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8.xml" ContentType="application/vnd.openxmlformats-officedocument.spreadsheetml.comments+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6.xml" ContentType="application/vnd.openxmlformats-officedocument.drawingml.chartshapes+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7.xml" ContentType="application/vnd.openxmlformats-officedocument.drawingml.chartshapes+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8.xml" ContentType="application/vnd.openxmlformats-officedocument.drawingml.chartshapes+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9.xml" ContentType="application/vnd.openxmlformats-officedocument.drawingml.chartshapes+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0.xml" ContentType="application/vnd.openxmlformats-officedocument.drawingml.chartshapes+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1.xml" ContentType="application/vnd.openxmlformats-officedocument.drawingml.chartshapes+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2.xml" ContentType="application/vnd.openxmlformats-officedocument.drawingml.chartshapes+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3.xml" ContentType="application/vnd.openxmlformats-officedocument.drawingml.chartshapes+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4.xml" ContentType="application/vnd.openxmlformats-officedocument.drawingml.chartshapes+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5.xml" ContentType="application/vnd.openxmlformats-officedocument.drawingml.chartshapes+xml"/>
  <Override PartName="/xl/charts/chart22.xml" ContentType="application/vnd.openxmlformats-officedocument.drawingml.chart+xml"/>
  <Override PartName="/xl/charts/style19.xml" ContentType="application/vnd.ms-office.chartstyle+xml"/>
  <Override PartName="/xl/charts/colors19.xml" ContentType="application/vnd.ms-office.chartcolorstyle+xml"/>
  <Override PartName="/xl/charts/chart23.xml" ContentType="application/vnd.openxmlformats-officedocument.drawingml.chart+xml"/>
  <Override PartName="/xl/charts/style20.xml" ContentType="application/vnd.ms-office.chartstyle+xml"/>
  <Override PartName="/xl/charts/colors20.xml" ContentType="application/vnd.ms-office.chartcolorstyle+xml"/>
  <Override PartName="/xl/charts/chart24.xml" ContentType="application/vnd.openxmlformats-officedocument.drawingml.chart+xml"/>
  <Override PartName="/xl/charts/style21.xml" ContentType="application/vnd.ms-office.chartstyle+xml"/>
  <Override PartName="/xl/charts/colors21.xml" ContentType="application/vnd.ms-office.chartcolorstyle+xml"/>
  <Override PartName="/xl/charts/chart25.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6.xml" ContentType="application/vnd.openxmlformats-officedocument.drawingml.chartshapes+xml"/>
  <Override PartName="/xl/charts/chart26.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7.xml" ContentType="application/vnd.openxmlformats-officedocument.drawingml.chartshapes+xml"/>
  <Override PartName="/xl/charts/chart27.xml" ContentType="application/vnd.openxmlformats-officedocument.drawingml.chart+xml"/>
  <Override PartName="/xl/charts/style24.xml" ContentType="application/vnd.ms-office.chartstyle+xml"/>
  <Override PartName="/xl/charts/colors24.xml" ContentType="application/vnd.ms-office.chartcolorstyle+xml"/>
  <Override PartName="/xl/charts/chart28.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goen0001\Documents\+PROJECTS\SKogen och klimatet\Why we disagree\"/>
    </mc:Choice>
  </mc:AlternateContent>
  <xr:revisionPtr revIDLastSave="0" documentId="13_ncr:1_{8E04F6D2-41A0-4F29-90AF-E413DA2DC364}" xr6:coauthVersionLast="36" xr6:coauthVersionMax="36" xr10:uidLastSave="{00000000-0000-0000-0000-000000000000}"/>
  <bookViews>
    <workbookView xWindow="0" yWindow="0" windowWidth="14880" windowHeight="6615" tabRatio="862" xr2:uid="{64795D92-D293-4F70-94ED-301A74D8D351}"/>
  </bookViews>
  <sheets>
    <sheet name="Index" sheetId="69" r:id="rId1"/>
    <sheet name="0 Fig S1" sheetId="78" r:id="rId2"/>
    <sheet name="1.1 lund 95%" sheetId="43" r:id="rId3"/>
    <sheet name="1.2 skytt 95%" sheetId="51" r:id="rId4"/>
    <sheet name="1.3 peter 95%" sheetId="28" r:id="rId5"/>
    <sheet name="1.4 gust 95%" sheetId="52" r:id="rId6"/>
    <sheet name="1.5 sub0,53 95%" sheetId="53" r:id="rId7"/>
    <sheet name="2.1. Harvest 95%" sheetId="8" r:id="rId8"/>
    <sheet name="2.2 Harvest 75%" sheetId="14" r:id="rId9"/>
    <sheet name="2.3 Set aside x2" sheetId="24" r:id="rId10"/>
    <sheet name="2.4 Set aside x3" sheetId="34" r:id="rId11"/>
    <sheet name="2.5 Fert x2 " sheetId="23" r:id="rId12"/>
    <sheet name="2.6 Fert x3 " sheetId="20" r:id="rId13"/>
    <sheet name="2.7 Fert x7 " sheetId="19" r:id="rId14"/>
    <sheet name="2.8 Fert x35 " sheetId="30" r:id="rId15"/>
    <sheet name="2.9 Biofuel 21 TWh" sheetId="50" r:id="rId16"/>
    <sheet name="2.10 Prod Gust real. pot." sheetId="26" r:id="rId17"/>
    <sheet name="2.11 Prod Gust 2017" sheetId="48" r:id="rId18"/>
    <sheet name="2.12 rotation +30" sheetId="73" r:id="rId19"/>
    <sheet name="2.13 Harv 95% north lat 60" sheetId="49" r:id="rId20"/>
    <sheet name="3.1 Harvest levels" sheetId="61" r:id="rId21"/>
    <sheet name="3.2 Regeneration" sheetId="57" r:id="rId22"/>
    <sheet name="3.3 P. contorta" sheetId="46" r:id="rId23"/>
    <sheet name="3.4 Set-aside" sheetId="22" r:id="rId24"/>
    <sheet name="3.5 Fertilization" sheetId="18" r:id="rId25"/>
    <sheet name="3.6 Stumps" sheetId="60" r:id="rId26"/>
    <sheet name="3.7 Slash" sheetId="41" r:id="rId27"/>
    <sheet name="3.8 Subst Lundmark 2014" sheetId="77" r:id="rId28"/>
    <sheet name="3.9 Subst in Gustavsson 2017" sheetId="74" r:id="rId29"/>
    <sheet name="3.10 Forest data Gustav 2017" sheetId="75" r:id="rId30"/>
    <sheet name="3.11 Fractions Schulte 2022" sheetId="76" r:id="rId31"/>
    <sheet name="4 Figures" sheetId="31" r:id="rId32"/>
    <sheet name="5 Heureka parameters" sheetId="71" r:id="rId33"/>
  </sheets>
  <definedNames>
    <definedName name="endpap">#REF!</definedName>
    <definedName name="endsaw">#REF!</definedName>
    <definedName name="k" localSheetId="2">'1.1 lund 95%'!$Y$12</definedName>
    <definedName name="k" localSheetId="3">'1.2 skytt 95%'!$X$14</definedName>
    <definedName name="k" localSheetId="4">'1.3 peter 95%'!$W$12</definedName>
    <definedName name="k" localSheetId="5">'1.4 gust 95%'!$P$13</definedName>
    <definedName name="k" localSheetId="6">'1.5 sub0,53 95%'!$S$14</definedName>
    <definedName name="k">'3.9 Subst in Gustavsson 2017'!$M$14</definedName>
    <definedName name="kk">#REF!</definedName>
    <definedName name="p" localSheetId="2">'1.1 lund 95%'!$Y$7</definedName>
    <definedName name="p" localSheetId="3">'1.2 skytt 95%'!$X$9</definedName>
    <definedName name="p" localSheetId="4">'1.3 peter 95%'!$W$7</definedName>
    <definedName name="p" localSheetId="5">'1.4 gust 95%'!$P$8</definedName>
    <definedName name="p" localSheetId="6">'1.5 sub0,53 95%'!$S$9</definedName>
    <definedName name="p" localSheetId="14">'2.8 Fert x35 '!#REF!</definedName>
    <definedName name="p" localSheetId="28">'3.9 Subst in Gustavsson 2017'!$M$8</definedName>
    <definedName name="paperpulp" localSheetId="2">'1.1 lund 95%'!$Y$10</definedName>
    <definedName name="paperpulp" localSheetId="3">'1.2 skytt 95%'!$X$12</definedName>
    <definedName name="paperpulp" localSheetId="4">'1.3 peter 95%'!$W$10</definedName>
    <definedName name="paperpulp" localSheetId="5">'1.4 gust 95%'!$P$11</definedName>
    <definedName name="paperpulp" localSheetId="6">'1.5 sub0,53 95%'!$S$12</definedName>
    <definedName name="paperpulp">'3.9 Subst in Gustavsson 2017'!$M$11</definedName>
    <definedName name="papertimb" localSheetId="2">'1.1 lund 95%'!$Y$11</definedName>
    <definedName name="papertimb" localSheetId="3">'1.2 skytt 95%'!$X$13</definedName>
    <definedName name="papertimb" localSheetId="4">'1.3 peter 95%'!$W$11</definedName>
    <definedName name="papertimb" localSheetId="5">'1.4 gust 95%'!$P$12</definedName>
    <definedName name="papertimb" localSheetId="6">'1.5 sub0,53 95%'!$S$13</definedName>
    <definedName name="papertimb">'3.9 Subst in Gustavsson 2017'!$M$12</definedName>
    <definedName name="pbio" localSheetId="2">'1.1 lund 95%'!#REF!</definedName>
    <definedName name="pbio">'3.9 Subst in Gustavsson 2017'!$M$13</definedName>
    <definedName name="pboard" localSheetId="2">'1.1 lund 95%'!$Y$8</definedName>
    <definedName name="pboard" localSheetId="3">'1.2 skytt 95%'!$X$10</definedName>
    <definedName name="pboard" localSheetId="4">'1.3 peter 95%'!$W$8</definedName>
    <definedName name="pboard" localSheetId="5">'1.4 gust 95%'!$P$9</definedName>
    <definedName name="pboard" localSheetId="6">'1.5 sub0,53 95%'!$S$10</definedName>
    <definedName name="pboard">'3.9 Subst in Gustavsson 2017'!$M$9</definedName>
    <definedName name="pboards">#REF!</definedName>
    <definedName name="pf" localSheetId="4">'1.3 peter 95%'!$W$2</definedName>
    <definedName name="pf" localSheetId="14">'2.8 Fert x35 '!#REF!</definedName>
    <definedName name="pp" localSheetId="2">'1.1 lund 95%'!$AX$27</definedName>
    <definedName name="pp" localSheetId="4">'1.3 peter 95%'!$AV$27</definedName>
    <definedName name="pp" localSheetId="14">'2.8 Fert x35 '!#REF!</definedName>
    <definedName name="ppaper" localSheetId="2">'1.1 lund 95%'!$Y$8</definedName>
    <definedName name="ppaper" localSheetId="3">'1.2 skytt 95%'!$X$10</definedName>
    <definedName name="ppaper" localSheetId="4">'1.3 peter 95%'!$W$8</definedName>
    <definedName name="ppaper" localSheetId="5">'1.4 gust 95%'!$W$13</definedName>
    <definedName name="ppaper" localSheetId="6">'1.5 sub0,53 95%'!#REF!</definedName>
    <definedName name="ppaper">'3.9 Subst in Gustavsson 2017'!$M$11</definedName>
    <definedName name="ppaperboard" localSheetId="2">'1.1 lund 95%'!$Y$9</definedName>
    <definedName name="ppaperboard" localSheetId="3">'1.2 skytt 95%'!$X$11</definedName>
    <definedName name="ppaperboard" localSheetId="4">'1.3 peter 95%'!$W$9</definedName>
    <definedName name="ppaperboard" localSheetId="5">'1.4 gust 95%'!$P$10</definedName>
    <definedName name="ppaperboard" localSheetId="6">'1.5 sub0,53 95%'!$S$11</definedName>
    <definedName name="ppaperboard">'3.9 Subst in Gustavsson 2017'!$M$10</definedName>
    <definedName name="psfuel" localSheetId="4">'1.3 peter 95%'!$W$3</definedName>
    <definedName name="psfuel" localSheetId="14">'2.8 Fert x35 '!#REF!</definedName>
    <definedName name="qboard" localSheetId="2">'1.1 lund 95%'!$Y$5</definedName>
    <definedName name="qboard" localSheetId="3">'1.2 skytt 95%'!$X$7</definedName>
    <definedName name="qboard" localSheetId="4">'1.3 peter 95%'!$W$5</definedName>
    <definedName name="qboard" localSheetId="5">'1.4 gust 95%'!$P$6</definedName>
    <definedName name="qboard" localSheetId="6">'1.5 sub0,53 95%'!$S$7</definedName>
    <definedName name="qboard">'3.9 Subst in Gustavsson 2017'!$M$6</definedName>
    <definedName name="qpap" localSheetId="2">'1.1 lund 95%'!$Y$3</definedName>
    <definedName name="qpap" localSheetId="3">'1.2 skytt 95%'!$X$5</definedName>
    <definedName name="qpap" localSheetId="4">'1.3 peter 95%'!$W$3</definedName>
    <definedName name="qpap" localSheetId="5">'1.4 gust 95%'!$P$4</definedName>
    <definedName name="qpap" localSheetId="6">'1.5 sub0,53 95%'!$S$5</definedName>
    <definedName name="qpap" localSheetId="14">'2.8 Fert x35 '!#REF!</definedName>
    <definedName name="qpap">'3.9 Subst in Gustavsson 2017'!$M$4</definedName>
    <definedName name="qsawn" localSheetId="2">'1.1 lund 95%'!$Y$4</definedName>
    <definedName name="qsawn" localSheetId="3">'1.2 skytt 95%'!$X$6</definedName>
    <definedName name="qsawn" localSheetId="4">'1.3 peter 95%'!$W$4</definedName>
    <definedName name="qsawn" localSheetId="5">'1.4 gust 95%'!$P$5</definedName>
    <definedName name="qsawn" localSheetId="6">'1.5 sub0,53 95%'!$S$6</definedName>
    <definedName name="qsawn" localSheetId="14">'2.8 Fert x35 '!#REF!</definedName>
    <definedName name="qsawn">'3.9 Subst in Gustavsson 2017'!$M$5</definedName>
    <definedName name="SF">#REF!</definedName>
    <definedName name="SFboard">#REF!</definedName>
    <definedName name="SFfuel" localSheetId="4">'1.3 peter 95%'!$AV$28</definedName>
    <definedName name="SFfuel" localSheetId="14">'2.8 Fert x35 '!#REF!</definedName>
    <definedName name="SFfuel">#REF!</definedName>
    <definedName name="SFpp" localSheetId="4">'1.3 peter 95%'!#REF!</definedName>
    <definedName name="SFpp" localSheetId="14">'2.8 Fert x35 '!#REF!</definedName>
    <definedName name="SFpp">#REF!</definedName>
    <definedName name="SFsawn" localSheetId="4">'1.3 peter 95%'!#REF!</definedName>
    <definedName name="SFsawn" localSheetId="14">'2.8 Fert x35 '!#REF!</definedName>
    <definedName name="SFsawn">#REF!</definedName>
    <definedName name="SFtot" localSheetId="2">'1.1 lund 95%'!$Y$6</definedName>
    <definedName name="SFtot" localSheetId="3">'1.2 skytt 95%'!$X$8</definedName>
    <definedName name="SFtot" localSheetId="5">'1.4 gust 95%'!$P$7</definedName>
    <definedName name="SFtot" localSheetId="6">'1.5 sub0,53 95%'!$S$8</definedName>
    <definedName name="Sftot" localSheetId="28">'3.9 Subst in Gustavsson 2017'!$M$7</definedName>
    <definedName name="SFtot">'1.3 peter 95%'!$W$6</definedName>
    <definedName name="V">#REF!</definedName>
    <definedName name="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 i="73" l="1"/>
  <c r="M2" i="50" l="1"/>
  <c r="M2" i="20"/>
  <c r="M2" i="24"/>
  <c r="M2" i="34"/>
  <c r="M2" i="14"/>
  <c r="E24" i="28" l="1"/>
  <c r="F8" i="76" l="1"/>
  <c r="R37" i="14"/>
  <c r="R38" i="14"/>
  <c r="R39" i="14"/>
  <c r="R40" i="14"/>
  <c r="R41" i="14"/>
  <c r="R42" i="14"/>
  <c r="R43" i="14"/>
  <c r="R44" i="14"/>
  <c r="R45" i="14"/>
  <c r="R46" i="14"/>
  <c r="R47" i="14"/>
  <c r="R48" i="14"/>
  <c r="R36" i="14"/>
  <c r="AO6" i="73"/>
  <c r="AO7" i="73"/>
  <c r="AO8" i="73"/>
  <c r="AO9" i="73"/>
  <c r="AO10" i="73"/>
  <c r="AO11" i="73"/>
  <c r="AO12" i="73"/>
  <c r="AO13" i="73"/>
  <c r="AO14" i="73"/>
  <c r="AO15" i="73"/>
  <c r="AO16" i="73"/>
  <c r="AO17" i="73"/>
  <c r="AO18" i="73"/>
  <c r="AO19" i="73"/>
  <c r="AO20" i="73"/>
  <c r="AO21" i="73"/>
  <c r="AO22" i="73"/>
  <c r="AO23" i="73"/>
  <c r="AO24" i="73"/>
  <c r="AO25" i="73"/>
  <c r="AO26" i="73"/>
  <c r="AO27" i="73"/>
  <c r="AO28" i="73"/>
  <c r="AO29" i="73"/>
  <c r="AO30" i="73"/>
  <c r="AO31" i="73"/>
  <c r="AO32" i="73"/>
  <c r="AO33" i="73"/>
  <c r="AO34" i="73"/>
  <c r="AO5" i="73"/>
  <c r="U41" i="73" l="1"/>
  <c r="U42" i="73"/>
  <c r="U43" i="73"/>
  <c r="U44" i="73"/>
  <c r="U45" i="73"/>
  <c r="U46" i="73"/>
  <c r="U47" i="73"/>
  <c r="U48" i="73"/>
  <c r="U49" i="73"/>
  <c r="U50" i="73"/>
  <c r="U51" i="73"/>
  <c r="U52" i="73"/>
  <c r="U53" i="73"/>
  <c r="U54" i="73"/>
  <c r="U55" i="73"/>
  <c r="U56" i="73"/>
  <c r="U57" i="73"/>
  <c r="U58" i="73"/>
  <c r="U40" i="73"/>
  <c r="M19" i="77" l="1"/>
  <c r="K61" i="8"/>
  <c r="K36" i="73"/>
  <c r="A5" i="8"/>
  <c r="J2" i="48" l="1"/>
  <c r="J1" i="48"/>
  <c r="I2" i="48"/>
  <c r="I1" i="48"/>
  <c r="I2" i="26"/>
  <c r="I1" i="26"/>
  <c r="I2" i="8"/>
  <c r="I1" i="8"/>
  <c r="J2" i="26"/>
  <c r="H23" i="60" s="1"/>
  <c r="AD2" i="48"/>
  <c r="AC2" i="48"/>
  <c r="D25" i="46"/>
  <c r="B19" i="46"/>
  <c r="B18" i="46"/>
  <c r="AF2" i="26"/>
  <c r="AK2" i="26"/>
  <c r="AD2" i="26"/>
  <c r="M2" i="8" l="1"/>
  <c r="K6" i="41"/>
  <c r="S7" i="53" l="1"/>
  <c r="S6" i="53"/>
  <c r="S5" i="53"/>
  <c r="AD266" i="52"/>
  <c r="H26" i="52"/>
  <c r="H27" i="52"/>
  <c r="H28" i="52"/>
  <c r="H29" i="52"/>
  <c r="H30" i="52"/>
  <c r="H31" i="52"/>
  <c r="H32" i="52"/>
  <c r="H33" i="52"/>
  <c r="H34" i="52"/>
  <c r="H35" i="52"/>
  <c r="H36" i="52"/>
  <c r="H37" i="52"/>
  <c r="H38" i="52"/>
  <c r="H39" i="52"/>
  <c r="H40" i="52"/>
  <c r="H41" i="52"/>
  <c r="H42" i="52"/>
  <c r="H43" i="52"/>
  <c r="H44" i="52"/>
  <c r="H45" i="52"/>
  <c r="H46" i="52"/>
  <c r="H47" i="52"/>
  <c r="H48" i="52"/>
  <c r="H49" i="52"/>
  <c r="H50" i="52"/>
  <c r="H51" i="52"/>
  <c r="H52" i="52"/>
  <c r="H53" i="52"/>
  <c r="H54" i="52"/>
  <c r="P6" i="52"/>
  <c r="P5" i="52"/>
  <c r="P4" i="52"/>
  <c r="H25" i="52"/>
  <c r="D7" i="31"/>
  <c r="W5" i="28"/>
  <c r="W4" i="28"/>
  <c r="W3" i="28"/>
  <c r="G25" i="51"/>
  <c r="X7" i="51"/>
  <c r="X6" i="51"/>
  <c r="X5" i="51"/>
  <c r="Y5" i="43"/>
  <c r="Y4" i="43"/>
  <c r="Y3" i="43"/>
  <c r="AW15" i="75"/>
  <c r="AW23" i="75"/>
  <c r="AW31" i="75"/>
  <c r="AW39" i="75"/>
  <c r="AW47" i="75"/>
  <c r="AW55" i="75"/>
  <c r="AW63" i="75"/>
  <c r="AW71" i="75"/>
  <c r="AW79" i="75"/>
  <c r="AW87" i="75"/>
  <c r="AW95" i="75"/>
  <c r="AW103" i="75"/>
  <c r="AF19" i="75"/>
  <c r="AF27" i="75"/>
  <c r="AF35" i="75"/>
  <c r="AF43" i="75"/>
  <c r="AF51" i="75"/>
  <c r="AF59" i="75"/>
  <c r="AF67" i="75"/>
  <c r="AF75" i="75"/>
  <c r="AF83" i="75"/>
  <c r="AF91" i="75"/>
  <c r="AF99" i="75"/>
  <c r="AF107" i="75"/>
  <c r="P16" i="75"/>
  <c r="P24" i="75"/>
  <c r="P32" i="75"/>
  <c r="P40" i="75"/>
  <c r="P48" i="75"/>
  <c r="P56" i="75"/>
  <c r="P64" i="75"/>
  <c r="P72" i="75"/>
  <c r="P80" i="75"/>
  <c r="P88" i="75"/>
  <c r="P96" i="75"/>
  <c r="P104" i="75"/>
  <c r="F7" i="76"/>
  <c r="AI74" i="74"/>
  <c r="AI144" i="74"/>
  <c r="AI208" i="74"/>
  <c r="I68" i="74"/>
  <c r="AM11" i="75"/>
  <c r="AW11" i="75" s="1"/>
  <c r="AM12" i="75"/>
  <c r="AI130" i="74" s="1"/>
  <c r="AM13" i="75"/>
  <c r="AI131" i="74" s="1"/>
  <c r="AM14" i="75"/>
  <c r="AI132" i="74" s="1"/>
  <c r="AM15" i="75"/>
  <c r="AI133" i="74" s="1"/>
  <c r="AM16" i="75"/>
  <c r="AI134" i="74" s="1"/>
  <c r="AM17" i="75"/>
  <c r="AI135" i="74" s="1"/>
  <c r="AM18" i="75"/>
  <c r="AW18" i="75" s="1"/>
  <c r="AM19" i="75"/>
  <c r="AI137" i="74" s="1"/>
  <c r="AM20" i="75"/>
  <c r="AI138" i="74" s="1"/>
  <c r="AM21" i="75"/>
  <c r="AI139" i="74" s="1"/>
  <c r="AM22" i="75"/>
  <c r="AI140" i="74" s="1"/>
  <c r="AM23" i="75"/>
  <c r="AI141" i="74" s="1"/>
  <c r="AM24" i="75"/>
  <c r="AI142" i="74" s="1"/>
  <c r="AM25" i="75"/>
  <c r="AI143" i="74" s="1"/>
  <c r="AM26" i="75"/>
  <c r="AW26" i="75" s="1"/>
  <c r="AM27" i="75"/>
  <c r="AI145" i="74" s="1"/>
  <c r="AM28" i="75"/>
  <c r="AI146" i="74" s="1"/>
  <c r="AM29" i="75"/>
  <c r="AI147" i="74" s="1"/>
  <c r="AM30" i="75"/>
  <c r="AI148" i="74" s="1"/>
  <c r="AM31" i="75"/>
  <c r="AI149" i="74" s="1"/>
  <c r="AM32" i="75"/>
  <c r="AI150" i="74" s="1"/>
  <c r="AM33" i="75"/>
  <c r="AI151" i="74" s="1"/>
  <c r="AM34" i="75"/>
  <c r="AI152" i="74" s="1"/>
  <c r="AM35" i="75"/>
  <c r="AI153" i="74" s="1"/>
  <c r="AM36" i="75"/>
  <c r="AI154" i="74" s="1"/>
  <c r="AM37" i="75"/>
  <c r="AI155" i="74" s="1"/>
  <c r="AM38" i="75"/>
  <c r="AI156" i="74" s="1"/>
  <c r="AM39" i="75"/>
  <c r="AI157" i="74" s="1"/>
  <c r="AM40" i="75"/>
  <c r="AI158" i="74" s="1"/>
  <c r="AM41" i="75"/>
  <c r="AI159" i="74" s="1"/>
  <c r="AM42" i="75"/>
  <c r="AI160" i="74" s="1"/>
  <c r="AM43" i="75"/>
  <c r="AI161" i="74" s="1"/>
  <c r="AM44" i="75"/>
  <c r="AI162" i="74" s="1"/>
  <c r="AM45" i="75"/>
  <c r="AI163" i="74" s="1"/>
  <c r="AM46" i="75"/>
  <c r="AI164" i="74" s="1"/>
  <c r="AM47" i="75"/>
  <c r="AI165" i="74" s="1"/>
  <c r="AM48" i="75"/>
  <c r="AI166" i="74" s="1"/>
  <c r="AM49" i="75"/>
  <c r="AI167" i="74" s="1"/>
  <c r="AM50" i="75"/>
  <c r="AW50" i="75" s="1"/>
  <c r="AM51" i="75"/>
  <c r="AI169" i="74" s="1"/>
  <c r="AM52" i="75"/>
  <c r="AI170" i="74" s="1"/>
  <c r="AM53" i="75"/>
  <c r="AI171" i="74" s="1"/>
  <c r="AM54" i="75"/>
  <c r="AI172" i="74" s="1"/>
  <c r="AM55" i="75"/>
  <c r="AI173" i="74" s="1"/>
  <c r="AM56" i="75"/>
  <c r="AI174" i="74" s="1"/>
  <c r="AM57" i="75"/>
  <c r="AI175" i="74" s="1"/>
  <c r="AM58" i="75"/>
  <c r="AW58" i="75" s="1"/>
  <c r="AM59" i="75"/>
  <c r="AI177" i="74" s="1"/>
  <c r="AM60" i="75"/>
  <c r="AI178" i="74" s="1"/>
  <c r="AM61" i="75"/>
  <c r="AI179" i="74" s="1"/>
  <c r="AM62" i="75"/>
  <c r="AI180" i="74" s="1"/>
  <c r="AM63" i="75"/>
  <c r="AI181" i="74" s="1"/>
  <c r="AM64" i="75"/>
  <c r="AI182" i="74" s="1"/>
  <c r="AM65" i="75"/>
  <c r="AI183" i="74" s="1"/>
  <c r="AM66" i="75"/>
  <c r="AW66" i="75" s="1"/>
  <c r="AM67" i="75"/>
  <c r="AI185" i="74" s="1"/>
  <c r="AM68" i="75"/>
  <c r="AI186" i="74" s="1"/>
  <c r="AM69" i="75"/>
  <c r="AI187" i="74" s="1"/>
  <c r="AM70" i="75"/>
  <c r="AI188" i="74" s="1"/>
  <c r="AM71" i="75"/>
  <c r="AI189" i="74" s="1"/>
  <c r="AM72" i="75"/>
  <c r="AI190" i="74" s="1"/>
  <c r="AM73" i="75"/>
  <c r="AI191" i="74" s="1"/>
  <c r="AM74" i="75"/>
  <c r="AW74" i="75" s="1"/>
  <c r="AM75" i="75"/>
  <c r="AI193" i="74" s="1"/>
  <c r="AM76" i="75"/>
  <c r="AI194" i="74" s="1"/>
  <c r="AM77" i="75"/>
  <c r="AI195" i="74" s="1"/>
  <c r="AM78" i="75"/>
  <c r="AI196" i="74" s="1"/>
  <c r="AM79" i="75"/>
  <c r="AI197" i="74" s="1"/>
  <c r="AM80" i="75"/>
  <c r="AI198" i="74" s="1"/>
  <c r="AM81" i="75"/>
  <c r="AI199" i="74" s="1"/>
  <c r="AM82" i="75"/>
  <c r="AW82" i="75" s="1"/>
  <c r="AM83" i="75"/>
  <c r="AI201" i="74" s="1"/>
  <c r="AM84" i="75"/>
  <c r="AI202" i="74" s="1"/>
  <c r="AM85" i="75"/>
  <c r="AI203" i="74" s="1"/>
  <c r="AM86" i="75"/>
  <c r="AI204" i="74" s="1"/>
  <c r="AM87" i="75"/>
  <c r="AI205" i="74" s="1"/>
  <c r="AM88" i="75"/>
  <c r="AI206" i="74" s="1"/>
  <c r="AM89" i="75"/>
  <c r="AI207" i="74" s="1"/>
  <c r="AM90" i="75"/>
  <c r="AW90" i="75" s="1"/>
  <c r="AM91" i="75"/>
  <c r="AI209" i="74" s="1"/>
  <c r="AM92" i="75"/>
  <c r="AI210" i="74" s="1"/>
  <c r="AM93" i="75"/>
  <c r="AI211" i="74" s="1"/>
  <c r="AM94" i="75"/>
  <c r="AI212" i="74" s="1"/>
  <c r="AM95" i="75"/>
  <c r="AI213" i="74" s="1"/>
  <c r="AM96" i="75"/>
  <c r="AI214" i="74" s="1"/>
  <c r="AM97" i="75"/>
  <c r="AI215" i="74" s="1"/>
  <c r="AM98" i="75"/>
  <c r="AI216" i="74" s="1"/>
  <c r="AM99" i="75"/>
  <c r="AI217" i="74" s="1"/>
  <c r="AM100" i="75"/>
  <c r="AI218" i="74" s="1"/>
  <c r="AM101" i="75"/>
  <c r="AI219" i="74" s="1"/>
  <c r="AM102" i="75"/>
  <c r="AI220" i="74" s="1"/>
  <c r="AM103" i="75"/>
  <c r="AI221" i="74" s="1"/>
  <c r="AM104" i="75"/>
  <c r="AI222" i="74" s="1"/>
  <c r="AM105" i="75"/>
  <c r="AI223" i="74" s="1"/>
  <c r="AM106" i="75"/>
  <c r="AI224" i="74" s="1"/>
  <c r="AM107" i="75"/>
  <c r="AI225" i="74" s="1"/>
  <c r="AM108" i="75"/>
  <c r="AI226" i="74" s="1"/>
  <c r="AM109" i="75"/>
  <c r="AI227" i="74" s="1"/>
  <c r="AM110" i="75"/>
  <c r="AI228" i="74" s="1"/>
  <c r="W12" i="75"/>
  <c r="AI26" i="74" s="1"/>
  <c r="W13" i="75"/>
  <c r="AI27" i="74" s="1"/>
  <c r="W14" i="75"/>
  <c r="AI28" i="74" s="1"/>
  <c r="W15" i="75"/>
  <c r="AI29" i="74" s="1"/>
  <c r="W16" i="75"/>
  <c r="AI30" i="74" s="1"/>
  <c r="W17" i="75"/>
  <c r="AI31" i="74" s="1"/>
  <c r="W18" i="75"/>
  <c r="AI32" i="74" s="1"/>
  <c r="W19" i="75"/>
  <c r="AI33" i="74" s="1"/>
  <c r="W20" i="75"/>
  <c r="AF20" i="75" s="1"/>
  <c r="W21" i="75"/>
  <c r="AI35" i="74" s="1"/>
  <c r="W22" i="75"/>
  <c r="AI36" i="74" s="1"/>
  <c r="W23" i="75"/>
  <c r="AI37" i="74" s="1"/>
  <c r="W24" i="75"/>
  <c r="AI38" i="74" s="1"/>
  <c r="W25" i="75"/>
  <c r="AI39" i="74" s="1"/>
  <c r="W26" i="75"/>
  <c r="AI40" i="74" s="1"/>
  <c r="W27" i="75"/>
  <c r="AI41" i="74" s="1"/>
  <c r="W28" i="75"/>
  <c r="AF28" i="75" s="1"/>
  <c r="W29" i="75"/>
  <c r="AI43" i="74" s="1"/>
  <c r="W30" i="75"/>
  <c r="AI44" i="74" s="1"/>
  <c r="W31" i="75"/>
  <c r="AI45" i="74" s="1"/>
  <c r="W32" i="75"/>
  <c r="AI46" i="74" s="1"/>
  <c r="W33" i="75"/>
  <c r="AI47" i="74" s="1"/>
  <c r="W34" i="75"/>
  <c r="AI48" i="74" s="1"/>
  <c r="W35" i="75"/>
  <c r="AI49" i="74" s="1"/>
  <c r="W36" i="75"/>
  <c r="AF36" i="75" s="1"/>
  <c r="W37" i="75"/>
  <c r="AI51" i="74" s="1"/>
  <c r="W38" i="75"/>
  <c r="AI52" i="74" s="1"/>
  <c r="W39" i="75"/>
  <c r="AI53" i="74" s="1"/>
  <c r="W40" i="75"/>
  <c r="AI54" i="74" s="1"/>
  <c r="W41" i="75"/>
  <c r="AI55" i="74" s="1"/>
  <c r="W42" i="75"/>
  <c r="AI56" i="74" s="1"/>
  <c r="W43" i="75"/>
  <c r="AI57" i="74" s="1"/>
  <c r="W44" i="75"/>
  <c r="AF44" i="75" s="1"/>
  <c r="W45" i="75"/>
  <c r="AI59" i="74" s="1"/>
  <c r="W46" i="75"/>
  <c r="AI60" i="74" s="1"/>
  <c r="W47" i="75"/>
  <c r="AI61" i="74" s="1"/>
  <c r="W48" i="75"/>
  <c r="AI62" i="74" s="1"/>
  <c r="W49" i="75"/>
  <c r="AI63" i="74" s="1"/>
  <c r="W50" i="75"/>
  <c r="AI64" i="74" s="1"/>
  <c r="W51" i="75"/>
  <c r="AI65" i="74" s="1"/>
  <c r="W52" i="75"/>
  <c r="AF52" i="75" s="1"/>
  <c r="W53" i="75"/>
  <c r="AI67" i="74" s="1"/>
  <c r="W54" i="75"/>
  <c r="AI68" i="74" s="1"/>
  <c r="W55" i="75"/>
  <c r="AI69" i="74" s="1"/>
  <c r="W56" i="75"/>
  <c r="AI70" i="74" s="1"/>
  <c r="W57" i="75"/>
  <c r="AI71" i="74" s="1"/>
  <c r="W58" i="75"/>
  <c r="AI72" i="74" s="1"/>
  <c r="W59" i="75"/>
  <c r="AI73" i="74" s="1"/>
  <c r="W60" i="75"/>
  <c r="AF60" i="75" s="1"/>
  <c r="W61" i="75"/>
  <c r="AI75" i="74" s="1"/>
  <c r="W62" i="75"/>
  <c r="AI76" i="74" s="1"/>
  <c r="W63" i="75"/>
  <c r="AI77" i="74" s="1"/>
  <c r="W64" i="75"/>
  <c r="AI78" i="74" s="1"/>
  <c r="W65" i="75"/>
  <c r="AI79" i="74" s="1"/>
  <c r="W66" i="75"/>
  <c r="AI80" i="74" s="1"/>
  <c r="W67" i="75"/>
  <c r="AI81" i="74" s="1"/>
  <c r="W68" i="75"/>
  <c r="AF68" i="75" s="1"/>
  <c r="W69" i="75"/>
  <c r="AI83" i="74" s="1"/>
  <c r="W70" i="75"/>
  <c r="AI84" i="74" s="1"/>
  <c r="W71" i="75"/>
  <c r="AI85" i="74" s="1"/>
  <c r="W72" i="75"/>
  <c r="AI86" i="74" s="1"/>
  <c r="W73" i="75"/>
  <c r="AI87" i="74" s="1"/>
  <c r="W74" i="75"/>
  <c r="AI88" i="74" s="1"/>
  <c r="W75" i="75"/>
  <c r="AI89" i="74" s="1"/>
  <c r="W76" i="75"/>
  <c r="AF76" i="75" s="1"/>
  <c r="W77" i="75"/>
  <c r="AI91" i="74" s="1"/>
  <c r="W78" i="75"/>
  <c r="AI92" i="74" s="1"/>
  <c r="W79" i="75"/>
  <c r="AI93" i="74" s="1"/>
  <c r="W80" i="75"/>
  <c r="AI94" i="74" s="1"/>
  <c r="W81" i="75"/>
  <c r="AI95" i="74" s="1"/>
  <c r="W82" i="75"/>
  <c r="AI96" i="74" s="1"/>
  <c r="W83" i="75"/>
  <c r="AI97" i="74" s="1"/>
  <c r="W84" i="75"/>
  <c r="AF84" i="75" s="1"/>
  <c r="W85" i="75"/>
  <c r="AI99" i="74" s="1"/>
  <c r="W86" i="75"/>
  <c r="AI100" i="74" s="1"/>
  <c r="W87" i="75"/>
  <c r="AI101" i="74" s="1"/>
  <c r="W88" i="75"/>
  <c r="AI102" i="74" s="1"/>
  <c r="W89" i="75"/>
  <c r="AI103" i="74" s="1"/>
  <c r="W90" i="75"/>
  <c r="AI104" i="74" s="1"/>
  <c r="W91" i="75"/>
  <c r="AI105" i="74" s="1"/>
  <c r="W92" i="75"/>
  <c r="AF92" i="75" s="1"/>
  <c r="W93" i="75"/>
  <c r="AI107" i="74" s="1"/>
  <c r="W94" i="75"/>
  <c r="AI108" i="74" s="1"/>
  <c r="W95" i="75"/>
  <c r="AI109" i="74" s="1"/>
  <c r="W96" i="75"/>
  <c r="AI110" i="74" s="1"/>
  <c r="W97" i="75"/>
  <c r="AI111" i="74" s="1"/>
  <c r="W98" i="75"/>
  <c r="AI112" i="74" s="1"/>
  <c r="W99" i="75"/>
  <c r="AI113" i="74" s="1"/>
  <c r="W100" i="75"/>
  <c r="AF100" i="75" s="1"/>
  <c r="W101" i="75"/>
  <c r="AI115" i="74" s="1"/>
  <c r="W102" i="75"/>
  <c r="AI116" i="74" s="1"/>
  <c r="W103" i="75"/>
  <c r="AI117" i="74" s="1"/>
  <c r="W104" i="75"/>
  <c r="AI118" i="74" s="1"/>
  <c r="W105" i="75"/>
  <c r="AI119" i="74" s="1"/>
  <c r="W106" i="75"/>
  <c r="AI120" i="74" s="1"/>
  <c r="W107" i="75"/>
  <c r="AI121" i="74" s="1"/>
  <c r="W108" i="75"/>
  <c r="AF108" i="75" s="1"/>
  <c r="W109" i="75"/>
  <c r="AI123" i="74" s="1"/>
  <c r="W110" i="75"/>
  <c r="AI124" i="74" s="1"/>
  <c r="W11" i="75"/>
  <c r="AF11" i="75" s="1"/>
  <c r="G12" i="75"/>
  <c r="I26" i="74" s="1"/>
  <c r="G13" i="75"/>
  <c r="I27" i="74" s="1"/>
  <c r="G14" i="75"/>
  <c r="I28" i="74" s="1"/>
  <c r="G15" i="75"/>
  <c r="I29" i="74" s="1"/>
  <c r="G16" i="75"/>
  <c r="I30" i="74" s="1"/>
  <c r="G17" i="75"/>
  <c r="I31" i="74" s="1"/>
  <c r="G18" i="75"/>
  <c r="I32" i="74" s="1"/>
  <c r="G19" i="75"/>
  <c r="I33" i="74" s="1"/>
  <c r="G20" i="75"/>
  <c r="I34" i="74" s="1"/>
  <c r="G21" i="75"/>
  <c r="I35" i="74" s="1"/>
  <c r="G22" i="75"/>
  <c r="I36" i="74" s="1"/>
  <c r="G23" i="75"/>
  <c r="I37" i="74" s="1"/>
  <c r="G24" i="75"/>
  <c r="I38" i="74" s="1"/>
  <c r="G25" i="75"/>
  <c r="I39" i="74" s="1"/>
  <c r="G26" i="75"/>
  <c r="I40" i="74" s="1"/>
  <c r="G27" i="75"/>
  <c r="I41" i="74" s="1"/>
  <c r="G28" i="75"/>
  <c r="I42" i="74" s="1"/>
  <c r="G29" i="75"/>
  <c r="I43" i="74" s="1"/>
  <c r="G30" i="75"/>
  <c r="I44" i="74" s="1"/>
  <c r="G31" i="75"/>
  <c r="I45" i="74" s="1"/>
  <c r="G32" i="75"/>
  <c r="I46" i="74" s="1"/>
  <c r="G33" i="75"/>
  <c r="I47" i="74" s="1"/>
  <c r="G34" i="75"/>
  <c r="I48" i="74" s="1"/>
  <c r="G35" i="75"/>
  <c r="I49" i="74" s="1"/>
  <c r="G36" i="75"/>
  <c r="I50" i="74" s="1"/>
  <c r="G37" i="75"/>
  <c r="I51" i="74" s="1"/>
  <c r="G38" i="75"/>
  <c r="P38" i="75" s="1"/>
  <c r="G39" i="75"/>
  <c r="I53" i="74" s="1"/>
  <c r="G40" i="75"/>
  <c r="I54" i="74" s="1"/>
  <c r="G41" i="75"/>
  <c r="I55" i="74" s="1"/>
  <c r="G42" i="75"/>
  <c r="I56" i="74" s="1"/>
  <c r="G43" i="75"/>
  <c r="I57" i="74" s="1"/>
  <c r="G44" i="75"/>
  <c r="I58" i="74" s="1"/>
  <c r="G45" i="75"/>
  <c r="I59" i="74" s="1"/>
  <c r="G46" i="75"/>
  <c r="P46" i="75" s="1"/>
  <c r="G47" i="75"/>
  <c r="I61" i="74" s="1"/>
  <c r="G48" i="75"/>
  <c r="I62" i="74" s="1"/>
  <c r="G49" i="75"/>
  <c r="I63" i="74" s="1"/>
  <c r="G50" i="75"/>
  <c r="I64" i="74" s="1"/>
  <c r="G51" i="75"/>
  <c r="I65" i="74" s="1"/>
  <c r="G52" i="75"/>
  <c r="I66" i="74" s="1"/>
  <c r="G53" i="75"/>
  <c r="I67" i="74" s="1"/>
  <c r="G54" i="75"/>
  <c r="P54" i="75" s="1"/>
  <c r="G55" i="75"/>
  <c r="I69" i="74" s="1"/>
  <c r="G56" i="75"/>
  <c r="I70" i="74" s="1"/>
  <c r="G57" i="75"/>
  <c r="I71" i="74" s="1"/>
  <c r="G58" i="75"/>
  <c r="I72" i="74" s="1"/>
  <c r="G59" i="75"/>
  <c r="I73" i="74" s="1"/>
  <c r="G60" i="75"/>
  <c r="I74" i="74" s="1"/>
  <c r="G61" i="75"/>
  <c r="I75" i="74" s="1"/>
  <c r="G62" i="75"/>
  <c r="I76" i="74" s="1"/>
  <c r="G63" i="75"/>
  <c r="I77" i="74" s="1"/>
  <c r="G64" i="75"/>
  <c r="I78" i="74" s="1"/>
  <c r="G65" i="75"/>
  <c r="I79" i="74" s="1"/>
  <c r="G66" i="75"/>
  <c r="I80" i="74" s="1"/>
  <c r="G67" i="75"/>
  <c r="I81" i="74" s="1"/>
  <c r="G68" i="75"/>
  <c r="I82" i="74" s="1"/>
  <c r="G69" i="75"/>
  <c r="I83" i="74" s="1"/>
  <c r="G70" i="75"/>
  <c r="I84" i="74" s="1"/>
  <c r="G71" i="75"/>
  <c r="I85" i="74" s="1"/>
  <c r="G72" i="75"/>
  <c r="I86" i="74" s="1"/>
  <c r="G73" i="75"/>
  <c r="I87" i="74" s="1"/>
  <c r="G74" i="75"/>
  <c r="I88" i="74" s="1"/>
  <c r="G75" i="75"/>
  <c r="I89" i="74" s="1"/>
  <c r="G76" i="75"/>
  <c r="I90" i="74" s="1"/>
  <c r="G77" i="75"/>
  <c r="I91" i="74" s="1"/>
  <c r="G78" i="75"/>
  <c r="I92" i="74" s="1"/>
  <c r="G79" i="75"/>
  <c r="I93" i="74" s="1"/>
  <c r="G80" i="75"/>
  <c r="I94" i="74" s="1"/>
  <c r="G81" i="75"/>
  <c r="I95" i="74" s="1"/>
  <c r="G82" i="75"/>
  <c r="I96" i="74" s="1"/>
  <c r="G83" i="75"/>
  <c r="I97" i="74" s="1"/>
  <c r="G84" i="75"/>
  <c r="I98" i="74" s="1"/>
  <c r="G85" i="75"/>
  <c r="I99" i="74" s="1"/>
  <c r="G86" i="75"/>
  <c r="I100" i="74" s="1"/>
  <c r="G87" i="75"/>
  <c r="I101" i="74" s="1"/>
  <c r="G88" i="75"/>
  <c r="I102" i="74" s="1"/>
  <c r="G89" i="75"/>
  <c r="I103" i="74" s="1"/>
  <c r="G90" i="75"/>
  <c r="I104" i="74" s="1"/>
  <c r="G91" i="75"/>
  <c r="I105" i="74" s="1"/>
  <c r="G92" i="75"/>
  <c r="I106" i="74" s="1"/>
  <c r="G93" i="75"/>
  <c r="I107" i="74" s="1"/>
  <c r="G94" i="75"/>
  <c r="I108" i="74" s="1"/>
  <c r="G95" i="75"/>
  <c r="I109" i="74" s="1"/>
  <c r="G96" i="75"/>
  <c r="I110" i="74" s="1"/>
  <c r="G97" i="75"/>
  <c r="I111" i="74" s="1"/>
  <c r="G98" i="75"/>
  <c r="I112" i="74" s="1"/>
  <c r="G99" i="75"/>
  <c r="I113" i="74" s="1"/>
  <c r="G100" i="75"/>
  <c r="I114" i="74" s="1"/>
  <c r="G101" i="75"/>
  <c r="I115" i="74" s="1"/>
  <c r="G102" i="75"/>
  <c r="P102" i="75" s="1"/>
  <c r="G103" i="75"/>
  <c r="I117" i="74" s="1"/>
  <c r="G104" i="75"/>
  <c r="I118" i="74" s="1"/>
  <c r="G105" i="75"/>
  <c r="I119" i="74" s="1"/>
  <c r="G106" i="75"/>
  <c r="I120" i="74" s="1"/>
  <c r="G107" i="75"/>
  <c r="I121" i="74" s="1"/>
  <c r="G108" i="75"/>
  <c r="I122" i="74" s="1"/>
  <c r="G109" i="75"/>
  <c r="I123" i="74" s="1"/>
  <c r="G110" i="75"/>
  <c r="P110" i="75" s="1"/>
  <c r="G11" i="75"/>
  <c r="P11" i="75" s="1"/>
  <c r="M15" i="77"/>
  <c r="M21" i="77" s="1"/>
  <c r="I124" i="74" l="1"/>
  <c r="I60" i="74"/>
  <c r="AI200" i="74"/>
  <c r="AI136" i="74"/>
  <c r="AI66" i="74"/>
  <c r="P103" i="75"/>
  <c r="P95" i="75"/>
  <c r="P87" i="75"/>
  <c r="P79" i="75"/>
  <c r="P71" i="75"/>
  <c r="P63" i="75"/>
  <c r="P55" i="75"/>
  <c r="P47" i="75"/>
  <c r="P39" i="75"/>
  <c r="P31" i="75"/>
  <c r="P23" i="75"/>
  <c r="P15" i="75"/>
  <c r="AF106" i="75"/>
  <c r="AF98" i="75"/>
  <c r="AF90" i="75"/>
  <c r="AF82" i="75"/>
  <c r="AF74" i="75"/>
  <c r="AF66" i="75"/>
  <c r="AF58" i="75"/>
  <c r="AF50" i="75"/>
  <c r="AF42" i="75"/>
  <c r="AF34" i="75"/>
  <c r="AF26" i="75"/>
  <c r="AF18" i="75"/>
  <c r="AW110" i="75"/>
  <c r="AW102" i="75"/>
  <c r="AW94" i="75"/>
  <c r="AW86" i="75"/>
  <c r="AW78" i="75"/>
  <c r="AW70" i="75"/>
  <c r="AW62" i="75"/>
  <c r="AW54" i="75"/>
  <c r="AW46" i="75"/>
  <c r="AW38" i="75"/>
  <c r="AW30" i="75"/>
  <c r="AW22" i="75"/>
  <c r="AW14" i="75"/>
  <c r="P12" i="75"/>
  <c r="E26" i="74" s="1"/>
  <c r="I116" i="74"/>
  <c r="I52" i="74"/>
  <c r="AI192" i="74"/>
  <c r="AI122" i="74"/>
  <c r="AI58" i="74"/>
  <c r="P94" i="75"/>
  <c r="P86" i="75"/>
  <c r="P78" i="75"/>
  <c r="P70" i="75"/>
  <c r="P62" i="75"/>
  <c r="P30" i="75"/>
  <c r="P22" i="75"/>
  <c r="P14" i="75"/>
  <c r="AF105" i="75"/>
  <c r="AF97" i="75"/>
  <c r="AF89" i="75"/>
  <c r="AF81" i="75"/>
  <c r="AF73" i="75"/>
  <c r="AF65" i="75"/>
  <c r="AF57" i="75"/>
  <c r="AF49" i="75"/>
  <c r="AF41" i="75"/>
  <c r="AF33" i="75"/>
  <c r="AF25" i="75"/>
  <c r="AF17" i="75"/>
  <c r="AW109" i="75"/>
  <c r="AW101" i="75"/>
  <c r="AW93" i="75"/>
  <c r="AW85" i="75"/>
  <c r="AW77" i="75"/>
  <c r="AW69" i="75"/>
  <c r="AW61" i="75"/>
  <c r="AW53" i="75"/>
  <c r="AW45" i="75"/>
  <c r="AW37" i="75"/>
  <c r="AW29" i="75"/>
  <c r="AW21" i="75"/>
  <c r="AW13" i="75"/>
  <c r="AI184" i="74"/>
  <c r="AI114" i="74"/>
  <c r="AI50" i="74"/>
  <c r="P109" i="75"/>
  <c r="P101" i="75"/>
  <c r="P93" i="75"/>
  <c r="P85" i="75"/>
  <c r="P77" i="75"/>
  <c r="P69" i="75"/>
  <c r="P61" i="75"/>
  <c r="P53" i="75"/>
  <c r="P45" i="75"/>
  <c r="P37" i="75"/>
  <c r="P29" i="75"/>
  <c r="P21" i="75"/>
  <c r="P13" i="75"/>
  <c r="AF104" i="75"/>
  <c r="AF96" i="75"/>
  <c r="AF88" i="75"/>
  <c r="AF80" i="75"/>
  <c r="AF72" i="75"/>
  <c r="AF64" i="75"/>
  <c r="AF56" i="75"/>
  <c r="AF48" i="75"/>
  <c r="AF40" i="75"/>
  <c r="AF32" i="75"/>
  <c r="AF24" i="75"/>
  <c r="AF16" i="75"/>
  <c r="AW108" i="75"/>
  <c r="AW100" i="75"/>
  <c r="AW92" i="75"/>
  <c r="AW84" i="75"/>
  <c r="AW76" i="75"/>
  <c r="AW68" i="75"/>
  <c r="AW60" i="75"/>
  <c r="AW52" i="75"/>
  <c r="AW44" i="75"/>
  <c r="AW36" i="75"/>
  <c r="AW28" i="75"/>
  <c r="AW20" i="75"/>
  <c r="AW12" i="75"/>
  <c r="AI176" i="74"/>
  <c r="AI106" i="74"/>
  <c r="AI42" i="74"/>
  <c r="P108" i="75"/>
  <c r="P100" i="75"/>
  <c r="P92" i="75"/>
  <c r="P84" i="75"/>
  <c r="P76" i="75"/>
  <c r="P68" i="75"/>
  <c r="P60" i="75"/>
  <c r="P52" i="75"/>
  <c r="P44" i="75"/>
  <c r="P36" i="75"/>
  <c r="P28" i="75"/>
  <c r="P20" i="75"/>
  <c r="AF103" i="75"/>
  <c r="AF95" i="75"/>
  <c r="AF87" i="75"/>
  <c r="AF79" i="75"/>
  <c r="AF71" i="75"/>
  <c r="AF63" i="75"/>
  <c r="AF55" i="75"/>
  <c r="AF47" i="75"/>
  <c r="AF39" i="75"/>
  <c r="AF31" i="75"/>
  <c r="AF23" i="75"/>
  <c r="AF15" i="75"/>
  <c r="AW107" i="75"/>
  <c r="AW99" i="75"/>
  <c r="AW91" i="75"/>
  <c r="AW83" i="75"/>
  <c r="AW75" i="75"/>
  <c r="AW67" i="75"/>
  <c r="AW59" i="75"/>
  <c r="AW51" i="75"/>
  <c r="AW43" i="75"/>
  <c r="AW35" i="75"/>
  <c r="AW27" i="75"/>
  <c r="AW19" i="75"/>
  <c r="AI168" i="74"/>
  <c r="AI98" i="74"/>
  <c r="AI34" i="74"/>
  <c r="P107" i="75"/>
  <c r="P99" i="75"/>
  <c r="P91" i="75"/>
  <c r="P83" i="75"/>
  <c r="P75" i="75"/>
  <c r="P67" i="75"/>
  <c r="P59" i="75"/>
  <c r="P51" i="75"/>
  <c r="P43" i="75"/>
  <c r="P35" i="75"/>
  <c r="P27" i="75"/>
  <c r="P19" i="75"/>
  <c r="AF110" i="75"/>
  <c r="AF102" i="75"/>
  <c r="AF94" i="75"/>
  <c r="AF86" i="75"/>
  <c r="AF78" i="75"/>
  <c r="AF70" i="75"/>
  <c r="AF62" i="75"/>
  <c r="AF54" i="75"/>
  <c r="AF46" i="75"/>
  <c r="AF38" i="75"/>
  <c r="AF30" i="75"/>
  <c r="AF22" i="75"/>
  <c r="AF14" i="75"/>
  <c r="AW106" i="75"/>
  <c r="AW98" i="75"/>
  <c r="AW42" i="75"/>
  <c r="AW34" i="75"/>
  <c r="AI90" i="74"/>
  <c r="P106" i="75"/>
  <c r="P98" i="75"/>
  <c r="P90" i="75"/>
  <c r="P82" i="75"/>
  <c r="P74" i="75"/>
  <c r="P66" i="75"/>
  <c r="P58" i="75"/>
  <c r="P50" i="75"/>
  <c r="P42" i="75"/>
  <c r="P34" i="75"/>
  <c r="P26" i="75"/>
  <c r="P18" i="75"/>
  <c r="AF109" i="75"/>
  <c r="AF101" i="75"/>
  <c r="AF93" i="75"/>
  <c r="AF85" i="75"/>
  <c r="AF77" i="75"/>
  <c r="AF69" i="75"/>
  <c r="AF61" i="75"/>
  <c r="AF53" i="75"/>
  <c r="AF45" i="75"/>
  <c r="AF37" i="75"/>
  <c r="AF29" i="75"/>
  <c r="AF21" i="75"/>
  <c r="AF13" i="75"/>
  <c r="AW105" i="75"/>
  <c r="AW97" i="75"/>
  <c r="AW89" i="75"/>
  <c r="AW81" i="75"/>
  <c r="AW73" i="75"/>
  <c r="AW65" i="75"/>
  <c r="AW57" i="75"/>
  <c r="AW49" i="75"/>
  <c r="AW41" i="75"/>
  <c r="AW33" i="75"/>
  <c r="AW25" i="75"/>
  <c r="AW17" i="75"/>
  <c r="AI82" i="74"/>
  <c r="P105" i="75"/>
  <c r="P97" i="75"/>
  <c r="P89" i="75"/>
  <c r="P81" i="75"/>
  <c r="P73" i="75"/>
  <c r="P65" i="75"/>
  <c r="P57" i="75"/>
  <c r="P49" i="75"/>
  <c r="P41" i="75"/>
  <c r="P33" i="75"/>
  <c r="P25" i="75"/>
  <c r="P17" i="75"/>
  <c r="AF12" i="75"/>
  <c r="AW104" i="75"/>
  <c r="AW96" i="75"/>
  <c r="AW88" i="75"/>
  <c r="AW80" i="75"/>
  <c r="AW72" i="75"/>
  <c r="AW64" i="75"/>
  <c r="AW56" i="75"/>
  <c r="AW48" i="75"/>
  <c r="AW40" i="75"/>
  <c r="AW32" i="75"/>
  <c r="AW24" i="75"/>
  <c r="AW16" i="75"/>
  <c r="AM2" i="75"/>
  <c r="AM3" i="75" s="1"/>
  <c r="AM4" i="75" s="1"/>
  <c r="AQ2" i="75"/>
  <c r="AH131" i="74"/>
  <c r="AH132" i="74"/>
  <c r="AH133" i="74"/>
  <c r="AH134" i="74"/>
  <c r="AH135" i="74"/>
  <c r="AH136" i="74"/>
  <c r="AH137" i="74"/>
  <c r="AH138" i="74"/>
  <c r="AH139" i="74"/>
  <c r="AH140" i="74"/>
  <c r="AH141" i="74"/>
  <c r="AH142" i="74"/>
  <c r="AH143" i="74"/>
  <c r="AH144" i="74"/>
  <c r="AH145" i="74"/>
  <c r="AH146" i="74"/>
  <c r="AH147" i="74"/>
  <c r="AH148" i="74"/>
  <c r="AH149" i="74"/>
  <c r="AH150" i="74"/>
  <c r="AH151" i="74"/>
  <c r="AH152" i="74"/>
  <c r="AH153" i="74"/>
  <c r="AH154" i="74"/>
  <c r="AH155" i="74"/>
  <c r="AH156" i="74"/>
  <c r="AH157" i="74"/>
  <c r="AH158" i="74"/>
  <c r="AH159" i="74"/>
  <c r="AH160" i="74"/>
  <c r="AH161" i="74"/>
  <c r="AH162" i="74"/>
  <c r="AH163" i="74"/>
  <c r="AH164" i="74"/>
  <c r="AH165" i="74"/>
  <c r="AH166" i="74"/>
  <c r="AH167" i="74"/>
  <c r="AH168" i="74"/>
  <c r="AH169" i="74"/>
  <c r="AH170" i="74"/>
  <c r="AH171" i="74"/>
  <c r="AH172" i="74"/>
  <c r="AH173" i="74"/>
  <c r="AH174" i="74"/>
  <c r="AH175" i="74"/>
  <c r="AH176" i="74"/>
  <c r="AH177" i="74"/>
  <c r="AH178" i="74"/>
  <c r="AH179" i="74"/>
  <c r="AH180" i="74"/>
  <c r="AH181" i="74"/>
  <c r="AH182" i="74"/>
  <c r="AH183" i="74"/>
  <c r="AH184" i="74"/>
  <c r="AH185" i="74"/>
  <c r="AH186" i="74"/>
  <c r="AH187" i="74"/>
  <c r="AH188" i="74"/>
  <c r="AH189" i="74"/>
  <c r="AH190" i="74"/>
  <c r="AH191" i="74"/>
  <c r="AH192" i="74"/>
  <c r="AH193" i="74"/>
  <c r="AH194" i="74"/>
  <c r="AH195" i="74"/>
  <c r="AH196" i="74"/>
  <c r="AH197" i="74"/>
  <c r="AH198" i="74"/>
  <c r="AH199" i="74"/>
  <c r="AH200" i="74"/>
  <c r="AH201" i="74"/>
  <c r="AH202" i="74"/>
  <c r="AH203" i="74"/>
  <c r="AH204" i="74"/>
  <c r="AH205" i="74"/>
  <c r="AH206" i="74"/>
  <c r="AH207" i="74"/>
  <c r="AH208" i="74"/>
  <c r="AH209" i="74"/>
  <c r="AH210" i="74"/>
  <c r="AH211" i="74"/>
  <c r="AH212" i="74"/>
  <c r="AH213" i="74"/>
  <c r="AH214" i="74"/>
  <c r="AH215" i="74"/>
  <c r="AH216" i="74"/>
  <c r="AH217" i="74"/>
  <c r="AH218" i="74"/>
  <c r="AH219" i="74"/>
  <c r="AH220" i="74"/>
  <c r="AH221" i="74"/>
  <c r="AH222" i="74"/>
  <c r="AH223" i="74"/>
  <c r="AH224" i="74"/>
  <c r="AH225" i="74"/>
  <c r="AH226" i="74"/>
  <c r="AH227" i="74"/>
  <c r="AH228" i="74"/>
  <c r="AG131" i="74"/>
  <c r="AJ131" i="74" s="1"/>
  <c r="AG132" i="74"/>
  <c r="AN132" i="74" s="1"/>
  <c r="AG133" i="74"/>
  <c r="AG134" i="74"/>
  <c r="AL134" i="74" s="1"/>
  <c r="AG135" i="74"/>
  <c r="AN135" i="74" s="1"/>
  <c r="AG136" i="74"/>
  <c r="AG137" i="74"/>
  <c r="AL137" i="74" s="1"/>
  <c r="AG138" i="74"/>
  <c r="AJ138" i="74" s="1"/>
  <c r="AG139" i="74"/>
  <c r="AJ139" i="74" s="1"/>
  <c r="AG140" i="74"/>
  <c r="AN140" i="74" s="1"/>
  <c r="AG141" i="74"/>
  <c r="AG142" i="74"/>
  <c r="AL142" i="74" s="1"/>
  <c r="AG143" i="74"/>
  <c r="AN143" i="74" s="1"/>
  <c r="AG144" i="74"/>
  <c r="AG145" i="74"/>
  <c r="AL145" i="74" s="1"/>
  <c r="AG146" i="74"/>
  <c r="AJ146" i="74" s="1"/>
  <c r="AG147" i="74"/>
  <c r="AJ147" i="74" s="1"/>
  <c r="AG148" i="74"/>
  <c r="AN148" i="74" s="1"/>
  <c r="AG149" i="74"/>
  <c r="AG150" i="74"/>
  <c r="AL150" i="74" s="1"/>
  <c r="AG151" i="74"/>
  <c r="AN151" i="74" s="1"/>
  <c r="AG152" i="74"/>
  <c r="AG153" i="74"/>
  <c r="AL153" i="74" s="1"/>
  <c r="AG154" i="74"/>
  <c r="AJ154" i="74" s="1"/>
  <c r="AG155" i="74"/>
  <c r="AJ155" i="74" s="1"/>
  <c r="AG156" i="74"/>
  <c r="AN156" i="74" s="1"/>
  <c r="AG157" i="74"/>
  <c r="AG158" i="74"/>
  <c r="AL158" i="74" s="1"/>
  <c r="AG159" i="74"/>
  <c r="AN159" i="74" s="1"/>
  <c r="AG160" i="74"/>
  <c r="AG161" i="74"/>
  <c r="AL161" i="74" s="1"/>
  <c r="AG162" i="74"/>
  <c r="AJ162" i="74" s="1"/>
  <c r="AG163" i="74"/>
  <c r="AJ163" i="74" s="1"/>
  <c r="AG164" i="74"/>
  <c r="AN164" i="74" s="1"/>
  <c r="AG165" i="74"/>
  <c r="AG166" i="74"/>
  <c r="AL166" i="74" s="1"/>
  <c r="AG167" i="74"/>
  <c r="AN167" i="74" s="1"/>
  <c r="AG168" i="74"/>
  <c r="AG169" i="74"/>
  <c r="AL169" i="74" s="1"/>
  <c r="AG170" i="74"/>
  <c r="AJ170" i="74" s="1"/>
  <c r="AG171" i="74"/>
  <c r="AJ171" i="74" s="1"/>
  <c r="AG172" i="74"/>
  <c r="AN172" i="74" s="1"/>
  <c r="AG173" i="74"/>
  <c r="AL173" i="74" s="1"/>
  <c r="AG174" i="74"/>
  <c r="AL174" i="74" s="1"/>
  <c r="AG175" i="74"/>
  <c r="AN175" i="74" s="1"/>
  <c r="AG176" i="74"/>
  <c r="AG177" i="74"/>
  <c r="AL177" i="74" s="1"/>
  <c r="AG178" i="74"/>
  <c r="AJ178" i="74" s="1"/>
  <c r="AG179" i="74"/>
  <c r="AJ179" i="74" s="1"/>
  <c r="AG180" i="74"/>
  <c r="AN180" i="74" s="1"/>
  <c r="AG181" i="74"/>
  <c r="AG182" i="74"/>
  <c r="AL182" i="74" s="1"/>
  <c r="AG183" i="74"/>
  <c r="AN183" i="74" s="1"/>
  <c r="AG184" i="74"/>
  <c r="AG185" i="74"/>
  <c r="AL185" i="74" s="1"/>
  <c r="AG186" i="74"/>
  <c r="AJ186" i="74" s="1"/>
  <c r="AG187" i="74"/>
  <c r="AJ187" i="74" s="1"/>
  <c r="AG188" i="74"/>
  <c r="AN188" i="74" s="1"/>
  <c r="AG189" i="74"/>
  <c r="AG190" i="74"/>
  <c r="AL190" i="74" s="1"/>
  <c r="AG191" i="74"/>
  <c r="AN191" i="74" s="1"/>
  <c r="AG192" i="74"/>
  <c r="AG193" i="74"/>
  <c r="AL193" i="74" s="1"/>
  <c r="AG194" i="74"/>
  <c r="AJ194" i="74" s="1"/>
  <c r="AG195" i="74"/>
  <c r="AJ195" i="74" s="1"/>
  <c r="AG196" i="74"/>
  <c r="AN196" i="74" s="1"/>
  <c r="AG197" i="74"/>
  <c r="AL197" i="74" s="1"/>
  <c r="AG198" i="74"/>
  <c r="AL198" i="74" s="1"/>
  <c r="AG199" i="74"/>
  <c r="AN199" i="74" s="1"/>
  <c r="AG200" i="74"/>
  <c r="AG201" i="74"/>
  <c r="AL201" i="74" s="1"/>
  <c r="AG202" i="74"/>
  <c r="AJ202" i="74" s="1"/>
  <c r="AG203" i="74"/>
  <c r="AJ203" i="74" s="1"/>
  <c r="AG204" i="74"/>
  <c r="AN204" i="74" s="1"/>
  <c r="AG205" i="74"/>
  <c r="AL205" i="74" s="1"/>
  <c r="AG206" i="74"/>
  <c r="AL206" i="74" s="1"/>
  <c r="AG207" i="74"/>
  <c r="AN207" i="74" s="1"/>
  <c r="AG208" i="74"/>
  <c r="AG209" i="74"/>
  <c r="AL209" i="74" s="1"/>
  <c r="AG210" i="74"/>
  <c r="AJ210" i="74" s="1"/>
  <c r="AG211" i="74"/>
  <c r="AJ211" i="74" s="1"/>
  <c r="AG212" i="74"/>
  <c r="AN212" i="74" s="1"/>
  <c r="AG213" i="74"/>
  <c r="AG214" i="74"/>
  <c r="AL214" i="74" s="1"/>
  <c r="AG215" i="74"/>
  <c r="AN215" i="74" s="1"/>
  <c r="AG216" i="74"/>
  <c r="AG217" i="74"/>
  <c r="AL217" i="74" s="1"/>
  <c r="AG218" i="74"/>
  <c r="AJ218" i="74" s="1"/>
  <c r="AG219" i="74"/>
  <c r="AJ219" i="74" s="1"/>
  <c r="AG220" i="74"/>
  <c r="AN220" i="74" s="1"/>
  <c r="AG221" i="74"/>
  <c r="AG222" i="74"/>
  <c r="AL222" i="74" s="1"/>
  <c r="AG223" i="74"/>
  <c r="AN223" i="74" s="1"/>
  <c r="AG224" i="74"/>
  <c r="AG225" i="74"/>
  <c r="AL225" i="74" s="1"/>
  <c r="AG226" i="74"/>
  <c r="AJ226" i="74" s="1"/>
  <c r="AG227" i="74"/>
  <c r="AJ227" i="74" s="1"/>
  <c r="AG228" i="74"/>
  <c r="AN228" i="74" s="1"/>
  <c r="AH130" i="74"/>
  <c r="AG130" i="74"/>
  <c r="AH27" i="74"/>
  <c r="AH28" i="74"/>
  <c r="AH29" i="74"/>
  <c r="AH30" i="74"/>
  <c r="AH31" i="74"/>
  <c r="AH32" i="74"/>
  <c r="AH33" i="74"/>
  <c r="AH34" i="74"/>
  <c r="AH35" i="74"/>
  <c r="AH36" i="74"/>
  <c r="AH37" i="74"/>
  <c r="AH38" i="74"/>
  <c r="AH39" i="74"/>
  <c r="AH40" i="74"/>
  <c r="AH41" i="74"/>
  <c r="AH42" i="74"/>
  <c r="AH43" i="74"/>
  <c r="AH44" i="74"/>
  <c r="AH45" i="74"/>
  <c r="AH46" i="74"/>
  <c r="AH47" i="74"/>
  <c r="AH48" i="74"/>
  <c r="AH49" i="74"/>
  <c r="AH50" i="74"/>
  <c r="AH51" i="74"/>
  <c r="AH52" i="74"/>
  <c r="AH53" i="74"/>
  <c r="AH54" i="74"/>
  <c r="AH55" i="74"/>
  <c r="AH56" i="74"/>
  <c r="AH57" i="74"/>
  <c r="AH58" i="74"/>
  <c r="AH59" i="74"/>
  <c r="AH60" i="74"/>
  <c r="AH61" i="74"/>
  <c r="AH62" i="74"/>
  <c r="AH63" i="74"/>
  <c r="AH64" i="74"/>
  <c r="AH65" i="74"/>
  <c r="AH66" i="74"/>
  <c r="AH67" i="74"/>
  <c r="AH68" i="74"/>
  <c r="AH69" i="74"/>
  <c r="AH70" i="74"/>
  <c r="AH71" i="74"/>
  <c r="AH72" i="74"/>
  <c r="AH73" i="74"/>
  <c r="AH74" i="74"/>
  <c r="AH75" i="74"/>
  <c r="AH76" i="74"/>
  <c r="AH77" i="74"/>
  <c r="AH78" i="74"/>
  <c r="AH79" i="74"/>
  <c r="AH80" i="74"/>
  <c r="AH81" i="74"/>
  <c r="AH82" i="74"/>
  <c r="AH83" i="74"/>
  <c r="AH84" i="74"/>
  <c r="AH85" i="74"/>
  <c r="AH86" i="74"/>
  <c r="AH87" i="74"/>
  <c r="AH88" i="74"/>
  <c r="AH89" i="74"/>
  <c r="AH90" i="74"/>
  <c r="AH91" i="74"/>
  <c r="AH92" i="74"/>
  <c r="AH93" i="74"/>
  <c r="AH94" i="74"/>
  <c r="AH95" i="74"/>
  <c r="AH96" i="74"/>
  <c r="AH97" i="74"/>
  <c r="AH98" i="74"/>
  <c r="AH99" i="74"/>
  <c r="AH100" i="74"/>
  <c r="AH101" i="74"/>
  <c r="AH102" i="74"/>
  <c r="AH103" i="74"/>
  <c r="AH104" i="74"/>
  <c r="AH105" i="74"/>
  <c r="AH106" i="74"/>
  <c r="AH107" i="74"/>
  <c r="AH108" i="74"/>
  <c r="AH109" i="74"/>
  <c r="AH110" i="74"/>
  <c r="AH111" i="74"/>
  <c r="AH112" i="74"/>
  <c r="AH113" i="74"/>
  <c r="AH114" i="74"/>
  <c r="AH115" i="74"/>
  <c r="AH116" i="74"/>
  <c r="AH117" i="74"/>
  <c r="AH118" i="74"/>
  <c r="AH119" i="74"/>
  <c r="AH120" i="74"/>
  <c r="AH121" i="74"/>
  <c r="AH122" i="74"/>
  <c r="AH123" i="74"/>
  <c r="AH124" i="74"/>
  <c r="AH26" i="74"/>
  <c r="AG27" i="74"/>
  <c r="AJ27" i="74" s="1"/>
  <c r="AG28" i="74"/>
  <c r="AN28" i="74" s="1"/>
  <c r="AG29" i="74"/>
  <c r="AG30" i="74"/>
  <c r="AL30" i="74" s="1"/>
  <c r="AG31" i="74"/>
  <c r="AN31" i="74" s="1"/>
  <c r="AG32" i="74"/>
  <c r="AN32" i="74" s="1"/>
  <c r="AG33" i="74"/>
  <c r="AG34" i="74"/>
  <c r="AG35" i="74"/>
  <c r="AJ35" i="74" s="1"/>
  <c r="AG36" i="74"/>
  <c r="AG37" i="74"/>
  <c r="AG38" i="74"/>
  <c r="AG39" i="74"/>
  <c r="AN39" i="74" s="1"/>
  <c r="AG40" i="74"/>
  <c r="AN40" i="74" s="1"/>
  <c r="AG41" i="74"/>
  <c r="AN41" i="74" s="1"/>
  <c r="AG42" i="74"/>
  <c r="AN42" i="74" s="1"/>
  <c r="AG43" i="74"/>
  <c r="AJ43" i="74" s="1"/>
  <c r="AG44" i="74"/>
  <c r="AG45" i="74"/>
  <c r="AL45" i="74" s="1"/>
  <c r="AG46" i="74"/>
  <c r="AG47" i="74"/>
  <c r="AL47" i="74" s="1"/>
  <c r="AG48" i="74"/>
  <c r="AJ48" i="74" s="1"/>
  <c r="AG49" i="74"/>
  <c r="AL49" i="74" s="1"/>
  <c r="AG50" i="74"/>
  <c r="AG51" i="74"/>
  <c r="AL51" i="74" s="1"/>
  <c r="AG52" i="74"/>
  <c r="AL52" i="74" s="1"/>
  <c r="AG53" i="74"/>
  <c r="AG54" i="74"/>
  <c r="AJ54" i="74" s="1"/>
  <c r="AG55" i="74"/>
  <c r="AL55" i="74" s="1"/>
  <c r="AG56" i="74"/>
  <c r="AJ56" i="74" s="1"/>
  <c r="AG57" i="74"/>
  <c r="AL57" i="74" s="1"/>
  <c r="AG58" i="74"/>
  <c r="AG59" i="74"/>
  <c r="AL59" i="74" s="1"/>
  <c r="AG60" i="74"/>
  <c r="AL60" i="74" s="1"/>
  <c r="AG61" i="74"/>
  <c r="AG62" i="74"/>
  <c r="AJ62" i="74" s="1"/>
  <c r="AG63" i="74"/>
  <c r="AL63" i="74" s="1"/>
  <c r="AG64" i="74"/>
  <c r="AJ64" i="74" s="1"/>
  <c r="AG65" i="74"/>
  <c r="AL65" i="74" s="1"/>
  <c r="AG66" i="74"/>
  <c r="AG67" i="74"/>
  <c r="AL67" i="74" s="1"/>
  <c r="AG68" i="74"/>
  <c r="AL68" i="74" s="1"/>
  <c r="AG69" i="74"/>
  <c r="AG70" i="74"/>
  <c r="AJ70" i="74" s="1"/>
  <c r="AG71" i="74"/>
  <c r="AJ71" i="74" s="1"/>
  <c r="AG72" i="74"/>
  <c r="AJ72" i="74" s="1"/>
  <c r="AG73" i="74"/>
  <c r="AG74" i="74"/>
  <c r="AN74" i="74" s="1"/>
  <c r="AG75" i="74"/>
  <c r="AL75" i="74" s="1"/>
  <c r="AG76" i="74"/>
  <c r="AL76" i="74" s="1"/>
  <c r="AG77" i="74"/>
  <c r="AG78" i="74"/>
  <c r="AG79" i="74"/>
  <c r="AJ79" i="74" s="1"/>
  <c r="AG80" i="74"/>
  <c r="AJ80" i="74" s="1"/>
  <c r="AG81" i="74"/>
  <c r="AL81" i="74" s="1"/>
  <c r="AG82" i="74"/>
  <c r="AG83" i="74"/>
  <c r="AL83" i="74" s="1"/>
  <c r="AG84" i="74"/>
  <c r="AG85" i="74"/>
  <c r="AL85" i="74" s="1"/>
  <c r="AG86" i="74"/>
  <c r="AJ86" i="74" s="1"/>
  <c r="AG87" i="74"/>
  <c r="AN87" i="74" s="1"/>
  <c r="AG88" i="74"/>
  <c r="AJ88" i="74" s="1"/>
  <c r="AG89" i="74"/>
  <c r="AL89" i="74" s="1"/>
  <c r="AG90" i="74"/>
  <c r="AN90" i="74" s="1"/>
  <c r="AG91" i="74"/>
  <c r="AL91" i="74" s="1"/>
  <c r="AG92" i="74"/>
  <c r="AL92" i="74" s="1"/>
  <c r="AG93" i="74"/>
  <c r="AL93" i="74" s="1"/>
  <c r="AG94" i="74"/>
  <c r="AG95" i="74"/>
  <c r="AJ95" i="74" s="1"/>
  <c r="AG96" i="74"/>
  <c r="AJ96" i="74" s="1"/>
  <c r="AG97" i="74"/>
  <c r="AG98" i="74"/>
  <c r="AN98" i="74" s="1"/>
  <c r="AG99" i="74"/>
  <c r="AL99" i="74" s="1"/>
  <c r="AG100" i="74"/>
  <c r="AG101" i="74"/>
  <c r="AL101" i="74" s="1"/>
  <c r="AG102" i="74"/>
  <c r="AJ102" i="74" s="1"/>
  <c r="AG103" i="74"/>
  <c r="AJ103" i="74" s="1"/>
  <c r="AG104" i="74"/>
  <c r="AJ104" i="74" s="1"/>
  <c r="AG105" i="74"/>
  <c r="AG106" i="74"/>
  <c r="AG107" i="74"/>
  <c r="AL107" i="74" s="1"/>
  <c r="AG108" i="74"/>
  <c r="AL108" i="74" s="1"/>
  <c r="AG109" i="74"/>
  <c r="AG110" i="74"/>
  <c r="AJ110" i="74" s="1"/>
  <c r="AG111" i="74"/>
  <c r="AJ111" i="74" s="1"/>
  <c r="AG112" i="74"/>
  <c r="AJ112" i="74" s="1"/>
  <c r="AG113" i="74"/>
  <c r="AG114" i="74"/>
  <c r="AN114" i="74" s="1"/>
  <c r="AG115" i="74"/>
  <c r="AL115" i="74" s="1"/>
  <c r="AG116" i="74"/>
  <c r="AL116" i="74" s="1"/>
  <c r="AG117" i="74"/>
  <c r="AG118" i="74"/>
  <c r="AJ118" i="74" s="1"/>
  <c r="AG119" i="74"/>
  <c r="AJ119" i="74" s="1"/>
  <c r="AG120" i="74"/>
  <c r="AJ120" i="74" s="1"/>
  <c r="AG121" i="74"/>
  <c r="AL121" i="74" s="1"/>
  <c r="AG122" i="74"/>
  <c r="AN122" i="74" s="1"/>
  <c r="AG123" i="74"/>
  <c r="AL123" i="74" s="1"/>
  <c r="AG124" i="74"/>
  <c r="AL124" i="74" s="1"/>
  <c r="AG26" i="74"/>
  <c r="AE27" i="74"/>
  <c r="AE31" i="74"/>
  <c r="AE32" i="74"/>
  <c r="AE33" i="74"/>
  <c r="AF33" i="74" s="1"/>
  <c r="AE35" i="74"/>
  <c r="AE39" i="74"/>
  <c r="AE40" i="74"/>
  <c r="AE41" i="74"/>
  <c r="AF41" i="74" s="1"/>
  <c r="AE43" i="74"/>
  <c r="AE49" i="74"/>
  <c r="AF49" i="74" s="1"/>
  <c r="AE51" i="74"/>
  <c r="AE55" i="74"/>
  <c r="AE57" i="74"/>
  <c r="AF57" i="74" s="1"/>
  <c r="AE59" i="74"/>
  <c r="AE63" i="74"/>
  <c r="AE65" i="74"/>
  <c r="AF65" i="74" s="1"/>
  <c r="AE67" i="74"/>
  <c r="AE71" i="74"/>
  <c r="AE73" i="74"/>
  <c r="AF73" i="74" s="1"/>
  <c r="AE78" i="74"/>
  <c r="AE79" i="74"/>
  <c r="AE81" i="74"/>
  <c r="AF81" i="74" s="1"/>
  <c r="AE83" i="74"/>
  <c r="AE87" i="74"/>
  <c r="AE95" i="74"/>
  <c r="AE97" i="74"/>
  <c r="AF97" i="74" s="1"/>
  <c r="AE99" i="74"/>
  <c r="AE102" i="74"/>
  <c r="AE103" i="74"/>
  <c r="AE107" i="74"/>
  <c r="AE113" i="74"/>
  <c r="AF113" i="74" s="1"/>
  <c r="AE115" i="74"/>
  <c r="AE119" i="74"/>
  <c r="AE121" i="74"/>
  <c r="AF121" i="74" s="1"/>
  <c r="AE123" i="74"/>
  <c r="G27" i="74"/>
  <c r="J27" i="74" s="1"/>
  <c r="H27" i="74"/>
  <c r="G28" i="74"/>
  <c r="J28" i="74" s="1"/>
  <c r="H28" i="74"/>
  <c r="G29" i="74"/>
  <c r="J29" i="74" s="1"/>
  <c r="H29" i="74"/>
  <c r="G30" i="74"/>
  <c r="H30" i="74"/>
  <c r="G31" i="74"/>
  <c r="J31" i="74" s="1"/>
  <c r="H31" i="74"/>
  <c r="G32" i="74"/>
  <c r="J32" i="74" s="1"/>
  <c r="H32" i="74"/>
  <c r="G33" i="74"/>
  <c r="J33" i="74" s="1"/>
  <c r="H33" i="74"/>
  <c r="G34" i="74"/>
  <c r="J34" i="74" s="1"/>
  <c r="H34" i="74"/>
  <c r="G35" i="74"/>
  <c r="J35" i="74" s="1"/>
  <c r="H35" i="74"/>
  <c r="G36" i="74"/>
  <c r="J36" i="74" s="1"/>
  <c r="H36" i="74"/>
  <c r="G37" i="74"/>
  <c r="H37" i="74"/>
  <c r="G38" i="74"/>
  <c r="L38" i="74" s="1"/>
  <c r="H38" i="74"/>
  <c r="G39" i="74"/>
  <c r="N39" i="74" s="1"/>
  <c r="H39" i="74"/>
  <c r="G40" i="74"/>
  <c r="J40" i="74" s="1"/>
  <c r="H40" i="74"/>
  <c r="G41" i="74"/>
  <c r="J41" i="74" s="1"/>
  <c r="H41" i="74"/>
  <c r="G42" i="74"/>
  <c r="J42" i="74" s="1"/>
  <c r="H42" i="74"/>
  <c r="G43" i="74"/>
  <c r="N43" i="74" s="1"/>
  <c r="H43" i="74"/>
  <c r="G44" i="74"/>
  <c r="N44" i="74" s="1"/>
  <c r="H44" i="74"/>
  <c r="G45" i="74"/>
  <c r="J45" i="74" s="1"/>
  <c r="H45" i="74"/>
  <c r="G46" i="74"/>
  <c r="L46" i="74" s="1"/>
  <c r="H46" i="74"/>
  <c r="G47" i="74"/>
  <c r="J47" i="74" s="1"/>
  <c r="H47" i="74"/>
  <c r="G48" i="74"/>
  <c r="J48" i="74" s="1"/>
  <c r="H48" i="74"/>
  <c r="G49" i="74"/>
  <c r="J49" i="74" s="1"/>
  <c r="H49" i="74"/>
  <c r="G50" i="74"/>
  <c r="J50" i="74" s="1"/>
  <c r="H50" i="74"/>
  <c r="G51" i="74"/>
  <c r="J51" i="74" s="1"/>
  <c r="H51" i="74"/>
  <c r="G52" i="74"/>
  <c r="N52" i="74" s="1"/>
  <c r="H52" i="74"/>
  <c r="G53" i="74"/>
  <c r="J53" i="74" s="1"/>
  <c r="H53" i="74"/>
  <c r="G54" i="74"/>
  <c r="L54" i="74" s="1"/>
  <c r="H54" i="74"/>
  <c r="G55" i="74"/>
  <c r="L55" i="74" s="1"/>
  <c r="H55" i="74"/>
  <c r="G56" i="74"/>
  <c r="J56" i="74" s="1"/>
  <c r="H56" i="74"/>
  <c r="G57" i="74"/>
  <c r="J57" i="74" s="1"/>
  <c r="H57" i="74"/>
  <c r="G58" i="74"/>
  <c r="J58" i="74" s="1"/>
  <c r="H58" i="74"/>
  <c r="G59" i="74"/>
  <c r="J59" i="74" s="1"/>
  <c r="H59" i="74"/>
  <c r="G60" i="74"/>
  <c r="N60" i="74" s="1"/>
  <c r="H60" i="74"/>
  <c r="G61" i="74"/>
  <c r="J61" i="74" s="1"/>
  <c r="H61" i="74"/>
  <c r="G62" i="74"/>
  <c r="L62" i="74" s="1"/>
  <c r="H62" i="74"/>
  <c r="G63" i="74"/>
  <c r="J63" i="74" s="1"/>
  <c r="H63" i="74"/>
  <c r="G64" i="74"/>
  <c r="J64" i="74" s="1"/>
  <c r="H64" i="74"/>
  <c r="G65" i="74"/>
  <c r="J65" i="74" s="1"/>
  <c r="H65" i="74"/>
  <c r="G66" i="74"/>
  <c r="N66" i="74" s="1"/>
  <c r="H66" i="74"/>
  <c r="G67" i="74"/>
  <c r="J67" i="74" s="1"/>
  <c r="H67" i="74"/>
  <c r="G68" i="74"/>
  <c r="J68" i="74" s="1"/>
  <c r="H68" i="74"/>
  <c r="G69" i="74"/>
  <c r="J69" i="74" s="1"/>
  <c r="H69" i="74"/>
  <c r="G70" i="74"/>
  <c r="L70" i="74" s="1"/>
  <c r="H70" i="74"/>
  <c r="G71" i="74"/>
  <c r="J71" i="74" s="1"/>
  <c r="H71" i="74"/>
  <c r="G72" i="74"/>
  <c r="J72" i="74" s="1"/>
  <c r="H72" i="74"/>
  <c r="G73" i="74"/>
  <c r="J73" i="74" s="1"/>
  <c r="H73" i="74"/>
  <c r="G74" i="74"/>
  <c r="N74" i="74" s="1"/>
  <c r="H74" i="74"/>
  <c r="G75" i="74"/>
  <c r="J75" i="74" s="1"/>
  <c r="H75" i="74"/>
  <c r="G76" i="74"/>
  <c r="J76" i="74" s="1"/>
  <c r="H76" i="74"/>
  <c r="G77" i="74"/>
  <c r="N77" i="74" s="1"/>
  <c r="H77" i="74"/>
  <c r="G78" i="74"/>
  <c r="L78" i="74" s="1"/>
  <c r="H78" i="74"/>
  <c r="G79" i="74"/>
  <c r="L79" i="74" s="1"/>
  <c r="H79" i="74"/>
  <c r="G80" i="74"/>
  <c r="J80" i="74" s="1"/>
  <c r="H80" i="74"/>
  <c r="G81" i="74"/>
  <c r="J81" i="74" s="1"/>
  <c r="H81" i="74"/>
  <c r="G82" i="74"/>
  <c r="H82" i="74"/>
  <c r="G83" i="74"/>
  <c r="J83" i="74" s="1"/>
  <c r="H83" i="74"/>
  <c r="G84" i="74"/>
  <c r="J84" i="74" s="1"/>
  <c r="H84" i="74"/>
  <c r="G85" i="74"/>
  <c r="L85" i="74" s="1"/>
  <c r="H85" i="74"/>
  <c r="G86" i="74"/>
  <c r="L86" i="74" s="1"/>
  <c r="H86" i="74"/>
  <c r="G87" i="74"/>
  <c r="L87" i="74" s="1"/>
  <c r="H87" i="74"/>
  <c r="G88" i="74"/>
  <c r="J88" i="74" s="1"/>
  <c r="H88" i="74"/>
  <c r="G89" i="74"/>
  <c r="J89" i="74" s="1"/>
  <c r="H89" i="74"/>
  <c r="G90" i="74"/>
  <c r="H90" i="74"/>
  <c r="G91" i="74"/>
  <c r="L91" i="74" s="1"/>
  <c r="H91" i="74"/>
  <c r="G92" i="74"/>
  <c r="N92" i="74" s="1"/>
  <c r="H92" i="74"/>
  <c r="G93" i="74"/>
  <c r="L93" i="74" s="1"/>
  <c r="H93" i="74"/>
  <c r="G94" i="74"/>
  <c r="L94" i="74" s="1"/>
  <c r="H94" i="74"/>
  <c r="G95" i="74"/>
  <c r="L95" i="74" s="1"/>
  <c r="H95" i="74"/>
  <c r="G96" i="74"/>
  <c r="J96" i="74" s="1"/>
  <c r="H96" i="74"/>
  <c r="G97" i="74"/>
  <c r="J97" i="74" s="1"/>
  <c r="H97" i="74"/>
  <c r="G98" i="74"/>
  <c r="J98" i="74" s="1"/>
  <c r="H98" i="74"/>
  <c r="G99" i="74"/>
  <c r="J99" i="74" s="1"/>
  <c r="H99" i="74"/>
  <c r="G100" i="74"/>
  <c r="J100" i="74" s="1"/>
  <c r="H100" i="74"/>
  <c r="G101" i="74"/>
  <c r="N101" i="74" s="1"/>
  <c r="H101" i="74"/>
  <c r="G102" i="74"/>
  <c r="L102" i="74" s="1"/>
  <c r="H102" i="74"/>
  <c r="G103" i="74"/>
  <c r="L103" i="74" s="1"/>
  <c r="H103" i="74"/>
  <c r="G104" i="74"/>
  <c r="J104" i="74" s="1"/>
  <c r="H104" i="74"/>
  <c r="G105" i="74"/>
  <c r="J105" i="74" s="1"/>
  <c r="H105" i="74"/>
  <c r="G106" i="74"/>
  <c r="H106" i="74"/>
  <c r="G107" i="74"/>
  <c r="J107" i="74" s="1"/>
  <c r="H107" i="74"/>
  <c r="G108" i="74"/>
  <c r="N108" i="74" s="1"/>
  <c r="H108" i="74"/>
  <c r="G109" i="74"/>
  <c r="J109" i="74" s="1"/>
  <c r="H109" i="74"/>
  <c r="G110" i="74"/>
  <c r="L110" i="74" s="1"/>
  <c r="H110" i="74"/>
  <c r="G111" i="74"/>
  <c r="N111" i="74" s="1"/>
  <c r="H111" i="74"/>
  <c r="G112" i="74"/>
  <c r="J112" i="74" s="1"/>
  <c r="H112" i="74"/>
  <c r="G113" i="74"/>
  <c r="J113" i="74" s="1"/>
  <c r="H113" i="74"/>
  <c r="G114" i="74"/>
  <c r="H114" i="74"/>
  <c r="G115" i="74"/>
  <c r="L115" i="74" s="1"/>
  <c r="H115" i="74"/>
  <c r="G116" i="74"/>
  <c r="N116" i="74" s="1"/>
  <c r="H116" i="74"/>
  <c r="G117" i="74"/>
  <c r="J117" i="74" s="1"/>
  <c r="H117" i="74"/>
  <c r="G118" i="74"/>
  <c r="L118" i="74" s="1"/>
  <c r="H118" i="74"/>
  <c r="G119" i="74"/>
  <c r="J119" i="74" s="1"/>
  <c r="H119" i="74"/>
  <c r="G120" i="74"/>
  <c r="J120" i="74" s="1"/>
  <c r="H120" i="74"/>
  <c r="G121" i="74"/>
  <c r="J121" i="74" s="1"/>
  <c r="H121" i="74"/>
  <c r="G122" i="74"/>
  <c r="N122" i="74" s="1"/>
  <c r="H122" i="74"/>
  <c r="G123" i="74"/>
  <c r="J123" i="74" s="1"/>
  <c r="H123" i="74"/>
  <c r="G124" i="74"/>
  <c r="N124" i="74" s="1"/>
  <c r="H124" i="74"/>
  <c r="F9" i="76"/>
  <c r="G9" i="76" s="1"/>
  <c r="F4" i="76"/>
  <c r="G6" i="76"/>
  <c r="AK106" i="74" l="1"/>
  <c r="AK82" i="74"/>
  <c r="AK66" i="74"/>
  <c r="AK58" i="74"/>
  <c r="AK50" i="74"/>
  <c r="J54" i="74"/>
  <c r="AM5" i="75"/>
  <c r="AM6" i="75" s="1"/>
  <c r="K70" i="74"/>
  <c r="AK73" i="74"/>
  <c r="L99" i="74"/>
  <c r="K99" i="74"/>
  <c r="L77" i="74"/>
  <c r="AK35" i="74"/>
  <c r="AK110" i="74"/>
  <c r="AK102" i="74"/>
  <c r="AK94" i="74"/>
  <c r="AK78" i="74"/>
  <c r="K94" i="74"/>
  <c r="J39" i="74"/>
  <c r="AK124" i="74"/>
  <c r="AK116" i="74"/>
  <c r="AK108" i="74"/>
  <c r="AK100" i="74"/>
  <c r="AK92" i="74"/>
  <c r="AK84" i="74"/>
  <c r="AK76" i="74"/>
  <c r="AK68" i="74"/>
  <c r="AK60" i="74"/>
  <c r="AK52" i="74"/>
  <c r="AK44" i="74"/>
  <c r="AK36" i="74"/>
  <c r="AK28" i="74"/>
  <c r="AK226" i="74"/>
  <c r="AK218" i="74"/>
  <c r="AK210" i="74"/>
  <c r="AK202" i="74"/>
  <c r="AK194" i="74"/>
  <c r="AK186" i="74"/>
  <c r="AK178" i="74"/>
  <c r="AK154" i="74"/>
  <c r="AK146" i="74"/>
  <c r="AN91" i="74"/>
  <c r="K124" i="74"/>
  <c r="K92" i="74"/>
  <c r="AL56" i="74"/>
  <c r="AK122" i="74"/>
  <c r="AK98" i="74"/>
  <c r="AK90" i="74"/>
  <c r="AK74" i="74"/>
  <c r="AK34" i="74"/>
  <c r="AN119" i="74"/>
  <c r="AL87" i="74"/>
  <c r="AL48" i="74"/>
  <c r="AK89" i="74"/>
  <c r="AL119" i="74"/>
  <c r="AJ87" i="74"/>
  <c r="AL39" i="74"/>
  <c r="K49" i="74"/>
  <c r="K45" i="74"/>
  <c r="AN111" i="74"/>
  <c r="AN79" i="74"/>
  <c r="AL35" i="74"/>
  <c r="K118" i="74"/>
  <c r="K37" i="74"/>
  <c r="AL111" i="74"/>
  <c r="AL79" i="74"/>
  <c r="AN27" i="74"/>
  <c r="AK228" i="74"/>
  <c r="AK220" i="74"/>
  <c r="AK212" i="74"/>
  <c r="AK204" i="74"/>
  <c r="AK196" i="74"/>
  <c r="AK188" i="74"/>
  <c r="AK180" i="74"/>
  <c r="AK172" i="74"/>
  <c r="AK164" i="74"/>
  <c r="AK156" i="74"/>
  <c r="AK148" i="74"/>
  <c r="AK140" i="74"/>
  <c r="AK132" i="74"/>
  <c r="K75" i="74"/>
  <c r="AL104" i="74"/>
  <c r="AL72" i="74"/>
  <c r="K78" i="74"/>
  <c r="K59" i="74"/>
  <c r="K32" i="74"/>
  <c r="AJ99" i="74"/>
  <c r="AN71" i="74"/>
  <c r="AN203" i="74"/>
  <c r="K97" i="74"/>
  <c r="K51" i="74"/>
  <c r="AL64" i="74"/>
  <c r="AK225" i="74"/>
  <c r="AK217" i="74"/>
  <c r="AK209" i="74"/>
  <c r="AK201" i="74"/>
  <c r="AK193" i="74"/>
  <c r="AK185" i="74"/>
  <c r="AK177" i="74"/>
  <c r="AK169" i="74"/>
  <c r="AK161" i="74"/>
  <c r="AK153" i="74"/>
  <c r="AK145" i="74"/>
  <c r="AK137" i="74"/>
  <c r="AN179" i="74"/>
  <c r="AK170" i="74"/>
  <c r="AK162" i="74"/>
  <c r="AK138" i="74"/>
  <c r="AN227" i="74"/>
  <c r="AJ183" i="74"/>
  <c r="AN50" i="74"/>
  <c r="AJ223" i="74"/>
  <c r="L59" i="74"/>
  <c r="K52" i="74"/>
  <c r="AF35" i="74"/>
  <c r="AK123" i="74"/>
  <c r="AK115" i="74"/>
  <c r="AK107" i="74"/>
  <c r="AK99" i="74"/>
  <c r="AK91" i="74"/>
  <c r="AK83" i="74"/>
  <c r="AK75" i="74"/>
  <c r="AK67" i="74"/>
  <c r="AK59" i="74"/>
  <c r="AK51" i="74"/>
  <c r="AK43" i="74"/>
  <c r="AK27" i="74"/>
  <c r="AN103" i="74"/>
  <c r="AJ91" i="74"/>
  <c r="AL71" i="74"/>
  <c r="AN63" i="74"/>
  <c r="AN55" i="74"/>
  <c r="AN47" i="74"/>
  <c r="AN219" i="74"/>
  <c r="AJ199" i="74"/>
  <c r="AJ175" i="74"/>
  <c r="AN147" i="74"/>
  <c r="AN66" i="74"/>
  <c r="N123" i="74"/>
  <c r="AK42" i="74"/>
  <c r="AL103" i="74"/>
  <c r="AL96" i="74"/>
  <c r="AN83" i="74"/>
  <c r="AJ63" i="74"/>
  <c r="AJ55" i="74"/>
  <c r="AJ47" i="74"/>
  <c r="AK223" i="74"/>
  <c r="AK215" i="74"/>
  <c r="AK207" i="74"/>
  <c r="AK199" i="74"/>
  <c r="AK191" i="74"/>
  <c r="AK183" i="74"/>
  <c r="AK175" i="74"/>
  <c r="AK167" i="74"/>
  <c r="AK159" i="74"/>
  <c r="AK151" i="74"/>
  <c r="AK143" i="74"/>
  <c r="AK135" i="74"/>
  <c r="AN171" i="74"/>
  <c r="AN58" i="74"/>
  <c r="AJ151" i="74"/>
  <c r="AK97" i="74"/>
  <c r="AK81" i="74"/>
  <c r="AK65" i="74"/>
  <c r="AK57" i="74"/>
  <c r="AK49" i="74"/>
  <c r="AN123" i="74"/>
  <c r="AN115" i="74"/>
  <c r="AN95" i="74"/>
  <c r="AJ83" i="74"/>
  <c r="AN43" i="74"/>
  <c r="AJ32" i="74"/>
  <c r="AK222" i="74"/>
  <c r="AK214" i="74"/>
  <c r="AK206" i="74"/>
  <c r="AK198" i="74"/>
  <c r="AK190" i="74"/>
  <c r="AK182" i="74"/>
  <c r="AK174" i="74"/>
  <c r="AK166" i="74"/>
  <c r="AK158" i="74"/>
  <c r="AK150" i="74"/>
  <c r="AK142" i="74"/>
  <c r="AK134" i="74"/>
  <c r="AJ215" i="74"/>
  <c r="AN195" i="74"/>
  <c r="AJ167" i="74"/>
  <c r="AJ143" i="74"/>
  <c r="K107" i="74"/>
  <c r="L84" i="74"/>
  <c r="AK37" i="74"/>
  <c r="AK120" i="74"/>
  <c r="AK112" i="74"/>
  <c r="AK104" i="74"/>
  <c r="AK96" i="74"/>
  <c r="AK88" i="74"/>
  <c r="AK80" i="74"/>
  <c r="AK72" i="74"/>
  <c r="AK64" i="74"/>
  <c r="AK56" i="74"/>
  <c r="AK48" i="74"/>
  <c r="AK40" i="74"/>
  <c r="AK32" i="74"/>
  <c r="AJ123" i="74"/>
  <c r="AJ115" i="74"/>
  <c r="AL95" i="74"/>
  <c r="AN82" i="74"/>
  <c r="AN75" i="74"/>
  <c r="AL43" i="74"/>
  <c r="AJ31" i="74"/>
  <c r="AN211" i="74"/>
  <c r="AJ191" i="74"/>
  <c r="AN163" i="74"/>
  <c r="AN139" i="74"/>
  <c r="K69" i="74"/>
  <c r="AF119" i="74"/>
  <c r="AF87" i="74"/>
  <c r="AF71" i="74"/>
  <c r="AF55" i="74"/>
  <c r="AK119" i="74"/>
  <c r="AK111" i="74"/>
  <c r="AK103" i="74"/>
  <c r="AK95" i="74"/>
  <c r="AK87" i="74"/>
  <c r="AK79" i="74"/>
  <c r="AK71" i="74"/>
  <c r="AK63" i="74"/>
  <c r="AK55" i="74"/>
  <c r="AK47" i="74"/>
  <c r="AK39" i="74"/>
  <c r="AK31" i="74"/>
  <c r="AN107" i="74"/>
  <c r="AL88" i="74"/>
  <c r="AJ75" i="74"/>
  <c r="AN67" i="74"/>
  <c r="AN59" i="74"/>
  <c r="AN51" i="74"/>
  <c r="AN30" i="74"/>
  <c r="AN187" i="74"/>
  <c r="AJ159" i="74"/>
  <c r="AJ135" i="74"/>
  <c r="K110" i="74"/>
  <c r="AL120" i="74"/>
  <c r="AL112" i="74"/>
  <c r="AJ107" i="74"/>
  <c r="AN99" i="74"/>
  <c r="AL80" i="74"/>
  <c r="AJ67" i="74"/>
  <c r="AJ59" i="74"/>
  <c r="AJ51" i="74"/>
  <c r="AL40" i="74"/>
  <c r="AK227" i="74"/>
  <c r="AK219" i="74"/>
  <c r="AK211" i="74"/>
  <c r="AK203" i="74"/>
  <c r="AK195" i="74"/>
  <c r="AK187" i="74"/>
  <c r="AK179" i="74"/>
  <c r="AK171" i="74"/>
  <c r="AK163" i="74"/>
  <c r="AK155" i="74"/>
  <c r="AK147" i="74"/>
  <c r="AK139" i="74"/>
  <c r="AK131" i="74"/>
  <c r="AJ207" i="74"/>
  <c r="AN155" i="74"/>
  <c r="AN131" i="74"/>
  <c r="AE90" i="74"/>
  <c r="AF90" i="74" s="1"/>
  <c r="AE124" i="74"/>
  <c r="AF124" i="74" s="1"/>
  <c r="AE108" i="74"/>
  <c r="AF108" i="74" s="1"/>
  <c r="AE92" i="74"/>
  <c r="AF92" i="74" s="1"/>
  <c r="AE76" i="74"/>
  <c r="AE60" i="74"/>
  <c r="AF60" i="74" s="1"/>
  <c r="AE36" i="74"/>
  <c r="AF36" i="74" s="1"/>
  <c r="K121" i="74"/>
  <c r="K102" i="74"/>
  <c r="N69" i="74"/>
  <c r="L51" i="74"/>
  <c r="K36" i="74"/>
  <c r="AE118" i="74"/>
  <c r="AF118" i="74" s="1"/>
  <c r="AE105" i="74"/>
  <c r="AF105" i="74" s="1"/>
  <c r="AE91" i="74"/>
  <c r="AF91" i="74" s="1"/>
  <c r="AE66" i="74"/>
  <c r="AF66" i="74" s="1"/>
  <c r="AE54" i="74"/>
  <c r="AF54" i="74" s="1"/>
  <c r="AL118" i="74"/>
  <c r="AN118" i="74"/>
  <c r="AL110" i="74"/>
  <c r="AN110" i="74"/>
  <c r="AL102" i="74"/>
  <c r="AN102" i="74"/>
  <c r="AL94" i="74"/>
  <c r="AN94" i="74"/>
  <c r="AL86" i="74"/>
  <c r="AN86" i="74"/>
  <c r="AL78" i="74"/>
  <c r="AN78" i="74"/>
  <c r="AL70" i="74"/>
  <c r="AN70" i="74"/>
  <c r="AL62" i="74"/>
  <c r="AN62" i="74"/>
  <c r="AL54" i="74"/>
  <c r="AN54" i="74"/>
  <c r="AL46" i="74"/>
  <c r="AN46" i="74"/>
  <c r="AJ38" i="74"/>
  <c r="AL38" i="74"/>
  <c r="AN38" i="74"/>
  <c r="AK41" i="74"/>
  <c r="AJ94" i="74"/>
  <c r="AK86" i="74"/>
  <c r="AL37" i="74"/>
  <c r="AF27" i="74"/>
  <c r="AE26" i="74"/>
  <c r="AN101" i="74"/>
  <c r="AJ101" i="74"/>
  <c r="AN61" i="74"/>
  <c r="AJ61" i="74"/>
  <c r="L123" i="74"/>
  <c r="K112" i="74"/>
  <c r="K101" i="74"/>
  <c r="K86" i="74"/>
  <c r="N75" i="74"/>
  <c r="K54" i="74"/>
  <c r="AE114" i="74"/>
  <c r="AF114" i="74" s="1"/>
  <c r="AE89" i="74"/>
  <c r="AF89" i="74" s="1"/>
  <c r="AE75" i="74"/>
  <c r="AF75" i="74" s="1"/>
  <c r="AE50" i="74"/>
  <c r="AF50" i="74" s="1"/>
  <c r="AE38" i="74"/>
  <c r="AF38" i="74" s="1"/>
  <c r="AN124" i="74"/>
  <c r="AJ124" i="74"/>
  <c r="AN116" i="74"/>
  <c r="AJ116" i="74"/>
  <c r="AN108" i="74"/>
  <c r="AJ108" i="74"/>
  <c r="AN100" i="74"/>
  <c r="AJ100" i="74"/>
  <c r="AN92" i="74"/>
  <c r="AJ92" i="74"/>
  <c r="AN84" i="74"/>
  <c r="AJ84" i="74"/>
  <c r="AN76" i="74"/>
  <c r="AJ76" i="74"/>
  <c r="AN68" i="74"/>
  <c r="AJ68" i="74"/>
  <c r="AN60" i="74"/>
  <c r="AJ60" i="74"/>
  <c r="AN52" i="74"/>
  <c r="AJ52" i="74"/>
  <c r="AJ44" i="74"/>
  <c r="AL44" i="74"/>
  <c r="AN44" i="74"/>
  <c r="AJ36" i="74"/>
  <c r="AN36" i="74"/>
  <c r="AJ28" i="74"/>
  <c r="AL28" i="74"/>
  <c r="AL100" i="74"/>
  <c r="AJ78" i="74"/>
  <c r="AL73" i="74"/>
  <c r="AK70" i="74"/>
  <c r="AK62" i="74"/>
  <c r="AK54" i="74"/>
  <c r="AJ46" i="74"/>
  <c r="AL36" i="74"/>
  <c r="AN117" i="74"/>
  <c r="AJ117" i="74"/>
  <c r="AN93" i="74"/>
  <c r="AJ93" i="74"/>
  <c r="AN77" i="74"/>
  <c r="AJ77" i="74"/>
  <c r="AN53" i="74"/>
  <c r="AJ53" i="74"/>
  <c r="AJ37" i="74"/>
  <c r="AN37" i="74"/>
  <c r="L108" i="74"/>
  <c r="AE120" i="74"/>
  <c r="AF120" i="74" s="1"/>
  <c r="AE112" i="74"/>
  <c r="AF112" i="74" s="1"/>
  <c r="AE104" i="74"/>
  <c r="AF104" i="74" s="1"/>
  <c r="AE96" i="74"/>
  <c r="AF96" i="74" s="1"/>
  <c r="AE88" i="74"/>
  <c r="AF88" i="74" s="1"/>
  <c r="AE80" i="74"/>
  <c r="AF80" i="74" s="1"/>
  <c r="AE72" i="74"/>
  <c r="AF72" i="74" s="1"/>
  <c r="AE64" i="74"/>
  <c r="AF64" i="74" s="1"/>
  <c r="AE56" i="74"/>
  <c r="AF56" i="74" s="1"/>
  <c r="AE48" i="74"/>
  <c r="AF48" i="74" s="1"/>
  <c r="AE74" i="74"/>
  <c r="AF74" i="74" s="1"/>
  <c r="AE62" i="74"/>
  <c r="AF62" i="74" s="1"/>
  <c r="AL77" i="74"/>
  <c r="AN45" i="74"/>
  <c r="AN109" i="74"/>
  <c r="AJ109" i="74"/>
  <c r="AN85" i="74"/>
  <c r="AJ85" i="74"/>
  <c r="AN69" i="74"/>
  <c r="AJ69" i="74"/>
  <c r="AL29" i="74"/>
  <c r="AN29" i="74"/>
  <c r="L60" i="74"/>
  <c r="L31" i="74"/>
  <c r="K123" i="74"/>
  <c r="K108" i="74"/>
  <c r="K82" i="74"/>
  <c r="K60" i="74"/>
  <c r="K53" i="74"/>
  <c r="N34" i="74"/>
  <c r="K31" i="74"/>
  <c r="AF40" i="74"/>
  <c r="AF32" i="74"/>
  <c r="AE111" i="74"/>
  <c r="AE98" i="74"/>
  <c r="AF98" i="74" s="1"/>
  <c r="AE86" i="74"/>
  <c r="AF86" i="74" s="1"/>
  <c r="AE47" i="74"/>
  <c r="AF47" i="74" s="1"/>
  <c r="AE34" i="74"/>
  <c r="AF34" i="74" s="1"/>
  <c r="AJ122" i="74"/>
  <c r="AL122" i="74"/>
  <c r="AJ114" i="74"/>
  <c r="AL114" i="74"/>
  <c r="AJ106" i="74"/>
  <c r="AL106" i="74"/>
  <c r="AJ98" i="74"/>
  <c r="AL98" i="74"/>
  <c r="AJ90" i="74"/>
  <c r="AL90" i="74"/>
  <c r="AJ82" i="74"/>
  <c r="AL82" i="74"/>
  <c r="AJ74" i="74"/>
  <c r="AL74" i="74"/>
  <c r="AJ66" i="74"/>
  <c r="AL66" i="74"/>
  <c r="AJ58" i="74"/>
  <c r="AL58" i="74"/>
  <c r="AJ50" i="74"/>
  <c r="AL50" i="74"/>
  <c r="AL42" i="74"/>
  <c r="AJ42" i="74"/>
  <c r="AL34" i="74"/>
  <c r="AN34" i="74"/>
  <c r="AJ34" i="74"/>
  <c r="AK26" i="74"/>
  <c r="AK117" i="74"/>
  <c r="AK109" i="74"/>
  <c r="AK101" i="74"/>
  <c r="AK93" i="74"/>
  <c r="AK85" i="74"/>
  <c r="AK77" i="74"/>
  <c r="AK69" i="74"/>
  <c r="AK61" i="74"/>
  <c r="AK53" i="74"/>
  <c r="AK45" i="74"/>
  <c r="AK29" i="74"/>
  <c r="AK118" i="74"/>
  <c r="AK114" i="74"/>
  <c r="AN106" i="74"/>
  <c r="AL84" i="74"/>
  <c r="AL69" i="74"/>
  <c r="AL61" i="74"/>
  <c r="AL53" i="74"/>
  <c r="AJ45" i="74"/>
  <c r="AJ30" i="74"/>
  <c r="AJ26" i="74"/>
  <c r="AN26" i="74"/>
  <c r="AF103" i="74"/>
  <c r="AE122" i="74"/>
  <c r="AF122" i="74" s="1"/>
  <c r="AE110" i="74"/>
  <c r="AF110" i="74" s="1"/>
  <c r="AE58" i="74"/>
  <c r="AF58" i="74" s="1"/>
  <c r="AE46" i="74"/>
  <c r="AF46" i="74" s="1"/>
  <c r="AJ121" i="74"/>
  <c r="AN121" i="74"/>
  <c r="AJ113" i="74"/>
  <c r="AN113" i="74"/>
  <c r="AJ105" i="74"/>
  <c r="AN105" i="74"/>
  <c r="AJ97" i="74"/>
  <c r="AN97" i="74"/>
  <c r="AJ89" i="74"/>
  <c r="AN89" i="74"/>
  <c r="AJ81" i="74"/>
  <c r="AN81" i="74"/>
  <c r="AJ73" i="74"/>
  <c r="AN73" i="74"/>
  <c r="AJ65" i="74"/>
  <c r="AN65" i="74"/>
  <c r="AJ57" i="74"/>
  <c r="AN57" i="74"/>
  <c r="AJ49" i="74"/>
  <c r="AN49" i="74"/>
  <c r="AL41" i="74"/>
  <c r="AJ41" i="74"/>
  <c r="AL33" i="74"/>
  <c r="AN33" i="74"/>
  <c r="AL26" i="74"/>
  <c r="AK121" i="74"/>
  <c r="AL113" i="74"/>
  <c r="AJ29" i="74"/>
  <c r="AE117" i="74"/>
  <c r="AF117" i="74" s="1"/>
  <c r="AE109" i="74"/>
  <c r="AF109" i="74" s="1"/>
  <c r="AF102" i="74"/>
  <c r="AE101" i="74"/>
  <c r="AF101" i="74" s="1"/>
  <c r="AE93" i="74"/>
  <c r="AF93" i="74" s="1"/>
  <c r="AE85" i="74"/>
  <c r="AF85" i="74" s="1"/>
  <c r="AF78" i="74"/>
  <c r="AE77" i="74"/>
  <c r="AF77" i="74" s="1"/>
  <c r="AE69" i="74"/>
  <c r="AF69" i="74" s="1"/>
  <c r="AE61" i="74"/>
  <c r="AF61" i="74" s="1"/>
  <c r="AE53" i="74"/>
  <c r="AF53" i="74" s="1"/>
  <c r="AE45" i="74"/>
  <c r="AF45" i="74" s="1"/>
  <c r="AE37" i="74"/>
  <c r="AF37" i="74" s="1"/>
  <c r="AE29" i="74"/>
  <c r="AF29" i="74" s="1"/>
  <c r="AE82" i="74"/>
  <c r="AF82" i="74" s="1"/>
  <c r="AE70" i="74"/>
  <c r="AF70" i="74" s="1"/>
  <c r="AL117" i="74"/>
  <c r="AK113" i="74"/>
  <c r="AL105" i="74"/>
  <c r="AK33" i="74"/>
  <c r="AE116" i="74"/>
  <c r="AF116" i="74" s="1"/>
  <c r="AE100" i="74"/>
  <c r="AF100" i="74" s="1"/>
  <c r="AE84" i="74"/>
  <c r="AF84" i="74" s="1"/>
  <c r="AE68" i="74"/>
  <c r="AF68" i="74" s="1"/>
  <c r="AE52" i="74"/>
  <c r="AF52" i="74" s="1"/>
  <c r="AE44" i="74"/>
  <c r="AF44" i="74" s="1"/>
  <c r="AE28" i="74"/>
  <c r="AF28" i="74" s="1"/>
  <c r="AE106" i="74"/>
  <c r="AF106" i="74" s="1"/>
  <c r="AE94" i="74"/>
  <c r="AF94" i="74" s="1"/>
  <c r="AE42" i="74"/>
  <c r="AF42" i="74" s="1"/>
  <c r="AE30" i="74"/>
  <c r="AF30" i="74" s="1"/>
  <c r="AL109" i="74"/>
  <c r="AK105" i="74"/>
  <c r="AL97" i="74"/>
  <c r="AJ33" i="74"/>
  <c r="AK46" i="74"/>
  <c r="AK38" i="74"/>
  <c r="AK30" i="74"/>
  <c r="AN120" i="74"/>
  <c r="AN112" i="74"/>
  <c r="AN104" i="74"/>
  <c r="AN96" i="74"/>
  <c r="AN88" i="74"/>
  <c r="AN80" i="74"/>
  <c r="AN72" i="74"/>
  <c r="AN64" i="74"/>
  <c r="AN56" i="74"/>
  <c r="AN48" i="74"/>
  <c r="AL32" i="74"/>
  <c r="AN35" i="74"/>
  <c r="AL27" i="74"/>
  <c r="AJ40" i="74"/>
  <c r="AL31" i="74"/>
  <c r="AJ39" i="74"/>
  <c r="AJ224" i="74"/>
  <c r="AL224" i="74"/>
  <c r="AN224" i="74"/>
  <c r="AJ216" i="74"/>
  <c r="AL216" i="74"/>
  <c r="AN216" i="74"/>
  <c r="AJ208" i="74"/>
  <c r="AL208" i="74"/>
  <c r="AN208" i="74"/>
  <c r="AJ200" i="74"/>
  <c r="AL200" i="74"/>
  <c r="AN200" i="74"/>
  <c r="AJ192" i="74"/>
  <c r="AL192" i="74"/>
  <c r="AN192" i="74"/>
  <c r="AK130" i="74"/>
  <c r="AJ221" i="74"/>
  <c r="AN221" i="74"/>
  <c r="AL221" i="74"/>
  <c r="AJ213" i="74"/>
  <c r="AN213" i="74"/>
  <c r="AL213" i="74"/>
  <c r="AJ205" i="74"/>
  <c r="AN205" i="74"/>
  <c r="AJ197" i="74"/>
  <c r="AN197" i="74"/>
  <c r="AJ189" i="74"/>
  <c r="AN189" i="74"/>
  <c r="AL189" i="74"/>
  <c r="AJ181" i="74"/>
  <c r="AN181" i="74"/>
  <c r="AL181" i="74"/>
  <c r="AJ173" i="74"/>
  <c r="AN173" i="74"/>
  <c r="AJ165" i="74"/>
  <c r="AN165" i="74"/>
  <c r="AL165" i="74"/>
  <c r="AJ157" i="74"/>
  <c r="AN157" i="74"/>
  <c r="AL157" i="74"/>
  <c r="AJ149" i="74"/>
  <c r="AN149" i="74"/>
  <c r="AL149" i="74"/>
  <c r="AJ141" i="74"/>
  <c r="AN141" i="74"/>
  <c r="AJ133" i="74"/>
  <c r="AN133" i="74"/>
  <c r="AL133" i="74"/>
  <c r="AL141" i="74"/>
  <c r="AL130" i="74"/>
  <c r="AJ130" i="74"/>
  <c r="AJ184" i="74"/>
  <c r="AL184" i="74"/>
  <c r="AN184" i="74"/>
  <c r="AJ176" i="74"/>
  <c r="AL176" i="74"/>
  <c r="AN176" i="74"/>
  <c r="AJ168" i="74"/>
  <c r="AL168" i="74"/>
  <c r="AN168" i="74"/>
  <c r="AJ160" i="74"/>
  <c r="AL160" i="74"/>
  <c r="AN160" i="74"/>
  <c r="AJ152" i="74"/>
  <c r="AL152" i="74"/>
  <c r="AN152" i="74"/>
  <c r="AJ144" i="74"/>
  <c r="AL144" i="74"/>
  <c r="AN144" i="74"/>
  <c r="AJ136" i="74"/>
  <c r="AL136" i="74"/>
  <c r="AN136" i="74"/>
  <c r="AK224" i="74"/>
  <c r="AK216" i="74"/>
  <c r="AK208" i="74"/>
  <c r="AK200" i="74"/>
  <c r="AK192" i="74"/>
  <c r="AK184" i="74"/>
  <c r="AK176" i="74"/>
  <c r="AK168" i="74"/>
  <c r="AK160" i="74"/>
  <c r="AK152" i="74"/>
  <c r="AK144" i="74"/>
  <c r="AK136" i="74"/>
  <c r="AK221" i="74"/>
  <c r="AK213" i="74"/>
  <c r="AK205" i="74"/>
  <c r="AK197" i="74"/>
  <c r="AK189" i="74"/>
  <c r="AK181" i="74"/>
  <c r="AK173" i="74"/>
  <c r="AK165" i="74"/>
  <c r="AK157" i="74"/>
  <c r="AK149" i="74"/>
  <c r="AK141" i="74"/>
  <c r="AK133" i="74"/>
  <c r="AL228" i="74"/>
  <c r="AN226" i="74"/>
  <c r="AJ222" i="74"/>
  <c r="AL220" i="74"/>
  <c r="AN218" i="74"/>
  <c r="AJ214" i="74"/>
  <c r="AL212" i="74"/>
  <c r="AN210" i="74"/>
  <c r="AJ206" i="74"/>
  <c r="AL204" i="74"/>
  <c r="AN202" i="74"/>
  <c r="AJ198" i="74"/>
  <c r="AL196" i="74"/>
  <c r="AN194" i="74"/>
  <c r="AJ190" i="74"/>
  <c r="AL188" i="74"/>
  <c r="AN186" i="74"/>
  <c r="AJ182" i="74"/>
  <c r="AL180" i="74"/>
  <c r="AN178" i="74"/>
  <c r="AJ174" i="74"/>
  <c r="AL172" i="74"/>
  <c r="AN170" i="74"/>
  <c r="AJ166" i="74"/>
  <c r="AL164" i="74"/>
  <c r="AN162" i="74"/>
  <c r="AJ158" i="74"/>
  <c r="AL156" i="74"/>
  <c r="AN154" i="74"/>
  <c r="AJ150" i="74"/>
  <c r="AL148" i="74"/>
  <c r="AN146" i="74"/>
  <c r="AJ142" i="74"/>
  <c r="AL140" i="74"/>
  <c r="AN138" i="74"/>
  <c r="AJ134" i="74"/>
  <c r="AL132" i="74"/>
  <c r="AJ225" i="74"/>
  <c r="AL223" i="74"/>
  <c r="AJ217" i="74"/>
  <c r="AL215" i="74"/>
  <c r="AJ209" i="74"/>
  <c r="AL207" i="74"/>
  <c r="AJ201" i="74"/>
  <c r="AL199" i="74"/>
  <c r="AJ193" i="74"/>
  <c r="AL191" i="74"/>
  <c r="AJ185" i="74"/>
  <c r="AL183" i="74"/>
  <c r="AJ177" i="74"/>
  <c r="AL175" i="74"/>
  <c r="AJ169" i="74"/>
  <c r="AL167" i="74"/>
  <c r="AJ161" i="74"/>
  <c r="AL159" i="74"/>
  <c r="AJ153" i="74"/>
  <c r="AL151" i="74"/>
  <c r="AJ145" i="74"/>
  <c r="AL143" i="74"/>
  <c r="AJ137" i="74"/>
  <c r="AL135" i="74"/>
  <c r="AJ228" i="74"/>
  <c r="AL226" i="74"/>
  <c r="AJ220" i="74"/>
  <c r="AL218" i="74"/>
  <c r="AJ212" i="74"/>
  <c r="AL210" i="74"/>
  <c r="AJ204" i="74"/>
  <c r="AL202" i="74"/>
  <c r="AJ196" i="74"/>
  <c r="AL194" i="74"/>
  <c r="AJ188" i="74"/>
  <c r="AL186" i="74"/>
  <c r="AJ180" i="74"/>
  <c r="AL178" i="74"/>
  <c r="AJ172" i="74"/>
  <c r="AL170" i="74"/>
  <c r="AJ164" i="74"/>
  <c r="AL162" i="74"/>
  <c r="AJ156" i="74"/>
  <c r="AL154" i="74"/>
  <c r="AJ148" i="74"/>
  <c r="AL146" i="74"/>
  <c r="AJ140" i="74"/>
  <c r="AL138" i="74"/>
  <c r="AJ132" i="74"/>
  <c r="AN222" i="74"/>
  <c r="AN214" i="74"/>
  <c r="AN206" i="74"/>
  <c r="AN198" i="74"/>
  <c r="AN190" i="74"/>
  <c r="AN182" i="74"/>
  <c r="AN174" i="74"/>
  <c r="AN166" i="74"/>
  <c r="AN158" i="74"/>
  <c r="AN150" i="74"/>
  <c r="AN142" i="74"/>
  <c r="AN134" i="74"/>
  <c r="AL227" i="74"/>
  <c r="AN225" i="74"/>
  <c r="AL219" i="74"/>
  <c r="AN217" i="74"/>
  <c r="AL211" i="74"/>
  <c r="AN209" i="74"/>
  <c r="AL203" i="74"/>
  <c r="AN201" i="74"/>
  <c r="AL195" i="74"/>
  <c r="AN193" i="74"/>
  <c r="AL187" i="74"/>
  <c r="AN185" i="74"/>
  <c r="AL179" i="74"/>
  <c r="AN177" i="74"/>
  <c r="AL171" i="74"/>
  <c r="AN169" i="74"/>
  <c r="AL163" i="74"/>
  <c r="AN161" i="74"/>
  <c r="AL155" i="74"/>
  <c r="AN153" i="74"/>
  <c r="AL147" i="74"/>
  <c r="AN145" i="74"/>
  <c r="AL139" i="74"/>
  <c r="AN137" i="74"/>
  <c r="AL131" i="74"/>
  <c r="K116" i="74"/>
  <c r="N99" i="74"/>
  <c r="K85" i="74"/>
  <c r="K76" i="74"/>
  <c r="K62" i="74"/>
  <c r="AF111" i="74"/>
  <c r="AF95" i="74"/>
  <c r="AF79" i="74"/>
  <c r="AF63" i="74"/>
  <c r="AF39" i="74"/>
  <c r="AF31" i="74"/>
  <c r="J86" i="74"/>
  <c r="K77" i="74"/>
  <c r="L75" i="74"/>
  <c r="N45" i="74"/>
  <c r="N107" i="74"/>
  <c r="N100" i="74"/>
  <c r="N47" i="74"/>
  <c r="AF76" i="74"/>
  <c r="L107" i="74"/>
  <c r="N76" i="74"/>
  <c r="L53" i="74"/>
  <c r="N51" i="74"/>
  <c r="AF123" i="74"/>
  <c r="AF115" i="74"/>
  <c r="AF107" i="74"/>
  <c r="AF99" i="74"/>
  <c r="AF83" i="74"/>
  <c r="AF67" i="74"/>
  <c r="AF59" i="74"/>
  <c r="AF51" i="74"/>
  <c r="AF43" i="74"/>
  <c r="K100" i="74"/>
  <c r="N95" i="74"/>
  <c r="K88" i="74"/>
  <c r="L76" i="74"/>
  <c r="J62" i="74"/>
  <c r="K47" i="74"/>
  <c r="K119" i="74"/>
  <c r="K115" i="74"/>
  <c r="K109" i="74"/>
  <c r="K91" i="74"/>
  <c r="N84" i="74"/>
  <c r="K83" i="74"/>
  <c r="K73" i="74"/>
  <c r="K64" i="74"/>
  <c r="K56" i="74"/>
  <c r="L39" i="74"/>
  <c r="K28" i="74"/>
  <c r="K120" i="74"/>
  <c r="L100" i="74"/>
  <c r="N63" i="74"/>
  <c r="N55" i="74"/>
  <c r="L52" i="74"/>
  <c r="L111" i="74"/>
  <c r="N87" i="74"/>
  <c r="K84" i="74"/>
  <c r="N79" i="74"/>
  <c r="K72" i="74"/>
  <c r="K68" i="74"/>
  <c r="L63" i="74"/>
  <c r="N59" i="74"/>
  <c r="J55" i="74"/>
  <c r="N53" i="74"/>
  <c r="J46" i="74"/>
  <c r="J43" i="74"/>
  <c r="K41" i="74"/>
  <c r="K39" i="74"/>
  <c r="N31" i="74"/>
  <c r="K27" i="74"/>
  <c r="N103" i="74"/>
  <c r="J87" i="74"/>
  <c r="J79" i="74"/>
  <c r="N119" i="74"/>
  <c r="J111" i="74"/>
  <c r="N109" i="74"/>
  <c r="L119" i="74"/>
  <c r="L109" i="74"/>
  <c r="K106" i="74"/>
  <c r="J103" i="74"/>
  <c r="J95" i="74"/>
  <c r="N93" i="74"/>
  <c r="N83" i="74"/>
  <c r="L69" i="74"/>
  <c r="K46" i="74"/>
  <c r="K29" i="74"/>
  <c r="K117" i="74"/>
  <c r="J115" i="74"/>
  <c r="K113" i="74"/>
  <c r="K93" i="74"/>
  <c r="J91" i="74"/>
  <c r="K89" i="74"/>
  <c r="K87" i="74"/>
  <c r="L83" i="74"/>
  <c r="K79" i="74"/>
  <c r="K63" i="74"/>
  <c r="K44" i="74"/>
  <c r="K38" i="74"/>
  <c r="K33" i="74"/>
  <c r="J118" i="74"/>
  <c r="J110" i="74"/>
  <c r="J102" i="74"/>
  <c r="J101" i="74"/>
  <c r="J94" i="74"/>
  <c r="J93" i="74"/>
  <c r="J85" i="74"/>
  <c r="J78" i="74"/>
  <c r="J77" i="74"/>
  <c r="K74" i="74"/>
  <c r="N68" i="74"/>
  <c r="N67" i="74"/>
  <c r="K57" i="74"/>
  <c r="L45" i="74"/>
  <c r="L44" i="74"/>
  <c r="L43" i="74"/>
  <c r="K40" i="74"/>
  <c r="N37" i="74"/>
  <c r="K30" i="74"/>
  <c r="N36" i="74"/>
  <c r="N35" i="74"/>
  <c r="K105" i="74"/>
  <c r="K81" i="74"/>
  <c r="N71" i="74"/>
  <c r="J70" i="74"/>
  <c r="L68" i="74"/>
  <c r="L67" i="74"/>
  <c r="N61" i="74"/>
  <c r="N58" i="74"/>
  <c r="L47" i="74"/>
  <c r="L37" i="74"/>
  <c r="N29" i="74"/>
  <c r="N27" i="74"/>
  <c r="L71" i="74"/>
  <c r="K66" i="74"/>
  <c r="K55" i="74"/>
  <c r="K43" i="74"/>
  <c r="J38" i="74"/>
  <c r="L36" i="74"/>
  <c r="L35" i="74"/>
  <c r="N28" i="74"/>
  <c r="N115" i="74"/>
  <c r="K111" i="74"/>
  <c r="K103" i="74"/>
  <c r="K95" i="74"/>
  <c r="N91" i="74"/>
  <c r="N85" i="74"/>
  <c r="L61" i="74"/>
  <c r="N50" i="74"/>
  <c r="J37" i="74"/>
  <c r="L29" i="74"/>
  <c r="L28" i="74"/>
  <c r="L27" i="74"/>
  <c r="N117" i="74"/>
  <c r="K67" i="74"/>
  <c r="K61" i="74"/>
  <c r="J30" i="74"/>
  <c r="L124" i="74"/>
  <c r="L117" i="74"/>
  <c r="L116" i="74"/>
  <c r="K114" i="74"/>
  <c r="K104" i="74"/>
  <c r="L101" i="74"/>
  <c r="K96" i="74"/>
  <c r="L92" i="74"/>
  <c r="K90" i="74"/>
  <c r="K80" i="74"/>
  <c r="K71" i="74"/>
  <c r="K65" i="74"/>
  <c r="K48" i="74"/>
  <c r="N42" i="74"/>
  <c r="K35" i="74"/>
  <c r="N98" i="74"/>
  <c r="N121" i="74"/>
  <c r="N105" i="74"/>
  <c r="N97" i="74"/>
  <c r="N89" i="74"/>
  <c r="N81" i="74"/>
  <c r="N73" i="74"/>
  <c r="N65" i="74"/>
  <c r="N57" i="74"/>
  <c r="N49" i="74"/>
  <c r="N41" i="74"/>
  <c r="N33" i="74"/>
  <c r="N113" i="74"/>
  <c r="J124" i="74"/>
  <c r="L122" i="74"/>
  <c r="N120" i="74"/>
  <c r="J116" i="74"/>
  <c r="L114" i="74"/>
  <c r="N112" i="74"/>
  <c r="J108" i="74"/>
  <c r="L106" i="74"/>
  <c r="N104" i="74"/>
  <c r="L98" i="74"/>
  <c r="N96" i="74"/>
  <c r="J92" i="74"/>
  <c r="L90" i="74"/>
  <c r="N88" i="74"/>
  <c r="L82" i="74"/>
  <c r="N80" i="74"/>
  <c r="L74" i="74"/>
  <c r="N72" i="74"/>
  <c r="L66" i="74"/>
  <c r="N64" i="74"/>
  <c r="J60" i="74"/>
  <c r="L58" i="74"/>
  <c r="N56" i="74"/>
  <c r="J52" i="74"/>
  <c r="L50" i="74"/>
  <c r="N48" i="74"/>
  <c r="J44" i="74"/>
  <c r="L42" i="74"/>
  <c r="N40" i="74"/>
  <c r="L34" i="74"/>
  <c r="N32" i="74"/>
  <c r="K122" i="74"/>
  <c r="L113" i="74"/>
  <c r="L105" i="74"/>
  <c r="L73" i="74"/>
  <c r="K58" i="74"/>
  <c r="K50" i="74"/>
  <c r="K42" i="74"/>
  <c r="L41" i="74"/>
  <c r="K34" i="74"/>
  <c r="L33" i="74"/>
  <c r="N114" i="74"/>
  <c r="N106" i="74"/>
  <c r="L121" i="74"/>
  <c r="K98" i="74"/>
  <c r="L89" i="74"/>
  <c r="L65" i="74"/>
  <c r="J122" i="74"/>
  <c r="L120" i="74"/>
  <c r="N118" i="74"/>
  <c r="J114" i="74"/>
  <c r="L112" i="74"/>
  <c r="N110" i="74"/>
  <c r="J106" i="74"/>
  <c r="L104" i="74"/>
  <c r="N102" i="74"/>
  <c r="L96" i="74"/>
  <c r="N94" i="74"/>
  <c r="J90" i="74"/>
  <c r="L88" i="74"/>
  <c r="N86" i="74"/>
  <c r="J82" i="74"/>
  <c r="L80" i="74"/>
  <c r="N78" i="74"/>
  <c r="J74" i="74"/>
  <c r="L72" i="74"/>
  <c r="N70" i="74"/>
  <c r="J66" i="74"/>
  <c r="L64" i="74"/>
  <c r="N62" i="74"/>
  <c r="L56" i="74"/>
  <c r="N54" i="74"/>
  <c r="L48" i="74"/>
  <c r="N46" i="74"/>
  <c r="L40" i="74"/>
  <c r="N38" i="74"/>
  <c r="L32" i="74"/>
  <c r="N30" i="74"/>
  <c r="N90" i="74"/>
  <c r="N82" i="74"/>
  <c r="L97" i="74"/>
  <c r="L81" i="74"/>
  <c r="L57" i="74"/>
  <c r="L49" i="74"/>
  <c r="L30" i="74"/>
  <c r="G7" i="76"/>
  <c r="G5" i="76" l="1"/>
  <c r="G4" i="76"/>
  <c r="H26" i="74" l="1"/>
  <c r="K26" i="74" s="1"/>
  <c r="H148" i="74"/>
  <c r="H149" i="74"/>
  <c r="H152" i="74"/>
  <c r="G26" i="74"/>
  <c r="J132" i="74"/>
  <c r="J135" i="74"/>
  <c r="O36" i="74"/>
  <c r="O39" i="74"/>
  <c r="O40" i="74"/>
  <c r="O43" i="74"/>
  <c r="O44" i="74"/>
  <c r="O46" i="74"/>
  <c r="O47" i="74"/>
  <c r="O48" i="74"/>
  <c r="O51" i="74"/>
  <c r="O94" i="74"/>
  <c r="S105" i="74"/>
  <c r="S113" i="74"/>
  <c r="S121" i="74"/>
  <c r="S124" i="74"/>
  <c r="D11" i="75"/>
  <c r="AV110" i="75"/>
  <c r="AC228" i="74" s="1"/>
  <c r="AR110" i="75"/>
  <c r="AJ110" i="75"/>
  <c r="AE110" i="75"/>
  <c r="AC124" i="74" s="1"/>
  <c r="T110" i="75"/>
  <c r="AM124" i="74" s="1"/>
  <c r="O110" i="75"/>
  <c r="D110" i="75"/>
  <c r="AV109" i="75"/>
  <c r="AC227" i="74" s="1"/>
  <c r="AR109" i="75"/>
  <c r="AJ109" i="75"/>
  <c r="AE109" i="75"/>
  <c r="T109" i="75"/>
  <c r="AM123" i="74" s="1"/>
  <c r="O109" i="75"/>
  <c r="C123" i="74" s="1"/>
  <c r="D109" i="75"/>
  <c r="M123" i="74" s="1"/>
  <c r="AV108" i="75"/>
  <c r="AC226" i="74" s="1"/>
  <c r="AR108" i="75"/>
  <c r="AJ108" i="75"/>
  <c r="AM226" i="74" s="1"/>
  <c r="AE108" i="75"/>
  <c r="T108" i="75"/>
  <c r="AM122" i="74" s="1"/>
  <c r="O108" i="75"/>
  <c r="C122" i="74" s="1"/>
  <c r="D108" i="75"/>
  <c r="AV107" i="75"/>
  <c r="AC225" i="74" s="1"/>
  <c r="AR107" i="75"/>
  <c r="AJ107" i="75"/>
  <c r="AE107" i="75"/>
  <c r="AC121" i="74" s="1"/>
  <c r="T107" i="75"/>
  <c r="AM121" i="74" s="1"/>
  <c r="O107" i="75"/>
  <c r="D107" i="75"/>
  <c r="M121" i="74" s="1"/>
  <c r="AV106" i="75"/>
  <c r="AC224" i="74" s="1"/>
  <c r="AR106" i="75"/>
  <c r="AJ106" i="75"/>
  <c r="AE106" i="75"/>
  <c r="T106" i="75"/>
  <c r="AM120" i="74" s="1"/>
  <c r="O106" i="75"/>
  <c r="C120" i="74" s="1"/>
  <c r="D106" i="75"/>
  <c r="M120" i="74" s="1"/>
  <c r="AV105" i="75"/>
  <c r="AC223" i="74" s="1"/>
  <c r="AR105" i="75"/>
  <c r="AJ105" i="75"/>
  <c r="AE105" i="75"/>
  <c r="T105" i="75"/>
  <c r="AM119" i="74" s="1"/>
  <c r="O105" i="75"/>
  <c r="C119" i="74" s="1"/>
  <c r="D105" i="75"/>
  <c r="AV104" i="75"/>
  <c r="AC222" i="74" s="1"/>
  <c r="AR104" i="75"/>
  <c r="AJ104" i="75"/>
  <c r="AM222" i="74" s="1"/>
  <c r="AE104" i="75"/>
  <c r="T104" i="75"/>
  <c r="AM118" i="74" s="1"/>
  <c r="O104" i="75"/>
  <c r="C118" i="74" s="1"/>
  <c r="D104" i="75"/>
  <c r="AV103" i="75"/>
  <c r="AC221" i="74" s="1"/>
  <c r="AR103" i="75"/>
  <c r="AJ103" i="75"/>
  <c r="AE103" i="75"/>
  <c r="AC117" i="74" s="1"/>
  <c r="T103" i="75"/>
  <c r="AM117" i="74" s="1"/>
  <c r="O103" i="75"/>
  <c r="C117" i="74" s="1"/>
  <c r="D103" i="75"/>
  <c r="M117" i="74" s="1"/>
  <c r="AV102" i="75"/>
  <c r="AC220" i="74" s="1"/>
  <c r="AR102" i="75"/>
  <c r="AJ102" i="75"/>
  <c r="AE102" i="75"/>
  <c r="T102" i="75"/>
  <c r="AM116" i="74" s="1"/>
  <c r="O102" i="75"/>
  <c r="C116" i="74" s="1"/>
  <c r="D102" i="75"/>
  <c r="M116" i="74" s="1"/>
  <c r="AV101" i="75"/>
  <c r="AC219" i="74" s="1"/>
  <c r="AR101" i="75"/>
  <c r="AJ101" i="75"/>
  <c r="AM219" i="74" s="1"/>
  <c r="AE101" i="75"/>
  <c r="AC115" i="74" s="1"/>
  <c r="T101" i="75"/>
  <c r="AM115" i="74" s="1"/>
  <c r="O101" i="75"/>
  <c r="C115" i="74" s="1"/>
  <c r="D101" i="75"/>
  <c r="M115" i="74" s="1"/>
  <c r="AV100" i="75"/>
  <c r="AC218" i="74" s="1"/>
  <c r="AR100" i="75"/>
  <c r="AJ100" i="75"/>
  <c r="AE100" i="75"/>
  <c r="T100" i="75"/>
  <c r="AM114" i="74" s="1"/>
  <c r="O100" i="75"/>
  <c r="D100" i="75"/>
  <c r="AV99" i="75"/>
  <c r="AC217" i="74" s="1"/>
  <c r="AR99" i="75"/>
  <c r="AJ99" i="75"/>
  <c r="AE99" i="75"/>
  <c r="T99" i="75"/>
  <c r="AM113" i="74" s="1"/>
  <c r="O99" i="75"/>
  <c r="C113" i="74" s="1"/>
  <c r="D99" i="75"/>
  <c r="M113" i="74" s="1"/>
  <c r="AV98" i="75"/>
  <c r="AC216" i="74" s="1"/>
  <c r="AR98" i="75"/>
  <c r="AJ98" i="75"/>
  <c r="AE98" i="75"/>
  <c r="AC112" i="74" s="1"/>
  <c r="T98" i="75"/>
  <c r="AM112" i="74" s="1"/>
  <c r="O98" i="75"/>
  <c r="C112" i="74" s="1"/>
  <c r="D98" i="75"/>
  <c r="AV97" i="75"/>
  <c r="AC215" i="74" s="1"/>
  <c r="AR97" i="75"/>
  <c r="AJ97" i="75"/>
  <c r="AE97" i="75"/>
  <c r="AC111" i="74" s="1"/>
  <c r="T97" i="75"/>
  <c r="AM111" i="74" s="1"/>
  <c r="O97" i="75"/>
  <c r="C111" i="74" s="1"/>
  <c r="D97" i="75"/>
  <c r="AV96" i="75"/>
  <c r="AC214" i="74" s="1"/>
  <c r="AR96" i="75"/>
  <c r="AJ96" i="75"/>
  <c r="AE96" i="75"/>
  <c r="AC110" i="74" s="1"/>
  <c r="T96" i="75"/>
  <c r="AM110" i="74" s="1"/>
  <c r="O96" i="75"/>
  <c r="D96" i="75"/>
  <c r="AV95" i="75"/>
  <c r="AC213" i="74" s="1"/>
  <c r="AR95" i="75"/>
  <c r="AJ95" i="75"/>
  <c r="AE95" i="75"/>
  <c r="T95" i="75"/>
  <c r="AM109" i="74" s="1"/>
  <c r="O95" i="75"/>
  <c r="C109" i="74" s="1"/>
  <c r="D95" i="75"/>
  <c r="M109" i="74" s="1"/>
  <c r="AV94" i="75"/>
  <c r="AC212" i="74" s="1"/>
  <c r="AR94" i="75"/>
  <c r="AJ94" i="75"/>
  <c r="AE94" i="75"/>
  <c r="T94" i="75"/>
  <c r="AM108" i="74" s="1"/>
  <c r="O94" i="75"/>
  <c r="C108" i="74" s="1"/>
  <c r="D94" i="75"/>
  <c r="AV93" i="75"/>
  <c r="AC211" i="74" s="1"/>
  <c r="AR93" i="75"/>
  <c r="AJ93" i="75"/>
  <c r="AE93" i="75"/>
  <c r="T93" i="75"/>
  <c r="AM107" i="74" s="1"/>
  <c r="O93" i="75"/>
  <c r="C107" i="74" s="1"/>
  <c r="D93" i="75"/>
  <c r="AV92" i="75"/>
  <c r="AC210" i="74" s="1"/>
  <c r="AR92" i="75"/>
  <c r="AJ92" i="75"/>
  <c r="AE92" i="75"/>
  <c r="AC106" i="74" s="1"/>
  <c r="T92" i="75"/>
  <c r="AM106" i="74" s="1"/>
  <c r="O92" i="75"/>
  <c r="D92" i="75"/>
  <c r="AV91" i="75"/>
  <c r="AC209" i="74" s="1"/>
  <c r="AR91" i="75"/>
  <c r="AJ91" i="75"/>
  <c r="AE91" i="75"/>
  <c r="T91" i="75"/>
  <c r="AM105" i="74" s="1"/>
  <c r="O91" i="75"/>
  <c r="C105" i="74" s="1"/>
  <c r="D91" i="75"/>
  <c r="M105" i="74" s="1"/>
  <c r="AV90" i="75"/>
  <c r="AC208" i="74" s="1"/>
  <c r="AR90" i="75"/>
  <c r="AJ90" i="75"/>
  <c r="AE90" i="75"/>
  <c r="T90" i="75"/>
  <c r="AM104" i="74" s="1"/>
  <c r="O90" i="75"/>
  <c r="C104" i="74" s="1"/>
  <c r="D90" i="75"/>
  <c r="M104" i="74" s="1"/>
  <c r="AV89" i="75"/>
  <c r="AC207" i="74" s="1"/>
  <c r="AR89" i="75"/>
  <c r="AJ89" i="75"/>
  <c r="AE89" i="75"/>
  <c r="T89" i="75"/>
  <c r="AM103" i="74" s="1"/>
  <c r="O89" i="75"/>
  <c r="C103" i="74" s="1"/>
  <c r="D89" i="75"/>
  <c r="AV88" i="75"/>
  <c r="AC206" i="74" s="1"/>
  <c r="AR88" i="75"/>
  <c r="AJ88" i="75"/>
  <c r="AE88" i="75"/>
  <c r="AC102" i="74" s="1"/>
  <c r="T88" i="75"/>
  <c r="AM102" i="74" s="1"/>
  <c r="O88" i="75"/>
  <c r="C102" i="74" s="1"/>
  <c r="D88" i="75"/>
  <c r="AV87" i="75"/>
  <c r="AC205" i="74" s="1"/>
  <c r="AR87" i="75"/>
  <c r="AJ87" i="75"/>
  <c r="AE87" i="75"/>
  <c r="T87" i="75"/>
  <c r="AM101" i="74" s="1"/>
  <c r="O87" i="75"/>
  <c r="C101" i="74" s="1"/>
  <c r="D87" i="75"/>
  <c r="M101" i="74" s="1"/>
  <c r="AV86" i="75"/>
  <c r="AC204" i="74" s="1"/>
  <c r="AR86" i="75"/>
  <c r="AJ86" i="75"/>
  <c r="AE86" i="75"/>
  <c r="T86" i="75"/>
  <c r="AM100" i="74" s="1"/>
  <c r="O86" i="75"/>
  <c r="C100" i="74" s="1"/>
  <c r="D86" i="75"/>
  <c r="AV85" i="75"/>
  <c r="AC203" i="74" s="1"/>
  <c r="AR85" i="75"/>
  <c r="AJ85" i="75"/>
  <c r="AE85" i="75"/>
  <c r="AC99" i="74" s="1"/>
  <c r="T85" i="75"/>
  <c r="AM99" i="74" s="1"/>
  <c r="O85" i="75"/>
  <c r="C99" i="74" s="1"/>
  <c r="D85" i="75"/>
  <c r="M99" i="74" s="1"/>
  <c r="AV84" i="75"/>
  <c r="AC202" i="74" s="1"/>
  <c r="AR84" i="75"/>
  <c r="AJ84" i="75"/>
  <c r="AM202" i="74" s="1"/>
  <c r="AE84" i="75"/>
  <c r="T84" i="75"/>
  <c r="AM98" i="74" s="1"/>
  <c r="O84" i="75"/>
  <c r="D84" i="75"/>
  <c r="AV83" i="75"/>
  <c r="AC201" i="74" s="1"/>
  <c r="AR83" i="75"/>
  <c r="AJ83" i="75"/>
  <c r="AE83" i="75"/>
  <c r="T83" i="75"/>
  <c r="AM97" i="74" s="1"/>
  <c r="O83" i="75"/>
  <c r="C97" i="74" s="1"/>
  <c r="D83" i="75"/>
  <c r="M97" i="74" s="1"/>
  <c r="AV82" i="75"/>
  <c r="AC200" i="74" s="1"/>
  <c r="AR82" i="75"/>
  <c r="AJ82" i="75"/>
  <c r="AM200" i="74" s="1"/>
  <c r="AE82" i="75"/>
  <c r="AC96" i="74" s="1"/>
  <c r="T82" i="75"/>
  <c r="AM96" i="74" s="1"/>
  <c r="O82" i="75"/>
  <c r="C96" i="74" s="1"/>
  <c r="D82" i="75"/>
  <c r="M96" i="74" s="1"/>
  <c r="AV81" i="75"/>
  <c r="AC199" i="74" s="1"/>
  <c r="AR81" i="75"/>
  <c r="AJ81" i="75"/>
  <c r="AE81" i="75"/>
  <c r="T81" i="75"/>
  <c r="AM95" i="74" s="1"/>
  <c r="O81" i="75"/>
  <c r="C95" i="74" s="1"/>
  <c r="D81" i="75"/>
  <c r="AV80" i="75"/>
  <c r="AC198" i="74" s="1"/>
  <c r="AR80" i="75"/>
  <c r="AJ80" i="75"/>
  <c r="AE80" i="75"/>
  <c r="T80" i="75"/>
  <c r="AM94" i="74" s="1"/>
  <c r="O80" i="75"/>
  <c r="D80" i="75"/>
  <c r="M94" i="74" s="1"/>
  <c r="AV79" i="75"/>
  <c r="AC197" i="74" s="1"/>
  <c r="AR79" i="75"/>
  <c r="AJ79" i="75"/>
  <c r="AE79" i="75"/>
  <c r="T79" i="75"/>
  <c r="AM93" i="74" s="1"/>
  <c r="O79" i="75"/>
  <c r="C93" i="74" s="1"/>
  <c r="D79" i="75"/>
  <c r="M93" i="74" s="1"/>
  <c r="AV78" i="75"/>
  <c r="AC196" i="74" s="1"/>
  <c r="AR78" i="75"/>
  <c r="AJ78" i="75"/>
  <c r="AE78" i="75"/>
  <c r="AC92" i="74" s="1"/>
  <c r="T78" i="75"/>
  <c r="AM92" i="74" s="1"/>
  <c r="O78" i="75"/>
  <c r="D78" i="75"/>
  <c r="AV77" i="75"/>
  <c r="AC195" i="74" s="1"/>
  <c r="AR77" i="75"/>
  <c r="AJ77" i="75"/>
  <c r="AE77" i="75"/>
  <c r="AC91" i="74" s="1"/>
  <c r="T77" i="75"/>
  <c r="AM91" i="74" s="1"/>
  <c r="O77" i="75"/>
  <c r="C91" i="74" s="1"/>
  <c r="D77" i="75"/>
  <c r="M91" i="74" s="1"/>
  <c r="AV76" i="75"/>
  <c r="AC194" i="74" s="1"/>
  <c r="AR76" i="75"/>
  <c r="AJ76" i="75"/>
  <c r="AM194" i="74" s="1"/>
  <c r="AE76" i="75"/>
  <c r="T76" i="75"/>
  <c r="AM90" i="74" s="1"/>
  <c r="O76" i="75"/>
  <c r="C90" i="74" s="1"/>
  <c r="D76" i="75"/>
  <c r="AV75" i="75"/>
  <c r="AC193" i="74" s="1"/>
  <c r="AR75" i="75"/>
  <c r="AJ75" i="75"/>
  <c r="AE75" i="75"/>
  <c r="T75" i="75"/>
  <c r="AM89" i="74" s="1"/>
  <c r="O75" i="75"/>
  <c r="C89" i="74" s="1"/>
  <c r="D75" i="75"/>
  <c r="M89" i="74" s="1"/>
  <c r="AV74" i="75"/>
  <c r="AC192" i="74" s="1"/>
  <c r="AR74" i="75"/>
  <c r="AJ74" i="75"/>
  <c r="AM192" i="74" s="1"/>
  <c r="AE74" i="75"/>
  <c r="AC88" i="74" s="1"/>
  <c r="T74" i="75"/>
  <c r="AM88" i="74" s="1"/>
  <c r="O74" i="75"/>
  <c r="C88" i="74" s="1"/>
  <c r="D74" i="75"/>
  <c r="M88" i="74" s="1"/>
  <c r="AV73" i="75"/>
  <c r="AC191" i="74" s="1"/>
  <c r="AR73" i="75"/>
  <c r="AJ73" i="75"/>
  <c r="AE73" i="75"/>
  <c r="T73" i="75"/>
  <c r="AM87" i="74" s="1"/>
  <c r="O73" i="75"/>
  <c r="C87" i="74" s="1"/>
  <c r="D73" i="75"/>
  <c r="AV72" i="75"/>
  <c r="AC190" i="74" s="1"/>
  <c r="AR72" i="75"/>
  <c r="AJ72" i="75"/>
  <c r="AM190" i="74" s="1"/>
  <c r="AE72" i="75"/>
  <c r="T72" i="75"/>
  <c r="AM86" i="74" s="1"/>
  <c r="O72" i="75"/>
  <c r="D72" i="75"/>
  <c r="AV71" i="75"/>
  <c r="AC189" i="74" s="1"/>
  <c r="AR71" i="75"/>
  <c r="AJ71" i="75"/>
  <c r="AE71" i="75"/>
  <c r="AC85" i="74" s="1"/>
  <c r="T71" i="75"/>
  <c r="AM85" i="74" s="1"/>
  <c r="O71" i="75"/>
  <c r="C85" i="74" s="1"/>
  <c r="D71" i="75"/>
  <c r="AV70" i="75"/>
  <c r="AC188" i="74" s="1"/>
  <c r="AR70" i="75"/>
  <c r="AJ70" i="75"/>
  <c r="AE70" i="75"/>
  <c r="T70" i="75"/>
  <c r="AM84" i="74" s="1"/>
  <c r="O70" i="75"/>
  <c r="C84" i="74" s="1"/>
  <c r="D70" i="75"/>
  <c r="M84" i="74" s="1"/>
  <c r="AV69" i="75"/>
  <c r="AC187" i="74" s="1"/>
  <c r="AR69" i="75"/>
  <c r="AJ69" i="75"/>
  <c r="AE69" i="75"/>
  <c r="T69" i="75"/>
  <c r="AM83" i="74" s="1"/>
  <c r="O69" i="75"/>
  <c r="C83" i="74" s="1"/>
  <c r="D69" i="75"/>
  <c r="AV68" i="75"/>
  <c r="AC186" i="74" s="1"/>
  <c r="AR68" i="75"/>
  <c r="AJ68" i="75"/>
  <c r="AE68" i="75"/>
  <c r="AC82" i="74" s="1"/>
  <c r="T68" i="75"/>
  <c r="AM82" i="74" s="1"/>
  <c r="O68" i="75"/>
  <c r="C82" i="74" s="1"/>
  <c r="D68" i="75"/>
  <c r="AV67" i="75"/>
  <c r="AC185" i="74" s="1"/>
  <c r="AR67" i="75"/>
  <c r="AJ67" i="75"/>
  <c r="AE67" i="75"/>
  <c r="AC81" i="74" s="1"/>
  <c r="T67" i="75"/>
  <c r="AM81" i="74" s="1"/>
  <c r="O67" i="75"/>
  <c r="D67" i="75"/>
  <c r="M81" i="74" s="1"/>
  <c r="AV66" i="75"/>
  <c r="AC184" i="74" s="1"/>
  <c r="AR66" i="75"/>
  <c r="AJ66" i="75"/>
  <c r="AM184" i="74" s="1"/>
  <c r="AE66" i="75"/>
  <c r="AC80" i="74" s="1"/>
  <c r="T66" i="75"/>
  <c r="AM80" i="74" s="1"/>
  <c r="O66" i="75"/>
  <c r="C80" i="74" s="1"/>
  <c r="D66" i="75"/>
  <c r="AV65" i="75"/>
  <c r="AC183" i="74" s="1"/>
  <c r="AR65" i="75"/>
  <c r="AJ65" i="75"/>
  <c r="AE65" i="75"/>
  <c r="T65" i="75"/>
  <c r="AM79" i="74" s="1"/>
  <c r="O65" i="75"/>
  <c r="C79" i="74" s="1"/>
  <c r="D65" i="75"/>
  <c r="AV64" i="75"/>
  <c r="AC182" i="74" s="1"/>
  <c r="AR64" i="75"/>
  <c r="AJ64" i="75"/>
  <c r="AM182" i="74" s="1"/>
  <c r="AE64" i="75"/>
  <c r="T64" i="75"/>
  <c r="AM78" i="74" s="1"/>
  <c r="O64" i="75"/>
  <c r="D64" i="75"/>
  <c r="AV63" i="75"/>
  <c r="AC181" i="74" s="1"/>
  <c r="AR63" i="75"/>
  <c r="AJ63" i="75"/>
  <c r="AE63" i="75"/>
  <c r="AC77" i="74" s="1"/>
  <c r="T63" i="75"/>
  <c r="AM77" i="74" s="1"/>
  <c r="O63" i="75"/>
  <c r="C77" i="74" s="1"/>
  <c r="D63" i="75"/>
  <c r="M77" i="74" s="1"/>
  <c r="AV62" i="75"/>
  <c r="AC180" i="74" s="1"/>
  <c r="AR62" i="75"/>
  <c r="AJ62" i="75"/>
  <c r="AE62" i="75"/>
  <c r="T62" i="75"/>
  <c r="AM76" i="74" s="1"/>
  <c r="O62" i="75"/>
  <c r="C76" i="74" s="1"/>
  <c r="D62" i="75"/>
  <c r="AV61" i="75"/>
  <c r="AC179" i="74" s="1"/>
  <c r="AR61" i="75"/>
  <c r="AJ61" i="75"/>
  <c r="AE61" i="75"/>
  <c r="AC75" i="74" s="1"/>
  <c r="T61" i="75"/>
  <c r="AM75" i="74" s="1"/>
  <c r="O61" i="75"/>
  <c r="C75" i="74" s="1"/>
  <c r="D61" i="75"/>
  <c r="AV60" i="75"/>
  <c r="AC178" i="74" s="1"/>
  <c r="AR60" i="75"/>
  <c r="AJ60" i="75"/>
  <c r="AE60" i="75"/>
  <c r="T60" i="75"/>
  <c r="AM74" i="74" s="1"/>
  <c r="O60" i="75"/>
  <c r="C74" i="74" s="1"/>
  <c r="D60" i="75"/>
  <c r="AV59" i="75"/>
  <c r="AC177" i="74" s="1"/>
  <c r="AR59" i="75"/>
  <c r="AJ59" i="75"/>
  <c r="AE59" i="75"/>
  <c r="T59" i="75"/>
  <c r="AM73" i="74" s="1"/>
  <c r="O59" i="75"/>
  <c r="C73" i="74" s="1"/>
  <c r="D59" i="75"/>
  <c r="M73" i="74" s="1"/>
  <c r="AV58" i="75"/>
  <c r="AC176" i="74" s="1"/>
  <c r="AR58" i="75"/>
  <c r="AJ58" i="75"/>
  <c r="AE58" i="75"/>
  <c r="AC72" i="74" s="1"/>
  <c r="T58" i="75"/>
  <c r="AM72" i="74" s="1"/>
  <c r="O58" i="75"/>
  <c r="C72" i="74" s="1"/>
  <c r="D58" i="75"/>
  <c r="AV57" i="75"/>
  <c r="AC175" i="74" s="1"/>
  <c r="AR57" i="75"/>
  <c r="AJ57" i="75"/>
  <c r="AE57" i="75"/>
  <c r="AC71" i="74" s="1"/>
  <c r="T57" i="75"/>
  <c r="AM71" i="74" s="1"/>
  <c r="O57" i="75"/>
  <c r="C71" i="74" s="1"/>
  <c r="D57" i="75"/>
  <c r="AV56" i="75"/>
  <c r="AC174" i="74" s="1"/>
  <c r="AR56" i="75"/>
  <c r="AJ56" i="75"/>
  <c r="AE56" i="75"/>
  <c r="T56" i="75"/>
  <c r="AM70" i="74" s="1"/>
  <c r="O56" i="75"/>
  <c r="D56" i="75"/>
  <c r="AV55" i="75"/>
  <c r="AC173" i="74" s="1"/>
  <c r="AR55" i="75"/>
  <c r="AJ55" i="75"/>
  <c r="AE55" i="75"/>
  <c r="T55" i="75"/>
  <c r="AM69" i="74" s="1"/>
  <c r="O55" i="75"/>
  <c r="C69" i="74" s="1"/>
  <c r="D55" i="75"/>
  <c r="AV54" i="75"/>
  <c r="AC172" i="74" s="1"/>
  <c r="AR54" i="75"/>
  <c r="AJ54" i="75"/>
  <c r="AM172" i="74" s="1"/>
  <c r="AE54" i="75"/>
  <c r="AC68" i="74" s="1"/>
  <c r="T54" i="75"/>
  <c r="AM68" i="74" s="1"/>
  <c r="O54" i="75"/>
  <c r="D54" i="75"/>
  <c r="M68" i="74" s="1"/>
  <c r="AV53" i="75"/>
  <c r="AC171" i="74" s="1"/>
  <c r="AR53" i="75"/>
  <c r="AJ53" i="75"/>
  <c r="AE53" i="75"/>
  <c r="T53" i="75"/>
  <c r="AM67" i="74" s="1"/>
  <c r="O53" i="75"/>
  <c r="C67" i="74" s="1"/>
  <c r="D53" i="75"/>
  <c r="AE170" i="74"/>
  <c r="AF170" i="74" s="1"/>
  <c r="BA170" i="74" s="1"/>
  <c r="AV52" i="75"/>
  <c r="AC170" i="74" s="1"/>
  <c r="AR52" i="75"/>
  <c r="AJ52" i="75"/>
  <c r="AM170" i="74" s="1"/>
  <c r="AE52" i="75"/>
  <c r="AC66" i="74" s="1"/>
  <c r="T52" i="75"/>
  <c r="AM66" i="74" s="1"/>
  <c r="O52" i="75"/>
  <c r="C66" i="74" s="1"/>
  <c r="D52" i="75"/>
  <c r="AV51" i="75"/>
  <c r="AC169" i="74" s="1"/>
  <c r="AR51" i="75"/>
  <c r="AJ51" i="75"/>
  <c r="AE51" i="75"/>
  <c r="T51" i="75"/>
  <c r="AM65" i="74" s="1"/>
  <c r="O51" i="75"/>
  <c r="D51" i="75"/>
  <c r="M65" i="74" s="1"/>
  <c r="AV50" i="75"/>
  <c r="AC168" i="74" s="1"/>
  <c r="AR50" i="75"/>
  <c r="AJ50" i="75"/>
  <c r="AM168" i="74" s="1"/>
  <c r="AE50" i="75"/>
  <c r="AC64" i="74" s="1"/>
  <c r="T50" i="75"/>
  <c r="AM64" i="74" s="1"/>
  <c r="O50" i="75"/>
  <c r="C64" i="74" s="1"/>
  <c r="D50" i="75"/>
  <c r="M64" i="74" s="1"/>
  <c r="AV49" i="75"/>
  <c r="AC167" i="74" s="1"/>
  <c r="AR49" i="75"/>
  <c r="AJ49" i="75"/>
  <c r="AE49" i="75"/>
  <c r="AC63" i="74" s="1"/>
  <c r="T49" i="75"/>
  <c r="AM63" i="74" s="1"/>
  <c r="O49" i="75"/>
  <c r="C63" i="74" s="1"/>
  <c r="D49" i="75"/>
  <c r="AV48" i="75"/>
  <c r="AC166" i="74" s="1"/>
  <c r="AR48" i="75"/>
  <c r="AJ48" i="75"/>
  <c r="AE48" i="75"/>
  <c r="T48" i="75"/>
  <c r="AM62" i="74" s="1"/>
  <c r="O48" i="75"/>
  <c r="D48" i="75"/>
  <c r="AV47" i="75"/>
  <c r="AC165" i="74" s="1"/>
  <c r="AR47" i="75"/>
  <c r="AJ47" i="75"/>
  <c r="AE47" i="75"/>
  <c r="AC61" i="74" s="1"/>
  <c r="T47" i="75"/>
  <c r="AM61" i="74" s="1"/>
  <c r="O47" i="75"/>
  <c r="C61" i="74" s="1"/>
  <c r="D47" i="75"/>
  <c r="AV46" i="75"/>
  <c r="AC164" i="74" s="1"/>
  <c r="AR46" i="75"/>
  <c r="AJ46" i="75"/>
  <c r="AE46" i="75"/>
  <c r="AC60" i="74" s="1"/>
  <c r="T46" i="75"/>
  <c r="AM60" i="74" s="1"/>
  <c r="O46" i="75"/>
  <c r="D46" i="75"/>
  <c r="M60" i="74" s="1"/>
  <c r="AV45" i="75"/>
  <c r="AC163" i="74" s="1"/>
  <c r="AR45" i="75"/>
  <c r="AJ45" i="75"/>
  <c r="AE45" i="75"/>
  <c r="T45" i="75"/>
  <c r="AM59" i="74" s="1"/>
  <c r="O45" i="75"/>
  <c r="C59" i="74" s="1"/>
  <c r="D45" i="75"/>
  <c r="AV44" i="75"/>
  <c r="AC162" i="74" s="1"/>
  <c r="AR44" i="75"/>
  <c r="AJ44" i="75"/>
  <c r="AM162" i="74" s="1"/>
  <c r="AE44" i="75"/>
  <c r="T44" i="75"/>
  <c r="AM58" i="74" s="1"/>
  <c r="O44" i="75"/>
  <c r="C58" i="74" s="1"/>
  <c r="D44" i="75"/>
  <c r="AV43" i="75"/>
  <c r="AC161" i="74" s="1"/>
  <c r="AR43" i="75"/>
  <c r="AJ43" i="75"/>
  <c r="AE43" i="75"/>
  <c r="AC57" i="74" s="1"/>
  <c r="T43" i="75"/>
  <c r="AM57" i="74" s="1"/>
  <c r="O43" i="75"/>
  <c r="C57" i="74" s="1"/>
  <c r="D43" i="75"/>
  <c r="M57" i="74" s="1"/>
  <c r="AV42" i="75"/>
  <c r="AC160" i="74" s="1"/>
  <c r="AR42" i="75"/>
  <c r="AJ42" i="75"/>
  <c r="AM160" i="74" s="1"/>
  <c r="AE42" i="75"/>
  <c r="AC56" i="74" s="1"/>
  <c r="T42" i="75"/>
  <c r="AM56" i="74" s="1"/>
  <c r="O42" i="75"/>
  <c r="C56" i="74" s="1"/>
  <c r="D42" i="75"/>
  <c r="M56" i="74" s="1"/>
  <c r="AV41" i="75"/>
  <c r="AC159" i="74" s="1"/>
  <c r="AR41" i="75"/>
  <c r="AJ41" i="75"/>
  <c r="AE41" i="75"/>
  <c r="AC55" i="74" s="1"/>
  <c r="T41" i="75"/>
  <c r="AM55" i="74" s="1"/>
  <c r="O41" i="75"/>
  <c r="C55" i="74" s="1"/>
  <c r="D41" i="75"/>
  <c r="AV40" i="75"/>
  <c r="AC158" i="74" s="1"/>
  <c r="AD159" i="74" s="1"/>
  <c r="AR40" i="75"/>
  <c r="AJ40" i="75"/>
  <c r="AE40" i="75"/>
  <c r="AC54" i="74" s="1"/>
  <c r="T40" i="75"/>
  <c r="AM54" i="74" s="1"/>
  <c r="O40" i="75"/>
  <c r="D40" i="75"/>
  <c r="AV39" i="75"/>
  <c r="AC157" i="74" s="1"/>
  <c r="AR39" i="75"/>
  <c r="AJ39" i="75"/>
  <c r="AE39" i="75"/>
  <c r="T39" i="75"/>
  <c r="AM53" i="74" s="1"/>
  <c r="O39" i="75"/>
  <c r="C53" i="74" s="1"/>
  <c r="D39" i="75"/>
  <c r="AV38" i="75"/>
  <c r="AC156" i="74" s="1"/>
  <c r="AD156" i="74" s="1"/>
  <c r="AR38" i="75"/>
  <c r="AJ38" i="75"/>
  <c r="AE38" i="75"/>
  <c r="AC52" i="74" s="1"/>
  <c r="T38" i="75"/>
  <c r="AM52" i="74" s="1"/>
  <c r="O38" i="75"/>
  <c r="D38" i="75"/>
  <c r="M52" i="74" s="1"/>
  <c r="AV37" i="75"/>
  <c r="AC155" i="74" s="1"/>
  <c r="AR37" i="75"/>
  <c r="AJ37" i="75"/>
  <c r="AE37" i="75"/>
  <c r="T37" i="75"/>
  <c r="AM51" i="74" s="1"/>
  <c r="O37" i="75"/>
  <c r="C51" i="74" s="1"/>
  <c r="D37" i="75"/>
  <c r="AV36" i="75"/>
  <c r="AC154" i="74" s="1"/>
  <c r="AR36" i="75"/>
  <c r="AJ36" i="75"/>
  <c r="AE36" i="75"/>
  <c r="AC50" i="74" s="1"/>
  <c r="T36" i="75"/>
  <c r="AM50" i="74" s="1"/>
  <c r="O36" i="75"/>
  <c r="C50" i="74" s="1"/>
  <c r="D36" i="75"/>
  <c r="AV35" i="75"/>
  <c r="AC153" i="74" s="1"/>
  <c r="AR35" i="75"/>
  <c r="AJ35" i="75"/>
  <c r="AE35" i="75"/>
  <c r="AC49" i="74" s="1"/>
  <c r="T35" i="75"/>
  <c r="AM49" i="74" s="1"/>
  <c r="O35" i="75"/>
  <c r="C49" i="74" s="1"/>
  <c r="D35" i="75"/>
  <c r="M49" i="74" s="1"/>
  <c r="AV34" i="75"/>
  <c r="AC152" i="74" s="1"/>
  <c r="AR34" i="75"/>
  <c r="AJ34" i="75"/>
  <c r="AM152" i="74" s="1"/>
  <c r="AE34" i="75"/>
  <c r="T34" i="75"/>
  <c r="AM48" i="74" s="1"/>
  <c r="O34" i="75"/>
  <c r="C48" i="74" s="1"/>
  <c r="D34" i="75"/>
  <c r="M48" i="74" s="1"/>
  <c r="AV33" i="75"/>
  <c r="AC151" i="74" s="1"/>
  <c r="AR33" i="75"/>
  <c r="AJ33" i="75"/>
  <c r="AE33" i="75"/>
  <c r="AC47" i="74" s="1"/>
  <c r="T33" i="75"/>
  <c r="AM47" i="74" s="1"/>
  <c r="O33" i="75"/>
  <c r="C47" i="74" s="1"/>
  <c r="D33" i="75"/>
  <c r="M47" i="74" s="1"/>
  <c r="AV32" i="75"/>
  <c r="AC150" i="74" s="1"/>
  <c r="AR32" i="75"/>
  <c r="AJ32" i="75"/>
  <c r="AM150" i="74" s="1"/>
  <c r="AE32" i="75"/>
  <c r="T32" i="75"/>
  <c r="AM46" i="74" s="1"/>
  <c r="O32" i="75"/>
  <c r="C46" i="74" s="1"/>
  <c r="D32" i="75"/>
  <c r="M46" i="74" s="1"/>
  <c r="AV31" i="75"/>
  <c r="AC149" i="74" s="1"/>
  <c r="AR31" i="75"/>
  <c r="AJ31" i="75"/>
  <c r="AM149" i="74" s="1"/>
  <c r="AE31" i="75"/>
  <c r="AC45" i="74" s="1"/>
  <c r="T31" i="75"/>
  <c r="AM45" i="74" s="1"/>
  <c r="O31" i="75"/>
  <c r="C45" i="74" s="1"/>
  <c r="D31" i="75"/>
  <c r="M45" i="74" s="1"/>
  <c r="AV30" i="75"/>
  <c r="AC148" i="74" s="1"/>
  <c r="AR30" i="75"/>
  <c r="AJ30" i="75"/>
  <c r="AE30" i="75"/>
  <c r="T30" i="75"/>
  <c r="AM44" i="74" s="1"/>
  <c r="O30" i="75"/>
  <c r="D30" i="75"/>
  <c r="M44" i="74" s="1"/>
  <c r="AV29" i="75"/>
  <c r="AC147" i="74" s="1"/>
  <c r="AR29" i="75"/>
  <c r="AJ29" i="75"/>
  <c r="AE29" i="75"/>
  <c r="AC43" i="74" s="1"/>
  <c r="T29" i="75"/>
  <c r="AM43" i="74" s="1"/>
  <c r="O29" i="75"/>
  <c r="C43" i="74" s="1"/>
  <c r="D29" i="75"/>
  <c r="M43" i="74" s="1"/>
  <c r="AV28" i="75"/>
  <c r="AC146" i="74" s="1"/>
  <c r="AR28" i="75"/>
  <c r="AJ28" i="75"/>
  <c r="AE28" i="75"/>
  <c r="T28" i="75"/>
  <c r="AM42" i="74" s="1"/>
  <c r="O28" i="75"/>
  <c r="C42" i="74" s="1"/>
  <c r="D28" i="75"/>
  <c r="AV27" i="75"/>
  <c r="AC145" i="74" s="1"/>
  <c r="AR27" i="75"/>
  <c r="AJ27" i="75"/>
  <c r="AE27" i="75"/>
  <c r="T27" i="75"/>
  <c r="AM41" i="74" s="1"/>
  <c r="O27" i="75"/>
  <c r="C41" i="74" s="1"/>
  <c r="D27" i="75"/>
  <c r="AV26" i="75"/>
  <c r="AC144" i="74" s="1"/>
  <c r="AR26" i="75"/>
  <c r="AJ26" i="75"/>
  <c r="AM144" i="74" s="1"/>
  <c r="AE26" i="75"/>
  <c r="AC40" i="74" s="1"/>
  <c r="T26" i="75"/>
  <c r="AM40" i="74" s="1"/>
  <c r="O26" i="75"/>
  <c r="D26" i="75"/>
  <c r="AV25" i="75"/>
  <c r="AC143" i="74" s="1"/>
  <c r="AR25" i="75"/>
  <c r="AJ25" i="75"/>
  <c r="AE25" i="75"/>
  <c r="AC39" i="74" s="1"/>
  <c r="T25" i="75"/>
  <c r="AM39" i="74" s="1"/>
  <c r="O25" i="75"/>
  <c r="C39" i="74" s="1"/>
  <c r="D25" i="75"/>
  <c r="M39" i="74" s="1"/>
  <c r="AV24" i="75"/>
  <c r="AC142" i="74" s="1"/>
  <c r="AR24" i="75"/>
  <c r="AJ24" i="75"/>
  <c r="AM142" i="74" s="1"/>
  <c r="AE24" i="75"/>
  <c r="T24" i="75"/>
  <c r="AM38" i="74" s="1"/>
  <c r="O24" i="75"/>
  <c r="C38" i="74" s="1"/>
  <c r="D24" i="75"/>
  <c r="M38" i="74" s="1"/>
  <c r="AV23" i="75"/>
  <c r="AC141" i="74" s="1"/>
  <c r="AR23" i="75"/>
  <c r="AJ23" i="75"/>
  <c r="AM141" i="74" s="1"/>
  <c r="AE23" i="75"/>
  <c r="AC37" i="74" s="1"/>
  <c r="T23" i="75"/>
  <c r="AM37" i="74" s="1"/>
  <c r="O23" i="75"/>
  <c r="C37" i="74" s="1"/>
  <c r="D23" i="75"/>
  <c r="M37" i="74" s="1"/>
  <c r="AV22" i="75"/>
  <c r="AC140" i="74" s="1"/>
  <c r="AR22" i="75"/>
  <c r="AJ22" i="75"/>
  <c r="AM140" i="74" s="1"/>
  <c r="AE22" i="75"/>
  <c r="T22" i="75"/>
  <c r="AM36" i="74" s="1"/>
  <c r="O22" i="75"/>
  <c r="D22" i="75"/>
  <c r="M36" i="74" s="1"/>
  <c r="AV21" i="75"/>
  <c r="AC139" i="74" s="1"/>
  <c r="AR21" i="75"/>
  <c r="AJ21" i="75"/>
  <c r="AE21" i="75"/>
  <c r="T21" i="75"/>
  <c r="AM35" i="74" s="1"/>
  <c r="O21" i="75"/>
  <c r="C35" i="74" s="1"/>
  <c r="D21" i="75"/>
  <c r="M35" i="74" s="1"/>
  <c r="AV20" i="75"/>
  <c r="AC138" i="74" s="1"/>
  <c r="AR20" i="75"/>
  <c r="AJ20" i="75"/>
  <c r="AE20" i="75"/>
  <c r="AC34" i="74" s="1"/>
  <c r="T20" i="75"/>
  <c r="AM34" i="74" s="1"/>
  <c r="O20" i="75"/>
  <c r="C34" i="74" s="1"/>
  <c r="C138" i="74" s="1"/>
  <c r="D20" i="75"/>
  <c r="AV19" i="75"/>
  <c r="AC137" i="74" s="1"/>
  <c r="AR19" i="75"/>
  <c r="AJ19" i="75"/>
  <c r="AE19" i="75"/>
  <c r="AC33" i="74" s="1"/>
  <c r="T19" i="75"/>
  <c r="AM33" i="74" s="1"/>
  <c r="O19" i="75"/>
  <c r="C33" i="74" s="1"/>
  <c r="D19" i="75"/>
  <c r="AV18" i="75"/>
  <c r="AC136" i="74" s="1"/>
  <c r="AR18" i="75"/>
  <c r="AJ18" i="75"/>
  <c r="AM136" i="74" s="1"/>
  <c r="AE18" i="75"/>
  <c r="T18" i="75"/>
  <c r="AM32" i="74" s="1"/>
  <c r="O18" i="75"/>
  <c r="D18" i="75"/>
  <c r="AV17" i="75"/>
  <c r="AC135" i="74" s="1"/>
  <c r="AR17" i="75"/>
  <c r="AJ17" i="75"/>
  <c r="AM135" i="74" s="1"/>
  <c r="AE17" i="75"/>
  <c r="AC31" i="74" s="1"/>
  <c r="T17" i="75"/>
  <c r="AM31" i="74" s="1"/>
  <c r="O17" i="75"/>
  <c r="C31" i="74" s="1"/>
  <c r="C135" i="74" s="1"/>
  <c r="D17" i="75"/>
  <c r="M31" i="74" s="1"/>
  <c r="AV16" i="75"/>
  <c r="AC134" i="74" s="1"/>
  <c r="AR16" i="75"/>
  <c r="AJ16" i="75"/>
  <c r="AE16" i="75"/>
  <c r="AC30" i="74" s="1"/>
  <c r="T16" i="75"/>
  <c r="AM30" i="74" s="1"/>
  <c r="O16" i="75"/>
  <c r="C30" i="74" s="1"/>
  <c r="D16" i="75"/>
  <c r="M30" i="74" s="1"/>
  <c r="AV15" i="75"/>
  <c r="AC133" i="74" s="1"/>
  <c r="AR15" i="75"/>
  <c r="AJ15" i="75"/>
  <c r="AM133" i="74" s="1"/>
  <c r="AE15" i="75"/>
  <c r="T15" i="75"/>
  <c r="AM29" i="74" s="1"/>
  <c r="O15" i="75"/>
  <c r="C29" i="74" s="1"/>
  <c r="D15" i="75"/>
  <c r="M29" i="74" s="1"/>
  <c r="AV14" i="75"/>
  <c r="AC132" i="74" s="1"/>
  <c r="AR14" i="75"/>
  <c r="AJ14" i="75"/>
  <c r="AE14" i="75"/>
  <c r="T14" i="75"/>
  <c r="AM28" i="74" s="1"/>
  <c r="O14" i="75"/>
  <c r="D14" i="75"/>
  <c r="M28" i="74" s="1"/>
  <c r="AV13" i="75"/>
  <c r="AC131" i="74" s="1"/>
  <c r="AR13" i="75"/>
  <c r="AJ13" i="75"/>
  <c r="AE13" i="75"/>
  <c r="AC27" i="74" s="1"/>
  <c r="T13" i="75"/>
  <c r="AM27" i="74" s="1"/>
  <c r="O13" i="75"/>
  <c r="C27" i="74" s="1"/>
  <c r="D13" i="75"/>
  <c r="M27" i="74" s="1"/>
  <c r="AV12" i="75"/>
  <c r="AC130" i="74" s="1"/>
  <c r="AR12" i="75"/>
  <c r="AJ12" i="75"/>
  <c r="AE12" i="75"/>
  <c r="T12" i="75"/>
  <c r="AM26" i="74" s="1"/>
  <c r="O12" i="75"/>
  <c r="C26" i="74" s="1"/>
  <c r="C130" i="74" s="1"/>
  <c r="D12" i="75"/>
  <c r="AV11" i="75"/>
  <c r="AC129" i="74" s="1"/>
  <c r="AR11" i="75"/>
  <c r="AJ11" i="75"/>
  <c r="AE11" i="75"/>
  <c r="AC25" i="74" s="1"/>
  <c r="T11" i="75"/>
  <c r="O11" i="75"/>
  <c r="C25" i="74" s="1"/>
  <c r="AS227" i="74"/>
  <c r="AO225" i="74"/>
  <c r="AS223" i="74"/>
  <c r="AO220" i="74"/>
  <c r="AO217" i="74"/>
  <c r="AS215" i="74"/>
  <c r="AS214" i="74"/>
  <c r="AS213" i="74"/>
  <c r="AS212" i="74"/>
  <c r="AO211" i="74"/>
  <c r="AS208" i="74"/>
  <c r="AO206" i="74"/>
  <c r="AS204" i="74"/>
  <c r="AS202" i="74"/>
  <c r="AS200" i="74"/>
  <c r="AS198" i="74"/>
  <c r="AS197" i="74"/>
  <c r="AS196" i="74"/>
  <c r="AS195" i="74"/>
  <c r="AS194" i="74"/>
  <c r="AS193" i="74"/>
  <c r="AS192" i="74"/>
  <c r="AS191" i="74"/>
  <c r="AS188" i="74"/>
  <c r="AS187" i="74"/>
  <c r="AS185" i="74"/>
  <c r="AS184" i="74"/>
  <c r="AS181" i="74"/>
  <c r="AS173" i="74"/>
  <c r="AS171" i="74"/>
  <c r="AS170" i="74"/>
  <c r="AS169" i="74"/>
  <c r="AS167" i="74"/>
  <c r="AS166" i="74"/>
  <c r="AS165" i="74"/>
  <c r="AO164" i="74"/>
  <c r="AS163" i="74"/>
  <c r="AS162" i="74"/>
  <c r="AS161" i="74"/>
  <c r="AS159" i="74"/>
  <c r="AO155" i="74"/>
  <c r="AS154" i="74"/>
  <c r="AO149" i="74"/>
  <c r="AS148" i="74"/>
  <c r="AS146" i="74"/>
  <c r="AS142" i="74"/>
  <c r="AS139" i="74"/>
  <c r="AO135" i="74"/>
  <c r="AS133" i="74"/>
  <c r="AS132" i="74"/>
  <c r="AS131" i="74"/>
  <c r="B130" i="74"/>
  <c r="B131" i="74" s="1"/>
  <c r="B132" i="74" s="1"/>
  <c r="B133" i="74" s="1"/>
  <c r="B134" i="74" s="1"/>
  <c r="B135" i="74" s="1"/>
  <c r="B136" i="74" s="1"/>
  <c r="B137" i="74" s="1"/>
  <c r="B138" i="74" s="1"/>
  <c r="B139" i="74" s="1"/>
  <c r="B140" i="74" s="1"/>
  <c r="B141" i="74" s="1"/>
  <c r="B142" i="74" s="1"/>
  <c r="B143" i="74" s="1"/>
  <c r="B144" i="74" s="1"/>
  <c r="B145" i="74" s="1"/>
  <c r="B146" i="74" s="1"/>
  <c r="B147" i="74" s="1"/>
  <c r="B148" i="74" s="1"/>
  <c r="B149" i="74" s="1"/>
  <c r="B150" i="74" s="1"/>
  <c r="B151" i="74" s="1"/>
  <c r="B152" i="74" s="1"/>
  <c r="B153" i="74" s="1"/>
  <c r="B154" i="74" s="1"/>
  <c r="B155" i="74" s="1"/>
  <c r="B156" i="74" s="1"/>
  <c r="B157" i="74" s="1"/>
  <c r="B158" i="74" s="1"/>
  <c r="B159" i="74" s="1"/>
  <c r="BE128" i="74"/>
  <c r="BD128" i="74"/>
  <c r="BC128" i="74"/>
  <c r="AA129" i="74"/>
  <c r="X129" i="74"/>
  <c r="P129" i="74"/>
  <c r="BA124" i="74"/>
  <c r="BA123" i="74"/>
  <c r="S123" i="74"/>
  <c r="BA122" i="74"/>
  <c r="S122" i="74"/>
  <c r="BA121" i="74"/>
  <c r="BA120" i="74"/>
  <c r="BA119" i="74"/>
  <c r="BA118" i="74"/>
  <c r="S118" i="74"/>
  <c r="BA117" i="74"/>
  <c r="S117" i="74"/>
  <c r="BA116" i="74"/>
  <c r="BA115" i="74"/>
  <c r="S115" i="74"/>
  <c r="BA114" i="74"/>
  <c r="BA113" i="74"/>
  <c r="BA112" i="74"/>
  <c r="BA111" i="74"/>
  <c r="BA110" i="74"/>
  <c r="S110" i="74"/>
  <c r="BA109" i="74"/>
  <c r="S109" i="74"/>
  <c r="BA108" i="74"/>
  <c r="BA107" i="74"/>
  <c r="S107" i="74"/>
  <c r="BA106" i="74"/>
  <c r="S106" i="74"/>
  <c r="BA105" i="74"/>
  <c r="BA104" i="74"/>
  <c r="BA103" i="74"/>
  <c r="BA102" i="74"/>
  <c r="BA101" i="74"/>
  <c r="AO100" i="74"/>
  <c r="BA100" i="74"/>
  <c r="AO99" i="74"/>
  <c r="BA99" i="74"/>
  <c r="BA98" i="74"/>
  <c r="BA97" i="74"/>
  <c r="AO96" i="74"/>
  <c r="BA96" i="74"/>
  <c r="BA95" i="74"/>
  <c r="AO94" i="74"/>
  <c r="BA94" i="74"/>
  <c r="BA93" i="74"/>
  <c r="BA92" i="74"/>
  <c r="AO91" i="74"/>
  <c r="BA91" i="74"/>
  <c r="BA90" i="74"/>
  <c r="AS89" i="74"/>
  <c r="BA89" i="74"/>
  <c r="AS88" i="74"/>
  <c r="BA88" i="74"/>
  <c r="AO87" i="74"/>
  <c r="BA87" i="74"/>
  <c r="AS86" i="74"/>
  <c r="BA86" i="74"/>
  <c r="AS85" i="74"/>
  <c r="BA85" i="74"/>
  <c r="AO84" i="74"/>
  <c r="BA84" i="74"/>
  <c r="AS83" i="74"/>
  <c r="BA83" i="74"/>
  <c r="AS82" i="74"/>
  <c r="BA82" i="74"/>
  <c r="BA81" i="74"/>
  <c r="BA80" i="74"/>
  <c r="BA79" i="74"/>
  <c r="AS78" i="74"/>
  <c r="BA78" i="74"/>
  <c r="AO77" i="74"/>
  <c r="BA77" i="74"/>
  <c r="AS76" i="74"/>
  <c r="BA76" i="74"/>
  <c r="AS75" i="74"/>
  <c r="BA75" i="74"/>
  <c r="AS74" i="74"/>
  <c r="BA74" i="74"/>
  <c r="BA73" i="74"/>
  <c r="AO72" i="74"/>
  <c r="BA72" i="74"/>
  <c r="BA71" i="74"/>
  <c r="AS70" i="74"/>
  <c r="BA70" i="74"/>
  <c r="AO69" i="74"/>
  <c r="BA69" i="74"/>
  <c r="AS68" i="74"/>
  <c r="BA68" i="74"/>
  <c r="AS67" i="74"/>
  <c r="BA67" i="74"/>
  <c r="AS66" i="74"/>
  <c r="BA66" i="74"/>
  <c r="BA65" i="74"/>
  <c r="AO64" i="74"/>
  <c r="BA64" i="74"/>
  <c r="AS63" i="74"/>
  <c r="BA63" i="74"/>
  <c r="AS62" i="74"/>
  <c r="BA62" i="74"/>
  <c r="AO61" i="74"/>
  <c r="BA61" i="74"/>
  <c r="AS60" i="74"/>
  <c r="BA60" i="74"/>
  <c r="AO59" i="74"/>
  <c r="BA59" i="74"/>
  <c r="AS58" i="74"/>
  <c r="BA58" i="74"/>
  <c r="AO57" i="74"/>
  <c r="BA57" i="74"/>
  <c r="AS56" i="74"/>
  <c r="BA56" i="74"/>
  <c r="AO55" i="74"/>
  <c r="BA55" i="74"/>
  <c r="AS54" i="74"/>
  <c r="BA54" i="74"/>
  <c r="S54" i="74"/>
  <c r="K158" i="74"/>
  <c r="AS53" i="74"/>
  <c r="BA53" i="74"/>
  <c r="AS52" i="74"/>
  <c r="BA52" i="74"/>
  <c r="AS51" i="74"/>
  <c r="BA51" i="74"/>
  <c r="H155" i="74"/>
  <c r="AS50" i="74"/>
  <c r="BA50" i="74"/>
  <c r="H154" i="74"/>
  <c r="AS49" i="74"/>
  <c r="BA49" i="74"/>
  <c r="H153" i="74"/>
  <c r="AS48" i="74"/>
  <c r="BA48" i="74"/>
  <c r="AS47" i="74"/>
  <c r="BA47" i="74"/>
  <c r="H151" i="74"/>
  <c r="AS46" i="74"/>
  <c r="BA46" i="74"/>
  <c r="H150" i="74"/>
  <c r="AS45" i="74"/>
  <c r="BA45" i="74"/>
  <c r="O45" i="74"/>
  <c r="AS44" i="74"/>
  <c r="BA44" i="74"/>
  <c r="AS43" i="74"/>
  <c r="BA43" i="74"/>
  <c r="H147" i="74"/>
  <c r="AS42" i="74"/>
  <c r="BA42" i="74"/>
  <c r="O42" i="74"/>
  <c r="AS41" i="74"/>
  <c r="BA41" i="74"/>
  <c r="AS40" i="74"/>
  <c r="BA40" i="74"/>
  <c r="AS39" i="74"/>
  <c r="BA39" i="74"/>
  <c r="AS38" i="74"/>
  <c r="BA38" i="74"/>
  <c r="AS37" i="74"/>
  <c r="BA37" i="74"/>
  <c r="O37" i="74"/>
  <c r="AS36" i="74"/>
  <c r="BA36" i="74"/>
  <c r="AS35" i="74"/>
  <c r="BA35" i="74"/>
  <c r="AS34" i="74"/>
  <c r="BA34" i="74"/>
  <c r="O34" i="74"/>
  <c r="AS33" i="74"/>
  <c r="BA33" i="74"/>
  <c r="AS32" i="74"/>
  <c r="BA32" i="74"/>
  <c r="AS31" i="74"/>
  <c r="BA31" i="74"/>
  <c r="AS30" i="74"/>
  <c r="BA30" i="74"/>
  <c r="AS29" i="74"/>
  <c r="BA29" i="74"/>
  <c r="O29" i="74"/>
  <c r="AS28" i="74"/>
  <c r="BA28" i="74"/>
  <c r="AS27" i="74"/>
  <c r="BA27" i="74"/>
  <c r="AS26" i="74"/>
  <c r="AF26" i="74"/>
  <c r="BA26" i="74" s="1"/>
  <c r="AX25" i="74"/>
  <c r="AX129" i="74" s="1"/>
  <c r="AT25" i="74"/>
  <c r="AT129" i="74" s="1"/>
  <c r="AP25" i="74"/>
  <c r="BE24" i="74"/>
  <c r="BD24" i="74"/>
  <c r="BC24" i="74"/>
  <c r="M6" i="74"/>
  <c r="M5" i="74"/>
  <c r="M4" i="74"/>
  <c r="AD154" i="74" l="1"/>
  <c r="AD190" i="74"/>
  <c r="E52" i="74"/>
  <c r="E116" i="74"/>
  <c r="F116" i="74" s="1"/>
  <c r="E38" i="74"/>
  <c r="AE150" i="74"/>
  <c r="AF150" i="74" s="1"/>
  <c r="BA150" i="74" s="1"/>
  <c r="AE222" i="74"/>
  <c r="AF222" i="74" s="1"/>
  <c r="BA222" i="74" s="1"/>
  <c r="AE182" i="74"/>
  <c r="AF182" i="74" s="1"/>
  <c r="BA182" i="74" s="1"/>
  <c r="AE168" i="74"/>
  <c r="AF168" i="74" s="1"/>
  <c r="BA168" i="74" s="1"/>
  <c r="AE172" i="74"/>
  <c r="AF172" i="74" s="1"/>
  <c r="BA172" i="74" s="1"/>
  <c r="AQ3" i="75"/>
  <c r="AQ4" i="75" s="1"/>
  <c r="I20" i="60" s="1"/>
  <c r="D38" i="74"/>
  <c r="D142" i="74" s="1"/>
  <c r="E65" i="74"/>
  <c r="AE192" i="74"/>
  <c r="AF192" i="74" s="1"/>
  <c r="BA192" i="74" s="1"/>
  <c r="D105" i="74"/>
  <c r="D209" i="74" s="1"/>
  <c r="AE136" i="74"/>
  <c r="AF136" i="74" s="1"/>
  <c r="BA136" i="74" s="1"/>
  <c r="AE160" i="74"/>
  <c r="AF160" i="74" s="1"/>
  <c r="BA160" i="74" s="1"/>
  <c r="AE162" i="74"/>
  <c r="AF162" i="74" s="1"/>
  <c r="BA162" i="74" s="1"/>
  <c r="E84" i="74"/>
  <c r="F84" i="74" s="1"/>
  <c r="F188" i="74" s="1"/>
  <c r="AE190" i="74"/>
  <c r="AF190" i="74" s="1"/>
  <c r="BA190" i="74" s="1"/>
  <c r="D89" i="74"/>
  <c r="AE226" i="74"/>
  <c r="AF226" i="74" s="1"/>
  <c r="BA226" i="74" s="1"/>
  <c r="AE132" i="74"/>
  <c r="AF132" i="74" s="1"/>
  <c r="BA132" i="74" s="1"/>
  <c r="AM132" i="74"/>
  <c r="AE146" i="74"/>
  <c r="AF146" i="74" s="1"/>
  <c r="BA146" i="74" s="1"/>
  <c r="AM146" i="74"/>
  <c r="AE163" i="74"/>
  <c r="AF163" i="74" s="1"/>
  <c r="BA163" i="74" s="1"/>
  <c r="AM163" i="74"/>
  <c r="AE166" i="74"/>
  <c r="AF166" i="74" s="1"/>
  <c r="BA166" i="74" s="1"/>
  <c r="AM166" i="74"/>
  <c r="AC65" i="74"/>
  <c r="AD65" i="74" s="1"/>
  <c r="AE171" i="74"/>
  <c r="AF171" i="74" s="1"/>
  <c r="BA171" i="74" s="1"/>
  <c r="AM171" i="74"/>
  <c r="AC70" i="74"/>
  <c r="AD71" i="74" s="1"/>
  <c r="AC79" i="74"/>
  <c r="AC89" i="74"/>
  <c r="AD89" i="74" s="1"/>
  <c r="AE198" i="74"/>
  <c r="AF198" i="74" s="1"/>
  <c r="BA198" i="74" s="1"/>
  <c r="AM198" i="74"/>
  <c r="AC97" i="74"/>
  <c r="AD97" i="74" s="1"/>
  <c r="AE205" i="74"/>
  <c r="AF205" i="74" s="1"/>
  <c r="BA205" i="74" s="1"/>
  <c r="AM205" i="74"/>
  <c r="AC104" i="74"/>
  <c r="AE210" i="74"/>
  <c r="AF210" i="74" s="1"/>
  <c r="BA210" i="74" s="1"/>
  <c r="AM210" i="74"/>
  <c r="AE212" i="74"/>
  <c r="AF212" i="74" s="1"/>
  <c r="BA212" i="74" s="1"/>
  <c r="AM212" i="74"/>
  <c r="AE217" i="74"/>
  <c r="AF217" i="74" s="1"/>
  <c r="BA217" i="74" s="1"/>
  <c r="AM217" i="74"/>
  <c r="AE225" i="74"/>
  <c r="AF225" i="74" s="1"/>
  <c r="BA225" i="74" s="1"/>
  <c r="AM225" i="74"/>
  <c r="E97" i="74"/>
  <c r="F97" i="74" s="1"/>
  <c r="AC28" i="74"/>
  <c r="AD28" i="74" s="1"/>
  <c r="AE134" i="74"/>
  <c r="AF134" i="74" s="1"/>
  <c r="BA134" i="74" s="1"/>
  <c r="AM134" i="74"/>
  <c r="AE135" i="74"/>
  <c r="AF135" i="74" s="1"/>
  <c r="BA135" i="74" s="1"/>
  <c r="AE137" i="74"/>
  <c r="AF137" i="74" s="1"/>
  <c r="BA137" i="74" s="1"/>
  <c r="AM137" i="74"/>
  <c r="AE141" i="74"/>
  <c r="AF141" i="74" s="1"/>
  <c r="BA141" i="74" s="1"/>
  <c r="AE144" i="74"/>
  <c r="AF144" i="74" s="1"/>
  <c r="BA144" i="74" s="1"/>
  <c r="AE153" i="74"/>
  <c r="AF153" i="74" s="1"/>
  <c r="BA153" i="74" s="1"/>
  <c r="AM153" i="74"/>
  <c r="AC62" i="74"/>
  <c r="AD62" i="74" s="1"/>
  <c r="AC74" i="74"/>
  <c r="AD75" i="74" s="1"/>
  <c r="AC76" i="74"/>
  <c r="AD76" i="74" s="1"/>
  <c r="AE185" i="74"/>
  <c r="AF185" i="74" s="1"/>
  <c r="BA185" i="74" s="1"/>
  <c r="AM185" i="74"/>
  <c r="AE187" i="74"/>
  <c r="AF187" i="74" s="1"/>
  <c r="BA187" i="74" s="1"/>
  <c r="AM187" i="74"/>
  <c r="AC84" i="74"/>
  <c r="AC86" i="74"/>
  <c r="AD86" i="74" s="1"/>
  <c r="AE195" i="74"/>
  <c r="AF195" i="74" s="1"/>
  <c r="BA195" i="74" s="1"/>
  <c r="AM195" i="74"/>
  <c r="AC94" i="74"/>
  <c r="AE207" i="74"/>
  <c r="AF207" i="74" s="1"/>
  <c r="BA207" i="74" s="1"/>
  <c r="AM207" i="74"/>
  <c r="AC113" i="74"/>
  <c r="AD113" i="74" s="1"/>
  <c r="AC116" i="74"/>
  <c r="AD116" i="74" s="1"/>
  <c r="AC36" i="74"/>
  <c r="AD37" i="74" s="1"/>
  <c r="AE143" i="74"/>
  <c r="AF143" i="74" s="1"/>
  <c r="BA143" i="74" s="1"/>
  <c r="AM143" i="74"/>
  <c r="AC42" i="74"/>
  <c r="AE155" i="74"/>
  <c r="AF155" i="74" s="1"/>
  <c r="BA155" i="74" s="1"/>
  <c r="AM155" i="74"/>
  <c r="AC59" i="74"/>
  <c r="AD60" i="74" s="1"/>
  <c r="AC67" i="74"/>
  <c r="AD67" i="74" s="1"/>
  <c r="AE173" i="74"/>
  <c r="AF173" i="74" s="1"/>
  <c r="BA173" i="74" s="1"/>
  <c r="AM173" i="74"/>
  <c r="AE175" i="74"/>
  <c r="AF175" i="74" s="1"/>
  <c r="BA175" i="74" s="1"/>
  <c r="AM175" i="74"/>
  <c r="AC78" i="74"/>
  <c r="AD78" i="74" s="1"/>
  <c r="AE197" i="74"/>
  <c r="AF197" i="74" s="1"/>
  <c r="BA197" i="74" s="1"/>
  <c r="AM197" i="74"/>
  <c r="AC101" i="74"/>
  <c r="AD102" i="74" s="1"/>
  <c r="AC108" i="74"/>
  <c r="AE214" i="74"/>
  <c r="AF214" i="74" s="1"/>
  <c r="BA214" i="74" s="1"/>
  <c r="AM214" i="74"/>
  <c r="AE216" i="74"/>
  <c r="AF216" i="74" s="1"/>
  <c r="BA216" i="74" s="1"/>
  <c r="AM216" i="74"/>
  <c r="AC118" i="74"/>
  <c r="AD118" i="74" s="1"/>
  <c r="AE224" i="74"/>
  <c r="AF224" i="74" s="1"/>
  <c r="BA224" i="74" s="1"/>
  <c r="AM224" i="74"/>
  <c r="AE131" i="74"/>
  <c r="AF131" i="74" s="1"/>
  <c r="BA131" i="74" s="1"/>
  <c r="AM131" i="74"/>
  <c r="AE140" i="74"/>
  <c r="AF140" i="74" s="1"/>
  <c r="BA140" i="74" s="1"/>
  <c r="AC46" i="74"/>
  <c r="AD46" i="74" s="1"/>
  <c r="AC51" i="74"/>
  <c r="AD51" i="74" s="1"/>
  <c r="AE157" i="74"/>
  <c r="AF157" i="74" s="1"/>
  <c r="BA157" i="74" s="1"/>
  <c r="AM157" i="74"/>
  <c r="AE165" i="74"/>
  <c r="AF165" i="74" s="1"/>
  <c r="BA165" i="74" s="1"/>
  <c r="AM165" i="74"/>
  <c r="AE177" i="74"/>
  <c r="AF177" i="74" s="1"/>
  <c r="BA177" i="74" s="1"/>
  <c r="AM177" i="74"/>
  <c r="AE179" i="74"/>
  <c r="AF179" i="74" s="1"/>
  <c r="BA179" i="74" s="1"/>
  <c r="AM179" i="74"/>
  <c r="AC83" i="74"/>
  <c r="AD83" i="74" s="1"/>
  <c r="AE189" i="74"/>
  <c r="AF189" i="74" s="1"/>
  <c r="BA189" i="74" s="1"/>
  <c r="AM189" i="74"/>
  <c r="AE200" i="74"/>
  <c r="AF200" i="74" s="1"/>
  <c r="BA200" i="74" s="1"/>
  <c r="AE204" i="74"/>
  <c r="AF204" i="74" s="1"/>
  <c r="BA204" i="74" s="1"/>
  <c r="AM204" i="74"/>
  <c r="AC103" i="74"/>
  <c r="AE219" i="74"/>
  <c r="AF219" i="74" s="1"/>
  <c r="BA219" i="74" s="1"/>
  <c r="AE227" i="74"/>
  <c r="AF227" i="74" s="1"/>
  <c r="BA227" i="74" s="1"/>
  <c r="AM227" i="74"/>
  <c r="C94" i="74"/>
  <c r="D94" i="74" s="1"/>
  <c r="AC35" i="74"/>
  <c r="AD35" i="74" s="1"/>
  <c r="AE139" i="74"/>
  <c r="AF139" i="74" s="1"/>
  <c r="BA139" i="74" s="1"/>
  <c r="AM139" i="74"/>
  <c r="AE145" i="74"/>
  <c r="AF145" i="74" s="1"/>
  <c r="BA145" i="74" s="1"/>
  <c r="AM145" i="74"/>
  <c r="AE148" i="74"/>
  <c r="AF148" i="74" s="1"/>
  <c r="BA148" i="74" s="1"/>
  <c r="AM148" i="74"/>
  <c r="AC48" i="74"/>
  <c r="AD48" i="74" s="1"/>
  <c r="AE159" i="74"/>
  <c r="AF159" i="74" s="1"/>
  <c r="BA159" i="74" s="1"/>
  <c r="AM159" i="74"/>
  <c r="AE167" i="74"/>
  <c r="AF167" i="74" s="1"/>
  <c r="BA167" i="74" s="1"/>
  <c r="AM167" i="74"/>
  <c r="AC69" i="74"/>
  <c r="E77" i="74"/>
  <c r="AE181" i="74"/>
  <c r="AF181" i="74" s="1"/>
  <c r="BA181" i="74" s="1"/>
  <c r="AM181" i="74"/>
  <c r="AE191" i="74"/>
  <c r="AF191" i="74" s="1"/>
  <c r="BA191" i="74" s="1"/>
  <c r="AM191" i="74"/>
  <c r="AC90" i="74"/>
  <c r="AD91" i="74" s="1"/>
  <c r="AC93" i="74"/>
  <c r="AD93" i="74" s="1"/>
  <c r="AE199" i="74"/>
  <c r="AF199" i="74" s="1"/>
  <c r="BA199" i="74" s="1"/>
  <c r="AM199" i="74"/>
  <c r="AC98" i="74"/>
  <c r="AE209" i="74"/>
  <c r="AF209" i="74" s="1"/>
  <c r="BA209" i="74" s="1"/>
  <c r="AM209" i="74"/>
  <c r="AE211" i="74"/>
  <c r="AF211" i="74" s="1"/>
  <c r="BA211" i="74" s="1"/>
  <c r="AM211" i="74"/>
  <c r="AE218" i="74"/>
  <c r="AF218" i="74" s="1"/>
  <c r="BA218" i="74" s="1"/>
  <c r="AM218" i="74"/>
  <c r="AE221" i="74"/>
  <c r="AF221" i="74" s="1"/>
  <c r="BA221" i="74" s="1"/>
  <c r="AM221" i="74"/>
  <c r="AC120" i="74"/>
  <c r="AD121" i="74" s="1"/>
  <c r="AC123" i="74"/>
  <c r="AD124" i="74" s="1"/>
  <c r="AC32" i="74"/>
  <c r="AD32" i="74" s="1"/>
  <c r="AC41" i="74"/>
  <c r="AD41" i="74" s="1"/>
  <c r="E43" i="74"/>
  <c r="F43" i="74" s="1"/>
  <c r="F147" i="74" s="1"/>
  <c r="AE149" i="74"/>
  <c r="AF149" i="74" s="1"/>
  <c r="BA149" i="74" s="1"/>
  <c r="AE152" i="74"/>
  <c r="AF152" i="74" s="1"/>
  <c r="BA152" i="74" s="1"/>
  <c r="AE154" i="74"/>
  <c r="AF154" i="74" s="1"/>
  <c r="BA154" i="74" s="1"/>
  <c r="AM154" i="74"/>
  <c r="AC53" i="74"/>
  <c r="AD54" i="74" s="1"/>
  <c r="D57" i="74"/>
  <c r="AC58" i="74"/>
  <c r="E60" i="74"/>
  <c r="F60" i="74" s="1"/>
  <c r="AE164" i="74"/>
  <c r="AF164" i="74" s="1"/>
  <c r="BA164" i="74" s="1"/>
  <c r="AM164" i="74"/>
  <c r="E68" i="74"/>
  <c r="F68" i="74" s="1"/>
  <c r="AC73" i="74"/>
  <c r="AE184" i="74"/>
  <c r="AF184" i="74" s="1"/>
  <c r="BA184" i="74" s="1"/>
  <c r="AE186" i="74"/>
  <c r="AF186" i="74" s="1"/>
  <c r="BA186" i="74" s="1"/>
  <c r="AM186" i="74"/>
  <c r="AE194" i="74"/>
  <c r="AF194" i="74" s="1"/>
  <c r="BA194" i="74" s="1"/>
  <c r="AE196" i="74"/>
  <c r="AF196" i="74" s="1"/>
  <c r="BA196" i="74" s="1"/>
  <c r="AM196" i="74"/>
  <c r="AE202" i="74"/>
  <c r="AF202" i="74" s="1"/>
  <c r="BA202" i="74" s="1"/>
  <c r="AC100" i="74"/>
  <c r="AD100" i="74" s="1"/>
  <c r="AE206" i="74"/>
  <c r="AF206" i="74" s="1"/>
  <c r="BA206" i="74" s="1"/>
  <c r="AM206" i="74"/>
  <c r="AC105" i="74"/>
  <c r="AE213" i="74"/>
  <c r="AF213" i="74" s="1"/>
  <c r="BA213" i="74" s="1"/>
  <c r="AM213" i="74"/>
  <c r="AE223" i="74"/>
  <c r="AF223" i="74" s="1"/>
  <c r="BA223" i="74" s="1"/>
  <c r="AM223" i="74"/>
  <c r="AC26" i="74"/>
  <c r="AD26" i="74" s="1"/>
  <c r="AE130" i="74"/>
  <c r="AF130" i="74" s="1"/>
  <c r="BA130" i="74" s="1"/>
  <c r="AM130" i="74"/>
  <c r="AC29" i="74"/>
  <c r="AE138" i="74"/>
  <c r="AF138" i="74" s="1"/>
  <c r="BA138" i="74" s="1"/>
  <c r="AM138" i="74"/>
  <c r="E37" i="74"/>
  <c r="AC38" i="74"/>
  <c r="AD38" i="74" s="1"/>
  <c r="AE147" i="74"/>
  <c r="AF147" i="74" s="1"/>
  <c r="BA147" i="74" s="1"/>
  <c r="AM147" i="74"/>
  <c r="AC44" i="74"/>
  <c r="AD44" i="74" s="1"/>
  <c r="AE151" i="74"/>
  <c r="AF151" i="74" s="1"/>
  <c r="BA151" i="74" s="1"/>
  <c r="AM151" i="74"/>
  <c r="AE174" i="74"/>
  <c r="AF174" i="74" s="1"/>
  <c r="BA174" i="74" s="1"/>
  <c r="AM174" i="74"/>
  <c r="AE176" i="74"/>
  <c r="AF176" i="74" s="1"/>
  <c r="BA176" i="74" s="1"/>
  <c r="AM176" i="74"/>
  <c r="AE183" i="74"/>
  <c r="AF183" i="74" s="1"/>
  <c r="BA183" i="74" s="1"/>
  <c r="AM183" i="74"/>
  <c r="AC87" i="74"/>
  <c r="AD88" i="74" s="1"/>
  <c r="AE193" i="74"/>
  <c r="AF193" i="74" s="1"/>
  <c r="BA193" i="74" s="1"/>
  <c r="AM193" i="74"/>
  <c r="AC95" i="74"/>
  <c r="AD95" i="74" s="1"/>
  <c r="AE201" i="74"/>
  <c r="AF201" i="74" s="1"/>
  <c r="BA201" i="74" s="1"/>
  <c r="AM201" i="74"/>
  <c r="AE208" i="74"/>
  <c r="AF208" i="74" s="1"/>
  <c r="BA208" i="74" s="1"/>
  <c r="AM208" i="74"/>
  <c r="AC107" i="74"/>
  <c r="AE215" i="74"/>
  <c r="AF215" i="74" s="1"/>
  <c r="BA215" i="74" s="1"/>
  <c r="AM215" i="74"/>
  <c r="AC114" i="74"/>
  <c r="AD115" i="74" s="1"/>
  <c r="AC122" i="74"/>
  <c r="AD122" i="74" s="1"/>
  <c r="E105" i="74"/>
  <c r="F105" i="74" s="1"/>
  <c r="AE133" i="74"/>
  <c r="AF133" i="74" s="1"/>
  <c r="BA133" i="74" s="1"/>
  <c r="AE142" i="74"/>
  <c r="AF142" i="74" s="1"/>
  <c r="BA142" i="74" s="1"/>
  <c r="AE156" i="74"/>
  <c r="AF156" i="74" s="1"/>
  <c r="BA156" i="74" s="1"/>
  <c r="AM156" i="74"/>
  <c r="AE158" i="74"/>
  <c r="AF158" i="74" s="1"/>
  <c r="BA158" i="74" s="1"/>
  <c r="AM158" i="74"/>
  <c r="AE161" i="74"/>
  <c r="AF161" i="74" s="1"/>
  <c r="BA161" i="74" s="1"/>
  <c r="AM161" i="74"/>
  <c r="AE169" i="74"/>
  <c r="AF169" i="74" s="1"/>
  <c r="BA169" i="74" s="1"/>
  <c r="AM169" i="74"/>
  <c r="AE178" i="74"/>
  <c r="AF178" i="74" s="1"/>
  <c r="BA178" i="74" s="1"/>
  <c r="AM178" i="74"/>
  <c r="AE180" i="74"/>
  <c r="AF180" i="74" s="1"/>
  <c r="BA180" i="74" s="1"/>
  <c r="AM180" i="74"/>
  <c r="AE188" i="74"/>
  <c r="AF188" i="74" s="1"/>
  <c r="BA188" i="74" s="1"/>
  <c r="AM188" i="74"/>
  <c r="AE203" i="74"/>
  <c r="AF203" i="74" s="1"/>
  <c r="BA203" i="74" s="1"/>
  <c r="AM203" i="74"/>
  <c r="AC109" i="74"/>
  <c r="AD110" i="74" s="1"/>
  <c r="AE220" i="74"/>
  <c r="AF220" i="74" s="1"/>
  <c r="BA220" i="74" s="1"/>
  <c r="AM220" i="74"/>
  <c r="AC119" i="74"/>
  <c r="AE228" i="74"/>
  <c r="AF228" i="74" s="1"/>
  <c r="BA228" i="74" s="1"/>
  <c r="AM228" i="74"/>
  <c r="E104" i="74"/>
  <c r="F104" i="74" s="1"/>
  <c r="C60" i="74"/>
  <c r="D60" i="74" s="1"/>
  <c r="M75" i="74"/>
  <c r="M100" i="74"/>
  <c r="C44" i="74"/>
  <c r="C148" i="74" s="1"/>
  <c r="E49" i="74"/>
  <c r="F49" i="74" s="1"/>
  <c r="E53" i="74"/>
  <c r="M53" i="74"/>
  <c r="C28" i="74"/>
  <c r="D29" i="74" s="1"/>
  <c r="D133" i="74" s="1"/>
  <c r="AD33" i="74"/>
  <c r="M34" i="74"/>
  <c r="M138" i="74" s="1"/>
  <c r="M40" i="74"/>
  <c r="E44" i="74"/>
  <c r="F44" i="74" s="1"/>
  <c r="F148" i="74" s="1"/>
  <c r="C54" i="74"/>
  <c r="C158" i="74" s="1"/>
  <c r="E57" i="74"/>
  <c r="E161" i="74" s="1"/>
  <c r="M66" i="74"/>
  <c r="M76" i="74"/>
  <c r="M111" i="74"/>
  <c r="M112" i="74"/>
  <c r="M118" i="74"/>
  <c r="C40" i="74"/>
  <c r="D40" i="74" s="1"/>
  <c r="D144" i="74" s="1"/>
  <c r="M41" i="74"/>
  <c r="M50" i="74"/>
  <c r="M55" i="74"/>
  <c r="M62" i="74"/>
  <c r="E67" i="74"/>
  <c r="F67" i="74" s="1"/>
  <c r="F171" i="74" s="1"/>
  <c r="M67" i="74"/>
  <c r="M71" i="74"/>
  <c r="AD80" i="74"/>
  <c r="E81" i="74"/>
  <c r="F81" i="74" s="1"/>
  <c r="M82" i="74"/>
  <c r="M83" i="74"/>
  <c r="D113" i="74"/>
  <c r="D217" i="74" s="1"/>
  <c r="E117" i="74"/>
  <c r="F117" i="74" s="1"/>
  <c r="E39" i="74"/>
  <c r="F39" i="74" s="1"/>
  <c r="AD61" i="74"/>
  <c r="C62" i="74"/>
  <c r="C166" i="74" s="1"/>
  <c r="M72" i="74"/>
  <c r="E72" i="74"/>
  <c r="F72" i="74" s="1"/>
  <c r="C124" i="74"/>
  <c r="D124" i="74" s="1"/>
  <c r="D228" i="74" s="1"/>
  <c r="AD34" i="74"/>
  <c r="C36" i="74"/>
  <c r="D37" i="74" s="1"/>
  <c r="D141" i="74" s="1"/>
  <c r="AD40" i="74"/>
  <c r="E51" i="74"/>
  <c r="F51" i="74" s="1"/>
  <c r="F155" i="74" s="1"/>
  <c r="M51" i="74"/>
  <c r="M63" i="74"/>
  <c r="C68" i="74"/>
  <c r="D69" i="74" s="1"/>
  <c r="D73" i="74"/>
  <c r="M78" i="74"/>
  <c r="AD81" i="74"/>
  <c r="M85" i="74"/>
  <c r="D97" i="74"/>
  <c r="E31" i="74"/>
  <c r="F31" i="74" s="1"/>
  <c r="F135" i="74" s="1"/>
  <c r="M32" i="74"/>
  <c r="M136" i="74" s="1"/>
  <c r="M42" i="74"/>
  <c r="M146" i="74" s="1"/>
  <c r="E45" i="74"/>
  <c r="F45" i="74" s="1"/>
  <c r="F149" i="74" s="1"/>
  <c r="E59" i="74"/>
  <c r="F59" i="74" s="1"/>
  <c r="C78" i="74"/>
  <c r="D79" i="74" s="1"/>
  <c r="M86" i="74"/>
  <c r="M92" i="74"/>
  <c r="AQ5" i="75"/>
  <c r="AQ6" i="75" s="1"/>
  <c r="M26" i="74"/>
  <c r="M130" i="74" s="1"/>
  <c r="C32" i="74"/>
  <c r="D33" i="74" s="1"/>
  <c r="M33" i="74"/>
  <c r="M137" i="74" s="1"/>
  <c r="AD47" i="74"/>
  <c r="AD50" i="74"/>
  <c r="AD55" i="74"/>
  <c r="M69" i="74"/>
  <c r="M74" i="74"/>
  <c r="M107" i="74"/>
  <c r="AD31" i="74"/>
  <c r="D49" i="74"/>
  <c r="C52" i="74"/>
  <c r="D53" i="74" s="1"/>
  <c r="AD63" i="74"/>
  <c r="M79" i="74"/>
  <c r="M80" i="74"/>
  <c r="AD52" i="74"/>
  <c r="AD56" i="74"/>
  <c r="AD68" i="74"/>
  <c r="M103" i="74"/>
  <c r="M207" i="74" s="1"/>
  <c r="M122" i="74"/>
  <c r="C92" i="74"/>
  <c r="D92" i="74" s="1"/>
  <c r="AD117" i="74"/>
  <c r="E94" i="74"/>
  <c r="F94" i="74" s="1"/>
  <c r="AD64" i="74"/>
  <c r="M70" i="74"/>
  <c r="AD72" i="74"/>
  <c r="AD82" i="74"/>
  <c r="AD85" i="74"/>
  <c r="M90" i="74"/>
  <c r="M108" i="74"/>
  <c r="AD111" i="74"/>
  <c r="M119" i="74"/>
  <c r="C114" i="74"/>
  <c r="D114" i="74" s="1"/>
  <c r="D218" i="74" s="1"/>
  <c r="C106" i="74"/>
  <c r="D107" i="74" s="1"/>
  <c r="C98" i="74"/>
  <c r="D99" i="74" s="1"/>
  <c r="E109" i="74"/>
  <c r="F109" i="74" s="1"/>
  <c r="E101" i="74"/>
  <c r="F101" i="74" s="1"/>
  <c r="E93" i="74"/>
  <c r="F93" i="74" s="1"/>
  <c r="AD57" i="74"/>
  <c r="M58" i="74"/>
  <c r="E61" i="74"/>
  <c r="F61" i="74" s="1"/>
  <c r="AA61" i="74" s="1"/>
  <c r="M61" i="74"/>
  <c r="AD92" i="74"/>
  <c r="AD112" i="74"/>
  <c r="C121" i="74"/>
  <c r="D121" i="74" s="1"/>
  <c r="D225" i="74" s="1"/>
  <c r="C81" i="74"/>
  <c r="D81" i="74" s="1"/>
  <c r="C65" i="74"/>
  <c r="D65" i="74" s="1"/>
  <c r="M87" i="74"/>
  <c r="M98" i="74"/>
  <c r="M110" i="74"/>
  <c r="M114" i="74"/>
  <c r="E123" i="74"/>
  <c r="F123" i="74" s="1"/>
  <c r="E91" i="74"/>
  <c r="F91" i="74" s="1"/>
  <c r="AA91" i="74" s="1"/>
  <c r="AA195" i="74" s="1"/>
  <c r="M102" i="74"/>
  <c r="M106" i="74"/>
  <c r="M210" i="74" s="1"/>
  <c r="M95" i="74"/>
  <c r="M124" i="74"/>
  <c r="C110" i="74"/>
  <c r="D111" i="74" s="1"/>
  <c r="D215" i="74" s="1"/>
  <c r="C86" i="74"/>
  <c r="D87" i="74" s="1"/>
  <c r="C70" i="74"/>
  <c r="D71" i="74" s="1"/>
  <c r="E121" i="74"/>
  <c r="F121" i="74" s="1"/>
  <c r="E73" i="74"/>
  <c r="F73" i="74" s="1"/>
  <c r="F177" i="74" s="1"/>
  <c r="F53" i="74"/>
  <c r="AA53" i="74" s="1"/>
  <c r="F52" i="74"/>
  <c r="AA52" i="74" s="1"/>
  <c r="AA156" i="74" s="1"/>
  <c r="F38" i="74"/>
  <c r="F142" i="74" s="1"/>
  <c r="N26" i="74"/>
  <c r="L26" i="74"/>
  <c r="L130" i="74" s="1"/>
  <c r="AD215" i="74"/>
  <c r="AD199" i="74"/>
  <c r="AD210" i="74"/>
  <c r="AO204" i="74"/>
  <c r="D123" i="74"/>
  <c r="D91" i="74"/>
  <c r="D83" i="74"/>
  <c r="D75" i="74"/>
  <c r="D67" i="74"/>
  <c r="D59" i="74"/>
  <c r="D51" i="74"/>
  <c r="D43" i="74"/>
  <c r="D35" i="74"/>
  <c r="D139" i="74" s="1"/>
  <c r="L152" i="74"/>
  <c r="AD182" i="74"/>
  <c r="D112" i="74"/>
  <c r="D216" i="74" s="1"/>
  <c r="D96" i="74"/>
  <c r="D80" i="74"/>
  <c r="D64" i="74"/>
  <c r="M144" i="74"/>
  <c r="N144" i="74"/>
  <c r="AD177" i="74"/>
  <c r="S114" i="74"/>
  <c r="S218" i="74" s="1"/>
  <c r="AS57" i="74"/>
  <c r="AS180" i="74"/>
  <c r="AO52" i="74"/>
  <c r="S112" i="74"/>
  <c r="S216" i="74" s="1"/>
  <c r="AO159" i="74"/>
  <c r="AD201" i="74"/>
  <c r="AD211" i="74"/>
  <c r="AO67" i="74"/>
  <c r="W96" i="74"/>
  <c r="L224" i="74"/>
  <c r="AO158" i="74"/>
  <c r="AD163" i="74"/>
  <c r="M140" i="74"/>
  <c r="S56" i="74"/>
  <c r="S160" i="74" s="1"/>
  <c r="S120" i="74"/>
  <c r="S224" i="74" s="1"/>
  <c r="AO167" i="74"/>
  <c r="D116" i="74"/>
  <c r="D108" i="74"/>
  <c r="D212" i="74" s="1"/>
  <c r="D100" i="74"/>
  <c r="D204" i="74" s="1"/>
  <c r="D84" i="74"/>
  <c r="D76" i="74"/>
  <c r="D68" i="74"/>
  <c r="L136" i="74"/>
  <c r="AO32" i="74"/>
  <c r="AD145" i="74"/>
  <c r="AW161" i="74"/>
  <c r="AW167" i="74"/>
  <c r="N208" i="74"/>
  <c r="AD142" i="74"/>
  <c r="N148" i="74"/>
  <c r="AO45" i="74"/>
  <c r="AW59" i="74"/>
  <c r="AS64" i="74"/>
  <c r="S116" i="74"/>
  <c r="S220" i="74" s="1"/>
  <c r="AD175" i="74"/>
  <c r="AD187" i="74"/>
  <c r="D119" i="74"/>
  <c r="D223" i="74" s="1"/>
  <c r="D103" i="74"/>
  <c r="D207" i="74" s="1"/>
  <c r="D47" i="74"/>
  <c r="D151" i="74" s="1"/>
  <c r="D39" i="74"/>
  <c r="D143" i="74" s="1"/>
  <c r="D31" i="74"/>
  <c r="D135" i="74" s="1"/>
  <c r="L140" i="74"/>
  <c r="S52" i="74"/>
  <c r="S156" i="74" s="1"/>
  <c r="D26" i="74"/>
  <c r="AO75" i="74"/>
  <c r="AD165" i="74"/>
  <c r="AW188" i="74"/>
  <c r="AD206" i="74"/>
  <c r="AO222" i="74"/>
  <c r="D28" i="74"/>
  <c r="D132" i="74" s="1"/>
  <c r="N180" i="74"/>
  <c r="AW83" i="74"/>
  <c r="AS134" i="74"/>
  <c r="AD174" i="74"/>
  <c r="AD183" i="74"/>
  <c r="AD189" i="74"/>
  <c r="AW194" i="74"/>
  <c r="AS209" i="74"/>
  <c r="AO212" i="74"/>
  <c r="AO62" i="74"/>
  <c r="AN130" i="74"/>
  <c r="AS130" i="74" s="1"/>
  <c r="AT130" i="74" s="1"/>
  <c r="AD195" i="74"/>
  <c r="AD204" i="74"/>
  <c r="AD208" i="74"/>
  <c r="AS218" i="74"/>
  <c r="AS61" i="74"/>
  <c r="AW62" i="74"/>
  <c r="AO73" i="74"/>
  <c r="S108" i="74"/>
  <c r="S212" i="74" s="1"/>
  <c r="AD164" i="74"/>
  <c r="AW169" i="74"/>
  <c r="AO193" i="74"/>
  <c r="AD216" i="74"/>
  <c r="S28" i="74"/>
  <c r="L148" i="74"/>
  <c r="AS65" i="74"/>
  <c r="AD148" i="74"/>
  <c r="AD191" i="74"/>
  <c r="AO196" i="74"/>
  <c r="AO202" i="74"/>
  <c r="D120" i="74"/>
  <c r="D104" i="74"/>
  <c r="D208" i="74" s="1"/>
  <c r="D88" i="74"/>
  <c r="D72" i="74"/>
  <c r="D56" i="74"/>
  <c r="D48" i="74"/>
  <c r="D152" i="74" s="1"/>
  <c r="AW221" i="74"/>
  <c r="AW32" i="74"/>
  <c r="AO34" i="74"/>
  <c r="AW45" i="74"/>
  <c r="L151" i="74"/>
  <c r="AO47" i="74"/>
  <c r="AS151" i="74"/>
  <c r="AO151" i="74"/>
  <c r="AW216" i="74"/>
  <c r="AS216" i="74"/>
  <c r="AO216" i="74"/>
  <c r="AW26" i="74"/>
  <c r="AX26" i="74" s="1"/>
  <c r="AW49" i="74"/>
  <c r="AO38" i="74"/>
  <c r="AW55" i="74"/>
  <c r="AW35" i="74"/>
  <c r="AS55" i="74"/>
  <c r="AO30" i="74"/>
  <c r="AO39" i="74"/>
  <c r="AO44" i="74"/>
  <c r="AW50" i="74"/>
  <c r="AW57" i="74"/>
  <c r="AW64" i="74"/>
  <c r="AO65" i="74"/>
  <c r="AO29" i="74"/>
  <c r="AO41" i="74"/>
  <c r="AO46" i="74"/>
  <c r="AW61" i="74"/>
  <c r="AO80" i="74"/>
  <c r="AW80" i="74"/>
  <c r="AS172" i="74"/>
  <c r="AW172" i="74"/>
  <c r="AW46" i="74"/>
  <c r="AS199" i="74"/>
  <c r="AO199" i="74"/>
  <c r="J223" i="74"/>
  <c r="S119" i="74"/>
  <c r="S111" i="74"/>
  <c r="L215" i="74"/>
  <c r="W95" i="74"/>
  <c r="M199" i="74"/>
  <c r="AW67" i="74"/>
  <c r="AW77" i="74"/>
  <c r="AO86" i="74"/>
  <c r="AW88" i="74"/>
  <c r="AO131" i="74"/>
  <c r="AD141" i="74"/>
  <c r="AD144" i="74"/>
  <c r="AD172" i="74"/>
  <c r="AO188" i="74"/>
  <c r="AO192" i="74"/>
  <c r="AO213" i="74"/>
  <c r="D90" i="74"/>
  <c r="D74" i="74"/>
  <c r="D58" i="74"/>
  <c r="D50" i="74"/>
  <c r="D154" i="74" s="1"/>
  <c r="D42" i="74"/>
  <c r="D146" i="74" s="1"/>
  <c r="D34" i="74"/>
  <c r="D138" i="74" s="1"/>
  <c r="D118" i="74"/>
  <c r="D222" i="74" s="1"/>
  <c r="D86" i="74"/>
  <c r="AW72" i="74"/>
  <c r="AS73" i="74"/>
  <c r="AW75" i="74"/>
  <c r="AD137" i="74"/>
  <c r="AD170" i="74"/>
  <c r="AO173" i="74"/>
  <c r="AD178" i="74"/>
  <c r="AW187" i="74"/>
  <c r="AD197" i="74"/>
  <c r="AO200" i="74"/>
  <c r="AS207" i="74"/>
  <c r="AW211" i="74"/>
  <c r="AO226" i="74"/>
  <c r="AO71" i="74"/>
  <c r="AO81" i="74"/>
  <c r="AO83" i="74"/>
  <c r="AW91" i="74"/>
  <c r="AO134" i="74"/>
  <c r="AW155" i="74"/>
  <c r="AD157" i="74"/>
  <c r="AD162" i="74"/>
  <c r="AD188" i="74"/>
  <c r="AD192" i="74"/>
  <c r="AO195" i="74"/>
  <c r="AD202" i="74"/>
  <c r="AS211" i="74"/>
  <c r="AD213" i="74"/>
  <c r="AO221" i="74"/>
  <c r="AS226" i="74"/>
  <c r="D46" i="74"/>
  <c r="AS71" i="74"/>
  <c r="AS81" i="74"/>
  <c r="AD130" i="74"/>
  <c r="AD180" i="74"/>
  <c r="AD222" i="74"/>
  <c r="D27" i="74"/>
  <c r="D131" i="74" s="1"/>
  <c r="D102" i="74"/>
  <c r="AO79" i="74"/>
  <c r="AD173" i="74"/>
  <c r="AD184" i="74"/>
  <c r="AW69" i="74"/>
  <c r="AS79" i="74"/>
  <c r="AO88" i="74"/>
  <c r="AW89" i="74"/>
  <c r="AD160" i="74"/>
  <c r="AO166" i="74"/>
  <c r="AD168" i="74"/>
  <c r="AW170" i="74"/>
  <c r="AD179" i="74"/>
  <c r="AW185" i="74"/>
  <c r="AW193" i="74"/>
  <c r="AO197" i="74"/>
  <c r="AD200" i="74"/>
  <c r="AD203" i="74"/>
  <c r="AO214" i="74"/>
  <c r="AW218" i="74"/>
  <c r="AW222" i="74"/>
  <c r="D30" i="74"/>
  <c r="D134" i="74" s="1"/>
  <c r="AS168" i="74"/>
  <c r="AW168" i="74"/>
  <c r="AO168" i="74"/>
  <c r="AD193" i="74"/>
  <c r="AD194" i="74"/>
  <c r="AO28" i="74"/>
  <c r="AO33" i="74"/>
  <c r="AW34" i="74"/>
  <c r="AO37" i="74"/>
  <c r="AO43" i="74"/>
  <c r="AW44" i="74"/>
  <c r="AO58" i="74"/>
  <c r="AS59" i="74"/>
  <c r="AS69" i="74"/>
  <c r="AO70" i="74"/>
  <c r="AS72" i="74"/>
  <c r="AS77" i="74"/>
  <c r="AO78" i="74"/>
  <c r="AS80" i="74"/>
  <c r="AW28" i="74"/>
  <c r="AO31" i="74"/>
  <c r="AW33" i="74"/>
  <c r="AW37" i="74"/>
  <c r="AO40" i="74"/>
  <c r="AO42" i="74"/>
  <c r="AW43" i="74"/>
  <c r="AO48" i="74"/>
  <c r="AO54" i="74"/>
  <c r="AO56" i="74"/>
  <c r="AW58" i="74"/>
  <c r="AO60" i="74"/>
  <c r="AW70" i="74"/>
  <c r="AW71" i="74"/>
  <c r="AW79" i="74"/>
  <c r="AD131" i="74"/>
  <c r="AO53" i="74"/>
  <c r="AW54" i="74"/>
  <c r="AW56" i="74"/>
  <c r="AO63" i="74"/>
  <c r="AO66" i="74"/>
  <c r="AO68" i="74"/>
  <c r="AO74" i="74"/>
  <c r="AO76" i="74"/>
  <c r="AO82" i="74"/>
  <c r="AS90" i="74"/>
  <c r="AW90" i="74"/>
  <c r="AO90" i="74"/>
  <c r="AW31" i="74"/>
  <c r="AW40" i="74"/>
  <c r="AW42" i="74"/>
  <c r="AW48" i="74"/>
  <c r="AO51" i="74"/>
  <c r="AW60" i="74"/>
  <c r="AW27" i="74"/>
  <c r="AW36" i="74"/>
  <c r="AW51" i="74"/>
  <c r="AW53" i="74"/>
  <c r="AW63" i="74"/>
  <c r="AW68" i="74"/>
  <c r="AW74" i="74"/>
  <c r="AW76" i="74"/>
  <c r="AW82" i="74"/>
  <c r="AS87" i="74"/>
  <c r="AW87" i="74"/>
  <c r="AD153" i="74"/>
  <c r="AD152" i="74"/>
  <c r="AO27" i="74"/>
  <c r="AO36" i="74"/>
  <c r="AO26" i="74"/>
  <c r="AP26" i="74" s="1"/>
  <c r="AW29" i="74"/>
  <c r="AW30" i="74"/>
  <c r="AO35" i="74"/>
  <c r="AW39" i="74"/>
  <c r="AW41" i="74"/>
  <c r="AW47" i="74"/>
  <c r="AO49" i="74"/>
  <c r="AW85" i="74"/>
  <c r="AO85" i="74"/>
  <c r="AW73" i="74"/>
  <c r="AW81" i="74"/>
  <c r="AS84" i="74"/>
  <c r="AW84" i="74"/>
  <c r="AS136" i="74"/>
  <c r="AO136" i="74"/>
  <c r="AS145" i="74"/>
  <c r="AW145" i="74"/>
  <c r="AO145" i="74"/>
  <c r="AW86" i="74"/>
  <c r="AO89" i="74"/>
  <c r="AS91" i="74"/>
  <c r="AS140" i="74"/>
  <c r="AO140" i="74"/>
  <c r="AD161" i="74"/>
  <c r="AD176" i="74"/>
  <c r="AS190" i="74"/>
  <c r="AW190" i="74"/>
  <c r="D117" i="74"/>
  <c r="D109" i="74"/>
  <c r="D101" i="74"/>
  <c r="D205" i="74" s="1"/>
  <c r="D93" i="74"/>
  <c r="D85" i="74"/>
  <c r="D77" i="74"/>
  <c r="AD132" i="74"/>
  <c r="AD134" i="74"/>
  <c r="AS144" i="74"/>
  <c r="AO152" i="74"/>
  <c r="AW152" i="74"/>
  <c r="AS189" i="74"/>
  <c r="AW189" i="74"/>
  <c r="AO138" i="74"/>
  <c r="AW140" i="74"/>
  <c r="AS143" i="74"/>
  <c r="AO143" i="74"/>
  <c r="AD146" i="74"/>
  <c r="AW147" i="74"/>
  <c r="AS147" i="74"/>
  <c r="AO190" i="74"/>
  <c r="AO130" i="74"/>
  <c r="AW138" i="74"/>
  <c r="AO144" i="74"/>
  <c r="AS152" i="74"/>
  <c r="AS160" i="74"/>
  <c r="AW160" i="74"/>
  <c r="AO160" i="74"/>
  <c r="AD169" i="74"/>
  <c r="AD181" i="74"/>
  <c r="AO189" i="74"/>
  <c r="AD196" i="74"/>
  <c r="AD214" i="74"/>
  <c r="AD138" i="74"/>
  <c r="AS138" i="74"/>
  <c r="AW142" i="74"/>
  <c r="AO142" i="74"/>
  <c r="AS164" i="74"/>
  <c r="AW215" i="74"/>
  <c r="AO215" i="74"/>
  <c r="J26" i="74"/>
  <c r="AO133" i="74"/>
  <c r="AD139" i="74"/>
  <c r="AO147" i="74"/>
  <c r="AD166" i="74"/>
  <c r="AD167" i="74"/>
  <c r="AS174" i="74"/>
  <c r="AW174" i="74"/>
  <c r="AO174" i="74"/>
  <c r="AS201" i="74"/>
  <c r="AW201" i="74"/>
  <c r="AD212" i="74"/>
  <c r="AO169" i="74"/>
  <c r="AO170" i="74"/>
  <c r="AO171" i="74"/>
  <c r="AO172" i="74"/>
  <c r="AW195" i="74"/>
  <c r="AW196" i="74"/>
  <c r="AW197" i="74"/>
  <c r="AO198" i="74"/>
  <c r="AW204" i="74"/>
  <c r="AO205" i="74"/>
  <c r="AD209" i="74"/>
  <c r="AW213" i="74"/>
  <c r="AO218" i="74"/>
  <c r="AS222" i="74"/>
  <c r="AD226" i="74"/>
  <c r="AW151" i="74"/>
  <c r="AS155" i="74"/>
  <c r="AW156" i="74"/>
  <c r="AS158" i="74"/>
  <c r="AW159" i="74"/>
  <c r="AW199" i="74"/>
  <c r="AW200" i="74"/>
  <c r="AS205" i="74"/>
  <c r="AW214" i="74"/>
  <c r="AD218" i="74"/>
  <c r="AD223" i="74"/>
  <c r="AO150" i="74"/>
  <c r="AD155" i="74"/>
  <c r="AO161" i="74"/>
  <c r="AO162" i="74"/>
  <c r="AO163" i="74"/>
  <c r="AD171" i="74"/>
  <c r="AW180" i="74"/>
  <c r="AO184" i="74"/>
  <c r="AO185" i="74"/>
  <c r="AO187" i="74"/>
  <c r="AD198" i="74"/>
  <c r="AD205" i="74"/>
  <c r="AD207" i="74"/>
  <c r="J217" i="74"/>
  <c r="O49" i="74"/>
  <c r="O153" i="74" s="1"/>
  <c r="AD143" i="74"/>
  <c r="AD149" i="74"/>
  <c r="AD151" i="74"/>
  <c r="AO165" i="74"/>
  <c r="AO180" i="74"/>
  <c r="AO191" i="74"/>
  <c r="AO209" i="74"/>
  <c r="AW165" i="74"/>
  <c r="AW166" i="74"/>
  <c r="AO179" i="74"/>
  <c r="AD185" i="74"/>
  <c r="AW191" i="74"/>
  <c r="AW192" i="74"/>
  <c r="AO194" i="74"/>
  <c r="AO207" i="74"/>
  <c r="N137" i="74"/>
  <c r="L153" i="74"/>
  <c r="L201" i="74"/>
  <c r="M153" i="74"/>
  <c r="W105" i="74"/>
  <c r="N201" i="74"/>
  <c r="L225" i="74"/>
  <c r="E188" i="74"/>
  <c r="AW209" i="74"/>
  <c r="AW66" i="74"/>
  <c r="AW150" i="74"/>
  <c r="AW158" i="74"/>
  <c r="AW65" i="74"/>
  <c r="AW38" i="74"/>
  <c r="AW136" i="74"/>
  <c r="AW134" i="74"/>
  <c r="AW226" i="74"/>
  <c r="AW162" i="74"/>
  <c r="AW207" i="74"/>
  <c r="AW133" i="74"/>
  <c r="AW149" i="74"/>
  <c r="AW212" i="74"/>
  <c r="AW131" i="74"/>
  <c r="AW205" i="74"/>
  <c r="O143" i="74"/>
  <c r="O151" i="74"/>
  <c r="N155" i="74"/>
  <c r="S51" i="74"/>
  <c r="O140" i="74"/>
  <c r="O148" i="74"/>
  <c r="O138" i="74"/>
  <c r="L156" i="74"/>
  <c r="N185" i="74"/>
  <c r="S81" i="74"/>
  <c r="O150" i="74"/>
  <c r="O155" i="74"/>
  <c r="L160" i="74"/>
  <c r="N169" i="74"/>
  <c r="S65" i="74"/>
  <c r="N177" i="74"/>
  <c r="S73" i="74"/>
  <c r="N187" i="74"/>
  <c r="S83" i="74"/>
  <c r="AT26" i="74"/>
  <c r="O147" i="74"/>
  <c r="N157" i="74"/>
  <c r="S53" i="74"/>
  <c r="N179" i="74"/>
  <c r="S75" i="74"/>
  <c r="O144" i="74"/>
  <c r="O152" i="74"/>
  <c r="N171" i="74"/>
  <c r="S67" i="74"/>
  <c r="O146" i="74"/>
  <c r="O133" i="74"/>
  <c r="O141" i="74"/>
  <c r="O149" i="74"/>
  <c r="J131" i="74"/>
  <c r="J136" i="74"/>
  <c r="J142" i="74"/>
  <c r="M131" i="74"/>
  <c r="M132" i="74"/>
  <c r="M133" i="74"/>
  <c r="M134" i="74"/>
  <c r="M135" i="74"/>
  <c r="M139" i="74"/>
  <c r="M141" i="74"/>
  <c r="E142" i="74"/>
  <c r="M142" i="74"/>
  <c r="E143" i="74"/>
  <c r="M143" i="74"/>
  <c r="M147" i="74"/>
  <c r="E148" i="74"/>
  <c r="M148" i="74"/>
  <c r="M149" i="74"/>
  <c r="M150" i="74"/>
  <c r="M151" i="74"/>
  <c r="M152" i="74"/>
  <c r="E153" i="74"/>
  <c r="C155" i="74"/>
  <c r="H156" i="74"/>
  <c r="L158" i="74"/>
  <c r="W54" i="74"/>
  <c r="H160" i="74"/>
  <c r="C161" i="74"/>
  <c r="N161" i="74"/>
  <c r="C162" i="74"/>
  <c r="N162" i="74"/>
  <c r="C163" i="74"/>
  <c r="N163" i="74"/>
  <c r="G168" i="74"/>
  <c r="H171" i="74"/>
  <c r="G176" i="74"/>
  <c r="H179" i="74"/>
  <c r="G184" i="74"/>
  <c r="H187" i="74"/>
  <c r="H194" i="74"/>
  <c r="G195" i="74"/>
  <c r="K224" i="74"/>
  <c r="N131" i="74"/>
  <c r="N133" i="74"/>
  <c r="N134" i="74"/>
  <c r="N135" i="74"/>
  <c r="N136" i="74"/>
  <c r="N138" i="74"/>
  <c r="N139" i="74"/>
  <c r="N140" i="74"/>
  <c r="N141" i="74"/>
  <c r="N142" i="74"/>
  <c r="F143" i="74"/>
  <c r="N143" i="74"/>
  <c r="N145" i="74"/>
  <c r="N146" i="74"/>
  <c r="N147" i="74"/>
  <c r="N149" i="74"/>
  <c r="N150" i="74"/>
  <c r="N151" i="74"/>
  <c r="N152" i="74"/>
  <c r="F153" i="74"/>
  <c r="N153" i="74"/>
  <c r="G154" i="74"/>
  <c r="L155" i="74"/>
  <c r="C157" i="74"/>
  <c r="K157" i="74"/>
  <c r="N158" i="74"/>
  <c r="G159" i="74"/>
  <c r="G165" i="74"/>
  <c r="N166" i="74"/>
  <c r="S62" i="74"/>
  <c r="H168" i="74"/>
  <c r="G173" i="74"/>
  <c r="N174" i="74"/>
  <c r="S70" i="74"/>
  <c r="H176" i="74"/>
  <c r="G181" i="74"/>
  <c r="N182" i="74"/>
  <c r="S78" i="74"/>
  <c r="H184" i="74"/>
  <c r="G189" i="74"/>
  <c r="N190" i="74"/>
  <c r="S86" i="74"/>
  <c r="H195" i="74"/>
  <c r="G196" i="74"/>
  <c r="AS110" i="74"/>
  <c r="AW110" i="74"/>
  <c r="AO110" i="74"/>
  <c r="S222" i="74"/>
  <c r="I227" i="74"/>
  <c r="J134" i="74"/>
  <c r="J139" i="74"/>
  <c r="G130" i="74"/>
  <c r="G131" i="74"/>
  <c r="O27" i="74"/>
  <c r="G132" i="74"/>
  <c r="O28" i="74"/>
  <c r="G133" i="74"/>
  <c r="G134" i="74"/>
  <c r="O30" i="74"/>
  <c r="G135" i="74"/>
  <c r="O31" i="74"/>
  <c r="G136" i="74"/>
  <c r="O32" i="74"/>
  <c r="G137" i="74"/>
  <c r="G138" i="74"/>
  <c r="G139" i="74"/>
  <c r="O35" i="74"/>
  <c r="G140" i="74"/>
  <c r="G141" i="74"/>
  <c r="G142" i="74"/>
  <c r="O38" i="74"/>
  <c r="G143" i="74"/>
  <c r="G144" i="74"/>
  <c r="G145" i="74"/>
  <c r="G146" i="74"/>
  <c r="G147" i="74"/>
  <c r="G148" i="74"/>
  <c r="G149" i="74"/>
  <c r="G150" i="74"/>
  <c r="G151" i="74"/>
  <c r="G152" i="74"/>
  <c r="G153" i="74"/>
  <c r="H159" i="74"/>
  <c r="F163" i="74"/>
  <c r="AA59" i="74"/>
  <c r="H165" i="74"/>
  <c r="G170" i="74"/>
  <c r="H173" i="74"/>
  <c r="G178" i="74"/>
  <c r="H181" i="74"/>
  <c r="G186" i="74"/>
  <c r="H189" i="74"/>
  <c r="H196" i="74"/>
  <c r="AS92" i="74"/>
  <c r="AW92" i="74"/>
  <c r="AO92" i="74"/>
  <c r="K199" i="74"/>
  <c r="E201" i="74"/>
  <c r="E205" i="74"/>
  <c r="S211" i="74"/>
  <c r="K212" i="74"/>
  <c r="W108" i="74"/>
  <c r="J227" i="74"/>
  <c r="O123" i="74"/>
  <c r="K228" i="74"/>
  <c r="W124" i="74"/>
  <c r="C129" i="74"/>
  <c r="E129" i="74"/>
  <c r="J140" i="74"/>
  <c r="J150" i="74"/>
  <c r="AP129" i="74"/>
  <c r="H130" i="74"/>
  <c r="H131" i="74"/>
  <c r="H132" i="74"/>
  <c r="H133" i="74"/>
  <c r="H134" i="74"/>
  <c r="H135" i="74"/>
  <c r="H136" i="74"/>
  <c r="H137" i="74"/>
  <c r="H138" i="74"/>
  <c r="H139" i="74"/>
  <c r="H140" i="74"/>
  <c r="H141" i="74"/>
  <c r="H142" i="74"/>
  <c r="H143" i="74"/>
  <c r="H144" i="74"/>
  <c r="H145" i="74"/>
  <c r="H146" i="74"/>
  <c r="G158" i="74"/>
  <c r="C160" i="74"/>
  <c r="G161" i="74"/>
  <c r="W57" i="74"/>
  <c r="G162" i="74"/>
  <c r="W58" i="74"/>
  <c r="G163" i="74"/>
  <c r="G167" i="74"/>
  <c r="H170" i="74"/>
  <c r="F172" i="74"/>
  <c r="AA68" i="74"/>
  <c r="G175" i="74"/>
  <c r="H178" i="74"/>
  <c r="G183" i="74"/>
  <c r="H186" i="74"/>
  <c r="G191" i="74"/>
  <c r="L197" i="74"/>
  <c r="I200" i="74"/>
  <c r="L202" i="74"/>
  <c r="N205" i="74"/>
  <c r="S101" i="74"/>
  <c r="E208" i="74"/>
  <c r="I215" i="74"/>
  <c r="AS114" i="74"/>
  <c r="AW114" i="74"/>
  <c r="AO114" i="74"/>
  <c r="S226" i="74"/>
  <c r="I131" i="74"/>
  <c r="I132" i="74"/>
  <c r="I133" i="74"/>
  <c r="I134" i="74"/>
  <c r="I135" i="74"/>
  <c r="I136" i="74"/>
  <c r="I139" i="74"/>
  <c r="I140" i="74"/>
  <c r="I141" i="74"/>
  <c r="I142" i="74"/>
  <c r="I143" i="74"/>
  <c r="I144" i="74"/>
  <c r="I145" i="74"/>
  <c r="I146" i="74"/>
  <c r="I147" i="74"/>
  <c r="I148" i="74"/>
  <c r="I149" i="74"/>
  <c r="I150" i="74"/>
  <c r="I151" i="74"/>
  <c r="I152" i="74"/>
  <c r="I153" i="74"/>
  <c r="AO50" i="74"/>
  <c r="G155" i="74"/>
  <c r="H158" i="74"/>
  <c r="H161" i="74"/>
  <c r="S57" i="74"/>
  <c r="H162" i="74"/>
  <c r="S58" i="74"/>
  <c r="H163" i="74"/>
  <c r="S59" i="74"/>
  <c r="G164" i="74"/>
  <c r="H167" i="74"/>
  <c r="G172" i="74"/>
  <c r="H175" i="74"/>
  <c r="G180" i="74"/>
  <c r="AW78" i="74"/>
  <c r="H183" i="74"/>
  <c r="F185" i="74"/>
  <c r="AA81" i="74"/>
  <c r="G188" i="74"/>
  <c r="H191" i="74"/>
  <c r="M202" i="74"/>
  <c r="J207" i="74"/>
  <c r="O103" i="74"/>
  <c r="J215" i="74"/>
  <c r="O111" i="74"/>
  <c r="K216" i="74"/>
  <c r="W112" i="74"/>
  <c r="J141" i="74"/>
  <c r="J144" i="74"/>
  <c r="J149" i="74"/>
  <c r="J152" i="74"/>
  <c r="K154" i="74"/>
  <c r="N156" i="74"/>
  <c r="G157" i="74"/>
  <c r="K159" i="74"/>
  <c r="H164" i="74"/>
  <c r="G177" i="74"/>
  <c r="N178" i="74"/>
  <c r="S74" i="74"/>
  <c r="H180" i="74"/>
  <c r="G185" i="74"/>
  <c r="N186" i="74"/>
  <c r="S82" i="74"/>
  <c r="G192" i="74"/>
  <c r="I197" i="74"/>
  <c r="AS97" i="74"/>
  <c r="AW97" i="74"/>
  <c r="AO97" i="74"/>
  <c r="I219" i="74"/>
  <c r="AS118" i="74"/>
  <c r="AW118" i="74"/>
  <c r="AO118" i="74"/>
  <c r="C131" i="74"/>
  <c r="S27" i="74"/>
  <c r="C133" i="74"/>
  <c r="S29" i="74"/>
  <c r="C134" i="74"/>
  <c r="S30" i="74"/>
  <c r="S31" i="74"/>
  <c r="S32" i="74"/>
  <c r="C137" i="74"/>
  <c r="S34" i="74"/>
  <c r="C139" i="74"/>
  <c r="S35" i="74"/>
  <c r="S36" i="74"/>
  <c r="C141" i="74"/>
  <c r="S37" i="74"/>
  <c r="C142" i="74"/>
  <c r="S38" i="74"/>
  <c r="C143" i="74"/>
  <c r="S39" i="74"/>
  <c r="AA39" i="74"/>
  <c r="C144" i="74"/>
  <c r="C145" i="74"/>
  <c r="S41" i="74"/>
  <c r="C146" i="74"/>
  <c r="S42" i="74"/>
  <c r="C147" i="74"/>
  <c r="S43" i="74"/>
  <c r="AA44" i="74"/>
  <c r="C149" i="74"/>
  <c r="S45" i="74"/>
  <c r="C150" i="74"/>
  <c r="S46" i="74"/>
  <c r="C151" i="74"/>
  <c r="S47" i="74"/>
  <c r="C152" i="74"/>
  <c r="S48" i="74"/>
  <c r="C153" i="74"/>
  <c r="S49" i="74"/>
  <c r="AA49" i="74"/>
  <c r="W50" i="74"/>
  <c r="I155" i="74"/>
  <c r="AW52" i="74"/>
  <c r="H157" i="74"/>
  <c r="W55" i="74"/>
  <c r="G166" i="74"/>
  <c r="H169" i="74"/>
  <c r="G174" i="74"/>
  <c r="H177" i="74"/>
  <c r="G182" i="74"/>
  <c r="H185" i="74"/>
  <c r="G190" i="74"/>
  <c r="H192" i="74"/>
  <c r="G193" i="74"/>
  <c r="M198" i="74"/>
  <c r="J203" i="74"/>
  <c r="O99" i="74"/>
  <c r="N206" i="74"/>
  <c r="S102" i="74"/>
  <c r="J219" i="74"/>
  <c r="O115" i="74"/>
  <c r="K220" i="74"/>
  <c r="W116" i="74"/>
  <c r="J133" i="74"/>
  <c r="J138" i="74"/>
  <c r="J143" i="74"/>
  <c r="J146" i="74"/>
  <c r="J147" i="74"/>
  <c r="J148" i="74"/>
  <c r="J151" i="74"/>
  <c r="C154" i="74"/>
  <c r="S158" i="74"/>
  <c r="C159" i="74"/>
  <c r="G169" i="74"/>
  <c r="N170" i="74"/>
  <c r="S66" i="74"/>
  <c r="H172" i="74"/>
  <c r="H188" i="74"/>
  <c r="AS101" i="74"/>
  <c r="AW101" i="74"/>
  <c r="AO101" i="74"/>
  <c r="S214" i="74"/>
  <c r="L131" i="74"/>
  <c r="L132" i="74"/>
  <c r="L133" i="74"/>
  <c r="L134" i="74"/>
  <c r="L135" i="74"/>
  <c r="L137" i="74"/>
  <c r="L138" i="74"/>
  <c r="L139" i="74"/>
  <c r="L141" i="74"/>
  <c r="L142" i="74"/>
  <c r="L143" i="74"/>
  <c r="L144" i="74"/>
  <c r="L145" i="74"/>
  <c r="L146" i="74"/>
  <c r="L147" i="74"/>
  <c r="L149" i="74"/>
  <c r="L150" i="74"/>
  <c r="J155" i="74"/>
  <c r="G156" i="74"/>
  <c r="G160" i="74"/>
  <c r="K161" i="74"/>
  <c r="K162" i="74"/>
  <c r="K163" i="74"/>
  <c r="N164" i="74"/>
  <c r="S60" i="74"/>
  <c r="H166" i="74"/>
  <c r="G171" i="74"/>
  <c r="N172" i="74"/>
  <c r="S68" i="74"/>
  <c r="H174" i="74"/>
  <c r="G179" i="74"/>
  <c r="H182" i="74"/>
  <c r="G187" i="74"/>
  <c r="N188" i="74"/>
  <c r="S84" i="74"/>
  <c r="H190" i="74"/>
  <c r="H193" i="74"/>
  <c r="G194" i="74"/>
  <c r="O198" i="74"/>
  <c r="AS95" i="74"/>
  <c r="AW95" i="74"/>
  <c r="AO95" i="74"/>
  <c r="I209" i="74"/>
  <c r="AS107" i="74"/>
  <c r="AW107" i="74"/>
  <c r="AO107" i="74"/>
  <c r="I223" i="74"/>
  <c r="AS122" i="74"/>
  <c r="AW122" i="74"/>
  <c r="AO122" i="74"/>
  <c r="I156" i="74"/>
  <c r="I157" i="74"/>
  <c r="I159" i="74"/>
  <c r="I160" i="74"/>
  <c r="I161" i="74"/>
  <c r="I164" i="74"/>
  <c r="I165" i="74"/>
  <c r="I166" i="74"/>
  <c r="I167" i="74"/>
  <c r="I168" i="74"/>
  <c r="I169" i="74"/>
  <c r="I172" i="74"/>
  <c r="I174" i="74"/>
  <c r="I177" i="74"/>
  <c r="I178" i="74"/>
  <c r="I179" i="74"/>
  <c r="I181" i="74"/>
  <c r="I183" i="74"/>
  <c r="I185" i="74"/>
  <c r="I186" i="74"/>
  <c r="I187" i="74"/>
  <c r="I188" i="74"/>
  <c r="I189" i="74"/>
  <c r="I192" i="74"/>
  <c r="I193" i="74"/>
  <c r="I194" i="74"/>
  <c r="I195" i="74"/>
  <c r="G198" i="74"/>
  <c r="C199" i="74"/>
  <c r="J200" i="74"/>
  <c r="O96" i="74"/>
  <c r="L203" i="74"/>
  <c r="J204" i="74"/>
  <c r="O100" i="74"/>
  <c r="I206" i="74"/>
  <c r="S210" i="74"/>
  <c r="I216" i="74"/>
  <c r="I220" i="74"/>
  <c r="I224" i="74"/>
  <c r="K197" i="74"/>
  <c r="AS93" i="74"/>
  <c r="AW93" i="74"/>
  <c r="K200" i="74"/>
  <c r="I201" i="74"/>
  <c r="N202" i="74"/>
  <c r="S98" i="74"/>
  <c r="AS98" i="74"/>
  <c r="AW98" i="74"/>
  <c r="M203" i="74"/>
  <c r="I205" i="74"/>
  <c r="J206" i="74"/>
  <c r="O102" i="74"/>
  <c r="AS103" i="74"/>
  <c r="AW103" i="74"/>
  <c r="AO103" i="74"/>
  <c r="K208" i="74"/>
  <c r="W104" i="74"/>
  <c r="AS106" i="74"/>
  <c r="AW106" i="74"/>
  <c r="AO106" i="74"/>
  <c r="K211" i="74"/>
  <c r="W107" i="74"/>
  <c r="J212" i="74"/>
  <c r="O108" i="74"/>
  <c r="K213" i="74"/>
  <c r="W109" i="74"/>
  <c r="AS111" i="74"/>
  <c r="AW111" i="74"/>
  <c r="AO111" i="74"/>
  <c r="J216" i="74"/>
  <c r="O112" i="74"/>
  <c r="K217" i="74"/>
  <c r="W113" i="74"/>
  <c r="S219" i="74"/>
  <c r="AS115" i="74"/>
  <c r="AW115" i="74"/>
  <c r="AO115" i="74"/>
  <c r="J220" i="74"/>
  <c r="O116" i="74"/>
  <c r="K221" i="74"/>
  <c r="W117" i="74"/>
  <c r="AS119" i="74"/>
  <c r="AW119" i="74"/>
  <c r="AO119" i="74"/>
  <c r="J224" i="74"/>
  <c r="O120" i="74"/>
  <c r="K225" i="74"/>
  <c r="W121" i="74"/>
  <c r="S227" i="74"/>
  <c r="AS123" i="74"/>
  <c r="AW123" i="74"/>
  <c r="AO123" i="74"/>
  <c r="J228" i="74"/>
  <c r="O124" i="74"/>
  <c r="T129" i="74"/>
  <c r="C165" i="74"/>
  <c r="C167" i="74"/>
  <c r="C168" i="74"/>
  <c r="C170" i="74"/>
  <c r="C171" i="74"/>
  <c r="C173" i="74"/>
  <c r="C175" i="74"/>
  <c r="C176" i="74"/>
  <c r="C177" i="74"/>
  <c r="C178" i="74"/>
  <c r="C179" i="74"/>
  <c r="C180" i="74"/>
  <c r="C181" i="74"/>
  <c r="C183" i="74"/>
  <c r="C184" i="74"/>
  <c r="C186" i="74"/>
  <c r="C187" i="74"/>
  <c r="C188" i="74"/>
  <c r="C189" i="74"/>
  <c r="C190" i="74"/>
  <c r="C191" i="74"/>
  <c r="C192" i="74"/>
  <c r="C193" i="74"/>
  <c r="C194" i="74"/>
  <c r="C195" i="74"/>
  <c r="C196" i="74"/>
  <c r="C197" i="74"/>
  <c r="W93" i="74"/>
  <c r="I198" i="74"/>
  <c r="C200" i="74"/>
  <c r="J201" i="74"/>
  <c r="O97" i="74"/>
  <c r="L204" i="74"/>
  <c r="J205" i="74"/>
  <c r="O101" i="74"/>
  <c r="I208" i="74"/>
  <c r="S209" i="74"/>
  <c r="I213" i="74"/>
  <c r="I217" i="74"/>
  <c r="I221" i="74"/>
  <c r="I225" i="74"/>
  <c r="J198" i="74"/>
  <c r="G199" i="74"/>
  <c r="I202" i="74"/>
  <c r="N203" i="74"/>
  <c r="S99" i="74"/>
  <c r="AS99" i="74"/>
  <c r="AW99" i="74"/>
  <c r="J208" i="74"/>
  <c r="O104" i="74"/>
  <c r="E209" i="74"/>
  <c r="AS105" i="74"/>
  <c r="AW105" i="74"/>
  <c r="AO105" i="74"/>
  <c r="K210" i="74"/>
  <c r="W106" i="74"/>
  <c r="J211" i="74"/>
  <c r="O107" i="74"/>
  <c r="AS108" i="74"/>
  <c r="AW108" i="74"/>
  <c r="AO108" i="74"/>
  <c r="J213" i="74"/>
  <c r="O109" i="74"/>
  <c r="K214" i="74"/>
  <c r="W110" i="74"/>
  <c r="AS112" i="74"/>
  <c r="AW112" i="74"/>
  <c r="AO112" i="74"/>
  <c r="K218" i="74"/>
  <c r="W114" i="74"/>
  <c r="AS116" i="74"/>
  <c r="AW116" i="74"/>
  <c r="AO116" i="74"/>
  <c r="J221" i="74"/>
  <c r="O117" i="74"/>
  <c r="K222" i="74"/>
  <c r="W118" i="74"/>
  <c r="AS120" i="74"/>
  <c r="AW120" i="74"/>
  <c r="AO120" i="74"/>
  <c r="K226" i="74"/>
  <c r="W122" i="74"/>
  <c r="S228" i="74"/>
  <c r="AS124" i="74"/>
  <c r="AW124" i="74"/>
  <c r="AO124" i="74"/>
  <c r="E156" i="74"/>
  <c r="E157" i="74"/>
  <c r="E163" i="74"/>
  <c r="E172" i="74"/>
  <c r="E185" i="74"/>
  <c r="AO93" i="74"/>
  <c r="K198" i="74"/>
  <c r="AS94" i="74"/>
  <c r="AW94" i="74"/>
  <c r="J202" i="74"/>
  <c r="O98" i="74"/>
  <c r="AO98" i="74"/>
  <c r="L205" i="74"/>
  <c r="AS102" i="74"/>
  <c r="AW102" i="74"/>
  <c r="AO102" i="74"/>
  <c r="G197" i="74"/>
  <c r="L198" i="74"/>
  <c r="W94" i="74"/>
  <c r="N200" i="74"/>
  <c r="S96" i="74"/>
  <c r="AS96" i="74"/>
  <c r="AW96" i="74"/>
  <c r="I203" i="74"/>
  <c r="N204" i="74"/>
  <c r="S100" i="74"/>
  <c r="AS100" i="74"/>
  <c r="AW100" i="74"/>
  <c r="AS104" i="74"/>
  <c r="AW104" i="74"/>
  <c r="AO104" i="74"/>
  <c r="K209" i="74"/>
  <c r="J210" i="74"/>
  <c r="O106" i="74"/>
  <c r="S213" i="74"/>
  <c r="AS109" i="74"/>
  <c r="AW109" i="74"/>
  <c r="AO109" i="74"/>
  <c r="J214" i="74"/>
  <c r="O110" i="74"/>
  <c r="K215" i="74"/>
  <c r="S217" i="74"/>
  <c r="AS113" i="74"/>
  <c r="AW113" i="74"/>
  <c r="AO113" i="74"/>
  <c r="J218" i="74"/>
  <c r="O114" i="74"/>
  <c r="K219" i="74"/>
  <c r="W115" i="74"/>
  <c r="S221" i="74"/>
  <c r="AS117" i="74"/>
  <c r="AW117" i="74"/>
  <c r="AO117" i="74"/>
  <c r="J222" i="74"/>
  <c r="O118" i="74"/>
  <c r="K223" i="74"/>
  <c r="W119" i="74"/>
  <c r="S225" i="74"/>
  <c r="AS121" i="74"/>
  <c r="AW121" i="74"/>
  <c r="AO121" i="74"/>
  <c r="J226" i="74"/>
  <c r="O122" i="74"/>
  <c r="K227" i="74"/>
  <c r="W123" i="74"/>
  <c r="C201" i="74"/>
  <c r="K201" i="74"/>
  <c r="C202" i="74"/>
  <c r="K202" i="74"/>
  <c r="C203" i="74"/>
  <c r="K203" i="74"/>
  <c r="C204" i="74"/>
  <c r="K204" i="74"/>
  <c r="C205" i="74"/>
  <c r="K205" i="74"/>
  <c r="C206" i="74"/>
  <c r="K206" i="74"/>
  <c r="C207" i="74"/>
  <c r="K207" i="74"/>
  <c r="C208" i="74"/>
  <c r="C209" i="74"/>
  <c r="C211" i="74"/>
  <c r="C212" i="74"/>
  <c r="C213" i="74"/>
  <c r="C215" i="74"/>
  <c r="C216" i="74"/>
  <c r="C217" i="74"/>
  <c r="C218" i="74"/>
  <c r="C219" i="74"/>
  <c r="C220" i="74"/>
  <c r="C221" i="74"/>
  <c r="C222" i="74"/>
  <c r="C223" i="74"/>
  <c r="C224" i="74"/>
  <c r="C226" i="74"/>
  <c r="C227" i="74"/>
  <c r="L206" i="74"/>
  <c r="L207" i="74"/>
  <c r="L208" i="74"/>
  <c r="L210" i="74"/>
  <c r="L211" i="74"/>
  <c r="L212" i="74"/>
  <c r="D213" i="74"/>
  <c r="L213" i="74"/>
  <c r="L214" i="74"/>
  <c r="L216" i="74"/>
  <c r="L217" i="74"/>
  <c r="L218" i="74"/>
  <c r="L219" i="74"/>
  <c r="L220" i="74"/>
  <c r="D221" i="74"/>
  <c r="L221" i="74"/>
  <c r="L222" i="74"/>
  <c r="L223" i="74"/>
  <c r="L226" i="74"/>
  <c r="D227" i="74"/>
  <c r="L227" i="74"/>
  <c r="L228" i="74"/>
  <c r="E220" i="74"/>
  <c r="N209" i="74"/>
  <c r="N210" i="74"/>
  <c r="N211" i="74"/>
  <c r="N212" i="74"/>
  <c r="N213" i="74"/>
  <c r="N214" i="74"/>
  <c r="N217" i="74"/>
  <c r="N218" i="74"/>
  <c r="N219" i="74"/>
  <c r="N221" i="74"/>
  <c r="N222" i="74"/>
  <c r="N223" i="74"/>
  <c r="N224" i="74"/>
  <c r="N225" i="74"/>
  <c r="N226" i="74"/>
  <c r="N227" i="74"/>
  <c r="N228" i="74"/>
  <c r="G200" i="74"/>
  <c r="G201" i="74"/>
  <c r="G202" i="74"/>
  <c r="W98" i="74"/>
  <c r="G203" i="74"/>
  <c r="W99" i="74"/>
  <c r="G204" i="74"/>
  <c r="W100" i="74"/>
  <c r="G205" i="74"/>
  <c r="W101" i="74"/>
  <c r="G206" i="74"/>
  <c r="W102" i="74"/>
  <c r="G207" i="74"/>
  <c r="W103" i="74"/>
  <c r="G208" i="74"/>
  <c r="G209" i="74"/>
  <c r="G210" i="74"/>
  <c r="G211" i="74"/>
  <c r="G212" i="74"/>
  <c r="G213" i="74"/>
  <c r="G214" i="74"/>
  <c r="G215" i="74"/>
  <c r="G216" i="74"/>
  <c r="G217" i="74"/>
  <c r="G218" i="74"/>
  <c r="G219" i="74"/>
  <c r="G220" i="74"/>
  <c r="G221" i="74"/>
  <c r="G222" i="74"/>
  <c r="G223" i="74"/>
  <c r="G224" i="74"/>
  <c r="G225" i="74"/>
  <c r="G226" i="74"/>
  <c r="G227" i="74"/>
  <c r="G228" i="74"/>
  <c r="H197" i="74"/>
  <c r="H198" i="74"/>
  <c r="H199" i="74"/>
  <c r="H200" i="74"/>
  <c r="H201" i="74"/>
  <c r="H202" i="74"/>
  <c r="H203" i="74"/>
  <c r="H204" i="74"/>
  <c r="H205" i="74"/>
  <c r="H206" i="74"/>
  <c r="H207" i="74"/>
  <c r="H208" i="74"/>
  <c r="H209" i="74"/>
  <c r="H210" i="74"/>
  <c r="H211" i="74"/>
  <c r="H212" i="74"/>
  <c r="H213" i="74"/>
  <c r="H214" i="74"/>
  <c r="H215" i="74"/>
  <c r="H216" i="74"/>
  <c r="H217" i="74"/>
  <c r="H218" i="74"/>
  <c r="H219" i="74"/>
  <c r="H220" i="74"/>
  <c r="H221" i="74"/>
  <c r="H222" i="74"/>
  <c r="H223" i="74"/>
  <c r="H224" i="74"/>
  <c r="H225" i="74"/>
  <c r="H226" i="74"/>
  <c r="H227" i="74"/>
  <c r="H228" i="74"/>
  <c r="AW130" i="74"/>
  <c r="AX130" i="74" s="1"/>
  <c r="AD133" i="74"/>
  <c r="AO132" i="74"/>
  <c r="AD140" i="74"/>
  <c r="AW141" i="74"/>
  <c r="AO141" i="74"/>
  <c r="AS141" i="74"/>
  <c r="AW132" i="74"/>
  <c r="AD135" i="74"/>
  <c r="AS137" i="74"/>
  <c r="AW137" i="74"/>
  <c r="AO137" i="74"/>
  <c r="AO153" i="74"/>
  <c r="AS153" i="74"/>
  <c r="AW153" i="74"/>
  <c r="AD136" i="74"/>
  <c r="AS135" i="74"/>
  <c r="AW135" i="74"/>
  <c r="AW139" i="74"/>
  <c r="AO139" i="74"/>
  <c r="AW183" i="74"/>
  <c r="AS183" i="74"/>
  <c r="AO183" i="74"/>
  <c r="AW144" i="74"/>
  <c r="AS157" i="74"/>
  <c r="AO157" i="74"/>
  <c r="AW157" i="74"/>
  <c r="AW143" i="74"/>
  <c r="AD147" i="74"/>
  <c r="AS149" i="74"/>
  <c r="AO146" i="74"/>
  <c r="AO148" i="74"/>
  <c r="AO154" i="74"/>
  <c r="AW177" i="74"/>
  <c r="AO177" i="74"/>
  <c r="AS177" i="74"/>
  <c r="AW148" i="74"/>
  <c r="AD150" i="74"/>
  <c r="AW154" i="74"/>
  <c r="AS156" i="74"/>
  <c r="AO156" i="74"/>
  <c r="AW146" i="74"/>
  <c r="AS150" i="74"/>
  <c r="AD158" i="74"/>
  <c r="AW173" i="74"/>
  <c r="AW175" i="74"/>
  <c r="AS175" i="74"/>
  <c r="AW176" i="74"/>
  <c r="AO176" i="74"/>
  <c r="AW164" i="74"/>
  <c r="AO175" i="74"/>
  <c r="AW179" i="74"/>
  <c r="AS179" i="74"/>
  <c r="AS186" i="74"/>
  <c r="AO186" i="74"/>
  <c r="AW163" i="74"/>
  <c r="AW171" i="74"/>
  <c r="AS176" i="74"/>
  <c r="AW181" i="74"/>
  <c r="AO181" i="74"/>
  <c r="AW178" i="74"/>
  <c r="AO178" i="74"/>
  <c r="AW182" i="74"/>
  <c r="AO182" i="74"/>
  <c r="AS178" i="74"/>
  <c r="AS182" i="74"/>
  <c r="AD186" i="74"/>
  <c r="AW219" i="74"/>
  <c r="AO219" i="74"/>
  <c r="AS219" i="74"/>
  <c r="AW186" i="74"/>
  <c r="AS203" i="74"/>
  <c r="AO203" i="74"/>
  <c r="AW203" i="74"/>
  <c r="AW184" i="74"/>
  <c r="AW202" i="74"/>
  <c r="AW198" i="74"/>
  <c r="AW210" i="74"/>
  <c r="AS210" i="74"/>
  <c r="AO210" i="74"/>
  <c r="AW206" i="74"/>
  <c r="AS206" i="74"/>
  <c r="AW208" i="74"/>
  <c r="AO208" i="74"/>
  <c r="AW224" i="74"/>
  <c r="AS224" i="74"/>
  <c r="AO224" i="74"/>
  <c r="AW227" i="74"/>
  <c r="AO227" i="74"/>
  <c r="AO201" i="74"/>
  <c r="AD227" i="74"/>
  <c r="AW223" i="74"/>
  <c r="AO223" i="74"/>
  <c r="AW220" i="74"/>
  <c r="AS220" i="74"/>
  <c r="AW225" i="74"/>
  <c r="AS225" i="74"/>
  <c r="AW217" i="74"/>
  <c r="AS217" i="74"/>
  <c r="AD219" i="74"/>
  <c r="AD224" i="74"/>
  <c r="AW228" i="74"/>
  <c r="AS228" i="74"/>
  <c r="AD221" i="74"/>
  <c r="AS221" i="74"/>
  <c r="AD220" i="74"/>
  <c r="AD228" i="74"/>
  <c r="AD217" i="74"/>
  <c r="AD225" i="74"/>
  <c r="N130" i="74" l="1"/>
  <c r="S26" i="74"/>
  <c r="O130" i="74"/>
  <c r="O26" i="74"/>
  <c r="AD98" i="74"/>
  <c r="D41" i="74"/>
  <c r="D145" i="74" s="1"/>
  <c r="W26" i="74"/>
  <c r="D61" i="74"/>
  <c r="AD99" i="74"/>
  <c r="AD66" i="74"/>
  <c r="AD49" i="74"/>
  <c r="E227" i="74"/>
  <c r="C210" i="74"/>
  <c r="C164" i="74"/>
  <c r="AD29" i="74"/>
  <c r="AD27" i="74"/>
  <c r="AD104" i="74"/>
  <c r="D220" i="74"/>
  <c r="D153" i="74"/>
  <c r="AD96" i="74"/>
  <c r="E171" i="74"/>
  <c r="F164" i="74"/>
  <c r="C169" i="74"/>
  <c r="S215" i="74"/>
  <c r="F57" i="74"/>
  <c r="F161" i="74" s="1"/>
  <c r="AA72" i="74"/>
  <c r="C132" i="74"/>
  <c r="AA73" i="74"/>
  <c r="AD39" i="74"/>
  <c r="F176" i="74"/>
  <c r="E147" i="74"/>
  <c r="D66" i="74"/>
  <c r="E177" i="74"/>
  <c r="AA43" i="74"/>
  <c r="AD119" i="74"/>
  <c r="I190" i="74"/>
  <c r="C185" i="74"/>
  <c r="I210" i="74"/>
  <c r="I170" i="74"/>
  <c r="D82" i="74"/>
  <c r="D186" i="74" s="1"/>
  <c r="AD77" i="74"/>
  <c r="I214" i="74"/>
  <c r="I222" i="74"/>
  <c r="I204" i="74"/>
  <c r="E225" i="74"/>
  <c r="S223" i="74"/>
  <c r="C228" i="74"/>
  <c r="E164" i="74"/>
  <c r="AD59" i="74"/>
  <c r="I212" i="74"/>
  <c r="D95" i="74"/>
  <c r="D199" i="74" s="1"/>
  <c r="AD90" i="74"/>
  <c r="E176" i="74"/>
  <c r="C136" i="74"/>
  <c r="AA38" i="74"/>
  <c r="AA60" i="74"/>
  <c r="AA164" i="74" s="1"/>
  <c r="D203" i="74"/>
  <c r="I218" i="74"/>
  <c r="I191" i="74"/>
  <c r="I154" i="74"/>
  <c r="D78" i="74"/>
  <c r="I180" i="74"/>
  <c r="D98" i="74"/>
  <c r="E195" i="74"/>
  <c r="I173" i="74"/>
  <c r="C140" i="74"/>
  <c r="AD74" i="74"/>
  <c r="E221" i="74"/>
  <c r="AD105" i="74"/>
  <c r="C182" i="74"/>
  <c r="I162" i="74"/>
  <c r="D115" i="74"/>
  <c r="D219" i="74" s="1"/>
  <c r="AD45" i="74"/>
  <c r="I199" i="74"/>
  <c r="I228" i="74"/>
  <c r="I182" i="74"/>
  <c r="I138" i="74"/>
  <c r="AD87" i="74"/>
  <c r="D147" i="74"/>
  <c r="AA84" i="74"/>
  <c r="AA188" i="74" s="1"/>
  <c r="C198" i="74"/>
  <c r="E198" i="74"/>
  <c r="D150" i="74"/>
  <c r="AA31" i="74"/>
  <c r="AA135" i="74" s="1"/>
  <c r="C156" i="74"/>
  <c r="D36" i="74"/>
  <c r="D140" i="74" s="1"/>
  <c r="AD30" i="74"/>
  <c r="AD114" i="74"/>
  <c r="I130" i="74"/>
  <c r="D52" i="74"/>
  <c r="D156" i="74" s="1"/>
  <c r="I171" i="74"/>
  <c r="AD73" i="74"/>
  <c r="I176" i="74"/>
  <c r="D70" i="74"/>
  <c r="D174" i="74" s="1"/>
  <c r="AD109" i="74"/>
  <c r="AD108" i="74"/>
  <c r="AD70" i="74"/>
  <c r="C174" i="74"/>
  <c r="E135" i="74"/>
  <c r="AD69" i="74"/>
  <c r="AD103" i="74"/>
  <c r="AD42" i="74"/>
  <c r="AD58" i="74"/>
  <c r="D137" i="74"/>
  <c r="F77" i="74"/>
  <c r="AA77" i="74" s="1"/>
  <c r="E181" i="74"/>
  <c r="F65" i="74"/>
  <c r="E169" i="74"/>
  <c r="F37" i="74"/>
  <c r="E141" i="74"/>
  <c r="I207" i="74"/>
  <c r="AA51" i="74"/>
  <c r="AA155" i="74" s="1"/>
  <c r="D62" i="74"/>
  <c r="D166" i="74" s="1"/>
  <c r="D32" i="74"/>
  <c r="D136" i="74" s="1"/>
  <c r="D55" i="74"/>
  <c r="D44" i="74"/>
  <c r="D148" i="74" s="1"/>
  <c r="AD120" i="74"/>
  <c r="AD94" i="74"/>
  <c r="AD79" i="74"/>
  <c r="I226" i="74"/>
  <c r="E197" i="74"/>
  <c r="C172" i="74"/>
  <c r="AA45" i="74"/>
  <c r="D45" i="74"/>
  <c r="D149" i="74" s="1"/>
  <c r="D110" i="74"/>
  <c r="D214" i="74" s="1"/>
  <c r="D63" i="74"/>
  <c r="D167" i="74" s="1"/>
  <c r="AD106" i="74"/>
  <c r="C214" i="74"/>
  <c r="F157" i="74"/>
  <c r="D54" i="74"/>
  <c r="D158" i="74" s="1"/>
  <c r="AD43" i="74"/>
  <c r="AD84" i="74"/>
  <c r="I211" i="74"/>
  <c r="E149" i="74"/>
  <c r="D106" i="74"/>
  <c r="D210" i="74" s="1"/>
  <c r="AD53" i="74"/>
  <c r="E155" i="74"/>
  <c r="AD123" i="74"/>
  <c r="AD107" i="74"/>
  <c r="AD36" i="74"/>
  <c r="F195" i="74"/>
  <c r="I196" i="74"/>
  <c r="I175" i="74"/>
  <c r="F156" i="74"/>
  <c r="D198" i="74"/>
  <c r="AD101" i="74"/>
  <c r="E88" i="74"/>
  <c r="E113" i="74"/>
  <c r="E46" i="74"/>
  <c r="E120" i="74"/>
  <c r="D211" i="74"/>
  <c r="D206" i="74"/>
  <c r="E95" i="74"/>
  <c r="E106" i="74"/>
  <c r="E35" i="74"/>
  <c r="E83" i="74"/>
  <c r="AA67" i="74"/>
  <c r="AA171" i="74" s="1"/>
  <c r="F165" i="74"/>
  <c r="E98" i="74"/>
  <c r="E119" i="74"/>
  <c r="E70" i="74"/>
  <c r="E122" i="74"/>
  <c r="E64" i="74"/>
  <c r="E71" i="74"/>
  <c r="E118" i="74"/>
  <c r="E75" i="74"/>
  <c r="E213" i="74"/>
  <c r="E165" i="74"/>
  <c r="I137" i="74"/>
  <c r="E102" i="74"/>
  <c r="E103" i="74"/>
  <c r="E89" i="74"/>
  <c r="E80" i="74"/>
  <c r="E56" i="74"/>
  <c r="E42" i="74"/>
  <c r="E78" i="74"/>
  <c r="E47" i="74"/>
  <c r="E50" i="74"/>
  <c r="E112" i="74"/>
  <c r="E40" i="74"/>
  <c r="E124" i="74"/>
  <c r="E114" i="74"/>
  <c r="E74" i="74"/>
  <c r="E63" i="74"/>
  <c r="E82" i="74"/>
  <c r="E115" i="74"/>
  <c r="E99" i="74"/>
  <c r="E33" i="74"/>
  <c r="M59" i="74"/>
  <c r="M163" i="74" s="1"/>
  <c r="I163" i="74"/>
  <c r="E36" i="74"/>
  <c r="E30" i="74"/>
  <c r="E66" i="74"/>
  <c r="I184" i="74"/>
  <c r="D122" i="74"/>
  <c r="D226" i="74" s="1"/>
  <c r="E110" i="74"/>
  <c r="E79" i="74"/>
  <c r="E48" i="74"/>
  <c r="E92" i="74"/>
  <c r="E62" i="74"/>
  <c r="E28" i="74"/>
  <c r="E111" i="74"/>
  <c r="C225" i="74"/>
  <c r="E87" i="74"/>
  <c r="E108" i="74"/>
  <c r="E69" i="74"/>
  <c r="E32" i="74"/>
  <c r="E85" i="74"/>
  <c r="E27" i="74"/>
  <c r="E54" i="74"/>
  <c r="E41" i="74"/>
  <c r="E100" i="74"/>
  <c r="E58" i="74"/>
  <c r="E90" i="74"/>
  <c r="E96" i="74"/>
  <c r="E107" i="74"/>
  <c r="E29" i="74"/>
  <c r="E86" i="74"/>
  <c r="M54" i="74"/>
  <c r="M158" i="74" s="1"/>
  <c r="I158" i="74"/>
  <c r="E55" i="74"/>
  <c r="E76" i="74"/>
  <c r="E34" i="74"/>
  <c r="AA157" i="74"/>
  <c r="AA57" i="74"/>
  <c r="J225" i="74"/>
  <c r="W97" i="74"/>
  <c r="W201" i="74" s="1"/>
  <c r="O121" i="74"/>
  <c r="O225" i="74" s="1"/>
  <c r="AU130" i="74"/>
  <c r="AV130" i="74" s="1"/>
  <c r="AT131" i="74"/>
  <c r="AT132" i="74" s="1"/>
  <c r="W120" i="74"/>
  <c r="W224" i="74" s="1"/>
  <c r="N160" i="74"/>
  <c r="N220" i="74"/>
  <c r="N216" i="74"/>
  <c r="N207" i="74"/>
  <c r="D224" i="74"/>
  <c r="N215" i="74"/>
  <c r="N132" i="74"/>
  <c r="S104" i="74"/>
  <c r="S208" i="74" s="1"/>
  <c r="S40" i="74"/>
  <c r="S144" i="74" s="1"/>
  <c r="L200" i="74"/>
  <c r="O105" i="74"/>
  <c r="O209" i="74" s="1"/>
  <c r="S103" i="74"/>
  <c r="S44" i="74"/>
  <c r="W111" i="74"/>
  <c r="W215" i="74" s="1"/>
  <c r="S76" i="74"/>
  <c r="O119" i="74"/>
  <c r="O223" i="74" s="1"/>
  <c r="L199" i="74"/>
  <c r="J145" i="74"/>
  <c r="J137" i="74"/>
  <c r="AP130" i="74"/>
  <c r="AQ130" i="74" s="1"/>
  <c r="O95" i="74"/>
  <c r="O199" i="74" s="1"/>
  <c r="J209" i="74"/>
  <c r="O113" i="74"/>
  <c r="O217" i="74" s="1"/>
  <c r="O41" i="74"/>
  <c r="O145" i="74" s="1"/>
  <c r="J199" i="74"/>
  <c r="O33" i="74"/>
  <c r="J130" i="74"/>
  <c r="P26" i="74"/>
  <c r="Q26" i="74" s="1"/>
  <c r="S33" i="74"/>
  <c r="S97" i="74"/>
  <c r="J153" i="74"/>
  <c r="M145" i="74"/>
  <c r="L209" i="74"/>
  <c r="AX131" i="74"/>
  <c r="AY130" i="74"/>
  <c r="AZ130" i="74" s="1"/>
  <c r="W162" i="74"/>
  <c r="W161" i="74"/>
  <c r="W208" i="74"/>
  <c r="K188" i="74"/>
  <c r="W84" i="74"/>
  <c r="S151" i="74"/>
  <c r="K140" i="74"/>
  <c r="W36" i="74"/>
  <c r="J177" i="74"/>
  <c r="O73" i="74"/>
  <c r="O215" i="74"/>
  <c r="J164" i="74"/>
  <c r="O60" i="74"/>
  <c r="L168" i="74"/>
  <c r="M196" i="74"/>
  <c r="W210" i="74"/>
  <c r="D192" i="74"/>
  <c r="O220" i="74"/>
  <c r="M228" i="74"/>
  <c r="J174" i="74"/>
  <c r="O70" i="74"/>
  <c r="S136" i="74"/>
  <c r="L164" i="74"/>
  <c r="O136" i="74"/>
  <c r="W202" i="74"/>
  <c r="F220" i="74"/>
  <c r="AA116" i="74"/>
  <c r="W227" i="74"/>
  <c r="W209" i="74"/>
  <c r="N197" i="74"/>
  <c r="S93" i="74"/>
  <c r="M206" i="74"/>
  <c r="M193" i="74"/>
  <c r="M187" i="74"/>
  <c r="M179" i="74"/>
  <c r="M171" i="74"/>
  <c r="W226" i="74"/>
  <c r="O221" i="74"/>
  <c r="D191" i="74"/>
  <c r="D183" i="74"/>
  <c r="D175" i="74"/>
  <c r="N198" i="74"/>
  <c r="S94" i="74"/>
  <c r="N194" i="74"/>
  <c r="S90" i="74"/>
  <c r="S172" i="74"/>
  <c r="D130" i="74"/>
  <c r="K192" i="74"/>
  <c r="W88" i="74"/>
  <c r="N183" i="74"/>
  <c r="S79" i="74"/>
  <c r="L174" i="74"/>
  <c r="J163" i="74"/>
  <c r="O59" i="74"/>
  <c r="J158" i="74"/>
  <c r="O54" i="74"/>
  <c r="S149" i="74"/>
  <c r="K146" i="74"/>
  <c r="W42" i="74"/>
  <c r="S141" i="74"/>
  <c r="K138" i="74"/>
  <c r="W34" i="74"/>
  <c r="K136" i="74"/>
  <c r="W32" i="74"/>
  <c r="K134" i="74"/>
  <c r="W30" i="74"/>
  <c r="M219" i="74"/>
  <c r="M197" i="74"/>
  <c r="K180" i="74"/>
  <c r="W76" i="74"/>
  <c r="L188" i="74"/>
  <c r="AA177" i="74"/>
  <c r="K167" i="74"/>
  <c r="W63" i="74"/>
  <c r="S161" i="74"/>
  <c r="J183" i="74"/>
  <c r="O79" i="74"/>
  <c r="N168" i="74"/>
  <c r="S64" i="74"/>
  <c r="M204" i="74"/>
  <c r="W199" i="74"/>
  <c r="K196" i="74"/>
  <c r="W92" i="74"/>
  <c r="K189" i="74"/>
  <c r="W85" i="74"/>
  <c r="K173" i="74"/>
  <c r="W69" i="74"/>
  <c r="AA163" i="74"/>
  <c r="J156" i="74"/>
  <c r="O52" i="74"/>
  <c r="O139" i="74"/>
  <c r="M227" i="74"/>
  <c r="K184" i="74"/>
  <c r="W80" i="74"/>
  <c r="J181" i="74"/>
  <c r="O77" i="74"/>
  <c r="L173" i="74"/>
  <c r="K187" i="74"/>
  <c r="W83" i="74"/>
  <c r="K171" i="74"/>
  <c r="W67" i="74"/>
  <c r="D161" i="74"/>
  <c r="S157" i="74"/>
  <c r="S185" i="74"/>
  <c r="AP27" i="74"/>
  <c r="AQ26" i="74"/>
  <c r="M191" i="74"/>
  <c r="M169" i="74"/>
  <c r="D185" i="74"/>
  <c r="M221" i="74"/>
  <c r="J194" i="74"/>
  <c r="O90" i="74"/>
  <c r="K148" i="74"/>
  <c r="W44" i="74"/>
  <c r="S131" i="74"/>
  <c r="K164" i="74"/>
  <c r="W60" i="74"/>
  <c r="J154" i="74"/>
  <c r="O50" i="74"/>
  <c r="L170" i="74"/>
  <c r="J165" i="74"/>
  <c r="O61" i="74"/>
  <c r="D163" i="74"/>
  <c r="W205" i="74"/>
  <c r="M188" i="74"/>
  <c r="M166" i="74"/>
  <c r="D176" i="74"/>
  <c r="M220" i="74"/>
  <c r="K151" i="74"/>
  <c r="W47" i="74"/>
  <c r="S134" i="74"/>
  <c r="N192" i="74"/>
  <c r="S88" i="74"/>
  <c r="J188" i="74"/>
  <c r="O84" i="74"/>
  <c r="D157" i="74"/>
  <c r="K176" i="74"/>
  <c r="W72" i="74"/>
  <c r="W158" i="74"/>
  <c r="W207" i="74"/>
  <c r="F225" i="74"/>
  <c r="AA121" i="74"/>
  <c r="W219" i="74"/>
  <c r="O214" i="74"/>
  <c r="M201" i="74"/>
  <c r="M190" i="74"/>
  <c r="M184" i="74"/>
  <c r="M176" i="74"/>
  <c r="M168" i="74"/>
  <c r="M160" i="74"/>
  <c r="O208" i="74"/>
  <c r="D190" i="74"/>
  <c r="D182" i="74"/>
  <c r="W197" i="74"/>
  <c r="W217" i="74"/>
  <c r="O212" i="74"/>
  <c r="W200" i="74"/>
  <c r="M223" i="74"/>
  <c r="AA176" i="74"/>
  <c r="W154" i="74"/>
  <c r="S206" i="74"/>
  <c r="K177" i="74"/>
  <c r="W73" i="74"/>
  <c r="J162" i="74"/>
  <c r="O58" i="74"/>
  <c r="S152" i="74"/>
  <c r="K149" i="74"/>
  <c r="W45" i="74"/>
  <c r="AA147" i="74"/>
  <c r="K141" i="74"/>
  <c r="W37" i="74"/>
  <c r="S132" i="74"/>
  <c r="J185" i="74"/>
  <c r="O81" i="74"/>
  <c r="K191" i="74"/>
  <c r="W87" i="74"/>
  <c r="J172" i="74"/>
  <c r="O68" i="74"/>
  <c r="L183" i="74"/>
  <c r="AA172" i="74"/>
  <c r="L163" i="74"/>
  <c r="K156" i="74"/>
  <c r="W52" i="74"/>
  <c r="J178" i="74"/>
  <c r="O74" i="74"/>
  <c r="O142" i="74"/>
  <c r="K195" i="74"/>
  <c r="W91" i="74"/>
  <c r="J189" i="74"/>
  <c r="O85" i="74"/>
  <c r="L181" i="74"/>
  <c r="K194" i="74"/>
  <c r="W90" i="74"/>
  <c r="J176" i="74"/>
  <c r="O72" i="74"/>
  <c r="AA165" i="74"/>
  <c r="S155" i="74"/>
  <c r="L179" i="74"/>
  <c r="W159" i="74"/>
  <c r="N184" i="74"/>
  <c r="S80" i="74"/>
  <c r="M182" i="74"/>
  <c r="W225" i="74"/>
  <c r="L194" i="74"/>
  <c r="L159" i="74"/>
  <c r="S138" i="74"/>
  <c r="W228" i="74"/>
  <c r="W204" i="74"/>
  <c r="S204" i="74"/>
  <c r="D201" i="74"/>
  <c r="M195" i="74"/>
  <c r="M181" i="74"/>
  <c r="M173" i="74"/>
  <c r="M165" i="74"/>
  <c r="M157" i="74"/>
  <c r="W218" i="74"/>
  <c r="O213" i="74"/>
  <c r="D197" i="74"/>
  <c r="D189" i="74"/>
  <c r="D181" i="74"/>
  <c r="D173" i="74"/>
  <c r="D165" i="74"/>
  <c r="M225" i="74"/>
  <c r="M217" i="74"/>
  <c r="O224" i="74"/>
  <c r="S188" i="74"/>
  <c r="N154" i="74"/>
  <c r="S50" i="74"/>
  <c r="S170" i="74"/>
  <c r="W220" i="74"/>
  <c r="J182" i="74"/>
  <c r="O78" i="74"/>
  <c r="N167" i="74"/>
  <c r="S63" i="74"/>
  <c r="J161" i="74"/>
  <c r="O57" i="74"/>
  <c r="L154" i="74"/>
  <c r="K152" i="74"/>
  <c r="W48" i="74"/>
  <c r="S147" i="74"/>
  <c r="K144" i="74"/>
  <c r="W40" i="74"/>
  <c r="AA142" i="74"/>
  <c r="S139" i="74"/>
  <c r="K132" i="74"/>
  <c r="W28" i="74"/>
  <c r="L185" i="74"/>
  <c r="N181" i="74"/>
  <c r="S77" i="74"/>
  <c r="L172" i="74"/>
  <c r="S163" i="74"/>
  <c r="M215" i="74"/>
  <c r="S205" i="74"/>
  <c r="K186" i="74"/>
  <c r="W82" i="74"/>
  <c r="J167" i="74"/>
  <c r="O63" i="74"/>
  <c r="K160" i="74"/>
  <c r="W56" i="74"/>
  <c r="O227" i="74"/>
  <c r="L178" i="74"/>
  <c r="O135" i="74"/>
  <c r="O132" i="74"/>
  <c r="L189" i="74"/>
  <c r="S166" i="74"/>
  <c r="L176" i="74"/>
  <c r="J157" i="74"/>
  <c r="O53" i="74"/>
  <c r="W59" i="74"/>
  <c r="S179" i="74"/>
  <c r="S177" i="74"/>
  <c r="D169" i="74"/>
  <c r="O222" i="74"/>
  <c r="M214" i="74"/>
  <c r="S164" i="74"/>
  <c r="L169" i="74"/>
  <c r="S146" i="74"/>
  <c r="L161" i="74"/>
  <c r="F227" i="74"/>
  <c r="AA123" i="74"/>
  <c r="O226" i="74"/>
  <c r="M211" i="74"/>
  <c r="W198" i="74"/>
  <c r="M226" i="74"/>
  <c r="M218" i="74"/>
  <c r="M192" i="74"/>
  <c r="M186" i="74"/>
  <c r="M178" i="74"/>
  <c r="M170" i="74"/>
  <c r="M162" i="74"/>
  <c r="O211" i="74"/>
  <c r="D196" i="74"/>
  <c r="D188" i="74"/>
  <c r="D180" i="74"/>
  <c r="D172" i="74"/>
  <c r="D164" i="74"/>
  <c r="S202" i="74"/>
  <c r="M224" i="74"/>
  <c r="M216" i="74"/>
  <c r="O204" i="74"/>
  <c r="O200" i="74"/>
  <c r="J197" i="74"/>
  <c r="O93" i="74"/>
  <c r="K193" i="74"/>
  <c r="W89" i="74"/>
  <c r="K166" i="74"/>
  <c r="W62" i="74"/>
  <c r="J193" i="74"/>
  <c r="O89" i="74"/>
  <c r="N191" i="74"/>
  <c r="S87" i="74"/>
  <c r="L182" i="74"/>
  <c r="AA153" i="74"/>
  <c r="S150" i="74"/>
  <c r="K147" i="74"/>
  <c r="W43" i="74"/>
  <c r="S142" i="74"/>
  <c r="K139" i="74"/>
  <c r="W35" i="74"/>
  <c r="K137" i="74"/>
  <c r="W33" i="74"/>
  <c r="S130" i="74"/>
  <c r="T26" i="74"/>
  <c r="S178" i="74"/>
  <c r="W216" i="74"/>
  <c r="AA185" i="74"/>
  <c r="K175" i="74"/>
  <c r="W71" i="74"/>
  <c r="D160" i="74"/>
  <c r="M200" i="74"/>
  <c r="J191" i="74"/>
  <c r="O87" i="74"/>
  <c r="N176" i="74"/>
  <c r="S72" i="74"/>
  <c r="L167" i="74"/>
  <c r="S174" i="74"/>
  <c r="D162" i="74"/>
  <c r="AU26" i="74"/>
  <c r="AV26" i="74" s="1"/>
  <c r="AT27" i="74"/>
  <c r="M185" i="74"/>
  <c r="M161" i="74"/>
  <c r="D193" i="74"/>
  <c r="J187" i="74"/>
  <c r="O83" i="74"/>
  <c r="J169" i="74"/>
  <c r="O65" i="74"/>
  <c r="K183" i="74"/>
  <c r="W79" i="74"/>
  <c r="L157" i="74"/>
  <c r="K168" i="74"/>
  <c r="W64" i="74"/>
  <c r="N195" i="74"/>
  <c r="S91" i="74"/>
  <c r="M222" i="74"/>
  <c r="O202" i="74"/>
  <c r="M174" i="74"/>
  <c r="D184" i="74"/>
  <c r="M212" i="74"/>
  <c r="L187" i="74"/>
  <c r="K172" i="74"/>
  <c r="W68" i="74"/>
  <c r="K143" i="74"/>
  <c r="W39" i="74"/>
  <c r="L177" i="74"/>
  <c r="K178" i="74"/>
  <c r="W74" i="74"/>
  <c r="L165" i="74"/>
  <c r="W206" i="74"/>
  <c r="W223" i="74"/>
  <c r="O218" i="74"/>
  <c r="O210" i="74"/>
  <c r="F197" i="74"/>
  <c r="AA93" i="74"/>
  <c r="M189" i="74"/>
  <c r="M183" i="74"/>
  <c r="M175" i="74"/>
  <c r="M167" i="74"/>
  <c r="M159" i="74"/>
  <c r="D200" i="74"/>
  <c r="D195" i="74"/>
  <c r="D187" i="74"/>
  <c r="D179" i="74"/>
  <c r="D171" i="74"/>
  <c r="O205" i="74"/>
  <c r="O201" i="74"/>
  <c r="W221" i="74"/>
  <c r="O216" i="74"/>
  <c r="K174" i="74"/>
  <c r="W70" i="74"/>
  <c r="J171" i="74"/>
  <c r="O67" i="74"/>
  <c r="O203" i="74"/>
  <c r="L193" i="74"/>
  <c r="K185" i="74"/>
  <c r="W81" i="74"/>
  <c r="J166" i="74"/>
  <c r="O62" i="74"/>
  <c r="S153" i="74"/>
  <c r="K150" i="74"/>
  <c r="W46" i="74"/>
  <c r="AA148" i="74"/>
  <c r="S145" i="74"/>
  <c r="K142" i="74"/>
  <c r="W38" i="74"/>
  <c r="S135" i="74"/>
  <c r="S133" i="74"/>
  <c r="K130" i="74"/>
  <c r="J180" i="74"/>
  <c r="O76" i="74"/>
  <c r="N165" i="74"/>
  <c r="S61" i="74"/>
  <c r="J159" i="74"/>
  <c r="O55" i="74"/>
  <c r="L191" i="74"/>
  <c r="K170" i="74"/>
  <c r="W66" i="74"/>
  <c r="L162" i="74"/>
  <c r="F205" i="74"/>
  <c r="AA101" i="74"/>
  <c r="F201" i="74"/>
  <c r="AA97" i="74"/>
  <c r="K181" i="74"/>
  <c r="W77" i="74"/>
  <c r="K165" i="74"/>
  <c r="W61" i="74"/>
  <c r="J196" i="74"/>
  <c r="O92" i="74"/>
  <c r="S182" i="74"/>
  <c r="D155" i="74"/>
  <c r="J195" i="74"/>
  <c r="O91" i="74"/>
  <c r="K179" i="74"/>
  <c r="W75" i="74"/>
  <c r="S171" i="74"/>
  <c r="M208" i="74"/>
  <c r="M177" i="74"/>
  <c r="D177" i="74"/>
  <c r="M213" i="74"/>
  <c r="W213" i="74"/>
  <c r="O206" i="74"/>
  <c r="K190" i="74"/>
  <c r="W86" i="74"/>
  <c r="L190" i="74"/>
  <c r="K169" i="74"/>
  <c r="W65" i="74"/>
  <c r="S143" i="74"/>
  <c r="L192" i="74"/>
  <c r="F208" i="74"/>
  <c r="AA104" i="74"/>
  <c r="L175" i="74"/>
  <c r="W212" i="74"/>
  <c r="L186" i="74"/>
  <c r="N196" i="74"/>
  <c r="S92" i="74"/>
  <c r="L184" i="74"/>
  <c r="S187" i="74"/>
  <c r="W214" i="74"/>
  <c r="D168" i="74"/>
  <c r="F198" i="74"/>
  <c r="AA94" i="74"/>
  <c r="N159" i="74"/>
  <c r="S55" i="74"/>
  <c r="M155" i="74"/>
  <c r="K131" i="74"/>
  <c r="W27" i="74"/>
  <c r="N173" i="74"/>
  <c r="S69" i="74"/>
  <c r="M154" i="74"/>
  <c r="J160" i="74"/>
  <c r="O56" i="74"/>
  <c r="J173" i="74"/>
  <c r="O69" i="74"/>
  <c r="W203" i="74"/>
  <c r="F221" i="74"/>
  <c r="AA117" i="74"/>
  <c r="F213" i="74"/>
  <c r="AA109" i="74"/>
  <c r="M205" i="74"/>
  <c r="S200" i="74"/>
  <c r="M194" i="74"/>
  <c r="M180" i="74"/>
  <c r="M172" i="74"/>
  <c r="M164" i="74"/>
  <c r="M156" i="74"/>
  <c r="W222" i="74"/>
  <c r="F209" i="74"/>
  <c r="AA105" i="74"/>
  <c r="S203" i="74"/>
  <c r="N199" i="74"/>
  <c r="S95" i="74"/>
  <c r="D194" i="74"/>
  <c r="D178" i="74"/>
  <c r="D170" i="74"/>
  <c r="O228" i="74"/>
  <c r="W211" i="74"/>
  <c r="M209" i="74"/>
  <c r="K182" i="74"/>
  <c r="W78" i="74"/>
  <c r="J179" i="74"/>
  <c r="O75" i="74"/>
  <c r="L171" i="74"/>
  <c r="AY26" i="74"/>
  <c r="AZ26" i="74" s="1"/>
  <c r="AX27" i="74"/>
  <c r="O219" i="74"/>
  <c r="N193" i="74"/>
  <c r="S89" i="74"/>
  <c r="J190" i="74"/>
  <c r="O86" i="74"/>
  <c r="N175" i="74"/>
  <c r="S71" i="74"/>
  <c r="L166" i="74"/>
  <c r="K153" i="74"/>
  <c r="W49" i="74"/>
  <c r="K145" i="74"/>
  <c r="W41" i="74"/>
  <c r="AA143" i="74"/>
  <c r="S140" i="74"/>
  <c r="K135" i="74"/>
  <c r="W31" i="74"/>
  <c r="K133" i="74"/>
  <c r="W29" i="74"/>
  <c r="J192" i="74"/>
  <c r="O88" i="74"/>
  <c r="S186" i="74"/>
  <c r="O207" i="74"/>
  <c r="N189" i="74"/>
  <c r="S85" i="74"/>
  <c r="L180" i="74"/>
  <c r="S162" i="74"/>
  <c r="J175" i="74"/>
  <c r="O71" i="74"/>
  <c r="J186" i="74"/>
  <c r="O82" i="74"/>
  <c r="J170" i="74"/>
  <c r="O66" i="74"/>
  <c r="W53" i="74"/>
  <c r="O134" i="74"/>
  <c r="O131" i="74"/>
  <c r="L196" i="74"/>
  <c r="S190" i="74"/>
  <c r="L195" i="74"/>
  <c r="J184" i="74"/>
  <c r="O80" i="74"/>
  <c r="J168" i="74"/>
  <c r="O64" i="74"/>
  <c r="K155" i="74"/>
  <c r="W51" i="74"/>
  <c r="S169" i="74"/>
  <c r="AA149" i="74" l="1"/>
  <c r="D202" i="74"/>
  <c r="AA181" i="74"/>
  <c r="AA65" i="74"/>
  <c r="F169" i="74"/>
  <c r="D159" i="74"/>
  <c r="F181" i="74"/>
  <c r="AA37" i="74"/>
  <c r="F141" i="74"/>
  <c r="F46" i="74"/>
  <c r="E150" i="74"/>
  <c r="F113" i="74"/>
  <c r="E217" i="74"/>
  <c r="E192" i="74"/>
  <c r="F88" i="74"/>
  <c r="F120" i="74"/>
  <c r="E224" i="74"/>
  <c r="F100" i="74"/>
  <c r="E204" i="74"/>
  <c r="F27" i="74"/>
  <c r="E131" i="74"/>
  <c r="F66" i="74"/>
  <c r="E170" i="74"/>
  <c r="F33" i="74"/>
  <c r="E137" i="74"/>
  <c r="F114" i="74"/>
  <c r="E218" i="74"/>
  <c r="E193" i="74"/>
  <c r="F89" i="74"/>
  <c r="F86" i="74"/>
  <c r="E190" i="74"/>
  <c r="F90" i="74"/>
  <c r="E194" i="74"/>
  <c r="F85" i="74"/>
  <c r="E189" i="74"/>
  <c r="F87" i="74"/>
  <c r="E191" i="74"/>
  <c r="F62" i="74"/>
  <c r="E166" i="74"/>
  <c r="F110" i="74"/>
  <c r="E214" i="74"/>
  <c r="F26" i="74"/>
  <c r="AA26" i="74" s="1"/>
  <c r="E130" i="74"/>
  <c r="F64" i="74"/>
  <c r="E168" i="74"/>
  <c r="F98" i="74"/>
  <c r="E202" i="74"/>
  <c r="F95" i="74"/>
  <c r="E199" i="74"/>
  <c r="F76" i="74"/>
  <c r="E180" i="74"/>
  <c r="F30" i="74"/>
  <c r="E134" i="74"/>
  <c r="F99" i="74"/>
  <c r="E203" i="74"/>
  <c r="F82" i="74"/>
  <c r="E186" i="74"/>
  <c r="F124" i="74"/>
  <c r="E228" i="74"/>
  <c r="F50" i="74"/>
  <c r="E154" i="74"/>
  <c r="F103" i="74"/>
  <c r="E207" i="74"/>
  <c r="F75" i="74"/>
  <c r="E179" i="74"/>
  <c r="F29" i="74"/>
  <c r="E133" i="74"/>
  <c r="F41" i="74"/>
  <c r="E145" i="74"/>
  <c r="F32" i="74"/>
  <c r="E136" i="74"/>
  <c r="F47" i="74"/>
  <c r="E151" i="74"/>
  <c r="F122" i="74"/>
  <c r="E226" i="74"/>
  <c r="F83" i="74"/>
  <c r="E187" i="74"/>
  <c r="F55" i="74"/>
  <c r="E159" i="74"/>
  <c r="F58" i="74"/>
  <c r="E162" i="74"/>
  <c r="F111" i="74"/>
  <c r="E215" i="74"/>
  <c r="F92" i="74"/>
  <c r="E196" i="74"/>
  <c r="F36" i="74"/>
  <c r="E140" i="74"/>
  <c r="F115" i="74"/>
  <c r="E219" i="74"/>
  <c r="F63" i="74"/>
  <c r="E167" i="74"/>
  <c r="F40" i="74"/>
  <c r="E144" i="74"/>
  <c r="E160" i="74"/>
  <c r="F56" i="74"/>
  <c r="F102" i="74"/>
  <c r="E206" i="74"/>
  <c r="F118" i="74"/>
  <c r="E222" i="74"/>
  <c r="F107" i="74"/>
  <c r="E211" i="74"/>
  <c r="F54" i="74"/>
  <c r="E158" i="74"/>
  <c r="F69" i="74"/>
  <c r="E173" i="74"/>
  <c r="F48" i="74"/>
  <c r="E152" i="74"/>
  <c r="F78" i="74"/>
  <c r="E182" i="74"/>
  <c r="F70" i="74"/>
  <c r="E174" i="74"/>
  <c r="F74" i="74"/>
  <c r="E178" i="74"/>
  <c r="F112" i="74"/>
  <c r="E216" i="74"/>
  <c r="F80" i="74"/>
  <c r="E184" i="74"/>
  <c r="F35" i="74"/>
  <c r="E139" i="74"/>
  <c r="F34" i="74"/>
  <c r="E138" i="74"/>
  <c r="F96" i="74"/>
  <c r="E200" i="74"/>
  <c r="F108" i="74"/>
  <c r="E212" i="74"/>
  <c r="F28" i="74"/>
  <c r="E132" i="74"/>
  <c r="F79" i="74"/>
  <c r="E183" i="74"/>
  <c r="F42" i="74"/>
  <c r="E146" i="74"/>
  <c r="F71" i="74"/>
  <c r="E175" i="74"/>
  <c r="F119" i="74"/>
  <c r="E223" i="74"/>
  <c r="F106" i="74"/>
  <c r="E210" i="74"/>
  <c r="P130" i="74"/>
  <c r="S148" i="74"/>
  <c r="AA161" i="74"/>
  <c r="S207" i="74"/>
  <c r="AU131" i="74"/>
  <c r="AV131" i="74" s="1"/>
  <c r="S180" i="74"/>
  <c r="S201" i="74"/>
  <c r="AP131" i="74"/>
  <c r="AP132" i="74" s="1"/>
  <c r="O137" i="74"/>
  <c r="S137" i="74"/>
  <c r="P27" i="74"/>
  <c r="P131" i="74" s="1"/>
  <c r="O186" i="74"/>
  <c r="AY27" i="74"/>
  <c r="AZ27" i="74" s="1"/>
  <c r="AX28" i="74"/>
  <c r="T130" i="74"/>
  <c r="T27" i="74"/>
  <c r="U26" i="74"/>
  <c r="O168" i="74"/>
  <c r="AA213" i="74"/>
  <c r="W169" i="74"/>
  <c r="AA205" i="74"/>
  <c r="S165" i="74"/>
  <c r="W130" i="74"/>
  <c r="X26" i="74"/>
  <c r="O187" i="74"/>
  <c r="O191" i="74"/>
  <c r="W193" i="74"/>
  <c r="O157" i="74"/>
  <c r="S184" i="74"/>
  <c r="O176" i="74"/>
  <c r="AA225" i="74"/>
  <c r="O165" i="74"/>
  <c r="AQ27" i="74"/>
  <c r="AP28" i="74"/>
  <c r="W196" i="74"/>
  <c r="S168" i="74"/>
  <c r="W138" i="74"/>
  <c r="W146" i="74"/>
  <c r="O158" i="74"/>
  <c r="S183" i="74"/>
  <c r="W140" i="74"/>
  <c r="W182" i="74"/>
  <c r="W144" i="74"/>
  <c r="O175" i="74"/>
  <c r="S159" i="74"/>
  <c r="O171" i="74"/>
  <c r="S191" i="74"/>
  <c r="W157" i="74"/>
  <c r="S193" i="74"/>
  <c r="S199" i="74"/>
  <c r="W131" i="74"/>
  <c r="S196" i="74"/>
  <c r="W181" i="74"/>
  <c r="O166" i="74"/>
  <c r="W143" i="74"/>
  <c r="Q130" i="74"/>
  <c r="R26" i="74"/>
  <c r="W175" i="74"/>
  <c r="W139" i="74"/>
  <c r="W147" i="74"/>
  <c r="O182" i="74"/>
  <c r="O178" i="74"/>
  <c r="O185" i="74"/>
  <c r="O162" i="74"/>
  <c r="W176" i="74"/>
  <c r="W164" i="74"/>
  <c r="W148" i="74"/>
  <c r="O194" i="74"/>
  <c r="W180" i="74"/>
  <c r="AX132" i="74"/>
  <c r="AY131" i="74"/>
  <c r="AZ131" i="74" s="1"/>
  <c r="W153" i="74"/>
  <c r="W170" i="74"/>
  <c r="W152" i="74"/>
  <c r="AA197" i="74"/>
  <c r="W168" i="74"/>
  <c r="O170" i="74"/>
  <c r="S189" i="74"/>
  <c r="AA209" i="74"/>
  <c r="AA198" i="74"/>
  <c r="W179" i="74"/>
  <c r="W174" i="74"/>
  <c r="W178" i="74"/>
  <c r="O193" i="74"/>
  <c r="W186" i="74"/>
  <c r="S181" i="74"/>
  <c r="S154" i="74"/>
  <c r="O189" i="74"/>
  <c r="W171" i="74"/>
  <c r="O181" i="74"/>
  <c r="W173" i="74"/>
  <c r="W167" i="74"/>
  <c r="W134" i="74"/>
  <c r="W133" i="74"/>
  <c r="S175" i="74"/>
  <c r="O179" i="74"/>
  <c r="AA221" i="74"/>
  <c r="AA208" i="74"/>
  <c r="O196" i="74"/>
  <c r="O180" i="74"/>
  <c r="W142" i="74"/>
  <c r="W150" i="74"/>
  <c r="O197" i="74"/>
  <c r="O161" i="74"/>
  <c r="W191" i="74"/>
  <c r="W141" i="74"/>
  <c r="W149" i="74"/>
  <c r="O188" i="74"/>
  <c r="O183" i="74"/>
  <c r="O163" i="74"/>
  <c r="W192" i="74"/>
  <c r="S197" i="74"/>
  <c r="W135" i="74"/>
  <c r="O190" i="74"/>
  <c r="S173" i="74"/>
  <c r="W183" i="74"/>
  <c r="W137" i="74"/>
  <c r="S167" i="74"/>
  <c r="S192" i="74"/>
  <c r="O154" i="74"/>
  <c r="O164" i="74"/>
  <c r="AU27" i="74"/>
  <c r="AV27" i="74" s="1"/>
  <c r="AT28" i="74"/>
  <c r="W163" i="74"/>
  <c r="W156" i="74"/>
  <c r="O173" i="74"/>
  <c r="S195" i="74"/>
  <c r="W160" i="74"/>
  <c r="W132" i="74"/>
  <c r="AT133" i="74"/>
  <c r="AU132" i="74"/>
  <c r="AV132" i="74" s="1"/>
  <c r="S198" i="74"/>
  <c r="O177" i="74"/>
  <c r="W145" i="74"/>
  <c r="W165" i="74"/>
  <c r="W166" i="74"/>
  <c r="AA227" i="74"/>
  <c r="W151" i="74"/>
  <c r="W188" i="74"/>
  <c r="O160" i="74"/>
  <c r="O167" i="74"/>
  <c r="O172" i="74"/>
  <c r="BB26" i="74"/>
  <c r="BD26" i="74" s="1"/>
  <c r="AR26" i="74"/>
  <c r="S194" i="74"/>
  <c r="O174" i="74"/>
  <c r="W155" i="74"/>
  <c r="O184" i="74"/>
  <c r="BB130" i="74"/>
  <c r="BD130" i="74" s="1"/>
  <c r="AR130" i="74"/>
  <c r="O192" i="74"/>
  <c r="W190" i="74"/>
  <c r="O195" i="74"/>
  <c r="AA201" i="74"/>
  <c r="O159" i="74"/>
  <c r="W185" i="74"/>
  <c r="W172" i="74"/>
  <c r="O169" i="74"/>
  <c r="S176" i="74"/>
  <c r="W194" i="74"/>
  <c r="W195" i="74"/>
  <c r="W177" i="74"/>
  <c r="W187" i="74"/>
  <c r="W184" i="74"/>
  <c r="O156" i="74"/>
  <c r="W189" i="74"/>
  <c r="W136" i="74"/>
  <c r="AA220" i="74"/>
  <c r="AA141" i="74" l="1"/>
  <c r="AA169" i="74"/>
  <c r="F217" i="74"/>
  <c r="AA113" i="74"/>
  <c r="AA120" i="74"/>
  <c r="F224" i="74"/>
  <c r="AA88" i="74"/>
  <c r="F192" i="74"/>
  <c r="F150" i="74"/>
  <c r="AA46" i="74"/>
  <c r="F212" i="74"/>
  <c r="AA108" i="74"/>
  <c r="F182" i="74"/>
  <c r="AA78" i="74"/>
  <c r="AA54" i="74"/>
  <c r="F158" i="74"/>
  <c r="AA40" i="74"/>
  <c r="F144" i="74"/>
  <c r="F187" i="74"/>
  <c r="AA83" i="74"/>
  <c r="AA50" i="74"/>
  <c r="F154" i="74"/>
  <c r="AA64" i="74"/>
  <c r="F168" i="74"/>
  <c r="F223" i="74"/>
  <c r="AA119" i="74"/>
  <c r="F139" i="74"/>
  <c r="AA35" i="74"/>
  <c r="F140" i="74"/>
  <c r="AA36" i="74"/>
  <c r="AA32" i="74"/>
  <c r="F136" i="74"/>
  <c r="AA99" i="74"/>
  <c r="F203" i="74"/>
  <c r="AA62" i="74"/>
  <c r="F166" i="74"/>
  <c r="AA66" i="74"/>
  <c r="F170" i="74"/>
  <c r="F200" i="74"/>
  <c r="AA96" i="74"/>
  <c r="F152" i="74"/>
  <c r="AA48" i="74"/>
  <c r="AA56" i="74"/>
  <c r="F160" i="74"/>
  <c r="F167" i="74"/>
  <c r="AA63" i="74"/>
  <c r="AA122" i="74"/>
  <c r="F226" i="74"/>
  <c r="F228" i="74"/>
  <c r="AA124" i="74"/>
  <c r="F130" i="74"/>
  <c r="F218" i="74"/>
  <c r="AA114" i="74"/>
  <c r="AA71" i="74"/>
  <c r="F175" i="74"/>
  <c r="F184" i="74"/>
  <c r="AA80" i="74"/>
  <c r="F211" i="74"/>
  <c r="AA107" i="74"/>
  <c r="AA92" i="74"/>
  <c r="F196" i="74"/>
  <c r="F145" i="74"/>
  <c r="AA41" i="74"/>
  <c r="F134" i="74"/>
  <c r="AA30" i="74"/>
  <c r="F191" i="74"/>
  <c r="AA87" i="74"/>
  <c r="AA27" i="74"/>
  <c r="F131" i="74"/>
  <c r="AA90" i="74"/>
  <c r="F194" i="74"/>
  <c r="F132" i="74"/>
  <c r="AA28" i="74"/>
  <c r="F174" i="74"/>
  <c r="AA70" i="74"/>
  <c r="AA55" i="74"/>
  <c r="F159" i="74"/>
  <c r="F207" i="74"/>
  <c r="AA103" i="74"/>
  <c r="F202" i="74"/>
  <c r="AA98" i="74"/>
  <c r="F190" i="74"/>
  <c r="AA86" i="74"/>
  <c r="F178" i="74"/>
  <c r="AA74" i="74"/>
  <c r="F162" i="74"/>
  <c r="AA58" i="74"/>
  <c r="F210" i="74"/>
  <c r="AA106" i="74"/>
  <c r="F138" i="74"/>
  <c r="AA34" i="74"/>
  <c r="F173" i="74"/>
  <c r="AA69" i="74"/>
  <c r="F219" i="74"/>
  <c r="AA115" i="74"/>
  <c r="AA47" i="74"/>
  <c r="F151" i="74"/>
  <c r="F186" i="74"/>
  <c r="AA82" i="74"/>
  <c r="AA110" i="74"/>
  <c r="F214" i="74"/>
  <c r="AA89" i="74"/>
  <c r="F193" i="74"/>
  <c r="F137" i="74"/>
  <c r="AA33" i="74"/>
  <c r="F183" i="74"/>
  <c r="AA79" i="74"/>
  <c r="F206" i="74"/>
  <c r="AA102" i="74"/>
  <c r="F179" i="74"/>
  <c r="AA75" i="74"/>
  <c r="F199" i="74"/>
  <c r="AA95" i="74"/>
  <c r="AA42" i="74"/>
  <c r="F146" i="74"/>
  <c r="F216" i="74"/>
  <c r="AA112" i="74"/>
  <c r="F222" i="74"/>
  <c r="AA118" i="74"/>
  <c r="AA111" i="74"/>
  <c r="F215" i="74"/>
  <c r="AA29" i="74"/>
  <c r="F133" i="74"/>
  <c r="F180" i="74"/>
  <c r="AA76" i="74"/>
  <c r="F189" i="74"/>
  <c r="AA85" i="74"/>
  <c r="F204" i="74"/>
  <c r="AA100" i="74"/>
  <c r="AQ131" i="74"/>
  <c r="AR131" i="74" s="1"/>
  <c r="Q27" i="74"/>
  <c r="Q131" i="74" s="1"/>
  <c r="P28" i="74"/>
  <c r="AP29" i="74"/>
  <c r="AQ28" i="74"/>
  <c r="BB27" i="74"/>
  <c r="BD27" i="74" s="1"/>
  <c r="AR27" i="74"/>
  <c r="AY28" i="74"/>
  <c r="AZ28" i="74" s="1"/>
  <c r="AX29" i="74"/>
  <c r="AP133" i="74"/>
  <c r="AQ132" i="74"/>
  <c r="AT134" i="74"/>
  <c r="AU133" i="74"/>
  <c r="AV133" i="74" s="1"/>
  <c r="R130" i="74"/>
  <c r="AU28" i="74"/>
  <c r="AV28" i="74" s="1"/>
  <c r="AT29" i="74"/>
  <c r="AX133" i="74"/>
  <c r="AY132" i="74"/>
  <c r="AZ132" i="74" s="1"/>
  <c r="T131" i="74"/>
  <c r="T28" i="74"/>
  <c r="U27" i="74"/>
  <c r="X130" i="74"/>
  <c r="Y26" i="74"/>
  <c r="X27" i="74"/>
  <c r="U130" i="74"/>
  <c r="V26" i="74"/>
  <c r="AA192" i="74" l="1"/>
  <c r="AA224" i="74"/>
  <c r="AA150" i="74"/>
  <c r="AA217" i="74"/>
  <c r="AB26" i="74"/>
  <c r="AB130" i="74" s="1"/>
  <c r="BC130" i="74" s="1"/>
  <c r="BE130" i="74" s="1"/>
  <c r="BB131" i="74"/>
  <c r="BD131" i="74" s="1"/>
  <c r="P132" i="74"/>
  <c r="AA189" i="74"/>
  <c r="AA179" i="74"/>
  <c r="AA137" i="74"/>
  <c r="AA214" i="74"/>
  <c r="AA210" i="74"/>
  <c r="AA132" i="74"/>
  <c r="AA184" i="74"/>
  <c r="AA226" i="74"/>
  <c r="AA152" i="74"/>
  <c r="AA223" i="74"/>
  <c r="AA154" i="74"/>
  <c r="AA215" i="74"/>
  <c r="AA190" i="74"/>
  <c r="AA191" i="74"/>
  <c r="AA136" i="74"/>
  <c r="AA187" i="74"/>
  <c r="AA158" i="74"/>
  <c r="AA180" i="74"/>
  <c r="AA206" i="74"/>
  <c r="AA186" i="74"/>
  <c r="AA173" i="74"/>
  <c r="AA167" i="74"/>
  <c r="AA182" i="74"/>
  <c r="R27" i="74"/>
  <c r="R131" i="74" s="1"/>
  <c r="AA222" i="74"/>
  <c r="AA146" i="74"/>
  <c r="AA162" i="74"/>
  <c r="AA130" i="74"/>
  <c r="AA200" i="74"/>
  <c r="AA166" i="74"/>
  <c r="AA140" i="74"/>
  <c r="AA204" i="74"/>
  <c r="AA199" i="74"/>
  <c r="AA202" i="74"/>
  <c r="AA159" i="74"/>
  <c r="AA196" i="74"/>
  <c r="AA175" i="74"/>
  <c r="AA228" i="74"/>
  <c r="AA168" i="74"/>
  <c r="AA193" i="74"/>
  <c r="AA151" i="74"/>
  <c r="AA194" i="74"/>
  <c r="AA134" i="74"/>
  <c r="AA211" i="74"/>
  <c r="AA144" i="74"/>
  <c r="AA212" i="74"/>
  <c r="AA133" i="74"/>
  <c r="AA216" i="74"/>
  <c r="AA183" i="74"/>
  <c r="AA138" i="74"/>
  <c r="AA178" i="74"/>
  <c r="AA174" i="74"/>
  <c r="AA218" i="74"/>
  <c r="AA203" i="74"/>
  <c r="AA139" i="74"/>
  <c r="AA219" i="74"/>
  <c r="AA207" i="74"/>
  <c r="AA131" i="74"/>
  <c r="AA145" i="74"/>
  <c r="AA160" i="74"/>
  <c r="AA170" i="74"/>
  <c r="P29" i="74"/>
  <c r="Q29" i="74" s="1"/>
  <c r="Q28" i="74"/>
  <c r="Q132" i="74" s="1"/>
  <c r="T132" i="74"/>
  <c r="T29" i="74"/>
  <c r="U28" i="74"/>
  <c r="V130" i="74"/>
  <c r="AT135" i="74"/>
  <c r="AU134" i="74"/>
  <c r="AV134" i="74" s="1"/>
  <c r="BB132" i="74"/>
  <c r="BD132" i="74" s="1"/>
  <c r="AR132" i="74"/>
  <c r="AX134" i="74"/>
  <c r="AY133" i="74"/>
  <c r="AZ133" i="74" s="1"/>
  <c r="AQ133" i="74"/>
  <c r="AP134" i="74"/>
  <c r="X131" i="74"/>
  <c r="Y27" i="74"/>
  <c r="AB27" i="74" s="1"/>
  <c r="X28" i="74"/>
  <c r="AU29" i="74"/>
  <c r="AV29" i="74" s="1"/>
  <c r="AT30" i="74"/>
  <c r="AY29" i="74"/>
  <c r="AZ29" i="74" s="1"/>
  <c r="AX30" i="74"/>
  <c r="BB28" i="74"/>
  <c r="BD28" i="74" s="1"/>
  <c r="AR28" i="74"/>
  <c r="U131" i="74"/>
  <c r="V27" i="74"/>
  <c r="Y130" i="74"/>
  <c r="Z26" i="74"/>
  <c r="AQ29" i="74"/>
  <c r="AP30" i="74"/>
  <c r="BC26" i="74" l="1"/>
  <c r="BE26" i="74" s="1"/>
  <c r="BF26" i="74" s="1"/>
  <c r="R28" i="74"/>
  <c r="P133" i="74"/>
  <c r="P30" i="74"/>
  <c r="Q30" i="74" s="1"/>
  <c r="AB131" i="74"/>
  <c r="BC131" i="74" s="1"/>
  <c r="BE131" i="74" s="1"/>
  <c r="BF131" i="74" s="1"/>
  <c r="BC27" i="74"/>
  <c r="BE27" i="74" s="1"/>
  <c r="AU30" i="74"/>
  <c r="AV30" i="74" s="1"/>
  <c r="AT31" i="74"/>
  <c r="AP135" i="74"/>
  <c r="AQ134" i="74"/>
  <c r="AQ30" i="74"/>
  <c r="AP31" i="74"/>
  <c r="AT136" i="74"/>
  <c r="AU135" i="74"/>
  <c r="AV135" i="74" s="1"/>
  <c r="BB29" i="74"/>
  <c r="BD29" i="74" s="1"/>
  <c r="AR29" i="74"/>
  <c r="AY134" i="74"/>
  <c r="AZ134" i="74" s="1"/>
  <c r="AX135" i="74"/>
  <c r="Q133" i="74"/>
  <c r="R29" i="74"/>
  <c r="X132" i="74"/>
  <c r="Y28" i="74"/>
  <c r="X29" i="74"/>
  <c r="U132" i="74"/>
  <c r="V28" i="74"/>
  <c r="AR133" i="74"/>
  <c r="BB133" i="74"/>
  <c r="BD133" i="74" s="1"/>
  <c r="Y131" i="74"/>
  <c r="Z27" i="74"/>
  <c r="T133" i="74"/>
  <c r="T30" i="74"/>
  <c r="U29" i="74"/>
  <c r="V131" i="74"/>
  <c r="Z130" i="74"/>
  <c r="AY30" i="74"/>
  <c r="AZ30" i="74" s="1"/>
  <c r="AX31" i="74"/>
  <c r="BF130" i="74"/>
  <c r="BF27" i="74" l="1"/>
  <c r="R132" i="74"/>
  <c r="P134" i="74"/>
  <c r="P31" i="74"/>
  <c r="Q31" i="74" s="1"/>
  <c r="AY135" i="74"/>
  <c r="AZ135" i="74" s="1"/>
  <c r="AX136" i="74"/>
  <c r="AQ31" i="74"/>
  <c r="AP32" i="74"/>
  <c r="AR134" i="74"/>
  <c r="BB134" i="74"/>
  <c r="BD134" i="74" s="1"/>
  <c r="Y132" i="74"/>
  <c r="Z28" i="74"/>
  <c r="AB28" i="74"/>
  <c r="V132" i="74"/>
  <c r="AP136" i="74"/>
  <c r="AQ135" i="74"/>
  <c r="Z131" i="74"/>
  <c r="AU31" i="74"/>
  <c r="AV31" i="74" s="1"/>
  <c r="AT32" i="74"/>
  <c r="T134" i="74"/>
  <c r="T31" i="74"/>
  <c r="U30" i="74"/>
  <c r="AR30" i="74"/>
  <c r="BB30" i="74"/>
  <c r="BD30" i="74" s="1"/>
  <c r="Q134" i="74"/>
  <c r="R30" i="74"/>
  <c r="R133" i="74"/>
  <c r="AY31" i="74"/>
  <c r="AZ31" i="74" s="1"/>
  <c r="AX32" i="74"/>
  <c r="AT137" i="74"/>
  <c r="AU136" i="74"/>
  <c r="AV136" i="74" s="1"/>
  <c r="U133" i="74"/>
  <c r="V29" i="74"/>
  <c r="X133" i="74"/>
  <c r="Y29" i="74"/>
  <c r="X30" i="74"/>
  <c r="P32" i="74" l="1"/>
  <c r="Q32" i="74" s="1"/>
  <c r="P135" i="74"/>
  <c r="V133" i="74"/>
  <c r="AR135" i="74"/>
  <c r="BB135" i="74"/>
  <c r="BD135" i="74" s="1"/>
  <c r="AQ136" i="74"/>
  <c r="AP137" i="74"/>
  <c r="AQ32" i="74"/>
  <c r="AP33" i="74"/>
  <c r="X134" i="74"/>
  <c r="Y30" i="74"/>
  <c r="X31" i="74"/>
  <c r="AU137" i="74"/>
  <c r="AV137" i="74" s="1"/>
  <c r="AT138" i="74"/>
  <c r="T135" i="74"/>
  <c r="T32" i="74"/>
  <c r="U31" i="74"/>
  <c r="AR31" i="74"/>
  <c r="BB31" i="74"/>
  <c r="BD31" i="74" s="1"/>
  <c r="Q135" i="74"/>
  <c r="R31" i="74"/>
  <c r="R134" i="74"/>
  <c r="U134" i="74"/>
  <c r="V30" i="74"/>
  <c r="Y133" i="74"/>
  <c r="Z29" i="74"/>
  <c r="AB132" i="74"/>
  <c r="BC132" i="74" s="1"/>
  <c r="BE132" i="74" s="1"/>
  <c r="BC28" i="74"/>
  <c r="BE28" i="74" s="1"/>
  <c r="AX137" i="74"/>
  <c r="AY136" i="74"/>
  <c r="AZ136" i="74" s="1"/>
  <c r="Z132" i="74"/>
  <c r="AY32" i="74"/>
  <c r="AZ32" i="74" s="1"/>
  <c r="AX33" i="74"/>
  <c r="AU32" i="74"/>
  <c r="AV32" i="74" s="1"/>
  <c r="AT33" i="74"/>
  <c r="AB29" i="74"/>
  <c r="P136" i="74" l="1"/>
  <c r="P33" i="74"/>
  <c r="BF132" i="74"/>
  <c r="BF28" i="74"/>
  <c r="AP138" i="74"/>
  <c r="AQ137" i="74"/>
  <c r="V134" i="74"/>
  <c r="AR136" i="74"/>
  <c r="BB136" i="74"/>
  <c r="BD136" i="74" s="1"/>
  <c r="BB32" i="74"/>
  <c r="BD32" i="74" s="1"/>
  <c r="AR32" i="74"/>
  <c r="AT139" i="74"/>
  <c r="AU138" i="74"/>
  <c r="AV138" i="74" s="1"/>
  <c r="AY137" i="74"/>
  <c r="AZ137" i="74" s="1"/>
  <c r="AX138" i="74"/>
  <c r="X135" i="74"/>
  <c r="Y31" i="74"/>
  <c r="X32" i="74"/>
  <c r="AY33" i="74"/>
  <c r="AZ33" i="74" s="1"/>
  <c r="AX34" i="74"/>
  <c r="Y134" i="74"/>
  <c r="Z30" i="74"/>
  <c r="U135" i="74"/>
  <c r="V31" i="74"/>
  <c r="T136" i="74"/>
  <c r="T33" i="74"/>
  <c r="U32" i="74"/>
  <c r="AU33" i="74"/>
  <c r="AV33" i="74" s="1"/>
  <c r="AT34" i="74"/>
  <c r="Q136" i="74"/>
  <c r="R32" i="74"/>
  <c r="AB133" i="74"/>
  <c r="BC133" i="74" s="1"/>
  <c r="BE133" i="74" s="1"/>
  <c r="BF133" i="74" s="1"/>
  <c r="BC29" i="74"/>
  <c r="BE29" i="74" s="1"/>
  <c r="Z133" i="74"/>
  <c r="R135" i="74"/>
  <c r="AP34" i="74"/>
  <c r="AQ33" i="74"/>
  <c r="AB30" i="74"/>
  <c r="Q33" i="74" l="1"/>
  <c r="P34" i="74"/>
  <c r="P138" i="74" s="1"/>
  <c r="P137" i="74"/>
  <c r="BF29" i="74"/>
  <c r="AB134" i="74"/>
  <c r="BC134" i="74" s="1"/>
  <c r="BE134" i="74" s="1"/>
  <c r="BC30" i="74"/>
  <c r="BE30" i="74" s="1"/>
  <c r="BF30" i="74" s="1"/>
  <c r="V135" i="74"/>
  <c r="X136" i="74"/>
  <c r="Y32" i="74"/>
  <c r="X33" i="74"/>
  <c r="Y135" i="74"/>
  <c r="Z31" i="74"/>
  <c r="AB31" i="74"/>
  <c r="U136" i="74"/>
  <c r="V32" i="74"/>
  <c r="AX139" i="74"/>
  <c r="AY138" i="74"/>
  <c r="AZ138" i="74" s="1"/>
  <c r="AU34" i="74"/>
  <c r="AV34" i="74" s="1"/>
  <c r="AT35" i="74"/>
  <c r="BB33" i="74"/>
  <c r="BD33" i="74" s="1"/>
  <c r="AR33" i="74"/>
  <c r="T137" i="74"/>
  <c r="T34" i="74"/>
  <c r="U33" i="74"/>
  <c r="R136" i="74"/>
  <c r="BB137" i="74"/>
  <c r="BD137" i="74" s="1"/>
  <c r="AR137" i="74"/>
  <c r="AY34" i="74"/>
  <c r="AZ34" i="74" s="1"/>
  <c r="AX35" i="74"/>
  <c r="AQ34" i="74"/>
  <c r="AP35" i="74"/>
  <c r="Z134" i="74"/>
  <c r="AU139" i="74"/>
  <c r="AV139" i="74" s="1"/>
  <c r="AT140" i="74"/>
  <c r="AP139" i="74"/>
  <c r="AQ138" i="74"/>
  <c r="Q34" i="74" l="1"/>
  <c r="R34" i="74" s="1"/>
  <c r="P35" i="74"/>
  <c r="Q137" i="74"/>
  <c r="R33" i="74"/>
  <c r="BF134" i="74"/>
  <c r="AY35" i="74"/>
  <c r="AZ35" i="74" s="1"/>
  <c r="AX36" i="74"/>
  <c r="AT141" i="74"/>
  <c r="AU140" i="74"/>
  <c r="AV140" i="74" s="1"/>
  <c r="V136" i="74"/>
  <c r="Z135" i="74"/>
  <c r="P139" i="74"/>
  <c r="Y136" i="74"/>
  <c r="Z32" i="74"/>
  <c r="AT36" i="74"/>
  <c r="AU35" i="74"/>
  <c r="AV35" i="74" s="1"/>
  <c r="AQ139" i="74"/>
  <c r="AP140" i="74"/>
  <c r="AB32" i="74"/>
  <c r="AP36" i="74"/>
  <c r="AQ35" i="74"/>
  <c r="U137" i="74"/>
  <c r="V33" i="74"/>
  <c r="BB138" i="74"/>
  <c r="BD138" i="74" s="1"/>
  <c r="AR138" i="74"/>
  <c r="BB34" i="74"/>
  <c r="BD34" i="74" s="1"/>
  <c r="AR34" i="74"/>
  <c r="T138" i="74"/>
  <c r="T35" i="74"/>
  <c r="U34" i="74"/>
  <c r="AX140" i="74"/>
  <c r="AY139" i="74"/>
  <c r="AZ139" i="74" s="1"/>
  <c r="AB135" i="74"/>
  <c r="BC135" i="74" s="1"/>
  <c r="BE135" i="74" s="1"/>
  <c r="BC31" i="74"/>
  <c r="BE31" i="74" s="1"/>
  <c r="X137" i="74"/>
  <c r="Y33" i="74"/>
  <c r="X34" i="74"/>
  <c r="Q138" i="74" l="1"/>
  <c r="P36" i="74"/>
  <c r="Q35" i="74"/>
  <c r="Q139" i="74" s="1"/>
  <c r="R137" i="74"/>
  <c r="BF135" i="74"/>
  <c r="BF31" i="74"/>
  <c r="X138" i="74"/>
  <c r="Y34" i="74"/>
  <c r="X35" i="74"/>
  <c r="AX141" i="74"/>
  <c r="AY140" i="74"/>
  <c r="AZ140" i="74" s="1"/>
  <c r="R138" i="74"/>
  <c r="Y137" i="74"/>
  <c r="Z33" i="74"/>
  <c r="AB33" i="74"/>
  <c r="U138" i="74"/>
  <c r="V34" i="74"/>
  <c r="V137" i="74"/>
  <c r="AB136" i="74"/>
  <c r="BC136" i="74" s="1"/>
  <c r="BE136" i="74" s="1"/>
  <c r="BF136" i="74" s="1"/>
  <c r="BC32" i="74"/>
  <c r="BE32" i="74" s="1"/>
  <c r="AU36" i="74"/>
  <c r="AV36" i="74" s="1"/>
  <c r="AT37" i="74"/>
  <c r="AP141" i="74"/>
  <c r="AQ140" i="74"/>
  <c r="AU141" i="74"/>
  <c r="AV141" i="74" s="1"/>
  <c r="AT142" i="74"/>
  <c r="P140" i="74"/>
  <c r="BB35" i="74"/>
  <c r="BD35" i="74" s="1"/>
  <c r="AR35" i="74"/>
  <c r="BB139" i="74"/>
  <c r="BD139" i="74" s="1"/>
  <c r="AR139" i="74"/>
  <c r="AY36" i="74"/>
  <c r="AZ36" i="74" s="1"/>
  <c r="AX37" i="74"/>
  <c r="T139" i="74"/>
  <c r="T36" i="74"/>
  <c r="U35" i="74"/>
  <c r="AQ36" i="74"/>
  <c r="AP37" i="74"/>
  <c r="Z136" i="74"/>
  <c r="R35" i="74" l="1"/>
  <c r="R139" i="74" s="1"/>
  <c r="P37" i="74"/>
  <c r="P141" i="74" s="1"/>
  <c r="Q36" i="74"/>
  <c r="Q140" i="74" s="1"/>
  <c r="BF32" i="74"/>
  <c r="U139" i="74"/>
  <c r="V35" i="74"/>
  <c r="AR140" i="74"/>
  <c r="BB140" i="74"/>
  <c r="BD140" i="74" s="1"/>
  <c r="T140" i="74"/>
  <c r="T37" i="74"/>
  <c r="U36" i="74"/>
  <c r="AP142" i="74"/>
  <c r="AQ141" i="74"/>
  <c r="AU37" i="74"/>
  <c r="AV37" i="74" s="1"/>
  <c r="AT38" i="74"/>
  <c r="AX38" i="74"/>
  <c r="AY37" i="74"/>
  <c r="AZ37" i="74" s="1"/>
  <c r="X139" i="74"/>
  <c r="Y35" i="74"/>
  <c r="AB35" i="74" s="1"/>
  <c r="X36" i="74"/>
  <c r="AX142" i="74"/>
  <c r="AY141" i="74"/>
  <c r="AZ141" i="74" s="1"/>
  <c r="Y138" i="74"/>
  <c r="Z34" i="74"/>
  <c r="AB34" i="74"/>
  <c r="V138" i="74"/>
  <c r="AQ37" i="74"/>
  <c r="AP38" i="74"/>
  <c r="AB137" i="74"/>
  <c r="BC137" i="74" s="1"/>
  <c r="BE137" i="74" s="1"/>
  <c r="BC33" i="74"/>
  <c r="BE33" i="74" s="1"/>
  <c r="BB36" i="74"/>
  <c r="BD36" i="74" s="1"/>
  <c r="AR36" i="74"/>
  <c r="Z137" i="74"/>
  <c r="AT143" i="74"/>
  <c r="AU142" i="74"/>
  <c r="AV142" i="74" s="1"/>
  <c r="P38" i="74" l="1"/>
  <c r="Q38" i="74" s="1"/>
  <c r="R36" i="74"/>
  <c r="Q37" i="74"/>
  <c r="R37" i="74" s="1"/>
  <c r="BF33" i="74"/>
  <c r="BF137" i="74"/>
  <c r="AX39" i="74"/>
  <c r="AY38" i="74"/>
  <c r="AZ38" i="74" s="1"/>
  <c r="AU143" i="74"/>
  <c r="AV143" i="74" s="1"/>
  <c r="AT144" i="74"/>
  <c r="AQ38" i="74"/>
  <c r="AP39" i="74"/>
  <c r="AB139" i="74"/>
  <c r="BC139" i="74" s="1"/>
  <c r="BE139" i="74" s="1"/>
  <c r="BC35" i="74"/>
  <c r="BE35" i="74" s="1"/>
  <c r="Y139" i="74"/>
  <c r="Z35" i="74"/>
  <c r="R140" i="74"/>
  <c r="AP143" i="74"/>
  <c r="AQ142" i="74"/>
  <c r="BB141" i="74"/>
  <c r="BD141" i="74" s="1"/>
  <c r="AR141" i="74"/>
  <c r="U140" i="74"/>
  <c r="V36" i="74"/>
  <c r="V139" i="74"/>
  <c r="X140" i="74"/>
  <c r="Y36" i="74"/>
  <c r="X37" i="74"/>
  <c r="AB138" i="74"/>
  <c r="BC138" i="74" s="1"/>
  <c r="BE138" i="74" s="1"/>
  <c r="BC34" i="74"/>
  <c r="BE34" i="74" s="1"/>
  <c r="BF34" i="74" s="1"/>
  <c r="AX143" i="74"/>
  <c r="AY142" i="74"/>
  <c r="AZ142" i="74" s="1"/>
  <c r="T141" i="74"/>
  <c r="T38" i="74"/>
  <c r="U37" i="74"/>
  <c r="AR37" i="74"/>
  <c r="BB37" i="74"/>
  <c r="BD37" i="74" s="1"/>
  <c r="Z138" i="74"/>
  <c r="AU38" i="74"/>
  <c r="AV38" i="74" s="1"/>
  <c r="AT39" i="74"/>
  <c r="P39" i="74" l="1"/>
  <c r="P40" i="74" s="1"/>
  <c r="P142" i="74"/>
  <c r="Q141" i="74"/>
  <c r="BF139" i="74"/>
  <c r="BF35" i="74"/>
  <c r="BF138" i="74"/>
  <c r="AR142" i="74"/>
  <c r="BB142" i="74"/>
  <c r="BD142" i="74" s="1"/>
  <c r="AT145" i="74"/>
  <c r="AU144" i="74"/>
  <c r="AV144" i="74" s="1"/>
  <c r="Q142" i="74"/>
  <c r="R38" i="74"/>
  <c r="AP144" i="74"/>
  <c r="AQ143" i="74"/>
  <c r="U141" i="74"/>
  <c r="V37" i="74"/>
  <c r="AU39" i="74"/>
  <c r="AV39" i="74" s="1"/>
  <c r="AT40" i="74"/>
  <c r="X141" i="74"/>
  <c r="Y37" i="74"/>
  <c r="X38" i="74"/>
  <c r="V140" i="74"/>
  <c r="AY39" i="74"/>
  <c r="AZ39" i="74" s="1"/>
  <c r="AX40" i="74"/>
  <c r="T142" i="74"/>
  <c r="T39" i="74"/>
  <c r="U38" i="74"/>
  <c r="Y140" i="74"/>
  <c r="Z36" i="74"/>
  <c r="AB36" i="74"/>
  <c r="Z139" i="74"/>
  <c r="R141" i="74"/>
  <c r="AQ39" i="74"/>
  <c r="AP40" i="74"/>
  <c r="AX144" i="74"/>
  <c r="AY143" i="74"/>
  <c r="AZ143" i="74" s="1"/>
  <c r="AR38" i="74"/>
  <c r="BB38" i="74"/>
  <c r="BD38" i="74" s="1"/>
  <c r="Q39" i="74" l="1"/>
  <c r="P143" i="74"/>
  <c r="AU40" i="74"/>
  <c r="AV40" i="74" s="1"/>
  <c r="AT41" i="74"/>
  <c r="Z140" i="74"/>
  <c r="AQ40" i="74"/>
  <c r="AP41" i="74"/>
  <c r="V141" i="74"/>
  <c r="BB39" i="74"/>
  <c r="BD39" i="74" s="1"/>
  <c r="AR39" i="74"/>
  <c r="U142" i="74"/>
  <c r="V38" i="74"/>
  <c r="X142" i="74"/>
  <c r="Y38" i="74"/>
  <c r="X39" i="74"/>
  <c r="Q143" i="74"/>
  <c r="R39" i="74"/>
  <c r="AB140" i="74"/>
  <c r="BC140" i="74" s="1"/>
  <c r="BE140" i="74" s="1"/>
  <c r="BC36" i="74"/>
  <c r="BE36" i="74" s="1"/>
  <c r="BF36" i="74" s="1"/>
  <c r="P144" i="74"/>
  <c r="Q40" i="74"/>
  <c r="P41" i="74"/>
  <c r="T143" i="74"/>
  <c r="T40" i="74"/>
  <c r="U39" i="74"/>
  <c r="Y141" i="74"/>
  <c r="Z37" i="74"/>
  <c r="AB37" i="74"/>
  <c r="AR143" i="74"/>
  <c r="BB143" i="74"/>
  <c r="BD143" i="74" s="1"/>
  <c r="AY144" i="74"/>
  <c r="AZ144" i="74" s="1"/>
  <c r="AX145" i="74"/>
  <c r="R142" i="74"/>
  <c r="AX41" i="74"/>
  <c r="AY40" i="74"/>
  <c r="AZ40" i="74" s="1"/>
  <c r="AQ144" i="74"/>
  <c r="AP145" i="74"/>
  <c r="AU145" i="74"/>
  <c r="AV145" i="74" s="1"/>
  <c r="AT146" i="74"/>
  <c r="BF140" i="74" l="1"/>
  <c r="AR40" i="74"/>
  <c r="BB40" i="74"/>
  <c r="BD40" i="74" s="1"/>
  <c r="AP42" i="74"/>
  <c r="AQ41" i="74"/>
  <c r="AX146" i="74"/>
  <c r="AY145" i="74"/>
  <c r="AZ145" i="74" s="1"/>
  <c r="U143" i="74"/>
  <c r="V39" i="74"/>
  <c r="BB144" i="74"/>
  <c r="BD144" i="74" s="1"/>
  <c r="AR144" i="74"/>
  <c r="AT147" i="74"/>
  <c r="AU146" i="74"/>
  <c r="AV146" i="74" s="1"/>
  <c r="T144" i="74"/>
  <c r="T41" i="74"/>
  <c r="U40" i="74"/>
  <c r="V142" i="74"/>
  <c r="X143" i="74"/>
  <c r="Y39" i="74"/>
  <c r="AB39" i="74" s="1"/>
  <c r="X40" i="74"/>
  <c r="AB141" i="74"/>
  <c r="BC141" i="74" s="1"/>
  <c r="BE141" i="74" s="1"/>
  <c r="BF141" i="74" s="1"/>
  <c r="BC37" i="74"/>
  <c r="BE37" i="74" s="1"/>
  <c r="BF37" i="74" s="1"/>
  <c r="P145" i="74"/>
  <c r="Q41" i="74"/>
  <c r="P42" i="74"/>
  <c r="R143" i="74"/>
  <c r="AU41" i="74"/>
  <c r="AV41" i="74" s="1"/>
  <c r="AT42" i="74"/>
  <c r="AP146" i="74"/>
  <c r="AQ145" i="74"/>
  <c r="Y142" i="74"/>
  <c r="Z38" i="74"/>
  <c r="AB38" i="74"/>
  <c r="AY41" i="74"/>
  <c r="AZ41" i="74" s="1"/>
  <c r="AX42" i="74"/>
  <c r="Z141" i="74"/>
  <c r="Q144" i="74"/>
  <c r="R40" i="74"/>
  <c r="T145" i="74" l="1"/>
  <c r="T42" i="74"/>
  <c r="U41" i="74"/>
  <c r="AX43" i="74"/>
  <c r="AY42" i="74"/>
  <c r="AZ42" i="74" s="1"/>
  <c r="V143" i="74"/>
  <c r="Z142" i="74"/>
  <c r="P146" i="74"/>
  <c r="Q42" i="74"/>
  <c r="P43" i="74"/>
  <c r="AU42" i="74"/>
  <c r="AV42" i="74" s="1"/>
  <c r="AT43" i="74"/>
  <c r="AQ42" i="74"/>
  <c r="AP43" i="74"/>
  <c r="R144" i="74"/>
  <c r="AU147" i="74"/>
  <c r="AV147" i="74" s="1"/>
  <c r="AT148" i="74"/>
  <c r="Q145" i="74"/>
  <c r="R41" i="74"/>
  <c r="X144" i="74"/>
  <c r="Y40" i="74"/>
  <c r="X41" i="74"/>
  <c r="AQ146" i="74"/>
  <c r="AP147" i="74"/>
  <c r="BB41" i="74"/>
  <c r="BD41" i="74" s="1"/>
  <c r="AR41" i="74"/>
  <c r="AB142" i="74"/>
  <c r="BC142" i="74" s="1"/>
  <c r="BE142" i="74" s="1"/>
  <c r="BF142" i="74" s="1"/>
  <c r="BC38" i="74"/>
  <c r="BE38" i="74" s="1"/>
  <c r="BF38" i="74" s="1"/>
  <c r="AB143" i="74"/>
  <c r="BC143" i="74" s="1"/>
  <c r="BE143" i="74" s="1"/>
  <c r="BC39" i="74"/>
  <c r="BE39" i="74" s="1"/>
  <c r="BB145" i="74"/>
  <c r="BD145" i="74" s="1"/>
  <c r="AR145" i="74"/>
  <c r="Y143" i="74"/>
  <c r="Z39" i="74"/>
  <c r="U144" i="74"/>
  <c r="V40" i="74"/>
  <c r="AY146" i="74"/>
  <c r="AZ146" i="74" s="1"/>
  <c r="AX147" i="74"/>
  <c r="BF39" i="74" l="1"/>
  <c r="BF143" i="74"/>
  <c r="AX148" i="74"/>
  <c r="AY147" i="74"/>
  <c r="AZ147" i="74" s="1"/>
  <c r="V144" i="74"/>
  <c r="X145" i="74"/>
  <c r="Y41" i="74"/>
  <c r="X42" i="74"/>
  <c r="AT149" i="74"/>
  <c r="AU148" i="74"/>
  <c r="AV148" i="74" s="1"/>
  <c r="Y144" i="74"/>
  <c r="Z40" i="74"/>
  <c r="AB40" i="74"/>
  <c r="P147" i="74"/>
  <c r="Q43" i="74"/>
  <c r="P44" i="74"/>
  <c r="Z143" i="74"/>
  <c r="BB146" i="74"/>
  <c r="BD146" i="74" s="1"/>
  <c r="AR146" i="74"/>
  <c r="Q146" i="74"/>
  <c r="R42" i="74"/>
  <c r="AY43" i="74"/>
  <c r="AZ43" i="74" s="1"/>
  <c r="AX44" i="74"/>
  <c r="AP148" i="74"/>
  <c r="AQ147" i="74"/>
  <c r="R145" i="74"/>
  <c r="AP44" i="74"/>
  <c r="AQ43" i="74"/>
  <c r="U145" i="74"/>
  <c r="V41" i="74"/>
  <c r="AR42" i="74"/>
  <c r="BB42" i="74"/>
  <c r="BD42" i="74" s="1"/>
  <c r="T146" i="74"/>
  <c r="T43" i="74"/>
  <c r="U42" i="74"/>
  <c r="AU43" i="74"/>
  <c r="AV43" i="74" s="1"/>
  <c r="AT44" i="74"/>
  <c r="Y145" i="74" l="1"/>
  <c r="Z41" i="74"/>
  <c r="AB41" i="74"/>
  <c r="R146" i="74"/>
  <c r="AR147" i="74"/>
  <c r="BB147" i="74"/>
  <c r="BD147" i="74" s="1"/>
  <c r="P148" i="74"/>
  <c r="Q44" i="74"/>
  <c r="P45" i="74"/>
  <c r="AP45" i="74"/>
  <c r="AQ44" i="74"/>
  <c r="Z144" i="74"/>
  <c r="AQ148" i="74"/>
  <c r="AP149" i="74"/>
  <c r="Q147" i="74"/>
  <c r="R43" i="74"/>
  <c r="AU44" i="74"/>
  <c r="AV44" i="74" s="1"/>
  <c r="AT45" i="74"/>
  <c r="V145" i="74"/>
  <c r="AY148" i="74"/>
  <c r="AZ148" i="74" s="1"/>
  <c r="AX149" i="74"/>
  <c r="U146" i="74"/>
  <c r="V42" i="74"/>
  <c r="AT150" i="74"/>
  <c r="AU149" i="74"/>
  <c r="AV149" i="74" s="1"/>
  <c r="T147" i="74"/>
  <c r="T44" i="74"/>
  <c r="U43" i="74"/>
  <c r="BB43" i="74"/>
  <c r="BD43" i="74" s="1"/>
  <c r="AR43" i="74"/>
  <c r="AY44" i="74"/>
  <c r="AZ44" i="74" s="1"/>
  <c r="AX45" i="74"/>
  <c r="AB144" i="74"/>
  <c r="BC144" i="74" s="1"/>
  <c r="BE144" i="74" s="1"/>
  <c r="BF144" i="74" s="1"/>
  <c r="BC40" i="74"/>
  <c r="BE40" i="74" s="1"/>
  <c r="BF40" i="74" s="1"/>
  <c r="X146" i="74"/>
  <c r="Y42" i="74"/>
  <c r="X43" i="74"/>
  <c r="Q148" i="74" l="1"/>
  <c r="R44" i="74"/>
  <c r="T148" i="74"/>
  <c r="T45" i="74"/>
  <c r="U44" i="74"/>
  <c r="AP150" i="74"/>
  <c r="AQ149" i="74"/>
  <c r="V146" i="74"/>
  <c r="BB148" i="74"/>
  <c r="BD148" i="74" s="1"/>
  <c r="AR148" i="74"/>
  <c r="X147" i="74"/>
  <c r="Y43" i="74"/>
  <c r="X44" i="74"/>
  <c r="AU45" i="74"/>
  <c r="AV45" i="74" s="1"/>
  <c r="AT46" i="74"/>
  <c r="Z145" i="74"/>
  <c r="Y146" i="74"/>
  <c r="Z42" i="74"/>
  <c r="AB42" i="74"/>
  <c r="AY45" i="74"/>
  <c r="AZ45" i="74" s="1"/>
  <c r="AX46" i="74"/>
  <c r="AX150" i="74"/>
  <c r="AY149" i="74"/>
  <c r="AZ149" i="74" s="1"/>
  <c r="R147" i="74"/>
  <c r="BB44" i="74"/>
  <c r="BD44" i="74" s="1"/>
  <c r="AR44" i="74"/>
  <c r="U147" i="74"/>
  <c r="V43" i="74"/>
  <c r="AQ45" i="74"/>
  <c r="AP46" i="74"/>
  <c r="AT151" i="74"/>
  <c r="AU150" i="74"/>
  <c r="AV150" i="74" s="1"/>
  <c r="P149" i="74"/>
  <c r="Q45" i="74"/>
  <c r="P46" i="74"/>
  <c r="AB145" i="74"/>
  <c r="BC145" i="74" s="1"/>
  <c r="BE145" i="74" s="1"/>
  <c r="BF145" i="74" s="1"/>
  <c r="BC41" i="74"/>
  <c r="BE41" i="74" s="1"/>
  <c r="BF41" i="74" s="1"/>
  <c r="AX47" i="74" l="1"/>
  <c r="AY46" i="74"/>
  <c r="AZ46" i="74" s="1"/>
  <c r="AU46" i="74"/>
  <c r="AV46" i="74" s="1"/>
  <c r="AT47" i="74"/>
  <c r="V147" i="74"/>
  <c r="AU151" i="74"/>
  <c r="AV151" i="74" s="1"/>
  <c r="AT152" i="74"/>
  <c r="P150" i="74"/>
  <c r="Q46" i="74"/>
  <c r="P47" i="74"/>
  <c r="AQ46" i="74"/>
  <c r="AP47" i="74"/>
  <c r="AB146" i="74"/>
  <c r="BC146" i="74" s="1"/>
  <c r="BE146" i="74" s="1"/>
  <c r="BF146" i="74" s="1"/>
  <c r="BC42" i="74"/>
  <c r="BE42" i="74" s="1"/>
  <c r="BF42" i="74" s="1"/>
  <c r="X148" i="74"/>
  <c r="Y44" i="74"/>
  <c r="X45" i="74"/>
  <c r="R148" i="74"/>
  <c r="AP151" i="74"/>
  <c r="AQ150" i="74"/>
  <c r="Q149" i="74"/>
  <c r="R45" i="74"/>
  <c r="BB45" i="74"/>
  <c r="BD45" i="74" s="1"/>
  <c r="AR45" i="74"/>
  <c r="Z146" i="74"/>
  <c r="Y147" i="74"/>
  <c r="Z43" i="74"/>
  <c r="AB43" i="74"/>
  <c r="BB149" i="74"/>
  <c r="BD149" i="74" s="1"/>
  <c r="AR149" i="74"/>
  <c r="AX151" i="74"/>
  <c r="AY150" i="74"/>
  <c r="AZ150" i="74" s="1"/>
  <c r="U148" i="74"/>
  <c r="V44" i="74"/>
  <c r="T149" i="74"/>
  <c r="T46" i="74"/>
  <c r="U45" i="74"/>
  <c r="T150" i="74" l="1"/>
  <c r="T47" i="74"/>
  <c r="U46" i="74"/>
  <c r="X149" i="74"/>
  <c r="Y45" i="74"/>
  <c r="X46" i="74"/>
  <c r="AR46" i="74"/>
  <c r="BB46" i="74"/>
  <c r="BD46" i="74" s="1"/>
  <c r="V148" i="74"/>
  <c r="AX152" i="74"/>
  <c r="AY151" i="74"/>
  <c r="AZ151" i="74" s="1"/>
  <c r="P151" i="74"/>
  <c r="Q47" i="74"/>
  <c r="P48" i="74"/>
  <c r="AU47" i="74"/>
  <c r="AV47" i="74" s="1"/>
  <c r="AT48" i="74"/>
  <c r="AR150" i="74"/>
  <c r="BB150" i="74"/>
  <c r="BD150" i="74" s="1"/>
  <c r="Q150" i="74"/>
  <c r="R46" i="74"/>
  <c r="Y148" i="74"/>
  <c r="Z44" i="74"/>
  <c r="AP152" i="74"/>
  <c r="AQ151" i="74"/>
  <c r="AU152" i="74"/>
  <c r="AV152" i="74" s="1"/>
  <c r="AT153" i="74"/>
  <c r="AB147" i="74"/>
  <c r="BC147" i="74" s="1"/>
  <c r="BE147" i="74" s="1"/>
  <c r="BF147" i="74" s="1"/>
  <c r="BC43" i="74"/>
  <c r="BE43" i="74" s="1"/>
  <c r="BF43" i="74" s="1"/>
  <c r="AX48" i="74"/>
  <c r="AY47" i="74"/>
  <c r="AZ47" i="74" s="1"/>
  <c r="U149" i="74"/>
  <c r="V45" i="74"/>
  <c r="Z147" i="74"/>
  <c r="R149" i="74"/>
  <c r="AP48" i="74"/>
  <c r="AQ47" i="74"/>
  <c r="AB44" i="74"/>
  <c r="AB148" i="74" l="1"/>
  <c r="BC148" i="74" s="1"/>
  <c r="BE148" i="74" s="1"/>
  <c r="BF148" i="74" s="1"/>
  <c r="BC44" i="74"/>
  <c r="BE44" i="74" s="1"/>
  <c r="BF44" i="74" s="1"/>
  <c r="AQ152" i="74"/>
  <c r="AP153" i="74"/>
  <c r="AX153" i="74"/>
  <c r="AY152" i="74"/>
  <c r="AZ152" i="74" s="1"/>
  <c r="AP49" i="74"/>
  <c r="AQ48" i="74"/>
  <c r="AU48" i="74"/>
  <c r="AV48" i="74" s="1"/>
  <c r="AT49" i="74"/>
  <c r="U150" i="74"/>
  <c r="V46" i="74"/>
  <c r="AR47" i="74"/>
  <c r="BB47" i="74"/>
  <c r="BD47" i="74" s="1"/>
  <c r="T151" i="74"/>
  <c r="T48" i="74"/>
  <c r="U47" i="74"/>
  <c r="P152" i="74"/>
  <c r="Q48" i="74"/>
  <c r="P49" i="74"/>
  <c r="AT154" i="74"/>
  <c r="AU153" i="74"/>
  <c r="AV153" i="74" s="1"/>
  <c r="R150" i="74"/>
  <c r="Q151" i="74"/>
  <c r="R47" i="74"/>
  <c r="Z148" i="74"/>
  <c r="X150" i="74"/>
  <c r="Y46" i="74"/>
  <c r="X47" i="74"/>
  <c r="V149" i="74"/>
  <c r="AX49" i="74"/>
  <c r="AY48" i="74"/>
  <c r="AZ48" i="74" s="1"/>
  <c r="BB151" i="74"/>
  <c r="BD151" i="74" s="1"/>
  <c r="AR151" i="74"/>
  <c r="Y149" i="74"/>
  <c r="Z45" i="74"/>
  <c r="AB45" i="74"/>
  <c r="AQ49" i="74" l="1"/>
  <c r="AP50" i="74"/>
  <c r="Z149" i="74"/>
  <c r="AT155" i="74"/>
  <c r="AU154" i="74"/>
  <c r="AV154" i="74" s="1"/>
  <c r="AP154" i="74"/>
  <c r="AQ153" i="74"/>
  <c r="X151" i="74"/>
  <c r="Y47" i="74"/>
  <c r="X48" i="74"/>
  <c r="P153" i="74"/>
  <c r="Q49" i="74"/>
  <c r="P50" i="74"/>
  <c r="U151" i="74"/>
  <c r="V47" i="74"/>
  <c r="BB152" i="74"/>
  <c r="BD152" i="74" s="1"/>
  <c r="AR152" i="74"/>
  <c r="AB149" i="74"/>
  <c r="BC149" i="74" s="1"/>
  <c r="BE149" i="74" s="1"/>
  <c r="BF149" i="74" s="1"/>
  <c r="BC45" i="74"/>
  <c r="BE45" i="74" s="1"/>
  <c r="BF45" i="74" s="1"/>
  <c r="V150" i="74"/>
  <c r="Y150" i="74"/>
  <c r="Z46" i="74"/>
  <c r="AB46" i="74"/>
  <c r="Q152" i="74"/>
  <c r="R48" i="74"/>
  <c r="T152" i="74"/>
  <c r="T49" i="74"/>
  <c r="U48" i="74"/>
  <c r="AT50" i="74"/>
  <c r="AU49" i="74"/>
  <c r="AV49" i="74" s="1"/>
  <c r="AX154" i="74"/>
  <c r="AY153" i="74"/>
  <c r="AZ153" i="74" s="1"/>
  <c r="R151" i="74"/>
  <c r="AY49" i="74"/>
  <c r="AZ49" i="74" s="1"/>
  <c r="AX50" i="74"/>
  <c r="AR48" i="74"/>
  <c r="BB48" i="74"/>
  <c r="BD48" i="74" s="1"/>
  <c r="AT51" i="74" l="1"/>
  <c r="AU50" i="74"/>
  <c r="AV50" i="74" s="1"/>
  <c r="T153" i="74"/>
  <c r="T50" i="74"/>
  <c r="U49" i="74"/>
  <c r="Z150" i="74"/>
  <c r="Q153" i="74"/>
  <c r="R49" i="74"/>
  <c r="AT156" i="74"/>
  <c r="AU155" i="74"/>
  <c r="AV155" i="74" s="1"/>
  <c r="U152" i="74"/>
  <c r="V48" i="74"/>
  <c r="BB153" i="74"/>
  <c r="BD153" i="74" s="1"/>
  <c r="AR153" i="74"/>
  <c r="P154" i="74"/>
  <c r="P51" i="74"/>
  <c r="Q50" i="74"/>
  <c r="AQ154" i="74"/>
  <c r="AP155" i="74"/>
  <c r="AX51" i="74"/>
  <c r="AY50" i="74"/>
  <c r="AZ50" i="74" s="1"/>
  <c r="X152" i="74"/>
  <c r="Y48" i="74"/>
  <c r="AB48" i="74" s="1"/>
  <c r="X49" i="74"/>
  <c r="AP51" i="74"/>
  <c r="AQ50" i="74"/>
  <c r="AB150" i="74"/>
  <c r="BC150" i="74" s="1"/>
  <c r="BE150" i="74" s="1"/>
  <c r="BF150" i="74" s="1"/>
  <c r="BC46" i="74"/>
  <c r="BE46" i="74" s="1"/>
  <c r="BF46" i="74" s="1"/>
  <c r="AX155" i="74"/>
  <c r="AY154" i="74"/>
  <c r="AZ154" i="74" s="1"/>
  <c r="R152" i="74"/>
  <c r="V151" i="74"/>
  <c r="Y151" i="74"/>
  <c r="Z47" i="74"/>
  <c r="AB47" i="74"/>
  <c r="AR49" i="74"/>
  <c r="BB49" i="74"/>
  <c r="BD49" i="74" s="1"/>
  <c r="X153" i="74" l="1"/>
  <c r="Y49" i="74"/>
  <c r="X50" i="74"/>
  <c r="AB151" i="74"/>
  <c r="BC151" i="74" s="1"/>
  <c r="BE151" i="74" s="1"/>
  <c r="BF151" i="74" s="1"/>
  <c r="BC47" i="74"/>
  <c r="BE47" i="74" s="1"/>
  <c r="BF47" i="74" s="1"/>
  <c r="Y152" i="74"/>
  <c r="Z48" i="74"/>
  <c r="AQ155" i="74"/>
  <c r="AP156" i="74"/>
  <c r="V152" i="74"/>
  <c r="AY51" i="74"/>
  <c r="AZ51" i="74" s="1"/>
  <c r="AX52" i="74"/>
  <c r="AY155" i="74"/>
  <c r="AZ155" i="74" s="1"/>
  <c r="AX156" i="74"/>
  <c r="BB154" i="74"/>
  <c r="BD154" i="74" s="1"/>
  <c r="AR154" i="74"/>
  <c r="Z151" i="74"/>
  <c r="Q154" i="74"/>
  <c r="R50" i="74"/>
  <c r="AB152" i="74"/>
  <c r="BC152" i="74" s="1"/>
  <c r="BE152" i="74" s="1"/>
  <c r="BC48" i="74"/>
  <c r="BE48" i="74" s="1"/>
  <c r="P155" i="74"/>
  <c r="P52" i="74"/>
  <c r="Q51" i="74"/>
  <c r="AU156" i="74"/>
  <c r="AV156" i="74" s="1"/>
  <c r="AT157" i="74"/>
  <c r="R153" i="74"/>
  <c r="BB50" i="74"/>
  <c r="BD50" i="74" s="1"/>
  <c r="AR50" i="74"/>
  <c r="U153" i="74"/>
  <c r="V49" i="74"/>
  <c r="AQ51" i="74"/>
  <c r="AP52" i="74"/>
  <c r="T154" i="74"/>
  <c r="U50" i="74"/>
  <c r="T51" i="74"/>
  <c r="AT52" i="74"/>
  <c r="AU51" i="74"/>
  <c r="AV51" i="74" s="1"/>
  <c r="BF152" i="74" l="1"/>
  <c r="BF48" i="74"/>
  <c r="AT53" i="74"/>
  <c r="AU52" i="74"/>
  <c r="AV52" i="74" s="1"/>
  <c r="T155" i="74"/>
  <c r="U51" i="74"/>
  <c r="T52" i="74"/>
  <c r="AY52" i="74"/>
  <c r="AZ52" i="74" s="1"/>
  <c r="AX53" i="74"/>
  <c r="AT158" i="74"/>
  <c r="AU157" i="74"/>
  <c r="AV157" i="74" s="1"/>
  <c r="AP157" i="74"/>
  <c r="AQ156" i="74"/>
  <c r="X154" i="74"/>
  <c r="X51" i="74"/>
  <c r="Y50" i="74"/>
  <c r="U154" i="74"/>
  <c r="V50" i="74"/>
  <c r="BB51" i="74"/>
  <c r="BD51" i="74" s="1"/>
  <c r="AR51" i="74"/>
  <c r="Q155" i="74"/>
  <c r="R51" i="74"/>
  <c r="BB155" i="74"/>
  <c r="BD155" i="74" s="1"/>
  <c r="AR155" i="74"/>
  <c r="Y153" i="74"/>
  <c r="Z49" i="74"/>
  <c r="AB49" i="74"/>
  <c r="AQ52" i="74"/>
  <c r="AP53" i="74"/>
  <c r="V153" i="74"/>
  <c r="P156" i="74"/>
  <c r="Q52" i="74"/>
  <c r="P53" i="74"/>
  <c r="R154" i="74"/>
  <c r="AX157" i="74"/>
  <c r="AY156" i="74"/>
  <c r="AZ156" i="74" s="1"/>
  <c r="Z152" i="74"/>
  <c r="Q156" i="74" l="1"/>
  <c r="R52" i="74"/>
  <c r="P157" i="74"/>
  <c r="Q53" i="74"/>
  <c r="P54" i="74"/>
  <c r="AB153" i="74"/>
  <c r="BC153" i="74" s="1"/>
  <c r="BE153" i="74" s="1"/>
  <c r="BF153" i="74" s="1"/>
  <c r="BC49" i="74"/>
  <c r="BE49" i="74" s="1"/>
  <c r="BF49" i="74" s="1"/>
  <c r="V154" i="74"/>
  <c r="AP158" i="74"/>
  <c r="AQ157" i="74"/>
  <c r="T156" i="74"/>
  <c r="U52" i="74"/>
  <c r="T53" i="74"/>
  <c r="U155" i="74"/>
  <c r="V51" i="74"/>
  <c r="R155" i="74"/>
  <c r="Y154" i="74"/>
  <c r="Z50" i="74"/>
  <c r="X155" i="74"/>
  <c r="X52" i="74"/>
  <c r="Y51" i="74"/>
  <c r="AT159" i="74"/>
  <c r="AU158" i="74"/>
  <c r="AV158" i="74" s="1"/>
  <c r="AX158" i="74"/>
  <c r="AY157" i="74"/>
  <c r="AZ157" i="74" s="1"/>
  <c r="AX54" i="74"/>
  <c r="AY53" i="74"/>
  <c r="AZ53" i="74" s="1"/>
  <c r="Z153" i="74"/>
  <c r="AQ53" i="74"/>
  <c r="AP54" i="74"/>
  <c r="AU53" i="74"/>
  <c r="AV53" i="74" s="1"/>
  <c r="AT54" i="74"/>
  <c r="BB52" i="74"/>
  <c r="BD52" i="74" s="1"/>
  <c r="AR52" i="74"/>
  <c r="BB156" i="74"/>
  <c r="BD156" i="74" s="1"/>
  <c r="AR156" i="74"/>
  <c r="AB50" i="74"/>
  <c r="AB154" i="74" l="1"/>
  <c r="BC154" i="74" s="1"/>
  <c r="BE154" i="74" s="1"/>
  <c r="BF154" i="74" s="1"/>
  <c r="BC50" i="74"/>
  <c r="BE50" i="74" s="1"/>
  <c r="BF50" i="74" s="1"/>
  <c r="X156" i="74"/>
  <c r="Y52" i="74"/>
  <c r="AB52" i="74" s="1"/>
  <c r="X53" i="74"/>
  <c r="V155" i="74"/>
  <c r="P158" i="74"/>
  <c r="Q54" i="74"/>
  <c r="P55" i="74"/>
  <c r="AU54" i="74"/>
  <c r="AV54" i="74" s="1"/>
  <c r="AT55" i="74"/>
  <c r="AY54" i="74"/>
  <c r="AZ54" i="74" s="1"/>
  <c r="AX55" i="74"/>
  <c r="AP159" i="74"/>
  <c r="AQ158" i="74"/>
  <c r="Z154" i="74"/>
  <c r="T157" i="74"/>
  <c r="U53" i="74"/>
  <c r="T54" i="74"/>
  <c r="Q157" i="74"/>
  <c r="R53" i="74"/>
  <c r="AX159" i="74"/>
  <c r="AY158" i="74"/>
  <c r="AZ158" i="74" s="1"/>
  <c r="U156" i="74"/>
  <c r="V52" i="74"/>
  <c r="R156" i="74"/>
  <c r="AP55" i="74"/>
  <c r="AQ54" i="74"/>
  <c r="BB157" i="74"/>
  <c r="BD157" i="74" s="1"/>
  <c r="AR157" i="74"/>
  <c r="AR53" i="74"/>
  <c r="BB53" i="74"/>
  <c r="BD53" i="74" s="1"/>
  <c r="AU159" i="74"/>
  <c r="AV159" i="74" s="1"/>
  <c r="AT160" i="74"/>
  <c r="Y155" i="74"/>
  <c r="Z51" i="74"/>
  <c r="AB51" i="74"/>
  <c r="Z155" i="74" l="1"/>
  <c r="V156" i="74"/>
  <c r="X157" i="74"/>
  <c r="Y53" i="74"/>
  <c r="X54" i="74"/>
  <c r="Q158" i="74"/>
  <c r="R54" i="74"/>
  <c r="Y156" i="74"/>
  <c r="Z52" i="74"/>
  <c r="P159" i="74"/>
  <c r="Q55" i="74"/>
  <c r="P56" i="74"/>
  <c r="AT161" i="74"/>
  <c r="AU160" i="74"/>
  <c r="AV160" i="74" s="1"/>
  <c r="AB156" i="74"/>
  <c r="BC156" i="74" s="1"/>
  <c r="BE156" i="74" s="1"/>
  <c r="BC52" i="74"/>
  <c r="BE52" i="74" s="1"/>
  <c r="T158" i="74"/>
  <c r="U54" i="74"/>
  <c r="T55" i="74"/>
  <c r="AR158" i="74"/>
  <c r="BB158" i="74"/>
  <c r="BD158" i="74" s="1"/>
  <c r="BB54" i="74"/>
  <c r="BD54" i="74" s="1"/>
  <c r="AR54" i="74"/>
  <c r="AY159" i="74"/>
  <c r="AZ159" i="74" s="1"/>
  <c r="AX160" i="74"/>
  <c r="U157" i="74"/>
  <c r="V53" i="74"/>
  <c r="AP160" i="74"/>
  <c r="AQ159" i="74"/>
  <c r="AQ55" i="74"/>
  <c r="AP56" i="74"/>
  <c r="AY55" i="74"/>
  <c r="AZ55" i="74" s="1"/>
  <c r="AX56" i="74"/>
  <c r="AB155" i="74"/>
  <c r="BC155" i="74" s="1"/>
  <c r="BE155" i="74" s="1"/>
  <c r="BF155" i="74" s="1"/>
  <c r="BC51" i="74"/>
  <c r="BE51" i="74" s="1"/>
  <c r="BF51" i="74" s="1"/>
  <c r="R157" i="74"/>
  <c r="AT56" i="74"/>
  <c r="AU55" i="74"/>
  <c r="AV55" i="74" s="1"/>
  <c r="BF156" i="74" l="1"/>
  <c r="BF52" i="74"/>
  <c r="AQ160" i="74"/>
  <c r="AP161" i="74"/>
  <c r="V157" i="74"/>
  <c r="T159" i="74"/>
  <c r="U55" i="74"/>
  <c r="T56" i="74"/>
  <c r="AU161" i="74"/>
  <c r="AV161" i="74" s="1"/>
  <c r="AT162" i="74"/>
  <c r="R158" i="74"/>
  <c r="U158" i="74"/>
  <c r="V54" i="74"/>
  <c r="P160" i="74"/>
  <c r="Q56" i="74"/>
  <c r="P57" i="74"/>
  <c r="AY56" i="74"/>
  <c r="AZ56" i="74" s="1"/>
  <c r="AX57" i="74"/>
  <c r="AX161" i="74"/>
  <c r="AY160" i="74"/>
  <c r="AZ160" i="74" s="1"/>
  <c r="Q159" i="74"/>
  <c r="R55" i="74"/>
  <c r="AP57" i="74"/>
  <c r="AQ56" i="74"/>
  <c r="BB55" i="74"/>
  <c r="BD55" i="74" s="1"/>
  <c r="AR55" i="74"/>
  <c r="X158" i="74"/>
  <c r="Y54" i="74"/>
  <c r="AB54" i="74" s="1"/>
  <c r="X55" i="74"/>
  <c r="AT57" i="74"/>
  <c r="AU56" i="74"/>
  <c r="AV56" i="74" s="1"/>
  <c r="AR159" i="74"/>
  <c r="BB159" i="74"/>
  <c r="BD159" i="74" s="1"/>
  <c r="Z156" i="74"/>
  <c r="Y157" i="74"/>
  <c r="Z53" i="74"/>
  <c r="AB53" i="74"/>
  <c r="AB158" i="74" l="1"/>
  <c r="BC158" i="74" s="1"/>
  <c r="BE158" i="74" s="1"/>
  <c r="BC54" i="74"/>
  <c r="BE54" i="74" s="1"/>
  <c r="BB56" i="74"/>
  <c r="BD56" i="74" s="1"/>
  <c r="AR56" i="74"/>
  <c r="T160" i="74"/>
  <c r="U56" i="74"/>
  <c r="T57" i="74"/>
  <c r="AB157" i="74"/>
  <c r="BC157" i="74" s="1"/>
  <c r="BE157" i="74" s="1"/>
  <c r="BF157" i="74" s="1"/>
  <c r="BC53" i="74"/>
  <c r="BE53" i="74" s="1"/>
  <c r="BF53" i="74" s="1"/>
  <c r="AY57" i="74"/>
  <c r="AZ57" i="74" s="1"/>
  <c r="AX58" i="74"/>
  <c r="Z157" i="74"/>
  <c r="U159" i="74"/>
  <c r="V55" i="74"/>
  <c r="R159" i="74"/>
  <c r="AX162" i="74"/>
  <c r="AY161" i="74"/>
  <c r="AZ161" i="74" s="1"/>
  <c r="AT58" i="74"/>
  <c r="AU57" i="74"/>
  <c r="AV57" i="74" s="1"/>
  <c r="P161" i="74"/>
  <c r="Q57" i="74"/>
  <c r="P58" i="74"/>
  <c r="V158" i="74"/>
  <c r="X159" i="74"/>
  <c r="Y55" i="74"/>
  <c r="AB55" i="74" s="1"/>
  <c r="X56" i="74"/>
  <c r="Q160" i="74"/>
  <c r="R56" i="74"/>
  <c r="AT163" i="74"/>
  <c r="AU162" i="74"/>
  <c r="AV162" i="74" s="1"/>
  <c r="AP162" i="74"/>
  <c r="AQ161" i="74"/>
  <c r="AQ57" i="74"/>
  <c r="AP58" i="74"/>
  <c r="Y158" i="74"/>
  <c r="Z54" i="74"/>
  <c r="AR160" i="74"/>
  <c r="BB160" i="74"/>
  <c r="BD160" i="74" s="1"/>
  <c r="BF158" i="74" l="1"/>
  <c r="BF54" i="74"/>
  <c r="AB159" i="74"/>
  <c r="BC159" i="74" s="1"/>
  <c r="BE159" i="74" s="1"/>
  <c r="BF159" i="74" s="1"/>
  <c r="BC55" i="74"/>
  <c r="BE55" i="74" s="1"/>
  <c r="BF55" i="74" s="1"/>
  <c r="AX59" i="74"/>
  <c r="AY58" i="74"/>
  <c r="AZ58" i="74" s="1"/>
  <c r="U160" i="74"/>
  <c r="V56" i="74"/>
  <c r="Z158" i="74"/>
  <c r="R160" i="74"/>
  <c r="V159" i="74"/>
  <c r="AP59" i="74"/>
  <c r="AQ58" i="74"/>
  <c r="P162" i="74"/>
  <c r="Q58" i="74"/>
  <c r="P59" i="74"/>
  <c r="AT59" i="74"/>
  <c r="AU58" i="74"/>
  <c r="AV58" i="74" s="1"/>
  <c r="BB57" i="74"/>
  <c r="BD57" i="74" s="1"/>
  <c r="AR57" i="74"/>
  <c r="Q161" i="74"/>
  <c r="R57" i="74"/>
  <c r="BB161" i="74"/>
  <c r="BD161" i="74" s="1"/>
  <c r="AR161" i="74"/>
  <c r="X160" i="74"/>
  <c r="Y56" i="74"/>
  <c r="X57" i="74"/>
  <c r="AY162" i="74"/>
  <c r="AZ162" i="74" s="1"/>
  <c r="AX163" i="74"/>
  <c r="AU163" i="74"/>
  <c r="AV163" i="74" s="1"/>
  <c r="AT164" i="74"/>
  <c r="AP163" i="74"/>
  <c r="AQ162" i="74"/>
  <c r="Y159" i="74"/>
  <c r="Z55" i="74"/>
  <c r="T161" i="74"/>
  <c r="U57" i="74"/>
  <c r="T58" i="74"/>
  <c r="U161" i="74" l="1"/>
  <c r="V57" i="74"/>
  <c r="AU164" i="74"/>
  <c r="AV164" i="74" s="1"/>
  <c r="AT165" i="74"/>
  <c r="AR58" i="74"/>
  <c r="BB58" i="74"/>
  <c r="BD58" i="74" s="1"/>
  <c r="AY59" i="74"/>
  <c r="AZ59" i="74" s="1"/>
  <c r="AX60" i="74"/>
  <c r="AR162" i="74"/>
  <c r="BB162" i="74"/>
  <c r="BD162" i="74" s="1"/>
  <c r="AQ59" i="74"/>
  <c r="AP60" i="74"/>
  <c r="AX164" i="74"/>
  <c r="AY163" i="74"/>
  <c r="AZ163" i="74" s="1"/>
  <c r="Z159" i="74"/>
  <c r="AU59" i="74"/>
  <c r="AV59" i="74" s="1"/>
  <c r="AT60" i="74"/>
  <c r="AQ163" i="74"/>
  <c r="AP164" i="74"/>
  <c r="X161" i="74"/>
  <c r="Y57" i="74"/>
  <c r="AB57" i="74" s="1"/>
  <c r="X58" i="74"/>
  <c r="R161" i="74"/>
  <c r="P163" i="74"/>
  <c r="Q59" i="74"/>
  <c r="P60" i="74"/>
  <c r="V160" i="74"/>
  <c r="T162" i="74"/>
  <c r="U58" i="74"/>
  <c r="T59" i="74"/>
  <c r="Y160" i="74"/>
  <c r="Z56" i="74"/>
  <c r="AB56" i="74"/>
  <c r="Q162" i="74"/>
  <c r="R58" i="74"/>
  <c r="AB161" i="74" l="1"/>
  <c r="BC161" i="74" s="1"/>
  <c r="BE161" i="74" s="1"/>
  <c r="BC57" i="74"/>
  <c r="BE57" i="74" s="1"/>
  <c r="AB160" i="74"/>
  <c r="BC160" i="74" s="1"/>
  <c r="BE160" i="74" s="1"/>
  <c r="BF160" i="74" s="1"/>
  <c r="BC56" i="74"/>
  <c r="BE56" i="74" s="1"/>
  <c r="BF56" i="74" s="1"/>
  <c r="AT166" i="74"/>
  <c r="AU165" i="74"/>
  <c r="AV165" i="74" s="1"/>
  <c r="Z160" i="74"/>
  <c r="Y161" i="74"/>
  <c r="Z57" i="74"/>
  <c r="BB59" i="74"/>
  <c r="BD59" i="74" s="1"/>
  <c r="AR59" i="74"/>
  <c r="P164" i="74"/>
  <c r="Q60" i="74"/>
  <c r="P61" i="74"/>
  <c r="V161" i="74"/>
  <c r="X162" i="74"/>
  <c r="Y58" i="74"/>
  <c r="X59" i="74"/>
  <c r="R162" i="74"/>
  <c r="Q163" i="74"/>
  <c r="R59" i="74"/>
  <c r="T163" i="74"/>
  <c r="U59" i="74"/>
  <c r="T60" i="74"/>
  <c r="AP165" i="74"/>
  <c r="AQ164" i="74"/>
  <c r="AY60" i="74"/>
  <c r="AZ60" i="74" s="1"/>
  <c r="AX61" i="74"/>
  <c r="AQ60" i="74"/>
  <c r="AP61" i="74"/>
  <c r="U162" i="74"/>
  <c r="V58" i="74"/>
  <c r="AR163" i="74"/>
  <c r="BB163" i="74"/>
  <c r="BD163" i="74" s="1"/>
  <c r="AY164" i="74"/>
  <c r="AZ164" i="74" s="1"/>
  <c r="AX165" i="74"/>
  <c r="AT61" i="74"/>
  <c r="AU60" i="74"/>
  <c r="AV60" i="74" s="1"/>
  <c r="BF57" i="74" l="1"/>
  <c r="BF161" i="74"/>
  <c r="AU61" i="74"/>
  <c r="AV61" i="74" s="1"/>
  <c r="AT62" i="74"/>
  <c r="AQ61" i="74"/>
  <c r="AP62" i="74"/>
  <c r="T164" i="74"/>
  <c r="U60" i="74"/>
  <c r="T61" i="74"/>
  <c r="R163" i="74"/>
  <c r="AU166" i="74"/>
  <c r="AV166" i="74" s="1"/>
  <c r="AT167" i="74"/>
  <c r="Y162" i="74"/>
  <c r="Z58" i="74"/>
  <c r="AB58" i="74"/>
  <c r="U163" i="74"/>
  <c r="V59" i="74"/>
  <c r="Z161" i="74"/>
  <c r="BB60" i="74"/>
  <c r="BD60" i="74" s="1"/>
  <c r="AR60" i="74"/>
  <c r="AY61" i="74"/>
  <c r="AZ61" i="74" s="1"/>
  <c r="AX62" i="74"/>
  <c r="P165" i="74"/>
  <c r="Q61" i="74"/>
  <c r="P62" i="74"/>
  <c r="AQ165" i="74"/>
  <c r="AP166" i="74"/>
  <c r="V162" i="74"/>
  <c r="Q164" i="74"/>
  <c r="R60" i="74"/>
  <c r="AX166" i="74"/>
  <c r="AY165" i="74"/>
  <c r="AZ165" i="74" s="1"/>
  <c r="AR164" i="74"/>
  <c r="BB164" i="74"/>
  <c r="BD164" i="74" s="1"/>
  <c r="X163" i="74"/>
  <c r="Y59" i="74"/>
  <c r="AB59" i="74" s="1"/>
  <c r="X60" i="74"/>
  <c r="BB165" i="74" l="1"/>
  <c r="BD165" i="74" s="1"/>
  <c r="AR165" i="74"/>
  <c r="AB162" i="74"/>
  <c r="BC162" i="74" s="1"/>
  <c r="BE162" i="74" s="1"/>
  <c r="BF162" i="74" s="1"/>
  <c r="BC58" i="74"/>
  <c r="BE58" i="74" s="1"/>
  <c r="BF58" i="74" s="1"/>
  <c r="T165" i="74"/>
  <c r="U61" i="74"/>
  <c r="T62" i="74"/>
  <c r="U164" i="74"/>
  <c r="V60" i="74"/>
  <c r="X164" i="74"/>
  <c r="Y60" i="74"/>
  <c r="X61" i="74"/>
  <c r="Q165" i="74"/>
  <c r="R61" i="74"/>
  <c r="Z162" i="74"/>
  <c r="Y163" i="74"/>
  <c r="Z59" i="74"/>
  <c r="AB163" i="74"/>
  <c r="BC163" i="74" s="1"/>
  <c r="BE163" i="74" s="1"/>
  <c r="BC59" i="74"/>
  <c r="BE59" i="74" s="1"/>
  <c r="AT168" i="74"/>
  <c r="AU167" i="74"/>
  <c r="AV167" i="74" s="1"/>
  <c r="AQ62" i="74"/>
  <c r="AP63" i="74"/>
  <c r="AY62" i="74"/>
  <c r="AZ62" i="74" s="1"/>
  <c r="AX63" i="74"/>
  <c r="V163" i="74"/>
  <c r="BB61" i="74"/>
  <c r="BD61" i="74" s="1"/>
  <c r="AR61" i="74"/>
  <c r="P166" i="74"/>
  <c r="Q62" i="74"/>
  <c r="P63" i="74"/>
  <c r="AX167" i="74"/>
  <c r="AY166" i="74"/>
  <c r="AZ166" i="74" s="1"/>
  <c r="AT63" i="74"/>
  <c r="AU62" i="74"/>
  <c r="AV62" i="74" s="1"/>
  <c r="R164" i="74"/>
  <c r="AP167" i="74"/>
  <c r="AQ166" i="74"/>
  <c r="BF163" i="74" l="1"/>
  <c r="BF59" i="74"/>
  <c r="Q166" i="74"/>
  <c r="R62" i="74"/>
  <c r="Y164" i="74"/>
  <c r="Z60" i="74"/>
  <c r="BB62" i="74"/>
  <c r="BD62" i="74" s="1"/>
  <c r="AR62" i="74"/>
  <c r="Z163" i="74"/>
  <c r="V164" i="74"/>
  <c r="AT64" i="74"/>
  <c r="AU63" i="74"/>
  <c r="AV63" i="74" s="1"/>
  <c r="AT169" i="74"/>
  <c r="AU168" i="74"/>
  <c r="AV168" i="74" s="1"/>
  <c r="BB166" i="74"/>
  <c r="BD166" i="74" s="1"/>
  <c r="AR166" i="74"/>
  <c r="R165" i="74"/>
  <c r="AP168" i="74"/>
  <c r="AQ167" i="74"/>
  <c r="AY167" i="74"/>
  <c r="AZ167" i="74" s="1"/>
  <c r="AX168" i="74"/>
  <c r="T166" i="74"/>
  <c r="U62" i="74"/>
  <c r="T63" i="74"/>
  <c r="AQ63" i="74"/>
  <c r="AP64" i="74"/>
  <c r="P167" i="74"/>
  <c r="Q63" i="74"/>
  <c r="P64" i="74"/>
  <c r="AY63" i="74"/>
  <c r="AZ63" i="74" s="1"/>
  <c r="AX64" i="74"/>
  <c r="X165" i="74"/>
  <c r="Y61" i="74"/>
  <c r="X62" i="74"/>
  <c r="U165" i="74"/>
  <c r="V61" i="74"/>
  <c r="AB60" i="74"/>
  <c r="Y165" i="74" l="1"/>
  <c r="Z61" i="74"/>
  <c r="AB61" i="74"/>
  <c r="Q167" i="74"/>
  <c r="R63" i="74"/>
  <c r="AU64" i="74"/>
  <c r="AV64" i="74" s="1"/>
  <c r="AT65" i="74"/>
  <c r="AB164" i="74"/>
  <c r="BC164" i="74" s="1"/>
  <c r="BE164" i="74" s="1"/>
  <c r="BF164" i="74" s="1"/>
  <c r="BC60" i="74"/>
  <c r="BE60" i="74" s="1"/>
  <c r="BF60" i="74" s="1"/>
  <c r="AQ64" i="74"/>
  <c r="AP65" i="74"/>
  <c r="AX169" i="74"/>
  <c r="AY168" i="74"/>
  <c r="AZ168" i="74" s="1"/>
  <c r="AR63" i="74"/>
  <c r="BB63" i="74"/>
  <c r="BD63" i="74" s="1"/>
  <c r="R166" i="74"/>
  <c r="V165" i="74"/>
  <c r="AY64" i="74"/>
  <c r="AZ64" i="74" s="1"/>
  <c r="AX65" i="74"/>
  <c r="T167" i="74"/>
  <c r="U63" i="74"/>
  <c r="T64" i="74"/>
  <c r="AR167" i="74"/>
  <c r="BB167" i="74"/>
  <c r="BD167" i="74" s="1"/>
  <c r="U166" i="74"/>
  <c r="V62" i="74"/>
  <c r="AQ168" i="74"/>
  <c r="AP169" i="74"/>
  <c r="AU169" i="74"/>
  <c r="AV169" i="74" s="1"/>
  <c r="AT170" i="74"/>
  <c r="X166" i="74"/>
  <c r="Y62" i="74"/>
  <c r="X63" i="74"/>
  <c r="P168" i="74"/>
  <c r="Q64" i="74"/>
  <c r="P65" i="74"/>
  <c r="Z164" i="74"/>
  <c r="AT171" i="74" l="1"/>
  <c r="AU170" i="74"/>
  <c r="AV170" i="74" s="1"/>
  <c r="Q168" i="74"/>
  <c r="R64" i="74"/>
  <c r="T168" i="74"/>
  <c r="U64" i="74"/>
  <c r="T65" i="74"/>
  <c r="AQ65" i="74"/>
  <c r="AP66" i="74"/>
  <c r="AP170" i="74"/>
  <c r="AQ169" i="74"/>
  <c r="U167" i="74"/>
  <c r="V63" i="74"/>
  <c r="BB64" i="74"/>
  <c r="BD64" i="74" s="1"/>
  <c r="AR64" i="74"/>
  <c r="AB165" i="74"/>
  <c r="BC165" i="74" s="1"/>
  <c r="BE165" i="74" s="1"/>
  <c r="BF165" i="74" s="1"/>
  <c r="BC61" i="74"/>
  <c r="BE61" i="74" s="1"/>
  <c r="BF61" i="74" s="1"/>
  <c r="P169" i="74"/>
  <c r="Q65" i="74"/>
  <c r="P66" i="74"/>
  <c r="BB168" i="74"/>
  <c r="BD168" i="74" s="1"/>
  <c r="AR168" i="74"/>
  <c r="Z165" i="74"/>
  <c r="AY169" i="74"/>
  <c r="AZ169" i="74" s="1"/>
  <c r="AX170" i="74"/>
  <c r="X167" i="74"/>
  <c r="Y63" i="74"/>
  <c r="X64" i="74"/>
  <c r="V166" i="74"/>
  <c r="AT66" i="74"/>
  <c r="AU65" i="74"/>
  <c r="AV65" i="74" s="1"/>
  <c r="Y166" i="74"/>
  <c r="Z62" i="74"/>
  <c r="AY65" i="74"/>
  <c r="AZ65" i="74" s="1"/>
  <c r="AX66" i="74"/>
  <c r="R167" i="74"/>
  <c r="AB62" i="74"/>
  <c r="Z166" i="74" l="1"/>
  <c r="Y167" i="74"/>
  <c r="Z63" i="74"/>
  <c r="AQ170" i="74"/>
  <c r="AP171" i="74"/>
  <c r="R168" i="74"/>
  <c r="AY170" i="74"/>
  <c r="AZ170" i="74" s="1"/>
  <c r="AX171" i="74"/>
  <c r="P170" i="74"/>
  <c r="Q66" i="74"/>
  <c r="P67" i="74"/>
  <c r="AQ66" i="74"/>
  <c r="AP67" i="74"/>
  <c r="AU66" i="74"/>
  <c r="AV66" i="74" s="1"/>
  <c r="AT67" i="74"/>
  <c r="Q169" i="74"/>
  <c r="R65" i="74"/>
  <c r="V167" i="74"/>
  <c r="AR65" i="74"/>
  <c r="BB65" i="74"/>
  <c r="BD65" i="74" s="1"/>
  <c r="T169" i="74"/>
  <c r="U65" i="74"/>
  <c r="T66" i="74"/>
  <c r="AY66" i="74"/>
  <c r="AZ66" i="74" s="1"/>
  <c r="AX67" i="74"/>
  <c r="U168" i="74"/>
  <c r="V64" i="74"/>
  <c r="AT172" i="74"/>
  <c r="AU171" i="74"/>
  <c r="AV171" i="74" s="1"/>
  <c r="AB166" i="74"/>
  <c r="BC166" i="74" s="1"/>
  <c r="BE166" i="74" s="1"/>
  <c r="BF166" i="74" s="1"/>
  <c r="BC62" i="74"/>
  <c r="BE62" i="74" s="1"/>
  <c r="BF62" i="74" s="1"/>
  <c r="X168" i="74"/>
  <c r="Y64" i="74"/>
  <c r="X65" i="74"/>
  <c r="BB169" i="74"/>
  <c r="BD169" i="74" s="1"/>
  <c r="AR169" i="74"/>
  <c r="AB63" i="74"/>
  <c r="AB167" i="74" l="1"/>
  <c r="BC167" i="74" s="1"/>
  <c r="BE167" i="74" s="1"/>
  <c r="BF167" i="74" s="1"/>
  <c r="BC63" i="74"/>
  <c r="BE63" i="74" s="1"/>
  <c r="BF63" i="74" s="1"/>
  <c r="BB170" i="74"/>
  <c r="BD170" i="74" s="1"/>
  <c r="AR170" i="74"/>
  <c r="BB66" i="74"/>
  <c r="BD66" i="74" s="1"/>
  <c r="AR66" i="74"/>
  <c r="T170" i="74"/>
  <c r="U66" i="74"/>
  <c r="T67" i="74"/>
  <c r="R169" i="74"/>
  <c r="P171" i="74"/>
  <c r="Q67" i="74"/>
  <c r="P68" i="74"/>
  <c r="Z167" i="74"/>
  <c r="AY67" i="74"/>
  <c r="AZ67" i="74" s="1"/>
  <c r="AX68" i="74"/>
  <c r="U169" i="74"/>
  <c r="V65" i="74"/>
  <c r="Q170" i="74"/>
  <c r="R66" i="74"/>
  <c r="X169" i="74"/>
  <c r="Y65" i="74"/>
  <c r="X66" i="74"/>
  <c r="AT173" i="74"/>
  <c r="AU172" i="74"/>
  <c r="AV172" i="74" s="1"/>
  <c r="Y168" i="74"/>
  <c r="Z64" i="74"/>
  <c r="AB64" i="74"/>
  <c r="V168" i="74"/>
  <c r="AQ67" i="74"/>
  <c r="AP68" i="74"/>
  <c r="AU67" i="74"/>
  <c r="AV67" i="74" s="1"/>
  <c r="AT68" i="74"/>
  <c r="AX172" i="74"/>
  <c r="AY171" i="74"/>
  <c r="AZ171" i="74" s="1"/>
  <c r="AP172" i="74"/>
  <c r="AQ171" i="74"/>
  <c r="AB168" i="74" l="1"/>
  <c r="BC168" i="74" s="1"/>
  <c r="BE168" i="74" s="1"/>
  <c r="BF168" i="74" s="1"/>
  <c r="BC64" i="74"/>
  <c r="BE64" i="74" s="1"/>
  <c r="BF64" i="74" s="1"/>
  <c r="AP173" i="74"/>
  <c r="AQ172" i="74"/>
  <c r="Y169" i="74"/>
  <c r="Z65" i="74"/>
  <c r="AX173" i="74"/>
  <c r="AY172" i="74"/>
  <c r="AZ172" i="74" s="1"/>
  <c r="Z168" i="74"/>
  <c r="AT69" i="74"/>
  <c r="AU68" i="74"/>
  <c r="AV68" i="74" s="1"/>
  <c r="AB65" i="74"/>
  <c r="T171" i="74"/>
  <c r="U67" i="74"/>
  <c r="T68" i="74"/>
  <c r="V169" i="74"/>
  <c r="U170" i="74"/>
  <c r="V66" i="74"/>
  <c r="AQ68" i="74"/>
  <c r="AP69" i="74"/>
  <c r="P172" i="74"/>
  <c r="Q68" i="74"/>
  <c r="P69" i="74"/>
  <c r="AR67" i="74"/>
  <c r="BB67" i="74"/>
  <c r="BD67" i="74" s="1"/>
  <c r="AT174" i="74"/>
  <c r="AU173" i="74"/>
  <c r="AV173" i="74" s="1"/>
  <c r="Q171" i="74"/>
  <c r="R67" i="74"/>
  <c r="AR171" i="74"/>
  <c r="BB171" i="74"/>
  <c r="BD171" i="74" s="1"/>
  <c r="X170" i="74"/>
  <c r="Y66" i="74"/>
  <c r="X67" i="74"/>
  <c r="R170" i="74"/>
  <c r="AY68" i="74"/>
  <c r="AZ68" i="74" s="1"/>
  <c r="AX69" i="74"/>
  <c r="Z169" i="74" l="1"/>
  <c r="AY69" i="74"/>
  <c r="AZ69" i="74" s="1"/>
  <c r="AX70" i="74"/>
  <c r="AT175" i="74"/>
  <c r="AU174" i="74"/>
  <c r="AV174" i="74" s="1"/>
  <c r="AU69" i="74"/>
  <c r="AV69" i="74" s="1"/>
  <c r="AT70" i="74"/>
  <c r="BB172" i="74"/>
  <c r="BD172" i="74" s="1"/>
  <c r="AR172" i="74"/>
  <c r="AQ69" i="74"/>
  <c r="AP70" i="74"/>
  <c r="AP174" i="74"/>
  <c r="AQ173" i="74"/>
  <c r="BB68" i="74"/>
  <c r="BD68" i="74" s="1"/>
  <c r="AR68" i="74"/>
  <c r="T172" i="74"/>
  <c r="U68" i="74"/>
  <c r="T69" i="74"/>
  <c r="R171" i="74"/>
  <c r="X171" i="74"/>
  <c r="Y67" i="74"/>
  <c r="X68" i="74"/>
  <c r="P173" i="74"/>
  <c r="Q69" i="74"/>
  <c r="P70" i="74"/>
  <c r="V170" i="74"/>
  <c r="U171" i="74"/>
  <c r="V67" i="74"/>
  <c r="AB169" i="74"/>
  <c r="BC169" i="74" s="1"/>
  <c r="BE169" i="74" s="1"/>
  <c r="BF169" i="74" s="1"/>
  <c r="BC65" i="74"/>
  <c r="BE65" i="74" s="1"/>
  <c r="BF65" i="74" s="1"/>
  <c r="Y170" i="74"/>
  <c r="Z66" i="74"/>
  <c r="AB66" i="74"/>
  <c r="Q172" i="74"/>
  <c r="R68" i="74"/>
  <c r="AX174" i="74"/>
  <c r="AY173" i="74"/>
  <c r="AZ173" i="74" s="1"/>
  <c r="R172" i="74" l="1"/>
  <c r="P174" i="74"/>
  <c r="Q70" i="74"/>
  <c r="P71" i="74"/>
  <c r="BB173" i="74"/>
  <c r="BD173" i="74" s="1"/>
  <c r="AR173" i="74"/>
  <c r="AT71" i="74"/>
  <c r="AU70" i="74"/>
  <c r="AV70" i="74" s="1"/>
  <c r="AX175" i="74"/>
  <c r="AY174" i="74"/>
  <c r="AZ174" i="74" s="1"/>
  <c r="Q173" i="74"/>
  <c r="R69" i="74"/>
  <c r="AP175" i="74"/>
  <c r="AQ174" i="74"/>
  <c r="T173" i="74"/>
  <c r="U69" i="74"/>
  <c r="T70" i="74"/>
  <c r="V171" i="74"/>
  <c r="U172" i="74"/>
  <c r="V68" i="74"/>
  <c r="AT176" i="74"/>
  <c r="AU175" i="74"/>
  <c r="AV175" i="74" s="1"/>
  <c r="AB170" i="74"/>
  <c r="BC170" i="74" s="1"/>
  <c r="BE170" i="74" s="1"/>
  <c r="BF170" i="74" s="1"/>
  <c r="BC66" i="74"/>
  <c r="BE66" i="74" s="1"/>
  <c r="BF66" i="74" s="1"/>
  <c r="X172" i="74"/>
  <c r="Y68" i="74"/>
  <c r="X69" i="74"/>
  <c r="AQ70" i="74"/>
  <c r="AP71" i="74"/>
  <c r="AY70" i="74"/>
  <c r="AZ70" i="74" s="1"/>
  <c r="AX71" i="74"/>
  <c r="Z170" i="74"/>
  <c r="Y171" i="74"/>
  <c r="Z67" i="74"/>
  <c r="AB67" i="74"/>
  <c r="BB69" i="74"/>
  <c r="BD69" i="74" s="1"/>
  <c r="AR69" i="74"/>
  <c r="AT177" i="74" l="1"/>
  <c r="AU176" i="74"/>
  <c r="AV176" i="74" s="1"/>
  <c r="R173" i="74"/>
  <c r="AY71" i="74"/>
  <c r="AZ71" i="74" s="1"/>
  <c r="AX72" i="74"/>
  <c r="T174" i="74"/>
  <c r="U70" i="74"/>
  <c r="T71" i="74"/>
  <c r="P175" i="74"/>
  <c r="Q71" i="74"/>
  <c r="P72" i="74"/>
  <c r="AB171" i="74"/>
  <c r="BC171" i="74" s="1"/>
  <c r="BE171" i="74" s="1"/>
  <c r="BF171" i="74" s="1"/>
  <c r="BC67" i="74"/>
  <c r="BE67" i="74" s="1"/>
  <c r="BF67" i="74" s="1"/>
  <c r="Z171" i="74"/>
  <c r="V172" i="74"/>
  <c r="U173" i="74"/>
  <c r="V69" i="74"/>
  <c r="Q174" i="74"/>
  <c r="R70" i="74"/>
  <c r="AQ71" i="74"/>
  <c r="AP72" i="74"/>
  <c r="BB70" i="74"/>
  <c r="BD70" i="74" s="1"/>
  <c r="AR70" i="74"/>
  <c r="AX176" i="74"/>
  <c r="AY175" i="74"/>
  <c r="AZ175" i="74" s="1"/>
  <c r="X173" i="74"/>
  <c r="Y69" i="74"/>
  <c r="X70" i="74"/>
  <c r="BB174" i="74"/>
  <c r="BD174" i="74" s="1"/>
  <c r="AR174" i="74"/>
  <c r="Y172" i="74"/>
  <c r="Z68" i="74"/>
  <c r="AB68" i="74"/>
  <c r="AP176" i="74"/>
  <c r="AQ175" i="74"/>
  <c r="AT72" i="74"/>
  <c r="AU71" i="74"/>
  <c r="AV71" i="74" s="1"/>
  <c r="AX177" i="74" l="1"/>
  <c r="AY176" i="74"/>
  <c r="AZ176" i="74" s="1"/>
  <c r="BB175" i="74"/>
  <c r="BD175" i="74" s="1"/>
  <c r="AR175" i="74"/>
  <c r="T175" i="74"/>
  <c r="U71" i="74"/>
  <c r="T72" i="74"/>
  <c r="AP177" i="74"/>
  <c r="AQ176" i="74"/>
  <c r="U174" i="74"/>
  <c r="V70" i="74"/>
  <c r="AB172" i="74"/>
  <c r="BC172" i="74" s="1"/>
  <c r="BE172" i="74" s="1"/>
  <c r="BF172" i="74" s="1"/>
  <c r="BC68" i="74"/>
  <c r="BE68" i="74" s="1"/>
  <c r="BF68" i="74" s="1"/>
  <c r="X174" i="74"/>
  <c r="Y70" i="74"/>
  <c r="X71" i="74"/>
  <c r="V173" i="74"/>
  <c r="AY72" i="74"/>
  <c r="AZ72" i="74" s="1"/>
  <c r="AX73" i="74"/>
  <c r="Z172" i="74"/>
  <c r="Y173" i="74"/>
  <c r="Z69" i="74"/>
  <c r="AB69" i="74"/>
  <c r="AT178" i="74"/>
  <c r="AU177" i="74"/>
  <c r="AV177" i="74" s="1"/>
  <c r="R174" i="74"/>
  <c r="AU72" i="74"/>
  <c r="AV72" i="74" s="1"/>
  <c r="AT73" i="74"/>
  <c r="AQ72" i="74"/>
  <c r="AP73" i="74"/>
  <c r="P176" i="74"/>
  <c r="Q72" i="74"/>
  <c r="P73" i="74"/>
  <c r="BB71" i="74"/>
  <c r="BD71" i="74" s="1"/>
  <c r="AR71" i="74"/>
  <c r="Q175" i="74"/>
  <c r="R71" i="74"/>
  <c r="AT74" i="74" l="1"/>
  <c r="AU73" i="74"/>
  <c r="AV73" i="74" s="1"/>
  <c r="P177" i="74"/>
  <c r="Q73" i="74"/>
  <c r="P74" i="74"/>
  <c r="Q176" i="74"/>
  <c r="R72" i="74"/>
  <c r="X175" i="74"/>
  <c r="Y71" i="74"/>
  <c r="X72" i="74"/>
  <c r="AY73" i="74"/>
  <c r="AZ73" i="74" s="1"/>
  <c r="AX74" i="74"/>
  <c r="BB176" i="74"/>
  <c r="BD176" i="74" s="1"/>
  <c r="AR176" i="74"/>
  <c r="R175" i="74"/>
  <c r="AT179" i="74"/>
  <c r="AU178" i="74"/>
  <c r="AV178" i="74" s="1"/>
  <c r="AP178" i="74"/>
  <c r="AQ177" i="74"/>
  <c r="Y174" i="74"/>
  <c r="Z70" i="74"/>
  <c r="AB70" i="74"/>
  <c r="AQ73" i="74"/>
  <c r="AP74" i="74"/>
  <c r="AB173" i="74"/>
  <c r="BC173" i="74" s="1"/>
  <c r="BE173" i="74" s="1"/>
  <c r="BF173" i="74" s="1"/>
  <c r="BC69" i="74"/>
  <c r="BE69" i="74" s="1"/>
  <c r="BF69" i="74" s="1"/>
  <c r="T176" i="74"/>
  <c r="U72" i="74"/>
  <c r="T73" i="74"/>
  <c r="BB72" i="74"/>
  <c r="BD72" i="74" s="1"/>
  <c r="AR72" i="74"/>
  <c r="Z173" i="74"/>
  <c r="V174" i="74"/>
  <c r="U175" i="74"/>
  <c r="V71" i="74"/>
  <c r="AX178" i="74"/>
  <c r="AY177" i="74"/>
  <c r="AZ177" i="74" s="1"/>
  <c r="BB177" i="74" l="1"/>
  <c r="BD177" i="74" s="1"/>
  <c r="AR177" i="74"/>
  <c r="AY74" i="74"/>
  <c r="AZ74" i="74" s="1"/>
  <c r="AX75" i="74"/>
  <c r="R176" i="74"/>
  <c r="AQ74" i="74"/>
  <c r="AP75" i="74"/>
  <c r="X176" i="74"/>
  <c r="Y72" i="74"/>
  <c r="X73" i="74"/>
  <c r="P178" i="74"/>
  <c r="Q74" i="74"/>
  <c r="P75" i="74"/>
  <c r="T177" i="74"/>
  <c r="U73" i="74"/>
  <c r="T74" i="74"/>
  <c r="AR73" i="74"/>
  <c r="BB73" i="74"/>
  <c r="BD73" i="74" s="1"/>
  <c r="AT180" i="74"/>
  <c r="AU179" i="74"/>
  <c r="AV179" i="74" s="1"/>
  <c r="Y175" i="74"/>
  <c r="Z71" i="74"/>
  <c r="AB71" i="74"/>
  <c r="Q177" i="74"/>
  <c r="R73" i="74"/>
  <c r="AX179" i="74"/>
  <c r="AY178" i="74"/>
  <c r="AZ178" i="74" s="1"/>
  <c r="U176" i="74"/>
  <c r="V72" i="74"/>
  <c r="AB174" i="74"/>
  <c r="BC174" i="74" s="1"/>
  <c r="BE174" i="74" s="1"/>
  <c r="BF174" i="74" s="1"/>
  <c r="BC70" i="74"/>
  <c r="BE70" i="74" s="1"/>
  <c r="BF70" i="74" s="1"/>
  <c r="V175" i="74"/>
  <c r="Z174" i="74"/>
  <c r="AP179" i="74"/>
  <c r="AQ178" i="74"/>
  <c r="AU74" i="74"/>
  <c r="AV74" i="74" s="1"/>
  <c r="AT75" i="74"/>
  <c r="AU75" i="74" l="1"/>
  <c r="AV75" i="74" s="1"/>
  <c r="AT76" i="74"/>
  <c r="BB178" i="74"/>
  <c r="BD178" i="74" s="1"/>
  <c r="AR178" i="74"/>
  <c r="R177" i="74"/>
  <c r="P179" i="74"/>
  <c r="Q75" i="74"/>
  <c r="P76" i="74"/>
  <c r="AQ75" i="74"/>
  <c r="AP76" i="74"/>
  <c r="Q178" i="74"/>
  <c r="R74" i="74"/>
  <c r="AT181" i="74"/>
  <c r="AU180" i="74"/>
  <c r="AV180" i="74" s="1"/>
  <c r="BB74" i="74"/>
  <c r="BD74" i="74" s="1"/>
  <c r="AR74" i="74"/>
  <c r="V176" i="74"/>
  <c r="AB175" i="74"/>
  <c r="BC175" i="74" s="1"/>
  <c r="BE175" i="74" s="1"/>
  <c r="BF175" i="74" s="1"/>
  <c r="BC71" i="74"/>
  <c r="BE71" i="74" s="1"/>
  <c r="BF71" i="74" s="1"/>
  <c r="AY75" i="74"/>
  <c r="AZ75" i="74" s="1"/>
  <c r="AX76" i="74"/>
  <c r="Z175" i="74"/>
  <c r="U177" i="74"/>
  <c r="V73" i="74"/>
  <c r="Y176" i="74"/>
  <c r="Z72" i="74"/>
  <c r="AB72" i="74"/>
  <c r="X177" i="74"/>
  <c r="Y73" i="74"/>
  <c r="X74" i="74"/>
  <c r="AP180" i="74"/>
  <c r="AQ179" i="74"/>
  <c r="T178" i="74"/>
  <c r="U74" i="74"/>
  <c r="T75" i="74"/>
  <c r="AX180" i="74"/>
  <c r="AY179" i="74"/>
  <c r="AZ179" i="74" s="1"/>
  <c r="AX181" i="74" l="1"/>
  <c r="AY180" i="74"/>
  <c r="AZ180" i="74" s="1"/>
  <c r="BB179" i="74"/>
  <c r="BD179" i="74" s="1"/>
  <c r="AR179" i="74"/>
  <c r="R178" i="74"/>
  <c r="T179" i="74"/>
  <c r="U75" i="74"/>
  <c r="T76" i="74"/>
  <c r="X178" i="74"/>
  <c r="Y74" i="74"/>
  <c r="X75" i="74"/>
  <c r="V177" i="74"/>
  <c r="U178" i="74"/>
  <c r="V74" i="74"/>
  <c r="Y177" i="74"/>
  <c r="Z73" i="74"/>
  <c r="AB73" i="74"/>
  <c r="AP181" i="74"/>
  <c r="AQ180" i="74"/>
  <c r="AQ76" i="74"/>
  <c r="AP77" i="74"/>
  <c r="BB75" i="74"/>
  <c r="BD75" i="74" s="1"/>
  <c r="AR75" i="74"/>
  <c r="AB176" i="74"/>
  <c r="BC176" i="74" s="1"/>
  <c r="BE176" i="74" s="1"/>
  <c r="BF176" i="74" s="1"/>
  <c r="BC72" i="74"/>
  <c r="BE72" i="74" s="1"/>
  <c r="BF72" i="74" s="1"/>
  <c r="P180" i="74"/>
  <c r="Q76" i="74"/>
  <c r="P77" i="74"/>
  <c r="AT77" i="74"/>
  <c r="AU76" i="74"/>
  <c r="AV76" i="74" s="1"/>
  <c r="AY76" i="74"/>
  <c r="AZ76" i="74" s="1"/>
  <c r="AX77" i="74"/>
  <c r="Z176" i="74"/>
  <c r="AT182" i="74"/>
  <c r="AU181" i="74"/>
  <c r="AV181" i="74" s="1"/>
  <c r="Q179" i="74"/>
  <c r="R75" i="74"/>
  <c r="R179" i="74" l="1"/>
  <c r="Z177" i="74"/>
  <c r="X179" i="74"/>
  <c r="Y75" i="74"/>
  <c r="X76" i="74"/>
  <c r="AY77" i="74"/>
  <c r="AZ77" i="74" s="1"/>
  <c r="AX78" i="74"/>
  <c r="BB76" i="74"/>
  <c r="BD76" i="74" s="1"/>
  <c r="AR76" i="74"/>
  <c r="AR180" i="74"/>
  <c r="BB180" i="74"/>
  <c r="BD180" i="74" s="1"/>
  <c r="V178" i="74"/>
  <c r="AP182" i="74"/>
  <c r="AQ181" i="74"/>
  <c r="T180" i="74"/>
  <c r="U76" i="74"/>
  <c r="T77" i="74"/>
  <c r="AT183" i="74"/>
  <c r="AU182" i="74"/>
  <c r="AV182" i="74" s="1"/>
  <c r="AU77" i="74"/>
  <c r="AV77" i="74" s="1"/>
  <c r="AT78" i="74"/>
  <c r="U179" i="74"/>
  <c r="V75" i="74"/>
  <c r="AQ77" i="74"/>
  <c r="AP78" i="74"/>
  <c r="P181" i="74"/>
  <c r="Q77" i="74"/>
  <c r="P78" i="74"/>
  <c r="Y178" i="74"/>
  <c r="Z74" i="74"/>
  <c r="AB74" i="74"/>
  <c r="Q180" i="74"/>
  <c r="R76" i="74"/>
  <c r="AB177" i="74"/>
  <c r="BC177" i="74" s="1"/>
  <c r="BE177" i="74" s="1"/>
  <c r="BF177" i="74" s="1"/>
  <c r="BC73" i="74"/>
  <c r="BE73" i="74" s="1"/>
  <c r="BF73" i="74" s="1"/>
  <c r="AX182" i="74"/>
  <c r="AY181" i="74"/>
  <c r="AZ181" i="74" s="1"/>
  <c r="Q181" i="74" l="1"/>
  <c r="R77" i="74"/>
  <c r="AT79" i="74"/>
  <c r="AU78" i="74"/>
  <c r="AV78" i="74" s="1"/>
  <c r="BB181" i="74"/>
  <c r="BD181" i="74" s="1"/>
  <c r="AR181" i="74"/>
  <c r="Z178" i="74"/>
  <c r="AX183" i="74"/>
  <c r="AY182" i="74"/>
  <c r="AZ182" i="74" s="1"/>
  <c r="AQ78" i="74"/>
  <c r="AP79" i="74"/>
  <c r="AU183" i="74"/>
  <c r="AV183" i="74" s="1"/>
  <c r="AT184" i="74"/>
  <c r="AB178" i="74"/>
  <c r="BC178" i="74" s="1"/>
  <c r="BE178" i="74" s="1"/>
  <c r="BF178" i="74" s="1"/>
  <c r="BC74" i="74"/>
  <c r="BE74" i="74" s="1"/>
  <c r="BF74" i="74" s="1"/>
  <c r="BB77" i="74"/>
  <c r="BD77" i="74" s="1"/>
  <c r="AR77" i="74"/>
  <c r="T181" i="74"/>
  <c r="U77" i="74"/>
  <c r="T78" i="74"/>
  <c r="AY78" i="74"/>
  <c r="AZ78" i="74" s="1"/>
  <c r="AX79" i="74"/>
  <c r="R180" i="74"/>
  <c r="V179" i="74"/>
  <c r="U180" i="74"/>
  <c r="V76" i="74"/>
  <c r="X180" i="74"/>
  <c r="Y76" i="74"/>
  <c r="X77" i="74"/>
  <c r="AP183" i="74"/>
  <c r="AQ182" i="74"/>
  <c r="P182" i="74"/>
  <c r="Q78" i="74"/>
  <c r="P79" i="74"/>
  <c r="Y179" i="74"/>
  <c r="Z75" i="74"/>
  <c r="AB75" i="74"/>
  <c r="Z179" i="74" l="1"/>
  <c r="AB179" i="74"/>
  <c r="BC179" i="74" s="1"/>
  <c r="BE179" i="74" s="1"/>
  <c r="BF179" i="74" s="1"/>
  <c r="BC75" i="74"/>
  <c r="BE75" i="74" s="1"/>
  <c r="BF75" i="74" s="1"/>
  <c r="BB182" i="74"/>
  <c r="BD182" i="74" s="1"/>
  <c r="AR182" i="74"/>
  <c r="AQ79" i="74"/>
  <c r="AP80" i="74"/>
  <c r="AP184" i="74"/>
  <c r="AQ183" i="74"/>
  <c r="X181" i="74"/>
  <c r="Y77" i="74"/>
  <c r="AB77" i="74" s="1"/>
  <c r="X78" i="74"/>
  <c r="V180" i="74"/>
  <c r="Y180" i="74"/>
  <c r="Z76" i="74"/>
  <c r="AB76" i="74"/>
  <c r="T182" i="74"/>
  <c r="U78" i="74"/>
  <c r="T79" i="74"/>
  <c r="AX184" i="74"/>
  <c r="AY183" i="74"/>
  <c r="AZ183" i="74" s="1"/>
  <c r="AT80" i="74"/>
  <c r="AU79" i="74"/>
  <c r="AV79" i="74" s="1"/>
  <c r="P183" i="74"/>
  <c r="Q79" i="74"/>
  <c r="P80" i="74"/>
  <c r="U181" i="74"/>
  <c r="V77" i="74"/>
  <c r="R181" i="74"/>
  <c r="BB78" i="74"/>
  <c r="BD78" i="74" s="1"/>
  <c r="AR78" i="74"/>
  <c r="Q182" i="74"/>
  <c r="R78" i="74"/>
  <c r="AT185" i="74"/>
  <c r="AU184" i="74"/>
  <c r="AV184" i="74" s="1"/>
  <c r="AY79" i="74"/>
  <c r="AZ79" i="74" s="1"/>
  <c r="AX80" i="74"/>
  <c r="Q183" i="74" l="1"/>
  <c r="R79" i="74"/>
  <c r="U182" i="74"/>
  <c r="V78" i="74"/>
  <c r="BB79" i="74"/>
  <c r="BD79" i="74" s="1"/>
  <c r="AR79" i="74"/>
  <c r="R182" i="74"/>
  <c r="Y181" i="74"/>
  <c r="Z77" i="74"/>
  <c r="AB180" i="74"/>
  <c r="BC180" i="74" s="1"/>
  <c r="BE180" i="74" s="1"/>
  <c r="BF180" i="74" s="1"/>
  <c r="BC76" i="74"/>
  <c r="BE76" i="74" s="1"/>
  <c r="BF76" i="74" s="1"/>
  <c r="AY80" i="74"/>
  <c r="AZ80" i="74" s="1"/>
  <c r="AX81" i="74"/>
  <c r="AU185" i="74"/>
  <c r="AV185" i="74" s="1"/>
  <c r="AT186" i="74"/>
  <c r="V181" i="74"/>
  <c r="AU80" i="74"/>
  <c r="AV80" i="74" s="1"/>
  <c r="AT81" i="74"/>
  <c r="Z180" i="74"/>
  <c r="BB183" i="74"/>
  <c r="BD183" i="74" s="1"/>
  <c r="AR183" i="74"/>
  <c r="X182" i="74"/>
  <c r="Y78" i="74"/>
  <c r="X79" i="74"/>
  <c r="AX185" i="74"/>
  <c r="AY184" i="74"/>
  <c r="AZ184" i="74" s="1"/>
  <c r="AP185" i="74"/>
  <c r="AQ184" i="74"/>
  <c r="AB181" i="74"/>
  <c r="BC181" i="74" s="1"/>
  <c r="BE181" i="74" s="1"/>
  <c r="BF181" i="74" s="1"/>
  <c r="BC77" i="74"/>
  <c r="BE77" i="74" s="1"/>
  <c r="P184" i="74"/>
  <c r="Q80" i="74"/>
  <c r="P81" i="74"/>
  <c r="T183" i="74"/>
  <c r="U79" i="74"/>
  <c r="T80" i="74"/>
  <c r="AQ80" i="74"/>
  <c r="AP81" i="74"/>
  <c r="BF77" i="74" l="1"/>
  <c r="AT82" i="74"/>
  <c r="AU81" i="74"/>
  <c r="AV81" i="74" s="1"/>
  <c r="T184" i="74"/>
  <c r="U80" i="74"/>
  <c r="T81" i="74"/>
  <c r="R183" i="74"/>
  <c r="Y182" i="74"/>
  <c r="Z78" i="74"/>
  <c r="AB78" i="74"/>
  <c r="BB184" i="74"/>
  <c r="BD184" i="74" s="1"/>
  <c r="AR184" i="74"/>
  <c r="U183" i="74"/>
  <c r="V79" i="74"/>
  <c r="P185" i="74"/>
  <c r="Q81" i="74"/>
  <c r="P82" i="74"/>
  <c r="AP186" i="74"/>
  <c r="AQ185" i="74"/>
  <c r="Z181" i="74"/>
  <c r="Q184" i="74"/>
  <c r="R80" i="74"/>
  <c r="AT187" i="74"/>
  <c r="AU186" i="74"/>
  <c r="AV186" i="74" s="1"/>
  <c r="V182" i="74"/>
  <c r="AQ81" i="74"/>
  <c r="AP82" i="74"/>
  <c r="AY185" i="74"/>
  <c r="AZ185" i="74" s="1"/>
  <c r="AX186" i="74"/>
  <c r="X183" i="74"/>
  <c r="Y79" i="74"/>
  <c r="AB79" i="74" s="1"/>
  <c r="X80" i="74"/>
  <c r="BB80" i="74"/>
  <c r="BD80" i="74" s="1"/>
  <c r="AR80" i="74"/>
  <c r="AY81" i="74"/>
  <c r="AZ81" i="74" s="1"/>
  <c r="AX82" i="74"/>
  <c r="AB183" i="74" l="1"/>
  <c r="BC183" i="74" s="1"/>
  <c r="BE183" i="74" s="1"/>
  <c r="BC79" i="74"/>
  <c r="BE79" i="74" s="1"/>
  <c r="V183" i="74"/>
  <c r="X184" i="74"/>
  <c r="Y80" i="74"/>
  <c r="X81" i="74"/>
  <c r="AB182" i="74"/>
  <c r="BC182" i="74" s="1"/>
  <c r="BE182" i="74" s="1"/>
  <c r="BF182" i="74" s="1"/>
  <c r="BC78" i="74"/>
  <c r="BE78" i="74" s="1"/>
  <c r="BF78" i="74" s="1"/>
  <c r="T185" i="74"/>
  <c r="U81" i="74"/>
  <c r="T82" i="74"/>
  <c r="BB185" i="74"/>
  <c r="BD185" i="74" s="1"/>
  <c r="AR185" i="74"/>
  <c r="Z182" i="74"/>
  <c r="U184" i="74"/>
  <c r="V80" i="74"/>
  <c r="AY82" i="74"/>
  <c r="AZ82" i="74" s="1"/>
  <c r="AX83" i="74"/>
  <c r="AX187" i="74"/>
  <c r="AY186" i="74"/>
  <c r="AZ186" i="74" s="1"/>
  <c r="AU187" i="74"/>
  <c r="AV187" i="74" s="1"/>
  <c r="AT188" i="74"/>
  <c r="AQ186" i="74"/>
  <c r="AP187" i="74"/>
  <c r="R184" i="74"/>
  <c r="P186" i="74"/>
  <c r="Q82" i="74"/>
  <c r="P83" i="74"/>
  <c r="AQ82" i="74"/>
  <c r="AP83" i="74"/>
  <c r="Q185" i="74"/>
  <c r="R81" i="74"/>
  <c r="Y183" i="74"/>
  <c r="Z79" i="74"/>
  <c r="BB81" i="74"/>
  <c r="BD81" i="74" s="1"/>
  <c r="AR81" i="74"/>
  <c r="AU82" i="74"/>
  <c r="AV82" i="74" s="1"/>
  <c r="AT83" i="74"/>
  <c r="BF79" i="74" l="1"/>
  <c r="BF183" i="74"/>
  <c r="Y184" i="74"/>
  <c r="Z80" i="74"/>
  <c r="AB80" i="74"/>
  <c r="AP188" i="74"/>
  <c r="AQ187" i="74"/>
  <c r="V184" i="74"/>
  <c r="Z183" i="74"/>
  <c r="BB82" i="74"/>
  <c r="BD82" i="74" s="1"/>
  <c r="AR82" i="74"/>
  <c r="AR186" i="74"/>
  <c r="BB186" i="74"/>
  <c r="BD186" i="74" s="1"/>
  <c r="P187" i="74"/>
  <c r="Q83" i="74"/>
  <c r="P84" i="74"/>
  <c r="AU188" i="74"/>
  <c r="AV188" i="74" s="1"/>
  <c r="AT189" i="74"/>
  <c r="AQ83" i="74"/>
  <c r="AP84" i="74"/>
  <c r="Q186" i="74"/>
  <c r="R82" i="74"/>
  <c r="T186" i="74"/>
  <c r="U82" i="74"/>
  <c r="T83" i="74"/>
  <c r="R185" i="74"/>
  <c r="U185" i="74"/>
  <c r="V81" i="74"/>
  <c r="AU83" i="74"/>
  <c r="AV83" i="74" s="1"/>
  <c r="AT84" i="74"/>
  <c r="AX188" i="74"/>
  <c r="AY187" i="74"/>
  <c r="AZ187" i="74" s="1"/>
  <c r="AY83" i="74"/>
  <c r="AZ83" i="74" s="1"/>
  <c r="AX84" i="74"/>
  <c r="X185" i="74"/>
  <c r="Y81" i="74"/>
  <c r="X82" i="74"/>
  <c r="AY188" i="74" l="1"/>
  <c r="AZ188" i="74" s="1"/>
  <c r="AX189" i="74"/>
  <c r="R186" i="74"/>
  <c r="AT190" i="74"/>
  <c r="AU189" i="74"/>
  <c r="AV189" i="74" s="1"/>
  <c r="AR187" i="74"/>
  <c r="BB187" i="74"/>
  <c r="BD187" i="74" s="1"/>
  <c r="AP189" i="74"/>
  <c r="AQ188" i="74"/>
  <c r="Y185" i="74"/>
  <c r="Z81" i="74"/>
  <c r="AB81" i="74"/>
  <c r="P188" i="74"/>
  <c r="Q84" i="74"/>
  <c r="P85" i="74"/>
  <c r="AB184" i="74"/>
  <c r="BC184" i="74" s="1"/>
  <c r="BE184" i="74" s="1"/>
  <c r="BF184" i="74" s="1"/>
  <c r="BC80" i="74"/>
  <c r="BE80" i="74" s="1"/>
  <c r="BF80" i="74" s="1"/>
  <c r="X186" i="74"/>
  <c r="Y82" i="74"/>
  <c r="X83" i="74"/>
  <c r="V185" i="74"/>
  <c r="Q187" i="74"/>
  <c r="R83" i="74"/>
  <c r="Z184" i="74"/>
  <c r="T187" i="74"/>
  <c r="U83" i="74"/>
  <c r="T84" i="74"/>
  <c r="AQ84" i="74"/>
  <c r="AP85" i="74"/>
  <c r="AT85" i="74"/>
  <c r="AU84" i="74"/>
  <c r="AV84" i="74" s="1"/>
  <c r="AY84" i="74"/>
  <c r="AZ84" i="74" s="1"/>
  <c r="AX85" i="74"/>
  <c r="U186" i="74"/>
  <c r="V82" i="74"/>
  <c r="AR83" i="74"/>
  <c r="BB83" i="74"/>
  <c r="BD83" i="74" s="1"/>
  <c r="AU85" i="74" l="1"/>
  <c r="AV85" i="74" s="1"/>
  <c r="AT86" i="74"/>
  <c r="P189" i="74"/>
  <c r="Q85" i="74"/>
  <c r="P86" i="74"/>
  <c r="AU190" i="74"/>
  <c r="AV190" i="74" s="1"/>
  <c r="AT191" i="74"/>
  <c r="V186" i="74"/>
  <c r="BB84" i="74"/>
  <c r="BD84" i="74" s="1"/>
  <c r="AR84" i="74"/>
  <c r="Y186" i="74"/>
  <c r="Z82" i="74"/>
  <c r="AB82" i="74"/>
  <c r="BB188" i="74"/>
  <c r="BD188" i="74" s="1"/>
  <c r="AR188" i="74"/>
  <c r="T188" i="74"/>
  <c r="U84" i="74"/>
  <c r="T85" i="74"/>
  <c r="AQ189" i="74"/>
  <c r="AP190" i="74"/>
  <c r="U187" i="74"/>
  <c r="V83" i="74"/>
  <c r="AX190" i="74"/>
  <c r="AY189" i="74"/>
  <c r="AZ189" i="74" s="1"/>
  <c r="Q188" i="74"/>
  <c r="R84" i="74"/>
  <c r="AY85" i="74"/>
  <c r="AZ85" i="74" s="1"/>
  <c r="AX86" i="74"/>
  <c r="X187" i="74"/>
  <c r="Y83" i="74"/>
  <c r="X84" i="74"/>
  <c r="AB185" i="74"/>
  <c r="BC185" i="74" s="1"/>
  <c r="BE185" i="74" s="1"/>
  <c r="BF185" i="74" s="1"/>
  <c r="BC81" i="74"/>
  <c r="BE81" i="74" s="1"/>
  <c r="BF81" i="74" s="1"/>
  <c r="AQ85" i="74"/>
  <c r="AP86" i="74"/>
  <c r="R187" i="74"/>
  <c r="Z185" i="74"/>
  <c r="AR189" i="74" l="1"/>
  <c r="BB189" i="74"/>
  <c r="BD189" i="74" s="1"/>
  <c r="Z186" i="74"/>
  <c r="P190" i="74"/>
  <c r="Q86" i="74"/>
  <c r="P87" i="74"/>
  <c r="U188" i="74"/>
  <c r="V84" i="74"/>
  <c r="Q189" i="74"/>
  <c r="R85" i="74"/>
  <c r="AQ86" i="74"/>
  <c r="AP87" i="74"/>
  <c r="AY190" i="74"/>
  <c r="AZ190" i="74" s="1"/>
  <c r="AX191" i="74"/>
  <c r="BB85" i="74"/>
  <c r="BD85" i="74" s="1"/>
  <c r="AR85" i="74"/>
  <c r="X188" i="74"/>
  <c r="Y84" i="74"/>
  <c r="AB84" i="74" s="1"/>
  <c r="X85" i="74"/>
  <c r="AY86" i="74"/>
  <c r="AZ86" i="74" s="1"/>
  <c r="AX87" i="74"/>
  <c r="V187" i="74"/>
  <c r="T189" i="74"/>
  <c r="U85" i="74"/>
  <c r="T86" i="74"/>
  <c r="Y187" i="74"/>
  <c r="Z83" i="74"/>
  <c r="AT87" i="74"/>
  <c r="AU86" i="74"/>
  <c r="AV86" i="74" s="1"/>
  <c r="R188" i="74"/>
  <c r="AP191" i="74"/>
  <c r="AQ190" i="74"/>
  <c r="AB186" i="74"/>
  <c r="BC186" i="74" s="1"/>
  <c r="BE186" i="74" s="1"/>
  <c r="BF186" i="74" s="1"/>
  <c r="BC82" i="74"/>
  <c r="BE82" i="74" s="1"/>
  <c r="BF82" i="74" s="1"/>
  <c r="AU191" i="74"/>
  <c r="AV191" i="74" s="1"/>
  <c r="AT192" i="74"/>
  <c r="AB83" i="74"/>
  <c r="AT193" i="74" l="1"/>
  <c r="AU192" i="74"/>
  <c r="AV192" i="74" s="1"/>
  <c r="P191" i="74"/>
  <c r="Q87" i="74"/>
  <c r="P88" i="74"/>
  <c r="Q190" i="74"/>
  <c r="R86" i="74"/>
  <c r="U189" i="74"/>
  <c r="V85" i="74"/>
  <c r="Y188" i="74"/>
  <c r="Z84" i="74"/>
  <c r="AT88" i="74"/>
  <c r="AU87" i="74"/>
  <c r="AV87" i="74" s="1"/>
  <c r="AQ87" i="74"/>
  <c r="AP88" i="74"/>
  <c r="V188" i="74"/>
  <c r="X189" i="74"/>
  <c r="Y85" i="74"/>
  <c r="X86" i="74"/>
  <c r="Z187" i="74"/>
  <c r="BB86" i="74"/>
  <c r="BD86" i="74" s="1"/>
  <c r="AR86" i="74"/>
  <c r="T190" i="74"/>
  <c r="U86" i="74"/>
  <c r="T87" i="74"/>
  <c r="AR190" i="74"/>
  <c r="BB190" i="74"/>
  <c r="BD190" i="74" s="1"/>
  <c r="AP192" i="74"/>
  <c r="AQ191" i="74"/>
  <c r="AB187" i="74"/>
  <c r="BC187" i="74" s="1"/>
  <c r="BE187" i="74" s="1"/>
  <c r="BF187" i="74" s="1"/>
  <c r="BC83" i="74"/>
  <c r="BE83" i="74" s="1"/>
  <c r="BF83" i="74" s="1"/>
  <c r="AB188" i="74"/>
  <c r="BC188" i="74" s="1"/>
  <c r="BE188" i="74" s="1"/>
  <c r="BC84" i="74"/>
  <c r="BE84" i="74" s="1"/>
  <c r="AY87" i="74"/>
  <c r="AZ87" i="74" s="1"/>
  <c r="AX88" i="74"/>
  <c r="AY191" i="74"/>
  <c r="AZ191" i="74" s="1"/>
  <c r="AX192" i="74"/>
  <c r="R189" i="74"/>
  <c r="BF188" i="74" l="1"/>
  <c r="BF84" i="74"/>
  <c r="AQ192" i="74"/>
  <c r="AP193" i="74"/>
  <c r="P192" i="74"/>
  <c r="Q88" i="74"/>
  <c r="P89" i="74"/>
  <c r="AR87" i="74"/>
  <c r="BB87" i="74"/>
  <c r="BD87" i="74" s="1"/>
  <c r="V189" i="74"/>
  <c r="Q191" i="74"/>
  <c r="R87" i="74"/>
  <c r="T191" i="74"/>
  <c r="U87" i="74"/>
  <c r="T88" i="74"/>
  <c r="X190" i="74"/>
  <c r="Y86" i="74"/>
  <c r="X87" i="74"/>
  <c r="AY88" i="74"/>
  <c r="AZ88" i="74" s="1"/>
  <c r="AX89" i="74"/>
  <c r="U190" i="74"/>
  <c r="V86" i="74"/>
  <c r="Y189" i="74"/>
  <c r="Z85" i="74"/>
  <c r="AT89" i="74"/>
  <c r="AU88" i="74"/>
  <c r="AV88" i="74" s="1"/>
  <c r="R190" i="74"/>
  <c r="AQ88" i="74"/>
  <c r="AP89" i="74"/>
  <c r="AU193" i="74"/>
  <c r="AV193" i="74" s="1"/>
  <c r="AT194" i="74"/>
  <c r="AX193" i="74"/>
  <c r="AY192" i="74"/>
  <c r="AZ192" i="74" s="1"/>
  <c r="BB191" i="74"/>
  <c r="BD191" i="74" s="1"/>
  <c r="AR191" i="74"/>
  <c r="Z188" i="74"/>
  <c r="AB85" i="74"/>
  <c r="AX194" i="74" l="1"/>
  <c r="AY193" i="74"/>
  <c r="AZ193" i="74" s="1"/>
  <c r="AQ89" i="74"/>
  <c r="AP90" i="74"/>
  <c r="Z189" i="74"/>
  <c r="X191" i="74"/>
  <c r="Y87" i="74"/>
  <c r="X88" i="74"/>
  <c r="AB189" i="74"/>
  <c r="BC189" i="74" s="1"/>
  <c r="BE189" i="74" s="1"/>
  <c r="BF189" i="74" s="1"/>
  <c r="BC85" i="74"/>
  <c r="BE85" i="74" s="1"/>
  <c r="BF85" i="74" s="1"/>
  <c r="R191" i="74"/>
  <c r="P193" i="74"/>
  <c r="Q89" i="74"/>
  <c r="P90" i="74"/>
  <c r="Y190" i="74"/>
  <c r="Z86" i="74"/>
  <c r="AB86" i="74"/>
  <c r="V190" i="74"/>
  <c r="Q192" i="74"/>
  <c r="R88" i="74"/>
  <c r="BB88" i="74"/>
  <c r="BD88" i="74" s="1"/>
  <c r="AR88" i="74"/>
  <c r="T192" i="74"/>
  <c r="U88" i="74"/>
  <c r="T89" i="74"/>
  <c r="U191" i="74"/>
  <c r="V87" i="74"/>
  <c r="AT195" i="74"/>
  <c r="AU194" i="74"/>
  <c r="AV194" i="74" s="1"/>
  <c r="AY89" i="74"/>
  <c r="AZ89" i="74" s="1"/>
  <c r="AX90" i="74"/>
  <c r="AP194" i="74"/>
  <c r="AQ193" i="74"/>
  <c r="AT90" i="74"/>
  <c r="AU89" i="74"/>
  <c r="AV89" i="74" s="1"/>
  <c r="BB192" i="74"/>
  <c r="BD192" i="74" s="1"/>
  <c r="AR192" i="74"/>
  <c r="AY90" i="74" l="1"/>
  <c r="AZ90" i="74" s="1"/>
  <c r="AX91" i="74"/>
  <c r="Z190" i="74"/>
  <c r="T193" i="74"/>
  <c r="U89" i="74"/>
  <c r="T90" i="74"/>
  <c r="U192" i="74"/>
  <c r="V88" i="74"/>
  <c r="AT91" i="74"/>
  <c r="AU90" i="74"/>
  <c r="AV90" i="74" s="1"/>
  <c r="AT196" i="74"/>
  <c r="AU195" i="74"/>
  <c r="AV195" i="74" s="1"/>
  <c r="P194" i="74"/>
  <c r="Q90" i="74"/>
  <c r="P91" i="74"/>
  <c r="V191" i="74"/>
  <c r="Q193" i="74"/>
  <c r="R89" i="74"/>
  <c r="AQ90" i="74"/>
  <c r="AP91" i="74"/>
  <c r="AR89" i="74"/>
  <c r="BB89" i="74"/>
  <c r="BD89" i="74" s="1"/>
  <c r="AR193" i="74"/>
  <c r="BB193" i="74"/>
  <c r="BD193" i="74" s="1"/>
  <c r="X192" i="74"/>
  <c r="Y88" i="74"/>
  <c r="AB88" i="74" s="1"/>
  <c r="X89" i="74"/>
  <c r="R192" i="74"/>
  <c r="AP195" i="74"/>
  <c r="AQ194" i="74"/>
  <c r="AB190" i="74"/>
  <c r="BC190" i="74" s="1"/>
  <c r="BE190" i="74" s="1"/>
  <c r="BF190" i="74" s="1"/>
  <c r="BC86" i="74"/>
  <c r="BE86" i="74" s="1"/>
  <c r="BF86" i="74" s="1"/>
  <c r="Y191" i="74"/>
  <c r="Z87" i="74"/>
  <c r="AB87" i="74"/>
  <c r="AY194" i="74"/>
  <c r="AZ194" i="74" s="1"/>
  <c r="AX195" i="74"/>
  <c r="AB192" i="74" l="1"/>
  <c r="BC192" i="74" s="1"/>
  <c r="BE192" i="74" s="1"/>
  <c r="BC88" i="74"/>
  <c r="BE88" i="74" s="1"/>
  <c r="AP92" i="74"/>
  <c r="AQ91" i="74"/>
  <c r="BB90" i="74"/>
  <c r="BD90" i="74" s="1"/>
  <c r="AR90" i="74"/>
  <c r="Z191" i="74"/>
  <c r="AR194" i="74"/>
  <c r="BB194" i="74"/>
  <c r="BD194" i="74" s="1"/>
  <c r="P195" i="74"/>
  <c r="Q91" i="74"/>
  <c r="P92" i="74"/>
  <c r="AT92" i="74"/>
  <c r="AU91" i="74"/>
  <c r="AV91" i="74" s="1"/>
  <c r="AQ195" i="74"/>
  <c r="AP196" i="74"/>
  <c r="Q194" i="74"/>
  <c r="R90" i="74"/>
  <c r="V192" i="74"/>
  <c r="R193" i="74"/>
  <c r="X193" i="74"/>
  <c r="Y89" i="74"/>
  <c r="X90" i="74"/>
  <c r="T194" i="74"/>
  <c r="U90" i="74"/>
  <c r="T91" i="74"/>
  <c r="AX92" i="74"/>
  <c r="AY91" i="74"/>
  <c r="AZ91" i="74" s="1"/>
  <c r="AB191" i="74"/>
  <c r="BC191" i="74" s="1"/>
  <c r="BE191" i="74" s="1"/>
  <c r="BF191" i="74" s="1"/>
  <c r="BC87" i="74"/>
  <c r="BE87" i="74" s="1"/>
  <c r="BF87" i="74" s="1"/>
  <c r="AX196" i="74"/>
  <c r="AY195" i="74"/>
  <c r="AZ195" i="74" s="1"/>
  <c r="Y192" i="74"/>
  <c r="Z88" i="74"/>
  <c r="AU196" i="74"/>
  <c r="AV196" i="74" s="1"/>
  <c r="AT197" i="74"/>
  <c r="U193" i="74"/>
  <c r="V89" i="74"/>
  <c r="BF88" i="74" l="1"/>
  <c r="BF192" i="74"/>
  <c r="AY196" i="74"/>
  <c r="AZ196" i="74" s="1"/>
  <c r="AX197" i="74"/>
  <c r="U194" i="74"/>
  <c r="V90" i="74"/>
  <c r="Q195" i="74"/>
  <c r="R91" i="74"/>
  <c r="AT198" i="74"/>
  <c r="AU197" i="74"/>
  <c r="AV197" i="74" s="1"/>
  <c r="X194" i="74"/>
  <c r="Y90" i="74"/>
  <c r="AB90" i="74" s="1"/>
  <c r="X91" i="74"/>
  <c r="AP197" i="74"/>
  <c r="AQ196" i="74"/>
  <c r="BB91" i="74"/>
  <c r="BD91" i="74" s="1"/>
  <c r="AR91" i="74"/>
  <c r="Y193" i="74"/>
  <c r="Z89" i="74"/>
  <c r="AB89" i="74"/>
  <c r="BB195" i="74"/>
  <c r="BD195" i="74" s="1"/>
  <c r="AR195" i="74"/>
  <c r="AP93" i="74"/>
  <c r="AQ92" i="74"/>
  <c r="Z192" i="74"/>
  <c r="V193" i="74"/>
  <c r="AY92" i="74"/>
  <c r="AZ92" i="74" s="1"/>
  <c r="AX93" i="74"/>
  <c r="AT93" i="74"/>
  <c r="AU92" i="74"/>
  <c r="AV92" i="74" s="1"/>
  <c r="T195" i="74"/>
  <c r="U91" i="74"/>
  <c r="T92" i="74"/>
  <c r="R194" i="74"/>
  <c r="P196" i="74"/>
  <c r="P93" i="74"/>
  <c r="Q92" i="74"/>
  <c r="AX94" i="74" l="1"/>
  <c r="AY93" i="74"/>
  <c r="AZ93" i="74" s="1"/>
  <c r="AB194" i="74"/>
  <c r="BC194" i="74" s="1"/>
  <c r="BE194" i="74" s="1"/>
  <c r="BC90" i="74"/>
  <c r="BE90" i="74" s="1"/>
  <c r="Q196" i="74"/>
  <c r="R92" i="74"/>
  <c r="T196" i="74"/>
  <c r="U92" i="74"/>
  <c r="T93" i="74"/>
  <c r="AB193" i="74"/>
  <c r="BC193" i="74" s="1"/>
  <c r="BE193" i="74" s="1"/>
  <c r="BF193" i="74" s="1"/>
  <c r="BC89" i="74"/>
  <c r="BE89" i="74" s="1"/>
  <c r="BF89" i="74" s="1"/>
  <c r="P197" i="74"/>
  <c r="P94" i="74"/>
  <c r="Q93" i="74"/>
  <c r="U195" i="74"/>
  <c r="V91" i="74"/>
  <c r="Z193" i="74"/>
  <c r="AU198" i="74"/>
  <c r="AV198" i="74" s="1"/>
  <c r="AT199" i="74"/>
  <c r="V194" i="74"/>
  <c r="BB196" i="74"/>
  <c r="BD196" i="74" s="1"/>
  <c r="AR196" i="74"/>
  <c r="R195" i="74"/>
  <c r="AQ197" i="74"/>
  <c r="AP198" i="74"/>
  <c r="BB92" i="74"/>
  <c r="BD92" i="74" s="1"/>
  <c r="AR92" i="74"/>
  <c r="X195" i="74"/>
  <c r="X92" i="74"/>
  <c r="Y91" i="74"/>
  <c r="AB91" i="74" s="1"/>
  <c r="AX198" i="74"/>
  <c r="AY197" i="74"/>
  <c r="AZ197" i="74" s="1"/>
  <c r="AT94" i="74"/>
  <c r="AU93" i="74"/>
  <c r="AV93" i="74" s="1"/>
  <c r="AP94" i="74"/>
  <c r="AQ93" i="74"/>
  <c r="Y194" i="74"/>
  <c r="Z90" i="74"/>
  <c r="BF90" i="74" l="1"/>
  <c r="BF194" i="74"/>
  <c r="AB195" i="74"/>
  <c r="BC195" i="74" s="1"/>
  <c r="BE195" i="74" s="1"/>
  <c r="BF195" i="74" s="1"/>
  <c r="BC91" i="74"/>
  <c r="BE91" i="74" s="1"/>
  <c r="BF91" i="74" s="1"/>
  <c r="AP199" i="74"/>
  <c r="AQ198" i="74"/>
  <c r="Q197" i="74"/>
  <c r="R93" i="74"/>
  <c r="BB93" i="74"/>
  <c r="BD93" i="74" s="1"/>
  <c r="AR93" i="74"/>
  <c r="Y195" i="74"/>
  <c r="Z91" i="74"/>
  <c r="AR197" i="74"/>
  <c r="BB197" i="74"/>
  <c r="BD197" i="74" s="1"/>
  <c r="AQ94" i="74"/>
  <c r="AP95" i="74"/>
  <c r="X196" i="74"/>
  <c r="X93" i="74"/>
  <c r="Y92" i="74"/>
  <c r="T197" i="74"/>
  <c r="T94" i="74"/>
  <c r="U93" i="74"/>
  <c r="P198" i="74"/>
  <c r="P95" i="74"/>
  <c r="Q94" i="74"/>
  <c r="U196" i="74"/>
  <c r="V92" i="74"/>
  <c r="AU199" i="74"/>
  <c r="AV199" i="74" s="1"/>
  <c r="AT200" i="74"/>
  <c r="Z194" i="74"/>
  <c r="AT95" i="74"/>
  <c r="AU94" i="74"/>
  <c r="AV94" i="74" s="1"/>
  <c r="V195" i="74"/>
  <c r="AX199" i="74"/>
  <c r="AY198" i="74"/>
  <c r="AZ198" i="74" s="1"/>
  <c r="R196" i="74"/>
  <c r="AX95" i="74"/>
  <c r="AY94" i="74"/>
  <c r="AZ94" i="74" s="1"/>
  <c r="X197" i="74" l="1"/>
  <c r="X94" i="74"/>
  <c r="Y93" i="74"/>
  <c r="AB93" i="74" s="1"/>
  <c r="V196" i="74"/>
  <c r="BB198" i="74"/>
  <c r="BD198" i="74" s="1"/>
  <c r="AR198" i="74"/>
  <c r="AT201" i="74"/>
  <c r="AU200" i="74"/>
  <c r="AV200" i="74" s="1"/>
  <c r="U197" i="74"/>
  <c r="V93" i="74"/>
  <c r="AP96" i="74"/>
  <c r="AQ95" i="74"/>
  <c r="AP200" i="74"/>
  <c r="AQ199" i="74"/>
  <c r="T198" i="74"/>
  <c r="U94" i="74"/>
  <c r="T95" i="74"/>
  <c r="AR94" i="74"/>
  <c r="BB94" i="74"/>
  <c r="BD94" i="74" s="1"/>
  <c r="P199" i="74"/>
  <c r="P96" i="74"/>
  <c r="Q95" i="74"/>
  <c r="AY95" i="74"/>
  <c r="AZ95" i="74" s="1"/>
  <c r="AX96" i="74"/>
  <c r="AX200" i="74"/>
  <c r="AY199" i="74"/>
  <c r="AZ199" i="74" s="1"/>
  <c r="AT96" i="74"/>
  <c r="AU95" i="74"/>
  <c r="AV95" i="74" s="1"/>
  <c r="R197" i="74"/>
  <c r="Q198" i="74"/>
  <c r="R94" i="74"/>
  <c r="Y196" i="74"/>
  <c r="Z92" i="74"/>
  <c r="Z195" i="74"/>
  <c r="AB92" i="74"/>
  <c r="AP201" i="74" l="1"/>
  <c r="AQ200" i="74"/>
  <c r="R198" i="74"/>
  <c r="AB196" i="74"/>
  <c r="BC196" i="74" s="1"/>
  <c r="BE196" i="74" s="1"/>
  <c r="BF196" i="74" s="1"/>
  <c r="BC92" i="74"/>
  <c r="BE92" i="74" s="1"/>
  <c r="BF92" i="74" s="1"/>
  <c r="AX201" i="74"/>
  <c r="AY200" i="74"/>
  <c r="AZ200" i="74" s="1"/>
  <c r="AQ96" i="74"/>
  <c r="AP97" i="74"/>
  <c r="AB197" i="74"/>
  <c r="BC197" i="74" s="1"/>
  <c r="BE197" i="74" s="1"/>
  <c r="BC93" i="74"/>
  <c r="BE93" i="74" s="1"/>
  <c r="AY96" i="74"/>
  <c r="AZ96" i="74" s="1"/>
  <c r="AX97" i="74"/>
  <c r="T199" i="74"/>
  <c r="T96" i="74"/>
  <c r="U95" i="74"/>
  <c r="V197" i="74"/>
  <c r="U198" i="74"/>
  <c r="V94" i="74"/>
  <c r="Y197" i="74"/>
  <c r="Z93" i="74"/>
  <c r="BB199" i="74"/>
  <c r="BD199" i="74" s="1"/>
  <c r="AR199" i="74"/>
  <c r="Q199" i="74"/>
  <c r="R95" i="74"/>
  <c r="X198" i="74"/>
  <c r="X95" i="74"/>
  <c r="Y94" i="74"/>
  <c r="AU96" i="74"/>
  <c r="AV96" i="74" s="1"/>
  <c r="AT97" i="74"/>
  <c r="BB95" i="74"/>
  <c r="BD95" i="74" s="1"/>
  <c r="AR95" i="74"/>
  <c r="Z196" i="74"/>
  <c r="P200" i="74"/>
  <c r="P97" i="74"/>
  <c r="Q96" i="74"/>
  <c r="AT202" i="74"/>
  <c r="AU201" i="74"/>
  <c r="AV201" i="74" s="1"/>
  <c r="BF197" i="74" l="1"/>
  <c r="BF93" i="74"/>
  <c r="Q200" i="74"/>
  <c r="R96" i="74"/>
  <c r="Y198" i="74"/>
  <c r="Z94" i="74"/>
  <c r="AB94" i="74"/>
  <c r="AY97" i="74"/>
  <c r="AZ97" i="74" s="1"/>
  <c r="AX98" i="74"/>
  <c r="AX202" i="74"/>
  <c r="AY201" i="74"/>
  <c r="AZ201" i="74" s="1"/>
  <c r="P201" i="74"/>
  <c r="P98" i="74"/>
  <c r="Q97" i="74"/>
  <c r="R199" i="74"/>
  <c r="Z197" i="74"/>
  <c r="U199" i="74"/>
  <c r="V95" i="74"/>
  <c r="X199" i="74"/>
  <c r="X96" i="74"/>
  <c r="Y95" i="74"/>
  <c r="AB95" i="74" s="1"/>
  <c r="T200" i="74"/>
  <c r="T97" i="74"/>
  <c r="U96" i="74"/>
  <c r="AQ97" i="74"/>
  <c r="AP98" i="74"/>
  <c r="AU97" i="74"/>
  <c r="AV97" i="74" s="1"/>
  <c r="AT98" i="74"/>
  <c r="AR96" i="74"/>
  <c r="BB96" i="74"/>
  <c r="BD96" i="74" s="1"/>
  <c r="AR200" i="74"/>
  <c r="BB200" i="74"/>
  <c r="BD200" i="74" s="1"/>
  <c r="AU202" i="74"/>
  <c r="AV202" i="74" s="1"/>
  <c r="AT203" i="74"/>
  <c r="V198" i="74"/>
  <c r="AQ201" i="74"/>
  <c r="AP202" i="74"/>
  <c r="AU203" i="74" l="1"/>
  <c r="AV203" i="74" s="1"/>
  <c r="AT204" i="74"/>
  <c r="AB199" i="74"/>
  <c r="BC199" i="74" s="1"/>
  <c r="BE199" i="74" s="1"/>
  <c r="BC95" i="74"/>
  <c r="BE95" i="74" s="1"/>
  <c r="Q201" i="74"/>
  <c r="R97" i="74"/>
  <c r="AB198" i="74"/>
  <c r="BC198" i="74" s="1"/>
  <c r="BE198" i="74" s="1"/>
  <c r="BF198" i="74" s="1"/>
  <c r="BC94" i="74"/>
  <c r="BE94" i="74" s="1"/>
  <c r="BF94" i="74" s="1"/>
  <c r="P202" i="74"/>
  <c r="P99" i="74"/>
  <c r="Q98" i="74"/>
  <c r="AQ202" i="74"/>
  <c r="AP203" i="74"/>
  <c r="AQ98" i="74"/>
  <c r="AP99" i="74"/>
  <c r="Z198" i="74"/>
  <c r="BB201" i="74"/>
  <c r="BD201" i="74" s="1"/>
  <c r="AR201" i="74"/>
  <c r="BB97" i="74"/>
  <c r="BD97" i="74" s="1"/>
  <c r="AR97" i="74"/>
  <c r="Y199" i="74"/>
  <c r="Z95" i="74"/>
  <c r="U200" i="74"/>
  <c r="V96" i="74"/>
  <c r="X200" i="74"/>
  <c r="X97" i="74"/>
  <c r="Y96" i="74"/>
  <c r="AB96" i="74" s="1"/>
  <c r="R200" i="74"/>
  <c r="T201" i="74"/>
  <c r="T98" i="74"/>
  <c r="U97" i="74"/>
  <c r="AX203" i="74"/>
  <c r="AY202" i="74"/>
  <c r="AZ202" i="74" s="1"/>
  <c r="AU98" i="74"/>
  <c r="AV98" i="74" s="1"/>
  <c r="AT99" i="74"/>
  <c r="AY98" i="74"/>
  <c r="AZ98" i="74" s="1"/>
  <c r="AX99" i="74"/>
  <c r="V199" i="74"/>
  <c r="BF199" i="74" l="1"/>
  <c r="BF95" i="74"/>
  <c r="AB200" i="74"/>
  <c r="BC200" i="74" s="1"/>
  <c r="BE200" i="74" s="1"/>
  <c r="BF200" i="74" s="1"/>
  <c r="BC96" i="74"/>
  <c r="BE96" i="74" s="1"/>
  <c r="BF96" i="74" s="1"/>
  <c r="Q202" i="74"/>
  <c r="R98" i="74"/>
  <c r="R201" i="74"/>
  <c r="Y200" i="74"/>
  <c r="Z96" i="74"/>
  <c r="P203" i="74"/>
  <c r="P100" i="74"/>
  <c r="Q99" i="74"/>
  <c r="AY99" i="74"/>
  <c r="AZ99" i="74" s="1"/>
  <c r="AX100" i="74"/>
  <c r="AX204" i="74"/>
  <c r="AY203" i="74"/>
  <c r="AZ203" i="74" s="1"/>
  <c r="X201" i="74"/>
  <c r="X98" i="74"/>
  <c r="Y97" i="74"/>
  <c r="AB97" i="74" s="1"/>
  <c r="U201" i="74"/>
  <c r="V97" i="74"/>
  <c r="AQ99" i="74"/>
  <c r="AP100" i="74"/>
  <c r="Z199" i="74"/>
  <c r="AU99" i="74"/>
  <c r="AV99" i="74" s="1"/>
  <c r="AT100" i="74"/>
  <c r="T202" i="74"/>
  <c r="T99" i="74"/>
  <c r="U98" i="74"/>
  <c r="BB98" i="74"/>
  <c r="BD98" i="74" s="1"/>
  <c r="AR98" i="74"/>
  <c r="V200" i="74"/>
  <c r="AP204" i="74"/>
  <c r="AQ203" i="74"/>
  <c r="AU204" i="74"/>
  <c r="AV204" i="74" s="1"/>
  <c r="AT205" i="74"/>
  <c r="BB202" i="74"/>
  <c r="BD202" i="74" s="1"/>
  <c r="AR202" i="74"/>
  <c r="AB201" i="74" l="1"/>
  <c r="BC201" i="74" s="1"/>
  <c r="BE201" i="74" s="1"/>
  <c r="BF201" i="74" s="1"/>
  <c r="BC97" i="74"/>
  <c r="BE97" i="74" s="1"/>
  <c r="BF97" i="74" s="1"/>
  <c r="AP205" i="74"/>
  <c r="AQ204" i="74"/>
  <c r="T203" i="74"/>
  <c r="U99" i="74"/>
  <c r="T100" i="74"/>
  <c r="AR99" i="74"/>
  <c r="BB99" i="74"/>
  <c r="BD99" i="74" s="1"/>
  <c r="Z200" i="74"/>
  <c r="AU100" i="74"/>
  <c r="AV100" i="74" s="1"/>
  <c r="AT101" i="74"/>
  <c r="AX205" i="74"/>
  <c r="AY204" i="74"/>
  <c r="AZ204" i="74" s="1"/>
  <c r="AY100" i="74"/>
  <c r="AZ100" i="74" s="1"/>
  <c r="AX101" i="74"/>
  <c r="AT206" i="74"/>
  <c r="AU205" i="74"/>
  <c r="AV205" i="74" s="1"/>
  <c r="Y201" i="74"/>
  <c r="Z97" i="74"/>
  <c r="Q203" i="74"/>
  <c r="R99" i="74"/>
  <c r="V201" i="74"/>
  <c r="BB203" i="74"/>
  <c r="BD203" i="74" s="1"/>
  <c r="AR203" i="74"/>
  <c r="U202" i="74"/>
  <c r="V98" i="74"/>
  <c r="AQ100" i="74"/>
  <c r="AP101" i="74"/>
  <c r="X202" i="74"/>
  <c r="X99" i="74"/>
  <c r="Y98" i="74"/>
  <c r="P204" i="74"/>
  <c r="P101" i="74"/>
  <c r="Q100" i="74"/>
  <c r="R202" i="74"/>
  <c r="AY101" i="74" l="1"/>
  <c r="AZ101" i="74" s="1"/>
  <c r="AX102" i="74"/>
  <c r="AU101" i="74"/>
  <c r="AV101" i="74" s="1"/>
  <c r="AT102" i="74"/>
  <c r="Q204" i="74"/>
  <c r="R100" i="74"/>
  <c r="AQ101" i="74"/>
  <c r="AP102" i="74"/>
  <c r="BB204" i="74"/>
  <c r="BD204" i="74" s="1"/>
  <c r="AR204" i="74"/>
  <c r="P205" i="74"/>
  <c r="P102" i="74"/>
  <c r="Q101" i="74"/>
  <c r="AR100" i="74"/>
  <c r="BB100" i="74"/>
  <c r="BD100" i="74" s="1"/>
  <c r="R203" i="74"/>
  <c r="AP206" i="74"/>
  <c r="AQ205" i="74"/>
  <c r="V202" i="74"/>
  <c r="AT207" i="74"/>
  <c r="AU206" i="74"/>
  <c r="AV206" i="74" s="1"/>
  <c r="Y202" i="74"/>
  <c r="Z98" i="74"/>
  <c r="T204" i="74"/>
  <c r="T101" i="74"/>
  <c r="U100" i="74"/>
  <c r="X203" i="74"/>
  <c r="X100" i="74"/>
  <c r="Y99" i="74"/>
  <c r="Z201" i="74"/>
  <c r="AX206" i="74"/>
  <c r="AY205" i="74"/>
  <c r="AZ205" i="74" s="1"/>
  <c r="U203" i="74"/>
  <c r="V99" i="74"/>
  <c r="AB98" i="74"/>
  <c r="AX207" i="74" l="1"/>
  <c r="AY206" i="74"/>
  <c r="AZ206" i="74" s="1"/>
  <c r="Q205" i="74"/>
  <c r="R101" i="74"/>
  <c r="R204" i="74"/>
  <c r="T205" i="74"/>
  <c r="T102" i="74"/>
  <c r="U101" i="74"/>
  <c r="U204" i="74"/>
  <c r="V100" i="74"/>
  <c r="AB202" i="74"/>
  <c r="BC202" i="74" s="1"/>
  <c r="BE202" i="74" s="1"/>
  <c r="BF202" i="74" s="1"/>
  <c r="BC98" i="74"/>
  <c r="BE98" i="74" s="1"/>
  <c r="BF98" i="74" s="1"/>
  <c r="AT208" i="74"/>
  <c r="AU207" i="74"/>
  <c r="AV207" i="74" s="1"/>
  <c r="V203" i="74"/>
  <c r="AU102" i="74"/>
  <c r="AV102" i="74" s="1"/>
  <c r="AT103" i="74"/>
  <c r="Y203" i="74"/>
  <c r="Z99" i="74"/>
  <c r="AB99" i="74"/>
  <c r="X204" i="74"/>
  <c r="X101" i="74"/>
  <c r="Y100" i="74"/>
  <c r="AR205" i="74"/>
  <c r="BB205" i="74"/>
  <c r="BD205" i="74" s="1"/>
  <c r="AQ102" i="74"/>
  <c r="AP103" i="74"/>
  <c r="AY102" i="74"/>
  <c r="AZ102" i="74" s="1"/>
  <c r="AX103" i="74"/>
  <c r="P206" i="74"/>
  <c r="P103" i="74"/>
  <c r="Q102" i="74"/>
  <c r="Z202" i="74"/>
  <c r="AP207" i="74"/>
  <c r="AQ206" i="74"/>
  <c r="BB101" i="74"/>
  <c r="BD101" i="74" s="1"/>
  <c r="AR101" i="74"/>
  <c r="Z203" i="74" l="1"/>
  <c r="V204" i="74"/>
  <c r="AR206" i="74"/>
  <c r="BB206" i="74"/>
  <c r="BD206" i="74" s="1"/>
  <c r="AP208" i="74"/>
  <c r="AQ207" i="74"/>
  <c r="X205" i="74"/>
  <c r="X102" i="74"/>
  <c r="Y101" i="74"/>
  <c r="R205" i="74"/>
  <c r="AQ103" i="74"/>
  <c r="AP104" i="74"/>
  <c r="U205" i="74"/>
  <c r="V101" i="74"/>
  <c r="Y204" i="74"/>
  <c r="Z100" i="74"/>
  <c r="BB102" i="74"/>
  <c r="BD102" i="74" s="1"/>
  <c r="AR102" i="74"/>
  <c r="AT209" i="74"/>
  <c r="AU208" i="74"/>
  <c r="AV208" i="74" s="1"/>
  <c r="T206" i="74"/>
  <c r="T103" i="74"/>
  <c r="U102" i="74"/>
  <c r="Q206" i="74"/>
  <c r="R102" i="74"/>
  <c r="AU103" i="74"/>
  <c r="AV103" i="74" s="1"/>
  <c r="AT104" i="74"/>
  <c r="P207" i="74"/>
  <c r="P104" i="74"/>
  <c r="Q103" i="74"/>
  <c r="AX208" i="74"/>
  <c r="AY207" i="74"/>
  <c r="AZ207" i="74" s="1"/>
  <c r="AY103" i="74"/>
  <c r="AZ103" i="74" s="1"/>
  <c r="AX104" i="74"/>
  <c r="AB203" i="74"/>
  <c r="BC203" i="74" s="1"/>
  <c r="BE203" i="74" s="1"/>
  <c r="BF203" i="74" s="1"/>
  <c r="BC99" i="74"/>
  <c r="BE99" i="74" s="1"/>
  <c r="BF99" i="74" s="1"/>
  <c r="AB100" i="74"/>
  <c r="AX209" i="74" l="1"/>
  <c r="AY208" i="74"/>
  <c r="AZ208" i="74" s="1"/>
  <c r="AT210" i="74"/>
  <c r="AU209" i="74"/>
  <c r="AV209" i="74" s="1"/>
  <c r="V205" i="74"/>
  <c r="P208" i="74"/>
  <c r="P105" i="74"/>
  <c r="Q104" i="74"/>
  <c r="X206" i="74"/>
  <c r="X103" i="74"/>
  <c r="Y102" i="74"/>
  <c r="U206" i="74"/>
  <c r="V102" i="74"/>
  <c r="AQ104" i="74"/>
  <c r="AP105" i="74"/>
  <c r="Q207" i="74"/>
  <c r="R103" i="74"/>
  <c r="T207" i="74"/>
  <c r="T104" i="74"/>
  <c r="U103" i="74"/>
  <c r="BB103" i="74"/>
  <c r="BD103" i="74" s="1"/>
  <c r="AR103" i="74"/>
  <c r="Y205" i="74"/>
  <c r="Z101" i="74"/>
  <c r="AY104" i="74"/>
  <c r="AZ104" i="74" s="1"/>
  <c r="AX105" i="74"/>
  <c r="AU104" i="74"/>
  <c r="AV104" i="74" s="1"/>
  <c r="AT105" i="74"/>
  <c r="Z204" i="74"/>
  <c r="AR207" i="74"/>
  <c r="BB207" i="74"/>
  <c r="BD207" i="74" s="1"/>
  <c r="AP209" i="74"/>
  <c r="AQ208" i="74"/>
  <c r="AB204" i="74"/>
  <c r="BC204" i="74" s="1"/>
  <c r="BE204" i="74" s="1"/>
  <c r="BF204" i="74" s="1"/>
  <c r="BC100" i="74"/>
  <c r="BE100" i="74" s="1"/>
  <c r="BF100" i="74" s="1"/>
  <c r="R206" i="74"/>
  <c r="AB101" i="74"/>
  <c r="AB205" i="74" l="1"/>
  <c r="BC205" i="74" s="1"/>
  <c r="BE205" i="74" s="1"/>
  <c r="BF205" i="74" s="1"/>
  <c r="BC101" i="74"/>
  <c r="BE101" i="74" s="1"/>
  <c r="BF101" i="74" s="1"/>
  <c r="BB208" i="74"/>
  <c r="BD208" i="74" s="1"/>
  <c r="AR208" i="74"/>
  <c r="AU105" i="74"/>
  <c r="AV105" i="74" s="1"/>
  <c r="AT106" i="74"/>
  <c r="AY105" i="74"/>
  <c r="AZ105" i="74" s="1"/>
  <c r="AX106" i="74"/>
  <c r="T208" i="74"/>
  <c r="T105" i="74"/>
  <c r="U104" i="74"/>
  <c r="BB104" i="74"/>
  <c r="BD104" i="74" s="1"/>
  <c r="AR104" i="74"/>
  <c r="AP210" i="74"/>
  <c r="AQ209" i="74"/>
  <c r="U207" i="74"/>
  <c r="V103" i="74"/>
  <c r="V206" i="74"/>
  <c r="AQ105" i="74"/>
  <c r="AP106" i="74"/>
  <c r="Z205" i="74"/>
  <c r="Q208" i="74"/>
  <c r="R104" i="74"/>
  <c r="R207" i="74"/>
  <c r="P209" i="74"/>
  <c r="P106" i="74"/>
  <c r="Q105" i="74"/>
  <c r="AT211" i="74"/>
  <c r="AU210" i="74"/>
  <c r="AV210" i="74" s="1"/>
  <c r="Y206" i="74"/>
  <c r="Z102" i="74"/>
  <c r="AB102" i="74"/>
  <c r="X207" i="74"/>
  <c r="X104" i="74"/>
  <c r="Y103" i="74"/>
  <c r="AX210" i="74"/>
  <c r="AY209" i="74"/>
  <c r="AZ209" i="74" s="1"/>
  <c r="Y207" i="74" l="1"/>
  <c r="Z103" i="74"/>
  <c r="AB103" i="74"/>
  <c r="V207" i="74"/>
  <c r="T209" i="74"/>
  <c r="T106" i="74"/>
  <c r="U105" i="74"/>
  <c r="AB206" i="74"/>
  <c r="BC206" i="74" s="1"/>
  <c r="BE206" i="74" s="1"/>
  <c r="BF206" i="74" s="1"/>
  <c r="BC102" i="74"/>
  <c r="BE102" i="74" s="1"/>
  <c r="BF102" i="74" s="1"/>
  <c r="AX211" i="74"/>
  <c r="AY210" i="74"/>
  <c r="AZ210" i="74" s="1"/>
  <c r="U208" i="74"/>
  <c r="V104" i="74"/>
  <c r="X208" i="74"/>
  <c r="X105" i="74"/>
  <c r="Y104" i="74"/>
  <c r="AB104" i="74" s="1"/>
  <c r="AQ106" i="74"/>
  <c r="AP107" i="74"/>
  <c r="AU211" i="74"/>
  <c r="AV211" i="74" s="1"/>
  <c r="AT212" i="74"/>
  <c r="BB105" i="74"/>
  <c r="BD105" i="74" s="1"/>
  <c r="AR105" i="74"/>
  <c r="AR209" i="74"/>
  <c r="BB209" i="74"/>
  <c r="BD209" i="74" s="1"/>
  <c r="AY106" i="74"/>
  <c r="AZ106" i="74" s="1"/>
  <c r="AX107" i="74"/>
  <c r="Z206" i="74"/>
  <c r="Q209" i="74"/>
  <c r="R105" i="74"/>
  <c r="R208" i="74"/>
  <c r="AP211" i="74"/>
  <c r="AQ210" i="74"/>
  <c r="P210" i="74"/>
  <c r="P107" i="74"/>
  <c r="Q106" i="74"/>
  <c r="AU106" i="74"/>
  <c r="AV106" i="74" s="1"/>
  <c r="AT107" i="74"/>
  <c r="AB208" i="74" l="1"/>
  <c r="BC208" i="74" s="1"/>
  <c r="BE208" i="74" s="1"/>
  <c r="BC104" i="74"/>
  <c r="BE104" i="74" s="1"/>
  <c r="AP212" i="74"/>
  <c r="AQ211" i="74"/>
  <c r="X209" i="74"/>
  <c r="X106" i="74"/>
  <c r="Y105" i="74"/>
  <c r="Q210" i="74"/>
  <c r="R106" i="74"/>
  <c r="AB207" i="74"/>
  <c r="BC207" i="74" s="1"/>
  <c r="BE207" i="74" s="1"/>
  <c r="BF207" i="74" s="1"/>
  <c r="BC103" i="74"/>
  <c r="BE103" i="74" s="1"/>
  <c r="BF103" i="74" s="1"/>
  <c r="BB106" i="74"/>
  <c r="BD106" i="74" s="1"/>
  <c r="AR106" i="74"/>
  <c r="BB210" i="74"/>
  <c r="BD210" i="74" s="1"/>
  <c r="AR210" i="74"/>
  <c r="P211" i="74"/>
  <c r="P108" i="74"/>
  <c r="Q107" i="74"/>
  <c r="Z207" i="74"/>
  <c r="AQ107" i="74"/>
  <c r="AP108" i="74"/>
  <c r="Y208" i="74"/>
  <c r="Z104" i="74"/>
  <c r="R209" i="74"/>
  <c r="AY107" i="74"/>
  <c r="AZ107" i="74" s="1"/>
  <c r="AX108" i="74"/>
  <c r="AU212" i="74"/>
  <c r="AV212" i="74" s="1"/>
  <c r="AT213" i="74"/>
  <c r="V208" i="74"/>
  <c r="U209" i="74"/>
  <c r="V105" i="74"/>
  <c r="AX212" i="74"/>
  <c r="AY211" i="74"/>
  <c r="AZ211" i="74" s="1"/>
  <c r="AU107" i="74"/>
  <c r="AV107" i="74" s="1"/>
  <c r="AT108" i="74"/>
  <c r="T210" i="74"/>
  <c r="T107" i="74"/>
  <c r="U106" i="74"/>
  <c r="BF104" i="74" l="1"/>
  <c r="BF208" i="74"/>
  <c r="X210" i="74"/>
  <c r="X107" i="74"/>
  <c r="Y106" i="74"/>
  <c r="AU108" i="74"/>
  <c r="AV108" i="74" s="1"/>
  <c r="AT109" i="74"/>
  <c r="AU213" i="74"/>
  <c r="AV213" i="74" s="1"/>
  <c r="AT214" i="74"/>
  <c r="R210" i="74"/>
  <c r="AR211" i="74"/>
  <c r="BB211" i="74"/>
  <c r="BD211" i="74" s="1"/>
  <c r="Q211" i="74"/>
  <c r="R107" i="74"/>
  <c r="AQ212" i="74"/>
  <c r="AP213" i="74"/>
  <c r="AX213" i="74"/>
  <c r="AY212" i="74"/>
  <c r="AZ212" i="74" s="1"/>
  <c r="AY108" i="74"/>
  <c r="AZ108" i="74" s="1"/>
  <c r="AX109" i="74"/>
  <c r="P212" i="74"/>
  <c r="P109" i="74"/>
  <c r="Q108" i="74"/>
  <c r="U210" i="74"/>
  <c r="V106" i="74"/>
  <c r="V209" i="74"/>
  <c r="AQ108" i="74"/>
  <c r="AP109" i="74"/>
  <c r="Z208" i="74"/>
  <c r="T211" i="74"/>
  <c r="T108" i="74"/>
  <c r="U107" i="74"/>
  <c r="AR107" i="74"/>
  <c r="BB107" i="74"/>
  <c r="BD107" i="74" s="1"/>
  <c r="Y209" i="74"/>
  <c r="Z105" i="74"/>
  <c r="AB105" i="74"/>
  <c r="U211" i="74" l="1"/>
  <c r="V107" i="74"/>
  <c r="P213" i="74"/>
  <c r="P110" i="74"/>
  <c r="Q109" i="74"/>
  <c r="AX214" i="74"/>
  <c r="AY213" i="74"/>
  <c r="AZ213" i="74" s="1"/>
  <c r="AB209" i="74"/>
  <c r="BC209" i="74" s="1"/>
  <c r="BE209" i="74" s="1"/>
  <c r="BF209" i="74" s="1"/>
  <c r="BC105" i="74"/>
  <c r="BE105" i="74" s="1"/>
  <c r="BF105" i="74" s="1"/>
  <c r="V210" i="74"/>
  <c r="BB212" i="74"/>
  <c r="BD212" i="74" s="1"/>
  <c r="AR212" i="74"/>
  <c r="Z209" i="74"/>
  <c r="Y210" i="74"/>
  <c r="Z106" i="74"/>
  <c r="T212" i="74"/>
  <c r="U108" i="74"/>
  <c r="T109" i="74"/>
  <c r="X211" i="74"/>
  <c r="X108" i="74"/>
  <c r="Y107" i="74"/>
  <c r="AY109" i="74"/>
  <c r="AZ109" i="74" s="1"/>
  <c r="AX110" i="74"/>
  <c r="R211" i="74"/>
  <c r="AP214" i="74"/>
  <c r="AQ213" i="74"/>
  <c r="AQ109" i="74"/>
  <c r="AP110" i="74"/>
  <c r="AU109" i="74"/>
  <c r="AV109" i="74" s="1"/>
  <c r="AT110" i="74"/>
  <c r="BB108" i="74"/>
  <c r="BD108" i="74" s="1"/>
  <c r="AR108" i="74"/>
  <c r="Q212" i="74"/>
  <c r="R108" i="74"/>
  <c r="AT215" i="74"/>
  <c r="AU214" i="74"/>
  <c r="AV214" i="74" s="1"/>
  <c r="AB106" i="74"/>
  <c r="AT216" i="74" l="1"/>
  <c r="AU215" i="74"/>
  <c r="AV215" i="74" s="1"/>
  <c r="AU110" i="74"/>
  <c r="AV110" i="74" s="1"/>
  <c r="AT111" i="74"/>
  <c r="BB109" i="74"/>
  <c r="BD109" i="74" s="1"/>
  <c r="AR109" i="74"/>
  <c r="U212" i="74"/>
  <c r="V108" i="74"/>
  <c r="AX215" i="74"/>
  <c r="AY214" i="74"/>
  <c r="AZ214" i="74" s="1"/>
  <c r="Q213" i="74"/>
  <c r="R109" i="74"/>
  <c r="R212" i="74"/>
  <c r="AQ214" i="74"/>
  <c r="AP215" i="74"/>
  <c r="X212" i="74"/>
  <c r="X109" i="74"/>
  <c r="Y108" i="74"/>
  <c r="P214" i="74"/>
  <c r="P111" i="74"/>
  <c r="Q110" i="74"/>
  <c r="Y211" i="74"/>
  <c r="Z107" i="74"/>
  <c r="Z210" i="74"/>
  <c r="AB107" i="74"/>
  <c r="AY110" i="74"/>
  <c r="AZ110" i="74" s="1"/>
  <c r="AX111" i="74"/>
  <c r="V211" i="74"/>
  <c r="AR213" i="74"/>
  <c r="BB213" i="74"/>
  <c r="BD213" i="74" s="1"/>
  <c r="AB210" i="74"/>
  <c r="BC210" i="74" s="1"/>
  <c r="BE210" i="74" s="1"/>
  <c r="BF210" i="74" s="1"/>
  <c r="BC106" i="74"/>
  <c r="BE106" i="74" s="1"/>
  <c r="BF106" i="74" s="1"/>
  <c r="AQ110" i="74"/>
  <c r="AP111" i="74"/>
  <c r="T213" i="74"/>
  <c r="U109" i="74"/>
  <c r="T110" i="74"/>
  <c r="T214" i="74" l="1"/>
  <c r="U110" i="74"/>
  <c r="T111" i="74"/>
  <c r="R213" i="74"/>
  <c r="Z211" i="74"/>
  <c r="X213" i="74"/>
  <c r="X110" i="74"/>
  <c r="Y109" i="74"/>
  <c r="AY111" i="74"/>
  <c r="AZ111" i="74" s="1"/>
  <c r="AX112" i="74"/>
  <c r="AQ111" i="74"/>
  <c r="AP112" i="74"/>
  <c r="AU111" i="74"/>
  <c r="AV111" i="74" s="1"/>
  <c r="AT112" i="74"/>
  <c r="BB110" i="74"/>
  <c r="BD110" i="74" s="1"/>
  <c r="AR110" i="74"/>
  <c r="AB211" i="74"/>
  <c r="BC211" i="74" s="1"/>
  <c r="BE211" i="74" s="1"/>
  <c r="BF211" i="74" s="1"/>
  <c r="BC107" i="74"/>
  <c r="BE107" i="74" s="1"/>
  <c r="BF107" i="74" s="1"/>
  <c r="Q214" i="74"/>
  <c r="R110" i="74"/>
  <c r="AP216" i="74"/>
  <c r="AQ215" i="74"/>
  <c r="P215" i="74"/>
  <c r="P112" i="74"/>
  <c r="Q111" i="74"/>
  <c r="AR214" i="74"/>
  <c r="BB214" i="74"/>
  <c r="BD214" i="74" s="1"/>
  <c r="AX216" i="74"/>
  <c r="AY215" i="74"/>
  <c r="AZ215" i="74" s="1"/>
  <c r="U213" i="74"/>
  <c r="V109" i="74"/>
  <c r="Y212" i="74"/>
  <c r="Z108" i="74"/>
  <c r="AB108" i="74"/>
  <c r="V212" i="74"/>
  <c r="AU216" i="74"/>
  <c r="AV216" i="74" s="1"/>
  <c r="AT217" i="74"/>
  <c r="BB215" i="74" l="1"/>
  <c r="BD215" i="74" s="1"/>
  <c r="AR215" i="74"/>
  <c r="X214" i="74"/>
  <c r="X111" i="74"/>
  <c r="Y110" i="74"/>
  <c r="AB212" i="74"/>
  <c r="BC212" i="74" s="1"/>
  <c r="BE212" i="74" s="1"/>
  <c r="BF212" i="74" s="1"/>
  <c r="BC108" i="74"/>
  <c r="BE108" i="74" s="1"/>
  <c r="BF108" i="74" s="1"/>
  <c r="AY216" i="74"/>
  <c r="AZ216" i="74" s="1"/>
  <c r="AX217" i="74"/>
  <c r="AQ216" i="74"/>
  <c r="AP217" i="74"/>
  <c r="AQ112" i="74"/>
  <c r="AP113" i="74"/>
  <c r="T215" i="74"/>
  <c r="U111" i="74"/>
  <c r="T112" i="74"/>
  <c r="Z212" i="74"/>
  <c r="R214" i="74"/>
  <c r="BB111" i="74"/>
  <c r="BD111" i="74" s="1"/>
  <c r="AR111" i="74"/>
  <c r="U214" i="74"/>
  <c r="V110" i="74"/>
  <c r="Y213" i="74"/>
  <c r="Z109" i="74"/>
  <c r="Q215" i="74"/>
  <c r="R111" i="74"/>
  <c r="AU217" i="74"/>
  <c r="AV217" i="74" s="1"/>
  <c r="AT218" i="74"/>
  <c r="V213" i="74"/>
  <c r="P216" i="74"/>
  <c r="P113" i="74"/>
  <c r="Q112" i="74"/>
  <c r="AU112" i="74"/>
  <c r="AV112" i="74" s="1"/>
  <c r="AT113" i="74"/>
  <c r="AY112" i="74"/>
  <c r="AZ112" i="74" s="1"/>
  <c r="AX113" i="74"/>
  <c r="AB109" i="74"/>
  <c r="AB213" i="74" l="1"/>
  <c r="BC213" i="74" s="1"/>
  <c r="BE213" i="74" s="1"/>
  <c r="BF213" i="74" s="1"/>
  <c r="BC109" i="74"/>
  <c r="BE109" i="74" s="1"/>
  <c r="BF109" i="74" s="1"/>
  <c r="V214" i="74"/>
  <c r="AR216" i="74"/>
  <c r="BB216" i="74"/>
  <c r="BD216" i="74" s="1"/>
  <c r="AY217" i="74"/>
  <c r="AZ217" i="74" s="1"/>
  <c r="AX218" i="74"/>
  <c r="U215" i="74"/>
  <c r="V111" i="74"/>
  <c r="AU113" i="74"/>
  <c r="AV113" i="74" s="1"/>
  <c r="AT114" i="74"/>
  <c r="AU218" i="74"/>
  <c r="AV218" i="74" s="1"/>
  <c r="AT219" i="74"/>
  <c r="AY113" i="74"/>
  <c r="AZ113" i="74" s="1"/>
  <c r="AX114" i="74"/>
  <c r="Q216" i="74"/>
  <c r="R112" i="74"/>
  <c r="Z213" i="74"/>
  <c r="AQ113" i="74"/>
  <c r="AP114" i="74"/>
  <c r="P217" i="74"/>
  <c r="P114" i="74"/>
  <c r="Q113" i="74"/>
  <c r="BB112" i="74"/>
  <c r="BD112" i="74" s="1"/>
  <c r="AR112" i="74"/>
  <c r="Y214" i="74"/>
  <c r="Z110" i="74"/>
  <c r="AB110" i="74"/>
  <c r="T216" i="74"/>
  <c r="U112" i="74"/>
  <c r="T113" i="74"/>
  <c r="R215" i="74"/>
  <c r="AQ217" i="74"/>
  <c r="AP218" i="74"/>
  <c r="X215" i="74"/>
  <c r="X112" i="74"/>
  <c r="Y111" i="74"/>
  <c r="AU114" i="74" l="1"/>
  <c r="AV114" i="74" s="1"/>
  <c r="AT115" i="74"/>
  <c r="AQ114" i="74"/>
  <c r="AP115" i="74"/>
  <c r="AY114" i="74"/>
  <c r="AZ114" i="74" s="1"/>
  <c r="AX115" i="74"/>
  <c r="BB113" i="74"/>
  <c r="BD113" i="74" s="1"/>
  <c r="AR113" i="74"/>
  <c r="Y215" i="74"/>
  <c r="Z111" i="74"/>
  <c r="AB111" i="74"/>
  <c r="AQ218" i="74"/>
  <c r="AP219" i="74"/>
  <c r="V215" i="74"/>
  <c r="AR217" i="74"/>
  <c r="BB217" i="74"/>
  <c r="BD217" i="74" s="1"/>
  <c r="T217" i="74"/>
  <c r="U113" i="74"/>
  <c r="T114" i="74"/>
  <c r="U216" i="74"/>
  <c r="V112" i="74"/>
  <c r="AB214" i="74"/>
  <c r="BC214" i="74" s="1"/>
  <c r="BE214" i="74" s="1"/>
  <c r="BF214" i="74" s="1"/>
  <c r="BC110" i="74"/>
  <c r="BE110" i="74" s="1"/>
  <c r="BF110" i="74" s="1"/>
  <c r="Q217" i="74"/>
  <c r="R113" i="74"/>
  <c r="R216" i="74"/>
  <c r="AU219" i="74"/>
  <c r="AV219" i="74" s="1"/>
  <c r="AT220" i="74"/>
  <c r="X216" i="74"/>
  <c r="X113" i="74"/>
  <c r="Y112" i="74"/>
  <c r="AB112" i="74" s="1"/>
  <c r="Z214" i="74"/>
  <c r="P218" i="74"/>
  <c r="P115" i="74"/>
  <c r="Q114" i="74"/>
  <c r="AY218" i="74"/>
  <c r="AZ218" i="74" s="1"/>
  <c r="AX219" i="74"/>
  <c r="AB216" i="74" l="1"/>
  <c r="BC216" i="74" s="1"/>
  <c r="BE216" i="74" s="1"/>
  <c r="BC112" i="74"/>
  <c r="BE112" i="74" s="1"/>
  <c r="Q218" i="74"/>
  <c r="R114" i="74"/>
  <c r="T218" i="74"/>
  <c r="U114" i="74"/>
  <c r="T115" i="74"/>
  <c r="AQ219" i="74"/>
  <c r="AP220" i="74"/>
  <c r="AY115" i="74"/>
  <c r="AZ115" i="74" s="1"/>
  <c r="AX116" i="74"/>
  <c r="P219" i="74"/>
  <c r="P116" i="74"/>
  <c r="Q115" i="74"/>
  <c r="U217" i="74"/>
  <c r="V113" i="74"/>
  <c r="BB218" i="74"/>
  <c r="BD218" i="74" s="1"/>
  <c r="AR218" i="74"/>
  <c r="AU220" i="74"/>
  <c r="AV220" i="74" s="1"/>
  <c r="AT221" i="74"/>
  <c r="AB215" i="74"/>
  <c r="BC215" i="74" s="1"/>
  <c r="BE215" i="74" s="1"/>
  <c r="BF215" i="74" s="1"/>
  <c r="BC111" i="74"/>
  <c r="BE111" i="74" s="1"/>
  <c r="BF111" i="74" s="1"/>
  <c r="AQ115" i="74"/>
  <c r="AP116" i="74"/>
  <c r="Y216" i="74"/>
  <c r="Z112" i="74"/>
  <c r="Z215" i="74"/>
  <c r="BB114" i="74"/>
  <c r="BD114" i="74" s="1"/>
  <c r="AR114" i="74"/>
  <c r="X217" i="74"/>
  <c r="X114" i="74"/>
  <c r="Y113" i="74"/>
  <c r="AU115" i="74"/>
  <c r="AV115" i="74" s="1"/>
  <c r="AT116" i="74"/>
  <c r="R217" i="74"/>
  <c r="AY219" i="74"/>
  <c r="AZ219" i="74" s="1"/>
  <c r="AX220" i="74"/>
  <c r="V216" i="74"/>
  <c r="BF112" i="74" l="1"/>
  <c r="BF216" i="74"/>
  <c r="R218" i="74"/>
  <c r="AY220" i="74"/>
  <c r="AZ220" i="74" s="1"/>
  <c r="AX221" i="74"/>
  <c r="BB115" i="74"/>
  <c r="BD115" i="74" s="1"/>
  <c r="AR115" i="74"/>
  <c r="V217" i="74"/>
  <c r="AY116" i="74"/>
  <c r="AZ116" i="74" s="1"/>
  <c r="AX117" i="74"/>
  <c r="AQ220" i="74"/>
  <c r="AP221" i="74"/>
  <c r="Y217" i="74"/>
  <c r="Z113" i="74"/>
  <c r="AB113" i="74"/>
  <c r="AR219" i="74"/>
  <c r="BB219" i="74"/>
  <c r="BD219" i="74" s="1"/>
  <c r="X218" i="74"/>
  <c r="X115" i="74"/>
  <c r="Y114" i="74"/>
  <c r="Q219" i="74"/>
  <c r="R115" i="74"/>
  <c r="T219" i="74"/>
  <c r="U115" i="74"/>
  <c r="T116" i="74"/>
  <c r="AU116" i="74"/>
  <c r="AV116" i="74" s="1"/>
  <c r="AT117" i="74"/>
  <c r="Z216" i="74"/>
  <c r="AU221" i="74"/>
  <c r="AV221" i="74" s="1"/>
  <c r="AT222" i="74"/>
  <c r="P220" i="74"/>
  <c r="P117" i="74"/>
  <c r="Q116" i="74"/>
  <c r="U218" i="74"/>
  <c r="V114" i="74"/>
  <c r="AQ116" i="74"/>
  <c r="AP117" i="74"/>
  <c r="Q220" i="74" l="1"/>
  <c r="R116" i="74"/>
  <c r="AU117" i="74"/>
  <c r="AV117" i="74" s="1"/>
  <c r="AT118" i="74"/>
  <c r="AQ221" i="74"/>
  <c r="AP222" i="74"/>
  <c r="T220" i="74"/>
  <c r="U116" i="74"/>
  <c r="T117" i="74"/>
  <c r="Y218" i="74"/>
  <c r="Z114" i="74"/>
  <c r="AB114" i="74"/>
  <c r="AB217" i="74"/>
  <c r="BC217" i="74" s="1"/>
  <c r="BE217" i="74" s="1"/>
  <c r="BF217" i="74" s="1"/>
  <c r="BC113" i="74"/>
  <c r="BE113" i="74" s="1"/>
  <c r="BF113" i="74" s="1"/>
  <c r="AQ117" i="74"/>
  <c r="AP118" i="74"/>
  <c r="U219" i="74"/>
  <c r="V115" i="74"/>
  <c r="X219" i="74"/>
  <c r="X116" i="74"/>
  <c r="Y115" i="74"/>
  <c r="AB115" i="74" s="1"/>
  <c r="Z217" i="74"/>
  <c r="BB116" i="74"/>
  <c r="BD116" i="74" s="1"/>
  <c r="AR116" i="74"/>
  <c r="AU222" i="74"/>
  <c r="AV222" i="74" s="1"/>
  <c r="AT223" i="74"/>
  <c r="AY117" i="74"/>
  <c r="AZ117" i="74" s="1"/>
  <c r="AX118" i="74"/>
  <c r="AY221" i="74"/>
  <c r="AZ221" i="74" s="1"/>
  <c r="AX222" i="74"/>
  <c r="P221" i="74"/>
  <c r="P118" i="74"/>
  <c r="Q117" i="74"/>
  <c r="V218" i="74"/>
  <c r="R219" i="74"/>
  <c r="AR220" i="74"/>
  <c r="BB220" i="74"/>
  <c r="BD220" i="74" s="1"/>
  <c r="AB219" i="74" l="1"/>
  <c r="BC219" i="74" s="1"/>
  <c r="BE219" i="74" s="1"/>
  <c r="BC115" i="74"/>
  <c r="BE115" i="74" s="1"/>
  <c r="AY118" i="74"/>
  <c r="AZ118" i="74" s="1"/>
  <c r="AX119" i="74"/>
  <c r="AB218" i="74"/>
  <c r="BC218" i="74" s="1"/>
  <c r="BE218" i="74" s="1"/>
  <c r="BF218" i="74" s="1"/>
  <c r="BC114" i="74"/>
  <c r="BE114" i="74" s="1"/>
  <c r="BF114" i="74" s="1"/>
  <c r="AQ222" i="74"/>
  <c r="AP223" i="74"/>
  <c r="AR221" i="74"/>
  <c r="BB221" i="74"/>
  <c r="BD221" i="74" s="1"/>
  <c r="Q221" i="74"/>
  <c r="R117" i="74"/>
  <c r="AU223" i="74"/>
  <c r="AV223" i="74" s="1"/>
  <c r="AT224" i="74"/>
  <c r="Y219" i="74"/>
  <c r="Z115" i="74"/>
  <c r="BB117" i="74"/>
  <c r="BD117" i="74" s="1"/>
  <c r="AR117" i="74"/>
  <c r="AU118" i="74"/>
  <c r="AV118" i="74" s="1"/>
  <c r="AT119" i="74"/>
  <c r="P222" i="74"/>
  <c r="P119" i="74"/>
  <c r="Q118" i="74"/>
  <c r="X220" i="74"/>
  <c r="X117" i="74"/>
  <c r="Y116" i="74"/>
  <c r="AB116" i="74" s="1"/>
  <c r="T221" i="74"/>
  <c r="U117" i="74"/>
  <c r="T118" i="74"/>
  <c r="R220" i="74"/>
  <c r="U220" i="74"/>
  <c r="V116" i="74"/>
  <c r="AQ118" i="74"/>
  <c r="AP119" i="74"/>
  <c r="AY222" i="74"/>
  <c r="AZ222" i="74" s="1"/>
  <c r="AX223" i="74"/>
  <c r="V219" i="74"/>
  <c r="Z218" i="74"/>
  <c r="BF115" i="74" l="1"/>
  <c r="BF219" i="74"/>
  <c r="Q222" i="74"/>
  <c r="R118" i="74"/>
  <c r="P223" i="74"/>
  <c r="P120" i="74"/>
  <c r="Q119" i="74"/>
  <c r="AQ119" i="74"/>
  <c r="AP120" i="74"/>
  <c r="T222" i="74"/>
  <c r="U118" i="74"/>
  <c r="T119" i="74"/>
  <c r="AY223" i="74"/>
  <c r="AZ223" i="74" s="1"/>
  <c r="AX224" i="74"/>
  <c r="BB118" i="74"/>
  <c r="BD118" i="74" s="1"/>
  <c r="AR118" i="74"/>
  <c r="U221" i="74"/>
  <c r="V117" i="74"/>
  <c r="AU224" i="74"/>
  <c r="AV224" i="74" s="1"/>
  <c r="AT225" i="74"/>
  <c r="AQ223" i="74"/>
  <c r="AP224" i="74"/>
  <c r="Z219" i="74"/>
  <c r="AB220" i="74"/>
  <c r="BC220" i="74" s="1"/>
  <c r="BE220" i="74" s="1"/>
  <c r="BF220" i="74" s="1"/>
  <c r="BC116" i="74"/>
  <c r="BE116" i="74" s="1"/>
  <c r="BF116" i="74" s="1"/>
  <c r="Y220" i="74"/>
  <c r="Z116" i="74"/>
  <c r="AU119" i="74"/>
  <c r="AV119" i="74" s="1"/>
  <c r="AT120" i="74"/>
  <c r="BB222" i="74"/>
  <c r="BD222" i="74" s="1"/>
  <c r="AR222" i="74"/>
  <c r="V220" i="74"/>
  <c r="X221" i="74"/>
  <c r="X118" i="74"/>
  <c r="Y117" i="74"/>
  <c r="AB117" i="74" s="1"/>
  <c r="R221" i="74"/>
  <c r="AY119" i="74"/>
  <c r="AZ119" i="74" s="1"/>
  <c r="AX120" i="74"/>
  <c r="AY120" i="74" l="1"/>
  <c r="AZ120" i="74" s="1"/>
  <c r="AX121" i="74"/>
  <c r="AB221" i="74"/>
  <c r="BC221" i="74" s="1"/>
  <c r="BE221" i="74" s="1"/>
  <c r="BF221" i="74" s="1"/>
  <c r="BC117" i="74"/>
  <c r="BE117" i="74" s="1"/>
  <c r="BF117" i="74" s="1"/>
  <c r="Q223" i="74"/>
  <c r="R119" i="74"/>
  <c r="T223" i="74"/>
  <c r="U119" i="74"/>
  <c r="T120" i="74"/>
  <c r="P224" i="74"/>
  <c r="P121" i="74"/>
  <c r="Q120" i="74"/>
  <c r="AQ224" i="74"/>
  <c r="AP225" i="74"/>
  <c r="U222" i="74"/>
  <c r="V118" i="74"/>
  <c r="V221" i="74"/>
  <c r="BB223" i="74"/>
  <c r="BD223" i="74" s="1"/>
  <c r="AR223" i="74"/>
  <c r="R222" i="74"/>
  <c r="Y221" i="74"/>
  <c r="Z117" i="74"/>
  <c r="AU225" i="74"/>
  <c r="AV225" i="74" s="1"/>
  <c r="AT226" i="74"/>
  <c r="Z220" i="74"/>
  <c r="X222" i="74"/>
  <c r="X119" i="74"/>
  <c r="Y118" i="74"/>
  <c r="AB118" i="74" s="1"/>
  <c r="AY224" i="74"/>
  <c r="AZ224" i="74" s="1"/>
  <c r="AX225" i="74"/>
  <c r="AQ120" i="74"/>
  <c r="AP121" i="74"/>
  <c r="AU120" i="74"/>
  <c r="AV120" i="74" s="1"/>
  <c r="AT121" i="74"/>
  <c r="BB119" i="74"/>
  <c r="BD119" i="74" s="1"/>
  <c r="AR119" i="74"/>
  <c r="AB222" i="74" l="1"/>
  <c r="BC222" i="74" s="1"/>
  <c r="BE222" i="74" s="1"/>
  <c r="BF222" i="74" s="1"/>
  <c r="BC118" i="74"/>
  <c r="BE118" i="74" s="1"/>
  <c r="BF118" i="74" s="1"/>
  <c r="AY225" i="74"/>
  <c r="AZ225" i="74" s="1"/>
  <c r="AX226" i="74"/>
  <c r="BB224" i="74"/>
  <c r="BD224" i="74" s="1"/>
  <c r="AR224" i="74"/>
  <c r="U223" i="74"/>
  <c r="V119" i="74"/>
  <c r="AU121" i="74"/>
  <c r="AV121" i="74" s="1"/>
  <c r="AT122" i="74"/>
  <c r="Y222" i="74"/>
  <c r="Z118" i="74"/>
  <c r="X223" i="74"/>
  <c r="X120" i="74"/>
  <c r="Y119" i="74"/>
  <c r="AB119" i="74" s="1"/>
  <c r="Z221" i="74"/>
  <c r="Q224" i="74"/>
  <c r="R120" i="74"/>
  <c r="V222" i="74"/>
  <c r="P225" i="74"/>
  <c r="P122" i="74"/>
  <c r="Q121" i="74"/>
  <c r="AU226" i="74"/>
  <c r="AV226" i="74" s="1"/>
  <c r="AT227" i="74"/>
  <c r="R223" i="74"/>
  <c r="AQ121" i="74"/>
  <c r="AP122" i="74"/>
  <c r="AY121" i="74"/>
  <c r="AZ121" i="74" s="1"/>
  <c r="AX122" i="74"/>
  <c r="BB120" i="74"/>
  <c r="BD120" i="74" s="1"/>
  <c r="AR120" i="74"/>
  <c r="AQ225" i="74"/>
  <c r="AP226" i="74"/>
  <c r="T224" i="74"/>
  <c r="U120" i="74"/>
  <c r="T121" i="74"/>
  <c r="T225" i="74" l="1"/>
  <c r="U121" i="74"/>
  <c r="T122" i="74"/>
  <c r="AY122" i="74"/>
  <c r="AZ122" i="74" s="1"/>
  <c r="AX123" i="74"/>
  <c r="X224" i="74"/>
  <c r="X121" i="74"/>
  <c r="Y120" i="74"/>
  <c r="AU122" i="74"/>
  <c r="AV122" i="74" s="1"/>
  <c r="AT123" i="74"/>
  <c r="AB223" i="74"/>
  <c r="BC223" i="74" s="1"/>
  <c r="BE223" i="74" s="1"/>
  <c r="BF223" i="74" s="1"/>
  <c r="BC119" i="74"/>
  <c r="BE119" i="74" s="1"/>
  <c r="BF119" i="74" s="1"/>
  <c r="R224" i="74"/>
  <c r="AQ122" i="74"/>
  <c r="AP123" i="74"/>
  <c r="Q225" i="74"/>
  <c r="R121" i="74"/>
  <c r="U224" i="74"/>
  <c r="V120" i="74"/>
  <c r="P226" i="74"/>
  <c r="P123" i="74"/>
  <c r="Q122" i="74"/>
  <c r="V223" i="74"/>
  <c r="AY226" i="74"/>
  <c r="AZ226" i="74" s="1"/>
  <c r="AX227" i="74"/>
  <c r="BB121" i="74"/>
  <c r="BD121" i="74" s="1"/>
  <c r="AR121" i="74"/>
  <c r="AR225" i="74"/>
  <c r="BB225" i="74"/>
  <c r="BD225" i="74" s="1"/>
  <c r="Z222" i="74"/>
  <c r="AQ226" i="74"/>
  <c r="AP227" i="74"/>
  <c r="AU227" i="74"/>
  <c r="AV227" i="74" s="1"/>
  <c r="AT228" i="74"/>
  <c r="AU228" i="74" s="1"/>
  <c r="AV228" i="74" s="1"/>
  <c r="Y223" i="74"/>
  <c r="Z119" i="74"/>
  <c r="Z223" i="74" l="1"/>
  <c r="AQ123" i="74"/>
  <c r="AP124" i="74"/>
  <c r="AQ124" i="74" s="1"/>
  <c r="P227" i="74"/>
  <c r="P124" i="74"/>
  <c r="Q123" i="74"/>
  <c r="AY123" i="74"/>
  <c r="AZ123" i="74" s="1"/>
  <c r="AX124" i="74"/>
  <c r="AY124" i="74" s="1"/>
  <c r="AZ124" i="74" s="1"/>
  <c r="AU123" i="74"/>
  <c r="AV123" i="74" s="1"/>
  <c r="AT124" i="74"/>
  <c r="AU124" i="74" s="1"/>
  <c r="AV124" i="74" s="1"/>
  <c r="T226" i="74"/>
  <c r="U122" i="74"/>
  <c r="T123" i="74"/>
  <c r="Q226" i="74"/>
  <c r="R122" i="74"/>
  <c r="R225" i="74"/>
  <c r="U225" i="74"/>
  <c r="V121" i="74"/>
  <c r="AQ227" i="74"/>
  <c r="AP228" i="74"/>
  <c r="AQ228" i="74" s="1"/>
  <c r="AY227" i="74"/>
  <c r="AZ227" i="74" s="1"/>
  <c r="AX228" i="74"/>
  <c r="AY228" i="74" s="1"/>
  <c r="AZ228" i="74" s="1"/>
  <c r="V224" i="74"/>
  <c r="Y224" i="74"/>
  <c r="Z120" i="74"/>
  <c r="BB122" i="74"/>
  <c r="BD122" i="74" s="1"/>
  <c r="AR122" i="74"/>
  <c r="BB226" i="74"/>
  <c r="BD226" i="74" s="1"/>
  <c r="AR226" i="74"/>
  <c r="X225" i="74"/>
  <c r="X122" i="74"/>
  <c r="Y121" i="74"/>
  <c r="AB120" i="74"/>
  <c r="T227" i="74" l="1"/>
  <c r="U123" i="74"/>
  <c r="T124" i="74"/>
  <c r="Q227" i="74"/>
  <c r="R123" i="74"/>
  <c r="Y225" i="74"/>
  <c r="Z121" i="74"/>
  <c r="P228" i="74"/>
  <c r="Q124" i="74"/>
  <c r="X226" i="74"/>
  <c r="X123" i="74"/>
  <c r="Y122" i="74"/>
  <c r="Z224" i="74"/>
  <c r="AR228" i="74"/>
  <c r="BB228" i="74"/>
  <c r="BD228" i="74" s="1"/>
  <c r="BB227" i="74"/>
  <c r="BD227" i="74" s="1"/>
  <c r="AR227" i="74"/>
  <c r="R226" i="74"/>
  <c r="BB124" i="74"/>
  <c r="BD124" i="74" s="1"/>
  <c r="AR124" i="74"/>
  <c r="V225" i="74"/>
  <c r="BB123" i="74"/>
  <c r="BD123" i="74" s="1"/>
  <c r="AR123" i="74"/>
  <c r="U226" i="74"/>
  <c r="V122" i="74"/>
  <c r="AB224" i="74"/>
  <c r="BC224" i="74" s="1"/>
  <c r="BE224" i="74" s="1"/>
  <c r="BF224" i="74" s="1"/>
  <c r="BC120" i="74"/>
  <c r="BE120" i="74" s="1"/>
  <c r="BF120" i="74" s="1"/>
  <c r="AB121" i="74"/>
  <c r="V226" i="74" l="1"/>
  <c r="Z225" i="74"/>
  <c r="U227" i="74"/>
  <c r="V123" i="74"/>
  <c r="T228" i="74"/>
  <c r="U124" i="74"/>
  <c r="Y226" i="74"/>
  <c r="Z122" i="74"/>
  <c r="X227" i="74"/>
  <c r="X124" i="74"/>
  <c r="Y123" i="74"/>
  <c r="R227" i="74"/>
  <c r="AB225" i="74"/>
  <c r="BC225" i="74" s="1"/>
  <c r="BE225" i="74" s="1"/>
  <c r="BF225" i="74" s="1"/>
  <c r="BC121" i="74"/>
  <c r="BE121" i="74" s="1"/>
  <c r="BF121" i="74" s="1"/>
  <c r="AB123" i="74"/>
  <c r="Q228" i="74"/>
  <c r="R124" i="74"/>
  <c r="AB122" i="74"/>
  <c r="AB226" i="74" l="1"/>
  <c r="BC226" i="74" s="1"/>
  <c r="BE226" i="74" s="1"/>
  <c r="BF226" i="74" s="1"/>
  <c r="BC122" i="74"/>
  <c r="BE122" i="74" s="1"/>
  <c r="BF122" i="74" s="1"/>
  <c r="X228" i="74"/>
  <c r="Y124" i="74"/>
  <c r="V227" i="74"/>
  <c r="Z226" i="74"/>
  <c r="U228" i="74"/>
  <c r="V124" i="74"/>
  <c r="R228" i="74"/>
  <c r="AB227" i="74"/>
  <c r="BC227" i="74" s="1"/>
  <c r="BE227" i="74" s="1"/>
  <c r="BF227" i="74" s="1"/>
  <c r="BC123" i="74"/>
  <c r="BE123" i="74" s="1"/>
  <c r="Y227" i="74"/>
  <c r="Z123" i="74"/>
  <c r="BF123" i="74" l="1"/>
  <c r="Y228" i="74"/>
  <c r="Z124" i="74"/>
  <c r="AB124" i="74"/>
  <c r="Z227" i="74"/>
  <c r="V228" i="74"/>
  <c r="Z228" i="74" l="1"/>
  <c r="AB228" i="74"/>
  <c r="BC228" i="74" s="1"/>
  <c r="BE228" i="74" s="1"/>
  <c r="BF228" i="74" s="1"/>
  <c r="BC124" i="74"/>
  <c r="BE124" i="74" s="1"/>
  <c r="BF124" i="74" s="1"/>
  <c r="U2" i="8" l="1"/>
  <c r="U2" i="50" l="1"/>
  <c r="W61" i="51" l="1"/>
  <c r="Y61" i="51"/>
  <c r="Z61" i="51"/>
  <c r="AA61" i="51"/>
  <c r="AB61" i="51"/>
  <c r="W62" i="51"/>
  <c r="Y62" i="51"/>
  <c r="Z62" i="51"/>
  <c r="AD62" i="51" s="1"/>
  <c r="AA62" i="51"/>
  <c r="AB62" i="51"/>
  <c r="W63" i="51"/>
  <c r="X63" i="51" s="1"/>
  <c r="Y63" i="51"/>
  <c r="Z63" i="51"/>
  <c r="AA63" i="51"/>
  <c r="AB63" i="51"/>
  <c r="W64" i="51"/>
  <c r="Y64" i="51"/>
  <c r="Z64" i="51"/>
  <c r="AD64" i="51" s="1"/>
  <c r="AA64" i="51"/>
  <c r="AB64" i="51"/>
  <c r="W65" i="51"/>
  <c r="Y65" i="51"/>
  <c r="Z65" i="51"/>
  <c r="AA65" i="51"/>
  <c r="AB65" i="51"/>
  <c r="W66" i="51"/>
  <c r="X66" i="51" s="1"/>
  <c r="Y66" i="51"/>
  <c r="Z66" i="51"/>
  <c r="AA66" i="51"/>
  <c r="AB66" i="51"/>
  <c r="W67" i="51"/>
  <c r="Y67" i="51"/>
  <c r="Z67" i="51"/>
  <c r="AA67" i="51"/>
  <c r="AB67" i="51"/>
  <c r="W68" i="51"/>
  <c r="Y68" i="51"/>
  <c r="Z68" i="51"/>
  <c r="AA68" i="51"/>
  <c r="AB68" i="51"/>
  <c r="W69" i="51"/>
  <c r="X69" i="51" s="1"/>
  <c r="Y69" i="51"/>
  <c r="Z69" i="51"/>
  <c r="AA69" i="51"/>
  <c r="AB69" i="51"/>
  <c r="W70" i="51"/>
  <c r="X70" i="51" s="1"/>
  <c r="Y70" i="51"/>
  <c r="Z70" i="51"/>
  <c r="AD70" i="51" s="1"/>
  <c r="AA70" i="51"/>
  <c r="AB70" i="51"/>
  <c r="W71" i="51"/>
  <c r="Y71" i="51"/>
  <c r="Z71" i="51"/>
  <c r="AD71" i="51" s="1"/>
  <c r="AA71" i="51"/>
  <c r="AB71" i="51"/>
  <c r="W72" i="51"/>
  <c r="Y72" i="51"/>
  <c r="Z72" i="51"/>
  <c r="AD72" i="51" s="1"/>
  <c r="AA72" i="51"/>
  <c r="AB72" i="51"/>
  <c r="W73" i="51"/>
  <c r="X73" i="51" s="1"/>
  <c r="Y73" i="51"/>
  <c r="Z73" i="51"/>
  <c r="AA73" i="51"/>
  <c r="AB73" i="51"/>
  <c r="W74" i="51"/>
  <c r="Y74" i="51"/>
  <c r="Z74" i="51"/>
  <c r="AD74" i="51" s="1"/>
  <c r="AA74" i="51"/>
  <c r="AB74" i="51"/>
  <c r="W75" i="51"/>
  <c r="Y75" i="51"/>
  <c r="Z75" i="51"/>
  <c r="AA75" i="51"/>
  <c r="AB75" i="51"/>
  <c r="W76" i="51"/>
  <c r="Y76" i="51"/>
  <c r="Z76" i="51"/>
  <c r="AA76" i="51"/>
  <c r="AB76" i="51"/>
  <c r="W77" i="51"/>
  <c r="Y77" i="51"/>
  <c r="Z77" i="51"/>
  <c r="AA77" i="51"/>
  <c r="AB77" i="51"/>
  <c r="W78" i="51"/>
  <c r="Y78" i="51"/>
  <c r="Z78" i="51"/>
  <c r="AD78" i="51" s="1"/>
  <c r="AA78" i="51"/>
  <c r="AB78" i="51"/>
  <c r="W79" i="51"/>
  <c r="Y79" i="51"/>
  <c r="Z79" i="51"/>
  <c r="AA79" i="51"/>
  <c r="AB79" i="51"/>
  <c r="W80" i="51"/>
  <c r="Y80" i="51"/>
  <c r="Z80" i="51"/>
  <c r="AD80" i="51" s="1"/>
  <c r="AA80" i="51"/>
  <c r="AB80" i="51"/>
  <c r="W81" i="51"/>
  <c r="Y81" i="51"/>
  <c r="Z81" i="51"/>
  <c r="AA81" i="51"/>
  <c r="AB81" i="51"/>
  <c r="W82" i="51"/>
  <c r="Y82" i="51"/>
  <c r="Z82" i="51"/>
  <c r="AD82" i="51" s="1"/>
  <c r="AA82" i="51"/>
  <c r="AB82" i="51"/>
  <c r="W83" i="51"/>
  <c r="Y83" i="51"/>
  <c r="Z83" i="51"/>
  <c r="AA83" i="51"/>
  <c r="AB83" i="51"/>
  <c r="W84" i="51"/>
  <c r="Y84" i="51"/>
  <c r="Z84" i="51"/>
  <c r="AD84" i="51" s="1"/>
  <c r="AA84" i="51"/>
  <c r="AB84" i="51"/>
  <c r="W85" i="51"/>
  <c r="Y85" i="51"/>
  <c r="Z85" i="51"/>
  <c r="AA85" i="51"/>
  <c r="AB85" i="51"/>
  <c r="W86" i="51"/>
  <c r="Y86" i="51"/>
  <c r="Z86" i="51"/>
  <c r="AD86" i="51" s="1"/>
  <c r="AA86" i="51"/>
  <c r="AB86" i="51"/>
  <c r="W87" i="51"/>
  <c r="Y87" i="51"/>
  <c r="Z87" i="51"/>
  <c r="AA87" i="51"/>
  <c r="AB87" i="51"/>
  <c r="W88" i="51"/>
  <c r="Y88" i="51"/>
  <c r="Z88" i="51"/>
  <c r="AD88" i="51" s="1"/>
  <c r="AA88" i="51"/>
  <c r="AB88" i="51"/>
  <c r="W89" i="51"/>
  <c r="X89" i="51" s="1"/>
  <c r="Y89" i="51"/>
  <c r="Z89" i="51"/>
  <c r="AA89" i="51"/>
  <c r="AB89" i="51"/>
  <c r="Q2" i="14"/>
  <c r="U2" i="14"/>
  <c r="L73" i="71"/>
  <c r="Q2" i="8"/>
  <c r="P1" i="8" s="1"/>
  <c r="O2" i="8"/>
  <c r="AC2" i="49"/>
  <c r="B16" i="46" s="1"/>
  <c r="B17" i="46" s="1"/>
  <c r="J15" i="18"/>
  <c r="U2" i="73"/>
  <c r="F13" i="18"/>
  <c r="F14" i="18"/>
  <c r="U2" i="23"/>
  <c r="Y61" i="53"/>
  <c r="Z61" i="53"/>
  <c r="AD61" i="53" s="1"/>
  <c r="AA61" i="53"/>
  <c r="AB61" i="53"/>
  <c r="Y62" i="53"/>
  <c r="Z62" i="53"/>
  <c r="AD62" i="53" s="1"/>
  <c r="AA62" i="53"/>
  <c r="AB62" i="53"/>
  <c r="Y63" i="53"/>
  <c r="Z63" i="53"/>
  <c r="AD63" i="53" s="1"/>
  <c r="AA63" i="53"/>
  <c r="AB63" i="53"/>
  <c r="Y64" i="53"/>
  <c r="Z64" i="53"/>
  <c r="AD64" i="53" s="1"/>
  <c r="AA64" i="53"/>
  <c r="AB64" i="53"/>
  <c r="Y65" i="53"/>
  <c r="Z65" i="53"/>
  <c r="AD65" i="53" s="1"/>
  <c r="AA65" i="53"/>
  <c r="AB65" i="53"/>
  <c r="Y66" i="53"/>
  <c r="Z66" i="53"/>
  <c r="AD66" i="53" s="1"/>
  <c r="AA66" i="53"/>
  <c r="AB66" i="53"/>
  <c r="Y67" i="53"/>
  <c r="Z67" i="53"/>
  <c r="AD67" i="53" s="1"/>
  <c r="AA67" i="53"/>
  <c r="AB67" i="53"/>
  <c r="Y68" i="53"/>
  <c r="Z68" i="53"/>
  <c r="AD68" i="53" s="1"/>
  <c r="AA68" i="53"/>
  <c r="AB68" i="53"/>
  <c r="Y69" i="53"/>
  <c r="Z69" i="53"/>
  <c r="AD69" i="53" s="1"/>
  <c r="AA69" i="53"/>
  <c r="AB69" i="53"/>
  <c r="Y70" i="53"/>
  <c r="Z70" i="53"/>
  <c r="AD70" i="53" s="1"/>
  <c r="AA70" i="53"/>
  <c r="AB70" i="53"/>
  <c r="Y71" i="53"/>
  <c r="Z71" i="53"/>
  <c r="AD71" i="53" s="1"/>
  <c r="AA71" i="53"/>
  <c r="AB71" i="53"/>
  <c r="Y72" i="53"/>
  <c r="Z72" i="53"/>
  <c r="AD72" i="53" s="1"/>
  <c r="AA72" i="53"/>
  <c r="AB72" i="53"/>
  <c r="Y73" i="53"/>
  <c r="Z73" i="53"/>
  <c r="AD73" i="53" s="1"/>
  <c r="AA73" i="53"/>
  <c r="AB73" i="53"/>
  <c r="Y74" i="53"/>
  <c r="Z74" i="53"/>
  <c r="AD74" i="53" s="1"/>
  <c r="AA74" i="53"/>
  <c r="AB74" i="53"/>
  <c r="Y75" i="53"/>
  <c r="Z75" i="53"/>
  <c r="AD75" i="53" s="1"/>
  <c r="AA75" i="53"/>
  <c r="AB75" i="53"/>
  <c r="Y76" i="53"/>
  <c r="Z76" i="53"/>
  <c r="AD76" i="53" s="1"/>
  <c r="AA76" i="53"/>
  <c r="AB76" i="53"/>
  <c r="Y77" i="53"/>
  <c r="Z77" i="53"/>
  <c r="AD77" i="53" s="1"/>
  <c r="AA77" i="53"/>
  <c r="AB77" i="53"/>
  <c r="Y78" i="53"/>
  <c r="Z78" i="53"/>
  <c r="AD78" i="53" s="1"/>
  <c r="AA78" i="53"/>
  <c r="AB78" i="53"/>
  <c r="Y79" i="53"/>
  <c r="Z79" i="53"/>
  <c r="AD79" i="53" s="1"/>
  <c r="AA79" i="53"/>
  <c r="AB79" i="53"/>
  <c r="Y80" i="53"/>
  <c r="Z80" i="53"/>
  <c r="AD80" i="53" s="1"/>
  <c r="AA80" i="53"/>
  <c r="AB80" i="53"/>
  <c r="Y81" i="53"/>
  <c r="Z81" i="53"/>
  <c r="AD81" i="53" s="1"/>
  <c r="AA81" i="53"/>
  <c r="AB81" i="53"/>
  <c r="Y82" i="53"/>
  <c r="Z82" i="53"/>
  <c r="AD82" i="53" s="1"/>
  <c r="AA82" i="53"/>
  <c r="AB82" i="53"/>
  <c r="Y83" i="53"/>
  <c r="Z83" i="53"/>
  <c r="AD83" i="53" s="1"/>
  <c r="AA83" i="53"/>
  <c r="AB83" i="53"/>
  <c r="Y84" i="53"/>
  <c r="Z84" i="53"/>
  <c r="AD84" i="53" s="1"/>
  <c r="AA84" i="53"/>
  <c r="AB84" i="53"/>
  <c r="Y85" i="53"/>
  <c r="Z85" i="53"/>
  <c r="AD85" i="53" s="1"/>
  <c r="AA85" i="53"/>
  <c r="AB85" i="53"/>
  <c r="Y86" i="53"/>
  <c r="Z86" i="53"/>
  <c r="AD86" i="53" s="1"/>
  <c r="AA86" i="53"/>
  <c r="AB86" i="53"/>
  <c r="Y87" i="53"/>
  <c r="Z87" i="53"/>
  <c r="AD87" i="53" s="1"/>
  <c r="AA87" i="53"/>
  <c r="AB87" i="53"/>
  <c r="Y88" i="53"/>
  <c r="Z88" i="53"/>
  <c r="AD88" i="53" s="1"/>
  <c r="AA88" i="53"/>
  <c r="AB88" i="53"/>
  <c r="Y89" i="53"/>
  <c r="Z89" i="53"/>
  <c r="AD89" i="53" s="1"/>
  <c r="AA89" i="53"/>
  <c r="AB89" i="53"/>
  <c r="AB60" i="53"/>
  <c r="Z60" i="53"/>
  <c r="AD60" i="53" s="1"/>
  <c r="AA60" i="53"/>
  <c r="Y60" i="53"/>
  <c r="W60" i="53"/>
  <c r="W61" i="53"/>
  <c r="W62" i="53"/>
  <c r="W63" i="53"/>
  <c r="W64" i="53"/>
  <c r="W65" i="53"/>
  <c r="W66" i="53"/>
  <c r="W67" i="53"/>
  <c r="W68" i="53"/>
  <c r="W69" i="53"/>
  <c r="W70" i="53"/>
  <c r="W71" i="53"/>
  <c r="W72" i="53"/>
  <c r="W73" i="53"/>
  <c r="W74" i="53"/>
  <c r="W75" i="53"/>
  <c r="W76" i="53"/>
  <c r="W77" i="53"/>
  <c r="W78" i="53"/>
  <c r="W79" i="53"/>
  <c r="W80" i="53"/>
  <c r="W81" i="53"/>
  <c r="W82" i="53"/>
  <c r="W83" i="53"/>
  <c r="W84" i="53"/>
  <c r="W85" i="53"/>
  <c r="W86" i="53"/>
  <c r="W87" i="53"/>
  <c r="W88" i="53"/>
  <c r="W89" i="53"/>
  <c r="W59" i="53"/>
  <c r="W167" i="52"/>
  <c r="Y167" i="52"/>
  <c r="Z167" i="52"/>
  <c r="AD167" i="52" s="1"/>
  <c r="AA167" i="52"/>
  <c r="AB167" i="52"/>
  <c r="W168" i="52"/>
  <c r="X168" i="52"/>
  <c r="Y168" i="52"/>
  <c r="Z168" i="52"/>
  <c r="AA168" i="52"/>
  <c r="AB168" i="52"/>
  <c r="W169" i="52"/>
  <c r="X169" i="52" s="1"/>
  <c r="Y169" i="52"/>
  <c r="Z169" i="52"/>
  <c r="AD169" i="52" s="1"/>
  <c r="AA169" i="52"/>
  <c r="AB169" i="52"/>
  <c r="W170" i="52"/>
  <c r="Y170" i="52"/>
  <c r="Z170" i="52"/>
  <c r="AD170" i="52" s="1"/>
  <c r="AA170" i="52"/>
  <c r="AB170" i="52"/>
  <c r="W171" i="52"/>
  <c r="X171" i="52" s="1"/>
  <c r="Y171" i="52"/>
  <c r="Z171" i="52"/>
  <c r="AA171" i="52"/>
  <c r="AB171" i="52"/>
  <c r="W172" i="52"/>
  <c r="X172" i="52" s="1"/>
  <c r="Y172" i="52"/>
  <c r="Z172" i="52"/>
  <c r="AA172" i="52"/>
  <c r="AB172" i="52"/>
  <c r="W173" i="52"/>
  <c r="Y173" i="52"/>
  <c r="Z173" i="52"/>
  <c r="AD173" i="52" s="1"/>
  <c r="AA173" i="52"/>
  <c r="AB173" i="52"/>
  <c r="W174" i="52"/>
  <c r="Y174" i="52"/>
  <c r="Z174" i="52"/>
  <c r="AD174" i="52" s="1"/>
  <c r="AA174" i="52"/>
  <c r="AB174" i="52"/>
  <c r="W175" i="52"/>
  <c r="X175" i="52" s="1"/>
  <c r="Y175" i="52"/>
  <c r="Z175" i="52"/>
  <c r="AA175" i="52"/>
  <c r="AB175" i="52"/>
  <c r="W176" i="52"/>
  <c r="X176" i="52" s="1"/>
  <c r="Y176" i="52"/>
  <c r="Z176" i="52"/>
  <c r="AD176" i="52" s="1"/>
  <c r="AA176" i="52"/>
  <c r="AB176" i="52"/>
  <c r="W177" i="52"/>
  <c r="Y177" i="52"/>
  <c r="Z177" i="52"/>
  <c r="AD177" i="52" s="1"/>
  <c r="AA177" i="52"/>
  <c r="AB177" i="52"/>
  <c r="W178" i="52"/>
  <c r="X178" i="52" s="1"/>
  <c r="Y178" i="52"/>
  <c r="Z178" i="52"/>
  <c r="AA178" i="52"/>
  <c r="AB178" i="52"/>
  <c r="W179" i="52"/>
  <c r="Y179" i="52"/>
  <c r="Z179" i="52"/>
  <c r="AA179" i="52"/>
  <c r="AB179" i="52"/>
  <c r="W180" i="52"/>
  <c r="X180" i="52" s="1"/>
  <c r="Y180" i="52"/>
  <c r="Z180" i="52"/>
  <c r="AD180" i="52" s="1"/>
  <c r="AA180" i="52"/>
  <c r="AB180" i="52"/>
  <c r="W181" i="52"/>
  <c r="X181" i="52"/>
  <c r="Y181" i="52"/>
  <c r="Z181" i="52"/>
  <c r="AA181" i="52"/>
  <c r="AB181" i="52"/>
  <c r="W182" i="52"/>
  <c r="Y182" i="52"/>
  <c r="Z182" i="52"/>
  <c r="AD182" i="52" s="1"/>
  <c r="AA182" i="52"/>
  <c r="AB182" i="52"/>
  <c r="W183" i="52"/>
  <c r="Y183" i="52"/>
  <c r="Z183" i="52"/>
  <c r="AD183" i="52" s="1"/>
  <c r="AA183" i="52"/>
  <c r="AB183" i="52"/>
  <c r="W184" i="52"/>
  <c r="X184" i="52"/>
  <c r="Y184" i="52"/>
  <c r="Z184" i="52"/>
  <c r="AA184" i="52"/>
  <c r="AB184" i="52"/>
  <c r="W185" i="52"/>
  <c r="X185" i="52" s="1"/>
  <c r="Y185" i="52"/>
  <c r="Z185" i="52"/>
  <c r="AD185" i="52" s="1"/>
  <c r="AA185" i="52"/>
  <c r="AB185" i="52"/>
  <c r="W186" i="52"/>
  <c r="Y186" i="52"/>
  <c r="Z186" i="52"/>
  <c r="AD186" i="52" s="1"/>
  <c r="AA186" i="52"/>
  <c r="AB186" i="52"/>
  <c r="W187" i="52"/>
  <c r="X187" i="52" s="1"/>
  <c r="Y187" i="52"/>
  <c r="Z187" i="52"/>
  <c r="AA187" i="52"/>
  <c r="AB187" i="52"/>
  <c r="W188" i="52"/>
  <c r="X188" i="52" s="1"/>
  <c r="Y188" i="52"/>
  <c r="Z188" i="52"/>
  <c r="AA188" i="52"/>
  <c r="AB188" i="52"/>
  <c r="W189" i="52"/>
  <c r="Y189" i="52"/>
  <c r="Z189" i="52"/>
  <c r="AD189" i="52" s="1"/>
  <c r="AA189" i="52"/>
  <c r="AB189" i="52"/>
  <c r="W190" i="52"/>
  <c r="Y190" i="52"/>
  <c r="Z190" i="52"/>
  <c r="AD190" i="52" s="1"/>
  <c r="AA190" i="52"/>
  <c r="AB190" i="52"/>
  <c r="W191" i="52"/>
  <c r="X191" i="52" s="1"/>
  <c r="Y191" i="52"/>
  <c r="Z191" i="52"/>
  <c r="AA191" i="52"/>
  <c r="AB191" i="52"/>
  <c r="W192" i="52"/>
  <c r="X192" i="52" s="1"/>
  <c r="Y192" i="52"/>
  <c r="Z192" i="52"/>
  <c r="AA192" i="52"/>
  <c r="AB192" i="52"/>
  <c r="W193" i="52"/>
  <c r="X193" i="52" s="1"/>
  <c r="Y193" i="52"/>
  <c r="Z193" i="52"/>
  <c r="AD193" i="52" s="1"/>
  <c r="AA193" i="52"/>
  <c r="AB193" i="52"/>
  <c r="W194" i="52"/>
  <c r="Y194" i="52"/>
  <c r="Z194" i="52"/>
  <c r="AA194" i="52"/>
  <c r="AB194" i="52"/>
  <c r="W195" i="52"/>
  <c r="Y195" i="52"/>
  <c r="Z195" i="52"/>
  <c r="AA195" i="52"/>
  <c r="AB195" i="52"/>
  <c r="AB166" i="52"/>
  <c r="AA166" i="52"/>
  <c r="Y62" i="52"/>
  <c r="Z62" i="52"/>
  <c r="AA62" i="52"/>
  <c r="AB62" i="52"/>
  <c r="Y63" i="52"/>
  <c r="Z63" i="52"/>
  <c r="AA63" i="52"/>
  <c r="AB63" i="52"/>
  <c r="Y64" i="52"/>
  <c r="Z64" i="52"/>
  <c r="AA64" i="52"/>
  <c r="AB64" i="52"/>
  <c r="Y65" i="52"/>
  <c r="Z65" i="52"/>
  <c r="AA65" i="52"/>
  <c r="AB65" i="52"/>
  <c r="Y66" i="52"/>
  <c r="Z66" i="52"/>
  <c r="AA66" i="52"/>
  <c r="AB66" i="52"/>
  <c r="Y67" i="52"/>
  <c r="Z67" i="52"/>
  <c r="AA67" i="52"/>
  <c r="AB67" i="52"/>
  <c r="Y68" i="52"/>
  <c r="Z68" i="52"/>
  <c r="AA68" i="52"/>
  <c r="AB68" i="52"/>
  <c r="Y69" i="52"/>
  <c r="Z69" i="52"/>
  <c r="AA69" i="52"/>
  <c r="AB69" i="52"/>
  <c r="Y70" i="52"/>
  <c r="Z70" i="52"/>
  <c r="AA70" i="52"/>
  <c r="AB70" i="52"/>
  <c r="Y71" i="52"/>
  <c r="Z71" i="52"/>
  <c r="AA71" i="52"/>
  <c r="AB71" i="52"/>
  <c r="Y72" i="52"/>
  <c r="Z72" i="52"/>
  <c r="AA72" i="52"/>
  <c r="AB72" i="52"/>
  <c r="Y73" i="52"/>
  <c r="Z73" i="52"/>
  <c r="AA73" i="52"/>
  <c r="AB73" i="52"/>
  <c r="Y74" i="52"/>
  <c r="Z74" i="52"/>
  <c r="AA74" i="52"/>
  <c r="AB74" i="52"/>
  <c r="Y75" i="52"/>
  <c r="Z75" i="52"/>
  <c r="AA75" i="52"/>
  <c r="AB75" i="52"/>
  <c r="Y76" i="52"/>
  <c r="Z76" i="52"/>
  <c r="AA76" i="52"/>
  <c r="AB76" i="52"/>
  <c r="Y77" i="52"/>
  <c r="Z77" i="52"/>
  <c r="AA77" i="52"/>
  <c r="AB77" i="52"/>
  <c r="Y78" i="52"/>
  <c r="Z78" i="52"/>
  <c r="AA78" i="52"/>
  <c r="AB78" i="52"/>
  <c r="Y79" i="52"/>
  <c r="Z79" i="52"/>
  <c r="AA79" i="52"/>
  <c r="AB79" i="52"/>
  <c r="Y80" i="52"/>
  <c r="Z80" i="52"/>
  <c r="AA80" i="52"/>
  <c r="AB80" i="52"/>
  <c r="Y81" i="52"/>
  <c r="Z81" i="52"/>
  <c r="AA81" i="52"/>
  <c r="AB81" i="52"/>
  <c r="Y82" i="52"/>
  <c r="Z82" i="52"/>
  <c r="AA82" i="52"/>
  <c r="AB82" i="52"/>
  <c r="Y83" i="52"/>
  <c r="Z83" i="52"/>
  <c r="AA83" i="52"/>
  <c r="AB83" i="52"/>
  <c r="Y84" i="52"/>
  <c r="Z84" i="52"/>
  <c r="AA84" i="52"/>
  <c r="AB84" i="52"/>
  <c r="Y85" i="52"/>
  <c r="Z85" i="52"/>
  <c r="AA85" i="52"/>
  <c r="AB85" i="52"/>
  <c r="Y86" i="52"/>
  <c r="Z86" i="52"/>
  <c r="AA86" i="52"/>
  <c r="AB86" i="52"/>
  <c r="Y87" i="52"/>
  <c r="Z87" i="52"/>
  <c r="AA87" i="52"/>
  <c r="AB87" i="52"/>
  <c r="Y88" i="52"/>
  <c r="Z88" i="52"/>
  <c r="AA88" i="52"/>
  <c r="AB88" i="52"/>
  <c r="Y89" i="52"/>
  <c r="Z89" i="52"/>
  <c r="AA89" i="52"/>
  <c r="AB89" i="52"/>
  <c r="Y90" i="52"/>
  <c r="Z90" i="52"/>
  <c r="AA90" i="52"/>
  <c r="AB90" i="52"/>
  <c r="AB61" i="52"/>
  <c r="Z61" i="52"/>
  <c r="AD61" i="52" s="1"/>
  <c r="AA61" i="52"/>
  <c r="Y61" i="52"/>
  <c r="W61" i="52"/>
  <c r="W62" i="52"/>
  <c r="W63" i="52"/>
  <c r="W64" i="52"/>
  <c r="W65" i="52"/>
  <c r="W66" i="52"/>
  <c r="W67" i="52"/>
  <c r="W68" i="52"/>
  <c r="W69" i="52"/>
  <c r="W70" i="52"/>
  <c r="W71" i="52"/>
  <c r="W72" i="52"/>
  <c r="W73" i="52"/>
  <c r="W74" i="52"/>
  <c r="W75" i="52"/>
  <c r="W76" i="52"/>
  <c r="W77" i="52"/>
  <c r="W78" i="52"/>
  <c r="W79" i="52"/>
  <c r="W80" i="52"/>
  <c r="W81" i="52"/>
  <c r="W82" i="52"/>
  <c r="W83" i="52"/>
  <c r="W84" i="52"/>
  <c r="W85" i="52"/>
  <c r="W86" i="52"/>
  <c r="W87" i="52"/>
  <c r="W88" i="52"/>
  <c r="W89" i="52"/>
  <c r="W90" i="52"/>
  <c r="W60" i="52"/>
  <c r="AB166" i="51"/>
  <c r="AB167" i="51"/>
  <c r="AB168" i="51"/>
  <c r="AB169" i="51"/>
  <c r="AB170" i="51"/>
  <c r="AB171" i="51"/>
  <c r="AB172" i="51"/>
  <c r="AB173" i="51"/>
  <c r="AB174" i="51"/>
  <c r="AB175" i="51"/>
  <c r="AB176" i="51"/>
  <c r="AB177" i="51"/>
  <c r="AB178" i="51"/>
  <c r="AB179" i="51"/>
  <c r="AB180" i="51"/>
  <c r="AB181" i="51"/>
  <c r="AB182" i="51"/>
  <c r="AB183" i="51"/>
  <c r="AB184" i="51"/>
  <c r="AB185" i="51"/>
  <c r="AB186" i="51"/>
  <c r="AB187" i="51"/>
  <c r="AB188" i="51"/>
  <c r="AB189" i="51"/>
  <c r="AB190" i="51"/>
  <c r="AB191" i="51"/>
  <c r="AB192" i="51"/>
  <c r="AB193" i="51"/>
  <c r="AB194" i="51"/>
  <c r="AB165" i="51"/>
  <c r="M1" i="73"/>
  <c r="AD89" i="51" l="1"/>
  <c r="AD73" i="51"/>
  <c r="AD89" i="52"/>
  <c r="AD87" i="52"/>
  <c r="AD85" i="52"/>
  <c r="AD83" i="52"/>
  <c r="AD81" i="52"/>
  <c r="AD79" i="52"/>
  <c r="AD77" i="52"/>
  <c r="AD75" i="52"/>
  <c r="AD73" i="52"/>
  <c r="AD71" i="52"/>
  <c r="AD69" i="52"/>
  <c r="AD67" i="52"/>
  <c r="AD65" i="52"/>
  <c r="AD63" i="52"/>
  <c r="X78" i="51"/>
  <c r="AD76" i="51"/>
  <c r="AD68" i="51"/>
  <c r="X65" i="51"/>
  <c r="AD90" i="52"/>
  <c r="AD88" i="52"/>
  <c r="AD86" i="52"/>
  <c r="AD84" i="52"/>
  <c r="AD82" i="52"/>
  <c r="AD80" i="52"/>
  <c r="AD78" i="52"/>
  <c r="AD76" i="52"/>
  <c r="AD74" i="52"/>
  <c r="AD72" i="52"/>
  <c r="AD70" i="52"/>
  <c r="AD68" i="52"/>
  <c r="AD66" i="52"/>
  <c r="AD64" i="52"/>
  <c r="AD62" i="52"/>
  <c r="AD75" i="51"/>
  <c r="X190" i="52"/>
  <c r="AD188" i="52"/>
  <c r="AD179" i="52"/>
  <c r="X170" i="52"/>
  <c r="AD168" i="52"/>
  <c r="AD81" i="51"/>
  <c r="AD65" i="51"/>
  <c r="AD194" i="52"/>
  <c r="AD191" i="52"/>
  <c r="X173" i="52"/>
  <c r="AD171" i="52"/>
  <c r="AD87" i="51"/>
  <c r="X81" i="51"/>
  <c r="AD79" i="51"/>
  <c r="AD63" i="51"/>
  <c r="X194" i="52"/>
  <c r="AD66" i="51"/>
  <c r="AD195" i="52"/>
  <c r="AD192" i="52"/>
  <c r="AD184" i="52"/>
  <c r="X183" i="52"/>
  <c r="AD181" i="52"/>
  <c r="X177" i="52"/>
  <c r="X174" i="52"/>
  <c r="AD172" i="52"/>
  <c r="AD85" i="51"/>
  <c r="AD77" i="51"/>
  <c r="AD69" i="51"/>
  <c r="AD61" i="51"/>
  <c r="X189" i="52"/>
  <c r="AD187" i="52"/>
  <c r="AD178" i="52"/>
  <c r="AD175" i="52"/>
  <c r="X85" i="51"/>
  <c r="AD83" i="51"/>
  <c r="AD67" i="51"/>
  <c r="X68" i="51"/>
  <c r="X62" i="51"/>
  <c r="X88" i="51"/>
  <c r="X80" i="51"/>
  <c r="X84" i="51"/>
  <c r="X64" i="51"/>
  <c r="X74" i="51"/>
  <c r="X72" i="51"/>
  <c r="X77" i="51"/>
  <c r="X76" i="51"/>
  <c r="X186" i="52"/>
  <c r="X182" i="52"/>
  <c r="X195" i="52"/>
  <c r="X179" i="52"/>
  <c r="X86" i="51"/>
  <c r="X82" i="51"/>
  <c r="X87" i="51"/>
  <c r="X83" i="51"/>
  <c r="X79" i="51"/>
  <c r="X75" i="51"/>
  <c r="X71" i="51"/>
  <c r="X67" i="51"/>
  <c r="AB89" i="28" l="1"/>
  <c r="AA89" i="28"/>
  <c r="Z89" i="28"/>
  <c r="Y89" i="28"/>
  <c r="W89" i="28"/>
  <c r="AB88" i="28"/>
  <c r="AA88" i="28"/>
  <c r="Z88" i="28"/>
  <c r="AD88" i="28" s="1"/>
  <c r="Y88" i="28"/>
  <c r="W88" i="28"/>
  <c r="AB87" i="28"/>
  <c r="AA87" i="28"/>
  <c r="Z87" i="28"/>
  <c r="Y87" i="28"/>
  <c r="W87" i="28"/>
  <c r="AB86" i="28"/>
  <c r="AA86" i="28"/>
  <c r="Z86" i="28"/>
  <c r="Y86" i="28"/>
  <c r="W86" i="28"/>
  <c r="AB85" i="28"/>
  <c r="AA85" i="28"/>
  <c r="Z85" i="28"/>
  <c r="Y85" i="28"/>
  <c r="W85" i="28"/>
  <c r="AB84" i="28"/>
  <c r="AA84" i="28"/>
  <c r="Z84" i="28"/>
  <c r="Y84" i="28"/>
  <c r="W84" i="28"/>
  <c r="AB83" i="28"/>
  <c r="AA83" i="28"/>
  <c r="Z83" i="28"/>
  <c r="Y83" i="28"/>
  <c r="W83" i="28"/>
  <c r="AB82" i="28"/>
  <c r="AA82" i="28"/>
  <c r="Z82" i="28"/>
  <c r="Y82" i="28"/>
  <c r="W82" i="28"/>
  <c r="AB81" i="28"/>
  <c r="AA81" i="28"/>
  <c r="Z81" i="28"/>
  <c r="Y81" i="28"/>
  <c r="W81" i="28"/>
  <c r="AB80" i="28"/>
  <c r="AA80" i="28"/>
  <c r="Z80" i="28"/>
  <c r="AD80" i="28" s="1"/>
  <c r="Y80" i="28"/>
  <c r="W80" i="28"/>
  <c r="AB79" i="28"/>
  <c r="AA79" i="28"/>
  <c r="Z79" i="28"/>
  <c r="Y79" i="28"/>
  <c r="W79" i="28"/>
  <c r="AB78" i="28"/>
  <c r="AA78" i="28"/>
  <c r="Z78" i="28"/>
  <c r="Y78" i="28"/>
  <c r="W78" i="28"/>
  <c r="AB77" i="28"/>
  <c r="AA77" i="28"/>
  <c r="Z77" i="28"/>
  <c r="Y77" i="28"/>
  <c r="W77" i="28"/>
  <c r="AB76" i="28"/>
  <c r="AA76" i="28"/>
  <c r="Z76" i="28"/>
  <c r="AD76" i="28" s="1"/>
  <c r="Y76" i="28"/>
  <c r="W76" i="28"/>
  <c r="AB75" i="28"/>
  <c r="AA75" i="28"/>
  <c r="Z75" i="28"/>
  <c r="Y75" i="28"/>
  <c r="W75" i="28"/>
  <c r="AB74" i="28"/>
  <c r="AA74" i="28"/>
  <c r="Z74" i="28"/>
  <c r="Y74" i="28"/>
  <c r="W74" i="28"/>
  <c r="AB73" i="28"/>
  <c r="AA73" i="28"/>
  <c r="Z73" i="28"/>
  <c r="Y73" i="28"/>
  <c r="W73" i="28"/>
  <c r="AB72" i="28"/>
  <c r="AA72" i="28"/>
  <c r="Z72" i="28"/>
  <c r="AD72" i="28" s="1"/>
  <c r="Y72" i="28"/>
  <c r="W72" i="28"/>
  <c r="AB71" i="28"/>
  <c r="AA71" i="28"/>
  <c r="Z71" i="28"/>
  <c r="Y71" i="28"/>
  <c r="W71" i="28"/>
  <c r="AB70" i="28"/>
  <c r="AA70" i="28"/>
  <c r="Z70" i="28"/>
  <c r="AD70" i="28" s="1"/>
  <c r="Y70" i="28"/>
  <c r="W70" i="28"/>
  <c r="AB69" i="28"/>
  <c r="AA69" i="28"/>
  <c r="Z69" i="28"/>
  <c r="Y69" i="28"/>
  <c r="W69" i="28"/>
  <c r="AB68" i="28"/>
  <c r="AA68" i="28"/>
  <c r="Z68" i="28"/>
  <c r="AD68" i="28" s="1"/>
  <c r="Y68" i="28"/>
  <c r="W68" i="28"/>
  <c r="AB67" i="28"/>
  <c r="AA67" i="28"/>
  <c r="Z67" i="28"/>
  <c r="Y67" i="28"/>
  <c r="W67" i="28"/>
  <c r="AB66" i="28"/>
  <c r="AA66" i="28"/>
  <c r="Z66" i="28"/>
  <c r="Y66" i="28"/>
  <c r="W66" i="28"/>
  <c r="AB65" i="28"/>
  <c r="AA65" i="28"/>
  <c r="Z65" i="28"/>
  <c r="Y65" i="28"/>
  <c r="W65" i="28"/>
  <c r="AB64" i="28"/>
  <c r="AA64" i="28"/>
  <c r="Z64" i="28"/>
  <c r="AD64" i="28" s="1"/>
  <c r="Y64" i="28"/>
  <c r="W64" i="28"/>
  <c r="AB63" i="28"/>
  <c r="AA63" i="28"/>
  <c r="Z63" i="28"/>
  <c r="Y63" i="28"/>
  <c r="W63" i="28"/>
  <c r="AB62" i="28"/>
  <c r="AA62" i="28"/>
  <c r="Z62" i="28"/>
  <c r="Y62" i="28"/>
  <c r="W62" i="28"/>
  <c r="AB61" i="28"/>
  <c r="AA61" i="28"/>
  <c r="Z61" i="28"/>
  <c r="Y61" i="28"/>
  <c r="W61" i="28"/>
  <c r="AB60" i="28"/>
  <c r="AA60" i="28"/>
  <c r="Z60" i="28"/>
  <c r="AD60" i="28" s="1"/>
  <c r="Y60" i="28"/>
  <c r="W60" i="28"/>
  <c r="W59" i="28"/>
  <c r="AB60" i="51"/>
  <c r="AA60" i="51"/>
  <c r="Z60" i="51"/>
  <c r="AD60" i="51" s="1"/>
  <c r="Y60" i="51"/>
  <c r="W60" i="51"/>
  <c r="X61" i="51" s="1"/>
  <c r="W59" i="51"/>
  <c r="X62" i="43"/>
  <c r="Z62" i="43"/>
  <c r="AA62" i="43"/>
  <c r="AB62" i="43"/>
  <c r="AC62" i="43"/>
  <c r="X63" i="43"/>
  <c r="Z63" i="43"/>
  <c r="AA63" i="43"/>
  <c r="AE63" i="43" s="1"/>
  <c r="AB63" i="43"/>
  <c r="AC63" i="43"/>
  <c r="X64" i="43"/>
  <c r="Z64" i="43"/>
  <c r="AA64" i="43"/>
  <c r="AE64" i="43" s="1"/>
  <c r="AB64" i="43"/>
  <c r="AC64" i="43"/>
  <c r="X65" i="43"/>
  <c r="Z65" i="43"/>
  <c r="AA65" i="43"/>
  <c r="AE65" i="43" s="1"/>
  <c r="AB65" i="43"/>
  <c r="AC65" i="43"/>
  <c r="X66" i="43"/>
  <c r="Z66" i="43"/>
  <c r="AA66" i="43"/>
  <c r="AB66" i="43"/>
  <c r="AC66" i="43"/>
  <c r="X67" i="43"/>
  <c r="Z67" i="43"/>
  <c r="AA67" i="43"/>
  <c r="AB67" i="43"/>
  <c r="AC67" i="43"/>
  <c r="X68" i="43"/>
  <c r="Z68" i="43"/>
  <c r="AA68" i="43"/>
  <c r="AB68" i="43"/>
  <c r="AC68" i="43"/>
  <c r="X69" i="43"/>
  <c r="Z69" i="43"/>
  <c r="AA69" i="43"/>
  <c r="AB69" i="43"/>
  <c r="AC69" i="43"/>
  <c r="X70" i="43"/>
  <c r="Z70" i="43"/>
  <c r="AA70" i="43"/>
  <c r="AE70" i="43" s="1"/>
  <c r="AB70" i="43"/>
  <c r="AC70" i="43"/>
  <c r="X71" i="43"/>
  <c r="Z71" i="43"/>
  <c r="AA71" i="43"/>
  <c r="AB71" i="43"/>
  <c r="AC71" i="43"/>
  <c r="X72" i="43"/>
  <c r="Z72" i="43"/>
  <c r="AA72" i="43"/>
  <c r="AE72" i="43" s="1"/>
  <c r="AB72" i="43"/>
  <c r="AC72" i="43"/>
  <c r="X73" i="43"/>
  <c r="Z73" i="43"/>
  <c r="AA73" i="43"/>
  <c r="AE73" i="43" s="1"/>
  <c r="AB73" i="43"/>
  <c r="AC73" i="43"/>
  <c r="X74" i="43"/>
  <c r="Z74" i="43"/>
  <c r="AA74" i="43"/>
  <c r="AE74" i="43" s="1"/>
  <c r="AB74" i="43"/>
  <c r="AC74" i="43"/>
  <c r="X75" i="43"/>
  <c r="Z75" i="43"/>
  <c r="AA75" i="43"/>
  <c r="AB75" i="43"/>
  <c r="AC75" i="43"/>
  <c r="X76" i="43"/>
  <c r="Z76" i="43"/>
  <c r="AA76" i="43"/>
  <c r="AB76" i="43"/>
  <c r="AC76" i="43"/>
  <c r="X77" i="43"/>
  <c r="Z77" i="43"/>
  <c r="AA77" i="43"/>
  <c r="AB77" i="43"/>
  <c r="AC77" i="43"/>
  <c r="X78" i="43"/>
  <c r="Z78" i="43"/>
  <c r="AA78" i="43"/>
  <c r="AB78" i="43"/>
  <c r="AC78" i="43"/>
  <c r="X79" i="43"/>
  <c r="Z79" i="43"/>
  <c r="AA79" i="43"/>
  <c r="AE79" i="43" s="1"/>
  <c r="AB79" i="43"/>
  <c r="AC79" i="43"/>
  <c r="X80" i="43"/>
  <c r="Z80" i="43"/>
  <c r="AA80" i="43"/>
  <c r="AE80" i="43" s="1"/>
  <c r="AB80" i="43"/>
  <c r="AC80" i="43"/>
  <c r="X81" i="43"/>
  <c r="Z81" i="43"/>
  <c r="AA81" i="43"/>
  <c r="AE81" i="43" s="1"/>
  <c r="AB81" i="43"/>
  <c r="AC81" i="43"/>
  <c r="X82" i="43"/>
  <c r="Z82" i="43"/>
  <c r="AA82" i="43"/>
  <c r="AE82" i="43" s="1"/>
  <c r="AB82" i="43"/>
  <c r="AC82" i="43"/>
  <c r="X83" i="43"/>
  <c r="Z83" i="43"/>
  <c r="AA83" i="43"/>
  <c r="AB83" i="43"/>
  <c r="AC83" i="43"/>
  <c r="X84" i="43"/>
  <c r="Z84" i="43"/>
  <c r="AA84" i="43"/>
  <c r="AB84" i="43"/>
  <c r="AC84" i="43"/>
  <c r="X85" i="43"/>
  <c r="Z85" i="43"/>
  <c r="AA85" i="43"/>
  <c r="AB85" i="43"/>
  <c r="AC85" i="43"/>
  <c r="X86" i="43"/>
  <c r="Z86" i="43"/>
  <c r="AA86" i="43"/>
  <c r="AB86" i="43"/>
  <c r="AC86" i="43"/>
  <c r="X87" i="43"/>
  <c r="Z87" i="43"/>
  <c r="AA87" i="43"/>
  <c r="AE87" i="43" s="1"/>
  <c r="AB87" i="43"/>
  <c r="AC87" i="43"/>
  <c r="X88" i="43"/>
  <c r="Z88" i="43"/>
  <c r="AA88" i="43"/>
  <c r="AB88" i="43"/>
  <c r="AC88" i="43"/>
  <c r="X89" i="43"/>
  <c r="Z89" i="43"/>
  <c r="AA89" i="43"/>
  <c r="AE89" i="43" s="1"/>
  <c r="AB89" i="43"/>
  <c r="AC89" i="43"/>
  <c r="X90" i="43"/>
  <c r="Z90" i="43"/>
  <c r="AA90" i="43"/>
  <c r="AE90" i="43" s="1"/>
  <c r="AB90" i="43"/>
  <c r="AC90" i="43"/>
  <c r="AC61" i="43"/>
  <c r="AA61" i="43"/>
  <c r="AB61" i="43"/>
  <c r="Z61" i="43"/>
  <c r="X61" i="43"/>
  <c r="X60" i="43"/>
  <c r="AD66" i="28" l="1"/>
  <c r="AD89" i="28"/>
  <c r="AD65" i="28"/>
  <c r="AE62" i="43"/>
  <c r="AE71" i="43"/>
  <c r="AE66" i="43"/>
  <c r="AE88" i="43"/>
  <c r="AE83" i="43"/>
  <c r="AD69" i="28"/>
  <c r="AD77" i="28"/>
  <c r="AD85" i="28"/>
  <c r="AD74" i="28"/>
  <c r="AD84" i="28"/>
  <c r="AD62" i="28"/>
  <c r="AD78" i="28"/>
  <c r="AD86" i="28"/>
  <c r="AE61" i="43"/>
  <c r="AE86" i="43"/>
  <c r="AE78" i="43"/>
  <c r="AD61" i="28"/>
  <c r="AE84" i="43"/>
  <c r="AE76" i="43"/>
  <c r="AE68" i="43"/>
  <c r="AD82" i="28"/>
  <c r="AD63" i="28"/>
  <c r="AD71" i="28"/>
  <c r="AD79" i="28"/>
  <c r="AD87" i="28"/>
  <c r="AE85" i="43"/>
  <c r="AE77" i="43"/>
  <c r="AE69" i="43"/>
  <c r="AD73" i="28"/>
  <c r="AD81" i="28"/>
  <c r="AE75" i="43"/>
  <c r="AE67" i="43"/>
  <c r="AD67" i="28"/>
  <c r="AD75" i="28"/>
  <c r="AD83" i="28"/>
  <c r="X82" i="28"/>
  <c r="X79" i="28"/>
  <c r="Y62" i="43"/>
  <c r="X87" i="28"/>
  <c r="X60" i="28"/>
  <c r="X67" i="28"/>
  <c r="X72" i="28"/>
  <c r="AO60" i="51"/>
  <c r="Y89" i="43"/>
  <c r="Y81" i="43"/>
  <c r="Y73" i="43"/>
  <c r="Y65" i="43"/>
  <c r="X64" i="28"/>
  <c r="X68" i="28"/>
  <c r="X84" i="28"/>
  <c r="X77" i="28"/>
  <c r="X73" i="28"/>
  <c r="X62" i="28"/>
  <c r="X70" i="28"/>
  <c r="X80" i="28"/>
  <c r="Y88" i="43"/>
  <c r="Y80" i="43"/>
  <c r="Y72" i="43"/>
  <c r="Y64" i="43"/>
  <c r="X60" i="51"/>
  <c r="X61" i="28"/>
  <c r="X78" i="28"/>
  <c r="X81" i="28"/>
  <c r="X75" i="28"/>
  <c r="Y85" i="43"/>
  <c r="Y77" i="43"/>
  <c r="Y69" i="43"/>
  <c r="X63" i="28"/>
  <c r="X66" i="28"/>
  <c r="X69" i="28"/>
  <c r="X83" i="28"/>
  <c r="X86" i="28"/>
  <c r="X89" i="28"/>
  <c r="Y84" i="43"/>
  <c r="Y76" i="43"/>
  <c r="Y68" i="43"/>
  <c r="X71" i="28"/>
  <c r="X74" i="28"/>
  <c r="X65" i="28"/>
  <c r="X85" i="28"/>
  <c r="X88" i="28"/>
  <c r="X76" i="28"/>
  <c r="Y70" i="43"/>
  <c r="Y66" i="43"/>
  <c r="Y87" i="43"/>
  <c r="Y83" i="43"/>
  <c r="Y79" i="43"/>
  <c r="Y75" i="43"/>
  <c r="Y71" i="43"/>
  <c r="Y67" i="43"/>
  <c r="Y63" i="43"/>
  <c r="Y90" i="43"/>
  <c r="Y82" i="43"/>
  <c r="Y78" i="43"/>
  <c r="Y86" i="43"/>
  <c r="Y74" i="43"/>
  <c r="J6" i="41" l="1"/>
  <c r="J7" i="41" s="1"/>
  <c r="J8" i="41" s="1"/>
  <c r="I2" i="50"/>
  <c r="K5" i="41"/>
  <c r="J5" i="41"/>
  <c r="I5" i="41"/>
  <c r="K7" i="41"/>
  <c r="K8" i="41" s="1"/>
  <c r="H19" i="60"/>
  <c r="AK1" i="26" s="1"/>
  <c r="J13" i="18"/>
  <c r="Q18" i="22"/>
  <c r="Q16" i="57"/>
  <c r="I7" i="31" l="1"/>
  <c r="I21" i="60" l="1"/>
  <c r="I23" i="60" s="1"/>
  <c r="I24" i="60" l="1"/>
  <c r="Q7" i="22" l="1"/>
  <c r="Q6" i="22"/>
  <c r="Q5" i="22"/>
  <c r="Q14" i="22"/>
  <c r="P8" i="22"/>
  <c r="Q8" i="22" s="1"/>
  <c r="N2" i="14" l="1"/>
  <c r="U2" i="30"/>
  <c r="U2" i="48"/>
  <c r="Q30" i="57"/>
  <c r="Q29" i="57"/>
  <c r="Q28" i="57"/>
  <c r="Q27" i="57"/>
  <c r="Q25" i="57"/>
  <c r="Q24" i="57"/>
  <c r="Q23" i="57"/>
  <c r="Q22" i="57"/>
  <c r="Q21" i="57"/>
  <c r="Q20" i="57"/>
  <c r="Q19" i="57"/>
  <c r="Q18" i="57"/>
  <c r="Q17" i="57"/>
  <c r="Q32" i="57" l="1"/>
  <c r="AE2" i="48"/>
  <c r="D26" i="46" l="1"/>
  <c r="E26" i="46" s="1"/>
  <c r="E25" i="46"/>
  <c r="D27" i="46"/>
  <c r="E27" i="46" s="1"/>
  <c r="D28" i="46"/>
  <c r="E28" i="46" s="1"/>
  <c r="D29" i="46"/>
  <c r="E29" i="46" s="1"/>
  <c r="I22" i="41" l="1"/>
  <c r="C16" i="41" s="1"/>
  <c r="U2" i="20"/>
  <c r="I6" i="41" l="1"/>
  <c r="I7" i="41" s="1"/>
  <c r="I8" i="41" l="1"/>
  <c r="I9" i="41" s="1"/>
  <c r="I10" i="41"/>
  <c r="AB166" i="53"/>
  <c r="AB167" i="53"/>
  <c r="AB168" i="53"/>
  <c r="AB169" i="53"/>
  <c r="AB170" i="53"/>
  <c r="AB171" i="53"/>
  <c r="AB172" i="53"/>
  <c r="AB173" i="53"/>
  <c r="AB174" i="53"/>
  <c r="AB175" i="53"/>
  <c r="AB176" i="53"/>
  <c r="AB177" i="53"/>
  <c r="AB178" i="53"/>
  <c r="AB179" i="53"/>
  <c r="AB180" i="53"/>
  <c r="AB181" i="53"/>
  <c r="AB182" i="53"/>
  <c r="AB183" i="53"/>
  <c r="AB184" i="53"/>
  <c r="AB185" i="53"/>
  <c r="AB186" i="53"/>
  <c r="AB187" i="53"/>
  <c r="AB188" i="53"/>
  <c r="AB189" i="53"/>
  <c r="AB190" i="53"/>
  <c r="AB191" i="53"/>
  <c r="AB192" i="53"/>
  <c r="AB193" i="53"/>
  <c r="AB194" i="53"/>
  <c r="AB165" i="53"/>
  <c r="W165" i="53"/>
  <c r="W166" i="53"/>
  <c r="W167" i="53"/>
  <c r="W168" i="53"/>
  <c r="W169" i="53"/>
  <c r="W170" i="53"/>
  <c r="W171" i="53"/>
  <c r="W172" i="53"/>
  <c r="W173" i="53"/>
  <c r="W174" i="53"/>
  <c r="W175" i="53"/>
  <c r="W176" i="53"/>
  <c r="W177" i="53"/>
  <c r="W178" i="53"/>
  <c r="W179" i="53"/>
  <c r="W180" i="53"/>
  <c r="W181" i="53"/>
  <c r="W182" i="53"/>
  <c r="W183" i="53"/>
  <c r="W184" i="53"/>
  <c r="W185" i="53"/>
  <c r="W186" i="53"/>
  <c r="W187" i="53"/>
  <c r="W188" i="53"/>
  <c r="W189" i="53"/>
  <c r="W190" i="53"/>
  <c r="W191" i="53"/>
  <c r="W192" i="53"/>
  <c r="W193" i="53"/>
  <c r="W194" i="53"/>
  <c r="AB166" i="28"/>
  <c r="AB167" i="28"/>
  <c r="AB168" i="28"/>
  <c r="AB169" i="28"/>
  <c r="AB170" i="28"/>
  <c r="AB171" i="28"/>
  <c r="AB172" i="28"/>
  <c r="AB173" i="28"/>
  <c r="AB174" i="28"/>
  <c r="AB175" i="28"/>
  <c r="AB176" i="28"/>
  <c r="AB177" i="28"/>
  <c r="AB178" i="28"/>
  <c r="AB179" i="28"/>
  <c r="AB180" i="28"/>
  <c r="AB181" i="28"/>
  <c r="AB182" i="28"/>
  <c r="AB183" i="28"/>
  <c r="AB184" i="28"/>
  <c r="AB185" i="28"/>
  <c r="AB186" i="28"/>
  <c r="AB187" i="28"/>
  <c r="AB188" i="28"/>
  <c r="AB189" i="28"/>
  <c r="AB190" i="28"/>
  <c r="AB191" i="28"/>
  <c r="AB192" i="28"/>
  <c r="AB193" i="28"/>
  <c r="AB194" i="28"/>
  <c r="AB165" i="28"/>
  <c r="W165" i="28"/>
  <c r="W166" i="28"/>
  <c r="W167" i="28"/>
  <c r="W168" i="28"/>
  <c r="W169" i="28"/>
  <c r="W170" i="28"/>
  <c r="W171" i="28"/>
  <c r="W172" i="28"/>
  <c r="W173" i="28"/>
  <c r="W174" i="28"/>
  <c r="W175" i="28"/>
  <c r="W176" i="28"/>
  <c r="W177" i="28"/>
  <c r="W178" i="28"/>
  <c r="W179" i="28"/>
  <c r="W180" i="28"/>
  <c r="W181" i="28"/>
  <c r="W182" i="28"/>
  <c r="W183" i="28"/>
  <c r="W184" i="28"/>
  <c r="W185" i="28"/>
  <c r="W186" i="28"/>
  <c r="W187" i="28"/>
  <c r="W188" i="28"/>
  <c r="W189" i="28"/>
  <c r="W190" i="28"/>
  <c r="W191" i="28"/>
  <c r="W192" i="28"/>
  <c r="W193" i="28"/>
  <c r="W194" i="28"/>
  <c r="U2" i="19"/>
  <c r="B42" i="31" l="1"/>
  <c r="A42" i="31"/>
  <c r="AB370" i="53"/>
  <c r="AA370" i="53"/>
  <c r="Z370" i="53"/>
  <c r="AD370" i="53" s="1"/>
  <c r="Y370" i="53"/>
  <c r="AE370" i="53" s="1"/>
  <c r="AL370" i="53" s="1"/>
  <c r="W370" i="53"/>
  <c r="AB369" i="53"/>
  <c r="AA369" i="53"/>
  <c r="Z369" i="53"/>
  <c r="Y369" i="53"/>
  <c r="AE369" i="53" s="1"/>
  <c r="AL369" i="53" s="1"/>
  <c r="W369" i="53"/>
  <c r="AB368" i="53"/>
  <c r="AA368" i="53"/>
  <c r="Z368" i="53"/>
  <c r="Y368" i="53"/>
  <c r="AE368" i="53" s="1"/>
  <c r="AL368" i="53" s="1"/>
  <c r="W368" i="53"/>
  <c r="AB367" i="53"/>
  <c r="AA367" i="53"/>
  <c r="Z367" i="53"/>
  <c r="Y367" i="53"/>
  <c r="AC367" i="53" s="1"/>
  <c r="AF367" i="53" s="1"/>
  <c r="W367" i="53"/>
  <c r="AB366" i="53"/>
  <c r="AA366" i="53"/>
  <c r="Z366" i="53"/>
  <c r="AD366" i="53" s="1"/>
  <c r="Y366" i="53"/>
  <c r="W366" i="53"/>
  <c r="AB365" i="53"/>
  <c r="AA365" i="53"/>
  <c r="Z365" i="53"/>
  <c r="Y365" i="53"/>
  <c r="AE365" i="53" s="1"/>
  <c r="AL365" i="53" s="1"/>
  <c r="W365" i="53"/>
  <c r="AB364" i="53"/>
  <c r="AA364" i="53"/>
  <c r="Z364" i="53"/>
  <c r="Y364" i="53"/>
  <c r="AE364" i="53" s="1"/>
  <c r="AL364" i="53" s="1"/>
  <c r="W364" i="53"/>
  <c r="AB363" i="53"/>
  <c r="AA363" i="53"/>
  <c r="Z363" i="53"/>
  <c r="Y363" i="53"/>
  <c r="AC363" i="53" s="1"/>
  <c r="AF363" i="53" s="1"/>
  <c r="W363" i="53"/>
  <c r="AB362" i="53"/>
  <c r="AA362" i="53"/>
  <c r="Z362" i="53"/>
  <c r="AD362" i="53" s="1"/>
  <c r="Y362" i="53"/>
  <c r="W362" i="53"/>
  <c r="AB361" i="53"/>
  <c r="AA361" i="53"/>
  <c r="Z361" i="53"/>
  <c r="Y361" i="53"/>
  <c r="W361" i="53"/>
  <c r="AB360" i="53"/>
  <c r="AA360" i="53"/>
  <c r="Z360" i="53"/>
  <c r="Y360" i="53"/>
  <c r="AE360" i="53" s="1"/>
  <c r="AL360" i="53" s="1"/>
  <c r="W360" i="53"/>
  <c r="AB359" i="53"/>
  <c r="AA359" i="53"/>
  <c r="Z359" i="53"/>
  <c r="Y359" i="53"/>
  <c r="W359" i="53"/>
  <c r="AB358" i="53"/>
  <c r="AA358" i="53"/>
  <c r="Z358" i="53"/>
  <c r="AD358" i="53" s="1"/>
  <c r="Y358" i="53"/>
  <c r="W358" i="53"/>
  <c r="AB357" i="53"/>
  <c r="AA357" i="53"/>
  <c r="Z357" i="53"/>
  <c r="Y357" i="53"/>
  <c r="W357" i="53"/>
  <c r="AB356" i="53"/>
  <c r="AA356" i="53"/>
  <c r="Z356" i="53"/>
  <c r="Y356" i="53"/>
  <c r="AE356" i="53" s="1"/>
  <c r="AL356" i="53" s="1"/>
  <c r="W356" i="53"/>
  <c r="AB355" i="53"/>
  <c r="AA355" i="53"/>
  <c r="Z355" i="53"/>
  <c r="Y355" i="53"/>
  <c r="AC355" i="53" s="1"/>
  <c r="AF355" i="53" s="1"/>
  <c r="W355" i="53"/>
  <c r="AB354" i="53"/>
  <c r="AA354" i="53"/>
  <c r="Z354" i="53"/>
  <c r="AD354" i="53" s="1"/>
  <c r="Y354" i="53"/>
  <c r="AC354" i="53" s="1"/>
  <c r="AF354" i="53" s="1"/>
  <c r="W354" i="53"/>
  <c r="AB353" i="53"/>
  <c r="AA353" i="53"/>
  <c r="Z353" i="53"/>
  <c r="Y353" i="53"/>
  <c r="AE353" i="53" s="1"/>
  <c r="AL353" i="53" s="1"/>
  <c r="W353" i="53"/>
  <c r="AB352" i="53"/>
  <c r="AA352" i="53"/>
  <c r="Z352" i="53"/>
  <c r="Y352" i="53"/>
  <c r="AC352" i="53" s="1"/>
  <c r="AF352" i="53" s="1"/>
  <c r="W352" i="53"/>
  <c r="AB351" i="53"/>
  <c r="AA351" i="53"/>
  <c r="Z351" i="53"/>
  <c r="AD351" i="53" s="1"/>
  <c r="Y351" i="53"/>
  <c r="AC351" i="53" s="1"/>
  <c r="AF351" i="53" s="1"/>
  <c r="W351" i="53"/>
  <c r="AB350" i="53"/>
  <c r="AA350" i="53"/>
  <c r="Z350" i="53"/>
  <c r="AD350" i="53" s="1"/>
  <c r="Y350" i="53"/>
  <c r="W350" i="53"/>
  <c r="AB349" i="53"/>
  <c r="AA349" i="53"/>
  <c r="Z349" i="53"/>
  <c r="Y349" i="53"/>
  <c r="AC349" i="53" s="1"/>
  <c r="AF349" i="53" s="1"/>
  <c r="W349" i="53"/>
  <c r="AB348" i="53"/>
  <c r="AA348" i="53"/>
  <c r="Z348" i="53"/>
  <c r="Y348" i="53"/>
  <c r="AC348" i="53" s="1"/>
  <c r="AF348" i="53" s="1"/>
  <c r="W348" i="53"/>
  <c r="AB347" i="53"/>
  <c r="AA347" i="53"/>
  <c r="Z347" i="53"/>
  <c r="AD347" i="53" s="1"/>
  <c r="Y347" i="53"/>
  <c r="W347" i="53"/>
  <c r="AB346" i="53"/>
  <c r="AA346" i="53"/>
  <c r="Z346" i="53"/>
  <c r="AD346" i="53" s="1"/>
  <c r="Y346" i="53"/>
  <c r="W346" i="53"/>
  <c r="X347" i="53" s="1"/>
  <c r="AB345" i="53"/>
  <c r="AA345" i="53"/>
  <c r="Z345" i="53"/>
  <c r="Y345" i="53"/>
  <c r="AE345" i="53" s="1"/>
  <c r="AL345" i="53" s="1"/>
  <c r="W345" i="53"/>
  <c r="AB344" i="53"/>
  <c r="AA344" i="53"/>
  <c r="Z344" i="53"/>
  <c r="Y344" i="53"/>
  <c r="AC344" i="53" s="1"/>
  <c r="AF344" i="53" s="1"/>
  <c r="W344" i="53"/>
  <c r="AB343" i="53"/>
  <c r="AA343" i="53"/>
  <c r="Z343" i="53"/>
  <c r="Y343" i="53"/>
  <c r="AC343" i="53" s="1"/>
  <c r="AF343" i="53" s="1"/>
  <c r="W343" i="53"/>
  <c r="AB342" i="53"/>
  <c r="AA342" i="53"/>
  <c r="Z342" i="53"/>
  <c r="AD342" i="53" s="1"/>
  <c r="Y342" i="53"/>
  <c r="AC342" i="53" s="1"/>
  <c r="AF342" i="53" s="1"/>
  <c r="W342" i="53"/>
  <c r="AB341" i="53"/>
  <c r="AA341" i="53"/>
  <c r="Z341" i="53"/>
  <c r="Y341" i="53"/>
  <c r="W341" i="53"/>
  <c r="B341" i="53"/>
  <c r="B342" i="53" s="1"/>
  <c r="B343" i="53" s="1"/>
  <c r="B344" i="53" s="1"/>
  <c r="B345" i="53" s="1"/>
  <c r="B346" i="53" s="1"/>
  <c r="B347" i="53" s="1"/>
  <c r="B348" i="53" s="1"/>
  <c r="B349" i="53" s="1"/>
  <c r="B350" i="53" s="1"/>
  <c r="B351" i="53" s="1"/>
  <c r="B352" i="53" s="1"/>
  <c r="B353" i="53" s="1"/>
  <c r="B354" i="53" s="1"/>
  <c r="B355" i="53" s="1"/>
  <c r="B356" i="53" s="1"/>
  <c r="B357" i="53" s="1"/>
  <c r="B358" i="53" s="1"/>
  <c r="B359" i="53" s="1"/>
  <c r="B360" i="53" s="1"/>
  <c r="B361" i="53" s="1"/>
  <c r="B362" i="53" s="1"/>
  <c r="B363" i="53" s="1"/>
  <c r="B364" i="53" s="1"/>
  <c r="B365" i="53" s="1"/>
  <c r="B366" i="53" s="1"/>
  <c r="B367" i="53" s="1"/>
  <c r="B368" i="53" s="1"/>
  <c r="B369" i="53" s="1"/>
  <c r="B370" i="53" s="1"/>
  <c r="W340" i="53"/>
  <c r="S340" i="53"/>
  <c r="P340" i="53"/>
  <c r="M340" i="53"/>
  <c r="AS339" i="53"/>
  <c r="AR339" i="53"/>
  <c r="AQ339" i="53"/>
  <c r="AB334" i="53"/>
  <c r="AA334" i="53"/>
  <c r="Z334" i="53"/>
  <c r="AD334" i="53" s="1"/>
  <c r="Y334" i="53"/>
  <c r="W334" i="53"/>
  <c r="AB333" i="53"/>
  <c r="AA333" i="53"/>
  <c r="Z333" i="53"/>
  <c r="Y333" i="53"/>
  <c r="AE333" i="53" s="1"/>
  <c r="AL333" i="53" s="1"/>
  <c r="W333" i="53"/>
  <c r="AB332" i="53"/>
  <c r="AA332" i="53"/>
  <c r="Z332" i="53"/>
  <c r="Y332" i="53"/>
  <c r="AE332" i="53" s="1"/>
  <c r="AL332" i="53" s="1"/>
  <c r="W332" i="53"/>
  <c r="AB331" i="53"/>
  <c r="AA331" i="53"/>
  <c r="Z331" i="53"/>
  <c r="Y331" i="53"/>
  <c r="AE331" i="53" s="1"/>
  <c r="AL331" i="53" s="1"/>
  <c r="W331" i="53"/>
  <c r="AB330" i="53"/>
  <c r="AA330" i="53"/>
  <c r="Z330" i="53"/>
  <c r="Y330" i="53"/>
  <c r="AC330" i="53" s="1"/>
  <c r="AF330" i="53" s="1"/>
  <c r="W330" i="53"/>
  <c r="AB329" i="53"/>
  <c r="AA329" i="53"/>
  <c r="Z329" i="53"/>
  <c r="Y329" i="53"/>
  <c r="W329" i="53"/>
  <c r="AB328" i="53"/>
  <c r="AA328" i="53"/>
  <c r="Z328" i="53"/>
  <c r="AD328" i="53" s="1"/>
  <c r="Y328" i="53"/>
  <c r="AE328" i="53" s="1"/>
  <c r="AL328" i="53" s="1"/>
  <c r="W328" i="53"/>
  <c r="AB327" i="53"/>
  <c r="AA327" i="53"/>
  <c r="Z327" i="53"/>
  <c r="AD327" i="53" s="1"/>
  <c r="Y327" i="53"/>
  <c r="AE327" i="53" s="1"/>
  <c r="AL327" i="53" s="1"/>
  <c r="W327" i="53"/>
  <c r="AB326" i="53"/>
  <c r="AA326" i="53"/>
  <c r="Z326" i="53"/>
  <c r="AD326" i="53" s="1"/>
  <c r="Y326" i="53"/>
  <c r="AC326" i="53" s="1"/>
  <c r="AF326" i="53" s="1"/>
  <c r="W326" i="53"/>
  <c r="AB325" i="53"/>
  <c r="AA325" i="53"/>
  <c r="Z325" i="53"/>
  <c r="Y325" i="53"/>
  <c r="W325" i="53"/>
  <c r="AB324" i="53"/>
  <c r="AA324" i="53"/>
  <c r="Z324" i="53"/>
  <c r="Y324" i="53"/>
  <c r="W324" i="53"/>
  <c r="AB323" i="53"/>
  <c r="AA323" i="53"/>
  <c r="Z323" i="53"/>
  <c r="Y323" i="53"/>
  <c r="AE323" i="53" s="1"/>
  <c r="AL323" i="53" s="1"/>
  <c r="W323" i="53"/>
  <c r="AB322" i="53"/>
  <c r="AA322" i="53"/>
  <c r="Z322" i="53"/>
  <c r="Y322" i="53"/>
  <c r="AE322" i="53" s="1"/>
  <c r="AL322" i="53" s="1"/>
  <c r="W322" i="53"/>
  <c r="AB321" i="53"/>
  <c r="AA321" i="53"/>
  <c r="Z321" i="53"/>
  <c r="AD321" i="53" s="1"/>
  <c r="Y321" i="53"/>
  <c r="AE321" i="53" s="1"/>
  <c r="AL321" i="53" s="1"/>
  <c r="W321" i="53"/>
  <c r="AB320" i="53"/>
  <c r="AA320" i="53"/>
  <c r="Z320" i="53"/>
  <c r="AD320" i="53" s="1"/>
  <c r="Y320" i="53"/>
  <c r="W320" i="53"/>
  <c r="AB319" i="53"/>
  <c r="AA319" i="53"/>
  <c r="Z319" i="53"/>
  <c r="Y319" i="53"/>
  <c r="AE319" i="53" s="1"/>
  <c r="AL319" i="53" s="1"/>
  <c r="W319" i="53"/>
  <c r="AB318" i="53"/>
  <c r="AA318" i="53"/>
  <c r="Z318" i="53"/>
  <c r="AD318" i="53" s="1"/>
  <c r="Y318" i="53"/>
  <c r="AE318" i="53" s="1"/>
  <c r="AL318" i="53" s="1"/>
  <c r="W318" i="53"/>
  <c r="AB317" i="53"/>
  <c r="AA317" i="53"/>
  <c r="Z317" i="53"/>
  <c r="Y317" i="53"/>
  <c r="W317" i="53"/>
  <c r="AB316" i="53"/>
  <c r="AA316" i="53"/>
  <c r="Z316" i="53"/>
  <c r="Y316" i="53"/>
  <c r="W316" i="53"/>
  <c r="AB315" i="53"/>
  <c r="AA315" i="53"/>
  <c r="Z315" i="53"/>
  <c r="Y315" i="53"/>
  <c r="W315" i="53"/>
  <c r="AB314" i="53"/>
  <c r="AA314" i="53"/>
  <c r="Z314" i="53"/>
  <c r="Y314" i="53"/>
  <c r="AC314" i="53" s="1"/>
  <c r="AF314" i="53" s="1"/>
  <c r="W314" i="53"/>
  <c r="AB313" i="53"/>
  <c r="AA313" i="53"/>
  <c r="Z313" i="53"/>
  <c r="AD313" i="53" s="1"/>
  <c r="Y313" i="53"/>
  <c r="AE313" i="53" s="1"/>
  <c r="AL313" i="53" s="1"/>
  <c r="W313" i="53"/>
  <c r="AB312" i="53"/>
  <c r="AA312" i="53"/>
  <c r="Z312" i="53"/>
  <c r="AD312" i="53" s="1"/>
  <c r="Y312" i="53"/>
  <c r="AE312" i="53" s="1"/>
  <c r="AL312" i="53" s="1"/>
  <c r="W312" i="53"/>
  <c r="AB311" i="53"/>
  <c r="AA311" i="53"/>
  <c r="Z311" i="53"/>
  <c r="Y311" i="53"/>
  <c r="AE311" i="53" s="1"/>
  <c r="AL311" i="53" s="1"/>
  <c r="W311" i="53"/>
  <c r="AB310" i="53"/>
  <c r="AA310" i="53"/>
  <c r="Z310" i="53"/>
  <c r="Y310" i="53"/>
  <c r="AE310" i="53" s="1"/>
  <c r="AL310" i="53" s="1"/>
  <c r="W310" i="53"/>
  <c r="AB309" i="53"/>
  <c r="AA309" i="53"/>
  <c r="Z309" i="53"/>
  <c r="AD309" i="53" s="1"/>
  <c r="Y309" i="53"/>
  <c r="AC309" i="53" s="1"/>
  <c r="AF309" i="53" s="1"/>
  <c r="W309" i="53"/>
  <c r="AB308" i="53"/>
  <c r="AA308" i="53"/>
  <c r="Z308" i="53"/>
  <c r="Y308" i="53"/>
  <c r="AE308" i="53" s="1"/>
  <c r="AL308" i="53" s="1"/>
  <c r="W308" i="53"/>
  <c r="AB307" i="53"/>
  <c r="AA307" i="53"/>
  <c r="Z307" i="53"/>
  <c r="Y307" i="53"/>
  <c r="W307" i="53"/>
  <c r="AB306" i="53"/>
  <c r="AA306" i="53"/>
  <c r="Z306" i="53"/>
  <c r="Y306" i="53"/>
  <c r="W306" i="53"/>
  <c r="AB305" i="53"/>
  <c r="AA305" i="53"/>
  <c r="Z305" i="53"/>
  <c r="AD305" i="53" s="1"/>
  <c r="Y305" i="53"/>
  <c r="AE305" i="53" s="1"/>
  <c r="AL305" i="53" s="1"/>
  <c r="W305" i="53"/>
  <c r="B305" i="53"/>
  <c r="B306" i="53" s="1"/>
  <c r="B307" i="53" s="1"/>
  <c r="B308" i="53" s="1"/>
  <c r="B309" i="53" s="1"/>
  <c r="B310" i="53" s="1"/>
  <c r="B311" i="53" s="1"/>
  <c r="B312" i="53" s="1"/>
  <c r="B313" i="53" s="1"/>
  <c r="B314" i="53" s="1"/>
  <c r="B315" i="53" s="1"/>
  <c r="B316" i="53" s="1"/>
  <c r="B317" i="53" s="1"/>
  <c r="B318" i="53" s="1"/>
  <c r="B319" i="53" s="1"/>
  <c r="B320" i="53" s="1"/>
  <c r="B321" i="53" s="1"/>
  <c r="B322" i="53" s="1"/>
  <c r="B323" i="53" s="1"/>
  <c r="B324" i="53" s="1"/>
  <c r="B325" i="53" s="1"/>
  <c r="B326" i="53" s="1"/>
  <c r="B327" i="53" s="1"/>
  <c r="B328" i="53" s="1"/>
  <c r="B329" i="53" s="1"/>
  <c r="B330" i="53" s="1"/>
  <c r="B331" i="53" s="1"/>
  <c r="B332" i="53" s="1"/>
  <c r="B333" i="53" s="1"/>
  <c r="B334" i="53" s="1"/>
  <c r="W304" i="53"/>
  <c r="S304" i="53"/>
  <c r="P304" i="53"/>
  <c r="M304" i="53"/>
  <c r="AS303" i="53"/>
  <c r="AR303" i="53"/>
  <c r="AQ303" i="53"/>
  <c r="AB299" i="53"/>
  <c r="AA299" i="53"/>
  <c r="Z299" i="53"/>
  <c r="AD299" i="53" s="1"/>
  <c r="Y299" i="53"/>
  <c r="AE299" i="53" s="1"/>
  <c r="AL299" i="53" s="1"/>
  <c r="W299" i="53"/>
  <c r="AB298" i="53"/>
  <c r="AA298" i="53"/>
  <c r="Z298" i="53"/>
  <c r="Y298" i="53"/>
  <c r="AE298" i="53" s="1"/>
  <c r="AL298" i="53" s="1"/>
  <c r="W298" i="53"/>
  <c r="AB297" i="53"/>
  <c r="AA297" i="53"/>
  <c r="Z297" i="53"/>
  <c r="Y297" i="53"/>
  <c r="AE297" i="53" s="1"/>
  <c r="AL297" i="53" s="1"/>
  <c r="W297" i="53"/>
  <c r="AB296" i="53"/>
  <c r="AA296" i="53"/>
  <c r="Z296" i="53"/>
  <c r="Y296" i="53"/>
  <c r="W296" i="53"/>
  <c r="AB295" i="53"/>
  <c r="AA295" i="53"/>
  <c r="Z295" i="53"/>
  <c r="Y295" i="53"/>
  <c r="W295" i="53"/>
  <c r="AB294" i="53"/>
  <c r="AA294" i="53"/>
  <c r="Z294" i="53"/>
  <c r="Y294" i="53"/>
  <c r="W294" i="53"/>
  <c r="AB293" i="53"/>
  <c r="AA293" i="53"/>
  <c r="Z293" i="53"/>
  <c r="AD293" i="53" s="1"/>
  <c r="Y293" i="53"/>
  <c r="W293" i="53"/>
  <c r="AB292" i="53"/>
  <c r="AA292" i="53"/>
  <c r="Z292" i="53"/>
  <c r="Y292" i="53"/>
  <c r="W292" i="53"/>
  <c r="AB291" i="53"/>
  <c r="AA291" i="53"/>
  <c r="Z291" i="53"/>
  <c r="AD291" i="53" s="1"/>
  <c r="Y291" i="53"/>
  <c r="AE291" i="53" s="1"/>
  <c r="AL291" i="53" s="1"/>
  <c r="W291" i="53"/>
  <c r="AB290" i="53"/>
  <c r="AA290" i="53"/>
  <c r="Z290" i="53"/>
  <c r="Y290" i="53"/>
  <c r="AE290" i="53" s="1"/>
  <c r="AL290" i="53" s="1"/>
  <c r="W290" i="53"/>
  <c r="AB289" i="53"/>
  <c r="AA289" i="53"/>
  <c r="Z289" i="53"/>
  <c r="Y289" i="53"/>
  <c r="AE289" i="53" s="1"/>
  <c r="AL289" i="53" s="1"/>
  <c r="W289" i="53"/>
  <c r="AB288" i="53"/>
  <c r="AA288" i="53"/>
  <c r="Z288" i="53"/>
  <c r="AD288" i="53" s="1"/>
  <c r="Y288" i="53"/>
  <c r="AE288" i="53" s="1"/>
  <c r="AL288" i="53" s="1"/>
  <c r="W288" i="53"/>
  <c r="AB287" i="53"/>
  <c r="AA287" i="53"/>
  <c r="Z287" i="53"/>
  <c r="Y287" i="53"/>
  <c r="W287" i="53"/>
  <c r="AB286" i="53"/>
  <c r="AA286" i="53"/>
  <c r="Z286" i="53"/>
  <c r="Y286" i="53"/>
  <c r="AC286" i="53" s="1"/>
  <c r="AF286" i="53" s="1"/>
  <c r="W286" i="53"/>
  <c r="AB285" i="53"/>
  <c r="AA285" i="53"/>
  <c r="Z285" i="53"/>
  <c r="AD285" i="53" s="1"/>
  <c r="Y285" i="53"/>
  <c r="AE285" i="53" s="1"/>
  <c r="AL285" i="53" s="1"/>
  <c r="W285" i="53"/>
  <c r="AB284" i="53"/>
  <c r="AA284" i="53"/>
  <c r="Z284" i="53"/>
  <c r="Y284" i="53"/>
  <c r="W284" i="53"/>
  <c r="AB283" i="53"/>
  <c r="AA283" i="53"/>
  <c r="Z283" i="53"/>
  <c r="AD283" i="53" s="1"/>
  <c r="Y283" i="53"/>
  <c r="AC283" i="53" s="1"/>
  <c r="AF283" i="53" s="1"/>
  <c r="W283" i="53"/>
  <c r="AB282" i="53"/>
  <c r="AA282" i="53"/>
  <c r="Z282" i="53"/>
  <c r="Y282" i="53"/>
  <c r="AC282" i="53" s="1"/>
  <c r="AF282" i="53" s="1"/>
  <c r="W282" i="53"/>
  <c r="AB281" i="53"/>
  <c r="AA281" i="53"/>
  <c r="Z281" i="53"/>
  <c r="Y281" i="53"/>
  <c r="AC281" i="53" s="1"/>
  <c r="AF281" i="53" s="1"/>
  <c r="W281" i="53"/>
  <c r="AB280" i="53"/>
  <c r="AA280" i="53"/>
  <c r="Z280" i="53"/>
  <c r="AD280" i="53" s="1"/>
  <c r="Y280" i="53"/>
  <c r="AE280" i="53" s="1"/>
  <c r="AL280" i="53" s="1"/>
  <c r="W280" i="53"/>
  <c r="AB279" i="53"/>
  <c r="AA279" i="53"/>
  <c r="Z279" i="53"/>
  <c r="Y279" i="53"/>
  <c r="W279" i="53"/>
  <c r="AB278" i="53"/>
  <c r="AA278" i="53"/>
  <c r="Z278" i="53"/>
  <c r="Y278" i="53"/>
  <c r="AC278" i="53" s="1"/>
  <c r="AF278" i="53" s="1"/>
  <c r="W278" i="53"/>
  <c r="AB277" i="53"/>
  <c r="AA277" i="53"/>
  <c r="Z277" i="53"/>
  <c r="AD277" i="53" s="1"/>
  <c r="Y277" i="53"/>
  <c r="AE277" i="53" s="1"/>
  <c r="AL277" i="53" s="1"/>
  <c r="W277" i="53"/>
  <c r="AB276" i="53"/>
  <c r="AA276" i="53"/>
  <c r="Z276" i="53"/>
  <c r="Y276" i="53"/>
  <c r="W276" i="53"/>
  <c r="AB275" i="53"/>
  <c r="AA275" i="53"/>
  <c r="Z275" i="53"/>
  <c r="AD275" i="53" s="1"/>
  <c r="Y275" i="53"/>
  <c r="W275" i="53"/>
  <c r="AB274" i="53"/>
  <c r="AA274" i="53"/>
  <c r="Z274" i="53"/>
  <c r="Y274" i="53"/>
  <c r="W274" i="53"/>
  <c r="AB273" i="53"/>
  <c r="AA273" i="53"/>
  <c r="Z273" i="53"/>
  <c r="Y273" i="53"/>
  <c r="AC273" i="53" s="1"/>
  <c r="AF273" i="53" s="1"/>
  <c r="W273" i="53"/>
  <c r="AB272" i="53"/>
  <c r="AA272" i="53"/>
  <c r="Z272" i="53"/>
  <c r="AD272" i="53" s="1"/>
  <c r="Y272" i="53"/>
  <c r="W272" i="53"/>
  <c r="AB271" i="53"/>
  <c r="AA271" i="53"/>
  <c r="Z271" i="53"/>
  <c r="Y271" i="53"/>
  <c r="W271" i="53"/>
  <c r="AB270" i="53"/>
  <c r="AA270" i="53"/>
  <c r="Z270" i="53"/>
  <c r="Y270" i="53"/>
  <c r="AC270" i="53" s="1"/>
  <c r="AF270" i="53" s="1"/>
  <c r="W270" i="53"/>
  <c r="B270" i="53"/>
  <c r="B271" i="53" s="1"/>
  <c r="B272" i="53" s="1"/>
  <c r="B273" i="53" s="1"/>
  <c r="B274" i="53" s="1"/>
  <c r="B275" i="53" s="1"/>
  <c r="B276" i="53" s="1"/>
  <c r="B277" i="53" s="1"/>
  <c r="B278" i="53" s="1"/>
  <c r="B279" i="53" s="1"/>
  <c r="B280" i="53" s="1"/>
  <c r="B281" i="53" s="1"/>
  <c r="B282" i="53" s="1"/>
  <c r="B283" i="53" s="1"/>
  <c r="B284" i="53" s="1"/>
  <c r="B285" i="53" s="1"/>
  <c r="B286" i="53" s="1"/>
  <c r="B287" i="53" s="1"/>
  <c r="B288" i="53" s="1"/>
  <c r="B289" i="53" s="1"/>
  <c r="B290" i="53" s="1"/>
  <c r="B291" i="53" s="1"/>
  <c r="B292" i="53" s="1"/>
  <c r="B293" i="53" s="1"/>
  <c r="B294" i="53" s="1"/>
  <c r="B295" i="53" s="1"/>
  <c r="B296" i="53" s="1"/>
  <c r="B297" i="53" s="1"/>
  <c r="B298" i="53" s="1"/>
  <c r="B299" i="53" s="1"/>
  <c r="W269" i="53"/>
  <c r="S269" i="53"/>
  <c r="P269" i="53"/>
  <c r="M269" i="53"/>
  <c r="AS268" i="53"/>
  <c r="AR268" i="53"/>
  <c r="AQ268" i="53"/>
  <c r="AB264" i="53"/>
  <c r="AA264" i="53"/>
  <c r="Z264" i="53"/>
  <c r="AD264" i="53" s="1"/>
  <c r="Y264" i="53"/>
  <c r="AC264" i="53" s="1"/>
  <c r="AF264" i="53" s="1"/>
  <c r="W264" i="53"/>
  <c r="AB263" i="53"/>
  <c r="AA263" i="53"/>
  <c r="Z263" i="53"/>
  <c r="Y263" i="53"/>
  <c r="AE263" i="53" s="1"/>
  <c r="AL263" i="53" s="1"/>
  <c r="W263" i="53"/>
  <c r="AB262" i="53"/>
  <c r="AA262" i="53"/>
  <c r="Z262" i="53"/>
  <c r="Y262" i="53"/>
  <c r="AC262" i="53" s="1"/>
  <c r="AF262" i="53" s="1"/>
  <c r="W262" i="53"/>
  <c r="AB261" i="53"/>
  <c r="AA261" i="53"/>
  <c r="Z261" i="53"/>
  <c r="Y261" i="53"/>
  <c r="AC261" i="53" s="1"/>
  <c r="AF261" i="53" s="1"/>
  <c r="W261" i="53"/>
  <c r="AB260" i="53"/>
  <c r="AA260" i="53"/>
  <c r="Z260" i="53"/>
  <c r="AD260" i="53" s="1"/>
  <c r="Y260" i="53"/>
  <c r="W260" i="53"/>
  <c r="AB259" i="53"/>
  <c r="AA259" i="53"/>
  <c r="Z259" i="53"/>
  <c r="AD259" i="53" s="1"/>
  <c r="Y259" i="53"/>
  <c r="W259" i="53"/>
  <c r="AB258" i="53"/>
  <c r="AA258" i="53"/>
  <c r="Z258" i="53"/>
  <c r="Y258" i="53"/>
  <c r="AE258" i="53" s="1"/>
  <c r="AL258" i="53" s="1"/>
  <c r="W258" i="53"/>
  <c r="AB257" i="53"/>
  <c r="AA257" i="53"/>
  <c r="Z257" i="53"/>
  <c r="Y257" i="53"/>
  <c r="W257" i="53"/>
  <c r="AB256" i="53"/>
  <c r="AA256" i="53"/>
  <c r="Z256" i="53"/>
  <c r="AD256" i="53" s="1"/>
  <c r="Y256" i="53"/>
  <c r="AE256" i="53" s="1"/>
  <c r="AL256" i="53" s="1"/>
  <c r="W256" i="53"/>
  <c r="AB255" i="53"/>
  <c r="AA255" i="53"/>
  <c r="Z255" i="53"/>
  <c r="Y255" i="53"/>
  <c r="AE255" i="53" s="1"/>
  <c r="AL255" i="53" s="1"/>
  <c r="W255" i="53"/>
  <c r="AB254" i="53"/>
  <c r="AA254" i="53"/>
  <c r="Z254" i="53"/>
  <c r="Y254" i="53"/>
  <c r="W254" i="53"/>
  <c r="AB253" i="53"/>
  <c r="AA253" i="53"/>
  <c r="Z253" i="53"/>
  <c r="Y253" i="53"/>
  <c r="W253" i="53"/>
  <c r="AB252" i="53"/>
  <c r="AA252" i="53"/>
  <c r="Z252" i="53"/>
  <c r="AD252" i="53" s="1"/>
  <c r="Y252" i="53"/>
  <c r="W252" i="53"/>
  <c r="AB251" i="53"/>
  <c r="AA251" i="53"/>
  <c r="Z251" i="53"/>
  <c r="AD251" i="53" s="1"/>
  <c r="Y251" i="53"/>
  <c r="AC251" i="53" s="1"/>
  <c r="AF251" i="53" s="1"/>
  <c r="W251" i="53"/>
  <c r="AB250" i="53"/>
  <c r="AA250" i="53"/>
  <c r="Z250" i="53"/>
  <c r="Y250" i="53"/>
  <c r="W250" i="53"/>
  <c r="AB249" i="53"/>
  <c r="AA249" i="53"/>
  <c r="Z249" i="53"/>
  <c r="Y249" i="53"/>
  <c r="AE249" i="53" s="1"/>
  <c r="AL249" i="53" s="1"/>
  <c r="W249" i="53"/>
  <c r="AB248" i="53"/>
  <c r="AA248" i="53"/>
  <c r="Z248" i="53"/>
  <c r="AD248" i="53" s="1"/>
  <c r="Y248" i="53"/>
  <c r="W248" i="53"/>
  <c r="AB247" i="53"/>
  <c r="AA247" i="53"/>
  <c r="Z247" i="53"/>
  <c r="Y247" i="53"/>
  <c r="AE247" i="53" s="1"/>
  <c r="AL247" i="53" s="1"/>
  <c r="W247" i="53"/>
  <c r="AB246" i="53"/>
  <c r="AA246" i="53"/>
  <c r="Z246" i="53"/>
  <c r="Y246" i="53"/>
  <c r="AC246" i="53" s="1"/>
  <c r="AF246" i="53" s="1"/>
  <c r="W246" i="53"/>
  <c r="AB245" i="53"/>
  <c r="AA245" i="53"/>
  <c r="Z245" i="53"/>
  <c r="Y245" i="53"/>
  <c r="W245" i="53"/>
  <c r="AB244" i="53"/>
  <c r="AA244" i="53"/>
  <c r="Z244" i="53"/>
  <c r="AD244" i="53" s="1"/>
  <c r="Y244" i="53"/>
  <c r="W244" i="53"/>
  <c r="AB243" i="53"/>
  <c r="AA243" i="53"/>
  <c r="Z243" i="53"/>
  <c r="AD243" i="53" s="1"/>
  <c r="Y243" i="53"/>
  <c r="AC243" i="53" s="1"/>
  <c r="AF243" i="53" s="1"/>
  <c r="W243" i="53"/>
  <c r="AB242" i="53"/>
  <c r="AA242" i="53"/>
  <c r="Z242" i="53"/>
  <c r="AD242" i="53" s="1"/>
  <c r="Y242" i="53"/>
  <c r="AE242" i="53" s="1"/>
  <c r="AL242" i="53" s="1"/>
  <c r="W242" i="53"/>
  <c r="AB241" i="53"/>
  <c r="AA241" i="53"/>
  <c r="Z241" i="53"/>
  <c r="Y241" i="53"/>
  <c r="W241" i="53"/>
  <c r="AB240" i="53"/>
  <c r="AA240" i="53"/>
  <c r="Z240" i="53"/>
  <c r="AD240" i="53" s="1"/>
  <c r="Y240" i="53"/>
  <c r="AC240" i="53" s="1"/>
  <c r="AF240" i="53" s="1"/>
  <c r="W240" i="53"/>
  <c r="AB239" i="53"/>
  <c r="AA239" i="53"/>
  <c r="Z239" i="53"/>
  <c r="Y239" i="53"/>
  <c r="AC239" i="53" s="1"/>
  <c r="AF239" i="53" s="1"/>
  <c r="W239" i="53"/>
  <c r="AB238" i="53"/>
  <c r="AA238" i="53"/>
  <c r="Z238" i="53"/>
  <c r="Y238" i="53"/>
  <c r="W238" i="53"/>
  <c r="AB237" i="53"/>
  <c r="AA237" i="53"/>
  <c r="Z237" i="53"/>
  <c r="Y237" i="53"/>
  <c r="AE237" i="53" s="1"/>
  <c r="AL237" i="53" s="1"/>
  <c r="W237" i="53"/>
  <c r="AB236" i="53"/>
  <c r="AA236" i="53"/>
  <c r="Z236" i="53"/>
  <c r="AD236" i="53" s="1"/>
  <c r="Y236" i="53"/>
  <c r="W236" i="53"/>
  <c r="AB235" i="53"/>
  <c r="AA235" i="53"/>
  <c r="Z235" i="53"/>
  <c r="Y235" i="53"/>
  <c r="AC235" i="53" s="1"/>
  <c r="AF235" i="53" s="1"/>
  <c r="W235" i="53"/>
  <c r="B235" i="53"/>
  <c r="B236" i="53" s="1"/>
  <c r="B237" i="53" s="1"/>
  <c r="B238" i="53" s="1"/>
  <c r="B239" i="53" s="1"/>
  <c r="B240" i="53" s="1"/>
  <c r="B241" i="53" s="1"/>
  <c r="B242" i="53" s="1"/>
  <c r="B243" i="53" s="1"/>
  <c r="B244" i="53" s="1"/>
  <c r="B245" i="53" s="1"/>
  <c r="B246" i="53" s="1"/>
  <c r="B247" i="53" s="1"/>
  <c r="B248" i="53" s="1"/>
  <c r="B249" i="53" s="1"/>
  <c r="B250" i="53" s="1"/>
  <c r="B251" i="53" s="1"/>
  <c r="B252" i="53" s="1"/>
  <c r="B253" i="53" s="1"/>
  <c r="B254" i="53" s="1"/>
  <c r="B255" i="53" s="1"/>
  <c r="B256" i="53" s="1"/>
  <c r="B257" i="53" s="1"/>
  <c r="B258" i="53" s="1"/>
  <c r="B259" i="53" s="1"/>
  <c r="B260" i="53" s="1"/>
  <c r="B261" i="53" s="1"/>
  <c r="B262" i="53" s="1"/>
  <c r="B263" i="53" s="1"/>
  <c r="B264" i="53" s="1"/>
  <c r="W234" i="53"/>
  <c r="S234" i="53"/>
  <c r="P234" i="53"/>
  <c r="M234" i="53"/>
  <c r="AS233" i="53"/>
  <c r="AR233" i="53"/>
  <c r="AQ233" i="53"/>
  <c r="AB229" i="53"/>
  <c r="AA229" i="53"/>
  <c r="Z229" i="53"/>
  <c r="AD229" i="53" s="1"/>
  <c r="Y229" i="53"/>
  <c r="W229" i="53"/>
  <c r="AB228" i="53"/>
  <c r="AA228" i="53"/>
  <c r="Z228" i="53"/>
  <c r="Y228" i="53"/>
  <c r="W228" i="53"/>
  <c r="AB227" i="53"/>
  <c r="AA227" i="53"/>
  <c r="Z227" i="53"/>
  <c r="Y227" i="53"/>
  <c r="W227" i="53"/>
  <c r="AB226" i="53"/>
  <c r="AA226" i="53"/>
  <c r="Z226" i="53"/>
  <c r="Y226" i="53"/>
  <c r="AC226" i="53" s="1"/>
  <c r="AF226" i="53" s="1"/>
  <c r="W226" i="53"/>
  <c r="AB225" i="53"/>
  <c r="AA225" i="53"/>
  <c r="Z225" i="53"/>
  <c r="AD225" i="53" s="1"/>
  <c r="Y225" i="53"/>
  <c r="AC225" i="53" s="1"/>
  <c r="AF225" i="53" s="1"/>
  <c r="W225" i="53"/>
  <c r="AB224" i="53"/>
  <c r="AA224" i="53"/>
  <c r="Z224" i="53"/>
  <c r="Y224" i="53"/>
  <c r="W224" i="53"/>
  <c r="AB223" i="53"/>
  <c r="AA223" i="53"/>
  <c r="Z223" i="53"/>
  <c r="AD223" i="53" s="1"/>
  <c r="Y223" i="53"/>
  <c r="AE223" i="53" s="1"/>
  <c r="AL223" i="53" s="1"/>
  <c r="W223" i="53"/>
  <c r="AB222" i="53"/>
  <c r="AA222" i="53"/>
  <c r="Z222" i="53"/>
  <c r="Y222" i="53"/>
  <c r="W222" i="53"/>
  <c r="AB221" i="53"/>
  <c r="AA221" i="53"/>
  <c r="Z221" i="53"/>
  <c r="AD221" i="53" s="1"/>
  <c r="Y221" i="53"/>
  <c r="AE221" i="53" s="1"/>
  <c r="AL221" i="53" s="1"/>
  <c r="W221" i="53"/>
  <c r="AB220" i="53"/>
  <c r="AA220" i="53"/>
  <c r="Z220" i="53"/>
  <c r="Y220" i="53"/>
  <c r="W220" i="53"/>
  <c r="AB219" i="53"/>
  <c r="AA219" i="53"/>
  <c r="Z219" i="53"/>
  <c r="Y219" i="53"/>
  <c r="AC219" i="53" s="1"/>
  <c r="AF219" i="53" s="1"/>
  <c r="W219" i="53"/>
  <c r="AB218" i="53"/>
  <c r="AA218" i="53"/>
  <c r="Z218" i="53"/>
  <c r="Y218" i="53"/>
  <c r="AC218" i="53" s="1"/>
  <c r="AF218" i="53" s="1"/>
  <c r="W218" i="53"/>
  <c r="AB217" i="53"/>
  <c r="AA217" i="53"/>
  <c r="Z217" i="53"/>
  <c r="AD217" i="53" s="1"/>
  <c r="Y217" i="53"/>
  <c r="AC217" i="53" s="1"/>
  <c r="AF217" i="53" s="1"/>
  <c r="W217" i="53"/>
  <c r="AB216" i="53"/>
  <c r="AA216" i="53"/>
  <c r="Z216" i="53"/>
  <c r="Y216" i="53"/>
  <c r="AE216" i="53" s="1"/>
  <c r="AL216" i="53" s="1"/>
  <c r="W216" i="53"/>
  <c r="AB215" i="53"/>
  <c r="AA215" i="53"/>
  <c r="Z215" i="53"/>
  <c r="AD215" i="53" s="1"/>
  <c r="Y215" i="53"/>
  <c r="AE215" i="53" s="1"/>
  <c r="AL215" i="53" s="1"/>
  <c r="W215" i="53"/>
  <c r="AB214" i="53"/>
  <c r="AA214" i="53"/>
  <c r="Z214" i="53"/>
  <c r="Y214" i="53"/>
  <c r="AC214" i="53" s="1"/>
  <c r="AF214" i="53" s="1"/>
  <c r="W214" i="53"/>
  <c r="AB213" i="53"/>
  <c r="AA213" i="53"/>
  <c r="Z213" i="53"/>
  <c r="AD213" i="53" s="1"/>
  <c r="Y213" i="53"/>
  <c r="AC213" i="53" s="1"/>
  <c r="AF213" i="53" s="1"/>
  <c r="W213" i="53"/>
  <c r="AB212" i="53"/>
  <c r="AA212" i="53"/>
  <c r="Z212" i="53"/>
  <c r="Y212" i="53"/>
  <c r="AE212" i="53" s="1"/>
  <c r="AL212" i="53" s="1"/>
  <c r="W212" i="53"/>
  <c r="AB211" i="53"/>
  <c r="AA211" i="53"/>
  <c r="Z211" i="53"/>
  <c r="AD211" i="53" s="1"/>
  <c r="Y211" i="53"/>
  <c r="AE211" i="53" s="1"/>
  <c r="AL211" i="53" s="1"/>
  <c r="W211" i="53"/>
  <c r="AB210" i="53"/>
  <c r="AA210" i="53"/>
  <c r="Z210" i="53"/>
  <c r="Y210" i="53"/>
  <c r="AE210" i="53" s="1"/>
  <c r="AL210" i="53" s="1"/>
  <c r="W210" i="53"/>
  <c r="AB209" i="53"/>
  <c r="AA209" i="53"/>
  <c r="Z209" i="53"/>
  <c r="AD209" i="53" s="1"/>
  <c r="Y209" i="53"/>
  <c r="AC209" i="53" s="1"/>
  <c r="AF209" i="53" s="1"/>
  <c r="W209" i="53"/>
  <c r="AB208" i="53"/>
  <c r="AA208" i="53"/>
  <c r="Z208" i="53"/>
  <c r="Y208" i="53"/>
  <c r="W208" i="53"/>
  <c r="AB207" i="53"/>
  <c r="AA207" i="53"/>
  <c r="Z207" i="53"/>
  <c r="AD207" i="53" s="1"/>
  <c r="Y207" i="53"/>
  <c r="W207" i="53"/>
  <c r="AB206" i="53"/>
  <c r="AA206" i="53"/>
  <c r="Z206" i="53"/>
  <c r="AD206" i="53" s="1"/>
  <c r="Y206" i="53"/>
  <c r="W206" i="53"/>
  <c r="AB205" i="53"/>
  <c r="AA205" i="53"/>
  <c r="Z205" i="53"/>
  <c r="AD205" i="53" s="1"/>
  <c r="Y205" i="53"/>
  <c r="AE205" i="53" s="1"/>
  <c r="AL205" i="53" s="1"/>
  <c r="W205" i="53"/>
  <c r="AB204" i="53"/>
  <c r="AA204" i="53"/>
  <c r="Z204" i="53"/>
  <c r="Y204" i="53"/>
  <c r="AE204" i="53" s="1"/>
  <c r="AL204" i="53" s="1"/>
  <c r="W204" i="53"/>
  <c r="AB203" i="53"/>
  <c r="AA203" i="53"/>
  <c r="Z203" i="53"/>
  <c r="Y203" i="53"/>
  <c r="W203" i="53"/>
  <c r="AB202" i="53"/>
  <c r="AA202" i="53"/>
  <c r="Z202" i="53"/>
  <c r="Y202" i="53"/>
  <c r="W202" i="53"/>
  <c r="AB201" i="53"/>
  <c r="AA201" i="53"/>
  <c r="Z201" i="53"/>
  <c r="AD201" i="53" s="1"/>
  <c r="Y201" i="53"/>
  <c r="AC201" i="53" s="1"/>
  <c r="AF201" i="53" s="1"/>
  <c r="W201" i="53"/>
  <c r="AB200" i="53"/>
  <c r="AA200" i="53"/>
  <c r="Z200" i="53"/>
  <c r="Y200" i="53"/>
  <c r="W200" i="53"/>
  <c r="B200" i="53"/>
  <c r="B201" i="53" s="1"/>
  <c r="B202" i="53" s="1"/>
  <c r="B203" i="53" s="1"/>
  <c r="B204" i="53" s="1"/>
  <c r="B205" i="53" s="1"/>
  <c r="B206" i="53" s="1"/>
  <c r="B207" i="53" s="1"/>
  <c r="B208" i="53" s="1"/>
  <c r="B209" i="53" s="1"/>
  <c r="B210" i="53" s="1"/>
  <c r="B211" i="53" s="1"/>
  <c r="B212" i="53" s="1"/>
  <c r="B213" i="53" s="1"/>
  <c r="B214" i="53" s="1"/>
  <c r="B215" i="53" s="1"/>
  <c r="B216" i="53" s="1"/>
  <c r="B217" i="53" s="1"/>
  <c r="B218" i="53" s="1"/>
  <c r="B219" i="53" s="1"/>
  <c r="B220" i="53" s="1"/>
  <c r="B221" i="53" s="1"/>
  <c r="B222" i="53" s="1"/>
  <c r="B223" i="53" s="1"/>
  <c r="B224" i="53" s="1"/>
  <c r="B225" i="53" s="1"/>
  <c r="B226" i="53" s="1"/>
  <c r="B227" i="53" s="1"/>
  <c r="B228" i="53" s="1"/>
  <c r="B229" i="53" s="1"/>
  <c r="W199" i="53"/>
  <c r="S199" i="53"/>
  <c r="P199" i="53"/>
  <c r="M199" i="53"/>
  <c r="AS198" i="53"/>
  <c r="AR198" i="53"/>
  <c r="AQ198" i="53"/>
  <c r="AA194" i="53"/>
  <c r="Z194" i="53"/>
  <c r="Y194" i="53"/>
  <c r="AC194" i="53" s="1"/>
  <c r="AF194" i="53" s="1"/>
  <c r="AA193" i="53"/>
  <c r="Z193" i="53"/>
  <c r="Y193" i="53"/>
  <c r="AE193" i="53" s="1"/>
  <c r="AL193" i="53" s="1"/>
  <c r="AA192" i="53"/>
  <c r="Z192" i="53"/>
  <c r="Y192" i="53"/>
  <c r="AC192" i="53" s="1"/>
  <c r="AF192" i="53" s="1"/>
  <c r="AA191" i="53"/>
  <c r="Z191" i="53"/>
  <c r="AD191" i="53" s="1"/>
  <c r="Y191" i="53"/>
  <c r="AE191" i="53" s="1"/>
  <c r="AL191" i="53" s="1"/>
  <c r="X192" i="53"/>
  <c r="AA190" i="53"/>
  <c r="Z190" i="53"/>
  <c r="AD190" i="53" s="1"/>
  <c r="Y190" i="53"/>
  <c r="AC190" i="53" s="1"/>
  <c r="AF190" i="53" s="1"/>
  <c r="AA189" i="53"/>
  <c r="Z189" i="53"/>
  <c r="Y189" i="53"/>
  <c r="AE189" i="53" s="1"/>
  <c r="AL189" i="53" s="1"/>
  <c r="AA188" i="53"/>
  <c r="Z188" i="53"/>
  <c r="Y188" i="53"/>
  <c r="AC188" i="53" s="1"/>
  <c r="AF188" i="53" s="1"/>
  <c r="X188" i="53"/>
  <c r="AA187" i="53"/>
  <c r="Z187" i="53"/>
  <c r="AD187" i="53" s="1"/>
  <c r="Y187" i="53"/>
  <c r="AE187" i="53" s="1"/>
  <c r="AL187" i="53" s="1"/>
  <c r="X187" i="53"/>
  <c r="AA186" i="53"/>
  <c r="Z186" i="53"/>
  <c r="Y186" i="53"/>
  <c r="AE186" i="53" s="1"/>
  <c r="AL186" i="53" s="1"/>
  <c r="AA185" i="53"/>
  <c r="Z185" i="53"/>
  <c r="Y185" i="53"/>
  <c r="AC185" i="53" s="1"/>
  <c r="AF185" i="53" s="1"/>
  <c r="X186" i="53"/>
  <c r="AA184" i="53"/>
  <c r="Z184" i="53"/>
  <c r="Y184" i="53"/>
  <c r="AE184" i="53" s="1"/>
  <c r="AL184" i="53" s="1"/>
  <c r="X184" i="53"/>
  <c r="AA183" i="53"/>
  <c r="Z183" i="53"/>
  <c r="Y183" i="53"/>
  <c r="AE183" i="53" s="1"/>
  <c r="AL183" i="53" s="1"/>
  <c r="X183" i="53"/>
  <c r="AA182" i="53"/>
  <c r="Z182" i="53"/>
  <c r="Y182" i="53"/>
  <c r="AE182" i="53" s="1"/>
  <c r="AL182" i="53" s="1"/>
  <c r="AA181" i="53"/>
  <c r="Z181" i="53"/>
  <c r="AD181" i="53" s="1"/>
  <c r="Y181" i="53"/>
  <c r="AE181" i="53" s="1"/>
  <c r="AL181" i="53" s="1"/>
  <c r="X182" i="53"/>
  <c r="AA180" i="53"/>
  <c r="Z180" i="53"/>
  <c r="AD180" i="53" s="1"/>
  <c r="Y180" i="53"/>
  <c r="AE180" i="53" s="1"/>
  <c r="AL180" i="53" s="1"/>
  <c r="X180" i="53"/>
  <c r="AA179" i="53"/>
  <c r="Z179" i="53"/>
  <c r="AD179" i="53" s="1"/>
  <c r="Y179" i="53"/>
  <c r="AE179" i="53" s="1"/>
  <c r="AL179" i="53" s="1"/>
  <c r="X179" i="53"/>
  <c r="AA178" i="53"/>
  <c r="Z178" i="53"/>
  <c r="AD178" i="53" s="1"/>
  <c r="Y178" i="53"/>
  <c r="AE178" i="53" s="1"/>
  <c r="AL178" i="53" s="1"/>
  <c r="AA177" i="53"/>
  <c r="Z177" i="53"/>
  <c r="Y177" i="53"/>
  <c r="AE177" i="53" s="1"/>
  <c r="AL177" i="53" s="1"/>
  <c r="X178" i="53"/>
  <c r="AA176" i="53"/>
  <c r="Z176" i="53"/>
  <c r="Y176" i="53"/>
  <c r="AE176" i="53" s="1"/>
  <c r="AL176" i="53" s="1"/>
  <c r="AA175" i="53"/>
  <c r="Z175" i="53"/>
  <c r="Y175" i="53"/>
  <c r="AC175" i="53" s="1"/>
  <c r="AF175" i="53" s="1"/>
  <c r="X175" i="53"/>
  <c r="AA174" i="53"/>
  <c r="Z174" i="53"/>
  <c r="AD174" i="53" s="1"/>
  <c r="Y174" i="53"/>
  <c r="AE174" i="53" s="1"/>
  <c r="AL174" i="53" s="1"/>
  <c r="AA173" i="53"/>
  <c r="Z173" i="53"/>
  <c r="Y173" i="53"/>
  <c r="AE173" i="53" s="1"/>
  <c r="AL173" i="53" s="1"/>
  <c r="X174" i="53"/>
  <c r="AA172" i="53"/>
  <c r="Z172" i="53"/>
  <c r="Y172" i="53"/>
  <c r="AE172" i="53" s="1"/>
  <c r="AL172" i="53" s="1"/>
  <c r="AA171" i="53"/>
  <c r="Z171" i="53"/>
  <c r="AD171" i="53" s="1"/>
  <c r="Y171" i="53"/>
  <c r="AE171" i="53" s="1"/>
  <c r="AL171" i="53" s="1"/>
  <c r="X171" i="53"/>
  <c r="AA170" i="53"/>
  <c r="Z170" i="53"/>
  <c r="AD170" i="53" s="1"/>
  <c r="Y170" i="53"/>
  <c r="AE170" i="53" s="1"/>
  <c r="AL170" i="53" s="1"/>
  <c r="AA169" i="53"/>
  <c r="Z169" i="53"/>
  <c r="Y169" i="53"/>
  <c r="AE169" i="53" s="1"/>
  <c r="AL169" i="53" s="1"/>
  <c r="X170" i="53"/>
  <c r="AA168" i="53"/>
  <c r="Z168" i="53"/>
  <c r="Y168" i="53"/>
  <c r="AE168" i="53" s="1"/>
  <c r="AL168" i="53" s="1"/>
  <c r="X168" i="53"/>
  <c r="AA167" i="53"/>
  <c r="Z167" i="53"/>
  <c r="Y167" i="53"/>
  <c r="AE167" i="53" s="1"/>
  <c r="AL167" i="53" s="1"/>
  <c r="X167" i="53"/>
  <c r="AA166" i="53"/>
  <c r="Z166" i="53"/>
  <c r="Y166" i="53"/>
  <c r="AE166" i="53" s="1"/>
  <c r="AL166" i="53" s="1"/>
  <c r="AA165" i="53"/>
  <c r="Z165" i="53"/>
  <c r="AD165" i="53" s="1"/>
  <c r="Y165" i="53"/>
  <c r="AE165" i="53" s="1"/>
  <c r="AL165" i="53" s="1"/>
  <c r="B165" i="53"/>
  <c r="B166" i="53" s="1"/>
  <c r="B167" i="53" s="1"/>
  <c r="B168" i="53" s="1"/>
  <c r="B169" i="53" s="1"/>
  <c r="B170" i="53" s="1"/>
  <c r="B171" i="53" s="1"/>
  <c r="B172" i="53" s="1"/>
  <c r="B173" i="53" s="1"/>
  <c r="B174" i="53" s="1"/>
  <c r="B175" i="53" s="1"/>
  <c r="B176" i="53" s="1"/>
  <c r="B177" i="53" s="1"/>
  <c r="B178" i="53" s="1"/>
  <c r="B179" i="53" s="1"/>
  <c r="B180" i="53" s="1"/>
  <c r="B181" i="53" s="1"/>
  <c r="B182" i="53" s="1"/>
  <c r="B183" i="53" s="1"/>
  <c r="B184" i="53" s="1"/>
  <c r="B185" i="53" s="1"/>
  <c r="B186" i="53" s="1"/>
  <c r="B187" i="53" s="1"/>
  <c r="B188" i="53" s="1"/>
  <c r="B189" i="53" s="1"/>
  <c r="B190" i="53" s="1"/>
  <c r="B191" i="53" s="1"/>
  <c r="B192" i="53" s="1"/>
  <c r="B193" i="53" s="1"/>
  <c r="B194" i="53" s="1"/>
  <c r="W164" i="53"/>
  <c r="X165" i="53" s="1"/>
  <c r="S164" i="53"/>
  <c r="P164" i="53"/>
  <c r="M164" i="53"/>
  <c r="AS163" i="53"/>
  <c r="AR163" i="53"/>
  <c r="AQ163" i="53"/>
  <c r="AB159" i="53"/>
  <c r="AA159" i="53"/>
  <c r="Z159" i="53"/>
  <c r="AD159" i="53" s="1"/>
  <c r="Y159" i="53"/>
  <c r="W159" i="53"/>
  <c r="AB158" i="53"/>
  <c r="AA158" i="53"/>
  <c r="Z158" i="53"/>
  <c r="Y158" i="53"/>
  <c r="AE158" i="53" s="1"/>
  <c r="AL158" i="53" s="1"/>
  <c r="W158" i="53"/>
  <c r="AB157" i="53"/>
  <c r="AA157" i="53"/>
  <c r="Z157" i="53"/>
  <c r="AD157" i="53" s="1"/>
  <c r="Y157" i="53"/>
  <c r="W157" i="53"/>
  <c r="AB156" i="53"/>
  <c r="AA156" i="53"/>
  <c r="Z156" i="53"/>
  <c r="Y156" i="53"/>
  <c r="AC156" i="53" s="1"/>
  <c r="AF156" i="53" s="1"/>
  <c r="W156" i="53"/>
  <c r="AB155" i="53"/>
  <c r="AA155" i="53"/>
  <c r="Z155" i="53"/>
  <c r="AD155" i="53" s="1"/>
  <c r="Y155" i="53"/>
  <c r="W155" i="53"/>
  <c r="AB154" i="53"/>
  <c r="AA154" i="53"/>
  <c r="Z154" i="53"/>
  <c r="Y154" i="53"/>
  <c r="AC154" i="53" s="1"/>
  <c r="AF154" i="53" s="1"/>
  <c r="W154" i="53"/>
  <c r="AB153" i="53"/>
  <c r="AA153" i="53"/>
  <c r="Z153" i="53"/>
  <c r="AD153" i="53" s="1"/>
  <c r="Y153" i="53"/>
  <c r="AE153" i="53" s="1"/>
  <c r="AL153" i="53" s="1"/>
  <c r="W153" i="53"/>
  <c r="AB152" i="53"/>
  <c r="AA152" i="53"/>
  <c r="Z152" i="53"/>
  <c r="Y152" i="53"/>
  <c r="AE152" i="53" s="1"/>
  <c r="AL152" i="53" s="1"/>
  <c r="W152" i="53"/>
  <c r="AB151" i="53"/>
  <c r="AA151" i="53"/>
  <c r="Z151" i="53"/>
  <c r="AD151" i="53" s="1"/>
  <c r="Y151" i="53"/>
  <c r="AE151" i="53" s="1"/>
  <c r="AL151" i="53" s="1"/>
  <c r="W151" i="53"/>
  <c r="AB150" i="53"/>
  <c r="AA150" i="53"/>
  <c r="Z150" i="53"/>
  <c r="Y150" i="53"/>
  <c r="W150" i="53"/>
  <c r="AB149" i="53"/>
  <c r="AA149" i="53"/>
  <c r="Z149" i="53"/>
  <c r="AD149" i="53" s="1"/>
  <c r="Y149" i="53"/>
  <c r="AC149" i="53" s="1"/>
  <c r="AF149" i="53" s="1"/>
  <c r="W149" i="53"/>
  <c r="AB148" i="53"/>
  <c r="AA148" i="53"/>
  <c r="Z148" i="53"/>
  <c r="Y148" i="53"/>
  <c r="AE148" i="53" s="1"/>
  <c r="AL148" i="53" s="1"/>
  <c r="W148" i="53"/>
  <c r="AB147" i="53"/>
  <c r="AA147" i="53"/>
  <c r="Z147" i="53"/>
  <c r="AD147" i="53" s="1"/>
  <c r="Y147" i="53"/>
  <c r="W147" i="53"/>
  <c r="X148" i="53" s="1"/>
  <c r="AB146" i="53"/>
  <c r="AA146" i="53"/>
  <c r="Z146" i="53"/>
  <c r="Y146" i="53"/>
  <c r="AE146" i="53" s="1"/>
  <c r="AL146" i="53" s="1"/>
  <c r="W146" i="53"/>
  <c r="AB145" i="53"/>
  <c r="AA145" i="53"/>
  <c r="Z145" i="53"/>
  <c r="AD145" i="53" s="1"/>
  <c r="Y145" i="53"/>
  <c r="AE145" i="53" s="1"/>
  <c r="AL145" i="53" s="1"/>
  <c r="W145" i="53"/>
  <c r="AB144" i="53"/>
  <c r="AA144" i="53"/>
  <c r="Z144" i="53"/>
  <c r="Y144" i="53"/>
  <c r="AC144" i="53" s="1"/>
  <c r="AF144" i="53" s="1"/>
  <c r="W144" i="53"/>
  <c r="AB143" i="53"/>
  <c r="AA143" i="53"/>
  <c r="Z143" i="53"/>
  <c r="AD143" i="53" s="1"/>
  <c r="Y143" i="53"/>
  <c r="W143" i="53"/>
  <c r="AB142" i="53"/>
  <c r="AA142" i="53"/>
  <c r="Z142" i="53"/>
  <c r="Y142" i="53"/>
  <c r="W142" i="53"/>
  <c r="AB141" i="53"/>
  <c r="AA141" i="53"/>
  <c r="Z141" i="53"/>
  <c r="AD141" i="53" s="1"/>
  <c r="Y141" i="53"/>
  <c r="AE141" i="53" s="1"/>
  <c r="AL141" i="53" s="1"/>
  <c r="W141" i="53"/>
  <c r="AB140" i="53"/>
  <c r="AA140" i="53"/>
  <c r="Z140" i="53"/>
  <c r="Y140" i="53"/>
  <c r="W140" i="53"/>
  <c r="AB139" i="53"/>
  <c r="AA139" i="53"/>
  <c r="Z139" i="53"/>
  <c r="AD139" i="53" s="1"/>
  <c r="Y139" i="53"/>
  <c r="W139" i="53"/>
  <c r="AB138" i="53"/>
  <c r="AA138" i="53"/>
  <c r="Z138" i="53"/>
  <c r="Y138" i="53"/>
  <c r="W138" i="53"/>
  <c r="AB137" i="53"/>
  <c r="AA137" i="53"/>
  <c r="Z137" i="53"/>
  <c r="AD137" i="53" s="1"/>
  <c r="Y137" i="53"/>
  <c r="W137" i="53"/>
  <c r="AB136" i="53"/>
  <c r="AA136" i="53"/>
  <c r="Z136" i="53"/>
  <c r="Y136" i="53"/>
  <c r="W136" i="53"/>
  <c r="AB135" i="53"/>
  <c r="AA135" i="53"/>
  <c r="Z135" i="53"/>
  <c r="Y135" i="53"/>
  <c r="AC135" i="53" s="1"/>
  <c r="AF135" i="53" s="1"/>
  <c r="W135" i="53"/>
  <c r="AB134" i="53"/>
  <c r="AA134" i="53"/>
  <c r="Z134" i="53"/>
  <c r="Y134" i="53"/>
  <c r="W134" i="53"/>
  <c r="AB133" i="53"/>
  <c r="AA133" i="53"/>
  <c r="Z133" i="53"/>
  <c r="AD133" i="53" s="1"/>
  <c r="Y133" i="53"/>
  <c r="AE133" i="53" s="1"/>
  <c r="AL133" i="53" s="1"/>
  <c r="W133" i="53"/>
  <c r="AB132" i="53"/>
  <c r="AA132" i="53"/>
  <c r="Z132" i="53"/>
  <c r="Y132" i="53"/>
  <c r="AC132" i="53" s="1"/>
  <c r="AF132" i="53" s="1"/>
  <c r="W132" i="53"/>
  <c r="AB131" i="53"/>
  <c r="AA131" i="53"/>
  <c r="Z131" i="53"/>
  <c r="Y131" i="53"/>
  <c r="W131" i="53"/>
  <c r="AB130" i="53"/>
  <c r="AA130" i="53"/>
  <c r="Z130" i="53"/>
  <c r="Y130" i="53"/>
  <c r="AE130" i="53" s="1"/>
  <c r="AL130" i="53" s="1"/>
  <c r="W130" i="53"/>
  <c r="B130" i="53"/>
  <c r="B131" i="53" s="1"/>
  <c r="B132" i="53" s="1"/>
  <c r="B133" i="53" s="1"/>
  <c r="B134" i="53" s="1"/>
  <c r="B135" i="53" s="1"/>
  <c r="B136" i="53" s="1"/>
  <c r="B137" i="53" s="1"/>
  <c r="B138" i="53" s="1"/>
  <c r="B139" i="53" s="1"/>
  <c r="B140" i="53" s="1"/>
  <c r="B141" i="53" s="1"/>
  <c r="B142" i="53" s="1"/>
  <c r="B143" i="53" s="1"/>
  <c r="B144" i="53" s="1"/>
  <c r="B145" i="53" s="1"/>
  <c r="B146" i="53" s="1"/>
  <c r="B147" i="53" s="1"/>
  <c r="B148" i="53" s="1"/>
  <c r="B149" i="53" s="1"/>
  <c r="B150" i="53" s="1"/>
  <c r="B151" i="53" s="1"/>
  <c r="B152" i="53" s="1"/>
  <c r="B153" i="53" s="1"/>
  <c r="B154" i="53" s="1"/>
  <c r="B155" i="53" s="1"/>
  <c r="B156" i="53" s="1"/>
  <c r="B157" i="53" s="1"/>
  <c r="B158" i="53" s="1"/>
  <c r="B159" i="53" s="1"/>
  <c r="W129" i="53"/>
  <c r="S129" i="53"/>
  <c r="P129" i="53"/>
  <c r="M129" i="53"/>
  <c r="AS128" i="53"/>
  <c r="AR128" i="53"/>
  <c r="AQ128" i="53"/>
  <c r="AB124" i="53"/>
  <c r="AA124" i="53"/>
  <c r="Z124" i="53"/>
  <c r="AD124" i="53" s="1"/>
  <c r="Y124" i="53"/>
  <c r="W124" i="53"/>
  <c r="AB123" i="53"/>
  <c r="AA123" i="53"/>
  <c r="Z123" i="53"/>
  <c r="Y123" i="53"/>
  <c r="AE123" i="53" s="1"/>
  <c r="AL123" i="53" s="1"/>
  <c r="W123" i="53"/>
  <c r="AB122" i="53"/>
  <c r="AA122" i="53"/>
  <c r="Z122" i="53"/>
  <c r="AD122" i="53" s="1"/>
  <c r="Y122" i="53"/>
  <c r="AC122" i="53" s="1"/>
  <c r="AF122" i="53" s="1"/>
  <c r="W122" i="53"/>
  <c r="AB121" i="53"/>
  <c r="AA121" i="53"/>
  <c r="Z121" i="53"/>
  <c r="Y121" i="53"/>
  <c r="AC121" i="53" s="1"/>
  <c r="AF121" i="53" s="1"/>
  <c r="W121" i="53"/>
  <c r="AB120" i="53"/>
  <c r="AA120" i="53"/>
  <c r="Z120" i="53"/>
  <c r="AD120" i="53" s="1"/>
  <c r="Y120" i="53"/>
  <c r="AE120" i="53" s="1"/>
  <c r="AL120" i="53" s="1"/>
  <c r="W120" i="53"/>
  <c r="AB119" i="53"/>
  <c r="AA119" i="53"/>
  <c r="Z119" i="53"/>
  <c r="Y119" i="53"/>
  <c r="W119" i="53"/>
  <c r="AB118" i="53"/>
  <c r="AA118" i="53"/>
  <c r="Z118" i="53"/>
  <c r="AD118" i="53" s="1"/>
  <c r="Y118" i="53"/>
  <c r="W118" i="53"/>
  <c r="AB117" i="53"/>
  <c r="AA117" i="53"/>
  <c r="Z117" i="53"/>
  <c r="Y117" i="53"/>
  <c r="W117" i="53"/>
  <c r="AB116" i="53"/>
  <c r="AA116" i="53"/>
  <c r="Z116" i="53"/>
  <c r="AD116" i="53" s="1"/>
  <c r="Y116" i="53"/>
  <c r="W116" i="53"/>
  <c r="AB115" i="53"/>
  <c r="AA115" i="53"/>
  <c r="Z115" i="53"/>
  <c r="Y115" i="53"/>
  <c r="AC115" i="53" s="1"/>
  <c r="AF115" i="53" s="1"/>
  <c r="W115" i="53"/>
  <c r="AB114" i="53"/>
  <c r="AA114" i="53"/>
  <c r="Z114" i="53"/>
  <c r="AD114" i="53" s="1"/>
  <c r="Y114" i="53"/>
  <c r="AC114" i="53" s="1"/>
  <c r="AF114" i="53" s="1"/>
  <c r="W114" i="53"/>
  <c r="AB113" i="53"/>
  <c r="AA113" i="53"/>
  <c r="Z113" i="53"/>
  <c r="Y113" i="53"/>
  <c r="W113" i="53"/>
  <c r="AB112" i="53"/>
  <c r="AA112" i="53"/>
  <c r="Z112" i="53"/>
  <c r="Y112" i="53"/>
  <c r="W112" i="53"/>
  <c r="AB111" i="53"/>
  <c r="AA111" i="53"/>
  <c r="Z111" i="53"/>
  <c r="AD111" i="53" s="1"/>
  <c r="Y111" i="53"/>
  <c r="AE111" i="53" s="1"/>
  <c r="AL111" i="53" s="1"/>
  <c r="W111" i="53"/>
  <c r="AB110" i="53"/>
  <c r="AA110" i="53"/>
  <c r="Z110" i="53"/>
  <c r="AD110" i="53" s="1"/>
  <c r="Y110" i="53"/>
  <c r="AE110" i="53" s="1"/>
  <c r="AL110" i="53" s="1"/>
  <c r="W110" i="53"/>
  <c r="AB109" i="53"/>
  <c r="AA109" i="53"/>
  <c r="Z109" i="53"/>
  <c r="Y109" i="53"/>
  <c r="AE109" i="53" s="1"/>
  <c r="AL109" i="53" s="1"/>
  <c r="W109" i="53"/>
  <c r="AB108" i="53"/>
  <c r="AA108" i="53"/>
  <c r="Z108" i="53"/>
  <c r="AD108" i="53" s="1"/>
  <c r="Y108" i="53"/>
  <c r="AE108" i="53" s="1"/>
  <c r="AL108" i="53" s="1"/>
  <c r="W108" i="53"/>
  <c r="AB107" i="53"/>
  <c r="AA107" i="53"/>
  <c r="Z107" i="53"/>
  <c r="Y107" i="53"/>
  <c r="W107" i="53"/>
  <c r="AB106" i="53"/>
  <c r="AA106" i="53"/>
  <c r="Z106" i="53"/>
  <c r="AD106" i="53" s="1"/>
  <c r="Y106" i="53"/>
  <c r="AC106" i="53" s="1"/>
  <c r="AF106" i="53" s="1"/>
  <c r="W106" i="53"/>
  <c r="AB105" i="53"/>
  <c r="AA105" i="53"/>
  <c r="Z105" i="53"/>
  <c r="Y105" i="53"/>
  <c r="W105" i="53"/>
  <c r="AB104" i="53"/>
  <c r="AA104" i="53"/>
  <c r="Z104" i="53"/>
  <c r="AD104" i="53" s="1"/>
  <c r="Y104" i="53"/>
  <c r="AE104" i="53" s="1"/>
  <c r="AL104" i="53" s="1"/>
  <c r="W104" i="53"/>
  <c r="AB103" i="53"/>
  <c r="AA103" i="53"/>
  <c r="Z103" i="53"/>
  <c r="Y103" i="53"/>
  <c r="W103" i="53"/>
  <c r="AB102" i="53"/>
  <c r="AA102" i="53"/>
  <c r="Z102" i="53"/>
  <c r="AD102" i="53" s="1"/>
  <c r="Y102" i="53"/>
  <c r="W102" i="53"/>
  <c r="AB101" i="53"/>
  <c r="AA101" i="53"/>
  <c r="Z101" i="53"/>
  <c r="Y101" i="53"/>
  <c r="AE101" i="53" s="1"/>
  <c r="AL101" i="53" s="1"/>
  <c r="W101" i="53"/>
  <c r="AB100" i="53"/>
  <c r="AA100" i="53"/>
  <c r="Z100" i="53"/>
  <c r="AD100" i="53" s="1"/>
  <c r="Y100" i="53"/>
  <c r="W100" i="53"/>
  <c r="AB99" i="53"/>
  <c r="AA99" i="53"/>
  <c r="Z99" i="53"/>
  <c r="Y99" i="53"/>
  <c r="AE99" i="53" s="1"/>
  <c r="AL99" i="53" s="1"/>
  <c r="W99" i="53"/>
  <c r="AB98" i="53"/>
  <c r="AA98" i="53"/>
  <c r="Z98" i="53"/>
  <c r="Y98" i="53"/>
  <c r="AE98" i="53" s="1"/>
  <c r="AL98" i="53" s="1"/>
  <c r="W98" i="53"/>
  <c r="AB97" i="53"/>
  <c r="AA97" i="53"/>
  <c r="Z97" i="53"/>
  <c r="Y97" i="53"/>
  <c r="AE97" i="53" s="1"/>
  <c r="AL97" i="53" s="1"/>
  <c r="W97" i="53"/>
  <c r="AB96" i="53"/>
  <c r="AA96" i="53"/>
  <c r="Z96" i="53"/>
  <c r="AD96" i="53" s="1"/>
  <c r="Y96" i="53"/>
  <c r="AE96" i="53" s="1"/>
  <c r="AL96" i="53" s="1"/>
  <c r="W96" i="53"/>
  <c r="AB95" i="53"/>
  <c r="AA95" i="53"/>
  <c r="Z95" i="53"/>
  <c r="AD95" i="53" s="1"/>
  <c r="Y95" i="53"/>
  <c r="AE95" i="53" s="1"/>
  <c r="AL95" i="53" s="1"/>
  <c r="W95" i="53"/>
  <c r="B95" i="53"/>
  <c r="B96" i="53" s="1"/>
  <c r="B97" i="53" s="1"/>
  <c r="B98" i="53" s="1"/>
  <c r="B99" i="53" s="1"/>
  <c r="B100" i="53" s="1"/>
  <c r="B101" i="53" s="1"/>
  <c r="B102" i="53" s="1"/>
  <c r="B103" i="53" s="1"/>
  <c r="B104" i="53" s="1"/>
  <c r="B105" i="53" s="1"/>
  <c r="B106" i="53" s="1"/>
  <c r="B107" i="53" s="1"/>
  <c r="B108" i="53" s="1"/>
  <c r="B109" i="53" s="1"/>
  <c r="B110" i="53" s="1"/>
  <c r="B111" i="53" s="1"/>
  <c r="B112" i="53" s="1"/>
  <c r="B113" i="53" s="1"/>
  <c r="B114" i="53" s="1"/>
  <c r="B115" i="53" s="1"/>
  <c r="B116" i="53" s="1"/>
  <c r="B117" i="53" s="1"/>
  <c r="B118" i="53" s="1"/>
  <c r="B119" i="53" s="1"/>
  <c r="B120" i="53" s="1"/>
  <c r="B121" i="53" s="1"/>
  <c r="B122" i="53" s="1"/>
  <c r="B123" i="53" s="1"/>
  <c r="B124" i="53" s="1"/>
  <c r="W94" i="53"/>
  <c r="S94" i="53"/>
  <c r="P94" i="53"/>
  <c r="M94" i="53"/>
  <c r="AS93" i="53"/>
  <c r="AR93" i="53"/>
  <c r="AQ93" i="53"/>
  <c r="AE89" i="53"/>
  <c r="AL89" i="53" s="1"/>
  <c r="AC88" i="53"/>
  <c r="AF88" i="53" s="1"/>
  <c r="AE84" i="53"/>
  <c r="AL84" i="53" s="1"/>
  <c r="AE83" i="53"/>
  <c r="AL83" i="53" s="1"/>
  <c r="AE82" i="53"/>
  <c r="AL82" i="53" s="1"/>
  <c r="AE81" i="53"/>
  <c r="AL81" i="53" s="1"/>
  <c r="AE76" i="53"/>
  <c r="AL76" i="53" s="1"/>
  <c r="AE75" i="53"/>
  <c r="AL75" i="53" s="1"/>
  <c r="AE74" i="53"/>
  <c r="AL74" i="53" s="1"/>
  <c r="AE73" i="53"/>
  <c r="AL73" i="53" s="1"/>
  <c r="AE72" i="53"/>
  <c r="AL72" i="53" s="1"/>
  <c r="AE70" i="53"/>
  <c r="AL70" i="53" s="1"/>
  <c r="AE69" i="53"/>
  <c r="AL69" i="53" s="1"/>
  <c r="AE67" i="53"/>
  <c r="AL67" i="53" s="1"/>
  <c r="AC65" i="53"/>
  <c r="AF65" i="53" s="1"/>
  <c r="AE64" i="53"/>
  <c r="AL64" i="53" s="1"/>
  <c r="AE61" i="53"/>
  <c r="AL61" i="53" s="1"/>
  <c r="AI60" i="53"/>
  <c r="B60" i="53"/>
  <c r="B61" i="53" s="1"/>
  <c r="B62" i="53" s="1"/>
  <c r="B63" i="53" s="1"/>
  <c r="B64" i="53" s="1"/>
  <c r="B65" i="53" s="1"/>
  <c r="B66" i="53" s="1"/>
  <c r="B67" i="53" s="1"/>
  <c r="B68" i="53" s="1"/>
  <c r="B69" i="53" s="1"/>
  <c r="B70" i="53" s="1"/>
  <c r="B71" i="53" s="1"/>
  <c r="B72" i="53" s="1"/>
  <c r="B73" i="53" s="1"/>
  <c r="B74" i="53" s="1"/>
  <c r="B75" i="53" s="1"/>
  <c r="B76" i="53" s="1"/>
  <c r="B77" i="53" s="1"/>
  <c r="B78" i="53" s="1"/>
  <c r="B79" i="53" s="1"/>
  <c r="B80" i="53" s="1"/>
  <c r="B81" i="53" s="1"/>
  <c r="B82" i="53" s="1"/>
  <c r="B83" i="53" s="1"/>
  <c r="B84" i="53" s="1"/>
  <c r="B85" i="53" s="1"/>
  <c r="B86" i="53" s="1"/>
  <c r="B87" i="53" s="1"/>
  <c r="B88" i="53" s="1"/>
  <c r="B89" i="53" s="1"/>
  <c r="S59" i="53"/>
  <c r="P59" i="53"/>
  <c r="M59" i="53"/>
  <c r="AS58" i="53"/>
  <c r="AR58" i="53"/>
  <c r="AQ58" i="53"/>
  <c r="AB54" i="53"/>
  <c r="AA54" i="53"/>
  <c r="Z54" i="53"/>
  <c r="Y54" i="53"/>
  <c r="AC54" i="53" s="1"/>
  <c r="AF54" i="53" s="1"/>
  <c r="W54" i="53"/>
  <c r="H54" i="53"/>
  <c r="G54" i="53"/>
  <c r="F54" i="53"/>
  <c r="J54" i="53" s="1"/>
  <c r="E54" i="53"/>
  <c r="K54" i="53" s="1"/>
  <c r="R54" i="53" s="1"/>
  <c r="C54" i="53"/>
  <c r="AB53" i="53"/>
  <c r="AA53" i="53"/>
  <c r="Z53" i="53"/>
  <c r="Y53" i="53"/>
  <c r="AC53" i="53" s="1"/>
  <c r="AF53" i="53" s="1"/>
  <c r="W53" i="53"/>
  <c r="H53" i="53"/>
  <c r="G53" i="53"/>
  <c r="F53" i="53"/>
  <c r="J53" i="53" s="1"/>
  <c r="E53" i="53"/>
  <c r="C53" i="53"/>
  <c r="AB52" i="53"/>
  <c r="AA52" i="53"/>
  <c r="Z52" i="53"/>
  <c r="Y52" i="53"/>
  <c r="AE52" i="53" s="1"/>
  <c r="AL52" i="53" s="1"/>
  <c r="W52" i="53"/>
  <c r="H52" i="53"/>
  <c r="G52" i="53"/>
  <c r="F52" i="53"/>
  <c r="J52" i="53" s="1"/>
  <c r="E52" i="53"/>
  <c r="I52" i="53" s="1"/>
  <c r="C52" i="53"/>
  <c r="AB51" i="53"/>
  <c r="AA51" i="53"/>
  <c r="Z51" i="53"/>
  <c r="Y51" i="53"/>
  <c r="AC51" i="53" s="1"/>
  <c r="AF51" i="53" s="1"/>
  <c r="W51" i="53"/>
  <c r="H51" i="53"/>
  <c r="G51" i="53"/>
  <c r="F51" i="53"/>
  <c r="J51" i="53" s="1"/>
  <c r="E51" i="53"/>
  <c r="K51" i="53" s="1"/>
  <c r="R51" i="53" s="1"/>
  <c r="C51" i="53"/>
  <c r="AB50" i="53"/>
  <c r="AA50" i="53"/>
  <c r="Z50" i="53"/>
  <c r="Y50" i="53"/>
  <c r="AC50" i="53" s="1"/>
  <c r="AF50" i="53" s="1"/>
  <c r="W50" i="53"/>
  <c r="H50" i="53"/>
  <c r="G50" i="53"/>
  <c r="F50" i="53"/>
  <c r="J50" i="53" s="1"/>
  <c r="E50" i="53"/>
  <c r="K50" i="53" s="1"/>
  <c r="C50" i="53"/>
  <c r="AB49" i="53"/>
  <c r="AA49" i="53"/>
  <c r="Z49" i="53"/>
  <c r="Y49" i="53"/>
  <c r="W49" i="53"/>
  <c r="H49" i="53"/>
  <c r="G49" i="53"/>
  <c r="F49" i="53"/>
  <c r="J49" i="53" s="1"/>
  <c r="E49" i="53"/>
  <c r="K49" i="53" s="1"/>
  <c r="C49" i="53"/>
  <c r="AB48" i="53"/>
  <c r="AA48" i="53"/>
  <c r="Z48" i="53"/>
  <c r="Y48" i="53"/>
  <c r="AE48" i="53" s="1"/>
  <c r="AL48" i="53" s="1"/>
  <c r="W48" i="53"/>
  <c r="H48" i="53"/>
  <c r="G48" i="53"/>
  <c r="F48" i="53"/>
  <c r="J48" i="53" s="1"/>
  <c r="E48" i="53"/>
  <c r="C48" i="53"/>
  <c r="AB47" i="53"/>
  <c r="AA47" i="53"/>
  <c r="Z47" i="53"/>
  <c r="Y47" i="53"/>
  <c r="AE47" i="53" s="1"/>
  <c r="AL47" i="53" s="1"/>
  <c r="W47" i="53"/>
  <c r="H47" i="53"/>
  <c r="G47" i="53"/>
  <c r="F47" i="53"/>
  <c r="E47" i="53"/>
  <c r="K47" i="53" s="1"/>
  <c r="C47" i="53"/>
  <c r="AB46" i="53"/>
  <c r="AA46" i="53"/>
  <c r="Z46" i="53"/>
  <c r="Y46" i="53"/>
  <c r="AC46" i="53" s="1"/>
  <c r="AF46" i="53" s="1"/>
  <c r="W46" i="53"/>
  <c r="H46" i="53"/>
  <c r="G46" i="53"/>
  <c r="F46" i="53"/>
  <c r="J46" i="53" s="1"/>
  <c r="E46" i="53"/>
  <c r="I46" i="53" s="1"/>
  <c r="C46" i="53"/>
  <c r="AB45" i="53"/>
  <c r="AA45" i="53"/>
  <c r="Z45" i="53"/>
  <c r="Y45" i="53"/>
  <c r="W45" i="53"/>
  <c r="X46" i="53" s="1"/>
  <c r="H45" i="53"/>
  <c r="G45" i="53"/>
  <c r="F45" i="53"/>
  <c r="J45" i="53" s="1"/>
  <c r="E45" i="53"/>
  <c r="C45" i="53"/>
  <c r="AB44" i="53"/>
  <c r="AA44" i="53"/>
  <c r="Z44" i="53"/>
  <c r="Y44" i="53"/>
  <c r="AE44" i="53" s="1"/>
  <c r="AL44" i="53" s="1"/>
  <c r="W44" i="53"/>
  <c r="H44" i="53"/>
  <c r="G44" i="53"/>
  <c r="F44" i="53"/>
  <c r="J44" i="53" s="1"/>
  <c r="E44" i="53"/>
  <c r="K44" i="53" s="1"/>
  <c r="R44" i="53" s="1"/>
  <c r="C44" i="53"/>
  <c r="AB43" i="53"/>
  <c r="AA43" i="53"/>
  <c r="Z43" i="53"/>
  <c r="Y43" i="53"/>
  <c r="AC43" i="53" s="1"/>
  <c r="AF43" i="53" s="1"/>
  <c r="W43" i="53"/>
  <c r="H43" i="53"/>
  <c r="G43" i="53"/>
  <c r="F43" i="53"/>
  <c r="E43" i="53"/>
  <c r="K43" i="53" s="1"/>
  <c r="R43" i="53" s="1"/>
  <c r="C43" i="53"/>
  <c r="AB42" i="53"/>
  <c r="AA42" i="53"/>
  <c r="Z42" i="53"/>
  <c r="Y42" i="53"/>
  <c r="AC42" i="53" s="1"/>
  <c r="AF42" i="53" s="1"/>
  <c r="W42" i="53"/>
  <c r="H42" i="53"/>
  <c r="G42" i="53"/>
  <c r="F42" i="53"/>
  <c r="E42" i="53"/>
  <c r="K42" i="53" s="1"/>
  <c r="K77" i="53" s="1"/>
  <c r="C42" i="53"/>
  <c r="AB41" i="53"/>
  <c r="AA41" i="53"/>
  <c r="Z41" i="53"/>
  <c r="AD41" i="53" s="1"/>
  <c r="Y41" i="53"/>
  <c r="W41" i="53"/>
  <c r="H41" i="53"/>
  <c r="G41" i="53"/>
  <c r="F41" i="53"/>
  <c r="J41" i="53" s="1"/>
  <c r="E41" i="53"/>
  <c r="C41" i="53"/>
  <c r="AB40" i="53"/>
  <c r="AA40" i="53"/>
  <c r="Z40" i="53"/>
  <c r="Y40" i="53"/>
  <c r="AE40" i="53" s="1"/>
  <c r="AL40" i="53" s="1"/>
  <c r="W40" i="53"/>
  <c r="H40" i="53"/>
  <c r="G40" i="53"/>
  <c r="F40" i="53"/>
  <c r="J40" i="53" s="1"/>
  <c r="E40" i="53"/>
  <c r="C40" i="53"/>
  <c r="AB39" i="53"/>
  <c r="AA39" i="53"/>
  <c r="Z39" i="53"/>
  <c r="Y39" i="53"/>
  <c r="AE39" i="53" s="1"/>
  <c r="AL39" i="53" s="1"/>
  <c r="W39" i="53"/>
  <c r="H39" i="53"/>
  <c r="G39" i="53"/>
  <c r="F39" i="53"/>
  <c r="E39" i="53"/>
  <c r="K39" i="53" s="1"/>
  <c r="C39" i="53"/>
  <c r="AB38" i="53"/>
  <c r="AA38" i="53"/>
  <c r="Z38" i="53"/>
  <c r="Y38" i="53"/>
  <c r="AC38" i="53" s="1"/>
  <c r="AF38" i="53" s="1"/>
  <c r="W38" i="53"/>
  <c r="H38" i="53"/>
  <c r="G38" i="53"/>
  <c r="F38" i="53"/>
  <c r="J38" i="53" s="1"/>
  <c r="E38" i="53"/>
  <c r="K38" i="53" s="1"/>
  <c r="R38" i="53" s="1"/>
  <c r="R73" i="53" s="1"/>
  <c r="C38" i="53"/>
  <c r="AB37" i="53"/>
  <c r="AA37" i="53"/>
  <c r="Z37" i="53"/>
  <c r="Y37" i="53"/>
  <c r="AC37" i="53" s="1"/>
  <c r="AF37" i="53" s="1"/>
  <c r="W37" i="53"/>
  <c r="H37" i="53"/>
  <c r="G37" i="53"/>
  <c r="F37" i="53"/>
  <c r="J37" i="53" s="1"/>
  <c r="E37" i="53"/>
  <c r="C37" i="53"/>
  <c r="AB36" i="53"/>
  <c r="AA36" i="53"/>
  <c r="Z36" i="53"/>
  <c r="Y36" i="53"/>
  <c r="AE36" i="53" s="1"/>
  <c r="AL36" i="53" s="1"/>
  <c r="W36" i="53"/>
  <c r="H36" i="53"/>
  <c r="G36" i="53"/>
  <c r="F36" i="53"/>
  <c r="J36" i="53" s="1"/>
  <c r="E36" i="53"/>
  <c r="I36" i="53" s="1"/>
  <c r="C36" i="53"/>
  <c r="AB35" i="53"/>
  <c r="AA35" i="53"/>
  <c r="Z35" i="53"/>
  <c r="Y35" i="53"/>
  <c r="AC35" i="53" s="1"/>
  <c r="AF35" i="53" s="1"/>
  <c r="W35" i="53"/>
  <c r="H35" i="53"/>
  <c r="G35" i="53"/>
  <c r="F35" i="53"/>
  <c r="J35" i="53" s="1"/>
  <c r="E35" i="53"/>
  <c r="E70" i="53" s="1"/>
  <c r="C35" i="53"/>
  <c r="AB34" i="53"/>
  <c r="AA34" i="53"/>
  <c r="Z34" i="53"/>
  <c r="Y34" i="53"/>
  <c r="AC34" i="53" s="1"/>
  <c r="AF34" i="53" s="1"/>
  <c r="W34" i="53"/>
  <c r="H34" i="53"/>
  <c r="G34" i="53"/>
  <c r="F34" i="53"/>
  <c r="E34" i="53"/>
  <c r="K34" i="53" s="1"/>
  <c r="C34" i="53"/>
  <c r="AB33" i="53"/>
  <c r="AA33" i="53"/>
  <c r="Z33" i="53"/>
  <c r="Y33" i="53"/>
  <c r="W33" i="53"/>
  <c r="H33" i="53"/>
  <c r="H68" i="53" s="1"/>
  <c r="G33" i="53"/>
  <c r="F33" i="53"/>
  <c r="J33" i="53" s="1"/>
  <c r="E33" i="53"/>
  <c r="K33" i="53" s="1"/>
  <c r="R33" i="53" s="1"/>
  <c r="C33" i="53"/>
  <c r="AB32" i="53"/>
  <c r="AA32" i="53"/>
  <c r="Z32" i="53"/>
  <c r="Y32" i="53"/>
  <c r="AE32" i="53" s="1"/>
  <c r="AL32" i="53" s="1"/>
  <c r="W32" i="53"/>
  <c r="H32" i="53"/>
  <c r="G32" i="53"/>
  <c r="F32" i="53"/>
  <c r="J32" i="53" s="1"/>
  <c r="E32" i="53"/>
  <c r="C32" i="53"/>
  <c r="AB31" i="53"/>
  <c r="AA31" i="53"/>
  <c r="Z31" i="53"/>
  <c r="Y31" i="53"/>
  <c r="AC31" i="53" s="1"/>
  <c r="AF31" i="53" s="1"/>
  <c r="W31" i="53"/>
  <c r="H31" i="53"/>
  <c r="G31" i="53"/>
  <c r="F31" i="53"/>
  <c r="E31" i="53"/>
  <c r="E101" i="53" s="1"/>
  <c r="C31" i="53"/>
  <c r="AB30" i="53"/>
  <c r="AA30" i="53"/>
  <c r="Z30" i="53"/>
  <c r="Y30" i="53"/>
  <c r="AC30" i="53" s="1"/>
  <c r="AF30" i="53" s="1"/>
  <c r="W30" i="53"/>
  <c r="H30" i="53"/>
  <c r="G30" i="53"/>
  <c r="F30" i="53"/>
  <c r="E30" i="53"/>
  <c r="C30" i="53"/>
  <c r="AB29" i="53"/>
  <c r="AA29" i="53"/>
  <c r="Z29" i="53"/>
  <c r="Y29" i="53"/>
  <c r="AE29" i="53" s="1"/>
  <c r="AL29" i="53" s="1"/>
  <c r="W29" i="53"/>
  <c r="H29" i="53"/>
  <c r="G29" i="53"/>
  <c r="F29" i="53"/>
  <c r="J29" i="53" s="1"/>
  <c r="E29" i="53"/>
  <c r="E64" i="53" s="1"/>
  <c r="C29" i="53"/>
  <c r="AB28" i="53"/>
  <c r="AA28" i="53"/>
  <c r="Z28" i="53"/>
  <c r="Y28" i="53"/>
  <c r="AE28" i="53" s="1"/>
  <c r="AL28" i="53" s="1"/>
  <c r="W28" i="53"/>
  <c r="H28" i="53"/>
  <c r="H63" i="53" s="1"/>
  <c r="G28" i="53"/>
  <c r="F28" i="53"/>
  <c r="E28" i="53"/>
  <c r="I28" i="53" s="1"/>
  <c r="C28" i="53"/>
  <c r="C98" i="53" s="1"/>
  <c r="AB27" i="53"/>
  <c r="AA27" i="53"/>
  <c r="Z27" i="53"/>
  <c r="Y27" i="53"/>
  <c r="AC27" i="53" s="1"/>
  <c r="AF27" i="53" s="1"/>
  <c r="W27" i="53"/>
  <c r="H27" i="53"/>
  <c r="G27" i="53"/>
  <c r="F27" i="53"/>
  <c r="J27" i="53" s="1"/>
  <c r="E27" i="53"/>
  <c r="E62" i="53" s="1"/>
  <c r="C27" i="53"/>
  <c r="C62" i="53" s="1"/>
  <c r="AB26" i="53"/>
  <c r="AA26" i="53"/>
  <c r="Z26" i="53"/>
  <c r="Y26" i="53"/>
  <c r="AC26" i="53" s="1"/>
  <c r="AF26" i="53" s="1"/>
  <c r="W26" i="53"/>
  <c r="H26" i="53"/>
  <c r="H61" i="53" s="1"/>
  <c r="G26" i="53"/>
  <c r="F26" i="53"/>
  <c r="J26" i="53" s="1"/>
  <c r="E26" i="53"/>
  <c r="K26" i="53" s="1"/>
  <c r="C26" i="53"/>
  <c r="AB25" i="53"/>
  <c r="AA25" i="53"/>
  <c r="Z25" i="53"/>
  <c r="Y25" i="53"/>
  <c r="W25" i="53"/>
  <c r="H25" i="53"/>
  <c r="G25" i="53"/>
  <c r="G60" i="53" s="1"/>
  <c r="F25" i="53"/>
  <c r="J25" i="53" s="1"/>
  <c r="E25" i="53"/>
  <c r="K25" i="53" s="1"/>
  <c r="C25" i="53"/>
  <c r="B25" i="53"/>
  <c r="B26" i="53" s="1"/>
  <c r="B27" i="53" s="1"/>
  <c r="B28" i="53" s="1"/>
  <c r="B29" i="53" s="1"/>
  <c r="B30" i="53" s="1"/>
  <c r="B31" i="53" s="1"/>
  <c r="B32" i="53" s="1"/>
  <c r="B33" i="53" s="1"/>
  <c r="B34" i="53" s="1"/>
  <c r="B35" i="53" s="1"/>
  <c r="B36" i="53" s="1"/>
  <c r="B37" i="53" s="1"/>
  <c r="B38" i="53" s="1"/>
  <c r="B39" i="53" s="1"/>
  <c r="B40" i="53" s="1"/>
  <c r="B41" i="53" s="1"/>
  <c r="B42" i="53" s="1"/>
  <c r="B43" i="53" s="1"/>
  <c r="B44" i="53" s="1"/>
  <c r="B45" i="53" s="1"/>
  <c r="B46" i="53" s="1"/>
  <c r="B47" i="53" s="1"/>
  <c r="B48" i="53" s="1"/>
  <c r="B49" i="53" s="1"/>
  <c r="B50" i="53" s="1"/>
  <c r="B51" i="53" s="1"/>
  <c r="B52" i="53" s="1"/>
  <c r="B53" i="53" s="1"/>
  <c r="B54" i="53" s="1"/>
  <c r="AM24" i="53"/>
  <c r="AM269" i="53" s="1"/>
  <c r="AJ24" i="53"/>
  <c r="AJ269" i="53" s="1"/>
  <c r="AG24" i="53"/>
  <c r="W24" i="53"/>
  <c r="E24" i="53"/>
  <c r="C24" i="53"/>
  <c r="AS23" i="53"/>
  <c r="AR23" i="53"/>
  <c r="AQ23" i="53"/>
  <c r="AT7" i="31"/>
  <c r="AS7" i="31"/>
  <c r="AB371" i="52"/>
  <c r="AA371" i="52"/>
  <c r="Z371" i="52"/>
  <c r="Y371" i="52"/>
  <c r="W371" i="52"/>
  <c r="AB370" i="52"/>
  <c r="AA370" i="52"/>
  <c r="Z370" i="52"/>
  <c r="AD370" i="52" s="1"/>
  <c r="Y370" i="52"/>
  <c r="AE370" i="52" s="1"/>
  <c r="AL370" i="52" s="1"/>
  <c r="W370" i="52"/>
  <c r="AB369" i="52"/>
  <c r="AA369" i="52"/>
  <c r="Z369" i="52"/>
  <c r="AD369" i="52" s="1"/>
  <c r="Y369" i="52"/>
  <c r="W369" i="52"/>
  <c r="AB368" i="52"/>
  <c r="AA368" i="52"/>
  <c r="Z368" i="52"/>
  <c r="AD368" i="52" s="1"/>
  <c r="Y368" i="52"/>
  <c r="AE368" i="52" s="1"/>
  <c r="AL368" i="52" s="1"/>
  <c r="W368" i="52"/>
  <c r="AB367" i="52"/>
  <c r="AA367" i="52"/>
  <c r="Z367" i="52"/>
  <c r="Y367" i="52"/>
  <c r="AE367" i="52" s="1"/>
  <c r="AL367" i="52" s="1"/>
  <c r="W367" i="52"/>
  <c r="AB366" i="52"/>
  <c r="AA366" i="52"/>
  <c r="Z366" i="52"/>
  <c r="Y366" i="52"/>
  <c r="W366" i="52"/>
  <c r="AB365" i="52"/>
  <c r="AA365" i="52"/>
  <c r="Z365" i="52"/>
  <c r="Y365" i="52"/>
  <c r="AC365" i="52" s="1"/>
  <c r="AF365" i="52" s="1"/>
  <c r="W365" i="52"/>
  <c r="AB364" i="52"/>
  <c r="AA364" i="52"/>
  <c r="Z364" i="52"/>
  <c r="AD364" i="52" s="1"/>
  <c r="Y364" i="52"/>
  <c r="AE364" i="52" s="1"/>
  <c r="AL364" i="52" s="1"/>
  <c r="W364" i="52"/>
  <c r="X364" i="52" s="1"/>
  <c r="AB363" i="52"/>
  <c r="AA363" i="52"/>
  <c r="Z363" i="52"/>
  <c r="Y363" i="52"/>
  <c r="W363" i="52"/>
  <c r="AB362" i="52"/>
  <c r="AA362" i="52"/>
  <c r="Z362" i="52"/>
  <c r="AD362" i="52" s="1"/>
  <c r="Y362" i="52"/>
  <c r="AE362" i="52" s="1"/>
  <c r="AL362" i="52" s="1"/>
  <c r="W362" i="52"/>
  <c r="AB361" i="52"/>
  <c r="AA361" i="52"/>
  <c r="Z361" i="52"/>
  <c r="AD361" i="52" s="1"/>
  <c r="Y361" i="52"/>
  <c r="AE361" i="52" s="1"/>
  <c r="AL361" i="52" s="1"/>
  <c r="W361" i="52"/>
  <c r="AB360" i="52"/>
  <c r="AA360" i="52"/>
  <c r="Z360" i="52"/>
  <c r="AD360" i="52" s="1"/>
  <c r="Y360" i="52"/>
  <c r="AE360" i="52" s="1"/>
  <c r="AL360" i="52" s="1"/>
  <c r="W360" i="52"/>
  <c r="AB359" i="52"/>
  <c r="AA359" i="52"/>
  <c r="Z359" i="52"/>
  <c r="Y359" i="52"/>
  <c r="AE359" i="52" s="1"/>
  <c r="AL359" i="52" s="1"/>
  <c r="W359" i="52"/>
  <c r="AB358" i="52"/>
  <c r="AA358" i="52"/>
  <c r="Z358" i="52"/>
  <c r="Y358" i="52"/>
  <c r="AC358" i="52" s="1"/>
  <c r="AF358" i="52" s="1"/>
  <c r="W358" i="52"/>
  <c r="AB357" i="52"/>
  <c r="AA357" i="52"/>
  <c r="Z357" i="52"/>
  <c r="Y357" i="52"/>
  <c r="W357" i="52"/>
  <c r="AB356" i="52"/>
  <c r="AA356" i="52"/>
  <c r="Z356" i="52"/>
  <c r="AD356" i="52" s="1"/>
  <c r="Y356" i="52"/>
  <c r="AC356" i="52" s="1"/>
  <c r="AF356" i="52" s="1"/>
  <c r="W356" i="52"/>
  <c r="AB355" i="52"/>
  <c r="AA355" i="52"/>
  <c r="Z355" i="52"/>
  <c r="AD355" i="52" s="1"/>
  <c r="Y355" i="52"/>
  <c r="W355" i="52"/>
  <c r="AB354" i="52"/>
  <c r="AA354" i="52"/>
  <c r="Z354" i="52"/>
  <c r="AD354" i="52" s="1"/>
  <c r="Y354" i="52"/>
  <c r="W354" i="52"/>
  <c r="AB353" i="52"/>
  <c r="AA353" i="52"/>
  <c r="Z353" i="52"/>
  <c r="AD353" i="52" s="1"/>
  <c r="Y353" i="52"/>
  <c r="AE353" i="52" s="1"/>
  <c r="AL353" i="52" s="1"/>
  <c r="W353" i="52"/>
  <c r="AB352" i="52"/>
  <c r="AA352" i="52"/>
  <c r="Z352" i="52"/>
  <c r="AD352" i="52" s="1"/>
  <c r="Y352" i="52"/>
  <c r="AC352" i="52" s="1"/>
  <c r="AF352" i="52" s="1"/>
  <c r="W352" i="52"/>
  <c r="AB351" i="52"/>
  <c r="AA351" i="52"/>
  <c r="Z351" i="52"/>
  <c r="Y351" i="52"/>
  <c r="AE351" i="52" s="1"/>
  <c r="AL351" i="52" s="1"/>
  <c r="W351" i="52"/>
  <c r="AB350" i="52"/>
  <c r="AA350" i="52"/>
  <c r="Z350" i="52"/>
  <c r="Y350" i="52"/>
  <c r="AE350" i="52" s="1"/>
  <c r="AL350" i="52" s="1"/>
  <c r="W350" i="52"/>
  <c r="AB349" i="52"/>
  <c r="AA349" i="52"/>
  <c r="Z349" i="52"/>
  <c r="Y349" i="52"/>
  <c r="W349" i="52"/>
  <c r="AB348" i="52"/>
  <c r="AA348" i="52"/>
  <c r="Z348" i="52"/>
  <c r="AD348" i="52" s="1"/>
  <c r="Y348" i="52"/>
  <c r="W348" i="52"/>
  <c r="AB347" i="52"/>
  <c r="AA347" i="52"/>
  <c r="Z347" i="52"/>
  <c r="AD347" i="52" s="1"/>
  <c r="Y347" i="52"/>
  <c r="AE347" i="52" s="1"/>
  <c r="AL347" i="52" s="1"/>
  <c r="W347" i="52"/>
  <c r="AB346" i="52"/>
  <c r="AA346" i="52"/>
  <c r="Z346" i="52"/>
  <c r="AD346" i="52" s="1"/>
  <c r="Y346" i="52"/>
  <c r="AE346" i="52" s="1"/>
  <c r="AL346" i="52" s="1"/>
  <c r="W346" i="52"/>
  <c r="AB345" i="52"/>
  <c r="AA345" i="52"/>
  <c r="Z345" i="52"/>
  <c r="AD345" i="52" s="1"/>
  <c r="Y345" i="52"/>
  <c r="AC345" i="52" s="1"/>
  <c r="AF345" i="52" s="1"/>
  <c r="W345" i="52"/>
  <c r="X346" i="52" s="1"/>
  <c r="AB344" i="52"/>
  <c r="AA344" i="52"/>
  <c r="Z344" i="52"/>
  <c r="AD344" i="52" s="1"/>
  <c r="Y344" i="52"/>
  <c r="AC344" i="52" s="1"/>
  <c r="AF344" i="52" s="1"/>
  <c r="W344" i="52"/>
  <c r="AB343" i="52"/>
  <c r="AA343" i="52"/>
  <c r="Z343" i="52"/>
  <c r="Y343" i="52"/>
  <c r="W343" i="52"/>
  <c r="AB342" i="52"/>
  <c r="AA342" i="52"/>
  <c r="Z342" i="52"/>
  <c r="AD342" i="52" s="1"/>
  <c r="Y342" i="52"/>
  <c r="AE342" i="52" s="1"/>
  <c r="AL342" i="52" s="1"/>
  <c r="W342" i="52"/>
  <c r="B342" i="52"/>
  <c r="B343" i="52" s="1"/>
  <c r="B344" i="52" s="1"/>
  <c r="B345" i="52" s="1"/>
  <c r="B346" i="52" s="1"/>
  <c r="B347" i="52" s="1"/>
  <c r="B348" i="52" s="1"/>
  <c r="B349" i="52" s="1"/>
  <c r="B350" i="52" s="1"/>
  <c r="B351" i="52" s="1"/>
  <c r="B352" i="52" s="1"/>
  <c r="B353" i="52" s="1"/>
  <c r="B354" i="52" s="1"/>
  <c r="B355" i="52" s="1"/>
  <c r="B356" i="52" s="1"/>
  <c r="B357" i="52" s="1"/>
  <c r="B358" i="52" s="1"/>
  <c r="B359" i="52" s="1"/>
  <c r="B360" i="52" s="1"/>
  <c r="B361" i="52" s="1"/>
  <c r="B362" i="52" s="1"/>
  <c r="B363" i="52" s="1"/>
  <c r="B364" i="52" s="1"/>
  <c r="B365" i="52" s="1"/>
  <c r="B366" i="52" s="1"/>
  <c r="B367" i="52" s="1"/>
  <c r="B368" i="52" s="1"/>
  <c r="B369" i="52" s="1"/>
  <c r="B370" i="52" s="1"/>
  <c r="B371" i="52" s="1"/>
  <c r="W341" i="52"/>
  <c r="S341" i="52"/>
  <c r="P341" i="52"/>
  <c r="M341" i="52"/>
  <c r="AS340" i="52"/>
  <c r="AR340" i="52"/>
  <c r="AQ340" i="52"/>
  <c r="AB335" i="52"/>
  <c r="AA335" i="52"/>
  <c r="Z335" i="52"/>
  <c r="AD335" i="52" s="1"/>
  <c r="Y335" i="52"/>
  <c r="W335" i="52"/>
  <c r="AB334" i="52"/>
  <c r="AA334" i="52"/>
  <c r="Z334" i="52"/>
  <c r="Y334" i="52"/>
  <c r="AE334" i="52" s="1"/>
  <c r="AL334" i="52" s="1"/>
  <c r="W334" i="52"/>
  <c r="AB333" i="52"/>
  <c r="AA333" i="52"/>
  <c r="Z333" i="52"/>
  <c r="Y333" i="52"/>
  <c r="W333" i="52"/>
  <c r="AB332" i="52"/>
  <c r="AA332" i="52"/>
  <c r="Z332" i="52"/>
  <c r="Y332" i="52"/>
  <c r="AE332" i="52" s="1"/>
  <c r="AL332" i="52" s="1"/>
  <c r="W332" i="52"/>
  <c r="AB331" i="52"/>
  <c r="AA331" i="52"/>
  <c r="Z331" i="52"/>
  <c r="Y331" i="52"/>
  <c r="W331" i="52"/>
  <c r="AB330" i="52"/>
  <c r="AA330" i="52"/>
  <c r="Z330" i="52"/>
  <c r="Y330" i="52"/>
  <c r="W330" i="52"/>
  <c r="AB329" i="52"/>
  <c r="AA329" i="52"/>
  <c r="Z329" i="52"/>
  <c r="AD329" i="52" s="1"/>
  <c r="Y329" i="52"/>
  <c r="AE329" i="52" s="1"/>
  <c r="AL329" i="52" s="1"/>
  <c r="W329" i="52"/>
  <c r="AB328" i="52"/>
  <c r="AA328" i="52"/>
  <c r="Z328" i="52"/>
  <c r="AD328" i="52" s="1"/>
  <c r="Y328" i="52"/>
  <c r="AE328" i="52" s="1"/>
  <c r="AL328" i="52" s="1"/>
  <c r="W328" i="52"/>
  <c r="AB327" i="52"/>
  <c r="AA327" i="52"/>
  <c r="Z327" i="52"/>
  <c r="AD327" i="52" s="1"/>
  <c r="Y327" i="52"/>
  <c r="AE327" i="52" s="1"/>
  <c r="AL327" i="52" s="1"/>
  <c r="W327" i="52"/>
  <c r="AB326" i="52"/>
  <c r="AA326" i="52"/>
  <c r="Z326" i="52"/>
  <c r="Y326" i="52"/>
  <c r="AE326" i="52" s="1"/>
  <c r="AL326" i="52" s="1"/>
  <c r="W326" i="52"/>
  <c r="AB325" i="52"/>
  <c r="AA325" i="52"/>
  <c r="Z325" i="52"/>
  <c r="Y325" i="52"/>
  <c r="AE325" i="52" s="1"/>
  <c r="AL325" i="52" s="1"/>
  <c r="W325" i="52"/>
  <c r="AB324" i="52"/>
  <c r="AA324" i="52"/>
  <c r="Z324" i="52"/>
  <c r="Y324" i="52"/>
  <c r="AE324" i="52" s="1"/>
  <c r="AL324" i="52" s="1"/>
  <c r="W324" i="52"/>
  <c r="AB323" i="52"/>
  <c r="AA323" i="52"/>
  <c r="Z323" i="52"/>
  <c r="AD323" i="52" s="1"/>
  <c r="Y323" i="52"/>
  <c r="AC323" i="52" s="1"/>
  <c r="AF323" i="52" s="1"/>
  <c r="W323" i="52"/>
  <c r="X324" i="52" s="1"/>
  <c r="AB322" i="52"/>
  <c r="AA322" i="52"/>
  <c r="Z322" i="52"/>
  <c r="AD322" i="52" s="1"/>
  <c r="Y322" i="52"/>
  <c r="AE322" i="52" s="1"/>
  <c r="AL322" i="52" s="1"/>
  <c r="W322" i="52"/>
  <c r="AB321" i="52"/>
  <c r="AA321" i="52"/>
  <c r="Z321" i="52"/>
  <c r="AD321" i="52" s="1"/>
  <c r="Y321" i="52"/>
  <c r="W321" i="52"/>
  <c r="AB320" i="52"/>
  <c r="AA320" i="52"/>
  <c r="Z320" i="52"/>
  <c r="AD320" i="52" s="1"/>
  <c r="Y320" i="52"/>
  <c r="AC320" i="52" s="1"/>
  <c r="AF320" i="52" s="1"/>
  <c r="W320" i="52"/>
  <c r="AB319" i="52"/>
  <c r="AA319" i="52"/>
  <c r="Z319" i="52"/>
  <c r="AD319" i="52" s="1"/>
  <c r="Y319" i="52"/>
  <c r="W319" i="52"/>
  <c r="AB318" i="52"/>
  <c r="AA318" i="52"/>
  <c r="Z318" i="52"/>
  <c r="Y318" i="52"/>
  <c r="W318" i="52"/>
  <c r="AB317" i="52"/>
  <c r="AA317" i="52"/>
  <c r="Z317" i="52"/>
  <c r="Y317" i="52"/>
  <c r="AC317" i="52" s="1"/>
  <c r="AF317" i="52" s="1"/>
  <c r="W317" i="52"/>
  <c r="AB316" i="52"/>
  <c r="AA316" i="52"/>
  <c r="Z316" i="52"/>
  <c r="Y316" i="52"/>
  <c r="AE316" i="52" s="1"/>
  <c r="AL316" i="52" s="1"/>
  <c r="W316" i="52"/>
  <c r="AB315" i="52"/>
  <c r="AA315" i="52"/>
  <c r="Z315" i="52"/>
  <c r="AD315" i="52" s="1"/>
  <c r="Y315" i="52"/>
  <c r="AC315" i="52" s="1"/>
  <c r="AF315" i="52" s="1"/>
  <c r="W315" i="52"/>
  <c r="AB314" i="52"/>
  <c r="AA314" i="52"/>
  <c r="Z314" i="52"/>
  <c r="AD314" i="52" s="1"/>
  <c r="Y314" i="52"/>
  <c r="AE314" i="52" s="1"/>
  <c r="AL314" i="52" s="1"/>
  <c r="W314" i="52"/>
  <c r="AB313" i="52"/>
  <c r="AA313" i="52"/>
  <c r="Z313" i="52"/>
  <c r="AD313" i="52" s="1"/>
  <c r="Y313" i="52"/>
  <c r="W313" i="52"/>
  <c r="AB312" i="52"/>
  <c r="AA312" i="52"/>
  <c r="Z312" i="52"/>
  <c r="AD312" i="52" s="1"/>
  <c r="Y312" i="52"/>
  <c r="W312" i="52"/>
  <c r="AB311" i="52"/>
  <c r="AA311" i="52"/>
  <c r="Z311" i="52"/>
  <c r="AD311" i="52" s="1"/>
  <c r="Y311" i="52"/>
  <c r="AE311" i="52" s="1"/>
  <c r="AL311" i="52" s="1"/>
  <c r="W311" i="52"/>
  <c r="AB310" i="52"/>
  <c r="AA310" i="52"/>
  <c r="Z310" i="52"/>
  <c r="Y310" i="52"/>
  <c r="AC310" i="52" s="1"/>
  <c r="AF310" i="52" s="1"/>
  <c r="W310" i="52"/>
  <c r="AB309" i="52"/>
  <c r="AA309" i="52"/>
  <c r="Z309" i="52"/>
  <c r="Y309" i="52"/>
  <c r="W309" i="52"/>
  <c r="AB308" i="52"/>
  <c r="AA308" i="52"/>
  <c r="Z308" i="52"/>
  <c r="Y308" i="52"/>
  <c r="AE308" i="52" s="1"/>
  <c r="AL308" i="52" s="1"/>
  <c r="W308" i="52"/>
  <c r="AB307" i="52"/>
  <c r="AA307" i="52"/>
  <c r="Z307" i="52"/>
  <c r="AD307" i="52" s="1"/>
  <c r="Y307" i="52"/>
  <c r="AC307" i="52" s="1"/>
  <c r="AF307" i="52" s="1"/>
  <c r="W307" i="52"/>
  <c r="AB306" i="52"/>
  <c r="AA306" i="52"/>
  <c r="Z306" i="52"/>
  <c r="Y306" i="52"/>
  <c r="W306" i="52"/>
  <c r="B306" i="52"/>
  <c r="B307" i="52" s="1"/>
  <c r="B308" i="52" s="1"/>
  <c r="B309" i="52" s="1"/>
  <c r="B310" i="52" s="1"/>
  <c r="B311" i="52" s="1"/>
  <c r="B312" i="52" s="1"/>
  <c r="B313" i="52" s="1"/>
  <c r="B314" i="52" s="1"/>
  <c r="B315" i="52" s="1"/>
  <c r="B316" i="52" s="1"/>
  <c r="B317" i="52" s="1"/>
  <c r="B318" i="52" s="1"/>
  <c r="B319" i="52" s="1"/>
  <c r="B320" i="52" s="1"/>
  <c r="B321" i="52" s="1"/>
  <c r="B322" i="52" s="1"/>
  <c r="B323" i="52" s="1"/>
  <c r="B324" i="52" s="1"/>
  <c r="B325" i="52" s="1"/>
  <c r="B326" i="52" s="1"/>
  <c r="B327" i="52" s="1"/>
  <c r="B328" i="52" s="1"/>
  <c r="B329" i="52" s="1"/>
  <c r="B330" i="52" s="1"/>
  <c r="B331" i="52" s="1"/>
  <c r="B332" i="52" s="1"/>
  <c r="B333" i="52" s="1"/>
  <c r="B334" i="52" s="1"/>
  <c r="B335" i="52" s="1"/>
  <c r="W305" i="52"/>
  <c r="S305" i="52"/>
  <c r="P305" i="52"/>
  <c r="M305" i="52"/>
  <c r="AS304" i="52"/>
  <c r="AR304" i="52"/>
  <c r="AQ304" i="52"/>
  <c r="AB300" i="52"/>
  <c r="AA300" i="52"/>
  <c r="Z300" i="52"/>
  <c r="AD300" i="52" s="1"/>
  <c r="Y300" i="52"/>
  <c r="W300" i="52"/>
  <c r="AB299" i="52"/>
  <c r="AA299" i="52"/>
  <c r="Z299" i="52"/>
  <c r="Y299" i="52"/>
  <c r="AE299" i="52" s="1"/>
  <c r="AL299" i="52" s="1"/>
  <c r="W299" i="52"/>
  <c r="AB298" i="52"/>
  <c r="AA298" i="52"/>
  <c r="Z298" i="52"/>
  <c r="Y298" i="52"/>
  <c r="AE298" i="52" s="1"/>
  <c r="AL298" i="52" s="1"/>
  <c r="W298" i="52"/>
  <c r="AB297" i="52"/>
  <c r="AA297" i="52"/>
  <c r="Z297" i="52"/>
  <c r="Y297" i="52"/>
  <c r="AC297" i="52" s="1"/>
  <c r="AF297" i="52" s="1"/>
  <c r="W297" i="52"/>
  <c r="AB296" i="52"/>
  <c r="AA296" i="52"/>
  <c r="Z296" i="52"/>
  <c r="AD296" i="52" s="1"/>
  <c r="Y296" i="52"/>
  <c r="AC296" i="52" s="1"/>
  <c r="AF296" i="52" s="1"/>
  <c r="W296" i="52"/>
  <c r="AB295" i="52"/>
  <c r="AA295" i="52"/>
  <c r="Z295" i="52"/>
  <c r="AD295" i="52" s="1"/>
  <c r="Y295" i="52"/>
  <c r="AC295" i="52" s="1"/>
  <c r="AF295" i="52" s="1"/>
  <c r="W295" i="52"/>
  <c r="AB294" i="52"/>
  <c r="AA294" i="52"/>
  <c r="Z294" i="52"/>
  <c r="AD294" i="52" s="1"/>
  <c r="Y294" i="52"/>
  <c r="AE294" i="52" s="1"/>
  <c r="AL294" i="52" s="1"/>
  <c r="W294" i="52"/>
  <c r="AB293" i="52"/>
  <c r="AA293" i="52"/>
  <c r="Z293" i="52"/>
  <c r="AD293" i="52" s="1"/>
  <c r="Y293" i="52"/>
  <c r="W293" i="52"/>
  <c r="AB292" i="52"/>
  <c r="AA292" i="52"/>
  <c r="Z292" i="52"/>
  <c r="AD292" i="52" s="1"/>
  <c r="Y292" i="52"/>
  <c r="W292" i="52"/>
  <c r="AB291" i="52"/>
  <c r="AA291" i="52"/>
  <c r="Z291" i="52"/>
  <c r="Y291" i="52"/>
  <c r="AE291" i="52" s="1"/>
  <c r="AL291" i="52" s="1"/>
  <c r="W291" i="52"/>
  <c r="AB290" i="52"/>
  <c r="AA290" i="52"/>
  <c r="Z290" i="52"/>
  <c r="Y290" i="52"/>
  <c r="AC290" i="52" s="1"/>
  <c r="AF290" i="52" s="1"/>
  <c r="W290" i="52"/>
  <c r="AB289" i="52"/>
  <c r="AA289" i="52"/>
  <c r="Z289" i="52"/>
  <c r="Y289" i="52"/>
  <c r="W289" i="52"/>
  <c r="AB288" i="52"/>
  <c r="AA288" i="52"/>
  <c r="Z288" i="52"/>
  <c r="Y288" i="52"/>
  <c r="W288" i="52"/>
  <c r="AB287" i="52"/>
  <c r="AA287" i="52"/>
  <c r="Z287" i="52"/>
  <c r="Y287" i="52"/>
  <c r="AC287" i="52" s="1"/>
  <c r="AF287" i="52" s="1"/>
  <c r="W287" i="52"/>
  <c r="AB286" i="52"/>
  <c r="AA286" i="52"/>
  <c r="Z286" i="52"/>
  <c r="AD286" i="52" s="1"/>
  <c r="Y286" i="52"/>
  <c r="AC286" i="52" s="1"/>
  <c r="AF286" i="52" s="1"/>
  <c r="W286" i="52"/>
  <c r="AB285" i="52"/>
  <c r="AA285" i="52"/>
  <c r="Z285" i="52"/>
  <c r="AD285" i="52" s="1"/>
  <c r="Y285" i="52"/>
  <c r="AC285" i="52" s="1"/>
  <c r="AF285" i="52" s="1"/>
  <c r="W285" i="52"/>
  <c r="AB284" i="52"/>
  <c r="AA284" i="52"/>
  <c r="Z284" i="52"/>
  <c r="AD284" i="52" s="1"/>
  <c r="Y284" i="52"/>
  <c r="AE284" i="52" s="1"/>
  <c r="AL284" i="52" s="1"/>
  <c r="W284" i="52"/>
  <c r="AB283" i="52"/>
  <c r="AA283" i="52"/>
  <c r="Z283" i="52"/>
  <c r="Y283" i="52"/>
  <c r="W283" i="52"/>
  <c r="AB282" i="52"/>
  <c r="AA282" i="52"/>
  <c r="Z282" i="52"/>
  <c r="Y282" i="52"/>
  <c r="W282" i="52"/>
  <c r="AB281" i="52"/>
  <c r="AA281" i="52"/>
  <c r="Z281" i="52"/>
  <c r="AD281" i="52" s="1"/>
  <c r="Y281" i="52"/>
  <c r="AC281" i="52" s="1"/>
  <c r="AF281" i="52" s="1"/>
  <c r="W281" i="52"/>
  <c r="AB280" i="52"/>
  <c r="AA280" i="52"/>
  <c r="Z280" i="52"/>
  <c r="AD280" i="52" s="1"/>
  <c r="Y280" i="52"/>
  <c r="AE280" i="52" s="1"/>
  <c r="AL280" i="52" s="1"/>
  <c r="W280" i="52"/>
  <c r="AB279" i="52"/>
  <c r="AA279" i="52"/>
  <c r="Z279" i="52"/>
  <c r="Y279" i="52"/>
  <c r="AE279" i="52" s="1"/>
  <c r="AL279" i="52" s="1"/>
  <c r="W279" i="52"/>
  <c r="AB278" i="52"/>
  <c r="AA278" i="52"/>
  <c r="Z278" i="52"/>
  <c r="AD278" i="52" s="1"/>
  <c r="Y278" i="52"/>
  <c r="AE278" i="52" s="1"/>
  <c r="AL278" i="52" s="1"/>
  <c r="W278" i="52"/>
  <c r="AB277" i="52"/>
  <c r="AA277" i="52"/>
  <c r="Z277" i="52"/>
  <c r="AD277" i="52" s="1"/>
  <c r="Y277" i="52"/>
  <c r="W277" i="52"/>
  <c r="AB276" i="52"/>
  <c r="AA276" i="52"/>
  <c r="Z276" i="52"/>
  <c r="AD276" i="52" s="1"/>
  <c r="Y276" i="52"/>
  <c r="W276" i="52"/>
  <c r="AB275" i="52"/>
  <c r="AA275" i="52"/>
  <c r="Z275" i="52"/>
  <c r="Y275" i="52"/>
  <c r="AE275" i="52" s="1"/>
  <c r="AL275" i="52" s="1"/>
  <c r="W275" i="52"/>
  <c r="AB274" i="52"/>
  <c r="AA274" i="52"/>
  <c r="Z274" i="52"/>
  <c r="AD274" i="52" s="1"/>
  <c r="Y274" i="52"/>
  <c r="AE274" i="52" s="1"/>
  <c r="AL274" i="52" s="1"/>
  <c r="W274" i="52"/>
  <c r="AB273" i="52"/>
  <c r="AA273" i="52"/>
  <c r="Z273" i="52"/>
  <c r="Y273" i="52"/>
  <c r="AE273" i="52" s="1"/>
  <c r="AL273" i="52" s="1"/>
  <c r="W273" i="52"/>
  <c r="AB272" i="52"/>
  <c r="AA272" i="52"/>
  <c r="Z272" i="52"/>
  <c r="AD272" i="52" s="1"/>
  <c r="Y272" i="52"/>
  <c r="AE272" i="52" s="1"/>
  <c r="AL272" i="52" s="1"/>
  <c r="W272" i="52"/>
  <c r="AB271" i="52"/>
  <c r="AA271" i="52"/>
  <c r="Z271" i="52"/>
  <c r="Y271" i="52"/>
  <c r="W271" i="52"/>
  <c r="B271" i="52"/>
  <c r="B272" i="52" s="1"/>
  <c r="B273" i="52" s="1"/>
  <c r="B274" i="52" s="1"/>
  <c r="B275" i="52" s="1"/>
  <c r="B276" i="52" s="1"/>
  <c r="B277" i="52" s="1"/>
  <c r="B278" i="52" s="1"/>
  <c r="B279" i="52" s="1"/>
  <c r="B280" i="52" s="1"/>
  <c r="B281" i="52" s="1"/>
  <c r="B282" i="52" s="1"/>
  <c r="B283" i="52" s="1"/>
  <c r="B284" i="52" s="1"/>
  <c r="B285" i="52" s="1"/>
  <c r="B286" i="52" s="1"/>
  <c r="B287" i="52" s="1"/>
  <c r="B288" i="52" s="1"/>
  <c r="B289" i="52" s="1"/>
  <c r="B290" i="52" s="1"/>
  <c r="B291" i="52" s="1"/>
  <c r="B292" i="52" s="1"/>
  <c r="B293" i="52" s="1"/>
  <c r="B294" i="52" s="1"/>
  <c r="B295" i="52" s="1"/>
  <c r="B296" i="52" s="1"/>
  <c r="B297" i="52" s="1"/>
  <c r="B298" i="52" s="1"/>
  <c r="B299" i="52" s="1"/>
  <c r="B300" i="52" s="1"/>
  <c r="W270" i="52"/>
  <c r="S270" i="52"/>
  <c r="P270" i="52"/>
  <c r="M270" i="52"/>
  <c r="AS269" i="52"/>
  <c r="AR269" i="52"/>
  <c r="AQ269" i="52"/>
  <c r="AB265" i="52"/>
  <c r="AA265" i="52"/>
  <c r="Z265" i="52"/>
  <c r="AD265" i="52" s="1"/>
  <c r="Y265" i="52"/>
  <c r="AE265" i="52" s="1"/>
  <c r="AL265" i="52" s="1"/>
  <c r="W265" i="52"/>
  <c r="AB264" i="52"/>
  <c r="AA264" i="52"/>
  <c r="Z264" i="52"/>
  <c r="Y264" i="52"/>
  <c r="W264" i="52"/>
  <c r="AB263" i="52"/>
  <c r="AA263" i="52"/>
  <c r="Z263" i="52"/>
  <c r="Y263" i="52"/>
  <c r="W263" i="52"/>
  <c r="AB262" i="52"/>
  <c r="AA262" i="52"/>
  <c r="Z262" i="52"/>
  <c r="Y262" i="52"/>
  <c r="W262" i="52"/>
  <c r="AB261" i="52"/>
  <c r="AA261" i="52"/>
  <c r="Z261" i="52"/>
  <c r="AD261" i="52" s="1"/>
  <c r="Y261" i="52"/>
  <c r="AE261" i="52" s="1"/>
  <c r="AL261" i="52" s="1"/>
  <c r="W261" i="52"/>
  <c r="AB260" i="52"/>
  <c r="AA260" i="52"/>
  <c r="Z260" i="52"/>
  <c r="AD260" i="52" s="1"/>
  <c r="Y260" i="52"/>
  <c r="AE260" i="52" s="1"/>
  <c r="AL260" i="52" s="1"/>
  <c r="W260" i="52"/>
  <c r="AB259" i="52"/>
  <c r="AA259" i="52"/>
  <c r="Z259" i="52"/>
  <c r="AD259" i="52" s="1"/>
  <c r="Y259" i="52"/>
  <c r="W259" i="52"/>
  <c r="AB258" i="52"/>
  <c r="AA258" i="52"/>
  <c r="Z258" i="52"/>
  <c r="Y258" i="52"/>
  <c r="AE258" i="52" s="1"/>
  <c r="AL258" i="52" s="1"/>
  <c r="W258" i="52"/>
  <c r="AB257" i="52"/>
  <c r="AA257" i="52"/>
  <c r="Z257" i="52"/>
  <c r="AD257" i="52" s="1"/>
  <c r="Y257" i="52"/>
  <c r="AE257" i="52" s="1"/>
  <c r="AL257" i="52" s="1"/>
  <c r="W257" i="52"/>
  <c r="AB256" i="52"/>
  <c r="AA256" i="52"/>
  <c r="Z256" i="52"/>
  <c r="Y256" i="52"/>
  <c r="AE256" i="52" s="1"/>
  <c r="AL256" i="52" s="1"/>
  <c r="W256" i="52"/>
  <c r="AB255" i="52"/>
  <c r="AA255" i="52"/>
  <c r="Z255" i="52"/>
  <c r="AD255" i="52" s="1"/>
  <c r="Y255" i="52"/>
  <c r="AC255" i="52" s="1"/>
  <c r="AF255" i="52" s="1"/>
  <c r="W255" i="52"/>
  <c r="AB254" i="52"/>
  <c r="AA254" i="52"/>
  <c r="Z254" i="52"/>
  <c r="Y254" i="52"/>
  <c r="AE254" i="52" s="1"/>
  <c r="AL254" i="52" s="1"/>
  <c r="W254" i="52"/>
  <c r="AB253" i="52"/>
  <c r="AA253" i="52"/>
  <c r="Z253" i="52"/>
  <c r="AD253" i="52" s="1"/>
  <c r="Y253" i="52"/>
  <c r="AE253" i="52" s="1"/>
  <c r="AL253" i="52" s="1"/>
  <c r="W253" i="52"/>
  <c r="AB252" i="52"/>
  <c r="AA252" i="52"/>
  <c r="Z252" i="52"/>
  <c r="Y252" i="52"/>
  <c r="AE252" i="52" s="1"/>
  <c r="AL252" i="52" s="1"/>
  <c r="W252" i="52"/>
  <c r="AB251" i="52"/>
  <c r="AA251" i="52"/>
  <c r="Z251" i="52"/>
  <c r="AD251" i="52" s="1"/>
  <c r="Y251" i="52"/>
  <c r="W251" i="52"/>
  <c r="AB250" i="52"/>
  <c r="AA250" i="52"/>
  <c r="Z250" i="52"/>
  <c r="Y250" i="52"/>
  <c r="AC250" i="52" s="1"/>
  <c r="AF250" i="52" s="1"/>
  <c r="W250" i="52"/>
  <c r="AB249" i="52"/>
  <c r="AA249" i="52"/>
  <c r="Z249" i="52"/>
  <c r="AD249" i="52" s="1"/>
  <c r="Y249" i="52"/>
  <c r="AE249" i="52" s="1"/>
  <c r="AL249" i="52" s="1"/>
  <c r="W249" i="52"/>
  <c r="AB248" i="52"/>
  <c r="AA248" i="52"/>
  <c r="Z248" i="52"/>
  <c r="Y248" i="52"/>
  <c r="W248" i="52"/>
  <c r="AB247" i="52"/>
  <c r="AA247" i="52"/>
  <c r="Z247" i="52"/>
  <c r="Y247" i="52"/>
  <c r="AC247" i="52" s="1"/>
  <c r="AF247" i="52" s="1"/>
  <c r="W247" i="52"/>
  <c r="AB246" i="52"/>
  <c r="AA246" i="52"/>
  <c r="Z246" i="52"/>
  <c r="Y246" i="52"/>
  <c r="AE246" i="52" s="1"/>
  <c r="AL246" i="52" s="1"/>
  <c r="W246" i="52"/>
  <c r="AB245" i="52"/>
  <c r="AA245" i="52"/>
  <c r="Z245" i="52"/>
  <c r="AD245" i="52" s="1"/>
  <c r="Y245" i="52"/>
  <c r="AE245" i="52" s="1"/>
  <c r="AL245" i="52" s="1"/>
  <c r="W245" i="52"/>
  <c r="AB244" i="52"/>
  <c r="AA244" i="52"/>
  <c r="Z244" i="52"/>
  <c r="AD244" i="52" s="1"/>
  <c r="Y244" i="52"/>
  <c r="AE244" i="52" s="1"/>
  <c r="AL244" i="52" s="1"/>
  <c r="W244" i="52"/>
  <c r="AB243" i="52"/>
  <c r="AA243" i="52"/>
  <c r="Z243" i="52"/>
  <c r="AD243" i="52" s="1"/>
  <c r="Y243" i="52"/>
  <c r="W243" i="52"/>
  <c r="AB242" i="52"/>
  <c r="AA242" i="52"/>
  <c r="Z242" i="52"/>
  <c r="Y242" i="52"/>
  <c r="AC242" i="52" s="1"/>
  <c r="AF242" i="52" s="1"/>
  <c r="W242" i="52"/>
  <c r="AB241" i="52"/>
  <c r="AA241" i="52"/>
  <c r="Z241" i="52"/>
  <c r="AD241" i="52" s="1"/>
  <c r="Y241" i="52"/>
  <c r="AE241" i="52" s="1"/>
  <c r="AL241" i="52" s="1"/>
  <c r="W241" i="52"/>
  <c r="AB240" i="52"/>
  <c r="AA240" i="52"/>
  <c r="Z240" i="52"/>
  <c r="Y240" i="52"/>
  <c r="AE240" i="52" s="1"/>
  <c r="AL240" i="52" s="1"/>
  <c r="W240" i="52"/>
  <c r="AB239" i="52"/>
  <c r="AA239" i="52"/>
  <c r="Z239" i="52"/>
  <c r="AD239" i="52" s="1"/>
  <c r="Y239" i="52"/>
  <c r="AE239" i="52" s="1"/>
  <c r="AL239" i="52" s="1"/>
  <c r="W239" i="52"/>
  <c r="AB238" i="52"/>
  <c r="AA238" i="52"/>
  <c r="Z238" i="52"/>
  <c r="Y238" i="52"/>
  <c r="AE238" i="52" s="1"/>
  <c r="AL238" i="52" s="1"/>
  <c r="W238" i="52"/>
  <c r="AB237" i="52"/>
  <c r="AA237" i="52"/>
  <c r="Z237" i="52"/>
  <c r="AD237" i="52" s="1"/>
  <c r="Y237" i="52"/>
  <c r="AE237" i="52" s="1"/>
  <c r="AL237" i="52" s="1"/>
  <c r="W237" i="52"/>
  <c r="AB236" i="52"/>
  <c r="AA236" i="52"/>
  <c r="Z236" i="52"/>
  <c r="Y236" i="52"/>
  <c r="AE236" i="52" s="1"/>
  <c r="AL236" i="52" s="1"/>
  <c r="W236" i="52"/>
  <c r="B236" i="52"/>
  <c r="B237" i="52" s="1"/>
  <c r="B238" i="52" s="1"/>
  <c r="B239" i="52" s="1"/>
  <c r="B240" i="52" s="1"/>
  <c r="B241" i="52" s="1"/>
  <c r="B242" i="52" s="1"/>
  <c r="B243" i="52" s="1"/>
  <c r="B244" i="52" s="1"/>
  <c r="B245" i="52" s="1"/>
  <c r="B246" i="52" s="1"/>
  <c r="B247" i="52" s="1"/>
  <c r="B248" i="52" s="1"/>
  <c r="B249" i="52" s="1"/>
  <c r="B250" i="52" s="1"/>
  <c r="B251" i="52" s="1"/>
  <c r="B252" i="52" s="1"/>
  <c r="B253" i="52" s="1"/>
  <c r="B254" i="52" s="1"/>
  <c r="B255" i="52" s="1"/>
  <c r="B256" i="52" s="1"/>
  <c r="B257" i="52" s="1"/>
  <c r="B258" i="52" s="1"/>
  <c r="B259" i="52" s="1"/>
  <c r="B260" i="52" s="1"/>
  <c r="B261" i="52" s="1"/>
  <c r="B262" i="52" s="1"/>
  <c r="B263" i="52" s="1"/>
  <c r="B264" i="52" s="1"/>
  <c r="B265" i="52" s="1"/>
  <c r="W235" i="52"/>
  <c r="S235" i="52"/>
  <c r="P235" i="52"/>
  <c r="M235" i="52"/>
  <c r="AS234" i="52"/>
  <c r="AR234" i="52"/>
  <c r="AQ234" i="52"/>
  <c r="AB230" i="52"/>
  <c r="AA230" i="52"/>
  <c r="Z230" i="52"/>
  <c r="AD230" i="52" s="1"/>
  <c r="Y230" i="52"/>
  <c r="AE230" i="52" s="1"/>
  <c r="AL230" i="52" s="1"/>
  <c r="W230" i="52"/>
  <c r="AB229" i="52"/>
  <c r="AA229" i="52"/>
  <c r="Z229" i="52"/>
  <c r="Y229" i="52"/>
  <c r="AC229" i="52" s="1"/>
  <c r="AF229" i="52" s="1"/>
  <c r="W229" i="52"/>
  <c r="AB228" i="52"/>
  <c r="AA228" i="52"/>
  <c r="Z228" i="52"/>
  <c r="Y228" i="52"/>
  <c r="AC228" i="52" s="1"/>
  <c r="AF228" i="52" s="1"/>
  <c r="W228" i="52"/>
  <c r="AB227" i="52"/>
  <c r="AA227" i="52"/>
  <c r="Z227" i="52"/>
  <c r="Y227" i="52"/>
  <c r="AC227" i="52" s="1"/>
  <c r="AF227" i="52" s="1"/>
  <c r="W227" i="52"/>
  <c r="AB226" i="52"/>
  <c r="AA226" i="52"/>
  <c r="Z226" i="52"/>
  <c r="AD226" i="52" s="1"/>
  <c r="Y226" i="52"/>
  <c r="AE226" i="52" s="1"/>
  <c r="AL226" i="52" s="1"/>
  <c r="W226" i="52"/>
  <c r="AB225" i="52"/>
  <c r="AA225" i="52"/>
  <c r="Z225" i="52"/>
  <c r="AD225" i="52" s="1"/>
  <c r="Y225" i="52"/>
  <c r="AE225" i="52" s="1"/>
  <c r="AL225" i="52" s="1"/>
  <c r="W225" i="52"/>
  <c r="AB224" i="52"/>
  <c r="AA224" i="52"/>
  <c r="Z224" i="52"/>
  <c r="AD224" i="52" s="1"/>
  <c r="Y224" i="52"/>
  <c r="AE224" i="52" s="1"/>
  <c r="AL224" i="52" s="1"/>
  <c r="W224" i="52"/>
  <c r="AB223" i="52"/>
  <c r="AA223" i="52"/>
  <c r="Z223" i="52"/>
  <c r="Y223" i="52"/>
  <c r="AE223" i="52" s="1"/>
  <c r="AL223" i="52" s="1"/>
  <c r="W223" i="52"/>
  <c r="AB222" i="52"/>
  <c r="AA222" i="52"/>
  <c r="Z222" i="52"/>
  <c r="AD222" i="52" s="1"/>
  <c r="Y222" i="52"/>
  <c r="W222" i="52"/>
  <c r="AB221" i="52"/>
  <c r="AA221" i="52"/>
  <c r="Z221" i="52"/>
  <c r="Y221" i="52"/>
  <c r="AC221" i="52" s="1"/>
  <c r="AF221" i="52" s="1"/>
  <c r="W221" i="52"/>
  <c r="AB220" i="52"/>
  <c r="AA220" i="52"/>
  <c r="Z220" i="52"/>
  <c r="AD220" i="52" s="1"/>
  <c r="Y220" i="52"/>
  <c r="AE220" i="52" s="1"/>
  <c r="AL220" i="52" s="1"/>
  <c r="W220" i="52"/>
  <c r="AB219" i="52"/>
  <c r="AA219" i="52"/>
  <c r="Z219" i="52"/>
  <c r="Y219" i="52"/>
  <c r="W219" i="52"/>
  <c r="AB218" i="52"/>
  <c r="AA218" i="52"/>
  <c r="Z218" i="52"/>
  <c r="AD218" i="52" s="1"/>
  <c r="Y218" i="52"/>
  <c r="AE218" i="52" s="1"/>
  <c r="AL218" i="52" s="1"/>
  <c r="W218" i="52"/>
  <c r="AB217" i="52"/>
  <c r="AA217" i="52"/>
  <c r="Z217" i="52"/>
  <c r="Y217" i="52"/>
  <c r="AE217" i="52" s="1"/>
  <c r="AL217" i="52" s="1"/>
  <c r="W217" i="52"/>
  <c r="AB216" i="52"/>
  <c r="AA216" i="52"/>
  <c r="Z216" i="52"/>
  <c r="AD216" i="52" s="1"/>
  <c r="Y216" i="52"/>
  <c r="AE216" i="52" s="1"/>
  <c r="AL216" i="52" s="1"/>
  <c r="W216" i="52"/>
  <c r="AB215" i="52"/>
  <c r="AA215" i="52"/>
  <c r="Z215" i="52"/>
  <c r="Y215" i="52"/>
  <c r="AE215" i="52" s="1"/>
  <c r="AL215" i="52" s="1"/>
  <c r="W215" i="52"/>
  <c r="AB214" i="52"/>
  <c r="AA214" i="52"/>
  <c r="Z214" i="52"/>
  <c r="AD214" i="52" s="1"/>
  <c r="Y214" i="52"/>
  <c r="W214" i="52"/>
  <c r="AB213" i="52"/>
  <c r="AA213" i="52"/>
  <c r="Z213" i="52"/>
  <c r="Y213" i="52"/>
  <c r="W213" i="52"/>
  <c r="AB212" i="52"/>
  <c r="AA212" i="52"/>
  <c r="Z212" i="52"/>
  <c r="AD212" i="52" s="1"/>
  <c r="Y212" i="52"/>
  <c r="W212" i="52"/>
  <c r="AB211" i="52"/>
  <c r="AA211" i="52"/>
  <c r="Z211" i="52"/>
  <c r="Y211" i="52"/>
  <c r="W211" i="52"/>
  <c r="AB210" i="52"/>
  <c r="AA210" i="52"/>
  <c r="Z210" i="52"/>
  <c r="AD210" i="52" s="1"/>
  <c r="Y210" i="52"/>
  <c r="AE210" i="52" s="1"/>
  <c r="AL210" i="52" s="1"/>
  <c r="W210" i="52"/>
  <c r="AB209" i="52"/>
  <c r="AA209" i="52"/>
  <c r="Z209" i="52"/>
  <c r="Y209" i="52"/>
  <c r="AE209" i="52" s="1"/>
  <c r="AL209" i="52" s="1"/>
  <c r="W209" i="52"/>
  <c r="AB208" i="52"/>
  <c r="AA208" i="52"/>
  <c r="Z208" i="52"/>
  <c r="AD208" i="52" s="1"/>
  <c r="Y208" i="52"/>
  <c r="AE208" i="52" s="1"/>
  <c r="AL208" i="52" s="1"/>
  <c r="W208" i="52"/>
  <c r="AB207" i="52"/>
  <c r="AA207" i="52"/>
  <c r="Z207" i="52"/>
  <c r="Y207" i="52"/>
  <c r="AC207" i="52" s="1"/>
  <c r="AF207" i="52" s="1"/>
  <c r="W207" i="52"/>
  <c r="AB206" i="52"/>
  <c r="AA206" i="52"/>
  <c r="Z206" i="52"/>
  <c r="AD206" i="52" s="1"/>
  <c r="Y206" i="52"/>
  <c r="AE206" i="52" s="1"/>
  <c r="AL206" i="52" s="1"/>
  <c r="W206" i="52"/>
  <c r="AB205" i="52"/>
  <c r="AA205" i="52"/>
  <c r="Z205" i="52"/>
  <c r="Y205" i="52"/>
  <c r="AC205" i="52" s="1"/>
  <c r="AF205" i="52" s="1"/>
  <c r="W205" i="52"/>
  <c r="AB204" i="52"/>
  <c r="AA204" i="52"/>
  <c r="Z204" i="52"/>
  <c r="AD204" i="52" s="1"/>
  <c r="Y204" i="52"/>
  <c r="AC204" i="52" s="1"/>
  <c r="AF204" i="52" s="1"/>
  <c r="W204" i="52"/>
  <c r="AB203" i="52"/>
  <c r="AA203" i="52"/>
  <c r="Z203" i="52"/>
  <c r="Y203" i="52"/>
  <c r="W203" i="52"/>
  <c r="AB202" i="52"/>
  <c r="AA202" i="52"/>
  <c r="Z202" i="52"/>
  <c r="AD202" i="52" s="1"/>
  <c r="Y202" i="52"/>
  <c r="W202" i="52"/>
  <c r="AB201" i="52"/>
  <c r="AA201" i="52"/>
  <c r="Z201" i="52"/>
  <c r="Y201" i="52"/>
  <c r="AE201" i="52" s="1"/>
  <c r="AL201" i="52" s="1"/>
  <c r="W201" i="52"/>
  <c r="B201" i="52"/>
  <c r="B202" i="52" s="1"/>
  <c r="B203" i="52" s="1"/>
  <c r="B204" i="52" s="1"/>
  <c r="B205" i="52" s="1"/>
  <c r="B206" i="52" s="1"/>
  <c r="B207" i="52" s="1"/>
  <c r="B208" i="52" s="1"/>
  <c r="B209" i="52" s="1"/>
  <c r="B210" i="52" s="1"/>
  <c r="B211" i="52" s="1"/>
  <c r="B212" i="52" s="1"/>
  <c r="B213" i="52" s="1"/>
  <c r="B214" i="52" s="1"/>
  <c r="B215" i="52" s="1"/>
  <c r="B216" i="52" s="1"/>
  <c r="B217" i="52" s="1"/>
  <c r="B218" i="52" s="1"/>
  <c r="B219" i="52" s="1"/>
  <c r="B220" i="52" s="1"/>
  <c r="B221" i="52" s="1"/>
  <c r="B222" i="52" s="1"/>
  <c r="B223" i="52" s="1"/>
  <c r="B224" i="52" s="1"/>
  <c r="B225" i="52" s="1"/>
  <c r="B226" i="52" s="1"/>
  <c r="B227" i="52" s="1"/>
  <c r="B228" i="52" s="1"/>
  <c r="B229" i="52" s="1"/>
  <c r="B230" i="52" s="1"/>
  <c r="W200" i="52"/>
  <c r="X201" i="52" s="1"/>
  <c r="S200" i="52"/>
  <c r="P200" i="52"/>
  <c r="M200" i="52"/>
  <c r="AS199" i="52"/>
  <c r="AR199" i="52"/>
  <c r="AQ199" i="52"/>
  <c r="AC184" i="52"/>
  <c r="AF184" i="52" s="1"/>
  <c r="AE182" i="52"/>
  <c r="AL182" i="52" s="1"/>
  <c r="AC178" i="52"/>
  <c r="AF178" i="52" s="1"/>
  <c r="AE176" i="52"/>
  <c r="AL176" i="52" s="1"/>
  <c r="AC174" i="52"/>
  <c r="AF174" i="52" s="1"/>
  <c r="AE172" i="52"/>
  <c r="AL172" i="52" s="1"/>
  <c r="AE170" i="52"/>
  <c r="AL170" i="52" s="1"/>
  <c r="AE168" i="52"/>
  <c r="AL168" i="52" s="1"/>
  <c r="Z166" i="52"/>
  <c r="AD166" i="52" s="1"/>
  <c r="Y166" i="52"/>
  <c r="W166" i="52"/>
  <c r="X167" i="52" s="1"/>
  <c r="B166" i="52"/>
  <c r="B167" i="52" s="1"/>
  <c r="B168" i="52" s="1"/>
  <c r="B169" i="52" s="1"/>
  <c r="B170" i="52" s="1"/>
  <c r="B171" i="52" s="1"/>
  <c r="B172" i="52" s="1"/>
  <c r="B173" i="52" s="1"/>
  <c r="B174" i="52" s="1"/>
  <c r="B175" i="52" s="1"/>
  <c r="B176" i="52" s="1"/>
  <c r="B177" i="52" s="1"/>
  <c r="B178" i="52" s="1"/>
  <c r="B179" i="52" s="1"/>
  <c r="B180" i="52" s="1"/>
  <c r="B181" i="52" s="1"/>
  <c r="B182" i="52" s="1"/>
  <c r="B183" i="52" s="1"/>
  <c r="B184" i="52" s="1"/>
  <c r="B185" i="52" s="1"/>
  <c r="B186" i="52" s="1"/>
  <c r="B187" i="52" s="1"/>
  <c r="B188" i="52" s="1"/>
  <c r="B189" i="52" s="1"/>
  <c r="B190" i="52" s="1"/>
  <c r="B191" i="52" s="1"/>
  <c r="B192" i="52" s="1"/>
  <c r="B193" i="52" s="1"/>
  <c r="B194" i="52" s="1"/>
  <c r="B195" i="52" s="1"/>
  <c r="W165" i="52"/>
  <c r="S165" i="52"/>
  <c r="P165" i="52"/>
  <c r="M165" i="52"/>
  <c r="AS164" i="52"/>
  <c r="AR164" i="52"/>
  <c r="AQ164" i="52"/>
  <c r="AB160" i="52"/>
  <c r="AA160" i="52"/>
  <c r="Z160" i="52"/>
  <c r="Y160" i="52"/>
  <c r="AE160" i="52" s="1"/>
  <c r="AL160" i="52" s="1"/>
  <c r="W160" i="52"/>
  <c r="AB159" i="52"/>
  <c r="AA159" i="52"/>
  <c r="Z159" i="52"/>
  <c r="Y159" i="52"/>
  <c r="AC159" i="52" s="1"/>
  <c r="AF159" i="52" s="1"/>
  <c r="W159" i="52"/>
  <c r="AB158" i="52"/>
  <c r="AA158" i="52"/>
  <c r="Z158" i="52"/>
  <c r="Y158" i="52"/>
  <c r="W158" i="52"/>
  <c r="AB157" i="52"/>
  <c r="AA157" i="52"/>
  <c r="Z157" i="52"/>
  <c r="AD157" i="52" s="1"/>
  <c r="Y157" i="52"/>
  <c r="AE157" i="52" s="1"/>
  <c r="AL157" i="52" s="1"/>
  <c r="W157" i="52"/>
  <c r="AB156" i="52"/>
  <c r="AA156" i="52"/>
  <c r="Z156" i="52"/>
  <c r="Y156" i="52"/>
  <c r="W156" i="52"/>
  <c r="AB155" i="52"/>
  <c r="AA155" i="52"/>
  <c r="Z155" i="52"/>
  <c r="AD155" i="52" s="1"/>
  <c r="Y155" i="52"/>
  <c r="AE155" i="52" s="1"/>
  <c r="AL155" i="52" s="1"/>
  <c r="W155" i="52"/>
  <c r="AB154" i="52"/>
  <c r="AA154" i="52"/>
  <c r="Z154" i="52"/>
  <c r="AD154" i="52" s="1"/>
  <c r="Y154" i="52"/>
  <c r="AE154" i="52" s="1"/>
  <c r="AL154" i="52" s="1"/>
  <c r="W154" i="52"/>
  <c r="AB153" i="52"/>
  <c r="AA153" i="52"/>
  <c r="Z153" i="52"/>
  <c r="AD153" i="52" s="1"/>
  <c r="Y153" i="52"/>
  <c r="AE153" i="52" s="1"/>
  <c r="AL153" i="52" s="1"/>
  <c r="W153" i="52"/>
  <c r="AB152" i="52"/>
  <c r="AA152" i="52"/>
  <c r="Z152" i="52"/>
  <c r="AD152" i="52" s="1"/>
  <c r="Y152" i="52"/>
  <c r="W152" i="52"/>
  <c r="AB151" i="52"/>
  <c r="AA151" i="52"/>
  <c r="Z151" i="52"/>
  <c r="Y151" i="52"/>
  <c r="W151" i="52"/>
  <c r="AB150" i="52"/>
  <c r="AA150" i="52"/>
  <c r="Z150" i="52"/>
  <c r="Y150" i="52"/>
  <c r="AC150" i="52" s="1"/>
  <c r="AF150" i="52" s="1"/>
  <c r="W150" i="52"/>
  <c r="AB149" i="52"/>
  <c r="AA149" i="52"/>
  <c r="Z149" i="52"/>
  <c r="Y149" i="52"/>
  <c r="AE149" i="52" s="1"/>
  <c r="AL149" i="52" s="1"/>
  <c r="W149" i="52"/>
  <c r="AB148" i="52"/>
  <c r="AA148" i="52"/>
  <c r="Z148" i="52"/>
  <c r="Y148" i="52"/>
  <c r="AC148" i="52" s="1"/>
  <c r="AF148" i="52" s="1"/>
  <c r="W148" i="52"/>
  <c r="AB147" i="52"/>
  <c r="AA147" i="52"/>
  <c r="Z147" i="52"/>
  <c r="AD147" i="52" s="1"/>
  <c r="Y147" i="52"/>
  <c r="W147" i="52"/>
  <c r="AB146" i="52"/>
  <c r="AA146" i="52"/>
  <c r="Z146" i="52"/>
  <c r="AD146" i="52" s="1"/>
  <c r="Y146" i="52"/>
  <c r="AE146" i="52" s="1"/>
  <c r="AL146" i="52" s="1"/>
  <c r="W146" i="52"/>
  <c r="AB145" i="52"/>
  <c r="AA145" i="52"/>
  <c r="Z145" i="52"/>
  <c r="AD145" i="52" s="1"/>
  <c r="Y145" i="52"/>
  <c r="AE145" i="52" s="1"/>
  <c r="AL145" i="52" s="1"/>
  <c r="W145" i="52"/>
  <c r="AB144" i="52"/>
  <c r="AA144" i="52"/>
  <c r="Z144" i="52"/>
  <c r="AD144" i="52" s="1"/>
  <c r="Y144" i="52"/>
  <c r="W144" i="52"/>
  <c r="AB143" i="52"/>
  <c r="AA143" i="52"/>
  <c r="Z143" i="52"/>
  <c r="Y143" i="52"/>
  <c r="AE143" i="52" s="1"/>
  <c r="AL143" i="52" s="1"/>
  <c r="W143" i="52"/>
  <c r="AB142" i="52"/>
  <c r="AA142" i="52"/>
  <c r="Z142" i="52"/>
  <c r="Y142" i="52"/>
  <c r="AC142" i="52" s="1"/>
  <c r="AF142" i="52" s="1"/>
  <c r="W142" i="52"/>
  <c r="AB141" i="52"/>
  <c r="AA141" i="52"/>
  <c r="Z141" i="52"/>
  <c r="Y141" i="52"/>
  <c r="AE141" i="52" s="1"/>
  <c r="AL141" i="52" s="1"/>
  <c r="W141" i="52"/>
  <c r="AB140" i="52"/>
  <c r="AA140" i="52"/>
  <c r="Z140" i="52"/>
  <c r="Y140" i="52"/>
  <c r="AE140" i="52" s="1"/>
  <c r="AL140" i="52" s="1"/>
  <c r="W140" i="52"/>
  <c r="AB139" i="52"/>
  <c r="AA139" i="52"/>
  <c r="Z139" i="52"/>
  <c r="AD139" i="52" s="1"/>
  <c r="Y139" i="52"/>
  <c r="AE139" i="52" s="1"/>
  <c r="AL139" i="52" s="1"/>
  <c r="W139" i="52"/>
  <c r="AB138" i="52"/>
  <c r="AA138" i="52"/>
  <c r="Z138" i="52"/>
  <c r="AD138" i="52" s="1"/>
  <c r="Y138" i="52"/>
  <c r="AE138" i="52" s="1"/>
  <c r="AL138" i="52" s="1"/>
  <c r="W138" i="52"/>
  <c r="AB137" i="52"/>
  <c r="AA137" i="52"/>
  <c r="Z137" i="52"/>
  <c r="AD137" i="52" s="1"/>
  <c r="Y137" i="52"/>
  <c r="AE137" i="52" s="1"/>
  <c r="AL137" i="52" s="1"/>
  <c r="W137" i="52"/>
  <c r="X138" i="52" s="1"/>
  <c r="AB136" i="52"/>
  <c r="AA136" i="52"/>
  <c r="Z136" i="52"/>
  <c r="AD136" i="52" s="1"/>
  <c r="Y136" i="52"/>
  <c r="AE136" i="52" s="1"/>
  <c r="AL136" i="52" s="1"/>
  <c r="W136" i="52"/>
  <c r="AB135" i="52"/>
  <c r="AA135" i="52"/>
  <c r="Z135" i="52"/>
  <c r="Y135" i="52"/>
  <c r="AE135" i="52" s="1"/>
  <c r="AL135" i="52" s="1"/>
  <c r="W135" i="52"/>
  <c r="AB134" i="52"/>
  <c r="AA134" i="52"/>
  <c r="Z134" i="52"/>
  <c r="Y134" i="52"/>
  <c r="AC134" i="52" s="1"/>
  <c r="AF134" i="52" s="1"/>
  <c r="W134" i="52"/>
  <c r="AB133" i="52"/>
  <c r="AA133" i="52"/>
  <c r="Z133" i="52"/>
  <c r="Y133" i="52"/>
  <c r="W133" i="52"/>
  <c r="AB132" i="52"/>
  <c r="AA132" i="52"/>
  <c r="Z132" i="52"/>
  <c r="AD132" i="52" s="1"/>
  <c r="Y132" i="52"/>
  <c r="AE132" i="52" s="1"/>
  <c r="AL132" i="52" s="1"/>
  <c r="W132" i="52"/>
  <c r="AB131" i="52"/>
  <c r="AA131" i="52"/>
  <c r="Z131" i="52"/>
  <c r="AD131" i="52" s="1"/>
  <c r="Y131" i="52"/>
  <c r="AE131" i="52" s="1"/>
  <c r="AL131" i="52" s="1"/>
  <c r="W131" i="52"/>
  <c r="B131" i="52"/>
  <c r="B132" i="52" s="1"/>
  <c r="B133" i="52" s="1"/>
  <c r="B134" i="52" s="1"/>
  <c r="B135" i="52" s="1"/>
  <c r="B136" i="52" s="1"/>
  <c r="B137" i="52" s="1"/>
  <c r="B138" i="52" s="1"/>
  <c r="B139" i="52" s="1"/>
  <c r="B140" i="52" s="1"/>
  <c r="B141" i="52" s="1"/>
  <c r="B142" i="52" s="1"/>
  <c r="B143" i="52" s="1"/>
  <c r="B144" i="52" s="1"/>
  <c r="B145" i="52" s="1"/>
  <c r="B146" i="52" s="1"/>
  <c r="B147" i="52" s="1"/>
  <c r="B148" i="52" s="1"/>
  <c r="B149" i="52" s="1"/>
  <c r="B150" i="52" s="1"/>
  <c r="B151" i="52" s="1"/>
  <c r="B152" i="52" s="1"/>
  <c r="B153" i="52" s="1"/>
  <c r="B154" i="52" s="1"/>
  <c r="B155" i="52" s="1"/>
  <c r="B156" i="52" s="1"/>
  <c r="B157" i="52" s="1"/>
  <c r="B158" i="52" s="1"/>
  <c r="B159" i="52" s="1"/>
  <c r="B160" i="52" s="1"/>
  <c r="W130" i="52"/>
  <c r="S130" i="52"/>
  <c r="P130" i="52"/>
  <c r="M130" i="52"/>
  <c r="AS129" i="52"/>
  <c r="AR129" i="52"/>
  <c r="AQ129" i="52"/>
  <c r="AB125" i="52"/>
  <c r="AA125" i="52"/>
  <c r="Z125" i="52"/>
  <c r="AD125" i="52" s="1"/>
  <c r="Y125" i="52"/>
  <c r="AE125" i="52" s="1"/>
  <c r="AL125" i="52" s="1"/>
  <c r="W125" i="52"/>
  <c r="AB124" i="52"/>
  <c r="AA124" i="52"/>
  <c r="Z124" i="52"/>
  <c r="Y124" i="52"/>
  <c r="AE124" i="52" s="1"/>
  <c r="AL124" i="52" s="1"/>
  <c r="W124" i="52"/>
  <c r="AB123" i="52"/>
  <c r="AA123" i="52"/>
  <c r="Z123" i="52"/>
  <c r="Y123" i="52"/>
  <c r="AE123" i="52" s="1"/>
  <c r="AL123" i="52" s="1"/>
  <c r="W123" i="52"/>
  <c r="AB122" i="52"/>
  <c r="AA122" i="52"/>
  <c r="Z122" i="52"/>
  <c r="Y122" i="52"/>
  <c r="W122" i="52"/>
  <c r="AB121" i="52"/>
  <c r="AA121" i="52"/>
  <c r="Z121" i="52"/>
  <c r="Y121" i="52"/>
  <c r="AE121" i="52" s="1"/>
  <c r="AL121" i="52" s="1"/>
  <c r="W121" i="52"/>
  <c r="AB120" i="52"/>
  <c r="AA120" i="52"/>
  <c r="Z120" i="52"/>
  <c r="AD120" i="52" s="1"/>
  <c r="Y120" i="52"/>
  <c r="AC120" i="52" s="1"/>
  <c r="AF120" i="52" s="1"/>
  <c r="W120" i="52"/>
  <c r="AB119" i="52"/>
  <c r="AA119" i="52"/>
  <c r="Z119" i="52"/>
  <c r="AD119" i="52" s="1"/>
  <c r="Y119" i="52"/>
  <c r="AE119" i="52" s="1"/>
  <c r="AL119" i="52" s="1"/>
  <c r="W119" i="52"/>
  <c r="AB118" i="52"/>
  <c r="AA118" i="52"/>
  <c r="Z118" i="52"/>
  <c r="AD118" i="52" s="1"/>
  <c r="Y118" i="52"/>
  <c r="AE118" i="52" s="1"/>
  <c r="AL118" i="52" s="1"/>
  <c r="W118" i="52"/>
  <c r="AB117" i="52"/>
  <c r="AA117" i="52"/>
  <c r="Z117" i="52"/>
  <c r="AD117" i="52" s="1"/>
  <c r="Y117" i="52"/>
  <c r="AE117" i="52" s="1"/>
  <c r="AL117" i="52" s="1"/>
  <c r="W117" i="52"/>
  <c r="AB116" i="52"/>
  <c r="AA116" i="52"/>
  <c r="Z116" i="52"/>
  <c r="Y116" i="52"/>
  <c r="AC116" i="52" s="1"/>
  <c r="AF116" i="52" s="1"/>
  <c r="W116" i="52"/>
  <c r="AB115" i="52"/>
  <c r="AA115" i="52"/>
  <c r="Z115" i="52"/>
  <c r="Y115" i="52"/>
  <c r="W115" i="52"/>
  <c r="AB114" i="52"/>
  <c r="AA114" i="52"/>
  <c r="Z114" i="52"/>
  <c r="Y114" i="52"/>
  <c r="W114" i="52"/>
  <c r="AB113" i="52"/>
  <c r="AA113" i="52"/>
  <c r="Z113" i="52"/>
  <c r="Y113" i="52"/>
  <c r="AE113" i="52" s="1"/>
  <c r="AL113" i="52" s="1"/>
  <c r="W113" i="52"/>
  <c r="AB112" i="52"/>
  <c r="AA112" i="52"/>
  <c r="Z112" i="52"/>
  <c r="AD112" i="52" s="1"/>
  <c r="Y112" i="52"/>
  <c r="AC112" i="52" s="1"/>
  <c r="AF112" i="52" s="1"/>
  <c r="W112" i="52"/>
  <c r="AB111" i="52"/>
  <c r="AA111" i="52"/>
  <c r="Z111" i="52"/>
  <c r="AD111" i="52" s="1"/>
  <c r="Y111" i="52"/>
  <c r="AC111" i="52" s="1"/>
  <c r="AF111" i="52" s="1"/>
  <c r="W111" i="52"/>
  <c r="AB110" i="52"/>
  <c r="AA110" i="52"/>
  <c r="Z110" i="52"/>
  <c r="AD110" i="52" s="1"/>
  <c r="Y110" i="52"/>
  <c r="AE110" i="52" s="1"/>
  <c r="AL110" i="52" s="1"/>
  <c r="W110" i="52"/>
  <c r="AB109" i="52"/>
  <c r="AA109" i="52"/>
  <c r="Z109" i="52"/>
  <c r="AD109" i="52" s="1"/>
  <c r="Y109" i="52"/>
  <c r="AE109" i="52" s="1"/>
  <c r="AL109" i="52" s="1"/>
  <c r="W109" i="52"/>
  <c r="AB108" i="52"/>
  <c r="AA108" i="52"/>
  <c r="Z108" i="52"/>
  <c r="Y108" i="52"/>
  <c r="AE108" i="52" s="1"/>
  <c r="AL108" i="52" s="1"/>
  <c r="W108" i="52"/>
  <c r="AB107" i="52"/>
  <c r="AA107" i="52"/>
  <c r="Z107" i="52"/>
  <c r="Y107" i="52"/>
  <c r="AE107" i="52" s="1"/>
  <c r="AL107" i="52" s="1"/>
  <c r="W107" i="52"/>
  <c r="AB106" i="52"/>
  <c r="AA106" i="52"/>
  <c r="Z106" i="52"/>
  <c r="Y106" i="52"/>
  <c r="W106" i="52"/>
  <c r="AB105" i="52"/>
  <c r="AA105" i="52"/>
  <c r="Z105" i="52"/>
  <c r="Y105" i="52"/>
  <c r="AE105" i="52" s="1"/>
  <c r="AL105" i="52" s="1"/>
  <c r="W105" i="52"/>
  <c r="AB104" i="52"/>
  <c r="AA104" i="52"/>
  <c r="Z104" i="52"/>
  <c r="AD104" i="52" s="1"/>
  <c r="Y104" i="52"/>
  <c r="AC104" i="52" s="1"/>
  <c r="AF104" i="52" s="1"/>
  <c r="W104" i="52"/>
  <c r="AB103" i="52"/>
  <c r="AA103" i="52"/>
  <c r="Z103" i="52"/>
  <c r="AD103" i="52" s="1"/>
  <c r="Y103" i="52"/>
  <c r="AE103" i="52" s="1"/>
  <c r="AL103" i="52" s="1"/>
  <c r="W103" i="52"/>
  <c r="AB102" i="52"/>
  <c r="AA102" i="52"/>
  <c r="Z102" i="52"/>
  <c r="AD102" i="52" s="1"/>
  <c r="Y102" i="52"/>
  <c r="AE102" i="52" s="1"/>
  <c r="AL102" i="52" s="1"/>
  <c r="W102" i="52"/>
  <c r="AB101" i="52"/>
  <c r="AA101" i="52"/>
  <c r="Z101" i="52"/>
  <c r="Y101" i="52"/>
  <c r="AE101" i="52" s="1"/>
  <c r="AL101" i="52" s="1"/>
  <c r="W101" i="52"/>
  <c r="AB100" i="52"/>
  <c r="AA100" i="52"/>
  <c r="Z100" i="52"/>
  <c r="Y100" i="52"/>
  <c r="W100" i="52"/>
  <c r="AB99" i="52"/>
  <c r="AA99" i="52"/>
  <c r="Z99" i="52"/>
  <c r="AD99" i="52" s="1"/>
  <c r="Y99" i="52"/>
  <c r="AE99" i="52" s="1"/>
  <c r="AL99" i="52" s="1"/>
  <c r="W99" i="52"/>
  <c r="AB98" i="52"/>
  <c r="AA98" i="52"/>
  <c r="Z98" i="52"/>
  <c r="AD98" i="52" s="1"/>
  <c r="Y98" i="52"/>
  <c r="AE98" i="52" s="1"/>
  <c r="AL98" i="52" s="1"/>
  <c r="W98" i="52"/>
  <c r="AB97" i="52"/>
  <c r="AA97" i="52"/>
  <c r="Z97" i="52"/>
  <c r="AD97" i="52" s="1"/>
  <c r="Y97" i="52"/>
  <c r="AE97" i="52" s="1"/>
  <c r="AL97" i="52" s="1"/>
  <c r="W97" i="52"/>
  <c r="AB96" i="52"/>
  <c r="AA96" i="52"/>
  <c r="Z96" i="52"/>
  <c r="Y96" i="52"/>
  <c r="W96" i="52"/>
  <c r="B96" i="52"/>
  <c r="B97" i="52" s="1"/>
  <c r="B98" i="52" s="1"/>
  <c r="B99" i="52" s="1"/>
  <c r="B100" i="52" s="1"/>
  <c r="B101" i="52" s="1"/>
  <c r="B102" i="52" s="1"/>
  <c r="B103" i="52" s="1"/>
  <c r="B104" i="52" s="1"/>
  <c r="B105" i="52" s="1"/>
  <c r="B106" i="52" s="1"/>
  <c r="B107" i="52" s="1"/>
  <c r="B108" i="52" s="1"/>
  <c r="B109" i="52" s="1"/>
  <c r="B110" i="52" s="1"/>
  <c r="B111" i="52" s="1"/>
  <c r="B112" i="52" s="1"/>
  <c r="B113" i="52" s="1"/>
  <c r="B114" i="52" s="1"/>
  <c r="B115" i="52" s="1"/>
  <c r="B116" i="52" s="1"/>
  <c r="B117" i="52" s="1"/>
  <c r="B118" i="52" s="1"/>
  <c r="B119" i="52" s="1"/>
  <c r="B120" i="52" s="1"/>
  <c r="B121" i="52" s="1"/>
  <c r="B122" i="52" s="1"/>
  <c r="B123" i="52" s="1"/>
  <c r="B124" i="52" s="1"/>
  <c r="B125" i="52" s="1"/>
  <c r="W95" i="52"/>
  <c r="S95" i="52"/>
  <c r="P95" i="52"/>
  <c r="M95" i="52"/>
  <c r="AS94" i="52"/>
  <c r="AR94" i="52"/>
  <c r="AQ94" i="52"/>
  <c r="AE89" i="52"/>
  <c r="AL89" i="52" s="1"/>
  <c r="AE87" i="52"/>
  <c r="AL87" i="52" s="1"/>
  <c r="AE83" i="52"/>
  <c r="AL83" i="52" s="1"/>
  <c r="AC82" i="52"/>
  <c r="AF82" i="52" s="1"/>
  <c r="AE81" i="52"/>
  <c r="AL81" i="52" s="1"/>
  <c r="X82" i="52"/>
  <c r="AE80" i="52"/>
  <c r="AL80" i="52" s="1"/>
  <c r="AC79" i="52"/>
  <c r="AF79" i="52" s="1"/>
  <c r="AE76" i="52"/>
  <c r="AL76" i="52" s="1"/>
  <c r="AE75" i="52"/>
  <c r="AL75" i="52" s="1"/>
  <c r="AE74" i="52"/>
  <c r="AL74" i="52" s="1"/>
  <c r="AE73" i="52"/>
  <c r="AL73" i="52" s="1"/>
  <c r="AC72" i="52"/>
  <c r="AF72" i="52" s="1"/>
  <c r="AE71" i="52"/>
  <c r="AL71" i="52" s="1"/>
  <c r="AC70" i="52"/>
  <c r="AF70" i="52" s="1"/>
  <c r="AC69" i="52"/>
  <c r="AF69" i="52" s="1"/>
  <c r="AC68" i="52"/>
  <c r="AF68" i="52" s="1"/>
  <c r="AE65" i="52"/>
  <c r="AL65" i="52" s="1"/>
  <c r="AC63" i="52"/>
  <c r="AF63" i="52" s="1"/>
  <c r="AC62" i="52"/>
  <c r="AF62" i="52" s="1"/>
  <c r="B61" i="52"/>
  <c r="B62" i="52" s="1"/>
  <c r="B63" i="52" s="1"/>
  <c r="B64" i="52" s="1"/>
  <c r="B65" i="52" s="1"/>
  <c r="B66" i="52" s="1"/>
  <c r="B67" i="52" s="1"/>
  <c r="B68" i="52" s="1"/>
  <c r="B69" i="52" s="1"/>
  <c r="B70" i="52" s="1"/>
  <c r="B71" i="52" s="1"/>
  <c r="B72" i="52" s="1"/>
  <c r="B73" i="52" s="1"/>
  <c r="B74" i="52" s="1"/>
  <c r="B75" i="52" s="1"/>
  <c r="B76" i="52" s="1"/>
  <c r="B77" i="52" s="1"/>
  <c r="B78" i="52" s="1"/>
  <c r="B79" i="52" s="1"/>
  <c r="B80" i="52" s="1"/>
  <c r="B81" i="52" s="1"/>
  <c r="B82" i="52" s="1"/>
  <c r="B83" i="52" s="1"/>
  <c r="B84" i="52" s="1"/>
  <c r="B85" i="52" s="1"/>
  <c r="B86" i="52" s="1"/>
  <c r="B87" i="52" s="1"/>
  <c r="B88" i="52" s="1"/>
  <c r="B89" i="52" s="1"/>
  <c r="B90" i="52" s="1"/>
  <c r="S60" i="52"/>
  <c r="P60" i="52"/>
  <c r="M60" i="52"/>
  <c r="AS59" i="52"/>
  <c r="AR59" i="52"/>
  <c r="AQ59" i="52"/>
  <c r="AB54" i="52"/>
  <c r="AA54" i="52"/>
  <c r="Z54" i="52"/>
  <c r="AD54" i="52" s="1"/>
  <c r="Y54" i="52"/>
  <c r="AE54" i="52" s="1"/>
  <c r="AL54" i="52" s="1"/>
  <c r="W54" i="52"/>
  <c r="G54" i="52"/>
  <c r="F54" i="52"/>
  <c r="E54" i="52"/>
  <c r="C54" i="52"/>
  <c r="AB53" i="52"/>
  <c r="AA53" i="52"/>
  <c r="Z53" i="52"/>
  <c r="AD53" i="52" s="1"/>
  <c r="Y53" i="52"/>
  <c r="AE53" i="52" s="1"/>
  <c r="AL53" i="52" s="1"/>
  <c r="W53" i="52"/>
  <c r="G53" i="52"/>
  <c r="F53" i="52"/>
  <c r="J53" i="52" s="1"/>
  <c r="E53" i="52"/>
  <c r="C53" i="52"/>
  <c r="AB52" i="52"/>
  <c r="AA52" i="52"/>
  <c r="Z52" i="52"/>
  <c r="Y52" i="52"/>
  <c r="AC52" i="52" s="1"/>
  <c r="AF52" i="52" s="1"/>
  <c r="W52" i="52"/>
  <c r="G52" i="52"/>
  <c r="F52" i="52"/>
  <c r="E52" i="52"/>
  <c r="C52" i="52"/>
  <c r="C88" i="52" s="1"/>
  <c r="AB51" i="52"/>
  <c r="AA51" i="52"/>
  <c r="Z51" i="52"/>
  <c r="AD51" i="52" s="1"/>
  <c r="Y51" i="52"/>
  <c r="AE51" i="52" s="1"/>
  <c r="AL51" i="52" s="1"/>
  <c r="W51" i="52"/>
  <c r="G51" i="52"/>
  <c r="F51" i="52"/>
  <c r="J51" i="52" s="1"/>
  <c r="E51" i="52"/>
  <c r="C51" i="52"/>
  <c r="AB50" i="52"/>
  <c r="AA50" i="52"/>
  <c r="Z50" i="52"/>
  <c r="AD50" i="52" s="1"/>
  <c r="Y50" i="52"/>
  <c r="AE50" i="52" s="1"/>
  <c r="AL50" i="52" s="1"/>
  <c r="W50" i="52"/>
  <c r="G50" i="52"/>
  <c r="F50" i="52"/>
  <c r="J50" i="52" s="1"/>
  <c r="E50" i="52"/>
  <c r="C50" i="52"/>
  <c r="AB49" i="52"/>
  <c r="AA49" i="52"/>
  <c r="Z49" i="52"/>
  <c r="Y49" i="52"/>
  <c r="AE49" i="52" s="1"/>
  <c r="AL49" i="52" s="1"/>
  <c r="W49" i="52"/>
  <c r="H85" i="52"/>
  <c r="G49" i="52"/>
  <c r="F49" i="52"/>
  <c r="E49" i="52"/>
  <c r="C49" i="52"/>
  <c r="AB48" i="52"/>
  <c r="AA48" i="52"/>
  <c r="Z48" i="52"/>
  <c r="Y48" i="52"/>
  <c r="AC48" i="52" s="1"/>
  <c r="AF48" i="52" s="1"/>
  <c r="W48" i="52"/>
  <c r="G48" i="52"/>
  <c r="F48" i="52"/>
  <c r="J48" i="52" s="1"/>
  <c r="E48" i="52"/>
  <c r="C48" i="52"/>
  <c r="AB47" i="52"/>
  <c r="AA47" i="52"/>
  <c r="Z47" i="52"/>
  <c r="AD47" i="52" s="1"/>
  <c r="Y47" i="52"/>
  <c r="W47" i="52"/>
  <c r="G47" i="52"/>
  <c r="F47" i="52"/>
  <c r="J47" i="52" s="1"/>
  <c r="E47" i="52"/>
  <c r="C47" i="52"/>
  <c r="AB46" i="52"/>
  <c r="AA46" i="52"/>
  <c r="Z46" i="52"/>
  <c r="AD46" i="52" s="1"/>
  <c r="Y46" i="52"/>
  <c r="AC46" i="52" s="1"/>
  <c r="AF46" i="52" s="1"/>
  <c r="W46" i="52"/>
  <c r="G46" i="52"/>
  <c r="F46" i="52"/>
  <c r="J46" i="52" s="1"/>
  <c r="E46" i="52"/>
  <c r="C46" i="52"/>
  <c r="AB45" i="52"/>
  <c r="AA45" i="52"/>
  <c r="Z45" i="52"/>
  <c r="Y45" i="52"/>
  <c r="AE45" i="52" s="1"/>
  <c r="AL45" i="52" s="1"/>
  <c r="W45" i="52"/>
  <c r="G45" i="52"/>
  <c r="F45" i="52"/>
  <c r="E45" i="52"/>
  <c r="C45" i="52"/>
  <c r="AB44" i="52"/>
  <c r="AA44" i="52"/>
  <c r="Z44" i="52"/>
  <c r="AD44" i="52" s="1"/>
  <c r="Y44" i="52"/>
  <c r="W44" i="52"/>
  <c r="G44" i="52"/>
  <c r="F44" i="52"/>
  <c r="J44" i="52" s="1"/>
  <c r="E44" i="52"/>
  <c r="C44" i="52"/>
  <c r="AB43" i="52"/>
  <c r="AA43" i="52"/>
  <c r="Z43" i="52"/>
  <c r="AD43" i="52" s="1"/>
  <c r="Y43" i="52"/>
  <c r="W43" i="52"/>
  <c r="G43" i="52"/>
  <c r="F43" i="52"/>
  <c r="J43" i="52" s="1"/>
  <c r="E43" i="52"/>
  <c r="C43" i="52"/>
  <c r="AB42" i="52"/>
  <c r="AA42" i="52"/>
  <c r="Z42" i="52"/>
  <c r="Y42" i="52"/>
  <c r="AC42" i="52" s="1"/>
  <c r="AF42" i="52" s="1"/>
  <c r="W42" i="52"/>
  <c r="G42" i="52"/>
  <c r="F42" i="52"/>
  <c r="J42" i="52" s="1"/>
  <c r="E42" i="52"/>
  <c r="C42" i="52"/>
  <c r="AB41" i="52"/>
  <c r="AA41" i="52"/>
  <c r="Z41" i="52"/>
  <c r="Y41" i="52"/>
  <c r="AE41" i="52" s="1"/>
  <c r="AL41" i="52" s="1"/>
  <c r="W41" i="52"/>
  <c r="G41" i="52"/>
  <c r="F41" i="52"/>
  <c r="E41" i="52"/>
  <c r="C41" i="52"/>
  <c r="AB40" i="52"/>
  <c r="AA40" i="52"/>
  <c r="Z40" i="52"/>
  <c r="AD40" i="52" s="1"/>
  <c r="Y40" i="52"/>
  <c r="AE40" i="52" s="1"/>
  <c r="AL40" i="52" s="1"/>
  <c r="W40" i="52"/>
  <c r="G40" i="52"/>
  <c r="F40" i="52"/>
  <c r="E40" i="52"/>
  <c r="C40" i="52"/>
  <c r="AB39" i="52"/>
  <c r="AA39" i="52"/>
  <c r="Z39" i="52"/>
  <c r="AD39" i="52" s="1"/>
  <c r="Y39" i="52"/>
  <c r="W39" i="52"/>
  <c r="G39" i="52"/>
  <c r="F39" i="52"/>
  <c r="J39" i="52" s="1"/>
  <c r="E39" i="52"/>
  <c r="C39" i="52"/>
  <c r="AB38" i="52"/>
  <c r="AA38" i="52"/>
  <c r="Z38" i="52"/>
  <c r="AD38" i="52" s="1"/>
  <c r="Y38" i="52"/>
  <c r="AE38" i="52" s="1"/>
  <c r="AL38" i="52" s="1"/>
  <c r="W38" i="52"/>
  <c r="H74" i="52"/>
  <c r="G38" i="52"/>
  <c r="F38" i="52"/>
  <c r="E38" i="52"/>
  <c r="C38" i="52"/>
  <c r="AB37" i="52"/>
  <c r="AA37" i="52"/>
  <c r="Z37" i="52"/>
  <c r="AD37" i="52" s="1"/>
  <c r="Y37" i="52"/>
  <c r="AE37" i="52" s="1"/>
  <c r="AL37" i="52" s="1"/>
  <c r="W37" i="52"/>
  <c r="G37" i="52"/>
  <c r="F37" i="52"/>
  <c r="J37" i="52" s="1"/>
  <c r="E37" i="52"/>
  <c r="C37" i="52"/>
  <c r="AB36" i="52"/>
  <c r="AA36" i="52"/>
  <c r="Z36" i="52"/>
  <c r="AD36" i="52" s="1"/>
  <c r="Y36" i="52"/>
  <c r="AE36" i="52" s="1"/>
  <c r="AL36" i="52" s="1"/>
  <c r="W36" i="52"/>
  <c r="G36" i="52"/>
  <c r="F36" i="52"/>
  <c r="J36" i="52" s="1"/>
  <c r="E36" i="52"/>
  <c r="C36" i="52"/>
  <c r="AB35" i="52"/>
  <c r="AA35" i="52"/>
  <c r="Z35" i="52"/>
  <c r="Y35" i="52"/>
  <c r="AE35" i="52" s="1"/>
  <c r="AL35" i="52" s="1"/>
  <c r="W35" i="52"/>
  <c r="G35" i="52"/>
  <c r="F35" i="52"/>
  <c r="J35" i="52" s="1"/>
  <c r="E35" i="52"/>
  <c r="C35" i="52"/>
  <c r="AB34" i="52"/>
  <c r="AA34" i="52"/>
  <c r="Z34" i="52"/>
  <c r="Y34" i="52"/>
  <c r="AC34" i="52" s="1"/>
  <c r="AF34" i="52" s="1"/>
  <c r="W34" i="52"/>
  <c r="G34" i="52"/>
  <c r="F34" i="52"/>
  <c r="E34" i="52"/>
  <c r="C34" i="52"/>
  <c r="AB33" i="52"/>
  <c r="AA33" i="52"/>
  <c r="Z33" i="52"/>
  <c r="AD33" i="52" s="1"/>
  <c r="Y33" i="52"/>
  <c r="AE33" i="52" s="1"/>
  <c r="AL33" i="52" s="1"/>
  <c r="W33" i="52"/>
  <c r="G33" i="52"/>
  <c r="G69" i="52" s="1"/>
  <c r="F33" i="52"/>
  <c r="J33" i="52" s="1"/>
  <c r="E33" i="52"/>
  <c r="C33" i="52"/>
  <c r="AB32" i="52"/>
  <c r="AA32" i="52"/>
  <c r="Z32" i="52"/>
  <c r="AD32" i="52" s="1"/>
  <c r="Y32" i="52"/>
  <c r="W32" i="52"/>
  <c r="G32" i="52"/>
  <c r="F32" i="52"/>
  <c r="E32" i="52"/>
  <c r="C32" i="52"/>
  <c r="AB31" i="52"/>
  <c r="AA31" i="52"/>
  <c r="Z31" i="52"/>
  <c r="AD31" i="52" s="1"/>
  <c r="Y31" i="52"/>
  <c r="AC31" i="52" s="1"/>
  <c r="AF31" i="52" s="1"/>
  <c r="W31" i="52"/>
  <c r="G31" i="52"/>
  <c r="F31" i="52"/>
  <c r="J31" i="52" s="1"/>
  <c r="E31" i="52"/>
  <c r="C31" i="52"/>
  <c r="C67" i="52" s="1"/>
  <c r="AB30" i="52"/>
  <c r="AA30" i="52"/>
  <c r="Z30" i="52"/>
  <c r="Y30" i="52"/>
  <c r="AC30" i="52" s="1"/>
  <c r="AF30" i="52" s="1"/>
  <c r="W30" i="52"/>
  <c r="H66" i="52"/>
  <c r="G30" i="52"/>
  <c r="F30" i="52"/>
  <c r="E30" i="52"/>
  <c r="C30" i="52"/>
  <c r="AB29" i="52"/>
  <c r="AA29" i="52"/>
  <c r="Z29" i="52"/>
  <c r="Y29" i="52"/>
  <c r="W29" i="52"/>
  <c r="G29" i="52"/>
  <c r="F29" i="52"/>
  <c r="J29" i="52" s="1"/>
  <c r="E29" i="52"/>
  <c r="C29" i="52"/>
  <c r="AB28" i="52"/>
  <c r="AA28" i="52"/>
  <c r="Z28" i="52"/>
  <c r="Y28" i="52"/>
  <c r="AE28" i="52" s="1"/>
  <c r="AL28" i="52" s="1"/>
  <c r="W28" i="52"/>
  <c r="G28" i="52"/>
  <c r="F28" i="52"/>
  <c r="J28" i="52" s="1"/>
  <c r="E28" i="52"/>
  <c r="C28" i="52"/>
  <c r="AB27" i="52"/>
  <c r="AA27" i="52"/>
  <c r="Z27" i="52"/>
  <c r="Y27" i="52"/>
  <c r="AE27" i="52" s="1"/>
  <c r="AL27" i="52" s="1"/>
  <c r="W27" i="52"/>
  <c r="G27" i="52"/>
  <c r="F27" i="52"/>
  <c r="E27" i="52"/>
  <c r="C27" i="52"/>
  <c r="AB26" i="52"/>
  <c r="AA26" i="52"/>
  <c r="Z26" i="52"/>
  <c r="Y26" i="52"/>
  <c r="AC26" i="52" s="1"/>
  <c r="AF26" i="52" s="1"/>
  <c r="W26" i="52"/>
  <c r="G26" i="52"/>
  <c r="F26" i="52"/>
  <c r="J26" i="52" s="1"/>
  <c r="E26" i="52"/>
  <c r="C26" i="52"/>
  <c r="AB25" i="52"/>
  <c r="AA25" i="52"/>
  <c r="Z25" i="52"/>
  <c r="AD25" i="52" s="1"/>
  <c r="Y25" i="52"/>
  <c r="E131" i="52" s="1"/>
  <c r="W25" i="52"/>
  <c r="G25" i="52"/>
  <c r="F25" i="52"/>
  <c r="E25" i="52"/>
  <c r="C25" i="52"/>
  <c r="B25" i="52"/>
  <c r="B26" i="52" s="1"/>
  <c r="B27" i="52" s="1"/>
  <c r="B28" i="52" s="1"/>
  <c r="B29" i="52" s="1"/>
  <c r="B30" i="52" s="1"/>
  <c r="B31" i="52" s="1"/>
  <c r="B32" i="52" s="1"/>
  <c r="B33" i="52" s="1"/>
  <c r="B34" i="52" s="1"/>
  <c r="B35" i="52" s="1"/>
  <c r="B36" i="52" s="1"/>
  <c r="B37" i="52" s="1"/>
  <c r="B38" i="52" s="1"/>
  <c r="B39" i="52" s="1"/>
  <c r="B40" i="52" s="1"/>
  <c r="B41" i="52" s="1"/>
  <c r="B42" i="52" s="1"/>
  <c r="B43" i="52" s="1"/>
  <c r="B44" i="52" s="1"/>
  <c r="B45" i="52" s="1"/>
  <c r="B46" i="52" s="1"/>
  <c r="B47" i="52" s="1"/>
  <c r="B48" i="52" s="1"/>
  <c r="B49" i="52" s="1"/>
  <c r="B50" i="52" s="1"/>
  <c r="B51" i="52" s="1"/>
  <c r="B52" i="52" s="1"/>
  <c r="B53" i="52" s="1"/>
  <c r="B54" i="52" s="1"/>
  <c r="AM24" i="52"/>
  <c r="AM270" i="52" s="1"/>
  <c r="AJ24" i="52"/>
  <c r="AJ270" i="52" s="1"/>
  <c r="AG24" i="52"/>
  <c r="AG270" i="52" s="1"/>
  <c r="W24" i="52"/>
  <c r="E24" i="52"/>
  <c r="C24" i="52"/>
  <c r="AS23" i="52"/>
  <c r="AR23" i="52"/>
  <c r="AQ23" i="52"/>
  <c r="AB370" i="28"/>
  <c r="AA370" i="28"/>
  <c r="Z370" i="28"/>
  <c r="AD370" i="28" s="1"/>
  <c r="Y370" i="28"/>
  <c r="AE370" i="28" s="1"/>
  <c r="AL370" i="28" s="1"/>
  <c r="W370" i="28"/>
  <c r="AB369" i="28"/>
  <c r="AA369" i="28"/>
  <c r="Z369" i="28"/>
  <c r="Y369" i="28"/>
  <c r="AC369" i="28" s="1"/>
  <c r="AF369" i="28" s="1"/>
  <c r="W369" i="28"/>
  <c r="AB368" i="28"/>
  <c r="AA368" i="28"/>
  <c r="Z368" i="28"/>
  <c r="Y368" i="28"/>
  <c r="AE368" i="28" s="1"/>
  <c r="AL368" i="28" s="1"/>
  <c r="W368" i="28"/>
  <c r="AB367" i="28"/>
  <c r="AA367" i="28"/>
  <c r="Z367" i="28"/>
  <c r="Y367" i="28"/>
  <c r="AC367" i="28" s="1"/>
  <c r="AF367" i="28" s="1"/>
  <c r="W367" i="28"/>
  <c r="AB366" i="28"/>
  <c r="AA366" i="28"/>
  <c r="Z366" i="28"/>
  <c r="Y366" i="28"/>
  <c r="AE366" i="28" s="1"/>
  <c r="AL366" i="28" s="1"/>
  <c r="W366" i="28"/>
  <c r="AB365" i="28"/>
  <c r="AA365" i="28"/>
  <c r="Z365" i="28"/>
  <c r="AD365" i="28" s="1"/>
  <c r="Y365" i="28"/>
  <c r="AC365" i="28" s="1"/>
  <c r="AF365" i="28" s="1"/>
  <c r="W365" i="28"/>
  <c r="AB364" i="28"/>
  <c r="AA364" i="28"/>
  <c r="Z364" i="28"/>
  <c r="Y364" i="28"/>
  <c r="AE364" i="28" s="1"/>
  <c r="AL364" i="28" s="1"/>
  <c r="W364" i="28"/>
  <c r="AB363" i="28"/>
  <c r="AA363" i="28"/>
  <c r="Z363" i="28"/>
  <c r="Y363" i="28"/>
  <c r="AE363" i="28" s="1"/>
  <c r="AL363" i="28" s="1"/>
  <c r="W363" i="28"/>
  <c r="AB362" i="28"/>
  <c r="AA362" i="28"/>
  <c r="Z362" i="28"/>
  <c r="Y362" i="28"/>
  <c r="AE362" i="28" s="1"/>
  <c r="AL362" i="28" s="1"/>
  <c r="W362" i="28"/>
  <c r="AB361" i="28"/>
  <c r="AA361" i="28"/>
  <c r="Z361" i="28"/>
  <c r="Y361" i="28"/>
  <c r="AE361" i="28" s="1"/>
  <c r="AL361" i="28" s="1"/>
  <c r="W361" i="28"/>
  <c r="AB360" i="28"/>
  <c r="AA360" i="28"/>
  <c r="Z360" i="28"/>
  <c r="Y360" i="28"/>
  <c r="AE360" i="28" s="1"/>
  <c r="AL360" i="28" s="1"/>
  <c r="W360" i="28"/>
  <c r="AB359" i="28"/>
  <c r="AA359" i="28"/>
  <c r="Z359" i="28"/>
  <c r="Y359" i="28"/>
  <c r="W359" i="28"/>
  <c r="AB358" i="28"/>
  <c r="AA358" i="28"/>
  <c r="Z358" i="28"/>
  <c r="Y358" i="28"/>
  <c r="AE358" i="28" s="1"/>
  <c r="AL358" i="28" s="1"/>
  <c r="W358" i="28"/>
  <c r="AB357" i="28"/>
  <c r="AA357" i="28"/>
  <c r="Z357" i="28"/>
  <c r="AD357" i="28" s="1"/>
  <c r="Y357" i="28"/>
  <c r="AC357" i="28" s="1"/>
  <c r="AF357" i="28" s="1"/>
  <c r="W357" i="28"/>
  <c r="AB356" i="28"/>
  <c r="AA356" i="28"/>
  <c r="Z356" i="28"/>
  <c r="Y356" i="28"/>
  <c r="AE356" i="28" s="1"/>
  <c r="AL356" i="28" s="1"/>
  <c r="W356" i="28"/>
  <c r="X357" i="28" s="1"/>
  <c r="AB355" i="28"/>
  <c r="AA355" i="28"/>
  <c r="Z355" i="28"/>
  <c r="Y355" i="28"/>
  <c r="AE355" i="28" s="1"/>
  <c r="AL355" i="28" s="1"/>
  <c r="W355" i="28"/>
  <c r="AB354" i="28"/>
  <c r="AA354" i="28"/>
  <c r="Z354" i="28"/>
  <c r="Y354" i="28"/>
  <c r="AC354" i="28" s="1"/>
  <c r="AF354" i="28" s="1"/>
  <c r="W354" i="28"/>
  <c r="AB353" i="28"/>
  <c r="AA353" i="28"/>
  <c r="Z353" i="28"/>
  <c r="Y353" i="28"/>
  <c r="AE353" i="28" s="1"/>
  <c r="AL353" i="28" s="1"/>
  <c r="W353" i="28"/>
  <c r="AB352" i="28"/>
  <c r="AA352" i="28"/>
  <c r="Z352" i="28"/>
  <c r="Y352" i="28"/>
  <c r="AE352" i="28" s="1"/>
  <c r="AL352" i="28" s="1"/>
  <c r="W352" i="28"/>
  <c r="AB351" i="28"/>
  <c r="AA351" i="28"/>
  <c r="Z351" i="28"/>
  <c r="Y351" i="28"/>
  <c r="AE351" i="28" s="1"/>
  <c r="AL351" i="28" s="1"/>
  <c r="W351" i="28"/>
  <c r="AB350" i="28"/>
  <c r="AA350" i="28"/>
  <c r="Z350" i="28"/>
  <c r="Y350" i="28"/>
  <c r="AE350" i="28" s="1"/>
  <c r="AL350" i="28" s="1"/>
  <c r="W350" i="28"/>
  <c r="AB349" i="28"/>
  <c r="AA349" i="28"/>
  <c r="Z349" i="28"/>
  <c r="AD349" i="28" s="1"/>
  <c r="Y349" i="28"/>
  <c r="AC349" i="28" s="1"/>
  <c r="AF349" i="28" s="1"/>
  <c r="W349" i="28"/>
  <c r="AB348" i="28"/>
  <c r="AA348" i="28"/>
  <c r="Z348" i="28"/>
  <c r="Y348" i="28"/>
  <c r="AE348" i="28" s="1"/>
  <c r="AL348" i="28" s="1"/>
  <c r="W348" i="28"/>
  <c r="X349" i="28" s="1"/>
  <c r="AB347" i="28"/>
  <c r="AA347" i="28"/>
  <c r="Z347" i="28"/>
  <c r="Y347" i="28"/>
  <c r="AE347" i="28" s="1"/>
  <c r="AL347" i="28" s="1"/>
  <c r="W347" i="28"/>
  <c r="AB346" i="28"/>
  <c r="AA346" i="28"/>
  <c r="Z346" i="28"/>
  <c r="AD346" i="28" s="1"/>
  <c r="Y346" i="28"/>
  <c r="W346" i="28"/>
  <c r="AB345" i="28"/>
  <c r="AA345" i="28"/>
  <c r="Z345" i="28"/>
  <c r="Y345" i="28"/>
  <c r="AE345" i="28" s="1"/>
  <c r="AL345" i="28" s="1"/>
  <c r="W345" i="28"/>
  <c r="AB344" i="28"/>
  <c r="AA344" i="28"/>
  <c r="Z344" i="28"/>
  <c r="Y344" i="28"/>
  <c r="AE344" i="28" s="1"/>
  <c r="AL344" i="28" s="1"/>
  <c r="W344" i="28"/>
  <c r="AB343" i="28"/>
  <c r="AA343" i="28"/>
  <c r="Z343" i="28"/>
  <c r="Y343" i="28"/>
  <c r="AE343" i="28" s="1"/>
  <c r="AL343" i="28" s="1"/>
  <c r="W343" i="28"/>
  <c r="AB342" i="28"/>
  <c r="AA342" i="28"/>
  <c r="Z342" i="28"/>
  <c r="Y342" i="28"/>
  <c r="AE342" i="28" s="1"/>
  <c r="AL342" i="28" s="1"/>
  <c r="W342" i="28"/>
  <c r="AB341" i="28"/>
  <c r="AA341" i="28"/>
  <c r="Z341" i="28"/>
  <c r="AD341" i="28" s="1"/>
  <c r="Y341" i="28"/>
  <c r="AC341" i="28" s="1"/>
  <c r="AF341" i="28" s="1"/>
  <c r="W341" i="28"/>
  <c r="B341" i="28"/>
  <c r="B342" i="28" s="1"/>
  <c r="B343" i="28" s="1"/>
  <c r="B344" i="28" s="1"/>
  <c r="B345" i="28" s="1"/>
  <c r="B346" i="28" s="1"/>
  <c r="B347" i="28" s="1"/>
  <c r="B348" i="28" s="1"/>
  <c r="B349" i="28" s="1"/>
  <c r="B350" i="28" s="1"/>
  <c r="B351" i="28" s="1"/>
  <c r="B352" i="28" s="1"/>
  <c r="B353" i="28" s="1"/>
  <c r="B354" i="28" s="1"/>
  <c r="B355" i="28" s="1"/>
  <c r="B356" i="28" s="1"/>
  <c r="B357" i="28" s="1"/>
  <c r="B358" i="28" s="1"/>
  <c r="B359" i="28" s="1"/>
  <c r="B360" i="28" s="1"/>
  <c r="B361" i="28" s="1"/>
  <c r="B362" i="28" s="1"/>
  <c r="B363" i="28" s="1"/>
  <c r="B364" i="28" s="1"/>
  <c r="B365" i="28" s="1"/>
  <c r="B366" i="28" s="1"/>
  <c r="B367" i="28" s="1"/>
  <c r="B368" i="28" s="1"/>
  <c r="B369" i="28" s="1"/>
  <c r="B370" i="28" s="1"/>
  <c r="W340" i="28"/>
  <c r="S340" i="28"/>
  <c r="P340" i="28"/>
  <c r="M340" i="28"/>
  <c r="AS339" i="28"/>
  <c r="AR339" i="28"/>
  <c r="AQ339" i="28"/>
  <c r="AB370" i="51"/>
  <c r="AA370" i="51"/>
  <c r="Z370" i="51"/>
  <c r="AD370" i="51" s="1"/>
  <c r="Y370" i="51"/>
  <c r="AE370" i="51" s="1"/>
  <c r="AL370" i="51" s="1"/>
  <c r="W370" i="51"/>
  <c r="AB369" i="51"/>
  <c r="AA369" i="51"/>
  <c r="Z369" i="51"/>
  <c r="Y369" i="51"/>
  <c r="AE369" i="51" s="1"/>
  <c r="AL369" i="51" s="1"/>
  <c r="W369" i="51"/>
  <c r="AB368" i="51"/>
  <c r="AA368" i="51"/>
  <c r="Z368" i="51"/>
  <c r="Y368" i="51"/>
  <c r="AE368" i="51" s="1"/>
  <c r="AL368" i="51" s="1"/>
  <c r="W368" i="51"/>
  <c r="AB367" i="51"/>
  <c r="AA367" i="51"/>
  <c r="Z367" i="51"/>
  <c r="Y367" i="51"/>
  <c r="AC367" i="51" s="1"/>
  <c r="AF367" i="51" s="1"/>
  <c r="W367" i="51"/>
  <c r="AB366" i="51"/>
  <c r="AA366" i="51"/>
  <c r="Z366" i="51"/>
  <c r="AD366" i="51" s="1"/>
  <c r="Y366" i="51"/>
  <c r="W366" i="51"/>
  <c r="AB365" i="51"/>
  <c r="AA365" i="51"/>
  <c r="Z365" i="51"/>
  <c r="AD365" i="51" s="1"/>
  <c r="Y365" i="51"/>
  <c r="AE365" i="51" s="1"/>
  <c r="AL365" i="51" s="1"/>
  <c r="W365" i="51"/>
  <c r="AB364" i="51"/>
  <c r="AA364" i="51"/>
  <c r="Z364" i="51"/>
  <c r="AD364" i="51" s="1"/>
  <c r="Y364" i="51"/>
  <c r="AE364" i="51" s="1"/>
  <c r="AL364" i="51" s="1"/>
  <c r="W364" i="51"/>
  <c r="AB363" i="51"/>
  <c r="AA363" i="51"/>
  <c r="Z363" i="51"/>
  <c r="AD363" i="51" s="1"/>
  <c r="Y363" i="51"/>
  <c r="AC363" i="51" s="1"/>
  <c r="AF363" i="51" s="1"/>
  <c r="W363" i="51"/>
  <c r="AB362" i="51"/>
  <c r="AA362" i="51"/>
  <c r="Z362" i="51"/>
  <c r="Y362" i="51"/>
  <c r="AE362" i="51" s="1"/>
  <c r="AL362" i="51" s="1"/>
  <c r="W362" i="51"/>
  <c r="AB361" i="51"/>
  <c r="AA361" i="51"/>
  <c r="Z361" i="51"/>
  <c r="Y361" i="51"/>
  <c r="AE361" i="51" s="1"/>
  <c r="AL361" i="51" s="1"/>
  <c r="W361" i="51"/>
  <c r="AB360" i="51"/>
  <c r="AA360" i="51"/>
  <c r="Z360" i="51"/>
  <c r="Y360" i="51"/>
  <c r="AE360" i="51" s="1"/>
  <c r="AL360" i="51" s="1"/>
  <c r="W360" i="51"/>
  <c r="AB359" i="51"/>
  <c r="AA359" i="51"/>
  <c r="Z359" i="51"/>
  <c r="Y359" i="51"/>
  <c r="AC359" i="51" s="1"/>
  <c r="AF359" i="51" s="1"/>
  <c r="W359" i="51"/>
  <c r="AB358" i="51"/>
  <c r="AA358" i="51"/>
  <c r="Z358" i="51"/>
  <c r="AD358" i="51" s="1"/>
  <c r="Y358" i="51"/>
  <c r="W358" i="51"/>
  <c r="AB357" i="51"/>
  <c r="AA357" i="51"/>
  <c r="Z357" i="51"/>
  <c r="AD357" i="51" s="1"/>
  <c r="Y357" i="51"/>
  <c r="AE357" i="51" s="1"/>
  <c r="AL357" i="51" s="1"/>
  <c r="W357" i="51"/>
  <c r="AB356" i="51"/>
  <c r="AA356" i="51"/>
  <c r="Z356" i="51"/>
  <c r="AD356" i="51" s="1"/>
  <c r="Y356" i="51"/>
  <c r="AE356" i="51" s="1"/>
  <c r="AL356" i="51" s="1"/>
  <c r="W356" i="51"/>
  <c r="AB355" i="51"/>
  <c r="AA355" i="51"/>
  <c r="Z355" i="51"/>
  <c r="AD355" i="51" s="1"/>
  <c r="Y355" i="51"/>
  <c r="AC355" i="51" s="1"/>
  <c r="AF355" i="51" s="1"/>
  <c r="W355" i="51"/>
  <c r="AB354" i="51"/>
  <c r="AA354" i="51"/>
  <c r="Z354" i="51"/>
  <c r="Y354" i="51"/>
  <c r="AC354" i="51" s="1"/>
  <c r="AF354" i="51" s="1"/>
  <c r="W354" i="51"/>
  <c r="AB353" i="51"/>
  <c r="AA353" i="51"/>
  <c r="Z353" i="51"/>
  <c r="Y353" i="51"/>
  <c r="AE353" i="51" s="1"/>
  <c r="AL353" i="51" s="1"/>
  <c r="W353" i="51"/>
  <c r="AB352" i="51"/>
  <c r="AA352" i="51"/>
  <c r="Z352" i="51"/>
  <c r="Y352" i="51"/>
  <c r="AE352" i="51" s="1"/>
  <c r="AL352" i="51" s="1"/>
  <c r="W352" i="51"/>
  <c r="AB351" i="51"/>
  <c r="AA351" i="51"/>
  <c r="Z351" i="51"/>
  <c r="AD351" i="51" s="1"/>
  <c r="Y351" i="51"/>
  <c r="W351" i="51"/>
  <c r="AB350" i="51"/>
  <c r="AA350" i="51"/>
  <c r="Z350" i="51"/>
  <c r="AD350" i="51" s="1"/>
  <c r="Y350" i="51"/>
  <c r="W350" i="51"/>
  <c r="AB349" i="51"/>
  <c r="AA349" i="51"/>
  <c r="Z349" i="51"/>
  <c r="AD349" i="51" s="1"/>
  <c r="Y349" i="51"/>
  <c r="W349" i="51"/>
  <c r="AB348" i="51"/>
  <c r="AA348" i="51"/>
  <c r="Z348" i="51"/>
  <c r="AD348" i="51" s="1"/>
  <c r="Y348" i="51"/>
  <c r="W348" i="51"/>
  <c r="AB347" i="51"/>
  <c r="AA347" i="51"/>
  <c r="Z347" i="51"/>
  <c r="AD347" i="51" s="1"/>
  <c r="Y347" i="51"/>
  <c r="AC347" i="51" s="1"/>
  <c r="AF347" i="51" s="1"/>
  <c r="W347" i="51"/>
  <c r="AB346" i="51"/>
  <c r="AA346" i="51"/>
  <c r="Z346" i="51"/>
  <c r="Y346" i="51"/>
  <c r="AE346" i="51" s="1"/>
  <c r="AL346" i="51" s="1"/>
  <c r="W346" i="51"/>
  <c r="AB345" i="51"/>
  <c r="AA345" i="51"/>
  <c r="Z345" i="51"/>
  <c r="Y345" i="51"/>
  <c r="AE345" i="51" s="1"/>
  <c r="AL345" i="51" s="1"/>
  <c r="W345" i="51"/>
  <c r="AB344" i="51"/>
  <c r="AA344" i="51"/>
  <c r="Z344" i="51"/>
  <c r="Y344" i="51"/>
  <c r="AE344" i="51" s="1"/>
  <c r="AL344" i="51" s="1"/>
  <c r="W344" i="51"/>
  <c r="AB343" i="51"/>
  <c r="AA343" i="51"/>
  <c r="Z343" i="51"/>
  <c r="AD343" i="51" s="1"/>
  <c r="Y343" i="51"/>
  <c r="AC343" i="51" s="1"/>
  <c r="AF343" i="51" s="1"/>
  <c r="W343" i="51"/>
  <c r="AB342" i="51"/>
  <c r="AA342" i="51"/>
  <c r="Z342" i="51"/>
  <c r="AD342" i="51" s="1"/>
  <c r="Y342" i="51"/>
  <c r="W342" i="51"/>
  <c r="AB341" i="51"/>
  <c r="AA341" i="51"/>
  <c r="Z341" i="51"/>
  <c r="AD341" i="51" s="1"/>
  <c r="Y341" i="51"/>
  <c r="AE341" i="51" s="1"/>
  <c r="AL341" i="51" s="1"/>
  <c r="W341" i="51"/>
  <c r="B341" i="51"/>
  <c r="B342" i="51" s="1"/>
  <c r="B343" i="51" s="1"/>
  <c r="B344" i="51" s="1"/>
  <c r="B345" i="51" s="1"/>
  <c r="B346" i="51" s="1"/>
  <c r="B347" i="51" s="1"/>
  <c r="B348" i="51" s="1"/>
  <c r="B349" i="51" s="1"/>
  <c r="B350" i="51" s="1"/>
  <c r="B351" i="51" s="1"/>
  <c r="B352" i="51" s="1"/>
  <c r="B353" i="51" s="1"/>
  <c r="B354" i="51" s="1"/>
  <c r="B355" i="51" s="1"/>
  <c r="B356" i="51" s="1"/>
  <c r="B357" i="51" s="1"/>
  <c r="B358" i="51" s="1"/>
  <c r="B359" i="51" s="1"/>
  <c r="B360" i="51" s="1"/>
  <c r="B361" i="51" s="1"/>
  <c r="B362" i="51" s="1"/>
  <c r="B363" i="51" s="1"/>
  <c r="B364" i="51" s="1"/>
  <c r="B365" i="51" s="1"/>
  <c r="B366" i="51" s="1"/>
  <c r="B367" i="51" s="1"/>
  <c r="B368" i="51" s="1"/>
  <c r="B369" i="51" s="1"/>
  <c r="B370" i="51" s="1"/>
  <c r="W340" i="51"/>
  <c r="S340" i="51"/>
  <c r="P340" i="51"/>
  <c r="M340" i="51"/>
  <c r="AS339" i="51"/>
  <c r="AR339" i="51"/>
  <c r="AQ339" i="51"/>
  <c r="X343" i="43"/>
  <c r="Z343" i="43"/>
  <c r="AF343" i="43" s="1"/>
  <c r="AM343" i="43" s="1"/>
  <c r="AA343" i="43"/>
  <c r="AE343" i="43" s="1"/>
  <c r="AB343" i="43"/>
  <c r="AC343" i="43"/>
  <c r="X344" i="43"/>
  <c r="Z344" i="43"/>
  <c r="AD344" i="43" s="1"/>
  <c r="AG344" i="43" s="1"/>
  <c r="AA344" i="43"/>
  <c r="AB344" i="43"/>
  <c r="AC344" i="43"/>
  <c r="X345" i="43"/>
  <c r="Z345" i="43"/>
  <c r="AF345" i="43" s="1"/>
  <c r="AM345" i="43" s="1"/>
  <c r="AA345" i="43"/>
  <c r="AE345" i="43" s="1"/>
  <c r="AB345" i="43"/>
  <c r="AC345" i="43"/>
  <c r="X346" i="43"/>
  <c r="Z346" i="43"/>
  <c r="AD346" i="43" s="1"/>
  <c r="AG346" i="43" s="1"/>
  <c r="AA346" i="43"/>
  <c r="AB346" i="43"/>
  <c r="AC346" i="43"/>
  <c r="X347" i="43"/>
  <c r="Z347" i="43"/>
  <c r="AA347" i="43"/>
  <c r="AE347" i="43" s="1"/>
  <c r="AB347" i="43"/>
  <c r="AC347" i="43"/>
  <c r="X348" i="43"/>
  <c r="Y348" i="43" s="1"/>
  <c r="Z348" i="43"/>
  <c r="AA348" i="43"/>
  <c r="AB348" i="43"/>
  <c r="AC348" i="43"/>
  <c r="X349" i="43"/>
  <c r="Z349" i="43"/>
  <c r="AF349" i="43" s="1"/>
  <c r="AM349" i="43" s="1"/>
  <c r="AA349" i="43"/>
  <c r="AE349" i="43" s="1"/>
  <c r="AB349" i="43"/>
  <c r="AC349" i="43"/>
  <c r="X350" i="43"/>
  <c r="Z350" i="43"/>
  <c r="AF350" i="43" s="1"/>
  <c r="AM350" i="43" s="1"/>
  <c r="AA350" i="43"/>
  <c r="AB350" i="43"/>
  <c r="AC350" i="43"/>
  <c r="X351" i="43"/>
  <c r="Z351" i="43"/>
  <c r="AF351" i="43" s="1"/>
  <c r="AM351" i="43" s="1"/>
  <c r="AA351" i="43"/>
  <c r="AB351" i="43"/>
  <c r="AC351" i="43"/>
  <c r="X352" i="43"/>
  <c r="Z352" i="43"/>
  <c r="AD352" i="43" s="1"/>
  <c r="AG352" i="43" s="1"/>
  <c r="AA352" i="43"/>
  <c r="AB352" i="43"/>
  <c r="AC352" i="43"/>
  <c r="X353" i="43"/>
  <c r="Z353" i="43"/>
  <c r="AA353" i="43"/>
  <c r="AE353" i="43" s="1"/>
  <c r="AB353" i="43"/>
  <c r="AC353" i="43"/>
  <c r="X354" i="43"/>
  <c r="Y354" i="43" s="1"/>
  <c r="Z354" i="43"/>
  <c r="AD354" i="43" s="1"/>
  <c r="AG354" i="43" s="1"/>
  <c r="AA354" i="43"/>
  <c r="AB354" i="43"/>
  <c r="AC354" i="43"/>
  <c r="X355" i="43"/>
  <c r="Z355" i="43"/>
  <c r="AD355" i="43" s="1"/>
  <c r="AG355" i="43" s="1"/>
  <c r="AA355" i="43"/>
  <c r="AE355" i="43" s="1"/>
  <c r="AB355" i="43"/>
  <c r="AC355" i="43"/>
  <c r="X356" i="43"/>
  <c r="Y356" i="43" s="1"/>
  <c r="Z356" i="43"/>
  <c r="AF356" i="43" s="1"/>
  <c r="AM356" i="43" s="1"/>
  <c r="AA356" i="43"/>
  <c r="AE356" i="43" s="1"/>
  <c r="AB356" i="43"/>
  <c r="AC356" i="43"/>
  <c r="X357" i="43"/>
  <c r="Z357" i="43"/>
  <c r="AA357" i="43"/>
  <c r="AB357" i="43"/>
  <c r="AC357" i="43"/>
  <c r="X358" i="43"/>
  <c r="Z358" i="43"/>
  <c r="AA358" i="43"/>
  <c r="AE358" i="43" s="1"/>
  <c r="AB358" i="43"/>
  <c r="AC358" i="43"/>
  <c r="X359" i="43"/>
  <c r="Z359" i="43"/>
  <c r="AF359" i="43" s="1"/>
  <c r="AM359" i="43" s="1"/>
  <c r="AA359" i="43"/>
  <c r="AB359" i="43"/>
  <c r="AC359" i="43"/>
  <c r="X360" i="43"/>
  <c r="Z360" i="43"/>
  <c r="AD360" i="43" s="1"/>
  <c r="AG360" i="43" s="1"/>
  <c r="AA360" i="43"/>
  <c r="AE360" i="43" s="1"/>
  <c r="AB360" i="43"/>
  <c r="AC360" i="43"/>
  <c r="X361" i="43"/>
  <c r="Z361" i="43"/>
  <c r="AF361" i="43" s="1"/>
  <c r="AM361" i="43" s="1"/>
  <c r="AA361" i="43"/>
  <c r="AE361" i="43" s="1"/>
  <c r="AB361" i="43"/>
  <c r="AC361" i="43"/>
  <c r="X362" i="43"/>
  <c r="Y362" i="43" s="1"/>
  <c r="Z362" i="43"/>
  <c r="AD362" i="43" s="1"/>
  <c r="AG362" i="43" s="1"/>
  <c r="AA362" i="43"/>
  <c r="AB362" i="43"/>
  <c r="AC362" i="43"/>
  <c r="X363" i="43"/>
  <c r="Z363" i="43"/>
  <c r="AA363" i="43"/>
  <c r="AE363" i="43" s="1"/>
  <c r="AB363" i="43"/>
  <c r="AC363" i="43"/>
  <c r="X364" i="43"/>
  <c r="Y364" i="43" s="1"/>
  <c r="Z364" i="43"/>
  <c r="AA364" i="43"/>
  <c r="AE364" i="43" s="1"/>
  <c r="AB364" i="43"/>
  <c r="AC364" i="43"/>
  <c r="X365" i="43"/>
  <c r="Z365" i="43"/>
  <c r="AA365" i="43"/>
  <c r="AB365" i="43"/>
  <c r="AC365" i="43"/>
  <c r="X366" i="43"/>
  <c r="Y366" i="43" s="1"/>
  <c r="Z366" i="43"/>
  <c r="AA366" i="43"/>
  <c r="AE366" i="43" s="1"/>
  <c r="AB366" i="43"/>
  <c r="AC366" i="43"/>
  <c r="X367" i="43"/>
  <c r="Z367" i="43"/>
  <c r="AA367" i="43"/>
  <c r="AB367" i="43"/>
  <c r="AC367" i="43"/>
  <c r="X368" i="43"/>
  <c r="Z368" i="43"/>
  <c r="AF368" i="43" s="1"/>
  <c r="AM368" i="43" s="1"/>
  <c r="AA368" i="43"/>
  <c r="AE368" i="43" s="1"/>
  <c r="AB368" i="43"/>
  <c r="AC368" i="43"/>
  <c r="X369" i="43"/>
  <c r="Z369" i="43"/>
  <c r="AA369" i="43"/>
  <c r="AE369" i="43" s="1"/>
  <c r="AB369" i="43"/>
  <c r="AC369" i="43"/>
  <c r="X370" i="43"/>
  <c r="Z370" i="43"/>
  <c r="AD370" i="43" s="1"/>
  <c r="AG370" i="43" s="1"/>
  <c r="AA370" i="43"/>
  <c r="AB370" i="43"/>
  <c r="AC370" i="43"/>
  <c r="X371" i="43"/>
  <c r="Z371" i="43"/>
  <c r="AA371" i="43"/>
  <c r="AE371" i="43" s="1"/>
  <c r="AB371" i="43"/>
  <c r="AC371" i="43"/>
  <c r="AC342" i="43"/>
  <c r="AA342" i="43"/>
  <c r="AB342" i="43"/>
  <c r="Z342" i="43"/>
  <c r="X342" i="43"/>
  <c r="X341" i="43"/>
  <c r="T341" i="43"/>
  <c r="Q341" i="43"/>
  <c r="N341" i="43"/>
  <c r="AF366" i="43"/>
  <c r="AM366" i="43" s="1"/>
  <c r="AF358" i="43"/>
  <c r="AM358" i="43" s="1"/>
  <c r="AF344" i="43"/>
  <c r="AM344" i="43" s="1"/>
  <c r="B342" i="43"/>
  <c r="B343" i="43" s="1"/>
  <c r="B344" i="43" s="1"/>
  <c r="B345" i="43" s="1"/>
  <c r="B346" i="43" s="1"/>
  <c r="B347" i="43" s="1"/>
  <c r="B348" i="43" s="1"/>
  <c r="B349" i="43" s="1"/>
  <c r="B350" i="43" s="1"/>
  <c r="B351" i="43" s="1"/>
  <c r="B352" i="43" s="1"/>
  <c r="B353" i="43" s="1"/>
  <c r="B354" i="43" s="1"/>
  <c r="B355" i="43" s="1"/>
  <c r="B356" i="43" s="1"/>
  <c r="B357" i="43" s="1"/>
  <c r="B358" i="43" s="1"/>
  <c r="B359" i="43" s="1"/>
  <c r="B360" i="43" s="1"/>
  <c r="B361" i="43" s="1"/>
  <c r="B362" i="43" s="1"/>
  <c r="B363" i="43" s="1"/>
  <c r="B364" i="43" s="1"/>
  <c r="B365" i="43" s="1"/>
  <c r="B366" i="43" s="1"/>
  <c r="B367" i="43" s="1"/>
  <c r="B368" i="43" s="1"/>
  <c r="B369" i="43" s="1"/>
  <c r="B370" i="43" s="1"/>
  <c r="B371" i="43" s="1"/>
  <c r="AT340" i="43"/>
  <c r="AS340" i="43"/>
  <c r="AR340" i="43"/>
  <c r="Y7" i="31"/>
  <c r="X7" i="31"/>
  <c r="AB334" i="51"/>
  <c r="AA334" i="51"/>
  <c r="Z334" i="51"/>
  <c r="AD334" i="51" s="1"/>
  <c r="Y334" i="51"/>
  <c r="W334" i="51"/>
  <c r="AB333" i="51"/>
  <c r="AA333" i="51"/>
  <c r="Z333" i="51"/>
  <c r="AD333" i="51" s="1"/>
  <c r="Y333" i="51"/>
  <c r="AE333" i="51" s="1"/>
  <c r="AL333" i="51" s="1"/>
  <c r="W333" i="51"/>
  <c r="AB332" i="51"/>
  <c r="AA332" i="51"/>
  <c r="Z332" i="51"/>
  <c r="Y332" i="51"/>
  <c r="W332" i="51"/>
  <c r="AB331" i="51"/>
  <c r="AA331" i="51"/>
  <c r="Z331" i="51"/>
  <c r="Y331" i="51"/>
  <c r="AE331" i="51" s="1"/>
  <c r="AL331" i="51" s="1"/>
  <c r="W331" i="51"/>
  <c r="AB330" i="51"/>
  <c r="AA330" i="51"/>
  <c r="Z330" i="51"/>
  <c r="Y330" i="51"/>
  <c r="AE330" i="51" s="1"/>
  <c r="AL330" i="51" s="1"/>
  <c r="W330" i="51"/>
  <c r="AB329" i="51"/>
  <c r="AA329" i="51"/>
  <c r="Z329" i="51"/>
  <c r="AD329" i="51" s="1"/>
  <c r="Y329" i="51"/>
  <c r="W329" i="51"/>
  <c r="AB328" i="51"/>
  <c r="AA328" i="51"/>
  <c r="Z328" i="51"/>
  <c r="AD328" i="51" s="1"/>
  <c r="Y328" i="51"/>
  <c r="AE328" i="51" s="1"/>
  <c r="AL328" i="51" s="1"/>
  <c r="W328" i="51"/>
  <c r="AB327" i="51"/>
  <c r="AA327" i="51"/>
  <c r="Z327" i="51"/>
  <c r="AD327" i="51" s="1"/>
  <c r="Y327" i="51"/>
  <c r="W327" i="51"/>
  <c r="AB326" i="51"/>
  <c r="AA326" i="51"/>
  <c r="Z326" i="51"/>
  <c r="AD326" i="51" s="1"/>
  <c r="Y326" i="51"/>
  <c r="AC326" i="51" s="1"/>
  <c r="AF326" i="51" s="1"/>
  <c r="W326" i="51"/>
  <c r="AB325" i="51"/>
  <c r="AA325" i="51"/>
  <c r="Z325" i="51"/>
  <c r="Y325" i="51"/>
  <c r="AE325" i="51" s="1"/>
  <c r="AL325" i="51" s="1"/>
  <c r="W325" i="51"/>
  <c r="AB324" i="51"/>
  <c r="AA324" i="51"/>
  <c r="Z324" i="51"/>
  <c r="AD324" i="51" s="1"/>
  <c r="Y324" i="51"/>
  <c r="W324" i="51"/>
  <c r="AB323" i="51"/>
  <c r="AA323" i="51"/>
  <c r="Z323" i="51"/>
  <c r="Y323" i="51"/>
  <c r="AE323" i="51" s="1"/>
  <c r="AL323" i="51" s="1"/>
  <c r="W323" i="51"/>
  <c r="AB322" i="51"/>
  <c r="AA322" i="51"/>
  <c r="Z322" i="51"/>
  <c r="Y322" i="51"/>
  <c r="AE322" i="51" s="1"/>
  <c r="AL322" i="51" s="1"/>
  <c r="W322" i="51"/>
  <c r="AB321" i="51"/>
  <c r="AA321" i="51"/>
  <c r="Z321" i="51"/>
  <c r="Y321" i="51"/>
  <c r="W321" i="51"/>
  <c r="AB320" i="51"/>
  <c r="AA320" i="51"/>
  <c r="Z320" i="51"/>
  <c r="AD320" i="51" s="1"/>
  <c r="Y320" i="51"/>
  <c r="AE320" i="51" s="1"/>
  <c r="AL320" i="51" s="1"/>
  <c r="W320" i="51"/>
  <c r="AB319" i="51"/>
  <c r="AA319" i="51"/>
  <c r="Z319" i="51"/>
  <c r="Y319" i="51"/>
  <c r="W319" i="51"/>
  <c r="AB318" i="51"/>
  <c r="AA318" i="51"/>
  <c r="Z318" i="51"/>
  <c r="AD318" i="51" s="1"/>
  <c r="Y318" i="51"/>
  <c r="AC318" i="51" s="1"/>
  <c r="AF318" i="51" s="1"/>
  <c r="W318" i="51"/>
  <c r="AB317" i="51"/>
  <c r="AA317" i="51"/>
  <c r="Z317" i="51"/>
  <c r="AD317" i="51" s="1"/>
  <c r="Y317" i="51"/>
  <c r="AE317" i="51" s="1"/>
  <c r="AL317" i="51" s="1"/>
  <c r="W317" i="51"/>
  <c r="AB316" i="51"/>
  <c r="AA316" i="51"/>
  <c r="Z316" i="51"/>
  <c r="AD316" i="51" s="1"/>
  <c r="Y316" i="51"/>
  <c r="AE316" i="51" s="1"/>
  <c r="AL316" i="51" s="1"/>
  <c r="W316" i="51"/>
  <c r="AB315" i="51"/>
  <c r="AA315" i="51"/>
  <c r="Z315" i="51"/>
  <c r="Y315" i="51"/>
  <c r="AC315" i="51" s="1"/>
  <c r="AF315" i="51" s="1"/>
  <c r="W315" i="51"/>
  <c r="AB314" i="51"/>
  <c r="AA314" i="51"/>
  <c r="Z314" i="51"/>
  <c r="Y314" i="51"/>
  <c r="AC314" i="51" s="1"/>
  <c r="AF314" i="51" s="1"/>
  <c r="W314" i="51"/>
  <c r="AB313" i="51"/>
  <c r="AA313" i="51"/>
  <c r="Z313" i="51"/>
  <c r="Y313" i="51"/>
  <c r="W313" i="51"/>
  <c r="AB312" i="51"/>
  <c r="AA312" i="51"/>
  <c r="Z312" i="51"/>
  <c r="AD312" i="51" s="1"/>
  <c r="Y312" i="51"/>
  <c r="AE312" i="51" s="1"/>
  <c r="AL312" i="51" s="1"/>
  <c r="W312" i="51"/>
  <c r="AB311" i="51"/>
  <c r="AA311" i="51"/>
  <c r="Z311" i="51"/>
  <c r="AD311" i="51" s="1"/>
  <c r="Y311" i="51"/>
  <c r="AE311" i="51" s="1"/>
  <c r="AL311" i="51" s="1"/>
  <c r="W311" i="51"/>
  <c r="AB310" i="51"/>
  <c r="AA310" i="51"/>
  <c r="Z310" i="51"/>
  <c r="AD310" i="51" s="1"/>
  <c r="Y310" i="51"/>
  <c r="AE310" i="51" s="1"/>
  <c r="AL310" i="51" s="1"/>
  <c r="W310" i="51"/>
  <c r="AB309" i="51"/>
  <c r="AA309" i="51"/>
  <c r="Z309" i="51"/>
  <c r="AD309" i="51" s="1"/>
  <c r="Y309" i="51"/>
  <c r="AE309" i="51" s="1"/>
  <c r="AL309" i="51" s="1"/>
  <c r="W309" i="51"/>
  <c r="AB308" i="51"/>
  <c r="AA308" i="51"/>
  <c r="Z308" i="51"/>
  <c r="AD308" i="51" s="1"/>
  <c r="Y308" i="51"/>
  <c r="W308" i="51"/>
  <c r="AB307" i="51"/>
  <c r="AA307" i="51"/>
  <c r="Z307" i="51"/>
  <c r="Y307" i="51"/>
  <c r="AE307" i="51" s="1"/>
  <c r="AL307" i="51" s="1"/>
  <c r="W307" i="51"/>
  <c r="AB306" i="51"/>
  <c r="AA306" i="51"/>
  <c r="Z306" i="51"/>
  <c r="Y306" i="51"/>
  <c r="AE306" i="51" s="1"/>
  <c r="AL306" i="51" s="1"/>
  <c r="W306" i="51"/>
  <c r="AB305" i="51"/>
  <c r="AA305" i="51"/>
  <c r="Z305" i="51"/>
  <c r="AD305" i="51" s="1"/>
  <c r="Y305" i="51"/>
  <c r="AC305" i="51" s="1"/>
  <c r="AF305" i="51" s="1"/>
  <c r="W305" i="51"/>
  <c r="B305" i="51"/>
  <c r="B306" i="51" s="1"/>
  <c r="B307" i="51" s="1"/>
  <c r="B308" i="51" s="1"/>
  <c r="B309" i="51" s="1"/>
  <c r="B310" i="51" s="1"/>
  <c r="B311" i="51" s="1"/>
  <c r="B312" i="51" s="1"/>
  <c r="B313" i="51" s="1"/>
  <c r="B314" i="51" s="1"/>
  <c r="B315" i="51" s="1"/>
  <c r="B316" i="51" s="1"/>
  <c r="B317" i="51" s="1"/>
  <c r="B318" i="51" s="1"/>
  <c r="B319" i="51" s="1"/>
  <c r="B320" i="51" s="1"/>
  <c r="B321" i="51" s="1"/>
  <c r="B322" i="51" s="1"/>
  <c r="B323" i="51" s="1"/>
  <c r="B324" i="51" s="1"/>
  <c r="B325" i="51" s="1"/>
  <c r="B326" i="51" s="1"/>
  <c r="B327" i="51" s="1"/>
  <c r="B328" i="51" s="1"/>
  <c r="B329" i="51" s="1"/>
  <c r="B330" i="51" s="1"/>
  <c r="B331" i="51" s="1"/>
  <c r="B332" i="51" s="1"/>
  <c r="B333" i="51" s="1"/>
  <c r="B334" i="51" s="1"/>
  <c r="W304" i="51"/>
  <c r="S304" i="51"/>
  <c r="P304" i="51"/>
  <c r="M304" i="51"/>
  <c r="AS303" i="51"/>
  <c r="AR303" i="51"/>
  <c r="AQ303" i="51"/>
  <c r="AB299" i="51"/>
  <c r="AA299" i="51"/>
  <c r="Z299" i="51"/>
  <c r="Y299" i="51"/>
  <c r="AC299" i="51" s="1"/>
  <c r="AF299" i="51" s="1"/>
  <c r="W299" i="51"/>
  <c r="AB298" i="51"/>
  <c r="AA298" i="51"/>
  <c r="Z298" i="51"/>
  <c r="Y298" i="51"/>
  <c r="W298" i="51"/>
  <c r="AB297" i="51"/>
  <c r="AA297" i="51"/>
  <c r="Z297" i="51"/>
  <c r="AD297" i="51" s="1"/>
  <c r="Y297" i="51"/>
  <c r="AE297" i="51" s="1"/>
  <c r="AL297" i="51" s="1"/>
  <c r="W297" i="51"/>
  <c r="AB296" i="51"/>
  <c r="AA296" i="51"/>
  <c r="Z296" i="51"/>
  <c r="AD296" i="51" s="1"/>
  <c r="Y296" i="51"/>
  <c r="AE296" i="51" s="1"/>
  <c r="AL296" i="51" s="1"/>
  <c r="W296" i="51"/>
  <c r="AB295" i="51"/>
  <c r="AA295" i="51"/>
  <c r="Z295" i="51"/>
  <c r="Y295" i="51"/>
  <c r="AE295" i="51" s="1"/>
  <c r="AL295" i="51" s="1"/>
  <c r="W295" i="51"/>
  <c r="AB294" i="51"/>
  <c r="AA294" i="51"/>
  <c r="Z294" i="51"/>
  <c r="AD294" i="51" s="1"/>
  <c r="Y294" i="51"/>
  <c r="AE294" i="51" s="1"/>
  <c r="AL294" i="51" s="1"/>
  <c r="W294" i="51"/>
  <c r="AB293" i="51"/>
  <c r="AA293" i="51"/>
  <c r="Z293" i="51"/>
  <c r="AD293" i="51" s="1"/>
  <c r="Y293" i="51"/>
  <c r="AE293" i="51" s="1"/>
  <c r="AL293" i="51" s="1"/>
  <c r="W293" i="51"/>
  <c r="AB292" i="51"/>
  <c r="AA292" i="51"/>
  <c r="Z292" i="51"/>
  <c r="AD292" i="51" s="1"/>
  <c r="Y292" i="51"/>
  <c r="AC292" i="51" s="1"/>
  <c r="AF292" i="51" s="1"/>
  <c r="W292" i="51"/>
  <c r="AB291" i="51"/>
  <c r="AA291" i="51"/>
  <c r="Z291" i="51"/>
  <c r="Y291" i="51"/>
  <c r="AE291" i="51" s="1"/>
  <c r="AL291" i="51" s="1"/>
  <c r="W291" i="51"/>
  <c r="AB290" i="51"/>
  <c r="AA290" i="51"/>
  <c r="Z290" i="51"/>
  <c r="Y290" i="51"/>
  <c r="AC290" i="51" s="1"/>
  <c r="AF290" i="51" s="1"/>
  <c r="W290" i="51"/>
  <c r="AB289" i="51"/>
  <c r="AA289" i="51"/>
  <c r="Z289" i="51"/>
  <c r="AD289" i="51" s="1"/>
  <c r="Y289" i="51"/>
  <c r="W289" i="51"/>
  <c r="AB288" i="51"/>
  <c r="AA288" i="51"/>
  <c r="Z288" i="51"/>
  <c r="AD288" i="51" s="1"/>
  <c r="Y288" i="51"/>
  <c r="AC288" i="51" s="1"/>
  <c r="AF288" i="51" s="1"/>
  <c r="W288" i="51"/>
  <c r="AB287" i="51"/>
  <c r="AA287" i="51"/>
  <c r="Z287" i="51"/>
  <c r="AD287" i="51" s="1"/>
  <c r="Y287" i="51"/>
  <c r="AE287" i="51" s="1"/>
  <c r="AL287" i="51" s="1"/>
  <c r="W287" i="51"/>
  <c r="AB286" i="51"/>
  <c r="AA286" i="51"/>
  <c r="Z286" i="51"/>
  <c r="Y286" i="51"/>
  <c r="W286" i="51"/>
  <c r="AB285" i="51"/>
  <c r="AA285" i="51"/>
  <c r="Z285" i="51"/>
  <c r="AD285" i="51" s="1"/>
  <c r="Y285" i="51"/>
  <c r="AC285" i="51" s="1"/>
  <c r="AF285" i="51" s="1"/>
  <c r="W285" i="51"/>
  <c r="AB284" i="51"/>
  <c r="AA284" i="51"/>
  <c r="Z284" i="51"/>
  <c r="AD284" i="51" s="1"/>
  <c r="Y284" i="51"/>
  <c r="AE284" i="51" s="1"/>
  <c r="AL284" i="51" s="1"/>
  <c r="W284" i="51"/>
  <c r="AB283" i="51"/>
  <c r="AA283" i="51"/>
  <c r="Z283" i="51"/>
  <c r="Y283" i="51"/>
  <c r="AE283" i="51" s="1"/>
  <c r="AL283" i="51" s="1"/>
  <c r="W283" i="51"/>
  <c r="AB282" i="51"/>
  <c r="AA282" i="51"/>
  <c r="Z282" i="51"/>
  <c r="Y282" i="51"/>
  <c r="AE282" i="51" s="1"/>
  <c r="AL282" i="51" s="1"/>
  <c r="W282" i="51"/>
  <c r="AB281" i="51"/>
  <c r="AA281" i="51"/>
  <c r="Z281" i="51"/>
  <c r="AD281" i="51" s="1"/>
  <c r="Y281" i="51"/>
  <c r="AE281" i="51" s="1"/>
  <c r="AL281" i="51" s="1"/>
  <c r="W281" i="51"/>
  <c r="AB280" i="51"/>
  <c r="AA280" i="51"/>
  <c r="Z280" i="51"/>
  <c r="AD280" i="51" s="1"/>
  <c r="Y280" i="51"/>
  <c r="AE280" i="51" s="1"/>
  <c r="AL280" i="51" s="1"/>
  <c r="W280" i="51"/>
  <c r="AB279" i="51"/>
  <c r="AA279" i="51"/>
  <c r="Z279" i="51"/>
  <c r="AD279" i="51" s="1"/>
  <c r="Y279" i="51"/>
  <c r="W279" i="51"/>
  <c r="AB278" i="51"/>
  <c r="AA278" i="51"/>
  <c r="Z278" i="51"/>
  <c r="Y278" i="51"/>
  <c r="AE278" i="51" s="1"/>
  <c r="AL278" i="51" s="1"/>
  <c r="W278" i="51"/>
  <c r="AB277" i="51"/>
  <c r="AA277" i="51"/>
  <c r="Z277" i="51"/>
  <c r="AD277" i="51" s="1"/>
  <c r="Y277" i="51"/>
  <c r="AE277" i="51" s="1"/>
  <c r="AL277" i="51" s="1"/>
  <c r="W277" i="51"/>
  <c r="AB276" i="51"/>
  <c r="AA276" i="51"/>
  <c r="Z276" i="51"/>
  <c r="Y276" i="51"/>
  <c r="W276" i="51"/>
  <c r="AB275" i="51"/>
  <c r="AA275" i="51"/>
  <c r="Z275" i="51"/>
  <c r="AD275" i="51" s="1"/>
  <c r="Y275" i="51"/>
  <c r="AE275" i="51" s="1"/>
  <c r="AL275" i="51" s="1"/>
  <c r="W275" i="51"/>
  <c r="AB274" i="51"/>
  <c r="AA274" i="51"/>
  <c r="Z274" i="51"/>
  <c r="Y274" i="51"/>
  <c r="AE274" i="51" s="1"/>
  <c r="AL274" i="51" s="1"/>
  <c r="W274" i="51"/>
  <c r="AB273" i="51"/>
  <c r="AA273" i="51"/>
  <c r="Z273" i="51"/>
  <c r="AD273" i="51" s="1"/>
  <c r="Y273" i="51"/>
  <c r="AE273" i="51" s="1"/>
  <c r="AL273" i="51" s="1"/>
  <c r="W273" i="51"/>
  <c r="AB272" i="51"/>
  <c r="AA272" i="51"/>
  <c r="Z272" i="51"/>
  <c r="AD272" i="51" s="1"/>
  <c r="Y272" i="51"/>
  <c r="AE272" i="51" s="1"/>
  <c r="AL272" i="51" s="1"/>
  <c r="W272" i="51"/>
  <c r="AB271" i="51"/>
  <c r="AA271" i="51"/>
  <c r="Z271" i="51"/>
  <c r="AD271" i="51" s="1"/>
  <c r="Y271" i="51"/>
  <c r="W271" i="51"/>
  <c r="AB270" i="51"/>
  <c r="AA270" i="51"/>
  <c r="Z270" i="51"/>
  <c r="Y270" i="51"/>
  <c r="AE270" i="51" s="1"/>
  <c r="AL270" i="51" s="1"/>
  <c r="W270" i="51"/>
  <c r="B270" i="51"/>
  <c r="B271" i="51" s="1"/>
  <c r="B272" i="51" s="1"/>
  <c r="B273" i="51" s="1"/>
  <c r="B274" i="51" s="1"/>
  <c r="B275" i="51" s="1"/>
  <c r="B276" i="51" s="1"/>
  <c r="B277" i="51" s="1"/>
  <c r="B278" i="51" s="1"/>
  <c r="B279" i="51" s="1"/>
  <c r="B280" i="51" s="1"/>
  <c r="B281" i="51" s="1"/>
  <c r="B282" i="51" s="1"/>
  <c r="B283" i="51" s="1"/>
  <c r="B284" i="51" s="1"/>
  <c r="B285" i="51" s="1"/>
  <c r="B286" i="51" s="1"/>
  <c r="B287" i="51" s="1"/>
  <c r="B288" i="51" s="1"/>
  <c r="B289" i="51" s="1"/>
  <c r="B290" i="51" s="1"/>
  <c r="B291" i="51" s="1"/>
  <c r="B292" i="51" s="1"/>
  <c r="B293" i="51" s="1"/>
  <c r="B294" i="51" s="1"/>
  <c r="B295" i="51" s="1"/>
  <c r="B296" i="51" s="1"/>
  <c r="B297" i="51" s="1"/>
  <c r="B298" i="51" s="1"/>
  <c r="B299" i="51" s="1"/>
  <c r="W269" i="51"/>
  <c r="S269" i="51"/>
  <c r="P269" i="51"/>
  <c r="M269" i="51"/>
  <c r="AS268" i="51"/>
  <c r="AR268" i="51"/>
  <c r="AQ268" i="51"/>
  <c r="AB264" i="51"/>
  <c r="AA264" i="51"/>
  <c r="Z264" i="51"/>
  <c r="AD264" i="51" s="1"/>
  <c r="Y264" i="51"/>
  <c r="AE264" i="51" s="1"/>
  <c r="AL264" i="51" s="1"/>
  <c r="W264" i="51"/>
  <c r="AB263" i="51"/>
  <c r="AA263" i="51"/>
  <c r="Z263" i="51"/>
  <c r="Y263" i="51"/>
  <c r="AE263" i="51" s="1"/>
  <c r="AL263" i="51" s="1"/>
  <c r="W263" i="51"/>
  <c r="AB262" i="51"/>
  <c r="AA262" i="51"/>
  <c r="Z262" i="51"/>
  <c r="Y262" i="51"/>
  <c r="AE262" i="51" s="1"/>
  <c r="AL262" i="51" s="1"/>
  <c r="W262" i="51"/>
  <c r="AB261" i="51"/>
  <c r="AA261" i="51"/>
  <c r="Z261" i="51"/>
  <c r="Y261" i="51"/>
  <c r="AE261" i="51" s="1"/>
  <c r="AL261" i="51" s="1"/>
  <c r="W261" i="51"/>
  <c r="AB260" i="51"/>
  <c r="AA260" i="51"/>
  <c r="Z260" i="51"/>
  <c r="AD260" i="51" s="1"/>
  <c r="Y260" i="51"/>
  <c r="W260" i="51"/>
  <c r="AB259" i="51"/>
  <c r="AA259" i="51"/>
  <c r="Z259" i="51"/>
  <c r="AD259" i="51" s="1"/>
  <c r="Y259" i="51"/>
  <c r="AE259" i="51" s="1"/>
  <c r="AL259" i="51" s="1"/>
  <c r="W259" i="51"/>
  <c r="AB258" i="51"/>
  <c r="AA258" i="51"/>
  <c r="Z258" i="51"/>
  <c r="AD258" i="51" s="1"/>
  <c r="Y258" i="51"/>
  <c r="W258" i="51"/>
  <c r="AB257" i="51"/>
  <c r="AA257" i="51"/>
  <c r="Z257" i="51"/>
  <c r="AD257" i="51" s="1"/>
  <c r="Y257" i="51"/>
  <c r="W257" i="51"/>
  <c r="AB256" i="51"/>
  <c r="AA256" i="51"/>
  <c r="Z256" i="51"/>
  <c r="Y256" i="51"/>
  <c r="AE256" i="51" s="1"/>
  <c r="AL256" i="51" s="1"/>
  <c r="W256" i="51"/>
  <c r="AB255" i="51"/>
  <c r="AA255" i="51"/>
  <c r="Z255" i="51"/>
  <c r="Y255" i="51"/>
  <c r="AE255" i="51" s="1"/>
  <c r="AL255" i="51" s="1"/>
  <c r="W255" i="51"/>
  <c r="AB254" i="51"/>
  <c r="AA254" i="51"/>
  <c r="Z254" i="51"/>
  <c r="Y254" i="51"/>
  <c r="W254" i="51"/>
  <c r="AB253" i="51"/>
  <c r="AA253" i="51"/>
  <c r="Z253" i="51"/>
  <c r="Y253" i="51"/>
  <c r="AE253" i="51" s="1"/>
  <c r="AL253" i="51" s="1"/>
  <c r="W253" i="51"/>
  <c r="AB252" i="51"/>
  <c r="AA252" i="51"/>
  <c r="Z252" i="51"/>
  <c r="AD252" i="51" s="1"/>
  <c r="Y252" i="51"/>
  <c r="AE252" i="51" s="1"/>
  <c r="AL252" i="51" s="1"/>
  <c r="W252" i="51"/>
  <c r="AB251" i="51"/>
  <c r="AA251" i="51"/>
  <c r="Z251" i="51"/>
  <c r="AD251" i="51" s="1"/>
  <c r="Y251" i="51"/>
  <c r="AE251" i="51" s="1"/>
  <c r="AL251" i="51" s="1"/>
  <c r="W251" i="51"/>
  <c r="AB250" i="51"/>
  <c r="AA250" i="51"/>
  <c r="Z250" i="51"/>
  <c r="AD250" i="51" s="1"/>
  <c r="Y250" i="51"/>
  <c r="W250" i="51"/>
  <c r="AB249" i="51"/>
  <c r="AA249" i="51"/>
  <c r="Z249" i="51"/>
  <c r="Y249" i="51"/>
  <c r="AC249" i="51" s="1"/>
  <c r="AF249" i="51" s="1"/>
  <c r="W249" i="51"/>
  <c r="AB248" i="51"/>
  <c r="AA248" i="51"/>
  <c r="Z248" i="51"/>
  <c r="Y248" i="51"/>
  <c r="W248" i="51"/>
  <c r="AB247" i="51"/>
  <c r="AA247" i="51"/>
  <c r="Z247" i="51"/>
  <c r="Y247" i="51"/>
  <c r="AE247" i="51" s="1"/>
  <c r="AL247" i="51" s="1"/>
  <c r="W247" i="51"/>
  <c r="AB246" i="51"/>
  <c r="AA246" i="51"/>
  <c r="Z246" i="51"/>
  <c r="AD246" i="51" s="1"/>
  <c r="Y246" i="51"/>
  <c r="AE246" i="51" s="1"/>
  <c r="AL246" i="51" s="1"/>
  <c r="W246" i="51"/>
  <c r="AB245" i="51"/>
  <c r="AA245" i="51"/>
  <c r="Z245" i="51"/>
  <c r="Y245" i="51"/>
  <c r="AC245" i="51" s="1"/>
  <c r="AF245" i="51" s="1"/>
  <c r="W245" i="51"/>
  <c r="AB244" i="51"/>
  <c r="AA244" i="51"/>
  <c r="Z244" i="51"/>
  <c r="AD244" i="51" s="1"/>
  <c r="Y244" i="51"/>
  <c r="AE244" i="51" s="1"/>
  <c r="AL244" i="51" s="1"/>
  <c r="W244" i="51"/>
  <c r="AB243" i="51"/>
  <c r="AA243" i="51"/>
  <c r="Z243" i="51"/>
  <c r="Y243" i="51"/>
  <c r="W243" i="51"/>
  <c r="AB242" i="51"/>
  <c r="AA242" i="51"/>
  <c r="Z242" i="51"/>
  <c r="AD242" i="51" s="1"/>
  <c r="Y242" i="51"/>
  <c r="AE242" i="51" s="1"/>
  <c r="AL242" i="51" s="1"/>
  <c r="W242" i="51"/>
  <c r="X243" i="51" s="1"/>
  <c r="AB241" i="51"/>
  <c r="AA241" i="51"/>
  <c r="Z241" i="51"/>
  <c r="Y241" i="51"/>
  <c r="AE241" i="51" s="1"/>
  <c r="AL241" i="51" s="1"/>
  <c r="W241" i="51"/>
  <c r="AB240" i="51"/>
  <c r="AA240" i="51"/>
  <c r="Z240" i="51"/>
  <c r="AD240" i="51" s="1"/>
  <c r="Y240" i="51"/>
  <c r="AC240" i="51" s="1"/>
  <c r="AF240" i="51" s="1"/>
  <c r="W240" i="51"/>
  <c r="AB239" i="51"/>
  <c r="AA239" i="51"/>
  <c r="Z239" i="51"/>
  <c r="Y239" i="51"/>
  <c r="W239" i="51"/>
  <c r="AB238" i="51"/>
  <c r="AA238" i="51"/>
  <c r="Z238" i="51"/>
  <c r="Y238" i="51"/>
  <c r="AE238" i="51" s="1"/>
  <c r="AL238" i="51" s="1"/>
  <c r="W238" i="51"/>
  <c r="AB237" i="51"/>
  <c r="AA237" i="51"/>
  <c r="Z237" i="51"/>
  <c r="Y237" i="51"/>
  <c r="AC237" i="51" s="1"/>
  <c r="AF237" i="51" s="1"/>
  <c r="W237" i="51"/>
  <c r="AB236" i="51"/>
  <c r="AA236" i="51"/>
  <c r="Z236" i="51"/>
  <c r="AD236" i="51" s="1"/>
  <c r="Y236" i="51"/>
  <c r="AE236" i="51" s="1"/>
  <c r="AL236" i="51" s="1"/>
  <c r="W236" i="51"/>
  <c r="AB235" i="51"/>
  <c r="AA235" i="51"/>
  <c r="Z235" i="51"/>
  <c r="AD235" i="51" s="1"/>
  <c r="Y235" i="51"/>
  <c r="W235" i="51"/>
  <c r="B235" i="51"/>
  <c r="B236" i="51" s="1"/>
  <c r="B237" i="51" s="1"/>
  <c r="B238" i="51" s="1"/>
  <c r="B239" i="51" s="1"/>
  <c r="B240" i="51" s="1"/>
  <c r="B241" i="51" s="1"/>
  <c r="B242" i="51" s="1"/>
  <c r="B243" i="51" s="1"/>
  <c r="B244" i="51" s="1"/>
  <c r="B245" i="51" s="1"/>
  <c r="B246" i="51" s="1"/>
  <c r="B247" i="51" s="1"/>
  <c r="B248" i="51" s="1"/>
  <c r="B249" i="51" s="1"/>
  <c r="B250" i="51" s="1"/>
  <c r="B251" i="51" s="1"/>
  <c r="B252" i="51" s="1"/>
  <c r="B253" i="51" s="1"/>
  <c r="B254" i="51" s="1"/>
  <c r="B255" i="51" s="1"/>
  <c r="B256" i="51" s="1"/>
  <c r="B257" i="51" s="1"/>
  <c r="B258" i="51" s="1"/>
  <c r="B259" i="51" s="1"/>
  <c r="B260" i="51" s="1"/>
  <c r="B261" i="51" s="1"/>
  <c r="B262" i="51" s="1"/>
  <c r="B263" i="51" s="1"/>
  <c r="B264" i="51" s="1"/>
  <c r="W234" i="51"/>
  <c r="S234" i="51"/>
  <c r="P234" i="51"/>
  <c r="M234" i="51"/>
  <c r="AS233" i="51"/>
  <c r="AR233" i="51"/>
  <c r="AQ233" i="51"/>
  <c r="AB229" i="51"/>
  <c r="AA229" i="51"/>
  <c r="Z229" i="51"/>
  <c r="AD229" i="51" s="1"/>
  <c r="Y229" i="51"/>
  <c r="W229" i="51"/>
  <c r="AB228" i="51"/>
  <c r="AA228" i="51"/>
  <c r="Z228" i="51"/>
  <c r="Y228" i="51"/>
  <c r="AE228" i="51" s="1"/>
  <c r="AL228" i="51" s="1"/>
  <c r="W228" i="51"/>
  <c r="AB227" i="51"/>
  <c r="AA227" i="51"/>
  <c r="Z227" i="51"/>
  <c r="Y227" i="51"/>
  <c r="AE227" i="51" s="1"/>
  <c r="AL227" i="51" s="1"/>
  <c r="W227" i="51"/>
  <c r="AB226" i="51"/>
  <c r="AA226" i="51"/>
  <c r="Z226" i="51"/>
  <c r="Y226" i="51"/>
  <c r="AE226" i="51" s="1"/>
  <c r="AL226" i="51" s="1"/>
  <c r="W226" i="51"/>
  <c r="AB225" i="51"/>
  <c r="AA225" i="51"/>
  <c r="Z225" i="51"/>
  <c r="AD225" i="51" s="1"/>
  <c r="Y225" i="51"/>
  <c r="W225" i="51"/>
  <c r="AB224" i="51"/>
  <c r="AA224" i="51"/>
  <c r="Z224" i="51"/>
  <c r="AD224" i="51" s="1"/>
  <c r="Y224" i="51"/>
  <c r="W224" i="51"/>
  <c r="AB223" i="51"/>
  <c r="AA223" i="51"/>
  <c r="Z223" i="51"/>
  <c r="AD223" i="51" s="1"/>
  <c r="Y223" i="51"/>
  <c r="AE223" i="51" s="1"/>
  <c r="AL223" i="51" s="1"/>
  <c r="W223" i="51"/>
  <c r="AB222" i="51"/>
  <c r="AA222" i="51"/>
  <c r="Z222" i="51"/>
  <c r="AD222" i="51" s="1"/>
  <c r="Y222" i="51"/>
  <c r="W222" i="51"/>
  <c r="X222" i="51" s="1"/>
  <c r="AB221" i="51"/>
  <c r="AA221" i="51"/>
  <c r="Z221" i="51"/>
  <c r="AD221" i="51" s="1"/>
  <c r="Y221" i="51"/>
  <c r="W221" i="51"/>
  <c r="AB220" i="51"/>
  <c r="AA220" i="51"/>
  <c r="Z220" i="51"/>
  <c r="Y220" i="51"/>
  <c r="AE220" i="51" s="1"/>
  <c r="AL220" i="51" s="1"/>
  <c r="W220" i="51"/>
  <c r="AB219" i="51"/>
  <c r="AA219" i="51"/>
  <c r="Z219" i="51"/>
  <c r="Y219" i="51"/>
  <c r="AE219" i="51" s="1"/>
  <c r="AL219" i="51" s="1"/>
  <c r="W219" i="51"/>
  <c r="AB218" i="51"/>
  <c r="AA218" i="51"/>
  <c r="Z218" i="51"/>
  <c r="Y218" i="51"/>
  <c r="AE218" i="51" s="1"/>
  <c r="AL218" i="51" s="1"/>
  <c r="W218" i="51"/>
  <c r="AB217" i="51"/>
  <c r="AA217" i="51"/>
  <c r="Z217" i="51"/>
  <c r="AD217" i="51" s="1"/>
  <c r="Y217" i="51"/>
  <c r="AE217" i="51" s="1"/>
  <c r="AL217" i="51" s="1"/>
  <c r="W217" i="51"/>
  <c r="AB216" i="51"/>
  <c r="AA216" i="51"/>
  <c r="Z216" i="51"/>
  <c r="AD216" i="51" s="1"/>
  <c r="Y216" i="51"/>
  <c r="AC216" i="51" s="1"/>
  <c r="AF216" i="51" s="1"/>
  <c r="W216" i="51"/>
  <c r="AB215" i="51"/>
  <c r="AA215" i="51"/>
  <c r="Z215" i="51"/>
  <c r="AD215" i="51" s="1"/>
  <c r="Y215" i="51"/>
  <c r="AC215" i="51" s="1"/>
  <c r="AF215" i="51" s="1"/>
  <c r="W215" i="51"/>
  <c r="AB214" i="51"/>
  <c r="AA214" i="51"/>
  <c r="Z214" i="51"/>
  <c r="AD214" i="51" s="1"/>
  <c r="Y214" i="51"/>
  <c r="W214" i="51"/>
  <c r="AB213" i="51"/>
  <c r="AA213" i="51"/>
  <c r="Z213" i="51"/>
  <c r="AD213" i="51" s="1"/>
  <c r="Y213" i="51"/>
  <c r="AE213" i="51" s="1"/>
  <c r="AL213" i="51" s="1"/>
  <c r="W213" i="51"/>
  <c r="AB212" i="51"/>
  <c r="AA212" i="51"/>
  <c r="Z212" i="51"/>
  <c r="Y212" i="51"/>
  <c r="AE212" i="51" s="1"/>
  <c r="AL212" i="51" s="1"/>
  <c r="W212" i="51"/>
  <c r="AB211" i="51"/>
  <c r="AA211" i="51"/>
  <c r="Z211" i="51"/>
  <c r="Y211" i="51"/>
  <c r="AE211" i="51" s="1"/>
  <c r="AL211" i="51" s="1"/>
  <c r="W211" i="51"/>
  <c r="AB210" i="51"/>
  <c r="AA210" i="51"/>
  <c r="Z210" i="51"/>
  <c r="Y210" i="51"/>
  <c r="AE210" i="51" s="1"/>
  <c r="AL210" i="51" s="1"/>
  <c r="W210" i="51"/>
  <c r="AB209" i="51"/>
  <c r="AA209" i="51"/>
  <c r="Z209" i="51"/>
  <c r="AD209" i="51" s="1"/>
  <c r="Y209" i="51"/>
  <c r="AC209" i="51" s="1"/>
  <c r="AF209" i="51" s="1"/>
  <c r="W209" i="51"/>
  <c r="AB208" i="51"/>
  <c r="AA208" i="51"/>
  <c r="Z208" i="51"/>
  <c r="AD208" i="51" s="1"/>
  <c r="Y208" i="51"/>
  <c r="AE208" i="51" s="1"/>
  <c r="AL208" i="51" s="1"/>
  <c r="W208" i="51"/>
  <c r="AB207" i="51"/>
  <c r="AA207" i="51"/>
  <c r="Z207" i="51"/>
  <c r="AD207" i="51" s="1"/>
  <c r="Y207" i="51"/>
  <c r="AC207" i="51" s="1"/>
  <c r="AF207" i="51" s="1"/>
  <c r="W207" i="51"/>
  <c r="AB206" i="51"/>
  <c r="AA206" i="51"/>
  <c r="Z206" i="51"/>
  <c r="AD206" i="51" s="1"/>
  <c r="Y206" i="51"/>
  <c r="AE206" i="51" s="1"/>
  <c r="AL206" i="51" s="1"/>
  <c r="W206" i="51"/>
  <c r="AB205" i="51"/>
  <c r="AA205" i="51"/>
  <c r="Z205" i="51"/>
  <c r="AD205" i="51" s="1"/>
  <c r="Y205" i="51"/>
  <c r="AC205" i="51" s="1"/>
  <c r="AF205" i="51" s="1"/>
  <c r="W205" i="51"/>
  <c r="AB204" i="51"/>
  <c r="AA204" i="51"/>
  <c r="Z204" i="51"/>
  <c r="Y204" i="51"/>
  <c r="AE204" i="51" s="1"/>
  <c r="AL204" i="51" s="1"/>
  <c r="W204" i="51"/>
  <c r="AB203" i="51"/>
  <c r="AA203" i="51"/>
  <c r="Z203" i="51"/>
  <c r="AD203" i="51" s="1"/>
  <c r="Y203" i="51"/>
  <c r="W203" i="51"/>
  <c r="AB202" i="51"/>
  <c r="AA202" i="51"/>
  <c r="Z202" i="51"/>
  <c r="AD202" i="51" s="1"/>
  <c r="Y202" i="51"/>
  <c r="AE202" i="51" s="1"/>
  <c r="AL202" i="51" s="1"/>
  <c r="W202" i="51"/>
  <c r="AB201" i="51"/>
  <c r="AA201" i="51"/>
  <c r="Z201" i="51"/>
  <c r="AD201" i="51" s="1"/>
  <c r="Y201" i="51"/>
  <c r="AC201" i="51" s="1"/>
  <c r="AF201" i="51" s="1"/>
  <c r="W201" i="51"/>
  <c r="AB200" i="51"/>
  <c r="AA200" i="51"/>
  <c r="Z200" i="51"/>
  <c r="Y200" i="51"/>
  <c r="W200" i="51"/>
  <c r="B200" i="51"/>
  <c r="B201" i="51" s="1"/>
  <c r="B202" i="51" s="1"/>
  <c r="B203" i="51" s="1"/>
  <c r="B204" i="51" s="1"/>
  <c r="B205" i="51" s="1"/>
  <c r="B206" i="51" s="1"/>
  <c r="B207" i="51" s="1"/>
  <c r="B208" i="51" s="1"/>
  <c r="B209" i="51" s="1"/>
  <c r="B210" i="51" s="1"/>
  <c r="B211" i="51" s="1"/>
  <c r="B212" i="51" s="1"/>
  <c r="B213" i="51" s="1"/>
  <c r="B214" i="51" s="1"/>
  <c r="B215" i="51" s="1"/>
  <c r="B216" i="51" s="1"/>
  <c r="B217" i="51" s="1"/>
  <c r="B218" i="51" s="1"/>
  <c r="B219" i="51" s="1"/>
  <c r="B220" i="51" s="1"/>
  <c r="B221" i="51" s="1"/>
  <c r="B222" i="51" s="1"/>
  <c r="B223" i="51" s="1"/>
  <c r="B224" i="51" s="1"/>
  <c r="B225" i="51" s="1"/>
  <c r="B226" i="51" s="1"/>
  <c r="B227" i="51" s="1"/>
  <c r="B228" i="51" s="1"/>
  <c r="B229" i="51" s="1"/>
  <c r="W199" i="51"/>
  <c r="S199" i="51"/>
  <c r="P199" i="51"/>
  <c r="M199" i="51"/>
  <c r="AS198" i="51"/>
  <c r="AR198" i="51"/>
  <c r="AQ198" i="51"/>
  <c r="AA194" i="51"/>
  <c r="Z194" i="51"/>
  <c r="Y194" i="51"/>
  <c r="AC194" i="51" s="1"/>
  <c r="AF194" i="51" s="1"/>
  <c r="W194" i="51"/>
  <c r="AA193" i="51"/>
  <c r="Z193" i="51"/>
  <c r="AD193" i="51" s="1"/>
  <c r="Y193" i="51"/>
  <c r="W193" i="51"/>
  <c r="AA192" i="51"/>
  <c r="Z192" i="51"/>
  <c r="Y192" i="51"/>
  <c r="AC192" i="51" s="1"/>
  <c r="AF192" i="51" s="1"/>
  <c r="W192" i="51"/>
  <c r="AA191" i="51"/>
  <c r="Z191" i="51"/>
  <c r="AD191" i="51" s="1"/>
  <c r="Y191" i="51"/>
  <c r="AC191" i="51" s="1"/>
  <c r="AF191" i="51" s="1"/>
  <c r="W191" i="51"/>
  <c r="AA190" i="51"/>
  <c r="Z190" i="51"/>
  <c r="Y190" i="51"/>
  <c r="AE190" i="51" s="1"/>
  <c r="AL190" i="51" s="1"/>
  <c r="W190" i="51"/>
  <c r="AA189" i="51"/>
  <c r="Z189" i="51"/>
  <c r="AD189" i="51" s="1"/>
  <c r="Y189" i="51"/>
  <c r="AE189" i="51" s="1"/>
  <c r="AL189" i="51" s="1"/>
  <c r="W189" i="51"/>
  <c r="AA188" i="51"/>
  <c r="Z188" i="51"/>
  <c r="Y188" i="51"/>
  <c r="AC188" i="51" s="1"/>
  <c r="AF188" i="51" s="1"/>
  <c r="W188" i="51"/>
  <c r="AA187" i="51"/>
  <c r="Z187" i="51"/>
  <c r="AD187" i="51" s="1"/>
  <c r="Y187" i="51"/>
  <c r="W187" i="51"/>
  <c r="AA186" i="51"/>
  <c r="Z186" i="51"/>
  <c r="Y186" i="51"/>
  <c r="AE186" i="51" s="1"/>
  <c r="AL186" i="51" s="1"/>
  <c r="W186" i="51"/>
  <c r="AA185" i="51"/>
  <c r="Z185" i="51"/>
  <c r="AD185" i="51" s="1"/>
  <c r="Y185" i="51"/>
  <c r="AE185" i="51" s="1"/>
  <c r="AL185" i="51" s="1"/>
  <c r="W185" i="51"/>
  <c r="AA184" i="51"/>
  <c r="Z184" i="51"/>
  <c r="Y184" i="51"/>
  <c r="W184" i="51"/>
  <c r="AA183" i="51"/>
  <c r="Z183" i="51"/>
  <c r="AD183" i="51" s="1"/>
  <c r="Y183" i="51"/>
  <c r="AE183" i="51" s="1"/>
  <c r="AL183" i="51" s="1"/>
  <c r="W183" i="51"/>
  <c r="AA182" i="51"/>
  <c r="Z182" i="51"/>
  <c r="Y182" i="51"/>
  <c r="AE182" i="51" s="1"/>
  <c r="AL182" i="51" s="1"/>
  <c r="W182" i="51"/>
  <c r="AA181" i="51"/>
  <c r="Z181" i="51"/>
  <c r="AD181" i="51" s="1"/>
  <c r="Y181" i="51"/>
  <c r="AE181" i="51" s="1"/>
  <c r="AL181" i="51" s="1"/>
  <c r="W181" i="51"/>
  <c r="AA180" i="51"/>
  <c r="Z180" i="51"/>
  <c r="Y180" i="51"/>
  <c r="AE180" i="51" s="1"/>
  <c r="AL180" i="51" s="1"/>
  <c r="W180" i="51"/>
  <c r="AA179" i="51"/>
  <c r="Z179" i="51"/>
  <c r="AD179" i="51" s="1"/>
  <c r="Y179" i="51"/>
  <c r="AE179" i="51" s="1"/>
  <c r="AL179" i="51" s="1"/>
  <c r="W179" i="51"/>
  <c r="AA178" i="51"/>
  <c r="Z178" i="51"/>
  <c r="Y178" i="51"/>
  <c r="AE178" i="51" s="1"/>
  <c r="AL178" i="51" s="1"/>
  <c r="W178" i="51"/>
  <c r="AA177" i="51"/>
  <c r="Z177" i="51"/>
  <c r="AD177" i="51" s="1"/>
  <c r="Y177" i="51"/>
  <c r="AE177" i="51" s="1"/>
  <c r="AL177" i="51" s="1"/>
  <c r="W177" i="51"/>
  <c r="AA176" i="51"/>
  <c r="Z176" i="51"/>
  <c r="Y176" i="51"/>
  <c r="AE176" i="51" s="1"/>
  <c r="AL176" i="51" s="1"/>
  <c r="W176" i="51"/>
  <c r="AA175" i="51"/>
  <c r="Z175" i="51"/>
  <c r="AD175" i="51" s="1"/>
  <c r="Y175" i="51"/>
  <c r="AE175" i="51" s="1"/>
  <c r="AL175" i="51" s="1"/>
  <c r="W175" i="51"/>
  <c r="AA174" i="51"/>
  <c r="Z174" i="51"/>
  <c r="Y174" i="51"/>
  <c r="AC174" i="51" s="1"/>
  <c r="AF174" i="51" s="1"/>
  <c r="W174" i="51"/>
  <c r="AA173" i="51"/>
  <c r="Z173" i="51"/>
  <c r="AD173" i="51" s="1"/>
  <c r="Y173" i="51"/>
  <c r="W173" i="51"/>
  <c r="AA172" i="51"/>
  <c r="Z172" i="51"/>
  <c r="Y172" i="51"/>
  <c r="AC172" i="51" s="1"/>
  <c r="AF172" i="51" s="1"/>
  <c r="W172" i="51"/>
  <c r="AA171" i="51"/>
  <c r="Z171" i="51"/>
  <c r="AD171" i="51" s="1"/>
  <c r="Y171" i="51"/>
  <c r="W171" i="51"/>
  <c r="AA170" i="51"/>
  <c r="Z170" i="51"/>
  <c r="Y170" i="51"/>
  <c r="AC170" i="51" s="1"/>
  <c r="AF170" i="51" s="1"/>
  <c r="W170" i="51"/>
  <c r="AA169" i="51"/>
  <c r="Z169" i="51"/>
  <c r="AD169" i="51" s="1"/>
  <c r="Y169" i="51"/>
  <c r="W169" i="51"/>
  <c r="X169" i="51" s="1"/>
  <c r="AA168" i="51"/>
  <c r="Z168" i="51"/>
  <c r="Y168" i="51"/>
  <c r="AE168" i="51" s="1"/>
  <c r="AL168" i="51" s="1"/>
  <c r="W168" i="51"/>
  <c r="AA167" i="51"/>
  <c r="Z167" i="51"/>
  <c r="AD167" i="51" s="1"/>
  <c r="Y167" i="51"/>
  <c r="W167" i="51"/>
  <c r="AA166" i="51"/>
  <c r="Z166" i="51"/>
  <c r="Y166" i="51"/>
  <c r="AC166" i="51" s="1"/>
  <c r="AF166" i="51" s="1"/>
  <c r="W166" i="51"/>
  <c r="AA165" i="51"/>
  <c r="Z165" i="51"/>
  <c r="AD165" i="51" s="1"/>
  <c r="Y165" i="51"/>
  <c r="W165" i="51"/>
  <c r="B165" i="51"/>
  <c r="B166" i="51" s="1"/>
  <c r="B167" i="51" s="1"/>
  <c r="B168" i="51" s="1"/>
  <c r="B169" i="51" s="1"/>
  <c r="B170" i="51" s="1"/>
  <c r="B171" i="51" s="1"/>
  <c r="B172" i="51" s="1"/>
  <c r="B173" i="51" s="1"/>
  <c r="B174" i="51" s="1"/>
  <c r="B175" i="51" s="1"/>
  <c r="B176" i="51" s="1"/>
  <c r="B177" i="51" s="1"/>
  <c r="B178" i="51" s="1"/>
  <c r="B179" i="51" s="1"/>
  <c r="B180" i="51" s="1"/>
  <c r="B181" i="51" s="1"/>
  <c r="B182" i="51" s="1"/>
  <c r="B183" i="51" s="1"/>
  <c r="B184" i="51" s="1"/>
  <c r="B185" i="51" s="1"/>
  <c r="B186" i="51" s="1"/>
  <c r="B187" i="51" s="1"/>
  <c r="B188" i="51" s="1"/>
  <c r="B189" i="51" s="1"/>
  <c r="B190" i="51" s="1"/>
  <c r="B191" i="51" s="1"/>
  <c r="B192" i="51" s="1"/>
  <c r="B193" i="51" s="1"/>
  <c r="B194" i="51" s="1"/>
  <c r="W164" i="51"/>
  <c r="S164" i="51"/>
  <c r="P164" i="51"/>
  <c r="M164" i="51"/>
  <c r="AS163" i="51"/>
  <c r="AR163" i="51"/>
  <c r="AQ163" i="51"/>
  <c r="AB159" i="51"/>
  <c r="AA159" i="51"/>
  <c r="Z159" i="51"/>
  <c r="Y159" i="51"/>
  <c r="AE159" i="51" s="1"/>
  <c r="AL159" i="51" s="1"/>
  <c r="W159" i="51"/>
  <c r="AB158" i="51"/>
  <c r="AA158" i="51"/>
  <c r="Z158" i="51"/>
  <c r="Y158" i="51"/>
  <c r="AE158" i="51" s="1"/>
  <c r="AL158" i="51" s="1"/>
  <c r="W158" i="51"/>
  <c r="AB157" i="51"/>
  <c r="AA157" i="51"/>
  <c r="Z157" i="51"/>
  <c r="Y157" i="51"/>
  <c r="AE157" i="51" s="1"/>
  <c r="AL157" i="51" s="1"/>
  <c r="W157" i="51"/>
  <c r="AB156" i="51"/>
  <c r="AA156" i="51"/>
  <c r="Z156" i="51"/>
  <c r="Y156" i="51"/>
  <c r="AC156" i="51" s="1"/>
  <c r="AF156" i="51" s="1"/>
  <c r="W156" i="51"/>
  <c r="AB155" i="51"/>
  <c r="AA155" i="51"/>
  <c r="Z155" i="51"/>
  <c r="AD155" i="51" s="1"/>
  <c r="Y155" i="51"/>
  <c r="AE155" i="51" s="1"/>
  <c r="AL155" i="51" s="1"/>
  <c r="W155" i="51"/>
  <c r="X155" i="51" s="1"/>
  <c r="AB154" i="51"/>
  <c r="AA154" i="51"/>
  <c r="Z154" i="51"/>
  <c r="AD154" i="51" s="1"/>
  <c r="Y154" i="51"/>
  <c r="W154" i="51"/>
  <c r="AB153" i="51"/>
  <c r="AA153" i="51"/>
  <c r="Z153" i="51"/>
  <c r="Y153" i="51"/>
  <c r="AC153" i="51" s="1"/>
  <c r="AF153" i="51" s="1"/>
  <c r="W153" i="51"/>
  <c r="AB152" i="51"/>
  <c r="AA152" i="51"/>
  <c r="Z152" i="51"/>
  <c r="AD152" i="51" s="1"/>
  <c r="Y152" i="51"/>
  <c r="AE152" i="51" s="1"/>
  <c r="AL152" i="51" s="1"/>
  <c r="W152" i="51"/>
  <c r="AB151" i="51"/>
  <c r="AA151" i="51"/>
  <c r="Z151" i="51"/>
  <c r="AD151" i="51" s="1"/>
  <c r="Y151" i="51"/>
  <c r="W151" i="51"/>
  <c r="AB150" i="51"/>
  <c r="AA150" i="51"/>
  <c r="Z150" i="51"/>
  <c r="Y150" i="51"/>
  <c r="AE150" i="51" s="1"/>
  <c r="AL150" i="51" s="1"/>
  <c r="W150" i="51"/>
  <c r="AB149" i="51"/>
  <c r="AA149" i="51"/>
  <c r="Z149" i="51"/>
  <c r="Y149" i="51"/>
  <c r="W149" i="51"/>
  <c r="AB148" i="51"/>
  <c r="AA148" i="51"/>
  <c r="Z148" i="51"/>
  <c r="Y148" i="51"/>
  <c r="AC148" i="51" s="1"/>
  <c r="AF148" i="51" s="1"/>
  <c r="W148" i="51"/>
  <c r="AB147" i="51"/>
  <c r="AA147" i="51"/>
  <c r="Z147" i="51"/>
  <c r="AD147" i="51" s="1"/>
  <c r="Y147" i="51"/>
  <c r="W147" i="51"/>
  <c r="AB146" i="51"/>
  <c r="AA146" i="51"/>
  <c r="Z146" i="51"/>
  <c r="AD146" i="51" s="1"/>
  <c r="Y146" i="51"/>
  <c r="W146" i="51"/>
  <c r="AB145" i="51"/>
  <c r="AA145" i="51"/>
  <c r="Z145" i="51"/>
  <c r="AD145" i="51" s="1"/>
  <c r="Y145" i="51"/>
  <c r="AC145" i="51" s="1"/>
  <c r="AF145" i="51" s="1"/>
  <c r="W145" i="51"/>
  <c r="AB144" i="51"/>
  <c r="AA144" i="51"/>
  <c r="Z144" i="51"/>
  <c r="AD144" i="51" s="1"/>
  <c r="Y144" i="51"/>
  <c r="AE144" i="51" s="1"/>
  <c r="AL144" i="51" s="1"/>
  <c r="W144" i="51"/>
  <c r="AB143" i="51"/>
  <c r="AA143" i="51"/>
  <c r="Z143" i="51"/>
  <c r="AD143" i="51" s="1"/>
  <c r="Y143" i="51"/>
  <c r="W143" i="51"/>
  <c r="AB142" i="51"/>
  <c r="AA142" i="51"/>
  <c r="Z142" i="51"/>
  <c r="Y142" i="51"/>
  <c r="AE142" i="51" s="1"/>
  <c r="AL142" i="51" s="1"/>
  <c r="W142" i="51"/>
  <c r="AB141" i="51"/>
  <c r="AA141" i="51"/>
  <c r="Z141" i="51"/>
  <c r="Y141" i="51"/>
  <c r="W141" i="51"/>
  <c r="AB140" i="51"/>
  <c r="AA140" i="51"/>
  <c r="Z140" i="51"/>
  <c r="AD140" i="51" s="1"/>
  <c r="Y140" i="51"/>
  <c r="AC140" i="51" s="1"/>
  <c r="AF140" i="51" s="1"/>
  <c r="W140" i="51"/>
  <c r="AB139" i="51"/>
  <c r="AA139" i="51"/>
  <c r="Z139" i="51"/>
  <c r="AD139" i="51" s="1"/>
  <c r="Y139" i="51"/>
  <c r="W139" i="51"/>
  <c r="AB138" i="51"/>
  <c r="AA138" i="51"/>
  <c r="Z138" i="51"/>
  <c r="Y138" i="51"/>
  <c r="W138" i="51"/>
  <c r="AB137" i="51"/>
  <c r="AA137" i="51"/>
  <c r="Z137" i="51"/>
  <c r="AD137" i="51" s="1"/>
  <c r="Y137" i="51"/>
  <c r="AE137" i="51" s="1"/>
  <c r="AL137" i="51" s="1"/>
  <c r="W137" i="51"/>
  <c r="AB136" i="51"/>
  <c r="AA136" i="51"/>
  <c r="Z136" i="51"/>
  <c r="AD136" i="51" s="1"/>
  <c r="Y136" i="51"/>
  <c r="AE136" i="51" s="1"/>
  <c r="AL136" i="51" s="1"/>
  <c r="W136" i="51"/>
  <c r="AB135" i="51"/>
  <c r="AA135" i="51"/>
  <c r="Z135" i="51"/>
  <c r="AD135" i="51" s="1"/>
  <c r="Y135" i="51"/>
  <c r="W135" i="51"/>
  <c r="AB134" i="51"/>
  <c r="AA134" i="51"/>
  <c r="Z134" i="51"/>
  <c r="Y134" i="51"/>
  <c r="AE134" i="51" s="1"/>
  <c r="AL134" i="51" s="1"/>
  <c r="W134" i="51"/>
  <c r="AB133" i="51"/>
  <c r="AA133" i="51"/>
  <c r="Z133" i="51"/>
  <c r="Y133" i="51"/>
  <c r="W133" i="51"/>
  <c r="AB132" i="51"/>
  <c r="AA132" i="51"/>
  <c r="Z132" i="51"/>
  <c r="AD132" i="51" s="1"/>
  <c r="Y132" i="51"/>
  <c r="AC132" i="51" s="1"/>
  <c r="AF132" i="51" s="1"/>
  <c r="W132" i="51"/>
  <c r="AB131" i="51"/>
  <c r="AA131" i="51"/>
  <c r="Z131" i="51"/>
  <c r="AD131" i="51" s="1"/>
  <c r="Y131" i="51"/>
  <c r="W131" i="51"/>
  <c r="AB130" i="51"/>
  <c r="AA130" i="51"/>
  <c r="Z130" i="51"/>
  <c r="AD130" i="51" s="1"/>
  <c r="Y130" i="51"/>
  <c r="W130" i="51"/>
  <c r="B130" i="51"/>
  <c r="B131" i="51" s="1"/>
  <c r="B132" i="51" s="1"/>
  <c r="B133" i="51" s="1"/>
  <c r="B134" i="51" s="1"/>
  <c r="B135" i="51" s="1"/>
  <c r="B136" i="51" s="1"/>
  <c r="B137" i="51" s="1"/>
  <c r="B138" i="51" s="1"/>
  <c r="B139" i="51" s="1"/>
  <c r="B140" i="51" s="1"/>
  <c r="B141" i="51" s="1"/>
  <c r="B142" i="51" s="1"/>
  <c r="B143" i="51" s="1"/>
  <c r="B144" i="51" s="1"/>
  <c r="B145" i="51" s="1"/>
  <c r="B146" i="51" s="1"/>
  <c r="B147" i="51" s="1"/>
  <c r="B148" i="51" s="1"/>
  <c r="B149" i="51" s="1"/>
  <c r="B150" i="51" s="1"/>
  <c r="B151" i="51" s="1"/>
  <c r="B152" i="51" s="1"/>
  <c r="B153" i="51" s="1"/>
  <c r="B154" i="51" s="1"/>
  <c r="B155" i="51" s="1"/>
  <c r="B156" i="51" s="1"/>
  <c r="B157" i="51" s="1"/>
  <c r="B158" i="51" s="1"/>
  <c r="B159" i="51" s="1"/>
  <c r="W129" i="51"/>
  <c r="S129" i="51"/>
  <c r="P129" i="51"/>
  <c r="M129" i="51"/>
  <c r="AS128" i="51"/>
  <c r="AR128" i="51"/>
  <c r="AQ128" i="51"/>
  <c r="AB124" i="51"/>
  <c r="AA124" i="51"/>
  <c r="Z124" i="51"/>
  <c r="AD124" i="51" s="1"/>
  <c r="Y124" i="51"/>
  <c r="W124" i="51"/>
  <c r="AB123" i="51"/>
  <c r="AA123" i="51"/>
  <c r="Z123" i="51"/>
  <c r="Y123" i="51"/>
  <c r="AE123" i="51" s="1"/>
  <c r="AL123" i="51" s="1"/>
  <c r="W123" i="51"/>
  <c r="AB122" i="51"/>
  <c r="AA122" i="51"/>
  <c r="Z122" i="51"/>
  <c r="AD122" i="51" s="1"/>
  <c r="Y122" i="51"/>
  <c r="AE122" i="51" s="1"/>
  <c r="AL122" i="51" s="1"/>
  <c r="W122" i="51"/>
  <c r="AB121" i="51"/>
  <c r="AA121" i="51"/>
  <c r="Z121" i="51"/>
  <c r="Y121" i="51"/>
  <c r="AE121" i="51" s="1"/>
  <c r="AL121" i="51" s="1"/>
  <c r="W121" i="51"/>
  <c r="X122" i="51" s="1"/>
  <c r="AB120" i="51"/>
  <c r="AA120" i="51"/>
  <c r="Z120" i="51"/>
  <c r="Y120" i="51"/>
  <c r="AC120" i="51" s="1"/>
  <c r="AF120" i="51" s="1"/>
  <c r="W120" i="51"/>
  <c r="AB119" i="51"/>
  <c r="AA119" i="51"/>
  <c r="Z119" i="51"/>
  <c r="AD119" i="51" s="1"/>
  <c r="Y119" i="51"/>
  <c r="W119" i="51"/>
  <c r="AB118" i="51"/>
  <c r="AA118" i="51"/>
  <c r="Z118" i="51"/>
  <c r="AD118" i="51" s="1"/>
  <c r="Y118" i="51"/>
  <c r="AE118" i="51" s="1"/>
  <c r="AL118" i="51" s="1"/>
  <c r="W118" i="51"/>
  <c r="AB117" i="51"/>
  <c r="AA117" i="51"/>
  <c r="Z117" i="51"/>
  <c r="AD117" i="51" s="1"/>
  <c r="Y117" i="51"/>
  <c r="AE117" i="51" s="1"/>
  <c r="AL117" i="51" s="1"/>
  <c r="W117" i="51"/>
  <c r="AB116" i="51"/>
  <c r="AA116" i="51"/>
  <c r="Z116" i="51"/>
  <c r="AD116" i="51" s="1"/>
  <c r="Y116" i="51"/>
  <c r="W116" i="51"/>
  <c r="AB115" i="51"/>
  <c r="AA115" i="51"/>
  <c r="Z115" i="51"/>
  <c r="Y115" i="51"/>
  <c r="AC115" i="51" s="1"/>
  <c r="AF115" i="51" s="1"/>
  <c r="W115" i="51"/>
  <c r="AB114" i="51"/>
  <c r="AA114" i="51"/>
  <c r="Z114" i="51"/>
  <c r="Y114" i="51"/>
  <c r="AE114" i="51" s="1"/>
  <c r="AL114" i="51" s="1"/>
  <c r="W114" i="51"/>
  <c r="AB113" i="51"/>
  <c r="AA113" i="51"/>
  <c r="Z113" i="51"/>
  <c r="Y113" i="51"/>
  <c r="AE113" i="51" s="1"/>
  <c r="AL113" i="51" s="1"/>
  <c r="W113" i="51"/>
  <c r="AB112" i="51"/>
  <c r="AA112" i="51"/>
  <c r="Z112" i="51"/>
  <c r="Y112" i="51"/>
  <c r="AE112" i="51" s="1"/>
  <c r="AL112" i="51" s="1"/>
  <c r="W112" i="51"/>
  <c r="AB111" i="51"/>
  <c r="AA111" i="51"/>
  <c r="Z111" i="51"/>
  <c r="AD111" i="51" s="1"/>
  <c r="Y111" i="51"/>
  <c r="W111" i="51"/>
  <c r="AB110" i="51"/>
  <c r="AA110" i="51"/>
  <c r="Z110" i="51"/>
  <c r="AD110" i="51" s="1"/>
  <c r="Y110" i="51"/>
  <c r="AE110" i="51" s="1"/>
  <c r="AL110" i="51" s="1"/>
  <c r="W110" i="51"/>
  <c r="AB109" i="51"/>
  <c r="AA109" i="51"/>
  <c r="Z109" i="51"/>
  <c r="AD109" i="51" s="1"/>
  <c r="Y109" i="51"/>
  <c r="AE109" i="51" s="1"/>
  <c r="AL109" i="51" s="1"/>
  <c r="W109" i="51"/>
  <c r="AB108" i="51"/>
  <c r="AA108" i="51"/>
  <c r="Z108" i="51"/>
  <c r="AD108" i="51" s="1"/>
  <c r="Y108" i="51"/>
  <c r="W108" i="51"/>
  <c r="AB107" i="51"/>
  <c r="AA107" i="51"/>
  <c r="Z107" i="51"/>
  <c r="Y107" i="51"/>
  <c r="AE107" i="51" s="1"/>
  <c r="AL107" i="51" s="1"/>
  <c r="W107" i="51"/>
  <c r="AB106" i="51"/>
  <c r="AA106" i="51"/>
  <c r="Z106" i="51"/>
  <c r="AD106" i="51" s="1"/>
  <c r="Y106" i="51"/>
  <c r="AE106" i="51" s="1"/>
  <c r="AL106" i="51" s="1"/>
  <c r="W106" i="51"/>
  <c r="AB105" i="51"/>
  <c r="AA105" i="51"/>
  <c r="Z105" i="51"/>
  <c r="Y105" i="51"/>
  <c r="AE105" i="51" s="1"/>
  <c r="AL105" i="51" s="1"/>
  <c r="W105" i="51"/>
  <c r="AB104" i="51"/>
  <c r="AA104" i="51"/>
  <c r="Z104" i="51"/>
  <c r="AD104" i="51" s="1"/>
  <c r="Y104" i="51"/>
  <c r="AC104" i="51" s="1"/>
  <c r="AF104" i="51" s="1"/>
  <c r="W104" i="51"/>
  <c r="AB103" i="51"/>
  <c r="AA103" i="51"/>
  <c r="Z103" i="51"/>
  <c r="AD103" i="51" s="1"/>
  <c r="Y103" i="51"/>
  <c r="AC103" i="51" s="1"/>
  <c r="AF103" i="51" s="1"/>
  <c r="W103" i="51"/>
  <c r="AB102" i="51"/>
  <c r="AA102" i="51"/>
  <c r="Z102" i="51"/>
  <c r="AD102" i="51" s="1"/>
  <c r="Y102" i="51"/>
  <c r="AC102" i="51" s="1"/>
  <c r="AF102" i="51" s="1"/>
  <c r="W102" i="51"/>
  <c r="AB101" i="51"/>
  <c r="AA101" i="51"/>
  <c r="Z101" i="51"/>
  <c r="Y101" i="51"/>
  <c r="W101" i="51"/>
  <c r="AB100" i="51"/>
  <c r="AA100" i="51"/>
  <c r="Z100" i="51"/>
  <c r="AD100" i="51" s="1"/>
  <c r="Y100" i="51"/>
  <c r="W100" i="51"/>
  <c r="AB99" i="51"/>
  <c r="AA99" i="51"/>
  <c r="Z99" i="51"/>
  <c r="Y99" i="51"/>
  <c r="AE99" i="51" s="1"/>
  <c r="AL99" i="51" s="1"/>
  <c r="W99" i="51"/>
  <c r="AB98" i="51"/>
  <c r="AA98" i="51"/>
  <c r="Z98" i="51"/>
  <c r="AD98" i="51" s="1"/>
  <c r="Y98" i="51"/>
  <c r="W98" i="51"/>
  <c r="AB97" i="51"/>
  <c r="AA97" i="51"/>
  <c r="Z97" i="51"/>
  <c r="Y97" i="51"/>
  <c r="AE97" i="51" s="1"/>
  <c r="AL97" i="51" s="1"/>
  <c r="W97" i="51"/>
  <c r="AB96" i="51"/>
  <c r="AA96" i="51"/>
  <c r="Z96" i="51"/>
  <c r="AD96" i="51" s="1"/>
  <c r="Y96" i="51"/>
  <c r="AE96" i="51" s="1"/>
  <c r="AL96" i="51" s="1"/>
  <c r="W96" i="51"/>
  <c r="AB95" i="51"/>
  <c r="AA95" i="51"/>
  <c r="Z95" i="51"/>
  <c r="Y95" i="51"/>
  <c r="AE95" i="51" s="1"/>
  <c r="AL95" i="51" s="1"/>
  <c r="W95" i="51"/>
  <c r="B95" i="51"/>
  <c r="B96" i="51" s="1"/>
  <c r="B97" i="51" s="1"/>
  <c r="B98" i="51" s="1"/>
  <c r="B99" i="51" s="1"/>
  <c r="B100" i="51" s="1"/>
  <c r="B101" i="51" s="1"/>
  <c r="B102" i="51" s="1"/>
  <c r="B103" i="51" s="1"/>
  <c r="B104" i="51" s="1"/>
  <c r="B105" i="51" s="1"/>
  <c r="B106" i="51" s="1"/>
  <c r="B107" i="51" s="1"/>
  <c r="B108" i="51" s="1"/>
  <c r="B109" i="51" s="1"/>
  <c r="B110" i="51" s="1"/>
  <c r="B111" i="51" s="1"/>
  <c r="B112" i="51" s="1"/>
  <c r="B113" i="51" s="1"/>
  <c r="B114" i="51" s="1"/>
  <c r="B115" i="51" s="1"/>
  <c r="B116" i="51" s="1"/>
  <c r="B117" i="51" s="1"/>
  <c r="B118" i="51" s="1"/>
  <c r="B119" i="51" s="1"/>
  <c r="B120" i="51" s="1"/>
  <c r="B121" i="51" s="1"/>
  <c r="B122" i="51" s="1"/>
  <c r="B123" i="51" s="1"/>
  <c r="B124" i="51" s="1"/>
  <c r="W94" i="51"/>
  <c r="S94" i="51"/>
  <c r="P94" i="51"/>
  <c r="M94" i="51"/>
  <c r="AS93" i="51"/>
  <c r="AR93" i="51"/>
  <c r="AQ93" i="51"/>
  <c r="AC89" i="51"/>
  <c r="AF89" i="51" s="1"/>
  <c r="AE88" i="51"/>
  <c r="AL88" i="51" s="1"/>
  <c r="AE86" i="51"/>
  <c r="AL86" i="51" s="1"/>
  <c r="AE85" i="51"/>
  <c r="AL85" i="51" s="1"/>
  <c r="AE83" i="51"/>
  <c r="AL83" i="51" s="1"/>
  <c r="AC82" i="51"/>
  <c r="AF82" i="51" s="1"/>
  <c r="AI81" i="51"/>
  <c r="AC81" i="51"/>
  <c r="AF81" i="51" s="1"/>
  <c r="AE78" i="51"/>
  <c r="AL78" i="51" s="1"/>
  <c r="AE77" i="51"/>
  <c r="AL77" i="51" s="1"/>
  <c r="AE75" i="51"/>
  <c r="AL75" i="51" s="1"/>
  <c r="AC74" i="51"/>
  <c r="AF74" i="51" s="1"/>
  <c r="AC73" i="51"/>
  <c r="AF73" i="51" s="1"/>
  <c r="AE69" i="51"/>
  <c r="AL69" i="51" s="1"/>
  <c r="AE68" i="51"/>
  <c r="AL68" i="51" s="1"/>
  <c r="AE67" i="51"/>
  <c r="AL67" i="51" s="1"/>
  <c r="AC66" i="51"/>
  <c r="AF66" i="51" s="1"/>
  <c r="AC65" i="51"/>
  <c r="AF65" i="51" s="1"/>
  <c r="AE64" i="51"/>
  <c r="AL64" i="51" s="1"/>
  <c r="AI63" i="51"/>
  <c r="AE61" i="51"/>
  <c r="AL61" i="51" s="1"/>
  <c r="AE60" i="51"/>
  <c r="AL60" i="51" s="1"/>
  <c r="B60" i="51"/>
  <c r="B61" i="51" s="1"/>
  <c r="B62" i="51" s="1"/>
  <c r="B63" i="51" s="1"/>
  <c r="B64" i="51" s="1"/>
  <c r="B65" i="51" s="1"/>
  <c r="B66" i="51" s="1"/>
  <c r="B67" i="51" s="1"/>
  <c r="B68" i="51" s="1"/>
  <c r="B69" i="51" s="1"/>
  <c r="B70" i="51" s="1"/>
  <c r="B71" i="51" s="1"/>
  <c r="B72" i="51" s="1"/>
  <c r="B73" i="51" s="1"/>
  <c r="B74" i="51" s="1"/>
  <c r="B75" i="51" s="1"/>
  <c r="B76" i="51" s="1"/>
  <c r="B77" i="51" s="1"/>
  <c r="B78" i="51" s="1"/>
  <c r="B79" i="51" s="1"/>
  <c r="B80" i="51" s="1"/>
  <c r="B81" i="51" s="1"/>
  <c r="B82" i="51" s="1"/>
  <c r="B83" i="51" s="1"/>
  <c r="B84" i="51" s="1"/>
  <c r="B85" i="51" s="1"/>
  <c r="B86" i="51" s="1"/>
  <c r="B87" i="51" s="1"/>
  <c r="B88" i="51" s="1"/>
  <c r="B89" i="51" s="1"/>
  <c r="S59" i="51"/>
  <c r="P59" i="51"/>
  <c r="M59" i="51"/>
  <c r="AS58" i="51"/>
  <c r="AR58" i="51"/>
  <c r="AQ58" i="51"/>
  <c r="AB54" i="51"/>
  <c r="AA54" i="51"/>
  <c r="Z54" i="51"/>
  <c r="Y54" i="51"/>
  <c r="AC54" i="51" s="1"/>
  <c r="AF54" i="51" s="1"/>
  <c r="W54" i="51"/>
  <c r="H54" i="51"/>
  <c r="H370" i="51" s="1"/>
  <c r="G54" i="51"/>
  <c r="G370" i="51" s="1"/>
  <c r="F54" i="51"/>
  <c r="E54" i="51"/>
  <c r="C54" i="51"/>
  <c r="C370" i="51" s="1"/>
  <c r="AB53" i="51"/>
  <c r="AA53" i="51"/>
  <c r="Z53" i="51"/>
  <c r="Y53" i="51"/>
  <c r="AE53" i="51" s="1"/>
  <c r="AL53" i="51" s="1"/>
  <c r="W53" i="51"/>
  <c r="H53" i="51"/>
  <c r="H369" i="51" s="1"/>
  <c r="G53" i="51"/>
  <c r="G369" i="51" s="1"/>
  <c r="F53" i="51"/>
  <c r="E53" i="51"/>
  <c r="C53" i="51"/>
  <c r="C369" i="51" s="1"/>
  <c r="AB52" i="51"/>
  <c r="AA52" i="51"/>
  <c r="Z52" i="51"/>
  <c r="Y52" i="51"/>
  <c r="AE52" i="51" s="1"/>
  <c r="AL52" i="51" s="1"/>
  <c r="W52" i="51"/>
  <c r="H52" i="51"/>
  <c r="H368" i="51" s="1"/>
  <c r="G52" i="51"/>
  <c r="G368" i="51" s="1"/>
  <c r="F52" i="51"/>
  <c r="E52" i="51"/>
  <c r="E368" i="51" s="1"/>
  <c r="C52" i="51"/>
  <c r="C368" i="51" s="1"/>
  <c r="AB51" i="51"/>
  <c r="AA51" i="51"/>
  <c r="Z51" i="51"/>
  <c r="Y51" i="51"/>
  <c r="AC51" i="51" s="1"/>
  <c r="AF51" i="51" s="1"/>
  <c r="W51" i="51"/>
  <c r="H51" i="51"/>
  <c r="H367" i="51" s="1"/>
  <c r="G51" i="51"/>
  <c r="G367" i="51" s="1"/>
  <c r="F51" i="51"/>
  <c r="J51" i="51" s="1"/>
  <c r="E51" i="51"/>
  <c r="I51" i="51" s="1"/>
  <c r="I367" i="51" s="1"/>
  <c r="C51" i="51"/>
  <c r="C367" i="51" s="1"/>
  <c r="AB50" i="51"/>
  <c r="AA50" i="51"/>
  <c r="Z50" i="51"/>
  <c r="Y50" i="51"/>
  <c r="AE50" i="51" s="1"/>
  <c r="AL50" i="51" s="1"/>
  <c r="W50" i="51"/>
  <c r="H50" i="51"/>
  <c r="H366" i="51" s="1"/>
  <c r="G50" i="51"/>
  <c r="G366" i="51" s="1"/>
  <c r="F50" i="51"/>
  <c r="E50" i="51"/>
  <c r="E366" i="51" s="1"/>
  <c r="C50" i="51"/>
  <c r="AB49" i="51"/>
  <c r="AA49" i="51"/>
  <c r="Z49" i="51"/>
  <c r="Y49" i="51"/>
  <c r="AE49" i="51" s="1"/>
  <c r="AL49" i="51" s="1"/>
  <c r="W49" i="51"/>
  <c r="H49" i="51"/>
  <c r="H365" i="51" s="1"/>
  <c r="G49" i="51"/>
  <c r="F49" i="51"/>
  <c r="J49" i="51" s="1"/>
  <c r="E49" i="51"/>
  <c r="C49" i="51"/>
  <c r="C365" i="51" s="1"/>
  <c r="AB48" i="51"/>
  <c r="AA48" i="51"/>
  <c r="Z48" i="51"/>
  <c r="Y48" i="51"/>
  <c r="W48" i="51"/>
  <c r="H48" i="51"/>
  <c r="H364" i="51" s="1"/>
  <c r="G48" i="51"/>
  <c r="G364" i="51" s="1"/>
  <c r="F48" i="51"/>
  <c r="J48" i="51" s="1"/>
  <c r="E48" i="51"/>
  <c r="C48" i="51"/>
  <c r="C364" i="51" s="1"/>
  <c r="AB47" i="51"/>
  <c r="AA47" i="51"/>
  <c r="Z47" i="51"/>
  <c r="Y47" i="51"/>
  <c r="AE47" i="51" s="1"/>
  <c r="AL47" i="51" s="1"/>
  <c r="W47" i="51"/>
  <c r="H47" i="51"/>
  <c r="H363" i="51" s="1"/>
  <c r="G47" i="51"/>
  <c r="G363" i="51" s="1"/>
  <c r="F47" i="51"/>
  <c r="E47" i="51"/>
  <c r="E363" i="51" s="1"/>
  <c r="C47" i="51"/>
  <c r="AB46" i="51"/>
  <c r="AA46" i="51"/>
  <c r="Z46" i="51"/>
  <c r="Y46" i="51"/>
  <c r="W46" i="51"/>
  <c r="H46" i="51"/>
  <c r="H362" i="51" s="1"/>
  <c r="G46" i="51"/>
  <c r="F46" i="51"/>
  <c r="E46" i="51"/>
  <c r="E362" i="51" s="1"/>
  <c r="C46" i="51"/>
  <c r="AB45" i="51"/>
  <c r="AA45" i="51"/>
  <c r="Z45" i="51"/>
  <c r="Y45" i="51"/>
  <c r="W45" i="51"/>
  <c r="H45" i="51"/>
  <c r="H361" i="51" s="1"/>
  <c r="G45" i="51"/>
  <c r="G361" i="51" s="1"/>
  <c r="F45" i="51"/>
  <c r="E45" i="51"/>
  <c r="C45" i="51"/>
  <c r="C361" i="51" s="1"/>
  <c r="AB44" i="51"/>
  <c r="AA44" i="51"/>
  <c r="Z44" i="51"/>
  <c r="Y44" i="51"/>
  <c r="AE44" i="51" s="1"/>
  <c r="AL44" i="51" s="1"/>
  <c r="W44" i="51"/>
  <c r="H44" i="51"/>
  <c r="H360" i="51" s="1"/>
  <c r="G44" i="51"/>
  <c r="F44" i="51"/>
  <c r="J44" i="51" s="1"/>
  <c r="E44" i="51"/>
  <c r="C44" i="51"/>
  <c r="C360" i="51" s="1"/>
  <c r="AB43" i="51"/>
  <c r="AA43" i="51"/>
  <c r="Z43" i="51"/>
  <c r="Y43" i="51"/>
  <c r="AC43" i="51" s="1"/>
  <c r="AF43" i="51" s="1"/>
  <c r="W43" i="51"/>
  <c r="H43" i="51"/>
  <c r="H359" i="51" s="1"/>
  <c r="G43" i="51"/>
  <c r="F43" i="51"/>
  <c r="E43" i="51"/>
  <c r="I43" i="51" s="1"/>
  <c r="I359" i="51" s="1"/>
  <c r="C43" i="51"/>
  <c r="C359" i="51" s="1"/>
  <c r="AB42" i="51"/>
  <c r="AA42" i="51"/>
  <c r="Z42" i="51"/>
  <c r="Y42" i="51"/>
  <c r="AC42" i="51" s="1"/>
  <c r="AF42" i="51" s="1"/>
  <c r="W42" i="51"/>
  <c r="H42" i="51"/>
  <c r="H358" i="51" s="1"/>
  <c r="G42" i="51"/>
  <c r="G358" i="51" s="1"/>
  <c r="F42" i="51"/>
  <c r="E42" i="51"/>
  <c r="E358" i="51" s="1"/>
  <c r="C42" i="51"/>
  <c r="AB41" i="51"/>
  <c r="AA41" i="51"/>
  <c r="Z41" i="51"/>
  <c r="Y41" i="51"/>
  <c r="AE41" i="51" s="1"/>
  <c r="AL41" i="51" s="1"/>
  <c r="W41" i="51"/>
  <c r="H41" i="51"/>
  <c r="H357" i="51" s="1"/>
  <c r="G41" i="51"/>
  <c r="G357" i="51" s="1"/>
  <c r="F41" i="51"/>
  <c r="J41" i="51" s="1"/>
  <c r="E41" i="51"/>
  <c r="E357" i="51" s="1"/>
  <c r="C41" i="51"/>
  <c r="C357" i="51" s="1"/>
  <c r="AB40" i="51"/>
  <c r="AA40" i="51"/>
  <c r="Z40" i="51"/>
  <c r="AD40" i="51" s="1"/>
  <c r="Y40" i="51"/>
  <c r="W40" i="51"/>
  <c r="H40" i="51"/>
  <c r="H356" i="51" s="1"/>
  <c r="G40" i="51"/>
  <c r="G356" i="51" s="1"/>
  <c r="F40" i="51"/>
  <c r="J40" i="51" s="1"/>
  <c r="E40" i="51"/>
  <c r="C40" i="51"/>
  <c r="C356" i="51" s="1"/>
  <c r="AB39" i="51"/>
  <c r="AA39" i="51"/>
  <c r="Z39" i="51"/>
  <c r="Y39" i="51"/>
  <c r="AE39" i="51" s="1"/>
  <c r="AL39" i="51" s="1"/>
  <c r="W39" i="51"/>
  <c r="H39" i="51"/>
  <c r="H355" i="51" s="1"/>
  <c r="G39" i="51"/>
  <c r="G355" i="51" s="1"/>
  <c r="F39" i="51"/>
  <c r="E39" i="51"/>
  <c r="C39" i="51"/>
  <c r="AB38" i="51"/>
  <c r="AA38" i="51"/>
  <c r="Z38" i="51"/>
  <c r="Y38" i="51"/>
  <c r="W38" i="51"/>
  <c r="H38" i="51"/>
  <c r="H354" i="51" s="1"/>
  <c r="G38" i="51"/>
  <c r="G354" i="51" s="1"/>
  <c r="F38" i="51"/>
  <c r="E38" i="51"/>
  <c r="C38" i="51"/>
  <c r="C354" i="51" s="1"/>
  <c r="AB37" i="51"/>
  <c r="AA37" i="51"/>
  <c r="Z37" i="51"/>
  <c r="Y37" i="51"/>
  <c r="AE37" i="51" s="1"/>
  <c r="AL37" i="51" s="1"/>
  <c r="W37" i="51"/>
  <c r="H37" i="51"/>
  <c r="H353" i="51" s="1"/>
  <c r="G37" i="51"/>
  <c r="G353" i="51" s="1"/>
  <c r="F37" i="51"/>
  <c r="E37" i="51"/>
  <c r="C37" i="51"/>
  <c r="C353" i="51" s="1"/>
  <c r="AB36" i="51"/>
  <c r="AA36" i="51"/>
  <c r="Z36" i="51"/>
  <c r="AD36" i="51" s="1"/>
  <c r="Y36" i="51"/>
  <c r="AE36" i="51" s="1"/>
  <c r="AL36" i="51" s="1"/>
  <c r="W36" i="51"/>
  <c r="H36" i="51"/>
  <c r="H352" i="51" s="1"/>
  <c r="G36" i="51"/>
  <c r="F36" i="51"/>
  <c r="J36" i="51" s="1"/>
  <c r="E36" i="51"/>
  <c r="C36" i="51"/>
  <c r="C352" i="51" s="1"/>
  <c r="AB35" i="51"/>
  <c r="AA35" i="51"/>
  <c r="Z35" i="51"/>
  <c r="Y35" i="51"/>
  <c r="AC35" i="51" s="1"/>
  <c r="AF35" i="51" s="1"/>
  <c r="W35" i="51"/>
  <c r="H35" i="51"/>
  <c r="H351" i="51" s="1"/>
  <c r="G35" i="51"/>
  <c r="G351" i="51" s="1"/>
  <c r="F35" i="51"/>
  <c r="J35" i="51" s="1"/>
  <c r="E35" i="51"/>
  <c r="C35" i="51"/>
  <c r="C351" i="51" s="1"/>
  <c r="AB34" i="51"/>
  <c r="AA34" i="51"/>
  <c r="Z34" i="51"/>
  <c r="Y34" i="51"/>
  <c r="AC34" i="51" s="1"/>
  <c r="AF34" i="51" s="1"/>
  <c r="W34" i="51"/>
  <c r="H34" i="51"/>
  <c r="H350" i="51" s="1"/>
  <c r="G34" i="51"/>
  <c r="G350" i="51" s="1"/>
  <c r="F34" i="51"/>
  <c r="E34" i="51"/>
  <c r="E350" i="51" s="1"/>
  <c r="C34" i="51"/>
  <c r="AB33" i="51"/>
  <c r="AA33" i="51"/>
  <c r="Z33" i="51"/>
  <c r="Y33" i="51"/>
  <c r="W33" i="51"/>
  <c r="H33" i="51"/>
  <c r="G33" i="51"/>
  <c r="F33" i="51"/>
  <c r="E33" i="51"/>
  <c r="C33" i="51"/>
  <c r="AB32" i="51"/>
  <c r="AA32" i="51"/>
  <c r="Z32" i="51"/>
  <c r="AD32" i="51" s="1"/>
  <c r="Y32" i="51"/>
  <c r="AC32" i="51" s="1"/>
  <c r="AF32" i="51" s="1"/>
  <c r="W32" i="51"/>
  <c r="H32" i="51"/>
  <c r="H348" i="51" s="1"/>
  <c r="G32" i="51"/>
  <c r="G348" i="51" s="1"/>
  <c r="F32" i="51"/>
  <c r="E32" i="51"/>
  <c r="K32" i="51" s="1"/>
  <c r="K348" i="51" s="1"/>
  <c r="C32" i="51"/>
  <c r="AB31" i="51"/>
  <c r="AA31" i="51"/>
  <c r="Z31" i="51"/>
  <c r="Y31" i="51"/>
  <c r="AE31" i="51" s="1"/>
  <c r="AL31" i="51" s="1"/>
  <c r="W31" i="51"/>
  <c r="H31" i="51"/>
  <c r="H347" i="51" s="1"/>
  <c r="G31" i="51"/>
  <c r="G347" i="51" s="1"/>
  <c r="F31" i="51"/>
  <c r="J31" i="51" s="1"/>
  <c r="E31" i="51"/>
  <c r="E347" i="51" s="1"/>
  <c r="C31" i="51"/>
  <c r="AB30" i="51"/>
  <c r="AA30" i="51"/>
  <c r="Z30" i="51"/>
  <c r="Y30" i="51"/>
  <c r="AC30" i="51" s="1"/>
  <c r="AF30" i="51" s="1"/>
  <c r="W30" i="51"/>
  <c r="H30" i="51"/>
  <c r="G30" i="51"/>
  <c r="G346" i="51" s="1"/>
  <c r="F30" i="51"/>
  <c r="E30" i="51"/>
  <c r="C30" i="51"/>
  <c r="C346" i="51" s="1"/>
  <c r="AB29" i="51"/>
  <c r="AA29" i="51"/>
  <c r="Z29" i="51"/>
  <c r="Y29" i="51"/>
  <c r="AE29" i="51" s="1"/>
  <c r="AL29" i="51" s="1"/>
  <c r="W29" i="51"/>
  <c r="H29" i="51"/>
  <c r="H345" i="51" s="1"/>
  <c r="G29" i="51"/>
  <c r="G345" i="51" s="1"/>
  <c r="F29" i="51"/>
  <c r="E29" i="51"/>
  <c r="E345" i="51" s="1"/>
  <c r="C29" i="51"/>
  <c r="AB28" i="51"/>
  <c r="AA28" i="51"/>
  <c r="Z28" i="51"/>
  <c r="AD28" i="51" s="1"/>
  <c r="Y28" i="51"/>
  <c r="AE28" i="51" s="1"/>
  <c r="AL28" i="51" s="1"/>
  <c r="W28" i="51"/>
  <c r="H28" i="51"/>
  <c r="H344" i="51" s="1"/>
  <c r="G28" i="51"/>
  <c r="G344" i="51" s="1"/>
  <c r="F28" i="51"/>
  <c r="J28" i="51" s="1"/>
  <c r="E28" i="51"/>
  <c r="C28" i="51"/>
  <c r="C344" i="51" s="1"/>
  <c r="AB27" i="51"/>
  <c r="AA27" i="51"/>
  <c r="Z27" i="51"/>
  <c r="Y27" i="51"/>
  <c r="AE27" i="51" s="1"/>
  <c r="AL27" i="51" s="1"/>
  <c r="W27" i="51"/>
  <c r="X28" i="51" s="1"/>
  <c r="H27" i="51"/>
  <c r="H343" i="51" s="1"/>
  <c r="G27" i="51"/>
  <c r="G343" i="51" s="1"/>
  <c r="F27" i="51"/>
  <c r="E27" i="51"/>
  <c r="C27" i="51"/>
  <c r="AB26" i="51"/>
  <c r="AA26" i="51"/>
  <c r="Z26" i="51"/>
  <c r="Y26" i="51"/>
  <c r="AE26" i="51" s="1"/>
  <c r="AL26" i="51" s="1"/>
  <c r="W26" i="51"/>
  <c r="H26" i="51"/>
  <c r="H342" i="51" s="1"/>
  <c r="G26" i="51"/>
  <c r="G342" i="51" s="1"/>
  <c r="F26" i="51"/>
  <c r="J26" i="51" s="1"/>
  <c r="E26" i="51"/>
  <c r="C26" i="51"/>
  <c r="C342" i="51" s="1"/>
  <c r="AB25" i="51"/>
  <c r="AA25" i="51"/>
  <c r="Z25" i="51"/>
  <c r="Y25" i="51"/>
  <c r="W25" i="51"/>
  <c r="H25" i="51"/>
  <c r="H341" i="51" s="1"/>
  <c r="G341" i="51"/>
  <c r="F25" i="51"/>
  <c r="J25" i="51" s="1"/>
  <c r="E25" i="51"/>
  <c r="I25" i="51" s="1"/>
  <c r="C25" i="51"/>
  <c r="B25" i="51"/>
  <c r="B26" i="51" s="1"/>
  <c r="B27" i="51" s="1"/>
  <c r="B28" i="51" s="1"/>
  <c r="B29" i="51" s="1"/>
  <c r="B30" i="51" s="1"/>
  <c r="B31" i="51" s="1"/>
  <c r="B32" i="51" s="1"/>
  <c r="B33" i="51" s="1"/>
  <c r="B34" i="51" s="1"/>
  <c r="B35" i="51" s="1"/>
  <c r="B36" i="51" s="1"/>
  <c r="B37" i="51" s="1"/>
  <c r="B38" i="51" s="1"/>
  <c r="B39" i="51" s="1"/>
  <c r="B40" i="51" s="1"/>
  <c r="B41" i="51" s="1"/>
  <c r="B42" i="51" s="1"/>
  <c r="B43" i="51" s="1"/>
  <c r="B44" i="51" s="1"/>
  <c r="B45" i="51" s="1"/>
  <c r="B46" i="51" s="1"/>
  <c r="B47" i="51" s="1"/>
  <c r="B48" i="51" s="1"/>
  <c r="B49" i="51" s="1"/>
  <c r="B50" i="51" s="1"/>
  <c r="B51" i="51" s="1"/>
  <c r="B52" i="51" s="1"/>
  <c r="B53" i="51" s="1"/>
  <c r="B54" i="51" s="1"/>
  <c r="AM24" i="51"/>
  <c r="AM340" i="51" s="1"/>
  <c r="AJ24" i="51"/>
  <c r="AJ340" i="51" s="1"/>
  <c r="AG24" i="51"/>
  <c r="AG340" i="51" s="1"/>
  <c r="W24" i="51"/>
  <c r="E24" i="51"/>
  <c r="C24" i="51"/>
  <c r="C340" i="51" s="1"/>
  <c r="AS23" i="51"/>
  <c r="AR23" i="51"/>
  <c r="AQ23" i="51"/>
  <c r="AB236" i="28"/>
  <c r="AB237" i="28"/>
  <c r="AB238" i="28"/>
  <c r="AB239" i="28"/>
  <c r="AB240" i="28"/>
  <c r="AB241" i="28"/>
  <c r="AB242" i="28"/>
  <c r="AB243" i="28"/>
  <c r="AB244" i="28"/>
  <c r="AB245" i="28"/>
  <c r="AB246" i="28"/>
  <c r="AB247" i="28"/>
  <c r="AB248" i="28"/>
  <c r="AB249" i="28"/>
  <c r="AB250" i="28"/>
  <c r="AB251" i="28"/>
  <c r="AB252" i="28"/>
  <c r="AB253" i="28"/>
  <c r="AB254" i="28"/>
  <c r="AB255" i="28"/>
  <c r="AB256" i="28"/>
  <c r="AB257" i="28"/>
  <c r="AB258" i="28"/>
  <c r="AB259" i="28"/>
  <c r="AB260" i="28"/>
  <c r="AB261" i="28"/>
  <c r="AB262" i="28"/>
  <c r="AB263" i="28"/>
  <c r="AB264" i="28"/>
  <c r="AB235" i="28"/>
  <c r="X237" i="43"/>
  <c r="Z237" i="43"/>
  <c r="AD237" i="43" s="1"/>
  <c r="AG237" i="43" s="1"/>
  <c r="AA237" i="43"/>
  <c r="AE237" i="43" s="1"/>
  <c r="AB237" i="43"/>
  <c r="AC237" i="43"/>
  <c r="X238" i="43"/>
  <c r="Y238" i="43" s="1"/>
  <c r="Z238" i="43"/>
  <c r="AD238" i="43" s="1"/>
  <c r="AG238" i="43" s="1"/>
  <c r="AA238" i="43"/>
  <c r="AE238" i="43" s="1"/>
  <c r="AB238" i="43"/>
  <c r="AC238" i="43"/>
  <c r="X239" i="43"/>
  <c r="Z239" i="43"/>
  <c r="AF239" i="43" s="1"/>
  <c r="AM239" i="43" s="1"/>
  <c r="AA239" i="43"/>
  <c r="AB239" i="43"/>
  <c r="AC239" i="43"/>
  <c r="X240" i="43"/>
  <c r="Z240" i="43"/>
  <c r="AD240" i="43" s="1"/>
  <c r="AG240" i="43" s="1"/>
  <c r="AA240" i="43"/>
  <c r="AE240" i="43" s="1"/>
  <c r="AB240" i="43"/>
  <c r="AC240" i="43"/>
  <c r="X241" i="43"/>
  <c r="Z241" i="43"/>
  <c r="AD241" i="43" s="1"/>
  <c r="AG241" i="43" s="1"/>
  <c r="AA241" i="43"/>
  <c r="AE241" i="43" s="1"/>
  <c r="AB241" i="43"/>
  <c r="AC241" i="43"/>
  <c r="X242" i="43"/>
  <c r="Z242" i="43"/>
  <c r="AF242" i="43" s="1"/>
  <c r="AM242" i="43" s="1"/>
  <c r="AA242" i="43"/>
  <c r="AE242" i="43" s="1"/>
  <c r="AB242" i="43"/>
  <c r="AC242" i="43"/>
  <c r="X243" i="43"/>
  <c r="Z243" i="43"/>
  <c r="AD243" i="43" s="1"/>
  <c r="AG243" i="43" s="1"/>
  <c r="AA243" i="43"/>
  <c r="AE243" i="43" s="1"/>
  <c r="AB243" i="43"/>
  <c r="AC243" i="43"/>
  <c r="X244" i="43"/>
  <c r="Z244" i="43"/>
  <c r="AD244" i="43" s="1"/>
  <c r="AG244" i="43" s="1"/>
  <c r="AA244" i="43"/>
  <c r="AE244" i="43" s="1"/>
  <c r="AB244" i="43"/>
  <c r="AC244" i="43"/>
  <c r="X245" i="43"/>
  <c r="Z245" i="43"/>
  <c r="AF245" i="43" s="1"/>
  <c r="AM245" i="43" s="1"/>
  <c r="AA245" i="43"/>
  <c r="AE245" i="43" s="1"/>
  <c r="AB245" i="43"/>
  <c r="AC245" i="43"/>
  <c r="X246" i="43"/>
  <c r="Y246" i="43" s="1"/>
  <c r="Z246" i="43"/>
  <c r="AD246" i="43" s="1"/>
  <c r="AG246" i="43" s="1"/>
  <c r="AA246" i="43"/>
  <c r="AE246" i="43" s="1"/>
  <c r="AB246" i="43"/>
  <c r="AC246" i="43"/>
  <c r="X247" i="43"/>
  <c r="Z247" i="43"/>
  <c r="AD247" i="43" s="1"/>
  <c r="AG247" i="43" s="1"/>
  <c r="AA247" i="43"/>
  <c r="AE247" i="43" s="1"/>
  <c r="AB247" i="43"/>
  <c r="AC247" i="43"/>
  <c r="X248" i="43"/>
  <c r="Z248" i="43"/>
  <c r="AF248" i="43" s="1"/>
  <c r="AM248" i="43" s="1"/>
  <c r="AA248" i="43"/>
  <c r="AE248" i="43" s="1"/>
  <c r="AB248" i="43"/>
  <c r="AC248" i="43"/>
  <c r="X249" i="43"/>
  <c r="Y249" i="43" s="1"/>
  <c r="Z249" i="43"/>
  <c r="AD249" i="43" s="1"/>
  <c r="AG249" i="43" s="1"/>
  <c r="AA249" i="43"/>
  <c r="AE249" i="43" s="1"/>
  <c r="AB249" i="43"/>
  <c r="AC249" i="43"/>
  <c r="X250" i="43"/>
  <c r="Z250" i="43"/>
  <c r="AD250" i="43" s="1"/>
  <c r="AG250" i="43" s="1"/>
  <c r="AA250" i="43"/>
  <c r="AE250" i="43" s="1"/>
  <c r="AB250" i="43"/>
  <c r="AC250" i="43"/>
  <c r="X251" i="43"/>
  <c r="Z251" i="43"/>
  <c r="AF251" i="43" s="1"/>
  <c r="AM251" i="43" s="1"/>
  <c r="AA251" i="43"/>
  <c r="AE251" i="43" s="1"/>
  <c r="AB251" i="43"/>
  <c r="AC251" i="43"/>
  <c r="X252" i="43"/>
  <c r="Z252" i="43"/>
  <c r="AD252" i="43" s="1"/>
  <c r="AG252" i="43" s="1"/>
  <c r="AA252" i="43"/>
  <c r="AE252" i="43" s="1"/>
  <c r="AB252" i="43"/>
  <c r="AC252" i="43"/>
  <c r="X253" i="43"/>
  <c r="Z253" i="43"/>
  <c r="AD253" i="43" s="1"/>
  <c r="AG253" i="43" s="1"/>
  <c r="AA253" i="43"/>
  <c r="AE253" i="43" s="1"/>
  <c r="AB253" i="43"/>
  <c r="AC253" i="43"/>
  <c r="X254" i="43"/>
  <c r="Z254" i="43"/>
  <c r="AD254" i="43" s="1"/>
  <c r="AG254" i="43" s="1"/>
  <c r="AA254" i="43"/>
  <c r="AB254" i="43"/>
  <c r="AC254" i="43"/>
  <c r="X255" i="43"/>
  <c r="Z255" i="43"/>
  <c r="AD255" i="43" s="1"/>
  <c r="AG255" i="43" s="1"/>
  <c r="AA255" i="43"/>
  <c r="AE255" i="43" s="1"/>
  <c r="AB255" i="43"/>
  <c r="AC255" i="43"/>
  <c r="X256" i="43"/>
  <c r="Z256" i="43"/>
  <c r="AD256" i="43" s="1"/>
  <c r="AG256" i="43" s="1"/>
  <c r="AA256" i="43"/>
  <c r="AE256" i="43" s="1"/>
  <c r="AB256" i="43"/>
  <c r="AC256" i="43"/>
  <c r="X257" i="43"/>
  <c r="Y257" i="43" s="1"/>
  <c r="Z257" i="43"/>
  <c r="AF257" i="43" s="1"/>
  <c r="AM257" i="43" s="1"/>
  <c r="AA257" i="43"/>
  <c r="AE257" i="43" s="1"/>
  <c r="AB257" i="43"/>
  <c r="AC257" i="43"/>
  <c r="X258" i="43"/>
  <c r="Z258" i="43"/>
  <c r="AD258" i="43" s="1"/>
  <c r="AG258" i="43" s="1"/>
  <c r="AA258" i="43"/>
  <c r="AE258" i="43" s="1"/>
  <c r="AB258" i="43"/>
  <c r="AC258" i="43"/>
  <c r="X259" i="43"/>
  <c r="Z259" i="43"/>
  <c r="AD259" i="43" s="1"/>
  <c r="AG259" i="43" s="1"/>
  <c r="AA259" i="43"/>
  <c r="AB259" i="43"/>
  <c r="AC259" i="43"/>
  <c r="X260" i="43"/>
  <c r="Z260" i="43"/>
  <c r="AF260" i="43" s="1"/>
  <c r="AM260" i="43" s="1"/>
  <c r="AA260" i="43"/>
  <c r="AE260" i="43" s="1"/>
  <c r="AB260" i="43"/>
  <c r="AC260" i="43"/>
  <c r="X261" i="43"/>
  <c r="Z261" i="43"/>
  <c r="AD261" i="43" s="1"/>
  <c r="AG261" i="43" s="1"/>
  <c r="AA261" i="43"/>
  <c r="AE261" i="43" s="1"/>
  <c r="AB261" i="43"/>
  <c r="AC261" i="43"/>
  <c r="X262" i="43"/>
  <c r="Z262" i="43"/>
  <c r="AD262" i="43" s="1"/>
  <c r="AG262" i="43" s="1"/>
  <c r="AA262" i="43"/>
  <c r="AB262" i="43"/>
  <c r="AC262" i="43"/>
  <c r="X263" i="43"/>
  <c r="Z263" i="43"/>
  <c r="AF263" i="43" s="1"/>
  <c r="AM263" i="43" s="1"/>
  <c r="AA263" i="43"/>
  <c r="AE263" i="43" s="1"/>
  <c r="AB263" i="43"/>
  <c r="AC263" i="43"/>
  <c r="X264" i="43"/>
  <c r="Z264" i="43"/>
  <c r="AD264" i="43" s="1"/>
  <c r="AG264" i="43" s="1"/>
  <c r="AA264" i="43"/>
  <c r="AE264" i="43" s="1"/>
  <c r="AB264" i="43"/>
  <c r="AC264" i="43"/>
  <c r="X265" i="43"/>
  <c r="Z265" i="43"/>
  <c r="AD265" i="43" s="1"/>
  <c r="AG265" i="43" s="1"/>
  <c r="AA265" i="43"/>
  <c r="AE265" i="43" s="1"/>
  <c r="AB265" i="43"/>
  <c r="AC265" i="43"/>
  <c r="AC236" i="43"/>
  <c r="AB334" i="28"/>
  <c r="AA334" i="28"/>
  <c r="Z334" i="28"/>
  <c r="AD334" i="28" s="1"/>
  <c r="Y334" i="28"/>
  <c r="W334" i="28"/>
  <c r="AB333" i="28"/>
  <c r="AA333" i="28"/>
  <c r="Z333" i="28"/>
  <c r="Y333" i="28"/>
  <c r="AC333" i="28" s="1"/>
  <c r="AF333" i="28" s="1"/>
  <c r="W333" i="28"/>
  <c r="AB332" i="28"/>
  <c r="AA332" i="28"/>
  <c r="Z332" i="28"/>
  <c r="Y332" i="28"/>
  <c r="AE332" i="28" s="1"/>
  <c r="AL332" i="28" s="1"/>
  <c r="W332" i="28"/>
  <c r="AB331" i="28"/>
  <c r="AA331" i="28"/>
  <c r="Z331" i="28"/>
  <c r="Y331" i="28"/>
  <c r="AE331" i="28" s="1"/>
  <c r="AL331" i="28" s="1"/>
  <c r="W331" i="28"/>
  <c r="AB330" i="28"/>
  <c r="AA330" i="28"/>
  <c r="Z330" i="28"/>
  <c r="Y330" i="28"/>
  <c r="AE330" i="28" s="1"/>
  <c r="AL330" i="28" s="1"/>
  <c r="W330" i="28"/>
  <c r="AB329" i="28"/>
  <c r="AA329" i="28"/>
  <c r="Z329" i="28"/>
  <c r="Y329" i="28"/>
  <c r="AC329" i="28" s="1"/>
  <c r="AF329" i="28" s="1"/>
  <c r="W329" i="28"/>
  <c r="AB328" i="28"/>
  <c r="AA328" i="28"/>
  <c r="Z328" i="28"/>
  <c r="AD328" i="28" s="1"/>
  <c r="Y328" i="28"/>
  <c r="AE328" i="28" s="1"/>
  <c r="AL328" i="28" s="1"/>
  <c r="W328" i="28"/>
  <c r="AB327" i="28"/>
  <c r="AA327" i="28"/>
  <c r="Z327" i="28"/>
  <c r="Y327" i="28"/>
  <c r="W327" i="28"/>
  <c r="AB326" i="28"/>
  <c r="AA326" i="28"/>
  <c r="Z326" i="28"/>
  <c r="Y326" i="28"/>
  <c r="W326" i="28"/>
  <c r="AB325" i="28"/>
  <c r="AA325" i="28"/>
  <c r="Z325" i="28"/>
  <c r="Y325" i="28"/>
  <c r="AC325" i="28" s="1"/>
  <c r="AF325" i="28" s="1"/>
  <c r="W325" i="28"/>
  <c r="AB324" i="28"/>
  <c r="AA324" i="28"/>
  <c r="Z324" i="28"/>
  <c r="Y324" i="28"/>
  <c r="AE324" i="28" s="1"/>
  <c r="AL324" i="28" s="1"/>
  <c r="W324" i="28"/>
  <c r="AB323" i="28"/>
  <c r="AA323" i="28"/>
  <c r="Z323" i="28"/>
  <c r="Y323" i="28"/>
  <c r="AC323" i="28" s="1"/>
  <c r="AF323" i="28" s="1"/>
  <c r="W323" i="28"/>
  <c r="AB322" i="28"/>
  <c r="AA322" i="28"/>
  <c r="Z322" i="28"/>
  <c r="Y322" i="28"/>
  <c r="AE322" i="28" s="1"/>
  <c r="AL322" i="28" s="1"/>
  <c r="W322" i="28"/>
  <c r="AB321" i="28"/>
  <c r="AA321" i="28"/>
  <c r="Z321" i="28"/>
  <c r="Y321" i="28"/>
  <c r="W321" i="28"/>
  <c r="AB320" i="28"/>
  <c r="AA320" i="28"/>
  <c r="Z320" i="28"/>
  <c r="AD320" i="28" s="1"/>
  <c r="Y320" i="28"/>
  <c r="W320" i="28"/>
  <c r="AB319" i="28"/>
  <c r="AA319" i="28"/>
  <c r="Z319" i="28"/>
  <c r="Y319" i="28"/>
  <c r="W319" i="28"/>
  <c r="AB318" i="28"/>
  <c r="AA318" i="28"/>
  <c r="Z318" i="28"/>
  <c r="AD318" i="28" s="1"/>
  <c r="Y318" i="28"/>
  <c r="W318" i="28"/>
  <c r="AB317" i="28"/>
  <c r="AA317" i="28"/>
  <c r="Z317" i="28"/>
  <c r="Y317" i="28"/>
  <c r="AE317" i="28" s="1"/>
  <c r="AL317" i="28" s="1"/>
  <c r="W317" i="28"/>
  <c r="AB316" i="28"/>
  <c r="AA316" i="28"/>
  <c r="Z316" i="28"/>
  <c r="Y316" i="28"/>
  <c r="W316" i="28"/>
  <c r="AB315" i="28"/>
  <c r="AA315" i="28"/>
  <c r="Z315" i="28"/>
  <c r="Y315" i="28"/>
  <c r="AC315" i="28" s="1"/>
  <c r="AF315" i="28" s="1"/>
  <c r="W315" i="28"/>
  <c r="AB314" i="28"/>
  <c r="AA314" i="28"/>
  <c r="Z314" i="28"/>
  <c r="Y314" i="28"/>
  <c r="AE314" i="28" s="1"/>
  <c r="AL314" i="28" s="1"/>
  <c r="W314" i="28"/>
  <c r="AB313" i="28"/>
  <c r="AA313" i="28"/>
  <c r="Z313" i="28"/>
  <c r="Y313" i="28"/>
  <c r="W313" i="28"/>
  <c r="AB312" i="28"/>
  <c r="AA312" i="28"/>
  <c r="Z312" i="28"/>
  <c r="AD312" i="28" s="1"/>
  <c r="Y312" i="28"/>
  <c r="AC312" i="28" s="1"/>
  <c r="AF312" i="28" s="1"/>
  <c r="W312" i="28"/>
  <c r="AB311" i="28"/>
  <c r="AA311" i="28"/>
  <c r="Z311" i="28"/>
  <c r="Y311" i="28"/>
  <c r="W311" i="28"/>
  <c r="AB310" i="28"/>
  <c r="AA310" i="28"/>
  <c r="Z310" i="28"/>
  <c r="AD310" i="28" s="1"/>
  <c r="Y310" i="28"/>
  <c r="AC310" i="28" s="1"/>
  <c r="AF310" i="28" s="1"/>
  <c r="W310" i="28"/>
  <c r="AB309" i="28"/>
  <c r="AA309" i="28"/>
  <c r="Z309" i="28"/>
  <c r="AD309" i="28" s="1"/>
  <c r="Y309" i="28"/>
  <c r="AE309" i="28" s="1"/>
  <c r="AL309" i="28" s="1"/>
  <c r="W309" i="28"/>
  <c r="AB308" i="28"/>
  <c r="AA308" i="28"/>
  <c r="Z308" i="28"/>
  <c r="Y308" i="28"/>
  <c r="AC308" i="28" s="1"/>
  <c r="AF308" i="28" s="1"/>
  <c r="W308" i="28"/>
  <c r="AB307" i="28"/>
  <c r="AA307" i="28"/>
  <c r="Z307" i="28"/>
  <c r="Y307" i="28"/>
  <c r="W307" i="28"/>
  <c r="AB306" i="28"/>
  <c r="AA306" i="28"/>
  <c r="Z306" i="28"/>
  <c r="Y306" i="28"/>
  <c r="W306" i="28"/>
  <c r="AB305" i="28"/>
  <c r="AA305" i="28"/>
  <c r="Z305" i="28"/>
  <c r="Y305" i="28"/>
  <c r="AC305" i="28" s="1"/>
  <c r="AF305" i="28" s="1"/>
  <c r="W305" i="28"/>
  <c r="B305" i="28"/>
  <c r="B306" i="28" s="1"/>
  <c r="B307" i="28" s="1"/>
  <c r="B308" i="28" s="1"/>
  <c r="B309" i="28" s="1"/>
  <c r="B310" i="28" s="1"/>
  <c r="B311" i="28" s="1"/>
  <c r="B312" i="28" s="1"/>
  <c r="B313" i="28" s="1"/>
  <c r="B314" i="28" s="1"/>
  <c r="B315" i="28" s="1"/>
  <c r="B316" i="28" s="1"/>
  <c r="B317" i="28" s="1"/>
  <c r="B318" i="28" s="1"/>
  <c r="B319" i="28" s="1"/>
  <c r="B320" i="28" s="1"/>
  <c r="B321" i="28" s="1"/>
  <c r="B322" i="28" s="1"/>
  <c r="B323" i="28" s="1"/>
  <c r="B324" i="28" s="1"/>
  <c r="B325" i="28" s="1"/>
  <c r="B326" i="28" s="1"/>
  <c r="B327" i="28" s="1"/>
  <c r="B328" i="28" s="1"/>
  <c r="B329" i="28" s="1"/>
  <c r="B330" i="28" s="1"/>
  <c r="B331" i="28" s="1"/>
  <c r="B332" i="28" s="1"/>
  <c r="B333" i="28" s="1"/>
  <c r="B334" i="28" s="1"/>
  <c r="W304" i="28"/>
  <c r="S304" i="28"/>
  <c r="P304" i="28"/>
  <c r="M304" i="28"/>
  <c r="AS303" i="28"/>
  <c r="AR303" i="28"/>
  <c r="AQ303" i="28"/>
  <c r="AB299" i="28"/>
  <c r="AA299" i="28"/>
  <c r="Z299" i="28"/>
  <c r="AD299" i="28" s="1"/>
  <c r="Y299" i="28"/>
  <c r="AC299" i="28" s="1"/>
  <c r="AF299" i="28" s="1"/>
  <c r="W299" i="28"/>
  <c r="AB298" i="28"/>
  <c r="AA298" i="28"/>
  <c r="Z298" i="28"/>
  <c r="Y298" i="28"/>
  <c r="AE298" i="28" s="1"/>
  <c r="AL298" i="28" s="1"/>
  <c r="W298" i="28"/>
  <c r="AB297" i="28"/>
  <c r="AA297" i="28"/>
  <c r="Z297" i="28"/>
  <c r="Y297" i="28"/>
  <c r="AE297" i="28" s="1"/>
  <c r="AL297" i="28" s="1"/>
  <c r="W297" i="28"/>
  <c r="AB296" i="28"/>
  <c r="AA296" i="28"/>
  <c r="Z296" i="28"/>
  <c r="Y296" i="28"/>
  <c r="AE296" i="28" s="1"/>
  <c r="AL296" i="28" s="1"/>
  <c r="W296" i="28"/>
  <c r="AB295" i="28"/>
  <c r="AA295" i="28"/>
  <c r="Z295" i="28"/>
  <c r="Y295" i="28"/>
  <c r="AE295" i="28" s="1"/>
  <c r="AL295" i="28" s="1"/>
  <c r="W295" i="28"/>
  <c r="AB294" i="28"/>
  <c r="AA294" i="28"/>
  <c r="Z294" i="28"/>
  <c r="AD294" i="28" s="1"/>
  <c r="Y294" i="28"/>
  <c r="W294" i="28"/>
  <c r="AB293" i="28"/>
  <c r="AA293" i="28"/>
  <c r="Z293" i="28"/>
  <c r="Y293" i="28"/>
  <c r="AE293" i="28" s="1"/>
  <c r="AL293" i="28" s="1"/>
  <c r="W293" i="28"/>
  <c r="AB292" i="28"/>
  <c r="AA292" i="28"/>
  <c r="Z292" i="28"/>
  <c r="Y292" i="28"/>
  <c r="AE292" i="28" s="1"/>
  <c r="AL292" i="28" s="1"/>
  <c r="W292" i="28"/>
  <c r="AB291" i="28"/>
  <c r="AA291" i="28"/>
  <c r="Z291" i="28"/>
  <c r="AD291" i="28" s="1"/>
  <c r="Y291" i="28"/>
  <c r="W291" i="28"/>
  <c r="AB290" i="28"/>
  <c r="AA290" i="28"/>
  <c r="Z290" i="28"/>
  <c r="Y290" i="28"/>
  <c r="AE290" i="28" s="1"/>
  <c r="AL290" i="28" s="1"/>
  <c r="W290" i="28"/>
  <c r="AB289" i="28"/>
  <c r="AA289" i="28"/>
  <c r="Z289" i="28"/>
  <c r="Y289" i="28"/>
  <c r="W289" i="28"/>
  <c r="AB288" i="28"/>
  <c r="AA288" i="28"/>
  <c r="Z288" i="28"/>
  <c r="Y288" i="28"/>
  <c r="W288" i="28"/>
  <c r="AB287" i="28"/>
  <c r="AA287" i="28"/>
  <c r="Z287" i="28"/>
  <c r="Y287" i="28"/>
  <c r="AC287" i="28" s="1"/>
  <c r="AF287" i="28" s="1"/>
  <c r="W287" i="28"/>
  <c r="AB286" i="28"/>
  <c r="AA286" i="28"/>
  <c r="Z286" i="28"/>
  <c r="Y286" i="28"/>
  <c r="W286" i="28"/>
  <c r="AB285" i="28"/>
  <c r="AA285" i="28"/>
  <c r="Z285" i="28"/>
  <c r="Y285" i="28"/>
  <c r="AE285" i="28" s="1"/>
  <c r="AL285" i="28" s="1"/>
  <c r="W285" i="28"/>
  <c r="AB284" i="28"/>
  <c r="AA284" i="28"/>
  <c r="Z284" i="28"/>
  <c r="Y284" i="28"/>
  <c r="AE284" i="28" s="1"/>
  <c r="AL284" i="28" s="1"/>
  <c r="W284" i="28"/>
  <c r="AB283" i="28"/>
  <c r="AA283" i="28"/>
  <c r="Z283" i="28"/>
  <c r="AD283" i="28" s="1"/>
  <c r="Y283" i="28"/>
  <c r="AC283" i="28" s="1"/>
  <c r="AF283" i="28" s="1"/>
  <c r="W283" i="28"/>
  <c r="AB282" i="28"/>
  <c r="AA282" i="28"/>
  <c r="Z282" i="28"/>
  <c r="Y282" i="28"/>
  <c r="AE282" i="28" s="1"/>
  <c r="AL282" i="28" s="1"/>
  <c r="W282" i="28"/>
  <c r="AB281" i="28"/>
  <c r="AA281" i="28"/>
  <c r="Z281" i="28"/>
  <c r="Y281" i="28"/>
  <c r="W281" i="28"/>
  <c r="AB280" i="28"/>
  <c r="AA280" i="28"/>
  <c r="Z280" i="28"/>
  <c r="Y280" i="28"/>
  <c r="W280" i="28"/>
  <c r="AB279" i="28"/>
  <c r="AA279" i="28"/>
  <c r="Z279" i="28"/>
  <c r="Y279" i="28"/>
  <c r="AC279" i="28" s="1"/>
  <c r="AF279" i="28" s="1"/>
  <c r="W279" i="28"/>
  <c r="AB278" i="28"/>
  <c r="AA278" i="28"/>
  <c r="Z278" i="28"/>
  <c r="Y278" i="28"/>
  <c r="W278" i="28"/>
  <c r="AB277" i="28"/>
  <c r="AA277" i="28"/>
  <c r="Z277" i="28"/>
  <c r="Y277" i="28"/>
  <c r="AE277" i="28" s="1"/>
  <c r="AL277" i="28" s="1"/>
  <c r="W277" i="28"/>
  <c r="AB276" i="28"/>
  <c r="AA276" i="28"/>
  <c r="Z276" i="28"/>
  <c r="Y276" i="28"/>
  <c r="W276" i="28"/>
  <c r="AB275" i="28"/>
  <c r="AA275" i="28"/>
  <c r="Z275" i="28"/>
  <c r="AD275" i="28" s="1"/>
  <c r="Y275" i="28"/>
  <c r="AE275" i="28" s="1"/>
  <c r="AL275" i="28" s="1"/>
  <c r="W275" i="28"/>
  <c r="AB274" i="28"/>
  <c r="AA274" i="28"/>
  <c r="Z274" i="28"/>
  <c r="Y274" i="28"/>
  <c r="AE274" i="28" s="1"/>
  <c r="AL274" i="28" s="1"/>
  <c r="W274" i="28"/>
  <c r="AB273" i="28"/>
  <c r="AA273" i="28"/>
  <c r="Z273" i="28"/>
  <c r="Y273" i="28"/>
  <c r="AE273" i="28" s="1"/>
  <c r="AL273" i="28" s="1"/>
  <c r="W273" i="28"/>
  <c r="AB272" i="28"/>
  <c r="AA272" i="28"/>
  <c r="Z272" i="28"/>
  <c r="AD272" i="28" s="1"/>
  <c r="Y272" i="28"/>
  <c r="AE272" i="28" s="1"/>
  <c r="AL272" i="28" s="1"/>
  <c r="W272" i="28"/>
  <c r="AB271" i="28"/>
  <c r="AA271" i="28"/>
  <c r="Z271" i="28"/>
  <c r="Y271" i="28"/>
  <c r="AE271" i="28" s="1"/>
  <c r="AL271" i="28" s="1"/>
  <c r="W271" i="28"/>
  <c r="AB270" i="28"/>
  <c r="AA270" i="28"/>
  <c r="Z270" i="28"/>
  <c r="AD270" i="28" s="1"/>
  <c r="Y270" i="28"/>
  <c r="AE270" i="28" s="1"/>
  <c r="AL270" i="28" s="1"/>
  <c r="W270" i="28"/>
  <c r="B270" i="28"/>
  <c r="B271" i="28" s="1"/>
  <c r="B272" i="28" s="1"/>
  <c r="B273" i="28" s="1"/>
  <c r="B274" i="28" s="1"/>
  <c r="B275" i="28" s="1"/>
  <c r="B276" i="28" s="1"/>
  <c r="B277" i="28" s="1"/>
  <c r="B278" i="28" s="1"/>
  <c r="B279" i="28" s="1"/>
  <c r="B280" i="28" s="1"/>
  <c r="B281" i="28" s="1"/>
  <c r="B282" i="28" s="1"/>
  <c r="B283" i="28" s="1"/>
  <c r="B284" i="28" s="1"/>
  <c r="B285" i="28" s="1"/>
  <c r="B286" i="28" s="1"/>
  <c r="B287" i="28" s="1"/>
  <c r="B288" i="28" s="1"/>
  <c r="B289" i="28" s="1"/>
  <c r="B290" i="28" s="1"/>
  <c r="B291" i="28" s="1"/>
  <c r="B292" i="28" s="1"/>
  <c r="B293" i="28" s="1"/>
  <c r="B294" i="28" s="1"/>
  <c r="B295" i="28" s="1"/>
  <c r="B296" i="28" s="1"/>
  <c r="B297" i="28" s="1"/>
  <c r="B298" i="28" s="1"/>
  <c r="B299" i="28" s="1"/>
  <c r="W269" i="28"/>
  <c r="S269" i="28"/>
  <c r="P269" i="28"/>
  <c r="M269" i="28"/>
  <c r="AS268" i="28"/>
  <c r="AR268" i="28"/>
  <c r="AQ268" i="28"/>
  <c r="AA264" i="28"/>
  <c r="Z264" i="28"/>
  <c r="Y264" i="28"/>
  <c r="W264" i="28"/>
  <c r="AA263" i="28"/>
  <c r="Z263" i="28"/>
  <c r="AO263" i="28" s="1"/>
  <c r="Y263" i="28"/>
  <c r="AE263" i="28" s="1"/>
  <c r="AL263" i="28" s="1"/>
  <c r="W263" i="28"/>
  <c r="AA262" i="28"/>
  <c r="Z262" i="28"/>
  <c r="Y262" i="28"/>
  <c r="AE262" i="28" s="1"/>
  <c r="AL262" i="28" s="1"/>
  <c r="W262" i="28"/>
  <c r="AA261" i="28"/>
  <c r="Z261" i="28"/>
  <c r="AO261" i="28" s="1"/>
  <c r="Y261" i="28"/>
  <c r="AE261" i="28" s="1"/>
  <c r="AL261" i="28" s="1"/>
  <c r="W261" i="28"/>
  <c r="AA260" i="28"/>
  <c r="Z260" i="28"/>
  <c r="Y260" i="28"/>
  <c r="AC260" i="28" s="1"/>
  <c r="AF260" i="28" s="1"/>
  <c r="W260" i="28"/>
  <c r="AA259" i="28"/>
  <c r="Z259" i="28"/>
  <c r="Y259" i="28"/>
  <c r="AE259" i="28" s="1"/>
  <c r="AL259" i="28" s="1"/>
  <c r="W259" i="28"/>
  <c r="AA258" i="28"/>
  <c r="Z258" i="28"/>
  <c r="Y258" i="28"/>
  <c r="AC258" i="28" s="1"/>
  <c r="AF258" i="28" s="1"/>
  <c r="W258" i="28"/>
  <c r="AA257" i="28"/>
  <c r="Z257" i="28"/>
  <c r="Y257" i="28"/>
  <c r="AE257" i="28" s="1"/>
  <c r="AL257" i="28" s="1"/>
  <c r="W257" i="28"/>
  <c r="AA256" i="28"/>
  <c r="Z256" i="28"/>
  <c r="Y256" i="28"/>
  <c r="AC256" i="28" s="1"/>
  <c r="AF256" i="28" s="1"/>
  <c r="W256" i="28"/>
  <c r="AA255" i="28"/>
  <c r="Z255" i="28"/>
  <c r="Y255" i="28"/>
  <c r="AE255" i="28" s="1"/>
  <c r="AL255" i="28" s="1"/>
  <c r="W255" i="28"/>
  <c r="AA254" i="28"/>
  <c r="Z254" i="28"/>
  <c r="Y254" i="28"/>
  <c r="W254" i="28"/>
  <c r="AA253" i="28"/>
  <c r="Z253" i="28"/>
  <c r="AO253" i="28" s="1"/>
  <c r="Y253" i="28"/>
  <c r="AE253" i="28" s="1"/>
  <c r="AL253" i="28" s="1"/>
  <c r="W253" i="28"/>
  <c r="AA252" i="28"/>
  <c r="Z252" i="28"/>
  <c r="Y252" i="28"/>
  <c r="AC252" i="28" s="1"/>
  <c r="AF252" i="28" s="1"/>
  <c r="W252" i="28"/>
  <c r="AA251" i="28"/>
  <c r="Z251" i="28"/>
  <c r="Y251" i="28"/>
  <c r="AC251" i="28" s="1"/>
  <c r="AF251" i="28" s="1"/>
  <c r="W251" i="28"/>
  <c r="AA250" i="28"/>
  <c r="Z250" i="28"/>
  <c r="Y250" i="28"/>
  <c r="AC250" i="28" s="1"/>
  <c r="AF250" i="28" s="1"/>
  <c r="W250" i="28"/>
  <c r="AA249" i="28"/>
  <c r="Z249" i="28"/>
  <c r="Y249" i="28"/>
  <c r="AC249" i="28" s="1"/>
  <c r="AF249" i="28" s="1"/>
  <c r="W249" i="28"/>
  <c r="AA248" i="28"/>
  <c r="Z248" i="28"/>
  <c r="Y248" i="28"/>
  <c r="AC248" i="28" s="1"/>
  <c r="AF248" i="28" s="1"/>
  <c r="W248" i="28"/>
  <c r="AA247" i="28"/>
  <c r="Z247" i="28"/>
  <c r="Y247" i="28"/>
  <c r="AC247" i="28" s="1"/>
  <c r="AF247" i="28" s="1"/>
  <c r="W247" i="28"/>
  <c r="AA246" i="28"/>
  <c r="Z246" i="28"/>
  <c r="Y246" i="28"/>
  <c r="AC246" i="28" s="1"/>
  <c r="AF246" i="28" s="1"/>
  <c r="W246" i="28"/>
  <c r="AA245" i="28"/>
  <c r="Z245" i="28"/>
  <c r="Y245" i="28"/>
  <c r="AC245" i="28" s="1"/>
  <c r="AF245" i="28" s="1"/>
  <c r="W245" i="28"/>
  <c r="AA244" i="28"/>
  <c r="Z244" i="28"/>
  <c r="Y244" i="28"/>
  <c r="AC244" i="28" s="1"/>
  <c r="AF244" i="28" s="1"/>
  <c r="W244" i="28"/>
  <c r="AA243" i="28"/>
  <c r="Z243" i="28"/>
  <c r="Y243" i="28"/>
  <c r="AE243" i="28" s="1"/>
  <c r="AL243" i="28" s="1"/>
  <c r="W243" i="28"/>
  <c r="AA242" i="28"/>
  <c r="Z242" i="28"/>
  <c r="Y242" i="28"/>
  <c r="AC242" i="28" s="1"/>
  <c r="AF242" i="28" s="1"/>
  <c r="W242" i="28"/>
  <c r="AA241" i="28"/>
  <c r="Z241" i="28"/>
  <c r="Y241" i="28"/>
  <c r="AE241" i="28" s="1"/>
  <c r="AL241" i="28" s="1"/>
  <c r="W241" i="28"/>
  <c r="AA240" i="28"/>
  <c r="Z240" i="28"/>
  <c r="Y240" i="28"/>
  <c r="AC240" i="28" s="1"/>
  <c r="AF240" i="28" s="1"/>
  <c r="W240" i="28"/>
  <c r="AA239" i="28"/>
  <c r="Z239" i="28"/>
  <c r="Y239" i="28"/>
  <c r="AE239" i="28" s="1"/>
  <c r="AL239" i="28" s="1"/>
  <c r="W239" i="28"/>
  <c r="AA238" i="28"/>
  <c r="Z238" i="28"/>
  <c r="Y238" i="28"/>
  <c r="AC238" i="28" s="1"/>
  <c r="AF238" i="28" s="1"/>
  <c r="W238" i="28"/>
  <c r="AA237" i="28"/>
  <c r="Z237" i="28"/>
  <c r="Y237" i="28"/>
  <c r="W237" i="28"/>
  <c r="AA236" i="28"/>
  <c r="Z236" i="28"/>
  <c r="Y236" i="28"/>
  <c r="AE236" i="28" s="1"/>
  <c r="AL236" i="28" s="1"/>
  <c r="W236" i="28"/>
  <c r="AA235" i="28"/>
  <c r="Z235" i="28"/>
  <c r="Y235" i="28"/>
  <c r="AC235" i="28" s="1"/>
  <c r="AF235" i="28" s="1"/>
  <c r="W235" i="28"/>
  <c r="B235" i="28"/>
  <c r="B236" i="28" s="1"/>
  <c r="B237" i="28" s="1"/>
  <c r="B238" i="28" s="1"/>
  <c r="B239" i="28" s="1"/>
  <c r="B240" i="28" s="1"/>
  <c r="B241" i="28" s="1"/>
  <c r="B242" i="28" s="1"/>
  <c r="B243" i="28" s="1"/>
  <c r="B244" i="28" s="1"/>
  <c r="B245" i="28" s="1"/>
  <c r="B246" i="28" s="1"/>
  <c r="B247" i="28" s="1"/>
  <c r="B248" i="28" s="1"/>
  <c r="B249" i="28" s="1"/>
  <c r="B250" i="28" s="1"/>
  <c r="B251" i="28" s="1"/>
  <c r="B252" i="28" s="1"/>
  <c r="B253" i="28" s="1"/>
  <c r="B254" i="28" s="1"/>
  <c r="B255" i="28" s="1"/>
  <c r="B256" i="28" s="1"/>
  <c r="B257" i="28" s="1"/>
  <c r="B258" i="28" s="1"/>
  <c r="B259" i="28" s="1"/>
  <c r="B260" i="28" s="1"/>
  <c r="B261" i="28" s="1"/>
  <c r="B262" i="28" s="1"/>
  <c r="B263" i="28" s="1"/>
  <c r="B264" i="28" s="1"/>
  <c r="W234" i="28"/>
  <c r="S234" i="28"/>
  <c r="P234" i="28"/>
  <c r="M234" i="28"/>
  <c r="AS233" i="28"/>
  <c r="AR233" i="28"/>
  <c r="AQ233" i="28"/>
  <c r="AB229" i="28"/>
  <c r="AA229" i="28"/>
  <c r="Z229" i="28"/>
  <c r="Y229" i="28"/>
  <c r="AE229" i="28" s="1"/>
  <c r="AL229" i="28" s="1"/>
  <c r="W229" i="28"/>
  <c r="AB228" i="28"/>
  <c r="AA228" i="28"/>
  <c r="Z228" i="28"/>
  <c r="Y228" i="28"/>
  <c r="AE228" i="28" s="1"/>
  <c r="AL228" i="28" s="1"/>
  <c r="W228" i="28"/>
  <c r="AB227" i="28"/>
  <c r="AA227" i="28"/>
  <c r="Z227" i="28"/>
  <c r="Y227" i="28"/>
  <c r="AC227" i="28" s="1"/>
  <c r="AF227" i="28" s="1"/>
  <c r="W227" i="28"/>
  <c r="AB226" i="28"/>
  <c r="AA226" i="28"/>
  <c r="Z226" i="28"/>
  <c r="Y226" i="28"/>
  <c r="AE226" i="28" s="1"/>
  <c r="AL226" i="28" s="1"/>
  <c r="W226" i="28"/>
  <c r="AB225" i="28"/>
  <c r="AA225" i="28"/>
  <c r="Z225" i="28"/>
  <c r="AD225" i="28" s="1"/>
  <c r="Y225" i="28"/>
  <c r="AE225" i="28" s="1"/>
  <c r="AL225" i="28" s="1"/>
  <c r="W225" i="28"/>
  <c r="AB224" i="28"/>
  <c r="AA224" i="28"/>
  <c r="Z224" i="28"/>
  <c r="AD224" i="28" s="1"/>
  <c r="Y224" i="28"/>
  <c r="AE224" i="28" s="1"/>
  <c r="AL224" i="28" s="1"/>
  <c r="W224" i="28"/>
  <c r="AB223" i="28"/>
  <c r="AA223" i="28"/>
  <c r="Z223" i="28"/>
  <c r="Y223" i="28"/>
  <c r="AC223" i="28" s="1"/>
  <c r="AF223" i="28" s="1"/>
  <c r="W223" i="28"/>
  <c r="AB222" i="28"/>
  <c r="AA222" i="28"/>
  <c r="Z222" i="28"/>
  <c r="Y222" i="28"/>
  <c r="AC222" i="28" s="1"/>
  <c r="AF222" i="28" s="1"/>
  <c r="W222" i="28"/>
  <c r="AB221" i="28"/>
  <c r="AA221" i="28"/>
  <c r="Z221" i="28"/>
  <c r="Y221" i="28"/>
  <c r="AE221" i="28" s="1"/>
  <c r="AL221" i="28" s="1"/>
  <c r="W221" i="28"/>
  <c r="AB220" i="28"/>
  <c r="AA220" i="28"/>
  <c r="Z220" i="28"/>
  <c r="Y220" i="28"/>
  <c r="AE220" i="28" s="1"/>
  <c r="AL220" i="28" s="1"/>
  <c r="W220" i="28"/>
  <c r="AB219" i="28"/>
  <c r="AA219" i="28"/>
  <c r="Z219" i="28"/>
  <c r="Y219" i="28"/>
  <c r="AC219" i="28" s="1"/>
  <c r="AF219" i="28" s="1"/>
  <c r="W219" i="28"/>
  <c r="AB218" i="28"/>
  <c r="AA218" i="28"/>
  <c r="Z218" i="28"/>
  <c r="Y218" i="28"/>
  <c r="AE218" i="28" s="1"/>
  <c r="AL218" i="28" s="1"/>
  <c r="W218" i="28"/>
  <c r="AB217" i="28"/>
  <c r="AA217" i="28"/>
  <c r="Z217" i="28"/>
  <c r="AD217" i="28" s="1"/>
  <c r="Y217" i="28"/>
  <c r="AE217" i="28" s="1"/>
  <c r="AL217" i="28" s="1"/>
  <c r="W217" i="28"/>
  <c r="AB216" i="28"/>
  <c r="AA216" i="28"/>
  <c r="Z216" i="28"/>
  <c r="AD216" i="28" s="1"/>
  <c r="Y216" i="28"/>
  <c r="W216" i="28"/>
  <c r="AB215" i="28"/>
  <c r="AA215" i="28"/>
  <c r="Z215" i="28"/>
  <c r="Y215" i="28"/>
  <c r="AC215" i="28" s="1"/>
  <c r="AF215" i="28" s="1"/>
  <c r="W215" i="28"/>
  <c r="AB214" i="28"/>
  <c r="AA214" i="28"/>
  <c r="Z214" i="28"/>
  <c r="Y214" i="28"/>
  <c r="AC214" i="28" s="1"/>
  <c r="AF214" i="28" s="1"/>
  <c r="W214" i="28"/>
  <c r="AB213" i="28"/>
  <c r="AA213" i="28"/>
  <c r="Z213" i="28"/>
  <c r="Y213" i="28"/>
  <c r="AE213" i="28" s="1"/>
  <c r="AL213" i="28" s="1"/>
  <c r="W213" i="28"/>
  <c r="AB212" i="28"/>
  <c r="AA212" i="28"/>
  <c r="Z212" i="28"/>
  <c r="Y212" i="28"/>
  <c r="AC212" i="28" s="1"/>
  <c r="AF212" i="28" s="1"/>
  <c r="W212" i="28"/>
  <c r="AB211" i="28"/>
  <c r="AA211" i="28"/>
  <c r="Z211" i="28"/>
  <c r="Y211" i="28"/>
  <c r="AC211" i="28" s="1"/>
  <c r="AF211" i="28" s="1"/>
  <c r="W211" i="28"/>
  <c r="AB210" i="28"/>
  <c r="AA210" i="28"/>
  <c r="Z210" i="28"/>
  <c r="Y210" i="28"/>
  <c r="W210" i="28"/>
  <c r="AB209" i="28"/>
  <c r="AA209" i="28"/>
  <c r="Z209" i="28"/>
  <c r="AD209" i="28" s="1"/>
  <c r="Y209" i="28"/>
  <c r="AE209" i="28" s="1"/>
  <c r="AL209" i="28" s="1"/>
  <c r="W209" i="28"/>
  <c r="AB208" i="28"/>
  <c r="AA208" i="28"/>
  <c r="Z208" i="28"/>
  <c r="AD208" i="28" s="1"/>
  <c r="Y208" i="28"/>
  <c r="AE208" i="28" s="1"/>
  <c r="AL208" i="28" s="1"/>
  <c r="W208" i="28"/>
  <c r="AB207" i="28"/>
  <c r="AA207" i="28"/>
  <c r="Z207" i="28"/>
  <c r="Y207" i="28"/>
  <c r="W207" i="28"/>
  <c r="AB206" i="28"/>
  <c r="AA206" i="28"/>
  <c r="Z206" i="28"/>
  <c r="Y206" i="28"/>
  <c r="AE206" i="28" s="1"/>
  <c r="AL206" i="28" s="1"/>
  <c r="W206" i="28"/>
  <c r="AB205" i="28"/>
  <c r="AA205" i="28"/>
  <c r="Z205" i="28"/>
  <c r="Y205" i="28"/>
  <c r="AC205" i="28" s="1"/>
  <c r="AF205" i="28" s="1"/>
  <c r="W205" i="28"/>
  <c r="AB204" i="28"/>
  <c r="AA204" i="28"/>
  <c r="Z204" i="28"/>
  <c r="Y204" i="28"/>
  <c r="W204" i="28"/>
  <c r="AB203" i="28"/>
  <c r="AA203" i="28"/>
  <c r="Z203" i="28"/>
  <c r="Y203" i="28"/>
  <c r="AE203" i="28" s="1"/>
  <c r="AL203" i="28" s="1"/>
  <c r="W203" i="28"/>
  <c r="AB202" i="28"/>
  <c r="AA202" i="28"/>
  <c r="Z202" i="28"/>
  <c r="Y202" i="28"/>
  <c r="W202" i="28"/>
  <c r="AB201" i="28"/>
  <c r="AA201" i="28"/>
  <c r="Z201" i="28"/>
  <c r="AD201" i="28" s="1"/>
  <c r="Y201" i="28"/>
  <c r="AC201" i="28" s="1"/>
  <c r="AF201" i="28" s="1"/>
  <c r="W201" i="28"/>
  <c r="AB200" i="28"/>
  <c r="AA200" i="28"/>
  <c r="Z200" i="28"/>
  <c r="Y200" i="28"/>
  <c r="AE200" i="28" s="1"/>
  <c r="AL200" i="28" s="1"/>
  <c r="W200" i="28"/>
  <c r="B200" i="28"/>
  <c r="B201" i="28" s="1"/>
  <c r="B202" i="28" s="1"/>
  <c r="B203" i="28" s="1"/>
  <c r="B204" i="28" s="1"/>
  <c r="B205" i="28" s="1"/>
  <c r="B206" i="28" s="1"/>
  <c r="B207" i="28" s="1"/>
  <c r="B208" i="28" s="1"/>
  <c r="B209" i="28" s="1"/>
  <c r="B210" i="28" s="1"/>
  <c r="B211" i="28" s="1"/>
  <c r="B212" i="28" s="1"/>
  <c r="B213" i="28" s="1"/>
  <c r="B214" i="28" s="1"/>
  <c r="B215" i="28" s="1"/>
  <c r="B216" i="28" s="1"/>
  <c r="B217" i="28" s="1"/>
  <c r="B218" i="28" s="1"/>
  <c r="B219" i="28" s="1"/>
  <c r="B220" i="28" s="1"/>
  <c r="B221" i="28" s="1"/>
  <c r="B222" i="28" s="1"/>
  <c r="B223" i="28" s="1"/>
  <c r="B224" i="28" s="1"/>
  <c r="B225" i="28" s="1"/>
  <c r="B226" i="28" s="1"/>
  <c r="B227" i="28" s="1"/>
  <c r="B228" i="28" s="1"/>
  <c r="B229" i="28" s="1"/>
  <c r="W199" i="28"/>
  <c r="S199" i="28"/>
  <c r="P199" i="28"/>
  <c r="M199" i="28"/>
  <c r="AS198" i="28"/>
  <c r="AR198" i="28"/>
  <c r="AQ198" i="28"/>
  <c r="AA194" i="28"/>
  <c r="Z194" i="28"/>
  <c r="Y194" i="28"/>
  <c r="AE194" i="28" s="1"/>
  <c r="AL194" i="28" s="1"/>
  <c r="AA193" i="28"/>
  <c r="Z193" i="28"/>
  <c r="Y193" i="28"/>
  <c r="X193" i="28"/>
  <c r="AA192" i="28"/>
  <c r="Z192" i="28"/>
  <c r="AD192" i="28" s="1"/>
  <c r="Y192" i="28"/>
  <c r="X192" i="28"/>
  <c r="AA191" i="28"/>
  <c r="Z191" i="28"/>
  <c r="Y191" i="28"/>
  <c r="AC191" i="28" s="1"/>
  <c r="AF191" i="28" s="1"/>
  <c r="AA190" i="28"/>
  <c r="Z190" i="28"/>
  <c r="Y190" i="28"/>
  <c r="X190" i="28"/>
  <c r="AA189" i="28"/>
  <c r="Z189" i="28"/>
  <c r="Y189" i="28"/>
  <c r="AA188" i="28"/>
  <c r="Z188" i="28"/>
  <c r="Y188" i="28"/>
  <c r="X188" i="28"/>
  <c r="AA187" i="28"/>
  <c r="Z187" i="28"/>
  <c r="Y187" i="28"/>
  <c r="AE187" i="28" s="1"/>
  <c r="AL187" i="28" s="1"/>
  <c r="AA186" i="28"/>
  <c r="Z186" i="28"/>
  <c r="AD186" i="28" s="1"/>
  <c r="Y186" i="28"/>
  <c r="X186" i="28"/>
  <c r="AA185" i="28"/>
  <c r="Z185" i="28"/>
  <c r="Y185" i="28"/>
  <c r="AE185" i="28" s="1"/>
  <c r="AL185" i="28" s="1"/>
  <c r="AA184" i="28"/>
  <c r="Z184" i="28"/>
  <c r="Y184" i="28"/>
  <c r="AA183" i="28"/>
  <c r="Z183" i="28"/>
  <c r="Y183" i="28"/>
  <c r="AE183" i="28" s="1"/>
  <c r="AL183" i="28" s="1"/>
  <c r="X184" i="28"/>
  <c r="AA182" i="28"/>
  <c r="Z182" i="28"/>
  <c r="Y182" i="28"/>
  <c r="X182" i="28"/>
  <c r="AA181" i="28"/>
  <c r="Z181" i="28"/>
  <c r="Y181" i="28"/>
  <c r="AE181" i="28" s="1"/>
  <c r="AL181" i="28" s="1"/>
  <c r="AA180" i="28"/>
  <c r="Z180" i="28"/>
  <c r="Y180" i="28"/>
  <c r="X180" i="28"/>
  <c r="AA179" i="28"/>
  <c r="Z179" i="28"/>
  <c r="Y179" i="28"/>
  <c r="AC179" i="28" s="1"/>
  <c r="AF179" i="28" s="1"/>
  <c r="X179" i="28"/>
  <c r="AA178" i="28"/>
  <c r="Z178" i="28"/>
  <c r="Y178" i="28"/>
  <c r="X178" i="28"/>
  <c r="AA177" i="28"/>
  <c r="Z177" i="28"/>
  <c r="Y177" i="28"/>
  <c r="AA176" i="28"/>
  <c r="Z176" i="28"/>
  <c r="Y176" i="28"/>
  <c r="X176" i="28"/>
  <c r="AA175" i="28"/>
  <c r="Z175" i="28"/>
  <c r="Y175" i="28"/>
  <c r="X175" i="28"/>
  <c r="AA174" i="28"/>
  <c r="Z174" i="28"/>
  <c r="Y174" i="28"/>
  <c r="X174" i="28"/>
  <c r="AA173" i="28"/>
  <c r="Z173" i="28"/>
  <c r="Y173" i="28"/>
  <c r="AA172" i="28"/>
  <c r="Z172" i="28"/>
  <c r="AD172" i="28" s="1"/>
  <c r="Y172" i="28"/>
  <c r="AA171" i="28"/>
  <c r="Z171" i="28"/>
  <c r="Y171" i="28"/>
  <c r="AE171" i="28" s="1"/>
  <c r="AL171" i="28" s="1"/>
  <c r="X171" i="28"/>
  <c r="AA170" i="28"/>
  <c r="Z170" i="28"/>
  <c r="Y170" i="28"/>
  <c r="X170" i="28"/>
  <c r="AA169" i="28"/>
  <c r="Z169" i="28"/>
  <c r="Y169" i="28"/>
  <c r="AE169" i="28" s="1"/>
  <c r="AL169" i="28" s="1"/>
  <c r="AA168" i="28"/>
  <c r="Z168" i="28"/>
  <c r="Y168" i="28"/>
  <c r="X168" i="28"/>
  <c r="AA167" i="28"/>
  <c r="Z167" i="28"/>
  <c r="Y167" i="28"/>
  <c r="AE167" i="28" s="1"/>
  <c r="AL167" i="28" s="1"/>
  <c r="AA166" i="28"/>
  <c r="Z166" i="28"/>
  <c r="Y166" i="28"/>
  <c r="X166" i="28"/>
  <c r="AA165" i="28"/>
  <c r="Z165" i="28"/>
  <c r="Y165" i="28"/>
  <c r="AC165" i="28" s="1"/>
  <c r="AF165" i="28" s="1"/>
  <c r="B165" i="28"/>
  <c r="B166" i="28" s="1"/>
  <c r="B167" i="28" s="1"/>
  <c r="B168" i="28" s="1"/>
  <c r="B169" i="28" s="1"/>
  <c r="B170" i="28" s="1"/>
  <c r="B171" i="28" s="1"/>
  <c r="B172" i="28" s="1"/>
  <c r="B173" i="28" s="1"/>
  <c r="B174" i="28" s="1"/>
  <c r="B175" i="28" s="1"/>
  <c r="B176" i="28" s="1"/>
  <c r="B177" i="28" s="1"/>
  <c r="B178" i="28" s="1"/>
  <c r="B179" i="28" s="1"/>
  <c r="B180" i="28" s="1"/>
  <c r="B181" i="28" s="1"/>
  <c r="B182" i="28" s="1"/>
  <c r="B183" i="28" s="1"/>
  <c r="B184" i="28" s="1"/>
  <c r="B185" i="28" s="1"/>
  <c r="B186" i="28" s="1"/>
  <c r="B187" i="28" s="1"/>
  <c r="B188" i="28" s="1"/>
  <c r="B189" i="28" s="1"/>
  <c r="B190" i="28" s="1"/>
  <c r="B191" i="28" s="1"/>
  <c r="B192" i="28" s="1"/>
  <c r="B193" i="28" s="1"/>
  <c r="B194" i="28" s="1"/>
  <c r="W164" i="28"/>
  <c r="X165" i="28" s="1"/>
  <c r="S164" i="28"/>
  <c r="P164" i="28"/>
  <c r="M164" i="28"/>
  <c r="AS163" i="28"/>
  <c r="AR163" i="28"/>
  <c r="AQ163" i="28"/>
  <c r="AB159" i="28"/>
  <c r="AA159" i="28"/>
  <c r="Z159" i="28"/>
  <c r="AD159" i="28" s="1"/>
  <c r="Y159" i="28"/>
  <c r="W159" i="28"/>
  <c r="AB158" i="28"/>
  <c r="AA158" i="28"/>
  <c r="Z158" i="28"/>
  <c r="Y158" i="28"/>
  <c r="AC158" i="28" s="1"/>
  <c r="AF158" i="28" s="1"/>
  <c r="W158" i="28"/>
  <c r="AB157" i="28"/>
  <c r="AA157" i="28"/>
  <c r="Z157" i="28"/>
  <c r="Y157" i="28"/>
  <c r="W157" i="28"/>
  <c r="AB156" i="28"/>
  <c r="AA156" i="28"/>
  <c r="Z156" i="28"/>
  <c r="Y156" i="28"/>
  <c r="AE156" i="28" s="1"/>
  <c r="AL156" i="28" s="1"/>
  <c r="W156" i="28"/>
  <c r="AB155" i="28"/>
  <c r="AA155" i="28"/>
  <c r="Z155" i="28"/>
  <c r="Y155" i="28"/>
  <c r="AE155" i="28" s="1"/>
  <c r="AL155" i="28" s="1"/>
  <c r="W155" i="28"/>
  <c r="AB154" i="28"/>
  <c r="AA154" i="28"/>
  <c r="Z154" i="28"/>
  <c r="Y154" i="28"/>
  <c r="AE154" i="28" s="1"/>
  <c r="AL154" i="28" s="1"/>
  <c r="W154" i="28"/>
  <c r="AB153" i="28"/>
  <c r="AA153" i="28"/>
  <c r="Z153" i="28"/>
  <c r="Y153" i="28"/>
  <c r="AC153" i="28" s="1"/>
  <c r="AF153" i="28" s="1"/>
  <c r="W153" i="28"/>
  <c r="AB152" i="28"/>
  <c r="AA152" i="28"/>
  <c r="Z152" i="28"/>
  <c r="AD152" i="28" s="1"/>
  <c r="Y152" i="28"/>
  <c r="AE152" i="28" s="1"/>
  <c r="AL152" i="28" s="1"/>
  <c r="W152" i="28"/>
  <c r="AB151" i="28"/>
  <c r="AA151" i="28"/>
  <c r="Z151" i="28"/>
  <c r="Y151" i="28"/>
  <c r="W151" i="28"/>
  <c r="AB150" i="28"/>
  <c r="AA150" i="28"/>
  <c r="Z150" i="28"/>
  <c r="Y150" i="28"/>
  <c r="AC150" i="28" s="1"/>
  <c r="AF150" i="28" s="1"/>
  <c r="W150" i="28"/>
  <c r="AB149" i="28"/>
  <c r="AA149" i="28"/>
  <c r="Z149" i="28"/>
  <c r="Y149" i="28"/>
  <c r="AC149" i="28" s="1"/>
  <c r="AF149" i="28" s="1"/>
  <c r="W149" i="28"/>
  <c r="AB148" i="28"/>
  <c r="AA148" i="28"/>
  <c r="Z148" i="28"/>
  <c r="Y148" i="28"/>
  <c r="AE148" i="28" s="1"/>
  <c r="AL148" i="28" s="1"/>
  <c r="W148" i="28"/>
  <c r="AB147" i="28"/>
  <c r="AA147" i="28"/>
  <c r="Z147" i="28"/>
  <c r="Y147" i="28"/>
  <c r="AE147" i="28" s="1"/>
  <c r="AL147" i="28" s="1"/>
  <c r="W147" i="28"/>
  <c r="AB146" i="28"/>
  <c r="AA146" i="28"/>
  <c r="Z146" i="28"/>
  <c r="Y146" i="28"/>
  <c r="AC146" i="28" s="1"/>
  <c r="AF146" i="28" s="1"/>
  <c r="W146" i="28"/>
  <c r="AB145" i="28"/>
  <c r="AA145" i="28"/>
  <c r="Z145" i="28"/>
  <c r="Y145" i="28"/>
  <c r="AC145" i="28" s="1"/>
  <c r="AF145" i="28" s="1"/>
  <c r="W145" i="28"/>
  <c r="AB144" i="28"/>
  <c r="AA144" i="28"/>
  <c r="Z144" i="28"/>
  <c r="AD144" i="28" s="1"/>
  <c r="Y144" i="28"/>
  <c r="AE144" i="28" s="1"/>
  <c r="AL144" i="28" s="1"/>
  <c r="W144" i="28"/>
  <c r="AB143" i="28"/>
  <c r="AA143" i="28"/>
  <c r="Z143" i="28"/>
  <c r="Y143" i="28"/>
  <c r="W143" i="28"/>
  <c r="AB142" i="28"/>
  <c r="AA142" i="28"/>
  <c r="Z142" i="28"/>
  <c r="Y142" i="28"/>
  <c r="W142" i="28"/>
  <c r="AB141" i="28"/>
  <c r="AA141" i="28"/>
  <c r="Z141" i="28"/>
  <c r="Y141" i="28"/>
  <c r="W141" i="28"/>
  <c r="AB140" i="28"/>
  <c r="AA140" i="28"/>
  <c r="Z140" i="28"/>
  <c r="Y140" i="28"/>
  <c r="AE140" i="28" s="1"/>
  <c r="AL140" i="28" s="1"/>
  <c r="W140" i="28"/>
  <c r="AB139" i="28"/>
  <c r="AA139" i="28"/>
  <c r="Z139" i="28"/>
  <c r="Y139" i="28"/>
  <c r="AE139" i="28" s="1"/>
  <c r="AL139" i="28" s="1"/>
  <c r="W139" i="28"/>
  <c r="AB138" i="28"/>
  <c r="AA138" i="28"/>
  <c r="Z138" i="28"/>
  <c r="Y138" i="28"/>
  <c r="AE138" i="28" s="1"/>
  <c r="AL138" i="28" s="1"/>
  <c r="W138" i="28"/>
  <c r="AB137" i="28"/>
  <c r="AA137" i="28"/>
  <c r="Z137" i="28"/>
  <c r="Y137" i="28"/>
  <c r="AE137" i="28" s="1"/>
  <c r="AL137" i="28" s="1"/>
  <c r="W137" i="28"/>
  <c r="AB136" i="28"/>
  <c r="AA136" i="28"/>
  <c r="Z136" i="28"/>
  <c r="AD136" i="28" s="1"/>
  <c r="Y136" i="28"/>
  <c r="AC136" i="28" s="1"/>
  <c r="AF136" i="28" s="1"/>
  <c r="W136" i="28"/>
  <c r="AB135" i="28"/>
  <c r="AA135" i="28"/>
  <c r="Z135" i="28"/>
  <c r="Y135" i="28"/>
  <c r="W135" i="28"/>
  <c r="AB134" i="28"/>
  <c r="AA134" i="28"/>
  <c r="Z134" i="28"/>
  <c r="Y134" i="28"/>
  <c r="W134" i="28"/>
  <c r="AB133" i="28"/>
  <c r="AA133" i="28"/>
  <c r="Z133" i="28"/>
  <c r="Y133" i="28"/>
  <c r="AC133" i="28" s="1"/>
  <c r="AF133" i="28" s="1"/>
  <c r="W133" i="28"/>
  <c r="AB132" i="28"/>
  <c r="AA132" i="28"/>
  <c r="Z132" i="28"/>
  <c r="Y132" i="28"/>
  <c r="AE132" i="28" s="1"/>
  <c r="AL132" i="28" s="1"/>
  <c r="W132" i="28"/>
  <c r="AB131" i="28"/>
  <c r="AA131" i="28"/>
  <c r="Z131" i="28"/>
  <c r="Y131" i="28"/>
  <c r="AE131" i="28" s="1"/>
  <c r="AL131" i="28" s="1"/>
  <c r="W131" i="28"/>
  <c r="AB130" i="28"/>
  <c r="AA130" i="28"/>
  <c r="Z130" i="28"/>
  <c r="Y130" i="28"/>
  <c r="AE130" i="28" s="1"/>
  <c r="AL130" i="28" s="1"/>
  <c r="W130" i="28"/>
  <c r="B130" i="28"/>
  <c r="B131" i="28" s="1"/>
  <c r="B132" i="28" s="1"/>
  <c r="B133" i="28" s="1"/>
  <c r="B134" i="28" s="1"/>
  <c r="B135" i="28" s="1"/>
  <c r="B136" i="28" s="1"/>
  <c r="B137" i="28" s="1"/>
  <c r="B138" i="28" s="1"/>
  <c r="B139" i="28" s="1"/>
  <c r="B140" i="28" s="1"/>
  <c r="B141" i="28" s="1"/>
  <c r="B142" i="28" s="1"/>
  <c r="B143" i="28" s="1"/>
  <c r="B144" i="28" s="1"/>
  <c r="B145" i="28" s="1"/>
  <c r="B146" i="28" s="1"/>
  <c r="B147" i="28" s="1"/>
  <c r="B148" i="28" s="1"/>
  <c r="B149" i="28" s="1"/>
  <c r="B150" i="28" s="1"/>
  <c r="B151" i="28" s="1"/>
  <c r="B152" i="28" s="1"/>
  <c r="B153" i="28" s="1"/>
  <c r="B154" i="28" s="1"/>
  <c r="B155" i="28" s="1"/>
  <c r="B156" i="28" s="1"/>
  <c r="B157" i="28" s="1"/>
  <c r="B158" i="28" s="1"/>
  <c r="B159" i="28" s="1"/>
  <c r="W129" i="28"/>
  <c r="S129" i="28"/>
  <c r="P129" i="28"/>
  <c r="M129" i="28"/>
  <c r="AS128" i="28"/>
  <c r="AR128" i="28"/>
  <c r="AQ128" i="28"/>
  <c r="AB124" i="28"/>
  <c r="AA124" i="28"/>
  <c r="Z124" i="28"/>
  <c r="Y124" i="28"/>
  <c r="AE124" i="28" s="1"/>
  <c r="AL124" i="28" s="1"/>
  <c r="W124" i="28"/>
  <c r="AB123" i="28"/>
  <c r="AA123" i="28"/>
  <c r="Z123" i="28"/>
  <c r="Y123" i="28"/>
  <c r="AE123" i="28" s="1"/>
  <c r="AL123" i="28" s="1"/>
  <c r="W123" i="28"/>
  <c r="AB122" i="28"/>
  <c r="AA122" i="28"/>
  <c r="Z122" i="28"/>
  <c r="Y122" i="28"/>
  <c r="AC122" i="28" s="1"/>
  <c r="AF122" i="28" s="1"/>
  <c r="W122" i="28"/>
  <c r="AB121" i="28"/>
  <c r="AA121" i="28"/>
  <c r="Z121" i="28"/>
  <c r="Y121" i="28"/>
  <c r="AC121" i="28" s="1"/>
  <c r="AF121" i="28" s="1"/>
  <c r="W121" i="28"/>
  <c r="AB120" i="28"/>
  <c r="AA120" i="28"/>
  <c r="Z120" i="28"/>
  <c r="Y120" i="28"/>
  <c r="W120" i="28"/>
  <c r="AB119" i="28"/>
  <c r="AA119" i="28"/>
  <c r="Z119" i="28"/>
  <c r="Y119" i="28"/>
  <c r="AE119" i="28" s="1"/>
  <c r="AL119" i="28" s="1"/>
  <c r="W119" i="28"/>
  <c r="AB118" i="28"/>
  <c r="AA118" i="28"/>
  <c r="Z118" i="28"/>
  <c r="Y118" i="28"/>
  <c r="AE118" i="28" s="1"/>
  <c r="AL118" i="28" s="1"/>
  <c r="W118" i="28"/>
  <c r="AB117" i="28"/>
  <c r="AA117" i="28"/>
  <c r="Z117" i="28"/>
  <c r="Y117" i="28"/>
  <c r="AC117" i="28" s="1"/>
  <c r="AF117" i="28" s="1"/>
  <c r="W117" i="28"/>
  <c r="AB116" i="28"/>
  <c r="AA116" i="28"/>
  <c r="Z116" i="28"/>
  <c r="Y116" i="28"/>
  <c r="AE116" i="28" s="1"/>
  <c r="AL116" i="28" s="1"/>
  <c r="W116" i="28"/>
  <c r="AB115" i="28"/>
  <c r="AA115" i="28"/>
  <c r="Z115" i="28"/>
  <c r="Y115" i="28"/>
  <c r="AC115" i="28" s="1"/>
  <c r="AF115" i="28" s="1"/>
  <c r="W115" i="28"/>
  <c r="AB114" i="28"/>
  <c r="AA114" i="28"/>
  <c r="Z114" i="28"/>
  <c r="AD114" i="28" s="1"/>
  <c r="Y114" i="28"/>
  <c r="AC114" i="28" s="1"/>
  <c r="AF114" i="28" s="1"/>
  <c r="W114" i="28"/>
  <c r="AB113" i="28"/>
  <c r="AA113" i="28"/>
  <c r="Z113" i="28"/>
  <c r="Y113" i="28"/>
  <c r="AC113" i="28" s="1"/>
  <c r="AF113" i="28" s="1"/>
  <c r="W113" i="28"/>
  <c r="AB112" i="28"/>
  <c r="AA112" i="28"/>
  <c r="Z112" i="28"/>
  <c r="Y112" i="28"/>
  <c r="W112" i="28"/>
  <c r="AB111" i="28"/>
  <c r="AA111" i="28"/>
  <c r="Z111" i="28"/>
  <c r="Y111" i="28"/>
  <c r="AE111" i="28" s="1"/>
  <c r="AL111" i="28" s="1"/>
  <c r="W111" i="28"/>
  <c r="AB110" i="28"/>
  <c r="AA110" i="28"/>
  <c r="Z110" i="28"/>
  <c r="Y110" i="28"/>
  <c r="AE110" i="28" s="1"/>
  <c r="AL110" i="28" s="1"/>
  <c r="W110" i="28"/>
  <c r="AB109" i="28"/>
  <c r="AA109" i="28"/>
  <c r="Z109" i="28"/>
  <c r="Y109" i="28"/>
  <c r="AE109" i="28" s="1"/>
  <c r="AL109" i="28" s="1"/>
  <c r="W109" i="28"/>
  <c r="AB108" i="28"/>
  <c r="AA108" i="28"/>
  <c r="Z108" i="28"/>
  <c r="Y108" i="28"/>
  <c r="AE108" i="28" s="1"/>
  <c r="AL108" i="28" s="1"/>
  <c r="W108" i="28"/>
  <c r="AB107" i="28"/>
  <c r="AA107" i="28"/>
  <c r="Z107" i="28"/>
  <c r="Y107" i="28"/>
  <c r="AE107" i="28" s="1"/>
  <c r="AL107" i="28" s="1"/>
  <c r="W107" i="28"/>
  <c r="AB106" i="28"/>
  <c r="AA106" i="28"/>
  <c r="Z106" i="28"/>
  <c r="AD106" i="28" s="1"/>
  <c r="Y106" i="28"/>
  <c r="AE106" i="28" s="1"/>
  <c r="AL106" i="28" s="1"/>
  <c r="W106" i="28"/>
  <c r="AB105" i="28"/>
  <c r="AA105" i="28"/>
  <c r="Z105" i="28"/>
  <c r="Y105" i="28"/>
  <c r="AC105" i="28" s="1"/>
  <c r="AF105" i="28" s="1"/>
  <c r="W105" i="28"/>
  <c r="AB104" i="28"/>
  <c r="AA104" i="28"/>
  <c r="Z104" i="28"/>
  <c r="Y104" i="28"/>
  <c r="W104" i="28"/>
  <c r="AB103" i="28"/>
  <c r="AA103" i="28"/>
  <c r="Z103" i="28"/>
  <c r="Y103" i="28"/>
  <c r="AE103" i="28" s="1"/>
  <c r="AL103" i="28" s="1"/>
  <c r="W103" i="28"/>
  <c r="AB102" i="28"/>
  <c r="AA102" i="28"/>
  <c r="Z102" i="28"/>
  <c r="Y102" i="28"/>
  <c r="AE102" i="28" s="1"/>
  <c r="AL102" i="28" s="1"/>
  <c r="W102" i="28"/>
  <c r="AB101" i="28"/>
  <c r="AA101" i="28"/>
  <c r="Z101" i="28"/>
  <c r="Y101" i="28"/>
  <c r="AE101" i="28" s="1"/>
  <c r="AL101" i="28" s="1"/>
  <c r="W101" i="28"/>
  <c r="AB100" i="28"/>
  <c r="AA100" i="28"/>
  <c r="Z100" i="28"/>
  <c r="Y100" i="28"/>
  <c r="AC100" i="28" s="1"/>
  <c r="AF100" i="28" s="1"/>
  <c r="W100" i="28"/>
  <c r="AB99" i="28"/>
  <c r="AA99" i="28"/>
  <c r="Z99" i="28"/>
  <c r="Y99" i="28"/>
  <c r="AC99" i="28" s="1"/>
  <c r="AF99" i="28" s="1"/>
  <c r="W99" i="28"/>
  <c r="AB98" i="28"/>
  <c r="AA98" i="28"/>
  <c r="Z98" i="28"/>
  <c r="AD98" i="28" s="1"/>
  <c r="Y98" i="28"/>
  <c r="AE98" i="28" s="1"/>
  <c r="AL98" i="28" s="1"/>
  <c r="W98" i="28"/>
  <c r="AB97" i="28"/>
  <c r="AA97" i="28"/>
  <c r="Z97" i="28"/>
  <c r="Y97" i="28"/>
  <c r="AE97" i="28" s="1"/>
  <c r="AL97" i="28" s="1"/>
  <c r="W97" i="28"/>
  <c r="AB96" i="28"/>
  <c r="AA96" i="28"/>
  <c r="Z96" i="28"/>
  <c r="Y96" i="28"/>
  <c r="AC96" i="28" s="1"/>
  <c r="AF96" i="28" s="1"/>
  <c r="W96" i="28"/>
  <c r="AB95" i="28"/>
  <c r="AA95" i="28"/>
  <c r="Z95" i="28"/>
  <c r="Y95" i="28"/>
  <c r="AE95" i="28" s="1"/>
  <c r="AL95" i="28" s="1"/>
  <c r="W95" i="28"/>
  <c r="B95" i="28"/>
  <c r="B96" i="28" s="1"/>
  <c r="B97" i="28" s="1"/>
  <c r="B98" i="28" s="1"/>
  <c r="B99" i="28" s="1"/>
  <c r="B100" i="28" s="1"/>
  <c r="B101" i="28" s="1"/>
  <c r="B102" i="28" s="1"/>
  <c r="B103" i="28" s="1"/>
  <c r="B104" i="28" s="1"/>
  <c r="B105" i="28" s="1"/>
  <c r="B106" i="28" s="1"/>
  <c r="B107" i="28" s="1"/>
  <c r="B108" i="28" s="1"/>
  <c r="B109" i="28" s="1"/>
  <c r="B110" i="28" s="1"/>
  <c r="B111" i="28" s="1"/>
  <c r="B112" i="28" s="1"/>
  <c r="B113" i="28" s="1"/>
  <c r="B114" i="28" s="1"/>
  <c r="B115" i="28" s="1"/>
  <c r="B116" i="28" s="1"/>
  <c r="B117" i="28" s="1"/>
  <c r="B118" i="28" s="1"/>
  <c r="B119" i="28" s="1"/>
  <c r="B120" i="28" s="1"/>
  <c r="B121" i="28" s="1"/>
  <c r="B122" i="28" s="1"/>
  <c r="B123" i="28" s="1"/>
  <c r="B124" i="28" s="1"/>
  <c r="W94" i="28"/>
  <c r="S94" i="28"/>
  <c r="P94" i="28"/>
  <c r="M94" i="28"/>
  <c r="AS93" i="28"/>
  <c r="AR93" i="28"/>
  <c r="AQ93" i="28"/>
  <c r="AE89" i="28"/>
  <c r="AL89" i="28" s="1"/>
  <c r="AE88" i="28"/>
  <c r="AL88" i="28" s="1"/>
  <c r="AE86" i="28"/>
  <c r="AL86" i="28" s="1"/>
  <c r="AI84" i="28"/>
  <c r="AC84" i="28"/>
  <c r="AF84" i="28" s="1"/>
  <c r="AE83" i="28"/>
  <c r="AL83" i="28" s="1"/>
  <c r="AE82" i="28"/>
  <c r="AL82" i="28" s="1"/>
  <c r="AE81" i="28"/>
  <c r="AL81" i="28" s="1"/>
  <c r="AE80" i="28"/>
  <c r="AL80" i="28" s="1"/>
  <c r="AC77" i="28"/>
  <c r="AF77" i="28" s="1"/>
  <c r="AI76" i="28"/>
  <c r="AE75" i="28"/>
  <c r="AL75" i="28" s="1"/>
  <c r="AC74" i="28"/>
  <c r="AF74" i="28" s="1"/>
  <c r="AE73" i="28"/>
  <c r="AL73" i="28" s="1"/>
  <c r="AC72" i="28"/>
  <c r="AF72" i="28" s="1"/>
  <c r="AC69" i="28"/>
  <c r="AF69" i="28" s="1"/>
  <c r="AE67" i="28"/>
  <c r="AL67" i="28" s="1"/>
  <c r="AE66" i="28"/>
  <c r="AL66" i="28" s="1"/>
  <c r="AE65" i="28"/>
  <c r="AL65" i="28" s="1"/>
  <c r="AE63" i="28"/>
  <c r="AL63" i="28" s="1"/>
  <c r="AC62" i="28"/>
  <c r="AF62" i="28" s="1"/>
  <c r="AI61" i="28"/>
  <c r="AC61" i="28"/>
  <c r="AF61" i="28" s="1"/>
  <c r="AE60" i="28"/>
  <c r="AL60" i="28" s="1"/>
  <c r="B60" i="28"/>
  <c r="B61" i="28" s="1"/>
  <c r="B62" i="28" s="1"/>
  <c r="B63" i="28" s="1"/>
  <c r="B64" i="28" s="1"/>
  <c r="B65" i="28" s="1"/>
  <c r="B66" i="28" s="1"/>
  <c r="B67" i="28" s="1"/>
  <c r="B68" i="28" s="1"/>
  <c r="B69" i="28" s="1"/>
  <c r="B70" i="28" s="1"/>
  <c r="B71" i="28" s="1"/>
  <c r="B72" i="28" s="1"/>
  <c r="B73" i="28" s="1"/>
  <c r="B74" i="28" s="1"/>
  <c r="B75" i="28" s="1"/>
  <c r="B76" i="28" s="1"/>
  <c r="B77" i="28" s="1"/>
  <c r="B78" i="28" s="1"/>
  <c r="B79" i="28" s="1"/>
  <c r="B80" i="28" s="1"/>
  <c r="B81" i="28" s="1"/>
  <c r="B82" i="28" s="1"/>
  <c r="B83" i="28" s="1"/>
  <c r="B84" i="28" s="1"/>
  <c r="B85" i="28" s="1"/>
  <c r="B86" i="28" s="1"/>
  <c r="B87" i="28" s="1"/>
  <c r="B88" i="28" s="1"/>
  <c r="B89" i="28" s="1"/>
  <c r="S59" i="28"/>
  <c r="P59" i="28"/>
  <c r="M59" i="28"/>
  <c r="AS58" i="28"/>
  <c r="AR58" i="28"/>
  <c r="AQ58" i="28"/>
  <c r="AB54" i="28"/>
  <c r="AA54" i="28"/>
  <c r="Z54" i="28"/>
  <c r="Y54" i="28"/>
  <c r="AE54" i="28" s="1"/>
  <c r="AL54" i="28" s="1"/>
  <c r="W54" i="28"/>
  <c r="H54" i="28"/>
  <c r="H370" i="28" s="1"/>
  <c r="G54" i="28"/>
  <c r="F54" i="28"/>
  <c r="J54" i="28" s="1"/>
  <c r="E54" i="28"/>
  <c r="C54" i="28"/>
  <c r="C370" i="28" s="1"/>
  <c r="AB53" i="28"/>
  <c r="AA53" i="28"/>
  <c r="Z53" i="28"/>
  <c r="Y53" i="28"/>
  <c r="W53" i="28"/>
  <c r="H53" i="28"/>
  <c r="H369" i="28" s="1"/>
  <c r="G53" i="28"/>
  <c r="G369" i="28" s="1"/>
  <c r="F53" i="28"/>
  <c r="E53" i="28"/>
  <c r="C53" i="28"/>
  <c r="C369" i="28" s="1"/>
  <c r="AB52" i="28"/>
  <c r="AA52" i="28"/>
  <c r="Z52" i="28"/>
  <c r="Y52" i="28"/>
  <c r="AE52" i="28" s="1"/>
  <c r="AL52" i="28" s="1"/>
  <c r="W52" i="28"/>
  <c r="H52" i="28"/>
  <c r="H368" i="28" s="1"/>
  <c r="G52" i="28"/>
  <c r="G368" i="28" s="1"/>
  <c r="F52" i="28"/>
  <c r="E52" i="28"/>
  <c r="C52" i="28"/>
  <c r="C368" i="28" s="1"/>
  <c r="AB51" i="28"/>
  <c r="AA51" i="28"/>
  <c r="Z51" i="28"/>
  <c r="Y51" i="28"/>
  <c r="AC51" i="28" s="1"/>
  <c r="AF51" i="28" s="1"/>
  <c r="W51" i="28"/>
  <c r="H51" i="28"/>
  <c r="H367" i="28" s="1"/>
  <c r="G51" i="28"/>
  <c r="G367" i="28" s="1"/>
  <c r="F51" i="28"/>
  <c r="E51" i="28"/>
  <c r="C51" i="28"/>
  <c r="C367" i="28" s="1"/>
  <c r="AB50" i="28"/>
  <c r="AA50" i="28"/>
  <c r="Z50" i="28"/>
  <c r="Y50" i="28"/>
  <c r="AC50" i="28" s="1"/>
  <c r="AF50" i="28" s="1"/>
  <c r="W50" i="28"/>
  <c r="H50" i="28"/>
  <c r="G50" i="28"/>
  <c r="G366" i="28" s="1"/>
  <c r="F50" i="28"/>
  <c r="E50" i="28"/>
  <c r="C50" i="28"/>
  <c r="C366" i="28" s="1"/>
  <c r="AB49" i="28"/>
  <c r="AA49" i="28"/>
  <c r="Z49" i="28"/>
  <c r="Y49" i="28"/>
  <c r="W49" i="28"/>
  <c r="H49" i="28"/>
  <c r="H365" i="28" s="1"/>
  <c r="G49" i="28"/>
  <c r="G365" i="28" s="1"/>
  <c r="F49" i="28"/>
  <c r="E49" i="28"/>
  <c r="C49" i="28"/>
  <c r="C365" i="28" s="1"/>
  <c r="AB48" i="28"/>
  <c r="AA48" i="28"/>
  <c r="Z48" i="28"/>
  <c r="Y48" i="28"/>
  <c r="AE48" i="28" s="1"/>
  <c r="AL48" i="28" s="1"/>
  <c r="W48" i="28"/>
  <c r="H48" i="28"/>
  <c r="H364" i="28" s="1"/>
  <c r="G48" i="28"/>
  <c r="F48" i="28"/>
  <c r="E48" i="28"/>
  <c r="C48" i="28"/>
  <c r="AB47" i="28"/>
  <c r="AA47" i="28"/>
  <c r="Z47" i="28"/>
  <c r="Y47" i="28"/>
  <c r="AC47" i="28" s="1"/>
  <c r="AF47" i="28" s="1"/>
  <c r="W47" i="28"/>
  <c r="H47" i="28"/>
  <c r="H363" i="28" s="1"/>
  <c r="G47" i="28"/>
  <c r="G363" i="28" s="1"/>
  <c r="F47" i="28"/>
  <c r="E47" i="28"/>
  <c r="C47" i="28"/>
  <c r="C363" i="28" s="1"/>
  <c r="AB46" i="28"/>
  <c r="AA46" i="28"/>
  <c r="Z46" i="28"/>
  <c r="Y46" i="28"/>
  <c r="AC46" i="28" s="1"/>
  <c r="AF46" i="28" s="1"/>
  <c r="W46" i="28"/>
  <c r="H46" i="28"/>
  <c r="H362" i="28" s="1"/>
  <c r="G46" i="28"/>
  <c r="G362" i="28" s="1"/>
  <c r="F46" i="28"/>
  <c r="E46" i="28"/>
  <c r="C46" i="28"/>
  <c r="AB45" i="28"/>
  <c r="AA45" i="28"/>
  <c r="Z45" i="28"/>
  <c r="Y45" i="28"/>
  <c r="AE45" i="28" s="1"/>
  <c r="AL45" i="28" s="1"/>
  <c r="W45" i="28"/>
  <c r="H45" i="28"/>
  <c r="H361" i="28" s="1"/>
  <c r="G45" i="28"/>
  <c r="G361" i="28" s="1"/>
  <c r="F45" i="28"/>
  <c r="E45" i="28"/>
  <c r="C45" i="28"/>
  <c r="C361" i="28" s="1"/>
  <c r="AB44" i="28"/>
  <c r="AA44" i="28"/>
  <c r="Z44" i="28"/>
  <c r="Y44" i="28"/>
  <c r="AE44" i="28" s="1"/>
  <c r="AL44" i="28" s="1"/>
  <c r="W44" i="28"/>
  <c r="H44" i="28"/>
  <c r="H360" i="28" s="1"/>
  <c r="G44" i="28"/>
  <c r="G360" i="28" s="1"/>
  <c r="F44" i="28"/>
  <c r="E44" i="28"/>
  <c r="C44" i="28"/>
  <c r="C360" i="28" s="1"/>
  <c r="AB43" i="28"/>
  <c r="AA43" i="28"/>
  <c r="Z43" i="28"/>
  <c r="Y43" i="28"/>
  <c r="AC43" i="28" s="1"/>
  <c r="AF43" i="28" s="1"/>
  <c r="W43" i="28"/>
  <c r="H43" i="28"/>
  <c r="H359" i="28" s="1"/>
  <c r="G43" i="28"/>
  <c r="G359" i="28" s="1"/>
  <c r="F43" i="28"/>
  <c r="E43" i="28"/>
  <c r="C43" i="28"/>
  <c r="C359" i="28" s="1"/>
  <c r="AB42" i="28"/>
  <c r="AA42" i="28"/>
  <c r="Z42" i="28"/>
  <c r="Y42" i="28"/>
  <c r="W42" i="28"/>
  <c r="H42" i="28"/>
  <c r="H358" i="28" s="1"/>
  <c r="G42" i="28"/>
  <c r="G358" i="28" s="1"/>
  <c r="F42" i="28"/>
  <c r="E42" i="28"/>
  <c r="C42" i="28"/>
  <c r="C358" i="28" s="1"/>
  <c r="AB41" i="28"/>
  <c r="AA41" i="28"/>
  <c r="Z41" i="28"/>
  <c r="Y41" i="28"/>
  <c r="AC41" i="28" s="1"/>
  <c r="AF41" i="28" s="1"/>
  <c r="W41" i="28"/>
  <c r="H41" i="28"/>
  <c r="H357" i="28" s="1"/>
  <c r="G41" i="28"/>
  <c r="G357" i="28" s="1"/>
  <c r="F41" i="28"/>
  <c r="E41" i="28"/>
  <c r="C41" i="28"/>
  <c r="AB40" i="28"/>
  <c r="AA40" i="28"/>
  <c r="Z40" i="28"/>
  <c r="Y40" i="28"/>
  <c r="AE40" i="28" s="1"/>
  <c r="AL40" i="28" s="1"/>
  <c r="W40" i="28"/>
  <c r="H40" i="28"/>
  <c r="H356" i="28" s="1"/>
  <c r="G40" i="28"/>
  <c r="G356" i="28" s="1"/>
  <c r="F40" i="28"/>
  <c r="E40" i="28"/>
  <c r="C40" i="28"/>
  <c r="AB39" i="28"/>
  <c r="AA39" i="28"/>
  <c r="Z39" i="28"/>
  <c r="Y39" i="28"/>
  <c r="AC39" i="28" s="1"/>
  <c r="AF39" i="28" s="1"/>
  <c r="W39" i="28"/>
  <c r="H39" i="28"/>
  <c r="H355" i="28" s="1"/>
  <c r="G39" i="28"/>
  <c r="G355" i="28" s="1"/>
  <c r="F39" i="28"/>
  <c r="E39" i="28"/>
  <c r="U39" i="28" s="1"/>
  <c r="C39" i="28"/>
  <c r="C355" i="28" s="1"/>
  <c r="AB38" i="28"/>
  <c r="AA38" i="28"/>
  <c r="Z38" i="28"/>
  <c r="Y38" i="28"/>
  <c r="AC38" i="28" s="1"/>
  <c r="AF38" i="28" s="1"/>
  <c r="W38" i="28"/>
  <c r="H38" i="28"/>
  <c r="H354" i="28" s="1"/>
  <c r="G38" i="28"/>
  <c r="G354" i="28" s="1"/>
  <c r="F38" i="28"/>
  <c r="E38" i="28"/>
  <c r="C38" i="28"/>
  <c r="AB37" i="28"/>
  <c r="AA37" i="28"/>
  <c r="Z37" i="28"/>
  <c r="Y37" i="28"/>
  <c r="AE37" i="28" s="1"/>
  <c r="AL37" i="28" s="1"/>
  <c r="W37" i="28"/>
  <c r="H37" i="28"/>
  <c r="H353" i="28" s="1"/>
  <c r="G37" i="28"/>
  <c r="G353" i="28" s="1"/>
  <c r="F37" i="28"/>
  <c r="E37" i="28"/>
  <c r="C37" i="28"/>
  <c r="C353" i="28" s="1"/>
  <c r="AB36" i="28"/>
  <c r="AA36" i="28"/>
  <c r="Z36" i="28"/>
  <c r="Y36" i="28"/>
  <c r="AE36" i="28" s="1"/>
  <c r="AL36" i="28" s="1"/>
  <c r="W36" i="28"/>
  <c r="H36" i="28"/>
  <c r="H352" i="28" s="1"/>
  <c r="G36" i="28"/>
  <c r="F36" i="28"/>
  <c r="E36" i="28"/>
  <c r="C36" i="28"/>
  <c r="C352" i="28" s="1"/>
  <c r="AB35" i="28"/>
  <c r="AA35" i="28"/>
  <c r="Z35" i="28"/>
  <c r="Y35" i="28"/>
  <c r="AE35" i="28" s="1"/>
  <c r="AL35" i="28" s="1"/>
  <c r="W35" i="28"/>
  <c r="H35" i="28"/>
  <c r="G35" i="28"/>
  <c r="F35" i="28"/>
  <c r="E35" i="28"/>
  <c r="C35" i="28"/>
  <c r="AB34" i="28"/>
  <c r="AA34" i="28"/>
  <c r="Z34" i="28"/>
  <c r="Y34" i="28"/>
  <c r="W34" i="28"/>
  <c r="H34" i="28"/>
  <c r="G34" i="28"/>
  <c r="G350" i="28" s="1"/>
  <c r="F34" i="28"/>
  <c r="E34" i="28"/>
  <c r="C34" i="28"/>
  <c r="AB33" i="28"/>
  <c r="AA33" i="28"/>
  <c r="Z33" i="28"/>
  <c r="Y33" i="28"/>
  <c r="AE33" i="28" s="1"/>
  <c r="AL33" i="28" s="1"/>
  <c r="W33" i="28"/>
  <c r="H33" i="28"/>
  <c r="H349" i="28" s="1"/>
  <c r="G33" i="28"/>
  <c r="G349" i="28" s="1"/>
  <c r="F33" i="28"/>
  <c r="E33" i="28"/>
  <c r="C33" i="28"/>
  <c r="AB32" i="28"/>
  <c r="AA32" i="28"/>
  <c r="Z32" i="28"/>
  <c r="Y32" i="28"/>
  <c r="W32" i="28"/>
  <c r="H32" i="28"/>
  <c r="H348" i="28" s="1"/>
  <c r="G32" i="28"/>
  <c r="G348" i="28" s="1"/>
  <c r="F32" i="28"/>
  <c r="E32" i="28"/>
  <c r="C32" i="28"/>
  <c r="AB31" i="28"/>
  <c r="AA31" i="28"/>
  <c r="Z31" i="28"/>
  <c r="Y31" i="28"/>
  <c r="AC31" i="28" s="1"/>
  <c r="AF31" i="28" s="1"/>
  <c r="W31" i="28"/>
  <c r="H31" i="28"/>
  <c r="H347" i="28" s="1"/>
  <c r="G31" i="28"/>
  <c r="G347" i="28" s="1"/>
  <c r="F31" i="28"/>
  <c r="E31" i="28"/>
  <c r="C31" i="28"/>
  <c r="C347" i="28" s="1"/>
  <c r="AB30" i="28"/>
  <c r="AA30" i="28"/>
  <c r="Z30" i="28"/>
  <c r="Y30" i="28"/>
  <c r="AC30" i="28" s="1"/>
  <c r="AF30" i="28" s="1"/>
  <c r="W30" i="28"/>
  <c r="H30" i="28"/>
  <c r="H346" i="28" s="1"/>
  <c r="G30" i="28"/>
  <c r="G346" i="28" s="1"/>
  <c r="F30" i="28"/>
  <c r="E30" i="28"/>
  <c r="C30" i="28"/>
  <c r="AB29" i="28"/>
  <c r="AA29" i="28"/>
  <c r="Z29" i="28"/>
  <c r="Y29" i="28"/>
  <c r="AE29" i="28" s="1"/>
  <c r="AL29" i="28" s="1"/>
  <c r="W29" i="28"/>
  <c r="H29" i="28"/>
  <c r="H345" i="28" s="1"/>
  <c r="G29" i="28"/>
  <c r="G345" i="28" s="1"/>
  <c r="F29" i="28"/>
  <c r="E29" i="28"/>
  <c r="C29" i="28"/>
  <c r="C345" i="28" s="1"/>
  <c r="AB28" i="28"/>
  <c r="AA28" i="28"/>
  <c r="Z28" i="28"/>
  <c r="Y28" i="28"/>
  <c r="AC28" i="28" s="1"/>
  <c r="AF28" i="28" s="1"/>
  <c r="W28" i="28"/>
  <c r="H28" i="28"/>
  <c r="H344" i="28" s="1"/>
  <c r="G28" i="28"/>
  <c r="F28" i="28"/>
  <c r="E28" i="28"/>
  <c r="C28" i="28"/>
  <c r="AB27" i="28"/>
  <c r="AA27" i="28"/>
  <c r="Z27" i="28"/>
  <c r="Y27" i="28"/>
  <c r="AE27" i="28" s="1"/>
  <c r="AL27" i="28" s="1"/>
  <c r="W27" i="28"/>
  <c r="H27" i="28"/>
  <c r="H343" i="28" s="1"/>
  <c r="G27" i="28"/>
  <c r="G343" i="28" s="1"/>
  <c r="F27" i="28"/>
  <c r="E27" i="28"/>
  <c r="C27" i="28"/>
  <c r="AB26" i="28"/>
  <c r="AA26" i="28"/>
  <c r="Z26" i="28"/>
  <c r="Y26" i="28"/>
  <c r="W26" i="28"/>
  <c r="H26" i="28"/>
  <c r="G26" i="28"/>
  <c r="F26" i="28"/>
  <c r="J26" i="28" s="1"/>
  <c r="E26" i="28"/>
  <c r="C26" i="28"/>
  <c r="C342" i="28" s="1"/>
  <c r="AB25" i="28"/>
  <c r="AA25" i="28"/>
  <c r="Z25" i="28"/>
  <c r="Y25" i="28"/>
  <c r="AE25" i="28" s="1"/>
  <c r="W25" i="28"/>
  <c r="H25" i="28"/>
  <c r="G25" i="28"/>
  <c r="G341" i="28" s="1"/>
  <c r="F25" i="28"/>
  <c r="E25" i="28"/>
  <c r="C25" i="28"/>
  <c r="C341" i="28" s="1"/>
  <c r="B25" i="28"/>
  <c r="B26" i="28" s="1"/>
  <c r="B27" i="28" s="1"/>
  <c r="B28" i="28" s="1"/>
  <c r="B29" i="28" s="1"/>
  <c r="B30" i="28" s="1"/>
  <c r="B31" i="28" s="1"/>
  <c r="B32" i="28" s="1"/>
  <c r="B33" i="28" s="1"/>
  <c r="B34" i="28" s="1"/>
  <c r="B35" i="28" s="1"/>
  <c r="B36" i="28" s="1"/>
  <c r="B37" i="28" s="1"/>
  <c r="B38" i="28" s="1"/>
  <c r="B39" i="28" s="1"/>
  <c r="B40" i="28" s="1"/>
  <c r="B41" i="28" s="1"/>
  <c r="B42" i="28" s="1"/>
  <c r="B43" i="28" s="1"/>
  <c r="B44" i="28" s="1"/>
  <c r="B45" i="28" s="1"/>
  <c r="B46" i="28" s="1"/>
  <c r="B47" i="28" s="1"/>
  <c r="B48" i="28" s="1"/>
  <c r="B49" i="28" s="1"/>
  <c r="B50" i="28" s="1"/>
  <c r="B51" i="28" s="1"/>
  <c r="B52" i="28" s="1"/>
  <c r="B53" i="28" s="1"/>
  <c r="B54" i="28" s="1"/>
  <c r="AM24" i="28"/>
  <c r="AJ24" i="28"/>
  <c r="AG24" i="28"/>
  <c r="W24" i="28"/>
  <c r="C24" i="28"/>
  <c r="C340" i="28" s="1"/>
  <c r="AS23" i="28"/>
  <c r="AR23" i="28"/>
  <c r="AQ23" i="28"/>
  <c r="AC307" i="43"/>
  <c r="AC308" i="43"/>
  <c r="AC309" i="43"/>
  <c r="AC310" i="43"/>
  <c r="AC311" i="43"/>
  <c r="AC312" i="43"/>
  <c r="AC313" i="43"/>
  <c r="AC314" i="43"/>
  <c r="AC315" i="43"/>
  <c r="AC316" i="43"/>
  <c r="AC317" i="43"/>
  <c r="AC318" i="43"/>
  <c r="AC319" i="43"/>
  <c r="AC320" i="43"/>
  <c r="AC321" i="43"/>
  <c r="AC322" i="43"/>
  <c r="AC323" i="43"/>
  <c r="AC324" i="43"/>
  <c r="AC325" i="43"/>
  <c r="AC326" i="43"/>
  <c r="AC327" i="43"/>
  <c r="AC328" i="43"/>
  <c r="AC329" i="43"/>
  <c r="AC330" i="43"/>
  <c r="AC331" i="43"/>
  <c r="AC332" i="43"/>
  <c r="AC333" i="43"/>
  <c r="AC334" i="43"/>
  <c r="AC335" i="43"/>
  <c r="AC306" i="43"/>
  <c r="AC271" i="43"/>
  <c r="AC272" i="43"/>
  <c r="Z307" i="43"/>
  <c r="AA307" i="43"/>
  <c r="AE307" i="43" s="1"/>
  <c r="AB307" i="43"/>
  <c r="Z308" i="43"/>
  <c r="AA308" i="43"/>
  <c r="AE308" i="43" s="1"/>
  <c r="AB308" i="43"/>
  <c r="Z309" i="43"/>
  <c r="AA309" i="43"/>
  <c r="AB309" i="43"/>
  <c r="Z310" i="43"/>
  <c r="AA310" i="43"/>
  <c r="AB310" i="43"/>
  <c r="Z311" i="43"/>
  <c r="AA311" i="43"/>
  <c r="AB311" i="43"/>
  <c r="Z312" i="43"/>
  <c r="AA312" i="43"/>
  <c r="AB312" i="43"/>
  <c r="Z313" i="43"/>
  <c r="AA313" i="43"/>
  <c r="AB313" i="43"/>
  <c r="Z314" i="43"/>
  <c r="AA314" i="43"/>
  <c r="AE314" i="43" s="1"/>
  <c r="AB314" i="43"/>
  <c r="Z315" i="43"/>
  <c r="AA315" i="43"/>
  <c r="AE315" i="43" s="1"/>
  <c r="AB315" i="43"/>
  <c r="Z316" i="43"/>
  <c r="AA316" i="43"/>
  <c r="AE316" i="43" s="1"/>
  <c r="AB316" i="43"/>
  <c r="Z317" i="43"/>
  <c r="AA317" i="43"/>
  <c r="AB317" i="43"/>
  <c r="Z318" i="43"/>
  <c r="AA318" i="43"/>
  <c r="AB318" i="43"/>
  <c r="Z319" i="43"/>
  <c r="AA319" i="43"/>
  <c r="AB319" i="43"/>
  <c r="Z320" i="43"/>
  <c r="AA320" i="43"/>
  <c r="AB320" i="43"/>
  <c r="Z321" i="43"/>
  <c r="AA321" i="43"/>
  <c r="AB321" i="43"/>
  <c r="Z322" i="43"/>
  <c r="AA322" i="43"/>
  <c r="AE322" i="43" s="1"/>
  <c r="AB322" i="43"/>
  <c r="Z323" i="43"/>
  <c r="AA323" i="43"/>
  <c r="AE323" i="43" s="1"/>
  <c r="AB323" i="43"/>
  <c r="Z324" i="43"/>
  <c r="AA324" i="43"/>
  <c r="AE324" i="43" s="1"/>
  <c r="AB324" i="43"/>
  <c r="Z325" i="43"/>
  <c r="AA325" i="43"/>
  <c r="AB325" i="43"/>
  <c r="Z326" i="43"/>
  <c r="AA326" i="43"/>
  <c r="AB326" i="43"/>
  <c r="Z327" i="43"/>
  <c r="AA327" i="43"/>
  <c r="AB327" i="43"/>
  <c r="Z328" i="43"/>
  <c r="AA328" i="43"/>
  <c r="AE328" i="43" s="1"/>
  <c r="AB328" i="43"/>
  <c r="Z329" i="43"/>
  <c r="AA329" i="43"/>
  <c r="AB329" i="43"/>
  <c r="Z330" i="43"/>
  <c r="AA330" i="43"/>
  <c r="AE330" i="43" s="1"/>
  <c r="AB330" i="43"/>
  <c r="Z331" i="43"/>
  <c r="AA331" i="43"/>
  <c r="AE331" i="43" s="1"/>
  <c r="AB331" i="43"/>
  <c r="Z332" i="43"/>
  <c r="AA332" i="43"/>
  <c r="AE332" i="43" s="1"/>
  <c r="AB332" i="43"/>
  <c r="Z333" i="43"/>
  <c r="AA333" i="43"/>
  <c r="AB333" i="43"/>
  <c r="Z334" i="43"/>
  <c r="AA334" i="43"/>
  <c r="AB334" i="43"/>
  <c r="Z335" i="43"/>
  <c r="AA335" i="43"/>
  <c r="AB335" i="43"/>
  <c r="AA306" i="43"/>
  <c r="AB306" i="43"/>
  <c r="Z306" i="43"/>
  <c r="X306" i="43"/>
  <c r="X307" i="43"/>
  <c r="X308" i="43"/>
  <c r="X309" i="43"/>
  <c r="X310" i="43"/>
  <c r="X311" i="43"/>
  <c r="X312" i="43"/>
  <c r="X313" i="43"/>
  <c r="X314" i="43"/>
  <c r="X315" i="43"/>
  <c r="X316" i="43"/>
  <c r="X317" i="43"/>
  <c r="X318" i="43"/>
  <c r="X319" i="43"/>
  <c r="X320" i="43"/>
  <c r="X321" i="43"/>
  <c r="X322" i="43"/>
  <c r="X323" i="43"/>
  <c r="X324" i="43"/>
  <c r="X325" i="43"/>
  <c r="X326" i="43"/>
  <c r="X327" i="43"/>
  <c r="X328" i="43"/>
  <c r="X329" i="43"/>
  <c r="X330" i="43"/>
  <c r="X331" i="43"/>
  <c r="X332" i="43"/>
  <c r="X333" i="43"/>
  <c r="X334" i="43"/>
  <c r="X335" i="43"/>
  <c r="X305" i="43"/>
  <c r="AC273" i="43"/>
  <c r="AC274" i="43"/>
  <c r="AC275" i="43"/>
  <c r="AC276" i="43"/>
  <c r="AC277" i="43"/>
  <c r="AC278" i="43"/>
  <c r="AC279" i="43"/>
  <c r="AC280" i="43"/>
  <c r="AC281" i="43"/>
  <c r="AC282" i="43"/>
  <c r="AC283" i="43"/>
  <c r="AC284" i="43"/>
  <c r="AC285" i="43"/>
  <c r="AC286" i="43"/>
  <c r="AC287" i="43"/>
  <c r="AC288" i="43"/>
  <c r="AC289" i="43"/>
  <c r="AC290" i="43"/>
  <c r="AC291" i="43"/>
  <c r="AC292" i="43"/>
  <c r="AC293" i="43"/>
  <c r="AC294" i="43"/>
  <c r="AC295" i="43"/>
  <c r="AC296" i="43"/>
  <c r="AC297" i="43"/>
  <c r="AC298" i="43"/>
  <c r="AC299" i="43"/>
  <c r="AC300" i="43"/>
  <c r="Z272" i="43"/>
  <c r="AD272" i="43" s="1"/>
  <c r="AA272" i="43"/>
  <c r="AE272" i="43" s="1"/>
  <c r="AB272" i="43"/>
  <c r="Z273" i="43"/>
  <c r="AD273" i="43" s="1"/>
  <c r="AA273" i="43"/>
  <c r="AE273" i="43" s="1"/>
  <c r="AB273" i="43"/>
  <c r="Z274" i="43"/>
  <c r="AA274" i="43"/>
  <c r="AE274" i="43" s="1"/>
  <c r="AB274" i="43"/>
  <c r="Z275" i="43"/>
  <c r="AF275" i="43" s="1"/>
  <c r="AA275" i="43"/>
  <c r="AB275" i="43"/>
  <c r="Z276" i="43"/>
  <c r="AF276" i="43" s="1"/>
  <c r="AA276" i="43"/>
  <c r="AB276" i="43"/>
  <c r="Z277" i="43"/>
  <c r="AD277" i="43" s="1"/>
  <c r="AA277" i="43"/>
  <c r="AB277" i="43"/>
  <c r="Z278" i="43"/>
  <c r="AD278" i="43" s="1"/>
  <c r="AA278" i="43"/>
  <c r="AB278" i="43"/>
  <c r="Z279" i="43"/>
  <c r="AD279" i="43" s="1"/>
  <c r="AA279" i="43"/>
  <c r="AB279" i="43"/>
  <c r="Z280" i="43"/>
  <c r="AD280" i="43" s="1"/>
  <c r="AA280" i="43"/>
  <c r="AE280" i="43" s="1"/>
  <c r="AB280" i="43"/>
  <c r="Z281" i="43"/>
  <c r="AD281" i="43" s="1"/>
  <c r="AA281" i="43"/>
  <c r="AE281" i="43" s="1"/>
  <c r="AB281" i="43"/>
  <c r="Z282" i="43"/>
  <c r="AA282" i="43"/>
  <c r="AE282" i="43" s="1"/>
  <c r="AB282" i="43"/>
  <c r="Z283" i="43"/>
  <c r="AF283" i="43" s="1"/>
  <c r="AA283" i="43"/>
  <c r="AB283" i="43"/>
  <c r="Z284" i="43"/>
  <c r="AF284" i="43" s="1"/>
  <c r="AA284" i="43"/>
  <c r="AB284" i="43"/>
  <c r="Z285" i="43"/>
  <c r="AD285" i="43" s="1"/>
  <c r="AA285" i="43"/>
  <c r="AB285" i="43"/>
  <c r="Z286" i="43"/>
  <c r="AF286" i="43" s="1"/>
  <c r="AA286" i="43"/>
  <c r="AB286" i="43"/>
  <c r="Z287" i="43"/>
  <c r="AD287" i="43" s="1"/>
  <c r="AA287" i="43"/>
  <c r="AB287" i="43"/>
  <c r="Z288" i="43"/>
  <c r="AD288" i="43" s="1"/>
  <c r="AA288" i="43"/>
  <c r="AE288" i="43" s="1"/>
  <c r="AB288" i="43"/>
  <c r="Z289" i="43"/>
  <c r="AD289" i="43" s="1"/>
  <c r="AA289" i="43"/>
  <c r="AE289" i="43" s="1"/>
  <c r="AB289" i="43"/>
  <c r="Z290" i="43"/>
  <c r="AA290" i="43"/>
  <c r="AE290" i="43" s="1"/>
  <c r="AB290" i="43"/>
  <c r="Z291" i="43"/>
  <c r="AF291" i="43" s="1"/>
  <c r="AA291" i="43"/>
  <c r="AB291" i="43"/>
  <c r="Z292" i="43"/>
  <c r="AF292" i="43" s="1"/>
  <c r="AA292" i="43"/>
  <c r="AB292" i="43"/>
  <c r="Z293" i="43"/>
  <c r="AD293" i="43" s="1"/>
  <c r="AA293" i="43"/>
  <c r="AB293" i="43"/>
  <c r="Z294" i="43"/>
  <c r="AD294" i="43" s="1"/>
  <c r="AA294" i="43"/>
  <c r="AB294" i="43"/>
  <c r="Z295" i="43"/>
  <c r="AD295" i="43" s="1"/>
  <c r="AA295" i="43"/>
  <c r="AB295" i="43"/>
  <c r="Z296" i="43"/>
  <c r="AD296" i="43" s="1"/>
  <c r="AA296" i="43"/>
  <c r="AE296" i="43" s="1"/>
  <c r="AB296" i="43"/>
  <c r="Z297" i="43"/>
  <c r="AD297" i="43" s="1"/>
  <c r="AA297" i="43"/>
  <c r="AE297" i="43" s="1"/>
  <c r="AB297" i="43"/>
  <c r="Z298" i="43"/>
  <c r="AA298" i="43"/>
  <c r="AE298" i="43" s="1"/>
  <c r="AB298" i="43"/>
  <c r="Z299" i="43"/>
  <c r="AF299" i="43" s="1"/>
  <c r="AA299" i="43"/>
  <c r="AB299" i="43"/>
  <c r="Z300" i="43"/>
  <c r="AF300" i="43" s="1"/>
  <c r="AA300" i="43"/>
  <c r="AB300" i="43"/>
  <c r="AA271" i="43"/>
  <c r="AB271" i="43"/>
  <c r="Z271" i="43"/>
  <c r="AD271" i="43" s="1"/>
  <c r="X270" i="43"/>
  <c r="X272" i="43"/>
  <c r="X273" i="43"/>
  <c r="X274" i="43"/>
  <c r="X275" i="43"/>
  <c r="X276" i="43"/>
  <c r="X277" i="43"/>
  <c r="X278" i="43"/>
  <c r="X279" i="43"/>
  <c r="X280" i="43"/>
  <c r="X281" i="43"/>
  <c r="X282" i="43"/>
  <c r="X283" i="43"/>
  <c r="X284" i="43"/>
  <c r="X285" i="43"/>
  <c r="X286" i="43"/>
  <c r="X287" i="43"/>
  <c r="X288" i="43"/>
  <c r="X289" i="43"/>
  <c r="X290" i="43"/>
  <c r="X291" i="43"/>
  <c r="X292" i="43"/>
  <c r="X293" i="43"/>
  <c r="X294" i="43"/>
  <c r="X295" i="43"/>
  <c r="X296" i="43"/>
  <c r="X297" i="43"/>
  <c r="X298" i="43"/>
  <c r="X299" i="43"/>
  <c r="X300" i="43"/>
  <c r="X271" i="43"/>
  <c r="AC202" i="43"/>
  <c r="AC203" i="43"/>
  <c r="AC204" i="43"/>
  <c r="AC205" i="43"/>
  <c r="AC206" i="43"/>
  <c r="AC207" i="43"/>
  <c r="AC208" i="43"/>
  <c r="AC209" i="43"/>
  <c r="AC210" i="43"/>
  <c r="AC211" i="43"/>
  <c r="AC212" i="43"/>
  <c r="AC213" i="43"/>
  <c r="AC214" i="43"/>
  <c r="AC215" i="43"/>
  <c r="AC216" i="43"/>
  <c r="AC217" i="43"/>
  <c r="AC218" i="43"/>
  <c r="AC219" i="43"/>
  <c r="AC220" i="43"/>
  <c r="AC221" i="43"/>
  <c r="AC222" i="43"/>
  <c r="AC223" i="43"/>
  <c r="AC224" i="43"/>
  <c r="AC225" i="43"/>
  <c r="AC226" i="43"/>
  <c r="AC227" i="43"/>
  <c r="AC228" i="43"/>
  <c r="AC229" i="43"/>
  <c r="AC230" i="43"/>
  <c r="AC201" i="43"/>
  <c r="X201" i="43"/>
  <c r="X202" i="43"/>
  <c r="X203" i="43"/>
  <c r="X204" i="43"/>
  <c r="X205" i="43"/>
  <c r="X206" i="43"/>
  <c r="X207" i="43"/>
  <c r="X208" i="43"/>
  <c r="X209" i="43"/>
  <c r="X210" i="43"/>
  <c r="X211" i="43"/>
  <c r="X212" i="43"/>
  <c r="X213" i="43"/>
  <c r="X214" i="43"/>
  <c r="X215" i="43"/>
  <c r="X216" i="43"/>
  <c r="X217" i="43"/>
  <c r="Y217" i="43" s="1"/>
  <c r="X218" i="43"/>
  <c r="X219" i="43"/>
  <c r="X220" i="43"/>
  <c r="X221" i="43"/>
  <c r="X222" i="43"/>
  <c r="X223" i="43"/>
  <c r="X224" i="43"/>
  <c r="X225" i="43"/>
  <c r="Y225" i="43" s="1"/>
  <c r="X226" i="43"/>
  <c r="X227" i="43"/>
  <c r="X228" i="43"/>
  <c r="X229" i="43"/>
  <c r="X230" i="43"/>
  <c r="Z132" i="43"/>
  <c r="AA132" i="43"/>
  <c r="AB132" i="43"/>
  <c r="AC132" i="43"/>
  <c r="Z133" i="43"/>
  <c r="AA133" i="43"/>
  <c r="AB133" i="43"/>
  <c r="AC133" i="43"/>
  <c r="Z134" i="43"/>
  <c r="AA134" i="43"/>
  <c r="AB134" i="43"/>
  <c r="AC134" i="43"/>
  <c r="Z135" i="43"/>
  <c r="AA135" i="43"/>
  <c r="AB135" i="43"/>
  <c r="AC135" i="43"/>
  <c r="Z136" i="43"/>
  <c r="AA136" i="43"/>
  <c r="AB136" i="43"/>
  <c r="AC136" i="43"/>
  <c r="Z137" i="43"/>
  <c r="AA137" i="43"/>
  <c r="AB137" i="43"/>
  <c r="AC137" i="43"/>
  <c r="Z138" i="43"/>
  <c r="AA138" i="43"/>
  <c r="AB138" i="43"/>
  <c r="AC138" i="43"/>
  <c r="Z139" i="43"/>
  <c r="AA139" i="43"/>
  <c r="AB139" i="43"/>
  <c r="AC139" i="43"/>
  <c r="Z140" i="43"/>
  <c r="AA140" i="43"/>
  <c r="AB140" i="43"/>
  <c r="AC140" i="43"/>
  <c r="Z141" i="43"/>
  <c r="AA141" i="43"/>
  <c r="AB141" i="43"/>
  <c r="AC141" i="43"/>
  <c r="Z142" i="43"/>
  <c r="AA142" i="43"/>
  <c r="AB142" i="43"/>
  <c r="AC142" i="43"/>
  <c r="Z143" i="43"/>
  <c r="AA143" i="43"/>
  <c r="AB143" i="43"/>
  <c r="AC143" i="43"/>
  <c r="Z144" i="43"/>
  <c r="AA144" i="43"/>
  <c r="AB144" i="43"/>
  <c r="AC144" i="43"/>
  <c r="Z145" i="43"/>
  <c r="AA145" i="43"/>
  <c r="AB145" i="43"/>
  <c r="AC145" i="43"/>
  <c r="Z146" i="43"/>
  <c r="AA146" i="43"/>
  <c r="AB146" i="43"/>
  <c r="AC146" i="43"/>
  <c r="Z147" i="43"/>
  <c r="AA147" i="43"/>
  <c r="AB147" i="43"/>
  <c r="AC147" i="43"/>
  <c r="Z148" i="43"/>
  <c r="AA148" i="43"/>
  <c r="AB148" i="43"/>
  <c r="AC148" i="43"/>
  <c r="Z149" i="43"/>
  <c r="AA149" i="43"/>
  <c r="AB149" i="43"/>
  <c r="AC149" i="43"/>
  <c r="Z150" i="43"/>
  <c r="AA150" i="43"/>
  <c r="AB150" i="43"/>
  <c r="AC150" i="43"/>
  <c r="Z151" i="43"/>
  <c r="AA151" i="43"/>
  <c r="AB151" i="43"/>
  <c r="AC151" i="43"/>
  <c r="Z152" i="43"/>
  <c r="AA152" i="43"/>
  <c r="AB152" i="43"/>
  <c r="AC152" i="43"/>
  <c r="Z153" i="43"/>
  <c r="AA153" i="43"/>
  <c r="AB153" i="43"/>
  <c r="AC153" i="43"/>
  <c r="Z154" i="43"/>
  <c r="AA154" i="43"/>
  <c r="AB154" i="43"/>
  <c r="AC154" i="43"/>
  <c r="Z155" i="43"/>
  <c r="AA155" i="43"/>
  <c r="AB155" i="43"/>
  <c r="AC155" i="43"/>
  <c r="Z156" i="43"/>
  <c r="AA156" i="43"/>
  <c r="AB156" i="43"/>
  <c r="AC156" i="43"/>
  <c r="Z157" i="43"/>
  <c r="AA157" i="43"/>
  <c r="AB157" i="43"/>
  <c r="AC157" i="43"/>
  <c r="Z158" i="43"/>
  <c r="AA158" i="43"/>
  <c r="AB158" i="43"/>
  <c r="AC158" i="43"/>
  <c r="Z159" i="43"/>
  <c r="AA159" i="43"/>
  <c r="AB159" i="43"/>
  <c r="AC159" i="43"/>
  <c r="Z160" i="43"/>
  <c r="AA160" i="43"/>
  <c r="AB160" i="43"/>
  <c r="AC160" i="43"/>
  <c r="AC131" i="43"/>
  <c r="X132" i="43"/>
  <c r="X133" i="43"/>
  <c r="X134" i="43"/>
  <c r="X135" i="43"/>
  <c r="X136" i="43"/>
  <c r="X137" i="43"/>
  <c r="X138" i="43"/>
  <c r="X139" i="43"/>
  <c r="X140" i="43"/>
  <c r="X141" i="43"/>
  <c r="X142" i="43"/>
  <c r="X143" i="43"/>
  <c r="X144" i="43"/>
  <c r="X145" i="43"/>
  <c r="X146" i="43"/>
  <c r="X147" i="43"/>
  <c r="X148" i="43"/>
  <c r="X149" i="43"/>
  <c r="X150" i="43"/>
  <c r="X151" i="43"/>
  <c r="X152" i="43"/>
  <c r="X153" i="43"/>
  <c r="X154" i="43"/>
  <c r="X155" i="43"/>
  <c r="X156" i="43"/>
  <c r="X157" i="43"/>
  <c r="X158" i="43"/>
  <c r="X159" i="43"/>
  <c r="X160" i="43"/>
  <c r="AC97" i="43"/>
  <c r="AC98" i="43"/>
  <c r="AC99" i="43"/>
  <c r="AC100" i="43"/>
  <c r="AC101" i="43"/>
  <c r="AC102" i="43"/>
  <c r="AC103" i="43"/>
  <c r="AC104" i="43"/>
  <c r="AC105" i="43"/>
  <c r="AC106" i="43"/>
  <c r="AC107" i="43"/>
  <c r="AC108" i="43"/>
  <c r="AC109" i="43"/>
  <c r="AC110" i="43"/>
  <c r="AC111" i="43"/>
  <c r="AC112" i="43"/>
  <c r="AC113" i="43"/>
  <c r="AC114" i="43"/>
  <c r="AC115" i="43"/>
  <c r="AC116" i="43"/>
  <c r="AC117" i="43"/>
  <c r="AC118" i="43"/>
  <c r="AC119" i="43"/>
  <c r="AC120" i="43"/>
  <c r="AC121" i="43"/>
  <c r="AC122" i="43"/>
  <c r="AC123" i="43"/>
  <c r="AC124" i="43"/>
  <c r="AC125" i="43"/>
  <c r="AC96" i="43"/>
  <c r="X97" i="43"/>
  <c r="Z97" i="43"/>
  <c r="AA97" i="43"/>
  <c r="AB97" i="43"/>
  <c r="X98" i="43"/>
  <c r="Z98" i="43"/>
  <c r="AA98" i="43"/>
  <c r="AB98" i="43"/>
  <c r="X99" i="43"/>
  <c r="Z99" i="43"/>
  <c r="AA99" i="43"/>
  <c r="AB99" i="43"/>
  <c r="X100" i="43"/>
  <c r="Z100" i="43"/>
  <c r="AA100" i="43"/>
  <c r="AB100" i="43"/>
  <c r="X101" i="43"/>
  <c r="Z101" i="43"/>
  <c r="AA101" i="43"/>
  <c r="AB101" i="43"/>
  <c r="X102" i="43"/>
  <c r="Z102" i="43"/>
  <c r="AA102" i="43"/>
  <c r="AB102" i="43"/>
  <c r="X103" i="43"/>
  <c r="Z103" i="43"/>
  <c r="AA103" i="43"/>
  <c r="AB103" i="43"/>
  <c r="X104" i="43"/>
  <c r="Z104" i="43"/>
  <c r="AA104" i="43"/>
  <c r="AB104" i="43"/>
  <c r="X105" i="43"/>
  <c r="Z105" i="43"/>
  <c r="AA105" i="43"/>
  <c r="AB105" i="43"/>
  <c r="X106" i="43"/>
  <c r="Z106" i="43"/>
  <c r="AA106" i="43"/>
  <c r="AB106" i="43"/>
  <c r="X107" i="43"/>
  <c r="Z107" i="43"/>
  <c r="AA107" i="43"/>
  <c r="AE107" i="43" s="1"/>
  <c r="AB107" i="43"/>
  <c r="X108" i="43"/>
  <c r="Z108" i="43"/>
  <c r="AA108" i="43"/>
  <c r="AB108" i="43"/>
  <c r="X109" i="43"/>
  <c r="Z109" i="43"/>
  <c r="AA109" i="43"/>
  <c r="AE109" i="43" s="1"/>
  <c r="AB109" i="43"/>
  <c r="X110" i="43"/>
  <c r="Y110" i="43" s="1"/>
  <c r="Z110" i="43"/>
  <c r="AA110" i="43"/>
  <c r="AB110" i="43"/>
  <c r="X111" i="43"/>
  <c r="Z111" i="43"/>
  <c r="AA111" i="43"/>
  <c r="AE111" i="43" s="1"/>
  <c r="AB111" i="43"/>
  <c r="X112" i="43"/>
  <c r="Y112" i="43" s="1"/>
  <c r="Z112" i="43"/>
  <c r="AA112" i="43"/>
  <c r="AB112" i="43"/>
  <c r="X113" i="43"/>
  <c r="Z113" i="43"/>
  <c r="AA113" i="43"/>
  <c r="AE113" i="43" s="1"/>
  <c r="AB113" i="43"/>
  <c r="X114" i="43"/>
  <c r="Y114" i="43" s="1"/>
  <c r="Z114" i="43"/>
  <c r="AA114" i="43"/>
  <c r="AB114" i="43"/>
  <c r="X115" i="43"/>
  <c r="Z115" i="43"/>
  <c r="AA115" i="43"/>
  <c r="AE115" i="43" s="1"/>
  <c r="AB115" i="43"/>
  <c r="X116" i="43"/>
  <c r="Y116" i="43" s="1"/>
  <c r="Z116" i="43"/>
  <c r="AA116" i="43"/>
  <c r="AB116" i="43"/>
  <c r="X117" i="43"/>
  <c r="Z117" i="43"/>
  <c r="AA117" i="43"/>
  <c r="AE117" i="43" s="1"/>
  <c r="AB117" i="43"/>
  <c r="X118" i="43"/>
  <c r="Y118" i="43" s="1"/>
  <c r="Z118" i="43"/>
  <c r="AA118" i="43"/>
  <c r="AB118" i="43"/>
  <c r="X119" i="43"/>
  <c r="Z119" i="43"/>
  <c r="AA119" i="43"/>
  <c r="AE119" i="43" s="1"/>
  <c r="AB119" i="43"/>
  <c r="X120" i="43"/>
  <c r="Y120" i="43" s="1"/>
  <c r="Z120" i="43"/>
  <c r="AA120" i="43"/>
  <c r="AB120" i="43"/>
  <c r="X121" i="43"/>
  <c r="Z121" i="43"/>
  <c r="AA121" i="43"/>
  <c r="AE121" i="43" s="1"/>
  <c r="AB121" i="43"/>
  <c r="X122" i="43"/>
  <c r="Y122" i="43" s="1"/>
  <c r="Z122" i="43"/>
  <c r="AA122" i="43"/>
  <c r="AB122" i="43"/>
  <c r="X123" i="43"/>
  <c r="Z123" i="43"/>
  <c r="AA123" i="43"/>
  <c r="AE123" i="43" s="1"/>
  <c r="AB123" i="43"/>
  <c r="X124" i="43"/>
  <c r="Z124" i="43"/>
  <c r="AA124" i="43"/>
  <c r="AE124" i="43" s="1"/>
  <c r="AB124" i="43"/>
  <c r="X125" i="43"/>
  <c r="Z125" i="43"/>
  <c r="AA125" i="43"/>
  <c r="AE125" i="43" s="1"/>
  <c r="AB125" i="43"/>
  <c r="H26" i="43"/>
  <c r="H343" i="43" s="1"/>
  <c r="H27" i="43"/>
  <c r="H344" i="43" s="1"/>
  <c r="H28" i="43"/>
  <c r="H345" i="43" s="1"/>
  <c r="H29" i="43"/>
  <c r="H346" i="43" s="1"/>
  <c r="H30" i="43"/>
  <c r="H347" i="43" s="1"/>
  <c r="H31" i="43"/>
  <c r="H348" i="43" s="1"/>
  <c r="H32" i="43"/>
  <c r="H33" i="43"/>
  <c r="H350" i="43" s="1"/>
  <c r="H34" i="43"/>
  <c r="H351" i="43" s="1"/>
  <c r="H35" i="43"/>
  <c r="H352" i="43" s="1"/>
  <c r="H36" i="43"/>
  <c r="H353" i="43" s="1"/>
  <c r="H37" i="43"/>
  <c r="H354" i="43" s="1"/>
  <c r="H38" i="43"/>
  <c r="H355" i="43" s="1"/>
  <c r="H39" i="43"/>
  <c r="H356" i="43" s="1"/>
  <c r="H40" i="43"/>
  <c r="H41" i="43"/>
  <c r="H358" i="43" s="1"/>
  <c r="H42" i="43"/>
  <c r="H359" i="43" s="1"/>
  <c r="H43" i="43"/>
  <c r="H360" i="43" s="1"/>
  <c r="H44" i="43"/>
  <c r="H361" i="43" s="1"/>
  <c r="H45" i="43"/>
  <c r="H362" i="43" s="1"/>
  <c r="H46" i="43"/>
  <c r="H363" i="43" s="1"/>
  <c r="H47" i="43"/>
  <c r="H364" i="43" s="1"/>
  <c r="H48" i="43"/>
  <c r="H119" i="43" s="1"/>
  <c r="H49" i="43"/>
  <c r="H366" i="43" s="1"/>
  <c r="H50" i="43"/>
  <c r="H367" i="43" s="1"/>
  <c r="H51" i="43"/>
  <c r="H368" i="43" s="1"/>
  <c r="H52" i="43"/>
  <c r="H369" i="43" s="1"/>
  <c r="H53" i="43"/>
  <c r="H370" i="43" s="1"/>
  <c r="H54" i="43"/>
  <c r="H371" i="43" s="1"/>
  <c r="H25" i="43"/>
  <c r="H236" i="43" s="1"/>
  <c r="AC26" i="43"/>
  <c r="AC27" i="43"/>
  <c r="AC28" i="43"/>
  <c r="AC29" i="43"/>
  <c r="AC30" i="43"/>
  <c r="AC31" i="43"/>
  <c r="AC32" i="43"/>
  <c r="AC33" i="43"/>
  <c r="AC34" i="43"/>
  <c r="AC35" i="43"/>
  <c r="AC36" i="43"/>
  <c r="AC37" i="43"/>
  <c r="AC38" i="43"/>
  <c r="AC39" i="43"/>
  <c r="AC40" i="43"/>
  <c r="AC41" i="43"/>
  <c r="AC42" i="43"/>
  <c r="AC43" i="43"/>
  <c r="AC44" i="43"/>
  <c r="AC45" i="43"/>
  <c r="AC46" i="43"/>
  <c r="AC47" i="43"/>
  <c r="AC48" i="43"/>
  <c r="AC49" i="43"/>
  <c r="AC50" i="43"/>
  <c r="AC51" i="43"/>
  <c r="AC52" i="43"/>
  <c r="AC53" i="43"/>
  <c r="AC54" i="43"/>
  <c r="AC25" i="43"/>
  <c r="H131" i="43" s="1"/>
  <c r="Z26" i="43"/>
  <c r="AF26" i="43" s="1"/>
  <c r="AM26" i="43" s="1"/>
  <c r="AA26" i="43"/>
  <c r="AB26" i="43"/>
  <c r="Z27" i="43"/>
  <c r="AD27" i="43" s="1"/>
  <c r="AG27" i="43" s="1"/>
  <c r="AA27" i="43"/>
  <c r="AE27" i="43" s="1"/>
  <c r="AB27" i="43"/>
  <c r="Z28" i="43"/>
  <c r="AD28" i="43" s="1"/>
  <c r="AG28" i="43" s="1"/>
  <c r="AA28" i="43"/>
  <c r="AB28" i="43"/>
  <c r="Z29" i="43"/>
  <c r="AD29" i="43" s="1"/>
  <c r="AG29" i="43" s="1"/>
  <c r="AA29" i="43"/>
  <c r="AB29" i="43"/>
  <c r="Z30" i="43"/>
  <c r="AF30" i="43" s="1"/>
  <c r="AM30" i="43" s="1"/>
  <c r="AA30" i="43"/>
  <c r="AB30" i="43"/>
  <c r="Z31" i="43"/>
  <c r="AF31" i="43" s="1"/>
  <c r="AM31" i="43" s="1"/>
  <c r="AA31" i="43"/>
  <c r="AB31" i="43"/>
  <c r="Z32" i="43"/>
  <c r="AD32" i="43" s="1"/>
  <c r="AG32" i="43" s="1"/>
  <c r="AA32" i="43"/>
  <c r="AB32" i="43"/>
  <c r="Z33" i="43"/>
  <c r="AF33" i="43" s="1"/>
  <c r="AM33" i="43" s="1"/>
  <c r="AA33" i="43"/>
  <c r="AE33" i="43" s="1"/>
  <c r="AB33" i="43"/>
  <c r="Z34" i="43"/>
  <c r="AF34" i="43" s="1"/>
  <c r="AM34" i="43" s="1"/>
  <c r="AA34" i="43"/>
  <c r="AB34" i="43"/>
  <c r="Z35" i="43"/>
  <c r="AF35" i="43" s="1"/>
  <c r="AM35" i="43" s="1"/>
  <c r="AA35" i="43"/>
  <c r="AE35" i="43" s="1"/>
  <c r="AB35" i="43"/>
  <c r="Z36" i="43"/>
  <c r="AD36" i="43" s="1"/>
  <c r="AG36" i="43" s="1"/>
  <c r="AA36" i="43"/>
  <c r="AB36" i="43"/>
  <c r="Z37" i="43"/>
  <c r="AD37" i="43" s="1"/>
  <c r="AG37" i="43" s="1"/>
  <c r="AA37" i="43"/>
  <c r="AE37" i="43" s="1"/>
  <c r="AB37" i="43"/>
  <c r="Z38" i="43"/>
  <c r="AF38" i="43" s="1"/>
  <c r="AM38" i="43" s="1"/>
  <c r="AA38" i="43"/>
  <c r="AB38" i="43"/>
  <c r="Z39" i="43"/>
  <c r="AF39" i="43" s="1"/>
  <c r="AM39" i="43" s="1"/>
  <c r="AA39" i="43"/>
  <c r="AB39" i="43"/>
  <c r="Z40" i="43"/>
  <c r="AD40" i="43" s="1"/>
  <c r="AG40" i="43" s="1"/>
  <c r="AA40" i="43"/>
  <c r="AB40" i="43"/>
  <c r="Z41" i="43"/>
  <c r="AF41" i="43" s="1"/>
  <c r="AM41" i="43" s="1"/>
  <c r="AA41" i="43"/>
  <c r="AE41" i="43" s="1"/>
  <c r="AB41" i="43"/>
  <c r="Z42" i="43"/>
  <c r="AF42" i="43" s="1"/>
  <c r="AM42" i="43" s="1"/>
  <c r="AA42" i="43"/>
  <c r="AB42" i="43"/>
  <c r="Z43" i="43"/>
  <c r="AD43" i="43" s="1"/>
  <c r="AG43" i="43" s="1"/>
  <c r="AA43" i="43"/>
  <c r="AE43" i="43" s="1"/>
  <c r="AB43" i="43"/>
  <c r="Z44" i="43"/>
  <c r="AD44" i="43" s="1"/>
  <c r="AG44" i="43" s="1"/>
  <c r="AA44" i="43"/>
  <c r="AB44" i="43"/>
  <c r="Z45" i="43"/>
  <c r="AD45" i="43" s="1"/>
  <c r="AG45" i="43" s="1"/>
  <c r="AA45" i="43"/>
  <c r="AE45" i="43" s="1"/>
  <c r="AB45" i="43"/>
  <c r="Z46" i="43"/>
  <c r="AF46" i="43" s="1"/>
  <c r="AM46" i="43" s="1"/>
  <c r="AA46" i="43"/>
  <c r="AB46" i="43"/>
  <c r="Z47" i="43"/>
  <c r="AF47" i="43" s="1"/>
  <c r="AM47" i="43" s="1"/>
  <c r="AA47" i="43"/>
  <c r="AB47" i="43"/>
  <c r="Z48" i="43"/>
  <c r="AD48" i="43" s="1"/>
  <c r="AG48" i="43" s="1"/>
  <c r="AA48" i="43"/>
  <c r="AB48" i="43"/>
  <c r="Z49" i="43"/>
  <c r="AF49" i="43" s="1"/>
  <c r="AM49" i="43" s="1"/>
  <c r="AA49" i="43"/>
  <c r="AE49" i="43" s="1"/>
  <c r="AB49" i="43"/>
  <c r="Z50" i="43"/>
  <c r="AF50" i="43" s="1"/>
  <c r="AM50" i="43" s="1"/>
  <c r="AA50" i="43"/>
  <c r="AB50" i="43"/>
  <c r="Z51" i="43"/>
  <c r="AF51" i="43" s="1"/>
  <c r="AM51" i="43" s="1"/>
  <c r="AA51" i="43"/>
  <c r="AE51" i="43" s="1"/>
  <c r="AB51" i="43"/>
  <c r="Z52" i="43"/>
  <c r="AD52" i="43" s="1"/>
  <c r="AG52" i="43" s="1"/>
  <c r="AA52" i="43"/>
  <c r="AB52" i="43"/>
  <c r="Z53" i="43"/>
  <c r="AD53" i="43" s="1"/>
  <c r="AG53" i="43" s="1"/>
  <c r="AA53" i="43"/>
  <c r="AE53" i="43" s="1"/>
  <c r="AB53" i="43"/>
  <c r="Z54" i="43"/>
  <c r="AF54" i="43" s="1"/>
  <c r="AM54" i="43" s="1"/>
  <c r="AA54" i="43"/>
  <c r="AB54" i="43"/>
  <c r="H96" i="43"/>
  <c r="H313" i="43"/>
  <c r="H321" i="43"/>
  <c r="H325" i="43"/>
  <c r="H329" i="43"/>
  <c r="H274" i="43"/>
  <c r="H239" i="43"/>
  <c r="H204" i="43"/>
  <c r="H221" i="43"/>
  <c r="H185" i="43"/>
  <c r="H135" i="43"/>
  <c r="H98" i="43"/>
  <c r="H115" i="43"/>
  <c r="H116" i="43"/>
  <c r="H120" i="43"/>
  <c r="H68" i="43"/>
  <c r="H76" i="43"/>
  <c r="H84" i="43"/>
  <c r="X26" i="43"/>
  <c r="X27" i="43"/>
  <c r="X28" i="43"/>
  <c r="X29" i="43"/>
  <c r="X30" i="43"/>
  <c r="X31" i="43"/>
  <c r="X32" i="43"/>
  <c r="Y32" i="43" s="1"/>
  <c r="X33" i="43"/>
  <c r="X34" i="43"/>
  <c r="X35" i="43"/>
  <c r="X36" i="43"/>
  <c r="X37" i="43"/>
  <c r="X38" i="43"/>
  <c r="X39" i="43"/>
  <c r="X40" i="43"/>
  <c r="X41" i="43"/>
  <c r="X42" i="43"/>
  <c r="X43" i="43"/>
  <c r="X44" i="43"/>
  <c r="X45" i="43"/>
  <c r="X46" i="43"/>
  <c r="X47" i="43"/>
  <c r="X48" i="43"/>
  <c r="X49" i="43"/>
  <c r="X50" i="43"/>
  <c r="X51" i="43"/>
  <c r="X52" i="43"/>
  <c r="X53" i="43"/>
  <c r="X54" i="43"/>
  <c r="F26" i="43"/>
  <c r="F27" i="43"/>
  <c r="F28" i="43"/>
  <c r="F29" i="43"/>
  <c r="F30" i="43"/>
  <c r="F31" i="43"/>
  <c r="F32" i="43"/>
  <c r="F33" i="43"/>
  <c r="F34" i="43"/>
  <c r="F35" i="43"/>
  <c r="F36" i="43"/>
  <c r="F37" i="43"/>
  <c r="F38" i="43"/>
  <c r="F39" i="43"/>
  <c r="F40" i="43"/>
  <c r="F41" i="43"/>
  <c r="F42" i="43"/>
  <c r="F43" i="43"/>
  <c r="F44" i="43"/>
  <c r="F45" i="43"/>
  <c r="F46" i="43"/>
  <c r="F47" i="43"/>
  <c r="F48" i="43"/>
  <c r="F49" i="43"/>
  <c r="F50" i="43"/>
  <c r="F51" i="43"/>
  <c r="F52" i="43"/>
  <c r="F53" i="43"/>
  <c r="F54" i="43"/>
  <c r="E26" i="43"/>
  <c r="L26" i="43" s="1"/>
  <c r="G26" i="43"/>
  <c r="G343" i="43" s="1"/>
  <c r="E27" i="43"/>
  <c r="L27" i="43" s="1"/>
  <c r="G27" i="43"/>
  <c r="G344" i="43" s="1"/>
  <c r="E28" i="43"/>
  <c r="J28" i="43" s="1"/>
  <c r="G28" i="43"/>
  <c r="G345" i="43" s="1"/>
  <c r="E29" i="43"/>
  <c r="J29" i="43" s="1"/>
  <c r="G29" i="43"/>
  <c r="G346" i="43" s="1"/>
  <c r="E30" i="43"/>
  <c r="G30" i="43"/>
  <c r="G347" i="43" s="1"/>
  <c r="E31" i="43"/>
  <c r="J31" i="43" s="1"/>
  <c r="G31" i="43"/>
  <c r="G348" i="43" s="1"/>
  <c r="E32" i="43"/>
  <c r="L32" i="43" s="1"/>
  <c r="G32" i="43"/>
  <c r="G349" i="43" s="1"/>
  <c r="E33" i="43"/>
  <c r="G33" i="43"/>
  <c r="G350" i="43" s="1"/>
  <c r="E34" i="43"/>
  <c r="J34" i="43" s="1"/>
  <c r="G34" i="43"/>
  <c r="G351" i="43" s="1"/>
  <c r="E35" i="43"/>
  <c r="L35" i="43" s="1"/>
  <c r="G35" i="43"/>
  <c r="G352" i="43" s="1"/>
  <c r="E36" i="43"/>
  <c r="J36" i="43" s="1"/>
  <c r="G36" i="43"/>
  <c r="G353" i="43" s="1"/>
  <c r="E37" i="43"/>
  <c r="J37" i="43" s="1"/>
  <c r="G37" i="43"/>
  <c r="G354" i="43" s="1"/>
  <c r="E38" i="43"/>
  <c r="G38" i="43"/>
  <c r="G355" i="43" s="1"/>
  <c r="E39" i="43"/>
  <c r="J39" i="43" s="1"/>
  <c r="G39" i="43"/>
  <c r="G356" i="43" s="1"/>
  <c r="E40" i="43"/>
  <c r="L40" i="43" s="1"/>
  <c r="G40" i="43"/>
  <c r="G357" i="43" s="1"/>
  <c r="E41" i="43"/>
  <c r="G41" i="43"/>
  <c r="G358" i="43" s="1"/>
  <c r="E42" i="43"/>
  <c r="J42" i="43" s="1"/>
  <c r="G42" i="43"/>
  <c r="G359" i="43" s="1"/>
  <c r="E43" i="43"/>
  <c r="L43" i="43" s="1"/>
  <c r="G43" i="43"/>
  <c r="G360" i="43" s="1"/>
  <c r="E44" i="43"/>
  <c r="J44" i="43" s="1"/>
  <c r="G44" i="43"/>
  <c r="G361" i="43" s="1"/>
  <c r="E45" i="43"/>
  <c r="J45" i="43" s="1"/>
  <c r="G45" i="43"/>
  <c r="G362" i="43" s="1"/>
  <c r="E46" i="43"/>
  <c r="G46" i="43"/>
  <c r="G363" i="43" s="1"/>
  <c r="E47" i="43"/>
  <c r="J47" i="43" s="1"/>
  <c r="G47" i="43"/>
  <c r="G364" i="43" s="1"/>
  <c r="E48" i="43"/>
  <c r="L48" i="43" s="1"/>
  <c r="S48" i="43" s="1"/>
  <c r="S365" i="43" s="1"/>
  <c r="G48" i="43"/>
  <c r="G365" i="43" s="1"/>
  <c r="E49" i="43"/>
  <c r="G49" i="43"/>
  <c r="G366" i="43" s="1"/>
  <c r="E50" i="43"/>
  <c r="J50" i="43" s="1"/>
  <c r="M50" i="43" s="1"/>
  <c r="M367" i="43" s="1"/>
  <c r="G50" i="43"/>
  <c r="G367" i="43" s="1"/>
  <c r="E51" i="43"/>
  <c r="L51" i="43" s="1"/>
  <c r="S51" i="43" s="1"/>
  <c r="S368" i="43" s="1"/>
  <c r="G51" i="43"/>
  <c r="G368" i="43" s="1"/>
  <c r="E52" i="43"/>
  <c r="J52" i="43" s="1"/>
  <c r="M52" i="43" s="1"/>
  <c r="M369" i="43" s="1"/>
  <c r="G52" i="43"/>
  <c r="G369" i="43" s="1"/>
  <c r="E53" i="43"/>
  <c r="J53" i="43" s="1"/>
  <c r="M53" i="43" s="1"/>
  <c r="M370" i="43" s="1"/>
  <c r="G53" i="43"/>
  <c r="G370" i="43" s="1"/>
  <c r="E54" i="43"/>
  <c r="G54" i="43"/>
  <c r="G371" i="43" s="1"/>
  <c r="F25" i="43"/>
  <c r="G25" i="43"/>
  <c r="G342" i="43" s="1"/>
  <c r="AI2" i="49"/>
  <c r="AC2" i="26"/>
  <c r="AE2" i="26" s="1"/>
  <c r="U2" i="26"/>
  <c r="AE1" i="26"/>
  <c r="AF1" i="26" s="1"/>
  <c r="AD280" i="28" l="1"/>
  <c r="AD288" i="28"/>
  <c r="AD317" i="28"/>
  <c r="AD325" i="28"/>
  <c r="AD333" i="28"/>
  <c r="AO236" i="28"/>
  <c r="AO238" i="28"/>
  <c r="J25" i="28"/>
  <c r="J33" i="28"/>
  <c r="J49" i="28"/>
  <c r="AO235" i="28"/>
  <c r="AO237" i="28"/>
  <c r="AO239" i="28"/>
  <c r="AO255" i="28"/>
  <c r="E343" i="28"/>
  <c r="U27" i="28"/>
  <c r="U237" i="28" s="1"/>
  <c r="E347" i="28"/>
  <c r="U31" i="28"/>
  <c r="U241" i="28" s="1"/>
  <c r="E351" i="28"/>
  <c r="U35" i="28"/>
  <c r="E359" i="28"/>
  <c r="U43" i="28"/>
  <c r="E363" i="28"/>
  <c r="U47" i="28"/>
  <c r="I51" i="28"/>
  <c r="U51" i="28"/>
  <c r="AO240" i="28"/>
  <c r="AO242" i="28"/>
  <c r="AO244" i="28"/>
  <c r="AO246" i="28"/>
  <c r="AO248" i="28"/>
  <c r="AO250" i="28"/>
  <c r="AO252" i="28"/>
  <c r="AO254" i="28"/>
  <c r="AO256" i="28"/>
  <c r="AO258" i="28"/>
  <c r="AO260" i="28"/>
  <c r="AO262" i="28"/>
  <c r="AO264" i="28"/>
  <c r="AD311" i="28"/>
  <c r="AD319" i="28"/>
  <c r="AD327" i="28"/>
  <c r="AD25" i="28"/>
  <c r="K28" i="28"/>
  <c r="U28" i="28"/>
  <c r="U238" i="28" s="1"/>
  <c r="E348" i="28"/>
  <c r="U32" i="28"/>
  <c r="U242" i="28" s="1"/>
  <c r="K36" i="28"/>
  <c r="U36" i="28"/>
  <c r="E356" i="28"/>
  <c r="U40" i="28"/>
  <c r="K44" i="28"/>
  <c r="U44" i="28"/>
  <c r="AD45" i="28"/>
  <c r="E364" i="28"/>
  <c r="U48" i="28"/>
  <c r="AD49" i="28"/>
  <c r="I52" i="28"/>
  <c r="I368" i="28" s="1"/>
  <c r="U52" i="28"/>
  <c r="U368" i="28" s="1"/>
  <c r="AD97" i="28"/>
  <c r="AD105" i="28"/>
  <c r="AD113" i="28"/>
  <c r="AD121" i="28"/>
  <c r="AD134" i="28"/>
  <c r="AD142" i="28"/>
  <c r="AD150" i="28"/>
  <c r="AD158" i="28"/>
  <c r="AD167" i="28"/>
  <c r="AD178" i="28"/>
  <c r="AD180" i="28"/>
  <c r="AD187" i="28"/>
  <c r="AD207" i="28"/>
  <c r="AD215" i="28"/>
  <c r="AD223" i="28"/>
  <c r="AD271" i="28"/>
  <c r="AI271" i="28" s="1"/>
  <c r="AD279" i="28"/>
  <c r="AD287" i="28"/>
  <c r="AD295" i="28"/>
  <c r="AD308" i="28"/>
  <c r="AD324" i="28"/>
  <c r="AD332" i="28"/>
  <c r="AD359" i="28"/>
  <c r="U25" i="28"/>
  <c r="U235" i="28" s="1"/>
  <c r="I29" i="28"/>
  <c r="U29" i="28"/>
  <c r="U239" i="28" s="1"/>
  <c r="AD30" i="28"/>
  <c r="U33" i="28"/>
  <c r="E353" i="28"/>
  <c r="U37" i="28"/>
  <c r="U41" i="28"/>
  <c r="E361" i="28"/>
  <c r="U45" i="28"/>
  <c r="E365" i="28"/>
  <c r="U49" i="28"/>
  <c r="K53" i="28"/>
  <c r="U53" i="28"/>
  <c r="AD281" i="28"/>
  <c r="AD96" i="28"/>
  <c r="AO241" i="28"/>
  <c r="AO243" i="28"/>
  <c r="AO245" i="28"/>
  <c r="AO247" i="28"/>
  <c r="AO249" i="28"/>
  <c r="AO251" i="28"/>
  <c r="AO257" i="28"/>
  <c r="AO259" i="28"/>
  <c r="AD323" i="28"/>
  <c r="AI323" i="28" s="1"/>
  <c r="AD345" i="28"/>
  <c r="X348" i="28"/>
  <c r="AD353" i="28"/>
  <c r="AD369" i="28"/>
  <c r="U26" i="28"/>
  <c r="U236" i="28" s="1"/>
  <c r="I30" i="28"/>
  <c r="I346" i="28" s="1"/>
  <c r="U30" i="28"/>
  <c r="U240" i="28" s="1"/>
  <c r="I34" i="28"/>
  <c r="I244" i="28" s="1"/>
  <c r="U34" i="28"/>
  <c r="U38" i="28"/>
  <c r="I42" i="28"/>
  <c r="U42" i="28"/>
  <c r="X45" i="28"/>
  <c r="U46" i="28"/>
  <c r="E366" i="28"/>
  <c r="U50" i="28"/>
  <c r="U366" i="28" s="1"/>
  <c r="U54" i="28"/>
  <c r="AD109" i="28"/>
  <c r="X133" i="28"/>
  <c r="X141" i="28"/>
  <c r="X149" i="28"/>
  <c r="AD188" i="28"/>
  <c r="AD203" i="28"/>
  <c r="AD351" i="28"/>
  <c r="AI351" i="28" s="1"/>
  <c r="AD342" i="28"/>
  <c r="AD350" i="28"/>
  <c r="AD358" i="28"/>
  <c r="AI358" i="28" s="1"/>
  <c r="AD111" i="28"/>
  <c r="AD119" i="28"/>
  <c r="AD132" i="28"/>
  <c r="AD140" i="28"/>
  <c r="AD148" i="28"/>
  <c r="AI148" i="28" s="1"/>
  <c r="AD156" i="28"/>
  <c r="AD184" i="28"/>
  <c r="AD191" i="28"/>
  <c r="AI191" i="28" s="1"/>
  <c r="AD193" i="28"/>
  <c r="AD205" i="28"/>
  <c r="AD213" i="28"/>
  <c r="AD221" i="28"/>
  <c r="AD229" i="28"/>
  <c r="AI229" i="28" s="1"/>
  <c r="AD277" i="28"/>
  <c r="AD285" i="28"/>
  <c r="AD293" i="28"/>
  <c r="AI293" i="28" s="1"/>
  <c r="J39" i="28"/>
  <c r="J47" i="28"/>
  <c r="AD100" i="28"/>
  <c r="AD145" i="28"/>
  <c r="AD153" i="28"/>
  <c r="AI153" i="28" s="1"/>
  <c r="AD316" i="28"/>
  <c r="J28" i="28"/>
  <c r="J36" i="28"/>
  <c r="J352" i="28" s="1"/>
  <c r="J52" i="28"/>
  <c r="AD102" i="28"/>
  <c r="AD110" i="28"/>
  <c r="AD118" i="28"/>
  <c r="AD276" i="28"/>
  <c r="AI276" i="28" s="1"/>
  <c r="AD367" i="28"/>
  <c r="J41" i="28"/>
  <c r="AD331" i="28"/>
  <c r="AI331" i="28" s="1"/>
  <c r="AD130" i="28"/>
  <c r="AD138" i="28"/>
  <c r="AD146" i="28"/>
  <c r="AD154" i="28"/>
  <c r="AD168" i="28"/>
  <c r="AI168" i="28" s="1"/>
  <c r="AD177" i="28"/>
  <c r="AI177" i="28" s="1"/>
  <c r="AD179" i="28"/>
  <c r="AD366" i="28"/>
  <c r="AI366" i="28" s="1"/>
  <c r="H261" i="43"/>
  <c r="AE122" i="43"/>
  <c r="Y306" i="43"/>
  <c r="AE320" i="43"/>
  <c r="AE365" i="43"/>
  <c r="AE357" i="43"/>
  <c r="H144" i="43"/>
  <c r="Y156" i="43"/>
  <c r="Y148" i="43"/>
  <c r="Y140" i="43"/>
  <c r="AE159" i="43"/>
  <c r="AE157" i="43"/>
  <c r="AE155" i="43"/>
  <c r="AE153" i="43"/>
  <c r="AE151" i="43"/>
  <c r="AE149" i="43"/>
  <c r="AE147" i="43"/>
  <c r="AE145" i="43"/>
  <c r="AE299" i="43"/>
  <c r="AE291" i="43"/>
  <c r="AE283" i="43"/>
  <c r="AE262" i="43"/>
  <c r="AE352" i="43"/>
  <c r="H191" i="43"/>
  <c r="AE293" i="43"/>
  <c r="AE285" i="43"/>
  <c r="AE277" i="43"/>
  <c r="AE350" i="43"/>
  <c r="Y38" i="43"/>
  <c r="Y30" i="43"/>
  <c r="H315" i="43"/>
  <c r="AE160" i="43"/>
  <c r="AE158" i="43"/>
  <c r="AE156" i="43"/>
  <c r="AE154" i="43"/>
  <c r="AE152" i="43"/>
  <c r="AE150" i="43"/>
  <c r="AE148" i="43"/>
  <c r="AE146" i="43"/>
  <c r="AE144" i="43"/>
  <c r="AE142" i="43"/>
  <c r="AE140" i="43"/>
  <c r="AE138" i="43"/>
  <c r="AE134" i="43"/>
  <c r="AE132" i="43"/>
  <c r="AE348" i="43"/>
  <c r="Y103" i="43"/>
  <c r="AE300" i="43"/>
  <c r="AE292" i="43"/>
  <c r="AE284" i="43"/>
  <c r="AE120" i="43"/>
  <c r="AE118" i="43"/>
  <c r="AE116" i="43"/>
  <c r="AE114" i="43"/>
  <c r="AE112" i="43"/>
  <c r="AE110" i="43"/>
  <c r="AE108" i="43"/>
  <c r="AE106" i="43"/>
  <c r="AE104" i="43"/>
  <c r="AE102" i="43"/>
  <c r="AE100" i="43"/>
  <c r="AE98" i="43"/>
  <c r="AE143" i="43"/>
  <c r="AE141" i="43"/>
  <c r="AE139" i="43"/>
  <c r="AE137" i="43"/>
  <c r="AE135" i="43"/>
  <c r="AE133" i="43"/>
  <c r="AE105" i="43"/>
  <c r="AE103" i="43"/>
  <c r="AE101" i="43"/>
  <c r="AE99" i="43"/>
  <c r="AE97" i="43"/>
  <c r="AE136" i="43"/>
  <c r="AG340" i="28"/>
  <c r="AG269" i="28"/>
  <c r="F346" i="28"/>
  <c r="J30" i="28"/>
  <c r="F350" i="28"/>
  <c r="J34" i="28"/>
  <c r="J350" i="28" s="1"/>
  <c r="F354" i="28"/>
  <c r="J38" i="28"/>
  <c r="F358" i="28"/>
  <c r="J42" i="28"/>
  <c r="F362" i="28"/>
  <c r="J46" i="28"/>
  <c r="F366" i="28"/>
  <c r="J50" i="28"/>
  <c r="J190" i="28" s="1"/>
  <c r="AD122" i="28"/>
  <c r="AD135" i="28"/>
  <c r="AI135" i="28" s="1"/>
  <c r="AD143" i="28"/>
  <c r="AD151" i="28"/>
  <c r="AI151" i="28" s="1"/>
  <c r="AD166" i="28"/>
  <c r="AD173" i="28"/>
  <c r="AD175" i="28"/>
  <c r="AD200" i="28"/>
  <c r="AI200" i="28" s="1"/>
  <c r="AD296" i="28"/>
  <c r="AI296" i="28" s="1"/>
  <c r="F343" i="51"/>
  <c r="J27" i="51"/>
  <c r="F355" i="51"/>
  <c r="J39" i="51"/>
  <c r="F359" i="51"/>
  <c r="J43" i="51"/>
  <c r="F363" i="51"/>
  <c r="J47" i="51"/>
  <c r="AD211" i="51"/>
  <c r="AD219" i="51"/>
  <c r="AD227" i="51"/>
  <c r="AD248" i="51"/>
  <c r="AD256" i="51"/>
  <c r="AD306" i="51"/>
  <c r="AD314" i="51"/>
  <c r="AD322" i="51"/>
  <c r="AI322" i="51" s="1"/>
  <c r="AD330" i="51"/>
  <c r="AE370" i="43"/>
  <c r="AE362" i="43"/>
  <c r="AE354" i="43"/>
  <c r="AE346" i="43"/>
  <c r="AD345" i="51"/>
  <c r="AD353" i="51"/>
  <c r="AD361" i="51"/>
  <c r="AI361" i="51" s="1"/>
  <c r="AD369" i="51"/>
  <c r="AD347" i="28"/>
  <c r="AD355" i="28"/>
  <c r="AD363" i="28"/>
  <c r="AI363" i="28" s="1"/>
  <c r="AD27" i="52"/>
  <c r="K31" i="52"/>
  <c r="I31" i="52"/>
  <c r="L31" i="52" s="1"/>
  <c r="AD34" i="52"/>
  <c r="AI34" i="52" s="1"/>
  <c r="J38" i="52"/>
  <c r="AD41" i="52"/>
  <c r="J45" i="52"/>
  <c r="K46" i="52"/>
  <c r="I46" i="52"/>
  <c r="L46" i="52" s="1"/>
  <c r="J52" i="52"/>
  <c r="I53" i="52"/>
  <c r="L53" i="52" s="1"/>
  <c r="K53" i="52"/>
  <c r="K370" i="52" s="1"/>
  <c r="AD106" i="52"/>
  <c r="AD114" i="52"/>
  <c r="AD122" i="52"/>
  <c r="AD135" i="52"/>
  <c r="AD143" i="52"/>
  <c r="AD151" i="52"/>
  <c r="AD159" i="52"/>
  <c r="AD282" i="52"/>
  <c r="AI282" i="52" s="1"/>
  <c r="AD290" i="52"/>
  <c r="AD298" i="52"/>
  <c r="AD349" i="52"/>
  <c r="AD357" i="52"/>
  <c r="AI357" i="52" s="1"/>
  <c r="AI365" i="52"/>
  <c r="AD365" i="52"/>
  <c r="X138" i="53"/>
  <c r="AD214" i="53"/>
  <c r="AD296" i="53"/>
  <c r="AD317" i="53"/>
  <c r="AD325" i="53"/>
  <c r="AD333" i="53"/>
  <c r="AD355" i="53"/>
  <c r="AE294" i="43"/>
  <c r="AE286" i="43"/>
  <c r="AE278" i="43"/>
  <c r="AE312" i="43"/>
  <c r="AJ340" i="28"/>
  <c r="AJ269" i="28"/>
  <c r="AD95" i="28"/>
  <c r="AI95" i="28" s="1"/>
  <c r="AD103" i="28"/>
  <c r="AD306" i="28"/>
  <c r="AD314" i="28"/>
  <c r="AI314" i="28" s="1"/>
  <c r="AD322" i="28"/>
  <c r="AD330" i="28"/>
  <c r="AE259" i="43"/>
  <c r="AJ259" i="43" s="1"/>
  <c r="AD99" i="51"/>
  <c r="AD107" i="51"/>
  <c r="AD115" i="51"/>
  <c r="AD123" i="51"/>
  <c r="AI123" i="51" s="1"/>
  <c r="AD200" i="51"/>
  <c r="AD237" i="51"/>
  <c r="AD245" i="51"/>
  <c r="AD253" i="51"/>
  <c r="AD261" i="51"/>
  <c r="AD274" i="51"/>
  <c r="AD282" i="51"/>
  <c r="AD290" i="51"/>
  <c r="AI290" i="51" s="1"/>
  <c r="AD298" i="51"/>
  <c r="AD319" i="51"/>
  <c r="AD344" i="28"/>
  <c r="AI344" i="28" s="1"/>
  <c r="AD352" i="28"/>
  <c r="AI352" i="28" s="1"/>
  <c r="AD360" i="28"/>
  <c r="AI360" i="28" s="1"/>
  <c r="AD368" i="28"/>
  <c r="AI368" i="28" s="1"/>
  <c r="K25" i="52"/>
  <c r="I25" i="52"/>
  <c r="L25" i="52" s="1"/>
  <c r="U25" i="52"/>
  <c r="I32" i="52"/>
  <c r="L32" i="52" s="1"/>
  <c r="K32" i="52"/>
  <c r="I39" i="52"/>
  <c r="L39" i="52" s="1"/>
  <c r="K39" i="52"/>
  <c r="K180" i="52" s="1"/>
  <c r="I47" i="52"/>
  <c r="L47" i="52" s="1"/>
  <c r="K47" i="52"/>
  <c r="I54" i="52"/>
  <c r="L54" i="52" s="1"/>
  <c r="K54" i="52"/>
  <c r="AD140" i="52"/>
  <c r="AD148" i="52"/>
  <c r="AD156" i="52"/>
  <c r="AD205" i="52"/>
  <c r="AI205" i="52" s="1"/>
  <c r="AD213" i="52"/>
  <c r="AD221" i="52"/>
  <c r="AD229" i="52"/>
  <c r="AD242" i="52"/>
  <c r="AD250" i="52"/>
  <c r="AD258" i="52"/>
  <c r="AD271" i="52"/>
  <c r="AD279" i="52"/>
  <c r="AI279" i="52" s="1"/>
  <c r="AD287" i="52"/>
  <c r="AD308" i="52"/>
  <c r="AD316" i="52"/>
  <c r="AI316" i="52" s="1"/>
  <c r="AD324" i="52"/>
  <c r="AD332" i="52"/>
  <c r="AD112" i="53"/>
  <c r="AD203" i="53"/>
  <c r="AE275" i="43"/>
  <c r="AE306" i="43"/>
  <c r="AE333" i="43"/>
  <c r="AE325" i="43"/>
  <c r="AE317" i="43"/>
  <c r="AE309" i="43"/>
  <c r="AM340" i="28"/>
  <c r="AM269" i="28"/>
  <c r="F343" i="28"/>
  <c r="J27" i="28"/>
  <c r="O27" i="28" s="1"/>
  <c r="J31" i="28"/>
  <c r="F351" i="28"/>
  <c r="J35" i="28"/>
  <c r="J105" i="28" s="1"/>
  <c r="F359" i="28"/>
  <c r="J43" i="28"/>
  <c r="F367" i="28"/>
  <c r="J51" i="28"/>
  <c r="AD108" i="28"/>
  <c r="AI108" i="28" s="1"/>
  <c r="AD116" i="28"/>
  <c r="AD124" i="28"/>
  <c r="AI124" i="28" s="1"/>
  <c r="AD137" i="28"/>
  <c r="AI137" i="28" s="1"/>
  <c r="AD169" i="28"/>
  <c r="AD171" i="28"/>
  <c r="AD182" i="28"/>
  <c r="AI182" i="28" s="1"/>
  <c r="AD189" i="28"/>
  <c r="AD202" i="28"/>
  <c r="AI202" i="28" s="1"/>
  <c r="AD210" i="28"/>
  <c r="AD218" i="28"/>
  <c r="AI218" i="28" s="1"/>
  <c r="AD226" i="28"/>
  <c r="AI226" i="28" s="1"/>
  <c r="AD236" i="28"/>
  <c r="AD238" i="28"/>
  <c r="AD240" i="28"/>
  <c r="AI240" i="28" s="1"/>
  <c r="AD242" i="28"/>
  <c r="AD244" i="28"/>
  <c r="AI244" i="28" s="1"/>
  <c r="AD246" i="28"/>
  <c r="AD248" i="28"/>
  <c r="AD250" i="28"/>
  <c r="AD252" i="28"/>
  <c r="AD254" i="28"/>
  <c r="AD256" i="28"/>
  <c r="AI256" i="28" s="1"/>
  <c r="AD258" i="28"/>
  <c r="AD260" i="28"/>
  <c r="AI260" i="28" s="1"/>
  <c r="AD262" i="28"/>
  <c r="AD264" i="28"/>
  <c r="AI264" i="28" s="1"/>
  <c r="AD274" i="28"/>
  <c r="AI274" i="28" s="1"/>
  <c r="AD282" i="28"/>
  <c r="AD290" i="28"/>
  <c r="AD298" i="28"/>
  <c r="AI298" i="28" s="1"/>
  <c r="AE254" i="43"/>
  <c r="F348" i="51"/>
  <c r="J32" i="51"/>
  <c r="F368" i="51"/>
  <c r="J52" i="51"/>
  <c r="AD112" i="51"/>
  <c r="AD120" i="51"/>
  <c r="AD133" i="51"/>
  <c r="AI133" i="51" s="1"/>
  <c r="AD141" i="51"/>
  <c r="AD149" i="51"/>
  <c r="AD157" i="51"/>
  <c r="AD295" i="51"/>
  <c r="AD332" i="51"/>
  <c r="AE344" i="43"/>
  <c r="X342" i="51"/>
  <c r="J25" i="52"/>
  <c r="O25" i="52" s="1"/>
  <c r="K26" i="52"/>
  <c r="I26" i="52"/>
  <c r="L26" i="52" s="1"/>
  <c r="AD29" i="52"/>
  <c r="F68" i="52"/>
  <c r="J32" i="52"/>
  <c r="R33" i="52"/>
  <c r="K33" i="52"/>
  <c r="I33" i="52"/>
  <c r="L33" i="52" s="1"/>
  <c r="I40" i="52"/>
  <c r="L40" i="52" s="1"/>
  <c r="K40" i="52"/>
  <c r="K48" i="52"/>
  <c r="I48" i="52"/>
  <c r="L48" i="52" s="1"/>
  <c r="J54" i="52"/>
  <c r="AD100" i="52"/>
  <c r="AD108" i="52"/>
  <c r="AD116" i="52"/>
  <c r="AI116" i="52" s="1"/>
  <c r="AD124" i="52"/>
  <c r="AD247" i="52"/>
  <c r="AI247" i="52" s="1"/>
  <c r="AD263" i="52"/>
  <c r="AD343" i="52"/>
  <c r="AD351" i="52"/>
  <c r="AD359" i="52"/>
  <c r="AD367" i="52"/>
  <c r="AI367" i="52" s="1"/>
  <c r="AD29" i="28"/>
  <c r="AD33" i="28"/>
  <c r="AD37" i="28"/>
  <c r="AD41" i="28"/>
  <c r="AD53" i="28"/>
  <c r="AI53" i="28" s="1"/>
  <c r="AD26" i="51"/>
  <c r="AD30" i="51"/>
  <c r="AD34" i="51"/>
  <c r="AI34" i="51" s="1"/>
  <c r="AD38" i="51"/>
  <c r="AD42" i="51"/>
  <c r="AD46" i="51"/>
  <c r="AD50" i="51"/>
  <c r="AD54" i="51"/>
  <c r="AD101" i="51"/>
  <c r="AD138" i="51"/>
  <c r="AD210" i="51"/>
  <c r="AI210" i="51" s="1"/>
  <c r="AD218" i="51"/>
  <c r="AD226" i="51"/>
  <c r="AD239" i="51"/>
  <c r="AD247" i="51"/>
  <c r="AD255" i="51"/>
  <c r="AD263" i="51"/>
  <c r="AD276" i="51"/>
  <c r="AD313" i="51"/>
  <c r="AI313" i="51" s="1"/>
  <c r="AD321" i="51"/>
  <c r="AD344" i="51"/>
  <c r="AD352" i="51"/>
  <c r="AD360" i="51"/>
  <c r="AD368" i="51"/>
  <c r="AD354" i="28"/>
  <c r="AI354" i="28" s="1"/>
  <c r="AD362" i="28"/>
  <c r="I27" i="52"/>
  <c r="L27" i="52" s="1"/>
  <c r="L308" i="52" s="1"/>
  <c r="K27" i="52"/>
  <c r="I34" i="52"/>
  <c r="L34" i="52" s="1"/>
  <c r="K34" i="52"/>
  <c r="F76" i="52"/>
  <c r="J40" i="52"/>
  <c r="I41" i="52"/>
  <c r="L41" i="52" s="1"/>
  <c r="K41" i="52"/>
  <c r="K182" i="52" s="1"/>
  <c r="I49" i="52"/>
  <c r="L49" i="52" s="1"/>
  <c r="K49" i="52"/>
  <c r="AD105" i="52"/>
  <c r="AD113" i="52"/>
  <c r="AD121" i="52"/>
  <c r="AD134" i="52"/>
  <c r="AD142" i="52"/>
  <c r="AD150" i="52"/>
  <c r="AD158" i="52"/>
  <c r="AD207" i="52"/>
  <c r="AD215" i="52"/>
  <c r="AD223" i="52"/>
  <c r="AI252" i="52"/>
  <c r="AD252" i="52"/>
  <c r="AD273" i="52"/>
  <c r="AD289" i="52"/>
  <c r="AI289" i="52" s="1"/>
  <c r="AD297" i="52"/>
  <c r="AD310" i="52"/>
  <c r="AD318" i="52"/>
  <c r="AD326" i="52"/>
  <c r="AD334" i="52"/>
  <c r="J39" i="53"/>
  <c r="AD98" i="53"/>
  <c r="AE335" i="43"/>
  <c r="AE327" i="43"/>
  <c r="AE319" i="43"/>
  <c r="AE311" i="43"/>
  <c r="F348" i="28"/>
  <c r="J32" i="28"/>
  <c r="F356" i="28"/>
  <c r="J40" i="28"/>
  <c r="J180" i="28" s="1"/>
  <c r="J44" i="28"/>
  <c r="J360" i="28" s="1"/>
  <c r="F364" i="28"/>
  <c r="J48" i="28"/>
  <c r="AD131" i="28"/>
  <c r="AD139" i="28"/>
  <c r="AD147" i="28"/>
  <c r="AD155" i="28"/>
  <c r="AI155" i="28" s="1"/>
  <c r="AD165" i="28"/>
  <c r="AI165" i="28" s="1"/>
  <c r="AD174" i="28"/>
  <c r="AD176" i="28"/>
  <c r="AD185" i="28"/>
  <c r="AD194" i="28"/>
  <c r="AD204" i="28"/>
  <c r="AI204" i="28" s="1"/>
  <c r="AD212" i="28"/>
  <c r="AD220" i="28"/>
  <c r="AI220" i="28" s="1"/>
  <c r="AD228" i="28"/>
  <c r="AI228" i="28" s="1"/>
  <c r="AD284" i="28"/>
  <c r="AI284" i="28" s="1"/>
  <c r="AD292" i="28"/>
  <c r="AD305" i="28"/>
  <c r="AD313" i="28"/>
  <c r="AD321" i="28"/>
  <c r="AD329" i="28"/>
  <c r="F345" i="51"/>
  <c r="J29" i="51"/>
  <c r="F349" i="51"/>
  <c r="J33" i="51"/>
  <c r="F353" i="51"/>
  <c r="J37" i="51"/>
  <c r="F361" i="51"/>
  <c r="J45" i="51"/>
  <c r="F369" i="51"/>
  <c r="J53" i="51"/>
  <c r="AD114" i="51"/>
  <c r="AI114" i="51" s="1"/>
  <c r="AD159" i="51"/>
  <c r="AI159" i="51" s="1"/>
  <c r="AD343" i="28"/>
  <c r="X369" i="28"/>
  <c r="J27" i="52"/>
  <c r="K28" i="52"/>
  <c r="I28" i="52"/>
  <c r="L28" i="52" s="1"/>
  <c r="AD30" i="52"/>
  <c r="AI30" i="52" s="1"/>
  <c r="F105" i="52"/>
  <c r="J34" i="52"/>
  <c r="R35" i="52"/>
  <c r="K35" i="52"/>
  <c r="I35" i="52"/>
  <c r="L35" i="52" s="1"/>
  <c r="J41" i="52"/>
  <c r="K42" i="52"/>
  <c r="I42" i="52"/>
  <c r="L42" i="52" s="1"/>
  <c r="AD45" i="52"/>
  <c r="J49" i="52"/>
  <c r="AD52" i="52"/>
  <c r="AD228" i="52"/>
  <c r="AD331" i="52"/>
  <c r="AD29" i="53"/>
  <c r="AD132" i="53"/>
  <c r="AD140" i="53"/>
  <c r="AI140" i="53" s="1"/>
  <c r="AD148" i="53"/>
  <c r="AD359" i="53"/>
  <c r="Y209" i="43"/>
  <c r="AE271" i="43"/>
  <c r="AD26" i="28"/>
  <c r="AI26" i="28" s="1"/>
  <c r="AD34" i="28"/>
  <c r="AD38" i="28"/>
  <c r="AI38" i="28" s="1"/>
  <c r="AD42" i="28"/>
  <c r="AI42" i="28" s="1"/>
  <c r="AD46" i="28"/>
  <c r="AD50" i="28"/>
  <c r="AD54" i="28"/>
  <c r="AD99" i="28"/>
  <c r="AD107" i="28"/>
  <c r="AI107" i="28" s="1"/>
  <c r="AD115" i="28"/>
  <c r="AD123" i="28"/>
  <c r="AI123" i="28" s="1"/>
  <c r="AD273" i="28"/>
  <c r="AI273" i="28" s="1"/>
  <c r="AD289" i="28"/>
  <c r="AD297" i="28"/>
  <c r="AD326" i="28"/>
  <c r="Y241" i="43"/>
  <c r="AE239" i="43"/>
  <c r="AD27" i="51"/>
  <c r="AD31" i="51"/>
  <c r="AI31" i="51" s="1"/>
  <c r="AD35" i="51"/>
  <c r="AD39" i="51"/>
  <c r="AD43" i="51"/>
  <c r="AD47" i="51"/>
  <c r="AD95" i="51"/>
  <c r="AD148" i="51"/>
  <c r="AD156" i="51"/>
  <c r="AD166" i="51"/>
  <c r="AI166" i="51" s="1"/>
  <c r="AD168" i="51"/>
  <c r="AD170" i="51"/>
  <c r="AD172" i="51"/>
  <c r="AD174" i="51"/>
  <c r="AD176" i="51"/>
  <c r="AD178" i="51"/>
  <c r="AD180" i="51"/>
  <c r="AD182" i="51"/>
  <c r="AI182" i="51" s="1"/>
  <c r="AD184" i="51"/>
  <c r="AD186" i="51"/>
  <c r="AD188" i="51"/>
  <c r="AD190" i="51"/>
  <c r="AD192" i="51"/>
  <c r="AD194" i="51"/>
  <c r="AD204" i="51"/>
  <c r="AD212" i="51"/>
  <c r="AI212" i="51" s="1"/>
  <c r="AD220" i="51"/>
  <c r="AD228" i="51"/>
  <c r="AD241" i="51"/>
  <c r="AD249" i="51"/>
  <c r="AD270" i="51"/>
  <c r="AD278" i="51"/>
  <c r="AD286" i="51"/>
  <c r="AD307" i="51"/>
  <c r="AI307" i="51" s="1"/>
  <c r="AD315" i="51"/>
  <c r="AD323" i="51"/>
  <c r="AD331" i="51"/>
  <c r="AD346" i="51"/>
  <c r="AD354" i="51"/>
  <c r="AD362" i="51"/>
  <c r="AD348" i="28"/>
  <c r="AI348" i="28" s="1"/>
  <c r="AD356" i="28"/>
  <c r="AI356" i="28" s="1"/>
  <c r="AD364" i="28"/>
  <c r="AI364" i="28" s="1"/>
  <c r="I29" i="52"/>
  <c r="L29" i="52" s="1"/>
  <c r="K29" i="52"/>
  <c r="R29" i="52" s="1"/>
  <c r="I36" i="52"/>
  <c r="L36" i="52" s="1"/>
  <c r="K36" i="52"/>
  <c r="I43" i="52"/>
  <c r="L43" i="52" s="1"/>
  <c r="K43" i="52"/>
  <c r="K254" i="52" s="1"/>
  <c r="I50" i="52"/>
  <c r="L50" i="52" s="1"/>
  <c r="K50" i="52"/>
  <c r="AD107" i="52"/>
  <c r="AD115" i="52"/>
  <c r="AD123" i="52"/>
  <c r="AD160" i="52"/>
  <c r="AD201" i="52"/>
  <c r="AD209" i="52"/>
  <c r="AI209" i="52" s="1"/>
  <c r="AD217" i="52"/>
  <c r="AD238" i="52"/>
  <c r="AD246" i="52"/>
  <c r="AD254" i="52"/>
  <c r="AD262" i="52"/>
  <c r="AD275" i="52"/>
  <c r="AD283" i="52"/>
  <c r="AD291" i="52"/>
  <c r="AI291" i="52" s="1"/>
  <c r="AD299" i="52"/>
  <c r="AD350" i="52"/>
  <c r="AD358" i="52"/>
  <c r="AD366" i="52"/>
  <c r="AD273" i="53"/>
  <c r="AD281" i="53"/>
  <c r="AD348" i="53"/>
  <c r="AE295" i="43"/>
  <c r="AE287" i="43"/>
  <c r="AE279" i="43"/>
  <c r="AE329" i="43"/>
  <c r="AE321" i="43"/>
  <c r="AE313" i="43"/>
  <c r="F345" i="28"/>
  <c r="J29" i="28"/>
  <c r="J345" i="28" s="1"/>
  <c r="F353" i="28"/>
  <c r="J37" i="28"/>
  <c r="F361" i="28"/>
  <c r="J45" i="28"/>
  <c r="F369" i="28"/>
  <c r="J53" i="28"/>
  <c r="AD104" i="28"/>
  <c r="AD112" i="28"/>
  <c r="AI112" i="28" s="1"/>
  <c r="AD120" i="28"/>
  <c r="AI120" i="28" s="1"/>
  <c r="AD133" i="28"/>
  <c r="AD141" i="28"/>
  <c r="AI141" i="28" s="1"/>
  <c r="AD149" i="28"/>
  <c r="AD157" i="28"/>
  <c r="AD170" i="28"/>
  <c r="AD181" i="28"/>
  <c r="AD183" i="28"/>
  <c r="AI183" i="28" s="1"/>
  <c r="AD190" i="28"/>
  <c r="AI190" i="28" s="1"/>
  <c r="AD206" i="28"/>
  <c r="AI206" i="28" s="1"/>
  <c r="AD214" i="28"/>
  <c r="AD222" i="28"/>
  <c r="AD235" i="28"/>
  <c r="AD237" i="28"/>
  <c r="AD239" i="28"/>
  <c r="AD241" i="28"/>
  <c r="AI241" i="28" s="1"/>
  <c r="AD243" i="28"/>
  <c r="AD245" i="28"/>
  <c r="AI245" i="28" s="1"/>
  <c r="AD247" i="28"/>
  <c r="AD249" i="28"/>
  <c r="AD251" i="28"/>
  <c r="AD253" i="28"/>
  <c r="AD255" i="28"/>
  <c r="AD257" i="28"/>
  <c r="AI257" i="28" s="1"/>
  <c r="AD259" i="28"/>
  <c r="AD261" i="28"/>
  <c r="AI261" i="28" s="1"/>
  <c r="AD263" i="28"/>
  <c r="AD278" i="28"/>
  <c r="AD286" i="28"/>
  <c r="AD307" i="28"/>
  <c r="AD315" i="28"/>
  <c r="F346" i="51"/>
  <c r="J30" i="51"/>
  <c r="F350" i="51"/>
  <c r="J34" i="51"/>
  <c r="F354" i="51"/>
  <c r="J38" i="51"/>
  <c r="F358" i="51"/>
  <c r="J42" i="51"/>
  <c r="F81" i="51"/>
  <c r="J46" i="51"/>
  <c r="F366" i="51"/>
  <c r="J50" i="51"/>
  <c r="F370" i="51"/>
  <c r="J54" i="51"/>
  <c r="AD153" i="51"/>
  <c r="AI153" i="51" s="1"/>
  <c r="AI238" i="51"/>
  <c r="AD238" i="51"/>
  <c r="AD254" i="51"/>
  <c r="AD262" i="51"/>
  <c r="AD283" i="51"/>
  <c r="AD291" i="51"/>
  <c r="AD299" i="51"/>
  <c r="Y358" i="43"/>
  <c r="Y350" i="43"/>
  <c r="AD359" i="51"/>
  <c r="AD367" i="51"/>
  <c r="AD361" i="28"/>
  <c r="AI361" i="28" s="1"/>
  <c r="I30" i="52"/>
  <c r="L30" i="52" s="1"/>
  <c r="K30" i="52"/>
  <c r="I37" i="52"/>
  <c r="L37" i="52" s="1"/>
  <c r="K37" i="52"/>
  <c r="K248" i="52" s="1"/>
  <c r="E80" i="52"/>
  <c r="K44" i="52"/>
  <c r="I44" i="52"/>
  <c r="L44" i="52" s="1"/>
  <c r="I51" i="52"/>
  <c r="L51" i="52" s="1"/>
  <c r="K51" i="52"/>
  <c r="AD96" i="52"/>
  <c r="AD133" i="52"/>
  <c r="AD141" i="52"/>
  <c r="AI141" i="52" s="1"/>
  <c r="AD149" i="52"/>
  <c r="AD288" i="52"/>
  <c r="AD309" i="52"/>
  <c r="AD317" i="52"/>
  <c r="AD325" i="52"/>
  <c r="AD333" i="52"/>
  <c r="AD363" i="52"/>
  <c r="AD371" i="52"/>
  <c r="AI371" i="52" s="1"/>
  <c r="AE276" i="43"/>
  <c r="AE334" i="43"/>
  <c r="AE326" i="43"/>
  <c r="AE318" i="43"/>
  <c r="AE310" i="43"/>
  <c r="AD27" i="28"/>
  <c r="AD31" i="28"/>
  <c r="AD35" i="28"/>
  <c r="AI35" i="28" s="1"/>
  <c r="AD39" i="28"/>
  <c r="AD101" i="28"/>
  <c r="AI101" i="28" s="1"/>
  <c r="AD117" i="28"/>
  <c r="AI117" i="28" s="1"/>
  <c r="AD211" i="28"/>
  <c r="AI211" i="28" s="1"/>
  <c r="AD219" i="28"/>
  <c r="AD227" i="28"/>
  <c r="AI227" i="28" s="1"/>
  <c r="AD44" i="51"/>
  <c r="AD48" i="51"/>
  <c r="AD52" i="51"/>
  <c r="AD97" i="51"/>
  <c r="AD105" i="51"/>
  <c r="AD113" i="51"/>
  <c r="AD121" i="51"/>
  <c r="AD134" i="51"/>
  <c r="AI134" i="51" s="1"/>
  <c r="AD142" i="51"/>
  <c r="AD150" i="51"/>
  <c r="AD158" i="51"/>
  <c r="AD243" i="51"/>
  <c r="AD325" i="51"/>
  <c r="AE342" i="43"/>
  <c r="AE367" i="43"/>
  <c r="AE359" i="43"/>
  <c r="AJ359" i="43" s="1"/>
  <c r="AE351" i="43"/>
  <c r="AD26" i="52"/>
  <c r="J30" i="52"/>
  <c r="I38" i="52"/>
  <c r="L38" i="52" s="1"/>
  <c r="K38" i="52"/>
  <c r="E81" i="52"/>
  <c r="I45" i="52"/>
  <c r="L45" i="52" s="1"/>
  <c r="K45" i="52"/>
  <c r="K326" i="52" s="1"/>
  <c r="I52" i="52"/>
  <c r="L52" i="52" s="1"/>
  <c r="K52" i="52"/>
  <c r="AD101" i="52"/>
  <c r="AD203" i="52"/>
  <c r="AD211" i="52"/>
  <c r="AD219" i="52"/>
  <c r="AD227" i="52"/>
  <c r="AD240" i="52"/>
  <c r="AI240" i="52" s="1"/>
  <c r="AD248" i="52"/>
  <c r="AD256" i="52"/>
  <c r="AD264" i="52"/>
  <c r="AD306" i="52"/>
  <c r="AD330" i="52"/>
  <c r="X371" i="52"/>
  <c r="AD28" i="28"/>
  <c r="AD32" i="28"/>
  <c r="AI32" i="28" s="1"/>
  <c r="AD36" i="28"/>
  <c r="AD40" i="28"/>
  <c r="AD44" i="28"/>
  <c r="AD48" i="28"/>
  <c r="AI48" i="28" s="1"/>
  <c r="AD52" i="28"/>
  <c r="AD25" i="51"/>
  <c r="AD29" i="51"/>
  <c r="AD33" i="51"/>
  <c r="AD37" i="51"/>
  <c r="AD41" i="51"/>
  <c r="AD45" i="51"/>
  <c r="AD49" i="51"/>
  <c r="AD53" i="51"/>
  <c r="AD28" i="52"/>
  <c r="AI28" i="52" s="1"/>
  <c r="AD35" i="52"/>
  <c r="AD42" i="52"/>
  <c r="AD49" i="52"/>
  <c r="AE46" i="43"/>
  <c r="AE38" i="43"/>
  <c r="AD51" i="51"/>
  <c r="AE47" i="43"/>
  <c r="AE39" i="43"/>
  <c r="AJ39" i="43" s="1"/>
  <c r="AE31" i="43"/>
  <c r="AD43" i="28"/>
  <c r="AD47" i="28"/>
  <c r="AD51" i="28"/>
  <c r="AI51" i="28" s="1"/>
  <c r="AD48" i="52"/>
  <c r="AD31" i="53"/>
  <c r="AD136" i="53"/>
  <c r="AD222" i="53"/>
  <c r="AD219" i="53"/>
  <c r="AD227" i="53"/>
  <c r="AD306" i="53"/>
  <c r="AD314" i="53"/>
  <c r="AD322" i="53"/>
  <c r="AD344" i="53"/>
  <c r="AD352" i="53"/>
  <c r="AD360" i="53"/>
  <c r="AI360" i="53" s="1"/>
  <c r="AD368" i="53"/>
  <c r="AD341" i="53"/>
  <c r="AI341" i="53" s="1"/>
  <c r="AD343" i="53"/>
  <c r="AD367" i="53"/>
  <c r="AD289" i="53"/>
  <c r="AD297" i="53"/>
  <c r="AD310" i="53"/>
  <c r="AD356" i="53"/>
  <c r="AI356" i="53" s="1"/>
  <c r="AD364" i="53"/>
  <c r="AD27" i="53"/>
  <c r="AI27" i="53" s="1"/>
  <c r="AD35" i="53"/>
  <c r="AD39" i="53"/>
  <c r="AD43" i="53"/>
  <c r="AD47" i="53"/>
  <c r="AD51" i="53"/>
  <c r="AD99" i="53"/>
  <c r="AI99" i="53" s="1"/>
  <c r="AD107" i="53"/>
  <c r="AD115" i="53"/>
  <c r="AI115" i="53" s="1"/>
  <c r="AD123" i="53"/>
  <c r="AD144" i="53"/>
  <c r="AD152" i="53"/>
  <c r="AD172" i="53"/>
  <c r="AD183" i="53"/>
  <c r="AD185" i="53"/>
  <c r="AD192" i="53"/>
  <c r="AD235" i="53"/>
  <c r="AI235" i="53" s="1"/>
  <c r="X238" i="53"/>
  <c r="AD363" i="53"/>
  <c r="AI363" i="53" s="1"/>
  <c r="AG59" i="53"/>
  <c r="AG269" i="53"/>
  <c r="F65" i="53"/>
  <c r="J30" i="53"/>
  <c r="F69" i="53"/>
  <c r="J34" i="53"/>
  <c r="F77" i="53"/>
  <c r="J42" i="53"/>
  <c r="AD330" i="53"/>
  <c r="AD28" i="53"/>
  <c r="AD32" i="53"/>
  <c r="AD36" i="53"/>
  <c r="AI36" i="53" s="1"/>
  <c r="AD40" i="53"/>
  <c r="AD44" i="53"/>
  <c r="AI44" i="53" s="1"/>
  <c r="AD48" i="53"/>
  <c r="AD52" i="53"/>
  <c r="AD101" i="53"/>
  <c r="AD109" i="53"/>
  <c r="AD117" i="53"/>
  <c r="AD130" i="53"/>
  <c r="AD138" i="53"/>
  <c r="AD146" i="53"/>
  <c r="AI146" i="53" s="1"/>
  <c r="AD154" i="53"/>
  <c r="AD166" i="53"/>
  <c r="AD168" i="53"/>
  <c r="AD177" i="53"/>
  <c r="AD200" i="53"/>
  <c r="AD208" i="53"/>
  <c r="AD216" i="53"/>
  <c r="AD224" i="53"/>
  <c r="AI224" i="53" s="1"/>
  <c r="AD237" i="53"/>
  <c r="AD245" i="53"/>
  <c r="AD253" i="53"/>
  <c r="AD261" i="53"/>
  <c r="AD274" i="53"/>
  <c r="AD282" i="53"/>
  <c r="AD290" i="53"/>
  <c r="AD298" i="53"/>
  <c r="AI298" i="53" s="1"/>
  <c r="AD311" i="53"/>
  <c r="AD319" i="53"/>
  <c r="AD349" i="53"/>
  <c r="AD357" i="53"/>
  <c r="AD365" i="53"/>
  <c r="J31" i="53"/>
  <c r="J43" i="53"/>
  <c r="J47" i="53"/>
  <c r="J222" i="53" s="1"/>
  <c r="AD135" i="53"/>
  <c r="AI135" i="53" s="1"/>
  <c r="AD175" i="53"/>
  <c r="AD186" i="53"/>
  <c r="AD188" i="53"/>
  <c r="AD193" i="53"/>
  <c r="AD250" i="53"/>
  <c r="AI250" i="53" s="1"/>
  <c r="AD258" i="53"/>
  <c r="AI258" i="53" s="1"/>
  <c r="AD271" i="53"/>
  <c r="AI271" i="53" s="1"/>
  <c r="AD279" i="53"/>
  <c r="AD287" i="53"/>
  <c r="AD295" i="53"/>
  <c r="AD308" i="53"/>
  <c r="AD316" i="53"/>
  <c r="AD324" i="53"/>
  <c r="AD332" i="53"/>
  <c r="F95" i="53"/>
  <c r="AD25" i="53"/>
  <c r="AD33" i="53"/>
  <c r="AD37" i="53"/>
  <c r="AD45" i="53"/>
  <c r="AD49" i="53"/>
  <c r="AD53" i="53"/>
  <c r="AD103" i="53"/>
  <c r="AD119" i="53"/>
  <c r="AI119" i="53" s="1"/>
  <c r="AD156" i="53"/>
  <c r="AD173" i="53"/>
  <c r="AD182" i="53"/>
  <c r="AD184" i="53"/>
  <c r="AD202" i="53"/>
  <c r="AD210" i="53"/>
  <c r="AD218" i="53"/>
  <c r="AI218" i="53" s="1"/>
  <c r="AD226" i="53"/>
  <c r="AI226" i="53" s="1"/>
  <c r="AD239" i="53"/>
  <c r="AD247" i="53"/>
  <c r="AD255" i="53"/>
  <c r="AD263" i="53"/>
  <c r="AD276" i="53"/>
  <c r="AD284" i="53"/>
  <c r="AD292" i="53"/>
  <c r="AD329" i="53"/>
  <c r="AI329" i="53" s="1"/>
  <c r="F63" i="53"/>
  <c r="J28" i="53"/>
  <c r="AD26" i="53"/>
  <c r="AD30" i="53"/>
  <c r="AD34" i="53"/>
  <c r="AD38" i="53"/>
  <c r="AI38" i="53" s="1"/>
  <c r="AD42" i="53"/>
  <c r="AD46" i="53"/>
  <c r="AI46" i="53" s="1"/>
  <c r="AD50" i="53"/>
  <c r="AD54" i="53"/>
  <c r="AD97" i="53"/>
  <c r="AD105" i="53"/>
  <c r="AD113" i="53"/>
  <c r="AD121" i="53"/>
  <c r="AD134" i="53"/>
  <c r="AD142" i="53"/>
  <c r="AI142" i="53" s="1"/>
  <c r="AD150" i="53"/>
  <c r="AD158" i="53"/>
  <c r="AD167" i="53"/>
  <c r="AD169" i="53"/>
  <c r="AD176" i="53"/>
  <c r="AD189" i="53"/>
  <c r="AD194" i="53"/>
  <c r="AI194" i="53" s="1"/>
  <c r="AD204" i="53"/>
  <c r="AI204" i="53" s="1"/>
  <c r="AD212" i="53"/>
  <c r="AD220" i="53"/>
  <c r="AD228" i="53"/>
  <c r="AD241" i="53"/>
  <c r="AD249" i="53"/>
  <c r="AD257" i="53"/>
  <c r="AD270" i="53"/>
  <c r="AI270" i="53" s="1"/>
  <c r="AD278" i="53"/>
  <c r="AI278" i="53" s="1"/>
  <c r="AD286" i="53"/>
  <c r="AD294" i="53"/>
  <c r="AD307" i="53"/>
  <c r="AD315" i="53"/>
  <c r="AD323" i="53"/>
  <c r="AD331" i="53"/>
  <c r="AD345" i="53"/>
  <c r="AD353" i="53"/>
  <c r="AI353" i="53" s="1"/>
  <c r="AD361" i="53"/>
  <c r="AD369" i="53"/>
  <c r="AD131" i="53"/>
  <c r="AD238" i="53"/>
  <c r="AD246" i="53"/>
  <c r="AD254" i="53"/>
  <c r="AD262" i="53"/>
  <c r="AI262" i="53" s="1"/>
  <c r="AI277" i="53"/>
  <c r="AI344" i="53"/>
  <c r="AI145" i="28"/>
  <c r="AI131" i="28"/>
  <c r="AI112" i="51"/>
  <c r="F348" i="43"/>
  <c r="K31" i="43"/>
  <c r="F371" i="43"/>
  <c r="K54" i="43"/>
  <c r="F363" i="43"/>
  <c r="K46" i="43"/>
  <c r="F355" i="43"/>
  <c r="K38" i="43"/>
  <c r="F347" i="43"/>
  <c r="K30" i="43"/>
  <c r="AE52" i="43"/>
  <c r="AE44" i="43"/>
  <c r="AE36" i="43"/>
  <c r="AE28" i="43"/>
  <c r="AJ28" i="43" s="1"/>
  <c r="AJ368" i="43"/>
  <c r="F370" i="43"/>
  <c r="K53" i="43"/>
  <c r="F369" i="43"/>
  <c r="K52" i="43"/>
  <c r="F361" i="43"/>
  <c r="K44" i="43"/>
  <c r="F353" i="43"/>
  <c r="K36" i="43"/>
  <c r="F345" i="43"/>
  <c r="K28" i="43"/>
  <c r="AE54" i="43"/>
  <c r="AJ54" i="43" s="1"/>
  <c r="AE30" i="43"/>
  <c r="AF352" i="43"/>
  <c r="AM352" i="43" s="1"/>
  <c r="AJ347" i="43"/>
  <c r="F354" i="43"/>
  <c r="K37" i="43"/>
  <c r="F368" i="43"/>
  <c r="K51" i="43"/>
  <c r="F360" i="43"/>
  <c r="K43" i="43"/>
  <c r="F352" i="43"/>
  <c r="K35" i="43"/>
  <c r="F344" i="43"/>
  <c r="K27" i="43"/>
  <c r="F364" i="43"/>
  <c r="K47" i="43"/>
  <c r="F346" i="43"/>
  <c r="K29" i="43"/>
  <c r="F367" i="43"/>
  <c r="K50" i="43"/>
  <c r="F359" i="43"/>
  <c r="K42" i="43"/>
  <c r="F351" i="43"/>
  <c r="K34" i="43"/>
  <c r="F343" i="43"/>
  <c r="K26" i="43"/>
  <c r="AE48" i="43"/>
  <c r="AJ48" i="43" s="1"/>
  <c r="AE40" i="43"/>
  <c r="AJ40" i="43" s="1"/>
  <c r="AE32" i="43"/>
  <c r="AJ32" i="43" s="1"/>
  <c r="F356" i="43"/>
  <c r="K39" i="43"/>
  <c r="F342" i="43"/>
  <c r="F366" i="43"/>
  <c r="K49" i="43"/>
  <c r="F358" i="43"/>
  <c r="K41" i="43"/>
  <c r="F350" i="43"/>
  <c r="K33" i="43"/>
  <c r="AE29" i="43"/>
  <c r="AJ29" i="43" s="1"/>
  <c r="F362" i="43"/>
  <c r="K45" i="43"/>
  <c r="F365" i="43"/>
  <c r="K48" i="43"/>
  <c r="F357" i="43"/>
  <c r="K40" i="43"/>
  <c r="F349" i="43"/>
  <c r="K32" i="43"/>
  <c r="AE50" i="43"/>
  <c r="AJ50" i="43" s="1"/>
  <c r="AE42" i="43"/>
  <c r="AJ42" i="43" s="1"/>
  <c r="AE34" i="43"/>
  <c r="AE26" i="43"/>
  <c r="AJ26" i="43" s="1"/>
  <c r="H104" i="43"/>
  <c r="H287" i="43"/>
  <c r="H174" i="43"/>
  <c r="H147" i="43"/>
  <c r="H330" i="43"/>
  <c r="H217" i="43"/>
  <c r="Y47" i="43"/>
  <c r="Y155" i="43"/>
  <c r="Y147" i="43"/>
  <c r="Y139" i="43"/>
  <c r="Y227" i="43"/>
  <c r="Y219" i="43"/>
  <c r="Y211" i="43"/>
  <c r="Y203" i="43"/>
  <c r="Y243" i="43"/>
  <c r="H260" i="43"/>
  <c r="H190" i="43"/>
  <c r="H314" i="43"/>
  <c r="AJ34" i="43"/>
  <c r="AJ261" i="43"/>
  <c r="AJ245" i="43"/>
  <c r="X347" i="52"/>
  <c r="Y357" i="43"/>
  <c r="X132" i="53"/>
  <c r="X140" i="53"/>
  <c r="X217" i="28"/>
  <c r="X225" i="28"/>
  <c r="X98" i="51"/>
  <c r="AJ256" i="43"/>
  <c r="AJ248" i="43"/>
  <c r="Y264" i="43"/>
  <c r="Y240" i="43"/>
  <c r="X245" i="52"/>
  <c r="Y260" i="43"/>
  <c r="Y252" i="43"/>
  <c r="Y244" i="43"/>
  <c r="H262" i="43"/>
  <c r="H87" i="43"/>
  <c r="D36" i="53"/>
  <c r="D71" i="53" s="1"/>
  <c r="D45" i="53"/>
  <c r="H316" i="43"/>
  <c r="H219" i="43"/>
  <c r="H281" i="43"/>
  <c r="H71" i="43"/>
  <c r="H238" i="43"/>
  <c r="H192" i="43"/>
  <c r="X224" i="53"/>
  <c r="X239" i="53"/>
  <c r="X25" i="53"/>
  <c r="AI297" i="52"/>
  <c r="AI97" i="52"/>
  <c r="X123" i="52"/>
  <c r="X258" i="52"/>
  <c r="X274" i="52"/>
  <c r="X108" i="28"/>
  <c r="X145" i="28"/>
  <c r="AC229" i="28"/>
  <c r="AF229" i="28" s="1"/>
  <c r="X130" i="28"/>
  <c r="X146" i="28"/>
  <c r="X359" i="51"/>
  <c r="AI102" i="51"/>
  <c r="AI365" i="51"/>
  <c r="X99" i="51"/>
  <c r="X253" i="51"/>
  <c r="X261" i="51"/>
  <c r="AI370" i="51"/>
  <c r="X229" i="51"/>
  <c r="AC370" i="51"/>
  <c r="AF370" i="51" s="1"/>
  <c r="X123" i="51"/>
  <c r="X370" i="51"/>
  <c r="H70" i="43"/>
  <c r="H77" i="43"/>
  <c r="H122" i="43"/>
  <c r="H105" i="43"/>
  <c r="H148" i="43"/>
  <c r="H176" i="43"/>
  <c r="H202" i="43"/>
  <c r="H244" i="43"/>
  <c r="H288" i="43"/>
  <c r="H332" i="43"/>
  <c r="Y150" i="43"/>
  <c r="Y142" i="43"/>
  <c r="Y134" i="43"/>
  <c r="Y34" i="43"/>
  <c r="H121" i="43"/>
  <c r="H175" i="43"/>
  <c r="H331" i="43"/>
  <c r="Y229" i="43"/>
  <c r="Y221" i="43"/>
  <c r="Y213" i="43"/>
  <c r="Y205" i="43"/>
  <c r="Y345" i="43"/>
  <c r="H85" i="43"/>
  <c r="H69" i="43"/>
  <c r="H157" i="43"/>
  <c r="H139" i="43"/>
  <c r="H167" i="43"/>
  <c r="H210" i="43"/>
  <c r="H254" i="43"/>
  <c r="H297" i="43"/>
  <c r="H279" i="43"/>
  <c r="Y263" i="43"/>
  <c r="Y247" i="43"/>
  <c r="H168" i="43"/>
  <c r="H280" i="43"/>
  <c r="H114" i="43"/>
  <c r="H156" i="43"/>
  <c r="H184" i="43"/>
  <c r="H227" i="43"/>
  <c r="H209" i="43"/>
  <c r="H253" i="43"/>
  <c r="H296" i="43"/>
  <c r="H324" i="43"/>
  <c r="H308" i="43"/>
  <c r="Y258" i="43"/>
  <c r="Y250" i="43"/>
  <c r="Y344" i="43"/>
  <c r="H86" i="43"/>
  <c r="H141" i="43"/>
  <c r="H237" i="43"/>
  <c r="H79" i="43"/>
  <c r="H63" i="43"/>
  <c r="H112" i="43"/>
  <c r="H155" i="43"/>
  <c r="H133" i="43"/>
  <c r="H183" i="43"/>
  <c r="H226" i="43"/>
  <c r="H252" i="43"/>
  <c r="H295" i="43"/>
  <c r="H273" i="43"/>
  <c r="H323" i="43"/>
  <c r="H307" i="43"/>
  <c r="H97" i="43"/>
  <c r="H211" i="43"/>
  <c r="H78" i="43"/>
  <c r="H62" i="43"/>
  <c r="H106" i="43"/>
  <c r="H149" i="43"/>
  <c r="H132" i="43"/>
  <c r="H182" i="43"/>
  <c r="H225" i="43"/>
  <c r="H203" i="43"/>
  <c r="H246" i="43"/>
  <c r="H289" i="43"/>
  <c r="H272" i="43"/>
  <c r="H322" i="43"/>
  <c r="Y101" i="43"/>
  <c r="Y159" i="43"/>
  <c r="AJ262" i="43"/>
  <c r="Y365" i="43"/>
  <c r="AJ355" i="43"/>
  <c r="AC89" i="53"/>
  <c r="AF89" i="53" s="1"/>
  <c r="AI70" i="28"/>
  <c r="X60" i="53"/>
  <c r="AC360" i="53"/>
  <c r="AF360" i="53" s="1"/>
  <c r="AE47" i="28"/>
  <c r="AL47" i="28" s="1"/>
  <c r="E341" i="51"/>
  <c r="U25" i="51"/>
  <c r="U341" i="51" s="1"/>
  <c r="AE297" i="52"/>
  <c r="AL297" i="52" s="1"/>
  <c r="AI29" i="28"/>
  <c r="AJ258" i="43"/>
  <c r="X36" i="51"/>
  <c r="X79" i="53"/>
  <c r="X205" i="53"/>
  <c r="AI212" i="52"/>
  <c r="AO247" i="52"/>
  <c r="AP364" i="43"/>
  <c r="AP356" i="43"/>
  <c r="AE349" i="53"/>
  <c r="AL349" i="53" s="1"/>
  <c r="Y369" i="43"/>
  <c r="Y361" i="43"/>
  <c r="AI225" i="52"/>
  <c r="X133" i="53"/>
  <c r="AI225" i="53"/>
  <c r="AE226" i="53"/>
  <c r="AL226" i="53" s="1"/>
  <c r="Y151" i="43"/>
  <c r="Y143" i="43"/>
  <c r="X157" i="28"/>
  <c r="AI247" i="28"/>
  <c r="AI84" i="51"/>
  <c r="AI315" i="51"/>
  <c r="X130" i="53"/>
  <c r="AM341" i="51"/>
  <c r="AN341" i="51" s="1"/>
  <c r="X67" i="52"/>
  <c r="X104" i="52"/>
  <c r="X364" i="53"/>
  <c r="X158" i="28"/>
  <c r="AI333" i="51"/>
  <c r="AJ349" i="43"/>
  <c r="X109" i="53"/>
  <c r="AI166" i="53"/>
  <c r="Y106" i="43"/>
  <c r="X110" i="51"/>
  <c r="AI346" i="28"/>
  <c r="X367" i="52"/>
  <c r="AO25" i="53"/>
  <c r="X73" i="53"/>
  <c r="X97" i="53"/>
  <c r="AI110" i="28"/>
  <c r="AI118" i="28"/>
  <c r="AI248" i="28"/>
  <c r="AJ247" i="43"/>
  <c r="AJ239" i="43"/>
  <c r="AP349" i="43"/>
  <c r="AO30" i="52"/>
  <c r="AI65" i="52"/>
  <c r="AI118" i="52"/>
  <c r="AI88" i="53"/>
  <c r="AI104" i="53"/>
  <c r="AI368" i="53"/>
  <c r="AO201" i="28"/>
  <c r="AI209" i="28"/>
  <c r="AE248" i="28"/>
  <c r="AL248" i="28" s="1"/>
  <c r="AI109" i="51"/>
  <c r="AI341" i="28"/>
  <c r="AI120" i="52"/>
  <c r="AI167" i="52"/>
  <c r="AI169" i="52"/>
  <c r="AI171" i="52"/>
  <c r="AI189" i="52"/>
  <c r="AI191" i="52"/>
  <c r="AI193" i="52"/>
  <c r="AI195" i="52"/>
  <c r="AO133" i="53"/>
  <c r="AI149" i="53"/>
  <c r="AI241" i="53"/>
  <c r="AI249" i="53"/>
  <c r="AI47" i="28"/>
  <c r="AC347" i="52"/>
  <c r="AF347" i="52" s="1"/>
  <c r="AC104" i="53"/>
  <c r="AF104" i="53" s="1"/>
  <c r="AI367" i="28"/>
  <c r="AI156" i="52"/>
  <c r="AJ238" i="43"/>
  <c r="AI159" i="53"/>
  <c r="AI124" i="52"/>
  <c r="AE154" i="53"/>
  <c r="AL154" i="53" s="1"/>
  <c r="AO349" i="53"/>
  <c r="H180" i="43"/>
  <c r="Y228" i="43"/>
  <c r="AI40" i="28"/>
  <c r="X101" i="28"/>
  <c r="X104" i="28"/>
  <c r="X95" i="51"/>
  <c r="X221" i="51"/>
  <c r="X298" i="51"/>
  <c r="X328" i="51"/>
  <c r="AF346" i="43"/>
  <c r="AM346" i="43" s="1"/>
  <c r="AP371" i="43"/>
  <c r="X349" i="51"/>
  <c r="X347" i="28"/>
  <c r="X355" i="28"/>
  <c r="X363" i="28"/>
  <c r="X65" i="52"/>
  <c r="X105" i="52"/>
  <c r="AO111" i="52"/>
  <c r="AO125" i="52"/>
  <c r="X132" i="52"/>
  <c r="X30" i="53"/>
  <c r="X113" i="53"/>
  <c r="AC120" i="53"/>
  <c r="AF120" i="53" s="1"/>
  <c r="AI154" i="53"/>
  <c r="X214" i="53"/>
  <c r="X221" i="53"/>
  <c r="AI228" i="53"/>
  <c r="X236" i="53"/>
  <c r="AI305" i="53"/>
  <c r="AI313" i="53"/>
  <c r="X348" i="53"/>
  <c r="X359" i="53"/>
  <c r="X362" i="53"/>
  <c r="AO33" i="28"/>
  <c r="X49" i="28"/>
  <c r="AI71" i="28"/>
  <c r="AI79" i="28"/>
  <c r="AI150" i="28"/>
  <c r="X202" i="28"/>
  <c r="Y262" i="43"/>
  <c r="X38" i="51"/>
  <c r="X54" i="51"/>
  <c r="X136" i="51"/>
  <c r="X152" i="51"/>
  <c r="Y368" i="43"/>
  <c r="AJ363" i="43"/>
  <c r="Y352" i="43"/>
  <c r="X343" i="28"/>
  <c r="AO349" i="28"/>
  <c r="X351" i="28"/>
  <c r="AI357" i="28"/>
  <c r="X25" i="52"/>
  <c r="AI27" i="52"/>
  <c r="X78" i="52"/>
  <c r="X86" i="52"/>
  <c r="X110" i="52"/>
  <c r="X118" i="52"/>
  <c r="AI135" i="52"/>
  <c r="X343" i="52"/>
  <c r="AI33" i="53"/>
  <c r="X101" i="53"/>
  <c r="X104" i="53"/>
  <c r="X118" i="53"/>
  <c r="X121" i="53"/>
  <c r="X124" i="53"/>
  <c r="X346" i="53"/>
  <c r="AI362" i="53"/>
  <c r="Y53" i="43"/>
  <c r="AJ49" i="43"/>
  <c r="AJ41" i="43"/>
  <c r="AJ33" i="43"/>
  <c r="X46" i="28"/>
  <c r="AI49" i="28"/>
  <c r="AP255" i="43"/>
  <c r="AJ244" i="43"/>
  <c r="X175" i="51"/>
  <c r="X180" i="51"/>
  <c r="X182" i="51"/>
  <c r="X184" i="51"/>
  <c r="X188" i="51"/>
  <c r="AJ369" i="43"/>
  <c r="AC38" i="52"/>
  <c r="AF38" i="52" s="1"/>
  <c r="X342" i="52"/>
  <c r="AC29" i="53"/>
  <c r="AF29" i="53" s="1"/>
  <c r="X62" i="53"/>
  <c r="AC64" i="53"/>
  <c r="AF64" i="53" s="1"/>
  <c r="AO193" i="53"/>
  <c r="AE343" i="53"/>
  <c r="AL343" i="53" s="1"/>
  <c r="AI370" i="53"/>
  <c r="H215" i="43"/>
  <c r="AP27" i="43"/>
  <c r="AI33" i="28"/>
  <c r="AI34" i="28"/>
  <c r="AI114" i="28"/>
  <c r="X116" i="28"/>
  <c r="AJ348" i="43"/>
  <c r="AO356" i="28"/>
  <c r="AO370" i="28"/>
  <c r="X61" i="52"/>
  <c r="AI67" i="52"/>
  <c r="AO96" i="52"/>
  <c r="AI99" i="52"/>
  <c r="AI134" i="52"/>
  <c r="AI150" i="52"/>
  <c r="AI158" i="52"/>
  <c r="AI174" i="52"/>
  <c r="AI176" i="52"/>
  <c r="AI201" i="52"/>
  <c r="AI265" i="52"/>
  <c r="AI54" i="53"/>
  <c r="AI87" i="53"/>
  <c r="X136" i="53"/>
  <c r="AI237" i="53"/>
  <c r="AI243" i="53"/>
  <c r="AI251" i="53"/>
  <c r="X355" i="53"/>
  <c r="AO367" i="53"/>
  <c r="X370" i="53"/>
  <c r="X29" i="28"/>
  <c r="AI31" i="28"/>
  <c r="AO100" i="28"/>
  <c r="AC101" i="28"/>
  <c r="AF101" i="28" s="1"/>
  <c r="Y239" i="43"/>
  <c r="AF354" i="43"/>
  <c r="AM354" i="43" s="1"/>
  <c r="AP346" i="43"/>
  <c r="AP343" i="43"/>
  <c r="AC368" i="52"/>
  <c r="AF368" i="52" s="1"/>
  <c r="D54" i="53"/>
  <c r="D89" i="53" s="1"/>
  <c r="H110" i="43"/>
  <c r="X103" i="28"/>
  <c r="X153" i="28"/>
  <c r="Y242" i="43"/>
  <c r="X228" i="51"/>
  <c r="X241" i="51"/>
  <c r="X249" i="51"/>
  <c r="X297" i="51"/>
  <c r="Y351" i="43"/>
  <c r="AI45" i="52"/>
  <c r="X87" i="52"/>
  <c r="X111" i="52"/>
  <c r="X119" i="52"/>
  <c r="AC121" i="52"/>
  <c r="AF121" i="52" s="1"/>
  <c r="X370" i="52"/>
  <c r="AE100" i="28"/>
  <c r="AL100" i="28" s="1"/>
  <c r="X142" i="28"/>
  <c r="AI249" i="28"/>
  <c r="AI253" i="28"/>
  <c r="X142" i="51"/>
  <c r="AP360" i="43"/>
  <c r="AP352" i="43"/>
  <c r="X360" i="51"/>
  <c r="X366" i="28"/>
  <c r="AE48" i="52"/>
  <c r="AL48" i="52" s="1"/>
  <c r="X117" i="52"/>
  <c r="X159" i="52"/>
  <c r="X363" i="52"/>
  <c r="AE31" i="53"/>
  <c r="AL31" i="53" s="1"/>
  <c r="X33" i="53"/>
  <c r="AC95" i="53"/>
  <c r="AF95" i="53" s="1"/>
  <c r="AC237" i="53"/>
  <c r="AF237" i="53" s="1"/>
  <c r="Y121" i="43"/>
  <c r="Y111" i="43"/>
  <c r="AE28" i="28"/>
  <c r="AL28" i="28" s="1"/>
  <c r="X132" i="28"/>
  <c r="X140" i="28"/>
  <c r="AI193" i="28"/>
  <c r="AI287" i="28"/>
  <c r="AJ260" i="43"/>
  <c r="Y254" i="43"/>
  <c r="AP252" i="43"/>
  <c r="AJ249" i="43"/>
  <c r="AJ241" i="43"/>
  <c r="D28" i="51"/>
  <c r="X350" i="51"/>
  <c r="X369" i="51"/>
  <c r="AO355" i="28"/>
  <c r="X358" i="28"/>
  <c r="AC50" i="52"/>
  <c r="AF50" i="52" s="1"/>
  <c r="X53" i="52"/>
  <c r="AI90" i="52"/>
  <c r="X114" i="52"/>
  <c r="AI42" i="53"/>
  <c r="D50" i="53"/>
  <c r="X54" i="53"/>
  <c r="X156" i="53"/>
  <c r="X260" i="53"/>
  <c r="AI365" i="53"/>
  <c r="AP45" i="43"/>
  <c r="Y99" i="43"/>
  <c r="Y224" i="43"/>
  <c r="Y216" i="43"/>
  <c r="Y208" i="43"/>
  <c r="AC25" i="28"/>
  <c r="AF25" i="28" s="1"/>
  <c r="X27" i="28"/>
  <c r="AO49" i="28"/>
  <c r="AI50" i="28"/>
  <c r="AO70" i="28"/>
  <c r="AC82" i="28"/>
  <c r="AF82" i="28" s="1"/>
  <c r="X117" i="28"/>
  <c r="AO120" i="28"/>
  <c r="AO142" i="28"/>
  <c r="AO148" i="28"/>
  <c r="AI86" i="51"/>
  <c r="X97" i="51"/>
  <c r="X111" i="51"/>
  <c r="AI138" i="51"/>
  <c r="X192" i="51"/>
  <c r="X194" i="51"/>
  <c r="AI222" i="51"/>
  <c r="X224" i="51"/>
  <c r="AP370" i="43"/>
  <c r="AP367" i="43"/>
  <c r="AJ364" i="43"/>
  <c r="AP359" i="43"/>
  <c r="Y353" i="43"/>
  <c r="AP348" i="43"/>
  <c r="Y347" i="43"/>
  <c r="AP345" i="43"/>
  <c r="X355" i="51"/>
  <c r="X363" i="51"/>
  <c r="X366" i="51"/>
  <c r="AC28" i="52"/>
  <c r="AF28" i="52" s="1"/>
  <c r="AO33" i="52"/>
  <c r="X84" i="52"/>
  <c r="X108" i="52"/>
  <c r="AO131" i="52"/>
  <c r="X133" i="52"/>
  <c r="AO142" i="52"/>
  <c r="X152" i="52"/>
  <c r="AI344" i="52"/>
  <c r="AE345" i="52"/>
  <c r="AL345" i="52" s="1"/>
  <c r="X358" i="52"/>
  <c r="AI50" i="53"/>
  <c r="AI144" i="53"/>
  <c r="X147" i="53"/>
  <c r="AI239" i="53"/>
  <c r="X249" i="53"/>
  <c r="AI316" i="53"/>
  <c r="X358" i="53"/>
  <c r="Y51" i="43"/>
  <c r="Y43" i="43"/>
  <c r="Y36" i="43"/>
  <c r="Y28" i="43"/>
  <c r="Y158" i="43"/>
  <c r="Y223" i="43"/>
  <c r="Y215" i="43"/>
  <c r="Y207" i="43"/>
  <c r="AO37" i="28"/>
  <c r="AE39" i="28"/>
  <c r="AL39" i="28" s="1"/>
  <c r="AO54" i="28"/>
  <c r="X134" i="28"/>
  <c r="AI158" i="28"/>
  <c r="AO229" i="28"/>
  <c r="X239" i="28"/>
  <c r="AJ250" i="43"/>
  <c r="X119" i="51"/>
  <c r="AD347" i="43"/>
  <c r="AG347" i="43" s="1"/>
  <c r="AJ356" i="43"/>
  <c r="Y342" i="43"/>
  <c r="AP362" i="43"/>
  <c r="AP354" i="43"/>
  <c r="AP351" i="43"/>
  <c r="X352" i="51"/>
  <c r="AC351" i="52"/>
  <c r="AF351" i="52" s="1"/>
  <c r="AI35" i="53"/>
  <c r="X69" i="53"/>
  <c r="X77" i="53"/>
  <c r="X95" i="53"/>
  <c r="X98" i="53"/>
  <c r="X155" i="53"/>
  <c r="AO257" i="53"/>
  <c r="X262" i="53"/>
  <c r="AE351" i="53"/>
  <c r="AL351" i="53" s="1"/>
  <c r="AP118" i="43"/>
  <c r="Y157" i="43"/>
  <c r="Y149" i="43"/>
  <c r="Y141" i="43"/>
  <c r="Y133" i="43"/>
  <c r="Y230" i="43"/>
  <c r="Y222" i="43"/>
  <c r="Y214" i="43"/>
  <c r="Y206" i="43"/>
  <c r="AC33" i="28"/>
  <c r="AF33" i="28" s="1"/>
  <c r="X41" i="28"/>
  <c r="AI100" i="28"/>
  <c r="AJ253" i="43"/>
  <c r="AP242" i="43"/>
  <c r="X115" i="51"/>
  <c r="X118" i="51"/>
  <c r="X134" i="51"/>
  <c r="AI140" i="51"/>
  <c r="AI156" i="51"/>
  <c r="X159" i="51"/>
  <c r="AI224" i="51"/>
  <c r="X238" i="51"/>
  <c r="X246" i="51"/>
  <c r="Y370" i="43"/>
  <c r="AP368" i="43"/>
  <c r="Y367" i="43"/>
  <c r="AJ365" i="43"/>
  <c r="Y359" i="43"/>
  <c r="AJ357" i="43"/>
  <c r="X346" i="51"/>
  <c r="AO355" i="51"/>
  <c r="X357" i="51"/>
  <c r="X365" i="51"/>
  <c r="AE341" i="28"/>
  <c r="AL341" i="28" s="1"/>
  <c r="AO359" i="28"/>
  <c r="AO362" i="28"/>
  <c r="AI38" i="52"/>
  <c r="J361" i="52"/>
  <c r="AI68" i="52"/>
  <c r="AI108" i="52"/>
  <c r="AI144" i="52"/>
  <c r="AI152" i="52"/>
  <c r="AI160" i="52"/>
  <c r="AC176" i="52"/>
  <c r="AF176" i="52" s="1"/>
  <c r="X241" i="52"/>
  <c r="AI262" i="52"/>
  <c r="X308" i="52"/>
  <c r="X350" i="52"/>
  <c r="AO358" i="52"/>
  <c r="X360" i="52"/>
  <c r="X368" i="52"/>
  <c r="X112" i="53"/>
  <c r="X120" i="53"/>
  <c r="AI227" i="53"/>
  <c r="X366" i="53"/>
  <c r="Y42" i="43"/>
  <c r="AI133" i="28"/>
  <c r="J171" i="53"/>
  <c r="AO32" i="53"/>
  <c r="X71" i="53"/>
  <c r="X117" i="53"/>
  <c r="X145" i="53"/>
  <c r="AC152" i="53"/>
  <c r="AF152" i="53" s="1"/>
  <c r="AI246" i="53"/>
  <c r="X342" i="53"/>
  <c r="Y40" i="43"/>
  <c r="H113" i="43"/>
  <c r="H140" i="43"/>
  <c r="H218" i="43"/>
  <c r="H245" i="43"/>
  <c r="AP157" i="43"/>
  <c r="AP155" i="43"/>
  <c r="AP149" i="43"/>
  <c r="AP141" i="43"/>
  <c r="AP133" i="43"/>
  <c r="Y220" i="43"/>
  <c r="Y212" i="43"/>
  <c r="Y204" i="43"/>
  <c r="AI28" i="28"/>
  <c r="AO32" i="28"/>
  <c r="AO45" i="28"/>
  <c r="X52" i="51"/>
  <c r="X106" i="51"/>
  <c r="AI201" i="51"/>
  <c r="X207" i="51"/>
  <c r="X239" i="51"/>
  <c r="AP342" i="43"/>
  <c r="AP363" i="43"/>
  <c r="AP355" i="43"/>
  <c r="X365" i="28"/>
  <c r="AI35" i="52"/>
  <c r="X54" i="52"/>
  <c r="AI111" i="52"/>
  <c r="X115" i="52"/>
  <c r="X125" i="52"/>
  <c r="AO151" i="52"/>
  <c r="X156" i="52"/>
  <c r="X229" i="52"/>
  <c r="X351" i="52"/>
  <c r="X355" i="52"/>
  <c r="X86" i="53"/>
  <c r="AO200" i="53"/>
  <c r="AI286" i="53"/>
  <c r="X334" i="53"/>
  <c r="X341" i="53"/>
  <c r="X351" i="53"/>
  <c r="AC370" i="53"/>
  <c r="AF370" i="53" s="1"/>
  <c r="Y39" i="43"/>
  <c r="AO25" i="28"/>
  <c r="X30" i="28"/>
  <c r="AO35" i="28"/>
  <c r="X37" i="28"/>
  <c r="D42" i="28"/>
  <c r="D358" i="28" s="1"/>
  <c r="AI82" i="28"/>
  <c r="AE114" i="28"/>
  <c r="AL114" i="28" s="1"/>
  <c r="AI116" i="28"/>
  <c r="X235" i="51"/>
  <c r="AI323" i="51"/>
  <c r="AI331" i="51"/>
  <c r="AF362" i="43"/>
  <c r="AM362" i="43" s="1"/>
  <c r="Y371" i="43"/>
  <c r="AP366" i="43"/>
  <c r="Y360" i="43"/>
  <c r="AP358" i="43"/>
  <c r="Y349" i="43"/>
  <c r="Y346" i="43"/>
  <c r="AP344" i="43"/>
  <c r="AI343" i="51"/>
  <c r="X342" i="28"/>
  <c r="AC362" i="28"/>
  <c r="AF362" i="28" s="1"/>
  <c r="AO64" i="52"/>
  <c r="X101" i="52"/>
  <c r="AI253" i="52"/>
  <c r="X255" i="52"/>
  <c r="AO299" i="52"/>
  <c r="AI109" i="53"/>
  <c r="X235" i="53"/>
  <c r="AI240" i="53"/>
  <c r="AJ46" i="43"/>
  <c r="AP97" i="43"/>
  <c r="Y153" i="43"/>
  <c r="Y145" i="43"/>
  <c r="Y137" i="43"/>
  <c r="Y226" i="43"/>
  <c r="Y218" i="43"/>
  <c r="Y210" i="43"/>
  <c r="Y202" i="43"/>
  <c r="AI39" i="28"/>
  <c r="X43" i="28"/>
  <c r="AI68" i="28"/>
  <c r="AO71" i="28"/>
  <c r="AI88" i="28"/>
  <c r="AO132" i="28"/>
  <c r="AI159" i="28"/>
  <c r="AI179" i="28"/>
  <c r="X285" i="28"/>
  <c r="AI312" i="28"/>
  <c r="AJ265" i="43"/>
  <c r="Y251" i="43"/>
  <c r="X33" i="51"/>
  <c r="X37" i="51"/>
  <c r="AI39" i="51"/>
  <c r="AI47" i="51"/>
  <c r="X53" i="51"/>
  <c r="X146" i="51"/>
  <c r="Y363" i="43"/>
  <c r="Y355" i="43"/>
  <c r="AP353" i="43"/>
  <c r="AP350" i="43"/>
  <c r="AP347" i="43"/>
  <c r="X343" i="51"/>
  <c r="X353" i="51"/>
  <c r="AO350" i="28"/>
  <c r="X360" i="28"/>
  <c r="AI362" i="28"/>
  <c r="X367" i="28"/>
  <c r="AI54" i="52"/>
  <c r="X75" i="52"/>
  <c r="X83" i="52"/>
  <c r="X107" i="52"/>
  <c r="AI140" i="52"/>
  <c r="AI333" i="52"/>
  <c r="AI348" i="52"/>
  <c r="X356" i="52"/>
  <c r="AI30" i="53"/>
  <c r="AO97" i="53"/>
  <c r="X255" i="53"/>
  <c r="AE262" i="53"/>
  <c r="AL262" i="53" s="1"/>
  <c r="AO82" i="51"/>
  <c r="AI71" i="52"/>
  <c r="X73" i="52"/>
  <c r="AI79" i="52"/>
  <c r="AO90" i="52"/>
  <c r="AO60" i="53"/>
  <c r="AI69" i="53"/>
  <c r="AC81" i="53"/>
  <c r="AF81" i="53" s="1"/>
  <c r="AI60" i="28"/>
  <c r="AO78" i="28"/>
  <c r="AC88" i="28"/>
  <c r="AF88" i="28" s="1"/>
  <c r="X65" i="53"/>
  <c r="AI71" i="53"/>
  <c r="X87" i="53"/>
  <c r="AO74" i="28"/>
  <c r="AC75" i="28"/>
  <c r="AF75" i="28" s="1"/>
  <c r="AE79" i="52"/>
  <c r="AL79" i="52" s="1"/>
  <c r="AI81" i="52"/>
  <c r="AO62" i="28"/>
  <c r="AI78" i="51"/>
  <c r="X63" i="52"/>
  <c r="X66" i="52"/>
  <c r="X89" i="52"/>
  <c r="AI65" i="53"/>
  <c r="X75" i="53"/>
  <c r="AO76" i="28"/>
  <c r="AI78" i="28"/>
  <c r="AC81" i="28"/>
  <c r="AF81" i="28" s="1"/>
  <c r="AC83" i="28"/>
  <c r="AF83" i="28" s="1"/>
  <c r="AI86" i="28"/>
  <c r="AC84" i="51"/>
  <c r="AF84" i="51" s="1"/>
  <c r="X68" i="52"/>
  <c r="X80" i="53"/>
  <c r="X83" i="53"/>
  <c r="AO85" i="52"/>
  <c r="AO80" i="53"/>
  <c r="AP263" i="43"/>
  <c r="Y248" i="43"/>
  <c r="AP246" i="43"/>
  <c r="Y245" i="43"/>
  <c r="AP243" i="43"/>
  <c r="AP240" i="43"/>
  <c r="AP237" i="43"/>
  <c r="AO260" i="51"/>
  <c r="X237" i="52"/>
  <c r="AO254" i="52"/>
  <c r="AO264" i="53"/>
  <c r="AI242" i="28"/>
  <c r="X248" i="51"/>
  <c r="AI257" i="51"/>
  <c r="AI256" i="52"/>
  <c r="X246" i="53"/>
  <c r="AP264" i="43"/>
  <c r="Y255" i="43"/>
  <c r="X236" i="52"/>
  <c r="AE242" i="28"/>
  <c r="AL242" i="28" s="1"/>
  <c r="Y261" i="43"/>
  <c r="X236" i="51"/>
  <c r="X247" i="51"/>
  <c r="AC240" i="52"/>
  <c r="AF240" i="52" s="1"/>
  <c r="X253" i="52"/>
  <c r="X248" i="53"/>
  <c r="X257" i="53"/>
  <c r="AC256" i="52"/>
  <c r="AF256" i="52" s="1"/>
  <c r="X245" i="53"/>
  <c r="X253" i="53"/>
  <c r="Y259" i="43"/>
  <c r="AP254" i="43"/>
  <c r="AP251" i="43"/>
  <c r="X246" i="52"/>
  <c r="X254" i="52"/>
  <c r="X257" i="52"/>
  <c r="X258" i="53"/>
  <c r="AP257" i="43"/>
  <c r="AP125" i="43"/>
  <c r="AP123" i="43"/>
  <c r="Y108" i="43"/>
  <c r="X98" i="28"/>
  <c r="X102" i="28"/>
  <c r="AO106" i="28"/>
  <c r="AI109" i="28"/>
  <c r="X112" i="28"/>
  <c r="AE115" i="28"/>
  <c r="AL115" i="28" s="1"/>
  <c r="AE117" i="28"/>
  <c r="AL117" i="28" s="1"/>
  <c r="AI119" i="28"/>
  <c r="X107" i="51"/>
  <c r="AI96" i="52"/>
  <c r="X112" i="52"/>
  <c r="X116" i="52"/>
  <c r="AI117" i="52"/>
  <c r="AC96" i="53"/>
  <c r="AF96" i="53" s="1"/>
  <c r="AI97" i="53"/>
  <c r="X115" i="53"/>
  <c r="X119" i="53"/>
  <c r="AO120" i="53"/>
  <c r="Y123" i="43"/>
  <c r="X96" i="28"/>
  <c r="AI99" i="28"/>
  <c r="AI102" i="28"/>
  <c r="AO108" i="28"/>
  <c r="AC110" i="28"/>
  <c r="AF110" i="28" s="1"/>
  <c r="AI122" i="28"/>
  <c r="X112" i="51"/>
  <c r="AO112" i="52"/>
  <c r="AO116" i="52"/>
  <c r="AC118" i="52"/>
  <c r="AF118" i="52" s="1"/>
  <c r="AO119" i="52"/>
  <c r="AE120" i="52"/>
  <c r="AL120" i="52" s="1"/>
  <c r="X105" i="53"/>
  <c r="X114" i="53"/>
  <c r="AP124" i="43"/>
  <c r="X100" i="28"/>
  <c r="AO102" i="28"/>
  <c r="AC109" i="28"/>
  <c r="AF109" i="28" s="1"/>
  <c r="AO115" i="51"/>
  <c r="X120" i="51"/>
  <c r="AC117" i="52"/>
  <c r="AF117" i="52" s="1"/>
  <c r="X96" i="53"/>
  <c r="AO111" i="53"/>
  <c r="X122" i="53"/>
  <c r="AO123" i="53"/>
  <c r="Y119" i="43"/>
  <c r="Y117" i="43"/>
  <c r="Y107" i="43"/>
  <c r="X95" i="28"/>
  <c r="AI104" i="28"/>
  <c r="AE105" i="28"/>
  <c r="AL105" i="28" s="1"/>
  <c r="AC108" i="28"/>
  <c r="AF108" i="28" s="1"/>
  <c r="AI115" i="28"/>
  <c r="X101" i="51"/>
  <c r="X100" i="52"/>
  <c r="X111" i="53"/>
  <c r="Y105" i="43"/>
  <c r="AP101" i="43"/>
  <c r="AC97" i="28"/>
  <c r="AF97" i="28" s="1"/>
  <c r="X99" i="28"/>
  <c r="X106" i="28"/>
  <c r="AE122" i="28"/>
  <c r="AL122" i="28" s="1"/>
  <c r="AI105" i="52"/>
  <c r="AE112" i="52"/>
  <c r="AL112" i="52" s="1"/>
  <c r="AE116" i="52"/>
  <c r="AL116" i="52" s="1"/>
  <c r="X100" i="53"/>
  <c r="AE115" i="53"/>
  <c r="AL115" i="53" s="1"/>
  <c r="AP120" i="43"/>
  <c r="AP112" i="43"/>
  <c r="X109" i="28"/>
  <c r="AC116" i="28"/>
  <c r="AF116" i="28" s="1"/>
  <c r="X102" i="51"/>
  <c r="AP114" i="43"/>
  <c r="AE96" i="28"/>
  <c r="AL96" i="28" s="1"/>
  <c r="AO113" i="28"/>
  <c r="X114" i="51"/>
  <c r="X124" i="51"/>
  <c r="X102" i="52"/>
  <c r="AO118" i="52"/>
  <c r="AC97" i="53"/>
  <c r="AF97" i="53" s="1"/>
  <c r="AO100" i="53"/>
  <c r="AO103" i="53"/>
  <c r="AO104" i="53"/>
  <c r="AE114" i="53"/>
  <c r="AL114" i="53" s="1"/>
  <c r="AF264" i="43"/>
  <c r="AM264" i="43" s="1"/>
  <c r="AJ263" i="43"/>
  <c r="AP261" i="43"/>
  <c r="AD260" i="43"/>
  <c r="AG260" i="43" s="1"/>
  <c r="AP258" i="43"/>
  <c r="AJ257" i="43"/>
  <c r="AF254" i="43"/>
  <c r="AM254" i="43" s="1"/>
  <c r="AJ251" i="43"/>
  <c r="AP249" i="43"/>
  <c r="AD248" i="43"/>
  <c r="AG248" i="43" s="1"/>
  <c r="AD245" i="43"/>
  <c r="AG245" i="43" s="1"/>
  <c r="AJ242" i="43"/>
  <c r="AF240" i="43"/>
  <c r="AM240" i="43" s="1"/>
  <c r="AD239" i="43"/>
  <c r="AG239" i="43" s="1"/>
  <c r="X240" i="52"/>
  <c r="X247" i="52"/>
  <c r="AC252" i="52"/>
  <c r="AF252" i="52" s="1"/>
  <c r="AC258" i="52"/>
  <c r="AF258" i="52" s="1"/>
  <c r="X259" i="53"/>
  <c r="AE264" i="53"/>
  <c r="AL264" i="53" s="1"/>
  <c r="AJ264" i="43"/>
  <c r="AD263" i="43"/>
  <c r="AG263" i="43" s="1"/>
  <c r="AF261" i="43"/>
  <c r="AM261" i="43" s="1"/>
  <c r="AP259" i="43"/>
  <c r="AD257" i="43"/>
  <c r="AG257" i="43" s="1"/>
  <c r="AJ254" i="43"/>
  <c r="AF252" i="43"/>
  <c r="AM252" i="43" s="1"/>
  <c r="AD251" i="43"/>
  <c r="AG251" i="43" s="1"/>
  <c r="AF249" i="43"/>
  <c r="AM249" i="43" s="1"/>
  <c r="AP247" i="43"/>
  <c r="AP244" i="43"/>
  <c r="AF243" i="43"/>
  <c r="AM243" i="43" s="1"/>
  <c r="AD242" i="43"/>
  <c r="AG242" i="43" s="1"/>
  <c r="AJ240" i="43"/>
  <c r="AP238" i="43"/>
  <c r="X242" i="51"/>
  <c r="X245" i="51"/>
  <c r="AO255" i="52"/>
  <c r="X265" i="52"/>
  <c r="AE250" i="53"/>
  <c r="AL250" i="53" s="1"/>
  <c r="AP265" i="43"/>
  <c r="AP262" i="43"/>
  <c r="AP256" i="43"/>
  <c r="AF255" i="43"/>
  <c r="AM255" i="43" s="1"/>
  <c r="AJ252" i="43"/>
  <c r="AP250" i="43"/>
  <c r="AF246" i="43"/>
  <c r="AM246" i="43" s="1"/>
  <c r="AJ243" i="43"/>
  <c r="AP241" i="43"/>
  <c r="AF237" i="43"/>
  <c r="AM237" i="43" s="1"/>
  <c r="AO239" i="52"/>
  <c r="AO250" i="52"/>
  <c r="X237" i="53"/>
  <c r="AE240" i="53"/>
  <c r="AL240" i="53" s="1"/>
  <c r="AE246" i="53"/>
  <c r="AL246" i="53" s="1"/>
  <c r="X251" i="53"/>
  <c r="AC256" i="53"/>
  <c r="AF256" i="53" s="1"/>
  <c r="X261" i="53"/>
  <c r="AF265" i="43"/>
  <c r="AM265" i="43" s="1"/>
  <c r="AF258" i="43"/>
  <c r="AM258" i="43" s="1"/>
  <c r="AJ255" i="43"/>
  <c r="AP253" i="43"/>
  <c r="AJ246" i="43"/>
  <c r="AF244" i="43"/>
  <c r="AM244" i="43" s="1"/>
  <c r="AF241" i="43"/>
  <c r="AM241" i="43" s="1"/>
  <c r="AP239" i="43"/>
  <c r="AJ237" i="43"/>
  <c r="AO242" i="51"/>
  <c r="X244" i="51"/>
  <c r="X256" i="51"/>
  <c r="X241" i="53"/>
  <c r="X247" i="53"/>
  <c r="X254" i="53"/>
  <c r="X264" i="53"/>
  <c r="AP260" i="43"/>
  <c r="AF256" i="43"/>
  <c r="AM256" i="43" s="1"/>
  <c r="AF253" i="43"/>
  <c r="AM253" i="43" s="1"/>
  <c r="AP248" i="43"/>
  <c r="AF247" i="43"/>
  <c r="AM247" i="43" s="1"/>
  <c r="AF238" i="43"/>
  <c r="AM238" i="43" s="1"/>
  <c r="X237" i="51"/>
  <c r="X264" i="51"/>
  <c r="AI238" i="52"/>
  <c r="X250" i="53"/>
  <c r="Y256" i="43"/>
  <c r="Y253" i="43"/>
  <c r="AF262" i="43"/>
  <c r="AM262" i="43" s="1"/>
  <c r="AF259" i="43"/>
  <c r="AM259" i="43" s="1"/>
  <c r="AF250" i="43"/>
  <c r="AM250" i="43" s="1"/>
  <c r="AP245" i="43"/>
  <c r="AC239" i="52"/>
  <c r="AF239" i="52" s="1"/>
  <c r="AI250" i="52"/>
  <c r="AO258" i="52"/>
  <c r="X240" i="53"/>
  <c r="X243" i="53"/>
  <c r="X236" i="28"/>
  <c r="X237" i="28"/>
  <c r="Y265" i="43"/>
  <c r="X240" i="51"/>
  <c r="X251" i="52"/>
  <c r="X256" i="52"/>
  <c r="AC265" i="52"/>
  <c r="AF265" i="52" s="1"/>
  <c r="X263" i="53"/>
  <c r="AC238" i="52"/>
  <c r="AF238" i="52" s="1"/>
  <c r="AC246" i="52"/>
  <c r="AF246" i="52" s="1"/>
  <c r="AC249" i="52"/>
  <c r="AF249" i="52" s="1"/>
  <c r="AO265" i="52"/>
  <c r="AE251" i="53"/>
  <c r="AL251" i="53" s="1"/>
  <c r="AI256" i="53"/>
  <c r="AC258" i="53"/>
  <c r="AF258" i="53" s="1"/>
  <c r="X345" i="51"/>
  <c r="X351" i="51"/>
  <c r="X358" i="51"/>
  <c r="AE346" i="28"/>
  <c r="AL346" i="28" s="1"/>
  <c r="AO348" i="28"/>
  <c r="X352" i="28"/>
  <c r="AI359" i="28"/>
  <c r="AO361" i="28"/>
  <c r="AO366" i="28"/>
  <c r="X344" i="52"/>
  <c r="AO346" i="52"/>
  <c r="X349" i="52"/>
  <c r="X356" i="53"/>
  <c r="AJ361" i="43"/>
  <c r="AP369" i="43"/>
  <c r="AP361" i="43"/>
  <c r="AE355" i="51"/>
  <c r="AL355" i="51" s="1"/>
  <c r="AC365" i="51"/>
  <c r="AF365" i="51" s="1"/>
  <c r="X367" i="51"/>
  <c r="AE354" i="28"/>
  <c r="AL354" i="28" s="1"/>
  <c r="AO365" i="28"/>
  <c r="AO369" i="28"/>
  <c r="X348" i="52"/>
  <c r="X352" i="52"/>
  <c r="AI361" i="52"/>
  <c r="AO362" i="52"/>
  <c r="X352" i="53"/>
  <c r="Y343" i="43"/>
  <c r="X347" i="51"/>
  <c r="X341" i="28"/>
  <c r="AO343" i="28"/>
  <c r="AI349" i="28"/>
  <c r="X356" i="28"/>
  <c r="X359" i="28"/>
  <c r="AO364" i="28"/>
  <c r="X368" i="28"/>
  <c r="AC370" i="28"/>
  <c r="AF370" i="28" s="1"/>
  <c r="AJ353" i="43"/>
  <c r="X344" i="51"/>
  <c r="AO363" i="51"/>
  <c r="AI367" i="51"/>
  <c r="AO346" i="28"/>
  <c r="AO347" i="28"/>
  <c r="AC348" i="28"/>
  <c r="AF348" i="28" s="1"/>
  <c r="AE349" i="28"/>
  <c r="AL349" i="28" s="1"/>
  <c r="AO351" i="28"/>
  <c r="X364" i="28"/>
  <c r="AI370" i="28"/>
  <c r="AI349" i="53"/>
  <c r="AO352" i="53"/>
  <c r="X341" i="51"/>
  <c r="AO347" i="51"/>
  <c r="AO350" i="51"/>
  <c r="AO356" i="51"/>
  <c r="X362" i="51"/>
  <c r="X345" i="28"/>
  <c r="X350" i="28"/>
  <c r="AO354" i="28"/>
  <c r="AC356" i="28"/>
  <c r="AF356" i="28" s="1"/>
  <c r="AE357" i="28"/>
  <c r="AL357" i="28" s="1"/>
  <c r="AI365" i="28"/>
  <c r="AO367" i="28"/>
  <c r="AE369" i="28"/>
  <c r="AL369" i="28" s="1"/>
  <c r="AI351" i="52"/>
  <c r="X354" i="52"/>
  <c r="AC361" i="52"/>
  <c r="AF361" i="52" s="1"/>
  <c r="AC362" i="52"/>
  <c r="AF362" i="52" s="1"/>
  <c r="AI348" i="53"/>
  <c r="AP365" i="43"/>
  <c r="AP357" i="43"/>
  <c r="AC343" i="28"/>
  <c r="AF343" i="28" s="1"/>
  <c r="X353" i="28"/>
  <c r="AO363" i="28"/>
  <c r="AC364" i="28"/>
  <c r="AF364" i="28" s="1"/>
  <c r="AE365" i="28"/>
  <c r="AL365" i="28" s="1"/>
  <c r="X370" i="28"/>
  <c r="AO354" i="52"/>
  <c r="AI362" i="52"/>
  <c r="AE344" i="53"/>
  <c r="AL344" i="53" s="1"/>
  <c r="AE348" i="53"/>
  <c r="AL348" i="53" s="1"/>
  <c r="AI351" i="53"/>
  <c r="AI355" i="53"/>
  <c r="X357" i="53"/>
  <c r="AI358" i="53"/>
  <c r="X365" i="53"/>
  <c r="AC357" i="51"/>
  <c r="AF357" i="51" s="1"/>
  <c r="AI362" i="51"/>
  <c r="X364" i="51"/>
  <c r="X368" i="51"/>
  <c r="AI343" i="28"/>
  <c r="AO345" i="28"/>
  <c r="AC346" i="28"/>
  <c r="AF346" i="28" s="1"/>
  <c r="AC351" i="28"/>
  <c r="AF351" i="28" s="1"/>
  <c r="X361" i="28"/>
  <c r="AE348" i="52"/>
  <c r="AL348" i="52" s="1"/>
  <c r="X345" i="53"/>
  <c r="X367" i="53"/>
  <c r="AI346" i="51"/>
  <c r="X348" i="51"/>
  <c r="X354" i="51"/>
  <c r="AC356" i="51"/>
  <c r="AF356" i="51" s="1"/>
  <c r="X361" i="51"/>
  <c r="X344" i="28"/>
  <c r="AO353" i="28"/>
  <c r="AO358" i="28"/>
  <c r="AC359" i="28"/>
  <c r="AF359" i="28" s="1"/>
  <c r="X354" i="53"/>
  <c r="AO365" i="53"/>
  <c r="X52" i="28"/>
  <c r="X50" i="52"/>
  <c r="AE27" i="53"/>
  <c r="AL27" i="53" s="1"/>
  <c r="AO53" i="53"/>
  <c r="X31" i="28"/>
  <c r="AC35" i="28"/>
  <c r="AF35" i="28" s="1"/>
  <c r="AO36" i="28"/>
  <c r="X47" i="28"/>
  <c r="AO40" i="51"/>
  <c r="X45" i="51"/>
  <c r="AC41" i="52"/>
  <c r="AF41" i="52" s="1"/>
  <c r="X43" i="52"/>
  <c r="X50" i="53"/>
  <c r="AE51" i="28"/>
  <c r="AL51" i="28" s="1"/>
  <c r="X34" i="51"/>
  <c r="AI52" i="52"/>
  <c r="AO34" i="28"/>
  <c r="X38" i="28"/>
  <c r="X46" i="51"/>
  <c r="X48" i="52"/>
  <c r="X51" i="52"/>
  <c r="X35" i="28"/>
  <c r="X31" i="51"/>
  <c r="AO50" i="28"/>
  <c r="X39" i="51"/>
  <c r="X44" i="51"/>
  <c r="X41" i="53"/>
  <c r="X45" i="53"/>
  <c r="AI51" i="53"/>
  <c r="AO29" i="28"/>
  <c r="AE31" i="28"/>
  <c r="AL31" i="28" s="1"/>
  <c r="X39" i="28"/>
  <c r="AO42" i="28"/>
  <c r="X25" i="51"/>
  <c r="X35" i="52"/>
  <c r="X42" i="52"/>
  <c r="X34" i="53"/>
  <c r="X38" i="53"/>
  <c r="X42" i="53"/>
  <c r="X49" i="53"/>
  <c r="AJ38" i="43"/>
  <c r="AJ30" i="43"/>
  <c r="X25" i="28"/>
  <c r="AO27" i="28"/>
  <c r="X33" i="28"/>
  <c r="AE41" i="28"/>
  <c r="AL41" i="28" s="1"/>
  <c r="AE43" i="28"/>
  <c r="AL43" i="28" s="1"/>
  <c r="AO53" i="28"/>
  <c r="AO27" i="52"/>
  <c r="AE31" i="52"/>
  <c r="AL31" i="52" s="1"/>
  <c r="X26" i="53"/>
  <c r="X39" i="53"/>
  <c r="AO45" i="53"/>
  <c r="AC36" i="28"/>
  <c r="AF36" i="28" s="1"/>
  <c r="AO44" i="28"/>
  <c r="AO46" i="28"/>
  <c r="X54" i="28"/>
  <c r="X29" i="51"/>
  <c r="X50" i="51"/>
  <c r="X28" i="52"/>
  <c r="X31" i="53"/>
  <c r="AP29" i="43"/>
  <c r="AE32" i="28"/>
  <c r="AL32" i="28" s="1"/>
  <c r="AI36" i="28"/>
  <c r="X48" i="28"/>
  <c r="AO32" i="51"/>
  <c r="X47" i="51"/>
  <c r="X31" i="52"/>
  <c r="AI26" i="53"/>
  <c r="X29" i="53"/>
  <c r="X37" i="53"/>
  <c r="AE38" i="53"/>
  <c r="AL38" i="53" s="1"/>
  <c r="AO48" i="53"/>
  <c r="X26" i="28"/>
  <c r="AC27" i="28"/>
  <c r="AF27" i="28" s="1"/>
  <c r="AO41" i="28"/>
  <c r="X27" i="52"/>
  <c r="X40" i="52"/>
  <c r="AO26" i="28"/>
  <c r="X34" i="28"/>
  <c r="AO43" i="28"/>
  <c r="AC44" i="28"/>
  <c r="AF44" i="28" s="1"/>
  <c r="AO48" i="28"/>
  <c r="AC49" i="28"/>
  <c r="AF49" i="28" s="1"/>
  <c r="AO51" i="28"/>
  <c r="X30" i="51"/>
  <c r="AE30" i="52"/>
  <c r="AL30" i="52" s="1"/>
  <c r="AI29" i="53"/>
  <c r="AO40" i="53"/>
  <c r="AP47" i="43"/>
  <c r="AP31" i="43"/>
  <c r="AO28" i="28"/>
  <c r="X32" i="28"/>
  <c r="AI44" i="28"/>
  <c r="AE49" i="28"/>
  <c r="AL49" i="28" s="1"/>
  <c r="X50" i="28"/>
  <c r="X27" i="51"/>
  <c r="AC25" i="52"/>
  <c r="AF25" i="52" s="1"/>
  <c r="X34" i="52"/>
  <c r="X45" i="52"/>
  <c r="AC48" i="53"/>
  <c r="AF48" i="53" s="1"/>
  <c r="X53" i="53"/>
  <c r="AO38" i="28"/>
  <c r="X40" i="28"/>
  <c r="AC54" i="28"/>
  <c r="AF54" i="28" s="1"/>
  <c r="X42" i="51"/>
  <c r="AC50" i="51"/>
  <c r="AF50" i="51" s="1"/>
  <c r="AC33" i="52"/>
  <c r="AF33" i="52" s="1"/>
  <c r="X38" i="52"/>
  <c r="AE46" i="52"/>
  <c r="AL46" i="52" s="1"/>
  <c r="AO34" i="53"/>
  <c r="X47" i="53"/>
  <c r="AE54" i="53"/>
  <c r="AL54" i="53" s="1"/>
  <c r="AO40" i="28"/>
  <c r="AI41" i="28"/>
  <c r="X42" i="28"/>
  <c r="AC48" i="28"/>
  <c r="AF48" i="28" s="1"/>
  <c r="AO52" i="28"/>
  <c r="X53" i="28"/>
  <c r="X35" i="51"/>
  <c r="X30" i="52"/>
  <c r="AC40" i="53"/>
  <c r="AF40" i="53" s="1"/>
  <c r="AE46" i="53"/>
  <c r="AL46" i="53" s="1"/>
  <c r="AO63" i="28"/>
  <c r="AC73" i="28"/>
  <c r="AF73" i="28" s="1"/>
  <c r="AE74" i="28"/>
  <c r="AL74" i="28" s="1"/>
  <c r="AO82" i="28"/>
  <c r="AO84" i="28"/>
  <c r="AI61" i="52"/>
  <c r="X69" i="52"/>
  <c r="X90" i="52"/>
  <c r="X76" i="53"/>
  <c r="AC82" i="53"/>
  <c r="AF82" i="53" s="1"/>
  <c r="AE72" i="28"/>
  <c r="AL72" i="28" s="1"/>
  <c r="AC86" i="28"/>
  <c r="AF86" i="28" s="1"/>
  <c r="AO88" i="28"/>
  <c r="X64" i="52"/>
  <c r="AO68" i="28"/>
  <c r="AC71" i="28"/>
  <c r="AF71" i="28" s="1"/>
  <c r="AI65" i="51"/>
  <c r="X71" i="52"/>
  <c r="AC73" i="52"/>
  <c r="AF73" i="52" s="1"/>
  <c r="AC76" i="52"/>
  <c r="AF76" i="52" s="1"/>
  <c r="AO82" i="52"/>
  <c r="X72" i="53"/>
  <c r="AO86" i="53"/>
  <c r="AO66" i="28"/>
  <c r="AI76" i="51"/>
  <c r="AI63" i="52"/>
  <c r="AO68" i="52"/>
  <c r="AC70" i="53"/>
  <c r="AF70" i="53" s="1"/>
  <c r="X78" i="53"/>
  <c r="AC80" i="53"/>
  <c r="AF80" i="53" s="1"/>
  <c r="AI85" i="51"/>
  <c r="X68" i="53"/>
  <c r="AO75" i="53"/>
  <c r="X81" i="53"/>
  <c r="X88" i="53"/>
  <c r="AO60" i="28"/>
  <c r="AE62" i="28"/>
  <c r="AL62" i="28" s="1"/>
  <c r="AI79" i="51"/>
  <c r="AO67" i="52"/>
  <c r="X76" i="52"/>
  <c r="AI77" i="52"/>
  <c r="X81" i="52"/>
  <c r="X64" i="53"/>
  <c r="AO82" i="53"/>
  <c r="AO88" i="53"/>
  <c r="AC65" i="28"/>
  <c r="AF65" i="28" s="1"/>
  <c r="AC66" i="28"/>
  <c r="AF66" i="28" s="1"/>
  <c r="AC68" i="28"/>
  <c r="AF68" i="28" s="1"/>
  <c r="AC76" i="28"/>
  <c r="AF76" i="28" s="1"/>
  <c r="AE63" i="52"/>
  <c r="AL63" i="52" s="1"/>
  <c r="X79" i="52"/>
  <c r="X70" i="53"/>
  <c r="AC67" i="28"/>
  <c r="AF67" i="28" s="1"/>
  <c r="AO84" i="51"/>
  <c r="AI73" i="52"/>
  <c r="X84" i="53"/>
  <c r="X203" i="28"/>
  <c r="X212" i="51"/>
  <c r="X207" i="28"/>
  <c r="AO204" i="28"/>
  <c r="AI212" i="28"/>
  <c r="X215" i="28"/>
  <c r="X213" i="53"/>
  <c r="X204" i="52"/>
  <c r="AI218" i="52"/>
  <c r="X209" i="53"/>
  <c r="AO214" i="28"/>
  <c r="X204" i="28"/>
  <c r="X222" i="52"/>
  <c r="AC220" i="52"/>
  <c r="AF220" i="52" s="1"/>
  <c r="AO212" i="28"/>
  <c r="X212" i="52"/>
  <c r="X204" i="51"/>
  <c r="X217" i="53"/>
  <c r="X218" i="28"/>
  <c r="AI212" i="53"/>
  <c r="AE214" i="28"/>
  <c r="AL214" i="28" s="1"/>
  <c r="AI222" i="28"/>
  <c r="AO210" i="52"/>
  <c r="AC206" i="28"/>
  <c r="AF206" i="28" s="1"/>
  <c r="X227" i="52"/>
  <c r="X201" i="53"/>
  <c r="X207" i="53"/>
  <c r="AO211" i="28"/>
  <c r="AC213" i="28"/>
  <c r="AF213" i="28" s="1"/>
  <c r="AI221" i="28"/>
  <c r="AO224" i="28"/>
  <c r="X220" i="52"/>
  <c r="X201" i="28"/>
  <c r="AC208" i="28"/>
  <c r="AF208" i="28" s="1"/>
  <c r="AE212" i="28"/>
  <c r="AL212" i="28" s="1"/>
  <c r="X214" i="51"/>
  <c r="X209" i="52"/>
  <c r="AC215" i="52"/>
  <c r="AF215" i="52" s="1"/>
  <c r="AC218" i="52"/>
  <c r="AF218" i="52" s="1"/>
  <c r="X225" i="52"/>
  <c r="AE213" i="53"/>
  <c r="AL213" i="53" s="1"/>
  <c r="X200" i="28"/>
  <c r="AC221" i="28"/>
  <c r="AF221" i="28" s="1"/>
  <c r="AO226" i="28"/>
  <c r="X211" i="51"/>
  <c r="X205" i="52"/>
  <c r="X217" i="52"/>
  <c r="X230" i="52"/>
  <c r="X229" i="53"/>
  <c r="AE215" i="28"/>
  <c r="AL215" i="28" s="1"/>
  <c r="AO203" i="28"/>
  <c r="X208" i="28"/>
  <c r="AI219" i="52"/>
  <c r="X216" i="53"/>
  <c r="X225" i="53"/>
  <c r="AO193" i="28"/>
  <c r="AO178" i="53"/>
  <c r="AO180" i="53"/>
  <c r="AO178" i="28"/>
  <c r="AI194" i="51"/>
  <c r="AI178" i="52"/>
  <c r="AI184" i="52"/>
  <c r="AO194" i="52"/>
  <c r="AO174" i="53"/>
  <c r="AO194" i="51"/>
  <c r="AO192" i="28"/>
  <c r="AO165" i="51"/>
  <c r="AC200" i="28"/>
  <c r="AF200" i="28" s="1"/>
  <c r="X206" i="28"/>
  <c r="AI214" i="28"/>
  <c r="AC217" i="28"/>
  <c r="AF217" i="28" s="1"/>
  <c r="AO221" i="28"/>
  <c r="AC226" i="28"/>
  <c r="AF226" i="28" s="1"/>
  <c r="AE227" i="28"/>
  <c r="AL227" i="28" s="1"/>
  <c r="AI207" i="52"/>
  <c r="AC209" i="52"/>
  <c r="AF209" i="52" s="1"/>
  <c r="AE221" i="52"/>
  <c r="AL221" i="52" s="1"/>
  <c r="AC224" i="52"/>
  <c r="AF224" i="52" s="1"/>
  <c r="X226" i="52"/>
  <c r="AE201" i="53"/>
  <c r="AL201" i="53" s="1"/>
  <c r="AE209" i="53"/>
  <c r="AL209" i="53" s="1"/>
  <c r="AO211" i="53"/>
  <c r="X223" i="53"/>
  <c r="AI203" i="28"/>
  <c r="AE204" i="28"/>
  <c r="AL204" i="28" s="1"/>
  <c r="AO209" i="28"/>
  <c r="AO218" i="28"/>
  <c r="X222" i="28"/>
  <c r="X225" i="51"/>
  <c r="AO204" i="52"/>
  <c r="X207" i="52"/>
  <c r="AO207" i="53"/>
  <c r="X210" i="53"/>
  <c r="AC212" i="53"/>
  <c r="AF212" i="53" s="1"/>
  <c r="AI201" i="28"/>
  <c r="X205" i="28"/>
  <c r="AO206" i="28"/>
  <c r="X219" i="28"/>
  <c r="AC225" i="28"/>
  <c r="AF225" i="28" s="1"/>
  <c r="AC208" i="52"/>
  <c r="AF208" i="52" s="1"/>
  <c r="AI217" i="52"/>
  <c r="AO218" i="52"/>
  <c r="AI226" i="52"/>
  <c r="AC204" i="53"/>
  <c r="AF204" i="53" s="1"/>
  <c r="AI223" i="53"/>
  <c r="AE201" i="28"/>
  <c r="AL201" i="28" s="1"/>
  <c r="AE223" i="28"/>
  <c r="AL223" i="28" s="1"/>
  <c r="X226" i="28"/>
  <c r="X213" i="51"/>
  <c r="X202" i="52"/>
  <c r="AE204" i="52"/>
  <c r="AL204" i="52" s="1"/>
  <c r="AE207" i="52"/>
  <c r="AL207" i="52" s="1"/>
  <c r="X216" i="52"/>
  <c r="X221" i="52"/>
  <c r="X202" i="53"/>
  <c r="X218" i="53"/>
  <c r="AO219" i="53"/>
  <c r="X222" i="53"/>
  <c r="X226" i="53"/>
  <c r="AC209" i="28"/>
  <c r="AF209" i="28" s="1"/>
  <c r="AE211" i="28"/>
  <c r="AL211" i="28" s="1"/>
  <c r="AI206" i="53"/>
  <c r="X212" i="53"/>
  <c r="AI214" i="53"/>
  <c r="X208" i="52"/>
  <c r="AI216" i="52"/>
  <c r="AC217" i="52"/>
  <c r="AF217" i="52" s="1"/>
  <c r="AO224" i="52"/>
  <c r="AE229" i="52"/>
  <c r="AL229" i="52" s="1"/>
  <c r="X200" i="53"/>
  <c r="X206" i="53"/>
  <c r="X208" i="53"/>
  <c r="AC223" i="53"/>
  <c r="AF223" i="53" s="1"/>
  <c r="AO226" i="53"/>
  <c r="X211" i="28"/>
  <c r="X213" i="28"/>
  <c r="AC218" i="28"/>
  <c r="AF218" i="28" s="1"/>
  <c r="X223" i="28"/>
  <c r="X226" i="51"/>
  <c r="AO215" i="52"/>
  <c r="AI219" i="53"/>
  <c r="AE205" i="28"/>
  <c r="AL205" i="28" s="1"/>
  <c r="AE219" i="28"/>
  <c r="AL219" i="28" s="1"/>
  <c r="AC220" i="28"/>
  <c r="AF220" i="28" s="1"/>
  <c r="X208" i="51"/>
  <c r="X223" i="51"/>
  <c r="AI208" i="52"/>
  <c r="AC210" i="52"/>
  <c r="AF210" i="52" s="1"/>
  <c r="AO212" i="52"/>
  <c r="X218" i="52"/>
  <c r="X219" i="52"/>
  <c r="AI209" i="53"/>
  <c r="X215" i="53"/>
  <c r="AO221" i="53"/>
  <c r="AO168" i="28"/>
  <c r="AI168" i="51"/>
  <c r="AI170" i="51"/>
  <c r="AO175" i="53"/>
  <c r="AO173" i="28"/>
  <c r="AO175" i="28"/>
  <c r="AI183" i="52"/>
  <c r="X165" i="51"/>
  <c r="AO171" i="28"/>
  <c r="AO184" i="28"/>
  <c r="AO189" i="53"/>
  <c r="AO182" i="52"/>
  <c r="AO172" i="28"/>
  <c r="AO185" i="28"/>
  <c r="X136" i="28"/>
  <c r="AE146" i="28"/>
  <c r="AL146" i="28" s="1"/>
  <c r="X144" i="51"/>
  <c r="AI150" i="53"/>
  <c r="AC151" i="53"/>
  <c r="AF151" i="53" s="1"/>
  <c r="X154" i="53"/>
  <c r="Y135" i="43"/>
  <c r="X143" i="51"/>
  <c r="AE153" i="51"/>
  <c r="AL153" i="51" s="1"/>
  <c r="AE156" i="51"/>
  <c r="AL156" i="51" s="1"/>
  <c r="AC145" i="53"/>
  <c r="AF145" i="53" s="1"/>
  <c r="AO136" i="28"/>
  <c r="AI139" i="28"/>
  <c r="X150" i="28"/>
  <c r="X154" i="51"/>
  <c r="AO153" i="52"/>
  <c r="AO147" i="28"/>
  <c r="AO156" i="28"/>
  <c r="X136" i="52"/>
  <c r="X144" i="52"/>
  <c r="AE144" i="53"/>
  <c r="AL144" i="53" s="1"/>
  <c r="X151" i="53"/>
  <c r="X159" i="53"/>
  <c r="X130" i="51"/>
  <c r="AE140" i="51"/>
  <c r="AL140" i="51" s="1"/>
  <c r="X141" i="52"/>
  <c r="X149" i="52"/>
  <c r="AE136" i="28"/>
  <c r="AL136" i="28" s="1"/>
  <c r="AO138" i="28"/>
  <c r="AO139" i="53"/>
  <c r="Y154" i="43"/>
  <c r="Y146" i="43"/>
  <c r="Y138" i="43"/>
  <c r="AC132" i="28"/>
  <c r="AF132" i="28" s="1"/>
  <c r="AI152" i="28"/>
  <c r="X151" i="52"/>
  <c r="AC153" i="53"/>
  <c r="AF153" i="53" s="1"/>
  <c r="AI156" i="53"/>
  <c r="X154" i="28"/>
  <c r="X140" i="51"/>
  <c r="X140" i="52"/>
  <c r="X148" i="52"/>
  <c r="X143" i="28"/>
  <c r="AE145" i="28"/>
  <c r="AL145" i="28" s="1"/>
  <c r="AC147" i="28"/>
  <c r="AF147" i="28" s="1"/>
  <c r="AE150" i="28"/>
  <c r="AL150" i="28" s="1"/>
  <c r="X155" i="28"/>
  <c r="AO157" i="28"/>
  <c r="X135" i="51"/>
  <c r="X147" i="51"/>
  <c r="X137" i="52"/>
  <c r="AE142" i="52"/>
  <c r="AL142" i="52" s="1"/>
  <c r="X131" i="53"/>
  <c r="AO141" i="53"/>
  <c r="AC138" i="28"/>
  <c r="AF138" i="28" s="1"/>
  <c r="AC139" i="28"/>
  <c r="AF139" i="28" s="1"/>
  <c r="AI147" i="28"/>
  <c r="X131" i="51"/>
  <c r="AI147" i="51"/>
  <c r="AC158" i="53"/>
  <c r="AF158" i="53" s="1"/>
  <c r="Y160" i="43"/>
  <c r="Y152" i="43"/>
  <c r="Y144" i="43"/>
  <c r="Y136" i="43"/>
  <c r="AI143" i="28"/>
  <c r="AO145" i="28"/>
  <c r="X152" i="28"/>
  <c r="AO155" i="28"/>
  <c r="AO147" i="51"/>
  <c r="AC130" i="28"/>
  <c r="AF130" i="28" s="1"/>
  <c r="AC131" i="28"/>
  <c r="AF131" i="28" s="1"/>
  <c r="X135" i="28"/>
  <c r="AO141" i="28"/>
  <c r="X151" i="28"/>
  <c r="X142" i="52"/>
  <c r="AO135" i="28"/>
  <c r="X139" i="28"/>
  <c r="AO149" i="28"/>
  <c r="AC157" i="28"/>
  <c r="AF157" i="28" s="1"/>
  <c r="AE158" i="28"/>
  <c r="AL158" i="28" s="1"/>
  <c r="X133" i="51"/>
  <c r="X139" i="51"/>
  <c r="X131" i="52"/>
  <c r="AI136" i="52"/>
  <c r="X145" i="52"/>
  <c r="X154" i="52"/>
  <c r="X139" i="53"/>
  <c r="X146" i="53"/>
  <c r="AO147" i="53"/>
  <c r="AI136" i="28"/>
  <c r="AO151" i="28"/>
  <c r="AC155" i="28"/>
  <c r="AF155" i="28" s="1"/>
  <c r="X145" i="51"/>
  <c r="X148" i="51"/>
  <c r="X151" i="51"/>
  <c r="AO158" i="51"/>
  <c r="X139" i="52"/>
  <c r="AC156" i="52"/>
  <c r="AF156" i="52" s="1"/>
  <c r="X158" i="52"/>
  <c r="X131" i="28"/>
  <c r="AO139" i="28"/>
  <c r="AC154" i="28"/>
  <c r="AF154" i="28" s="1"/>
  <c r="AO145" i="52"/>
  <c r="X150" i="52"/>
  <c r="AC155" i="52"/>
  <c r="AF155" i="52" s="1"/>
  <c r="AO158" i="52"/>
  <c r="X135" i="53"/>
  <c r="X153" i="53"/>
  <c r="AP153" i="43"/>
  <c r="AP145" i="43"/>
  <c r="AP137" i="43"/>
  <c r="AO133" i="28"/>
  <c r="AC141" i="28"/>
  <c r="AF141" i="28" s="1"/>
  <c r="AC152" i="28"/>
  <c r="AF152" i="28" s="1"/>
  <c r="X132" i="51"/>
  <c r="AI136" i="51"/>
  <c r="X141" i="51"/>
  <c r="AO145" i="51"/>
  <c r="X153" i="51"/>
  <c r="X153" i="52"/>
  <c r="X157" i="52"/>
  <c r="X160" i="52"/>
  <c r="X152" i="53"/>
  <c r="AI167" i="28"/>
  <c r="AO167" i="28"/>
  <c r="AO165" i="28"/>
  <c r="AC169" i="28"/>
  <c r="AF169" i="28" s="1"/>
  <c r="AI188" i="28"/>
  <c r="AO188" i="28"/>
  <c r="AO190" i="28"/>
  <c r="X171" i="51"/>
  <c r="X181" i="51"/>
  <c r="X185" i="51"/>
  <c r="X189" i="51"/>
  <c r="AO172" i="53"/>
  <c r="AI183" i="53"/>
  <c r="AO183" i="53"/>
  <c r="AI185" i="53"/>
  <c r="AO185" i="53"/>
  <c r="AO187" i="53"/>
  <c r="AO194" i="53"/>
  <c r="AO174" i="28"/>
  <c r="AO176" i="28"/>
  <c r="AI186" i="28"/>
  <c r="AO186" i="28"/>
  <c r="AO166" i="53"/>
  <c r="AO170" i="53"/>
  <c r="AI179" i="53"/>
  <c r="AO179" i="53"/>
  <c r="AI181" i="53"/>
  <c r="AO181" i="53"/>
  <c r="AI192" i="53"/>
  <c r="AO192" i="53"/>
  <c r="AO182" i="28"/>
  <c r="AO168" i="53"/>
  <c r="AI177" i="53"/>
  <c r="AO177" i="53"/>
  <c r="AO190" i="53"/>
  <c r="AO170" i="28"/>
  <c r="AI180" i="28"/>
  <c r="AO180" i="28"/>
  <c r="AO189" i="28"/>
  <c r="AO191" i="28"/>
  <c r="AE192" i="53"/>
  <c r="AL192" i="53" s="1"/>
  <c r="AI166" i="28"/>
  <c r="AO166" i="28"/>
  <c r="AO177" i="28"/>
  <c r="AO187" i="28"/>
  <c r="AI173" i="53"/>
  <c r="AO173" i="53"/>
  <c r="AO182" i="53"/>
  <c r="AO184" i="53"/>
  <c r="AO186" i="53"/>
  <c r="AI188" i="53"/>
  <c r="AO188" i="53"/>
  <c r="AI189" i="28"/>
  <c r="AI171" i="53"/>
  <c r="AO171" i="53"/>
  <c r="AI169" i="28"/>
  <c r="AO169" i="28"/>
  <c r="AE177" i="28"/>
  <c r="AL177" i="28" s="1"/>
  <c r="AO179" i="28"/>
  <c r="AO181" i="28"/>
  <c r="AO183" i="28"/>
  <c r="AI194" i="28"/>
  <c r="AO194" i="28"/>
  <c r="AI172" i="51"/>
  <c r="AO176" i="51"/>
  <c r="AI178" i="51"/>
  <c r="AI180" i="51"/>
  <c r="AI165" i="53"/>
  <c r="AO165" i="53"/>
  <c r="AO167" i="53"/>
  <c r="AI169" i="53"/>
  <c r="AO169" i="53"/>
  <c r="AO176" i="53"/>
  <c r="AO191" i="53"/>
  <c r="X298" i="28"/>
  <c r="AO299" i="28"/>
  <c r="X273" i="51"/>
  <c r="AI278" i="28"/>
  <c r="X282" i="51"/>
  <c r="AI283" i="28"/>
  <c r="AI299" i="28"/>
  <c r="X292" i="53"/>
  <c r="AI286" i="52"/>
  <c r="X271" i="52"/>
  <c r="X295" i="53"/>
  <c r="AI274" i="52"/>
  <c r="X275" i="28"/>
  <c r="X271" i="28"/>
  <c r="X275" i="51"/>
  <c r="X289" i="52"/>
  <c r="X300" i="52"/>
  <c r="AO290" i="52"/>
  <c r="AP299" i="43"/>
  <c r="X286" i="52"/>
  <c r="AI281" i="52"/>
  <c r="X286" i="28"/>
  <c r="AO280" i="28"/>
  <c r="X277" i="51"/>
  <c r="X297" i="28"/>
  <c r="X284" i="53"/>
  <c r="X287" i="51"/>
  <c r="X293" i="52"/>
  <c r="AO289" i="28"/>
  <c r="X288" i="53"/>
  <c r="X291" i="28"/>
  <c r="X270" i="53"/>
  <c r="AP291" i="43"/>
  <c r="AO271" i="51"/>
  <c r="X277" i="53"/>
  <c r="AE283" i="53"/>
  <c r="AL283" i="53" s="1"/>
  <c r="AI272" i="28"/>
  <c r="AC299" i="53"/>
  <c r="AF299" i="53" s="1"/>
  <c r="X282" i="28"/>
  <c r="AO288" i="28"/>
  <c r="X284" i="52"/>
  <c r="AO292" i="53"/>
  <c r="X283" i="51"/>
  <c r="X281" i="52"/>
  <c r="X291" i="53"/>
  <c r="AC296" i="28"/>
  <c r="AF296" i="28" s="1"/>
  <c r="X294" i="28"/>
  <c r="X290" i="51"/>
  <c r="AI275" i="52"/>
  <c r="AI272" i="53"/>
  <c r="X285" i="53"/>
  <c r="H118" i="43"/>
  <c r="H153" i="43"/>
  <c r="H67" i="43"/>
  <c r="H137" i="43"/>
  <c r="H188" i="43"/>
  <c r="H223" i="43"/>
  <c r="H102" i="43"/>
  <c r="H172" i="43"/>
  <c r="H207" i="43"/>
  <c r="H75" i="43"/>
  <c r="H61" i="43"/>
  <c r="H145" i="43"/>
  <c r="H250" i="43"/>
  <c r="H166" i="43"/>
  <c r="I49" i="53"/>
  <c r="H83" i="43"/>
  <c r="H80" i="43"/>
  <c r="H142" i="43"/>
  <c r="H123" i="43"/>
  <c r="H101" i="43"/>
  <c r="H214" i="43"/>
  <c r="H309" i="43"/>
  <c r="U26" i="52"/>
  <c r="H88" i="43"/>
  <c r="H99" i="43"/>
  <c r="H150" i="43"/>
  <c r="H193" i="43"/>
  <c r="H169" i="43"/>
  <c r="H212" i="43"/>
  <c r="H263" i="43"/>
  <c r="H298" i="43"/>
  <c r="H284" i="43"/>
  <c r="H333" i="43"/>
  <c r="U38" i="52"/>
  <c r="H247" i="43"/>
  <c r="H282" i="43"/>
  <c r="H66" i="43"/>
  <c r="H107" i="43"/>
  <c r="H179" i="43"/>
  <c r="H220" i="43"/>
  <c r="H317" i="43"/>
  <c r="D47" i="52"/>
  <c r="H64" i="43"/>
  <c r="H158" i="43"/>
  <c r="H177" i="43"/>
  <c r="H72" i="43"/>
  <c r="H134" i="43"/>
  <c r="H228" i="43"/>
  <c r="H255" i="43"/>
  <c r="H290" i="43"/>
  <c r="H82" i="43"/>
  <c r="H109" i="43"/>
  <c r="H152" i="43"/>
  <c r="H187" i="43"/>
  <c r="H265" i="43"/>
  <c r="H241" i="43"/>
  <c r="H90" i="43"/>
  <c r="H117" i="43"/>
  <c r="H230" i="43"/>
  <c r="H292" i="43"/>
  <c r="H311" i="43"/>
  <c r="H160" i="43"/>
  <c r="H195" i="43"/>
  <c r="H125" i="43"/>
  <c r="H249" i="43"/>
  <c r="H276" i="43"/>
  <c r="H319" i="43"/>
  <c r="H136" i="43"/>
  <c r="H171" i="43"/>
  <c r="H206" i="43"/>
  <c r="H300" i="43"/>
  <c r="V54" i="43"/>
  <c r="V371" i="43" s="1"/>
  <c r="V46" i="43"/>
  <c r="V363" i="43" s="1"/>
  <c r="V38" i="43"/>
  <c r="V355" i="43" s="1"/>
  <c r="V30" i="43"/>
  <c r="V347" i="43" s="1"/>
  <c r="H257" i="43"/>
  <c r="H327" i="43"/>
  <c r="V49" i="43"/>
  <c r="V366" i="43" s="1"/>
  <c r="V41" i="43"/>
  <c r="V358" i="43" s="1"/>
  <c r="V33" i="43"/>
  <c r="V350" i="43" s="1"/>
  <c r="H74" i="43"/>
  <c r="H222" i="43"/>
  <c r="H335" i="43"/>
  <c r="U43" i="52"/>
  <c r="H89" i="43"/>
  <c r="H81" i="43"/>
  <c r="H73" i="43"/>
  <c r="H65" i="43"/>
  <c r="H159" i="43"/>
  <c r="H170" i="43"/>
  <c r="H256" i="43"/>
  <c r="H293" i="43"/>
  <c r="H275" i="43"/>
  <c r="H178" i="43"/>
  <c r="H264" i="43"/>
  <c r="H283" i="43"/>
  <c r="H186" i="43"/>
  <c r="H291" i="43"/>
  <c r="H306" i="43"/>
  <c r="H100" i="43"/>
  <c r="H194" i="43"/>
  <c r="H205" i="43"/>
  <c r="H299" i="43"/>
  <c r="H108" i="43"/>
  <c r="H213" i="43"/>
  <c r="H242" i="43"/>
  <c r="H271" i="43"/>
  <c r="H328" i="43"/>
  <c r="H320" i="43"/>
  <c r="H312" i="43"/>
  <c r="H124" i="43"/>
  <c r="H143" i="43"/>
  <c r="H229" i="43"/>
  <c r="H258" i="43"/>
  <c r="H240" i="43"/>
  <c r="H277" i="43"/>
  <c r="H334" i="43"/>
  <c r="H326" i="43"/>
  <c r="H318" i="43"/>
  <c r="H310" i="43"/>
  <c r="H151" i="43"/>
  <c r="H201" i="43"/>
  <c r="H248" i="43"/>
  <c r="H285" i="43"/>
  <c r="K40" i="28"/>
  <c r="K250" i="28" s="1"/>
  <c r="J354" i="51"/>
  <c r="D48" i="52"/>
  <c r="I310" i="52"/>
  <c r="R44" i="52"/>
  <c r="D42" i="53"/>
  <c r="D322" i="53" s="1"/>
  <c r="I51" i="53"/>
  <c r="I86" i="53" s="1"/>
  <c r="I31" i="28"/>
  <c r="I347" i="28" s="1"/>
  <c r="D46" i="53"/>
  <c r="D34" i="53"/>
  <c r="D30" i="52"/>
  <c r="I43" i="53"/>
  <c r="I78" i="53" s="1"/>
  <c r="D43" i="28"/>
  <c r="D359" i="28" s="1"/>
  <c r="K47" i="51"/>
  <c r="R47" i="51" s="1"/>
  <c r="K31" i="28"/>
  <c r="R31" i="28" s="1"/>
  <c r="I37" i="28"/>
  <c r="I353" i="28" s="1"/>
  <c r="I45" i="28"/>
  <c r="L45" i="28" s="1"/>
  <c r="D52" i="28"/>
  <c r="D368" i="28" s="1"/>
  <c r="D29" i="52"/>
  <c r="L71" i="52"/>
  <c r="J353" i="28"/>
  <c r="K45" i="28"/>
  <c r="I47" i="28"/>
  <c r="I363" i="28" s="1"/>
  <c r="U49" i="52"/>
  <c r="D53" i="53"/>
  <c r="D34" i="28"/>
  <c r="D350" i="28" s="1"/>
  <c r="K35" i="28"/>
  <c r="K37" i="28"/>
  <c r="K353" i="28" s="1"/>
  <c r="J349" i="51"/>
  <c r="U34" i="52"/>
  <c r="D26" i="53"/>
  <c r="I50" i="28"/>
  <c r="L50" i="28" s="1"/>
  <c r="U47" i="52"/>
  <c r="U50" i="52"/>
  <c r="U42" i="52"/>
  <c r="D45" i="52"/>
  <c r="R28" i="28"/>
  <c r="R344" i="28" s="1"/>
  <c r="K344" i="28"/>
  <c r="R44" i="28"/>
  <c r="R360" i="28" s="1"/>
  <c r="K360" i="28"/>
  <c r="L42" i="28"/>
  <c r="L358" i="28" s="1"/>
  <c r="I358" i="28"/>
  <c r="E342" i="28"/>
  <c r="K27" i="28"/>
  <c r="H351" i="28"/>
  <c r="G352" i="28"/>
  <c r="E355" i="28"/>
  <c r="D41" i="28"/>
  <c r="D357" i="28" s="1"/>
  <c r="C356" i="28"/>
  <c r="E357" i="28"/>
  <c r="K43" i="28"/>
  <c r="J220" i="28"/>
  <c r="C362" i="28"/>
  <c r="U365" i="28"/>
  <c r="F365" i="28"/>
  <c r="U367" i="28"/>
  <c r="E367" i="28"/>
  <c r="D47" i="51"/>
  <c r="D363" i="51" s="1"/>
  <c r="C362" i="51"/>
  <c r="E370" i="43"/>
  <c r="E362" i="43"/>
  <c r="E354" i="43"/>
  <c r="E346" i="43"/>
  <c r="H365" i="43"/>
  <c r="M44" i="43"/>
  <c r="M361" i="43" s="1"/>
  <c r="J361" i="43"/>
  <c r="S40" i="43"/>
  <c r="S357" i="43" s="1"/>
  <c r="L357" i="43"/>
  <c r="M36" i="43"/>
  <c r="M353" i="43" s="1"/>
  <c r="J353" i="43"/>
  <c r="S32" i="43"/>
  <c r="S349" i="43" s="1"/>
  <c r="L349" i="43"/>
  <c r="M28" i="43"/>
  <c r="M345" i="43" s="1"/>
  <c r="J345" i="43"/>
  <c r="F342" i="28"/>
  <c r="C343" i="28"/>
  <c r="I32" i="28"/>
  <c r="K34" i="28"/>
  <c r="K350" i="28" s="1"/>
  <c r="E350" i="28"/>
  <c r="F355" i="28"/>
  <c r="F357" i="28"/>
  <c r="K46" i="28"/>
  <c r="K362" i="28" s="1"/>
  <c r="E362" i="28"/>
  <c r="U364" i="28"/>
  <c r="G364" i="28"/>
  <c r="U369" i="28"/>
  <c r="E369" i="28"/>
  <c r="C350" i="51"/>
  <c r="E369" i="43"/>
  <c r="E361" i="43"/>
  <c r="E353" i="43"/>
  <c r="E345" i="43"/>
  <c r="G342" i="28"/>
  <c r="D27" i="28"/>
  <c r="D343" i="28" s="1"/>
  <c r="J102" i="28"/>
  <c r="R36" i="28"/>
  <c r="R352" i="28" s="1"/>
  <c r="K352" i="28"/>
  <c r="C354" i="28"/>
  <c r="D25" i="51"/>
  <c r="D341" i="51" s="1"/>
  <c r="C341" i="51"/>
  <c r="D49" i="51"/>
  <c r="D365" i="51" s="1"/>
  <c r="E368" i="43"/>
  <c r="E360" i="43"/>
  <c r="E352" i="43"/>
  <c r="E344" i="43"/>
  <c r="J370" i="43"/>
  <c r="L368" i="43"/>
  <c r="M47" i="43"/>
  <c r="M364" i="43" s="1"/>
  <c r="J364" i="43"/>
  <c r="S43" i="43"/>
  <c r="S360" i="43" s="1"/>
  <c r="L360" i="43"/>
  <c r="M39" i="43"/>
  <c r="M356" i="43" s="1"/>
  <c r="J356" i="43"/>
  <c r="S35" i="43"/>
  <c r="S352" i="43" s="1"/>
  <c r="L352" i="43"/>
  <c r="M31" i="43"/>
  <c r="M348" i="43" s="1"/>
  <c r="J348" i="43"/>
  <c r="S27" i="43"/>
  <c r="S344" i="43" s="1"/>
  <c r="L344" i="43"/>
  <c r="H342" i="28"/>
  <c r="C344" i="28"/>
  <c r="K29" i="28"/>
  <c r="K345" i="28" s="1"/>
  <c r="E345" i="28"/>
  <c r="D31" i="28"/>
  <c r="D347" i="28" s="1"/>
  <c r="K32" i="28"/>
  <c r="K242" i="28" s="1"/>
  <c r="C349" i="28"/>
  <c r="C351" i="28"/>
  <c r="E73" i="28"/>
  <c r="E354" i="28"/>
  <c r="K47" i="28"/>
  <c r="I48" i="28"/>
  <c r="I49" i="28"/>
  <c r="I154" i="28" s="1"/>
  <c r="H366" i="28"/>
  <c r="D308" i="51"/>
  <c r="D344" i="51"/>
  <c r="H346" i="51"/>
  <c r="D31" i="51"/>
  <c r="D347" i="51" s="1"/>
  <c r="C347" i="51"/>
  <c r="H349" i="51"/>
  <c r="D48" i="51"/>
  <c r="D364" i="51" s="1"/>
  <c r="C363" i="51"/>
  <c r="E367" i="43"/>
  <c r="E359" i="43"/>
  <c r="E351" i="43"/>
  <c r="E343" i="43"/>
  <c r="J369" i="43"/>
  <c r="K25" i="28"/>
  <c r="K341" i="28" s="1"/>
  <c r="E341" i="28"/>
  <c r="E344" i="28"/>
  <c r="D33" i="28"/>
  <c r="D349" i="28" s="1"/>
  <c r="C348" i="28"/>
  <c r="E349" i="28"/>
  <c r="H350" i="28"/>
  <c r="D35" i="28"/>
  <c r="D351" i="28" s="1"/>
  <c r="I39" i="28"/>
  <c r="I44" i="28"/>
  <c r="I360" i="28" s="1"/>
  <c r="E360" i="28"/>
  <c r="J364" i="28"/>
  <c r="K49" i="28"/>
  <c r="K365" i="28" s="1"/>
  <c r="L51" i="28"/>
  <c r="L367" i="28" s="1"/>
  <c r="I367" i="28"/>
  <c r="E370" i="28"/>
  <c r="J346" i="51"/>
  <c r="D41" i="51"/>
  <c r="D357" i="51" s="1"/>
  <c r="C366" i="51"/>
  <c r="H342" i="43"/>
  <c r="E366" i="43"/>
  <c r="E358" i="43"/>
  <c r="E350" i="43"/>
  <c r="M42" i="43"/>
  <c r="M359" i="43" s="1"/>
  <c r="J359" i="43"/>
  <c r="M34" i="43"/>
  <c r="M351" i="43" s="1"/>
  <c r="J351" i="43"/>
  <c r="S26" i="43"/>
  <c r="S343" i="43" s="1"/>
  <c r="L343" i="43"/>
  <c r="J341" i="28"/>
  <c r="F341" i="28"/>
  <c r="J344" i="28"/>
  <c r="F344" i="28"/>
  <c r="J347" i="28"/>
  <c r="F347" i="28"/>
  <c r="F349" i="28"/>
  <c r="I350" i="28"/>
  <c r="K39" i="28"/>
  <c r="I40" i="28"/>
  <c r="F360" i="28"/>
  <c r="D47" i="28"/>
  <c r="D363" i="28" s="1"/>
  <c r="K48" i="28"/>
  <c r="K188" i="28" s="1"/>
  <c r="E368" i="28"/>
  <c r="K369" i="28"/>
  <c r="J370" i="28"/>
  <c r="F370" i="28"/>
  <c r="D29" i="51"/>
  <c r="D345" i="51" s="1"/>
  <c r="C345" i="51"/>
  <c r="C348" i="51"/>
  <c r="D50" i="51"/>
  <c r="E365" i="43"/>
  <c r="E357" i="43"/>
  <c r="E349" i="43"/>
  <c r="J367" i="43"/>
  <c r="L365" i="43"/>
  <c r="G63" i="28"/>
  <c r="G344" i="28"/>
  <c r="C346" i="28"/>
  <c r="I36" i="28"/>
  <c r="I352" i="28" s="1"/>
  <c r="E352" i="28"/>
  <c r="D48" i="28"/>
  <c r="D364" i="28" s="1"/>
  <c r="C364" i="28"/>
  <c r="K50" i="28"/>
  <c r="K190" i="28" s="1"/>
  <c r="F368" i="28"/>
  <c r="U370" i="28"/>
  <c r="G370" i="28"/>
  <c r="U26" i="51"/>
  <c r="D40" i="51"/>
  <c r="D356" i="51" s="1"/>
  <c r="C355" i="51"/>
  <c r="C358" i="51"/>
  <c r="E364" i="43"/>
  <c r="E356" i="43"/>
  <c r="E348" i="43"/>
  <c r="M45" i="43"/>
  <c r="M362" i="43" s="1"/>
  <c r="J362" i="43"/>
  <c r="M37" i="43"/>
  <c r="M354" i="43" s="1"/>
  <c r="J354" i="43"/>
  <c r="M29" i="43"/>
  <c r="M346" i="43" s="1"/>
  <c r="J346" i="43"/>
  <c r="H111" i="43"/>
  <c r="H357" i="43"/>
  <c r="H103" i="43"/>
  <c r="H349" i="43"/>
  <c r="H60" i="28"/>
  <c r="H341" i="28"/>
  <c r="D26" i="28"/>
  <c r="D271" i="28" s="1"/>
  <c r="L29" i="28"/>
  <c r="L345" i="28" s="1"/>
  <c r="I345" i="28"/>
  <c r="K30" i="28"/>
  <c r="K346" i="28" s="1"/>
  <c r="E346" i="28"/>
  <c r="C69" i="28"/>
  <c r="C350" i="28"/>
  <c r="G351" i="28"/>
  <c r="F352" i="28"/>
  <c r="D39" i="28"/>
  <c r="D355" i="28" s="1"/>
  <c r="C76" i="28"/>
  <c r="C357" i="28"/>
  <c r="K42" i="28"/>
  <c r="K358" i="28" s="1"/>
  <c r="E358" i="28"/>
  <c r="J148" i="28"/>
  <c r="J363" i="28"/>
  <c r="F363" i="28"/>
  <c r="D51" i="28"/>
  <c r="D367" i="28" s="1"/>
  <c r="C62" i="51"/>
  <c r="C343" i="51"/>
  <c r="D34" i="51"/>
  <c r="D350" i="51" s="1"/>
  <c r="C349" i="51"/>
  <c r="D39" i="51"/>
  <c r="D355" i="51" s="1"/>
  <c r="D42" i="51"/>
  <c r="E371" i="43"/>
  <c r="E363" i="43"/>
  <c r="E355" i="43"/>
  <c r="E347" i="43"/>
  <c r="D39" i="52"/>
  <c r="E84" i="52"/>
  <c r="U48" i="52"/>
  <c r="L329" i="52"/>
  <c r="R48" i="52"/>
  <c r="U31" i="52"/>
  <c r="U39" i="52"/>
  <c r="K353" i="52"/>
  <c r="U36" i="52"/>
  <c r="U27" i="52"/>
  <c r="R27" i="52"/>
  <c r="R168" i="52" s="1"/>
  <c r="U40" i="52"/>
  <c r="H89" i="52"/>
  <c r="U54" i="52"/>
  <c r="U300" i="52" s="1"/>
  <c r="D50" i="52"/>
  <c r="D51" i="52"/>
  <c r="K88" i="52"/>
  <c r="U52" i="52"/>
  <c r="U30" i="52"/>
  <c r="I345" i="52"/>
  <c r="U28" i="52"/>
  <c r="D31" i="52"/>
  <c r="I27" i="53"/>
  <c r="U46" i="52"/>
  <c r="K27" i="53"/>
  <c r="K62" i="53" s="1"/>
  <c r="O30" i="53"/>
  <c r="O275" i="53" s="1"/>
  <c r="D38" i="53"/>
  <c r="D52" i="53"/>
  <c r="D37" i="52"/>
  <c r="U53" i="52"/>
  <c r="U45" i="52"/>
  <c r="U37" i="52"/>
  <c r="U29" i="52"/>
  <c r="K30" i="53"/>
  <c r="K240" i="53" s="1"/>
  <c r="D44" i="53"/>
  <c r="U44" i="52"/>
  <c r="U51" i="52"/>
  <c r="U35" i="52"/>
  <c r="I25" i="53"/>
  <c r="D30" i="53"/>
  <c r="D310" i="53" s="1"/>
  <c r="U41" i="52"/>
  <c r="U33" i="52"/>
  <c r="D37" i="53"/>
  <c r="U45" i="53"/>
  <c r="U32" i="52"/>
  <c r="D29" i="53"/>
  <c r="D345" i="53" s="1"/>
  <c r="I41" i="53"/>
  <c r="AO334" i="53"/>
  <c r="X334" i="28"/>
  <c r="AI325" i="28"/>
  <c r="AI333" i="28"/>
  <c r="X323" i="51"/>
  <c r="AC328" i="52"/>
  <c r="AF328" i="52" s="1"/>
  <c r="AO278" i="28"/>
  <c r="AI292" i="28"/>
  <c r="AE282" i="53"/>
  <c r="AL282" i="53" s="1"/>
  <c r="AI285" i="53"/>
  <c r="AO293" i="53"/>
  <c r="X274" i="28"/>
  <c r="X284" i="51"/>
  <c r="AF294" i="43"/>
  <c r="AI294" i="52"/>
  <c r="X297" i="52"/>
  <c r="AO274" i="28"/>
  <c r="AI277" i="28"/>
  <c r="X286" i="51"/>
  <c r="AC275" i="52"/>
  <c r="AF275" i="52" s="1"/>
  <c r="AE281" i="52"/>
  <c r="AL281" i="52" s="1"/>
  <c r="X285" i="52"/>
  <c r="X271" i="53"/>
  <c r="X273" i="28"/>
  <c r="AC298" i="28"/>
  <c r="AF298" i="28" s="1"/>
  <c r="X280" i="51"/>
  <c r="AI286" i="51"/>
  <c r="X290" i="52"/>
  <c r="AI279" i="28"/>
  <c r="X299" i="28"/>
  <c r="X295" i="28"/>
  <c r="X278" i="52"/>
  <c r="AI271" i="51"/>
  <c r="X272" i="52"/>
  <c r="AO295" i="52"/>
  <c r="X293" i="53"/>
  <c r="AO275" i="28"/>
  <c r="X288" i="28"/>
  <c r="AC290" i="28"/>
  <c r="AF290" i="28" s="1"/>
  <c r="AC292" i="28"/>
  <c r="AF292" i="28" s="1"/>
  <c r="AC295" i="28"/>
  <c r="AF295" i="28" s="1"/>
  <c r="AC297" i="28"/>
  <c r="AF297" i="28" s="1"/>
  <c r="X277" i="52"/>
  <c r="AI278" i="52"/>
  <c r="AC279" i="52"/>
  <c r="AF279" i="52" s="1"/>
  <c r="AI280" i="28"/>
  <c r="AE299" i="28"/>
  <c r="AL299" i="28" s="1"/>
  <c r="X298" i="52"/>
  <c r="AI280" i="53"/>
  <c r="X283" i="53"/>
  <c r="AI293" i="53"/>
  <c r="AD286" i="43"/>
  <c r="AC274" i="28"/>
  <c r="AF274" i="28" s="1"/>
  <c r="AC277" i="28"/>
  <c r="AF277" i="28" s="1"/>
  <c r="AC278" i="28"/>
  <c r="AF278" i="28" s="1"/>
  <c r="AC293" i="28"/>
  <c r="AF293" i="28" s="1"/>
  <c r="X270" i="51"/>
  <c r="AC294" i="51"/>
  <c r="AF294" i="51" s="1"/>
  <c r="AO296" i="51"/>
  <c r="X273" i="52"/>
  <c r="AI295" i="52"/>
  <c r="AC270" i="28"/>
  <c r="AF270" i="28" s="1"/>
  <c r="AC271" i="28"/>
  <c r="AF271" i="28" s="1"/>
  <c r="AC275" i="28"/>
  <c r="AF275" i="28" s="1"/>
  <c r="AE279" i="28"/>
  <c r="AL279" i="28" s="1"/>
  <c r="AO287" i="28"/>
  <c r="X290" i="28"/>
  <c r="X292" i="28"/>
  <c r="AE287" i="52"/>
  <c r="AL287" i="52" s="1"/>
  <c r="X292" i="52"/>
  <c r="AC294" i="52"/>
  <c r="AF294" i="52" s="1"/>
  <c r="AC299" i="52"/>
  <c r="AF299" i="52" s="1"/>
  <c r="X273" i="53"/>
  <c r="AO283" i="53"/>
  <c r="X297" i="53"/>
  <c r="AC272" i="28"/>
  <c r="AF272" i="28" s="1"/>
  <c r="AI275" i="28"/>
  <c r="X276" i="51"/>
  <c r="AC281" i="51"/>
  <c r="AF281" i="51" s="1"/>
  <c r="AI280" i="52"/>
  <c r="AC280" i="53"/>
  <c r="AF280" i="53" s="1"/>
  <c r="AO291" i="53"/>
  <c r="X294" i="53"/>
  <c r="AP298" i="43"/>
  <c r="AP290" i="43"/>
  <c r="X277" i="28"/>
  <c r="X278" i="28"/>
  <c r="AC282" i="28"/>
  <c r="AF282" i="28" s="1"/>
  <c r="AE283" i="28"/>
  <c r="AL283" i="28" s="1"/>
  <c r="AI290" i="28"/>
  <c r="X293" i="28"/>
  <c r="AE286" i="52"/>
  <c r="AL286" i="52" s="1"/>
  <c r="X276" i="53"/>
  <c r="X278" i="53"/>
  <c r="X281" i="53"/>
  <c r="AO284" i="53"/>
  <c r="AC285" i="53"/>
  <c r="AF285" i="53" s="1"/>
  <c r="X299" i="53"/>
  <c r="AP272" i="43"/>
  <c r="AE287" i="28"/>
  <c r="AL287" i="28" s="1"/>
  <c r="AO293" i="28"/>
  <c r="X272" i="51"/>
  <c r="X285" i="51"/>
  <c r="X291" i="51"/>
  <c r="AO275" i="52"/>
  <c r="X283" i="52"/>
  <c r="X294" i="52"/>
  <c r="X272" i="53"/>
  <c r="X296" i="53"/>
  <c r="AP273" i="43"/>
  <c r="AO277" i="28"/>
  <c r="X283" i="28"/>
  <c r="X278" i="51"/>
  <c r="X281" i="51"/>
  <c r="AC280" i="52"/>
  <c r="AF280" i="52" s="1"/>
  <c r="AE270" i="53"/>
  <c r="AL270" i="53" s="1"/>
  <c r="AO278" i="53"/>
  <c r="X280" i="53"/>
  <c r="AI283" i="53"/>
  <c r="X286" i="53"/>
  <c r="X289" i="53"/>
  <c r="AP331" i="43"/>
  <c r="AP323" i="43"/>
  <c r="AP315" i="43"/>
  <c r="AP307" i="43"/>
  <c r="AP333" i="43"/>
  <c r="AP325" i="43"/>
  <c r="AP317" i="43"/>
  <c r="AP309" i="43"/>
  <c r="AI326" i="51"/>
  <c r="AI314" i="53"/>
  <c r="X325" i="51"/>
  <c r="X333" i="51"/>
  <c r="AI311" i="51"/>
  <c r="X323" i="28"/>
  <c r="X324" i="28"/>
  <c r="X323" i="53"/>
  <c r="X314" i="53"/>
  <c r="AC328" i="53"/>
  <c r="AF328" i="53" s="1"/>
  <c r="AI331" i="53"/>
  <c r="X306" i="53"/>
  <c r="AO316" i="53"/>
  <c r="X315" i="53"/>
  <c r="AO306" i="28"/>
  <c r="X331" i="52"/>
  <c r="AP306" i="43"/>
  <c r="AO324" i="52"/>
  <c r="X308" i="28"/>
  <c r="AI314" i="52"/>
  <c r="AE323" i="28"/>
  <c r="AL323" i="28" s="1"/>
  <c r="AC314" i="52"/>
  <c r="AF314" i="52" s="1"/>
  <c r="AP324" i="43"/>
  <c r="AP316" i="43"/>
  <c r="AP308" i="43"/>
  <c r="AI310" i="52"/>
  <c r="AI307" i="52"/>
  <c r="AI326" i="28"/>
  <c r="AI334" i="28"/>
  <c r="AI312" i="52"/>
  <c r="X325" i="28"/>
  <c r="AO334" i="28"/>
  <c r="X317" i="51"/>
  <c r="AP329" i="43"/>
  <c r="X321" i="52"/>
  <c r="AC311" i="52"/>
  <c r="AF311" i="52" s="1"/>
  <c r="X318" i="52"/>
  <c r="X309" i="52"/>
  <c r="X326" i="52"/>
  <c r="AC327" i="53"/>
  <c r="AF327" i="53" s="1"/>
  <c r="AC321" i="53"/>
  <c r="AF321" i="53" s="1"/>
  <c r="AO314" i="28"/>
  <c r="AI328" i="28"/>
  <c r="X332" i="28"/>
  <c r="AI314" i="51"/>
  <c r="AO317" i="52"/>
  <c r="AI319" i="53"/>
  <c r="AC322" i="28"/>
  <c r="AF322" i="28" s="1"/>
  <c r="AP334" i="43"/>
  <c r="AP326" i="43"/>
  <c r="AP318" i="43"/>
  <c r="AP310" i="43"/>
  <c r="X312" i="28"/>
  <c r="X315" i="28"/>
  <c r="X328" i="28"/>
  <c r="X331" i="28"/>
  <c r="X315" i="51"/>
  <c r="AI318" i="51"/>
  <c r="AO325" i="52"/>
  <c r="AI308" i="53"/>
  <c r="AI326" i="53"/>
  <c r="AP328" i="43"/>
  <c r="AP320" i="43"/>
  <c r="AP312" i="43"/>
  <c r="AO315" i="28"/>
  <c r="X320" i="28"/>
  <c r="X335" i="52"/>
  <c r="X307" i="53"/>
  <c r="AO314" i="53"/>
  <c r="AI323" i="53"/>
  <c r="X325" i="53"/>
  <c r="X314" i="51"/>
  <c r="X332" i="52"/>
  <c r="AO309" i="52"/>
  <c r="X317" i="52"/>
  <c r="AI307" i="53"/>
  <c r="AC308" i="53"/>
  <c r="AF308" i="53" s="1"/>
  <c r="AO310" i="53"/>
  <c r="X321" i="53"/>
  <c r="AI328" i="53"/>
  <c r="AP335" i="43"/>
  <c r="AP327" i="43"/>
  <c r="AP319" i="43"/>
  <c r="AP311" i="43"/>
  <c r="AE315" i="28"/>
  <c r="AL315" i="28" s="1"/>
  <c r="AI327" i="28"/>
  <c r="X330" i="53"/>
  <c r="AP332" i="43"/>
  <c r="AO307" i="28"/>
  <c r="X326" i="28"/>
  <c r="X313" i="51"/>
  <c r="AC313" i="53"/>
  <c r="AF313" i="53" s="1"/>
  <c r="AC319" i="53"/>
  <c r="AF319" i="53" s="1"/>
  <c r="AP321" i="43"/>
  <c r="AP313" i="43"/>
  <c r="AO313" i="28"/>
  <c r="AC324" i="28"/>
  <c r="AF324" i="28" s="1"/>
  <c r="X307" i="51"/>
  <c r="X306" i="52"/>
  <c r="X310" i="52"/>
  <c r="X325" i="52"/>
  <c r="AI306" i="53"/>
  <c r="X308" i="53"/>
  <c r="X317" i="53"/>
  <c r="AI324" i="53"/>
  <c r="AI330" i="53"/>
  <c r="AI307" i="28"/>
  <c r="X309" i="28"/>
  <c r="X310" i="28"/>
  <c r="AI315" i="28"/>
  <c r="AO326" i="28"/>
  <c r="X311" i="52"/>
  <c r="AC312" i="53"/>
  <c r="AF312" i="53" s="1"/>
  <c r="X319" i="53"/>
  <c r="X324" i="53"/>
  <c r="AI325" i="53"/>
  <c r="AO320" i="51"/>
  <c r="AI328" i="51"/>
  <c r="AP330" i="43"/>
  <c r="AP322" i="43"/>
  <c r="AP314" i="43"/>
  <c r="AO308" i="51"/>
  <c r="AC322" i="52"/>
  <c r="AF322" i="52" s="1"/>
  <c r="AE323" i="52"/>
  <c r="AL323" i="52" s="1"/>
  <c r="AC327" i="52"/>
  <c r="AF327" i="52" s="1"/>
  <c r="AO307" i="53"/>
  <c r="X309" i="53"/>
  <c r="AO318" i="28"/>
  <c r="AC330" i="28"/>
  <c r="AF330" i="28" s="1"/>
  <c r="AC331" i="28"/>
  <c r="AF331" i="28" s="1"/>
  <c r="AC332" i="28"/>
  <c r="AF332" i="28" s="1"/>
  <c r="AO313" i="51"/>
  <c r="AE316" i="53"/>
  <c r="AL316" i="53" s="1"/>
  <c r="X318" i="53"/>
  <c r="X326" i="53"/>
  <c r="AC307" i="28"/>
  <c r="AF307" i="28" s="1"/>
  <c r="X327" i="28"/>
  <c r="AI310" i="51"/>
  <c r="X312" i="51"/>
  <c r="AO316" i="51"/>
  <c r="X321" i="51"/>
  <c r="X329" i="51"/>
  <c r="AE333" i="52"/>
  <c r="AL333" i="52" s="1"/>
  <c r="AO333" i="53"/>
  <c r="AE307" i="28"/>
  <c r="AL307" i="28" s="1"/>
  <c r="AC309" i="28"/>
  <c r="AF309" i="28" s="1"/>
  <c r="AE310" i="28"/>
  <c r="AL310" i="28" s="1"/>
  <c r="X319" i="28"/>
  <c r="AO325" i="28"/>
  <c r="X318" i="51"/>
  <c r="X327" i="51"/>
  <c r="AO332" i="51"/>
  <c r="X334" i="51"/>
  <c r="AO328" i="52"/>
  <c r="AC305" i="53"/>
  <c r="AF305" i="53" s="1"/>
  <c r="X322" i="53"/>
  <c r="X331" i="53"/>
  <c r="AI306" i="28"/>
  <c r="AE308" i="28"/>
  <c r="AL308" i="28" s="1"/>
  <c r="X313" i="28"/>
  <c r="AI316" i="28"/>
  <c r="AC317" i="28"/>
  <c r="AF317" i="28" s="1"/>
  <c r="X333" i="28"/>
  <c r="X331" i="51"/>
  <c r="X307" i="52"/>
  <c r="AE310" i="52"/>
  <c r="AL310" i="52" s="1"/>
  <c r="X305" i="53"/>
  <c r="AI311" i="53"/>
  <c r="X316" i="53"/>
  <c r="AI322" i="53"/>
  <c r="AO331" i="53"/>
  <c r="AE305" i="28"/>
  <c r="AL305" i="28" s="1"/>
  <c r="X307" i="28"/>
  <c r="AO333" i="28"/>
  <c r="X320" i="51"/>
  <c r="AO310" i="52"/>
  <c r="X316" i="52"/>
  <c r="AI322" i="52"/>
  <c r="X330" i="52"/>
  <c r="AE193" i="28"/>
  <c r="AL193" i="28" s="1"/>
  <c r="X187" i="51"/>
  <c r="X193" i="51"/>
  <c r="X169" i="53"/>
  <c r="X173" i="53"/>
  <c r="X177" i="53"/>
  <c r="X181" i="53"/>
  <c r="X185" i="53"/>
  <c r="AI186" i="53"/>
  <c r="X167" i="28"/>
  <c r="AI184" i="28"/>
  <c r="X194" i="28"/>
  <c r="X166" i="51"/>
  <c r="X186" i="51"/>
  <c r="AI168" i="52"/>
  <c r="AC166" i="53"/>
  <c r="AF166" i="53" s="1"/>
  <c r="AC170" i="53"/>
  <c r="AF170" i="53" s="1"/>
  <c r="X172" i="53"/>
  <c r="AC174" i="53"/>
  <c r="AF174" i="53" s="1"/>
  <c r="X176" i="53"/>
  <c r="AC178" i="53"/>
  <c r="AF178" i="53" s="1"/>
  <c r="AC182" i="53"/>
  <c r="AF182" i="53" s="1"/>
  <c r="AE165" i="28"/>
  <c r="AL165" i="28" s="1"/>
  <c r="X173" i="28"/>
  <c r="AC183" i="28"/>
  <c r="AF183" i="28" s="1"/>
  <c r="X185" i="28"/>
  <c r="X191" i="28"/>
  <c r="X183" i="51"/>
  <c r="AC182" i="52"/>
  <c r="AF182" i="52" s="1"/>
  <c r="AO190" i="52"/>
  <c r="X190" i="53"/>
  <c r="AC191" i="53"/>
  <c r="AF191" i="53" s="1"/>
  <c r="X190" i="51"/>
  <c r="AC172" i="52"/>
  <c r="AF172" i="52" s="1"/>
  <c r="AC165" i="53"/>
  <c r="AF165" i="53" s="1"/>
  <c r="X169" i="28"/>
  <c r="X177" i="28"/>
  <c r="AE179" i="28"/>
  <c r="AL179" i="28" s="1"/>
  <c r="X181" i="28"/>
  <c r="AC167" i="28"/>
  <c r="AF167" i="28" s="1"/>
  <c r="X172" i="28"/>
  <c r="AC194" i="28"/>
  <c r="AF194" i="28" s="1"/>
  <c r="X166" i="53"/>
  <c r="AC168" i="53"/>
  <c r="AF168" i="53" s="1"/>
  <c r="AC172" i="53"/>
  <c r="AF172" i="53" s="1"/>
  <c r="AC176" i="53"/>
  <c r="AF176" i="53" s="1"/>
  <c r="AC180" i="53"/>
  <c r="AF180" i="53" s="1"/>
  <c r="AC184" i="53"/>
  <c r="AF184" i="53" s="1"/>
  <c r="X183" i="28"/>
  <c r="AC185" i="28"/>
  <c r="AF185" i="28" s="1"/>
  <c r="X187" i="28"/>
  <c r="X166" i="52"/>
  <c r="AE174" i="52"/>
  <c r="AL174" i="52" s="1"/>
  <c r="AO185" i="52"/>
  <c r="AI168" i="53"/>
  <c r="AI184" i="53"/>
  <c r="X189" i="53"/>
  <c r="AI185" i="28"/>
  <c r="X189" i="28"/>
  <c r="X173" i="51"/>
  <c r="AI182" i="53"/>
  <c r="AI26" i="51"/>
  <c r="AI29" i="51"/>
  <c r="I41" i="51"/>
  <c r="L41" i="51" s="1"/>
  <c r="AO54" i="51"/>
  <c r="AO101" i="51"/>
  <c r="AI148" i="51"/>
  <c r="AO155" i="51"/>
  <c r="AO202" i="51"/>
  <c r="AI211" i="51"/>
  <c r="AO236" i="51"/>
  <c r="AC270" i="51"/>
  <c r="AF270" i="51" s="1"/>
  <c r="AI279" i="51"/>
  <c r="AC280" i="51"/>
  <c r="AF280" i="51" s="1"/>
  <c r="AO359" i="51"/>
  <c r="AE34" i="51"/>
  <c r="AL34" i="51" s="1"/>
  <c r="AI183" i="51"/>
  <c r="AI186" i="51"/>
  <c r="AC256" i="51"/>
  <c r="AF256" i="51" s="1"/>
  <c r="AC293" i="51"/>
  <c r="AF293" i="51" s="1"/>
  <c r="AI66" i="51"/>
  <c r="AE192" i="51"/>
  <c r="AL192" i="51" s="1"/>
  <c r="AC328" i="51"/>
  <c r="AF328" i="51" s="1"/>
  <c r="AI354" i="51"/>
  <c r="AO27" i="51"/>
  <c r="AC183" i="51"/>
  <c r="AF183" i="51" s="1"/>
  <c r="AC186" i="51"/>
  <c r="AF186" i="51" s="1"/>
  <c r="AI188" i="51"/>
  <c r="AC189" i="51"/>
  <c r="AF189" i="51" s="1"/>
  <c r="AI223" i="51"/>
  <c r="AI359" i="51"/>
  <c r="AO79" i="51"/>
  <c r="AI115" i="51"/>
  <c r="AI120" i="51"/>
  <c r="AO281" i="51"/>
  <c r="E348" i="51"/>
  <c r="AC364" i="51"/>
  <c r="AF364" i="51" s="1"/>
  <c r="AO45" i="51"/>
  <c r="AC75" i="51"/>
  <c r="AF75" i="51" s="1"/>
  <c r="AI130" i="51"/>
  <c r="AE188" i="51"/>
  <c r="AL188" i="51" s="1"/>
  <c r="AO221" i="51"/>
  <c r="AE354" i="51"/>
  <c r="AL354" i="51" s="1"/>
  <c r="AO366" i="51"/>
  <c r="AO42" i="51"/>
  <c r="AI53" i="51"/>
  <c r="AO70" i="51"/>
  <c r="AI80" i="51"/>
  <c r="AI99" i="51"/>
  <c r="AC114" i="51"/>
  <c r="AF114" i="51" s="1"/>
  <c r="AO116" i="51"/>
  <c r="AI242" i="51"/>
  <c r="AO256" i="51"/>
  <c r="AO270" i="51"/>
  <c r="AC312" i="51"/>
  <c r="AF312" i="51" s="1"/>
  <c r="AO342" i="51"/>
  <c r="AO357" i="51"/>
  <c r="AC27" i="51"/>
  <c r="AF27" i="51" s="1"/>
  <c r="U44" i="51"/>
  <c r="U360" i="51" s="1"/>
  <c r="E360" i="51"/>
  <c r="K48" i="51"/>
  <c r="K364" i="51" s="1"/>
  <c r="E364" i="51"/>
  <c r="AI50" i="51"/>
  <c r="K53" i="51"/>
  <c r="K369" i="51" s="1"/>
  <c r="E369" i="51"/>
  <c r="AI73" i="51"/>
  <c r="AO137" i="51"/>
  <c r="AE145" i="51"/>
  <c r="AL145" i="51" s="1"/>
  <c r="F352" i="51"/>
  <c r="F362" i="51"/>
  <c r="E353" i="51"/>
  <c r="AI28" i="51"/>
  <c r="I30" i="51"/>
  <c r="I346" i="51" s="1"/>
  <c r="E346" i="51"/>
  <c r="K31" i="51"/>
  <c r="K241" i="51" s="1"/>
  <c r="AO38" i="51"/>
  <c r="K40" i="51"/>
  <c r="K356" i="51" s="1"/>
  <c r="E356" i="51"/>
  <c r="K41" i="51"/>
  <c r="K181" i="51" s="1"/>
  <c r="J359" i="51"/>
  <c r="F360" i="51"/>
  <c r="G362" i="51"/>
  <c r="F364" i="51"/>
  <c r="AE104" i="51"/>
  <c r="AL104" i="51" s="1"/>
  <c r="AI107" i="51"/>
  <c r="AE191" i="51"/>
  <c r="AL191" i="51" s="1"/>
  <c r="AI191" i="51"/>
  <c r="AC239" i="51"/>
  <c r="AF239" i="51" s="1"/>
  <c r="AE239" i="51"/>
  <c r="AL239" i="51" s="1"/>
  <c r="AI239" i="51"/>
  <c r="AO341" i="51"/>
  <c r="AI341" i="51"/>
  <c r="AJ341" i="51" s="1"/>
  <c r="F341" i="51"/>
  <c r="U31" i="51"/>
  <c r="U101" i="51" s="1"/>
  <c r="AI33" i="51"/>
  <c r="F70" i="51"/>
  <c r="F351" i="51"/>
  <c r="J215" i="51"/>
  <c r="F356" i="51"/>
  <c r="AE42" i="51"/>
  <c r="AL42" i="51" s="1"/>
  <c r="G360" i="51"/>
  <c r="E361" i="51"/>
  <c r="K51" i="51"/>
  <c r="K121" i="51" s="1"/>
  <c r="E367" i="51"/>
  <c r="AC53" i="51"/>
  <c r="AF53" i="51" s="1"/>
  <c r="AI72" i="51"/>
  <c r="AE103" i="51"/>
  <c r="AL103" i="51" s="1"/>
  <c r="AC134" i="51"/>
  <c r="AF134" i="51" s="1"/>
  <c r="AI167" i="51"/>
  <c r="AC351" i="51"/>
  <c r="AF351" i="51" s="1"/>
  <c r="AI351" i="51"/>
  <c r="U28" i="51"/>
  <c r="U344" i="51" s="1"/>
  <c r="E344" i="51"/>
  <c r="E349" i="51"/>
  <c r="I38" i="51"/>
  <c r="I354" i="51" s="1"/>
  <c r="E354" i="51"/>
  <c r="I46" i="51"/>
  <c r="I362" i="51" s="1"/>
  <c r="K49" i="51"/>
  <c r="K224" i="51" s="1"/>
  <c r="E365" i="51"/>
  <c r="J367" i="51"/>
  <c r="F367" i="51"/>
  <c r="AE73" i="51"/>
  <c r="AL73" i="51" s="1"/>
  <c r="AE348" i="51"/>
  <c r="AL348" i="51" s="1"/>
  <c r="AC348" i="51"/>
  <c r="AF348" i="51" s="1"/>
  <c r="J344" i="51"/>
  <c r="F344" i="51"/>
  <c r="AC28" i="51"/>
  <c r="AF28" i="51" s="1"/>
  <c r="AO34" i="51"/>
  <c r="U36" i="51"/>
  <c r="U352" i="51" s="1"/>
  <c r="E352" i="51"/>
  <c r="E359" i="51"/>
  <c r="AI45" i="51"/>
  <c r="K46" i="51"/>
  <c r="K362" i="51" s="1"/>
  <c r="J365" i="51"/>
  <c r="F365" i="51"/>
  <c r="AO50" i="51"/>
  <c r="AE51" i="51"/>
  <c r="AL51" i="51" s="1"/>
  <c r="K54" i="51"/>
  <c r="E370" i="51"/>
  <c r="AI62" i="51"/>
  <c r="AI68" i="51"/>
  <c r="AI152" i="51"/>
  <c r="AO167" i="51"/>
  <c r="AC248" i="51"/>
  <c r="AF248" i="51" s="1"/>
  <c r="AE248" i="51"/>
  <c r="AL248" i="51" s="1"/>
  <c r="J342" i="51"/>
  <c r="F342" i="51"/>
  <c r="G349" i="51"/>
  <c r="AC36" i="51"/>
  <c r="AF36" i="51" s="1"/>
  <c r="J357" i="51"/>
  <c r="F357" i="51"/>
  <c r="AE45" i="51"/>
  <c r="AL45" i="51" s="1"/>
  <c r="AO48" i="51"/>
  <c r="G84" i="51"/>
  <c r="G365" i="51"/>
  <c r="AO114" i="51"/>
  <c r="AI117" i="51"/>
  <c r="AO131" i="51"/>
  <c r="AE187" i="51"/>
  <c r="AL187" i="51" s="1"/>
  <c r="AC187" i="51"/>
  <c r="AF187" i="51" s="1"/>
  <c r="AC334" i="51"/>
  <c r="AF334" i="51" s="1"/>
  <c r="AE334" i="51"/>
  <c r="AL334" i="51" s="1"/>
  <c r="K39" i="51"/>
  <c r="E355" i="51"/>
  <c r="I27" i="51"/>
  <c r="I343" i="51" s="1"/>
  <c r="E343" i="51"/>
  <c r="J347" i="51"/>
  <c r="F347" i="51"/>
  <c r="G352" i="51"/>
  <c r="AI37" i="51"/>
  <c r="G78" i="51"/>
  <c r="G359" i="51"/>
  <c r="AI135" i="51"/>
  <c r="AI151" i="51"/>
  <c r="AI155" i="51"/>
  <c r="AE184" i="51"/>
  <c r="AL184" i="51" s="1"/>
  <c r="AC184" i="51"/>
  <c r="AF184" i="51" s="1"/>
  <c r="AI334" i="51"/>
  <c r="E342" i="51"/>
  <c r="AE349" i="51"/>
  <c r="AL349" i="51" s="1"/>
  <c r="AC349" i="51"/>
  <c r="AF349" i="51" s="1"/>
  <c r="E351" i="51"/>
  <c r="AO222" i="51"/>
  <c r="AE237" i="51"/>
  <c r="AL237" i="51" s="1"/>
  <c r="AI252" i="51"/>
  <c r="AO264" i="51"/>
  <c r="AE285" i="51"/>
  <c r="AL285" i="51" s="1"/>
  <c r="AE292" i="51"/>
  <c r="AL292" i="51" s="1"/>
  <c r="AC296" i="51"/>
  <c r="AF296" i="51" s="1"/>
  <c r="AO364" i="51"/>
  <c r="AO365" i="51"/>
  <c r="AI173" i="51"/>
  <c r="AO191" i="51"/>
  <c r="AI206" i="51"/>
  <c r="AC241" i="51"/>
  <c r="AF241" i="51" s="1"/>
  <c r="AI277" i="51"/>
  <c r="AI283" i="51"/>
  <c r="AE288" i="51"/>
  <c r="AL288" i="51" s="1"/>
  <c r="AC295" i="51"/>
  <c r="AF295" i="51" s="1"/>
  <c r="AE299" i="51"/>
  <c r="AL299" i="51" s="1"/>
  <c r="AC331" i="51"/>
  <c r="AF331" i="51" s="1"/>
  <c r="AO348" i="51"/>
  <c r="AO349" i="51"/>
  <c r="AO351" i="51"/>
  <c r="AI357" i="51"/>
  <c r="AI179" i="51"/>
  <c r="AC182" i="51"/>
  <c r="AF182" i="51" s="1"/>
  <c r="AO192" i="51"/>
  <c r="AC264" i="51"/>
  <c r="AF264" i="51" s="1"/>
  <c r="AI276" i="51"/>
  <c r="AC282" i="51"/>
  <c r="AF282" i="51" s="1"/>
  <c r="AO361" i="51"/>
  <c r="AC341" i="51"/>
  <c r="AF341" i="51" s="1"/>
  <c r="AG341" i="51" s="1"/>
  <c r="AI350" i="51"/>
  <c r="AC362" i="51"/>
  <c r="AF362" i="51" s="1"/>
  <c r="AE363" i="51"/>
  <c r="AL363" i="51" s="1"/>
  <c r="AI174" i="51"/>
  <c r="AI181" i="51"/>
  <c r="AI184" i="51"/>
  <c r="AI285" i="51"/>
  <c r="AI289" i="51"/>
  <c r="AI296" i="51"/>
  <c r="AO345" i="51"/>
  <c r="AO369" i="51"/>
  <c r="AI312" i="51"/>
  <c r="AI320" i="51"/>
  <c r="AC323" i="51"/>
  <c r="AF323" i="51" s="1"/>
  <c r="AC333" i="51"/>
  <c r="AF333" i="51" s="1"/>
  <c r="AC346" i="51"/>
  <c r="AF346" i="51" s="1"/>
  <c r="AE347" i="51"/>
  <c r="AL347" i="51" s="1"/>
  <c r="AI349" i="51"/>
  <c r="AE205" i="51"/>
  <c r="AL205" i="51" s="1"/>
  <c r="AO235" i="51"/>
  <c r="AC273" i="51"/>
  <c r="AF273" i="51" s="1"/>
  <c r="AO353" i="51"/>
  <c r="AO358" i="51"/>
  <c r="R89" i="53"/>
  <c r="AO110" i="53"/>
  <c r="AI110" i="53"/>
  <c r="K28" i="53"/>
  <c r="R28" i="53" s="1"/>
  <c r="R98" i="53" s="1"/>
  <c r="AE30" i="53"/>
  <c r="AL30" i="53" s="1"/>
  <c r="K31" i="53"/>
  <c r="G68" i="53"/>
  <c r="AI34" i="53"/>
  <c r="J246" i="53"/>
  <c r="I38" i="53"/>
  <c r="L38" i="53" s="1"/>
  <c r="L318" i="53" s="1"/>
  <c r="AI41" i="53"/>
  <c r="I44" i="53"/>
  <c r="I114" i="53" s="1"/>
  <c r="AI45" i="53"/>
  <c r="AO47" i="53"/>
  <c r="AI48" i="53"/>
  <c r="AO130" i="53"/>
  <c r="AC136" i="53"/>
  <c r="AF136" i="53" s="1"/>
  <c r="AE136" i="53"/>
  <c r="AL136" i="53" s="1"/>
  <c r="AE248" i="53"/>
  <c r="AL248" i="53" s="1"/>
  <c r="AC248" i="53"/>
  <c r="AF248" i="53" s="1"/>
  <c r="AC259" i="53"/>
  <c r="AF259" i="53" s="1"/>
  <c r="AE259" i="53"/>
  <c r="AL259" i="53" s="1"/>
  <c r="AE274" i="53"/>
  <c r="AL274" i="53" s="1"/>
  <c r="AC274" i="53"/>
  <c r="AF274" i="53" s="1"/>
  <c r="AO78" i="53"/>
  <c r="AI78" i="53"/>
  <c r="R30" i="53"/>
  <c r="R135" i="53" s="1"/>
  <c r="AE34" i="53"/>
  <c r="AL34" i="53" s="1"/>
  <c r="I35" i="53"/>
  <c r="I140" i="53" s="1"/>
  <c r="AE35" i="53"/>
  <c r="AL35" i="53" s="1"/>
  <c r="J248" i="53"/>
  <c r="AC39" i="53"/>
  <c r="AF39" i="53" s="1"/>
  <c r="AI43" i="53"/>
  <c r="J254" i="53"/>
  <c r="AE85" i="53"/>
  <c r="AL85" i="53" s="1"/>
  <c r="AI85" i="53"/>
  <c r="AE112" i="53"/>
  <c r="AL112" i="53" s="1"/>
  <c r="AC112" i="53"/>
  <c r="AF112" i="53" s="1"/>
  <c r="AC229" i="53"/>
  <c r="AF229" i="53" s="1"/>
  <c r="AO229" i="53"/>
  <c r="AE229" i="53"/>
  <c r="AL229" i="53" s="1"/>
  <c r="AI259" i="53"/>
  <c r="AO29" i="53"/>
  <c r="AC32" i="53"/>
  <c r="AF32" i="53" s="1"/>
  <c r="I33" i="53"/>
  <c r="I243" i="53" s="1"/>
  <c r="AO33" i="53"/>
  <c r="K35" i="53"/>
  <c r="K245" i="53" s="1"/>
  <c r="AE42" i="53"/>
  <c r="AL42" i="53" s="1"/>
  <c r="AE43" i="53"/>
  <c r="AL43" i="53" s="1"/>
  <c r="AE77" i="53"/>
  <c r="AL77" i="53" s="1"/>
  <c r="AI77" i="53"/>
  <c r="AE102" i="53"/>
  <c r="AL102" i="53" s="1"/>
  <c r="AC102" i="53"/>
  <c r="AF102" i="53" s="1"/>
  <c r="AO158" i="53"/>
  <c r="AE276" i="53"/>
  <c r="AL276" i="53" s="1"/>
  <c r="AC276" i="53"/>
  <c r="AF276" i="53" s="1"/>
  <c r="AI32" i="53"/>
  <c r="K36" i="53"/>
  <c r="K281" i="53" s="1"/>
  <c r="AO41" i="53"/>
  <c r="AC45" i="53"/>
  <c r="AF45" i="53" s="1"/>
  <c r="O46" i="53"/>
  <c r="O116" i="53" s="1"/>
  <c r="AC47" i="53"/>
  <c r="AF47" i="53" s="1"/>
  <c r="J192" i="53"/>
  <c r="U53" i="53"/>
  <c r="U333" i="53" s="1"/>
  <c r="I54" i="53"/>
  <c r="L54" i="53" s="1"/>
  <c r="L194" i="53" s="1"/>
  <c r="AE138" i="53"/>
  <c r="AL138" i="53" s="1"/>
  <c r="AC138" i="53"/>
  <c r="AF138" i="53" s="1"/>
  <c r="AE228" i="53"/>
  <c r="AL228" i="53" s="1"/>
  <c r="AC228" i="53"/>
  <c r="AF228" i="53" s="1"/>
  <c r="AC254" i="53"/>
  <c r="AF254" i="53" s="1"/>
  <c r="AE254" i="53"/>
  <c r="AL254" i="53" s="1"/>
  <c r="AC359" i="53"/>
  <c r="AF359" i="53" s="1"/>
  <c r="AE359" i="53"/>
  <c r="AL359" i="53" s="1"/>
  <c r="G64" i="53"/>
  <c r="AE26" i="53"/>
  <c r="AL26" i="53" s="1"/>
  <c r="AE45" i="53"/>
  <c r="AL45" i="53" s="1"/>
  <c r="K46" i="53"/>
  <c r="R46" i="53" s="1"/>
  <c r="R81" i="53" s="1"/>
  <c r="AE50" i="53"/>
  <c r="AL50" i="53" s="1"/>
  <c r="AE51" i="53"/>
  <c r="AL51" i="53" s="1"/>
  <c r="J299" i="53"/>
  <c r="AE157" i="53"/>
  <c r="AL157" i="53" s="1"/>
  <c r="AC157" i="53"/>
  <c r="AF157" i="53" s="1"/>
  <c r="AE203" i="53"/>
  <c r="AL203" i="53" s="1"/>
  <c r="AC203" i="53"/>
  <c r="AF203" i="53" s="1"/>
  <c r="AE324" i="53"/>
  <c r="AL324" i="53" s="1"/>
  <c r="AC324" i="53"/>
  <c r="AF324" i="53" s="1"/>
  <c r="AI117" i="53"/>
  <c r="AE117" i="53"/>
  <c r="AL117" i="53" s="1"/>
  <c r="AC117" i="53"/>
  <c r="AF117" i="53" s="1"/>
  <c r="AC222" i="53"/>
  <c r="AF222" i="53" s="1"/>
  <c r="AE222" i="53"/>
  <c r="AL222" i="53" s="1"/>
  <c r="AO37" i="53"/>
  <c r="AC118" i="53"/>
  <c r="AF118" i="53" s="1"/>
  <c r="AE118" i="53"/>
  <c r="AL118" i="53" s="1"/>
  <c r="AO131" i="53"/>
  <c r="AE131" i="53"/>
  <c r="AL131" i="53" s="1"/>
  <c r="AE137" i="53"/>
  <c r="AL137" i="53" s="1"/>
  <c r="AC137" i="53"/>
  <c r="AF137" i="53" s="1"/>
  <c r="AC236" i="53"/>
  <c r="AF236" i="53" s="1"/>
  <c r="AE236" i="53"/>
  <c r="AL236" i="53" s="1"/>
  <c r="AE275" i="53"/>
  <c r="AL275" i="53" s="1"/>
  <c r="AC275" i="53"/>
  <c r="AF275" i="53" s="1"/>
  <c r="AI40" i="53"/>
  <c r="AO42" i="53"/>
  <c r="K52" i="53"/>
  <c r="R52" i="53" s="1"/>
  <c r="R297" i="53" s="1"/>
  <c r="AE107" i="53"/>
  <c r="AL107" i="53" s="1"/>
  <c r="AC107" i="53"/>
  <c r="AF107" i="53" s="1"/>
  <c r="AC140" i="53"/>
  <c r="AF140" i="53" s="1"/>
  <c r="AE140" i="53"/>
  <c r="AL140" i="53" s="1"/>
  <c r="AO148" i="53"/>
  <c r="AI148" i="53"/>
  <c r="AO206" i="53"/>
  <c r="AC206" i="53"/>
  <c r="AF206" i="53" s="1"/>
  <c r="AO272" i="53"/>
  <c r="AE272" i="53"/>
  <c r="AL272" i="53" s="1"/>
  <c r="AC272" i="53"/>
  <c r="AF272" i="53" s="1"/>
  <c r="AE65" i="53"/>
  <c r="AL65" i="53" s="1"/>
  <c r="AE80" i="53"/>
  <c r="AL80" i="53" s="1"/>
  <c r="AO85" i="53"/>
  <c r="AE88" i="53"/>
  <c r="AL88" i="53" s="1"/>
  <c r="AI102" i="53"/>
  <c r="AO107" i="53"/>
  <c r="AI131" i="53"/>
  <c r="AO138" i="53"/>
  <c r="AO150" i="53"/>
  <c r="AI157" i="53"/>
  <c r="AC167" i="53"/>
  <c r="AF167" i="53" s="1"/>
  <c r="AC169" i="53"/>
  <c r="AF169" i="53" s="1"/>
  <c r="AI170" i="53"/>
  <c r="AC171" i="53"/>
  <c r="AF171" i="53" s="1"/>
  <c r="AI172" i="53"/>
  <c r="AC173" i="53"/>
  <c r="AF173" i="53" s="1"/>
  <c r="AI174" i="53"/>
  <c r="AI176" i="53"/>
  <c r="AC177" i="53"/>
  <c r="AF177" i="53" s="1"/>
  <c r="AI178" i="53"/>
  <c r="AC179" i="53"/>
  <c r="AF179" i="53" s="1"/>
  <c r="AI180" i="53"/>
  <c r="AC181" i="53"/>
  <c r="AF181" i="53" s="1"/>
  <c r="AO203" i="53"/>
  <c r="AC216" i="53"/>
  <c r="AF216" i="53" s="1"/>
  <c r="AE218" i="53"/>
  <c r="AL218" i="53" s="1"/>
  <c r="AI229" i="53"/>
  <c r="AI244" i="53"/>
  <c r="AO248" i="53"/>
  <c r="AI254" i="53"/>
  <c r="AI260" i="53"/>
  <c r="AO275" i="53"/>
  <c r="AI279" i="53"/>
  <c r="AE314" i="53"/>
  <c r="AL314" i="53" s="1"/>
  <c r="AI321" i="53"/>
  <c r="AE342" i="53"/>
  <c r="AL342" i="53" s="1"/>
  <c r="AC362" i="53"/>
  <c r="AF362" i="53" s="1"/>
  <c r="AE363" i="53"/>
  <c r="AL363" i="53" s="1"/>
  <c r="AC368" i="53"/>
  <c r="AF368" i="53" s="1"/>
  <c r="AO79" i="53"/>
  <c r="AE190" i="53"/>
  <c r="AL190" i="53" s="1"/>
  <c r="AE194" i="53"/>
  <c r="AL194" i="53" s="1"/>
  <c r="AO318" i="53"/>
  <c r="AO324" i="53"/>
  <c r="AO326" i="53"/>
  <c r="AO61" i="53"/>
  <c r="AI72" i="53"/>
  <c r="AO83" i="53"/>
  <c r="AC101" i="53"/>
  <c r="AF101" i="53" s="1"/>
  <c r="AC109" i="53"/>
  <c r="AF109" i="53" s="1"/>
  <c r="AC110" i="53"/>
  <c r="AF110" i="53" s="1"/>
  <c r="AO115" i="53"/>
  <c r="AE132" i="53"/>
  <c r="AL132" i="53" s="1"/>
  <c r="AC141" i="53"/>
  <c r="AF141" i="53" s="1"/>
  <c r="AO146" i="53"/>
  <c r="AE149" i="53"/>
  <c r="AL149" i="53" s="1"/>
  <c r="AO154" i="53"/>
  <c r="AI158" i="53"/>
  <c r="AO201" i="53"/>
  <c r="AO202" i="53"/>
  <c r="AC205" i="53"/>
  <c r="AF205" i="53" s="1"/>
  <c r="AC211" i="53"/>
  <c r="AF211" i="53" s="1"/>
  <c r="AC255" i="53"/>
  <c r="AF255" i="53" s="1"/>
  <c r="AC277" i="53"/>
  <c r="AF277" i="53" s="1"/>
  <c r="AE286" i="53"/>
  <c r="AL286" i="53" s="1"/>
  <c r="AC297" i="53"/>
  <c r="AF297" i="53" s="1"/>
  <c r="AC298" i="53"/>
  <c r="AF298" i="53" s="1"/>
  <c r="AI310" i="53"/>
  <c r="AE326" i="53"/>
  <c r="AL326" i="53" s="1"/>
  <c r="AO341" i="53"/>
  <c r="AE355" i="53"/>
  <c r="AL355" i="53" s="1"/>
  <c r="AE367" i="53"/>
  <c r="AL367" i="53" s="1"/>
  <c r="AO65" i="53"/>
  <c r="AO68" i="53"/>
  <c r="AO99" i="53"/>
  <c r="AI130" i="53"/>
  <c r="AO144" i="53"/>
  <c r="AI151" i="53"/>
  <c r="AI152" i="53"/>
  <c r="AO155" i="53"/>
  <c r="AC189" i="53"/>
  <c r="AF189" i="53" s="1"/>
  <c r="AC193" i="53"/>
  <c r="AF193" i="53" s="1"/>
  <c r="AO209" i="53"/>
  <c r="AE214" i="53"/>
  <c r="AL214" i="53" s="1"/>
  <c r="AO270" i="53"/>
  <c r="AI312" i="53"/>
  <c r="AC75" i="53"/>
  <c r="AF75" i="53" s="1"/>
  <c r="AI80" i="53"/>
  <c r="AO98" i="53"/>
  <c r="AI107" i="53"/>
  <c r="AC123" i="53"/>
  <c r="AF123" i="53" s="1"/>
  <c r="AI138" i="53"/>
  <c r="AO143" i="53"/>
  <c r="AE156" i="53"/>
  <c r="AL156" i="53" s="1"/>
  <c r="AC186" i="53"/>
  <c r="AF186" i="53" s="1"/>
  <c r="AC187" i="53"/>
  <c r="AF187" i="53" s="1"/>
  <c r="AE188" i="53"/>
  <c r="AL188" i="53" s="1"/>
  <c r="AO218" i="53"/>
  <c r="AE235" i="53"/>
  <c r="AL235" i="53" s="1"/>
  <c r="AE243" i="53"/>
  <c r="AL243" i="53" s="1"/>
  <c r="AC247" i="53"/>
  <c r="AF247" i="53" s="1"/>
  <c r="AC249" i="53"/>
  <c r="AF249" i="53" s="1"/>
  <c r="AO261" i="53"/>
  <c r="AE273" i="53"/>
  <c r="AL273" i="53" s="1"/>
  <c r="AI275" i="53"/>
  <c r="AC289" i="53"/>
  <c r="AF289" i="53" s="1"/>
  <c r="AC290" i="53"/>
  <c r="AF290" i="53" s="1"/>
  <c r="AC291" i="53"/>
  <c r="AF291" i="53" s="1"/>
  <c r="AO308" i="53"/>
  <c r="AI333" i="53"/>
  <c r="AC345" i="53"/>
  <c r="AF345" i="53" s="1"/>
  <c r="AE352" i="53"/>
  <c r="AL352" i="53" s="1"/>
  <c r="AC60" i="53"/>
  <c r="AF60" i="53" s="1"/>
  <c r="AG60" i="53" s="1"/>
  <c r="AH60" i="53" s="1"/>
  <c r="AI61" i="53"/>
  <c r="AC67" i="53"/>
  <c r="AF67" i="53" s="1"/>
  <c r="AC72" i="53"/>
  <c r="AF72" i="53" s="1"/>
  <c r="AC73" i="53"/>
  <c r="AF73" i="53" s="1"/>
  <c r="AC74" i="53"/>
  <c r="AF74" i="53" s="1"/>
  <c r="AI75" i="53"/>
  <c r="AC83" i="53"/>
  <c r="AF83" i="53" s="1"/>
  <c r="AO96" i="53"/>
  <c r="AE106" i="53"/>
  <c r="AL106" i="53" s="1"/>
  <c r="AE122" i="53"/>
  <c r="AL122" i="53" s="1"/>
  <c r="AC139" i="53"/>
  <c r="AF139" i="53" s="1"/>
  <c r="AC146" i="53"/>
  <c r="AF146" i="53" s="1"/>
  <c r="AI201" i="53"/>
  <c r="AO216" i="53"/>
  <c r="AI217" i="53"/>
  <c r="AO239" i="53"/>
  <c r="AO240" i="53"/>
  <c r="AC242" i="53"/>
  <c r="AF242" i="53" s="1"/>
  <c r="AO243" i="53"/>
  <c r="AC250" i="53"/>
  <c r="AF250" i="53" s="1"/>
  <c r="AC263" i="53"/>
  <c r="AF263" i="53" s="1"/>
  <c r="AI264" i="53"/>
  <c r="AC288" i="53"/>
  <c r="AF288" i="53" s="1"/>
  <c r="AI291" i="53"/>
  <c r="AC292" i="53"/>
  <c r="AF292" i="53" s="1"/>
  <c r="AE309" i="53"/>
  <c r="AL309" i="53" s="1"/>
  <c r="AC310" i="53"/>
  <c r="AF310" i="53" s="1"/>
  <c r="AC311" i="53"/>
  <c r="AF311" i="53" s="1"/>
  <c r="AO319" i="53"/>
  <c r="AO328" i="53"/>
  <c r="AI354" i="53"/>
  <c r="AO368" i="53"/>
  <c r="AO64" i="53"/>
  <c r="AI83" i="53"/>
  <c r="AO87" i="53"/>
  <c r="AI141" i="53"/>
  <c r="AO223" i="53"/>
  <c r="AO237" i="53"/>
  <c r="AI242" i="53"/>
  <c r="AO249" i="53"/>
  <c r="AO256" i="53"/>
  <c r="AO355" i="53"/>
  <c r="AO360" i="53"/>
  <c r="U263" i="53"/>
  <c r="R360" i="53"/>
  <c r="R324" i="53"/>
  <c r="R289" i="53"/>
  <c r="R254" i="53"/>
  <c r="R184" i="53"/>
  <c r="R219" i="53"/>
  <c r="R149" i="53"/>
  <c r="R114" i="53"/>
  <c r="R79" i="53"/>
  <c r="R349" i="53"/>
  <c r="R313" i="53"/>
  <c r="R278" i="53"/>
  <c r="R243" i="53"/>
  <c r="R208" i="53"/>
  <c r="R173" i="53"/>
  <c r="R138" i="53"/>
  <c r="R103" i="53"/>
  <c r="R68" i="53"/>
  <c r="F356" i="53"/>
  <c r="F320" i="53"/>
  <c r="F285" i="53"/>
  <c r="F250" i="53"/>
  <c r="F215" i="53"/>
  <c r="F180" i="53"/>
  <c r="F145" i="53"/>
  <c r="F110" i="53"/>
  <c r="F75" i="53"/>
  <c r="R359" i="53"/>
  <c r="R323" i="53"/>
  <c r="R288" i="53"/>
  <c r="R253" i="53"/>
  <c r="R218" i="53"/>
  <c r="R183" i="53"/>
  <c r="R148" i="53"/>
  <c r="R113" i="53"/>
  <c r="R78" i="53"/>
  <c r="H362" i="53"/>
  <c r="H326" i="53"/>
  <c r="H291" i="53"/>
  <c r="H256" i="53"/>
  <c r="H221" i="53"/>
  <c r="H151" i="53"/>
  <c r="H186" i="53"/>
  <c r="H116" i="53"/>
  <c r="H81" i="53"/>
  <c r="D366" i="53"/>
  <c r="D295" i="53"/>
  <c r="D85" i="53"/>
  <c r="D330" i="53"/>
  <c r="AE62" i="53"/>
  <c r="AL62" i="53" s="1"/>
  <c r="AI62" i="53"/>
  <c r="AO62" i="53"/>
  <c r="AC62" i="53"/>
  <c r="AF62" i="53" s="1"/>
  <c r="C347" i="53"/>
  <c r="C311" i="53"/>
  <c r="C276" i="53"/>
  <c r="C241" i="53"/>
  <c r="C206" i="53"/>
  <c r="C171" i="53"/>
  <c r="C136" i="53"/>
  <c r="C101" i="53"/>
  <c r="D32" i="53"/>
  <c r="C66" i="53"/>
  <c r="D31" i="53"/>
  <c r="K365" i="53"/>
  <c r="K329" i="53"/>
  <c r="K294" i="53"/>
  <c r="K259" i="53"/>
  <c r="K224" i="53"/>
  <c r="K189" i="53"/>
  <c r="K154" i="53"/>
  <c r="K119" i="53"/>
  <c r="K84" i="53"/>
  <c r="R49" i="53"/>
  <c r="AO26" i="53"/>
  <c r="H346" i="53"/>
  <c r="H310" i="53"/>
  <c r="H275" i="53"/>
  <c r="H240" i="53"/>
  <c r="H205" i="53"/>
  <c r="H135" i="53"/>
  <c r="H170" i="53"/>
  <c r="H100" i="53"/>
  <c r="H65" i="53"/>
  <c r="G351" i="53"/>
  <c r="G315" i="53"/>
  <c r="G280" i="53"/>
  <c r="G245" i="53"/>
  <c r="G210" i="53"/>
  <c r="G175" i="53"/>
  <c r="G140" i="53"/>
  <c r="G105" i="53"/>
  <c r="G70" i="53"/>
  <c r="AO36" i="53"/>
  <c r="D360" i="53"/>
  <c r="D289" i="53"/>
  <c r="D79" i="53"/>
  <c r="D324" i="53"/>
  <c r="X44" i="53"/>
  <c r="X43" i="53"/>
  <c r="F364" i="53"/>
  <c r="F328" i="53"/>
  <c r="F293" i="53"/>
  <c r="F258" i="53"/>
  <c r="F223" i="53"/>
  <c r="F188" i="53"/>
  <c r="F153" i="53"/>
  <c r="F83" i="53"/>
  <c r="F118" i="53"/>
  <c r="AI49" i="53"/>
  <c r="R367" i="53"/>
  <c r="R331" i="53"/>
  <c r="R296" i="53"/>
  <c r="R261" i="53"/>
  <c r="R226" i="53"/>
  <c r="R191" i="53"/>
  <c r="R156" i="53"/>
  <c r="R121" i="53"/>
  <c r="R86" i="53"/>
  <c r="U361" i="53"/>
  <c r="U325" i="53"/>
  <c r="U290" i="53"/>
  <c r="U255" i="53"/>
  <c r="U220" i="53"/>
  <c r="U185" i="53"/>
  <c r="U150" i="53"/>
  <c r="U115" i="53"/>
  <c r="U80" i="53"/>
  <c r="AE49" i="53"/>
  <c r="AL49" i="53" s="1"/>
  <c r="AC49" i="53"/>
  <c r="AF49" i="53" s="1"/>
  <c r="H370" i="53"/>
  <c r="H334" i="53"/>
  <c r="H264" i="53"/>
  <c r="H299" i="53"/>
  <c r="H229" i="53"/>
  <c r="H194" i="53"/>
  <c r="H159" i="53"/>
  <c r="H124" i="53"/>
  <c r="H89" i="53"/>
  <c r="AG270" i="53"/>
  <c r="AI63" i="53"/>
  <c r="AO63" i="53"/>
  <c r="I341" i="53"/>
  <c r="I305" i="53"/>
  <c r="I270" i="53"/>
  <c r="I235" i="53"/>
  <c r="I200" i="53"/>
  <c r="I165" i="53"/>
  <c r="L25" i="53"/>
  <c r="I60" i="53"/>
  <c r="J344" i="53"/>
  <c r="J308" i="53"/>
  <c r="J273" i="53"/>
  <c r="J238" i="53"/>
  <c r="J203" i="53"/>
  <c r="J168" i="53"/>
  <c r="J133" i="53"/>
  <c r="J98" i="53"/>
  <c r="J63" i="53"/>
  <c r="O28" i="53"/>
  <c r="U29" i="53"/>
  <c r="AO31" i="53"/>
  <c r="D350" i="53"/>
  <c r="D279" i="53"/>
  <c r="D314" i="53"/>
  <c r="D69" i="53"/>
  <c r="K355" i="53"/>
  <c r="K319" i="53"/>
  <c r="K284" i="53"/>
  <c r="K249" i="53"/>
  <c r="K214" i="53"/>
  <c r="K179" i="53"/>
  <c r="K144" i="53"/>
  <c r="K109" i="53"/>
  <c r="K74" i="53"/>
  <c r="R39" i="53"/>
  <c r="I357" i="53"/>
  <c r="I321" i="53"/>
  <c r="I286" i="53"/>
  <c r="I251" i="53"/>
  <c r="I216" i="53"/>
  <c r="I181" i="53"/>
  <c r="I146" i="53"/>
  <c r="I111" i="53"/>
  <c r="I76" i="53"/>
  <c r="L41" i="53"/>
  <c r="AO50" i="53"/>
  <c r="J297" i="53"/>
  <c r="AE66" i="53"/>
  <c r="AL66" i="53" s="1"/>
  <c r="AC66" i="53"/>
  <c r="AF66" i="53" s="1"/>
  <c r="AO66" i="53"/>
  <c r="E353" i="53"/>
  <c r="E317" i="53"/>
  <c r="E282" i="53"/>
  <c r="E247" i="53"/>
  <c r="E212" i="53"/>
  <c r="E177" i="53"/>
  <c r="E142" i="53"/>
  <c r="E72" i="53"/>
  <c r="E107" i="53"/>
  <c r="K37" i="53"/>
  <c r="I37" i="53"/>
  <c r="AM340" i="53"/>
  <c r="AM304" i="53"/>
  <c r="AM305" i="53" s="1"/>
  <c r="AM234" i="53"/>
  <c r="AM199" i="53"/>
  <c r="AM164" i="53"/>
  <c r="AM165" i="53" s="1"/>
  <c r="AM129" i="53"/>
  <c r="AM130" i="53" s="1"/>
  <c r="AM94" i="53"/>
  <c r="AM95" i="53" s="1"/>
  <c r="AM59" i="53"/>
  <c r="X28" i="53"/>
  <c r="X27" i="53"/>
  <c r="F348" i="53"/>
  <c r="F312" i="53"/>
  <c r="F242" i="53"/>
  <c r="F207" i="53"/>
  <c r="F277" i="53"/>
  <c r="F172" i="53"/>
  <c r="F137" i="53"/>
  <c r="F102" i="53"/>
  <c r="F67" i="53"/>
  <c r="J349" i="53"/>
  <c r="J313" i="53"/>
  <c r="J278" i="53"/>
  <c r="J243" i="53"/>
  <c r="J208" i="53"/>
  <c r="J173" i="53"/>
  <c r="J138" i="53"/>
  <c r="J103" i="53"/>
  <c r="J68" i="53"/>
  <c r="O33" i="53"/>
  <c r="AE33" i="53"/>
  <c r="AL33" i="53" s="1"/>
  <c r="AC33" i="53"/>
  <c r="AF33" i="53" s="1"/>
  <c r="H354" i="53"/>
  <c r="H318" i="53"/>
  <c r="H283" i="53"/>
  <c r="H248" i="53"/>
  <c r="H213" i="53"/>
  <c r="H143" i="53"/>
  <c r="H178" i="53"/>
  <c r="H108" i="53"/>
  <c r="H73" i="53"/>
  <c r="K360" i="53"/>
  <c r="K324" i="53"/>
  <c r="K289" i="53"/>
  <c r="K254" i="53"/>
  <c r="K219" i="53"/>
  <c r="K184" i="53"/>
  <c r="K149" i="53"/>
  <c r="K114" i="53"/>
  <c r="K79" i="53"/>
  <c r="E361" i="53"/>
  <c r="E325" i="53"/>
  <c r="E290" i="53"/>
  <c r="E255" i="53"/>
  <c r="E220" i="53"/>
  <c r="E185" i="53"/>
  <c r="E150" i="53"/>
  <c r="E115" i="53"/>
  <c r="E80" i="53"/>
  <c r="K45" i="53"/>
  <c r="I45" i="53"/>
  <c r="D368" i="53"/>
  <c r="D297" i="53"/>
  <c r="D87" i="53"/>
  <c r="D332" i="53"/>
  <c r="X52" i="53"/>
  <c r="X51" i="53"/>
  <c r="AO67" i="53"/>
  <c r="AI67" i="53"/>
  <c r="C319" i="53"/>
  <c r="C355" i="53"/>
  <c r="C284" i="53"/>
  <c r="C249" i="53"/>
  <c r="C214" i="53"/>
  <c r="C179" i="53"/>
  <c r="C144" i="53"/>
  <c r="C109" i="53"/>
  <c r="C74" i="53"/>
  <c r="D40" i="53"/>
  <c r="D39" i="53"/>
  <c r="G359" i="53"/>
  <c r="G323" i="53"/>
  <c r="G253" i="53"/>
  <c r="G288" i="53"/>
  <c r="G218" i="53"/>
  <c r="G183" i="53"/>
  <c r="G148" i="53"/>
  <c r="G113" i="53"/>
  <c r="G78" i="53"/>
  <c r="AO44" i="53"/>
  <c r="I362" i="53"/>
  <c r="I326" i="53"/>
  <c r="I291" i="53"/>
  <c r="I256" i="53"/>
  <c r="I221" i="53"/>
  <c r="I186" i="53"/>
  <c r="I151" i="53"/>
  <c r="I116" i="53"/>
  <c r="I81" i="53"/>
  <c r="L46" i="53"/>
  <c r="K363" i="53"/>
  <c r="K327" i="53"/>
  <c r="K292" i="53"/>
  <c r="K257" i="53"/>
  <c r="K222" i="53"/>
  <c r="K187" i="53"/>
  <c r="K152" i="53"/>
  <c r="K82" i="53"/>
  <c r="K117" i="53"/>
  <c r="R47" i="53"/>
  <c r="I329" i="53"/>
  <c r="I365" i="53"/>
  <c r="I294" i="53"/>
  <c r="I259" i="53"/>
  <c r="I224" i="53"/>
  <c r="I189" i="53"/>
  <c r="I154" i="53"/>
  <c r="I119" i="53"/>
  <c r="I84" i="53"/>
  <c r="L49" i="53"/>
  <c r="K63" i="53"/>
  <c r="E345" i="53"/>
  <c r="E309" i="53"/>
  <c r="E274" i="53"/>
  <c r="E239" i="53"/>
  <c r="E204" i="53"/>
  <c r="E169" i="53"/>
  <c r="E134" i="53"/>
  <c r="E99" i="53"/>
  <c r="K29" i="53"/>
  <c r="I29" i="53"/>
  <c r="U37" i="53"/>
  <c r="AO49" i="53"/>
  <c r="E369" i="53"/>
  <c r="E333" i="53"/>
  <c r="E298" i="53"/>
  <c r="E263" i="53"/>
  <c r="E193" i="53"/>
  <c r="E228" i="53"/>
  <c r="E158" i="53"/>
  <c r="E123" i="53"/>
  <c r="E88" i="53"/>
  <c r="K53" i="53"/>
  <c r="I53" i="53"/>
  <c r="K341" i="53"/>
  <c r="K305" i="53"/>
  <c r="K270" i="53"/>
  <c r="K235" i="53"/>
  <c r="K200" i="53"/>
  <c r="K165" i="53"/>
  <c r="K60" i="53"/>
  <c r="R25" i="53"/>
  <c r="E130" i="53"/>
  <c r="E95" i="53"/>
  <c r="AE25" i="53"/>
  <c r="AC25" i="53"/>
  <c r="D342" i="53"/>
  <c r="D271" i="53"/>
  <c r="D61" i="53"/>
  <c r="D306" i="53"/>
  <c r="G307" i="53"/>
  <c r="G343" i="53"/>
  <c r="G272" i="53"/>
  <c r="G237" i="53"/>
  <c r="G202" i="53"/>
  <c r="G167" i="53"/>
  <c r="G132" i="53"/>
  <c r="G97" i="53"/>
  <c r="G62" i="53"/>
  <c r="AI28" i="53"/>
  <c r="AO28" i="53"/>
  <c r="K241" i="53"/>
  <c r="I278" i="53"/>
  <c r="I68" i="53"/>
  <c r="D352" i="53"/>
  <c r="D316" i="53"/>
  <c r="X36" i="53"/>
  <c r="X35" i="53"/>
  <c r="AO39" i="53"/>
  <c r="AE41" i="53"/>
  <c r="AL41" i="53" s="1"/>
  <c r="AC41" i="53"/>
  <c r="AF41" i="53" s="1"/>
  <c r="C327" i="53"/>
  <c r="C363" i="53"/>
  <c r="C292" i="53"/>
  <c r="C257" i="53"/>
  <c r="C222" i="53"/>
  <c r="C187" i="53"/>
  <c r="C152" i="53"/>
  <c r="C117" i="53"/>
  <c r="C82" i="53"/>
  <c r="D48" i="53"/>
  <c r="D47" i="53"/>
  <c r="G367" i="53"/>
  <c r="G331" i="53"/>
  <c r="G296" i="53"/>
  <c r="G261" i="53"/>
  <c r="G226" i="53"/>
  <c r="G191" i="53"/>
  <c r="G156" i="53"/>
  <c r="G121" i="53"/>
  <c r="G86" i="53"/>
  <c r="AI52" i="53"/>
  <c r="AO52" i="53"/>
  <c r="AJ340" i="53"/>
  <c r="AJ304" i="53"/>
  <c r="AJ305" i="53" s="1"/>
  <c r="AJ199" i="53"/>
  <c r="AJ234" i="53"/>
  <c r="AJ129" i="53"/>
  <c r="AJ164" i="53"/>
  <c r="AJ165" i="53" s="1"/>
  <c r="AJ94" i="53"/>
  <c r="H341" i="53"/>
  <c r="H305" i="53"/>
  <c r="H270" i="53"/>
  <c r="H200" i="53"/>
  <c r="H235" i="53"/>
  <c r="H165" i="53"/>
  <c r="C342" i="53"/>
  <c r="C306" i="53"/>
  <c r="C271" i="53"/>
  <c r="C201" i="53"/>
  <c r="C236" i="53"/>
  <c r="C166" i="53"/>
  <c r="C96" i="53"/>
  <c r="C131" i="53"/>
  <c r="K342" i="53"/>
  <c r="K271" i="53"/>
  <c r="K306" i="53"/>
  <c r="K201" i="53"/>
  <c r="K236" i="53"/>
  <c r="K166" i="53"/>
  <c r="K131" i="53"/>
  <c r="K96" i="53"/>
  <c r="F343" i="53"/>
  <c r="F307" i="53"/>
  <c r="F272" i="53"/>
  <c r="F202" i="53"/>
  <c r="F237" i="53"/>
  <c r="F167" i="53"/>
  <c r="F97" i="53"/>
  <c r="F132" i="53"/>
  <c r="I344" i="53"/>
  <c r="I308" i="53"/>
  <c r="I273" i="53"/>
  <c r="I203" i="53"/>
  <c r="I238" i="53"/>
  <c r="I168" i="53"/>
  <c r="I133" i="53"/>
  <c r="I98" i="53"/>
  <c r="G346" i="53"/>
  <c r="G310" i="53"/>
  <c r="G275" i="53"/>
  <c r="G205" i="53"/>
  <c r="G240" i="53"/>
  <c r="G170" i="53"/>
  <c r="G135" i="53"/>
  <c r="G100" i="53"/>
  <c r="J241" i="53"/>
  <c r="E348" i="53"/>
  <c r="E312" i="53"/>
  <c r="E277" i="53"/>
  <c r="E207" i="53"/>
  <c r="E242" i="53"/>
  <c r="E172" i="53"/>
  <c r="E137" i="53"/>
  <c r="E102" i="53"/>
  <c r="U32" i="53"/>
  <c r="H349" i="53"/>
  <c r="H313" i="53"/>
  <c r="H278" i="53"/>
  <c r="H208" i="53"/>
  <c r="H243" i="53"/>
  <c r="H173" i="53"/>
  <c r="H138" i="53"/>
  <c r="H103" i="53"/>
  <c r="C350" i="53"/>
  <c r="C314" i="53"/>
  <c r="C279" i="53"/>
  <c r="C244" i="53"/>
  <c r="C209" i="53"/>
  <c r="C174" i="53"/>
  <c r="C139" i="53"/>
  <c r="C104" i="53"/>
  <c r="K350" i="53"/>
  <c r="K314" i="53"/>
  <c r="K279" i="53"/>
  <c r="K244" i="53"/>
  <c r="K209" i="53"/>
  <c r="K174" i="53"/>
  <c r="K139" i="53"/>
  <c r="K104" i="53"/>
  <c r="F351" i="53"/>
  <c r="F315" i="53"/>
  <c r="F280" i="53"/>
  <c r="F245" i="53"/>
  <c r="F210" i="53"/>
  <c r="F175" i="53"/>
  <c r="F140" i="53"/>
  <c r="F105" i="53"/>
  <c r="I352" i="53"/>
  <c r="I316" i="53"/>
  <c r="I281" i="53"/>
  <c r="I246" i="53"/>
  <c r="I211" i="53"/>
  <c r="I176" i="53"/>
  <c r="I106" i="53"/>
  <c r="I141" i="53"/>
  <c r="D353" i="53"/>
  <c r="D282" i="53"/>
  <c r="G354" i="53"/>
  <c r="G318" i="53"/>
  <c r="G283" i="53"/>
  <c r="G248" i="53"/>
  <c r="G213" i="53"/>
  <c r="G178" i="53"/>
  <c r="G143" i="53"/>
  <c r="G108" i="53"/>
  <c r="J355" i="53"/>
  <c r="J319" i="53"/>
  <c r="J284" i="53"/>
  <c r="J249" i="53"/>
  <c r="J214" i="53"/>
  <c r="J179" i="53"/>
  <c r="J109" i="53"/>
  <c r="J144" i="53"/>
  <c r="E356" i="53"/>
  <c r="E320" i="53"/>
  <c r="E285" i="53"/>
  <c r="E250" i="53"/>
  <c r="E215" i="53"/>
  <c r="E180" i="53"/>
  <c r="E110" i="53"/>
  <c r="E145" i="53"/>
  <c r="U40" i="53"/>
  <c r="H357" i="53"/>
  <c r="H321" i="53"/>
  <c r="H286" i="53"/>
  <c r="H251" i="53"/>
  <c r="H216" i="53"/>
  <c r="H181" i="53"/>
  <c r="H146" i="53"/>
  <c r="H111" i="53"/>
  <c r="C358" i="53"/>
  <c r="C322" i="53"/>
  <c r="C252" i="53"/>
  <c r="C287" i="53"/>
  <c r="C217" i="53"/>
  <c r="C182" i="53"/>
  <c r="C147" i="53"/>
  <c r="C112" i="53"/>
  <c r="K358" i="53"/>
  <c r="K322" i="53"/>
  <c r="K287" i="53"/>
  <c r="K252" i="53"/>
  <c r="K217" i="53"/>
  <c r="K182" i="53"/>
  <c r="K147" i="53"/>
  <c r="K112" i="53"/>
  <c r="F359" i="53"/>
  <c r="F323" i="53"/>
  <c r="F288" i="53"/>
  <c r="F253" i="53"/>
  <c r="F218" i="53"/>
  <c r="F183" i="53"/>
  <c r="F148" i="53"/>
  <c r="F113" i="53"/>
  <c r="I149" i="53"/>
  <c r="D361" i="53"/>
  <c r="D290" i="53"/>
  <c r="G362" i="53"/>
  <c r="G326" i="53"/>
  <c r="G291" i="53"/>
  <c r="G256" i="53"/>
  <c r="G221" i="53"/>
  <c r="G186" i="53"/>
  <c r="G151" i="53"/>
  <c r="G116" i="53"/>
  <c r="O326" i="53"/>
  <c r="J257" i="53"/>
  <c r="E364" i="53"/>
  <c r="E328" i="53"/>
  <c r="E293" i="53"/>
  <c r="E258" i="53"/>
  <c r="E223" i="53"/>
  <c r="E188" i="53"/>
  <c r="E153" i="53"/>
  <c r="E118" i="53"/>
  <c r="E83" i="53"/>
  <c r="U48" i="53"/>
  <c r="H365" i="53"/>
  <c r="H329" i="53"/>
  <c r="H294" i="53"/>
  <c r="H259" i="53"/>
  <c r="H224" i="53"/>
  <c r="H189" i="53"/>
  <c r="H154" i="53"/>
  <c r="H119" i="53"/>
  <c r="H84" i="53"/>
  <c r="C366" i="53"/>
  <c r="C330" i="53"/>
  <c r="C295" i="53"/>
  <c r="C260" i="53"/>
  <c r="C225" i="53"/>
  <c r="C190" i="53"/>
  <c r="C155" i="53"/>
  <c r="C120" i="53"/>
  <c r="C85" i="53"/>
  <c r="K366" i="53"/>
  <c r="K330" i="53"/>
  <c r="K295" i="53"/>
  <c r="K260" i="53"/>
  <c r="K225" i="53"/>
  <c r="K190" i="53"/>
  <c r="K155" i="53"/>
  <c r="K120" i="53"/>
  <c r="K85" i="53"/>
  <c r="F367" i="53"/>
  <c r="F331" i="53"/>
  <c r="F296" i="53"/>
  <c r="F261" i="53"/>
  <c r="F226" i="53"/>
  <c r="F191" i="53"/>
  <c r="F156" i="53"/>
  <c r="F121" i="53"/>
  <c r="F86" i="53"/>
  <c r="I368" i="53"/>
  <c r="I332" i="53"/>
  <c r="I297" i="53"/>
  <c r="I262" i="53"/>
  <c r="I192" i="53"/>
  <c r="I227" i="53"/>
  <c r="I157" i="53"/>
  <c r="I122" i="53"/>
  <c r="I87" i="53"/>
  <c r="D369" i="53"/>
  <c r="D298" i="53"/>
  <c r="D88" i="53"/>
  <c r="G370" i="53"/>
  <c r="G334" i="53"/>
  <c r="G299" i="53"/>
  <c r="G264" i="53"/>
  <c r="G229" i="53"/>
  <c r="G194" i="53"/>
  <c r="G159" i="53"/>
  <c r="G124" i="53"/>
  <c r="G89" i="53"/>
  <c r="D325" i="53"/>
  <c r="D333" i="53"/>
  <c r="E60" i="53"/>
  <c r="AE63" i="53"/>
  <c r="AL63" i="53" s="1"/>
  <c r="AC63" i="53"/>
  <c r="AF63" i="53" s="1"/>
  <c r="D64" i="53"/>
  <c r="X66" i="53"/>
  <c r="J74" i="53"/>
  <c r="H76" i="53"/>
  <c r="AI105" i="53"/>
  <c r="AC105" i="53"/>
  <c r="AF105" i="53" s="1"/>
  <c r="AE105" i="53"/>
  <c r="AL105" i="53" s="1"/>
  <c r="AO105" i="53"/>
  <c r="F133" i="53"/>
  <c r="AI95" i="53"/>
  <c r="AO95" i="53"/>
  <c r="E342" i="53"/>
  <c r="E306" i="53"/>
  <c r="E271" i="53"/>
  <c r="E236" i="53"/>
  <c r="E201" i="53"/>
  <c r="E166" i="53"/>
  <c r="E131" i="53"/>
  <c r="E61" i="53"/>
  <c r="U26" i="53"/>
  <c r="H343" i="53"/>
  <c r="H307" i="53"/>
  <c r="H272" i="53"/>
  <c r="H237" i="53"/>
  <c r="H202" i="53"/>
  <c r="H167" i="53"/>
  <c r="H132" i="53"/>
  <c r="H62" i="53"/>
  <c r="C344" i="53"/>
  <c r="C308" i="53"/>
  <c r="C273" i="53"/>
  <c r="C238" i="53"/>
  <c r="C203" i="53"/>
  <c r="C168" i="53"/>
  <c r="C133" i="53"/>
  <c r="C63" i="53"/>
  <c r="F345" i="53"/>
  <c r="F309" i="53"/>
  <c r="F274" i="53"/>
  <c r="F239" i="53"/>
  <c r="F204" i="53"/>
  <c r="F169" i="53"/>
  <c r="F134" i="53"/>
  <c r="F64" i="53"/>
  <c r="I30" i="53"/>
  <c r="AO30" i="53"/>
  <c r="G348" i="53"/>
  <c r="G312" i="53"/>
  <c r="G277" i="53"/>
  <c r="G242" i="53"/>
  <c r="G207" i="53"/>
  <c r="G172" i="53"/>
  <c r="G102" i="53"/>
  <c r="G137" i="53"/>
  <c r="G67" i="53"/>
  <c r="E350" i="53"/>
  <c r="E314" i="53"/>
  <c r="E279" i="53"/>
  <c r="E244" i="53"/>
  <c r="E209" i="53"/>
  <c r="E174" i="53"/>
  <c r="E139" i="53"/>
  <c r="E104" i="53"/>
  <c r="E69" i="53"/>
  <c r="U34" i="53"/>
  <c r="H351" i="53"/>
  <c r="H315" i="53"/>
  <c r="H280" i="53"/>
  <c r="H245" i="53"/>
  <c r="H210" i="53"/>
  <c r="H175" i="53"/>
  <c r="H140" i="53"/>
  <c r="H105" i="53"/>
  <c r="H70" i="53"/>
  <c r="C352" i="53"/>
  <c r="C316" i="53"/>
  <c r="C281" i="53"/>
  <c r="C246" i="53"/>
  <c r="C211" i="53"/>
  <c r="C176" i="53"/>
  <c r="C141" i="53"/>
  <c r="C106" i="53"/>
  <c r="C71" i="53"/>
  <c r="F353" i="53"/>
  <c r="F317" i="53"/>
  <c r="F282" i="53"/>
  <c r="F247" i="53"/>
  <c r="F212" i="53"/>
  <c r="F177" i="53"/>
  <c r="F142" i="53"/>
  <c r="F107" i="53"/>
  <c r="F72" i="53"/>
  <c r="AI37" i="53"/>
  <c r="I213" i="53"/>
  <c r="AO38" i="53"/>
  <c r="G356" i="53"/>
  <c r="G320" i="53"/>
  <c r="G285" i="53"/>
  <c r="G250" i="53"/>
  <c r="G215" i="53"/>
  <c r="G180" i="53"/>
  <c r="G145" i="53"/>
  <c r="G110" i="53"/>
  <c r="G75" i="53"/>
  <c r="E358" i="53"/>
  <c r="E322" i="53"/>
  <c r="E287" i="53"/>
  <c r="E252" i="53"/>
  <c r="E217" i="53"/>
  <c r="E147" i="53"/>
  <c r="E182" i="53"/>
  <c r="E77" i="53"/>
  <c r="U42" i="53"/>
  <c r="H359" i="53"/>
  <c r="H323" i="53"/>
  <c r="H288" i="53"/>
  <c r="H253" i="53"/>
  <c r="H218" i="53"/>
  <c r="H183" i="53"/>
  <c r="H148" i="53"/>
  <c r="H113" i="53"/>
  <c r="H78" i="53"/>
  <c r="C360" i="53"/>
  <c r="C324" i="53"/>
  <c r="C289" i="53"/>
  <c r="C254" i="53"/>
  <c r="C219" i="53"/>
  <c r="C184" i="53"/>
  <c r="C149" i="53"/>
  <c r="C114" i="53"/>
  <c r="C79" i="53"/>
  <c r="F361" i="53"/>
  <c r="F325" i="53"/>
  <c r="F290" i="53"/>
  <c r="F255" i="53"/>
  <c r="F220" i="53"/>
  <c r="F185" i="53"/>
  <c r="F150" i="53"/>
  <c r="F115" i="53"/>
  <c r="F80" i="53"/>
  <c r="AO46" i="53"/>
  <c r="G364" i="53"/>
  <c r="G328" i="53"/>
  <c r="G293" i="53"/>
  <c r="G258" i="53"/>
  <c r="G223" i="53"/>
  <c r="G188" i="53"/>
  <c r="G153" i="53"/>
  <c r="G118" i="53"/>
  <c r="G83" i="53"/>
  <c r="E366" i="53"/>
  <c r="E330" i="53"/>
  <c r="E295" i="53"/>
  <c r="E260" i="53"/>
  <c r="E225" i="53"/>
  <c r="E190" i="53"/>
  <c r="E155" i="53"/>
  <c r="E120" i="53"/>
  <c r="E85" i="53"/>
  <c r="U50" i="53"/>
  <c r="H367" i="53"/>
  <c r="H331" i="53"/>
  <c r="H296" i="53"/>
  <c r="H261" i="53"/>
  <c r="H226" i="53"/>
  <c r="H191" i="53"/>
  <c r="H156" i="53"/>
  <c r="H121" i="53"/>
  <c r="H86" i="53"/>
  <c r="C368" i="53"/>
  <c r="C332" i="53"/>
  <c r="C297" i="53"/>
  <c r="C262" i="53"/>
  <c r="C227" i="53"/>
  <c r="C192" i="53"/>
  <c r="C157" i="53"/>
  <c r="C122" i="53"/>
  <c r="C87" i="53"/>
  <c r="F369" i="53"/>
  <c r="F333" i="53"/>
  <c r="F298" i="53"/>
  <c r="F263" i="53"/>
  <c r="F228" i="53"/>
  <c r="F193" i="53"/>
  <c r="F158" i="53"/>
  <c r="F123" i="53"/>
  <c r="F88" i="53"/>
  <c r="AI53" i="53"/>
  <c r="AO54" i="53"/>
  <c r="H60" i="53"/>
  <c r="AE60" i="53"/>
  <c r="AL60" i="53" s="1"/>
  <c r="K61" i="53"/>
  <c r="AI66" i="53"/>
  <c r="E67" i="53"/>
  <c r="AI68" i="53"/>
  <c r="AC68" i="53"/>
  <c r="AF68" i="53" s="1"/>
  <c r="AO69" i="53"/>
  <c r="AI70" i="53"/>
  <c r="H71" i="53"/>
  <c r="AE71" i="53"/>
  <c r="AL71" i="53" s="1"/>
  <c r="AC71" i="53"/>
  <c r="AF71" i="53" s="1"/>
  <c r="AO71" i="53"/>
  <c r="X89" i="53"/>
  <c r="E96" i="53"/>
  <c r="AE100" i="53"/>
  <c r="AL100" i="53" s="1"/>
  <c r="AI100" i="53"/>
  <c r="AC100" i="53"/>
  <c r="AF100" i="53" s="1"/>
  <c r="E112" i="53"/>
  <c r="C341" i="53"/>
  <c r="C305" i="53"/>
  <c r="C270" i="53"/>
  <c r="C235" i="53"/>
  <c r="C165" i="53"/>
  <c r="C200" i="53"/>
  <c r="C130" i="53"/>
  <c r="C95" i="53"/>
  <c r="G130" i="53"/>
  <c r="G95" i="53"/>
  <c r="F342" i="53"/>
  <c r="F306" i="53"/>
  <c r="F271" i="53"/>
  <c r="F236" i="53"/>
  <c r="F166" i="53"/>
  <c r="F131" i="53"/>
  <c r="F201" i="53"/>
  <c r="F96" i="53"/>
  <c r="I343" i="53"/>
  <c r="I307" i="53"/>
  <c r="I237" i="53"/>
  <c r="I272" i="53"/>
  <c r="I202" i="53"/>
  <c r="I167" i="53"/>
  <c r="I132" i="53"/>
  <c r="I97" i="53"/>
  <c r="AO27" i="53"/>
  <c r="D28" i="53"/>
  <c r="L28" i="53"/>
  <c r="G345" i="53"/>
  <c r="G309" i="53"/>
  <c r="G274" i="53"/>
  <c r="G239" i="53"/>
  <c r="G204" i="53"/>
  <c r="G169" i="53"/>
  <c r="G134" i="53"/>
  <c r="G99" i="53"/>
  <c r="J205" i="53"/>
  <c r="E347" i="53"/>
  <c r="E311" i="53"/>
  <c r="E276" i="53"/>
  <c r="E241" i="53"/>
  <c r="E171" i="53"/>
  <c r="E206" i="53"/>
  <c r="E136" i="53"/>
  <c r="U31" i="53"/>
  <c r="H348" i="53"/>
  <c r="H312" i="53"/>
  <c r="H277" i="53"/>
  <c r="H242" i="53"/>
  <c r="H137" i="53"/>
  <c r="H172" i="53"/>
  <c r="H207" i="53"/>
  <c r="H102" i="53"/>
  <c r="X32" i="53"/>
  <c r="C349" i="53"/>
  <c r="C278" i="53"/>
  <c r="C313" i="53"/>
  <c r="C243" i="53"/>
  <c r="C208" i="53"/>
  <c r="C173" i="53"/>
  <c r="C138" i="53"/>
  <c r="C103" i="53"/>
  <c r="K349" i="53"/>
  <c r="K313" i="53"/>
  <c r="K278" i="53"/>
  <c r="K243" i="53"/>
  <c r="K173" i="53"/>
  <c r="K138" i="53"/>
  <c r="K208" i="53"/>
  <c r="K103" i="53"/>
  <c r="F350" i="53"/>
  <c r="F314" i="53"/>
  <c r="F279" i="53"/>
  <c r="F244" i="53"/>
  <c r="F174" i="53"/>
  <c r="F209" i="53"/>
  <c r="F139" i="53"/>
  <c r="F104" i="53"/>
  <c r="I175" i="53"/>
  <c r="AO35" i="53"/>
  <c r="L36" i="53"/>
  <c r="G353" i="53"/>
  <c r="G317" i="53"/>
  <c r="G282" i="53"/>
  <c r="G247" i="53"/>
  <c r="G212" i="53"/>
  <c r="G177" i="53"/>
  <c r="G142" i="53"/>
  <c r="G107" i="53"/>
  <c r="AE37" i="53"/>
  <c r="AL37" i="53" s="1"/>
  <c r="J178" i="53"/>
  <c r="J108" i="53"/>
  <c r="R354" i="53"/>
  <c r="R318" i="53"/>
  <c r="R283" i="53"/>
  <c r="R248" i="53"/>
  <c r="R213" i="53"/>
  <c r="R178" i="53"/>
  <c r="R143" i="53"/>
  <c r="R108" i="53"/>
  <c r="E355" i="53"/>
  <c r="E319" i="53"/>
  <c r="E284" i="53"/>
  <c r="E249" i="53"/>
  <c r="E214" i="53"/>
  <c r="E179" i="53"/>
  <c r="E144" i="53"/>
  <c r="E109" i="53"/>
  <c r="U39" i="53"/>
  <c r="H356" i="53"/>
  <c r="H320" i="53"/>
  <c r="H285" i="53"/>
  <c r="H250" i="53"/>
  <c r="H215" i="53"/>
  <c r="H145" i="53"/>
  <c r="H180" i="53"/>
  <c r="X40" i="53"/>
  <c r="C357" i="53"/>
  <c r="C321" i="53"/>
  <c r="C286" i="53"/>
  <c r="C216" i="53"/>
  <c r="C251" i="53"/>
  <c r="C181" i="53"/>
  <c r="C146" i="53"/>
  <c r="C111" i="53"/>
  <c r="K41" i="53"/>
  <c r="F358" i="53"/>
  <c r="F322" i="53"/>
  <c r="F287" i="53"/>
  <c r="F252" i="53"/>
  <c r="F217" i="53"/>
  <c r="F182" i="53"/>
  <c r="F147" i="53"/>
  <c r="F112" i="53"/>
  <c r="I288" i="53"/>
  <c r="AO43" i="53"/>
  <c r="L44" i="53"/>
  <c r="G361" i="53"/>
  <c r="G325" i="53"/>
  <c r="G290" i="53"/>
  <c r="G255" i="53"/>
  <c r="G220" i="53"/>
  <c r="G185" i="53"/>
  <c r="G150" i="53"/>
  <c r="G115" i="53"/>
  <c r="J362" i="53"/>
  <c r="R326" i="53"/>
  <c r="R186" i="53"/>
  <c r="E363" i="53"/>
  <c r="E327" i="53"/>
  <c r="E292" i="53"/>
  <c r="E257" i="53"/>
  <c r="E222" i="53"/>
  <c r="E187" i="53"/>
  <c r="E152" i="53"/>
  <c r="E117" i="53"/>
  <c r="U47" i="53"/>
  <c r="H364" i="53"/>
  <c r="H328" i="53"/>
  <c r="H293" i="53"/>
  <c r="H258" i="53"/>
  <c r="H223" i="53"/>
  <c r="H153" i="53"/>
  <c r="H188" i="53"/>
  <c r="H118" i="53"/>
  <c r="X48" i="53"/>
  <c r="C365" i="53"/>
  <c r="C329" i="53"/>
  <c r="C294" i="53"/>
  <c r="C259" i="53"/>
  <c r="C224" i="53"/>
  <c r="C189" i="53"/>
  <c r="C154" i="53"/>
  <c r="C119" i="53"/>
  <c r="F366" i="53"/>
  <c r="F330" i="53"/>
  <c r="F295" i="53"/>
  <c r="F260" i="53"/>
  <c r="F225" i="53"/>
  <c r="F190" i="53"/>
  <c r="F155" i="53"/>
  <c r="F120" i="53"/>
  <c r="AO51" i="53"/>
  <c r="L52" i="53"/>
  <c r="G369" i="53"/>
  <c r="G333" i="53"/>
  <c r="G298" i="53"/>
  <c r="G263" i="53"/>
  <c r="G228" i="53"/>
  <c r="G158" i="53"/>
  <c r="G193" i="53"/>
  <c r="G123" i="53"/>
  <c r="AE53" i="53"/>
  <c r="AL53" i="53" s="1"/>
  <c r="R370" i="53"/>
  <c r="R334" i="53"/>
  <c r="R299" i="53"/>
  <c r="R264" i="53"/>
  <c r="R229" i="53"/>
  <c r="R159" i="53"/>
  <c r="R194" i="53"/>
  <c r="R124" i="53"/>
  <c r="X61" i="53"/>
  <c r="K68" i="53"/>
  <c r="K69" i="53"/>
  <c r="I71" i="53"/>
  <c r="AI81" i="53"/>
  <c r="AO81" i="53"/>
  <c r="C84" i="53"/>
  <c r="AE142" i="53"/>
  <c r="AL142" i="53" s="1"/>
  <c r="AC142" i="53"/>
  <c r="AF142" i="53" s="1"/>
  <c r="AO142" i="53"/>
  <c r="C340" i="53"/>
  <c r="C304" i="53"/>
  <c r="C269" i="53"/>
  <c r="C234" i="53"/>
  <c r="C199" i="53"/>
  <c r="C164" i="53"/>
  <c r="C129" i="53"/>
  <c r="C59" i="53"/>
  <c r="D25" i="53"/>
  <c r="H95" i="53"/>
  <c r="H130" i="53"/>
  <c r="G342" i="53"/>
  <c r="G306" i="53"/>
  <c r="G271" i="53"/>
  <c r="G236" i="53"/>
  <c r="G201" i="53"/>
  <c r="G166" i="53"/>
  <c r="G131" i="53"/>
  <c r="G96" i="53"/>
  <c r="G61" i="53"/>
  <c r="E344" i="53"/>
  <c r="E308" i="53"/>
  <c r="E273" i="53"/>
  <c r="E238" i="53"/>
  <c r="E203" i="53"/>
  <c r="E168" i="53"/>
  <c r="E133" i="53"/>
  <c r="E98" i="53"/>
  <c r="E63" i="53"/>
  <c r="U28" i="53"/>
  <c r="AC28" i="53"/>
  <c r="AF28" i="53" s="1"/>
  <c r="H345" i="53"/>
  <c r="H309" i="53"/>
  <c r="H274" i="53"/>
  <c r="H239" i="53"/>
  <c r="H204" i="53"/>
  <c r="H169" i="53"/>
  <c r="H134" i="53"/>
  <c r="H99" i="53"/>
  <c r="H64" i="53"/>
  <c r="C346" i="53"/>
  <c r="C275" i="53"/>
  <c r="C310" i="53"/>
  <c r="C240" i="53"/>
  <c r="C205" i="53"/>
  <c r="C170" i="53"/>
  <c r="C135" i="53"/>
  <c r="C100" i="53"/>
  <c r="C65" i="53"/>
  <c r="K275" i="53"/>
  <c r="F347" i="53"/>
  <c r="F311" i="53"/>
  <c r="F276" i="53"/>
  <c r="F241" i="53"/>
  <c r="F171" i="53"/>
  <c r="F101" i="53"/>
  <c r="F206" i="53"/>
  <c r="F136" i="53"/>
  <c r="F66" i="53"/>
  <c r="AI31" i="53"/>
  <c r="I32" i="53"/>
  <c r="D33" i="53"/>
  <c r="G350" i="53"/>
  <c r="G314" i="53"/>
  <c r="G279" i="53"/>
  <c r="G244" i="53"/>
  <c r="G209" i="53"/>
  <c r="G174" i="53"/>
  <c r="G104" i="53"/>
  <c r="G139" i="53"/>
  <c r="G69" i="53"/>
  <c r="E352" i="53"/>
  <c r="E316" i="53"/>
  <c r="E281" i="53"/>
  <c r="E246" i="53"/>
  <c r="E211" i="53"/>
  <c r="E176" i="53"/>
  <c r="E106" i="53"/>
  <c r="E141" i="53"/>
  <c r="E71" i="53"/>
  <c r="U36" i="53"/>
  <c r="AC36" i="53"/>
  <c r="AF36" i="53" s="1"/>
  <c r="H353" i="53"/>
  <c r="H317" i="53"/>
  <c r="H282" i="53"/>
  <c r="H247" i="53"/>
  <c r="H212" i="53"/>
  <c r="H177" i="53"/>
  <c r="H107" i="53"/>
  <c r="H142" i="53"/>
  <c r="H72" i="53"/>
  <c r="C354" i="53"/>
  <c r="C318" i="53"/>
  <c r="C283" i="53"/>
  <c r="C248" i="53"/>
  <c r="C213" i="53"/>
  <c r="C178" i="53"/>
  <c r="C108" i="53"/>
  <c r="C143" i="53"/>
  <c r="C73" i="53"/>
  <c r="K354" i="53"/>
  <c r="K318" i="53"/>
  <c r="K283" i="53"/>
  <c r="K248" i="53"/>
  <c r="K213" i="53"/>
  <c r="K178" i="53"/>
  <c r="K108" i="53"/>
  <c r="K143" i="53"/>
  <c r="K73" i="53"/>
  <c r="F355" i="53"/>
  <c r="F319" i="53"/>
  <c r="F284" i="53"/>
  <c r="F249" i="53"/>
  <c r="F214" i="53"/>
  <c r="F179" i="53"/>
  <c r="F109" i="53"/>
  <c r="F144" i="53"/>
  <c r="F74" i="53"/>
  <c r="AI39" i="53"/>
  <c r="I40" i="53"/>
  <c r="D41" i="53"/>
  <c r="G358" i="53"/>
  <c r="G322" i="53"/>
  <c r="G287" i="53"/>
  <c r="G252" i="53"/>
  <c r="G217" i="53"/>
  <c r="G182" i="53"/>
  <c r="G147" i="53"/>
  <c r="G112" i="53"/>
  <c r="G77" i="53"/>
  <c r="E360" i="53"/>
  <c r="E324" i="53"/>
  <c r="E289" i="53"/>
  <c r="E254" i="53"/>
  <c r="E219" i="53"/>
  <c r="E149" i="53"/>
  <c r="E184" i="53"/>
  <c r="E114" i="53"/>
  <c r="E79" i="53"/>
  <c r="U44" i="53"/>
  <c r="AC44" i="53"/>
  <c r="AF44" i="53" s="1"/>
  <c r="H361" i="53"/>
  <c r="H325" i="53"/>
  <c r="H290" i="53"/>
  <c r="H255" i="53"/>
  <c r="H220" i="53"/>
  <c r="H185" i="53"/>
  <c r="H150" i="53"/>
  <c r="H115" i="53"/>
  <c r="H80" i="53"/>
  <c r="C362" i="53"/>
  <c r="C326" i="53"/>
  <c r="C291" i="53"/>
  <c r="C256" i="53"/>
  <c r="C221" i="53"/>
  <c r="C186" i="53"/>
  <c r="C151" i="53"/>
  <c r="C116" i="53"/>
  <c r="C81" i="53"/>
  <c r="K362" i="53"/>
  <c r="K326" i="53"/>
  <c r="K291" i="53"/>
  <c r="K256" i="53"/>
  <c r="K221" i="53"/>
  <c r="K186" i="53"/>
  <c r="K151" i="53"/>
  <c r="K116" i="53"/>
  <c r="K81" i="53"/>
  <c r="F363" i="53"/>
  <c r="F327" i="53"/>
  <c r="F292" i="53"/>
  <c r="F257" i="53"/>
  <c r="F222" i="53"/>
  <c r="F187" i="53"/>
  <c r="F152" i="53"/>
  <c r="F117" i="53"/>
  <c r="F82" i="53"/>
  <c r="AI47" i="53"/>
  <c r="I48" i="53"/>
  <c r="D49" i="53"/>
  <c r="G366" i="53"/>
  <c r="G330" i="53"/>
  <c r="G295" i="53"/>
  <c r="G260" i="53"/>
  <c r="G225" i="53"/>
  <c r="G190" i="53"/>
  <c r="G155" i="53"/>
  <c r="G120" i="53"/>
  <c r="G85" i="53"/>
  <c r="E368" i="53"/>
  <c r="E332" i="53"/>
  <c r="E297" i="53"/>
  <c r="E262" i="53"/>
  <c r="E227" i="53"/>
  <c r="E192" i="53"/>
  <c r="E122" i="53"/>
  <c r="E157" i="53"/>
  <c r="E87" i="53"/>
  <c r="U52" i="53"/>
  <c r="AC52" i="53"/>
  <c r="AF52" i="53" s="1"/>
  <c r="H369" i="53"/>
  <c r="H333" i="53"/>
  <c r="H298" i="53"/>
  <c r="H263" i="53"/>
  <c r="H228" i="53"/>
  <c r="H193" i="53"/>
  <c r="H158" i="53"/>
  <c r="H123" i="53"/>
  <c r="H88" i="53"/>
  <c r="C370" i="53"/>
  <c r="C334" i="53"/>
  <c r="C299" i="53"/>
  <c r="C264" i="53"/>
  <c r="C229" i="53"/>
  <c r="C194" i="53"/>
  <c r="C159" i="53"/>
  <c r="C124" i="53"/>
  <c r="C89" i="53"/>
  <c r="K370" i="53"/>
  <c r="K334" i="53"/>
  <c r="K299" i="53"/>
  <c r="K264" i="53"/>
  <c r="K229" i="53"/>
  <c r="K159" i="53"/>
  <c r="K124" i="53"/>
  <c r="K194" i="53"/>
  <c r="K89" i="53"/>
  <c r="AJ59" i="53"/>
  <c r="AJ60" i="53" s="1"/>
  <c r="H67" i="53"/>
  <c r="C72" i="53"/>
  <c r="X74" i="53"/>
  <c r="E82" i="53"/>
  <c r="AE86" i="53"/>
  <c r="AL86" i="53" s="1"/>
  <c r="AI86" i="53"/>
  <c r="AC86" i="53"/>
  <c r="AF86" i="53" s="1"/>
  <c r="AI89" i="53"/>
  <c r="AO89" i="53"/>
  <c r="F99" i="53"/>
  <c r="AI101" i="53"/>
  <c r="AO101" i="53"/>
  <c r="E341" i="53"/>
  <c r="E270" i="53"/>
  <c r="E305" i="53"/>
  <c r="E235" i="53"/>
  <c r="E200" i="53"/>
  <c r="E165" i="53"/>
  <c r="U25" i="53"/>
  <c r="H342" i="53"/>
  <c r="H306" i="53"/>
  <c r="H271" i="53"/>
  <c r="H236" i="53"/>
  <c r="H201" i="53"/>
  <c r="H166" i="53"/>
  <c r="H96" i="53"/>
  <c r="H131" i="53"/>
  <c r="C343" i="53"/>
  <c r="C307" i="53"/>
  <c r="C272" i="53"/>
  <c r="C237" i="53"/>
  <c r="C202" i="53"/>
  <c r="C167" i="53"/>
  <c r="C132" i="53"/>
  <c r="D132" i="53" s="1"/>
  <c r="C97" i="53"/>
  <c r="D97" i="53" s="1"/>
  <c r="K343" i="53"/>
  <c r="K307" i="53"/>
  <c r="K272" i="53"/>
  <c r="K237" i="53"/>
  <c r="K202" i="53"/>
  <c r="K167" i="53"/>
  <c r="K132" i="53"/>
  <c r="K97" i="53"/>
  <c r="F344" i="53"/>
  <c r="F273" i="53"/>
  <c r="F308" i="53"/>
  <c r="F238" i="53"/>
  <c r="F203" i="53"/>
  <c r="F168" i="53"/>
  <c r="F98" i="53"/>
  <c r="G347" i="53"/>
  <c r="G311" i="53"/>
  <c r="G276" i="53"/>
  <c r="G241" i="53"/>
  <c r="G206" i="53"/>
  <c r="G171" i="53"/>
  <c r="G136" i="53"/>
  <c r="G101" i="53"/>
  <c r="E349" i="53"/>
  <c r="E313" i="53"/>
  <c r="E278" i="53"/>
  <c r="E243" i="53"/>
  <c r="E208" i="53"/>
  <c r="E173" i="53"/>
  <c r="E103" i="53"/>
  <c r="E138" i="53"/>
  <c r="E68" i="53"/>
  <c r="U33" i="53"/>
  <c r="H350" i="53"/>
  <c r="H279" i="53"/>
  <c r="H314" i="53"/>
  <c r="H244" i="53"/>
  <c r="H209" i="53"/>
  <c r="H174" i="53"/>
  <c r="H139" i="53"/>
  <c r="H104" i="53"/>
  <c r="H69" i="53"/>
  <c r="C351" i="53"/>
  <c r="C280" i="53"/>
  <c r="C245" i="53"/>
  <c r="D245" i="53" s="1"/>
  <c r="C315" i="53"/>
  <c r="C210" i="53"/>
  <c r="C175" i="53"/>
  <c r="D175" i="53" s="1"/>
  <c r="C105" i="53"/>
  <c r="C140" i="53"/>
  <c r="C70" i="53"/>
  <c r="K351" i="53"/>
  <c r="K315" i="53"/>
  <c r="K280" i="53"/>
  <c r="K210" i="53"/>
  <c r="K175" i="53"/>
  <c r="K140" i="53"/>
  <c r="K70" i="53"/>
  <c r="F352" i="53"/>
  <c r="F316" i="53"/>
  <c r="F281" i="53"/>
  <c r="F246" i="53"/>
  <c r="F211" i="53"/>
  <c r="F176" i="53"/>
  <c r="F106" i="53"/>
  <c r="F141" i="53"/>
  <c r="F71" i="53"/>
  <c r="D354" i="53"/>
  <c r="D283" i="53"/>
  <c r="D73" i="53"/>
  <c r="L354" i="53"/>
  <c r="L73" i="53"/>
  <c r="G355" i="53"/>
  <c r="G319" i="53"/>
  <c r="G284" i="53"/>
  <c r="G249" i="53"/>
  <c r="G214" i="53"/>
  <c r="G179" i="53"/>
  <c r="G144" i="53"/>
  <c r="G109" i="53"/>
  <c r="G74" i="53"/>
  <c r="O39" i="53"/>
  <c r="E357" i="53"/>
  <c r="E321" i="53"/>
  <c r="E286" i="53"/>
  <c r="E251" i="53"/>
  <c r="E216" i="53"/>
  <c r="E181" i="53"/>
  <c r="E146" i="53"/>
  <c r="E111" i="53"/>
  <c r="E76" i="53"/>
  <c r="U41" i="53"/>
  <c r="H358" i="53"/>
  <c r="H322" i="53"/>
  <c r="H287" i="53"/>
  <c r="H252" i="53"/>
  <c r="H217" i="53"/>
  <c r="H182" i="53"/>
  <c r="H147" i="53"/>
  <c r="H112" i="53"/>
  <c r="H77" i="53"/>
  <c r="C359" i="53"/>
  <c r="C323" i="53"/>
  <c r="C288" i="53"/>
  <c r="C253" i="53"/>
  <c r="D253" i="53" s="1"/>
  <c r="C218" i="53"/>
  <c r="D218" i="53" s="1"/>
  <c r="C183" i="53"/>
  <c r="C148" i="53"/>
  <c r="C113" i="53"/>
  <c r="C78" i="53"/>
  <c r="K359" i="53"/>
  <c r="K323" i="53"/>
  <c r="K288" i="53"/>
  <c r="K253" i="53"/>
  <c r="K218" i="53"/>
  <c r="K183" i="53"/>
  <c r="K148" i="53"/>
  <c r="K113" i="53"/>
  <c r="K78" i="53"/>
  <c r="F360" i="53"/>
  <c r="F324" i="53"/>
  <c r="F289" i="53"/>
  <c r="F254" i="53"/>
  <c r="F184" i="53"/>
  <c r="F219" i="53"/>
  <c r="F149" i="53"/>
  <c r="F114" i="53"/>
  <c r="F79" i="53"/>
  <c r="D362" i="53"/>
  <c r="D291" i="53"/>
  <c r="D81" i="53"/>
  <c r="G363" i="53"/>
  <c r="G327" i="53"/>
  <c r="G292" i="53"/>
  <c r="G257" i="53"/>
  <c r="G222" i="53"/>
  <c r="G187" i="53"/>
  <c r="G152" i="53"/>
  <c r="G117" i="53"/>
  <c r="G82" i="53"/>
  <c r="O47" i="53"/>
  <c r="E365" i="53"/>
  <c r="E329" i="53"/>
  <c r="E294" i="53"/>
  <c r="E259" i="53"/>
  <c r="E224" i="53"/>
  <c r="E189" i="53"/>
  <c r="E119" i="53"/>
  <c r="E154" i="53"/>
  <c r="E84" i="53"/>
  <c r="U49" i="53"/>
  <c r="H366" i="53"/>
  <c r="H330" i="53"/>
  <c r="H295" i="53"/>
  <c r="H260" i="53"/>
  <c r="H225" i="53"/>
  <c r="H190" i="53"/>
  <c r="H155" i="53"/>
  <c r="H120" i="53"/>
  <c r="H85" i="53"/>
  <c r="C367" i="53"/>
  <c r="C331" i="53"/>
  <c r="C296" i="53"/>
  <c r="C261" i="53"/>
  <c r="C226" i="53"/>
  <c r="C191" i="53"/>
  <c r="C156" i="53"/>
  <c r="C121" i="53"/>
  <c r="C86" i="53"/>
  <c r="K367" i="53"/>
  <c r="K331" i="53"/>
  <c r="K296" i="53"/>
  <c r="K261" i="53"/>
  <c r="K226" i="53"/>
  <c r="K191" i="53"/>
  <c r="K156" i="53"/>
  <c r="K121" i="53"/>
  <c r="K86" i="53"/>
  <c r="F368" i="53"/>
  <c r="F332" i="53"/>
  <c r="F297" i="53"/>
  <c r="F262" i="53"/>
  <c r="F227" i="53"/>
  <c r="F192" i="53"/>
  <c r="F157" i="53"/>
  <c r="F122" i="53"/>
  <c r="F87" i="53"/>
  <c r="D299" i="53"/>
  <c r="C61" i="53"/>
  <c r="F62" i="53"/>
  <c r="I63" i="53"/>
  <c r="E66" i="53"/>
  <c r="F70" i="53"/>
  <c r="D72" i="53"/>
  <c r="AO72" i="53"/>
  <c r="AI73" i="53"/>
  <c r="AO73" i="53"/>
  <c r="AE78" i="53"/>
  <c r="AL78" i="53" s="1"/>
  <c r="AC78" i="53"/>
  <c r="AF78" i="53" s="1"/>
  <c r="AE79" i="53"/>
  <c r="AL79" i="53" s="1"/>
  <c r="AC79" i="53"/>
  <c r="AF79" i="53" s="1"/>
  <c r="D80" i="53"/>
  <c r="G81" i="53"/>
  <c r="G88" i="53"/>
  <c r="H97" i="53"/>
  <c r="X103" i="53"/>
  <c r="X102" i="53"/>
  <c r="F341" i="53"/>
  <c r="F305" i="53"/>
  <c r="F270" i="53"/>
  <c r="F235" i="53"/>
  <c r="F200" i="53"/>
  <c r="F165" i="53"/>
  <c r="F60" i="53"/>
  <c r="I26" i="53"/>
  <c r="D27" i="53"/>
  <c r="L27" i="53"/>
  <c r="G308" i="53"/>
  <c r="G344" i="53"/>
  <c r="G238" i="53"/>
  <c r="G203" i="53"/>
  <c r="G273" i="53"/>
  <c r="G168" i="53"/>
  <c r="G98" i="53"/>
  <c r="G63" i="53"/>
  <c r="G133" i="53"/>
  <c r="E346" i="53"/>
  <c r="E310" i="53"/>
  <c r="E275" i="53"/>
  <c r="E240" i="53"/>
  <c r="E205" i="53"/>
  <c r="E170" i="53"/>
  <c r="E135" i="53"/>
  <c r="E100" i="53"/>
  <c r="E65" i="53"/>
  <c r="U30" i="53"/>
  <c r="H347" i="53"/>
  <c r="H311" i="53"/>
  <c r="H276" i="53"/>
  <c r="H241" i="53"/>
  <c r="H206" i="53"/>
  <c r="H171" i="53"/>
  <c r="H136" i="53"/>
  <c r="H66" i="53"/>
  <c r="H101" i="53"/>
  <c r="C312" i="53"/>
  <c r="C348" i="53"/>
  <c r="C277" i="53"/>
  <c r="C242" i="53"/>
  <c r="C207" i="53"/>
  <c r="D207" i="53" s="1"/>
  <c r="C172" i="53"/>
  <c r="D172" i="53" s="1"/>
  <c r="C137" i="53"/>
  <c r="C67" i="53"/>
  <c r="C102" i="53"/>
  <c r="D102" i="53" s="1"/>
  <c r="K32" i="53"/>
  <c r="F349" i="53"/>
  <c r="F313" i="53"/>
  <c r="F278" i="53"/>
  <c r="F243" i="53"/>
  <c r="F208" i="53"/>
  <c r="F173" i="53"/>
  <c r="F138" i="53"/>
  <c r="F103" i="53"/>
  <c r="F68" i="53"/>
  <c r="I34" i="53"/>
  <c r="D35" i="53"/>
  <c r="G352" i="53"/>
  <c r="G316" i="53"/>
  <c r="G281" i="53"/>
  <c r="G246" i="53"/>
  <c r="G211" i="53"/>
  <c r="G176" i="53"/>
  <c r="G141" i="53"/>
  <c r="G71" i="53"/>
  <c r="G106" i="53"/>
  <c r="E354" i="53"/>
  <c r="E318" i="53"/>
  <c r="E283" i="53"/>
  <c r="E213" i="53"/>
  <c r="E248" i="53"/>
  <c r="E178" i="53"/>
  <c r="E143" i="53"/>
  <c r="E108" i="53"/>
  <c r="E73" i="53"/>
  <c r="U38" i="53"/>
  <c r="H355" i="53"/>
  <c r="H319" i="53"/>
  <c r="H249" i="53"/>
  <c r="H214" i="53"/>
  <c r="H179" i="53"/>
  <c r="H284" i="53"/>
  <c r="H144" i="53"/>
  <c r="H74" i="53"/>
  <c r="H109" i="53"/>
  <c r="C356" i="53"/>
  <c r="C320" i="53"/>
  <c r="C285" i="53"/>
  <c r="C250" i="53"/>
  <c r="D250" i="53" s="1"/>
  <c r="C215" i="53"/>
  <c r="D215" i="53" s="1"/>
  <c r="C180" i="53"/>
  <c r="C145" i="53"/>
  <c r="C110" i="53"/>
  <c r="C75" i="53"/>
  <c r="K40" i="53"/>
  <c r="F357" i="53"/>
  <c r="F321" i="53"/>
  <c r="F286" i="53"/>
  <c r="F251" i="53"/>
  <c r="F216" i="53"/>
  <c r="F181" i="53"/>
  <c r="F146" i="53"/>
  <c r="F111" i="53"/>
  <c r="F76" i="53"/>
  <c r="I42" i="53"/>
  <c r="D43" i="53"/>
  <c r="G360" i="53"/>
  <c r="G324" i="53"/>
  <c r="G289" i="53"/>
  <c r="G254" i="53"/>
  <c r="G219" i="53"/>
  <c r="G184" i="53"/>
  <c r="G149" i="53"/>
  <c r="G114" i="53"/>
  <c r="G79" i="53"/>
  <c r="E362" i="53"/>
  <c r="E326" i="53"/>
  <c r="E221" i="53"/>
  <c r="E256" i="53"/>
  <c r="E291" i="53"/>
  <c r="E186" i="53"/>
  <c r="E151" i="53"/>
  <c r="E81" i="53"/>
  <c r="E116" i="53"/>
  <c r="U46" i="53"/>
  <c r="H363" i="53"/>
  <c r="H327" i="53"/>
  <c r="H292" i="53"/>
  <c r="H257" i="53"/>
  <c r="H222" i="53"/>
  <c r="H187" i="53"/>
  <c r="H152" i="53"/>
  <c r="H117" i="53"/>
  <c r="H82" i="53"/>
  <c r="C364" i="53"/>
  <c r="C328" i="53"/>
  <c r="C293" i="53"/>
  <c r="C223" i="53"/>
  <c r="C258" i="53"/>
  <c r="C188" i="53"/>
  <c r="D188" i="53" s="1"/>
  <c r="C153" i="53"/>
  <c r="C118" i="53"/>
  <c r="D118" i="53" s="1"/>
  <c r="C83" i="53"/>
  <c r="K48" i="53"/>
  <c r="F365" i="53"/>
  <c r="F329" i="53"/>
  <c r="F294" i="53"/>
  <c r="F224" i="53"/>
  <c r="F259" i="53"/>
  <c r="F189" i="53"/>
  <c r="F154" i="53"/>
  <c r="F119" i="53"/>
  <c r="F84" i="53"/>
  <c r="I50" i="53"/>
  <c r="D51" i="53"/>
  <c r="G368" i="53"/>
  <c r="G332" i="53"/>
  <c r="G227" i="53"/>
  <c r="G262" i="53"/>
  <c r="G297" i="53"/>
  <c r="G192" i="53"/>
  <c r="G157" i="53"/>
  <c r="G122" i="53"/>
  <c r="G87" i="53"/>
  <c r="E370" i="53"/>
  <c r="E334" i="53"/>
  <c r="E299" i="53"/>
  <c r="E229" i="53"/>
  <c r="E264" i="53"/>
  <c r="E194" i="53"/>
  <c r="E159" i="53"/>
  <c r="E89" i="53"/>
  <c r="E124" i="53"/>
  <c r="U54" i="53"/>
  <c r="D309" i="53"/>
  <c r="D317" i="53"/>
  <c r="AI64" i="53"/>
  <c r="G66" i="53"/>
  <c r="AE68" i="53"/>
  <c r="AL68" i="53" s="1"/>
  <c r="AO70" i="53"/>
  <c r="G72" i="53"/>
  <c r="AO74" i="53"/>
  <c r="AI74" i="53"/>
  <c r="E75" i="53"/>
  <c r="AO76" i="53"/>
  <c r="AI79" i="53"/>
  <c r="G80" i="53"/>
  <c r="J81" i="53"/>
  <c r="F85" i="53"/>
  <c r="AE116" i="53"/>
  <c r="AL116" i="53" s="1"/>
  <c r="AO116" i="53"/>
  <c r="AI116" i="53"/>
  <c r="AC116" i="53"/>
  <c r="AF116" i="53" s="1"/>
  <c r="F130" i="53"/>
  <c r="AG340" i="53"/>
  <c r="AG304" i="53"/>
  <c r="AG305" i="53" s="1"/>
  <c r="AG199" i="53"/>
  <c r="AG234" i="53"/>
  <c r="AG235" i="53" s="1"/>
  <c r="AG164" i="53"/>
  <c r="AG129" i="53"/>
  <c r="AG94" i="53"/>
  <c r="G341" i="53"/>
  <c r="G305" i="53"/>
  <c r="G270" i="53"/>
  <c r="G200" i="53"/>
  <c r="G235" i="53"/>
  <c r="G165" i="53"/>
  <c r="R26" i="53"/>
  <c r="E343" i="53"/>
  <c r="E307" i="53"/>
  <c r="E272" i="53"/>
  <c r="E202" i="53"/>
  <c r="E237" i="53"/>
  <c r="E167" i="53"/>
  <c r="E132" i="53"/>
  <c r="E97" i="53"/>
  <c r="U27" i="53"/>
  <c r="H308" i="53"/>
  <c r="H344" i="53"/>
  <c r="H273" i="53"/>
  <c r="H203" i="53"/>
  <c r="H238" i="53"/>
  <c r="H133" i="53"/>
  <c r="H168" i="53"/>
  <c r="H98" i="53"/>
  <c r="C309" i="53"/>
  <c r="C345" i="53"/>
  <c r="C274" i="53"/>
  <c r="C204" i="53"/>
  <c r="C239" i="53"/>
  <c r="D239" i="53" s="1"/>
  <c r="C169" i="53"/>
  <c r="C134" i="53"/>
  <c r="C99" i="53"/>
  <c r="D99" i="53" s="1"/>
  <c r="F346" i="53"/>
  <c r="F310" i="53"/>
  <c r="F275" i="53"/>
  <c r="F205" i="53"/>
  <c r="F240" i="53"/>
  <c r="F170" i="53"/>
  <c r="F135" i="53"/>
  <c r="F100" i="53"/>
  <c r="I31" i="53"/>
  <c r="G349" i="53"/>
  <c r="G313" i="53"/>
  <c r="G208" i="53"/>
  <c r="G243" i="53"/>
  <c r="G173" i="53"/>
  <c r="G278" i="53"/>
  <c r="G138" i="53"/>
  <c r="G103" i="53"/>
  <c r="R34" i="53"/>
  <c r="E351" i="53"/>
  <c r="E315" i="53"/>
  <c r="E280" i="53"/>
  <c r="E245" i="53"/>
  <c r="E210" i="53"/>
  <c r="E175" i="53"/>
  <c r="E140" i="53"/>
  <c r="E105" i="53"/>
  <c r="U35" i="53"/>
  <c r="H316" i="53"/>
  <c r="H352" i="53"/>
  <c r="H281" i="53"/>
  <c r="H246" i="53"/>
  <c r="H211" i="53"/>
  <c r="H176" i="53"/>
  <c r="H141" i="53"/>
  <c r="H106" i="53"/>
  <c r="C353" i="53"/>
  <c r="C317" i="53"/>
  <c r="C282" i="53"/>
  <c r="C247" i="53"/>
  <c r="C212" i="53"/>
  <c r="C177" i="53"/>
  <c r="C142" i="53"/>
  <c r="D142" i="53" s="1"/>
  <c r="C107" i="53"/>
  <c r="F354" i="53"/>
  <c r="F318" i="53"/>
  <c r="F283" i="53"/>
  <c r="F213" i="53"/>
  <c r="F178" i="53"/>
  <c r="F248" i="53"/>
  <c r="F143" i="53"/>
  <c r="F108" i="53"/>
  <c r="F73" i="53"/>
  <c r="I39" i="53"/>
  <c r="G357" i="53"/>
  <c r="G321" i="53"/>
  <c r="G286" i="53"/>
  <c r="G216" i="53"/>
  <c r="G251" i="53"/>
  <c r="G181" i="53"/>
  <c r="G146" i="53"/>
  <c r="G111" i="53"/>
  <c r="G76" i="53"/>
  <c r="R42" i="53"/>
  <c r="E359" i="53"/>
  <c r="E323" i="53"/>
  <c r="E288" i="53"/>
  <c r="E218" i="53"/>
  <c r="E253" i="53"/>
  <c r="E183" i="53"/>
  <c r="E148" i="53"/>
  <c r="E113" i="53"/>
  <c r="E78" i="53"/>
  <c r="U43" i="53"/>
  <c r="H360" i="53"/>
  <c r="H324" i="53"/>
  <c r="H289" i="53"/>
  <c r="H219" i="53"/>
  <c r="H254" i="53"/>
  <c r="H184" i="53"/>
  <c r="H149" i="53"/>
  <c r="H114" i="53"/>
  <c r="H79" i="53"/>
  <c r="C361" i="53"/>
  <c r="C325" i="53"/>
  <c r="C290" i="53"/>
  <c r="C220" i="53"/>
  <c r="C255" i="53"/>
  <c r="C185" i="53"/>
  <c r="C150" i="53"/>
  <c r="C115" i="53"/>
  <c r="C80" i="53"/>
  <c r="F362" i="53"/>
  <c r="F326" i="53"/>
  <c r="F221" i="53"/>
  <c r="F256" i="53"/>
  <c r="F291" i="53"/>
  <c r="F186" i="53"/>
  <c r="F151" i="53"/>
  <c r="F116" i="53"/>
  <c r="F81" i="53"/>
  <c r="I47" i="53"/>
  <c r="G365" i="53"/>
  <c r="G329" i="53"/>
  <c r="G294" i="53"/>
  <c r="G224" i="53"/>
  <c r="G259" i="53"/>
  <c r="G189" i="53"/>
  <c r="G154" i="53"/>
  <c r="G119" i="53"/>
  <c r="G84" i="53"/>
  <c r="R50" i="53"/>
  <c r="E367" i="53"/>
  <c r="E331" i="53"/>
  <c r="E296" i="53"/>
  <c r="E226" i="53"/>
  <c r="E261" i="53"/>
  <c r="E191" i="53"/>
  <c r="E156" i="53"/>
  <c r="E121" i="53"/>
  <c r="E86" i="53"/>
  <c r="U51" i="53"/>
  <c r="H368" i="53"/>
  <c r="H332" i="53"/>
  <c r="H227" i="53"/>
  <c r="H262" i="53"/>
  <c r="H297" i="53"/>
  <c r="H192" i="53"/>
  <c r="H157" i="53"/>
  <c r="H122" i="53"/>
  <c r="H87" i="53"/>
  <c r="C369" i="53"/>
  <c r="C333" i="53"/>
  <c r="C298" i="53"/>
  <c r="C228" i="53"/>
  <c r="C263" i="53"/>
  <c r="D263" i="53" s="1"/>
  <c r="C193" i="53"/>
  <c r="D193" i="53" s="1"/>
  <c r="C158" i="53"/>
  <c r="C123" i="53"/>
  <c r="D123" i="53" s="1"/>
  <c r="C88" i="53"/>
  <c r="F370" i="53"/>
  <c r="F334" i="53"/>
  <c r="F299" i="53"/>
  <c r="F229" i="53"/>
  <c r="F264" i="53"/>
  <c r="F194" i="53"/>
  <c r="F159" i="53"/>
  <c r="F124" i="53"/>
  <c r="F89" i="53"/>
  <c r="D318" i="53"/>
  <c r="D326" i="53"/>
  <c r="D334" i="53"/>
  <c r="C60" i="53"/>
  <c r="F61" i="53"/>
  <c r="I62" i="53"/>
  <c r="X63" i="53"/>
  <c r="C64" i="53"/>
  <c r="G65" i="53"/>
  <c r="X67" i="53"/>
  <c r="C68" i="53"/>
  <c r="C69" i="53"/>
  <c r="G73" i="53"/>
  <c r="E74" i="53"/>
  <c r="H75" i="53"/>
  <c r="C76" i="53"/>
  <c r="C77" i="53"/>
  <c r="AO77" i="53"/>
  <c r="F78" i="53"/>
  <c r="O81" i="53"/>
  <c r="X82" i="53"/>
  <c r="H83" i="53"/>
  <c r="AO84" i="53"/>
  <c r="C94" i="53"/>
  <c r="H110" i="53"/>
  <c r="AC61" i="53"/>
  <c r="AF61" i="53" s="1"/>
  <c r="AC69" i="53"/>
  <c r="AF69" i="53" s="1"/>
  <c r="AC77" i="53"/>
  <c r="AF77" i="53" s="1"/>
  <c r="AC85" i="53"/>
  <c r="AF85" i="53" s="1"/>
  <c r="AC99" i="53"/>
  <c r="AF99" i="53" s="1"/>
  <c r="X106" i="53"/>
  <c r="X107" i="53"/>
  <c r="X108" i="53"/>
  <c r="AI112" i="53"/>
  <c r="AE113" i="53"/>
  <c r="AL113" i="53" s="1"/>
  <c r="AI113" i="53"/>
  <c r="AC113" i="53"/>
  <c r="AF113" i="53" s="1"/>
  <c r="AO113" i="53"/>
  <c r="X116" i="53"/>
  <c r="AI82" i="53"/>
  <c r="AC87" i="53"/>
  <c r="AF87" i="53" s="1"/>
  <c r="AI96" i="53"/>
  <c r="AI103" i="53"/>
  <c r="AO106" i="53"/>
  <c r="AI106" i="53"/>
  <c r="AC108" i="53"/>
  <c r="AF108" i="53" s="1"/>
  <c r="AI111" i="53"/>
  <c r="AO117" i="53"/>
  <c r="AC76" i="53"/>
  <c r="AF76" i="53" s="1"/>
  <c r="AC84" i="53"/>
  <c r="AF84" i="53" s="1"/>
  <c r="X85" i="53"/>
  <c r="AC98" i="53"/>
  <c r="AF98" i="53" s="1"/>
  <c r="X99" i="53"/>
  <c r="AE119" i="53"/>
  <c r="AL119" i="53" s="1"/>
  <c r="AO119" i="53"/>
  <c r="AC119" i="53"/>
  <c r="AF119" i="53" s="1"/>
  <c r="AC133" i="53"/>
  <c r="AF133" i="53" s="1"/>
  <c r="AI137" i="53"/>
  <c r="AO137" i="53"/>
  <c r="AI139" i="53"/>
  <c r="AE139" i="53"/>
  <c r="AL139" i="53" s="1"/>
  <c r="AO140" i="53"/>
  <c r="AI76" i="53"/>
  <c r="AI84" i="53"/>
  <c r="AE87" i="53"/>
  <c r="AL87" i="53" s="1"/>
  <c r="AI98" i="53"/>
  <c r="AO102" i="53"/>
  <c r="AO112" i="53"/>
  <c r="AO114" i="53"/>
  <c r="X123" i="53"/>
  <c r="AI133" i="53"/>
  <c r="AE135" i="53"/>
  <c r="AL135" i="53" s="1"/>
  <c r="AO135" i="53"/>
  <c r="AO118" i="53"/>
  <c r="AI118" i="53"/>
  <c r="AI121" i="53"/>
  <c r="AO121" i="53"/>
  <c r="AE121" i="53"/>
  <c r="AL121" i="53" s="1"/>
  <c r="AE103" i="53"/>
  <c r="AL103" i="53" s="1"/>
  <c r="AC103" i="53"/>
  <c r="AF103" i="53" s="1"/>
  <c r="AO108" i="53"/>
  <c r="AO122" i="53"/>
  <c r="AI122" i="53"/>
  <c r="X143" i="53"/>
  <c r="X144" i="53"/>
  <c r="AI108" i="53"/>
  <c r="X110" i="53"/>
  <c r="AE124" i="53"/>
  <c r="AL124" i="53" s="1"/>
  <c r="AO124" i="53"/>
  <c r="AI124" i="53"/>
  <c r="AC124" i="53"/>
  <c r="AF124" i="53" s="1"/>
  <c r="AI134" i="53"/>
  <c r="AO134" i="53"/>
  <c r="X141" i="53"/>
  <c r="X142" i="53"/>
  <c r="AE143" i="53"/>
  <c r="AL143" i="53" s="1"/>
  <c r="AC143" i="53"/>
  <c r="AF143" i="53" s="1"/>
  <c r="AC111" i="53"/>
  <c r="AF111" i="53" s="1"/>
  <c r="AI114" i="53"/>
  <c r="AC130" i="53"/>
  <c r="AF130" i="53" s="1"/>
  <c r="AC131" i="53"/>
  <c r="AF131" i="53" s="1"/>
  <c r="AE134" i="53"/>
  <c r="AL134" i="53" s="1"/>
  <c r="AC134" i="53"/>
  <c r="AF134" i="53" s="1"/>
  <c r="AO109" i="53"/>
  <c r="AO151" i="53"/>
  <c r="AO145" i="53"/>
  <c r="AI145" i="53"/>
  <c r="X150" i="53"/>
  <c r="X149" i="53"/>
  <c r="AE150" i="53"/>
  <c r="AL150" i="53" s="1"/>
  <c r="AC150" i="53"/>
  <c r="AF150" i="53" s="1"/>
  <c r="AO153" i="53"/>
  <c r="AI153" i="53"/>
  <c r="AO132" i="53"/>
  <c r="AO136" i="53"/>
  <c r="AE155" i="53"/>
  <c r="AL155" i="53" s="1"/>
  <c r="AI155" i="53"/>
  <c r="AC155" i="53"/>
  <c r="AF155" i="53" s="1"/>
  <c r="AE147" i="53"/>
  <c r="AL147" i="53" s="1"/>
  <c r="AC147" i="53"/>
  <c r="AF147" i="53" s="1"/>
  <c r="AI120" i="53"/>
  <c r="AI123" i="53"/>
  <c r="AI132" i="53"/>
  <c r="X134" i="53"/>
  <c r="AI136" i="53"/>
  <c r="X137" i="53"/>
  <c r="AI143" i="53"/>
  <c r="AI147" i="53"/>
  <c r="X193" i="53"/>
  <c r="X194" i="53"/>
  <c r="AC148" i="53"/>
  <c r="AF148" i="53" s="1"/>
  <c r="AO152" i="53"/>
  <c r="AC183" i="53"/>
  <c r="AF183" i="53" s="1"/>
  <c r="AI190" i="53"/>
  <c r="AO149" i="53"/>
  <c r="X157" i="53"/>
  <c r="AO157" i="53"/>
  <c r="AI167" i="53"/>
  <c r="AE175" i="53"/>
  <c r="AL175" i="53" s="1"/>
  <c r="AI175" i="53"/>
  <c r="AO236" i="53"/>
  <c r="AI236" i="53"/>
  <c r="AO156" i="53"/>
  <c r="AE159" i="53"/>
  <c r="AL159" i="53" s="1"/>
  <c r="AC159" i="53"/>
  <c r="AF159" i="53" s="1"/>
  <c r="AO159" i="53"/>
  <c r="X158" i="53"/>
  <c r="AI187" i="53"/>
  <c r="AI210" i="53"/>
  <c r="AO210" i="53"/>
  <c r="AE238" i="53"/>
  <c r="AL238" i="53" s="1"/>
  <c r="AC238" i="53"/>
  <c r="AF238" i="53" s="1"/>
  <c r="AO238" i="53"/>
  <c r="AE185" i="53"/>
  <c r="AL185" i="53" s="1"/>
  <c r="AI189" i="53"/>
  <c r="X191" i="53"/>
  <c r="AI193" i="53"/>
  <c r="X204" i="53"/>
  <c r="AO213" i="53"/>
  <c r="AE271" i="53"/>
  <c r="AL271" i="53" s="1"/>
  <c r="AO271" i="53"/>
  <c r="AC271" i="53"/>
  <c r="AF271" i="53" s="1"/>
  <c r="AI191" i="53"/>
  <c r="AO205" i="53"/>
  <c r="AI205" i="53"/>
  <c r="AE202" i="53"/>
  <c r="AL202" i="53" s="1"/>
  <c r="AC202" i="53"/>
  <c r="AF202" i="53" s="1"/>
  <c r="AO208" i="53"/>
  <c r="AI202" i="53"/>
  <c r="AE207" i="53"/>
  <c r="AL207" i="53" s="1"/>
  <c r="AI207" i="53"/>
  <c r="AC207" i="53"/>
  <c r="AF207" i="53" s="1"/>
  <c r="AO220" i="53"/>
  <c r="AE220" i="53"/>
  <c r="AL220" i="53" s="1"/>
  <c r="AI276" i="53"/>
  <c r="AO276" i="53"/>
  <c r="AC200" i="53"/>
  <c r="AF200" i="53" s="1"/>
  <c r="AI203" i="53"/>
  <c r="AO204" i="53"/>
  <c r="AE206" i="53"/>
  <c r="AL206" i="53" s="1"/>
  <c r="AC208" i="53"/>
  <c r="AF208" i="53" s="1"/>
  <c r="AI211" i="53"/>
  <c r="AO212" i="53"/>
  <c r="AC215" i="53"/>
  <c r="AF215" i="53" s="1"/>
  <c r="AE217" i="53"/>
  <c r="AL217" i="53" s="1"/>
  <c r="AO217" i="53"/>
  <c r="AE219" i="53"/>
  <c r="AL219" i="53" s="1"/>
  <c r="AO222" i="53"/>
  <c r="AI222" i="53"/>
  <c r="AE224" i="53"/>
  <c r="AL224" i="53" s="1"/>
  <c r="AC224" i="53"/>
  <c r="AF224" i="53" s="1"/>
  <c r="AO224" i="53"/>
  <c r="AI238" i="53"/>
  <c r="X274" i="53"/>
  <c r="X275" i="53"/>
  <c r="AI200" i="53"/>
  <c r="AI208" i="53"/>
  <c r="AI215" i="53"/>
  <c r="AO215" i="53"/>
  <c r="AE200" i="53"/>
  <c r="AL200" i="53" s="1"/>
  <c r="X203" i="53"/>
  <c r="AE208" i="53"/>
  <c r="AL208" i="53" s="1"/>
  <c r="AC210" i="53"/>
  <c r="AF210" i="53" s="1"/>
  <c r="X211" i="53"/>
  <c r="AI213" i="53"/>
  <c r="X219" i="53"/>
  <c r="X220" i="53"/>
  <c r="AC220" i="53"/>
  <c r="AF220" i="53" s="1"/>
  <c r="AO228" i="53"/>
  <c r="AO214" i="53"/>
  <c r="AI220" i="53"/>
  <c r="AI221" i="53"/>
  <c r="AC221" i="53"/>
  <c r="AF221" i="53" s="1"/>
  <c r="AO241" i="53"/>
  <c r="X227" i="53"/>
  <c r="AO227" i="53"/>
  <c r="AE245" i="53"/>
  <c r="AL245" i="53" s="1"/>
  <c r="AI245" i="53"/>
  <c r="AC245" i="53"/>
  <c r="AF245" i="53" s="1"/>
  <c r="AO245" i="53"/>
  <c r="AO252" i="53"/>
  <c r="AI252" i="53"/>
  <c r="AI216" i="53"/>
  <c r="AO225" i="53"/>
  <c r="AE227" i="53"/>
  <c r="AL227" i="53" s="1"/>
  <c r="AC227" i="53"/>
  <c r="AF227" i="53" s="1"/>
  <c r="AE241" i="53"/>
  <c r="AL241" i="53" s="1"/>
  <c r="AC241" i="53"/>
  <c r="AF241" i="53" s="1"/>
  <c r="AO242" i="53"/>
  <c r="AO235" i="53"/>
  <c r="X244" i="53"/>
  <c r="X256" i="53"/>
  <c r="AE295" i="53"/>
  <c r="AL295" i="53" s="1"/>
  <c r="AC295" i="53"/>
  <c r="AF295" i="53" s="1"/>
  <c r="AE244" i="53"/>
  <c r="AL244" i="53" s="1"/>
  <c r="AC244" i="53"/>
  <c r="AF244" i="53" s="1"/>
  <c r="AE253" i="53"/>
  <c r="AL253" i="53" s="1"/>
  <c r="AI253" i="53"/>
  <c r="AO253" i="53"/>
  <c r="AO255" i="53"/>
  <c r="AI255" i="53"/>
  <c r="AO260" i="53"/>
  <c r="AO263" i="53"/>
  <c r="AI263" i="53"/>
  <c r="AE284" i="53"/>
  <c r="AL284" i="53" s="1"/>
  <c r="AC284" i="53"/>
  <c r="AF284" i="53" s="1"/>
  <c r="AE287" i="53"/>
  <c r="AL287" i="53" s="1"/>
  <c r="AC287" i="53"/>
  <c r="AF287" i="53" s="1"/>
  <c r="AO290" i="53"/>
  <c r="AI290" i="53"/>
  <c r="AE225" i="53"/>
  <c r="AL225" i="53" s="1"/>
  <c r="X228" i="53"/>
  <c r="AE239" i="53"/>
  <c r="AL239" i="53" s="1"/>
  <c r="X242" i="53"/>
  <c r="AE257" i="53"/>
  <c r="AL257" i="53" s="1"/>
  <c r="AC257" i="53"/>
  <c r="AF257" i="53" s="1"/>
  <c r="AI287" i="53"/>
  <c r="AO287" i="53"/>
  <c r="AO244" i="53"/>
  <c r="AO247" i="53"/>
  <c r="AI247" i="53"/>
  <c r="AO250" i="53"/>
  <c r="AI257" i="53"/>
  <c r="AO258" i="53"/>
  <c r="AE260" i="53"/>
  <c r="AL260" i="53" s="1"/>
  <c r="AC260" i="53"/>
  <c r="AF260" i="53" s="1"/>
  <c r="AC294" i="53"/>
  <c r="AF294" i="53" s="1"/>
  <c r="AE294" i="53"/>
  <c r="AL294" i="53" s="1"/>
  <c r="AI294" i="53"/>
  <c r="AO294" i="53"/>
  <c r="AI248" i="53"/>
  <c r="X252" i="53"/>
  <c r="AI273" i="53"/>
  <c r="AO273" i="53"/>
  <c r="AO282" i="53"/>
  <c r="AI282" i="53"/>
  <c r="AE252" i="53"/>
  <c r="AL252" i="53" s="1"/>
  <c r="AC252" i="53"/>
  <c r="AF252" i="53" s="1"/>
  <c r="AC253" i="53"/>
  <c r="AF253" i="53" s="1"/>
  <c r="AO246" i="53"/>
  <c r="AO254" i="53"/>
  <c r="AI261" i="53"/>
  <c r="AO262" i="53"/>
  <c r="AO274" i="53"/>
  <c r="AE278" i="53"/>
  <c r="AL278" i="53" s="1"/>
  <c r="AI284" i="53"/>
  <c r="AI295" i="53"/>
  <c r="AE296" i="53"/>
  <c r="AL296" i="53" s="1"/>
  <c r="AC296" i="53"/>
  <c r="AF296" i="53" s="1"/>
  <c r="AO296" i="53"/>
  <c r="AO251" i="53"/>
  <c r="AO259" i="53"/>
  <c r="AE261" i="53"/>
  <c r="AL261" i="53" s="1"/>
  <c r="AI281" i="53"/>
  <c r="AO281" i="53"/>
  <c r="AI299" i="53"/>
  <c r="AO299" i="53"/>
  <c r="X279" i="53"/>
  <c r="AI274" i="53"/>
  <c r="AE279" i="53"/>
  <c r="AL279" i="53" s="1"/>
  <c r="AC279" i="53"/>
  <c r="AF279" i="53" s="1"/>
  <c r="AO279" i="53"/>
  <c r="AO280" i="53"/>
  <c r="X282" i="53"/>
  <c r="AI288" i="53"/>
  <c r="AO288" i="53"/>
  <c r="AO277" i="53"/>
  <c r="AE281" i="53"/>
  <c r="AL281" i="53" s="1"/>
  <c r="AO285" i="53"/>
  <c r="X287" i="53"/>
  <c r="X290" i="53"/>
  <c r="AO295" i="53"/>
  <c r="AI296" i="53"/>
  <c r="X298" i="53"/>
  <c r="AO309" i="53"/>
  <c r="AI309" i="53"/>
  <c r="AO286" i="53"/>
  <c r="AI289" i="53"/>
  <c r="AO289" i="53"/>
  <c r="AI297" i="53"/>
  <c r="AO297" i="53"/>
  <c r="AO298" i="53"/>
  <c r="X310" i="53"/>
  <c r="X311" i="53"/>
  <c r="AI317" i="53"/>
  <c r="AO317" i="53"/>
  <c r="AE292" i="53"/>
  <c r="AL292" i="53" s="1"/>
  <c r="AI292" i="53"/>
  <c r="AC306" i="53"/>
  <c r="AF306" i="53" s="1"/>
  <c r="AE306" i="53"/>
  <c r="AL306" i="53" s="1"/>
  <c r="AO306" i="53"/>
  <c r="AC293" i="53"/>
  <c r="AF293" i="53" s="1"/>
  <c r="AE293" i="53"/>
  <c r="AL293" i="53" s="1"/>
  <c r="AE329" i="53"/>
  <c r="AL329" i="53" s="1"/>
  <c r="AO329" i="53"/>
  <c r="AC329" i="53"/>
  <c r="AF329" i="53" s="1"/>
  <c r="AO343" i="53"/>
  <c r="AI343" i="53"/>
  <c r="AO305" i="53"/>
  <c r="X312" i="53"/>
  <c r="X313" i="53"/>
  <c r="AE350" i="53"/>
  <c r="AL350" i="53" s="1"/>
  <c r="AC350" i="53"/>
  <c r="AF350" i="53" s="1"/>
  <c r="AO350" i="53"/>
  <c r="AE320" i="53"/>
  <c r="AL320" i="53" s="1"/>
  <c r="AO320" i="53"/>
  <c r="X327" i="53"/>
  <c r="AE307" i="53"/>
  <c r="AL307" i="53" s="1"/>
  <c r="AC307" i="53"/>
  <c r="AF307" i="53" s="1"/>
  <c r="AO312" i="53"/>
  <c r="AE325" i="53"/>
  <c r="AL325" i="53" s="1"/>
  <c r="AC325" i="53"/>
  <c r="AF325" i="53" s="1"/>
  <c r="AO325" i="53"/>
  <c r="AO353" i="53"/>
  <c r="AO311" i="53"/>
  <c r="AO313" i="53"/>
  <c r="AO315" i="53"/>
  <c r="AI315" i="53"/>
  <c r="AE317" i="53"/>
  <c r="AL317" i="53" s="1"/>
  <c r="AC317" i="53"/>
  <c r="AF317" i="53" s="1"/>
  <c r="AC320" i="53"/>
  <c r="AF320" i="53" s="1"/>
  <c r="AO330" i="53"/>
  <c r="AO345" i="53"/>
  <c r="AI345" i="53"/>
  <c r="AE366" i="53"/>
  <c r="AL366" i="53" s="1"/>
  <c r="AI366" i="53"/>
  <c r="AC366" i="53"/>
  <c r="AF366" i="53" s="1"/>
  <c r="AO366" i="53"/>
  <c r="AC316" i="53"/>
  <c r="AF316" i="53" s="1"/>
  <c r="AC318" i="53"/>
  <c r="AF318" i="53" s="1"/>
  <c r="X320" i="53"/>
  <c r="AO321" i="53"/>
  <c r="X343" i="53"/>
  <c r="X344" i="53"/>
  <c r="AE361" i="53"/>
  <c r="AL361" i="53" s="1"/>
  <c r="AC361" i="53"/>
  <c r="AF361" i="53" s="1"/>
  <c r="AO361" i="53"/>
  <c r="AE315" i="53"/>
  <c r="AL315" i="53" s="1"/>
  <c r="AC315" i="53"/>
  <c r="AF315" i="53" s="1"/>
  <c r="AI320" i="53"/>
  <c r="AC322" i="53"/>
  <c r="AF322" i="53" s="1"/>
  <c r="AO322" i="53"/>
  <c r="AE334" i="53"/>
  <c r="AL334" i="53" s="1"/>
  <c r="AI334" i="53"/>
  <c r="AC334" i="53"/>
  <c r="AF334" i="53" s="1"/>
  <c r="AE341" i="53"/>
  <c r="AL341" i="53" s="1"/>
  <c r="AC341" i="53"/>
  <c r="AF341" i="53" s="1"/>
  <c r="X349" i="53"/>
  <c r="X350" i="53"/>
  <c r="X332" i="53"/>
  <c r="AI318" i="53"/>
  <c r="AO323" i="53"/>
  <c r="AO332" i="53"/>
  <c r="AI332" i="53"/>
  <c r="AE346" i="53"/>
  <c r="AL346" i="53" s="1"/>
  <c r="AO346" i="53"/>
  <c r="AI346" i="53"/>
  <c r="AC346" i="53"/>
  <c r="AF346" i="53" s="1"/>
  <c r="AC323" i="53"/>
  <c r="AF323" i="53" s="1"/>
  <c r="AO327" i="53"/>
  <c r="AI327" i="53"/>
  <c r="X328" i="53"/>
  <c r="AC333" i="53"/>
  <c r="AF333" i="53" s="1"/>
  <c r="X329" i="53"/>
  <c r="AI369" i="53"/>
  <c r="AO369" i="53"/>
  <c r="AE330" i="53"/>
  <c r="AL330" i="53" s="1"/>
  <c r="AC332" i="53"/>
  <c r="AF332" i="53" s="1"/>
  <c r="X333" i="53"/>
  <c r="AI342" i="53"/>
  <c r="AO344" i="53"/>
  <c r="AC331" i="53"/>
  <c r="AF331" i="53" s="1"/>
  <c r="AO342" i="53"/>
  <c r="AE347" i="53"/>
  <c r="AL347" i="53" s="1"/>
  <c r="AC347" i="53"/>
  <c r="AF347" i="53" s="1"/>
  <c r="AO347" i="53"/>
  <c r="AE357" i="53"/>
  <c r="AL357" i="53" s="1"/>
  <c r="AO357" i="53"/>
  <c r="AI357" i="53"/>
  <c r="AC357" i="53"/>
  <c r="AF357" i="53" s="1"/>
  <c r="AO364" i="53"/>
  <c r="AI364" i="53"/>
  <c r="AI347" i="53"/>
  <c r="X363" i="53"/>
  <c r="AO348" i="53"/>
  <c r="AI350" i="53"/>
  <c r="AC353" i="53"/>
  <c r="AF353" i="53" s="1"/>
  <c r="X360" i="53"/>
  <c r="X361" i="53"/>
  <c r="AO363" i="53"/>
  <c r="AO351" i="53"/>
  <c r="X368" i="53"/>
  <c r="X369" i="53"/>
  <c r="X353" i="53"/>
  <c r="AO356" i="53"/>
  <c r="AE358" i="53"/>
  <c r="AL358" i="53" s="1"/>
  <c r="AC358" i="53"/>
  <c r="AF358" i="53" s="1"/>
  <c r="AO358" i="53"/>
  <c r="AI352" i="53"/>
  <c r="AC365" i="53"/>
  <c r="AF365" i="53" s="1"/>
  <c r="AC369" i="53"/>
  <c r="AF369" i="53" s="1"/>
  <c r="AO359" i="53"/>
  <c r="AI361" i="53"/>
  <c r="AE354" i="53"/>
  <c r="AL354" i="53" s="1"/>
  <c r="AC356" i="53"/>
  <c r="AF356" i="53" s="1"/>
  <c r="AI359" i="53"/>
  <c r="AE362" i="53"/>
  <c r="AL362" i="53" s="1"/>
  <c r="AC364" i="53"/>
  <c r="AF364" i="53" s="1"/>
  <c r="AI367" i="53"/>
  <c r="AO354" i="53"/>
  <c r="AO362" i="53"/>
  <c r="AO370" i="53"/>
  <c r="AO31" i="52"/>
  <c r="AI31" i="52"/>
  <c r="AE47" i="52"/>
  <c r="AL47" i="52" s="1"/>
  <c r="AC47" i="52"/>
  <c r="AF47" i="52" s="1"/>
  <c r="E86" i="52"/>
  <c r="AE86" i="52"/>
  <c r="AL86" i="52" s="1"/>
  <c r="AC86" i="52"/>
  <c r="AF86" i="52" s="1"/>
  <c r="AE114" i="52"/>
  <c r="AL114" i="52" s="1"/>
  <c r="AC114" i="52"/>
  <c r="AF114" i="52" s="1"/>
  <c r="AE180" i="52"/>
  <c r="AL180" i="52" s="1"/>
  <c r="AC180" i="52"/>
  <c r="AF180" i="52" s="1"/>
  <c r="AE369" i="52"/>
  <c r="AL369" i="52" s="1"/>
  <c r="AI369" i="52"/>
  <c r="AC369" i="52"/>
  <c r="AF369" i="52" s="1"/>
  <c r="AO29" i="52"/>
  <c r="AI29" i="52"/>
  <c r="AE166" i="52"/>
  <c r="AL166" i="52" s="1"/>
  <c r="AC166" i="52"/>
  <c r="AF166" i="52" s="1"/>
  <c r="K67" i="52"/>
  <c r="O31" i="52"/>
  <c r="O207" i="52" s="1"/>
  <c r="G71" i="52"/>
  <c r="AE43" i="52"/>
  <c r="AL43" i="52" s="1"/>
  <c r="AI43" i="52"/>
  <c r="I90" i="52"/>
  <c r="R47" i="52"/>
  <c r="R223" i="52" s="1"/>
  <c r="J153" i="52"/>
  <c r="AI49" i="52"/>
  <c r="AO49" i="52"/>
  <c r="AC32" i="52"/>
  <c r="AF32" i="52" s="1"/>
  <c r="AE32" i="52"/>
  <c r="AL32" i="52" s="1"/>
  <c r="AE39" i="52"/>
  <c r="AL39" i="52" s="1"/>
  <c r="AC39" i="52"/>
  <c r="AF39" i="52" s="1"/>
  <c r="R43" i="52"/>
  <c r="R149" i="52" s="1"/>
  <c r="L79" i="52"/>
  <c r="AO320" i="52"/>
  <c r="AI320" i="52"/>
  <c r="AO37" i="52"/>
  <c r="AI37" i="52"/>
  <c r="AO44" i="52"/>
  <c r="AC277" i="52"/>
  <c r="AF277" i="52" s="1"/>
  <c r="AE277" i="52"/>
  <c r="AL277" i="52" s="1"/>
  <c r="AI33" i="52"/>
  <c r="I247" i="52"/>
  <c r="AO38" i="52"/>
  <c r="I152" i="52"/>
  <c r="J260" i="52"/>
  <c r="AC53" i="52"/>
  <c r="AF53" i="52" s="1"/>
  <c r="AO76" i="52"/>
  <c r="AI76" i="52"/>
  <c r="AO260" i="52"/>
  <c r="AI260" i="52"/>
  <c r="AI342" i="52"/>
  <c r="AC357" i="52"/>
  <c r="AF357" i="52" s="1"/>
  <c r="AE357" i="52"/>
  <c r="AL357" i="52" s="1"/>
  <c r="AE319" i="52"/>
  <c r="AL319" i="52" s="1"/>
  <c r="AC319" i="52"/>
  <c r="AF319" i="52" s="1"/>
  <c r="AO28" i="52"/>
  <c r="AC40" i="52"/>
  <c r="AF40" i="52" s="1"/>
  <c r="AO43" i="52"/>
  <c r="AC49" i="52"/>
  <c r="AF49" i="52" s="1"/>
  <c r="AC51" i="52"/>
  <c r="AF51" i="52" s="1"/>
  <c r="AE52" i="52"/>
  <c r="AL52" i="52" s="1"/>
  <c r="AI26" i="52"/>
  <c r="J323" i="52"/>
  <c r="AI46" i="52"/>
  <c r="AI48" i="52"/>
  <c r="AO147" i="52"/>
  <c r="AC147" i="52"/>
  <c r="AF147" i="52" s="1"/>
  <c r="AE264" i="52"/>
  <c r="AL264" i="52" s="1"/>
  <c r="AC264" i="52"/>
  <c r="AF264" i="52" s="1"/>
  <c r="AO172" i="52"/>
  <c r="AI172" i="52"/>
  <c r="AC213" i="52"/>
  <c r="AF213" i="52" s="1"/>
  <c r="AE213" i="52"/>
  <c r="AL213" i="52" s="1"/>
  <c r="AE289" i="52"/>
  <c r="AL289" i="52" s="1"/>
  <c r="AC289" i="52"/>
  <c r="AF289" i="52" s="1"/>
  <c r="AO315" i="52"/>
  <c r="AI315" i="52"/>
  <c r="AO356" i="52"/>
  <c r="AI356" i="52"/>
  <c r="AO26" i="52"/>
  <c r="O36" i="52"/>
  <c r="O212" i="52" s="1"/>
  <c r="AI53" i="52"/>
  <c r="AE115" i="52"/>
  <c r="AL115" i="52" s="1"/>
  <c r="AC115" i="52"/>
  <c r="AF115" i="52" s="1"/>
  <c r="AI213" i="52"/>
  <c r="AI257" i="52"/>
  <c r="AO257" i="52"/>
  <c r="AO343" i="52"/>
  <c r="AE343" i="52"/>
  <c r="AL343" i="52" s="1"/>
  <c r="O26" i="52"/>
  <c r="U109" i="52"/>
  <c r="E88" i="52"/>
  <c r="AE68" i="52"/>
  <c r="AL68" i="52" s="1"/>
  <c r="AC80" i="52"/>
  <c r="AF80" i="52" s="1"/>
  <c r="AC81" i="52"/>
  <c r="AF81" i="52" s="1"/>
  <c r="AC89" i="52"/>
  <c r="AF89" i="52" s="1"/>
  <c r="AC90" i="52"/>
  <c r="AF90" i="52" s="1"/>
  <c r="AC96" i="52"/>
  <c r="AF96" i="52" s="1"/>
  <c r="AC103" i="52"/>
  <c r="AF103" i="52" s="1"/>
  <c r="AE111" i="52"/>
  <c r="AL111" i="52" s="1"/>
  <c r="AC124" i="52"/>
  <c r="AF124" i="52" s="1"/>
  <c r="AI125" i="52"/>
  <c r="AI131" i="52"/>
  <c r="AO141" i="52"/>
  <c r="AI147" i="52"/>
  <c r="AE150" i="52"/>
  <c r="AL150" i="52" s="1"/>
  <c r="AO166" i="52"/>
  <c r="AC168" i="52"/>
  <c r="AF168" i="52" s="1"/>
  <c r="AI173" i="52"/>
  <c r="AI177" i="52"/>
  <c r="AE178" i="52"/>
  <c r="AL178" i="52" s="1"/>
  <c r="AO180" i="52"/>
  <c r="AI182" i="52"/>
  <c r="AO184" i="52"/>
  <c r="AO188" i="52"/>
  <c r="AO208" i="52"/>
  <c r="AI210" i="52"/>
  <c r="AC223" i="52"/>
  <c r="AF223" i="52" s="1"/>
  <c r="AO226" i="52"/>
  <c r="AC237" i="52"/>
  <c r="AF237" i="52" s="1"/>
  <c r="AI239" i="52"/>
  <c r="AC244" i="52"/>
  <c r="AF244" i="52" s="1"/>
  <c r="AC261" i="52"/>
  <c r="AF261" i="52" s="1"/>
  <c r="AI264" i="52"/>
  <c r="AI277" i="52"/>
  <c r="AE295" i="52"/>
  <c r="AL295" i="52" s="1"/>
  <c r="AI319" i="52"/>
  <c r="AC324" i="52"/>
  <c r="AF324" i="52" s="1"/>
  <c r="AI325" i="52"/>
  <c r="AC61" i="52"/>
  <c r="AF61" i="52" s="1"/>
  <c r="AO77" i="52"/>
  <c r="AC87" i="52"/>
  <c r="AF87" i="52" s="1"/>
  <c r="AC101" i="52"/>
  <c r="AF101" i="52" s="1"/>
  <c r="AC102" i="52"/>
  <c r="AF102" i="52" s="1"/>
  <c r="AO106" i="52"/>
  <c r="AC108" i="52"/>
  <c r="AF108" i="52" s="1"/>
  <c r="AC109" i="52"/>
  <c r="AF109" i="52" s="1"/>
  <c r="AC123" i="52"/>
  <c r="AF123" i="52" s="1"/>
  <c r="AC136" i="52"/>
  <c r="AF136" i="52" s="1"/>
  <c r="AC137" i="52"/>
  <c r="AF137" i="52" s="1"/>
  <c r="AC138" i="52"/>
  <c r="AF138" i="52" s="1"/>
  <c r="AC139" i="52"/>
  <c r="AF139" i="52" s="1"/>
  <c r="AC154" i="52"/>
  <c r="AF154" i="52" s="1"/>
  <c r="AI159" i="52"/>
  <c r="AE205" i="52"/>
  <c r="AL205" i="52" s="1"/>
  <c r="AI244" i="52"/>
  <c r="AE247" i="52"/>
  <c r="AL247" i="52" s="1"/>
  <c r="AI261" i="52"/>
  <c r="AI72" i="52"/>
  <c r="AC107" i="52"/>
  <c r="AF107" i="52" s="1"/>
  <c r="AI121" i="52"/>
  <c r="AC145" i="52"/>
  <c r="AF145" i="52" s="1"/>
  <c r="AC146" i="52"/>
  <c r="AF146" i="52" s="1"/>
  <c r="AC153" i="52"/>
  <c r="AF153" i="52" s="1"/>
  <c r="AC160" i="52"/>
  <c r="AF160" i="52" s="1"/>
  <c r="AO170" i="52"/>
  <c r="AO192" i="52"/>
  <c r="AC226" i="52"/>
  <c r="AF226" i="52" s="1"/>
  <c r="AI242" i="52"/>
  <c r="AC245" i="52"/>
  <c r="AF245" i="52" s="1"/>
  <c r="AC253" i="52"/>
  <c r="AF253" i="52" s="1"/>
  <c r="AC254" i="52"/>
  <c r="AF254" i="52" s="1"/>
  <c r="AC257" i="52"/>
  <c r="AF257" i="52" s="1"/>
  <c r="AO261" i="52"/>
  <c r="AO263" i="52"/>
  <c r="AC272" i="52"/>
  <c r="AF272" i="52" s="1"/>
  <c r="AO277" i="52"/>
  <c r="AC278" i="52"/>
  <c r="AF278" i="52" s="1"/>
  <c r="AC291" i="52"/>
  <c r="AF291" i="52" s="1"/>
  <c r="AC329" i="52"/>
  <c r="AF329" i="52" s="1"/>
  <c r="AO333" i="52"/>
  <c r="AO352" i="52"/>
  <c r="AI353" i="52"/>
  <c r="AE358" i="52"/>
  <c r="AL358" i="52" s="1"/>
  <c r="AE365" i="52"/>
  <c r="AL365" i="52" s="1"/>
  <c r="AI370" i="52"/>
  <c r="AO72" i="52"/>
  <c r="AI166" i="52"/>
  <c r="AI180" i="52"/>
  <c r="AO242" i="52"/>
  <c r="AO280" i="52"/>
  <c r="AE315" i="52"/>
  <c r="AL315" i="52" s="1"/>
  <c r="AE320" i="52"/>
  <c r="AL320" i="52" s="1"/>
  <c r="AE344" i="52"/>
  <c r="AL344" i="52" s="1"/>
  <c r="AO347" i="52"/>
  <c r="AE356" i="52"/>
  <c r="AL356" i="52" s="1"/>
  <c r="AC71" i="52"/>
  <c r="AF71" i="52" s="1"/>
  <c r="AE134" i="52"/>
  <c r="AL134" i="52" s="1"/>
  <c r="AO150" i="52"/>
  <c r="AC170" i="52"/>
  <c r="AF170" i="52" s="1"/>
  <c r="AE72" i="52"/>
  <c r="AL72" i="52" s="1"/>
  <c r="AI170" i="52"/>
  <c r="AE184" i="52"/>
  <c r="AL184" i="52" s="1"/>
  <c r="AI185" i="52"/>
  <c r="AI204" i="52"/>
  <c r="AO237" i="52"/>
  <c r="AE242" i="52"/>
  <c r="AL242" i="52" s="1"/>
  <c r="AI255" i="52"/>
  <c r="AI258" i="52"/>
  <c r="AC298" i="52"/>
  <c r="AF298" i="52" s="1"/>
  <c r="AI324" i="52"/>
  <c r="AC332" i="52"/>
  <c r="AF332" i="52" s="1"/>
  <c r="AC333" i="52"/>
  <c r="AF333" i="52" s="1"/>
  <c r="AC348" i="52"/>
  <c r="AF348" i="52" s="1"/>
  <c r="AC350" i="52"/>
  <c r="AF350" i="52" s="1"/>
  <c r="AE352" i="52"/>
  <c r="AL352" i="52" s="1"/>
  <c r="AC353" i="52"/>
  <c r="AF353" i="52" s="1"/>
  <c r="AC354" i="52"/>
  <c r="AF354" i="52" s="1"/>
  <c r="AC360" i="52"/>
  <c r="AF360" i="52" s="1"/>
  <c r="AC370" i="52"/>
  <c r="AF370" i="52" s="1"/>
  <c r="AC371" i="52"/>
  <c r="AF371" i="52" s="1"/>
  <c r="AC65" i="52"/>
  <c r="AF65" i="52" s="1"/>
  <c r="AE70" i="52"/>
  <c r="AL70" i="52" s="1"/>
  <c r="AI82" i="52"/>
  <c r="AO83" i="52"/>
  <c r="AO88" i="52"/>
  <c r="AO102" i="52"/>
  <c r="AO109" i="52"/>
  <c r="AO135" i="52"/>
  <c r="AO137" i="52"/>
  <c r="AO138" i="52"/>
  <c r="AI139" i="52"/>
  <c r="AC143" i="52"/>
  <c r="AF143" i="52" s="1"/>
  <c r="AI148" i="52"/>
  <c r="AO155" i="52"/>
  <c r="AE158" i="52"/>
  <c r="AL158" i="52" s="1"/>
  <c r="AO225" i="52"/>
  <c r="AO246" i="52"/>
  <c r="AI273" i="52"/>
  <c r="AO330" i="52"/>
  <c r="AO345" i="52"/>
  <c r="AO353" i="52"/>
  <c r="AI354" i="52"/>
  <c r="AO370" i="52"/>
  <c r="K345" i="52"/>
  <c r="K309" i="52"/>
  <c r="K274" i="52"/>
  <c r="K239" i="52"/>
  <c r="K204" i="52"/>
  <c r="K169" i="52"/>
  <c r="K134" i="52"/>
  <c r="K99" i="52"/>
  <c r="K64" i="52"/>
  <c r="R28" i="52"/>
  <c r="K349" i="52"/>
  <c r="K313" i="52"/>
  <c r="K278" i="52"/>
  <c r="K243" i="52"/>
  <c r="K208" i="52"/>
  <c r="K173" i="52"/>
  <c r="K138" i="52"/>
  <c r="K103" i="52"/>
  <c r="K68" i="52"/>
  <c r="R32" i="52"/>
  <c r="J344" i="52"/>
  <c r="J308" i="52"/>
  <c r="J273" i="52"/>
  <c r="J238" i="52"/>
  <c r="J203" i="52"/>
  <c r="J168" i="52"/>
  <c r="J133" i="52"/>
  <c r="J98" i="52"/>
  <c r="J63" i="52"/>
  <c r="O27" i="52"/>
  <c r="K343" i="52"/>
  <c r="K307" i="52"/>
  <c r="K272" i="52"/>
  <c r="K237" i="52"/>
  <c r="K132" i="52"/>
  <c r="K202" i="52"/>
  <c r="K167" i="52"/>
  <c r="K97" i="52"/>
  <c r="K62" i="52"/>
  <c r="R26" i="52"/>
  <c r="K347" i="52"/>
  <c r="K311" i="52"/>
  <c r="K276" i="52"/>
  <c r="K206" i="52"/>
  <c r="K171" i="52"/>
  <c r="K136" i="52"/>
  <c r="K241" i="52"/>
  <c r="K101" i="52"/>
  <c r="K66" i="52"/>
  <c r="R30" i="52"/>
  <c r="R350" i="52"/>
  <c r="R314" i="52"/>
  <c r="R279" i="52"/>
  <c r="R244" i="52"/>
  <c r="R209" i="52"/>
  <c r="R174" i="52"/>
  <c r="R139" i="52"/>
  <c r="R104" i="52"/>
  <c r="R69" i="52"/>
  <c r="O282" i="52"/>
  <c r="O343" i="52"/>
  <c r="O307" i="52"/>
  <c r="O272" i="52"/>
  <c r="O202" i="52"/>
  <c r="O237" i="52"/>
  <c r="O167" i="52"/>
  <c r="O132" i="52"/>
  <c r="O97" i="52"/>
  <c r="O62" i="52"/>
  <c r="U355" i="52"/>
  <c r="U319" i="52"/>
  <c r="U249" i="52"/>
  <c r="U214" i="52"/>
  <c r="U179" i="52"/>
  <c r="U144" i="52"/>
  <c r="U74" i="52"/>
  <c r="U342" i="52"/>
  <c r="U306" i="52"/>
  <c r="U271" i="52"/>
  <c r="U236" i="52"/>
  <c r="U201" i="52"/>
  <c r="U166" i="52"/>
  <c r="U96" i="52"/>
  <c r="U61" i="52"/>
  <c r="U131" i="52"/>
  <c r="U351" i="52"/>
  <c r="U315" i="52"/>
  <c r="U280" i="52"/>
  <c r="U245" i="52"/>
  <c r="U210" i="52"/>
  <c r="U175" i="52"/>
  <c r="U140" i="52"/>
  <c r="U105" i="52"/>
  <c r="U70" i="52"/>
  <c r="D354" i="52"/>
  <c r="D283" i="52"/>
  <c r="D73" i="52"/>
  <c r="D318" i="52"/>
  <c r="J346" i="52"/>
  <c r="J310" i="52"/>
  <c r="J275" i="52"/>
  <c r="J240" i="52"/>
  <c r="J170" i="52"/>
  <c r="J205" i="52"/>
  <c r="J100" i="52"/>
  <c r="J135" i="52"/>
  <c r="O29" i="52"/>
  <c r="J65" i="52"/>
  <c r="E357" i="52"/>
  <c r="E321" i="52"/>
  <c r="E286" i="52"/>
  <c r="E251" i="52"/>
  <c r="E181" i="52"/>
  <c r="E216" i="52"/>
  <c r="E146" i="52"/>
  <c r="E111" i="52"/>
  <c r="E76" i="52"/>
  <c r="I361" i="52"/>
  <c r="I325" i="52"/>
  <c r="I255" i="52"/>
  <c r="I290" i="52"/>
  <c r="I220" i="52"/>
  <c r="I185" i="52"/>
  <c r="I150" i="52"/>
  <c r="I115" i="52"/>
  <c r="I80" i="52"/>
  <c r="R365" i="52"/>
  <c r="R329" i="52"/>
  <c r="R294" i="52"/>
  <c r="R259" i="52"/>
  <c r="R224" i="52"/>
  <c r="R189" i="52"/>
  <c r="R119" i="52"/>
  <c r="R84" i="52"/>
  <c r="R154" i="52"/>
  <c r="AJ341" i="52"/>
  <c r="AJ305" i="52"/>
  <c r="AJ235" i="52"/>
  <c r="AJ200" i="52"/>
  <c r="AJ201" i="52" s="1"/>
  <c r="AJ165" i="52"/>
  <c r="AJ130" i="52"/>
  <c r="AJ131" i="52" s="1"/>
  <c r="AJ95" i="52"/>
  <c r="AJ96" i="52" s="1"/>
  <c r="AJ60" i="52"/>
  <c r="AJ61" i="52" s="1"/>
  <c r="H342" i="52"/>
  <c r="H306" i="52"/>
  <c r="H271" i="52"/>
  <c r="H236" i="52"/>
  <c r="H166" i="52"/>
  <c r="H201" i="52"/>
  <c r="H61" i="52"/>
  <c r="I131" i="52"/>
  <c r="I96" i="52"/>
  <c r="H343" i="52"/>
  <c r="H307" i="52"/>
  <c r="H272" i="52"/>
  <c r="H237" i="52"/>
  <c r="H202" i="52"/>
  <c r="H167" i="52"/>
  <c r="H132" i="52"/>
  <c r="H62" i="52"/>
  <c r="H97" i="52"/>
  <c r="AE26" i="52"/>
  <c r="AL26" i="52" s="1"/>
  <c r="H344" i="52"/>
  <c r="H308" i="52"/>
  <c r="H273" i="52"/>
  <c r="H238" i="52"/>
  <c r="H203" i="52"/>
  <c r="H168" i="52"/>
  <c r="H133" i="52"/>
  <c r="H98" i="52"/>
  <c r="H63" i="52"/>
  <c r="G347" i="52"/>
  <c r="G311" i="52"/>
  <c r="G276" i="52"/>
  <c r="G241" i="52"/>
  <c r="G206" i="52"/>
  <c r="G136" i="52"/>
  <c r="G101" i="52"/>
  <c r="G171" i="52"/>
  <c r="G66" i="52"/>
  <c r="G348" i="52"/>
  <c r="G312" i="52"/>
  <c r="G277" i="52"/>
  <c r="G207" i="52"/>
  <c r="G242" i="52"/>
  <c r="G172" i="52"/>
  <c r="G137" i="52"/>
  <c r="G67" i="52"/>
  <c r="G102" i="52"/>
  <c r="G313" i="52"/>
  <c r="G349" i="52"/>
  <c r="G278" i="52"/>
  <c r="G243" i="52"/>
  <c r="G208" i="52"/>
  <c r="G173" i="52"/>
  <c r="G138" i="52"/>
  <c r="G103" i="52"/>
  <c r="G68" i="52"/>
  <c r="C351" i="52"/>
  <c r="C315" i="52"/>
  <c r="C280" i="52"/>
  <c r="C210" i="52"/>
  <c r="C245" i="52"/>
  <c r="C140" i="52"/>
  <c r="C175" i="52"/>
  <c r="C105" i="52"/>
  <c r="C70" i="52"/>
  <c r="D34" i="52"/>
  <c r="D35" i="52"/>
  <c r="D356" i="52"/>
  <c r="D285" i="52"/>
  <c r="D75" i="52"/>
  <c r="D320" i="52"/>
  <c r="C357" i="52"/>
  <c r="C321" i="52"/>
  <c r="C286" i="52"/>
  <c r="C251" i="52"/>
  <c r="C216" i="52"/>
  <c r="C181" i="52"/>
  <c r="C146" i="52"/>
  <c r="C76" i="52"/>
  <c r="C111" i="52"/>
  <c r="D41" i="52"/>
  <c r="D40" i="52"/>
  <c r="K147" i="52"/>
  <c r="X41" i="52"/>
  <c r="AO45" i="52"/>
  <c r="C353" i="52"/>
  <c r="C317" i="52"/>
  <c r="C282" i="52"/>
  <c r="C247" i="52"/>
  <c r="C212" i="52"/>
  <c r="C177" i="52"/>
  <c r="C107" i="52"/>
  <c r="C72" i="52"/>
  <c r="C142" i="52"/>
  <c r="D36" i="52"/>
  <c r="X26" i="52"/>
  <c r="I346" i="52"/>
  <c r="I100" i="52"/>
  <c r="J242" i="52"/>
  <c r="F350" i="52"/>
  <c r="F314" i="52"/>
  <c r="F279" i="52"/>
  <c r="F244" i="52"/>
  <c r="F209" i="52"/>
  <c r="F174" i="52"/>
  <c r="F104" i="52"/>
  <c r="F139" i="52"/>
  <c r="F69" i="52"/>
  <c r="F352" i="52"/>
  <c r="F316" i="52"/>
  <c r="F281" i="52"/>
  <c r="F246" i="52"/>
  <c r="F211" i="52"/>
  <c r="F176" i="52"/>
  <c r="F141" i="52"/>
  <c r="F106" i="52"/>
  <c r="F71" i="52"/>
  <c r="F354" i="52"/>
  <c r="F318" i="52"/>
  <c r="F283" i="52"/>
  <c r="F248" i="52"/>
  <c r="F213" i="52"/>
  <c r="F178" i="52"/>
  <c r="F143" i="52"/>
  <c r="F108" i="52"/>
  <c r="F73" i="52"/>
  <c r="AI41" i="52"/>
  <c r="AO41" i="52"/>
  <c r="C359" i="52"/>
  <c r="C323" i="52"/>
  <c r="C288" i="52"/>
  <c r="C253" i="52"/>
  <c r="C218" i="52"/>
  <c r="C183" i="52"/>
  <c r="C148" i="52"/>
  <c r="C113" i="52"/>
  <c r="C78" i="52"/>
  <c r="D43" i="52"/>
  <c r="D42" i="52"/>
  <c r="U359" i="52"/>
  <c r="U323" i="52"/>
  <c r="U288" i="52"/>
  <c r="U253" i="52"/>
  <c r="U183" i="52"/>
  <c r="U218" i="52"/>
  <c r="U148" i="52"/>
  <c r="U113" i="52"/>
  <c r="U78" i="52"/>
  <c r="R361" i="52"/>
  <c r="R325" i="52"/>
  <c r="R290" i="52"/>
  <c r="R255" i="52"/>
  <c r="R220" i="52"/>
  <c r="R150" i="52"/>
  <c r="R115" i="52"/>
  <c r="R185" i="52"/>
  <c r="R80" i="52"/>
  <c r="J295" i="52"/>
  <c r="O49" i="52"/>
  <c r="I99" i="52"/>
  <c r="H348" i="52"/>
  <c r="H312" i="52"/>
  <c r="H277" i="52"/>
  <c r="H242" i="52"/>
  <c r="H207" i="52"/>
  <c r="H172" i="52"/>
  <c r="H137" i="52"/>
  <c r="H102" i="52"/>
  <c r="H67" i="52"/>
  <c r="E315" i="52"/>
  <c r="E351" i="52"/>
  <c r="E280" i="52"/>
  <c r="E245" i="52"/>
  <c r="E210" i="52"/>
  <c r="E175" i="52"/>
  <c r="E140" i="52"/>
  <c r="E105" i="52"/>
  <c r="E70" i="52"/>
  <c r="K145" i="52"/>
  <c r="F358" i="52"/>
  <c r="F322" i="52"/>
  <c r="F287" i="52"/>
  <c r="F252" i="52"/>
  <c r="F217" i="52"/>
  <c r="F182" i="52"/>
  <c r="F147" i="52"/>
  <c r="F112" i="52"/>
  <c r="F77" i="52"/>
  <c r="C344" i="52"/>
  <c r="C273" i="52"/>
  <c r="C308" i="52"/>
  <c r="C203" i="52"/>
  <c r="C238" i="52"/>
  <c r="C168" i="52"/>
  <c r="C133" i="52"/>
  <c r="C63" i="52"/>
  <c r="C98" i="52"/>
  <c r="K344" i="52"/>
  <c r="X32" i="52"/>
  <c r="X33" i="52"/>
  <c r="X37" i="52"/>
  <c r="X36" i="52"/>
  <c r="G355" i="52"/>
  <c r="G319" i="52"/>
  <c r="G284" i="52"/>
  <c r="G249" i="52"/>
  <c r="G214" i="52"/>
  <c r="G179" i="52"/>
  <c r="G144" i="52"/>
  <c r="G109" i="52"/>
  <c r="G74" i="52"/>
  <c r="X39" i="52"/>
  <c r="G357" i="52"/>
  <c r="G321" i="52"/>
  <c r="G286" i="52"/>
  <c r="G251" i="52"/>
  <c r="G216" i="52"/>
  <c r="G181" i="52"/>
  <c r="G146" i="52"/>
  <c r="G111" i="52"/>
  <c r="G76" i="52"/>
  <c r="H358" i="52"/>
  <c r="H322" i="52"/>
  <c r="H287" i="52"/>
  <c r="H252" i="52"/>
  <c r="H217" i="52"/>
  <c r="H182" i="52"/>
  <c r="H147" i="52"/>
  <c r="H112" i="52"/>
  <c r="H77" i="52"/>
  <c r="E359" i="52"/>
  <c r="E323" i="52"/>
  <c r="E288" i="52"/>
  <c r="E253" i="52"/>
  <c r="E218" i="52"/>
  <c r="E183" i="52"/>
  <c r="E148" i="52"/>
  <c r="E113" i="52"/>
  <c r="E78" i="52"/>
  <c r="L362" i="52"/>
  <c r="L326" i="52"/>
  <c r="L256" i="52"/>
  <c r="L291" i="52"/>
  <c r="L186" i="52"/>
  <c r="L221" i="52"/>
  <c r="L151" i="52"/>
  <c r="L116" i="52"/>
  <c r="L81" i="52"/>
  <c r="J364" i="52"/>
  <c r="AO87" i="52"/>
  <c r="AI87" i="52"/>
  <c r="AO89" i="52"/>
  <c r="AI89" i="52"/>
  <c r="H360" i="52"/>
  <c r="H324" i="52"/>
  <c r="H289" i="52"/>
  <c r="H254" i="52"/>
  <c r="H219" i="52"/>
  <c r="H184" i="52"/>
  <c r="H149" i="52"/>
  <c r="H114" i="52"/>
  <c r="H79" i="52"/>
  <c r="C341" i="52"/>
  <c r="C270" i="52"/>
  <c r="C305" i="52"/>
  <c r="C200" i="52"/>
  <c r="C165" i="52"/>
  <c r="C235" i="52"/>
  <c r="C130" i="52"/>
  <c r="C95" i="52"/>
  <c r="C60" i="52"/>
  <c r="D25" i="52"/>
  <c r="C343" i="52"/>
  <c r="C272" i="52"/>
  <c r="C307" i="52"/>
  <c r="C237" i="52"/>
  <c r="C202" i="52"/>
  <c r="C167" i="52"/>
  <c r="C132" i="52"/>
  <c r="C97" i="52"/>
  <c r="C62" i="52"/>
  <c r="D26" i="52"/>
  <c r="D27" i="52"/>
  <c r="C345" i="52"/>
  <c r="C309" i="52"/>
  <c r="C274" i="52"/>
  <c r="C239" i="52"/>
  <c r="C204" i="52"/>
  <c r="C169" i="52"/>
  <c r="C134" i="52"/>
  <c r="C99" i="52"/>
  <c r="D99" i="52" s="1"/>
  <c r="C64" i="52"/>
  <c r="D28" i="52"/>
  <c r="X29" i="52"/>
  <c r="C347" i="52"/>
  <c r="C311" i="52"/>
  <c r="C276" i="52"/>
  <c r="C241" i="52"/>
  <c r="C206" i="52"/>
  <c r="C171" i="52"/>
  <c r="C136" i="52"/>
  <c r="C101" i="52"/>
  <c r="C66" i="52"/>
  <c r="H350" i="52"/>
  <c r="H314" i="52"/>
  <c r="H279" i="52"/>
  <c r="H244" i="52"/>
  <c r="H174" i="52"/>
  <c r="H209" i="52"/>
  <c r="H139" i="52"/>
  <c r="H104" i="52"/>
  <c r="H69" i="52"/>
  <c r="AE34" i="52"/>
  <c r="AL34" i="52" s="1"/>
  <c r="AO34" i="52"/>
  <c r="H316" i="52"/>
  <c r="H352" i="52"/>
  <c r="H281" i="52"/>
  <c r="H246" i="52"/>
  <c r="H211" i="52"/>
  <c r="H176" i="52"/>
  <c r="H141" i="52"/>
  <c r="H106" i="52"/>
  <c r="H71" i="52"/>
  <c r="G353" i="52"/>
  <c r="G317" i="52"/>
  <c r="G282" i="52"/>
  <c r="G247" i="52"/>
  <c r="G212" i="52"/>
  <c r="G177" i="52"/>
  <c r="G142" i="52"/>
  <c r="G107" i="52"/>
  <c r="G72" i="52"/>
  <c r="AI36" i="52"/>
  <c r="AC36" i="52"/>
  <c r="AF36" i="52" s="1"/>
  <c r="AO36" i="52"/>
  <c r="H356" i="52"/>
  <c r="H320" i="52"/>
  <c r="H285" i="52"/>
  <c r="H250" i="52"/>
  <c r="H215" i="52"/>
  <c r="H180" i="52"/>
  <c r="H145" i="52"/>
  <c r="H110" i="52"/>
  <c r="H75" i="52"/>
  <c r="AO40" i="52"/>
  <c r="AO42" i="52"/>
  <c r="D362" i="52"/>
  <c r="D291" i="52"/>
  <c r="D81" i="52"/>
  <c r="D326" i="52"/>
  <c r="G366" i="52"/>
  <c r="G260" i="52"/>
  <c r="G330" i="52"/>
  <c r="G225" i="52"/>
  <c r="G295" i="52"/>
  <c r="G190" i="52"/>
  <c r="G155" i="52"/>
  <c r="G85" i="52"/>
  <c r="G120" i="52"/>
  <c r="AO103" i="52"/>
  <c r="AI103" i="52"/>
  <c r="I343" i="52"/>
  <c r="I307" i="52"/>
  <c r="I272" i="52"/>
  <c r="I237" i="52"/>
  <c r="I202" i="52"/>
  <c r="I97" i="52"/>
  <c r="I132" i="52"/>
  <c r="I167" i="52"/>
  <c r="I62" i="52"/>
  <c r="H346" i="52"/>
  <c r="H275" i="52"/>
  <c r="H310" i="52"/>
  <c r="H205" i="52"/>
  <c r="H240" i="52"/>
  <c r="H170" i="52"/>
  <c r="H135" i="52"/>
  <c r="H100" i="52"/>
  <c r="H65" i="52"/>
  <c r="K350" i="52"/>
  <c r="K314" i="52"/>
  <c r="K279" i="52"/>
  <c r="K244" i="52"/>
  <c r="K209" i="52"/>
  <c r="K174" i="52"/>
  <c r="K139" i="52"/>
  <c r="K69" i="52"/>
  <c r="K104" i="52"/>
  <c r="E355" i="52"/>
  <c r="E319" i="52"/>
  <c r="E284" i="52"/>
  <c r="E249" i="52"/>
  <c r="E214" i="52"/>
  <c r="E179" i="52"/>
  <c r="E144" i="52"/>
  <c r="E109" i="52"/>
  <c r="E74" i="52"/>
  <c r="E342" i="52"/>
  <c r="E306" i="52"/>
  <c r="E236" i="52"/>
  <c r="E201" i="52"/>
  <c r="E271" i="52"/>
  <c r="E166" i="52"/>
  <c r="E61" i="52"/>
  <c r="F96" i="52"/>
  <c r="F131" i="52"/>
  <c r="AO25" i="52"/>
  <c r="E343" i="52"/>
  <c r="E307" i="52"/>
  <c r="E272" i="52"/>
  <c r="E237" i="52"/>
  <c r="E202" i="52"/>
  <c r="E167" i="52"/>
  <c r="E132" i="52"/>
  <c r="E97" i="52"/>
  <c r="E62" i="52"/>
  <c r="E345" i="52"/>
  <c r="E309" i="52"/>
  <c r="E274" i="52"/>
  <c r="E239" i="52"/>
  <c r="E169" i="52"/>
  <c r="E204" i="52"/>
  <c r="E134" i="52"/>
  <c r="E99" i="52"/>
  <c r="E64" i="52"/>
  <c r="D346" i="52"/>
  <c r="D275" i="52"/>
  <c r="D65" i="52"/>
  <c r="AE29" i="52"/>
  <c r="AL29" i="52" s="1"/>
  <c r="AC29" i="52"/>
  <c r="AF29" i="52" s="1"/>
  <c r="D347" i="52"/>
  <c r="D276" i="52"/>
  <c r="D66" i="52"/>
  <c r="D311" i="52"/>
  <c r="D348" i="52"/>
  <c r="D277" i="52"/>
  <c r="D67" i="52"/>
  <c r="D312" i="52"/>
  <c r="O102" i="52"/>
  <c r="C349" i="52"/>
  <c r="C313" i="52"/>
  <c r="C278" i="52"/>
  <c r="C208" i="52"/>
  <c r="C243" i="52"/>
  <c r="C173" i="52"/>
  <c r="C103" i="52"/>
  <c r="C138" i="52"/>
  <c r="C68" i="52"/>
  <c r="D33" i="52"/>
  <c r="D32" i="52"/>
  <c r="AO32" i="52"/>
  <c r="AI32" i="52"/>
  <c r="J314" i="52"/>
  <c r="J350" i="52"/>
  <c r="J279" i="52"/>
  <c r="J244" i="52"/>
  <c r="J174" i="52"/>
  <c r="J209" i="52"/>
  <c r="J139" i="52"/>
  <c r="J104" i="52"/>
  <c r="J69" i="52"/>
  <c r="O33" i="52"/>
  <c r="J356" i="52"/>
  <c r="J320" i="52"/>
  <c r="J285" i="52"/>
  <c r="J215" i="52"/>
  <c r="J180" i="52"/>
  <c r="J250" i="52"/>
  <c r="J145" i="52"/>
  <c r="J110" i="52"/>
  <c r="J75" i="52"/>
  <c r="O39" i="52"/>
  <c r="AI39" i="52"/>
  <c r="AO39" i="52"/>
  <c r="AE44" i="52"/>
  <c r="AL44" i="52" s="1"/>
  <c r="AI44" i="52"/>
  <c r="AC44" i="52"/>
  <c r="AF44" i="52" s="1"/>
  <c r="X47" i="52"/>
  <c r="X46" i="52"/>
  <c r="AO100" i="52"/>
  <c r="AE100" i="52"/>
  <c r="AL100" i="52" s="1"/>
  <c r="AC100" i="52"/>
  <c r="AF100" i="52" s="1"/>
  <c r="J131" i="52"/>
  <c r="J96" i="52"/>
  <c r="AI25" i="52"/>
  <c r="AJ25" i="52" s="1"/>
  <c r="G363" i="52"/>
  <c r="G327" i="52"/>
  <c r="G292" i="52"/>
  <c r="G257" i="52"/>
  <c r="G222" i="52"/>
  <c r="G187" i="52"/>
  <c r="G152" i="52"/>
  <c r="G117" i="52"/>
  <c r="G82" i="52"/>
  <c r="X97" i="52"/>
  <c r="X96" i="52"/>
  <c r="F342" i="52"/>
  <c r="F306" i="52"/>
  <c r="F271" i="52"/>
  <c r="F236" i="52"/>
  <c r="F201" i="52"/>
  <c r="F166" i="52"/>
  <c r="F61" i="52"/>
  <c r="J343" i="52"/>
  <c r="J307" i="52"/>
  <c r="J272" i="52"/>
  <c r="J237" i="52"/>
  <c r="J202" i="52"/>
  <c r="J132" i="52"/>
  <c r="J167" i="52"/>
  <c r="J97" i="52"/>
  <c r="J62" i="52"/>
  <c r="F344" i="52"/>
  <c r="F308" i="52"/>
  <c r="F273" i="52"/>
  <c r="F238" i="52"/>
  <c r="F203" i="52"/>
  <c r="F133" i="52"/>
  <c r="F168" i="52"/>
  <c r="F98" i="52"/>
  <c r="F63" i="52"/>
  <c r="F345" i="52"/>
  <c r="F309" i="52"/>
  <c r="F274" i="52"/>
  <c r="F204" i="52"/>
  <c r="F239" i="52"/>
  <c r="F169" i="52"/>
  <c r="F134" i="52"/>
  <c r="F64" i="52"/>
  <c r="F99" i="52"/>
  <c r="K346" i="52"/>
  <c r="K310" i="52"/>
  <c r="K275" i="52"/>
  <c r="K240" i="52"/>
  <c r="K205" i="52"/>
  <c r="K170" i="52"/>
  <c r="K135" i="52"/>
  <c r="K100" i="52"/>
  <c r="K65" i="52"/>
  <c r="E347" i="52"/>
  <c r="E311" i="52"/>
  <c r="E276" i="52"/>
  <c r="E241" i="52"/>
  <c r="E206" i="52"/>
  <c r="E171" i="52"/>
  <c r="E136" i="52"/>
  <c r="E101" i="52"/>
  <c r="E66" i="52"/>
  <c r="E349" i="52"/>
  <c r="E313" i="52"/>
  <c r="E278" i="52"/>
  <c r="E243" i="52"/>
  <c r="E173" i="52"/>
  <c r="E138" i="52"/>
  <c r="E208" i="52"/>
  <c r="E103" i="52"/>
  <c r="E68" i="52"/>
  <c r="R352" i="52"/>
  <c r="R316" i="52"/>
  <c r="R281" i="52"/>
  <c r="R211" i="52"/>
  <c r="R176" i="52"/>
  <c r="R246" i="52"/>
  <c r="R141" i="52"/>
  <c r="R106" i="52"/>
  <c r="R71" i="52"/>
  <c r="J354" i="52"/>
  <c r="J318" i="52"/>
  <c r="J283" i="52"/>
  <c r="J248" i="52"/>
  <c r="J178" i="52"/>
  <c r="J213" i="52"/>
  <c r="J143" i="52"/>
  <c r="J108" i="52"/>
  <c r="J73" i="52"/>
  <c r="O37" i="52"/>
  <c r="J115" i="52"/>
  <c r="U335" i="52"/>
  <c r="K213" i="52"/>
  <c r="H131" i="52"/>
  <c r="H96" i="52"/>
  <c r="G343" i="52"/>
  <c r="G307" i="52"/>
  <c r="G272" i="52"/>
  <c r="G237" i="52"/>
  <c r="G202" i="52"/>
  <c r="G167" i="52"/>
  <c r="G132" i="52"/>
  <c r="G97" i="52"/>
  <c r="G62" i="52"/>
  <c r="R273" i="52"/>
  <c r="G345" i="52"/>
  <c r="G309" i="52"/>
  <c r="G274" i="52"/>
  <c r="G239" i="52"/>
  <c r="G169" i="52"/>
  <c r="G99" i="52"/>
  <c r="G134" i="52"/>
  <c r="G204" i="52"/>
  <c r="G64" i="52"/>
  <c r="F346" i="52"/>
  <c r="F310" i="52"/>
  <c r="F275" i="52"/>
  <c r="F240" i="52"/>
  <c r="F205" i="52"/>
  <c r="F170" i="52"/>
  <c r="F135" i="52"/>
  <c r="F100" i="52"/>
  <c r="F65" i="52"/>
  <c r="F312" i="52"/>
  <c r="F348" i="52"/>
  <c r="F277" i="52"/>
  <c r="F242" i="52"/>
  <c r="F207" i="52"/>
  <c r="F172" i="52"/>
  <c r="F137" i="52"/>
  <c r="F102" i="52"/>
  <c r="F67" i="52"/>
  <c r="L352" i="52"/>
  <c r="AO35" i="52"/>
  <c r="K107" i="52"/>
  <c r="L354" i="52"/>
  <c r="L318" i="52"/>
  <c r="L283" i="52"/>
  <c r="L248" i="52"/>
  <c r="L213" i="52"/>
  <c r="L143" i="52"/>
  <c r="L178" i="52"/>
  <c r="L108" i="52"/>
  <c r="L73" i="52"/>
  <c r="K359" i="52"/>
  <c r="K323" i="52"/>
  <c r="K253" i="52"/>
  <c r="K288" i="52"/>
  <c r="K218" i="52"/>
  <c r="K148" i="52"/>
  <c r="K183" i="52"/>
  <c r="K113" i="52"/>
  <c r="K78" i="52"/>
  <c r="R42" i="52"/>
  <c r="F360" i="52"/>
  <c r="F324" i="52"/>
  <c r="F289" i="52"/>
  <c r="F219" i="52"/>
  <c r="F254" i="52"/>
  <c r="F149" i="52"/>
  <c r="F184" i="52"/>
  <c r="F114" i="52"/>
  <c r="F79" i="52"/>
  <c r="K363" i="52"/>
  <c r="K292" i="52"/>
  <c r="K327" i="52"/>
  <c r="K257" i="52"/>
  <c r="K187" i="52"/>
  <c r="K222" i="52"/>
  <c r="K152" i="52"/>
  <c r="K117" i="52"/>
  <c r="K82" i="52"/>
  <c r="R46" i="52"/>
  <c r="AO47" i="52"/>
  <c r="AI47" i="52"/>
  <c r="G369" i="52"/>
  <c r="G333" i="52"/>
  <c r="G298" i="52"/>
  <c r="G263" i="52"/>
  <c r="G228" i="52"/>
  <c r="G193" i="52"/>
  <c r="G158" i="52"/>
  <c r="G123" i="52"/>
  <c r="G88" i="52"/>
  <c r="K124" i="52"/>
  <c r="D310" i="52"/>
  <c r="AO75" i="52"/>
  <c r="AI75" i="52"/>
  <c r="AG341" i="52"/>
  <c r="AG305" i="52"/>
  <c r="AG235" i="52"/>
  <c r="AG200" i="52"/>
  <c r="AG165" i="52"/>
  <c r="AG130" i="52"/>
  <c r="AG60" i="52"/>
  <c r="G342" i="52"/>
  <c r="G306" i="52"/>
  <c r="G236" i="52"/>
  <c r="G271" i="52"/>
  <c r="G201" i="52"/>
  <c r="G166" i="52"/>
  <c r="G61" i="52"/>
  <c r="AE25" i="52"/>
  <c r="E344" i="52"/>
  <c r="E308" i="52"/>
  <c r="E238" i="52"/>
  <c r="E273" i="52"/>
  <c r="E203" i="52"/>
  <c r="E133" i="52"/>
  <c r="E168" i="52"/>
  <c r="E98" i="52"/>
  <c r="E63" i="52"/>
  <c r="AC27" i="52"/>
  <c r="AF27" i="52" s="1"/>
  <c r="H345" i="52"/>
  <c r="H309" i="52"/>
  <c r="H239" i="52"/>
  <c r="H274" i="52"/>
  <c r="H204" i="52"/>
  <c r="H134" i="52"/>
  <c r="H99" i="52"/>
  <c r="H169" i="52"/>
  <c r="H64" i="52"/>
  <c r="C346" i="52"/>
  <c r="C310" i="52"/>
  <c r="C275" i="52"/>
  <c r="C240" i="52"/>
  <c r="D240" i="52" s="1"/>
  <c r="C205" i="52"/>
  <c r="C135" i="52"/>
  <c r="C100" i="52"/>
  <c r="C170" i="52"/>
  <c r="D170" i="52" s="1"/>
  <c r="F347" i="52"/>
  <c r="F311" i="52"/>
  <c r="F276" i="52"/>
  <c r="F241" i="52"/>
  <c r="F206" i="52"/>
  <c r="F171" i="52"/>
  <c r="F136" i="52"/>
  <c r="F101" i="52"/>
  <c r="F66" i="52"/>
  <c r="G350" i="52"/>
  <c r="G314" i="52"/>
  <c r="G244" i="52"/>
  <c r="G279" i="52"/>
  <c r="G209" i="52"/>
  <c r="G174" i="52"/>
  <c r="G139" i="52"/>
  <c r="G104" i="52"/>
  <c r="E352" i="52"/>
  <c r="E316" i="52"/>
  <c r="E281" i="52"/>
  <c r="E246" i="52"/>
  <c r="E211" i="52"/>
  <c r="E176" i="52"/>
  <c r="E141" i="52"/>
  <c r="E106" i="52"/>
  <c r="E71" i="52"/>
  <c r="AC35" i="52"/>
  <c r="AF35" i="52" s="1"/>
  <c r="H353" i="52"/>
  <c r="H317" i="52"/>
  <c r="H282" i="52"/>
  <c r="H212" i="52"/>
  <c r="H247" i="52"/>
  <c r="H177" i="52"/>
  <c r="H142" i="52"/>
  <c r="H107" i="52"/>
  <c r="H72" i="52"/>
  <c r="C354" i="52"/>
  <c r="C318" i="52"/>
  <c r="C248" i="52"/>
  <c r="C213" i="52"/>
  <c r="C283" i="52"/>
  <c r="C178" i="52"/>
  <c r="D178" i="52" s="1"/>
  <c r="C143" i="52"/>
  <c r="C108" i="52"/>
  <c r="D108" i="52" s="1"/>
  <c r="C73" i="52"/>
  <c r="F355" i="52"/>
  <c r="F319" i="52"/>
  <c r="F284" i="52"/>
  <c r="F249" i="52"/>
  <c r="F214" i="52"/>
  <c r="F179" i="52"/>
  <c r="F144" i="52"/>
  <c r="F109" i="52"/>
  <c r="F74" i="52"/>
  <c r="G358" i="52"/>
  <c r="G322" i="52"/>
  <c r="G287" i="52"/>
  <c r="G252" i="52"/>
  <c r="G217" i="52"/>
  <c r="G182" i="52"/>
  <c r="G147" i="52"/>
  <c r="G112" i="52"/>
  <c r="G77" i="52"/>
  <c r="E360" i="52"/>
  <c r="E324" i="52"/>
  <c r="E289" i="52"/>
  <c r="E219" i="52"/>
  <c r="E254" i="52"/>
  <c r="E149" i="52"/>
  <c r="E184" i="52"/>
  <c r="E79" i="52"/>
  <c r="E114" i="52"/>
  <c r="AC43" i="52"/>
  <c r="AF43" i="52" s="1"/>
  <c r="H361" i="52"/>
  <c r="H325" i="52"/>
  <c r="H290" i="52"/>
  <c r="H255" i="52"/>
  <c r="H185" i="52"/>
  <c r="H220" i="52"/>
  <c r="H150" i="52"/>
  <c r="H80" i="52"/>
  <c r="H115" i="52"/>
  <c r="X44" i="52"/>
  <c r="C362" i="52"/>
  <c r="C326" i="52"/>
  <c r="C256" i="52"/>
  <c r="C291" i="52"/>
  <c r="C221" i="52"/>
  <c r="C186" i="52"/>
  <c r="C151" i="52"/>
  <c r="C116" i="52"/>
  <c r="C81" i="52"/>
  <c r="F363" i="52"/>
  <c r="F327" i="52"/>
  <c r="F257" i="52"/>
  <c r="F292" i="52"/>
  <c r="F222" i="52"/>
  <c r="F187" i="52"/>
  <c r="F152" i="52"/>
  <c r="F117" i="52"/>
  <c r="F82" i="52"/>
  <c r="G329" i="52"/>
  <c r="G365" i="52"/>
  <c r="G294" i="52"/>
  <c r="G259" i="52"/>
  <c r="G224" i="52"/>
  <c r="G189" i="52"/>
  <c r="G154" i="52"/>
  <c r="G119" i="52"/>
  <c r="G84" i="52"/>
  <c r="F366" i="52"/>
  <c r="F330" i="52"/>
  <c r="F295" i="52"/>
  <c r="F260" i="52"/>
  <c r="F190" i="52"/>
  <c r="F225" i="52"/>
  <c r="F155" i="52"/>
  <c r="F85" i="52"/>
  <c r="E367" i="52"/>
  <c r="E331" i="52"/>
  <c r="E296" i="52"/>
  <c r="E261" i="52"/>
  <c r="E226" i="52"/>
  <c r="E191" i="52"/>
  <c r="E156" i="52"/>
  <c r="E121" i="52"/>
  <c r="AI50" i="52"/>
  <c r="E368" i="52"/>
  <c r="E297" i="52"/>
  <c r="E332" i="52"/>
  <c r="E262" i="52"/>
  <c r="E227" i="52"/>
  <c r="E192" i="52"/>
  <c r="E157" i="52"/>
  <c r="E122" i="52"/>
  <c r="E87" i="52"/>
  <c r="F369" i="52"/>
  <c r="F333" i="52"/>
  <c r="F298" i="52"/>
  <c r="F263" i="52"/>
  <c r="F228" i="52"/>
  <c r="F193" i="52"/>
  <c r="F123" i="52"/>
  <c r="F158" i="52"/>
  <c r="F88" i="52"/>
  <c r="R52" i="52"/>
  <c r="AO53" i="52"/>
  <c r="F371" i="52"/>
  <c r="F335" i="52"/>
  <c r="F300" i="52"/>
  <c r="F265" i="52"/>
  <c r="F230" i="52"/>
  <c r="F195" i="52"/>
  <c r="F160" i="52"/>
  <c r="F90" i="52"/>
  <c r="F125" i="52"/>
  <c r="AE62" i="52"/>
  <c r="AL62" i="52" s="1"/>
  <c r="C65" i="52"/>
  <c r="E90" i="52"/>
  <c r="AM341" i="52"/>
  <c r="AM342" i="52" s="1"/>
  <c r="AM305" i="52"/>
  <c r="AM235" i="52"/>
  <c r="AM236" i="52" s="1"/>
  <c r="AM200" i="52"/>
  <c r="AM201" i="52" s="1"/>
  <c r="AM165" i="52"/>
  <c r="AM130" i="52"/>
  <c r="AM131" i="52" s="1"/>
  <c r="AM95" i="52"/>
  <c r="AM60" i="52"/>
  <c r="AG25" i="52"/>
  <c r="G308" i="52"/>
  <c r="G344" i="52"/>
  <c r="G273" i="52"/>
  <c r="G238" i="52"/>
  <c r="G203" i="52"/>
  <c r="G168" i="52"/>
  <c r="G133" i="52"/>
  <c r="G98" i="52"/>
  <c r="E310" i="52"/>
  <c r="E346" i="52"/>
  <c r="E275" i="52"/>
  <c r="E205" i="52"/>
  <c r="E240" i="52"/>
  <c r="E170" i="52"/>
  <c r="E135" i="52"/>
  <c r="E65" i="52"/>
  <c r="H311" i="52"/>
  <c r="H347" i="52"/>
  <c r="H276" i="52"/>
  <c r="H241" i="52"/>
  <c r="H206" i="52"/>
  <c r="H171" i="52"/>
  <c r="H136" i="52"/>
  <c r="H101" i="52"/>
  <c r="C312" i="52"/>
  <c r="C348" i="52"/>
  <c r="C277" i="52"/>
  <c r="C207" i="52"/>
  <c r="C242" i="52"/>
  <c r="C172" i="52"/>
  <c r="D172" i="52" s="1"/>
  <c r="C102" i="52"/>
  <c r="C137" i="52"/>
  <c r="F349" i="52"/>
  <c r="F313" i="52"/>
  <c r="F243" i="52"/>
  <c r="F278" i="52"/>
  <c r="F208" i="52"/>
  <c r="F173" i="52"/>
  <c r="F103" i="52"/>
  <c r="G316" i="52"/>
  <c r="G352" i="52"/>
  <c r="G281" i="52"/>
  <c r="G246" i="52"/>
  <c r="G211" i="52"/>
  <c r="G176" i="52"/>
  <c r="G106" i="52"/>
  <c r="G141" i="52"/>
  <c r="E354" i="52"/>
  <c r="E318" i="52"/>
  <c r="E248" i="52"/>
  <c r="E283" i="52"/>
  <c r="E213" i="52"/>
  <c r="E178" i="52"/>
  <c r="E108" i="52"/>
  <c r="E143" i="52"/>
  <c r="E73" i="52"/>
  <c r="AC37" i="52"/>
  <c r="AF37" i="52" s="1"/>
  <c r="H355" i="52"/>
  <c r="H319" i="52"/>
  <c r="H284" i="52"/>
  <c r="H249" i="52"/>
  <c r="H214" i="52"/>
  <c r="H179" i="52"/>
  <c r="H144" i="52"/>
  <c r="H109" i="52"/>
  <c r="C356" i="52"/>
  <c r="C320" i="52"/>
  <c r="C285" i="52"/>
  <c r="C250" i="52"/>
  <c r="C215" i="52"/>
  <c r="C180" i="52"/>
  <c r="C145" i="52"/>
  <c r="C110" i="52"/>
  <c r="F357" i="52"/>
  <c r="F321" i="52"/>
  <c r="F286" i="52"/>
  <c r="F251" i="52"/>
  <c r="F216" i="52"/>
  <c r="F181" i="52"/>
  <c r="F146" i="52"/>
  <c r="F111" i="52"/>
  <c r="AI40" i="52"/>
  <c r="G324" i="52"/>
  <c r="G360" i="52"/>
  <c r="G289" i="52"/>
  <c r="G254" i="52"/>
  <c r="G219" i="52"/>
  <c r="G149" i="52"/>
  <c r="G184" i="52"/>
  <c r="G114" i="52"/>
  <c r="G79" i="52"/>
  <c r="E362" i="52"/>
  <c r="E326" i="52"/>
  <c r="E291" i="52"/>
  <c r="E256" i="52"/>
  <c r="E221" i="52"/>
  <c r="E186" i="52"/>
  <c r="E151" i="52"/>
  <c r="E116" i="52"/>
  <c r="AC45" i="52"/>
  <c r="AF45" i="52" s="1"/>
  <c r="H363" i="52"/>
  <c r="H327" i="52"/>
  <c r="H292" i="52"/>
  <c r="H222" i="52"/>
  <c r="H187" i="52"/>
  <c r="H257" i="52"/>
  <c r="H152" i="52"/>
  <c r="H117" i="52"/>
  <c r="H82" i="52"/>
  <c r="C328" i="52"/>
  <c r="C364" i="52"/>
  <c r="C293" i="52"/>
  <c r="C258" i="52"/>
  <c r="C223" i="52"/>
  <c r="C188" i="52"/>
  <c r="C153" i="52"/>
  <c r="C118" i="52"/>
  <c r="C83" i="52"/>
  <c r="I365" i="52"/>
  <c r="I84" i="52"/>
  <c r="AO50" i="52"/>
  <c r="G368" i="52"/>
  <c r="G332" i="52"/>
  <c r="G297" i="52"/>
  <c r="G262" i="52"/>
  <c r="G192" i="52"/>
  <c r="G227" i="52"/>
  <c r="G157" i="52"/>
  <c r="G122" i="52"/>
  <c r="G87" i="52"/>
  <c r="H333" i="52"/>
  <c r="H298" i="52"/>
  <c r="H369" i="52"/>
  <c r="H263" i="52"/>
  <c r="H228" i="52"/>
  <c r="H193" i="52"/>
  <c r="H158" i="52"/>
  <c r="H123" i="52"/>
  <c r="H88" i="52"/>
  <c r="H371" i="52"/>
  <c r="H335" i="52"/>
  <c r="H300" i="52"/>
  <c r="H265" i="52"/>
  <c r="H195" i="52"/>
  <c r="H230" i="52"/>
  <c r="H160" i="52"/>
  <c r="H125" i="52"/>
  <c r="H90" i="52"/>
  <c r="AC54" i="52"/>
  <c r="AF54" i="52" s="1"/>
  <c r="AO54" i="52"/>
  <c r="F120" i="52"/>
  <c r="C325" i="52"/>
  <c r="C361" i="52"/>
  <c r="C290" i="52"/>
  <c r="C255" i="52"/>
  <c r="C220" i="52"/>
  <c r="C150" i="52"/>
  <c r="C185" i="52"/>
  <c r="C115" i="52"/>
  <c r="C80" i="52"/>
  <c r="K361" i="52"/>
  <c r="K325" i="52"/>
  <c r="K290" i="52"/>
  <c r="K255" i="52"/>
  <c r="K220" i="52"/>
  <c r="K185" i="52"/>
  <c r="K150" i="52"/>
  <c r="K115" i="52"/>
  <c r="K80" i="52"/>
  <c r="F362" i="52"/>
  <c r="F326" i="52"/>
  <c r="F291" i="52"/>
  <c r="F256" i="52"/>
  <c r="F221" i="52"/>
  <c r="F186" i="52"/>
  <c r="F151" i="52"/>
  <c r="F116" i="52"/>
  <c r="F81" i="52"/>
  <c r="I222" i="52"/>
  <c r="I187" i="52"/>
  <c r="AO46" i="52"/>
  <c r="D364" i="52"/>
  <c r="D293" i="52"/>
  <c r="D83" i="52"/>
  <c r="D328" i="52"/>
  <c r="J365" i="52"/>
  <c r="J329" i="52"/>
  <c r="J294" i="52"/>
  <c r="J259" i="52"/>
  <c r="J224" i="52"/>
  <c r="J189" i="52"/>
  <c r="J119" i="52"/>
  <c r="J154" i="52"/>
  <c r="J84" i="52"/>
  <c r="I366" i="52"/>
  <c r="I330" i="52"/>
  <c r="I295" i="52"/>
  <c r="I260" i="52"/>
  <c r="I225" i="52"/>
  <c r="I190" i="52"/>
  <c r="I155" i="52"/>
  <c r="I120" i="52"/>
  <c r="I85" i="52"/>
  <c r="H367" i="52"/>
  <c r="H331" i="52"/>
  <c r="H296" i="52"/>
  <c r="H261" i="52"/>
  <c r="H191" i="52"/>
  <c r="H226" i="52"/>
  <c r="H121" i="52"/>
  <c r="H156" i="52"/>
  <c r="H86" i="52"/>
  <c r="H368" i="52"/>
  <c r="H332" i="52"/>
  <c r="H297" i="52"/>
  <c r="H262" i="52"/>
  <c r="H227" i="52"/>
  <c r="H192" i="52"/>
  <c r="H157" i="52"/>
  <c r="H122" i="52"/>
  <c r="H87" i="52"/>
  <c r="J369" i="52"/>
  <c r="J333" i="52"/>
  <c r="J298" i="52"/>
  <c r="J263" i="52"/>
  <c r="J193" i="52"/>
  <c r="J228" i="52"/>
  <c r="J158" i="52"/>
  <c r="J123" i="52"/>
  <c r="J88" i="52"/>
  <c r="J370" i="52"/>
  <c r="J334" i="52"/>
  <c r="J264" i="52"/>
  <c r="J299" i="52"/>
  <c r="J229" i="52"/>
  <c r="J194" i="52"/>
  <c r="J159" i="52"/>
  <c r="J124" i="52"/>
  <c r="O53" i="52"/>
  <c r="J89" i="52"/>
  <c r="I371" i="52"/>
  <c r="I335" i="52"/>
  <c r="I300" i="52"/>
  <c r="I265" i="52"/>
  <c r="I230" i="52"/>
  <c r="I160" i="52"/>
  <c r="I195" i="52"/>
  <c r="I125" i="52"/>
  <c r="AC78" i="52"/>
  <c r="AF78" i="52" s="1"/>
  <c r="AO78" i="52"/>
  <c r="C342" i="52"/>
  <c r="C306" i="52"/>
  <c r="C271" i="52"/>
  <c r="C236" i="52"/>
  <c r="C201" i="52"/>
  <c r="D201" i="52" s="1"/>
  <c r="C166" i="52"/>
  <c r="D166" i="52" s="1"/>
  <c r="C131" i="52"/>
  <c r="C96" i="52"/>
  <c r="C61" i="52"/>
  <c r="G131" i="52"/>
  <c r="G96" i="52"/>
  <c r="F343" i="52"/>
  <c r="F307" i="52"/>
  <c r="F272" i="52"/>
  <c r="F237" i="52"/>
  <c r="F202" i="52"/>
  <c r="F167" i="52"/>
  <c r="F132" i="52"/>
  <c r="F62" i="52"/>
  <c r="F97" i="52"/>
  <c r="I308" i="52"/>
  <c r="G346" i="52"/>
  <c r="G310" i="52"/>
  <c r="G275" i="52"/>
  <c r="G240" i="52"/>
  <c r="G205" i="52"/>
  <c r="G170" i="52"/>
  <c r="G135" i="52"/>
  <c r="G65" i="52"/>
  <c r="G100" i="52"/>
  <c r="E348" i="52"/>
  <c r="E312" i="52"/>
  <c r="E277" i="52"/>
  <c r="E242" i="52"/>
  <c r="E207" i="52"/>
  <c r="E172" i="52"/>
  <c r="E137" i="52"/>
  <c r="E67" i="52"/>
  <c r="E102" i="52"/>
  <c r="H349" i="52"/>
  <c r="H313" i="52"/>
  <c r="H243" i="52"/>
  <c r="H278" i="52"/>
  <c r="H208" i="52"/>
  <c r="H173" i="52"/>
  <c r="H138" i="52"/>
  <c r="H68" i="52"/>
  <c r="H103" i="52"/>
  <c r="C350" i="52"/>
  <c r="C314" i="52"/>
  <c r="C279" i="52"/>
  <c r="C244" i="52"/>
  <c r="C209" i="52"/>
  <c r="D209" i="52" s="1"/>
  <c r="C174" i="52"/>
  <c r="D174" i="52" s="1"/>
  <c r="C139" i="52"/>
  <c r="C69" i="52"/>
  <c r="F351" i="52"/>
  <c r="F280" i="52"/>
  <c r="F245" i="52"/>
  <c r="F315" i="52"/>
  <c r="F210" i="52"/>
  <c r="F175" i="52"/>
  <c r="F140" i="52"/>
  <c r="F70" i="52"/>
  <c r="I71" i="52"/>
  <c r="G354" i="52"/>
  <c r="G318" i="52"/>
  <c r="G283" i="52"/>
  <c r="G248" i="52"/>
  <c r="G143" i="52"/>
  <c r="G213" i="52"/>
  <c r="G73" i="52"/>
  <c r="G178" i="52"/>
  <c r="G108" i="52"/>
  <c r="E356" i="52"/>
  <c r="E320" i="52"/>
  <c r="E285" i="52"/>
  <c r="E250" i="52"/>
  <c r="E215" i="52"/>
  <c r="E145" i="52"/>
  <c r="E180" i="52"/>
  <c r="E110" i="52"/>
  <c r="E75" i="52"/>
  <c r="H357" i="52"/>
  <c r="H286" i="52"/>
  <c r="H321" i="52"/>
  <c r="H251" i="52"/>
  <c r="H216" i="52"/>
  <c r="H181" i="52"/>
  <c r="H146" i="52"/>
  <c r="H111" i="52"/>
  <c r="H76" i="52"/>
  <c r="C358" i="52"/>
  <c r="C287" i="52"/>
  <c r="C322" i="52"/>
  <c r="C252" i="52"/>
  <c r="C217" i="52"/>
  <c r="C182" i="52"/>
  <c r="D182" i="52" s="1"/>
  <c r="C147" i="52"/>
  <c r="C112" i="52"/>
  <c r="C77" i="52"/>
  <c r="F359" i="52"/>
  <c r="F323" i="52"/>
  <c r="F288" i="52"/>
  <c r="F253" i="52"/>
  <c r="F183" i="52"/>
  <c r="F148" i="52"/>
  <c r="F218" i="52"/>
  <c r="F113" i="52"/>
  <c r="F78" i="52"/>
  <c r="AI42" i="52"/>
  <c r="I360" i="52"/>
  <c r="I289" i="52"/>
  <c r="I324" i="52"/>
  <c r="I254" i="52"/>
  <c r="I219" i="52"/>
  <c r="I184" i="52"/>
  <c r="I149" i="52"/>
  <c r="I114" i="52"/>
  <c r="I79" i="52"/>
  <c r="D44" i="52"/>
  <c r="G362" i="52"/>
  <c r="G291" i="52"/>
  <c r="G326" i="52"/>
  <c r="G256" i="52"/>
  <c r="G221" i="52"/>
  <c r="G151" i="52"/>
  <c r="G186" i="52"/>
  <c r="G116" i="52"/>
  <c r="G81" i="52"/>
  <c r="E364" i="52"/>
  <c r="E328" i="52"/>
  <c r="E293" i="52"/>
  <c r="E258" i="52"/>
  <c r="E223" i="52"/>
  <c r="E188" i="52"/>
  <c r="E153" i="52"/>
  <c r="E118" i="52"/>
  <c r="E83" i="52"/>
  <c r="C365" i="52"/>
  <c r="C329" i="52"/>
  <c r="C294" i="52"/>
  <c r="C259" i="52"/>
  <c r="D259" i="52" s="1"/>
  <c r="C224" i="52"/>
  <c r="C189" i="52"/>
  <c r="C154" i="52"/>
  <c r="C119" i="52"/>
  <c r="D49" i="52"/>
  <c r="C84" i="52"/>
  <c r="K365" i="52"/>
  <c r="K329" i="52"/>
  <c r="K294" i="52"/>
  <c r="K259" i="52"/>
  <c r="K189" i="52"/>
  <c r="K224" i="52"/>
  <c r="K154" i="52"/>
  <c r="K119" i="52"/>
  <c r="K84" i="52"/>
  <c r="X49" i="52"/>
  <c r="I261" i="52"/>
  <c r="I296" i="52"/>
  <c r="K368" i="52"/>
  <c r="K332" i="52"/>
  <c r="K297" i="52"/>
  <c r="K262" i="52"/>
  <c r="K227" i="52"/>
  <c r="K192" i="52"/>
  <c r="K122" i="52"/>
  <c r="K157" i="52"/>
  <c r="K87" i="52"/>
  <c r="R51" i="52"/>
  <c r="K369" i="52"/>
  <c r="K333" i="52"/>
  <c r="K298" i="52"/>
  <c r="K263" i="52"/>
  <c r="K228" i="52"/>
  <c r="K193" i="52"/>
  <c r="K158" i="52"/>
  <c r="K123" i="52"/>
  <c r="X52" i="52"/>
  <c r="G63" i="52"/>
  <c r="AO66" i="52"/>
  <c r="AE66" i="52"/>
  <c r="AL66" i="52" s="1"/>
  <c r="AI66" i="52"/>
  <c r="AC66" i="52"/>
  <c r="AF66" i="52" s="1"/>
  <c r="C75" i="52"/>
  <c r="AG95" i="52"/>
  <c r="G351" i="52"/>
  <c r="G315" i="52"/>
  <c r="G280" i="52"/>
  <c r="G245" i="52"/>
  <c r="G210" i="52"/>
  <c r="G175" i="52"/>
  <c r="G140" i="52"/>
  <c r="G105" i="52"/>
  <c r="G70" i="52"/>
  <c r="E317" i="52"/>
  <c r="E353" i="52"/>
  <c r="E282" i="52"/>
  <c r="E247" i="52"/>
  <c r="E177" i="52"/>
  <c r="E212" i="52"/>
  <c r="E142" i="52"/>
  <c r="E107" i="52"/>
  <c r="E72" i="52"/>
  <c r="H354" i="52"/>
  <c r="H318" i="52"/>
  <c r="H283" i="52"/>
  <c r="H248" i="52"/>
  <c r="H178" i="52"/>
  <c r="H213" i="52"/>
  <c r="H143" i="52"/>
  <c r="H108" i="52"/>
  <c r="H73" i="52"/>
  <c r="C355" i="52"/>
  <c r="C319" i="52"/>
  <c r="C284" i="52"/>
  <c r="C249" i="52"/>
  <c r="D249" i="52" s="1"/>
  <c r="C214" i="52"/>
  <c r="C179" i="52"/>
  <c r="D179" i="52" s="1"/>
  <c r="C144" i="52"/>
  <c r="C109" i="52"/>
  <c r="C74" i="52"/>
  <c r="F356" i="52"/>
  <c r="F320" i="52"/>
  <c r="F285" i="52"/>
  <c r="F250" i="52"/>
  <c r="F215" i="52"/>
  <c r="F145" i="52"/>
  <c r="F180" i="52"/>
  <c r="F110" i="52"/>
  <c r="F75" i="52"/>
  <c r="G359" i="52"/>
  <c r="G323" i="52"/>
  <c r="G288" i="52"/>
  <c r="G253" i="52"/>
  <c r="G218" i="52"/>
  <c r="G183" i="52"/>
  <c r="G148" i="52"/>
  <c r="G113" i="52"/>
  <c r="AE42" i="52"/>
  <c r="AL42" i="52" s="1"/>
  <c r="E361" i="52"/>
  <c r="E325" i="52"/>
  <c r="E290" i="52"/>
  <c r="E255" i="52"/>
  <c r="E220" i="52"/>
  <c r="E185" i="52"/>
  <c r="E150" i="52"/>
  <c r="E115" i="52"/>
  <c r="H362" i="52"/>
  <c r="H326" i="52"/>
  <c r="H291" i="52"/>
  <c r="H256" i="52"/>
  <c r="H186" i="52"/>
  <c r="H221" i="52"/>
  <c r="H151" i="52"/>
  <c r="H116" i="52"/>
  <c r="H81" i="52"/>
  <c r="C363" i="52"/>
  <c r="C327" i="52"/>
  <c r="C292" i="52"/>
  <c r="C257" i="52"/>
  <c r="D257" i="52" s="1"/>
  <c r="C222" i="52"/>
  <c r="D222" i="52" s="1"/>
  <c r="C187" i="52"/>
  <c r="C152" i="52"/>
  <c r="C117" i="52"/>
  <c r="C82" i="52"/>
  <c r="F364" i="52"/>
  <c r="F328" i="52"/>
  <c r="F293" i="52"/>
  <c r="F223" i="52"/>
  <c r="F258" i="52"/>
  <c r="F188" i="52"/>
  <c r="F153" i="52"/>
  <c r="F118" i="52"/>
  <c r="F83" i="52"/>
  <c r="D365" i="52"/>
  <c r="D294" i="52"/>
  <c r="D84" i="52"/>
  <c r="D329" i="52"/>
  <c r="L365" i="52"/>
  <c r="L119" i="52"/>
  <c r="J367" i="52"/>
  <c r="J331" i="52"/>
  <c r="J296" i="52"/>
  <c r="J261" i="52"/>
  <c r="J226" i="52"/>
  <c r="J191" i="52"/>
  <c r="J156" i="52"/>
  <c r="J86" i="52"/>
  <c r="J121" i="52"/>
  <c r="O50" i="52"/>
  <c r="C370" i="52"/>
  <c r="C334" i="52"/>
  <c r="C299" i="52"/>
  <c r="C264" i="52"/>
  <c r="C229" i="52"/>
  <c r="C194" i="52"/>
  <c r="C159" i="52"/>
  <c r="C124" i="52"/>
  <c r="C89" i="52"/>
  <c r="D53" i="52"/>
  <c r="AI74" i="52"/>
  <c r="AO74" i="52"/>
  <c r="AC74" i="52"/>
  <c r="AF74" i="52" s="1"/>
  <c r="AE88" i="52"/>
  <c r="AL88" i="52" s="1"/>
  <c r="AC88" i="52"/>
  <c r="AF88" i="52" s="1"/>
  <c r="X99" i="52"/>
  <c r="X98" i="52"/>
  <c r="E350" i="52"/>
  <c r="E314" i="52"/>
  <c r="E279" i="52"/>
  <c r="E244" i="52"/>
  <c r="E209" i="52"/>
  <c r="E174" i="52"/>
  <c r="E69" i="52"/>
  <c r="E139" i="52"/>
  <c r="E104" i="52"/>
  <c r="H351" i="52"/>
  <c r="H315" i="52"/>
  <c r="H280" i="52"/>
  <c r="H245" i="52"/>
  <c r="H210" i="52"/>
  <c r="H175" i="52"/>
  <c r="H70" i="52"/>
  <c r="H140" i="52"/>
  <c r="H105" i="52"/>
  <c r="C352" i="52"/>
  <c r="C316" i="52"/>
  <c r="C281" i="52"/>
  <c r="C246" i="52"/>
  <c r="D246" i="52" s="1"/>
  <c r="C211" i="52"/>
  <c r="C176" i="52"/>
  <c r="D176" i="52" s="1"/>
  <c r="C141" i="52"/>
  <c r="C71" i="52"/>
  <c r="C106" i="52"/>
  <c r="K352" i="52"/>
  <c r="K316" i="52"/>
  <c r="K281" i="52"/>
  <c r="K246" i="52"/>
  <c r="K211" i="52"/>
  <c r="K176" i="52"/>
  <c r="K71" i="52"/>
  <c r="K106" i="52"/>
  <c r="F353" i="52"/>
  <c r="F317" i="52"/>
  <c r="F282" i="52"/>
  <c r="F247" i="52"/>
  <c r="F212" i="52"/>
  <c r="F177" i="52"/>
  <c r="F142" i="52"/>
  <c r="F107" i="52"/>
  <c r="F72" i="52"/>
  <c r="I354" i="52"/>
  <c r="I283" i="52"/>
  <c r="I318" i="52"/>
  <c r="I248" i="52"/>
  <c r="I213" i="52"/>
  <c r="I178" i="52"/>
  <c r="I108" i="52"/>
  <c r="I143" i="52"/>
  <c r="I73" i="52"/>
  <c r="D38" i="52"/>
  <c r="G356" i="52"/>
  <c r="G320" i="52"/>
  <c r="G285" i="52"/>
  <c r="G250" i="52"/>
  <c r="G215" i="52"/>
  <c r="G180" i="52"/>
  <c r="G110" i="52"/>
  <c r="G145" i="52"/>
  <c r="G75" i="52"/>
  <c r="E358" i="52"/>
  <c r="E322" i="52"/>
  <c r="E287" i="52"/>
  <c r="E217" i="52"/>
  <c r="E252" i="52"/>
  <c r="E112" i="52"/>
  <c r="E182" i="52"/>
  <c r="E147" i="52"/>
  <c r="E77" i="52"/>
  <c r="H359" i="52"/>
  <c r="H288" i="52"/>
  <c r="H323" i="52"/>
  <c r="H253" i="52"/>
  <c r="H218" i="52"/>
  <c r="H183" i="52"/>
  <c r="H113" i="52"/>
  <c r="H148" i="52"/>
  <c r="H78" i="52"/>
  <c r="C360" i="52"/>
  <c r="C324" i="52"/>
  <c r="C289" i="52"/>
  <c r="C254" i="52"/>
  <c r="C219" i="52"/>
  <c r="D219" i="52" s="1"/>
  <c r="C184" i="52"/>
  <c r="D184" i="52" s="1"/>
  <c r="C114" i="52"/>
  <c r="C79" i="52"/>
  <c r="C149" i="52"/>
  <c r="F361" i="52"/>
  <c r="F325" i="52"/>
  <c r="F290" i="52"/>
  <c r="F185" i="52"/>
  <c r="F220" i="52"/>
  <c r="F255" i="52"/>
  <c r="F115" i="52"/>
  <c r="F150" i="52"/>
  <c r="F80" i="52"/>
  <c r="I362" i="52"/>
  <c r="I326" i="52"/>
  <c r="I291" i="52"/>
  <c r="I256" i="52"/>
  <c r="I221" i="52"/>
  <c r="I186" i="52"/>
  <c r="I116" i="52"/>
  <c r="I81" i="52"/>
  <c r="I151" i="52"/>
  <c r="D46" i="52"/>
  <c r="G364" i="52"/>
  <c r="G328" i="52"/>
  <c r="G293" i="52"/>
  <c r="G258" i="52"/>
  <c r="G223" i="52"/>
  <c r="G188" i="52"/>
  <c r="G118" i="52"/>
  <c r="G153" i="52"/>
  <c r="G83" i="52"/>
  <c r="C368" i="52"/>
  <c r="C332" i="52"/>
  <c r="C297" i="52"/>
  <c r="C262" i="52"/>
  <c r="C192" i="52"/>
  <c r="C227" i="52"/>
  <c r="C122" i="52"/>
  <c r="C87" i="52"/>
  <c r="C157" i="52"/>
  <c r="C369" i="52"/>
  <c r="C333" i="52"/>
  <c r="C298" i="52"/>
  <c r="C263" i="52"/>
  <c r="C158" i="52"/>
  <c r="C193" i="52"/>
  <c r="C228" i="52"/>
  <c r="C123" i="52"/>
  <c r="D52" i="52"/>
  <c r="O52" i="52"/>
  <c r="AO52" i="52"/>
  <c r="E370" i="52"/>
  <c r="E334" i="52"/>
  <c r="E299" i="52"/>
  <c r="E264" i="52"/>
  <c r="E229" i="52"/>
  <c r="E194" i="52"/>
  <c r="E159" i="52"/>
  <c r="E124" i="52"/>
  <c r="E89" i="52"/>
  <c r="D54" i="52"/>
  <c r="AI80" i="52"/>
  <c r="AO80" i="52"/>
  <c r="AI85" i="52"/>
  <c r="E96" i="52"/>
  <c r="E100" i="52"/>
  <c r="F138" i="52"/>
  <c r="L360" i="52"/>
  <c r="L324" i="52"/>
  <c r="L289" i="52"/>
  <c r="L254" i="52"/>
  <c r="L219" i="52"/>
  <c r="L184" i="52"/>
  <c r="L149" i="52"/>
  <c r="L114" i="52"/>
  <c r="G361" i="52"/>
  <c r="G325" i="52"/>
  <c r="G290" i="52"/>
  <c r="G255" i="52"/>
  <c r="G220" i="52"/>
  <c r="G185" i="52"/>
  <c r="G150" i="52"/>
  <c r="G115" i="52"/>
  <c r="G80" i="52"/>
  <c r="E363" i="52"/>
  <c r="E327" i="52"/>
  <c r="E292" i="52"/>
  <c r="E257" i="52"/>
  <c r="E222" i="52"/>
  <c r="E187" i="52"/>
  <c r="E152" i="52"/>
  <c r="E117" i="52"/>
  <c r="E82" i="52"/>
  <c r="H364" i="52"/>
  <c r="H328" i="52"/>
  <c r="H293" i="52"/>
  <c r="H258" i="52"/>
  <c r="H223" i="52"/>
  <c r="H188" i="52"/>
  <c r="H153" i="52"/>
  <c r="H118" i="52"/>
  <c r="H83" i="52"/>
  <c r="F365" i="52"/>
  <c r="F329" i="52"/>
  <c r="F294" i="52"/>
  <c r="F259" i="52"/>
  <c r="F189" i="52"/>
  <c r="F224" i="52"/>
  <c r="F154" i="52"/>
  <c r="F119" i="52"/>
  <c r="F84" i="52"/>
  <c r="O48" i="52"/>
  <c r="AO48" i="52"/>
  <c r="E366" i="52"/>
  <c r="E330" i="52"/>
  <c r="E295" i="52"/>
  <c r="E260" i="52"/>
  <c r="E225" i="52"/>
  <c r="E190" i="52"/>
  <c r="E120" i="52"/>
  <c r="E155" i="52"/>
  <c r="E85" i="52"/>
  <c r="D367" i="52"/>
  <c r="D296" i="52"/>
  <c r="D86" i="52"/>
  <c r="D331" i="52"/>
  <c r="D368" i="52"/>
  <c r="D297" i="52"/>
  <c r="D87" i="52"/>
  <c r="D332" i="52"/>
  <c r="AO51" i="52"/>
  <c r="F370" i="52"/>
  <c r="F334" i="52"/>
  <c r="F299" i="52"/>
  <c r="F264" i="52"/>
  <c r="F229" i="52"/>
  <c r="F194" i="52"/>
  <c r="F159" i="52"/>
  <c r="F124" i="52"/>
  <c r="F89" i="52"/>
  <c r="E371" i="52"/>
  <c r="E335" i="52"/>
  <c r="E300" i="52"/>
  <c r="E265" i="52"/>
  <c r="E230" i="52"/>
  <c r="E160" i="52"/>
  <c r="E195" i="52"/>
  <c r="E125" i="52"/>
  <c r="G78" i="52"/>
  <c r="AE78" i="52"/>
  <c r="AL78" i="52" s="1"/>
  <c r="AE84" i="52"/>
  <c r="AL84" i="52" s="1"/>
  <c r="AI84" i="52"/>
  <c r="AO84" i="52"/>
  <c r="AC84" i="52"/>
  <c r="AF84" i="52" s="1"/>
  <c r="C104" i="52"/>
  <c r="AI114" i="52"/>
  <c r="AO114" i="52"/>
  <c r="K141" i="52"/>
  <c r="E365" i="52"/>
  <c r="E329" i="52"/>
  <c r="E294" i="52"/>
  <c r="E259" i="52"/>
  <c r="E224" i="52"/>
  <c r="E189" i="52"/>
  <c r="E154" i="52"/>
  <c r="E119" i="52"/>
  <c r="H366" i="52"/>
  <c r="H330" i="52"/>
  <c r="H295" i="52"/>
  <c r="H260" i="52"/>
  <c r="H225" i="52"/>
  <c r="H190" i="52"/>
  <c r="H155" i="52"/>
  <c r="H120" i="52"/>
  <c r="C367" i="52"/>
  <c r="C331" i="52"/>
  <c r="C261" i="52"/>
  <c r="C296" i="52"/>
  <c r="C226" i="52"/>
  <c r="C191" i="52"/>
  <c r="C156" i="52"/>
  <c r="C121" i="52"/>
  <c r="F368" i="52"/>
  <c r="F332" i="52"/>
  <c r="F262" i="52"/>
  <c r="F297" i="52"/>
  <c r="F227" i="52"/>
  <c r="F192" i="52"/>
  <c r="F157" i="52"/>
  <c r="F122" i="52"/>
  <c r="AI51" i="52"/>
  <c r="G371" i="52"/>
  <c r="G335" i="52"/>
  <c r="G300" i="52"/>
  <c r="G230" i="52"/>
  <c r="G265" i="52"/>
  <c r="G195" i="52"/>
  <c r="G125" i="52"/>
  <c r="AE61" i="52"/>
  <c r="AL61" i="52" s="1"/>
  <c r="X62" i="52"/>
  <c r="AI64" i="52"/>
  <c r="X70" i="52"/>
  <c r="X74" i="52"/>
  <c r="AO79" i="52"/>
  <c r="AE90" i="52"/>
  <c r="AL90" i="52" s="1"/>
  <c r="AE96" i="52"/>
  <c r="AL96" i="52" s="1"/>
  <c r="AO105" i="52"/>
  <c r="AO113" i="52"/>
  <c r="AO61" i="52"/>
  <c r="AI62" i="52"/>
  <c r="AE67" i="52"/>
  <c r="AL67" i="52" s="1"/>
  <c r="AC67" i="52"/>
  <c r="AF67" i="52" s="1"/>
  <c r="AI70" i="52"/>
  <c r="AI78" i="52"/>
  <c r="AE104" i="52"/>
  <c r="AL104" i="52" s="1"/>
  <c r="AI104" i="52"/>
  <c r="AO104" i="52"/>
  <c r="G160" i="52"/>
  <c r="H365" i="52"/>
  <c r="H329" i="52"/>
  <c r="H294" i="52"/>
  <c r="H259" i="52"/>
  <c r="H224" i="52"/>
  <c r="H189" i="52"/>
  <c r="H154" i="52"/>
  <c r="H119" i="52"/>
  <c r="H84" i="52"/>
  <c r="C366" i="52"/>
  <c r="C330" i="52"/>
  <c r="C295" i="52"/>
  <c r="C260" i="52"/>
  <c r="C225" i="52"/>
  <c r="C190" i="52"/>
  <c r="C155" i="52"/>
  <c r="C120" i="52"/>
  <c r="C85" i="52"/>
  <c r="F367" i="52"/>
  <c r="F331" i="52"/>
  <c r="F296" i="52"/>
  <c r="F261" i="52"/>
  <c r="F191" i="52"/>
  <c r="F226" i="52"/>
  <c r="F156" i="52"/>
  <c r="F121" i="52"/>
  <c r="F86" i="52"/>
  <c r="G370" i="52"/>
  <c r="G334" i="52"/>
  <c r="G299" i="52"/>
  <c r="G264" i="52"/>
  <c r="G194" i="52"/>
  <c r="G229" i="52"/>
  <c r="G159" i="52"/>
  <c r="G89" i="52"/>
  <c r="AC64" i="52"/>
  <c r="AF64" i="52" s="1"/>
  <c r="AI69" i="52"/>
  <c r="X72" i="52"/>
  <c r="X77" i="52"/>
  <c r="AI86" i="52"/>
  <c r="F87" i="52"/>
  <c r="AI133" i="52"/>
  <c r="AC133" i="52"/>
  <c r="AF133" i="52" s="1"/>
  <c r="AE133" i="52"/>
  <c r="AL133" i="52" s="1"/>
  <c r="AO133" i="52"/>
  <c r="G367" i="52"/>
  <c r="G331" i="52"/>
  <c r="G296" i="52"/>
  <c r="G226" i="52"/>
  <c r="G261" i="52"/>
  <c r="G191" i="52"/>
  <c r="G156" i="52"/>
  <c r="G121" i="52"/>
  <c r="E369" i="52"/>
  <c r="E333" i="52"/>
  <c r="E298" i="52"/>
  <c r="E263" i="52"/>
  <c r="E228" i="52"/>
  <c r="E193" i="52"/>
  <c r="E158" i="52"/>
  <c r="E123" i="52"/>
  <c r="H370" i="52"/>
  <c r="H334" i="52"/>
  <c r="H264" i="52"/>
  <c r="H229" i="52"/>
  <c r="H299" i="52"/>
  <c r="H194" i="52"/>
  <c r="H159" i="52"/>
  <c r="H124" i="52"/>
  <c r="C371" i="52"/>
  <c r="C335" i="52"/>
  <c r="C300" i="52"/>
  <c r="C265" i="52"/>
  <c r="D265" i="52" s="1"/>
  <c r="C230" i="52"/>
  <c r="C195" i="52"/>
  <c r="C160" i="52"/>
  <c r="D160" i="52" s="1"/>
  <c r="C125" i="52"/>
  <c r="AE64" i="52"/>
  <c r="AL64" i="52" s="1"/>
  <c r="AO65" i="52"/>
  <c r="AE69" i="52"/>
  <c r="AL69" i="52" s="1"/>
  <c r="AO69" i="52"/>
  <c r="AO73" i="52"/>
  <c r="AE77" i="52"/>
  <c r="AL77" i="52" s="1"/>
  <c r="AC77" i="52"/>
  <c r="AF77" i="52" s="1"/>
  <c r="X80" i="52"/>
  <c r="X85" i="52"/>
  <c r="C86" i="52"/>
  <c r="AO99" i="52"/>
  <c r="AI101" i="52"/>
  <c r="AO101" i="52"/>
  <c r="X103" i="52"/>
  <c r="AO62" i="52"/>
  <c r="AO63" i="52"/>
  <c r="AO70" i="52"/>
  <c r="AO71" i="52"/>
  <c r="AO81" i="52"/>
  <c r="AI83" i="52"/>
  <c r="AE85" i="52"/>
  <c r="AL85" i="52" s="1"/>
  <c r="AC85" i="52"/>
  <c r="AF85" i="52" s="1"/>
  <c r="AO86" i="52"/>
  <c r="X88" i="52"/>
  <c r="C90" i="52"/>
  <c r="AO97" i="52"/>
  <c r="X121" i="52"/>
  <c r="X122" i="52"/>
  <c r="AE82" i="52"/>
  <c r="AL82" i="52" s="1"/>
  <c r="G86" i="52"/>
  <c r="AI88" i="52"/>
  <c r="G90" i="52"/>
  <c r="AI98" i="52"/>
  <c r="AC98" i="52"/>
  <c r="AF98" i="52" s="1"/>
  <c r="AO98" i="52"/>
  <c r="AI100" i="52"/>
  <c r="AE106" i="52"/>
  <c r="AL106" i="52" s="1"/>
  <c r="AI106" i="52"/>
  <c r="AC106" i="52"/>
  <c r="AF106" i="52" s="1"/>
  <c r="AE122" i="52"/>
  <c r="AL122" i="52" s="1"/>
  <c r="AC122" i="52"/>
  <c r="AF122" i="52" s="1"/>
  <c r="AO122" i="52"/>
  <c r="G124" i="52"/>
  <c r="AC75" i="52"/>
  <c r="AF75" i="52" s="1"/>
  <c r="AC83" i="52"/>
  <c r="AF83" i="52" s="1"/>
  <c r="AC97" i="52"/>
  <c r="AF97" i="52" s="1"/>
  <c r="AC105" i="52"/>
  <c r="AF105" i="52" s="1"/>
  <c r="X106" i="52"/>
  <c r="AO108" i="52"/>
  <c r="AI109" i="52"/>
  <c r="AI112" i="52"/>
  <c r="AI119" i="52"/>
  <c r="AC119" i="52"/>
  <c r="AF119" i="52" s="1"/>
  <c r="AO123" i="52"/>
  <c r="AC125" i="52"/>
  <c r="AF125" i="52" s="1"/>
  <c r="AC131" i="52"/>
  <c r="AF131" i="52" s="1"/>
  <c r="AI132" i="52"/>
  <c r="AO139" i="52"/>
  <c r="AC140" i="52"/>
  <c r="AF140" i="52" s="1"/>
  <c r="AO140" i="52"/>
  <c r="AI143" i="52"/>
  <c r="X146" i="52"/>
  <c r="AO177" i="52"/>
  <c r="AC186" i="52"/>
  <c r="AF186" i="52" s="1"/>
  <c r="AE186" i="52"/>
  <c r="AL186" i="52" s="1"/>
  <c r="AI186" i="52"/>
  <c r="X214" i="52"/>
  <c r="X215" i="52"/>
  <c r="AC99" i="52"/>
  <c r="AF99" i="52" s="1"/>
  <c r="AI102" i="52"/>
  <c r="X109" i="52"/>
  <c r="AC113" i="52"/>
  <c r="AF113" i="52" s="1"/>
  <c r="AI122" i="52"/>
  <c r="X135" i="52"/>
  <c r="AC141" i="52"/>
  <c r="AF141" i="52" s="1"/>
  <c r="AI142" i="52"/>
  <c r="X143" i="52"/>
  <c r="AI146" i="52"/>
  <c r="AO146" i="52"/>
  <c r="AE259" i="52"/>
  <c r="AL259" i="52" s="1"/>
  <c r="AO259" i="52"/>
  <c r="AC259" i="52"/>
  <c r="AF259" i="52" s="1"/>
  <c r="AI259" i="52"/>
  <c r="AC110" i="52"/>
  <c r="AF110" i="52" s="1"/>
  <c r="AI113" i="52"/>
  <c r="AI138" i="52"/>
  <c r="AO143" i="52"/>
  <c r="AE151" i="52"/>
  <c r="AL151" i="52" s="1"/>
  <c r="AI151" i="52"/>
  <c r="AC151" i="52"/>
  <c r="AF151" i="52" s="1"/>
  <c r="AI154" i="52"/>
  <c r="AO154" i="52"/>
  <c r="X210" i="52"/>
  <c r="X211" i="52"/>
  <c r="AI110" i="52"/>
  <c r="AO110" i="52"/>
  <c r="X120" i="52"/>
  <c r="X124" i="52"/>
  <c r="AO144" i="52"/>
  <c r="AO107" i="52"/>
  <c r="AI107" i="52"/>
  <c r="X113" i="52"/>
  <c r="X134" i="52"/>
  <c r="AO136" i="52"/>
  <c r="AO149" i="52"/>
  <c r="AO157" i="52"/>
  <c r="AO117" i="52"/>
  <c r="AO120" i="52"/>
  <c r="AO121" i="52"/>
  <c r="AO124" i="52"/>
  <c r="AO152" i="52"/>
  <c r="AE179" i="52"/>
  <c r="AL179" i="52" s="1"/>
  <c r="AC179" i="52"/>
  <c r="AF179" i="52" s="1"/>
  <c r="AE211" i="52"/>
  <c r="AL211" i="52" s="1"/>
  <c r="AC211" i="52"/>
  <c r="AF211" i="52" s="1"/>
  <c r="AI211" i="52"/>
  <c r="AO211" i="52"/>
  <c r="AO115" i="52"/>
  <c r="AC132" i="52"/>
  <c r="AF132" i="52" s="1"/>
  <c r="AO132" i="52"/>
  <c r="AO134" i="52"/>
  <c r="AC135" i="52"/>
  <c r="AF135" i="52" s="1"/>
  <c r="AI115" i="52"/>
  <c r="AI123" i="52"/>
  <c r="AI137" i="52"/>
  <c r="AI145" i="52"/>
  <c r="AE148" i="52"/>
  <c r="AL148" i="52" s="1"/>
  <c r="AI153" i="52"/>
  <c r="AE156" i="52"/>
  <c r="AL156" i="52" s="1"/>
  <c r="AC158" i="52"/>
  <c r="AF158" i="52" s="1"/>
  <c r="AE159" i="52"/>
  <c r="AL159" i="52" s="1"/>
  <c r="AO159" i="52"/>
  <c r="AO168" i="52"/>
  <c r="AI175" i="52"/>
  <c r="AO175" i="52"/>
  <c r="AE177" i="52"/>
  <c r="AL177" i="52" s="1"/>
  <c r="AC177" i="52"/>
  <c r="AF177" i="52" s="1"/>
  <c r="AO221" i="52"/>
  <c r="AI221" i="52"/>
  <c r="AE222" i="52"/>
  <c r="AL222" i="52" s="1"/>
  <c r="AC222" i="52"/>
  <c r="AF222" i="52" s="1"/>
  <c r="AC144" i="52"/>
  <c r="AF144" i="52" s="1"/>
  <c r="AO148" i="52"/>
  <c r="AC152" i="52"/>
  <c r="AF152" i="52" s="1"/>
  <c r="AI155" i="52"/>
  <c r="AO156" i="52"/>
  <c r="AI179" i="52"/>
  <c r="AO179" i="52"/>
  <c r="AE181" i="52"/>
  <c r="AL181" i="52" s="1"/>
  <c r="AC181" i="52"/>
  <c r="AF181" i="52" s="1"/>
  <c r="AO186" i="52"/>
  <c r="AE214" i="52"/>
  <c r="AL214" i="52" s="1"/>
  <c r="AC214" i="52"/>
  <c r="AF214" i="52" s="1"/>
  <c r="AO214" i="52"/>
  <c r="AE147" i="52"/>
  <c r="AL147" i="52" s="1"/>
  <c r="AC149" i="52"/>
  <c r="AF149" i="52" s="1"/>
  <c r="AC157" i="52"/>
  <c r="AF157" i="52" s="1"/>
  <c r="AE167" i="52"/>
  <c r="AL167" i="52" s="1"/>
  <c r="AC167" i="52"/>
  <c r="AF167" i="52" s="1"/>
  <c r="AO174" i="52"/>
  <c r="AI181" i="52"/>
  <c r="AO181" i="52"/>
  <c r="AE183" i="52"/>
  <c r="AL183" i="52" s="1"/>
  <c r="AC183" i="52"/>
  <c r="AF183" i="52" s="1"/>
  <c r="AI203" i="52"/>
  <c r="AO203" i="52"/>
  <c r="AE144" i="52"/>
  <c r="AL144" i="52" s="1"/>
  <c r="X147" i="52"/>
  <c r="AI149" i="52"/>
  <c r="AE152" i="52"/>
  <c r="AL152" i="52" s="1"/>
  <c r="X155" i="52"/>
  <c r="AI157" i="52"/>
  <c r="AO167" i="52"/>
  <c r="AE169" i="52"/>
  <c r="AL169" i="52" s="1"/>
  <c r="AC169" i="52"/>
  <c r="AF169" i="52" s="1"/>
  <c r="AO176" i="52"/>
  <c r="AO183" i="52"/>
  <c r="AO229" i="52"/>
  <c r="AI229" i="52"/>
  <c r="AO169" i="52"/>
  <c r="AE171" i="52"/>
  <c r="AL171" i="52" s="1"/>
  <c r="AC171" i="52"/>
  <c r="AF171" i="52" s="1"/>
  <c r="AO178" i="52"/>
  <c r="AO187" i="52"/>
  <c r="AC188" i="52"/>
  <c r="AF188" i="52" s="1"/>
  <c r="AE188" i="52"/>
  <c r="AL188" i="52" s="1"/>
  <c r="AI188" i="52"/>
  <c r="AC190" i="52"/>
  <c r="AF190" i="52" s="1"/>
  <c r="AE190" i="52"/>
  <c r="AL190" i="52" s="1"/>
  <c r="AI190" i="52"/>
  <c r="AC192" i="52"/>
  <c r="AF192" i="52" s="1"/>
  <c r="AE192" i="52"/>
  <c r="AL192" i="52" s="1"/>
  <c r="AI192" i="52"/>
  <c r="AC194" i="52"/>
  <c r="AF194" i="52" s="1"/>
  <c r="AE194" i="52"/>
  <c r="AL194" i="52" s="1"/>
  <c r="AI194" i="52"/>
  <c r="AO171" i="52"/>
  <c r="AE173" i="52"/>
  <c r="AL173" i="52" s="1"/>
  <c r="AC173" i="52"/>
  <c r="AF173" i="52" s="1"/>
  <c r="AO160" i="52"/>
  <c r="AO173" i="52"/>
  <c r="AE175" i="52"/>
  <c r="AL175" i="52" s="1"/>
  <c r="AC175" i="52"/>
  <c r="AF175" i="52" s="1"/>
  <c r="AI187" i="52"/>
  <c r="AE202" i="52"/>
  <c r="AL202" i="52" s="1"/>
  <c r="AI202" i="52"/>
  <c r="AO202" i="52"/>
  <c r="AC202" i="52"/>
  <c r="AF202" i="52" s="1"/>
  <c r="AI206" i="52"/>
  <c r="AO206" i="52"/>
  <c r="AO222" i="52"/>
  <c r="AI222" i="52"/>
  <c r="AI245" i="52"/>
  <c r="AO245" i="52"/>
  <c r="AC212" i="52"/>
  <c r="AF212" i="52" s="1"/>
  <c r="AI214" i="52"/>
  <c r="AI224" i="52"/>
  <c r="X239" i="52"/>
  <c r="X238" i="52"/>
  <c r="AO205" i="52"/>
  <c r="AC206" i="52"/>
  <c r="AF206" i="52" s="1"/>
  <c r="AE212" i="52"/>
  <c r="AL212" i="52" s="1"/>
  <c r="X213" i="52"/>
  <c r="AC216" i="52"/>
  <c r="AF216" i="52" s="1"/>
  <c r="AO216" i="52"/>
  <c r="X224" i="52"/>
  <c r="X223" i="52"/>
  <c r="AI228" i="52"/>
  <c r="AE185" i="52"/>
  <c r="AL185" i="52" s="1"/>
  <c r="AC185" i="52"/>
  <c r="AF185" i="52" s="1"/>
  <c r="AE187" i="52"/>
  <c r="AL187" i="52" s="1"/>
  <c r="AC187" i="52"/>
  <c r="AF187" i="52" s="1"/>
  <c r="AE189" i="52"/>
  <c r="AL189" i="52" s="1"/>
  <c r="AC189" i="52"/>
  <c r="AF189" i="52" s="1"/>
  <c r="AE191" i="52"/>
  <c r="AL191" i="52" s="1"/>
  <c r="AC191" i="52"/>
  <c r="AF191" i="52" s="1"/>
  <c r="AE193" i="52"/>
  <c r="AL193" i="52" s="1"/>
  <c r="AC193" i="52"/>
  <c r="AF193" i="52" s="1"/>
  <c r="AE195" i="52"/>
  <c r="AL195" i="52" s="1"/>
  <c r="AC195" i="52"/>
  <c r="AF195" i="52" s="1"/>
  <c r="AO201" i="52"/>
  <c r="AE228" i="52"/>
  <c r="AL228" i="52" s="1"/>
  <c r="AO240" i="52"/>
  <c r="X263" i="52"/>
  <c r="X264" i="52"/>
  <c r="AO189" i="52"/>
  <c r="AO191" i="52"/>
  <c r="AO193" i="52"/>
  <c r="AO195" i="52"/>
  <c r="AO209" i="52"/>
  <c r="AO213" i="52"/>
  <c r="AI215" i="52"/>
  <c r="X203" i="52"/>
  <c r="X206" i="52"/>
  <c r="AE219" i="52"/>
  <c r="AL219" i="52" s="1"/>
  <c r="AC219" i="52"/>
  <c r="AF219" i="52" s="1"/>
  <c r="AO220" i="52"/>
  <c r="AO228" i="52"/>
  <c r="AE203" i="52"/>
  <c r="AL203" i="52" s="1"/>
  <c r="AC203" i="52"/>
  <c r="AF203" i="52" s="1"/>
  <c r="AO207" i="52"/>
  <c r="AO217" i="52"/>
  <c r="AO219" i="52"/>
  <c r="AC201" i="52"/>
  <c r="AF201" i="52" s="1"/>
  <c r="AI220" i="52"/>
  <c r="X228" i="52"/>
  <c r="AI230" i="52"/>
  <c r="AD236" i="52"/>
  <c r="AI236" i="52" s="1"/>
  <c r="AO223" i="52"/>
  <c r="AI223" i="52"/>
  <c r="AO230" i="52"/>
  <c r="AO236" i="52"/>
  <c r="AO241" i="52"/>
  <c r="X243" i="52"/>
  <c r="X244" i="52"/>
  <c r="AI249" i="52"/>
  <c r="AE250" i="52"/>
  <c r="AL250" i="52" s="1"/>
  <c r="AO271" i="52"/>
  <c r="AE271" i="52"/>
  <c r="AL271" i="52" s="1"/>
  <c r="AC271" i="52"/>
  <c r="AF271" i="52" s="1"/>
  <c r="AG271" i="52" s="1"/>
  <c r="AI227" i="52"/>
  <c r="AC230" i="52"/>
  <c r="AF230" i="52" s="1"/>
  <c r="AC236" i="52"/>
  <c r="AF236" i="52" s="1"/>
  <c r="X242" i="52"/>
  <c r="AE243" i="52"/>
  <c r="AL243" i="52" s="1"/>
  <c r="AC243" i="52"/>
  <c r="AF243" i="52" s="1"/>
  <c r="AI246" i="52"/>
  <c r="X252" i="52"/>
  <c r="AC225" i="52"/>
  <c r="AF225" i="52" s="1"/>
  <c r="AE227" i="52"/>
  <c r="AL227" i="52" s="1"/>
  <c r="AO227" i="52"/>
  <c r="AO238" i="52"/>
  <c r="X249" i="52"/>
  <c r="X250" i="52"/>
  <c r="AE251" i="52"/>
  <c r="AL251" i="52" s="1"/>
  <c r="AC251" i="52"/>
  <c r="AF251" i="52" s="1"/>
  <c r="X279" i="52"/>
  <c r="X280" i="52"/>
  <c r="X248" i="52"/>
  <c r="AO253" i="52"/>
  <c r="AI241" i="52"/>
  <c r="AC241" i="52"/>
  <c r="AF241" i="52" s="1"/>
  <c r="AO248" i="52"/>
  <c r="AI248" i="52"/>
  <c r="AO249" i="52"/>
  <c r="AI254" i="52"/>
  <c r="AC263" i="52"/>
  <c r="AF263" i="52" s="1"/>
  <c r="AE263" i="52"/>
  <c r="AL263" i="52" s="1"/>
  <c r="AI237" i="52"/>
  <c r="AI243" i="52"/>
  <c r="AE248" i="52"/>
  <c r="AL248" i="52" s="1"/>
  <c r="AC248" i="52"/>
  <c r="AF248" i="52" s="1"/>
  <c r="AI251" i="52"/>
  <c r="X260" i="52"/>
  <c r="X259" i="52"/>
  <c r="AE276" i="52"/>
  <c r="AL276" i="52" s="1"/>
  <c r="AC276" i="52"/>
  <c r="AF276" i="52" s="1"/>
  <c r="AI276" i="52"/>
  <c r="AO276" i="52"/>
  <c r="AI285" i="52"/>
  <c r="AO285" i="52"/>
  <c r="AE262" i="52"/>
  <c r="AL262" i="52" s="1"/>
  <c r="AC262" i="52"/>
  <c r="AF262" i="52" s="1"/>
  <c r="AO262" i="52"/>
  <c r="AC282" i="52"/>
  <c r="AF282" i="52" s="1"/>
  <c r="AE282" i="52"/>
  <c r="AL282" i="52" s="1"/>
  <c r="AI284" i="52"/>
  <c r="AC284" i="52"/>
  <c r="AF284" i="52" s="1"/>
  <c r="AO284" i="52"/>
  <c r="AE335" i="52"/>
  <c r="AL335" i="52" s="1"/>
  <c r="AI335" i="52"/>
  <c r="AO335" i="52"/>
  <c r="AC335" i="52"/>
  <c r="AF335" i="52" s="1"/>
  <c r="AO243" i="52"/>
  <c r="AO244" i="52"/>
  <c r="AO251" i="52"/>
  <c r="AO252" i="52"/>
  <c r="AI292" i="52"/>
  <c r="AO292" i="52"/>
  <c r="AE292" i="52"/>
  <c r="AL292" i="52" s="1"/>
  <c r="AC292" i="52"/>
  <c r="AF292" i="52" s="1"/>
  <c r="X261" i="52"/>
  <c r="X262" i="52"/>
  <c r="AO264" i="52"/>
  <c r="AO272" i="52"/>
  <c r="AI272" i="52"/>
  <c r="AO286" i="52"/>
  <c r="AE288" i="52"/>
  <c r="AL288" i="52" s="1"/>
  <c r="AC288" i="52"/>
  <c r="AF288" i="52" s="1"/>
  <c r="AE293" i="52"/>
  <c r="AL293" i="52" s="1"/>
  <c r="AC293" i="52"/>
  <c r="AF293" i="52" s="1"/>
  <c r="AE255" i="52"/>
  <c r="AL255" i="52" s="1"/>
  <c r="AI263" i="52"/>
  <c r="X275" i="52"/>
  <c r="X276" i="52"/>
  <c r="AO279" i="52"/>
  <c r="AO283" i="52"/>
  <c r="AI283" i="52"/>
  <c r="X288" i="52"/>
  <c r="X287" i="52"/>
  <c r="AO297" i="52"/>
  <c r="AO256" i="52"/>
  <c r="AO291" i="52"/>
  <c r="AI271" i="52"/>
  <c r="AC273" i="52"/>
  <c r="AF273" i="52" s="1"/>
  <c r="AO273" i="52"/>
  <c r="X282" i="52"/>
  <c r="AE283" i="52"/>
  <c r="AL283" i="52" s="1"/>
  <c r="AC283" i="52"/>
  <c r="AF283" i="52" s="1"/>
  <c r="AI288" i="52"/>
  <c r="AO288" i="52"/>
  <c r="AE290" i="52"/>
  <c r="AL290" i="52" s="1"/>
  <c r="AI299" i="52"/>
  <c r="AE313" i="52"/>
  <c r="AL313" i="52" s="1"/>
  <c r="AC313" i="52"/>
  <c r="AF313" i="52" s="1"/>
  <c r="X322" i="52"/>
  <c r="X323" i="52"/>
  <c r="AE331" i="52"/>
  <c r="AL331" i="52" s="1"/>
  <c r="AC331" i="52"/>
  <c r="AF331" i="52" s="1"/>
  <c r="AO282" i="52"/>
  <c r="X299" i="52"/>
  <c r="AE300" i="52"/>
  <c r="AL300" i="52" s="1"/>
  <c r="AC300" i="52"/>
  <c r="AF300" i="52" s="1"/>
  <c r="AO311" i="52"/>
  <c r="AI311" i="52"/>
  <c r="AO278" i="52"/>
  <c r="AO274" i="52"/>
  <c r="AO287" i="52"/>
  <c r="AI287" i="52"/>
  <c r="X291" i="52"/>
  <c r="X296" i="52"/>
  <c r="X295" i="52"/>
  <c r="AC260" i="52"/>
  <c r="AF260" i="52" s="1"/>
  <c r="AC274" i="52"/>
  <c r="AF274" i="52" s="1"/>
  <c r="AO281" i="52"/>
  <c r="AE285" i="52"/>
  <c r="AL285" i="52" s="1"/>
  <c r="AI293" i="52"/>
  <c r="AO293" i="52"/>
  <c r="AO294" i="52"/>
  <c r="AO289" i="52"/>
  <c r="AE296" i="52"/>
  <c r="AL296" i="52" s="1"/>
  <c r="AO296" i="52"/>
  <c r="AI296" i="52"/>
  <c r="AE306" i="52"/>
  <c r="AL306" i="52" s="1"/>
  <c r="AC306" i="52"/>
  <c r="AF306" i="52" s="1"/>
  <c r="AI290" i="52"/>
  <c r="AO307" i="52"/>
  <c r="AI300" i="52"/>
  <c r="AI306" i="52"/>
  <c r="AI309" i="52"/>
  <c r="AE309" i="52"/>
  <c r="AL309" i="52" s="1"/>
  <c r="AC309" i="52"/>
  <c r="AF309" i="52" s="1"/>
  <c r="AI313" i="52"/>
  <c r="AO313" i="52"/>
  <c r="AC318" i="52"/>
  <c r="AF318" i="52" s="1"/>
  <c r="AO318" i="52"/>
  <c r="AE318" i="52"/>
  <c r="AL318" i="52" s="1"/>
  <c r="AC330" i="52"/>
  <c r="AF330" i="52" s="1"/>
  <c r="AO300" i="52"/>
  <c r="AO306" i="52"/>
  <c r="X312" i="52"/>
  <c r="X313" i="52"/>
  <c r="X314" i="52"/>
  <c r="X315" i="52"/>
  <c r="AE321" i="52"/>
  <c r="AL321" i="52" s="1"/>
  <c r="AO321" i="52"/>
  <c r="AC321" i="52"/>
  <c r="AF321" i="52" s="1"/>
  <c r="AO298" i="52"/>
  <c r="AI298" i="52"/>
  <c r="AO308" i="52"/>
  <c r="AI308" i="52"/>
  <c r="AO327" i="52"/>
  <c r="AI327" i="52"/>
  <c r="AO316" i="52"/>
  <c r="AC326" i="52"/>
  <c r="AF326" i="52" s="1"/>
  <c r="AO326" i="52"/>
  <c r="AE330" i="52"/>
  <c r="AL330" i="52" s="1"/>
  <c r="AI330" i="52"/>
  <c r="AE307" i="52"/>
  <c r="AL307" i="52" s="1"/>
  <c r="AI318" i="52"/>
  <c r="X320" i="52"/>
  <c r="AC325" i="52"/>
  <c r="AF325" i="52" s="1"/>
  <c r="AI328" i="52"/>
  <c r="X362" i="52"/>
  <c r="X361" i="52"/>
  <c r="AE312" i="52"/>
  <c r="AL312" i="52" s="1"/>
  <c r="AC312" i="52"/>
  <c r="AF312" i="52" s="1"/>
  <c r="X319" i="52"/>
  <c r="AO323" i="52"/>
  <c r="AI323" i="52"/>
  <c r="X328" i="52"/>
  <c r="X329" i="52"/>
  <c r="AO334" i="52"/>
  <c r="AI334" i="52"/>
  <c r="AO312" i="52"/>
  <c r="AE317" i="52"/>
  <c r="AL317" i="52" s="1"/>
  <c r="AI317" i="52"/>
  <c r="AO322" i="52"/>
  <c r="AI343" i="52"/>
  <c r="AC343" i="52"/>
  <c r="AF343" i="52" s="1"/>
  <c r="AI345" i="52"/>
  <c r="AO319" i="52"/>
  <c r="X327" i="52"/>
  <c r="AI350" i="52"/>
  <c r="AO350" i="52"/>
  <c r="AC308" i="52"/>
  <c r="AF308" i="52" s="1"/>
  <c r="AI321" i="52"/>
  <c r="AI326" i="52"/>
  <c r="AI331" i="52"/>
  <c r="AO331" i="52"/>
  <c r="X334" i="52"/>
  <c r="X333" i="52"/>
  <c r="AI329" i="52"/>
  <c r="AI349" i="52"/>
  <c r="AC349" i="52"/>
  <c r="AF349" i="52" s="1"/>
  <c r="AO349" i="52"/>
  <c r="AE349" i="52"/>
  <c r="AL349" i="52" s="1"/>
  <c r="AO314" i="52"/>
  <c r="AC316" i="52"/>
  <c r="AF316" i="52" s="1"/>
  <c r="AO329" i="52"/>
  <c r="AI346" i="52"/>
  <c r="AO351" i="52"/>
  <c r="X353" i="52"/>
  <c r="AE355" i="52"/>
  <c r="AL355" i="52" s="1"/>
  <c r="AO355" i="52"/>
  <c r="AI355" i="52"/>
  <c r="AC355" i="52"/>
  <c r="AF355" i="52" s="1"/>
  <c r="AC346" i="52"/>
  <c r="AF346" i="52" s="1"/>
  <c r="AE366" i="52"/>
  <c r="AL366" i="52" s="1"/>
  <c r="AI366" i="52"/>
  <c r="AC366" i="52"/>
  <c r="AF366" i="52" s="1"/>
  <c r="AO332" i="52"/>
  <c r="AC334" i="52"/>
  <c r="AF334" i="52" s="1"/>
  <c r="AC342" i="52"/>
  <c r="AF342" i="52" s="1"/>
  <c r="AO342" i="52"/>
  <c r="AO344" i="52"/>
  <c r="AO348" i="52"/>
  <c r="AO366" i="52"/>
  <c r="AO367" i="52"/>
  <c r="X345" i="52"/>
  <c r="AI332" i="52"/>
  <c r="AI347" i="52"/>
  <c r="AI352" i="52"/>
  <c r="AI358" i="52"/>
  <c r="AE363" i="52"/>
  <c r="AL363" i="52" s="1"/>
  <c r="AI363" i="52"/>
  <c r="AO363" i="52"/>
  <c r="AC363" i="52"/>
  <c r="AF363" i="52" s="1"/>
  <c r="AE354" i="52"/>
  <c r="AL354" i="52" s="1"/>
  <c r="AI359" i="52"/>
  <c r="X366" i="52"/>
  <c r="X357" i="52"/>
  <c r="AO359" i="52"/>
  <c r="AO364" i="52"/>
  <c r="AO371" i="52"/>
  <c r="AE371" i="52"/>
  <c r="AL371" i="52" s="1"/>
  <c r="AC359" i="52"/>
  <c r="AF359" i="52" s="1"/>
  <c r="X365" i="52"/>
  <c r="X369" i="52"/>
  <c r="AO357" i="52"/>
  <c r="AO361" i="52"/>
  <c r="AC367" i="52"/>
  <c r="AF367" i="52" s="1"/>
  <c r="AO365" i="52"/>
  <c r="AO369" i="52"/>
  <c r="X359" i="52"/>
  <c r="AO360" i="52"/>
  <c r="AI364" i="52"/>
  <c r="AC364" i="52"/>
  <c r="AF364" i="52" s="1"/>
  <c r="AO368" i="52"/>
  <c r="AI360" i="52"/>
  <c r="AI368" i="52"/>
  <c r="AO342" i="28"/>
  <c r="AO344" i="28"/>
  <c r="AO352" i="28"/>
  <c r="AO341" i="28"/>
  <c r="AC345" i="28"/>
  <c r="AF345" i="28" s="1"/>
  <c r="X346" i="28"/>
  <c r="AC353" i="28"/>
  <c r="AF353" i="28" s="1"/>
  <c r="X354" i="28"/>
  <c r="AO357" i="28"/>
  <c r="AE359" i="28"/>
  <c r="AL359" i="28" s="1"/>
  <c r="AC361" i="28"/>
  <c r="AF361" i="28" s="1"/>
  <c r="X362" i="28"/>
  <c r="AE367" i="28"/>
  <c r="AL367" i="28" s="1"/>
  <c r="AC342" i="28"/>
  <c r="AF342" i="28" s="1"/>
  <c r="AI345" i="28"/>
  <c r="AC350" i="28"/>
  <c r="AF350" i="28" s="1"/>
  <c r="AI353" i="28"/>
  <c r="AC358" i="28"/>
  <c r="AF358" i="28" s="1"/>
  <c r="AC366" i="28"/>
  <c r="AF366" i="28" s="1"/>
  <c r="AI369" i="28"/>
  <c r="AI342" i="28"/>
  <c r="AC347" i="28"/>
  <c r="AF347" i="28" s="1"/>
  <c r="AI350" i="28"/>
  <c r="AC355" i="28"/>
  <c r="AF355" i="28" s="1"/>
  <c r="AC363" i="28"/>
  <c r="AF363" i="28" s="1"/>
  <c r="AC344" i="28"/>
  <c r="AF344" i="28" s="1"/>
  <c r="AI347" i="28"/>
  <c r="AC352" i="28"/>
  <c r="AF352" i="28" s="1"/>
  <c r="AI355" i="28"/>
  <c r="AC360" i="28"/>
  <c r="AF360" i="28" s="1"/>
  <c r="AC368" i="28"/>
  <c r="AF368" i="28" s="1"/>
  <c r="AO360" i="28"/>
  <c r="AO368" i="28"/>
  <c r="AE343" i="51"/>
  <c r="AL343" i="51" s="1"/>
  <c r="AC345" i="51"/>
  <c r="AF345" i="51" s="1"/>
  <c r="AI348" i="51"/>
  <c r="AE351" i="51"/>
  <c r="AL351" i="51" s="1"/>
  <c r="AC353" i="51"/>
  <c r="AF353" i="51" s="1"/>
  <c r="AI356" i="51"/>
  <c r="AE359" i="51"/>
  <c r="AL359" i="51" s="1"/>
  <c r="AC361" i="51"/>
  <c r="AF361" i="51" s="1"/>
  <c r="AI364" i="51"/>
  <c r="AE367" i="51"/>
  <c r="AL367" i="51" s="1"/>
  <c r="AC369" i="51"/>
  <c r="AF369" i="51" s="1"/>
  <c r="AO352" i="51"/>
  <c r="AC342" i="51"/>
  <c r="AF342" i="51" s="1"/>
  <c r="AI345" i="51"/>
  <c r="AO346" i="51"/>
  <c r="AC350" i="51"/>
  <c r="AF350" i="51" s="1"/>
  <c r="AI353" i="51"/>
  <c r="AO354" i="51"/>
  <c r="AC358" i="51"/>
  <c r="AF358" i="51" s="1"/>
  <c r="AO362" i="51"/>
  <c r="AC366" i="51"/>
  <c r="AF366" i="51" s="1"/>
  <c r="AI369" i="51"/>
  <c r="AO370" i="51"/>
  <c r="AO368" i="51"/>
  <c r="AI342" i="51"/>
  <c r="AO343" i="51"/>
  <c r="X356" i="51"/>
  <c r="AI358" i="51"/>
  <c r="AI366" i="51"/>
  <c r="AO367" i="51"/>
  <c r="AO344" i="51"/>
  <c r="AE342" i="51"/>
  <c r="AL342" i="51" s="1"/>
  <c r="AC344" i="51"/>
  <c r="AF344" i="51" s="1"/>
  <c r="AI347" i="51"/>
  <c r="AE350" i="51"/>
  <c r="AL350" i="51" s="1"/>
  <c r="AC352" i="51"/>
  <c r="AF352" i="51" s="1"/>
  <c r="AI355" i="51"/>
  <c r="AE358" i="51"/>
  <c r="AL358" i="51" s="1"/>
  <c r="AC360" i="51"/>
  <c r="AF360" i="51" s="1"/>
  <c r="AI363" i="51"/>
  <c r="AE366" i="51"/>
  <c r="AL366" i="51" s="1"/>
  <c r="AC368" i="51"/>
  <c r="AF368" i="51" s="1"/>
  <c r="AO360" i="51"/>
  <c r="AI344" i="51"/>
  <c r="AI352" i="51"/>
  <c r="AI360" i="51"/>
  <c r="AI368" i="51"/>
  <c r="AF348" i="43"/>
  <c r="AM348" i="43" s="1"/>
  <c r="AF360" i="43"/>
  <c r="AM360" i="43" s="1"/>
  <c r="AD371" i="43"/>
  <c r="AG371" i="43" s="1"/>
  <c r="AD363" i="43"/>
  <c r="AG363" i="43" s="1"/>
  <c r="AJ371" i="43"/>
  <c r="AD368" i="43"/>
  <c r="AG368" i="43" s="1"/>
  <c r="AF369" i="43"/>
  <c r="AM369" i="43" s="1"/>
  <c r="AF353" i="43"/>
  <c r="AM353" i="43" s="1"/>
  <c r="AF365" i="43"/>
  <c r="AM365" i="43" s="1"/>
  <c r="AF342" i="43"/>
  <c r="AD342" i="43"/>
  <c r="AJ345" i="43"/>
  <c r="AJ344" i="43"/>
  <c r="AF347" i="43"/>
  <c r="AM347" i="43" s="1"/>
  <c r="AD349" i="43"/>
  <c r="AG349" i="43" s="1"/>
  <c r="AJ352" i="43"/>
  <c r="AF355" i="43"/>
  <c r="AM355" i="43" s="1"/>
  <c r="AD357" i="43"/>
  <c r="AG357" i="43" s="1"/>
  <c r="AJ360" i="43"/>
  <c r="AF363" i="43"/>
  <c r="AM363" i="43" s="1"/>
  <c r="AD365" i="43"/>
  <c r="AG365" i="43" s="1"/>
  <c r="AF371" i="43"/>
  <c r="AM371" i="43" s="1"/>
  <c r="AD343" i="43"/>
  <c r="AG343" i="43" s="1"/>
  <c r="AJ346" i="43"/>
  <c r="AD351" i="43"/>
  <c r="AG351" i="43" s="1"/>
  <c r="AJ354" i="43"/>
  <c r="AF357" i="43"/>
  <c r="AM357" i="43" s="1"/>
  <c r="AD359" i="43"/>
  <c r="AG359" i="43" s="1"/>
  <c r="AJ362" i="43"/>
  <c r="AD367" i="43"/>
  <c r="AG367" i="43" s="1"/>
  <c r="AJ370" i="43"/>
  <c r="AJ343" i="43"/>
  <c r="AD348" i="43"/>
  <c r="AG348" i="43" s="1"/>
  <c r="AJ351" i="43"/>
  <c r="AD356" i="43"/>
  <c r="AG356" i="43" s="1"/>
  <c r="AD364" i="43"/>
  <c r="AG364" i="43" s="1"/>
  <c r="AJ367" i="43"/>
  <c r="AF370" i="43"/>
  <c r="AM370" i="43" s="1"/>
  <c r="AD345" i="43"/>
  <c r="AG345" i="43" s="1"/>
  <c r="AD353" i="43"/>
  <c r="AG353" i="43" s="1"/>
  <c r="AD361" i="43"/>
  <c r="AG361" i="43" s="1"/>
  <c r="AF367" i="43"/>
  <c r="AM367" i="43" s="1"/>
  <c r="AD369" i="43"/>
  <c r="AG369" i="43" s="1"/>
  <c r="AD350" i="43"/>
  <c r="AG350" i="43" s="1"/>
  <c r="AD358" i="43"/>
  <c r="AG358" i="43" s="1"/>
  <c r="AF364" i="43"/>
  <c r="AM364" i="43" s="1"/>
  <c r="AD366" i="43"/>
  <c r="AG366" i="43" s="1"/>
  <c r="AJ350" i="43"/>
  <c r="AJ358" i="43"/>
  <c r="AJ366" i="43"/>
  <c r="K30" i="51"/>
  <c r="K346" i="51" s="1"/>
  <c r="AO37" i="51"/>
  <c r="K38" i="51"/>
  <c r="K354" i="51" s="1"/>
  <c r="AI60" i="51"/>
  <c r="AE74" i="51"/>
  <c r="AL74" i="51" s="1"/>
  <c r="AE82" i="51"/>
  <c r="AL82" i="51" s="1"/>
  <c r="AC83" i="51"/>
  <c r="AF83" i="51" s="1"/>
  <c r="AE89" i="51"/>
  <c r="AL89" i="51" s="1"/>
  <c r="AC95" i="51"/>
  <c r="AF95" i="51" s="1"/>
  <c r="AE115" i="51"/>
  <c r="AL115" i="51" s="1"/>
  <c r="AE120" i="51"/>
  <c r="AL120" i="51" s="1"/>
  <c r="AO132" i="51"/>
  <c r="AO139" i="51"/>
  <c r="AO153" i="51"/>
  <c r="AO173" i="51"/>
  <c r="AC176" i="51"/>
  <c r="AF176" i="51" s="1"/>
  <c r="AO179" i="51"/>
  <c r="AO181" i="51"/>
  <c r="AC185" i="51"/>
  <c r="AF185" i="51" s="1"/>
  <c r="AC204" i="51"/>
  <c r="AF204" i="51" s="1"/>
  <c r="AI217" i="51"/>
  <c r="AC220" i="51"/>
  <c r="AF220" i="51" s="1"/>
  <c r="AE240" i="51"/>
  <c r="AL240" i="51" s="1"/>
  <c r="AO244" i="51"/>
  <c r="AI256" i="51"/>
  <c r="AI260" i="51"/>
  <c r="AI287" i="51"/>
  <c r="AO306" i="51"/>
  <c r="AC309" i="51"/>
  <c r="AF309" i="51" s="1"/>
  <c r="AC316" i="51"/>
  <c r="AF316" i="51" s="1"/>
  <c r="AC317" i="51"/>
  <c r="AF317" i="51" s="1"/>
  <c r="AO28" i="51"/>
  <c r="AO29" i="51"/>
  <c r="I33" i="51"/>
  <c r="I313" i="51" s="1"/>
  <c r="J151" i="51"/>
  <c r="AO52" i="51"/>
  <c r="AC68" i="51"/>
  <c r="AF68" i="51" s="1"/>
  <c r="AC96" i="51"/>
  <c r="AF96" i="51" s="1"/>
  <c r="AC97" i="51"/>
  <c r="AF97" i="51" s="1"/>
  <c r="AE102" i="51"/>
  <c r="AL102" i="51" s="1"/>
  <c r="AO106" i="51"/>
  <c r="AC107" i="51"/>
  <c r="AF107" i="51" s="1"/>
  <c r="AO122" i="51"/>
  <c r="AC123" i="51"/>
  <c r="AF123" i="51" s="1"/>
  <c r="AI144" i="51"/>
  <c r="AI145" i="51"/>
  <c r="AC150" i="51"/>
  <c r="AF150" i="51" s="1"/>
  <c r="AI176" i="51"/>
  <c r="AI177" i="51"/>
  <c r="AC178" i="51"/>
  <c r="AF178" i="51" s="1"/>
  <c r="AC179" i="51"/>
  <c r="AF179" i="51" s="1"/>
  <c r="AC180" i="51"/>
  <c r="AF180" i="51" s="1"/>
  <c r="AC181" i="51"/>
  <c r="AF181" i="51" s="1"/>
  <c r="AE194" i="51"/>
  <c r="AL194" i="51" s="1"/>
  <c r="AC211" i="51"/>
  <c r="AF211" i="51" s="1"/>
  <c r="AC212" i="51"/>
  <c r="AF212" i="51" s="1"/>
  <c r="AO217" i="51"/>
  <c r="AC218" i="51"/>
  <c r="AF218" i="51" s="1"/>
  <c r="AC226" i="51"/>
  <c r="AF226" i="51" s="1"/>
  <c r="AC227" i="51"/>
  <c r="AF227" i="51" s="1"/>
  <c r="AC228" i="51"/>
  <c r="AF228" i="51" s="1"/>
  <c r="AC251" i="51"/>
  <c r="AF251" i="51" s="1"/>
  <c r="AE318" i="51"/>
  <c r="AL318" i="51" s="1"/>
  <c r="I40" i="51"/>
  <c r="I356" i="51" s="1"/>
  <c r="AC44" i="51"/>
  <c r="AF44" i="51" s="1"/>
  <c r="I49" i="51"/>
  <c r="I365" i="51" s="1"/>
  <c r="I54" i="51"/>
  <c r="I370" i="51" s="1"/>
  <c r="AI54" i="51"/>
  <c r="AE66" i="51"/>
  <c r="AL66" i="51" s="1"/>
  <c r="AC67" i="51"/>
  <c r="AF67" i="51" s="1"/>
  <c r="AE81" i="51"/>
  <c r="AL81" i="51" s="1"/>
  <c r="E83" i="51"/>
  <c r="AI101" i="51"/>
  <c r="AI165" i="51"/>
  <c r="AO186" i="51"/>
  <c r="AO211" i="51"/>
  <c r="AC213" i="51"/>
  <c r="AF213" i="51" s="1"/>
  <c r="AI243" i="51"/>
  <c r="AC252" i="51"/>
  <c r="AF252" i="51" s="1"/>
  <c r="AC259" i="51"/>
  <c r="AF259" i="51" s="1"/>
  <c r="AO312" i="51"/>
  <c r="AE314" i="51"/>
  <c r="AL314" i="51" s="1"/>
  <c r="AE315" i="51"/>
  <c r="AL315" i="51" s="1"/>
  <c r="AE326" i="51"/>
  <c r="AL326" i="51" s="1"/>
  <c r="AO334" i="51"/>
  <c r="AC26" i="51"/>
  <c r="AF26" i="51" s="1"/>
  <c r="I28" i="51"/>
  <c r="I344" i="51" s="1"/>
  <c r="K33" i="51"/>
  <c r="AI38" i="51"/>
  <c r="AC39" i="51"/>
  <c r="AF39" i="51" s="1"/>
  <c r="K44" i="51"/>
  <c r="K360" i="51" s="1"/>
  <c r="AE48" i="51"/>
  <c r="AL48" i="51" s="1"/>
  <c r="U52" i="51"/>
  <c r="U368" i="51" s="1"/>
  <c r="AO66" i="51"/>
  <c r="AO68" i="51"/>
  <c r="AC72" i="51"/>
  <c r="AF72" i="51" s="1"/>
  <c r="AI77" i="51"/>
  <c r="AC80" i="51"/>
  <c r="AF80" i="51" s="1"/>
  <c r="AC106" i="51"/>
  <c r="AF106" i="51" s="1"/>
  <c r="AC112" i="51"/>
  <c r="AF112" i="51" s="1"/>
  <c r="AC122" i="51"/>
  <c r="AF122" i="51" s="1"/>
  <c r="AI132" i="51"/>
  <c r="AC137" i="51"/>
  <c r="AF137" i="51" s="1"/>
  <c r="AC168" i="51"/>
  <c r="AF168" i="51" s="1"/>
  <c r="AC177" i="51"/>
  <c r="AF177" i="51" s="1"/>
  <c r="AO206" i="51"/>
  <c r="AC217" i="51"/>
  <c r="AF217" i="51" s="1"/>
  <c r="AC244" i="51"/>
  <c r="AF244" i="51" s="1"/>
  <c r="AC247" i="51"/>
  <c r="AF247" i="51" s="1"/>
  <c r="AC253" i="51"/>
  <c r="AF253" i="51" s="1"/>
  <c r="AC260" i="51"/>
  <c r="AF260" i="51" s="1"/>
  <c r="AC261" i="51"/>
  <c r="AF261" i="51" s="1"/>
  <c r="AC275" i="51"/>
  <c r="AF275" i="51" s="1"/>
  <c r="AC276" i="51"/>
  <c r="AF276" i="51" s="1"/>
  <c r="AC287" i="51"/>
  <c r="AF287" i="51" s="1"/>
  <c r="AC306" i="51"/>
  <c r="AF306" i="51" s="1"/>
  <c r="AO323" i="51"/>
  <c r="AO324" i="51"/>
  <c r="AC325" i="51"/>
  <c r="AF325" i="51" s="1"/>
  <c r="AO328" i="51"/>
  <c r="AO331" i="51"/>
  <c r="K26" i="51"/>
  <c r="AC37" i="51"/>
  <c r="AF37" i="51" s="1"/>
  <c r="U42" i="51"/>
  <c r="AC52" i="51"/>
  <c r="AF52" i="51" s="1"/>
  <c r="AE65" i="51"/>
  <c r="AL65" i="51" s="1"/>
  <c r="E67" i="51"/>
  <c r="AO76" i="51"/>
  <c r="AC117" i="51"/>
  <c r="AF117" i="51" s="1"/>
  <c r="AE132" i="51"/>
  <c r="AL132" i="51" s="1"/>
  <c r="AI137" i="51"/>
  <c r="AC142" i="51"/>
  <c r="AF142" i="51" s="1"/>
  <c r="AO178" i="51"/>
  <c r="AC202" i="51"/>
  <c r="AF202" i="51" s="1"/>
  <c r="AI244" i="51"/>
  <c r="AI247" i="51"/>
  <c r="AO252" i="51"/>
  <c r="AI253" i="51"/>
  <c r="AE260" i="51"/>
  <c r="AL260" i="51" s="1"/>
  <c r="AI261" i="51"/>
  <c r="AI275" i="51"/>
  <c r="AE276" i="51"/>
  <c r="AL276" i="51" s="1"/>
  <c r="AI306" i="51"/>
  <c r="AC29" i="51"/>
  <c r="AF29" i="51" s="1"/>
  <c r="AC31" i="51"/>
  <c r="AF31" i="51" s="1"/>
  <c r="I32" i="51"/>
  <c r="I67" i="51" s="1"/>
  <c r="I35" i="51"/>
  <c r="I351" i="51" s="1"/>
  <c r="AE35" i="51"/>
  <c r="AL35" i="51" s="1"/>
  <c r="AE43" i="51"/>
  <c r="AL43" i="51" s="1"/>
  <c r="AC47" i="51"/>
  <c r="AF47" i="51" s="1"/>
  <c r="I48" i="51"/>
  <c r="I118" i="51" s="1"/>
  <c r="AI74" i="51"/>
  <c r="AI82" i="51"/>
  <c r="AO88" i="51"/>
  <c r="AC105" i="51"/>
  <c r="AF105" i="51" s="1"/>
  <c r="AO108" i="51"/>
  <c r="AO123" i="51"/>
  <c r="AO134" i="51"/>
  <c r="AC158" i="51"/>
  <c r="AF158" i="51" s="1"/>
  <c r="AC190" i="51"/>
  <c r="AF190" i="51" s="1"/>
  <c r="AE201" i="51"/>
  <c r="AL201" i="51" s="1"/>
  <c r="AI202" i="51"/>
  <c r="AE209" i="51"/>
  <c r="AL209" i="51" s="1"/>
  <c r="AE216" i="51"/>
  <c r="AL216" i="51" s="1"/>
  <c r="AO220" i="51"/>
  <c r="AO243" i="51"/>
  <c r="AE245" i="51"/>
  <c r="AL245" i="51" s="1"/>
  <c r="AE249" i="51"/>
  <c r="AL249" i="51" s="1"/>
  <c r="AC274" i="51"/>
  <c r="AF274" i="51" s="1"/>
  <c r="AO284" i="51"/>
  <c r="AE305" i="51"/>
  <c r="AL305" i="51" s="1"/>
  <c r="AI317" i="51"/>
  <c r="AO318" i="51"/>
  <c r="AC320" i="51"/>
  <c r="AF320" i="51" s="1"/>
  <c r="AI42" i="51"/>
  <c r="AC45" i="51"/>
  <c r="AF45" i="51" s="1"/>
  <c r="AO46" i="51"/>
  <c r="U50" i="51"/>
  <c r="U366" i="51" s="1"/>
  <c r="AC76" i="51"/>
  <c r="AF76" i="51" s="1"/>
  <c r="AO97" i="51"/>
  <c r="AO107" i="51"/>
  <c r="AC109" i="51"/>
  <c r="AF109" i="51" s="1"/>
  <c r="AC110" i="51"/>
  <c r="AF110" i="51" s="1"/>
  <c r="AO119" i="51"/>
  <c r="AE148" i="51"/>
  <c r="AL148" i="51" s="1"/>
  <c r="AO183" i="51"/>
  <c r="AO212" i="51"/>
  <c r="AO219" i="51"/>
  <c r="AO228" i="51"/>
  <c r="AI236" i="51"/>
  <c r="AO257" i="51"/>
  <c r="AO276" i="51"/>
  <c r="AO290" i="51"/>
  <c r="AO291" i="51"/>
  <c r="AO326" i="51"/>
  <c r="U308" i="51"/>
  <c r="U273" i="51"/>
  <c r="U238" i="51"/>
  <c r="U203" i="51"/>
  <c r="U168" i="51"/>
  <c r="U133" i="51"/>
  <c r="U63" i="51"/>
  <c r="U98" i="51"/>
  <c r="D276" i="51"/>
  <c r="D66" i="51"/>
  <c r="D311" i="51"/>
  <c r="U316" i="51"/>
  <c r="U281" i="51"/>
  <c r="U246" i="51"/>
  <c r="U211" i="51"/>
  <c r="U176" i="51"/>
  <c r="U106" i="51"/>
  <c r="U141" i="51"/>
  <c r="U71" i="51"/>
  <c r="J306" i="51"/>
  <c r="J271" i="51"/>
  <c r="J236" i="51"/>
  <c r="J201" i="51"/>
  <c r="J166" i="51"/>
  <c r="J131" i="51"/>
  <c r="J96" i="51"/>
  <c r="J61" i="51"/>
  <c r="O26" i="51"/>
  <c r="O342" i="51" s="1"/>
  <c r="D309" i="51"/>
  <c r="D82" i="51"/>
  <c r="D327" i="51"/>
  <c r="D305" i="51"/>
  <c r="D279" i="51"/>
  <c r="D314" i="51"/>
  <c r="D69" i="51"/>
  <c r="U182" i="51"/>
  <c r="C304" i="51"/>
  <c r="C269" i="51"/>
  <c r="C234" i="51"/>
  <c r="C199" i="51"/>
  <c r="C164" i="51"/>
  <c r="C129" i="51"/>
  <c r="C59" i="51"/>
  <c r="C94" i="51"/>
  <c r="E307" i="51"/>
  <c r="E272" i="51"/>
  <c r="E237" i="51"/>
  <c r="E132" i="51"/>
  <c r="E202" i="51"/>
  <c r="E167" i="51"/>
  <c r="E62" i="51"/>
  <c r="E97" i="51"/>
  <c r="K27" i="51"/>
  <c r="K343" i="51" s="1"/>
  <c r="H308" i="51"/>
  <c r="H273" i="51"/>
  <c r="H238" i="51"/>
  <c r="H133" i="51"/>
  <c r="H168" i="51"/>
  <c r="H203" i="51"/>
  <c r="H63" i="51"/>
  <c r="H98" i="51"/>
  <c r="I310" i="51"/>
  <c r="I275" i="51"/>
  <c r="I240" i="51"/>
  <c r="I205" i="51"/>
  <c r="I135" i="51"/>
  <c r="I170" i="51"/>
  <c r="I65" i="51"/>
  <c r="I100" i="51"/>
  <c r="L30" i="51"/>
  <c r="L346" i="51" s="1"/>
  <c r="K171" i="51"/>
  <c r="H315" i="51"/>
  <c r="H280" i="51"/>
  <c r="H245" i="51"/>
  <c r="H210" i="51"/>
  <c r="H140" i="51"/>
  <c r="H175" i="51"/>
  <c r="H70" i="51"/>
  <c r="H105" i="51"/>
  <c r="AI35" i="51"/>
  <c r="AO35" i="51"/>
  <c r="C316" i="51"/>
  <c r="C281" i="51"/>
  <c r="C246" i="51"/>
  <c r="C211" i="51"/>
  <c r="C176" i="51"/>
  <c r="C141" i="51"/>
  <c r="C106" i="51"/>
  <c r="C71" i="51"/>
  <c r="D37" i="51"/>
  <c r="D353" i="51" s="1"/>
  <c r="D36" i="51"/>
  <c r="D352" i="51" s="1"/>
  <c r="C318" i="51"/>
  <c r="C283" i="51"/>
  <c r="C248" i="51"/>
  <c r="C178" i="51"/>
  <c r="C213" i="51"/>
  <c r="C143" i="51"/>
  <c r="C73" i="51"/>
  <c r="C108" i="51"/>
  <c r="D38" i="51"/>
  <c r="D354" i="51" s="1"/>
  <c r="AO39" i="51"/>
  <c r="X43" i="51"/>
  <c r="AI46" i="51"/>
  <c r="G328" i="51"/>
  <c r="G293" i="51"/>
  <c r="G258" i="51"/>
  <c r="G223" i="51"/>
  <c r="G153" i="51"/>
  <c r="G188" i="51"/>
  <c r="G118" i="51"/>
  <c r="G83" i="51"/>
  <c r="D329" i="51"/>
  <c r="G330" i="51"/>
  <c r="G295" i="51"/>
  <c r="G260" i="51"/>
  <c r="G225" i="51"/>
  <c r="G190" i="51"/>
  <c r="G155" i="51"/>
  <c r="G85" i="51"/>
  <c r="G120" i="51"/>
  <c r="J331" i="51"/>
  <c r="J296" i="51"/>
  <c r="J261" i="51"/>
  <c r="J226" i="51"/>
  <c r="J191" i="51"/>
  <c r="J156" i="51"/>
  <c r="J86" i="51"/>
  <c r="J121" i="51"/>
  <c r="O51" i="51"/>
  <c r="O367" i="51" s="1"/>
  <c r="F334" i="51"/>
  <c r="F299" i="51"/>
  <c r="F229" i="51"/>
  <c r="F264" i="51"/>
  <c r="F194" i="51"/>
  <c r="F159" i="51"/>
  <c r="F124" i="51"/>
  <c r="F89" i="51"/>
  <c r="J370" i="51"/>
  <c r="F307" i="51"/>
  <c r="F272" i="51"/>
  <c r="F237" i="51"/>
  <c r="F167" i="51"/>
  <c r="F202" i="51"/>
  <c r="F132" i="51"/>
  <c r="F97" i="51"/>
  <c r="F62" i="51"/>
  <c r="J310" i="51"/>
  <c r="J275" i="51"/>
  <c r="J170" i="51"/>
  <c r="J205" i="51"/>
  <c r="J240" i="51"/>
  <c r="J135" i="51"/>
  <c r="J100" i="51"/>
  <c r="J65" i="51"/>
  <c r="AO41" i="51"/>
  <c r="AI41" i="51"/>
  <c r="F130" i="51"/>
  <c r="F95" i="51"/>
  <c r="C306" i="51"/>
  <c r="C271" i="51"/>
  <c r="C236" i="51"/>
  <c r="C201" i="51"/>
  <c r="C166" i="51"/>
  <c r="C96" i="51"/>
  <c r="C131" i="51"/>
  <c r="C61" i="51"/>
  <c r="G307" i="51"/>
  <c r="G272" i="51"/>
  <c r="G237" i="51"/>
  <c r="G202" i="51"/>
  <c r="G167" i="51"/>
  <c r="G132" i="51"/>
  <c r="G97" i="51"/>
  <c r="G62" i="51"/>
  <c r="F309" i="51"/>
  <c r="F274" i="51"/>
  <c r="F204" i="51"/>
  <c r="F169" i="51"/>
  <c r="F239" i="51"/>
  <c r="F134" i="51"/>
  <c r="F64" i="51"/>
  <c r="F99" i="51"/>
  <c r="J345" i="51"/>
  <c r="K205" i="51"/>
  <c r="J210" i="51"/>
  <c r="K320" i="51"/>
  <c r="R40" i="51"/>
  <c r="R356" i="51" s="1"/>
  <c r="AI40" i="51"/>
  <c r="AC40" i="51"/>
  <c r="AF40" i="51" s="1"/>
  <c r="E322" i="51"/>
  <c r="E287" i="51"/>
  <c r="E252" i="51"/>
  <c r="E182" i="51"/>
  <c r="E147" i="51"/>
  <c r="E217" i="51"/>
  <c r="E77" i="51"/>
  <c r="E112" i="51"/>
  <c r="K42" i="51"/>
  <c r="K358" i="51" s="1"/>
  <c r="I42" i="51"/>
  <c r="I358" i="51" s="1"/>
  <c r="H323" i="51"/>
  <c r="H288" i="51"/>
  <c r="H253" i="51"/>
  <c r="H218" i="51"/>
  <c r="H183" i="51"/>
  <c r="H78" i="51"/>
  <c r="H148" i="51"/>
  <c r="H113" i="51"/>
  <c r="AI43" i="51"/>
  <c r="AO43" i="51"/>
  <c r="C324" i="51"/>
  <c r="C289" i="51"/>
  <c r="C254" i="51"/>
  <c r="C184" i="51"/>
  <c r="C219" i="51"/>
  <c r="C149" i="51"/>
  <c r="C79" i="51"/>
  <c r="C114" i="51"/>
  <c r="D45" i="51"/>
  <c r="D361" i="51" s="1"/>
  <c r="D44" i="51"/>
  <c r="D360" i="51" s="1"/>
  <c r="U324" i="51"/>
  <c r="U289" i="51"/>
  <c r="U254" i="51"/>
  <c r="U184" i="51"/>
  <c r="U219" i="51"/>
  <c r="U149" i="51"/>
  <c r="U114" i="51"/>
  <c r="U79" i="51"/>
  <c r="C326" i="51"/>
  <c r="C291" i="51"/>
  <c r="C256" i="51"/>
  <c r="C221" i="51"/>
  <c r="C186" i="51"/>
  <c r="C151" i="51"/>
  <c r="C81" i="51"/>
  <c r="C116" i="51"/>
  <c r="D46" i="51"/>
  <c r="D362" i="51" s="1"/>
  <c r="F327" i="51"/>
  <c r="F292" i="51"/>
  <c r="F257" i="51"/>
  <c r="F222" i="51"/>
  <c r="F187" i="51"/>
  <c r="F152" i="51"/>
  <c r="F117" i="51"/>
  <c r="F82" i="51"/>
  <c r="J363" i="51"/>
  <c r="K123" i="51"/>
  <c r="H334" i="51"/>
  <c r="H299" i="51"/>
  <c r="H264" i="51"/>
  <c r="H229" i="51"/>
  <c r="H194" i="51"/>
  <c r="H159" i="51"/>
  <c r="H124" i="51"/>
  <c r="H89" i="51"/>
  <c r="E305" i="51"/>
  <c r="E270" i="51"/>
  <c r="E200" i="51"/>
  <c r="E235" i="51"/>
  <c r="E165" i="51"/>
  <c r="E60" i="51"/>
  <c r="C311" i="51"/>
  <c r="C276" i="51"/>
  <c r="C206" i="51"/>
  <c r="C241" i="51"/>
  <c r="C171" i="51"/>
  <c r="C136" i="51"/>
  <c r="C101" i="51"/>
  <c r="C66" i="51"/>
  <c r="D32" i="51"/>
  <c r="D348" i="51" s="1"/>
  <c r="E316" i="51"/>
  <c r="E281" i="51"/>
  <c r="E246" i="51"/>
  <c r="E211" i="51"/>
  <c r="E176" i="51"/>
  <c r="E141" i="51"/>
  <c r="E71" i="51"/>
  <c r="E106" i="51"/>
  <c r="J352" i="51"/>
  <c r="I36" i="51"/>
  <c r="I352" i="51" s="1"/>
  <c r="H325" i="51"/>
  <c r="H290" i="51"/>
  <c r="H255" i="51"/>
  <c r="H220" i="51"/>
  <c r="H185" i="51"/>
  <c r="H150" i="51"/>
  <c r="H115" i="51"/>
  <c r="H80" i="51"/>
  <c r="AG304" i="51"/>
  <c r="AG305" i="51" s="1"/>
  <c r="AG234" i="51"/>
  <c r="AG199" i="51"/>
  <c r="AG129" i="51"/>
  <c r="AG164" i="51"/>
  <c r="AG94" i="51"/>
  <c r="AG95" i="51" s="1"/>
  <c r="AG59" i="51"/>
  <c r="G305" i="51"/>
  <c r="G270" i="51"/>
  <c r="G235" i="51"/>
  <c r="G200" i="51"/>
  <c r="G165" i="51"/>
  <c r="G60" i="51"/>
  <c r="G130" i="51"/>
  <c r="G95" i="51"/>
  <c r="D26" i="51"/>
  <c r="D342" i="51" s="1"/>
  <c r="X26" i="51"/>
  <c r="H307" i="51"/>
  <c r="H272" i="51"/>
  <c r="H237" i="51"/>
  <c r="H202" i="51"/>
  <c r="H167" i="51"/>
  <c r="H132" i="51"/>
  <c r="H62" i="51"/>
  <c r="H97" i="51"/>
  <c r="C308" i="51"/>
  <c r="C273" i="51"/>
  <c r="C238" i="51"/>
  <c r="C203" i="51"/>
  <c r="C168" i="51"/>
  <c r="C133" i="51"/>
  <c r="C63" i="51"/>
  <c r="C98" i="51"/>
  <c r="K28" i="51"/>
  <c r="K344" i="51" s="1"/>
  <c r="G309" i="51"/>
  <c r="G274" i="51"/>
  <c r="G239" i="51"/>
  <c r="G204" i="51"/>
  <c r="G134" i="51"/>
  <c r="G169" i="51"/>
  <c r="G99" i="51"/>
  <c r="G64" i="51"/>
  <c r="C275" i="51"/>
  <c r="C310" i="51"/>
  <c r="C240" i="51"/>
  <c r="C205" i="51"/>
  <c r="C170" i="51"/>
  <c r="C65" i="51"/>
  <c r="C100" i="51"/>
  <c r="C135" i="51"/>
  <c r="D30" i="51"/>
  <c r="D346" i="51" s="1"/>
  <c r="O30" i="51"/>
  <c r="O346" i="51" s="1"/>
  <c r="AI30" i="51"/>
  <c r="E311" i="51"/>
  <c r="E276" i="51"/>
  <c r="E241" i="51"/>
  <c r="E136" i="51"/>
  <c r="E171" i="51"/>
  <c r="E206" i="51"/>
  <c r="E101" i="51"/>
  <c r="E66" i="51"/>
  <c r="I31" i="51"/>
  <c r="I347" i="51" s="1"/>
  <c r="AO31" i="51"/>
  <c r="K312" i="51"/>
  <c r="K277" i="51"/>
  <c r="K242" i="51"/>
  <c r="K207" i="51"/>
  <c r="K172" i="51"/>
  <c r="K102" i="51"/>
  <c r="K137" i="51"/>
  <c r="K67" i="51"/>
  <c r="R32" i="51"/>
  <c r="R348" i="51" s="1"/>
  <c r="AI32" i="51"/>
  <c r="G314" i="51"/>
  <c r="G279" i="51"/>
  <c r="G244" i="51"/>
  <c r="G209" i="51"/>
  <c r="G174" i="51"/>
  <c r="G139" i="51"/>
  <c r="G69" i="51"/>
  <c r="G104" i="51"/>
  <c r="AO36" i="51"/>
  <c r="AE38" i="51"/>
  <c r="AL38" i="51" s="1"/>
  <c r="AC38" i="51"/>
  <c r="AF38" i="51" s="1"/>
  <c r="D285" i="51"/>
  <c r="D75" i="51"/>
  <c r="D320" i="51"/>
  <c r="E324" i="51"/>
  <c r="E289" i="51"/>
  <c r="E254" i="51"/>
  <c r="E184" i="51"/>
  <c r="E219" i="51"/>
  <c r="E149" i="51"/>
  <c r="E79" i="51"/>
  <c r="E114" i="51"/>
  <c r="J360" i="51"/>
  <c r="I44" i="51"/>
  <c r="I360" i="51" s="1"/>
  <c r="K52" i="51"/>
  <c r="K368" i="51" s="1"/>
  <c r="F333" i="51"/>
  <c r="F298" i="51"/>
  <c r="F263" i="51"/>
  <c r="F228" i="51"/>
  <c r="F193" i="51"/>
  <c r="F158" i="51"/>
  <c r="F123" i="51"/>
  <c r="F88" i="51"/>
  <c r="J369" i="51"/>
  <c r="E130" i="51"/>
  <c r="E95" i="51"/>
  <c r="AC25" i="51"/>
  <c r="U271" i="51"/>
  <c r="I273" i="51"/>
  <c r="E309" i="51"/>
  <c r="E239" i="51"/>
  <c r="E274" i="51"/>
  <c r="E204" i="51"/>
  <c r="E169" i="51"/>
  <c r="E134" i="51"/>
  <c r="E99" i="51"/>
  <c r="E64" i="51"/>
  <c r="I29" i="51"/>
  <c r="I345" i="51" s="1"/>
  <c r="E314" i="51"/>
  <c r="E279" i="51"/>
  <c r="E244" i="51"/>
  <c r="E209" i="51"/>
  <c r="E174" i="51"/>
  <c r="E139" i="51"/>
  <c r="E69" i="51"/>
  <c r="E104" i="51"/>
  <c r="K34" i="51"/>
  <c r="K350" i="51" s="1"/>
  <c r="I34" i="51"/>
  <c r="I350" i="51" s="1"/>
  <c r="X41" i="51"/>
  <c r="X40" i="51"/>
  <c r="K326" i="51"/>
  <c r="K291" i="51"/>
  <c r="K256" i="51"/>
  <c r="K186" i="51"/>
  <c r="K221" i="51"/>
  <c r="K151" i="51"/>
  <c r="K81" i="51"/>
  <c r="K116" i="51"/>
  <c r="R46" i="51"/>
  <c r="R362" i="51" s="1"/>
  <c r="AJ304" i="51"/>
  <c r="AJ234" i="51"/>
  <c r="AJ199" i="51"/>
  <c r="AJ164" i="51"/>
  <c r="AJ59" i="51"/>
  <c r="AJ60" i="51" s="1"/>
  <c r="AJ94" i="51"/>
  <c r="AJ129" i="51"/>
  <c r="H305" i="51"/>
  <c r="H270" i="51"/>
  <c r="H235" i="51"/>
  <c r="H200" i="51"/>
  <c r="H165" i="51"/>
  <c r="H60" i="51"/>
  <c r="H130" i="51"/>
  <c r="H95" i="51"/>
  <c r="E306" i="51"/>
  <c r="E271" i="51"/>
  <c r="E236" i="51"/>
  <c r="E201" i="51"/>
  <c r="E166" i="51"/>
  <c r="E131" i="51"/>
  <c r="E61" i="51"/>
  <c r="E96" i="51"/>
  <c r="I26" i="51"/>
  <c r="I342" i="51" s="1"/>
  <c r="I307" i="51"/>
  <c r="I272" i="51"/>
  <c r="I202" i="51"/>
  <c r="I237" i="51"/>
  <c r="I132" i="51"/>
  <c r="I167" i="51"/>
  <c r="I97" i="51"/>
  <c r="L27" i="51"/>
  <c r="L343" i="51" s="1"/>
  <c r="I62" i="51"/>
  <c r="U27" i="51"/>
  <c r="U343" i="51" s="1"/>
  <c r="D273" i="51"/>
  <c r="D63" i="51"/>
  <c r="H309" i="51"/>
  <c r="H274" i="51"/>
  <c r="H204" i="51"/>
  <c r="H239" i="51"/>
  <c r="H169" i="51"/>
  <c r="H134" i="51"/>
  <c r="H64" i="51"/>
  <c r="H99" i="51"/>
  <c r="F311" i="51"/>
  <c r="F276" i="51"/>
  <c r="F241" i="51"/>
  <c r="F206" i="51"/>
  <c r="F171" i="51"/>
  <c r="F66" i="51"/>
  <c r="F136" i="51"/>
  <c r="F101" i="51"/>
  <c r="F312" i="51"/>
  <c r="F277" i="51"/>
  <c r="F242" i="51"/>
  <c r="F207" i="51"/>
  <c r="F172" i="51"/>
  <c r="F102" i="51"/>
  <c r="F137" i="51"/>
  <c r="F67" i="51"/>
  <c r="J348" i="51"/>
  <c r="AE32" i="51"/>
  <c r="AL32" i="51" s="1"/>
  <c r="J313" i="51"/>
  <c r="J278" i="51"/>
  <c r="J208" i="51"/>
  <c r="J243" i="51"/>
  <c r="J173" i="51"/>
  <c r="J68" i="51"/>
  <c r="J138" i="51"/>
  <c r="J103" i="51"/>
  <c r="O33" i="51"/>
  <c r="O349" i="51" s="1"/>
  <c r="AE33" i="51"/>
  <c r="AL33" i="51" s="1"/>
  <c r="AC33" i="51"/>
  <c r="AF33" i="51" s="1"/>
  <c r="AO33" i="51"/>
  <c r="D319" i="51"/>
  <c r="G320" i="51"/>
  <c r="G285" i="51"/>
  <c r="G250" i="51"/>
  <c r="G215" i="51"/>
  <c r="G180" i="51"/>
  <c r="G145" i="51"/>
  <c r="G75" i="51"/>
  <c r="G110" i="51"/>
  <c r="D76" i="51"/>
  <c r="D321" i="51"/>
  <c r="G322" i="51"/>
  <c r="G287" i="51"/>
  <c r="G252" i="51"/>
  <c r="G217" i="51"/>
  <c r="G182" i="51"/>
  <c r="G147" i="51"/>
  <c r="G77" i="51"/>
  <c r="G112" i="51"/>
  <c r="J323" i="51"/>
  <c r="AO47" i="51"/>
  <c r="X51" i="51"/>
  <c r="AM304" i="51"/>
  <c r="AM234" i="51"/>
  <c r="AM199" i="51"/>
  <c r="AM164" i="51"/>
  <c r="AM129" i="51"/>
  <c r="AM94" i="51"/>
  <c r="AM95" i="51" s="1"/>
  <c r="AM59" i="51"/>
  <c r="AM60" i="51" s="1"/>
  <c r="I341" i="51"/>
  <c r="AE25" i="51"/>
  <c r="AO25" i="51"/>
  <c r="F306" i="51"/>
  <c r="F271" i="51"/>
  <c r="F236" i="51"/>
  <c r="F201" i="51"/>
  <c r="F166" i="51"/>
  <c r="F131" i="51"/>
  <c r="F96" i="51"/>
  <c r="F61" i="51"/>
  <c r="AO26" i="51"/>
  <c r="J343" i="51"/>
  <c r="AI27" i="51"/>
  <c r="E308" i="51"/>
  <c r="E273" i="51"/>
  <c r="E238" i="51"/>
  <c r="E203" i="51"/>
  <c r="E168" i="51"/>
  <c r="E133" i="51"/>
  <c r="E63" i="51"/>
  <c r="E98" i="51"/>
  <c r="K29" i="51"/>
  <c r="K345" i="51" s="1"/>
  <c r="U29" i="51"/>
  <c r="U345" i="51" s="1"/>
  <c r="AO30" i="51"/>
  <c r="G312" i="51"/>
  <c r="G277" i="51"/>
  <c r="G242" i="51"/>
  <c r="G207" i="51"/>
  <c r="G172" i="51"/>
  <c r="G137" i="51"/>
  <c r="G67" i="51"/>
  <c r="G102" i="51"/>
  <c r="C313" i="51"/>
  <c r="C278" i="51"/>
  <c r="C243" i="51"/>
  <c r="C138" i="51"/>
  <c r="C208" i="51"/>
  <c r="C173" i="51"/>
  <c r="C103" i="51"/>
  <c r="C68" i="51"/>
  <c r="K313" i="51"/>
  <c r="K278" i="51"/>
  <c r="K243" i="51"/>
  <c r="K208" i="51"/>
  <c r="K138" i="51"/>
  <c r="K173" i="51"/>
  <c r="K103" i="51"/>
  <c r="K68" i="51"/>
  <c r="K36" i="51"/>
  <c r="K352" i="51" s="1"/>
  <c r="F317" i="51"/>
  <c r="F282" i="51"/>
  <c r="F247" i="51"/>
  <c r="F212" i="51"/>
  <c r="F177" i="51"/>
  <c r="F142" i="51"/>
  <c r="F107" i="51"/>
  <c r="F72" i="51"/>
  <c r="J353" i="51"/>
  <c r="I318" i="51"/>
  <c r="I283" i="51"/>
  <c r="I248" i="51"/>
  <c r="I213" i="51"/>
  <c r="I178" i="51"/>
  <c r="I143" i="51"/>
  <c r="I73" i="51"/>
  <c r="I108" i="51"/>
  <c r="L38" i="51"/>
  <c r="L354" i="51" s="1"/>
  <c r="AO44" i="51"/>
  <c r="X49" i="51"/>
  <c r="X48" i="51"/>
  <c r="AO49" i="51"/>
  <c r="AI49" i="51"/>
  <c r="H333" i="51"/>
  <c r="H298" i="51"/>
  <c r="H263" i="51"/>
  <c r="H228" i="51"/>
  <c r="H193" i="51"/>
  <c r="H158" i="51"/>
  <c r="H123" i="51"/>
  <c r="H88" i="51"/>
  <c r="J341" i="51"/>
  <c r="G306" i="51"/>
  <c r="G271" i="51"/>
  <c r="G236" i="51"/>
  <c r="G201" i="51"/>
  <c r="G166" i="51"/>
  <c r="G131" i="51"/>
  <c r="G61" i="51"/>
  <c r="G96" i="51"/>
  <c r="G310" i="51"/>
  <c r="G275" i="51"/>
  <c r="G240" i="51"/>
  <c r="G205" i="51"/>
  <c r="G135" i="51"/>
  <c r="G170" i="51"/>
  <c r="G100" i="51"/>
  <c r="G65" i="51"/>
  <c r="AE30" i="51"/>
  <c r="AL30" i="51" s="1"/>
  <c r="H312" i="51"/>
  <c r="H277" i="51"/>
  <c r="H242" i="51"/>
  <c r="H207" i="51"/>
  <c r="H172" i="51"/>
  <c r="H137" i="51"/>
  <c r="H102" i="51"/>
  <c r="H67" i="51"/>
  <c r="X32" i="51"/>
  <c r="D33" i="51"/>
  <c r="D349" i="51" s="1"/>
  <c r="F319" i="51"/>
  <c r="F284" i="51"/>
  <c r="F249" i="51"/>
  <c r="F214" i="51"/>
  <c r="F179" i="51"/>
  <c r="F144" i="51"/>
  <c r="F109" i="51"/>
  <c r="F74" i="51"/>
  <c r="J355" i="51"/>
  <c r="I215" i="51"/>
  <c r="AE40" i="51"/>
  <c r="AL40" i="51" s="1"/>
  <c r="K188" i="51"/>
  <c r="AI48" i="51"/>
  <c r="AC48" i="51"/>
  <c r="AF48" i="51" s="1"/>
  <c r="E330" i="51"/>
  <c r="E295" i="51"/>
  <c r="E260" i="51"/>
  <c r="E225" i="51"/>
  <c r="E190" i="51"/>
  <c r="E155" i="51"/>
  <c r="E85" i="51"/>
  <c r="E120" i="51"/>
  <c r="K50" i="51"/>
  <c r="K366" i="51" s="1"/>
  <c r="I50" i="51"/>
  <c r="I366" i="51" s="1"/>
  <c r="H331" i="51"/>
  <c r="H296" i="51"/>
  <c r="H261" i="51"/>
  <c r="H191" i="51"/>
  <c r="H226" i="51"/>
  <c r="H156" i="51"/>
  <c r="H86" i="51"/>
  <c r="H121" i="51"/>
  <c r="AI51" i="51"/>
  <c r="AO51" i="51"/>
  <c r="C332" i="51"/>
  <c r="C297" i="51"/>
  <c r="C262" i="51"/>
  <c r="C227" i="51"/>
  <c r="C192" i="51"/>
  <c r="C157" i="51"/>
  <c r="C87" i="51"/>
  <c r="C122" i="51"/>
  <c r="D53" i="51"/>
  <c r="D369" i="51" s="1"/>
  <c r="D52" i="51"/>
  <c r="D368" i="51" s="1"/>
  <c r="C305" i="51"/>
  <c r="C270" i="51"/>
  <c r="C200" i="51"/>
  <c r="C235" i="51"/>
  <c r="C130" i="51"/>
  <c r="C95" i="51"/>
  <c r="D95" i="51" s="1"/>
  <c r="C165" i="51"/>
  <c r="C60" i="51"/>
  <c r="K25" i="51"/>
  <c r="K341" i="51" s="1"/>
  <c r="C309" i="51"/>
  <c r="C239" i="51"/>
  <c r="D239" i="51" s="1"/>
  <c r="C204" i="51"/>
  <c r="C274" i="51"/>
  <c r="C134" i="51"/>
  <c r="C169" i="51"/>
  <c r="C99" i="51"/>
  <c r="C64" i="51"/>
  <c r="H310" i="51"/>
  <c r="H275" i="51"/>
  <c r="H240" i="51"/>
  <c r="H205" i="51"/>
  <c r="H170" i="51"/>
  <c r="H135" i="51"/>
  <c r="H100" i="51"/>
  <c r="H65" i="51"/>
  <c r="U34" i="51"/>
  <c r="U350" i="51" s="1"/>
  <c r="H317" i="51"/>
  <c r="H282" i="51"/>
  <c r="H247" i="51"/>
  <c r="H212" i="51"/>
  <c r="H142" i="51"/>
  <c r="H107" i="51"/>
  <c r="H72" i="51"/>
  <c r="H177" i="51"/>
  <c r="K324" i="51"/>
  <c r="R44" i="51"/>
  <c r="R360" i="51" s="1"/>
  <c r="F325" i="51"/>
  <c r="F290" i="51"/>
  <c r="F255" i="51"/>
  <c r="F220" i="51"/>
  <c r="F185" i="51"/>
  <c r="F150" i="51"/>
  <c r="F115" i="51"/>
  <c r="F80" i="51"/>
  <c r="J361" i="51"/>
  <c r="I326" i="51"/>
  <c r="I256" i="51"/>
  <c r="I291" i="51"/>
  <c r="I186" i="51"/>
  <c r="I221" i="51"/>
  <c r="I151" i="51"/>
  <c r="I81" i="51"/>
  <c r="I116" i="51"/>
  <c r="L46" i="51"/>
  <c r="L362" i="51" s="1"/>
  <c r="AE46" i="51"/>
  <c r="AL46" i="51" s="1"/>
  <c r="AC46" i="51"/>
  <c r="AF46" i="51" s="1"/>
  <c r="D293" i="51"/>
  <c r="D83" i="51"/>
  <c r="D328" i="51"/>
  <c r="J328" i="51"/>
  <c r="J258" i="51"/>
  <c r="J293" i="51"/>
  <c r="J223" i="51"/>
  <c r="J153" i="51"/>
  <c r="J188" i="51"/>
  <c r="J118" i="51"/>
  <c r="J83" i="51"/>
  <c r="E332" i="51"/>
  <c r="E297" i="51"/>
  <c r="E262" i="51"/>
  <c r="E192" i="51"/>
  <c r="E157" i="51"/>
  <c r="E227" i="51"/>
  <c r="E122" i="51"/>
  <c r="E87" i="51"/>
  <c r="J368" i="51"/>
  <c r="I52" i="51"/>
  <c r="I368" i="51" s="1"/>
  <c r="F314" i="51"/>
  <c r="F244" i="51"/>
  <c r="F279" i="51"/>
  <c r="F209" i="51"/>
  <c r="F174" i="51"/>
  <c r="F139" i="51"/>
  <c r="F104" i="51"/>
  <c r="I70" i="51"/>
  <c r="G317" i="51"/>
  <c r="G282" i="51"/>
  <c r="G247" i="51"/>
  <c r="G212" i="51"/>
  <c r="G177" i="51"/>
  <c r="G142" i="51"/>
  <c r="G72" i="51"/>
  <c r="J318" i="51"/>
  <c r="J283" i="51"/>
  <c r="J213" i="51"/>
  <c r="J248" i="51"/>
  <c r="J143" i="51"/>
  <c r="J108" i="51"/>
  <c r="J73" i="51"/>
  <c r="E319" i="51"/>
  <c r="E284" i="51"/>
  <c r="E214" i="51"/>
  <c r="E179" i="51"/>
  <c r="E249" i="51"/>
  <c r="E144" i="51"/>
  <c r="E109" i="51"/>
  <c r="E74" i="51"/>
  <c r="U39" i="51"/>
  <c r="U355" i="51" s="1"/>
  <c r="H320" i="51"/>
  <c r="H285" i="51"/>
  <c r="H250" i="51"/>
  <c r="H215" i="51"/>
  <c r="H145" i="51"/>
  <c r="H180" i="51"/>
  <c r="H110" i="51"/>
  <c r="H75" i="51"/>
  <c r="C321" i="51"/>
  <c r="C286" i="51"/>
  <c r="C251" i="51"/>
  <c r="C216" i="51"/>
  <c r="C146" i="51"/>
  <c r="C181" i="51"/>
  <c r="C111" i="51"/>
  <c r="F322" i="51"/>
  <c r="F287" i="51"/>
  <c r="F252" i="51"/>
  <c r="F217" i="51"/>
  <c r="F182" i="51"/>
  <c r="F147" i="51"/>
  <c r="F112" i="51"/>
  <c r="F77" i="51"/>
  <c r="I323" i="51"/>
  <c r="I288" i="51"/>
  <c r="I253" i="51"/>
  <c r="I218" i="51"/>
  <c r="I183" i="51"/>
  <c r="I148" i="51"/>
  <c r="I113" i="51"/>
  <c r="I78" i="51"/>
  <c r="G325" i="51"/>
  <c r="G290" i="51"/>
  <c r="G255" i="51"/>
  <c r="G220" i="51"/>
  <c r="G185" i="51"/>
  <c r="G150" i="51"/>
  <c r="G115" i="51"/>
  <c r="G80" i="51"/>
  <c r="J221" i="51"/>
  <c r="E327" i="51"/>
  <c r="E292" i="51"/>
  <c r="E257" i="51"/>
  <c r="E222" i="51"/>
  <c r="E187" i="51"/>
  <c r="E152" i="51"/>
  <c r="E117" i="51"/>
  <c r="E82" i="51"/>
  <c r="U47" i="51"/>
  <c r="U363" i="51" s="1"/>
  <c r="H328" i="51"/>
  <c r="H293" i="51"/>
  <c r="H258" i="51"/>
  <c r="H223" i="51"/>
  <c r="H188" i="51"/>
  <c r="H153" i="51"/>
  <c r="H118" i="51"/>
  <c r="H83" i="51"/>
  <c r="C329" i="51"/>
  <c r="C294" i="51"/>
  <c r="C259" i="51"/>
  <c r="C224" i="51"/>
  <c r="C154" i="51"/>
  <c r="C189" i="51"/>
  <c r="C119" i="51"/>
  <c r="C84" i="51"/>
  <c r="F330" i="51"/>
  <c r="F295" i="51"/>
  <c r="F260" i="51"/>
  <c r="F225" i="51"/>
  <c r="F190" i="51"/>
  <c r="F155" i="51"/>
  <c r="F120" i="51"/>
  <c r="I331" i="51"/>
  <c r="I296" i="51"/>
  <c r="I261" i="51"/>
  <c r="I226" i="51"/>
  <c r="I191" i="51"/>
  <c r="I156" i="51"/>
  <c r="I121" i="51"/>
  <c r="G333" i="51"/>
  <c r="G298" i="51"/>
  <c r="G263" i="51"/>
  <c r="G228" i="51"/>
  <c r="G193" i="51"/>
  <c r="G158" i="51"/>
  <c r="G123" i="51"/>
  <c r="G88" i="51"/>
  <c r="G334" i="51"/>
  <c r="G299" i="51"/>
  <c r="G264" i="51"/>
  <c r="G229" i="51"/>
  <c r="G194" i="51"/>
  <c r="G159" i="51"/>
  <c r="G124" i="51"/>
  <c r="G89" i="51"/>
  <c r="F69" i="51"/>
  <c r="E80" i="51"/>
  <c r="E72" i="51"/>
  <c r="AE100" i="51"/>
  <c r="AL100" i="51" s="1"/>
  <c r="AC100" i="51"/>
  <c r="AF100" i="51" s="1"/>
  <c r="AO100" i="51"/>
  <c r="AI100" i="51"/>
  <c r="G107" i="51"/>
  <c r="J178" i="51"/>
  <c r="H306" i="51"/>
  <c r="H271" i="51"/>
  <c r="H201" i="51"/>
  <c r="H236" i="51"/>
  <c r="H166" i="51"/>
  <c r="H131" i="51"/>
  <c r="H96" i="51"/>
  <c r="H61" i="51"/>
  <c r="C307" i="51"/>
  <c r="C272" i="51"/>
  <c r="C202" i="51"/>
  <c r="C237" i="51"/>
  <c r="D237" i="51" s="1"/>
  <c r="C132" i="51"/>
  <c r="C167" i="51"/>
  <c r="D167" i="51" s="1"/>
  <c r="C97" i="51"/>
  <c r="F308" i="51"/>
  <c r="F273" i="51"/>
  <c r="F238" i="51"/>
  <c r="F203" i="51"/>
  <c r="F133" i="51"/>
  <c r="F168" i="51"/>
  <c r="F98" i="51"/>
  <c r="F63" i="51"/>
  <c r="G311" i="51"/>
  <c r="G241" i="51"/>
  <c r="G276" i="51"/>
  <c r="G206" i="51"/>
  <c r="G136" i="51"/>
  <c r="G171" i="51"/>
  <c r="G101" i="51"/>
  <c r="G66" i="51"/>
  <c r="E313" i="51"/>
  <c r="E243" i="51"/>
  <c r="E278" i="51"/>
  <c r="E208" i="51"/>
  <c r="E138" i="51"/>
  <c r="E173" i="51"/>
  <c r="E103" i="51"/>
  <c r="E68" i="51"/>
  <c r="U33" i="51"/>
  <c r="U349" i="51" s="1"/>
  <c r="H314" i="51"/>
  <c r="H244" i="51"/>
  <c r="H279" i="51"/>
  <c r="H209" i="51"/>
  <c r="H174" i="51"/>
  <c r="H139" i="51"/>
  <c r="H104" i="51"/>
  <c r="H69" i="51"/>
  <c r="C315" i="51"/>
  <c r="C280" i="51"/>
  <c r="C245" i="51"/>
  <c r="C210" i="51"/>
  <c r="C140" i="51"/>
  <c r="C175" i="51"/>
  <c r="C105" i="51"/>
  <c r="C70" i="51"/>
  <c r="K35" i="51"/>
  <c r="K351" i="51" s="1"/>
  <c r="F316" i="51"/>
  <c r="F281" i="51"/>
  <c r="F246" i="51"/>
  <c r="F211" i="51"/>
  <c r="F176" i="51"/>
  <c r="F141" i="51"/>
  <c r="F106" i="51"/>
  <c r="F71" i="51"/>
  <c r="AI36" i="51"/>
  <c r="I37" i="51"/>
  <c r="I353" i="51" s="1"/>
  <c r="G319" i="51"/>
  <c r="G284" i="51"/>
  <c r="G249" i="51"/>
  <c r="G214" i="51"/>
  <c r="G179" i="51"/>
  <c r="G144" i="51"/>
  <c r="G109" i="51"/>
  <c r="G74" i="51"/>
  <c r="E321" i="51"/>
  <c r="E251" i="51"/>
  <c r="E286" i="51"/>
  <c r="E216" i="51"/>
  <c r="E181" i="51"/>
  <c r="E146" i="51"/>
  <c r="E111" i="51"/>
  <c r="E76" i="51"/>
  <c r="U41" i="51"/>
  <c r="U357" i="51" s="1"/>
  <c r="AC41" i="51"/>
  <c r="AF41" i="51" s="1"/>
  <c r="H322" i="51"/>
  <c r="H252" i="51"/>
  <c r="H287" i="51"/>
  <c r="H217" i="51"/>
  <c r="H147" i="51"/>
  <c r="H182" i="51"/>
  <c r="H112" i="51"/>
  <c r="H77" i="51"/>
  <c r="C323" i="51"/>
  <c r="C288" i="51"/>
  <c r="C253" i="51"/>
  <c r="C218" i="51"/>
  <c r="C148" i="51"/>
  <c r="C183" i="51"/>
  <c r="C113" i="51"/>
  <c r="C78" i="51"/>
  <c r="K43" i="51"/>
  <c r="K359" i="51" s="1"/>
  <c r="F324" i="51"/>
  <c r="F289" i="51"/>
  <c r="F254" i="51"/>
  <c r="F219" i="51"/>
  <c r="F184" i="51"/>
  <c r="F149" i="51"/>
  <c r="F114" i="51"/>
  <c r="F79" i="51"/>
  <c r="AI44" i="51"/>
  <c r="I45" i="51"/>
  <c r="I361" i="51" s="1"/>
  <c r="G327" i="51"/>
  <c r="G292" i="51"/>
  <c r="G257" i="51"/>
  <c r="G222" i="51"/>
  <c r="G187" i="51"/>
  <c r="G152" i="51"/>
  <c r="G117" i="51"/>
  <c r="G82" i="51"/>
  <c r="E329" i="51"/>
  <c r="E259" i="51"/>
  <c r="E294" i="51"/>
  <c r="E224" i="51"/>
  <c r="E189" i="51"/>
  <c r="E154" i="51"/>
  <c r="E119" i="51"/>
  <c r="E84" i="51"/>
  <c r="U49" i="51"/>
  <c r="U365" i="51" s="1"/>
  <c r="AC49" i="51"/>
  <c r="AF49" i="51" s="1"/>
  <c r="H330" i="51"/>
  <c r="H295" i="51"/>
  <c r="H260" i="51"/>
  <c r="H225" i="51"/>
  <c r="H190" i="51"/>
  <c r="H155" i="51"/>
  <c r="H120" i="51"/>
  <c r="H85" i="51"/>
  <c r="C331" i="51"/>
  <c r="C261" i="51"/>
  <c r="C296" i="51"/>
  <c r="C226" i="51"/>
  <c r="C191" i="51"/>
  <c r="C156" i="51"/>
  <c r="C121" i="51"/>
  <c r="C86" i="51"/>
  <c r="F332" i="51"/>
  <c r="F262" i="51"/>
  <c r="F297" i="51"/>
  <c r="F227" i="51"/>
  <c r="F157" i="51"/>
  <c r="F192" i="51"/>
  <c r="F122" i="51"/>
  <c r="F87" i="51"/>
  <c r="AI52" i="51"/>
  <c r="I53" i="51"/>
  <c r="I369" i="51" s="1"/>
  <c r="I334" i="51"/>
  <c r="I299" i="51"/>
  <c r="I264" i="51"/>
  <c r="I194" i="51"/>
  <c r="I229" i="51"/>
  <c r="I159" i="51"/>
  <c r="I89" i="51"/>
  <c r="I124" i="51"/>
  <c r="L54" i="51"/>
  <c r="L370" i="51" s="1"/>
  <c r="AE54" i="51"/>
  <c r="AL54" i="51" s="1"/>
  <c r="I86" i="51"/>
  <c r="AO98" i="51"/>
  <c r="F305" i="51"/>
  <c r="F235" i="51"/>
  <c r="F270" i="51"/>
  <c r="F200" i="51"/>
  <c r="F165" i="51"/>
  <c r="F60" i="51"/>
  <c r="D27" i="51"/>
  <c r="D343" i="51" s="1"/>
  <c r="G308" i="51"/>
  <c r="G273" i="51"/>
  <c r="G238" i="51"/>
  <c r="G203" i="51"/>
  <c r="G98" i="51"/>
  <c r="G63" i="51"/>
  <c r="G168" i="51"/>
  <c r="G133" i="51"/>
  <c r="E310" i="51"/>
  <c r="E240" i="51"/>
  <c r="E205" i="51"/>
  <c r="E275" i="51"/>
  <c r="E100" i="51"/>
  <c r="E170" i="51"/>
  <c r="E65" i="51"/>
  <c r="E135" i="51"/>
  <c r="U30" i="51"/>
  <c r="U346" i="51" s="1"/>
  <c r="H311" i="51"/>
  <c r="H276" i="51"/>
  <c r="H241" i="51"/>
  <c r="H206" i="51"/>
  <c r="H171" i="51"/>
  <c r="H136" i="51"/>
  <c r="H101" i="51"/>
  <c r="H66" i="51"/>
  <c r="C312" i="51"/>
  <c r="C242" i="51"/>
  <c r="D242" i="51" s="1"/>
  <c r="C277" i="51"/>
  <c r="C207" i="51"/>
  <c r="D207" i="51" s="1"/>
  <c r="C172" i="51"/>
  <c r="C137" i="51"/>
  <c r="C102" i="51"/>
  <c r="C67" i="51"/>
  <c r="F313" i="51"/>
  <c r="F243" i="51"/>
  <c r="F278" i="51"/>
  <c r="F208" i="51"/>
  <c r="F173" i="51"/>
  <c r="F138" i="51"/>
  <c r="F103" i="51"/>
  <c r="F68" i="51"/>
  <c r="D35" i="51"/>
  <c r="D351" i="51" s="1"/>
  <c r="G316" i="51"/>
  <c r="G281" i="51"/>
  <c r="G246" i="51"/>
  <c r="G211" i="51"/>
  <c r="G141" i="51"/>
  <c r="G176" i="51"/>
  <c r="G71" i="51"/>
  <c r="G106" i="51"/>
  <c r="E318" i="51"/>
  <c r="E248" i="51"/>
  <c r="E213" i="51"/>
  <c r="E283" i="51"/>
  <c r="E178" i="51"/>
  <c r="E108" i="51"/>
  <c r="E143" i="51"/>
  <c r="E73" i="51"/>
  <c r="U38" i="51"/>
  <c r="U354" i="51" s="1"/>
  <c r="H319" i="51"/>
  <c r="H284" i="51"/>
  <c r="H249" i="51"/>
  <c r="H214" i="51"/>
  <c r="H179" i="51"/>
  <c r="H109" i="51"/>
  <c r="H74" i="51"/>
  <c r="H144" i="51"/>
  <c r="C320" i="51"/>
  <c r="C285" i="51"/>
  <c r="C250" i="51"/>
  <c r="C180" i="51"/>
  <c r="C215" i="51"/>
  <c r="C145" i="51"/>
  <c r="C110" i="51"/>
  <c r="C75" i="51"/>
  <c r="F321" i="51"/>
  <c r="F286" i="51"/>
  <c r="F251" i="51"/>
  <c r="F216" i="51"/>
  <c r="F181" i="51"/>
  <c r="F146" i="51"/>
  <c r="F111" i="51"/>
  <c r="F76" i="51"/>
  <c r="D43" i="51"/>
  <c r="D359" i="51" s="1"/>
  <c r="L43" i="51"/>
  <c r="L359" i="51" s="1"/>
  <c r="G324" i="51"/>
  <c r="G289" i="51"/>
  <c r="G254" i="51"/>
  <c r="G219" i="51"/>
  <c r="G184" i="51"/>
  <c r="G149" i="51"/>
  <c r="G114" i="51"/>
  <c r="G79" i="51"/>
  <c r="E326" i="51"/>
  <c r="E291" i="51"/>
  <c r="E256" i="51"/>
  <c r="E221" i="51"/>
  <c r="E186" i="51"/>
  <c r="E116" i="51"/>
  <c r="E151" i="51"/>
  <c r="E81" i="51"/>
  <c r="U46" i="51"/>
  <c r="U362" i="51" s="1"/>
  <c r="H327" i="51"/>
  <c r="H292" i="51"/>
  <c r="H257" i="51"/>
  <c r="H222" i="51"/>
  <c r="H117" i="51"/>
  <c r="H187" i="51"/>
  <c r="H152" i="51"/>
  <c r="H82" i="51"/>
  <c r="C328" i="51"/>
  <c r="C293" i="51"/>
  <c r="C258" i="51"/>
  <c r="C188" i="51"/>
  <c r="C223" i="51"/>
  <c r="C153" i="51"/>
  <c r="C118" i="51"/>
  <c r="C83" i="51"/>
  <c r="F329" i="51"/>
  <c r="F294" i="51"/>
  <c r="F259" i="51"/>
  <c r="F224" i="51"/>
  <c r="F189" i="51"/>
  <c r="F154" i="51"/>
  <c r="F119" i="51"/>
  <c r="F84" i="51"/>
  <c r="D51" i="51"/>
  <c r="D367" i="51" s="1"/>
  <c r="L51" i="51"/>
  <c r="L367" i="51" s="1"/>
  <c r="G332" i="51"/>
  <c r="G297" i="51"/>
  <c r="G262" i="51"/>
  <c r="G227" i="51"/>
  <c r="G192" i="51"/>
  <c r="G157" i="51"/>
  <c r="G122" i="51"/>
  <c r="G87" i="51"/>
  <c r="AO53" i="51"/>
  <c r="AI71" i="51"/>
  <c r="AO71" i="51"/>
  <c r="F310" i="51"/>
  <c r="F240" i="51"/>
  <c r="F275" i="51"/>
  <c r="F205" i="51"/>
  <c r="F135" i="51"/>
  <c r="F170" i="51"/>
  <c r="F65" i="51"/>
  <c r="F100" i="51"/>
  <c r="G313" i="51"/>
  <c r="G243" i="51"/>
  <c r="G278" i="51"/>
  <c r="G208" i="51"/>
  <c r="G138" i="51"/>
  <c r="G173" i="51"/>
  <c r="G103" i="51"/>
  <c r="J350" i="51"/>
  <c r="E315" i="51"/>
  <c r="E280" i="51"/>
  <c r="E245" i="51"/>
  <c r="E210" i="51"/>
  <c r="E140" i="51"/>
  <c r="E175" i="51"/>
  <c r="E105" i="51"/>
  <c r="E70" i="51"/>
  <c r="U35" i="51"/>
  <c r="U351" i="51" s="1"/>
  <c r="H316" i="51"/>
  <c r="H281" i="51"/>
  <c r="H246" i="51"/>
  <c r="H211" i="51"/>
  <c r="H176" i="51"/>
  <c r="H141" i="51"/>
  <c r="H106" i="51"/>
  <c r="H71" i="51"/>
  <c r="C317" i="51"/>
  <c r="C282" i="51"/>
  <c r="C247" i="51"/>
  <c r="C142" i="51"/>
  <c r="C212" i="51"/>
  <c r="C177" i="51"/>
  <c r="D177" i="51" s="1"/>
  <c r="C107" i="51"/>
  <c r="D107" i="51" s="1"/>
  <c r="C72" i="51"/>
  <c r="K37" i="51"/>
  <c r="K353" i="51" s="1"/>
  <c r="F318" i="51"/>
  <c r="F248" i="51"/>
  <c r="F283" i="51"/>
  <c r="F213" i="51"/>
  <c r="F143" i="51"/>
  <c r="F178" i="51"/>
  <c r="F108" i="51"/>
  <c r="F73" i="51"/>
  <c r="I39" i="51"/>
  <c r="I355" i="51" s="1"/>
  <c r="G321" i="51"/>
  <c r="G286" i="51"/>
  <c r="G216" i="51"/>
  <c r="G251" i="51"/>
  <c r="G181" i="51"/>
  <c r="G146" i="51"/>
  <c r="G111" i="51"/>
  <c r="J358" i="51"/>
  <c r="E323" i="51"/>
  <c r="E288" i="51"/>
  <c r="E253" i="51"/>
  <c r="E183" i="51"/>
  <c r="E148" i="51"/>
  <c r="E218" i="51"/>
  <c r="E113" i="51"/>
  <c r="E78" i="51"/>
  <c r="U43" i="51"/>
  <c r="U359" i="51" s="1"/>
  <c r="H324" i="51"/>
  <c r="H289" i="51"/>
  <c r="H254" i="51"/>
  <c r="H219" i="51"/>
  <c r="H149" i="51"/>
  <c r="H184" i="51"/>
  <c r="H114" i="51"/>
  <c r="H79" i="51"/>
  <c r="C325" i="51"/>
  <c r="C290" i="51"/>
  <c r="C255" i="51"/>
  <c r="C220" i="51"/>
  <c r="D220" i="51" s="1"/>
  <c r="C150" i="51"/>
  <c r="C185" i="51"/>
  <c r="C115" i="51"/>
  <c r="C80" i="51"/>
  <c r="K45" i="51"/>
  <c r="K361" i="51" s="1"/>
  <c r="F326" i="51"/>
  <c r="F291" i="51"/>
  <c r="F221" i="51"/>
  <c r="F256" i="51"/>
  <c r="F151" i="51"/>
  <c r="F186" i="51"/>
  <c r="F116" i="51"/>
  <c r="I47" i="51"/>
  <c r="I363" i="51" s="1"/>
  <c r="G329" i="51"/>
  <c r="G294" i="51"/>
  <c r="G259" i="51"/>
  <c r="G224" i="51"/>
  <c r="G189" i="51"/>
  <c r="G154" i="51"/>
  <c r="G119" i="51"/>
  <c r="J366" i="51"/>
  <c r="E331" i="51"/>
  <c r="E296" i="51"/>
  <c r="E261" i="51"/>
  <c r="E226" i="51"/>
  <c r="E191" i="51"/>
  <c r="E156" i="51"/>
  <c r="E121" i="51"/>
  <c r="E86" i="51"/>
  <c r="U51" i="51"/>
  <c r="U367" i="51" s="1"/>
  <c r="H332" i="51"/>
  <c r="H297" i="51"/>
  <c r="H262" i="51"/>
  <c r="H227" i="51"/>
  <c r="H157" i="51"/>
  <c r="H192" i="51"/>
  <c r="H122" i="51"/>
  <c r="H87" i="51"/>
  <c r="C333" i="51"/>
  <c r="C298" i="51"/>
  <c r="C263" i="51"/>
  <c r="C228" i="51"/>
  <c r="C193" i="51"/>
  <c r="C158" i="51"/>
  <c r="C123" i="51"/>
  <c r="D123" i="51" s="1"/>
  <c r="C88" i="51"/>
  <c r="G68" i="51"/>
  <c r="E312" i="51"/>
  <c r="E277" i="51"/>
  <c r="E242" i="51"/>
  <c r="E207" i="51"/>
  <c r="E172" i="51"/>
  <c r="E102" i="51"/>
  <c r="E137" i="51"/>
  <c r="U32" i="51"/>
  <c r="U348" i="51" s="1"/>
  <c r="H313" i="51"/>
  <c r="H278" i="51"/>
  <c r="H243" i="51"/>
  <c r="H208" i="51"/>
  <c r="H173" i="51"/>
  <c r="H138" i="51"/>
  <c r="H103" i="51"/>
  <c r="H68" i="51"/>
  <c r="C314" i="51"/>
  <c r="C279" i="51"/>
  <c r="C244" i="51"/>
  <c r="C209" i="51"/>
  <c r="D209" i="51" s="1"/>
  <c r="C104" i="51"/>
  <c r="C174" i="51"/>
  <c r="C139" i="51"/>
  <c r="D139" i="51" s="1"/>
  <c r="C69" i="51"/>
  <c r="F315" i="51"/>
  <c r="F280" i="51"/>
  <c r="F245" i="51"/>
  <c r="F210" i="51"/>
  <c r="F175" i="51"/>
  <c r="F105" i="51"/>
  <c r="F140" i="51"/>
  <c r="G318" i="51"/>
  <c r="G283" i="51"/>
  <c r="G248" i="51"/>
  <c r="G213" i="51"/>
  <c r="G178" i="51"/>
  <c r="G143" i="51"/>
  <c r="G108" i="51"/>
  <c r="G73" i="51"/>
  <c r="O38" i="51"/>
  <c r="O354" i="51" s="1"/>
  <c r="E320" i="51"/>
  <c r="E285" i="51"/>
  <c r="E250" i="51"/>
  <c r="E180" i="51"/>
  <c r="E215" i="51"/>
  <c r="E145" i="51"/>
  <c r="E110" i="51"/>
  <c r="E75" i="51"/>
  <c r="U40" i="51"/>
  <c r="U356" i="51" s="1"/>
  <c r="H321" i="51"/>
  <c r="H286" i="51"/>
  <c r="H251" i="51"/>
  <c r="H216" i="51"/>
  <c r="H181" i="51"/>
  <c r="H146" i="51"/>
  <c r="H111" i="51"/>
  <c r="H76" i="51"/>
  <c r="C322" i="51"/>
  <c r="C287" i="51"/>
  <c r="C252" i="51"/>
  <c r="C217" i="51"/>
  <c r="C182" i="51"/>
  <c r="C147" i="51"/>
  <c r="D147" i="51" s="1"/>
  <c r="C112" i="51"/>
  <c r="C77" i="51"/>
  <c r="F323" i="51"/>
  <c r="F288" i="51"/>
  <c r="F253" i="51"/>
  <c r="F218" i="51"/>
  <c r="F183" i="51"/>
  <c r="F148" i="51"/>
  <c r="F113" i="51"/>
  <c r="F78" i="51"/>
  <c r="G326" i="51"/>
  <c r="G291" i="51"/>
  <c r="G221" i="51"/>
  <c r="G256" i="51"/>
  <c r="G186" i="51"/>
  <c r="G151" i="51"/>
  <c r="G116" i="51"/>
  <c r="G81" i="51"/>
  <c r="E328" i="51"/>
  <c r="E293" i="51"/>
  <c r="E258" i="51"/>
  <c r="E223" i="51"/>
  <c r="E188" i="51"/>
  <c r="E153" i="51"/>
  <c r="E118" i="51"/>
  <c r="U48" i="51"/>
  <c r="U364" i="51" s="1"/>
  <c r="H329" i="51"/>
  <c r="H294" i="51"/>
  <c r="H259" i="51"/>
  <c r="H224" i="51"/>
  <c r="H189" i="51"/>
  <c r="H154" i="51"/>
  <c r="H119" i="51"/>
  <c r="H84" i="51"/>
  <c r="C330" i="51"/>
  <c r="C295" i="51"/>
  <c r="C260" i="51"/>
  <c r="C225" i="51"/>
  <c r="C190" i="51"/>
  <c r="C155" i="51"/>
  <c r="C120" i="51"/>
  <c r="C85" i="51"/>
  <c r="F331" i="51"/>
  <c r="F296" i="51"/>
  <c r="F226" i="51"/>
  <c r="F261" i="51"/>
  <c r="F156" i="51"/>
  <c r="F191" i="51"/>
  <c r="F121" i="51"/>
  <c r="F86" i="51"/>
  <c r="AE62" i="51"/>
  <c r="AL62" i="51" s="1"/>
  <c r="AC62" i="51"/>
  <c r="AF62" i="51" s="1"/>
  <c r="AO62" i="51"/>
  <c r="C76" i="51"/>
  <c r="F85" i="51"/>
  <c r="G315" i="51"/>
  <c r="G280" i="51"/>
  <c r="G245" i="51"/>
  <c r="G210" i="51"/>
  <c r="G175" i="51"/>
  <c r="G105" i="51"/>
  <c r="G70" i="51"/>
  <c r="G140" i="51"/>
  <c r="E317" i="51"/>
  <c r="E282" i="51"/>
  <c r="E247" i="51"/>
  <c r="E177" i="51"/>
  <c r="E212" i="51"/>
  <c r="E142" i="51"/>
  <c r="E107" i="51"/>
  <c r="U37" i="51"/>
  <c r="U353" i="51" s="1"/>
  <c r="H318" i="51"/>
  <c r="H283" i="51"/>
  <c r="H248" i="51"/>
  <c r="H213" i="51"/>
  <c r="H178" i="51"/>
  <c r="H143" i="51"/>
  <c r="H108" i="51"/>
  <c r="H73" i="51"/>
  <c r="C319" i="51"/>
  <c r="C284" i="51"/>
  <c r="C249" i="51"/>
  <c r="C214" i="51"/>
  <c r="C179" i="51"/>
  <c r="C144" i="51"/>
  <c r="D144" i="51" s="1"/>
  <c r="C109" i="51"/>
  <c r="C74" i="51"/>
  <c r="K319" i="51"/>
  <c r="K284" i="51"/>
  <c r="K249" i="51"/>
  <c r="K214" i="51"/>
  <c r="K179" i="51"/>
  <c r="K144" i="51"/>
  <c r="K109" i="51"/>
  <c r="K74" i="51"/>
  <c r="F320" i="51"/>
  <c r="F285" i="51"/>
  <c r="F250" i="51"/>
  <c r="F215" i="51"/>
  <c r="F180" i="51"/>
  <c r="F145" i="51"/>
  <c r="F110" i="51"/>
  <c r="F75" i="51"/>
  <c r="I321" i="51"/>
  <c r="I286" i="51"/>
  <c r="I251" i="51"/>
  <c r="I181" i="51"/>
  <c r="I216" i="51"/>
  <c r="I146" i="51"/>
  <c r="I111" i="51"/>
  <c r="I76" i="51"/>
  <c r="D287" i="51"/>
  <c r="D322" i="51"/>
  <c r="G323" i="51"/>
  <c r="G288" i="51"/>
  <c r="G253" i="51"/>
  <c r="G218" i="51"/>
  <c r="G183" i="51"/>
  <c r="G113" i="51"/>
  <c r="G148" i="51"/>
  <c r="E325" i="51"/>
  <c r="E290" i="51"/>
  <c r="E255" i="51"/>
  <c r="E185" i="51"/>
  <c r="E220" i="51"/>
  <c r="E150" i="51"/>
  <c r="E115" i="51"/>
  <c r="U45" i="51"/>
  <c r="U361" i="51" s="1"/>
  <c r="H326" i="51"/>
  <c r="H291" i="51"/>
  <c r="H256" i="51"/>
  <c r="H221" i="51"/>
  <c r="H186" i="51"/>
  <c r="H151" i="51"/>
  <c r="H116" i="51"/>
  <c r="H81" i="51"/>
  <c r="C327" i="51"/>
  <c r="C292" i="51"/>
  <c r="C257" i="51"/>
  <c r="D257" i="51" s="1"/>
  <c r="C222" i="51"/>
  <c r="C152" i="51"/>
  <c r="C187" i="51"/>
  <c r="D187" i="51" s="1"/>
  <c r="C117" i="51"/>
  <c r="D117" i="51" s="1"/>
  <c r="C82" i="51"/>
  <c r="K117" i="51"/>
  <c r="F328" i="51"/>
  <c r="F293" i="51"/>
  <c r="F258" i="51"/>
  <c r="F188" i="51"/>
  <c r="F223" i="51"/>
  <c r="F153" i="51"/>
  <c r="F118" i="51"/>
  <c r="F83" i="51"/>
  <c r="I294" i="51"/>
  <c r="D295" i="51"/>
  <c r="D330" i="51"/>
  <c r="G331" i="51"/>
  <c r="G296" i="51"/>
  <c r="G261" i="51"/>
  <c r="G191" i="51"/>
  <c r="G226" i="51"/>
  <c r="G156" i="51"/>
  <c r="G121" i="51"/>
  <c r="G86" i="51"/>
  <c r="E298" i="51"/>
  <c r="E333" i="51"/>
  <c r="E263" i="51"/>
  <c r="E228" i="51"/>
  <c r="E193" i="51"/>
  <c r="E158" i="51"/>
  <c r="E123" i="51"/>
  <c r="E88" i="51"/>
  <c r="U53" i="51"/>
  <c r="U369" i="51" s="1"/>
  <c r="AI64" i="51"/>
  <c r="AO64" i="51"/>
  <c r="AC64" i="51"/>
  <c r="AF64" i="51" s="1"/>
  <c r="G76" i="51"/>
  <c r="C334" i="51"/>
  <c r="C299" i="51"/>
  <c r="C264" i="51"/>
  <c r="C229" i="51"/>
  <c r="C194" i="51"/>
  <c r="D194" i="51" s="1"/>
  <c r="C89" i="51"/>
  <c r="C159" i="51"/>
  <c r="C124" i="51"/>
  <c r="K334" i="51"/>
  <c r="K299" i="51"/>
  <c r="K264" i="51"/>
  <c r="K229" i="51"/>
  <c r="K194" i="51"/>
  <c r="K159" i="51"/>
  <c r="K124" i="51"/>
  <c r="K89" i="51"/>
  <c r="AO61" i="51"/>
  <c r="AI61" i="51"/>
  <c r="AO63" i="51"/>
  <c r="AC70" i="51"/>
  <c r="AF70" i="51" s="1"/>
  <c r="D54" i="51"/>
  <c r="D370" i="51" s="1"/>
  <c r="AC60" i="51"/>
  <c r="AF60" i="51" s="1"/>
  <c r="AO69" i="51"/>
  <c r="AI69" i="51"/>
  <c r="AI70" i="51"/>
  <c r="AO74" i="51"/>
  <c r="AO86" i="51"/>
  <c r="AC86" i="51"/>
  <c r="AF86" i="51" s="1"/>
  <c r="X104" i="51"/>
  <c r="X105" i="51"/>
  <c r="E334" i="51"/>
  <c r="E299" i="51"/>
  <c r="E264" i="51"/>
  <c r="E229" i="51"/>
  <c r="E194" i="51"/>
  <c r="E124" i="51"/>
  <c r="E159" i="51"/>
  <c r="E89" i="51"/>
  <c r="U54" i="51"/>
  <c r="U370" i="51" s="1"/>
  <c r="AE70" i="51"/>
  <c r="AL70" i="51" s="1"/>
  <c r="AO78" i="51"/>
  <c r="AC78" i="51"/>
  <c r="AF78" i="51" s="1"/>
  <c r="AI88" i="51"/>
  <c r="AC88" i="51"/>
  <c r="AF88" i="51" s="1"/>
  <c r="AE101" i="51"/>
  <c r="AL101" i="51" s="1"/>
  <c r="AC101" i="51"/>
  <c r="AF101" i="51" s="1"/>
  <c r="AI89" i="51"/>
  <c r="AO89" i="51"/>
  <c r="AO104" i="51"/>
  <c r="AI104" i="51"/>
  <c r="AO111" i="51"/>
  <c r="AI87" i="51"/>
  <c r="AO87" i="51"/>
  <c r="AC108" i="51"/>
  <c r="AF108" i="51" s="1"/>
  <c r="AE108" i="51"/>
  <c r="AL108" i="51" s="1"/>
  <c r="AC141" i="51"/>
  <c r="AF141" i="51" s="1"/>
  <c r="AO141" i="51"/>
  <c r="AE141" i="51"/>
  <c r="AL141" i="51" s="1"/>
  <c r="AE98" i="51"/>
  <c r="AL98" i="51" s="1"/>
  <c r="AI98" i="51"/>
  <c r="AC98" i="51"/>
  <c r="AF98" i="51" s="1"/>
  <c r="X137" i="51"/>
  <c r="X138" i="51"/>
  <c r="AE63" i="51"/>
  <c r="AL63" i="51" s="1"/>
  <c r="AC63" i="51"/>
  <c r="AF63" i="51" s="1"/>
  <c r="AO67" i="51"/>
  <c r="AE71" i="51"/>
  <c r="AL71" i="51" s="1"/>
  <c r="AC71" i="51"/>
  <c r="AF71" i="51" s="1"/>
  <c r="AO72" i="51"/>
  <c r="AO75" i="51"/>
  <c r="AE79" i="51"/>
  <c r="AL79" i="51" s="1"/>
  <c r="AC79" i="51"/>
  <c r="AF79" i="51" s="1"/>
  <c r="AO80" i="51"/>
  <c r="AO83" i="51"/>
  <c r="AE87" i="51"/>
  <c r="AL87" i="51" s="1"/>
  <c r="AC87" i="51"/>
  <c r="AF87" i="51" s="1"/>
  <c r="AE111" i="51"/>
  <c r="AL111" i="51" s="1"/>
  <c r="AC111" i="51"/>
  <c r="AF111" i="51" s="1"/>
  <c r="X116" i="51"/>
  <c r="AO142" i="51"/>
  <c r="AI142" i="51"/>
  <c r="AC116" i="51"/>
  <c r="AF116" i="51" s="1"/>
  <c r="AE116" i="51"/>
  <c r="AL116" i="51" s="1"/>
  <c r="AO133" i="51"/>
  <c r="AE133" i="51"/>
  <c r="AL133" i="51" s="1"/>
  <c r="AC133" i="51"/>
  <c r="AF133" i="51" s="1"/>
  <c r="X176" i="51"/>
  <c r="X177" i="51"/>
  <c r="AE72" i="51"/>
  <c r="AL72" i="51" s="1"/>
  <c r="AE76" i="51"/>
  <c r="AL76" i="51" s="1"/>
  <c r="AE80" i="51"/>
  <c r="AL80" i="51" s="1"/>
  <c r="AE84" i="51"/>
  <c r="AL84" i="51" s="1"/>
  <c r="AO102" i="51"/>
  <c r="X109" i="51"/>
  <c r="X108" i="51"/>
  <c r="AC200" i="51"/>
  <c r="AF200" i="51" s="1"/>
  <c r="AO200" i="51"/>
  <c r="AE200" i="51"/>
  <c r="AL200" i="51" s="1"/>
  <c r="AI200" i="51"/>
  <c r="AO65" i="51"/>
  <c r="AI67" i="51"/>
  <c r="AO73" i="51"/>
  <c r="AI75" i="51"/>
  <c r="AO81" i="51"/>
  <c r="AI83" i="51"/>
  <c r="X96" i="51"/>
  <c r="AI97" i="51"/>
  <c r="AO99" i="51"/>
  <c r="X103" i="51"/>
  <c r="AO77" i="51"/>
  <c r="AO85" i="51"/>
  <c r="AI95" i="51"/>
  <c r="AO95" i="51"/>
  <c r="AO96" i="51"/>
  <c r="AI96" i="51"/>
  <c r="AI103" i="51"/>
  <c r="AO103" i="51"/>
  <c r="AI105" i="51"/>
  <c r="AO105" i="51"/>
  <c r="AC113" i="51"/>
  <c r="AF113" i="51" s="1"/>
  <c r="AO113" i="51"/>
  <c r="AI113" i="51"/>
  <c r="AE119" i="51"/>
  <c r="AL119" i="51" s="1"/>
  <c r="AC119" i="51"/>
  <c r="AF119" i="51" s="1"/>
  <c r="AC121" i="51"/>
  <c r="AF121" i="51" s="1"/>
  <c r="AO121" i="51"/>
  <c r="AI121" i="51"/>
  <c r="AI131" i="51"/>
  <c r="AE131" i="51"/>
  <c r="AL131" i="51" s="1"/>
  <c r="AC131" i="51"/>
  <c r="AF131" i="51" s="1"/>
  <c r="AC61" i="51"/>
  <c r="AF61" i="51" s="1"/>
  <c r="AC69" i="51"/>
  <c r="AF69" i="51" s="1"/>
  <c r="AC77" i="51"/>
  <c r="AF77" i="51" s="1"/>
  <c r="AC85" i="51"/>
  <c r="AF85" i="51" s="1"/>
  <c r="AC99" i="51"/>
  <c r="AF99" i="51" s="1"/>
  <c r="X100" i="51"/>
  <c r="AI106" i="51"/>
  <c r="X113" i="51"/>
  <c r="X117" i="51"/>
  <c r="X121" i="51"/>
  <c r="AI122" i="51"/>
  <c r="AE138" i="51"/>
  <c r="AL138" i="51" s="1"/>
  <c r="AC138" i="51"/>
  <c r="AF138" i="51" s="1"/>
  <c r="AO138" i="51"/>
  <c r="AE149" i="51"/>
  <c r="AL149" i="51" s="1"/>
  <c r="AC149" i="51"/>
  <c r="AF149" i="51" s="1"/>
  <c r="AO149" i="51"/>
  <c r="X157" i="51"/>
  <c r="X158" i="51"/>
  <c r="AE169" i="51"/>
  <c r="AL169" i="51" s="1"/>
  <c r="AC169" i="51"/>
  <c r="AF169" i="51" s="1"/>
  <c r="AI169" i="51"/>
  <c r="AO169" i="51"/>
  <c r="AO109" i="51"/>
  <c r="AO117" i="51"/>
  <c r="AE130" i="51"/>
  <c r="AL130" i="51" s="1"/>
  <c r="AC130" i="51"/>
  <c r="AF130" i="51" s="1"/>
  <c r="AO130" i="51"/>
  <c r="AE135" i="51"/>
  <c r="AL135" i="51" s="1"/>
  <c r="AO135" i="51"/>
  <c r="AC135" i="51"/>
  <c r="AF135" i="51" s="1"/>
  <c r="AC118" i="51"/>
  <c r="AF118" i="51" s="1"/>
  <c r="AC124" i="51"/>
  <c r="AF124" i="51" s="1"/>
  <c r="AE124" i="51"/>
  <c r="AL124" i="51" s="1"/>
  <c r="AE143" i="51"/>
  <c r="AL143" i="51" s="1"/>
  <c r="AO143" i="51"/>
  <c r="AC143" i="51"/>
  <c r="AF143" i="51" s="1"/>
  <c r="AI108" i="51"/>
  <c r="AI110" i="51"/>
  <c r="AO110" i="51"/>
  <c r="AO112" i="51"/>
  <c r="AI116" i="51"/>
  <c r="AI118" i="51"/>
  <c r="AO118" i="51"/>
  <c r="AO120" i="51"/>
  <c r="AO124" i="51"/>
  <c r="AI124" i="51"/>
  <c r="AI139" i="51"/>
  <c r="AE139" i="51"/>
  <c r="AL139" i="51" s="1"/>
  <c r="AC139" i="51"/>
  <c r="AF139" i="51" s="1"/>
  <c r="AI143" i="51"/>
  <c r="AO150" i="51"/>
  <c r="AI150" i="51"/>
  <c r="AI189" i="51"/>
  <c r="AO189" i="51"/>
  <c r="AI111" i="51"/>
  <c r="AI119" i="51"/>
  <c r="AO136" i="51"/>
  <c r="AE146" i="51"/>
  <c r="AL146" i="51" s="1"/>
  <c r="AC146" i="51"/>
  <c r="AF146" i="51" s="1"/>
  <c r="AI146" i="51"/>
  <c r="AO146" i="51"/>
  <c r="X149" i="51"/>
  <c r="X150" i="51"/>
  <c r="AE154" i="51"/>
  <c r="AL154" i="51" s="1"/>
  <c r="AC154" i="51"/>
  <c r="AF154" i="51" s="1"/>
  <c r="AE171" i="51"/>
  <c r="AL171" i="51" s="1"/>
  <c r="AC171" i="51"/>
  <c r="AF171" i="51" s="1"/>
  <c r="AO180" i="51"/>
  <c r="AI141" i="51"/>
  <c r="AC147" i="51"/>
  <c r="AF147" i="51" s="1"/>
  <c r="AI149" i="51"/>
  <c r="AC151" i="51"/>
  <c r="AF151" i="51" s="1"/>
  <c r="AO151" i="51"/>
  <c r="AC155" i="51"/>
  <c r="AF155" i="51" s="1"/>
  <c r="AI157" i="51"/>
  <c r="AC159" i="51"/>
  <c r="AF159" i="51" s="1"/>
  <c r="AO159" i="51"/>
  <c r="AO166" i="51"/>
  <c r="AE166" i="51"/>
  <c r="AL166" i="51" s="1"/>
  <c r="X168" i="51"/>
  <c r="AE173" i="51"/>
  <c r="AL173" i="51" s="1"/>
  <c r="AC173" i="51"/>
  <c r="AF173" i="51" s="1"/>
  <c r="AO177" i="51"/>
  <c r="AE147" i="51"/>
  <c r="AL147" i="51" s="1"/>
  <c r="AE151" i="51"/>
  <c r="AL151" i="51" s="1"/>
  <c r="X156" i="51"/>
  <c r="X170" i="51"/>
  <c r="AO171" i="51"/>
  <c r="AO175" i="51"/>
  <c r="AC175" i="51"/>
  <c r="AF175" i="51" s="1"/>
  <c r="AO205" i="51"/>
  <c r="AI205" i="51"/>
  <c r="AE229" i="51"/>
  <c r="AL229" i="51" s="1"/>
  <c r="AI229" i="51"/>
  <c r="AO229" i="51"/>
  <c r="AC229" i="51"/>
  <c r="AF229" i="51" s="1"/>
  <c r="AO154" i="51"/>
  <c r="AO157" i="51"/>
  <c r="AO168" i="51"/>
  <c r="AO170" i="51"/>
  <c r="AE170" i="51"/>
  <c r="AL170" i="51" s="1"/>
  <c r="AI171" i="51"/>
  <c r="X172" i="51"/>
  <c r="AI185" i="51"/>
  <c r="AO185" i="51"/>
  <c r="AI190" i="51"/>
  <c r="AO190" i="51"/>
  <c r="AO140" i="51"/>
  <c r="AO148" i="51"/>
  <c r="AI154" i="51"/>
  <c r="AO156" i="51"/>
  <c r="AC157" i="51"/>
  <c r="AF157" i="51" s="1"/>
  <c r="AI158" i="51"/>
  <c r="AO172" i="51"/>
  <c r="AE172" i="51"/>
  <c r="AL172" i="51" s="1"/>
  <c r="X174" i="51"/>
  <c r="X178" i="51"/>
  <c r="X179" i="51"/>
  <c r="AO144" i="51"/>
  <c r="AO152" i="51"/>
  <c r="AE165" i="51"/>
  <c r="AL165" i="51" s="1"/>
  <c r="AC165" i="51"/>
  <c r="AF165" i="51" s="1"/>
  <c r="X167" i="51"/>
  <c r="AO174" i="51"/>
  <c r="AE174" i="51"/>
  <c r="AL174" i="51" s="1"/>
  <c r="AC193" i="51"/>
  <c r="AF193" i="51" s="1"/>
  <c r="AE193" i="51"/>
  <c r="AL193" i="51" s="1"/>
  <c r="AE203" i="51"/>
  <c r="AL203" i="51" s="1"/>
  <c r="AO203" i="51"/>
  <c r="AC203" i="51"/>
  <c r="AF203" i="51" s="1"/>
  <c r="AO213" i="51"/>
  <c r="AI213" i="51"/>
  <c r="AE167" i="51"/>
  <c r="AL167" i="51" s="1"/>
  <c r="AC167" i="51"/>
  <c r="AF167" i="51" s="1"/>
  <c r="AI187" i="51"/>
  <c r="AO187" i="51"/>
  <c r="AC136" i="51"/>
  <c r="AF136" i="51" s="1"/>
  <c r="AC144" i="51"/>
  <c r="AF144" i="51" s="1"/>
  <c r="AC152" i="51"/>
  <c r="AF152" i="51" s="1"/>
  <c r="AI175" i="51"/>
  <c r="X191" i="51"/>
  <c r="X202" i="51"/>
  <c r="X203" i="51"/>
  <c r="AO210" i="51"/>
  <c r="AC219" i="51"/>
  <c r="AF219" i="51" s="1"/>
  <c r="AO237" i="51"/>
  <c r="AI237" i="51"/>
  <c r="X209" i="51"/>
  <c r="AI216" i="51"/>
  <c r="AE207" i="51"/>
  <c r="AL207" i="51" s="1"/>
  <c r="AI207" i="51"/>
  <c r="AC210" i="51"/>
  <c r="AF210" i="51" s="1"/>
  <c r="AI220" i="51"/>
  <c r="AO225" i="51"/>
  <c r="AE225" i="51"/>
  <c r="AL225" i="51" s="1"/>
  <c r="AO182" i="51"/>
  <c r="AO207" i="51"/>
  <c r="AO209" i="51"/>
  <c r="AI209" i="51"/>
  <c r="X215" i="51"/>
  <c r="AO188" i="51"/>
  <c r="AI192" i="51"/>
  <c r="X200" i="51"/>
  <c r="AO201" i="51"/>
  <c r="AO216" i="51"/>
  <c r="AE235" i="51"/>
  <c r="AL235" i="51" s="1"/>
  <c r="AI235" i="51"/>
  <c r="AC235" i="51"/>
  <c r="AF235" i="51" s="1"/>
  <c r="AO184" i="51"/>
  <c r="X206" i="51"/>
  <c r="X205" i="51"/>
  <c r="AI208" i="51"/>
  <c r="AC208" i="51"/>
  <c r="AF208" i="51" s="1"/>
  <c r="AO208" i="51"/>
  <c r="AO214" i="51"/>
  <c r="AI214" i="51"/>
  <c r="AO224" i="51"/>
  <c r="AC225" i="51"/>
  <c r="AF225" i="51" s="1"/>
  <c r="AO227" i="51"/>
  <c r="AI227" i="51"/>
  <c r="AO193" i="51"/>
  <c r="AI193" i="51"/>
  <c r="AO204" i="51"/>
  <c r="AC206" i="51"/>
  <c r="AF206" i="51" s="1"/>
  <c r="X216" i="51"/>
  <c r="X217" i="51"/>
  <c r="X218" i="51"/>
  <c r="X220" i="51"/>
  <c r="X219" i="51"/>
  <c r="AC223" i="51"/>
  <c r="AF223" i="51" s="1"/>
  <c r="AO223" i="51"/>
  <c r="AO241" i="51"/>
  <c r="AI241" i="51"/>
  <c r="X255" i="51"/>
  <c r="X254" i="51"/>
  <c r="X263" i="51"/>
  <c r="X262" i="51"/>
  <c r="AI203" i="51"/>
  <c r="X210" i="51"/>
  <c r="AE215" i="51"/>
  <c r="AL215" i="51" s="1"/>
  <c r="AO215" i="51"/>
  <c r="AI215" i="51"/>
  <c r="AO218" i="51"/>
  <c r="AI218" i="51"/>
  <c r="AI219" i="51"/>
  <c r="AE224" i="51"/>
  <c r="AL224" i="51" s="1"/>
  <c r="AC224" i="51"/>
  <c r="AF224" i="51" s="1"/>
  <c r="AI248" i="51"/>
  <c r="AO248" i="51"/>
  <c r="X201" i="51"/>
  <c r="AE221" i="51"/>
  <c r="AL221" i="51" s="1"/>
  <c r="AI221" i="51"/>
  <c r="AC221" i="51"/>
  <c r="AF221" i="51" s="1"/>
  <c r="AI240" i="51"/>
  <c r="AO240" i="51"/>
  <c r="AE258" i="51"/>
  <c r="AL258" i="51" s="1"/>
  <c r="AC258" i="51"/>
  <c r="AF258" i="51" s="1"/>
  <c r="AO258" i="51"/>
  <c r="AI204" i="51"/>
  <c r="AI228" i="51"/>
  <c r="AI250" i="51"/>
  <c r="AO250" i="51"/>
  <c r="AI254" i="51"/>
  <c r="AE254" i="51"/>
  <c r="AL254" i="51" s="1"/>
  <c r="AO254" i="51"/>
  <c r="AC254" i="51"/>
  <c r="AF254" i="51" s="1"/>
  <c r="AI225" i="51"/>
  <c r="X227" i="51"/>
  <c r="AO259" i="51"/>
  <c r="AI259" i="51"/>
  <c r="AE214" i="51"/>
  <c r="AL214" i="51" s="1"/>
  <c r="AC214" i="51"/>
  <c r="AF214" i="51" s="1"/>
  <c r="AI226" i="51"/>
  <c r="AO226" i="51"/>
  <c r="AO245" i="51"/>
  <c r="AI245" i="51"/>
  <c r="AI246" i="51"/>
  <c r="AO246" i="51"/>
  <c r="AI249" i="51"/>
  <c r="AO249" i="51"/>
  <c r="AI274" i="51"/>
  <c r="AO274" i="51"/>
  <c r="AI262" i="51"/>
  <c r="AO262" i="51"/>
  <c r="AC262" i="51"/>
  <c r="AF262" i="51" s="1"/>
  <c r="AC222" i="51"/>
  <c r="AF222" i="51" s="1"/>
  <c r="AC236" i="51"/>
  <c r="AF236" i="51" s="1"/>
  <c r="AC238" i="51"/>
  <c r="AF238" i="51" s="1"/>
  <c r="AO238" i="51"/>
  <c r="X258" i="51"/>
  <c r="X259" i="51"/>
  <c r="AE222" i="51"/>
  <c r="AL222" i="51" s="1"/>
  <c r="AC242" i="51"/>
  <c r="AF242" i="51" s="1"/>
  <c r="AC246" i="51"/>
  <c r="AF246" i="51" s="1"/>
  <c r="AO251" i="51"/>
  <c r="AI251" i="51"/>
  <c r="AI258" i="51"/>
  <c r="AO279" i="51"/>
  <c r="AC272" i="51"/>
  <c r="AF272" i="51" s="1"/>
  <c r="AO272" i="51"/>
  <c r="AE289" i="51"/>
  <c r="AL289" i="51" s="1"/>
  <c r="AC289" i="51"/>
  <c r="AF289" i="51" s="1"/>
  <c r="AO289" i="51"/>
  <c r="AO239" i="51"/>
  <c r="AE243" i="51"/>
  <c r="AL243" i="51" s="1"/>
  <c r="AC243" i="51"/>
  <c r="AF243" i="51" s="1"/>
  <c r="AO247" i="51"/>
  <c r="X250" i="51"/>
  <c r="X251" i="51"/>
  <c r="AE250" i="51"/>
  <c r="AL250" i="51" s="1"/>
  <c r="AC250" i="51"/>
  <c r="AF250" i="51" s="1"/>
  <c r="AO255" i="51"/>
  <c r="AI255" i="51"/>
  <c r="AO263" i="51"/>
  <c r="AI263" i="51"/>
  <c r="AO273" i="51"/>
  <c r="AI273" i="51"/>
  <c r="X252" i="51"/>
  <c r="X257" i="51"/>
  <c r="AI264" i="51"/>
  <c r="AI270" i="51"/>
  <c r="AI272" i="51"/>
  <c r="AO277" i="51"/>
  <c r="AC278" i="51"/>
  <c r="AF278" i="51" s="1"/>
  <c r="AO278" i="51"/>
  <c r="AE286" i="51"/>
  <c r="AL286" i="51" s="1"/>
  <c r="AC286" i="51"/>
  <c r="AF286" i="51" s="1"/>
  <c r="AO286" i="51"/>
  <c r="AO253" i="51"/>
  <c r="AE257" i="51"/>
  <c r="AL257" i="51" s="1"/>
  <c r="AC257" i="51"/>
  <c r="AF257" i="51" s="1"/>
  <c r="X260" i="51"/>
  <c r="X271" i="51"/>
  <c r="AI278" i="51"/>
  <c r="AI281" i="51"/>
  <c r="AO261" i="51"/>
  <c r="AE271" i="51"/>
  <c r="AL271" i="51" s="1"/>
  <c r="AC271" i="51"/>
  <c r="AF271" i="51" s="1"/>
  <c r="X274" i="51"/>
  <c r="X279" i="51"/>
  <c r="X289" i="51"/>
  <c r="X288" i="51"/>
  <c r="AO294" i="51"/>
  <c r="AI294" i="51"/>
  <c r="X295" i="51"/>
  <c r="X296" i="51"/>
  <c r="X308" i="51"/>
  <c r="X309" i="51"/>
  <c r="AO275" i="51"/>
  <c r="AE279" i="51"/>
  <c r="AL279" i="51" s="1"/>
  <c r="AC279" i="51"/>
  <c r="AF279" i="51" s="1"/>
  <c r="AI282" i="51"/>
  <c r="AO282" i="51"/>
  <c r="AO288" i="51"/>
  <c r="AI288" i="51"/>
  <c r="AO292" i="51"/>
  <c r="AI292" i="51"/>
  <c r="AC255" i="51"/>
  <c r="AF255" i="51" s="1"/>
  <c r="AC263" i="51"/>
  <c r="AF263" i="51" s="1"/>
  <c r="AC277" i="51"/>
  <c r="AF277" i="51" s="1"/>
  <c r="AC283" i="51"/>
  <c r="AF283" i="51" s="1"/>
  <c r="AO283" i="51"/>
  <c r="AI293" i="51"/>
  <c r="AO293" i="51"/>
  <c r="AO307" i="51"/>
  <c r="AI284" i="51"/>
  <c r="AC284" i="51"/>
  <c r="AF284" i="51" s="1"/>
  <c r="AO280" i="51"/>
  <c r="AI280" i="51"/>
  <c r="AO299" i="51"/>
  <c r="AI299" i="51"/>
  <c r="AO285" i="51"/>
  <c r="AE290" i="51"/>
  <c r="AL290" i="51" s="1"/>
  <c r="AO297" i="51"/>
  <c r="AI291" i="51"/>
  <c r="AC291" i="51"/>
  <c r="AF291" i="51" s="1"/>
  <c r="AC297" i="51"/>
  <c r="AF297" i="51" s="1"/>
  <c r="X310" i="51"/>
  <c r="X311" i="51"/>
  <c r="AI297" i="51"/>
  <c r="AO310" i="51"/>
  <c r="AE313" i="51"/>
  <c r="AL313" i="51" s="1"/>
  <c r="AC313" i="51"/>
  <c r="AF313" i="51" s="1"/>
  <c r="AO314" i="51"/>
  <c r="AE327" i="51"/>
  <c r="AL327" i="51" s="1"/>
  <c r="AC327" i="51"/>
  <c r="AF327" i="51" s="1"/>
  <c r="AO327" i="51"/>
  <c r="AO287" i="51"/>
  <c r="X292" i="51"/>
  <c r="X293" i="51"/>
  <c r="X294" i="51"/>
  <c r="AO305" i="51"/>
  <c r="AI305" i="51"/>
  <c r="AE308" i="51"/>
  <c r="AL308" i="51" s="1"/>
  <c r="AC308" i="51"/>
  <c r="AF308" i="51" s="1"/>
  <c r="AO295" i="51"/>
  <c r="AI298" i="51"/>
  <c r="AC298" i="51"/>
  <c r="AF298" i="51" s="1"/>
  <c r="X306" i="51"/>
  <c r="AE319" i="51"/>
  <c r="AL319" i="51" s="1"/>
  <c r="AC319" i="51"/>
  <c r="AF319" i="51" s="1"/>
  <c r="AO319" i="51"/>
  <c r="AO298" i="51"/>
  <c r="X305" i="51"/>
  <c r="AI295" i="51"/>
  <c r="AE298" i="51"/>
  <c r="AL298" i="51" s="1"/>
  <c r="X299" i="51"/>
  <c r="AC307" i="51"/>
  <c r="AF307" i="51" s="1"/>
  <c r="AO309" i="51"/>
  <c r="AI309" i="51"/>
  <c r="AI316" i="51"/>
  <c r="AI321" i="51"/>
  <c r="AC321" i="51"/>
  <c r="AF321" i="51" s="1"/>
  <c r="AE321" i="51"/>
  <c r="AL321" i="51" s="1"/>
  <c r="AO321" i="51"/>
  <c r="AI308" i="51"/>
  <c r="AC310" i="51"/>
  <c r="AF310" i="51" s="1"/>
  <c r="AI329" i="51"/>
  <c r="AC329" i="51"/>
  <c r="AF329" i="51" s="1"/>
  <c r="AE329" i="51"/>
  <c r="AL329" i="51" s="1"/>
  <c r="AO329" i="51"/>
  <c r="AO315" i="51"/>
  <c r="AO311" i="51"/>
  <c r="X316" i="51"/>
  <c r="AC311" i="51"/>
  <c r="AF311" i="51" s="1"/>
  <c r="X319" i="51"/>
  <c r="AO317" i="51"/>
  <c r="AI319" i="51"/>
  <c r="AO325" i="51"/>
  <c r="AI327" i="51"/>
  <c r="AO333" i="51"/>
  <c r="X322" i="51"/>
  <c r="X324" i="51"/>
  <c r="X326" i="51"/>
  <c r="X330" i="51"/>
  <c r="X332" i="51"/>
  <c r="AE324" i="51"/>
  <c r="AL324" i="51" s="1"/>
  <c r="AC324" i="51"/>
  <c r="AF324" i="51" s="1"/>
  <c r="AE332" i="51"/>
  <c r="AL332" i="51" s="1"/>
  <c r="AC332" i="51"/>
  <c r="AF332" i="51" s="1"/>
  <c r="AO322" i="51"/>
  <c r="AI324" i="51"/>
  <c r="AO330" i="51"/>
  <c r="AI330" i="51"/>
  <c r="AI332" i="51"/>
  <c r="AC322" i="51"/>
  <c r="AF322" i="51" s="1"/>
  <c r="AI325" i="51"/>
  <c r="AC330" i="51"/>
  <c r="AF330" i="51" s="1"/>
  <c r="AP117" i="43"/>
  <c r="AP115" i="43"/>
  <c r="AP111" i="43"/>
  <c r="AP102" i="43"/>
  <c r="AP100" i="43"/>
  <c r="AP98" i="43"/>
  <c r="AE99" i="28"/>
  <c r="AL99" i="28" s="1"/>
  <c r="AO104" i="28"/>
  <c r="X105" i="28"/>
  <c r="AO107" i="28"/>
  <c r="AO110" i="28"/>
  <c r="AO112" i="28"/>
  <c r="X113" i="28"/>
  <c r="X114" i="28"/>
  <c r="AO119" i="28"/>
  <c r="AE120" i="28"/>
  <c r="AL120" i="28" s="1"/>
  <c r="AO121" i="28"/>
  <c r="Y104" i="43"/>
  <c r="AI111" i="28"/>
  <c r="AO115" i="28"/>
  <c r="AO118" i="28"/>
  <c r="X120" i="28"/>
  <c r="X121" i="28"/>
  <c r="Y115" i="43"/>
  <c r="Y102" i="43"/>
  <c r="Y100" i="43"/>
  <c r="Y98" i="43"/>
  <c r="AO99" i="28"/>
  <c r="Y124" i="43"/>
  <c r="Y113" i="43"/>
  <c r="AP103" i="43"/>
  <c r="AO114" i="28"/>
  <c r="AC118" i="28"/>
  <c r="AF118" i="28" s="1"/>
  <c r="AI121" i="28"/>
  <c r="AC124" i="28"/>
  <c r="AF124" i="28" s="1"/>
  <c r="AP116" i="43"/>
  <c r="Y109" i="43"/>
  <c r="AC102" i="28"/>
  <c r="AF102" i="28" s="1"/>
  <c r="AC104" i="28"/>
  <c r="AF104" i="28" s="1"/>
  <c r="AC106" i="28"/>
  <c r="AF106" i="28" s="1"/>
  <c r="AC107" i="28"/>
  <c r="AF107" i="28" s="1"/>
  <c r="X111" i="28"/>
  <c r="AC111" i="28"/>
  <c r="AF111" i="28" s="1"/>
  <c r="AC112" i="28"/>
  <c r="AF112" i="28" s="1"/>
  <c r="AC119" i="28"/>
  <c r="AF119" i="28" s="1"/>
  <c r="AC103" i="28"/>
  <c r="AF103" i="28" s="1"/>
  <c r="AI106" i="28"/>
  <c r="X110" i="28"/>
  <c r="AI113" i="28"/>
  <c r="X119" i="28"/>
  <c r="AP108" i="43"/>
  <c r="AC98" i="28"/>
  <c r="AF98" i="28" s="1"/>
  <c r="AE104" i="28"/>
  <c r="AL104" i="28" s="1"/>
  <c r="AO111" i="28"/>
  <c r="AE112" i="28"/>
  <c r="AL112" i="28" s="1"/>
  <c r="AE113" i="28"/>
  <c r="AL113" i="28" s="1"/>
  <c r="AO116" i="28"/>
  <c r="X118" i="28"/>
  <c r="AC120" i="28"/>
  <c r="AF120" i="28" s="1"/>
  <c r="AE121" i="28"/>
  <c r="AL121" i="28" s="1"/>
  <c r="X124" i="28"/>
  <c r="AI237" i="28"/>
  <c r="X241" i="28"/>
  <c r="AI250" i="28"/>
  <c r="AI252" i="28"/>
  <c r="X240" i="28"/>
  <c r="AC241" i="28"/>
  <c r="AF241" i="28" s="1"/>
  <c r="AE250" i="28"/>
  <c r="AL250" i="28" s="1"/>
  <c r="AI238" i="28"/>
  <c r="AE245" i="28"/>
  <c r="AL245" i="28" s="1"/>
  <c r="AE260" i="28"/>
  <c r="AL260" i="28" s="1"/>
  <c r="X235" i="28"/>
  <c r="AE252" i="28"/>
  <c r="AL252" i="28" s="1"/>
  <c r="X256" i="28"/>
  <c r="AC263" i="28"/>
  <c r="AF263" i="28" s="1"/>
  <c r="AE244" i="28"/>
  <c r="AL244" i="28" s="1"/>
  <c r="AE247" i="28"/>
  <c r="AL247" i="28" s="1"/>
  <c r="AC239" i="28"/>
  <c r="AF239" i="28" s="1"/>
  <c r="AE251" i="28"/>
  <c r="AL251" i="28" s="1"/>
  <c r="X264" i="28"/>
  <c r="AC236" i="28"/>
  <c r="AF236" i="28" s="1"/>
  <c r="AE238" i="28"/>
  <c r="AL238" i="28" s="1"/>
  <c r="AE235" i="28"/>
  <c r="AL235" i="28" s="1"/>
  <c r="AI236" i="28"/>
  <c r="AI243" i="28"/>
  <c r="AE256" i="28"/>
  <c r="AL256" i="28" s="1"/>
  <c r="X238" i="28"/>
  <c r="AE249" i="28"/>
  <c r="AL249" i="28" s="1"/>
  <c r="AI255" i="28"/>
  <c r="K130" i="28"/>
  <c r="K95" i="28"/>
  <c r="AL25" i="28"/>
  <c r="K326" i="28"/>
  <c r="K256" i="28"/>
  <c r="R46" i="28"/>
  <c r="R362" i="28" s="1"/>
  <c r="U293" i="28"/>
  <c r="K309" i="28"/>
  <c r="K274" i="28"/>
  <c r="K204" i="28"/>
  <c r="K99" i="28"/>
  <c r="R29" i="28"/>
  <c r="R345" i="28" s="1"/>
  <c r="K305" i="28"/>
  <c r="D313" i="28"/>
  <c r="I149" i="28"/>
  <c r="J305" i="28"/>
  <c r="J270" i="28"/>
  <c r="J235" i="28"/>
  <c r="J200" i="28"/>
  <c r="J165" i="28"/>
  <c r="J60" i="28"/>
  <c r="O25" i="28"/>
  <c r="O341" i="28" s="1"/>
  <c r="J308" i="28"/>
  <c r="J273" i="28"/>
  <c r="J238" i="28"/>
  <c r="J203" i="28"/>
  <c r="J168" i="28"/>
  <c r="J133" i="28"/>
  <c r="J98" i="28"/>
  <c r="J63" i="28"/>
  <c r="O28" i="28"/>
  <c r="O344" i="28" s="1"/>
  <c r="J311" i="28"/>
  <c r="J66" i="28"/>
  <c r="J334" i="28"/>
  <c r="J299" i="28"/>
  <c r="J264" i="28"/>
  <c r="J229" i="28"/>
  <c r="J194" i="28"/>
  <c r="J159" i="28"/>
  <c r="J124" i="28"/>
  <c r="J89" i="28"/>
  <c r="O54" i="28"/>
  <c r="O370" i="28" s="1"/>
  <c r="I106" i="28"/>
  <c r="D328" i="28"/>
  <c r="U334" i="28"/>
  <c r="U299" i="28"/>
  <c r="U264" i="28"/>
  <c r="U229" i="28"/>
  <c r="U194" i="28"/>
  <c r="U159" i="28"/>
  <c r="U89" i="28"/>
  <c r="U124" i="28"/>
  <c r="L309" i="28"/>
  <c r="L274" i="28"/>
  <c r="L239" i="28"/>
  <c r="L169" i="28"/>
  <c r="L204" i="28"/>
  <c r="L134" i="28"/>
  <c r="L99" i="28"/>
  <c r="L64" i="28"/>
  <c r="K310" i="28"/>
  <c r="K240" i="28"/>
  <c r="K275" i="28"/>
  <c r="K170" i="28"/>
  <c r="K135" i="28"/>
  <c r="K205" i="28"/>
  <c r="K100" i="28"/>
  <c r="K65" i="28"/>
  <c r="R30" i="28"/>
  <c r="R346" i="28" s="1"/>
  <c r="K322" i="28"/>
  <c r="K252" i="28"/>
  <c r="K217" i="28"/>
  <c r="K287" i="28"/>
  <c r="K182" i="28"/>
  <c r="K147" i="28"/>
  <c r="K112" i="28"/>
  <c r="K77" i="28"/>
  <c r="R42" i="28"/>
  <c r="R358" i="28" s="1"/>
  <c r="J327" i="28"/>
  <c r="J292" i="28"/>
  <c r="J222" i="28"/>
  <c r="J257" i="28"/>
  <c r="J187" i="28"/>
  <c r="J152" i="28"/>
  <c r="J117" i="28"/>
  <c r="J82" i="28"/>
  <c r="O47" i="28"/>
  <c r="O363" i="28" s="1"/>
  <c r="R308" i="28"/>
  <c r="R273" i="28"/>
  <c r="R238" i="28"/>
  <c r="R203" i="28"/>
  <c r="R168" i="28"/>
  <c r="R133" i="28"/>
  <c r="R98" i="28"/>
  <c r="R63" i="28"/>
  <c r="D321" i="28"/>
  <c r="AG304" i="28"/>
  <c r="AG234" i="28"/>
  <c r="AG199" i="28"/>
  <c r="AG164" i="28"/>
  <c r="AG129" i="28"/>
  <c r="AG59" i="28"/>
  <c r="AG94" i="28"/>
  <c r="G305" i="28"/>
  <c r="G235" i="28"/>
  <c r="G270" i="28"/>
  <c r="G200" i="28"/>
  <c r="G165" i="28"/>
  <c r="G60" i="28"/>
  <c r="J342" i="28"/>
  <c r="E307" i="28"/>
  <c r="E272" i="28"/>
  <c r="E237" i="28"/>
  <c r="E202" i="28"/>
  <c r="E167" i="28"/>
  <c r="E132" i="28"/>
  <c r="E97" i="28"/>
  <c r="E62" i="28"/>
  <c r="U343" i="28"/>
  <c r="H308" i="28"/>
  <c r="H273" i="28"/>
  <c r="H238" i="28"/>
  <c r="H203" i="28"/>
  <c r="H168" i="28"/>
  <c r="H133" i="28"/>
  <c r="H98" i="28"/>
  <c r="H63" i="28"/>
  <c r="X28" i="28"/>
  <c r="C309" i="28"/>
  <c r="C274" i="28"/>
  <c r="C239" i="28"/>
  <c r="C204" i="28"/>
  <c r="C169" i="28"/>
  <c r="C134" i="28"/>
  <c r="C99" i="28"/>
  <c r="C64" i="28"/>
  <c r="F310" i="28"/>
  <c r="F275" i="28"/>
  <c r="F240" i="28"/>
  <c r="F205" i="28"/>
  <c r="F170" i="28"/>
  <c r="F135" i="28"/>
  <c r="F100" i="28"/>
  <c r="F65" i="28"/>
  <c r="AI30" i="28"/>
  <c r="I311" i="28"/>
  <c r="I241" i="28"/>
  <c r="I276" i="28"/>
  <c r="I206" i="28"/>
  <c r="I171" i="28"/>
  <c r="I136" i="28"/>
  <c r="I101" i="28"/>
  <c r="I66" i="28"/>
  <c r="AO31" i="28"/>
  <c r="D32" i="28"/>
  <c r="D348" i="28" s="1"/>
  <c r="L32" i="28"/>
  <c r="L348" i="28" s="1"/>
  <c r="G313" i="28"/>
  <c r="G243" i="28"/>
  <c r="G278" i="28"/>
  <c r="G208" i="28"/>
  <c r="G173" i="28"/>
  <c r="G138" i="28"/>
  <c r="G103" i="28"/>
  <c r="G68" i="28"/>
  <c r="E315" i="28"/>
  <c r="E280" i="28"/>
  <c r="E245" i="28"/>
  <c r="E210" i="28"/>
  <c r="E175" i="28"/>
  <c r="E140" i="28"/>
  <c r="E105" i="28"/>
  <c r="E70" i="28"/>
  <c r="U351" i="28"/>
  <c r="H316" i="28"/>
  <c r="H281" i="28"/>
  <c r="H246" i="28"/>
  <c r="H211" i="28"/>
  <c r="H176" i="28"/>
  <c r="H141" i="28"/>
  <c r="H106" i="28"/>
  <c r="H71" i="28"/>
  <c r="X36" i="28"/>
  <c r="C317" i="28"/>
  <c r="C282" i="28"/>
  <c r="C247" i="28"/>
  <c r="C212" i="28"/>
  <c r="C177" i="28"/>
  <c r="C142" i="28"/>
  <c r="C107" i="28"/>
  <c r="C72" i="28"/>
  <c r="F318" i="28"/>
  <c r="F283" i="28"/>
  <c r="F248" i="28"/>
  <c r="F213" i="28"/>
  <c r="F178" i="28"/>
  <c r="F143" i="28"/>
  <c r="F108" i="28"/>
  <c r="F73" i="28"/>
  <c r="I319" i="28"/>
  <c r="I284" i="28"/>
  <c r="I249" i="28"/>
  <c r="I214" i="28"/>
  <c r="I179" i="28"/>
  <c r="I144" i="28"/>
  <c r="I109" i="28"/>
  <c r="I74" i="28"/>
  <c r="AO39" i="28"/>
  <c r="D40" i="28"/>
  <c r="D356" i="28" s="1"/>
  <c r="G321" i="28"/>
  <c r="G286" i="28"/>
  <c r="G251" i="28"/>
  <c r="G216" i="28"/>
  <c r="G181" i="28"/>
  <c r="G111" i="28"/>
  <c r="G146" i="28"/>
  <c r="G76" i="28"/>
  <c r="J358" i="28"/>
  <c r="E323" i="28"/>
  <c r="E288" i="28"/>
  <c r="E253" i="28"/>
  <c r="E218" i="28"/>
  <c r="E183" i="28"/>
  <c r="E148" i="28"/>
  <c r="E113" i="28"/>
  <c r="E78" i="28"/>
  <c r="U359" i="28"/>
  <c r="H324" i="28"/>
  <c r="H289" i="28"/>
  <c r="H254" i="28"/>
  <c r="H219" i="28"/>
  <c r="H184" i="28"/>
  <c r="H149" i="28"/>
  <c r="H114" i="28"/>
  <c r="H79" i="28"/>
  <c r="X44" i="28"/>
  <c r="C325" i="28"/>
  <c r="C290" i="28"/>
  <c r="C255" i="28"/>
  <c r="C220" i="28"/>
  <c r="C185" i="28"/>
  <c r="C150" i="28"/>
  <c r="C115" i="28"/>
  <c r="C80" i="28"/>
  <c r="K325" i="28"/>
  <c r="K290" i="28"/>
  <c r="K255" i="28"/>
  <c r="K220" i="28"/>
  <c r="K185" i="28"/>
  <c r="K115" i="28"/>
  <c r="K150" i="28"/>
  <c r="K80" i="28"/>
  <c r="F326" i="28"/>
  <c r="F291" i="28"/>
  <c r="F256" i="28"/>
  <c r="F221" i="28"/>
  <c r="F186" i="28"/>
  <c r="F151" i="28"/>
  <c r="F116" i="28"/>
  <c r="F81" i="28"/>
  <c r="AI46" i="28"/>
  <c r="I257" i="28"/>
  <c r="AO47" i="28"/>
  <c r="C329" i="28"/>
  <c r="C294" i="28"/>
  <c r="C259" i="28"/>
  <c r="C224" i="28"/>
  <c r="C189" i="28"/>
  <c r="C119" i="28"/>
  <c r="C154" i="28"/>
  <c r="C84" i="28"/>
  <c r="J367" i="28"/>
  <c r="I332" i="28"/>
  <c r="I297" i="28"/>
  <c r="I227" i="28"/>
  <c r="I262" i="28"/>
  <c r="I157" i="28"/>
  <c r="I192" i="28"/>
  <c r="I122" i="28"/>
  <c r="I87" i="28"/>
  <c r="H333" i="28"/>
  <c r="H298" i="28"/>
  <c r="H263" i="28"/>
  <c r="H228" i="28"/>
  <c r="H193" i="28"/>
  <c r="H123" i="28"/>
  <c r="H158" i="28"/>
  <c r="H88" i="28"/>
  <c r="H299" i="28"/>
  <c r="H334" i="28"/>
  <c r="H264" i="28"/>
  <c r="H229" i="28"/>
  <c r="H159" i="28"/>
  <c r="H124" i="28"/>
  <c r="H194" i="28"/>
  <c r="H89" i="28"/>
  <c r="AI72" i="28"/>
  <c r="AO72" i="28"/>
  <c r="AJ304" i="28"/>
  <c r="AJ234" i="28"/>
  <c r="AJ164" i="28"/>
  <c r="AJ199" i="28"/>
  <c r="AJ129" i="28"/>
  <c r="AJ94" i="28"/>
  <c r="AJ59" i="28"/>
  <c r="H305" i="28"/>
  <c r="H270" i="28"/>
  <c r="H235" i="28"/>
  <c r="H165" i="28"/>
  <c r="H200" i="28"/>
  <c r="C306" i="28"/>
  <c r="C236" i="28"/>
  <c r="C271" i="28"/>
  <c r="C166" i="28"/>
  <c r="C201" i="28"/>
  <c r="C131" i="28"/>
  <c r="C96" i="28"/>
  <c r="K26" i="28"/>
  <c r="K342" i="28" s="1"/>
  <c r="F307" i="28"/>
  <c r="F272" i="28"/>
  <c r="F237" i="28"/>
  <c r="F202" i="28"/>
  <c r="F167" i="28"/>
  <c r="F132" i="28"/>
  <c r="F97" i="28"/>
  <c r="F62" i="28"/>
  <c r="AI27" i="28"/>
  <c r="I28" i="28"/>
  <c r="I344" i="28" s="1"/>
  <c r="D29" i="28"/>
  <c r="D345" i="28" s="1"/>
  <c r="G310" i="28"/>
  <c r="G275" i="28"/>
  <c r="G240" i="28"/>
  <c r="G205" i="28"/>
  <c r="G170" i="28"/>
  <c r="G135" i="28"/>
  <c r="G100" i="28"/>
  <c r="G65" i="28"/>
  <c r="AE30" i="28"/>
  <c r="AL30" i="28" s="1"/>
  <c r="E312" i="28"/>
  <c r="E242" i="28"/>
  <c r="E277" i="28"/>
  <c r="E207" i="28"/>
  <c r="E172" i="28"/>
  <c r="E137" i="28"/>
  <c r="E102" i="28"/>
  <c r="E67" i="28"/>
  <c r="U348" i="28"/>
  <c r="AC32" i="28"/>
  <c r="AF32" i="28" s="1"/>
  <c r="H313" i="28"/>
  <c r="H243" i="28"/>
  <c r="H278" i="28"/>
  <c r="H208" i="28"/>
  <c r="H173" i="28"/>
  <c r="H138" i="28"/>
  <c r="H103" i="28"/>
  <c r="H68" i="28"/>
  <c r="C314" i="28"/>
  <c r="C244" i="28"/>
  <c r="C279" i="28"/>
  <c r="C209" i="28"/>
  <c r="C174" i="28"/>
  <c r="C139" i="28"/>
  <c r="C104" i="28"/>
  <c r="F315" i="28"/>
  <c r="F280" i="28"/>
  <c r="F245" i="28"/>
  <c r="F210" i="28"/>
  <c r="F175" i="28"/>
  <c r="F140" i="28"/>
  <c r="F105" i="28"/>
  <c r="D37" i="28"/>
  <c r="D353" i="28" s="1"/>
  <c r="G318" i="28"/>
  <c r="G283" i="28"/>
  <c r="G213" i="28"/>
  <c r="G248" i="28"/>
  <c r="G178" i="28"/>
  <c r="G143" i="28"/>
  <c r="G108" i="28"/>
  <c r="G73" i="28"/>
  <c r="AE38" i="28"/>
  <c r="AL38" i="28" s="1"/>
  <c r="J355" i="28"/>
  <c r="E320" i="28"/>
  <c r="E285" i="28"/>
  <c r="E250" i="28"/>
  <c r="E215" i="28"/>
  <c r="E145" i="28"/>
  <c r="E180" i="28"/>
  <c r="E110" i="28"/>
  <c r="E75" i="28"/>
  <c r="U356" i="28"/>
  <c r="AC40" i="28"/>
  <c r="AF40" i="28" s="1"/>
  <c r="H321" i="28"/>
  <c r="H286" i="28"/>
  <c r="H251" i="28"/>
  <c r="H216" i="28"/>
  <c r="H181" i="28"/>
  <c r="H146" i="28"/>
  <c r="H111" i="28"/>
  <c r="H76" i="28"/>
  <c r="C322" i="28"/>
  <c r="C287" i="28"/>
  <c r="C252" i="28"/>
  <c r="C217" i="28"/>
  <c r="C182" i="28"/>
  <c r="C147" i="28"/>
  <c r="C112" i="28"/>
  <c r="F323" i="28"/>
  <c r="F288" i="28"/>
  <c r="F253" i="28"/>
  <c r="F218" i="28"/>
  <c r="F148" i="28"/>
  <c r="F183" i="28"/>
  <c r="F113" i="28"/>
  <c r="F78" i="28"/>
  <c r="AI43" i="28"/>
  <c r="D45" i="28"/>
  <c r="D361" i="28" s="1"/>
  <c r="G326" i="28"/>
  <c r="G291" i="28"/>
  <c r="G221" i="28"/>
  <c r="G256" i="28"/>
  <c r="G186" i="28"/>
  <c r="G151" i="28"/>
  <c r="G116" i="28"/>
  <c r="G81" i="28"/>
  <c r="AE46" i="28"/>
  <c r="AL46" i="28" s="1"/>
  <c r="E328" i="28"/>
  <c r="E293" i="28"/>
  <c r="E258" i="28"/>
  <c r="E223" i="28"/>
  <c r="E188" i="28"/>
  <c r="E153" i="28"/>
  <c r="E118" i="28"/>
  <c r="E83" i="28"/>
  <c r="D49" i="28"/>
  <c r="D365" i="28" s="1"/>
  <c r="C330" i="28"/>
  <c r="C295" i="28"/>
  <c r="C260" i="28"/>
  <c r="C225" i="28"/>
  <c r="D225" i="28" s="1"/>
  <c r="C190" i="28"/>
  <c r="C155" i="28"/>
  <c r="C120" i="28"/>
  <c r="C85" i="28"/>
  <c r="C331" i="28"/>
  <c r="C296" i="28"/>
  <c r="C261" i="28"/>
  <c r="D261" i="28" s="1"/>
  <c r="C226" i="28"/>
  <c r="D226" i="28" s="1"/>
  <c r="C191" i="28"/>
  <c r="D191" i="28" s="1"/>
  <c r="C156" i="28"/>
  <c r="D156" i="28" s="1"/>
  <c r="C121" i="28"/>
  <c r="D121" i="28" s="1"/>
  <c r="C86" i="28"/>
  <c r="K51" i="28"/>
  <c r="K367" i="28" s="1"/>
  <c r="J368" i="28"/>
  <c r="I53" i="28"/>
  <c r="I369" i="28" s="1"/>
  <c r="R53" i="28"/>
  <c r="R369" i="28" s="1"/>
  <c r="AO64" i="28"/>
  <c r="AE64" i="28"/>
  <c r="AL64" i="28" s="1"/>
  <c r="AC64" i="28"/>
  <c r="AF64" i="28" s="1"/>
  <c r="AM304" i="28"/>
  <c r="AM234" i="28"/>
  <c r="AM199" i="28"/>
  <c r="AM164" i="28"/>
  <c r="AM129" i="28"/>
  <c r="AM59" i="28"/>
  <c r="AM94" i="28"/>
  <c r="I25" i="28"/>
  <c r="I341" i="28" s="1"/>
  <c r="E95" i="28"/>
  <c r="E130" i="28"/>
  <c r="G307" i="28"/>
  <c r="G237" i="28"/>
  <c r="G272" i="28"/>
  <c r="G202" i="28"/>
  <c r="G167" i="28"/>
  <c r="G132" i="28"/>
  <c r="G97" i="28"/>
  <c r="G62" i="28"/>
  <c r="E309" i="28"/>
  <c r="E274" i="28"/>
  <c r="E239" i="28"/>
  <c r="E204" i="28"/>
  <c r="E169" i="28"/>
  <c r="E134" i="28"/>
  <c r="E99" i="28"/>
  <c r="E64" i="28"/>
  <c r="U345" i="28"/>
  <c r="AC29" i="28"/>
  <c r="AF29" i="28" s="1"/>
  <c r="H310" i="28"/>
  <c r="H275" i="28"/>
  <c r="H240" i="28"/>
  <c r="H205" i="28"/>
  <c r="H170" i="28"/>
  <c r="H135" i="28"/>
  <c r="H100" i="28"/>
  <c r="H65" i="28"/>
  <c r="C311" i="28"/>
  <c r="C276" i="28"/>
  <c r="C241" i="28"/>
  <c r="C206" i="28"/>
  <c r="C171" i="28"/>
  <c r="C136" i="28"/>
  <c r="C101" i="28"/>
  <c r="C66" i="28"/>
  <c r="K311" i="28"/>
  <c r="F312" i="28"/>
  <c r="F277" i="28"/>
  <c r="F242" i="28"/>
  <c r="F207" i="28"/>
  <c r="F172" i="28"/>
  <c r="F137" i="28"/>
  <c r="F67" i="28"/>
  <c r="F102" i="28"/>
  <c r="I33" i="28"/>
  <c r="I349" i="28" s="1"/>
  <c r="G315" i="28"/>
  <c r="G245" i="28"/>
  <c r="G280" i="28"/>
  <c r="G210" i="28"/>
  <c r="G175" i="28"/>
  <c r="G140" i="28"/>
  <c r="G105" i="28"/>
  <c r="G70" i="28"/>
  <c r="E317" i="28"/>
  <c r="E282" i="28"/>
  <c r="E247" i="28"/>
  <c r="E212" i="28"/>
  <c r="E142" i="28"/>
  <c r="E177" i="28"/>
  <c r="E107" i="28"/>
  <c r="E72" i="28"/>
  <c r="U353" i="28"/>
  <c r="AC37" i="28"/>
  <c r="AF37" i="28" s="1"/>
  <c r="H318" i="28"/>
  <c r="H283" i="28"/>
  <c r="H248" i="28"/>
  <c r="H213" i="28"/>
  <c r="H143" i="28"/>
  <c r="H178" i="28"/>
  <c r="H108" i="28"/>
  <c r="H73" i="28"/>
  <c r="C284" i="28"/>
  <c r="C319" i="28"/>
  <c r="C249" i="28"/>
  <c r="C214" i="28"/>
  <c r="C179" i="28"/>
  <c r="C144" i="28"/>
  <c r="C109" i="28"/>
  <c r="C74" i="28"/>
  <c r="K319" i="28"/>
  <c r="K284" i="28"/>
  <c r="K249" i="28"/>
  <c r="K214" i="28"/>
  <c r="K179" i="28"/>
  <c r="K144" i="28"/>
  <c r="K109" i="28"/>
  <c r="K74" i="28"/>
  <c r="F320" i="28"/>
  <c r="F285" i="28"/>
  <c r="F250" i="28"/>
  <c r="F215" i="28"/>
  <c r="F180" i="28"/>
  <c r="F145" i="28"/>
  <c r="F110" i="28"/>
  <c r="F75" i="28"/>
  <c r="I41" i="28"/>
  <c r="I357" i="28" s="1"/>
  <c r="D287" i="28"/>
  <c r="D77" i="28"/>
  <c r="G323" i="28"/>
  <c r="G288" i="28"/>
  <c r="G253" i="28"/>
  <c r="G218" i="28"/>
  <c r="G183" i="28"/>
  <c r="G148" i="28"/>
  <c r="G113" i="28"/>
  <c r="G78" i="28"/>
  <c r="E325" i="28"/>
  <c r="E290" i="28"/>
  <c r="E255" i="28"/>
  <c r="E220" i="28"/>
  <c r="E150" i="28"/>
  <c r="E185" i="28"/>
  <c r="E80" i="28"/>
  <c r="E115" i="28"/>
  <c r="U361" i="28"/>
  <c r="AC45" i="28"/>
  <c r="AF45" i="28" s="1"/>
  <c r="H326" i="28"/>
  <c r="H291" i="28"/>
  <c r="H256" i="28"/>
  <c r="H221" i="28"/>
  <c r="H151" i="28"/>
  <c r="H186" i="28"/>
  <c r="H116" i="28"/>
  <c r="H81" i="28"/>
  <c r="C327" i="28"/>
  <c r="C292" i="28"/>
  <c r="C257" i="28"/>
  <c r="C222" i="28"/>
  <c r="C187" i="28"/>
  <c r="C152" i="28"/>
  <c r="C117" i="28"/>
  <c r="C82" i="28"/>
  <c r="K327" i="28"/>
  <c r="K292" i="28"/>
  <c r="K257" i="28"/>
  <c r="K187" i="28"/>
  <c r="K222" i="28"/>
  <c r="K152" i="28"/>
  <c r="K117" i="28"/>
  <c r="K82" i="28"/>
  <c r="F328" i="28"/>
  <c r="F293" i="28"/>
  <c r="F258" i="28"/>
  <c r="F223" i="28"/>
  <c r="F188" i="28"/>
  <c r="F153" i="28"/>
  <c r="F83" i="28"/>
  <c r="F118" i="28"/>
  <c r="E329" i="28"/>
  <c r="E294" i="28"/>
  <c r="E259" i="28"/>
  <c r="E224" i="28"/>
  <c r="E189" i="28"/>
  <c r="E154" i="28"/>
  <c r="E84" i="28"/>
  <c r="E119" i="28"/>
  <c r="D50" i="28"/>
  <c r="D366" i="28" s="1"/>
  <c r="AE50" i="28"/>
  <c r="AL50" i="28" s="1"/>
  <c r="D296" i="28"/>
  <c r="D86" i="28"/>
  <c r="D331" i="28"/>
  <c r="L52" i="28"/>
  <c r="L368" i="28" s="1"/>
  <c r="AC52" i="28"/>
  <c r="AF52" i="28" s="1"/>
  <c r="J369" i="28"/>
  <c r="K54" i="28"/>
  <c r="K370" i="28" s="1"/>
  <c r="C61" i="28"/>
  <c r="F70" i="28"/>
  <c r="F130" i="28"/>
  <c r="F95" i="28"/>
  <c r="E306" i="28"/>
  <c r="E271" i="28"/>
  <c r="E236" i="28"/>
  <c r="E201" i="28"/>
  <c r="E166" i="28"/>
  <c r="E131" i="28"/>
  <c r="E96" i="28"/>
  <c r="E61" i="28"/>
  <c r="U342" i="28"/>
  <c r="AC26" i="28"/>
  <c r="AF26" i="28" s="1"/>
  <c r="H307" i="28"/>
  <c r="H272" i="28"/>
  <c r="H237" i="28"/>
  <c r="H202" i="28"/>
  <c r="H167" i="28"/>
  <c r="H132" i="28"/>
  <c r="H97" i="28"/>
  <c r="H62" i="28"/>
  <c r="C308" i="28"/>
  <c r="C273" i="28"/>
  <c r="C238" i="28"/>
  <c r="C203" i="28"/>
  <c r="C168" i="28"/>
  <c r="C133" i="28"/>
  <c r="C98" i="28"/>
  <c r="C63" i="28"/>
  <c r="K308" i="28"/>
  <c r="K273" i="28"/>
  <c r="K238" i="28"/>
  <c r="K203" i="28"/>
  <c r="K168" i="28"/>
  <c r="K133" i="28"/>
  <c r="K98" i="28"/>
  <c r="K63" i="28"/>
  <c r="F309" i="28"/>
  <c r="F274" i="28"/>
  <c r="F239" i="28"/>
  <c r="F204" i="28"/>
  <c r="F134" i="28"/>
  <c r="F169" i="28"/>
  <c r="F64" i="28"/>
  <c r="F99" i="28"/>
  <c r="I310" i="28"/>
  <c r="I275" i="28"/>
  <c r="I205" i="28"/>
  <c r="I240" i="28"/>
  <c r="I170" i="28"/>
  <c r="I135" i="28"/>
  <c r="I65" i="28"/>
  <c r="I100" i="28"/>
  <c r="AO30" i="28"/>
  <c r="D276" i="28"/>
  <c r="D66" i="28"/>
  <c r="D311" i="28"/>
  <c r="G312" i="28"/>
  <c r="G277" i="28"/>
  <c r="G242" i="28"/>
  <c r="G207" i="28"/>
  <c r="G172" i="28"/>
  <c r="G137" i="28"/>
  <c r="G102" i="28"/>
  <c r="G67" i="28"/>
  <c r="J349" i="28"/>
  <c r="E314" i="28"/>
  <c r="E279" i="28"/>
  <c r="E244" i="28"/>
  <c r="E209" i="28"/>
  <c r="E174" i="28"/>
  <c r="E139" i="28"/>
  <c r="E104" i="28"/>
  <c r="E69" i="28"/>
  <c r="U350" i="28"/>
  <c r="AC34" i="28"/>
  <c r="AF34" i="28" s="1"/>
  <c r="H315" i="28"/>
  <c r="H280" i="28"/>
  <c r="H245" i="28"/>
  <c r="H210" i="28"/>
  <c r="H175" i="28"/>
  <c r="H140" i="28"/>
  <c r="H105" i="28"/>
  <c r="H70" i="28"/>
  <c r="C316" i="28"/>
  <c r="C281" i="28"/>
  <c r="C246" i="28"/>
  <c r="C211" i="28"/>
  <c r="C176" i="28"/>
  <c r="C141" i="28"/>
  <c r="C71" i="28"/>
  <c r="C106" i="28"/>
  <c r="K316" i="28"/>
  <c r="K281" i="28"/>
  <c r="K246" i="28"/>
  <c r="K211" i="28"/>
  <c r="K176" i="28"/>
  <c r="K141" i="28"/>
  <c r="K106" i="28"/>
  <c r="K71" i="28"/>
  <c r="F317" i="28"/>
  <c r="F282" i="28"/>
  <c r="F247" i="28"/>
  <c r="F212" i="28"/>
  <c r="F142" i="28"/>
  <c r="F177" i="28"/>
  <c r="F107" i="28"/>
  <c r="F72" i="28"/>
  <c r="AI37" i="28"/>
  <c r="I38" i="28"/>
  <c r="I354" i="28" s="1"/>
  <c r="D284" i="28"/>
  <c r="D74" i="28"/>
  <c r="D319" i="28"/>
  <c r="G320" i="28"/>
  <c r="G285" i="28"/>
  <c r="G250" i="28"/>
  <c r="G215" i="28"/>
  <c r="G180" i="28"/>
  <c r="G145" i="28"/>
  <c r="G110" i="28"/>
  <c r="G75" i="28"/>
  <c r="J357" i="28"/>
  <c r="E322" i="28"/>
  <c r="E287" i="28"/>
  <c r="E252" i="28"/>
  <c r="E217" i="28"/>
  <c r="E182" i="28"/>
  <c r="E147" i="28"/>
  <c r="E112" i="28"/>
  <c r="E77" i="28"/>
  <c r="U358" i="28"/>
  <c r="AC42" i="28"/>
  <c r="AF42" i="28" s="1"/>
  <c r="H323" i="28"/>
  <c r="H288" i="28"/>
  <c r="H253" i="28"/>
  <c r="H218" i="28"/>
  <c r="H183" i="28"/>
  <c r="H148" i="28"/>
  <c r="H113" i="28"/>
  <c r="H78" i="28"/>
  <c r="C324" i="28"/>
  <c r="C289" i="28"/>
  <c r="C254" i="28"/>
  <c r="C219" i="28"/>
  <c r="C184" i="28"/>
  <c r="C149" i="28"/>
  <c r="C114" i="28"/>
  <c r="C79" i="28"/>
  <c r="K324" i="28"/>
  <c r="K289" i="28"/>
  <c r="K254" i="28"/>
  <c r="K219" i="28"/>
  <c r="K184" i="28"/>
  <c r="K149" i="28"/>
  <c r="K114" i="28"/>
  <c r="K79" i="28"/>
  <c r="F325" i="28"/>
  <c r="F290" i="28"/>
  <c r="F255" i="28"/>
  <c r="F220" i="28"/>
  <c r="F150" i="28"/>
  <c r="F185" i="28"/>
  <c r="F80" i="28"/>
  <c r="F115" i="28"/>
  <c r="AI45" i="28"/>
  <c r="I46" i="28"/>
  <c r="I362" i="28" s="1"/>
  <c r="D327" i="28"/>
  <c r="G328" i="28"/>
  <c r="G293" i="28"/>
  <c r="G258" i="28"/>
  <c r="G223" i="28"/>
  <c r="G188" i="28"/>
  <c r="G153" i="28"/>
  <c r="G118" i="28"/>
  <c r="G83" i="28"/>
  <c r="F329" i="28"/>
  <c r="F294" i="28"/>
  <c r="F259" i="28"/>
  <c r="F224" i="28"/>
  <c r="F189" i="28"/>
  <c r="F154" i="28"/>
  <c r="F119" i="28"/>
  <c r="F84" i="28"/>
  <c r="J365" i="28"/>
  <c r="E331" i="28"/>
  <c r="E296" i="28"/>
  <c r="E261" i="28"/>
  <c r="E226" i="28"/>
  <c r="E191" i="28"/>
  <c r="E156" i="28"/>
  <c r="E121" i="28"/>
  <c r="E86" i="28"/>
  <c r="D297" i="28"/>
  <c r="D87" i="28"/>
  <c r="D332" i="28"/>
  <c r="AI52" i="28"/>
  <c r="C333" i="28"/>
  <c r="C298" i="28"/>
  <c r="C263" i="28"/>
  <c r="C228" i="28"/>
  <c r="C193" i="28"/>
  <c r="C158" i="28"/>
  <c r="C123" i="28"/>
  <c r="C88" i="28"/>
  <c r="K333" i="28"/>
  <c r="K298" i="28"/>
  <c r="K263" i="28"/>
  <c r="K228" i="28"/>
  <c r="K193" i="28"/>
  <c r="K158" i="28"/>
  <c r="K123" i="28"/>
  <c r="K88" i="28"/>
  <c r="AC53" i="28"/>
  <c r="AF53" i="28" s="1"/>
  <c r="C334" i="28"/>
  <c r="C299" i="28"/>
  <c r="C264" i="28"/>
  <c r="C229" i="28"/>
  <c r="C194" i="28"/>
  <c r="C159" i="28"/>
  <c r="C124" i="28"/>
  <c r="C89" i="28"/>
  <c r="C305" i="28"/>
  <c r="C270" i="28"/>
  <c r="C235" i="28"/>
  <c r="C200" i="28"/>
  <c r="C130" i="28"/>
  <c r="C165" i="28"/>
  <c r="C95" i="28"/>
  <c r="C60" i="28"/>
  <c r="G130" i="28"/>
  <c r="G95" i="28"/>
  <c r="F306" i="28"/>
  <c r="F271" i="28"/>
  <c r="F236" i="28"/>
  <c r="F201" i="28"/>
  <c r="F166" i="28"/>
  <c r="F131" i="28"/>
  <c r="F96" i="28"/>
  <c r="F61" i="28"/>
  <c r="I27" i="28"/>
  <c r="I343" i="28" s="1"/>
  <c r="D28" i="28"/>
  <c r="D344" i="28" s="1"/>
  <c r="G309" i="28"/>
  <c r="G274" i="28"/>
  <c r="G239" i="28"/>
  <c r="G169" i="28"/>
  <c r="G134" i="28"/>
  <c r="G204" i="28"/>
  <c r="G99" i="28"/>
  <c r="G64" i="28"/>
  <c r="J346" i="28"/>
  <c r="E311" i="28"/>
  <c r="E276" i="28"/>
  <c r="E241" i="28"/>
  <c r="E171" i="28"/>
  <c r="E136" i="28"/>
  <c r="E206" i="28"/>
  <c r="E101" i="28"/>
  <c r="E66" i="28"/>
  <c r="U347" i="28"/>
  <c r="H312" i="28"/>
  <c r="H277" i="28"/>
  <c r="H242" i="28"/>
  <c r="H207" i="28"/>
  <c r="H172" i="28"/>
  <c r="H137" i="28"/>
  <c r="H102" i="28"/>
  <c r="H67" i="28"/>
  <c r="C313" i="28"/>
  <c r="C278" i="28"/>
  <c r="C243" i="28"/>
  <c r="C173" i="28"/>
  <c r="C138" i="28"/>
  <c r="C208" i="28"/>
  <c r="C103" i="28"/>
  <c r="K33" i="28"/>
  <c r="K349" i="28" s="1"/>
  <c r="F314" i="28"/>
  <c r="F279" i="28"/>
  <c r="F244" i="28"/>
  <c r="F174" i="28"/>
  <c r="F209" i="28"/>
  <c r="F139" i="28"/>
  <c r="F104" i="28"/>
  <c r="F69" i="28"/>
  <c r="I35" i="28"/>
  <c r="I351" i="28" s="1"/>
  <c r="D36" i="28"/>
  <c r="D352" i="28" s="1"/>
  <c r="G282" i="28"/>
  <c r="G317" i="28"/>
  <c r="G247" i="28"/>
  <c r="G177" i="28"/>
  <c r="G212" i="28"/>
  <c r="G142" i="28"/>
  <c r="G107" i="28"/>
  <c r="G72" i="28"/>
  <c r="J354" i="28"/>
  <c r="E319" i="28"/>
  <c r="E284" i="28"/>
  <c r="E249" i="28"/>
  <c r="E214" i="28"/>
  <c r="E144" i="28"/>
  <c r="E179" i="28"/>
  <c r="E109" i="28"/>
  <c r="E74" i="28"/>
  <c r="U355" i="28"/>
  <c r="H320" i="28"/>
  <c r="H285" i="28"/>
  <c r="H250" i="28"/>
  <c r="H215" i="28"/>
  <c r="H180" i="28"/>
  <c r="H145" i="28"/>
  <c r="H110" i="28"/>
  <c r="H75" i="28"/>
  <c r="C321" i="28"/>
  <c r="C286" i="28"/>
  <c r="C251" i="28"/>
  <c r="C216" i="28"/>
  <c r="C181" i="28"/>
  <c r="C146" i="28"/>
  <c r="C111" i="28"/>
  <c r="K41" i="28"/>
  <c r="K357" i="28" s="1"/>
  <c r="F322" i="28"/>
  <c r="F287" i="28"/>
  <c r="F252" i="28"/>
  <c r="F217" i="28"/>
  <c r="F182" i="28"/>
  <c r="F147" i="28"/>
  <c r="F112" i="28"/>
  <c r="F77" i="28"/>
  <c r="I43" i="28"/>
  <c r="I359" i="28" s="1"/>
  <c r="D44" i="28"/>
  <c r="D360" i="28" s="1"/>
  <c r="G325" i="28"/>
  <c r="G290" i="28"/>
  <c r="G255" i="28"/>
  <c r="G220" i="28"/>
  <c r="G185" i="28"/>
  <c r="G150" i="28"/>
  <c r="G115" i="28"/>
  <c r="G80" i="28"/>
  <c r="J362" i="28"/>
  <c r="E327" i="28"/>
  <c r="E292" i="28"/>
  <c r="E222" i="28"/>
  <c r="E257" i="28"/>
  <c r="E152" i="28"/>
  <c r="E187" i="28"/>
  <c r="E82" i="28"/>
  <c r="E117" i="28"/>
  <c r="U363" i="28"/>
  <c r="H328" i="28"/>
  <c r="H293" i="28"/>
  <c r="H258" i="28"/>
  <c r="H223" i="28"/>
  <c r="H188" i="28"/>
  <c r="H153" i="28"/>
  <c r="H118" i="28"/>
  <c r="H83" i="28"/>
  <c r="G329" i="28"/>
  <c r="G294" i="28"/>
  <c r="G259" i="28"/>
  <c r="G224" i="28"/>
  <c r="G189" i="28"/>
  <c r="G154" i="28"/>
  <c r="G119" i="28"/>
  <c r="G84" i="28"/>
  <c r="F330" i="28"/>
  <c r="F295" i="28"/>
  <c r="F260" i="28"/>
  <c r="F225" i="28"/>
  <c r="F190" i="28"/>
  <c r="F155" i="28"/>
  <c r="F120" i="28"/>
  <c r="F85" i="28"/>
  <c r="F331" i="28"/>
  <c r="F296" i="28"/>
  <c r="F261" i="28"/>
  <c r="F226" i="28"/>
  <c r="F156" i="28"/>
  <c r="F191" i="28"/>
  <c r="F121" i="28"/>
  <c r="F86" i="28"/>
  <c r="X51" i="28"/>
  <c r="E297" i="28"/>
  <c r="E332" i="28"/>
  <c r="E262" i="28"/>
  <c r="E227" i="28"/>
  <c r="E122" i="28"/>
  <c r="E192" i="28"/>
  <c r="E157" i="28"/>
  <c r="E87" i="28"/>
  <c r="K52" i="28"/>
  <c r="K368" i="28" s="1"/>
  <c r="D53" i="28"/>
  <c r="D369" i="28" s="1"/>
  <c r="AE53" i="28"/>
  <c r="AL53" i="28" s="1"/>
  <c r="D54" i="28"/>
  <c r="D370" i="28" s="1"/>
  <c r="AI54" i="28"/>
  <c r="D314" i="28"/>
  <c r="C304" i="28"/>
  <c r="C234" i="28"/>
  <c r="C199" i="28"/>
  <c r="C269" i="28"/>
  <c r="C164" i="28"/>
  <c r="C129" i="28"/>
  <c r="C94" i="28"/>
  <c r="C59" i="28"/>
  <c r="D25" i="28"/>
  <c r="D341" i="28" s="1"/>
  <c r="H130" i="28"/>
  <c r="H95" i="28"/>
  <c r="G306" i="28"/>
  <c r="G271" i="28"/>
  <c r="G236" i="28"/>
  <c r="G201" i="28"/>
  <c r="G166" i="28"/>
  <c r="G131" i="28"/>
  <c r="G96" i="28"/>
  <c r="G61" i="28"/>
  <c r="AE26" i="28"/>
  <c r="AL26" i="28" s="1"/>
  <c r="E308" i="28"/>
  <c r="E273" i="28"/>
  <c r="E238" i="28"/>
  <c r="E203" i="28"/>
  <c r="E168" i="28"/>
  <c r="E133" i="28"/>
  <c r="E98" i="28"/>
  <c r="E63" i="28"/>
  <c r="U344" i="28"/>
  <c r="H309" i="28"/>
  <c r="H274" i="28"/>
  <c r="H239" i="28"/>
  <c r="H169" i="28"/>
  <c r="H204" i="28"/>
  <c r="H134" i="28"/>
  <c r="H99" i="28"/>
  <c r="H64" i="28"/>
  <c r="C310" i="28"/>
  <c r="C275" i="28"/>
  <c r="C240" i="28"/>
  <c r="D240" i="28" s="1"/>
  <c r="C205" i="28"/>
  <c r="D205" i="28" s="1"/>
  <c r="C170" i="28"/>
  <c r="C135" i="28"/>
  <c r="D135" i="28" s="1"/>
  <c r="C100" i="28"/>
  <c r="C65" i="28"/>
  <c r="F311" i="28"/>
  <c r="F276" i="28"/>
  <c r="F241" i="28"/>
  <c r="F206" i="28"/>
  <c r="F171" i="28"/>
  <c r="F136" i="28"/>
  <c r="F66" i="28"/>
  <c r="F101" i="28"/>
  <c r="I312" i="28"/>
  <c r="I277" i="28"/>
  <c r="I242" i="28"/>
  <c r="I207" i="28"/>
  <c r="I137" i="28"/>
  <c r="I172" i="28"/>
  <c r="I102" i="28"/>
  <c r="I67" i="28"/>
  <c r="G314" i="28"/>
  <c r="G279" i="28"/>
  <c r="G244" i="28"/>
  <c r="G174" i="28"/>
  <c r="G139" i="28"/>
  <c r="G209" i="28"/>
  <c r="G104" i="28"/>
  <c r="G69" i="28"/>
  <c r="AE34" i="28"/>
  <c r="AL34" i="28" s="1"/>
  <c r="J140" i="28"/>
  <c r="E316" i="28"/>
  <c r="E281" i="28"/>
  <c r="E246" i="28"/>
  <c r="E211" i="28"/>
  <c r="E141" i="28"/>
  <c r="E176" i="28"/>
  <c r="E106" i="28"/>
  <c r="E71" i="28"/>
  <c r="U352" i="28"/>
  <c r="H317" i="28"/>
  <c r="H282" i="28"/>
  <c r="H247" i="28"/>
  <c r="H212" i="28"/>
  <c r="H177" i="28"/>
  <c r="H142" i="28"/>
  <c r="H107" i="28"/>
  <c r="H72" i="28"/>
  <c r="C318" i="28"/>
  <c r="C283" i="28"/>
  <c r="C248" i="28"/>
  <c r="C213" i="28"/>
  <c r="D213" i="28" s="1"/>
  <c r="C178" i="28"/>
  <c r="D178" i="28" s="1"/>
  <c r="C143" i="28"/>
  <c r="D143" i="28" s="1"/>
  <c r="C108" i="28"/>
  <c r="C73" i="28"/>
  <c r="K38" i="28"/>
  <c r="K354" i="28" s="1"/>
  <c r="F319" i="28"/>
  <c r="F284" i="28"/>
  <c r="F249" i="28"/>
  <c r="F214" i="28"/>
  <c r="F144" i="28"/>
  <c r="F179" i="28"/>
  <c r="F109" i="28"/>
  <c r="F74" i="28"/>
  <c r="I320" i="28"/>
  <c r="I285" i="28"/>
  <c r="I250" i="28"/>
  <c r="I215" i="28"/>
  <c r="I180" i="28"/>
  <c r="I145" i="28"/>
  <c r="I110" i="28"/>
  <c r="I75" i="28"/>
  <c r="G322" i="28"/>
  <c r="G287" i="28"/>
  <c r="G252" i="28"/>
  <c r="G217" i="28"/>
  <c r="G182" i="28"/>
  <c r="G147" i="28"/>
  <c r="G112" i="28"/>
  <c r="G77" i="28"/>
  <c r="AE42" i="28"/>
  <c r="AL42" i="28" s="1"/>
  <c r="E324" i="28"/>
  <c r="E289" i="28"/>
  <c r="E254" i="28"/>
  <c r="E219" i="28"/>
  <c r="E184" i="28"/>
  <c r="E149" i="28"/>
  <c r="E114" i="28"/>
  <c r="E79" i="28"/>
  <c r="U360" i="28"/>
  <c r="H325" i="28"/>
  <c r="H290" i="28"/>
  <c r="H255" i="28"/>
  <c r="H220" i="28"/>
  <c r="H185" i="28"/>
  <c r="H150" i="28"/>
  <c r="H115" i="28"/>
  <c r="H80" i="28"/>
  <c r="C326" i="28"/>
  <c r="C291" i="28"/>
  <c r="C256" i="28"/>
  <c r="D256" i="28" s="1"/>
  <c r="C221" i="28"/>
  <c r="C186" i="28"/>
  <c r="C151" i="28"/>
  <c r="C116" i="28"/>
  <c r="C81" i="28"/>
  <c r="F327" i="28"/>
  <c r="F292" i="28"/>
  <c r="F257" i="28"/>
  <c r="F222" i="28"/>
  <c r="F187" i="28"/>
  <c r="F152" i="28"/>
  <c r="F117" i="28"/>
  <c r="F82" i="28"/>
  <c r="I328" i="28"/>
  <c r="I293" i="28"/>
  <c r="I258" i="28"/>
  <c r="I223" i="28"/>
  <c r="I188" i="28"/>
  <c r="I153" i="28"/>
  <c r="I118" i="28"/>
  <c r="I83" i="28"/>
  <c r="H329" i="28"/>
  <c r="H294" i="28"/>
  <c r="H259" i="28"/>
  <c r="H224" i="28"/>
  <c r="H189" i="28"/>
  <c r="H154" i="28"/>
  <c r="H119" i="28"/>
  <c r="H84" i="28"/>
  <c r="G330" i="28"/>
  <c r="G295" i="28"/>
  <c r="G225" i="28"/>
  <c r="G260" i="28"/>
  <c r="G190" i="28"/>
  <c r="G155" i="28"/>
  <c r="G120" i="28"/>
  <c r="G85" i="28"/>
  <c r="G331" i="28"/>
  <c r="G296" i="28"/>
  <c r="G261" i="28"/>
  <c r="G226" i="28"/>
  <c r="G191" i="28"/>
  <c r="G156" i="28"/>
  <c r="G121" i="28"/>
  <c r="G86" i="28"/>
  <c r="F332" i="28"/>
  <c r="F297" i="28"/>
  <c r="F262" i="28"/>
  <c r="F227" i="28"/>
  <c r="F192" i="28"/>
  <c r="F157" i="28"/>
  <c r="F122" i="28"/>
  <c r="F87" i="28"/>
  <c r="E333" i="28"/>
  <c r="E298" i="28"/>
  <c r="E263" i="28"/>
  <c r="E228" i="28"/>
  <c r="E158" i="28"/>
  <c r="E193" i="28"/>
  <c r="E123" i="28"/>
  <c r="E88" i="28"/>
  <c r="E334" i="28"/>
  <c r="E299" i="28"/>
  <c r="E264" i="28"/>
  <c r="E229" i="28"/>
  <c r="E194" i="28"/>
  <c r="E159" i="28"/>
  <c r="E89" i="28"/>
  <c r="E124" i="28"/>
  <c r="I54" i="28"/>
  <c r="I370" i="28" s="1"/>
  <c r="D322" i="28"/>
  <c r="C68" i="28"/>
  <c r="E305" i="28"/>
  <c r="E270" i="28"/>
  <c r="E235" i="28"/>
  <c r="E200" i="28"/>
  <c r="E165" i="28"/>
  <c r="E60" i="28"/>
  <c r="H306" i="28"/>
  <c r="H271" i="28"/>
  <c r="H236" i="28"/>
  <c r="H201" i="28"/>
  <c r="H166" i="28"/>
  <c r="H131" i="28"/>
  <c r="H96" i="28"/>
  <c r="H61" i="28"/>
  <c r="C307" i="28"/>
  <c r="C272" i="28"/>
  <c r="C237" i="28"/>
  <c r="C202" i="28"/>
  <c r="C167" i="28"/>
  <c r="C97" i="28"/>
  <c r="D97" i="28" s="1"/>
  <c r="C132" i="28"/>
  <c r="D132" i="28" s="1"/>
  <c r="C62" i="28"/>
  <c r="K307" i="28"/>
  <c r="K272" i="28"/>
  <c r="K237" i="28"/>
  <c r="K167" i="28"/>
  <c r="K202" i="28"/>
  <c r="K97" i="28"/>
  <c r="K132" i="28"/>
  <c r="K62" i="28"/>
  <c r="F308" i="28"/>
  <c r="F273" i="28"/>
  <c r="F238" i="28"/>
  <c r="F168" i="28"/>
  <c r="F203" i="28"/>
  <c r="F133" i="28"/>
  <c r="F98" i="28"/>
  <c r="F63" i="28"/>
  <c r="I309" i="28"/>
  <c r="I274" i="28"/>
  <c r="I239" i="28"/>
  <c r="I204" i="28"/>
  <c r="I169" i="28"/>
  <c r="I134" i="28"/>
  <c r="I99" i="28"/>
  <c r="I64" i="28"/>
  <c r="D30" i="28"/>
  <c r="D346" i="28" s="1"/>
  <c r="L30" i="28"/>
  <c r="L346" i="28" s="1"/>
  <c r="G311" i="28"/>
  <c r="G276" i="28"/>
  <c r="G241" i="28"/>
  <c r="G206" i="28"/>
  <c r="G171" i="28"/>
  <c r="G101" i="28"/>
  <c r="G136" i="28"/>
  <c r="G66" i="28"/>
  <c r="J207" i="28"/>
  <c r="E313" i="28"/>
  <c r="E278" i="28"/>
  <c r="E243" i="28"/>
  <c r="E208" i="28"/>
  <c r="E173" i="28"/>
  <c r="E138" i="28"/>
  <c r="E103" i="28"/>
  <c r="E68" i="28"/>
  <c r="U349" i="28"/>
  <c r="H314" i="28"/>
  <c r="H279" i="28"/>
  <c r="H244" i="28"/>
  <c r="H209" i="28"/>
  <c r="H139" i="28"/>
  <c r="H174" i="28"/>
  <c r="H104" i="28"/>
  <c r="H69" i="28"/>
  <c r="C315" i="28"/>
  <c r="C280" i="28"/>
  <c r="C245" i="28"/>
  <c r="C210" i="28"/>
  <c r="C175" i="28"/>
  <c r="D175" i="28" s="1"/>
  <c r="C140" i="28"/>
  <c r="C105" i="28"/>
  <c r="D105" i="28" s="1"/>
  <c r="C70" i="28"/>
  <c r="K315" i="28"/>
  <c r="K280" i="28"/>
  <c r="K245" i="28"/>
  <c r="K210" i="28"/>
  <c r="K175" i="28"/>
  <c r="K140" i="28"/>
  <c r="K70" i="28"/>
  <c r="K105" i="28"/>
  <c r="F316" i="28"/>
  <c r="F281" i="28"/>
  <c r="F246" i="28"/>
  <c r="F211" i="28"/>
  <c r="F176" i="28"/>
  <c r="F141" i="28"/>
  <c r="F106" i="28"/>
  <c r="F71" i="28"/>
  <c r="I317" i="28"/>
  <c r="I282" i="28"/>
  <c r="I247" i="28"/>
  <c r="I212" i="28"/>
  <c r="I177" i="28"/>
  <c r="I142" i="28"/>
  <c r="I107" i="28"/>
  <c r="I72" i="28"/>
  <c r="D38" i="28"/>
  <c r="D354" i="28" s="1"/>
  <c r="G319" i="28"/>
  <c r="G284" i="28"/>
  <c r="G249" i="28"/>
  <c r="G214" i="28"/>
  <c r="G179" i="28"/>
  <c r="G144" i="28"/>
  <c r="G109" i="28"/>
  <c r="G74" i="28"/>
  <c r="J145" i="28"/>
  <c r="E321" i="28"/>
  <c r="E286" i="28"/>
  <c r="E251" i="28"/>
  <c r="E216" i="28"/>
  <c r="E146" i="28"/>
  <c r="E181" i="28"/>
  <c r="E111" i="28"/>
  <c r="E76" i="28"/>
  <c r="U357" i="28"/>
  <c r="H322" i="28"/>
  <c r="H287" i="28"/>
  <c r="H252" i="28"/>
  <c r="H217" i="28"/>
  <c r="H182" i="28"/>
  <c r="H147" i="28"/>
  <c r="H112" i="28"/>
  <c r="H77" i="28"/>
  <c r="C323" i="28"/>
  <c r="C288" i="28"/>
  <c r="C253" i="28"/>
  <c r="C218" i="28"/>
  <c r="D218" i="28" s="1"/>
  <c r="C183" i="28"/>
  <c r="D183" i="28" s="1"/>
  <c r="C148" i="28"/>
  <c r="D148" i="28" s="1"/>
  <c r="C78" i="28"/>
  <c r="C113" i="28"/>
  <c r="K323" i="28"/>
  <c r="K288" i="28"/>
  <c r="K253" i="28"/>
  <c r="K183" i="28"/>
  <c r="K218" i="28"/>
  <c r="K148" i="28"/>
  <c r="K113" i="28"/>
  <c r="K78" i="28"/>
  <c r="F324" i="28"/>
  <c r="F289" i="28"/>
  <c r="F254" i="28"/>
  <c r="F219" i="28"/>
  <c r="F184" i="28"/>
  <c r="F149" i="28"/>
  <c r="F114" i="28"/>
  <c r="F79" i="28"/>
  <c r="D46" i="28"/>
  <c r="D362" i="28" s="1"/>
  <c r="G327" i="28"/>
  <c r="G292" i="28"/>
  <c r="G257" i="28"/>
  <c r="G187" i="28"/>
  <c r="G222" i="28"/>
  <c r="G152" i="28"/>
  <c r="G117" i="28"/>
  <c r="G82" i="28"/>
  <c r="I224" i="28"/>
  <c r="H330" i="28"/>
  <c r="H295" i="28"/>
  <c r="H260" i="28"/>
  <c r="H225" i="28"/>
  <c r="H155" i="28"/>
  <c r="H190" i="28"/>
  <c r="H120" i="28"/>
  <c r="H85" i="28"/>
  <c r="G332" i="28"/>
  <c r="G297" i="28"/>
  <c r="G262" i="28"/>
  <c r="G227" i="28"/>
  <c r="G192" i="28"/>
  <c r="G157" i="28"/>
  <c r="G87" i="28"/>
  <c r="G122" i="28"/>
  <c r="F334" i="28"/>
  <c r="F299" i="28"/>
  <c r="F264" i="28"/>
  <c r="F229" i="28"/>
  <c r="F194" i="28"/>
  <c r="F124" i="28"/>
  <c r="F159" i="28"/>
  <c r="F89" i="28"/>
  <c r="C77" i="28"/>
  <c r="F305" i="28"/>
  <c r="F270" i="28"/>
  <c r="F235" i="28"/>
  <c r="F200" i="28"/>
  <c r="F165" i="28"/>
  <c r="F60" i="28"/>
  <c r="I26" i="28"/>
  <c r="I342" i="28" s="1"/>
  <c r="D307" i="28"/>
  <c r="G308" i="28"/>
  <c r="G273" i="28"/>
  <c r="G238" i="28"/>
  <c r="G203" i="28"/>
  <c r="G168" i="28"/>
  <c r="G133" i="28"/>
  <c r="G98" i="28"/>
  <c r="E310" i="28"/>
  <c r="E275" i="28"/>
  <c r="E240" i="28"/>
  <c r="E205" i="28"/>
  <c r="E170" i="28"/>
  <c r="E135" i="28"/>
  <c r="E100" i="28"/>
  <c r="E65" i="28"/>
  <c r="U346" i="28"/>
  <c r="H311" i="28"/>
  <c r="H276" i="28"/>
  <c r="H241" i="28"/>
  <c r="H206" i="28"/>
  <c r="H171" i="28"/>
  <c r="H136" i="28"/>
  <c r="H101" i="28"/>
  <c r="H66" i="28"/>
  <c r="C312" i="28"/>
  <c r="C277" i="28"/>
  <c r="C242" i="28"/>
  <c r="D242" i="28" s="1"/>
  <c r="C207" i="28"/>
  <c r="D207" i="28" s="1"/>
  <c r="C172" i="28"/>
  <c r="C137" i="28"/>
  <c r="C102" i="28"/>
  <c r="D102" i="28" s="1"/>
  <c r="C67" i="28"/>
  <c r="K277" i="28"/>
  <c r="F313" i="28"/>
  <c r="F278" i="28"/>
  <c r="F243" i="28"/>
  <c r="F208" i="28"/>
  <c r="F173" i="28"/>
  <c r="F138" i="28"/>
  <c r="F103" i="28"/>
  <c r="F68" i="28"/>
  <c r="I314" i="28"/>
  <c r="D280" i="28"/>
  <c r="D70" i="28"/>
  <c r="D315" i="28"/>
  <c r="G316" i="28"/>
  <c r="G281" i="28"/>
  <c r="G246" i="28"/>
  <c r="G211" i="28"/>
  <c r="G176" i="28"/>
  <c r="G141" i="28"/>
  <c r="G106" i="28"/>
  <c r="G71" i="28"/>
  <c r="J317" i="28"/>
  <c r="J282" i="28"/>
  <c r="J247" i="28"/>
  <c r="J212" i="28"/>
  <c r="J177" i="28"/>
  <c r="J142" i="28"/>
  <c r="J107" i="28"/>
  <c r="J72" i="28"/>
  <c r="E318" i="28"/>
  <c r="E283" i="28"/>
  <c r="E248" i="28"/>
  <c r="E213" i="28"/>
  <c r="E178" i="28"/>
  <c r="E143" i="28"/>
  <c r="E108" i="28"/>
  <c r="U354" i="28"/>
  <c r="H319" i="28"/>
  <c r="H284" i="28"/>
  <c r="H249" i="28"/>
  <c r="H214" i="28"/>
  <c r="H179" i="28"/>
  <c r="H144" i="28"/>
  <c r="H109" i="28"/>
  <c r="H74" i="28"/>
  <c r="C320" i="28"/>
  <c r="C285" i="28"/>
  <c r="C250" i="28"/>
  <c r="C215" i="28"/>
  <c r="D215" i="28" s="1"/>
  <c r="C180" i="28"/>
  <c r="C145" i="28"/>
  <c r="C110" i="28"/>
  <c r="C75" i="28"/>
  <c r="F321" i="28"/>
  <c r="F286" i="28"/>
  <c r="F251" i="28"/>
  <c r="F216" i="28"/>
  <c r="F146" i="28"/>
  <c r="F181" i="28"/>
  <c r="F111" i="28"/>
  <c r="F76" i="28"/>
  <c r="I322" i="28"/>
  <c r="I287" i="28"/>
  <c r="I252" i="28"/>
  <c r="I217" i="28"/>
  <c r="I147" i="28"/>
  <c r="I112" i="28"/>
  <c r="I182" i="28"/>
  <c r="I77" i="28"/>
  <c r="D288" i="28"/>
  <c r="D78" i="28"/>
  <c r="D323" i="28"/>
  <c r="G324" i="28"/>
  <c r="G289" i="28"/>
  <c r="G254" i="28"/>
  <c r="G219" i="28"/>
  <c r="G184" i="28"/>
  <c r="G149" i="28"/>
  <c r="G114" i="28"/>
  <c r="G79" i="28"/>
  <c r="J255" i="28"/>
  <c r="E326" i="28"/>
  <c r="E291" i="28"/>
  <c r="E256" i="28"/>
  <c r="E221" i="28"/>
  <c r="E151" i="28"/>
  <c r="E186" i="28"/>
  <c r="E81" i="28"/>
  <c r="E116" i="28"/>
  <c r="U362" i="28"/>
  <c r="H327" i="28"/>
  <c r="H292" i="28"/>
  <c r="H257" i="28"/>
  <c r="H222" i="28"/>
  <c r="H187" i="28"/>
  <c r="H152" i="28"/>
  <c r="H117" i="28"/>
  <c r="H82" i="28"/>
  <c r="C328" i="28"/>
  <c r="C293" i="28"/>
  <c r="C258" i="28"/>
  <c r="D258" i="28" s="1"/>
  <c r="C223" i="28"/>
  <c r="C188" i="28"/>
  <c r="C153" i="28"/>
  <c r="C118" i="28"/>
  <c r="D118" i="28" s="1"/>
  <c r="C83" i="28"/>
  <c r="K258" i="28"/>
  <c r="K189" i="28"/>
  <c r="I331" i="28"/>
  <c r="I296" i="28"/>
  <c r="I261" i="28"/>
  <c r="I226" i="28"/>
  <c r="I156" i="28"/>
  <c r="I191" i="28"/>
  <c r="I121" i="28"/>
  <c r="I86" i="28"/>
  <c r="H332" i="28"/>
  <c r="H297" i="28"/>
  <c r="H262" i="28"/>
  <c r="H227" i="28"/>
  <c r="H192" i="28"/>
  <c r="H157" i="28"/>
  <c r="H122" i="28"/>
  <c r="H87" i="28"/>
  <c r="G333" i="28"/>
  <c r="G298" i="28"/>
  <c r="G263" i="28"/>
  <c r="G228" i="28"/>
  <c r="G193" i="28"/>
  <c r="G158" i="28"/>
  <c r="G123" i="28"/>
  <c r="G88" i="28"/>
  <c r="G334" i="28"/>
  <c r="G299" i="28"/>
  <c r="G264" i="28"/>
  <c r="G229" i="28"/>
  <c r="G194" i="28"/>
  <c r="G159" i="28"/>
  <c r="G124" i="28"/>
  <c r="G89" i="28"/>
  <c r="E330" i="28"/>
  <c r="E295" i="28"/>
  <c r="E260" i="28"/>
  <c r="E225" i="28"/>
  <c r="E190" i="28"/>
  <c r="E155" i="28"/>
  <c r="E85" i="28"/>
  <c r="E120" i="28"/>
  <c r="H331" i="28"/>
  <c r="H296" i="28"/>
  <c r="H261" i="28"/>
  <c r="H226" i="28"/>
  <c r="H191" i="28"/>
  <c r="H156" i="28"/>
  <c r="H121" i="28"/>
  <c r="H86" i="28"/>
  <c r="C332" i="28"/>
  <c r="C297" i="28"/>
  <c r="C262" i="28"/>
  <c r="D262" i="28" s="1"/>
  <c r="C227" i="28"/>
  <c r="C192" i="28"/>
  <c r="D192" i="28" s="1"/>
  <c r="C157" i="28"/>
  <c r="C122" i="28"/>
  <c r="D122" i="28" s="1"/>
  <c r="C87" i="28"/>
  <c r="F333" i="28"/>
  <c r="F298" i="28"/>
  <c r="F263" i="28"/>
  <c r="F228" i="28"/>
  <c r="F158" i="28"/>
  <c r="F193" i="28"/>
  <c r="F123" i="28"/>
  <c r="F88" i="28"/>
  <c r="AI62" i="28"/>
  <c r="AI66" i="28"/>
  <c r="AE71" i="28"/>
  <c r="AL71" i="28" s="1"/>
  <c r="AI74" i="28"/>
  <c r="AO79" i="28"/>
  <c r="AO81" i="28"/>
  <c r="AE87" i="28"/>
  <c r="AL87" i="28" s="1"/>
  <c r="AO87" i="28"/>
  <c r="AI87" i="28"/>
  <c r="AC87" i="28"/>
  <c r="AF87" i="28" s="1"/>
  <c r="AI98" i="28"/>
  <c r="AO98" i="28"/>
  <c r="AI103" i="28"/>
  <c r="AO103" i="28"/>
  <c r="AC63" i="28"/>
  <c r="AF63" i="28" s="1"/>
  <c r="AI64" i="28"/>
  <c r="AO83" i="28"/>
  <c r="AO96" i="28"/>
  <c r="AI96" i="28"/>
  <c r="X115" i="28"/>
  <c r="AC60" i="28"/>
  <c r="AF60" i="28" s="1"/>
  <c r="AI63" i="28"/>
  <c r="AI67" i="28"/>
  <c r="AI69" i="28"/>
  <c r="AO69" i="28"/>
  <c r="AI75" i="28"/>
  <c r="AI77" i="28"/>
  <c r="AO77" i="28"/>
  <c r="AC79" i="28"/>
  <c r="AF79" i="28" s="1"/>
  <c r="AI83" i="28"/>
  <c r="AE69" i="28"/>
  <c r="AL69" i="28" s="1"/>
  <c r="AE77" i="28"/>
  <c r="AL77" i="28" s="1"/>
  <c r="AE79" i="28"/>
  <c r="AL79" i="28" s="1"/>
  <c r="AO97" i="28"/>
  <c r="AI97" i="28"/>
  <c r="AO65" i="28"/>
  <c r="AI65" i="28"/>
  <c r="AO67" i="28"/>
  <c r="AE70" i="28"/>
  <c r="AL70" i="28" s="1"/>
  <c r="AC70" i="28"/>
  <c r="AF70" i="28" s="1"/>
  <c r="AO75" i="28"/>
  <c r="AE78" i="28"/>
  <c r="AL78" i="28" s="1"/>
  <c r="AC78" i="28"/>
  <c r="AF78" i="28" s="1"/>
  <c r="AO80" i="28"/>
  <c r="AI80" i="28"/>
  <c r="AO73" i="28"/>
  <c r="AI73" i="28"/>
  <c r="AE61" i="28"/>
  <c r="AL61" i="28" s="1"/>
  <c r="AO61" i="28"/>
  <c r="AE85" i="28"/>
  <c r="AL85" i="28" s="1"/>
  <c r="AI85" i="28"/>
  <c r="AC85" i="28"/>
  <c r="AF85" i="28" s="1"/>
  <c r="AI105" i="28"/>
  <c r="AO105" i="28"/>
  <c r="AE134" i="28"/>
  <c r="AL134" i="28" s="1"/>
  <c r="AI134" i="28"/>
  <c r="AC134" i="28"/>
  <c r="AF134" i="28" s="1"/>
  <c r="AO134" i="28"/>
  <c r="AE68" i="28"/>
  <c r="AL68" i="28" s="1"/>
  <c r="AE76" i="28"/>
  <c r="AL76" i="28" s="1"/>
  <c r="AI81" i="28"/>
  <c r="AE84" i="28"/>
  <c r="AL84" i="28" s="1"/>
  <c r="AO85" i="28"/>
  <c r="AO95" i="28"/>
  <c r="AC80" i="28"/>
  <c r="AF80" i="28" s="1"/>
  <c r="AO86" i="28"/>
  <c r="AI89" i="28"/>
  <c r="AC89" i="28"/>
  <c r="AF89" i="28" s="1"/>
  <c r="X107" i="28"/>
  <c r="X97" i="28"/>
  <c r="AO122" i="28"/>
  <c r="AO89" i="28"/>
  <c r="AC95" i="28"/>
  <c r="AF95" i="28" s="1"/>
  <c r="AO123" i="28"/>
  <c r="AO140" i="28"/>
  <c r="AO101" i="28"/>
  <c r="AO109" i="28"/>
  <c r="AO117" i="28"/>
  <c r="AC123" i="28"/>
  <c r="AF123" i="28" s="1"/>
  <c r="X122" i="28"/>
  <c r="AE170" i="28"/>
  <c r="AL170" i="28" s="1"/>
  <c r="AC170" i="28"/>
  <c r="AF170" i="28" s="1"/>
  <c r="AO130" i="28"/>
  <c r="AI130" i="28"/>
  <c r="X137" i="28"/>
  <c r="AE173" i="28"/>
  <c r="AL173" i="28" s="1"/>
  <c r="AC173" i="28"/>
  <c r="AF173" i="28" s="1"/>
  <c r="AI173" i="28"/>
  <c r="X123" i="28"/>
  <c r="AO124" i="28"/>
  <c r="AO137" i="28"/>
  <c r="AE142" i="28"/>
  <c r="AL142" i="28" s="1"/>
  <c r="AI142" i="28"/>
  <c r="AC142" i="28"/>
  <c r="AF142" i="28" s="1"/>
  <c r="AO143" i="28"/>
  <c r="AO131" i="28"/>
  <c r="AE133" i="28"/>
  <c r="AL133" i="28" s="1"/>
  <c r="AC135" i="28"/>
  <c r="AF135" i="28" s="1"/>
  <c r="AI138" i="28"/>
  <c r="AE141" i="28"/>
  <c r="AL141" i="28" s="1"/>
  <c r="AC143" i="28"/>
  <c r="AF143" i="28" s="1"/>
  <c r="AC148" i="28"/>
  <c r="AF148" i="28" s="1"/>
  <c r="AE151" i="28"/>
  <c r="AL151" i="28" s="1"/>
  <c r="AC151" i="28"/>
  <c r="AF151" i="28" s="1"/>
  <c r="X159" i="28"/>
  <c r="AI170" i="28"/>
  <c r="AI174" i="28"/>
  <c r="AI178" i="28"/>
  <c r="AC181" i="28"/>
  <c r="AF181" i="28" s="1"/>
  <c r="AE186" i="28"/>
  <c r="AL186" i="28" s="1"/>
  <c r="AC186" i="28"/>
  <c r="AF186" i="28" s="1"/>
  <c r="AE189" i="28"/>
  <c r="AL189" i="28" s="1"/>
  <c r="AC189" i="28"/>
  <c r="AF189" i="28" s="1"/>
  <c r="AC140" i="28"/>
  <c r="AF140" i="28" s="1"/>
  <c r="AO144" i="28"/>
  <c r="AO146" i="28"/>
  <c r="AI146" i="28"/>
  <c r="X147" i="28"/>
  <c r="AC156" i="28"/>
  <c r="AF156" i="28" s="1"/>
  <c r="AE159" i="28"/>
  <c r="AL159" i="28" s="1"/>
  <c r="AC159" i="28"/>
  <c r="AF159" i="28" s="1"/>
  <c r="AI181" i="28"/>
  <c r="AI132" i="28"/>
  <c r="AE135" i="28"/>
  <c r="AL135" i="28" s="1"/>
  <c r="AC137" i="28"/>
  <c r="AF137" i="28" s="1"/>
  <c r="X138" i="28"/>
  <c r="AI140" i="28"/>
  <c r="AE143" i="28"/>
  <c r="AL143" i="28" s="1"/>
  <c r="AC144" i="28"/>
  <c r="AF144" i="28" s="1"/>
  <c r="AO159" i="28"/>
  <c r="AE172" i="28"/>
  <c r="AL172" i="28" s="1"/>
  <c r="AC172" i="28"/>
  <c r="AF172" i="28" s="1"/>
  <c r="AI144" i="28"/>
  <c r="X148" i="28"/>
  <c r="AO152" i="28"/>
  <c r="AO154" i="28"/>
  <c r="AI154" i="28"/>
  <c r="AI172" i="28"/>
  <c r="AE175" i="28"/>
  <c r="AL175" i="28" s="1"/>
  <c r="AI175" i="28"/>
  <c r="AE188" i="28"/>
  <c r="AL188" i="28" s="1"/>
  <c r="AC188" i="28"/>
  <c r="AF188" i="28" s="1"/>
  <c r="AO153" i="28"/>
  <c r="X156" i="28"/>
  <c r="AI171" i="28"/>
  <c r="AC171" i="28"/>
  <c r="AF171" i="28" s="1"/>
  <c r="AE191" i="28"/>
  <c r="AL191" i="28" s="1"/>
  <c r="X144" i="28"/>
  <c r="AE174" i="28"/>
  <c r="AL174" i="28" s="1"/>
  <c r="AC174" i="28"/>
  <c r="AF174" i="28" s="1"/>
  <c r="AI187" i="28"/>
  <c r="AC187" i="28"/>
  <c r="AF187" i="28" s="1"/>
  <c r="AE153" i="28"/>
  <c r="AL153" i="28" s="1"/>
  <c r="AI156" i="28"/>
  <c r="AC175" i="28"/>
  <c r="AF175" i="28" s="1"/>
  <c r="AE180" i="28"/>
  <c r="AL180" i="28" s="1"/>
  <c r="AC180" i="28"/>
  <c r="AF180" i="28" s="1"/>
  <c r="AE190" i="28"/>
  <c r="AL190" i="28" s="1"/>
  <c r="AC190" i="28"/>
  <c r="AF190" i="28" s="1"/>
  <c r="AE207" i="28"/>
  <c r="AL207" i="28" s="1"/>
  <c r="AC207" i="28"/>
  <c r="AF207" i="28" s="1"/>
  <c r="AO207" i="28"/>
  <c r="AI149" i="28"/>
  <c r="AO150" i="28"/>
  <c r="AI157" i="28"/>
  <c r="AO158" i="28"/>
  <c r="AE176" i="28"/>
  <c r="AL176" i="28" s="1"/>
  <c r="AC176" i="28"/>
  <c r="AF176" i="28" s="1"/>
  <c r="AE192" i="28"/>
  <c r="AL192" i="28" s="1"/>
  <c r="AC192" i="28"/>
  <c r="AF192" i="28" s="1"/>
  <c r="AO200" i="28"/>
  <c r="AE149" i="28"/>
  <c r="AL149" i="28" s="1"/>
  <c r="AE157" i="28"/>
  <c r="AL157" i="28" s="1"/>
  <c r="AE178" i="28"/>
  <c r="AL178" i="28" s="1"/>
  <c r="AC178" i="28"/>
  <c r="AF178" i="28" s="1"/>
  <c r="AE202" i="28"/>
  <c r="AL202" i="28" s="1"/>
  <c r="AC202" i="28"/>
  <c r="AF202" i="28" s="1"/>
  <c r="AO205" i="28"/>
  <c r="AI205" i="28"/>
  <c r="AE166" i="28"/>
  <c r="AL166" i="28" s="1"/>
  <c r="AC166" i="28"/>
  <c r="AF166" i="28" s="1"/>
  <c r="AI176" i="28"/>
  <c r="AC177" i="28"/>
  <c r="AF177" i="28" s="1"/>
  <c r="AE182" i="28"/>
  <c r="AL182" i="28" s="1"/>
  <c r="AC182" i="28"/>
  <c r="AF182" i="28" s="1"/>
  <c r="AI192" i="28"/>
  <c r="AC193" i="28"/>
  <c r="AF193" i="28" s="1"/>
  <c r="AE168" i="28"/>
  <c r="AL168" i="28" s="1"/>
  <c r="AC168" i="28"/>
  <c r="AF168" i="28" s="1"/>
  <c r="AE184" i="28"/>
  <c r="AL184" i="28" s="1"/>
  <c r="AC184" i="28"/>
  <c r="AF184" i="28" s="1"/>
  <c r="X209" i="28"/>
  <c r="X210" i="28"/>
  <c r="AO202" i="28"/>
  <c r="AI207" i="28"/>
  <c r="AO208" i="28"/>
  <c r="AE210" i="28"/>
  <c r="AL210" i="28" s="1"/>
  <c r="AO210" i="28"/>
  <c r="AI210" i="28"/>
  <c r="AC210" i="28"/>
  <c r="AF210" i="28" s="1"/>
  <c r="AI213" i="28"/>
  <c r="AO213" i="28"/>
  <c r="AE216" i="28"/>
  <c r="AL216" i="28" s="1"/>
  <c r="AC216" i="28"/>
  <c r="AF216" i="28" s="1"/>
  <c r="AC203" i="28"/>
  <c r="AF203" i="28" s="1"/>
  <c r="AI216" i="28"/>
  <c r="AI208" i="28"/>
  <c r="AE222" i="28"/>
  <c r="AL222" i="28" s="1"/>
  <c r="AC224" i="28"/>
  <c r="AF224" i="28" s="1"/>
  <c r="X227" i="28"/>
  <c r="AC228" i="28"/>
  <c r="AF228" i="28" s="1"/>
  <c r="AI239" i="28"/>
  <c r="X212" i="28"/>
  <c r="AO216" i="28"/>
  <c r="AO217" i="28"/>
  <c r="AI217" i="28"/>
  <c r="AO219" i="28"/>
  <c r="AI219" i="28"/>
  <c r="AI224" i="28"/>
  <c r="X220" i="28"/>
  <c r="X221" i="28"/>
  <c r="AO225" i="28"/>
  <c r="AI225" i="28"/>
  <c r="AO227" i="28"/>
  <c r="AE240" i="28"/>
  <c r="AL240" i="28" s="1"/>
  <c r="AC204" i="28"/>
  <c r="AF204" i="28" s="1"/>
  <c r="X228" i="28"/>
  <c r="X229" i="28"/>
  <c r="AO220" i="28"/>
  <c r="AO222" i="28"/>
  <c r="AO228" i="28"/>
  <c r="AI259" i="28"/>
  <c r="X214" i="28"/>
  <c r="AE237" i="28"/>
  <c r="AL237" i="28" s="1"/>
  <c r="AC237" i="28"/>
  <c r="AF237" i="28" s="1"/>
  <c r="AO215" i="28"/>
  <c r="X216" i="28"/>
  <c r="AO223" i="28"/>
  <c r="X224" i="28"/>
  <c r="X243" i="28"/>
  <c r="X242" i="28"/>
  <c r="X247" i="28"/>
  <c r="X246" i="28"/>
  <c r="X249" i="28"/>
  <c r="X248" i="28"/>
  <c r="AC254" i="28"/>
  <c r="AF254" i="28" s="1"/>
  <c r="AE254" i="28"/>
  <c r="AL254" i="28" s="1"/>
  <c r="X261" i="28"/>
  <c r="X260" i="28"/>
  <c r="AI215" i="28"/>
  <c r="AI223" i="28"/>
  <c r="AI235" i="28"/>
  <c r="X255" i="28"/>
  <c r="X254" i="28"/>
  <c r="X257" i="28"/>
  <c r="AI270" i="28"/>
  <c r="AO270" i="28"/>
  <c r="AI254" i="28"/>
  <c r="X259" i="28"/>
  <c r="X258" i="28"/>
  <c r="X245" i="28"/>
  <c r="X244" i="28"/>
  <c r="AI246" i="28"/>
  <c r="X253" i="28"/>
  <c r="X252" i="28"/>
  <c r="AC264" i="28"/>
  <c r="AF264" i="28" s="1"/>
  <c r="AI251" i="28"/>
  <c r="AI258" i="28"/>
  <c r="X263" i="28"/>
  <c r="X262" i="28"/>
  <c r="AI263" i="28"/>
  <c r="AC276" i="28"/>
  <c r="AF276" i="28" s="1"/>
  <c r="AE276" i="28"/>
  <c r="AL276" i="28" s="1"/>
  <c r="AE246" i="28"/>
  <c r="AL246" i="28" s="1"/>
  <c r="X251" i="28"/>
  <c r="X250" i="28"/>
  <c r="AC262" i="28"/>
  <c r="AF262" i="28" s="1"/>
  <c r="AO271" i="28"/>
  <c r="AO273" i="28"/>
  <c r="AE258" i="28"/>
  <c r="AL258" i="28" s="1"/>
  <c r="AI262" i="28"/>
  <c r="AE264" i="28"/>
  <c r="AL264" i="28" s="1"/>
  <c r="X270" i="28"/>
  <c r="AE281" i="28"/>
  <c r="AL281" i="28" s="1"/>
  <c r="AC281" i="28"/>
  <c r="AF281" i="28" s="1"/>
  <c r="AC243" i="28"/>
  <c r="AF243" i="28" s="1"/>
  <c r="AC253" i="28"/>
  <c r="AF253" i="28" s="1"/>
  <c r="AC255" i="28"/>
  <c r="AF255" i="28" s="1"/>
  <c r="AC257" i="28"/>
  <c r="AF257" i="28" s="1"/>
  <c r="AC259" i="28"/>
  <c r="AF259" i="28" s="1"/>
  <c r="AC261" i="28"/>
  <c r="AF261" i="28" s="1"/>
  <c r="X276" i="28"/>
  <c r="AE278" i="28"/>
  <c r="AL278" i="28" s="1"/>
  <c r="X272" i="28"/>
  <c r="AC273" i="28"/>
  <c r="AF273" i="28" s="1"/>
  <c r="AO276" i="28"/>
  <c r="AI281" i="28"/>
  <c r="AO281" i="28"/>
  <c r="AE289" i="28"/>
  <c r="AL289" i="28" s="1"/>
  <c r="AC289" i="28"/>
  <c r="AF289" i="28" s="1"/>
  <c r="AO272" i="28"/>
  <c r="X280" i="28"/>
  <c r="X281" i="28"/>
  <c r="AI294" i="28"/>
  <c r="AO294" i="28"/>
  <c r="AC280" i="28"/>
  <c r="AF280" i="28" s="1"/>
  <c r="AE280" i="28"/>
  <c r="AL280" i="28" s="1"/>
  <c r="AO282" i="28"/>
  <c r="AI286" i="28"/>
  <c r="AC286" i="28"/>
  <c r="AF286" i="28" s="1"/>
  <c r="AO295" i="28"/>
  <c r="AI295" i="28"/>
  <c r="X284" i="28"/>
  <c r="AO286" i="28"/>
  <c r="AI308" i="28"/>
  <c r="AO308" i="28"/>
  <c r="X279" i="28"/>
  <c r="AE286" i="28"/>
  <c r="AL286" i="28" s="1"/>
  <c r="AE291" i="28"/>
  <c r="AL291" i="28" s="1"/>
  <c r="AC291" i="28"/>
  <c r="AF291" i="28" s="1"/>
  <c r="X296" i="28"/>
  <c r="AE311" i="28"/>
  <c r="AL311" i="28" s="1"/>
  <c r="AC311" i="28"/>
  <c r="AF311" i="28" s="1"/>
  <c r="AC288" i="28"/>
  <c r="AF288" i="28" s="1"/>
  <c r="AE288" i="28"/>
  <c r="AL288" i="28" s="1"/>
  <c r="AI288" i="28"/>
  <c r="AI311" i="28"/>
  <c r="AO311" i="28"/>
  <c r="AO279" i="28"/>
  <c r="AO283" i="28"/>
  <c r="AO284" i="28"/>
  <c r="AC285" i="28"/>
  <c r="AF285" i="28" s="1"/>
  <c r="AO285" i="28"/>
  <c r="AO296" i="28"/>
  <c r="AC284" i="28"/>
  <c r="AF284" i="28" s="1"/>
  <c r="AI285" i="28"/>
  <c r="AO290" i="28"/>
  <c r="AI282" i="28"/>
  <c r="X289" i="28"/>
  <c r="AI291" i="28"/>
  <c r="AC294" i="28"/>
  <c r="AF294" i="28" s="1"/>
  <c r="AE294" i="28"/>
  <c r="AL294" i="28" s="1"/>
  <c r="AE319" i="28"/>
  <c r="AL319" i="28" s="1"/>
  <c r="AC319" i="28"/>
  <c r="AF319" i="28" s="1"/>
  <c r="AO319" i="28"/>
  <c r="AI319" i="28"/>
  <c r="AI289" i="28"/>
  <c r="AO309" i="28"/>
  <c r="AI309" i="28"/>
  <c r="X287" i="28"/>
  <c r="AO292" i="28"/>
  <c r="AO291" i="28"/>
  <c r="AO310" i="28"/>
  <c r="AI310" i="28"/>
  <c r="AC320" i="28"/>
  <c r="AF320" i="28" s="1"/>
  <c r="AO320" i="28"/>
  <c r="AI320" i="28"/>
  <c r="AE320" i="28"/>
  <c r="AL320" i="28" s="1"/>
  <c r="AI305" i="28"/>
  <c r="AC313" i="28"/>
  <c r="AF313" i="28" s="1"/>
  <c r="AE313" i="28"/>
  <c r="AL313" i="28" s="1"/>
  <c r="X316" i="28"/>
  <c r="AO298" i="28"/>
  <c r="X306" i="28"/>
  <c r="X305" i="28"/>
  <c r="AI297" i="28"/>
  <c r="AE329" i="28"/>
  <c r="AL329" i="28" s="1"/>
  <c r="AE306" i="28"/>
  <c r="AL306" i="28" s="1"/>
  <c r="AC306" i="28"/>
  <c r="AF306" i="28" s="1"/>
  <c r="AC321" i="28"/>
  <c r="AF321" i="28" s="1"/>
  <c r="AE321" i="28"/>
  <c r="AL321" i="28" s="1"/>
  <c r="AO297" i="28"/>
  <c r="AO305" i="28"/>
  <c r="X314" i="28"/>
  <c r="X317" i="28"/>
  <c r="X318" i="28"/>
  <c r="AO312" i="28"/>
  <c r="AI313" i="28"/>
  <c r="AC328" i="28"/>
  <c r="AF328" i="28" s="1"/>
  <c r="AO328" i="28"/>
  <c r="AI332" i="28"/>
  <c r="AO332" i="28"/>
  <c r="AE316" i="28"/>
  <c r="AL316" i="28" s="1"/>
  <c r="AC316" i="28"/>
  <c r="AF316" i="28" s="1"/>
  <c r="AI324" i="28"/>
  <c r="AO324" i="28"/>
  <c r="X311" i="28"/>
  <c r="AO316" i="28"/>
  <c r="AO317" i="28"/>
  <c r="AE327" i="28"/>
  <c r="AL327" i="28" s="1"/>
  <c r="AC327" i="28"/>
  <c r="AF327" i="28" s="1"/>
  <c r="AO327" i="28"/>
  <c r="AE312" i="28"/>
  <c r="AL312" i="28" s="1"/>
  <c r="AC314" i="28"/>
  <c r="AF314" i="28" s="1"/>
  <c r="AI317" i="28"/>
  <c r="AC318" i="28"/>
  <c r="AF318" i="28" s="1"/>
  <c r="AE318" i="28"/>
  <c r="AL318" i="28" s="1"/>
  <c r="X321" i="28"/>
  <c r="X322" i="28"/>
  <c r="AC326" i="28"/>
  <c r="AF326" i="28" s="1"/>
  <c r="AE326" i="28"/>
  <c r="AL326" i="28" s="1"/>
  <c r="X329" i="28"/>
  <c r="X330" i="28"/>
  <c r="AC334" i="28"/>
  <c r="AF334" i="28" s="1"/>
  <c r="AE334" i="28"/>
  <c r="AL334" i="28" s="1"/>
  <c r="AI321" i="28"/>
  <c r="AO321" i="28"/>
  <c r="AO322" i="28"/>
  <c r="AI322" i="28"/>
  <c r="AI329" i="28"/>
  <c r="AO329" i="28"/>
  <c r="AO330" i="28"/>
  <c r="AI330" i="28"/>
  <c r="AO323" i="28"/>
  <c r="AO331" i="28"/>
  <c r="AI318" i="28"/>
  <c r="AE325" i="28"/>
  <c r="AL325" i="28" s="1"/>
  <c r="AE333" i="28"/>
  <c r="AL333" i="28" s="1"/>
  <c r="AP271" i="43"/>
  <c r="AD50" i="43"/>
  <c r="AG50" i="43" s="1"/>
  <c r="AD39" i="43"/>
  <c r="AG39" i="43" s="1"/>
  <c r="AP119" i="43"/>
  <c r="AD292" i="43"/>
  <c r="AF272" i="43"/>
  <c r="AD49" i="43"/>
  <c r="AG49" i="43" s="1"/>
  <c r="AP113" i="43"/>
  <c r="AD300" i="43"/>
  <c r="AF280" i="43"/>
  <c r="AP51" i="43"/>
  <c r="AP43" i="43"/>
  <c r="AP35" i="43"/>
  <c r="AJ47" i="43"/>
  <c r="AD34" i="43"/>
  <c r="AG34" i="43" s="1"/>
  <c r="AP122" i="43"/>
  <c r="AP109" i="43"/>
  <c r="AP107" i="43"/>
  <c r="AP293" i="43"/>
  <c r="AP285" i="43"/>
  <c r="AP277" i="43"/>
  <c r="AF288" i="43"/>
  <c r="AP296" i="43"/>
  <c r="AD47" i="43"/>
  <c r="AG47" i="43" s="1"/>
  <c r="AD33" i="43"/>
  <c r="AG33" i="43" s="1"/>
  <c r="AP105" i="43"/>
  <c r="AP147" i="43"/>
  <c r="AP139" i="43"/>
  <c r="AF296" i="43"/>
  <c r="AF278" i="43"/>
  <c r="AP288" i="43"/>
  <c r="AJ53" i="43"/>
  <c r="AJ45" i="43"/>
  <c r="AJ37" i="43"/>
  <c r="AJ31" i="43"/>
  <c r="AP41" i="43"/>
  <c r="AP99" i="43"/>
  <c r="AP159" i="43"/>
  <c r="AP151" i="43"/>
  <c r="AP143" i="43"/>
  <c r="AP135" i="43"/>
  <c r="AP282" i="43"/>
  <c r="AP274" i="43"/>
  <c r="AP280" i="43"/>
  <c r="AD42" i="43"/>
  <c r="AG42" i="43" s="1"/>
  <c r="AD31" i="43"/>
  <c r="AG31" i="43" s="1"/>
  <c r="V39" i="43"/>
  <c r="V356" i="43" s="1"/>
  <c r="AP39" i="43"/>
  <c r="AD41" i="43"/>
  <c r="AG41" i="43" s="1"/>
  <c r="AP121" i="43"/>
  <c r="AP110" i="43"/>
  <c r="AP106" i="43"/>
  <c r="AP297" i="43"/>
  <c r="AP289" i="43"/>
  <c r="AP281" i="43"/>
  <c r="AD276" i="43"/>
  <c r="AD26" i="43"/>
  <c r="AG26" i="43" s="1"/>
  <c r="AP104" i="43"/>
  <c r="AP160" i="43"/>
  <c r="AP158" i="43"/>
  <c r="AP156" i="43"/>
  <c r="AP154" i="43"/>
  <c r="AP152" i="43"/>
  <c r="AP150" i="43"/>
  <c r="AP148" i="43"/>
  <c r="AP146" i="43"/>
  <c r="AP144" i="43"/>
  <c r="AP142" i="43"/>
  <c r="AP140" i="43"/>
  <c r="AP138" i="43"/>
  <c r="AP136" i="43"/>
  <c r="AP134" i="43"/>
  <c r="AP132" i="43"/>
  <c r="AP283" i="43"/>
  <c r="AP275" i="43"/>
  <c r="AD284" i="43"/>
  <c r="V47" i="43"/>
  <c r="V364" i="43" s="1"/>
  <c r="V29" i="43"/>
  <c r="V346" i="43" s="1"/>
  <c r="AD54" i="43"/>
  <c r="AG54" i="43" s="1"/>
  <c r="AJ51" i="43"/>
  <c r="AF48" i="43"/>
  <c r="AM48" i="43" s="1"/>
  <c r="AD46" i="43"/>
  <c r="AG46" i="43" s="1"/>
  <c r="AJ43" i="43"/>
  <c r="AF40" i="43"/>
  <c r="AM40" i="43" s="1"/>
  <c r="AD38" i="43"/>
  <c r="AG38" i="43" s="1"/>
  <c r="AJ35" i="43"/>
  <c r="AF32" i="43"/>
  <c r="AM32" i="43" s="1"/>
  <c r="AD30" i="43"/>
  <c r="AG30" i="43" s="1"/>
  <c r="AJ27" i="43"/>
  <c r="AP48" i="43"/>
  <c r="AP40" i="43"/>
  <c r="AP32" i="43"/>
  <c r="AD299" i="43"/>
  <c r="AF293" i="43"/>
  <c r="AD291" i="43"/>
  <c r="AF285" i="43"/>
  <c r="AD283" i="43"/>
  <c r="AF277" i="43"/>
  <c r="AD275" i="43"/>
  <c r="AP295" i="43"/>
  <c r="AP287" i="43"/>
  <c r="AP279" i="43"/>
  <c r="AF43" i="43"/>
  <c r="AM43" i="43" s="1"/>
  <c r="AF27" i="43"/>
  <c r="AM27" i="43" s="1"/>
  <c r="V37" i="43"/>
  <c r="V354" i="43" s="1"/>
  <c r="V28" i="43"/>
  <c r="V345" i="43" s="1"/>
  <c r="AF53" i="43"/>
  <c r="AM53" i="43" s="1"/>
  <c r="AD51" i="43"/>
  <c r="AG51" i="43" s="1"/>
  <c r="AF45" i="43"/>
  <c r="AM45" i="43" s="1"/>
  <c r="AF37" i="43"/>
  <c r="AM37" i="43" s="1"/>
  <c r="AD35" i="43"/>
  <c r="AG35" i="43" s="1"/>
  <c r="AF29" i="43"/>
  <c r="AM29" i="43" s="1"/>
  <c r="AP53" i="43"/>
  <c r="AP37" i="43"/>
  <c r="AF298" i="43"/>
  <c r="AF290" i="43"/>
  <c r="AF282" i="43"/>
  <c r="AF274" i="43"/>
  <c r="AP294" i="43"/>
  <c r="AP286" i="43"/>
  <c r="AP278" i="43"/>
  <c r="V45" i="43"/>
  <c r="V362" i="43" s="1"/>
  <c r="V36" i="43"/>
  <c r="V353" i="43" s="1"/>
  <c r="V27" i="43"/>
  <c r="V344" i="43" s="1"/>
  <c r="AP54" i="43"/>
  <c r="AP46" i="43"/>
  <c r="AP38" i="43"/>
  <c r="AP30" i="43"/>
  <c r="AF295" i="43"/>
  <c r="AF287" i="43"/>
  <c r="AF279" i="43"/>
  <c r="V53" i="43"/>
  <c r="V370" i="43" s="1"/>
  <c r="V44" i="43"/>
  <c r="V361" i="43" s="1"/>
  <c r="V35" i="43"/>
  <c r="V352" i="43" s="1"/>
  <c r="V26" i="43"/>
  <c r="V343" i="43" s="1"/>
  <c r="AP49" i="43"/>
  <c r="AP33" i="43"/>
  <c r="AD298" i="43"/>
  <c r="AD290" i="43"/>
  <c r="AD282" i="43"/>
  <c r="AD274" i="43"/>
  <c r="AP300" i="43"/>
  <c r="AP292" i="43"/>
  <c r="AP284" i="43"/>
  <c r="AP276" i="43"/>
  <c r="V52" i="43"/>
  <c r="V369" i="43" s="1"/>
  <c r="V43" i="43"/>
  <c r="V360" i="43" s="1"/>
  <c r="V34" i="43"/>
  <c r="V351" i="43" s="1"/>
  <c r="AF52" i="43"/>
  <c r="AM52" i="43" s="1"/>
  <c r="AF44" i="43"/>
  <c r="AM44" i="43" s="1"/>
  <c r="AF36" i="43"/>
  <c r="AM36" i="43" s="1"/>
  <c r="AF28" i="43"/>
  <c r="AM28" i="43" s="1"/>
  <c r="AP52" i="43"/>
  <c r="AP44" i="43"/>
  <c r="AP36" i="43"/>
  <c r="AP28" i="43"/>
  <c r="AF297" i="43"/>
  <c r="AF289" i="43"/>
  <c r="AF281" i="43"/>
  <c r="AF273" i="43"/>
  <c r="V51" i="43"/>
  <c r="V368" i="43" s="1"/>
  <c r="V42" i="43"/>
  <c r="V359" i="43" s="1"/>
  <c r="AJ52" i="43"/>
  <c r="AJ44" i="43"/>
  <c r="AJ36" i="43"/>
  <c r="V50" i="43"/>
  <c r="V367" i="43" s="1"/>
  <c r="V31" i="43"/>
  <c r="V348" i="43" s="1"/>
  <c r="AP50" i="43"/>
  <c r="AP42" i="43"/>
  <c r="AP34" i="43"/>
  <c r="AP26" i="43"/>
  <c r="Y125" i="43"/>
  <c r="H224" i="43"/>
  <c r="H216" i="43"/>
  <c r="H208" i="43"/>
  <c r="H189" i="43"/>
  <c r="H181" i="43"/>
  <c r="H173" i="43"/>
  <c r="H294" i="43"/>
  <c r="H286" i="43"/>
  <c r="H278" i="43"/>
  <c r="H154" i="43"/>
  <c r="H146" i="43"/>
  <c r="H138" i="43"/>
  <c r="V48" i="43"/>
  <c r="V365" i="43" s="1"/>
  <c r="V40" i="43"/>
  <c r="V357" i="43" s="1"/>
  <c r="V32" i="43"/>
  <c r="V349" i="43" s="1"/>
  <c r="H259" i="43"/>
  <c r="H251" i="43"/>
  <c r="H243" i="43"/>
  <c r="Y37" i="43"/>
  <c r="Y33" i="43"/>
  <c r="Y31" i="43"/>
  <c r="Y29" i="43"/>
  <c r="Y54" i="43"/>
  <c r="Y50" i="43"/>
  <c r="Y46" i="43"/>
  <c r="Y45" i="43"/>
  <c r="Y48" i="43"/>
  <c r="L54" i="43"/>
  <c r="J48" i="43"/>
  <c r="L46" i="43"/>
  <c r="J40" i="43"/>
  <c r="L38" i="43"/>
  <c r="J32" i="43"/>
  <c r="L30" i="43"/>
  <c r="J26" i="43"/>
  <c r="Y44" i="43"/>
  <c r="Y35" i="43"/>
  <c r="J51" i="43"/>
  <c r="L49" i="43"/>
  <c r="J43" i="43"/>
  <c r="L41" i="43"/>
  <c r="J35" i="43"/>
  <c r="L33" i="43"/>
  <c r="J27" i="43"/>
  <c r="J54" i="43"/>
  <c r="L52" i="43"/>
  <c r="J46" i="43"/>
  <c r="L44" i="43"/>
  <c r="J38" i="43"/>
  <c r="L36" i="43"/>
  <c r="J30" i="43"/>
  <c r="L28" i="43"/>
  <c r="Y49" i="43"/>
  <c r="Y27" i="43"/>
  <c r="J49" i="43"/>
  <c r="L47" i="43"/>
  <c r="J41" i="43"/>
  <c r="L39" i="43"/>
  <c r="J33" i="43"/>
  <c r="L31" i="43"/>
  <c r="L50" i="43"/>
  <c r="L42" i="43"/>
  <c r="L34" i="43"/>
  <c r="Y52" i="43"/>
  <c r="L53" i="43"/>
  <c r="L45" i="43"/>
  <c r="L37" i="43"/>
  <c r="L29" i="43"/>
  <c r="Y41" i="43"/>
  <c r="D172" i="28" l="1"/>
  <c r="D151" i="28"/>
  <c r="D253" i="28"/>
  <c r="I279" i="28"/>
  <c r="D245" i="28"/>
  <c r="D180" i="28"/>
  <c r="I69" i="28"/>
  <c r="U227" i="28"/>
  <c r="L34" i="28"/>
  <c r="I104" i="28"/>
  <c r="L121" i="28"/>
  <c r="I139" i="28"/>
  <c r="D83" i="28"/>
  <c r="R106" i="28"/>
  <c r="I174" i="28"/>
  <c r="K75" i="28"/>
  <c r="D293" i="28"/>
  <c r="K285" i="28"/>
  <c r="I209" i="28"/>
  <c r="I290" i="28"/>
  <c r="U341" i="28"/>
  <c r="J215" i="28"/>
  <c r="L86" i="28"/>
  <c r="R71" i="28"/>
  <c r="J250" i="28"/>
  <c r="L191" i="28"/>
  <c r="R141" i="28"/>
  <c r="J285" i="28"/>
  <c r="J155" i="28"/>
  <c r="L156" i="28"/>
  <c r="R176" i="28"/>
  <c r="J320" i="28"/>
  <c r="L226" i="28"/>
  <c r="R211" i="28"/>
  <c r="J75" i="28"/>
  <c r="L261" i="28"/>
  <c r="R246" i="28"/>
  <c r="J110" i="28"/>
  <c r="L296" i="28"/>
  <c r="R281" i="28"/>
  <c r="L331" i="28"/>
  <c r="R316" i="28"/>
  <c r="K224" i="28"/>
  <c r="K320" i="28"/>
  <c r="I325" i="28"/>
  <c r="J225" i="28"/>
  <c r="I141" i="28"/>
  <c r="L69" i="28"/>
  <c r="K356" i="28"/>
  <c r="J366" i="28"/>
  <c r="K259" i="28"/>
  <c r="I115" i="28"/>
  <c r="J260" i="28"/>
  <c r="I176" i="28"/>
  <c r="L139" i="28"/>
  <c r="I120" i="28"/>
  <c r="K294" i="28"/>
  <c r="K110" i="28"/>
  <c r="I80" i="28"/>
  <c r="R40" i="28"/>
  <c r="R356" i="28" s="1"/>
  <c r="J295" i="28"/>
  <c r="I211" i="28"/>
  <c r="L174" i="28"/>
  <c r="R49" i="28"/>
  <c r="R365" i="28" s="1"/>
  <c r="K329" i="28"/>
  <c r="K145" i="28"/>
  <c r="I150" i="28"/>
  <c r="J330" i="28"/>
  <c r="I246" i="28"/>
  <c r="L209" i="28"/>
  <c r="K84" i="28"/>
  <c r="K180" i="28"/>
  <c r="I185" i="28"/>
  <c r="O50" i="28"/>
  <c r="O366" i="28" s="1"/>
  <c r="J85" i="28"/>
  <c r="U296" i="28"/>
  <c r="I281" i="28"/>
  <c r="L244" i="28"/>
  <c r="K119" i="28"/>
  <c r="K215" i="28"/>
  <c r="I220" i="28"/>
  <c r="J120" i="28"/>
  <c r="L36" i="28"/>
  <c r="L352" i="28" s="1"/>
  <c r="I316" i="28"/>
  <c r="L279" i="28"/>
  <c r="K154" i="28"/>
  <c r="I255" i="28"/>
  <c r="I71" i="28"/>
  <c r="L314" i="28"/>
  <c r="R135" i="52"/>
  <c r="R100" i="52"/>
  <c r="R346" i="52"/>
  <c r="R65" i="52"/>
  <c r="R310" i="52"/>
  <c r="R275" i="52"/>
  <c r="R240" i="52"/>
  <c r="R170" i="52"/>
  <c r="R205" i="52"/>
  <c r="K312" i="28"/>
  <c r="K66" i="28"/>
  <c r="I292" i="28"/>
  <c r="D286" i="51"/>
  <c r="I344" i="52"/>
  <c r="K159" i="52"/>
  <c r="K283" i="52"/>
  <c r="K215" i="52"/>
  <c r="K217" i="52"/>
  <c r="J166" i="52"/>
  <c r="D370" i="53"/>
  <c r="K310" i="53"/>
  <c r="J292" i="53"/>
  <c r="K67" i="28"/>
  <c r="K101" i="28"/>
  <c r="I327" i="28"/>
  <c r="U119" i="28"/>
  <c r="D158" i="51"/>
  <c r="I63" i="52"/>
  <c r="K194" i="52"/>
  <c r="K318" i="52"/>
  <c r="K250" i="52"/>
  <c r="K252" i="52"/>
  <c r="K65" i="53"/>
  <c r="K346" i="53"/>
  <c r="I156" i="53"/>
  <c r="J327" i="53"/>
  <c r="R37" i="52"/>
  <c r="R41" i="52"/>
  <c r="K102" i="28"/>
  <c r="D221" i="28"/>
  <c r="K136" i="28"/>
  <c r="I82" i="28"/>
  <c r="K209" i="28"/>
  <c r="D74" i="51"/>
  <c r="D64" i="51"/>
  <c r="D158" i="52"/>
  <c r="I98" i="52"/>
  <c r="D112" i="52"/>
  <c r="I133" i="52"/>
  <c r="K229" i="52"/>
  <c r="K73" i="52"/>
  <c r="K354" i="52"/>
  <c r="K285" i="52"/>
  <c r="K287" i="52"/>
  <c r="R45" i="52"/>
  <c r="AG165" i="53"/>
  <c r="K100" i="53"/>
  <c r="J82" i="53"/>
  <c r="J363" i="53"/>
  <c r="K137" i="28"/>
  <c r="K171" i="28"/>
  <c r="I117" i="28"/>
  <c r="D185" i="51"/>
  <c r="D284" i="51"/>
  <c r="K191" i="51"/>
  <c r="D274" i="51"/>
  <c r="R219" i="52"/>
  <c r="I168" i="52"/>
  <c r="AM166" i="52"/>
  <c r="K264" i="52"/>
  <c r="K108" i="52"/>
  <c r="K320" i="52"/>
  <c r="K322" i="52"/>
  <c r="K135" i="53"/>
  <c r="J117" i="53"/>
  <c r="R39" i="52"/>
  <c r="K172" i="28"/>
  <c r="K206" i="28"/>
  <c r="I152" i="28"/>
  <c r="D106" i="52"/>
  <c r="I203" i="52"/>
  <c r="K299" i="52"/>
  <c r="K178" i="52"/>
  <c r="K75" i="52"/>
  <c r="K356" i="52"/>
  <c r="K77" i="52"/>
  <c r="K358" i="52"/>
  <c r="D121" i="53"/>
  <c r="K205" i="53"/>
  <c r="J152" i="53"/>
  <c r="O310" i="53"/>
  <c r="K207" i="28"/>
  <c r="K241" i="28"/>
  <c r="I187" i="28"/>
  <c r="D84" i="51"/>
  <c r="I238" i="52"/>
  <c r="R53" i="52"/>
  <c r="K334" i="52"/>
  <c r="K143" i="52"/>
  <c r="K110" i="52"/>
  <c r="K112" i="52"/>
  <c r="K170" i="53"/>
  <c r="J187" i="53"/>
  <c r="K276" i="28"/>
  <c r="I222" i="28"/>
  <c r="D120" i="51"/>
  <c r="D294" i="51"/>
  <c r="I273" i="52"/>
  <c r="K89" i="52"/>
  <c r="D281" i="53"/>
  <c r="L47" i="28"/>
  <c r="L363" i="28" s="1"/>
  <c r="I95" i="28"/>
  <c r="I130" i="28"/>
  <c r="D105" i="53"/>
  <c r="AJ235" i="53"/>
  <c r="D158" i="53"/>
  <c r="D177" i="53"/>
  <c r="D185" i="53"/>
  <c r="I191" i="53"/>
  <c r="J206" i="53"/>
  <c r="L51" i="53"/>
  <c r="I226" i="53"/>
  <c r="J66" i="53"/>
  <c r="J276" i="53"/>
  <c r="AG95" i="53"/>
  <c r="I296" i="53"/>
  <c r="I89" i="53"/>
  <c r="J311" i="53"/>
  <c r="I261" i="53"/>
  <c r="J347" i="53"/>
  <c r="J176" i="53"/>
  <c r="I331" i="53"/>
  <c r="J101" i="53"/>
  <c r="O31" i="53"/>
  <c r="O101" i="53" s="1"/>
  <c r="I367" i="53"/>
  <c r="J136" i="53"/>
  <c r="I121" i="53"/>
  <c r="R219" i="28"/>
  <c r="R254" i="28"/>
  <c r="U333" i="28"/>
  <c r="R289" i="28"/>
  <c r="R324" i="28"/>
  <c r="K225" i="28"/>
  <c r="R79" i="28"/>
  <c r="R114" i="28"/>
  <c r="J218" i="28"/>
  <c r="R184" i="28"/>
  <c r="R149" i="28"/>
  <c r="J246" i="28"/>
  <c r="I294" i="28"/>
  <c r="J97" i="28"/>
  <c r="U154" i="28"/>
  <c r="I184" i="28"/>
  <c r="K64" i="28"/>
  <c r="U328" i="28"/>
  <c r="K291" i="28"/>
  <c r="K244" i="28"/>
  <c r="J202" i="28"/>
  <c r="U189" i="28"/>
  <c r="J149" i="28"/>
  <c r="I289" i="28"/>
  <c r="U83" i="28"/>
  <c r="K279" i="28"/>
  <c r="I329" i="28"/>
  <c r="J132" i="28"/>
  <c r="U224" i="28"/>
  <c r="I254" i="28"/>
  <c r="K134" i="28"/>
  <c r="U118" i="28"/>
  <c r="K81" i="28"/>
  <c r="R34" i="28"/>
  <c r="R350" i="28" s="1"/>
  <c r="K314" i="28"/>
  <c r="I84" i="28"/>
  <c r="J167" i="28"/>
  <c r="U259" i="28"/>
  <c r="I219" i="28"/>
  <c r="K169" i="28"/>
  <c r="U153" i="28"/>
  <c r="K116" i="28"/>
  <c r="K69" i="28"/>
  <c r="L31" i="28"/>
  <c r="L347" i="28" s="1"/>
  <c r="I259" i="28"/>
  <c r="I119" i="28"/>
  <c r="J237" i="28"/>
  <c r="U294" i="28"/>
  <c r="L44" i="28"/>
  <c r="L360" i="28" s="1"/>
  <c r="I324" i="28"/>
  <c r="U188" i="28"/>
  <c r="K151" i="28"/>
  <c r="K104" i="28"/>
  <c r="J343" i="28"/>
  <c r="L37" i="28"/>
  <c r="L353" i="28" s="1"/>
  <c r="I189" i="28"/>
  <c r="J62" i="28"/>
  <c r="J272" i="28"/>
  <c r="L49" i="28"/>
  <c r="L365" i="28" s="1"/>
  <c r="U329" i="28"/>
  <c r="I79" i="28"/>
  <c r="K239" i="28"/>
  <c r="U223" i="28"/>
  <c r="K186" i="28"/>
  <c r="K139" i="28"/>
  <c r="J307" i="28"/>
  <c r="U84" i="28"/>
  <c r="I114" i="28"/>
  <c r="U258" i="28"/>
  <c r="K221" i="28"/>
  <c r="K174" i="28"/>
  <c r="I190" i="28"/>
  <c r="D62" i="28"/>
  <c r="D237" i="28"/>
  <c r="J175" i="28"/>
  <c r="D82" i="28"/>
  <c r="D61" i="28"/>
  <c r="K260" i="28"/>
  <c r="D260" i="28"/>
  <c r="U331" i="28"/>
  <c r="I141" i="52"/>
  <c r="D207" i="52"/>
  <c r="K142" i="52"/>
  <c r="L141" i="52"/>
  <c r="U90" i="52"/>
  <c r="U371" i="52"/>
  <c r="I169" i="52"/>
  <c r="I135" i="52"/>
  <c r="L143" i="53"/>
  <c r="D275" i="53"/>
  <c r="I323" i="53"/>
  <c r="J240" i="53"/>
  <c r="I354" i="53"/>
  <c r="O346" i="53"/>
  <c r="D227" i="28"/>
  <c r="I155" i="28"/>
  <c r="D272" i="28"/>
  <c r="J210" i="28"/>
  <c r="D292" i="28"/>
  <c r="K295" i="28"/>
  <c r="U86" i="28"/>
  <c r="D76" i="28"/>
  <c r="D125" i="52"/>
  <c r="I176" i="52"/>
  <c r="K177" i="52"/>
  <c r="L106" i="52"/>
  <c r="U125" i="52"/>
  <c r="I134" i="52"/>
  <c r="I65" i="52"/>
  <c r="D191" i="53"/>
  <c r="L108" i="53"/>
  <c r="D346" i="53"/>
  <c r="I113" i="53"/>
  <c r="I359" i="53"/>
  <c r="J275" i="53"/>
  <c r="O100" i="53"/>
  <c r="D274" i="53"/>
  <c r="I225" i="28"/>
  <c r="J245" i="28"/>
  <c r="O35" i="28"/>
  <c r="O351" i="28" s="1"/>
  <c r="K330" i="28"/>
  <c r="U121" i="28"/>
  <c r="D152" i="52"/>
  <c r="I211" i="52"/>
  <c r="K212" i="52"/>
  <c r="L176" i="52"/>
  <c r="U160" i="52"/>
  <c r="I204" i="52"/>
  <c r="I170" i="52"/>
  <c r="L178" i="53"/>
  <c r="J310" i="53"/>
  <c r="O135" i="53"/>
  <c r="J65" i="53"/>
  <c r="I260" i="28"/>
  <c r="D210" i="28"/>
  <c r="D186" i="28"/>
  <c r="J280" i="28"/>
  <c r="D69" i="28"/>
  <c r="K85" i="28"/>
  <c r="U156" i="28"/>
  <c r="D286" i="28"/>
  <c r="D68" i="28"/>
  <c r="I246" i="52"/>
  <c r="K247" i="52"/>
  <c r="L211" i="52"/>
  <c r="U195" i="52"/>
  <c r="I239" i="52"/>
  <c r="I240" i="52"/>
  <c r="L213" i="53"/>
  <c r="I183" i="53"/>
  <c r="J346" i="53"/>
  <c r="O170" i="53"/>
  <c r="J324" i="53"/>
  <c r="I295" i="28"/>
  <c r="J315" i="28"/>
  <c r="D279" i="28"/>
  <c r="K120" i="28"/>
  <c r="U191" i="28"/>
  <c r="D278" i="28"/>
  <c r="D149" i="52"/>
  <c r="I281" i="52"/>
  <c r="K282" i="52"/>
  <c r="L246" i="52"/>
  <c r="U230" i="52"/>
  <c r="I274" i="52"/>
  <c r="I205" i="52"/>
  <c r="D65" i="53"/>
  <c r="L248" i="53"/>
  <c r="O65" i="53"/>
  <c r="I148" i="53"/>
  <c r="J100" i="53"/>
  <c r="O205" i="53"/>
  <c r="K316" i="53"/>
  <c r="I330" i="28"/>
  <c r="J70" i="28"/>
  <c r="K155" i="28"/>
  <c r="U226" i="28"/>
  <c r="D124" i="51"/>
  <c r="I316" i="52"/>
  <c r="R36" i="52"/>
  <c r="K317" i="52"/>
  <c r="L281" i="52"/>
  <c r="U265" i="52"/>
  <c r="I177" i="52"/>
  <c r="I309" i="52"/>
  <c r="I275" i="52"/>
  <c r="L43" i="53"/>
  <c r="L283" i="53"/>
  <c r="I218" i="53"/>
  <c r="J135" i="53"/>
  <c r="O240" i="53"/>
  <c r="I85" i="28"/>
  <c r="U261" i="28"/>
  <c r="I106" i="52"/>
  <c r="I352" i="52"/>
  <c r="K72" i="52"/>
  <c r="L316" i="52"/>
  <c r="I64" i="52"/>
  <c r="I253" i="53"/>
  <c r="J170" i="53"/>
  <c r="I73" i="53"/>
  <c r="R151" i="52"/>
  <c r="L84" i="52"/>
  <c r="I119" i="52"/>
  <c r="K116" i="52"/>
  <c r="K362" i="52"/>
  <c r="J150" i="52"/>
  <c r="O353" i="52"/>
  <c r="R221" i="52"/>
  <c r="L154" i="52"/>
  <c r="I154" i="52"/>
  <c r="K81" i="52"/>
  <c r="J185" i="52"/>
  <c r="J72" i="52"/>
  <c r="R81" i="52"/>
  <c r="R256" i="52"/>
  <c r="L189" i="52"/>
  <c r="I189" i="52"/>
  <c r="K151" i="52"/>
  <c r="J220" i="52"/>
  <c r="J282" i="52"/>
  <c r="R186" i="52"/>
  <c r="L224" i="52"/>
  <c r="I259" i="52"/>
  <c r="K186" i="52"/>
  <c r="J255" i="52"/>
  <c r="J353" i="52"/>
  <c r="R291" i="52"/>
  <c r="L294" i="52"/>
  <c r="I224" i="52"/>
  <c r="K221" i="52"/>
  <c r="J290" i="52"/>
  <c r="R326" i="52"/>
  <c r="L259" i="52"/>
  <c r="I329" i="52"/>
  <c r="K256" i="52"/>
  <c r="O44" i="52"/>
  <c r="J325" i="52"/>
  <c r="I294" i="52"/>
  <c r="K291" i="52"/>
  <c r="J80" i="52"/>
  <c r="AJ342" i="52"/>
  <c r="D254" i="52"/>
  <c r="O277" i="52"/>
  <c r="J137" i="52"/>
  <c r="D137" i="52"/>
  <c r="O312" i="52"/>
  <c r="J207" i="52"/>
  <c r="O137" i="52"/>
  <c r="O348" i="52"/>
  <c r="J172" i="52"/>
  <c r="D109" i="52"/>
  <c r="O67" i="52"/>
  <c r="J277" i="52"/>
  <c r="O172" i="52"/>
  <c r="J348" i="52"/>
  <c r="D104" i="52"/>
  <c r="O242" i="52"/>
  <c r="J67" i="52"/>
  <c r="J312" i="52"/>
  <c r="D117" i="52"/>
  <c r="J102" i="52"/>
  <c r="K223" i="28"/>
  <c r="J172" i="28"/>
  <c r="J183" i="28"/>
  <c r="J211" i="28"/>
  <c r="U122" i="28"/>
  <c r="K293" i="28"/>
  <c r="J277" i="28"/>
  <c r="D167" i="28"/>
  <c r="J253" i="28"/>
  <c r="J281" i="28"/>
  <c r="U262" i="28"/>
  <c r="L287" i="28"/>
  <c r="K328" i="28"/>
  <c r="J242" i="28"/>
  <c r="J288" i="28"/>
  <c r="O36" i="28"/>
  <c r="O352" i="28" s="1"/>
  <c r="J316" i="28"/>
  <c r="U297" i="28"/>
  <c r="D157" i="28"/>
  <c r="K83" i="28"/>
  <c r="J312" i="28"/>
  <c r="J323" i="28"/>
  <c r="D170" i="28"/>
  <c r="J71" i="28"/>
  <c r="U332" i="28"/>
  <c r="K118" i="28"/>
  <c r="D250" i="28"/>
  <c r="J67" i="28"/>
  <c r="D116" i="28"/>
  <c r="J78" i="28"/>
  <c r="J106" i="28"/>
  <c r="U87" i="28"/>
  <c r="K153" i="28"/>
  <c r="D153" i="28"/>
  <c r="D140" i="28"/>
  <c r="J137" i="28"/>
  <c r="J113" i="28"/>
  <c r="K247" i="28"/>
  <c r="J141" i="28"/>
  <c r="U192" i="28"/>
  <c r="J83" i="28"/>
  <c r="J176" i="28"/>
  <c r="U157" i="28"/>
  <c r="K216" i="51"/>
  <c r="J146" i="51"/>
  <c r="U171" i="51"/>
  <c r="J154" i="51"/>
  <c r="U332" i="51"/>
  <c r="K251" i="51"/>
  <c r="U136" i="51"/>
  <c r="J224" i="51"/>
  <c r="J216" i="51"/>
  <c r="D292" i="51"/>
  <c r="K286" i="51"/>
  <c r="U206" i="51"/>
  <c r="J189" i="51"/>
  <c r="J251" i="51"/>
  <c r="U342" i="51"/>
  <c r="D155" i="51"/>
  <c r="D212" i="51"/>
  <c r="K321" i="51"/>
  <c r="U241" i="51"/>
  <c r="D204" i="51"/>
  <c r="J259" i="51"/>
  <c r="J286" i="51"/>
  <c r="K76" i="51"/>
  <c r="U276" i="51"/>
  <c r="J294" i="51"/>
  <c r="O41" i="51"/>
  <c r="O357" i="51" s="1"/>
  <c r="J321" i="51"/>
  <c r="K342" i="51"/>
  <c r="K111" i="51"/>
  <c r="U311" i="51"/>
  <c r="O49" i="51"/>
  <c r="O365" i="51" s="1"/>
  <c r="J329" i="51"/>
  <c r="J76" i="51"/>
  <c r="D252" i="51"/>
  <c r="D115" i="51"/>
  <c r="D172" i="51"/>
  <c r="K146" i="51"/>
  <c r="U66" i="51"/>
  <c r="J84" i="51"/>
  <c r="J111" i="51"/>
  <c r="J119" i="51"/>
  <c r="J181" i="51"/>
  <c r="K156" i="51"/>
  <c r="K263" i="51"/>
  <c r="AM342" i="51"/>
  <c r="AM343" i="51" s="1"/>
  <c r="AJ130" i="51"/>
  <c r="K226" i="51"/>
  <c r="K261" i="51"/>
  <c r="K296" i="51"/>
  <c r="D60" i="51"/>
  <c r="D222" i="51"/>
  <c r="K331" i="51"/>
  <c r="D270" i="51"/>
  <c r="K86" i="51"/>
  <c r="D134" i="51"/>
  <c r="U306" i="51"/>
  <c r="K75" i="51"/>
  <c r="U96" i="51"/>
  <c r="K145" i="51"/>
  <c r="K96" i="51"/>
  <c r="D235" i="51"/>
  <c r="U61" i="51"/>
  <c r="K110" i="51"/>
  <c r="U166" i="51"/>
  <c r="K180" i="51"/>
  <c r="U131" i="51"/>
  <c r="K215" i="51"/>
  <c r="D179" i="51"/>
  <c r="U201" i="51"/>
  <c r="K250" i="51"/>
  <c r="U236" i="51"/>
  <c r="K285" i="51"/>
  <c r="U88" i="28"/>
  <c r="U123" i="28"/>
  <c r="U193" i="28"/>
  <c r="U158" i="28"/>
  <c r="U228" i="28"/>
  <c r="U263" i="28"/>
  <c r="U298" i="28"/>
  <c r="D260" i="51"/>
  <c r="D142" i="51"/>
  <c r="D193" i="51"/>
  <c r="D190" i="28"/>
  <c r="D229" i="28"/>
  <c r="D249" i="51"/>
  <c r="D137" i="51"/>
  <c r="D229" i="51"/>
  <c r="D152" i="51"/>
  <c r="J290" i="28"/>
  <c r="J118" i="28"/>
  <c r="K282" i="28"/>
  <c r="J184" i="28"/>
  <c r="O31" i="28"/>
  <c r="O347" i="28" s="1"/>
  <c r="R25" i="28"/>
  <c r="R341" i="28" s="1"/>
  <c r="L322" i="28"/>
  <c r="K152" i="51"/>
  <c r="AG61" i="52"/>
  <c r="AH61" i="52" s="1"/>
  <c r="R63" i="52"/>
  <c r="R344" i="52"/>
  <c r="K98" i="52"/>
  <c r="K308" i="52"/>
  <c r="L229" i="53"/>
  <c r="I159" i="53"/>
  <c r="I184" i="53"/>
  <c r="K157" i="53"/>
  <c r="K71" i="53"/>
  <c r="K352" i="53"/>
  <c r="J325" i="28"/>
  <c r="J188" i="28"/>
  <c r="L276" i="28"/>
  <c r="K317" i="28"/>
  <c r="J219" i="28"/>
  <c r="J101" i="28"/>
  <c r="L77" i="28"/>
  <c r="K187" i="51"/>
  <c r="K329" i="51"/>
  <c r="AG96" i="52"/>
  <c r="R31" i="52"/>
  <c r="R172" i="52" s="1"/>
  <c r="R308" i="52"/>
  <c r="K133" i="52"/>
  <c r="AJ166" i="52"/>
  <c r="AJ167" i="52" s="1"/>
  <c r="L299" i="53"/>
  <c r="I229" i="53"/>
  <c r="I219" i="53"/>
  <c r="K106" i="53"/>
  <c r="R332" i="53"/>
  <c r="J80" i="28"/>
  <c r="J153" i="28"/>
  <c r="K72" i="28"/>
  <c r="J254" i="28"/>
  <c r="J136" i="28"/>
  <c r="K60" i="28"/>
  <c r="L112" i="28"/>
  <c r="K222" i="51"/>
  <c r="R98" i="52"/>
  <c r="K102" i="52"/>
  <c r="K63" i="52"/>
  <c r="I79" i="53"/>
  <c r="L264" i="53"/>
  <c r="I194" i="53"/>
  <c r="I254" i="53"/>
  <c r="K141" i="53"/>
  <c r="J115" i="28"/>
  <c r="J223" i="28"/>
  <c r="K107" i="28"/>
  <c r="O44" i="28"/>
  <c r="O360" i="28" s="1"/>
  <c r="J289" i="28"/>
  <c r="J171" i="28"/>
  <c r="K165" i="28"/>
  <c r="L147" i="28"/>
  <c r="K257" i="51"/>
  <c r="R133" i="52"/>
  <c r="K137" i="52"/>
  <c r="K168" i="52"/>
  <c r="I124" i="53"/>
  <c r="L334" i="53"/>
  <c r="J194" i="53"/>
  <c r="I264" i="53"/>
  <c r="I289" i="53"/>
  <c r="K176" i="53"/>
  <c r="J150" i="28"/>
  <c r="J258" i="28"/>
  <c r="K142" i="28"/>
  <c r="J324" i="28"/>
  <c r="J206" i="28"/>
  <c r="K200" i="28"/>
  <c r="L182" i="28"/>
  <c r="K292" i="51"/>
  <c r="J66" i="51"/>
  <c r="J285" i="51"/>
  <c r="R238" i="52"/>
  <c r="K242" i="52"/>
  <c r="K203" i="52"/>
  <c r="L89" i="53"/>
  <c r="L370" i="53"/>
  <c r="I299" i="53"/>
  <c r="I324" i="53"/>
  <c r="K211" i="53"/>
  <c r="R37" i="28"/>
  <c r="J185" i="28"/>
  <c r="O48" i="28"/>
  <c r="O364" i="28" s="1"/>
  <c r="J293" i="28"/>
  <c r="L171" i="28"/>
  <c r="K177" i="28"/>
  <c r="J79" i="28"/>
  <c r="J241" i="28"/>
  <c r="K235" i="28"/>
  <c r="L217" i="28"/>
  <c r="K327" i="51"/>
  <c r="R203" i="52"/>
  <c r="K312" i="52"/>
  <c r="K238" i="52"/>
  <c r="L159" i="53"/>
  <c r="I334" i="53"/>
  <c r="I360" i="53"/>
  <c r="K246" i="53"/>
  <c r="J328" i="28"/>
  <c r="L136" i="28"/>
  <c r="K212" i="28"/>
  <c r="J114" i="28"/>
  <c r="J276" i="28"/>
  <c r="K270" i="28"/>
  <c r="L252" i="28"/>
  <c r="K82" i="51"/>
  <c r="AJ165" i="51"/>
  <c r="AK165" i="51" s="1"/>
  <c r="J98" i="51"/>
  <c r="K273" i="52"/>
  <c r="L124" i="53"/>
  <c r="I370" i="53"/>
  <c r="R36" i="53"/>
  <c r="R352" i="53" s="1"/>
  <c r="I361" i="28"/>
  <c r="D194" i="28"/>
  <c r="L361" i="28"/>
  <c r="L255" i="28"/>
  <c r="L220" i="28"/>
  <c r="L185" i="28"/>
  <c r="L150" i="28"/>
  <c r="L115" i="28"/>
  <c r="L80" i="28"/>
  <c r="L325" i="28"/>
  <c r="L290" i="28"/>
  <c r="R347" i="28"/>
  <c r="R136" i="28"/>
  <c r="R101" i="28"/>
  <c r="R66" i="28"/>
  <c r="R311" i="28"/>
  <c r="R276" i="28"/>
  <c r="R241" i="28"/>
  <c r="R206" i="28"/>
  <c r="R171" i="28"/>
  <c r="O343" i="28"/>
  <c r="O237" i="28"/>
  <c r="O202" i="28"/>
  <c r="O167" i="28"/>
  <c r="O132" i="28"/>
  <c r="O62" i="28"/>
  <c r="O97" i="28"/>
  <c r="O307" i="28"/>
  <c r="O272" i="28"/>
  <c r="O37" i="28"/>
  <c r="R168" i="53"/>
  <c r="I357" i="51"/>
  <c r="AJ130" i="53"/>
  <c r="O44" i="53"/>
  <c r="O324" i="53" s="1"/>
  <c r="K347" i="28"/>
  <c r="AM235" i="53"/>
  <c r="AM342" i="43"/>
  <c r="AJ342" i="43"/>
  <c r="AG342" i="43"/>
  <c r="AG61" i="53"/>
  <c r="AH61" i="53" s="1"/>
  <c r="D248" i="28"/>
  <c r="D247" i="51"/>
  <c r="K79" i="52"/>
  <c r="K360" i="52"/>
  <c r="D211" i="52"/>
  <c r="K172" i="52"/>
  <c r="R258" i="52"/>
  <c r="R151" i="53"/>
  <c r="I178" i="53"/>
  <c r="K344" i="53"/>
  <c r="J262" i="53"/>
  <c r="J289" i="53"/>
  <c r="R133" i="53"/>
  <c r="D228" i="51"/>
  <c r="D200" i="51"/>
  <c r="K149" i="52"/>
  <c r="D154" i="52"/>
  <c r="R38" i="51"/>
  <c r="R354" i="51" s="1"/>
  <c r="K114" i="52"/>
  <c r="K207" i="52"/>
  <c r="R221" i="53"/>
  <c r="I248" i="53"/>
  <c r="K133" i="53"/>
  <c r="O52" i="53"/>
  <c r="O122" i="53" s="1"/>
  <c r="J332" i="53"/>
  <c r="J79" i="53"/>
  <c r="J360" i="53"/>
  <c r="R203" i="53"/>
  <c r="D145" i="28"/>
  <c r="K178" i="51"/>
  <c r="D99" i="51"/>
  <c r="K184" i="52"/>
  <c r="D96" i="52"/>
  <c r="K258" i="52"/>
  <c r="K277" i="52"/>
  <c r="R256" i="53"/>
  <c r="I283" i="53"/>
  <c r="K168" i="53"/>
  <c r="J87" i="53"/>
  <c r="J368" i="53"/>
  <c r="J114" i="53"/>
  <c r="R238" i="53"/>
  <c r="D108" i="28"/>
  <c r="K283" i="51"/>
  <c r="K219" i="52"/>
  <c r="D242" i="52"/>
  <c r="K348" i="52"/>
  <c r="D247" i="53"/>
  <c r="R291" i="53"/>
  <c r="I318" i="53"/>
  <c r="K203" i="53"/>
  <c r="J122" i="53"/>
  <c r="J149" i="53"/>
  <c r="R273" i="53"/>
  <c r="K238" i="53"/>
  <c r="J157" i="53"/>
  <c r="J184" i="53"/>
  <c r="R63" i="53"/>
  <c r="R308" i="53"/>
  <c r="D223" i="28"/>
  <c r="D109" i="51"/>
  <c r="K289" i="52"/>
  <c r="R289" i="52"/>
  <c r="J359" i="52"/>
  <c r="R362" i="53"/>
  <c r="I108" i="53"/>
  <c r="K308" i="53"/>
  <c r="J227" i="53"/>
  <c r="J219" i="53"/>
  <c r="R344" i="53"/>
  <c r="D113" i="28"/>
  <c r="D150" i="51"/>
  <c r="D132" i="51"/>
  <c r="K324" i="52"/>
  <c r="D252" i="52"/>
  <c r="D134" i="52"/>
  <c r="R116" i="53"/>
  <c r="I143" i="53"/>
  <c r="K98" i="53"/>
  <c r="K273" i="53"/>
  <c r="R363" i="51"/>
  <c r="R152" i="51"/>
  <c r="R117" i="51"/>
  <c r="R82" i="51"/>
  <c r="R327" i="51"/>
  <c r="R292" i="51"/>
  <c r="R222" i="51"/>
  <c r="R257" i="51"/>
  <c r="R187" i="51"/>
  <c r="J186" i="53"/>
  <c r="O151" i="53"/>
  <c r="D77" i="53"/>
  <c r="D113" i="53"/>
  <c r="J221" i="53"/>
  <c r="O186" i="53"/>
  <c r="D287" i="53"/>
  <c r="J256" i="53"/>
  <c r="O221" i="53"/>
  <c r="D358" i="53"/>
  <c r="K363" i="51"/>
  <c r="D167" i="53"/>
  <c r="J291" i="53"/>
  <c r="O256" i="53"/>
  <c r="J326" i="53"/>
  <c r="O291" i="53"/>
  <c r="J116" i="53"/>
  <c r="O362" i="53"/>
  <c r="D228" i="53"/>
  <c r="D150" i="53"/>
  <c r="D226" i="53"/>
  <c r="J151" i="53"/>
  <c r="L366" i="28"/>
  <c r="L155" i="28"/>
  <c r="L120" i="28"/>
  <c r="L85" i="28"/>
  <c r="L330" i="28"/>
  <c r="L295" i="28"/>
  <c r="L260" i="28"/>
  <c r="L225" i="28"/>
  <c r="L190" i="28"/>
  <c r="D202" i="28"/>
  <c r="D264" i="28"/>
  <c r="D137" i="28"/>
  <c r="D100" i="28"/>
  <c r="D110" i="28"/>
  <c r="I366" i="28"/>
  <c r="D155" i="28"/>
  <c r="R35" i="28"/>
  <c r="R351" i="28" s="1"/>
  <c r="K351" i="28"/>
  <c r="D188" i="28"/>
  <c r="I180" i="51"/>
  <c r="K131" i="51"/>
  <c r="U87" i="51"/>
  <c r="R184" i="52"/>
  <c r="K293" i="52"/>
  <c r="R293" i="52"/>
  <c r="D169" i="51"/>
  <c r="I250" i="51"/>
  <c r="K166" i="51"/>
  <c r="U122" i="51"/>
  <c r="D114" i="52"/>
  <c r="R254" i="52"/>
  <c r="D139" i="52"/>
  <c r="K328" i="52"/>
  <c r="D169" i="52"/>
  <c r="R328" i="52"/>
  <c r="L40" i="51"/>
  <c r="L356" i="51" s="1"/>
  <c r="I285" i="51"/>
  <c r="K201" i="51"/>
  <c r="U157" i="51"/>
  <c r="D131" i="52"/>
  <c r="K83" i="52"/>
  <c r="K364" i="52"/>
  <c r="R83" i="52"/>
  <c r="R364" i="52"/>
  <c r="I320" i="51"/>
  <c r="R26" i="51"/>
  <c r="R342" i="51" s="1"/>
  <c r="K236" i="51"/>
  <c r="U227" i="51"/>
  <c r="R324" i="52"/>
  <c r="K188" i="52"/>
  <c r="R118" i="52"/>
  <c r="D182" i="51"/>
  <c r="I75" i="51"/>
  <c r="K271" i="51"/>
  <c r="U192" i="51"/>
  <c r="R79" i="52"/>
  <c r="R360" i="52"/>
  <c r="K118" i="52"/>
  <c r="R153" i="52"/>
  <c r="D102" i="51"/>
  <c r="D202" i="51"/>
  <c r="I145" i="51"/>
  <c r="K306" i="51"/>
  <c r="U262" i="51"/>
  <c r="R114" i="52"/>
  <c r="K153" i="52"/>
  <c r="J113" i="52"/>
  <c r="R188" i="52"/>
  <c r="D174" i="51"/>
  <c r="I110" i="51"/>
  <c r="K61" i="51"/>
  <c r="U297" i="51"/>
  <c r="D214" i="52"/>
  <c r="K223" i="52"/>
  <c r="J78" i="52"/>
  <c r="D263" i="51"/>
  <c r="U155" i="51"/>
  <c r="D225" i="51"/>
  <c r="D165" i="51"/>
  <c r="L168" i="52"/>
  <c r="L238" i="52"/>
  <c r="D204" i="53"/>
  <c r="D255" i="53"/>
  <c r="L63" i="52"/>
  <c r="L344" i="52"/>
  <c r="D145" i="53"/>
  <c r="J283" i="53"/>
  <c r="L133" i="52"/>
  <c r="J318" i="53"/>
  <c r="D204" i="52"/>
  <c r="L98" i="52"/>
  <c r="D169" i="53"/>
  <c r="K105" i="53"/>
  <c r="J354" i="53"/>
  <c r="L203" i="52"/>
  <c r="D107" i="53"/>
  <c r="D237" i="53"/>
  <c r="J143" i="53"/>
  <c r="L273" i="52"/>
  <c r="D242" i="53"/>
  <c r="J213" i="53"/>
  <c r="U260" i="51"/>
  <c r="I72" i="52"/>
  <c r="I353" i="52"/>
  <c r="R240" i="53"/>
  <c r="U88" i="53"/>
  <c r="U369" i="53"/>
  <c r="U295" i="51"/>
  <c r="I107" i="52"/>
  <c r="R275" i="53"/>
  <c r="D254" i="53"/>
  <c r="U123" i="53"/>
  <c r="U330" i="51"/>
  <c r="I142" i="52"/>
  <c r="D216" i="52"/>
  <c r="D210" i="53"/>
  <c r="R310" i="53"/>
  <c r="U158" i="53"/>
  <c r="U85" i="51"/>
  <c r="D193" i="52"/>
  <c r="R346" i="53"/>
  <c r="U228" i="53"/>
  <c r="K361" i="28"/>
  <c r="R45" i="28"/>
  <c r="U120" i="51"/>
  <c r="D261" i="52"/>
  <c r="D255" i="52"/>
  <c r="I212" i="52"/>
  <c r="R65" i="53"/>
  <c r="R100" i="53"/>
  <c r="U193" i="53"/>
  <c r="D180" i="51"/>
  <c r="U190" i="51"/>
  <c r="D260" i="52"/>
  <c r="I282" i="52"/>
  <c r="D115" i="53"/>
  <c r="D156" i="53"/>
  <c r="R205" i="53"/>
  <c r="U298" i="53"/>
  <c r="U225" i="51"/>
  <c r="D244" i="52"/>
  <c r="D143" i="52"/>
  <c r="L142" i="52"/>
  <c r="I317" i="52"/>
  <c r="D137" i="53"/>
  <c r="R170" i="53"/>
  <c r="S44" i="43"/>
  <c r="S361" i="43" s="1"/>
  <c r="L361" i="43"/>
  <c r="S50" i="43"/>
  <c r="S367" i="43" s="1"/>
  <c r="L367" i="43"/>
  <c r="M54" i="43"/>
  <c r="M371" i="43" s="1"/>
  <c r="J371" i="43"/>
  <c r="M48" i="43"/>
  <c r="M365" i="43" s="1"/>
  <c r="J365" i="43"/>
  <c r="P50" i="43"/>
  <c r="P367" i="43" s="1"/>
  <c r="K367" i="43"/>
  <c r="P45" i="43"/>
  <c r="P362" i="43" s="1"/>
  <c r="K362" i="43"/>
  <c r="P40" i="43"/>
  <c r="P357" i="43" s="1"/>
  <c r="K357" i="43"/>
  <c r="P39" i="43"/>
  <c r="P356" i="43" s="1"/>
  <c r="K356" i="43"/>
  <c r="P36" i="43"/>
  <c r="P353" i="43" s="1"/>
  <c r="K353" i="43"/>
  <c r="D184" i="28"/>
  <c r="D106" i="28"/>
  <c r="D177" i="28"/>
  <c r="D103" i="51"/>
  <c r="D96" i="51"/>
  <c r="D121" i="52"/>
  <c r="D188" i="52"/>
  <c r="D221" i="52"/>
  <c r="D101" i="52"/>
  <c r="J223" i="52"/>
  <c r="J177" i="52"/>
  <c r="D238" i="52"/>
  <c r="D142" i="52"/>
  <c r="O107" i="52"/>
  <c r="D208" i="53"/>
  <c r="D257" i="53"/>
  <c r="J106" i="53"/>
  <c r="J281" i="53"/>
  <c r="R27" i="53"/>
  <c r="P26" i="43"/>
  <c r="P343" i="43" s="1"/>
  <c r="K343" i="43"/>
  <c r="S29" i="43"/>
  <c r="S346" i="43" s="1"/>
  <c r="L346" i="43"/>
  <c r="S31" i="43"/>
  <c r="S348" i="43" s="1"/>
  <c r="L348" i="43"/>
  <c r="S28" i="43"/>
  <c r="S345" i="43" s="1"/>
  <c r="L345" i="43"/>
  <c r="M27" i="43"/>
  <c r="M344" i="43" s="1"/>
  <c r="J344" i="43"/>
  <c r="S54" i="43"/>
  <c r="S371" i="43" s="1"/>
  <c r="L371" i="43"/>
  <c r="P27" i="43"/>
  <c r="P344" i="43" s="1"/>
  <c r="K344" i="43"/>
  <c r="P53" i="43"/>
  <c r="P370" i="43" s="1"/>
  <c r="K370" i="43"/>
  <c r="P48" i="43"/>
  <c r="P365" i="43" s="1"/>
  <c r="K365" i="43"/>
  <c r="P47" i="43"/>
  <c r="P364" i="43" s="1"/>
  <c r="K364" i="43"/>
  <c r="P44" i="43"/>
  <c r="P361" i="43" s="1"/>
  <c r="K361" i="43"/>
  <c r="D181" i="28"/>
  <c r="D158" i="28"/>
  <c r="D217" i="28"/>
  <c r="D208" i="52"/>
  <c r="J188" i="52"/>
  <c r="J212" i="52"/>
  <c r="O177" i="52"/>
  <c r="D153" i="53"/>
  <c r="D140" i="53"/>
  <c r="D143" i="53"/>
  <c r="D243" i="53"/>
  <c r="D133" i="53"/>
  <c r="O36" i="53"/>
  <c r="O246" i="53" s="1"/>
  <c r="J316" i="53"/>
  <c r="D306" i="28"/>
  <c r="D342" i="28"/>
  <c r="S47" i="43"/>
  <c r="S364" i="43" s="1"/>
  <c r="L364" i="43"/>
  <c r="S37" i="43"/>
  <c r="S354" i="43" s="1"/>
  <c r="L354" i="43"/>
  <c r="M33" i="43"/>
  <c r="M350" i="43" s="1"/>
  <c r="J350" i="43"/>
  <c r="M30" i="43"/>
  <c r="M347" i="43" s="1"/>
  <c r="J347" i="43"/>
  <c r="S33" i="43"/>
  <c r="S350" i="43" s="1"/>
  <c r="L350" i="43"/>
  <c r="M26" i="43"/>
  <c r="M343" i="43" s="1"/>
  <c r="J343" i="43"/>
  <c r="P33" i="43"/>
  <c r="P350" i="43" s="1"/>
  <c r="K350" i="43"/>
  <c r="P35" i="43"/>
  <c r="P352" i="43" s="1"/>
  <c r="K352" i="43"/>
  <c r="P30" i="43"/>
  <c r="P347" i="43" s="1"/>
  <c r="K347" i="43"/>
  <c r="P52" i="43"/>
  <c r="P369" i="43" s="1"/>
  <c r="K369" i="43"/>
  <c r="D252" i="28"/>
  <c r="D110" i="51"/>
  <c r="D183" i="51"/>
  <c r="D175" i="51"/>
  <c r="D254" i="51"/>
  <c r="D213" i="51"/>
  <c r="D191" i="52"/>
  <c r="D157" i="52"/>
  <c r="J258" i="52"/>
  <c r="J247" i="52"/>
  <c r="O247" i="52"/>
  <c r="D219" i="53"/>
  <c r="D260" i="53"/>
  <c r="D147" i="53"/>
  <c r="D236" i="53"/>
  <c r="J352" i="53"/>
  <c r="D77" i="51"/>
  <c r="D358" i="51"/>
  <c r="D85" i="51"/>
  <c r="D366" i="51"/>
  <c r="L40" i="28"/>
  <c r="I356" i="28"/>
  <c r="J351" i="28"/>
  <c r="S38" i="43"/>
  <c r="S355" i="43" s="1"/>
  <c r="L355" i="43"/>
  <c r="S45" i="43"/>
  <c r="S362" i="43" s="1"/>
  <c r="L362" i="43"/>
  <c r="S39" i="43"/>
  <c r="S356" i="43" s="1"/>
  <c r="L356" i="43"/>
  <c r="S36" i="43"/>
  <c r="S353" i="43" s="1"/>
  <c r="L353" i="43"/>
  <c r="M35" i="43"/>
  <c r="M352" i="43" s="1"/>
  <c r="J352" i="43"/>
  <c r="S30" i="43"/>
  <c r="S347" i="43" s="1"/>
  <c r="L347" i="43"/>
  <c r="P41" i="43"/>
  <c r="P358" i="43" s="1"/>
  <c r="K358" i="43"/>
  <c r="P43" i="43"/>
  <c r="P360" i="43" s="1"/>
  <c r="K360" i="43"/>
  <c r="P38" i="43"/>
  <c r="P355" i="43" s="1"/>
  <c r="K355" i="43"/>
  <c r="D117" i="28"/>
  <c r="D96" i="28"/>
  <c r="D145" i="51"/>
  <c r="D189" i="51"/>
  <c r="D216" i="51"/>
  <c r="D192" i="51"/>
  <c r="D171" i="51"/>
  <c r="D229" i="52"/>
  <c r="D213" i="52"/>
  <c r="J83" i="52"/>
  <c r="J293" i="52"/>
  <c r="D182" i="53"/>
  <c r="D201" i="53"/>
  <c r="J71" i="53"/>
  <c r="K366" i="28"/>
  <c r="R50" i="28"/>
  <c r="R39" i="28"/>
  <c r="K355" i="28"/>
  <c r="O45" i="28"/>
  <c r="J361" i="28"/>
  <c r="P54" i="43"/>
  <c r="P371" i="43" s="1"/>
  <c r="K371" i="43"/>
  <c r="S53" i="43"/>
  <c r="S370" i="43" s="1"/>
  <c r="L370" i="43"/>
  <c r="M41" i="43"/>
  <c r="M358" i="43" s="1"/>
  <c r="J358" i="43"/>
  <c r="M38" i="43"/>
  <c r="M355" i="43" s="1"/>
  <c r="J355" i="43"/>
  <c r="S41" i="43"/>
  <c r="S358" i="43" s="1"/>
  <c r="L358" i="43"/>
  <c r="M32" i="43"/>
  <c r="M349" i="43" s="1"/>
  <c r="J349" i="43"/>
  <c r="P49" i="43"/>
  <c r="P366" i="43" s="1"/>
  <c r="K366" i="43"/>
  <c r="P51" i="43"/>
  <c r="P368" i="43" s="1"/>
  <c r="K368" i="43"/>
  <c r="P46" i="43"/>
  <c r="P363" i="43" s="1"/>
  <c r="K363" i="43"/>
  <c r="D227" i="51"/>
  <c r="D100" i="51"/>
  <c r="D241" i="51"/>
  <c r="D122" i="52"/>
  <c r="O47" i="52"/>
  <c r="O118" i="52" s="1"/>
  <c r="J328" i="52"/>
  <c r="J317" i="52"/>
  <c r="D140" i="52"/>
  <c r="O72" i="52"/>
  <c r="O317" i="52"/>
  <c r="D212" i="53"/>
  <c r="J141" i="53"/>
  <c r="J348" i="28"/>
  <c r="O32" i="28"/>
  <c r="K359" i="28"/>
  <c r="R43" i="28"/>
  <c r="D235" i="28"/>
  <c r="D136" i="28"/>
  <c r="D153" i="51"/>
  <c r="O43" i="28"/>
  <c r="J359" i="28"/>
  <c r="I365" i="28"/>
  <c r="I348" i="28"/>
  <c r="S34" i="43"/>
  <c r="S351" i="43" s="1"/>
  <c r="L351" i="43"/>
  <c r="M49" i="43"/>
  <c r="M366" i="43" s="1"/>
  <c r="J366" i="43"/>
  <c r="M46" i="43"/>
  <c r="M363" i="43" s="1"/>
  <c r="J363" i="43"/>
  <c r="S49" i="43"/>
  <c r="S366" i="43" s="1"/>
  <c r="L366" i="43"/>
  <c r="M40" i="43"/>
  <c r="M357" i="43" s="1"/>
  <c r="J357" i="43"/>
  <c r="P34" i="43"/>
  <c r="P351" i="43" s="1"/>
  <c r="K351" i="43"/>
  <c r="P29" i="43"/>
  <c r="P346" i="43" s="1"/>
  <c r="K346" i="43"/>
  <c r="D173" i="28"/>
  <c r="D114" i="28"/>
  <c r="D144" i="28"/>
  <c r="D171" i="28"/>
  <c r="D220" i="28"/>
  <c r="D134" i="28"/>
  <c r="D223" i="51"/>
  <c r="D261" i="51"/>
  <c r="D225" i="52"/>
  <c r="D118" i="52"/>
  <c r="D151" i="52"/>
  <c r="J271" i="52"/>
  <c r="J118" i="52"/>
  <c r="J142" i="52"/>
  <c r="D133" i="52"/>
  <c r="O142" i="52"/>
  <c r="J211" i="53"/>
  <c r="J356" i="28"/>
  <c r="O40" i="28"/>
  <c r="R48" i="28"/>
  <c r="K364" i="28"/>
  <c r="L48" i="28"/>
  <c r="I364" i="28"/>
  <c r="M43" i="43"/>
  <c r="M360" i="43" s="1"/>
  <c r="J360" i="43"/>
  <c r="S42" i="43"/>
  <c r="S359" i="43" s="1"/>
  <c r="L359" i="43"/>
  <c r="S52" i="43"/>
  <c r="S369" i="43" s="1"/>
  <c r="L369" i="43"/>
  <c r="M51" i="43"/>
  <c r="M368" i="43" s="1"/>
  <c r="J368" i="43"/>
  <c r="S46" i="43"/>
  <c r="S363" i="43" s="1"/>
  <c r="L363" i="43"/>
  <c r="P42" i="43"/>
  <c r="P359" i="43" s="1"/>
  <c r="K359" i="43"/>
  <c r="P37" i="43"/>
  <c r="P354" i="43" s="1"/>
  <c r="K354" i="43"/>
  <c r="P32" i="43"/>
  <c r="P349" i="43" s="1"/>
  <c r="K349" i="43"/>
  <c r="P31" i="43"/>
  <c r="P348" i="43" s="1"/>
  <c r="K348" i="43"/>
  <c r="P28" i="43"/>
  <c r="P345" i="43" s="1"/>
  <c r="K345" i="43"/>
  <c r="D257" i="28"/>
  <c r="D206" i="28"/>
  <c r="D255" i="28"/>
  <c r="D142" i="28"/>
  <c r="D169" i="28"/>
  <c r="D205" i="51"/>
  <c r="D110" i="52"/>
  <c r="D186" i="52"/>
  <c r="J306" i="52"/>
  <c r="J107" i="52"/>
  <c r="D180" i="53"/>
  <c r="D111" i="53"/>
  <c r="D222" i="53"/>
  <c r="I355" i="28"/>
  <c r="L39" i="28"/>
  <c r="R47" i="28"/>
  <c r="K363" i="28"/>
  <c r="R32" i="28"/>
  <c r="K348" i="28"/>
  <c r="K343" i="28"/>
  <c r="R27" i="28"/>
  <c r="AG342" i="51"/>
  <c r="AH341" i="51"/>
  <c r="L357" i="51"/>
  <c r="L321" i="51"/>
  <c r="L286" i="51"/>
  <c r="L251" i="51"/>
  <c r="L181" i="51"/>
  <c r="L216" i="51"/>
  <c r="L146" i="51"/>
  <c r="L76" i="51"/>
  <c r="L111" i="51"/>
  <c r="I203" i="51"/>
  <c r="K135" i="51"/>
  <c r="K311" i="51"/>
  <c r="U112" i="51"/>
  <c r="I329" i="51"/>
  <c r="J186" i="51"/>
  <c r="I315" i="51"/>
  <c r="K248" i="51"/>
  <c r="L28" i="51"/>
  <c r="L344" i="51" s="1"/>
  <c r="I238" i="51"/>
  <c r="K193" i="51"/>
  <c r="K170" i="51"/>
  <c r="K66" i="51"/>
  <c r="U147" i="51"/>
  <c r="I119" i="51"/>
  <c r="J256" i="51"/>
  <c r="I105" i="51"/>
  <c r="K318" i="51"/>
  <c r="AM305" i="51"/>
  <c r="I63" i="51"/>
  <c r="I308" i="51"/>
  <c r="K158" i="51"/>
  <c r="K240" i="51"/>
  <c r="K101" i="51"/>
  <c r="U252" i="51"/>
  <c r="I154" i="51"/>
  <c r="J291" i="51"/>
  <c r="I175" i="51"/>
  <c r="K108" i="51"/>
  <c r="R30" i="51"/>
  <c r="R346" i="51" s="1"/>
  <c r="K228" i="51"/>
  <c r="K275" i="51"/>
  <c r="K136" i="51"/>
  <c r="U287" i="51"/>
  <c r="I189" i="51"/>
  <c r="L35" i="51"/>
  <c r="L351" i="51" s="1"/>
  <c r="J326" i="51"/>
  <c r="I140" i="51"/>
  <c r="K73" i="51"/>
  <c r="I98" i="51"/>
  <c r="R53" i="51"/>
  <c r="R369" i="51" s="1"/>
  <c r="K298" i="51"/>
  <c r="K310" i="51"/>
  <c r="K206" i="51"/>
  <c r="U322" i="51"/>
  <c r="I224" i="51"/>
  <c r="J81" i="51"/>
  <c r="I210" i="51"/>
  <c r="K213" i="51"/>
  <c r="I133" i="51"/>
  <c r="K333" i="51"/>
  <c r="K100" i="51"/>
  <c r="K276" i="51"/>
  <c r="I259" i="51"/>
  <c r="J116" i="51"/>
  <c r="I245" i="51"/>
  <c r="K143" i="51"/>
  <c r="I168" i="51"/>
  <c r="K88" i="51"/>
  <c r="K65" i="51"/>
  <c r="I280" i="51"/>
  <c r="I364" i="51"/>
  <c r="K84" i="51"/>
  <c r="K114" i="51"/>
  <c r="J101" i="51"/>
  <c r="K258" i="51"/>
  <c r="J113" i="51"/>
  <c r="J320" i="51"/>
  <c r="I258" i="51"/>
  <c r="J133" i="51"/>
  <c r="R51" i="51"/>
  <c r="K367" i="51"/>
  <c r="R41" i="51"/>
  <c r="K357" i="51"/>
  <c r="K119" i="51"/>
  <c r="K149" i="51"/>
  <c r="J136" i="51"/>
  <c r="R48" i="51"/>
  <c r="R364" i="51" s="1"/>
  <c r="K293" i="51"/>
  <c r="J78" i="51"/>
  <c r="J75" i="51"/>
  <c r="I188" i="51"/>
  <c r="J203" i="51"/>
  <c r="R54" i="51"/>
  <c r="K370" i="51"/>
  <c r="K189" i="51"/>
  <c r="K79" i="51"/>
  <c r="J171" i="51"/>
  <c r="K328" i="51"/>
  <c r="J148" i="51"/>
  <c r="J110" i="51"/>
  <c r="I223" i="51"/>
  <c r="J168" i="51"/>
  <c r="R33" i="51"/>
  <c r="K349" i="51"/>
  <c r="O48" i="51"/>
  <c r="J364" i="51"/>
  <c r="K154" i="51"/>
  <c r="K219" i="51"/>
  <c r="J206" i="51"/>
  <c r="K83" i="51"/>
  <c r="J183" i="51"/>
  <c r="J145" i="51"/>
  <c r="I293" i="51"/>
  <c r="J238" i="51"/>
  <c r="U217" i="51"/>
  <c r="U358" i="51"/>
  <c r="O46" i="51"/>
  <c r="J362" i="51"/>
  <c r="R39" i="51"/>
  <c r="K355" i="51"/>
  <c r="U347" i="51"/>
  <c r="K184" i="51"/>
  <c r="J241" i="51"/>
  <c r="K153" i="51"/>
  <c r="J218" i="51"/>
  <c r="J180" i="51"/>
  <c r="L48" i="51"/>
  <c r="L364" i="51" s="1"/>
  <c r="I328" i="51"/>
  <c r="O28" i="51"/>
  <c r="O344" i="51" s="1"/>
  <c r="J273" i="51"/>
  <c r="J245" i="51"/>
  <c r="J351" i="51"/>
  <c r="I102" i="51"/>
  <c r="I348" i="51"/>
  <c r="L33" i="51"/>
  <c r="L208" i="51" s="1"/>
  <c r="I349" i="51"/>
  <c r="R31" i="51"/>
  <c r="K347" i="51"/>
  <c r="R49" i="51"/>
  <c r="K365" i="51"/>
  <c r="K294" i="51"/>
  <c r="K254" i="51"/>
  <c r="J276" i="51"/>
  <c r="K118" i="51"/>
  <c r="J253" i="51"/>
  <c r="I153" i="51"/>
  <c r="J63" i="51"/>
  <c r="J308" i="51"/>
  <c r="O40" i="51"/>
  <c r="J356" i="51"/>
  <c r="K259" i="51"/>
  <c r="K289" i="51"/>
  <c r="O31" i="51"/>
  <c r="O347" i="51" s="1"/>
  <c r="J311" i="51"/>
  <c r="K223" i="51"/>
  <c r="O43" i="51"/>
  <c r="O359" i="51" s="1"/>
  <c r="J288" i="51"/>
  <c r="J250" i="51"/>
  <c r="I83" i="51"/>
  <c r="K66" i="53"/>
  <c r="J159" i="53"/>
  <c r="I210" i="53"/>
  <c r="I313" i="53"/>
  <c r="K276" i="53"/>
  <c r="K192" i="53"/>
  <c r="R87" i="53"/>
  <c r="R368" i="53"/>
  <c r="I105" i="53"/>
  <c r="J229" i="53"/>
  <c r="I245" i="53"/>
  <c r="L33" i="53"/>
  <c r="L278" i="53" s="1"/>
  <c r="I349" i="53"/>
  <c r="K311" i="53"/>
  <c r="K227" i="53"/>
  <c r="R122" i="53"/>
  <c r="J264" i="53"/>
  <c r="I280" i="53"/>
  <c r="I103" i="53"/>
  <c r="R31" i="53"/>
  <c r="R276" i="53" s="1"/>
  <c r="K347" i="53"/>
  <c r="K262" i="53"/>
  <c r="R157" i="53"/>
  <c r="I315" i="53"/>
  <c r="I138" i="53"/>
  <c r="K101" i="53"/>
  <c r="K297" i="53"/>
  <c r="R192" i="53"/>
  <c r="J89" i="53"/>
  <c r="O54" i="53"/>
  <c r="I70" i="53"/>
  <c r="L35" i="53"/>
  <c r="L351" i="53" s="1"/>
  <c r="J334" i="53"/>
  <c r="I351" i="53"/>
  <c r="I173" i="53"/>
  <c r="K136" i="53"/>
  <c r="K87" i="53"/>
  <c r="K332" i="53"/>
  <c r="R227" i="53"/>
  <c r="J370" i="53"/>
  <c r="AJ341" i="53"/>
  <c r="AK341" i="53" s="1"/>
  <c r="I208" i="53"/>
  <c r="K171" i="53"/>
  <c r="K122" i="53"/>
  <c r="K368" i="53"/>
  <c r="R262" i="53"/>
  <c r="R35" i="53"/>
  <c r="J73" i="53"/>
  <c r="O38" i="53"/>
  <c r="J124" i="53"/>
  <c r="K206" i="53"/>
  <c r="K130" i="53"/>
  <c r="K95" i="53"/>
  <c r="AL25" i="53"/>
  <c r="AM25" i="53" s="1"/>
  <c r="R365" i="53"/>
  <c r="R329" i="53"/>
  <c r="R294" i="53"/>
  <c r="R259" i="53"/>
  <c r="R224" i="53"/>
  <c r="R189" i="53"/>
  <c r="R154" i="53"/>
  <c r="R84" i="53"/>
  <c r="R119" i="53"/>
  <c r="D347" i="53"/>
  <c r="D276" i="53"/>
  <c r="D66" i="53"/>
  <c r="D311" i="53"/>
  <c r="I363" i="53"/>
  <c r="I327" i="53"/>
  <c r="I292" i="53"/>
  <c r="I257" i="53"/>
  <c r="I222" i="53"/>
  <c r="I187" i="53"/>
  <c r="I152" i="53"/>
  <c r="I82" i="53"/>
  <c r="I117" i="53"/>
  <c r="L47" i="53"/>
  <c r="R350" i="53"/>
  <c r="R314" i="53"/>
  <c r="R279" i="53"/>
  <c r="R244" i="53"/>
  <c r="R209" i="53"/>
  <c r="R174" i="53"/>
  <c r="R139" i="53"/>
  <c r="R104" i="53"/>
  <c r="R69" i="53"/>
  <c r="I361" i="53"/>
  <c r="I325" i="53"/>
  <c r="I290" i="53"/>
  <c r="I255" i="53"/>
  <c r="I220" i="53"/>
  <c r="I185" i="53"/>
  <c r="I150" i="53"/>
  <c r="I115" i="53"/>
  <c r="I80" i="53"/>
  <c r="L45" i="53"/>
  <c r="L357" i="53"/>
  <c r="L321" i="53"/>
  <c r="L286" i="53"/>
  <c r="L251" i="53"/>
  <c r="L216" i="53"/>
  <c r="L146" i="53"/>
  <c r="L111" i="53"/>
  <c r="L181" i="53"/>
  <c r="L76" i="53"/>
  <c r="D220" i="53"/>
  <c r="R358" i="53"/>
  <c r="R322" i="53"/>
  <c r="R287" i="53"/>
  <c r="R217" i="53"/>
  <c r="R252" i="53"/>
  <c r="R182" i="53"/>
  <c r="R147" i="53"/>
  <c r="R112" i="53"/>
  <c r="R77" i="53"/>
  <c r="J350" i="53"/>
  <c r="J314" i="53"/>
  <c r="J279" i="53"/>
  <c r="J244" i="53"/>
  <c r="J209" i="53"/>
  <c r="J174" i="53"/>
  <c r="J139" i="53"/>
  <c r="J104" i="53"/>
  <c r="O34" i="53"/>
  <c r="J69" i="53"/>
  <c r="AG200" i="53"/>
  <c r="U370" i="53"/>
  <c r="U334" i="53"/>
  <c r="U299" i="53"/>
  <c r="U229" i="53"/>
  <c r="U194" i="53"/>
  <c r="U264" i="53"/>
  <c r="U159" i="53"/>
  <c r="U124" i="53"/>
  <c r="U89" i="53"/>
  <c r="I330" i="53"/>
  <c r="I366" i="53"/>
  <c r="I295" i="53"/>
  <c r="I225" i="53"/>
  <c r="I190" i="53"/>
  <c r="I260" i="53"/>
  <c r="I155" i="53"/>
  <c r="I120" i="53"/>
  <c r="I85" i="53"/>
  <c r="L50" i="53"/>
  <c r="D258" i="53"/>
  <c r="K356" i="53"/>
  <c r="K320" i="53"/>
  <c r="K285" i="53"/>
  <c r="K250" i="53"/>
  <c r="K215" i="53"/>
  <c r="K180" i="53"/>
  <c r="K145" i="53"/>
  <c r="K75" i="53"/>
  <c r="K110" i="53"/>
  <c r="R40" i="53"/>
  <c r="L315" i="53"/>
  <c r="L280" i="53"/>
  <c r="L210" i="53"/>
  <c r="L175" i="53"/>
  <c r="L140" i="53"/>
  <c r="L70" i="53"/>
  <c r="AK60" i="53"/>
  <c r="AJ61" i="53"/>
  <c r="D365" i="53"/>
  <c r="D294" i="53"/>
  <c r="D84" i="53"/>
  <c r="D329" i="53"/>
  <c r="D116" i="53"/>
  <c r="D178" i="53"/>
  <c r="U352" i="53"/>
  <c r="U316" i="53"/>
  <c r="U281" i="53"/>
  <c r="U246" i="53"/>
  <c r="U176" i="53"/>
  <c r="U211" i="53"/>
  <c r="U141" i="53"/>
  <c r="U106" i="53"/>
  <c r="U71" i="53"/>
  <c r="D146" i="53"/>
  <c r="D122" i="53"/>
  <c r="D141" i="53"/>
  <c r="U350" i="53"/>
  <c r="U314" i="53"/>
  <c r="U279" i="53"/>
  <c r="U244" i="53"/>
  <c r="U209" i="53"/>
  <c r="U174" i="53"/>
  <c r="U139" i="53"/>
  <c r="U104" i="53"/>
  <c r="U69" i="53"/>
  <c r="D168" i="53"/>
  <c r="D217" i="53"/>
  <c r="D104" i="53"/>
  <c r="U348" i="53"/>
  <c r="U312" i="53"/>
  <c r="U277" i="53"/>
  <c r="U207" i="53"/>
  <c r="U242" i="53"/>
  <c r="U172" i="53"/>
  <c r="U102" i="53"/>
  <c r="U137" i="53"/>
  <c r="U67" i="53"/>
  <c r="R363" i="53"/>
  <c r="R327" i="53"/>
  <c r="R292" i="53"/>
  <c r="R257" i="53"/>
  <c r="R222" i="53"/>
  <c r="R187" i="53"/>
  <c r="R152" i="53"/>
  <c r="R117" i="53"/>
  <c r="R82" i="53"/>
  <c r="D144" i="53"/>
  <c r="K361" i="53"/>
  <c r="K325" i="53"/>
  <c r="K290" i="53"/>
  <c r="K220" i="53"/>
  <c r="K255" i="53"/>
  <c r="K185" i="53"/>
  <c r="K150" i="53"/>
  <c r="K115" i="53"/>
  <c r="K80" i="53"/>
  <c r="R45" i="53"/>
  <c r="AM166" i="53"/>
  <c r="AN165" i="53"/>
  <c r="D348" i="53"/>
  <c r="D277" i="53"/>
  <c r="D312" i="53"/>
  <c r="D67" i="53"/>
  <c r="AG166" i="53"/>
  <c r="AH165" i="53"/>
  <c r="I358" i="53"/>
  <c r="I322" i="53"/>
  <c r="I287" i="53"/>
  <c r="I252" i="53"/>
  <c r="I217" i="53"/>
  <c r="I182" i="53"/>
  <c r="I77" i="53"/>
  <c r="I112" i="53"/>
  <c r="I147" i="53"/>
  <c r="L42" i="53"/>
  <c r="D240" i="53"/>
  <c r="J357" i="53"/>
  <c r="J321" i="53"/>
  <c r="J286" i="53"/>
  <c r="J251" i="53"/>
  <c r="J216" i="53"/>
  <c r="J181" i="53"/>
  <c r="J146" i="53"/>
  <c r="J111" i="53"/>
  <c r="J76" i="53"/>
  <c r="O41" i="53"/>
  <c r="K317" i="53"/>
  <c r="K353" i="53"/>
  <c r="K247" i="53"/>
  <c r="K282" i="53"/>
  <c r="K212" i="53"/>
  <c r="K177" i="53"/>
  <c r="K142" i="53"/>
  <c r="K107" i="53"/>
  <c r="K72" i="53"/>
  <c r="R37" i="53"/>
  <c r="J364" i="53"/>
  <c r="J328" i="53"/>
  <c r="J293" i="53"/>
  <c r="J258" i="53"/>
  <c r="J223" i="53"/>
  <c r="J188" i="53"/>
  <c r="J153" i="53"/>
  <c r="J118" i="53"/>
  <c r="J83" i="53"/>
  <c r="O48" i="53"/>
  <c r="D261" i="53"/>
  <c r="U355" i="53"/>
  <c r="U319" i="53"/>
  <c r="U284" i="53"/>
  <c r="U249" i="53"/>
  <c r="U214" i="53"/>
  <c r="U179" i="53"/>
  <c r="U144" i="53"/>
  <c r="U109" i="53"/>
  <c r="U74" i="53"/>
  <c r="D363" i="53"/>
  <c r="D292" i="53"/>
  <c r="D82" i="53"/>
  <c r="D327" i="53"/>
  <c r="U367" i="53"/>
  <c r="U331" i="53"/>
  <c r="U296" i="53"/>
  <c r="U226" i="53"/>
  <c r="U261" i="53"/>
  <c r="U191" i="53"/>
  <c r="U156" i="53"/>
  <c r="U121" i="53"/>
  <c r="U86" i="53"/>
  <c r="J358" i="53"/>
  <c r="J322" i="53"/>
  <c r="J287" i="53"/>
  <c r="J217" i="53"/>
  <c r="J252" i="53"/>
  <c r="J182" i="53"/>
  <c r="J147" i="53"/>
  <c r="J112" i="53"/>
  <c r="J77" i="53"/>
  <c r="O42" i="53"/>
  <c r="I347" i="53"/>
  <c r="I311" i="53"/>
  <c r="I276" i="53"/>
  <c r="I206" i="53"/>
  <c r="I241" i="53"/>
  <c r="I171" i="53"/>
  <c r="I136" i="53"/>
  <c r="I101" i="53"/>
  <c r="I66" i="53"/>
  <c r="L31" i="53"/>
  <c r="AH305" i="53"/>
  <c r="AG306" i="53"/>
  <c r="D223" i="53"/>
  <c r="J361" i="53"/>
  <c r="J325" i="53"/>
  <c r="J290" i="53"/>
  <c r="J220" i="53"/>
  <c r="J255" i="53"/>
  <c r="J185" i="53"/>
  <c r="J150" i="53"/>
  <c r="J80" i="53"/>
  <c r="J115" i="53"/>
  <c r="O45" i="53"/>
  <c r="D351" i="53"/>
  <c r="D280" i="53"/>
  <c r="D70" i="53"/>
  <c r="D315" i="53"/>
  <c r="D148" i="53"/>
  <c r="U357" i="53"/>
  <c r="U321" i="53"/>
  <c r="U286" i="53"/>
  <c r="U251" i="53"/>
  <c r="U216" i="53"/>
  <c r="U181" i="53"/>
  <c r="U146" i="53"/>
  <c r="U111" i="53"/>
  <c r="U76" i="53"/>
  <c r="D124" i="53"/>
  <c r="I364" i="53"/>
  <c r="I328" i="53"/>
  <c r="I293" i="53"/>
  <c r="I258" i="53"/>
  <c r="I223" i="53"/>
  <c r="I188" i="53"/>
  <c r="I153" i="53"/>
  <c r="I118" i="53"/>
  <c r="I83" i="53"/>
  <c r="L48" i="53"/>
  <c r="D151" i="53"/>
  <c r="D213" i="53"/>
  <c r="D119" i="53"/>
  <c r="D181" i="53"/>
  <c r="D95" i="53"/>
  <c r="AJ270" i="53"/>
  <c r="D157" i="53"/>
  <c r="U366" i="53"/>
  <c r="U330" i="53"/>
  <c r="U295" i="53"/>
  <c r="U260" i="53"/>
  <c r="U225" i="53"/>
  <c r="U190" i="53"/>
  <c r="U155" i="53"/>
  <c r="U85" i="53"/>
  <c r="U120" i="53"/>
  <c r="D176" i="53"/>
  <c r="D203" i="53"/>
  <c r="D139" i="53"/>
  <c r="AJ95" i="53"/>
  <c r="D364" i="53"/>
  <c r="D293" i="53"/>
  <c r="D83" i="53"/>
  <c r="D328" i="53"/>
  <c r="R71" i="53"/>
  <c r="R341" i="53"/>
  <c r="R305" i="53"/>
  <c r="R235" i="53"/>
  <c r="R200" i="53"/>
  <c r="R270" i="53"/>
  <c r="R165" i="53"/>
  <c r="R130" i="53"/>
  <c r="R60" i="53"/>
  <c r="R95" i="53"/>
  <c r="S25" i="53"/>
  <c r="O352" i="53"/>
  <c r="O316" i="53"/>
  <c r="O281" i="53"/>
  <c r="O211" i="53"/>
  <c r="O141" i="53"/>
  <c r="O71" i="53"/>
  <c r="D179" i="53"/>
  <c r="AM200" i="53"/>
  <c r="D101" i="53"/>
  <c r="J356" i="53"/>
  <c r="J320" i="53"/>
  <c r="J285" i="53"/>
  <c r="J250" i="53"/>
  <c r="J215" i="53"/>
  <c r="J180" i="53"/>
  <c r="J145" i="53"/>
  <c r="J110" i="53"/>
  <c r="J75" i="53"/>
  <c r="O40" i="53"/>
  <c r="U351" i="53"/>
  <c r="U315" i="53"/>
  <c r="U280" i="53"/>
  <c r="U245" i="53"/>
  <c r="U210" i="53"/>
  <c r="U175" i="53"/>
  <c r="U140" i="53"/>
  <c r="U105" i="53"/>
  <c r="U70" i="53"/>
  <c r="L367" i="53"/>
  <c r="L331" i="53"/>
  <c r="L296" i="53"/>
  <c r="L261" i="53"/>
  <c r="L226" i="53"/>
  <c r="L191" i="53"/>
  <c r="L156" i="53"/>
  <c r="L121" i="53"/>
  <c r="L86" i="53"/>
  <c r="J353" i="53"/>
  <c r="J317" i="53"/>
  <c r="J247" i="53"/>
  <c r="J282" i="53"/>
  <c r="J212" i="53"/>
  <c r="J177" i="53"/>
  <c r="J142" i="53"/>
  <c r="J72" i="53"/>
  <c r="J107" i="53"/>
  <c r="O37" i="53"/>
  <c r="AG236" i="53"/>
  <c r="AH235" i="53"/>
  <c r="AN130" i="53"/>
  <c r="AM131" i="53"/>
  <c r="AG341" i="53"/>
  <c r="K364" i="53"/>
  <c r="K328" i="53"/>
  <c r="K293" i="53"/>
  <c r="K258" i="53"/>
  <c r="K223" i="53"/>
  <c r="K188" i="53"/>
  <c r="K153" i="53"/>
  <c r="K118" i="53"/>
  <c r="K83" i="53"/>
  <c r="R48" i="53"/>
  <c r="D110" i="53"/>
  <c r="I350" i="53"/>
  <c r="I314" i="53"/>
  <c r="I279" i="53"/>
  <c r="I244" i="53"/>
  <c r="I209" i="53"/>
  <c r="I174" i="53"/>
  <c r="I139" i="53"/>
  <c r="I104" i="53"/>
  <c r="I69" i="53"/>
  <c r="L34" i="53"/>
  <c r="L343" i="53"/>
  <c r="L307" i="53"/>
  <c r="L237" i="53"/>
  <c r="L272" i="53"/>
  <c r="L202" i="53"/>
  <c r="L167" i="53"/>
  <c r="L132" i="53"/>
  <c r="L97" i="53"/>
  <c r="L62" i="53"/>
  <c r="D183" i="53"/>
  <c r="U341" i="53"/>
  <c r="U305" i="53"/>
  <c r="U270" i="53"/>
  <c r="U235" i="53"/>
  <c r="U200" i="53"/>
  <c r="U165" i="53"/>
  <c r="U130" i="53"/>
  <c r="U95" i="53"/>
  <c r="U60" i="53"/>
  <c r="D159" i="53"/>
  <c r="D186" i="53"/>
  <c r="U360" i="53"/>
  <c r="U289" i="53"/>
  <c r="U324" i="53"/>
  <c r="U254" i="53"/>
  <c r="U219" i="53"/>
  <c r="U184" i="53"/>
  <c r="U149" i="53"/>
  <c r="U114" i="53"/>
  <c r="U79" i="53"/>
  <c r="D248" i="53"/>
  <c r="J351" i="53"/>
  <c r="J315" i="53"/>
  <c r="J280" i="53"/>
  <c r="J245" i="53"/>
  <c r="J175" i="53"/>
  <c r="J210" i="53"/>
  <c r="J105" i="53"/>
  <c r="J140" i="53"/>
  <c r="J70" i="53"/>
  <c r="O35" i="53"/>
  <c r="D100" i="53"/>
  <c r="D154" i="53"/>
  <c r="U363" i="53"/>
  <c r="U327" i="53"/>
  <c r="U292" i="53"/>
  <c r="U257" i="53"/>
  <c r="U222" i="53"/>
  <c r="U187" i="53"/>
  <c r="U152" i="53"/>
  <c r="U117" i="53"/>
  <c r="U82" i="53"/>
  <c r="D251" i="53"/>
  <c r="L352" i="53"/>
  <c r="L316" i="53"/>
  <c r="L281" i="53"/>
  <c r="L246" i="53"/>
  <c r="L211" i="53"/>
  <c r="L141" i="53"/>
  <c r="L176" i="53"/>
  <c r="L106" i="53"/>
  <c r="L71" i="53"/>
  <c r="D130" i="53"/>
  <c r="D192" i="53"/>
  <c r="D211" i="53"/>
  <c r="D238" i="53"/>
  <c r="D120" i="53"/>
  <c r="D252" i="53"/>
  <c r="D174" i="53"/>
  <c r="AJ166" i="53"/>
  <c r="AK165" i="53"/>
  <c r="L103" i="53"/>
  <c r="I333" i="53"/>
  <c r="I369" i="53"/>
  <c r="I298" i="53"/>
  <c r="I263" i="53"/>
  <c r="I228" i="53"/>
  <c r="I193" i="53"/>
  <c r="I158" i="53"/>
  <c r="I88" i="53"/>
  <c r="I123" i="53"/>
  <c r="L53" i="53"/>
  <c r="D214" i="53"/>
  <c r="AM236" i="53"/>
  <c r="AN235" i="53"/>
  <c r="R355" i="53"/>
  <c r="R319" i="53"/>
  <c r="R284" i="53"/>
  <c r="R249" i="53"/>
  <c r="R214" i="53"/>
  <c r="R179" i="53"/>
  <c r="R144" i="53"/>
  <c r="R109" i="53"/>
  <c r="R74" i="53"/>
  <c r="L341" i="53"/>
  <c r="L270" i="53"/>
  <c r="L305" i="53"/>
  <c r="L235" i="53"/>
  <c r="L200" i="53"/>
  <c r="L165" i="53"/>
  <c r="L130" i="53"/>
  <c r="L95" i="53"/>
  <c r="L60" i="53"/>
  <c r="M25" i="53"/>
  <c r="O114" i="53"/>
  <c r="D136" i="53"/>
  <c r="I355" i="53"/>
  <c r="I319" i="53"/>
  <c r="I284" i="53"/>
  <c r="I249" i="53"/>
  <c r="I214" i="53"/>
  <c r="I179" i="53"/>
  <c r="I144" i="53"/>
  <c r="I109" i="53"/>
  <c r="I74" i="53"/>
  <c r="L39" i="53"/>
  <c r="U343" i="53"/>
  <c r="U307" i="53"/>
  <c r="U272" i="53"/>
  <c r="U237" i="53"/>
  <c r="U202" i="53"/>
  <c r="U167" i="53"/>
  <c r="U132" i="53"/>
  <c r="U97" i="53"/>
  <c r="U62" i="53"/>
  <c r="J369" i="53"/>
  <c r="J333" i="53"/>
  <c r="J298" i="53"/>
  <c r="J228" i="53"/>
  <c r="J263" i="53"/>
  <c r="J193" i="53"/>
  <c r="J158" i="53"/>
  <c r="J123" i="53"/>
  <c r="J88" i="53"/>
  <c r="O53" i="53"/>
  <c r="U354" i="53"/>
  <c r="U318" i="53"/>
  <c r="U283" i="53"/>
  <c r="U248" i="53"/>
  <c r="U213" i="53"/>
  <c r="U178" i="53"/>
  <c r="U143" i="53"/>
  <c r="U108" i="53"/>
  <c r="U73" i="53"/>
  <c r="D343" i="53"/>
  <c r="D272" i="53"/>
  <c r="D62" i="53"/>
  <c r="D307" i="53"/>
  <c r="O355" i="53"/>
  <c r="O319" i="53"/>
  <c r="O284" i="53"/>
  <c r="O249" i="53"/>
  <c r="O214" i="53"/>
  <c r="O179" i="53"/>
  <c r="O144" i="53"/>
  <c r="O109" i="53"/>
  <c r="O74" i="53"/>
  <c r="D194" i="53"/>
  <c r="U368" i="53"/>
  <c r="U332" i="53"/>
  <c r="U297" i="53"/>
  <c r="U262" i="53"/>
  <c r="U227" i="53"/>
  <c r="U192" i="53"/>
  <c r="U122" i="53"/>
  <c r="U157" i="53"/>
  <c r="U87" i="53"/>
  <c r="D221" i="53"/>
  <c r="D135" i="53"/>
  <c r="D270" i="53"/>
  <c r="D341" i="53"/>
  <c r="D60" i="53"/>
  <c r="D305" i="53"/>
  <c r="D189" i="53"/>
  <c r="D216" i="53"/>
  <c r="D103" i="53"/>
  <c r="D200" i="53"/>
  <c r="D227" i="53"/>
  <c r="D114" i="53"/>
  <c r="D246" i="53"/>
  <c r="D155" i="53"/>
  <c r="U364" i="53"/>
  <c r="U328" i="53"/>
  <c r="U293" i="53"/>
  <c r="U258" i="53"/>
  <c r="U223" i="53"/>
  <c r="U188" i="53"/>
  <c r="U153" i="53"/>
  <c r="U118" i="53"/>
  <c r="U83" i="53"/>
  <c r="D209" i="53"/>
  <c r="D131" i="53"/>
  <c r="AJ131" i="53"/>
  <c r="AK130" i="53"/>
  <c r="D117" i="53"/>
  <c r="R171" i="53"/>
  <c r="K369" i="53"/>
  <c r="K333" i="53"/>
  <c r="K298" i="53"/>
  <c r="K228" i="53"/>
  <c r="K263" i="53"/>
  <c r="K193" i="53"/>
  <c r="K158" i="53"/>
  <c r="K123" i="53"/>
  <c r="K88" i="53"/>
  <c r="R53" i="53"/>
  <c r="I345" i="53"/>
  <c r="I309" i="53"/>
  <c r="I274" i="53"/>
  <c r="I239" i="53"/>
  <c r="I204" i="53"/>
  <c r="I169" i="53"/>
  <c r="I99" i="53"/>
  <c r="I64" i="53"/>
  <c r="I134" i="53"/>
  <c r="L29" i="53"/>
  <c r="D355" i="53"/>
  <c r="D284" i="53"/>
  <c r="D74" i="53"/>
  <c r="D319" i="53"/>
  <c r="D249" i="53"/>
  <c r="O313" i="53"/>
  <c r="O349" i="53"/>
  <c r="O278" i="53"/>
  <c r="O208" i="53"/>
  <c r="O243" i="53"/>
  <c r="O173" i="53"/>
  <c r="O138" i="53"/>
  <c r="O103" i="53"/>
  <c r="O68" i="53"/>
  <c r="AM270" i="53"/>
  <c r="AN305" i="53"/>
  <c r="AM306" i="53"/>
  <c r="D171" i="53"/>
  <c r="U349" i="53"/>
  <c r="U313" i="53"/>
  <c r="U278" i="53"/>
  <c r="U243" i="53"/>
  <c r="U208" i="53"/>
  <c r="U173" i="53"/>
  <c r="U138" i="53"/>
  <c r="U103" i="53"/>
  <c r="U68" i="53"/>
  <c r="AN95" i="53"/>
  <c r="AM96" i="53"/>
  <c r="D367" i="53"/>
  <c r="D296" i="53"/>
  <c r="D86" i="53"/>
  <c r="D331" i="53"/>
  <c r="D108" i="53"/>
  <c r="D106" i="53"/>
  <c r="J341" i="53"/>
  <c r="J305" i="53"/>
  <c r="J270" i="53"/>
  <c r="J235" i="53"/>
  <c r="J200" i="53"/>
  <c r="J165" i="53"/>
  <c r="J60" i="53"/>
  <c r="O25" i="53"/>
  <c r="R366" i="53"/>
  <c r="R330" i="53"/>
  <c r="R295" i="53"/>
  <c r="R225" i="53"/>
  <c r="R260" i="53"/>
  <c r="R190" i="53"/>
  <c r="R155" i="53"/>
  <c r="R120" i="53"/>
  <c r="R85" i="53"/>
  <c r="D134" i="53"/>
  <c r="R342" i="53"/>
  <c r="R306" i="53"/>
  <c r="R271" i="53"/>
  <c r="R236" i="53"/>
  <c r="R201" i="53"/>
  <c r="R166" i="53"/>
  <c r="R131" i="53"/>
  <c r="R96" i="53"/>
  <c r="R61" i="53"/>
  <c r="AG96" i="53"/>
  <c r="AH95" i="53"/>
  <c r="L359" i="53"/>
  <c r="L323" i="53"/>
  <c r="L288" i="53"/>
  <c r="L253" i="53"/>
  <c r="L218" i="53"/>
  <c r="L183" i="53"/>
  <c r="L148" i="53"/>
  <c r="L78" i="53"/>
  <c r="L113" i="53"/>
  <c r="K348" i="53"/>
  <c r="K312" i="53"/>
  <c r="K277" i="53"/>
  <c r="K242" i="53"/>
  <c r="K207" i="53"/>
  <c r="K172" i="53"/>
  <c r="K137" i="53"/>
  <c r="K67" i="53"/>
  <c r="K102" i="53"/>
  <c r="R32" i="53"/>
  <c r="I342" i="53"/>
  <c r="I306" i="53"/>
  <c r="I271" i="53"/>
  <c r="I236" i="53"/>
  <c r="I201" i="53"/>
  <c r="I166" i="53"/>
  <c r="I131" i="53"/>
  <c r="I96" i="53"/>
  <c r="I61" i="53"/>
  <c r="L26" i="53"/>
  <c r="U365" i="53"/>
  <c r="U329" i="53"/>
  <c r="U294" i="53"/>
  <c r="U259" i="53"/>
  <c r="U224" i="53"/>
  <c r="U189" i="53"/>
  <c r="U154" i="53"/>
  <c r="U119" i="53"/>
  <c r="U84" i="53"/>
  <c r="D229" i="53"/>
  <c r="D256" i="53"/>
  <c r="J359" i="53"/>
  <c r="J323" i="53"/>
  <c r="J288" i="53"/>
  <c r="J253" i="53"/>
  <c r="J218" i="53"/>
  <c r="J183" i="53"/>
  <c r="J148" i="53"/>
  <c r="J113" i="53"/>
  <c r="J78" i="53"/>
  <c r="O43" i="53"/>
  <c r="D349" i="53"/>
  <c r="D278" i="53"/>
  <c r="D68" i="53"/>
  <c r="D313" i="53"/>
  <c r="D170" i="53"/>
  <c r="U344" i="53"/>
  <c r="U273" i="53"/>
  <c r="U308" i="53"/>
  <c r="U238" i="53"/>
  <c r="U203" i="53"/>
  <c r="U168" i="53"/>
  <c r="U133" i="53"/>
  <c r="U98" i="53"/>
  <c r="U63" i="53"/>
  <c r="D224" i="53"/>
  <c r="L360" i="53"/>
  <c r="L324" i="53"/>
  <c r="L289" i="53"/>
  <c r="L219" i="53"/>
  <c r="L254" i="53"/>
  <c r="L184" i="53"/>
  <c r="L149" i="53"/>
  <c r="L114" i="53"/>
  <c r="L79" i="53"/>
  <c r="D138" i="53"/>
  <c r="U347" i="53"/>
  <c r="U311" i="53"/>
  <c r="U276" i="53"/>
  <c r="U241" i="53"/>
  <c r="U206" i="53"/>
  <c r="U171" i="53"/>
  <c r="U136" i="53"/>
  <c r="U101" i="53"/>
  <c r="U66" i="53"/>
  <c r="L344" i="53"/>
  <c r="L308" i="53"/>
  <c r="L273" i="53"/>
  <c r="L238" i="53"/>
  <c r="L203" i="53"/>
  <c r="L133" i="53"/>
  <c r="L168" i="53"/>
  <c r="L98" i="53"/>
  <c r="L63" i="53"/>
  <c r="D165" i="53"/>
  <c r="D262" i="53"/>
  <c r="J365" i="53"/>
  <c r="J329" i="53"/>
  <c r="J294" i="53"/>
  <c r="J259" i="53"/>
  <c r="J224" i="53"/>
  <c r="J189" i="53"/>
  <c r="J154" i="53"/>
  <c r="J119" i="53"/>
  <c r="J84" i="53"/>
  <c r="O49" i="53"/>
  <c r="D149" i="53"/>
  <c r="U358" i="53"/>
  <c r="U322" i="53"/>
  <c r="U287" i="53"/>
  <c r="U252" i="53"/>
  <c r="U217" i="53"/>
  <c r="U182" i="53"/>
  <c r="U147" i="53"/>
  <c r="U112" i="53"/>
  <c r="U77" i="53"/>
  <c r="I346" i="53"/>
  <c r="I310" i="53"/>
  <c r="I275" i="53"/>
  <c r="I240" i="53"/>
  <c r="I205" i="53"/>
  <c r="I170" i="53"/>
  <c r="I135" i="53"/>
  <c r="I65" i="53"/>
  <c r="I100" i="53"/>
  <c r="L30" i="53"/>
  <c r="D190" i="53"/>
  <c r="D244" i="53"/>
  <c r="D96" i="53"/>
  <c r="AK235" i="53"/>
  <c r="AJ236" i="53"/>
  <c r="D152" i="53"/>
  <c r="J345" i="53"/>
  <c r="J309" i="53"/>
  <c r="J274" i="53"/>
  <c r="J239" i="53"/>
  <c r="J204" i="53"/>
  <c r="J169" i="53"/>
  <c r="J99" i="53"/>
  <c r="J64" i="53"/>
  <c r="J134" i="53"/>
  <c r="O29" i="53"/>
  <c r="L362" i="53"/>
  <c r="L326" i="53"/>
  <c r="L291" i="53"/>
  <c r="L256" i="53"/>
  <c r="L221" i="53"/>
  <c r="L186" i="53"/>
  <c r="L151" i="53"/>
  <c r="L116" i="53"/>
  <c r="L81" i="53"/>
  <c r="AM60" i="53"/>
  <c r="AM341" i="53"/>
  <c r="U345" i="53"/>
  <c r="U309" i="53"/>
  <c r="U274" i="53"/>
  <c r="U239" i="53"/>
  <c r="U204" i="53"/>
  <c r="U169" i="53"/>
  <c r="U134" i="53"/>
  <c r="U99" i="53"/>
  <c r="U64" i="53"/>
  <c r="D206" i="53"/>
  <c r="U362" i="53"/>
  <c r="U326" i="53"/>
  <c r="U291" i="53"/>
  <c r="U221" i="53"/>
  <c r="U256" i="53"/>
  <c r="U186" i="53"/>
  <c r="U116" i="53"/>
  <c r="U151" i="53"/>
  <c r="U81" i="53"/>
  <c r="D357" i="53"/>
  <c r="D286" i="53"/>
  <c r="D76" i="53"/>
  <c r="D321" i="53"/>
  <c r="J343" i="53"/>
  <c r="J307" i="53"/>
  <c r="J272" i="53"/>
  <c r="J237" i="53"/>
  <c r="J167" i="53"/>
  <c r="J202" i="53"/>
  <c r="J132" i="53"/>
  <c r="J97" i="53"/>
  <c r="J62" i="53"/>
  <c r="O27" i="53"/>
  <c r="U342" i="53"/>
  <c r="U306" i="53"/>
  <c r="U271" i="53"/>
  <c r="U236" i="53"/>
  <c r="U201" i="53"/>
  <c r="U166" i="53"/>
  <c r="U131" i="53"/>
  <c r="U61" i="53"/>
  <c r="U96" i="53"/>
  <c r="AJ306" i="53"/>
  <c r="AK305" i="53"/>
  <c r="U346" i="53"/>
  <c r="U310" i="53"/>
  <c r="U275" i="53"/>
  <c r="U240" i="53"/>
  <c r="U205" i="53"/>
  <c r="U170" i="53"/>
  <c r="U135" i="53"/>
  <c r="U100" i="53"/>
  <c r="U65" i="53"/>
  <c r="O363" i="53"/>
  <c r="O327" i="53"/>
  <c r="O292" i="53"/>
  <c r="O257" i="53"/>
  <c r="O222" i="53"/>
  <c r="O187" i="53"/>
  <c r="O152" i="53"/>
  <c r="O117" i="53"/>
  <c r="O82" i="53"/>
  <c r="I356" i="53"/>
  <c r="I320" i="53"/>
  <c r="I285" i="53"/>
  <c r="I250" i="53"/>
  <c r="I215" i="53"/>
  <c r="I180" i="53"/>
  <c r="I110" i="53"/>
  <c r="I145" i="53"/>
  <c r="I75" i="53"/>
  <c r="L40" i="53"/>
  <c r="U353" i="53"/>
  <c r="U317" i="53"/>
  <c r="U282" i="53"/>
  <c r="U247" i="53"/>
  <c r="U212" i="53"/>
  <c r="U177" i="53"/>
  <c r="U142" i="53"/>
  <c r="U72" i="53"/>
  <c r="U107" i="53"/>
  <c r="D109" i="53"/>
  <c r="J348" i="53"/>
  <c r="J312" i="53"/>
  <c r="J277" i="53"/>
  <c r="J242" i="53"/>
  <c r="J207" i="53"/>
  <c r="J172" i="53"/>
  <c r="J137" i="53"/>
  <c r="J102" i="53"/>
  <c r="J67" i="53"/>
  <c r="O32" i="53"/>
  <c r="J366" i="53"/>
  <c r="J330" i="53"/>
  <c r="J295" i="53"/>
  <c r="J225" i="53"/>
  <c r="J260" i="53"/>
  <c r="J190" i="53"/>
  <c r="J155" i="53"/>
  <c r="J120" i="53"/>
  <c r="J85" i="53"/>
  <c r="O50" i="53"/>
  <c r="U359" i="53"/>
  <c r="U323" i="53"/>
  <c r="U288" i="53"/>
  <c r="U218" i="53"/>
  <c r="U253" i="53"/>
  <c r="U183" i="53"/>
  <c r="U148" i="53"/>
  <c r="U113" i="53"/>
  <c r="U78" i="53"/>
  <c r="J342" i="53"/>
  <c r="J306" i="53"/>
  <c r="J271" i="53"/>
  <c r="J201" i="53"/>
  <c r="J236" i="53"/>
  <c r="J166" i="53"/>
  <c r="J131" i="53"/>
  <c r="J96" i="53"/>
  <c r="O26" i="53"/>
  <c r="J61" i="53"/>
  <c r="AG130" i="53"/>
  <c r="D359" i="53"/>
  <c r="D288" i="53"/>
  <c r="D78" i="53"/>
  <c r="D323" i="53"/>
  <c r="J130" i="53"/>
  <c r="J95" i="53"/>
  <c r="AI25" i="53"/>
  <c r="AJ25" i="53" s="1"/>
  <c r="D98" i="53"/>
  <c r="D202" i="53"/>
  <c r="D264" i="53"/>
  <c r="J367" i="53"/>
  <c r="J331" i="53"/>
  <c r="J296" i="53"/>
  <c r="J261" i="53"/>
  <c r="J226" i="53"/>
  <c r="J191" i="53"/>
  <c r="J156" i="53"/>
  <c r="J121" i="53"/>
  <c r="J86" i="53"/>
  <c r="O51" i="53"/>
  <c r="I348" i="53"/>
  <c r="I277" i="53"/>
  <c r="I312" i="53"/>
  <c r="I242" i="53"/>
  <c r="I207" i="53"/>
  <c r="I172" i="53"/>
  <c r="I102" i="53"/>
  <c r="I137" i="53"/>
  <c r="I67" i="53"/>
  <c r="L32" i="53"/>
  <c r="D205" i="53"/>
  <c r="L368" i="53"/>
  <c r="L332" i="53"/>
  <c r="L297" i="53"/>
  <c r="L262" i="53"/>
  <c r="L227" i="53"/>
  <c r="L192" i="53"/>
  <c r="L157" i="53"/>
  <c r="L122" i="53"/>
  <c r="L87" i="53"/>
  <c r="D259" i="53"/>
  <c r="K357" i="53"/>
  <c r="K321" i="53"/>
  <c r="K286" i="53"/>
  <c r="K251" i="53"/>
  <c r="K216" i="53"/>
  <c r="K181" i="53"/>
  <c r="K146" i="53"/>
  <c r="K111" i="53"/>
  <c r="R41" i="53"/>
  <c r="K76" i="53"/>
  <c r="D173" i="53"/>
  <c r="D344" i="53"/>
  <c r="D273" i="53"/>
  <c r="D63" i="53"/>
  <c r="D308" i="53"/>
  <c r="D235" i="53"/>
  <c r="D184" i="53"/>
  <c r="D225" i="53"/>
  <c r="D112" i="53"/>
  <c r="U356" i="53"/>
  <c r="U320" i="53"/>
  <c r="U285" i="53"/>
  <c r="U250" i="53"/>
  <c r="U215" i="53"/>
  <c r="U180" i="53"/>
  <c r="U110" i="53"/>
  <c r="U145" i="53"/>
  <c r="U75" i="53"/>
  <c r="D166" i="53"/>
  <c r="AJ200" i="53"/>
  <c r="D187" i="53"/>
  <c r="I130" i="53"/>
  <c r="I95" i="53"/>
  <c r="AF25" i="53"/>
  <c r="AG25" i="53" s="1"/>
  <c r="K309" i="53"/>
  <c r="K345" i="53"/>
  <c r="K274" i="53"/>
  <c r="K204" i="53"/>
  <c r="K239" i="53"/>
  <c r="K169" i="53"/>
  <c r="K134" i="53"/>
  <c r="K99" i="53"/>
  <c r="R29" i="53"/>
  <c r="K64" i="53"/>
  <c r="L365" i="53"/>
  <c r="L329" i="53"/>
  <c r="L294" i="53"/>
  <c r="L259" i="53"/>
  <c r="L224" i="53"/>
  <c r="L154" i="53"/>
  <c r="L189" i="53"/>
  <c r="L119" i="53"/>
  <c r="L84" i="53"/>
  <c r="D356" i="53"/>
  <c r="D285" i="53"/>
  <c r="D75" i="53"/>
  <c r="D320" i="53"/>
  <c r="I353" i="53"/>
  <c r="I317" i="53"/>
  <c r="I282" i="53"/>
  <c r="I247" i="53"/>
  <c r="I212" i="53"/>
  <c r="I177" i="53"/>
  <c r="I107" i="53"/>
  <c r="I142" i="53"/>
  <c r="I72" i="53"/>
  <c r="L37" i="53"/>
  <c r="O344" i="53"/>
  <c r="O308" i="53"/>
  <c r="O273" i="53"/>
  <c r="O238" i="53"/>
  <c r="O203" i="53"/>
  <c r="O168" i="53"/>
  <c r="O133" i="53"/>
  <c r="O98" i="53"/>
  <c r="O63" i="53"/>
  <c r="AG271" i="53"/>
  <c r="AH270" i="53"/>
  <c r="D241" i="53"/>
  <c r="U284" i="52"/>
  <c r="J85" i="52"/>
  <c r="I331" i="52"/>
  <c r="I257" i="52"/>
  <c r="O306" i="52"/>
  <c r="J342" i="52"/>
  <c r="J183" i="52"/>
  <c r="J366" i="52"/>
  <c r="I86" i="52"/>
  <c r="I367" i="52"/>
  <c r="I292" i="52"/>
  <c r="J61" i="52"/>
  <c r="J148" i="52"/>
  <c r="J120" i="52"/>
  <c r="I121" i="52"/>
  <c r="I327" i="52"/>
  <c r="J218" i="52"/>
  <c r="J155" i="52"/>
  <c r="I156" i="52"/>
  <c r="I82" i="52"/>
  <c r="I363" i="52"/>
  <c r="AM61" i="52"/>
  <c r="AM62" i="52" s="1"/>
  <c r="J201" i="52"/>
  <c r="J253" i="52"/>
  <c r="J190" i="52"/>
  <c r="AG166" i="52"/>
  <c r="AH166" i="52" s="1"/>
  <c r="I191" i="52"/>
  <c r="I117" i="52"/>
  <c r="J236" i="52"/>
  <c r="O42" i="52"/>
  <c r="O253" i="52" s="1"/>
  <c r="J288" i="52"/>
  <c r="J225" i="52"/>
  <c r="J330" i="52"/>
  <c r="L117" i="52"/>
  <c r="I226" i="52"/>
  <c r="AG272" i="52"/>
  <c r="AH271" i="52"/>
  <c r="J368" i="52"/>
  <c r="J332" i="52"/>
  <c r="J297" i="52"/>
  <c r="J262" i="52"/>
  <c r="J227" i="52"/>
  <c r="J192" i="52"/>
  <c r="J157" i="52"/>
  <c r="J122" i="52"/>
  <c r="O51" i="52"/>
  <c r="J87" i="52"/>
  <c r="O369" i="52"/>
  <c r="O333" i="52"/>
  <c r="O298" i="52"/>
  <c r="O263" i="52"/>
  <c r="O228" i="52"/>
  <c r="O158" i="52"/>
  <c r="O193" i="52"/>
  <c r="O123" i="52"/>
  <c r="O88" i="52"/>
  <c r="AN342" i="52"/>
  <c r="AM343" i="52"/>
  <c r="D195" i="52"/>
  <c r="I369" i="52"/>
  <c r="I333" i="52"/>
  <c r="I263" i="52"/>
  <c r="I298" i="52"/>
  <c r="I193" i="52"/>
  <c r="I228" i="52"/>
  <c r="I158" i="52"/>
  <c r="I123" i="52"/>
  <c r="I88" i="52"/>
  <c r="D369" i="52"/>
  <c r="D298" i="52"/>
  <c r="D88" i="52"/>
  <c r="D333" i="52"/>
  <c r="D363" i="52"/>
  <c r="D292" i="52"/>
  <c r="D82" i="52"/>
  <c r="D327" i="52"/>
  <c r="D189" i="52"/>
  <c r="D236" i="52"/>
  <c r="D115" i="52"/>
  <c r="D223" i="52"/>
  <c r="U362" i="52"/>
  <c r="U326" i="52"/>
  <c r="U291" i="52"/>
  <c r="U256" i="52"/>
  <c r="U221" i="52"/>
  <c r="U186" i="52"/>
  <c r="U151" i="52"/>
  <c r="U116" i="52"/>
  <c r="U81" i="52"/>
  <c r="D145" i="52"/>
  <c r="AM271" i="52"/>
  <c r="K367" i="52"/>
  <c r="K331" i="52"/>
  <c r="K296" i="52"/>
  <c r="K261" i="52"/>
  <c r="K226" i="52"/>
  <c r="K191" i="52"/>
  <c r="K156" i="52"/>
  <c r="K121" i="52"/>
  <c r="K86" i="52"/>
  <c r="R50" i="52"/>
  <c r="D256" i="52"/>
  <c r="D100" i="52"/>
  <c r="AG201" i="52"/>
  <c r="R370" i="52"/>
  <c r="R334" i="52"/>
  <c r="R299" i="52"/>
  <c r="R264" i="52"/>
  <c r="R229" i="52"/>
  <c r="R194" i="52"/>
  <c r="R159" i="52"/>
  <c r="R124" i="52"/>
  <c r="R89" i="52"/>
  <c r="K351" i="52"/>
  <c r="K315" i="52"/>
  <c r="K280" i="52"/>
  <c r="K245" i="52"/>
  <c r="K210" i="52"/>
  <c r="K175" i="52"/>
  <c r="K140" i="52"/>
  <c r="K105" i="52"/>
  <c r="K70" i="52"/>
  <c r="R34" i="52"/>
  <c r="D138" i="52"/>
  <c r="D136" i="52"/>
  <c r="L346" i="52"/>
  <c r="L310" i="52"/>
  <c r="L275" i="52"/>
  <c r="L240" i="52"/>
  <c r="L170" i="52"/>
  <c r="L205" i="52"/>
  <c r="L135" i="52"/>
  <c r="L100" i="52"/>
  <c r="L65" i="52"/>
  <c r="D239" i="52"/>
  <c r="D98" i="52"/>
  <c r="U347" i="52"/>
  <c r="U311" i="52"/>
  <c r="U276" i="52"/>
  <c r="U241" i="52"/>
  <c r="U206" i="52"/>
  <c r="U171" i="52"/>
  <c r="U136" i="52"/>
  <c r="U101" i="52"/>
  <c r="U66" i="52"/>
  <c r="D357" i="52"/>
  <c r="D286" i="52"/>
  <c r="D76" i="52"/>
  <c r="D321" i="52"/>
  <c r="D251" i="52"/>
  <c r="D245" i="52"/>
  <c r="AK166" i="52"/>
  <c r="L361" i="52"/>
  <c r="L325" i="52"/>
  <c r="L290" i="52"/>
  <c r="L255" i="52"/>
  <c r="L185" i="52"/>
  <c r="L220" i="52"/>
  <c r="L150" i="52"/>
  <c r="L115" i="52"/>
  <c r="L80" i="52"/>
  <c r="R343" i="52"/>
  <c r="R307" i="52"/>
  <c r="R272" i="52"/>
  <c r="R237" i="52"/>
  <c r="R202" i="52"/>
  <c r="R167" i="52"/>
  <c r="R132" i="52"/>
  <c r="R97" i="52"/>
  <c r="R62" i="52"/>
  <c r="R349" i="52"/>
  <c r="R313" i="52"/>
  <c r="R243" i="52"/>
  <c r="R208" i="52"/>
  <c r="R278" i="52"/>
  <c r="R173" i="52"/>
  <c r="R68" i="52"/>
  <c r="R138" i="52"/>
  <c r="R103" i="52"/>
  <c r="O365" i="52"/>
  <c r="O329" i="52"/>
  <c r="O294" i="52"/>
  <c r="O259" i="52"/>
  <c r="O224" i="52"/>
  <c r="O154" i="52"/>
  <c r="O189" i="52"/>
  <c r="O119" i="52"/>
  <c r="O84" i="52"/>
  <c r="D230" i="52"/>
  <c r="D120" i="52"/>
  <c r="U358" i="52"/>
  <c r="U322" i="52"/>
  <c r="U287" i="52"/>
  <c r="U252" i="52"/>
  <c r="U217" i="52"/>
  <c r="U182" i="52"/>
  <c r="U112" i="52"/>
  <c r="U147" i="52"/>
  <c r="U77" i="52"/>
  <c r="L371" i="52"/>
  <c r="L335" i="52"/>
  <c r="L300" i="52"/>
  <c r="L265" i="52"/>
  <c r="L195" i="52"/>
  <c r="L230" i="52"/>
  <c r="L160" i="52"/>
  <c r="L125" i="52"/>
  <c r="L90" i="52"/>
  <c r="D224" i="52"/>
  <c r="J363" i="52"/>
  <c r="J327" i="52"/>
  <c r="J292" i="52"/>
  <c r="J257" i="52"/>
  <c r="J187" i="52"/>
  <c r="J152" i="52"/>
  <c r="J222" i="52"/>
  <c r="J82" i="52"/>
  <c r="J117" i="52"/>
  <c r="O46" i="52"/>
  <c r="O370" i="52"/>
  <c r="O334" i="52"/>
  <c r="O299" i="52"/>
  <c r="O229" i="52"/>
  <c r="O194" i="52"/>
  <c r="O264" i="52"/>
  <c r="O159" i="52"/>
  <c r="O124" i="52"/>
  <c r="O89" i="52"/>
  <c r="D185" i="52"/>
  <c r="U366" i="52"/>
  <c r="U330" i="52"/>
  <c r="U295" i="52"/>
  <c r="U260" i="52"/>
  <c r="U225" i="52"/>
  <c r="U190" i="52"/>
  <c r="U120" i="52"/>
  <c r="U155" i="52"/>
  <c r="U85" i="52"/>
  <c r="D258" i="52"/>
  <c r="D180" i="52"/>
  <c r="U354" i="52"/>
  <c r="U318" i="52"/>
  <c r="U283" i="52"/>
  <c r="U248" i="52"/>
  <c r="U213" i="52"/>
  <c r="U108" i="52"/>
  <c r="U178" i="52"/>
  <c r="U143" i="52"/>
  <c r="U73" i="52"/>
  <c r="AM96" i="52"/>
  <c r="R369" i="52"/>
  <c r="R333" i="52"/>
  <c r="R263" i="52"/>
  <c r="R298" i="52"/>
  <c r="R228" i="52"/>
  <c r="R158" i="52"/>
  <c r="R123" i="52"/>
  <c r="R193" i="52"/>
  <c r="R88" i="52"/>
  <c r="U352" i="52"/>
  <c r="U316" i="52"/>
  <c r="U281" i="52"/>
  <c r="U246" i="52"/>
  <c r="U211" i="52"/>
  <c r="U141" i="52"/>
  <c r="U176" i="52"/>
  <c r="U106" i="52"/>
  <c r="U71" i="52"/>
  <c r="D135" i="52"/>
  <c r="AG236" i="52"/>
  <c r="R363" i="52"/>
  <c r="R327" i="52"/>
  <c r="R292" i="52"/>
  <c r="R257" i="52"/>
  <c r="R222" i="52"/>
  <c r="R152" i="52"/>
  <c r="R117" i="52"/>
  <c r="R187" i="52"/>
  <c r="R82" i="52"/>
  <c r="R277" i="52"/>
  <c r="R242" i="52"/>
  <c r="O61" i="52"/>
  <c r="O354" i="52"/>
  <c r="O318" i="52"/>
  <c r="O283" i="52"/>
  <c r="O248" i="52"/>
  <c r="O213" i="52"/>
  <c r="O143" i="52"/>
  <c r="O178" i="52"/>
  <c r="O108" i="52"/>
  <c r="O73" i="52"/>
  <c r="O356" i="52"/>
  <c r="O320" i="52"/>
  <c r="O285" i="52"/>
  <c r="O250" i="52"/>
  <c r="O215" i="52"/>
  <c r="O180" i="52"/>
  <c r="O110" i="52"/>
  <c r="O145" i="52"/>
  <c r="O75" i="52"/>
  <c r="D103" i="52"/>
  <c r="K342" i="52"/>
  <c r="K306" i="52"/>
  <c r="K271" i="52"/>
  <c r="K236" i="52"/>
  <c r="K166" i="52"/>
  <c r="K201" i="52"/>
  <c r="K61" i="52"/>
  <c r="R25" i="52"/>
  <c r="D171" i="52"/>
  <c r="L345" i="52"/>
  <c r="L309" i="52"/>
  <c r="L274" i="52"/>
  <c r="L239" i="52"/>
  <c r="L204" i="52"/>
  <c r="L169" i="52"/>
  <c r="L134" i="52"/>
  <c r="L64" i="52"/>
  <c r="L99" i="52"/>
  <c r="D113" i="52"/>
  <c r="I347" i="52"/>
  <c r="I311" i="52"/>
  <c r="I276" i="52"/>
  <c r="I241" i="52"/>
  <c r="I206" i="52"/>
  <c r="I171" i="52"/>
  <c r="I136" i="52"/>
  <c r="I101" i="52"/>
  <c r="I66" i="52"/>
  <c r="D358" i="52"/>
  <c r="D287" i="52"/>
  <c r="D322" i="52"/>
  <c r="D77" i="52"/>
  <c r="D352" i="52"/>
  <c r="D281" i="52"/>
  <c r="D71" i="52"/>
  <c r="D316" i="52"/>
  <c r="D210" i="52"/>
  <c r="AJ202" i="52"/>
  <c r="AK201" i="52"/>
  <c r="AK131" i="52"/>
  <c r="AJ132" i="52"/>
  <c r="D155" i="52"/>
  <c r="U365" i="52"/>
  <c r="U329" i="52"/>
  <c r="U294" i="52"/>
  <c r="U259" i="52"/>
  <c r="U224" i="52"/>
  <c r="U189" i="52"/>
  <c r="U154" i="52"/>
  <c r="U119" i="52"/>
  <c r="U84" i="52"/>
  <c r="D123" i="52"/>
  <c r="D124" i="52"/>
  <c r="L366" i="52"/>
  <c r="L295" i="52"/>
  <c r="L330" i="52"/>
  <c r="L260" i="52"/>
  <c r="L225" i="52"/>
  <c r="L190" i="52"/>
  <c r="L155" i="52"/>
  <c r="L120" i="52"/>
  <c r="L85" i="52"/>
  <c r="D150" i="52"/>
  <c r="U370" i="52"/>
  <c r="U299" i="52"/>
  <c r="U334" i="52"/>
  <c r="U264" i="52"/>
  <c r="U194" i="52"/>
  <c r="U229" i="52"/>
  <c r="U159" i="52"/>
  <c r="U124" i="52"/>
  <c r="U89" i="52"/>
  <c r="D215" i="52"/>
  <c r="AN131" i="52"/>
  <c r="AM132" i="52"/>
  <c r="D205" i="52"/>
  <c r="U344" i="52"/>
  <c r="U308" i="52"/>
  <c r="U238" i="52"/>
  <c r="U203" i="52"/>
  <c r="U273" i="52"/>
  <c r="U168" i="52"/>
  <c r="U133" i="52"/>
  <c r="U98" i="52"/>
  <c r="U63" i="52"/>
  <c r="AG306" i="52"/>
  <c r="J345" i="52"/>
  <c r="J309" i="52"/>
  <c r="J274" i="52"/>
  <c r="J204" i="52"/>
  <c r="J239" i="52"/>
  <c r="J169" i="52"/>
  <c r="J134" i="52"/>
  <c r="J99" i="52"/>
  <c r="J64" i="52"/>
  <c r="O28" i="52"/>
  <c r="D173" i="52"/>
  <c r="J355" i="52"/>
  <c r="J319" i="52"/>
  <c r="J284" i="52"/>
  <c r="J249" i="52"/>
  <c r="J214" i="52"/>
  <c r="J144" i="52"/>
  <c r="J179" i="52"/>
  <c r="J109" i="52"/>
  <c r="J74" i="52"/>
  <c r="O38" i="52"/>
  <c r="L307" i="52"/>
  <c r="L343" i="52"/>
  <c r="L237" i="52"/>
  <c r="L202" i="52"/>
  <c r="L272" i="52"/>
  <c r="L167" i="52"/>
  <c r="L97" i="52"/>
  <c r="L132" i="52"/>
  <c r="L62" i="52"/>
  <c r="O359" i="52"/>
  <c r="O288" i="52"/>
  <c r="O183" i="52"/>
  <c r="O78" i="52"/>
  <c r="D206" i="52"/>
  <c r="D345" i="52"/>
  <c r="D274" i="52"/>
  <c r="D64" i="52"/>
  <c r="D309" i="52"/>
  <c r="D97" i="52"/>
  <c r="D342" i="52"/>
  <c r="D271" i="52"/>
  <c r="D61" i="52"/>
  <c r="D306" i="52"/>
  <c r="I359" i="52"/>
  <c r="I323" i="52"/>
  <c r="I288" i="52"/>
  <c r="I253" i="52"/>
  <c r="I218" i="52"/>
  <c r="I148" i="52"/>
  <c r="I183" i="52"/>
  <c r="I113" i="52"/>
  <c r="I78" i="52"/>
  <c r="D148" i="52"/>
  <c r="D107" i="52"/>
  <c r="D111" i="52"/>
  <c r="D351" i="52"/>
  <c r="D280" i="52"/>
  <c r="D315" i="52"/>
  <c r="D70" i="52"/>
  <c r="AJ236" i="52"/>
  <c r="D262" i="52"/>
  <c r="D370" i="52"/>
  <c r="D299" i="52"/>
  <c r="D334" i="52"/>
  <c r="D89" i="52"/>
  <c r="U360" i="52"/>
  <c r="U324" i="52"/>
  <c r="U289" i="52"/>
  <c r="U219" i="52"/>
  <c r="U184" i="52"/>
  <c r="U149" i="52"/>
  <c r="U254" i="52"/>
  <c r="U114" i="52"/>
  <c r="U79" i="52"/>
  <c r="R359" i="52"/>
  <c r="R323" i="52"/>
  <c r="R288" i="52"/>
  <c r="R253" i="52"/>
  <c r="R218" i="52"/>
  <c r="R183" i="52"/>
  <c r="R148" i="52"/>
  <c r="R78" i="52"/>
  <c r="R113" i="52"/>
  <c r="O350" i="52"/>
  <c r="O314" i="52"/>
  <c r="O279" i="52"/>
  <c r="O244" i="52"/>
  <c r="O209" i="52"/>
  <c r="O174" i="52"/>
  <c r="O139" i="52"/>
  <c r="O104" i="52"/>
  <c r="O69" i="52"/>
  <c r="I342" i="52"/>
  <c r="I306" i="52"/>
  <c r="I271" i="52"/>
  <c r="I236" i="52"/>
  <c r="I201" i="52"/>
  <c r="I166" i="52"/>
  <c r="I61" i="52"/>
  <c r="D343" i="52"/>
  <c r="D272" i="52"/>
  <c r="D307" i="52"/>
  <c r="D62" i="52"/>
  <c r="J352" i="52"/>
  <c r="J316" i="52"/>
  <c r="J281" i="52"/>
  <c r="J246" i="52"/>
  <c r="J211" i="52"/>
  <c r="J176" i="52"/>
  <c r="J141" i="52"/>
  <c r="J106" i="52"/>
  <c r="J71" i="52"/>
  <c r="O35" i="52"/>
  <c r="U343" i="52"/>
  <c r="U307" i="52"/>
  <c r="U272" i="52"/>
  <c r="U237" i="52"/>
  <c r="U202" i="52"/>
  <c r="U167" i="52"/>
  <c r="U132" i="52"/>
  <c r="U97" i="52"/>
  <c r="U62" i="52"/>
  <c r="D190" i="52"/>
  <c r="D156" i="52"/>
  <c r="K366" i="52"/>
  <c r="K295" i="52"/>
  <c r="K330" i="52"/>
  <c r="K260" i="52"/>
  <c r="K225" i="52"/>
  <c r="K155" i="52"/>
  <c r="K190" i="52"/>
  <c r="K120" i="52"/>
  <c r="K85" i="52"/>
  <c r="R49" i="52"/>
  <c r="U363" i="52"/>
  <c r="U327" i="52"/>
  <c r="U292" i="52"/>
  <c r="U257" i="52"/>
  <c r="U222" i="52"/>
  <c r="U187" i="52"/>
  <c r="U152" i="52"/>
  <c r="U117" i="52"/>
  <c r="U82" i="52"/>
  <c r="D371" i="52"/>
  <c r="D300" i="52"/>
  <c r="D90" i="52"/>
  <c r="D335" i="52"/>
  <c r="D228" i="52"/>
  <c r="D159" i="52"/>
  <c r="D187" i="52"/>
  <c r="U361" i="52"/>
  <c r="U325" i="52"/>
  <c r="U290" i="52"/>
  <c r="U255" i="52"/>
  <c r="U220" i="52"/>
  <c r="U185" i="52"/>
  <c r="U150" i="52"/>
  <c r="U115" i="52"/>
  <c r="U80" i="52"/>
  <c r="AG97" i="52"/>
  <c r="AH96" i="52"/>
  <c r="D361" i="52"/>
  <c r="D290" i="52"/>
  <c r="D80" i="52"/>
  <c r="D325" i="52"/>
  <c r="D147" i="52"/>
  <c r="D220" i="52"/>
  <c r="I370" i="52"/>
  <c r="I334" i="52"/>
  <c r="I299" i="52"/>
  <c r="I264" i="52"/>
  <c r="I229" i="52"/>
  <c r="I194" i="52"/>
  <c r="I159" i="52"/>
  <c r="I124" i="52"/>
  <c r="I89" i="52"/>
  <c r="D250" i="52"/>
  <c r="AM167" i="52"/>
  <c r="AN166" i="52"/>
  <c r="D116" i="52"/>
  <c r="I356" i="52"/>
  <c r="I320" i="52"/>
  <c r="I285" i="52"/>
  <c r="I250" i="52"/>
  <c r="I215" i="52"/>
  <c r="I180" i="52"/>
  <c r="I145" i="52"/>
  <c r="I75" i="52"/>
  <c r="I110" i="52"/>
  <c r="D248" i="52"/>
  <c r="AG342" i="52"/>
  <c r="D243" i="52"/>
  <c r="K355" i="52"/>
  <c r="K284" i="52"/>
  <c r="K319" i="52"/>
  <c r="K249" i="52"/>
  <c r="K214" i="52"/>
  <c r="K144" i="52"/>
  <c r="K179" i="52"/>
  <c r="K109" i="52"/>
  <c r="K74" i="52"/>
  <c r="R38" i="52"/>
  <c r="D241" i="52"/>
  <c r="D132" i="52"/>
  <c r="J349" i="52"/>
  <c r="J313" i="52"/>
  <c r="J278" i="52"/>
  <c r="J243" i="52"/>
  <c r="J208" i="52"/>
  <c r="J173" i="52"/>
  <c r="J138" i="52"/>
  <c r="J68" i="52"/>
  <c r="J103" i="52"/>
  <c r="O32" i="52"/>
  <c r="D168" i="52"/>
  <c r="D183" i="52"/>
  <c r="D177" i="52"/>
  <c r="U345" i="52"/>
  <c r="U309" i="52"/>
  <c r="U274" i="52"/>
  <c r="U239" i="52"/>
  <c r="U169" i="52"/>
  <c r="U204" i="52"/>
  <c r="U134" i="52"/>
  <c r="U99" i="52"/>
  <c r="U64" i="52"/>
  <c r="AJ306" i="52"/>
  <c r="I357" i="52"/>
  <c r="I321" i="52"/>
  <c r="I286" i="52"/>
  <c r="I251" i="52"/>
  <c r="I216" i="52"/>
  <c r="I181" i="52"/>
  <c r="I146" i="52"/>
  <c r="I111" i="52"/>
  <c r="I76" i="52"/>
  <c r="O346" i="52"/>
  <c r="O310" i="52"/>
  <c r="O275" i="52"/>
  <c r="O240" i="52"/>
  <c r="O205" i="52"/>
  <c r="O170" i="52"/>
  <c r="O135" i="52"/>
  <c r="O65" i="52"/>
  <c r="O100" i="52"/>
  <c r="K371" i="52"/>
  <c r="K335" i="52"/>
  <c r="K300" i="52"/>
  <c r="K265" i="52"/>
  <c r="K230" i="52"/>
  <c r="K195" i="52"/>
  <c r="K160" i="52"/>
  <c r="K125" i="52"/>
  <c r="R54" i="52"/>
  <c r="K90" i="52"/>
  <c r="D141" i="52"/>
  <c r="D194" i="52"/>
  <c r="O367" i="52"/>
  <c r="O331" i="52"/>
  <c r="O296" i="52"/>
  <c r="O261" i="52"/>
  <c r="O226" i="52"/>
  <c r="O191" i="52"/>
  <c r="O156" i="52"/>
  <c r="O121" i="52"/>
  <c r="O86" i="52"/>
  <c r="R368" i="52"/>
  <c r="R332" i="52"/>
  <c r="R297" i="52"/>
  <c r="R262" i="52"/>
  <c r="R227" i="52"/>
  <c r="R192" i="52"/>
  <c r="R157" i="52"/>
  <c r="R122" i="52"/>
  <c r="R87" i="52"/>
  <c r="D366" i="52"/>
  <c r="D295" i="52"/>
  <c r="D85" i="52"/>
  <c r="D330" i="52"/>
  <c r="U356" i="52"/>
  <c r="U285" i="52"/>
  <c r="U320" i="52"/>
  <c r="U250" i="52"/>
  <c r="U215" i="52"/>
  <c r="U145" i="52"/>
  <c r="U180" i="52"/>
  <c r="U110" i="52"/>
  <c r="U75" i="52"/>
  <c r="U348" i="52"/>
  <c r="U312" i="52"/>
  <c r="U277" i="52"/>
  <c r="U242" i="52"/>
  <c r="U207" i="52"/>
  <c r="U172" i="52"/>
  <c r="U137" i="52"/>
  <c r="U67" i="52"/>
  <c r="U102" i="52"/>
  <c r="U368" i="52"/>
  <c r="U332" i="52"/>
  <c r="U297" i="52"/>
  <c r="U262" i="52"/>
  <c r="U227" i="52"/>
  <c r="U192" i="52"/>
  <c r="U157" i="52"/>
  <c r="U122" i="52"/>
  <c r="U87" i="52"/>
  <c r="I358" i="52"/>
  <c r="I322" i="52"/>
  <c r="I287" i="52"/>
  <c r="I252" i="52"/>
  <c r="I217" i="52"/>
  <c r="I182" i="52"/>
  <c r="I147" i="52"/>
  <c r="I112" i="52"/>
  <c r="I77" i="52"/>
  <c r="I314" i="52"/>
  <c r="I350" i="52"/>
  <c r="I279" i="52"/>
  <c r="I244" i="52"/>
  <c r="I209" i="52"/>
  <c r="I174" i="52"/>
  <c r="I139" i="52"/>
  <c r="I104" i="52"/>
  <c r="I69" i="52"/>
  <c r="AN201" i="52"/>
  <c r="AM202" i="52"/>
  <c r="I368" i="52"/>
  <c r="I332" i="52"/>
  <c r="I297" i="52"/>
  <c r="I262" i="52"/>
  <c r="I227" i="52"/>
  <c r="I192" i="52"/>
  <c r="I157" i="52"/>
  <c r="I122" i="52"/>
  <c r="I87" i="52"/>
  <c r="J351" i="52"/>
  <c r="J315" i="52"/>
  <c r="J280" i="52"/>
  <c r="J245" i="52"/>
  <c r="J210" i="52"/>
  <c r="J175" i="52"/>
  <c r="J140" i="52"/>
  <c r="J105" i="52"/>
  <c r="O34" i="52"/>
  <c r="J70" i="52"/>
  <c r="J360" i="52"/>
  <c r="J324" i="52"/>
  <c r="J289" i="52"/>
  <c r="J254" i="52"/>
  <c r="J219" i="52"/>
  <c r="J184" i="52"/>
  <c r="J149" i="52"/>
  <c r="J114" i="52"/>
  <c r="J79" i="52"/>
  <c r="O43" i="52"/>
  <c r="R353" i="52"/>
  <c r="R317" i="52"/>
  <c r="R282" i="52"/>
  <c r="R247" i="52"/>
  <c r="R212" i="52"/>
  <c r="R177" i="52"/>
  <c r="R107" i="52"/>
  <c r="R142" i="52"/>
  <c r="R72" i="52"/>
  <c r="I355" i="52"/>
  <c r="I319" i="52"/>
  <c r="I284" i="52"/>
  <c r="I249" i="52"/>
  <c r="I214" i="52"/>
  <c r="I179" i="52"/>
  <c r="I144" i="52"/>
  <c r="I109" i="52"/>
  <c r="I74" i="52"/>
  <c r="D349" i="52"/>
  <c r="D278" i="52"/>
  <c r="D68" i="52"/>
  <c r="D313" i="52"/>
  <c r="D167" i="52"/>
  <c r="D218" i="52"/>
  <c r="U349" i="52"/>
  <c r="U313" i="52"/>
  <c r="U278" i="52"/>
  <c r="U243" i="52"/>
  <c r="U173" i="52"/>
  <c r="U208" i="52"/>
  <c r="U138" i="52"/>
  <c r="U103" i="52"/>
  <c r="U68" i="52"/>
  <c r="D212" i="52"/>
  <c r="AJ62" i="52"/>
  <c r="AK61" i="52"/>
  <c r="AK342" i="52"/>
  <c r="AJ343" i="52"/>
  <c r="J357" i="52"/>
  <c r="J286" i="52"/>
  <c r="J321" i="52"/>
  <c r="J251" i="52"/>
  <c r="J216" i="52"/>
  <c r="J111" i="52"/>
  <c r="J146" i="52"/>
  <c r="J181" i="52"/>
  <c r="J76" i="52"/>
  <c r="O40" i="52"/>
  <c r="R345" i="52"/>
  <c r="R309" i="52"/>
  <c r="R274" i="52"/>
  <c r="R204" i="52"/>
  <c r="R239" i="52"/>
  <c r="R169" i="52"/>
  <c r="R99" i="52"/>
  <c r="R134" i="52"/>
  <c r="R64" i="52"/>
  <c r="D226" i="52"/>
  <c r="D227" i="52"/>
  <c r="D355" i="52"/>
  <c r="D284" i="52"/>
  <c r="D74" i="52"/>
  <c r="D319" i="52"/>
  <c r="U350" i="52"/>
  <c r="U314" i="52"/>
  <c r="U279" i="52"/>
  <c r="U244" i="52"/>
  <c r="U209" i="52"/>
  <c r="U174" i="52"/>
  <c r="U139" i="52"/>
  <c r="U69" i="52"/>
  <c r="U104" i="52"/>
  <c r="D144" i="52"/>
  <c r="D217" i="52"/>
  <c r="D102" i="52"/>
  <c r="U346" i="52"/>
  <c r="U310" i="52"/>
  <c r="U205" i="52"/>
  <c r="U275" i="52"/>
  <c r="U240" i="52"/>
  <c r="U170" i="52"/>
  <c r="U135" i="52"/>
  <c r="U65" i="52"/>
  <c r="U100" i="52"/>
  <c r="AM237" i="52"/>
  <c r="AN236" i="52"/>
  <c r="I364" i="52"/>
  <c r="I328" i="52"/>
  <c r="I258" i="52"/>
  <c r="I293" i="52"/>
  <c r="I223" i="52"/>
  <c r="I188" i="52"/>
  <c r="I153" i="52"/>
  <c r="I118" i="52"/>
  <c r="I83" i="52"/>
  <c r="I348" i="52"/>
  <c r="I312" i="52"/>
  <c r="I277" i="52"/>
  <c r="I242" i="52"/>
  <c r="I207" i="52"/>
  <c r="I172" i="52"/>
  <c r="I137" i="52"/>
  <c r="I102" i="52"/>
  <c r="I67" i="52"/>
  <c r="K131" i="52"/>
  <c r="K96" i="52"/>
  <c r="AL25" i="52"/>
  <c r="AM25" i="52" s="1"/>
  <c r="AG62" i="52"/>
  <c r="O361" i="52"/>
  <c r="O325" i="52"/>
  <c r="O290" i="52"/>
  <c r="O255" i="52"/>
  <c r="O220" i="52"/>
  <c r="O150" i="52"/>
  <c r="O115" i="52"/>
  <c r="O185" i="52"/>
  <c r="O80" i="52"/>
  <c r="AJ26" i="52"/>
  <c r="AK25" i="52"/>
  <c r="J358" i="52"/>
  <c r="J322" i="52"/>
  <c r="J287" i="52"/>
  <c r="J252" i="52"/>
  <c r="J182" i="52"/>
  <c r="J217" i="52"/>
  <c r="J147" i="52"/>
  <c r="J112" i="52"/>
  <c r="J77" i="52"/>
  <c r="O41" i="52"/>
  <c r="D202" i="52"/>
  <c r="O258" i="52"/>
  <c r="O223" i="52"/>
  <c r="D203" i="52"/>
  <c r="O366" i="52"/>
  <c r="O330" i="52"/>
  <c r="O260" i="52"/>
  <c r="O225" i="52"/>
  <c r="O295" i="52"/>
  <c r="O190" i="52"/>
  <c r="O155" i="52"/>
  <c r="O120" i="52"/>
  <c r="O85" i="52"/>
  <c r="D359" i="52"/>
  <c r="D288" i="52"/>
  <c r="D78" i="52"/>
  <c r="D323" i="52"/>
  <c r="D253" i="52"/>
  <c r="I349" i="52"/>
  <c r="I313" i="52"/>
  <c r="I278" i="52"/>
  <c r="I243" i="52"/>
  <c r="I208" i="52"/>
  <c r="I173" i="52"/>
  <c r="I138" i="52"/>
  <c r="I103" i="52"/>
  <c r="I68" i="52"/>
  <c r="D247" i="52"/>
  <c r="D146" i="52"/>
  <c r="D105" i="52"/>
  <c r="AJ271" i="52"/>
  <c r="R347" i="52"/>
  <c r="R311" i="52"/>
  <c r="R276" i="52"/>
  <c r="R241" i="52"/>
  <c r="R206" i="52"/>
  <c r="R171" i="52"/>
  <c r="R136" i="52"/>
  <c r="R66" i="52"/>
  <c r="R101" i="52"/>
  <c r="O308" i="52"/>
  <c r="O344" i="52"/>
  <c r="O273" i="52"/>
  <c r="O238" i="52"/>
  <c r="O203" i="52"/>
  <c r="O133" i="52"/>
  <c r="O168" i="52"/>
  <c r="O63" i="52"/>
  <c r="O98" i="52"/>
  <c r="J362" i="52"/>
  <c r="J326" i="52"/>
  <c r="J291" i="52"/>
  <c r="J256" i="52"/>
  <c r="J186" i="52"/>
  <c r="J221" i="52"/>
  <c r="J151" i="52"/>
  <c r="J116" i="52"/>
  <c r="J81" i="52"/>
  <c r="O45" i="52"/>
  <c r="U369" i="52"/>
  <c r="U333" i="52"/>
  <c r="U298" i="52"/>
  <c r="U263" i="52"/>
  <c r="U228" i="52"/>
  <c r="U193" i="52"/>
  <c r="U158" i="52"/>
  <c r="U123" i="52"/>
  <c r="U88" i="52"/>
  <c r="D263" i="52"/>
  <c r="D192" i="52"/>
  <c r="D264" i="52"/>
  <c r="U353" i="52"/>
  <c r="U317" i="52"/>
  <c r="U282" i="52"/>
  <c r="U247" i="52"/>
  <c r="U212" i="52"/>
  <c r="U177" i="52"/>
  <c r="U142" i="52"/>
  <c r="U107" i="52"/>
  <c r="U72" i="52"/>
  <c r="U367" i="52"/>
  <c r="U331" i="52"/>
  <c r="U296" i="52"/>
  <c r="U261" i="52"/>
  <c r="U226" i="52"/>
  <c r="U191" i="52"/>
  <c r="U156" i="52"/>
  <c r="U121" i="52"/>
  <c r="U86" i="52"/>
  <c r="D119" i="52"/>
  <c r="U364" i="52"/>
  <c r="U293" i="52"/>
  <c r="U328" i="52"/>
  <c r="U258" i="52"/>
  <c r="U188" i="52"/>
  <c r="U223" i="52"/>
  <c r="U153" i="52"/>
  <c r="U118" i="52"/>
  <c r="U83" i="52"/>
  <c r="D153" i="52"/>
  <c r="AH25" i="52"/>
  <c r="AG26" i="52"/>
  <c r="AM306" i="52"/>
  <c r="J371" i="52"/>
  <c r="J335" i="52"/>
  <c r="J300" i="52"/>
  <c r="J265" i="52"/>
  <c r="J195" i="52"/>
  <c r="J230" i="52"/>
  <c r="J160" i="52"/>
  <c r="J125" i="52"/>
  <c r="J90" i="52"/>
  <c r="O54" i="52"/>
  <c r="AG131" i="52"/>
  <c r="U357" i="52"/>
  <c r="U321" i="52"/>
  <c r="U286" i="52"/>
  <c r="U251" i="52"/>
  <c r="U216" i="52"/>
  <c r="U181" i="52"/>
  <c r="U146" i="52"/>
  <c r="U111" i="52"/>
  <c r="U76" i="52"/>
  <c r="J347" i="52"/>
  <c r="J311" i="52"/>
  <c r="J276" i="52"/>
  <c r="J241" i="52"/>
  <c r="J206" i="52"/>
  <c r="J171" i="52"/>
  <c r="J136" i="52"/>
  <c r="J66" i="52"/>
  <c r="J101" i="52"/>
  <c r="O30" i="52"/>
  <c r="K357" i="52"/>
  <c r="K321" i="52"/>
  <c r="K286" i="52"/>
  <c r="K251" i="52"/>
  <c r="K216" i="52"/>
  <c r="K181" i="52"/>
  <c r="K146" i="52"/>
  <c r="K111" i="52"/>
  <c r="K76" i="52"/>
  <c r="R40" i="52"/>
  <c r="I351" i="52"/>
  <c r="I315" i="52"/>
  <c r="I280" i="52"/>
  <c r="I245" i="52"/>
  <c r="I210" i="52"/>
  <c r="I175" i="52"/>
  <c r="I105" i="52"/>
  <c r="I70" i="52"/>
  <c r="I140" i="52"/>
  <c r="D350" i="52"/>
  <c r="D279" i="52"/>
  <c r="D69" i="52"/>
  <c r="D314" i="52"/>
  <c r="D344" i="52"/>
  <c r="D273" i="52"/>
  <c r="D63" i="52"/>
  <c r="D308" i="52"/>
  <c r="D237" i="52"/>
  <c r="D360" i="52"/>
  <c r="D289" i="52"/>
  <c r="D324" i="52"/>
  <c r="D79" i="52"/>
  <c r="D353" i="52"/>
  <c r="D282" i="52"/>
  <c r="D72" i="52"/>
  <c r="D317" i="52"/>
  <c r="D181" i="52"/>
  <c r="D175" i="52"/>
  <c r="AK96" i="52"/>
  <c r="AJ97" i="52"/>
  <c r="AK341" i="51"/>
  <c r="AP341" i="51" s="1"/>
  <c r="AR341" i="51" s="1"/>
  <c r="AJ342" i="51"/>
  <c r="AH342" i="51"/>
  <c r="AG343" i="51"/>
  <c r="U77" i="51"/>
  <c r="I137" i="51"/>
  <c r="I68" i="51"/>
  <c r="O35" i="51"/>
  <c r="O351" i="51" s="1"/>
  <c r="J280" i="51"/>
  <c r="I172" i="51"/>
  <c r="I173" i="51"/>
  <c r="J315" i="51"/>
  <c r="I207" i="51"/>
  <c r="AJ200" i="51"/>
  <c r="I103" i="51"/>
  <c r="J105" i="51"/>
  <c r="I242" i="51"/>
  <c r="I138" i="51"/>
  <c r="J70" i="51"/>
  <c r="L32" i="51"/>
  <c r="L348" i="51" s="1"/>
  <c r="I277" i="51"/>
  <c r="I208" i="51"/>
  <c r="J140" i="51"/>
  <c r="I312" i="51"/>
  <c r="I243" i="51"/>
  <c r="AG200" i="51"/>
  <c r="AH200" i="51" s="1"/>
  <c r="J175" i="51"/>
  <c r="I278" i="51"/>
  <c r="I84" i="51"/>
  <c r="L49" i="51"/>
  <c r="L365" i="51" s="1"/>
  <c r="U328" i="51"/>
  <c r="U293" i="51"/>
  <c r="U223" i="51"/>
  <c r="U188" i="51"/>
  <c r="U258" i="51"/>
  <c r="U153" i="51"/>
  <c r="U118" i="51"/>
  <c r="U83" i="51"/>
  <c r="D104" i="51"/>
  <c r="I327" i="51"/>
  <c r="I292" i="51"/>
  <c r="I222" i="51"/>
  <c r="I257" i="51"/>
  <c r="I187" i="51"/>
  <c r="I152" i="51"/>
  <c r="I117" i="51"/>
  <c r="I82" i="51"/>
  <c r="L47" i="51"/>
  <c r="L363" i="51" s="1"/>
  <c r="D255" i="51"/>
  <c r="K317" i="51"/>
  <c r="K282" i="51"/>
  <c r="K247" i="51"/>
  <c r="K142" i="51"/>
  <c r="K212" i="51"/>
  <c r="K107" i="51"/>
  <c r="K177" i="51"/>
  <c r="K72" i="51"/>
  <c r="R37" i="51"/>
  <c r="R353" i="51" s="1"/>
  <c r="D118" i="51"/>
  <c r="U326" i="51"/>
  <c r="U291" i="51"/>
  <c r="U256" i="51"/>
  <c r="U221" i="51"/>
  <c r="U186" i="51"/>
  <c r="U151" i="51"/>
  <c r="U116" i="51"/>
  <c r="U81" i="51"/>
  <c r="D215" i="51"/>
  <c r="L105" i="51"/>
  <c r="D121" i="51"/>
  <c r="U329" i="51"/>
  <c r="U259" i="51"/>
  <c r="U294" i="51"/>
  <c r="U224" i="51"/>
  <c r="U189" i="51"/>
  <c r="U154" i="51"/>
  <c r="U119" i="51"/>
  <c r="U84" i="51"/>
  <c r="D113" i="51"/>
  <c r="D105" i="51"/>
  <c r="U313" i="51"/>
  <c r="U278" i="51"/>
  <c r="U243" i="51"/>
  <c r="U208" i="51"/>
  <c r="U138" i="51"/>
  <c r="U173" i="51"/>
  <c r="U103" i="51"/>
  <c r="U68" i="51"/>
  <c r="D119" i="51"/>
  <c r="U327" i="51"/>
  <c r="U292" i="51"/>
  <c r="U257" i="51"/>
  <c r="U222" i="51"/>
  <c r="U187" i="51"/>
  <c r="U152" i="51"/>
  <c r="U117" i="51"/>
  <c r="U82" i="51"/>
  <c r="D146" i="51"/>
  <c r="R324" i="51"/>
  <c r="R289" i="51"/>
  <c r="R254" i="51"/>
  <c r="R219" i="51"/>
  <c r="R184" i="51"/>
  <c r="R149" i="51"/>
  <c r="R114" i="51"/>
  <c r="R79" i="51"/>
  <c r="D130" i="51"/>
  <c r="D297" i="51"/>
  <c r="D87" i="51"/>
  <c r="D332" i="51"/>
  <c r="D262" i="51"/>
  <c r="D278" i="51"/>
  <c r="D68" i="51"/>
  <c r="D313" i="51"/>
  <c r="J305" i="51"/>
  <c r="J270" i="51"/>
  <c r="J235" i="51"/>
  <c r="J200" i="51"/>
  <c r="J165" i="51"/>
  <c r="J60" i="51"/>
  <c r="O25" i="51"/>
  <c r="O341" i="51" s="1"/>
  <c r="K316" i="51"/>
  <c r="K281" i="51"/>
  <c r="K246" i="51"/>
  <c r="K211" i="51"/>
  <c r="K176" i="51"/>
  <c r="K106" i="51"/>
  <c r="K141" i="51"/>
  <c r="K71" i="51"/>
  <c r="R36" i="51"/>
  <c r="R352" i="51" s="1"/>
  <c r="D138" i="51"/>
  <c r="AM270" i="51"/>
  <c r="L307" i="51"/>
  <c r="L237" i="51"/>
  <c r="L272" i="51"/>
  <c r="L202" i="51"/>
  <c r="L167" i="51"/>
  <c r="L132" i="51"/>
  <c r="L97" i="51"/>
  <c r="L62" i="51"/>
  <c r="J324" i="51"/>
  <c r="J289" i="51"/>
  <c r="J254" i="51"/>
  <c r="J219" i="51"/>
  <c r="J184" i="51"/>
  <c r="J149" i="51"/>
  <c r="J114" i="51"/>
  <c r="O44" i="51"/>
  <c r="O360" i="51" s="1"/>
  <c r="J79" i="51"/>
  <c r="I311" i="51"/>
  <c r="I241" i="51"/>
  <c r="I276" i="51"/>
  <c r="I206" i="51"/>
  <c r="I136" i="51"/>
  <c r="I171" i="51"/>
  <c r="I101" i="51"/>
  <c r="I66" i="51"/>
  <c r="L31" i="51"/>
  <c r="L347" i="51" s="1"/>
  <c r="D170" i="51"/>
  <c r="D98" i="51"/>
  <c r="AG130" i="51"/>
  <c r="D116" i="51"/>
  <c r="D184" i="51"/>
  <c r="K322" i="51"/>
  <c r="K287" i="51"/>
  <c r="K252" i="51"/>
  <c r="K217" i="51"/>
  <c r="K182" i="51"/>
  <c r="K147" i="51"/>
  <c r="K77" i="51"/>
  <c r="R42" i="51"/>
  <c r="R358" i="51" s="1"/>
  <c r="K112" i="51"/>
  <c r="D131" i="51"/>
  <c r="O331" i="51"/>
  <c r="O296" i="51"/>
  <c r="O261" i="51"/>
  <c r="O191" i="51"/>
  <c r="O226" i="51"/>
  <c r="O156" i="51"/>
  <c r="O121" i="51"/>
  <c r="O86" i="51"/>
  <c r="D143" i="51"/>
  <c r="K325" i="51"/>
  <c r="K290" i="51"/>
  <c r="K255" i="51"/>
  <c r="K220" i="51"/>
  <c r="K150" i="51"/>
  <c r="K185" i="51"/>
  <c r="K115" i="51"/>
  <c r="K80" i="51"/>
  <c r="R45" i="51"/>
  <c r="R361" i="51" s="1"/>
  <c r="I130" i="51"/>
  <c r="I95" i="51"/>
  <c r="AF25" i="51"/>
  <c r="AG25" i="51" s="1"/>
  <c r="K307" i="51"/>
  <c r="K272" i="51"/>
  <c r="K237" i="51"/>
  <c r="K202" i="51"/>
  <c r="K132" i="51"/>
  <c r="K167" i="51"/>
  <c r="K97" i="51"/>
  <c r="K62" i="51"/>
  <c r="R27" i="51"/>
  <c r="R343" i="51" s="1"/>
  <c r="U317" i="51"/>
  <c r="U282" i="51"/>
  <c r="U247" i="51"/>
  <c r="U177" i="51"/>
  <c r="U212" i="51"/>
  <c r="U142" i="51"/>
  <c r="U107" i="51"/>
  <c r="U72" i="51"/>
  <c r="D190" i="51"/>
  <c r="U320" i="51"/>
  <c r="U285" i="51"/>
  <c r="U250" i="51"/>
  <c r="U215" i="51"/>
  <c r="U180" i="51"/>
  <c r="U145" i="51"/>
  <c r="U110" i="51"/>
  <c r="U75" i="51"/>
  <c r="D244" i="51"/>
  <c r="L323" i="51"/>
  <c r="L288" i="51"/>
  <c r="L253" i="51"/>
  <c r="L218" i="51"/>
  <c r="L183" i="51"/>
  <c r="L148" i="51"/>
  <c r="L113" i="51"/>
  <c r="L78" i="51"/>
  <c r="D250" i="51"/>
  <c r="L334" i="51"/>
  <c r="L299" i="51"/>
  <c r="L264" i="51"/>
  <c r="L229" i="51"/>
  <c r="L194" i="51"/>
  <c r="L159" i="51"/>
  <c r="L124" i="51"/>
  <c r="L89" i="51"/>
  <c r="D191" i="51"/>
  <c r="D148" i="51"/>
  <c r="D140" i="51"/>
  <c r="D97" i="51"/>
  <c r="D154" i="51"/>
  <c r="D251" i="51"/>
  <c r="I332" i="51"/>
  <c r="I297" i="51"/>
  <c r="I262" i="51"/>
  <c r="I227" i="51"/>
  <c r="I192" i="51"/>
  <c r="I157" i="51"/>
  <c r="I122" i="51"/>
  <c r="I87" i="51"/>
  <c r="L52" i="51"/>
  <c r="L368" i="51" s="1"/>
  <c r="L180" i="51"/>
  <c r="L75" i="51"/>
  <c r="J272" i="51"/>
  <c r="J307" i="51"/>
  <c r="J237" i="51"/>
  <c r="J202" i="51"/>
  <c r="J167" i="51"/>
  <c r="J132" i="51"/>
  <c r="J62" i="51"/>
  <c r="J97" i="51"/>
  <c r="O27" i="51"/>
  <c r="O343" i="51" s="1"/>
  <c r="AM96" i="51"/>
  <c r="AN95" i="51"/>
  <c r="O323" i="51"/>
  <c r="O288" i="51"/>
  <c r="O253" i="51"/>
  <c r="O183" i="51"/>
  <c r="O218" i="51"/>
  <c r="O148" i="51"/>
  <c r="O113" i="51"/>
  <c r="O78" i="51"/>
  <c r="O313" i="51"/>
  <c r="O243" i="51"/>
  <c r="O278" i="51"/>
  <c r="O208" i="51"/>
  <c r="O138" i="51"/>
  <c r="O173" i="51"/>
  <c r="O103" i="51"/>
  <c r="O68" i="51"/>
  <c r="L308" i="51"/>
  <c r="AJ235" i="51"/>
  <c r="I314" i="51"/>
  <c r="I244" i="51"/>
  <c r="I279" i="51"/>
  <c r="I209" i="51"/>
  <c r="I174" i="51"/>
  <c r="I139" i="51"/>
  <c r="I104" i="51"/>
  <c r="I69" i="51"/>
  <c r="L34" i="51"/>
  <c r="L350" i="51" s="1"/>
  <c r="J333" i="51"/>
  <c r="J298" i="51"/>
  <c r="J263" i="51"/>
  <c r="J228" i="51"/>
  <c r="J193" i="51"/>
  <c r="J158" i="51"/>
  <c r="J123" i="51"/>
  <c r="J88" i="51"/>
  <c r="O53" i="51"/>
  <c r="O369" i="51" s="1"/>
  <c r="D240" i="51"/>
  <c r="D133" i="51"/>
  <c r="D271" i="51"/>
  <c r="D61" i="51"/>
  <c r="D306" i="51"/>
  <c r="AG235" i="51"/>
  <c r="L258" i="51"/>
  <c r="D151" i="51"/>
  <c r="D290" i="51"/>
  <c r="D80" i="51"/>
  <c r="D325" i="51"/>
  <c r="O321" i="51"/>
  <c r="O286" i="51"/>
  <c r="O251" i="51"/>
  <c r="O216" i="51"/>
  <c r="O181" i="51"/>
  <c r="O146" i="51"/>
  <c r="O111" i="51"/>
  <c r="O76" i="51"/>
  <c r="D166" i="51"/>
  <c r="D178" i="51"/>
  <c r="D106" i="51"/>
  <c r="D280" i="51"/>
  <c r="D70" i="51"/>
  <c r="D315" i="51"/>
  <c r="O329" i="51"/>
  <c r="O294" i="51"/>
  <c r="O259" i="51"/>
  <c r="O224" i="51"/>
  <c r="O189" i="51"/>
  <c r="O154" i="51"/>
  <c r="O119" i="51"/>
  <c r="O84" i="51"/>
  <c r="AM61" i="51"/>
  <c r="AN60" i="51"/>
  <c r="I306" i="51"/>
  <c r="I271" i="51"/>
  <c r="I236" i="51"/>
  <c r="I201" i="51"/>
  <c r="I131" i="51"/>
  <c r="I96" i="51"/>
  <c r="I61" i="51"/>
  <c r="I166" i="51"/>
  <c r="L26" i="51"/>
  <c r="L342" i="51" s="1"/>
  <c r="D289" i="51"/>
  <c r="D79" i="51"/>
  <c r="D324" i="51"/>
  <c r="D264" i="51"/>
  <c r="D112" i="51"/>
  <c r="U315" i="51"/>
  <c r="U280" i="51"/>
  <c r="U245" i="51"/>
  <c r="U210" i="51"/>
  <c r="U140" i="51"/>
  <c r="U105" i="51"/>
  <c r="U70" i="51"/>
  <c r="U175" i="51"/>
  <c r="D188" i="51"/>
  <c r="D288" i="51"/>
  <c r="D78" i="51"/>
  <c r="D323" i="51"/>
  <c r="D226" i="51"/>
  <c r="I325" i="51"/>
  <c r="I290" i="51"/>
  <c r="I255" i="51"/>
  <c r="I220" i="51"/>
  <c r="I185" i="51"/>
  <c r="I150" i="51"/>
  <c r="I115" i="51"/>
  <c r="L45" i="51"/>
  <c r="L361" i="51" s="1"/>
  <c r="I80" i="51"/>
  <c r="D218" i="51"/>
  <c r="I317" i="51"/>
  <c r="I282" i="51"/>
  <c r="I247" i="51"/>
  <c r="I212" i="51"/>
  <c r="I142" i="51"/>
  <c r="I107" i="51"/>
  <c r="I177" i="51"/>
  <c r="L37" i="51"/>
  <c r="L353" i="51" s="1"/>
  <c r="I72" i="51"/>
  <c r="D210" i="51"/>
  <c r="D224" i="51"/>
  <c r="J332" i="51"/>
  <c r="J297" i="51"/>
  <c r="J262" i="51"/>
  <c r="J227" i="51"/>
  <c r="J192" i="51"/>
  <c r="J157" i="51"/>
  <c r="J122" i="51"/>
  <c r="J87" i="51"/>
  <c r="O52" i="51"/>
  <c r="O368" i="51" s="1"/>
  <c r="L326" i="51"/>
  <c r="L291" i="51"/>
  <c r="L256" i="51"/>
  <c r="L221" i="51"/>
  <c r="L151" i="51"/>
  <c r="L186" i="51"/>
  <c r="L116" i="51"/>
  <c r="L81" i="51"/>
  <c r="R318" i="51"/>
  <c r="R283" i="51"/>
  <c r="R248" i="51"/>
  <c r="R213" i="51"/>
  <c r="R143" i="51"/>
  <c r="R178" i="51"/>
  <c r="R108" i="51"/>
  <c r="R73" i="51"/>
  <c r="K305" i="51"/>
  <c r="K270" i="51"/>
  <c r="K235" i="51"/>
  <c r="K200" i="51"/>
  <c r="K165" i="51"/>
  <c r="K60" i="51"/>
  <c r="R25" i="51"/>
  <c r="R341" i="51" s="1"/>
  <c r="D122" i="51"/>
  <c r="AM130" i="51"/>
  <c r="AJ305" i="51"/>
  <c r="K314" i="51"/>
  <c r="K279" i="51"/>
  <c r="K244" i="51"/>
  <c r="K209" i="51"/>
  <c r="K174" i="51"/>
  <c r="K104" i="51"/>
  <c r="K69" i="51"/>
  <c r="K139" i="51"/>
  <c r="R34" i="51"/>
  <c r="R350" i="51" s="1"/>
  <c r="O310" i="51"/>
  <c r="O275" i="51"/>
  <c r="O240" i="51"/>
  <c r="O205" i="51"/>
  <c r="O170" i="51"/>
  <c r="O135" i="51"/>
  <c r="O100" i="51"/>
  <c r="O65" i="51"/>
  <c r="D168" i="51"/>
  <c r="AG306" i="51"/>
  <c r="AH305" i="51"/>
  <c r="D101" i="51"/>
  <c r="U305" i="51"/>
  <c r="U270" i="51"/>
  <c r="U235" i="51"/>
  <c r="U200" i="51"/>
  <c r="U130" i="51"/>
  <c r="U165" i="51"/>
  <c r="U95" i="51"/>
  <c r="U60" i="51"/>
  <c r="D186" i="51"/>
  <c r="J309" i="51"/>
  <c r="J274" i="51"/>
  <c r="J239" i="51"/>
  <c r="J204" i="51"/>
  <c r="J169" i="51"/>
  <c r="J99" i="51"/>
  <c r="J134" i="51"/>
  <c r="J64" i="51"/>
  <c r="O29" i="51"/>
  <c r="O345" i="51" s="1"/>
  <c r="D201" i="51"/>
  <c r="D248" i="51"/>
  <c r="D141" i="51"/>
  <c r="U321" i="51"/>
  <c r="U251" i="51"/>
  <c r="U286" i="51"/>
  <c r="U216" i="51"/>
  <c r="U181" i="51"/>
  <c r="U146" i="51"/>
  <c r="U111" i="51"/>
  <c r="U76" i="51"/>
  <c r="O311" i="51"/>
  <c r="O276" i="51"/>
  <c r="O241" i="51"/>
  <c r="O206" i="51"/>
  <c r="O136" i="51"/>
  <c r="O171" i="51"/>
  <c r="O101" i="51"/>
  <c r="O66" i="51"/>
  <c r="D298" i="51"/>
  <c r="D333" i="51"/>
  <c r="D88" i="51"/>
  <c r="AK200" i="51"/>
  <c r="AJ201" i="51"/>
  <c r="AG201" i="51"/>
  <c r="D277" i="51"/>
  <c r="D67" i="51"/>
  <c r="D312" i="51"/>
  <c r="D299" i="51"/>
  <c r="D89" i="51"/>
  <c r="D334" i="51"/>
  <c r="O318" i="51"/>
  <c r="O283" i="51"/>
  <c r="O248" i="51"/>
  <c r="O178" i="51"/>
  <c r="O213" i="51"/>
  <c r="O108" i="51"/>
  <c r="O73" i="51"/>
  <c r="O143" i="51"/>
  <c r="U323" i="51"/>
  <c r="U288" i="51"/>
  <c r="U253" i="51"/>
  <c r="U183" i="51"/>
  <c r="U218" i="51"/>
  <c r="U148" i="51"/>
  <c r="U113" i="51"/>
  <c r="U78" i="51"/>
  <c r="J314" i="51"/>
  <c r="J244" i="51"/>
  <c r="J279" i="51"/>
  <c r="J209" i="51"/>
  <c r="J174" i="51"/>
  <c r="J139" i="51"/>
  <c r="J104" i="51"/>
  <c r="J69" i="51"/>
  <c r="O34" i="51"/>
  <c r="O350" i="51" s="1"/>
  <c r="L331" i="51"/>
  <c r="L296" i="51"/>
  <c r="L226" i="51"/>
  <c r="L261" i="51"/>
  <c r="L191" i="51"/>
  <c r="L156" i="51"/>
  <c r="L121" i="51"/>
  <c r="L86" i="51"/>
  <c r="D258" i="51"/>
  <c r="U310" i="51"/>
  <c r="U240" i="51"/>
  <c r="U275" i="51"/>
  <c r="U205" i="51"/>
  <c r="U135" i="51"/>
  <c r="U170" i="51"/>
  <c r="U100" i="51"/>
  <c r="U65" i="51"/>
  <c r="I333" i="51"/>
  <c r="I298" i="51"/>
  <c r="I263" i="51"/>
  <c r="I228" i="51"/>
  <c r="I158" i="51"/>
  <c r="I193" i="51"/>
  <c r="I123" i="51"/>
  <c r="I88" i="51"/>
  <c r="L53" i="51"/>
  <c r="L369" i="51" s="1"/>
  <c r="D253" i="51"/>
  <c r="D245" i="51"/>
  <c r="D259" i="51"/>
  <c r="R310" i="51"/>
  <c r="R240" i="51"/>
  <c r="R275" i="51"/>
  <c r="R205" i="51"/>
  <c r="R170" i="51"/>
  <c r="R135" i="51"/>
  <c r="R100" i="51"/>
  <c r="R65" i="51"/>
  <c r="L318" i="51"/>
  <c r="L283" i="51"/>
  <c r="L248" i="51"/>
  <c r="L213" i="51"/>
  <c r="L178" i="51"/>
  <c r="L143" i="51"/>
  <c r="L108" i="51"/>
  <c r="L73" i="51"/>
  <c r="AM165" i="51"/>
  <c r="AJ270" i="51"/>
  <c r="K332" i="51"/>
  <c r="K297" i="51"/>
  <c r="K262" i="51"/>
  <c r="K227" i="51"/>
  <c r="K192" i="51"/>
  <c r="K157" i="51"/>
  <c r="K87" i="51"/>
  <c r="K122" i="51"/>
  <c r="R52" i="51"/>
  <c r="R368" i="51" s="1"/>
  <c r="D275" i="51"/>
  <c r="D310" i="51"/>
  <c r="D65" i="51"/>
  <c r="D203" i="51"/>
  <c r="AG270" i="51"/>
  <c r="D136" i="51"/>
  <c r="J327" i="51"/>
  <c r="J292" i="51"/>
  <c r="J222" i="51"/>
  <c r="J257" i="51"/>
  <c r="J187" i="51"/>
  <c r="J152" i="51"/>
  <c r="J117" i="51"/>
  <c r="J82" i="51"/>
  <c r="O47" i="51"/>
  <c r="O363" i="51" s="1"/>
  <c r="D221" i="51"/>
  <c r="D114" i="51"/>
  <c r="O308" i="51"/>
  <c r="O238" i="51"/>
  <c r="O273" i="51"/>
  <c r="O203" i="51"/>
  <c r="O168" i="51"/>
  <c r="O133" i="51"/>
  <c r="O98" i="51"/>
  <c r="O63" i="51"/>
  <c r="D236" i="51"/>
  <c r="D176" i="51"/>
  <c r="D156" i="51"/>
  <c r="D243" i="51"/>
  <c r="U333" i="51"/>
  <c r="U298" i="51"/>
  <c r="U263" i="51"/>
  <c r="U228" i="51"/>
  <c r="U193" i="51"/>
  <c r="U158" i="51"/>
  <c r="U123" i="51"/>
  <c r="U88" i="51"/>
  <c r="U325" i="51"/>
  <c r="U290" i="51"/>
  <c r="U255" i="51"/>
  <c r="U185" i="51"/>
  <c r="U220" i="51"/>
  <c r="U150" i="51"/>
  <c r="U115" i="51"/>
  <c r="U80" i="51"/>
  <c r="D214" i="51"/>
  <c r="U312" i="51"/>
  <c r="U277" i="51"/>
  <c r="U242" i="51"/>
  <c r="U207" i="51"/>
  <c r="U172" i="51"/>
  <c r="U137" i="51"/>
  <c r="U102" i="51"/>
  <c r="U67" i="51"/>
  <c r="U331" i="51"/>
  <c r="U296" i="51"/>
  <c r="U261" i="51"/>
  <c r="U226" i="51"/>
  <c r="U191" i="51"/>
  <c r="U156" i="51"/>
  <c r="U121" i="51"/>
  <c r="U86" i="51"/>
  <c r="J322" i="51"/>
  <c r="J287" i="51"/>
  <c r="J252" i="51"/>
  <c r="J217" i="51"/>
  <c r="J182" i="51"/>
  <c r="J147" i="51"/>
  <c r="J112" i="51"/>
  <c r="J77" i="51"/>
  <c r="O42" i="51"/>
  <c r="O358" i="51" s="1"/>
  <c r="D296" i="51"/>
  <c r="D86" i="51"/>
  <c r="D331" i="51"/>
  <c r="K323" i="51"/>
  <c r="K288" i="51"/>
  <c r="K253" i="51"/>
  <c r="K218" i="51"/>
  <c r="K183" i="51"/>
  <c r="K148" i="51"/>
  <c r="K113" i="51"/>
  <c r="K78" i="51"/>
  <c r="R43" i="51"/>
  <c r="R359" i="51" s="1"/>
  <c r="K315" i="51"/>
  <c r="K280" i="51"/>
  <c r="K245" i="51"/>
  <c r="K210" i="51"/>
  <c r="K140" i="51"/>
  <c r="K175" i="51"/>
  <c r="K105" i="51"/>
  <c r="K70" i="51"/>
  <c r="R35" i="51"/>
  <c r="R351" i="51" s="1"/>
  <c r="J325" i="51"/>
  <c r="J290" i="51"/>
  <c r="J255" i="51"/>
  <c r="J220" i="51"/>
  <c r="J185" i="51"/>
  <c r="J150" i="51"/>
  <c r="J115" i="51"/>
  <c r="J80" i="51"/>
  <c r="O45" i="51"/>
  <c r="O361" i="51" s="1"/>
  <c r="D157" i="51"/>
  <c r="R328" i="51"/>
  <c r="R293" i="51"/>
  <c r="R258" i="51"/>
  <c r="R223" i="51"/>
  <c r="R188" i="51"/>
  <c r="R153" i="51"/>
  <c r="R118" i="51"/>
  <c r="R83" i="51"/>
  <c r="J319" i="51"/>
  <c r="J284" i="51"/>
  <c r="J249" i="51"/>
  <c r="J214" i="51"/>
  <c r="J179" i="51"/>
  <c r="J144" i="51"/>
  <c r="J109" i="51"/>
  <c r="J74" i="51"/>
  <c r="O39" i="51"/>
  <c r="O355" i="51" s="1"/>
  <c r="AM200" i="51"/>
  <c r="J312" i="51"/>
  <c r="J242" i="51"/>
  <c r="J277" i="51"/>
  <c r="J207" i="51"/>
  <c r="J172" i="51"/>
  <c r="J137" i="51"/>
  <c r="J102" i="51"/>
  <c r="J67" i="51"/>
  <c r="O32" i="51"/>
  <c r="O348" i="51" s="1"/>
  <c r="AK130" i="51"/>
  <c r="AJ131" i="51"/>
  <c r="R326" i="51"/>
  <c r="R291" i="51"/>
  <c r="R256" i="51"/>
  <c r="R221" i="51"/>
  <c r="R186" i="51"/>
  <c r="R151" i="51"/>
  <c r="R116" i="51"/>
  <c r="R81" i="51"/>
  <c r="R312" i="51"/>
  <c r="R277" i="51"/>
  <c r="R242" i="51"/>
  <c r="R207" i="51"/>
  <c r="R172" i="51"/>
  <c r="R137" i="51"/>
  <c r="R102" i="51"/>
  <c r="R67" i="51"/>
  <c r="D135" i="51"/>
  <c r="D238" i="51"/>
  <c r="AG60" i="51"/>
  <c r="I316" i="51"/>
  <c r="I281" i="51"/>
  <c r="I246" i="51"/>
  <c r="I176" i="51"/>
  <c r="I211" i="51"/>
  <c r="I141" i="51"/>
  <c r="I106" i="51"/>
  <c r="I71" i="51"/>
  <c r="L36" i="51"/>
  <c r="L352" i="51" s="1"/>
  <c r="D256" i="51"/>
  <c r="D283" i="51"/>
  <c r="D73" i="51"/>
  <c r="D318" i="51"/>
  <c r="D211" i="51"/>
  <c r="U334" i="51"/>
  <c r="U299" i="51"/>
  <c r="U264" i="51"/>
  <c r="U229" i="51"/>
  <c r="U194" i="51"/>
  <c r="U159" i="51"/>
  <c r="U124" i="51"/>
  <c r="U89" i="51"/>
  <c r="D217" i="51"/>
  <c r="I319" i="51"/>
  <c r="I284" i="51"/>
  <c r="I249" i="51"/>
  <c r="I179" i="51"/>
  <c r="I214" i="51"/>
  <c r="I144" i="51"/>
  <c r="I109" i="51"/>
  <c r="I74" i="51"/>
  <c r="L39" i="51"/>
  <c r="L355" i="51" s="1"/>
  <c r="U318" i="51"/>
  <c r="U283" i="51"/>
  <c r="U248" i="51"/>
  <c r="U213" i="51"/>
  <c r="U178" i="51"/>
  <c r="U143" i="51"/>
  <c r="U108" i="51"/>
  <c r="U73" i="51"/>
  <c r="D272" i="51"/>
  <c r="D62" i="51"/>
  <c r="D307" i="51"/>
  <c r="D111" i="51"/>
  <c r="U319" i="51"/>
  <c r="U284" i="51"/>
  <c r="U249" i="51"/>
  <c r="U214" i="51"/>
  <c r="U179" i="51"/>
  <c r="U144" i="51"/>
  <c r="U109" i="51"/>
  <c r="U74" i="51"/>
  <c r="U314" i="51"/>
  <c r="U279" i="51"/>
  <c r="U209" i="51"/>
  <c r="U244" i="51"/>
  <c r="U174" i="51"/>
  <c r="U139" i="51"/>
  <c r="U69" i="51"/>
  <c r="U104" i="51"/>
  <c r="I330" i="51"/>
  <c r="I295" i="51"/>
  <c r="I260" i="51"/>
  <c r="I190" i="51"/>
  <c r="I225" i="51"/>
  <c r="I155" i="51"/>
  <c r="I120" i="51"/>
  <c r="I85" i="51"/>
  <c r="L50" i="51"/>
  <c r="L366" i="51" s="1"/>
  <c r="R306" i="51"/>
  <c r="R271" i="51"/>
  <c r="R236" i="51"/>
  <c r="R201" i="51"/>
  <c r="R166" i="51"/>
  <c r="R131" i="51"/>
  <c r="R61" i="51"/>
  <c r="R96" i="51"/>
  <c r="J317" i="51"/>
  <c r="J282" i="51"/>
  <c r="J247" i="51"/>
  <c r="J212" i="51"/>
  <c r="J177" i="51"/>
  <c r="J142" i="51"/>
  <c r="J107" i="51"/>
  <c r="J72" i="51"/>
  <c r="O37" i="51"/>
  <c r="O353" i="51" s="1"/>
  <c r="D173" i="51"/>
  <c r="U309" i="51"/>
  <c r="U274" i="51"/>
  <c r="U239" i="51"/>
  <c r="U204" i="51"/>
  <c r="U169" i="51"/>
  <c r="U134" i="51"/>
  <c r="U99" i="51"/>
  <c r="U64" i="51"/>
  <c r="K130" i="51"/>
  <c r="K95" i="51"/>
  <c r="AL25" i="51"/>
  <c r="AM25" i="51" s="1"/>
  <c r="AM235" i="51"/>
  <c r="U307" i="51"/>
  <c r="U237" i="51"/>
  <c r="U272" i="51"/>
  <c r="U202" i="51"/>
  <c r="U132" i="51"/>
  <c r="U167" i="51"/>
  <c r="U97" i="51"/>
  <c r="U62" i="51"/>
  <c r="AJ95" i="51"/>
  <c r="I309" i="51"/>
  <c r="I274" i="51"/>
  <c r="I239" i="51"/>
  <c r="I204" i="51"/>
  <c r="I134" i="51"/>
  <c r="I169" i="51"/>
  <c r="I99" i="51"/>
  <c r="I64" i="51"/>
  <c r="L29" i="51"/>
  <c r="L345" i="51" s="1"/>
  <c r="K308" i="51"/>
  <c r="K273" i="51"/>
  <c r="K203" i="51"/>
  <c r="K238" i="51"/>
  <c r="K168" i="51"/>
  <c r="K63" i="51"/>
  <c r="K98" i="51"/>
  <c r="K133" i="51"/>
  <c r="R28" i="51"/>
  <c r="R344" i="51" s="1"/>
  <c r="AG96" i="51"/>
  <c r="AH95" i="51"/>
  <c r="J316" i="51"/>
  <c r="J281" i="51"/>
  <c r="J246" i="51"/>
  <c r="J211" i="51"/>
  <c r="J176" i="51"/>
  <c r="J106" i="51"/>
  <c r="J141" i="51"/>
  <c r="J71" i="51"/>
  <c r="O36" i="51"/>
  <c r="O352" i="51" s="1"/>
  <c r="D149" i="51"/>
  <c r="J334" i="51"/>
  <c r="J299" i="51"/>
  <c r="J264" i="51"/>
  <c r="J229" i="51"/>
  <c r="J194" i="51"/>
  <c r="J159" i="51"/>
  <c r="J124" i="51"/>
  <c r="J89" i="51"/>
  <c r="O54" i="51"/>
  <c r="O370" i="51" s="1"/>
  <c r="D108" i="51"/>
  <c r="D281" i="51"/>
  <c r="D71" i="51"/>
  <c r="D316" i="51"/>
  <c r="D246" i="51"/>
  <c r="L310" i="51"/>
  <c r="L275" i="51"/>
  <c r="L240" i="51"/>
  <c r="L205" i="51"/>
  <c r="L135" i="51"/>
  <c r="L170" i="51"/>
  <c r="L100" i="51"/>
  <c r="L65" i="51"/>
  <c r="O306" i="51"/>
  <c r="O271" i="51"/>
  <c r="O236" i="51"/>
  <c r="O201" i="51"/>
  <c r="O166" i="51"/>
  <c r="O131" i="51"/>
  <c r="O61" i="51"/>
  <c r="O96" i="51"/>
  <c r="D159" i="51"/>
  <c r="J330" i="51"/>
  <c r="J295" i="51"/>
  <c r="J260" i="51"/>
  <c r="J225" i="51"/>
  <c r="J155" i="51"/>
  <c r="J190" i="51"/>
  <c r="J120" i="51"/>
  <c r="J85" i="51"/>
  <c r="O50" i="51"/>
  <c r="O366" i="51" s="1"/>
  <c r="D181" i="51"/>
  <c r="K330" i="51"/>
  <c r="K295" i="51"/>
  <c r="K260" i="51"/>
  <c r="K225" i="51"/>
  <c r="K190" i="51"/>
  <c r="K155" i="51"/>
  <c r="K120" i="51"/>
  <c r="K85" i="51"/>
  <c r="R50" i="51"/>
  <c r="R366" i="51" s="1"/>
  <c r="D208" i="51"/>
  <c r="K309" i="51"/>
  <c r="K274" i="51"/>
  <c r="K239" i="51"/>
  <c r="K204" i="51"/>
  <c r="K134" i="51"/>
  <c r="K169" i="51"/>
  <c r="K64" i="51"/>
  <c r="K99" i="51"/>
  <c r="R29" i="51"/>
  <c r="R345" i="51" s="1"/>
  <c r="I305" i="51"/>
  <c r="I270" i="51"/>
  <c r="I235" i="51"/>
  <c r="I200" i="51"/>
  <c r="I165" i="51"/>
  <c r="I60" i="51"/>
  <c r="L25" i="51"/>
  <c r="L341" i="51" s="1"/>
  <c r="AN305" i="51"/>
  <c r="AM306" i="51"/>
  <c r="AJ61" i="51"/>
  <c r="AK60" i="51"/>
  <c r="I324" i="51"/>
  <c r="I289" i="51"/>
  <c r="I254" i="51"/>
  <c r="I184" i="51"/>
  <c r="I219" i="51"/>
  <c r="I149" i="51"/>
  <c r="I114" i="51"/>
  <c r="I79" i="51"/>
  <c r="L44" i="51"/>
  <c r="L360" i="51" s="1"/>
  <c r="AG165" i="51"/>
  <c r="D206" i="51"/>
  <c r="R158" i="51"/>
  <c r="D291" i="51"/>
  <c r="D81" i="51"/>
  <c r="D326" i="51"/>
  <c r="D219" i="51"/>
  <c r="I322" i="51"/>
  <c r="I287" i="51"/>
  <c r="I252" i="51"/>
  <c r="I182" i="51"/>
  <c r="I217" i="51"/>
  <c r="I147" i="51"/>
  <c r="I112" i="51"/>
  <c r="I77" i="51"/>
  <c r="L42" i="51"/>
  <c r="L358" i="51" s="1"/>
  <c r="R320" i="51"/>
  <c r="R285" i="51"/>
  <c r="R250" i="51"/>
  <c r="R215" i="51"/>
  <c r="R145" i="51"/>
  <c r="R180" i="51"/>
  <c r="R110" i="51"/>
  <c r="R75" i="51"/>
  <c r="J130" i="51"/>
  <c r="J95" i="51"/>
  <c r="AI25" i="51"/>
  <c r="AJ25" i="51" s="1"/>
  <c r="D282" i="51"/>
  <c r="D72" i="51"/>
  <c r="D317" i="51"/>
  <c r="L310" i="28"/>
  <c r="L275" i="28"/>
  <c r="L240" i="28"/>
  <c r="L205" i="28"/>
  <c r="L170" i="28"/>
  <c r="L135" i="28"/>
  <c r="L100" i="28"/>
  <c r="L65" i="28"/>
  <c r="O330" i="28"/>
  <c r="O120" i="28"/>
  <c r="I323" i="28"/>
  <c r="I288" i="28"/>
  <c r="I253" i="28"/>
  <c r="I218" i="28"/>
  <c r="I183" i="28"/>
  <c r="I148" i="28"/>
  <c r="I113" i="28"/>
  <c r="I78" i="28"/>
  <c r="L43" i="28"/>
  <c r="L359" i="28" s="1"/>
  <c r="D216" i="28"/>
  <c r="D228" i="28"/>
  <c r="I326" i="28"/>
  <c r="I291" i="28"/>
  <c r="I256" i="28"/>
  <c r="I221" i="28"/>
  <c r="I186" i="28"/>
  <c r="I151" i="28"/>
  <c r="I81" i="28"/>
  <c r="I116" i="28"/>
  <c r="L46" i="28"/>
  <c r="L362" i="28" s="1"/>
  <c r="D219" i="28"/>
  <c r="J321" i="28"/>
  <c r="J286" i="28"/>
  <c r="J251" i="28"/>
  <c r="J181" i="28"/>
  <c r="J216" i="28"/>
  <c r="J146" i="28"/>
  <c r="J111" i="28"/>
  <c r="J76" i="28"/>
  <c r="O41" i="28"/>
  <c r="O357" i="28" s="1"/>
  <c r="U314" i="28"/>
  <c r="U279" i="28"/>
  <c r="U244" i="28"/>
  <c r="U209" i="28"/>
  <c r="U174" i="28"/>
  <c r="U139" i="28"/>
  <c r="U104" i="28"/>
  <c r="U69" i="28"/>
  <c r="D98" i="28"/>
  <c r="U306" i="28"/>
  <c r="U271" i="28"/>
  <c r="U201" i="28"/>
  <c r="U166" i="28"/>
  <c r="U131" i="28"/>
  <c r="U96" i="28"/>
  <c r="U61" i="28"/>
  <c r="L332" i="28"/>
  <c r="L297" i="28"/>
  <c r="L262" i="28"/>
  <c r="L227" i="28"/>
  <c r="L192" i="28"/>
  <c r="L122" i="28"/>
  <c r="L157" i="28"/>
  <c r="L87" i="28"/>
  <c r="I321" i="28"/>
  <c r="I286" i="28"/>
  <c r="I251" i="28"/>
  <c r="I216" i="28"/>
  <c r="I146" i="28"/>
  <c r="I181" i="28"/>
  <c r="I111" i="28"/>
  <c r="I76" i="28"/>
  <c r="L41" i="28"/>
  <c r="L357" i="28" s="1"/>
  <c r="D214" i="28"/>
  <c r="D241" i="28"/>
  <c r="J332" i="28"/>
  <c r="J297" i="28"/>
  <c r="J262" i="28"/>
  <c r="J227" i="28"/>
  <c r="J157" i="28"/>
  <c r="J192" i="28"/>
  <c r="J122" i="28"/>
  <c r="J87" i="28"/>
  <c r="O52" i="28"/>
  <c r="O368" i="28" s="1"/>
  <c r="D290" i="28"/>
  <c r="D325" i="28"/>
  <c r="D80" i="28"/>
  <c r="D104" i="28"/>
  <c r="D131" i="28"/>
  <c r="D259" i="28"/>
  <c r="D212" i="28"/>
  <c r="D277" i="28"/>
  <c r="D67" i="28"/>
  <c r="D312" i="28"/>
  <c r="D239" i="28"/>
  <c r="R310" i="28"/>
  <c r="R275" i="28"/>
  <c r="R240" i="28"/>
  <c r="R205" i="28"/>
  <c r="R170" i="28"/>
  <c r="R135" i="28"/>
  <c r="R100" i="28"/>
  <c r="R65" i="28"/>
  <c r="R279" i="28"/>
  <c r="U310" i="28"/>
  <c r="U275" i="28"/>
  <c r="U205" i="28"/>
  <c r="U170" i="28"/>
  <c r="U135" i="28"/>
  <c r="U100" i="28"/>
  <c r="U65" i="28"/>
  <c r="U321" i="28"/>
  <c r="U286" i="28"/>
  <c r="U251" i="28"/>
  <c r="U216" i="28"/>
  <c r="U146" i="28"/>
  <c r="U181" i="28"/>
  <c r="U111" i="28"/>
  <c r="U76" i="28"/>
  <c r="D275" i="28"/>
  <c r="D65" i="28"/>
  <c r="D310" i="28"/>
  <c r="K283" i="28"/>
  <c r="K318" i="28"/>
  <c r="K248" i="28"/>
  <c r="K213" i="28"/>
  <c r="K178" i="28"/>
  <c r="K143" i="28"/>
  <c r="K108" i="28"/>
  <c r="K73" i="28"/>
  <c r="R38" i="28"/>
  <c r="R354" i="28" s="1"/>
  <c r="D251" i="28"/>
  <c r="K313" i="28"/>
  <c r="K278" i="28"/>
  <c r="K243" i="28"/>
  <c r="K173" i="28"/>
  <c r="K208" i="28"/>
  <c r="K138" i="28"/>
  <c r="K103" i="28"/>
  <c r="K68" i="28"/>
  <c r="R33" i="28"/>
  <c r="R349" i="28" s="1"/>
  <c r="U311" i="28"/>
  <c r="U276" i="28"/>
  <c r="U206" i="28"/>
  <c r="U136" i="28"/>
  <c r="U171" i="28"/>
  <c r="U101" i="28"/>
  <c r="U66" i="28"/>
  <c r="D95" i="28"/>
  <c r="D263" i="28"/>
  <c r="D254" i="28"/>
  <c r="D141" i="28"/>
  <c r="J313" i="28"/>
  <c r="J278" i="28"/>
  <c r="J243" i="28"/>
  <c r="J208" i="28"/>
  <c r="J173" i="28"/>
  <c r="J138" i="28"/>
  <c r="J103" i="28"/>
  <c r="J68" i="28"/>
  <c r="O33" i="28"/>
  <c r="O349" i="28" s="1"/>
  <c r="D133" i="28"/>
  <c r="D249" i="28"/>
  <c r="I313" i="28"/>
  <c r="I243" i="28"/>
  <c r="I278" i="28"/>
  <c r="I208" i="28"/>
  <c r="I138" i="28"/>
  <c r="I173" i="28"/>
  <c r="I68" i="28"/>
  <c r="I103" i="28"/>
  <c r="L33" i="28"/>
  <c r="L349" i="28" s="1"/>
  <c r="K331" i="28"/>
  <c r="K296" i="28"/>
  <c r="K261" i="28"/>
  <c r="K226" i="28"/>
  <c r="K191" i="28"/>
  <c r="K156" i="28"/>
  <c r="K121" i="28"/>
  <c r="K86" i="28"/>
  <c r="R51" i="28"/>
  <c r="R367" i="28" s="1"/>
  <c r="D139" i="28"/>
  <c r="U312" i="28"/>
  <c r="U277" i="28"/>
  <c r="U207" i="28"/>
  <c r="U172" i="28"/>
  <c r="U137" i="28"/>
  <c r="U102" i="28"/>
  <c r="U67" i="28"/>
  <c r="D201" i="28"/>
  <c r="L119" i="28"/>
  <c r="D247" i="28"/>
  <c r="O305" i="28"/>
  <c r="O235" i="28"/>
  <c r="O270" i="28"/>
  <c r="O200" i="28"/>
  <c r="O165" i="28"/>
  <c r="O130" i="28"/>
  <c r="O95" i="28"/>
  <c r="O60" i="28"/>
  <c r="R309" i="28"/>
  <c r="R274" i="28"/>
  <c r="R239" i="28"/>
  <c r="R204" i="28"/>
  <c r="R169" i="28"/>
  <c r="R134" i="28"/>
  <c r="R99" i="28"/>
  <c r="R64" i="28"/>
  <c r="U330" i="28"/>
  <c r="U295" i="28"/>
  <c r="U260" i="28"/>
  <c r="U190" i="28"/>
  <c r="U225" i="28"/>
  <c r="U155" i="28"/>
  <c r="U120" i="28"/>
  <c r="U85" i="28"/>
  <c r="J309" i="28"/>
  <c r="J274" i="28"/>
  <c r="J239" i="28"/>
  <c r="J204" i="28"/>
  <c r="J169" i="28"/>
  <c r="J134" i="28"/>
  <c r="J99" i="28"/>
  <c r="J64" i="28"/>
  <c r="O29" i="28"/>
  <c r="O345" i="28" s="1"/>
  <c r="O188" i="28"/>
  <c r="O118" i="28"/>
  <c r="R285" i="28"/>
  <c r="I334" i="28"/>
  <c r="I299" i="28"/>
  <c r="I264" i="28"/>
  <c r="I194" i="28"/>
  <c r="I229" i="28"/>
  <c r="I159" i="28"/>
  <c r="I124" i="28"/>
  <c r="I89" i="28"/>
  <c r="L54" i="28"/>
  <c r="L370" i="28" s="1"/>
  <c r="D270" i="28"/>
  <c r="D60" i="28"/>
  <c r="D305" i="28"/>
  <c r="D299" i="28"/>
  <c r="D89" i="28"/>
  <c r="D334" i="28"/>
  <c r="D103" i="28"/>
  <c r="J310" i="28"/>
  <c r="J275" i="28"/>
  <c r="J240" i="28"/>
  <c r="J205" i="28"/>
  <c r="J135" i="28"/>
  <c r="J170" i="28"/>
  <c r="J100" i="28"/>
  <c r="J65" i="28"/>
  <c r="O30" i="28"/>
  <c r="O346" i="28" s="1"/>
  <c r="D165" i="28"/>
  <c r="D176" i="28"/>
  <c r="D168" i="28"/>
  <c r="I305" i="28"/>
  <c r="I270" i="28"/>
  <c r="I235" i="28"/>
  <c r="I200" i="28"/>
  <c r="I165" i="28"/>
  <c r="I60" i="28"/>
  <c r="L25" i="28"/>
  <c r="L341" i="28" s="1"/>
  <c r="D112" i="28"/>
  <c r="D174" i="28"/>
  <c r="D166" i="28"/>
  <c r="D115" i="28"/>
  <c r="O334" i="28"/>
  <c r="O229" i="28"/>
  <c r="O299" i="28"/>
  <c r="O264" i="28"/>
  <c r="O159" i="28"/>
  <c r="O194" i="28"/>
  <c r="O89" i="28"/>
  <c r="O124" i="28"/>
  <c r="U316" i="28"/>
  <c r="U281" i="28"/>
  <c r="U246" i="28"/>
  <c r="U211" i="28"/>
  <c r="U141" i="28"/>
  <c r="U176" i="28"/>
  <c r="U106" i="28"/>
  <c r="U71" i="28"/>
  <c r="K321" i="28"/>
  <c r="K286" i="28"/>
  <c r="K251" i="28"/>
  <c r="K181" i="28"/>
  <c r="K216" i="28"/>
  <c r="K146" i="28"/>
  <c r="K111" i="28"/>
  <c r="K76" i="28"/>
  <c r="R41" i="28"/>
  <c r="R357" i="28" s="1"/>
  <c r="D208" i="28"/>
  <c r="D273" i="28"/>
  <c r="D63" i="28"/>
  <c r="D308" i="28"/>
  <c r="D130" i="28"/>
  <c r="D124" i="28"/>
  <c r="J329" i="28"/>
  <c r="J294" i="28"/>
  <c r="J259" i="28"/>
  <c r="J189" i="28"/>
  <c r="J224" i="28"/>
  <c r="J154" i="28"/>
  <c r="J119" i="28"/>
  <c r="J84" i="28"/>
  <c r="O49" i="28"/>
  <c r="O365" i="28" s="1"/>
  <c r="D211" i="28"/>
  <c r="D203" i="28"/>
  <c r="U325" i="28"/>
  <c r="U290" i="28"/>
  <c r="U255" i="28"/>
  <c r="U220" i="28"/>
  <c r="U150" i="28"/>
  <c r="U185" i="28"/>
  <c r="U115" i="28"/>
  <c r="U80" i="28"/>
  <c r="D294" i="28"/>
  <c r="D84" i="28"/>
  <c r="D329" i="28"/>
  <c r="D147" i="28"/>
  <c r="U320" i="28"/>
  <c r="U285" i="28"/>
  <c r="U250" i="28"/>
  <c r="U215" i="28"/>
  <c r="U145" i="28"/>
  <c r="U180" i="28"/>
  <c r="U110" i="28"/>
  <c r="U75" i="28"/>
  <c r="D209" i="28"/>
  <c r="D274" i="28"/>
  <c r="D64" i="28"/>
  <c r="D309" i="28"/>
  <c r="D150" i="28"/>
  <c r="U288" i="28"/>
  <c r="U323" i="28"/>
  <c r="U253" i="28"/>
  <c r="U218" i="28"/>
  <c r="U183" i="28"/>
  <c r="U148" i="28"/>
  <c r="U113" i="28"/>
  <c r="U78" i="28"/>
  <c r="R322" i="28"/>
  <c r="R287" i="28"/>
  <c r="R252" i="28"/>
  <c r="R217" i="28"/>
  <c r="R147" i="28"/>
  <c r="R182" i="28"/>
  <c r="R112" i="28"/>
  <c r="R77" i="28"/>
  <c r="R326" i="28"/>
  <c r="R291" i="28"/>
  <c r="R256" i="28"/>
  <c r="R221" i="28"/>
  <c r="R186" i="28"/>
  <c r="R151" i="28"/>
  <c r="R116" i="28"/>
  <c r="R81" i="28"/>
  <c r="U324" i="28"/>
  <c r="U289" i="28"/>
  <c r="U254" i="28"/>
  <c r="U219" i="28"/>
  <c r="U184" i="28"/>
  <c r="U149" i="28"/>
  <c r="U114" i="28"/>
  <c r="U79" i="28"/>
  <c r="D298" i="28"/>
  <c r="D88" i="28"/>
  <c r="D333" i="28"/>
  <c r="U327" i="28"/>
  <c r="U292" i="28"/>
  <c r="U257" i="28"/>
  <c r="U222" i="28"/>
  <c r="U152" i="28"/>
  <c r="U187" i="28"/>
  <c r="U117" i="28"/>
  <c r="U82" i="28"/>
  <c r="U319" i="28"/>
  <c r="U284" i="28"/>
  <c r="U249" i="28"/>
  <c r="U214" i="28"/>
  <c r="U179" i="28"/>
  <c r="U144" i="28"/>
  <c r="U109" i="28"/>
  <c r="U74" i="28"/>
  <c r="D138" i="28"/>
  <c r="I307" i="28"/>
  <c r="I272" i="28"/>
  <c r="I237" i="28"/>
  <c r="I202" i="28"/>
  <c r="I167" i="28"/>
  <c r="I132" i="28"/>
  <c r="I97" i="28"/>
  <c r="I62" i="28"/>
  <c r="L27" i="28"/>
  <c r="L343" i="28" s="1"/>
  <c r="D200" i="28"/>
  <c r="D159" i="28"/>
  <c r="D246" i="28"/>
  <c r="D238" i="28"/>
  <c r="D152" i="28"/>
  <c r="D101" i="28"/>
  <c r="U309" i="28"/>
  <c r="U274" i="28"/>
  <c r="U204" i="28"/>
  <c r="U169" i="28"/>
  <c r="U134" i="28"/>
  <c r="U99" i="28"/>
  <c r="U64" i="28"/>
  <c r="D120" i="28"/>
  <c r="D182" i="28"/>
  <c r="I308" i="28"/>
  <c r="I273" i="28"/>
  <c r="I238" i="28"/>
  <c r="I203" i="28"/>
  <c r="I168" i="28"/>
  <c r="I133" i="28"/>
  <c r="I98" i="28"/>
  <c r="I63" i="28"/>
  <c r="L28" i="28"/>
  <c r="L344" i="28" s="1"/>
  <c r="D236" i="28"/>
  <c r="D154" i="28"/>
  <c r="D185" i="28"/>
  <c r="J322" i="28"/>
  <c r="J287" i="28"/>
  <c r="J252" i="28"/>
  <c r="J217" i="28"/>
  <c r="J182" i="28"/>
  <c r="J147" i="28"/>
  <c r="J112" i="28"/>
  <c r="J77" i="28"/>
  <c r="O42" i="28"/>
  <c r="O358" i="28" s="1"/>
  <c r="D99" i="28"/>
  <c r="U307" i="28"/>
  <c r="U272" i="28"/>
  <c r="U202" i="28"/>
  <c r="U167" i="28"/>
  <c r="U132" i="28"/>
  <c r="U97" i="28"/>
  <c r="U62" i="28"/>
  <c r="L324" i="28"/>
  <c r="L289" i="28"/>
  <c r="L254" i="28"/>
  <c r="L219" i="28"/>
  <c r="L184" i="28"/>
  <c r="L149" i="28"/>
  <c r="L79" i="28"/>
  <c r="L114" i="28"/>
  <c r="I306" i="28"/>
  <c r="I271" i="28"/>
  <c r="I236" i="28"/>
  <c r="I201" i="28"/>
  <c r="I166" i="28"/>
  <c r="I131" i="28"/>
  <c r="I96" i="28"/>
  <c r="I61" i="28"/>
  <c r="L26" i="28"/>
  <c r="L342" i="28" s="1"/>
  <c r="D291" i="28"/>
  <c r="D81" i="28"/>
  <c r="D326" i="28"/>
  <c r="D283" i="28"/>
  <c r="D73" i="28"/>
  <c r="D318" i="28"/>
  <c r="U305" i="28"/>
  <c r="U270" i="28"/>
  <c r="U200" i="28"/>
  <c r="U165" i="28"/>
  <c r="U95" i="28"/>
  <c r="U130" i="28"/>
  <c r="U60" i="28"/>
  <c r="K332" i="28"/>
  <c r="K297" i="28"/>
  <c r="K262" i="28"/>
  <c r="K227" i="28"/>
  <c r="K192" i="28"/>
  <c r="K157" i="28"/>
  <c r="K122" i="28"/>
  <c r="K87" i="28"/>
  <c r="R52" i="28"/>
  <c r="R368" i="28" s="1"/>
  <c r="J326" i="28"/>
  <c r="J291" i="28"/>
  <c r="J256" i="28"/>
  <c r="J221" i="28"/>
  <c r="J186" i="28"/>
  <c r="J151" i="28"/>
  <c r="J116" i="28"/>
  <c r="J81" i="28"/>
  <c r="O46" i="28"/>
  <c r="O362" i="28" s="1"/>
  <c r="D111" i="28"/>
  <c r="J318" i="28"/>
  <c r="J283" i="28"/>
  <c r="J248" i="28"/>
  <c r="J213" i="28"/>
  <c r="J178" i="28"/>
  <c r="J143" i="28"/>
  <c r="J108" i="28"/>
  <c r="J73" i="28"/>
  <c r="O38" i="28"/>
  <c r="O354" i="28" s="1"/>
  <c r="D123" i="28"/>
  <c r="I318" i="28"/>
  <c r="I283" i="28"/>
  <c r="I248" i="28"/>
  <c r="I213" i="28"/>
  <c r="I178" i="28"/>
  <c r="I143" i="28"/>
  <c r="I108" i="28"/>
  <c r="I73" i="28"/>
  <c r="L38" i="28"/>
  <c r="L354" i="28" s="1"/>
  <c r="K334" i="28"/>
  <c r="K299" i="28"/>
  <c r="K264" i="28"/>
  <c r="K229" i="28"/>
  <c r="K194" i="28"/>
  <c r="K124" i="28"/>
  <c r="K159" i="28"/>
  <c r="K89" i="28"/>
  <c r="R54" i="28"/>
  <c r="R370" i="28" s="1"/>
  <c r="D295" i="28"/>
  <c r="D85" i="28"/>
  <c r="D330" i="28"/>
  <c r="D187" i="28"/>
  <c r="D109" i="28"/>
  <c r="U317" i="28"/>
  <c r="U282" i="28"/>
  <c r="U247" i="28"/>
  <c r="U212" i="28"/>
  <c r="U177" i="28"/>
  <c r="U142" i="28"/>
  <c r="U107" i="28"/>
  <c r="U72" i="28"/>
  <c r="J319" i="28"/>
  <c r="J284" i="28"/>
  <c r="J249" i="28"/>
  <c r="J214" i="28"/>
  <c r="J179" i="28"/>
  <c r="J144" i="28"/>
  <c r="J109" i="28"/>
  <c r="O39" i="28"/>
  <c r="O355" i="28" s="1"/>
  <c r="J74" i="28"/>
  <c r="D244" i="28"/>
  <c r="D119" i="28"/>
  <c r="D107" i="28"/>
  <c r="U315" i="28"/>
  <c r="U280" i="28"/>
  <c r="U245" i="28"/>
  <c r="U210" i="28"/>
  <c r="U175" i="28"/>
  <c r="U140" i="28"/>
  <c r="U105" i="28"/>
  <c r="U70" i="28"/>
  <c r="J306" i="28"/>
  <c r="J271" i="28"/>
  <c r="J236" i="28"/>
  <c r="J201" i="28"/>
  <c r="J166" i="28"/>
  <c r="J131" i="28"/>
  <c r="J96" i="28"/>
  <c r="J61" i="28"/>
  <c r="O26" i="28"/>
  <c r="O342" i="28" s="1"/>
  <c r="L316" i="28"/>
  <c r="L281" i="28"/>
  <c r="L246" i="28"/>
  <c r="L211" i="28"/>
  <c r="L176" i="28"/>
  <c r="L141" i="28"/>
  <c r="L106" i="28"/>
  <c r="L71" i="28"/>
  <c r="U326" i="28"/>
  <c r="U291" i="28"/>
  <c r="U256" i="28"/>
  <c r="U151" i="28"/>
  <c r="U221" i="28"/>
  <c r="U186" i="28"/>
  <c r="U116" i="28"/>
  <c r="U81" i="28"/>
  <c r="U318" i="28"/>
  <c r="U283" i="28"/>
  <c r="U248" i="28"/>
  <c r="U213" i="28"/>
  <c r="U178" i="28"/>
  <c r="U143" i="28"/>
  <c r="U108" i="28"/>
  <c r="U73" i="28"/>
  <c r="J130" i="28"/>
  <c r="J95" i="28"/>
  <c r="AI25" i="28"/>
  <c r="D146" i="28"/>
  <c r="D281" i="28"/>
  <c r="D71" i="28"/>
  <c r="D316" i="28"/>
  <c r="D243" i="28"/>
  <c r="D149" i="28"/>
  <c r="U322" i="28"/>
  <c r="U287" i="28"/>
  <c r="U252" i="28"/>
  <c r="U217" i="28"/>
  <c r="U182" i="28"/>
  <c r="U147" i="28"/>
  <c r="U77" i="28"/>
  <c r="U112" i="28"/>
  <c r="J333" i="28"/>
  <c r="J298" i="28"/>
  <c r="J263" i="28"/>
  <c r="J228" i="28"/>
  <c r="J193" i="28"/>
  <c r="J158" i="28"/>
  <c r="J88" i="28"/>
  <c r="J123" i="28"/>
  <c r="O53" i="28"/>
  <c r="O369" i="28" s="1"/>
  <c r="D222" i="28"/>
  <c r="O175" i="28"/>
  <c r="R333" i="28"/>
  <c r="R298" i="28"/>
  <c r="R263" i="28"/>
  <c r="R228" i="28"/>
  <c r="R193" i="28"/>
  <c r="R158" i="28"/>
  <c r="R88" i="28"/>
  <c r="R123" i="28"/>
  <c r="K306" i="28"/>
  <c r="K271" i="28"/>
  <c r="K236" i="28"/>
  <c r="K166" i="28"/>
  <c r="K201" i="28"/>
  <c r="K131" i="28"/>
  <c r="K61" i="28"/>
  <c r="K96" i="28"/>
  <c r="R26" i="28"/>
  <c r="R342" i="28" s="1"/>
  <c r="D189" i="28"/>
  <c r="D285" i="28"/>
  <c r="D75" i="28"/>
  <c r="D320" i="28"/>
  <c r="J314" i="28"/>
  <c r="J279" i="28"/>
  <c r="J244" i="28"/>
  <c r="J209" i="28"/>
  <c r="J174" i="28"/>
  <c r="J139" i="28"/>
  <c r="J104" i="28"/>
  <c r="J69" i="28"/>
  <c r="O34" i="28"/>
  <c r="O350" i="28" s="1"/>
  <c r="U313" i="28"/>
  <c r="U278" i="28"/>
  <c r="U243" i="28"/>
  <c r="U208" i="28"/>
  <c r="U173" i="28"/>
  <c r="U138" i="28"/>
  <c r="U103" i="28"/>
  <c r="U68" i="28"/>
  <c r="U308" i="28"/>
  <c r="U273" i="28"/>
  <c r="U168" i="28"/>
  <c r="U133" i="28"/>
  <c r="U203" i="28"/>
  <c r="U98" i="28"/>
  <c r="U63" i="28"/>
  <c r="D289" i="28"/>
  <c r="D79" i="28"/>
  <c r="D324" i="28"/>
  <c r="I315" i="28"/>
  <c r="I280" i="28"/>
  <c r="I245" i="28"/>
  <c r="I210" i="28"/>
  <c r="I175" i="28"/>
  <c r="I140" i="28"/>
  <c r="I105" i="28"/>
  <c r="I70" i="28"/>
  <c r="L35" i="28"/>
  <c r="L351" i="28" s="1"/>
  <c r="D193" i="28"/>
  <c r="D179" i="28"/>
  <c r="I333" i="28"/>
  <c r="I298" i="28"/>
  <c r="I263" i="28"/>
  <c r="I228" i="28"/>
  <c r="I158" i="28"/>
  <c r="I193" i="28"/>
  <c r="I123" i="28"/>
  <c r="I88" i="28"/>
  <c r="L53" i="28"/>
  <c r="L369" i="28" s="1"/>
  <c r="D282" i="28"/>
  <c r="D72" i="28"/>
  <c r="D317" i="28"/>
  <c r="J331" i="28"/>
  <c r="J261" i="28"/>
  <c r="J226" i="28"/>
  <c r="J296" i="28"/>
  <c r="J191" i="28"/>
  <c r="J156" i="28"/>
  <c r="J121" i="28"/>
  <c r="J86" i="28"/>
  <c r="O51" i="28"/>
  <c r="O367" i="28" s="1"/>
  <c r="D224" i="28"/>
  <c r="L312" i="28"/>
  <c r="L277" i="28"/>
  <c r="L242" i="28"/>
  <c r="L207" i="28"/>
  <c r="L172" i="28"/>
  <c r="L137" i="28"/>
  <c r="L102" i="28"/>
  <c r="L67" i="28"/>
  <c r="D204" i="28"/>
  <c r="O327" i="28"/>
  <c r="O292" i="28"/>
  <c r="O257" i="28"/>
  <c r="O222" i="28"/>
  <c r="O187" i="28"/>
  <c r="O152" i="28"/>
  <c r="O82" i="28"/>
  <c r="O117" i="28"/>
  <c r="O308" i="28"/>
  <c r="O273" i="28"/>
  <c r="O238" i="28"/>
  <c r="O203" i="28"/>
  <c r="O168" i="28"/>
  <c r="O133" i="28"/>
  <c r="O98" i="28"/>
  <c r="O63" i="28"/>
  <c r="L327" i="28" l="1"/>
  <c r="R259" i="28"/>
  <c r="L222" i="28"/>
  <c r="O79" i="28"/>
  <c r="R329" i="28"/>
  <c r="L292" i="28"/>
  <c r="L350" i="28"/>
  <c r="L104" i="28"/>
  <c r="R250" i="28"/>
  <c r="R244" i="28"/>
  <c r="R320" i="28"/>
  <c r="R314" i="28"/>
  <c r="R110" i="28"/>
  <c r="R69" i="28"/>
  <c r="R75" i="28"/>
  <c r="R104" i="28"/>
  <c r="R60" i="28"/>
  <c r="R180" i="28"/>
  <c r="R139" i="28"/>
  <c r="R145" i="28"/>
  <c r="R174" i="28"/>
  <c r="R215" i="28"/>
  <c r="R209" i="28"/>
  <c r="O153" i="28"/>
  <c r="R294" i="28"/>
  <c r="O85" i="28"/>
  <c r="O258" i="28"/>
  <c r="R84" i="28"/>
  <c r="O155" i="28"/>
  <c r="L187" i="28"/>
  <c r="L117" i="28"/>
  <c r="O136" i="28"/>
  <c r="O223" i="28"/>
  <c r="R119" i="28"/>
  <c r="O190" i="28"/>
  <c r="L72" i="28"/>
  <c r="O206" i="28"/>
  <c r="O293" i="28"/>
  <c r="R154" i="28"/>
  <c r="O225" i="28"/>
  <c r="L152" i="28"/>
  <c r="O176" i="28"/>
  <c r="O328" i="28"/>
  <c r="R189" i="28"/>
  <c r="O260" i="28"/>
  <c r="L177" i="28"/>
  <c r="L82" i="28"/>
  <c r="O83" i="28"/>
  <c r="R224" i="28"/>
  <c r="O295" i="28"/>
  <c r="L257" i="28"/>
  <c r="R362" i="52"/>
  <c r="R116" i="52"/>
  <c r="R112" i="52"/>
  <c r="R358" i="52"/>
  <c r="R77" i="52"/>
  <c r="R322" i="52"/>
  <c r="R287" i="52"/>
  <c r="R252" i="52"/>
  <c r="R182" i="52"/>
  <c r="R217" i="52"/>
  <c r="R147" i="52"/>
  <c r="R178" i="52"/>
  <c r="R143" i="52"/>
  <c r="R213" i="52"/>
  <c r="R73" i="52"/>
  <c r="R354" i="52"/>
  <c r="R108" i="52"/>
  <c r="R318" i="52"/>
  <c r="R283" i="52"/>
  <c r="R248" i="52"/>
  <c r="R250" i="52"/>
  <c r="R180" i="52"/>
  <c r="R215" i="52"/>
  <c r="R145" i="52"/>
  <c r="R285" i="52"/>
  <c r="R110" i="52"/>
  <c r="R356" i="52"/>
  <c r="R75" i="52"/>
  <c r="R320" i="52"/>
  <c r="O79" i="53"/>
  <c r="O360" i="53"/>
  <c r="O149" i="53"/>
  <c r="O184" i="53"/>
  <c r="O219" i="53"/>
  <c r="O254" i="53"/>
  <c r="O289" i="53"/>
  <c r="O157" i="53"/>
  <c r="O227" i="53"/>
  <c r="O206" i="53"/>
  <c r="O136" i="53"/>
  <c r="O192" i="53"/>
  <c r="O171" i="53"/>
  <c r="O262" i="53"/>
  <c r="R141" i="53"/>
  <c r="O241" i="53"/>
  <c r="AJ342" i="53"/>
  <c r="AJ343" i="53" s="1"/>
  <c r="O297" i="53"/>
  <c r="R176" i="53"/>
  <c r="O276" i="53"/>
  <c r="O332" i="53"/>
  <c r="R246" i="53"/>
  <c r="O311" i="53"/>
  <c r="O87" i="53"/>
  <c r="O368" i="53"/>
  <c r="R316" i="53"/>
  <c r="O66" i="53"/>
  <c r="O347" i="53"/>
  <c r="O166" i="52"/>
  <c r="O342" i="52"/>
  <c r="O211" i="28"/>
  <c r="O246" i="28"/>
  <c r="L247" i="28"/>
  <c r="L212" i="28"/>
  <c r="L142" i="28"/>
  <c r="O281" i="28"/>
  <c r="O316" i="28"/>
  <c r="L107" i="28"/>
  <c r="L317" i="28"/>
  <c r="O71" i="28"/>
  <c r="O106" i="28"/>
  <c r="O141" i="28"/>
  <c r="L282" i="28"/>
  <c r="O171" i="28"/>
  <c r="O241" i="28"/>
  <c r="O276" i="28"/>
  <c r="O311" i="28"/>
  <c r="O66" i="28"/>
  <c r="O101" i="28"/>
  <c r="O114" i="28"/>
  <c r="O149" i="28"/>
  <c r="L66" i="28"/>
  <c r="O184" i="28"/>
  <c r="L206" i="28"/>
  <c r="O219" i="28"/>
  <c r="L311" i="28"/>
  <c r="O254" i="28"/>
  <c r="L241" i="28"/>
  <c r="O289" i="28"/>
  <c r="L101" i="28"/>
  <c r="O324" i="28"/>
  <c r="O140" i="28"/>
  <c r="L84" i="28"/>
  <c r="R305" i="28"/>
  <c r="O210" i="28"/>
  <c r="L154" i="28"/>
  <c r="O245" i="28"/>
  <c r="L189" i="28"/>
  <c r="O280" i="28"/>
  <c r="L224" i="28"/>
  <c r="O315" i="28"/>
  <c r="L259" i="28"/>
  <c r="O70" i="28"/>
  <c r="L294" i="28"/>
  <c r="O105" i="28"/>
  <c r="L329" i="28"/>
  <c r="R193" i="51"/>
  <c r="AN342" i="51"/>
  <c r="R263" i="51"/>
  <c r="R298" i="51"/>
  <c r="R333" i="51"/>
  <c r="R228" i="51"/>
  <c r="R88" i="51"/>
  <c r="R123" i="51"/>
  <c r="L187" i="52"/>
  <c r="L257" i="52"/>
  <c r="O188" i="52"/>
  <c r="O293" i="52"/>
  <c r="L212" i="52"/>
  <c r="O328" i="52"/>
  <c r="O83" i="52"/>
  <c r="O364" i="52"/>
  <c r="O153" i="52"/>
  <c r="L140" i="51"/>
  <c r="L175" i="51"/>
  <c r="L210" i="51"/>
  <c r="L245" i="51"/>
  <c r="L280" i="51"/>
  <c r="L315" i="51"/>
  <c r="L70" i="51"/>
  <c r="AN61" i="52"/>
  <c r="L208" i="53"/>
  <c r="R130" i="28"/>
  <c r="L328" i="51"/>
  <c r="L110" i="51"/>
  <c r="L173" i="51"/>
  <c r="L282" i="52"/>
  <c r="O148" i="52"/>
  <c r="R348" i="52"/>
  <c r="O106" i="53"/>
  <c r="R211" i="53"/>
  <c r="R95" i="28"/>
  <c r="L83" i="51"/>
  <c r="L145" i="51"/>
  <c r="L353" i="52"/>
  <c r="R67" i="52"/>
  <c r="R312" i="52"/>
  <c r="R353" i="28"/>
  <c r="R317" i="28"/>
  <c r="R282" i="28"/>
  <c r="R107" i="28"/>
  <c r="R247" i="28"/>
  <c r="R177" i="28"/>
  <c r="R212" i="28"/>
  <c r="R142" i="28"/>
  <c r="R72" i="28"/>
  <c r="R165" i="28"/>
  <c r="L118" i="51"/>
  <c r="L215" i="51"/>
  <c r="AJ166" i="51"/>
  <c r="AK166" i="51" s="1"/>
  <c r="L68" i="51"/>
  <c r="O218" i="52"/>
  <c r="AG167" i="52"/>
  <c r="AH167" i="52" s="1"/>
  <c r="R102" i="52"/>
  <c r="O176" i="53"/>
  <c r="R281" i="53"/>
  <c r="L188" i="51"/>
  <c r="L250" i="51"/>
  <c r="R137" i="52"/>
  <c r="L293" i="51"/>
  <c r="L103" i="51"/>
  <c r="R200" i="28"/>
  <c r="L153" i="51"/>
  <c r="L285" i="51"/>
  <c r="L313" i="51"/>
  <c r="L72" i="52"/>
  <c r="O323" i="52"/>
  <c r="R207" i="52"/>
  <c r="R106" i="53"/>
  <c r="L247" i="52"/>
  <c r="R206" i="53"/>
  <c r="R235" i="28"/>
  <c r="R270" i="28"/>
  <c r="L223" i="51"/>
  <c r="L238" i="51"/>
  <c r="L320" i="51"/>
  <c r="L138" i="51"/>
  <c r="L177" i="52"/>
  <c r="L107" i="52"/>
  <c r="L317" i="52"/>
  <c r="O113" i="52"/>
  <c r="R311" i="53"/>
  <c r="L313" i="53"/>
  <c r="L245" i="53"/>
  <c r="R66" i="53"/>
  <c r="R347" i="53"/>
  <c r="L68" i="53"/>
  <c r="L349" i="53"/>
  <c r="AG62" i="53"/>
  <c r="AH62" i="53" s="1"/>
  <c r="R136" i="53"/>
  <c r="L138" i="53"/>
  <c r="R101" i="53"/>
  <c r="L173" i="53"/>
  <c r="L105" i="53"/>
  <c r="R241" i="53"/>
  <c r="L243" i="53"/>
  <c r="O353" i="28"/>
  <c r="O177" i="28"/>
  <c r="O142" i="28"/>
  <c r="O107" i="28"/>
  <c r="O72" i="28"/>
  <c r="O317" i="28"/>
  <c r="O282" i="28"/>
  <c r="O247" i="28"/>
  <c r="O212" i="28"/>
  <c r="R70" i="28"/>
  <c r="R315" i="28"/>
  <c r="R280" i="28"/>
  <c r="R245" i="28"/>
  <c r="R175" i="28"/>
  <c r="R210" i="28"/>
  <c r="R140" i="28"/>
  <c r="R105" i="28"/>
  <c r="R361" i="28"/>
  <c r="R255" i="28"/>
  <c r="R220" i="28"/>
  <c r="R185" i="28"/>
  <c r="R150" i="28"/>
  <c r="R115" i="28"/>
  <c r="R325" i="28"/>
  <c r="R80" i="28"/>
  <c r="R290" i="28"/>
  <c r="R364" i="28"/>
  <c r="R258" i="28"/>
  <c r="R223" i="28"/>
  <c r="R153" i="28"/>
  <c r="R188" i="28"/>
  <c r="R118" i="28"/>
  <c r="R83" i="28"/>
  <c r="R328" i="28"/>
  <c r="R293" i="28"/>
  <c r="O361" i="28"/>
  <c r="O80" i="28"/>
  <c r="O325" i="28"/>
  <c r="O290" i="28"/>
  <c r="O255" i="28"/>
  <c r="O220" i="28"/>
  <c r="O185" i="28"/>
  <c r="O150" i="28"/>
  <c r="O115" i="28"/>
  <c r="R363" i="28"/>
  <c r="R187" i="28"/>
  <c r="R152" i="28"/>
  <c r="R117" i="28"/>
  <c r="R82" i="28"/>
  <c r="R327" i="28"/>
  <c r="R292" i="28"/>
  <c r="R257" i="28"/>
  <c r="R222" i="28"/>
  <c r="O356" i="28"/>
  <c r="O250" i="28"/>
  <c r="O180" i="28"/>
  <c r="O215" i="28"/>
  <c r="O145" i="28"/>
  <c r="O75" i="28"/>
  <c r="O110" i="28"/>
  <c r="O320" i="28"/>
  <c r="O285" i="28"/>
  <c r="L355" i="28"/>
  <c r="L214" i="28"/>
  <c r="L179" i="28"/>
  <c r="L144" i="28"/>
  <c r="L109" i="28"/>
  <c r="L74" i="28"/>
  <c r="L319" i="28"/>
  <c r="L284" i="28"/>
  <c r="L249" i="28"/>
  <c r="R355" i="28"/>
  <c r="R109" i="28"/>
  <c r="R74" i="28"/>
  <c r="R319" i="28"/>
  <c r="R284" i="28"/>
  <c r="R214" i="28"/>
  <c r="R249" i="28"/>
  <c r="R179" i="28"/>
  <c r="R144" i="28"/>
  <c r="L356" i="28"/>
  <c r="L145" i="28"/>
  <c r="L110" i="28"/>
  <c r="L75" i="28"/>
  <c r="L320" i="28"/>
  <c r="L285" i="28"/>
  <c r="L250" i="28"/>
  <c r="L215" i="28"/>
  <c r="L180" i="28"/>
  <c r="R343" i="28"/>
  <c r="R167" i="28"/>
  <c r="R132" i="28"/>
  <c r="R97" i="28"/>
  <c r="R62" i="28"/>
  <c r="R307" i="28"/>
  <c r="R272" i="28"/>
  <c r="R237" i="28"/>
  <c r="R202" i="28"/>
  <c r="R359" i="28"/>
  <c r="R183" i="28"/>
  <c r="R148" i="28"/>
  <c r="R113" i="28"/>
  <c r="R78" i="28"/>
  <c r="R323" i="28"/>
  <c r="R288" i="28"/>
  <c r="R253" i="28"/>
  <c r="R218" i="28"/>
  <c r="R366" i="28"/>
  <c r="R155" i="28"/>
  <c r="R85" i="28"/>
  <c r="R295" i="28"/>
  <c r="R330" i="28"/>
  <c r="R260" i="28"/>
  <c r="R225" i="28"/>
  <c r="R190" i="28"/>
  <c r="R120" i="28"/>
  <c r="R202" i="53"/>
  <c r="R132" i="53"/>
  <c r="R97" i="53"/>
  <c r="R343" i="53"/>
  <c r="R62" i="53"/>
  <c r="R272" i="53"/>
  <c r="R307" i="53"/>
  <c r="R237" i="53"/>
  <c r="R167" i="53"/>
  <c r="O348" i="28"/>
  <c r="O207" i="28"/>
  <c r="O172" i="28"/>
  <c r="O137" i="28"/>
  <c r="O102" i="28"/>
  <c r="O67" i="28"/>
  <c r="O312" i="28"/>
  <c r="O277" i="28"/>
  <c r="O242" i="28"/>
  <c r="L364" i="28"/>
  <c r="L223" i="28"/>
  <c r="L188" i="28"/>
  <c r="L153" i="28"/>
  <c r="L118" i="28"/>
  <c r="L83" i="28"/>
  <c r="L328" i="28"/>
  <c r="L293" i="28"/>
  <c r="L258" i="28"/>
  <c r="R348" i="28"/>
  <c r="R102" i="28"/>
  <c r="R67" i="28"/>
  <c r="R312" i="28"/>
  <c r="R277" i="28"/>
  <c r="R242" i="28"/>
  <c r="R207" i="28"/>
  <c r="R172" i="28"/>
  <c r="R137" i="28"/>
  <c r="O359" i="28"/>
  <c r="O323" i="28"/>
  <c r="O253" i="28"/>
  <c r="O288" i="28"/>
  <c r="O218" i="28"/>
  <c r="O183" i="28"/>
  <c r="O148" i="28"/>
  <c r="O113" i="28"/>
  <c r="O78" i="28"/>
  <c r="AP305" i="53"/>
  <c r="AR305" i="53" s="1"/>
  <c r="L273" i="51"/>
  <c r="L63" i="51"/>
  <c r="O210" i="51"/>
  <c r="L98" i="51"/>
  <c r="L168" i="51"/>
  <c r="L102" i="51"/>
  <c r="L133" i="51"/>
  <c r="L203" i="51"/>
  <c r="O140" i="51"/>
  <c r="R347" i="51"/>
  <c r="R206" i="51"/>
  <c r="R171" i="51"/>
  <c r="R101" i="51"/>
  <c r="R241" i="51"/>
  <c r="R136" i="51"/>
  <c r="R66" i="51"/>
  <c r="R311" i="51"/>
  <c r="R276" i="51"/>
  <c r="L172" i="51"/>
  <c r="O245" i="51"/>
  <c r="L243" i="51"/>
  <c r="L349" i="51"/>
  <c r="L278" i="51"/>
  <c r="R357" i="51"/>
  <c r="R146" i="51"/>
  <c r="R76" i="51"/>
  <c r="R216" i="51"/>
  <c r="R111" i="51"/>
  <c r="R321" i="51"/>
  <c r="R181" i="51"/>
  <c r="R286" i="51"/>
  <c r="R251" i="51"/>
  <c r="L137" i="51"/>
  <c r="O280" i="51"/>
  <c r="R355" i="51"/>
  <c r="R284" i="51"/>
  <c r="R249" i="51"/>
  <c r="R319" i="51"/>
  <c r="R214" i="51"/>
  <c r="R179" i="51"/>
  <c r="R144" i="51"/>
  <c r="R109" i="51"/>
  <c r="R74" i="51"/>
  <c r="R349" i="51"/>
  <c r="R278" i="51"/>
  <c r="R243" i="51"/>
  <c r="R313" i="51"/>
  <c r="R208" i="51"/>
  <c r="R173" i="51"/>
  <c r="R138" i="51"/>
  <c r="R68" i="51"/>
  <c r="R103" i="51"/>
  <c r="R367" i="51"/>
  <c r="R156" i="51"/>
  <c r="R226" i="51"/>
  <c r="R121" i="51"/>
  <c r="R86" i="51"/>
  <c r="R331" i="51"/>
  <c r="R296" i="51"/>
  <c r="R261" i="51"/>
  <c r="R191" i="51"/>
  <c r="L207" i="51"/>
  <c r="O70" i="51"/>
  <c r="O315" i="51"/>
  <c r="O356" i="51"/>
  <c r="O250" i="51"/>
  <c r="O215" i="51"/>
  <c r="O285" i="51"/>
  <c r="O145" i="51"/>
  <c r="O180" i="51"/>
  <c r="O110" i="51"/>
  <c r="O75" i="51"/>
  <c r="O320" i="51"/>
  <c r="L277" i="51"/>
  <c r="O362" i="51"/>
  <c r="O81" i="51"/>
  <c r="O116" i="51"/>
  <c r="O326" i="51"/>
  <c r="O291" i="51"/>
  <c r="O221" i="51"/>
  <c r="O256" i="51"/>
  <c r="O186" i="51"/>
  <c r="O151" i="51"/>
  <c r="L242" i="51"/>
  <c r="O105" i="51"/>
  <c r="R365" i="51"/>
  <c r="R119" i="51"/>
  <c r="R329" i="51"/>
  <c r="R294" i="51"/>
  <c r="R84" i="51"/>
  <c r="R259" i="51"/>
  <c r="R224" i="51"/>
  <c r="R189" i="51"/>
  <c r="R154" i="51"/>
  <c r="R370" i="51"/>
  <c r="R159" i="51"/>
  <c r="R89" i="51"/>
  <c r="R124" i="51"/>
  <c r="R334" i="51"/>
  <c r="R299" i="51"/>
  <c r="R264" i="51"/>
  <c r="R194" i="51"/>
  <c r="R229" i="51"/>
  <c r="O364" i="51"/>
  <c r="O153" i="51"/>
  <c r="O118" i="51"/>
  <c r="O83" i="51"/>
  <c r="O328" i="51"/>
  <c r="O293" i="51"/>
  <c r="O188" i="51"/>
  <c r="O258" i="51"/>
  <c r="O223" i="51"/>
  <c r="L67" i="51"/>
  <c r="L312" i="51"/>
  <c r="O175" i="51"/>
  <c r="O229" i="53"/>
  <c r="O159" i="53"/>
  <c r="O124" i="53"/>
  <c r="O370" i="53"/>
  <c r="O89" i="53"/>
  <c r="O334" i="53"/>
  <c r="O299" i="53"/>
  <c r="O194" i="53"/>
  <c r="O264" i="53"/>
  <c r="AP235" i="53"/>
  <c r="AR235" i="53" s="1"/>
  <c r="O73" i="53"/>
  <c r="O178" i="53"/>
  <c r="O213" i="53"/>
  <c r="O108" i="53"/>
  <c r="O143" i="53"/>
  <c r="O354" i="53"/>
  <c r="O318" i="53"/>
  <c r="O248" i="53"/>
  <c r="O283" i="53"/>
  <c r="R280" i="53"/>
  <c r="R245" i="53"/>
  <c r="R210" i="53"/>
  <c r="R175" i="53"/>
  <c r="R105" i="53"/>
  <c r="R140" i="53"/>
  <c r="R315" i="53"/>
  <c r="R351" i="53"/>
  <c r="R70" i="53"/>
  <c r="AP165" i="53"/>
  <c r="AR165" i="53" s="1"/>
  <c r="L355" i="53"/>
  <c r="L319" i="53"/>
  <c r="L284" i="53"/>
  <c r="L249" i="53"/>
  <c r="L214" i="53"/>
  <c r="L144" i="53"/>
  <c r="L179" i="53"/>
  <c r="L109" i="53"/>
  <c r="L74" i="53"/>
  <c r="R357" i="53"/>
  <c r="R321" i="53"/>
  <c r="R286" i="53"/>
  <c r="R251" i="53"/>
  <c r="R216" i="53"/>
  <c r="R181" i="53"/>
  <c r="R146" i="53"/>
  <c r="R111" i="53"/>
  <c r="R76" i="53"/>
  <c r="AM342" i="53"/>
  <c r="AN341" i="53"/>
  <c r="O341" i="53"/>
  <c r="O305" i="53"/>
  <c r="O270" i="53"/>
  <c r="O235" i="53"/>
  <c r="O200" i="53"/>
  <c r="O165" i="53"/>
  <c r="O130" i="53"/>
  <c r="O95" i="53"/>
  <c r="O60" i="53"/>
  <c r="P25" i="53"/>
  <c r="L345" i="53"/>
  <c r="L309" i="53"/>
  <c r="L274" i="53"/>
  <c r="L204" i="53"/>
  <c r="L239" i="53"/>
  <c r="L134" i="53"/>
  <c r="L99" i="53"/>
  <c r="L169" i="53"/>
  <c r="L64" i="53"/>
  <c r="L350" i="53"/>
  <c r="L314" i="53"/>
  <c r="L279" i="53"/>
  <c r="L244" i="53"/>
  <c r="L209" i="53"/>
  <c r="L139" i="53"/>
  <c r="L174" i="53"/>
  <c r="L104" i="53"/>
  <c r="L69" i="53"/>
  <c r="AM132" i="53"/>
  <c r="AN131" i="53"/>
  <c r="AN200" i="53"/>
  <c r="AM201" i="53"/>
  <c r="AK95" i="53"/>
  <c r="AP95" i="53" s="1"/>
  <c r="AR95" i="53" s="1"/>
  <c r="AJ96" i="53"/>
  <c r="AJ237" i="53"/>
  <c r="AK236" i="53"/>
  <c r="AK270" i="53"/>
  <c r="AJ271" i="53"/>
  <c r="AH306" i="53"/>
  <c r="AG307" i="53"/>
  <c r="R353" i="53"/>
  <c r="R317" i="53"/>
  <c r="R282" i="53"/>
  <c r="R212" i="53"/>
  <c r="R247" i="53"/>
  <c r="R177" i="53"/>
  <c r="R142" i="53"/>
  <c r="R107" i="53"/>
  <c r="R72" i="53"/>
  <c r="AJ62" i="53"/>
  <c r="AK61" i="53"/>
  <c r="R356" i="53"/>
  <c r="R320" i="53"/>
  <c r="R285" i="53"/>
  <c r="R250" i="53"/>
  <c r="R180" i="53"/>
  <c r="R215" i="53"/>
  <c r="R145" i="53"/>
  <c r="R110" i="53"/>
  <c r="R75" i="53"/>
  <c r="AH200" i="53"/>
  <c r="AG201" i="53"/>
  <c r="L361" i="53"/>
  <c r="L325" i="53"/>
  <c r="L290" i="53"/>
  <c r="L255" i="53"/>
  <c r="L220" i="53"/>
  <c r="L150" i="53"/>
  <c r="L115" i="53"/>
  <c r="L80" i="53"/>
  <c r="L185" i="53"/>
  <c r="L363" i="53"/>
  <c r="L327" i="53"/>
  <c r="L292" i="53"/>
  <c r="L257" i="53"/>
  <c r="L222" i="53"/>
  <c r="L187" i="53"/>
  <c r="L152" i="53"/>
  <c r="L117" i="53"/>
  <c r="L82" i="53"/>
  <c r="AM61" i="53"/>
  <c r="AN60" i="53"/>
  <c r="AP60" i="53" s="1"/>
  <c r="AR60" i="53" s="1"/>
  <c r="AN236" i="53"/>
  <c r="AM237" i="53"/>
  <c r="L358" i="53"/>
  <c r="L322" i="53"/>
  <c r="L287" i="53"/>
  <c r="L252" i="53"/>
  <c r="L217" i="53"/>
  <c r="L147" i="53"/>
  <c r="L182" i="53"/>
  <c r="L112" i="53"/>
  <c r="L77" i="53"/>
  <c r="R345" i="53"/>
  <c r="R309" i="53"/>
  <c r="R274" i="53"/>
  <c r="R239" i="53"/>
  <c r="R204" i="53"/>
  <c r="R169" i="53"/>
  <c r="R134" i="53"/>
  <c r="R99" i="53"/>
  <c r="R64" i="53"/>
  <c r="O342" i="53"/>
  <c r="O271" i="53"/>
  <c r="O306" i="53"/>
  <c r="O236" i="53"/>
  <c r="O201" i="53"/>
  <c r="O166" i="53"/>
  <c r="O131" i="53"/>
  <c r="O96" i="53"/>
  <c r="O61" i="53"/>
  <c r="L342" i="53"/>
  <c r="L306" i="53"/>
  <c r="L271" i="53"/>
  <c r="L236" i="53"/>
  <c r="L201" i="53"/>
  <c r="L131" i="53"/>
  <c r="L166" i="53"/>
  <c r="L96" i="53"/>
  <c r="L61" i="53"/>
  <c r="AM307" i="53"/>
  <c r="AN306" i="53"/>
  <c r="R369" i="53"/>
  <c r="R333" i="53"/>
  <c r="R298" i="53"/>
  <c r="R263" i="53"/>
  <c r="R228" i="53"/>
  <c r="R193" i="53"/>
  <c r="R158" i="53"/>
  <c r="R88" i="53"/>
  <c r="R123" i="53"/>
  <c r="AJ132" i="53"/>
  <c r="AK131" i="53"/>
  <c r="M341" i="53"/>
  <c r="M305" i="53"/>
  <c r="M270" i="53"/>
  <c r="M235" i="53"/>
  <c r="M200" i="53"/>
  <c r="M165" i="53"/>
  <c r="M130" i="53"/>
  <c r="M95" i="53"/>
  <c r="N25" i="53"/>
  <c r="M60" i="53"/>
  <c r="M26" i="53"/>
  <c r="O351" i="53"/>
  <c r="O315" i="53"/>
  <c r="O280" i="53"/>
  <c r="O245" i="53"/>
  <c r="O210" i="53"/>
  <c r="O175" i="53"/>
  <c r="O140" i="53"/>
  <c r="O70" i="53"/>
  <c r="O105" i="53"/>
  <c r="AG237" i="53"/>
  <c r="AH236" i="53"/>
  <c r="L346" i="53"/>
  <c r="L310" i="53"/>
  <c r="L275" i="53"/>
  <c r="L240" i="53"/>
  <c r="L205" i="53"/>
  <c r="L170" i="53"/>
  <c r="L100" i="53"/>
  <c r="L135" i="53"/>
  <c r="L65" i="53"/>
  <c r="AG272" i="53"/>
  <c r="AH271" i="53"/>
  <c r="AG26" i="53"/>
  <c r="AH25" i="53"/>
  <c r="O307" i="53"/>
  <c r="O343" i="53"/>
  <c r="O272" i="53"/>
  <c r="O237" i="53"/>
  <c r="O202" i="53"/>
  <c r="O167" i="53"/>
  <c r="O132" i="53"/>
  <c r="O97" i="53"/>
  <c r="O62" i="53"/>
  <c r="O359" i="53"/>
  <c r="O323" i="53"/>
  <c r="O288" i="53"/>
  <c r="O253" i="53"/>
  <c r="O218" i="53"/>
  <c r="O183" i="53"/>
  <c r="O148" i="53"/>
  <c r="O113" i="53"/>
  <c r="O78" i="53"/>
  <c r="AH96" i="53"/>
  <c r="AG97" i="53"/>
  <c r="AN96" i="53"/>
  <c r="AM97" i="53"/>
  <c r="O369" i="53"/>
  <c r="O333" i="53"/>
  <c r="O298" i="53"/>
  <c r="O263" i="53"/>
  <c r="O228" i="53"/>
  <c r="O158" i="53"/>
  <c r="O193" i="53"/>
  <c r="O123" i="53"/>
  <c r="O88" i="53"/>
  <c r="AJ167" i="53"/>
  <c r="AK166" i="53"/>
  <c r="R364" i="53"/>
  <c r="R328" i="53"/>
  <c r="R293" i="53"/>
  <c r="R258" i="53"/>
  <c r="R223" i="53"/>
  <c r="R188" i="53"/>
  <c r="R153" i="53"/>
  <c r="R83" i="53"/>
  <c r="R118" i="53"/>
  <c r="O353" i="53"/>
  <c r="O317" i="53"/>
  <c r="O282" i="53"/>
  <c r="O247" i="53"/>
  <c r="O212" i="53"/>
  <c r="O177" i="53"/>
  <c r="O142" i="53"/>
  <c r="O107" i="53"/>
  <c r="O72" i="53"/>
  <c r="O356" i="53"/>
  <c r="O320" i="53"/>
  <c r="O285" i="53"/>
  <c r="O250" i="53"/>
  <c r="O215" i="53"/>
  <c r="O180" i="53"/>
  <c r="O145" i="53"/>
  <c r="O110" i="53"/>
  <c r="O75" i="53"/>
  <c r="L347" i="53"/>
  <c r="L311" i="53"/>
  <c r="L276" i="53"/>
  <c r="L241" i="53"/>
  <c r="L206" i="53"/>
  <c r="L171" i="53"/>
  <c r="L136" i="53"/>
  <c r="L101" i="53"/>
  <c r="L66" i="53"/>
  <c r="O357" i="53"/>
  <c r="O321" i="53"/>
  <c r="O286" i="53"/>
  <c r="O251" i="53"/>
  <c r="O216" i="53"/>
  <c r="O181" i="53"/>
  <c r="O146" i="53"/>
  <c r="O111" i="53"/>
  <c r="O76" i="53"/>
  <c r="O367" i="53"/>
  <c r="O331" i="53"/>
  <c r="O296" i="53"/>
  <c r="O261" i="53"/>
  <c r="O226" i="53"/>
  <c r="O191" i="53"/>
  <c r="O156" i="53"/>
  <c r="O86" i="53"/>
  <c r="O121" i="53"/>
  <c r="L369" i="53"/>
  <c r="L333" i="53"/>
  <c r="L298" i="53"/>
  <c r="L263" i="53"/>
  <c r="L228" i="53"/>
  <c r="L158" i="53"/>
  <c r="L193" i="53"/>
  <c r="L123" i="53"/>
  <c r="L88" i="53"/>
  <c r="AH166" i="53"/>
  <c r="AG167" i="53"/>
  <c r="L366" i="53"/>
  <c r="L330" i="53"/>
  <c r="L295" i="53"/>
  <c r="L260" i="53"/>
  <c r="L190" i="53"/>
  <c r="L225" i="53"/>
  <c r="L155" i="53"/>
  <c r="L120" i="53"/>
  <c r="L85" i="53"/>
  <c r="O350" i="53"/>
  <c r="O314" i="53"/>
  <c r="O279" i="53"/>
  <c r="O244" i="53"/>
  <c r="O174" i="53"/>
  <c r="O209" i="53"/>
  <c r="O104" i="53"/>
  <c r="O139" i="53"/>
  <c r="O69" i="53"/>
  <c r="AK342" i="53"/>
  <c r="AM26" i="53"/>
  <c r="AN25" i="53"/>
  <c r="AJ201" i="53"/>
  <c r="AK200" i="53"/>
  <c r="AJ307" i="53"/>
  <c r="AK306" i="53"/>
  <c r="L364" i="53"/>
  <c r="L328" i="53"/>
  <c r="L293" i="53"/>
  <c r="L258" i="53"/>
  <c r="L223" i="53"/>
  <c r="L188" i="53"/>
  <c r="L153" i="53"/>
  <c r="L118" i="53"/>
  <c r="L83" i="53"/>
  <c r="O366" i="53"/>
  <c r="O330" i="53"/>
  <c r="O295" i="53"/>
  <c r="O260" i="53"/>
  <c r="O225" i="53"/>
  <c r="O190" i="53"/>
  <c r="O155" i="53"/>
  <c r="O120" i="53"/>
  <c r="O85" i="53"/>
  <c r="L356" i="53"/>
  <c r="L320" i="53"/>
  <c r="L285" i="53"/>
  <c r="L215" i="53"/>
  <c r="L250" i="53"/>
  <c r="L180" i="53"/>
  <c r="L145" i="53"/>
  <c r="L110" i="53"/>
  <c r="L75" i="53"/>
  <c r="O345" i="53"/>
  <c r="O309" i="53"/>
  <c r="O274" i="53"/>
  <c r="O239" i="53"/>
  <c r="O169" i="53"/>
  <c r="O204" i="53"/>
  <c r="O134" i="53"/>
  <c r="O99" i="53"/>
  <c r="O64" i="53"/>
  <c r="R348" i="53"/>
  <c r="R312" i="53"/>
  <c r="R277" i="53"/>
  <c r="R242" i="53"/>
  <c r="R207" i="53"/>
  <c r="R172" i="53"/>
  <c r="R137" i="53"/>
  <c r="R102" i="53"/>
  <c r="R67" i="53"/>
  <c r="AM271" i="53"/>
  <c r="AN270" i="53"/>
  <c r="O361" i="53"/>
  <c r="O325" i="53"/>
  <c r="O290" i="53"/>
  <c r="O255" i="53"/>
  <c r="O220" i="53"/>
  <c r="O185" i="53"/>
  <c r="O150" i="53"/>
  <c r="O115" i="53"/>
  <c r="O80" i="53"/>
  <c r="AM167" i="53"/>
  <c r="AN166" i="53"/>
  <c r="L353" i="53"/>
  <c r="L317" i="53"/>
  <c r="L282" i="53"/>
  <c r="L247" i="53"/>
  <c r="L212" i="53"/>
  <c r="L107" i="53"/>
  <c r="L177" i="53"/>
  <c r="L142" i="53"/>
  <c r="L72" i="53"/>
  <c r="L312" i="53"/>
  <c r="L348" i="53"/>
  <c r="L277" i="53"/>
  <c r="L207" i="53"/>
  <c r="L242" i="53"/>
  <c r="L172" i="53"/>
  <c r="L137" i="53"/>
  <c r="L102" i="53"/>
  <c r="L67" i="53"/>
  <c r="AK25" i="53"/>
  <c r="AJ26" i="53"/>
  <c r="AH130" i="53"/>
  <c r="AP130" i="53" s="1"/>
  <c r="AR130" i="53" s="1"/>
  <c r="AG131" i="53"/>
  <c r="O348" i="53"/>
  <c r="O312" i="53"/>
  <c r="O277" i="53"/>
  <c r="O242" i="53"/>
  <c r="O207" i="53"/>
  <c r="O172" i="53"/>
  <c r="O137" i="53"/>
  <c r="O102" i="53"/>
  <c r="O67" i="53"/>
  <c r="O365" i="53"/>
  <c r="O329" i="53"/>
  <c r="O294" i="53"/>
  <c r="O224" i="53"/>
  <c r="O259" i="53"/>
  <c r="O189" i="53"/>
  <c r="O154" i="53"/>
  <c r="O119" i="53"/>
  <c r="O84" i="53"/>
  <c r="AH341" i="53"/>
  <c r="AG342" i="53"/>
  <c r="S341" i="53"/>
  <c r="S305" i="53"/>
  <c r="S270" i="53"/>
  <c r="S235" i="53"/>
  <c r="S200" i="53"/>
  <c r="S165" i="53"/>
  <c r="S130" i="53"/>
  <c r="S95" i="53"/>
  <c r="T25" i="53"/>
  <c r="S26" i="53"/>
  <c r="S60" i="53"/>
  <c r="O358" i="53"/>
  <c r="O322" i="53"/>
  <c r="O287" i="53"/>
  <c r="O252" i="53"/>
  <c r="O217" i="53"/>
  <c r="O182" i="53"/>
  <c r="O147" i="53"/>
  <c r="O112" i="53"/>
  <c r="O77" i="53"/>
  <c r="O364" i="53"/>
  <c r="O328" i="53"/>
  <c r="O293" i="53"/>
  <c r="O258" i="53"/>
  <c r="O223" i="53"/>
  <c r="O188" i="53"/>
  <c r="O153" i="53"/>
  <c r="O118" i="53"/>
  <c r="O83" i="53"/>
  <c r="R361" i="53"/>
  <c r="R325" i="53"/>
  <c r="R290" i="53"/>
  <c r="R255" i="53"/>
  <c r="R220" i="53"/>
  <c r="R185" i="53"/>
  <c r="R150" i="53"/>
  <c r="R80" i="53"/>
  <c r="R115" i="53"/>
  <c r="L222" i="52"/>
  <c r="O96" i="52"/>
  <c r="L292" i="52"/>
  <c r="O131" i="52"/>
  <c r="L327" i="52"/>
  <c r="O271" i="52"/>
  <c r="L82" i="52"/>
  <c r="L363" i="52"/>
  <c r="O201" i="52"/>
  <c r="L152" i="52"/>
  <c r="P25" i="52"/>
  <c r="P131" i="52" s="1"/>
  <c r="O236" i="52"/>
  <c r="L226" i="52"/>
  <c r="L261" i="52"/>
  <c r="L191" i="52"/>
  <c r="L156" i="52"/>
  <c r="L121" i="52"/>
  <c r="L367" i="52"/>
  <c r="L331" i="52"/>
  <c r="L86" i="52"/>
  <c r="L296" i="52"/>
  <c r="R357" i="52"/>
  <c r="R321" i="52"/>
  <c r="R286" i="52"/>
  <c r="R216" i="52"/>
  <c r="R251" i="52"/>
  <c r="R181" i="52"/>
  <c r="R111" i="52"/>
  <c r="R146" i="52"/>
  <c r="R76" i="52"/>
  <c r="AH131" i="52"/>
  <c r="AP131" i="52" s="1"/>
  <c r="AR131" i="52" s="1"/>
  <c r="AG132" i="52"/>
  <c r="O360" i="52"/>
  <c r="O324" i="52"/>
  <c r="O289" i="52"/>
  <c r="O254" i="52"/>
  <c r="O219" i="52"/>
  <c r="O149" i="52"/>
  <c r="O114" i="52"/>
  <c r="O184" i="52"/>
  <c r="O79" i="52"/>
  <c r="L358" i="52"/>
  <c r="L322" i="52"/>
  <c r="L287" i="52"/>
  <c r="L252" i="52"/>
  <c r="L217" i="52"/>
  <c r="L182" i="52"/>
  <c r="L147" i="52"/>
  <c r="L112" i="52"/>
  <c r="L77" i="52"/>
  <c r="L356" i="52"/>
  <c r="L320" i="52"/>
  <c r="L285" i="52"/>
  <c r="L250" i="52"/>
  <c r="L215" i="52"/>
  <c r="L145" i="52"/>
  <c r="L180" i="52"/>
  <c r="L110" i="52"/>
  <c r="L75" i="52"/>
  <c r="L370" i="52"/>
  <c r="L334" i="52"/>
  <c r="L299" i="52"/>
  <c r="L264" i="52"/>
  <c r="L229" i="52"/>
  <c r="L194" i="52"/>
  <c r="L124" i="52"/>
  <c r="L159" i="52"/>
  <c r="L89" i="52"/>
  <c r="R366" i="52"/>
  <c r="R330" i="52"/>
  <c r="R295" i="52"/>
  <c r="R260" i="52"/>
  <c r="R225" i="52"/>
  <c r="R190" i="52"/>
  <c r="R155" i="52"/>
  <c r="R120" i="52"/>
  <c r="R85" i="52"/>
  <c r="AN132" i="52"/>
  <c r="AM133" i="52"/>
  <c r="AN62" i="52"/>
  <c r="AM63" i="52"/>
  <c r="AN96" i="52"/>
  <c r="AP96" i="52" s="1"/>
  <c r="AR96" i="52" s="1"/>
  <c r="AM97" i="52"/>
  <c r="O371" i="52"/>
  <c r="O335" i="52"/>
  <c r="O300" i="52"/>
  <c r="O265" i="52"/>
  <c r="O230" i="52"/>
  <c r="O160" i="52"/>
  <c r="O125" i="52"/>
  <c r="O195" i="52"/>
  <c r="O90" i="52"/>
  <c r="AK343" i="52"/>
  <c r="AJ344" i="52"/>
  <c r="R371" i="52"/>
  <c r="R335" i="52"/>
  <c r="R300" i="52"/>
  <c r="R265" i="52"/>
  <c r="R230" i="52"/>
  <c r="R195" i="52"/>
  <c r="R160" i="52"/>
  <c r="R125" i="52"/>
  <c r="R90" i="52"/>
  <c r="L357" i="52"/>
  <c r="L321" i="52"/>
  <c r="L286" i="52"/>
  <c r="L216" i="52"/>
  <c r="L251" i="52"/>
  <c r="L181" i="52"/>
  <c r="L146" i="52"/>
  <c r="L76" i="52"/>
  <c r="L111" i="52"/>
  <c r="O345" i="52"/>
  <c r="O309" i="52"/>
  <c r="O274" i="52"/>
  <c r="O239" i="52"/>
  <c r="O204" i="52"/>
  <c r="O169" i="52"/>
  <c r="O99" i="52"/>
  <c r="O134" i="52"/>
  <c r="O64" i="52"/>
  <c r="L347" i="52"/>
  <c r="L311" i="52"/>
  <c r="L276" i="52"/>
  <c r="L241" i="52"/>
  <c r="L206" i="52"/>
  <c r="L171" i="52"/>
  <c r="L66" i="52"/>
  <c r="L101" i="52"/>
  <c r="L136" i="52"/>
  <c r="AG273" i="52"/>
  <c r="AH272" i="52"/>
  <c r="R351" i="52"/>
  <c r="R315" i="52"/>
  <c r="R280" i="52"/>
  <c r="R245" i="52"/>
  <c r="R210" i="52"/>
  <c r="R175" i="52"/>
  <c r="R140" i="52"/>
  <c r="R105" i="52"/>
  <c r="R70" i="52"/>
  <c r="L349" i="52"/>
  <c r="L313" i="52"/>
  <c r="L278" i="52"/>
  <c r="L243" i="52"/>
  <c r="L208" i="52"/>
  <c r="L173" i="52"/>
  <c r="L138" i="52"/>
  <c r="L103" i="52"/>
  <c r="L68" i="52"/>
  <c r="L364" i="52"/>
  <c r="L328" i="52"/>
  <c r="L293" i="52"/>
  <c r="L258" i="52"/>
  <c r="L188" i="52"/>
  <c r="L223" i="52"/>
  <c r="L153" i="52"/>
  <c r="L118" i="52"/>
  <c r="L83" i="52"/>
  <c r="L355" i="52"/>
  <c r="L319" i="52"/>
  <c r="L284" i="52"/>
  <c r="L249" i="52"/>
  <c r="L214" i="52"/>
  <c r="L179" i="52"/>
  <c r="L109" i="52"/>
  <c r="L144" i="52"/>
  <c r="L74" i="52"/>
  <c r="AM203" i="52"/>
  <c r="AN202" i="52"/>
  <c r="R355" i="52"/>
  <c r="R319" i="52"/>
  <c r="R284" i="52"/>
  <c r="R249" i="52"/>
  <c r="R214" i="52"/>
  <c r="R144" i="52"/>
  <c r="R179" i="52"/>
  <c r="R109" i="52"/>
  <c r="R74" i="52"/>
  <c r="O316" i="52"/>
  <c r="O352" i="52"/>
  <c r="O281" i="52"/>
  <c r="O246" i="52"/>
  <c r="O211" i="52"/>
  <c r="O176" i="52"/>
  <c r="O106" i="52"/>
  <c r="O141" i="52"/>
  <c r="O71" i="52"/>
  <c r="AG237" i="52"/>
  <c r="AH236" i="52"/>
  <c r="O363" i="52"/>
  <c r="O327" i="52"/>
  <c r="O292" i="52"/>
  <c r="O257" i="52"/>
  <c r="O222" i="52"/>
  <c r="O187" i="52"/>
  <c r="O152" i="52"/>
  <c r="O117" i="52"/>
  <c r="O82" i="52"/>
  <c r="L369" i="52"/>
  <c r="L333" i="52"/>
  <c r="L298" i="52"/>
  <c r="L263" i="52"/>
  <c r="L228" i="52"/>
  <c r="L193" i="52"/>
  <c r="L158" i="52"/>
  <c r="L123" i="52"/>
  <c r="L88" i="52"/>
  <c r="O321" i="52"/>
  <c r="O357" i="52"/>
  <c r="O286" i="52"/>
  <c r="O251" i="52"/>
  <c r="O216" i="52"/>
  <c r="O146" i="52"/>
  <c r="O181" i="52"/>
  <c r="O111" i="52"/>
  <c r="O76" i="52"/>
  <c r="R367" i="52"/>
  <c r="R331" i="52"/>
  <c r="R261" i="52"/>
  <c r="R296" i="52"/>
  <c r="R226" i="52"/>
  <c r="R156" i="52"/>
  <c r="R191" i="52"/>
  <c r="R121" i="52"/>
  <c r="R86" i="52"/>
  <c r="O311" i="52"/>
  <c r="O347" i="52"/>
  <c r="O276" i="52"/>
  <c r="O241" i="52"/>
  <c r="O171" i="52"/>
  <c r="O206" i="52"/>
  <c r="O136" i="52"/>
  <c r="O101" i="52"/>
  <c r="O66" i="52"/>
  <c r="O358" i="52"/>
  <c r="O322" i="52"/>
  <c r="O287" i="52"/>
  <c r="O217" i="52"/>
  <c r="O252" i="52"/>
  <c r="O147" i="52"/>
  <c r="O182" i="52"/>
  <c r="O112" i="52"/>
  <c r="O77" i="52"/>
  <c r="AG63" i="52"/>
  <c r="AH62" i="52"/>
  <c r="AP61" i="52"/>
  <c r="AR61" i="52" s="1"/>
  <c r="O313" i="52"/>
  <c r="O349" i="52"/>
  <c r="O278" i="52"/>
  <c r="O243" i="52"/>
  <c r="O208" i="52"/>
  <c r="O173" i="52"/>
  <c r="O138" i="52"/>
  <c r="O103" i="52"/>
  <c r="O68" i="52"/>
  <c r="AH97" i="52"/>
  <c r="AG98" i="52"/>
  <c r="O355" i="52"/>
  <c r="O319" i="52"/>
  <c r="O284" i="52"/>
  <c r="O249" i="52"/>
  <c r="O214" i="52"/>
  <c r="O144" i="52"/>
  <c r="O109" i="52"/>
  <c r="O179" i="52"/>
  <c r="O74" i="52"/>
  <c r="AK132" i="52"/>
  <c r="AJ133" i="52"/>
  <c r="R342" i="52"/>
  <c r="R306" i="52"/>
  <c r="R271" i="52"/>
  <c r="R236" i="52"/>
  <c r="R201" i="52"/>
  <c r="R166" i="52"/>
  <c r="R131" i="52"/>
  <c r="R96" i="52"/>
  <c r="R61" i="52"/>
  <c r="S25" i="52"/>
  <c r="AJ27" i="52"/>
  <c r="AK26" i="52"/>
  <c r="AJ98" i="52"/>
  <c r="AK97" i="52"/>
  <c r="AM307" i="52"/>
  <c r="AN306" i="52"/>
  <c r="O362" i="52"/>
  <c r="O326" i="52"/>
  <c r="O291" i="52"/>
  <c r="O256" i="52"/>
  <c r="O186" i="52"/>
  <c r="O221" i="52"/>
  <c r="O151" i="52"/>
  <c r="O116" i="52"/>
  <c r="O81" i="52"/>
  <c r="AK271" i="52"/>
  <c r="AJ272" i="52"/>
  <c r="AN25" i="52"/>
  <c r="AP25" i="52" s="1"/>
  <c r="AR25" i="52" s="1"/>
  <c r="AM26" i="52"/>
  <c r="AJ63" i="52"/>
  <c r="AK62" i="52"/>
  <c r="O351" i="52"/>
  <c r="O315" i="52"/>
  <c r="O280" i="52"/>
  <c r="O245" i="52"/>
  <c r="O210" i="52"/>
  <c r="O175" i="52"/>
  <c r="O140" i="52"/>
  <c r="O105" i="52"/>
  <c r="O70" i="52"/>
  <c r="L350" i="52"/>
  <c r="L314" i="52"/>
  <c r="L279" i="52"/>
  <c r="L244" i="52"/>
  <c r="L209" i="52"/>
  <c r="L139" i="52"/>
  <c r="L174" i="52"/>
  <c r="L104" i="52"/>
  <c r="L69" i="52"/>
  <c r="AJ307" i="52"/>
  <c r="AK306" i="52"/>
  <c r="L342" i="52"/>
  <c r="L306" i="52"/>
  <c r="L271" i="52"/>
  <c r="L236" i="52"/>
  <c r="L201" i="52"/>
  <c r="L166" i="52"/>
  <c r="L131" i="52"/>
  <c r="L96" i="52"/>
  <c r="L61" i="52"/>
  <c r="M25" i="52"/>
  <c r="AG307" i="52"/>
  <c r="AH306" i="52"/>
  <c r="AG202" i="52"/>
  <c r="AH201" i="52"/>
  <c r="AP201" i="52" s="1"/>
  <c r="AR201" i="52" s="1"/>
  <c r="AN271" i="52"/>
  <c r="AM272" i="52"/>
  <c r="O368" i="52"/>
  <c r="O332" i="52"/>
  <c r="O297" i="52"/>
  <c r="O262" i="52"/>
  <c r="O227" i="52"/>
  <c r="O192" i="52"/>
  <c r="O157" i="52"/>
  <c r="O122" i="52"/>
  <c r="O87" i="52"/>
  <c r="L348" i="52"/>
  <c r="L312" i="52"/>
  <c r="L277" i="52"/>
  <c r="L242" i="52"/>
  <c r="L207" i="52"/>
  <c r="L172" i="52"/>
  <c r="L137" i="52"/>
  <c r="L102" i="52"/>
  <c r="L67" i="52"/>
  <c r="L351" i="52"/>
  <c r="L315" i="52"/>
  <c r="L245" i="52"/>
  <c r="L210" i="52"/>
  <c r="L280" i="52"/>
  <c r="L175" i="52"/>
  <c r="L140" i="52"/>
  <c r="L105" i="52"/>
  <c r="L70" i="52"/>
  <c r="AG27" i="52"/>
  <c r="AH26" i="52"/>
  <c r="AK236" i="52"/>
  <c r="AJ237" i="52"/>
  <c r="AG168" i="52"/>
  <c r="AJ203" i="52"/>
  <c r="AK202" i="52"/>
  <c r="AK167" i="52"/>
  <c r="AJ168" i="52"/>
  <c r="L359" i="52"/>
  <c r="L323" i="52"/>
  <c r="L288" i="52"/>
  <c r="L253" i="52"/>
  <c r="L218" i="52"/>
  <c r="L183" i="52"/>
  <c r="L148" i="52"/>
  <c r="L113" i="52"/>
  <c r="L78" i="52"/>
  <c r="AN237" i="52"/>
  <c r="AM238" i="52"/>
  <c r="L368" i="52"/>
  <c r="L332" i="52"/>
  <c r="L297" i="52"/>
  <c r="L262" i="52"/>
  <c r="L192" i="52"/>
  <c r="L227" i="52"/>
  <c r="L157" i="52"/>
  <c r="L122" i="52"/>
  <c r="L87" i="52"/>
  <c r="AH342" i="52"/>
  <c r="AP342" i="52" s="1"/>
  <c r="AR342" i="52" s="1"/>
  <c r="AG343" i="52"/>
  <c r="AN167" i="52"/>
  <c r="AM168" i="52"/>
  <c r="AP166" i="52"/>
  <c r="AR166" i="52" s="1"/>
  <c r="AN343" i="52"/>
  <c r="AM344" i="52"/>
  <c r="AG344" i="51"/>
  <c r="AH343" i="51"/>
  <c r="AM344" i="51"/>
  <c r="AN343" i="51"/>
  <c r="AJ343" i="51"/>
  <c r="AK342" i="51"/>
  <c r="AP342" i="51" s="1"/>
  <c r="AR342" i="51" s="1"/>
  <c r="L259" i="51"/>
  <c r="L224" i="51"/>
  <c r="L294" i="51"/>
  <c r="L189" i="51"/>
  <c r="L154" i="51"/>
  <c r="L84" i="51"/>
  <c r="L119" i="51"/>
  <c r="L329" i="51"/>
  <c r="AH306" i="51"/>
  <c r="AG307" i="51"/>
  <c r="O333" i="51"/>
  <c r="O298" i="51"/>
  <c r="O263" i="51"/>
  <c r="O228" i="51"/>
  <c r="O193" i="51"/>
  <c r="O158" i="51"/>
  <c r="O88" i="51"/>
  <c r="O123" i="51"/>
  <c r="O312" i="51"/>
  <c r="O277" i="51"/>
  <c r="O242" i="51"/>
  <c r="O207" i="51"/>
  <c r="O172" i="51"/>
  <c r="O137" i="51"/>
  <c r="O67" i="51"/>
  <c r="O102" i="51"/>
  <c r="L322" i="51"/>
  <c r="L287" i="51"/>
  <c r="L252" i="51"/>
  <c r="L217" i="51"/>
  <c r="L182" i="51"/>
  <c r="L147" i="51"/>
  <c r="L112" i="51"/>
  <c r="L77" i="51"/>
  <c r="L305" i="51"/>
  <c r="L270" i="51"/>
  <c r="L235" i="51"/>
  <c r="L165" i="51"/>
  <c r="L200" i="51"/>
  <c r="L130" i="51"/>
  <c r="L60" i="51"/>
  <c r="L95" i="51"/>
  <c r="M25" i="51"/>
  <c r="M341" i="51" s="1"/>
  <c r="R309" i="51"/>
  <c r="R239" i="51"/>
  <c r="R274" i="51"/>
  <c r="R204" i="51"/>
  <c r="R169" i="51"/>
  <c r="R134" i="51"/>
  <c r="R99" i="51"/>
  <c r="R64" i="51"/>
  <c r="O316" i="51"/>
  <c r="O246" i="51"/>
  <c r="O281" i="51"/>
  <c r="O211" i="51"/>
  <c r="O176" i="51"/>
  <c r="O141" i="51"/>
  <c r="O71" i="51"/>
  <c r="O106" i="51"/>
  <c r="AK95" i="51"/>
  <c r="AP95" i="51" s="1"/>
  <c r="AR95" i="51" s="1"/>
  <c r="AJ96" i="51"/>
  <c r="L319" i="51"/>
  <c r="L284" i="51"/>
  <c r="L214" i="51"/>
  <c r="L249" i="51"/>
  <c r="L179" i="51"/>
  <c r="L144" i="51"/>
  <c r="L109" i="51"/>
  <c r="L74" i="51"/>
  <c r="AG61" i="51"/>
  <c r="AH60" i="51"/>
  <c r="AP60" i="51" s="1"/>
  <c r="AR60" i="51" s="1"/>
  <c r="AV60" i="51" s="1"/>
  <c r="AJ202" i="51"/>
  <c r="AK201" i="51"/>
  <c r="O309" i="51"/>
  <c r="O239" i="51"/>
  <c r="O274" i="51"/>
  <c r="O204" i="51"/>
  <c r="O134" i="51"/>
  <c r="O169" i="51"/>
  <c r="O99" i="51"/>
  <c r="O64" i="51"/>
  <c r="R305" i="51"/>
  <c r="R270" i="51"/>
  <c r="R235" i="51"/>
  <c r="R200" i="51"/>
  <c r="R165" i="51"/>
  <c r="R130" i="51"/>
  <c r="R60" i="51"/>
  <c r="R95" i="51"/>
  <c r="S25" i="51"/>
  <c r="S341" i="51" s="1"/>
  <c r="L306" i="51"/>
  <c r="L271" i="51"/>
  <c r="L236" i="51"/>
  <c r="L201" i="51"/>
  <c r="L166" i="51"/>
  <c r="L96" i="51"/>
  <c r="L131" i="51"/>
  <c r="L61" i="51"/>
  <c r="L314" i="51"/>
  <c r="L279" i="51"/>
  <c r="L209" i="51"/>
  <c r="L174" i="51"/>
  <c r="L244" i="51"/>
  <c r="L139" i="51"/>
  <c r="L104" i="51"/>
  <c r="L69" i="51"/>
  <c r="O307" i="51"/>
  <c r="O272" i="51"/>
  <c r="O237" i="51"/>
  <c r="O202" i="51"/>
  <c r="O167" i="51"/>
  <c r="O132" i="51"/>
  <c r="O97" i="51"/>
  <c r="O62" i="51"/>
  <c r="AG131" i="51"/>
  <c r="AH130" i="51"/>
  <c r="O330" i="51"/>
  <c r="O295" i="51"/>
  <c r="O260" i="51"/>
  <c r="O225" i="51"/>
  <c r="O120" i="51"/>
  <c r="O85" i="51"/>
  <c r="O190" i="51"/>
  <c r="O155" i="51"/>
  <c r="AN200" i="51"/>
  <c r="AP200" i="51" s="1"/>
  <c r="AR200" i="51" s="1"/>
  <c r="AM201" i="51"/>
  <c r="R315" i="51"/>
  <c r="R245" i="51"/>
  <c r="R280" i="51"/>
  <c r="R210" i="51"/>
  <c r="R175" i="51"/>
  <c r="R70" i="51"/>
  <c r="R140" i="51"/>
  <c r="R105" i="51"/>
  <c r="R332" i="51"/>
  <c r="R297" i="51"/>
  <c r="R262" i="51"/>
  <c r="R227" i="51"/>
  <c r="R192" i="51"/>
  <c r="R157" i="51"/>
  <c r="R122" i="51"/>
  <c r="R87" i="51"/>
  <c r="O279" i="51"/>
  <c r="O314" i="51"/>
  <c r="O244" i="51"/>
  <c r="O209" i="51"/>
  <c r="O69" i="51"/>
  <c r="O174" i="51"/>
  <c r="O139" i="51"/>
  <c r="O104" i="51"/>
  <c r="AG26" i="51"/>
  <c r="AH25" i="51"/>
  <c r="R316" i="51"/>
  <c r="R281" i="51"/>
  <c r="R246" i="51"/>
  <c r="R211" i="51"/>
  <c r="R176" i="51"/>
  <c r="R141" i="51"/>
  <c r="R106" i="51"/>
  <c r="R71" i="51"/>
  <c r="L324" i="51"/>
  <c r="L289" i="51"/>
  <c r="L254" i="51"/>
  <c r="L219" i="51"/>
  <c r="L149" i="51"/>
  <c r="L184" i="51"/>
  <c r="L114" i="51"/>
  <c r="L79" i="51"/>
  <c r="O317" i="51"/>
  <c r="O282" i="51"/>
  <c r="O247" i="51"/>
  <c r="O177" i="51"/>
  <c r="O212" i="51"/>
  <c r="O142" i="51"/>
  <c r="O72" i="51"/>
  <c r="O107" i="51"/>
  <c r="O319" i="51"/>
  <c r="O284" i="51"/>
  <c r="O249" i="51"/>
  <c r="O214" i="51"/>
  <c r="O179" i="51"/>
  <c r="O144" i="51"/>
  <c r="O109" i="51"/>
  <c r="O74" i="51"/>
  <c r="O322" i="51"/>
  <c r="O287" i="51"/>
  <c r="O252" i="51"/>
  <c r="O217" i="51"/>
  <c r="O182" i="51"/>
  <c r="O147" i="51"/>
  <c r="O112" i="51"/>
  <c r="O77" i="51"/>
  <c r="O332" i="51"/>
  <c r="O297" i="51"/>
  <c r="O262" i="51"/>
  <c r="O227" i="51"/>
  <c r="O192" i="51"/>
  <c r="O157" i="51"/>
  <c r="O122" i="51"/>
  <c r="O87" i="51"/>
  <c r="L325" i="51"/>
  <c r="L290" i="51"/>
  <c r="L255" i="51"/>
  <c r="L185" i="51"/>
  <c r="L150" i="51"/>
  <c r="L220" i="51"/>
  <c r="L115" i="51"/>
  <c r="L80" i="51"/>
  <c r="AJ236" i="51"/>
  <c r="AK235" i="51"/>
  <c r="AG97" i="51"/>
  <c r="AH96" i="51"/>
  <c r="R323" i="51"/>
  <c r="R288" i="51"/>
  <c r="R253" i="51"/>
  <c r="R218" i="51"/>
  <c r="R183" i="51"/>
  <c r="R148" i="51"/>
  <c r="R113" i="51"/>
  <c r="R78" i="51"/>
  <c r="AH270" i="51"/>
  <c r="AG271" i="51"/>
  <c r="R314" i="51"/>
  <c r="R244" i="51"/>
  <c r="R279" i="51"/>
  <c r="R174" i="51"/>
  <c r="R139" i="51"/>
  <c r="R209" i="51"/>
  <c r="R104" i="51"/>
  <c r="R69" i="51"/>
  <c r="AM62" i="51"/>
  <c r="AN61" i="51"/>
  <c r="L311" i="51"/>
  <c r="L276" i="51"/>
  <c r="L206" i="51"/>
  <c r="L241" i="51"/>
  <c r="L171" i="51"/>
  <c r="L136" i="51"/>
  <c r="L66" i="51"/>
  <c r="L101" i="51"/>
  <c r="O305" i="51"/>
  <c r="O235" i="51"/>
  <c r="O270" i="51"/>
  <c r="O130" i="51"/>
  <c r="O165" i="51"/>
  <c r="O200" i="51"/>
  <c r="O95" i="51"/>
  <c r="O60" i="51"/>
  <c r="P25" i="51"/>
  <c r="P341" i="51" s="1"/>
  <c r="AG166" i="51"/>
  <c r="AH165" i="51"/>
  <c r="AK25" i="51"/>
  <c r="AJ26" i="51"/>
  <c r="R330" i="51"/>
  <c r="R295" i="51"/>
  <c r="R225" i="51"/>
  <c r="R260" i="51"/>
  <c r="R155" i="51"/>
  <c r="R190" i="51"/>
  <c r="R120" i="51"/>
  <c r="R85" i="51"/>
  <c r="R308" i="51"/>
  <c r="R273" i="51"/>
  <c r="R238" i="51"/>
  <c r="R203" i="51"/>
  <c r="R168" i="51"/>
  <c r="R133" i="51"/>
  <c r="R98" i="51"/>
  <c r="R63" i="51"/>
  <c r="AN235" i="51"/>
  <c r="AM236" i="51"/>
  <c r="AJ271" i="51"/>
  <c r="AK270" i="51"/>
  <c r="L333" i="51"/>
  <c r="L298" i="51"/>
  <c r="L228" i="51"/>
  <c r="L263" i="51"/>
  <c r="L193" i="51"/>
  <c r="L158" i="51"/>
  <c r="L123" i="51"/>
  <c r="L88" i="51"/>
  <c r="AJ306" i="51"/>
  <c r="AK305" i="51"/>
  <c r="AP305" i="51" s="1"/>
  <c r="AR305" i="51" s="1"/>
  <c r="L332" i="51"/>
  <c r="L297" i="51"/>
  <c r="L262" i="51"/>
  <c r="L227" i="51"/>
  <c r="L192" i="51"/>
  <c r="L157" i="51"/>
  <c r="L122" i="51"/>
  <c r="L87" i="51"/>
  <c r="R317" i="51"/>
  <c r="R282" i="51"/>
  <c r="R247" i="51"/>
  <c r="R212" i="51"/>
  <c r="R177" i="51"/>
  <c r="R107" i="51"/>
  <c r="R142" i="51"/>
  <c r="R72" i="51"/>
  <c r="AJ62" i="51"/>
  <c r="AK61" i="51"/>
  <c r="AN25" i="51"/>
  <c r="AM26" i="51"/>
  <c r="L330" i="51"/>
  <c r="L295" i="51"/>
  <c r="L260" i="51"/>
  <c r="L225" i="51"/>
  <c r="L190" i="51"/>
  <c r="L155" i="51"/>
  <c r="L120" i="51"/>
  <c r="L85" i="51"/>
  <c r="AJ132" i="51"/>
  <c r="AK131" i="51"/>
  <c r="AM166" i="51"/>
  <c r="AN165" i="51"/>
  <c r="AN130" i="51"/>
  <c r="AM131" i="51"/>
  <c r="R325" i="51"/>
  <c r="R290" i="51"/>
  <c r="R255" i="51"/>
  <c r="R185" i="51"/>
  <c r="R220" i="51"/>
  <c r="R115" i="51"/>
  <c r="R150" i="51"/>
  <c r="R80" i="51"/>
  <c r="R322" i="51"/>
  <c r="R287" i="51"/>
  <c r="R252" i="51"/>
  <c r="R217" i="51"/>
  <c r="R182" i="51"/>
  <c r="R147" i="51"/>
  <c r="R112" i="51"/>
  <c r="R77" i="51"/>
  <c r="O324" i="51"/>
  <c r="O289" i="51"/>
  <c r="O254" i="51"/>
  <c r="O219" i="51"/>
  <c r="O184" i="51"/>
  <c r="O149" i="51"/>
  <c r="O114" i="51"/>
  <c r="O79" i="51"/>
  <c r="AM271" i="51"/>
  <c r="AN270" i="51"/>
  <c r="AM307" i="51"/>
  <c r="AN306" i="51"/>
  <c r="O334" i="51"/>
  <c r="O299" i="51"/>
  <c r="O229" i="51"/>
  <c r="O264" i="51"/>
  <c r="O194" i="51"/>
  <c r="O159" i="51"/>
  <c r="O124" i="51"/>
  <c r="O89" i="51"/>
  <c r="L309" i="51"/>
  <c r="L274" i="51"/>
  <c r="L239" i="51"/>
  <c r="L204" i="51"/>
  <c r="L169" i="51"/>
  <c r="L134" i="51"/>
  <c r="L99" i="51"/>
  <c r="L64" i="51"/>
  <c r="L316" i="51"/>
  <c r="L281" i="51"/>
  <c r="L246" i="51"/>
  <c r="L211" i="51"/>
  <c r="L141" i="51"/>
  <c r="L176" i="51"/>
  <c r="L106" i="51"/>
  <c r="L71" i="51"/>
  <c r="O325" i="51"/>
  <c r="O290" i="51"/>
  <c r="O255" i="51"/>
  <c r="O220" i="51"/>
  <c r="O185" i="51"/>
  <c r="O150" i="51"/>
  <c r="O115" i="51"/>
  <c r="O80" i="51"/>
  <c r="O327" i="51"/>
  <c r="O292" i="51"/>
  <c r="O257" i="51"/>
  <c r="O222" i="51"/>
  <c r="O187" i="51"/>
  <c r="O152" i="51"/>
  <c r="O117" i="51"/>
  <c r="O82" i="51"/>
  <c r="AG202" i="51"/>
  <c r="AH201" i="51"/>
  <c r="L317" i="51"/>
  <c r="L282" i="51"/>
  <c r="L247" i="51"/>
  <c r="L212" i="51"/>
  <c r="L177" i="51"/>
  <c r="L142" i="51"/>
  <c r="L107" i="51"/>
  <c r="L72" i="51"/>
  <c r="AG236" i="51"/>
  <c r="AH235" i="51"/>
  <c r="AN96" i="51"/>
  <c r="AM97" i="51"/>
  <c r="R307" i="51"/>
  <c r="R272" i="51"/>
  <c r="R237" i="51"/>
  <c r="R167" i="51"/>
  <c r="R202" i="51"/>
  <c r="R62" i="51"/>
  <c r="R132" i="51"/>
  <c r="R97" i="51"/>
  <c r="L327" i="51"/>
  <c r="L292" i="51"/>
  <c r="L257" i="51"/>
  <c r="L222" i="51"/>
  <c r="L187" i="51"/>
  <c r="L152" i="51"/>
  <c r="L117" i="51"/>
  <c r="L82" i="51"/>
  <c r="L333" i="28"/>
  <c r="L298" i="28"/>
  <c r="L263" i="28"/>
  <c r="L228" i="28"/>
  <c r="L158" i="28"/>
  <c r="L193" i="28"/>
  <c r="L123" i="28"/>
  <c r="L88" i="28"/>
  <c r="O331" i="28"/>
  <c r="O296" i="28"/>
  <c r="O261" i="28"/>
  <c r="O226" i="28"/>
  <c r="O191" i="28"/>
  <c r="O156" i="28"/>
  <c r="O121" i="28"/>
  <c r="O86" i="28"/>
  <c r="L315" i="28"/>
  <c r="L280" i="28"/>
  <c r="L245" i="28"/>
  <c r="L210" i="28"/>
  <c r="L140" i="28"/>
  <c r="L175" i="28"/>
  <c r="L105" i="28"/>
  <c r="L70" i="28"/>
  <c r="O319" i="28"/>
  <c r="O284" i="28"/>
  <c r="O249" i="28"/>
  <c r="O214" i="28"/>
  <c r="O179" i="28"/>
  <c r="O144" i="28"/>
  <c r="O109" i="28"/>
  <c r="O74" i="28"/>
  <c r="L334" i="28"/>
  <c r="L299" i="28"/>
  <c r="L264" i="28"/>
  <c r="L229" i="28"/>
  <c r="L159" i="28"/>
  <c r="L194" i="28"/>
  <c r="L124" i="28"/>
  <c r="L89" i="28"/>
  <c r="R334" i="28"/>
  <c r="R299" i="28"/>
  <c r="R264" i="28"/>
  <c r="R229" i="28"/>
  <c r="R194" i="28"/>
  <c r="R159" i="28"/>
  <c r="R124" i="28"/>
  <c r="R89" i="28"/>
  <c r="O326" i="28"/>
  <c r="O291" i="28"/>
  <c r="O221" i="28"/>
  <c r="O256" i="28"/>
  <c r="O186" i="28"/>
  <c r="O151" i="28"/>
  <c r="O116" i="28"/>
  <c r="O81" i="28"/>
  <c r="L313" i="28"/>
  <c r="L278" i="28"/>
  <c r="L243" i="28"/>
  <c r="L138" i="28"/>
  <c r="L208" i="28"/>
  <c r="L173" i="28"/>
  <c r="L68" i="28"/>
  <c r="L103" i="28"/>
  <c r="O329" i="28"/>
  <c r="O294" i="28"/>
  <c r="O259" i="28"/>
  <c r="O224" i="28"/>
  <c r="O189" i="28"/>
  <c r="O154" i="28"/>
  <c r="O119" i="28"/>
  <c r="O84" i="28"/>
  <c r="L323" i="28"/>
  <c r="L288" i="28"/>
  <c r="L253" i="28"/>
  <c r="L218" i="28"/>
  <c r="L183" i="28"/>
  <c r="L148" i="28"/>
  <c r="L113" i="28"/>
  <c r="L78" i="28"/>
  <c r="O333" i="28"/>
  <c r="O298" i="28"/>
  <c r="O263" i="28"/>
  <c r="O228" i="28"/>
  <c r="O193" i="28"/>
  <c r="O158" i="28"/>
  <c r="O88" i="28"/>
  <c r="O123" i="28"/>
  <c r="L318" i="28"/>
  <c r="L283" i="28"/>
  <c r="L248" i="28"/>
  <c r="L213" i="28"/>
  <c r="L178" i="28"/>
  <c r="L143" i="28"/>
  <c r="L108" i="28"/>
  <c r="L73" i="28"/>
  <c r="R332" i="28"/>
  <c r="R297" i="28"/>
  <c r="R262" i="28"/>
  <c r="R227" i="28"/>
  <c r="R192" i="28"/>
  <c r="R157" i="28"/>
  <c r="R87" i="28"/>
  <c r="R122" i="28"/>
  <c r="L305" i="28"/>
  <c r="L270" i="28"/>
  <c r="L235" i="28"/>
  <c r="L200" i="28"/>
  <c r="L165" i="28"/>
  <c r="L130" i="28"/>
  <c r="L60" i="28"/>
  <c r="L95" i="28"/>
  <c r="O321" i="28"/>
  <c r="O251" i="28"/>
  <c r="O286" i="28"/>
  <c r="O216" i="28"/>
  <c r="O181" i="28"/>
  <c r="O146" i="28"/>
  <c r="O111" i="28"/>
  <c r="O76" i="28"/>
  <c r="O314" i="28"/>
  <c r="O279" i="28"/>
  <c r="O244" i="28"/>
  <c r="O209" i="28"/>
  <c r="O174" i="28"/>
  <c r="O139" i="28"/>
  <c r="O104" i="28"/>
  <c r="O69" i="28"/>
  <c r="R306" i="28"/>
  <c r="R271" i="28"/>
  <c r="R236" i="28"/>
  <c r="R201" i="28"/>
  <c r="R166" i="28"/>
  <c r="R131" i="28"/>
  <c r="R96" i="28"/>
  <c r="R61" i="28"/>
  <c r="L307" i="28"/>
  <c r="L272" i="28"/>
  <c r="L237" i="28"/>
  <c r="L202" i="28"/>
  <c r="L167" i="28"/>
  <c r="L132" i="28"/>
  <c r="L97" i="28"/>
  <c r="L62" i="28"/>
  <c r="R321" i="28"/>
  <c r="R286" i="28"/>
  <c r="R251" i="28"/>
  <c r="R216" i="28"/>
  <c r="R181" i="28"/>
  <c r="R146" i="28"/>
  <c r="R76" i="28"/>
  <c r="R111" i="28"/>
  <c r="O274" i="28"/>
  <c r="O309" i="28"/>
  <c r="O239" i="28"/>
  <c r="O204" i="28"/>
  <c r="O169" i="28"/>
  <c r="O134" i="28"/>
  <c r="O99" i="28"/>
  <c r="O64" i="28"/>
  <c r="R331" i="28"/>
  <c r="R296" i="28"/>
  <c r="R226" i="28"/>
  <c r="R261" i="28"/>
  <c r="R191" i="28"/>
  <c r="R156" i="28"/>
  <c r="R121" i="28"/>
  <c r="R86" i="28"/>
  <c r="O313" i="28"/>
  <c r="O278" i="28"/>
  <c r="O243" i="28"/>
  <c r="O208" i="28"/>
  <c r="O173" i="28"/>
  <c r="O138" i="28"/>
  <c r="O103" i="28"/>
  <c r="O68" i="28"/>
  <c r="R313" i="28"/>
  <c r="R278" i="28"/>
  <c r="R243" i="28"/>
  <c r="R208" i="28"/>
  <c r="R173" i="28"/>
  <c r="R138" i="28"/>
  <c r="R103" i="28"/>
  <c r="R68" i="28"/>
  <c r="L308" i="28"/>
  <c r="L273" i="28"/>
  <c r="L238" i="28"/>
  <c r="L168" i="28"/>
  <c r="L203" i="28"/>
  <c r="L133" i="28"/>
  <c r="L98" i="28"/>
  <c r="L63" i="28"/>
  <c r="O310" i="28"/>
  <c r="O275" i="28"/>
  <c r="O240" i="28"/>
  <c r="O205" i="28"/>
  <c r="O170" i="28"/>
  <c r="O135" i="28"/>
  <c r="O100" i="28"/>
  <c r="O65" i="28"/>
  <c r="L321" i="28"/>
  <c r="L286" i="28"/>
  <c r="L251" i="28"/>
  <c r="L216" i="28"/>
  <c r="L146" i="28"/>
  <c r="L181" i="28"/>
  <c r="L111" i="28"/>
  <c r="L76" i="28"/>
  <c r="O306" i="28"/>
  <c r="O271" i="28"/>
  <c r="O236" i="28"/>
  <c r="O166" i="28"/>
  <c r="O201" i="28"/>
  <c r="O131" i="28"/>
  <c r="O96" i="28"/>
  <c r="O61" i="28"/>
  <c r="O318" i="28"/>
  <c r="O283" i="28"/>
  <c r="O248" i="28"/>
  <c r="O213" i="28"/>
  <c r="O178" i="28"/>
  <c r="O143" i="28"/>
  <c r="O108" i="28"/>
  <c r="O73" i="28"/>
  <c r="L306" i="28"/>
  <c r="L271" i="28"/>
  <c r="L236" i="28"/>
  <c r="L201" i="28"/>
  <c r="L166" i="28"/>
  <c r="L131" i="28"/>
  <c r="L96" i="28"/>
  <c r="L61" i="28"/>
  <c r="O322" i="28"/>
  <c r="O287" i="28"/>
  <c r="O252" i="28"/>
  <c r="O217" i="28"/>
  <c r="O182" i="28"/>
  <c r="O147" i="28"/>
  <c r="O112" i="28"/>
  <c r="O77" i="28"/>
  <c r="R318" i="28"/>
  <c r="R283" i="28"/>
  <c r="R248" i="28"/>
  <c r="R213" i="28"/>
  <c r="R143" i="28"/>
  <c r="R178" i="28"/>
  <c r="R108" i="28"/>
  <c r="R73" i="28"/>
  <c r="O332" i="28"/>
  <c r="O297" i="28"/>
  <c r="O262" i="28"/>
  <c r="O227" i="28"/>
  <c r="O192" i="28"/>
  <c r="O157" i="28"/>
  <c r="O122" i="28"/>
  <c r="O87" i="28"/>
  <c r="L326" i="28"/>
  <c r="L291" i="28"/>
  <c r="L256" i="28"/>
  <c r="L221" i="28"/>
  <c r="L186" i="28"/>
  <c r="L151" i="28"/>
  <c r="L81" i="28"/>
  <c r="L116" i="28"/>
  <c r="AG63" i="53" l="1"/>
  <c r="AH63" i="53" s="1"/>
  <c r="AP341" i="53"/>
  <c r="AR341" i="53" s="1"/>
  <c r="AJ167" i="51"/>
  <c r="AK167" i="51" s="1"/>
  <c r="AP236" i="52"/>
  <c r="AR236" i="52" s="1"/>
  <c r="AP130" i="51"/>
  <c r="AR130" i="51" s="1"/>
  <c r="AP236" i="53"/>
  <c r="AR236" i="53" s="1"/>
  <c r="P166" i="52"/>
  <c r="P201" i="52"/>
  <c r="AP270" i="51"/>
  <c r="AR270" i="51" s="1"/>
  <c r="AP165" i="51"/>
  <c r="AR165" i="51" s="1"/>
  <c r="AP306" i="53"/>
  <c r="AR306" i="53" s="1"/>
  <c r="N341" i="53"/>
  <c r="N305" i="53"/>
  <c r="N270" i="53"/>
  <c r="N235" i="53"/>
  <c r="N200" i="53"/>
  <c r="N165" i="53"/>
  <c r="N130" i="53"/>
  <c r="N95" i="53"/>
  <c r="N60" i="53"/>
  <c r="AP25" i="53"/>
  <c r="AR25" i="53" s="1"/>
  <c r="AJ168" i="53"/>
  <c r="AK167" i="53"/>
  <c r="AN307" i="53"/>
  <c r="AM308" i="53"/>
  <c r="P341" i="53"/>
  <c r="P305" i="53"/>
  <c r="P270" i="53"/>
  <c r="P235" i="53"/>
  <c r="P200" i="53"/>
  <c r="P165" i="53"/>
  <c r="P130" i="53"/>
  <c r="P95" i="53"/>
  <c r="P60" i="53"/>
  <c r="P26" i="53"/>
  <c r="Q25" i="53"/>
  <c r="AK307" i="53"/>
  <c r="AJ308" i="53"/>
  <c r="AJ238" i="53"/>
  <c r="AK237" i="53"/>
  <c r="AM133" i="53"/>
  <c r="AN132" i="53"/>
  <c r="AK62" i="53"/>
  <c r="AJ63" i="53"/>
  <c r="AP200" i="53"/>
  <c r="AR200" i="53" s="1"/>
  <c r="AM98" i="53"/>
  <c r="AN97" i="53"/>
  <c r="AH237" i="53"/>
  <c r="AG238" i="53"/>
  <c r="AN342" i="53"/>
  <c r="AM343" i="53"/>
  <c r="S342" i="53"/>
  <c r="S306" i="53"/>
  <c r="S271" i="53"/>
  <c r="S236" i="53"/>
  <c r="S201" i="53"/>
  <c r="S166" i="53"/>
  <c r="S131" i="53"/>
  <c r="S96" i="53"/>
  <c r="S61" i="53"/>
  <c r="S27" i="53"/>
  <c r="T26" i="53"/>
  <c r="AK201" i="53"/>
  <c r="AJ202" i="53"/>
  <c r="AH26" i="53"/>
  <c r="AG27" i="53"/>
  <c r="AJ133" i="53"/>
  <c r="AK132" i="53"/>
  <c r="AM238" i="53"/>
  <c r="AN237" i="53"/>
  <c r="AH201" i="53"/>
  <c r="AG202" i="53"/>
  <c r="AG308" i="53"/>
  <c r="AH307" i="53"/>
  <c r="AM168" i="53"/>
  <c r="AN167" i="53"/>
  <c r="T341" i="53"/>
  <c r="T305" i="53"/>
  <c r="T270" i="53"/>
  <c r="T235" i="53"/>
  <c r="T200" i="53"/>
  <c r="T130" i="53"/>
  <c r="T165" i="53"/>
  <c r="T95" i="53"/>
  <c r="T60" i="53"/>
  <c r="AG132" i="53"/>
  <c r="AH131" i="53"/>
  <c r="AP131" i="53" s="1"/>
  <c r="AR131" i="53" s="1"/>
  <c r="AG168" i="53"/>
  <c r="AH167" i="53"/>
  <c r="AG98" i="53"/>
  <c r="AH97" i="53"/>
  <c r="AJ97" i="53"/>
  <c r="AK96" i="53"/>
  <c r="AP96" i="53" s="1"/>
  <c r="AR96" i="53" s="1"/>
  <c r="AN271" i="53"/>
  <c r="AM272" i="53"/>
  <c r="AN26" i="53"/>
  <c r="AM27" i="53"/>
  <c r="AH272" i="53"/>
  <c r="AG273" i="53"/>
  <c r="AJ272" i="53"/>
  <c r="AK271" i="53"/>
  <c r="AH342" i="53"/>
  <c r="AP342" i="53" s="1"/>
  <c r="AR342" i="53" s="1"/>
  <c r="AG343" i="53"/>
  <c r="AJ27" i="53"/>
  <c r="AK26" i="53"/>
  <c r="AJ344" i="53"/>
  <c r="AK343" i="53"/>
  <c r="AP166" i="53"/>
  <c r="AR166" i="53" s="1"/>
  <c r="M342" i="53"/>
  <c r="M306" i="53"/>
  <c r="M271" i="53"/>
  <c r="M236" i="53"/>
  <c r="M201" i="53"/>
  <c r="M166" i="53"/>
  <c r="M131" i="53"/>
  <c r="M61" i="53"/>
  <c r="M27" i="53"/>
  <c r="M96" i="53"/>
  <c r="N26" i="53"/>
  <c r="AN61" i="53"/>
  <c r="AP61" i="53" s="1"/>
  <c r="AR61" i="53" s="1"/>
  <c r="AM62" i="53"/>
  <c r="AP270" i="53"/>
  <c r="AR270" i="53" s="1"/>
  <c r="AM202" i="53"/>
  <c r="AN201" i="53"/>
  <c r="AP62" i="52"/>
  <c r="AR62" i="52" s="1"/>
  <c r="P26" i="52"/>
  <c r="P307" i="52" s="1"/>
  <c r="P236" i="52"/>
  <c r="P342" i="52"/>
  <c r="AP306" i="52"/>
  <c r="AR306" i="52" s="1"/>
  <c r="Q25" i="52"/>
  <c r="P271" i="52"/>
  <c r="P61" i="52"/>
  <c r="P306" i="52"/>
  <c r="P96" i="52"/>
  <c r="AK307" i="52"/>
  <c r="AJ308" i="52"/>
  <c r="AP167" i="52"/>
  <c r="AR167" i="52" s="1"/>
  <c r="AP271" i="52"/>
  <c r="AR271" i="52" s="1"/>
  <c r="AJ28" i="52"/>
  <c r="AK27" i="52"/>
  <c r="AN344" i="52"/>
  <c r="AM345" i="52"/>
  <c r="AK203" i="52"/>
  <c r="AJ204" i="52"/>
  <c r="AM273" i="52"/>
  <c r="AN272" i="52"/>
  <c r="M342" i="52"/>
  <c r="M271" i="52"/>
  <c r="M306" i="52"/>
  <c r="M236" i="52"/>
  <c r="M201" i="52"/>
  <c r="M166" i="52"/>
  <c r="M131" i="52"/>
  <c r="M96" i="52"/>
  <c r="M61" i="52"/>
  <c r="N25" i="52"/>
  <c r="M26" i="52"/>
  <c r="AK133" i="52"/>
  <c r="AJ134" i="52"/>
  <c r="AM204" i="52"/>
  <c r="AN203" i="52"/>
  <c r="AN97" i="52"/>
  <c r="AP97" i="52" s="1"/>
  <c r="AR97" i="52" s="1"/>
  <c r="AM98" i="52"/>
  <c r="AM239" i="52"/>
  <c r="AN238" i="52"/>
  <c r="AH27" i="52"/>
  <c r="AG28" i="52"/>
  <c r="AM64" i="52"/>
  <c r="AN63" i="52"/>
  <c r="AG308" i="52"/>
  <c r="AH307" i="52"/>
  <c r="AH132" i="52"/>
  <c r="AP132" i="52" s="1"/>
  <c r="AR132" i="52" s="1"/>
  <c r="AG133" i="52"/>
  <c r="AH168" i="52"/>
  <c r="AG169" i="52"/>
  <c r="AJ64" i="52"/>
  <c r="AK63" i="52"/>
  <c r="AM308" i="52"/>
  <c r="AN307" i="52"/>
  <c r="AH63" i="52"/>
  <c r="AG64" i="52"/>
  <c r="AH237" i="52"/>
  <c r="AG238" i="52"/>
  <c r="AG274" i="52"/>
  <c r="AH273" i="52"/>
  <c r="AM169" i="52"/>
  <c r="AN168" i="52"/>
  <c r="AJ238" i="52"/>
  <c r="AK237" i="52"/>
  <c r="AH202" i="52"/>
  <c r="AP202" i="52" s="1"/>
  <c r="AR202" i="52" s="1"/>
  <c r="AG203" i="52"/>
  <c r="AM27" i="52"/>
  <c r="AN26" i="52"/>
  <c r="AP26" i="52" s="1"/>
  <c r="AR26" i="52" s="1"/>
  <c r="AJ345" i="52"/>
  <c r="AK344" i="52"/>
  <c r="AN133" i="52"/>
  <c r="AM134" i="52"/>
  <c r="AK98" i="52"/>
  <c r="AJ99" i="52"/>
  <c r="AG99" i="52"/>
  <c r="AH98" i="52"/>
  <c r="AG344" i="52"/>
  <c r="AH343" i="52"/>
  <c r="AP343" i="52" s="1"/>
  <c r="AR343" i="52" s="1"/>
  <c r="AK168" i="52"/>
  <c r="AJ169" i="52"/>
  <c r="AJ273" i="52"/>
  <c r="AK272" i="52"/>
  <c r="S342" i="52"/>
  <c r="S306" i="52"/>
  <c r="S271" i="52"/>
  <c r="S236" i="52"/>
  <c r="S201" i="52"/>
  <c r="S166" i="52"/>
  <c r="S131" i="52"/>
  <c r="S96" i="52"/>
  <c r="S61" i="52"/>
  <c r="S26" i="52"/>
  <c r="T25" i="52"/>
  <c r="AK343" i="51"/>
  <c r="AP343" i="51" s="1"/>
  <c r="AR343" i="51" s="1"/>
  <c r="AJ344" i="51"/>
  <c r="AN344" i="51"/>
  <c r="AM345" i="51"/>
  <c r="AG345" i="51"/>
  <c r="AH344" i="51"/>
  <c r="AP235" i="51"/>
  <c r="AR235" i="51" s="1"/>
  <c r="AH202" i="51"/>
  <c r="AG203" i="51"/>
  <c r="AK271" i="51"/>
  <c r="AJ272" i="51"/>
  <c r="AJ237" i="51"/>
  <c r="AK236" i="51"/>
  <c r="AN201" i="51"/>
  <c r="AP201" i="51" s="1"/>
  <c r="AR201" i="51" s="1"/>
  <c r="AM202" i="51"/>
  <c r="AG62" i="51"/>
  <c r="AH61" i="51"/>
  <c r="AP61" i="51" s="1"/>
  <c r="AR61" i="51" s="1"/>
  <c r="AM272" i="51"/>
  <c r="AN271" i="51"/>
  <c r="AJ63" i="51"/>
  <c r="AK62" i="51"/>
  <c r="AM237" i="51"/>
  <c r="AN236" i="51"/>
  <c r="AG167" i="51"/>
  <c r="AH166" i="51"/>
  <c r="AG308" i="51"/>
  <c r="AH307" i="51"/>
  <c r="AM308" i="51"/>
  <c r="AN307" i="51"/>
  <c r="AM98" i="51"/>
  <c r="AN97" i="51"/>
  <c r="AM167" i="51"/>
  <c r="AN166" i="51"/>
  <c r="P305" i="51"/>
  <c r="P270" i="51"/>
  <c r="P235" i="51"/>
  <c r="P200" i="51"/>
  <c r="P130" i="51"/>
  <c r="P165" i="51"/>
  <c r="P60" i="51"/>
  <c r="P26" i="51"/>
  <c r="P342" i="51" s="1"/>
  <c r="P95" i="51"/>
  <c r="Q25" i="51"/>
  <c r="Q341" i="51" s="1"/>
  <c r="S305" i="51"/>
  <c r="S270" i="51"/>
  <c r="S235" i="51"/>
  <c r="S200" i="51"/>
  <c r="S130" i="51"/>
  <c r="S165" i="51"/>
  <c r="S95" i="51"/>
  <c r="S60" i="51"/>
  <c r="S26" i="51"/>
  <c r="S342" i="51" s="1"/>
  <c r="T25" i="51"/>
  <c r="T341" i="51" s="1"/>
  <c r="AK132" i="51"/>
  <c r="AJ133" i="51"/>
  <c r="AH26" i="51"/>
  <c r="AG27" i="51"/>
  <c r="AN131" i="51"/>
  <c r="AM132" i="51"/>
  <c r="AP25" i="51"/>
  <c r="AR25" i="51" s="1"/>
  <c r="AH271" i="51"/>
  <c r="AG272" i="51"/>
  <c r="AJ97" i="51"/>
  <c r="AK96" i="51"/>
  <c r="AP96" i="51" s="1"/>
  <c r="AR96" i="51" s="1"/>
  <c r="AH236" i="51"/>
  <c r="AG237" i="51"/>
  <c r="AJ307" i="51"/>
  <c r="AK306" i="51"/>
  <c r="AP306" i="51" s="1"/>
  <c r="AR306" i="51" s="1"/>
  <c r="AN26" i="51"/>
  <c r="AM27" i="51"/>
  <c r="AJ27" i="51"/>
  <c r="AK26" i="51"/>
  <c r="AM63" i="51"/>
  <c r="AN62" i="51"/>
  <c r="AH97" i="51"/>
  <c r="AG98" i="51"/>
  <c r="AH131" i="51"/>
  <c r="AG132" i="51"/>
  <c r="AJ203" i="51"/>
  <c r="AK202" i="51"/>
  <c r="M305" i="51"/>
  <c r="M270" i="51"/>
  <c r="M200" i="51"/>
  <c r="M235" i="51"/>
  <c r="M130" i="51"/>
  <c r="M165" i="51"/>
  <c r="M95" i="51"/>
  <c r="N25" i="51"/>
  <c r="N341" i="51" s="1"/>
  <c r="M60" i="51"/>
  <c r="M26" i="51"/>
  <c r="M342" i="51" s="1"/>
  <c r="AG64" i="53" l="1"/>
  <c r="AH64" i="53" s="1"/>
  <c r="Q201" i="52"/>
  <c r="V25" i="52"/>
  <c r="V306" i="52" s="1"/>
  <c r="AQ306" i="52" s="1"/>
  <c r="AS306" i="52" s="1"/>
  <c r="P97" i="52"/>
  <c r="P343" i="52"/>
  <c r="AJ168" i="51"/>
  <c r="AJ169" i="51" s="1"/>
  <c r="AV235" i="51"/>
  <c r="B43" i="31"/>
  <c r="Q342" i="52"/>
  <c r="P62" i="52"/>
  <c r="P132" i="52"/>
  <c r="P167" i="52"/>
  <c r="P202" i="52"/>
  <c r="Q26" i="52"/>
  <c r="Q343" i="52" s="1"/>
  <c r="P237" i="52"/>
  <c r="P27" i="52"/>
  <c r="P272" i="52"/>
  <c r="AP272" i="52"/>
  <c r="AR272" i="52" s="1"/>
  <c r="AV61" i="51"/>
  <c r="B44" i="31" s="1"/>
  <c r="Q96" i="52"/>
  <c r="Q61" i="52"/>
  <c r="Q166" i="52"/>
  <c r="Q306" i="52"/>
  <c r="Q271" i="52"/>
  <c r="AP26" i="51"/>
  <c r="AR26" i="51" s="1"/>
  <c r="AP131" i="51"/>
  <c r="AR131" i="51" s="1"/>
  <c r="Q131" i="52"/>
  <c r="Q236" i="52"/>
  <c r="AG344" i="53"/>
  <c r="AH343" i="53"/>
  <c r="AP201" i="53"/>
  <c r="AR201" i="53" s="1"/>
  <c r="AJ309" i="53"/>
  <c r="AK308" i="53"/>
  <c r="AN308" i="53"/>
  <c r="AM309" i="53"/>
  <c r="AN202" i="53"/>
  <c r="AM203" i="53"/>
  <c r="M343" i="53"/>
  <c r="M307" i="53"/>
  <c r="M272" i="53"/>
  <c r="M202" i="53"/>
  <c r="M237" i="53"/>
  <c r="M167" i="53"/>
  <c r="M132" i="53"/>
  <c r="M97" i="53"/>
  <c r="M28" i="53"/>
  <c r="N27" i="53"/>
  <c r="M62" i="53"/>
  <c r="AH168" i="53"/>
  <c r="AG169" i="53"/>
  <c r="AM169" i="53"/>
  <c r="AN168" i="53"/>
  <c r="AM239" i="53"/>
  <c r="AN238" i="53"/>
  <c r="T306" i="53"/>
  <c r="T342" i="53"/>
  <c r="T271" i="53"/>
  <c r="T236" i="53"/>
  <c r="T201" i="53"/>
  <c r="T166" i="53"/>
  <c r="T131" i="53"/>
  <c r="T96" i="53"/>
  <c r="T61" i="53"/>
  <c r="AG239" i="53"/>
  <c r="AH238" i="53"/>
  <c r="AM134" i="53"/>
  <c r="AN133" i="53"/>
  <c r="AP307" i="53"/>
  <c r="AR307" i="53" s="1"/>
  <c r="AN272" i="53"/>
  <c r="AM273" i="53"/>
  <c r="AP237" i="53"/>
  <c r="AR237" i="53" s="1"/>
  <c r="AP167" i="53"/>
  <c r="AR167" i="53" s="1"/>
  <c r="AG99" i="53"/>
  <c r="AH98" i="53"/>
  <c r="AK27" i="53"/>
  <c r="AJ28" i="53"/>
  <c r="AK202" i="53"/>
  <c r="AJ203" i="53"/>
  <c r="AM28" i="53"/>
  <c r="AN27" i="53"/>
  <c r="AM63" i="53"/>
  <c r="AN62" i="53"/>
  <c r="AP62" i="53" s="1"/>
  <c r="AR62" i="53" s="1"/>
  <c r="S343" i="53"/>
  <c r="S272" i="53"/>
  <c r="S307" i="53"/>
  <c r="S237" i="53"/>
  <c r="S202" i="53"/>
  <c r="S167" i="53"/>
  <c r="S132" i="53"/>
  <c r="S97" i="53"/>
  <c r="T27" i="53"/>
  <c r="S62" i="53"/>
  <c r="S28" i="53"/>
  <c r="AK238" i="53"/>
  <c r="AJ239" i="53"/>
  <c r="AJ169" i="53"/>
  <c r="AK168" i="53"/>
  <c r="AH27" i="53"/>
  <c r="AG28" i="53"/>
  <c r="AK272" i="53"/>
  <c r="AJ273" i="53"/>
  <c r="AK97" i="53"/>
  <c r="AP97" i="53" s="1"/>
  <c r="AR97" i="53" s="1"/>
  <c r="AJ98" i="53"/>
  <c r="AH132" i="53"/>
  <c r="AP132" i="53" s="1"/>
  <c r="AR132" i="53" s="1"/>
  <c r="AG133" i="53"/>
  <c r="AH308" i="53"/>
  <c r="AG309" i="53"/>
  <c r="AM344" i="53"/>
  <c r="AN343" i="53"/>
  <c r="AP343" i="53" s="1"/>
  <c r="AR343" i="53" s="1"/>
  <c r="P342" i="53"/>
  <c r="P306" i="53"/>
  <c r="P271" i="53"/>
  <c r="P236" i="53"/>
  <c r="P201" i="53"/>
  <c r="P166" i="53"/>
  <c r="P131" i="53"/>
  <c r="P96" i="53"/>
  <c r="Q26" i="53"/>
  <c r="P61" i="53"/>
  <c r="P27" i="53"/>
  <c r="AK133" i="53"/>
  <c r="AJ134" i="53"/>
  <c r="Q341" i="53"/>
  <c r="Q305" i="53"/>
  <c r="Q235" i="53"/>
  <c r="Q200" i="53"/>
  <c r="Q270" i="53"/>
  <c r="Q165" i="53"/>
  <c r="Q130" i="53"/>
  <c r="Q95" i="53"/>
  <c r="Q60" i="53"/>
  <c r="V25" i="53"/>
  <c r="AJ345" i="53"/>
  <c r="AK344" i="53"/>
  <c r="AP271" i="53"/>
  <c r="AR271" i="53" s="1"/>
  <c r="AN98" i="53"/>
  <c r="AM99" i="53"/>
  <c r="N342" i="53"/>
  <c r="N306" i="53"/>
  <c r="N271" i="53"/>
  <c r="N236" i="53"/>
  <c r="N166" i="53"/>
  <c r="N201" i="53"/>
  <c r="N131" i="53"/>
  <c r="N96" i="53"/>
  <c r="N61" i="53"/>
  <c r="AP26" i="53"/>
  <c r="AR26" i="53" s="1"/>
  <c r="AG274" i="53"/>
  <c r="AH273" i="53"/>
  <c r="AG203" i="53"/>
  <c r="AH202" i="53"/>
  <c r="AK63" i="53"/>
  <c r="AJ64" i="53"/>
  <c r="AP237" i="52"/>
  <c r="AR237" i="52" s="1"/>
  <c r="AP307" i="52"/>
  <c r="AR307" i="52" s="1"/>
  <c r="AP63" i="52"/>
  <c r="AR63" i="52" s="1"/>
  <c r="AP168" i="52"/>
  <c r="AR168" i="52" s="1"/>
  <c r="AJ65" i="52"/>
  <c r="AK64" i="52"/>
  <c r="S343" i="52"/>
  <c r="S307" i="52"/>
  <c r="S272" i="52"/>
  <c r="S237" i="52"/>
  <c r="S202" i="52"/>
  <c r="S132" i="52"/>
  <c r="S167" i="52"/>
  <c r="S97" i="52"/>
  <c r="S62" i="52"/>
  <c r="T26" i="52"/>
  <c r="S27" i="52"/>
  <c r="AG100" i="52"/>
  <c r="AH99" i="52"/>
  <c r="AJ346" i="52"/>
  <c r="AK345" i="52"/>
  <c r="AH203" i="52"/>
  <c r="AP203" i="52" s="1"/>
  <c r="AR203" i="52" s="1"/>
  <c r="AG204" i="52"/>
  <c r="AH238" i="52"/>
  <c r="AG239" i="52"/>
  <c r="AG170" i="52"/>
  <c r="AH169" i="52"/>
  <c r="AM65" i="52"/>
  <c r="AN64" i="52"/>
  <c r="AJ135" i="52"/>
  <c r="AK134" i="52"/>
  <c r="AK169" i="52"/>
  <c r="AJ170" i="52"/>
  <c r="AJ100" i="52"/>
  <c r="AK99" i="52"/>
  <c r="AM274" i="52"/>
  <c r="AN273" i="52"/>
  <c r="AH308" i="52"/>
  <c r="AG309" i="52"/>
  <c r="AH274" i="52"/>
  <c r="AG275" i="52"/>
  <c r="AG65" i="52"/>
  <c r="AH64" i="52"/>
  <c r="AN239" i="52"/>
  <c r="AM240" i="52"/>
  <c r="AK204" i="52"/>
  <c r="AJ205" i="52"/>
  <c r="AJ29" i="52"/>
  <c r="AK28" i="52"/>
  <c r="AK238" i="52"/>
  <c r="AJ239" i="52"/>
  <c r="AG134" i="52"/>
  <c r="AH133" i="52"/>
  <c r="AP133" i="52" s="1"/>
  <c r="AR133" i="52" s="1"/>
  <c r="P344" i="52"/>
  <c r="P308" i="52"/>
  <c r="P273" i="52"/>
  <c r="P168" i="52"/>
  <c r="P203" i="52"/>
  <c r="P238" i="52"/>
  <c r="P133" i="52"/>
  <c r="P98" i="52"/>
  <c r="P63" i="52"/>
  <c r="Q27" i="52"/>
  <c r="P28" i="52"/>
  <c r="AM99" i="52"/>
  <c r="AN98" i="52"/>
  <c r="AP98" i="52" s="1"/>
  <c r="AR98" i="52" s="1"/>
  <c r="AN204" i="52"/>
  <c r="AM205" i="52"/>
  <c r="T342" i="52"/>
  <c r="T306" i="52"/>
  <c r="T271" i="52"/>
  <c r="T236" i="52"/>
  <c r="T201" i="52"/>
  <c r="T166" i="52"/>
  <c r="T131" i="52"/>
  <c r="T96" i="52"/>
  <c r="T61" i="52"/>
  <c r="AH28" i="52"/>
  <c r="AG29" i="52"/>
  <c r="AG345" i="52"/>
  <c r="AH344" i="52"/>
  <c r="AP344" i="52" s="1"/>
  <c r="AR344" i="52" s="1"/>
  <c r="M343" i="52"/>
  <c r="M307" i="52"/>
  <c r="M272" i="52"/>
  <c r="M167" i="52"/>
  <c r="M237" i="52"/>
  <c r="M202" i="52"/>
  <c r="M132" i="52"/>
  <c r="M97" i="52"/>
  <c r="N26" i="52"/>
  <c r="M27" i="52"/>
  <c r="M62" i="52"/>
  <c r="AM346" i="52"/>
  <c r="AN345" i="52"/>
  <c r="AJ274" i="52"/>
  <c r="AK273" i="52"/>
  <c r="AN134" i="52"/>
  <c r="AM135" i="52"/>
  <c r="AN169" i="52"/>
  <c r="AM170" i="52"/>
  <c r="AN308" i="52"/>
  <c r="AM309" i="52"/>
  <c r="N342" i="52"/>
  <c r="N306" i="52"/>
  <c r="N271" i="52"/>
  <c r="N236" i="52"/>
  <c r="N201" i="52"/>
  <c r="N166" i="52"/>
  <c r="N131" i="52"/>
  <c r="N96" i="52"/>
  <c r="N61" i="52"/>
  <c r="AJ309" i="52"/>
  <c r="AK308" i="52"/>
  <c r="AN27" i="52"/>
  <c r="AM28" i="52"/>
  <c r="AK344" i="51"/>
  <c r="AP344" i="51" s="1"/>
  <c r="AR344" i="51" s="1"/>
  <c r="AJ345" i="51"/>
  <c r="AH345" i="51"/>
  <c r="AG346" i="51"/>
  <c r="AM346" i="51"/>
  <c r="AN345" i="51"/>
  <c r="AP166" i="51"/>
  <c r="AR166" i="51" s="1"/>
  <c r="AP271" i="51"/>
  <c r="AR271" i="51" s="1"/>
  <c r="AM203" i="51"/>
  <c r="AN202" i="51"/>
  <c r="AP202" i="51" s="1"/>
  <c r="AR202" i="51" s="1"/>
  <c r="AM168" i="51"/>
  <c r="AN167" i="51"/>
  <c r="AM238" i="51"/>
  <c r="AN237" i="51"/>
  <c r="AG204" i="51"/>
  <c r="AH203" i="51"/>
  <c r="AK203" i="51"/>
  <c r="AJ204" i="51"/>
  <c r="AJ28" i="51"/>
  <c r="AK27" i="51"/>
  <c r="AG238" i="51"/>
  <c r="AH237" i="51"/>
  <c r="T305" i="51"/>
  <c r="T270" i="51"/>
  <c r="T235" i="51"/>
  <c r="T200" i="51"/>
  <c r="T165" i="51"/>
  <c r="T60" i="51"/>
  <c r="T130" i="51"/>
  <c r="T95" i="51"/>
  <c r="AP236" i="51"/>
  <c r="AR236" i="51" s="1"/>
  <c r="AJ308" i="51"/>
  <c r="AK307" i="51"/>
  <c r="AP307" i="51" s="1"/>
  <c r="AR307" i="51" s="1"/>
  <c r="AG168" i="51"/>
  <c r="AH167" i="51"/>
  <c r="N305" i="51"/>
  <c r="N235" i="51"/>
  <c r="N270" i="51"/>
  <c r="N200" i="51"/>
  <c r="N165" i="51"/>
  <c r="N130" i="51"/>
  <c r="N95" i="51"/>
  <c r="N60" i="51"/>
  <c r="P306" i="51"/>
  <c r="P271" i="51"/>
  <c r="P201" i="51"/>
  <c r="P236" i="51"/>
  <c r="P166" i="51"/>
  <c r="P131" i="51"/>
  <c r="P96" i="51"/>
  <c r="P61" i="51"/>
  <c r="Q26" i="51"/>
  <c r="Q342" i="51" s="1"/>
  <c r="P27" i="51"/>
  <c r="P343" i="51" s="1"/>
  <c r="AJ238" i="51"/>
  <c r="AK237" i="51"/>
  <c r="AG309" i="51"/>
  <c r="AH308" i="51"/>
  <c r="AM133" i="51"/>
  <c r="AN132" i="51"/>
  <c r="AH132" i="51"/>
  <c r="AG133" i="51"/>
  <c r="S306" i="51"/>
  <c r="S271" i="51"/>
  <c r="S236" i="51"/>
  <c r="S166" i="51"/>
  <c r="S131" i="51"/>
  <c r="S201" i="51"/>
  <c r="S96" i="51"/>
  <c r="S61" i="51"/>
  <c r="S27" i="51"/>
  <c r="S343" i="51" s="1"/>
  <c r="T26" i="51"/>
  <c r="T342" i="51" s="1"/>
  <c r="AM99" i="51"/>
  <c r="AN98" i="51"/>
  <c r="AK63" i="51"/>
  <c r="AJ64" i="51"/>
  <c r="AG99" i="51"/>
  <c r="AH98" i="51"/>
  <c r="AJ98" i="51"/>
  <c r="AK97" i="51"/>
  <c r="AP97" i="51" s="1"/>
  <c r="AR97" i="51" s="1"/>
  <c r="AG28" i="51"/>
  <c r="AH27" i="51"/>
  <c r="Q305" i="51"/>
  <c r="Q270" i="51"/>
  <c r="Q235" i="51"/>
  <c r="Q200" i="51"/>
  <c r="Q130" i="51"/>
  <c r="Q165" i="51"/>
  <c r="Q95" i="51"/>
  <c r="Q60" i="51"/>
  <c r="V25" i="51"/>
  <c r="V341" i="51" s="1"/>
  <c r="AQ341" i="51" s="1"/>
  <c r="AS341" i="51" s="1"/>
  <c r="AN308" i="51"/>
  <c r="AM309" i="51"/>
  <c r="AN272" i="51"/>
  <c r="AM273" i="51"/>
  <c r="AH62" i="51"/>
  <c r="AP62" i="51" s="1"/>
  <c r="AR62" i="51" s="1"/>
  <c r="AG63" i="51"/>
  <c r="AM64" i="51"/>
  <c r="AN63" i="51"/>
  <c r="AK133" i="51"/>
  <c r="AJ134" i="51"/>
  <c r="AM28" i="51"/>
  <c r="AN27" i="51"/>
  <c r="M306" i="51"/>
  <c r="M271" i="51"/>
  <c r="M236" i="51"/>
  <c r="M201" i="51"/>
  <c r="M166" i="51"/>
  <c r="M131" i="51"/>
  <c r="M61" i="51"/>
  <c r="M96" i="51"/>
  <c r="M27" i="51"/>
  <c r="M343" i="51" s="1"/>
  <c r="N26" i="51"/>
  <c r="AH272" i="51"/>
  <c r="AG273" i="51"/>
  <c r="AK272" i="51"/>
  <c r="AJ273" i="51"/>
  <c r="AG65" i="53" l="1"/>
  <c r="AG66" i="53" s="1"/>
  <c r="AP237" i="51"/>
  <c r="AR237" i="51" s="1"/>
  <c r="AV237" i="51" s="1"/>
  <c r="N342" i="51"/>
  <c r="AK168" i="51"/>
  <c r="AV236" i="51"/>
  <c r="Q97" i="52"/>
  <c r="Q132" i="52"/>
  <c r="Q272" i="52"/>
  <c r="Q62" i="52"/>
  <c r="Q307" i="52"/>
  <c r="Q167" i="52"/>
  <c r="Q202" i="52"/>
  <c r="Q237" i="52"/>
  <c r="AP238" i="52"/>
  <c r="AR238" i="52" s="1"/>
  <c r="AV62" i="51"/>
  <c r="B45" i="31" s="1"/>
  <c r="V26" i="52"/>
  <c r="V307" i="52" s="1"/>
  <c r="AQ307" i="52" s="1"/>
  <c r="AS307" i="52" s="1"/>
  <c r="AT307" i="52" s="1"/>
  <c r="AP167" i="51"/>
  <c r="AR167" i="51" s="1"/>
  <c r="AP238" i="53"/>
  <c r="AR238" i="53" s="1"/>
  <c r="AP27" i="53"/>
  <c r="AR27" i="53" s="1"/>
  <c r="AP168" i="53"/>
  <c r="AR168" i="53" s="1"/>
  <c r="AK273" i="53"/>
  <c r="AJ274" i="53"/>
  <c r="V341" i="53"/>
  <c r="AQ341" i="53" s="1"/>
  <c r="AS341" i="53" s="1"/>
  <c r="V305" i="53"/>
  <c r="AQ305" i="53" s="1"/>
  <c r="AS305" i="53" s="1"/>
  <c r="V270" i="53"/>
  <c r="AQ270" i="53" s="1"/>
  <c r="AS270" i="53" s="1"/>
  <c r="V235" i="53"/>
  <c r="AQ235" i="53" s="1"/>
  <c r="AS235" i="53" s="1"/>
  <c r="V200" i="53"/>
  <c r="AQ200" i="53" s="1"/>
  <c r="AS200" i="53" s="1"/>
  <c r="AT200" i="53" s="1"/>
  <c r="V165" i="53"/>
  <c r="AQ165" i="53" s="1"/>
  <c r="AS165" i="53" s="1"/>
  <c r="V130" i="53"/>
  <c r="AQ130" i="53" s="1"/>
  <c r="AS130" i="53" s="1"/>
  <c r="V95" i="53"/>
  <c r="AQ95" i="53" s="1"/>
  <c r="AS95" i="53" s="1"/>
  <c r="V60" i="53"/>
  <c r="AQ60" i="53" s="1"/>
  <c r="AS60" i="53" s="1"/>
  <c r="AQ25" i="53"/>
  <c r="AS25" i="53" s="1"/>
  <c r="AP272" i="53"/>
  <c r="AR272" i="53" s="1"/>
  <c r="AJ170" i="53"/>
  <c r="AK169" i="53"/>
  <c r="AM64" i="53"/>
  <c r="AN63" i="53"/>
  <c r="AP63" i="53" s="1"/>
  <c r="AR63" i="53" s="1"/>
  <c r="AM170" i="53"/>
  <c r="AN169" i="53"/>
  <c r="AN203" i="53"/>
  <c r="AM204" i="53"/>
  <c r="AG345" i="53"/>
  <c r="AH344" i="53"/>
  <c r="P343" i="53"/>
  <c r="P307" i="53"/>
  <c r="P272" i="53"/>
  <c r="P237" i="53"/>
  <c r="P202" i="53"/>
  <c r="P132" i="53"/>
  <c r="P167" i="53"/>
  <c r="P62" i="53"/>
  <c r="P28" i="53"/>
  <c r="P97" i="53"/>
  <c r="Q27" i="53"/>
  <c r="AH309" i="53"/>
  <c r="AG310" i="53"/>
  <c r="AJ240" i="53"/>
  <c r="AK239" i="53"/>
  <c r="AH99" i="53"/>
  <c r="AG100" i="53"/>
  <c r="AM274" i="53"/>
  <c r="AN273" i="53"/>
  <c r="AH239" i="53"/>
  <c r="AG240" i="53"/>
  <c r="AG170" i="53"/>
  <c r="AH169" i="53"/>
  <c r="AK64" i="53"/>
  <c r="AJ65" i="53"/>
  <c r="AK134" i="53"/>
  <c r="AJ135" i="53"/>
  <c r="AH133" i="53"/>
  <c r="AP133" i="53" s="1"/>
  <c r="AR133" i="53" s="1"/>
  <c r="AG134" i="53"/>
  <c r="AG29" i="53"/>
  <c r="AH28" i="53"/>
  <c r="S344" i="53"/>
  <c r="S308" i="53"/>
  <c r="S273" i="53"/>
  <c r="S238" i="53"/>
  <c r="S203" i="53"/>
  <c r="S168" i="53"/>
  <c r="S133" i="53"/>
  <c r="S63" i="53"/>
  <c r="S29" i="53"/>
  <c r="S98" i="53"/>
  <c r="T28" i="53"/>
  <c r="AJ204" i="53"/>
  <c r="AK203" i="53"/>
  <c r="AP308" i="53"/>
  <c r="AR308" i="53" s="1"/>
  <c r="AN28" i="53"/>
  <c r="AM29" i="53"/>
  <c r="AN309" i="53"/>
  <c r="AM310" i="53"/>
  <c r="AM100" i="53"/>
  <c r="AN99" i="53"/>
  <c r="Q342" i="53"/>
  <c r="Q306" i="53"/>
  <c r="Q271" i="53"/>
  <c r="Q236" i="53"/>
  <c r="Q201" i="53"/>
  <c r="Q166" i="53"/>
  <c r="Q131" i="53"/>
  <c r="Q96" i="53"/>
  <c r="Q61" i="53"/>
  <c r="V26" i="53"/>
  <c r="AH203" i="53"/>
  <c r="AG204" i="53"/>
  <c r="AJ99" i="53"/>
  <c r="AK98" i="53"/>
  <c r="AP98" i="53" s="1"/>
  <c r="AR98" i="53" s="1"/>
  <c r="AP202" i="53"/>
  <c r="AR202" i="53" s="1"/>
  <c r="N307" i="53"/>
  <c r="N343" i="53"/>
  <c r="N272" i="53"/>
  <c r="N202" i="53"/>
  <c r="N237" i="53"/>
  <c r="N167" i="53"/>
  <c r="N132" i="53"/>
  <c r="N97" i="53"/>
  <c r="N62" i="53"/>
  <c r="AK309" i="53"/>
  <c r="AJ310" i="53"/>
  <c r="T343" i="53"/>
  <c r="T307" i="53"/>
  <c r="T272" i="53"/>
  <c r="T237" i="53"/>
  <c r="T202" i="53"/>
  <c r="T167" i="53"/>
  <c r="T132" i="53"/>
  <c r="T97" i="53"/>
  <c r="T62" i="53"/>
  <c r="AK28" i="53"/>
  <c r="AJ29" i="53"/>
  <c r="AN239" i="53"/>
  <c r="AM240" i="53"/>
  <c r="AG275" i="53"/>
  <c r="AH274" i="53"/>
  <c r="AM345" i="53"/>
  <c r="AN344" i="53"/>
  <c r="AM135" i="53"/>
  <c r="AN134" i="53"/>
  <c r="M344" i="53"/>
  <c r="M308" i="53"/>
  <c r="M273" i="53"/>
  <c r="M238" i="53"/>
  <c r="M203" i="53"/>
  <c r="M168" i="53"/>
  <c r="M133" i="53"/>
  <c r="M98" i="53"/>
  <c r="M63" i="53"/>
  <c r="N28" i="53"/>
  <c r="M29" i="53"/>
  <c r="AJ346" i="53"/>
  <c r="AK345" i="53"/>
  <c r="V236" i="52"/>
  <c r="AQ236" i="52" s="1"/>
  <c r="AS236" i="52" s="1"/>
  <c r="AT236" i="52" s="1"/>
  <c r="AQ25" i="52"/>
  <c r="AS25" i="52" s="1"/>
  <c r="AT25" i="52" s="1"/>
  <c r="V271" i="52"/>
  <c r="AQ271" i="52" s="1"/>
  <c r="AS271" i="52" s="1"/>
  <c r="AT271" i="52" s="1"/>
  <c r="V201" i="52"/>
  <c r="AQ201" i="52" s="1"/>
  <c r="AS201" i="52" s="1"/>
  <c r="AT201" i="52" s="1"/>
  <c r="V96" i="52"/>
  <c r="AQ96" i="52" s="1"/>
  <c r="AS96" i="52" s="1"/>
  <c r="AT96" i="52" s="1"/>
  <c r="V166" i="52"/>
  <c r="AQ166" i="52" s="1"/>
  <c r="AS166" i="52" s="1"/>
  <c r="AT166" i="52" s="1"/>
  <c r="V342" i="52"/>
  <c r="AQ342" i="52" s="1"/>
  <c r="AS342" i="52" s="1"/>
  <c r="AT342" i="52" s="1"/>
  <c r="V61" i="52"/>
  <c r="AQ61" i="52" s="1"/>
  <c r="AS61" i="52" s="1"/>
  <c r="AT61" i="52" s="1"/>
  <c r="V131" i="52"/>
  <c r="AQ131" i="52" s="1"/>
  <c r="AS131" i="52" s="1"/>
  <c r="AT131" i="52" s="1"/>
  <c r="AP308" i="52"/>
  <c r="AR308" i="52" s="1"/>
  <c r="AT341" i="51"/>
  <c r="S344" i="52"/>
  <c r="S308" i="52"/>
  <c r="S273" i="52"/>
  <c r="S238" i="52"/>
  <c r="S203" i="52"/>
  <c r="S168" i="52"/>
  <c r="S133" i="52"/>
  <c r="S63" i="52"/>
  <c r="S98" i="52"/>
  <c r="S28" i="52"/>
  <c r="T27" i="52"/>
  <c r="AT306" i="52"/>
  <c r="AK309" i="52"/>
  <c r="AJ310" i="52"/>
  <c r="AM136" i="52"/>
  <c r="AN135" i="52"/>
  <c r="M344" i="52"/>
  <c r="M273" i="52"/>
  <c r="M308" i="52"/>
  <c r="M238" i="52"/>
  <c r="M203" i="52"/>
  <c r="M168" i="52"/>
  <c r="M133" i="52"/>
  <c r="M98" i="52"/>
  <c r="M63" i="52"/>
  <c r="N27" i="52"/>
  <c r="M28" i="52"/>
  <c r="Q344" i="52"/>
  <c r="Q308" i="52"/>
  <c r="Q273" i="52"/>
  <c r="Q238" i="52"/>
  <c r="Q168" i="52"/>
  <c r="Q203" i="52"/>
  <c r="Q133" i="52"/>
  <c r="Q63" i="52"/>
  <c r="Q98" i="52"/>
  <c r="AH275" i="52"/>
  <c r="AG276" i="52"/>
  <c r="AM275" i="52"/>
  <c r="AN274" i="52"/>
  <c r="AK135" i="52"/>
  <c r="AJ136" i="52"/>
  <c r="T343" i="52"/>
  <c r="T307" i="52"/>
  <c r="T272" i="52"/>
  <c r="T202" i="52"/>
  <c r="T237" i="52"/>
  <c r="T167" i="52"/>
  <c r="T132" i="52"/>
  <c r="T97" i="52"/>
  <c r="T62" i="52"/>
  <c r="AH29" i="52"/>
  <c r="AG30" i="52"/>
  <c r="AK29" i="52"/>
  <c r="AJ30" i="52"/>
  <c r="AH345" i="52"/>
  <c r="AP345" i="52" s="1"/>
  <c r="AR345" i="52" s="1"/>
  <c r="AG346" i="52"/>
  <c r="P345" i="52"/>
  <c r="P309" i="52"/>
  <c r="P274" i="52"/>
  <c r="P239" i="52"/>
  <c r="P204" i="52"/>
  <c r="P169" i="52"/>
  <c r="P134" i="52"/>
  <c r="P99" i="52"/>
  <c r="P64" i="52"/>
  <c r="P29" i="52"/>
  <c r="Q28" i="52"/>
  <c r="AP273" i="52"/>
  <c r="AR273" i="52" s="1"/>
  <c r="N343" i="52"/>
  <c r="N307" i="52"/>
  <c r="N272" i="52"/>
  <c r="N237" i="52"/>
  <c r="N167" i="52"/>
  <c r="N202" i="52"/>
  <c r="N132" i="52"/>
  <c r="N62" i="52"/>
  <c r="N97" i="52"/>
  <c r="AK205" i="52"/>
  <c r="AJ206" i="52"/>
  <c r="AH65" i="52"/>
  <c r="AG66" i="52"/>
  <c r="AN65" i="52"/>
  <c r="AM66" i="52"/>
  <c r="AK346" i="52"/>
  <c r="AJ347" i="52"/>
  <c r="AM310" i="52"/>
  <c r="AN309" i="52"/>
  <c r="AJ275" i="52"/>
  <c r="AK274" i="52"/>
  <c r="AH309" i="52"/>
  <c r="AG310" i="52"/>
  <c r="AK100" i="52"/>
  <c r="AJ101" i="52"/>
  <c r="AP64" i="52"/>
  <c r="AR64" i="52" s="1"/>
  <c r="AN205" i="52"/>
  <c r="AM206" i="52"/>
  <c r="AM347" i="52"/>
  <c r="AN346" i="52"/>
  <c r="V62" i="52"/>
  <c r="AQ62" i="52" s="1"/>
  <c r="AS62" i="52" s="1"/>
  <c r="AP27" i="52"/>
  <c r="AR27" i="52" s="1"/>
  <c r="AH204" i="52"/>
  <c r="AP204" i="52" s="1"/>
  <c r="AR204" i="52" s="1"/>
  <c r="AG205" i="52"/>
  <c r="AH134" i="52"/>
  <c r="AP134" i="52" s="1"/>
  <c r="AR134" i="52" s="1"/>
  <c r="AG135" i="52"/>
  <c r="AN240" i="52"/>
  <c r="AM241" i="52"/>
  <c r="AJ171" i="52"/>
  <c r="AK170" i="52"/>
  <c r="AH170" i="52"/>
  <c r="AG171" i="52"/>
  <c r="AH100" i="52"/>
  <c r="AG101" i="52"/>
  <c r="AJ66" i="52"/>
  <c r="AK65" i="52"/>
  <c r="AM29" i="52"/>
  <c r="AN28" i="52"/>
  <c r="AP28" i="52" s="1"/>
  <c r="AR28" i="52" s="1"/>
  <c r="AM171" i="52"/>
  <c r="AN170" i="52"/>
  <c r="AK239" i="52"/>
  <c r="AJ240" i="52"/>
  <c r="AP169" i="52"/>
  <c r="AR169" i="52" s="1"/>
  <c r="AG240" i="52"/>
  <c r="AH239" i="52"/>
  <c r="AN99" i="52"/>
  <c r="AP99" i="52" s="1"/>
  <c r="AR99" i="52" s="1"/>
  <c r="AM100" i="52"/>
  <c r="AM347" i="51"/>
  <c r="AN346" i="51"/>
  <c r="AG347" i="51"/>
  <c r="AH346" i="51"/>
  <c r="AJ346" i="51"/>
  <c r="AK345" i="51"/>
  <c r="AP345" i="51" s="1"/>
  <c r="AR345" i="51" s="1"/>
  <c r="AP132" i="51"/>
  <c r="AR132" i="51" s="1"/>
  <c r="AJ135" i="51"/>
  <c r="AK134" i="51"/>
  <c r="AK308" i="51"/>
  <c r="AP308" i="51" s="1"/>
  <c r="AR308" i="51" s="1"/>
  <c r="AJ309" i="51"/>
  <c r="AH99" i="51"/>
  <c r="AG100" i="51"/>
  <c r="AP272" i="51"/>
  <c r="AR272" i="51" s="1"/>
  <c r="V305" i="51"/>
  <c r="AQ305" i="51" s="1"/>
  <c r="AS305" i="51" s="1"/>
  <c r="V270" i="51"/>
  <c r="AQ270" i="51" s="1"/>
  <c r="AS270" i="51" s="1"/>
  <c r="V235" i="51"/>
  <c r="AQ235" i="51" s="1"/>
  <c r="V200" i="51"/>
  <c r="AQ200" i="51" s="1"/>
  <c r="AS200" i="51" s="1"/>
  <c r="AT200" i="51" s="1"/>
  <c r="V165" i="51"/>
  <c r="AQ165" i="51" s="1"/>
  <c r="AS165" i="51" s="1"/>
  <c r="V130" i="51"/>
  <c r="AQ130" i="51" s="1"/>
  <c r="AS130" i="51" s="1"/>
  <c r="V95" i="51"/>
  <c r="AQ95" i="51" s="1"/>
  <c r="AS95" i="51" s="1"/>
  <c r="V60" i="51"/>
  <c r="AQ60" i="51" s="1"/>
  <c r="AU60" i="51" s="1"/>
  <c r="AQ25" i="51"/>
  <c r="AS25" i="51" s="1"/>
  <c r="AK64" i="51"/>
  <c r="AJ65" i="51"/>
  <c r="Q306" i="51"/>
  <c r="Q271" i="51"/>
  <c r="Q236" i="51"/>
  <c r="Q201" i="51"/>
  <c r="Q166" i="51"/>
  <c r="Q96" i="51"/>
  <c r="Q131" i="51"/>
  <c r="Q61" i="51"/>
  <c r="V26" i="51"/>
  <c r="V342" i="51" s="1"/>
  <c r="AQ342" i="51" s="1"/>
  <c r="AS342" i="51" s="1"/>
  <c r="AN64" i="51"/>
  <c r="AM65" i="51"/>
  <c r="AH204" i="51"/>
  <c r="AG205" i="51"/>
  <c r="AM204" i="51"/>
  <c r="AN203" i="51"/>
  <c r="AP203" i="51" s="1"/>
  <c r="AR203" i="51" s="1"/>
  <c r="M307" i="51"/>
  <c r="M272" i="51"/>
  <c r="M237" i="51"/>
  <c r="M202" i="51"/>
  <c r="M132" i="51"/>
  <c r="M167" i="51"/>
  <c r="M97" i="51"/>
  <c r="M62" i="51"/>
  <c r="N27" i="51"/>
  <c r="N343" i="51" s="1"/>
  <c r="M28" i="51"/>
  <c r="M344" i="51" s="1"/>
  <c r="AK273" i="51"/>
  <c r="AJ274" i="51"/>
  <c r="AG134" i="51"/>
  <c r="AH133" i="51"/>
  <c r="AH63" i="51"/>
  <c r="AP63" i="51" s="1"/>
  <c r="AR63" i="51" s="1"/>
  <c r="AG64" i="51"/>
  <c r="AM29" i="51"/>
  <c r="AN28" i="51"/>
  <c r="AG29" i="51"/>
  <c r="AH28" i="51"/>
  <c r="AM100" i="51"/>
  <c r="AN99" i="51"/>
  <c r="AK238" i="51"/>
  <c r="AJ239" i="51"/>
  <c r="AG239" i="51"/>
  <c r="AH238" i="51"/>
  <c r="AM239" i="51"/>
  <c r="AN238" i="51"/>
  <c r="AG274" i="51"/>
  <c r="AH273" i="51"/>
  <c r="AN133" i="51"/>
  <c r="AM134" i="51"/>
  <c r="T306" i="51"/>
  <c r="T271" i="51"/>
  <c r="T201" i="51"/>
  <c r="T236" i="51"/>
  <c r="T166" i="51"/>
  <c r="T131" i="51"/>
  <c r="T96" i="51"/>
  <c r="T61" i="51"/>
  <c r="AG169" i="51"/>
  <c r="AH168" i="51"/>
  <c r="AP27" i="51"/>
  <c r="AR27" i="51" s="1"/>
  <c r="S307" i="51"/>
  <c r="S272" i="51"/>
  <c r="S237" i="51"/>
  <c r="S202" i="51"/>
  <c r="S132" i="51"/>
  <c r="S167" i="51"/>
  <c r="S97" i="51"/>
  <c r="S62" i="51"/>
  <c r="T27" i="51"/>
  <c r="T343" i="51" s="1"/>
  <c r="S28" i="51"/>
  <c r="S344" i="51" s="1"/>
  <c r="AJ205" i="51"/>
  <c r="AK204" i="51"/>
  <c r="P307" i="51"/>
  <c r="P272" i="51"/>
  <c r="P237" i="51"/>
  <c r="P202" i="51"/>
  <c r="P167" i="51"/>
  <c r="P132" i="51"/>
  <c r="P62" i="51"/>
  <c r="P97" i="51"/>
  <c r="P28" i="51"/>
  <c r="P344" i="51" s="1"/>
  <c r="Q27" i="51"/>
  <c r="Q343" i="51" s="1"/>
  <c r="N271" i="51"/>
  <c r="N306" i="51"/>
  <c r="N236" i="51"/>
  <c r="N201" i="51"/>
  <c r="N166" i="51"/>
  <c r="N131" i="51"/>
  <c r="N96" i="51"/>
  <c r="N61" i="51"/>
  <c r="AN273" i="51"/>
  <c r="AM274" i="51"/>
  <c r="AJ99" i="51"/>
  <c r="AK98" i="51"/>
  <c r="AP98" i="51" s="1"/>
  <c r="AR98" i="51" s="1"/>
  <c r="AG310" i="51"/>
  <c r="AH309" i="51"/>
  <c r="AK169" i="51"/>
  <c r="AJ170" i="51"/>
  <c r="AJ29" i="51"/>
  <c r="AK28" i="51"/>
  <c r="AM169" i="51"/>
  <c r="AN168" i="51"/>
  <c r="AN309" i="51"/>
  <c r="AM310" i="51"/>
  <c r="AH65" i="53" l="1"/>
  <c r="AP28" i="53"/>
  <c r="AR28" i="53" s="1"/>
  <c r="V27" i="52"/>
  <c r="V168" i="52" s="1"/>
  <c r="AQ168" i="52" s="1"/>
  <c r="AS168" i="52" s="1"/>
  <c r="AT168" i="52" s="1"/>
  <c r="V272" i="52"/>
  <c r="AQ272" i="52" s="1"/>
  <c r="AS272" i="52" s="1"/>
  <c r="AQ26" i="52"/>
  <c r="AS26" i="52" s="1"/>
  <c r="AT26" i="52" s="1"/>
  <c r="V97" i="52"/>
  <c r="AQ97" i="52" s="1"/>
  <c r="AS97" i="52" s="1"/>
  <c r="AT97" i="52" s="1"/>
  <c r="V132" i="52"/>
  <c r="AQ132" i="52" s="1"/>
  <c r="AS132" i="52" s="1"/>
  <c r="V237" i="52"/>
  <c r="AQ237" i="52" s="1"/>
  <c r="AS237" i="52" s="1"/>
  <c r="V343" i="52"/>
  <c r="AQ343" i="52" s="1"/>
  <c r="AS343" i="52" s="1"/>
  <c r="AT343" i="52" s="1"/>
  <c r="V167" i="52"/>
  <c r="AQ167" i="52" s="1"/>
  <c r="AS167" i="52" s="1"/>
  <c r="V202" i="52"/>
  <c r="AQ202" i="52" s="1"/>
  <c r="AS202" i="52" s="1"/>
  <c r="AT202" i="52" s="1"/>
  <c r="AS235" i="51"/>
  <c r="AT235" i="51" s="1"/>
  <c r="AU235" i="51"/>
  <c r="AV9" i="31"/>
  <c r="W8" i="31"/>
  <c r="P8" i="31"/>
  <c r="AG8" i="31"/>
  <c r="AV8" i="31"/>
  <c r="AM8" i="31"/>
  <c r="AA8" i="31"/>
  <c r="AP8" i="31"/>
  <c r="AP344" i="53"/>
  <c r="AR344" i="53" s="1"/>
  <c r="AP168" i="51"/>
  <c r="AR168" i="51" s="1"/>
  <c r="AV63" i="51"/>
  <c r="B46" i="31" s="1"/>
  <c r="AS60" i="51"/>
  <c r="AT60" i="51" s="1"/>
  <c r="AP170" i="52"/>
  <c r="AR170" i="52" s="1"/>
  <c r="AP169" i="53"/>
  <c r="AR169" i="53" s="1"/>
  <c r="AT165" i="53"/>
  <c r="AN135" i="53"/>
  <c r="AM136" i="53"/>
  <c r="AK310" i="53"/>
  <c r="AJ311" i="53"/>
  <c r="AH29" i="53"/>
  <c r="AG30" i="53"/>
  <c r="Q343" i="53"/>
  <c r="Q307" i="53"/>
  <c r="Q272" i="53"/>
  <c r="Q237" i="53"/>
  <c r="Q202" i="53"/>
  <c r="Q132" i="53"/>
  <c r="Q167" i="53"/>
  <c r="Q97" i="53"/>
  <c r="Q62" i="53"/>
  <c r="V27" i="53"/>
  <c r="AG346" i="53"/>
  <c r="AH345" i="53"/>
  <c r="AJ171" i="53"/>
  <c r="AK170" i="53"/>
  <c r="AP309" i="53"/>
  <c r="AR309" i="53" s="1"/>
  <c r="AJ100" i="53"/>
  <c r="AK99" i="53"/>
  <c r="AP99" i="53" s="1"/>
  <c r="AR99" i="53" s="1"/>
  <c r="V342" i="53"/>
  <c r="AQ342" i="53" s="1"/>
  <c r="AS342" i="53" s="1"/>
  <c r="AT342" i="53" s="1"/>
  <c r="V306" i="53"/>
  <c r="AQ306" i="53" s="1"/>
  <c r="AS306" i="53" s="1"/>
  <c r="AT306" i="53" s="1"/>
  <c r="V271" i="53"/>
  <c r="AQ271" i="53" s="1"/>
  <c r="AS271" i="53" s="1"/>
  <c r="AT271" i="53" s="1"/>
  <c r="V236" i="53"/>
  <c r="AQ236" i="53" s="1"/>
  <c r="AS236" i="53" s="1"/>
  <c r="AT236" i="53" s="1"/>
  <c r="V166" i="53"/>
  <c r="AQ166" i="53" s="1"/>
  <c r="AS166" i="53" s="1"/>
  <c r="AT166" i="53" s="1"/>
  <c r="V201" i="53"/>
  <c r="AQ201" i="53" s="1"/>
  <c r="AS201" i="53" s="1"/>
  <c r="AT201" i="53" s="1"/>
  <c r="V131" i="53"/>
  <c r="AQ131" i="53" s="1"/>
  <c r="AS131" i="53" s="1"/>
  <c r="V96" i="53"/>
  <c r="AQ96" i="53" s="1"/>
  <c r="AS96" i="53" s="1"/>
  <c r="AQ26" i="53"/>
  <c r="AS26" i="53" s="1"/>
  <c r="AT26" i="53" s="1"/>
  <c r="V61" i="53"/>
  <c r="AQ61" i="53" s="1"/>
  <c r="AS61" i="53" s="1"/>
  <c r="AT61" i="53" s="1"/>
  <c r="AN29" i="53"/>
  <c r="AM30" i="53"/>
  <c r="AP203" i="53"/>
  <c r="AR203" i="53" s="1"/>
  <c r="AN274" i="53"/>
  <c r="AM275" i="53"/>
  <c r="AM205" i="53"/>
  <c r="AN204" i="53"/>
  <c r="AT235" i="53"/>
  <c r="AG67" i="53"/>
  <c r="AH66" i="53"/>
  <c r="AN310" i="53"/>
  <c r="AM311" i="53"/>
  <c r="AK204" i="53"/>
  <c r="AJ205" i="53"/>
  <c r="AG101" i="53"/>
  <c r="AH100" i="53"/>
  <c r="AT270" i="53"/>
  <c r="AJ275" i="53"/>
  <c r="AK274" i="53"/>
  <c r="M309" i="53"/>
  <c r="M345" i="53"/>
  <c r="M274" i="53"/>
  <c r="M239" i="53"/>
  <c r="M204" i="53"/>
  <c r="M169" i="53"/>
  <c r="M134" i="53"/>
  <c r="M99" i="53"/>
  <c r="M64" i="53"/>
  <c r="M30" i="53"/>
  <c r="N29" i="53"/>
  <c r="AG205" i="53"/>
  <c r="AH204" i="53"/>
  <c r="T344" i="53"/>
  <c r="T308" i="53"/>
  <c r="T273" i="53"/>
  <c r="T238" i="53"/>
  <c r="T203" i="53"/>
  <c r="T133" i="53"/>
  <c r="T168" i="53"/>
  <c r="T98" i="53"/>
  <c r="T63" i="53"/>
  <c r="P344" i="53"/>
  <c r="P308" i="53"/>
  <c r="P273" i="53"/>
  <c r="P238" i="53"/>
  <c r="P203" i="53"/>
  <c r="P168" i="53"/>
  <c r="P133" i="53"/>
  <c r="P98" i="53"/>
  <c r="P29" i="53"/>
  <c r="Q28" i="53"/>
  <c r="P63" i="53"/>
  <c r="AT25" i="53"/>
  <c r="AT305" i="53"/>
  <c r="AP273" i="53"/>
  <c r="AR273" i="53" s="1"/>
  <c r="AM346" i="53"/>
  <c r="AN345" i="53"/>
  <c r="AP345" i="53" s="1"/>
  <c r="AR345" i="53" s="1"/>
  <c r="AT60" i="53"/>
  <c r="AT341" i="53"/>
  <c r="AM241" i="53"/>
  <c r="AN240" i="53"/>
  <c r="AP239" i="53"/>
  <c r="AR239" i="53" s="1"/>
  <c r="AM171" i="53"/>
  <c r="AN170" i="53"/>
  <c r="N344" i="53"/>
  <c r="N308" i="53"/>
  <c r="N273" i="53"/>
  <c r="N238" i="53"/>
  <c r="N203" i="53"/>
  <c r="N168" i="53"/>
  <c r="N133" i="53"/>
  <c r="N98" i="53"/>
  <c r="N63" i="53"/>
  <c r="AM101" i="53"/>
  <c r="AN100" i="53"/>
  <c r="S345" i="53"/>
  <c r="S309" i="53"/>
  <c r="S274" i="53"/>
  <c r="S239" i="53"/>
  <c r="S204" i="53"/>
  <c r="S169" i="53"/>
  <c r="S134" i="53"/>
  <c r="S99" i="53"/>
  <c r="S30" i="53"/>
  <c r="T29" i="53"/>
  <c r="S64" i="53"/>
  <c r="AH170" i="53"/>
  <c r="AG171" i="53"/>
  <c r="AK240" i="53"/>
  <c r="AJ241" i="53"/>
  <c r="AT95" i="53"/>
  <c r="AJ347" i="53"/>
  <c r="AK346" i="53"/>
  <c r="AG276" i="53"/>
  <c r="AH275" i="53"/>
  <c r="AH134" i="53"/>
  <c r="AP134" i="53" s="1"/>
  <c r="AR134" i="53" s="1"/>
  <c r="AG135" i="53"/>
  <c r="AK65" i="53"/>
  <c r="AJ66" i="53"/>
  <c r="AH240" i="53"/>
  <c r="AG241" i="53"/>
  <c r="AG311" i="53"/>
  <c r="AH310" i="53"/>
  <c r="AN64" i="53"/>
  <c r="AP64" i="53" s="1"/>
  <c r="AR64" i="53" s="1"/>
  <c r="AM65" i="53"/>
  <c r="AT130" i="53"/>
  <c r="AJ30" i="53"/>
  <c r="AK29" i="53"/>
  <c r="AJ136" i="53"/>
  <c r="AK135" i="53"/>
  <c r="AT342" i="51"/>
  <c r="V308" i="52"/>
  <c r="AQ308" i="52" s="1"/>
  <c r="AS308" i="52" s="1"/>
  <c r="AT308" i="52" s="1"/>
  <c r="V273" i="52"/>
  <c r="AQ273" i="52" s="1"/>
  <c r="AS273" i="52" s="1"/>
  <c r="V203" i="52"/>
  <c r="AQ203" i="52" s="1"/>
  <c r="AS203" i="52" s="1"/>
  <c r="V133" i="52"/>
  <c r="AQ133" i="52" s="1"/>
  <c r="AS133" i="52" s="1"/>
  <c r="AT133" i="52" s="1"/>
  <c r="V98" i="52"/>
  <c r="AQ98" i="52" s="1"/>
  <c r="AS98" i="52" s="1"/>
  <c r="V63" i="52"/>
  <c r="AQ63" i="52" s="1"/>
  <c r="AS63" i="52" s="1"/>
  <c r="AT63" i="52" s="1"/>
  <c r="AH240" i="52"/>
  <c r="AG241" i="52"/>
  <c r="AG206" i="52"/>
  <c r="AH205" i="52"/>
  <c r="AP205" i="52" s="1"/>
  <c r="AR205" i="52" s="1"/>
  <c r="AN347" i="52"/>
  <c r="AM348" i="52"/>
  <c r="AM101" i="52"/>
  <c r="AN100" i="52"/>
  <c r="AP100" i="52" s="1"/>
  <c r="AR100" i="52" s="1"/>
  <c r="AP65" i="52"/>
  <c r="AR65" i="52" s="1"/>
  <c r="AP239" i="52"/>
  <c r="AR239" i="52" s="1"/>
  <c r="AJ67" i="52"/>
  <c r="AK66" i="52"/>
  <c r="AM242" i="52"/>
  <c r="AN241" i="52"/>
  <c r="AT167" i="52"/>
  <c r="P346" i="52"/>
  <c r="P310" i="52"/>
  <c r="P275" i="52"/>
  <c r="P240" i="52"/>
  <c r="P205" i="52"/>
  <c r="P170" i="52"/>
  <c r="P135" i="52"/>
  <c r="P100" i="52"/>
  <c r="P65" i="52"/>
  <c r="P30" i="52"/>
  <c r="Q29" i="52"/>
  <c r="AJ207" i="52"/>
  <c r="AK206" i="52"/>
  <c r="AJ348" i="52"/>
  <c r="AK347" i="52"/>
  <c r="AT62" i="52"/>
  <c r="AT272" i="52"/>
  <c r="AN136" i="52"/>
  <c r="AM137" i="52"/>
  <c r="AN171" i="52"/>
  <c r="AM172" i="52"/>
  <c r="AG172" i="52"/>
  <c r="AH171" i="52"/>
  <c r="AJ31" i="52"/>
  <c r="AK30" i="52"/>
  <c r="AH30" i="52"/>
  <c r="AG31" i="52"/>
  <c r="AK136" i="52"/>
  <c r="AJ137" i="52"/>
  <c r="AK310" i="52"/>
  <c r="AJ311" i="52"/>
  <c r="T344" i="52"/>
  <c r="T308" i="52"/>
  <c r="T273" i="52"/>
  <c r="T238" i="52"/>
  <c r="T203" i="52"/>
  <c r="T168" i="52"/>
  <c r="T133" i="52"/>
  <c r="T98" i="52"/>
  <c r="T63" i="52"/>
  <c r="AG102" i="52"/>
  <c r="AH101" i="52"/>
  <c r="AH135" i="52"/>
  <c r="AP135" i="52" s="1"/>
  <c r="AR135" i="52" s="1"/>
  <c r="AG136" i="52"/>
  <c r="AN29" i="52"/>
  <c r="AP29" i="52" s="1"/>
  <c r="AR29" i="52" s="1"/>
  <c r="AM30" i="52"/>
  <c r="AP274" i="52"/>
  <c r="AR274" i="52" s="1"/>
  <c r="AM67" i="52"/>
  <c r="AN66" i="52"/>
  <c r="AP309" i="52"/>
  <c r="AR309" i="52" s="1"/>
  <c r="S345" i="52"/>
  <c r="S309" i="52"/>
  <c r="S274" i="52"/>
  <c r="S239" i="52"/>
  <c r="S204" i="52"/>
  <c r="S169" i="52"/>
  <c r="S134" i="52"/>
  <c r="S99" i="52"/>
  <c r="S64" i="52"/>
  <c r="T28" i="52"/>
  <c r="S29" i="52"/>
  <c r="AN206" i="52"/>
  <c r="AM207" i="52"/>
  <c r="AK101" i="52"/>
  <c r="AJ102" i="52"/>
  <c r="AK275" i="52"/>
  <c r="AJ276" i="52"/>
  <c r="M345" i="52"/>
  <c r="M309" i="52"/>
  <c r="M274" i="52"/>
  <c r="M239" i="52"/>
  <c r="M204" i="52"/>
  <c r="M169" i="52"/>
  <c r="M134" i="52"/>
  <c r="M99" i="52"/>
  <c r="M64" i="52"/>
  <c r="M29" i="52"/>
  <c r="N28" i="52"/>
  <c r="AG347" i="52"/>
  <c r="AH346" i="52"/>
  <c r="AP346" i="52" s="1"/>
  <c r="AR346" i="52" s="1"/>
  <c r="AM276" i="52"/>
  <c r="AN275" i="52"/>
  <c r="N344" i="52"/>
  <c r="N273" i="52"/>
  <c r="N308" i="52"/>
  <c r="N238" i="52"/>
  <c r="N203" i="52"/>
  <c r="N133" i="52"/>
  <c r="N168" i="52"/>
  <c r="N98" i="52"/>
  <c r="N63" i="52"/>
  <c r="AK171" i="52"/>
  <c r="AJ172" i="52"/>
  <c r="AJ241" i="52"/>
  <c r="AK240" i="52"/>
  <c r="AT237" i="52"/>
  <c r="AG311" i="52"/>
  <c r="AH310" i="52"/>
  <c r="AN310" i="52"/>
  <c r="AM311" i="52"/>
  <c r="AH66" i="52"/>
  <c r="AG67" i="52"/>
  <c r="Q345" i="52"/>
  <c r="Q309" i="52"/>
  <c r="Q274" i="52"/>
  <c r="Q239" i="52"/>
  <c r="Q204" i="52"/>
  <c r="Q169" i="52"/>
  <c r="Q134" i="52"/>
  <c r="Q99" i="52"/>
  <c r="Q64" i="52"/>
  <c r="AT132" i="52"/>
  <c r="AG277" i="52"/>
  <c r="AH276" i="52"/>
  <c r="AK346" i="51"/>
  <c r="AP346" i="51" s="1"/>
  <c r="AR346" i="51" s="1"/>
  <c r="AJ347" i="51"/>
  <c r="AN347" i="51"/>
  <c r="AM348" i="51"/>
  <c r="AG348" i="51"/>
  <c r="AH347" i="51"/>
  <c r="AP133" i="51"/>
  <c r="AR133" i="51" s="1"/>
  <c r="AJ30" i="51"/>
  <c r="AK29" i="51"/>
  <c r="AN134" i="51"/>
  <c r="AM135" i="51"/>
  <c r="AK205" i="51"/>
  <c r="AJ206" i="51"/>
  <c r="S308" i="51"/>
  <c r="S273" i="51"/>
  <c r="S238" i="51"/>
  <c r="S203" i="51"/>
  <c r="S168" i="51"/>
  <c r="S133" i="51"/>
  <c r="S63" i="51"/>
  <c r="S98" i="51"/>
  <c r="S29" i="51"/>
  <c r="S345" i="51" s="1"/>
  <c r="T28" i="51"/>
  <c r="T344" i="51" s="1"/>
  <c r="AT270" i="51"/>
  <c r="T307" i="51"/>
  <c r="T272" i="51"/>
  <c r="T202" i="51"/>
  <c r="T237" i="51"/>
  <c r="T167" i="51"/>
  <c r="T132" i="51"/>
  <c r="T97" i="51"/>
  <c r="T62" i="51"/>
  <c r="AG275" i="51"/>
  <c r="AH274" i="51"/>
  <c r="AP273" i="51"/>
  <c r="AR273" i="51" s="1"/>
  <c r="AT305" i="51"/>
  <c r="AN274" i="51"/>
  <c r="AM275" i="51"/>
  <c r="Q307" i="51"/>
  <c r="Q272" i="51"/>
  <c r="Q237" i="51"/>
  <c r="Q202" i="51"/>
  <c r="Q132" i="51"/>
  <c r="Q167" i="51"/>
  <c r="Q97" i="51"/>
  <c r="Q62" i="51"/>
  <c r="V27" i="51"/>
  <c r="V343" i="51" s="1"/>
  <c r="AQ343" i="51" s="1"/>
  <c r="AS343" i="51" s="1"/>
  <c r="AT343" i="51" s="1"/>
  <c r="M308" i="51"/>
  <c r="M273" i="51"/>
  <c r="M238" i="51"/>
  <c r="M203" i="51"/>
  <c r="M168" i="51"/>
  <c r="M133" i="51"/>
  <c r="M63" i="51"/>
  <c r="M98" i="51"/>
  <c r="N28" i="51"/>
  <c r="N344" i="51" s="1"/>
  <c r="M29" i="51"/>
  <c r="M345" i="51" s="1"/>
  <c r="AH29" i="51"/>
  <c r="AG30" i="51"/>
  <c r="AG311" i="51"/>
  <c r="AH310" i="51"/>
  <c r="P308" i="51"/>
  <c r="P238" i="51"/>
  <c r="P273" i="51"/>
  <c r="P203" i="51"/>
  <c r="P133" i="51"/>
  <c r="P168" i="51"/>
  <c r="P98" i="51"/>
  <c r="P63" i="51"/>
  <c r="Q28" i="51"/>
  <c r="Q344" i="51" s="1"/>
  <c r="P29" i="51"/>
  <c r="P345" i="51" s="1"/>
  <c r="AH239" i="51"/>
  <c r="AG240" i="51"/>
  <c r="N307" i="51"/>
  <c r="N272" i="51"/>
  <c r="N237" i="51"/>
  <c r="N202" i="51"/>
  <c r="N167" i="51"/>
  <c r="N132" i="51"/>
  <c r="N97" i="51"/>
  <c r="N62" i="51"/>
  <c r="V306" i="51"/>
  <c r="AQ306" i="51" s="1"/>
  <c r="AS306" i="51" s="1"/>
  <c r="V271" i="51"/>
  <c r="AQ271" i="51" s="1"/>
  <c r="AS271" i="51" s="1"/>
  <c r="AT271" i="51" s="1"/>
  <c r="V201" i="51"/>
  <c r="AQ201" i="51" s="1"/>
  <c r="AS201" i="51" s="1"/>
  <c r="AT201" i="51" s="1"/>
  <c r="V236" i="51"/>
  <c r="AQ236" i="51" s="1"/>
  <c r="AS236" i="51" s="1"/>
  <c r="V166" i="51"/>
  <c r="AQ166" i="51" s="1"/>
  <c r="AS166" i="51" s="1"/>
  <c r="AT166" i="51" s="1"/>
  <c r="V131" i="51"/>
  <c r="AQ131" i="51" s="1"/>
  <c r="AS131" i="51" s="1"/>
  <c r="AT131" i="51" s="1"/>
  <c r="V96" i="51"/>
  <c r="AQ96" i="51" s="1"/>
  <c r="AS96" i="51" s="1"/>
  <c r="V61" i="51"/>
  <c r="AQ61" i="51" s="1"/>
  <c r="AS61" i="51" s="1"/>
  <c r="AQ26" i="51"/>
  <c r="AS26" i="51" s="1"/>
  <c r="AT26" i="51" s="1"/>
  <c r="AT95" i="51"/>
  <c r="AN204" i="51"/>
  <c r="AP204" i="51" s="1"/>
  <c r="AR204" i="51" s="1"/>
  <c r="AM205" i="51"/>
  <c r="AN29" i="51"/>
  <c r="AM30" i="51"/>
  <c r="AK170" i="51"/>
  <c r="AJ171" i="51"/>
  <c r="AT25" i="51"/>
  <c r="AH64" i="51"/>
  <c r="AP64" i="51" s="1"/>
  <c r="AR64" i="51" s="1"/>
  <c r="AG65" i="51"/>
  <c r="AM170" i="51"/>
  <c r="AN169" i="51"/>
  <c r="AJ240" i="51"/>
  <c r="AK239" i="51"/>
  <c r="AT130" i="51"/>
  <c r="AJ136" i="51"/>
  <c r="AK135" i="51"/>
  <c r="AN65" i="51"/>
  <c r="AM66" i="51"/>
  <c r="AM101" i="51"/>
  <c r="AN100" i="51"/>
  <c r="AJ275" i="51"/>
  <c r="AK274" i="51"/>
  <c r="AM311" i="51"/>
  <c r="AN310" i="51"/>
  <c r="AN239" i="51"/>
  <c r="AM240" i="51"/>
  <c r="AJ310" i="51"/>
  <c r="AK309" i="51"/>
  <c r="AP309" i="51" s="1"/>
  <c r="AR309" i="51" s="1"/>
  <c r="AP28" i="51"/>
  <c r="AR28" i="51" s="1"/>
  <c r="AJ100" i="51"/>
  <c r="AK99" i="51"/>
  <c r="AP99" i="51" s="1"/>
  <c r="AR99" i="51" s="1"/>
  <c r="AG170" i="51"/>
  <c r="AH169" i="51"/>
  <c r="AP238" i="51"/>
  <c r="AR238" i="51" s="1"/>
  <c r="AT165" i="51"/>
  <c r="AH134" i="51"/>
  <c r="AG135" i="51"/>
  <c r="AK65" i="51"/>
  <c r="AJ66" i="51"/>
  <c r="AH100" i="51"/>
  <c r="AG101" i="51"/>
  <c r="AG206" i="51"/>
  <c r="AH205" i="51"/>
  <c r="V238" i="52" l="1"/>
  <c r="AQ238" i="52" s="1"/>
  <c r="AS238" i="52" s="1"/>
  <c r="AQ27" i="52"/>
  <c r="AS27" i="52" s="1"/>
  <c r="V344" i="52"/>
  <c r="AQ344" i="52" s="1"/>
  <c r="AS344" i="52" s="1"/>
  <c r="AT203" i="52"/>
  <c r="AT236" i="51"/>
  <c r="AB9" i="31" s="1"/>
  <c r="AV238" i="51"/>
  <c r="AU236" i="51"/>
  <c r="AH8" i="31"/>
  <c r="AG9" i="31"/>
  <c r="AM9" i="31"/>
  <c r="AP134" i="51"/>
  <c r="AR134" i="51" s="1"/>
  <c r="C8" i="31"/>
  <c r="R8" i="31"/>
  <c r="AR8" i="31"/>
  <c r="P9" i="31"/>
  <c r="U8" i="31"/>
  <c r="AU8" i="31"/>
  <c r="AK8" i="31"/>
  <c r="AY8" i="31"/>
  <c r="W9" i="31"/>
  <c r="AH9" i="31"/>
  <c r="O8" i="31"/>
  <c r="AB8" i="31"/>
  <c r="AP9" i="31"/>
  <c r="AY9" i="31"/>
  <c r="L8" i="31"/>
  <c r="C9" i="31"/>
  <c r="AE9" i="31"/>
  <c r="R9" i="31"/>
  <c r="AV10" i="31"/>
  <c r="AE8" i="31"/>
  <c r="AK9" i="31"/>
  <c r="AA9" i="31"/>
  <c r="AU9" i="31"/>
  <c r="W10" i="31"/>
  <c r="A43" i="31"/>
  <c r="AP171" i="52"/>
  <c r="AR171" i="52" s="1"/>
  <c r="AV64" i="51"/>
  <c r="B47" i="31" s="1"/>
  <c r="H8" i="31"/>
  <c r="C43" i="31"/>
  <c r="AU61" i="51"/>
  <c r="A44" i="31" s="1"/>
  <c r="AP274" i="53"/>
  <c r="AR274" i="53" s="1"/>
  <c r="AP169" i="51"/>
  <c r="AR169" i="51" s="1"/>
  <c r="AP240" i="53"/>
  <c r="AR240" i="53" s="1"/>
  <c r="AP204" i="53"/>
  <c r="AR204" i="53" s="1"/>
  <c r="AN65" i="53"/>
  <c r="AP65" i="53" s="1"/>
  <c r="AR65" i="53" s="1"/>
  <c r="AM66" i="53"/>
  <c r="P345" i="53"/>
  <c r="P309" i="53"/>
  <c r="P274" i="53"/>
  <c r="P239" i="53"/>
  <c r="P204" i="53"/>
  <c r="P169" i="53"/>
  <c r="P134" i="53"/>
  <c r="P99" i="53"/>
  <c r="P64" i="53"/>
  <c r="Q29" i="53"/>
  <c r="P30" i="53"/>
  <c r="AK30" i="53"/>
  <c r="AJ31" i="53"/>
  <c r="AK66" i="53"/>
  <c r="AJ67" i="53"/>
  <c r="AN241" i="53"/>
  <c r="AM242" i="53"/>
  <c r="AM347" i="53"/>
  <c r="AN346" i="53"/>
  <c r="Q344" i="53"/>
  <c r="Q308" i="53"/>
  <c r="Q273" i="53"/>
  <c r="Q238" i="53"/>
  <c r="Q203" i="53"/>
  <c r="Q168" i="53"/>
  <c r="Q133" i="53"/>
  <c r="Q98" i="53"/>
  <c r="Q63" i="53"/>
  <c r="V28" i="53"/>
  <c r="AG206" i="53"/>
  <c r="AH205" i="53"/>
  <c r="AJ206" i="53"/>
  <c r="AK205" i="53"/>
  <c r="AM31" i="53"/>
  <c r="AN30" i="53"/>
  <c r="AG172" i="53"/>
  <c r="AH171" i="53"/>
  <c r="AH135" i="53"/>
  <c r="AP135" i="53" s="1"/>
  <c r="AR135" i="53" s="1"/>
  <c r="AG136" i="53"/>
  <c r="AM102" i="53"/>
  <c r="AN101" i="53"/>
  <c r="M346" i="53"/>
  <c r="M310" i="53"/>
  <c r="M275" i="53"/>
  <c r="M240" i="53"/>
  <c r="M205" i="53"/>
  <c r="M170" i="53"/>
  <c r="M100" i="53"/>
  <c r="M65" i="53"/>
  <c r="N30" i="53"/>
  <c r="M135" i="53"/>
  <c r="M31" i="53"/>
  <c r="AN205" i="53"/>
  <c r="AM206" i="53"/>
  <c r="AP170" i="53"/>
  <c r="AR170" i="53" s="1"/>
  <c r="AP310" i="53"/>
  <c r="AR310" i="53" s="1"/>
  <c r="AT131" i="53"/>
  <c r="AT96" i="53"/>
  <c r="AM172" i="53"/>
  <c r="AN171" i="53"/>
  <c r="AM276" i="53"/>
  <c r="AN275" i="53"/>
  <c r="AJ172" i="53"/>
  <c r="AK171" i="53"/>
  <c r="AG31" i="53"/>
  <c r="AH30" i="53"/>
  <c r="AM137" i="53"/>
  <c r="AN136" i="53"/>
  <c r="AK136" i="53"/>
  <c r="AJ137" i="53"/>
  <c r="AG312" i="53"/>
  <c r="AH311" i="53"/>
  <c r="AG277" i="53"/>
  <c r="AH276" i="53"/>
  <c r="T345" i="53"/>
  <c r="T309" i="53"/>
  <c r="T274" i="53"/>
  <c r="T239" i="53"/>
  <c r="T204" i="53"/>
  <c r="T169" i="53"/>
  <c r="T134" i="53"/>
  <c r="T99" i="53"/>
  <c r="T64" i="53"/>
  <c r="AG102" i="53"/>
  <c r="AH101" i="53"/>
  <c r="AH346" i="53"/>
  <c r="AG347" i="53"/>
  <c r="N345" i="53"/>
  <c r="N309" i="53"/>
  <c r="N239" i="53"/>
  <c r="N204" i="53"/>
  <c r="N169" i="53"/>
  <c r="N274" i="53"/>
  <c r="N134" i="53"/>
  <c r="N64" i="53"/>
  <c r="N99" i="53"/>
  <c r="AH67" i="53"/>
  <c r="AG68" i="53"/>
  <c r="AG242" i="53"/>
  <c r="AH241" i="53"/>
  <c r="S346" i="53"/>
  <c r="S310" i="53"/>
  <c r="S275" i="53"/>
  <c r="S240" i="53"/>
  <c r="S170" i="53"/>
  <c r="S205" i="53"/>
  <c r="S100" i="53"/>
  <c r="S135" i="53"/>
  <c r="S65" i="53"/>
  <c r="T30" i="53"/>
  <c r="S31" i="53"/>
  <c r="AJ276" i="53"/>
  <c r="AK275" i="53"/>
  <c r="AM312" i="53"/>
  <c r="AN311" i="53"/>
  <c r="AK100" i="53"/>
  <c r="AP100" i="53" s="1"/>
  <c r="AR100" i="53" s="1"/>
  <c r="AJ101" i="53"/>
  <c r="V343" i="53"/>
  <c r="AQ343" i="53" s="1"/>
  <c r="AS343" i="53" s="1"/>
  <c r="V307" i="53"/>
  <c r="AQ307" i="53" s="1"/>
  <c r="AS307" i="53" s="1"/>
  <c r="V272" i="53"/>
  <c r="AQ272" i="53" s="1"/>
  <c r="AS272" i="53" s="1"/>
  <c r="V237" i="53"/>
  <c r="AQ237" i="53" s="1"/>
  <c r="AS237" i="53" s="1"/>
  <c r="AT237" i="53" s="1"/>
  <c r="V202" i="53"/>
  <c r="AQ202" i="53" s="1"/>
  <c r="AS202" i="53" s="1"/>
  <c r="AT202" i="53" s="1"/>
  <c r="V167" i="53"/>
  <c r="AQ167" i="53" s="1"/>
  <c r="AS167" i="53" s="1"/>
  <c r="V132" i="53"/>
  <c r="AQ132" i="53" s="1"/>
  <c r="AS132" i="53" s="1"/>
  <c r="V97" i="53"/>
  <c r="AQ97" i="53" s="1"/>
  <c r="AS97" i="53" s="1"/>
  <c r="V62" i="53"/>
  <c r="AQ62" i="53" s="1"/>
  <c r="AS62" i="53" s="1"/>
  <c r="AQ27" i="53"/>
  <c r="AS27" i="53" s="1"/>
  <c r="AJ312" i="53"/>
  <c r="AK311" i="53"/>
  <c r="AP29" i="53"/>
  <c r="AR29" i="53" s="1"/>
  <c r="AK347" i="53"/>
  <c r="AJ348" i="53"/>
  <c r="AK241" i="53"/>
  <c r="AJ242" i="53"/>
  <c r="AP66" i="52"/>
  <c r="AR66" i="52" s="1"/>
  <c r="AT273" i="52"/>
  <c r="AH102" i="52"/>
  <c r="AG103" i="52"/>
  <c r="AN311" i="52"/>
  <c r="AM312" i="52"/>
  <c r="AJ173" i="52"/>
  <c r="AK172" i="52"/>
  <c r="AM277" i="52"/>
  <c r="AN276" i="52"/>
  <c r="AM208" i="52"/>
  <c r="AN207" i="52"/>
  <c r="AP310" i="52"/>
  <c r="AR310" i="52" s="1"/>
  <c r="AG32" i="52"/>
  <c r="AH31" i="52"/>
  <c r="P347" i="52"/>
  <c r="P311" i="52"/>
  <c r="P276" i="52"/>
  <c r="P206" i="52"/>
  <c r="P241" i="52"/>
  <c r="P171" i="52"/>
  <c r="P136" i="52"/>
  <c r="P66" i="52"/>
  <c r="P101" i="52"/>
  <c r="Q30" i="52"/>
  <c r="P31" i="52"/>
  <c r="AT238" i="52"/>
  <c r="AG137" i="52"/>
  <c r="AH136" i="52"/>
  <c r="AP136" i="52" s="1"/>
  <c r="AR136" i="52" s="1"/>
  <c r="AH172" i="52"/>
  <c r="AG173" i="52"/>
  <c r="AN137" i="52"/>
  <c r="AM138" i="52"/>
  <c r="AJ349" i="52"/>
  <c r="AK348" i="52"/>
  <c r="AT344" i="52"/>
  <c r="AH311" i="52"/>
  <c r="AG312" i="52"/>
  <c r="M346" i="52"/>
  <c r="M310" i="52"/>
  <c r="M275" i="52"/>
  <c r="M205" i="52"/>
  <c r="M240" i="52"/>
  <c r="M170" i="52"/>
  <c r="M135" i="52"/>
  <c r="M100" i="52"/>
  <c r="M65" i="52"/>
  <c r="M30" i="52"/>
  <c r="N29" i="52"/>
  <c r="S346" i="52"/>
  <c r="S310" i="52"/>
  <c r="S275" i="52"/>
  <c r="S240" i="52"/>
  <c r="S205" i="52"/>
  <c r="S170" i="52"/>
  <c r="S135" i="52"/>
  <c r="S100" i="52"/>
  <c r="S65" i="52"/>
  <c r="S30" i="52"/>
  <c r="T29" i="52"/>
  <c r="AN30" i="52"/>
  <c r="AP30" i="52" s="1"/>
  <c r="AR30" i="52" s="1"/>
  <c r="AM31" i="52"/>
  <c r="AK67" i="52"/>
  <c r="AJ68" i="52"/>
  <c r="AN101" i="52"/>
  <c r="AP101" i="52" s="1"/>
  <c r="AR101" i="52" s="1"/>
  <c r="AM102" i="52"/>
  <c r="AM349" i="52"/>
  <c r="AN348" i="52"/>
  <c r="AG68" i="52"/>
  <c r="AH67" i="52"/>
  <c r="AK276" i="52"/>
  <c r="AP276" i="52" s="1"/>
  <c r="AR276" i="52" s="1"/>
  <c r="AJ277" i="52"/>
  <c r="T345" i="52"/>
  <c r="T309" i="52"/>
  <c r="T274" i="52"/>
  <c r="T239" i="52"/>
  <c r="T169" i="52"/>
  <c r="T204" i="52"/>
  <c r="T134" i="52"/>
  <c r="T64" i="52"/>
  <c r="T99" i="52"/>
  <c r="AN67" i="52"/>
  <c r="AM68" i="52"/>
  <c r="AM173" i="52"/>
  <c r="AN172" i="52"/>
  <c r="AJ208" i="52"/>
  <c r="AK207" i="52"/>
  <c r="AT98" i="52"/>
  <c r="AG242" i="52"/>
  <c r="AH241" i="52"/>
  <c r="AH277" i="52"/>
  <c r="AG278" i="52"/>
  <c r="AP275" i="52"/>
  <c r="AR275" i="52" s="1"/>
  <c r="AJ138" i="52"/>
  <c r="AK137" i="52"/>
  <c r="V28" i="52"/>
  <c r="AP240" i="52"/>
  <c r="AR240" i="52" s="1"/>
  <c r="AJ103" i="52"/>
  <c r="AK102" i="52"/>
  <c r="AK31" i="52"/>
  <c r="AJ32" i="52"/>
  <c r="AG207" i="52"/>
  <c r="AH206" i="52"/>
  <c r="AP206" i="52" s="1"/>
  <c r="AR206" i="52" s="1"/>
  <c r="N345" i="52"/>
  <c r="N309" i="52"/>
  <c r="N274" i="52"/>
  <c r="N239" i="52"/>
  <c r="N204" i="52"/>
  <c r="N169" i="52"/>
  <c r="N134" i="52"/>
  <c r="N64" i="52"/>
  <c r="N99" i="52"/>
  <c r="AN242" i="52"/>
  <c r="AM243" i="52"/>
  <c r="AK241" i="52"/>
  <c r="AJ242" i="52"/>
  <c r="AH347" i="52"/>
  <c r="AP347" i="52" s="1"/>
  <c r="AR347" i="52" s="1"/>
  <c r="AG348" i="52"/>
  <c r="AT27" i="52"/>
  <c r="AJ312" i="52"/>
  <c r="AK311" i="52"/>
  <c r="Q310" i="52"/>
  <c r="Q346" i="52"/>
  <c r="Q275" i="52"/>
  <c r="Q240" i="52"/>
  <c r="Q205" i="52"/>
  <c r="Q170" i="52"/>
  <c r="Q135" i="52"/>
  <c r="Q65" i="52"/>
  <c r="Q100" i="52"/>
  <c r="AH348" i="51"/>
  <c r="AG349" i="51"/>
  <c r="AM349" i="51"/>
  <c r="AN348" i="51"/>
  <c r="AJ348" i="51"/>
  <c r="AK347" i="51"/>
  <c r="AP347" i="51" s="1"/>
  <c r="AR347" i="51" s="1"/>
  <c r="AP274" i="51"/>
  <c r="AR274" i="51" s="1"/>
  <c r="AG171" i="51"/>
  <c r="AH170" i="51"/>
  <c r="AM312" i="51"/>
  <c r="AN311" i="51"/>
  <c r="AK206" i="51"/>
  <c r="AJ207" i="51"/>
  <c r="AJ67" i="51"/>
  <c r="AK66" i="51"/>
  <c r="AK100" i="51"/>
  <c r="AP100" i="51" s="1"/>
  <c r="AR100" i="51" s="1"/>
  <c r="AJ101" i="51"/>
  <c r="AJ137" i="51"/>
  <c r="AK136" i="51"/>
  <c r="AM31" i="51"/>
  <c r="AN30" i="51"/>
  <c r="AT96" i="51"/>
  <c r="N308" i="51"/>
  <c r="N238" i="51"/>
  <c r="N273" i="51"/>
  <c r="N203" i="51"/>
  <c r="N133" i="51"/>
  <c r="N168" i="51"/>
  <c r="N98" i="51"/>
  <c r="N63" i="51"/>
  <c r="AK171" i="51"/>
  <c r="AJ172" i="51"/>
  <c r="AG31" i="51"/>
  <c r="AH30" i="51"/>
  <c r="AJ276" i="51"/>
  <c r="AK275" i="51"/>
  <c r="AP239" i="51"/>
  <c r="AR239" i="51" s="1"/>
  <c r="V307" i="51"/>
  <c r="AQ307" i="51" s="1"/>
  <c r="AS307" i="51" s="1"/>
  <c r="AT307" i="51" s="1"/>
  <c r="V272" i="51"/>
  <c r="AQ272" i="51" s="1"/>
  <c r="AS272" i="51" s="1"/>
  <c r="AT272" i="51" s="1"/>
  <c r="V237" i="51"/>
  <c r="AQ237" i="51" s="1"/>
  <c r="AS237" i="51" s="1"/>
  <c r="V202" i="51"/>
  <c r="AQ202" i="51" s="1"/>
  <c r="AS202" i="51" s="1"/>
  <c r="AT202" i="51" s="1"/>
  <c r="V167" i="51"/>
  <c r="AQ167" i="51" s="1"/>
  <c r="AS167" i="51" s="1"/>
  <c r="AT167" i="51" s="1"/>
  <c r="V132" i="51"/>
  <c r="AQ132" i="51" s="1"/>
  <c r="AS132" i="51" s="1"/>
  <c r="V97" i="51"/>
  <c r="AQ97" i="51" s="1"/>
  <c r="AS97" i="51" s="1"/>
  <c r="AT97" i="51" s="1"/>
  <c r="V62" i="51"/>
  <c r="AQ62" i="51" s="1"/>
  <c r="AS62" i="51" s="1"/>
  <c r="AT62" i="51" s="1"/>
  <c r="AQ27" i="51"/>
  <c r="AS27" i="51" s="1"/>
  <c r="AT306" i="51"/>
  <c r="AM136" i="51"/>
  <c r="AN135" i="51"/>
  <c r="AG136" i="51"/>
  <c r="AH135" i="51"/>
  <c r="AK240" i="51"/>
  <c r="AJ241" i="51"/>
  <c r="AM206" i="51"/>
  <c r="AN205" i="51"/>
  <c r="AP205" i="51" s="1"/>
  <c r="AR205" i="51" s="1"/>
  <c r="P309" i="51"/>
  <c r="P274" i="51"/>
  <c r="P239" i="51"/>
  <c r="P204" i="51"/>
  <c r="P169" i="51"/>
  <c r="P64" i="51"/>
  <c r="P134" i="51"/>
  <c r="P99" i="51"/>
  <c r="Q29" i="51"/>
  <c r="Q345" i="51" s="1"/>
  <c r="P30" i="51"/>
  <c r="P346" i="51" s="1"/>
  <c r="AH65" i="51"/>
  <c r="AP65" i="51" s="1"/>
  <c r="AR65" i="51" s="1"/>
  <c r="AV65" i="51" s="1"/>
  <c r="B48" i="31" s="1"/>
  <c r="AG66" i="51"/>
  <c r="AG312" i="51"/>
  <c r="AH311" i="51"/>
  <c r="T308" i="51"/>
  <c r="T273" i="51"/>
  <c r="T238" i="51"/>
  <c r="T203" i="51"/>
  <c r="T133" i="51"/>
  <c r="T168" i="51"/>
  <c r="T98" i="51"/>
  <c r="T63" i="51"/>
  <c r="M309" i="51"/>
  <c r="M274" i="51"/>
  <c r="M239" i="51"/>
  <c r="M204" i="51"/>
  <c r="M99" i="51"/>
  <c r="M169" i="51"/>
  <c r="M64" i="51"/>
  <c r="M134" i="51"/>
  <c r="M30" i="51"/>
  <c r="M346" i="51" s="1"/>
  <c r="N29" i="51"/>
  <c r="AJ311" i="51"/>
  <c r="AK310" i="51"/>
  <c r="AP310" i="51" s="1"/>
  <c r="AR310" i="51" s="1"/>
  <c r="AN101" i="51"/>
  <c r="AM102" i="51"/>
  <c r="Q308" i="51"/>
  <c r="Q273" i="51"/>
  <c r="Q238" i="51"/>
  <c r="Q203" i="51"/>
  <c r="Q168" i="51"/>
  <c r="Q133" i="51"/>
  <c r="Q98" i="51"/>
  <c r="Q63" i="51"/>
  <c r="V28" i="51"/>
  <c r="V344" i="51" s="1"/>
  <c r="AQ344" i="51" s="1"/>
  <c r="AS344" i="51" s="1"/>
  <c r="AT61" i="51"/>
  <c r="AN275" i="51"/>
  <c r="AM276" i="51"/>
  <c r="AP29" i="51"/>
  <c r="AR29" i="51" s="1"/>
  <c r="AG207" i="51"/>
  <c r="AH206" i="51"/>
  <c r="AM241" i="51"/>
  <c r="AN240" i="51"/>
  <c r="AN66" i="51"/>
  <c r="AM67" i="51"/>
  <c r="AK30" i="51"/>
  <c r="AJ31" i="51"/>
  <c r="AG241" i="51"/>
  <c r="AH240" i="51"/>
  <c r="S309" i="51"/>
  <c r="S239" i="51"/>
  <c r="S274" i="51"/>
  <c r="S204" i="51"/>
  <c r="S134" i="51"/>
  <c r="S169" i="51"/>
  <c r="S99" i="51"/>
  <c r="S64" i="51"/>
  <c r="S30" i="51"/>
  <c r="S346" i="51" s="1"/>
  <c r="T29" i="51"/>
  <c r="T345" i="51" s="1"/>
  <c r="AH101" i="51"/>
  <c r="AG102" i="51"/>
  <c r="AM171" i="51"/>
  <c r="AN170" i="51"/>
  <c r="AH275" i="51"/>
  <c r="AG276" i="51"/>
  <c r="AP275" i="53" l="1"/>
  <c r="AR275" i="53" s="1"/>
  <c r="AP170" i="51"/>
  <c r="AR170" i="51" s="1"/>
  <c r="N345" i="51"/>
  <c r="AP30" i="51"/>
  <c r="AR30" i="51" s="1"/>
  <c r="AV239" i="51"/>
  <c r="AU237" i="51"/>
  <c r="AG10" i="31"/>
  <c r="AH10" i="31"/>
  <c r="AM10" i="31"/>
  <c r="AR10" i="31"/>
  <c r="O9" i="31"/>
  <c r="AR9" i="31"/>
  <c r="L9" i="31"/>
  <c r="V29" i="52"/>
  <c r="V275" i="52" s="1"/>
  <c r="AQ275" i="52" s="1"/>
  <c r="AS275" i="52" s="1"/>
  <c r="AP10" i="31"/>
  <c r="U9" i="31"/>
  <c r="L10" i="31"/>
  <c r="P10" i="31"/>
  <c r="AE10" i="31"/>
  <c r="AA10" i="31"/>
  <c r="AP346" i="53"/>
  <c r="AR346" i="53" s="1"/>
  <c r="AP241" i="52"/>
  <c r="AR241" i="52" s="1"/>
  <c r="H9" i="31"/>
  <c r="C44" i="31"/>
  <c r="AU62" i="51"/>
  <c r="A45" i="31" s="1"/>
  <c r="H10" i="31"/>
  <c r="C45" i="31"/>
  <c r="AP311" i="53"/>
  <c r="AR311" i="53" s="1"/>
  <c r="AP241" i="53"/>
  <c r="AR241" i="53" s="1"/>
  <c r="AJ313" i="53"/>
  <c r="AK312" i="53"/>
  <c r="AM207" i="53"/>
  <c r="AN206" i="53"/>
  <c r="AN31" i="53"/>
  <c r="AM32" i="53"/>
  <c r="V344" i="53"/>
  <c r="AQ344" i="53" s="1"/>
  <c r="AS344" i="53" s="1"/>
  <c r="AT344" i="53" s="1"/>
  <c r="V308" i="53"/>
  <c r="AQ308" i="53" s="1"/>
  <c r="AS308" i="53" s="1"/>
  <c r="AT308" i="53" s="1"/>
  <c r="V273" i="53"/>
  <c r="AQ273" i="53" s="1"/>
  <c r="AS273" i="53" s="1"/>
  <c r="V238" i="53"/>
  <c r="AQ238" i="53" s="1"/>
  <c r="AS238" i="53" s="1"/>
  <c r="AT238" i="53" s="1"/>
  <c r="V203" i="53"/>
  <c r="AQ203" i="53" s="1"/>
  <c r="AS203" i="53" s="1"/>
  <c r="AT203" i="53" s="1"/>
  <c r="V168" i="53"/>
  <c r="AQ168" i="53" s="1"/>
  <c r="AS168" i="53" s="1"/>
  <c r="AT168" i="53" s="1"/>
  <c r="V133" i="53"/>
  <c r="AQ133" i="53" s="1"/>
  <c r="AS133" i="53" s="1"/>
  <c r="AT133" i="53" s="1"/>
  <c r="V98" i="53"/>
  <c r="AQ98" i="53" s="1"/>
  <c r="AS98" i="53" s="1"/>
  <c r="V63" i="53"/>
  <c r="AQ63" i="53" s="1"/>
  <c r="AS63" i="53" s="1"/>
  <c r="AT63" i="53" s="1"/>
  <c r="AQ28" i="53"/>
  <c r="AS28" i="53" s="1"/>
  <c r="AT28" i="53" s="1"/>
  <c r="AN66" i="53"/>
  <c r="AP66" i="53" s="1"/>
  <c r="AR66" i="53" s="1"/>
  <c r="AM67" i="53"/>
  <c r="T346" i="53"/>
  <c r="T310" i="53"/>
  <c r="T275" i="53"/>
  <c r="T240" i="53"/>
  <c r="T205" i="53"/>
  <c r="T170" i="53"/>
  <c r="T135" i="53"/>
  <c r="T100" i="53"/>
  <c r="T65" i="53"/>
  <c r="AG32" i="53"/>
  <c r="AH31" i="53"/>
  <c r="AH136" i="53"/>
  <c r="AP136" i="53" s="1"/>
  <c r="AR136" i="53" s="1"/>
  <c r="AG137" i="53"/>
  <c r="AT27" i="53"/>
  <c r="AT307" i="53"/>
  <c r="AH347" i="53"/>
  <c r="AG348" i="53"/>
  <c r="AG103" i="53"/>
  <c r="AH102" i="53"/>
  <c r="AH277" i="53"/>
  <c r="AG278" i="53"/>
  <c r="AP171" i="53"/>
  <c r="AR171" i="53" s="1"/>
  <c r="AH172" i="53"/>
  <c r="AG173" i="53"/>
  <c r="AJ32" i="53"/>
  <c r="AK31" i="53"/>
  <c r="AM173" i="53"/>
  <c r="AN172" i="53"/>
  <c r="AT62" i="53"/>
  <c r="AT343" i="53"/>
  <c r="AJ173" i="53"/>
  <c r="AK172" i="53"/>
  <c r="AP30" i="53"/>
  <c r="AR30" i="53" s="1"/>
  <c r="AT272" i="53"/>
  <c r="AJ138" i="53"/>
  <c r="AK137" i="53"/>
  <c r="N346" i="53"/>
  <c r="N310" i="53"/>
  <c r="N275" i="53"/>
  <c r="N240" i="53"/>
  <c r="N205" i="53"/>
  <c r="N170" i="53"/>
  <c r="N135" i="53"/>
  <c r="N100" i="53"/>
  <c r="N65" i="53"/>
  <c r="AJ243" i="53"/>
  <c r="AK242" i="53"/>
  <c r="AJ102" i="53"/>
  <c r="AK101" i="53"/>
  <c r="AP101" i="53" s="1"/>
  <c r="AR101" i="53" s="1"/>
  <c r="AM313" i="53"/>
  <c r="AN312" i="53"/>
  <c r="AG313" i="53"/>
  <c r="AH312" i="53"/>
  <c r="AM103" i="53"/>
  <c r="AN102" i="53"/>
  <c r="AP205" i="53"/>
  <c r="AR205" i="53" s="1"/>
  <c r="AN347" i="53"/>
  <c r="AM348" i="53"/>
  <c r="AJ68" i="53"/>
  <c r="AK67" i="53"/>
  <c r="P346" i="53"/>
  <c r="P310" i="53"/>
  <c r="P275" i="53"/>
  <c r="P240" i="53"/>
  <c r="P205" i="53"/>
  <c r="P170" i="53"/>
  <c r="P135" i="53"/>
  <c r="P100" i="53"/>
  <c r="P31" i="53"/>
  <c r="P65" i="53"/>
  <c r="Q30" i="53"/>
  <c r="AT132" i="53"/>
  <c r="AH242" i="53"/>
  <c r="AG243" i="53"/>
  <c r="AM277" i="53"/>
  <c r="AN276" i="53"/>
  <c r="AT167" i="53"/>
  <c r="AJ207" i="53"/>
  <c r="AK206" i="53"/>
  <c r="AM243" i="53"/>
  <c r="AN242" i="53"/>
  <c r="AJ277" i="53"/>
  <c r="AK276" i="53"/>
  <c r="M347" i="53"/>
  <c r="M311" i="53"/>
  <c r="M276" i="53"/>
  <c r="M241" i="53"/>
  <c r="M206" i="53"/>
  <c r="M171" i="53"/>
  <c r="M136" i="53"/>
  <c r="M101" i="53"/>
  <c r="N31" i="53"/>
  <c r="M66" i="53"/>
  <c r="M32" i="53"/>
  <c r="Q345" i="53"/>
  <c r="Q309" i="53"/>
  <c r="Q274" i="53"/>
  <c r="Q239" i="53"/>
  <c r="Q204" i="53"/>
  <c r="Q169" i="53"/>
  <c r="Q134" i="53"/>
  <c r="Q99" i="53"/>
  <c r="Q64" i="53"/>
  <c r="V29" i="53"/>
  <c r="AG69" i="53"/>
  <c r="AH68" i="53"/>
  <c r="AK348" i="53"/>
  <c r="AJ349" i="53"/>
  <c r="S347" i="53"/>
  <c r="S311" i="53"/>
  <c r="S276" i="53"/>
  <c r="S241" i="53"/>
  <c r="S206" i="53"/>
  <c r="S171" i="53"/>
  <c r="S136" i="53"/>
  <c r="S101" i="53"/>
  <c r="S66" i="53"/>
  <c r="S32" i="53"/>
  <c r="T31" i="53"/>
  <c r="AN137" i="53"/>
  <c r="AM138" i="53"/>
  <c r="AT97" i="53"/>
  <c r="AH206" i="53"/>
  <c r="AG207" i="53"/>
  <c r="AP311" i="52"/>
  <c r="AR311" i="52" s="1"/>
  <c r="AT344" i="51"/>
  <c r="AP172" i="52"/>
  <c r="AR172" i="52" s="1"/>
  <c r="AN68" i="52"/>
  <c r="AM69" i="52"/>
  <c r="AH137" i="52"/>
  <c r="AP137" i="52" s="1"/>
  <c r="AR137" i="52" s="1"/>
  <c r="AG138" i="52"/>
  <c r="AJ313" i="52"/>
  <c r="AK312" i="52"/>
  <c r="AK208" i="52"/>
  <c r="AJ209" i="52"/>
  <c r="AM139" i="52"/>
  <c r="AN138" i="52"/>
  <c r="AK173" i="52"/>
  <c r="AJ174" i="52"/>
  <c r="AH207" i="52"/>
  <c r="AP207" i="52" s="1"/>
  <c r="AR207" i="52" s="1"/>
  <c r="AG208" i="52"/>
  <c r="AK103" i="52"/>
  <c r="AJ104" i="52"/>
  <c r="AM350" i="52"/>
  <c r="AN349" i="52"/>
  <c r="P312" i="52"/>
  <c r="P348" i="52"/>
  <c r="P277" i="52"/>
  <c r="P242" i="52"/>
  <c r="P207" i="52"/>
  <c r="P172" i="52"/>
  <c r="P102" i="52"/>
  <c r="P137" i="52"/>
  <c r="P67" i="52"/>
  <c r="P32" i="52"/>
  <c r="Q31" i="52"/>
  <c r="AM313" i="52"/>
  <c r="AN312" i="52"/>
  <c r="AN243" i="52"/>
  <c r="AM244" i="52"/>
  <c r="AJ33" i="52"/>
  <c r="AK32" i="52"/>
  <c r="AG243" i="52"/>
  <c r="AH242" i="52"/>
  <c r="AN102" i="52"/>
  <c r="AP102" i="52" s="1"/>
  <c r="AR102" i="52" s="1"/>
  <c r="AM103" i="52"/>
  <c r="AM32" i="52"/>
  <c r="AN31" i="52"/>
  <c r="AP31" i="52" s="1"/>
  <c r="AR31" i="52" s="1"/>
  <c r="AG174" i="52"/>
  <c r="AH173" i="52"/>
  <c r="Q347" i="52"/>
  <c r="Q311" i="52"/>
  <c r="Q276" i="52"/>
  <c r="Q241" i="52"/>
  <c r="Q206" i="52"/>
  <c r="Q171" i="52"/>
  <c r="Q136" i="52"/>
  <c r="Q101" i="52"/>
  <c r="Q66" i="52"/>
  <c r="V346" i="52"/>
  <c r="AQ346" i="52" s="1"/>
  <c r="AS346" i="52" s="1"/>
  <c r="V240" i="52"/>
  <c r="AQ240" i="52" s="1"/>
  <c r="AS240" i="52" s="1"/>
  <c r="V65" i="52"/>
  <c r="AQ65" i="52" s="1"/>
  <c r="AS65" i="52" s="1"/>
  <c r="AG349" i="52"/>
  <c r="AH348" i="52"/>
  <c r="AP348" i="52" s="1"/>
  <c r="AR348" i="52" s="1"/>
  <c r="V309" i="52"/>
  <c r="AQ309" i="52" s="1"/>
  <c r="AS309" i="52" s="1"/>
  <c r="V345" i="52"/>
  <c r="AQ345" i="52" s="1"/>
  <c r="AS345" i="52" s="1"/>
  <c r="V274" i="52"/>
  <c r="AQ274" i="52" s="1"/>
  <c r="AS274" i="52" s="1"/>
  <c r="V239" i="52"/>
  <c r="AQ239" i="52" s="1"/>
  <c r="AS239" i="52" s="1"/>
  <c r="V204" i="52"/>
  <c r="AQ204" i="52" s="1"/>
  <c r="AS204" i="52" s="1"/>
  <c r="AT204" i="52" s="1"/>
  <c r="V169" i="52"/>
  <c r="AQ169" i="52" s="1"/>
  <c r="AS169" i="52" s="1"/>
  <c r="V134" i="52"/>
  <c r="AQ134" i="52" s="1"/>
  <c r="AS134" i="52" s="1"/>
  <c r="V64" i="52"/>
  <c r="AQ64" i="52" s="1"/>
  <c r="AS64" i="52" s="1"/>
  <c r="V99" i="52"/>
  <c r="AQ99" i="52" s="1"/>
  <c r="AS99" i="52" s="1"/>
  <c r="AQ28" i="52"/>
  <c r="AS28" i="52" s="1"/>
  <c r="AN173" i="52"/>
  <c r="AM174" i="52"/>
  <c r="N346" i="52"/>
  <c r="N310" i="52"/>
  <c r="N275" i="52"/>
  <c r="N205" i="52"/>
  <c r="N135" i="52"/>
  <c r="N240" i="52"/>
  <c r="N170" i="52"/>
  <c r="N100" i="52"/>
  <c r="N65" i="52"/>
  <c r="AJ350" i="52"/>
  <c r="AK349" i="52"/>
  <c r="M311" i="52"/>
  <c r="M347" i="52"/>
  <c r="M276" i="52"/>
  <c r="M241" i="52"/>
  <c r="M171" i="52"/>
  <c r="M206" i="52"/>
  <c r="M101" i="52"/>
  <c r="M136" i="52"/>
  <c r="M66" i="52"/>
  <c r="M31" i="52"/>
  <c r="N30" i="52"/>
  <c r="AM209" i="52"/>
  <c r="AN208" i="52"/>
  <c r="AH68" i="52"/>
  <c r="AG69" i="52"/>
  <c r="AG313" i="52"/>
  <c r="AH312" i="52"/>
  <c r="AK242" i="52"/>
  <c r="AJ243" i="52"/>
  <c r="AK138" i="52"/>
  <c r="AJ139" i="52"/>
  <c r="AJ69" i="52"/>
  <c r="AK68" i="52"/>
  <c r="T346" i="52"/>
  <c r="T310" i="52"/>
  <c r="T275" i="52"/>
  <c r="T240" i="52"/>
  <c r="T205" i="52"/>
  <c r="T170" i="52"/>
  <c r="T135" i="52"/>
  <c r="T100" i="52"/>
  <c r="T65" i="52"/>
  <c r="AG104" i="52"/>
  <c r="AH103" i="52"/>
  <c r="AH278" i="52"/>
  <c r="AG279" i="52"/>
  <c r="AJ278" i="52"/>
  <c r="AK277" i="52"/>
  <c r="AP67" i="52"/>
  <c r="AR67" i="52" s="1"/>
  <c r="S347" i="52"/>
  <c r="S311" i="52"/>
  <c r="S276" i="52"/>
  <c r="S241" i="52"/>
  <c r="S206" i="52"/>
  <c r="S171" i="52"/>
  <c r="S136" i="52"/>
  <c r="S101" i="52"/>
  <c r="S31" i="52"/>
  <c r="T30" i="52"/>
  <c r="S66" i="52"/>
  <c r="AN277" i="52"/>
  <c r="AM278" i="52"/>
  <c r="AH32" i="52"/>
  <c r="AG33" i="52"/>
  <c r="AN349" i="51"/>
  <c r="AM350" i="51"/>
  <c r="AG350" i="51"/>
  <c r="AH349" i="51"/>
  <c r="AJ349" i="51"/>
  <c r="AK348" i="51"/>
  <c r="AP348" i="51" s="1"/>
  <c r="AR348" i="51" s="1"/>
  <c r="AP135" i="51"/>
  <c r="AR135" i="51" s="1"/>
  <c r="AH102" i="51"/>
  <c r="AG103" i="51"/>
  <c r="AT237" i="51"/>
  <c r="AN102" i="51"/>
  <c r="AM103" i="51"/>
  <c r="AT27" i="51"/>
  <c r="S310" i="51"/>
  <c r="S275" i="51"/>
  <c r="S240" i="51"/>
  <c r="S135" i="51"/>
  <c r="S170" i="51"/>
  <c r="S65" i="51"/>
  <c r="S100" i="51"/>
  <c r="S205" i="51"/>
  <c r="T30" i="51"/>
  <c r="T346" i="51" s="1"/>
  <c r="S31" i="51"/>
  <c r="S347" i="51" s="1"/>
  <c r="AJ32" i="51"/>
  <c r="AK31" i="51"/>
  <c r="AH207" i="51"/>
  <c r="AG208" i="51"/>
  <c r="AM277" i="51"/>
  <c r="AN276" i="51"/>
  <c r="M310" i="51"/>
  <c r="M275" i="51"/>
  <c r="M240" i="51"/>
  <c r="M205" i="51"/>
  <c r="M170" i="51"/>
  <c r="M100" i="51"/>
  <c r="M135" i="51"/>
  <c r="M65" i="51"/>
  <c r="N30" i="51"/>
  <c r="N346" i="51" s="1"/>
  <c r="M31" i="51"/>
  <c r="M347" i="51" s="1"/>
  <c r="AN67" i="51"/>
  <c r="AM68" i="51"/>
  <c r="AH312" i="51"/>
  <c r="AG313" i="51"/>
  <c r="AJ68" i="51"/>
  <c r="AK67" i="51"/>
  <c r="N274" i="51"/>
  <c r="N309" i="51"/>
  <c r="N239" i="51"/>
  <c r="N204" i="51"/>
  <c r="N169" i="51"/>
  <c r="N134" i="51"/>
  <c r="N64" i="51"/>
  <c r="N99" i="51"/>
  <c r="AK207" i="51"/>
  <c r="AJ208" i="51"/>
  <c r="AN241" i="51"/>
  <c r="AM242" i="51"/>
  <c r="V308" i="51"/>
  <c r="AQ308" i="51" s="1"/>
  <c r="AS308" i="51" s="1"/>
  <c r="V273" i="51"/>
  <c r="AQ273" i="51" s="1"/>
  <c r="AS273" i="51" s="1"/>
  <c r="AT273" i="51" s="1"/>
  <c r="V238" i="51"/>
  <c r="AQ238" i="51" s="1"/>
  <c r="AS238" i="51" s="1"/>
  <c r="AT238" i="51" s="1"/>
  <c r="V203" i="51"/>
  <c r="AQ203" i="51" s="1"/>
  <c r="AS203" i="51" s="1"/>
  <c r="AT203" i="51" s="1"/>
  <c r="V133" i="51"/>
  <c r="AQ133" i="51" s="1"/>
  <c r="AS133" i="51" s="1"/>
  <c r="AT133" i="51" s="1"/>
  <c r="V168" i="51"/>
  <c r="AQ168" i="51" s="1"/>
  <c r="AS168" i="51" s="1"/>
  <c r="AT168" i="51" s="1"/>
  <c r="V98" i="51"/>
  <c r="AQ98" i="51" s="1"/>
  <c r="AS98" i="51" s="1"/>
  <c r="V63" i="51"/>
  <c r="AQ63" i="51" s="1"/>
  <c r="AS63" i="51" s="1"/>
  <c r="AQ28" i="51"/>
  <c r="AS28" i="51" s="1"/>
  <c r="AG32" i="51"/>
  <c r="AH31" i="51"/>
  <c r="AJ242" i="51"/>
  <c r="AK241" i="51"/>
  <c r="AG67" i="51"/>
  <c r="AH66" i="51"/>
  <c r="AP66" i="51" s="1"/>
  <c r="AR66" i="51" s="1"/>
  <c r="AV66" i="51" s="1"/>
  <c r="B49" i="31" s="1"/>
  <c r="Q309" i="51"/>
  <c r="Q239" i="51"/>
  <c r="Q274" i="51"/>
  <c r="Q204" i="51"/>
  <c r="Q134" i="51"/>
  <c r="Q169" i="51"/>
  <c r="Q99" i="51"/>
  <c r="Q64" i="51"/>
  <c r="V29" i="51"/>
  <c r="V345" i="51" s="1"/>
  <c r="AQ345" i="51" s="1"/>
  <c r="AS345" i="51" s="1"/>
  <c r="AG277" i="51"/>
  <c r="AH276" i="51"/>
  <c r="AJ312" i="51"/>
  <c r="AK311" i="51"/>
  <c r="AP311" i="51" s="1"/>
  <c r="AR311" i="51" s="1"/>
  <c r="AN136" i="51"/>
  <c r="AM137" i="51"/>
  <c r="AM313" i="51"/>
  <c r="AN312" i="51"/>
  <c r="AH136" i="51"/>
  <c r="AG137" i="51"/>
  <c r="T309" i="51"/>
  <c r="T274" i="51"/>
  <c r="T239" i="51"/>
  <c r="T169" i="51"/>
  <c r="T204" i="51"/>
  <c r="T134" i="51"/>
  <c r="T64" i="51"/>
  <c r="T99" i="51"/>
  <c r="AP240" i="51"/>
  <c r="AR240" i="51" s="1"/>
  <c r="AV240" i="51" s="1"/>
  <c r="AK101" i="51"/>
  <c r="AP101" i="51" s="1"/>
  <c r="AR101" i="51" s="1"/>
  <c r="AJ102" i="51"/>
  <c r="AM172" i="51"/>
  <c r="AN171" i="51"/>
  <c r="AT132" i="51"/>
  <c r="AP275" i="51"/>
  <c r="AR275" i="51" s="1"/>
  <c r="AK172" i="51"/>
  <c r="AJ173" i="51"/>
  <c r="AN31" i="51"/>
  <c r="AM32" i="51"/>
  <c r="AK276" i="51"/>
  <c r="AJ277" i="51"/>
  <c r="AG242" i="51"/>
  <c r="AH241" i="51"/>
  <c r="P310" i="51"/>
  <c r="P275" i="51"/>
  <c r="P240" i="51"/>
  <c r="P205" i="51"/>
  <c r="P170" i="51"/>
  <c r="P100" i="51"/>
  <c r="P135" i="51"/>
  <c r="P65" i="51"/>
  <c r="P31" i="51"/>
  <c r="P347" i="51" s="1"/>
  <c r="Q30" i="51"/>
  <c r="Q346" i="51" s="1"/>
  <c r="AN206" i="51"/>
  <c r="AP206" i="51" s="1"/>
  <c r="AR206" i="51" s="1"/>
  <c r="AM207" i="51"/>
  <c r="AK137" i="51"/>
  <c r="AJ138" i="51"/>
  <c r="AG172" i="51"/>
  <c r="AH171" i="51"/>
  <c r="V310" i="52" l="1"/>
  <c r="AQ310" i="52" s="1"/>
  <c r="AS310" i="52" s="1"/>
  <c r="AT310" i="52" s="1"/>
  <c r="AU238" i="51"/>
  <c r="V135" i="52"/>
  <c r="AQ135" i="52" s="1"/>
  <c r="AS135" i="52" s="1"/>
  <c r="AT135" i="52" s="1"/>
  <c r="V100" i="52"/>
  <c r="AQ100" i="52" s="1"/>
  <c r="AS100" i="52" s="1"/>
  <c r="AT100" i="52" s="1"/>
  <c r="V170" i="52"/>
  <c r="AQ170" i="52" s="1"/>
  <c r="AS170" i="52" s="1"/>
  <c r="V205" i="52"/>
  <c r="AQ205" i="52" s="1"/>
  <c r="AS205" i="52" s="1"/>
  <c r="AT205" i="52" s="1"/>
  <c r="AQ29" i="52"/>
  <c r="AS29" i="52" s="1"/>
  <c r="C10" i="31"/>
  <c r="O10" i="31"/>
  <c r="R11" i="31"/>
  <c r="AY11" i="31"/>
  <c r="AY10" i="31"/>
  <c r="AM11" i="31"/>
  <c r="AB10" i="31"/>
  <c r="AP11" i="31"/>
  <c r="AU10" i="31"/>
  <c r="AB11" i="31"/>
  <c r="W11" i="31"/>
  <c r="U10" i="31"/>
  <c r="AE11" i="31"/>
  <c r="AH11" i="31"/>
  <c r="R10" i="31"/>
  <c r="U11" i="31"/>
  <c r="AK10" i="31"/>
  <c r="AU11" i="31"/>
  <c r="AP242" i="52"/>
  <c r="AR242" i="52" s="1"/>
  <c r="AP276" i="53"/>
  <c r="AR276" i="53" s="1"/>
  <c r="V30" i="52"/>
  <c r="V206" i="52" s="1"/>
  <c r="AQ206" i="52" s="1"/>
  <c r="AS206" i="52" s="1"/>
  <c r="AP68" i="52"/>
  <c r="AR68" i="52" s="1"/>
  <c r="AP347" i="53"/>
  <c r="AR347" i="53" s="1"/>
  <c r="AU63" i="51"/>
  <c r="A46" i="31" s="1"/>
  <c r="AP206" i="53"/>
  <c r="AR206" i="53" s="1"/>
  <c r="AM278" i="53"/>
  <c r="AN277" i="53"/>
  <c r="AK349" i="53"/>
  <c r="AJ350" i="53"/>
  <c r="M348" i="53"/>
  <c r="M312" i="53"/>
  <c r="M277" i="53"/>
  <c r="M207" i="53"/>
  <c r="M242" i="53"/>
  <c r="M172" i="53"/>
  <c r="M137" i="53"/>
  <c r="M67" i="53"/>
  <c r="M33" i="53"/>
  <c r="M102" i="53"/>
  <c r="N32" i="53"/>
  <c r="AT98" i="53"/>
  <c r="AJ174" i="53"/>
  <c r="AK173" i="53"/>
  <c r="AH278" i="53"/>
  <c r="AG279" i="53"/>
  <c r="AP312" i="53"/>
  <c r="AR312" i="53" s="1"/>
  <c r="AJ69" i="53"/>
  <c r="AK68" i="53"/>
  <c r="AJ314" i="53"/>
  <c r="AK313" i="53"/>
  <c r="AM244" i="53"/>
  <c r="AN243" i="53"/>
  <c r="AN348" i="53"/>
  <c r="AM349" i="53"/>
  <c r="AP242" i="53"/>
  <c r="AR242" i="53" s="1"/>
  <c r="AJ139" i="53"/>
  <c r="AK138" i="53"/>
  <c r="AT273" i="53"/>
  <c r="AH32" i="53"/>
  <c r="AG33" i="53"/>
  <c r="AN67" i="53"/>
  <c r="AP67" i="53" s="1"/>
  <c r="AR67" i="53" s="1"/>
  <c r="AM68" i="53"/>
  <c r="AG208" i="53"/>
  <c r="AH207" i="53"/>
  <c r="T347" i="53"/>
  <c r="T311" i="53"/>
  <c r="T276" i="53"/>
  <c r="T241" i="53"/>
  <c r="T206" i="53"/>
  <c r="T171" i="53"/>
  <c r="T136" i="53"/>
  <c r="T101" i="53"/>
  <c r="T66" i="53"/>
  <c r="AH69" i="53"/>
  <c r="AG70" i="53"/>
  <c r="V345" i="53"/>
  <c r="AQ345" i="53" s="1"/>
  <c r="AS345" i="53" s="1"/>
  <c r="V309" i="53"/>
  <c r="AQ309" i="53" s="1"/>
  <c r="AS309" i="53" s="1"/>
  <c r="V274" i="53"/>
  <c r="AQ274" i="53" s="1"/>
  <c r="AS274" i="53" s="1"/>
  <c r="AT274" i="53" s="1"/>
  <c r="V239" i="53"/>
  <c r="AQ239" i="53" s="1"/>
  <c r="AS239" i="53" s="1"/>
  <c r="V204" i="53"/>
  <c r="AQ204" i="53" s="1"/>
  <c r="AS204" i="53" s="1"/>
  <c r="AT204" i="53" s="1"/>
  <c r="V169" i="53"/>
  <c r="AQ169" i="53" s="1"/>
  <c r="AS169" i="53" s="1"/>
  <c r="V134" i="53"/>
  <c r="AQ134" i="53" s="1"/>
  <c r="AS134" i="53" s="1"/>
  <c r="V64" i="53"/>
  <c r="AQ64" i="53" s="1"/>
  <c r="AS64" i="53" s="1"/>
  <c r="AQ29" i="53"/>
  <c r="AS29" i="53" s="1"/>
  <c r="V99" i="53"/>
  <c r="AQ99" i="53" s="1"/>
  <c r="AS99" i="53" s="1"/>
  <c r="N347" i="53"/>
  <c r="N311" i="53"/>
  <c r="N276" i="53"/>
  <c r="N241" i="53"/>
  <c r="N206" i="53"/>
  <c r="N171" i="53"/>
  <c r="N101" i="53"/>
  <c r="N136" i="53"/>
  <c r="N66" i="53"/>
  <c r="AM314" i="53"/>
  <c r="AN313" i="53"/>
  <c r="AK243" i="53"/>
  <c r="AJ244" i="53"/>
  <c r="AP31" i="53"/>
  <c r="AR31" i="53" s="1"/>
  <c r="AG104" i="53"/>
  <c r="AH103" i="53"/>
  <c r="AM33" i="53"/>
  <c r="AN32" i="53"/>
  <c r="S348" i="53"/>
  <c r="S312" i="53"/>
  <c r="S242" i="53"/>
  <c r="S277" i="53"/>
  <c r="S207" i="53"/>
  <c r="S172" i="53"/>
  <c r="S137" i="53"/>
  <c r="S102" i="53"/>
  <c r="S67" i="53"/>
  <c r="T32" i="53"/>
  <c r="S33" i="53"/>
  <c r="AK207" i="53"/>
  <c r="AJ208" i="53"/>
  <c r="AH243" i="53"/>
  <c r="AG244" i="53"/>
  <c r="AJ33" i="53"/>
  <c r="AK32" i="53"/>
  <c r="AH348" i="53"/>
  <c r="AG349" i="53"/>
  <c r="Q346" i="53"/>
  <c r="Q310" i="53"/>
  <c r="Q275" i="53"/>
  <c r="Q240" i="53"/>
  <c r="Q205" i="53"/>
  <c r="Q170" i="53"/>
  <c r="Q135" i="53"/>
  <c r="Q65" i="53"/>
  <c r="Q100" i="53"/>
  <c r="V30" i="53"/>
  <c r="AJ103" i="53"/>
  <c r="AK102" i="53"/>
  <c r="AP102" i="53" s="1"/>
  <c r="AR102" i="53" s="1"/>
  <c r="AM208" i="53"/>
  <c r="AN207" i="53"/>
  <c r="AM139" i="53"/>
  <c r="AN138" i="53"/>
  <c r="AJ278" i="53"/>
  <c r="AK277" i="53"/>
  <c r="AP277" i="53" s="1"/>
  <c r="AR277" i="53" s="1"/>
  <c r="P347" i="53"/>
  <c r="P311" i="53"/>
  <c r="P241" i="53"/>
  <c r="P276" i="53"/>
  <c r="P206" i="53"/>
  <c r="P171" i="53"/>
  <c r="P136" i="53"/>
  <c r="P66" i="53"/>
  <c r="Q31" i="53"/>
  <c r="P101" i="53"/>
  <c r="P32" i="53"/>
  <c r="AM104" i="53"/>
  <c r="AN103" i="53"/>
  <c r="AG314" i="53"/>
  <c r="AH313" i="53"/>
  <c r="AP172" i="53"/>
  <c r="AR172" i="53" s="1"/>
  <c r="AM174" i="53"/>
  <c r="AN173" i="53"/>
  <c r="AG174" i="53"/>
  <c r="AH173" i="53"/>
  <c r="AG138" i="53"/>
  <c r="AH137" i="53"/>
  <c r="AP137" i="53" s="1"/>
  <c r="AR137" i="53" s="1"/>
  <c r="AT345" i="51"/>
  <c r="AG70" i="52"/>
  <c r="AH69" i="52"/>
  <c r="AN209" i="52"/>
  <c r="AM210" i="52"/>
  <c r="AM279" i="52"/>
  <c r="AN278" i="52"/>
  <c r="AK278" i="52"/>
  <c r="AJ279" i="52"/>
  <c r="AK69" i="52"/>
  <c r="AJ70" i="52"/>
  <c r="N347" i="52"/>
  <c r="N311" i="52"/>
  <c r="N241" i="52"/>
  <c r="N276" i="52"/>
  <c r="N206" i="52"/>
  <c r="N171" i="52"/>
  <c r="N136" i="52"/>
  <c r="N101" i="52"/>
  <c r="N66" i="52"/>
  <c r="AT240" i="52"/>
  <c r="AT239" i="52"/>
  <c r="AN32" i="52"/>
  <c r="AP32" i="52" s="1"/>
  <c r="AR32" i="52" s="1"/>
  <c r="AM33" i="52"/>
  <c r="AK33" i="52"/>
  <c r="AJ34" i="52"/>
  <c r="P349" i="52"/>
  <c r="P313" i="52"/>
  <c r="P278" i="52"/>
  <c r="P243" i="52"/>
  <c r="P208" i="52"/>
  <c r="P173" i="52"/>
  <c r="P138" i="52"/>
  <c r="P68" i="52"/>
  <c r="P103" i="52"/>
  <c r="P33" i="52"/>
  <c r="Q32" i="52"/>
  <c r="AN139" i="52"/>
  <c r="AM140" i="52"/>
  <c r="AT99" i="52"/>
  <c r="V311" i="52"/>
  <c r="AQ311" i="52" s="1"/>
  <c r="AS311" i="52" s="1"/>
  <c r="V171" i="52"/>
  <c r="AQ171" i="52" s="1"/>
  <c r="AS171" i="52" s="1"/>
  <c r="AM104" i="52"/>
  <c r="AN103" i="52"/>
  <c r="AP103" i="52" s="1"/>
  <c r="AR103" i="52" s="1"/>
  <c r="AT345" i="52"/>
  <c r="AT346" i="52"/>
  <c r="AT309" i="52"/>
  <c r="AG209" i="52"/>
  <c r="AH208" i="52"/>
  <c r="AP208" i="52" s="1"/>
  <c r="AR208" i="52" s="1"/>
  <c r="AG280" i="52"/>
  <c r="AH279" i="52"/>
  <c r="AT275" i="52"/>
  <c r="AT274" i="52"/>
  <c r="AJ210" i="52"/>
  <c r="AK209" i="52"/>
  <c r="AG34" i="52"/>
  <c r="AH33" i="52"/>
  <c r="T347" i="52"/>
  <c r="T311" i="52"/>
  <c r="T276" i="52"/>
  <c r="T241" i="52"/>
  <c r="T206" i="52"/>
  <c r="T171" i="52"/>
  <c r="T136" i="52"/>
  <c r="T66" i="52"/>
  <c r="T101" i="52"/>
  <c r="AG105" i="52"/>
  <c r="AH104" i="52"/>
  <c r="AK139" i="52"/>
  <c r="AJ140" i="52"/>
  <c r="AT65" i="52"/>
  <c r="AT64" i="52"/>
  <c r="AG244" i="52"/>
  <c r="AH243" i="52"/>
  <c r="AP312" i="52"/>
  <c r="AR312" i="52" s="1"/>
  <c r="M348" i="52"/>
  <c r="M312" i="52"/>
  <c r="M277" i="52"/>
  <c r="M242" i="52"/>
  <c r="M207" i="52"/>
  <c r="M172" i="52"/>
  <c r="M137" i="52"/>
  <c r="M67" i="52"/>
  <c r="M102" i="52"/>
  <c r="M32" i="52"/>
  <c r="N31" i="52"/>
  <c r="AJ105" i="52"/>
  <c r="AK104" i="52"/>
  <c r="AM245" i="52"/>
  <c r="AN244" i="52"/>
  <c r="S348" i="52"/>
  <c r="S312" i="52"/>
  <c r="S277" i="52"/>
  <c r="S207" i="52"/>
  <c r="S242" i="52"/>
  <c r="S172" i="52"/>
  <c r="S137" i="52"/>
  <c r="S102" i="52"/>
  <c r="S67" i="52"/>
  <c r="S32" i="52"/>
  <c r="T31" i="52"/>
  <c r="AK350" i="52"/>
  <c r="AJ351" i="52"/>
  <c r="AT134" i="52"/>
  <c r="AM314" i="52"/>
  <c r="AN313" i="52"/>
  <c r="AN350" i="52"/>
  <c r="AM351" i="52"/>
  <c r="AJ175" i="52"/>
  <c r="AK174" i="52"/>
  <c r="AJ314" i="52"/>
  <c r="AK313" i="52"/>
  <c r="AT28" i="52"/>
  <c r="AT29" i="52"/>
  <c r="AM70" i="52"/>
  <c r="AN69" i="52"/>
  <c r="AG314" i="52"/>
  <c r="AH313" i="52"/>
  <c r="AM175" i="52"/>
  <c r="AN174" i="52"/>
  <c r="AT169" i="52"/>
  <c r="AT170" i="52"/>
  <c r="AH349" i="52"/>
  <c r="AP349" i="52" s="1"/>
  <c r="AR349" i="52" s="1"/>
  <c r="AG350" i="52"/>
  <c r="AH174" i="52"/>
  <c r="AG175" i="52"/>
  <c r="AP173" i="52"/>
  <c r="AR173" i="52" s="1"/>
  <c r="AP277" i="52"/>
  <c r="AR277" i="52" s="1"/>
  <c r="AJ244" i="52"/>
  <c r="AK243" i="52"/>
  <c r="Q348" i="52"/>
  <c r="Q312" i="52"/>
  <c r="Q242" i="52"/>
  <c r="Q277" i="52"/>
  <c r="Q207" i="52"/>
  <c r="Q172" i="52"/>
  <c r="Q137" i="52"/>
  <c r="Q102" i="52"/>
  <c r="Q67" i="52"/>
  <c r="AH138" i="52"/>
  <c r="AP138" i="52" s="1"/>
  <c r="AR138" i="52" s="1"/>
  <c r="AG139" i="52"/>
  <c r="AH350" i="51"/>
  <c r="AG351" i="51"/>
  <c r="AN350" i="51"/>
  <c r="AM351" i="51"/>
  <c r="AK349" i="51"/>
  <c r="AP349" i="51" s="1"/>
  <c r="AR349" i="51" s="1"/>
  <c r="AJ350" i="51"/>
  <c r="AP171" i="51"/>
  <c r="AR171" i="51" s="1"/>
  <c r="AP276" i="51"/>
  <c r="AR276" i="51" s="1"/>
  <c r="AP136" i="51"/>
  <c r="AR136" i="51" s="1"/>
  <c r="AP31" i="51"/>
  <c r="AR31" i="51" s="1"/>
  <c r="AH137" i="51"/>
  <c r="AG138" i="51"/>
  <c r="M311" i="51"/>
  <c r="M276" i="51"/>
  <c r="M241" i="51"/>
  <c r="M206" i="51"/>
  <c r="M136" i="51"/>
  <c r="M171" i="51"/>
  <c r="M101" i="51"/>
  <c r="M66" i="51"/>
  <c r="M32" i="51"/>
  <c r="M348" i="51" s="1"/>
  <c r="N31" i="51"/>
  <c r="N347" i="51" s="1"/>
  <c r="AM208" i="51"/>
  <c r="AN207" i="51"/>
  <c r="AP207" i="51" s="1"/>
  <c r="AR207" i="51" s="1"/>
  <c r="AH242" i="51"/>
  <c r="AG243" i="51"/>
  <c r="AT63" i="51"/>
  <c r="AH313" i="51"/>
  <c r="AG314" i="51"/>
  <c r="N310" i="51"/>
  <c r="N275" i="51"/>
  <c r="N240" i="51"/>
  <c r="N135" i="51"/>
  <c r="N205" i="51"/>
  <c r="N170" i="51"/>
  <c r="N100" i="51"/>
  <c r="N65" i="51"/>
  <c r="AK32" i="51"/>
  <c r="AJ33" i="51"/>
  <c r="AK138" i="51"/>
  <c r="AJ139" i="51"/>
  <c r="AT98" i="51"/>
  <c r="S311" i="51"/>
  <c r="S276" i="51"/>
  <c r="S241" i="51"/>
  <c r="S206" i="51"/>
  <c r="S171" i="51"/>
  <c r="S136" i="51"/>
  <c r="S101" i="51"/>
  <c r="S66" i="51"/>
  <c r="S32" i="51"/>
  <c r="S348" i="51" s="1"/>
  <c r="T31" i="51"/>
  <c r="T347" i="51" s="1"/>
  <c r="AM33" i="51"/>
  <c r="AN32" i="51"/>
  <c r="AM243" i="51"/>
  <c r="AN242" i="51"/>
  <c r="Q310" i="51"/>
  <c r="Q275" i="51"/>
  <c r="Q240" i="51"/>
  <c r="Q205" i="51"/>
  <c r="Q170" i="51"/>
  <c r="Q135" i="51"/>
  <c r="Q65" i="51"/>
  <c r="Q100" i="51"/>
  <c r="V30" i="51"/>
  <c r="V346" i="51" s="1"/>
  <c r="AQ346" i="51" s="1"/>
  <c r="AS346" i="51" s="1"/>
  <c r="AT346" i="51" s="1"/>
  <c r="AG68" i="51"/>
  <c r="AH67" i="51"/>
  <c r="AP67" i="51" s="1"/>
  <c r="AR67" i="51" s="1"/>
  <c r="AV67" i="51" s="1"/>
  <c r="B50" i="31" s="1"/>
  <c r="AM69" i="51"/>
  <c r="AN68" i="51"/>
  <c r="AT28" i="51"/>
  <c r="AN103" i="51"/>
  <c r="AM104" i="51"/>
  <c r="V309" i="51"/>
  <c r="AQ309" i="51" s="1"/>
  <c r="AS309" i="51" s="1"/>
  <c r="AT309" i="51" s="1"/>
  <c r="V274" i="51"/>
  <c r="AQ274" i="51" s="1"/>
  <c r="AS274" i="51" s="1"/>
  <c r="V204" i="51"/>
  <c r="AQ204" i="51" s="1"/>
  <c r="AS204" i="51" s="1"/>
  <c r="AT204" i="51" s="1"/>
  <c r="V239" i="51"/>
  <c r="AQ239" i="51" s="1"/>
  <c r="V169" i="51"/>
  <c r="AQ169" i="51" s="1"/>
  <c r="AS169" i="51" s="1"/>
  <c r="V64" i="51"/>
  <c r="AQ64" i="51" s="1"/>
  <c r="V134" i="51"/>
  <c r="AQ134" i="51" s="1"/>
  <c r="AS134" i="51" s="1"/>
  <c r="V99" i="51"/>
  <c r="AQ99" i="51" s="1"/>
  <c r="AS99" i="51" s="1"/>
  <c r="AQ29" i="51"/>
  <c r="AS29" i="51" s="1"/>
  <c r="AT29" i="51" s="1"/>
  <c r="AK312" i="51"/>
  <c r="AP312" i="51" s="1"/>
  <c r="AR312" i="51" s="1"/>
  <c r="AJ313" i="51"/>
  <c r="P311" i="51"/>
  <c r="P276" i="51"/>
  <c r="P241" i="51"/>
  <c r="P206" i="51"/>
  <c r="P171" i="51"/>
  <c r="P101" i="51"/>
  <c r="P66" i="51"/>
  <c r="P136" i="51"/>
  <c r="Q31" i="51"/>
  <c r="Q347" i="51" s="1"/>
  <c r="P32" i="51"/>
  <c r="P348" i="51" s="1"/>
  <c r="AM314" i="51"/>
  <c r="AN313" i="51"/>
  <c r="AN277" i="51"/>
  <c r="AM278" i="51"/>
  <c r="T310" i="51"/>
  <c r="T240" i="51"/>
  <c r="T275" i="51"/>
  <c r="T205" i="51"/>
  <c r="T135" i="51"/>
  <c r="T170" i="51"/>
  <c r="T100" i="51"/>
  <c r="T65" i="51"/>
  <c r="AK102" i="51"/>
  <c r="AP102" i="51" s="1"/>
  <c r="AR102" i="51" s="1"/>
  <c r="AJ103" i="51"/>
  <c r="AK173" i="51"/>
  <c r="AJ174" i="51"/>
  <c r="AM138" i="51"/>
  <c r="AN137" i="51"/>
  <c r="AP241" i="51"/>
  <c r="AR241" i="51" s="1"/>
  <c r="AH32" i="51"/>
  <c r="AG33" i="51"/>
  <c r="AK208" i="51"/>
  <c r="AJ209" i="51"/>
  <c r="AG173" i="51"/>
  <c r="AH172" i="51"/>
  <c r="AT308" i="51"/>
  <c r="AJ278" i="51"/>
  <c r="AK277" i="51"/>
  <c r="AH277" i="51"/>
  <c r="AG278" i="51"/>
  <c r="AJ243" i="51"/>
  <c r="AK242" i="51"/>
  <c r="AG209" i="51"/>
  <c r="AH208" i="51"/>
  <c r="AG104" i="51"/>
  <c r="AH103" i="51"/>
  <c r="AM173" i="51"/>
  <c r="AN172" i="51"/>
  <c r="AJ69" i="51"/>
  <c r="AK68" i="51"/>
  <c r="V136" i="52" l="1"/>
  <c r="AQ136" i="52" s="1"/>
  <c r="AS136" i="52" s="1"/>
  <c r="AT171" i="52"/>
  <c r="AT136" i="52"/>
  <c r="AT311" i="52"/>
  <c r="AV13" i="31" s="1"/>
  <c r="AS239" i="51"/>
  <c r="AT239" i="51" s="1"/>
  <c r="AB12" i="31" s="1"/>
  <c r="AQ30" i="52"/>
  <c r="AS30" i="52" s="1"/>
  <c r="AV241" i="51"/>
  <c r="AU239" i="51"/>
  <c r="AV12" i="31"/>
  <c r="AM12" i="31"/>
  <c r="C12" i="31"/>
  <c r="AR12" i="31"/>
  <c r="AV11" i="31"/>
  <c r="AK11" i="31"/>
  <c r="AG11" i="31"/>
  <c r="W12" i="31"/>
  <c r="AP12" i="31"/>
  <c r="O11" i="31"/>
  <c r="W13" i="31"/>
  <c r="AG12" i="31"/>
  <c r="AA11" i="31"/>
  <c r="AR11" i="31"/>
  <c r="AA12" i="31"/>
  <c r="AK12" i="31"/>
  <c r="L11" i="31"/>
  <c r="P12" i="31"/>
  <c r="C11" i="31"/>
  <c r="P11" i="31"/>
  <c r="AP32" i="53"/>
  <c r="AR32" i="53" s="1"/>
  <c r="V101" i="52"/>
  <c r="AQ101" i="52" s="1"/>
  <c r="AS101" i="52" s="1"/>
  <c r="AT101" i="52" s="1"/>
  <c r="V241" i="52"/>
  <c r="AQ241" i="52" s="1"/>
  <c r="AS241" i="52" s="1"/>
  <c r="AT241" i="52" s="1"/>
  <c r="V276" i="52"/>
  <c r="AQ276" i="52" s="1"/>
  <c r="AS276" i="52" s="1"/>
  <c r="AT276" i="52" s="1"/>
  <c r="V66" i="52"/>
  <c r="AQ66" i="52" s="1"/>
  <c r="AS66" i="52" s="1"/>
  <c r="AT66" i="52" s="1"/>
  <c r="V347" i="52"/>
  <c r="AQ347" i="52" s="1"/>
  <c r="AS347" i="52" s="1"/>
  <c r="AT347" i="52" s="1"/>
  <c r="AP348" i="53"/>
  <c r="AR348" i="53" s="1"/>
  <c r="AP137" i="51"/>
  <c r="AR137" i="51" s="1"/>
  <c r="V31" i="52"/>
  <c r="V277" i="52" s="1"/>
  <c r="AQ277" i="52" s="1"/>
  <c r="AS277" i="52" s="1"/>
  <c r="AS64" i="51"/>
  <c r="AT64" i="51" s="1"/>
  <c r="AU64" i="51"/>
  <c r="A47" i="31" s="1"/>
  <c r="H11" i="31"/>
  <c r="C46" i="31"/>
  <c r="AP313" i="52"/>
  <c r="AR313" i="52" s="1"/>
  <c r="AT206" i="52"/>
  <c r="AP313" i="53"/>
  <c r="AR313" i="53" s="1"/>
  <c r="AN104" i="53"/>
  <c r="AM105" i="53"/>
  <c r="AM279" i="53"/>
  <c r="AN278" i="53"/>
  <c r="AK244" i="53"/>
  <c r="AJ245" i="53"/>
  <c r="AG139" i="53"/>
  <c r="AH138" i="53"/>
  <c r="AG350" i="53"/>
  <c r="AH349" i="53"/>
  <c r="AP207" i="53"/>
  <c r="AR207" i="53" s="1"/>
  <c r="AH104" i="53"/>
  <c r="AG105" i="53"/>
  <c r="AP243" i="53"/>
  <c r="AR243" i="53" s="1"/>
  <c r="AT29" i="53"/>
  <c r="AK314" i="53"/>
  <c r="AJ315" i="53"/>
  <c r="AJ351" i="53"/>
  <c r="AK350" i="53"/>
  <c r="AJ209" i="53"/>
  <c r="AK208" i="53"/>
  <c r="AM34" i="53"/>
  <c r="AN33" i="53"/>
  <c r="AT309" i="53"/>
  <c r="AM69" i="53"/>
  <c r="AN68" i="53"/>
  <c r="AP68" i="53" s="1"/>
  <c r="AR68" i="53" s="1"/>
  <c r="AN349" i="53"/>
  <c r="AM350" i="53"/>
  <c r="AG280" i="53"/>
  <c r="AH279" i="53"/>
  <c r="AT99" i="53"/>
  <c r="N348" i="53"/>
  <c r="N312" i="53"/>
  <c r="N277" i="53"/>
  <c r="N242" i="53"/>
  <c r="N207" i="53"/>
  <c r="N172" i="53"/>
  <c r="N137" i="53"/>
  <c r="N102" i="53"/>
  <c r="N67" i="53"/>
  <c r="AH208" i="53"/>
  <c r="AG209" i="53"/>
  <c r="Q347" i="53"/>
  <c r="Q311" i="53"/>
  <c r="Q276" i="53"/>
  <c r="Q241" i="53"/>
  <c r="Q206" i="53"/>
  <c r="Q171" i="53"/>
  <c r="Q136" i="53"/>
  <c r="Q101" i="53"/>
  <c r="Q66" i="53"/>
  <c r="V31" i="53"/>
  <c r="AT345" i="53"/>
  <c r="AJ70" i="53"/>
  <c r="AK69" i="53"/>
  <c r="AN208" i="53"/>
  <c r="AM209" i="53"/>
  <c r="AH174" i="53"/>
  <c r="AG175" i="53"/>
  <c r="AM315" i="53"/>
  <c r="AN314" i="53"/>
  <c r="AT64" i="53"/>
  <c r="AG34" i="53"/>
  <c r="AH33" i="53"/>
  <c r="AP173" i="53"/>
  <c r="AR173" i="53" s="1"/>
  <c r="M349" i="53"/>
  <c r="M313" i="53"/>
  <c r="M278" i="53"/>
  <c r="M243" i="53"/>
  <c r="M208" i="53"/>
  <c r="M173" i="53"/>
  <c r="M103" i="53"/>
  <c r="M138" i="53"/>
  <c r="M68" i="53"/>
  <c r="N33" i="53"/>
  <c r="M34" i="53"/>
  <c r="P348" i="53"/>
  <c r="P312" i="53"/>
  <c r="P277" i="53"/>
  <c r="P242" i="53"/>
  <c r="P207" i="53"/>
  <c r="P137" i="53"/>
  <c r="P172" i="53"/>
  <c r="P102" i="53"/>
  <c r="Q32" i="53"/>
  <c r="P33" i="53"/>
  <c r="P67" i="53"/>
  <c r="AH314" i="53"/>
  <c r="AG315" i="53"/>
  <c r="AK278" i="53"/>
  <c r="AJ279" i="53"/>
  <c r="AM140" i="53"/>
  <c r="AN139" i="53"/>
  <c r="AK103" i="53"/>
  <c r="AP103" i="53" s="1"/>
  <c r="AR103" i="53" s="1"/>
  <c r="AJ104" i="53"/>
  <c r="AK33" i="53"/>
  <c r="AJ34" i="53"/>
  <c r="S349" i="53"/>
  <c r="S313" i="53"/>
  <c r="S243" i="53"/>
  <c r="S278" i="53"/>
  <c r="S208" i="53"/>
  <c r="S173" i="53"/>
  <c r="S138" i="53"/>
  <c r="S103" i="53"/>
  <c r="S68" i="53"/>
  <c r="T33" i="53"/>
  <c r="S34" i="53"/>
  <c r="AT134" i="53"/>
  <c r="AP138" i="53"/>
  <c r="AR138" i="53" s="1"/>
  <c r="AN244" i="53"/>
  <c r="AM245" i="53"/>
  <c r="AJ175" i="53"/>
  <c r="AK174" i="53"/>
  <c r="AM175" i="53"/>
  <c r="AN174" i="53"/>
  <c r="AT239" i="53"/>
  <c r="V346" i="53"/>
  <c r="AQ346" i="53" s="1"/>
  <c r="AS346" i="53" s="1"/>
  <c r="V310" i="53"/>
  <c r="AQ310" i="53" s="1"/>
  <c r="AS310" i="53" s="1"/>
  <c r="V240" i="53"/>
  <c r="AQ240" i="53" s="1"/>
  <c r="AS240" i="53" s="1"/>
  <c r="V275" i="53"/>
  <c r="AQ275" i="53" s="1"/>
  <c r="AS275" i="53" s="1"/>
  <c r="V205" i="53"/>
  <c r="AQ205" i="53" s="1"/>
  <c r="AS205" i="53" s="1"/>
  <c r="AT205" i="53" s="1"/>
  <c r="V170" i="53"/>
  <c r="AQ170" i="53" s="1"/>
  <c r="AS170" i="53" s="1"/>
  <c r="AT170" i="53" s="1"/>
  <c r="V135" i="53"/>
  <c r="AQ135" i="53" s="1"/>
  <c r="AS135" i="53" s="1"/>
  <c r="V100" i="53"/>
  <c r="AQ100" i="53" s="1"/>
  <c r="AS100" i="53" s="1"/>
  <c r="AQ30" i="53"/>
  <c r="AS30" i="53" s="1"/>
  <c r="V65" i="53"/>
  <c r="AQ65" i="53" s="1"/>
  <c r="AS65" i="53" s="1"/>
  <c r="AT65" i="53" s="1"/>
  <c r="AG245" i="53"/>
  <c r="AH244" i="53"/>
  <c r="T348" i="53"/>
  <c r="T312" i="53"/>
  <c r="T277" i="53"/>
  <c r="T207" i="53"/>
  <c r="T242" i="53"/>
  <c r="T172" i="53"/>
  <c r="T137" i="53"/>
  <c r="T102" i="53"/>
  <c r="T67" i="53"/>
  <c r="AT169" i="53"/>
  <c r="AH70" i="53"/>
  <c r="AG71" i="53"/>
  <c r="AJ140" i="53"/>
  <c r="AK139" i="53"/>
  <c r="AM246" i="52"/>
  <c r="AN245" i="52"/>
  <c r="AP243" i="52"/>
  <c r="AR243" i="52" s="1"/>
  <c r="AG351" i="52"/>
  <c r="AH350" i="52"/>
  <c r="AP350" i="52" s="1"/>
  <c r="AR350" i="52" s="1"/>
  <c r="AM315" i="52"/>
  <c r="AN314" i="52"/>
  <c r="AM280" i="52"/>
  <c r="AN279" i="52"/>
  <c r="AJ245" i="52"/>
  <c r="AK244" i="52"/>
  <c r="AG281" i="52"/>
  <c r="AH280" i="52"/>
  <c r="AH314" i="52"/>
  <c r="AG315" i="52"/>
  <c r="AG245" i="52"/>
  <c r="AH244" i="52"/>
  <c r="AP174" i="52"/>
  <c r="AR174" i="52" s="1"/>
  <c r="S349" i="52"/>
  <c r="S313" i="52"/>
  <c r="S278" i="52"/>
  <c r="S243" i="52"/>
  <c r="S208" i="52"/>
  <c r="S173" i="52"/>
  <c r="S103" i="52"/>
  <c r="S138" i="52"/>
  <c r="S68" i="52"/>
  <c r="S33" i="52"/>
  <c r="T32" i="52"/>
  <c r="AJ106" i="52"/>
  <c r="AK105" i="52"/>
  <c r="AG35" i="52"/>
  <c r="AH34" i="52"/>
  <c r="Q349" i="52"/>
  <c r="Q313" i="52"/>
  <c r="Q278" i="52"/>
  <c r="Q243" i="52"/>
  <c r="Q208" i="52"/>
  <c r="Q138" i="52"/>
  <c r="Q173" i="52"/>
  <c r="Q103" i="52"/>
  <c r="Q68" i="52"/>
  <c r="AJ71" i="52"/>
  <c r="AK70" i="52"/>
  <c r="T348" i="52"/>
  <c r="T312" i="52"/>
  <c r="T277" i="52"/>
  <c r="T242" i="52"/>
  <c r="T207" i="52"/>
  <c r="T172" i="52"/>
  <c r="T137" i="52"/>
  <c r="T102" i="52"/>
  <c r="T67" i="52"/>
  <c r="AK175" i="52"/>
  <c r="AJ176" i="52"/>
  <c r="N348" i="52"/>
  <c r="N312" i="52"/>
  <c r="N277" i="52"/>
  <c r="N242" i="52"/>
  <c r="N207" i="52"/>
  <c r="N172" i="52"/>
  <c r="N137" i="52"/>
  <c r="N102" i="52"/>
  <c r="N67" i="52"/>
  <c r="AH105" i="52"/>
  <c r="AG106" i="52"/>
  <c r="AH209" i="52"/>
  <c r="AP209" i="52" s="1"/>
  <c r="AR209" i="52" s="1"/>
  <c r="AG210" i="52"/>
  <c r="P350" i="52"/>
  <c r="P314" i="52"/>
  <c r="P279" i="52"/>
  <c r="P244" i="52"/>
  <c r="P209" i="52"/>
  <c r="P174" i="52"/>
  <c r="P139" i="52"/>
  <c r="P104" i="52"/>
  <c r="P69" i="52"/>
  <c r="P34" i="52"/>
  <c r="Q33" i="52"/>
  <c r="AP69" i="52"/>
  <c r="AR69" i="52" s="1"/>
  <c r="AG71" i="52"/>
  <c r="AH70" i="52"/>
  <c r="AM211" i="52"/>
  <c r="AN210" i="52"/>
  <c r="AJ315" i="52"/>
  <c r="AK314" i="52"/>
  <c r="AN70" i="52"/>
  <c r="AM71" i="52"/>
  <c r="AM352" i="52"/>
  <c r="AN351" i="52"/>
  <c r="AJ352" i="52"/>
  <c r="AK351" i="52"/>
  <c r="M349" i="52"/>
  <c r="M278" i="52"/>
  <c r="M313" i="52"/>
  <c r="M243" i="52"/>
  <c r="M208" i="52"/>
  <c r="M173" i="52"/>
  <c r="M138" i="52"/>
  <c r="M103" i="52"/>
  <c r="M68" i="52"/>
  <c r="M33" i="52"/>
  <c r="N32" i="52"/>
  <c r="AK210" i="52"/>
  <c r="AJ211" i="52"/>
  <c r="AJ280" i="52"/>
  <c r="AK279" i="52"/>
  <c r="AP279" i="52" s="1"/>
  <c r="AR279" i="52" s="1"/>
  <c r="AH139" i="52"/>
  <c r="AP139" i="52" s="1"/>
  <c r="AR139" i="52" s="1"/>
  <c r="AG140" i="52"/>
  <c r="AK140" i="52"/>
  <c r="AJ141" i="52"/>
  <c r="AG176" i="52"/>
  <c r="AH175" i="52"/>
  <c r="AN175" i="52"/>
  <c r="AM176" i="52"/>
  <c r="AN104" i="52"/>
  <c r="AP104" i="52" s="1"/>
  <c r="AR104" i="52" s="1"/>
  <c r="AM105" i="52"/>
  <c r="AP278" i="52"/>
  <c r="AR278" i="52" s="1"/>
  <c r="AM34" i="52"/>
  <c r="AN33" i="52"/>
  <c r="AP33" i="52" s="1"/>
  <c r="AR33" i="52" s="1"/>
  <c r="AT30" i="52"/>
  <c r="AN140" i="52"/>
  <c r="AM141" i="52"/>
  <c r="AJ35" i="52"/>
  <c r="AK34" i="52"/>
  <c r="AJ351" i="51"/>
  <c r="AK350" i="51"/>
  <c r="AP350" i="51" s="1"/>
  <c r="AR350" i="51" s="1"/>
  <c r="AM352" i="51"/>
  <c r="AN351" i="51"/>
  <c r="AG352" i="51"/>
  <c r="AH351" i="51"/>
  <c r="AP172" i="51"/>
  <c r="AR172" i="51" s="1"/>
  <c r="AK103" i="51"/>
  <c r="AP103" i="51" s="1"/>
  <c r="AR103" i="51" s="1"/>
  <c r="AJ104" i="51"/>
  <c r="AH209" i="51"/>
  <c r="AG210" i="51"/>
  <c r="AT169" i="51"/>
  <c r="AM70" i="51"/>
  <c r="AN69" i="51"/>
  <c r="AT274" i="51"/>
  <c r="AG105" i="51"/>
  <c r="AH104" i="51"/>
  <c r="AP242" i="51"/>
  <c r="AR242" i="51" s="1"/>
  <c r="AV242" i="51" s="1"/>
  <c r="AK278" i="51"/>
  <c r="AJ279" i="51"/>
  <c r="AG69" i="51"/>
  <c r="AH68" i="51"/>
  <c r="AP68" i="51" s="1"/>
  <c r="AR68" i="51" s="1"/>
  <c r="AV68" i="51" s="1"/>
  <c r="B51" i="31" s="1"/>
  <c r="AJ34" i="51"/>
  <c r="AK33" i="51"/>
  <c r="N311" i="51"/>
  <c r="N276" i="51"/>
  <c r="N171" i="51"/>
  <c r="N241" i="51"/>
  <c r="N206" i="51"/>
  <c r="N66" i="51"/>
  <c r="N136" i="51"/>
  <c r="N101" i="51"/>
  <c r="AK243" i="51"/>
  <c r="AJ244" i="51"/>
  <c r="AG174" i="51"/>
  <c r="AH173" i="51"/>
  <c r="T311" i="51"/>
  <c r="T276" i="51"/>
  <c r="T241" i="51"/>
  <c r="T206" i="51"/>
  <c r="T171" i="51"/>
  <c r="T136" i="51"/>
  <c r="T66" i="51"/>
  <c r="T101" i="51"/>
  <c r="AH278" i="51"/>
  <c r="AG279" i="51"/>
  <c r="AN314" i="51"/>
  <c r="AM315" i="51"/>
  <c r="S312" i="51"/>
  <c r="S277" i="51"/>
  <c r="S242" i="51"/>
  <c r="S207" i="51"/>
  <c r="S172" i="51"/>
  <c r="S102" i="51"/>
  <c r="S67" i="51"/>
  <c r="S137" i="51"/>
  <c r="T32" i="51"/>
  <c r="T348" i="51" s="1"/>
  <c r="S33" i="51"/>
  <c r="S349" i="51" s="1"/>
  <c r="AJ140" i="51"/>
  <c r="AK139" i="51"/>
  <c r="M312" i="51"/>
  <c r="M277" i="51"/>
  <c r="M242" i="51"/>
  <c r="M207" i="51"/>
  <c r="M172" i="51"/>
  <c r="M137" i="51"/>
  <c r="M102" i="51"/>
  <c r="M33" i="51"/>
  <c r="M349" i="51" s="1"/>
  <c r="M67" i="51"/>
  <c r="N32" i="51"/>
  <c r="AP32" i="51"/>
  <c r="AR32" i="51" s="1"/>
  <c r="AJ210" i="51"/>
  <c r="AK209" i="51"/>
  <c r="AK174" i="51"/>
  <c r="AJ175" i="51"/>
  <c r="AN33" i="51"/>
  <c r="AM34" i="51"/>
  <c r="AN138" i="51"/>
  <c r="AM139" i="51"/>
  <c r="AN243" i="51"/>
  <c r="AM244" i="51"/>
  <c r="P312" i="51"/>
  <c r="P277" i="51"/>
  <c r="P242" i="51"/>
  <c r="P207" i="51"/>
  <c r="P172" i="51"/>
  <c r="P137" i="51"/>
  <c r="P102" i="51"/>
  <c r="P67" i="51"/>
  <c r="P33" i="51"/>
  <c r="P349" i="51" s="1"/>
  <c r="Q32" i="51"/>
  <c r="Q348" i="51" s="1"/>
  <c r="AT134" i="51"/>
  <c r="V310" i="51"/>
  <c r="AQ310" i="51" s="1"/>
  <c r="AS310" i="51" s="1"/>
  <c r="V240" i="51"/>
  <c r="AQ240" i="51" s="1"/>
  <c r="AS240" i="51" s="1"/>
  <c r="V275" i="51"/>
  <c r="AQ275" i="51" s="1"/>
  <c r="AS275" i="51" s="1"/>
  <c r="V205" i="51"/>
  <c r="AQ205" i="51" s="1"/>
  <c r="AS205" i="51" s="1"/>
  <c r="AT205" i="51" s="1"/>
  <c r="V135" i="51"/>
  <c r="AQ135" i="51" s="1"/>
  <c r="AS135" i="51" s="1"/>
  <c r="V170" i="51"/>
  <c r="AQ170" i="51" s="1"/>
  <c r="AS170" i="51" s="1"/>
  <c r="V65" i="51"/>
  <c r="AQ65" i="51" s="1"/>
  <c r="AS65" i="51" s="1"/>
  <c r="V100" i="51"/>
  <c r="AQ100" i="51" s="1"/>
  <c r="AS100" i="51" s="1"/>
  <c r="AQ30" i="51"/>
  <c r="AS30" i="51" s="1"/>
  <c r="AG244" i="51"/>
  <c r="AH243" i="51"/>
  <c r="AG139" i="51"/>
  <c r="AH138" i="51"/>
  <c r="AG34" i="51"/>
  <c r="AH33" i="51"/>
  <c r="AH314" i="51"/>
  <c r="AG315" i="51"/>
  <c r="Q311" i="51"/>
  <c r="Q276" i="51"/>
  <c r="Q241" i="51"/>
  <c r="Q136" i="51"/>
  <c r="Q206" i="51"/>
  <c r="Q171" i="51"/>
  <c r="Q66" i="51"/>
  <c r="Q101" i="51"/>
  <c r="V31" i="51"/>
  <c r="V347" i="51" s="1"/>
  <c r="AQ347" i="51" s="1"/>
  <c r="AS347" i="51" s="1"/>
  <c r="AJ70" i="51"/>
  <c r="AK69" i="51"/>
  <c r="AN278" i="51"/>
  <c r="AM279" i="51"/>
  <c r="AM174" i="51"/>
  <c r="AN173" i="51"/>
  <c r="AP277" i="51"/>
  <c r="AR277" i="51" s="1"/>
  <c r="AT99" i="51"/>
  <c r="AK313" i="51"/>
  <c r="AP313" i="51" s="1"/>
  <c r="AR313" i="51" s="1"/>
  <c r="AJ314" i="51"/>
  <c r="AN104" i="51"/>
  <c r="AM105" i="51"/>
  <c r="AM209" i="51"/>
  <c r="AN208" i="51"/>
  <c r="AP208" i="51" s="1"/>
  <c r="AR208" i="51" s="1"/>
  <c r="V242" i="52" l="1"/>
  <c r="AQ242" i="52" s="1"/>
  <c r="AS242" i="52" s="1"/>
  <c r="AT240" i="51"/>
  <c r="AB13" i="31" s="1"/>
  <c r="N348" i="51"/>
  <c r="AU240" i="51"/>
  <c r="AA13" i="31"/>
  <c r="R12" i="31"/>
  <c r="AY12" i="31"/>
  <c r="AE12" i="31"/>
  <c r="U12" i="31"/>
  <c r="AU12" i="31"/>
  <c r="AP13" i="31"/>
  <c r="P13" i="31"/>
  <c r="O12" i="31"/>
  <c r="L12" i="31"/>
  <c r="AP138" i="51"/>
  <c r="AR138" i="51" s="1"/>
  <c r="AY13" i="31"/>
  <c r="AM13" i="31"/>
  <c r="AH12" i="31"/>
  <c r="AG13" i="31"/>
  <c r="AP349" i="53"/>
  <c r="AR349" i="53" s="1"/>
  <c r="V102" i="52"/>
  <c r="AQ102" i="52" s="1"/>
  <c r="AS102" i="52" s="1"/>
  <c r="AT102" i="52" s="1"/>
  <c r="AP173" i="51"/>
  <c r="AR173" i="51" s="1"/>
  <c r="AP278" i="53"/>
  <c r="AR278" i="53" s="1"/>
  <c r="V312" i="52"/>
  <c r="AQ312" i="52" s="1"/>
  <c r="AS312" i="52" s="1"/>
  <c r="AT312" i="52" s="1"/>
  <c r="V67" i="52"/>
  <c r="AQ67" i="52" s="1"/>
  <c r="AS67" i="52" s="1"/>
  <c r="AT67" i="52" s="1"/>
  <c r="V348" i="52"/>
  <c r="AQ348" i="52" s="1"/>
  <c r="AS348" i="52" s="1"/>
  <c r="AT348" i="52" s="1"/>
  <c r="V137" i="52"/>
  <c r="AQ137" i="52" s="1"/>
  <c r="AS137" i="52" s="1"/>
  <c r="AT137" i="52" s="1"/>
  <c r="V172" i="52"/>
  <c r="AQ172" i="52" s="1"/>
  <c r="AS172" i="52" s="1"/>
  <c r="AT172" i="52" s="1"/>
  <c r="V207" i="52"/>
  <c r="AQ207" i="52" s="1"/>
  <c r="AS207" i="52" s="1"/>
  <c r="AT207" i="52" s="1"/>
  <c r="AQ31" i="52"/>
  <c r="AS31" i="52" s="1"/>
  <c r="AT31" i="52" s="1"/>
  <c r="AU65" i="51"/>
  <c r="A48" i="31" s="1"/>
  <c r="H12" i="31"/>
  <c r="C47" i="31"/>
  <c r="AP175" i="52"/>
  <c r="AR175" i="52" s="1"/>
  <c r="AJ141" i="53"/>
  <c r="AK140" i="53"/>
  <c r="AT135" i="53"/>
  <c r="AJ105" i="53"/>
  <c r="AK104" i="53"/>
  <c r="AP104" i="53" s="1"/>
  <c r="AR104" i="53" s="1"/>
  <c r="AG316" i="53"/>
  <c r="AH315" i="53"/>
  <c r="AN350" i="53"/>
  <c r="AM351" i="53"/>
  <c r="AT310" i="53"/>
  <c r="AK209" i="53"/>
  <c r="AJ210" i="53"/>
  <c r="AG140" i="53"/>
  <c r="AH139" i="53"/>
  <c r="AP139" i="53" s="1"/>
  <c r="AR139" i="53" s="1"/>
  <c r="AT275" i="53"/>
  <c r="AM176" i="53"/>
  <c r="AN175" i="53"/>
  <c r="S350" i="53"/>
  <c r="S314" i="53"/>
  <c r="S279" i="53"/>
  <c r="S244" i="53"/>
  <c r="S209" i="53"/>
  <c r="S174" i="53"/>
  <c r="S104" i="53"/>
  <c r="S139" i="53"/>
  <c r="S69" i="53"/>
  <c r="S35" i="53"/>
  <c r="T34" i="53"/>
  <c r="AK70" i="53"/>
  <c r="AJ71" i="53"/>
  <c r="AN34" i="53"/>
  <c r="AM35" i="53"/>
  <c r="AJ352" i="53"/>
  <c r="AK351" i="53"/>
  <c r="AP244" i="53"/>
  <c r="AR244" i="53" s="1"/>
  <c r="AN105" i="53"/>
  <c r="AM106" i="53"/>
  <c r="AH71" i="53"/>
  <c r="AG72" i="53"/>
  <c r="T349" i="53"/>
  <c r="T313" i="53"/>
  <c r="T278" i="53"/>
  <c r="T243" i="53"/>
  <c r="T208" i="53"/>
  <c r="T173" i="53"/>
  <c r="T103" i="53"/>
  <c r="T138" i="53"/>
  <c r="T68" i="53"/>
  <c r="P349" i="53"/>
  <c r="P313" i="53"/>
  <c r="P278" i="53"/>
  <c r="P208" i="53"/>
  <c r="P243" i="53"/>
  <c r="P173" i="53"/>
  <c r="P103" i="53"/>
  <c r="P138" i="53"/>
  <c r="P68" i="53"/>
  <c r="P34" i="53"/>
  <c r="Q33" i="53"/>
  <c r="AJ246" i="53"/>
  <c r="AK245" i="53"/>
  <c r="AP174" i="53"/>
  <c r="AR174" i="53" s="1"/>
  <c r="Q348" i="53"/>
  <c r="Q312" i="53"/>
  <c r="Q277" i="53"/>
  <c r="Q242" i="53"/>
  <c r="Q207" i="53"/>
  <c r="Q172" i="53"/>
  <c r="Q102" i="53"/>
  <c r="Q137" i="53"/>
  <c r="Q67" i="53"/>
  <c r="V32" i="53"/>
  <c r="V347" i="53"/>
  <c r="AQ347" i="53" s="1"/>
  <c r="AS347" i="53" s="1"/>
  <c r="V311" i="53"/>
  <c r="AQ311" i="53" s="1"/>
  <c r="AS311" i="53" s="1"/>
  <c r="AT311" i="53" s="1"/>
  <c r="V276" i="53"/>
  <c r="AQ276" i="53" s="1"/>
  <c r="AS276" i="53" s="1"/>
  <c r="V241" i="53"/>
  <c r="AQ241" i="53" s="1"/>
  <c r="AS241" i="53" s="1"/>
  <c r="V206" i="53"/>
  <c r="AQ206" i="53" s="1"/>
  <c r="AS206" i="53" s="1"/>
  <c r="AT206" i="53" s="1"/>
  <c r="V171" i="53"/>
  <c r="AQ171" i="53" s="1"/>
  <c r="AS171" i="53" s="1"/>
  <c r="AT171" i="53" s="1"/>
  <c r="V101" i="53"/>
  <c r="AQ101" i="53" s="1"/>
  <c r="AS101" i="53" s="1"/>
  <c r="V136" i="53"/>
  <c r="AQ136" i="53" s="1"/>
  <c r="AS136" i="53" s="1"/>
  <c r="AT136" i="53" s="1"/>
  <c r="V66" i="53"/>
  <c r="AQ66" i="53" s="1"/>
  <c r="AS66" i="53" s="1"/>
  <c r="AQ31" i="53"/>
  <c r="AS31" i="53" s="1"/>
  <c r="AM70" i="53"/>
  <c r="AN69" i="53"/>
  <c r="AP69" i="53" s="1"/>
  <c r="AR69" i="53" s="1"/>
  <c r="AG351" i="53"/>
  <c r="AH350" i="53"/>
  <c r="AN279" i="53"/>
  <c r="AM280" i="53"/>
  <c r="AT240" i="53"/>
  <c r="AJ176" i="53"/>
  <c r="AK175" i="53"/>
  <c r="AN140" i="53"/>
  <c r="AM141" i="53"/>
  <c r="AM316" i="53"/>
  <c r="AN315" i="53"/>
  <c r="AG176" i="53"/>
  <c r="AH175" i="53"/>
  <c r="AT346" i="53"/>
  <c r="AT30" i="53"/>
  <c r="AJ316" i="53"/>
  <c r="AK315" i="53"/>
  <c r="AH245" i="53"/>
  <c r="AG246" i="53"/>
  <c r="AT100" i="53"/>
  <c r="AN245" i="53"/>
  <c r="AM246" i="53"/>
  <c r="AJ35" i="53"/>
  <c r="AK34" i="53"/>
  <c r="AK279" i="53"/>
  <c r="AJ280" i="53"/>
  <c r="M314" i="53"/>
  <c r="M350" i="53"/>
  <c r="M279" i="53"/>
  <c r="M244" i="53"/>
  <c r="M209" i="53"/>
  <c r="M174" i="53"/>
  <c r="M139" i="53"/>
  <c r="M104" i="53"/>
  <c r="M69" i="53"/>
  <c r="M35" i="53"/>
  <c r="N34" i="53"/>
  <c r="AH280" i="53"/>
  <c r="AG281" i="53"/>
  <c r="AP314" i="53"/>
  <c r="AR314" i="53" s="1"/>
  <c r="AP33" i="53"/>
  <c r="AR33" i="53" s="1"/>
  <c r="N313" i="53"/>
  <c r="N349" i="53"/>
  <c r="N278" i="53"/>
  <c r="N243" i="53"/>
  <c r="N208" i="53"/>
  <c r="N173" i="53"/>
  <c r="N138" i="53"/>
  <c r="N68" i="53"/>
  <c r="N103" i="53"/>
  <c r="AH34" i="53"/>
  <c r="AG35" i="53"/>
  <c r="AM210" i="53"/>
  <c r="AN209" i="53"/>
  <c r="AH209" i="53"/>
  <c r="AG210" i="53"/>
  <c r="AP208" i="53"/>
  <c r="AR208" i="53" s="1"/>
  <c r="AH105" i="53"/>
  <c r="AG106" i="53"/>
  <c r="AT347" i="51"/>
  <c r="AK315" i="52"/>
  <c r="AJ316" i="52"/>
  <c r="AJ177" i="52"/>
  <c r="AK176" i="52"/>
  <c r="Q350" i="52"/>
  <c r="Q314" i="52"/>
  <c r="Q279" i="52"/>
  <c r="Q244" i="52"/>
  <c r="Q209" i="52"/>
  <c r="Q174" i="52"/>
  <c r="Q139" i="52"/>
  <c r="Q104" i="52"/>
  <c r="Q69" i="52"/>
  <c r="N313" i="52"/>
  <c r="N349" i="52"/>
  <c r="N278" i="52"/>
  <c r="N243" i="52"/>
  <c r="N208" i="52"/>
  <c r="N173" i="52"/>
  <c r="N138" i="52"/>
  <c r="N103" i="52"/>
  <c r="N68" i="52"/>
  <c r="AN211" i="52"/>
  <c r="AM212" i="52"/>
  <c r="P351" i="52"/>
  <c r="P315" i="52"/>
  <c r="P280" i="52"/>
  <c r="P245" i="52"/>
  <c r="P210" i="52"/>
  <c r="P140" i="52"/>
  <c r="P70" i="52"/>
  <c r="P175" i="52"/>
  <c r="P105" i="52"/>
  <c r="P35" i="52"/>
  <c r="Q34" i="52"/>
  <c r="AH281" i="52"/>
  <c r="AG282" i="52"/>
  <c r="AH176" i="52"/>
  <c r="AG177" i="52"/>
  <c r="AM281" i="52"/>
  <c r="AN280" i="52"/>
  <c r="AK280" i="52"/>
  <c r="AJ281" i="52"/>
  <c r="AM247" i="52"/>
  <c r="AN246" i="52"/>
  <c r="M350" i="52"/>
  <c r="M314" i="52"/>
  <c r="M279" i="52"/>
  <c r="M244" i="52"/>
  <c r="M209" i="52"/>
  <c r="M174" i="52"/>
  <c r="M139" i="52"/>
  <c r="M69" i="52"/>
  <c r="M104" i="52"/>
  <c r="M34" i="52"/>
  <c r="N33" i="52"/>
  <c r="V32" i="52"/>
  <c r="AH35" i="52"/>
  <c r="AG36" i="52"/>
  <c r="AJ36" i="52"/>
  <c r="AK35" i="52"/>
  <c r="AJ142" i="52"/>
  <c r="AK141" i="52"/>
  <c r="AN71" i="52"/>
  <c r="AM72" i="52"/>
  <c r="AH71" i="52"/>
  <c r="AG72" i="52"/>
  <c r="AG107" i="52"/>
  <c r="AH106" i="52"/>
  <c r="AT242" i="52"/>
  <c r="AK211" i="52"/>
  <c r="AJ212" i="52"/>
  <c r="AP70" i="52"/>
  <c r="AR70" i="52" s="1"/>
  <c r="AJ107" i="52"/>
  <c r="AK106" i="52"/>
  <c r="AP244" i="52"/>
  <c r="AR244" i="52" s="1"/>
  <c r="AH351" i="52"/>
  <c r="AP351" i="52" s="1"/>
  <c r="AR351" i="52" s="1"/>
  <c r="AG352" i="52"/>
  <c r="AN34" i="52"/>
  <c r="AP34" i="52" s="1"/>
  <c r="AR34" i="52" s="1"/>
  <c r="AM35" i="52"/>
  <c r="AM177" i="52"/>
  <c r="AN176" i="52"/>
  <c r="AH140" i="52"/>
  <c r="AP140" i="52" s="1"/>
  <c r="AR140" i="52" s="1"/>
  <c r="AG141" i="52"/>
  <c r="AK352" i="52"/>
  <c r="AJ353" i="52"/>
  <c r="AJ72" i="52"/>
  <c r="AK71" i="52"/>
  <c r="T349" i="52"/>
  <c r="T313" i="52"/>
  <c r="T278" i="52"/>
  <c r="T243" i="52"/>
  <c r="T208" i="52"/>
  <c r="T173" i="52"/>
  <c r="T138" i="52"/>
  <c r="T103" i="52"/>
  <c r="T68" i="52"/>
  <c r="AG246" i="52"/>
  <c r="AH245" i="52"/>
  <c r="AK245" i="52"/>
  <c r="AJ246" i="52"/>
  <c r="AN352" i="52"/>
  <c r="AM353" i="52"/>
  <c r="AM142" i="52"/>
  <c r="AN141" i="52"/>
  <c r="AM106" i="52"/>
  <c r="AN105" i="52"/>
  <c r="AP105" i="52" s="1"/>
  <c r="AR105" i="52" s="1"/>
  <c r="AP314" i="52"/>
  <c r="AR314" i="52" s="1"/>
  <c r="AH210" i="52"/>
  <c r="AP210" i="52" s="1"/>
  <c r="AR210" i="52" s="1"/>
  <c r="AG211" i="52"/>
  <c r="S350" i="52"/>
  <c r="S314" i="52"/>
  <c r="S244" i="52"/>
  <c r="S279" i="52"/>
  <c r="S209" i="52"/>
  <c r="S174" i="52"/>
  <c r="S69" i="52"/>
  <c r="S104" i="52"/>
  <c r="S139" i="52"/>
  <c r="T33" i="52"/>
  <c r="S34" i="52"/>
  <c r="AG316" i="52"/>
  <c r="AH315" i="52"/>
  <c r="AM316" i="52"/>
  <c r="AN315" i="52"/>
  <c r="AT277" i="52"/>
  <c r="AK351" i="51"/>
  <c r="AP351" i="51" s="1"/>
  <c r="AR351" i="51" s="1"/>
  <c r="AJ352" i="51"/>
  <c r="AG353" i="51"/>
  <c r="AH352" i="51"/>
  <c r="AN352" i="51"/>
  <c r="AM353" i="51"/>
  <c r="AK314" i="51"/>
  <c r="AP314" i="51" s="1"/>
  <c r="AR314" i="51" s="1"/>
  <c r="AJ315" i="51"/>
  <c r="AN279" i="51"/>
  <c r="AM280" i="51"/>
  <c r="AK210" i="51"/>
  <c r="AJ211" i="51"/>
  <c r="M313" i="51"/>
  <c r="M278" i="51"/>
  <c r="M243" i="51"/>
  <c r="M208" i="51"/>
  <c r="M138" i="51"/>
  <c r="M173" i="51"/>
  <c r="M103" i="51"/>
  <c r="M68" i="51"/>
  <c r="N33" i="51"/>
  <c r="N349" i="51" s="1"/>
  <c r="M34" i="51"/>
  <c r="M350" i="51" s="1"/>
  <c r="AP243" i="51"/>
  <c r="AR243" i="51" s="1"/>
  <c r="AV243" i="51" s="1"/>
  <c r="AT65" i="51"/>
  <c r="AH34" i="51"/>
  <c r="AG35" i="51"/>
  <c r="AT100" i="51"/>
  <c r="AT135" i="51"/>
  <c r="AM175" i="51"/>
  <c r="AN174" i="51"/>
  <c r="AK70" i="51"/>
  <c r="AJ71" i="51"/>
  <c r="AG316" i="51"/>
  <c r="AH315" i="51"/>
  <c r="Q312" i="51"/>
  <c r="Q277" i="51"/>
  <c r="Q242" i="51"/>
  <c r="Q207" i="51"/>
  <c r="Q137" i="51"/>
  <c r="Q67" i="51"/>
  <c r="Q172" i="51"/>
  <c r="Q102" i="51"/>
  <c r="V32" i="51"/>
  <c r="V348" i="51" s="1"/>
  <c r="AQ348" i="51" s="1"/>
  <c r="AS348" i="51" s="1"/>
  <c r="AT348" i="51" s="1"/>
  <c r="AG280" i="51"/>
  <c r="AH279" i="51"/>
  <c r="V311" i="51"/>
  <c r="AQ311" i="51" s="1"/>
  <c r="AS311" i="51" s="1"/>
  <c r="AT311" i="51" s="1"/>
  <c r="V276" i="51"/>
  <c r="AQ276" i="51" s="1"/>
  <c r="AS276" i="51" s="1"/>
  <c r="AT276" i="51" s="1"/>
  <c r="V241" i="51"/>
  <c r="AQ241" i="51" s="1"/>
  <c r="AS241" i="51" s="1"/>
  <c r="V206" i="51"/>
  <c r="AQ206" i="51" s="1"/>
  <c r="AS206" i="51" s="1"/>
  <c r="AT206" i="51" s="1"/>
  <c r="V171" i="51"/>
  <c r="AQ171" i="51" s="1"/>
  <c r="AS171" i="51" s="1"/>
  <c r="V136" i="51"/>
  <c r="AQ136" i="51" s="1"/>
  <c r="AS136" i="51" s="1"/>
  <c r="V66" i="51"/>
  <c r="AQ66" i="51" s="1"/>
  <c r="V101" i="51"/>
  <c r="AQ101" i="51" s="1"/>
  <c r="AS101" i="51" s="1"/>
  <c r="AQ31" i="51"/>
  <c r="AS31" i="51" s="1"/>
  <c r="AT31" i="51" s="1"/>
  <c r="AH139" i="51"/>
  <c r="AG140" i="51"/>
  <c r="P313" i="51"/>
  <c r="P278" i="51"/>
  <c r="P243" i="51"/>
  <c r="P208" i="51"/>
  <c r="P173" i="51"/>
  <c r="P138" i="51"/>
  <c r="P103" i="51"/>
  <c r="P68" i="51"/>
  <c r="P34" i="51"/>
  <c r="P350" i="51" s="1"/>
  <c r="Q33" i="51"/>
  <c r="Q349" i="51" s="1"/>
  <c r="AN244" i="51"/>
  <c r="AM245" i="51"/>
  <c r="AK140" i="51"/>
  <c r="AJ141" i="51"/>
  <c r="AJ280" i="51"/>
  <c r="AK279" i="51"/>
  <c r="AT170" i="51"/>
  <c r="AG211" i="51"/>
  <c r="AH210" i="51"/>
  <c r="AN209" i="51"/>
  <c r="AP209" i="51" s="1"/>
  <c r="AR209" i="51" s="1"/>
  <c r="AM210" i="51"/>
  <c r="AJ176" i="51"/>
  <c r="AK175" i="51"/>
  <c r="N312" i="51"/>
  <c r="N277" i="51"/>
  <c r="N242" i="51"/>
  <c r="N207" i="51"/>
  <c r="N172" i="51"/>
  <c r="N137" i="51"/>
  <c r="N102" i="51"/>
  <c r="N67" i="51"/>
  <c r="S313" i="51"/>
  <c r="S278" i="51"/>
  <c r="S208" i="51"/>
  <c r="S138" i="51"/>
  <c r="S173" i="51"/>
  <c r="S243" i="51"/>
  <c r="S103" i="51"/>
  <c r="S68" i="51"/>
  <c r="S34" i="51"/>
  <c r="S350" i="51" s="1"/>
  <c r="T33" i="51"/>
  <c r="T349" i="51" s="1"/>
  <c r="AM316" i="51"/>
  <c r="AN315" i="51"/>
  <c r="AH69" i="51"/>
  <c r="AP69" i="51" s="1"/>
  <c r="AR69" i="51" s="1"/>
  <c r="AV69" i="51" s="1"/>
  <c r="B52" i="31" s="1"/>
  <c r="AG70" i="51"/>
  <c r="AP278" i="51"/>
  <c r="AR278" i="51" s="1"/>
  <c r="AG106" i="51"/>
  <c r="AH105" i="51"/>
  <c r="AH244" i="51"/>
  <c r="AG245" i="51"/>
  <c r="AT30" i="51"/>
  <c r="AN139" i="51"/>
  <c r="AM140" i="51"/>
  <c r="AG175" i="51"/>
  <c r="AH174" i="51"/>
  <c r="AP33" i="51"/>
  <c r="AR33" i="51" s="1"/>
  <c r="AM71" i="51"/>
  <c r="AN70" i="51"/>
  <c r="AJ105" i="51"/>
  <c r="AK104" i="51"/>
  <c r="AP104" i="51" s="1"/>
  <c r="AR104" i="51" s="1"/>
  <c r="AM106" i="51"/>
  <c r="AN105" i="51"/>
  <c r="AM35" i="51"/>
  <c r="AN34" i="51"/>
  <c r="AT310" i="51"/>
  <c r="AT275" i="51"/>
  <c r="T312" i="51"/>
  <c r="T277" i="51"/>
  <c r="T242" i="51"/>
  <c r="T207" i="51"/>
  <c r="T137" i="51"/>
  <c r="T172" i="51"/>
  <c r="T102" i="51"/>
  <c r="T67" i="51"/>
  <c r="AJ245" i="51"/>
  <c r="AK244" i="51"/>
  <c r="AJ35" i="51"/>
  <c r="AK34" i="51"/>
  <c r="AU241" i="51" l="1"/>
  <c r="U14" i="31"/>
  <c r="U13" i="31"/>
  <c r="AU13" i="31"/>
  <c r="W15" i="31"/>
  <c r="W14" i="31"/>
  <c r="AY14" i="31"/>
  <c r="P14" i="31"/>
  <c r="AG14" i="31"/>
  <c r="C13" i="31"/>
  <c r="AM14" i="31"/>
  <c r="L13" i="31"/>
  <c r="AA14" i="31"/>
  <c r="AK13" i="31"/>
  <c r="R13" i="31"/>
  <c r="O13" i="31"/>
  <c r="AV14" i="31"/>
  <c r="AH13" i="31"/>
  <c r="C14" i="31"/>
  <c r="AH14" i="31"/>
  <c r="AE13" i="31"/>
  <c r="AU14" i="31"/>
  <c r="AP14" i="31"/>
  <c r="AR14" i="31"/>
  <c r="AR13" i="31"/>
  <c r="AP245" i="52"/>
  <c r="AR245" i="52" s="1"/>
  <c r="AP350" i="53"/>
  <c r="AR350" i="53" s="1"/>
  <c r="AP279" i="51"/>
  <c r="AR279" i="51" s="1"/>
  <c r="AP279" i="53"/>
  <c r="AR279" i="53" s="1"/>
  <c r="H13" i="31"/>
  <c r="C48" i="31"/>
  <c r="AS66" i="51"/>
  <c r="AT66" i="51" s="1"/>
  <c r="AU66" i="51"/>
  <c r="A49" i="31" s="1"/>
  <c r="AP315" i="53"/>
  <c r="AR315" i="53" s="1"/>
  <c r="AP244" i="51"/>
  <c r="AR244" i="51" s="1"/>
  <c r="AV244" i="51" s="1"/>
  <c r="AP139" i="51"/>
  <c r="AR139" i="51" s="1"/>
  <c r="M351" i="53"/>
  <c r="M315" i="53"/>
  <c r="M280" i="53"/>
  <c r="M210" i="53"/>
  <c r="M245" i="53"/>
  <c r="M175" i="53"/>
  <c r="M140" i="53"/>
  <c r="M105" i="53"/>
  <c r="M70" i="53"/>
  <c r="M36" i="53"/>
  <c r="N35" i="53"/>
  <c r="AM352" i="53"/>
  <c r="AN351" i="53"/>
  <c r="AG247" i="53"/>
  <c r="AH246" i="53"/>
  <c r="AM317" i="53"/>
  <c r="AN316" i="53"/>
  <c r="AM71" i="53"/>
  <c r="AN70" i="53"/>
  <c r="AP70" i="53" s="1"/>
  <c r="AR70" i="53" s="1"/>
  <c r="AT241" i="53"/>
  <c r="Q349" i="53"/>
  <c r="Q313" i="53"/>
  <c r="Q243" i="53"/>
  <c r="Q208" i="53"/>
  <c r="Q278" i="53"/>
  <c r="Q138" i="53"/>
  <c r="Q173" i="53"/>
  <c r="Q68" i="53"/>
  <c r="Q103" i="53"/>
  <c r="V33" i="53"/>
  <c r="AN280" i="53"/>
  <c r="AM281" i="53"/>
  <c r="AM247" i="53"/>
  <c r="AN246" i="53"/>
  <c r="AP175" i="53"/>
  <c r="AR175" i="53" s="1"/>
  <c r="AT66" i="53"/>
  <c r="P350" i="53"/>
  <c r="P279" i="53"/>
  <c r="P314" i="53"/>
  <c r="P244" i="53"/>
  <c r="P209" i="53"/>
  <c r="P174" i="53"/>
  <c r="P139" i="53"/>
  <c r="P104" i="53"/>
  <c r="P69" i="53"/>
  <c r="Q34" i="53"/>
  <c r="P35" i="53"/>
  <c r="AH72" i="53"/>
  <c r="AG73" i="53"/>
  <c r="T350" i="53"/>
  <c r="T314" i="53"/>
  <c r="T279" i="53"/>
  <c r="T209" i="53"/>
  <c r="T244" i="53"/>
  <c r="T174" i="53"/>
  <c r="T139" i="53"/>
  <c r="T69" i="53"/>
  <c r="T104" i="53"/>
  <c r="AM177" i="53"/>
  <c r="AN176" i="53"/>
  <c r="AG107" i="53"/>
  <c r="AH106" i="53"/>
  <c r="AJ281" i="53"/>
  <c r="AK280" i="53"/>
  <c r="AK316" i="53"/>
  <c r="AJ317" i="53"/>
  <c r="AJ177" i="53"/>
  <c r="AK176" i="53"/>
  <c r="AK71" i="53"/>
  <c r="AJ72" i="53"/>
  <c r="AK210" i="53"/>
  <c r="AJ211" i="53"/>
  <c r="AN210" i="53"/>
  <c r="AM211" i="53"/>
  <c r="AT276" i="53"/>
  <c r="AG352" i="53"/>
  <c r="AH351" i="53"/>
  <c r="AN106" i="53"/>
  <c r="AM107" i="53"/>
  <c r="S351" i="53"/>
  <c r="S315" i="53"/>
  <c r="S280" i="53"/>
  <c r="S245" i="53"/>
  <c r="S210" i="53"/>
  <c r="S175" i="53"/>
  <c r="S140" i="53"/>
  <c r="S105" i="53"/>
  <c r="S70" i="53"/>
  <c r="T35" i="53"/>
  <c r="S36" i="53"/>
  <c r="AP209" i="53"/>
  <c r="AR209" i="53" s="1"/>
  <c r="AG282" i="53"/>
  <c r="AH281" i="53"/>
  <c r="AP34" i="53"/>
  <c r="AR34" i="53" s="1"/>
  <c r="AM142" i="53"/>
  <c r="AN141" i="53"/>
  <c r="AT101" i="53"/>
  <c r="V348" i="53"/>
  <c r="AQ348" i="53" s="1"/>
  <c r="AS348" i="53" s="1"/>
  <c r="AT348" i="53" s="1"/>
  <c r="V312" i="53"/>
  <c r="AQ312" i="53" s="1"/>
  <c r="AS312" i="53" s="1"/>
  <c r="V277" i="53"/>
  <c r="AQ277" i="53" s="1"/>
  <c r="AS277" i="53" s="1"/>
  <c r="V242" i="53"/>
  <c r="AQ242" i="53" s="1"/>
  <c r="AS242" i="53" s="1"/>
  <c r="AT242" i="53" s="1"/>
  <c r="V207" i="53"/>
  <c r="AQ207" i="53" s="1"/>
  <c r="AS207" i="53" s="1"/>
  <c r="AT207" i="53" s="1"/>
  <c r="V172" i="53"/>
  <c r="AQ172" i="53" s="1"/>
  <c r="AS172" i="53" s="1"/>
  <c r="V137" i="53"/>
  <c r="AQ137" i="53" s="1"/>
  <c r="AS137" i="53" s="1"/>
  <c r="V102" i="53"/>
  <c r="AQ102" i="53" s="1"/>
  <c r="AS102" i="53" s="1"/>
  <c r="AQ32" i="53"/>
  <c r="AS32" i="53" s="1"/>
  <c r="AT32" i="53" s="1"/>
  <c r="V67" i="53"/>
  <c r="AQ67" i="53" s="1"/>
  <c r="AS67" i="53" s="1"/>
  <c r="AH316" i="53"/>
  <c r="AG317" i="53"/>
  <c r="AK141" i="53"/>
  <c r="AJ142" i="53"/>
  <c r="AG211" i="53"/>
  <c r="AH210" i="53"/>
  <c r="AK35" i="53"/>
  <c r="AJ36" i="53"/>
  <c r="AH176" i="53"/>
  <c r="AG177" i="53"/>
  <c r="AT31" i="53"/>
  <c r="AP245" i="53"/>
  <c r="AR245" i="53" s="1"/>
  <c r="AT347" i="53"/>
  <c r="AJ353" i="53"/>
  <c r="AK352" i="53"/>
  <c r="AH35" i="53"/>
  <c r="AG36" i="53"/>
  <c r="N350" i="53"/>
  <c r="N314" i="53"/>
  <c r="N279" i="53"/>
  <c r="N244" i="53"/>
  <c r="N174" i="53"/>
  <c r="N209" i="53"/>
  <c r="N139" i="53"/>
  <c r="N104" i="53"/>
  <c r="N69" i="53"/>
  <c r="AK246" i="53"/>
  <c r="AJ247" i="53"/>
  <c r="AM36" i="53"/>
  <c r="AN35" i="53"/>
  <c r="AH140" i="53"/>
  <c r="AP140" i="53" s="1"/>
  <c r="AR140" i="53" s="1"/>
  <c r="AG141" i="53"/>
  <c r="AK105" i="53"/>
  <c r="AP105" i="53" s="1"/>
  <c r="AR105" i="53" s="1"/>
  <c r="AJ106" i="53"/>
  <c r="V33" i="52"/>
  <c r="V350" i="52" s="1"/>
  <c r="AQ350" i="52" s="1"/>
  <c r="AS350" i="52" s="1"/>
  <c r="AM178" i="52"/>
  <c r="AN177" i="52"/>
  <c r="AG37" i="52"/>
  <c r="AH36" i="52"/>
  <c r="AN316" i="52"/>
  <c r="AM317" i="52"/>
  <c r="AK353" i="52"/>
  <c r="AJ354" i="52"/>
  <c r="AN35" i="52"/>
  <c r="AP35" i="52" s="1"/>
  <c r="AR35" i="52" s="1"/>
  <c r="AM36" i="52"/>
  <c r="AJ143" i="52"/>
  <c r="AK142" i="52"/>
  <c r="AN281" i="52"/>
  <c r="AM282" i="52"/>
  <c r="AN212" i="52"/>
  <c r="AM213" i="52"/>
  <c r="AP176" i="52"/>
  <c r="AR176" i="52" s="1"/>
  <c r="AK212" i="52"/>
  <c r="AJ213" i="52"/>
  <c r="V349" i="52"/>
  <c r="AQ349" i="52" s="1"/>
  <c r="AS349" i="52" s="1"/>
  <c r="V313" i="52"/>
  <c r="AQ313" i="52" s="1"/>
  <c r="AS313" i="52" s="1"/>
  <c r="V243" i="52"/>
  <c r="AQ243" i="52" s="1"/>
  <c r="AS243" i="52" s="1"/>
  <c r="V278" i="52"/>
  <c r="AQ278" i="52" s="1"/>
  <c r="AS278" i="52" s="1"/>
  <c r="V208" i="52"/>
  <c r="AQ208" i="52" s="1"/>
  <c r="AS208" i="52" s="1"/>
  <c r="AT208" i="52" s="1"/>
  <c r="V173" i="52"/>
  <c r="AQ173" i="52" s="1"/>
  <c r="AS173" i="52" s="1"/>
  <c r="V138" i="52"/>
  <c r="AQ138" i="52" s="1"/>
  <c r="AS138" i="52" s="1"/>
  <c r="V103" i="52"/>
  <c r="AQ103" i="52" s="1"/>
  <c r="AS103" i="52" s="1"/>
  <c r="V68" i="52"/>
  <c r="AQ68" i="52" s="1"/>
  <c r="AS68" i="52" s="1"/>
  <c r="AQ32" i="52"/>
  <c r="AS32" i="52" s="1"/>
  <c r="AG178" i="52"/>
  <c r="AH177" i="52"/>
  <c r="AK177" i="52"/>
  <c r="AJ178" i="52"/>
  <c r="AG108" i="52"/>
  <c r="AH107" i="52"/>
  <c r="AJ317" i="52"/>
  <c r="AK316" i="52"/>
  <c r="AG247" i="52"/>
  <c r="AH246" i="52"/>
  <c r="AK36" i="52"/>
  <c r="AJ37" i="52"/>
  <c r="AP315" i="52"/>
  <c r="AR315" i="52" s="1"/>
  <c r="S351" i="52"/>
  <c r="S280" i="52"/>
  <c r="S315" i="52"/>
  <c r="S210" i="52"/>
  <c r="S245" i="52"/>
  <c r="S175" i="52"/>
  <c r="S140" i="52"/>
  <c r="S105" i="52"/>
  <c r="S70" i="52"/>
  <c r="S35" i="52"/>
  <c r="T34" i="52"/>
  <c r="AG142" i="52"/>
  <c r="AH141" i="52"/>
  <c r="AP141" i="52" s="1"/>
  <c r="AR141" i="52" s="1"/>
  <c r="AJ108" i="52"/>
  <c r="AK107" i="52"/>
  <c r="N350" i="52"/>
  <c r="N314" i="52"/>
  <c r="N279" i="52"/>
  <c r="N244" i="52"/>
  <c r="N209" i="52"/>
  <c r="N174" i="52"/>
  <c r="N139" i="52"/>
  <c r="N104" i="52"/>
  <c r="N69" i="52"/>
  <c r="AM248" i="52"/>
  <c r="AN247" i="52"/>
  <c r="P316" i="52"/>
  <c r="P352" i="52"/>
  <c r="P281" i="52"/>
  <c r="P246" i="52"/>
  <c r="P211" i="52"/>
  <c r="P176" i="52"/>
  <c r="P141" i="52"/>
  <c r="P106" i="52"/>
  <c r="P71" i="52"/>
  <c r="Q35" i="52"/>
  <c r="P36" i="52"/>
  <c r="AH316" i="52"/>
  <c r="AG317" i="52"/>
  <c r="AM143" i="52"/>
  <c r="AN142" i="52"/>
  <c r="AP71" i="52"/>
  <c r="AR71" i="52" s="1"/>
  <c r="AH352" i="52"/>
  <c r="AP352" i="52" s="1"/>
  <c r="AR352" i="52" s="1"/>
  <c r="AG353" i="52"/>
  <c r="AN72" i="52"/>
  <c r="AM73" i="52"/>
  <c r="M351" i="52"/>
  <c r="M315" i="52"/>
  <c r="M280" i="52"/>
  <c r="M245" i="52"/>
  <c r="M175" i="52"/>
  <c r="M210" i="52"/>
  <c r="M140" i="52"/>
  <c r="M105" i="52"/>
  <c r="M70" i="52"/>
  <c r="N34" i="52"/>
  <c r="M35" i="52"/>
  <c r="AJ282" i="52"/>
  <c r="AK281" i="52"/>
  <c r="AG283" i="52"/>
  <c r="AH282" i="52"/>
  <c r="AG212" i="52"/>
  <c r="AH211" i="52"/>
  <c r="AP211" i="52" s="1"/>
  <c r="AR211" i="52" s="1"/>
  <c r="AM107" i="52"/>
  <c r="AN106" i="52"/>
  <c r="AP106" i="52" s="1"/>
  <c r="AR106" i="52" s="1"/>
  <c r="AG73" i="52"/>
  <c r="AH72" i="52"/>
  <c r="Q351" i="52"/>
  <c r="Q315" i="52"/>
  <c r="Q280" i="52"/>
  <c r="Q245" i="52"/>
  <c r="Q210" i="52"/>
  <c r="Q175" i="52"/>
  <c r="Q140" i="52"/>
  <c r="Q105" i="52"/>
  <c r="Q70" i="52"/>
  <c r="T350" i="52"/>
  <c r="T314" i="52"/>
  <c r="T279" i="52"/>
  <c r="T174" i="52"/>
  <c r="T244" i="52"/>
  <c r="T139" i="52"/>
  <c r="T104" i="52"/>
  <c r="T69" i="52"/>
  <c r="T209" i="52"/>
  <c r="AN353" i="52"/>
  <c r="AM354" i="52"/>
  <c r="AJ247" i="52"/>
  <c r="AK246" i="52"/>
  <c r="AK72" i="52"/>
  <c r="AJ73" i="52"/>
  <c r="AP280" i="52"/>
  <c r="AR280" i="52" s="1"/>
  <c r="AH353" i="51"/>
  <c r="AG354" i="51"/>
  <c r="AN353" i="51"/>
  <c r="AM354" i="51"/>
  <c r="AJ353" i="51"/>
  <c r="AK352" i="51"/>
  <c r="AP352" i="51" s="1"/>
  <c r="AR352" i="51" s="1"/>
  <c r="AP34" i="51"/>
  <c r="AR34" i="51" s="1"/>
  <c r="AP174" i="51"/>
  <c r="AR174" i="51" s="1"/>
  <c r="AK245" i="51"/>
  <c r="AJ246" i="51"/>
  <c r="AM36" i="51"/>
  <c r="AN35" i="51"/>
  <c r="AN71" i="51"/>
  <c r="AM72" i="51"/>
  <c r="AT101" i="51"/>
  <c r="V312" i="51"/>
  <c r="AQ312" i="51" s="1"/>
  <c r="AS312" i="51" s="1"/>
  <c r="V277" i="51"/>
  <c r="AQ277" i="51" s="1"/>
  <c r="AS277" i="51" s="1"/>
  <c r="V207" i="51"/>
  <c r="AQ207" i="51" s="1"/>
  <c r="AS207" i="51" s="1"/>
  <c r="AT207" i="51" s="1"/>
  <c r="V242" i="51"/>
  <c r="AQ242" i="51" s="1"/>
  <c r="V172" i="51"/>
  <c r="AQ172" i="51" s="1"/>
  <c r="AS172" i="51" s="1"/>
  <c r="AT172" i="51" s="1"/>
  <c r="V137" i="51"/>
  <c r="AQ137" i="51" s="1"/>
  <c r="AS137" i="51" s="1"/>
  <c r="AT137" i="51" s="1"/>
  <c r="V102" i="51"/>
  <c r="AQ102" i="51" s="1"/>
  <c r="AS102" i="51" s="1"/>
  <c r="V67" i="51"/>
  <c r="AQ67" i="51" s="1"/>
  <c r="AQ32" i="51"/>
  <c r="AS32" i="51" s="1"/>
  <c r="AN316" i="51"/>
  <c r="AM317" i="51"/>
  <c r="AN106" i="51"/>
  <c r="AM107" i="51"/>
  <c r="T313" i="51"/>
  <c r="T278" i="51"/>
  <c r="T243" i="51"/>
  <c r="T208" i="51"/>
  <c r="T173" i="51"/>
  <c r="T138" i="51"/>
  <c r="T68" i="51"/>
  <c r="T103" i="51"/>
  <c r="P314" i="51"/>
  <c r="P279" i="51"/>
  <c r="P244" i="51"/>
  <c r="P209" i="51"/>
  <c r="P174" i="51"/>
  <c r="P139" i="51"/>
  <c r="P104" i="51"/>
  <c r="P69" i="51"/>
  <c r="Q34" i="51"/>
  <c r="Q350" i="51" s="1"/>
  <c r="P35" i="51"/>
  <c r="P351" i="51" s="1"/>
  <c r="AT136" i="51"/>
  <c r="AN175" i="51"/>
  <c r="AM176" i="51"/>
  <c r="AG36" i="51"/>
  <c r="AH35" i="51"/>
  <c r="AK315" i="51"/>
  <c r="AP315" i="51" s="1"/>
  <c r="AR315" i="51" s="1"/>
  <c r="AJ316" i="51"/>
  <c r="S314" i="51"/>
  <c r="S279" i="51"/>
  <c r="S244" i="51"/>
  <c r="S209" i="51"/>
  <c r="S174" i="51"/>
  <c r="S139" i="51"/>
  <c r="S104" i="51"/>
  <c r="S69" i="51"/>
  <c r="T34" i="51"/>
  <c r="T350" i="51" s="1"/>
  <c r="S35" i="51"/>
  <c r="S351" i="51" s="1"/>
  <c r="AG212" i="51"/>
  <c r="AH211" i="51"/>
  <c r="AK141" i="51"/>
  <c r="AJ142" i="51"/>
  <c r="AJ212" i="51"/>
  <c r="AK211" i="51"/>
  <c r="AT102" i="51"/>
  <c r="Q313" i="51"/>
  <c r="Q278" i="51"/>
  <c r="Q243" i="51"/>
  <c r="Q208" i="51"/>
  <c r="Q173" i="51"/>
  <c r="Q138" i="51"/>
  <c r="Q103" i="51"/>
  <c r="Q68" i="51"/>
  <c r="V33" i="51"/>
  <c r="V349" i="51" s="1"/>
  <c r="AQ349" i="51" s="1"/>
  <c r="AS349" i="51" s="1"/>
  <c r="AT349" i="51" s="1"/>
  <c r="AJ106" i="51"/>
  <c r="AK105" i="51"/>
  <c r="AP105" i="51" s="1"/>
  <c r="AR105" i="51" s="1"/>
  <c r="AH140" i="51"/>
  <c r="AG141" i="51"/>
  <c r="AG176" i="51"/>
  <c r="AH175" i="51"/>
  <c r="AH70" i="51"/>
  <c r="AP70" i="51" s="1"/>
  <c r="AR70" i="51" s="1"/>
  <c r="AV70" i="51" s="1"/>
  <c r="B53" i="31" s="1"/>
  <c r="AG71" i="51"/>
  <c r="AH245" i="51"/>
  <c r="AG246" i="51"/>
  <c r="AM141" i="51"/>
  <c r="AN140" i="51"/>
  <c r="AP140" i="51" s="1"/>
  <c r="AR140" i="51" s="1"/>
  <c r="AG107" i="51"/>
  <c r="AH106" i="51"/>
  <c r="AG317" i="51"/>
  <c r="AH316" i="51"/>
  <c r="M279" i="51"/>
  <c r="M314" i="51"/>
  <c r="M244" i="51"/>
  <c r="M209" i="51"/>
  <c r="M174" i="51"/>
  <c r="M139" i="51"/>
  <c r="M69" i="51"/>
  <c r="M104" i="51"/>
  <c r="M35" i="51"/>
  <c r="M351" i="51" s="1"/>
  <c r="N34" i="51"/>
  <c r="N350" i="51" s="1"/>
  <c r="AT241" i="51"/>
  <c r="AJ177" i="51"/>
  <c r="AK176" i="51"/>
  <c r="AK35" i="51"/>
  <c r="AJ36" i="51"/>
  <c r="AM211" i="51"/>
  <c r="AN210" i="51"/>
  <c r="AP210" i="51" s="1"/>
  <c r="AR210" i="51" s="1"/>
  <c r="AJ281" i="51"/>
  <c r="AK280" i="51"/>
  <c r="AM246" i="51"/>
  <c r="AN245" i="51"/>
  <c r="AG281" i="51"/>
  <c r="AH280" i="51"/>
  <c r="AK71" i="51"/>
  <c r="AJ72" i="51"/>
  <c r="AT171" i="51"/>
  <c r="N313" i="51"/>
  <c r="N278" i="51"/>
  <c r="N243" i="51"/>
  <c r="N208" i="51"/>
  <c r="N173" i="51"/>
  <c r="N103" i="51"/>
  <c r="N68" i="51"/>
  <c r="N138" i="51"/>
  <c r="AN280" i="51"/>
  <c r="AM281" i="51"/>
  <c r="AS242" i="51" l="1"/>
  <c r="AT242" i="51" s="1"/>
  <c r="AB15" i="31" s="1"/>
  <c r="AU242" i="51"/>
  <c r="AP351" i="53"/>
  <c r="AR351" i="53" s="1"/>
  <c r="R15" i="31"/>
  <c r="L14" i="31"/>
  <c r="AE15" i="31"/>
  <c r="AE14" i="31"/>
  <c r="R14" i="31"/>
  <c r="AK14" i="31"/>
  <c r="AM15" i="31"/>
  <c r="O14" i="31"/>
  <c r="W16" i="31"/>
  <c r="AP281" i="52"/>
  <c r="AR281" i="52" s="1"/>
  <c r="AB14" i="31"/>
  <c r="L15" i="31"/>
  <c r="AP15" i="31"/>
  <c r="AP280" i="53"/>
  <c r="AR280" i="53" s="1"/>
  <c r="AS67" i="51"/>
  <c r="AT67" i="51" s="1"/>
  <c r="AU67" i="51"/>
  <c r="A50" i="31" s="1"/>
  <c r="H14" i="31"/>
  <c r="C49" i="31"/>
  <c r="V104" i="52"/>
  <c r="AQ104" i="52" s="1"/>
  <c r="AS104" i="52" s="1"/>
  <c r="AT104" i="52" s="1"/>
  <c r="AP246" i="53"/>
  <c r="AR246" i="53" s="1"/>
  <c r="AH317" i="53"/>
  <c r="AG318" i="53"/>
  <c r="AT137" i="53"/>
  <c r="AN107" i="53"/>
  <c r="AM108" i="53"/>
  <c r="AP316" i="53"/>
  <c r="AR316" i="53" s="1"/>
  <c r="AM178" i="53"/>
  <c r="AN177" i="53"/>
  <c r="P315" i="53"/>
  <c r="P351" i="53"/>
  <c r="P280" i="53"/>
  <c r="P245" i="53"/>
  <c r="P210" i="53"/>
  <c r="P175" i="53"/>
  <c r="P140" i="53"/>
  <c r="P105" i="53"/>
  <c r="P70" i="53"/>
  <c r="P36" i="53"/>
  <c r="Q35" i="53"/>
  <c r="AM72" i="53"/>
  <c r="AN71" i="53"/>
  <c r="AP71" i="53" s="1"/>
  <c r="AR71" i="53" s="1"/>
  <c r="AK36" i="53"/>
  <c r="AJ37" i="53"/>
  <c r="AJ212" i="53"/>
  <c r="AK211" i="53"/>
  <c r="AG37" i="53"/>
  <c r="AH36" i="53"/>
  <c r="AP35" i="53"/>
  <c r="AR35" i="53" s="1"/>
  <c r="AP210" i="53"/>
  <c r="AR210" i="53" s="1"/>
  <c r="AK281" i="53"/>
  <c r="AJ282" i="53"/>
  <c r="AN247" i="53"/>
  <c r="AM248" i="53"/>
  <c r="AN317" i="53"/>
  <c r="AM318" i="53"/>
  <c r="S352" i="53"/>
  <c r="S316" i="53"/>
  <c r="S281" i="53"/>
  <c r="S246" i="53"/>
  <c r="S211" i="53"/>
  <c r="S176" i="53"/>
  <c r="S141" i="53"/>
  <c r="S106" i="53"/>
  <c r="S71" i="53"/>
  <c r="S37" i="53"/>
  <c r="T36" i="53"/>
  <c r="AG353" i="53"/>
  <c r="AH352" i="53"/>
  <c r="AM282" i="53"/>
  <c r="AN281" i="53"/>
  <c r="V349" i="53"/>
  <c r="AQ349" i="53" s="1"/>
  <c r="AS349" i="53" s="1"/>
  <c r="AT349" i="53" s="1"/>
  <c r="V313" i="53"/>
  <c r="AQ313" i="53" s="1"/>
  <c r="AS313" i="53" s="1"/>
  <c r="AT313" i="53" s="1"/>
  <c r="V278" i="53"/>
  <c r="AQ278" i="53" s="1"/>
  <c r="AS278" i="53" s="1"/>
  <c r="V243" i="53"/>
  <c r="AQ243" i="53" s="1"/>
  <c r="AS243" i="53" s="1"/>
  <c r="AT243" i="53" s="1"/>
  <c r="V208" i="53"/>
  <c r="AQ208" i="53" s="1"/>
  <c r="AS208" i="53" s="1"/>
  <c r="AT208" i="53" s="1"/>
  <c r="V173" i="53"/>
  <c r="AQ173" i="53" s="1"/>
  <c r="AS173" i="53" s="1"/>
  <c r="AT173" i="53" s="1"/>
  <c r="V138" i="53"/>
  <c r="AQ138" i="53" s="1"/>
  <c r="AS138" i="53" s="1"/>
  <c r="AT138" i="53" s="1"/>
  <c r="V103" i="53"/>
  <c r="AQ103" i="53" s="1"/>
  <c r="AS103" i="53" s="1"/>
  <c r="AT103" i="53" s="1"/>
  <c r="V68" i="53"/>
  <c r="AQ68" i="53" s="1"/>
  <c r="AS68" i="53" s="1"/>
  <c r="AT68" i="53" s="1"/>
  <c r="AQ33" i="53"/>
  <c r="AS33" i="53" s="1"/>
  <c r="AT33" i="53" s="1"/>
  <c r="AK106" i="53"/>
  <c r="AP106" i="53" s="1"/>
  <c r="AR106" i="53" s="1"/>
  <c r="AJ107" i="53"/>
  <c r="AT277" i="53"/>
  <c r="T351" i="53"/>
  <c r="T315" i="53"/>
  <c r="T280" i="53"/>
  <c r="T245" i="53"/>
  <c r="T210" i="53"/>
  <c r="T175" i="53"/>
  <c r="T140" i="53"/>
  <c r="T105" i="53"/>
  <c r="T70" i="53"/>
  <c r="AG108" i="53"/>
  <c r="AH107" i="53"/>
  <c r="AG248" i="53"/>
  <c r="AH247" i="53"/>
  <c r="N351" i="53"/>
  <c r="N315" i="53"/>
  <c r="N280" i="53"/>
  <c r="N210" i="53"/>
  <c r="N245" i="53"/>
  <c r="N175" i="53"/>
  <c r="N140" i="53"/>
  <c r="N105" i="53"/>
  <c r="N70" i="53"/>
  <c r="AT172" i="53"/>
  <c r="AJ354" i="53"/>
  <c r="AK353" i="53"/>
  <c r="AH211" i="53"/>
  <c r="AG212" i="53"/>
  <c r="AT67" i="53"/>
  <c r="AT312" i="53"/>
  <c r="AK72" i="53"/>
  <c r="AJ73" i="53"/>
  <c r="AP176" i="53"/>
  <c r="AR176" i="53" s="1"/>
  <c r="AG74" i="53"/>
  <c r="AH73" i="53"/>
  <c r="AM353" i="53"/>
  <c r="AN352" i="53"/>
  <c r="AN36" i="53"/>
  <c r="AM37" i="53"/>
  <c r="AK142" i="53"/>
  <c r="AJ143" i="53"/>
  <c r="AN142" i="53"/>
  <c r="AM143" i="53"/>
  <c r="AJ178" i="53"/>
  <c r="AK177" i="53"/>
  <c r="M352" i="53"/>
  <c r="M316" i="53"/>
  <c r="M281" i="53"/>
  <c r="M246" i="53"/>
  <c r="M211" i="53"/>
  <c r="M176" i="53"/>
  <c r="M106" i="53"/>
  <c r="M141" i="53"/>
  <c r="M71" i="53"/>
  <c r="N36" i="53"/>
  <c r="M37" i="53"/>
  <c r="AG283" i="53"/>
  <c r="AH282" i="53"/>
  <c r="Q350" i="53"/>
  <c r="Q314" i="53"/>
  <c r="Q244" i="53"/>
  <c r="Q279" i="53"/>
  <c r="Q209" i="53"/>
  <c r="Q174" i="53"/>
  <c r="Q139" i="53"/>
  <c r="Q69" i="53"/>
  <c r="Q104" i="53"/>
  <c r="V34" i="53"/>
  <c r="AH141" i="53"/>
  <c r="AP141" i="53" s="1"/>
  <c r="AR141" i="53" s="1"/>
  <c r="AG142" i="53"/>
  <c r="AJ248" i="53"/>
  <c r="AK247" i="53"/>
  <c r="AG178" i="53"/>
  <c r="AH177" i="53"/>
  <c r="AT102" i="53"/>
  <c r="AN211" i="53"/>
  <c r="AM212" i="53"/>
  <c r="AK317" i="53"/>
  <c r="AJ318" i="53"/>
  <c r="V69" i="52"/>
  <c r="AQ69" i="52" s="1"/>
  <c r="AS69" i="52" s="1"/>
  <c r="AT69" i="52" s="1"/>
  <c r="V139" i="52"/>
  <c r="AQ139" i="52" s="1"/>
  <c r="AS139" i="52" s="1"/>
  <c r="AT139" i="52" s="1"/>
  <c r="V174" i="52"/>
  <c r="AQ174" i="52" s="1"/>
  <c r="AS174" i="52" s="1"/>
  <c r="AT174" i="52" s="1"/>
  <c r="V209" i="52"/>
  <c r="AQ209" i="52" s="1"/>
  <c r="AS209" i="52" s="1"/>
  <c r="AT209" i="52" s="1"/>
  <c r="V244" i="52"/>
  <c r="AQ244" i="52" s="1"/>
  <c r="AS244" i="52" s="1"/>
  <c r="AT244" i="52" s="1"/>
  <c r="AQ33" i="52"/>
  <c r="AS33" i="52" s="1"/>
  <c r="AT33" i="52" s="1"/>
  <c r="V279" i="52"/>
  <c r="AQ279" i="52" s="1"/>
  <c r="AS279" i="52" s="1"/>
  <c r="AT279" i="52" s="1"/>
  <c r="V314" i="52"/>
  <c r="AQ314" i="52" s="1"/>
  <c r="AS314" i="52" s="1"/>
  <c r="AT314" i="52" s="1"/>
  <c r="AP72" i="52"/>
  <c r="AR72" i="52" s="1"/>
  <c r="V34" i="52"/>
  <c r="V245" i="52" s="1"/>
  <c r="AQ245" i="52" s="1"/>
  <c r="AS245" i="52" s="1"/>
  <c r="AM283" i="52"/>
  <c r="AN282" i="52"/>
  <c r="AH73" i="52"/>
  <c r="AG74" i="52"/>
  <c r="AK282" i="52"/>
  <c r="AJ283" i="52"/>
  <c r="AH353" i="52"/>
  <c r="AP353" i="52" s="1"/>
  <c r="AR353" i="52" s="1"/>
  <c r="AG354" i="52"/>
  <c r="AT32" i="52"/>
  <c r="AT243" i="52"/>
  <c r="AM179" i="52"/>
  <c r="AN178" i="52"/>
  <c r="M352" i="52"/>
  <c r="M316" i="52"/>
  <c r="M281" i="52"/>
  <c r="M246" i="52"/>
  <c r="M211" i="52"/>
  <c r="M176" i="52"/>
  <c r="M141" i="52"/>
  <c r="M106" i="52"/>
  <c r="M71" i="52"/>
  <c r="M36" i="52"/>
  <c r="N35" i="52"/>
  <c r="AM108" i="52"/>
  <c r="AN107" i="52"/>
  <c r="AP107" i="52" s="1"/>
  <c r="AR107" i="52" s="1"/>
  <c r="S352" i="52"/>
  <c r="S316" i="52"/>
  <c r="S281" i="52"/>
  <c r="S246" i="52"/>
  <c r="S211" i="52"/>
  <c r="S176" i="52"/>
  <c r="S141" i="52"/>
  <c r="S106" i="52"/>
  <c r="S71" i="52"/>
  <c r="S36" i="52"/>
  <c r="T35" i="52"/>
  <c r="AH247" i="52"/>
  <c r="AG248" i="52"/>
  <c r="AT68" i="52"/>
  <c r="AT350" i="52"/>
  <c r="AT349" i="52"/>
  <c r="AH108" i="52"/>
  <c r="AG109" i="52"/>
  <c r="AJ74" i="52"/>
  <c r="AK73" i="52"/>
  <c r="N351" i="52"/>
  <c r="N315" i="52"/>
  <c r="N245" i="52"/>
  <c r="N280" i="52"/>
  <c r="N175" i="52"/>
  <c r="N210" i="52"/>
  <c r="N140" i="52"/>
  <c r="N70" i="52"/>
  <c r="N105" i="52"/>
  <c r="P353" i="52"/>
  <c r="P317" i="52"/>
  <c r="P282" i="52"/>
  <c r="P212" i="52"/>
  <c r="P247" i="52"/>
  <c r="P142" i="52"/>
  <c r="P177" i="52"/>
  <c r="P107" i="52"/>
  <c r="P72" i="52"/>
  <c r="P37" i="52"/>
  <c r="Q36" i="52"/>
  <c r="AP316" i="52"/>
  <c r="AR316" i="52" s="1"/>
  <c r="AT103" i="52"/>
  <c r="AK213" i="52"/>
  <c r="AJ214" i="52"/>
  <c r="AN317" i="52"/>
  <c r="AM318" i="52"/>
  <c r="AK354" i="52"/>
  <c r="AJ355" i="52"/>
  <c r="AH212" i="52"/>
  <c r="AP212" i="52" s="1"/>
  <c r="AR212" i="52" s="1"/>
  <c r="AG213" i="52"/>
  <c r="AM144" i="52"/>
  <c r="AN143" i="52"/>
  <c r="Q352" i="52"/>
  <c r="Q316" i="52"/>
  <c r="Q281" i="52"/>
  <c r="Q246" i="52"/>
  <c r="Q211" i="52"/>
  <c r="Q176" i="52"/>
  <c r="Q141" i="52"/>
  <c r="Q71" i="52"/>
  <c r="Q106" i="52"/>
  <c r="AK317" i="52"/>
  <c r="AJ318" i="52"/>
  <c r="AK178" i="52"/>
  <c r="AJ179" i="52"/>
  <c r="AT138" i="52"/>
  <c r="AK143" i="52"/>
  <c r="AJ144" i="52"/>
  <c r="AT313" i="52"/>
  <c r="AP246" i="52"/>
  <c r="AR246" i="52" s="1"/>
  <c r="AM74" i="52"/>
  <c r="AN73" i="52"/>
  <c r="AJ109" i="52"/>
  <c r="AK108" i="52"/>
  <c r="AP177" i="52"/>
  <c r="AR177" i="52" s="1"/>
  <c r="AT173" i="52"/>
  <c r="AJ248" i="52"/>
  <c r="AK247" i="52"/>
  <c r="AG284" i="52"/>
  <c r="AH283" i="52"/>
  <c r="AJ38" i="52"/>
  <c r="AK37" i="52"/>
  <c r="AG38" i="52"/>
  <c r="AH37" i="52"/>
  <c r="T315" i="52"/>
  <c r="T351" i="52"/>
  <c r="T280" i="52"/>
  <c r="T245" i="52"/>
  <c r="T210" i="52"/>
  <c r="T175" i="52"/>
  <c r="T140" i="52"/>
  <c r="T105" i="52"/>
  <c r="T70" i="52"/>
  <c r="AM355" i="52"/>
  <c r="AN354" i="52"/>
  <c r="AH317" i="52"/>
  <c r="AG318" i="52"/>
  <c r="AN248" i="52"/>
  <c r="AM249" i="52"/>
  <c r="AH142" i="52"/>
  <c r="AP142" i="52" s="1"/>
  <c r="AR142" i="52" s="1"/>
  <c r="AG143" i="52"/>
  <c r="AH178" i="52"/>
  <c r="AG179" i="52"/>
  <c r="AT278" i="52"/>
  <c r="AN213" i="52"/>
  <c r="AM214" i="52"/>
  <c r="AM37" i="52"/>
  <c r="AN36" i="52"/>
  <c r="AP36" i="52" s="1"/>
  <c r="AR36" i="52" s="1"/>
  <c r="AJ354" i="51"/>
  <c r="AK353" i="51"/>
  <c r="AP353" i="51" s="1"/>
  <c r="AR353" i="51" s="1"/>
  <c r="AM355" i="51"/>
  <c r="AN354" i="51"/>
  <c r="AG355" i="51"/>
  <c r="AH354" i="51"/>
  <c r="AP175" i="51"/>
  <c r="AR175" i="51" s="1"/>
  <c r="AP245" i="51"/>
  <c r="AR245" i="51" s="1"/>
  <c r="AV245" i="51" s="1"/>
  <c r="AM282" i="51"/>
  <c r="AN281" i="51"/>
  <c r="AN246" i="51"/>
  <c r="AM247" i="51"/>
  <c r="AP35" i="51"/>
  <c r="AR35" i="51" s="1"/>
  <c r="AH36" i="51"/>
  <c r="AG37" i="51"/>
  <c r="AM108" i="51"/>
  <c r="AN107" i="51"/>
  <c r="AH281" i="51"/>
  <c r="AG282" i="51"/>
  <c r="AP280" i="51"/>
  <c r="AR280" i="51" s="1"/>
  <c r="AJ213" i="51"/>
  <c r="AK212" i="51"/>
  <c r="AN72" i="51"/>
  <c r="AM73" i="51"/>
  <c r="AJ37" i="51"/>
  <c r="AK36" i="51"/>
  <c r="AT312" i="51"/>
  <c r="AK281" i="51"/>
  <c r="AJ282" i="51"/>
  <c r="AJ178" i="51"/>
  <c r="AK177" i="51"/>
  <c r="AH107" i="51"/>
  <c r="AG108" i="51"/>
  <c r="AJ107" i="51"/>
  <c r="AK106" i="51"/>
  <c r="AP106" i="51" s="1"/>
  <c r="AR106" i="51" s="1"/>
  <c r="AH212" i="51"/>
  <c r="AG213" i="51"/>
  <c r="AK316" i="51"/>
  <c r="AP316" i="51" s="1"/>
  <c r="AR316" i="51" s="1"/>
  <c r="AJ317" i="51"/>
  <c r="AM318" i="51"/>
  <c r="AN317" i="51"/>
  <c r="AG318" i="51"/>
  <c r="AH317" i="51"/>
  <c r="AH71" i="51"/>
  <c r="AP71" i="51" s="1"/>
  <c r="AR71" i="51" s="1"/>
  <c r="AV71" i="51" s="1"/>
  <c r="B54" i="31" s="1"/>
  <c r="AG72" i="51"/>
  <c r="V313" i="51"/>
  <c r="AQ313" i="51" s="1"/>
  <c r="AS313" i="51" s="1"/>
  <c r="AT313" i="51" s="1"/>
  <c r="V278" i="51"/>
  <c r="AQ278" i="51" s="1"/>
  <c r="AS278" i="51" s="1"/>
  <c r="AT278" i="51" s="1"/>
  <c r="V243" i="51"/>
  <c r="AQ243" i="51" s="1"/>
  <c r="V208" i="51"/>
  <c r="AQ208" i="51" s="1"/>
  <c r="AS208" i="51" s="1"/>
  <c r="AT208" i="51" s="1"/>
  <c r="V173" i="51"/>
  <c r="AQ173" i="51" s="1"/>
  <c r="AS173" i="51" s="1"/>
  <c r="V138" i="51"/>
  <c r="AQ138" i="51" s="1"/>
  <c r="AS138" i="51" s="1"/>
  <c r="V103" i="51"/>
  <c r="AQ103" i="51" s="1"/>
  <c r="AS103" i="51" s="1"/>
  <c r="AT103" i="51" s="1"/>
  <c r="V68" i="51"/>
  <c r="AQ68" i="51" s="1"/>
  <c r="AQ33" i="51"/>
  <c r="AS33" i="51" s="1"/>
  <c r="S315" i="51"/>
  <c r="S280" i="51"/>
  <c r="S245" i="51"/>
  <c r="S210" i="51"/>
  <c r="S140" i="51"/>
  <c r="S175" i="51"/>
  <c r="S105" i="51"/>
  <c r="S70" i="51"/>
  <c r="T35" i="51"/>
  <c r="T351" i="51" s="1"/>
  <c r="S36" i="51"/>
  <c r="S352" i="51" s="1"/>
  <c r="AN211" i="51"/>
  <c r="AP211" i="51" s="1"/>
  <c r="AR211" i="51" s="1"/>
  <c r="AM212" i="51"/>
  <c r="AN141" i="51"/>
  <c r="AM142" i="51"/>
  <c r="T314" i="51"/>
  <c r="T279" i="51"/>
  <c r="T244" i="51"/>
  <c r="T209" i="51"/>
  <c r="T174" i="51"/>
  <c r="T139" i="51"/>
  <c r="T104" i="51"/>
  <c r="T69" i="51"/>
  <c r="P315" i="51"/>
  <c r="P280" i="51"/>
  <c r="P245" i="51"/>
  <c r="P210" i="51"/>
  <c r="P175" i="51"/>
  <c r="P140" i="51"/>
  <c r="P70" i="51"/>
  <c r="P105" i="51"/>
  <c r="P36" i="51"/>
  <c r="P352" i="51" s="1"/>
  <c r="Q35" i="51"/>
  <c r="Q351" i="51" s="1"/>
  <c r="AN36" i="51"/>
  <c r="AM37" i="51"/>
  <c r="N314" i="51"/>
  <c r="N279" i="51"/>
  <c r="N244" i="51"/>
  <c r="N209" i="51"/>
  <c r="N174" i="51"/>
  <c r="N139" i="51"/>
  <c r="N104" i="51"/>
  <c r="N69" i="51"/>
  <c r="AG142" i="51"/>
  <c r="AH141" i="51"/>
  <c r="AN176" i="51"/>
  <c r="AM177" i="51"/>
  <c r="Q314" i="51"/>
  <c r="Q279" i="51"/>
  <c r="Q244" i="51"/>
  <c r="Q209" i="51"/>
  <c r="Q174" i="51"/>
  <c r="Q104" i="51"/>
  <c r="Q69" i="51"/>
  <c r="Q139" i="51"/>
  <c r="V34" i="51"/>
  <c r="V350" i="51" s="1"/>
  <c r="AQ350" i="51" s="1"/>
  <c r="AS350" i="51" s="1"/>
  <c r="AT350" i="51" s="1"/>
  <c r="AJ143" i="51"/>
  <c r="AK142" i="51"/>
  <c r="AK72" i="51"/>
  <c r="AJ73" i="51"/>
  <c r="M315" i="51"/>
  <c r="M280" i="51"/>
  <c r="M245" i="51"/>
  <c r="M140" i="51"/>
  <c r="M210" i="51"/>
  <c r="M175" i="51"/>
  <c r="M105" i="51"/>
  <c r="N35" i="51"/>
  <c r="N351" i="51" s="1"/>
  <c r="M70" i="51"/>
  <c r="M36" i="51"/>
  <c r="M352" i="51" s="1"/>
  <c r="AG247" i="51"/>
  <c r="AH246" i="51"/>
  <c r="AH176" i="51"/>
  <c r="AG177" i="51"/>
  <c r="AT32" i="51"/>
  <c r="AT277" i="51"/>
  <c r="AJ247" i="51"/>
  <c r="AK246" i="51"/>
  <c r="AS243" i="51" l="1"/>
  <c r="AU243" i="51"/>
  <c r="AP352" i="53"/>
  <c r="AR352" i="53" s="1"/>
  <c r="AR16" i="31"/>
  <c r="AG15" i="31"/>
  <c r="P15" i="31"/>
  <c r="AA16" i="31"/>
  <c r="AK15" i="31"/>
  <c r="O15" i="31"/>
  <c r="O16" i="31"/>
  <c r="AM16" i="31"/>
  <c r="U16" i="31"/>
  <c r="W17" i="31"/>
  <c r="AV15" i="31"/>
  <c r="V35" i="52"/>
  <c r="V211" i="52" s="1"/>
  <c r="AQ211" i="52" s="1"/>
  <c r="AS211" i="52" s="1"/>
  <c r="AY16" i="31"/>
  <c r="AR15" i="31"/>
  <c r="AH16" i="31"/>
  <c r="AV16" i="31"/>
  <c r="AP16" i="31"/>
  <c r="U15" i="31"/>
  <c r="AE16" i="31"/>
  <c r="AG16" i="31"/>
  <c r="AH15" i="31"/>
  <c r="C15" i="31"/>
  <c r="L16" i="31"/>
  <c r="P16" i="31"/>
  <c r="AA15" i="31"/>
  <c r="AU15" i="31"/>
  <c r="AY15" i="31"/>
  <c r="AU16" i="31"/>
  <c r="AS68" i="51"/>
  <c r="AT68" i="51" s="1"/>
  <c r="AU68" i="51"/>
  <c r="A51" i="31" s="1"/>
  <c r="AQ34" i="52"/>
  <c r="AS34" i="52" s="1"/>
  <c r="AT34" i="52" s="1"/>
  <c r="V210" i="52"/>
  <c r="AQ210" i="52" s="1"/>
  <c r="AS210" i="52" s="1"/>
  <c r="AT210" i="52" s="1"/>
  <c r="H15" i="31"/>
  <c r="C50" i="31"/>
  <c r="AP176" i="51"/>
  <c r="AR176" i="51" s="1"/>
  <c r="AP281" i="51"/>
  <c r="AR281" i="51" s="1"/>
  <c r="V70" i="52"/>
  <c r="AQ70" i="52" s="1"/>
  <c r="AS70" i="52" s="1"/>
  <c r="AT70" i="52" s="1"/>
  <c r="AP317" i="53"/>
  <c r="AR317" i="53" s="1"/>
  <c r="V315" i="52"/>
  <c r="AQ315" i="52" s="1"/>
  <c r="AS315" i="52" s="1"/>
  <c r="AT315" i="52" s="1"/>
  <c r="AP177" i="53"/>
  <c r="AR177" i="53" s="1"/>
  <c r="V140" i="52"/>
  <c r="AQ140" i="52" s="1"/>
  <c r="AS140" i="52" s="1"/>
  <c r="AT140" i="52" s="1"/>
  <c r="AJ283" i="53"/>
  <c r="AK282" i="53"/>
  <c r="AM213" i="53"/>
  <c r="AN212" i="53"/>
  <c r="AM354" i="53"/>
  <c r="AN353" i="53"/>
  <c r="AH37" i="53"/>
  <c r="AG38" i="53"/>
  <c r="AP247" i="53"/>
  <c r="AR247" i="53" s="1"/>
  <c r="AH283" i="53"/>
  <c r="AG284" i="53"/>
  <c r="AJ179" i="53"/>
  <c r="AK178" i="53"/>
  <c r="AJ355" i="53"/>
  <c r="AK354" i="53"/>
  <c r="AG249" i="53"/>
  <c r="AH248" i="53"/>
  <c r="AK107" i="53"/>
  <c r="AP107" i="53" s="1"/>
  <c r="AR107" i="53" s="1"/>
  <c r="AJ108" i="53"/>
  <c r="AP281" i="53"/>
  <c r="AR281" i="53" s="1"/>
  <c r="AP211" i="53"/>
  <c r="AR211" i="53" s="1"/>
  <c r="AN108" i="53"/>
  <c r="AM109" i="53"/>
  <c r="AJ249" i="53"/>
  <c r="AK248" i="53"/>
  <c r="AG75" i="53"/>
  <c r="AH74" i="53"/>
  <c r="AK212" i="53"/>
  <c r="AJ213" i="53"/>
  <c r="P352" i="53"/>
  <c r="P316" i="53"/>
  <c r="P281" i="53"/>
  <c r="P246" i="53"/>
  <c r="P211" i="53"/>
  <c r="P176" i="53"/>
  <c r="P141" i="53"/>
  <c r="P106" i="53"/>
  <c r="P71" i="53"/>
  <c r="P37" i="53"/>
  <c r="Q36" i="53"/>
  <c r="AG143" i="53"/>
  <c r="AH142" i="53"/>
  <c r="AP142" i="53" s="1"/>
  <c r="AR142" i="53" s="1"/>
  <c r="M353" i="53"/>
  <c r="M317" i="53"/>
  <c r="M282" i="53"/>
  <c r="M247" i="53"/>
  <c r="M212" i="53"/>
  <c r="M177" i="53"/>
  <c r="M142" i="53"/>
  <c r="M72" i="53"/>
  <c r="M107" i="53"/>
  <c r="M38" i="53"/>
  <c r="N37" i="53"/>
  <c r="AJ38" i="53"/>
  <c r="AK37" i="53"/>
  <c r="N352" i="53"/>
  <c r="N316" i="53"/>
  <c r="N281" i="53"/>
  <c r="N246" i="53"/>
  <c r="N211" i="53"/>
  <c r="N176" i="53"/>
  <c r="N141" i="53"/>
  <c r="N106" i="53"/>
  <c r="N71" i="53"/>
  <c r="AN143" i="53"/>
  <c r="AM144" i="53"/>
  <c r="AN37" i="53"/>
  <c r="AM38" i="53"/>
  <c r="AK73" i="53"/>
  <c r="AJ74" i="53"/>
  <c r="AG109" i="53"/>
  <c r="AH108" i="53"/>
  <c r="AT278" i="53"/>
  <c r="AG354" i="53"/>
  <c r="AH353" i="53"/>
  <c r="AN318" i="53"/>
  <c r="AM319" i="53"/>
  <c r="AP36" i="53"/>
  <c r="AR36" i="53" s="1"/>
  <c r="Q351" i="53"/>
  <c r="Q280" i="53"/>
  <c r="Q315" i="53"/>
  <c r="Q245" i="53"/>
  <c r="Q210" i="53"/>
  <c r="Q140" i="53"/>
  <c r="Q175" i="53"/>
  <c r="Q105" i="53"/>
  <c r="Q70" i="53"/>
  <c r="V35" i="53"/>
  <c r="AK318" i="53"/>
  <c r="AJ319" i="53"/>
  <c r="AH178" i="53"/>
  <c r="AG179" i="53"/>
  <c r="V350" i="53"/>
  <c r="AQ350" i="53" s="1"/>
  <c r="AS350" i="53" s="1"/>
  <c r="AT350" i="53" s="1"/>
  <c r="V314" i="53"/>
  <c r="AQ314" i="53" s="1"/>
  <c r="AS314" i="53" s="1"/>
  <c r="AT314" i="53" s="1"/>
  <c r="V279" i="53"/>
  <c r="AQ279" i="53" s="1"/>
  <c r="AS279" i="53" s="1"/>
  <c r="AT279" i="53" s="1"/>
  <c r="V174" i="53"/>
  <c r="AQ174" i="53" s="1"/>
  <c r="AS174" i="53" s="1"/>
  <c r="AT174" i="53" s="1"/>
  <c r="V244" i="53"/>
  <c r="AQ244" i="53" s="1"/>
  <c r="AS244" i="53" s="1"/>
  <c r="AT244" i="53" s="1"/>
  <c r="V209" i="53"/>
  <c r="AQ209" i="53" s="1"/>
  <c r="AS209" i="53" s="1"/>
  <c r="AT209" i="53" s="1"/>
  <c r="V139" i="53"/>
  <c r="AQ139" i="53" s="1"/>
  <c r="AS139" i="53" s="1"/>
  <c r="AT139" i="53" s="1"/>
  <c r="V104" i="53"/>
  <c r="AQ104" i="53" s="1"/>
  <c r="AS104" i="53" s="1"/>
  <c r="AT104" i="53" s="1"/>
  <c r="V69" i="53"/>
  <c r="AQ69" i="53" s="1"/>
  <c r="AS69" i="53" s="1"/>
  <c r="AT69" i="53" s="1"/>
  <c r="AQ34" i="53"/>
  <c r="AS34" i="53" s="1"/>
  <c r="AT34" i="53" s="1"/>
  <c r="AG213" i="53"/>
  <c r="AH212" i="53"/>
  <c r="T352" i="53"/>
  <c r="T316" i="53"/>
  <c r="T281" i="53"/>
  <c r="T246" i="53"/>
  <c r="T211" i="53"/>
  <c r="T176" i="53"/>
  <c r="T141" i="53"/>
  <c r="T106" i="53"/>
  <c r="T71" i="53"/>
  <c r="AM179" i="53"/>
  <c r="AN178" i="53"/>
  <c r="AH318" i="53"/>
  <c r="AG319" i="53"/>
  <c r="AJ144" i="53"/>
  <c r="AK143" i="53"/>
  <c r="AN282" i="53"/>
  <c r="AM283" i="53"/>
  <c r="S353" i="53"/>
  <c r="S317" i="53"/>
  <c r="S282" i="53"/>
  <c r="S247" i="53"/>
  <c r="S212" i="53"/>
  <c r="S177" i="53"/>
  <c r="S142" i="53"/>
  <c r="S107" i="53"/>
  <c r="S38" i="53"/>
  <c r="S72" i="53"/>
  <c r="T37" i="53"/>
  <c r="AM249" i="53"/>
  <c r="AN248" i="53"/>
  <c r="AN72" i="53"/>
  <c r="AP72" i="53" s="1"/>
  <c r="AR72" i="53" s="1"/>
  <c r="AM73" i="53"/>
  <c r="V175" i="52"/>
  <c r="AQ175" i="52" s="1"/>
  <c r="AS175" i="52" s="1"/>
  <c r="AT175" i="52" s="1"/>
  <c r="V280" i="52"/>
  <c r="AQ280" i="52" s="1"/>
  <c r="AS280" i="52" s="1"/>
  <c r="AT280" i="52" s="1"/>
  <c r="V351" i="52"/>
  <c r="AQ351" i="52" s="1"/>
  <c r="AS351" i="52" s="1"/>
  <c r="AT351" i="52" s="1"/>
  <c r="V105" i="52"/>
  <c r="AQ105" i="52" s="1"/>
  <c r="AS105" i="52" s="1"/>
  <c r="AT105" i="52" s="1"/>
  <c r="AT245" i="52"/>
  <c r="AP178" i="52"/>
  <c r="AR178" i="52" s="1"/>
  <c r="AK318" i="52"/>
  <c r="AJ319" i="52"/>
  <c r="AN37" i="52"/>
  <c r="AP37" i="52" s="1"/>
  <c r="AR37" i="52" s="1"/>
  <c r="AM38" i="52"/>
  <c r="AG144" i="52"/>
  <c r="AH143" i="52"/>
  <c r="AP143" i="52" s="1"/>
  <c r="AR143" i="52" s="1"/>
  <c r="AM356" i="52"/>
  <c r="AN355" i="52"/>
  <c r="AP317" i="52"/>
  <c r="AR317" i="52" s="1"/>
  <c r="AK214" i="52"/>
  <c r="AJ215" i="52"/>
  <c r="S353" i="52"/>
  <c r="S317" i="52"/>
  <c r="S282" i="52"/>
  <c r="S247" i="52"/>
  <c r="S212" i="52"/>
  <c r="S177" i="52"/>
  <c r="S107" i="52"/>
  <c r="S142" i="52"/>
  <c r="T36" i="52"/>
  <c r="S72" i="52"/>
  <c r="S37" i="52"/>
  <c r="M353" i="52"/>
  <c r="M282" i="52"/>
  <c r="M317" i="52"/>
  <c r="M247" i="52"/>
  <c r="M212" i="52"/>
  <c r="M177" i="52"/>
  <c r="M142" i="52"/>
  <c r="M107" i="52"/>
  <c r="M72" i="52"/>
  <c r="N36" i="52"/>
  <c r="M37" i="52"/>
  <c r="AJ284" i="52"/>
  <c r="AK283" i="52"/>
  <c r="AN283" i="52"/>
  <c r="AM284" i="52"/>
  <c r="AN214" i="52"/>
  <c r="AM215" i="52"/>
  <c r="AH284" i="52"/>
  <c r="AG285" i="52"/>
  <c r="AP282" i="52"/>
  <c r="AR282" i="52" s="1"/>
  <c r="P354" i="52"/>
  <c r="P318" i="52"/>
  <c r="P283" i="52"/>
  <c r="P248" i="52"/>
  <c r="P213" i="52"/>
  <c r="P178" i="52"/>
  <c r="P143" i="52"/>
  <c r="P108" i="52"/>
  <c r="P73" i="52"/>
  <c r="Q37" i="52"/>
  <c r="P38" i="52"/>
  <c r="AG214" i="52"/>
  <c r="AH213" i="52"/>
  <c r="AP213" i="52" s="1"/>
  <c r="AR213" i="52" s="1"/>
  <c r="AN249" i="52"/>
  <c r="AM250" i="52"/>
  <c r="AP247" i="52"/>
  <c r="AR247" i="52" s="1"/>
  <c r="AK355" i="52"/>
  <c r="AJ356" i="52"/>
  <c r="AG75" i="52"/>
  <c r="AH74" i="52"/>
  <c r="AK248" i="52"/>
  <c r="AJ249" i="52"/>
  <c r="AP73" i="52"/>
  <c r="AR73" i="52" s="1"/>
  <c r="AM75" i="52"/>
  <c r="AN74" i="52"/>
  <c r="AG180" i="52"/>
  <c r="AH179" i="52"/>
  <c r="AG319" i="52"/>
  <c r="AH318" i="52"/>
  <c r="AJ145" i="52"/>
  <c r="AK144" i="52"/>
  <c r="AK74" i="52"/>
  <c r="AJ75" i="52"/>
  <c r="AM180" i="52"/>
  <c r="AN179" i="52"/>
  <c r="AN144" i="52"/>
  <c r="AM145" i="52"/>
  <c r="AH354" i="52"/>
  <c r="AP354" i="52" s="1"/>
  <c r="AR354" i="52" s="1"/>
  <c r="AG355" i="52"/>
  <c r="T352" i="52"/>
  <c r="T316" i="52"/>
  <c r="T246" i="52"/>
  <c r="T281" i="52"/>
  <c r="T211" i="52"/>
  <c r="T176" i="52"/>
  <c r="T141" i="52"/>
  <c r="T106" i="52"/>
  <c r="T71" i="52"/>
  <c r="N352" i="52"/>
  <c r="N281" i="52"/>
  <c r="N316" i="52"/>
  <c r="N246" i="52"/>
  <c r="N211" i="52"/>
  <c r="N176" i="52"/>
  <c r="N141" i="52"/>
  <c r="N106" i="52"/>
  <c r="N71" i="52"/>
  <c r="AH38" i="52"/>
  <c r="AG39" i="52"/>
  <c r="AJ39" i="52"/>
  <c r="AK38" i="52"/>
  <c r="AK109" i="52"/>
  <c r="AJ110" i="52"/>
  <c r="AK179" i="52"/>
  <c r="AJ180" i="52"/>
  <c r="AM319" i="52"/>
  <c r="AN318" i="52"/>
  <c r="Q353" i="52"/>
  <c r="Q317" i="52"/>
  <c r="Q282" i="52"/>
  <c r="Q247" i="52"/>
  <c r="Q142" i="52"/>
  <c r="Q177" i="52"/>
  <c r="Q212" i="52"/>
  <c r="Q107" i="52"/>
  <c r="Q72" i="52"/>
  <c r="AG110" i="52"/>
  <c r="AH109" i="52"/>
  <c r="AH248" i="52"/>
  <c r="AG249" i="52"/>
  <c r="AM109" i="52"/>
  <c r="AN108" i="52"/>
  <c r="AP108" i="52" s="1"/>
  <c r="AR108" i="52" s="1"/>
  <c r="AK354" i="51"/>
  <c r="AP354" i="51" s="1"/>
  <c r="AR354" i="51" s="1"/>
  <c r="AJ355" i="51"/>
  <c r="AG356" i="51"/>
  <c r="AH355" i="51"/>
  <c r="AN355" i="51"/>
  <c r="AM356" i="51"/>
  <c r="AP36" i="51"/>
  <c r="AR36" i="51" s="1"/>
  <c r="AP246" i="51"/>
  <c r="AR246" i="51" s="1"/>
  <c r="AV246" i="51" s="1"/>
  <c r="AP141" i="51"/>
  <c r="AR141" i="51" s="1"/>
  <c r="AN142" i="51"/>
  <c r="AM143" i="51"/>
  <c r="AJ248" i="51"/>
  <c r="AK247" i="51"/>
  <c r="AN177" i="51"/>
  <c r="AM178" i="51"/>
  <c r="Q315" i="51"/>
  <c r="Q280" i="51"/>
  <c r="Q245" i="51"/>
  <c r="Q210" i="51"/>
  <c r="Q140" i="51"/>
  <c r="Q175" i="51"/>
  <c r="Q105" i="51"/>
  <c r="Q70" i="51"/>
  <c r="V35" i="51"/>
  <c r="V351" i="51" s="1"/>
  <c r="AQ351" i="51" s="1"/>
  <c r="AS351" i="51" s="1"/>
  <c r="AT351" i="51" s="1"/>
  <c r="AN247" i="51"/>
  <c r="AM248" i="51"/>
  <c r="AG214" i="51"/>
  <c r="AH213" i="51"/>
  <c r="AK213" i="51"/>
  <c r="AJ214" i="51"/>
  <c r="AJ144" i="51"/>
  <c r="AK143" i="51"/>
  <c r="AH247" i="51"/>
  <c r="AG248" i="51"/>
  <c r="S316" i="51"/>
  <c r="S281" i="51"/>
  <c r="S246" i="51"/>
  <c r="S211" i="51"/>
  <c r="S176" i="51"/>
  <c r="S141" i="51"/>
  <c r="S71" i="51"/>
  <c r="S106" i="51"/>
  <c r="S37" i="51"/>
  <c r="S353" i="51" s="1"/>
  <c r="T36" i="51"/>
  <c r="T352" i="51" s="1"/>
  <c r="AT173" i="51"/>
  <c r="AH72" i="51"/>
  <c r="AP72" i="51" s="1"/>
  <c r="AR72" i="51" s="1"/>
  <c r="AV72" i="51" s="1"/>
  <c r="B55" i="31" s="1"/>
  <c r="AG73" i="51"/>
  <c r="AJ179" i="51"/>
  <c r="AK178" i="51"/>
  <c r="AK37" i="51"/>
  <c r="AJ38" i="51"/>
  <c r="AG143" i="51"/>
  <c r="AH142" i="51"/>
  <c r="AT138" i="51"/>
  <c r="AN282" i="51"/>
  <c r="AM283" i="51"/>
  <c r="M316" i="51"/>
  <c r="M281" i="51"/>
  <c r="M211" i="51"/>
  <c r="M246" i="51"/>
  <c r="M176" i="51"/>
  <c r="M141" i="51"/>
  <c r="M106" i="51"/>
  <c r="M71" i="51"/>
  <c r="M37" i="51"/>
  <c r="M353" i="51" s="1"/>
  <c r="N36" i="51"/>
  <c r="N352" i="51" s="1"/>
  <c r="V314" i="51"/>
  <c r="AQ314" i="51" s="1"/>
  <c r="AS314" i="51" s="1"/>
  <c r="AT314" i="51" s="1"/>
  <c r="V279" i="51"/>
  <c r="AQ279" i="51" s="1"/>
  <c r="AS279" i="51" s="1"/>
  <c r="AT279" i="51" s="1"/>
  <c r="V244" i="51"/>
  <c r="AQ244" i="51" s="1"/>
  <c r="V209" i="51"/>
  <c r="AQ209" i="51" s="1"/>
  <c r="AS209" i="51" s="1"/>
  <c r="AT209" i="51" s="1"/>
  <c r="V174" i="51"/>
  <c r="AQ174" i="51" s="1"/>
  <c r="AS174" i="51" s="1"/>
  <c r="AT174" i="51" s="1"/>
  <c r="V139" i="51"/>
  <c r="AQ139" i="51" s="1"/>
  <c r="AS139" i="51" s="1"/>
  <c r="AT139" i="51" s="1"/>
  <c r="V104" i="51"/>
  <c r="AQ104" i="51" s="1"/>
  <c r="AS104" i="51" s="1"/>
  <c r="AT104" i="51" s="1"/>
  <c r="V69" i="51"/>
  <c r="AQ69" i="51" s="1"/>
  <c r="AQ34" i="51"/>
  <c r="AS34" i="51" s="1"/>
  <c r="AT34" i="51" s="1"/>
  <c r="T315" i="51"/>
  <c r="T280" i="51"/>
  <c r="T245" i="51"/>
  <c r="T210" i="51"/>
  <c r="T175" i="51"/>
  <c r="T105" i="51"/>
  <c r="T70" i="51"/>
  <c r="T140" i="51"/>
  <c r="AJ108" i="51"/>
  <c r="AK107" i="51"/>
  <c r="AP107" i="51" s="1"/>
  <c r="AR107" i="51" s="1"/>
  <c r="AJ283" i="51"/>
  <c r="AK282" i="51"/>
  <c r="AM74" i="51"/>
  <c r="AN73" i="51"/>
  <c r="AM38" i="51"/>
  <c r="AN37" i="51"/>
  <c r="AT33" i="51"/>
  <c r="AT243" i="51"/>
  <c r="AH318" i="51"/>
  <c r="AG319" i="51"/>
  <c r="AM319" i="51"/>
  <c r="AN318" i="51"/>
  <c r="AM109" i="51"/>
  <c r="AN108" i="51"/>
  <c r="N280" i="51"/>
  <c r="N315" i="51"/>
  <c r="N245" i="51"/>
  <c r="N210" i="51"/>
  <c r="N175" i="51"/>
  <c r="N140" i="51"/>
  <c r="N105" i="51"/>
  <c r="N70" i="51"/>
  <c r="AK73" i="51"/>
  <c r="AJ74" i="51"/>
  <c r="AJ318" i="51"/>
  <c r="AK317" i="51"/>
  <c r="AP317" i="51" s="1"/>
  <c r="AR317" i="51" s="1"/>
  <c r="AH177" i="51"/>
  <c r="AG178" i="51"/>
  <c r="P316" i="51"/>
  <c r="P246" i="51"/>
  <c r="P281" i="51"/>
  <c r="P211" i="51"/>
  <c r="P141" i="51"/>
  <c r="P176" i="51"/>
  <c r="P106" i="51"/>
  <c r="P71" i="51"/>
  <c r="Q36" i="51"/>
  <c r="Q352" i="51" s="1"/>
  <c r="P37" i="51"/>
  <c r="P353" i="51" s="1"/>
  <c r="AN212" i="51"/>
  <c r="AP212" i="51" s="1"/>
  <c r="AR212" i="51" s="1"/>
  <c r="AM213" i="51"/>
  <c r="AG109" i="51"/>
  <c r="AH108" i="51"/>
  <c r="AH282" i="51"/>
  <c r="AG283" i="51"/>
  <c r="AH37" i="51"/>
  <c r="AG38" i="51"/>
  <c r="V316" i="52" l="1"/>
  <c r="AQ316" i="52" s="1"/>
  <c r="AS316" i="52" s="1"/>
  <c r="AQ35" i="52"/>
  <c r="AS35" i="52" s="1"/>
  <c r="AT35" i="52" s="1"/>
  <c r="V71" i="52"/>
  <c r="AQ71" i="52" s="1"/>
  <c r="AS71" i="52" s="1"/>
  <c r="AT71" i="52" s="1"/>
  <c r="V106" i="52"/>
  <c r="AQ106" i="52" s="1"/>
  <c r="AS106" i="52" s="1"/>
  <c r="AT106" i="52" s="1"/>
  <c r="V141" i="52"/>
  <c r="AQ141" i="52" s="1"/>
  <c r="AS141" i="52" s="1"/>
  <c r="AT141" i="52" s="1"/>
  <c r="V281" i="52"/>
  <c r="AQ281" i="52" s="1"/>
  <c r="AS281" i="52" s="1"/>
  <c r="AT281" i="52" s="1"/>
  <c r="AS244" i="51"/>
  <c r="AT244" i="51" s="1"/>
  <c r="AB17" i="31" s="1"/>
  <c r="AU244" i="51"/>
  <c r="L17" i="31"/>
  <c r="V246" i="52"/>
  <c r="AQ246" i="52" s="1"/>
  <c r="AS246" i="52" s="1"/>
  <c r="AT246" i="52" s="1"/>
  <c r="AE17" i="31"/>
  <c r="AV17" i="31"/>
  <c r="AM17" i="31"/>
  <c r="P17" i="31"/>
  <c r="AY17" i="31"/>
  <c r="AK16" i="31"/>
  <c r="AK17" i="31"/>
  <c r="C17" i="31"/>
  <c r="AH17" i="31"/>
  <c r="V352" i="52"/>
  <c r="AQ352" i="52" s="1"/>
  <c r="AS352" i="52" s="1"/>
  <c r="AT352" i="52" s="1"/>
  <c r="AU17" i="31"/>
  <c r="R16" i="31"/>
  <c r="AR17" i="31"/>
  <c r="W18" i="31"/>
  <c r="V176" i="52"/>
  <c r="AQ176" i="52" s="1"/>
  <c r="AS176" i="52" s="1"/>
  <c r="AT176" i="52" s="1"/>
  <c r="AG17" i="31"/>
  <c r="O17" i="31"/>
  <c r="AA17" i="31"/>
  <c r="U17" i="31"/>
  <c r="AB16" i="31"/>
  <c r="C16" i="31"/>
  <c r="R17" i="31"/>
  <c r="AP17" i="31"/>
  <c r="AP353" i="53"/>
  <c r="AR353" i="53" s="1"/>
  <c r="AS69" i="51"/>
  <c r="AT69" i="51" s="1"/>
  <c r="AU69" i="51"/>
  <c r="A52" i="31" s="1"/>
  <c r="H16" i="31"/>
  <c r="C51" i="31"/>
  <c r="AT316" i="52"/>
  <c r="V36" i="52"/>
  <c r="V177" i="52" s="1"/>
  <c r="AQ177" i="52" s="1"/>
  <c r="AS177" i="52" s="1"/>
  <c r="AK319" i="53"/>
  <c r="AJ320" i="53"/>
  <c r="AM250" i="53"/>
  <c r="AN249" i="53"/>
  <c r="AN319" i="53"/>
  <c r="AM320" i="53"/>
  <c r="AH143" i="53"/>
  <c r="AP143" i="53" s="1"/>
  <c r="AR143" i="53" s="1"/>
  <c r="AG144" i="53"/>
  <c r="AJ356" i="53"/>
  <c r="AK355" i="53"/>
  <c r="AK144" i="53"/>
  <c r="AJ145" i="53"/>
  <c r="AG320" i="53"/>
  <c r="AH319" i="53"/>
  <c r="AG214" i="53"/>
  <c r="AH213" i="53"/>
  <c r="AP318" i="53"/>
  <c r="AR318" i="53" s="1"/>
  <c r="AG110" i="53"/>
  <c r="AH109" i="53"/>
  <c r="Q352" i="53"/>
  <c r="Q316" i="53"/>
  <c r="Q246" i="53"/>
  <c r="Q281" i="53"/>
  <c r="Q211" i="53"/>
  <c r="Q176" i="53"/>
  <c r="Q106" i="53"/>
  <c r="Q141" i="53"/>
  <c r="Q71" i="53"/>
  <c r="V36" i="53"/>
  <c r="AP178" i="53"/>
  <c r="AR178" i="53" s="1"/>
  <c r="S354" i="53"/>
  <c r="S318" i="53"/>
  <c r="S283" i="53"/>
  <c r="S248" i="53"/>
  <c r="S178" i="53"/>
  <c r="S213" i="53"/>
  <c r="S108" i="53"/>
  <c r="S143" i="53"/>
  <c r="S73" i="53"/>
  <c r="T38" i="53"/>
  <c r="S39" i="53"/>
  <c r="V351" i="53"/>
  <c r="AQ351" i="53" s="1"/>
  <c r="AS351" i="53" s="1"/>
  <c r="AT351" i="53" s="1"/>
  <c r="V315" i="53"/>
  <c r="AQ315" i="53" s="1"/>
  <c r="AS315" i="53" s="1"/>
  <c r="AT315" i="53" s="1"/>
  <c r="V280" i="53"/>
  <c r="AQ280" i="53" s="1"/>
  <c r="AS280" i="53" s="1"/>
  <c r="AT280" i="53" s="1"/>
  <c r="V245" i="53"/>
  <c r="AQ245" i="53" s="1"/>
  <c r="AS245" i="53" s="1"/>
  <c r="AT245" i="53" s="1"/>
  <c r="V210" i="53"/>
  <c r="AQ210" i="53" s="1"/>
  <c r="AS210" i="53" s="1"/>
  <c r="AT210" i="53" s="1"/>
  <c r="V175" i="53"/>
  <c r="AQ175" i="53" s="1"/>
  <c r="AS175" i="53" s="1"/>
  <c r="AT175" i="53" s="1"/>
  <c r="V105" i="53"/>
  <c r="AQ105" i="53" s="1"/>
  <c r="AS105" i="53" s="1"/>
  <c r="AT105" i="53" s="1"/>
  <c r="V140" i="53"/>
  <c r="AQ140" i="53" s="1"/>
  <c r="AS140" i="53" s="1"/>
  <c r="AT140" i="53" s="1"/>
  <c r="AQ35" i="53"/>
  <c r="AS35" i="53" s="1"/>
  <c r="AT35" i="53" s="1"/>
  <c r="V70" i="53"/>
  <c r="AQ70" i="53" s="1"/>
  <c r="AS70" i="53" s="1"/>
  <c r="AT70" i="53" s="1"/>
  <c r="AG355" i="53"/>
  <c r="AH354" i="53"/>
  <c r="N353" i="53"/>
  <c r="N282" i="53"/>
  <c r="N317" i="53"/>
  <c r="N247" i="53"/>
  <c r="N212" i="53"/>
  <c r="N177" i="53"/>
  <c r="N142" i="53"/>
  <c r="N107" i="53"/>
  <c r="N72" i="53"/>
  <c r="P353" i="53"/>
  <c r="P317" i="53"/>
  <c r="P282" i="53"/>
  <c r="P247" i="53"/>
  <c r="P212" i="53"/>
  <c r="P177" i="53"/>
  <c r="P107" i="53"/>
  <c r="P142" i="53"/>
  <c r="P72" i="53"/>
  <c r="Q37" i="53"/>
  <c r="P38" i="53"/>
  <c r="AG76" i="53"/>
  <c r="AH75" i="53"/>
  <c r="AK108" i="53"/>
  <c r="AP108" i="53" s="1"/>
  <c r="AR108" i="53" s="1"/>
  <c r="AJ109" i="53"/>
  <c r="AJ180" i="53"/>
  <c r="AK179" i="53"/>
  <c r="AM214" i="53"/>
  <c r="AN213" i="53"/>
  <c r="AG39" i="53"/>
  <c r="AH38" i="53"/>
  <c r="M354" i="53"/>
  <c r="M318" i="53"/>
  <c r="M283" i="53"/>
  <c r="M248" i="53"/>
  <c r="M213" i="53"/>
  <c r="M178" i="53"/>
  <c r="M143" i="53"/>
  <c r="M73" i="53"/>
  <c r="M108" i="53"/>
  <c r="N38" i="53"/>
  <c r="M39" i="53"/>
  <c r="AG285" i="53"/>
  <c r="AH284" i="53"/>
  <c r="AP282" i="53"/>
  <c r="AR282" i="53" s="1"/>
  <c r="T353" i="53"/>
  <c r="T317" i="53"/>
  <c r="T282" i="53"/>
  <c r="T247" i="53"/>
  <c r="T212" i="53"/>
  <c r="T177" i="53"/>
  <c r="T107" i="53"/>
  <c r="T142" i="53"/>
  <c r="T72" i="53"/>
  <c r="AM145" i="53"/>
  <c r="AN144" i="53"/>
  <c r="AN73" i="53"/>
  <c r="AP73" i="53" s="1"/>
  <c r="AR73" i="53" s="1"/>
  <c r="AM74" i="53"/>
  <c r="AM180" i="53"/>
  <c r="AN179" i="53"/>
  <c r="AJ75" i="53"/>
  <c r="AK74" i="53"/>
  <c r="AP37" i="53"/>
  <c r="AR37" i="53" s="1"/>
  <c r="AP248" i="53"/>
  <c r="AR248" i="53" s="1"/>
  <c r="AN354" i="53"/>
  <c r="AP354" i="53" s="1"/>
  <c r="AR354" i="53" s="1"/>
  <c r="AM355" i="53"/>
  <c r="AJ284" i="53"/>
  <c r="AK283" i="53"/>
  <c r="AM284" i="53"/>
  <c r="AN283" i="53"/>
  <c r="AK38" i="53"/>
  <c r="AJ39" i="53"/>
  <c r="AJ214" i="53"/>
  <c r="AK213" i="53"/>
  <c r="AK249" i="53"/>
  <c r="AJ250" i="53"/>
  <c r="AG250" i="53"/>
  <c r="AH249" i="53"/>
  <c r="AG180" i="53"/>
  <c r="AH179" i="53"/>
  <c r="AM39" i="53"/>
  <c r="AN38" i="53"/>
  <c r="AP212" i="53"/>
  <c r="AR212" i="53" s="1"/>
  <c r="AN109" i="53"/>
  <c r="AM110" i="53"/>
  <c r="AT211" i="52"/>
  <c r="AP179" i="52"/>
  <c r="AR179" i="52" s="1"/>
  <c r="AK145" i="52"/>
  <c r="AJ146" i="52"/>
  <c r="AH110" i="52"/>
  <c r="AG111" i="52"/>
  <c r="AK249" i="52"/>
  <c r="AJ250" i="52"/>
  <c r="AG76" i="52"/>
  <c r="AH75" i="52"/>
  <c r="S354" i="52"/>
  <c r="S318" i="52"/>
  <c r="S283" i="52"/>
  <c r="S248" i="52"/>
  <c r="S213" i="52"/>
  <c r="S178" i="52"/>
  <c r="S143" i="52"/>
  <c r="S73" i="52"/>
  <c r="S108" i="52"/>
  <c r="S38" i="52"/>
  <c r="T37" i="52"/>
  <c r="AP318" i="52"/>
  <c r="AR318" i="52" s="1"/>
  <c r="AJ111" i="52"/>
  <c r="AK110" i="52"/>
  <c r="AM181" i="52"/>
  <c r="AN180" i="52"/>
  <c r="AP248" i="52"/>
  <c r="AR248" i="52" s="1"/>
  <c r="AK356" i="52"/>
  <c r="AJ357" i="52"/>
  <c r="AN75" i="52"/>
  <c r="AM76" i="52"/>
  <c r="N353" i="52"/>
  <c r="N317" i="52"/>
  <c r="N282" i="52"/>
  <c r="N247" i="52"/>
  <c r="N212" i="52"/>
  <c r="N177" i="52"/>
  <c r="N107" i="52"/>
  <c r="N72" i="52"/>
  <c r="N142" i="52"/>
  <c r="AJ320" i="52"/>
  <c r="AK319" i="52"/>
  <c r="AJ76" i="52"/>
  <c r="AK75" i="52"/>
  <c r="AH319" i="52"/>
  <c r="AG320" i="52"/>
  <c r="AG215" i="52"/>
  <c r="AH214" i="52"/>
  <c r="AP214" i="52" s="1"/>
  <c r="AR214" i="52" s="1"/>
  <c r="AG286" i="52"/>
  <c r="AH285" i="52"/>
  <c r="AP283" i="52"/>
  <c r="AR283" i="52" s="1"/>
  <c r="T353" i="52"/>
  <c r="T317" i="52"/>
  <c r="T282" i="52"/>
  <c r="T247" i="52"/>
  <c r="T212" i="52"/>
  <c r="T177" i="52"/>
  <c r="T142" i="52"/>
  <c r="T107" i="52"/>
  <c r="T72" i="52"/>
  <c r="AN356" i="52"/>
  <c r="AM357" i="52"/>
  <c r="AM146" i="52"/>
  <c r="AN145" i="52"/>
  <c r="AP74" i="52"/>
  <c r="AR74" i="52" s="1"/>
  <c r="P355" i="52"/>
  <c r="P319" i="52"/>
  <c r="P284" i="52"/>
  <c r="P249" i="52"/>
  <c r="P214" i="52"/>
  <c r="P179" i="52"/>
  <c r="P109" i="52"/>
  <c r="P144" i="52"/>
  <c r="P74" i="52"/>
  <c r="P39" i="52"/>
  <c r="Q38" i="52"/>
  <c r="AJ285" i="52"/>
  <c r="AK284" i="52"/>
  <c r="AK180" i="52"/>
  <c r="AJ181" i="52"/>
  <c r="AM110" i="52"/>
  <c r="AN109" i="52"/>
  <c r="AP109" i="52" s="1"/>
  <c r="AR109" i="52" s="1"/>
  <c r="AK39" i="52"/>
  <c r="AJ40" i="52"/>
  <c r="AH355" i="52"/>
  <c r="AP355" i="52" s="1"/>
  <c r="AR355" i="52" s="1"/>
  <c r="AG356" i="52"/>
  <c r="AH180" i="52"/>
  <c r="AG181" i="52"/>
  <c r="Q354" i="52"/>
  <c r="Q318" i="52"/>
  <c r="Q283" i="52"/>
  <c r="Q213" i="52"/>
  <c r="Q178" i="52"/>
  <c r="Q248" i="52"/>
  <c r="Q108" i="52"/>
  <c r="Q143" i="52"/>
  <c r="Q73" i="52"/>
  <c r="M354" i="52"/>
  <c r="M318" i="52"/>
  <c r="M283" i="52"/>
  <c r="M248" i="52"/>
  <c r="M213" i="52"/>
  <c r="M178" i="52"/>
  <c r="M143" i="52"/>
  <c r="M108" i="52"/>
  <c r="M73" i="52"/>
  <c r="M38" i="52"/>
  <c r="N37" i="52"/>
  <c r="AH144" i="52"/>
  <c r="AP144" i="52" s="1"/>
  <c r="AR144" i="52" s="1"/>
  <c r="AG145" i="52"/>
  <c r="AM251" i="52"/>
  <c r="AN250" i="52"/>
  <c r="AM285" i="52"/>
  <c r="AN284" i="52"/>
  <c r="AH249" i="52"/>
  <c r="AG250" i="52"/>
  <c r="AN319" i="52"/>
  <c r="AM320" i="52"/>
  <c r="AG40" i="52"/>
  <c r="AH39" i="52"/>
  <c r="AN215" i="52"/>
  <c r="AM216" i="52"/>
  <c r="AJ216" i="52"/>
  <c r="AK215" i="52"/>
  <c r="AM39" i="52"/>
  <c r="AN38" i="52"/>
  <c r="AP38" i="52" s="1"/>
  <c r="AR38" i="52" s="1"/>
  <c r="AM357" i="51"/>
  <c r="AN356" i="51"/>
  <c r="AH356" i="51"/>
  <c r="AG357" i="51"/>
  <c r="AJ356" i="51"/>
  <c r="AK355" i="51"/>
  <c r="AP355" i="51" s="1"/>
  <c r="AR355" i="51" s="1"/>
  <c r="AP142" i="51"/>
  <c r="AR142" i="51" s="1"/>
  <c r="AP177" i="51"/>
  <c r="AR177" i="51" s="1"/>
  <c r="AP247" i="51"/>
  <c r="AR247" i="51" s="1"/>
  <c r="AV247" i="51" s="1"/>
  <c r="AM284" i="51"/>
  <c r="AN283" i="51"/>
  <c r="AK318" i="51"/>
  <c r="AP318" i="51" s="1"/>
  <c r="AR318" i="51" s="1"/>
  <c r="AJ319" i="51"/>
  <c r="AN38" i="51"/>
  <c r="AM39" i="51"/>
  <c r="AH73" i="51"/>
  <c r="AP73" i="51" s="1"/>
  <c r="AR73" i="51" s="1"/>
  <c r="AV73" i="51" s="1"/>
  <c r="B56" i="31" s="1"/>
  <c r="AG74" i="51"/>
  <c r="AK248" i="51"/>
  <c r="AJ249" i="51"/>
  <c r="AH214" i="51"/>
  <c r="AG215" i="51"/>
  <c r="AN248" i="51"/>
  <c r="AM249" i="51"/>
  <c r="AM144" i="51"/>
  <c r="AN143" i="51"/>
  <c r="AH283" i="51"/>
  <c r="AG284" i="51"/>
  <c r="AK214" i="51"/>
  <c r="AJ215" i="51"/>
  <c r="Q316" i="51"/>
  <c r="Q281" i="51"/>
  <c r="Q246" i="51"/>
  <c r="Q211" i="51"/>
  <c r="Q176" i="51"/>
  <c r="Q141" i="51"/>
  <c r="Q71" i="51"/>
  <c r="Q106" i="51"/>
  <c r="V36" i="51"/>
  <c r="V352" i="51" s="1"/>
  <c r="AQ352" i="51" s="1"/>
  <c r="AS352" i="51" s="1"/>
  <c r="AT352" i="51" s="1"/>
  <c r="AG110" i="51"/>
  <c r="AH109" i="51"/>
  <c r="AJ75" i="51"/>
  <c r="AK74" i="51"/>
  <c r="AN319" i="51"/>
  <c r="AM320" i="51"/>
  <c r="AK38" i="51"/>
  <c r="AJ39" i="51"/>
  <c r="AH178" i="51"/>
  <c r="AG179" i="51"/>
  <c r="AG320" i="51"/>
  <c r="AH319" i="51"/>
  <c r="AN74" i="51"/>
  <c r="AM75" i="51"/>
  <c r="N316" i="51"/>
  <c r="N281" i="51"/>
  <c r="N246" i="51"/>
  <c r="N211" i="51"/>
  <c r="N141" i="51"/>
  <c r="N176" i="51"/>
  <c r="N106" i="51"/>
  <c r="N71" i="51"/>
  <c r="AP37" i="51"/>
  <c r="AR37" i="51" s="1"/>
  <c r="T316" i="51"/>
  <c r="T281" i="51"/>
  <c r="T246" i="51"/>
  <c r="T176" i="51"/>
  <c r="T141" i="51"/>
  <c r="T211" i="51"/>
  <c r="T106" i="51"/>
  <c r="T71" i="51"/>
  <c r="V315" i="51"/>
  <c r="AQ315" i="51" s="1"/>
  <c r="AS315" i="51" s="1"/>
  <c r="AT315" i="51" s="1"/>
  <c r="V280" i="51"/>
  <c r="AQ280" i="51" s="1"/>
  <c r="AS280" i="51" s="1"/>
  <c r="AT280" i="51" s="1"/>
  <c r="V245" i="51"/>
  <c r="AQ245" i="51" s="1"/>
  <c r="V210" i="51"/>
  <c r="AQ210" i="51" s="1"/>
  <c r="AS210" i="51" s="1"/>
  <c r="AT210" i="51" s="1"/>
  <c r="V175" i="51"/>
  <c r="AQ175" i="51" s="1"/>
  <c r="AS175" i="51" s="1"/>
  <c r="AT175" i="51" s="1"/>
  <c r="V105" i="51"/>
  <c r="AQ105" i="51" s="1"/>
  <c r="AS105" i="51" s="1"/>
  <c r="AT105" i="51" s="1"/>
  <c r="V140" i="51"/>
  <c r="AQ140" i="51" s="1"/>
  <c r="AS140" i="51" s="1"/>
  <c r="AT140" i="51" s="1"/>
  <c r="V70" i="51"/>
  <c r="AQ70" i="51" s="1"/>
  <c r="AQ35" i="51"/>
  <c r="AS35" i="51" s="1"/>
  <c r="AT35" i="51" s="1"/>
  <c r="P317" i="51"/>
  <c r="P282" i="51"/>
  <c r="P247" i="51"/>
  <c r="P212" i="51"/>
  <c r="P177" i="51"/>
  <c r="P107" i="51"/>
  <c r="P142" i="51"/>
  <c r="P72" i="51"/>
  <c r="P38" i="51"/>
  <c r="P354" i="51" s="1"/>
  <c r="Q37" i="51"/>
  <c r="Q353" i="51" s="1"/>
  <c r="AN109" i="51"/>
  <c r="AM110" i="51"/>
  <c r="AK108" i="51"/>
  <c r="AP108" i="51" s="1"/>
  <c r="AR108" i="51" s="1"/>
  <c r="AJ109" i="51"/>
  <c r="AG249" i="51"/>
  <c r="AH248" i="51"/>
  <c r="AG39" i="51"/>
  <c r="AH38" i="51"/>
  <c r="AM214" i="51"/>
  <c r="AN213" i="51"/>
  <c r="AP213" i="51" s="1"/>
  <c r="AR213" i="51" s="1"/>
  <c r="AP282" i="51"/>
  <c r="AR282" i="51" s="1"/>
  <c r="M317" i="51"/>
  <c r="M282" i="51"/>
  <c r="M212" i="51"/>
  <c r="M177" i="51"/>
  <c r="M247" i="51"/>
  <c r="M107" i="51"/>
  <c r="M142" i="51"/>
  <c r="M72" i="51"/>
  <c r="M38" i="51"/>
  <c r="M354" i="51" s="1"/>
  <c r="N37" i="51"/>
  <c r="N353" i="51" s="1"/>
  <c r="AG144" i="51"/>
  <c r="AH143" i="51"/>
  <c r="S317" i="51"/>
  <c r="S247" i="51"/>
  <c r="S282" i="51"/>
  <c r="S212" i="51"/>
  <c r="S142" i="51"/>
  <c r="S177" i="51"/>
  <c r="S107" i="51"/>
  <c r="T37" i="51"/>
  <c r="T353" i="51" s="1"/>
  <c r="S72" i="51"/>
  <c r="S38" i="51"/>
  <c r="S354" i="51" s="1"/>
  <c r="AK283" i="51"/>
  <c r="AJ284" i="51"/>
  <c r="AJ180" i="51"/>
  <c r="AK179" i="51"/>
  <c r="AJ145" i="51"/>
  <c r="AK144" i="51"/>
  <c r="AM179" i="51"/>
  <c r="AN178" i="51"/>
  <c r="AS245" i="51" l="1"/>
  <c r="AT245" i="51" s="1"/>
  <c r="AB18" i="31" s="1"/>
  <c r="AU245" i="51"/>
  <c r="AT177" i="52"/>
  <c r="AE18" i="31"/>
  <c r="C18" i="31"/>
  <c r="AH18" i="31"/>
  <c r="AK18" i="31"/>
  <c r="AG18" i="31"/>
  <c r="AR18" i="31"/>
  <c r="W19" i="31"/>
  <c r="AU18" i="31"/>
  <c r="AY18" i="31"/>
  <c r="L18" i="31"/>
  <c r="R18" i="31"/>
  <c r="U18" i="31"/>
  <c r="AV18" i="31"/>
  <c r="O18" i="31"/>
  <c r="AA18" i="31"/>
  <c r="AM18" i="31"/>
  <c r="AP18" i="31"/>
  <c r="P18" i="31"/>
  <c r="AQ36" i="52"/>
  <c r="AS36" i="52" s="1"/>
  <c r="AT36" i="52" s="1"/>
  <c r="V212" i="52"/>
  <c r="AQ212" i="52" s="1"/>
  <c r="AS212" i="52" s="1"/>
  <c r="AT212" i="52" s="1"/>
  <c r="V282" i="52"/>
  <c r="AQ282" i="52" s="1"/>
  <c r="AS282" i="52" s="1"/>
  <c r="AT282" i="52" s="1"/>
  <c r="AP213" i="53"/>
  <c r="AR213" i="53" s="1"/>
  <c r="AP178" i="51"/>
  <c r="AR178" i="51" s="1"/>
  <c r="V247" i="52"/>
  <c r="AQ247" i="52" s="1"/>
  <c r="AS247" i="52" s="1"/>
  <c r="AT247" i="52" s="1"/>
  <c r="V317" i="52"/>
  <c r="AQ317" i="52" s="1"/>
  <c r="AS317" i="52" s="1"/>
  <c r="AT317" i="52" s="1"/>
  <c r="V72" i="52"/>
  <c r="AQ72" i="52" s="1"/>
  <c r="AS72" i="52" s="1"/>
  <c r="AT72" i="52" s="1"/>
  <c r="V353" i="52"/>
  <c r="AQ353" i="52" s="1"/>
  <c r="AS353" i="52" s="1"/>
  <c r="AT353" i="52" s="1"/>
  <c r="V142" i="52"/>
  <c r="AQ142" i="52" s="1"/>
  <c r="AS142" i="52" s="1"/>
  <c r="AT142" i="52" s="1"/>
  <c r="V107" i="52"/>
  <c r="AQ107" i="52" s="1"/>
  <c r="AS107" i="52" s="1"/>
  <c r="AT107" i="52" s="1"/>
  <c r="AS70" i="51"/>
  <c r="AT70" i="51" s="1"/>
  <c r="AU70" i="51"/>
  <c r="A53" i="31" s="1"/>
  <c r="H17" i="31"/>
  <c r="C52" i="31"/>
  <c r="AP143" i="51"/>
  <c r="AR143" i="51" s="1"/>
  <c r="AG77" i="53"/>
  <c r="AH76" i="53"/>
  <c r="AN74" i="53"/>
  <c r="AP74" i="53" s="1"/>
  <c r="AR74" i="53" s="1"/>
  <c r="AM75" i="53"/>
  <c r="AH285" i="53"/>
  <c r="AG286" i="53"/>
  <c r="T354" i="53"/>
  <c r="T318" i="53"/>
  <c r="T283" i="53"/>
  <c r="T248" i="53"/>
  <c r="T213" i="53"/>
  <c r="T178" i="53"/>
  <c r="T143" i="53"/>
  <c r="T108" i="53"/>
  <c r="T73" i="53"/>
  <c r="AJ146" i="53"/>
  <c r="AK145" i="53"/>
  <c r="AH180" i="53"/>
  <c r="AG181" i="53"/>
  <c r="AJ251" i="53"/>
  <c r="AK250" i="53"/>
  <c r="AM285" i="53"/>
  <c r="AN284" i="53"/>
  <c r="M355" i="53"/>
  <c r="M319" i="53"/>
  <c r="M284" i="53"/>
  <c r="M249" i="53"/>
  <c r="M214" i="53"/>
  <c r="M179" i="53"/>
  <c r="M144" i="53"/>
  <c r="M109" i="53"/>
  <c r="N39" i="53"/>
  <c r="M40" i="53"/>
  <c r="M74" i="53"/>
  <c r="P354" i="53"/>
  <c r="P318" i="53"/>
  <c r="P283" i="53"/>
  <c r="P248" i="53"/>
  <c r="P213" i="53"/>
  <c r="P178" i="53"/>
  <c r="P143" i="53"/>
  <c r="P108" i="53"/>
  <c r="P73" i="53"/>
  <c r="P39" i="53"/>
  <c r="Q38" i="53"/>
  <c r="AG111" i="53"/>
  <c r="AH110" i="53"/>
  <c r="AN250" i="53"/>
  <c r="AM251" i="53"/>
  <c r="AM111" i="53"/>
  <c r="AN110" i="53"/>
  <c r="AP249" i="53"/>
  <c r="AR249" i="53" s="1"/>
  <c r="AJ76" i="53"/>
  <c r="AK75" i="53"/>
  <c r="AN145" i="53"/>
  <c r="AM146" i="53"/>
  <c r="N354" i="53"/>
  <c r="N318" i="53"/>
  <c r="N283" i="53"/>
  <c r="N248" i="53"/>
  <c r="N213" i="53"/>
  <c r="N178" i="53"/>
  <c r="N143" i="53"/>
  <c r="N108" i="53"/>
  <c r="N73" i="53"/>
  <c r="AM215" i="53"/>
  <c r="AN214" i="53"/>
  <c r="AG356" i="53"/>
  <c r="AH355" i="53"/>
  <c r="AK320" i="53"/>
  <c r="AJ321" i="53"/>
  <c r="AP283" i="53"/>
  <c r="AR283" i="53" s="1"/>
  <c r="AP179" i="53"/>
  <c r="AR179" i="53" s="1"/>
  <c r="Q353" i="53"/>
  <c r="Q317" i="53"/>
  <c r="Q282" i="53"/>
  <c r="Q247" i="53"/>
  <c r="Q212" i="53"/>
  <c r="Q177" i="53"/>
  <c r="Q142" i="53"/>
  <c r="Q107" i="53"/>
  <c r="Q72" i="53"/>
  <c r="V37" i="53"/>
  <c r="AP319" i="53"/>
  <c r="AR319" i="53" s="1"/>
  <c r="AH250" i="53"/>
  <c r="AG251" i="53"/>
  <c r="AJ215" i="53"/>
  <c r="AK214" i="53"/>
  <c r="AK284" i="53"/>
  <c r="AJ285" i="53"/>
  <c r="AJ181" i="53"/>
  <c r="AK180" i="53"/>
  <c r="AG215" i="53"/>
  <c r="AH214" i="53"/>
  <c r="AJ357" i="53"/>
  <c r="AK356" i="53"/>
  <c r="AJ40" i="53"/>
  <c r="AK39" i="53"/>
  <c r="AM356" i="53"/>
  <c r="AN355" i="53"/>
  <c r="AJ110" i="53"/>
  <c r="AK109" i="53"/>
  <c r="AP109" i="53" s="1"/>
  <c r="AR109" i="53" s="1"/>
  <c r="V352" i="53"/>
  <c r="AQ352" i="53" s="1"/>
  <c r="AS352" i="53" s="1"/>
  <c r="AT352" i="53" s="1"/>
  <c r="V316" i="53"/>
  <c r="AQ316" i="53" s="1"/>
  <c r="AS316" i="53" s="1"/>
  <c r="AT316" i="53" s="1"/>
  <c r="V281" i="53"/>
  <c r="AQ281" i="53" s="1"/>
  <c r="AS281" i="53" s="1"/>
  <c r="AT281" i="53" s="1"/>
  <c r="V246" i="53"/>
  <c r="AQ246" i="53" s="1"/>
  <c r="AS246" i="53" s="1"/>
  <c r="AT246" i="53" s="1"/>
  <c r="V211" i="53"/>
  <c r="AQ211" i="53" s="1"/>
  <c r="AS211" i="53" s="1"/>
  <c r="AT211" i="53" s="1"/>
  <c r="V176" i="53"/>
  <c r="AQ176" i="53" s="1"/>
  <c r="AS176" i="53" s="1"/>
  <c r="AT176" i="53" s="1"/>
  <c r="V141" i="53"/>
  <c r="AQ141" i="53" s="1"/>
  <c r="AS141" i="53" s="1"/>
  <c r="AT141" i="53" s="1"/>
  <c r="V106" i="53"/>
  <c r="AQ106" i="53" s="1"/>
  <c r="AS106" i="53" s="1"/>
  <c r="AT106" i="53" s="1"/>
  <c r="V71" i="53"/>
  <c r="AQ71" i="53" s="1"/>
  <c r="AS71" i="53" s="1"/>
  <c r="AT71" i="53" s="1"/>
  <c r="AQ36" i="53"/>
  <c r="AS36" i="53" s="1"/>
  <c r="AT36" i="53" s="1"/>
  <c r="AG145" i="53"/>
  <c r="AH144" i="53"/>
  <c r="AP144" i="53" s="1"/>
  <c r="AR144" i="53" s="1"/>
  <c r="AN320" i="53"/>
  <c r="AM321" i="53"/>
  <c r="AG40" i="53"/>
  <c r="AH39" i="53"/>
  <c r="AN39" i="53"/>
  <c r="AM40" i="53"/>
  <c r="AP38" i="53"/>
  <c r="AR38" i="53" s="1"/>
  <c r="AM181" i="53"/>
  <c r="AN180" i="53"/>
  <c r="S319" i="53"/>
  <c r="S355" i="53"/>
  <c r="S284" i="53"/>
  <c r="S249" i="53"/>
  <c r="S214" i="53"/>
  <c r="S179" i="53"/>
  <c r="S144" i="53"/>
  <c r="S109" i="53"/>
  <c r="S74" i="53"/>
  <c r="S40" i="53"/>
  <c r="T39" i="53"/>
  <c r="AG321" i="53"/>
  <c r="AH320" i="53"/>
  <c r="AP319" i="52"/>
  <c r="AR319" i="52" s="1"/>
  <c r="AN146" i="52"/>
  <c r="AM147" i="52"/>
  <c r="M355" i="52"/>
  <c r="M319" i="52"/>
  <c r="M284" i="52"/>
  <c r="M249" i="52"/>
  <c r="M179" i="52"/>
  <c r="M214" i="52"/>
  <c r="M144" i="52"/>
  <c r="M109" i="52"/>
  <c r="M39" i="52"/>
  <c r="M74" i="52"/>
  <c r="N38" i="52"/>
  <c r="AN39" i="52"/>
  <c r="AM40" i="52"/>
  <c r="AK181" i="52"/>
  <c r="AJ182" i="52"/>
  <c r="AK320" i="52"/>
  <c r="AJ321" i="52"/>
  <c r="AH76" i="52"/>
  <c r="AG77" i="52"/>
  <c r="AM111" i="52"/>
  <c r="AN110" i="52"/>
  <c r="AP110" i="52" s="1"/>
  <c r="AR110" i="52" s="1"/>
  <c r="AG182" i="52"/>
  <c r="AH181" i="52"/>
  <c r="AG216" i="52"/>
  <c r="AH215" i="52"/>
  <c r="AP215" i="52" s="1"/>
  <c r="AR215" i="52" s="1"/>
  <c r="AK146" i="52"/>
  <c r="AJ147" i="52"/>
  <c r="AH40" i="52"/>
  <c r="AG41" i="52"/>
  <c r="AN251" i="52"/>
  <c r="AM252" i="52"/>
  <c r="AG357" i="52"/>
  <c r="AH356" i="52"/>
  <c r="AP180" i="52"/>
  <c r="AR180" i="52" s="1"/>
  <c r="AK250" i="52"/>
  <c r="AJ251" i="52"/>
  <c r="N354" i="52"/>
  <c r="N318" i="52"/>
  <c r="N283" i="52"/>
  <c r="N248" i="52"/>
  <c r="N213" i="52"/>
  <c r="N178" i="52"/>
  <c r="N143" i="52"/>
  <c r="N108" i="52"/>
  <c r="N73" i="52"/>
  <c r="AJ358" i="52"/>
  <c r="AK357" i="52"/>
  <c r="AJ217" i="52"/>
  <c r="AK216" i="52"/>
  <c r="AM321" i="52"/>
  <c r="AN320" i="52"/>
  <c r="AH145" i="52"/>
  <c r="AP145" i="52" s="1"/>
  <c r="AR145" i="52" s="1"/>
  <c r="AG146" i="52"/>
  <c r="AP284" i="52"/>
  <c r="AR284" i="52" s="1"/>
  <c r="AH320" i="52"/>
  <c r="AG321" i="52"/>
  <c r="AN181" i="52"/>
  <c r="AM182" i="52"/>
  <c r="T354" i="52"/>
  <c r="T318" i="52"/>
  <c r="T283" i="52"/>
  <c r="T248" i="52"/>
  <c r="T213" i="52"/>
  <c r="T143" i="52"/>
  <c r="T108" i="52"/>
  <c r="T178" i="52"/>
  <c r="T73" i="52"/>
  <c r="AP249" i="52"/>
  <c r="AR249" i="52" s="1"/>
  <c r="AN357" i="52"/>
  <c r="AM358" i="52"/>
  <c r="AM217" i="52"/>
  <c r="AN216" i="52"/>
  <c r="V37" i="52"/>
  <c r="AJ41" i="52"/>
  <c r="AK40" i="52"/>
  <c r="AK285" i="52"/>
  <c r="AJ286" i="52"/>
  <c r="AM286" i="52"/>
  <c r="AN285" i="52"/>
  <c r="AH250" i="52"/>
  <c r="AG251" i="52"/>
  <c r="AP39" i="52"/>
  <c r="AR39" i="52" s="1"/>
  <c r="Q355" i="52"/>
  <c r="Q319" i="52"/>
  <c r="Q284" i="52"/>
  <c r="Q249" i="52"/>
  <c r="Q214" i="52"/>
  <c r="Q144" i="52"/>
  <c r="Q179" i="52"/>
  <c r="Q109" i="52"/>
  <c r="Q74" i="52"/>
  <c r="AP75" i="52"/>
  <c r="AR75" i="52" s="1"/>
  <c r="AM77" i="52"/>
  <c r="AN76" i="52"/>
  <c r="AK111" i="52"/>
  <c r="AJ112" i="52"/>
  <c r="S355" i="52"/>
  <c r="S319" i="52"/>
  <c r="S284" i="52"/>
  <c r="S214" i="52"/>
  <c r="S249" i="52"/>
  <c r="S179" i="52"/>
  <c r="S144" i="52"/>
  <c r="S109" i="52"/>
  <c r="S74" i="52"/>
  <c r="T38" i="52"/>
  <c r="S39" i="52"/>
  <c r="AH111" i="52"/>
  <c r="AG112" i="52"/>
  <c r="AP356" i="52"/>
  <c r="AR356" i="52" s="1"/>
  <c r="P320" i="52"/>
  <c r="P356" i="52"/>
  <c r="P285" i="52"/>
  <c r="P250" i="52"/>
  <c r="P180" i="52"/>
  <c r="P215" i="52"/>
  <c r="P145" i="52"/>
  <c r="P110" i="52"/>
  <c r="P75" i="52"/>
  <c r="P40" i="52"/>
  <c r="Q39" i="52"/>
  <c r="AH286" i="52"/>
  <c r="AG287" i="52"/>
  <c r="AJ77" i="52"/>
  <c r="AK76" i="52"/>
  <c r="AK356" i="51"/>
  <c r="AP356" i="51" s="1"/>
  <c r="AR356" i="51" s="1"/>
  <c r="AJ357" i="51"/>
  <c r="AG358" i="51"/>
  <c r="AH357" i="51"/>
  <c r="AN357" i="51"/>
  <c r="AM358" i="51"/>
  <c r="M318" i="51"/>
  <c r="M283" i="51"/>
  <c r="M248" i="51"/>
  <c r="M213" i="51"/>
  <c r="M178" i="51"/>
  <c r="M108" i="51"/>
  <c r="M143" i="51"/>
  <c r="M73" i="51"/>
  <c r="N38" i="51"/>
  <c r="N354" i="51" s="1"/>
  <c r="M39" i="51"/>
  <c r="M355" i="51" s="1"/>
  <c r="AG250" i="51"/>
  <c r="AH249" i="51"/>
  <c r="AP38" i="51"/>
  <c r="AR38" i="51" s="1"/>
  <c r="AK180" i="51"/>
  <c r="AJ181" i="51"/>
  <c r="AJ285" i="51"/>
  <c r="AK284" i="51"/>
  <c r="AH320" i="51"/>
  <c r="AG321" i="51"/>
  <c r="AM285" i="51"/>
  <c r="AN284" i="51"/>
  <c r="AP283" i="51"/>
  <c r="AR283" i="51" s="1"/>
  <c r="T317" i="51"/>
  <c r="T282" i="51"/>
  <c r="T212" i="51"/>
  <c r="T177" i="51"/>
  <c r="T142" i="51"/>
  <c r="T247" i="51"/>
  <c r="T107" i="51"/>
  <c r="T72" i="51"/>
  <c r="AM111" i="51"/>
  <c r="AN110" i="51"/>
  <c r="AN320" i="51"/>
  <c r="AM321" i="51"/>
  <c r="AG75" i="51"/>
  <c r="AH74" i="51"/>
  <c r="AP74" i="51" s="1"/>
  <c r="AR74" i="51" s="1"/>
  <c r="AV74" i="51" s="1"/>
  <c r="B57" i="31" s="1"/>
  <c r="AN214" i="51"/>
  <c r="AP214" i="51" s="1"/>
  <c r="AR214" i="51" s="1"/>
  <c r="AM215" i="51"/>
  <c r="AH179" i="51"/>
  <c r="AG180" i="51"/>
  <c r="V316" i="51"/>
  <c r="AQ316" i="51" s="1"/>
  <c r="AS316" i="51" s="1"/>
  <c r="AT316" i="51" s="1"/>
  <c r="V281" i="51"/>
  <c r="AQ281" i="51" s="1"/>
  <c r="AS281" i="51" s="1"/>
  <c r="AT281" i="51" s="1"/>
  <c r="V246" i="51"/>
  <c r="AQ246" i="51" s="1"/>
  <c r="V211" i="51"/>
  <c r="AQ211" i="51" s="1"/>
  <c r="AS211" i="51" s="1"/>
  <c r="AT211" i="51" s="1"/>
  <c r="V141" i="51"/>
  <c r="AQ141" i="51" s="1"/>
  <c r="AS141" i="51" s="1"/>
  <c r="AT141" i="51" s="1"/>
  <c r="V176" i="51"/>
  <c r="AQ176" i="51" s="1"/>
  <c r="AS176" i="51" s="1"/>
  <c r="AT176" i="51" s="1"/>
  <c r="V106" i="51"/>
  <c r="AQ106" i="51" s="1"/>
  <c r="AS106" i="51" s="1"/>
  <c r="AT106" i="51" s="1"/>
  <c r="V71" i="51"/>
  <c r="AQ71" i="51" s="1"/>
  <c r="AQ36" i="51"/>
  <c r="AS36" i="51" s="1"/>
  <c r="AT36" i="51" s="1"/>
  <c r="AN144" i="51"/>
  <c r="AM145" i="51"/>
  <c r="S318" i="51"/>
  <c r="S283" i="51"/>
  <c r="S213" i="51"/>
  <c r="S178" i="51"/>
  <c r="S248" i="51"/>
  <c r="S143" i="51"/>
  <c r="S73" i="51"/>
  <c r="S108" i="51"/>
  <c r="S39" i="51"/>
  <c r="S355" i="51" s="1"/>
  <c r="T38" i="51"/>
  <c r="T354" i="51" s="1"/>
  <c r="AH110" i="51"/>
  <c r="AG111" i="51"/>
  <c r="AN179" i="51"/>
  <c r="AM180" i="51"/>
  <c r="AM250" i="51"/>
  <c r="AN249" i="51"/>
  <c r="AN39" i="51"/>
  <c r="AM40" i="51"/>
  <c r="AJ110" i="51"/>
  <c r="AK109" i="51"/>
  <c r="AP109" i="51" s="1"/>
  <c r="AR109" i="51" s="1"/>
  <c r="AG285" i="51"/>
  <c r="AH284" i="51"/>
  <c r="AH144" i="51"/>
  <c r="AG145" i="51"/>
  <c r="AH39" i="51"/>
  <c r="AG40" i="51"/>
  <c r="Q317" i="51"/>
  <c r="Q247" i="51"/>
  <c r="Q212" i="51"/>
  <c r="Q282" i="51"/>
  <c r="Q142" i="51"/>
  <c r="Q177" i="51"/>
  <c r="Q107" i="51"/>
  <c r="Q72" i="51"/>
  <c r="V37" i="51"/>
  <c r="V353" i="51" s="1"/>
  <c r="AQ353" i="51" s="1"/>
  <c r="AS353" i="51" s="1"/>
  <c r="AT353" i="51" s="1"/>
  <c r="AJ76" i="51"/>
  <c r="AK75" i="51"/>
  <c r="AK215" i="51"/>
  <c r="AJ216" i="51"/>
  <c r="AK249" i="51"/>
  <c r="AJ250" i="51"/>
  <c r="AK145" i="51"/>
  <c r="AJ146" i="51"/>
  <c r="N317" i="51"/>
  <c r="N247" i="51"/>
  <c r="N282" i="51"/>
  <c r="N212" i="51"/>
  <c r="N177" i="51"/>
  <c r="N107" i="51"/>
  <c r="N142" i="51"/>
  <c r="N72" i="51"/>
  <c r="P283" i="51"/>
  <c r="P318" i="51"/>
  <c r="P248" i="51"/>
  <c r="P213" i="51"/>
  <c r="P178" i="51"/>
  <c r="P143" i="51"/>
  <c r="P108" i="51"/>
  <c r="P73" i="51"/>
  <c r="P39" i="51"/>
  <c r="P355" i="51" s="1"/>
  <c r="Q38" i="51"/>
  <c r="Q354" i="51" s="1"/>
  <c r="AN75" i="51"/>
  <c r="AM76" i="51"/>
  <c r="AJ40" i="51"/>
  <c r="AK39" i="51"/>
  <c r="AH215" i="51"/>
  <c r="AG216" i="51"/>
  <c r="AP248" i="51"/>
  <c r="AR248" i="51" s="1"/>
  <c r="AV248" i="51" s="1"/>
  <c r="AK319" i="51"/>
  <c r="AP319" i="51" s="1"/>
  <c r="AR319" i="51" s="1"/>
  <c r="AJ320" i="51"/>
  <c r="V38" i="52" l="1"/>
  <c r="AS246" i="51"/>
  <c r="AT246" i="51" s="1"/>
  <c r="AB19" i="31" s="1"/>
  <c r="AU246" i="51"/>
  <c r="C19" i="31"/>
  <c r="AU19" i="31"/>
  <c r="P19" i="31"/>
  <c r="AR19" i="31"/>
  <c r="L19" i="31"/>
  <c r="O19" i="31"/>
  <c r="AG19" i="31"/>
  <c r="U19" i="31"/>
  <c r="AY19" i="31"/>
  <c r="AM19" i="31"/>
  <c r="AP19" i="31"/>
  <c r="AP355" i="53"/>
  <c r="AR355" i="53" s="1"/>
  <c r="AV19" i="31"/>
  <c r="R19" i="31"/>
  <c r="W20" i="31"/>
  <c r="AE19" i="31"/>
  <c r="AH19" i="31"/>
  <c r="AK19" i="31"/>
  <c r="AA19" i="31"/>
  <c r="AP39" i="51"/>
  <c r="AR39" i="51" s="1"/>
  <c r="AP76" i="52"/>
  <c r="AR76" i="52" s="1"/>
  <c r="AP179" i="51"/>
  <c r="AR179" i="51" s="1"/>
  <c r="AS71" i="51"/>
  <c r="AT71" i="51" s="1"/>
  <c r="AU71" i="51"/>
  <c r="A54" i="31" s="1"/>
  <c r="H18" i="31"/>
  <c r="C53" i="31"/>
  <c r="AP144" i="51"/>
  <c r="AR144" i="51" s="1"/>
  <c r="AP284" i="53"/>
  <c r="AR284" i="53" s="1"/>
  <c r="AH321" i="53"/>
  <c r="AG322" i="53"/>
  <c r="AJ182" i="53"/>
  <c r="AK181" i="53"/>
  <c r="AH111" i="53"/>
  <c r="AG112" i="53"/>
  <c r="AM76" i="53"/>
  <c r="AN75" i="53"/>
  <c r="AP75" i="53" s="1"/>
  <c r="AR75" i="53" s="1"/>
  <c r="AJ286" i="53"/>
  <c r="AK285" i="53"/>
  <c r="S356" i="53"/>
  <c r="S320" i="53"/>
  <c r="S285" i="53"/>
  <c r="S215" i="53"/>
  <c r="S250" i="53"/>
  <c r="S180" i="53"/>
  <c r="S145" i="53"/>
  <c r="S110" i="53"/>
  <c r="S75" i="53"/>
  <c r="T40" i="53"/>
  <c r="S41" i="53"/>
  <c r="AG146" i="53"/>
  <c r="AH145" i="53"/>
  <c r="AP145" i="53" s="1"/>
  <c r="AR145" i="53" s="1"/>
  <c r="AK357" i="53"/>
  <c r="AJ358" i="53"/>
  <c r="Q354" i="53"/>
  <c r="Q318" i="53"/>
  <c r="Q283" i="53"/>
  <c r="Q248" i="53"/>
  <c r="Q213" i="53"/>
  <c r="Q178" i="53"/>
  <c r="Q143" i="53"/>
  <c r="Q108" i="53"/>
  <c r="Q73" i="53"/>
  <c r="V38" i="53"/>
  <c r="AM41" i="53"/>
  <c r="AN40" i="53"/>
  <c r="AM357" i="53"/>
  <c r="AN356" i="53"/>
  <c r="AP214" i="53"/>
  <c r="AR214" i="53" s="1"/>
  <c r="V353" i="53"/>
  <c r="AQ353" i="53" s="1"/>
  <c r="AS353" i="53" s="1"/>
  <c r="AT353" i="53" s="1"/>
  <c r="V317" i="53"/>
  <c r="AQ317" i="53" s="1"/>
  <c r="AS317" i="53" s="1"/>
  <c r="AT317" i="53" s="1"/>
  <c r="V282" i="53"/>
  <c r="AQ282" i="53" s="1"/>
  <c r="AS282" i="53" s="1"/>
  <c r="AT282" i="53" s="1"/>
  <c r="V247" i="53"/>
  <c r="AQ247" i="53" s="1"/>
  <c r="AS247" i="53" s="1"/>
  <c r="AT247" i="53" s="1"/>
  <c r="V212" i="53"/>
  <c r="AQ212" i="53" s="1"/>
  <c r="AS212" i="53" s="1"/>
  <c r="AT212" i="53" s="1"/>
  <c r="V177" i="53"/>
  <c r="AQ177" i="53" s="1"/>
  <c r="AS177" i="53" s="1"/>
  <c r="AT177" i="53" s="1"/>
  <c r="V142" i="53"/>
  <c r="AQ142" i="53" s="1"/>
  <c r="AS142" i="53" s="1"/>
  <c r="AT142" i="53" s="1"/>
  <c r="V107" i="53"/>
  <c r="AQ107" i="53" s="1"/>
  <c r="AS107" i="53" s="1"/>
  <c r="AT107" i="53" s="1"/>
  <c r="V72" i="53"/>
  <c r="AQ72" i="53" s="1"/>
  <c r="AS72" i="53" s="1"/>
  <c r="AT72" i="53" s="1"/>
  <c r="AQ37" i="53"/>
  <c r="AS37" i="53" s="1"/>
  <c r="AT37" i="53" s="1"/>
  <c r="AJ322" i="53"/>
  <c r="AK321" i="53"/>
  <c r="AM216" i="53"/>
  <c r="AN215" i="53"/>
  <c r="P355" i="53"/>
  <c r="P319" i="53"/>
  <c r="P284" i="53"/>
  <c r="P249" i="53"/>
  <c r="P214" i="53"/>
  <c r="P179" i="53"/>
  <c r="P144" i="53"/>
  <c r="P109" i="53"/>
  <c r="P74" i="53"/>
  <c r="Q39" i="53"/>
  <c r="P40" i="53"/>
  <c r="AN285" i="53"/>
  <c r="AM286" i="53"/>
  <c r="AJ147" i="53"/>
  <c r="AK146" i="53"/>
  <c r="AP39" i="53"/>
  <c r="AR39" i="53" s="1"/>
  <c r="AH215" i="53"/>
  <c r="AG216" i="53"/>
  <c r="AJ216" i="53"/>
  <c r="AK215" i="53"/>
  <c r="AP320" i="53"/>
  <c r="AR320" i="53" s="1"/>
  <c r="AM112" i="53"/>
  <c r="AN111" i="53"/>
  <c r="AP250" i="53"/>
  <c r="AR250" i="53" s="1"/>
  <c r="AM182" i="53"/>
  <c r="AN181" i="53"/>
  <c r="AJ41" i="53"/>
  <c r="AK40" i="53"/>
  <c r="AM252" i="53"/>
  <c r="AN251" i="53"/>
  <c r="AK251" i="53"/>
  <c r="AJ252" i="53"/>
  <c r="AH77" i="53"/>
  <c r="AG78" i="53"/>
  <c r="AH356" i="53"/>
  <c r="AG357" i="53"/>
  <c r="AH40" i="53"/>
  <c r="AG41" i="53"/>
  <c r="AH251" i="53"/>
  <c r="AG252" i="53"/>
  <c r="AM147" i="53"/>
  <c r="AN146" i="53"/>
  <c r="M356" i="53"/>
  <c r="M320" i="53"/>
  <c r="M250" i="53"/>
  <c r="M215" i="53"/>
  <c r="M180" i="53"/>
  <c r="M285" i="53"/>
  <c r="M145" i="53"/>
  <c r="M110" i="53"/>
  <c r="M41" i="53"/>
  <c r="M75" i="53"/>
  <c r="N40" i="53"/>
  <c r="AH181" i="53"/>
  <c r="AG182" i="53"/>
  <c r="AH286" i="53"/>
  <c r="AG287" i="53"/>
  <c r="T355" i="53"/>
  <c r="T319" i="53"/>
  <c r="T284" i="53"/>
  <c r="T249" i="53"/>
  <c r="T214" i="53"/>
  <c r="T144" i="53"/>
  <c r="T179" i="53"/>
  <c r="T109" i="53"/>
  <c r="T74" i="53"/>
  <c r="AJ77" i="53"/>
  <c r="AK76" i="53"/>
  <c r="AN321" i="53"/>
  <c r="AM322" i="53"/>
  <c r="AJ111" i="53"/>
  <c r="AK110" i="53"/>
  <c r="AP110" i="53" s="1"/>
  <c r="AR110" i="53" s="1"/>
  <c r="AP180" i="53"/>
  <c r="AR180" i="53" s="1"/>
  <c r="N355" i="53"/>
  <c r="N319" i="53"/>
  <c r="N284" i="53"/>
  <c r="N249" i="53"/>
  <c r="N214" i="53"/>
  <c r="N179" i="53"/>
  <c r="N109" i="53"/>
  <c r="N144" i="53"/>
  <c r="N74" i="53"/>
  <c r="AP320" i="52"/>
  <c r="AR320" i="52" s="1"/>
  <c r="V355" i="52"/>
  <c r="AQ355" i="52" s="1"/>
  <c r="AS355" i="52" s="1"/>
  <c r="V319" i="52"/>
  <c r="AQ319" i="52" s="1"/>
  <c r="AS319" i="52" s="1"/>
  <c r="V284" i="52"/>
  <c r="AQ284" i="52" s="1"/>
  <c r="AS284" i="52" s="1"/>
  <c r="V249" i="52"/>
  <c r="AQ249" i="52" s="1"/>
  <c r="AS249" i="52" s="1"/>
  <c r="V214" i="52"/>
  <c r="AQ214" i="52" s="1"/>
  <c r="AS214" i="52" s="1"/>
  <c r="V179" i="52"/>
  <c r="AQ179" i="52" s="1"/>
  <c r="AS179" i="52" s="1"/>
  <c r="V144" i="52"/>
  <c r="AQ144" i="52" s="1"/>
  <c r="AS144" i="52" s="1"/>
  <c r="V74" i="52"/>
  <c r="AQ74" i="52" s="1"/>
  <c r="AS74" i="52" s="1"/>
  <c r="V109" i="52"/>
  <c r="AQ109" i="52" s="1"/>
  <c r="AS109" i="52" s="1"/>
  <c r="AQ38" i="52"/>
  <c r="AS38" i="52" s="1"/>
  <c r="AN286" i="52"/>
  <c r="AM287" i="52"/>
  <c r="AM183" i="52"/>
  <c r="AN182" i="52"/>
  <c r="AM112" i="52"/>
  <c r="AN111" i="52"/>
  <c r="AP111" i="52" s="1"/>
  <c r="AR111" i="52" s="1"/>
  <c r="M356" i="52"/>
  <c r="M320" i="52"/>
  <c r="M285" i="52"/>
  <c r="M250" i="52"/>
  <c r="M215" i="52"/>
  <c r="M145" i="52"/>
  <c r="M180" i="52"/>
  <c r="M110" i="52"/>
  <c r="M75" i="52"/>
  <c r="N39" i="52"/>
  <c r="M40" i="52"/>
  <c r="AH182" i="52"/>
  <c r="AG183" i="52"/>
  <c r="T355" i="52"/>
  <c r="T319" i="52"/>
  <c r="T284" i="52"/>
  <c r="T249" i="52"/>
  <c r="T214" i="52"/>
  <c r="T179" i="52"/>
  <c r="T109" i="52"/>
  <c r="T74" i="52"/>
  <c r="T144" i="52"/>
  <c r="Q356" i="52"/>
  <c r="Q320" i="52"/>
  <c r="Q285" i="52"/>
  <c r="Q215" i="52"/>
  <c r="Q250" i="52"/>
  <c r="Q180" i="52"/>
  <c r="Q145" i="52"/>
  <c r="Q75" i="52"/>
  <c r="Q110" i="52"/>
  <c r="AM218" i="52"/>
  <c r="AN217" i="52"/>
  <c r="AJ148" i="52"/>
  <c r="AK147" i="52"/>
  <c r="AK182" i="52"/>
  <c r="AJ183" i="52"/>
  <c r="AN147" i="52"/>
  <c r="AM148" i="52"/>
  <c r="AH287" i="52"/>
  <c r="AG288" i="52"/>
  <c r="V354" i="52"/>
  <c r="AQ354" i="52" s="1"/>
  <c r="AS354" i="52" s="1"/>
  <c r="AT354" i="52" s="1"/>
  <c r="V318" i="52"/>
  <c r="AQ318" i="52" s="1"/>
  <c r="AS318" i="52" s="1"/>
  <c r="AT318" i="52" s="1"/>
  <c r="V283" i="52"/>
  <c r="AQ283" i="52" s="1"/>
  <c r="AS283" i="52" s="1"/>
  <c r="AT283" i="52" s="1"/>
  <c r="V248" i="52"/>
  <c r="AQ248" i="52" s="1"/>
  <c r="AS248" i="52" s="1"/>
  <c r="AT248" i="52" s="1"/>
  <c r="V213" i="52"/>
  <c r="AQ213" i="52" s="1"/>
  <c r="AS213" i="52" s="1"/>
  <c r="AT213" i="52" s="1"/>
  <c r="V178" i="52"/>
  <c r="AQ178" i="52" s="1"/>
  <c r="AS178" i="52" s="1"/>
  <c r="AT178" i="52" s="1"/>
  <c r="V108" i="52"/>
  <c r="AQ108" i="52" s="1"/>
  <c r="AS108" i="52" s="1"/>
  <c r="AT108" i="52" s="1"/>
  <c r="V143" i="52"/>
  <c r="AQ143" i="52" s="1"/>
  <c r="AS143" i="52" s="1"/>
  <c r="AT143" i="52" s="1"/>
  <c r="V73" i="52"/>
  <c r="AQ73" i="52" s="1"/>
  <c r="AS73" i="52" s="1"/>
  <c r="AT73" i="52" s="1"/>
  <c r="AQ37" i="52"/>
  <c r="AS37" i="52" s="1"/>
  <c r="AT37" i="52" s="1"/>
  <c r="AK112" i="52"/>
  <c r="AJ113" i="52"/>
  <c r="AM359" i="52"/>
  <c r="AN358" i="52"/>
  <c r="AG322" i="52"/>
  <c r="AH321" i="52"/>
  <c r="AM322" i="52"/>
  <c r="AN321" i="52"/>
  <c r="AJ252" i="52"/>
  <c r="AK251" i="52"/>
  <c r="AG78" i="52"/>
  <c r="AH77" i="52"/>
  <c r="AP181" i="52"/>
  <c r="AR181" i="52" s="1"/>
  <c r="AK41" i="52"/>
  <c r="AJ42" i="52"/>
  <c r="AG42" i="52"/>
  <c r="AH41" i="52"/>
  <c r="AG147" i="52"/>
  <c r="AH146" i="52"/>
  <c r="AP146" i="52" s="1"/>
  <c r="AR146" i="52" s="1"/>
  <c r="P357" i="52"/>
  <c r="P321" i="52"/>
  <c r="P286" i="52"/>
  <c r="P251" i="52"/>
  <c r="P216" i="52"/>
  <c r="P146" i="52"/>
  <c r="P181" i="52"/>
  <c r="P111" i="52"/>
  <c r="P76" i="52"/>
  <c r="Q40" i="52"/>
  <c r="P41" i="52"/>
  <c r="AG252" i="52"/>
  <c r="AH251" i="52"/>
  <c r="AJ287" i="52"/>
  <c r="AK286" i="52"/>
  <c r="AP250" i="52"/>
  <c r="AR250" i="52" s="1"/>
  <c r="AG358" i="52"/>
  <c r="AH357" i="52"/>
  <c r="AP357" i="52" s="1"/>
  <c r="AR357" i="52" s="1"/>
  <c r="AN40" i="52"/>
  <c r="AP40" i="52" s="1"/>
  <c r="AR40" i="52" s="1"/>
  <c r="AM41" i="52"/>
  <c r="S356" i="52"/>
  <c r="S320" i="52"/>
  <c r="S285" i="52"/>
  <c r="S250" i="52"/>
  <c r="S215" i="52"/>
  <c r="S145" i="52"/>
  <c r="S180" i="52"/>
  <c r="S75" i="52"/>
  <c r="S110" i="52"/>
  <c r="T39" i="52"/>
  <c r="S40" i="52"/>
  <c r="AG113" i="52"/>
  <c r="AH112" i="52"/>
  <c r="AP285" i="52"/>
  <c r="AR285" i="52" s="1"/>
  <c r="AJ218" i="52"/>
  <c r="AK217" i="52"/>
  <c r="AM253" i="52"/>
  <c r="AN252" i="52"/>
  <c r="AG217" i="52"/>
  <c r="AH216" i="52"/>
  <c r="AP216" i="52" s="1"/>
  <c r="AR216" i="52" s="1"/>
  <c r="AK77" i="52"/>
  <c r="AJ78" i="52"/>
  <c r="AJ359" i="52"/>
  <c r="AK358" i="52"/>
  <c r="AM78" i="52"/>
  <c r="AN77" i="52"/>
  <c r="AK321" i="52"/>
  <c r="AJ322" i="52"/>
  <c r="N355" i="52"/>
  <c r="N319" i="52"/>
  <c r="N284" i="52"/>
  <c r="N214" i="52"/>
  <c r="N249" i="52"/>
  <c r="N179" i="52"/>
  <c r="N144" i="52"/>
  <c r="N74" i="52"/>
  <c r="N109" i="52"/>
  <c r="AN358" i="51"/>
  <c r="AM359" i="51"/>
  <c r="AH358" i="51"/>
  <c r="AG359" i="51"/>
  <c r="AK357" i="51"/>
  <c r="AP357" i="51" s="1"/>
  <c r="AR357" i="51" s="1"/>
  <c r="AJ358" i="51"/>
  <c r="AP249" i="51"/>
  <c r="AR249" i="51" s="1"/>
  <c r="AV249" i="51" s="1"/>
  <c r="AK216" i="51"/>
  <c r="AJ217" i="51"/>
  <c r="AK110" i="51"/>
  <c r="AP110" i="51" s="1"/>
  <c r="AR110" i="51" s="1"/>
  <c r="AJ111" i="51"/>
  <c r="AM146" i="51"/>
  <c r="AN145" i="51"/>
  <c r="AJ182" i="51"/>
  <c r="AK181" i="51"/>
  <c r="AM41" i="51"/>
  <c r="AN40" i="51"/>
  <c r="AH216" i="51"/>
  <c r="AG217" i="51"/>
  <c r="P319" i="51"/>
  <c r="P284" i="51"/>
  <c r="P249" i="51"/>
  <c r="P214" i="51"/>
  <c r="P179" i="51"/>
  <c r="P109" i="51"/>
  <c r="P144" i="51"/>
  <c r="P74" i="51"/>
  <c r="Q39" i="51"/>
  <c r="Q355" i="51" s="1"/>
  <c r="P40" i="51"/>
  <c r="P356" i="51" s="1"/>
  <c r="M319" i="51"/>
  <c r="M284" i="51"/>
  <c r="M249" i="51"/>
  <c r="M179" i="51"/>
  <c r="M144" i="51"/>
  <c r="M214" i="51"/>
  <c r="M109" i="51"/>
  <c r="M74" i="51"/>
  <c r="M40" i="51"/>
  <c r="M356" i="51" s="1"/>
  <c r="N39" i="51"/>
  <c r="N355" i="51" s="1"/>
  <c r="AG112" i="51"/>
  <c r="AH111" i="51"/>
  <c r="AG76" i="51"/>
  <c r="AH75" i="51"/>
  <c r="AP75" i="51" s="1"/>
  <c r="AR75" i="51" s="1"/>
  <c r="AV75" i="51" s="1"/>
  <c r="B58" i="31" s="1"/>
  <c r="N318" i="51"/>
  <c r="N283" i="51"/>
  <c r="N248" i="51"/>
  <c r="N143" i="51"/>
  <c r="N213" i="51"/>
  <c r="N108" i="51"/>
  <c r="N178" i="51"/>
  <c r="N73" i="51"/>
  <c r="AJ77" i="51"/>
  <c r="AK76" i="51"/>
  <c r="AN250" i="51"/>
  <c r="AM251" i="51"/>
  <c r="AH180" i="51"/>
  <c r="AG181" i="51"/>
  <c r="AP284" i="51"/>
  <c r="AR284" i="51" s="1"/>
  <c r="Q318" i="51"/>
  <c r="Q283" i="51"/>
  <c r="Q248" i="51"/>
  <c r="Q213" i="51"/>
  <c r="Q178" i="51"/>
  <c r="Q143" i="51"/>
  <c r="Q73" i="51"/>
  <c r="Q108" i="51"/>
  <c r="V38" i="51"/>
  <c r="V354" i="51" s="1"/>
  <c r="AQ354" i="51" s="1"/>
  <c r="AS354" i="51" s="1"/>
  <c r="AT354" i="51" s="1"/>
  <c r="AK146" i="51"/>
  <c r="AJ147" i="51"/>
  <c r="V317" i="51"/>
  <c r="AQ317" i="51" s="1"/>
  <c r="AS317" i="51" s="1"/>
  <c r="AT317" i="51" s="1"/>
  <c r="V282" i="51"/>
  <c r="AQ282" i="51" s="1"/>
  <c r="AS282" i="51" s="1"/>
  <c r="AT282" i="51" s="1"/>
  <c r="V212" i="51"/>
  <c r="AQ212" i="51" s="1"/>
  <c r="AS212" i="51" s="1"/>
  <c r="AT212" i="51" s="1"/>
  <c r="V247" i="51"/>
  <c r="AQ247" i="51" s="1"/>
  <c r="V177" i="51"/>
  <c r="AQ177" i="51" s="1"/>
  <c r="AS177" i="51" s="1"/>
  <c r="AT177" i="51" s="1"/>
  <c r="V142" i="51"/>
  <c r="AQ142" i="51" s="1"/>
  <c r="AS142" i="51" s="1"/>
  <c r="AT142" i="51" s="1"/>
  <c r="V107" i="51"/>
  <c r="AQ107" i="51" s="1"/>
  <c r="AS107" i="51" s="1"/>
  <c r="AT107" i="51" s="1"/>
  <c r="V72" i="51"/>
  <c r="AQ72" i="51" s="1"/>
  <c r="AQ37" i="51"/>
  <c r="AS37" i="51" s="1"/>
  <c r="AT37" i="51" s="1"/>
  <c r="T318" i="51"/>
  <c r="T283" i="51"/>
  <c r="T248" i="51"/>
  <c r="T213" i="51"/>
  <c r="T143" i="51"/>
  <c r="T178" i="51"/>
  <c r="T108" i="51"/>
  <c r="T73" i="51"/>
  <c r="AM322" i="51"/>
  <c r="AN321" i="51"/>
  <c r="AM286" i="51"/>
  <c r="AN285" i="51"/>
  <c r="AJ286" i="51"/>
  <c r="AK285" i="51"/>
  <c r="AM181" i="51"/>
  <c r="AN180" i="51"/>
  <c r="AK40" i="51"/>
  <c r="AJ41" i="51"/>
  <c r="AH285" i="51"/>
  <c r="AG286" i="51"/>
  <c r="S319" i="51"/>
  <c r="S284" i="51"/>
  <c r="S214" i="51"/>
  <c r="S179" i="51"/>
  <c r="S249" i="51"/>
  <c r="S109" i="51"/>
  <c r="S74" i="51"/>
  <c r="S144" i="51"/>
  <c r="S40" i="51"/>
  <c r="S356" i="51" s="1"/>
  <c r="T39" i="51"/>
  <c r="T355" i="51" s="1"/>
  <c r="AN215" i="51"/>
  <c r="AP215" i="51" s="1"/>
  <c r="AR215" i="51" s="1"/>
  <c r="AM216" i="51"/>
  <c r="AG322" i="51"/>
  <c r="AH321" i="51"/>
  <c r="AG251" i="51"/>
  <c r="AH250" i="51"/>
  <c r="AH145" i="51"/>
  <c r="AG146" i="51"/>
  <c r="AN111" i="51"/>
  <c r="AM112" i="51"/>
  <c r="AJ321" i="51"/>
  <c r="AK320" i="51"/>
  <c r="AP320" i="51" s="1"/>
  <c r="AR320" i="51" s="1"/>
  <c r="AM77" i="51"/>
  <c r="AN76" i="51"/>
  <c r="AK250" i="51"/>
  <c r="AJ251" i="51"/>
  <c r="AG41" i="51"/>
  <c r="AH40" i="51"/>
  <c r="AP356" i="53" l="1"/>
  <c r="AR356" i="53" s="1"/>
  <c r="AS247" i="51"/>
  <c r="AT247" i="51" s="1"/>
  <c r="AB20" i="31" s="1"/>
  <c r="AU247" i="51"/>
  <c r="AH20" i="31"/>
  <c r="AG20" i="31"/>
  <c r="AV20" i="31"/>
  <c r="L20" i="31"/>
  <c r="AP20" i="31"/>
  <c r="W21" i="31"/>
  <c r="P20" i="31"/>
  <c r="AK20" i="31"/>
  <c r="AU20" i="31"/>
  <c r="R20" i="31"/>
  <c r="AE20" i="31"/>
  <c r="AP180" i="51"/>
  <c r="AR180" i="51" s="1"/>
  <c r="AM20" i="31"/>
  <c r="AA20" i="31"/>
  <c r="C20" i="31"/>
  <c r="O20" i="31"/>
  <c r="AR20" i="31"/>
  <c r="U20" i="31"/>
  <c r="AY20" i="31"/>
  <c r="AP40" i="53"/>
  <c r="AR40" i="53" s="1"/>
  <c r="AP286" i="52"/>
  <c r="AR286" i="52" s="1"/>
  <c r="AS72" i="51"/>
  <c r="AT72" i="51" s="1"/>
  <c r="AU72" i="51"/>
  <c r="A55" i="31" s="1"/>
  <c r="H19" i="31"/>
  <c r="C54" i="31"/>
  <c r="AP250" i="51"/>
  <c r="AR250" i="51" s="1"/>
  <c r="AV250" i="51" s="1"/>
  <c r="AP215" i="53"/>
  <c r="AR215" i="53" s="1"/>
  <c r="AH252" i="53"/>
  <c r="AG253" i="53"/>
  <c r="AH146" i="53"/>
  <c r="AP146" i="53" s="1"/>
  <c r="AR146" i="53" s="1"/>
  <c r="AG147" i="53"/>
  <c r="AH182" i="53"/>
  <c r="AG183" i="53"/>
  <c r="AK286" i="53"/>
  <c r="AJ287" i="53"/>
  <c r="AJ183" i="53"/>
  <c r="AK182" i="53"/>
  <c r="AJ78" i="53"/>
  <c r="AK77" i="53"/>
  <c r="N320" i="53"/>
  <c r="N356" i="53"/>
  <c r="N285" i="53"/>
  <c r="N250" i="53"/>
  <c r="N215" i="53"/>
  <c r="N180" i="53"/>
  <c r="N145" i="53"/>
  <c r="N110" i="53"/>
  <c r="N75" i="53"/>
  <c r="AH357" i="53"/>
  <c r="AG358" i="53"/>
  <c r="AM113" i="53"/>
  <c r="AN112" i="53"/>
  <c r="AM77" i="53"/>
  <c r="AN76" i="53"/>
  <c r="AP76" i="53" s="1"/>
  <c r="AR76" i="53" s="1"/>
  <c r="AN252" i="53"/>
  <c r="AM253" i="53"/>
  <c r="AH112" i="53"/>
  <c r="AG113" i="53"/>
  <c r="AG323" i="53"/>
  <c r="AH322" i="53"/>
  <c r="AJ112" i="53"/>
  <c r="AK111" i="53"/>
  <c r="AP111" i="53" s="1"/>
  <c r="AR111" i="53" s="1"/>
  <c r="M357" i="53"/>
  <c r="M321" i="53"/>
  <c r="M286" i="53"/>
  <c r="M251" i="53"/>
  <c r="M216" i="53"/>
  <c r="M181" i="53"/>
  <c r="M146" i="53"/>
  <c r="M111" i="53"/>
  <c r="M76" i="53"/>
  <c r="N41" i="53"/>
  <c r="M42" i="53"/>
  <c r="AH78" i="53"/>
  <c r="AG79" i="53"/>
  <c r="AK147" i="53"/>
  <c r="AJ148" i="53"/>
  <c r="AN216" i="53"/>
  <c r="AM217" i="53"/>
  <c r="AM358" i="53"/>
  <c r="AN357" i="53"/>
  <c r="S357" i="53"/>
  <c r="S321" i="53"/>
  <c r="S286" i="53"/>
  <c r="S216" i="53"/>
  <c r="S251" i="53"/>
  <c r="S181" i="53"/>
  <c r="S146" i="53"/>
  <c r="S111" i="53"/>
  <c r="T41" i="53"/>
  <c r="S76" i="53"/>
  <c r="S42" i="53"/>
  <c r="Q355" i="53"/>
  <c r="Q319" i="53"/>
  <c r="Q284" i="53"/>
  <c r="Q249" i="53"/>
  <c r="Q214" i="53"/>
  <c r="Q179" i="53"/>
  <c r="Q144" i="53"/>
  <c r="Q109" i="53"/>
  <c r="Q74" i="53"/>
  <c r="V39" i="53"/>
  <c r="AM323" i="53"/>
  <c r="AN322" i="53"/>
  <c r="AK41" i="53"/>
  <c r="AJ42" i="53"/>
  <c r="AJ217" i="53"/>
  <c r="AK216" i="53"/>
  <c r="AM287" i="53"/>
  <c r="AN286" i="53"/>
  <c r="AP321" i="53"/>
  <c r="AR321" i="53" s="1"/>
  <c r="T356" i="53"/>
  <c r="T320" i="53"/>
  <c r="T285" i="53"/>
  <c r="T215" i="53"/>
  <c r="T250" i="53"/>
  <c r="T180" i="53"/>
  <c r="T145" i="53"/>
  <c r="T110" i="53"/>
  <c r="T75" i="53"/>
  <c r="V354" i="53"/>
  <c r="AQ354" i="53" s="1"/>
  <c r="AS354" i="53" s="1"/>
  <c r="AT354" i="53" s="1"/>
  <c r="V318" i="53"/>
  <c r="AQ318" i="53" s="1"/>
  <c r="AS318" i="53" s="1"/>
  <c r="AT318" i="53" s="1"/>
  <c r="V283" i="53"/>
  <c r="AQ283" i="53" s="1"/>
  <c r="AS283" i="53" s="1"/>
  <c r="AT283" i="53" s="1"/>
  <c r="V248" i="53"/>
  <c r="AQ248" i="53" s="1"/>
  <c r="AS248" i="53" s="1"/>
  <c r="AT248" i="53" s="1"/>
  <c r="V213" i="53"/>
  <c r="AQ213" i="53" s="1"/>
  <c r="AS213" i="53" s="1"/>
  <c r="AT213" i="53" s="1"/>
  <c r="V178" i="53"/>
  <c r="AQ178" i="53" s="1"/>
  <c r="AS178" i="53" s="1"/>
  <c r="AT178" i="53" s="1"/>
  <c r="V143" i="53"/>
  <c r="AQ143" i="53" s="1"/>
  <c r="AS143" i="53" s="1"/>
  <c r="AT143" i="53" s="1"/>
  <c r="V108" i="53"/>
  <c r="AQ108" i="53" s="1"/>
  <c r="AS108" i="53" s="1"/>
  <c r="AT108" i="53" s="1"/>
  <c r="V73" i="53"/>
  <c r="AQ73" i="53" s="1"/>
  <c r="AS73" i="53" s="1"/>
  <c r="AT73" i="53" s="1"/>
  <c r="AQ38" i="53"/>
  <c r="AS38" i="53" s="1"/>
  <c r="AT38" i="53" s="1"/>
  <c r="AG288" i="53"/>
  <c r="AH287" i="53"/>
  <c r="AG42" i="53"/>
  <c r="AH41" i="53"/>
  <c r="AK252" i="53"/>
  <c r="AJ253" i="53"/>
  <c r="AG217" i="53"/>
  <c r="AH216" i="53"/>
  <c r="AK322" i="53"/>
  <c r="AJ323" i="53"/>
  <c r="AM42" i="53"/>
  <c r="AN41" i="53"/>
  <c r="AK358" i="53"/>
  <c r="AJ359" i="53"/>
  <c r="AM148" i="53"/>
  <c r="AN147" i="53"/>
  <c r="AP251" i="53"/>
  <c r="AR251" i="53" s="1"/>
  <c r="AM183" i="53"/>
  <c r="AN182" i="53"/>
  <c r="P356" i="53"/>
  <c r="P320" i="53"/>
  <c r="P285" i="53"/>
  <c r="P250" i="53"/>
  <c r="P215" i="53"/>
  <c r="P145" i="53"/>
  <c r="P180" i="53"/>
  <c r="P110" i="53"/>
  <c r="Q40" i="53"/>
  <c r="P41" i="53"/>
  <c r="P75" i="53"/>
  <c r="AP285" i="53"/>
  <c r="AR285" i="53" s="1"/>
  <c r="AP181" i="53"/>
  <c r="AR181" i="53" s="1"/>
  <c r="AT179" i="52"/>
  <c r="AT249" i="52"/>
  <c r="AT284" i="52"/>
  <c r="AT214" i="52"/>
  <c r="AP182" i="52"/>
  <c r="AR182" i="52" s="1"/>
  <c r="AT144" i="52"/>
  <c r="AM254" i="52"/>
  <c r="AN253" i="52"/>
  <c r="AN112" i="52"/>
  <c r="AP112" i="52" s="1"/>
  <c r="AR112" i="52" s="1"/>
  <c r="AM113" i="52"/>
  <c r="AJ219" i="52"/>
  <c r="AK218" i="52"/>
  <c r="AK287" i="52"/>
  <c r="AJ288" i="52"/>
  <c r="AH78" i="52"/>
  <c r="AG79" i="52"/>
  <c r="AG289" i="52"/>
  <c r="AH288" i="52"/>
  <c r="AK148" i="52"/>
  <c r="AJ149" i="52"/>
  <c r="N356" i="52"/>
  <c r="N320" i="52"/>
  <c r="N285" i="52"/>
  <c r="N250" i="52"/>
  <c r="N180" i="52"/>
  <c r="N215" i="52"/>
  <c r="N145" i="52"/>
  <c r="N110" i="52"/>
  <c r="N75" i="52"/>
  <c r="AK78" i="52"/>
  <c r="AJ79" i="52"/>
  <c r="AM42" i="52"/>
  <c r="AN41" i="52"/>
  <c r="AP41" i="52" s="1"/>
  <c r="AR41" i="52" s="1"/>
  <c r="AH147" i="52"/>
  <c r="AP147" i="52" s="1"/>
  <c r="AR147" i="52" s="1"/>
  <c r="AG148" i="52"/>
  <c r="AM360" i="52"/>
  <c r="AN359" i="52"/>
  <c r="AK359" i="52"/>
  <c r="AJ360" i="52"/>
  <c r="AP77" i="52"/>
  <c r="AR77" i="52" s="1"/>
  <c r="AG253" i="52"/>
  <c r="AH252" i="52"/>
  <c r="AP251" i="52"/>
  <c r="AR251" i="52" s="1"/>
  <c r="AM184" i="52"/>
  <c r="AN183" i="52"/>
  <c r="AT38" i="52"/>
  <c r="T356" i="52"/>
  <c r="T320" i="52"/>
  <c r="T285" i="52"/>
  <c r="T250" i="52"/>
  <c r="T215" i="52"/>
  <c r="T145" i="52"/>
  <c r="T180" i="52"/>
  <c r="T110" i="52"/>
  <c r="T75" i="52"/>
  <c r="AG114" i="52"/>
  <c r="AH113" i="52"/>
  <c r="AG43" i="52"/>
  <c r="AH42" i="52"/>
  <c r="AJ253" i="52"/>
  <c r="AK252" i="52"/>
  <c r="AJ114" i="52"/>
  <c r="AK113" i="52"/>
  <c r="AM149" i="52"/>
  <c r="AN148" i="52"/>
  <c r="AM219" i="52"/>
  <c r="AN218" i="52"/>
  <c r="AG184" i="52"/>
  <c r="AH183" i="52"/>
  <c r="AM288" i="52"/>
  <c r="AN287" i="52"/>
  <c r="AT319" i="52"/>
  <c r="AP321" i="52"/>
  <c r="AR321" i="52" s="1"/>
  <c r="AH322" i="52"/>
  <c r="AG323" i="52"/>
  <c r="M357" i="52"/>
  <c r="M321" i="52"/>
  <c r="M286" i="52"/>
  <c r="M251" i="52"/>
  <c r="M216" i="52"/>
  <c r="M181" i="52"/>
  <c r="M146" i="52"/>
  <c r="M111" i="52"/>
  <c r="M76" i="52"/>
  <c r="M41" i="52"/>
  <c r="N40" i="52"/>
  <c r="AN78" i="52"/>
  <c r="AM79" i="52"/>
  <c r="AH217" i="52"/>
  <c r="AP217" i="52" s="1"/>
  <c r="AR217" i="52" s="1"/>
  <c r="AG218" i="52"/>
  <c r="AH358" i="52"/>
  <c r="AP358" i="52" s="1"/>
  <c r="AR358" i="52" s="1"/>
  <c r="AG359" i="52"/>
  <c r="P358" i="52"/>
  <c r="P322" i="52"/>
  <c r="P287" i="52"/>
  <c r="P252" i="52"/>
  <c r="P217" i="52"/>
  <c r="P182" i="52"/>
  <c r="P147" i="52"/>
  <c r="P112" i="52"/>
  <c r="P77" i="52"/>
  <c r="P42" i="52"/>
  <c r="Q41" i="52"/>
  <c r="AJ43" i="52"/>
  <c r="AK42" i="52"/>
  <c r="V39" i="52"/>
  <c r="AT109" i="52"/>
  <c r="AT355" i="52"/>
  <c r="AJ323" i="52"/>
  <c r="AK322" i="52"/>
  <c r="S357" i="52"/>
  <c r="S321" i="52"/>
  <c r="S286" i="52"/>
  <c r="S251" i="52"/>
  <c r="S216" i="52"/>
  <c r="S181" i="52"/>
  <c r="S146" i="52"/>
  <c r="S111" i="52"/>
  <c r="S41" i="52"/>
  <c r="T40" i="52"/>
  <c r="V40" i="52" s="1"/>
  <c r="S76" i="52"/>
  <c r="Q357" i="52"/>
  <c r="Q321" i="52"/>
  <c r="Q286" i="52"/>
  <c r="Q251" i="52"/>
  <c r="Q216" i="52"/>
  <c r="Q181" i="52"/>
  <c r="Q146" i="52"/>
  <c r="Q111" i="52"/>
  <c r="Q76" i="52"/>
  <c r="AN322" i="52"/>
  <c r="AM323" i="52"/>
  <c r="AJ184" i="52"/>
  <c r="AK183" i="52"/>
  <c r="AT74" i="52"/>
  <c r="AJ359" i="51"/>
  <c r="AK358" i="51"/>
  <c r="AP358" i="51" s="1"/>
  <c r="AR358" i="51" s="1"/>
  <c r="AH359" i="51"/>
  <c r="AG360" i="51"/>
  <c r="AM360" i="51"/>
  <c r="AN359" i="51"/>
  <c r="AP145" i="51"/>
  <c r="AR145" i="51" s="1"/>
  <c r="AP40" i="51"/>
  <c r="AR40" i="51" s="1"/>
  <c r="AM78" i="51"/>
  <c r="AN77" i="51"/>
  <c r="AH251" i="51"/>
  <c r="AG252" i="51"/>
  <c r="AN181" i="51"/>
  <c r="AM182" i="51"/>
  <c r="AN41" i="51"/>
  <c r="AM42" i="51"/>
  <c r="AK321" i="51"/>
  <c r="AP321" i="51" s="1"/>
  <c r="AR321" i="51" s="1"/>
  <c r="AJ322" i="51"/>
  <c r="AP285" i="51"/>
  <c r="AR285" i="51" s="1"/>
  <c r="AJ78" i="51"/>
  <c r="AK77" i="51"/>
  <c r="AG77" i="51"/>
  <c r="AH76" i="51"/>
  <c r="AP76" i="51" s="1"/>
  <c r="AR76" i="51" s="1"/>
  <c r="AV76" i="51" s="1"/>
  <c r="B59" i="31" s="1"/>
  <c r="P320" i="51"/>
  <c r="P285" i="51"/>
  <c r="P250" i="51"/>
  <c r="P215" i="51"/>
  <c r="P180" i="51"/>
  <c r="P145" i="51"/>
  <c r="P110" i="51"/>
  <c r="P75" i="51"/>
  <c r="P41" i="51"/>
  <c r="P357" i="51" s="1"/>
  <c r="Q40" i="51"/>
  <c r="Q356" i="51" s="1"/>
  <c r="AJ183" i="51"/>
  <c r="AK182" i="51"/>
  <c r="AG287" i="51"/>
  <c r="AH286" i="51"/>
  <c r="AN112" i="51"/>
  <c r="AM113" i="51"/>
  <c r="AG323" i="51"/>
  <c r="AH322" i="51"/>
  <c r="AJ287" i="51"/>
  <c r="AK286" i="51"/>
  <c r="AH181" i="51"/>
  <c r="AG182" i="51"/>
  <c r="Q319" i="51"/>
  <c r="Q284" i="51"/>
  <c r="Q249" i="51"/>
  <c r="Q179" i="51"/>
  <c r="Q144" i="51"/>
  <c r="Q214" i="51"/>
  <c r="Q109" i="51"/>
  <c r="Q74" i="51"/>
  <c r="V39" i="51"/>
  <c r="V355" i="51" s="1"/>
  <c r="AQ355" i="51" s="1"/>
  <c r="AS355" i="51" s="1"/>
  <c r="AT355" i="51" s="1"/>
  <c r="AK217" i="51"/>
  <c r="AJ218" i="51"/>
  <c r="AG42" i="51"/>
  <c r="AH41" i="51"/>
  <c r="AN216" i="51"/>
  <c r="AP216" i="51" s="1"/>
  <c r="AR216" i="51" s="1"/>
  <c r="AM217" i="51"/>
  <c r="AJ42" i="51"/>
  <c r="AK41" i="51"/>
  <c r="AK147" i="51"/>
  <c r="AJ148" i="51"/>
  <c r="AH112" i="51"/>
  <c r="AG113" i="51"/>
  <c r="AN146" i="51"/>
  <c r="AM147" i="51"/>
  <c r="AK251" i="51"/>
  <c r="AJ252" i="51"/>
  <c r="AG147" i="51"/>
  <c r="AH146" i="51"/>
  <c r="AM287" i="51"/>
  <c r="AN286" i="51"/>
  <c r="AG218" i="51"/>
  <c r="AH217" i="51"/>
  <c r="AK111" i="51"/>
  <c r="AP111" i="51" s="1"/>
  <c r="AR111" i="51" s="1"/>
  <c r="AJ112" i="51"/>
  <c r="T319" i="51"/>
  <c r="T284" i="51"/>
  <c r="T249" i="51"/>
  <c r="T214" i="51"/>
  <c r="T109" i="51"/>
  <c r="T179" i="51"/>
  <c r="T144" i="51"/>
  <c r="T74" i="51"/>
  <c r="N319" i="51"/>
  <c r="N284" i="51"/>
  <c r="N249" i="51"/>
  <c r="N214" i="51"/>
  <c r="N179" i="51"/>
  <c r="N144" i="51"/>
  <c r="N109" i="51"/>
  <c r="N74" i="51"/>
  <c r="S320" i="51"/>
  <c r="S285" i="51"/>
  <c r="S250" i="51"/>
  <c r="S180" i="51"/>
  <c r="S215" i="51"/>
  <c r="S145" i="51"/>
  <c r="S110" i="51"/>
  <c r="S75" i="51"/>
  <c r="T40" i="51"/>
  <c r="T356" i="51" s="1"/>
  <c r="S41" i="51"/>
  <c r="S357" i="51" s="1"/>
  <c r="AN322" i="51"/>
  <c r="AM323" i="51"/>
  <c r="V318" i="51"/>
  <c r="AQ318" i="51" s="1"/>
  <c r="AS318" i="51" s="1"/>
  <c r="AT318" i="51" s="1"/>
  <c r="V283" i="51"/>
  <c r="AQ283" i="51" s="1"/>
  <c r="AS283" i="51" s="1"/>
  <c r="AT283" i="51" s="1"/>
  <c r="V248" i="51"/>
  <c r="AQ248" i="51" s="1"/>
  <c r="V213" i="51"/>
  <c r="AQ213" i="51" s="1"/>
  <c r="AS213" i="51" s="1"/>
  <c r="AT213" i="51" s="1"/>
  <c r="V143" i="51"/>
  <c r="AQ143" i="51" s="1"/>
  <c r="AS143" i="51" s="1"/>
  <c r="AT143" i="51" s="1"/>
  <c r="V178" i="51"/>
  <c r="AQ178" i="51" s="1"/>
  <c r="AS178" i="51" s="1"/>
  <c r="AT178" i="51" s="1"/>
  <c r="V108" i="51"/>
  <c r="AQ108" i="51" s="1"/>
  <c r="AS108" i="51" s="1"/>
  <c r="AT108" i="51" s="1"/>
  <c r="V73" i="51"/>
  <c r="AQ73" i="51" s="1"/>
  <c r="AQ38" i="51"/>
  <c r="AS38" i="51" s="1"/>
  <c r="AT38" i="51" s="1"/>
  <c r="AM252" i="51"/>
  <c r="AN251" i="51"/>
  <c r="M320" i="51"/>
  <c r="M285" i="51"/>
  <c r="M250" i="51"/>
  <c r="M215" i="51"/>
  <c r="M180" i="51"/>
  <c r="M145" i="51"/>
  <c r="M110" i="51"/>
  <c r="N40" i="51"/>
  <c r="N356" i="51" s="1"/>
  <c r="M75" i="51"/>
  <c r="M41" i="51"/>
  <c r="M357" i="51" s="1"/>
  <c r="AP252" i="53" l="1"/>
  <c r="AR252" i="53" s="1"/>
  <c r="AS248" i="51"/>
  <c r="AT248" i="51" s="1"/>
  <c r="AB21" i="31" s="1"/>
  <c r="AU248" i="51"/>
  <c r="AK21" i="31"/>
  <c r="R21" i="31"/>
  <c r="P21" i="31"/>
  <c r="AV21" i="31"/>
  <c r="O21" i="31"/>
  <c r="L21" i="31"/>
  <c r="AG21" i="31"/>
  <c r="AA21" i="31"/>
  <c r="AM21" i="31"/>
  <c r="W22" i="31"/>
  <c r="U21" i="31"/>
  <c r="AU21" i="31"/>
  <c r="AP183" i="52"/>
  <c r="AR183" i="52" s="1"/>
  <c r="C21" i="31"/>
  <c r="AH21" i="31"/>
  <c r="AP21" i="31"/>
  <c r="AY21" i="31"/>
  <c r="AR21" i="31"/>
  <c r="AE21" i="31"/>
  <c r="AP78" i="52"/>
  <c r="AR78" i="52" s="1"/>
  <c r="AS73" i="51"/>
  <c r="AT73" i="51" s="1"/>
  <c r="AU73" i="51"/>
  <c r="A56" i="31" s="1"/>
  <c r="H20" i="31"/>
  <c r="C55" i="31"/>
  <c r="AP322" i="53"/>
  <c r="AR322" i="53" s="1"/>
  <c r="AP146" i="51"/>
  <c r="AR146" i="51" s="1"/>
  <c r="AP41" i="53"/>
  <c r="AR41" i="53" s="1"/>
  <c r="AP357" i="53"/>
  <c r="AR357" i="53" s="1"/>
  <c r="T357" i="53"/>
  <c r="T321" i="53"/>
  <c r="T286" i="53"/>
  <c r="T251" i="53"/>
  <c r="T216" i="53"/>
  <c r="T146" i="53"/>
  <c r="T181" i="53"/>
  <c r="T111" i="53"/>
  <c r="T76" i="53"/>
  <c r="AK359" i="53"/>
  <c r="AJ360" i="53"/>
  <c r="AJ254" i="53"/>
  <c r="AK253" i="53"/>
  <c r="AJ43" i="53"/>
  <c r="AK42" i="53"/>
  <c r="AH358" i="53"/>
  <c r="AG359" i="53"/>
  <c r="AJ184" i="53"/>
  <c r="AK183" i="53"/>
  <c r="AM184" i="53"/>
  <c r="AN183" i="53"/>
  <c r="AJ113" i="53"/>
  <c r="AK112" i="53"/>
  <c r="AP112" i="53" s="1"/>
  <c r="AR112" i="53" s="1"/>
  <c r="AM78" i="53"/>
  <c r="AN77" i="53"/>
  <c r="AP77" i="53" s="1"/>
  <c r="AR77" i="53" s="1"/>
  <c r="AP286" i="53"/>
  <c r="AR286" i="53" s="1"/>
  <c r="AG148" i="53"/>
  <c r="AH147" i="53"/>
  <c r="AP147" i="53" s="1"/>
  <c r="AR147" i="53" s="1"/>
  <c r="AK287" i="53"/>
  <c r="AJ288" i="53"/>
  <c r="AN42" i="53"/>
  <c r="AM43" i="53"/>
  <c r="AH42" i="53"/>
  <c r="AG43" i="53"/>
  <c r="AN323" i="53"/>
  <c r="AM324" i="53"/>
  <c r="AH79" i="53"/>
  <c r="AG80" i="53"/>
  <c r="AJ324" i="53"/>
  <c r="AK323" i="53"/>
  <c r="V355" i="53"/>
  <c r="AQ355" i="53" s="1"/>
  <c r="AS355" i="53" s="1"/>
  <c r="AT355" i="53" s="1"/>
  <c r="V319" i="53"/>
  <c r="AQ319" i="53" s="1"/>
  <c r="AS319" i="53" s="1"/>
  <c r="AT319" i="53" s="1"/>
  <c r="V284" i="53"/>
  <c r="AQ284" i="53" s="1"/>
  <c r="AS284" i="53" s="1"/>
  <c r="AT284" i="53" s="1"/>
  <c r="V249" i="53"/>
  <c r="AQ249" i="53" s="1"/>
  <c r="AS249" i="53" s="1"/>
  <c r="AT249" i="53" s="1"/>
  <c r="V214" i="53"/>
  <c r="AQ214" i="53" s="1"/>
  <c r="AS214" i="53" s="1"/>
  <c r="AT214" i="53" s="1"/>
  <c r="V179" i="53"/>
  <c r="AQ179" i="53" s="1"/>
  <c r="AS179" i="53" s="1"/>
  <c r="AT179" i="53" s="1"/>
  <c r="V109" i="53"/>
  <c r="AQ109" i="53" s="1"/>
  <c r="AS109" i="53" s="1"/>
  <c r="AT109" i="53" s="1"/>
  <c r="V144" i="53"/>
  <c r="AQ144" i="53" s="1"/>
  <c r="AS144" i="53" s="1"/>
  <c r="AT144" i="53" s="1"/>
  <c r="V74" i="53"/>
  <c r="AQ74" i="53" s="1"/>
  <c r="AS74" i="53" s="1"/>
  <c r="AT74" i="53" s="1"/>
  <c r="AQ39" i="53"/>
  <c r="AS39" i="53" s="1"/>
  <c r="AT39" i="53" s="1"/>
  <c r="AN358" i="53"/>
  <c r="AM359" i="53"/>
  <c r="AH253" i="53"/>
  <c r="AG254" i="53"/>
  <c r="AN148" i="53"/>
  <c r="AM149" i="53"/>
  <c r="AG289" i="53"/>
  <c r="AH288" i="53"/>
  <c r="AN287" i="53"/>
  <c r="AM288" i="53"/>
  <c r="AM218" i="53"/>
  <c r="AN217" i="53"/>
  <c r="AH323" i="53"/>
  <c r="AG324" i="53"/>
  <c r="AN113" i="53"/>
  <c r="AM114" i="53"/>
  <c r="AK78" i="53"/>
  <c r="AJ79" i="53"/>
  <c r="P357" i="53"/>
  <c r="P321" i="53"/>
  <c r="P251" i="53"/>
  <c r="P286" i="53"/>
  <c r="P216" i="53"/>
  <c r="P146" i="53"/>
  <c r="P181" i="53"/>
  <c r="P111" i="53"/>
  <c r="P42" i="53"/>
  <c r="P76" i="53"/>
  <c r="Q41" i="53"/>
  <c r="AP216" i="53"/>
  <c r="AR216" i="53" s="1"/>
  <c r="M358" i="53"/>
  <c r="M322" i="53"/>
  <c r="M287" i="53"/>
  <c r="M252" i="53"/>
  <c r="M217" i="53"/>
  <c r="M147" i="53"/>
  <c r="M182" i="53"/>
  <c r="M112" i="53"/>
  <c r="M77" i="53"/>
  <c r="M43" i="53"/>
  <c r="N42" i="53"/>
  <c r="AH113" i="53"/>
  <c r="AG114" i="53"/>
  <c r="AN253" i="53"/>
  <c r="AM254" i="53"/>
  <c r="AG184" i="53"/>
  <c r="AH183" i="53"/>
  <c r="Q356" i="53"/>
  <c r="Q320" i="53"/>
  <c r="Q285" i="53"/>
  <c r="Q250" i="53"/>
  <c r="Q215" i="53"/>
  <c r="Q180" i="53"/>
  <c r="Q110" i="53"/>
  <c r="Q145" i="53"/>
  <c r="Q75" i="53"/>
  <c r="V40" i="53"/>
  <c r="AH217" i="53"/>
  <c r="AG218" i="53"/>
  <c r="AK217" i="53"/>
  <c r="AJ218" i="53"/>
  <c r="S358" i="53"/>
  <c r="S322" i="53"/>
  <c r="S287" i="53"/>
  <c r="S252" i="53"/>
  <c r="S217" i="53"/>
  <c r="S182" i="53"/>
  <c r="S147" i="53"/>
  <c r="S112" i="53"/>
  <c r="S43" i="53"/>
  <c r="S77" i="53"/>
  <c r="T42" i="53"/>
  <c r="AJ149" i="53"/>
  <c r="AK148" i="53"/>
  <c r="N357" i="53"/>
  <c r="N321" i="53"/>
  <c r="N286" i="53"/>
  <c r="N251" i="53"/>
  <c r="N181" i="53"/>
  <c r="N216" i="53"/>
  <c r="N146" i="53"/>
  <c r="N76" i="53"/>
  <c r="N111" i="53"/>
  <c r="AP182" i="53"/>
  <c r="AR182" i="53" s="1"/>
  <c r="AP252" i="52"/>
  <c r="AR252" i="52" s="1"/>
  <c r="V357" i="52"/>
  <c r="AQ357" i="52" s="1"/>
  <c r="AS357" i="52" s="1"/>
  <c r="V321" i="52"/>
  <c r="AQ321" i="52" s="1"/>
  <c r="V286" i="52"/>
  <c r="AQ286" i="52" s="1"/>
  <c r="AS286" i="52" s="1"/>
  <c r="V251" i="52"/>
  <c r="AQ251" i="52" s="1"/>
  <c r="AS251" i="52" s="1"/>
  <c r="V216" i="52"/>
  <c r="AQ216" i="52" s="1"/>
  <c r="AS216" i="52" s="1"/>
  <c r="V181" i="52"/>
  <c r="AQ181" i="52" s="1"/>
  <c r="AS181" i="52" s="1"/>
  <c r="V146" i="52"/>
  <c r="AQ146" i="52" s="1"/>
  <c r="AS146" i="52" s="1"/>
  <c r="V111" i="52"/>
  <c r="AQ111" i="52" s="1"/>
  <c r="AS111" i="52" s="1"/>
  <c r="V76" i="52"/>
  <c r="AQ76" i="52" s="1"/>
  <c r="AS76" i="52" s="1"/>
  <c r="AQ40" i="52"/>
  <c r="AS40" i="52" s="1"/>
  <c r="N357" i="52"/>
  <c r="N321" i="52"/>
  <c r="N251" i="52"/>
  <c r="N286" i="52"/>
  <c r="N216" i="52"/>
  <c r="N181" i="52"/>
  <c r="N146" i="52"/>
  <c r="N111" i="52"/>
  <c r="N76" i="52"/>
  <c r="AM361" i="52"/>
  <c r="AN360" i="52"/>
  <c r="S358" i="52"/>
  <c r="S322" i="52"/>
  <c r="S287" i="52"/>
  <c r="S252" i="52"/>
  <c r="S217" i="52"/>
  <c r="S147" i="52"/>
  <c r="S182" i="52"/>
  <c r="S112" i="52"/>
  <c r="S77" i="52"/>
  <c r="T41" i="52"/>
  <c r="S42" i="52"/>
  <c r="AM114" i="52"/>
  <c r="AN113" i="52"/>
  <c r="AP113" i="52" s="1"/>
  <c r="AR113" i="52" s="1"/>
  <c r="V356" i="52"/>
  <c r="AQ356" i="52" s="1"/>
  <c r="AS356" i="52" s="1"/>
  <c r="AT356" i="52" s="1"/>
  <c r="V285" i="52"/>
  <c r="AQ285" i="52" s="1"/>
  <c r="AS285" i="52" s="1"/>
  <c r="AT285" i="52" s="1"/>
  <c r="V320" i="52"/>
  <c r="AQ320" i="52" s="1"/>
  <c r="AS320" i="52" s="1"/>
  <c r="AT320" i="52" s="1"/>
  <c r="V250" i="52"/>
  <c r="AQ250" i="52" s="1"/>
  <c r="AS250" i="52" s="1"/>
  <c r="AT250" i="52" s="1"/>
  <c r="V215" i="52"/>
  <c r="AQ215" i="52" s="1"/>
  <c r="AS215" i="52" s="1"/>
  <c r="AT215" i="52" s="1"/>
  <c r="V180" i="52"/>
  <c r="AQ180" i="52" s="1"/>
  <c r="AS180" i="52" s="1"/>
  <c r="AT180" i="52" s="1"/>
  <c r="V145" i="52"/>
  <c r="AQ145" i="52" s="1"/>
  <c r="AS145" i="52" s="1"/>
  <c r="AT145" i="52" s="1"/>
  <c r="V110" i="52"/>
  <c r="AQ110" i="52" s="1"/>
  <c r="AS110" i="52" s="1"/>
  <c r="AT110" i="52" s="1"/>
  <c r="V75" i="52"/>
  <c r="AQ75" i="52" s="1"/>
  <c r="AS75" i="52" s="1"/>
  <c r="AT75" i="52" s="1"/>
  <c r="AQ39" i="52"/>
  <c r="AS39" i="52" s="1"/>
  <c r="AT39" i="52" s="1"/>
  <c r="AG360" i="52"/>
  <c r="AH359" i="52"/>
  <c r="AP359" i="52" s="1"/>
  <c r="AR359" i="52" s="1"/>
  <c r="M358" i="52"/>
  <c r="M287" i="52"/>
  <c r="M322" i="52"/>
  <c r="M252" i="52"/>
  <c r="M217" i="52"/>
  <c r="M182" i="52"/>
  <c r="M112" i="52"/>
  <c r="M147" i="52"/>
  <c r="M77" i="52"/>
  <c r="N41" i="52"/>
  <c r="M42" i="52"/>
  <c r="AM220" i="52"/>
  <c r="AN219" i="52"/>
  <c r="AG149" i="52"/>
  <c r="AH148" i="52"/>
  <c r="AP148" i="52" s="1"/>
  <c r="AR148" i="52" s="1"/>
  <c r="AH289" i="52"/>
  <c r="AG290" i="52"/>
  <c r="AM324" i="52"/>
  <c r="AN323" i="52"/>
  <c r="AH43" i="52"/>
  <c r="AG44" i="52"/>
  <c r="AH79" i="52"/>
  <c r="AG80" i="52"/>
  <c r="AP322" i="52"/>
  <c r="AR322" i="52" s="1"/>
  <c r="AH218" i="52"/>
  <c r="AP218" i="52" s="1"/>
  <c r="AR218" i="52" s="1"/>
  <c r="AG219" i="52"/>
  <c r="AG324" i="52"/>
  <c r="AH323" i="52"/>
  <c r="AN288" i="52"/>
  <c r="AM289" i="52"/>
  <c r="AN149" i="52"/>
  <c r="AM150" i="52"/>
  <c r="AM185" i="52"/>
  <c r="AN184" i="52"/>
  <c r="AJ361" i="52"/>
  <c r="AK360" i="52"/>
  <c r="AK219" i="52"/>
  <c r="AJ220" i="52"/>
  <c r="AK323" i="52"/>
  <c r="AJ324" i="52"/>
  <c r="AJ44" i="52"/>
  <c r="AK43" i="52"/>
  <c r="AN42" i="52"/>
  <c r="AP42" i="52" s="1"/>
  <c r="AR42" i="52" s="1"/>
  <c r="AM43" i="52"/>
  <c r="AK288" i="52"/>
  <c r="AJ289" i="52"/>
  <c r="AK253" i="52"/>
  <c r="AJ254" i="52"/>
  <c r="Q358" i="52"/>
  <c r="Q322" i="52"/>
  <c r="Q252" i="52"/>
  <c r="Q287" i="52"/>
  <c r="Q217" i="52"/>
  <c r="Q182" i="52"/>
  <c r="Q147" i="52"/>
  <c r="Q112" i="52"/>
  <c r="Q77" i="52"/>
  <c r="AM80" i="52"/>
  <c r="AN79" i="52"/>
  <c r="AS321" i="52"/>
  <c r="AG115" i="52"/>
  <c r="AH114" i="52"/>
  <c r="AP287" i="52"/>
  <c r="AR287" i="52" s="1"/>
  <c r="AM255" i="52"/>
  <c r="AN254" i="52"/>
  <c r="T357" i="52"/>
  <c r="T321" i="52"/>
  <c r="T251" i="52"/>
  <c r="T286" i="52"/>
  <c r="T216" i="52"/>
  <c r="T181" i="52"/>
  <c r="T146" i="52"/>
  <c r="T111" i="52"/>
  <c r="T76" i="52"/>
  <c r="AG185" i="52"/>
  <c r="AH184" i="52"/>
  <c r="AK184" i="52"/>
  <c r="AJ185" i="52"/>
  <c r="P359" i="52"/>
  <c r="P323" i="52"/>
  <c r="P288" i="52"/>
  <c r="P253" i="52"/>
  <c r="P218" i="52"/>
  <c r="P183" i="52"/>
  <c r="P113" i="52"/>
  <c r="P148" i="52"/>
  <c r="P78" i="52"/>
  <c r="Q42" i="52"/>
  <c r="P43" i="52"/>
  <c r="AJ115" i="52"/>
  <c r="AK114" i="52"/>
  <c r="AG254" i="52"/>
  <c r="AH253" i="52"/>
  <c r="AK79" i="52"/>
  <c r="AJ80" i="52"/>
  <c r="AJ150" i="52"/>
  <c r="AK149" i="52"/>
  <c r="AN360" i="51"/>
  <c r="AM361" i="51"/>
  <c r="AG361" i="51"/>
  <c r="AH360" i="51"/>
  <c r="AK359" i="51"/>
  <c r="AP359" i="51" s="1"/>
  <c r="AR359" i="51" s="1"/>
  <c r="AJ360" i="51"/>
  <c r="AP41" i="51"/>
  <c r="AR41" i="51" s="1"/>
  <c r="AP286" i="51"/>
  <c r="AR286" i="51" s="1"/>
  <c r="AP181" i="51"/>
  <c r="AR181" i="51" s="1"/>
  <c r="M321" i="51"/>
  <c r="M251" i="51"/>
  <c r="M286" i="51"/>
  <c r="M216" i="51"/>
  <c r="M181" i="51"/>
  <c r="M146" i="51"/>
  <c r="M111" i="51"/>
  <c r="M76" i="51"/>
  <c r="N41" i="51"/>
  <c r="N357" i="51" s="1"/>
  <c r="M42" i="51"/>
  <c r="M358" i="51" s="1"/>
  <c r="AM324" i="51"/>
  <c r="AN323" i="51"/>
  <c r="AH147" i="51"/>
  <c r="AG148" i="51"/>
  <c r="AH42" i="51"/>
  <c r="AG43" i="51"/>
  <c r="AH77" i="51"/>
  <c r="AP77" i="51" s="1"/>
  <c r="AR77" i="51" s="1"/>
  <c r="AV77" i="51" s="1"/>
  <c r="B60" i="31" s="1"/>
  <c r="AG78" i="51"/>
  <c r="AM79" i="51"/>
  <c r="AN78" i="51"/>
  <c r="AK148" i="51"/>
  <c r="AJ149" i="51"/>
  <c r="N320" i="51"/>
  <c r="N250" i="51"/>
  <c r="N285" i="51"/>
  <c r="N215" i="51"/>
  <c r="N145" i="51"/>
  <c r="N180" i="51"/>
  <c r="N110" i="51"/>
  <c r="N75" i="51"/>
  <c r="S321" i="51"/>
  <c r="S286" i="51"/>
  <c r="S251" i="51"/>
  <c r="S216" i="51"/>
  <c r="S181" i="51"/>
  <c r="S146" i="51"/>
  <c r="S111" i="51"/>
  <c r="S42" i="51"/>
  <c r="S358" i="51" s="1"/>
  <c r="T41" i="51"/>
  <c r="T357" i="51" s="1"/>
  <c r="S76" i="51"/>
  <c r="AG219" i="51"/>
  <c r="AH218" i="51"/>
  <c r="AP251" i="51"/>
  <c r="AR251" i="51" s="1"/>
  <c r="AV251" i="51" s="1"/>
  <c r="AJ288" i="51"/>
  <c r="AK287" i="51"/>
  <c r="AK78" i="51"/>
  <c r="AJ79" i="51"/>
  <c r="T320" i="51"/>
  <c r="T285" i="51"/>
  <c r="T250" i="51"/>
  <c r="T215" i="51"/>
  <c r="T145" i="51"/>
  <c r="T180" i="51"/>
  <c r="T110" i="51"/>
  <c r="T75" i="51"/>
  <c r="V319" i="51"/>
  <c r="AQ319" i="51" s="1"/>
  <c r="AS319" i="51" s="1"/>
  <c r="AT319" i="51" s="1"/>
  <c r="V284" i="51"/>
  <c r="AQ284" i="51" s="1"/>
  <c r="AS284" i="51" s="1"/>
  <c r="AT284" i="51" s="1"/>
  <c r="V249" i="51"/>
  <c r="AQ249" i="51" s="1"/>
  <c r="V214" i="51"/>
  <c r="AQ214" i="51" s="1"/>
  <c r="AS214" i="51" s="1"/>
  <c r="AT214" i="51" s="1"/>
  <c r="V144" i="51"/>
  <c r="AQ144" i="51" s="1"/>
  <c r="AS144" i="51" s="1"/>
  <c r="AT144" i="51" s="1"/>
  <c r="V179" i="51"/>
  <c r="AQ179" i="51" s="1"/>
  <c r="AS179" i="51" s="1"/>
  <c r="AT179" i="51" s="1"/>
  <c r="V109" i="51"/>
  <c r="AQ109" i="51" s="1"/>
  <c r="AS109" i="51" s="1"/>
  <c r="AT109" i="51" s="1"/>
  <c r="V74" i="51"/>
  <c r="AQ74" i="51" s="1"/>
  <c r="AQ39" i="51"/>
  <c r="AS39" i="51" s="1"/>
  <c r="AT39" i="51" s="1"/>
  <c r="AJ184" i="51"/>
  <c r="AK183" i="51"/>
  <c r="AM183" i="51"/>
  <c r="AN182" i="51"/>
  <c r="AM43" i="51"/>
  <c r="AN42" i="51"/>
  <c r="AJ43" i="51"/>
  <c r="AK42" i="51"/>
  <c r="AH323" i="51"/>
  <c r="AG324" i="51"/>
  <c r="Q320" i="51"/>
  <c r="Q285" i="51"/>
  <c r="Q215" i="51"/>
  <c r="Q180" i="51"/>
  <c r="Q250" i="51"/>
  <c r="Q145" i="51"/>
  <c r="Q110" i="51"/>
  <c r="Q75" i="51"/>
  <c r="V40" i="51"/>
  <c r="V356" i="51" s="1"/>
  <c r="AQ356" i="51" s="1"/>
  <c r="AS356" i="51" s="1"/>
  <c r="AT356" i="51" s="1"/>
  <c r="AK252" i="51"/>
  <c r="AJ253" i="51"/>
  <c r="AN252" i="51"/>
  <c r="AM253" i="51"/>
  <c r="AN287" i="51"/>
  <c r="AM288" i="51"/>
  <c r="AN147" i="51"/>
  <c r="AM148" i="51"/>
  <c r="AN217" i="51"/>
  <c r="AP217" i="51" s="1"/>
  <c r="AR217" i="51" s="1"/>
  <c r="AM218" i="51"/>
  <c r="AH182" i="51"/>
  <c r="AG183" i="51"/>
  <c r="AM114" i="51"/>
  <c r="AN113" i="51"/>
  <c r="P321" i="51"/>
  <c r="P286" i="51"/>
  <c r="P251" i="51"/>
  <c r="P216" i="51"/>
  <c r="P181" i="51"/>
  <c r="P146" i="51"/>
  <c r="P111" i="51"/>
  <c r="P76" i="51"/>
  <c r="Q41" i="51"/>
  <c r="Q357" i="51" s="1"/>
  <c r="P42" i="51"/>
  <c r="P358" i="51" s="1"/>
  <c r="AJ323" i="51"/>
  <c r="AK322" i="51"/>
  <c r="AP322" i="51" s="1"/>
  <c r="AR322" i="51" s="1"/>
  <c r="AG253" i="51"/>
  <c r="AH252" i="51"/>
  <c r="AG288" i="51"/>
  <c r="AH287" i="51"/>
  <c r="AJ219" i="51"/>
  <c r="AK218" i="51"/>
  <c r="AJ113" i="51"/>
  <c r="AK112" i="51"/>
  <c r="AP112" i="51" s="1"/>
  <c r="AR112" i="51" s="1"/>
  <c r="AG114" i="51"/>
  <c r="AH113" i="51"/>
  <c r="AP79" i="52" l="1"/>
  <c r="AR79" i="52" s="1"/>
  <c r="AS249" i="51"/>
  <c r="AT249" i="51" s="1"/>
  <c r="AB22" i="31" s="1"/>
  <c r="AU249" i="51"/>
  <c r="R22" i="31"/>
  <c r="L22" i="31"/>
  <c r="P22" i="31"/>
  <c r="AU22" i="31"/>
  <c r="C22" i="31"/>
  <c r="AK22" i="31"/>
  <c r="W23" i="31"/>
  <c r="U22" i="31"/>
  <c r="AM22" i="31"/>
  <c r="O22" i="31"/>
  <c r="AA22" i="31"/>
  <c r="AY22" i="31"/>
  <c r="AV22" i="31"/>
  <c r="AP22" i="31"/>
  <c r="AR22" i="31"/>
  <c r="AG22" i="31"/>
  <c r="AP358" i="53"/>
  <c r="AR358" i="53" s="1"/>
  <c r="AE22" i="31"/>
  <c r="AH22" i="31"/>
  <c r="AT216" i="52"/>
  <c r="V41" i="52"/>
  <c r="V182" i="52" s="1"/>
  <c r="AQ182" i="52" s="1"/>
  <c r="AS182" i="52" s="1"/>
  <c r="AT182" i="52" s="1"/>
  <c r="AS74" i="51"/>
  <c r="AT74" i="51" s="1"/>
  <c r="AU74" i="51"/>
  <c r="A57" i="31" s="1"/>
  <c r="H21" i="31"/>
  <c r="C56" i="31"/>
  <c r="AT321" i="52"/>
  <c r="AP42" i="51"/>
  <c r="AR42" i="51" s="1"/>
  <c r="AP147" i="51"/>
  <c r="AR147" i="51" s="1"/>
  <c r="AP217" i="53"/>
  <c r="AR217" i="53" s="1"/>
  <c r="AK324" i="53"/>
  <c r="AJ325" i="53"/>
  <c r="S359" i="53"/>
  <c r="S323" i="53"/>
  <c r="S288" i="53"/>
  <c r="S253" i="53"/>
  <c r="S218" i="53"/>
  <c r="S183" i="53"/>
  <c r="S148" i="53"/>
  <c r="S113" i="53"/>
  <c r="S78" i="53"/>
  <c r="T43" i="53"/>
  <c r="S44" i="53"/>
  <c r="V356" i="53"/>
  <c r="AQ356" i="53" s="1"/>
  <c r="AS356" i="53" s="1"/>
  <c r="AT356" i="53" s="1"/>
  <c r="V320" i="53"/>
  <c r="AQ320" i="53" s="1"/>
  <c r="AS320" i="53" s="1"/>
  <c r="AT320" i="53" s="1"/>
  <c r="V285" i="53"/>
  <c r="AQ285" i="53" s="1"/>
  <c r="AS285" i="53" s="1"/>
  <c r="AT285" i="53" s="1"/>
  <c r="V250" i="53"/>
  <c r="AQ250" i="53" s="1"/>
  <c r="AS250" i="53" s="1"/>
  <c r="AT250" i="53" s="1"/>
  <c r="V215" i="53"/>
  <c r="AQ215" i="53" s="1"/>
  <c r="AS215" i="53" s="1"/>
  <c r="AT215" i="53" s="1"/>
  <c r="V180" i="53"/>
  <c r="AQ180" i="53" s="1"/>
  <c r="AS180" i="53" s="1"/>
  <c r="AT180" i="53" s="1"/>
  <c r="V145" i="53"/>
  <c r="AQ145" i="53" s="1"/>
  <c r="AS145" i="53" s="1"/>
  <c r="AT145" i="53" s="1"/>
  <c r="V110" i="53"/>
  <c r="AQ110" i="53" s="1"/>
  <c r="AS110" i="53" s="1"/>
  <c r="AT110" i="53" s="1"/>
  <c r="V75" i="53"/>
  <c r="AQ75" i="53" s="1"/>
  <c r="AS75" i="53" s="1"/>
  <c r="AT75" i="53" s="1"/>
  <c r="AQ40" i="53"/>
  <c r="AS40" i="53" s="1"/>
  <c r="AT40" i="53" s="1"/>
  <c r="AK79" i="53"/>
  <c r="AJ80" i="53"/>
  <c r="AM289" i="53"/>
  <c r="AN288" i="53"/>
  <c r="AG255" i="53"/>
  <c r="AH254" i="53"/>
  <c r="AP323" i="53"/>
  <c r="AR323" i="53" s="1"/>
  <c r="AH148" i="53"/>
  <c r="AP148" i="53" s="1"/>
  <c r="AR148" i="53" s="1"/>
  <c r="AG149" i="53"/>
  <c r="AK218" i="53"/>
  <c r="AJ219" i="53"/>
  <c r="AN114" i="53"/>
  <c r="AM115" i="53"/>
  <c r="AH80" i="53"/>
  <c r="AG81" i="53"/>
  <c r="AH114" i="53"/>
  <c r="AG115" i="53"/>
  <c r="AG290" i="53"/>
  <c r="AH289" i="53"/>
  <c r="AN359" i="53"/>
  <c r="AM360" i="53"/>
  <c r="AM79" i="53"/>
  <c r="AN78" i="53"/>
  <c r="AP78" i="53" s="1"/>
  <c r="AR78" i="53" s="1"/>
  <c r="AP42" i="53"/>
  <c r="AR42" i="53" s="1"/>
  <c r="Q357" i="53"/>
  <c r="Q321" i="53"/>
  <c r="Q286" i="53"/>
  <c r="Q251" i="53"/>
  <c r="Q216" i="53"/>
  <c r="Q146" i="53"/>
  <c r="Q181" i="53"/>
  <c r="Q111" i="53"/>
  <c r="Q76" i="53"/>
  <c r="V41" i="53"/>
  <c r="AH324" i="53"/>
  <c r="AG325" i="53"/>
  <c r="AM325" i="53"/>
  <c r="AN324" i="53"/>
  <c r="AJ289" i="53"/>
  <c r="AK288" i="53"/>
  <c r="AK43" i="53"/>
  <c r="AJ44" i="53"/>
  <c r="AM255" i="53"/>
  <c r="AN254" i="53"/>
  <c r="AK149" i="53"/>
  <c r="AJ150" i="53"/>
  <c r="N358" i="53"/>
  <c r="N322" i="53"/>
  <c r="N287" i="53"/>
  <c r="N217" i="53"/>
  <c r="N252" i="53"/>
  <c r="N182" i="53"/>
  <c r="N147" i="53"/>
  <c r="N112" i="53"/>
  <c r="N77" i="53"/>
  <c r="AM150" i="53"/>
  <c r="AN149" i="53"/>
  <c r="AP287" i="53"/>
  <c r="AR287" i="53" s="1"/>
  <c r="AP183" i="53"/>
  <c r="AR183" i="53" s="1"/>
  <c r="AP253" i="53"/>
  <c r="AR253" i="53" s="1"/>
  <c r="AM44" i="53"/>
  <c r="AN43" i="53"/>
  <c r="T358" i="53"/>
  <c r="T322" i="53"/>
  <c r="T287" i="53"/>
  <c r="T252" i="53"/>
  <c r="T217" i="53"/>
  <c r="T182" i="53"/>
  <c r="T147" i="53"/>
  <c r="T112" i="53"/>
  <c r="T77" i="53"/>
  <c r="AH218" i="53"/>
  <c r="AG219" i="53"/>
  <c r="AG185" i="53"/>
  <c r="AH184" i="53"/>
  <c r="M359" i="53"/>
  <c r="M323" i="53"/>
  <c r="M288" i="53"/>
  <c r="M218" i="53"/>
  <c r="M253" i="53"/>
  <c r="M183" i="53"/>
  <c r="M148" i="53"/>
  <c r="M113" i="53"/>
  <c r="M78" i="53"/>
  <c r="M44" i="53"/>
  <c r="N43" i="53"/>
  <c r="AK184" i="53"/>
  <c r="AJ185" i="53"/>
  <c r="AK254" i="53"/>
  <c r="AJ255" i="53"/>
  <c r="AM185" i="53"/>
  <c r="AN184" i="53"/>
  <c r="P358" i="53"/>
  <c r="P322" i="53"/>
  <c r="P287" i="53"/>
  <c r="P252" i="53"/>
  <c r="P217" i="53"/>
  <c r="P182" i="53"/>
  <c r="P147" i="53"/>
  <c r="P112" i="53"/>
  <c r="P77" i="53"/>
  <c r="Q42" i="53"/>
  <c r="P43" i="53"/>
  <c r="AM219" i="53"/>
  <c r="AN218" i="53"/>
  <c r="AH43" i="53"/>
  <c r="AG44" i="53"/>
  <c r="AK113" i="53"/>
  <c r="AP113" i="53" s="1"/>
  <c r="AR113" i="53" s="1"/>
  <c r="AJ114" i="53"/>
  <c r="AH359" i="53"/>
  <c r="AG360" i="53"/>
  <c r="AK360" i="53"/>
  <c r="AJ361" i="53"/>
  <c r="AT251" i="52"/>
  <c r="AP288" i="52"/>
  <c r="AR288" i="52" s="1"/>
  <c r="AP323" i="52"/>
  <c r="AR323" i="52" s="1"/>
  <c r="AT146" i="52"/>
  <c r="AT181" i="52"/>
  <c r="P360" i="52"/>
  <c r="P324" i="52"/>
  <c r="P289" i="52"/>
  <c r="P254" i="52"/>
  <c r="P184" i="52"/>
  <c r="P149" i="52"/>
  <c r="P219" i="52"/>
  <c r="P114" i="52"/>
  <c r="P79" i="52"/>
  <c r="Q43" i="52"/>
  <c r="P44" i="52"/>
  <c r="AJ151" i="52"/>
  <c r="AK150" i="52"/>
  <c r="Q359" i="52"/>
  <c r="Q323" i="52"/>
  <c r="Q288" i="52"/>
  <c r="Q253" i="52"/>
  <c r="Q218" i="52"/>
  <c r="Q183" i="52"/>
  <c r="Q148" i="52"/>
  <c r="Q113" i="52"/>
  <c r="Q78" i="52"/>
  <c r="AJ255" i="52"/>
  <c r="AK254" i="52"/>
  <c r="S359" i="52"/>
  <c r="S323" i="52"/>
  <c r="S288" i="52"/>
  <c r="S253" i="52"/>
  <c r="S148" i="52"/>
  <c r="S113" i="52"/>
  <c r="S183" i="52"/>
  <c r="S218" i="52"/>
  <c r="S78" i="52"/>
  <c r="S43" i="52"/>
  <c r="T42" i="52"/>
  <c r="AN289" i="52"/>
  <c r="AM290" i="52"/>
  <c r="AJ81" i="52"/>
  <c r="AK80" i="52"/>
  <c r="AP253" i="52"/>
  <c r="AR253" i="52" s="1"/>
  <c r="AG81" i="52"/>
  <c r="AH80" i="52"/>
  <c r="AH360" i="52"/>
  <c r="AP360" i="52" s="1"/>
  <c r="AR360" i="52" s="1"/>
  <c r="AG361" i="52"/>
  <c r="T358" i="52"/>
  <c r="T322" i="52"/>
  <c r="T287" i="52"/>
  <c r="T252" i="52"/>
  <c r="T217" i="52"/>
  <c r="T182" i="52"/>
  <c r="T147" i="52"/>
  <c r="T112" i="52"/>
  <c r="T77" i="52"/>
  <c r="AG150" i="52"/>
  <c r="AH149" i="52"/>
  <c r="AP149" i="52" s="1"/>
  <c r="AR149" i="52" s="1"/>
  <c r="AK44" i="52"/>
  <c r="AJ45" i="52"/>
  <c r="AK361" i="52"/>
  <c r="AJ362" i="52"/>
  <c r="AG325" i="52"/>
  <c r="AH324" i="52"/>
  <c r="AT40" i="52"/>
  <c r="AT286" i="52"/>
  <c r="AG186" i="52"/>
  <c r="AH185" i="52"/>
  <c r="AK185" i="52"/>
  <c r="AJ186" i="52"/>
  <c r="AM256" i="52"/>
  <c r="AN255" i="52"/>
  <c r="AN80" i="52"/>
  <c r="AM81" i="52"/>
  <c r="AJ290" i="52"/>
  <c r="AK289" i="52"/>
  <c r="AP289" i="52" s="1"/>
  <c r="AR289" i="52" s="1"/>
  <c r="AJ325" i="52"/>
  <c r="AK324" i="52"/>
  <c r="AG220" i="52"/>
  <c r="AH219" i="52"/>
  <c r="AP219" i="52" s="1"/>
  <c r="AR219" i="52" s="1"/>
  <c r="AG45" i="52"/>
  <c r="AH44" i="52"/>
  <c r="AN324" i="52"/>
  <c r="AM325" i="52"/>
  <c r="AN220" i="52"/>
  <c r="AM221" i="52"/>
  <c r="AJ116" i="52"/>
  <c r="AK115" i="52"/>
  <c r="AN114" i="52"/>
  <c r="AP114" i="52" s="1"/>
  <c r="AR114" i="52" s="1"/>
  <c r="AM115" i="52"/>
  <c r="AH254" i="52"/>
  <c r="AG255" i="52"/>
  <c r="AP184" i="52"/>
  <c r="AR184" i="52" s="1"/>
  <c r="AN185" i="52"/>
  <c r="AM186" i="52"/>
  <c r="AG291" i="52"/>
  <c r="AH290" i="52"/>
  <c r="M359" i="52"/>
  <c r="M323" i="52"/>
  <c r="M288" i="52"/>
  <c r="M253" i="52"/>
  <c r="M218" i="52"/>
  <c r="M183" i="52"/>
  <c r="M148" i="52"/>
  <c r="M113" i="52"/>
  <c r="M78" i="52"/>
  <c r="N42" i="52"/>
  <c r="M43" i="52"/>
  <c r="AT76" i="52"/>
  <c r="AT357" i="52"/>
  <c r="AH115" i="52"/>
  <c r="AG116" i="52"/>
  <c r="AJ221" i="52"/>
  <c r="AK220" i="52"/>
  <c r="AM44" i="52"/>
  <c r="AN43" i="52"/>
  <c r="AP43" i="52" s="1"/>
  <c r="AR43" i="52" s="1"/>
  <c r="AM151" i="52"/>
  <c r="AN150" i="52"/>
  <c r="N358" i="52"/>
  <c r="N322" i="52"/>
  <c r="N287" i="52"/>
  <c r="N252" i="52"/>
  <c r="N217" i="52"/>
  <c r="N182" i="52"/>
  <c r="N147" i="52"/>
  <c r="N112" i="52"/>
  <c r="N77" i="52"/>
  <c r="AM362" i="52"/>
  <c r="AN361" i="52"/>
  <c r="AT111" i="52"/>
  <c r="AK360" i="51"/>
  <c r="AP360" i="51" s="1"/>
  <c r="AR360" i="51" s="1"/>
  <c r="AJ361" i="51"/>
  <c r="AH361" i="51"/>
  <c r="AG362" i="51"/>
  <c r="AN361" i="51"/>
  <c r="AM362" i="51"/>
  <c r="AP182" i="51"/>
  <c r="AR182" i="51" s="1"/>
  <c r="AM219" i="51"/>
  <c r="AN218" i="51"/>
  <c r="AP218" i="51" s="1"/>
  <c r="AR218" i="51" s="1"/>
  <c r="AK288" i="51"/>
  <c r="AJ289" i="51"/>
  <c r="S322" i="51"/>
  <c r="S287" i="51"/>
  <c r="S252" i="51"/>
  <c r="S182" i="51"/>
  <c r="S217" i="51"/>
  <c r="S147" i="51"/>
  <c r="S77" i="51"/>
  <c r="S112" i="51"/>
  <c r="T42" i="51"/>
  <c r="T358" i="51" s="1"/>
  <c r="S43" i="51"/>
  <c r="S359" i="51" s="1"/>
  <c r="AH78" i="51"/>
  <c r="AG79" i="51"/>
  <c r="AG325" i="51"/>
  <c r="AH324" i="51"/>
  <c r="AN183" i="51"/>
  <c r="AM184" i="51"/>
  <c r="AM325" i="51"/>
  <c r="AN324" i="51"/>
  <c r="AG115" i="51"/>
  <c r="AH114" i="51"/>
  <c r="AN253" i="51"/>
  <c r="AM254" i="51"/>
  <c r="Q321" i="51"/>
  <c r="Q286" i="51"/>
  <c r="Q251" i="51"/>
  <c r="Q216" i="51"/>
  <c r="Q181" i="51"/>
  <c r="Q146" i="51"/>
  <c r="Q111" i="51"/>
  <c r="Q76" i="51"/>
  <c r="V41" i="51"/>
  <c r="V357" i="51" s="1"/>
  <c r="AQ357" i="51" s="1"/>
  <c r="AS357" i="51" s="1"/>
  <c r="AT357" i="51" s="1"/>
  <c r="AK184" i="51"/>
  <c r="AJ185" i="51"/>
  <c r="P322" i="51"/>
  <c r="P252" i="51"/>
  <c r="P287" i="51"/>
  <c r="P217" i="51"/>
  <c r="P147" i="51"/>
  <c r="P112" i="51"/>
  <c r="P77" i="51"/>
  <c r="Q42" i="51"/>
  <c r="Q358" i="51" s="1"/>
  <c r="P182" i="51"/>
  <c r="P43" i="51"/>
  <c r="P359" i="51" s="1"/>
  <c r="M322" i="51"/>
  <c r="M287" i="51"/>
  <c r="M252" i="51"/>
  <c r="M217" i="51"/>
  <c r="M182" i="51"/>
  <c r="M147" i="51"/>
  <c r="M77" i="51"/>
  <c r="M112" i="51"/>
  <c r="M43" i="51"/>
  <c r="M359" i="51" s="1"/>
  <c r="N42" i="51"/>
  <c r="N358" i="51" s="1"/>
  <c r="AH288" i="51"/>
  <c r="AG289" i="51"/>
  <c r="AM289" i="51"/>
  <c r="AN288" i="51"/>
  <c r="AJ254" i="51"/>
  <c r="AK253" i="51"/>
  <c r="AK43" i="51"/>
  <c r="AJ44" i="51"/>
  <c r="AK79" i="51"/>
  <c r="AJ80" i="51"/>
  <c r="AG149" i="51"/>
  <c r="AH148" i="51"/>
  <c r="N321" i="51"/>
  <c r="N286" i="51"/>
  <c r="N251" i="51"/>
  <c r="N216" i="51"/>
  <c r="N181" i="51"/>
  <c r="N111" i="51"/>
  <c r="N146" i="51"/>
  <c r="N76" i="51"/>
  <c r="AJ324" i="51"/>
  <c r="AK323" i="51"/>
  <c r="AP323" i="51" s="1"/>
  <c r="AR323" i="51" s="1"/>
  <c r="AK113" i="51"/>
  <c r="AP113" i="51" s="1"/>
  <c r="AR113" i="51" s="1"/>
  <c r="AJ114" i="51"/>
  <c r="AK149" i="51"/>
  <c r="AJ150" i="51"/>
  <c r="AN114" i="51"/>
  <c r="AM115" i="51"/>
  <c r="AP252" i="51"/>
  <c r="AR252" i="51" s="1"/>
  <c r="AV252" i="51" s="1"/>
  <c r="AP78" i="51"/>
  <c r="AR78" i="51" s="1"/>
  <c r="AV78" i="51" s="1"/>
  <c r="B61" i="31" s="1"/>
  <c r="AG220" i="51"/>
  <c r="AH219" i="51"/>
  <c r="AN79" i="51"/>
  <c r="AM80" i="51"/>
  <c r="AG44" i="51"/>
  <c r="AH43" i="51"/>
  <c r="AJ220" i="51"/>
  <c r="AK219" i="51"/>
  <c r="AG254" i="51"/>
  <c r="AH253" i="51"/>
  <c r="AH183" i="51"/>
  <c r="AG184" i="51"/>
  <c r="AN148" i="51"/>
  <c r="AM149" i="51"/>
  <c r="V320" i="51"/>
  <c r="AQ320" i="51" s="1"/>
  <c r="AS320" i="51" s="1"/>
  <c r="AT320" i="51" s="1"/>
  <c r="V285" i="51"/>
  <c r="AQ285" i="51" s="1"/>
  <c r="AS285" i="51" s="1"/>
  <c r="AT285" i="51" s="1"/>
  <c r="V250" i="51"/>
  <c r="AQ250" i="51" s="1"/>
  <c r="V215" i="51"/>
  <c r="AQ215" i="51" s="1"/>
  <c r="AS215" i="51" s="1"/>
  <c r="AT215" i="51" s="1"/>
  <c r="V180" i="51"/>
  <c r="AQ180" i="51" s="1"/>
  <c r="AS180" i="51" s="1"/>
  <c r="AT180" i="51" s="1"/>
  <c r="V110" i="51"/>
  <c r="AQ110" i="51" s="1"/>
  <c r="AS110" i="51" s="1"/>
  <c r="AT110" i="51" s="1"/>
  <c r="V75" i="51"/>
  <c r="AQ75" i="51" s="1"/>
  <c r="V145" i="51"/>
  <c r="AQ145" i="51" s="1"/>
  <c r="AS145" i="51" s="1"/>
  <c r="AT145" i="51" s="1"/>
  <c r="AQ40" i="51"/>
  <c r="AS40" i="51" s="1"/>
  <c r="AT40" i="51" s="1"/>
  <c r="AM44" i="51"/>
  <c r="AN43" i="51"/>
  <c r="AP287" i="51"/>
  <c r="AR287" i="51" s="1"/>
  <c r="T321" i="51"/>
  <c r="T286" i="51"/>
  <c r="T251" i="51"/>
  <c r="T216" i="51"/>
  <c r="T181" i="51"/>
  <c r="T146" i="51"/>
  <c r="T76" i="51"/>
  <c r="T111" i="51"/>
  <c r="AP359" i="53" l="1"/>
  <c r="AR359" i="53" s="1"/>
  <c r="AQ41" i="52"/>
  <c r="AS41" i="52" s="1"/>
  <c r="AT41" i="52" s="1"/>
  <c r="V147" i="52"/>
  <c r="AQ147" i="52" s="1"/>
  <c r="AS147" i="52" s="1"/>
  <c r="AT147" i="52" s="1"/>
  <c r="V287" i="52"/>
  <c r="AQ287" i="52" s="1"/>
  <c r="AS287" i="52" s="1"/>
  <c r="AT287" i="52" s="1"/>
  <c r="AG24" i="31" s="1"/>
  <c r="AP148" i="51"/>
  <c r="AR148" i="51" s="1"/>
  <c r="AS250" i="51"/>
  <c r="AT250" i="51" s="1"/>
  <c r="AB23" i="31" s="1"/>
  <c r="AU250" i="51"/>
  <c r="AH23" i="31"/>
  <c r="AK23" i="31"/>
  <c r="AR23" i="31"/>
  <c r="AU23" i="31"/>
  <c r="C23" i="31"/>
  <c r="R23" i="31"/>
  <c r="AG23" i="31"/>
  <c r="O23" i="31"/>
  <c r="L23" i="31"/>
  <c r="AA23" i="31"/>
  <c r="AY23" i="31"/>
  <c r="AV23" i="31"/>
  <c r="P23" i="31"/>
  <c r="U23" i="31"/>
  <c r="AM23" i="31"/>
  <c r="AP23" i="31"/>
  <c r="AE23" i="31"/>
  <c r="W24" i="31"/>
  <c r="AP183" i="51"/>
  <c r="AR183" i="51" s="1"/>
  <c r="AP288" i="53"/>
  <c r="AR288" i="53" s="1"/>
  <c r="V217" i="52"/>
  <c r="AQ217" i="52" s="1"/>
  <c r="AS217" i="52" s="1"/>
  <c r="AT217" i="52" s="1"/>
  <c r="V252" i="52"/>
  <c r="AQ252" i="52" s="1"/>
  <c r="AS252" i="52" s="1"/>
  <c r="AT252" i="52" s="1"/>
  <c r="V77" i="52"/>
  <c r="AQ77" i="52" s="1"/>
  <c r="AS77" i="52" s="1"/>
  <c r="AT77" i="52" s="1"/>
  <c r="V322" i="52"/>
  <c r="AQ322" i="52" s="1"/>
  <c r="AS322" i="52" s="1"/>
  <c r="AT322" i="52" s="1"/>
  <c r="V358" i="52"/>
  <c r="AQ358" i="52" s="1"/>
  <c r="AS358" i="52" s="1"/>
  <c r="AT358" i="52" s="1"/>
  <c r="V112" i="52"/>
  <c r="AQ112" i="52" s="1"/>
  <c r="AS112" i="52" s="1"/>
  <c r="AT112" i="52" s="1"/>
  <c r="AS75" i="51"/>
  <c r="AT75" i="51" s="1"/>
  <c r="AU75" i="51"/>
  <c r="A58" i="31" s="1"/>
  <c r="H22" i="31"/>
  <c r="C57" i="31"/>
  <c r="AP254" i="53"/>
  <c r="AR254" i="53" s="1"/>
  <c r="AP184" i="53"/>
  <c r="AR184" i="53" s="1"/>
  <c r="M360" i="53"/>
  <c r="M324" i="53"/>
  <c r="M254" i="53"/>
  <c r="M219" i="53"/>
  <c r="M289" i="53"/>
  <c r="M149" i="53"/>
  <c r="M184" i="53"/>
  <c r="M114" i="53"/>
  <c r="M79" i="53"/>
  <c r="N44" i="53"/>
  <c r="M45" i="53"/>
  <c r="AM186" i="53"/>
  <c r="AN185" i="53"/>
  <c r="N359" i="53"/>
  <c r="N323" i="53"/>
  <c r="N288" i="53"/>
  <c r="N253" i="53"/>
  <c r="N218" i="53"/>
  <c r="N183" i="53"/>
  <c r="N148" i="53"/>
  <c r="N113" i="53"/>
  <c r="N78" i="53"/>
  <c r="AG291" i="53"/>
  <c r="AH290" i="53"/>
  <c r="AK80" i="53"/>
  <c r="AJ81" i="53"/>
  <c r="T359" i="53"/>
  <c r="T323" i="53"/>
  <c r="T288" i="53"/>
  <c r="T218" i="53"/>
  <c r="T253" i="53"/>
  <c r="T183" i="53"/>
  <c r="T148" i="53"/>
  <c r="T113" i="53"/>
  <c r="T78" i="53"/>
  <c r="AN255" i="53"/>
  <c r="AM256" i="53"/>
  <c r="AN219" i="53"/>
  <c r="AM220" i="53"/>
  <c r="AN150" i="53"/>
  <c r="AM151" i="53"/>
  <c r="AK44" i="53"/>
  <c r="AJ45" i="53"/>
  <c r="AG326" i="53"/>
  <c r="AH325" i="53"/>
  <c r="AG116" i="53"/>
  <c r="AH115" i="53"/>
  <c r="AN115" i="53"/>
  <c r="AM116" i="53"/>
  <c r="AJ362" i="53"/>
  <c r="AK361" i="53"/>
  <c r="AM326" i="53"/>
  <c r="AN325" i="53"/>
  <c r="AG361" i="53"/>
  <c r="AH360" i="53"/>
  <c r="AJ186" i="53"/>
  <c r="AK185" i="53"/>
  <c r="AN44" i="53"/>
  <c r="AM45" i="53"/>
  <c r="AP43" i="53"/>
  <c r="AR43" i="53" s="1"/>
  <c r="AK325" i="53"/>
  <c r="AP325" i="53" s="1"/>
  <c r="AR325" i="53" s="1"/>
  <c r="AJ326" i="53"/>
  <c r="P359" i="53"/>
  <c r="P323" i="53"/>
  <c r="P253" i="53"/>
  <c r="P288" i="53"/>
  <c r="P218" i="53"/>
  <c r="P148" i="53"/>
  <c r="P183" i="53"/>
  <c r="P113" i="53"/>
  <c r="P78" i="53"/>
  <c r="P44" i="53"/>
  <c r="Q43" i="53"/>
  <c r="V357" i="53"/>
  <c r="AQ357" i="53" s="1"/>
  <c r="AS357" i="53" s="1"/>
  <c r="AT357" i="53" s="1"/>
  <c r="V321" i="53"/>
  <c r="AQ321" i="53" s="1"/>
  <c r="AS321" i="53" s="1"/>
  <c r="AT321" i="53" s="1"/>
  <c r="V286" i="53"/>
  <c r="AQ286" i="53" s="1"/>
  <c r="AS286" i="53" s="1"/>
  <c r="AT286" i="53" s="1"/>
  <c r="V216" i="53"/>
  <c r="AQ216" i="53" s="1"/>
  <c r="AS216" i="53" s="1"/>
  <c r="AT216" i="53" s="1"/>
  <c r="V181" i="53"/>
  <c r="AQ181" i="53" s="1"/>
  <c r="AS181" i="53" s="1"/>
  <c r="AT181" i="53" s="1"/>
  <c r="V251" i="53"/>
  <c r="AQ251" i="53" s="1"/>
  <c r="AS251" i="53" s="1"/>
  <c r="AT251" i="53" s="1"/>
  <c r="V146" i="53"/>
  <c r="AQ146" i="53" s="1"/>
  <c r="AS146" i="53" s="1"/>
  <c r="AT146" i="53" s="1"/>
  <c r="V111" i="53"/>
  <c r="AQ111" i="53" s="1"/>
  <c r="AS111" i="53" s="1"/>
  <c r="AT111" i="53" s="1"/>
  <c r="V76" i="53"/>
  <c r="AQ76" i="53" s="1"/>
  <c r="AS76" i="53" s="1"/>
  <c r="AT76" i="53" s="1"/>
  <c r="AQ41" i="53"/>
  <c r="AS41" i="53" s="1"/>
  <c r="AT41" i="53" s="1"/>
  <c r="AN79" i="53"/>
  <c r="AP79" i="53" s="1"/>
  <c r="AR79" i="53" s="1"/>
  <c r="AM80" i="53"/>
  <c r="AK219" i="53"/>
  <c r="AJ220" i="53"/>
  <c r="AP324" i="53"/>
  <c r="AR324" i="53" s="1"/>
  <c r="AJ256" i="53"/>
  <c r="AK255" i="53"/>
  <c r="AK114" i="53"/>
  <c r="AP114" i="53" s="1"/>
  <c r="AR114" i="53" s="1"/>
  <c r="AJ115" i="53"/>
  <c r="Q358" i="53"/>
  <c r="Q322" i="53"/>
  <c r="Q287" i="53"/>
  <c r="Q252" i="53"/>
  <c r="Q217" i="53"/>
  <c r="Q182" i="53"/>
  <c r="Q147" i="53"/>
  <c r="Q112" i="53"/>
  <c r="Q77" i="53"/>
  <c r="V42" i="53"/>
  <c r="AH185" i="53"/>
  <c r="AG186" i="53"/>
  <c r="AK150" i="53"/>
  <c r="AJ151" i="53"/>
  <c r="AN360" i="53"/>
  <c r="AM361" i="53"/>
  <c r="AP218" i="53"/>
  <c r="AR218" i="53" s="1"/>
  <c r="AG256" i="53"/>
  <c r="AH255" i="53"/>
  <c r="AG220" i="53"/>
  <c r="AH219" i="53"/>
  <c r="AH149" i="53"/>
  <c r="AP149" i="53" s="1"/>
  <c r="AR149" i="53" s="1"/>
  <c r="AG150" i="53"/>
  <c r="AG45" i="53"/>
  <c r="AH44" i="53"/>
  <c r="AJ290" i="53"/>
  <c r="AK289" i="53"/>
  <c r="AG82" i="53"/>
  <c r="AH81" i="53"/>
  <c r="AN289" i="53"/>
  <c r="AM290" i="53"/>
  <c r="S360" i="53"/>
  <c r="S324" i="53"/>
  <c r="S289" i="53"/>
  <c r="S254" i="53"/>
  <c r="S219" i="53"/>
  <c r="S184" i="53"/>
  <c r="S149" i="53"/>
  <c r="S114" i="53"/>
  <c r="S79" i="53"/>
  <c r="S45" i="53"/>
  <c r="T44" i="53"/>
  <c r="AP185" i="52"/>
  <c r="AR185" i="52" s="1"/>
  <c r="AK325" i="52"/>
  <c r="AJ326" i="52"/>
  <c r="AK151" i="52"/>
  <c r="AJ152" i="52"/>
  <c r="AM187" i="52"/>
  <c r="AN186" i="52"/>
  <c r="AK116" i="52"/>
  <c r="AJ117" i="52"/>
  <c r="AK290" i="52"/>
  <c r="AJ291" i="52"/>
  <c r="AK362" i="52"/>
  <c r="AJ363" i="52"/>
  <c r="AP254" i="52"/>
  <c r="AR254" i="52" s="1"/>
  <c r="Q360" i="52"/>
  <c r="Q324" i="52"/>
  <c r="Q289" i="52"/>
  <c r="Q254" i="52"/>
  <c r="Q184" i="52"/>
  <c r="Q219" i="52"/>
  <c r="Q149" i="52"/>
  <c r="Q114" i="52"/>
  <c r="Q79" i="52"/>
  <c r="AH150" i="52"/>
  <c r="AP150" i="52" s="1"/>
  <c r="AR150" i="52" s="1"/>
  <c r="AG151" i="52"/>
  <c r="AN325" i="52"/>
  <c r="AM326" i="52"/>
  <c r="AG256" i="52"/>
  <c r="AH255" i="52"/>
  <c r="AN81" i="52"/>
  <c r="AM82" i="52"/>
  <c r="AP80" i="52"/>
  <c r="AR80" i="52" s="1"/>
  <c r="AJ256" i="52"/>
  <c r="AK255" i="52"/>
  <c r="T359" i="52"/>
  <c r="T323" i="52"/>
  <c r="T253" i="52"/>
  <c r="T288" i="52"/>
  <c r="T218" i="52"/>
  <c r="T183" i="52"/>
  <c r="T148" i="52"/>
  <c r="T113" i="52"/>
  <c r="T78" i="52"/>
  <c r="P361" i="52"/>
  <c r="P325" i="52"/>
  <c r="P255" i="52"/>
  <c r="P290" i="52"/>
  <c r="P185" i="52"/>
  <c r="P220" i="52"/>
  <c r="P150" i="52"/>
  <c r="P80" i="52"/>
  <c r="P115" i="52"/>
  <c r="P45" i="52"/>
  <c r="Q44" i="52"/>
  <c r="AN362" i="52"/>
  <c r="AM363" i="52"/>
  <c r="AM45" i="52"/>
  <c r="AN44" i="52"/>
  <c r="AP44" i="52" s="1"/>
  <c r="AR44" i="52" s="1"/>
  <c r="M360" i="52"/>
  <c r="M324" i="52"/>
  <c r="M289" i="52"/>
  <c r="M254" i="52"/>
  <c r="M219" i="52"/>
  <c r="M184" i="52"/>
  <c r="M149" i="52"/>
  <c r="M79" i="52"/>
  <c r="M114" i="52"/>
  <c r="M44" i="52"/>
  <c r="N43" i="52"/>
  <c r="AH45" i="52"/>
  <c r="AG46" i="52"/>
  <c r="AG187" i="52"/>
  <c r="AH186" i="52"/>
  <c r="AJ46" i="52"/>
  <c r="AK45" i="52"/>
  <c r="AH361" i="52"/>
  <c r="AP361" i="52" s="1"/>
  <c r="AR361" i="52" s="1"/>
  <c r="AG362" i="52"/>
  <c r="AJ82" i="52"/>
  <c r="AK81" i="52"/>
  <c r="V42" i="52"/>
  <c r="AM152" i="52"/>
  <c r="AN151" i="52"/>
  <c r="N359" i="52"/>
  <c r="N323" i="52"/>
  <c r="N288" i="52"/>
  <c r="N253" i="52"/>
  <c r="N218" i="52"/>
  <c r="N183" i="52"/>
  <c r="N148" i="52"/>
  <c r="N113" i="52"/>
  <c r="N78" i="52"/>
  <c r="AM116" i="52"/>
  <c r="AN115" i="52"/>
  <c r="AP115" i="52" s="1"/>
  <c r="AR115" i="52" s="1"/>
  <c r="AM291" i="52"/>
  <c r="AN290" i="52"/>
  <c r="AH220" i="52"/>
  <c r="AP220" i="52" s="1"/>
  <c r="AR220" i="52" s="1"/>
  <c r="AG221" i="52"/>
  <c r="AN256" i="52"/>
  <c r="AM257" i="52"/>
  <c r="AH116" i="52"/>
  <c r="AG117" i="52"/>
  <c r="AG292" i="52"/>
  <c r="AH291" i="52"/>
  <c r="AH325" i="52"/>
  <c r="AG326" i="52"/>
  <c r="S360" i="52"/>
  <c r="S324" i="52"/>
  <c r="S289" i="52"/>
  <c r="S254" i="52"/>
  <c r="S219" i="52"/>
  <c r="S184" i="52"/>
  <c r="S114" i="52"/>
  <c r="S149" i="52"/>
  <c r="S79" i="52"/>
  <c r="T43" i="52"/>
  <c r="V43" i="52" s="1"/>
  <c r="S44" i="52"/>
  <c r="AK221" i="52"/>
  <c r="AJ222" i="52"/>
  <c r="AN221" i="52"/>
  <c r="AM222" i="52"/>
  <c r="AP324" i="52"/>
  <c r="AR324" i="52" s="1"/>
  <c r="AK186" i="52"/>
  <c r="AJ187" i="52"/>
  <c r="AH81" i="52"/>
  <c r="AG82" i="52"/>
  <c r="AM363" i="51"/>
  <c r="AN362" i="51"/>
  <c r="AG363" i="51"/>
  <c r="AH362" i="51"/>
  <c r="AJ362" i="51"/>
  <c r="AK361" i="51"/>
  <c r="AP361" i="51" s="1"/>
  <c r="AR361" i="51" s="1"/>
  <c r="AP253" i="51"/>
  <c r="AR253" i="51" s="1"/>
  <c r="AV253" i="51" s="1"/>
  <c r="AK289" i="51"/>
  <c r="AJ290" i="51"/>
  <c r="AM116" i="51"/>
  <c r="AN115" i="51"/>
  <c r="AG255" i="51"/>
  <c r="AH254" i="51"/>
  <c r="AK324" i="51"/>
  <c r="AP324" i="51" s="1"/>
  <c r="AR324" i="51" s="1"/>
  <c r="AJ325" i="51"/>
  <c r="AJ186" i="51"/>
  <c r="AK185" i="51"/>
  <c r="AJ255" i="51"/>
  <c r="AK254" i="51"/>
  <c r="AH115" i="51"/>
  <c r="AG116" i="51"/>
  <c r="AN149" i="51"/>
  <c r="AM150" i="51"/>
  <c r="AG150" i="51"/>
  <c r="AH149" i="51"/>
  <c r="Q322" i="51"/>
  <c r="Q287" i="51"/>
  <c r="Q252" i="51"/>
  <c r="Q217" i="51"/>
  <c r="Q182" i="51"/>
  <c r="Q112" i="51"/>
  <c r="Q77" i="51"/>
  <c r="Q147" i="51"/>
  <c r="V42" i="51"/>
  <c r="V358" i="51" s="1"/>
  <c r="AQ358" i="51" s="1"/>
  <c r="AS358" i="51" s="1"/>
  <c r="AT358" i="51" s="1"/>
  <c r="AN44" i="51"/>
  <c r="AM45" i="51"/>
  <c r="AJ81" i="51"/>
  <c r="AK80" i="51"/>
  <c r="AG290" i="51"/>
  <c r="AH289" i="51"/>
  <c r="AG80" i="51"/>
  <c r="AH79" i="51"/>
  <c r="AP79" i="51" s="1"/>
  <c r="AR79" i="51" s="1"/>
  <c r="AV79" i="51" s="1"/>
  <c r="B62" i="31" s="1"/>
  <c r="AM220" i="51"/>
  <c r="AN219" i="51"/>
  <c r="AP219" i="51" s="1"/>
  <c r="AR219" i="51" s="1"/>
  <c r="AN80" i="51"/>
  <c r="AM81" i="51"/>
  <c r="AH325" i="51"/>
  <c r="AG326" i="51"/>
  <c r="AN289" i="51"/>
  <c r="AM290" i="51"/>
  <c r="AJ221" i="51"/>
  <c r="AK220" i="51"/>
  <c r="AJ115" i="51"/>
  <c r="AK114" i="51"/>
  <c r="AP114" i="51" s="1"/>
  <c r="AR114" i="51" s="1"/>
  <c r="AN184" i="51"/>
  <c r="AM185" i="51"/>
  <c r="AH184" i="51"/>
  <c r="AG185" i="51"/>
  <c r="AH220" i="51"/>
  <c r="AG221" i="51"/>
  <c r="AN325" i="51"/>
  <c r="AM326" i="51"/>
  <c r="AJ45" i="51"/>
  <c r="AK44" i="51"/>
  <c r="N322" i="51"/>
  <c r="N287" i="51"/>
  <c r="N252" i="51"/>
  <c r="N217" i="51"/>
  <c r="N147" i="51"/>
  <c r="N182" i="51"/>
  <c r="N112" i="51"/>
  <c r="N77" i="51"/>
  <c r="AM255" i="51"/>
  <c r="AN254" i="51"/>
  <c r="S323" i="51"/>
  <c r="S288" i="51"/>
  <c r="S253" i="51"/>
  <c r="S218" i="51"/>
  <c r="S183" i="51"/>
  <c r="S148" i="51"/>
  <c r="S113" i="51"/>
  <c r="S78" i="51"/>
  <c r="T43" i="51"/>
  <c r="T359" i="51" s="1"/>
  <c r="S44" i="51"/>
  <c r="S360" i="51" s="1"/>
  <c r="P323" i="51"/>
  <c r="P288" i="51"/>
  <c r="P253" i="51"/>
  <c r="P218" i="51"/>
  <c r="P183" i="51"/>
  <c r="P148" i="51"/>
  <c r="P78" i="51"/>
  <c r="P113" i="51"/>
  <c r="P44" i="51"/>
  <c r="P360" i="51" s="1"/>
  <c r="Q43" i="51"/>
  <c r="Q359" i="51" s="1"/>
  <c r="AP288" i="51"/>
  <c r="AR288" i="51" s="1"/>
  <c r="AJ151" i="51"/>
  <c r="AK150" i="51"/>
  <c r="V321" i="51"/>
  <c r="AQ321" i="51" s="1"/>
  <c r="AS321" i="51" s="1"/>
  <c r="AT321" i="51" s="1"/>
  <c r="V251" i="51"/>
  <c r="AQ251" i="51" s="1"/>
  <c r="V286" i="51"/>
  <c r="AQ286" i="51" s="1"/>
  <c r="AS286" i="51" s="1"/>
  <c r="AT286" i="51" s="1"/>
  <c r="V216" i="51"/>
  <c r="AQ216" i="51" s="1"/>
  <c r="AS216" i="51" s="1"/>
  <c r="AT216" i="51" s="1"/>
  <c r="V146" i="51"/>
  <c r="AQ146" i="51" s="1"/>
  <c r="AS146" i="51" s="1"/>
  <c r="AT146" i="51" s="1"/>
  <c r="V111" i="51"/>
  <c r="AQ111" i="51" s="1"/>
  <c r="AS111" i="51" s="1"/>
  <c r="AT111" i="51" s="1"/>
  <c r="V181" i="51"/>
  <c r="AQ181" i="51" s="1"/>
  <c r="AS181" i="51" s="1"/>
  <c r="AT181" i="51" s="1"/>
  <c r="V76" i="51"/>
  <c r="AQ76" i="51" s="1"/>
  <c r="AQ41" i="51"/>
  <c r="AS41" i="51" s="1"/>
  <c r="AT41" i="51" s="1"/>
  <c r="AH44" i="51"/>
  <c r="AG45" i="51"/>
  <c r="AP43" i="51"/>
  <c r="AR43" i="51" s="1"/>
  <c r="M323" i="51"/>
  <c r="M288" i="51"/>
  <c r="M218" i="51"/>
  <c r="M253" i="51"/>
  <c r="M183" i="51"/>
  <c r="M148" i="51"/>
  <c r="M113" i="51"/>
  <c r="M78" i="51"/>
  <c r="N43" i="51"/>
  <c r="N359" i="51" s="1"/>
  <c r="M44" i="51"/>
  <c r="M360" i="51" s="1"/>
  <c r="T322" i="51"/>
  <c r="T252" i="51"/>
  <c r="T287" i="51"/>
  <c r="T217" i="51"/>
  <c r="T182" i="51"/>
  <c r="T147" i="51"/>
  <c r="T112" i="51"/>
  <c r="T77" i="51"/>
  <c r="AS251" i="51" l="1"/>
  <c r="AT251" i="51" s="1"/>
  <c r="AB24" i="31" s="1"/>
  <c r="AU251" i="51"/>
  <c r="L24" i="31"/>
  <c r="R24" i="31"/>
  <c r="O24" i="31"/>
  <c r="P24" i="31"/>
  <c r="U24" i="31"/>
  <c r="AM24" i="31"/>
  <c r="AH24" i="31"/>
  <c r="AP360" i="53"/>
  <c r="AR360" i="53" s="1"/>
  <c r="AE24" i="31"/>
  <c r="AY24" i="31"/>
  <c r="AV24" i="31"/>
  <c r="AR24" i="31"/>
  <c r="AP24" i="31"/>
  <c r="AA24" i="31"/>
  <c r="C24" i="31"/>
  <c r="AK24" i="31"/>
  <c r="AU24" i="31"/>
  <c r="W25" i="31"/>
  <c r="AP184" i="51"/>
  <c r="AR184" i="51" s="1"/>
  <c r="AS76" i="51"/>
  <c r="AT76" i="51" s="1"/>
  <c r="AU76" i="51"/>
  <c r="A59" i="31" s="1"/>
  <c r="H23" i="31"/>
  <c r="C58" i="31"/>
  <c r="S361" i="53"/>
  <c r="S325" i="53"/>
  <c r="S290" i="53"/>
  <c r="S220" i="53"/>
  <c r="S255" i="53"/>
  <c r="S185" i="53"/>
  <c r="S150" i="53"/>
  <c r="S115" i="53"/>
  <c r="S80" i="53"/>
  <c r="S46" i="53"/>
  <c r="T45" i="53"/>
  <c r="AJ291" i="53"/>
  <c r="AK290" i="53"/>
  <c r="AP255" i="53"/>
  <c r="AR255" i="53" s="1"/>
  <c r="P360" i="53"/>
  <c r="P324" i="53"/>
  <c r="P289" i="53"/>
  <c r="P219" i="53"/>
  <c r="P254" i="53"/>
  <c r="P184" i="53"/>
  <c r="P149" i="53"/>
  <c r="P114" i="53"/>
  <c r="P79" i="53"/>
  <c r="P45" i="53"/>
  <c r="Q44" i="53"/>
  <c r="AP185" i="53"/>
  <c r="AR185" i="53" s="1"/>
  <c r="M361" i="53"/>
  <c r="M325" i="53"/>
  <c r="M290" i="53"/>
  <c r="M255" i="53"/>
  <c r="M220" i="53"/>
  <c r="M185" i="53"/>
  <c r="M150" i="53"/>
  <c r="M115" i="53"/>
  <c r="M80" i="53"/>
  <c r="M46" i="53"/>
  <c r="N45" i="53"/>
  <c r="AM291" i="53"/>
  <c r="AN290" i="53"/>
  <c r="AH45" i="53"/>
  <c r="AG46" i="53"/>
  <c r="AJ327" i="53"/>
  <c r="AK326" i="53"/>
  <c r="AM117" i="53"/>
  <c r="AN116" i="53"/>
  <c r="AJ46" i="53"/>
  <c r="AK45" i="53"/>
  <c r="AM257" i="53"/>
  <c r="AN256" i="53"/>
  <c r="N360" i="53"/>
  <c r="N324" i="53"/>
  <c r="N289" i="53"/>
  <c r="N254" i="53"/>
  <c r="N219" i="53"/>
  <c r="N184" i="53"/>
  <c r="N149" i="53"/>
  <c r="N114" i="53"/>
  <c r="N79" i="53"/>
  <c r="AG187" i="53"/>
  <c r="AH186" i="53"/>
  <c r="AG151" i="53"/>
  <c r="AH150" i="53"/>
  <c r="AP150" i="53" s="1"/>
  <c r="AR150" i="53" s="1"/>
  <c r="AN361" i="53"/>
  <c r="AM362" i="53"/>
  <c r="V358" i="53"/>
  <c r="AQ358" i="53" s="1"/>
  <c r="AS358" i="53" s="1"/>
  <c r="AT358" i="53" s="1"/>
  <c r="V322" i="53"/>
  <c r="AQ322" i="53" s="1"/>
  <c r="AS322" i="53" s="1"/>
  <c r="AT322" i="53" s="1"/>
  <c r="V287" i="53"/>
  <c r="AQ287" i="53" s="1"/>
  <c r="AS287" i="53" s="1"/>
  <c r="AT287" i="53" s="1"/>
  <c r="V252" i="53"/>
  <c r="AQ252" i="53" s="1"/>
  <c r="AS252" i="53" s="1"/>
  <c r="AT252" i="53" s="1"/>
  <c r="V217" i="53"/>
  <c r="AQ217" i="53" s="1"/>
  <c r="AS217" i="53" s="1"/>
  <c r="AT217" i="53" s="1"/>
  <c r="V182" i="53"/>
  <c r="AQ182" i="53" s="1"/>
  <c r="AS182" i="53" s="1"/>
  <c r="AT182" i="53" s="1"/>
  <c r="V147" i="53"/>
  <c r="AQ147" i="53" s="1"/>
  <c r="AS147" i="53" s="1"/>
  <c r="AT147" i="53" s="1"/>
  <c r="V112" i="53"/>
  <c r="AQ112" i="53" s="1"/>
  <c r="AS112" i="53" s="1"/>
  <c r="AT112" i="53" s="1"/>
  <c r="V77" i="53"/>
  <c r="AQ77" i="53" s="1"/>
  <c r="AS77" i="53" s="1"/>
  <c r="AT77" i="53" s="1"/>
  <c r="AQ42" i="53"/>
  <c r="AS42" i="53" s="1"/>
  <c r="AT42" i="53" s="1"/>
  <c r="AG362" i="53"/>
  <c r="AH361" i="53"/>
  <c r="AP44" i="53"/>
  <c r="AR44" i="53" s="1"/>
  <c r="AJ257" i="53"/>
  <c r="AK256" i="53"/>
  <c r="AH220" i="53"/>
  <c r="AG221" i="53"/>
  <c r="AN151" i="53"/>
  <c r="AM152" i="53"/>
  <c r="AH256" i="53"/>
  <c r="AG257" i="53"/>
  <c r="AG292" i="53"/>
  <c r="AH291" i="53"/>
  <c r="AH82" i="53"/>
  <c r="AG83" i="53"/>
  <c r="AJ221" i="53"/>
  <c r="AK220" i="53"/>
  <c r="AN326" i="53"/>
  <c r="AM327" i="53"/>
  <c r="AG117" i="53"/>
  <c r="AH116" i="53"/>
  <c r="AK186" i="53"/>
  <c r="AJ187" i="53"/>
  <c r="AJ152" i="53"/>
  <c r="AK151" i="53"/>
  <c r="AJ116" i="53"/>
  <c r="AK115" i="53"/>
  <c r="AP115" i="53" s="1"/>
  <c r="AR115" i="53" s="1"/>
  <c r="AP219" i="53"/>
  <c r="AR219" i="53" s="1"/>
  <c r="Q359" i="53"/>
  <c r="Q323" i="53"/>
  <c r="Q288" i="53"/>
  <c r="Q253" i="53"/>
  <c r="Q218" i="53"/>
  <c r="Q148" i="53"/>
  <c r="Q183" i="53"/>
  <c r="Q113" i="53"/>
  <c r="Q78" i="53"/>
  <c r="V43" i="53"/>
  <c r="AN45" i="53"/>
  <c r="AM46" i="53"/>
  <c r="AK81" i="53"/>
  <c r="AJ82" i="53"/>
  <c r="AG327" i="53"/>
  <c r="AH326" i="53"/>
  <c r="T360" i="53"/>
  <c r="T324" i="53"/>
  <c r="T289" i="53"/>
  <c r="T254" i="53"/>
  <c r="T219" i="53"/>
  <c r="T184" i="53"/>
  <c r="T149" i="53"/>
  <c r="T114" i="53"/>
  <c r="T79" i="53"/>
  <c r="AP289" i="53"/>
  <c r="AR289" i="53" s="1"/>
  <c r="AN80" i="53"/>
  <c r="AP80" i="53" s="1"/>
  <c r="AR80" i="53" s="1"/>
  <c r="AM81" i="53"/>
  <c r="AJ363" i="53"/>
  <c r="AK362" i="53"/>
  <c r="AN220" i="53"/>
  <c r="AM221" i="53"/>
  <c r="AM187" i="53"/>
  <c r="AN186" i="53"/>
  <c r="AP255" i="52"/>
  <c r="AR255" i="52" s="1"/>
  <c r="V360" i="52"/>
  <c r="AQ360" i="52" s="1"/>
  <c r="AS360" i="52" s="1"/>
  <c r="V324" i="52"/>
  <c r="AQ324" i="52" s="1"/>
  <c r="AS324" i="52" s="1"/>
  <c r="V289" i="52"/>
  <c r="AQ289" i="52" s="1"/>
  <c r="AS289" i="52" s="1"/>
  <c r="V254" i="52"/>
  <c r="AQ254" i="52" s="1"/>
  <c r="AS254" i="52" s="1"/>
  <c r="V219" i="52"/>
  <c r="AQ219" i="52" s="1"/>
  <c r="AS219" i="52" s="1"/>
  <c r="V184" i="52"/>
  <c r="AQ184" i="52" s="1"/>
  <c r="AS184" i="52" s="1"/>
  <c r="V149" i="52"/>
  <c r="AQ149" i="52" s="1"/>
  <c r="AS149" i="52" s="1"/>
  <c r="V114" i="52"/>
  <c r="AQ114" i="52" s="1"/>
  <c r="AS114" i="52" s="1"/>
  <c r="V79" i="52"/>
  <c r="AQ79" i="52" s="1"/>
  <c r="AS79" i="52" s="1"/>
  <c r="AQ43" i="52"/>
  <c r="AS43" i="52" s="1"/>
  <c r="AM188" i="52"/>
  <c r="AN187" i="52"/>
  <c r="AH221" i="52"/>
  <c r="AP221" i="52" s="1"/>
  <c r="AR221" i="52" s="1"/>
  <c r="AG222" i="52"/>
  <c r="M361" i="52"/>
  <c r="M325" i="52"/>
  <c r="M290" i="52"/>
  <c r="M255" i="52"/>
  <c r="M220" i="52"/>
  <c r="M185" i="52"/>
  <c r="M150" i="52"/>
  <c r="M115" i="52"/>
  <c r="N44" i="52"/>
  <c r="M80" i="52"/>
  <c r="M45" i="52"/>
  <c r="P362" i="52"/>
  <c r="P291" i="52"/>
  <c r="P326" i="52"/>
  <c r="P256" i="52"/>
  <c r="P186" i="52"/>
  <c r="P221" i="52"/>
  <c r="P151" i="52"/>
  <c r="P116" i="52"/>
  <c r="P81" i="52"/>
  <c r="Q45" i="52"/>
  <c r="P46" i="52"/>
  <c r="AM258" i="52"/>
  <c r="AN257" i="52"/>
  <c r="AG327" i="52"/>
  <c r="AH326" i="52"/>
  <c r="AJ223" i="52"/>
  <c r="AK222" i="52"/>
  <c r="AN291" i="52"/>
  <c r="AM292" i="52"/>
  <c r="AJ292" i="52"/>
  <c r="AK291" i="52"/>
  <c r="AJ153" i="52"/>
  <c r="AK152" i="52"/>
  <c r="AK82" i="52"/>
  <c r="AJ83" i="52"/>
  <c r="Q361" i="52"/>
  <c r="Q325" i="52"/>
  <c r="Q290" i="52"/>
  <c r="Q220" i="52"/>
  <c r="Q255" i="52"/>
  <c r="Q150" i="52"/>
  <c r="Q115" i="52"/>
  <c r="Q185" i="52"/>
  <c r="Q80" i="52"/>
  <c r="AG83" i="52"/>
  <c r="AH82" i="52"/>
  <c r="AH292" i="52"/>
  <c r="AG293" i="52"/>
  <c r="AK46" i="52"/>
  <c r="AJ47" i="52"/>
  <c r="AM83" i="52"/>
  <c r="AN82" i="52"/>
  <c r="AP290" i="52"/>
  <c r="AR290" i="52" s="1"/>
  <c r="AM223" i="52"/>
  <c r="AN222" i="52"/>
  <c r="AN152" i="52"/>
  <c r="AM153" i="52"/>
  <c r="AK117" i="52"/>
  <c r="AJ118" i="52"/>
  <c r="AK326" i="52"/>
  <c r="AJ327" i="52"/>
  <c r="N360" i="52"/>
  <c r="N324" i="52"/>
  <c r="N289" i="52"/>
  <c r="N254" i="52"/>
  <c r="N219" i="52"/>
  <c r="N149" i="52"/>
  <c r="N114" i="52"/>
  <c r="N184" i="52"/>
  <c r="N79" i="52"/>
  <c r="AJ257" i="52"/>
  <c r="AK256" i="52"/>
  <c r="AK187" i="52"/>
  <c r="AJ188" i="52"/>
  <c r="S361" i="52"/>
  <c r="S325" i="52"/>
  <c r="S290" i="52"/>
  <c r="S255" i="52"/>
  <c r="S220" i="52"/>
  <c r="S150" i="52"/>
  <c r="S185" i="52"/>
  <c r="S80" i="52"/>
  <c r="S115" i="52"/>
  <c r="T44" i="52"/>
  <c r="S45" i="52"/>
  <c r="AH117" i="52"/>
  <c r="AG118" i="52"/>
  <c r="AM117" i="52"/>
  <c r="AN116" i="52"/>
  <c r="AP116" i="52" s="1"/>
  <c r="AR116" i="52" s="1"/>
  <c r="V359" i="52"/>
  <c r="AQ359" i="52" s="1"/>
  <c r="AS359" i="52" s="1"/>
  <c r="AT359" i="52" s="1"/>
  <c r="V323" i="52"/>
  <c r="AQ323" i="52" s="1"/>
  <c r="AS323" i="52" s="1"/>
  <c r="AT323" i="52" s="1"/>
  <c r="V288" i="52"/>
  <c r="AQ288" i="52" s="1"/>
  <c r="AS288" i="52" s="1"/>
  <c r="AT288" i="52" s="1"/>
  <c r="V253" i="52"/>
  <c r="AQ253" i="52" s="1"/>
  <c r="AS253" i="52" s="1"/>
  <c r="AT253" i="52" s="1"/>
  <c r="V183" i="52"/>
  <c r="AQ183" i="52" s="1"/>
  <c r="AS183" i="52" s="1"/>
  <c r="AT183" i="52" s="1"/>
  <c r="V218" i="52"/>
  <c r="AQ218" i="52" s="1"/>
  <c r="AS218" i="52" s="1"/>
  <c r="AT218" i="52" s="1"/>
  <c r="V148" i="52"/>
  <c r="AQ148" i="52" s="1"/>
  <c r="AS148" i="52" s="1"/>
  <c r="AT148" i="52" s="1"/>
  <c r="V113" i="52"/>
  <c r="AQ113" i="52" s="1"/>
  <c r="AS113" i="52" s="1"/>
  <c r="AT113" i="52" s="1"/>
  <c r="V78" i="52"/>
  <c r="AQ78" i="52" s="1"/>
  <c r="AS78" i="52" s="1"/>
  <c r="AT78" i="52" s="1"/>
  <c r="AQ42" i="52"/>
  <c r="AS42" i="52" s="1"/>
  <c r="AT42" i="52" s="1"/>
  <c r="AG188" i="52"/>
  <c r="AH187" i="52"/>
  <c r="AN45" i="52"/>
  <c r="AP45" i="52" s="1"/>
  <c r="AR45" i="52" s="1"/>
  <c r="AM46" i="52"/>
  <c r="AG152" i="52"/>
  <c r="AH151" i="52"/>
  <c r="AP151" i="52" s="1"/>
  <c r="AR151" i="52" s="1"/>
  <c r="AP325" i="52"/>
  <c r="AR325" i="52" s="1"/>
  <c r="AG363" i="52"/>
  <c r="AH362" i="52"/>
  <c r="AP362" i="52" s="1"/>
  <c r="AR362" i="52" s="1"/>
  <c r="AN326" i="52"/>
  <c r="AM327" i="52"/>
  <c r="AP186" i="52"/>
  <c r="AR186" i="52" s="1"/>
  <c r="T360" i="52"/>
  <c r="T324" i="52"/>
  <c r="T289" i="52"/>
  <c r="T254" i="52"/>
  <c r="T219" i="52"/>
  <c r="T184" i="52"/>
  <c r="T149" i="52"/>
  <c r="T114" i="52"/>
  <c r="T79" i="52"/>
  <c r="AP81" i="52"/>
  <c r="AR81" i="52" s="1"/>
  <c r="AH46" i="52"/>
  <c r="AG47" i="52"/>
  <c r="AN363" i="52"/>
  <c r="AM364" i="52"/>
  <c r="AH256" i="52"/>
  <c r="AG257" i="52"/>
  <c r="AJ364" i="52"/>
  <c r="AK363" i="52"/>
  <c r="AN363" i="51"/>
  <c r="AM364" i="51"/>
  <c r="AK362" i="51"/>
  <c r="AP362" i="51" s="1"/>
  <c r="AR362" i="51" s="1"/>
  <c r="AJ363" i="51"/>
  <c r="AG364" i="51"/>
  <c r="AH363" i="51"/>
  <c r="AP254" i="51"/>
  <c r="AR254" i="51" s="1"/>
  <c r="AV254" i="51" s="1"/>
  <c r="AP149" i="51"/>
  <c r="AR149" i="51" s="1"/>
  <c r="AH255" i="51"/>
  <c r="AG256" i="51"/>
  <c r="AM82" i="51"/>
  <c r="AN81" i="51"/>
  <c r="AM117" i="51"/>
  <c r="AN116" i="51"/>
  <c r="AM256" i="51"/>
  <c r="AN255" i="51"/>
  <c r="AH150" i="51"/>
  <c r="AG151" i="51"/>
  <c r="AJ291" i="51"/>
  <c r="AK290" i="51"/>
  <c r="AK45" i="51"/>
  <c r="AJ46" i="51"/>
  <c r="M324" i="51"/>
  <c r="M289" i="51"/>
  <c r="M219" i="51"/>
  <c r="M184" i="51"/>
  <c r="M254" i="51"/>
  <c r="M149" i="51"/>
  <c r="M79" i="51"/>
  <c r="M114" i="51"/>
  <c r="M45" i="51"/>
  <c r="M361" i="51" s="1"/>
  <c r="N44" i="51"/>
  <c r="N360" i="51" s="1"/>
  <c r="N323" i="51"/>
  <c r="N288" i="51"/>
  <c r="N253" i="51"/>
  <c r="N218" i="51"/>
  <c r="N183" i="51"/>
  <c r="N148" i="51"/>
  <c r="N113" i="51"/>
  <c r="N78" i="51"/>
  <c r="AJ256" i="51"/>
  <c r="AK255" i="51"/>
  <c r="AH185" i="51"/>
  <c r="AG186" i="51"/>
  <c r="AJ222" i="51"/>
  <c r="AK221" i="51"/>
  <c r="AM221" i="51"/>
  <c r="AN220" i="51"/>
  <c r="AP220" i="51" s="1"/>
  <c r="AR220" i="51" s="1"/>
  <c r="AN150" i="51"/>
  <c r="AP150" i="51" s="1"/>
  <c r="AR150" i="51" s="1"/>
  <c r="AM151" i="51"/>
  <c r="AK186" i="51"/>
  <c r="AJ187" i="51"/>
  <c r="AP289" i="51"/>
  <c r="AR289" i="51" s="1"/>
  <c r="T323" i="51"/>
  <c r="T288" i="51"/>
  <c r="T253" i="51"/>
  <c r="T218" i="51"/>
  <c r="T113" i="51"/>
  <c r="T78" i="51"/>
  <c r="T148" i="51"/>
  <c r="T183" i="51"/>
  <c r="AG222" i="51"/>
  <c r="AH221" i="51"/>
  <c r="AH290" i="51"/>
  <c r="AG291" i="51"/>
  <c r="Q323" i="51"/>
  <c r="Q288" i="51"/>
  <c r="Q253" i="51"/>
  <c r="Q218" i="51"/>
  <c r="Q183" i="51"/>
  <c r="Q148" i="51"/>
  <c r="Q113" i="51"/>
  <c r="Q78" i="51"/>
  <c r="V43" i="51"/>
  <c r="V359" i="51" s="1"/>
  <c r="AQ359" i="51" s="1"/>
  <c r="AS359" i="51" s="1"/>
  <c r="AT359" i="51" s="1"/>
  <c r="P324" i="51"/>
  <c r="P289" i="51"/>
  <c r="P254" i="51"/>
  <c r="P149" i="51"/>
  <c r="P219" i="51"/>
  <c r="P184" i="51"/>
  <c r="P114" i="51"/>
  <c r="P79" i="51"/>
  <c r="Q44" i="51"/>
  <c r="Q360" i="51" s="1"/>
  <c r="P45" i="51"/>
  <c r="P361" i="51" s="1"/>
  <c r="AM291" i="51"/>
  <c r="AN290" i="51"/>
  <c r="AJ326" i="51"/>
  <c r="AK325" i="51"/>
  <c r="AP325" i="51" s="1"/>
  <c r="AR325" i="51" s="1"/>
  <c r="AK81" i="51"/>
  <c r="AJ82" i="51"/>
  <c r="AM327" i="51"/>
  <c r="AN326" i="51"/>
  <c r="AN185" i="51"/>
  <c r="AM186" i="51"/>
  <c r="AH80" i="51"/>
  <c r="AP80" i="51" s="1"/>
  <c r="AR80" i="51" s="1"/>
  <c r="AV80" i="51" s="1"/>
  <c r="B63" i="31" s="1"/>
  <c r="AG81" i="51"/>
  <c r="AM46" i="51"/>
  <c r="AN45" i="51"/>
  <c r="V322" i="51"/>
  <c r="AQ322" i="51" s="1"/>
  <c r="AS322" i="51" s="1"/>
  <c r="AT322" i="51" s="1"/>
  <c r="V287" i="51"/>
  <c r="AQ287" i="51" s="1"/>
  <c r="AS287" i="51" s="1"/>
  <c r="AT287" i="51" s="1"/>
  <c r="V252" i="51"/>
  <c r="AQ252" i="51" s="1"/>
  <c r="V217" i="51"/>
  <c r="AQ217" i="51" s="1"/>
  <c r="AS217" i="51" s="1"/>
  <c r="AT217" i="51" s="1"/>
  <c r="V147" i="51"/>
  <c r="AQ147" i="51" s="1"/>
  <c r="AS147" i="51" s="1"/>
  <c r="AT147" i="51" s="1"/>
  <c r="V182" i="51"/>
  <c r="AQ182" i="51" s="1"/>
  <c r="AS182" i="51" s="1"/>
  <c r="AT182" i="51" s="1"/>
  <c r="V112" i="51"/>
  <c r="AQ112" i="51" s="1"/>
  <c r="AS112" i="51" s="1"/>
  <c r="AT112" i="51" s="1"/>
  <c r="V77" i="51"/>
  <c r="AQ77" i="51" s="1"/>
  <c r="AQ42" i="51"/>
  <c r="AS42" i="51" s="1"/>
  <c r="AT42" i="51" s="1"/>
  <c r="AJ116" i="51"/>
  <c r="AK115" i="51"/>
  <c r="AP115" i="51" s="1"/>
  <c r="AR115" i="51" s="1"/>
  <c r="AH45" i="51"/>
  <c r="AG46" i="51"/>
  <c r="AK151" i="51"/>
  <c r="AJ152" i="51"/>
  <c r="S324" i="51"/>
  <c r="S289" i="51"/>
  <c r="S254" i="51"/>
  <c r="S184" i="51"/>
  <c r="S149" i="51"/>
  <c r="S219" i="51"/>
  <c r="S79" i="51"/>
  <c r="S114" i="51"/>
  <c r="S45" i="51"/>
  <c r="S361" i="51" s="1"/>
  <c r="T44" i="51"/>
  <c r="T360" i="51" s="1"/>
  <c r="AP44" i="51"/>
  <c r="AR44" i="51" s="1"/>
  <c r="AH326" i="51"/>
  <c r="AG327" i="51"/>
  <c r="AG117" i="51"/>
  <c r="AH116" i="51"/>
  <c r="AS252" i="51" l="1"/>
  <c r="AT252" i="51" s="1"/>
  <c r="AB25" i="31" s="1"/>
  <c r="AU252" i="51"/>
  <c r="AM25" i="31"/>
  <c r="C25" i="31"/>
  <c r="AH25" i="31"/>
  <c r="U25" i="31"/>
  <c r="AA25" i="31"/>
  <c r="AE25" i="31"/>
  <c r="AR25" i="31"/>
  <c r="AY25" i="31"/>
  <c r="W26" i="31"/>
  <c r="AP25" i="31"/>
  <c r="L25" i="31"/>
  <c r="AG25" i="31"/>
  <c r="AK25" i="31"/>
  <c r="R25" i="31"/>
  <c r="AV25" i="31"/>
  <c r="AU25" i="31"/>
  <c r="P25" i="31"/>
  <c r="O25" i="31"/>
  <c r="AP361" i="53"/>
  <c r="AR361" i="53" s="1"/>
  <c r="AT219" i="52"/>
  <c r="AS77" i="51"/>
  <c r="AT77" i="51" s="1"/>
  <c r="AU77" i="51"/>
  <c r="A60" i="31" s="1"/>
  <c r="H24" i="31"/>
  <c r="C59" i="31"/>
  <c r="AP256" i="53"/>
  <c r="AR256" i="53" s="1"/>
  <c r="AG118" i="53"/>
  <c r="AH117" i="53"/>
  <c r="AK327" i="53"/>
  <c r="AJ328" i="53"/>
  <c r="AJ117" i="53"/>
  <c r="AK116" i="53"/>
  <c r="AP116" i="53" s="1"/>
  <c r="AR116" i="53" s="1"/>
  <c r="AP326" i="53"/>
  <c r="AR326" i="53" s="1"/>
  <c r="N361" i="53"/>
  <c r="N325" i="53"/>
  <c r="N290" i="53"/>
  <c r="N255" i="53"/>
  <c r="N220" i="53"/>
  <c r="N185" i="53"/>
  <c r="N150" i="53"/>
  <c r="N80" i="53"/>
  <c r="N115" i="53"/>
  <c r="T361" i="53"/>
  <c r="T325" i="53"/>
  <c r="T290" i="53"/>
  <c r="T255" i="53"/>
  <c r="T220" i="53"/>
  <c r="T150" i="53"/>
  <c r="T185" i="53"/>
  <c r="T115" i="53"/>
  <c r="T80" i="53"/>
  <c r="AJ364" i="53"/>
  <c r="AK363" i="53"/>
  <c r="AK152" i="53"/>
  <c r="AJ153" i="53"/>
  <c r="AN327" i="53"/>
  <c r="AM328" i="53"/>
  <c r="AG293" i="53"/>
  <c r="AH292" i="53"/>
  <c r="AK257" i="53"/>
  <c r="AJ258" i="53"/>
  <c r="AM363" i="53"/>
  <c r="AN362" i="53"/>
  <c r="P361" i="53"/>
  <c r="P325" i="53"/>
  <c r="P290" i="53"/>
  <c r="P255" i="53"/>
  <c r="P220" i="53"/>
  <c r="P185" i="53"/>
  <c r="P150" i="53"/>
  <c r="P115" i="53"/>
  <c r="P80" i="53"/>
  <c r="Q45" i="53"/>
  <c r="P46" i="53"/>
  <c r="AM47" i="53"/>
  <c r="AN46" i="53"/>
  <c r="S362" i="53"/>
  <c r="S326" i="53"/>
  <c r="S291" i="53"/>
  <c r="S256" i="53"/>
  <c r="S221" i="53"/>
  <c r="S186" i="53"/>
  <c r="S151" i="53"/>
  <c r="S116" i="53"/>
  <c r="S81" i="53"/>
  <c r="T46" i="53"/>
  <c r="S47" i="53"/>
  <c r="AN187" i="53"/>
  <c r="AM188" i="53"/>
  <c r="AN81" i="53"/>
  <c r="AP81" i="53" s="1"/>
  <c r="AR81" i="53" s="1"/>
  <c r="AM82" i="53"/>
  <c r="V359" i="53"/>
  <c r="AQ359" i="53" s="1"/>
  <c r="AS359" i="53" s="1"/>
  <c r="AT359" i="53" s="1"/>
  <c r="V323" i="53"/>
  <c r="AQ323" i="53" s="1"/>
  <c r="AS323" i="53" s="1"/>
  <c r="AT323" i="53" s="1"/>
  <c r="V288" i="53"/>
  <c r="AQ288" i="53" s="1"/>
  <c r="AS288" i="53" s="1"/>
  <c r="AT288" i="53" s="1"/>
  <c r="V253" i="53"/>
  <c r="AQ253" i="53" s="1"/>
  <c r="AS253" i="53" s="1"/>
  <c r="AT253" i="53" s="1"/>
  <c r="V218" i="53"/>
  <c r="AQ218" i="53" s="1"/>
  <c r="AS218" i="53" s="1"/>
  <c r="AT218" i="53" s="1"/>
  <c r="V183" i="53"/>
  <c r="AQ183" i="53" s="1"/>
  <c r="AS183" i="53" s="1"/>
  <c r="AT183" i="53" s="1"/>
  <c r="V148" i="53"/>
  <c r="AQ148" i="53" s="1"/>
  <c r="AS148" i="53" s="1"/>
  <c r="AT148" i="53" s="1"/>
  <c r="V113" i="53"/>
  <c r="AQ113" i="53" s="1"/>
  <c r="AS113" i="53" s="1"/>
  <c r="AT113" i="53" s="1"/>
  <c r="AQ43" i="53"/>
  <c r="AS43" i="53" s="1"/>
  <c r="AT43" i="53" s="1"/>
  <c r="V78" i="53"/>
  <c r="AQ78" i="53" s="1"/>
  <c r="AS78" i="53" s="1"/>
  <c r="AT78" i="53" s="1"/>
  <c r="AG258" i="53"/>
  <c r="AH257" i="53"/>
  <c r="AM258" i="53"/>
  <c r="AN257" i="53"/>
  <c r="AG328" i="53"/>
  <c r="AH327" i="53"/>
  <c r="AK187" i="53"/>
  <c r="AJ188" i="53"/>
  <c r="AP45" i="53"/>
  <c r="AR45" i="53" s="1"/>
  <c r="AG47" i="53"/>
  <c r="AH46" i="53"/>
  <c r="Q360" i="53"/>
  <c r="Q324" i="53"/>
  <c r="Q289" i="53"/>
  <c r="Q254" i="53"/>
  <c r="Q219" i="53"/>
  <c r="Q184" i="53"/>
  <c r="Q149" i="53"/>
  <c r="Q114" i="53"/>
  <c r="Q79" i="53"/>
  <c r="V44" i="53"/>
  <c r="AM222" i="53"/>
  <c r="AN221" i="53"/>
  <c r="AJ83" i="53"/>
  <c r="AK82" i="53"/>
  <c r="AP186" i="53"/>
  <c r="AR186" i="53" s="1"/>
  <c r="AP220" i="53"/>
  <c r="AR220" i="53" s="1"/>
  <c r="AM153" i="53"/>
  <c r="AN152" i="53"/>
  <c r="AG363" i="53"/>
  <c r="AH362" i="53"/>
  <c r="AH151" i="53"/>
  <c r="AP151" i="53" s="1"/>
  <c r="AR151" i="53" s="1"/>
  <c r="AG152" i="53"/>
  <c r="AK46" i="53"/>
  <c r="AP46" i="53" s="1"/>
  <c r="AR46" i="53" s="1"/>
  <c r="AJ47" i="53"/>
  <c r="AK221" i="53"/>
  <c r="AJ222" i="53"/>
  <c r="AP290" i="53"/>
  <c r="AR290" i="53" s="1"/>
  <c r="M362" i="53"/>
  <c r="M326" i="53"/>
  <c r="M291" i="53"/>
  <c r="M256" i="53"/>
  <c r="M221" i="53"/>
  <c r="M186" i="53"/>
  <c r="M151" i="53"/>
  <c r="M116" i="53"/>
  <c r="M81" i="53"/>
  <c r="N46" i="53"/>
  <c r="M47" i="53"/>
  <c r="AG84" i="53"/>
  <c r="AH83" i="53"/>
  <c r="AG222" i="53"/>
  <c r="AH221" i="53"/>
  <c r="AG188" i="53"/>
  <c r="AH187" i="53"/>
  <c r="AM118" i="53"/>
  <c r="AN117" i="53"/>
  <c r="AM292" i="53"/>
  <c r="AN291" i="53"/>
  <c r="AJ292" i="53"/>
  <c r="AK291" i="53"/>
  <c r="AT149" i="52"/>
  <c r="AM189" i="52"/>
  <c r="AN188" i="52"/>
  <c r="AT184" i="52"/>
  <c r="AK364" i="52"/>
  <c r="AJ365" i="52"/>
  <c r="T361" i="52"/>
  <c r="T325" i="52"/>
  <c r="T290" i="52"/>
  <c r="T255" i="52"/>
  <c r="T185" i="52"/>
  <c r="T220" i="52"/>
  <c r="T150" i="52"/>
  <c r="T115" i="52"/>
  <c r="T80" i="52"/>
  <c r="AK47" i="52"/>
  <c r="AJ48" i="52"/>
  <c r="AH83" i="52"/>
  <c r="AG84" i="52"/>
  <c r="AP291" i="52"/>
  <c r="AR291" i="52" s="1"/>
  <c r="AK257" i="52"/>
  <c r="AJ258" i="52"/>
  <c r="AM293" i="52"/>
  <c r="AN292" i="52"/>
  <c r="AG189" i="52"/>
  <c r="AH188" i="52"/>
  <c r="M362" i="52"/>
  <c r="M326" i="52"/>
  <c r="M291" i="52"/>
  <c r="M221" i="52"/>
  <c r="M256" i="52"/>
  <c r="M151" i="52"/>
  <c r="M186" i="52"/>
  <c r="M116" i="52"/>
  <c r="M81" i="52"/>
  <c r="M46" i="52"/>
  <c r="N45" i="52"/>
  <c r="AG258" i="52"/>
  <c r="AH257" i="52"/>
  <c r="AJ328" i="52"/>
  <c r="AK327" i="52"/>
  <c r="AM224" i="52"/>
  <c r="AN223" i="52"/>
  <c r="V44" i="52"/>
  <c r="AK292" i="52"/>
  <c r="AJ293" i="52"/>
  <c r="AJ224" i="52"/>
  <c r="AK223" i="52"/>
  <c r="N361" i="52"/>
  <c r="N325" i="52"/>
  <c r="N290" i="52"/>
  <c r="N255" i="52"/>
  <c r="N185" i="52"/>
  <c r="N220" i="52"/>
  <c r="N115" i="52"/>
  <c r="N150" i="52"/>
  <c r="N80" i="52"/>
  <c r="AM154" i="52"/>
  <c r="AN153" i="52"/>
  <c r="AN83" i="52"/>
  <c r="AM84" i="52"/>
  <c r="AP326" i="52"/>
  <c r="AR326" i="52" s="1"/>
  <c r="AT43" i="52"/>
  <c r="AT289" i="52"/>
  <c r="AH363" i="52"/>
  <c r="AP363" i="52" s="1"/>
  <c r="AR363" i="52" s="1"/>
  <c r="AG364" i="52"/>
  <c r="AK153" i="52"/>
  <c r="AJ154" i="52"/>
  <c r="AM365" i="52"/>
  <c r="AN364" i="52"/>
  <c r="AN327" i="52"/>
  <c r="AM328" i="52"/>
  <c r="AH152" i="52"/>
  <c r="AP152" i="52" s="1"/>
  <c r="AR152" i="52" s="1"/>
  <c r="AG153" i="52"/>
  <c r="AK188" i="52"/>
  <c r="AJ189" i="52"/>
  <c r="AK118" i="52"/>
  <c r="AJ119" i="52"/>
  <c r="AT324" i="52"/>
  <c r="P363" i="52"/>
  <c r="P327" i="52"/>
  <c r="P292" i="52"/>
  <c r="P222" i="52"/>
  <c r="P187" i="52"/>
  <c r="P257" i="52"/>
  <c r="P152" i="52"/>
  <c r="P117" i="52"/>
  <c r="P82" i="52"/>
  <c r="P47" i="52"/>
  <c r="Q46" i="52"/>
  <c r="AG223" i="52"/>
  <c r="AH222" i="52"/>
  <c r="AP222" i="52" s="1"/>
  <c r="AR222" i="52" s="1"/>
  <c r="AM47" i="52"/>
  <c r="AN46" i="52"/>
  <c r="AP46" i="52" s="1"/>
  <c r="AR46" i="52" s="1"/>
  <c r="AN117" i="52"/>
  <c r="AP117" i="52" s="1"/>
  <c r="AR117" i="52" s="1"/>
  <c r="AM118" i="52"/>
  <c r="AP187" i="52"/>
  <c r="AR187" i="52" s="1"/>
  <c r="AG294" i="52"/>
  <c r="AH293" i="52"/>
  <c r="AJ84" i="52"/>
  <c r="AK83" i="52"/>
  <c r="Q362" i="52"/>
  <c r="Q326" i="52"/>
  <c r="Q291" i="52"/>
  <c r="Q256" i="52"/>
  <c r="Q221" i="52"/>
  <c r="Q186" i="52"/>
  <c r="Q116" i="52"/>
  <c r="Q81" i="52"/>
  <c r="Q151" i="52"/>
  <c r="AT79" i="52"/>
  <c r="AT360" i="52"/>
  <c r="S362" i="52"/>
  <c r="S326" i="52"/>
  <c r="S256" i="52"/>
  <c r="S291" i="52"/>
  <c r="S221" i="52"/>
  <c r="S186" i="52"/>
  <c r="S151" i="52"/>
  <c r="S81" i="52"/>
  <c r="S116" i="52"/>
  <c r="S46" i="52"/>
  <c r="T45" i="52"/>
  <c r="AN258" i="52"/>
  <c r="AM259" i="52"/>
  <c r="AG48" i="52"/>
  <c r="AH47" i="52"/>
  <c r="AH118" i="52"/>
  <c r="AG119" i="52"/>
  <c r="AP256" i="52"/>
  <c r="AR256" i="52" s="1"/>
  <c r="AT254" i="52"/>
  <c r="AP82" i="52"/>
  <c r="AR82" i="52" s="1"/>
  <c r="AH327" i="52"/>
  <c r="AG328" i="52"/>
  <c r="AT114" i="52"/>
  <c r="AH364" i="51"/>
  <c r="AG365" i="51"/>
  <c r="AJ364" i="51"/>
  <c r="AK363" i="51"/>
  <c r="AP363" i="51" s="1"/>
  <c r="AR363" i="51" s="1"/>
  <c r="AM365" i="51"/>
  <c r="AN364" i="51"/>
  <c r="AP185" i="51"/>
  <c r="AR185" i="51" s="1"/>
  <c r="AP255" i="51"/>
  <c r="AR255" i="51" s="1"/>
  <c r="AV255" i="51" s="1"/>
  <c r="AK326" i="51"/>
  <c r="AP326" i="51" s="1"/>
  <c r="AR326" i="51" s="1"/>
  <c r="AJ327" i="51"/>
  <c r="P325" i="51"/>
  <c r="P290" i="51"/>
  <c r="P255" i="51"/>
  <c r="P220" i="51"/>
  <c r="P185" i="51"/>
  <c r="P115" i="51"/>
  <c r="P80" i="51"/>
  <c r="P150" i="51"/>
  <c r="P46" i="51"/>
  <c r="P362" i="51" s="1"/>
  <c r="Q45" i="51"/>
  <c r="Q361" i="51" s="1"/>
  <c r="AK256" i="51"/>
  <c r="AJ257" i="51"/>
  <c r="AG328" i="51"/>
  <c r="AH327" i="51"/>
  <c r="AH222" i="51"/>
  <c r="AG223" i="51"/>
  <c r="AN82" i="51"/>
  <c r="AM83" i="51"/>
  <c r="AN46" i="51"/>
  <c r="AM47" i="51"/>
  <c r="AH256" i="51"/>
  <c r="AG257" i="51"/>
  <c r="AJ153" i="51"/>
  <c r="AK152" i="51"/>
  <c r="AN117" i="51"/>
  <c r="AM118" i="51"/>
  <c r="AG47" i="51"/>
  <c r="AH46" i="51"/>
  <c r="AM292" i="51"/>
  <c r="AN291" i="51"/>
  <c r="AM222" i="51"/>
  <c r="AN221" i="51"/>
  <c r="AP221" i="51" s="1"/>
  <c r="AR221" i="51" s="1"/>
  <c r="AH81" i="51"/>
  <c r="AP81" i="51" s="1"/>
  <c r="AR81" i="51" s="1"/>
  <c r="AV81" i="51" s="1"/>
  <c r="B64" i="31" s="1"/>
  <c r="AG82" i="51"/>
  <c r="AJ83" i="51"/>
  <c r="AK82" i="51"/>
  <c r="AJ223" i="51"/>
  <c r="AK222" i="51"/>
  <c r="AP290" i="51"/>
  <c r="AR290" i="51" s="1"/>
  <c r="AM257" i="51"/>
  <c r="AN256" i="51"/>
  <c r="AG118" i="51"/>
  <c r="AH117" i="51"/>
  <c r="AN327" i="51"/>
  <c r="AM328" i="51"/>
  <c r="AK46" i="51"/>
  <c r="AJ47" i="51"/>
  <c r="Q324" i="51"/>
  <c r="Q289" i="51"/>
  <c r="Q254" i="51"/>
  <c r="Q219" i="51"/>
  <c r="Q184" i="51"/>
  <c r="Q149" i="51"/>
  <c r="Q79" i="51"/>
  <c r="Q114" i="51"/>
  <c r="V44" i="51"/>
  <c r="V360" i="51" s="1"/>
  <c r="AQ360" i="51" s="1"/>
  <c r="AS360" i="51" s="1"/>
  <c r="AT360" i="51" s="1"/>
  <c r="AP45" i="51"/>
  <c r="AR45" i="51" s="1"/>
  <c r="T324" i="51"/>
  <c r="T289" i="51"/>
  <c r="T254" i="51"/>
  <c r="T219" i="51"/>
  <c r="T184" i="51"/>
  <c r="T149" i="51"/>
  <c r="T114" i="51"/>
  <c r="T79" i="51"/>
  <c r="AK116" i="51"/>
  <c r="AP116" i="51" s="1"/>
  <c r="AR116" i="51" s="1"/>
  <c r="AJ117" i="51"/>
  <c r="V323" i="51"/>
  <c r="AQ323" i="51" s="1"/>
  <c r="AS323" i="51" s="1"/>
  <c r="AT323" i="51" s="1"/>
  <c r="V288" i="51"/>
  <c r="AQ288" i="51" s="1"/>
  <c r="AS288" i="51" s="1"/>
  <c r="AT288" i="51" s="1"/>
  <c r="V253" i="51"/>
  <c r="AQ253" i="51" s="1"/>
  <c r="V218" i="51"/>
  <c r="AQ218" i="51" s="1"/>
  <c r="AS218" i="51" s="1"/>
  <c r="AT218" i="51" s="1"/>
  <c r="V183" i="51"/>
  <c r="AQ183" i="51" s="1"/>
  <c r="AS183" i="51" s="1"/>
  <c r="AT183" i="51" s="1"/>
  <c r="V148" i="51"/>
  <c r="AQ148" i="51" s="1"/>
  <c r="AS148" i="51" s="1"/>
  <c r="AT148" i="51" s="1"/>
  <c r="V113" i="51"/>
  <c r="AQ113" i="51" s="1"/>
  <c r="AS113" i="51" s="1"/>
  <c r="AT113" i="51" s="1"/>
  <c r="V78" i="51"/>
  <c r="AQ78" i="51" s="1"/>
  <c r="AQ43" i="51"/>
  <c r="AS43" i="51" s="1"/>
  <c r="AT43" i="51" s="1"/>
  <c r="AJ188" i="51"/>
  <c r="AK187" i="51"/>
  <c r="AH186" i="51"/>
  <c r="AG187" i="51"/>
  <c r="AK291" i="51"/>
  <c r="AJ292" i="51"/>
  <c r="S325" i="51"/>
  <c r="S290" i="51"/>
  <c r="S255" i="51"/>
  <c r="S185" i="51"/>
  <c r="S150" i="51"/>
  <c r="S220" i="51"/>
  <c r="S115" i="51"/>
  <c r="S80" i="51"/>
  <c r="T45" i="51"/>
  <c r="T361" i="51" s="1"/>
  <c r="S46" i="51"/>
  <c r="S362" i="51" s="1"/>
  <c r="AN186" i="51"/>
  <c r="AM187" i="51"/>
  <c r="N324" i="51"/>
  <c r="N289" i="51"/>
  <c r="N254" i="51"/>
  <c r="N219" i="51"/>
  <c r="N184" i="51"/>
  <c r="N149" i="51"/>
  <c r="N114" i="51"/>
  <c r="N79" i="51"/>
  <c r="AG292" i="51"/>
  <c r="AH291" i="51"/>
  <c r="AM152" i="51"/>
  <c r="AN151" i="51"/>
  <c r="M325" i="51"/>
  <c r="M290" i="51"/>
  <c r="M255" i="51"/>
  <c r="M220" i="51"/>
  <c r="M185" i="51"/>
  <c r="M150" i="51"/>
  <c r="M115" i="51"/>
  <c r="M80" i="51"/>
  <c r="M46" i="51"/>
  <c r="M362" i="51" s="1"/>
  <c r="N45" i="51"/>
  <c r="N361" i="51" s="1"/>
  <c r="AG152" i="51"/>
  <c r="AH151" i="51"/>
  <c r="AS253" i="51" l="1"/>
  <c r="AT253" i="51" s="1"/>
  <c r="AB26" i="31" s="1"/>
  <c r="AU253" i="51"/>
  <c r="AM26" i="31"/>
  <c r="AV26" i="31"/>
  <c r="AU26" i="31"/>
  <c r="AK26" i="31"/>
  <c r="C26" i="31"/>
  <c r="W27" i="31"/>
  <c r="O26" i="31"/>
  <c r="P26" i="31"/>
  <c r="AG26" i="31"/>
  <c r="AH26" i="31"/>
  <c r="AR26" i="31"/>
  <c r="AA26" i="31"/>
  <c r="U26" i="31"/>
  <c r="AY26" i="31"/>
  <c r="L26" i="31"/>
  <c r="AP26" i="31"/>
  <c r="R26" i="31"/>
  <c r="AE26" i="31"/>
  <c r="AP46" i="51"/>
  <c r="AR46" i="51" s="1"/>
  <c r="V45" i="52"/>
  <c r="AS78" i="51"/>
  <c r="AT78" i="51" s="1"/>
  <c r="AU78" i="51"/>
  <c r="A61" i="31" s="1"/>
  <c r="H25" i="31"/>
  <c r="C60" i="31"/>
  <c r="AP188" i="52"/>
  <c r="AR188" i="52" s="1"/>
  <c r="AP151" i="51"/>
  <c r="AR151" i="51" s="1"/>
  <c r="AP362" i="53"/>
  <c r="AR362" i="53" s="1"/>
  <c r="AP221" i="53"/>
  <c r="AR221" i="53" s="1"/>
  <c r="AJ293" i="53"/>
  <c r="AK292" i="53"/>
  <c r="AG223" i="53"/>
  <c r="AH222" i="53"/>
  <c r="AN153" i="53"/>
  <c r="AM154" i="53"/>
  <c r="AH328" i="53"/>
  <c r="AG329" i="53"/>
  <c r="T362" i="53"/>
  <c r="T326" i="53"/>
  <c r="T291" i="53"/>
  <c r="T256" i="53"/>
  <c r="T221" i="53"/>
  <c r="T186" i="53"/>
  <c r="T151" i="53"/>
  <c r="T116" i="53"/>
  <c r="T81" i="53"/>
  <c r="AM293" i="53"/>
  <c r="AN292" i="53"/>
  <c r="AG85" i="53"/>
  <c r="AH84" i="53"/>
  <c r="M363" i="53"/>
  <c r="M327" i="53"/>
  <c r="M292" i="53"/>
  <c r="M257" i="53"/>
  <c r="M222" i="53"/>
  <c r="M187" i="53"/>
  <c r="M152" i="53"/>
  <c r="M117" i="53"/>
  <c r="M82" i="53"/>
  <c r="N47" i="53"/>
  <c r="M48" i="53"/>
  <c r="AJ223" i="53"/>
  <c r="AK222" i="53"/>
  <c r="AM364" i="53"/>
  <c r="AN363" i="53"/>
  <c r="AJ48" i="53"/>
  <c r="AK47" i="53"/>
  <c r="N362" i="53"/>
  <c r="N326" i="53"/>
  <c r="N291" i="53"/>
  <c r="N256" i="53"/>
  <c r="N221" i="53"/>
  <c r="N186" i="53"/>
  <c r="N151" i="53"/>
  <c r="N81" i="53"/>
  <c r="N116" i="53"/>
  <c r="AG153" i="53"/>
  <c r="AH152" i="53"/>
  <c r="AP152" i="53" s="1"/>
  <c r="AR152" i="53" s="1"/>
  <c r="AG48" i="53"/>
  <c r="AH47" i="53"/>
  <c r="AN82" i="53"/>
  <c r="AP82" i="53" s="1"/>
  <c r="AR82" i="53" s="1"/>
  <c r="AM83" i="53"/>
  <c r="AJ259" i="53"/>
  <c r="AK258" i="53"/>
  <c r="AJ329" i="53"/>
  <c r="AK328" i="53"/>
  <c r="AM119" i="53"/>
  <c r="AN118" i="53"/>
  <c r="AK83" i="53"/>
  <c r="AJ84" i="53"/>
  <c r="AN258" i="53"/>
  <c r="AM259" i="53"/>
  <c r="AN47" i="53"/>
  <c r="AM48" i="53"/>
  <c r="AP257" i="53"/>
  <c r="AR257" i="53" s="1"/>
  <c r="AJ365" i="53"/>
  <c r="AK364" i="53"/>
  <c r="AP327" i="53"/>
  <c r="AR327" i="53" s="1"/>
  <c r="AK188" i="53"/>
  <c r="AJ189" i="53"/>
  <c r="AM189" i="53"/>
  <c r="AN188" i="53"/>
  <c r="P326" i="53"/>
  <c r="P362" i="53"/>
  <c r="P291" i="53"/>
  <c r="P256" i="53"/>
  <c r="P151" i="53"/>
  <c r="P186" i="53"/>
  <c r="P221" i="53"/>
  <c r="P81" i="53"/>
  <c r="P116" i="53"/>
  <c r="P47" i="53"/>
  <c r="Q46" i="53"/>
  <c r="AH188" i="53"/>
  <c r="AG189" i="53"/>
  <c r="AG364" i="53"/>
  <c r="AH363" i="53"/>
  <c r="AN222" i="53"/>
  <c r="AM223" i="53"/>
  <c r="AP187" i="53"/>
  <c r="AR187" i="53" s="1"/>
  <c r="AH293" i="53"/>
  <c r="AG294" i="53"/>
  <c r="AK117" i="53"/>
  <c r="AP117" i="53" s="1"/>
  <c r="AR117" i="53" s="1"/>
  <c r="AJ118" i="53"/>
  <c r="AH118" i="53"/>
  <c r="AG119" i="53"/>
  <c r="AJ154" i="53"/>
  <c r="AK153" i="53"/>
  <c r="AP291" i="53"/>
  <c r="AR291" i="53" s="1"/>
  <c r="V360" i="53"/>
  <c r="AQ360" i="53" s="1"/>
  <c r="AS360" i="53" s="1"/>
  <c r="AT360" i="53" s="1"/>
  <c r="V324" i="53"/>
  <c r="AQ324" i="53" s="1"/>
  <c r="AS324" i="53" s="1"/>
  <c r="AT324" i="53" s="1"/>
  <c r="V289" i="53"/>
  <c r="AQ289" i="53" s="1"/>
  <c r="AS289" i="53" s="1"/>
  <c r="AT289" i="53" s="1"/>
  <c r="V254" i="53"/>
  <c r="AQ254" i="53" s="1"/>
  <c r="AS254" i="53" s="1"/>
  <c r="AT254" i="53" s="1"/>
  <c r="V219" i="53"/>
  <c r="AQ219" i="53" s="1"/>
  <c r="AS219" i="53" s="1"/>
  <c r="AT219" i="53" s="1"/>
  <c r="V184" i="53"/>
  <c r="AQ184" i="53" s="1"/>
  <c r="AS184" i="53" s="1"/>
  <c r="AT184" i="53" s="1"/>
  <c r="V149" i="53"/>
  <c r="AQ149" i="53" s="1"/>
  <c r="AS149" i="53" s="1"/>
  <c r="AT149" i="53" s="1"/>
  <c r="V114" i="53"/>
  <c r="AQ114" i="53" s="1"/>
  <c r="AS114" i="53" s="1"/>
  <c r="AT114" i="53" s="1"/>
  <c r="V79" i="53"/>
  <c r="AQ79" i="53" s="1"/>
  <c r="AS79" i="53" s="1"/>
  <c r="AT79" i="53" s="1"/>
  <c r="AQ44" i="53"/>
  <c r="AS44" i="53" s="1"/>
  <c r="AT44" i="53" s="1"/>
  <c r="AH258" i="53"/>
  <c r="AG259" i="53"/>
  <c r="S363" i="53"/>
  <c r="S327" i="53"/>
  <c r="S292" i="53"/>
  <c r="S257" i="53"/>
  <c r="S222" i="53"/>
  <c r="S187" i="53"/>
  <c r="S152" i="53"/>
  <c r="S117" i="53"/>
  <c r="S82" i="53"/>
  <c r="S48" i="53"/>
  <c r="T47" i="53"/>
  <c r="Q361" i="53"/>
  <c r="Q290" i="53"/>
  <c r="Q325" i="53"/>
  <c r="Q255" i="53"/>
  <c r="Q220" i="53"/>
  <c r="Q185" i="53"/>
  <c r="Q150" i="53"/>
  <c r="Q115" i="53"/>
  <c r="Q80" i="53"/>
  <c r="V45" i="53"/>
  <c r="AN328" i="53"/>
  <c r="AM329" i="53"/>
  <c r="AP257" i="52"/>
  <c r="AR257" i="52" s="1"/>
  <c r="AK189" i="52"/>
  <c r="AJ190" i="52"/>
  <c r="AH258" i="52"/>
  <c r="AG259" i="52"/>
  <c r="AH328" i="52"/>
  <c r="AG329" i="52"/>
  <c r="AK84" i="52"/>
  <c r="AJ85" i="52"/>
  <c r="AN47" i="52"/>
  <c r="AP47" i="52" s="1"/>
  <c r="AR47" i="52" s="1"/>
  <c r="AM48" i="52"/>
  <c r="AN365" i="52"/>
  <c r="AM366" i="52"/>
  <c r="AJ366" i="52"/>
  <c r="AK365" i="52"/>
  <c r="AG49" i="52"/>
  <c r="AH48" i="52"/>
  <c r="AH294" i="52"/>
  <c r="AG295" i="52"/>
  <c r="AM225" i="52"/>
  <c r="AN224" i="52"/>
  <c r="N362" i="52"/>
  <c r="N326" i="52"/>
  <c r="N256" i="52"/>
  <c r="N291" i="52"/>
  <c r="N151" i="52"/>
  <c r="N186" i="52"/>
  <c r="N221" i="52"/>
  <c r="N116" i="52"/>
  <c r="N81" i="52"/>
  <c r="AM294" i="52"/>
  <c r="AN293" i="52"/>
  <c r="AH84" i="52"/>
  <c r="AG85" i="52"/>
  <c r="AM260" i="52"/>
  <c r="AN259" i="52"/>
  <c r="AH153" i="52"/>
  <c r="AP153" i="52" s="1"/>
  <c r="AR153" i="52" s="1"/>
  <c r="AG154" i="52"/>
  <c r="AM85" i="52"/>
  <c r="AN84" i="52"/>
  <c r="AP327" i="52"/>
  <c r="AR327" i="52" s="1"/>
  <c r="M363" i="52"/>
  <c r="M327" i="52"/>
  <c r="M292" i="52"/>
  <c r="M257" i="52"/>
  <c r="M222" i="52"/>
  <c r="M187" i="52"/>
  <c r="M152" i="52"/>
  <c r="M117" i="52"/>
  <c r="M82" i="52"/>
  <c r="M47" i="52"/>
  <c r="N46" i="52"/>
  <c r="AJ259" i="52"/>
  <c r="AK258" i="52"/>
  <c r="V362" i="52"/>
  <c r="AQ362" i="52" s="1"/>
  <c r="AS362" i="52" s="1"/>
  <c r="V326" i="52"/>
  <c r="AQ326" i="52" s="1"/>
  <c r="AS326" i="52" s="1"/>
  <c r="V291" i="52"/>
  <c r="AQ291" i="52" s="1"/>
  <c r="AS291" i="52" s="1"/>
  <c r="V256" i="52"/>
  <c r="AQ256" i="52" s="1"/>
  <c r="AS256" i="52" s="1"/>
  <c r="V221" i="52"/>
  <c r="AQ221" i="52" s="1"/>
  <c r="AS221" i="52" s="1"/>
  <c r="V186" i="52"/>
  <c r="AQ186" i="52" s="1"/>
  <c r="AS186" i="52" s="1"/>
  <c r="V151" i="52"/>
  <c r="AQ151" i="52" s="1"/>
  <c r="AS151" i="52" s="1"/>
  <c r="V116" i="52"/>
  <c r="AQ116" i="52" s="1"/>
  <c r="AS116" i="52" s="1"/>
  <c r="V81" i="52"/>
  <c r="AQ81" i="52" s="1"/>
  <c r="AS81" i="52" s="1"/>
  <c r="AQ45" i="52"/>
  <c r="AS45" i="52" s="1"/>
  <c r="AJ225" i="52"/>
  <c r="AK224" i="52"/>
  <c r="AK328" i="52"/>
  <c r="AJ329" i="52"/>
  <c r="AJ49" i="52"/>
  <c r="AK48" i="52"/>
  <c r="AK154" i="52"/>
  <c r="AJ155" i="52"/>
  <c r="T362" i="52"/>
  <c r="T326" i="52"/>
  <c r="T291" i="52"/>
  <c r="T256" i="52"/>
  <c r="T186" i="52"/>
  <c r="T221" i="52"/>
  <c r="T151" i="52"/>
  <c r="T116" i="52"/>
  <c r="T81" i="52"/>
  <c r="AN118" i="52"/>
  <c r="AP118" i="52" s="1"/>
  <c r="AR118" i="52" s="1"/>
  <c r="AM119" i="52"/>
  <c r="AG224" i="52"/>
  <c r="AH223" i="52"/>
  <c r="AP223" i="52" s="1"/>
  <c r="AR223" i="52" s="1"/>
  <c r="AM329" i="52"/>
  <c r="AN328" i="52"/>
  <c r="AG365" i="52"/>
  <c r="AH364" i="52"/>
  <c r="AP364" i="52" s="1"/>
  <c r="AR364" i="52" s="1"/>
  <c r="AK293" i="52"/>
  <c r="AP293" i="52" s="1"/>
  <c r="AR293" i="52" s="1"/>
  <c r="AJ294" i="52"/>
  <c r="AN189" i="52"/>
  <c r="AM190" i="52"/>
  <c r="AG120" i="52"/>
  <c r="AH119" i="52"/>
  <c r="S363" i="52"/>
  <c r="S327" i="52"/>
  <c r="S292" i="52"/>
  <c r="S257" i="52"/>
  <c r="S222" i="52"/>
  <c r="S187" i="52"/>
  <c r="S152" i="52"/>
  <c r="S117" i="52"/>
  <c r="T46" i="52"/>
  <c r="S82" i="52"/>
  <c r="S47" i="52"/>
  <c r="Q363" i="52"/>
  <c r="Q327" i="52"/>
  <c r="Q292" i="52"/>
  <c r="Q257" i="52"/>
  <c r="Q222" i="52"/>
  <c r="Q152" i="52"/>
  <c r="Q187" i="52"/>
  <c r="Q117" i="52"/>
  <c r="Q82" i="52"/>
  <c r="AN154" i="52"/>
  <c r="AM155" i="52"/>
  <c r="AP292" i="52"/>
  <c r="AR292" i="52" s="1"/>
  <c r="AP83" i="52"/>
  <c r="AR83" i="52" s="1"/>
  <c r="P364" i="52"/>
  <c r="P328" i="52"/>
  <c r="P293" i="52"/>
  <c r="P258" i="52"/>
  <c r="P223" i="52"/>
  <c r="P188" i="52"/>
  <c r="P153" i="52"/>
  <c r="P118" i="52"/>
  <c r="P48" i="52"/>
  <c r="P83" i="52"/>
  <c r="Q47" i="52"/>
  <c r="AK119" i="52"/>
  <c r="AJ120" i="52"/>
  <c r="V361" i="52"/>
  <c r="AQ361" i="52" s="1"/>
  <c r="AS361" i="52" s="1"/>
  <c r="AT361" i="52" s="1"/>
  <c r="V325" i="52"/>
  <c r="AQ325" i="52" s="1"/>
  <c r="AS325" i="52" s="1"/>
  <c r="AT325" i="52" s="1"/>
  <c r="V290" i="52"/>
  <c r="AQ290" i="52" s="1"/>
  <c r="AS290" i="52" s="1"/>
  <c r="AT290" i="52" s="1"/>
  <c r="V255" i="52"/>
  <c r="AQ255" i="52" s="1"/>
  <c r="AS255" i="52" s="1"/>
  <c r="AT255" i="52" s="1"/>
  <c r="V185" i="52"/>
  <c r="AQ185" i="52" s="1"/>
  <c r="AS185" i="52" s="1"/>
  <c r="AT185" i="52" s="1"/>
  <c r="V220" i="52"/>
  <c r="AQ220" i="52" s="1"/>
  <c r="AS220" i="52" s="1"/>
  <c r="AT220" i="52" s="1"/>
  <c r="V115" i="52"/>
  <c r="AQ115" i="52" s="1"/>
  <c r="AS115" i="52" s="1"/>
  <c r="AT115" i="52" s="1"/>
  <c r="V150" i="52"/>
  <c r="AQ150" i="52" s="1"/>
  <c r="AS150" i="52" s="1"/>
  <c r="AT150" i="52" s="1"/>
  <c r="V80" i="52"/>
  <c r="AQ80" i="52" s="1"/>
  <c r="AS80" i="52" s="1"/>
  <c r="AT80" i="52" s="1"/>
  <c r="AQ44" i="52"/>
  <c r="AS44" i="52" s="1"/>
  <c r="AT44" i="52" s="1"/>
  <c r="AG190" i="52"/>
  <c r="AH189" i="52"/>
  <c r="AN365" i="51"/>
  <c r="AM366" i="51"/>
  <c r="AJ365" i="51"/>
  <c r="AK364" i="51"/>
  <c r="AP364" i="51" s="1"/>
  <c r="AR364" i="51" s="1"/>
  <c r="AG366" i="51"/>
  <c r="AH365" i="51"/>
  <c r="AP186" i="51"/>
  <c r="AR186" i="51" s="1"/>
  <c r="S326" i="51"/>
  <c r="S291" i="51"/>
  <c r="S221" i="51"/>
  <c r="S186" i="51"/>
  <c r="S256" i="51"/>
  <c r="S151" i="51"/>
  <c r="S81" i="51"/>
  <c r="S116" i="51"/>
  <c r="S47" i="51"/>
  <c r="S363" i="51" s="1"/>
  <c r="T46" i="51"/>
  <c r="T362" i="51" s="1"/>
  <c r="M326" i="51"/>
  <c r="M291" i="51"/>
  <c r="M256" i="51"/>
  <c r="M221" i="51"/>
  <c r="M186" i="51"/>
  <c r="M151" i="51"/>
  <c r="M116" i="51"/>
  <c r="M81" i="51"/>
  <c r="N46" i="51"/>
  <c r="N362" i="51" s="1"/>
  <c r="M47" i="51"/>
  <c r="M363" i="51" s="1"/>
  <c r="V324" i="51"/>
  <c r="AQ324" i="51" s="1"/>
  <c r="AS324" i="51" s="1"/>
  <c r="AT324" i="51" s="1"/>
  <c r="V289" i="51"/>
  <c r="AQ289" i="51" s="1"/>
  <c r="AS289" i="51" s="1"/>
  <c r="AT289" i="51" s="1"/>
  <c r="V254" i="51"/>
  <c r="AQ254" i="51" s="1"/>
  <c r="V219" i="51"/>
  <c r="AQ219" i="51" s="1"/>
  <c r="AS219" i="51" s="1"/>
  <c r="AT219" i="51" s="1"/>
  <c r="V149" i="51"/>
  <c r="AQ149" i="51" s="1"/>
  <c r="AS149" i="51" s="1"/>
  <c r="AT149" i="51" s="1"/>
  <c r="V114" i="51"/>
  <c r="AQ114" i="51" s="1"/>
  <c r="AS114" i="51" s="1"/>
  <c r="AT114" i="51" s="1"/>
  <c r="V184" i="51"/>
  <c r="AQ184" i="51" s="1"/>
  <c r="AS184" i="51" s="1"/>
  <c r="AT184" i="51" s="1"/>
  <c r="V79" i="51"/>
  <c r="AQ79" i="51" s="1"/>
  <c r="AQ44" i="51"/>
  <c r="AS44" i="51" s="1"/>
  <c r="AT44" i="51" s="1"/>
  <c r="AG83" i="51"/>
  <c r="AH82" i="51"/>
  <c r="AP82" i="51" s="1"/>
  <c r="AR82" i="51" s="1"/>
  <c r="AV82" i="51" s="1"/>
  <c r="B65" i="31" s="1"/>
  <c r="AH257" i="51"/>
  <c r="AG258" i="51"/>
  <c r="AH328" i="51"/>
  <c r="AG329" i="51"/>
  <c r="AK327" i="51"/>
  <c r="AP327" i="51" s="1"/>
  <c r="AR327" i="51" s="1"/>
  <c r="AJ328" i="51"/>
  <c r="AJ189" i="51"/>
  <c r="AK188" i="51"/>
  <c r="AK292" i="51"/>
  <c r="AJ293" i="51"/>
  <c r="AN257" i="51"/>
  <c r="AM258" i="51"/>
  <c r="AH47" i="51"/>
  <c r="AG48" i="51"/>
  <c r="AN83" i="51"/>
  <c r="AM84" i="51"/>
  <c r="AK257" i="51"/>
  <c r="AJ258" i="51"/>
  <c r="N325" i="51"/>
  <c r="N290" i="51"/>
  <c r="N255" i="51"/>
  <c r="N220" i="51"/>
  <c r="N185" i="51"/>
  <c r="N115" i="51"/>
  <c r="N150" i="51"/>
  <c r="N80" i="51"/>
  <c r="AN152" i="51"/>
  <c r="AM153" i="51"/>
  <c r="AP291" i="51"/>
  <c r="AR291" i="51" s="1"/>
  <c r="AJ48" i="51"/>
  <c r="AK47" i="51"/>
  <c r="AM119" i="51"/>
  <c r="AN118" i="51"/>
  <c r="AP256" i="51"/>
  <c r="AR256" i="51" s="1"/>
  <c r="AV256" i="51" s="1"/>
  <c r="AH118" i="51"/>
  <c r="AG119" i="51"/>
  <c r="AN47" i="51"/>
  <c r="AM48" i="51"/>
  <c r="AH187" i="51"/>
  <c r="AG188" i="51"/>
  <c r="AH223" i="51"/>
  <c r="AG224" i="51"/>
  <c r="AN292" i="51"/>
  <c r="AM293" i="51"/>
  <c r="AG293" i="51"/>
  <c r="AH292" i="51"/>
  <c r="AN187" i="51"/>
  <c r="AP187" i="51" s="1"/>
  <c r="AR187" i="51" s="1"/>
  <c r="AM188" i="51"/>
  <c r="AJ118" i="51"/>
  <c r="AK117" i="51"/>
  <c r="AP117" i="51" s="1"/>
  <c r="AR117" i="51" s="1"/>
  <c r="AN328" i="51"/>
  <c r="AM329" i="51"/>
  <c r="AK223" i="51"/>
  <c r="AJ224" i="51"/>
  <c r="Q325" i="51"/>
  <c r="Q290" i="51"/>
  <c r="Q255" i="51"/>
  <c r="Q220" i="51"/>
  <c r="Q185" i="51"/>
  <c r="Q150" i="51"/>
  <c r="Q115" i="51"/>
  <c r="Q80" i="51"/>
  <c r="V45" i="51"/>
  <c r="V361" i="51" s="1"/>
  <c r="AQ361" i="51" s="1"/>
  <c r="AS361" i="51" s="1"/>
  <c r="AT361" i="51" s="1"/>
  <c r="T325" i="51"/>
  <c r="T290" i="51"/>
  <c r="T255" i="51"/>
  <c r="T220" i="51"/>
  <c r="T150" i="51"/>
  <c r="T115" i="51"/>
  <c r="T185" i="51"/>
  <c r="T80" i="51"/>
  <c r="AJ84" i="51"/>
  <c r="AK83" i="51"/>
  <c r="AK153" i="51"/>
  <c r="AJ154" i="51"/>
  <c r="AH152" i="51"/>
  <c r="AG153" i="51"/>
  <c r="AM223" i="51"/>
  <c r="AN222" i="51"/>
  <c r="AP222" i="51" s="1"/>
  <c r="AR222" i="51" s="1"/>
  <c r="P326" i="51"/>
  <c r="P291" i="51"/>
  <c r="P256" i="51"/>
  <c r="P221" i="51"/>
  <c r="P186" i="51"/>
  <c r="P151" i="51"/>
  <c r="P116" i="51"/>
  <c r="P81" i="51"/>
  <c r="P47" i="51"/>
  <c r="P363" i="51" s="1"/>
  <c r="Q46" i="51"/>
  <c r="Q362" i="51" s="1"/>
  <c r="AP363" i="53" l="1"/>
  <c r="AR363" i="53" s="1"/>
  <c r="AS254" i="51"/>
  <c r="AT254" i="51" s="1"/>
  <c r="AB27" i="31" s="1"/>
  <c r="AU254" i="51"/>
  <c r="O27" i="31"/>
  <c r="U27" i="31"/>
  <c r="L27" i="31"/>
  <c r="AA27" i="31"/>
  <c r="AY27" i="31"/>
  <c r="R27" i="31"/>
  <c r="AG27" i="31"/>
  <c r="AP27" i="31"/>
  <c r="W28" i="31"/>
  <c r="AK27" i="31"/>
  <c r="AM27" i="31"/>
  <c r="AE27" i="31"/>
  <c r="C27" i="31"/>
  <c r="AH27" i="31"/>
  <c r="AU27" i="31"/>
  <c r="AV27" i="31"/>
  <c r="AR27" i="31"/>
  <c r="P27" i="31"/>
  <c r="AP152" i="51"/>
  <c r="AR152" i="51" s="1"/>
  <c r="AS79" i="51"/>
  <c r="AT79" i="51" s="1"/>
  <c r="AU79" i="51"/>
  <c r="A62" i="31" s="1"/>
  <c r="H26" i="31"/>
  <c r="C61" i="31"/>
  <c r="AP328" i="52"/>
  <c r="AR328" i="52" s="1"/>
  <c r="AP188" i="53"/>
  <c r="AR188" i="53" s="1"/>
  <c r="AH259" i="53"/>
  <c r="AG260" i="53"/>
  <c r="AM330" i="53"/>
  <c r="AN329" i="53"/>
  <c r="AH294" i="53"/>
  <c r="AG295" i="53"/>
  <c r="AJ190" i="53"/>
  <c r="AK189" i="53"/>
  <c r="AM365" i="53"/>
  <c r="AN364" i="53"/>
  <c r="AM260" i="53"/>
  <c r="AN259" i="53"/>
  <c r="V361" i="53"/>
  <c r="AQ361" i="53" s="1"/>
  <c r="AS361" i="53" s="1"/>
  <c r="AT361" i="53" s="1"/>
  <c r="V325" i="53"/>
  <c r="AQ325" i="53" s="1"/>
  <c r="AS325" i="53" s="1"/>
  <c r="AT325" i="53" s="1"/>
  <c r="V290" i="53"/>
  <c r="AQ290" i="53" s="1"/>
  <c r="AS290" i="53" s="1"/>
  <c r="AT290" i="53" s="1"/>
  <c r="V255" i="53"/>
  <c r="AQ255" i="53" s="1"/>
  <c r="AS255" i="53" s="1"/>
  <c r="AT255" i="53" s="1"/>
  <c r="V220" i="53"/>
  <c r="AQ220" i="53" s="1"/>
  <c r="AS220" i="53" s="1"/>
  <c r="AT220" i="53" s="1"/>
  <c r="V185" i="53"/>
  <c r="AQ185" i="53" s="1"/>
  <c r="AS185" i="53" s="1"/>
  <c r="AT185" i="53" s="1"/>
  <c r="V150" i="53"/>
  <c r="AQ150" i="53" s="1"/>
  <c r="AS150" i="53" s="1"/>
  <c r="AT150" i="53" s="1"/>
  <c r="V115" i="53"/>
  <c r="AQ115" i="53" s="1"/>
  <c r="AS115" i="53" s="1"/>
  <c r="AT115" i="53" s="1"/>
  <c r="V80" i="53"/>
  <c r="AQ80" i="53" s="1"/>
  <c r="AS80" i="53" s="1"/>
  <c r="AT80" i="53" s="1"/>
  <c r="AQ45" i="53"/>
  <c r="AS45" i="53" s="1"/>
  <c r="AT45" i="53" s="1"/>
  <c r="AJ155" i="53"/>
  <c r="AK154" i="53"/>
  <c r="Q362" i="53"/>
  <c r="Q326" i="53"/>
  <c r="Q291" i="53"/>
  <c r="Q256" i="53"/>
  <c r="Q221" i="53"/>
  <c r="Q186" i="53"/>
  <c r="Q151" i="53"/>
  <c r="Q116" i="53"/>
  <c r="Q81" i="53"/>
  <c r="V46" i="53"/>
  <c r="AJ330" i="53"/>
  <c r="AK329" i="53"/>
  <c r="AP47" i="53"/>
  <c r="AR47" i="53" s="1"/>
  <c r="AH85" i="53"/>
  <c r="AG86" i="53"/>
  <c r="AH223" i="53"/>
  <c r="AG224" i="53"/>
  <c r="AM224" i="53"/>
  <c r="AN223" i="53"/>
  <c r="P363" i="53"/>
  <c r="P327" i="53"/>
  <c r="P292" i="53"/>
  <c r="P222" i="53"/>
  <c r="P257" i="53"/>
  <c r="P187" i="53"/>
  <c r="P152" i="53"/>
  <c r="P117" i="53"/>
  <c r="P82" i="53"/>
  <c r="Q47" i="53"/>
  <c r="P48" i="53"/>
  <c r="AJ49" i="53"/>
  <c r="AK48" i="53"/>
  <c r="AP222" i="53"/>
  <c r="AR222" i="53" s="1"/>
  <c r="AG330" i="53"/>
  <c r="AH329" i="53"/>
  <c r="AP292" i="53"/>
  <c r="AR292" i="53" s="1"/>
  <c r="AH119" i="53"/>
  <c r="AG120" i="53"/>
  <c r="AJ85" i="53"/>
  <c r="AK84" i="53"/>
  <c r="AP258" i="53"/>
  <c r="AR258" i="53" s="1"/>
  <c r="AG154" i="53"/>
  <c r="AH153" i="53"/>
  <c r="AP153" i="53" s="1"/>
  <c r="AR153" i="53" s="1"/>
  <c r="AJ224" i="53"/>
  <c r="AK223" i="53"/>
  <c r="AM294" i="53"/>
  <c r="AN293" i="53"/>
  <c r="AJ294" i="53"/>
  <c r="AK293" i="53"/>
  <c r="T363" i="53"/>
  <c r="T327" i="53"/>
  <c r="T292" i="53"/>
  <c r="T257" i="53"/>
  <c r="T222" i="53"/>
  <c r="T187" i="53"/>
  <c r="T152" i="53"/>
  <c r="T117" i="53"/>
  <c r="T82" i="53"/>
  <c r="AK365" i="53"/>
  <c r="AJ366" i="53"/>
  <c r="AK259" i="53"/>
  <c r="AJ260" i="53"/>
  <c r="M364" i="53"/>
  <c r="M328" i="53"/>
  <c r="M293" i="53"/>
  <c r="M258" i="53"/>
  <c r="M223" i="53"/>
  <c r="M188" i="53"/>
  <c r="M153" i="53"/>
  <c r="M118" i="53"/>
  <c r="M83" i="53"/>
  <c r="M49" i="53"/>
  <c r="N48" i="53"/>
  <c r="AM155" i="53"/>
  <c r="AN154" i="53"/>
  <c r="AP328" i="53"/>
  <c r="AR328" i="53" s="1"/>
  <c r="S328" i="53"/>
  <c r="S364" i="53"/>
  <c r="S293" i="53"/>
  <c r="S223" i="53"/>
  <c r="S258" i="53"/>
  <c r="S188" i="53"/>
  <c r="S118" i="53"/>
  <c r="S153" i="53"/>
  <c r="S83" i="53"/>
  <c r="T48" i="53"/>
  <c r="S49" i="53"/>
  <c r="AJ119" i="53"/>
  <c r="AK118" i="53"/>
  <c r="AP118" i="53" s="1"/>
  <c r="AR118" i="53" s="1"/>
  <c r="AG365" i="53"/>
  <c r="AH364" i="53"/>
  <c r="AM84" i="53"/>
  <c r="AN83" i="53"/>
  <c r="AP83" i="53" s="1"/>
  <c r="AR83" i="53" s="1"/>
  <c r="N363" i="53"/>
  <c r="N327" i="53"/>
  <c r="N292" i="53"/>
  <c r="N257" i="53"/>
  <c r="N222" i="53"/>
  <c r="N187" i="53"/>
  <c r="N152" i="53"/>
  <c r="N117" i="53"/>
  <c r="N82" i="53"/>
  <c r="AH48" i="53"/>
  <c r="AG49" i="53"/>
  <c r="AG190" i="53"/>
  <c r="AH189" i="53"/>
  <c r="AN189" i="53"/>
  <c r="AM190" i="53"/>
  <c r="AM49" i="53"/>
  <c r="AN48" i="53"/>
  <c r="AM120" i="53"/>
  <c r="AN119" i="53"/>
  <c r="AT362" i="52"/>
  <c r="AT221" i="52"/>
  <c r="AT291" i="52"/>
  <c r="AP258" i="52"/>
  <c r="AR258" i="52" s="1"/>
  <c r="P365" i="52"/>
  <c r="P329" i="52"/>
  <c r="P294" i="52"/>
  <c r="P259" i="52"/>
  <c r="P189" i="52"/>
  <c r="P224" i="52"/>
  <c r="P154" i="52"/>
  <c r="P119" i="52"/>
  <c r="P84" i="52"/>
  <c r="P49" i="52"/>
  <c r="Q48" i="52"/>
  <c r="AT326" i="52"/>
  <c r="AJ330" i="52"/>
  <c r="AK329" i="52"/>
  <c r="AT81" i="52"/>
  <c r="AN294" i="52"/>
  <c r="AM295" i="52"/>
  <c r="AM367" i="52"/>
  <c r="AN366" i="52"/>
  <c r="AG260" i="52"/>
  <c r="AH259" i="52"/>
  <c r="S364" i="52"/>
  <c r="S328" i="52"/>
  <c r="S293" i="52"/>
  <c r="S258" i="52"/>
  <c r="S223" i="52"/>
  <c r="S188" i="52"/>
  <c r="S153" i="52"/>
  <c r="S118" i="52"/>
  <c r="S83" i="52"/>
  <c r="T47" i="52"/>
  <c r="S48" i="52"/>
  <c r="AT256" i="52"/>
  <c r="AT116" i="52"/>
  <c r="AM261" i="52"/>
  <c r="AN260" i="52"/>
  <c r="AM191" i="52"/>
  <c r="AN190" i="52"/>
  <c r="AG296" i="52"/>
  <c r="AH295" i="52"/>
  <c r="AJ121" i="52"/>
  <c r="AK120" i="52"/>
  <c r="AM330" i="52"/>
  <c r="AN329" i="52"/>
  <c r="AJ156" i="52"/>
  <c r="AK155" i="52"/>
  <c r="AK225" i="52"/>
  <c r="AJ226" i="52"/>
  <c r="AT151" i="52"/>
  <c r="AN48" i="52"/>
  <c r="AP48" i="52" s="1"/>
  <c r="AR48" i="52" s="1"/>
  <c r="AM49" i="52"/>
  <c r="AK190" i="52"/>
  <c r="AJ191" i="52"/>
  <c r="T363" i="52"/>
  <c r="T327" i="52"/>
  <c r="T292" i="52"/>
  <c r="T257" i="52"/>
  <c r="T222" i="52"/>
  <c r="T187" i="52"/>
  <c r="T117" i="52"/>
  <c r="T152" i="52"/>
  <c r="T82" i="52"/>
  <c r="AT186" i="52"/>
  <c r="AJ260" i="52"/>
  <c r="AK259" i="52"/>
  <c r="AN85" i="52"/>
  <c r="AM86" i="52"/>
  <c r="AM226" i="52"/>
  <c r="AN225" i="52"/>
  <c r="AG50" i="52"/>
  <c r="AH49" i="52"/>
  <c r="AP189" i="52"/>
  <c r="AR189" i="52" s="1"/>
  <c r="Q364" i="52"/>
  <c r="Q328" i="52"/>
  <c r="Q293" i="52"/>
  <c r="Q258" i="52"/>
  <c r="Q223" i="52"/>
  <c r="Q188" i="52"/>
  <c r="Q153" i="52"/>
  <c r="Q118" i="52"/>
  <c r="Q83" i="52"/>
  <c r="AN155" i="52"/>
  <c r="AM156" i="52"/>
  <c r="AG225" i="52"/>
  <c r="AH224" i="52"/>
  <c r="AP224" i="52" s="1"/>
  <c r="AR224" i="52" s="1"/>
  <c r="N363" i="52"/>
  <c r="N327" i="52"/>
  <c r="N257" i="52"/>
  <c r="N292" i="52"/>
  <c r="N222" i="52"/>
  <c r="N187" i="52"/>
  <c r="N152" i="52"/>
  <c r="N117" i="52"/>
  <c r="N82" i="52"/>
  <c r="AG155" i="52"/>
  <c r="AH154" i="52"/>
  <c r="AP154" i="52" s="1"/>
  <c r="AR154" i="52" s="1"/>
  <c r="AH85" i="52"/>
  <c r="AG86" i="52"/>
  <c r="AK85" i="52"/>
  <c r="AJ86" i="52"/>
  <c r="AH365" i="52"/>
  <c r="AP365" i="52" s="1"/>
  <c r="AR365" i="52" s="1"/>
  <c r="AG366" i="52"/>
  <c r="AJ295" i="52"/>
  <c r="AK294" i="52"/>
  <c r="AM120" i="52"/>
  <c r="AN119" i="52"/>
  <c r="AP119" i="52" s="1"/>
  <c r="AR119" i="52" s="1"/>
  <c r="AJ50" i="52"/>
  <c r="AK49" i="52"/>
  <c r="M364" i="52"/>
  <c r="M328" i="52"/>
  <c r="M293" i="52"/>
  <c r="M258" i="52"/>
  <c r="M223" i="52"/>
  <c r="M153" i="52"/>
  <c r="M188" i="52"/>
  <c r="M83" i="52"/>
  <c r="M118" i="52"/>
  <c r="M48" i="52"/>
  <c r="N47" i="52"/>
  <c r="AP84" i="52"/>
  <c r="AR84" i="52" s="1"/>
  <c r="AG191" i="52"/>
  <c r="AH190" i="52"/>
  <c r="V46" i="52"/>
  <c r="AH120" i="52"/>
  <c r="AG121" i="52"/>
  <c r="AT45" i="52"/>
  <c r="AK366" i="52"/>
  <c r="AJ367" i="52"/>
  <c r="AH329" i="52"/>
  <c r="AG330" i="52"/>
  <c r="AH366" i="51"/>
  <c r="AG367" i="51"/>
  <c r="AK365" i="51"/>
  <c r="AP365" i="51" s="1"/>
  <c r="AR365" i="51" s="1"/>
  <c r="AJ366" i="51"/>
  <c r="AN366" i="51"/>
  <c r="AM367" i="51"/>
  <c r="AP47" i="51"/>
  <c r="AR47" i="51" s="1"/>
  <c r="AK224" i="51"/>
  <c r="AJ225" i="51"/>
  <c r="AM330" i="51"/>
  <c r="AN329" i="51"/>
  <c r="AM294" i="51"/>
  <c r="AN293" i="51"/>
  <c r="AH188" i="51"/>
  <c r="AG189" i="51"/>
  <c r="AJ259" i="51"/>
  <c r="AK258" i="51"/>
  <c r="AJ329" i="51"/>
  <c r="AK328" i="51"/>
  <c r="AP328" i="51" s="1"/>
  <c r="AR328" i="51" s="1"/>
  <c r="T326" i="51"/>
  <c r="T291" i="51"/>
  <c r="T256" i="51"/>
  <c r="T221" i="51"/>
  <c r="T186" i="51"/>
  <c r="T151" i="51"/>
  <c r="T116" i="51"/>
  <c r="T81" i="51"/>
  <c r="P327" i="51"/>
  <c r="P292" i="51"/>
  <c r="P257" i="51"/>
  <c r="P222" i="51"/>
  <c r="P152" i="51"/>
  <c r="P187" i="51"/>
  <c r="P117" i="51"/>
  <c r="P82" i="51"/>
  <c r="Q47" i="51"/>
  <c r="Q363" i="51" s="1"/>
  <c r="P48" i="51"/>
  <c r="P364" i="51" s="1"/>
  <c r="AG294" i="51"/>
  <c r="AH293" i="51"/>
  <c r="AM224" i="51"/>
  <c r="AN223" i="51"/>
  <c r="AP223" i="51" s="1"/>
  <c r="AR223" i="51" s="1"/>
  <c r="AJ85" i="51"/>
  <c r="AK84" i="51"/>
  <c r="AP257" i="51"/>
  <c r="AR257" i="51" s="1"/>
  <c r="AV257" i="51" s="1"/>
  <c r="S327" i="51"/>
  <c r="S292" i="51"/>
  <c r="S257" i="51"/>
  <c r="S222" i="51"/>
  <c r="S187" i="51"/>
  <c r="S117" i="51"/>
  <c r="S152" i="51"/>
  <c r="S82" i="51"/>
  <c r="S48" i="51"/>
  <c r="S364" i="51" s="1"/>
  <c r="T47" i="51"/>
  <c r="T363" i="51" s="1"/>
  <c r="AM49" i="51"/>
  <c r="AN48" i="51"/>
  <c r="AN119" i="51"/>
  <c r="AM120" i="51"/>
  <c r="AM154" i="51"/>
  <c r="AN153" i="51"/>
  <c r="AM85" i="51"/>
  <c r="AN84" i="51"/>
  <c r="AK293" i="51"/>
  <c r="AJ294" i="51"/>
  <c r="AG330" i="51"/>
  <c r="AH329" i="51"/>
  <c r="AN258" i="51"/>
  <c r="AM259" i="51"/>
  <c r="AK118" i="51"/>
  <c r="AP118" i="51" s="1"/>
  <c r="AR118" i="51" s="1"/>
  <c r="AJ119" i="51"/>
  <c r="AG225" i="51"/>
  <c r="AH224" i="51"/>
  <c r="AP292" i="51"/>
  <c r="AR292" i="51" s="1"/>
  <c r="AK154" i="51"/>
  <c r="AJ155" i="51"/>
  <c r="AJ190" i="51"/>
  <c r="AK189" i="51"/>
  <c r="AH153" i="51"/>
  <c r="AG154" i="51"/>
  <c r="V325" i="51"/>
  <c r="AQ325" i="51" s="1"/>
  <c r="AS325" i="51" s="1"/>
  <c r="AT325" i="51" s="1"/>
  <c r="V290" i="51"/>
  <c r="AQ290" i="51" s="1"/>
  <c r="AS290" i="51" s="1"/>
  <c r="AT290" i="51" s="1"/>
  <c r="V255" i="51"/>
  <c r="AQ255" i="51" s="1"/>
  <c r="V220" i="51"/>
  <c r="AQ220" i="51" s="1"/>
  <c r="AS220" i="51" s="1"/>
  <c r="AT220" i="51" s="1"/>
  <c r="V185" i="51"/>
  <c r="AQ185" i="51" s="1"/>
  <c r="AS185" i="51" s="1"/>
  <c r="AT185" i="51" s="1"/>
  <c r="V150" i="51"/>
  <c r="AQ150" i="51" s="1"/>
  <c r="AS150" i="51" s="1"/>
  <c r="AT150" i="51" s="1"/>
  <c r="V115" i="51"/>
  <c r="AQ115" i="51" s="1"/>
  <c r="AS115" i="51" s="1"/>
  <c r="AT115" i="51" s="1"/>
  <c r="V80" i="51"/>
  <c r="AQ80" i="51" s="1"/>
  <c r="AQ45" i="51"/>
  <c r="AS45" i="51" s="1"/>
  <c r="AT45" i="51" s="1"/>
  <c r="AN188" i="51"/>
  <c r="AM189" i="51"/>
  <c r="AG120" i="51"/>
  <c r="AH119" i="51"/>
  <c r="AG49" i="51"/>
  <c r="AH48" i="51"/>
  <c r="AH258" i="51"/>
  <c r="AG259" i="51"/>
  <c r="M327" i="51"/>
  <c r="M292" i="51"/>
  <c r="M257" i="51"/>
  <c r="M222" i="51"/>
  <c r="M187" i="51"/>
  <c r="M152" i="51"/>
  <c r="M82" i="51"/>
  <c r="M117" i="51"/>
  <c r="M48" i="51"/>
  <c r="M364" i="51" s="1"/>
  <c r="N47" i="51"/>
  <c r="N363" i="51" s="1"/>
  <c r="AG84" i="51"/>
  <c r="AH83" i="51"/>
  <c r="AP83" i="51" s="1"/>
  <c r="AR83" i="51" s="1"/>
  <c r="AV83" i="51" s="1"/>
  <c r="B66" i="31" s="1"/>
  <c r="Q326" i="51"/>
  <c r="Q291" i="51"/>
  <c r="Q256" i="51"/>
  <c r="Q186" i="51"/>
  <c r="Q221" i="51"/>
  <c r="Q81" i="51"/>
  <c r="Q151" i="51"/>
  <c r="Q116" i="51"/>
  <c r="V46" i="51"/>
  <c r="V362" i="51" s="1"/>
  <c r="AQ362" i="51" s="1"/>
  <c r="AS362" i="51" s="1"/>
  <c r="AT362" i="51" s="1"/>
  <c r="AK48" i="51"/>
  <c r="AJ49" i="51"/>
  <c r="N326" i="51"/>
  <c r="N291" i="51"/>
  <c r="N256" i="51"/>
  <c r="N221" i="51"/>
  <c r="N186" i="51"/>
  <c r="N151" i="51"/>
  <c r="N116" i="51"/>
  <c r="N81" i="51"/>
  <c r="AP259" i="52" l="1"/>
  <c r="AR259" i="52" s="1"/>
  <c r="AS255" i="51"/>
  <c r="AT255" i="51" s="1"/>
  <c r="AB28" i="31" s="1"/>
  <c r="AU255" i="51"/>
  <c r="W29" i="31"/>
  <c r="AR28" i="31"/>
  <c r="AG28" i="31"/>
  <c r="U28" i="31"/>
  <c r="P28" i="31"/>
  <c r="AY28" i="31"/>
  <c r="AA28" i="31"/>
  <c r="AV28" i="31"/>
  <c r="AP28" i="31"/>
  <c r="R28" i="31"/>
  <c r="AE28" i="31"/>
  <c r="L28" i="31"/>
  <c r="AK28" i="31"/>
  <c r="AM28" i="31"/>
  <c r="AP364" i="53"/>
  <c r="AR364" i="53" s="1"/>
  <c r="AU28" i="31"/>
  <c r="C28" i="31"/>
  <c r="AH28" i="31"/>
  <c r="AP294" i="52"/>
  <c r="AR294" i="52" s="1"/>
  <c r="O28" i="31"/>
  <c r="AP259" i="53"/>
  <c r="AR259" i="53" s="1"/>
  <c r="AP85" i="52"/>
  <c r="AR85" i="52" s="1"/>
  <c r="AP293" i="51"/>
  <c r="AR293" i="51" s="1"/>
  <c r="AS80" i="51"/>
  <c r="AT80" i="51" s="1"/>
  <c r="AU80" i="51"/>
  <c r="A63" i="31" s="1"/>
  <c r="H27" i="31"/>
  <c r="C62" i="31"/>
  <c r="AP188" i="51"/>
  <c r="AR188" i="51" s="1"/>
  <c r="AP153" i="51"/>
  <c r="AR153" i="51" s="1"/>
  <c r="AP223" i="53"/>
  <c r="AR223" i="53" s="1"/>
  <c r="Q363" i="53"/>
  <c r="Q327" i="53"/>
  <c r="Q222" i="53"/>
  <c r="Q292" i="53"/>
  <c r="Q257" i="53"/>
  <c r="Q187" i="53"/>
  <c r="Q152" i="53"/>
  <c r="Q117" i="53"/>
  <c r="Q82" i="53"/>
  <c r="V47" i="53"/>
  <c r="AJ120" i="53"/>
  <c r="AK119" i="53"/>
  <c r="AP119" i="53" s="1"/>
  <c r="AR119" i="53" s="1"/>
  <c r="AN155" i="53"/>
  <c r="AM156" i="53"/>
  <c r="AM366" i="53"/>
  <c r="AN365" i="53"/>
  <c r="AH190" i="53"/>
  <c r="AG191" i="53"/>
  <c r="T364" i="53"/>
  <c r="T328" i="53"/>
  <c r="T293" i="53"/>
  <c r="T223" i="53"/>
  <c r="T188" i="53"/>
  <c r="T258" i="53"/>
  <c r="T153" i="53"/>
  <c r="T118" i="53"/>
  <c r="T83" i="53"/>
  <c r="N364" i="53"/>
  <c r="N328" i="53"/>
  <c r="N293" i="53"/>
  <c r="N258" i="53"/>
  <c r="N223" i="53"/>
  <c r="N188" i="53"/>
  <c r="N153" i="53"/>
  <c r="N118" i="53"/>
  <c r="N83" i="53"/>
  <c r="AJ86" i="53"/>
  <c r="AK85" i="53"/>
  <c r="AG331" i="53"/>
  <c r="AH330" i="53"/>
  <c r="AJ156" i="53"/>
  <c r="AK155" i="53"/>
  <c r="AM331" i="53"/>
  <c r="AN330" i="53"/>
  <c r="AK366" i="53"/>
  <c r="AJ367" i="53"/>
  <c r="AN84" i="53"/>
  <c r="AP84" i="53" s="1"/>
  <c r="AR84" i="53" s="1"/>
  <c r="AM85" i="53"/>
  <c r="AK224" i="53"/>
  <c r="AJ225" i="53"/>
  <c r="AP329" i="53"/>
  <c r="AR329" i="53" s="1"/>
  <c r="AG261" i="53"/>
  <c r="AH260" i="53"/>
  <c r="AM121" i="53"/>
  <c r="AN120" i="53"/>
  <c r="AG50" i="53"/>
  <c r="AH49" i="53"/>
  <c r="M365" i="53"/>
  <c r="M329" i="53"/>
  <c r="M294" i="53"/>
  <c r="M259" i="53"/>
  <c r="M224" i="53"/>
  <c r="M189" i="53"/>
  <c r="M154" i="53"/>
  <c r="M119" i="53"/>
  <c r="M84" i="53"/>
  <c r="N49" i="53"/>
  <c r="M50" i="53"/>
  <c r="AG121" i="53"/>
  <c r="AH120" i="53"/>
  <c r="AP48" i="53"/>
  <c r="AR48" i="53" s="1"/>
  <c r="AM225" i="53"/>
  <c r="AN224" i="53"/>
  <c r="AJ331" i="53"/>
  <c r="AK330" i="53"/>
  <c r="AP189" i="53"/>
  <c r="AR189" i="53" s="1"/>
  <c r="AK49" i="53"/>
  <c r="AJ50" i="53"/>
  <c r="AG225" i="53"/>
  <c r="AH224" i="53"/>
  <c r="V362" i="53"/>
  <c r="AQ362" i="53" s="1"/>
  <c r="AS362" i="53" s="1"/>
  <c r="AT362" i="53" s="1"/>
  <c r="V326" i="53"/>
  <c r="AQ326" i="53" s="1"/>
  <c r="AS326" i="53" s="1"/>
  <c r="AT326" i="53" s="1"/>
  <c r="V291" i="53"/>
  <c r="AQ291" i="53" s="1"/>
  <c r="AS291" i="53" s="1"/>
  <c r="AT291" i="53" s="1"/>
  <c r="V221" i="53"/>
  <c r="AQ221" i="53" s="1"/>
  <c r="AS221" i="53" s="1"/>
  <c r="AT221" i="53" s="1"/>
  <c r="V256" i="53"/>
  <c r="AQ256" i="53" s="1"/>
  <c r="AS256" i="53" s="1"/>
  <c r="AT256" i="53" s="1"/>
  <c r="V186" i="53"/>
  <c r="AQ186" i="53" s="1"/>
  <c r="AS186" i="53" s="1"/>
  <c r="AT186" i="53" s="1"/>
  <c r="V151" i="53"/>
  <c r="AQ151" i="53" s="1"/>
  <c r="AS151" i="53" s="1"/>
  <c r="AT151" i="53" s="1"/>
  <c r="V116" i="53"/>
  <c r="AQ116" i="53" s="1"/>
  <c r="AS116" i="53" s="1"/>
  <c r="AT116" i="53" s="1"/>
  <c r="V81" i="53"/>
  <c r="AQ81" i="53" s="1"/>
  <c r="AS81" i="53" s="1"/>
  <c r="AT81" i="53" s="1"/>
  <c r="AQ46" i="53"/>
  <c r="AS46" i="53" s="1"/>
  <c r="AT46" i="53" s="1"/>
  <c r="AK190" i="53"/>
  <c r="AJ191" i="53"/>
  <c r="S365" i="53"/>
  <c r="S329" i="53"/>
  <c r="S294" i="53"/>
  <c r="S259" i="53"/>
  <c r="S224" i="53"/>
  <c r="S189" i="53"/>
  <c r="S154" i="53"/>
  <c r="S119" i="53"/>
  <c r="S84" i="53"/>
  <c r="T49" i="53"/>
  <c r="S50" i="53"/>
  <c r="AM50" i="53"/>
  <c r="AN49" i="53"/>
  <c r="AH365" i="53"/>
  <c r="AG366" i="53"/>
  <c r="AK260" i="53"/>
  <c r="AJ261" i="53"/>
  <c r="AP293" i="53"/>
  <c r="AR293" i="53" s="1"/>
  <c r="AG296" i="53"/>
  <c r="AH295" i="53"/>
  <c r="AM295" i="53"/>
  <c r="AN294" i="53"/>
  <c r="AM191" i="53"/>
  <c r="AN190" i="53"/>
  <c r="AK294" i="53"/>
  <c r="AJ295" i="53"/>
  <c r="AH154" i="53"/>
  <c r="AP154" i="53" s="1"/>
  <c r="AR154" i="53" s="1"/>
  <c r="AG155" i="53"/>
  <c r="P364" i="53"/>
  <c r="P328" i="53"/>
  <c r="P293" i="53"/>
  <c r="P258" i="53"/>
  <c r="P223" i="53"/>
  <c r="P153" i="53"/>
  <c r="P188" i="53"/>
  <c r="P118" i="53"/>
  <c r="Q48" i="53"/>
  <c r="P83" i="53"/>
  <c r="P49" i="53"/>
  <c r="AG87" i="53"/>
  <c r="AH86" i="53"/>
  <c r="AN260" i="53"/>
  <c r="AM261" i="53"/>
  <c r="AH296" i="52"/>
  <c r="AG297" i="52"/>
  <c r="AG331" i="52"/>
  <c r="AH330" i="52"/>
  <c r="AN120" i="52"/>
  <c r="AP120" i="52" s="1"/>
  <c r="AR120" i="52" s="1"/>
  <c r="AM121" i="52"/>
  <c r="AK86" i="52"/>
  <c r="AJ87" i="52"/>
  <c r="AN86" i="52"/>
  <c r="AM87" i="52"/>
  <c r="AP190" i="52"/>
  <c r="AR190" i="52" s="1"/>
  <c r="AK156" i="52"/>
  <c r="AJ157" i="52"/>
  <c r="AG261" i="52"/>
  <c r="AH260" i="52"/>
  <c r="N364" i="52"/>
  <c r="N328" i="52"/>
  <c r="N293" i="52"/>
  <c r="N223" i="52"/>
  <c r="N258" i="52"/>
  <c r="N188" i="52"/>
  <c r="N153" i="52"/>
  <c r="N118" i="52"/>
  <c r="N83" i="52"/>
  <c r="Q365" i="52"/>
  <c r="Q329" i="52"/>
  <c r="Q294" i="52"/>
  <c r="Q224" i="52"/>
  <c r="Q259" i="52"/>
  <c r="Q154" i="52"/>
  <c r="Q119" i="52"/>
  <c r="Q189" i="52"/>
  <c r="Q84" i="52"/>
  <c r="AJ368" i="52"/>
  <c r="AK367" i="52"/>
  <c r="M365" i="52"/>
  <c r="M329" i="52"/>
  <c r="M294" i="52"/>
  <c r="M259" i="52"/>
  <c r="M224" i="52"/>
  <c r="M189" i="52"/>
  <c r="M154" i="52"/>
  <c r="M119" i="52"/>
  <c r="N48" i="52"/>
  <c r="M49" i="52"/>
  <c r="M84" i="52"/>
  <c r="AK295" i="52"/>
  <c r="AJ296" i="52"/>
  <c r="AH86" i="52"/>
  <c r="AG87" i="52"/>
  <c r="AG226" i="52"/>
  <c r="AH225" i="52"/>
  <c r="AP225" i="52" s="1"/>
  <c r="AR225" i="52" s="1"/>
  <c r="AM331" i="52"/>
  <c r="AN330" i="52"/>
  <c r="T364" i="52"/>
  <c r="T328" i="52"/>
  <c r="T293" i="52"/>
  <c r="T258" i="52"/>
  <c r="T188" i="52"/>
  <c r="T223" i="52"/>
  <c r="T153" i="52"/>
  <c r="T118" i="52"/>
  <c r="T83" i="52"/>
  <c r="AN367" i="52"/>
  <c r="AM368" i="52"/>
  <c r="P366" i="52"/>
  <c r="P330" i="52"/>
  <c r="P295" i="52"/>
  <c r="P260" i="52"/>
  <c r="P225" i="52"/>
  <c r="P190" i="52"/>
  <c r="P155" i="52"/>
  <c r="P120" i="52"/>
  <c r="P85" i="52"/>
  <c r="P50" i="52"/>
  <c r="Q49" i="52"/>
  <c r="AG192" i="52"/>
  <c r="AH191" i="52"/>
  <c r="AM157" i="52"/>
  <c r="AN156" i="52"/>
  <c r="AJ261" i="52"/>
  <c r="AK260" i="52"/>
  <c r="AN191" i="52"/>
  <c r="AM192" i="52"/>
  <c r="AM296" i="52"/>
  <c r="AN295" i="52"/>
  <c r="AG367" i="52"/>
  <c r="AH366" i="52"/>
  <c r="AP366" i="52" s="1"/>
  <c r="AR366" i="52" s="1"/>
  <c r="V363" i="52"/>
  <c r="AQ363" i="52" s="1"/>
  <c r="AS363" i="52" s="1"/>
  <c r="AT363" i="52" s="1"/>
  <c r="V327" i="52"/>
  <c r="AQ327" i="52" s="1"/>
  <c r="AS327" i="52" s="1"/>
  <c r="AT327" i="52" s="1"/>
  <c r="V257" i="52"/>
  <c r="AQ257" i="52" s="1"/>
  <c r="AS257" i="52" s="1"/>
  <c r="AT257" i="52" s="1"/>
  <c r="V292" i="52"/>
  <c r="AQ292" i="52" s="1"/>
  <c r="AS292" i="52" s="1"/>
  <c r="AT292" i="52" s="1"/>
  <c r="V222" i="52"/>
  <c r="AQ222" i="52" s="1"/>
  <c r="AS222" i="52" s="1"/>
  <c r="AT222" i="52" s="1"/>
  <c r="V187" i="52"/>
  <c r="AQ187" i="52" s="1"/>
  <c r="AS187" i="52" s="1"/>
  <c r="AT187" i="52" s="1"/>
  <c r="V152" i="52"/>
  <c r="AQ152" i="52" s="1"/>
  <c r="AS152" i="52" s="1"/>
  <c r="AT152" i="52" s="1"/>
  <c r="V82" i="52"/>
  <c r="AQ82" i="52" s="1"/>
  <c r="AS82" i="52" s="1"/>
  <c r="AT82" i="52" s="1"/>
  <c r="V117" i="52"/>
  <c r="AQ117" i="52" s="1"/>
  <c r="AS117" i="52" s="1"/>
  <c r="AT117" i="52" s="1"/>
  <c r="AQ46" i="52"/>
  <c r="AS46" i="52" s="1"/>
  <c r="AT46" i="52" s="1"/>
  <c r="AH155" i="52"/>
  <c r="AP155" i="52" s="1"/>
  <c r="AR155" i="52" s="1"/>
  <c r="AG156" i="52"/>
  <c r="V47" i="52"/>
  <c r="AG51" i="52"/>
  <c r="AH50" i="52"/>
  <c r="AJ227" i="52"/>
  <c r="AK226" i="52"/>
  <c r="AM262" i="52"/>
  <c r="AN261" i="52"/>
  <c r="S365" i="52"/>
  <c r="S329" i="52"/>
  <c r="S259" i="52"/>
  <c r="S294" i="52"/>
  <c r="S224" i="52"/>
  <c r="S189" i="52"/>
  <c r="S154" i="52"/>
  <c r="S119" i="52"/>
  <c r="S49" i="52"/>
  <c r="S84" i="52"/>
  <c r="T48" i="52"/>
  <c r="AJ51" i="52"/>
  <c r="AK50" i="52"/>
  <c r="AP329" i="52"/>
  <c r="AR329" i="52" s="1"/>
  <c r="AM50" i="52"/>
  <c r="AN49" i="52"/>
  <c r="AP49" i="52" s="1"/>
  <c r="AR49" i="52" s="1"/>
  <c r="AG122" i="52"/>
  <c r="AH121" i="52"/>
  <c r="AM227" i="52"/>
  <c r="AN226" i="52"/>
  <c r="AK191" i="52"/>
  <c r="AJ192" i="52"/>
  <c r="AK121" i="52"/>
  <c r="AJ122" i="52"/>
  <c r="AK330" i="52"/>
  <c r="AJ331" i="52"/>
  <c r="AM368" i="51"/>
  <c r="AN367" i="51"/>
  <c r="AJ367" i="51"/>
  <c r="AK366" i="51"/>
  <c r="AP366" i="51" s="1"/>
  <c r="AR366" i="51" s="1"/>
  <c r="AG368" i="51"/>
  <c r="AH367" i="51"/>
  <c r="AG50" i="51"/>
  <c r="AH49" i="51"/>
  <c r="AJ226" i="51"/>
  <c r="AK225" i="51"/>
  <c r="AJ50" i="51"/>
  <c r="AK49" i="51"/>
  <c r="AN120" i="51"/>
  <c r="AM121" i="51"/>
  <c r="T327" i="51"/>
  <c r="T292" i="51"/>
  <c r="T257" i="51"/>
  <c r="T222" i="51"/>
  <c r="T187" i="51"/>
  <c r="T152" i="51"/>
  <c r="T117" i="51"/>
  <c r="T82" i="51"/>
  <c r="P328" i="51"/>
  <c r="P293" i="51"/>
  <c r="P258" i="51"/>
  <c r="P223" i="51"/>
  <c r="P188" i="51"/>
  <c r="P153" i="51"/>
  <c r="P118" i="51"/>
  <c r="P83" i="51"/>
  <c r="P49" i="51"/>
  <c r="P365" i="51" s="1"/>
  <c r="Q48" i="51"/>
  <c r="Q364" i="51" s="1"/>
  <c r="AH189" i="51"/>
  <c r="AG190" i="51"/>
  <c r="AP48" i="51"/>
  <c r="AR48" i="51" s="1"/>
  <c r="N327" i="51"/>
  <c r="N292" i="51"/>
  <c r="N257" i="51"/>
  <c r="N222" i="51"/>
  <c r="N187" i="51"/>
  <c r="N152" i="51"/>
  <c r="N117" i="51"/>
  <c r="N82" i="51"/>
  <c r="AG331" i="51"/>
  <c r="AH330" i="51"/>
  <c r="S328" i="51"/>
  <c r="S293" i="51"/>
  <c r="S258" i="51"/>
  <c r="S188" i="51"/>
  <c r="S223" i="51"/>
  <c r="S153" i="51"/>
  <c r="S118" i="51"/>
  <c r="S83" i="51"/>
  <c r="T48" i="51"/>
  <c r="T364" i="51" s="1"/>
  <c r="S49" i="51"/>
  <c r="S365" i="51" s="1"/>
  <c r="AJ86" i="51"/>
  <c r="AK85" i="51"/>
  <c r="AK259" i="51"/>
  <c r="AJ260" i="51"/>
  <c r="AN259" i="51"/>
  <c r="AM260" i="51"/>
  <c r="AN154" i="51"/>
  <c r="AM155" i="51"/>
  <c r="Q327" i="51"/>
  <c r="Q292" i="51"/>
  <c r="Q257" i="51"/>
  <c r="Q222" i="51"/>
  <c r="Q187" i="51"/>
  <c r="Q152" i="51"/>
  <c r="Q117" i="51"/>
  <c r="Q82" i="51"/>
  <c r="V47" i="51"/>
  <c r="V363" i="51" s="1"/>
  <c r="AQ363" i="51" s="1"/>
  <c r="AS363" i="51" s="1"/>
  <c r="AT363" i="51" s="1"/>
  <c r="V326" i="51"/>
  <c r="AQ326" i="51" s="1"/>
  <c r="AS326" i="51" s="1"/>
  <c r="AT326" i="51" s="1"/>
  <c r="V291" i="51"/>
  <c r="AQ291" i="51" s="1"/>
  <c r="AS291" i="51" s="1"/>
  <c r="AT291" i="51" s="1"/>
  <c r="V256" i="51"/>
  <c r="AQ256" i="51" s="1"/>
  <c r="V221" i="51"/>
  <c r="AQ221" i="51" s="1"/>
  <c r="AS221" i="51" s="1"/>
  <c r="AT221" i="51" s="1"/>
  <c r="V186" i="51"/>
  <c r="AQ186" i="51" s="1"/>
  <c r="AS186" i="51" s="1"/>
  <c r="AT186" i="51" s="1"/>
  <c r="V151" i="51"/>
  <c r="AQ151" i="51" s="1"/>
  <c r="AS151" i="51" s="1"/>
  <c r="AT151" i="51" s="1"/>
  <c r="V116" i="51"/>
  <c r="AQ116" i="51" s="1"/>
  <c r="AS116" i="51" s="1"/>
  <c r="AT116" i="51" s="1"/>
  <c r="V81" i="51"/>
  <c r="AQ81" i="51" s="1"/>
  <c r="AQ46" i="51"/>
  <c r="AS46" i="51" s="1"/>
  <c r="AT46" i="51" s="1"/>
  <c r="M328" i="51"/>
  <c r="M293" i="51"/>
  <c r="M258" i="51"/>
  <c r="M223" i="51"/>
  <c r="M188" i="51"/>
  <c r="M153" i="51"/>
  <c r="M83" i="51"/>
  <c r="M118" i="51"/>
  <c r="N48" i="51"/>
  <c r="N364" i="51" s="1"/>
  <c r="M49" i="51"/>
  <c r="M365" i="51" s="1"/>
  <c r="AH120" i="51"/>
  <c r="AG121" i="51"/>
  <c r="AK190" i="51"/>
  <c r="AJ191" i="51"/>
  <c r="AH225" i="51"/>
  <c r="AG226" i="51"/>
  <c r="AJ295" i="51"/>
  <c r="AK294" i="51"/>
  <c r="AM295" i="51"/>
  <c r="AN294" i="51"/>
  <c r="AG295" i="51"/>
  <c r="AH294" i="51"/>
  <c r="AK155" i="51"/>
  <c r="AJ156" i="51"/>
  <c r="AN189" i="51"/>
  <c r="AM190" i="51"/>
  <c r="AK119" i="51"/>
  <c r="AP119" i="51" s="1"/>
  <c r="AR119" i="51" s="1"/>
  <c r="AJ120" i="51"/>
  <c r="AN49" i="51"/>
  <c r="AM50" i="51"/>
  <c r="AN224" i="51"/>
  <c r="AP224" i="51" s="1"/>
  <c r="AR224" i="51" s="1"/>
  <c r="AM225" i="51"/>
  <c r="AK329" i="51"/>
  <c r="AP329" i="51" s="1"/>
  <c r="AR329" i="51" s="1"/>
  <c r="AJ330" i="51"/>
  <c r="AG85" i="51"/>
  <c r="AH84" i="51"/>
  <c r="AP84" i="51" s="1"/>
  <c r="AR84" i="51" s="1"/>
  <c r="AV84" i="51" s="1"/>
  <c r="B67" i="31" s="1"/>
  <c r="AM86" i="51"/>
  <c r="AN85" i="51"/>
  <c r="AG155" i="51"/>
  <c r="AH154" i="51"/>
  <c r="AG260" i="51"/>
  <c r="AH259" i="51"/>
  <c r="AP258" i="51"/>
  <c r="AR258" i="51" s="1"/>
  <c r="AV258" i="51" s="1"/>
  <c r="AN330" i="51"/>
  <c r="AM331" i="51"/>
  <c r="AP260" i="52" l="1"/>
  <c r="AR260" i="52" s="1"/>
  <c r="AS256" i="51"/>
  <c r="AT256" i="51" s="1"/>
  <c r="AB29" i="31" s="1"/>
  <c r="AU256" i="51"/>
  <c r="C29" i="31"/>
  <c r="AH29" i="31"/>
  <c r="AK29" i="31"/>
  <c r="AR29" i="31"/>
  <c r="AU29" i="31"/>
  <c r="W30" i="31"/>
  <c r="AG29" i="31"/>
  <c r="L29" i="31"/>
  <c r="AA29" i="31"/>
  <c r="O29" i="31"/>
  <c r="R29" i="31"/>
  <c r="AV29" i="31"/>
  <c r="U29" i="31"/>
  <c r="P29" i="31"/>
  <c r="AY29" i="31"/>
  <c r="AM29" i="31"/>
  <c r="AE29" i="31"/>
  <c r="AP29" i="31"/>
  <c r="AP224" i="53"/>
  <c r="AR224" i="53" s="1"/>
  <c r="AP189" i="51"/>
  <c r="AR189" i="51" s="1"/>
  <c r="AP294" i="53"/>
  <c r="AR294" i="53" s="1"/>
  <c r="AS81" i="51"/>
  <c r="AT81" i="51" s="1"/>
  <c r="AU81" i="51"/>
  <c r="A64" i="31" s="1"/>
  <c r="H28" i="31"/>
  <c r="C63" i="31"/>
  <c r="AP330" i="53"/>
  <c r="AR330" i="53" s="1"/>
  <c r="AP154" i="51"/>
  <c r="AR154" i="51" s="1"/>
  <c r="AP365" i="53"/>
  <c r="AR365" i="53" s="1"/>
  <c r="AK295" i="53"/>
  <c r="AJ296" i="53"/>
  <c r="T365" i="53"/>
  <c r="T329" i="53"/>
  <c r="T294" i="53"/>
  <c r="T259" i="53"/>
  <c r="T224" i="53"/>
  <c r="T189" i="53"/>
  <c r="T154" i="53"/>
  <c r="T119" i="53"/>
  <c r="T84" i="53"/>
  <c r="M366" i="53"/>
  <c r="M330" i="53"/>
  <c r="M295" i="53"/>
  <c r="M260" i="53"/>
  <c r="M190" i="53"/>
  <c r="M225" i="53"/>
  <c r="M155" i="53"/>
  <c r="M120" i="53"/>
  <c r="M85" i="53"/>
  <c r="M51" i="53"/>
  <c r="N50" i="53"/>
  <c r="AJ226" i="53"/>
  <c r="AK225" i="53"/>
  <c r="AM332" i="53"/>
  <c r="AN331" i="53"/>
  <c r="AK86" i="53"/>
  <c r="AJ87" i="53"/>
  <c r="AK120" i="53"/>
  <c r="AP120" i="53" s="1"/>
  <c r="AR120" i="53" s="1"/>
  <c r="AJ121" i="53"/>
  <c r="P365" i="53"/>
  <c r="P329" i="53"/>
  <c r="P294" i="53"/>
  <c r="P259" i="53"/>
  <c r="P224" i="53"/>
  <c r="P189" i="53"/>
  <c r="P154" i="53"/>
  <c r="P119" i="53"/>
  <c r="P84" i="53"/>
  <c r="P50" i="53"/>
  <c r="Q49" i="53"/>
  <c r="AN295" i="53"/>
  <c r="AM296" i="53"/>
  <c r="AJ51" i="53"/>
  <c r="AK50" i="53"/>
  <c r="AJ332" i="53"/>
  <c r="AK331" i="53"/>
  <c r="AM86" i="53"/>
  <c r="AN85" i="53"/>
  <c r="AP85" i="53" s="1"/>
  <c r="AR85" i="53" s="1"/>
  <c r="AM367" i="53"/>
  <c r="AN366" i="53"/>
  <c r="AH87" i="53"/>
  <c r="AG88" i="53"/>
  <c r="V363" i="53"/>
  <c r="AQ363" i="53" s="1"/>
  <c r="AS363" i="53" s="1"/>
  <c r="AT363" i="53" s="1"/>
  <c r="V327" i="53"/>
  <c r="AQ327" i="53" s="1"/>
  <c r="AS327" i="53" s="1"/>
  <c r="AT327" i="53" s="1"/>
  <c r="V292" i="53"/>
  <c r="AQ292" i="53" s="1"/>
  <c r="AS292" i="53" s="1"/>
  <c r="AT292" i="53" s="1"/>
  <c r="V257" i="53"/>
  <c r="AQ257" i="53" s="1"/>
  <c r="AS257" i="53" s="1"/>
  <c r="AT257" i="53" s="1"/>
  <c r="V222" i="53"/>
  <c r="AQ222" i="53" s="1"/>
  <c r="AS222" i="53" s="1"/>
  <c r="AT222" i="53" s="1"/>
  <c r="V187" i="53"/>
  <c r="AQ187" i="53" s="1"/>
  <c r="AS187" i="53" s="1"/>
  <c r="AT187" i="53" s="1"/>
  <c r="V152" i="53"/>
  <c r="AQ152" i="53" s="1"/>
  <c r="AS152" i="53" s="1"/>
  <c r="AT152" i="53" s="1"/>
  <c r="V117" i="53"/>
  <c r="AQ117" i="53" s="1"/>
  <c r="AS117" i="53" s="1"/>
  <c r="AT117" i="53" s="1"/>
  <c r="V82" i="53"/>
  <c r="AQ82" i="53" s="1"/>
  <c r="AS82" i="53" s="1"/>
  <c r="AT82" i="53" s="1"/>
  <c r="AQ47" i="53"/>
  <c r="AS47" i="53" s="1"/>
  <c r="AT47" i="53" s="1"/>
  <c r="AK191" i="53"/>
  <c r="AJ192" i="53"/>
  <c r="AP49" i="53"/>
  <c r="AR49" i="53" s="1"/>
  <c r="AH261" i="53"/>
  <c r="AG262" i="53"/>
  <c r="Q364" i="53"/>
  <c r="Q328" i="53"/>
  <c r="Q293" i="53"/>
  <c r="Q258" i="53"/>
  <c r="Q223" i="53"/>
  <c r="Q188" i="53"/>
  <c r="Q153" i="53"/>
  <c r="Q118" i="53"/>
  <c r="Q83" i="53"/>
  <c r="V48" i="53"/>
  <c r="AH296" i="53"/>
  <c r="AG297" i="53"/>
  <c r="AP190" i="53"/>
  <c r="AR190" i="53" s="1"/>
  <c r="AN225" i="53"/>
  <c r="AM226" i="53"/>
  <c r="AJ157" i="53"/>
  <c r="AK156" i="53"/>
  <c r="AH50" i="53"/>
  <c r="AG51" i="53"/>
  <c r="AK367" i="53"/>
  <c r="AJ368" i="53"/>
  <c r="AM157" i="53"/>
  <c r="AN156" i="53"/>
  <c r="AH225" i="53"/>
  <c r="AG226" i="53"/>
  <c r="AN261" i="53"/>
  <c r="AM262" i="53"/>
  <c r="AG156" i="53"/>
  <c r="AH155" i="53"/>
  <c r="AP155" i="53" s="1"/>
  <c r="AR155" i="53" s="1"/>
  <c r="AJ262" i="53"/>
  <c r="AK261" i="53"/>
  <c r="AN50" i="53"/>
  <c r="AM51" i="53"/>
  <c r="AG332" i="53"/>
  <c r="AH331" i="53"/>
  <c r="AH366" i="53"/>
  <c r="AP366" i="53" s="1"/>
  <c r="AR366" i="53" s="1"/>
  <c r="AG367" i="53"/>
  <c r="N365" i="53"/>
  <c r="N329" i="53"/>
  <c r="N294" i="53"/>
  <c r="N224" i="53"/>
  <c r="N259" i="53"/>
  <c r="N189" i="53"/>
  <c r="N154" i="53"/>
  <c r="N84" i="53"/>
  <c r="N119" i="53"/>
  <c r="AN191" i="53"/>
  <c r="AM192" i="53"/>
  <c r="AP260" i="53"/>
  <c r="AR260" i="53" s="1"/>
  <c r="S366" i="53"/>
  <c r="S330" i="53"/>
  <c r="S295" i="53"/>
  <c r="S260" i="53"/>
  <c r="S225" i="53"/>
  <c r="S190" i="53"/>
  <c r="S155" i="53"/>
  <c r="S120" i="53"/>
  <c r="S85" i="53"/>
  <c r="S51" i="53"/>
  <c r="T50" i="53"/>
  <c r="AH121" i="53"/>
  <c r="AG122" i="53"/>
  <c r="AM122" i="53"/>
  <c r="AN121" i="53"/>
  <c r="AH191" i="53"/>
  <c r="AG192" i="53"/>
  <c r="AP330" i="52"/>
  <c r="AR330" i="52" s="1"/>
  <c r="AP191" i="52"/>
  <c r="AR191" i="52" s="1"/>
  <c r="T365" i="52"/>
  <c r="T329" i="52"/>
  <c r="T294" i="52"/>
  <c r="T259" i="52"/>
  <c r="T224" i="52"/>
  <c r="T189" i="52"/>
  <c r="T154" i="52"/>
  <c r="T119" i="52"/>
  <c r="T84" i="52"/>
  <c r="AM51" i="52"/>
  <c r="AN50" i="52"/>
  <c r="AG157" i="52"/>
  <c r="AH156" i="52"/>
  <c r="AP156" i="52" s="1"/>
  <c r="AR156" i="52" s="1"/>
  <c r="AG368" i="52"/>
  <c r="AH367" i="52"/>
  <c r="AP367" i="52" s="1"/>
  <c r="AR367" i="52" s="1"/>
  <c r="AG332" i="52"/>
  <c r="AH331" i="52"/>
  <c r="AK227" i="52"/>
  <c r="AJ228" i="52"/>
  <c r="AN296" i="52"/>
  <c r="AM297" i="52"/>
  <c r="AM369" i="52"/>
  <c r="AN368" i="52"/>
  <c r="AH226" i="52"/>
  <c r="AP226" i="52" s="1"/>
  <c r="AR226" i="52" s="1"/>
  <c r="AG227" i="52"/>
  <c r="N365" i="52"/>
  <c r="N329" i="52"/>
  <c r="N294" i="52"/>
  <c r="N259" i="52"/>
  <c r="N224" i="52"/>
  <c r="N189" i="52"/>
  <c r="N154" i="52"/>
  <c r="N119" i="52"/>
  <c r="N84" i="52"/>
  <c r="AG298" i="52"/>
  <c r="AH297" i="52"/>
  <c r="AN87" i="52"/>
  <c r="AM88" i="52"/>
  <c r="S366" i="52"/>
  <c r="S330" i="52"/>
  <c r="S295" i="52"/>
  <c r="S260" i="52"/>
  <c r="S225" i="52"/>
  <c r="S190" i="52"/>
  <c r="S155" i="52"/>
  <c r="S85" i="52"/>
  <c r="T49" i="52"/>
  <c r="S120" i="52"/>
  <c r="S50" i="52"/>
  <c r="AM193" i="52"/>
  <c r="AN192" i="52"/>
  <c r="AG193" i="52"/>
  <c r="AH192" i="52"/>
  <c r="AG88" i="52"/>
  <c r="AH87" i="52"/>
  <c r="AH261" i="52"/>
  <c r="AG262" i="52"/>
  <c r="AK192" i="52"/>
  <c r="AJ193" i="52"/>
  <c r="AJ332" i="52"/>
  <c r="AK331" i="52"/>
  <c r="AM228" i="52"/>
  <c r="AN227" i="52"/>
  <c r="AJ369" i="52"/>
  <c r="AK368" i="52"/>
  <c r="AJ158" i="52"/>
  <c r="AK157" i="52"/>
  <c r="AK87" i="52"/>
  <c r="AJ88" i="52"/>
  <c r="AN157" i="52"/>
  <c r="AM158" i="52"/>
  <c r="AJ297" i="52"/>
  <c r="AK296" i="52"/>
  <c r="V48" i="52"/>
  <c r="AP86" i="52"/>
  <c r="AR86" i="52" s="1"/>
  <c r="AJ123" i="52"/>
  <c r="AK122" i="52"/>
  <c r="AG123" i="52"/>
  <c r="AH122" i="52"/>
  <c r="AP50" i="52"/>
  <c r="AR50" i="52" s="1"/>
  <c r="AM263" i="52"/>
  <c r="AN262" i="52"/>
  <c r="AH51" i="52"/>
  <c r="AG52" i="52"/>
  <c r="AK261" i="52"/>
  <c r="AJ262" i="52"/>
  <c r="Q366" i="52"/>
  <c r="Q330" i="52"/>
  <c r="Q295" i="52"/>
  <c r="Q260" i="52"/>
  <c r="Q225" i="52"/>
  <c r="Q190" i="52"/>
  <c r="Q155" i="52"/>
  <c r="Q120" i="52"/>
  <c r="Q85" i="52"/>
  <c r="AP295" i="52"/>
  <c r="AR295" i="52" s="1"/>
  <c r="AM122" i="52"/>
  <c r="AN121" i="52"/>
  <c r="AP121" i="52" s="1"/>
  <c r="AR121" i="52" s="1"/>
  <c r="M366" i="52"/>
  <c r="M330" i="52"/>
  <c r="M295" i="52"/>
  <c r="M260" i="52"/>
  <c r="M225" i="52"/>
  <c r="M120" i="52"/>
  <c r="M190" i="52"/>
  <c r="M155" i="52"/>
  <c r="M85" i="52"/>
  <c r="M50" i="52"/>
  <c r="N49" i="52"/>
  <c r="AJ52" i="52"/>
  <c r="AK51" i="52"/>
  <c r="V364" i="52"/>
  <c r="AQ364" i="52" s="1"/>
  <c r="AS364" i="52" s="1"/>
  <c r="AT364" i="52" s="1"/>
  <c r="V328" i="52"/>
  <c r="AQ328" i="52" s="1"/>
  <c r="AS328" i="52" s="1"/>
  <c r="AT328" i="52" s="1"/>
  <c r="V293" i="52"/>
  <c r="AQ293" i="52" s="1"/>
  <c r="AS293" i="52" s="1"/>
  <c r="AT293" i="52" s="1"/>
  <c r="V223" i="52"/>
  <c r="AQ223" i="52" s="1"/>
  <c r="AS223" i="52" s="1"/>
  <c r="AT223" i="52" s="1"/>
  <c r="V258" i="52"/>
  <c r="AQ258" i="52" s="1"/>
  <c r="AS258" i="52" s="1"/>
  <c r="AT258" i="52" s="1"/>
  <c r="V188" i="52"/>
  <c r="AQ188" i="52" s="1"/>
  <c r="AS188" i="52" s="1"/>
  <c r="AT188" i="52" s="1"/>
  <c r="V153" i="52"/>
  <c r="AQ153" i="52" s="1"/>
  <c r="AS153" i="52" s="1"/>
  <c r="AT153" i="52" s="1"/>
  <c r="V118" i="52"/>
  <c r="AQ118" i="52" s="1"/>
  <c r="AS118" i="52" s="1"/>
  <c r="AT118" i="52" s="1"/>
  <c r="V83" i="52"/>
  <c r="AQ83" i="52" s="1"/>
  <c r="AS83" i="52" s="1"/>
  <c r="AT83" i="52" s="1"/>
  <c r="AQ47" i="52"/>
  <c r="AS47" i="52" s="1"/>
  <c r="AT47" i="52" s="1"/>
  <c r="P367" i="52"/>
  <c r="P331" i="52"/>
  <c r="P296" i="52"/>
  <c r="P261" i="52"/>
  <c r="P226" i="52"/>
  <c r="P191" i="52"/>
  <c r="P121" i="52"/>
  <c r="P156" i="52"/>
  <c r="P86" i="52"/>
  <c r="P51" i="52"/>
  <c r="Q50" i="52"/>
  <c r="AM332" i="52"/>
  <c r="AN331" i="52"/>
  <c r="AG369" i="51"/>
  <c r="AH368" i="51"/>
  <c r="AK367" i="51"/>
  <c r="AP367" i="51" s="1"/>
  <c r="AR367" i="51" s="1"/>
  <c r="AJ368" i="51"/>
  <c r="AN368" i="51"/>
  <c r="AM369" i="51"/>
  <c r="AP294" i="51"/>
  <c r="AR294" i="51" s="1"/>
  <c r="S329" i="51"/>
  <c r="S294" i="51"/>
  <c r="S259" i="51"/>
  <c r="S224" i="51"/>
  <c r="S189" i="51"/>
  <c r="S154" i="51"/>
  <c r="S119" i="51"/>
  <c r="S84" i="51"/>
  <c r="S50" i="51"/>
  <c r="S366" i="51" s="1"/>
  <c r="T49" i="51"/>
  <c r="T365" i="51" s="1"/>
  <c r="AG191" i="51"/>
  <c r="AH190" i="51"/>
  <c r="AN225" i="51"/>
  <c r="AP225" i="51" s="1"/>
  <c r="AR225" i="51" s="1"/>
  <c r="AM226" i="51"/>
  <c r="T328" i="51"/>
  <c r="T293" i="51"/>
  <c r="T258" i="51"/>
  <c r="T223" i="51"/>
  <c r="T153" i="51"/>
  <c r="T188" i="51"/>
  <c r="T118" i="51"/>
  <c r="T83" i="51"/>
  <c r="AK226" i="51"/>
  <c r="AJ227" i="51"/>
  <c r="AN190" i="51"/>
  <c r="AM191" i="51"/>
  <c r="AN155" i="51"/>
  <c r="AM156" i="51"/>
  <c r="M329" i="51"/>
  <c r="M294" i="51"/>
  <c r="M259" i="51"/>
  <c r="M224" i="51"/>
  <c r="M189" i="51"/>
  <c r="M154" i="51"/>
  <c r="M119" i="51"/>
  <c r="M84" i="51"/>
  <c r="N49" i="51"/>
  <c r="N365" i="51" s="1"/>
  <c r="M50" i="51"/>
  <c r="M366" i="51" s="1"/>
  <c r="AM51" i="51"/>
  <c r="AN50" i="51"/>
  <c r="AG227" i="51"/>
  <c r="AH226" i="51"/>
  <c r="N328" i="51"/>
  <c r="N293" i="51"/>
  <c r="N258" i="51"/>
  <c r="N223" i="51"/>
  <c r="N188" i="51"/>
  <c r="N153" i="51"/>
  <c r="N118" i="51"/>
  <c r="N83" i="51"/>
  <c r="P329" i="51"/>
  <c r="P294" i="51"/>
  <c r="P224" i="51"/>
  <c r="P259" i="51"/>
  <c r="P189" i="51"/>
  <c r="P154" i="51"/>
  <c r="P119" i="51"/>
  <c r="P84" i="51"/>
  <c r="Q49" i="51"/>
  <c r="Q365" i="51" s="1"/>
  <c r="P50" i="51"/>
  <c r="P366" i="51" s="1"/>
  <c r="AM122" i="51"/>
  <c r="AN121" i="51"/>
  <c r="AH50" i="51"/>
  <c r="AG51" i="51"/>
  <c r="AH155" i="51"/>
  <c r="AG156" i="51"/>
  <c r="AJ296" i="51"/>
  <c r="AK295" i="51"/>
  <c r="AM87" i="51"/>
  <c r="AN86" i="51"/>
  <c r="AH295" i="51"/>
  <c r="AG296" i="51"/>
  <c r="AK260" i="51"/>
  <c r="AJ261" i="51"/>
  <c r="AH331" i="51"/>
  <c r="AG332" i="51"/>
  <c r="AN260" i="51"/>
  <c r="AM261" i="51"/>
  <c r="AK191" i="51"/>
  <c r="AJ192" i="51"/>
  <c r="AP259" i="51"/>
  <c r="AR259" i="51" s="1"/>
  <c r="AV259" i="51" s="1"/>
  <c r="Q328" i="51"/>
  <c r="Q293" i="51"/>
  <c r="Q258" i="51"/>
  <c r="Q223" i="51"/>
  <c r="Q188" i="51"/>
  <c r="Q153" i="51"/>
  <c r="Q118" i="51"/>
  <c r="Q83" i="51"/>
  <c r="V48" i="51"/>
  <c r="V364" i="51" s="1"/>
  <c r="AQ364" i="51" s="1"/>
  <c r="AS364" i="51" s="1"/>
  <c r="AT364" i="51" s="1"/>
  <c r="AH85" i="51"/>
  <c r="AP85" i="51" s="1"/>
  <c r="AR85" i="51" s="1"/>
  <c r="AV85" i="51" s="1"/>
  <c r="B68" i="31" s="1"/>
  <c r="AG86" i="51"/>
  <c r="AJ121" i="51"/>
  <c r="AK120" i="51"/>
  <c r="AP120" i="51" s="1"/>
  <c r="AR120" i="51" s="1"/>
  <c r="V327" i="51"/>
  <c r="AQ327" i="51" s="1"/>
  <c r="AS327" i="51" s="1"/>
  <c r="AT327" i="51" s="1"/>
  <c r="V292" i="51"/>
  <c r="AQ292" i="51" s="1"/>
  <c r="AS292" i="51" s="1"/>
  <c r="AT292" i="51" s="1"/>
  <c r="V257" i="51"/>
  <c r="AQ257" i="51" s="1"/>
  <c r="V222" i="51"/>
  <c r="AQ222" i="51" s="1"/>
  <c r="AS222" i="51" s="1"/>
  <c r="AT222" i="51" s="1"/>
  <c r="V187" i="51"/>
  <c r="AQ187" i="51" s="1"/>
  <c r="AS187" i="51" s="1"/>
  <c r="AT187" i="51" s="1"/>
  <c r="V152" i="51"/>
  <c r="AQ152" i="51" s="1"/>
  <c r="AS152" i="51" s="1"/>
  <c r="AT152" i="51" s="1"/>
  <c r="V117" i="51"/>
  <c r="AQ117" i="51" s="1"/>
  <c r="AS117" i="51" s="1"/>
  <c r="AT117" i="51" s="1"/>
  <c r="V82" i="51"/>
  <c r="AQ82" i="51" s="1"/>
  <c r="AQ47" i="51"/>
  <c r="AS47" i="51" s="1"/>
  <c r="AT47" i="51" s="1"/>
  <c r="AP49" i="51"/>
  <c r="AR49" i="51" s="1"/>
  <c r="AM332" i="51"/>
  <c r="AN331" i="51"/>
  <c r="AG261" i="51"/>
  <c r="AH260" i="51"/>
  <c r="AJ331" i="51"/>
  <c r="AK330" i="51"/>
  <c r="AP330" i="51" s="1"/>
  <c r="AR330" i="51" s="1"/>
  <c r="AK156" i="51"/>
  <c r="AJ157" i="51"/>
  <c r="AM296" i="51"/>
  <c r="AN295" i="51"/>
  <c r="AG122" i="51"/>
  <c r="AH121" i="51"/>
  <c r="AK86" i="51"/>
  <c r="AJ87" i="51"/>
  <c r="AJ51" i="51"/>
  <c r="AK50" i="51"/>
  <c r="AP190" i="51" l="1"/>
  <c r="AR190" i="51" s="1"/>
  <c r="AS257" i="51"/>
  <c r="AT257" i="51" s="1"/>
  <c r="AB30" i="31" s="1"/>
  <c r="AU257" i="51"/>
  <c r="AY30" i="31"/>
  <c r="AM30" i="31"/>
  <c r="W31" i="31"/>
  <c r="AG30" i="31"/>
  <c r="AP30" i="31"/>
  <c r="AV30" i="31"/>
  <c r="AE30" i="31"/>
  <c r="AH30" i="31"/>
  <c r="AK30" i="31"/>
  <c r="AR30" i="31"/>
  <c r="P30" i="31"/>
  <c r="AU30" i="31"/>
  <c r="C30" i="31"/>
  <c r="L30" i="31"/>
  <c r="V49" i="52"/>
  <c r="O30" i="31"/>
  <c r="R30" i="31"/>
  <c r="AA30" i="31"/>
  <c r="U30" i="31"/>
  <c r="AP87" i="52"/>
  <c r="AR87" i="52" s="1"/>
  <c r="AS82" i="51"/>
  <c r="AT82" i="51" s="1"/>
  <c r="AU82" i="51"/>
  <c r="A65" i="31" s="1"/>
  <c r="H29" i="31"/>
  <c r="C64" i="31"/>
  <c r="AP155" i="51"/>
  <c r="AR155" i="51" s="1"/>
  <c r="AP261" i="53"/>
  <c r="AR261" i="53" s="1"/>
  <c r="AP191" i="53"/>
  <c r="AR191" i="53" s="1"/>
  <c r="Q365" i="53"/>
  <c r="Q329" i="53"/>
  <c r="Q294" i="53"/>
  <c r="Q259" i="53"/>
  <c r="Q224" i="53"/>
  <c r="Q189" i="53"/>
  <c r="Q154" i="53"/>
  <c r="Q119" i="53"/>
  <c r="Q84" i="53"/>
  <c r="V49" i="53"/>
  <c r="AM52" i="53"/>
  <c r="AN51" i="53"/>
  <c r="AH226" i="53"/>
  <c r="AG227" i="53"/>
  <c r="AJ158" i="53"/>
  <c r="AK157" i="53"/>
  <c r="AJ193" i="53"/>
  <c r="AK192" i="53"/>
  <c r="AN367" i="53"/>
  <c r="AM368" i="53"/>
  <c r="M367" i="53"/>
  <c r="M331" i="53"/>
  <c r="M296" i="53"/>
  <c r="M226" i="53"/>
  <c r="M191" i="53"/>
  <c r="M261" i="53"/>
  <c r="M156" i="53"/>
  <c r="M121" i="53"/>
  <c r="M86" i="53"/>
  <c r="M52" i="53"/>
  <c r="N51" i="53"/>
  <c r="S331" i="53"/>
  <c r="S367" i="53"/>
  <c r="S296" i="53"/>
  <c r="S261" i="53"/>
  <c r="S226" i="53"/>
  <c r="S191" i="53"/>
  <c r="S156" i="53"/>
  <c r="S121" i="53"/>
  <c r="S86" i="53"/>
  <c r="T51" i="53"/>
  <c r="S52" i="53"/>
  <c r="AH367" i="53"/>
  <c r="AG368" i="53"/>
  <c r="AM87" i="53"/>
  <c r="AN86" i="53"/>
  <c r="AP86" i="53" s="1"/>
  <c r="AR86" i="53" s="1"/>
  <c r="AM333" i="53"/>
  <c r="AN332" i="53"/>
  <c r="T366" i="53"/>
  <c r="T295" i="53"/>
  <c r="T330" i="53"/>
  <c r="T260" i="53"/>
  <c r="T225" i="53"/>
  <c r="T190" i="53"/>
  <c r="T155" i="53"/>
  <c r="T85" i="53"/>
  <c r="T120" i="53"/>
  <c r="AK262" i="53"/>
  <c r="AJ263" i="53"/>
  <c r="AM158" i="53"/>
  <c r="AN157" i="53"/>
  <c r="AP331" i="53"/>
  <c r="AR331" i="53" s="1"/>
  <c r="P366" i="53"/>
  <c r="P330" i="53"/>
  <c r="P295" i="53"/>
  <c r="P260" i="53"/>
  <c r="P225" i="53"/>
  <c r="P190" i="53"/>
  <c r="P120" i="53"/>
  <c r="P155" i="53"/>
  <c r="P85" i="53"/>
  <c r="Q50" i="53"/>
  <c r="P51" i="53"/>
  <c r="AP225" i="53"/>
  <c r="AR225" i="53" s="1"/>
  <c r="AH192" i="53"/>
  <c r="AG193" i="53"/>
  <c r="AK368" i="53"/>
  <c r="AJ369" i="53"/>
  <c r="AJ333" i="53"/>
  <c r="AK332" i="53"/>
  <c r="AK226" i="53"/>
  <c r="AJ227" i="53"/>
  <c r="AM227" i="53"/>
  <c r="AN226" i="53"/>
  <c r="AN122" i="53"/>
  <c r="AM123" i="53"/>
  <c r="AG333" i="53"/>
  <c r="AH332" i="53"/>
  <c r="AG157" i="53"/>
  <c r="AH156" i="53"/>
  <c r="AP156" i="53" s="1"/>
  <c r="AR156" i="53" s="1"/>
  <c r="AP367" i="53"/>
  <c r="AR367" i="53" s="1"/>
  <c r="AG298" i="53"/>
  <c r="AH297" i="53"/>
  <c r="AG263" i="53"/>
  <c r="AH262" i="53"/>
  <c r="AH88" i="53"/>
  <c r="AG89" i="53"/>
  <c r="AH89" i="53" s="1"/>
  <c r="AP50" i="53"/>
  <c r="AR50" i="53" s="1"/>
  <c r="AK121" i="53"/>
  <c r="AP121" i="53" s="1"/>
  <c r="AR121" i="53" s="1"/>
  <c r="AJ122" i="53"/>
  <c r="V364" i="53"/>
  <c r="AQ364" i="53" s="1"/>
  <c r="AS364" i="53" s="1"/>
  <c r="AT364" i="53" s="1"/>
  <c r="V293" i="53"/>
  <c r="AQ293" i="53" s="1"/>
  <c r="AS293" i="53" s="1"/>
  <c r="AT293" i="53" s="1"/>
  <c r="V328" i="53"/>
  <c r="AQ328" i="53" s="1"/>
  <c r="AS328" i="53" s="1"/>
  <c r="AT328" i="53" s="1"/>
  <c r="V258" i="53"/>
  <c r="AQ258" i="53" s="1"/>
  <c r="AS258" i="53" s="1"/>
  <c r="AT258" i="53" s="1"/>
  <c r="V223" i="53"/>
  <c r="AQ223" i="53" s="1"/>
  <c r="AS223" i="53" s="1"/>
  <c r="AT223" i="53" s="1"/>
  <c r="V188" i="53"/>
  <c r="AQ188" i="53" s="1"/>
  <c r="AS188" i="53" s="1"/>
  <c r="AT188" i="53" s="1"/>
  <c r="V153" i="53"/>
  <c r="AQ153" i="53" s="1"/>
  <c r="AS153" i="53" s="1"/>
  <c r="AT153" i="53" s="1"/>
  <c r="V83" i="53"/>
  <c r="AQ83" i="53" s="1"/>
  <c r="AS83" i="53" s="1"/>
  <c r="AT83" i="53" s="1"/>
  <c r="AQ48" i="53"/>
  <c r="AS48" i="53" s="1"/>
  <c r="AT48" i="53" s="1"/>
  <c r="V118" i="53"/>
  <c r="AQ118" i="53" s="1"/>
  <c r="AS118" i="53" s="1"/>
  <c r="AT118" i="53" s="1"/>
  <c r="AH122" i="53"/>
  <c r="AG123" i="53"/>
  <c r="AM193" i="53"/>
  <c r="AN192" i="53"/>
  <c r="AM263" i="53"/>
  <c r="AN262" i="53"/>
  <c r="AH51" i="53"/>
  <c r="AG52" i="53"/>
  <c r="AK51" i="53"/>
  <c r="AJ52" i="53"/>
  <c r="AJ297" i="53"/>
  <c r="AK296" i="53"/>
  <c r="AN296" i="53"/>
  <c r="AM297" i="53"/>
  <c r="AJ88" i="53"/>
  <c r="AK87" i="53"/>
  <c r="N366" i="53"/>
  <c r="N330" i="53"/>
  <c r="N295" i="53"/>
  <c r="N260" i="53"/>
  <c r="N225" i="53"/>
  <c r="N190" i="53"/>
  <c r="N155" i="53"/>
  <c r="N120" i="53"/>
  <c r="N85" i="53"/>
  <c r="AP295" i="53"/>
  <c r="AR295" i="53" s="1"/>
  <c r="AP296" i="52"/>
  <c r="AR296" i="52" s="1"/>
  <c r="M367" i="52"/>
  <c r="M331" i="52"/>
  <c r="M296" i="52"/>
  <c r="M261" i="52"/>
  <c r="M226" i="52"/>
  <c r="M191" i="52"/>
  <c r="M156" i="52"/>
  <c r="M121" i="52"/>
  <c r="M86" i="52"/>
  <c r="N50" i="52"/>
  <c r="M51" i="52"/>
  <c r="V366" i="52"/>
  <c r="AQ366" i="52" s="1"/>
  <c r="AS366" i="52" s="1"/>
  <c r="V330" i="52"/>
  <c r="AQ330" i="52" s="1"/>
  <c r="AS330" i="52" s="1"/>
  <c r="V295" i="52"/>
  <c r="AQ295" i="52" s="1"/>
  <c r="AS295" i="52" s="1"/>
  <c r="V260" i="52"/>
  <c r="AQ260" i="52" s="1"/>
  <c r="AS260" i="52" s="1"/>
  <c r="V225" i="52"/>
  <c r="AQ225" i="52" s="1"/>
  <c r="AS225" i="52" s="1"/>
  <c r="V190" i="52"/>
  <c r="AQ190" i="52" s="1"/>
  <c r="AS190" i="52" s="1"/>
  <c r="V155" i="52"/>
  <c r="AQ155" i="52" s="1"/>
  <c r="AS155" i="52" s="1"/>
  <c r="V120" i="52"/>
  <c r="AQ120" i="52" s="1"/>
  <c r="AS120" i="52" s="1"/>
  <c r="AQ49" i="52"/>
  <c r="AS49" i="52" s="1"/>
  <c r="V85" i="52"/>
  <c r="AQ85" i="52" s="1"/>
  <c r="AS85" i="52" s="1"/>
  <c r="AG263" i="52"/>
  <c r="AH262" i="52"/>
  <c r="AN193" i="52"/>
  <c r="AM194" i="52"/>
  <c r="AM333" i="52"/>
  <c r="AN332" i="52"/>
  <c r="AN263" i="52"/>
  <c r="AM264" i="52"/>
  <c r="V365" i="52"/>
  <c r="AQ365" i="52" s="1"/>
  <c r="AS365" i="52" s="1"/>
  <c r="AT365" i="52" s="1"/>
  <c r="V329" i="52"/>
  <c r="AQ329" i="52" s="1"/>
  <c r="AS329" i="52" s="1"/>
  <c r="AT329" i="52" s="1"/>
  <c r="V294" i="52"/>
  <c r="AQ294" i="52" s="1"/>
  <c r="AS294" i="52" s="1"/>
  <c r="AT294" i="52" s="1"/>
  <c r="V259" i="52"/>
  <c r="AQ259" i="52" s="1"/>
  <c r="AS259" i="52" s="1"/>
  <c r="AT259" i="52" s="1"/>
  <c r="V189" i="52"/>
  <c r="AQ189" i="52" s="1"/>
  <c r="AS189" i="52" s="1"/>
  <c r="AT189" i="52" s="1"/>
  <c r="V224" i="52"/>
  <c r="AQ224" i="52" s="1"/>
  <c r="AS224" i="52" s="1"/>
  <c r="AT224" i="52" s="1"/>
  <c r="V154" i="52"/>
  <c r="AQ154" i="52" s="1"/>
  <c r="AS154" i="52" s="1"/>
  <c r="AT154" i="52" s="1"/>
  <c r="V119" i="52"/>
  <c r="AQ119" i="52" s="1"/>
  <c r="AS119" i="52" s="1"/>
  <c r="AT119" i="52" s="1"/>
  <c r="V84" i="52"/>
  <c r="AQ84" i="52" s="1"/>
  <c r="AS84" i="52" s="1"/>
  <c r="AT84" i="52" s="1"/>
  <c r="AQ48" i="52"/>
  <c r="AS48" i="52" s="1"/>
  <c r="AT48" i="52" s="1"/>
  <c r="AM298" i="52"/>
  <c r="AN297" i="52"/>
  <c r="AK88" i="52"/>
  <c r="AJ89" i="52"/>
  <c r="AM52" i="52"/>
  <c r="AN51" i="52"/>
  <c r="AP51" i="52" s="1"/>
  <c r="AR51" i="52" s="1"/>
  <c r="Q367" i="52"/>
  <c r="Q331" i="52"/>
  <c r="Q296" i="52"/>
  <c r="Q261" i="52"/>
  <c r="Q156" i="52"/>
  <c r="Q191" i="52"/>
  <c r="Q121" i="52"/>
  <c r="Q86" i="52"/>
  <c r="Q226" i="52"/>
  <c r="AK262" i="52"/>
  <c r="AP262" i="52" s="1"/>
  <c r="AR262" i="52" s="1"/>
  <c r="AJ263" i="52"/>
  <c r="AN228" i="52"/>
  <c r="AM229" i="52"/>
  <c r="S367" i="52"/>
  <c r="S331" i="52"/>
  <c r="S296" i="52"/>
  <c r="S261" i="52"/>
  <c r="S226" i="52"/>
  <c r="S156" i="52"/>
  <c r="S191" i="52"/>
  <c r="S121" i="52"/>
  <c r="S86" i="52"/>
  <c r="T50" i="52"/>
  <c r="S51" i="52"/>
  <c r="AG299" i="52"/>
  <c r="AH298" i="52"/>
  <c r="AH368" i="52"/>
  <c r="AP368" i="52" s="1"/>
  <c r="AR368" i="52" s="1"/>
  <c r="AG369" i="52"/>
  <c r="AH332" i="52"/>
  <c r="AG333" i="52"/>
  <c r="P368" i="52"/>
  <c r="P332" i="52"/>
  <c r="P297" i="52"/>
  <c r="P262" i="52"/>
  <c r="P227" i="52"/>
  <c r="P192" i="52"/>
  <c r="P157" i="52"/>
  <c r="P122" i="52"/>
  <c r="Q51" i="52"/>
  <c r="P87" i="52"/>
  <c r="P52" i="52"/>
  <c r="AP261" i="52"/>
  <c r="AR261" i="52" s="1"/>
  <c r="AK297" i="52"/>
  <c r="AJ298" i="52"/>
  <c r="AK158" i="52"/>
  <c r="AJ159" i="52"/>
  <c r="AP331" i="52"/>
  <c r="AR331" i="52" s="1"/>
  <c r="AG89" i="52"/>
  <c r="AH88" i="52"/>
  <c r="AJ229" i="52"/>
  <c r="AK228" i="52"/>
  <c r="AM370" i="52"/>
  <c r="AN369" i="52"/>
  <c r="AK52" i="52"/>
  <c r="AJ53" i="52"/>
  <c r="AN122" i="52"/>
  <c r="AP122" i="52" s="1"/>
  <c r="AR122" i="52" s="1"/>
  <c r="AM123" i="52"/>
  <c r="AH123" i="52"/>
  <c r="AG124" i="52"/>
  <c r="AJ333" i="52"/>
  <c r="AK332" i="52"/>
  <c r="T366" i="52"/>
  <c r="T330" i="52"/>
  <c r="T295" i="52"/>
  <c r="T260" i="52"/>
  <c r="T225" i="52"/>
  <c r="T190" i="52"/>
  <c r="T155" i="52"/>
  <c r="T120" i="52"/>
  <c r="T85" i="52"/>
  <c r="AG158" i="52"/>
  <c r="AH157" i="52"/>
  <c r="AP157" i="52" s="1"/>
  <c r="AR157" i="52" s="1"/>
  <c r="AK369" i="52"/>
  <c r="AJ370" i="52"/>
  <c r="AK193" i="52"/>
  <c r="AJ194" i="52"/>
  <c r="AG194" i="52"/>
  <c r="AH193" i="52"/>
  <c r="AH227" i="52"/>
  <c r="AP227" i="52" s="1"/>
  <c r="AR227" i="52" s="1"/>
  <c r="AG228" i="52"/>
  <c r="N366" i="52"/>
  <c r="N330" i="52"/>
  <c r="N295" i="52"/>
  <c r="N260" i="52"/>
  <c r="N225" i="52"/>
  <c r="N190" i="52"/>
  <c r="N155" i="52"/>
  <c r="N120" i="52"/>
  <c r="N85" i="52"/>
  <c r="AH52" i="52"/>
  <c r="AG53" i="52"/>
  <c r="AJ124" i="52"/>
  <c r="AK123" i="52"/>
  <c r="AM159" i="52"/>
  <c r="AN158" i="52"/>
  <c r="AP192" i="52"/>
  <c r="AR192" i="52" s="1"/>
  <c r="AN88" i="52"/>
  <c r="AM89" i="52"/>
  <c r="AN369" i="51"/>
  <c r="AM370" i="51"/>
  <c r="AN370" i="51" s="1"/>
  <c r="AJ369" i="51"/>
  <c r="AK368" i="51"/>
  <c r="AP368" i="51" s="1"/>
  <c r="AR368" i="51" s="1"/>
  <c r="AH369" i="51"/>
  <c r="AG370" i="51"/>
  <c r="AH370" i="51" s="1"/>
  <c r="AP50" i="51"/>
  <c r="AR50" i="51" s="1"/>
  <c r="AK296" i="51"/>
  <c r="AJ297" i="51"/>
  <c r="AM52" i="51"/>
  <c r="AN51" i="51"/>
  <c r="AG192" i="51"/>
  <c r="AH191" i="51"/>
  <c r="AH261" i="51"/>
  <c r="AG262" i="51"/>
  <c r="AP260" i="51"/>
  <c r="AR260" i="51" s="1"/>
  <c r="AV260" i="51" s="1"/>
  <c r="N329" i="51"/>
  <c r="N294" i="51"/>
  <c r="N259" i="51"/>
  <c r="N224" i="51"/>
  <c r="N189" i="51"/>
  <c r="N119" i="51"/>
  <c r="N154" i="51"/>
  <c r="N84" i="51"/>
  <c r="S330" i="51"/>
  <c r="S295" i="51"/>
  <c r="S225" i="51"/>
  <c r="S260" i="51"/>
  <c r="S190" i="51"/>
  <c r="S155" i="51"/>
  <c r="S120" i="51"/>
  <c r="S85" i="51"/>
  <c r="T50" i="51"/>
  <c r="T366" i="51" s="1"/>
  <c r="S51" i="51"/>
  <c r="S367" i="51" s="1"/>
  <c r="AJ332" i="51"/>
  <c r="AK331" i="51"/>
  <c r="AP331" i="51" s="1"/>
  <c r="AR331" i="51" s="1"/>
  <c r="AN296" i="51"/>
  <c r="AM297" i="51"/>
  <c r="AK51" i="51"/>
  <c r="AJ52" i="51"/>
  <c r="AK157" i="51"/>
  <c r="AJ158" i="51"/>
  <c r="AM333" i="51"/>
  <c r="AN332" i="51"/>
  <c r="AH86" i="51"/>
  <c r="AP86" i="51" s="1"/>
  <c r="AR86" i="51" s="1"/>
  <c r="AV86" i="51" s="1"/>
  <c r="B69" i="31" s="1"/>
  <c r="AG87" i="51"/>
  <c r="AG52" i="51"/>
  <c r="AH51" i="51"/>
  <c r="AN156" i="51"/>
  <c r="AM157" i="51"/>
  <c r="AN226" i="51"/>
  <c r="AM227" i="51"/>
  <c r="AH296" i="51"/>
  <c r="AG297" i="51"/>
  <c r="AG228" i="51"/>
  <c r="AH227" i="51"/>
  <c r="AM262" i="51"/>
  <c r="AN261" i="51"/>
  <c r="AK87" i="51"/>
  <c r="AJ88" i="51"/>
  <c r="V328" i="51"/>
  <c r="AQ328" i="51" s="1"/>
  <c r="AS328" i="51" s="1"/>
  <c r="AT328" i="51" s="1"/>
  <c r="V293" i="51"/>
  <c r="AQ293" i="51" s="1"/>
  <c r="AS293" i="51" s="1"/>
  <c r="AT293" i="51" s="1"/>
  <c r="V258" i="51"/>
  <c r="AQ258" i="51" s="1"/>
  <c r="V188" i="51"/>
  <c r="AQ188" i="51" s="1"/>
  <c r="AS188" i="51" s="1"/>
  <c r="AT188" i="51" s="1"/>
  <c r="V223" i="51"/>
  <c r="AQ223" i="51" s="1"/>
  <c r="AS223" i="51" s="1"/>
  <c r="AT223" i="51" s="1"/>
  <c r="V118" i="51"/>
  <c r="AQ118" i="51" s="1"/>
  <c r="AS118" i="51" s="1"/>
  <c r="AT118" i="51" s="1"/>
  <c r="V153" i="51"/>
  <c r="AQ153" i="51" s="1"/>
  <c r="AS153" i="51" s="1"/>
  <c r="AT153" i="51" s="1"/>
  <c r="V83" i="51"/>
  <c r="AQ83" i="51" s="1"/>
  <c r="AQ48" i="51"/>
  <c r="AS48" i="51" s="1"/>
  <c r="AT48" i="51" s="1"/>
  <c r="AN87" i="51"/>
  <c r="AM88" i="51"/>
  <c r="AM192" i="51"/>
  <c r="AN191" i="51"/>
  <c r="AK121" i="51"/>
  <c r="AP121" i="51" s="1"/>
  <c r="AR121" i="51" s="1"/>
  <c r="AJ122" i="51"/>
  <c r="AK192" i="51"/>
  <c r="AJ193" i="51"/>
  <c r="AG333" i="51"/>
  <c r="AH332" i="51"/>
  <c r="AP295" i="51"/>
  <c r="AR295" i="51" s="1"/>
  <c r="AN122" i="51"/>
  <c r="AM123" i="51"/>
  <c r="P330" i="51"/>
  <c r="P295" i="51"/>
  <c r="P260" i="51"/>
  <c r="P225" i="51"/>
  <c r="P190" i="51"/>
  <c r="P155" i="51"/>
  <c r="P120" i="51"/>
  <c r="P85" i="51"/>
  <c r="Q50" i="51"/>
  <c r="Q366" i="51" s="1"/>
  <c r="P51" i="51"/>
  <c r="P367" i="51" s="1"/>
  <c r="AJ228" i="51"/>
  <c r="AK227" i="51"/>
  <c r="AG123" i="51"/>
  <c r="AH122" i="51"/>
  <c r="AJ262" i="51"/>
  <c r="AK261" i="51"/>
  <c r="AG157" i="51"/>
  <c r="AH156" i="51"/>
  <c r="Q329" i="51"/>
  <c r="Q294" i="51"/>
  <c r="Q259" i="51"/>
  <c r="Q189" i="51"/>
  <c r="Q224" i="51"/>
  <c r="Q154" i="51"/>
  <c r="Q119" i="51"/>
  <c r="Q84" i="51"/>
  <c r="V49" i="51"/>
  <c r="V365" i="51" s="1"/>
  <c r="AQ365" i="51" s="1"/>
  <c r="AS365" i="51" s="1"/>
  <c r="AT365" i="51" s="1"/>
  <c r="M330" i="51"/>
  <c r="M260" i="51"/>
  <c r="M295" i="51"/>
  <c r="M225" i="51"/>
  <c r="M190" i="51"/>
  <c r="M155" i="51"/>
  <c r="M120" i="51"/>
  <c r="M85" i="51"/>
  <c r="M51" i="51"/>
  <c r="M367" i="51" s="1"/>
  <c r="N50" i="51"/>
  <c r="N366" i="51" s="1"/>
  <c r="AP226" i="51"/>
  <c r="AR226" i="51" s="1"/>
  <c r="T329" i="51"/>
  <c r="T294" i="51"/>
  <c r="T259" i="51"/>
  <c r="T224" i="51"/>
  <c r="T189" i="51"/>
  <c r="T154" i="51"/>
  <c r="T119" i="51"/>
  <c r="T84" i="51"/>
  <c r="AP297" i="52" l="1"/>
  <c r="AR297" i="52" s="1"/>
  <c r="AS258" i="51"/>
  <c r="AT258" i="51" s="1"/>
  <c r="AB31" i="31" s="1"/>
  <c r="AU258" i="51"/>
  <c r="L31" i="31"/>
  <c r="AM31" i="31"/>
  <c r="W32" i="31"/>
  <c r="AA31" i="31"/>
  <c r="U31" i="31"/>
  <c r="AG31" i="31"/>
  <c r="AY31" i="31"/>
  <c r="C31" i="31"/>
  <c r="AH31" i="31"/>
  <c r="AV31" i="31"/>
  <c r="AP31" i="31"/>
  <c r="AR31" i="31"/>
  <c r="AE31" i="31"/>
  <c r="P31" i="31"/>
  <c r="AU31" i="31"/>
  <c r="R31" i="31"/>
  <c r="O31" i="31"/>
  <c r="AK31" i="31"/>
  <c r="AS83" i="51"/>
  <c r="AT83" i="51" s="1"/>
  <c r="AU83" i="51"/>
  <c r="A66" i="31" s="1"/>
  <c r="H30" i="31"/>
  <c r="C65" i="31"/>
  <c r="AP332" i="52"/>
  <c r="AR332" i="52" s="1"/>
  <c r="AP261" i="51"/>
  <c r="AR261" i="51" s="1"/>
  <c r="AV261" i="51" s="1"/>
  <c r="AT120" i="52"/>
  <c r="AT225" i="52"/>
  <c r="AN297" i="53"/>
  <c r="AM298" i="53"/>
  <c r="AP51" i="53"/>
  <c r="AR51" i="53" s="1"/>
  <c r="AK369" i="53"/>
  <c r="AJ370" i="53"/>
  <c r="AK370" i="53" s="1"/>
  <c r="AH368" i="53"/>
  <c r="AG369" i="53"/>
  <c r="N367" i="53"/>
  <c r="N331" i="53"/>
  <c r="N296" i="53"/>
  <c r="N261" i="53"/>
  <c r="N226" i="53"/>
  <c r="N191" i="53"/>
  <c r="N156" i="53"/>
  <c r="N121" i="53"/>
  <c r="N86" i="53"/>
  <c r="AJ194" i="53"/>
  <c r="AK194" i="53" s="1"/>
  <c r="AK193" i="53"/>
  <c r="V365" i="53"/>
  <c r="AQ365" i="53" s="1"/>
  <c r="AS365" i="53" s="1"/>
  <c r="AT365" i="53" s="1"/>
  <c r="V329" i="53"/>
  <c r="AQ329" i="53" s="1"/>
  <c r="AS329" i="53" s="1"/>
  <c r="AT329" i="53" s="1"/>
  <c r="V294" i="53"/>
  <c r="AQ294" i="53" s="1"/>
  <c r="AS294" i="53" s="1"/>
  <c r="AT294" i="53" s="1"/>
  <c r="V224" i="53"/>
  <c r="AQ224" i="53" s="1"/>
  <c r="AS224" i="53" s="1"/>
  <c r="AT224" i="53" s="1"/>
  <c r="V259" i="53"/>
  <c r="AQ259" i="53" s="1"/>
  <c r="AS259" i="53" s="1"/>
  <c r="AT259" i="53" s="1"/>
  <c r="V189" i="53"/>
  <c r="AQ189" i="53" s="1"/>
  <c r="AS189" i="53" s="1"/>
  <c r="AT189" i="53" s="1"/>
  <c r="V119" i="53"/>
  <c r="AQ119" i="53" s="1"/>
  <c r="AS119" i="53" s="1"/>
  <c r="AT119" i="53" s="1"/>
  <c r="V154" i="53"/>
  <c r="AQ154" i="53" s="1"/>
  <c r="AS154" i="53" s="1"/>
  <c r="AT154" i="53" s="1"/>
  <c r="V84" i="53"/>
  <c r="AQ84" i="53" s="1"/>
  <c r="AS84" i="53" s="1"/>
  <c r="AT84" i="53" s="1"/>
  <c r="AQ49" i="53"/>
  <c r="AS49" i="53" s="1"/>
  <c r="AT49" i="53" s="1"/>
  <c r="AN227" i="53"/>
  <c r="AM228" i="53"/>
  <c r="AH193" i="53"/>
  <c r="AG194" i="53"/>
  <c r="AH194" i="53" s="1"/>
  <c r="AM334" i="53"/>
  <c r="AN334" i="53" s="1"/>
  <c r="AN333" i="53"/>
  <c r="S368" i="53"/>
  <c r="S332" i="53"/>
  <c r="S297" i="53"/>
  <c r="S262" i="53"/>
  <c r="S227" i="53"/>
  <c r="S192" i="53"/>
  <c r="S157" i="53"/>
  <c r="S122" i="53"/>
  <c r="S87" i="53"/>
  <c r="S53" i="53"/>
  <c r="T52" i="53"/>
  <c r="AH157" i="53"/>
  <c r="AP157" i="53" s="1"/>
  <c r="AR157" i="53" s="1"/>
  <c r="AG158" i="53"/>
  <c r="AK227" i="53"/>
  <c r="AJ228" i="53"/>
  <c r="AJ159" i="53"/>
  <c r="AK159" i="53" s="1"/>
  <c r="AK158" i="53"/>
  <c r="AP296" i="53"/>
  <c r="AR296" i="53" s="1"/>
  <c r="AN263" i="53"/>
  <c r="AM264" i="53"/>
  <c r="AN264" i="53" s="1"/>
  <c r="AG264" i="53"/>
  <c r="AH264" i="53" s="1"/>
  <c r="AH263" i="53"/>
  <c r="AP226" i="53"/>
  <c r="AR226" i="53" s="1"/>
  <c r="AM159" i="53"/>
  <c r="AN159" i="53" s="1"/>
  <c r="AN158" i="53"/>
  <c r="AN87" i="53"/>
  <c r="AP87" i="53" s="1"/>
  <c r="AR87" i="53" s="1"/>
  <c r="AM88" i="53"/>
  <c r="T367" i="53"/>
  <c r="T331" i="53"/>
  <c r="T296" i="53"/>
  <c r="T226" i="53"/>
  <c r="T261" i="53"/>
  <c r="T191" i="53"/>
  <c r="T86" i="53"/>
  <c r="T121" i="53"/>
  <c r="T156" i="53"/>
  <c r="AG228" i="53"/>
  <c r="AH227" i="53"/>
  <c r="AK297" i="53"/>
  <c r="AP297" i="53" s="1"/>
  <c r="AR297" i="53" s="1"/>
  <c r="AJ298" i="53"/>
  <c r="AH333" i="53"/>
  <c r="AG334" i="53"/>
  <c r="AH334" i="53" s="1"/>
  <c r="AP332" i="53"/>
  <c r="AR332" i="53" s="1"/>
  <c r="P367" i="53"/>
  <c r="P331" i="53"/>
  <c r="P296" i="53"/>
  <c r="P261" i="53"/>
  <c r="P226" i="53"/>
  <c r="P191" i="53"/>
  <c r="P156" i="53"/>
  <c r="P86" i="53"/>
  <c r="P52" i="53"/>
  <c r="P121" i="53"/>
  <c r="Q51" i="53"/>
  <c r="AJ264" i="53"/>
  <c r="AK264" i="53" s="1"/>
  <c r="AK263" i="53"/>
  <c r="AN368" i="53"/>
  <c r="AM369" i="53"/>
  <c r="AG53" i="53"/>
  <c r="AH52" i="53"/>
  <c r="M368" i="53"/>
  <c r="M332" i="53"/>
  <c r="M297" i="53"/>
  <c r="M262" i="53"/>
  <c r="M227" i="53"/>
  <c r="M192" i="53"/>
  <c r="M122" i="53"/>
  <c r="M157" i="53"/>
  <c r="M87" i="53"/>
  <c r="N52" i="53"/>
  <c r="M53" i="53"/>
  <c r="AM194" i="53"/>
  <c r="AN194" i="53" s="1"/>
  <c r="AN193" i="53"/>
  <c r="AK122" i="53"/>
  <c r="AP122" i="53" s="1"/>
  <c r="AR122" i="53" s="1"/>
  <c r="AJ123" i="53"/>
  <c r="AH298" i="53"/>
  <c r="AG299" i="53"/>
  <c r="AH299" i="53" s="1"/>
  <c r="AK333" i="53"/>
  <c r="AJ334" i="53"/>
  <c r="AK334" i="53" s="1"/>
  <c r="AP262" i="53"/>
  <c r="AR262" i="53" s="1"/>
  <c r="AK88" i="53"/>
  <c r="AJ89" i="53"/>
  <c r="AK89" i="53" s="1"/>
  <c r="AK52" i="53"/>
  <c r="AJ53" i="53"/>
  <c r="AH123" i="53"/>
  <c r="AG124" i="53"/>
  <c r="AH124" i="53" s="1"/>
  <c r="AN123" i="53"/>
  <c r="AM124" i="53"/>
  <c r="AN124" i="53" s="1"/>
  <c r="Q330" i="53"/>
  <c r="Q366" i="53"/>
  <c r="Q295" i="53"/>
  <c r="Q225" i="53"/>
  <c r="Q260" i="53"/>
  <c r="Q190" i="53"/>
  <c r="Q120" i="53"/>
  <c r="Q85" i="53"/>
  <c r="Q155" i="53"/>
  <c r="V50" i="53"/>
  <c r="AP192" i="53"/>
  <c r="AR192" i="53" s="1"/>
  <c r="AN52" i="53"/>
  <c r="AM53" i="53"/>
  <c r="AT155" i="52"/>
  <c r="AT295" i="52"/>
  <c r="AT260" i="52"/>
  <c r="T367" i="52"/>
  <c r="T331" i="52"/>
  <c r="T296" i="52"/>
  <c r="T261" i="52"/>
  <c r="T226" i="52"/>
  <c r="T191" i="52"/>
  <c r="T156" i="52"/>
  <c r="T121" i="52"/>
  <c r="T86" i="52"/>
  <c r="AG334" i="52"/>
  <c r="AH333" i="52"/>
  <c r="AG195" i="52"/>
  <c r="AH195" i="52" s="1"/>
  <c r="AH194" i="52"/>
  <c r="AH124" i="52"/>
  <c r="AG125" i="52"/>
  <c r="AH125" i="52" s="1"/>
  <c r="AP88" i="52"/>
  <c r="AR88" i="52" s="1"/>
  <c r="AM265" i="52"/>
  <c r="AN265" i="52" s="1"/>
  <c r="AN264" i="52"/>
  <c r="AT190" i="52"/>
  <c r="Q368" i="52"/>
  <c r="Q332" i="52"/>
  <c r="Q297" i="52"/>
  <c r="Q262" i="52"/>
  <c r="Q227" i="52"/>
  <c r="Q192" i="52"/>
  <c r="Q157" i="52"/>
  <c r="Q122" i="52"/>
  <c r="Q87" i="52"/>
  <c r="M368" i="52"/>
  <c r="M332" i="52"/>
  <c r="M297" i="52"/>
  <c r="M262" i="52"/>
  <c r="M227" i="52"/>
  <c r="M157" i="52"/>
  <c r="M192" i="52"/>
  <c r="M87" i="52"/>
  <c r="M122" i="52"/>
  <c r="M52" i="52"/>
  <c r="N51" i="52"/>
  <c r="AJ299" i="52"/>
  <c r="AK298" i="52"/>
  <c r="N367" i="52"/>
  <c r="N331" i="52"/>
  <c r="N296" i="52"/>
  <c r="N261" i="52"/>
  <c r="N226" i="52"/>
  <c r="N191" i="52"/>
  <c r="N156" i="52"/>
  <c r="N121" i="52"/>
  <c r="N86" i="52"/>
  <c r="AN159" i="52"/>
  <c r="AM160" i="52"/>
  <c r="AN160" i="52" s="1"/>
  <c r="AK194" i="52"/>
  <c r="AJ195" i="52"/>
  <c r="AK195" i="52" s="1"/>
  <c r="AH158" i="52"/>
  <c r="AP158" i="52" s="1"/>
  <c r="AR158" i="52" s="1"/>
  <c r="AG159" i="52"/>
  <c r="AJ230" i="52"/>
  <c r="AK230" i="52" s="1"/>
  <c r="AK229" i="52"/>
  <c r="AH369" i="52"/>
  <c r="AP369" i="52" s="1"/>
  <c r="AR369" i="52" s="1"/>
  <c r="AG370" i="52"/>
  <c r="AM230" i="52"/>
  <c r="AN230" i="52" s="1"/>
  <c r="AN229" i="52"/>
  <c r="AH263" i="52"/>
  <c r="AG264" i="52"/>
  <c r="AP193" i="52"/>
  <c r="AR193" i="52" s="1"/>
  <c r="AN123" i="52"/>
  <c r="AP123" i="52" s="1"/>
  <c r="AR123" i="52" s="1"/>
  <c r="AM124" i="52"/>
  <c r="V50" i="52"/>
  <c r="AN298" i="52"/>
  <c r="AM299" i="52"/>
  <c r="AK370" i="52"/>
  <c r="AJ371" i="52"/>
  <c r="AK371" i="52" s="1"/>
  <c r="AH89" i="52"/>
  <c r="AG90" i="52"/>
  <c r="AH90" i="52" s="1"/>
  <c r="AM334" i="52"/>
  <c r="AN333" i="52"/>
  <c r="AK333" i="52"/>
  <c r="AJ334" i="52"/>
  <c r="AJ264" i="52"/>
  <c r="AK263" i="52"/>
  <c r="AM195" i="52"/>
  <c r="AN195" i="52" s="1"/>
  <c r="AN194" i="52"/>
  <c r="AJ90" i="52"/>
  <c r="AK90" i="52" s="1"/>
  <c r="AK89" i="52"/>
  <c r="AG54" i="52"/>
  <c r="AH53" i="52"/>
  <c r="AJ54" i="52"/>
  <c r="AK54" i="52" s="1"/>
  <c r="AK53" i="52"/>
  <c r="P369" i="52"/>
  <c r="P333" i="52"/>
  <c r="P298" i="52"/>
  <c r="P263" i="52"/>
  <c r="P228" i="52"/>
  <c r="P193" i="52"/>
  <c r="P158" i="52"/>
  <c r="P88" i="52"/>
  <c r="P123" i="52"/>
  <c r="P53" i="52"/>
  <c r="Q52" i="52"/>
  <c r="AH299" i="52"/>
  <c r="AG300" i="52"/>
  <c r="AH300" i="52" s="1"/>
  <c r="AT85" i="52"/>
  <c r="AT330" i="52"/>
  <c r="AM53" i="52"/>
  <c r="AN52" i="52"/>
  <c r="AP52" i="52" s="1"/>
  <c r="AR52" i="52" s="1"/>
  <c r="AN370" i="52"/>
  <c r="AM371" i="52"/>
  <c r="AN371" i="52" s="1"/>
  <c r="AK124" i="52"/>
  <c r="AJ125" i="52"/>
  <c r="AK125" i="52" s="1"/>
  <c r="AM90" i="52"/>
  <c r="AN90" i="52" s="1"/>
  <c r="AN89" i="52"/>
  <c r="AG229" i="52"/>
  <c r="AH228" i="52"/>
  <c r="AP228" i="52" s="1"/>
  <c r="AR228" i="52" s="1"/>
  <c r="AK159" i="52"/>
  <c r="AJ160" i="52"/>
  <c r="AK160" i="52" s="1"/>
  <c r="S368" i="52"/>
  <c r="S332" i="52"/>
  <c r="S297" i="52"/>
  <c r="S262" i="52"/>
  <c r="S227" i="52"/>
  <c r="S192" i="52"/>
  <c r="S122" i="52"/>
  <c r="S157" i="52"/>
  <c r="S87" i="52"/>
  <c r="T51" i="52"/>
  <c r="S52" i="52"/>
  <c r="AT49" i="52"/>
  <c r="AT366" i="52"/>
  <c r="AJ370" i="51"/>
  <c r="AK370" i="51" s="1"/>
  <c r="AP370" i="51" s="1"/>
  <c r="AR370" i="51" s="1"/>
  <c r="AK369" i="51"/>
  <c r="AP369" i="51" s="1"/>
  <c r="AR369" i="51" s="1"/>
  <c r="AP156" i="51"/>
  <c r="AR156" i="51" s="1"/>
  <c r="AP191" i="51"/>
  <c r="AR191" i="51" s="1"/>
  <c r="T330" i="51"/>
  <c r="T295" i="51"/>
  <c r="T260" i="51"/>
  <c r="T155" i="51"/>
  <c r="T225" i="51"/>
  <c r="T190" i="51"/>
  <c r="T120" i="51"/>
  <c r="T85" i="51"/>
  <c r="AG158" i="51"/>
  <c r="AH157" i="51"/>
  <c r="S331" i="51"/>
  <c r="S296" i="51"/>
  <c r="S261" i="51"/>
  <c r="S226" i="51"/>
  <c r="S191" i="51"/>
  <c r="S156" i="51"/>
  <c r="S121" i="51"/>
  <c r="S86" i="51"/>
  <c r="T51" i="51"/>
  <c r="T367" i="51" s="1"/>
  <c r="S52" i="51"/>
  <c r="S368" i="51" s="1"/>
  <c r="AK228" i="51"/>
  <c r="AJ229" i="51"/>
  <c r="AK229" i="51" s="1"/>
  <c r="AK262" i="51"/>
  <c r="AJ263" i="51"/>
  <c r="P331" i="51"/>
  <c r="P296" i="51"/>
  <c r="P261" i="51"/>
  <c r="P191" i="51"/>
  <c r="P226" i="51"/>
  <c r="P156" i="51"/>
  <c r="P121" i="51"/>
  <c r="P86" i="51"/>
  <c r="P52" i="51"/>
  <c r="P368" i="51" s="1"/>
  <c r="Q51" i="51"/>
  <c r="Q367" i="51" s="1"/>
  <c r="AH333" i="51"/>
  <c r="AG334" i="51"/>
  <c r="AH334" i="51" s="1"/>
  <c r="AJ123" i="51"/>
  <c r="AK122" i="51"/>
  <c r="AP122" i="51" s="1"/>
  <c r="AR122" i="51" s="1"/>
  <c r="AM263" i="51"/>
  <c r="AN262" i="51"/>
  <c r="AP51" i="51"/>
  <c r="AR51" i="51" s="1"/>
  <c r="AG193" i="51"/>
  <c r="AH192" i="51"/>
  <c r="N330" i="51"/>
  <c r="N295" i="51"/>
  <c r="N260" i="51"/>
  <c r="N225" i="51"/>
  <c r="N190" i="51"/>
  <c r="N155" i="51"/>
  <c r="N120" i="51"/>
  <c r="N85" i="51"/>
  <c r="Q330" i="51"/>
  <c r="Q295" i="51"/>
  <c r="Q260" i="51"/>
  <c r="Q225" i="51"/>
  <c r="Q190" i="51"/>
  <c r="Q120" i="51"/>
  <c r="Q155" i="51"/>
  <c r="Q85" i="51"/>
  <c r="V50" i="51"/>
  <c r="V366" i="51" s="1"/>
  <c r="AQ366" i="51" s="1"/>
  <c r="AS366" i="51" s="1"/>
  <c r="AT366" i="51" s="1"/>
  <c r="AK193" i="51"/>
  <c r="AJ194" i="51"/>
  <c r="AK194" i="51" s="1"/>
  <c r="AH87" i="51"/>
  <c r="AP87" i="51" s="1"/>
  <c r="AR87" i="51" s="1"/>
  <c r="AV87" i="51" s="1"/>
  <c r="B70" i="31" s="1"/>
  <c r="AG88" i="51"/>
  <c r="AN297" i="51"/>
  <c r="AM298" i="51"/>
  <c r="AN88" i="51"/>
  <c r="AM89" i="51"/>
  <c r="AN89" i="51" s="1"/>
  <c r="M331" i="51"/>
  <c r="M296" i="51"/>
  <c r="M261" i="51"/>
  <c r="M226" i="51"/>
  <c r="M191" i="51"/>
  <c r="M156" i="51"/>
  <c r="M121" i="51"/>
  <c r="M86" i="51"/>
  <c r="N51" i="51"/>
  <c r="N367" i="51" s="1"/>
  <c r="M52" i="51"/>
  <c r="M368" i="51" s="1"/>
  <c r="AG229" i="51"/>
  <c r="AH229" i="51" s="1"/>
  <c r="AH228" i="51"/>
  <c r="AN227" i="51"/>
  <c r="AP227" i="51" s="1"/>
  <c r="AR227" i="51" s="1"/>
  <c r="AM228" i="51"/>
  <c r="AM53" i="51"/>
  <c r="AN52" i="51"/>
  <c r="AJ53" i="51"/>
  <c r="AK52" i="51"/>
  <c r="V329" i="51"/>
  <c r="AQ329" i="51" s="1"/>
  <c r="AS329" i="51" s="1"/>
  <c r="AT329" i="51" s="1"/>
  <c r="V294" i="51"/>
  <c r="AQ294" i="51" s="1"/>
  <c r="AS294" i="51" s="1"/>
  <c r="AT294" i="51" s="1"/>
  <c r="V259" i="51"/>
  <c r="AQ259" i="51" s="1"/>
  <c r="V224" i="51"/>
  <c r="AQ224" i="51" s="1"/>
  <c r="AS224" i="51" s="1"/>
  <c r="AT224" i="51" s="1"/>
  <c r="V189" i="51"/>
  <c r="AQ189" i="51" s="1"/>
  <c r="AS189" i="51" s="1"/>
  <c r="AT189" i="51" s="1"/>
  <c r="V154" i="51"/>
  <c r="AQ154" i="51" s="1"/>
  <c r="AS154" i="51" s="1"/>
  <c r="AT154" i="51" s="1"/>
  <c r="V119" i="51"/>
  <c r="AQ119" i="51" s="1"/>
  <c r="AS119" i="51" s="1"/>
  <c r="AT119" i="51" s="1"/>
  <c r="V84" i="51"/>
  <c r="AQ84" i="51" s="1"/>
  <c r="AQ49" i="51"/>
  <c r="AS49" i="51" s="1"/>
  <c r="AT49" i="51" s="1"/>
  <c r="AK297" i="51"/>
  <c r="AJ298" i="51"/>
  <c r="AG53" i="51"/>
  <c r="AH52" i="51"/>
  <c r="AM124" i="51"/>
  <c r="AN124" i="51" s="1"/>
  <c r="AN123" i="51"/>
  <c r="AN192" i="51"/>
  <c r="AM193" i="51"/>
  <c r="AN157" i="51"/>
  <c r="AP157" i="51" s="1"/>
  <c r="AR157" i="51" s="1"/>
  <c r="AM158" i="51"/>
  <c r="AN333" i="51"/>
  <c r="AM334" i="51"/>
  <c r="AN334" i="51" s="1"/>
  <c r="AK332" i="51"/>
  <c r="AP332" i="51" s="1"/>
  <c r="AR332" i="51" s="1"/>
  <c r="AJ333" i="51"/>
  <c r="AP296" i="51"/>
  <c r="AR296" i="51" s="1"/>
  <c r="AH297" i="51"/>
  <c r="AG298" i="51"/>
  <c r="AH123" i="51"/>
  <c r="AG124" i="51"/>
  <c r="AH124" i="51" s="1"/>
  <c r="AJ89" i="51"/>
  <c r="AK89" i="51" s="1"/>
  <c r="AK88" i="51"/>
  <c r="AJ159" i="51"/>
  <c r="AK159" i="51" s="1"/>
  <c r="AK158" i="51"/>
  <c r="AG263" i="51"/>
  <c r="AH262" i="51"/>
  <c r="AP192" i="51" l="1"/>
  <c r="AR192" i="51" s="1"/>
  <c r="AP368" i="53"/>
  <c r="AR368" i="53" s="1"/>
  <c r="AS259" i="51"/>
  <c r="AT259" i="51" s="1"/>
  <c r="AB32" i="31" s="1"/>
  <c r="AU259" i="51"/>
  <c r="AG32" i="31"/>
  <c r="O32" i="31"/>
  <c r="AY32" i="31"/>
  <c r="AV32" i="31"/>
  <c r="AM32" i="31"/>
  <c r="AE32" i="31"/>
  <c r="R32" i="31"/>
  <c r="AP32" i="31"/>
  <c r="C32" i="31"/>
  <c r="AH32" i="31"/>
  <c r="AK32" i="31"/>
  <c r="AR32" i="31"/>
  <c r="AU32" i="31"/>
  <c r="P32" i="31"/>
  <c r="L32" i="31"/>
  <c r="W33" i="31"/>
  <c r="AA32" i="31"/>
  <c r="U32" i="31"/>
  <c r="AP52" i="53"/>
  <c r="AR52" i="53" s="1"/>
  <c r="V51" i="52"/>
  <c r="V332" i="52" s="1"/>
  <c r="AQ332" i="52" s="1"/>
  <c r="AS332" i="52" s="1"/>
  <c r="AS84" i="51"/>
  <c r="AT84" i="51" s="1"/>
  <c r="AU84" i="51"/>
  <c r="A67" i="31" s="1"/>
  <c r="H31" i="31"/>
  <c r="C66" i="31"/>
  <c r="AP334" i="53"/>
  <c r="AR334" i="53" s="1"/>
  <c r="AP333" i="53"/>
  <c r="AR333" i="53" s="1"/>
  <c r="AP195" i="52"/>
  <c r="AR195" i="52" s="1"/>
  <c r="AP227" i="53"/>
  <c r="AR227" i="53" s="1"/>
  <c r="T368" i="53"/>
  <c r="T332" i="53"/>
  <c r="T297" i="53"/>
  <c r="T262" i="53"/>
  <c r="T227" i="53"/>
  <c r="T192" i="53"/>
  <c r="T157" i="53"/>
  <c r="T122" i="53"/>
  <c r="T87" i="53"/>
  <c r="AH53" i="53"/>
  <c r="AG54" i="53"/>
  <c r="P368" i="53"/>
  <c r="P332" i="53"/>
  <c r="P297" i="53"/>
  <c r="P227" i="53"/>
  <c r="P262" i="53"/>
  <c r="P192" i="53"/>
  <c r="P157" i="53"/>
  <c r="P87" i="53"/>
  <c r="P122" i="53"/>
  <c r="P53" i="53"/>
  <c r="Q52" i="53"/>
  <c r="AP194" i="53"/>
  <c r="AR194" i="53" s="1"/>
  <c r="AN53" i="53"/>
  <c r="AM54" i="53"/>
  <c r="AN54" i="53" s="1"/>
  <c r="AM89" i="53"/>
  <c r="AN89" i="53" s="1"/>
  <c r="AP89" i="53" s="1"/>
  <c r="AR89" i="53" s="1"/>
  <c r="AN88" i="53"/>
  <c r="AP88" i="53" s="1"/>
  <c r="AR88" i="53" s="1"/>
  <c r="S369" i="53"/>
  <c r="S333" i="53"/>
  <c r="S298" i="53"/>
  <c r="S228" i="53"/>
  <c r="S193" i="53"/>
  <c r="S263" i="53"/>
  <c r="S158" i="53"/>
  <c r="S88" i="53"/>
  <c r="S123" i="53"/>
  <c r="S54" i="53"/>
  <c r="T53" i="53"/>
  <c r="M369" i="53"/>
  <c r="M298" i="53"/>
  <c r="M333" i="53"/>
  <c r="M263" i="53"/>
  <c r="M193" i="53"/>
  <c r="M228" i="53"/>
  <c r="M158" i="53"/>
  <c r="M88" i="53"/>
  <c r="M123" i="53"/>
  <c r="M54" i="53"/>
  <c r="N53" i="53"/>
  <c r="AP263" i="53"/>
  <c r="AR263" i="53" s="1"/>
  <c r="AH158" i="53"/>
  <c r="AP158" i="53" s="1"/>
  <c r="AR158" i="53" s="1"/>
  <c r="AG159" i="53"/>
  <c r="AH159" i="53" s="1"/>
  <c r="AP159" i="53" s="1"/>
  <c r="AR159" i="53" s="1"/>
  <c r="AG370" i="53"/>
  <c r="AH370" i="53" s="1"/>
  <c r="AH369" i="53"/>
  <c r="AN298" i="53"/>
  <c r="AM299" i="53"/>
  <c r="AN299" i="53" s="1"/>
  <c r="N368" i="53"/>
  <c r="N332" i="53"/>
  <c r="N297" i="53"/>
  <c r="N262" i="53"/>
  <c r="N227" i="53"/>
  <c r="N157" i="53"/>
  <c r="N122" i="53"/>
  <c r="N192" i="53"/>
  <c r="N87" i="53"/>
  <c r="AP264" i="53"/>
  <c r="AR264" i="53" s="1"/>
  <c r="AJ299" i="53"/>
  <c r="AK299" i="53" s="1"/>
  <c r="AK298" i="53"/>
  <c r="AJ54" i="53"/>
  <c r="AK54" i="53" s="1"/>
  <c r="AK53" i="53"/>
  <c r="AN228" i="53"/>
  <c r="AM229" i="53"/>
  <c r="AN229" i="53" s="1"/>
  <c r="V366" i="53"/>
  <c r="AQ366" i="53" s="1"/>
  <c r="AS366" i="53" s="1"/>
  <c r="AT366" i="53" s="1"/>
  <c r="V330" i="53"/>
  <c r="AQ330" i="53" s="1"/>
  <c r="AS330" i="53" s="1"/>
  <c r="AT330" i="53" s="1"/>
  <c r="V295" i="53"/>
  <c r="AQ295" i="53" s="1"/>
  <c r="AS295" i="53" s="1"/>
  <c r="AT295" i="53" s="1"/>
  <c r="V260" i="53"/>
  <c r="AQ260" i="53" s="1"/>
  <c r="AS260" i="53" s="1"/>
  <c r="AT260" i="53" s="1"/>
  <c r="V225" i="53"/>
  <c r="AQ225" i="53" s="1"/>
  <c r="AS225" i="53" s="1"/>
  <c r="AT225" i="53" s="1"/>
  <c r="V190" i="53"/>
  <c r="AQ190" i="53" s="1"/>
  <c r="AS190" i="53" s="1"/>
  <c r="AT190" i="53" s="1"/>
  <c r="V155" i="53"/>
  <c r="AQ155" i="53" s="1"/>
  <c r="AS155" i="53" s="1"/>
  <c r="AT155" i="53" s="1"/>
  <c r="V120" i="53"/>
  <c r="AQ120" i="53" s="1"/>
  <c r="AS120" i="53" s="1"/>
  <c r="AT120" i="53" s="1"/>
  <c r="V85" i="53"/>
  <c r="AQ85" i="53" s="1"/>
  <c r="AS85" i="53" s="1"/>
  <c r="AT85" i="53" s="1"/>
  <c r="AQ50" i="53"/>
  <c r="AS50" i="53" s="1"/>
  <c r="AT50" i="53" s="1"/>
  <c r="AJ229" i="53"/>
  <c r="AK229" i="53" s="1"/>
  <c r="AK228" i="53"/>
  <c r="AJ124" i="53"/>
  <c r="AK124" i="53" s="1"/>
  <c r="AP124" i="53" s="1"/>
  <c r="AR124" i="53" s="1"/>
  <c r="AK123" i="53"/>
  <c r="AP123" i="53" s="1"/>
  <c r="AR123" i="53" s="1"/>
  <c r="Q367" i="53"/>
  <c r="Q331" i="53"/>
  <c r="Q296" i="53"/>
  <c r="Q261" i="53"/>
  <c r="Q226" i="53"/>
  <c r="Q191" i="53"/>
  <c r="Q156" i="53"/>
  <c r="Q121" i="53"/>
  <c r="Q86" i="53"/>
  <c r="V51" i="53"/>
  <c r="AN369" i="53"/>
  <c r="AP369" i="53" s="1"/>
  <c r="AR369" i="53" s="1"/>
  <c r="AM370" i="53"/>
  <c r="AN370" i="53" s="1"/>
  <c r="AH228" i="53"/>
  <c r="AG229" i="53"/>
  <c r="AH229" i="53" s="1"/>
  <c r="AP193" i="53"/>
  <c r="AR193" i="53" s="1"/>
  <c r="AP89" i="52"/>
  <c r="AR89" i="52" s="1"/>
  <c r="AP298" i="52"/>
  <c r="AR298" i="52" s="1"/>
  <c r="AP90" i="52"/>
  <c r="AR90" i="52" s="1"/>
  <c r="AP333" i="52"/>
  <c r="AR333" i="52" s="1"/>
  <c r="AH264" i="52"/>
  <c r="AG265" i="52"/>
  <c r="AH265" i="52" s="1"/>
  <c r="M369" i="52"/>
  <c r="M333" i="52"/>
  <c r="M298" i="52"/>
  <c r="M263" i="52"/>
  <c r="M228" i="52"/>
  <c r="M193" i="52"/>
  <c r="M158" i="52"/>
  <c r="M123" i="52"/>
  <c r="M88" i="52"/>
  <c r="M53" i="52"/>
  <c r="N52" i="52"/>
  <c r="AM125" i="52"/>
  <c r="AN125" i="52" s="1"/>
  <c r="AP125" i="52" s="1"/>
  <c r="AR125" i="52" s="1"/>
  <c r="AN124" i="52"/>
  <c r="AP124" i="52" s="1"/>
  <c r="AR124" i="52" s="1"/>
  <c r="AG160" i="52"/>
  <c r="AH160" i="52" s="1"/>
  <c r="AP160" i="52" s="1"/>
  <c r="AR160" i="52" s="1"/>
  <c r="AH159" i="52"/>
  <c r="AP159" i="52" s="1"/>
  <c r="AR159" i="52" s="1"/>
  <c r="AG335" i="52"/>
  <c r="AH335" i="52" s="1"/>
  <c r="AH334" i="52"/>
  <c r="Q369" i="52"/>
  <c r="Q333" i="52"/>
  <c r="Q298" i="52"/>
  <c r="Q263" i="52"/>
  <c r="Q228" i="52"/>
  <c r="Q158" i="52"/>
  <c r="Q123" i="52"/>
  <c r="Q193" i="52"/>
  <c r="Q88" i="52"/>
  <c r="S369" i="52"/>
  <c r="S333" i="52"/>
  <c r="S298" i="52"/>
  <c r="S263" i="52"/>
  <c r="S228" i="52"/>
  <c r="S158" i="52"/>
  <c r="S193" i="52"/>
  <c r="S123" i="52"/>
  <c r="S88" i="52"/>
  <c r="T52" i="52"/>
  <c r="S53" i="52"/>
  <c r="AN334" i="52"/>
  <c r="AM335" i="52"/>
  <c r="AN335" i="52" s="1"/>
  <c r="AH370" i="52"/>
  <c r="AP370" i="52" s="1"/>
  <c r="AR370" i="52" s="1"/>
  <c r="AG371" i="52"/>
  <c r="AH371" i="52" s="1"/>
  <c r="AP371" i="52" s="1"/>
  <c r="AR371" i="52" s="1"/>
  <c r="AP194" i="52"/>
  <c r="AR194" i="52" s="1"/>
  <c r="P370" i="52"/>
  <c r="P334" i="52"/>
  <c r="P299" i="52"/>
  <c r="P229" i="52"/>
  <c r="P264" i="52"/>
  <c r="P194" i="52"/>
  <c r="P159" i="52"/>
  <c r="P124" i="52"/>
  <c r="P54" i="52"/>
  <c r="Q53" i="52"/>
  <c r="P89" i="52"/>
  <c r="T368" i="52"/>
  <c r="T332" i="52"/>
  <c r="T297" i="52"/>
  <c r="T262" i="52"/>
  <c r="T192" i="52"/>
  <c r="T227" i="52"/>
  <c r="T157" i="52"/>
  <c r="T122" i="52"/>
  <c r="T87" i="52"/>
  <c r="AH229" i="52"/>
  <c r="AP229" i="52" s="1"/>
  <c r="AR229" i="52" s="1"/>
  <c r="AG230" i="52"/>
  <c r="AH230" i="52" s="1"/>
  <c r="AP230" i="52" s="1"/>
  <c r="AR230" i="52" s="1"/>
  <c r="AN53" i="52"/>
  <c r="AP53" i="52" s="1"/>
  <c r="AR53" i="52" s="1"/>
  <c r="AM54" i="52"/>
  <c r="AN54" i="52" s="1"/>
  <c r="AH54" i="52"/>
  <c r="AP263" i="52"/>
  <c r="AR263" i="52" s="1"/>
  <c r="AM300" i="52"/>
  <c r="AN300" i="52" s="1"/>
  <c r="AN299" i="52"/>
  <c r="AJ300" i="52"/>
  <c r="AK300" i="52" s="1"/>
  <c r="AK299" i="52"/>
  <c r="AK264" i="52"/>
  <c r="AP264" i="52" s="1"/>
  <c r="AR264" i="52" s="1"/>
  <c r="AJ265" i="52"/>
  <c r="AK265" i="52" s="1"/>
  <c r="N368" i="52"/>
  <c r="N332" i="52"/>
  <c r="N297" i="52"/>
  <c r="N262" i="52"/>
  <c r="N227" i="52"/>
  <c r="N157" i="52"/>
  <c r="N122" i="52"/>
  <c r="N192" i="52"/>
  <c r="N87" i="52"/>
  <c r="AJ335" i="52"/>
  <c r="AK335" i="52" s="1"/>
  <c r="AK334" i="52"/>
  <c r="V367" i="52"/>
  <c r="AQ367" i="52" s="1"/>
  <c r="AS367" i="52" s="1"/>
  <c r="AT367" i="52" s="1"/>
  <c r="V331" i="52"/>
  <c r="AQ331" i="52" s="1"/>
  <c r="AS331" i="52" s="1"/>
  <c r="AT331" i="52" s="1"/>
  <c r="V296" i="52"/>
  <c r="AQ296" i="52" s="1"/>
  <c r="AS296" i="52" s="1"/>
  <c r="AT296" i="52" s="1"/>
  <c r="V261" i="52"/>
  <c r="AQ261" i="52" s="1"/>
  <c r="AS261" i="52" s="1"/>
  <c r="AT261" i="52" s="1"/>
  <c r="V191" i="52"/>
  <c r="AQ191" i="52" s="1"/>
  <c r="AS191" i="52" s="1"/>
  <c r="AT191" i="52" s="1"/>
  <c r="V226" i="52"/>
  <c r="AQ226" i="52" s="1"/>
  <c r="AS226" i="52" s="1"/>
  <c r="AT226" i="52" s="1"/>
  <c r="V156" i="52"/>
  <c r="AQ156" i="52" s="1"/>
  <c r="AS156" i="52" s="1"/>
  <c r="AT156" i="52" s="1"/>
  <c r="V121" i="52"/>
  <c r="AQ121" i="52" s="1"/>
  <c r="AS121" i="52" s="1"/>
  <c r="AT121" i="52" s="1"/>
  <c r="V86" i="52"/>
  <c r="AQ86" i="52" s="1"/>
  <c r="AS86" i="52" s="1"/>
  <c r="AT86" i="52" s="1"/>
  <c r="AQ50" i="52"/>
  <c r="AS50" i="52" s="1"/>
  <c r="AT50" i="52" s="1"/>
  <c r="AP52" i="51"/>
  <c r="AR52" i="51" s="1"/>
  <c r="AG264" i="51"/>
  <c r="AH264" i="51" s="1"/>
  <c r="AH263" i="51"/>
  <c r="AH53" i="51"/>
  <c r="AG54" i="51"/>
  <c r="AH54" i="51" s="1"/>
  <c r="N331" i="51"/>
  <c r="N296" i="51"/>
  <c r="N261" i="51"/>
  <c r="N226" i="51"/>
  <c r="N191" i="51"/>
  <c r="N156" i="51"/>
  <c r="N86" i="51"/>
  <c r="N121" i="51"/>
  <c r="AK298" i="51"/>
  <c r="AJ299" i="51"/>
  <c r="AK299" i="51" s="1"/>
  <c r="AP297" i="51"/>
  <c r="AR297" i="51" s="1"/>
  <c r="AJ54" i="51"/>
  <c r="AK54" i="51" s="1"/>
  <c r="AK53" i="51"/>
  <c r="AG194" i="51"/>
  <c r="AH194" i="51" s="1"/>
  <c r="AH193" i="51"/>
  <c r="Q331" i="51"/>
  <c r="Q296" i="51"/>
  <c r="Q261" i="51"/>
  <c r="Q226" i="51"/>
  <c r="Q191" i="51"/>
  <c r="Q156" i="51"/>
  <c r="Q121" i="51"/>
  <c r="Q86" i="51"/>
  <c r="V51" i="51"/>
  <c r="V367" i="51" s="1"/>
  <c r="AQ367" i="51" s="1"/>
  <c r="AS367" i="51" s="1"/>
  <c r="AT367" i="51" s="1"/>
  <c r="AJ334" i="51"/>
  <c r="AK334" i="51" s="1"/>
  <c r="AP334" i="51" s="1"/>
  <c r="AR334" i="51" s="1"/>
  <c r="AK333" i="51"/>
  <c r="AP333" i="51" s="1"/>
  <c r="AR333" i="51" s="1"/>
  <c r="AN193" i="51"/>
  <c r="AM194" i="51"/>
  <c r="AN194" i="51" s="1"/>
  <c r="P332" i="51"/>
  <c r="P297" i="51"/>
  <c r="P262" i="51"/>
  <c r="P227" i="51"/>
  <c r="P192" i="51"/>
  <c r="P157" i="51"/>
  <c r="P122" i="51"/>
  <c r="P87" i="51"/>
  <c r="Q52" i="51"/>
  <c r="Q368" i="51" s="1"/>
  <c r="P53" i="51"/>
  <c r="P369" i="51" s="1"/>
  <c r="T331" i="51"/>
  <c r="T296" i="51"/>
  <c r="T261" i="51"/>
  <c r="T226" i="51"/>
  <c r="T191" i="51"/>
  <c r="T121" i="51"/>
  <c r="T86" i="51"/>
  <c r="T156" i="51"/>
  <c r="AH158" i="51"/>
  <c r="AG159" i="51"/>
  <c r="AH159" i="51" s="1"/>
  <c r="AM54" i="51"/>
  <c r="AN54" i="51" s="1"/>
  <c r="AN53" i="51"/>
  <c r="AN298" i="51"/>
  <c r="AM299" i="51"/>
  <c r="AN299" i="51" s="1"/>
  <c r="S332" i="51"/>
  <c r="S297" i="51"/>
  <c r="S262" i="51"/>
  <c r="S227" i="51"/>
  <c r="S157" i="51"/>
  <c r="S122" i="51"/>
  <c r="S87" i="51"/>
  <c r="S192" i="51"/>
  <c r="S53" i="51"/>
  <c r="S369" i="51" s="1"/>
  <c r="T52" i="51"/>
  <c r="T368" i="51" s="1"/>
  <c r="V330" i="51"/>
  <c r="AQ330" i="51" s="1"/>
  <c r="AS330" i="51" s="1"/>
  <c r="AT330" i="51" s="1"/>
  <c r="V295" i="51"/>
  <c r="AQ295" i="51" s="1"/>
  <c r="AS295" i="51" s="1"/>
  <c r="AT295" i="51" s="1"/>
  <c r="V260" i="51"/>
  <c r="AQ260" i="51" s="1"/>
  <c r="V225" i="51"/>
  <c r="AQ225" i="51" s="1"/>
  <c r="AS225" i="51" s="1"/>
  <c r="AT225" i="51" s="1"/>
  <c r="V190" i="51"/>
  <c r="AQ190" i="51" s="1"/>
  <c r="AS190" i="51" s="1"/>
  <c r="AT190" i="51" s="1"/>
  <c r="V155" i="51"/>
  <c r="AQ155" i="51" s="1"/>
  <c r="AS155" i="51" s="1"/>
  <c r="AT155" i="51" s="1"/>
  <c r="V85" i="51"/>
  <c r="AQ85" i="51" s="1"/>
  <c r="V120" i="51"/>
  <c r="AQ120" i="51" s="1"/>
  <c r="AS120" i="51" s="1"/>
  <c r="AT120" i="51" s="1"/>
  <c r="AQ50" i="51"/>
  <c r="AS50" i="51" s="1"/>
  <c r="AT50" i="51" s="1"/>
  <c r="AN263" i="51"/>
  <c r="AM264" i="51"/>
  <c r="AN264" i="51" s="1"/>
  <c r="AJ264" i="51"/>
  <c r="AK264" i="51" s="1"/>
  <c r="AK263" i="51"/>
  <c r="AH88" i="51"/>
  <c r="AP88" i="51" s="1"/>
  <c r="AR88" i="51" s="1"/>
  <c r="AV88" i="51" s="1"/>
  <c r="B71" i="31" s="1"/>
  <c r="AG89" i="51"/>
  <c r="AH89" i="51" s="1"/>
  <c r="AP89" i="51" s="1"/>
  <c r="AR89" i="51" s="1"/>
  <c r="AP262" i="51"/>
  <c r="AR262" i="51" s="1"/>
  <c r="AV262" i="51" s="1"/>
  <c r="AG299" i="51"/>
  <c r="AH299" i="51" s="1"/>
  <c r="AH298" i="51"/>
  <c r="AN158" i="51"/>
  <c r="AM159" i="51"/>
  <c r="AN159" i="51" s="1"/>
  <c r="AM229" i="51"/>
  <c r="AN229" i="51" s="1"/>
  <c r="AP229" i="51" s="1"/>
  <c r="AR229" i="51" s="1"/>
  <c r="AN228" i="51"/>
  <c r="AP228" i="51" s="1"/>
  <c r="AR228" i="51" s="1"/>
  <c r="M332" i="51"/>
  <c r="M297" i="51"/>
  <c r="M262" i="51"/>
  <c r="M192" i="51"/>
  <c r="M227" i="51"/>
  <c r="M157" i="51"/>
  <c r="M87" i="51"/>
  <c r="M122" i="51"/>
  <c r="M53" i="51"/>
  <c r="M369" i="51" s="1"/>
  <c r="N52" i="51"/>
  <c r="N368" i="51" s="1"/>
  <c r="AJ124" i="51"/>
  <c r="AK124" i="51" s="1"/>
  <c r="AP124" i="51" s="1"/>
  <c r="AR124" i="51" s="1"/>
  <c r="AK123" i="51"/>
  <c r="AP123" i="51" s="1"/>
  <c r="AR123" i="51" s="1"/>
  <c r="V87" i="52" l="1"/>
  <c r="AQ87" i="52" s="1"/>
  <c r="AS87" i="52" s="1"/>
  <c r="V122" i="52"/>
  <c r="AQ122" i="52" s="1"/>
  <c r="AS122" i="52" s="1"/>
  <c r="V368" i="52"/>
  <c r="AQ368" i="52" s="1"/>
  <c r="AS368" i="52" s="1"/>
  <c r="AP53" i="53"/>
  <c r="AR53" i="53" s="1"/>
  <c r="V52" i="52"/>
  <c r="AP159" i="51"/>
  <c r="AR159" i="51" s="1"/>
  <c r="AV89" i="51"/>
  <c r="B72" i="31" s="1"/>
  <c r="AS260" i="51"/>
  <c r="AT260" i="51" s="1"/>
  <c r="AB33" i="31" s="1"/>
  <c r="AU260" i="51"/>
  <c r="O33" i="31"/>
  <c r="V192" i="52"/>
  <c r="AQ192" i="52" s="1"/>
  <c r="AS192" i="52" s="1"/>
  <c r="U33" i="31"/>
  <c r="R33" i="31"/>
  <c r="V157" i="52"/>
  <c r="AQ157" i="52" s="1"/>
  <c r="AS157" i="52" s="1"/>
  <c r="AY33" i="31"/>
  <c r="W34" i="31"/>
  <c r="P33" i="31"/>
  <c r="V227" i="52"/>
  <c r="AQ227" i="52" s="1"/>
  <c r="AS227" i="52" s="1"/>
  <c r="AP33" i="31"/>
  <c r="L33" i="31"/>
  <c r="AM33" i="31"/>
  <c r="AA33" i="31"/>
  <c r="V262" i="52"/>
  <c r="AQ262" i="52" s="1"/>
  <c r="AS262" i="52" s="1"/>
  <c r="AE33" i="31"/>
  <c r="AR33" i="31"/>
  <c r="AG33" i="31"/>
  <c r="AQ51" i="52"/>
  <c r="AS51" i="52" s="1"/>
  <c r="V297" i="52"/>
  <c r="AQ297" i="52" s="1"/>
  <c r="AS297" i="52" s="1"/>
  <c r="AT297" i="52" s="1"/>
  <c r="AK33" i="31"/>
  <c r="C33" i="31"/>
  <c r="AH33" i="31"/>
  <c r="AV33" i="31"/>
  <c r="AU33" i="31"/>
  <c r="AP193" i="51"/>
  <c r="AR193" i="51" s="1"/>
  <c r="AP370" i="53"/>
  <c r="AR370" i="53" s="1"/>
  <c r="AP194" i="51"/>
  <c r="AR194" i="51" s="1"/>
  <c r="AP300" i="52"/>
  <c r="AR300" i="52" s="1"/>
  <c r="AS85" i="51"/>
  <c r="AT85" i="51" s="1"/>
  <c r="AU85" i="51"/>
  <c r="A68" i="31" s="1"/>
  <c r="H32" i="31"/>
  <c r="C67" i="31"/>
  <c r="AP299" i="52"/>
  <c r="AR299" i="52" s="1"/>
  <c r="AP158" i="51"/>
  <c r="AR158" i="51" s="1"/>
  <c r="AP298" i="53"/>
  <c r="AR298" i="53" s="1"/>
  <c r="AP229" i="53"/>
  <c r="AR229" i="53" s="1"/>
  <c r="AH54" i="53"/>
  <c r="AP54" i="53" s="1"/>
  <c r="AR54" i="53" s="1"/>
  <c r="V367" i="53"/>
  <c r="AQ367" i="53" s="1"/>
  <c r="AS367" i="53" s="1"/>
  <c r="AT367" i="53" s="1"/>
  <c r="V331" i="53"/>
  <c r="AQ331" i="53" s="1"/>
  <c r="AS331" i="53" s="1"/>
  <c r="AT331" i="53" s="1"/>
  <c r="V296" i="53"/>
  <c r="AQ296" i="53" s="1"/>
  <c r="AS296" i="53" s="1"/>
  <c r="AT296" i="53" s="1"/>
  <c r="V261" i="53"/>
  <c r="AQ261" i="53" s="1"/>
  <c r="AS261" i="53" s="1"/>
  <c r="AT261" i="53" s="1"/>
  <c r="V226" i="53"/>
  <c r="AQ226" i="53" s="1"/>
  <c r="AS226" i="53" s="1"/>
  <c r="AT226" i="53" s="1"/>
  <c r="V191" i="53"/>
  <c r="AQ191" i="53" s="1"/>
  <c r="AS191" i="53" s="1"/>
  <c r="AT191" i="53" s="1"/>
  <c r="V156" i="53"/>
  <c r="AQ156" i="53" s="1"/>
  <c r="AS156" i="53" s="1"/>
  <c r="AT156" i="53" s="1"/>
  <c r="V121" i="53"/>
  <c r="AQ121" i="53" s="1"/>
  <c r="AS121" i="53" s="1"/>
  <c r="AT121" i="53" s="1"/>
  <c r="V86" i="53"/>
  <c r="AQ86" i="53" s="1"/>
  <c r="AS86" i="53" s="1"/>
  <c r="AT86" i="53" s="1"/>
  <c r="AQ51" i="53"/>
  <c r="AS51" i="53" s="1"/>
  <c r="AT51" i="53" s="1"/>
  <c r="N369" i="53"/>
  <c r="N333" i="53"/>
  <c r="N298" i="53"/>
  <c r="N263" i="53"/>
  <c r="N228" i="53"/>
  <c r="N193" i="53"/>
  <c r="N158" i="53"/>
  <c r="N123" i="53"/>
  <c r="N88" i="53"/>
  <c r="T369" i="53"/>
  <c r="T333" i="53"/>
  <c r="T298" i="53"/>
  <c r="T263" i="53"/>
  <c r="T228" i="53"/>
  <c r="T193" i="53"/>
  <c r="T158" i="53"/>
  <c r="T123" i="53"/>
  <c r="T88" i="53"/>
  <c r="M370" i="53"/>
  <c r="M334" i="53"/>
  <c r="M299" i="53"/>
  <c r="M264" i="53"/>
  <c r="M229" i="53"/>
  <c r="M194" i="53"/>
  <c r="M159" i="53"/>
  <c r="M124" i="53"/>
  <c r="M89" i="53"/>
  <c r="N54" i="53"/>
  <c r="S370" i="53"/>
  <c r="S334" i="53"/>
  <c r="S299" i="53"/>
  <c r="S264" i="53"/>
  <c r="S229" i="53"/>
  <c r="S194" i="53"/>
  <c r="S159" i="53"/>
  <c r="S124" i="53"/>
  <c r="S89" i="53"/>
  <c r="T54" i="53"/>
  <c r="Q368" i="53"/>
  <c r="Q332" i="53"/>
  <c r="Q297" i="53"/>
  <c r="Q262" i="53"/>
  <c r="Q192" i="53"/>
  <c r="Q227" i="53"/>
  <c r="Q157" i="53"/>
  <c r="Q122" i="53"/>
  <c r="Q87" i="53"/>
  <c r="V52" i="53"/>
  <c r="AP228" i="53"/>
  <c r="AR228" i="53" s="1"/>
  <c r="AP299" i="53"/>
  <c r="AR299" i="53" s="1"/>
  <c r="P369" i="53"/>
  <c r="P333" i="53"/>
  <c r="P298" i="53"/>
  <c r="P263" i="53"/>
  <c r="P228" i="53"/>
  <c r="P193" i="53"/>
  <c r="P158" i="53"/>
  <c r="P123" i="53"/>
  <c r="P88" i="53"/>
  <c r="Q53" i="53"/>
  <c r="P54" i="53"/>
  <c r="AT157" i="52"/>
  <c r="AP334" i="52"/>
  <c r="AR334" i="52" s="1"/>
  <c r="AP335" i="52"/>
  <c r="AR335" i="52" s="1"/>
  <c r="AT227" i="52"/>
  <c r="AT192" i="52"/>
  <c r="Q370" i="52"/>
  <c r="Q334" i="52"/>
  <c r="Q299" i="52"/>
  <c r="Q264" i="52"/>
  <c r="Q229" i="52"/>
  <c r="Q194" i="52"/>
  <c r="Q159" i="52"/>
  <c r="Q124" i="52"/>
  <c r="Q89" i="52"/>
  <c r="P371" i="52"/>
  <c r="P335" i="52"/>
  <c r="P300" i="52"/>
  <c r="P265" i="52"/>
  <c r="P195" i="52"/>
  <c r="P230" i="52"/>
  <c r="P160" i="52"/>
  <c r="P125" i="52"/>
  <c r="P90" i="52"/>
  <c r="Q54" i="52"/>
  <c r="AT262" i="52"/>
  <c r="S370" i="52"/>
  <c r="S334" i="52"/>
  <c r="S299" i="52"/>
  <c r="S264" i="52"/>
  <c r="S229" i="52"/>
  <c r="S194" i="52"/>
  <c r="S159" i="52"/>
  <c r="S89" i="52"/>
  <c r="S54" i="52"/>
  <c r="S124" i="52"/>
  <c r="T53" i="52"/>
  <c r="AT51" i="52"/>
  <c r="T369" i="52"/>
  <c r="T333" i="52"/>
  <c r="T298" i="52"/>
  <c r="T263" i="52"/>
  <c r="T193" i="52"/>
  <c r="T228" i="52"/>
  <c r="T158" i="52"/>
  <c r="T123" i="52"/>
  <c r="T88" i="52"/>
  <c r="N369" i="52"/>
  <c r="N333" i="52"/>
  <c r="N298" i="52"/>
  <c r="N263" i="52"/>
  <c r="N193" i="52"/>
  <c r="N228" i="52"/>
  <c r="N123" i="52"/>
  <c r="N158" i="52"/>
  <c r="N88" i="52"/>
  <c r="AT332" i="52"/>
  <c r="AP265" i="52"/>
  <c r="AR265" i="52" s="1"/>
  <c r="V369" i="52"/>
  <c r="AQ369" i="52" s="1"/>
  <c r="AS369" i="52" s="1"/>
  <c r="AT369" i="52" s="1"/>
  <c r="V298" i="52"/>
  <c r="AQ298" i="52" s="1"/>
  <c r="AS298" i="52" s="1"/>
  <c r="V333" i="52"/>
  <c r="AQ333" i="52" s="1"/>
  <c r="AS333" i="52" s="1"/>
  <c r="AT333" i="52" s="1"/>
  <c r="V263" i="52"/>
  <c r="AQ263" i="52" s="1"/>
  <c r="AS263" i="52" s="1"/>
  <c r="V228" i="52"/>
  <c r="AQ228" i="52" s="1"/>
  <c r="AS228" i="52" s="1"/>
  <c r="V193" i="52"/>
  <c r="AQ193" i="52" s="1"/>
  <c r="AS193" i="52" s="1"/>
  <c r="V123" i="52"/>
  <c r="AQ123" i="52" s="1"/>
  <c r="AS123" i="52" s="1"/>
  <c r="AT123" i="52" s="1"/>
  <c r="V158" i="52"/>
  <c r="AQ158" i="52" s="1"/>
  <c r="AS158" i="52" s="1"/>
  <c r="AT158" i="52" s="1"/>
  <c r="V88" i="52"/>
  <c r="AQ88" i="52" s="1"/>
  <c r="AS88" i="52" s="1"/>
  <c r="AT88" i="52" s="1"/>
  <c r="AQ52" i="52"/>
  <c r="AS52" i="52" s="1"/>
  <c r="M370" i="52"/>
  <c r="M334" i="52"/>
  <c r="M264" i="52"/>
  <c r="M299" i="52"/>
  <c r="M229" i="52"/>
  <c r="M159" i="52"/>
  <c r="M124" i="52"/>
  <c r="M194" i="52"/>
  <c r="M89" i="52"/>
  <c r="N53" i="52"/>
  <c r="M54" i="52"/>
  <c r="AP54" i="52"/>
  <c r="AR54" i="52" s="1"/>
  <c r="AT87" i="52"/>
  <c r="AT368" i="52"/>
  <c r="AT122" i="52"/>
  <c r="AP264" i="51"/>
  <c r="AR264" i="51" s="1"/>
  <c r="S333" i="51"/>
  <c r="S298" i="51"/>
  <c r="S263" i="51"/>
  <c r="S228" i="51"/>
  <c r="S158" i="51"/>
  <c r="S193" i="51"/>
  <c r="S123" i="51"/>
  <c r="S88" i="51"/>
  <c r="S54" i="51"/>
  <c r="S370" i="51" s="1"/>
  <c r="T53" i="51"/>
  <c r="T369" i="51" s="1"/>
  <c r="AP53" i="51"/>
  <c r="AR53" i="51" s="1"/>
  <c r="AP298" i="51"/>
  <c r="AR298" i="51" s="1"/>
  <c r="M333" i="51"/>
  <c r="M298" i="51"/>
  <c r="M263" i="51"/>
  <c r="M228" i="51"/>
  <c r="M193" i="51"/>
  <c r="M158" i="51"/>
  <c r="M123" i="51"/>
  <c r="M54" i="51"/>
  <c r="M370" i="51" s="1"/>
  <c r="M88" i="51"/>
  <c r="N53" i="51"/>
  <c r="N369" i="51" s="1"/>
  <c r="P333" i="51"/>
  <c r="P298" i="51"/>
  <c r="P263" i="51"/>
  <c r="P193" i="51"/>
  <c r="P228" i="51"/>
  <c r="P158" i="51"/>
  <c r="P123" i="51"/>
  <c r="P88" i="51"/>
  <c r="Q53" i="51"/>
  <c r="Q369" i="51" s="1"/>
  <c r="P54" i="51"/>
  <c r="P370" i="51" s="1"/>
  <c r="Q297" i="51"/>
  <c r="Q332" i="51"/>
  <c r="Q262" i="51"/>
  <c r="Q227" i="51"/>
  <c r="Q192" i="51"/>
  <c r="Q157" i="51"/>
  <c r="Q87" i="51"/>
  <c r="Q122" i="51"/>
  <c r="V52" i="51"/>
  <c r="V368" i="51" s="1"/>
  <c r="AQ368" i="51" s="1"/>
  <c r="AS368" i="51" s="1"/>
  <c r="AT368" i="51" s="1"/>
  <c r="V331" i="51"/>
  <c r="AQ331" i="51" s="1"/>
  <c r="AS331" i="51" s="1"/>
  <c r="AT331" i="51" s="1"/>
  <c r="V296" i="51"/>
  <c r="AQ296" i="51" s="1"/>
  <c r="AS296" i="51" s="1"/>
  <c r="AT296" i="51" s="1"/>
  <c r="V261" i="51"/>
  <c r="AQ261" i="51" s="1"/>
  <c r="V226" i="51"/>
  <c r="AQ226" i="51" s="1"/>
  <c r="AS226" i="51" s="1"/>
  <c r="AT226" i="51" s="1"/>
  <c r="V191" i="51"/>
  <c r="AQ191" i="51" s="1"/>
  <c r="AS191" i="51" s="1"/>
  <c r="AT191" i="51" s="1"/>
  <c r="V156" i="51"/>
  <c r="AQ156" i="51" s="1"/>
  <c r="AS156" i="51" s="1"/>
  <c r="AT156" i="51" s="1"/>
  <c r="V121" i="51"/>
  <c r="AQ121" i="51" s="1"/>
  <c r="AS121" i="51" s="1"/>
  <c r="AT121" i="51" s="1"/>
  <c r="V86" i="51"/>
  <c r="AQ86" i="51" s="1"/>
  <c r="AQ51" i="51"/>
  <c r="AS51" i="51" s="1"/>
  <c r="AT51" i="51" s="1"/>
  <c r="AP54" i="51"/>
  <c r="AR54" i="51" s="1"/>
  <c r="N332" i="51"/>
  <c r="N262" i="51"/>
  <c r="N297" i="51"/>
  <c r="N227" i="51"/>
  <c r="N192" i="51"/>
  <c r="N157" i="51"/>
  <c r="N122" i="51"/>
  <c r="N87" i="51"/>
  <c r="AP263" i="51"/>
  <c r="AR263" i="51" s="1"/>
  <c r="AV263" i="51" s="1"/>
  <c r="T332" i="51"/>
  <c r="T297" i="51"/>
  <c r="T262" i="51"/>
  <c r="T227" i="51"/>
  <c r="T192" i="51"/>
  <c r="T157" i="51"/>
  <c r="T122" i="51"/>
  <c r="T87" i="51"/>
  <c r="AP299" i="51"/>
  <c r="AR299" i="51" s="1"/>
  <c r="AT193" i="52" l="1"/>
  <c r="AT52" i="52"/>
  <c r="AT263" i="52"/>
  <c r="AA35" i="31" s="1"/>
  <c r="AT298" i="52"/>
  <c r="AG35" i="31" s="1"/>
  <c r="AS261" i="51"/>
  <c r="AT261" i="51" s="1"/>
  <c r="AB34" i="31" s="1"/>
  <c r="AU261" i="51"/>
  <c r="AV264" i="51"/>
  <c r="R34" i="31"/>
  <c r="AA34" i="31"/>
  <c r="AK34" i="31"/>
  <c r="P35" i="31"/>
  <c r="AU34" i="31"/>
  <c r="AM34" i="31"/>
  <c r="AG34" i="31"/>
  <c r="AV34" i="31"/>
  <c r="O34" i="31"/>
  <c r="C34" i="31"/>
  <c r="AH34" i="31"/>
  <c r="U34" i="31"/>
  <c r="P34" i="31"/>
  <c r="AV35" i="31"/>
  <c r="AY34" i="31"/>
  <c r="AR34" i="31"/>
  <c r="AP34" i="31"/>
  <c r="L34" i="31"/>
  <c r="W35" i="31"/>
  <c r="AE34" i="31"/>
  <c r="AT228" i="52"/>
  <c r="AS86" i="51"/>
  <c r="AT86" i="51" s="1"/>
  <c r="AU86" i="51"/>
  <c r="A69" i="31" s="1"/>
  <c r="H33" i="31"/>
  <c r="C68" i="31"/>
  <c r="N370" i="53"/>
  <c r="N334" i="53"/>
  <c r="N299" i="53"/>
  <c r="N264" i="53"/>
  <c r="N229" i="53"/>
  <c r="N194" i="53"/>
  <c r="N159" i="53"/>
  <c r="N89" i="53"/>
  <c r="N124" i="53"/>
  <c r="Q369" i="53"/>
  <c r="Q333" i="53"/>
  <c r="Q298" i="53"/>
  <c r="Q263" i="53"/>
  <c r="Q228" i="53"/>
  <c r="Q193" i="53"/>
  <c r="Q158" i="53"/>
  <c r="Q123" i="53"/>
  <c r="Q88" i="53"/>
  <c r="V53" i="53"/>
  <c r="V368" i="53"/>
  <c r="AQ368" i="53" s="1"/>
  <c r="AS368" i="53" s="1"/>
  <c r="AT368" i="53" s="1"/>
  <c r="V332" i="53"/>
  <c r="AQ332" i="53" s="1"/>
  <c r="AS332" i="53" s="1"/>
  <c r="AT332" i="53" s="1"/>
  <c r="V297" i="53"/>
  <c r="AQ297" i="53" s="1"/>
  <c r="AS297" i="53" s="1"/>
  <c r="AT297" i="53" s="1"/>
  <c r="V262" i="53"/>
  <c r="AQ262" i="53" s="1"/>
  <c r="AS262" i="53" s="1"/>
  <c r="AT262" i="53" s="1"/>
  <c r="V227" i="53"/>
  <c r="AQ227" i="53" s="1"/>
  <c r="AS227" i="53" s="1"/>
  <c r="AT227" i="53" s="1"/>
  <c r="V192" i="53"/>
  <c r="AQ192" i="53" s="1"/>
  <c r="AS192" i="53" s="1"/>
  <c r="AT192" i="53" s="1"/>
  <c r="V157" i="53"/>
  <c r="AQ157" i="53" s="1"/>
  <c r="AS157" i="53" s="1"/>
  <c r="AT157" i="53" s="1"/>
  <c r="V122" i="53"/>
  <c r="AQ122" i="53" s="1"/>
  <c r="AS122" i="53" s="1"/>
  <c r="AT122" i="53" s="1"/>
  <c r="V87" i="53"/>
  <c r="AQ87" i="53" s="1"/>
  <c r="AS87" i="53" s="1"/>
  <c r="AT87" i="53" s="1"/>
  <c r="AQ52" i="53"/>
  <c r="AS52" i="53" s="1"/>
  <c r="AT52" i="53" s="1"/>
  <c r="T370" i="53"/>
  <c r="T334" i="53"/>
  <c r="T299" i="53"/>
  <c r="T264" i="53"/>
  <c r="T229" i="53"/>
  <c r="T194" i="53"/>
  <c r="T159" i="53"/>
  <c r="T124" i="53"/>
  <c r="T89" i="53"/>
  <c r="P370" i="53"/>
  <c r="P334" i="53"/>
  <c r="P299" i="53"/>
  <c r="P264" i="53"/>
  <c r="P229" i="53"/>
  <c r="P194" i="53"/>
  <c r="P159" i="53"/>
  <c r="P89" i="53"/>
  <c r="P124" i="53"/>
  <c r="Q54" i="53"/>
  <c r="V53" i="52"/>
  <c r="V194" i="52" s="1"/>
  <c r="AQ194" i="52" s="1"/>
  <c r="AS194" i="52" s="1"/>
  <c r="AT194" i="52" s="1"/>
  <c r="Q371" i="52"/>
  <c r="Q335" i="52"/>
  <c r="Q300" i="52"/>
  <c r="Q265" i="52"/>
  <c r="Q230" i="52"/>
  <c r="Q160" i="52"/>
  <c r="Q195" i="52"/>
  <c r="Q125" i="52"/>
  <c r="Q90" i="52"/>
  <c r="M371" i="52"/>
  <c r="M335" i="52"/>
  <c r="M300" i="52"/>
  <c r="M265" i="52"/>
  <c r="M230" i="52"/>
  <c r="M195" i="52"/>
  <c r="M160" i="52"/>
  <c r="M125" i="52"/>
  <c r="M90" i="52"/>
  <c r="N54" i="52"/>
  <c r="T370" i="52"/>
  <c r="T334" i="52"/>
  <c r="T299" i="52"/>
  <c r="T264" i="52"/>
  <c r="T229" i="52"/>
  <c r="T194" i="52"/>
  <c r="T124" i="52"/>
  <c r="T159" i="52"/>
  <c r="T89" i="52"/>
  <c r="N370" i="52"/>
  <c r="N334" i="52"/>
  <c r="N299" i="52"/>
  <c r="N264" i="52"/>
  <c r="N229" i="52"/>
  <c r="N194" i="52"/>
  <c r="N159" i="52"/>
  <c r="N124" i="52"/>
  <c r="N89" i="52"/>
  <c r="S371" i="52"/>
  <c r="S335" i="52"/>
  <c r="S300" i="52"/>
  <c r="S265" i="52"/>
  <c r="S230" i="52"/>
  <c r="S195" i="52"/>
  <c r="S160" i="52"/>
  <c r="S125" i="52"/>
  <c r="S90" i="52"/>
  <c r="T54" i="52"/>
  <c r="P334" i="51"/>
  <c r="P299" i="51"/>
  <c r="P264" i="51"/>
  <c r="P229" i="51"/>
  <c r="P194" i="51"/>
  <c r="P124" i="51"/>
  <c r="P89" i="51"/>
  <c r="P159" i="51"/>
  <c r="Q54" i="51"/>
  <c r="Q370" i="51" s="1"/>
  <c r="Q333" i="51"/>
  <c r="Q298" i="51"/>
  <c r="Q263" i="51"/>
  <c r="Q228" i="51"/>
  <c r="Q193" i="51"/>
  <c r="Q158" i="51"/>
  <c r="Q123" i="51"/>
  <c r="Q88" i="51"/>
  <c r="V53" i="51"/>
  <c r="V369" i="51" s="1"/>
  <c r="AQ369" i="51" s="1"/>
  <c r="AS369" i="51" s="1"/>
  <c r="AT369" i="51" s="1"/>
  <c r="T333" i="51"/>
  <c r="T263" i="51"/>
  <c r="T298" i="51"/>
  <c r="T228" i="51"/>
  <c r="T193" i="51"/>
  <c r="T158" i="51"/>
  <c r="T123" i="51"/>
  <c r="T88" i="51"/>
  <c r="M334" i="51"/>
  <c r="M299" i="51"/>
  <c r="M264" i="51"/>
  <c r="M229" i="51"/>
  <c r="M159" i="51"/>
  <c r="M194" i="51"/>
  <c r="M124" i="51"/>
  <c r="M89" i="51"/>
  <c r="N54" i="51"/>
  <c r="V332" i="51"/>
  <c r="AQ332" i="51" s="1"/>
  <c r="AS332" i="51" s="1"/>
  <c r="AT332" i="51" s="1"/>
  <c r="V297" i="51"/>
  <c r="AQ297" i="51" s="1"/>
  <c r="AS297" i="51" s="1"/>
  <c r="AT297" i="51" s="1"/>
  <c r="V262" i="51"/>
  <c r="AQ262" i="51" s="1"/>
  <c r="V227" i="51"/>
  <c r="AQ227" i="51" s="1"/>
  <c r="AS227" i="51" s="1"/>
  <c r="AT227" i="51" s="1"/>
  <c r="V192" i="51"/>
  <c r="AQ192" i="51" s="1"/>
  <c r="AS192" i="51" s="1"/>
  <c r="AT192" i="51" s="1"/>
  <c r="V157" i="51"/>
  <c r="AQ157" i="51" s="1"/>
  <c r="AS157" i="51" s="1"/>
  <c r="AT157" i="51" s="1"/>
  <c r="V122" i="51"/>
  <c r="AQ122" i="51" s="1"/>
  <c r="AS122" i="51" s="1"/>
  <c r="AT122" i="51" s="1"/>
  <c r="V87" i="51"/>
  <c r="AQ87" i="51" s="1"/>
  <c r="AQ52" i="51"/>
  <c r="AS52" i="51" s="1"/>
  <c r="AT52" i="51" s="1"/>
  <c r="S334" i="51"/>
  <c r="S299" i="51"/>
  <c r="S264" i="51"/>
  <c r="S194" i="51"/>
  <c r="S229" i="51"/>
  <c r="S159" i="51"/>
  <c r="S89" i="51"/>
  <c r="S124" i="51"/>
  <c r="T54" i="51"/>
  <c r="T370" i="51" s="1"/>
  <c r="N333" i="51"/>
  <c r="N298" i="51"/>
  <c r="N263" i="51"/>
  <c r="N228" i="51"/>
  <c r="N193" i="51"/>
  <c r="N158" i="51"/>
  <c r="N123" i="51"/>
  <c r="N88" i="51"/>
  <c r="N370" i="51" l="1"/>
  <c r="AS262" i="51"/>
  <c r="AT262" i="51" s="1"/>
  <c r="AB35" i="31" s="1"/>
  <c r="AU262" i="51"/>
  <c r="R35" i="31"/>
  <c r="U35" i="31"/>
  <c r="W36" i="31"/>
  <c r="AY35" i="31"/>
  <c r="AM35" i="31"/>
  <c r="AP35" i="31"/>
  <c r="AE35" i="31"/>
  <c r="AH35" i="31"/>
  <c r="AK35" i="31"/>
  <c r="AR35" i="31"/>
  <c r="AU35" i="31"/>
  <c r="C35" i="31"/>
  <c r="L35" i="31"/>
  <c r="O35" i="31"/>
  <c r="V334" i="52"/>
  <c r="AQ334" i="52" s="1"/>
  <c r="AS334" i="52" s="1"/>
  <c r="AT334" i="52" s="1"/>
  <c r="AQ53" i="52"/>
  <c r="AS53" i="52" s="1"/>
  <c r="AT53" i="52" s="1"/>
  <c r="V299" i="52"/>
  <c r="AQ299" i="52" s="1"/>
  <c r="AS299" i="52" s="1"/>
  <c r="AT299" i="52" s="1"/>
  <c r="AS87" i="51"/>
  <c r="AT87" i="51" s="1"/>
  <c r="AU87" i="51"/>
  <c r="A70" i="31" s="1"/>
  <c r="H34" i="31"/>
  <c r="C69" i="31"/>
  <c r="V264" i="52"/>
  <c r="AQ264" i="52" s="1"/>
  <c r="AS264" i="52" s="1"/>
  <c r="AT264" i="52" s="1"/>
  <c r="V369" i="53"/>
  <c r="AQ369" i="53" s="1"/>
  <c r="AS369" i="53" s="1"/>
  <c r="AT369" i="53" s="1"/>
  <c r="V333" i="53"/>
  <c r="AQ333" i="53" s="1"/>
  <c r="AS333" i="53" s="1"/>
  <c r="AT333" i="53" s="1"/>
  <c r="V298" i="53"/>
  <c r="AQ298" i="53" s="1"/>
  <c r="AS298" i="53" s="1"/>
  <c r="AT298" i="53" s="1"/>
  <c r="V263" i="53"/>
  <c r="AQ263" i="53" s="1"/>
  <c r="AS263" i="53" s="1"/>
  <c r="AT263" i="53" s="1"/>
  <c r="V228" i="53"/>
  <c r="AQ228" i="53" s="1"/>
  <c r="AS228" i="53" s="1"/>
  <c r="AT228" i="53" s="1"/>
  <c r="V193" i="53"/>
  <c r="AQ193" i="53" s="1"/>
  <c r="AS193" i="53" s="1"/>
  <c r="AT193" i="53" s="1"/>
  <c r="V158" i="53"/>
  <c r="AQ158" i="53" s="1"/>
  <c r="AS158" i="53" s="1"/>
  <c r="AT158" i="53" s="1"/>
  <c r="V123" i="53"/>
  <c r="AQ123" i="53" s="1"/>
  <c r="AS123" i="53" s="1"/>
  <c r="AT123" i="53" s="1"/>
  <c r="V88" i="53"/>
  <c r="AQ88" i="53" s="1"/>
  <c r="AS88" i="53" s="1"/>
  <c r="AT88" i="53" s="1"/>
  <c r="AQ53" i="53"/>
  <c r="AS53" i="53" s="1"/>
  <c r="AT53" i="53" s="1"/>
  <c r="Q370" i="53"/>
  <c r="Q334" i="53"/>
  <c r="Q299" i="53"/>
  <c r="Q264" i="53"/>
  <c r="Q194" i="53"/>
  <c r="Q229" i="53"/>
  <c r="Q159" i="53"/>
  <c r="Q124" i="53"/>
  <c r="Q89" i="53"/>
  <c r="V54" i="53"/>
  <c r="V370" i="52"/>
  <c r="AQ370" i="52" s="1"/>
  <c r="AS370" i="52" s="1"/>
  <c r="AT370" i="52" s="1"/>
  <c r="V89" i="52"/>
  <c r="AQ89" i="52" s="1"/>
  <c r="AS89" i="52" s="1"/>
  <c r="AT89" i="52" s="1"/>
  <c r="V159" i="52"/>
  <c r="AQ159" i="52" s="1"/>
  <c r="AS159" i="52" s="1"/>
  <c r="AT159" i="52" s="1"/>
  <c r="V229" i="52"/>
  <c r="AQ229" i="52" s="1"/>
  <c r="AS229" i="52" s="1"/>
  <c r="AT229" i="52" s="1"/>
  <c r="V124" i="52"/>
  <c r="AQ124" i="52" s="1"/>
  <c r="AS124" i="52" s="1"/>
  <c r="AT124" i="52" s="1"/>
  <c r="T371" i="52"/>
  <c r="T335" i="52"/>
  <c r="T300" i="52"/>
  <c r="T265" i="52"/>
  <c r="T230" i="52"/>
  <c r="T195" i="52"/>
  <c r="T160" i="52"/>
  <c r="T125" i="52"/>
  <c r="T90" i="52"/>
  <c r="N371" i="52"/>
  <c r="N335" i="52"/>
  <c r="N300" i="52"/>
  <c r="N265" i="52"/>
  <c r="N230" i="52"/>
  <c r="N195" i="52"/>
  <c r="N160" i="52"/>
  <c r="N125" i="52"/>
  <c r="N90" i="52"/>
  <c r="V54" i="52"/>
  <c r="T334" i="51"/>
  <c r="T264" i="51"/>
  <c r="T299" i="51"/>
  <c r="T229" i="51"/>
  <c r="T194" i="51"/>
  <c r="T159" i="51"/>
  <c r="T124" i="51"/>
  <c r="T89" i="51"/>
  <c r="V333" i="51"/>
  <c r="AQ333" i="51" s="1"/>
  <c r="AS333" i="51" s="1"/>
  <c r="AT333" i="51" s="1"/>
  <c r="V298" i="51"/>
  <c r="AQ298" i="51" s="1"/>
  <c r="AS298" i="51" s="1"/>
  <c r="AT298" i="51" s="1"/>
  <c r="V263" i="51"/>
  <c r="AQ263" i="51" s="1"/>
  <c r="V228" i="51"/>
  <c r="AQ228" i="51" s="1"/>
  <c r="AS228" i="51" s="1"/>
  <c r="AT228" i="51" s="1"/>
  <c r="V193" i="51"/>
  <c r="AQ193" i="51" s="1"/>
  <c r="AS193" i="51" s="1"/>
  <c r="AT193" i="51" s="1"/>
  <c r="V158" i="51"/>
  <c r="AQ158" i="51" s="1"/>
  <c r="AS158" i="51" s="1"/>
  <c r="AT158" i="51" s="1"/>
  <c r="V123" i="51"/>
  <c r="AQ123" i="51" s="1"/>
  <c r="AS123" i="51" s="1"/>
  <c r="AT123" i="51" s="1"/>
  <c r="V88" i="51"/>
  <c r="AQ88" i="51" s="1"/>
  <c r="AQ53" i="51"/>
  <c r="AS53" i="51" s="1"/>
  <c r="AT53" i="51" s="1"/>
  <c r="N334" i="51"/>
  <c r="N299" i="51"/>
  <c r="N229" i="51"/>
  <c r="N264" i="51"/>
  <c r="N194" i="51"/>
  <c r="N159" i="51"/>
  <c r="N124" i="51"/>
  <c r="N89" i="51"/>
  <c r="Q334" i="51"/>
  <c r="Q299" i="51"/>
  <c r="Q229" i="51"/>
  <c r="Q264" i="51"/>
  <c r="Q194" i="51"/>
  <c r="Q159" i="51"/>
  <c r="Q89" i="51"/>
  <c r="Q124" i="51"/>
  <c r="V54" i="51"/>
  <c r="V370" i="51" s="1"/>
  <c r="AQ370" i="51" s="1"/>
  <c r="AS370" i="51" s="1"/>
  <c r="AT370" i="51" s="1"/>
  <c r="AS263" i="51" l="1"/>
  <c r="AT263" i="51" s="1"/>
  <c r="AU263" i="51"/>
  <c r="AR36" i="31"/>
  <c r="P36" i="31"/>
  <c r="AP36" i="31"/>
  <c r="W37" i="31"/>
  <c r="AE36" i="31"/>
  <c r="L36" i="31"/>
  <c r="AK36" i="31"/>
  <c r="AG36" i="31"/>
  <c r="R36" i="31"/>
  <c r="AU36" i="31"/>
  <c r="O36" i="31"/>
  <c r="AA36" i="31"/>
  <c r="AV36" i="31"/>
  <c r="AM36" i="31"/>
  <c r="AB36" i="31"/>
  <c r="U36" i="31"/>
  <c r="C36" i="31"/>
  <c r="AH36" i="31"/>
  <c r="AY36" i="31"/>
  <c r="AS88" i="51"/>
  <c r="AT88" i="51" s="1"/>
  <c r="AU88" i="51"/>
  <c r="A71" i="31" s="1"/>
  <c r="H35" i="31"/>
  <c r="C70" i="31"/>
  <c r="V370" i="53"/>
  <c r="AQ370" i="53" s="1"/>
  <c r="AS370" i="53" s="1"/>
  <c r="AT370" i="53" s="1"/>
  <c r="V334" i="53"/>
  <c r="AQ334" i="53" s="1"/>
  <c r="AS334" i="53" s="1"/>
  <c r="AT334" i="53" s="1"/>
  <c r="V299" i="53"/>
  <c r="AQ299" i="53" s="1"/>
  <c r="AS299" i="53" s="1"/>
  <c r="AT299" i="53" s="1"/>
  <c r="V229" i="53"/>
  <c r="AQ229" i="53" s="1"/>
  <c r="AS229" i="53" s="1"/>
  <c r="AT229" i="53" s="1"/>
  <c r="V194" i="53"/>
  <c r="AQ194" i="53" s="1"/>
  <c r="AS194" i="53" s="1"/>
  <c r="AT194" i="53" s="1"/>
  <c r="V264" i="53"/>
  <c r="AQ264" i="53" s="1"/>
  <c r="AS264" i="53" s="1"/>
  <c r="AT264" i="53" s="1"/>
  <c r="V159" i="53"/>
  <c r="AQ159" i="53" s="1"/>
  <c r="AS159" i="53" s="1"/>
  <c r="AT159" i="53" s="1"/>
  <c r="V124" i="53"/>
  <c r="AQ124" i="53" s="1"/>
  <c r="AS124" i="53" s="1"/>
  <c r="AT124" i="53" s="1"/>
  <c r="V89" i="53"/>
  <c r="AQ89" i="53" s="1"/>
  <c r="AS89" i="53" s="1"/>
  <c r="AT89" i="53" s="1"/>
  <c r="AQ54" i="53"/>
  <c r="AS54" i="53" s="1"/>
  <c r="AT54" i="53" s="1"/>
  <c r="V371" i="52"/>
  <c r="AQ371" i="52" s="1"/>
  <c r="AS371" i="52" s="1"/>
  <c r="AT371" i="52" s="1"/>
  <c r="V335" i="52"/>
  <c r="AQ335" i="52" s="1"/>
  <c r="AS335" i="52" s="1"/>
  <c r="AT335" i="52" s="1"/>
  <c r="V300" i="52"/>
  <c r="AQ300" i="52" s="1"/>
  <c r="AS300" i="52" s="1"/>
  <c r="AT300" i="52" s="1"/>
  <c r="V265" i="52"/>
  <c r="AQ265" i="52" s="1"/>
  <c r="AS265" i="52" s="1"/>
  <c r="AT265" i="52" s="1"/>
  <c r="V230" i="52"/>
  <c r="AQ230" i="52" s="1"/>
  <c r="AS230" i="52" s="1"/>
  <c r="AT230" i="52" s="1"/>
  <c r="V195" i="52"/>
  <c r="AQ195" i="52" s="1"/>
  <c r="AS195" i="52" s="1"/>
  <c r="AT195" i="52" s="1"/>
  <c r="V160" i="52"/>
  <c r="AQ160" i="52" s="1"/>
  <c r="AS160" i="52" s="1"/>
  <c r="AT160" i="52" s="1"/>
  <c r="V90" i="52"/>
  <c r="AQ90" i="52" s="1"/>
  <c r="AS90" i="52" s="1"/>
  <c r="AT90" i="52" s="1"/>
  <c r="V125" i="52"/>
  <c r="AQ125" i="52" s="1"/>
  <c r="AS125" i="52" s="1"/>
  <c r="AT125" i="52" s="1"/>
  <c r="AQ54" i="52"/>
  <c r="AS54" i="52" s="1"/>
  <c r="AT54" i="52" s="1"/>
  <c r="V334" i="51"/>
  <c r="AQ334" i="51" s="1"/>
  <c r="AS334" i="51" s="1"/>
  <c r="AT334" i="51" s="1"/>
  <c r="V299" i="51"/>
  <c r="AQ299" i="51" s="1"/>
  <c r="AS299" i="51" s="1"/>
  <c r="AT299" i="51" s="1"/>
  <c r="V264" i="51"/>
  <c r="AQ264" i="51" s="1"/>
  <c r="V229" i="51"/>
  <c r="AQ229" i="51" s="1"/>
  <c r="AS229" i="51" s="1"/>
  <c r="AT229" i="51" s="1"/>
  <c r="V194" i="51"/>
  <c r="AQ194" i="51" s="1"/>
  <c r="AS194" i="51" s="1"/>
  <c r="AT194" i="51" s="1"/>
  <c r="V159" i="51"/>
  <c r="AQ159" i="51" s="1"/>
  <c r="AS159" i="51" s="1"/>
  <c r="AT159" i="51" s="1"/>
  <c r="V124" i="51"/>
  <c r="AQ124" i="51" s="1"/>
  <c r="AS124" i="51" s="1"/>
  <c r="AT124" i="51" s="1"/>
  <c r="V89" i="51"/>
  <c r="AQ89" i="51" s="1"/>
  <c r="AQ54" i="51"/>
  <c r="AS54" i="51" s="1"/>
  <c r="AT54" i="51" s="1"/>
  <c r="AS264" i="51" l="1"/>
  <c r="AT264" i="51" s="1"/>
  <c r="AB37" i="31" s="1"/>
  <c r="AU264" i="51"/>
  <c r="AR37" i="31"/>
  <c r="AA37" i="31"/>
  <c r="U37" i="31"/>
  <c r="C37" i="31"/>
  <c r="AG37" i="31"/>
  <c r="AE37" i="31"/>
  <c r="L37" i="31"/>
  <c r="AV37" i="31"/>
  <c r="AY37" i="31"/>
  <c r="R37" i="31"/>
  <c r="P37" i="31"/>
  <c r="AP37" i="31"/>
  <c r="AK37" i="31"/>
  <c r="AM37" i="31"/>
  <c r="AU37" i="31"/>
  <c r="AH37" i="31"/>
  <c r="O37" i="31"/>
  <c r="AS89" i="51"/>
  <c r="AT89" i="51" s="1"/>
  <c r="AU89" i="51"/>
  <c r="A72" i="31" s="1"/>
  <c r="H36" i="31"/>
  <c r="C71" i="31"/>
  <c r="H37" i="31" l="1"/>
  <c r="C72" i="31"/>
  <c r="J9" i="41" l="1"/>
  <c r="K9" i="41"/>
  <c r="I1" i="50" l="1"/>
  <c r="J10" i="41"/>
  <c r="K10" i="41"/>
  <c r="AJ7" i="31" l="1"/>
  <c r="Z202" i="43"/>
  <c r="AA202" i="43"/>
  <c r="AE202" i="43" s="1"/>
  <c r="AB202" i="43"/>
  <c r="Z203" i="43"/>
  <c r="AA203" i="43"/>
  <c r="AB203" i="43"/>
  <c r="Z204" i="43"/>
  <c r="AA204" i="43"/>
  <c r="AE204" i="43" s="1"/>
  <c r="AB204" i="43"/>
  <c r="Z205" i="43"/>
  <c r="AA205" i="43"/>
  <c r="AB205" i="43"/>
  <c r="Z206" i="43"/>
  <c r="AA206" i="43"/>
  <c r="AE206" i="43" s="1"/>
  <c r="AB206" i="43"/>
  <c r="Z207" i="43"/>
  <c r="AA207" i="43"/>
  <c r="AB207" i="43"/>
  <c r="Z208" i="43"/>
  <c r="AA208" i="43"/>
  <c r="AE208" i="43" s="1"/>
  <c r="AB208" i="43"/>
  <c r="Z209" i="43"/>
  <c r="AA209" i="43"/>
  <c r="AB209" i="43"/>
  <c r="Z210" i="43"/>
  <c r="AA210" i="43"/>
  <c r="AE210" i="43" s="1"/>
  <c r="AB210" i="43"/>
  <c r="Z211" i="43"/>
  <c r="AA211" i="43"/>
  <c r="AB211" i="43"/>
  <c r="Z212" i="43"/>
  <c r="AA212" i="43"/>
  <c r="AE212" i="43" s="1"/>
  <c r="AB212" i="43"/>
  <c r="Z213" i="43"/>
  <c r="AA213" i="43"/>
  <c r="AB213" i="43"/>
  <c r="Z214" i="43"/>
  <c r="AA214" i="43"/>
  <c r="AE214" i="43" s="1"/>
  <c r="AB214" i="43"/>
  <c r="Z215" i="43"/>
  <c r="AA215" i="43"/>
  <c r="AB215" i="43"/>
  <c r="Z216" i="43"/>
  <c r="AA216" i="43"/>
  <c r="AE216" i="43" s="1"/>
  <c r="AB216" i="43"/>
  <c r="Z217" i="43"/>
  <c r="AA217" i="43"/>
  <c r="AB217" i="43"/>
  <c r="Z218" i="43"/>
  <c r="AA218" i="43"/>
  <c r="AE218" i="43" s="1"/>
  <c r="AB218" i="43"/>
  <c r="Z219" i="43"/>
  <c r="AA219" i="43"/>
  <c r="AB219" i="43"/>
  <c r="Z220" i="43"/>
  <c r="AA220" i="43"/>
  <c r="AE220" i="43" s="1"/>
  <c r="AB220" i="43"/>
  <c r="Z221" i="43"/>
  <c r="AA221" i="43"/>
  <c r="AB221" i="43"/>
  <c r="Z222" i="43"/>
  <c r="AA222" i="43"/>
  <c r="AE222" i="43" s="1"/>
  <c r="AB222" i="43"/>
  <c r="Z223" i="43"/>
  <c r="AA223" i="43"/>
  <c r="AB223" i="43"/>
  <c r="Z224" i="43"/>
  <c r="AA224" i="43"/>
  <c r="AE224" i="43" s="1"/>
  <c r="AB224" i="43"/>
  <c r="Z225" i="43"/>
  <c r="AA225" i="43"/>
  <c r="AB225" i="43"/>
  <c r="Z226" i="43"/>
  <c r="AA226" i="43"/>
  <c r="AE226" i="43" s="1"/>
  <c r="AB226" i="43"/>
  <c r="Z227" i="43"/>
  <c r="AA227" i="43"/>
  <c r="AB227" i="43"/>
  <c r="Z228" i="43"/>
  <c r="AA228" i="43"/>
  <c r="AE228" i="43" s="1"/>
  <c r="AB228" i="43"/>
  <c r="Z229" i="43"/>
  <c r="AA229" i="43"/>
  <c r="AB229" i="43"/>
  <c r="Z230" i="43"/>
  <c r="AA230" i="43"/>
  <c r="AE230" i="43" s="1"/>
  <c r="AB230" i="43"/>
  <c r="AO7" i="31"/>
  <c r="T7" i="31"/>
  <c r="M7" i="31"/>
  <c r="AE225" i="43" l="1"/>
  <c r="AE217" i="43"/>
  <c r="AE209" i="43"/>
  <c r="AE227" i="43"/>
  <c r="AE219" i="43"/>
  <c r="AE211" i="43"/>
  <c r="AE203" i="43"/>
  <c r="AE229" i="43"/>
  <c r="AE221" i="43"/>
  <c r="AE213" i="43"/>
  <c r="AE205" i="43"/>
  <c r="AE223" i="43"/>
  <c r="AE215" i="43"/>
  <c r="AE207" i="43"/>
  <c r="AP227" i="43"/>
  <c r="AP219" i="43"/>
  <c r="AP226" i="43"/>
  <c r="AP218" i="43"/>
  <c r="AP210" i="43"/>
  <c r="AP211" i="43"/>
  <c r="AP203" i="43"/>
  <c r="AP220" i="43"/>
  <c r="AP202" i="43"/>
  <c r="AP212" i="43"/>
  <c r="AP204" i="43"/>
  <c r="AP225" i="43"/>
  <c r="AP224" i="43"/>
  <c r="AP223" i="43"/>
  <c r="AP215" i="43"/>
  <c r="AP207" i="43"/>
  <c r="AP228" i="43"/>
  <c r="AP217" i="43"/>
  <c r="AP209" i="43"/>
  <c r="AP230" i="43"/>
  <c r="AP222" i="43"/>
  <c r="AP214" i="43"/>
  <c r="AP206" i="43"/>
  <c r="AP216" i="43"/>
  <c r="AP208" i="43"/>
  <c r="AP229" i="43"/>
  <c r="AP221" i="43"/>
  <c r="AP213" i="43"/>
  <c r="AP205" i="43"/>
  <c r="N7" i="31" l="1"/>
  <c r="E7" i="31"/>
  <c r="AA25" i="43"/>
  <c r="AB25" i="43"/>
  <c r="Z25" i="43"/>
  <c r="X25" i="43"/>
  <c r="Y26" i="43" s="1"/>
  <c r="O1" i="14"/>
  <c r="AD335" i="43"/>
  <c r="AG335" i="43" s="1"/>
  <c r="AJ334" i="43"/>
  <c r="AF327" i="43"/>
  <c r="AM327" i="43" s="1"/>
  <c r="Y324" i="43"/>
  <c r="AF323" i="43"/>
  <c r="AM323" i="43" s="1"/>
  <c r="Y322" i="43"/>
  <c r="AD320" i="43"/>
  <c r="AG320" i="43" s="1"/>
  <c r="AF317" i="43"/>
  <c r="AM317" i="43" s="1"/>
  <c r="AD315" i="43"/>
  <c r="AG315" i="43" s="1"/>
  <c r="AF314" i="43"/>
  <c r="AM314" i="43" s="1"/>
  <c r="AD313" i="43"/>
  <c r="AG313" i="43" s="1"/>
  <c r="AF312" i="43"/>
  <c r="AM312" i="43" s="1"/>
  <c r="AF310" i="43"/>
  <c r="AM310" i="43" s="1"/>
  <c r="AD309" i="43"/>
  <c r="AG309" i="43" s="1"/>
  <c r="AF308" i="43"/>
  <c r="AM308" i="43" s="1"/>
  <c r="AD306" i="43"/>
  <c r="AG306" i="43" s="1"/>
  <c r="B306" i="43"/>
  <c r="B307" i="43" s="1"/>
  <c r="B308" i="43" s="1"/>
  <c r="B309" i="43" s="1"/>
  <c r="B310" i="43" s="1"/>
  <c r="B311" i="43" s="1"/>
  <c r="B312" i="43" s="1"/>
  <c r="B313" i="43" s="1"/>
  <c r="B314" i="43" s="1"/>
  <c r="B315" i="43" s="1"/>
  <c r="B316" i="43" s="1"/>
  <c r="B317" i="43" s="1"/>
  <c r="B318" i="43" s="1"/>
  <c r="B319" i="43" s="1"/>
  <c r="B320" i="43" s="1"/>
  <c r="B321" i="43" s="1"/>
  <c r="B322" i="43" s="1"/>
  <c r="B323" i="43" s="1"/>
  <c r="B324" i="43" s="1"/>
  <c r="B325" i="43" s="1"/>
  <c r="B326" i="43" s="1"/>
  <c r="B327" i="43" s="1"/>
  <c r="B328" i="43" s="1"/>
  <c r="B329" i="43" s="1"/>
  <c r="B330" i="43" s="1"/>
  <c r="B331" i="43" s="1"/>
  <c r="B332" i="43" s="1"/>
  <c r="B333" i="43" s="1"/>
  <c r="B334" i="43" s="1"/>
  <c r="B335" i="43" s="1"/>
  <c r="T305" i="43"/>
  <c r="Q305" i="43"/>
  <c r="N305" i="43"/>
  <c r="AT304" i="43"/>
  <c r="AS304" i="43"/>
  <c r="AR304" i="43"/>
  <c r="AM299" i="43"/>
  <c r="AM297" i="43"/>
  <c r="Y297" i="43"/>
  <c r="AG296" i="43"/>
  <c r="AG295" i="43"/>
  <c r="Y295" i="43"/>
  <c r="AM294" i="43"/>
  <c r="AG293" i="43"/>
  <c r="Y294" i="43"/>
  <c r="AM292" i="43"/>
  <c r="Y292" i="43"/>
  <c r="AM290" i="43"/>
  <c r="AG288" i="43"/>
  <c r="AM287" i="43"/>
  <c r="AG284" i="43"/>
  <c r="AG283" i="43"/>
  <c r="AG281" i="43"/>
  <c r="AM280" i="43"/>
  <c r="AG279" i="43"/>
  <c r="AG278" i="43"/>
  <c r="AM277" i="43"/>
  <c r="AM276" i="43"/>
  <c r="AG274" i="43"/>
  <c r="AG272" i="43"/>
  <c r="AF271" i="43"/>
  <c r="AM271" i="43" s="1"/>
  <c r="B271" i="43"/>
  <c r="B272" i="43" s="1"/>
  <c r="B273" i="43" s="1"/>
  <c r="B274" i="43" s="1"/>
  <c r="B275" i="43" s="1"/>
  <c r="B276" i="43" s="1"/>
  <c r="B277" i="43" s="1"/>
  <c r="B278" i="43" s="1"/>
  <c r="B279" i="43" s="1"/>
  <c r="B280" i="43" s="1"/>
  <c r="B281" i="43" s="1"/>
  <c r="B282" i="43" s="1"/>
  <c r="B283" i="43" s="1"/>
  <c r="B284" i="43" s="1"/>
  <c r="B285" i="43" s="1"/>
  <c r="B286" i="43" s="1"/>
  <c r="B287" i="43" s="1"/>
  <c r="B288" i="43" s="1"/>
  <c r="B289" i="43" s="1"/>
  <c r="B290" i="43" s="1"/>
  <c r="B291" i="43" s="1"/>
  <c r="B292" i="43" s="1"/>
  <c r="B293" i="43" s="1"/>
  <c r="B294" i="43" s="1"/>
  <c r="B295" i="43" s="1"/>
  <c r="B296" i="43" s="1"/>
  <c r="B297" i="43" s="1"/>
  <c r="B298" i="43" s="1"/>
  <c r="B299" i="43" s="1"/>
  <c r="B300" i="43" s="1"/>
  <c r="T270" i="43"/>
  <c r="Q270" i="43"/>
  <c r="N270" i="43"/>
  <c r="AT269" i="43"/>
  <c r="AS269" i="43"/>
  <c r="AR269" i="43"/>
  <c r="AB236" i="43"/>
  <c r="AA236" i="43"/>
  <c r="Z236" i="43"/>
  <c r="AD236" i="43" s="1"/>
  <c r="X236" i="43"/>
  <c r="Y237" i="43" s="1"/>
  <c r="B236" i="43"/>
  <c r="B237" i="43" s="1"/>
  <c r="B238" i="43" s="1"/>
  <c r="B239" i="43" s="1"/>
  <c r="B240" i="43" s="1"/>
  <c r="B241" i="43" s="1"/>
  <c r="B242" i="43" s="1"/>
  <c r="B243" i="43" s="1"/>
  <c r="B244" i="43" s="1"/>
  <c r="B245" i="43" s="1"/>
  <c r="B246" i="43" s="1"/>
  <c r="B247" i="43" s="1"/>
  <c r="B248" i="43" s="1"/>
  <c r="B249" i="43" s="1"/>
  <c r="B250" i="43" s="1"/>
  <c r="B251" i="43" s="1"/>
  <c r="B252" i="43" s="1"/>
  <c r="B253" i="43" s="1"/>
  <c r="B254" i="43" s="1"/>
  <c r="B255" i="43" s="1"/>
  <c r="B256" i="43" s="1"/>
  <c r="B257" i="43" s="1"/>
  <c r="B258" i="43" s="1"/>
  <c r="B259" i="43" s="1"/>
  <c r="B260" i="43" s="1"/>
  <c r="B261" i="43" s="1"/>
  <c r="B262" i="43" s="1"/>
  <c r="B263" i="43" s="1"/>
  <c r="B264" i="43" s="1"/>
  <c r="B265" i="43" s="1"/>
  <c r="X235" i="43"/>
  <c r="T235" i="43"/>
  <c r="Q235" i="43"/>
  <c r="N235" i="43"/>
  <c r="AT234" i="43"/>
  <c r="AS234" i="43"/>
  <c r="AR234" i="43"/>
  <c r="AJ230" i="43"/>
  <c r="AD230" i="43"/>
  <c r="AG230" i="43" s="1"/>
  <c r="AJ229" i="43"/>
  <c r="AD229" i="43"/>
  <c r="AG229" i="43" s="1"/>
  <c r="AJ228" i="43"/>
  <c r="AF227" i="43"/>
  <c r="AM227" i="43" s="1"/>
  <c r="AF226" i="43"/>
  <c r="AM226" i="43" s="1"/>
  <c r="AJ225" i="43"/>
  <c r="AD225" i="43"/>
  <c r="AG225" i="43" s="1"/>
  <c r="AJ220" i="43"/>
  <c r="AF220" i="43"/>
  <c r="AM220" i="43" s="1"/>
  <c r="AF219" i="43"/>
  <c r="AM219" i="43" s="1"/>
  <c r="AJ215" i="43"/>
  <c r="AF215" i="43"/>
  <c r="AM215" i="43" s="1"/>
  <c r="AJ214" i="43"/>
  <c r="AF214" i="43"/>
  <c r="AM214" i="43" s="1"/>
  <c r="AD213" i="43"/>
  <c r="AG213" i="43" s="1"/>
  <c r="AF211" i="43"/>
  <c r="AM211" i="43" s="1"/>
  <c r="AF209" i="43"/>
  <c r="AM209" i="43" s="1"/>
  <c r="AD209" i="43"/>
  <c r="AG209" i="43" s="1"/>
  <c r="AD208" i="43"/>
  <c r="AG208" i="43" s="1"/>
  <c r="AF206" i="43"/>
  <c r="AM206" i="43" s="1"/>
  <c r="AD206" i="43"/>
  <c r="AG206" i="43" s="1"/>
  <c r="AF204" i="43"/>
  <c r="AM204" i="43" s="1"/>
  <c r="AJ203" i="43"/>
  <c r="AF203" i="43"/>
  <c r="AM203" i="43" s="1"/>
  <c r="AD202" i="43"/>
  <c r="AG202" i="43" s="1"/>
  <c r="AB201" i="43"/>
  <c r="AA201" i="43"/>
  <c r="Z201" i="43"/>
  <c r="B201" i="43"/>
  <c r="B202" i="43" s="1"/>
  <c r="B203" i="43" s="1"/>
  <c r="B204" i="43" s="1"/>
  <c r="B205" i="43" s="1"/>
  <c r="B206" i="43" s="1"/>
  <c r="B207" i="43" s="1"/>
  <c r="B208" i="43" s="1"/>
  <c r="B209" i="43" s="1"/>
  <c r="B210" i="43" s="1"/>
  <c r="B211" i="43" s="1"/>
  <c r="B212" i="43" s="1"/>
  <c r="B213" i="43" s="1"/>
  <c r="B214" i="43" s="1"/>
  <c r="B215" i="43" s="1"/>
  <c r="B216" i="43" s="1"/>
  <c r="B217" i="43" s="1"/>
  <c r="B218" i="43" s="1"/>
  <c r="B219" i="43" s="1"/>
  <c r="B220" i="43" s="1"/>
  <c r="B221" i="43" s="1"/>
  <c r="B222" i="43" s="1"/>
  <c r="B223" i="43" s="1"/>
  <c r="B224" i="43" s="1"/>
  <c r="B225" i="43" s="1"/>
  <c r="B226" i="43" s="1"/>
  <c r="B227" i="43" s="1"/>
  <c r="B228" i="43" s="1"/>
  <c r="B229" i="43" s="1"/>
  <c r="B230" i="43" s="1"/>
  <c r="X200" i="43"/>
  <c r="T200" i="43"/>
  <c r="Q200" i="43"/>
  <c r="N200" i="43"/>
  <c r="AT199" i="43"/>
  <c r="AS199" i="43"/>
  <c r="AR199" i="43"/>
  <c r="AB195" i="43"/>
  <c r="AA195" i="43"/>
  <c r="Z195" i="43"/>
  <c r="AF195" i="43" s="1"/>
  <c r="AM195" i="43" s="1"/>
  <c r="X195" i="43"/>
  <c r="AB194" i="43"/>
  <c r="AA194" i="43"/>
  <c r="AE194" i="43" s="1"/>
  <c r="Z194" i="43"/>
  <c r="X194" i="43"/>
  <c r="AB193" i="43"/>
  <c r="AA193" i="43"/>
  <c r="Z193" i="43"/>
  <c r="AF193" i="43" s="1"/>
  <c r="AM193" i="43" s="1"/>
  <c r="X193" i="43"/>
  <c r="AB192" i="43"/>
  <c r="AA192" i="43"/>
  <c r="AE192" i="43" s="1"/>
  <c r="Z192" i="43"/>
  <c r="X192" i="43"/>
  <c r="AB191" i="43"/>
  <c r="AA191" i="43"/>
  <c r="Z191" i="43"/>
  <c r="AF191" i="43" s="1"/>
  <c r="AM191" i="43" s="1"/>
  <c r="X191" i="43"/>
  <c r="AB190" i="43"/>
  <c r="AA190" i="43"/>
  <c r="AE190" i="43" s="1"/>
  <c r="Z190" i="43"/>
  <c r="X190" i="43"/>
  <c r="AB189" i="43"/>
  <c r="AA189" i="43"/>
  <c r="Z189" i="43"/>
  <c r="AD189" i="43" s="1"/>
  <c r="AG189" i="43" s="1"/>
  <c r="X189" i="43"/>
  <c r="AB188" i="43"/>
  <c r="AA188" i="43"/>
  <c r="AE188" i="43" s="1"/>
  <c r="Z188" i="43"/>
  <c r="AD188" i="43" s="1"/>
  <c r="AG188" i="43" s="1"/>
  <c r="X188" i="43"/>
  <c r="AB187" i="43"/>
  <c r="AA187" i="43"/>
  <c r="Z187" i="43"/>
  <c r="X187" i="43"/>
  <c r="AB186" i="43"/>
  <c r="AA186" i="43"/>
  <c r="AE186" i="43" s="1"/>
  <c r="Z186" i="43"/>
  <c r="X186" i="43"/>
  <c r="AB185" i="43"/>
  <c r="AA185" i="43"/>
  <c r="Z185" i="43"/>
  <c r="AD185" i="43" s="1"/>
  <c r="AG185" i="43" s="1"/>
  <c r="X185" i="43"/>
  <c r="AB184" i="43"/>
  <c r="AA184" i="43"/>
  <c r="AE184" i="43" s="1"/>
  <c r="Z184" i="43"/>
  <c r="AD184" i="43" s="1"/>
  <c r="AG184" i="43" s="1"/>
  <c r="X184" i="43"/>
  <c r="AB183" i="43"/>
  <c r="AA183" i="43"/>
  <c r="Z183" i="43"/>
  <c r="X183" i="43"/>
  <c r="AB182" i="43"/>
  <c r="AA182" i="43"/>
  <c r="AE182" i="43" s="1"/>
  <c r="Z182" i="43"/>
  <c r="AF182" i="43" s="1"/>
  <c r="AM182" i="43" s="1"/>
  <c r="X182" i="43"/>
  <c r="AB181" i="43"/>
  <c r="AA181" i="43"/>
  <c r="Z181" i="43"/>
  <c r="X181" i="43"/>
  <c r="AB180" i="43"/>
  <c r="AA180" i="43"/>
  <c r="AE180" i="43" s="1"/>
  <c r="Z180" i="43"/>
  <c r="AD180" i="43" s="1"/>
  <c r="AG180" i="43" s="1"/>
  <c r="X180" i="43"/>
  <c r="AB179" i="43"/>
  <c r="AA179" i="43"/>
  <c r="Z179" i="43"/>
  <c r="X179" i="43"/>
  <c r="AB178" i="43"/>
  <c r="AA178" i="43"/>
  <c r="AE178" i="43" s="1"/>
  <c r="Z178" i="43"/>
  <c r="AF178" i="43" s="1"/>
  <c r="AM178" i="43" s="1"/>
  <c r="X178" i="43"/>
  <c r="AB177" i="43"/>
  <c r="AA177" i="43"/>
  <c r="Z177" i="43"/>
  <c r="AF177" i="43" s="1"/>
  <c r="AM177" i="43" s="1"/>
  <c r="X177" i="43"/>
  <c r="AB176" i="43"/>
  <c r="AA176" i="43"/>
  <c r="AE176" i="43" s="1"/>
  <c r="Z176" i="43"/>
  <c r="AD176" i="43" s="1"/>
  <c r="AG176" i="43" s="1"/>
  <c r="X176" i="43"/>
  <c r="AB175" i="43"/>
  <c r="AA175" i="43"/>
  <c r="Z175" i="43"/>
  <c r="AD175" i="43" s="1"/>
  <c r="AG175" i="43" s="1"/>
  <c r="X175" i="43"/>
  <c r="AB174" i="43"/>
  <c r="AA174" i="43"/>
  <c r="AE174" i="43" s="1"/>
  <c r="Z174" i="43"/>
  <c r="AF174" i="43" s="1"/>
  <c r="AM174" i="43" s="1"/>
  <c r="X174" i="43"/>
  <c r="AB173" i="43"/>
  <c r="AA173" i="43"/>
  <c r="Z173" i="43"/>
  <c r="X173" i="43"/>
  <c r="AB172" i="43"/>
  <c r="AA172" i="43"/>
  <c r="AE172" i="43" s="1"/>
  <c r="Z172" i="43"/>
  <c r="AD172" i="43" s="1"/>
  <c r="AG172" i="43" s="1"/>
  <c r="X172" i="43"/>
  <c r="AB171" i="43"/>
  <c r="AA171" i="43"/>
  <c r="Z171" i="43"/>
  <c r="AD171" i="43" s="1"/>
  <c r="AG171" i="43" s="1"/>
  <c r="X171" i="43"/>
  <c r="AB170" i="43"/>
  <c r="AA170" i="43"/>
  <c r="AE170" i="43" s="1"/>
  <c r="Z170" i="43"/>
  <c r="AF170" i="43" s="1"/>
  <c r="AM170" i="43" s="1"/>
  <c r="X170" i="43"/>
  <c r="AB169" i="43"/>
  <c r="AA169" i="43"/>
  <c r="Z169" i="43"/>
  <c r="AF169" i="43" s="1"/>
  <c r="AM169" i="43" s="1"/>
  <c r="X169" i="43"/>
  <c r="AB168" i="43"/>
  <c r="AA168" i="43"/>
  <c r="AE168" i="43" s="1"/>
  <c r="Z168" i="43"/>
  <c r="AD168" i="43" s="1"/>
  <c r="AG168" i="43" s="1"/>
  <c r="X168" i="43"/>
  <c r="AB167" i="43"/>
  <c r="AA167" i="43"/>
  <c r="Z167" i="43"/>
  <c r="AD167" i="43" s="1"/>
  <c r="AG167" i="43" s="1"/>
  <c r="X167" i="43"/>
  <c r="AB166" i="43"/>
  <c r="AA166" i="43"/>
  <c r="AE166" i="43" s="1"/>
  <c r="Z166" i="43"/>
  <c r="AD166" i="43" s="1"/>
  <c r="AG166" i="43" s="1"/>
  <c r="X166" i="43"/>
  <c r="B166" i="43"/>
  <c r="B167" i="43" s="1"/>
  <c r="B168" i="43" s="1"/>
  <c r="B169" i="43" s="1"/>
  <c r="B170" i="43" s="1"/>
  <c r="B171" i="43" s="1"/>
  <c r="B172" i="43" s="1"/>
  <c r="B173" i="43" s="1"/>
  <c r="B174" i="43" s="1"/>
  <c r="B175" i="43" s="1"/>
  <c r="B176" i="43" s="1"/>
  <c r="B177" i="43" s="1"/>
  <c r="B178" i="43" s="1"/>
  <c r="B179" i="43" s="1"/>
  <c r="B180" i="43" s="1"/>
  <c r="B181" i="43" s="1"/>
  <c r="B182" i="43" s="1"/>
  <c r="B183" i="43" s="1"/>
  <c r="B184" i="43" s="1"/>
  <c r="B185" i="43" s="1"/>
  <c r="B186" i="43" s="1"/>
  <c r="B187" i="43" s="1"/>
  <c r="B188" i="43" s="1"/>
  <c r="B189" i="43" s="1"/>
  <c r="B190" i="43" s="1"/>
  <c r="B191" i="43" s="1"/>
  <c r="B192" i="43" s="1"/>
  <c r="B193" i="43" s="1"/>
  <c r="B194" i="43" s="1"/>
  <c r="B195" i="43" s="1"/>
  <c r="X165" i="43"/>
  <c r="T165" i="43"/>
  <c r="Q165" i="43"/>
  <c r="N165" i="43"/>
  <c r="AT164" i="43"/>
  <c r="AS164" i="43"/>
  <c r="AR164" i="43"/>
  <c r="AF160" i="43"/>
  <c r="AM160" i="43" s="1"/>
  <c r="AD159" i="43"/>
  <c r="AG159" i="43" s="1"/>
  <c r="AF158" i="43"/>
  <c r="AM158" i="43" s="1"/>
  <c r="AF157" i="43"/>
  <c r="AM157" i="43" s="1"/>
  <c r="AD156" i="43"/>
  <c r="AG156" i="43" s="1"/>
  <c r="AD155" i="43"/>
  <c r="AG155" i="43" s="1"/>
  <c r="AF153" i="43"/>
  <c r="AM153" i="43" s="1"/>
  <c r="AF152" i="43"/>
  <c r="AM152" i="43" s="1"/>
  <c r="AD151" i="43"/>
  <c r="AG151" i="43" s="1"/>
  <c r="AD148" i="43"/>
  <c r="AG148" i="43" s="1"/>
  <c r="AF147" i="43"/>
  <c r="AM147" i="43" s="1"/>
  <c r="AF146" i="43"/>
  <c r="AM146" i="43" s="1"/>
  <c r="AD145" i="43"/>
  <c r="AG145" i="43" s="1"/>
  <c r="AF143" i="43"/>
  <c r="AM143" i="43" s="1"/>
  <c r="AD141" i="43"/>
  <c r="AG141" i="43" s="1"/>
  <c r="AD140" i="43"/>
  <c r="AG140" i="43" s="1"/>
  <c r="AF139" i="43"/>
  <c r="AM139" i="43" s="1"/>
  <c r="AD133" i="43"/>
  <c r="AG133" i="43" s="1"/>
  <c r="AB131" i="43"/>
  <c r="AA131" i="43"/>
  <c r="Z131" i="43"/>
  <c r="AF131" i="43" s="1"/>
  <c r="X131" i="43"/>
  <c r="B131" i="43"/>
  <c r="B132" i="43" s="1"/>
  <c r="B133" i="43" s="1"/>
  <c r="B134" i="43" s="1"/>
  <c r="B135" i="43" s="1"/>
  <c r="B136" i="43" s="1"/>
  <c r="B137" i="43" s="1"/>
  <c r="B138" i="43" s="1"/>
  <c r="B139" i="43" s="1"/>
  <c r="B140" i="43" s="1"/>
  <c r="B141" i="43" s="1"/>
  <c r="B142" i="43" s="1"/>
  <c r="B143" i="43" s="1"/>
  <c r="B144" i="43" s="1"/>
  <c r="B145" i="43" s="1"/>
  <c r="B146" i="43" s="1"/>
  <c r="B147" i="43" s="1"/>
  <c r="B148" i="43" s="1"/>
  <c r="B149" i="43" s="1"/>
  <c r="B150" i="43" s="1"/>
  <c r="B151" i="43" s="1"/>
  <c r="B152" i="43" s="1"/>
  <c r="B153" i="43" s="1"/>
  <c r="B154" i="43" s="1"/>
  <c r="B155" i="43" s="1"/>
  <c r="B156" i="43" s="1"/>
  <c r="B157" i="43" s="1"/>
  <c r="B158" i="43" s="1"/>
  <c r="B159" i="43" s="1"/>
  <c r="B160" i="43" s="1"/>
  <c r="X130" i="43"/>
  <c r="T130" i="43"/>
  <c r="Q130" i="43"/>
  <c r="N130" i="43"/>
  <c r="AT129" i="43"/>
  <c r="AS129" i="43"/>
  <c r="AR129" i="43"/>
  <c r="AD123" i="43"/>
  <c r="AG123" i="43" s="1"/>
  <c r="AF122" i="43"/>
  <c r="AM122" i="43" s="1"/>
  <c r="AJ122" i="43"/>
  <c r="AD122" i="43"/>
  <c r="AG122" i="43" s="1"/>
  <c r="AD121" i="43"/>
  <c r="AG121" i="43" s="1"/>
  <c r="AF120" i="43"/>
  <c r="AM120" i="43" s="1"/>
  <c r="AF119" i="43"/>
  <c r="AM119" i="43" s="1"/>
  <c r="AF118" i="43"/>
  <c r="AM118" i="43" s="1"/>
  <c r="AF116" i="43"/>
  <c r="AM116" i="43" s="1"/>
  <c r="AF115" i="43"/>
  <c r="AM115" i="43" s="1"/>
  <c r="AJ112" i="43"/>
  <c r="AD111" i="43"/>
  <c r="AG111" i="43" s="1"/>
  <c r="AJ110" i="43"/>
  <c r="AF110" i="43"/>
  <c r="AM110" i="43" s="1"/>
  <c r="AF109" i="43"/>
  <c r="AM109" i="43" s="1"/>
  <c r="AF108" i="43"/>
  <c r="AM108" i="43" s="1"/>
  <c r="AF107" i="43"/>
  <c r="AM107" i="43" s="1"/>
  <c r="AD103" i="43"/>
  <c r="AG103" i="43" s="1"/>
  <c r="AF102" i="43"/>
  <c r="AM102" i="43" s="1"/>
  <c r="AF101" i="43"/>
  <c r="AM101" i="43" s="1"/>
  <c r="AD99" i="43"/>
  <c r="AG99" i="43" s="1"/>
  <c r="AF97" i="43"/>
  <c r="AM97" i="43" s="1"/>
  <c r="AB96" i="43"/>
  <c r="AA96" i="43"/>
  <c r="Z96" i="43"/>
  <c r="AD96" i="43" s="1"/>
  <c r="AG96" i="43" s="1"/>
  <c r="X96" i="43"/>
  <c r="Y97" i="43" s="1"/>
  <c r="B96" i="43"/>
  <c r="B97" i="43" s="1"/>
  <c r="B98" i="43" s="1"/>
  <c r="B99" i="43" s="1"/>
  <c r="B100" i="43" s="1"/>
  <c r="B101" i="43" s="1"/>
  <c r="B102" i="43" s="1"/>
  <c r="B103" i="43" s="1"/>
  <c r="B104" i="43" s="1"/>
  <c r="B105" i="43" s="1"/>
  <c r="B106" i="43" s="1"/>
  <c r="B107" i="43" s="1"/>
  <c r="B108" i="43" s="1"/>
  <c r="B109" i="43" s="1"/>
  <c r="B110" i="43" s="1"/>
  <c r="B111" i="43" s="1"/>
  <c r="B112" i="43" s="1"/>
  <c r="B113" i="43" s="1"/>
  <c r="B114" i="43" s="1"/>
  <c r="B115" i="43" s="1"/>
  <c r="B116" i="43" s="1"/>
  <c r="B117" i="43" s="1"/>
  <c r="B118" i="43" s="1"/>
  <c r="B119" i="43" s="1"/>
  <c r="B120" i="43" s="1"/>
  <c r="B121" i="43" s="1"/>
  <c r="B122" i="43" s="1"/>
  <c r="B123" i="43" s="1"/>
  <c r="B124" i="43" s="1"/>
  <c r="B125" i="43" s="1"/>
  <c r="X95" i="43"/>
  <c r="T95" i="43"/>
  <c r="Q95" i="43"/>
  <c r="N95" i="43"/>
  <c r="AT94" i="43"/>
  <c r="AS94" i="43"/>
  <c r="AR94" i="43"/>
  <c r="AF89" i="43"/>
  <c r="AM89" i="43" s="1"/>
  <c r="AF88" i="43"/>
  <c r="AM88" i="43" s="1"/>
  <c r="AD87" i="43"/>
  <c r="AG87" i="43" s="1"/>
  <c r="AF84" i="43"/>
  <c r="AM84" i="43" s="1"/>
  <c r="AD83" i="43"/>
  <c r="AG83" i="43" s="1"/>
  <c r="AF82" i="43"/>
  <c r="AM82" i="43" s="1"/>
  <c r="AD80" i="43"/>
  <c r="AG80" i="43" s="1"/>
  <c r="AD79" i="43"/>
  <c r="AG79" i="43" s="1"/>
  <c r="AF78" i="43"/>
  <c r="AM78" i="43" s="1"/>
  <c r="AF77" i="43"/>
  <c r="AM77" i="43" s="1"/>
  <c r="AF76" i="43"/>
  <c r="AM76" i="43" s="1"/>
  <c r="AF75" i="43"/>
  <c r="AM75" i="43" s="1"/>
  <c r="AD72" i="43"/>
  <c r="AG72" i="43" s="1"/>
  <c r="AF70" i="43"/>
  <c r="AM70" i="43" s="1"/>
  <c r="AF67" i="43"/>
  <c r="AM67" i="43" s="1"/>
  <c r="AF65" i="43"/>
  <c r="AM65" i="43" s="1"/>
  <c r="AD63" i="43"/>
  <c r="AG63" i="43" s="1"/>
  <c r="AF61" i="43"/>
  <c r="AM61" i="43" s="1"/>
  <c r="B61" i="43"/>
  <c r="B62" i="43" s="1"/>
  <c r="B63" i="43" s="1"/>
  <c r="B64" i="43" s="1"/>
  <c r="B65" i="43" s="1"/>
  <c r="B66" i="43" s="1"/>
  <c r="B67" i="43" s="1"/>
  <c r="B68" i="43" s="1"/>
  <c r="B69" i="43" s="1"/>
  <c r="B70" i="43" s="1"/>
  <c r="B71" i="43" s="1"/>
  <c r="B72" i="43" s="1"/>
  <c r="B73" i="43" s="1"/>
  <c r="B74" i="43" s="1"/>
  <c r="B75" i="43" s="1"/>
  <c r="B76" i="43" s="1"/>
  <c r="B77" i="43" s="1"/>
  <c r="B78" i="43" s="1"/>
  <c r="B79" i="43" s="1"/>
  <c r="B80" i="43" s="1"/>
  <c r="B81" i="43" s="1"/>
  <c r="B82" i="43" s="1"/>
  <c r="B83" i="43" s="1"/>
  <c r="B84" i="43" s="1"/>
  <c r="B85" i="43" s="1"/>
  <c r="B86" i="43" s="1"/>
  <c r="B87" i="43" s="1"/>
  <c r="B88" i="43" s="1"/>
  <c r="B89" i="43" s="1"/>
  <c r="B90" i="43" s="1"/>
  <c r="Y61" i="43"/>
  <c r="T60" i="43"/>
  <c r="Q60" i="43"/>
  <c r="N60" i="43"/>
  <c r="AT59" i="43"/>
  <c r="AS59" i="43"/>
  <c r="AR59" i="43"/>
  <c r="C54" i="43"/>
  <c r="C371" i="43" s="1"/>
  <c r="C53" i="43"/>
  <c r="C370" i="43" s="1"/>
  <c r="C52" i="43"/>
  <c r="C369" i="43" s="1"/>
  <c r="C51" i="43"/>
  <c r="C50" i="43"/>
  <c r="C367" i="43" s="1"/>
  <c r="C49" i="43"/>
  <c r="C366" i="43" s="1"/>
  <c r="C48" i="43"/>
  <c r="C365" i="43" s="1"/>
  <c r="C47" i="43"/>
  <c r="C364" i="43" s="1"/>
  <c r="C46" i="43"/>
  <c r="C363" i="43" s="1"/>
  <c r="C45" i="43"/>
  <c r="C44" i="43"/>
  <c r="C361" i="43" s="1"/>
  <c r="E79" i="43"/>
  <c r="C43" i="43"/>
  <c r="C360" i="43" s="1"/>
  <c r="C42" i="43"/>
  <c r="C359" i="43" s="1"/>
  <c r="C41" i="43"/>
  <c r="C358" i="43" s="1"/>
  <c r="F76" i="43"/>
  <c r="C40" i="43"/>
  <c r="C357" i="43" s="1"/>
  <c r="C39" i="43"/>
  <c r="C38" i="43"/>
  <c r="C37" i="43"/>
  <c r="C354" i="43" s="1"/>
  <c r="C36" i="43"/>
  <c r="C353" i="43" s="1"/>
  <c r="C35" i="43"/>
  <c r="C352" i="43" s="1"/>
  <c r="C34" i="43"/>
  <c r="C351" i="43" s="1"/>
  <c r="C33" i="43"/>
  <c r="L68" i="43"/>
  <c r="C32" i="43"/>
  <c r="C349" i="43" s="1"/>
  <c r="C31" i="43"/>
  <c r="C348" i="43" s="1"/>
  <c r="F66" i="43"/>
  <c r="C30" i="43"/>
  <c r="C347" i="43" s="1"/>
  <c r="C29" i="43"/>
  <c r="C346" i="43" s="1"/>
  <c r="C28" i="43"/>
  <c r="C345" i="43" s="1"/>
  <c r="C27" i="43"/>
  <c r="C26" i="43"/>
  <c r="C343" i="43" s="1"/>
  <c r="E25" i="43"/>
  <c r="V25" i="43" s="1"/>
  <c r="C25" i="43"/>
  <c r="B25" i="43"/>
  <c r="B26" i="43" s="1"/>
  <c r="B27" i="43" s="1"/>
  <c r="B28" i="43" s="1"/>
  <c r="B29" i="43" s="1"/>
  <c r="B30" i="43" s="1"/>
  <c r="B31" i="43" s="1"/>
  <c r="B32" i="43" s="1"/>
  <c r="B33" i="43" s="1"/>
  <c r="B34" i="43" s="1"/>
  <c r="B35" i="43" s="1"/>
  <c r="B36" i="43" s="1"/>
  <c r="B37" i="43" s="1"/>
  <c r="B38" i="43" s="1"/>
  <c r="B39" i="43" s="1"/>
  <c r="B40" i="43" s="1"/>
  <c r="B41" i="43" s="1"/>
  <c r="B42" i="43" s="1"/>
  <c r="B43" i="43" s="1"/>
  <c r="B44" i="43" s="1"/>
  <c r="B45" i="43" s="1"/>
  <c r="B46" i="43" s="1"/>
  <c r="B47" i="43" s="1"/>
  <c r="B48" i="43" s="1"/>
  <c r="B49" i="43" s="1"/>
  <c r="B50" i="43" s="1"/>
  <c r="B51" i="43" s="1"/>
  <c r="B52" i="43" s="1"/>
  <c r="B53" i="43" s="1"/>
  <c r="B54" i="43" s="1"/>
  <c r="AN24" i="43"/>
  <c r="AN270" i="43" s="1"/>
  <c r="AK24" i="43"/>
  <c r="AK270" i="43" s="1"/>
  <c r="AH24" i="43"/>
  <c r="AH270" i="43" s="1"/>
  <c r="X24" i="43"/>
  <c r="E24" i="43"/>
  <c r="C24" i="43"/>
  <c r="C341" i="43" s="1"/>
  <c r="AT23" i="43"/>
  <c r="AS23" i="43"/>
  <c r="AR23" i="43"/>
  <c r="AE236" i="43" l="1"/>
  <c r="AE96" i="43"/>
  <c r="AE131" i="43"/>
  <c r="AE201" i="43"/>
  <c r="AJ201" i="43" s="1"/>
  <c r="AK201" i="43" s="1"/>
  <c r="AL201" i="43" s="1"/>
  <c r="AE167" i="43"/>
  <c r="AE169" i="43"/>
  <c r="AE171" i="43"/>
  <c r="AE173" i="43"/>
  <c r="AJ173" i="43" s="1"/>
  <c r="AE175" i="43"/>
  <c r="AE177" i="43"/>
  <c r="AE179" i="43"/>
  <c r="AE181" i="43"/>
  <c r="AJ181" i="43" s="1"/>
  <c r="AE183" i="43"/>
  <c r="AE185" i="43"/>
  <c r="AE187" i="43"/>
  <c r="AE189" i="43"/>
  <c r="AE191" i="43"/>
  <c r="AE193" i="43"/>
  <c r="AE195" i="43"/>
  <c r="J25" i="43"/>
  <c r="K25" i="43"/>
  <c r="AE25" i="43"/>
  <c r="AJ25" i="43" s="1"/>
  <c r="AK25" i="43" s="1"/>
  <c r="AD25" i="43"/>
  <c r="AG25" i="43" s="1"/>
  <c r="AH25" i="43" s="1"/>
  <c r="AF25" i="43"/>
  <c r="AM25" i="43" s="1"/>
  <c r="AN25" i="43" s="1"/>
  <c r="AN26" i="43" s="1"/>
  <c r="AP25" i="43"/>
  <c r="AP236" i="43"/>
  <c r="AP67" i="43"/>
  <c r="AP75" i="43"/>
  <c r="AP65" i="43"/>
  <c r="AK200" i="43"/>
  <c r="AK341" i="43"/>
  <c r="AK342" i="43" s="1"/>
  <c r="AN200" i="43"/>
  <c r="AN341" i="43"/>
  <c r="AN342" i="43" s="1"/>
  <c r="AP89" i="43"/>
  <c r="AP61" i="43"/>
  <c r="AP69" i="43"/>
  <c r="AP77" i="43"/>
  <c r="AP85" i="43"/>
  <c r="AH200" i="43"/>
  <c r="AH341" i="43"/>
  <c r="AH342" i="43" s="1"/>
  <c r="AP63" i="43"/>
  <c r="AP71" i="43"/>
  <c r="AP83" i="43"/>
  <c r="AP201" i="43"/>
  <c r="Y132" i="43"/>
  <c r="Y131" i="43"/>
  <c r="C342" i="43"/>
  <c r="V342" i="43"/>
  <c r="E342" i="43"/>
  <c r="D27" i="43"/>
  <c r="D344" i="43" s="1"/>
  <c r="C344" i="43"/>
  <c r="D38" i="43"/>
  <c r="D355" i="43" s="1"/>
  <c r="C355" i="43"/>
  <c r="D39" i="43"/>
  <c r="D356" i="43" s="1"/>
  <c r="C356" i="43"/>
  <c r="D45" i="43"/>
  <c r="D362" i="43" s="1"/>
  <c r="C362" i="43"/>
  <c r="D33" i="43"/>
  <c r="D350" i="43" s="1"/>
  <c r="C350" i="43"/>
  <c r="D51" i="43"/>
  <c r="D368" i="43" s="1"/>
  <c r="C368" i="43"/>
  <c r="AP62" i="43"/>
  <c r="AP73" i="43"/>
  <c r="AP81" i="43"/>
  <c r="AP68" i="43"/>
  <c r="AP76" i="43"/>
  <c r="AP84" i="43"/>
  <c r="AP64" i="43"/>
  <c r="AP72" i="43"/>
  <c r="AP80" i="43"/>
  <c r="AP88" i="43"/>
  <c r="AP70" i="43"/>
  <c r="AP78" i="43"/>
  <c r="AP86" i="43"/>
  <c r="AP96" i="43"/>
  <c r="AP131" i="43"/>
  <c r="AJ131" i="43"/>
  <c r="AP79" i="43"/>
  <c r="AP87" i="43"/>
  <c r="AP66" i="43"/>
  <c r="AP74" i="43"/>
  <c r="AP82" i="43"/>
  <c r="AP90" i="43"/>
  <c r="Y289" i="43"/>
  <c r="Y290" i="43"/>
  <c r="AJ290" i="43"/>
  <c r="AJ296" i="43"/>
  <c r="AJ313" i="43"/>
  <c r="AJ315" i="43"/>
  <c r="AJ321" i="43"/>
  <c r="AJ333" i="43"/>
  <c r="AJ335" i="43"/>
  <c r="Y201" i="43"/>
  <c r="Y326" i="43"/>
  <c r="AD158" i="43"/>
  <c r="AG158" i="43" s="1"/>
  <c r="Y167" i="43"/>
  <c r="Y168" i="43"/>
  <c r="AJ291" i="43"/>
  <c r="Y166" i="43"/>
  <c r="AP167" i="43"/>
  <c r="AF180" i="43"/>
  <c r="AM180" i="43" s="1"/>
  <c r="AP186" i="43"/>
  <c r="AP188" i="43"/>
  <c r="AP190" i="43"/>
  <c r="AP194" i="43"/>
  <c r="Y279" i="43"/>
  <c r="Y283" i="43"/>
  <c r="AJ96" i="43"/>
  <c r="AP171" i="43"/>
  <c r="AP175" i="43"/>
  <c r="AP177" i="43"/>
  <c r="AP179" i="43"/>
  <c r="Y236" i="43"/>
  <c r="D29" i="43"/>
  <c r="D346" i="43" s="1"/>
  <c r="D40" i="43"/>
  <c r="D357" i="43" s="1"/>
  <c r="D46" i="43"/>
  <c r="D363" i="43" s="1"/>
  <c r="AJ139" i="43"/>
  <c r="AJ283" i="43"/>
  <c r="Y328" i="43"/>
  <c r="D31" i="43"/>
  <c r="D348" i="43" s="1"/>
  <c r="D54" i="43"/>
  <c r="D371" i="43" s="1"/>
  <c r="AF185" i="43"/>
  <c r="AM185" i="43" s="1"/>
  <c r="Y170" i="43"/>
  <c r="D42" i="43"/>
  <c r="D359" i="43" s="1"/>
  <c r="Y169" i="43"/>
  <c r="Y171" i="43"/>
  <c r="Y179" i="43"/>
  <c r="AP182" i="43"/>
  <c r="AP184" i="43"/>
  <c r="D52" i="43"/>
  <c r="D369" i="43" s="1"/>
  <c r="D30" i="43"/>
  <c r="D347" i="43" s="1"/>
  <c r="D41" i="43"/>
  <c r="D358" i="43" s="1"/>
  <c r="D53" i="43"/>
  <c r="D370" i="43" s="1"/>
  <c r="AJ157" i="43"/>
  <c r="AP169" i="43"/>
  <c r="AJ274" i="43"/>
  <c r="D47" i="43"/>
  <c r="D364" i="43" s="1"/>
  <c r="D35" i="43"/>
  <c r="D352" i="43" s="1"/>
  <c r="D36" i="43"/>
  <c r="D353" i="43" s="1"/>
  <c r="D43" i="43"/>
  <c r="D360" i="43" s="1"/>
  <c r="D49" i="43"/>
  <c r="D366" i="43" s="1"/>
  <c r="AD119" i="43"/>
  <c r="AG119" i="43" s="1"/>
  <c r="AD157" i="43"/>
  <c r="AG157" i="43" s="1"/>
  <c r="AD169" i="43"/>
  <c r="AG169" i="43" s="1"/>
  <c r="Y277" i="43"/>
  <c r="AD84" i="43"/>
  <c r="AG84" i="43" s="1"/>
  <c r="AD153" i="43"/>
  <c r="AG153" i="43" s="1"/>
  <c r="AP173" i="43"/>
  <c r="Y271" i="43"/>
  <c r="L25" i="43"/>
  <c r="L236" i="43" s="1"/>
  <c r="K61" i="43"/>
  <c r="D26" i="43"/>
  <c r="D343" i="43" s="1"/>
  <c r="D32" i="43"/>
  <c r="D349" i="43" s="1"/>
  <c r="D37" i="43"/>
  <c r="D354" i="43" s="1"/>
  <c r="AP166" i="43"/>
  <c r="AP168" i="43"/>
  <c r="Y175" i="43"/>
  <c r="Y176" i="43"/>
  <c r="AP181" i="43"/>
  <c r="AP183" i="43"/>
  <c r="Y188" i="43"/>
  <c r="Y189" i="43"/>
  <c r="Y194" i="43"/>
  <c r="Y195" i="43"/>
  <c r="AJ273" i="43"/>
  <c r="AJ297" i="43"/>
  <c r="AJ316" i="43"/>
  <c r="AJ320" i="43"/>
  <c r="AJ322" i="43"/>
  <c r="Y330" i="43"/>
  <c r="D34" i="43"/>
  <c r="D351" i="43" s="1"/>
  <c r="D44" i="43"/>
  <c r="D361" i="43" s="1"/>
  <c r="D50" i="43"/>
  <c r="D367" i="43" s="1"/>
  <c r="AP185" i="43"/>
  <c r="Y286" i="43"/>
  <c r="Y287" i="43"/>
  <c r="AJ236" i="43"/>
  <c r="D48" i="43"/>
  <c r="D365" i="43" s="1"/>
  <c r="AJ192" i="43"/>
  <c r="AP192" i="43"/>
  <c r="D28" i="43"/>
  <c r="D345" i="43" s="1"/>
  <c r="AP170" i="43"/>
  <c r="AP172" i="43"/>
  <c r="AP174" i="43"/>
  <c r="AP176" i="43"/>
  <c r="AP178" i="43"/>
  <c r="AJ180" i="43"/>
  <c r="AP180" i="43"/>
  <c r="AP187" i="43"/>
  <c r="AP189" i="43"/>
  <c r="AP191" i="43"/>
  <c r="AP193" i="43"/>
  <c r="AP195" i="43"/>
  <c r="AG290" i="43"/>
  <c r="Y296" i="43"/>
  <c r="Y315" i="43"/>
  <c r="AF201" i="43"/>
  <c r="AM201" i="43" s="1"/>
  <c r="AN201" i="43" s="1"/>
  <c r="AD201" i="43"/>
  <c r="AG201" i="43" s="1"/>
  <c r="AH201" i="43" s="1"/>
  <c r="AD143" i="43"/>
  <c r="AG143" i="43" s="1"/>
  <c r="AJ155" i="43"/>
  <c r="AJ148" i="43"/>
  <c r="AF83" i="43"/>
  <c r="AM83" i="43" s="1"/>
  <c r="AJ70" i="43"/>
  <c r="AJ87" i="43"/>
  <c r="AD70" i="43"/>
  <c r="AG70" i="43" s="1"/>
  <c r="AJ63" i="43"/>
  <c r="AJ65" i="43"/>
  <c r="AJ61" i="43"/>
  <c r="AJ78" i="43"/>
  <c r="AD61" i="43"/>
  <c r="AG61" i="43" s="1"/>
  <c r="AD76" i="43"/>
  <c r="AG76" i="43" s="1"/>
  <c r="AD67" i="43"/>
  <c r="AG67" i="43" s="1"/>
  <c r="AJ102" i="43"/>
  <c r="AD107" i="43"/>
  <c r="AG107" i="43" s="1"/>
  <c r="AD120" i="43"/>
  <c r="AG120" i="43" s="1"/>
  <c r="AD102" i="43"/>
  <c r="AG102" i="43" s="1"/>
  <c r="AJ111" i="43"/>
  <c r="AJ99" i="43"/>
  <c r="AF80" i="43"/>
  <c r="AM80" i="43" s="1"/>
  <c r="AD75" i="43"/>
  <c r="AG75" i="43" s="1"/>
  <c r="AJ67" i="43"/>
  <c r="AJ64" i="43"/>
  <c r="V81" i="43"/>
  <c r="K281" i="43"/>
  <c r="K143" i="43"/>
  <c r="P203" i="43"/>
  <c r="K173" i="43"/>
  <c r="Y96" i="43"/>
  <c r="AJ123" i="43"/>
  <c r="AJ177" i="43"/>
  <c r="Y181" i="43"/>
  <c r="AF184" i="43"/>
  <c r="AM184" i="43" s="1"/>
  <c r="AD204" i="43"/>
  <c r="AG204" i="43" s="1"/>
  <c r="AF225" i="43"/>
  <c r="AM225" i="43" s="1"/>
  <c r="AF72" i="43"/>
  <c r="AM72" i="43" s="1"/>
  <c r="AJ74" i="43"/>
  <c r="AJ103" i="43"/>
  <c r="AF123" i="43"/>
  <c r="AM123" i="43" s="1"/>
  <c r="AD147" i="43"/>
  <c r="AG147" i="43" s="1"/>
  <c r="AF172" i="43"/>
  <c r="AM172" i="43" s="1"/>
  <c r="AJ175" i="43"/>
  <c r="AF176" i="43"/>
  <c r="AM176" i="43" s="1"/>
  <c r="AD214" i="43"/>
  <c r="AG214" i="43" s="1"/>
  <c r="AD215" i="43"/>
  <c r="AG215" i="43" s="1"/>
  <c r="AJ272" i="43"/>
  <c r="Y293" i="43"/>
  <c r="AD307" i="43"/>
  <c r="AG307" i="43" s="1"/>
  <c r="AF79" i="43"/>
  <c r="AM79" i="43" s="1"/>
  <c r="AF87" i="43"/>
  <c r="AM87" i="43" s="1"/>
  <c r="AD97" i="43"/>
  <c r="AG97" i="43" s="1"/>
  <c r="AF111" i="43"/>
  <c r="AM111" i="43" s="1"/>
  <c r="AF133" i="43"/>
  <c r="AM133" i="43" s="1"/>
  <c r="AD152" i="43"/>
  <c r="AG152" i="43" s="1"/>
  <c r="AF175" i="43"/>
  <c r="AM175" i="43" s="1"/>
  <c r="AJ188" i="43"/>
  <c r="Y291" i="43"/>
  <c r="AJ311" i="43"/>
  <c r="AJ81" i="43"/>
  <c r="AD110" i="43"/>
  <c r="AG110" i="43" s="1"/>
  <c r="AJ121" i="43"/>
  <c r="Y190" i="43"/>
  <c r="AJ208" i="43"/>
  <c r="AJ271" i="43"/>
  <c r="AJ281" i="43"/>
  <c r="AM296" i="43"/>
  <c r="AG299" i="43"/>
  <c r="Y184" i="43"/>
  <c r="Y187" i="43"/>
  <c r="AF188" i="43"/>
  <c r="AM188" i="43" s="1"/>
  <c r="Y192" i="43"/>
  <c r="AD193" i="43"/>
  <c r="AG193" i="43" s="1"/>
  <c r="AF202" i="43"/>
  <c r="AM202" i="43" s="1"/>
  <c r="AD220" i="43"/>
  <c r="AG220" i="43" s="1"/>
  <c r="AM272" i="43"/>
  <c r="AM288" i="43"/>
  <c r="AG294" i="43"/>
  <c r="Y300" i="43"/>
  <c r="Y327" i="43"/>
  <c r="AJ80" i="43"/>
  <c r="AF99" i="43"/>
  <c r="AM99" i="43" s="1"/>
  <c r="AJ101" i="43"/>
  <c r="AD115" i="43"/>
  <c r="AG115" i="43" s="1"/>
  <c r="AJ120" i="43"/>
  <c r="AJ156" i="43"/>
  <c r="AJ158" i="43"/>
  <c r="AJ168" i="43"/>
  <c r="Y173" i="43"/>
  <c r="AD219" i="43"/>
  <c r="AG219" i="43" s="1"/>
  <c r="AJ276" i="43"/>
  <c r="Y280" i="43"/>
  <c r="Y282" i="43"/>
  <c r="AG292" i="43"/>
  <c r="Y317" i="43"/>
  <c r="AJ210" i="43"/>
  <c r="AJ219" i="43"/>
  <c r="AM274" i="43"/>
  <c r="AJ282" i="43"/>
  <c r="Y284" i="43"/>
  <c r="AD308" i="43"/>
  <c r="AG308" i="43" s="1"/>
  <c r="Y333" i="43"/>
  <c r="AJ72" i="43"/>
  <c r="AJ85" i="43"/>
  <c r="AD101" i="43"/>
  <c r="AG101" i="43" s="1"/>
  <c r="AJ136" i="43"/>
  <c r="AF156" i="43"/>
  <c r="AM156" i="43" s="1"/>
  <c r="AJ167" i="43"/>
  <c r="Y174" i="43"/>
  <c r="AJ176" i="43"/>
  <c r="Y275" i="43"/>
  <c r="AF315" i="43"/>
  <c r="AM315" i="43" s="1"/>
  <c r="Y319" i="43"/>
  <c r="AF334" i="43"/>
  <c r="AM334" i="43" s="1"/>
  <c r="Y25" i="43"/>
  <c r="AF150" i="43"/>
  <c r="AM150" i="43" s="1"/>
  <c r="AD150" i="43"/>
  <c r="AG150" i="43" s="1"/>
  <c r="AJ170" i="43"/>
  <c r="AJ218" i="43"/>
  <c r="AF105" i="43"/>
  <c r="AM105" i="43" s="1"/>
  <c r="AD105" i="43"/>
  <c r="AG105" i="43" s="1"/>
  <c r="AD125" i="43"/>
  <c r="AG125" i="43" s="1"/>
  <c r="AF125" i="43"/>
  <c r="AM125" i="43" s="1"/>
  <c r="AJ227" i="43"/>
  <c r="AJ307" i="43"/>
  <c r="AF113" i="43"/>
  <c r="AM113" i="43" s="1"/>
  <c r="AD113" i="43"/>
  <c r="AG113" i="43" s="1"/>
  <c r="L132" i="43"/>
  <c r="L317" i="43"/>
  <c r="AF81" i="43"/>
  <c r="AM81" i="43" s="1"/>
  <c r="AD81" i="43"/>
  <c r="AG81" i="43" s="1"/>
  <c r="AF135" i="43"/>
  <c r="AM135" i="43" s="1"/>
  <c r="AD135" i="43"/>
  <c r="AG135" i="43" s="1"/>
  <c r="AD149" i="43"/>
  <c r="AG149" i="43" s="1"/>
  <c r="AF149" i="43"/>
  <c r="AM149" i="43" s="1"/>
  <c r="AJ166" i="43"/>
  <c r="AJ211" i="43"/>
  <c r="AJ217" i="43"/>
  <c r="AF223" i="43"/>
  <c r="AM223" i="43" s="1"/>
  <c r="AD223" i="43"/>
  <c r="AG223" i="43" s="1"/>
  <c r="AD142" i="43"/>
  <c r="AG142" i="43" s="1"/>
  <c r="AF142" i="43"/>
  <c r="AM142" i="43" s="1"/>
  <c r="AF217" i="43"/>
  <c r="AM217" i="43" s="1"/>
  <c r="AD217" i="43"/>
  <c r="AG217" i="43" s="1"/>
  <c r="K307" i="43"/>
  <c r="AJ117" i="43"/>
  <c r="AF117" i="43"/>
  <c r="AM117" i="43" s="1"/>
  <c r="AD117" i="43"/>
  <c r="AG117" i="43" s="1"/>
  <c r="AJ135" i="43"/>
  <c r="AD154" i="43"/>
  <c r="AG154" i="43" s="1"/>
  <c r="AJ154" i="43"/>
  <c r="AF228" i="43"/>
  <c r="AM228" i="43" s="1"/>
  <c r="AD228" i="43"/>
  <c r="AG228" i="43" s="1"/>
  <c r="AD311" i="43"/>
  <c r="AG311" i="43" s="1"/>
  <c r="AF311" i="43"/>
  <c r="AM311" i="43" s="1"/>
  <c r="AD321" i="43"/>
  <c r="AG321" i="43" s="1"/>
  <c r="AF321" i="43"/>
  <c r="AM321" i="43" s="1"/>
  <c r="AJ327" i="43"/>
  <c r="AF73" i="43"/>
  <c r="AM73" i="43" s="1"/>
  <c r="AD73" i="43"/>
  <c r="AG73" i="43" s="1"/>
  <c r="AD104" i="43"/>
  <c r="AG104" i="43" s="1"/>
  <c r="AF104" i="43"/>
  <c r="AM104" i="43" s="1"/>
  <c r="AF190" i="43"/>
  <c r="AM190" i="43" s="1"/>
  <c r="AD190" i="43"/>
  <c r="AG190" i="43" s="1"/>
  <c r="AD181" i="43"/>
  <c r="AG181" i="43" s="1"/>
  <c r="AF181" i="43"/>
  <c r="AM181" i="43" s="1"/>
  <c r="K245" i="43"/>
  <c r="V220" i="43"/>
  <c r="L325" i="43"/>
  <c r="AD64" i="43"/>
  <c r="AG64" i="43" s="1"/>
  <c r="AF64" i="43"/>
  <c r="AM64" i="43" s="1"/>
  <c r="AJ73" i="43"/>
  <c r="AJ104" i="43"/>
  <c r="AJ109" i="43"/>
  <c r="AD112" i="43"/>
  <c r="AG112" i="43" s="1"/>
  <c r="AF112" i="43"/>
  <c r="AM112" i="43" s="1"/>
  <c r="AD134" i="43"/>
  <c r="AG134" i="43" s="1"/>
  <c r="AF134" i="43"/>
  <c r="AM134" i="43" s="1"/>
  <c r="AJ190" i="43"/>
  <c r="AF212" i="43"/>
  <c r="AM212" i="43" s="1"/>
  <c r="AD212" i="43"/>
  <c r="AG212" i="43" s="1"/>
  <c r="AF222" i="43"/>
  <c r="AM222" i="43" s="1"/>
  <c r="AD222" i="43"/>
  <c r="AG222" i="43" s="1"/>
  <c r="AF85" i="43"/>
  <c r="AM85" i="43" s="1"/>
  <c r="AD85" i="43"/>
  <c r="AG85" i="43" s="1"/>
  <c r="AF138" i="43"/>
  <c r="AM138" i="43" s="1"/>
  <c r="AD138" i="43"/>
  <c r="AG138" i="43" s="1"/>
  <c r="AJ182" i="43"/>
  <c r="AJ222" i="43"/>
  <c r="V192" i="43"/>
  <c r="V300" i="43"/>
  <c r="AJ195" i="43"/>
  <c r="AJ299" i="43"/>
  <c r="AF309" i="43"/>
  <c r="AM309" i="43" s="1"/>
  <c r="AF313" i="43"/>
  <c r="AM313" i="43" s="1"/>
  <c r="AD316" i="43"/>
  <c r="AG316" i="43" s="1"/>
  <c r="AF322" i="43"/>
  <c r="AM322" i="43" s="1"/>
  <c r="AD334" i="43"/>
  <c r="AG334" i="43" s="1"/>
  <c r="AJ324" i="43"/>
  <c r="AJ66" i="43"/>
  <c r="AF96" i="43"/>
  <c r="AM96" i="43" s="1"/>
  <c r="AJ97" i="43"/>
  <c r="AJ113" i="43"/>
  <c r="AJ114" i="43"/>
  <c r="AF121" i="43"/>
  <c r="AM121" i="43" s="1"/>
  <c r="AJ143" i="43"/>
  <c r="AD146" i="43"/>
  <c r="AG146" i="43" s="1"/>
  <c r="AF151" i="43"/>
  <c r="AM151" i="43" s="1"/>
  <c r="AF155" i="43"/>
  <c r="AM155" i="43" s="1"/>
  <c r="AD160" i="43"/>
  <c r="AG160" i="43" s="1"/>
  <c r="AF168" i="43"/>
  <c r="AM168" i="43" s="1"/>
  <c r="AJ169" i="43"/>
  <c r="AD170" i="43"/>
  <c r="AG170" i="43" s="1"/>
  <c r="AD182" i="43"/>
  <c r="AG182" i="43" s="1"/>
  <c r="AD211" i="43"/>
  <c r="AG211" i="43" s="1"/>
  <c r="AJ223" i="43"/>
  <c r="AD227" i="43"/>
  <c r="AG227" i="43" s="1"/>
  <c r="AF229" i="43"/>
  <c r="AM229" i="43" s="1"/>
  <c r="AF230" i="43"/>
  <c r="AM230" i="43" s="1"/>
  <c r="V248" i="43"/>
  <c r="V84" i="43"/>
  <c r="AF166" i="43"/>
  <c r="AM166" i="43" s="1"/>
  <c r="AF167" i="43"/>
  <c r="AM167" i="43" s="1"/>
  <c r="AF307" i="43"/>
  <c r="AM307" i="43" s="1"/>
  <c r="AJ317" i="43"/>
  <c r="AD327" i="43"/>
  <c r="AG327" i="43" s="1"/>
  <c r="V188" i="43"/>
  <c r="V121" i="43"/>
  <c r="AG282" i="43"/>
  <c r="AJ284" i="43"/>
  <c r="AD326" i="43"/>
  <c r="AG326" i="43" s="1"/>
  <c r="AJ328" i="43"/>
  <c r="V330" i="43"/>
  <c r="V88" i="43"/>
  <c r="AF63" i="43"/>
  <c r="AM63" i="43" s="1"/>
  <c r="AD65" i="43"/>
  <c r="AG65" i="43" s="1"/>
  <c r="AD77" i="43"/>
  <c r="AG77" i="43" s="1"/>
  <c r="AJ83" i="43"/>
  <c r="AJ119" i="43"/>
  <c r="AF141" i="43"/>
  <c r="AM141" i="43" s="1"/>
  <c r="AJ174" i="43"/>
  <c r="AD177" i="43"/>
  <c r="AG177" i="43" s="1"/>
  <c r="AD178" i="43"/>
  <c r="AG178" i="43" s="1"/>
  <c r="AF189" i="43"/>
  <c r="AM189" i="43" s="1"/>
  <c r="AD191" i="43"/>
  <c r="AG191" i="43" s="1"/>
  <c r="AD203" i="43"/>
  <c r="AG203" i="43" s="1"/>
  <c r="AJ309" i="43"/>
  <c r="AD310" i="43"/>
  <c r="AG310" i="43" s="1"/>
  <c r="AD317" i="43"/>
  <c r="AG317" i="43" s="1"/>
  <c r="AD322" i="43"/>
  <c r="AG322" i="43" s="1"/>
  <c r="AF326" i="43"/>
  <c r="AM326" i="43" s="1"/>
  <c r="AD330" i="43"/>
  <c r="AG330" i="43" s="1"/>
  <c r="L319" i="43"/>
  <c r="L284" i="43"/>
  <c r="L249" i="43"/>
  <c r="L214" i="43"/>
  <c r="L179" i="43"/>
  <c r="L144" i="43"/>
  <c r="L109" i="43"/>
  <c r="L74" i="43"/>
  <c r="L309" i="43"/>
  <c r="L274" i="43"/>
  <c r="L239" i="43"/>
  <c r="L204" i="43"/>
  <c r="L169" i="43"/>
  <c r="L99" i="43"/>
  <c r="L134" i="43"/>
  <c r="L64" i="43"/>
  <c r="L315" i="43"/>
  <c r="L280" i="43"/>
  <c r="L245" i="43"/>
  <c r="L210" i="43"/>
  <c r="L140" i="43"/>
  <c r="L175" i="43"/>
  <c r="L105" i="43"/>
  <c r="L70" i="43"/>
  <c r="K312" i="43"/>
  <c r="K67" i="43"/>
  <c r="S311" i="43"/>
  <c r="S276" i="43"/>
  <c r="S241" i="43"/>
  <c r="S206" i="43"/>
  <c r="S101" i="43"/>
  <c r="S171" i="43"/>
  <c r="S136" i="43"/>
  <c r="S66" i="43"/>
  <c r="F324" i="43"/>
  <c r="F289" i="43"/>
  <c r="F254" i="43"/>
  <c r="F219" i="43"/>
  <c r="F184" i="43"/>
  <c r="F149" i="43"/>
  <c r="F79" i="43"/>
  <c r="F114" i="43"/>
  <c r="G131" i="43"/>
  <c r="G96" i="43"/>
  <c r="C308" i="43"/>
  <c r="C273" i="43"/>
  <c r="C203" i="43"/>
  <c r="C238" i="43"/>
  <c r="C168" i="43"/>
  <c r="C133" i="43"/>
  <c r="C98" i="43"/>
  <c r="C63" i="43"/>
  <c r="G309" i="43"/>
  <c r="G274" i="43"/>
  <c r="G239" i="43"/>
  <c r="G204" i="43"/>
  <c r="G134" i="43"/>
  <c r="G169" i="43"/>
  <c r="G99" i="43"/>
  <c r="G64" i="43"/>
  <c r="E311" i="43"/>
  <c r="E276" i="43"/>
  <c r="E241" i="43"/>
  <c r="E206" i="43"/>
  <c r="E136" i="43"/>
  <c r="E171" i="43"/>
  <c r="E101" i="43"/>
  <c r="E66" i="43"/>
  <c r="F314" i="43"/>
  <c r="F279" i="43"/>
  <c r="F244" i="43"/>
  <c r="F209" i="43"/>
  <c r="F174" i="43"/>
  <c r="F139" i="43"/>
  <c r="F104" i="43"/>
  <c r="F69" i="43"/>
  <c r="C316" i="43"/>
  <c r="C281" i="43"/>
  <c r="C246" i="43"/>
  <c r="C211" i="43"/>
  <c r="C176" i="43"/>
  <c r="C141" i="43"/>
  <c r="C106" i="43"/>
  <c r="C71" i="43"/>
  <c r="G319" i="43"/>
  <c r="G284" i="43"/>
  <c r="G249" i="43"/>
  <c r="G214" i="43"/>
  <c r="G179" i="43"/>
  <c r="G144" i="43"/>
  <c r="G74" i="43"/>
  <c r="G109" i="43"/>
  <c r="G325" i="43"/>
  <c r="G290" i="43"/>
  <c r="G255" i="43"/>
  <c r="G220" i="43"/>
  <c r="G185" i="43"/>
  <c r="G150" i="43"/>
  <c r="G115" i="43"/>
  <c r="G80" i="43"/>
  <c r="E316" i="43"/>
  <c r="E281" i="43"/>
  <c r="E246" i="43"/>
  <c r="E211" i="43"/>
  <c r="E176" i="43"/>
  <c r="E106" i="43"/>
  <c r="E141" i="43"/>
  <c r="E71" i="43"/>
  <c r="F320" i="43"/>
  <c r="F285" i="43"/>
  <c r="F250" i="43"/>
  <c r="F215" i="43"/>
  <c r="F180" i="43"/>
  <c r="F145" i="43"/>
  <c r="F110" i="43"/>
  <c r="F75" i="43"/>
  <c r="E321" i="43"/>
  <c r="E286" i="43"/>
  <c r="E251" i="43"/>
  <c r="E216" i="43"/>
  <c r="E181" i="43"/>
  <c r="E146" i="43"/>
  <c r="E111" i="43"/>
  <c r="E76" i="43"/>
  <c r="C328" i="43"/>
  <c r="C293" i="43"/>
  <c r="C258" i="43"/>
  <c r="C223" i="43"/>
  <c r="C188" i="43"/>
  <c r="C153" i="43"/>
  <c r="C83" i="43"/>
  <c r="C118" i="43"/>
  <c r="L331" i="43"/>
  <c r="L296" i="43"/>
  <c r="L261" i="43"/>
  <c r="L191" i="43"/>
  <c r="L226" i="43"/>
  <c r="L156" i="43"/>
  <c r="L121" i="43"/>
  <c r="L86" i="43"/>
  <c r="D333" i="43"/>
  <c r="F334" i="43"/>
  <c r="F299" i="43"/>
  <c r="F264" i="43"/>
  <c r="F229" i="43"/>
  <c r="F194" i="43"/>
  <c r="F124" i="43"/>
  <c r="F159" i="43"/>
  <c r="F89" i="43"/>
  <c r="AN305" i="43"/>
  <c r="AN235" i="43"/>
  <c r="AN165" i="43"/>
  <c r="AN130" i="43"/>
  <c r="AN95" i="43"/>
  <c r="AN60" i="43"/>
  <c r="AN61" i="43" s="1"/>
  <c r="P133" i="43"/>
  <c r="P63" i="43"/>
  <c r="C320" i="43"/>
  <c r="C285" i="43"/>
  <c r="C250" i="43"/>
  <c r="C215" i="43"/>
  <c r="C145" i="43"/>
  <c r="C180" i="43"/>
  <c r="C110" i="43"/>
  <c r="C75" i="43"/>
  <c r="L323" i="43"/>
  <c r="L288" i="43"/>
  <c r="L253" i="43"/>
  <c r="L218" i="43"/>
  <c r="L183" i="43"/>
  <c r="L148" i="43"/>
  <c r="L78" i="43"/>
  <c r="L113" i="43"/>
  <c r="L333" i="43"/>
  <c r="L298" i="43"/>
  <c r="L263" i="43"/>
  <c r="L228" i="43"/>
  <c r="L193" i="43"/>
  <c r="L158" i="43"/>
  <c r="L123" i="43"/>
  <c r="L88" i="43"/>
  <c r="E306" i="43"/>
  <c r="E271" i="43"/>
  <c r="E236" i="43"/>
  <c r="E201" i="43"/>
  <c r="E166" i="43"/>
  <c r="E61" i="43"/>
  <c r="E313" i="43"/>
  <c r="E278" i="43"/>
  <c r="E243" i="43"/>
  <c r="E173" i="43"/>
  <c r="E208" i="43"/>
  <c r="E138" i="43"/>
  <c r="E68" i="43"/>
  <c r="E103" i="43"/>
  <c r="C322" i="43"/>
  <c r="C287" i="43"/>
  <c r="C252" i="43"/>
  <c r="C217" i="43"/>
  <c r="C182" i="43"/>
  <c r="C147" i="43"/>
  <c r="C112" i="43"/>
  <c r="C77" i="43"/>
  <c r="E314" i="43"/>
  <c r="E279" i="43"/>
  <c r="E244" i="43"/>
  <c r="E209" i="43"/>
  <c r="E139" i="43"/>
  <c r="E174" i="43"/>
  <c r="E104" i="43"/>
  <c r="E69" i="43"/>
  <c r="L96" i="43"/>
  <c r="L131" i="43"/>
  <c r="E308" i="43"/>
  <c r="E273" i="43"/>
  <c r="E238" i="43"/>
  <c r="E203" i="43"/>
  <c r="E168" i="43"/>
  <c r="E133" i="43"/>
  <c r="E98" i="43"/>
  <c r="E63" i="43"/>
  <c r="F308" i="43"/>
  <c r="F273" i="43"/>
  <c r="F238" i="43"/>
  <c r="F203" i="43"/>
  <c r="F133" i="43"/>
  <c r="F168" i="43"/>
  <c r="F98" i="43"/>
  <c r="F63" i="43"/>
  <c r="C310" i="43"/>
  <c r="C275" i="43"/>
  <c r="C240" i="43"/>
  <c r="C205" i="43"/>
  <c r="C170" i="43"/>
  <c r="C135" i="43"/>
  <c r="C100" i="43"/>
  <c r="C65" i="43"/>
  <c r="G311" i="43"/>
  <c r="G276" i="43"/>
  <c r="G241" i="43"/>
  <c r="G206" i="43"/>
  <c r="G171" i="43"/>
  <c r="G136" i="43"/>
  <c r="G101" i="43"/>
  <c r="G66" i="43"/>
  <c r="F316" i="43"/>
  <c r="F281" i="43"/>
  <c r="F246" i="43"/>
  <c r="F211" i="43"/>
  <c r="F176" i="43"/>
  <c r="F141" i="43"/>
  <c r="F106" i="43"/>
  <c r="F71" i="43"/>
  <c r="E310" i="43"/>
  <c r="E275" i="43"/>
  <c r="E205" i="43"/>
  <c r="E240" i="43"/>
  <c r="E170" i="43"/>
  <c r="E135" i="43"/>
  <c r="E100" i="43"/>
  <c r="E65" i="43"/>
  <c r="E317" i="43"/>
  <c r="E282" i="43"/>
  <c r="E247" i="43"/>
  <c r="E212" i="43"/>
  <c r="E177" i="43"/>
  <c r="E142" i="43"/>
  <c r="E107" i="43"/>
  <c r="E72" i="43"/>
  <c r="G321" i="43"/>
  <c r="G286" i="43"/>
  <c r="G251" i="43"/>
  <c r="G216" i="43"/>
  <c r="G146" i="43"/>
  <c r="G111" i="43"/>
  <c r="G76" i="43"/>
  <c r="G181" i="43"/>
  <c r="F328" i="43"/>
  <c r="F293" i="43"/>
  <c r="F258" i="43"/>
  <c r="F223" i="43"/>
  <c r="F188" i="43"/>
  <c r="F153" i="43"/>
  <c r="F118" i="43"/>
  <c r="F83" i="43"/>
  <c r="L329" i="43"/>
  <c r="L294" i="43"/>
  <c r="L259" i="43"/>
  <c r="L224" i="43"/>
  <c r="L154" i="43"/>
  <c r="L189" i="43"/>
  <c r="L84" i="43"/>
  <c r="L119" i="43"/>
  <c r="F332" i="43"/>
  <c r="F297" i="43"/>
  <c r="F262" i="43"/>
  <c r="F227" i="43"/>
  <c r="F192" i="43"/>
  <c r="F157" i="43"/>
  <c r="F122" i="43"/>
  <c r="F87" i="43"/>
  <c r="G306" i="43"/>
  <c r="G271" i="43"/>
  <c r="G201" i="43"/>
  <c r="G236" i="43"/>
  <c r="G166" i="43"/>
  <c r="G61" i="43"/>
  <c r="E307" i="43"/>
  <c r="E272" i="43"/>
  <c r="E237" i="43"/>
  <c r="E202" i="43"/>
  <c r="E167" i="43"/>
  <c r="E97" i="43"/>
  <c r="E132" i="43"/>
  <c r="E62" i="43"/>
  <c r="K203" i="43"/>
  <c r="K168" i="43"/>
  <c r="F310" i="43"/>
  <c r="F275" i="43"/>
  <c r="F240" i="43"/>
  <c r="F205" i="43"/>
  <c r="F170" i="43"/>
  <c r="F135" i="43"/>
  <c r="F100" i="43"/>
  <c r="F65" i="43"/>
  <c r="L311" i="43"/>
  <c r="L276" i="43"/>
  <c r="L206" i="43"/>
  <c r="L241" i="43"/>
  <c r="L171" i="43"/>
  <c r="L136" i="43"/>
  <c r="L101" i="43"/>
  <c r="L66" i="43"/>
  <c r="C312" i="43"/>
  <c r="C277" i="43"/>
  <c r="C242" i="43"/>
  <c r="C207" i="43"/>
  <c r="C172" i="43"/>
  <c r="C137" i="43"/>
  <c r="C102" i="43"/>
  <c r="C67" i="43"/>
  <c r="G313" i="43"/>
  <c r="G278" i="43"/>
  <c r="G243" i="43"/>
  <c r="G173" i="43"/>
  <c r="G208" i="43"/>
  <c r="G138" i="43"/>
  <c r="G68" i="43"/>
  <c r="G103" i="43"/>
  <c r="E315" i="43"/>
  <c r="E280" i="43"/>
  <c r="E245" i="43"/>
  <c r="E210" i="43"/>
  <c r="E175" i="43"/>
  <c r="E140" i="43"/>
  <c r="E105" i="43"/>
  <c r="E70" i="43"/>
  <c r="C318" i="43"/>
  <c r="C283" i="43"/>
  <c r="C213" i="43"/>
  <c r="C248" i="43"/>
  <c r="C178" i="43"/>
  <c r="C143" i="43"/>
  <c r="C108" i="43"/>
  <c r="C73" i="43"/>
  <c r="L321" i="43"/>
  <c r="L286" i="43"/>
  <c r="L251" i="43"/>
  <c r="L216" i="43"/>
  <c r="L181" i="43"/>
  <c r="L146" i="43"/>
  <c r="L111" i="43"/>
  <c r="L76" i="43"/>
  <c r="F322" i="43"/>
  <c r="F287" i="43"/>
  <c r="F252" i="43"/>
  <c r="F217" i="43"/>
  <c r="F147" i="43"/>
  <c r="F182" i="43"/>
  <c r="F77" i="43"/>
  <c r="F112" i="43"/>
  <c r="E323" i="43"/>
  <c r="E288" i="43"/>
  <c r="E253" i="43"/>
  <c r="E218" i="43"/>
  <c r="E183" i="43"/>
  <c r="E148" i="43"/>
  <c r="E113" i="43"/>
  <c r="E78" i="43"/>
  <c r="C326" i="43"/>
  <c r="C291" i="43"/>
  <c r="C256" i="43"/>
  <c r="C221" i="43"/>
  <c r="C186" i="43"/>
  <c r="C151" i="43"/>
  <c r="C116" i="43"/>
  <c r="C81" i="43"/>
  <c r="E312" i="43"/>
  <c r="E277" i="43"/>
  <c r="E242" i="43"/>
  <c r="E207" i="43"/>
  <c r="E172" i="43"/>
  <c r="E137" i="43"/>
  <c r="E102" i="43"/>
  <c r="E67" i="43"/>
  <c r="K243" i="43"/>
  <c r="G317" i="43"/>
  <c r="G282" i="43"/>
  <c r="G212" i="43"/>
  <c r="G247" i="43"/>
  <c r="G177" i="43"/>
  <c r="G142" i="43"/>
  <c r="G107" i="43"/>
  <c r="G72" i="43"/>
  <c r="C324" i="43"/>
  <c r="C289" i="43"/>
  <c r="C254" i="43"/>
  <c r="C219" i="43"/>
  <c r="C184" i="43"/>
  <c r="C149" i="43"/>
  <c r="C114" i="43"/>
  <c r="C79" i="43"/>
  <c r="V326" i="43"/>
  <c r="V151" i="43"/>
  <c r="V116" i="43"/>
  <c r="G327" i="43"/>
  <c r="G292" i="43"/>
  <c r="G257" i="43"/>
  <c r="G222" i="43"/>
  <c r="G187" i="43"/>
  <c r="G152" i="43"/>
  <c r="G117" i="43"/>
  <c r="G82" i="43"/>
  <c r="F330" i="43"/>
  <c r="F295" i="43"/>
  <c r="F260" i="43"/>
  <c r="F225" i="43"/>
  <c r="F190" i="43"/>
  <c r="F155" i="43"/>
  <c r="F120" i="43"/>
  <c r="F85" i="43"/>
  <c r="L335" i="43"/>
  <c r="L300" i="43"/>
  <c r="L265" i="43"/>
  <c r="L230" i="43"/>
  <c r="L195" i="43"/>
  <c r="L125" i="43"/>
  <c r="L160" i="43"/>
  <c r="L90" i="43"/>
  <c r="F131" i="43"/>
  <c r="F96" i="43"/>
  <c r="AH305" i="43"/>
  <c r="AH306" i="43" s="1"/>
  <c r="AH235" i="43"/>
  <c r="AH165" i="43"/>
  <c r="AH166" i="43" s="1"/>
  <c r="AH130" i="43"/>
  <c r="AH95" i="43"/>
  <c r="AH96" i="43" s="1"/>
  <c r="AH60" i="43"/>
  <c r="J131" i="43"/>
  <c r="G307" i="43"/>
  <c r="G272" i="43"/>
  <c r="G237" i="43"/>
  <c r="G167" i="43"/>
  <c r="G202" i="43"/>
  <c r="G132" i="43"/>
  <c r="G62" i="43"/>
  <c r="G97" i="43"/>
  <c r="E309" i="43"/>
  <c r="E274" i="43"/>
  <c r="E239" i="43"/>
  <c r="E204" i="43"/>
  <c r="E169" i="43"/>
  <c r="E134" i="43"/>
  <c r="E99" i="43"/>
  <c r="E64" i="43"/>
  <c r="F312" i="43"/>
  <c r="F277" i="43"/>
  <c r="F242" i="43"/>
  <c r="F207" i="43"/>
  <c r="F172" i="43"/>
  <c r="F137" i="43"/>
  <c r="F102" i="43"/>
  <c r="F67" i="43"/>
  <c r="L313" i="43"/>
  <c r="L278" i="43"/>
  <c r="L208" i="43"/>
  <c r="L243" i="43"/>
  <c r="L173" i="43"/>
  <c r="L138" i="43"/>
  <c r="L103" i="43"/>
  <c r="C314" i="43"/>
  <c r="C279" i="43"/>
  <c r="C244" i="43"/>
  <c r="C209" i="43"/>
  <c r="C174" i="43"/>
  <c r="C139" i="43"/>
  <c r="C104" i="43"/>
  <c r="C69" i="43"/>
  <c r="G315" i="43"/>
  <c r="G280" i="43"/>
  <c r="G245" i="43"/>
  <c r="G210" i="43"/>
  <c r="G175" i="43"/>
  <c r="G140" i="43"/>
  <c r="G105" i="43"/>
  <c r="G70" i="43"/>
  <c r="F318" i="43"/>
  <c r="F283" i="43"/>
  <c r="F248" i="43"/>
  <c r="F213" i="43"/>
  <c r="F178" i="43"/>
  <c r="F143" i="43"/>
  <c r="F73" i="43"/>
  <c r="F108" i="43"/>
  <c r="E319" i="43"/>
  <c r="E284" i="43"/>
  <c r="E249" i="43"/>
  <c r="E214" i="43"/>
  <c r="E179" i="43"/>
  <c r="E144" i="43"/>
  <c r="E74" i="43"/>
  <c r="E109" i="43"/>
  <c r="G323" i="43"/>
  <c r="G288" i="43"/>
  <c r="G253" i="43"/>
  <c r="G218" i="43"/>
  <c r="G183" i="43"/>
  <c r="G148" i="43"/>
  <c r="G113" i="43"/>
  <c r="G78" i="43"/>
  <c r="F326" i="43"/>
  <c r="F291" i="43"/>
  <c r="F256" i="43"/>
  <c r="F221" i="43"/>
  <c r="F186" i="43"/>
  <c r="F151" i="43"/>
  <c r="F116" i="43"/>
  <c r="F81" i="43"/>
  <c r="L327" i="43"/>
  <c r="L292" i="43"/>
  <c r="L257" i="43"/>
  <c r="L222" i="43"/>
  <c r="L187" i="43"/>
  <c r="L152" i="43"/>
  <c r="L117" i="43"/>
  <c r="L82" i="43"/>
  <c r="C305" i="43"/>
  <c r="C270" i="43"/>
  <c r="C235" i="43"/>
  <c r="C200" i="43"/>
  <c r="C165" i="43"/>
  <c r="C130" i="43"/>
  <c r="C95" i="43"/>
  <c r="C60" i="43"/>
  <c r="C307" i="43"/>
  <c r="C272" i="43"/>
  <c r="C237" i="43"/>
  <c r="C202" i="43"/>
  <c r="C167" i="43"/>
  <c r="C132" i="43"/>
  <c r="C97" i="43"/>
  <c r="G308" i="43"/>
  <c r="G273" i="43"/>
  <c r="G238" i="43"/>
  <c r="G203" i="43"/>
  <c r="G133" i="43"/>
  <c r="G168" i="43"/>
  <c r="G98" i="43"/>
  <c r="G63" i="43"/>
  <c r="C309" i="43"/>
  <c r="C274" i="43"/>
  <c r="C239" i="43"/>
  <c r="C169" i="43"/>
  <c r="C204" i="43"/>
  <c r="C134" i="43"/>
  <c r="C99" i="43"/>
  <c r="C64" i="43"/>
  <c r="C311" i="43"/>
  <c r="C276" i="43"/>
  <c r="C241" i="43"/>
  <c r="C171" i="43"/>
  <c r="C206" i="43"/>
  <c r="C136" i="43"/>
  <c r="C101" i="43"/>
  <c r="C66" i="43"/>
  <c r="G312" i="43"/>
  <c r="G277" i="43"/>
  <c r="G242" i="43"/>
  <c r="G207" i="43"/>
  <c r="G172" i="43"/>
  <c r="G137" i="43"/>
  <c r="G102" i="43"/>
  <c r="G67" i="43"/>
  <c r="C313" i="43"/>
  <c r="C278" i="43"/>
  <c r="C243" i="43"/>
  <c r="C208" i="43"/>
  <c r="D208" i="43" s="1"/>
  <c r="C173" i="43"/>
  <c r="C138" i="43"/>
  <c r="C103" i="43"/>
  <c r="G314" i="43"/>
  <c r="G279" i="43"/>
  <c r="G244" i="43"/>
  <c r="G209" i="43"/>
  <c r="G174" i="43"/>
  <c r="G104" i="43"/>
  <c r="G139" i="43"/>
  <c r="G69" i="43"/>
  <c r="C315" i="43"/>
  <c r="C280" i="43"/>
  <c r="C245" i="43"/>
  <c r="C210" i="43"/>
  <c r="C175" i="43"/>
  <c r="C140" i="43"/>
  <c r="C105" i="43"/>
  <c r="C70" i="43"/>
  <c r="G316" i="43"/>
  <c r="G281" i="43"/>
  <c r="G246" i="43"/>
  <c r="G211" i="43"/>
  <c r="G141" i="43"/>
  <c r="G176" i="43"/>
  <c r="G106" i="43"/>
  <c r="G71" i="43"/>
  <c r="C317" i="43"/>
  <c r="C282" i="43"/>
  <c r="C247" i="43"/>
  <c r="C177" i="43"/>
  <c r="C212" i="43"/>
  <c r="C142" i="43"/>
  <c r="C72" i="43"/>
  <c r="C107" i="43"/>
  <c r="G318" i="43"/>
  <c r="G283" i="43"/>
  <c r="G248" i="43"/>
  <c r="G213" i="43"/>
  <c r="G178" i="43"/>
  <c r="G143" i="43"/>
  <c r="G108" i="43"/>
  <c r="G73" i="43"/>
  <c r="C319" i="43"/>
  <c r="C284" i="43"/>
  <c r="C249" i="43"/>
  <c r="C214" i="43"/>
  <c r="C179" i="43"/>
  <c r="C144" i="43"/>
  <c r="C74" i="43"/>
  <c r="C109" i="43"/>
  <c r="G320" i="43"/>
  <c r="G285" i="43"/>
  <c r="G250" i="43"/>
  <c r="G215" i="43"/>
  <c r="G180" i="43"/>
  <c r="G145" i="43"/>
  <c r="G110" i="43"/>
  <c r="G75" i="43"/>
  <c r="C321" i="43"/>
  <c r="C286" i="43"/>
  <c r="C216" i="43"/>
  <c r="C251" i="43"/>
  <c r="C181" i="43"/>
  <c r="C146" i="43"/>
  <c r="C111" i="43"/>
  <c r="C76" i="43"/>
  <c r="G322" i="43"/>
  <c r="G287" i="43"/>
  <c r="G252" i="43"/>
  <c r="G217" i="43"/>
  <c r="G182" i="43"/>
  <c r="G147" i="43"/>
  <c r="G112" i="43"/>
  <c r="G77" i="43"/>
  <c r="C323" i="43"/>
  <c r="C288" i="43"/>
  <c r="C253" i="43"/>
  <c r="C218" i="43"/>
  <c r="C183" i="43"/>
  <c r="C148" i="43"/>
  <c r="C78" i="43"/>
  <c r="C113" i="43"/>
  <c r="G324" i="43"/>
  <c r="G289" i="43"/>
  <c r="G254" i="43"/>
  <c r="G184" i="43"/>
  <c r="G149" i="43"/>
  <c r="G219" i="43"/>
  <c r="G79" i="43"/>
  <c r="G114" i="43"/>
  <c r="C325" i="43"/>
  <c r="C290" i="43"/>
  <c r="C255" i="43"/>
  <c r="C220" i="43"/>
  <c r="C185" i="43"/>
  <c r="C150" i="43"/>
  <c r="C115" i="43"/>
  <c r="C80" i="43"/>
  <c r="G326" i="43"/>
  <c r="G291" i="43"/>
  <c r="G256" i="43"/>
  <c r="G221" i="43"/>
  <c r="G186" i="43"/>
  <c r="G151" i="43"/>
  <c r="G116" i="43"/>
  <c r="G81" i="43"/>
  <c r="C327" i="43"/>
  <c r="C292" i="43"/>
  <c r="C257" i="43"/>
  <c r="C222" i="43"/>
  <c r="C187" i="43"/>
  <c r="C152" i="43"/>
  <c r="C117" i="43"/>
  <c r="C82" i="43"/>
  <c r="G328" i="43"/>
  <c r="G293" i="43"/>
  <c r="G223" i="43"/>
  <c r="G258" i="43"/>
  <c r="G188" i="43"/>
  <c r="G153" i="43"/>
  <c r="G118" i="43"/>
  <c r="G83" i="43"/>
  <c r="C329" i="43"/>
  <c r="C294" i="43"/>
  <c r="C259" i="43"/>
  <c r="C224" i="43"/>
  <c r="C189" i="43"/>
  <c r="C154" i="43"/>
  <c r="C119" i="43"/>
  <c r="C84" i="43"/>
  <c r="G330" i="43"/>
  <c r="G295" i="43"/>
  <c r="G260" i="43"/>
  <c r="G225" i="43"/>
  <c r="G190" i="43"/>
  <c r="G155" i="43"/>
  <c r="G85" i="43"/>
  <c r="G120" i="43"/>
  <c r="C331" i="43"/>
  <c r="C296" i="43"/>
  <c r="C261" i="43"/>
  <c r="C226" i="43"/>
  <c r="C191" i="43"/>
  <c r="C156" i="43"/>
  <c r="C121" i="43"/>
  <c r="C86" i="43"/>
  <c r="G332" i="43"/>
  <c r="G297" i="43"/>
  <c r="G262" i="43"/>
  <c r="G227" i="43"/>
  <c r="G192" i="43"/>
  <c r="G157" i="43"/>
  <c r="G122" i="43"/>
  <c r="G87" i="43"/>
  <c r="C333" i="43"/>
  <c r="C298" i="43"/>
  <c r="C263" i="43"/>
  <c r="C228" i="43"/>
  <c r="C193" i="43"/>
  <c r="C158" i="43"/>
  <c r="C123" i="43"/>
  <c r="C88" i="43"/>
  <c r="G334" i="43"/>
  <c r="G299" i="43"/>
  <c r="G264" i="43"/>
  <c r="G229" i="43"/>
  <c r="G194" i="43"/>
  <c r="G159" i="43"/>
  <c r="G124" i="43"/>
  <c r="G89" i="43"/>
  <c r="C335" i="43"/>
  <c r="C300" i="43"/>
  <c r="C265" i="43"/>
  <c r="C230" i="43"/>
  <c r="C195" i="43"/>
  <c r="C160" i="43"/>
  <c r="C125" i="43"/>
  <c r="C90" i="43"/>
  <c r="AD69" i="43"/>
  <c r="AG69" i="43" s="1"/>
  <c r="C306" i="43"/>
  <c r="C271" i="43"/>
  <c r="C236" i="43"/>
  <c r="C201" i="43"/>
  <c r="C166" i="43"/>
  <c r="C131" i="43"/>
  <c r="D131" i="43" s="1"/>
  <c r="C96" i="43"/>
  <c r="C61" i="43"/>
  <c r="G310" i="43"/>
  <c r="G275" i="43"/>
  <c r="G240" i="43"/>
  <c r="G205" i="43"/>
  <c r="G170" i="43"/>
  <c r="G100" i="43"/>
  <c r="G135" i="43"/>
  <c r="D25" i="43"/>
  <c r="D342" i="43" s="1"/>
  <c r="E325" i="43"/>
  <c r="E290" i="43"/>
  <c r="E255" i="43"/>
  <c r="E220" i="43"/>
  <c r="E185" i="43"/>
  <c r="E150" i="43"/>
  <c r="E115" i="43"/>
  <c r="E80" i="43"/>
  <c r="E327" i="43"/>
  <c r="E292" i="43"/>
  <c r="E257" i="43"/>
  <c r="E222" i="43"/>
  <c r="E187" i="43"/>
  <c r="E152" i="43"/>
  <c r="E117" i="43"/>
  <c r="E82" i="43"/>
  <c r="E329" i="43"/>
  <c r="E294" i="43"/>
  <c r="E259" i="43"/>
  <c r="E224" i="43"/>
  <c r="E189" i="43"/>
  <c r="E154" i="43"/>
  <c r="E119" i="43"/>
  <c r="E84" i="43"/>
  <c r="E331" i="43"/>
  <c r="E296" i="43"/>
  <c r="E261" i="43"/>
  <c r="E226" i="43"/>
  <c r="E191" i="43"/>
  <c r="E156" i="43"/>
  <c r="E121" i="43"/>
  <c r="E86" i="43"/>
  <c r="E333" i="43"/>
  <c r="E298" i="43"/>
  <c r="E263" i="43"/>
  <c r="E228" i="43"/>
  <c r="E158" i="43"/>
  <c r="E193" i="43"/>
  <c r="E123" i="43"/>
  <c r="E88" i="43"/>
  <c r="E335" i="43"/>
  <c r="E300" i="43"/>
  <c r="E265" i="43"/>
  <c r="E230" i="43"/>
  <c r="E195" i="43"/>
  <c r="E160" i="43"/>
  <c r="E125" i="43"/>
  <c r="E90" i="43"/>
  <c r="F306" i="43"/>
  <c r="F271" i="43"/>
  <c r="F201" i="43"/>
  <c r="F236" i="43"/>
  <c r="F166" i="43"/>
  <c r="F307" i="43"/>
  <c r="F272" i="43"/>
  <c r="F237" i="43"/>
  <c r="F202" i="43"/>
  <c r="F167" i="43"/>
  <c r="F132" i="43"/>
  <c r="F97" i="43"/>
  <c r="F62" i="43"/>
  <c r="F309" i="43"/>
  <c r="F274" i="43"/>
  <c r="F239" i="43"/>
  <c r="F204" i="43"/>
  <c r="F169" i="43"/>
  <c r="F134" i="43"/>
  <c r="F99" i="43"/>
  <c r="F64" i="43"/>
  <c r="F311" i="43"/>
  <c r="F276" i="43"/>
  <c r="F241" i="43"/>
  <c r="F206" i="43"/>
  <c r="F136" i="43"/>
  <c r="F171" i="43"/>
  <c r="F101" i="43"/>
  <c r="F313" i="43"/>
  <c r="F278" i="43"/>
  <c r="F243" i="43"/>
  <c r="F208" i="43"/>
  <c r="F173" i="43"/>
  <c r="F138" i="43"/>
  <c r="F103" i="43"/>
  <c r="F68" i="43"/>
  <c r="F315" i="43"/>
  <c r="F280" i="43"/>
  <c r="F245" i="43"/>
  <c r="F210" i="43"/>
  <c r="F175" i="43"/>
  <c r="F140" i="43"/>
  <c r="F105" i="43"/>
  <c r="F70" i="43"/>
  <c r="F317" i="43"/>
  <c r="F282" i="43"/>
  <c r="F247" i="43"/>
  <c r="F212" i="43"/>
  <c r="F177" i="43"/>
  <c r="F142" i="43"/>
  <c r="F107" i="43"/>
  <c r="F319" i="43"/>
  <c r="F284" i="43"/>
  <c r="F249" i="43"/>
  <c r="F214" i="43"/>
  <c r="F179" i="43"/>
  <c r="F144" i="43"/>
  <c r="F74" i="43"/>
  <c r="F109" i="43"/>
  <c r="F321" i="43"/>
  <c r="F286" i="43"/>
  <c r="F251" i="43"/>
  <c r="F216" i="43"/>
  <c r="F181" i="43"/>
  <c r="F111" i="43"/>
  <c r="F146" i="43"/>
  <c r="F323" i="43"/>
  <c r="F288" i="43"/>
  <c r="F253" i="43"/>
  <c r="F218" i="43"/>
  <c r="F183" i="43"/>
  <c r="F148" i="43"/>
  <c r="F113" i="43"/>
  <c r="F78" i="43"/>
  <c r="F325" i="43"/>
  <c r="F290" i="43"/>
  <c r="F255" i="43"/>
  <c r="F220" i="43"/>
  <c r="F185" i="43"/>
  <c r="F150" i="43"/>
  <c r="F115" i="43"/>
  <c r="F80" i="43"/>
  <c r="F327" i="43"/>
  <c r="F292" i="43"/>
  <c r="F257" i="43"/>
  <c r="F222" i="43"/>
  <c r="F187" i="43"/>
  <c r="F152" i="43"/>
  <c r="F117" i="43"/>
  <c r="F82" i="43"/>
  <c r="F329" i="43"/>
  <c r="F294" i="43"/>
  <c r="F259" i="43"/>
  <c r="F224" i="43"/>
  <c r="F189" i="43"/>
  <c r="F154" i="43"/>
  <c r="F119" i="43"/>
  <c r="F84" i="43"/>
  <c r="F331" i="43"/>
  <c r="F296" i="43"/>
  <c r="F226" i="43"/>
  <c r="F261" i="43"/>
  <c r="F191" i="43"/>
  <c r="F121" i="43"/>
  <c r="F156" i="43"/>
  <c r="F86" i="43"/>
  <c r="F333" i="43"/>
  <c r="F298" i="43"/>
  <c r="F263" i="43"/>
  <c r="F228" i="43"/>
  <c r="F193" i="43"/>
  <c r="F158" i="43"/>
  <c r="F88" i="43"/>
  <c r="F123" i="43"/>
  <c r="F335" i="43"/>
  <c r="F300" i="43"/>
  <c r="F265" i="43"/>
  <c r="F230" i="43"/>
  <c r="F195" i="43"/>
  <c r="F160" i="43"/>
  <c r="F125" i="43"/>
  <c r="F90" i="43"/>
  <c r="F61" i="43"/>
  <c r="AF68" i="43"/>
  <c r="AM68" i="43" s="1"/>
  <c r="AD68" i="43"/>
  <c r="AG68" i="43" s="1"/>
  <c r="AF69" i="43"/>
  <c r="AM69" i="43" s="1"/>
  <c r="F72" i="43"/>
  <c r="AJ105" i="43"/>
  <c r="G329" i="43"/>
  <c r="G294" i="43"/>
  <c r="G259" i="43"/>
  <c r="G224" i="43"/>
  <c r="G189" i="43"/>
  <c r="G154" i="43"/>
  <c r="G119" i="43"/>
  <c r="G84" i="43"/>
  <c r="C330" i="43"/>
  <c r="C295" i="43"/>
  <c r="C260" i="43"/>
  <c r="C225" i="43"/>
  <c r="C190" i="43"/>
  <c r="C155" i="43"/>
  <c r="C120" i="43"/>
  <c r="C85" i="43"/>
  <c r="G331" i="43"/>
  <c r="G296" i="43"/>
  <c r="G261" i="43"/>
  <c r="G226" i="43"/>
  <c r="G191" i="43"/>
  <c r="G156" i="43"/>
  <c r="G86" i="43"/>
  <c r="G121" i="43"/>
  <c r="C332" i="43"/>
  <c r="C297" i="43"/>
  <c r="C262" i="43"/>
  <c r="C227" i="43"/>
  <c r="C192" i="43"/>
  <c r="C122" i="43"/>
  <c r="C157" i="43"/>
  <c r="C87" i="43"/>
  <c r="G333" i="43"/>
  <c r="G298" i="43"/>
  <c r="G263" i="43"/>
  <c r="G228" i="43"/>
  <c r="G193" i="43"/>
  <c r="G158" i="43"/>
  <c r="G123" i="43"/>
  <c r="G88" i="43"/>
  <c r="C334" i="43"/>
  <c r="C299" i="43"/>
  <c r="C264" i="43"/>
  <c r="C229" i="43"/>
  <c r="C194" i="43"/>
  <c r="C159" i="43"/>
  <c r="C124" i="43"/>
  <c r="C89" i="43"/>
  <c r="G335" i="43"/>
  <c r="G300" i="43"/>
  <c r="G265" i="43"/>
  <c r="G230" i="43"/>
  <c r="G195" i="43"/>
  <c r="G160" i="43"/>
  <c r="G125" i="43"/>
  <c r="G90" i="43"/>
  <c r="AF62" i="43"/>
  <c r="AM62" i="43" s="1"/>
  <c r="AJ62" i="43"/>
  <c r="AD62" i="43"/>
  <c r="AG62" i="43" s="1"/>
  <c r="G65" i="43"/>
  <c r="AD71" i="43"/>
  <c r="AG71" i="43" s="1"/>
  <c r="AF71" i="43"/>
  <c r="AM71" i="43" s="1"/>
  <c r="AK305" i="43"/>
  <c r="AK235" i="43"/>
  <c r="AK165" i="43"/>
  <c r="AK130" i="43"/>
  <c r="AK95" i="43"/>
  <c r="AK60" i="43"/>
  <c r="E131" i="43"/>
  <c r="E96" i="43"/>
  <c r="C68" i="43"/>
  <c r="E318" i="43"/>
  <c r="E283" i="43"/>
  <c r="E248" i="43"/>
  <c r="E213" i="43"/>
  <c r="E178" i="43"/>
  <c r="E143" i="43"/>
  <c r="E108" i="43"/>
  <c r="E73" i="43"/>
  <c r="E320" i="43"/>
  <c r="E285" i="43"/>
  <c r="E250" i="43"/>
  <c r="E215" i="43"/>
  <c r="E180" i="43"/>
  <c r="E145" i="43"/>
  <c r="E110" i="43"/>
  <c r="E75" i="43"/>
  <c r="E322" i="43"/>
  <c r="E287" i="43"/>
  <c r="E252" i="43"/>
  <c r="E217" i="43"/>
  <c r="E182" i="43"/>
  <c r="E147" i="43"/>
  <c r="E77" i="43"/>
  <c r="E112" i="43"/>
  <c r="E324" i="43"/>
  <c r="E289" i="43"/>
  <c r="E254" i="43"/>
  <c r="E184" i="43"/>
  <c r="E219" i="43"/>
  <c r="E149" i="43"/>
  <c r="E114" i="43"/>
  <c r="E326" i="43"/>
  <c r="E291" i="43"/>
  <c r="E256" i="43"/>
  <c r="E221" i="43"/>
  <c r="E186" i="43"/>
  <c r="E151" i="43"/>
  <c r="E116" i="43"/>
  <c r="E81" i="43"/>
  <c r="E328" i="43"/>
  <c r="E293" i="43"/>
  <c r="E258" i="43"/>
  <c r="E223" i="43"/>
  <c r="E188" i="43"/>
  <c r="E153" i="43"/>
  <c r="E83" i="43"/>
  <c r="E118" i="43"/>
  <c r="E330" i="43"/>
  <c r="E295" i="43"/>
  <c r="E260" i="43"/>
  <c r="E225" i="43"/>
  <c r="E190" i="43"/>
  <c r="E155" i="43"/>
  <c r="E120" i="43"/>
  <c r="E85" i="43"/>
  <c r="E332" i="43"/>
  <c r="E297" i="43"/>
  <c r="E262" i="43"/>
  <c r="E227" i="43"/>
  <c r="E192" i="43"/>
  <c r="E157" i="43"/>
  <c r="E122" i="43"/>
  <c r="E87" i="43"/>
  <c r="E334" i="43"/>
  <c r="E299" i="43"/>
  <c r="E264" i="43"/>
  <c r="E229" i="43"/>
  <c r="E194" i="43"/>
  <c r="E124" i="43"/>
  <c r="E159" i="43"/>
  <c r="E89" i="43"/>
  <c r="C62" i="43"/>
  <c r="AF66" i="43"/>
  <c r="AM66" i="43" s="1"/>
  <c r="AD66" i="43"/>
  <c r="AG66" i="43" s="1"/>
  <c r="AJ107" i="43"/>
  <c r="AJ68" i="43"/>
  <c r="AJ86" i="43"/>
  <c r="AJ88" i="43"/>
  <c r="AF74" i="43"/>
  <c r="AM74" i="43" s="1"/>
  <c r="AD74" i="43"/>
  <c r="AG74" i="43" s="1"/>
  <c r="AJ79" i="43"/>
  <c r="AF98" i="43"/>
  <c r="AM98" i="43" s="1"/>
  <c r="AD98" i="43"/>
  <c r="AG98" i="43" s="1"/>
  <c r="AJ98" i="43"/>
  <c r="AJ77" i="43"/>
  <c r="AF100" i="43"/>
  <c r="AM100" i="43" s="1"/>
  <c r="AD100" i="43"/>
  <c r="AG100" i="43" s="1"/>
  <c r="AJ82" i="43"/>
  <c r="AJ69" i="43"/>
  <c r="AJ75" i="43"/>
  <c r="AD78" i="43"/>
  <c r="AG78" i="43" s="1"/>
  <c r="AJ71" i="43"/>
  <c r="AF90" i="43"/>
  <c r="AM90" i="43" s="1"/>
  <c r="AJ90" i="43"/>
  <c r="AD90" i="43"/>
  <c r="AG90" i="43" s="1"/>
  <c r="AJ76" i="43"/>
  <c r="AJ84" i="43"/>
  <c r="AJ100" i="43"/>
  <c r="AF103" i="43"/>
  <c r="AM103" i="43" s="1"/>
  <c r="AD116" i="43"/>
  <c r="AG116" i="43" s="1"/>
  <c r="AD132" i="43"/>
  <c r="AG132" i="43" s="1"/>
  <c r="AF132" i="43"/>
  <c r="AM132" i="43" s="1"/>
  <c r="AJ132" i="43"/>
  <c r="AD82" i="43"/>
  <c r="AG82" i="43" s="1"/>
  <c r="AD88" i="43"/>
  <c r="AG88" i="43" s="1"/>
  <c r="AD109" i="43"/>
  <c r="AG109" i="43" s="1"/>
  <c r="AD118" i="43"/>
  <c r="AG118" i="43" s="1"/>
  <c r="AF124" i="43"/>
  <c r="AM124" i="43" s="1"/>
  <c r="AD124" i="43"/>
  <c r="AG124" i="43" s="1"/>
  <c r="AF136" i="43"/>
  <c r="AM136" i="43" s="1"/>
  <c r="AD136" i="43"/>
  <c r="AG136" i="43" s="1"/>
  <c r="AF144" i="43"/>
  <c r="AM144" i="43" s="1"/>
  <c r="AD144" i="43"/>
  <c r="AG144" i="43" s="1"/>
  <c r="AJ149" i="43"/>
  <c r="AF106" i="43"/>
  <c r="AM106" i="43" s="1"/>
  <c r="AD106" i="43"/>
  <c r="AG106" i="43" s="1"/>
  <c r="AJ118" i="43"/>
  <c r="AD137" i="43"/>
  <c r="AG137" i="43" s="1"/>
  <c r="AF137" i="43"/>
  <c r="AM137" i="43" s="1"/>
  <c r="AJ89" i="43"/>
  <c r="AJ108" i="43"/>
  <c r="AJ134" i="43"/>
  <c r="AJ142" i="43"/>
  <c r="AD89" i="43"/>
  <c r="AG89" i="43" s="1"/>
  <c r="AJ106" i="43"/>
  <c r="AD108" i="43"/>
  <c r="AG108" i="43" s="1"/>
  <c r="AF114" i="43"/>
  <c r="AM114" i="43" s="1"/>
  <c r="AD114" i="43"/>
  <c r="AG114" i="43" s="1"/>
  <c r="AJ115" i="43"/>
  <c r="AF86" i="43"/>
  <c r="AM86" i="43" s="1"/>
  <c r="AD86" i="43"/>
  <c r="AG86" i="43" s="1"/>
  <c r="AJ116" i="43"/>
  <c r="AJ151" i="43"/>
  <c r="AJ124" i="43"/>
  <c r="AJ144" i="43"/>
  <c r="AM131" i="43"/>
  <c r="AD131" i="43"/>
  <c r="AG131" i="43" s="1"/>
  <c r="AJ141" i="43"/>
  <c r="AJ125" i="43"/>
  <c r="AJ137" i="43"/>
  <c r="AJ145" i="43"/>
  <c r="AJ147" i="43"/>
  <c r="AJ150" i="43"/>
  <c r="AD139" i="43"/>
  <c r="AG139" i="43" s="1"/>
  <c r="AJ140" i="43"/>
  <c r="AF145" i="43"/>
  <c r="AM145" i="43" s="1"/>
  <c r="AF148" i="43"/>
  <c r="AM148" i="43" s="1"/>
  <c r="AJ184" i="43"/>
  <c r="AF140" i="43"/>
  <c r="AM140" i="43" s="1"/>
  <c r="Y180" i="43"/>
  <c r="AJ133" i="43"/>
  <c r="AJ138" i="43"/>
  <c r="AJ146" i="43"/>
  <c r="AF154" i="43"/>
  <c r="AM154" i="43" s="1"/>
  <c r="AF183" i="43"/>
  <c r="AM183" i="43" s="1"/>
  <c r="AD183" i="43"/>
  <c r="AG183" i="43" s="1"/>
  <c r="AF179" i="43"/>
  <c r="AM179" i="43" s="1"/>
  <c r="AD179" i="43"/>
  <c r="AG179" i="43" s="1"/>
  <c r="Y182" i="43"/>
  <c r="AJ189" i="43"/>
  <c r="AJ212" i="43"/>
  <c r="AJ159" i="43"/>
  <c r="AJ171" i="43"/>
  <c r="AJ179" i="43"/>
  <c r="AF173" i="43"/>
  <c r="AM173" i="43" s="1"/>
  <c r="AD173" i="43"/>
  <c r="AG173" i="43" s="1"/>
  <c r="Y178" i="43"/>
  <c r="Y177" i="43"/>
  <c r="AF186" i="43"/>
  <c r="AM186" i="43" s="1"/>
  <c r="AD186" i="43"/>
  <c r="AG186" i="43" s="1"/>
  <c r="AJ153" i="43"/>
  <c r="AF159" i="43"/>
  <c r="AM159" i="43" s="1"/>
  <c r="AF171" i="43"/>
  <c r="AM171" i="43" s="1"/>
  <c r="AD187" i="43"/>
  <c r="AG187" i="43" s="1"/>
  <c r="AF187" i="43"/>
  <c r="AM187" i="43" s="1"/>
  <c r="AJ187" i="43"/>
  <c r="AJ178" i="43"/>
  <c r="AJ202" i="43"/>
  <c r="AJ152" i="43"/>
  <c r="AJ160" i="43"/>
  <c r="AJ172" i="43"/>
  <c r="Y183" i="43"/>
  <c r="AJ186" i="43"/>
  <c r="AF192" i="43"/>
  <c r="AM192" i="43" s="1"/>
  <c r="AD192" i="43"/>
  <c r="AG192" i="43" s="1"/>
  <c r="Y191" i="43"/>
  <c r="AF205" i="43"/>
  <c r="AM205" i="43" s="1"/>
  <c r="AD205" i="43"/>
  <c r="AG205" i="43" s="1"/>
  <c r="Y172" i="43"/>
  <c r="AJ205" i="43"/>
  <c r="AJ191" i="43"/>
  <c r="AF194" i="43"/>
  <c r="AM194" i="43" s="1"/>
  <c r="AJ194" i="43"/>
  <c r="AD194" i="43"/>
  <c r="AG194" i="43" s="1"/>
  <c r="AD174" i="43"/>
  <c r="AG174" i="43" s="1"/>
  <c r="AJ183" i="43"/>
  <c r="AO201" i="43"/>
  <c r="Y185" i="43"/>
  <c r="Y186" i="43"/>
  <c r="AJ204" i="43"/>
  <c r="AF207" i="43"/>
  <c r="AM207" i="43" s="1"/>
  <c r="AD207" i="43"/>
  <c r="AG207" i="43" s="1"/>
  <c r="AD216" i="43"/>
  <c r="AG216" i="43" s="1"/>
  <c r="AF216" i="43"/>
  <c r="AM216" i="43" s="1"/>
  <c r="AJ216" i="43"/>
  <c r="AJ185" i="43"/>
  <c r="AJ193" i="43"/>
  <c r="AJ206" i="43"/>
  <c r="AJ207" i="43"/>
  <c r="AF208" i="43"/>
  <c r="AM208" i="43" s="1"/>
  <c r="AF218" i="43"/>
  <c r="AM218" i="43" s="1"/>
  <c r="AD218" i="43"/>
  <c r="AG218" i="43" s="1"/>
  <c r="Y193" i="43"/>
  <c r="AJ213" i="43"/>
  <c r="AF221" i="43"/>
  <c r="AM221" i="43" s="1"/>
  <c r="AD221" i="43"/>
  <c r="AG221" i="43" s="1"/>
  <c r="AJ221" i="43"/>
  <c r="AJ226" i="43"/>
  <c r="AD195" i="43"/>
  <c r="AG195" i="43" s="1"/>
  <c r="AJ209" i="43"/>
  <c r="AF210" i="43"/>
  <c r="AM210" i="43" s="1"/>
  <c r="AD210" i="43"/>
  <c r="AG210" i="43" s="1"/>
  <c r="AF213" i="43"/>
  <c r="AM213" i="43" s="1"/>
  <c r="AF224" i="43"/>
  <c r="AM224" i="43" s="1"/>
  <c r="AJ224" i="43"/>
  <c r="AD224" i="43"/>
  <c r="AG224" i="43" s="1"/>
  <c r="AD226" i="43"/>
  <c r="AG226" i="43" s="1"/>
  <c r="Y273" i="43"/>
  <c r="Y274" i="43"/>
  <c r="AF236" i="43"/>
  <c r="AM236" i="43" s="1"/>
  <c r="AG236" i="43"/>
  <c r="AG273" i="43"/>
  <c r="AM275" i="43"/>
  <c r="AG271" i="43"/>
  <c r="AM273" i="43"/>
  <c r="Y272" i="43"/>
  <c r="AG275" i="43"/>
  <c r="AM278" i="43"/>
  <c r="AJ278" i="43"/>
  <c r="AJ275" i="43"/>
  <c r="AM279" i="43"/>
  <c r="AG280" i="43"/>
  <c r="AM282" i="43"/>
  <c r="AM284" i="43"/>
  <c r="AG286" i="43"/>
  <c r="AJ288" i="43"/>
  <c r="AG277" i="43"/>
  <c r="AJ279" i="43"/>
  <c r="AJ280" i="43"/>
  <c r="Y281" i="43"/>
  <c r="AG276" i="43"/>
  <c r="AM281" i="43"/>
  <c r="Y285" i="43"/>
  <c r="AM285" i="43"/>
  <c r="AM283" i="43"/>
  <c r="AJ285" i="43"/>
  <c r="AJ293" i="43"/>
  <c r="Y276" i="43"/>
  <c r="AM286" i="43"/>
  <c r="AJ277" i="43"/>
  <c r="Y278" i="43"/>
  <c r="AG285" i="43"/>
  <c r="AJ286" i="43"/>
  <c r="AG289" i="43"/>
  <c r="AM289" i="43"/>
  <c r="Y299" i="43"/>
  <c r="Y298" i="43"/>
  <c r="AG291" i="43"/>
  <c r="AM291" i="43"/>
  <c r="AJ298" i="43"/>
  <c r="AG287" i="43"/>
  <c r="AJ294" i="43"/>
  <c r="AJ287" i="43"/>
  <c r="Y288" i="43"/>
  <c r="AJ289" i="43"/>
  <c r="AJ295" i="43"/>
  <c r="AG298" i="43"/>
  <c r="AJ292" i="43"/>
  <c r="AM298" i="43"/>
  <c r="Y308" i="43"/>
  <c r="Y307" i="43"/>
  <c r="AM293" i="43"/>
  <c r="AM295" i="43"/>
  <c r="AG297" i="43"/>
  <c r="AJ300" i="43"/>
  <c r="AJ306" i="43"/>
  <c r="Y314" i="43"/>
  <c r="Y313" i="43"/>
  <c r="Y312" i="43"/>
  <c r="Y311" i="43"/>
  <c r="AF318" i="43"/>
  <c r="AM318" i="43" s="1"/>
  <c r="AJ318" i="43"/>
  <c r="AD318" i="43"/>
  <c r="AG318" i="43" s="1"/>
  <c r="AG300" i="43"/>
  <c r="AM300" i="43"/>
  <c r="AF306" i="43"/>
  <c r="AM306" i="43" s="1"/>
  <c r="Y310" i="43"/>
  <c r="Y309" i="43"/>
  <c r="AJ310" i="43"/>
  <c r="AJ326" i="43"/>
  <c r="AJ308" i="43"/>
  <c r="AF316" i="43"/>
  <c r="AM316" i="43" s="1"/>
  <c r="AD312" i="43"/>
  <c r="AG312" i="43" s="1"/>
  <c r="AD314" i="43"/>
  <c r="AG314" i="43" s="1"/>
  <c r="Y316" i="43"/>
  <c r="AD319" i="43"/>
  <c r="AG319" i="43" s="1"/>
  <c r="Y323" i="43"/>
  <c r="AF325" i="43"/>
  <c r="AM325" i="43" s="1"/>
  <c r="AD325" i="43"/>
  <c r="AG325" i="43" s="1"/>
  <c r="AF329" i="43"/>
  <c r="AM329" i="43" s="1"/>
  <c r="AJ329" i="43"/>
  <c r="AJ312" i="43"/>
  <c r="AJ314" i="43"/>
  <c r="AJ319" i="43"/>
  <c r="Y320" i="43"/>
  <c r="AD323" i="43"/>
  <c r="AG323" i="43" s="1"/>
  <c r="AF319" i="43"/>
  <c r="AM319" i="43" s="1"/>
  <c r="AF320" i="43"/>
  <c r="AM320" i="43" s="1"/>
  <c r="AF332" i="43"/>
  <c r="AM332" i="43" s="1"/>
  <c r="AD332" i="43"/>
  <c r="AG332" i="43" s="1"/>
  <c r="AD329" i="43"/>
  <c r="AG329" i="43" s="1"/>
  <c r="AJ323" i="43"/>
  <c r="AJ331" i="43"/>
  <c r="Y318" i="43"/>
  <c r="Y334" i="43"/>
  <c r="Y335" i="43"/>
  <c r="Y321" i="43"/>
  <c r="AD324" i="43"/>
  <c r="AG324" i="43" s="1"/>
  <c r="AJ325" i="43"/>
  <c r="AJ330" i="43"/>
  <c r="AD331" i="43"/>
  <c r="AG331" i="43" s="1"/>
  <c r="AF330" i="43"/>
  <c r="AM330" i="43" s="1"/>
  <c r="AF324" i="43"/>
  <c r="AM324" i="43" s="1"/>
  <c r="Y325" i="43"/>
  <c r="AD328" i="43"/>
  <c r="AG328" i="43" s="1"/>
  <c r="Y329" i="43"/>
  <c r="AF331" i="43"/>
  <c r="AM331" i="43" s="1"/>
  <c r="AJ332" i="43"/>
  <c r="AD333" i="43"/>
  <c r="AG333" i="43" s="1"/>
  <c r="AF328" i="43"/>
  <c r="AM328" i="43" s="1"/>
  <c r="Y331" i="43"/>
  <c r="AF333" i="43"/>
  <c r="AM333" i="43" s="1"/>
  <c r="Y332" i="43"/>
  <c r="AF335" i="43"/>
  <c r="AM335" i="43" s="1"/>
  <c r="AN7" i="31"/>
  <c r="D181" i="43" l="1"/>
  <c r="D142" i="43"/>
  <c r="J96" i="43"/>
  <c r="AK96" i="43"/>
  <c r="AN202" i="43"/>
  <c r="L201" i="43"/>
  <c r="D236" i="43"/>
  <c r="D298" i="43"/>
  <c r="AH61" i="43"/>
  <c r="AH62" i="43" s="1"/>
  <c r="AN343" i="43"/>
  <c r="AO342" i="43"/>
  <c r="AI342" i="43"/>
  <c r="AH343" i="43"/>
  <c r="AL342" i="43"/>
  <c r="AK343" i="43"/>
  <c r="D148" i="43"/>
  <c r="D201" i="43"/>
  <c r="D218" i="43"/>
  <c r="D111" i="43"/>
  <c r="D264" i="43"/>
  <c r="P25" i="43"/>
  <c r="P342" i="43" s="1"/>
  <c r="K342" i="43"/>
  <c r="M25" i="43"/>
  <c r="M342" i="43" s="1"/>
  <c r="J342" i="43"/>
  <c r="L61" i="43"/>
  <c r="L342" i="43"/>
  <c r="L166" i="43"/>
  <c r="AK166" i="43"/>
  <c r="AL166" i="43" s="1"/>
  <c r="L271" i="43"/>
  <c r="L306" i="43"/>
  <c r="AH26" i="43"/>
  <c r="AI25" i="43"/>
  <c r="AL25" i="43"/>
  <c r="AK26" i="43"/>
  <c r="AO26" i="43"/>
  <c r="AN27" i="43"/>
  <c r="D159" i="43"/>
  <c r="D96" i="43"/>
  <c r="D229" i="43"/>
  <c r="D166" i="43"/>
  <c r="AK131" i="43"/>
  <c r="D222" i="43"/>
  <c r="AK236" i="43"/>
  <c r="AK237" i="43" s="1"/>
  <c r="S25" i="43"/>
  <c r="S342" i="43" s="1"/>
  <c r="AK61" i="43"/>
  <c r="AK62" i="43" s="1"/>
  <c r="AN96" i="43"/>
  <c r="AO96" i="43" s="1"/>
  <c r="D119" i="43"/>
  <c r="AI201" i="43"/>
  <c r="AH202" i="43"/>
  <c r="AH203" i="43" s="1"/>
  <c r="AK202" i="43"/>
  <c r="AK203" i="43" s="1"/>
  <c r="AO25" i="43"/>
  <c r="D257" i="43"/>
  <c r="D183" i="43"/>
  <c r="D249" i="43"/>
  <c r="K106" i="43"/>
  <c r="D134" i="43"/>
  <c r="K246" i="43"/>
  <c r="L107" i="43"/>
  <c r="L290" i="43"/>
  <c r="D107" i="43"/>
  <c r="L282" i="43"/>
  <c r="K71" i="43"/>
  <c r="D206" i="43"/>
  <c r="V186" i="43"/>
  <c r="K175" i="43"/>
  <c r="V221" i="43"/>
  <c r="V256" i="43"/>
  <c r="V291" i="43"/>
  <c r="K166" i="43"/>
  <c r="K172" i="43"/>
  <c r="K306" i="43"/>
  <c r="D117" i="43"/>
  <c r="D192" i="43"/>
  <c r="D224" i="43"/>
  <c r="K208" i="43"/>
  <c r="D190" i="43"/>
  <c r="K278" i="43"/>
  <c r="K313" i="43"/>
  <c r="K68" i="43"/>
  <c r="K103" i="43"/>
  <c r="K138" i="43"/>
  <c r="L272" i="43"/>
  <c r="K73" i="43"/>
  <c r="D179" i="43"/>
  <c r="K97" i="43"/>
  <c r="D140" i="43"/>
  <c r="D99" i="43"/>
  <c r="D189" i="43"/>
  <c r="K308" i="43"/>
  <c r="P238" i="43"/>
  <c r="K213" i="43"/>
  <c r="D247" i="43"/>
  <c r="D210" i="43"/>
  <c r="D204" i="43"/>
  <c r="K63" i="43"/>
  <c r="P273" i="43"/>
  <c r="K248" i="43"/>
  <c r="K98" i="43"/>
  <c r="P308" i="43"/>
  <c r="K283" i="43"/>
  <c r="K133" i="43"/>
  <c r="P98" i="43"/>
  <c r="K108" i="43"/>
  <c r="K318" i="43"/>
  <c r="K238" i="43"/>
  <c r="P168" i="43"/>
  <c r="K178" i="43"/>
  <c r="D212" i="43"/>
  <c r="K273" i="43"/>
  <c r="D227" i="43"/>
  <c r="K201" i="43"/>
  <c r="D225" i="43"/>
  <c r="D185" i="43"/>
  <c r="D241" i="43"/>
  <c r="D239" i="43"/>
  <c r="K236" i="43"/>
  <c r="K271" i="43"/>
  <c r="D216" i="43"/>
  <c r="V73" i="43"/>
  <c r="D88" i="43"/>
  <c r="D138" i="43"/>
  <c r="D101" i="43"/>
  <c r="V213" i="43"/>
  <c r="D260" i="43"/>
  <c r="S317" i="43"/>
  <c r="V283" i="43"/>
  <c r="K316" i="43"/>
  <c r="L80" i="43"/>
  <c r="K137" i="43"/>
  <c r="D255" i="43"/>
  <c r="L142" i="43"/>
  <c r="V318" i="43"/>
  <c r="L255" i="43"/>
  <c r="K102" i="43"/>
  <c r="P141" i="43"/>
  <c r="D214" i="43"/>
  <c r="L177" i="43"/>
  <c r="V143" i="43"/>
  <c r="K141" i="43"/>
  <c r="K207" i="43"/>
  <c r="D122" i="43"/>
  <c r="D120" i="43"/>
  <c r="D152" i="43"/>
  <c r="D173" i="43"/>
  <c r="D136" i="43"/>
  <c r="L212" i="43"/>
  <c r="V108" i="43"/>
  <c r="K176" i="43"/>
  <c r="K242" i="43"/>
  <c r="D113" i="43"/>
  <c r="L247" i="43"/>
  <c r="V178" i="43"/>
  <c r="K211" i="43"/>
  <c r="K277" i="43"/>
  <c r="D262" i="43"/>
  <c r="D109" i="43"/>
  <c r="L72" i="43"/>
  <c r="D174" i="43"/>
  <c r="D170" i="43"/>
  <c r="V125" i="43"/>
  <c r="V335" i="43"/>
  <c r="V119" i="43"/>
  <c r="V294" i="43"/>
  <c r="V255" i="43"/>
  <c r="V156" i="43"/>
  <c r="V191" i="43"/>
  <c r="V290" i="43"/>
  <c r="V226" i="43"/>
  <c r="V325" i="43"/>
  <c r="V123" i="43"/>
  <c r="V87" i="43"/>
  <c r="V261" i="43"/>
  <c r="V80" i="43"/>
  <c r="V158" i="43"/>
  <c r="V122" i="43"/>
  <c r="V296" i="43"/>
  <c r="V115" i="43"/>
  <c r="V228" i="43"/>
  <c r="V227" i="43"/>
  <c r="V331" i="43"/>
  <c r="V150" i="43"/>
  <c r="V263" i="43"/>
  <c r="V86" i="43"/>
  <c r="V185" i="43"/>
  <c r="V298" i="43"/>
  <c r="V195" i="43"/>
  <c r="D195" i="43"/>
  <c r="D123" i="43"/>
  <c r="D114" i="43"/>
  <c r="V90" i="43"/>
  <c r="K210" i="43"/>
  <c r="AN166" i="43"/>
  <c r="AO166" i="43" s="1"/>
  <c r="L115" i="43"/>
  <c r="D105" i="43"/>
  <c r="D244" i="43"/>
  <c r="D149" i="43"/>
  <c r="D116" i="43"/>
  <c r="P71" i="43"/>
  <c r="K280" i="43"/>
  <c r="L185" i="43"/>
  <c r="D265" i="43"/>
  <c r="D193" i="43"/>
  <c r="D156" i="43"/>
  <c r="D154" i="43"/>
  <c r="K315" i="43"/>
  <c r="D258" i="43"/>
  <c r="L150" i="43"/>
  <c r="D177" i="43"/>
  <c r="D219" i="43"/>
  <c r="D186" i="43"/>
  <c r="D143" i="43"/>
  <c r="V230" i="43"/>
  <c r="K70" i="43"/>
  <c r="L220" i="43"/>
  <c r="D254" i="43"/>
  <c r="K105" i="43"/>
  <c r="D243" i="43"/>
  <c r="D169" i="43"/>
  <c r="D250" i="43"/>
  <c r="K140" i="43"/>
  <c r="S290" i="43"/>
  <c r="V262" i="43"/>
  <c r="V154" i="43"/>
  <c r="V297" i="43"/>
  <c r="V189" i="43"/>
  <c r="V332" i="43"/>
  <c r="V259" i="43"/>
  <c r="V157" i="43"/>
  <c r="V193" i="43"/>
  <c r="V160" i="43"/>
  <c r="V224" i="43"/>
  <c r="V333" i="43"/>
  <c r="V265" i="43"/>
  <c r="V329" i="43"/>
  <c r="V85" i="43"/>
  <c r="V223" i="43"/>
  <c r="V120" i="43"/>
  <c r="V258" i="43"/>
  <c r="K62" i="43"/>
  <c r="L202" i="43"/>
  <c r="V155" i="43"/>
  <c r="V293" i="43"/>
  <c r="K167" i="43"/>
  <c r="L62" i="43"/>
  <c r="L237" i="43"/>
  <c r="V190" i="43"/>
  <c r="V328" i="43"/>
  <c r="K202" i="43"/>
  <c r="S97" i="43"/>
  <c r="L307" i="43"/>
  <c r="V225" i="43"/>
  <c r="V118" i="43"/>
  <c r="K132" i="43"/>
  <c r="V260" i="43"/>
  <c r="V83" i="43"/>
  <c r="K237" i="43"/>
  <c r="L97" i="43"/>
  <c r="V295" i="43"/>
  <c r="V153" i="43"/>
  <c r="P307" i="43"/>
  <c r="K272" i="43"/>
  <c r="L167" i="43"/>
  <c r="L322" i="43"/>
  <c r="L287" i="43"/>
  <c r="L252" i="43"/>
  <c r="L182" i="43"/>
  <c r="L217" i="43"/>
  <c r="L147" i="43"/>
  <c r="L112" i="43"/>
  <c r="L77" i="43"/>
  <c r="D282" i="43"/>
  <c r="D317" i="43"/>
  <c r="D72" i="43"/>
  <c r="J309" i="43"/>
  <c r="J274" i="43"/>
  <c r="J239" i="43"/>
  <c r="J204" i="43"/>
  <c r="J169" i="43"/>
  <c r="J134" i="43"/>
  <c r="J99" i="43"/>
  <c r="J64" i="43"/>
  <c r="V312" i="43"/>
  <c r="V277" i="43"/>
  <c r="V242" i="43"/>
  <c r="V207" i="43"/>
  <c r="V172" i="43"/>
  <c r="V137" i="43"/>
  <c r="V102" i="43"/>
  <c r="V67" i="43"/>
  <c r="D299" i="43"/>
  <c r="D89" i="43"/>
  <c r="D334" i="43"/>
  <c r="V324" i="43"/>
  <c r="V289" i="43"/>
  <c r="V254" i="43"/>
  <c r="V184" i="43"/>
  <c r="V219" i="43"/>
  <c r="V149" i="43"/>
  <c r="V114" i="43"/>
  <c r="V79" i="43"/>
  <c r="AK306" i="43"/>
  <c r="D155" i="43"/>
  <c r="L330" i="43"/>
  <c r="L295" i="43"/>
  <c r="L260" i="43"/>
  <c r="L225" i="43"/>
  <c r="L190" i="43"/>
  <c r="L155" i="43"/>
  <c r="L120" i="43"/>
  <c r="L85" i="43"/>
  <c r="L324" i="43"/>
  <c r="L289" i="43"/>
  <c r="L254" i="43"/>
  <c r="L219" i="43"/>
  <c r="L184" i="43"/>
  <c r="L149" i="43"/>
  <c r="L114" i="43"/>
  <c r="L79" i="43"/>
  <c r="D296" i="43"/>
  <c r="D86" i="43"/>
  <c r="D331" i="43"/>
  <c r="J326" i="43"/>
  <c r="J291" i="43"/>
  <c r="J221" i="43"/>
  <c r="J186" i="43"/>
  <c r="J151" i="43"/>
  <c r="J256" i="43"/>
  <c r="J116" i="43"/>
  <c r="J81" i="43"/>
  <c r="D284" i="43"/>
  <c r="D319" i="43"/>
  <c r="D74" i="43"/>
  <c r="D271" i="43"/>
  <c r="D61" i="43"/>
  <c r="D306" i="43"/>
  <c r="D251" i="43"/>
  <c r="D144" i="43"/>
  <c r="V309" i="43"/>
  <c r="V274" i="43"/>
  <c r="V239" i="43"/>
  <c r="V204" i="43"/>
  <c r="V134" i="43"/>
  <c r="V169" i="43"/>
  <c r="V99" i="43"/>
  <c r="V64" i="43"/>
  <c r="AI61" i="43"/>
  <c r="K330" i="43"/>
  <c r="K295" i="43"/>
  <c r="K225" i="43"/>
  <c r="K260" i="43"/>
  <c r="K190" i="43"/>
  <c r="K155" i="43"/>
  <c r="K120" i="43"/>
  <c r="K85" i="43"/>
  <c r="L312" i="43"/>
  <c r="L277" i="43"/>
  <c r="L242" i="43"/>
  <c r="L207" i="43"/>
  <c r="L137" i="43"/>
  <c r="L172" i="43"/>
  <c r="L102" i="43"/>
  <c r="L67" i="43"/>
  <c r="J323" i="43"/>
  <c r="J288" i="43"/>
  <c r="J253" i="43"/>
  <c r="J218" i="43"/>
  <c r="J183" i="43"/>
  <c r="J113" i="43"/>
  <c r="J148" i="43"/>
  <c r="J78" i="43"/>
  <c r="D100" i="43"/>
  <c r="J308" i="43"/>
  <c r="J273" i="43"/>
  <c r="J238" i="43"/>
  <c r="J203" i="43"/>
  <c r="J168" i="43"/>
  <c r="J133" i="43"/>
  <c r="J98" i="43"/>
  <c r="J63" i="43"/>
  <c r="L314" i="43"/>
  <c r="L279" i="43"/>
  <c r="L244" i="43"/>
  <c r="L174" i="43"/>
  <c r="L209" i="43"/>
  <c r="L139" i="43"/>
  <c r="L69" i="43"/>
  <c r="L104" i="43"/>
  <c r="D252" i="43"/>
  <c r="V313" i="43"/>
  <c r="V278" i="43"/>
  <c r="V243" i="43"/>
  <c r="V208" i="43"/>
  <c r="V173" i="43"/>
  <c r="V138" i="43"/>
  <c r="V103" i="43"/>
  <c r="V68" i="43"/>
  <c r="D145" i="43"/>
  <c r="S331" i="43"/>
  <c r="S296" i="43"/>
  <c r="S261" i="43"/>
  <c r="S226" i="43"/>
  <c r="S191" i="43"/>
  <c r="S156" i="43"/>
  <c r="S121" i="43"/>
  <c r="S86" i="43"/>
  <c r="S313" i="43"/>
  <c r="S278" i="43"/>
  <c r="S243" i="43"/>
  <c r="S208" i="43"/>
  <c r="S173" i="43"/>
  <c r="S138" i="43"/>
  <c r="S103" i="43"/>
  <c r="S68" i="43"/>
  <c r="D281" i="43"/>
  <c r="D71" i="43"/>
  <c r="D316" i="43"/>
  <c r="L334" i="43"/>
  <c r="L299" i="43"/>
  <c r="L264" i="43"/>
  <c r="L229" i="43"/>
  <c r="L159" i="43"/>
  <c r="L194" i="43"/>
  <c r="L124" i="43"/>
  <c r="L89" i="43"/>
  <c r="L320" i="43"/>
  <c r="L285" i="43"/>
  <c r="L250" i="43"/>
  <c r="L215" i="43"/>
  <c r="L180" i="43"/>
  <c r="L145" i="43"/>
  <c r="L75" i="43"/>
  <c r="L110" i="43"/>
  <c r="AO61" i="43"/>
  <c r="AN62" i="43"/>
  <c r="K329" i="43"/>
  <c r="K294" i="43"/>
  <c r="K259" i="43"/>
  <c r="K224" i="43"/>
  <c r="K189" i="43"/>
  <c r="K154" i="43"/>
  <c r="K119" i="43"/>
  <c r="K84" i="43"/>
  <c r="J333" i="43"/>
  <c r="J298" i="43"/>
  <c r="J263" i="43"/>
  <c r="J228" i="43"/>
  <c r="J193" i="43"/>
  <c r="J123" i="43"/>
  <c r="J158" i="43"/>
  <c r="J88" i="43"/>
  <c r="D290" i="43"/>
  <c r="D80" i="43"/>
  <c r="D325" i="43"/>
  <c r="J318" i="43"/>
  <c r="J283" i="43"/>
  <c r="J248" i="43"/>
  <c r="J213" i="43"/>
  <c r="J178" i="43"/>
  <c r="J143" i="43"/>
  <c r="J73" i="43"/>
  <c r="J108" i="43"/>
  <c r="D230" i="43"/>
  <c r="D158" i="43"/>
  <c r="D121" i="43"/>
  <c r="D253" i="43"/>
  <c r="D103" i="43"/>
  <c r="D97" i="43"/>
  <c r="D209" i="43"/>
  <c r="AH271" i="43"/>
  <c r="D184" i="43"/>
  <c r="D151" i="43"/>
  <c r="K323" i="43"/>
  <c r="K288" i="43"/>
  <c r="K253" i="43"/>
  <c r="K183" i="43"/>
  <c r="K218" i="43"/>
  <c r="K148" i="43"/>
  <c r="K113" i="43"/>
  <c r="K78" i="43"/>
  <c r="D108" i="43"/>
  <c r="D277" i="43"/>
  <c r="D67" i="43"/>
  <c r="D312" i="43"/>
  <c r="V322" i="43"/>
  <c r="V287" i="43"/>
  <c r="V252" i="43"/>
  <c r="V217" i="43"/>
  <c r="V182" i="43"/>
  <c r="V147" i="43"/>
  <c r="V77" i="43"/>
  <c r="V112" i="43"/>
  <c r="D135" i="43"/>
  <c r="L308" i="43"/>
  <c r="L273" i="43"/>
  <c r="L238" i="43"/>
  <c r="L203" i="43"/>
  <c r="L168" i="43"/>
  <c r="L98" i="43"/>
  <c r="L133" i="43"/>
  <c r="L63" i="43"/>
  <c r="V314" i="43"/>
  <c r="V279" i="43"/>
  <c r="V244" i="43"/>
  <c r="V209" i="43"/>
  <c r="V174" i="43"/>
  <c r="V139" i="43"/>
  <c r="V104" i="43"/>
  <c r="V69" i="43"/>
  <c r="D287" i="43"/>
  <c r="D77" i="43"/>
  <c r="D322" i="43"/>
  <c r="J313" i="43"/>
  <c r="J243" i="43"/>
  <c r="J278" i="43"/>
  <c r="J208" i="43"/>
  <c r="J138" i="43"/>
  <c r="J173" i="43"/>
  <c r="J103" i="43"/>
  <c r="J68" i="43"/>
  <c r="S333" i="43"/>
  <c r="S298" i="43"/>
  <c r="S263" i="43"/>
  <c r="S228" i="43"/>
  <c r="S193" i="43"/>
  <c r="S123" i="43"/>
  <c r="S158" i="43"/>
  <c r="S88" i="43"/>
  <c r="D215" i="43"/>
  <c r="AN271" i="43"/>
  <c r="K334" i="43"/>
  <c r="K299" i="43"/>
  <c r="K264" i="43"/>
  <c r="K229" i="43"/>
  <c r="K194" i="43"/>
  <c r="K159" i="43"/>
  <c r="K124" i="43"/>
  <c r="K89" i="43"/>
  <c r="D293" i="43"/>
  <c r="D83" i="43"/>
  <c r="D328" i="43"/>
  <c r="K321" i="43"/>
  <c r="K286" i="43"/>
  <c r="K251" i="43"/>
  <c r="K216" i="43"/>
  <c r="K181" i="43"/>
  <c r="K146" i="43"/>
  <c r="K111" i="43"/>
  <c r="K76" i="43"/>
  <c r="D273" i="43"/>
  <c r="D63" i="43"/>
  <c r="D308" i="43"/>
  <c r="K327" i="43"/>
  <c r="K292" i="43"/>
  <c r="K257" i="43"/>
  <c r="K222" i="43"/>
  <c r="K187" i="43"/>
  <c r="K152" i="43"/>
  <c r="K117" i="43"/>
  <c r="K82" i="43"/>
  <c r="J331" i="43"/>
  <c r="J296" i="43"/>
  <c r="J261" i="43"/>
  <c r="J226" i="43"/>
  <c r="J191" i="43"/>
  <c r="J156" i="43"/>
  <c r="J121" i="43"/>
  <c r="J86" i="43"/>
  <c r="L328" i="43"/>
  <c r="L293" i="43"/>
  <c r="L258" i="43"/>
  <c r="L223" i="43"/>
  <c r="L153" i="43"/>
  <c r="L188" i="43"/>
  <c r="L118" i="43"/>
  <c r="L83" i="43"/>
  <c r="D300" i="43"/>
  <c r="D335" i="43"/>
  <c r="D90" i="43"/>
  <c r="D294" i="43"/>
  <c r="D84" i="43"/>
  <c r="D329" i="43"/>
  <c r="J324" i="43"/>
  <c r="J289" i="43"/>
  <c r="J254" i="43"/>
  <c r="J219" i="43"/>
  <c r="J184" i="43"/>
  <c r="J149" i="43"/>
  <c r="J79" i="43"/>
  <c r="J114" i="43"/>
  <c r="D280" i="43"/>
  <c r="D315" i="43"/>
  <c r="D70" i="43"/>
  <c r="D228" i="43"/>
  <c r="D191" i="43"/>
  <c r="D175" i="43"/>
  <c r="D167" i="43"/>
  <c r="S327" i="43"/>
  <c r="S292" i="43"/>
  <c r="S257" i="43"/>
  <c r="S222" i="43"/>
  <c r="S187" i="43"/>
  <c r="S152" i="43"/>
  <c r="S117" i="43"/>
  <c r="S82" i="43"/>
  <c r="V319" i="43"/>
  <c r="V284" i="43"/>
  <c r="V249" i="43"/>
  <c r="V214" i="43"/>
  <c r="V179" i="43"/>
  <c r="V144" i="43"/>
  <c r="V109" i="43"/>
  <c r="V74" i="43"/>
  <c r="AH131" i="43"/>
  <c r="D221" i="43"/>
  <c r="D178" i="43"/>
  <c r="D102" i="43"/>
  <c r="K320" i="43"/>
  <c r="K285" i="43"/>
  <c r="K250" i="43"/>
  <c r="K215" i="43"/>
  <c r="K180" i="43"/>
  <c r="K110" i="43"/>
  <c r="K145" i="43"/>
  <c r="K75" i="43"/>
  <c r="K314" i="43"/>
  <c r="K279" i="43"/>
  <c r="K244" i="43"/>
  <c r="K209" i="43"/>
  <c r="K174" i="43"/>
  <c r="K139" i="43"/>
  <c r="K104" i="43"/>
  <c r="K69" i="43"/>
  <c r="D205" i="43"/>
  <c r="S323" i="43"/>
  <c r="S288" i="43"/>
  <c r="S253" i="43"/>
  <c r="S218" i="43"/>
  <c r="S183" i="43"/>
  <c r="S148" i="43"/>
  <c r="S113" i="43"/>
  <c r="S78" i="43"/>
  <c r="D118" i="43"/>
  <c r="J316" i="43"/>
  <c r="J281" i="43"/>
  <c r="J246" i="43"/>
  <c r="J211" i="43"/>
  <c r="J176" i="43"/>
  <c r="J141" i="43"/>
  <c r="J106" i="43"/>
  <c r="J71" i="43"/>
  <c r="K309" i="43"/>
  <c r="K274" i="43"/>
  <c r="K239" i="43"/>
  <c r="K169" i="43"/>
  <c r="K204" i="43"/>
  <c r="K134" i="43"/>
  <c r="K99" i="43"/>
  <c r="K64" i="43"/>
  <c r="D106" i="43"/>
  <c r="D98" i="43"/>
  <c r="P102" i="43"/>
  <c r="S309" i="43"/>
  <c r="S274" i="43"/>
  <c r="S239" i="43"/>
  <c r="S169" i="43"/>
  <c r="S204" i="43"/>
  <c r="S134" i="43"/>
  <c r="S99" i="43"/>
  <c r="S64" i="43"/>
  <c r="K322" i="43"/>
  <c r="K287" i="43"/>
  <c r="K252" i="43"/>
  <c r="K182" i="43"/>
  <c r="K217" i="43"/>
  <c r="K147" i="43"/>
  <c r="K112" i="43"/>
  <c r="K77" i="43"/>
  <c r="S142" i="43"/>
  <c r="K335" i="43"/>
  <c r="K300" i="43"/>
  <c r="K265" i="43"/>
  <c r="K230" i="43"/>
  <c r="K195" i="43"/>
  <c r="K160" i="43"/>
  <c r="K90" i="43"/>
  <c r="K125" i="43"/>
  <c r="K325" i="43"/>
  <c r="K255" i="43"/>
  <c r="K220" i="43"/>
  <c r="K290" i="43"/>
  <c r="K185" i="43"/>
  <c r="K150" i="43"/>
  <c r="K80" i="43"/>
  <c r="K115" i="43"/>
  <c r="D295" i="43"/>
  <c r="D85" i="43"/>
  <c r="D330" i="43"/>
  <c r="AL96" i="43"/>
  <c r="AK97" i="43"/>
  <c r="D124" i="43"/>
  <c r="L318" i="43"/>
  <c r="L283" i="43"/>
  <c r="L248" i="43"/>
  <c r="L213" i="43"/>
  <c r="L178" i="43"/>
  <c r="L143" i="43"/>
  <c r="L73" i="43"/>
  <c r="L108" i="43"/>
  <c r="D288" i="43"/>
  <c r="D78" i="43"/>
  <c r="D323" i="43"/>
  <c r="D278" i="43"/>
  <c r="D68" i="43"/>
  <c r="D313" i="43"/>
  <c r="D263" i="43"/>
  <c r="D226" i="43"/>
  <c r="D187" i="43"/>
  <c r="D115" i="43"/>
  <c r="D202" i="43"/>
  <c r="J319" i="43"/>
  <c r="J284" i="43"/>
  <c r="J249" i="43"/>
  <c r="J214" i="43"/>
  <c r="J179" i="43"/>
  <c r="J144" i="43"/>
  <c r="J109" i="43"/>
  <c r="J74" i="43"/>
  <c r="AH167" i="43"/>
  <c r="AI166" i="43"/>
  <c r="D289" i="43"/>
  <c r="D79" i="43"/>
  <c r="D324" i="43"/>
  <c r="D256" i="43"/>
  <c r="S321" i="43"/>
  <c r="S286" i="43"/>
  <c r="S251" i="43"/>
  <c r="S216" i="43"/>
  <c r="S181" i="43"/>
  <c r="S146" i="43"/>
  <c r="S76" i="43"/>
  <c r="S111" i="43"/>
  <c r="D248" i="43"/>
  <c r="V315" i="43"/>
  <c r="V280" i="43"/>
  <c r="V210" i="43"/>
  <c r="V245" i="43"/>
  <c r="V175" i="43"/>
  <c r="V140" i="43"/>
  <c r="V105" i="43"/>
  <c r="V70" i="43"/>
  <c r="D137" i="43"/>
  <c r="V307" i="43"/>
  <c r="V272" i="43"/>
  <c r="V237" i="43"/>
  <c r="V202" i="43"/>
  <c r="V167" i="43"/>
  <c r="V132" i="43"/>
  <c r="V97" i="43"/>
  <c r="V62" i="43"/>
  <c r="S329" i="43"/>
  <c r="S294" i="43"/>
  <c r="S259" i="43"/>
  <c r="S224" i="43"/>
  <c r="S154" i="43"/>
  <c r="S189" i="43"/>
  <c r="S119" i="43"/>
  <c r="S84" i="43"/>
  <c r="V317" i="43"/>
  <c r="V282" i="43"/>
  <c r="V247" i="43"/>
  <c r="V212" i="43"/>
  <c r="V142" i="43"/>
  <c r="V177" i="43"/>
  <c r="V107" i="43"/>
  <c r="V72" i="43"/>
  <c r="K311" i="43"/>
  <c r="K276" i="43"/>
  <c r="K206" i="43"/>
  <c r="K241" i="43"/>
  <c r="K171" i="43"/>
  <c r="K101" i="43"/>
  <c r="K136" i="43"/>
  <c r="K66" i="43"/>
  <c r="D240" i="43"/>
  <c r="V308" i="43"/>
  <c r="V273" i="43"/>
  <c r="V238" i="43"/>
  <c r="V168" i="43"/>
  <c r="V203" i="43"/>
  <c r="V133" i="43"/>
  <c r="V98" i="43"/>
  <c r="V63" i="43"/>
  <c r="D112" i="43"/>
  <c r="V306" i="43"/>
  <c r="V271" i="43"/>
  <c r="V236" i="43"/>
  <c r="V201" i="43"/>
  <c r="V131" i="43"/>
  <c r="V166" i="43"/>
  <c r="V61" i="43"/>
  <c r="V96" i="43"/>
  <c r="D285" i="43"/>
  <c r="D75" i="43"/>
  <c r="D320" i="43"/>
  <c r="AN131" i="43"/>
  <c r="S115" i="43"/>
  <c r="L316" i="43"/>
  <c r="L281" i="43"/>
  <c r="L246" i="43"/>
  <c r="L211" i="43"/>
  <c r="L176" i="43"/>
  <c r="L141" i="43"/>
  <c r="L106" i="43"/>
  <c r="L71" i="43"/>
  <c r="D141" i="43"/>
  <c r="V311" i="43"/>
  <c r="V276" i="43"/>
  <c r="V241" i="43"/>
  <c r="V206" i="43"/>
  <c r="V171" i="43"/>
  <c r="V136" i="43"/>
  <c r="V101" i="43"/>
  <c r="V66" i="43"/>
  <c r="D133" i="43"/>
  <c r="D297" i="43"/>
  <c r="D87" i="43"/>
  <c r="D332" i="43"/>
  <c r="AI96" i="43"/>
  <c r="AH97" i="43"/>
  <c r="K332" i="43"/>
  <c r="K297" i="43"/>
  <c r="K262" i="43"/>
  <c r="K227" i="43"/>
  <c r="K192" i="43"/>
  <c r="K157" i="43"/>
  <c r="K122" i="43"/>
  <c r="K87" i="43"/>
  <c r="AO202" i="43"/>
  <c r="AN203" i="43"/>
  <c r="K333" i="43"/>
  <c r="K298" i="43"/>
  <c r="K263" i="43"/>
  <c r="K228" i="43"/>
  <c r="K193" i="43"/>
  <c r="K123" i="43"/>
  <c r="K158" i="43"/>
  <c r="K88" i="43"/>
  <c r="AK271" i="43"/>
  <c r="J329" i="43"/>
  <c r="J294" i="43"/>
  <c r="J259" i="43"/>
  <c r="J189" i="43"/>
  <c r="J224" i="43"/>
  <c r="J154" i="43"/>
  <c r="J119" i="43"/>
  <c r="J84" i="43"/>
  <c r="AK132" i="43"/>
  <c r="AL131" i="43"/>
  <c r="L332" i="43"/>
  <c r="L297" i="43"/>
  <c r="L262" i="43"/>
  <c r="L227" i="43"/>
  <c r="L192" i="43"/>
  <c r="L157" i="43"/>
  <c r="L87" i="43"/>
  <c r="L122" i="43"/>
  <c r="L326" i="43"/>
  <c r="L291" i="43"/>
  <c r="L256" i="43"/>
  <c r="L221" i="43"/>
  <c r="L151" i="43"/>
  <c r="L186" i="43"/>
  <c r="L116" i="43"/>
  <c r="L81" i="43"/>
  <c r="J334" i="43"/>
  <c r="J299" i="43"/>
  <c r="J264" i="43"/>
  <c r="J229" i="43"/>
  <c r="J159" i="43"/>
  <c r="J194" i="43"/>
  <c r="J124" i="43"/>
  <c r="J89" i="43"/>
  <c r="J328" i="43"/>
  <c r="J293" i="43"/>
  <c r="J258" i="43"/>
  <c r="J223" i="43"/>
  <c r="J188" i="43"/>
  <c r="J153" i="43"/>
  <c r="J118" i="43"/>
  <c r="J83" i="43"/>
  <c r="J322" i="43"/>
  <c r="J287" i="43"/>
  <c r="J252" i="43"/>
  <c r="J217" i="43"/>
  <c r="J182" i="43"/>
  <c r="J112" i="43"/>
  <c r="J147" i="43"/>
  <c r="J77" i="43"/>
  <c r="D276" i="43"/>
  <c r="D66" i="43"/>
  <c r="D311" i="43"/>
  <c r="D261" i="43"/>
  <c r="D259" i="43"/>
  <c r="D150" i="43"/>
  <c r="D245" i="43"/>
  <c r="D171" i="43"/>
  <c r="D237" i="43"/>
  <c r="K326" i="43"/>
  <c r="K291" i="43"/>
  <c r="K256" i="43"/>
  <c r="K221" i="43"/>
  <c r="K186" i="43"/>
  <c r="K151" i="43"/>
  <c r="K116" i="43"/>
  <c r="K81" i="43"/>
  <c r="K319" i="43"/>
  <c r="K284" i="43"/>
  <c r="K214" i="43"/>
  <c r="K249" i="43"/>
  <c r="K179" i="43"/>
  <c r="K144" i="43"/>
  <c r="K109" i="43"/>
  <c r="K74" i="43"/>
  <c r="D279" i="43"/>
  <c r="D69" i="43"/>
  <c r="D314" i="43"/>
  <c r="AH236" i="43"/>
  <c r="AH237" i="43" s="1"/>
  <c r="D213" i="43"/>
  <c r="J315" i="43"/>
  <c r="J280" i="43"/>
  <c r="J245" i="43"/>
  <c r="J210" i="43"/>
  <c r="J175" i="43"/>
  <c r="J140" i="43"/>
  <c r="J105" i="43"/>
  <c r="J70" i="43"/>
  <c r="D172" i="43"/>
  <c r="J307" i="43"/>
  <c r="J272" i="43"/>
  <c r="J237" i="43"/>
  <c r="J202" i="43"/>
  <c r="J167" i="43"/>
  <c r="J132" i="43"/>
  <c r="J97" i="43"/>
  <c r="J62" i="43"/>
  <c r="J317" i="43"/>
  <c r="J282" i="43"/>
  <c r="J212" i="43"/>
  <c r="J177" i="43"/>
  <c r="J247" i="43"/>
  <c r="J142" i="43"/>
  <c r="J107" i="43"/>
  <c r="J72" i="43"/>
  <c r="J310" i="43"/>
  <c r="J275" i="43"/>
  <c r="J240" i="43"/>
  <c r="J205" i="43"/>
  <c r="J135" i="43"/>
  <c r="J170" i="43"/>
  <c r="J100" i="43"/>
  <c r="J65" i="43"/>
  <c r="D147" i="43"/>
  <c r="D153" i="43"/>
  <c r="K324" i="43"/>
  <c r="K289" i="43"/>
  <c r="K254" i="43"/>
  <c r="K219" i="43"/>
  <c r="K184" i="43"/>
  <c r="K114" i="43"/>
  <c r="K149" i="43"/>
  <c r="K79" i="43"/>
  <c r="V316" i="43"/>
  <c r="V281" i="43"/>
  <c r="V246" i="43"/>
  <c r="V211" i="43"/>
  <c r="V176" i="43"/>
  <c r="V141" i="43"/>
  <c r="V71" i="43"/>
  <c r="V106" i="43"/>
  <c r="D176" i="43"/>
  <c r="D168" i="43"/>
  <c r="S315" i="43"/>
  <c r="S280" i="43"/>
  <c r="S245" i="43"/>
  <c r="S175" i="43"/>
  <c r="S210" i="43"/>
  <c r="S140" i="43"/>
  <c r="S70" i="43"/>
  <c r="S105" i="43"/>
  <c r="J330" i="43"/>
  <c r="J295" i="43"/>
  <c r="J260" i="43"/>
  <c r="J225" i="43"/>
  <c r="J190" i="43"/>
  <c r="J155" i="43"/>
  <c r="J120" i="43"/>
  <c r="J85" i="43"/>
  <c r="D132" i="43"/>
  <c r="J335" i="43"/>
  <c r="J300" i="43"/>
  <c r="J265" i="43"/>
  <c r="J230" i="43"/>
  <c r="J195" i="43"/>
  <c r="J160" i="43"/>
  <c r="J125" i="43"/>
  <c r="J90" i="43"/>
  <c r="J327" i="43"/>
  <c r="J292" i="43"/>
  <c r="J257" i="43"/>
  <c r="J222" i="43"/>
  <c r="J187" i="43"/>
  <c r="J152" i="43"/>
  <c r="J82" i="43"/>
  <c r="J117" i="43"/>
  <c r="D194" i="43"/>
  <c r="D157" i="43"/>
  <c r="D292" i="43"/>
  <c r="D327" i="43"/>
  <c r="D82" i="43"/>
  <c r="D286" i="43"/>
  <c r="D76" i="43"/>
  <c r="D321" i="43"/>
  <c r="D274" i="43"/>
  <c r="D64" i="43"/>
  <c r="D309" i="43"/>
  <c r="D125" i="43"/>
  <c r="D146" i="43"/>
  <c r="D104" i="43"/>
  <c r="AH307" i="43"/>
  <c r="AI306" i="43"/>
  <c r="S335" i="43"/>
  <c r="S300" i="43"/>
  <c r="S265" i="43"/>
  <c r="S230" i="43"/>
  <c r="S195" i="43"/>
  <c r="S160" i="43"/>
  <c r="S125" i="43"/>
  <c r="S90" i="43"/>
  <c r="P313" i="43"/>
  <c r="P278" i="43"/>
  <c r="P243" i="43"/>
  <c r="P208" i="43"/>
  <c r="P173" i="43"/>
  <c r="P138" i="43"/>
  <c r="P103" i="43"/>
  <c r="P68" i="43"/>
  <c r="D291" i="43"/>
  <c r="D81" i="43"/>
  <c r="D326" i="43"/>
  <c r="D207" i="43"/>
  <c r="K317" i="43"/>
  <c r="K282" i="43"/>
  <c r="K247" i="43"/>
  <c r="K212" i="43"/>
  <c r="K177" i="43"/>
  <c r="K142" i="43"/>
  <c r="K107" i="43"/>
  <c r="K72" i="43"/>
  <c r="L310" i="43"/>
  <c r="L275" i="43"/>
  <c r="L240" i="43"/>
  <c r="L205" i="43"/>
  <c r="L170" i="43"/>
  <c r="L135" i="43"/>
  <c r="L65" i="43"/>
  <c r="L100" i="43"/>
  <c r="D275" i="43"/>
  <c r="D65" i="43"/>
  <c r="D310" i="43"/>
  <c r="D182" i="43"/>
  <c r="D110" i="43"/>
  <c r="AN236" i="43"/>
  <c r="AN237" i="43" s="1"/>
  <c r="D188" i="43"/>
  <c r="V321" i="43"/>
  <c r="V286" i="43"/>
  <c r="V251" i="43"/>
  <c r="V181" i="43"/>
  <c r="V216" i="43"/>
  <c r="V146" i="43"/>
  <c r="V111" i="43"/>
  <c r="V76" i="43"/>
  <c r="D211" i="43"/>
  <c r="J311" i="43"/>
  <c r="J276" i="43"/>
  <c r="J241" i="43"/>
  <c r="J206" i="43"/>
  <c r="J171" i="43"/>
  <c r="J136" i="43"/>
  <c r="J101" i="43"/>
  <c r="J66" i="43"/>
  <c r="D238" i="43"/>
  <c r="S319" i="43"/>
  <c r="S284" i="43"/>
  <c r="S249" i="43"/>
  <c r="S214" i="43"/>
  <c r="S179" i="43"/>
  <c r="S144" i="43"/>
  <c r="S109" i="43"/>
  <c r="S74" i="43"/>
  <c r="K331" i="43"/>
  <c r="K296" i="43"/>
  <c r="K261" i="43"/>
  <c r="K226" i="43"/>
  <c r="K191" i="43"/>
  <c r="K156" i="43"/>
  <c r="K121" i="43"/>
  <c r="K86" i="43"/>
  <c r="V334" i="43"/>
  <c r="V299" i="43"/>
  <c r="V264" i="43"/>
  <c r="V229" i="43"/>
  <c r="V194" i="43"/>
  <c r="V159" i="43"/>
  <c r="V124" i="43"/>
  <c r="V89" i="43"/>
  <c r="J325" i="43"/>
  <c r="J290" i="43"/>
  <c r="J255" i="43"/>
  <c r="J220" i="43"/>
  <c r="J185" i="43"/>
  <c r="J150" i="43"/>
  <c r="J115" i="43"/>
  <c r="J80" i="43"/>
  <c r="AL236" i="43"/>
  <c r="J332" i="43"/>
  <c r="J297" i="43"/>
  <c r="J262" i="43"/>
  <c r="J227" i="43"/>
  <c r="J192" i="43"/>
  <c r="J157" i="43"/>
  <c r="J122" i="43"/>
  <c r="J87" i="43"/>
  <c r="J320" i="43"/>
  <c r="J285" i="43"/>
  <c r="J250" i="43"/>
  <c r="J215" i="43"/>
  <c r="J180" i="43"/>
  <c r="J145" i="43"/>
  <c r="J75" i="43"/>
  <c r="J110" i="43"/>
  <c r="D272" i="43"/>
  <c r="D62" i="43"/>
  <c r="D307" i="43"/>
  <c r="D160" i="43"/>
  <c r="D220" i="43"/>
  <c r="D139" i="43"/>
  <c r="K310" i="43"/>
  <c r="K275" i="43"/>
  <c r="K240" i="43"/>
  <c r="K205" i="43"/>
  <c r="K135" i="43"/>
  <c r="K170" i="43"/>
  <c r="K100" i="43"/>
  <c r="K65" i="43"/>
  <c r="K131" i="43"/>
  <c r="K96" i="43"/>
  <c r="J312" i="43"/>
  <c r="J242" i="43"/>
  <c r="J277" i="43"/>
  <c r="J172" i="43"/>
  <c r="J207" i="43"/>
  <c r="J102" i="43"/>
  <c r="J67" i="43"/>
  <c r="J137" i="43"/>
  <c r="V323" i="43"/>
  <c r="V288" i="43"/>
  <c r="V253" i="43"/>
  <c r="V218" i="43"/>
  <c r="V183" i="43"/>
  <c r="V148" i="43"/>
  <c r="V113" i="43"/>
  <c r="V78" i="43"/>
  <c r="D283" i="43"/>
  <c r="D318" i="43"/>
  <c r="D73" i="43"/>
  <c r="D242" i="43"/>
  <c r="K328" i="43"/>
  <c r="K293" i="43"/>
  <c r="K258" i="43"/>
  <c r="K223" i="43"/>
  <c r="K188" i="43"/>
  <c r="K153" i="43"/>
  <c r="K118" i="43"/>
  <c r="K83" i="43"/>
  <c r="V327" i="43"/>
  <c r="V292" i="43"/>
  <c r="V257" i="43"/>
  <c r="V222" i="43"/>
  <c r="V187" i="43"/>
  <c r="V152" i="43"/>
  <c r="V117" i="43"/>
  <c r="V82" i="43"/>
  <c r="V310" i="43"/>
  <c r="V275" i="43"/>
  <c r="V240" i="43"/>
  <c r="V205" i="43"/>
  <c r="V170" i="43"/>
  <c r="V135" i="43"/>
  <c r="V100" i="43"/>
  <c r="V65" i="43"/>
  <c r="J314" i="43"/>
  <c r="J279" i="43"/>
  <c r="J244" i="43"/>
  <c r="J209" i="43"/>
  <c r="J174" i="43"/>
  <c r="J139" i="43"/>
  <c r="J104" i="43"/>
  <c r="J69" i="43"/>
  <c r="D217" i="43"/>
  <c r="J306" i="43"/>
  <c r="J271" i="43"/>
  <c r="J236" i="43"/>
  <c r="J201" i="43"/>
  <c r="J166" i="43"/>
  <c r="J61" i="43"/>
  <c r="D180" i="43"/>
  <c r="P315" i="43"/>
  <c r="P280" i="43"/>
  <c r="P245" i="43"/>
  <c r="P210" i="43"/>
  <c r="P175" i="43"/>
  <c r="P140" i="43"/>
  <c r="P105" i="43"/>
  <c r="P70" i="43"/>
  <c r="AN306" i="43"/>
  <c r="D223" i="43"/>
  <c r="J321" i="43"/>
  <c r="J286" i="43"/>
  <c r="J251" i="43"/>
  <c r="J216" i="43"/>
  <c r="J181" i="43"/>
  <c r="J146" i="43"/>
  <c r="J111" i="43"/>
  <c r="J76" i="43"/>
  <c r="V320" i="43"/>
  <c r="V285" i="43"/>
  <c r="V250" i="43"/>
  <c r="V215" i="43"/>
  <c r="V180" i="43"/>
  <c r="V145" i="43"/>
  <c r="V75" i="43"/>
  <c r="V110" i="43"/>
  <c r="D246" i="43"/>
  <c r="D203" i="43"/>
  <c r="P318" i="43"/>
  <c r="P283" i="43"/>
  <c r="P248" i="43"/>
  <c r="P213" i="43"/>
  <c r="P178" i="43"/>
  <c r="P143" i="43"/>
  <c r="P108" i="43"/>
  <c r="P73" i="43"/>
  <c r="Q25" i="43" l="1"/>
  <c r="Q26" i="43" s="1"/>
  <c r="Q343" i="43" s="1"/>
  <c r="P236" i="43"/>
  <c r="AK167" i="43"/>
  <c r="AL167" i="43" s="1"/>
  <c r="S61" i="43"/>
  <c r="S201" i="43"/>
  <c r="S271" i="43"/>
  <c r="AL202" i="43"/>
  <c r="AQ342" i="43"/>
  <c r="AS342" i="43" s="1"/>
  <c r="T25" i="43"/>
  <c r="T26" i="43" s="1"/>
  <c r="T343" i="43" s="1"/>
  <c r="S306" i="43"/>
  <c r="S96" i="43"/>
  <c r="S131" i="43"/>
  <c r="S166" i="43"/>
  <c r="S236" i="43"/>
  <c r="P201" i="43"/>
  <c r="AN97" i="43"/>
  <c r="AN98" i="43" s="1"/>
  <c r="AL61" i="43"/>
  <c r="AQ61" i="43" s="1"/>
  <c r="AS61" i="43" s="1"/>
  <c r="AK344" i="43"/>
  <c r="AL343" i="43"/>
  <c r="AI343" i="43"/>
  <c r="AH344" i="43"/>
  <c r="AO343" i="43"/>
  <c r="AN344" i="43"/>
  <c r="AH238" i="43"/>
  <c r="AI237" i="43"/>
  <c r="AL237" i="43"/>
  <c r="AK238" i="43"/>
  <c r="AN238" i="43"/>
  <c r="AO237" i="43"/>
  <c r="AQ96" i="43"/>
  <c r="AS96" i="43" s="1"/>
  <c r="AQ25" i="43"/>
  <c r="AS25" i="43" s="1"/>
  <c r="AO27" i="43"/>
  <c r="AN28" i="43"/>
  <c r="AL26" i="43"/>
  <c r="AK27" i="43"/>
  <c r="AI26" i="43"/>
  <c r="AH27" i="43"/>
  <c r="AQ201" i="43"/>
  <c r="AS201" i="43" s="1"/>
  <c r="AN167" i="43"/>
  <c r="AN168" i="43" s="1"/>
  <c r="AI202" i="43"/>
  <c r="AQ166" i="43"/>
  <c r="AS166" i="43" s="1"/>
  <c r="S282" i="43"/>
  <c r="P306" i="43"/>
  <c r="P61" i="43"/>
  <c r="P96" i="43"/>
  <c r="P131" i="43"/>
  <c r="P166" i="43"/>
  <c r="P271" i="43"/>
  <c r="S325" i="43"/>
  <c r="S80" i="43"/>
  <c r="S150" i="43"/>
  <c r="S185" i="43"/>
  <c r="S272" i="43"/>
  <c r="S220" i="43"/>
  <c r="S255" i="43"/>
  <c r="P137" i="43"/>
  <c r="P172" i="43"/>
  <c r="P207" i="43"/>
  <c r="S62" i="43"/>
  <c r="P242" i="43"/>
  <c r="S132" i="43"/>
  <c r="P277" i="43"/>
  <c r="P67" i="43"/>
  <c r="P312" i="43"/>
  <c r="P62" i="43"/>
  <c r="P202" i="43"/>
  <c r="P97" i="43"/>
  <c r="P132" i="43"/>
  <c r="P167" i="43"/>
  <c r="P237" i="43"/>
  <c r="P272" i="43"/>
  <c r="S72" i="43"/>
  <c r="S107" i="43"/>
  <c r="P211" i="43"/>
  <c r="P281" i="43"/>
  <c r="P176" i="43"/>
  <c r="P246" i="43"/>
  <c r="S177" i="43"/>
  <c r="S212" i="43"/>
  <c r="S247" i="43"/>
  <c r="P106" i="43"/>
  <c r="P316" i="43"/>
  <c r="S167" i="43"/>
  <c r="S202" i="43"/>
  <c r="S237" i="43"/>
  <c r="S307" i="43"/>
  <c r="P331" i="43"/>
  <c r="P296" i="43"/>
  <c r="P226" i="43"/>
  <c r="P261" i="43"/>
  <c r="P191" i="43"/>
  <c r="P156" i="43"/>
  <c r="P121" i="43"/>
  <c r="P86" i="43"/>
  <c r="S330" i="43"/>
  <c r="S295" i="43"/>
  <c r="S225" i="43"/>
  <c r="S260" i="43"/>
  <c r="S190" i="43"/>
  <c r="S155" i="43"/>
  <c r="S120" i="43"/>
  <c r="S85" i="43"/>
  <c r="M311" i="43"/>
  <c r="M276" i="43"/>
  <c r="M241" i="43"/>
  <c r="M171" i="43"/>
  <c r="M206" i="43"/>
  <c r="M136" i="43"/>
  <c r="M101" i="43"/>
  <c r="M66" i="43"/>
  <c r="P317" i="43"/>
  <c r="P282" i="43"/>
  <c r="P247" i="43"/>
  <c r="P212" i="43"/>
  <c r="P177" i="43"/>
  <c r="P142" i="43"/>
  <c r="P107" i="43"/>
  <c r="P72" i="43"/>
  <c r="P311" i="43"/>
  <c r="P276" i="43"/>
  <c r="P241" i="43"/>
  <c r="P206" i="43"/>
  <c r="P171" i="43"/>
  <c r="P136" i="43"/>
  <c r="P101" i="43"/>
  <c r="P66" i="43"/>
  <c r="P321" i="43"/>
  <c r="P286" i="43"/>
  <c r="P251" i="43"/>
  <c r="P216" i="43"/>
  <c r="P181" i="43"/>
  <c r="P111" i="43"/>
  <c r="P146" i="43"/>
  <c r="P76" i="43"/>
  <c r="Q306" i="43"/>
  <c r="Q271" i="43"/>
  <c r="Q236" i="43"/>
  <c r="Q96" i="43"/>
  <c r="R25" i="43"/>
  <c r="R342" i="43" s="1"/>
  <c r="M314" i="43"/>
  <c r="M279" i="43"/>
  <c r="M244" i="43"/>
  <c r="M209" i="43"/>
  <c r="M174" i="43"/>
  <c r="M104" i="43"/>
  <c r="M139" i="43"/>
  <c r="M69" i="43"/>
  <c r="M327" i="43"/>
  <c r="M292" i="43"/>
  <c r="M257" i="43"/>
  <c r="M222" i="43"/>
  <c r="M187" i="43"/>
  <c r="M152" i="43"/>
  <c r="M82" i="43"/>
  <c r="M117" i="43"/>
  <c r="P324" i="43"/>
  <c r="P289" i="43"/>
  <c r="P254" i="43"/>
  <c r="P219" i="43"/>
  <c r="P184" i="43"/>
  <c r="P149" i="43"/>
  <c r="P114" i="43"/>
  <c r="P79" i="43"/>
  <c r="M317" i="43"/>
  <c r="M282" i="43"/>
  <c r="M247" i="43"/>
  <c r="M212" i="43"/>
  <c r="M177" i="43"/>
  <c r="M142" i="43"/>
  <c r="M107" i="43"/>
  <c r="M72" i="43"/>
  <c r="AI236" i="43"/>
  <c r="M329" i="43"/>
  <c r="M294" i="43"/>
  <c r="M259" i="43"/>
  <c r="M224" i="43"/>
  <c r="M189" i="43"/>
  <c r="M154" i="43"/>
  <c r="M119" i="43"/>
  <c r="M84" i="43"/>
  <c r="T166" i="43"/>
  <c r="T131" i="43"/>
  <c r="AI167" i="43"/>
  <c r="AH168" i="43"/>
  <c r="M316" i="43"/>
  <c r="M281" i="43"/>
  <c r="M246" i="43"/>
  <c r="M211" i="43"/>
  <c r="M176" i="43"/>
  <c r="M141" i="43"/>
  <c r="M106" i="43"/>
  <c r="M71" i="43"/>
  <c r="M331" i="43"/>
  <c r="M296" i="43"/>
  <c r="M261" i="43"/>
  <c r="M226" i="43"/>
  <c r="M156" i="43"/>
  <c r="M191" i="43"/>
  <c r="M121" i="43"/>
  <c r="M86" i="43"/>
  <c r="AN204" i="43"/>
  <c r="AO203" i="43"/>
  <c r="AL132" i="43"/>
  <c r="AK133" i="43"/>
  <c r="M321" i="43"/>
  <c r="M286" i="43"/>
  <c r="M216" i="43"/>
  <c r="M251" i="43"/>
  <c r="M181" i="43"/>
  <c r="M146" i="43"/>
  <c r="M111" i="43"/>
  <c r="M76" i="43"/>
  <c r="AH308" i="43"/>
  <c r="AI307" i="43"/>
  <c r="P322" i="43"/>
  <c r="P287" i="43"/>
  <c r="P252" i="43"/>
  <c r="P217" i="43"/>
  <c r="P182" i="43"/>
  <c r="P147" i="43"/>
  <c r="P112" i="43"/>
  <c r="P77" i="43"/>
  <c r="S308" i="43"/>
  <c r="S273" i="43"/>
  <c r="S203" i="43"/>
  <c r="S238" i="43"/>
  <c r="S168" i="43"/>
  <c r="S133" i="43"/>
  <c r="S98" i="43"/>
  <c r="S63" i="43"/>
  <c r="AI271" i="43"/>
  <c r="AH272" i="43"/>
  <c r="S320" i="43"/>
  <c r="S285" i="43"/>
  <c r="S250" i="43"/>
  <c r="S215" i="43"/>
  <c r="S180" i="43"/>
  <c r="S145" i="43"/>
  <c r="S110" i="43"/>
  <c r="S75" i="43"/>
  <c r="S314" i="43"/>
  <c r="S279" i="43"/>
  <c r="S244" i="43"/>
  <c r="S209" i="43"/>
  <c r="S174" i="43"/>
  <c r="S139" i="43"/>
  <c r="S104" i="43"/>
  <c r="S69" i="43"/>
  <c r="AK307" i="43"/>
  <c r="AL306" i="43"/>
  <c r="M309" i="43"/>
  <c r="M274" i="43"/>
  <c r="M239" i="43"/>
  <c r="M204" i="43"/>
  <c r="M134" i="43"/>
  <c r="M169" i="43"/>
  <c r="M64" i="43"/>
  <c r="M99" i="43"/>
  <c r="AL203" i="43"/>
  <c r="AK204" i="43"/>
  <c r="AH63" i="43"/>
  <c r="AI62" i="43"/>
  <c r="M306" i="43"/>
  <c r="M271" i="43"/>
  <c r="M236" i="43"/>
  <c r="M201" i="43"/>
  <c r="M166" i="43"/>
  <c r="M96" i="43"/>
  <c r="M131" i="43"/>
  <c r="M61" i="43"/>
  <c r="N25" i="43"/>
  <c r="AK63" i="43"/>
  <c r="AL62" i="43"/>
  <c r="S322" i="43"/>
  <c r="S287" i="43"/>
  <c r="S252" i="43"/>
  <c r="S217" i="43"/>
  <c r="S182" i="43"/>
  <c r="S147" i="43"/>
  <c r="S112" i="43"/>
  <c r="S77" i="43"/>
  <c r="M335" i="43"/>
  <c r="M300" i="43"/>
  <c r="M265" i="43"/>
  <c r="M230" i="43"/>
  <c r="M195" i="43"/>
  <c r="M125" i="43"/>
  <c r="M160" i="43"/>
  <c r="M90" i="43"/>
  <c r="M307" i="43"/>
  <c r="M272" i="43"/>
  <c r="M237" i="43"/>
  <c r="M202" i="43"/>
  <c r="M167" i="43"/>
  <c r="M132" i="43"/>
  <c r="M97" i="43"/>
  <c r="M62" i="43"/>
  <c r="S326" i="43"/>
  <c r="S291" i="43"/>
  <c r="S256" i="43"/>
  <c r="S221" i="43"/>
  <c r="S186" i="43"/>
  <c r="S151" i="43"/>
  <c r="S81" i="43"/>
  <c r="S116" i="43"/>
  <c r="S316" i="43"/>
  <c r="S281" i="43"/>
  <c r="S246" i="43"/>
  <c r="S211" i="43"/>
  <c r="S176" i="43"/>
  <c r="S141" i="43"/>
  <c r="S106" i="43"/>
  <c r="S71" i="43"/>
  <c r="M319" i="43"/>
  <c r="M284" i="43"/>
  <c r="M249" i="43"/>
  <c r="M214" i="43"/>
  <c r="M179" i="43"/>
  <c r="M144" i="43"/>
  <c r="M109" i="43"/>
  <c r="M74" i="43"/>
  <c r="S318" i="43"/>
  <c r="S283" i="43"/>
  <c r="S248" i="43"/>
  <c r="S213" i="43"/>
  <c r="S143" i="43"/>
  <c r="S178" i="43"/>
  <c r="S108" i="43"/>
  <c r="S73" i="43"/>
  <c r="P320" i="43"/>
  <c r="P285" i="43"/>
  <c r="P215" i="43"/>
  <c r="P250" i="43"/>
  <c r="P180" i="43"/>
  <c r="P145" i="43"/>
  <c r="P110" i="43"/>
  <c r="P75" i="43"/>
  <c r="M324" i="43"/>
  <c r="M289" i="43"/>
  <c r="M254" i="43"/>
  <c r="M184" i="43"/>
  <c r="M219" i="43"/>
  <c r="M149" i="43"/>
  <c r="M114" i="43"/>
  <c r="M79" i="43"/>
  <c r="P327" i="43"/>
  <c r="P292" i="43"/>
  <c r="P257" i="43"/>
  <c r="P222" i="43"/>
  <c r="P187" i="43"/>
  <c r="P152" i="43"/>
  <c r="P82" i="43"/>
  <c r="P117" i="43"/>
  <c r="M313" i="43"/>
  <c r="M278" i="43"/>
  <c r="M208" i="43"/>
  <c r="M243" i="43"/>
  <c r="M173" i="43"/>
  <c r="M138" i="43"/>
  <c r="M103" i="43"/>
  <c r="M68" i="43"/>
  <c r="S312" i="43"/>
  <c r="S277" i="43"/>
  <c r="S242" i="43"/>
  <c r="S207" i="43"/>
  <c r="S172" i="43"/>
  <c r="S102" i="43"/>
  <c r="S137" i="43"/>
  <c r="S67" i="43"/>
  <c r="M332" i="43"/>
  <c r="M297" i="43"/>
  <c r="M262" i="43"/>
  <c r="M227" i="43"/>
  <c r="M192" i="43"/>
  <c r="M157" i="43"/>
  <c r="M122" i="43"/>
  <c r="M87" i="43"/>
  <c r="AH132" i="43"/>
  <c r="AI131" i="43"/>
  <c r="AO62" i="43"/>
  <c r="AN63" i="43"/>
  <c r="M323" i="43"/>
  <c r="M288" i="43"/>
  <c r="M253" i="43"/>
  <c r="M218" i="43"/>
  <c r="M183" i="43"/>
  <c r="M148" i="43"/>
  <c r="M78" i="43"/>
  <c r="M113" i="43"/>
  <c r="M325" i="43"/>
  <c r="M290" i="43"/>
  <c r="M255" i="43"/>
  <c r="M220" i="43"/>
  <c r="M185" i="43"/>
  <c r="M150" i="43"/>
  <c r="M80" i="43"/>
  <c r="M115" i="43"/>
  <c r="AO167" i="43"/>
  <c r="M322" i="43"/>
  <c r="M287" i="43"/>
  <c r="M252" i="43"/>
  <c r="M217" i="43"/>
  <c r="M147" i="43"/>
  <c r="M112" i="43"/>
  <c r="M182" i="43"/>
  <c r="M77" i="43"/>
  <c r="AK272" i="43"/>
  <c r="AL271" i="43"/>
  <c r="P332" i="43"/>
  <c r="P297" i="43"/>
  <c r="P262" i="43"/>
  <c r="P227" i="43"/>
  <c r="P192" i="43"/>
  <c r="P157" i="43"/>
  <c r="P87" i="43"/>
  <c r="P122" i="43"/>
  <c r="P323" i="43"/>
  <c r="P288" i="43"/>
  <c r="P253" i="43"/>
  <c r="P183" i="43"/>
  <c r="P218" i="43"/>
  <c r="P148" i="43"/>
  <c r="P113" i="43"/>
  <c r="P78" i="43"/>
  <c r="M318" i="43"/>
  <c r="M283" i="43"/>
  <c r="M248" i="43"/>
  <c r="M213" i="43"/>
  <c r="M108" i="43"/>
  <c r="M178" i="43"/>
  <c r="M143" i="43"/>
  <c r="M73" i="43"/>
  <c r="M333" i="43"/>
  <c r="M298" i="43"/>
  <c r="M263" i="43"/>
  <c r="M228" i="43"/>
  <c r="M158" i="43"/>
  <c r="M123" i="43"/>
  <c r="M193" i="43"/>
  <c r="M88" i="43"/>
  <c r="P330" i="43"/>
  <c r="P295" i="43"/>
  <c r="P260" i="43"/>
  <c r="P225" i="43"/>
  <c r="P155" i="43"/>
  <c r="P190" i="43"/>
  <c r="P120" i="43"/>
  <c r="P85" i="43"/>
  <c r="AK168" i="43"/>
  <c r="M310" i="43"/>
  <c r="M275" i="43"/>
  <c r="M240" i="43"/>
  <c r="M205" i="43"/>
  <c r="M170" i="43"/>
  <c r="M135" i="43"/>
  <c r="M100" i="43"/>
  <c r="M65" i="43"/>
  <c r="M326" i="43"/>
  <c r="M291" i="43"/>
  <c r="M256" i="43"/>
  <c r="M221" i="43"/>
  <c r="M151" i="43"/>
  <c r="M186" i="43"/>
  <c r="M116" i="43"/>
  <c r="M81" i="43"/>
  <c r="P326" i="43"/>
  <c r="P291" i="43"/>
  <c r="P256" i="43"/>
  <c r="P221" i="43"/>
  <c r="P186" i="43"/>
  <c r="P151" i="43"/>
  <c r="P81" i="43"/>
  <c r="P116" i="43"/>
  <c r="AO271" i="43"/>
  <c r="AN272" i="43"/>
  <c r="AO306" i="43"/>
  <c r="AN307" i="43"/>
  <c r="P328" i="43"/>
  <c r="P293" i="43"/>
  <c r="P258" i="43"/>
  <c r="P223" i="43"/>
  <c r="P188" i="43"/>
  <c r="P153" i="43"/>
  <c r="P118" i="43"/>
  <c r="P83" i="43"/>
  <c r="P310" i="43"/>
  <c r="P275" i="43"/>
  <c r="P240" i="43"/>
  <c r="P170" i="43"/>
  <c r="P205" i="43"/>
  <c r="P135" i="43"/>
  <c r="P100" i="43"/>
  <c r="P65" i="43"/>
  <c r="AO236" i="43"/>
  <c r="S310" i="43"/>
  <c r="S275" i="43"/>
  <c r="S240" i="43"/>
  <c r="S205" i="43"/>
  <c r="S135" i="43"/>
  <c r="S100" i="43"/>
  <c r="S170" i="43"/>
  <c r="S65" i="43"/>
  <c r="S332" i="43"/>
  <c r="S297" i="43"/>
  <c r="S262" i="43"/>
  <c r="S227" i="43"/>
  <c r="S192" i="43"/>
  <c r="S157" i="43"/>
  <c r="S122" i="43"/>
  <c r="S87" i="43"/>
  <c r="P333" i="43"/>
  <c r="P298" i="43"/>
  <c r="P263" i="43"/>
  <c r="P228" i="43"/>
  <c r="P193" i="43"/>
  <c r="P158" i="43"/>
  <c r="P123" i="43"/>
  <c r="P88" i="43"/>
  <c r="S328" i="43"/>
  <c r="S293" i="43"/>
  <c r="S258" i="43"/>
  <c r="S223" i="43"/>
  <c r="S188" i="43"/>
  <c r="S153" i="43"/>
  <c r="S118" i="43"/>
  <c r="S83" i="43"/>
  <c r="P334" i="43"/>
  <c r="P299" i="43"/>
  <c r="P264" i="43"/>
  <c r="P229" i="43"/>
  <c r="P194" i="43"/>
  <c r="P159" i="43"/>
  <c r="P124" i="43"/>
  <c r="P89" i="43"/>
  <c r="S334" i="43"/>
  <c r="S299" i="43"/>
  <c r="S264" i="43"/>
  <c r="S229" i="43"/>
  <c r="S194" i="43"/>
  <c r="S124" i="43"/>
  <c r="S159" i="43"/>
  <c r="S89" i="43"/>
  <c r="M308" i="43"/>
  <c r="M273" i="43"/>
  <c r="M238" i="43"/>
  <c r="M203" i="43"/>
  <c r="M168" i="43"/>
  <c r="M133" i="43"/>
  <c r="M98" i="43"/>
  <c r="M63" i="43"/>
  <c r="S324" i="43"/>
  <c r="S289" i="43"/>
  <c r="S254" i="43"/>
  <c r="S219" i="43"/>
  <c r="S184" i="43"/>
  <c r="S149" i="43"/>
  <c r="S114" i="43"/>
  <c r="S79" i="43"/>
  <c r="M330" i="43"/>
  <c r="M295" i="43"/>
  <c r="M260" i="43"/>
  <c r="M225" i="43"/>
  <c r="M190" i="43"/>
  <c r="M155" i="43"/>
  <c r="M85" i="43"/>
  <c r="M120" i="43"/>
  <c r="P309" i="43"/>
  <c r="P274" i="43"/>
  <c r="P204" i="43"/>
  <c r="P239" i="43"/>
  <c r="P169" i="43"/>
  <c r="P134" i="43"/>
  <c r="P99" i="43"/>
  <c r="P64" i="43"/>
  <c r="M334" i="43"/>
  <c r="M299" i="43"/>
  <c r="M264" i="43"/>
  <c r="M229" i="43"/>
  <c r="M194" i="43"/>
  <c r="M159" i="43"/>
  <c r="M124" i="43"/>
  <c r="M89" i="43"/>
  <c r="P314" i="43"/>
  <c r="P279" i="43"/>
  <c r="P209" i="43"/>
  <c r="P244" i="43"/>
  <c r="P174" i="43"/>
  <c r="P139" i="43"/>
  <c r="P104" i="43"/>
  <c r="P69" i="43"/>
  <c r="AH204" i="43"/>
  <c r="AI203" i="43"/>
  <c r="M312" i="43"/>
  <c r="M277" i="43"/>
  <c r="M242" i="43"/>
  <c r="M207" i="43"/>
  <c r="M137" i="43"/>
  <c r="M172" i="43"/>
  <c r="M67" i="43"/>
  <c r="M102" i="43"/>
  <c r="M320" i="43"/>
  <c r="M285" i="43"/>
  <c r="M250" i="43"/>
  <c r="M215" i="43"/>
  <c r="M145" i="43"/>
  <c r="M180" i="43"/>
  <c r="M75" i="43"/>
  <c r="M110" i="43"/>
  <c r="M315" i="43"/>
  <c r="M280" i="43"/>
  <c r="M245" i="43"/>
  <c r="M210" i="43"/>
  <c r="M175" i="43"/>
  <c r="M140" i="43"/>
  <c r="M105" i="43"/>
  <c r="M70" i="43"/>
  <c r="P319" i="43"/>
  <c r="P284" i="43"/>
  <c r="P249" i="43"/>
  <c r="P214" i="43"/>
  <c r="P144" i="43"/>
  <c r="P179" i="43"/>
  <c r="P74" i="43"/>
  <c r="P109" i="43"/>
  <c r="M328" i="43"/>
  <c r="M293" i="43"/>
  <c r="M258" i="43"/>
  <c r="M223" i="43"/>
  <c r="M188" i="43"/>
  <c r="M153" i="43"/>
  <c r="M118" i="43"/>
  <c r="M83" i="43"/>
  <c r="AI97" i="43"/>
  <c r="AH98" i="43"/>
  <c r="AO131" i="43"/>
  <c r="AN132" i="43"/>
  <c r="AK98" i="43"/>
  <c r="AL97" i="43"/>
  <c r="P325" i="43"/>
  <c r="P290" i="43"/>
  <c r="P255" i="43"/>
  <c r="P220" i="43"/>
  <c r="P185" i="43"/>
  <c r="P115" i="43"/>
  <c r="P150" i="43"/>
  <c r="P80" i="43"/>
  <c r="P335" i="43"/>
  <c r="P300" i="43"/>
  <c r="P265" i="43"/>
  <c r="P230" i="43"/>
  <c r="P195" i="43"/>
  <c r="P160" i="43"/>
  <c r="P125" i="43"/>
  <c r="P90" i="43"/>
  <c r="P329" i="43"/>
  <c r="P294" i="43"/>
  <c r="P259" i="43"/>
  <c r="P224" i="43"/>
  <c r="P189" i="43"/>
  <c r="P154" i="43"/>
  <c r="P119" i="43"/>
  <c r="P84" i="43"/>
  <c r="Q61" i="43" l="1"/>
  <c r="Q131" i="43"/>
  <c r="Q166" i="43"/>
  <c r="Q201" i="43"/>
  <c r="Q342" i="43"/>
  <c r="AO97" i="43"/>
  <c r="AQ97" i="43" s="1"/>
  <c r="AS97" i="43" s="1"/>
  <c r="AQ202" i="43"/>
  <c r="AS202" i="43" s="1"/>
  <c r="T201" i="43"/>
  <c r="T236" i="43"/>
  <c r="T271" i="43"/>
  <c r="T306" i="43"/>
  <c r="U25" i="43"/>
  <c r="U342" i="43" s="1"/>
  <c r="T61" i="43"/>
  <c r="Q27" i="43"/>
  <c r="Q344" i="43" s="1"/>
  <c r="T96" i="43"/>
  <c r="R26" i="43"/>
  <c r="R343" i="43" s="1"/>
  <c r="T342" i="43"/>
  <c r="AQ236" i="43"/>
  <c r="AS236" i="43" s="1"/>
  <c r="AQ26" i="43"/>
  <c r="AS26" i="43" s="1"/>
  <c r="U26" i="43"/>
  <c r="U343" i="43" s="1"/>
  <c r="AN345" i="43"/>
  <c r="AO344" i="43"/>
  <c r="AI344" i="43"/>
  <c r="AH345" i="43"/>
  <c r="AQ343" i="43"/>
  <c r="AS343" i="43" s="1"/>
  <c r="AK345" i="43"/>
  <c r="AL344" i="43"/>
  <c r="AO238" i="43"/>
  <c r="AN239" i="43"/>
  <c r="AK239" i="43"/>
  <c r="AL238" i="43"/>
  <c r="AQ237" i="43"/>
  <c r="AH239" i="43"/>
  <c r="AI238" i="43"/>
  <c r="N26" i="43"/>
  <c r="N343" i="43" s="1"/>
  <c r="N342" i="43"/>
  <c r="T27" i="43"/>
  <c r="T344" i="43" s="1"/>
  <c r="AQ306" i="43"/>
  <c r="AS306" i="43" s="1"/>
  <c r="AI27" i="43"/>
  <c r="AH28" i="43"/>
  <c r="AK28" i="43"/>
  <c r="AL27" i="43"/>
  <c r="AQ271" i="43"/>
  <c r="AS271" i="43" s="1"/>
  <c r="AO28" i="43"/>
  <c r="AN29" i="43"/>
  <c r="AQ131" i="43"/>
  <c r="AS131" i="43" s="1"/>
  <c r="AO63" i="43"/>
  <c r="AN64" i="43"/>
  <c r="AQ62" i="43"/>
  <c r="AS62" i="43" s="1"/>
  <c r="AK205" i="43"/>
  <c r="AL204" i="43"/>
  <c r="AN99" i="43"/>
  <c r="AO98" i="43"/>
  <c r="AN308" i="43"/>
  <c r="AO307" i="43"/>
  <c r="AK169" i="43"/>
  <c r="AL168" i="43"/>
  <c r="AK273" i="43"/>
  <c r="AL272" i="43"/>
  <c r="AL63" i="43"/>
  <c r="AK64" i="43"/>
  <c r="AQ203" i="43"/>
  <c r="AS203" i="43" s="1"/>
  <c r="AN205" i="43"/>
  <c r="AO204" i="43"/>
  <c r="T307" i="43"/>
  <c r="T237" i="43"/>
  <c r="T272" i="43"/>
  <c r="T202" i="43"/>
  <c r="T132" i="43"/>
  <c r="T97" i="43"/>
  <c r="T167" i="43"/>
  <c r="T62" i="43"/>
  <c r="AQ167" i="43"/>
  <c r="AS167" i="43" s="1"/>
  <c r="AI272" i="43"/>
  <c r="AH273" i="43"/>
  <c r="AK99" i="43"/>
  <c r="AL98" i="43"/>
  <c r="AO272" i="43"/>
  <c r="AN273" i="43"/>
  <c r="AH133" i="43"/>
  <c r="AI132" i="43"/>
  <c r="N306" i="43"/>
  <c r="N271" i="43"/>
  <c r="N236" i="43"/>
  <c r="N201" i="43"/>
  <c r="N166" i="43"/>
  <c r="N131" i="43"/>
  <c r="N96" i="43"/>
  <c r="N61" i="43"/>
  <c r="O25" i="43"/>
  <c r="U306" i="43"/>
  <c r="U271" i="43"/>
  <c r="U236" i="43"/>
  <c r="U201" i="43"/>
  <c r="U166" i="43"/>
  <c r="U96" i="43"/>
  <c r="U131" i="43"/>
  <c r="U61" i="43"/>
  <c r="Q307" i="43"/>
  <c r="Q272" i="43"/>
  <c r="Q237" i="43"/>
  <c r="Q167" i="43"/>
  <c r="Q202" i="43"/>
  <c r="Q132" i="43"/>
  <c r="Q97" i="43"/>
  <c r="Q62" i="43"/>
  <c r="AO132" i="43"/>
  <c r="AN133" i="43"/>
  <c r="AN169" i="43"/>
  <c r="AO168" i="43"/>
  <c r="AK308" i="43"/>
  <c r="AL307" i="43"/>
  <c r="AH309" i="43"/>
  <c r="AI308" i="43"/>
  <c r="AI168" i="43"/>
  <c r="AH169" i="43"/>
  <c r="AH64" i="43"/>
  <c r="AI63" i="43"/>
  <c r="R306" i="43"/>
  <c r="R271" i="43"/>
  <c r="R236" i="43"/>
  <c r="R201" i="43"/>
  <c r="R166" i="43"/>
  <c r="R131" i="43"/>
  <c r="R96" i="43"/>
  <c r="R61" i="43"/>
  <c r="AH99" i="43"/>
  <c r="AI98" i="43"/>
  <c r="AI204" i="43"/>
  <c r="AH205" i="43"/>
  <c r="AL133" i="43"/>
  <c r="AK134" i="43"/>
  <c r="R27" i="43" l="1"/>
  <c r="R344" i="43" s="1"/>
  <c r="Q28" i="43"/>
  <c r="Q345" i="43" s="1"/>
  <c r="O26" i="43"/>
  <c r="O343" i="43" s="1"/>
  <c r="AQ132" i="43"/>
  <c r="AS132" i="43" s="1"/>
  <c r="AQ27" i="43"/>
  <c r="AS27" i="43" s="1"/>
  <c r="AQ344" i="43"/>
  <c r="AS344" i="43" s="1"/>
  <c r="AK346" i="43"/>
  <c r="AL345" i="43"/>
  <c r="AH346" i="43"/>
  <c r="AI345" i="43"/>
  <c r="AO345" i="43"/>
  <c r="AN346" i="43"/>
  <c r="AI239" i="43"/>
  <c r="AH240" i="43"/>
  <c r="AQ238" i="43"/>
  <c r="AK240" i="43"/>
  <c r="AL239" i="43"/>
  <c r="AO239" i="43"/>
  <c r="AN240" i="43"/>
  <c r="U27" i="43"/>
  <c r="U344" i="43" s="1"/>
  <c r="T28" i="43"/>
  <c r="T345" i="43" s="1"/>
  <c r="N27" i="43"/>
  <c r="N344" i="43" s="1"/>
  <c r="W25" i="43"/>
  <c r="W236" i="43" s="1"/>
  <c r="AR236" i="43" s="1"/>
  <c r="AT236" i="43" s="1"/>
  <c r="O342" i="43"/>
  <c r="AQ307" i="43"/>
  <c r="AS307" i="43" s="1"/>
  <c r="AO29" i="43"/>
  <c r="AN30" i="43"/>
  <c r="AQ272" i="43"/>
  <c r="AS272" i="43" s="1"/>
  <c r="AK29" i="43"/>
  <c r="AL28" i="43"/>
  <c r="AI28" i="43"/>
  <c r="AH29" i="43"/>
  <c r="AQ98" i="43"/>
  <c r="AS98" i="43" s="1"/>
  <c r="Q29" i="43"/>
  <c r="Q346" i="43" s="1"/>
  <c r="AQ168" i="43"/>
  <c r="AS168" i="43" s="1"/>
  <c r="AS237" i="43"/>
  <c r="AQ63" i="43"/>
  <c r="AS63" i="43" s="1"/>
  <c r="AH310" i="43"/>
  <c r="AI309" i="43"/>
  <c r="AN100" i="43"/>
  <c r="AO99" i="43"/>
  <c r="Q308" i="43"/>
  <c r="Q273" i="43"/>
  <c r="Q238" i="43"/>
  <c r="Q203" i="43"/>
  <c r="Q168" i="43"/>
  <c r="Q133" i="43"/>
  <c r="Q98" i="43"/>
  <c r="Q63" i="43"/>
  <c r="N307" i="43"/>
  <c r="N272" i="43"/>
  <c r="N237" i="43"/>
  <c r="N202" i="43"/>
  <c r="N167" i="43"/>
  <c r="N132" i="43"/>
  <c r="N97" i="43"/>
  <c r="N62" i="43"/>
  <c r="AK100" i="43"/>
  <c r="AL99" i="43"/>
  <c r="U307" i="43"/>
  <c r="U272" i="43"/>
  <c r="U237" i="43"/>
  <c r="U202" i="43"/>
  <c r="U167" i="43"/>
  <c r="U132" i="43"/>
  <c r="U97" i="43"/>
  <c r="U62" i="43"/>
  <c r="AQ204" i="43"/>
  <c r="AS204" i="43" s="1"/>
  <c r="AH100" i="43"/>
  <c r="AI99" i="43"/>
  <c r="R307" i="43"/>
  <c r="R272" i="43"/>
  <c r="R237" i="43"/>
  <c r="R202" i="43"/>
  <c r="R167" i="43"/>
  <c r="R132" i="43"/>
  <c r="R97" i="43"/>
  <c r="R62" i="43"/>
  <c r="AI273" i="43"/>
  <c r="AH274" i="43"/>
  <c r="O306" i="43"/>
  <c r="O271" i="43"/>
  <c r="O236" i="43"/>
  <c r="O201" i="43"/>
  <c r="O166" i="43"/>
  <c r="O131" i="43"/>
  <c r="O96" i="43"/>
  <c r="O61" i="43"/>
  <c r="AK309" i="43"/>
  <c r="AL308" i="43"/>
  <c r="T308" i="43"/>
  <c r="T273" i="43"/>
  <c r="T203" i="43"/>
  <c r="T238" i="43"/>
  <c r="T133" i="43"/>
  <c r="T168" i="43"/>
  <c r="T98" i="43"/>
  <c r="T63" i="43"/>
  <c r="AK206" i="43"/>
  <c r="AL205" i="43"/>
  <c r="AH170" i="43"/>
  <c r="AI169" i="43"/>
  <c r="AK170" i="43"/>
  <c r="AL169" i="43"/>
  <c r="AN65" i="43"/>
  <c r="AO64" i="43"/>
  <c r="AN170" i="43"/>
  <c r="AO169" i="43"/>
  <c r="AK274" i="43"/>
  <c r="AL273" i="43"/>
  <c r="AK135" i="43"/>
  <c r="AL134" i="43"/>
  <c r="AH206" i="43"/>
  <c r="AI205" i="43"/>
  <c r="AI133" i="43"/>
  <c r="AH134" i="43"/>
  <c r="AN206" i="43"/>
  <c r="AO205" i="43"/>
  <c r="AI64" i="43"/>
  <c r="AH65" i="43"/>
  <c r="AN274" i="43"/>
  <c r="AO273" i="43"/>
  <c r="AO308" i="43"/>
  <c r="AN309" i="43"/>
  <c r="AN134" i="43"/>
  <c r="AO133" i="43"/>
  <c r="AL64" i="43"/>
  <c r="AK65" i="43"/>
  <c r="R28" i="43" l="1"/>
  <c r="R345" i="43" s="1"/>
  <c r="W26" i="43"/>
  <c r="AR26" i="43" s="1"/>
  <c r="AT26" i="43" s="1"/>
  <c r="W306" i="43"/>
  <c r="AR306" i="43" s="1"/>
  <c r="AT306" i="43" s="1"/>
  <c r="AU306" i="43" s="1"/>
  <c r="W271" i="43"/>
  <c r="AR271" i="43" s="1"/>
  <c r="AT271" i="43" s="1"/>
  <c r="AU271" i="43" s="1"/>
  <c r="W166" i="43"/>
  <c r="AR166" i="43" s="1"/>
  <c r="AT166" i="43" s="1"/>
  <c r="AQ28" i="43"/>
  <c r="AS28" i="43" s="1"/>
  <c r="T29" i="43"/>
  <c r="T346" i="43" s="1"/>
  <c r="AO346" i="43"/>
  <c r="AN347" i="43"/>
  <c r="AI346" i="43"/>
  <c r="AH347" i="43"/>
  <c r="AQ345" i="43"/>
  <c r="AS345" i="43" s="1"/>
  <c r="U28" i="43"/>
  <c r="U345" i="43" s="1"/>
  <c r="AK347" i="43"/>
  <c r="AL346" i="43"/>
  <c r="AN241" i="43"/>
  <c r="AO240" i="43"/>
  <c r="AQ239" i="43"/>
  <c r="AK241" i="43"/>
  <c r="AL240" i="43"/>
  <c r="AI240" i="43"/>
  <c r="AH241" i="43"/>
  <c r="W61" i="43"/>
  <c r="AR61" i="43" s="1"/>
  <c r="AT61" i="43" s="1"/>
  <c r="AU61" i="43" s="1"/>
  <c r="W96" i="43"/>
  <c r="AR96" i="43" s="1"/>
  <c r="AT96" i="43" s="1"/>
  <c r="AU96" i="43" s="1"/>
  <c r="W131" i="43"/>
  <c r="AR131" i="43" s="1"/>
  <c r="AT131" i="43" s="1"/>
  <c r="AU131" i="43" s="1"/>
  <c r="W201" i="43"/>
  <c r="AR201" i="43" s="1"/>
  <c r="AT201" i="43" s="1"/>
  <c r="AU201" i="43" s="1"/>
  <c r="O27" i="43"/>
  <c r="O344" i="43" s="1"/>
  <c r="N28" i="43"/>
  <c r="N345" i="43" s="1"/>
  <c r="AR25" i="43"/>
  <c r="AT25" i="43" s="1"/>
  <c r="AU25" i="43" s="1"/>
  <c r="W342" i="43"/>
  <c r="AR342" i="43" s="1"/>
  <c r="AT342" i="43" s="1"/>
  <c r="AQ308" i="43"/>
  <c r="AS308" i="43" s="1"/>
  <c r="AI29" i="43"/>
  <c r="AH30" i="43"/>
  <c r="AK30" i="43"/>
  <c r="AL29" i="43"/>
  <c r="AO30" i="43"/>
  <c r="AN31" i="43"/>
  <c r="AQ273" i="43"/>
  <c r="AS273" i="43" s="1"/>
  <c r="AQ99" i="43"/>
  <c r="AS99" i="43" s="1"/>
  <c r="Q30" i="43"/>
  <c r="Q347" i="43" s="1"/>
  <c r="R29" i="43"/>
  <c r="R346" i="43" s="1"/>
  <c r="AQ133" i="43"/>
  <c r="AS133" i="43" s="1"/>
  <c r="AS238" i="43"/>
  <c r="AQ64" i="43"/>
  <c r="AS64" i="43" s="1"/>
  <c r="AI134" i="43"/>
  <c r="AH135" i="43"/>
  <c r="AU166" i="43"/>
  <c r="AI274" i="43"/>
  <c r="AH275" i="43"/>
  <c r="AI100" i="43"/>
  <c r="AH101" i="43"/>
  <c r="AN135" i="43"/>
  <c r="AO134" i="43"/>
  <c r="AO170" i="43"/>
  <c r="AN171" i="43"/>
  <c r="AL309" i="43"/>
  <c r="AK310" i="43"/>
  <c r="N308" i="43"/>
  <c r="N273" i="43"/>
  <c r="N238" i="43"/>
  <c r="N168" i="43"/>
  <c r="N203" i="43"/>
  <c r="N133" i="43"/>
  <c r="N63" i="43"/>
  <c r="N98" i="43"/>
  <c r="AK171" i="43"/>
  <c r="AL170" i="43"/>
  <c r="AO274" i="43"/>
  <c r="AN275" i="43"/>
  <c r="O307" i="43"/>
  <c r="O272" i="43"/>
  <c r="O237" i="43"/>
  <c r="O202" i="43"/>
  <c r="O167" i="43"/>
  <c r="O132" i="43"/>
  <c r="O97" i="43"/>
  <c r="O62" i="43"/>
  <c r="AH171" i="43"/>
  <c r="AI170" i="43"/>
  <c r="AI65" i="43"/>
  <c r="AH66" i="43"/>
  <c r="AH207" i="43"/>
  <c r="AI206" i="43"/>
  <c r="Q309" i="43"/>
  <c r="Q274" i="43"/>
  <c r="Q239" i="43"/>
  <c r="Q204" i="43"/>
  <c r="Q169" i="43"/>
  <c r="Q134" i="43"/>
  <c r="Q99" i="43"/>
  <c r="Q64" i="43"/>
  <c r="AH311" i="43"/>
  <c r="AI310" i="43"/>
  <c r="AU236" i="43"/>
  <c r="AN66" i="43"/>
  <c r="AO65" i="43"/>
  <c r="AQ205" i="43"/>
  <c r="AS205" i="43" s="1"/>
  <c r="R308" i="43"/>
  <c r="R273" i="43"/>
  <c r="R238" i="43"/>
  <c r="R203" i="43"/>
  <c r="R168" i="43"/>
  <c r="R133" i="43"/>
  <c r="R98" i="43"/>
  <c r="R63" i="43"/>
  <c r="AK66" i="43"/>
  <c r="AL65" i="43"/>
  <c r="AN310" i="43"/>
  <c r="AO309" i="43"/>
  <c r="AK136" i="43"/>
  <c r="AL135" i="43"/>
  <c r="AQ169" i="43"/>
  <c r="AS169" i="43" s="1"/>
  <c r="AL206" i="43"/>
  <c r="AK207" i="43"/>
  <c r="U308" i="43"/>
  <c r="U273" i="43"/>
  <c r="U238" i="43"/>
  <c r="U203" i="43"/>
  <c r="U168" i="43"/>
  <c r="U133" i="43"/>
  <c r="U98" i="43"/>
  <c r="U63" i="43"/>
  <c r="AN101" i="43"/>
  <c r="AO100" i="43"/>
  <c r="AN207" i="43"/>
  <c r="AO206" i="43"/>
  <c r="AK275" i="43"/>
  <c r="AL274" i="43"/>
  <c r="T309" i="43"/>
  <c r="T274" i="43"/>
  <c r="T239" i="43"/>
  <c r="T204" i="43"/>
  <c r="T169" i="43"/>
  <c r="T99" i="43"/>
  <c r="T134" i="43"/>
  <c r="T64" i="43"/>
  <c r="AK101" i="43"/>
  <c r="AL100" i="43"/>
  <c r="W343" i="43" l="1"/>
  <c r="AR343" i="43" s="1"/>
  <c r="AT343" i="43" s="1"/>
  <c r="T30" i="43"/>
  <c r="T347" i="43" s="1"/>
  <c r="U29" i="43"/>
  <c r="U346" i="43" s="1"/>
  <c r="J8" i="31"/>
  <c r="AO8" i="31"/>
  <c r="T8" i="31"/>
  <c r="AT8" i="31"/>
  <c r="AD8" i="31"/>
  <c r="AJ8" i="31"/>
  <c r="E8" i="31"/>
  <c r="N8" i="31"/>
  <c r="AQ29" i="43"/>
  <c r="AS29" i="43" s="1"/>
  <c r="AQ346" i="43"/>
  <c r="AS346" i="43" s="1"/>
  <c r="AL347" i="43"/>
  <c r="AK348" i="43"/>
  <c r="AH348" i="43"/>
  <c r="AI347" i="43"/>
  <c r="AN348" i="43"/>
  <c r="AO347" i="43"/>
  <c r="AH242" i="43"/>
  <c r="AI241" i="43"/>
  <c r="AQ240" i="43"/>
  <c r="AL241" i="43"/>
  <c r="AK242" i="43"/>
  <c r="AN242" i="43"/>
  <c r="AO241" i="43"/>
  <c r="O28" i="43"/>
  <c r="W28" i="43" s="1"/>
  <c r="W27" i="43"/>
  <c r="W344" i="43" s="1"/>
  <c r="AR344" i="43" s="1"/>
  <c r="AT344" i="43" s="1"/>
  <c r="N29" i="43"/>
  <c r="N346" i="43" s="1"/>
  <c r="AU342" i="43"/>
  <c r="AU343" i="43"/>
  <c r="AU26" i="43"/>
  <c r="AQ274" i="43"/>
  <c r="AS274" i="43" s="1"/>
  <c r="AQ309" i="43"/>
  <c r="AS309" i="43" s="1"/>
  <c r="AO31" i="43"/>
  <c r="AN32" i="43"/>
  <c r="AQ100" i="43"/>
  <c r="AS100" i="43" s="1"/>
  <c r="AK31" i="43"/>
  <c r="AL30" i="43"/>
  <c r="AI30" i="43"/>
  <c r="AH31" i="43"/>
  <c r="R30" i="43"/>
  <c r="R347" i="43" s="1"/>
  <c r="Q31" i="43"/>
  <c r="Q348" i="43" s="1"/>
  <c r="U30" i="43"/>
  <c r="U347" i="43" s="1"/>
  <c r="T31" i="43"/>
  <c r="T348" i="43" s="1"/>
  <c r="AQ65" i="43"/>
  <c r="AS65" i="43" s="1"/>
  <c r="AS239" i="43"/>
  <c r="AQ134" i="43"/>
  <c r="AS134" i="43" s="1"/>
  <c r="AI207" i="43"/>
  <c r="AH208" i="43"/>
  <c r="N309" i="43"/>
  <c r="N274" i="43"/>
  <c r="N239" i="43"/>
  <c r="N204" i="43"/>
  <c r="N134" i="43"/>
  <c r="N169" i="43"/>
  <c r="N99" i="43"/>
  <c r="N64" i="43"/>
  <c r="AL101" i="43"/>
  <c r="AK102" i="43"/>
  <c r="AO207" i="43"/>
  <c r="AN208" i="43"/>
  <c r="AH67" i="43"/>
  <c r="AI66" i="43"/>
  <c r="AH276" i="43"/>
  <c r="AI275" i="43"/>
  <c r="U309" i="43"/>
  <c r="U274" i="43"/>
  <c r="U239" i="43"/>
  <c r="U204" i="43"/>
  <c r="U169" i="43"/>
  <c r="U134" i="43"/>
  <c r="U64" i="43"/>
  <c r="U99" i="43"/>
  <c r="Q310" i="43"/>
  <c r="Q240" i="43"/>
  <c r="Q275" i="43"/>
  <c r="Q205" i="43"/>
  <c r="Q170" i="43"/>
  <c r="Q135" i="43"/>
  <c r="Q100" i="43"/>
  <c r="Q65" i="43"/>
  <c r="AQ206" i="43"/>
  <c r="AS206" i="43" s="1"/>
  <c r="AO66" i="43"/>
  <c r="AN67" i="43"/>
  <c r="T310" i="43"/>
  <c r="T275" i="43"/>
  <c r="T205" i="43"/>
  <c r="T240" i="43"/>
  <c r="T170" i="43"/>
  <c r="T135" i="43"/>
  <c r="T100" i="43"/>
  <c r="T65" i="43"/>
  <c r="AO101" i="43"/>
  <c r="AN102" i="43"/>
  <c r="AK137" i="43"/>
  <c r="AL136" i="43"/>
  <c r="AQ170" i="43"/>
  <c r="AS170" i="43" s="1"/>
  <c r="R309" i="43"/>
  <c r="R274" i="43"/>
  <c r="R239" i="43"/>
  <c r="R204" i="43"/>
  <c r="R169" i="43"/>
  <c r="R134" i="43"/>
  <c r="R99" i="43"/>
  <c r="R64" i="43"/>
  <c r="AH172" i="43"/>
  <c r="AI171" i="43"/>
  <c r="AK172" i="43"/>
  <c r="AL171" i="43"/>
  <c r="AN172" i="43"/>
  <c r="AO171" i="43"/>
  <c r="AH136" i="43"/>
  <c r="AI135" i="43"/>
  <c r="AH312" i="43"/>
  <c r="AI311" i="43"/>
  <c r="AK311" i="43"/>
  <c r="AL310" i="43"/>
  <c r="AO310" i="43"/>
  <c r="AN311" i="43"/>
  <c r="W307" i="43"/>
  <c r="AR307" i="43" s="1"/>
  <c r="AT307" i="43" s="1"/>
  <c r="AU307" i="43" s="1"/>
  <c r="W272" i="43"/>
  <c r="AR272" i="43" s="1"/>
  <c r="AT272" i="43" s="1"/>
  <c r="W237" i="43"/>
  <c r="AR237" i="43" s="1"/>
  <c r="AT237" i="43" s="1"/>
  <c r="W202" i="43"/>
  <c r="AR202" i="43" s="1"/>
  <c r="AT202" i="43" s="1"/>
  <c r="AU202" i="43" s="1"/>
  <c r="W97" i="43"/>
  <c r="AR97" i="43" s="1"/>
  <c r="AT97" i="43" s="1"/>
  <c r="W132" i="43"/>
  <c r="AR132" i="43" s="1"/>
  <c r="AT132" i="43" s="1"/>
  <c r="W167" i="43"/>
  <c r="AR167" i="43" s="1"/>
  <c r="AT167" i="43" s="1"/>
  <c r="W62" i="43"/>
  <c r="AR62" i="43" s="1"/>
  <c r="AT62" i="43" s="1"/>
  <c r="AL275" i="43"/>
  <c r="AK276" i="43"/>
  <c r="AK208" i="43"/>
  <c r="AL207" i="43"/>
  <c r="AK67" i="43"/>
  <c r="AL66" i="43"/>
  <c r="AO275" i="43"/>
  <c r="AN276" i="43"/>
  <c r="O308" i="43"/>
  <c r="O273" i="43"/>
  <c r="O238" i="43"/>
  <c r="O203" i="43"/>
  <c r="O168" i="43"/>
  <c r="O133" i="43"/>
  <c r="O98" i="43"/>
  <c r="O63" i="43"/>
  <c r="AN136" i="43"/>
  <c r="AO135" i="43"/>
  <c r="AH102" i="43"/>
  <c r="AI101" i="43"/>
  <c r="W63" i="43" l="1"/>
  <c r="AR63" i="43" s="1"/>
  <c r="AT63" i="43" s="1"/>
  <c r="AU63" i="43" s="1"/>
  <c r="W203" i="43"/>
  <c r="AR203" i="43" s="1"/>
  <c r="AT203" i="43" s="1"/>
  <c r="W133" i="43"/>
  <c r="AR133" i="43" s="1"/>
  <c r="AT133" i="43" s="1"/>
  <c r="AU133" i="43" s="1"/>
  <c r="W238" i="43"/>
  <c r="AR238" i="43" s="1"/>
  <c r="AT238" i="43" s="1"/>
  <c r="W98" i="43"/>
  <c r="AR98" i="43" s="1"/>
  <c r="AT98" i="43" s="1"/>
  <c r="AU98" i="43" s="1"/>
  <c r="W273" i="43"/>
  <c r="AR273" i="43" s="1"/>
  <c r="AT273" i="43" s="1"/>
  <c r="AU273" i="43" s="1"/>
  <c r="W308" i="43"/>
  <c r="AR308" i="43" s="1"/>
  <c r="AT308" i="43" s="1"/>
  <c r="AU308" i="43" s="1"/>
  <c r="E9" i="31"/>
  <c r="AT9" i="31"/>
  <c r="Y9" i="31"/>
  <c r="Y8" i="31"/>
  <c r="AO348" i="43"/>
  <c r="AN349" i="43"/>
  <c r="AQ30" i="43"/>
  <c r="AS30" i="43" s="1"/>
  <c r="AR27" i="43"/>
  <c r="AT27" i="43" s="1"/>
  <c r="AU27" i="43" s="1"/>
  <c r="AH349" i="43"/>
  <c r="AI348" i="43"/>
  <c r="AK349" i="43"/>
  <c r="AL348" i="43"/>
  <c r="W168" i="43"/>
  <c r="AR168" i="43" s="1"/>
  <c r="AT168" i="43" s="1"/>
  <c r="AU168" i="43" s="1"/>
  <c r="O345" i="43"/>
  <c r="AQ347" i="43"/>
  <c r="AS347" i="43" s="1"/>
  <c r="AO242" i="43"/>
  <c r="AN243" i="43"/>
  <c r="AK243" i="43"/>
  <c r="AL242" i="43"/>
  <c r="AQ241" i="43"/>
  <c r="AH243" i="43"/>
  <c r="AI242" i="43"/>
  <c r="O29" i="43"/>
  <c r="W29" i="43" s="1"/>
  <c r="N30" i="43"/>
  <c r="N347" i="43" s="1"/>
  <c r="AU344" i="43"/>
  <c r="AR28" i="43"/>
  <c r="AT28" i="43" s="1"/>
  <c r="W345" i="43"/>
  <c r="AR345" i="43" s="1"/>
  <c r="AT345" i="43" s="1"/>
  <c r="AQ310" i="43"/>
  <c r="AS310" i="43" s="1"/>
  <c r="AQ101" i="43"/>
  <c r="AS101" i="43" s="1"/>
  <c r="AH32" i="43"/>
  <c r="AI31" i="43"/>
  <c r="AQ275" i="43"/>
  <c r="AS275" i="43" s="1"/>
  <c r="AK32" i="43"/>
  <c r="AL31" i="43"/>
  <c r="AO32" i="43"/>
  <c r="AN33" i="43"/>
  <c r="U31" i="43"/>
  <c r="U348" i="43" s="1"/>
  <c r="T32" i="43"/>
  <c r="T349" i="43" s="1"/>
  <c r="R31" i="43"/>
  <c r="R348" i="43" s="1"/>
  <c r="Q32" i="43"/>
  <c r="Q349" i="43" s="1"/>
  <c r="AU203" i="43"/>
  <c r="AO9" i="31"/>
  <c r="AU272" i="43"/>
  <c r="AS240" i="43"/>
  <c r="AQ135" i="43"/>
  <c r="AS135" i="43" s="1"/>
  <c r="AQ171" i="43"/>
  <c r="AS171" i="43" s="1"/>
  <c r="AL208" i="43"/>
  <c r="AK209" i="43"/>
  <c r="AL311" i="43"/>
  <c r="AK312" i="43"/>
  <c r="AO102" i="43"/>
  <c r="AN103" i="43"/>
  <c r="AO276" i="43"/>
  <c r="AN277" i="43"/>
  <c r="AI276" i="43"/>
  <c r="AH277" i="43"/>
  <c r="AU167" i="43"/>
  <c r="AI312" i="43"/>
  <c r="AH313" i="43"/>
  <c r="AL172" i="43"/>
  <c r="AK173" i="43"/>
  <c r="T311" i="43"/>
  <c r="T276" i="43"/>
  <c r="T241" i="43"/>
  <c r="T206" i="43"/>
  <c r="T171" i="43"/>
  <c r="T136" i="43"/>
  <c r="T101" i="43"/>
  <c r="T66" i="43"/>
  <c r="Q311" i="43"/>
  <c r="Q276" i="43"/>
  <c r="Q241" i="43"/>
  <c r="Q206" i="43"/>
  <c r="Q171" i="43"/>
  <c r="Q136" i="43"/>
  <c r="Q101" i="43"/>
  <c r="Q66" i="43"/>
  <c r="AU132" i="43"/>
  <c r="AN312" i="43"/>
  <c r="AO311" i="43"/>
  <c r="U310" i="43"/>
  <c r="U275" i="43"/>
  <c r="U205" i="43"/>
  <c r="U240" i="43"/>
  <c r="U170" i="43"/>
  <c r="U100" i="43"/>
  <c r="U135" i="43"/>
  <c r="U65" i="43"/>
  <c r="R310" i="43"/>
  <c r="R275" i="43"/>
  <c r="R240" i="43"/>
  <c r="R205" i="43"/>
  <c r="R170" i="43"/>
  <c r="R135" i="43"/>
  <c r="R65" i="43"/>
  <c r="R100" i="43"/>
  <c r="AK103" i="43"/>
  <c r="AL102" i="43"/>
  <c r="O309" i="43"/>
  <c r="O274" i="43"/>
  <c r="O239" i="43"/>
  <c r="O204" i="43"/>
  <c r="O169" i="43"/>
  <c r="O134" i="43"/>
  <c r="O99" i="43"/>
  <c r="O64" i="43"/>
  <c r="AK277" i="43"/>
  <c r="AL276" i="43"/>
  <c r="AU62" i="43"/>
  <c r="AO208" i="43"/>
  <c r="AN209" i="43"/>
  <c r="AU97" i="43"/>
  <c r="AH137" i="43"/>
  <c r="AI136" i="43"/>
  <c r="AH173" i="43"/>
  <c r="AI172" i="43"/>
  <c r="AI102" i="43"/>
  <c r="AH103" i="43"/>
  <c r="AQ66" i="43"/>
  <c r="AS66" i="43" s="1"/>
  <c r="W309" i="43"/>
  <c r="AR309" i="43" s="1"/>
  <c r="AT309" i="43" s="1"/>
  <c r="W274" i="43"/>
  <c r="AR274" i="43" s="1"/>
  <c r="AT274" i="43" s="1"/>
  <c r="W239" i="43"/>
  <c r="AR239" i="43" s="1"/>
  <c r="AT239" i="43" s="1"/>
  <c r="W204" i="43"/>
  <c r="AR204" i="43" s="1"/>
  <c r="AT204" i="43" s="1"/>
  <c r="W169" i="43"/>
  <c r="AR169" i="43" s="1"/>
  <c r="AT169" i="43" s="1"/>
  <c r="W134" i="43"/>
  <c r="AR134" i="43" s="1"/>
  <c r="AT134" i="43" s="1"/>
  <c r="W99" i="43"/>
  <c r="AR99" i="43" s="1"/>
  <c r="AT99" i="43" s="1"/>
  <c r="W64" i="43"/>
  <c r="AR64" i="43" s="1"/>
  <c r="AT64" i="43" s="1"/>
  <c r="AN173" i="43"/>
  <c r="AO172" i="43"/>
  <c r="AK68" i="43"/>
  <c r="AL67" i="43"/>
  <c r="AU238" i="43"/>
  <c r="AU237" i="43"/>
  <c r="AH68" i="43"/>
  <c r="AI67" i="43"/>
  <c r="N310" i="43"/>
  <c r="N275" i="43"/>
  <c r="N240" i="43"/>
  <c r="N205" i="43"/>
  <c r="N170" i="43"/>
  <c r="N135" i="43"/>
  <c r="N100" i="43"/>
  <c r="N65" i="43"/>
  <c r="AH209" i="43"/>
  <c r="AI208" i="43"/>
  <c r="AO136" i="43"/>
  <c r="AN137" i="43"/>
  <c r="AQ207" i="43"/>
  <c r="AS207" i="43" s="1"/>
  <c r="AL137" i="43"/>
  <c r="AK138" i="43"/>
  <c r="AN68" i="43"/>
  <c r="AO67" i="43"/>
  <c r="AU239" i="43" l="1"/>
  <c r="O346" i="43"/>
  <c r="N31" i="43"/>
  <c r="N348" i="43" s="1"/>
  <c r="AU309" i="43"/>
  <c r="AT11" i="31" s="1"/>
  <c r="AU28" i="43"/>
  <c r="E11" i="31" s="1"/>
  <c r="AQ276" i="43"/>
  <c r="AQ348" i="43"/>
  <c r="AS348" i="43" s="1"/>
  <c r="AU169" i="43"/>
  <c r="N10" i="31"/>
  <c r="AD9" i="31"/>
  <c r="N9" i="31"/>
  <c r="T10" i="31"/>
  <c r="AD10" i="31"/>
  <c r="T9" i="31"/>
  <c r="AJ9" i="31"/>
  <c r="Y10" i="31"/>
  <c r="AJ10" i="31"/>
  <c r="AT10" i="31"/>
  <c r="J9" i="31"/>
  <c r="E10" i="31"/>
  <c r="J10" i="31"/>
  <c r="AD11" i="31"/>
  <c r="O30" i="43"/>
  <c r="W30" i="43" s="1"/>
  <c r="AK350" i="43"/>
  <c r="AL349" i="43"/>
  <c r="AQ102" i="43"/>
  <c r="AI349" i="43"/>
  <c r="AH350" i="43"/>
  <c r="AN350" i="43"/>
  <c r="AO349" i="43"/>
  <c r="AQ31" i="43"/>
  <c r="AS31" i="43" s="1"/>
  <c r="AI243" i="43"/>
  <c r="AH244" i="43"/>
  <c r="AQ242" i="43"/>
  <c r="AK244" i="43"/>
  <c r="AL243" i="43"/>
  <c r="AO243" i="43"/>
  <c r="AN244" i="43"/>
  <c r="AR29" i="43"/>
  <c r="AT29" i="43" s="1"/>
  <c r="AU29" i="43" s="1"/>
  <c r="W346" i="43"/>
  <c r="AR346" i="43" s="1"/>
  <c r="AT346" i="43" s="1"/>
  <c r="AU346" i="43" s="1"/>
  <c r="AU345" i="43"/>
  <c r="AQ311" i="43"/>
  <c r="AS311" i="43" s="1"/>
  <c r="AO33" i="43"/>
  <c r="AN34" i="43"/>
  <c r="AL32" i="43"/>
  <c r="AK33" i="43"/>
  <c r="AI32" i="43"/>
  <c r="AH33" i="43"/>
  <c r="O31" i="43"/>
  <c r="U32" i="43"/>
  <c r="U349" i="43" s="1"/>
  <c r="T33" i="43"/>
  <c r="T350" i="43" s="1"/>
  <c r="Q33" i="43"/>
  <c r="Q350" i="43" s="1"/>
  <c r="R32" i="43"/>
  <c r="R349" i="43" s="1"/>
  <c r="AU204" i="43"/>
  <c r="AO10" i="31"/>
  <c r="AU274" i="43"/>
  <c r="AS241" i="43"/>
  <c r="AQ136" i="43"/>
  <c r="AS136" i="43" s="1"/>
  <c r="O310" i="43"/>
  <c r="O275" i="43"/>
  <c r="O240" i="43"/>
  <c r="O205" i="43"/>
  <c r="O170" i="43"/>
  <c r="O135" i="43"/>
  <c r="O100" i="43"/>
  <c r="O65" i="43"/>
  <c r="AO173" i="43"/>
  <c r="AN174" i="43"/>
  <c r="AH278" i="43"/>
  <c r="AI277" i="43"/>
  <c r="AO103" i="43"/>
  <c r="AN104" i="43"/>
  <c r="N311" i="43"/>
  <c r="N276" i="43"/>
  <c r="N241" i="43"/>
  <c r="N206" i="43"/>
  <c r="N171" i="43"/>
  <c r="N136" i="43"/>
  <c r="N101" i="43"/>
  <c r="N66" i="43"/>
  <c r="AH138" i="43"/>
  <c r="AI137" i="43"/>
  <c r="AU64" i="43"/>
  <c r="AK174" i="43"/>
  <c r="AL173" i="43"/>
  <c r="AL138" i="43"/>
  <c r="AK139" i="43"/>
  <c r="AI103" i="43"/>
  <c r="AH104" i="43"/>
  <c r="AQ172" i="43"/>
  <c r="AS172" i="43" s="1"/>
  <c r="AK313" i="43"/>
  <c r="AL312" i="43"/>
  <c r="AQ67" i="43"/>
  <c r="AS67" i="43" s="1"/>
  <c r="AI209" i="43"/>
  <c r="AH210" i="43"/>
  <c r="Q312" i="43"/>
  <c r="Q277" i="43"/>
  <c r="Q207" i="43"/>
  <c r="Q172" i="43"/>
  <c r="Q242" i="43"/>
  <c r="Q137" i="43"/>
  <c r="Q102" i="43"/>
  <c r="Q67" i="43"/>
  <c r="AU134" i="43"/>
  <c r="AH314" i="43"/>
  <c r="AI313" i="43"/>
  <c r="AN138" i="43"/>
  <c r="AO137" i="43"/>
  <c r="AI68" i="43"/>
  <c r="AH69" i="43"/>
  <c r="AK69" i="43"/>
  <c r="AL68" i="43"/>
  <c r="AN210" i="43"/>
  <c r="AO209" i="43"/>
  <c r="R311" i="43"/>
  <c r="R276" i="43"/>
  <c r="R241" i="43"/>
  <c r="R206" i="43"/>
  <c r="R171" i="43"/>
  <c r="R136" i="43"/>
  <c r="R101" i="43"/>
  <c r="R66" i="43"/>
  <c r="AK210" i="43"/>
  <c r="AL209" i="43"/>
  <c r="AN69" i="43"/>
  <c r="AO68" i="43"/>
  <c r="AU99" i="43"/>
  <c r="AS276" i="43"/>
  <c r="AS102" i="43"/>
  <c r="AO312" i="43"/>
  <c r="AN313" i="43"/>
  <c r="U311" i="43"/>
  <c r="U276" i="43"/>
  <c r="U241" i="43"/>
  <c r="U206" i="43"/>
  <c r="U171" i="43"/>
  <c r="U136" i="43"/>
  <c r="U66" i="43"/>
  <c r="U101" i="43"/>
  <c r="AQ208" i="43"/>
  <c r="AS208" i="43" s="1"/>
  <c r="AK278" i="43"/>
  <c r="AL277" i="43"/>
  <c r="AL103" i="43"/>
  <c r="AK104" i="43"/>
  <c r="T312" i="43"/>
  <c r="T277" i="43"/>
  <c r="T242" i="43"/>
  <c r="T172" i="43"/>
  <c r="T207" i="43"/>
  <c r="T137" i="43"/>
  <c r="T102" i="43"/>
  <c r="T67" i="43"/>
  <c r="AO277" i="43"/>
  <c r="AN278" i="43"/>
  <c r="AH174" i="43"/>
  <c r="AI173" i="43"/>
  <c r="N32" i="43" l="1"/>
  <c r="N349" i="43" s="1"/>
  <c r="AQ32" i="43"/>
  <c r="AS32" i="43" s="1"/>
  <c r="J11" i="31"/>
  <c r="AJ11" i="31"/>
  <c r="Y12" i="31"/>
  <c r="N11" i="31"/>
  <c r="O347" i="43"/>
  <c r="Y11" i="31"/>
  <c r="T11" i="31"/>
  <c r="E12" i="31"/>
  <c r="AN351" i="43"/>
  <c r="AO350" i="43"/>
  <c r="AH351" i="43"/>
  <c r="AI350" i="43"/>
  <c r="AQ349" i="43"/>
  <c r="AS349" i="43" s="1"/>
  <c r="AL350" i="43"/>
  <c r="AK351" i="43"/>
  <c r="AN245" i="43"/>
  <c r="AO244" i="43"/>
  <c r="AQ243" i="43"/>
  <c r="AL244" i="43"/>
  <c r="AK245" i="43"/>
  <c r="AI244" i="43"/>
  <c r="AH245" i="43"/>
  <c r="AR30" i="43"/>
  <c r="AT30" i="43" s="1"/>
  <c r="AU30" i="43" s="1"/>
  <c r="W347" i="43"/>
  <c r="AR347" i="43" s="1"/>
  <c r="AT347" i="43" s="1"/>
  <c r="W31" i="43"/>
  <c r="O348" i="43"/>
  <c r="AQ312" i="43"/>
  <c r="AS312" i="43" s="1"/>
  <c r="AQ103" i="43"/>
  <c r="AS103" i="43" s="1"/>
  <c r="AH34" i="43"/>
  <c r="AI33" i="43"/>
  <c r="AK34" i="43"/>
  <c r="AL33" i="43"/>
  <c r="AQ277" i="43"/>
  <c r="AS277" i="43" s="1"/>
  <c r="AN35" i="43"/>
  <c r="AO34" i="43"/>
  <c r="AQ137" i="43"/>
  <c r="AS137" i="43" s="1"/>
  <c r="T34" i="43"/>
  <c r="T351" i="43" s="1"/>
  <c r="U33" i="43"/>
  <c r="U350" i="43" s="1"/>
  <c r="R33" i="43"/>
  <c r="R350" i="43" s="1"/>
  <c r="Q34" i="43"/>
  <c r="Q351" i="43" s="1"/>
  <c r="O32" i="43"/>
  <c r="N33" i="43"/>
  <c r="N350" i="43" s="1"/>
  <c r="AO11" i="31"/>
  <c r="AQ209" i="43"/>
  <c r="AS209" i="43" s="1"/>
  <c r="AS242" i="43"/>
  <c r="AQ68" i="43"/>
  <c r="AS68" i="43" s="1"/>
  <c r="AI104" i="43"/>
  <c r="AH105" i="43"/>
  <c r="AI138" i="43"/>
  <c r="AH139" i="43"/>
  <c r="AH175" i="43"/>
  <c r="AI174" i="43"/>
  <c r="AK279" i="43"/>
  <c r="AL278" i="43"/>
  <c r="AN139" i="43"/>
  <c r="AO138" i="43"/>
  <c r="AI210" i="43"/>
  <c r="AH211" i="43"/>
  <c r="AL313" i="43"/>
  <c r="AK314" i="43"/>
  <c r="AL174" i="43"/>
  <c r="AK175" i="43"/>
  <c r="AN105" i="43"/>
  <c r="AO104" i="43"/>
  <c r="AK211" i="43"/>
  <c r="AL210" i="43"/>
  <c r="AN279" i="43"/>
  <c r="AO278" i="43"/>
  <c r="AK140" i="43"/>
  <c r="AL139" i="43"/>
  <c r="O311" i="43"/>
  <c r="O276" i="43"/>
  <c r="O241" i="43"/>
  <c r="O206" i="43"/>
  <c r="O171" i="43"/>
  <c r="O136" i="43"/>
  <c r="O101" i="43"/>
  <c r="O66" i="43"/>
  <c r="AI314" i="43"/>
  <c r="AH315" i="43"/>
  <c r="AQ173" i="43"/>
  <c r="AS173" i="43" s="1"/>
  <c r="AN314" i="43"/>
  <c r="AO313" i="43"/>
  <c r="N312" i="43"/>
  <c r="N277" i="43"/>
  <c r="N242" i="43"/>
  <c r="N207" i="43"/>
  <c r="N172" i="43"/>
  <c r="N137" i="43"/>
  <c r="N102" i="43"/>
  <c r="N67" i="43"/>
  <c r="AI278" i="43"/>
  <c r="AH279" i="43"/>
  <c r="AN175" i="43"/>
  <c r="AO174" i="43"/>
  <c r="U312" i="43"/>
  <c r="U277" i="43"/>
  <c r="U242" i="43"/>
  <c r="U207" i="43"/>
  <c r="U137" i="43"/>
  <c r="U172" i="43"/>
  <c r="U102" i="43"/>
  <c r="U67" i="43"/>
  <c r="W311" i="43"/>
  <c r="AR311" i="43" s="1"/>
  <c r="AT311" i="43" s="1"/>
  <c r="W276" i="43"/>
  <c r="AR276" i="43" s="1"/>
  <c r="AT276" i="43" s="1"/>
  <c r="W241" i="43"/>
  <c r="AR241" i="43" s="1"/>
  <c r="AT241" i="43" s="1"/>
  <c r="W206" i="43"/>
  <c r="AR206" i="43" s="1"/>
  <c r="AT206" i="43" s="1"/>
  <c r="W136" i="43"/>
  <c r="AR136" i="43" s="1"/>
  <c r="AT136" i="43" s="1"/>
  <c r="W171" i="43"/>
  <c r="AR171" i="43" s="1"/>
  <c r="AT171" i="43" s="1"/>
  <c r="W66" i="43"/>
  <c r="AR66" i="43" s="1"/>
  <c r="AT66" i="43" s="1"/>
  <c r="W101" i="43"/>
  <c r="AR101" i="43" s="1"/>
  <c r="AT101" i="43" s="1"/>
  <c r="AL69" i="43"/>
  <c r="AK70" i="43"/>
  <c r="AL104" i="43"/>
  <c r="AK105" i="43"/>
  <c r="AN70" i="43"/>
  <c r="AO69" i="43"/>
  <c r="AO210" i="43"/>
  <c r="AN211" i="43"/>
  <c r="AH70" i="43"/>
  <c r="AI69" i="43"/>
  <c r="Q313" i="43"/>
  <c r="Q278" i="43"/>
  <c r="Q243" i="43"/>
  <c r="Q208" i="43"/>
  <c r="Q173" i="43"/>
  <c r="Q138" i="43"/>
  <c r="Q103" i="43"/>
  <c r="Q68" i="43"/>
  <c r="T313" i="43"/>
  <c r="T278" i="43"/>
  <c r="T243" i="43"/>
  <c r="T208" i="43"/>
  <c r="T173" i="43"/>
  <c r="T138" i="43"/>
  <c r="T103" i="43"/>
  <c r="T68" i="43"/>
  <c r="R312" i="43"/>
  <c r="R277" i="43"/>
  <c r="R242" i="43"/>
  <c r="R172" i="43"/>
  <c r="R207" i="43"/>
  <c r="R137" i="43"/>
  <c r="R102" i="43"/>
  <c r="R67" i="43"/>
  <c r="W310" i="43"/>
  <c r="AR310" i="43" s="1"/>
  <c r="AT310" i="43" s="1"/>
  <c r="AU310" i="43" s="1"/>
  <c r="W275" i="43"/>
  <c r="AR275" i="43" s="1"/>
  <c r="AT275" i="43" s="1"/>
  <c r="W240" i="43"/>
  <c r="AR240" i="43" s="1"/>
  <c r="AT240" i="43" s="1"/>
  <c r="W205" i="43"/>
  <c r="AR205" i="43" s="1"/>
  <c r="AT205" i="43" s="1"/>
  <c r="AU205" i="43" s="1"/>
  <c r="W170" i="43"/>
  <c r="AR170" i="43" s="1"/>
  <c r="AT170" i="43" s="1"/>
  <c r="W135" i="43"/>
  <c r="AR135" i="43" s="1"/>
  <c r="AT135" i="43" s="1"/>
  <c r="W100" i="43"/>
  <c r="AR100" i="43" s="1"/>
  <c r="AT100" i="43" s="1"/>
  <c r="W65" i="43"/>
  <c r="AR65" i="43" s="1"/>
  <c r="AT65" i="43" s="1"/>
  <c r="AQ350" i="43" l="1"/>
  <c r="AS350" i="43" s="1"/>
  <c r="E13" i="31"/>
  <c r="AT12" i="31"/>
  <c r="AQ33" i="43"/>
  <c r="AS33" i="43" s="1"/>
  <c r="AK352" i="43"/>
  <c r="AL351" i="43"/>
  <c r="AH352" i="43"/>
  <c r="AI351" i="43"/>
  <c r="AO351" i="43"/>
  <c r="AN352" i="43"/>
  <c r="AH246" i="43"/>
  <c r="AI245" i="43"/>
  <c r="AL245" i="43"/>
  <c r="AK246" i="43"/>
  <c r="AQ244" i="43"/>
  <c r="AN246" i="43"/>
  <c r="AO245" i="43"/>
  <c r="AU311" i="43"/>
  <c r="AR31" i="43"/>
  <c r="AT31" i="43" s="1"/>
  <c r="AU31" i="43" s="1"/>
  <c r="W348" i="43"/>
  <c r="AR348" i="43" s="1"/>
  <c r="AT348" i="43" s="1"/>
  <c r="AU347" i="43"/>
  <c r="W32" i="43"/>
  <c r="O349" i="43"/>
  <c r="AQ313" i="43"/>
  <c r="AS313" i="43" s="1"/>
  <c r="AQ278" i="43"/>
  <c r="AS278" i="43" s="1"/>
  <c r="AO35" i="43"/>
  <c r="AN36" i="43"/>
  <c r="AL34" i="43"/>
  <c r="AK35" i="43"/>
  <c r="AQ104" i="43"/>
  <c r="AS104" i="43" s="1"/>
  <c r="AH35" i="43"/>
  <c r="AI34" i="43"/>
  <c r="AQ138" i="43"/>
  <c r="AS138" i="43" s="1"/>
  <c r="N34" i="43"/>
  <c r="N351" i="43" s="1"/>
  <c r="O33" i="43"/>
  <c r="Q35" i="43"/>
  <c r="Q352" i="43" s="1"/>
  <c r="R34" i="43"/>
  <c r="R351" i="43" s="1"/>
  <c r="T35" i="43"/>
  <c r="T352" i="43" s="1"/>
  <c r="U34" i="43"/>
  <c r="U351" i="43" s="1"/>
  <c r="AU206" i="43"/>
  <c r="AO12" i="31"/>
  <c r="AU276" i="43"/>
  <c r="AU275" i="43"/>
  <c r="AS243" i="43"/>
  <c r="AQ210" i="43"/>
  <c r="AS210" i="43" s="1"/>
  <c r="AK71" i="43"/>
  <c r="AL70" i="43"/>
  <c r="AH140" i="43"/>
  <c r="AI139" i="43"/>
  <c r="AN212" i="43"/>
  <c r="AO211" i="43"/>
  <c r="AN176" i="43"/>
  <c r="AO175" i="43"/>
  <c r="AK212" i="43"/>
  <c r="AL211" i="43"/>
  <c r="AI70" i="43"/>
  <c r="AH71" i="43"/>
  <c r="AO314" i="43"/>
  <c r="AN315" i="43"/>
  <c r="AH212" i="43"/>
  <c r="AI211" i="43"/>
  <c r="AQ69" i="43"/>
  <c r="AS69" i="43" s="1"/>
  <c r="AI279" i="43"/>
  <c r="AH280" i="43"/>
  <c r="AU66" i="43"/>
  <c r="AU65" i="43"/>
  <c r="U313" i="43"/>
  <c r="U278" i="43"/>
  <c r="U243" i="43"/>
  <c r="U208" i="43"/>
  <c r="U173" i="43"/>
  <c r="U138" i="43"/>
  <c r="U103" i="43"/>
  <c r="U68" i="43"/>
  <c r="AU100" i="43"/>
  <c r="AU101" i="43"/>
  <c r="Q314" i="43"/>
  <c r="Q279" i="43"/>
  <c r="Q209" i="43"/>
  <c r="Q244" i="43"/>
  <c r="Q174" i="43"/>
  <c r="Q139" i="43"/>
  <c r="Q104" i="43"/>
  <c r="Q69" i="43"/>
  <c r="AO70" i="43"/>
  <c r="AN71" i="43"/>
  <c r="O312" i="43"/>
  <c r="O277" i="43"/>
  <c r="O242" i="43"/>
  <c r="O207" i="43"/>
  <c r="O172" i="43"/>
  <c r="O137" i="43"/>
  <c r="O102" i="43"/>
  <c r="O67" i="43"/>
  <c r="AL140" i="43"/>
  <c r="AK141" i="43"/>
  <c r="AK176" i="43"/>
  <c r="AL175" i="43"/>
  <c r="AI105" i="43"/>
  <c r="AH106" i="43"/>
  <c r="AI175" i="43"/>
  <c r="AH176" i="43"/>
  <c r="AO139" i="43"/>
  <c r="AN140" i="43"/>
  <c r="T314" i="43"/>
  <c r="T279" i="43"/>
  <c r="T244" i="43"/>
  <c r="T209" i="43"/>
  <c r="T174" i="43"/>
  <c r="T139" i="43"/>
  <c r="T104" i="43"/>
  <c r="T69" i="43"/>
  <c r="W312" i="43"/>
  <c r="AR312" i="43" s="1"/>
  <c r="AT312" i="43" s="1"/>
  <c r="AU312" i="43" s="1"/>
  <c r="W277" i="43"/>
  <c r="AR277" i="43" s="1"/>
  <c r="AT277" i="43" s="1"/>
  <c r="W242" i="43"/>
  <c r="AR242" i="43" s="1"/>
  <c r="AT242" i="43" s="1"/>
  <c r="AU242" i="43" s="1"/>
  <c r="W207" i="43"/>
  <c r="AR207" i="43" s="1"/>
  <c r="AT207" i="43" s="1"/>
  <c r="W172" i="43"/>
  <c r="AR172" i="43" s="1"/>
  <c r="AT172" i="43" s="1"/>
  <c r="AU172" i="43" s="1"/>
  <c r="W137" i="43"/>
  <c r="AR137" i="43" s="1"/>
  <c r="AT137" i="43" s="1"/>
  <c r="W102" i="43"/>
  <c r="AR102" i="43" s="1"/>
  <c r="AT102" i="43" s="1"/>
  <c r="W67" i="43"/>
  <c r="AR67" i="43" s="1"/>
  <c r="AT67" i="43" s="1"/>
  <c r="AU67" i="43" s="1"/>
  <c r="R313" i="43"/>
  <c r="R278" i="43"/>
  <c r="R243" i="43"/>
  <c r="R208" i="43"/>
  <c r="R138" i="43"/>
  <c r="R173" i="43"/>
  <c r="R103" i="43"/>
  <c r="R68" i="43"/>
  <c r="AQ174" i="43"/>
  <c r="AS174" i="43" s="1"/>
  <c r="AK280" i="43"/>
  <c r="AL279" i="43"/>
  <c r="AI315" i="43"/>
  <c r="AH316" i="43"/>
  <c r="AU240" i="43"/>
  <c r="AU241" i="43"/>
  <c r="AN106" i="43"/>
  <c r="AO105" i="43"/>
  <c r="AU136" i="43"/>
  <c r="AU135" i="43"/>
  <c r="AU171" i="43"/>
  <c r="AU170" i="43"/>
  <c r="AK106" i="43"/>
  <c r="AL105" i="43"/>
  <c r="N313" i="43"/>
  <c r="N278" i="43"/>
  <c r="N243" i="43"/>
  <c r="N208" i="43"/>
  <c r="N173" i="43"/>
  <c r="N138" i="43"/>
  <c r="N103" i="43"/>
  <c r="N68" i="43"/>
  <c r="AO279" i="43"/>
  <c r="AN280" i="43"/>
  <c r="AK315" i="43"/>
  <c r="AL314" i="43"/>
  <c r="AD13" i="31" l="1"/>
  <c r="AT14" i="31"/>
  <c r="N13" i="31"/>
  <c r="AD12" i="31"/>
  <c r="J14" i="31"/>
  <c r="N12" i="31"/>
  <c r="T12" i="31"/>
  <c r="Y13" i="31"/>
  <c r="T13" i="31"/>
  <c r="J12" i="31"/>
  <c r="J13" i="31"/>
  <c r="AJ12" i="31"/>
  <c r="E14" i="31"/>
  <c r="AJ13" i="31"/>
  <c r="AT13" i="31"/>
  <c r="AD14" i="31"/>
  <c r="AN353" i="43"/>
  <c r="AO352" i="43"/>
  <c r="AI352" i="43"/>
  <c r="AH353" i="43"/>
  <c r="AQ351" i="43"/>
  <c r="AS351" i="43" s="1"/>
  <c r="AL352" i="43"/>
  <c r="AK353" i="43"/>
  <c r="AO246" i="43"/>
  <c r="AN247" i="43"/>
  <c r="AK247" i="43"/>
  <c r="AL246" i="43"/>
  <c r="AQ245" i="43"/>
  <c r="AH247" i="43"/>
  <c r="AI246" i="43"/>
  <c r="AQ34" i="43"/>
  <c r="AS34" i="43" s="1"/>
  <c r="AR32" i="43"/>
  <c r="AT32" i="43" s="1"/>
  <c r="AU32" i="43" s="1"/>
  <c r="W349" i="43"/>
  <c r="AR349" i="43" s="1"/>
  <c r="AT349" i="43" s="1"/>
  <c r="W33" i="43"/>
  <c r="O350" i="43"/>
  <c r="AU348" i="43"/>
  <c r="AQ314" i="43"/>
  <c r="AS314" i="43" s="1"/>
  <c r="AI35" i="43"/>
  <c r="AH36" i="43"/>
  <c r="AQ105" i="43"/>
  <c r="AS105" i="43" s="1"/>
  <c r="AL35" i="43"/>
  <c r="AK36" i="43"/>
  <c r="AQ279" i="43"/>
  <c r="AS279" i="43" s="1"/>
  <c r="AO36" i="43"/>
  <c r="AN37" i="43"/>
  <c r="AS244" i="43"/>
  <c r="T36" i="43"/>
  <c r="T353" i="43" s="1"/>
  <c r="U35" i="43"/>
  <c r="U352" i="43" s="1"/>
  <c r="Q36" i="43"/>
  <c r="Q353" i="43" s="1"/>
  <c r="R35" i="43"/>
  <c r="R352" i="43" s="1"/>
  <c r="AQ139" i="43"/>
  <c r="AS139" i="43" s="1"/>
  <c r="N35" i="43"/>
  <c r="N352" i="43" s="1"/>
  <c r="O34" i="43"/>
  <c r="AU207" i="43"/>
  <c r="AO13" i="31"/>
  <c r="AU277" i="43"/>
  <c r="AQ70" i="43"/>
  <c r="AS70" i="43" s="1"/>
  <c r="AQ211" i="43"/>
  <c r="AS211" i="43" s="1"/>
  <c r="AH141" i="43"/>
  <c r="AI140" i="43"/>
  <c r="AO140" i="43"/>
  <c r="AN141" i="43"/>
  <c r="AI71" i="43"/>
  <c r="AH72" i="43"/>
  <c r="N314" i="43"/>
  <c r="N279" i="43"/>
  <c r="N244" i="43"/>
  <c r="N174" i="43"/>
  <c r="N209" i="43"/>
  <c r="N139" i="43"/>
  <c r="N69" i="43"/>
  <c r="N104" i="43"/>
  <c r="AL315" i="43"/>
  <c r="AK316" i="43"/>
  <c r="AU137" i="43"/>
  <c r="AN281" i="43"/>
  <c r="AO280" i="43"/>
  <c r="AK107" i="43"/>
  <c r="AL106" i="43"/>
  <c r="AO106" i="43"/>
  <c r="AN107" i="43"/>
  <c r="AN72" i="43"/>
  <c r="AO71" i="43"/>
  <c r="AL71" i="43"/>
  <c r="AK72" i="43"/>
  <c r="AK213" i="43"/>
  <c r="AL212" i="43"/>
  <c r="T315" i="43"/>
  <c r="T280" i="43"/>
  <c r="T245" i="43"/>
  <c r="T210" i="43"/>
  <c r="T175" i="43"/>
  <c r="T140" i="43"/>
  <c r="T105" i="43"/>
  <c r="T70" i="43"/>
  <c r="AQ175" i="43"/>
  <c r="AS175" i="43" s="1"/>
  <c r="Q315" i="43"/>
  <c r="Q280" i="43"/>
  <c r="Q245" i="43"/>
  <c r="Q210" i="43"/>
  <c r="Q175" i="43"/>
  <c r="Q140" i="43"/>
  <c r="Q70" i="43"/>
  <c r="Q105" i="43"/>
  <c r="AU102" i="43"/>
  <c r="AO176" i="43"/>
  <c r="AN177" i="43"/>
  <c r="U314" i="43"/>
  <c r="U279" i="43"/>
  <c r="U244" i="43"/>
  <c r="U209" i="43"/>
  <c r="U174" i="43"/>
  <c r="U139" i="43"/>
  <c r="U104" i="43"/>
  <c r="U69" i="43"/>
  <c r="AH177" i="43"/>
  <c r="AI176" i="43"/>
  <c r="AK177" i="43"/>
  <c r="AL176" i="43"/>
  <c r="AI212" i="43"/>
  <c r="AH213" i="43"/>
  <c r="AI316" i="43"/>
  <c r="AH317" i="43"/>
  <c r="AH107" i="43"/>
  <c r="AI106" i="43"/>
  <c r="O313" i="43"/>
  <c r="O278" i="43"/>
  <c r="O243" i="43"/>
  <c r="O208" i="43"/>
  <c r="O173" i="43"/>
  <c r="O103" i="43"/>
  <c r="O68" i="43"/>
  <c r="O138" i="43"/>
  <c r="AK281" i="43"/>
  <c r="AL280" i="43"/>
  <c r="AL141" i="43"/>
  <c r="AK142" i="43"/>
  <c r="R314" i="43"/>
  <c r="R279" i="43"/>
  <c r="R209" i="43"/>
  <c r="R244" i="43"/>
  <c r="R174" i="43"/>
  <c r="R139" i="43"/>
  <c r="R104" i="43"/>
  <c r="R69" i="43"/>
  <c r="AI280" i="43"/>
  <c r="AH281" i="43"/>
  <c r="AO315" i="43"/>
  <c r="AN316" i="43"/>
  <c r="AO212" i="43"/>
  <c r="AN213" i="43"/>
  <c r="AI7" i="31"/>
  <c r="AQ352" i="43" l="1"/>
  <c r="AS352" i="43" s="1"/>
  <c r="T14" i="31"/>
  <c r="E15" i="31"/>
  <c r="N14" i="31"/>
  <c r="Y14" i="31"/>
  <c r="AJ14" i="31"/>
  <c r="AK354" i="43"/>
  <c r="AL353" i="43"/>
  <c r="AH354" i="43"/>
  <c r="AI353" i="43"/>
  <c r="AO353" i="43"/>
  <c r="AN354" i="43"/>
  <c r="AI247" i="43"/>
  <c r="AH248" i="43"/>
  <c r="AQ246" i="43"/>
  <c r="AL247" i="43"/>
  <c r="AK248" i="43"/>
  <c r="AO247" i="43"/>
  <c r="AN248" i="43"/>
  <c r="AQ35" i="43"/>
  <c r="AS35" i="43" s="1"/>
  <c r="W34" i="43"/>
  <c r="O351" i="43"/>
  <c r="AR33" i="43"/>
  <c r="AT33" i="43" s="1"/>
  <c r="AU33" i="43" s="1"/>
  <c r="W350" i="43"/>
  <c r="AR350" i="43" s="1"/>
  <c r="AT350" i="43" s="1"/>
  <c r="AU349" i="43"/>
  <c r="AQ315" i="43"/>
  <c r="AS315" i="43" s="1"/>
  <c r="AO37" i="43"/>
  <c r="AN38" i="43"/>
  <c r="AQ280" i="43"/>
  <c r="AS280" i="43" s="1"/>
  <c r="AK37" i="43"/>
  <c r="AL36" i="43"/>
  <c r="AQ106" i="43"/>
  <c r="AS106" i="43" s="1"/>
  <c r="AH37" i="43"/>
  <c r="AI36" i="43"/>
  <c r="N36" i="43"/>
  <c r="N353" i="43" s="1"/>
  <c r="O35" i="43"/>
  <c r="Q37" i="43"/>
  <c r="Q354" i="43" s="1"/>
  <c r="R36" i="43"/>
  <c r="R353" i="43" s="1"/>
  <c r="AQ140" i="43"/>
  <c r="AS140" i="43" s="1"/>
  <c r="T37" i="43"/>
  <c r="T354" i="43" s="1"/>
  <c r="U36" i="43"/>
  <c r="U353" i="43" s="1"/>
  <c r="AO14" i="31"/>
  <c r="AS245" i="43"/>
  <c r="AQ212" i="43"/>
  <c r="AS212" i="43" s="1"/>
  <c r="AQ176" i="43"/>
  <c r="AS176" i="43" s="1"/>
  <c r="Q316" i="43"/>
  <c r="Q281" i="43"/>
  <c r="Q246" i="43"/>
  <c r="Q211" i="43"/>
  <c r="Q141" i="43"/>
  <c r="Q176" i="43"/>
  <c r="Q106" i="43"/>
  <c r="Q71" i="43"/>
  <c r="AL213" i="43"/>
  <c r="AK214" i="43"/>
  <c r="AI72" i="43"/>
  <c r="AH73" i="43"/>
  <c r="W314" i="43"/>
  <c r="AR314" i="43" s="1"/>
  <c r="AT314" i="43" s="1"/>
  <c r="W279" i="43"/>
  <c r="AR279" i="43" s="1"/>
  <c r="AT279" i="43" s="1"/>
  <c r="W244" i="43"/>
  <c r="AR244" i="43" s="1"/>
  <c r="AT244" i="43" s="1"/>
  <c r="W139" i="43"/>
  <c r="AR139" i="43" s="1"/>
  <c r="AT139" i="43" s="1"/>
  <c r="W209" i="43"/>
  <c r="AR209" i="43" s="1"/>
  <c r="AT209" i="43" s="1"/>
  <c r="W174" i="43"/>
  <c r="AR174" i="43" s="1"/>
  <c r="AT174" i="43" s="1"/>
  <c r="W104" i="43"/>
  <c r="AR104" i="43" s="1"/>
  <c r="AT104" i="43" s="1"/>
  <c r="W69" i="43"/>
  <c r="AR69" i="43" s="1"/>
  <c r="AT69" i="43" s="1"/>
  <c r="AH214" i="43"/>
  <c r="AI213" i="43"/>
  <c r="AL177" i="43"/>
  <c r="AK178" i="43"/>
  <c r="AN178" i="43"/>
  <c r="AO177" i="43"/>
  <c r="R315" i="43"/>
  <c r="R280" i="43"/>
  <c r="R245" i="43"/>
  <c r="R210" i="43"/>
  <c r="R175" i="43"/>
  <c r="R140" i="43"/>
  <c r="R105" i="43"/>
  <c r="R70" i="43"/>
  <c r="AK73" i="43"/>
  <c r="AL72" i="43"/>
  <c r="AN108" i="43"/>
  <c r="AO107" i="43"/>
  <c r="AN282" i="43"/>
  <c r="AO281" i="43"/>
  <c r="O314" i="43"/>
  <c r="O279" i="43"/>
  <c r="O244" i="43"/>
  <c r="O209" i="43"/>
  <c r="O174" i="43"/>
  <c r="O139" i="43"/>
  <c r="O104" i="43"/>
  <c r="O69" i="43"/>
  <c r="AN142" i="43"/>
  <c r="AO141" i="43"/>
  <c r="AO213" i="43"/>
  <c r="AN214" i="43"/>
  <c r="AQ71" i="43"/>
  <c r="AS71" i="43" s="1"/>
  <c r="AH282" i="43"/>
  <c r="AI281" i="43"/>
  <c r="AL107" i="43"/>
  <c r="AK108" i="43"/>
  <c r="AK143" i="43"/>
  <c r="AL142" i="43"/>
  <c r="AH108" i="43"/>
  <c r="AI107" i="43"/>
  <c r="AH178" i="43"/>
  <c r="AI177" i="43"/>
  <c r="N315" i="43"/>
  <c r="N280" i="43"/>
  <c r="N245" i="43"/>
  <c r="N210" i="43"/>
  <c r="N175" i="43"/>
  <c r="N140" i="43"/>
  <c r="N105" i="43"/>
  <c r="N70" i="43"/>
  <c r="W313" i="43"/>
  <c r="AR313" i="43" s="1"/>
  <c r="AT313" i="43" s="1"/>
  <c r="AU313" i="43" s="1"/>
  <c r="W278" i="43"/>
  <c r="AR278" i="43" s="1"/>
  <c r="AT278" i="43" s="1"/>
  <c r="W243" i="43"/>
  <c r="AR243" i="43" s="1"/>
  <c r="AT243" i="43" s="1"/>
  <c r="W208" i="43"/>
  <c r="AR208" i="43" s="1"/>
  <c r="AT208" i="43" s="1"/>
  <c r="AU208" i="43" s="1"/>
  <c r="W173" i="43"/>
  <c r="AR173" i="43" s="1"/>
  <c r="AT173" i="43" s="1"/>
  <c r="W138" i="43"/>
  <c r="AR138" i="43" s="1"/>
  <c r="AT138" i="43" s="1"/>
  <c r="W103" i="43"/>
  <c r="AR103" i="43" s="1"/>
  <c r="AT103" i="43" s="1"/>
  <c r="W68" i="43"/>
  <c r="AR68" i="43" s="1"/>
  <c r="AT68" i="43" s="1"/>
  <c r="AH318" i="43"/>
  <c r="AI317" i="43"/>
  <c r="AN73" i="43"/>
  <c r="AO72" i="43"/>
  <c r="T316" i="43"/>
  <c r="T281" i="43"/>
  <c r="T246" i="43"/>
  <c r="T211" i="43"/>
  <c r="T176" i="43"/>
  <c r="T141" i="43"/>
  <c r="T106" i="43"/>
  <c r="T71" i="43"/>
  <c r="AO316" i="43"/>
  <c r="AN317" i="43"/>
  <c r="U315" i="43"/>
  <c r="U280" i="43"/>
  <c r="U245" i="43"/>
  <c r="U210" i="43"/>
  <c r="U175" i="43"/>
  <c r="U140" i="43"/>
  <c r="U105" i="43"/>
  <c r="U70" i="43"/>
  <c r="AI141" i="43"/>
  <c r="AH142" i="43"/>
  <c r="AK317" i="43"/>
  <c r="AL316" i="43"/>
  <c r="AK282" i="43"/>
  <c r="AL281" i="43"/>
  <c r="Y15" i="31" l="1"/>
  <c r="AT15" i="31"/>
  <c r="E16" i="31"/>
  <c r="AO354" i="43"/>
  <c r="AN355" i="43"/>
  <c r="AH355" i="43"/>
  <c r="AI354" i="43"/>
  <c r="AQ316" i="43"/>
  <c r="AS316" i="43" s="1"/>
  <c r="AQ353" i="43"/>
  <c r="AS353" i="43" s="1"/>
  <c r="AQ36" i="43"/>
  <c r="AS36" i="43" s="1"/>
  <c r="AK355" i="43"/>
  <c r="AL354" i="43"/>
  <c r="AN249" i="43"/>
  <c r="AO248" i="43"/>
  <c r="AL248" i="43"/>
  <c r="AK249" i="43"/>
  <c r="AQ247" i="43"/>
  <c r="AS247" i="43" s="1"/>
  <c r="AI248" i="43"/>
  <c r="AH249" i="43"/>
  <c r="W35" i="43"/>
  <c r="O352" i="43"/>
  <c r="AU314" i="43"/>
  <c r="AU350" i="43"/>
  <c r="AR34" i="43"/>
  <c r="AT34" i="43" s="1"/>
  <c r="AU34" i="43" s="1"/>
  <c r="W351" i="43"/>
  <c r="AR351" i="43" s="1"/>
  <c r="AT351" i="43" s="1"/>
  <c r="AI37" i="43"/>
  <c r="AH38" i="43"/>
  <c r="AL37" i="43"/>
  <c r="AK38" i="43"/>
  <c r="AQ281" i="43"/>
  <c r="AS281" i="43" s="1"/>
  <c r="AQ107" i="43"/>
  <c r="AS107" i="43" s="1"/>
  <c r="AO38" i="43"/>
  <c r="AN39" i="43"/>
  <c r="AQ141" i="43"/>
  <c r="AS141" i="43" s="1"/>
  <c r="T38" i="43"/>
  <c r="T355" i="43" s="1"/>
  <c r="U37" i="43"/>
  <c r="U354" i="43" s="1"/>
  <c r="R37" i="43"/>
  <c r="R354" i="43" s="1"/>
  <c r="Q38" i="43"/>
  <c r="Q355" i="43" s="1"/>
  <c r="O36" i="43"/>
  <c r="N37" i="43"/>
  <c r="N354" i="43" s="1"/>
  <c r="AU209" i="43"/>
  <c r="AO15" i="31"/>
  <c r="AS246" i="43"/>
  <c r="AU279" i="43"/>
  <c r="AU278" i="43"/>
  <c r="AQ213" i="43"/>
  <c r="AS213" i="43" s="1"/>
  <c r="AU104" i="43"/>
  <c r="AH319" i="43"/>
  <c r="AI318" i="43"/>
  <c r="AO108" i="43"/>
  <c r="AN109" i="43"/>
  <c r="AK283" i="43"/>
  <c r="AL282" i="43"/>
  <c r="AK144" i="43"/>
  <c r="AL143" i="43"/>
  <c r="AK179" i="43"/>
  <c r="AL178" i="43"/>
  <c r="AU174" i="43"/>
  <c r="AU173" i="43"/>
  <c r="AN179" i="43"/>
  <c r="AO178" i="43"/>
  <c r="AU243" i="43"/>
  <c r="AU244" i="43"/>
  <c r="AK109" i="43"/>
  <c r="AL108" i="43"/>
  <c r="AQ177" i="43"/>
  <c r="AS177" i="43" s="1"/>
  <c r="AN215" i="43"/>
  <c r="AO214" i="43"/>
  <c r="AL317" i="43"/>
  <c r="AK318" i="43"/>
  <c r="AN74" i="43"/>
  <c r="AO73" i="43"/>
  <c r="AN143" i="43"/>
  <c r="AO142" i="43"/>
  <c r="AQ72" i="43"/>
  <c r="AS72" i="43" s="1"/>
  <c r="AU139" i="43"/>
  <c r="Q317" i="43"/>
  <c r="Q282" i="43"/>
  <c r="Q247" i="43"/>
  <c r="Q212" i="43"/>
  <c r="Q177" i="43"/>
  <c r="Q142" i="43"/>
  <c r="Q107" i="43"/>
  <c r="Q72" i="43"/>
  <c r="AO317" i="43"/>
  <c r="AN318" i="43"/>
  <c r="AI178" i="43"/>
  <c r="AH179" i="43"/>
  <c r="AK74" i="43"/>
  <c r="AL73" i="43"/>
  <c r="AI214" i="43"/>
  <c r="AH215" i="43"/>
  <c r="R316" i="43"/>
  <c r="R281" i="43"/>
  <c r="R246" i="43"/>
  <c r="R211" i="43"/>
  <c r="R176" i="43"/>
  <c r="R141" i="43"/>
  <c r="R106" i="43"/>
  <c r="R71" i="43"/>
  <c r="AI142" i="43"/>
  <c r="AH143" i="43"/>
  <c r="U316" i="43"/>
  <c r="U281" i="43"/>
  <c r="U246" i="43"/>
  <c r="U211" i="43"/>
  <c r="U176" i="43"/>
  <c r="U141" i="43"/>
  <c r="U106" i="43"/>
  <c r="U71" i="43"/>
  <c r="AU69" i="43"/>
  <c r="AU68" i="43"/>
  <c r="O315" i="43"/>
  <c r="O280" i="43"/>
  <c r="O245" i="43"/>
  <c r="O210" i="43"/>
  <c r="O175" i="43"/>
  <c r="O140" i="43"/>
  <c r="O105" i="43"/>
  <c r="O70" i="43"/>
  <c r="AI282" i="43"/>
  <c r="AH283" i="43"/>
  <c r="T317" i="43"/>
  <c r="T282" i="43"/>
  <c r="T247" i="43"/>
  <c r="T212" i="43"/>
  <c r="T177" i="43"/>
  <c r="T142" i="43"/>
  <c r="T107" i="43"/>
  <c r="T72" i="43"/>
  <c r="AU103" i="43"/>
  <c r="N316" i="43"/>
  <c r="N281" i="43"/>
  <c r="N246" i="43"/>
  <c r="N211" i="43"/>
  <c r="N176" i="43"/>
  <c r="N141" i="43"/>
  <c r="N106" i="43"/>
  <c r="N71" i="43"/>
  <c r="AN283" i="43"/>
  <c r="AO282" i="43"/>
  <c r="AU138" i="43"/>
  <c r="AH109" i="43"/>
  <c r="AI108" i="43"/>
  <c r="AH74" i="43"/>
  <c r="AI73" i="43"/>
  <c r="AL214" i="43"/>
  <c r="AK215" i="43"/>
  <c r="AQ37" i="43" l="1"/>
  <c r="AS37" i="43" s="1"/>
  <c r="T16" i="31"/>
  <c r="AJ16" i="31"/>
  <c r="AD16" i="31"/>
  <c r="AD15" i="31"/>
  <c r="J15" i="31"/>
  <c r="N16" i="31"/>
  <c r="J16" i="31"/>
  <c r="E17" i="31"/>
  <c r="N15" i="31"/>
  <c r="Y16" i="31"/>
  <c r="T15" i="31"/>
  <c r="AJ15" i="31"/>
  <c r="AT16" i="31"/>
  <c r="AL355" i="43"/>
  <c r="AK356" i="43"/>
  <c r="AH356" i="43"/>
  <c r="AI355" i="43"/>
  <c r="AO355" i="43"/>
  <c r="AN356" i="43"/>
  <c r="AQ354" i="43"/>
  <c r="AS354" i="43" s="1"/>
  <c r="AH250" i="43"/>
  <c r="AI249" i="43"/>
  <c r="AL249" i="43"/>
  <c r="AK250" i="43"/>
  <c r="AQ248" i="43"/>
  <c r="AN250" i="43"/>
  <c r="AO249" i="43"/>
  <c r="W36" i="43"/>
  <c r="O353" i="43"/>
  <c r="AU351" i="43"/>
  <c r="AR35" i="43"/>
  <c r="AT35" i="43" s="1"/>
  <c r="AU35" i="43" s="1"/>
  <c r="W352" i="43"/>
  <c r="AR352" i="43" s="1"/>
  <c r="AT352" i="43" s="1"/>
  <c r="AU352" i="43" s="1"/>
  <c r="AQ282" i="43"/>
  <c r="AS282" i="43" s="1"/>
  <c r="AQ317" i="43"/>
  <c r="AS317" i="43" s="1"/>
  <c r="AL38" i="43"/>
  <c r="AK39" i="43"/>
  <c r="AI38" i="43"/>
  <c r="AH39" i="43"/>
  <c r="AQ108" i="43"/>
  <c r="AS108" i="43" s="1"/>
  <c r="AO39" i="43"/>
  <c r="AN40" i="43"/>
  <c r="O37" i="43"/>
  <c r="N38" i="43"/>
  <c r="N355" i="43" s="1"/>
  <c r="R38" i="43"/>
  <c r="R355" i="43" s="1"/>
  <c r="Q39" i="43"/>
  <c r="Q356" i="43" s="1"/>
  <c r="T39" i="43"/>
  <c r="T356" i="43" s="1"/>
  <c r="U38" i="43"/>
  <c r="U355" i="43" s="1"/>
  <c r="AO16" i="31"/>
  <c r="AQ142" i="43"/>
  <c r="AS142" i="43" s="1"/>
  <c r="W316" i="43"/>
  <c r="AR316" i="43" s="1"/>
  <c r="AT316" i="43" s="1"/>
  <c r="W281" i="43"/>
  <c r="AR281" i="43" s="1"/>
  <c r="AT281" i="43" s="1"/>
  <c r="W246" i="43"/>
  <c r="AR246" i="43" s="1"/>
  <c r="AT246" i="43" s="1"/>
  <c r="W211" i="43"/>
  <c r="AR211" i="43" s="1"/>
  <c r="AT211" i="43" s="1"/>
  <c r="W176" i="43"/>
  <c r="AR176" i="43" s="1"/>
  <c r="AT176" i="43" s="1"/>
  <c r="W106" i="43"/>
  <c r="AR106" i="43" s="1"/>
  <c r="AT106" i="43" s="1"/>
  <c r="W141" i="43"/>
  <c r="AR141" i="43" s="1"/>
  <c r="AT141" i="43" s="1"/>
  <c r="W71" i="43"/>
  <c r="AR71" i="43" s="1"/>
  <c r="AT71" i="43" s="1"/>
  <c r="AN110" i="43"/>
  <c r="AO109" i="43"/>
  <c r="AH110" i="43"/>
  <c r="AI109" i="43"/>
  <c r="U317" i="43"/>
  <c r="U282" i="43"/>
  <c r="U247" i="43"/>
  <c r="U212" i="43"/>
  <c r="U177" i="43"/>
  <c r="U142" i="43"/>
  <c r="U72" i="43"/>
  <c r="U107" i="43"/>
  <c r="AO215" i="43"/>
  <c r="AN216" i="43"/>
  <c r="AK145" i="43"/>
  <c r="AL144" i="43"/>
  <c r="T318" i="43"/>
  <c r="T283" i="43"/>
  <c r="T248" i="43"/>
  <c r="T213" i="43"/>
  <c r="T178" i="43"/>
  <c r="T143" i="43"/>
  <c r="T73" i="43"/>
  <c r="T108" i="43"/>
  <c r="AH216" i="43"/>
  <c r="AI215" i="43"/>
  <c r="AO318" i="43"/>
  <c r="AN319" i="43"/>
  <c r="AN144" i="43"/>
  <c r="AO143" i="43"/>
  <c r="AL109" i="43"/>
  <c r="AK110" i="43"/>
  <c r="AH320" i="43"/>
  <c r="AI319" i="43"/>
  <c r="AK216" i="43"/>
  <c r="AL215" i="43"/>
  <c r="AN284" i="43"/>
  <c r="AO283" i="43"/>
  <c r="AQ214" i="43"/>
  <c r="AS214" i="43" s="1"/>
  <c r="O316" i="43"/>
  <c r="O281" i="43"/>
  <c r="O246" i="43"/>
  <c r="O176" i="43"/>
  <c r="O211" i="43"/>
  <c r="O106" i="43"/>
  <c r="O141" i="43"/>
  <c r="O71" i="43"/>
  <c r="AQ73" i="43"/>
  <c r="AS73" i="43" s="1"/>
  <c r="Q318" i="43"/>
  <c r="Q283" i="43"/>
  <c r="Q248" i="43"/>
  <c r="Q213" i="43"/>
  <c r="Q178" i="43"/>
  <c r="Q143" i="43"/>
  <c r="Q108" i="43"/>
  <c r="Q73" i="43"/>
  <c r="AK75" i="43"/>
  <c r="AL74" i="43"/>
  <c r="AO74" i="43"/>
  <c r="AN75" i="43"/>
  <c r="AN180" i="43"/>
  <c r="AO179" i="43"/>
  <c r="W315" i="43"/>
  <c r="AR315" i="43" s="1"/>
  <c r="AT315" i="43" s="1"/>
  <c r="W280" i="43"/>
  <c r="AR280" i="43" s="1"/>
  <c r="AT280" i="43" s="1"/>
  <c r="AU280" i="43" s="1"/>
  <c r="W210" i="43"/>
  <c r="AR210" i="43" s="1"/>
  <c r="AT210" i="43" s="1"/>
  <c r="AU210" i="43" s="1"/>
  <c r="W245" i="43"/>
  <c r="AR245" i="43" s="1"/>
  <c r="AT245" i="43" s="1"/>
  <c r="W175" i="43"/>
  <c r="AR175" i="43" s="1"/>
  <c r="AT175" i="43" s="1"/>
  <c r="AU175" i="43" s="1"/>
  <c r="W140" i="43"/>
  <c r="AR140" i="43" s="1"/>
  <c r="AT140" i="43" s="1"/>
  <c r="AU140" i="43" s="1"/>
  <c r="W105" i="43"/>
  <c r="AR105" i="43" s="1"/>
  <c r="AT105" i="43" s="1"/>
  <c r="W70" i="43"/>
  <c r="AR70" i="43" s="1"/>
  <c r="AT70" i="43" s="1"/>
  <c r="AH144" i="43"/>
  <c r="AI143" i="43"/>
  <c r="R317" i="43"/>
  <c r="R282" i="43"/>
  <c r="R247" i="43"/>
  <c r="R212" i="43"/>
  <c r="R177" i="43"/>
  <c r="R142" i="43"/>
  <c r="R107" i="43"/>
  <c r="R72" i="43"/>
  <c r="AQ178" i="43"/>
  <c r="AS178" i="43" s="1"/>
  <c r="AH75" i="43"/>
  <c r="AI74" i="43"/>
  <c r="N317" i="43"/>
  <c r="N282" i="43"/>
  <c r="N247" i="43"/>
  <c r="N212" i="43"/>
  <c r="N142" i="43"/>
  <c r="N177" i="43"/>
  <c r="N107" i="43"/>
  <c r="N72" i="43"/>
  <c r="AI283" i="43"/>
  <c r="AH284" i="43"/>
  <c r="AH180" i="43"/>
  <c r="AI179" i="43"/>
  <c r="AK319" i="43"/>
  <c r="AL318" i="43"/>
  <c r="AK180" i="43"/>
  <c r="AL179" i="43"/>
  <c r="AL283" i="43"/>
  <c r="AK284" i="43"/>
  <c r="AQ38" i="43" l="1"/>
  <c r="AS38" i="43" s="1"/>
  <c r="AQ109" i="43"/>
  <c r="AS109" i="43" s="1"/>
  <c r="AU211" i="43"/>
  <c r="AJ17" i="31"/>
  <c r="Y18" i="31"/>
  <c r="E18" i="31"/>
  <c r="T17" i="31"/>
  <c r="Y17" i="31"/>
  <c r="AO356" i="43"/>
  <c r="AN357" i="43"/>
  <c r="AH357" i="43"/>
  <c r="AI356" i="43"/>
  <c r="AK357" i="43"/>
  <c r="AL356" i="43"/>
  <c r="AQ355" i="43"/>
  <c r="AS355" i="43" s="1"/>
  <c r="AO250" i="43"/>
  <c r="AN251" i="43"/>
  <c r="AL250" i="43"/>
  <c r="AK251" i="43"/>
  <c r="AQ249" i="43"/>
  <c r="AH251" i="43"/>
  <c r="AI250" i="43"/>
  <c r="W37" i="43"/>
  <c r="O354" i="43"/>
  <c r="AU315" i="43"/>
  <c r="AU316" i="43"/>
  <c r="AR36" i="43"/>
  <c r="AT36" i="43" s="1"/>
  <c r="AU36" i="43" s="1"/>
  <c r="W353" i="43"/>
  <c r="AR353" i="43" s="1"/>
  <c r="AT353" i="43" s="1"/>
  <c r="AU353" i="43" s="1"/>
  <c r="AQ318" i="43"/>
  <c r="AS318" i="43" s="1"/>
  <c r="AQ283" i="43"/>
  <c r="AS283" i="43" s="1"/>
  <c r="AO40" i="43"/>
  <c r="AN41" i="43"/>
  <c r="AI39" i="43"/>
  <c r="AH40" i="43"/>
  <c r="AL39" i="43"/>
  <c r="AK40" i="43"/>
  <c r="U39" i="43"/>
  <c r="U356" i="43" s="1"/>
  <c r="T40" i="43"/>
  <c r="T357" i="43" s="1"/>
  <c r="Q40" i="43"/>
  <c r="Q357" i="43" s="1"/>
  <c r="R39" i="43"/>
  <c r="R356" i="43" s="1"/>
  <c r="O38" i="43"/>
  <c r="N39" i="43"/>
  <c r="N356" i="43" s="1"/>
  <c r="AQ215" i="43"/>
  <c r="AS215" i="43" s="1"/>
  <c r="AO17" i="31"/>
  <c r="AS248" i="43"/>
  <c r="AQ143" i="43"/>
  <c r="AS143" i="43" s="1"/>
  <c r="AU281" i="43"/>
  <c r="AU141" i="43"/>
  <c r="AH76" i="43"/>
  <c r="AI75" i="43"/>
  <c r="AL75" i="43"/>
  <c r="AK76" i="43"/>
  <c r="AL216" i="43"/>
  <c r="AK217" i="43"/>
  <c r="AN320" i="43"/>
  <c r="AO319" i="43"/>
  <c r="AU106" i="43"/>
  <c r="AK320" i="43"/>
  <c r="AL319" i="43"/>
  <c r="AQ74" i="43"/>
  <c r="AS74" i="43" s="1"/>
  <c r="AK285" i="43"/>
  <c r="AL284" i="43"/>
  <c r="AH181" i="43"/>
  <c r="AI180" i="43"/>
  <c r="AU105" i="43"/>
  <c r="AL145" i="43"/>
  <c r="AK146" i="43"/>
  <c r="AH111" i="43"/>
  <c r="AI110" i="43"/>
  <c r="AU176" i="43"/>
  <c r="AI284" i="43"/>
  <c r="AH285" i="43"/>
  <c r="W317" i="43"/>
  <c r="AR317" i="43" s="1"/>
  <c r="AT317" i="43" s="1"/>
  <c r="AU317" i="43" s="1"/>
  <c r="W282" i="43"/>
  <c r="AR282" i="43" s="1"/>
  <c r="AT282" i="43" s="1"/>
  <c r="AU282" i="43" s="1"/>
  <c r="W212" i="43"/>
  <c r="AR212" i="43" s="1"/>
  <c r="AT212" i="43" s="1"/>
  <c r="AU212" i="43" s="1"/>
  <c r="W247" i="43"/>
  <c r="AR247" i="43" s="1"/>
  <c r="AT247" i="43" s="1"/>
  <c r="AU247" i="43" s="1"/>
  <c r="W177" i="43"/>
  <c r="AR177" i="43" s="1"/>
  <c r="AT177" i="43" s="1"/>
  <c r="AU177" i="43" s="1"/>
  <c r="W142" i="43"/>
  <c r="AR142" i="43" s="1"/>
  <c r="AT142" i="43" s="1"/>
  <c r="AU142" i="43" s="1"/>
  <c r="W107" i="43"/>
  <c r="W72" i="43"/>
  <c r="AR72" i="43" s="1"/>
  <c r="AT72" i="43" s="1"/>
  <c r="AU72" i="43" s="1"/>
  <c r="AH321" i="43"/>
  <c r="AI320" i="43"/>
  <c r="AL110" i="43"/>
  <c r="AK111" i="43"/>
  <c r="AQ179" i="43"/>
  <c r="AS179" i="43" s="1"/>
  <c r="Q319" i="43"/>
  <c r="Q284" i="43"/>
  <c r="Q249" i="43"/>
  <c r="Q214" i="43"/>
  <c r="Q179" i="43"/>
  <c r="Q144" i="43"/>
  <c r="Q74" i="43"/>
  <c r="Q109" i="43"/>
  <c r="AH217" i="43"/>
  <c r="AI216" i="43"/>
  <c r="AN217" i="43"/>
  <c r="AO216" i="43"/>
  <c r="AL180" i="43"/>
  <c r="AK181" i="43"/>
  <c r="O317" i="43"/>
  <c r="O282" i="43"/>
  <c r="O247" i="43"/>
  <c r="O212" i="43"/>
  <c r="O177" i="43"/>
  <c r="O142" i="43"/>
  <c r="O107" i="43"/>
  <c r="O72" i="43"/>
  <c r="AU246" i="43"/>
  <c r="AU245" i="43"/>
  <c r="AN181" i="43"/>
  <c r="AO180" i="43"/>
  <c r="R318" i="43"/>
  <c r="R283" i="43"/>
  <c r="R248" i="43"/>
  <c r="R213" i="43"/>
  <c r="R178" i="43"/>
  <c r="R143" i="43"/>
  <c r="R108" i="43"/>
  <c r="R73" i="43"/>
  <c r="U318" i="43"/>
  <c r="U283" i="43"/>
  <c r="U248" i="43"/>
  <c r="U213" i="43"/>
  <c r="U178" i="43"/>
  <c r="U143" i="43"/>
  <c r="U108" i="43"/>
  <c r="U73" i="43"/>
  <c r="AO110" i="43"/>
  <c r="AN111" i="43"/>
  <c r="AU70" i="43"/>
  <c r="AU71" i="43"/>
  <c r="AO144" i="43"/>
  <c r="AN145" i="43"/>
  <c r="N318" i="43"/>
  <c r="N283" i="43"/>
  <c r="N213" i="43"/>
  <c r="N248" i="43"/>
  <c r="N178" i="43"/>
  <c r="N108" i="43"/>
  <c r="N143" i="43"/>
  <c r="N73" i="43"/>
  <c r="AH145" i="43"/>
  <c r="AI144" i="43"/>
  <c r="AN76" i="43"/>
  <c r="AO75" i="43"/>
  <c r="T319" i="43"/>
  <c r="T284" i="43"/>
  <c r="T249" i="43"/>
  <c r="T214" i="43"/>
  <c r="T179" i="43"/>
  <c r="T144" i="43"/>
  <c r="T109" i="43"/>
  <c r="T74" i="43"/>
  <c r="AN285" i="43"/>
  <c r="AO284" i="43"/>
  <c r="AQ39" i="43" l="1"/>
  <c r="AS39" i="43" s="1"/>
  <c r="N17" i="31"/>
  <c r="N18" i="31"/>
  <c r="Y19" i="31"/>
  <c r="T19" i="31"/>
  <c r="E19" i="31"/>
  <c r="J17" i="31"/>
  <c r="AT18" i="31"/>
  <c r="AD17" i="31"/>
  <c r="AD19" i="31"/>
  <c r="T18" i="31"/>
  <c r="AT17" i="31"/>
  <c r="J18" i="31"/>
  <c r="AD18" i="31"/>
  <c r="AJ19" i="31"/>
  <c r="AJ18" i="31"/>
  <c r="AT19" i="31"/>
  <c r="AQ356" i="43"/>
  <c r="AS356" i="43" s="1"/>
  <c r="J19" i="31"/>
  <c r="AL357" i="43"/>
  <c r="AK358" i="43"/>
  <c r="AI357" i="43"/>
  <c r="AH358" i="43"/>
  <c r="AN358" i="43"/>
  <c r="AO357" i="43"/>
  <c r="AI251" i="43"/>
  <c r="AH252" i="43"/>
  <c r="AK252" i="43"/>
  <c r="AL251" i="43"/>
  <c r="AQ250" i="43"/>
  <c r="AN252" i="43"/>
  <c r="AO251" i="43"/>
  <c r="W38" i="43"/>
  <c r="O355" i="43"/>
  <c r="AR37" i="43"/>
  <c r="AT37" i="43" s="1"/>
  <c r="AU37" i="43" s="1"/>
  <c r="W354" i="43"/>
  <c r="AR354" i="43" s="1"/>
  <c r="AT354" i="43" s="1"/>
  <c r="AU354" i="43" s="1"/>
  <c r="AQ319" i="43"/>
  <c r="AS319" i="43" s="1"/>
  <c r="AQ110" i="43"/>
  <c r="AS110" i="43" s="1"/>
  <c r="AK41" i="43"/>
  <c r="AL40" i="43"/>
  <c r="AH41" i="43"/>
  <c r="AI40" i="43"/>
  <c r="AO41" i="43"/>
  <c r="AN42" i="43"/>
  <c r="AQ284" i="43"/>
  <c r="AS284" i="43" s="1"/>
  <c r="N40" i="43"/>
  <c r="N357" i="43" s="1"/>
  <c r="O39" i="43"/>
  <c r="Q41" i="43"/>
  <c r="Q358" i="43" s="1"/>
  <c r="R40" i="43"/>
  <c r="R357" i="43" s="1"/>
  <c r="AS249" i="43"/>
  <c r="U40" i="43"/>
  <c r="U357" i="43" s="1"/>
  <c r="T41" i="43"/>
  <c r="T358" i="43" s="1"/>
  <c r="AO18" i="31"/>
  <c r="AR107" i="43"/>
  <c r="AT107" i="43" s="1"/>
  <c r="AU107" i="43" s="1"/>
  <c r="AQ144" i="43"/>
  <c r="AS144" i="43" s="1"/>
  <c r="W318" i="43"/>
  <c r="AR318" i="43" s="1"/>
  <c r="AT318" i="43" s="1"/>
  <c r="AU318" i="43" s="1"/>
  <c r="W283" i="43"/>
  <c r="AR283" i="43" s="1"/>
  <c r="AT283" i="43" s="1"/>
  <c r="AU283" i="43" s="1"/>
  <c r="W248" i="43"/>
  <c r="AR248" i="43" s="1"/>
  <c r="AT248" i="43" s="1"/>
  <c r="AU248" i="43" s="1"/>
  <c r="W178" i="43"/>
  <c r="AR178" i="43" s="1"/>
  <c r="AT178" i="43" s="1"/>
  <c r="AU178" i="43" s="1"/>
  <c r="W213" i="43"/>
  <c r="AR213" i="43" s="1"/>
  <c r="AT213" i="43" s="1"/>
  <c r="AU213" i="43" s="1"/>
  <c r="W143" i="43"/>
  <c r="AR143" i="43" s="1"/>
  <c r="AT143" i="43" s="1"/>
  <c r="AU143" i="43" s="1"/>
  <c r="W108" i="43"/>
  <c r="W73" i="43"/>
  <c r="AR73" i="43" s="1"/>
  <c r="AT73" i="43" s="1"/>
  <c r="AU73" i="43" s="1"/>
  <c r="AL111" i="43"/>
  <c r="AK112" i="43"/>
  <c r="AI285" i="43"/>
  <c r="AH286" i="43"/>
  <c r="AI181" i="43"/>
  <c r="AH182" i="43"/>
  <c r="U319" i="43"/>
  <c r="U284" i="43"/>
  <c r="U249" i="43"/>
  <c r="U214" i="43"/>
  <c r="U179" i="43"/>
  <c r="U109" i="43"/>
  <c r="U74" i="43"/>
  <c r="U144" i="43"/>
  <c r="AH146" i="43"/>
  <c r="AI145" i="43"/>
  <c r="AN218" i="43"/>
  <c r="AO217" i="43"/>
  <c r="R319" i="43"/>
  <c r="R249" i="43"/>
  <c r="R284" i="43"/>
  <c r="R214" i="43"/>
  <c r="R179" i="43"/>
  <c r="R144" i="43"/>
  <c r="R109" i="43"/>
  <c r="R74" i="43"/>
  <c r="AI111" i="43"/>
  <c r="AH112" i="43"/>
  <c r="AO320" i="43"/>
  <c r="AN321" i="43"/>
  <c r="AO285" i="43"/>
  <c r="AN286" i="43"/>
  <c r="T320" i="43"/>
  <c r="T285" i="43"/>
  <c r="T250" i="43"/>
  <c r="T180" i="43"/>
  <c r="T215" i="43"/>
  <c r="T145" i="43"/>
  <c r="T110" i="43"/>
  <c r="T75" i="43"/>
  <c r="AK147" i="43"/>
  <c r="AL146" i="43"/>
  <c r="AK286" i="43"/>
  <c r="AL285" i="43"/>
  <c r="AL217" i="43"/>
  <c r="AK218" i="43"/>
  <c r="N319" i="43"/>
  <c r="N284" i="43"/>
  <c r="N249" i="43"/>
  <c r="N214" i="43"/>
  <c r="N179" i="43"/>
  <c r="N144" i="43"/>
  <c r="N109" i="43"/>
  <c r="N74" i="43"/>
  <c r="AI217" i="43"/>
  <c r="AH218" i="43"/>
  <c r="AI321" i="43"/>
  <c r="AH322" i="43"/>
  <c r="AQ216" i="43"/>
  <c r="AS216" i="43" s="1"/>
  <c r="O318" i="43"/>
  <c r="O283" i="43"/>
  <c r="O248" i="43"/>
  <c r="O213" i="43"/>
  <c r="O178" i="43"/>
  <c r="O143" i="43"/>
  <c r="O108" i="43"/>
  <c r="O73" i="43"/>
  <c r="AK182" i="43"/>
  <c r="AL181" i="43"/>
  <c r="AK77" i="43"/>
  <c r="AL76" i="43"/>
  <c r="Q320" i="43"/>
  <c r="Q285" i="43"/>
  <c r="Q250" i="43"/>
  <c r="Q215" i="43"/>
  <c r="Q180" i="43"/>
  <c r="Q145" i="43"/>
  <c r="Q110" i="43"/>
  <c r="Q75" i="43"/>
  <c r="AO145" i="43"/>
  <c r="AQ145" i="43" s="1"/>
  <c r="AS145" i="43" s="1"/>
  <c r="AN146" i="43"/>
  <c r="AO111" i="43"/>
  <c r="AN112" i="43"/>
  <c r="AN182" i="43"/>
  <c r="AO181" i="43"/>
  <c r="AQ180" i="43"/>
  <c r="AS180" i="43" s="1"/>
  <c r="AK321" i="43"/>
  <c r="AL320" i="43"/>
  <c r="AQ75" i="43"/>
  <c r="AS75" i="43" s="1"/>
  <c r="AI76" i="43"/>
  <c r="AH77" i="43"/>
  <c r="AN77" i="43"/>
  <c r="AO76" i="43"/>
  <c r="AQ320" i="43" l="1"/>
  <c r="AS320" i="43" s="1"/>
  <c r="AT20" i="31"/>
  <c r="J20" i="31"/>
  <c r="N19" i="31"/>
  <c r="T20" i="31"/>
  <c r="Y20" i="31"/>
  <c r="E20" i="31"/>
  <c r="AD20" i="31"/>
  <c r="AJ20" i="31"/>
  <c r="AO358" i="43"/>
  <c r="AN359" i="43"/>
  <c r="AH359" i="43"/>
  <c r="AI358" i="43"/>
  <c r="AL358" i="43"/>
  <c r="AK359" i="43"/>
  <c r="AQ357" i="43"/>
  <c r="AS357" i="43" s="1"/>
  <c r="AN253" i="43"/>
  <c r="AO252" i="43"/>
  <c r="AQ251" i="43"/>
  <c r="AL252" i="43"/>
  <c r="AK253" i="43"/>
  <c r="AI252" i="43"/>
  <c r="AH253" i="43"/>
  <c r="AQ40" i="43"/>
  <c r="AS40" i="43" s="1"/>
  <c r="AQ285" i="43"/>
  <c r="W39" i="43"/>
  <c r="O356" i="43"/>
  <c r="AR38" i="43"/>
  <c r="AT38" i="43" s="1"/>
  <c r="AU38" i="43" s="1"/>
  <c r="W355" i="43"/>
  <c r="AR355" i="43" s="1"/>
  <c r="AT355" i="43" s="1"/>
  <c r="AU355" i="43" s="1"/>
  <c r="AQ111" i="43"/>
  <c r="AS111" i="43" s="1"/>
  <c r="AN43" i="43"/>
  <c r="AO42" i="43"/>
  <c r="AI41" i="43"/>
  <c r="AH42" i="43"/>
  <c r="AL41" i="43"/>
  <c r="AK42" i="43"/>
  <c r="U41" i="43"/>
  <c r="U358" i="43" s="1"/>
  <c r="T42" i="43"/>
  <c r="T359" i="43" s="1"/>
  <c r="AS250" i="43"/>
  <c r="R41" i="43"/>
  <c r="R358" i="43" s="1"/>
  <c r="Q42" i="43"/>
  <c r="Q359" i="43" s="1"/>
  <c r="O40" i="43"/>
  <c r="N41" i="43"/>
  <c r="N358" i="43" s="1"/>
  <c r="AO19" i="31"/>
  <c r="AR108" i="43"/>
  <c r="AT108" i="43" s="1"/>
  <c r="AU108" i="43" s="1"/>
  <c r="AQ217" i="43"/>
  <c r="AS217" i="43" s="1"/>
  <c r="AN183" i="43"/>
  <c r="AO182" i="43"/>
  <c r="AI146" i="43"/>
  <c r="AH147" i="43"/>
  <c r="AL112" i="43"/>
  <c r="AK113" i="43"/>
  <c r="AN113" i="43"/>
  <c r="AO112" i="43"/>
  <c r="AI218" i="43"/>
  <c r="AH219" i="43"/>
  <c r="AS285" i="43"/>
  <c r="AN287" i="43"/>
  <c r="AO286" i="43"/>
  <c r="W319" i="43"/>
  <c r="AR319" i="43" s="1"/>
  <c r="AT319" i="43" s="1"/>
  <c r="AU319" i="43" s="1"/>
  <c r="W284" i="43"/>
  <c r="AR284" i="43" s="1"/>
  <c r="AT284" i="43" s="1"/>
  <c r="AU284" i="43" s="1"/>
  <c r="W249" i="43"/>
  <c r="AR249" i="43" s="1"/>
  <c r="AT249" i="43" s="1"/>
  <c r="AU249" i="43" s="1"/>
  <c r="W214" i="43"/>
  <c r="AR214" i="43" s="1"/>
  <c r="AT214" i="43" s="1"/>
  <c r="AU214" i="43" s="1"/>
  <c r="W179" i="43"/>
  <c r="AR179" i="43" s="1"/>
  <c r="AT179" i="43" s="1"/>
  <c r="AU179" i="43" s="1"/>
  <c r="W144" i="43"/>
  <c r="AR144" i="43" s="1"/>
  <c r="AT144" i="43" s="1"/>
  <c r="AU144" i="43" s="1"/>
  <c r="W109" i="43"/>
  <c r="W74" i="43"/>
  <c r="AR74" i="43" s="1"/>
  <c r="AT74" i="43" s="1"/>
  <c r="AU74" i="43" s="1"/>
  <c r="AH78" i="43"/>
  <c r="AI77" i="43"/>
  <c r="R320" i="43"/>
  <c r="R285" i="43"/>
  <c r="R250" i="43"/>
  <c r="R215" i="43"/>
  <c r="R180" i="43"/>
  <c r="R145" i="43"/>
  <c r="R110" i="43"/>
  <c r="R75" i="43"/>
  <c r="AK219" i="43"/>
  <c r="AL218" i="43"/>
  <c r="AO77" i="43"/>
  <c r="AN78" i="43"/>
  <c r="AQ76" i="43"/>
  <c r="AS76" i="43" s="1"/>
  <c r="AQ181" i="43"/>
  <c r="AS181" i="43" s="1"/>
  <c r="AL286" i="43"/>
  <c r="AK287" i="43"/>
  <c r="AK322" i="43"/>
  <c r="AL321" i="43"/>
  <c r="AN147" i="43"/>
  <c r="AO146" i="43"/>
  <c r="AK78" i="43"/>
  <c r="AL77" i="43"/>
  <c r="AK183" i="43"/>
  <c r="AL182" i="43"/>
  <c r="O319" i="43"/>
  <c r="O284" i="43"/>
  <c r="O249" i="43"/>
  <c r="O179" i="43"/>
  <c r="O214" i="43"/>
  <c r="O144" i="43"/>
  <c r="O109" i="43"/>
  <c r="O74" i="43"/>
  <c r="AO321" i="43"/>
  <c r="AN322" i="43"/>
  <c r="N320" i="43"/>
  <c r="N285" i="43"/>
  <c r="N250" i="43"/>
  <c r="N215" i="43"/>
  <c r="N180" i="43"/>
  <c r="N145" i="43"/>
  <c r="N75" i="43"/>
  <c r="N110" i="43"/>
  <c r="AK148" i="43"/>
  <c r="AL147" i="43"/>
  <c r="AN219" i="43"/>
  <c r="AO218" i="43"/>
  <c r="AH183" i="43"/>
  <c r="AI182" i="43"/>
  <c r="AI322" i="43"/>
  <c r="AH323" i="43"/>
  <c r="T321" i="43"/>
  <c r="T286" i="43"/>
  <c r="T251" i="43"/>
  <c r="T216" i="43"/>
  <c r="T181" i="43"/>
  <c r="T146" i="43"/>
  <c r="T111" i="43"/>
  <c r="T76" i="43"/>
  <c r="Q321" i="43"/>
  <c r="Q286" i="43"/>
  <c r="Q251" i="43"/>
  <c r="Q181" i="43"/>
  <c r="Q216" i="43"/>
  <c r="Q146" i="43"/>
  <c r="Q76" i="43"/>
  <c r="Q111" i="43"/>
  <c r="U320" i="43"/>
  <c r="U285" i="43"/>
  <c r="U250" i="43"/>
  <c r="U215" i="43"/>
  <c r="U180" i="43"/>
  <c r="U145" i="43"/>
  <c r="U75" i="43"/>
  <c r="U110" i="43"/>
  <c r="AI112" i="43"/>
  <c r="AH113" i="43"/>
  <c r="AI286" i="43"/>
  <c r="AH287" i="43"/>
  <c r="AQ358" i="43" l="1"/>
  <c r="AS358" i="43" s="1"/>
  <c r="AQ41" i="43"/>
  <c r="AS41" i="43" s="1"/>
  <c r="AD21" i="31"/>
  <c r="AJ21" i="31"/>
  <c r="AT21" i="31"/>
  <c r="J21" i="31"/>
  <c r="N20" i="31"/>
  <c r="Y21" i="31"/>
  <c r="T21" i="31"/>
  <c r="E21" i="31"/>
  <c r="AK360" i="43"/>
  <c r="AL359" i="43"/>
  <c r="AI359" i="43"/>
  <c r="AH360" i="43"/>
  <c r="AO359" i="43"/>
  <c r="AN360" i="43"/>
  <c r="AH254" i="43"/>
  <c r="AI253" i="43"/>
  <c r="AK254" i="43"/>
  <c r="AL253" i="43"/>
  <c r="AQ252" i="43"/>
  <c r="AN254" i="43"/>
  <c r="AO253" i="43"/>
  <c r="AR39" i="43"/>
  <c r="AT39" i="43" s="1"/>
  <c r="AU39" i="43" s="1"/>
  <c r="W356" i="43"/>
  <c r="AR356" i="43" s="1"/>
  <c r="AT356" i="43" s="1"/>
  <c r="AU356" i="43" s="1"/>
  <c r="W40" i="43"/>
  <c r="O357" i="43"/>
  <c r="AQ321" i="43"/>
  <c r="AS321" i="43" s="1"/>
  <c r="AQ286" i="43"/>
  <c r="AQ146" i="43"/>
  <c r="AS146" i="43" s="1"/>
  <c r="AL42" i="43"/>
  <c r="AK43" i="43"/>
  <c r="AI42" i="43"/>
  <c r="AH43" i="43"/>
  <c r="AQ112" i="43"/>
  <c r="AS112" i="43" s="1"/>
  <c r="AN44" i="43"/>
  <c r="AO43" i="43"/>
  <c r="AS251" i="43"/>
  <c r="N42" i="43"/>
  <c r="N359" i="43" s="1"/>
  <c r="O41" i="43"/>
  <c r="R42" i="43"/>
  <c r="R359" i="43" s="1"/>
  <c r="Q43" i="43"/>
  <c r="Q360" i="43" s="1"/>
  <c r="T43" i="43"/>
  <c r="T360" i="43" s="1"/>
  <c r="U42" i="43"/>
  <c r="U359" i="43" s="1"/>
  <c r="AO20" i="31"/>
  <c r="AR109" i="43"/>
  <c r="AT109" i="43" s="1"/>
  <c r="AU109" i="43" s="1"/>
  <c r="O320" i="43"/>
  <c r="O285" i="43"/>
  <c r="O250" i="43"/>
  <c r="O215" i="43"/>
  <c r="O180" i="43"/>
  <c r="O110" i="43"/>
  <c r="O145" i="43"/>
  <c r="O75" i="43"/>
  <c r="AQ77" i="43"/>
  <c r="AS77" i="43" s="1"/>
  <c r="AQ218" i="43"/>
  <c r="AS218" i="43" s="1"/>
  <c r="R321" i="43"/>
  <c r="R286" i="43"/>
  <c r="R251" i="43"/>
  <c r="R216" i="43"/>
  <c r="R181" i="43"/>
  <c r="R146" i="43"/>
  <c r="R76" i="43"/>
  <c r="R111" i="43"/>
  <c r="AL78" i="43"/>
  <c r="AK79" i="43"/>
  <c r="AL287" i="43"/>
  <c r="AK288" i="43"/>
  <c r="AK220" i="43"/>
  <c r="AL219" i="43"/>
  <c r="AN114" i="43"/>
  <c r="AO113" i="43"/>
  <c r="N321" i="43"/>
  <c r="N286" i="43"/>
  <c r="N251" i="43"/>
  <c r="N216" i="43"/>
  <c r="N181" i="43"/>
  <c r="N146" i="43"/>
  <c r="N111" i="43"/>
  <c r="N76" i="43"/>
  <c r="AH184" i="43"/>
  <c r="AI183" i="43"/>
  <c r="AN323" i="43"/>
  <c r="AO322" i="43"/>
  <c r="AS286" i="43"/>
  <c r="AO287" i="43"/>
  <c r="AN288" i="43"/>
  <c r="AK184" i="43"/>
  <c r="AL183" i="43"/>
  <c r="AI113" i="43"/>
  <c r="AH114" i="43"/>
  <c r="AO147" i="43"/>
  <c r="AN148" i="43"/>
  <c r="AK114" i="43"/>
  <c r="AL113" i="43"/>
  <c r="U321" i="43"/>
  <c r="U286" i="43"/>
  <c r="U251" i="43"/>
  <c r="U216" i="43"/>
  <c r="U181" i="43"/>
  <c r="U146" i="43"/>
  <c r="U111" i="43"/>
  <c r="U76" i="43"/>
  <c r="AN220" i="43"/>
  <c r="AO219" i="43"/>
  <c r="AH220" i="43"/>
  <c r="AI219" i="43"/>
  <c r="AO183" i="43"/>
  <c r="AN184" i="43"/>
  <c r="T322" i="43"/>
  <c r="T287" i="43"/>
  <c r="T252" i="43"/>
  <c r="T182" i="43"/>
  <c r="T217" i="43"/>
  <c r="T147" i="43"/>
  <c r="T77" i="43"/>
  <c r="T112" i="43"/>
  <c r="AL322" i="43"/>
  <c r="AK323" i="43"/>
  <c r="AH79" i="43"/>
  <c r="AI78" i="43"/>
  <c r="AH148" i="43"/>
  <c r="AI147" i="43"/>
  <c r="AH288" i="43"/>
  <c r="AI287" i="43"/>
  <c r="Q322" i="43"/>
  <c r="Q287" i="43"/>
  <c r="Q252" i="43"/>
  <c r="Q217" i="43"/>
  <c r="Q182" i="43"/>
  <c r="Q112" i="43"/>
  <c r="Q147" i="43"/>
  <c r="Q77" i="43"/>
  <c r="AH324" i="43"/>
  <c r="AI323" i="43"/>
  <c r="AL148" i="43"/>
  <c r="AK149" i="43"/>
  <c r="AQ182" i="43"/>
  <c r="AS182" i="43" s="1"/>
  <c r="AO78" i="43"/>
  <c r="AN79" i="43"/>
  <c r="AQ42" i="43" l="1"/>
  <c r="AS42" i="43" s="1"/>
  <c r="Y22" i="31"/>
  <c r="E22" i="31"/>
  <c r="N21" i="31"/>
  <c r="AN361" i="43"/>
  <c r="AO360" i="43"/>
  <c r="AJ341" i="28"/>
  <c r="AM25" i="28"/>
  <c r="AM130" i="28"/>
  <c r="AM341" i="28"/>
  <c r="P25" i="28"/>
  <c r="AJ235" i="28"/>
  <c r="AJ130" i="28"/>
  <c r="AM165" i="28"/>
  <c r="AM305" i="28"/>
  <c r="AM95" i="28"/>
  <c r="AJ165" i="28"/>
  <c r="AJ60" i="28"/>
  <c r="AJ95" i="28"/>
  <c r="S25" i="28"/>
  <c r="AM200" i="28"/>
  <c r="AM60" i="28"/>
  <c r="AJ200" i="28"/>
  <c r="AM235" i="28"/>
  <c r="AJ305" i="28"/>
  <c r="AJ25" i="28"/>
  <c r="AJ270" i="28"/>
  <c r="AM270" i="28"/>
  <c r="AI360" i="43"/>
  <c r="AH361" i="43"/>
  <c r="AQ359" i="43"/>
  <c r="AS359" i="43" s="1"/>
  <c r="AG341" i="28"/>
  <c r="AG25" i="28"/>
  <c r="AG165" i="28"/>
  <c r="AG235" i="28"/>
  <c r="AG95" i="28"/>
  <c r="AG305" i="28"/>
  <c r="AG60" i="28"/>
  <c r="AG200" i="28"/>
  <c r="AG130" i="28"/>
  <c r="M25" i="28"/>
  <c r="AG270" i="28"/>
  <c r="AK361" i="43"/>
  <c r="AL360" i="43"/>
  <c r="AO254" i="43"/>
  <c r="AN255" i="43"/>
  <c r="AQ253" i="43"/>
  <c r="AS253" i="43" s="1"/>
  <c r="AK255" i="43"/>
  <c r="AL254" i="43"/>
  <c r="AH255" i="43"/>
  <c r="AI254" i="43"/>
  <c r="W41" i="43"/>
  <c r="O358" i="43"/>
  <c r="AR40" i="43"/>
  <c r="AT40" i="43" s="1"/>
  <c r="AU40" i="43" s="1"/>
  <c r="W357" i="43"/>
  <c r="AR357" i="43" s="1"/>
  <c r="AT357" i="43" s="1"/>
  <c r="AU357" i="43" s="1"/>
  <c r="AQ322" i="43"/>
  <c r="AS322" i="43" s="1"/>
  <c r="AQ113" i="43"/>
  <c r="AS113" i="43" s="1"/>
  <c r="AN45" i="43"/>
  <c r="AO44" i="43"/>
  <c r="AH44" i="43"/>
  <c r="AI43" i="43"/>
  <c r="AQ287" i="43"/>
  <c r="AS287" i="43" s="1"/>
  <c r="AK44" i="43"/>
  <c r="AL43" i="43"/>
  <c r="AQ147" i="43"/>
  <c r="AS147" i="43" s="1"/>
  <c r="U43" i="43"/>
  <c r="U360" i="43" s="1"/>
  <c r="T44" i="43"/>
  <c r="T361" i="43" s="1"/>
  <c r="Q44" i="43"/>
  <c r="Q361" i="43" s="1"/>
  <c r="R43" i="43"/>
  <c r="R360" i="43" s="1"/>
  <c r="O42" i="43"/>
  <c r="N43" i="43"/>
  <c r="N360" i="43" s="1"/>
  <c r="AO21" i="31"/>
  <c r="AS252" i="43"/>
  <c r="AK150" i="43"/>
  <c r="AL149" i="43"/>
  <c r="AI288" i="43"/>
  <c r="AH289" i="43"/>
  <c r="AN221" i="43"/>
  <c r="AO220" i="43"/>
  <c r="N322" i="43"/>
  <c r="N287" i="43"/>
  <c r="N252" i="43"/>
  <c r="N217" i="43"/>
  <c r="N182" i="43"/>
  <c r="N147" i="43"/>
  <c r="N112" i="43"/>
  <c r="N77" i="43"/>
  <c r="AQ78" i="43"/>
  <c r="AS78" i="43" s="1"/>
  <c r="U322" i="43"/>
  <c r="U287" i="43"/>
  <c r="U252" i="43"/>
  <c r="U217" i="43"/>
  <c r="U182" i="43"/>
  <c r="U147" i="43"/>
  <c r="U112" i="43"/>
  <c r="U77" i="43"/>
  <c r="AQ183" i="43"/>
  <c r="AS183" i="43" s="1"/>
  <c r="AN80" i="43"/>
  <c r="AO79" i="43"/>
  <c r="AH149" i="43"/>
  <c r="AI148" i="43"/>
  <c r="T323" i="43"/>
  <c r="T288" i="43"/>
  <c r="T253" i="43"/>
  <c r="T218" i="43"/>
  <c r="T183" i="43"/>
  <c r="T148" i="43"/>
  <c r="T113" i="43"/>
  <c r="T78" i="43"/>
  <c r="AH221" i="43"/>
  <c r="AI220" i="43"/>
  <c r="AO148" i="43"/>
  <c r="AN149" i="43"/>
  <c r="AL184" i="43"/>
  <c r="AK185" i="43"/>
  <c r="AO323" i="43"/>
  <c r="AN324" i="43"/>
  <c r="AO114" i="43"/>
  <c r="AN115" i="43"/>
  <c r="AH115" i="43"/>
  <c r="AI114" i="43"/>
  <c r="AI324" i="43"/>
  <c r="AH325" i="43"/>
  <c r="AQ219" i="43"/>
  <c r="AS219" i="43" s="1"/>
  <c r="AK80" i="43"/>
  <c r="AL79" i="43"/>
  <c r="Q323" i="43"/>
  <c r="Q288" i="43"/>
  <c r="Q253" i="43"/>
  <c r="Q183" i="43"/>
  <c r="Q218" i="43"/>
  <c r="Q148" i="43"/>
  <c r="Q113" i="43"/>
  <c r="Q78" i="43"/>
  <c r="AI79" i="43"/>
  <c r="AH80" i="43"/>
  <c r="AH185" i="43"/>
  <c r="AI184" i="43"/>
  <c r="AK221" i="43"/>
  <c r="AL220" i="43"/>
  <c r="W320" i="43"/>
  <c r="AR320" i="43" s="1"/>
  <c r="AT320" i="43" s="1"/>
  <c r="AU320" i="43" s="1"/>
  <c r="W285" i="43"/>
  <c r="AR285" i="43" s="1"/>
  <c r="AT285" i="43" s="1"/>
  <c r="AU285" i="43" s="1"/>
  <c r="W250" i="43"/>
  <c r="AR250" i="43" s="1"/>
  <c r="AT250" i="43" s="1"/>
  <c r="AU250" i="43" s="1"/>
  <c r="W215" i="43"/>
  <c r="AR215" i="43" s="1"/>
  <c r="AT215" i="43" s="1"/>
  <c r="AU215" i="43" s="1"/>
  <c r="W180" i="43"/>
  <c r="AR180" i="43" s="1"/>
  <c r="AT180" i="43" s="1"/>
  <c r="AU180" i="43" s="1"/>
  <c r="W145" i="43"/>
  <c r="AR145" i="43" s="1"/>
  <c r="AT145" i="43" s="1"/>
  <c r="AU145" i="43" s="1"/>
  <c r="W110" i="43"/>
  <c r="W75" i="43"/>
  <c r="AR75" i="43" s="1"/>
  <c r="AT75" i="43" s="1"/>
  <c r="AU75" i="43" s="1"/>
  <c r="R322" i="43"/>
  <c r="R287" i="43"/>
  <c r="R217" i="43"/>
  <c r="R182" i="43"/>
  <c r="R252" i="43"/>
  <c r="R112" i="43"/>
  <c r="R147" i="43"/>
  <c r="R77" i="43"/>
  <c r="AK324" i="43"/>
  <c r="AL323" i="43"/>
  <c r="AN289" i="43"/>
  <c r="AO288" i="43"/>
  <c r="AL288" i="43"/>
  <c r="AK289" i="43"/>
  <c r="AK115" i="43"/>
  <c r="AL114" i="43"/>
  <c r="AO184" i="43"/>
  <c r="AN185" i="43"/>
  <c r="O321" i="43"/>
  <c r="O286" i="43"/>
  <c r="O251" i="43"/>
  <c r="O216" i="43"/>
  <c r="O181" i="43"/>
  <c r="O146" i="43"/>
  <c r="O76" i="43"/>
  <c r="O111" i="43"/>
  <c r="AQ114" i="43" l="1"/>
  <c r="AQ360" i="43"/>
  <c r="AS360" i="43" s="1"/>
  <c r="AQ43" i="43"/>
  <c r="AS43" i="43" s="1"/>
  <c r="AT22" i="31"/>
  <c r="J22" i="31"/>
  <c r="T22" i="31"/>
  <c r="Y23" i="31"/>
  <c r="E23" i="31"/>
  <c r="AD22" i="31"/>
  <c r="AJ22" i="31"/>
  <c r="M341" i="28"/>
  <c r="M270" i="28"/>
  <c r="M165" i="28"/>
  <c r="M200" i="28"/>
  <c r="M130" i="28"/>
  <c r="M235" i="28"/>
  <c r="M95" i="28"/>
  <c r="M26" i="28"/>
  <c r="M60" i="28"/>
  <c r="M305" i="28"/>
  <c r="N25" i="28"/>
  <c r="AG166" i="28"/>
  <c r="AH165" i="28"/>
  <c r="AJ26" i="28"/>
  <c r="AK25" i="28"/>
  <c r="AJ236" i="28"/>
  <c r="AK235" i="28"/>
  <c r="AG131" i="28"/>
  <c r="AH130" i="28"/>
  <c r="AG26" i="28"/>
  <c r="AH25" i="28"/>
  <c r="AK305" i="28"/>
  <c r="AJ306" i="28"/>
  <c r="AJ61" i="28"/>
  <c r="AK60" i="28"/>
  <c r="P341" i="28"/>
  <c r="P305" i="28"/>
  <c r="Q25" i="28"/>
  <c r="P270" i="28"/>
  <c r="P26" i="28"/>
  <c r="P235" i="28"/>
  <c r="P165" i="28"/>
  <c r="P200" i="28"/>
  <c r="P130" i="28"/>
  <c r="P60" i="28"/>
  <c r="P95" i="28"/>
  <c r="AH200" i="28"/>
  <c r="AG201" i="28"/>
  <c r="AH341" i="28"/>
  <c r="AG342" i="28"/>
  <c r="AM236" i="28"/>
  <c r="AN235" i="28"/>
  <c r="AJ166" i="28"/>
  <c r="AK165" i="28"/>
  <c r="AN341" i="28"/>
  <c r="AM342" i="28"/>
  <c r="AG61" i="28"/>
  <c r="AH60" i="28"/>
  <c r="AJ201" i="28"/>
  <c r="AK200" i="28"/>
  <c r="AM131" i="28"/>
  <c r="AN130" i="28"/>
  <c r="AH362" i="43"/>
  <c r="AI361" i="43"/>
  <c r="AM61" i="28"/>
  <c r="AN60" i="28"/>
  <c r="AM96" i="28"/>
  <c r="AN95" i="28"/>
  <c r="AM26" i="28"/>
  <c r="AN25" i="28"/>
  <c r="AH305" i="28"/>
  <c r="AG306" i="28"/>
  <c r="AM201" i="28"/>
  <c r="AN200" i="28"/>
  <c r="AM306" i="28"/>
  <c r="AN305" i="28"/>
  <c r="AK341" i="28"/>
  <c r="AJ342" i="28"/>
  <c r="AL361" i="43"/>
  <c r="AK362" i="43"/>
  <c r="AG96" i="28"/>
  <c r="AH95" i="28"/>
  <c r="AM271" i="28"/>
  <c r="AN270" i="28"/>
  <c r="S341" i="28"/>
  <c r="S305" i="28"/>
  <c r="T25" i="28"/>
  <c r="S270" i="28"/>
  <c r="S60" i="28"/>
  <c r="S235" i="28"/>
  <c r="S26" i="28"/>
  <c r="S200" i="28"/>
  <c r="S130" i="28"/>
  <c r="S165" i="28"/>
  <c r="S95" i="28"/>
  <c r="AN165" i="28"/>
  <c r="AM166" i="28"/>
  <c r="AH270" i="28"/>
  <c r="AG271" i="28"/>
  <c r="AG236" i="28"/>
  <c r="AH235" i="28"/>
  <c r="AK270" i="28"/>
  <c r="AJ271" i="28"/>
  <c r="AK95" i="28"/>
  <c r="AJ96" i="28"/>
  <c r="AJ131" i="28"/>
  <c r="AK130" i="28"/>
  <c r="AN362" i="43"/>
  <c r="AO361" i="43"/>
  <c r="AH256" i="43"/>
  <c r="AI255" i="43"/>
  <c r="AQ254" i="43"/>
  <c r="AK256" i="43"/>
  <c r="AL255" i="43"/>
  <c r="AO255" i="43"/>
  <c r="AN256" i="43"/>
  <c r="W42" i="43"/>
  <c r="O359" i="43"/>
  <c r="AR41" i="43"/>
  <c r="AT41" i="43" s="1"/>
  <c r="AU41" i="43" s="1"/>
  <c r="W358" i="43"/>
  <c r="AR358" i="43" s="1"/>
  <c r="AT358" i="43" s="1"/>
  <c r="AU358" i="43" s="1"/>
  <c r="AQ288" i="43"/>
  <c r="AS288" i="43" s="1"/>
  <c r="AQ323" i="43"/>
  <c r="AS323" i="43" s="1"/>
  <c r="AL44" i="43"/>
  <c r="AK45" i="43"/>
  <c r="AI44" i="43"/>
  <c r="AH45" i="43"/>
  <c r="AN46" i="43"/>
  <c r="AO45" i="43"/>
  <c r="O43" i="43"/>
  <c r="N44" i="43"/>
  <c r="N361" i="43" s="1"/>
  <c r="AQ148" i="43"/>
  <c r="AS148" i="43" s="1"/>
  <c r="R44" i="43"/>
  <c r="R361" i="43" s="1"/>
  <c r="Q45" i="43"/>
  <c r="Q362" i="43" s="1"/>
  <c r="U44" i="43"/>
  <c r="U361" i="43" s="1"/>
  <c r="T45" i="43"/>
  <c r="T362" i="43" s="1"/>
  <c r="AO22" i="31"/>
  <c r="AR110" i="43"/>
  <c r="AT110" i="43" s="1"/>
  <c r="AU110" i="43" s="1"/>
  <c r="AQ220" i="43"/>
  <c r="AS220" i="43" s="1"/>
  <c r="AK222" i="43"/>
  <c r="AL221" i="43"/>
  <c r="AH81" i="43"/>
  <c r="AI80" i="43"/>
  <c r="AH116" i="43"/>
  <c r="AI115" i="43"/>
  <c r="AS114" i="43"/>
  <c r="AK325" i="43"/>
  <c r="AL324" i="43"/>
  <c r="AO324" i="43"/>
  <c r="AN325" i="43"/>
  <c r="AN81" i="43"/>
  <c r="AO80" i="43"/>
  <c r="N323" i="43"/>
  <c r="N288" i="43"/>
  <c r="N253" i="43"/>
  <c r="N218" i="43"/>
  <c r="N183" i="43"/>
  <c r="N148" i="43"/>
  <c r="N113" i="43"/>
  <c r="N78" i="43"/>
  <c r="AH290" i="43"/>
  <c r="AI289" i="43"/>
  <c r="W321" i="43"/>
  <c r="AR321" i="43" s="1"/>
  <c r="AT321" i="43" s="1"/>
  <c r="AU321" i="43" s="1"/>
  <c r="W286" i="43"/>
  <c r="AR286" i="43" s="1"/>
  <c r="AT286" i="43" s="1"/>
  <c r="AU286" i="43" s="1"/>
  <c r="W251" i="43"/>
  <c r="AR251" i="43" s="1"/>
  <c r="AT251" i="43" s="1"/>
  <c r="AU251" i="43" s="1"/>
  <c r="W181" i="43"/>
  <c r="AR181" i="43" s="1"/>
  <c r="AT181" i="43" s="1"/>
  <c r="AU181" i="43" s="1"/>
  <c r="W216" i="43"/>
  <c r="AR216" i="43" s="1"/>
  <c r="AT216" i="43" s="1"/>
  <c r="AU216" i="43" s="1"/>
  <c r="W146" i="43"/>
  <c r="AR146" i="43" s="1"/>
  <c r="AT146" i="43" s="1"/>
  <c r="AU146" i="43" s="1"/>
  <c r="W111" i="43"/>
  <c r="W76" i="43"/>
  <c r="AR76" i="43" s="1"/>
  <c r="AT76" i="43" s="1"/>
  <c r="AU76" i="43" s="1"/>
  <c r="AN116" i="43"/>
  <c r="AO115" i="43"/>
  <c r="AK116" i="43"/>
  <c r="AL115" i="43"/>
  <c r="W322" i="43"/>
  <c r="AR322" i="43" s="1"/>
  <c r="AT322" i="43" s="1"/>
  <c r="W287" i="43"/>
  <c r="AR287" i="43" s="1"/>
  <c r="AT287" i="43" s="1"/>
  <c r="W252" i="43"/>
  <c r="AR252" i="43" s="1"/>
  <c r="AT252" i="43" s="1"/>
  <c r="W217" i="43"/>
  <c r="AR217" i="43" s="1"/>
  <c r="AT217" i="43" s="1"/>
  <c r="W182" i="43"/>
  <c r="AR182" i="43" s="1"/>
  <c r="AT182" i="43" s="1"/>
  <c r="W147" i="43"/>
  <c r="AR147" i="43" s="1"/>
  <c r="AT147" i="43" s="1"/>
  <c r="W77" i="43"/>
  <c r="AR77" i="43" s="1"/>
  <c r="AT77" i="43" s="1"/>
  <c r="W112" i="43"/>
  <c r="AI185" i="43"/>
  <c r="AH186" i="43"/>
  <c r="Q324" i="43"/>
  <c r="Q289" i="43"/>
  <c r="Q254" i="43"/>
  <c r="Q219" i="43"/>
  <c r="Q184" i="43"/>
  <c r="Q149" i="43"/>
  <c r="Q79" i="43"/>
  <c r="Q114" i="43"/>
  <c r="AH222" i="43"/>
  <c r="AI221" i="43"/>
  <c r="O322" i="43"/>
  <c r="O287" i="43"/>
  <c r="O252" i="43"/>
  <c r="O217" i="43"/>
  <c r="O182" i="43"/>
  <c r="O147" i="43"/>
  <c r="O112" i="43"/>
  <c r="O77" i="43"/>
  <c r="AI149" i="43"/>
  <c r="AH150" i="43"/>
  <c r="AL289" i="43"/>
  <c r="AK290" i="43"/>
  <c r="AL185" i="43"/>
  <c r="AK186" i="43"/>
  <c r="U323" i="43"/>
  <c r="U288" i="43"/>
  <c r="U253" i="43"/>
  <c r="U218" i="43"/>
  <c r="U183" i="43"/>
  <c r="U148" i="43"/>
  <c r="U113" i="43"/>
  <c r="U78" i="43"/>
  <c r="R323" i="43"/>
  <c r="R288" i="43"/>
  <c r="R253" i="43"/>
  <c r="R218" i="43"/>
  <c r="R183" i="43"/>
  <c r="R113" i="43"/>
  <c r="R148" i="43"/>
  <c r="R78" i="43"/>
  <c r="AQ184" i="43"/>
  <c r="AS184" i="43" s="1"/>
  <c r="AK151" i="43"/>
  <c r="AL150" i="43"/>
  <c r="AN186" i="43"/>
  <c r="AO185" i="43"/>
  <c r="AQ79" i="43"/>
  <c r="AS79" i="43" s="1"/>
  <c r="AH326" i="43"/>
  <c r="AI325" i="43"/>
  <c r="AN150" i="43"/>
  <c r="AO149" i="43"/>
  <c r="T324" i="43"/>
  <c r="T289" i="43"/>
  <c r="T254" i="43"/>
  <c r="T219" i="43"/>
  <c r="T184" i="43"/>
  <c r="T149" i="43"/>
  <c r="T114" i="43"/>
  <c r="T79" i="43"/>
  <c r="AO289" i="43"/>
  <c r="AN290" i="43"/>
  <c r="AK81" i="43"/>
  <c r="AL80" i="43"/>
  <c r="AO221" i="43"/>
  <c r="AN222" i="43"/>
  <c r="AP130" i="28" l="1"/>
  <c r="AR130" i="28" s="1"/>
  <c r="AU322" i="43"/>
  <c r="AT24" i="31" s="1"/>
  <c r="AQ44" i="43"/>
  <c r="AS44" i="43" s="1"/>
  <c r="AP95" i="28"/>
  <c r="AR95" i="28" s="1"/>
  <c r="N22" i="31"/>
  <c r="AD23" i="31"/>
  <c r="AJ23" i="31"/>
  <c r="Y24" i="31"/>
  <c r="AT23" i="31"/>
  <c r="E24" i="31"/>
  <c r="J23" i="31"/>
  <c r="AP270" i="28"/>
  <c r="AR270" i="28" s="1"/>
  <c r="T23" i="31"/>
  <c r="AP341" i="28"/>
  <c r="AR341" i="28" s="1"/>
  <c r="AJ97" i="28"/>
  <c r="AK96" i="28"/>
  <c r="AN166" i="28"/>
  <c r="AM167" i="28"/>
  <c r="AP165" i="28"/>
  <c r="AR165" i="28" s="1"/>
  <c r="Q341" i="28"/>
  <c r="Q235" i="28"/>
  <c r="Q200" i="28"/>
  <c r="Q165" i="28"/>
  <c r="Q270" i="28"/>
  <c r="Q130" i="28"/>
  <c r="Q95" i="28"/>
  <c r="Q60" i="28"/>
  <c r="Q305" i="28"/>
  <c r="V25" i="28"/>
  <c r="AP25" i="28"/>
  <c r="AR25" i="28" s="1"/>
  <c r="AH96" i="28"/>
  <c r="AG97" i="28"/>
  <c r="AM202" i="28"/>
  <c r="AN201" i="28"/>
  <c r="AM62" i="28"/>
  <c r="AN61" i="28"/>
  <c r="AJ167" i="28"/>
  <c r="AK166" i="28"/>
  <c r="AG27" i="28"/>
  <c r="AH26" i="28"/>
  <c r="AJ27" i="28"/>
  <c r="AK26" i="28"/>
  <c r="AK271" i="28"/>
  <c r="AJ272" i="28"/>
  <c r="AK363" i="43"/>
  <c r="AL362" i="43"/>
  <c r="AH306" i="28"/>
  <c r="AG307" i="28"/>
  <c r="AP200" i="28"/>
  <c r="AR200" i="28" s="1"/>
  <c r="T341" i="28"/>
  <c r="T305" i="28"/>
  <c r="T270" i="28"/>
  <c r="T235" i="28"/>
  <c r="T200" i="28"/>
  <c r="T165" i="28"/>
  <c r="T60" i="28"/>
  <c r="T130" i="28"/>
  <c r="T95" i="28"/>
  <c r="AQ361" i="43"/>
  <c r="AS361" i="43" s="1"/>
  <c r="AI362" i="43"/>
  <c r="AH363" i="43"/>
  <c r="AK201" i="28"/>
  <c r="AJ202" i="28"/>
  <c r="AN236" i="28"/>
  <c r="AM237" i="28"/>
  <c r="AG132" i="28"/>
  <c r="AH131" i="28"/>
  <c r="AH166" i="28"/>
  <c r="AG167" i="28"/>
  <c r="AJ343" i="28"/>
  <c r="AK342" i="28"/>
  <c r="AP60" i="28"/>
  <c r="AR60" i="28" s="1"/>
  <c r="AH342" i="28"/>
  <c r="AG343" i="28"/>
  <c r="AP235" i="28"/>
  <c r="AR235" i="28" s="1"/>
  <c r="N341" i="28"/>
  <c r="N270" i="28"/>
  <c r="N235" i="28"/>
  <c r="N200" i="28"/>
  <c r="N165" i="28"/>
  <c r="N130" i="28"/>
  <c r="N95" i="28"/>
  <c r="N60" i="28"/>
  <c r="N305" i="28"/>
  <c r="AO362" i="43"/>
  <c r="AN363" i="43"/>
  <c r="AG237" i="28"/>
  <c r="AH236" i="28"/>
  <c r="AN26" i="28"/>
  <c r="AM27" i="28"/>
  <c r="AH61" i="28"/>
  <c r="AG62" i="28"/>
  <c r="AK61" i="28"/>
  <c r="AJ62" i="28"/>
  <c r="AJ237" i="28"/>
  <c r="AK236" i="28"/>
  <c r="AP236" i="28" s="1"/>
  <c r="AR236" i="28" s="1"/>
  <c r="AG272" i="28"/>
  <c r="AH271" i="28"/>
  <c r="AM343" i="28"/>
  <c r="AN342" i="28"/>
  <c r="AH201" i="28"/>
  <c r="AG202" i="28"/>
  <c r="P342" i="28"/>
  <c r="P61" i="28"/>
  <c r="Q26" i="28"/>
  <c r="P271" i="28"/>
  <c r="P236" i="28"/>
  <c r="P27" i="28"/>
  <c r="P201" i="28"/>
  <c r="P166" i="28"/>
  <c r="P306" i="28"/>
  <c r="P96" i="28"/>
  <c r="P131" i="28"/>
  <c r="AK306" i="28"/>
  <c r="AJ307" i="28"/>
  <c r="AK131" i="28"/>
  <c r="AJ132" i="28"/>
  <c r="S342" i="28"/>
  <c r="S61" i="28"/>
  <c r="S306" i="28"/>
  <c r="S27" i="28"/>
  <c r="S236" i="28"/>
  <c r="S271" i="28"/>
  <c r="T26" i="28"/>
  <c r="S131" i="28"/>
  <c r="S166" i="28"/>
  <c r="S201" i="28"/>
  <c r="S96" i="28"/>
  <c r="AN271" i="28"/>
  <c r="AM272" i="28"/>
  <c r="AN306" i="28"/>
  <c r="AM307" i="28"/>
  <c r="AN96" i="28"/>
  <c r="AM97" i="28"/>
  <c r="AM132" i="28"/>
  <c r="AN131" i="28"/>
  <c r="AP305" i="28"/>
  <c r="AR305" i="28" s="1"/>
  <c r="M342" i="28"/>
  <c r="M27" i="28"/>
  <c r="M201" i="28"/>
  <c r="M271" i="28"/>
  <c r="M166" i="28"/>
  <c r="M131" i="28"/>
  <c r="M96" i="28"/>
  <c r="M61" i="28"/>
  <c r="M306" i="28"/>
  <c r="N26" i="28"/>
  <c r="M236" i="28"/>
  <c r="AN257" i="43"/>
  <c r="AO256" i="43"/>
  <c r="AQ255" i="43"/>
  <c r="AK257" i="43"/>
  <c r="AL256" i="43"/>
  <c r="AH257" i="43"/>
  <c r="AI256" i="43"/>
  <c r="W43" i="43"/>
  <c r="O360" i="43"/>
  <c r="AR42" i="43"/>
  <c r="AT42" i="43" s="1"/>
  <c r="AU42" i="43" s="1"/>
  <c r="W359" i="43"/>
  <c r="AR359" i="43" s="1"/>
  <c r="AT359" i="43" s="1"/>
  <c r="AU359" i="43" s="1"/>
  <c r="AQ324" i="43"/>
  <c r="AS324" i="43" s="1"/>
  <c r="AQ115" i="43"/>
  <c r="AS115" i="43" s="1"/>
  <c r="AQ289" i="43"/>
  <c r="AO46" i="43"/>
  <c r="AN47" i="43"/>
  <c r="AH46" i="43"/>
  <c r="AI45" i="43"/>
  <c r="AL45" i="43"/>
  <c r="AK46" i="43"/>
  <c r="R45" i="43"/>
  <c r="R362" i="43" s="1"/>
  <c r="Q46" i="43"/>
  <c r="Q363" i="43" s="1"/>
  <c r="N45" i="43"/>
  <c r="N362" i="43" s="1"/>
  <c r="O44" i="43"/>
  <c r="T46" i="43"/>
  <c r="T363" i="43" s="1"/>
  <c r="U45" i="43"/>
  <c r="U362" i="43" s="1"/>
  <c r="AU217" i="43"/>
  <c r="AO23" i="31"/>
  <c r="AU287" i="43"/>
  <c r="AR112" i="43"/>
  <c r="AT112" i="43" s="1"/>
  <c r="AR111" i="43"/>
  <c r="AT111" i="43" s="1"/>
  <c r="AU111" i="43" s="1"/>
  <c r="AU147" i="43"/>
  <c r="AQ149" i="43"/>
  <c r="AS149" i="43" s="1"/>
  <c r="AS254" i="43"/>
  <c r="AU182" i="43"/>
  <c r="AU77" i="43"/>
  <c r="AQ80" i="43"/>
  <c r="AS80" i="43" s="1"/>
  <c r="AU252" i="43"/>
  <c r="AQ185" i="43"/>
  <c r="AS185" i="43" s="1"/>
  <c r="AO150" i="43"/>
  <c r="AN151" i="43"/>
  <c r="R324" i="43"/>
  <c r="R289" i="43"/>
  <c r="R254" i="43"/>
  <c r="R219" i="43"/>
  <c r="R184" i="43"/>
  <c r="R149" i="43"/>
  <c r="R79" i="43"/>
  <c r="R114" i="43"/>
  <c r="AN291" i="43"/>
  <c r="AO290" i="43"/>
  <c r="AI326" i="43"/>
  <c r="AH327" i="43"/>
  <c r="AL290" i="43"/>
  <c r="AK291" i="43"/>
  <c r="AH187" i="43"/>
  <c r="AI186" i="43"/>
  <c r="AO116" i="43"/>
  <c r="AN117" i="43"/>
  <c r="AH82" i="43"/>
  <c r="AI81" i="43"/>
  <c r="AS289" i="43"/>
  <c r="AH223" i="43"/>
  <c r="AI222" i="43"/>
  <c r="AN82" i="43"/>
  <c r="AO81" i="43"/>
  <c r="AQ221" i="43"/>
  <c r="AS221" i="43" s="1"/>
  <c r="AK326" i="43"/>
  <c r="AL325" i="43"/>
  <c r="AL81" i="43"/>
  <c r="AK82" i="43"/>
  <c r="T325" i="43"/>
  <c r="T290" i="43"/>
  <c r="T255" i="43"/>
  <c r="T220" i="43"/>
  <c r="T185" i="43"/>
  <c r="T150" i="43"/>
  <c r="T115" i="43"/>
  <c r="T80" i="43"/>
  <c r="AO325" i="43"/>
  <c r="AN326" i="43"/>
  <c r="AL222" i="43"/>
  <c r="AK223" i="43"/>
  <c r="N324" i="43"/>
  <c r="N289" i="43"/>
  <c r="N254" i="43"/>
  <c r="N184" i="43"/>
  <c r="N219" i="43"/>
  <c r="N149" i="43"/>
  <c r="N114" i="43"/>
  <c r="N79" i="43"/>
  <c r="U324" i="43"/>
  <c r="U289" i="43"/>
  <c r="U254" i="43"/>
  <c r="U184" i="43"/>
  <c r="U219" i="43"/>
  <c r="U149" i="43"/>
  <c r="U114" i="43"/>
  <c r="U79" i="43"/>
  <c r="AO186" i="43"/>
  <c r="AN187" i="43"/>
  <c r="W323" i="43"/>
  <c r="AR323" i="43" s="1"/>
  <c r="AT323" i="43" s="1"/>
  <c r="AU323" i="43" s="1"/>
  <c r="W288" i="43"/>
  <c r="AR288" i="43" s="1"/>
  <c r="AT288" i="43" s="1"/>
  <c r="AU288" i="43" s="1"/>
  <c r="W253" i="43"/>
  <c r="AR253" i="43" s="1"/>
  <c r="AT253" i="43" s="1"/>
  <c r="AU253" i="43" s="1"/>
  <c r="W218" i="43"/>
  <c r="AR218" i="43" s="1"/>
  <c r="AT218" i="43" s="1"/>
  <c r="W183" i="43"/>
  <c r="AR183" i="43" s="1"/>
  <c r="AT183" i="43" s="1"/>
  <c r="AU183" i="43" s="1"/>
  <c r="W148" i="43"/>
  <c r="AR148" i="43" s="1"/>
  <c r="AT148" i="43" s="1"/>
  <c r="AU148" i="43" s="1"/>
  <c r="W113" i="43"/>
  <c r="W78" i="43"/>
  <c r="AR78" i="43" s="1"/>
  <c r="AT78" i="43" s="1"/>
  <c r="AU78" i="43" s="1"/>
  <c r="AK187" i="43"/>
  <c r="AL186" i="43"/>
  <c r="AH151" i="43"/>
  <c r="AI150" i="43"/>
  <c r="AI290" i="43"/>
  <c r="AH291" i="43"/>
  <c r="AI116" i="43"/>
  <c r="AH117" i="43"/>
  <c r="AN223" i="43"/>
  <c r="AO222" i="43"/>
  <c r="AL151" i="43"/>
  <c r="AK152" i="43"/>
  <c r="Q325" i="43"/>
  <c r="Q290" i="43"/>
  <c r="Q255" i="43"/>
  <c r="Q220" i="43"/>
  <c r="Q185" i="43"/>
  <c r="Q150" i="43"/>
  <c r="Q115" i="43"/>
  <c r="Q80" i="43"/>
  <c r="AK117" i="43"/>
  <c r="AL116" i="43"/>
  <c r="O323" i="43"/>
  <c r="O288" i="43"/>
  <c r="O218" i="43"/>
  <c r="O253" i="43"/>
  <c r="O183" i="43"/>
  <c r="O148" i="43"/>
  <c r="O113" i="43"/>
  <c r="O78" i="43"/>
  <c r="AD25" i="31" l="1"/>
  <c r="AJ25" i="31"/>
  <c r="T24" i="31"/>
  <c r="J25" i="31"/>
  <c r="AT25" i="31"/>
  <c r="N23" i="31"/>
  <c r="AD24" i="31"/>
  <c r="AJ24" i="31"/>
  <c r="T25" i="31"/>
  <c r="J24" i="31"/>
  <c r="Y25" i="31"/>
  <c r="AP61" i="28"/>
  <c r="AR61" i="28" s="1"/>
  <c r="E25" i="31"/>
  <c r="AP131" i="28"/>
  <c r="AR131" i="28" s="1"/>
  <c r="AH202" i="28"/>
  <c r="AG203" i="28"/>
  <c r="AK62" i="28"/>
  <c r="AJ63" i="28"/>
  <c r="AN364" i="43"/>
  <c r="AO363" i="43"/>
  <c r="AM238" i="28"/>
  <c r="AN237" i="28"/>
  <c r="AP271" i="28"/>
  <c r="AR271" i="28" s="1"/>
  <c r="V341" i="28"/>
  <c r="AQ341" i="28" s="1"/>
  <c r="AS341" i="28" s="1"/>
  <c r="V200" i="28"/>
  <c r="AQ200" i="28" s="1"/>
  <c r="AS200" i="28" s="1"/>
  <c r="AT200" i="28" s="1"/>
  <c r="V165" i="28"/>
  <c r="AQ165" i="28" s="1"/>
  <c r="AS165" i="28" s="1"/>
  <c r="V130" i="28"/>
  <c r="AQ130" i="28" s="1"/>
  <c r="AS130" i="28" s="1"/>
  <c r="V60" i="28"/>
  <c r="AQ60" i="28" s="1"/>
  <c r="AS60" i="28" s="1"/>
  <c r="V95" i="28"/>
  <c r="AQ95" i="28" s="1"/>
  <c r="AS95" i="28" s="1"/>
  <c r="V305" i="28"/>
  <c r="AQ305" i="28" s="1"/>
  <c r="AS305" i="28" s="1"/>
  <c r="AQ25" i="28"/>
  <c r="AS25" i="28" s="1"/>
  <c r="V270" i="28"/>
  <c r="AQ270" i="28" s="1"/>
  <c r="AS270" i="28" s="1"/>
  <c r="V235" i="28"/>
  <c r="AQ235" i="28" s="1"/>
  <c r="AS235" i="28" s="1"/>
  <c r="AM273" i="28"/>
  <c r="AN272" i="28"/>
  <c r="P343" i="28"/>
  <c r="P307" i="28"/>
  <c r="Q27" i="28"/>
  <c r="P272" i="28"/>
  <c r="P202" i="28"/>
  <c r="P28" i="28"/>
  <c r="P237" i="28"/>
  <c r="P167" i="28"/>
  <c r="P132" i="28"/>
  <c r="P97" i="28"/>
  <c r="P62" i="28"/>
  <c r="AP26" i="28"/>
  <c r="AR26" i="28" s="1"/>
  <c r="AQ45" i="43"/>
  <c r="AS45" i="43" s="1"/>
  <c r="AJ308" i="28"/>
  <c r="AK307" i="28"/>
  <c r="AH62" i="28"/>
  <c r="AG63" i="28"/>
  <c r="AP342" i="28"/>
  <c r="AR342" i="28" s="1"/>
  <c r="AK202" i="28"/>
  <c r="AJ203" i="28"/>
  <c r="AJ28" i="28"/>
  <c r="AK27" i="28"/>
  <c r="AN62" i="28"/>
  <c r="AM63" i="28"/>
  <c r="S343" i="28"/>
  <c r="S62" i="28"/>
  <c r="S307" i="28"/>
  <c r="S272" i="28"/>
  <c r="T27" i="28"/>
  <c r="S28" i="28"/>
  <c r="S237" i="28"/>
  <c r="S202" i="28"/>
  <c r="S167" i="28"/>
  <c r="S132" i="28"/>
  <c r="S97" i="28"/>
  <c r="AP306" i="28"/>
  <c r="AR306" i="28" s="1"/>
  <c r="AM344" i="28"/>
  <c r="AN343" i="28"/>
  <c r="AJ344" i="28"/>
  <c r="AK343" i="28"/>
  <c r="AP201" i="28"/>
  <c r="AR201" i="28" s="1"/>
  <c r="AH307" i="28"/>
  <c r="AG308" i="28"/>
  <c r="AN132" i="28"/>
  <c r="AM133" i="28"/>
  <c r="AM28" i="28"/>
  <c r="AN27" i="28"/>
  <c r="AH167" i="28"/>
  <c r="AG168" i="28"/>
  <c r="AH364" i="43"/>
  <c r="AI363" i="43"/>
  <c r="AH27" i="28"/>
  <c r="AG28" i="28"/>
  <c r="AN202" i="28"/>
  <c r="AM203" i="28"/>
  <c r="AM168" i="28"/>
  <c r="AN167" i="28"/>
  <c r="AM98" i="28"/>
  <c r="AN97" i="28"/>
  <c r="Q342" i="28"/>
  <c r="Q166" i="28"/>
  <c r="Q131" i="28"/>
  <c r="Q96" i="28"/>
  <c r="Q61" i="28"/>
  <c r="Q306" i="28"/>
  <c r="Q271" i="28"/>
  <c r="Q236" i="28"/>
  <c r="Q201" i="28"/>
  <c r="V26" i="28"/>
  <c r="AH272" i="28"/>
  <c r="AG273" i="28"/>
  <c r="AG344" i="28"/>
  <c r="AH343" i="28"/>
  <c r="AQ362" i="43"/>
  <c r="AS362" i="43" s="1"/>
  <c r="AP166" i="28"/>
  <c r="AR166" i="28" s="1"/>
  <c r="AG98" i="28"/>
  <c r="AH97" i="28"/>
  <c r="N342" i="28"/>
  <c r="N61" i="28"/>
  <c r="N306" i="28"/>
  <c r="N271" i="28"/>
  <c r="N236" i="28"/>
  <c r="N201" i="28"/>
  <c r="N166" i="28"/>
  <c r="N131" i="28"/>
  <c r="N96" i="28"/>
  <c r="M343" i="28"/>
  <c r="M202" i="28"/>
  <c r="M167" i="28"/>
  <c r="M132" i="28"/>
  <c r="M62" i="28"/>
  <c r="M97" i="28"/>
  <c r="N27" i="28"/>
  <c r="M307" i="28"/>
  <c r="M28" i="28"/>
  <c r="M272" i="28"/>
  <c r="M237" i="28"/>
  <c r="AL363" i="43"/>
  <c r="AK364" i="43"/>
  <c r="AK167" i="28"/>
  <c r="AJ168" i="28"/>
  <c r="AP96" i="28"/>
  <c r="AR96" i="28" s="1"/>
  <c r="AM308" i="28"/>
  <c r="AN307" i="28"/>
  <c r="T342" i="28"/>
  <c r="T131" i="28"/>
  <c r="T61" i="28"/>
  <c r="T306" i="28"/>
  <c r="T271" i="28"/>
  <c r="T236" i="28"/>
  <c r="T201" i="28"/>
  <c r="T166" i="28"/>
  <c r="T96" i="28"/>
  <c r="AJ133" i="28"/>
  <c r="AK132" i="28"/>
  <c r="AJ238" i="28"/>
  <c r="AK237" i="28"/>
  <c r="AH237" i="28"/>
  <c r="AG238" i="28"/>
  <c r="AH132" i="28"/>
  <c r="AG133" i="28"/>
  <c r="AK272" i="28"/>
  <c r="AP272" i="28" s="1"/>
  <c r="AR272" i="28" s="1"/>
  <c r="AJ273" i="28"/>
  <c r="AJ98" i="28"/>
  <c r="AK97" i="28"/>
  <c r="AP97" i="28" s="1"/>
  <c r="AR97" i="28" s="1"/>
  <c r="AH258" i="43"/>
  <c r="AI257" i="43"/>
  <c r="AQ256" i="43"/>
  <c r="AL257" i="43"/>
  <c r="AK258" i="43"/>
  <c r="AO257" i="43"/>
  <c r="AN258" i="43"/>
  <c r="W44" i="43"/>
  <c r="O361" i="43"/>
  <c r="AR43" i="43"/>
  <c r="AT43" i="43" s="1"/>
  <c r="AU43" i="43" s="1"/>
  <c r="W360" i="43"/>
  <c r="AR360" i="43" s="1"/>
  <c r="AT360" i="43" s="1"/>
  <c r="AU360" i="43" s="1"/>
  <c r="AQ325" i="43"/>
  <c r="AS325" i="43" s="1"/>
  <c r="AQ116" i="43"/>
  <c r="AS116" i="43" s="1"/>
  <c r="AQ290" i="43"/>
  <c r="AS290" i="43" s="1"/>
  <c r="AL46" i="43"/>
  <c r="AK47" i="43"/>
  <c r="AI46" i="43"/>
  <c r="AH47" i="43"/>
  <c r="AO47" i="43"/>
  <c r="AN48" i="43"/>
  <c r="AQ150" i="43"/>
  <c r="AS150" i="43" s="1"/>
  <c r="T47" i="43"/>
  <c r="T364" i="43" s="1"/>
  <c r="U46" i="43"/>
  <c r="U363" i="43" s="1"/>
  <c r="N46" i="43"/>
  <c r="N363" i="43" s="1"/>
  <c r="O45" i="43"/>
  <c r="R46" i="43"/>
  <c r="R363" i="43" s="1"/>
  <c r="Q47" i="43"/>
  <c r="Q364" i="43" s="1"/>
  <c r="AU218" i="43"/>
  <c r="AO24" i="31"/>
  <c r="AU112" i="43"/>
  <c r="AR113" i="43"/>
  <c r="AT113" i="43" s="1"/>
  <c r="AU113" i="43" s="1"/>
  <c r="AS255" i="43"/>
  <c r="AQ186" i="43"/>
  <c r="AS186" i="43" s="1"/>
  <c r="W324" i="43"/>
  <c r="AR324" i="43" s="1"/>
  <c r="AT324" i="43" s="1"/>
  <c r="AU324" i="43" s="1"/>
  <c r="W289" i="43"/>
  <c r="AR289" i="43" s="1"/>
  <c r="AT289" i="43" s="1"/>
  <c r="AU289" i="43" s="1"/>
  <c r="W254" i="43"/>
  <c r="AR254" i="43" s="1"/>
  <c r="AT254" i="43" s="1"/>
  <c r="AU254" i="43" s="1"/>
  <c r="W184" i="43"/>
  <c r="AR184" i="43" s="1"/>
  <c r="AT184" i="43" s="1"/>
  <c r="AU184" i="43" s="1"/>
  <c r="W219" i="43"/>
  <c r="AR219" i="43" s="1"/>
  <c r="AT219" i="43" s="1"/>
  <c r="W149" i="43"/>
  <c r="AR149" i="43" s="1"/>
  <c r="AT149" i="43" s="1"/>
  <c r="AU149" i="43" s="1"/>
  <c r="W114" i="43"/>
  <c r="W79" i="43"/>
  <c r="AR79" i="43" s="1"/>
  <c r="AT79" i="43" s="1"/>
  <c r="AU79" i="43" s="1"/>
  <c r="AN327" i="43"/>
  <c r="AO326" i="43"/>
  <c r="T326" i="43"/>
  <c r="T291" i="43"/>
  <c r="T256" i="43"/>
  <c r="T221" i="43"/>
  <c r="T186" i="43"/>
  <c r="T151" i="43"/>
  <c r="T81" i="43"/>
  <c r="T116" i="43"/>
  <c r="AN83" i="43"/>
  <c r="AO82" i="43"/>
  <c r="AN292" i="43"/>
  <c r="AO291" i="43"/>
  <c r="AH292" i="43"/>
  <c r="AI291" i="43"/>
  <c r="AI82" i="43"/>
  <c r="AH83" i="43"/>
  <c r="AI327" i="43"/>
  <c r="AH328" i="43"/>
  <c r="AL152" i="43"/>
  <c r="AK153" i="43"/>
  <c r="AL187" i="43"/>
  <c r="AK188" i="43"/>
  <c r="N325" i="43"/>
  <c r="N290" i="43"/>
  <c r="N255" i="43"/>
  <c r="N220" i="43"/>
  <c r="N185" i="43"/>
  <c r="N150" i="43"/>
  <c r="N80" i="43"/>
  <c r="N115" i="43"/>
  <c r="AK83" i="43"/>
  <c r="AL82" i="43"/>
  <c r="AI223" i="43"/>
  <c r="AH224" i="43"/>
  <c r="AO117" i="43"/>
  <c r="AN118" i="43"/>
  <c r="AQ81" i="43"/>
  <c r="AS81" i="43" s="1"/>
  <c r="AN152" i="43"/>
  <c r="AO151" i="43"/>
  <c r="AH152" i="43"/>
  <c r="AI151" i="43"/>
  <c r="AK118" i="43"/>
  <c r="AL117" i="43"/>
  <c r="O324" i="43"/>
  <c r="O289" i="43"/>
  <c r="O254" i="43"/>
  <c r="O219" i="43"/>
  <c r="O184" i="43"/>
  <c r="O114" i="43"/>
  <c r="O149" i="43"/>
  <c r="O79" i="43"/>
  <c r="U325" i="43"/>
  <c r="U290" i="43"/>
  <c r="U255" i="43"/>
  <c r="U185" i="43"/>
  <c r="U220" i="43"/>
  <c r="U150" i="43"/>
  <c r="U115" i="43"/>
  <c r="U80" i="43"/>
  <c r="Q326" i="43"/>
  <c r="Q291" i="43"/>
  <c r="Q256" i="43"/>
  <c r="Q221" i="43"/>
  <c r="Q151" i="43"/>
  <c r="Q186" i="43"/>
  <c r="Q116" i="43"/>
  <c r="Q81" i="43"/>
  <c r="AN224" i="43"/>
  <c r="AO223" i="43"/>
  <c r="AO187" i="43"/>
  <c r="AN188" i="43"/>
  <c r="AK224" i="43"/>
  <c r="AL223" i="43"/>
  <c r="AL326" i="43"/>
  <c r="AK327" i="43"/>
  <c r="AH188" i="43"/>
  <c r="AI187" i="43"/>
  <c r="R325" i="43"/>
  <c r="R290" i="43"/>
  <c r="R255" i="43"/>
  <c r="R220" i="43"/>
  <c r="R185" i="43"/>
  <c r="R150" i="43"/>
  <c r="R115" i="43"/>
  <c r="R80" i="43"/>
  <c r="AH118" i="43"/>
  <c r="AI117" i="43"/>
  <c r="AQ222" i="43"/>
  <c r="AS222" i="43" s="1"/>
  <c r="AL291" i="43"/>
  <c r="AK292" i="43"/>
  <c r="AP167" i="28" l="1"/>
  <c r="AR167" i="28" s="1"/>
  <c r="AQ363" i="43"/>
  <c r="AS363" i="43" s="1"/>
  <c r="T26" i="31"/>
  <c r="N25" i="31"/>
  <c r="AN8" i="31"/>
  <c r="N24" i="31"/>
  <c r="AD26" i="31"/>
  <c r="AJ26" i="31"/>
  <c r="AT26" i="31"/>
  <c r="Y26" i="31"/>
  <c r="J26" i="31"/>
  <c r="E26" i="31"/>
  <c r="AJ29" i="28"/>
  <c r="AK28" i="28"/>
  <c r="P344" i="28"/>
  <c r="P168" i="28"/>
  <c r="P133" i="28"/>
  <c r="P98" i="28"/>
  <c r="P63" i="28"/>
  <c r="P238" i="28"/>
  <c r="P308" i="28"/>
  <c r="P29" i="28"/>
  <c r="P273" i="28"/>
  <c r="Q28" i="28"/>
  <c r="P203" i="28"/>
  <c r="AT130" i="28"/>
  <c r="AH238" i="28"/>
  <c r="AG239" i="28"/>
  <c r="AH308" i="28"/>
  <c r="AG309" i="28"/>
  <c r="AK203" i="28"/>
  <c r="AJ204" i="28"/>
  <c r="AT235" i="28"/>
  <c r="AT165" i="28"/>
  <c r="AQ46" i="43"/>
  <c r="AS46" i="43" s="1"/>
  <c r="AJ99" i="28"/>
  <c r="AK98" i="28"/>
  <c r="AN308" i="28"/>
  <c r="AM309" i="28"/>
  <c r="AN98" i="28"/>
  <c r="AM99" i="28"/>
  <c r="AH365" i="43"/>
  <c r="AI364" i="43"/>
  <c r="AP202" i="28"/>
  <c r="AR202" i="28" s="1"/>
  <c r="AO364" i="43"/>
  <c r="AN365" i="43"/>
  <c r="AP237" i="28"/>
  <c r="AR237" i="28" s="1"/>
  <c r="M344" i="28"/>
  <c r="M168" i="28"/>
  <c r="M98" i="28"/>
  <c r="M273" i="28"/>
  <c r="M308" i="28"/>
  <c r="N28" i="28"/>
  <c r="M238" i="28"/>
  <c r="M29" i="28"/>
  <c r="M203" i="28"/>
  <c r="M63" i="28"/>
  <c r="M133" i="28"/>
  <c r="AH344" i="28"/>
  <c r="AG345" i="28"/>
  <c r="AG169" i="28"/>
  <c r="AH168" i="28"/>
  <c r="Q343" i="28"/>
  <c r="Q307" i="28"/>
  <c r="Q272" i="28"/>
  <c r="Q237" i="28"/>
  <c r="Q132" i="28"/>
  <c r="Q202" i="28"/>
  <c r="Q167" i="28"/>
  <c r="Q97" i="28"/>
  <c r="Q62" i="28"/>
  <c r="V27" i="28"/>
  <c r="AT270" i="28"/>
  <c r="AT341" i="28"/>
  <c r="AJ64" i="28"/>
  <c r="AK63" i="28"/>
  <c r="AJ239" i="28"/>
  <c r="AK238" i="28"/>
  <c r="AJ169" i="28"/>
  <c r="AK168" i="28"/>
  <c r="AG274" i="28"/>
  <c r="AH273" i="28"/>
  <c r="AN168" i="28"/>
  <c r="AM169" i="28"/>
  <c r="AP343" i="28"/>
  <c r="AR343" i="28" s="1"/>
  <c r="AH63" i="28"/>
  <c r="AG64" i="28"/>
  <c r="AT25" i="28"/>
  <c r="AJ274" i="28"/>
  <c r="AK273" i="28"/>
  <c r="AP132" i="28"/>
  <c r="AR132" i="28" s="1"/>
  <c r="N343" i="28"/>
  <c r="N272" i="28"/>
  <c r="N237" i="28"/>
  <c r="N202" i="28"/>
  <c r="N167" i="28"/>
  <c r="N132" i="28"/>
  <c r="N307" i="28"/>
  <c r="N97" i="28"/>
  <c r="N62" i="28"/>
  <c r="AN203" i="28"/>
  <c r="AM204" i="28"/>
  <c r="AK344" i="28"/>
  <c r="AJ345" i="28"/>
  <c r="AN63" i="28"/>
  <c r="AM64" i="28"/>
  <c r="AP62" i="28"/>
  <c r="AR62" i="28" s="1"/>
  <c r="AT305" i="28"/>
  <c r="AG204" i="28"/>
  <c r="AH203" i="28"/>
  <c r="AK133" i="28"/>
  <c r="AJ134" i="28"/>
  <c r="AK365" i="43"/>
  <c r="AL364" i="43"/>
  <c r="V342" i="28"/>
  <c r="AQ342" i="28" s="1"/>
  <c r="AS342" i="28" s="1"/>
  <c r="V306" i="28"/>
  <c r="AQ306" i="28" s="1"/>
  <c r="AS306" i="28" s="1"/>
  <c r="AT306" i="28" s="1"/>
  <c r="V271" i="28"/>
  <c r="AQ271" i="28" s="1"/>
  <c r="AS271" i="28" s="1"/>
  <c r="V131" i="28"/>
  <c r="AQ131" i="28" s="1"/>
  <c r="AS131" i="28" s="1"/>
  <c r="AT131" i="28" s="1"/>
  <c r="V236" i="28"/>
  <c r="AQ236" i="28" s="1"/>
  <c r="AS236" i="28" s="1"/>
  <c r="AT236" i="28" s="1"/>
  <c r="V201" i="28"/>
  <c r="AQ201" i="28" s="1"/>
  <c r="AS201" i="28" s="1"/>
  <c r="AT201" i="28" s="1"/>
  <c r="AQ26" i="28"/>
  <c r="AS26" i="28" s="1"/>
  <c r="V166" i="28"/>
  <c r="AQ166" i="28" s="1"/>
  <c r="AS166" i="28" s="1"/>
  <c r="AT166" i="28" s="1"/>
  <c r="V96" i="28"/>
  <c r="AQ96" i="28" s="1"/>
  <c r="AS96" i="28" s="1"/>
  <c r="AT96" i="28" s="1"/>
  <c r="V61" i="28"/>
  <c r="AQ61" i="28" s="1"/>
  <c r="AS61" i="28" s="1"/>
  <c r="AT61" i="28" s="1"/>
  <c r="AM29" i="28"/>
  <c r="AN28" i="28"/>
  <c r="S344" i="28"/>
  <c r="S133" i="28"/>
  <c r="S98" i="28"/>
  <c r="S63" i="28"/>
  <c r="S308" i="28"/>
  <c r="S273" i="28"/>
  <c r="T28" i="28"/>
  <c r="S168" i="28"/>
  <c r="S238" i="28"/>
  <c r="S29" i="28"/>
  <c r="S203" i="28"/>
  <c r="AP307" i="28"/>
  <c r="AR307" i="28" s="1"/>
  <c r="AM274" i="28"/>
  <c r="AN273" i="28"/>
  <c r="AT95" i="28"/>
  <c r="AN238" i="28"/>
  <c r="AM239" i="28"/>
  <c r="AH133" i="28"/>
  <c r="AG134" i="28"/>
  <c r="AG99" i="28"/>
  <c r="AH98" i="28"/>
  <c r="AG29" i="28"/>
  <c r="AH28" i="28"/>
  <c r="AM134" i="28"/>
  <c r="AN133" i="28"/>
  <c r="AN344" i="28"/>
  <c r="AM345" i="28"/>
  <c r="T343" i="28"/>
  <c r="T307" i="28"/>
  <c r="T272" i="28"/>
  <c r="T237" i="28"/>
  <c r="T202" i="28"/>
  <c r="T167" i="28"/>
  <c r="T132" i="28"/>
  <c r="T97" i="28"/>
  <c r="T62" i="28"/>
  <c r="AP27" i="28"/>
  <c r="AR27" i="28" s="1"/>
  <c r="AK308" i="28"/>
  <c r="AJ309" i="28"/>
  <c r="AT60" i="28"/>
  <c r="AO258" i="43"/>
  <c r="AN259" i="43"/>
  <c r="AL258" i="43"/>
  <c r="AK259" i="43"/>
  <c r="AQ257" i="43"/>
  <c r="AH259" i="43"/>
  <c r="AI258" i="43"/>
  <c r="W45" i="43"/>
  <c r="O362" i="43"/>
  <c r="AR44" i="43"/>
  <c r="AT44" i="43" s="1"/>
  <c r="AU44" i="43" s="1"/>
  <c r="W361" i="43"/>
  <c r="AR361" i="43" s="1"/>
  <c r="AT361" i="43" s="1"/>
  <c r="AU361" i="43" s="1"/>
  <c r="AQ326" i="43"/>
  <c r="AS326" i="43" s="1"/>
  <c r="AQ291" i="43"/>
  <c r="AS291" i="43" s="1"/>
  <c r="AN49" i="43"/>
  <c r="AO48" i="43"/>
  <c r="AQ117" i="43"/>
  <c r="AS117" i="43" s="1"/>
  <c r="AH48" i="43"/>
  <c r="AI47" i="43"/>
  <c r="AL47" i="43"/>
  <c r="AK48" i="43"/>
  <c r="R47" i="43"/>
  <c r="R364" i="43" s="1"/>
  <c r="Q48" i="43"/>
  <c r="Q365" i="43" s="1"/>
  <c r="O46" i="43"/>
  <c r="N47" i="43"/>
  <c r="N364" i="43" s="1"/>
  <c r="T48" i="43"/>
  <c r="T365" i="43" s="1"/>
  <c r="U47" i="43"/>
  <c r="U364" i="43" s="1"/>
  <c r="AU219" i="43"/>
  <c r="AO25" i="31"/>
  <c r="AR114" i="43"/>
  <c r="AT114" i="43" s="1"/>
  <c r="AU114" i="43" s="1"/>
  <c r="AS256" i="43"/>
  <c r="AQ151" i="43"/>
  <c r="AS151" i="43" s="1"/>
  <c r="AQ82" i="43"/>
  <c r="AS82" i="43" s="1"/>
  <c r="AK119" i="43"/>
  <c r="AL118" i="43"/>
  <c r="T327" i="43"/>
  <c r="T292" i="43"/>
  <c r="T222" i="43"/>
  <c r="T187" i="43"/>
  <c r="T257" i="43"/>
  <c r="T152" i="43"/>
  <c r="T117" i="43"/>
  <c r="T82" i="43"/>
  <c r="AH119" i="43"/>
  <c r="AI118" i="43"/>
  <c r="AK84" i="43"/>
  <c r="AL83" i="43"/>
  <c r="AH293" i="43"/>
  <c r="AI292" i="43"/>
  <c r="U326" i="43"/>
  <c r="U291" i="43"/>
  <c r="U256" i="43"/>
  <c r="U221" i="43"/>
  <c r="U186" i="43"/>
  <c r="U151" i="43"/>
  <c r="U116" i="43"/>
  <c r="U81" i="43"/>
  <c r="W325" i="43"/>
  <c r="AR325" i="43" s="1"/>
  <c r="AT325" i="43" s="1"/>
  <c r="AU325" i="43" s="1"/>
  <c r="W290" i="43"/>
  <c r="AR290" i="43" s="1"/>
  <c r="AT290" i="43" s="1"/>
  <c r="AU290" i="43" s="1"/>
  <c r="W255" i="43"/>
  <c r="AR255" i="43" s="1"/>
  <c r="AT255" i="43" s="1"/>
  <c r="AU255" i="43" s="1"/>
  <c r="W220" i="43"/>
  <c r="AR220" i="43" s="1"/>
  <c r="AT220" i="43" s="1"/>
  <c r="W185" i="43"/>
  <c r="AR185" i="43" s="1"/>
  <c r="AT185" i="43" s="1"/>
  <c r="AU185" i="43" s="1"/>
  <c r="W150" i="43"/>
  <c r="AR150" i="43" s="1"/>
  <c r="AT150" i="43" s="1"/>
  <c r="AU150" i="43" s="1"/>
  <c r="W80" i="43"/>
  <c r="AR80" i="43" s="1"/>
  <c r="AT80" i="43" s="1"/>
  <c r="AU80" i="43" s="1"/>
  <c r="W115" i="43"/>
  <c r="AI152" i="43"/>
  <c r="AH153" i="43"/>
  <c r="O325" i="43"/>
  <c r="O290" i="43"/>
  <c r="O255" i="43"/>
  <c r="O220" i="43"/>
  <c r="O150" i="43"/>
  <c r="O185" i="43"/>
  <c r="O80" i="43"/>
  <c r="O115" i="43"/>
  <c r="AH329" i="43"/>
  <c r="AI328" i="43"/>
  <c r="AK328" i="43"/>
  <c r="AL327" i="43"/>
  <c r="AK293" i="43"/>
  <c r="AL292" i="43"/>
  <c r="AQ223" i="43"/>
  <c r="AS223" i="43" s="1"/>
  <c r="N326" i="43"/>
  <c r="N291" i="43"/>
  <c r="N256" i="43"/>
  <c r="N221" i="43"/>
  <c r="N186" i="43"/>
  <c r="N151" i="43"/>
  <c r="N116" i="43"/>
  <c r="N81" i="43"/>
  <c r="AO327" i="43"/>
  <c r="AN328" i="43"/>
  <c r="AN84" i="43"/>
  <c r="AO83" i="43"/>
  <c r="AK225" i="43"/>
  <c r="AL224" i="43"/>
  <c r="AO224" i="43"/>
  <c r="AN225" i="43"/>
  <c r="AN153" i="43"/>
  <c r="AO152" i="43"/>
  <c r="AN119" i="43"/>
  <c r="AO118" i="43"/>
  <c r="AH84" i="43"/>
  <c r="AI83" i="43"/>
  <c r="AK154" i="43"/>
  <c r="AL153" i="43"/>
  <c r="AI188" i="43"/>
  <c r="AH189" i="43"/>
  <c r="AN189" i="43"/>
  <c r="AO188" i="43"/>
  <c r="Q327" i="43"/>
  <c r="Q292" i="43"/>
  <c r="Q257" i="43"/>
  <c r="Q222" i="43"/>
  <c r="Q152" i="43"/>
  <c r="Q187" i="43"/>
  <c r="Q82" i="43"/>
  <c r="Q117" i="43"/>
  <c r="AL188" i="43"/>
  <c r="AK189" i="43"/>
  <c r="AN293" i="43"/>
  <c r="AO292" i="43"/>
  <c r="R326" i="43"/>
  <c r="R291" i="43"/>
  <c r="R256" i="43"/>
  <c r="R186" i="43"/>
  <c r="R221" i="43"/>
  <c r="R151" i="43"/>
  <c r="R81" i="43"/>
  <c r="R116" i="43"/>
  <c r="AH225" i="43"/>
  <c r="AI224" i="43"/>
  <c r="AQ187" i="43"/>
  <c r="AS187" i="43" s="1"/>
  <c r="AQ364" i="43" l="1"/>
  <c r="AS364" i="43" s="1"/>
  <c r="AP308" i="28"/>
  <c r="AR308" i="28" s="1"/>
  <c r="AD27" i="31"/>
  <c r="M8" i="31"/>
  <c r="S9" i="31"/>
  <c r="D8" i="31"/>
  <c r="X8" i="31"/>
  <c r="J27" i="31"/>
  <c r="AI8" i="31"/>
  <c r="T27" i="31"/>
  <c r="N26" i="31"/>
  <c r="I9" i="31"/>
  <c r="Y27" i="31"/>
  <c r="I8" i="31"/>
  <c r="AS9" i="31"/>
  <c r="AS8" i="31"/>
  <c r="AX9" i="31"/>
  <c r="AX8" i="31"/>
  <c r="S8" i="31"/>
  <c r="AC8" i="31"/>
  <c r="AJ27" i="31"/>
  <c r="E27" i="31"/>
  <c r="AT27" i="31"/>
  <c r="M9" i="31"/>
  <c r="AC9" i="31"/>
  <c r="AN239" i="28"/>
  <c r="AM240" i="28"/>
  <c r="AJ240" i="28"/>
  <c r="AK239" i="28"/>
  <c r="AQ47" i="43"/>
  <c r="AS47" i="43" s="1"/>
  <c r="AJ310" i="28"/>
  <c r="AK309" i="28"/>
  <c r="AN134" i="28"/>
  <c r="AM135" i="28"/>
  <c r="S345" i="28"/>
  <c r="S169" i="28"/>
  <c r="S204" i="28"/>
  <c r="S134" i="28"/>
  <c r="S99" i="28"/>
  <c r="S64" i="28"/>
  <c r="S309" i="28"/>
  <c r="S274" i="28"/>
  <c r="S30" i="28"/>
  <c r="S239" i="28"/>
  <c r="T29" i="28"/>
  <c r="AM170" i="28"/>
  <c r="AN169" i="28"/>
  <c r="M345" i="28"/>
  <c r="M274" i="28"/>
  <c r="M204" i="28"/>
  <c r="M239" i="28"/>
  <c r="M134" i="28"/>
  <c r="M169" i="28"/>
  <c r="M99" i="28"/>
  <c r="M64" i="28"/>
  <c r="M309" i="28"/>
  <c r="M30" i="28"/>
  <c r="N29" i="28"/>
  <c r="AN309" i="28"/>
  <c r="AM310" i="28"/>
  <c r="AN9" i="31"/>
  <c r="AK366" i="43"/>
  <c r="AL365" i="43"/>
  <c r="AM65" i="28"/>
  <c r="AN64" i="28"/>
  <c r="AT342" i="28"/>
  <c r="AJ205" i="28"/>
  <c r="AK204" i="28"/>
  <c r="AH29" i="28"/>
  <c r="AG30" i="28"/>
  <c r="AK134" i="28"/>
  <c r="AJ135" i="28"/>
  <c r="AP273" i="28"/>
  <c r="AR273" i="28" s="1"/>
  <c r="AT26" i="28"/>
  <c r="AG170" i="28"/>
  <c r="AH169" i="28"/>
  <c r="AN366" i="43"/>
  <c r="AO365" i="43"/>
  <c r="AP98" i="28"/>
  <c r="AR98" i="28" s="1"/>
  <c r="AP203" i="28"/>
  <c r="AR203" i="28" s="1"/>
  <c r="Q344" i="28"/>
  <c r="Q168" i="28"/>
  <c r="Q133" i="28"/>
  <c r="Q308" i="28"/>
  <c r="Q98" i="28"/>
  <c r="Q63" i="28"/>
  <c r="Q203" i="28"/>
  <c r="Q273" i="28"/>
  <c r="V28" i="28"/>
  <c r="Q238" i="28"/>
  <c r="T344" i="28"/>
  <c r="T63" i="28"/>
  <c r="T308" i="28"/>
  <c r="T273" i="28"/>
  <c r="T203" i="28"/>
  <c r="T133" i="28"/>
  <c r="T238" i="28"/>
  <c r="T168" i="28"/>
  <c r="T98" i="28"/>
  <c r="AP133" i="28"/>
  <c r="AR133" i="28" s="1"/>
  <c r="AK345" i="28"/>
  <c r="AJ346" i="28"/>
  <c r="AK274" i="28"/>
  <c r="AJ275" i="28"/>
  <c r="AG275" i="28"/>
  <c r="AH274" i="28"/>
  <c r="AJ65" i="28"/>
  <c r="AK64" i="28"/>
  <c r="AH345" i="28"/>
  <c r="AG346" i="28"/>
  <c r="N344" i="28"/>
  <c r="N308" i="28"/>
  <c r="N238" i="28"/>
  <c r="N203" i="28"/>
  <c r="N168" i="28"/>
  <c r="N98" i="28"/>
  <c r="N133" i="28"/>
  <c r="N273" i="28"/>
  <c r="N63" i="28"/>
  <c r="AK99" i="28"/>
  <c r="AJ100" i="28"/>
  <c r="AH309" i="28"/>
  <c r="AG310" i="28"/>
  <c r="AG100" i="28"/>
  <c r="AH99" i="28"/>
  <c r="AN29" i="28"/>
  <c r="AM30" i="28"/>
  <c r="AP344" i="28"/>
  <c r="AR344" i="28" s="1"/>
  <c r="AP168" i="28"/>
  <c r="AR168" i="28" s="1"/>
  <c r="AT271" i="28"/>
  <c r="P345" i="28"/>
  <c r="P99" i="28"/>
  <c r="P309" i="28"/>
  <c r="P134" i="28"/>
  <c r="P64" i="28"/>
  <c r="P239" i="28"/>
  <c r="P30" i="28"/>
  <c r="P274" i="28"/>
  <c r="Q29" i="28"/>
  <c r="P204" i="28"/>
  <c r="P169" i="28"/>
  <c r="AM346" i="28"/>
  <c r="AN345" i="28"/>
  <c r="AG135" i="28"/>
  <c r="AH134" i="28"/>
  <c r="AM275" i="28"/>
  <c r="AN274" i="28"/>
  <c r="AG205" i="28"/>
  <c r="AH204" i="28"/>
  <c r="AM205" i="28"/>
  <c r="AN204" i="28"/>
  <c r="AG65" i="28"/>
  <c r="AH64" i="28"/>
  <c r="AJ170" i="28"/>
  <c r="AK169" i="28"/>
  <c r="AI365" i="43"/>
  <c r="AH366" i="43"/>
  <c r="AH239" i="28"/>
  <c r="AG240" i="28"/>
  <c r="AP28" i="28"/>
  <c r="AR28" i="28" s="1"/>
  <c r="AP63" i="28"/>
  <c r="AR63" i="28" s="1"/>
  <c r="AP238" i="28"/>
  <c r="AR238" i="28" s="1"/>
  <c r="V343" i="28"/>
  <c r="AQ343" i="28" s="1"/>
  <c r="AS343" i="28" s="1"/>
  <c r="V237" i="28"/>
  <c r="AQ237" i="28" s="1"/>
  <c r="AS237" i="28" s="1"/>
  <c r="V167" i="28"/>
  <c r="AQ167" i="28" s="1"/>
  <c r="AS167" i="28" s="1"/>
  <c r="AT167" i="28" s="1"/>
  <c r="V132" i="28"/>
  <c r="AQ132" i="28" s="1"/>
  <c r="AS132" i="28" s="1"/>
  <c r="V202" i="28"/>
  <c r="AQ202" i="28" s="1"/>
  <c r="AS202" i="28" s="1"/>
  <c r="AT202" i="28" s="1"/>
  <c r="V97" i="28"/>
  <c r="AQ97" i="28" s="1"/>
  <c r="AS97" i="28" s="1"/>
  <c r="V62" i="28"/>
  <c r="AQ62" i="28" s="1"/>
  <c r="AS62" i="28" s="1"/>
  <c r="V307" i="28"/>
  <c r="AQ307" i="28" s="1"/>
  <c r="AS307" i="28" s="1"/>
  <c r="AT307" i="28" s="1"/>
  <c r="AQ27" i="28"/>
  <c r="AS27" i="28" s="1"/>
  <c r="V272" i="28"/>
  <c r="AQ272" i="28" s="1"/>
  <c r="AS272" i="28" s="1"/>
  <c r="AM100" i="28"/>
  <c r="AN99" i="28"/>
  <c r="AJ30" i="28"/>
  <c r="AK29" i="28"/>
  <c r="AI259" i="43"/>
  <c r="AH260" i="43"/>
  <c r="AK260" i="43"/>
  <c r="AL259" i="43"/>
  <c r="AQ258" i="43"/>
  <c r="AO259" i="43"/>
  <c r="AN260" i="43"/>
  <c r="W46" i="43"/>
  <c r="O363" i="43"/>
  <c r="AR45" i="43"/>
  <c r="AT45" i="43" s="1"/>
  <c r="AU45" i="43" s="1"/>
  <c r="W362" i="43"/>
  <c r="AR362" i="43" s="1"/>
  <c r="AT362" i="43" s="1"/>
  <c r="AU362" i="43" s="1"/>
  <c r="AQ327" i="43"/>
  <c r="AS327" i="43" s="1"/>
  <c r="AL48" i="43"/>
  <c r="AK49" i="43"/>
  <c r="AQ292" i="43"/>
  <c r="AS292" i="43" s="1"/>
  <c r="AI48" i="43"/>
  <c r="AH49" i="43"/>
  <c r="AQ118" i="43"/>
  <c r="AS118" i="43" s="1"/>
  <c r="AN50" i="43"/>
  <c r="AO49" i="43"/>
  <c r="AQ188" i="43"/>
  <c r="AS188" i="43" s="1"/>
  <c r="N48" i="43"/>
  <c r="N365" i="43" s="1"/>
  <c r="O47" i="43"/>
  <c r="U48" i="43"/>
  <c r="U365" i="43" s="1"/>
  <c r="T49" i="43"/>
  <c r="T366" i="43" s="1"/>
  <c r="AQ152" i="43"/>
  <c r="AS152" i="43" s="1"/>
  <c r="Q49" i="43"/>
  <c r="Q366" i="43" s="1"/>
  <c r="R48" i="43"/>
  <c r="R365" i="43" s="1"/>
  <c r="AU220" i="43"/>
  <c r="AO26" i="31"/>
  <c r="AR115" i="43"/>
  <c r="AT115" i="43" s="1"/>
  <c r="AU115" i="43" s="1"/>
  <c r="AS257" i="43"/>
  <c r="W326" i="43"/>
  <c r="AR326" i="43" s="1"/>
  <c r="AT326" i="43" s="1"/>
  <c r="AU326" i="43" s="1"/>
  <c r="W291" i="43"/>
  <c r="AR291" i="43" s="1"/>
  <c r="AT291" i="43" s="1"/>
  <c r="AU291" i="43" s="1"/>
  <c r="W221" i="43"/>
  <c r="AR221" i="43" s="1"/>
  <c r="AT221" i="43" s="1"/>
  <c r="W256" i="43"/>
  <c r="AR256" i="43" s="1"/>
  <c r="AT256" i="43" s="1"/>
  <c r="AU256" i="43" s="1"/>
  <c r="W186" i="43"/>
  <c r="AR186" i="43" s="1"/>
  <c r="AT186" i="43" s="1"/>
  <c r="AU186" i="43" s="1"/>
  <c r="W151" i="43"/>
  <c r="AR151" i="43" s="1"/>
  <c r="AT151" i="43" s="1"/>
  <c r="AU151" i="43" s="1"/>
  <c r="W116" i="43"/>
  <c r="W81" i="43"/>
  <c r="AR81" i="43" s="1"/>
  <c r="AT81" i="43" s="1"/>
  <c r="AU81" i="43" s="1"/>
  <c r="AK190" i="43"/>
  <c r="AL189" i="43"/>
  <c r="AO153" i="43"/>
  <c r="AN154" i="43"/>
  <c r="AO328" i="43"/>
  <c r="AN329" i="43"/>
  <c r="AI119" i="43"/>
  <c r="AH120" i="43"/>
  <c r="O326" i="43"/>
  <c r="O291" i="43"/>
  <c r="O221" i="43"/>
  <c r="O256" i="43"/>
  <c r="O186" i="43"/>
  <c r="O116" i="43"/>
  <c r="O151" i="43"/>
  <c r="O81" i="43"/>
  <c r="AN226" i="43"/>
  <c r="AO225" i="43"/>
  <c r="AH294" i="43"/>
  <c r="AI293" i="43"/>
  <c r="AK329" i="43"/>
  <c r="AL328" i="43"/>
  <c r="Q328" i="43"/>
  <c r="Q293" i="43"/>
  <c r="Q223" i="43"/>
  <c r="Q258" i="43"/>
  <c r="Q188" i="43"/>
  <c r="Q153" i="43"/>
  <c r="Q118" i="43"/>
  <c r="Q83" i="43"/>
  <c r="AL154" i="43"/>
  <c r="AK155" i="43"/>
  <c r="AH330" i="43"/>
  <c r="AI329" i="43"/>
  <c r="AQ83" i="43"/>
  <c r="AS83" i="43" s="1"/>
  <c r="AK120" i="43"/>
  <c r="AL119" i="43"/>
  <c r="AH190" i="43"/>
  <c r="AI189" i="43"/>
  <c r="R327" i="43"/>
  <c r="R292" i="43"/>
  <c r="R257" i="43"/>
  <c r="R222" i="43"/>
  <c r="R152" i="43"/>
  <c r="R187" i="43"/>
  <c r="R82" i="43"/>
  <c r="R117" i="43"/>
  <c r="AQ224" i="43"/>
  <c r="AS224" i="43" s="1"/>
  <c r="AK85" i="43"/>
  <c r="AL84" i="43"/>
  <c r="U327" i="43"/>
  <c r="U292" i="43"/>
  <c r="U257" i="43"/>
  <c r="U222" i="43"/>
  <c r="U187" i="43"/>
  <c r="U152" i="43"/>
  <c r="U117" i="43"/>
  <c r="U82" i="43"/>
  <c r="AH226" i="43"/>
  <c r="AI225" i="43"/>
  <c r="AI84" i="43"/>
  <c r="AH85" i="43"/>
  <c r="AL225" i="43"/>
  <c r="AK226" i="43"/>
  <c r="AH154" i="43"/>
  <c r="AI153" i="43"/>
  <c r="T328" i="43"/>
  <c r="T293" i="43"/>
  <c r="T258" i="43"/>
  <c r="T223" i="43"/>
  <c r="T188" i="43"/>
  <c r="T153" i="43"/>
  <c r="T83" i="43"/>
  <c r="T118" i="43"/>
  <c r="AN294" i="43"/>
  <c r="AO293" i="43"/>
  <c r="AL293" i="43"/>
  <c r="AK294" i="43"/>
  <c r="AN85" i="43"/>
  <c r="AO84" i="43"/>
  <c r="AN190" i="43"/>
  <c r="AO189" i="43"/>
  <c r="AN120" i="43"/>
  <c r="AO119" i="43"/>
  <c r="N327" i="43"/>
  <c r="N292" i="43"/>
  <c r="N257" i="43"/>
  <c r="N222" i="43"/>
  <c r="N152" i="43"/>
  <c r="N187" i="43"/>
  <c r="N117" i="43"/>
  <c r="N82" i="43"/>
  <c r="AP64" i="28" l="1"/>
  <c r="AR64" i="28" s="1"/>
  <c r="AJ28" i="31"/>
  <c r="Y28" i="31"/>
  <c r="AT28" i="31"/>
  <c r="AS10" i="31"/>
  <c r="D9" i="31"/>
  <c r="J28" i="31"/>
  <c r="AP29" i="28"/>
  <c r="AR29" i="28" s="1"/>
  <c r="AP169" i="28"/>
  <c r="AR169" i="28" s="1"/>
  <c r="X9" i="31"/>
  <c r="N27" i="31"/>
  <c r="T28" i="31"/>
  <c r="AI9" i="31"/>
  <c r="E28" i="31"/>
  <c r="AD28" i="31"/>
  <c r="AX10" i="31"/>
  <c r="AN10" i="31"/>
  <c r="AT97" i="28"/>
  <c r="AM206" i="28"/>
  <c r="AN205" i="28"/>
  <c r="AJ66" i="28"/>
  <c r="AK65" i="28"/>
  <c r="AJ206" i="28"/>
  <c r="AK205" i="28"/>
  <c r="S346" i="28"/>
  <c r="S65" i="28"/>
  <c r="S275" i="28"/>
  <c r="S310" i="28"/>
  <c r="T30" i="28"/>
  <c r="S240" i="28"/>
  <c r="S31" i="28"/>
  <c r="S100" i="28"/>
  <c r="S205" i="28"/>
  <c r="S170" i="28"/>
  <c r="S135" i="28"/>
  <c r="AT237" i="28"/>
  <c r="AP239" i="28"/>
  <c r="AR239" i="28" s="1"/>
  <c r="AM347" i="28"/>
  <c r="AN346" i="28"/>
  <c r="AG311" i="28"/>
  <c r="AH310" i="28"/>
  <c r="AK240" i="28"/>
  <c r="AJ241" i="28"/>
  <c r="AH367" i="43"/>
  <c r="AI366" i="43"/>
  <c r="AH275" i="28"/>
  <c r="AG276" i="28"/>
  <c r="AN367" i="43"/>
  <c r="AO366" i="43"/>
  <c r="AJ136" i="28"/>
  <c r="AK135" i="28"/>
  <c r="AN135" i="28"/>
  <c r="AM136" i="28"/>
  <c r="AK30" i="28"/>
  <c r="AJ31" i="28"/>
  <c r="AJ171" i="28"/>
  <c r="AK170" i="28"/>
  <c r="AG206" i="28"/>
  <c r="AH205" i="28"/>
  <c r="AT27" i="28"/>
  <c r="AP134" i="28"/>
  <c r="AR134" i="28" s="1"/>
  <c r="AN65" i="28"/>
  <c r="AM66" i="28"/>
  <c r="N345" i="28"/>
  <c r="N274" i="28"/>
  <c r="N204" i="28"/>
  <c r="N134" i="28"/>
  <c r="N169" i="28"/>
  <c r="N64" i="28"/>
  <c r="N99" i="28"/>
  <c r="N309" i="28"/>
  <c r="N239" i="28"/>
  <c r="AN240" i="28"/>
  <c r="AM241" i="28"/>
  <c r="AT132" i="28"/>
  <c r="Q345" i="28"/>
  <c r="Q99" i="28"/>
  <c r="Q64" i="28"/>
  <c r="Q309" i="28"/>
  <c r="Q274" i="28"/>
  <c r="Q204" i="28"/>
  <c r="Q239" i="28"/>
  <c r="Q169" i="28"/>
  <c r="Q134" i="28"/>
  <c r="V29" i="28"/>
  <c r="AN30" i="28"/>
  <c r="AM31" i="28"/>
  <c r="AG347" i="28"/>
  <c r="AH346" i="28"/>
  <c r="AK275" i="28"/>
  <c r="AJ276" i="28"/>
  <c r="AG171" i="28"/>
  <c r="AH170" i="28"/>
  <c r="AG31" i="28"/>
  <c r="AH30" i="28"/>
  <c r="M346" i="28"/>
  <c r="M275" i="28"/>
  <c r="M240" i="28"/>
  <c r="N30" i="28"/>
  <c r="M205" i="28"/>
  <c r="M170" i="28"/>
  <c r="M310" i="28"/>
  <c r="M135" i="28"/>
  <c r="M100" i="28"/>
  <c r="M65" i="28"/>
  <c r="M31" i="28"/>
  <c r="AN170" i="28"/>
  <c r="AM171" i="28"/>
  <c r="AP309" i="28"/>
  <c r="AR309" i="28" s="1"/>
  <c r="AG241" i="28"/>
  <c r="AH240" i="28"/>
  <c r="AG66" i="28"/>
  <c r="AH65" i="28"/>
  <c r="AN275" i="28"/>
  <c r="AM276" i="28"/>
  <c r="AK100" i="28"/>
  <c r="AJ101" i="28"/>
  <c r="AP274" i="28"/>
  <c r="AR274" i="28" s="1"/>
  <c r="AQ365" i="43"/>
  <c r="AS365" i="43" s="1"/>
  <c r="AN310" i="28"/>
  <c r="AM311" i="28"/>
  <c r="AJ311" i="28"/>
  <c r="AK310" i="28"/>
  <c r="AM101" i="28"/>
  <c r="AN100" i="28"/>
  <c r="P346" i="28"/>
  <c r="P100" i="28"/>
  <c r="P310" i="28"/>
  <c r="P65" i="28"/>
  <c r="P31" i="28"/>
  <c r="P275" i="28"/>
  <c r="P240" i="28"/>
  <c r="Q30" i="28"/>
  <c r="P205" i="28"/>
  <c r="P170" i="28"/>
  <c r="P135" i="28"/>
  <c r="AP99" i="28"/>
  <c r="AR99" i="28" s="1"/>
  <c r="AT272" i="28"/>
  <c r="AK346" i="28"/>
  <c r="AJ347" i="28"/>
  <c r="AT343" i="28"/>
  <c r="AL366" i="43"/>
  <c r="AK367" i="43"/>
  <c r="T345" i="28"/>
  <c r="T204" i="28"/>
  <c r="T134" i="28"/>
  <c r="T99" i="28"/>
  <c r="T64" i="28"/>
  <c r="T309" i="28"/>
  <c r="T274" i="28"/>
  <c r="T169" i="28"/>
  <c r="T239" i="28"/>
  <c r="AT62" i="28"/>
  <c r="AH135" i="28"/>
  <c r="AG136" i="28"/>
  <c r="AG101" i="28"/>
  <c r="AH100" i="28"/>
  <c r="AP345" i="28"/>
  <c r="AR345" i="28" s="1"/>
  <c r="V344" i="28"/>
  <c r="AQ344" i="28" s="1"/>
  <c r="AS344" i="28" s="1"/>
  <c r="V273" i="28"/>
  <c r="AQ273" i="28" s="1"/>
  <c r="AS273" i="28" s="1"/>
  <c r="AQ28" i="28"/>
  <c r="AS28" i="28" s="1"/>
  <c r="AT28" i="28" s="1"/>
  <c r="V238" i="28"/>
  <c r="AQ238" i="28" s="1"/>
  <c r="AS238" i="28" s="1"/>
  <c r="AT238" i="28" s="1"/>
  <c r="V168" i="28"/>
  <c r="AQ168" i="28" s="1"/>
  <c r="AS168" i="28" s="1"/>
  <c r="V203" i="28"/>
  <c r="AQ203" i="28" s="1"/>
  <c r="AS203" i="28" s="1"/>
  <c r="AT203" i="28" s="1"/>
  <c r="V308" i="28"/>
  <c r="AQ308" i="28" s="1"/>
  <c r="AS308" i="28" s="1"/>
  <c r="V133" i="28"/>
  <c r="AQ133" i="28" s="1"/>
  <c r="AS133" i="28" s="1"/>
  <c r="V98" i="28"/>
  <c r="AQ98" i="28" s="1"/>
  <c r="AS98" i="28" s="1"/>
  <c r="AT98" i="28" s="1"/>
  <c r="V63" i="28"/>
  <c r="AQ63" i="28" s="1"/>
  <c r="AS63" i="28" s="1"/>
  <c r="AT63" i="28" s="1"/>
  <c r="AP204" i="28"/>
  <c r="AR204" i="28" s="1"/>
  <c r="AN261" i="43"/>
  <c r="AO260" i="43"/>
  <c r="AQ259" i="43"/>
  <c r="AK261" i="43"/>
  <c r="AL260" i="43"/>
  <c r="AI260" i="43"/>
  <c r="AH261" i="43"/>
  <c r="AQ48" i="43"/>
  <c r="AS48" i="43" s="1"/>
  <c r="AR46" i="43"/>
  <c r="AT46" i="43" s="1"/>
  <c r="AU46" i="43" s="1"/>
  <c r="W363" i="43"/>
  <c r="AR363" i="43" s="1"/>
  <c r="AT363" i="43" s="1"/>
  <c r="AU363" i="43" s="1"/>
  <c r="W47" i="43"/>
  <c r="O364" i="43"/>
  <c r="AQ328" i="43"/>
  <c r="AS328" i="43" s="1"/>
  <c r="AN51" i="43"/>
  <c r="AO50" i="43"/>
  <c r="AI49" i="43"/>
  <c r="AH50" i="43"/>
  <c r="AQ293" i="43"/>
  <c r="AS293" i="43" s="1"/>
  <c r="AL49" i="43"/>
  <c r="AK50" i="43"/>
  <c r="AQ119" i="43"/>
  <c r="AS119" i="43" s="1"/>
  <c r="AS258" i="43"/>
  <c r="AQ153" i="43"/>
  <c r="AS153" i="43" s="1"/>
  <c r="R49" i="43"/>
  <c r="R366" i="43" s="1"/>
  <c r="Q50" i="43"/>
  <c r="Q367" i="43" s="1"/>
  <c r="U49" i="43"/>
  <c r="U366" i="43" s="1"/>
  <c r="T50" i="43"/>
  <c r="T367" i="43" s="1"/>
  <c r="N49" i="43"/>
  <c r="N366" i="43" s="1"/>
  <c r="O48" i="43"/>
  <c r="AU221" i="43"/>
  <c r="AQ225" i="43"/>
  <c r="AS225" i="43" s="1"/>
  <c r="AO27" i="31"/>
  <c r="AR116" i="43"/>
  <c r="AT116" i="43" s="1"/>
  <c r="AU116" i="43" s="1"/>
  <c r="AQ189" i="43"/>
  <c r="AS189" i="43" s="1"/>
  <c r="AQ84" i="43"/>
  <c r="AS84" i="43" s="1"/>
  <c r="W327" i="43"/>
  <c r="AR327" i="43" s="1"/>
  <c r="AT327" i="43" s="1"/>
  <c r="AU327" i="43" s="1"/>
  <c r="W292" i="43"/>
  <c r="AR292" i="43" s="1"/>
  <c r="AT292" i="43" s="1"/>
  <c r="AU292" i="43" s="1"/>
  <c r="W257" i="43"/>
  <c r="AR257" i="43" s="1"/>
  <c r="AT257" i="43" s="1"/>
  <c r="AU257" i="43" s="1"/>
  <c r="W222" i="43"/>
  <c r="AR222" i="43" s="1"/>
  <c r="AT222" i="43" s="1"/>
  <c r="W187" i="43"/>
  <c r="AR187" i="43" s="1"/>
  <c r="AT187" i="43" s="1"/>
  <c r="AU187" i="43" s="1"/>
  <c r="W152" i="43"/>
  <c r="AR152" i="43" s="1"/>
  <c r="AT152" i="43" s="1"/>
  <c r="AU152" i="43" s="1"/>
  <c r="W117" i="43"/>
  <c r="W82" i="43"/>
  <c r="AR82" i="43" s="1"/>
  <c r="AT82" i="43" s="1"/>
  <c r="AU82" i="43" s="1"/>
  <c r="N328" i="43"/>
  <c r="N293" i="43"/>
  <c r="N258" i="43"/>
  <c r="N223" i="43"/>
  <c r="N153" i="43"/>
  <c r="N188" i="43"/>
  <c r="N118" i="43"/>
  <c r="N83" i="43"/>
  <c r="U328" i="43"/>
  <c r="U293" i="43"/>
  <c r="U258" i="43"/>
  <c r="U223" i="43"/>
  <c r="U188" i="43"/>
  <c r="U153" i="43"/>
  <c r="U83" i="43"/>
  <c r="U118" i="43"/>
  <c r="AK227" i="43"/>
  <c r="AL226" i="43"/>
  <c r="AK86" i="43"/>
  <c r="AL85" i="43"/>
  <c r="AL190" i="43"/>
  <c r="AK191" i="43"/>
  <c r="AK295" i="43"/>
  <c r="AL294" i="43"/>
  <c r="AH331" i="43"/>
  <c r="AI330" i="43"/>
  <c r="AK330" i="43"/>
  <c r="AL329" i="43"/>
  <c r="AN86" i="43"/>
  <c r="AO85" i="43"/>
  <c r="AN227" i="43"/>
  <c r="AO226" i="43"/>
  <c r="AI85" i="43"/>
  <c r="AH86" i="43"/>
  <c r="AH191" i="43"/>
  <c r="AI190" i="43"/>
  <c r="AL155" i="43"/>
  <c r="AK156" i="43"/>
  <c r="T329" i="43"/>
  <c r="T294" i="43"/>
  <c r="T259" i="43"/>
  <c r="T224" i="43"/>
  <c r="T154" i="43"/>
  <c r="T189" i="43"/>
  <c r="T119" i="43"/>
  <c r="T84" i="43"/>
  <c r="AH121" i="43"/>
  <c r="AI120" i="43"/>
  <c r="AO120" i="43"/>
  <c r="AN121" i="43"/>
  <c r="AO329" i="43"/>
  <c r="AN330" i="43"/>
  <c r="AL120" i="43"/>
  <c r="AK121" i="43"/>
  <c r="R328" i="43"/>
  <c r="R293" i="43"/>
  <c r="R258" i="43"/>
  <c r="R223" i="43"/>
  <c r="R188" i="43"/>
  <c r="R153" i="43"/>
  <c r="R83" i="43"/>
  <c r="R118" i="43"/>
  <c r="AH295" i="43"/>
  <c r="AI294" i="43"/>
  <c r="AN191" i="43"/>
  <c r="AO190" i="43"/>
  <c r="AH155" i="43"/>
  <c r="AI154" i="43"/>
  <c r="AI226" i="43"/>
  <c r="AH227" i="43"/>
  <c r="Q329" i="43"/>
  <c r="Q294" i="43"/>
  <c r="Q259" i="43"/>
  <c r="Q224" i="43"/>
  <c r="Q189" i="43"/>
  <c r="Q154" i="43"/>
  <c r="Q119" i="43"/>
  <c r="Q84" i="43"/>
  <c r="AO154" i="43"/>
  <c r="AN155" i="43"/>
  <c r="O327" i="43"/>
  <c r="O292" i="43"/>
  <c r="O257" i="43"/>
  <c r="O222" i="43"/>
  <c r="O187" i="43"/>
  <c r="O152" i="43"/>
  <c r="O82" i="43"/>
  <c r="O117" i="43"/>
  <c r="AN295" i="43"/>
  <c r="AO294" i="43"/>
  <c r="AC7" i="31"/>
  <c r="S7" i="31"/>
  <c r="AP65" i="28" l="1"/>
  <c r="AR65" i="28" s="1"/>
  <c r="J29" i="31"/>
  <c r="T29" i="31"/>
  <c r="M10" i="31"/>
  <c r="Y29" i="31"/>
  <c r="AN11" i="31"/>
  <c r="AQ366" i="43"/>
  <c r="AS366" i="43" s="1"/>
  <c r="S10" i="31"/>
  <c r="D10" i="31"/>
  <c r="M11" i="31"/>
  <c r="N28" i="31"/>
  <c r="E29" i="31"/>
  <c r="X10" i="31"/>
  <c r="AD29" i="31"/>
  <c r="AC11" i="31"/>
  <c r="AJ29" i="31"/>
  <c r="D11" i="31"/>
  <c r="AT29" i="31"/>
  <c r="I11" i="31"/>
  <c r="I10" i="31"/>
  <c r="AI10" i="31"/>
  <c r="AC10" i="31"/>
  <c r="AP275" i="28"/>
  <c r="AR275" i="28" s="1"/>
  <c r="AG242" i="28"/>
  <c r="AH241" i="28"/>
  <c r="AM137" i="28"/>
  <c r="AN136" i="28"/>
  <c r="AO367" i="43"/>
  <c r="AN368" i="43"/>
  <c r="AJ242" i="28"/>
  <c r="AK241" i="28"/>
  <c r="AN347" i="28"/>
  <c r="AM348" i="28"/>
  <c r="S347" i="28"/>
  <c r="S136" i="28"/>
  <c r="S66" i="28"/>
  <c r="S311" i="28"/>
  <c r="S32" i="28"/>
  <c r="S276" i="28"/>
  <c r="T31" i="28"/>
  <c r="S101" i="28"/>
  <c r="S241" i="28"/>
  <c r="S206" i="28"/>
  <c r="S171" i="28"/>
  <c r="AT344" i="28"/>
  <c r="AT133" i="28"/>
  <c r="P347" i="28"/>
  <c r="P171" i="28"/>
  <c r="P136" i="28"/>
  <c r="P66" i="28"/>
  <c r="P101" i="28"/>
  <c r="P311" i="28"/>
  <c r="P276" i="28"/>
  <c r="P32" i="28"/>
  <c r="P241" i="28"/>
  <c r="Q31" i="28"/>
  <c r="P206" i="28"/>
  <c r="AN311" i="28"/>
  <c r="AM312" i="28"/>
  <c r="AJ102" i="28"/>
  <c r="AK101" i="28"/>
  <c r="AM67" i="28"/>
  <c r="AN66" i="28"/>
  <c r="AG277" i="28"/>
  <c r="AH276" i="28"/>
  <c r="AP240" i="28"/>
  <c r="AR240" i="28" s="1"/>
  <c r="AP100" i="28"/>
  <c r="AR100" i="28" s="1"/>
  <c r="AH347" i="28"/>
  <c r="AG348" i="28"/>
  <c r="AH206" i="28"/>
  <c r="AG207" i="28"/>
  <c r="T346" i="28"/>
  <c r="T275" i="28"/>
  <c r="T240" i="28"/>
  <c r="T205" i="28"/>
  <c r="T170" i="28"/>
  <c r="T65" i="28"/>
  <c r="T310" i="28"/>
  <c r="T100" i="28"/>
  <c r="T135" i="28"/>
  <c r="AP205" i="28"/>
  <c r="AR205" i="28" s="1"/>
  <c r="AT168" i="28"/>
  <c r="AM102" i="28"/>
  <c r="AN101" i="28"/>
  <c r="AN276" i="28"/>
  <c r="AM277" i="28"/>
  <c r="AN171" i="28"/>
  <c r="AM172" i="28"/>
  <c r="AH31" i="28"/>
  <c r="AG32" i="28"/>
  <c r="AN241" i="28"/>
  <c r="AM242" i="28"/>
  <c r="AP170" i="28"/>
  <c r="AR170" i="28" s="1"/>
  <c r="AJ207" i="28"/>
  <c r="AK206" i="28"/>
  <c r="AG102" i="28"/>
  <c r="AH101" i="28"/>
  <c r="AK347" i="28"/>
  <c r="AJ348" i="28"/>
  <c r="N346" i="28"/>
  <c r="N135" i="28"/>
  <c r="N240" i="28"/>
  <c r="N170" i="28"/>
  <c r="N100" i="28"/>
  <c r="N65" i="28"/>
  <c r="N310" i="28"/>
  <c r="N205" i="28"/>
  <c r="N275" i="28"/>
  <c r="AN31" i="28"/>
  <c r="AM32" i="28"/>
  <c r="AJ172" i="28"/>
  <c r="AK171" i="28"/>
  <c r="AG312" i="28"/>
  <c r="AH311" i="28"/>
  <c r="AM207" i="28"/>
  <c r="AN206" i="28"/>
  <c r="AP346" i="28"/>
  <c r="AR346" i="28" s="1"/>
  <c r="Q346" i="28"/>
  <c r="Q275" i="28"/>
  <c r="Q240" i="28"/>
  <c r="Q205" i="28"/>
  <c r="Q170" i="28"/>
  <c r="Q135" i="28"/>
  <c r="Q100" i="28"/>
  <c r="Q65" i="28"/>
  <c r="Q310" i="28"/>
  <c r="V30" i="28"/>
  <c r="AT273" i="28"/>
  <c r="M347" i="28"/>
  <c r="M241" i="28"/>
  <c r="M206" i="28"/>
  <c r="M136" i="28"/>
  <c r="M66" i="28"/>
  <c r="M171" i="28"/>
  <c r="M101" i="28"/>
  <c r="M276" i="28"/>
  <c r="M32" i="28"/>
  <c r="M311" i="28"/>
  <c r="N31" i="28"/>
  <c r="AG172" i="28"/>
  <c r="AH171" i="28"/>
  <c r="AK31" i="28"/>
  <c r="AJ32" i="28"/>
  <c r="AP135" i="28"/>
  <c r="AR135" i="28" s="1"/>
  <c r="AI367" i="43"/>
  <c r="AH368" i="43"/>
  <c r="AQ49" i="43"/>
  <c r="AS49" i="43" s="1"/>
  <c r="AG137" i="28"/>
  <c r="AH136" i="28"/>
  <c r="AK368" i="43"/>
  <c r="AL367" i="43"/>
  <c r="AP310" i="28"/>
  <c r="AR310" i="28" s="1"/>
  <c r="AH66" i="28"/>
  <c r="AG67" i="28"/>
  <c r="AP30" i="28"/>
  <c r="AR30" i="28" s="1"/>
  <c r="AK136" i="28"/>
  <c r="AJ137" i="28"/>
  <c r="AK311" i="28"/>
  <c r="AP311" i="28" s="1"/>
  <c r="AR311" i="28" s="1"/>
  <c r="AJ312" i="28"/>
  <c r="AK276" i="28"/>
  <c r="AJ277" i="28"/>
  <c r="V345" i="28"/>
  <c r="AQ345" i="28" s="1"/>
  <c r="AS345" i="28" s="1"/>
  <c r="V204" i="28"/>
  <c r="AQ204" i="28" s="1"/>
  <c r="AS204" i="28" s="1"/>
  <c r="AT204" i="28" s="1"/>
  <c r="V239" i="28"/>
  <c r="AQ239" i="28" s="1"/>
  <c r="AS239" i="28" s="1"/>
  <c r="AT239" i="28" s="1"/>
  <c r="AQ29" i="28"/>
  <c r="AS29" i="28" s="1"/>
  <c r="V274" i="28"/>
  <c r="AQ274" i="28" s="1"/>
  <c r="AS274" i="28" s="1"/>
  <c r="V309" i="28"/>
  <c r="AQ309" i="28" s="1"/>
  <c r="AS309" i="28" s="1"/>
  <c r="AT309" i="28" s="1"/>
  <c r="V64" i="28"/>
  <c r="AQ64" i="28" s="1"/>
  <c r="AS64" i="28" s="1"/>
  <c r="V99" i="28"/>
  <c r="AQ99" i="28" s="1"/>
  <c r="AS99" i="28" s="1"/>
  <c r="AT99" i="28" s="1"/>
  <c r="V134" i="28"/>
  <c r="AQ134" i="28" s="1"/>
  <c r="AS134" i="28" s="1"/>
  <c r="AT134" i="28" s="1"/>
  <c r="V169" i="28"/>
  <c r="AQ169" i="28" s="1"/>
  <c r="AS169" i="28" s="1"/>
  <c r="AT308" i="28"/>
  <c r="AJ67" i="28"/>
  <c r="AK66" i="28"/>
  <c r="AH262" i="43"/>
  <c r="AI261" i="43"/>
  <c r="AQ260" i="43"/>
  <c r="AL261" i="43"/>
  <c r="AK262" i="43"/>
  <c r="AN262" i="43"/>
  <c r="AO261" i="43"/>
  <c r="W48" i="43"/>
  <c r="O365" i="43"/>
  <c r="AR47" i="43"/>
  <c r="AT47" i="43" s="1"/>
  <c r="AU47" i="43" s="1"/>
  <c r="W364" i="43"/>
  <c r="AR364" i="43" s="1"/>
  <c r="AT364" i="43" s="1"/>
  <c r="AU364" i="43" s="1"/>
  <c r="AQ329" i="43"/>
  <c r="AS329" i="43" s="1"/>
  <c r="AQ294" i="43"/>
  <c r="AS294" i="43" s="1"/>
  <c r="AL50" i="43"/>
  <c r="AK51" i="43"/>
  <c r="AQ120" i="43"/>
  <c r="AS120" i="43" s="1"/>
  <c r="AH51" i="43"/>
  <c r="AI50" i="43"/>
  <c r="AO51" i="43"/>
  <c r="AN52" i="43"/>
  <c r="O49" i="43"/>
  <c r="O366" i="43" s="1"/>
  <c r="N50" i="43"/>
  <c r="N367" i="43" s="1"/>
  <c r="U50" i="43"/>
  <c r="U367" i="43" s="1"/>
  <c r="T51" i="43"/>
  <c r="T368" i="43" s="1"/>
  <c r="Q51" i="43"/>
  <c r="Q368" i="43" s="1"/>
  <c r="R50" i="43"/>
  <c r="R367" i="43" s="1"/>
  <c r="AU222" i="43"/>
  <c r="AO28" i="31"/>
  <c r="AR117" i="43"/>
  <c r="AT117" i="43" s="1"/>
  <c r="AU117" i="43" s="1"/>
  <c r="AQ154" i="43"/>
  <c r="AS154" i="43" s="1"/>
  <c r="AS259" i="43"/>
  <c r="AN228" i="43"/>
  <c r="AO227" i="43"/>
  <c r="AH332" i="43"/>
  <c r="AI331" i="43"/>
  <c r="AQ190" i="43"/>
  <c r="AS190" i="43" s="1"/>
  <c r="AN156" i="43"/>
  <c r="AO155" i="43"/>
  <c r="AH296" i="43"/>
  <c r="AI295" i="43"/>
  <c r="AO330" i="43"/>
  <c r="AN331" i="43"/>
  <c r="AN122" i="43"/>
  <c r="AO121" i="43"/>
  <c r="AI191" i="43"/>
  <c r="AH192" i="43"/>
  <c r="N329" i="43"/>
  <c r="N294" i="43"/>
  <c r="N259" i="43"/>
  <c r="N224" i="43"/>
  <c r="N189" i="43"/>
  <c r="N154" i="43"/>
  <c r="N119" i="43"/>
  <c r="N84" i="43"/>
  <c r="AI155" i="43"/>
  <c r="AH156" i="43"/>
  <c r="W328" i="43"/>
  <c r="AR328" i="43" s="1"/>
  <c r="AT328" i="43" s="1"/>
  <c r="AU328" i="43" s="1"/>
  <c r="W293" i="43"/>
  <c r="AR293" i="43" s="1"/>
  <c r="AT293" i="43" s="1"/>
  <c r="AU293" i="43" s="1"/>
  <c r="W258" i="43"/>
  <c r="AR258" i="43" s="1"/>
  <c r="AT258" i="43" s="1"/>
  <c r="AU258" i="43" s="1"/>
  <c r="W223" i="43"/>
  <c r="AR223" i="43" s="1"/>
  <c r="AT223" i="43" s="1"/>
  <c r="W188" i="43"/>
  <c r="AR188" i="43" s="1"/>
  <c r="AT188" i="43" s="1"/>
  <c r="AU188" i="43" s="1"/>
  <c r="W153" i="43"/>
  <c r="AR153" i="43" s="1"/>
  <c r="AT153" i="43" s="1"/>
  <c r="AU153" i="43" s="1"/>
  <c r="W83" i="43"/>
  <c r="AR83" i="43" s="1"/>
  <c r="AT83" i="43" s="1"/>
  <c r="AU83" i="43" s="1"/>
  <c r="W118" i="43"/>
  <c r="AH87" i="43"/>
  <c r="AI86" i="43"/>
  <c r="AQ85" i="43"/>
  <c r="AS85" i="43" s="1"/>
  <c r="O328" i="43"/>
  <c r="O293" i="43"/>
  <c r="O258" i="43"/>
  <c r="O223" i="43"/>
  <c r="O153" i="43"/>
  <c r="O188" i="43"/>
  <c r="O83" i="43"/>
  <c r="O118" i="43"/>
  <c r="AH228" i="43"/>
  <c r="AI227" i="43"/>
  <c r="AN296" i="43"/>
  <c r="AO295" i="43"/>
  <c r="AN87" i="43"/>
  <c r="AO86" i="43"/>
  <c r="AK87" i="43"/>
  <c r="AL86" i="43"/>
  <c r="Q330" i="43"/>
  <c r="Q295" i="43"/>
  <c r="Q260" i="43"/>
  <c r="Q225" i="43"/>
  <c r="Q190" i="43"/>
  <c r="Q155" i="43"/>
  <c r="Q120" i="43"/>
  <c r="Q85" i="43"/>
  <c r="AN192" i="43"/>
  <c r="AO191" i="43"/>
  <c r="AL121" i="43"/>
  <c r="AK122" i="43"/>
  <c r="AI121" i="43"/>
  <c r="AH122" i="43"/>
  <c r="AQ226" i="43"/>
  <c r="AS226" i="43" s="1"/>
  <c r="AK192" i="43"/>
  <c r="AL191" i="43"/>
  <c r="R329" i="43"/>
  <c r="R294" i="43"/>
  <c r="R259" i="43"/>
  <c r="R224" i="43"/>
  <c r="R189" i="43"/>
  <c r="R84" i="43"/>
  <c r="R119" i="43"/>
  <c r="R154" i="43"/>
  <c r="U329" i="43"/>
  <c r="U294" i="43"/>
  <c r="U259" i="43"/>
  <c r="U224" i="43"/>
  <c r="U189" i="43"/>
  <c r="U154" i="43"/>
  <c r="U119" i="43"/>
  <c r="U84" i="43"/>
  <c r="AK296" i="43"/>
  <c r="AL295" i="43"/>
  <c r="AL227" i="43"/>
  <c r="AK228" i="43"/>
  <c r="T330" i="43"/>
  <c r="T295" i="43"/>
  <c r="T260" i="43"/>
  <c r="T225" i="43"/>
  <c r="T190" i="43"/>
  <c r="T155" i="43"/>
  <c r="T85" i="43"/>
  <c r="T120" i="43"/>
  <c r="AK157" i="43"/>
  <c r="AL156" i="43"/>
  <c r="AK331" i="43"/>
  <c r="AL330" i="43"/>
  <c r="AP31" i="28" l="1"/>
  <c r="AR31" i="28" s="1"/>
  <c r="AP276" i="28"/>
  <c r="AR276" i="28" s="1"/>
  <c r="AQ367" i="43"/>
  <c r="AS367" i="43" s="1"/>
  <c r="AQ295" i="43"/>
  <c r="AS295" i="43" s="1"/>
  <c r="AP347" i="28"/>
  <c r="AR347" i="28" s="1"/>
  <c r="AP136" i="28"/>
  <c r="AR136" i="28" s="1"/>
  <c r="AS12" i="31"/>
  <c r="AX11" i="31"/>
  <c r="AD30" i="31"/>
  <c r="N29" i="31"/>
  <c r="AJ30" i="31"/>
  <c r="AS11" i="31"/>
  <c r="AT30" i="31"/>
  <c r="Y30" i="31"/>
  <c r="AC12" i="31"/>
  <c r="E30" i="31"/>
  <c r="S12" i="31"/>
  <c r="AN12" i="31"/>
  <c r="J30" i="31"/>
  <c r="AI11" i="31"/>
  <c r="S11" i="31"/>
  <c r="T30" i="31"/>
  <c r="M12" i="31"/>
  <c r="X11" i="31"/>
  <c r="AP171" i="28"/>
  <c r="AR171" i="28" s="1"/>
  <c r="AJ68" i="28"/>
  <c r="AK67" i="28"/>
  <c r="AJ138" i="28"/>
  <c r="AK137" i="28"/>
  <c r="AJ33" i="28"/>
  <c r="AK32" i="28"/>
  <c r="AN369" i="43"/>
  <c r="AO368" i="43"/>
  <c r="AJ313" i="28"/>
  <c r="AK312" i="28"/>
  <c r="AN102" i="28"/>
  <c r="AM103" i="28"/>
  <c r="AH348" i="28"/>
  <c r="AG349" i="28"/>
  <c r="AP101" i="28"/>
  <c r="AR101" i="28" s="1"/>
  <c r="P348" i="28"/>
  <c r="P277" i="28"/>
  <c r="P242" i="28"/>
  <c r="P33" i="28"/>
  <c r="P312" i="28"/>
  <c r="P207" i="28"/>
  <c r="P172" i="28"/>
  <c r="P137" i="28"/>
  <c r="P67" i="28"/>
  <c r="Q32" i="28"/>
  <c r="P102" i="28"/>
  <c r="AT274" i="28"/>
  <c r="AP206" i="28"/>
  <c r="AR206" i="28" s="1"/>
  <c r="AH32" i="28"/>
  <c r="AG33" i="28"/>
  <c r="AK102" i="28"/>
  <c r="AJ103" i="28"/>
  <c r="AT169" i="28"/>
  <c r="V346" i="28"/>
  <c r="AQ346" i="28" s="1"/>
  <c r="AS346" i="28" s="1"/>
  <c r="AT346" i="28" s="1"/>
  <c r="AQ30" i="28"/>
  <c r="AS30" i="28" s="1"/>
  <c r="AT30" i="28" s="1"/>
  <c r="V275" i="28"/>
  <c r="AQ275" i="28" s="1"/>
  <c r="AS275" i="28" s="1"/>
  <c r="AT275" i="28" s="1"/>
  <c r="V240" i="28"/>
  <c r="AQ240" i="28" s="1"/>
  <c r="AS240" i="28" s="1"/>
  <c r="AT240" i="28" s="1"/>
  <c r="V205" i="28"/>
  <c r="AQ205" i="28" s="1"/>
  <c r="AS205" i="28" s="1"/>
  <c r="AT205" i="28" s="1"/>
  <c r="V170" i="28"/>
  <c r="AQ170" i="28" s="1"/>
  <c r="AS170" i="28" s="1"/>
  <c r="AT170" i="28" s="1"/>
  <c r="V135" i="28"/>
  <c r="AQ135" i="28" s="1"/>
  <c r="AS135" i="28" s="1"/>
  <c r="AT135" i="28" s="1"/>
  <c r="V100" i="28"/>
  <c r="AQ100" i="28" s="1"/>
  <c r="AS100" i="28" s="1"/>
  <c r="AT100" i="28" s="1"/>
  <c r="V310" i="28"/>
  <c r="AQ310" i="28" s="1"/>
  <c r="AS310" i="28" s="1"/>
  <c r="V65" i="28"/>
  <c r="AQ65" i="28" s="1"/>
  <c r="AS65" i="28" s="1"/>
  <c r="AT65" i="28" s="1"/>
  <c r="AM208" i="28"/>
  <c r="AN207" i="28"/>
  <c r="AJ173" i="28"/>
  <c r="AK172" i="28"/>
  <c r="AJ349" i="28"/>
  <c r="AK348" i="28"/>
  <c r="AK207" i="28"/>
  <c r="AJ208" i="28"/>
  <c r="AN312" i="28"/>
  <c r="AM313" i="28"/>
  <c r="AN137" i="28"/>
  <c r="AM138" i="28"/>
  <c r="AG173" i="28"/>
  <c r="AH172" i="28"/>
  <c r="AM173" i="28"/>
  <c r="AN172" i="28"/>
  <c r="AG278" i="28"/>
  <c r="AH277" i="28"/>
  <c r="AM349" i="28"/>
  <c r="AN348" i="28"/>
  <c r="AT29" i="28"/>
  <c r="AK369" i="43"/>
  <c r="AL368" i="43"/>
  <c r="AI368" i="43"/>
  <c r="AH369" i="43"/>
  <c r="N347" i="28"/>
  <c r="N206" i="28"/>
  <c r="N171" i="28"/>
  <c r="N136" i="28"/>
  <c r="N101" i="28"/>
  <c r="N66" i="28"/>
  <c r="N311" i="28"/>
  <c r="N276" i="28"/>
  <c r="N241" i="28"/>
  <c r="AM33" i="28"/>
  <c r="AN32" i="28"/>
  <c r="T347" i="28"/>
  <c r="T241" i="28"/>
  <c r="T206" i="28"/>
  <c r="T171" i="28"/>
  <c r="T66" i="28"/>
  <c r="T136" i="28"/>
  <c r="T101" i="28"/>
  <c r="T276" i="28"/>
  <c r="T311" i="28"/>
  <c r="AT345" i="28"/>
  <c r="AG68" i="28"/>
  <c r="AH67" i="28"/>
  <c r="AH312" i="28"/>
  <c r="AG313" i="28"/>
  <c r="AN277" i="28"/>
  <c r="AM278" i="28"/>
  <c r="AN67" i="28"/>
  <c r="AM68" i="28"/>
  <c r="AP241" i="28"/>
  <c r="AR241" i="28" s="1"/>
  <c r="AJ278" i="28"/>
  <c r="AK277" i="28"/>
  <c r="AP66" i="28"/>
  <c r="AR66" i="28" s="1"/>
  <c r="AG138" i="28"/>
  <c r="AH137" i="28"/>
  <c r="M348" i="28"/>
  <c r="M242" i="28"/>
  <c r="M207" i="28"/>
  <c r="M277" i="28"/>
  <c r="N32" i="28"/>
  <c r="M172" i="28"/>
  <c r="M137" i="28"/>
  <c r="M67" i="28"/>
  <c r="M102" i="28"/>
  <c r="M312" i="28"/>
  <c r="M33" i="28"/>
  <c r="AT64" i="28"/>
  <c r="AG103" i="28"/>
  <c r="AH102" i="28"/>
  <c r="AN242" i="28"/>
  <c r="AM243" i="28"/>
  <c r="AG208" i="28"/>
  <c r="AH207" i="28"/>
  <c r="Q347" i="28"/>
  <c r="Q66" i="28"/>
  <c r="Q276" i="28"/>
  <c r="Q101" i="28"/>
  <c r="Q241" i="28"/>
  <c r="Q206" i="28"/>
  <c r="Q171" i="28"/>
  <c r="Q311" i="28"/>
  <c r="Q136" i="28"/>
  <c r="V31" i="28"/>
  <c r="S348" i="28"/>
  <c r="S67" i="28"/>
  <c r="S312" i="28"/>
  <c r="S277" i="28"/>
  <c r="S242" i="28"/>
  <c r="T32" i="28"/>
  <c r="S207" i="28"/>
  <c r="S172" i="28"/>
  <c r="S102" i="28"/>
  <c r="S33" i="28"/>
  <c r="S137" i="28"/>
  <c r="AK242" i="28"/>
  <c r="AJ243" i="28"/>
  <c r="AG243" i="28"/>
  <c r="AH242" i="28"/>
  <c r="AQ121" i="43"/>
  <c r="AS121" i="43" s="1"/>
  <c r="AO262" i="43"/>
  <c r="AN263" i="43"/>
  <c r="AK263" i="43"/>
  <c r="AL262" i="43"/>
  <c r="AQ261" i="43"/>
  <c r="AH263" i="43"/>
  <c r="AI262" i="43"/>
  <c r="AQ50" i="43"/>
  <c r="AS50" i="43" s="1"/>
  <c r="W49" i="43"/>
  <c r="AR48" i="43"/>
  <c r="AT48" i="43" s="1"/>
  <c r="AU48" i="43" s="1"/>
  <c r="W365" i="43"/>
  <c r="AR365" i="43" s="1"/>
  <c r="AT365" i="43" s="1"/>
  <c r="AU365" i="43" s="1"/>
  <c r="AQ330" i="43"/>
  <c r="AS330" i="43" s="1"/>
  <c r="AO52" i="43"/>
  <c r="AN53" i="43"/>
  <c r="AI51" i="43"/>
  <c r="AH52" i="43"/>
  <c r="AL51" i="43"/>
  <c r="AK52" i="43"/>
  <c r="R51" i="43"/>
  <c r="R368" i="43" s="1"/>
  <c r="Q52" i="43"/>
  <c r="Q369" i="43" s="1"/>
  <c r="T52" i="43"/>
  <c r="T369" i="43" s="1"/>
  <c r="U51" i="43"/>
  <c r="U368" i="43" s="1"/>
  <c r="N51" i="43"/>
  <c r="N368" i="43" s="1"/>
  <c r="O50" i="43"/>
  <c r="AQ227" i="43"/>
  <c r="AS227" i="43" s="1"/>
  <c r="AQ155" i="43"/>
  <c r="AS155" i="43" s="1"/>
  <c r="AU223" i="43"/>
  <c r="AO29" i="31"/>
  <c r="AR118" i="43"/>
  <c r="AT118" i="43" s="1"/>
  <c r="AU118" i="43" s="1"/>
  <c r="AS260" i="43"/>
  <c r="AK193" i="43"/>
  <c r="AL192" i="43"/>
  <c r="AQ86" i="43"/>
  <c r="AS86" i="43" s="1"/>
  <c r="AI296" i="43"/>
  <c r="AH297" i="43"/>
  <c r="AH333" i="43"/>
  <c r="AI332" i="43"/>
  <c r="AK158" i="43"/>
  <c r="AL157" i="43"/>
  <c r="AK123" i="43"/>
  <c r="AL122" i="43"/>
  <c r="AK88" i="43"/>
  <c r="AL87" i="43"/>
  <c r="AI156" i="43"/>
  <c r="AH157" i="43"/>
  <c r="AO228" i="43"/>
  <c r="AN229" i="43"/>
  <c r="U330" i="43"/>
  <c r="U295" i="43"/>
  <c r="U260" i="43"/>
  <c r="U225" i="43"/>
  <c r="U190" i="43"/>
  <c r="U155" i="43"/>
  <c r="U120" i="43"/>
  <c r="U85" i="43"/>
  <c r="AN88" i="43"/>
  <c r="AO87" i="43"/>
  <c r="AL228" i="43"/>
  <c r="AK229" i="43"/>
  <c r="AO192" i="43"/>
  <c r="AN193" i="43"/>
  <c r="O329" i="43"/>
  <c r="O294" i="43"/>
  <c r="O259" i="43"/>
  <c r="O224" i="43"/>
  <c r="O189" i="43"/>
  <c r="O154" i="43"/>
  <c r="O119" i="43"/>
  <c r="O84" i="43"/>
  <c r="AN123" i="43"/>
  <c r="AO122" i="43"/>
  <c r="AN157" i="43"/>
  <c r="AO156" i="43"/>
  <c r="W329" i="43"/>
  <c r="AR329" i="43" s="1"/>
  <c r="AT329" i="43" s="1"/>
  <c r="W294" i="43"/>
  <c r="AR294" i="43" s="1"/>
  <c r="AT294" i="43" s="1"/>
  <c r="AU294" i="43" s="1"/>
  <c r="W259" i="43"/>
  <c r="AR259" i="43" s="1"/>
  <c r="AT259" i="43" s="1"/>
  <c r="AU259" i="43" s="1"/>
  <c r="W224" i="43"/>
  <c r="AR224" i="43" s="1"/>
  <c r="AT224" i="43" s="1"/>
  <c r="W189" i="43"/>
  <c r="AR189" i="43" s="1"/>
  <c r="AT189" i="43" s="1"/>
  <c r="AU189" i="43" s="1"/>
  <c r="W154" i="43"/>
  <c r="AR154" i="43" s="1"/>
  <c r="AT154" i="43" s="1"/>
  <c r="AU154" i="43" s="1"/>
  <c r="W119" i="43"/>
  <c r="W84" i="43"/>
  <c r="AR84" i="43" s="1"/>
  <c r="AT84" i="43" s="1"/>
  <c r="AU84" i="43" s="1"/>
  <c r="R330" i="43"/>
  <c r="R295" i="43"/>
  <c r="R260" i="43"/>
  <c r="R225" i="43"/>
  <c r="R190" i="43"/>
  <c r="R155" i="43"/>
  <c r="R120" i="43"/>
  <c r="R85" i="43"/>
  <c r="AN297" i="43"/>
  <c r="AO296" i="43"/>
  <c r="AH88" i="43"/>
  <c r="AI87" i="43"/>
  <c r="AO331" i="43"/>
  <c r="AN332" i="43"/>
  <c r="T331" i="43"/>
  <c r="T296" i="43"/>
  <c r="T261" i="43"/>
  <c r="T191" i="43"/>
  <c r="T226" i="43"/>
  <c r="T156" i="43"/>
  <c r="T86" i="43"/>
  <c r="T121" i="43"/>
  <c r="AI122" i="43"/>
  <c r="AH123" i="43"/>
  <c r="N330" i="43"/>
  <c r="N295" i="43"/>
  <c r="N260" i="43"/>
  <c r="N190" i="43"/>
  <c r="N225" i="43"/>
  <c r="N155" i="43"/>
  <c r="N85" i="43"/>
  <c r="N120" i="43"/>
  <c r="AK332" i="43"/>
  <c r="AL331" i="43"/>
  <c r="AK297" i="43"/>
  <c r="AL296" i="43"/>
  <c r="AQ191" i="43"/>
  <c r="AS191" i="43" s="1"/>
  <c r="Q331" i="43"/>
  <c r="Q296" i="43"/>
  <c r="Q261" i="43"/>
  <c r="Q226" i="43"/>
  <c r="Q191" i="43"/>
  <c r="Q156" i="43"/>
  <c r="Q121" i="43"/>
  <c r="Q86" i="43"/>
  <c r="AH229" i="43"/>
  <c r="AI228" i="43"/>
  <c r="AH193" i="43"/>
  <c r="AI192" i="43"/>
  <c r="AQ331" i="43" l="1"/>
  <c r="AS331" i="43" s="1"/>
  <c r="AQ51" i="43"/>
  <c r="AS51" i="43" s="1"/>
  <c r="AJ31" i="31"/>
  <c r="I13" i="31"/>
  <c r="AI13" i="31"/>
  <c r="N30" i="31"/>
  <c r="I12" i="31"/>
  <c r="D13" i="31"/>
  <c r="AI12" i="31"/>
  <c r="J31" i="31"/>
  <c r="D12" i="31"/>
  <c r="M13" i="31"/>
  <c r="S13" i="31"/>
  <c r="AX12" i="31"/>
  <c r="T31" i="31"/>
  <c r="Y31" i="31"/>
  <c r="AX13" i="31"/>
  <c r="E31" i="31"/>
  <c r="X13" i="31"/>
  <c r="AN13" i="31"/>
  <c r="AD31" i="31"/>
  <c r="X12" i="31"/>
  <c r="AC13" i="31"/>
  <c r="AQ368" i="43"/>
  <c r="AS368" i="43" s="1"/>
  <c r="AP67" i="28"/>
  <c r="AR67" i="28" s="1"/>
  <c r="AP348" i="28"/>
  <c r="AR348" i="28" s="1"/>
  <c r="S349" i="28"/>
  <c r="S103" i="28"/>
  <c r="S68" i="28"/>
  <c r="T33" i="28"/>
  <c r="S173" i="28"/>
  <c r="S278" i="28"/>
  <c r="S243" i="28"/>
  <c r="S34" i="28"/>
  <c r="S208" i="28"/>
  <c r="S313" i="28"/>
  <c r="S138" i="28"/>
  <c r="AJ279" i="28"/>
  <c r="AK278" i="28"/>
  <c r="AM279" i="28"/>
  <c r="AN278" i="28"/>
  <c r="AN349" i="28"/>
  <c r="AM350" i="28"/>
  <c r="AM174" i="28"/>
  <c r="AN173" i="28"/>
  <c r="AJ209" i="28"/>
  <c r="AK208" i="28"/>
  <c r="AP312" i="28"/>
  <c r="AR312" i="28" s="1"/>
  <c r="AH208" i="28"/>
  <c r="AG209" i="28"/>
  <c r="AP207" i="28"/>
  <c r="AR207" i="28" s="1"/>
  <c r="AK313" i="28"/>
  <c r="AJ314" i="28"/>
  <c r="AO369" i="43"/>
  <c r="AN370" i="43"/>
  <c r="AM244" i="28"/>
  <c r="AN243" i="28"/>
  <c r="AG314" i="28"/>
  <c r="AH313" i="28"/>
  <c r="AK370" i="43"/>
  <c r="AL369" i="43"/>
  <c r="AM139" i="28"/>
  <c r="AN138" i="28"/>
  <c r="AJ104" i="28"/>
  <c r="AK103" i="28"/>
  <c r="AT310" i="28"/>
  <c r="AJ69" i="28"/>
  <c r="AK68" i="28"/>
  <c r="V347" i="28"/>
  <c r="AQ347" i="28" s="1"/>
  <c r="AS347" i="28" s="1"/>
  <c r="AT347" i="28" s="1"/>
  <c r="V241" i="28"/>
  <c r="AQ241" i="28" s="1"/>
  <c r="AS241" i="28" s="1"/>
  <c r="AT241" i="28" s="1"/>
  <c r="V171" i="28"/>
  <c r="AQ171" i="28" s="1"/>
  <c r="AS171" i="28" s="1"/>
  <c r="V206" i="28"/>
  <c r="AQ206" i="28" s="1"/>
  <c r="AS206" i="28" s="1"/>
  <c r="AT206" i="28" s="1"/>
  <c r="V136" i="28"/>
  <c r="AQ136" i="28" s="1"/>
  <c r="AS136" i="28" s="1"/>
  <c r="AT136" i="28" s="1"/>
  <c r="V101" i="28"/>
  <c r="AQ101" i="28" s="1"/>
  <c r="AS101" i="28" s="1"/>
  <c r="V66" i="28"/>
  <c r="AQ66" i="28" s="1"/>
  <c r="AS66" i="28" s="1"/>
  <c r="V311" i="28"/>
  <c r="AQ311" i="28" s="1"/>
  <c r="AS311" i="28" s="1"/>
  <c r="V276" i="28"/>
  <c r="AQ276" i="28" s="1"/>
  <c r="AS276" i="28" s="1"/>
  <c r="AT276" i="28" s="1"/>
  <c r="AQ31" i="28"/>
  <c r="AS31" i="28" s="1"/>
  <c r="AT31" i="28" s="1"/>
  <c r="AG279" i="28"/>
  <c r="AH278" i="28"/>
  <c r="AK349" i="28"/>
  <c r="AJ350" i="28"/>
  <c r="AP102" i="28"/>
  <c r="AR102" i="28" s="1"/>
  <c r="AG350" i="28"/>
  <c r="AH349" i="28"/>
  <c r="AG244" i="28"/>
  <c r="AH243" i="28"/>
  <c r="T348" i="28"/>
  <c r="T207" i="28"/>
  <c r="T172" i="28"/>
  <c r="T102" i="28"/>
  <c r="T67" i="28"/>
  <c r="T277" i="28"/>
  <c r="T242" i="28"/>
  <c r="T137" i="28"/>
  <c r="T312" i="28"/>
  <c r="AG139" i="28"/>
  <c r="AH138" i="28"/>
  <c r="AN33" i="28"/>
  <c r="AM34" i="28"/>
  <c r="AP172" i="28"/>
  <c r="AR172" i="28" s="1"/>
  <c r="P349" i="28"/>
  <c r="P103" i="28"/>
  <c r="P68" i="28"/>
  <c r="P278" i="28"/>
  <c r="P34" i="28"/>
  <c r="P243" i="28"/>
  <c r="Q33" i="28"/>
  <c r="P173" i="28"/>
  <c r="P313" i="28"/>
  <c r="P208" i="28"/>
  <c r="P138" i="28"/>
  <c r="AP32" i="28"/>
  <c r="AR32" i="28" s="1"/>
  <c r="AJ244" i="28"/>
  <c r="AK243" i="28"/>
  <c r="AG104" i="28"/>
  <c r="AH103" i="28"/>
  <c r="N348" i="28"/>
  <c r="N277" i="28"/>
  <c r="N242" i="28"/>
  <c r="N207" i="28"/>
  <c r="N172" i="28"/>
  <c r="N137" i="28"/>
  <c r="N102" i="28"/>
  <c r="N67" i="28"/>
  <c r="N312" i="28"/>
  <c r="AN68" i="28"/>
  <c r="AM69" i="28"/>
  <c r="AH68" i="28"/>
  <c r="AG69" i="28"/>
  <c r="AG174" i="28"/>
  <c r="AH173" i="28"/>
  <c r="AM314" i="28"/>
  <c r="AN313" i="28"/>
  <c r="AK173" i="28"/>
  <c r="AJ174" i="28"/>
  <c r="AH33" i="28"/>
  <c r="AG34" i="28"/>
  <c r="AM104" i="28"/>
  <c r="AN103" i="28"/>
  <c r="AJ34" i="28"/>
  <c r="AK33" i="28"/>
  <c r="AP242" i="28"/>
  <c r="AR242" i="28" s="1"/>
  <c r="Q348" i="28"/>
  <c r="Q207" i="28"/>
  <c r="Q137" i="28"/>
  <c r="Q312" i="28"/>
  <c r="Q172" i="28"/>
  <c r="Q102" i="28"/>
  <c r="Q67" i="28"/>
  <c r="Q277" i="28"/>
  <c r="Q242" i="28"/>
  <c r="V32" i="28"/>
  <c r="AP137" i="28"/>
  <c r="AR137" i="28" s="1"/>
  <c r="M349" i="28"/>
  <c r="M313" i="28"/>
  <c r="N33" i="28"/>
  <c r="M278" i="28"/>
  <c r="M208" i="28"/>
  <c r="M34" i="28"/>
  <c r="M243" i="28"/>
  <c r="M173" i="28"/>
  <c r="M138" i="28"/>
  <c r="M103" i="28"/>
  <c r="M68" i="28"/>
  <c r="AP277" i="28"/>
  <c r="AR277" i="28" s="1"/>
  <c r="AH370" i="43"/>
  <c r="AI369" i="43"/>
  <c r="AM209" i="28"/>
  <c r="AN208" i="28"/>
  <c r="AJ139" i="28"/>
  <c r="AK138" i="28"/>
  <c r="AI263" i="43"/>
  <c r="AH264" i="43"/>
  <c r="AQ262" i="43"/>
  <c r="AK264" i="43"/>
  <c r="AL263" i="43"/>
  <c r="AN264" i="43"/>
  <c r="AO263" i="43"/>
  <c r="AU329" i="43"/>
  <c r="W50" i="43"/>
  <c r="O367" i="43"/>
  <c r="AR49" i="43"/>
  <c r="AT49" i="43" s="1"/>
  <c r="AU49" i="43" s="1"/>
  <c r="W366" i="43"/>
  <c r="AR366" i="43" s="1"/>
  <c r="AT366" i="43" s="1"/>
  <c r="AU366" i="43" s="1"/>
  <c r="AQ296" i="43"/>
  <c r="AS296" i="43" s="1"/>
  <c r="AK53" i="43"/>
  <c r="AL52" i="43"/>
  <c r="AI52" i="43"/>
  <c r="AH53" i="43"/>
  <c r="AQ122" i="43"/>
  <c r="AS122" i="43" s="1"/>
  <c r="AO53" i="43"/>
  <c r="AN54" i="43"/>
  <c r="AO54" i="43" s="1"/>
  <c r="O51" i="43"/>
  <c r="N52" i="43"/>
  <c r="N369" i="43" s="1"/>
  <c r="U52" i="43"/>
  <c r="U369" i="43" s="1"/>
  <c r="T53" i="43"/>
  <c r="T370" i="43" s="1"/>
  <c r="Q53" i="43"/>
  <c r="Q370" i="43" s="1"/>
  <c r="R52" i="43"/>
  <c r="R369" i="43" s="1"/>
  <c r="AS261" i="43"/>
  <c r="AQ156" i="43"/>
  <c r="AS156" i="43" s="1"/>
  <c r="AU224" i="43"/>
  <c r="AO30" i="31"/>
  <c r="AR119" i="43"/>
  <c r="AT119" i="43" s="1"/>
  <c r="AU119" i="43" s="1"/>
  <c r="AQ87" i="43"/>
  <c r="AS87" i="43" s="1"/>
  <c r="AQ192" i="43"/>
  <c r="AS192" i="43" s="1"/>
  <c r="AH124" i="43"/>
  <c r="AI123" i="43"/>
  <c r="AN298" i="43"/>
  <c r="AO297" i="43"/>
  <c r="AN194" i="43"/>
  <c r="AO193" i="43"/>
  <c r="AO229" i="43"/>
  <c r="AN230" i="43"/>
  <c r="AO230" i="43" s="1"/>
  <c r="AK89" i="43"/>
  <c r="AL88" i="43"/>
  <c r="AL193" i="43"/>
  <c r="AK194" i="43"/>
  <c r="O330" i="43"/>
  <c r="O295" i="43"/>
  <c r="O260" i="43"/>
  <c r="O225" i="43"/>
  <c r="O190" i="43"/>
  <c r="O155" i="43"/>
  <c r="O120" i="43"/>
  <c r="O85" i="43"/>
  <c r="AH194" i="43"/>
  <c r="AI193" i="43"/>
  <c r="AK159" i="43"/>
  <c r="AL158" i="43"/>
  <c r="AI229" i="43"/>
  <c r="AH230" i="43"/>
  <c r="AI230" i="43" s="1"/>
  <c r="AH334" i="43"/>
  <c r="AI333" i="43"/>
  <c r="Q332" i="43"/>
  <c r="Q297" i="43"/>
  <c r="Q262" i="43"/>
  <c r="Q227" i="43"/>
  <c r="Q192" i="43"/>
  <c r="Q157" i="43"/>
  <c r="Q122" i="43"/>
  <c r="Q87" i="43"/>
  <c r="AK124" i="43"/>
  <c r="AL123" i="43"/>
  <c r="AI297" i="43"/>
  <c r="AH298" i="43"/>
  <c r="AI88" i="43"/>
  <c r="AH89" i="43"/>
  <c r="AN124" i="43"/>
  <c r="AO123" i="43"/>
  <c r="R331" i="43"/>
  <c r="R296" i="43"/>
  <c r="R261" i="43"/>
  <c r="R226" i="43"/>
  <c r="R191" i="43"/>
  <c r="R156" i="43"/>
  <c r="R121" i="43"/>
  <c r="R86" i="43"/>
  <c r="AK333" i="43"/>
  <c r="AL332" i="43"/>
  <c r="AO332" i="43"/>
  <c r="AN333" i="43"/>
  <c r="AN158" i="43"/>
  <c r="AO157" i="43"/>
  <c r="AL229" i="43"/>
  <c r="AK230" i="43"/>
  <c r="AL230" i="43" s="1"/>
  <c r="AK298" i="43"/>
  <c r="AL297" i="43"/>
  <c r="AQ228" i="43"/>
  <c r="AS228" i="43" s="1"/>
  <c r="AN89" i="43"/>
  <c r="AO88" i="43"/>
  <c r="AH158" i="43"/>
  <c r="AI157" i="43"/>
  <c r="U331" i="43"/>
  <c r="U296" i="43"/>
  <c r="U261" i="43"/>
  <c r="U226" i="43"/>
  <c r="U156" i="43"/>
  <c r="U191" i="43"/>
  <c r="U121" i="43"/>
  <c r="U86" i="43"/>
  <c r="T332" i="43"/>
  <c r="T297" i="43"/>
  <c r="T262" i="43"/>
  <c r="T227" i="43"/>
  <c r="T192" i="43"/>
  <c r="T157" i="43"/>
  <c r="T122" i="43"/>
  <c r="T87" i="43"/>
  <c r="N331" i="43"/>
  <c r="N296" i="43"/>
  <c r="N261" i="43"/>
  <c r="N226" i="43"/>
  <c r="N191" i="43"/>
  <c r="N156" i="43"/>
  <c r="N121" i="43"/>
  <c r="N86" i="43"/>
  <c r="AQ52" i="43" l="1"/>
  <c r="AS52" i="43" s="1"/>
  <c r="AP138" i="28"/>
  <c r="AR138" i="28" s="1"/>
  <c r="AP243" i="28"/>
  <c r="AR243" i="28" s="1"/>
  <c r="AP33" i="28"/>
  <c r="AR33" i="28" s="1"/>
  <c r="AP173" i="28"/>
  <c r="AR173" i="28" s="1"/>
  <c r="AT31" i="31"/>
  <c r="AS13" i="31"/>
  <c r="N31" i="31"/>
  <c r="S14" i="31"/>
  <c r="AN14" i="31"/>
  <c r="D14" i="31"/>
  <c r="Y32" i="31"/>
  <c r="AI14" i="31"/>
  <c r="AC14" i="31"/>
  <c r="E32" i="31"/>
  <c r="X14" i="31"/>
  <c r="AP349" i="28"/>
  <c r="AR349" i="28" s="1"/>
  <c r="AP68" i="28"/>
  <c r="AR68" i="28" s="1"/>
  <c r="M350" i="28"/>
  <c r="M314" i="28"/>
  <c r="M279" i="28"/>
  <c r="N34" i="28"/>
  <c r="M174" i="28"/>
  <c r="M35" i="28"/>
  <c r="M139" i="28"/>
  <c r="M244" i="28"/>
  <c r="M69" i="28"/>
  <c r="M104" i="28"/>
  <c r="M209" i="28"/>
  <c r="V348" i="28"/>
  <c r="AQ348" i="28" s="1"/>
  <c r="AS348" i="28" s="1"/>
  <c r="AT348" i="28" s="1"/>
  <c r="V137" i="28"/>
  <c r="AQ137" i="28" s="1"/>
  <c r="AS137" i="28" s="1"/>
  <c r="AT137" i="28" s="1"/>
  <c r="V102" i="28"/>
  <c r="AQ102" i="28" s="1"/>
  <c r="AS102" i="28" s="1"/>
  <c r="AT102" i="28" s="1"/>
  <c r="V67" i="28"/>
  <c r="AQ67" i="28" s="1"/>
  <c r="AS67" i="28" s="1"/>
  <c r="AT67" i="28" s="1"/>
  <c r="V312" i="28"/>
  <c r="AQ312" i="28" s="1"/>
  <c r="AS312" i="28" s="1"/>
  <c r="AT312" i="28" s="1"/>
  <c r="V277" i="28"/>
  <c r="AQ277" i="28" s="1"/>
  <c r="AS277" i="28" s="1"/>
  <c r="AT277" i="28" s="1"/>
  <c r="AQ32" i="28"/>
  <c r="AS32" i="28" s="1"/>
  <c r="AT32" i="28" s="1"/>
  <c r="V242" i="28"/>
  <c r="AQ242" i="28" s="1"/>
  <c r="AS242" i="28" s="1"/>
  <c r="AT242" i="28" s="1"/>
  <c r="V207" i="28"/>
  <c r="AQ207" i="28" s="1"/>
  <c r="AS207" i="28" s="1"/>
  <c r="AT207" i="28" s="1"/>
  <c r="V172" i="28"/>
  <c r="AQ172" i="28" s="1"/>
  <c r="AS172" i="28" s="1"/>
  <c r="AT172" i="28" s="1"/>
  <c r="AK244" i="28"/>
  <c r="AJ245" i="28"/>
  <c r="AN34" i="28"/>
  <c r="AM35" i="28"/>
  <c r="AJ351" i="28"/>
  <c r="AK350" i="28"/>
  <c r="AT66" i="28"/>
  <c r="AK69" i="28"/>
  <c r="AJ70" i="28"/>
  <c r="AL370" i="43"/>
  <c r="AK371" i="43"/>
  <c r="AL371" i="43" s="1"/>
  <c r="AP313" i="28"/>
  <c r="AR313" i="28" s="1"/>
  <c r="AK209" i="28"/>
  <c r="AJ210" i="28"/>
  <c r="AJ280" i="28"/>
  <c r="AK279" i="28"/>
  <c r="AI370" i="43"/>
  <c r="AH371" i="43"/>
  <c r="AI371" i="43" s="1"/>
  <c r="AJ175" i="28"/>
  <c r="AK174" i="28"/>
  <c r="AM70" i="28"/>
  <c r="AN69" i="28"/>
  <c r="P350" i="28"/>
  <c r="P244" i="28"/>
  <c r="P69" i="28"/>
  <c r="P209" i="28"/>
  <c r="P174" i="28"/>
  <c r="P139" i="28"/>
  <c r="P104" i="28"/>
  <c r="P314" i="28"/>
  <c r="Q34" i="28"/>
  <c r="P279" i="28"/>
  <c r="P35" i="28"/>
  <c r="T349" i="28"/>
  <c r="T313" i="28"/>
  <c r="T278" i="28"/>
  <c r="T243" i="28"/>
  <c r="T208" i="28"/>
  <c r="T138" i="28"/>
  <c r="T173" i="28"/>
  <c r="T103" i="28"/>
  <c r="T68" i="28"/>
  <c r="AG315" i="28"/>
  <c r="AH314" i="28"/>
  <c r="AN174" i="28"/>
  <c r="AM175" i="28"/>
  <c r="AG140" i="28"/>
  <c r="AH139" i="28"/>
  <c r="AG280" i="28"/>
  <c r="AH279" i="28"/>
  <c r="AP103" i="28"/>
  <c r="AR103" i="28" s="1"/>
  <c r="AG210" i="28"/>
  <c r="AH209" i="28"/>
  <c r="AM351" i="28"/>
  <c r="AN350" i="28"/>
  <c r="AK139" i="28"/>
  <c r="AJ140" i="28"/>
  <c r="N349" i="28"/>
  <c r="N208" i="28"/>
  <c r="N173" i="28"/>
  <c r="N138" i="28"/>
  <c r="N103" i="28"/>
  <c r="N68" i="28"/>
  <c r="N313" i="28"/>
  <c r="N278" i="28"/>
  <c r="N243" i="28"/>
  <c r="AM105" i="28"/>
  <c r="AN104" i="28"/>
  <c r="AN314" i="28"/>
  <c r="AM315" i="28"/>
  <c r="AT171" i="28"/>
  <c r="AK104" i="28"/>
  <c r="AJ105" i="28"/>
  <c r="AM245" i="28"/>
  <c r="AN244" i="28"/>
  <c r="S350" i="28"/>
  <c r="S174" i="28"/>
  <c r="S139" i="28"/>
  <c r="S104" i="28"/>
  <c r="S69" i="28"/>
  <c r="S314" i="28"/>
  <c r="S35" i="28"/>
  <c r="S244" i="28"/>
  <c r="T34" i="28"/>
  <c r="S279" i="28"/>
  <c r="S209" i="28"/>
  <c r="AH34" i="28"/>
  <c r="AG35" i="28"/>
  <c r="AH350" i="28"/>
  <c r="AG351" i="28"/>
  <c r="AO370" i="43"/>
  <c r="AN371" i="43"/>
  <c r="AO371" i="43" s="1"/>
  <c r="AT101" i="28"/>
  <c r="AG175" i="28"/>
  <c r="AH174" i="28"/>
  <c r="AH104" i="28"/>
  <c r="AG105" i="28"/>
  <c r="AN139" i="28"/>
  <c r="AM140" i="28"/>
  <c r="AN279" i="28"/>
  <c r="AM280" i="28"/>
  <c r="AM210" i="28"/>
  <c r="AN209" i="28"/>
  <c r="AJ35" i="28"/>
  <c r="AK34" i="28"/>
  <c r="AG70" i="28"/>
  <c r="AH69" i="28"/>
  <c r="Q349" i="28"/>
  <c r="Q208" i="28"/>
  <c r="Q173" i="28"/>
  <c r="Q138" i="28"/>
  <c r="Q103" i="28"/>
  <c r="Q68" i="28"/>
  <c r="Q313" i="28"/>
  <c r="Q243" i="28"/>
  <c r="Q278" i="28"/>
  <c r="V33" i="28"/>
  <c r="AG245" i="28"/>
  <c r="AH244" i="28"/>
  <c r="AT311" i="28"/>
  <c r="AQ369" i="43"/>
  <c r="AS369" i="43" s="1"/>
  <c r="AJ315" i="28"/>
  <c r="AK314" i="28"/>
  <c r="AP208" i="28"/>
  <c r="AR208" i="28" s="1"/>
  <c r="AP278" i="28"/>
  <c r="AR278" i="28" s="1"/>
  <c r="AN265" i="43"/>
  <c r="AO265" i="43" s="1"/>
  <c r="AO264" i="43"/>
  <c r="AQ263" i="43"/>
  <c r="AL264" i="43"/>
  <c r="AK265" i="43"/>
  <c r="AL265" i="43" s="1"/>
  <c r="AI264" i="43"/>
  <c r="AH265" i="43"/>
  <c r="AI265" i="43" s="1"/>
  <c r="AR50" i="43"/>
  <c r="AT50" i="43" s="1"/>
  <c r="AU50" i="43" s="1"/>
  <c r="W367" i="43"/>
  <c r="AR367" i="43" s="1"/>
  <c r="AT367" i="43" s="1"/>
  <c r="AU367" i="43" s="1"/>
  <c r="W51" i="43"/>
  <c r="O368" i="43"/>
  <c r="AQ332" i="43"/>
  <c r="AS332" i="43" s="1"/>
  <c r="AQ123" i="43"/>
  <c r="AS123" i="43" s="1"/>
  <c r="AI53" i="43"/>
  <c r="AH54" i="43"/>
  <c r="AI54" i="43" s="1"/>
  <c r="AQ297" i="43"/>
  <c r="AS297" i="43" s="1"/>
  <c r="AL53" i="43"/>
  <c r="AK54" i="43"/>
  <c r="AL54" i="43" s="1"/>
  <c r="AS262" i="43"/>
  <c r="Q54" i="43"/>
  <c r="R53" i="43"/>
  <c r="R370" i="43" s="1"/>
  <c r="U53" i="43"/>
  <c r="U370" i="43" s="1"/>
  <c r="T54" i="43"/>
  <c r="N53" i="43"/>
  <c r="N370" i="43" s="1"/>
  <c r="O52" i="43"/>
  <c r="AO31" i="31"/>
  <c r="AQ230" i="43"/>
  <c r="AS230" i="43" s="1"/>
  <c r="AQ157" i="43"/>
  <c r="AS157" i="43" s="1"/>
  <c r="AN299" i="43"/>
  <c r="AO298" i="43"/>
  <c r="AL298" i="43"/>
  <c r="AK299" i="43"/>
  <c r="T333" i="43"/>
  <c r="T298" i="43"/>
  <c r="T263" i="43"/>
  <c r="T228" i="43"/>
  <c r="T193" i="43"/>
  <c r="T158" i="43"/>
  <c r="T123" i="43"/>
  <c r="T88" i="43"/>
  <c r="AO124" i="43"/>
  <c r="AN125" i="43"/>
  <c r="AO125" i="43" s="1"/>
  <c r="AH125" i="43"/>
  <c r="AI125" i="43" s="1"/>
  <c r="AI124" i="43"/>
  <c r="AO333" i="43"/>
  <c r="AN334" i="43"/>
  <c r="AK125" i="43"/>
  <c r="AL125" i="43" s="1"/>
  <c r="AL124" i="43"/>
  <c r="U332" i="43"/>
  <c r="U297" i="43"/>
  <c r="U262" i="43"/>
  <c r="U227" i="43"/>
  <c r="U192" i="43"/>
  <c r="U122" i="43"/>
  <c r="U157" i="43"/>
  <c r="U87" i="43"/>
  <c r="AQ229" i="43"/>
  <c r="AS229" i="43" s="1"/>
  <c r="AH90" i="43"/>
  <c r="AI90" i="43" s="1"/>
  <c r="AI89" i="43"/>
  <c r="R332" i="43"/>
  <c r="R297" i="43"/>
  <c r="R262" i="43"/>
  <c r="R227" i="43"/>
  <c r="R192" i="43"/>
  <c r="R157" i="43"/>
  <c r="R122" i="43"/>
  <c r="R87" i="43"/>
  <c r="AK195" i="43"/>
  <c r="AL195" i="43" s="1"/>
  <c r="AL194" i="43"/>
  <c r="AH159" i="43"/>
  <c r="AI158" i="43"/>
  <c r="Q333" i="43"/>
  <c r="Q263" i="43"/>
  <c r="Q298" i="43"/>
  <c r="Q228" i="43"/>
  <c r="Q193" i="43"/>
  <c r="Q158" i="43"/>
  <c r="Q123" i="43"/>
  <c r="Q88" i="43"/>
  <c r="AQ193" i="43"/>
  <c r="AS193" i="43" s="1"/>
  <c r="AO194" i="43"/>
  <c r="AN195" i="43"/>
  <c r="AO195" i="43" s="1"/>
  <c r="AO158" i="43"/>
  <c r="AN159" i="43"/>
  <c r="AK334" i="43"/>
  <c r="AL333" i="43"/>
  <c r="AI298" i="43"/>
  <c r="AH299" i="43"/>
  <c r="W330" i="43"/>
  <c r="AR330" i="43" s="1"/>
  <c r="AT330" i="43" s="1"/>
  <c r="AU330" i="43" s="1"/>
  <c r="W295" i="43"/>
  <c r="AR295" i="43" s="1"/>
  <c r="AT295" i="43" s="1"/>
  <c r="AU295" i="43" s="1"/>
  <c r="W260" i="43"/>
  <c r="AR260" i="43" s="1"/>
  <c r="AT260" i="43" s="1"/>
  <c r="AU260" i="43" s="1"/>
  <c r="W225" i="43"/>
  <c r="AR225" i="43" s="1"/>
  <c r="AT225" i="43" s="1"/>
  <c r="AU225" i="43" s="1"/>
  <c r="W190" i="43"/>
  <c r="AR190" i="43" s="1"/>
  <c r="AT190" i="43" s="1"/>
  <c r="AU190" i="43" s="1"/>
  <c r="W155" i="43"/>
  <c r="AR155" i="43" s="1"/>
  <c r="AT155" i="43" s="1"/>
  <c r="AU155" i="43" s="1"/>
  <c r="W85" i="43"/>
  <c r="AR85" i="43" s="1"/>
  <c r="AT85" i="43" s="1"/>
  <c r="AU85" i="43" s="1"/>
  <c r="W120" i="43"/>
  <c r="AL159" i="43"/>
  <c r="AK160" i="43"/>
  <c r="AL160" i="43" s="1"/>
  <c r="AQ88" i="43"/>
  <c r="AS88" i="43" s="1"/>
  <c r="O331" i="43"/>
  <c r="O296" i="43"/>
  <c r="O261" i="43"/>
  <c r="O226" i="43"/>
  <c r="O191" i="43"/>
  <c r="O156" i="43"/>
  <c r="O86" i="43"/>
  <c r="O121" i="43"/>
  <c r="AO89" i="43"/>
  <c r="AN90" i="43"/>
  <c r="AO90" i="43" s="1"/>
  <c r="AK90" i="43"/>
  <c r="AL90" i="43" s="1"/>
  <c r="AL89" i="43"/>
  <c r="N332" i="43"/>
  <c r="N297" i="43"/>
  <c r="N262" i="43"/>
  <c r="N227" i="43"/>
  <c r="N192" i="43"/>
  <c r="N157" i="43"/>
  <c r="N122" i="43"/>
  <c r="N87" i="43"/>
  <c r="AI334" i="43"/>
  <c r="AH335" i="43"/>
  <c r="AI335" i="43" s="1"/>
  <c r="AH195" i="43"/>
  <c r="AI195" i="43" s="1"/>
  <c r="AI194" i="43"/>
  <c r="AP314" i="28" l="1"/>
  <c r="AR314" i="28" s="1"/>
  <c r="AP34" i="28"/>
  <c r="AR34" i="28" s="1"/>
  <c r="AP69" i="28"/>
  <c r="AR69" i="28" s="1"/>
  <c r="J32" i="31"/>
  <c r="AX14" i="31"/>
  <c r="I14" i="31"/>
  <c r="I15" i="31"/>
  <c r="T32" i="31"/>
  <c r="M14" i="31"/>
  <c r="AX15" i="31"/>
  <c r="M15" i="31"/>
  <c r="AN15" i="31"/>
  <c r="S15" i="31"/>
  <c r="AC15" i="31"/>
  <c r="X15" i="31"/>
  <c r="AD32" i="31"/>
  <c r="AS14" i="31"/>
  <c r="D15" i="31"/>
  <c r="AJ32" i="31"/>
  <c r="Y33" i="31"/>
  <c r="AI15" i="31"/>
  <c r="AT32" i="31"/>
  <c r="E33" i="31"/>
  <c r="AS15" i="31"/>
  <c r="AN140" i="28"/>
  <c r="AM141" i="28"/>
  <c r="AP104" i="28"/>
  <c r="AR104" i="28" s="1"/>
  <c r="AH210" i="28"/>
  <c r="AG211" i="28"/>
  <c r="P351" i="28"/>
  <c r="P140" i="28"/>
  <c r="P105" i="28"/>
  <c r="P315" i="28"/>
  <c r="P280" i="28"/>
  <c r="P245" i="28"/>
  <c r="P36" i="28"/>
  <c r="P210" i="28"/>
  <c r="Q35" i="28"/>
  <c r="P175" i="28"/>
  <c r="P70" i="28"/>
  <c r="AQ370" i="43"/>
  <c r="AS370" i="43" s="1"/>
  <c r="AP244" i="28"/>
  <c r="AR244" i="28" s="1"/>
  <c r="AH70" i="28"/>
  <c r="AG71" i="28"/>
  <c r="AG176" i="28"/>
  <c r="AH175" i="28"/>
  <c r="AK70" i="28"/>
  <c r="AJ71" i="28"/>
  <c r="AP350" i="28"/>
  <c r="AR350" i="28" s="1"/>
  <c r="M351" i="28"/>
  <c r="M245" i="28"/>
  <c r="N35" i="28"/>
  <c r="M210" i="28"/>
  <c r="M175" i="28"/>
  <c r="M140" i="28"/>
  <c r="M105" i="28"/>
  <c r="M70" i="28"/>
  <c r="M315" i="28"/>
  <c r="M280" i="28"/>
  <c r="M36" i="28"/>
  <c r="AH315" i="28"/>
  <c r="AG316" i="28"/>
  <c r="Q350" i="28"/>
  <c r="Q279" i="28"/>
  <c r="Q244" i="28"/>
  <c r="Q139" i="28"/>
  <c r="Q174" i="28"/>
  <c r="Q104" i="28"/>
  <c r="Q69" i="28"/>
  <c r="Q209" i="28"/>
  <c r="Q314" i="28"/>
  <c r="V34" i="28"/>
  <c r="AP279" i="28"/>
  <c r="AR279" i="28" s="1"/>
  <c r="AK351" i="28"/>
  <c r="AJ352" i="28"/>
  <c r="AJ36" i="28"/>
  <c r="AK35" i="28"/>
  <c r="AM316" i="28"/>
  <c r="AN315" i="28"/>
  <c r="AJ141" i="28"/>
  <c r="AK140" i="28"/>
  <c r="AG281" i="28"/>
  <c r="AH280" i="28"/>
  <c r="AK280" i="28"/>
  <c r="AJ281" i="28"/>
  <c r="N350" i="28"/>
  <c r="N209" i="28"/>
  <c r="N174" i="28"/>
  <c r="N139" i="28"/>
  <c r="N104" i="28"/>
  <c r="N69" i="28"/>
  <c r="N314" i="28"/>
  <c r="N279" i="28"/>
  <c r="N244" i="28"/>
  <c r="AH245" i="28"/>
  <c r="AG246" i="28"/>
  <c r="T350" i="28"/>
  <c r="T104" i="28"/>
  <c r="T69" i="28"/>
  <c r="T314" i="28"/>
  <c r="T244" i="28"/>
  <c r="T279" i="28"/>
  <c r="T209" i="28"/>
  <c r="T174" i="28"/>
  <c r="T139" i="28"/>
  <c r="AP139" i="28"/>
  <c r="AR139" i="28" s="1"/>
  <c r="AK210" i="28"/>
  <c r="AJ211" i="28"/>
  <c r="AQ53" i="43"/>
  <c r="AS53" i="43" s="1"/>
  <c r="V349" i="28"/>
  <c r="AQ349" i="28" s="1"/>
  <c r="AS349" i="28" s="1"/>
  <c r="AT349" i="28" s="1"/>
  <c r="V278" i="28"/>
  <c r="AQ278" i="28" s="1"/>
  <c r="AS278" i="28" s="1"/>
  <c r="AT278" i="28" s="1"/>
  <c r="AQ33" i="28"/>
  <c r="AS33" i="28" s="1"/>
  <c r="AT33" i="28" s="1"/>
  <c r="V208" i="28"/>
  <c r="AQ208" i="28" s="1"/>
  <c r="AS208" i="28" s="1"/>
  <c r="AT208" i="28" s="1"/>
  <c r="V173" i="28"/>
  <c r="AQ173" i="28" s="1"/>
  <c r="AS173" i="28" s="1"/>
  <c r="AT173" i="28" s="1"/>
  <c r="V138" i="28"/>
  <c r="AQ138" i="28" s="1"/>
  <c r="AS138" i="28" s="1"/>
  <c r="AT138" i="28" s="1"/>
  <c r="V243" i="28"/>
  <c r="AQ243" i="28" s="1"/>
  <c r="AS243" i="28" s="1"/>
  <c r="AT243" i="28" s="1"/>
  <c r="V103" i="28"/>
  <c r="AQ103" i="28" s="1"/>
  <c r="AS103" i="28" s="1"/>
  <c r="AT103" i="28" s="1"/>
  <c r="V68" i="28"/>
  <c r="AQ68" i="28" s="1"/>
  <c r="AS68" i="28" s="1"/>
  <c r="V313" i="28"/>
  <c r="AQ313" i="28" s="1"/>
  <c r="AS313" i="28" s="1"/>
  <c r="AT313" i="28" s="1"/>
  <c r="AM211" i="28"/>
  <c r="AN210" i="28"/>
  <c r="AH351" i="28"/>
  <c r="AG352" i="28"/>
  <c r="AH140" i="28"/>
  <c r="AG141" i="28"/>
  <c r="AN70" i="28"/>
  <c r="AM71" i="28"/>
  <c r="AP209" i="28"/>
  <c r="AR209" i="28" s="1"/>
  <c r="AN35" i="28"/>
  <c r="AM36" i="28"/>
  <c r="AN280" i="28"/>
  <c r="AM281" i="28"/>
  <c r="AH105" i="28"/>
  <c r="AG106" i="28"/>
  <c r="S351" i="28"/>
  <c r="T35" i="28"/>
  <c r="S315" i="28"/>
  <c r="S70" i="28"/>
  <c r="S245" i="28"/>
  <c r="S210" i="28"/>
  <c r="S280" i="28"/>
  <c r="S175" i="28"/>
  <c r="S36" i="28"/>
  <c r="S140" i="28"/>
  <c r="S105" i="28"/>
  <c r="AN245" i="28"/>
  <c r="AM246" i="28"/>
  <c r="AM106" i="28"/>
  <c r="AN105" i="28"/>
  <c r="AN351" i="28"/>
  <c r="AM352" i="28"/>
  <c r="AP174" i="28"/>
  <c r="AR174" i="28" s="1"/>
  <c r="AK315" i="28"/>
  <c r="AJ316" i="28"/>
  <c r="AH35" i="28"/>
  <c r="AG36" i="28"/>
  <c r="AK105" i="28"/>
  <c r="AJ106" i="28"/>
  <c r="AM176" i="28"/>
  <c r="AN175" i="28"/>
  <c r="AK175" i="28"/>
  <c r="AJ176" i="28"/>
  <c r="AQ371" i="43"/>
  <c r="AS371" i="43" s="1"/>
  <c r="AJ246" i="28"/>
  <c r="AK245" i="28"/>
  <c r="AQ265" i="43"/>
  <c r="AQ264" i="43"/>
  <c r="AQ54" i="43"/>
  <c r="AS54" i="43" s="1"/>
  <c r="U54" i="43"/>
  <c r="U371" i="43" s="1"/>
  <c r="T371" i="43"/>
  <c r="R54" i="43"/>
  <c r="R371" i="43" s="1"/>
  <c r="Q371" i="43"/>
  <c r="AR51" i="43"/>
  <c r="AT51" i="43" s="1"/>
  <c r="AU51" i="43" s="1"/>
  <c r="W368" i="43"/>
  <c r="AR368" i="43" s="1"/>
  <c r="AT368" i="43" s="1"/>
  <c r="AU368" i="43" s="1"/>
  <c r="W52" i="43"/>
  <c r="O369" i="43"/>
  <c r="AQ333" i="43"/>
  <c r="AS333" i="43" s="1"/>
  <c r="AQ124" i="43"/>
  <c r="AS124" i="43" s="1"/>
  <c r="AQ125" i="43"/>
  <c r="AS125" i="43" s="1"/>
  <c r="AQ298" i="43"/>
  <c r="AS298" i="43" s="1"/>
  <c r="AS263" i="43"/>
  <c r="N54" i="43"/>
  <c r="O53" i="43"/>
  <c r="AQ158" i="43"/>
  <c r="AS158" i="43" s="1"/>
  <c r="AO32" i="31"/>
  <c r="AR120" i="43"/>
  <c r="AT120" i="43" s="1"/>
  <c r="AU120" i="43" s="1"/>
  <c r="N333" i="43"/>
  <c r="N298" i="43"/>
  <c r="N263" i="43"/>
  <c r="N228" i="43"/>
  <c r="N193" i="43"/>
  <c r="N158" i="43"/>
  <c r="N88" i="43"/>
  <c r="N123" i="43"/>
  <c r="W331" i="43"/>
  <c r="AR331" i="43" s="1"/>
  <c r="AT331" i="43" s="1"/>
  <c r="AU331" i="43" s="1"/>
  <c r="W296" i="43"/>
  <c r="AR296" i="43" s="1"/>
  <c r="AT296" i="43" s="1"/>
  <c r="AU296" i="43" s="1"/>
  <c r="W261" i="43"/>
  <c r="AR261" i="43" s="1"/>
  <c r="AT261" i="43" s="1"/>
  <c r="AU261" i="43" s="1"/>
  <c r="W226" i="43"/>
  <c r="AR226" i="43" s="1"/>
  <c r="AT226" i="43" s="1"/>
  <c r="AU226" i="43" s="1"/>
  <c r="W191" i="43"/>
  <c r="AR191" i="43" s="1"/>
  <c r="AT191" i="43" s="1"/>
  <c r="AU191" i="43" s="1"/>
  <c r="W156" i="43"/>
  <c r="AR156" i="43" s="1"/>
  <c r="AT156" i="43" s="1"/>
  <c r="AU156" i="43" s="1"/>
  <c r="W86" i="43"/>
  <c r="AR86" i="43" s="1"/>
  <c r="AT86" i="43" s="1"/>
  <c r="AU86" i="43" s="1"/>
  <c r="W121" i="43"/>
  <c r="AL299" i="43"/>
  <c r="AK300" i="43"/>
  <c r="AL300" i="43" s="1"/>
  <c r="W332" i="43"/>
  <c r="AR332" i="43" s="1"/>
  <c r="AT332" i="43" s="1"/>
  <c r="W297" i="43"/>
  <c r="AR297" i="43" s="1"/>
  <c r="AT297" i="43" s="1"/>
  <c r="W262" i="43"/>
  <c r="AR262" i="43" s="1"/>
  <c r="AT262" i="43" s="1"/>
  <c r="W227" i="43"/>
  <c r="AR227" i="43" s="1"/>
  <c r="AT227" i="43" s="1"/>
  <c r="W192" i="43"/>
  <c r="AR192" i="43" s="1"/>
  <c r="AT192" i="43" s="1"/>
  <c r="W157" i="43"/>
  <c r="AR157" i="43" s="1"/>
  <c r="AT157" i="43" s="1"/>
  <c r="W122" i="43"/>
  <c r="AR122" i="43" s="1"/>
  <c r="AT122" i="43" s="1"/>
  <c r="W87" i="43"/>
  <c r="AR87" i="43" s="1"/>
  <c r="AT87" i="43" s="1"/>
  <c r="AQ89" i="43"/>
  <c r="AS89" i="43" s="1"/>
  <c r="AO334" i="43"/>
  <c r="AN335" i="43"/>
  <c r="AO335" i="43" s="1"/>
  <c r="AN300" i="43"/>
  <c r="AO300" i="43" s="1"/>
  <c r="AO299" i="43"/>
  <c r="AQ90" i="43"/>
  <c r="AS90" i="43" s="1"/>
  <c r="AH300" i="43"/>
  <c r="AI300" i="43" s="1"/>
  <c r="AI299" i="43"/>
  <c r="AH160" i="43"/>
  <c r="AI160" i="43" s="1"/>
  <c r="AI159" i="43"/>
  <c r="U333" i="43"/>
  <c r="U298" i="43"/>
  <c r="U263" i="43"/>
  <c r="U228" i="43"/>
  <c r="U193" i="43"/>
  <c r="U158" i="43"/>
  <c r="U123" i="43"/>
  <c r="U88" i="43"/>
  <c r="T334" i="43"/>
  <c r="T299" i="43"/>
  <c r="T264" i="43"/>
  <c r="T229" i="43"/>
  <c r="T159" i="43"/>
  <c r="T194" i="43"/>
  <c r="T124" i="43"/>
  <c r="T89" i="43"/>
  <c r="AK335" i="43"/>
  <c r="AL335" i="43" s="1"/>
  <c r="AL334" i="43"/>
  <c r="Q334" i="43"/>
  <c r="Q299" i="43"/>
  <c r="Q264" i="43"/>
  <c r="Q229" i="43"/>
  <c r="Q194" i="43"/>
  <c r="Q159" i="43"/>
  <c r="Q124" i="43"/>
  <c r="Q89" i="43"/>
  <c r="AQ194" i="43"/>
  <c r="AS194" i="43" s="1"/>
  <c r="O332" i="43"/>
  <c r="O297" i="43"/>
  <c r="O262" i="43"/>
  <c r="O227" i="43"/>
  <c r="O192" i="43"/>
  <c r="O157" i="43"/>
  <c r="O122" i="43"/>
  <c r="O87" i="43"/>
  <c r="AO159" i="43"/>
  <c r="AN160" i="43"/>
  <c r="AO160" i="43" s="1"/>
  <c r="R333" i="43"/>
  <c r="R298" i="43"/>
  <c r="R263" i="43"/>
  <c r="R228" i="43"/>
  <c r="R193" i="43"/>
  <c r="R158" i="43"/>
  <c r="R123" i="43"/>
  <c r="R88" i="43"/>
  <c r="AQ195" i="43"/>
  <c r="AS195" i="43" s="1"/>
  <c r="AP315" i="28" l="1"/>
  <c r="AR315" i="28" s="1"/>
  <c r="AU192" i="43"/>
  <c r="AP175" i="28"/>
  <c r="AR175" i="28" s="1"/>
  <c r="AQ335" i="43"/>
  <c r="AS335" i="43" s="1"/>
  <c r="AD33" i="31"/>
  <c r="S16" i="31"/>
  <c r="AJ33" i="31"/>
  <c r="Y34" i="31"/>
  <c r="AX16" i="31"/>
  <c r="AT33" i="31"/>
  <c r="E34" i="31"/>
  <c r="D16" i="31"/>
  <c r="J33" i="31"/>
  <c r="AS16" i="31"/>
  <c r="AI16" i="31"/>
  <c r="T33" i="31"/>
  <c r="N32" i="31"/>
  <c r="X16" i="31"/>
  <c r="M16" i="31"/>
  <c r="AC16" i="31"/>
  <c r="AM247" i="28"/>
  <c r="AN246" i="28"/>
  <c r="AN281" i="28"/>
  <c r="AM282" i="28"/>
  <c r="AJ353" i="28"/>
  <c r="AK352" i="28"/>
  <c r="M352" i="28"/>
  <c r="M176" i="28"/>
  <c r="M281" i="28"/>
  <c r="M141" i="28"/>
  <c r="M106" i="28"/>
  <c r="M71" i="28"/>
  <c r="N36" i="28"/>
  <c r="M316" i="28"/>
  <c r="M37" i="28"/>
  <c r="M211" i="28"/>
  <c r="M246" i="28"/>
  <c r="AG177" i="28"/>
  <c r="AH176" i="28"/>
  <c r="AG353" i="28"/>
  <c r="AH352" i="28"/>
  <c r="AK211" i="28"/>
  <c r="AJ212" i="28"/>
  <c r="AG282" i="28"/>
  <c r="AH281" i="28"/>
  <c r="AP351" i="28"/>
  <c r="AR351" i="28" s="1"/>
  <c r="N351" i="28"/>
  <c r="N175" i="28"/>
  <c r="N140" i="28"/>
  <c r="N70" i="28"/>
  <c r="N245" i="28"/>
  <c r="N105" i="28"/>
  <c r="N315" i="28"/>
  <c r="N280" i="28"/>
  <c r="N210" i="28"/>
  <c r="AG72" i="28"/>
  <c r="AH71" i="28"/>
  <c r="P352" i="28"/>
  <c r="P176" i="28"/>
  <c r="P106" i="28"/>
  <c r="Q36" i="28"/>
  <c r="P71" i="28"/>
  <c r="P246" i="28"/>
  <c r="P141" i="28"/>
  <c r="P316" i="28"/>
  <c r="P37" i="28"/>
  <c r="P281" i="28"/>
  <c r="P211" i="28"/>
  <c r="AG212" i="28"/>
  <c r="AH211" i="28"/>
  <c r="AN176" i="28"/>
  <c r="AM177" i="28"/>
  <c r="AM37" i="28"/>
  <c r="AN36" i="28"/>
  <c r="AP210" i="28"/>
  <c r="AR210" i="28" s="1"/>
  <c r="AP140" i="28"/>
  <c r="AR140" i="28" s="1"/>
  <c r="AP70" i="28"/>
  <c r="AR70" i="28" s="1"/>
  <c r="AK106" i="28"/>
  <c r="AJ107" i="28"/>
  <c r="AK141" i="28"/>
  <c r="AJ142" i="28"/>
  <c r="V350" i="28"/>
  <c r="AQ350" i="28" s="1"/>
  <c r="AS350" i="28" s="1"/>
  <c r="AT350" i="28" s="1"/>
  <c r="V104" i="28"/>
  <c r="AQ104" i="28" s="1"/>
  <c r="AS104" i="28" s="1"/>
  <c r="AT104" i="28" s="1"/>
  <c r="V314" i="28"/>
  <c r="AQ314" i="28" s="1"/>
  <c r="AS314" i="28" s="1"/>
  <c r="AT314" i="28" s="1"/>
  <c r="V174" i="28"/>
  <c r="AQ174" i="28" s="1"/>
  <c r="AS174" i="28" s="1"/>
  <c r="AT174" i="28" s="1"/>
  <c r="V279" i="28"/>
  <c r="AQ279" i="28" s="1"/>
  <c r="AS279" i="28" s="1"/>
  <c r="AT279" i="28" s="1"/>
  <c r="AQ34" i="28"/>
  <c r="AS34" i="28" s="1"/>
  <c r="AT34" i="28" s="1"/>
  <c r="V244" i="28"/>
  <c r="AQ244" i="28" s="1"/>
  <c r="AS244" i="28" s="1"/>
  <c r="AT244" i="28" s="1"/>
  <c r="V69" i="28"/>
  <c r="AQ69" i="28" s="1"/>
  <c r="AS69" i="28" s="1"/>
  <c r="AT69" i="28" s="1"/>
  <c r="V209" i="28"/>
  <c r="AQ209" i="28" s="1"/>
  <c r="AS209" i="28" s="1"/>
  <c r="AT209" i="28" s="1"/>
  <c r="V139" i="28"/>
  <c r="AQ139" i="28" s="1"/>
  <c r="AS139" i="28" s="1"/>
  <c r="AT139" i="28" s="1"/>
  <c r="AP245" i="28"/>
  <c r="AR245" i="28" s="1"/>
  <c r="AP105" i="28"/>
  <c r="AR105" i="28" s="1"/>
  <c r="AN352" i="28"/>
  <c r="AM353" i="28"/>
  <c r="S352" i="28"/>
  <c r="S71" i="28"/>
  <c r="S281" i="28"/>
  <c r="S246" i="28"/>
  <c r="S37" i="28"/>
  <c r="S211" i="28"/>
  <c r="S176" i="28"/>
  <c r="T36" i="28"/>
  <c r="S141" i="28"/>
  <c r="S316" i="28"/>
  <c r="S106" i="28"/>
  <c r="T351" i="28"/>
  <c r="T210" i="28"/>
  <c r="T140" i="28"/>
  <c r="T105" i="28"/>
  <c r="T70" i="28"/>
  <c r="T315" i="28"/>
  <c r="T175" i="28"/>
  <c r="T280" i="28"/>
  <c r="T245" i="28"/>
  <c r="AN211" i="28"/>
  <c r="AM212" i="28"/>
  <c r="AN16" i="31"/>
  <c r="AK281" i="28"/>
  <c r="AP281" i="28" s="1"/>
  <c r="AR281" i="28" s="1"/>
  <c r="AJ282" i="28"/>
  <c r="AK246" i="28"/>
  <c r="AJ247" i="28"/>
  <c r="AG37" i="28"/>
  <c r="AH36" i="28"/>
  <c r="AN71" i="28"/>
  <c r="AM72" i="28"/>
  <c r="AP280" i="28"/>
  <c r="AR280" i="28" s="1"/>
  <c r="AM317" i="28"/>
  <c r="AN316" i="28"/>
  <c r="AJ72" i="28"/>
  <c r="AK71" i="28"/>
  <c r="AG107" i="28"/>
  <c r="AH106" i="28"/>
  <c r="AG247" i="28"/>
  <c r="AH246" i="28"/>
  <c r="AP35" i="28"/>
  <c r="AR35" i="28" s="1"/>
  <c r="AH316" i="28"/>
  <c r="AG317" i="28"/>
  <c r="AM142" i="28"/>
  <c r="AN141" i="28"/>
  <c r="AJ177" i="28"/>
  <c r="AK176" i="28"/>
  <c r="AK316" i="28"/>
  <c r="AJ317" i="28"/>
  <c r="AN106" i="28"/>
  <c r="AM107" i="28"/>
  <c r="AH141" i="28"/>
  <c r="AG142" i="28"/>
  <c r="AT68" i="28"/>
  <c r="AK36" i="28"/>
  <c r="AJ37" i="28"/>
  <c r="Q351" i="28"/>
  <c r="Q245" i="28"/>
  <c r="Q210" i="28"/>
  <c r="Q70" i="28"/>
  <c r="Q175" i="28"/>
  <c r="Q105" i="28"/>
  <c r="Q140" i="28"/>
  <c r="Q315" i="28"/>
  <c r="Q280" i="28"/>
  <c r="V35" i="28"/>
  <c r="AU332" i="43"/>
  <c r="W53" i="43"/>
  <c r="O370" i="43"/>
  <c r="AR52" i="43"/>
  <c r="AT52" i="43" s="1"/>
  <c r="AU52" i="43" s="1"/>
  <c r="W369" i="43"/>
  <c r="AR369" i="43" s="1"/>
  <c r="AT369" i="43" s="1"/>
  <c r="AU369" i="43" s="1"/>
  <c r="O54" i="43"/>
  <c r="N371" i="43"/>
  <c r="AQ334" i="43"/>
  <c r="AS334" i="43" s="1"/>
  <c r="AQ300" i="43"/>
  <c r="AS300" i="43" s="1"/>
  <c r="AQ299" i="43"/>
  <c r="AS299" i="43" s="1"/>
  <c r="AU297" i="43"/>
  <c r="AU157" i="43"/>
  <c r="AS265" i="43"/>
  <c r="AQ160" i="43"/>
  <c r="AS160" i="43" s="1"/>
  <c r="AQ159" i="43"/>
  <c r="AS159" i="43" s="1"/>
  <c r="AU227" i="43"/>
  <c r="AO33" i="31"/>
  <c r="AR121" i="43"/>
  <c r="AT121" i="43" s="1"/>
  <c r="AU121" i="43" s="1"/>
  <c r="AU87" i="43"/>
  <c r="AS264" i="43"/>
  <c r="R334" i="43"/>
  <c r="R299" i="43"/>
  <c r="R264" i="43"/>
  <c r="R229" i="43"/>
  <c r="R159" i="43"/>
  <c r="R194" i="43"/>
  <c r="R124" i="43"/>
  <c r="R89" i="43"/>
  <c r="Q335" i="43"/>
  <c r="Q300" i="43"/>
  <c r="Q265" i="43"/>
  <c r="Q230" i="43"/>
  <c r="Q195" i="43"/>
  <c r="Q160" i="43"/>
  <c r="Q125" i="43"/>
  <c r="Q90" i="43"/>
  <c r="O333" i="43"/>
  <c r="O298" i="43"/>
  <c r="O263" i="43"/>
  <c r="O228" i="43"/>
  <c r="O158" i="43"/>
  <c r="O193" i="43"/>
  <c r="O123" i="43"/>
  <c r="O88" i="43"/>
  <c r="U334" i="43"/>
  <c r="U299" i="43"/>
  <c r="U264" i="43"/>
  <c r="U229" i="43"/>
  <c r="U194" i="43"/>
  <c r="U159" i="43"/>
  <c r="U89" i="43"/>
  <c r="U124" i="43"/>
  <c r="N334" i="43"/>
  <c r="N299" i="43"/>
  <c r="N264" i="43"/>
  <c r="N229" i="43"/>
  <c r="N194" i="43"/>
  <c r="N159" i="43"/>
  <c r="N124" i="43"/>
  <c r="N89" i="43"/>
  <c r="W333" i="43"/>
  <c r="AR333" i="43" s="1"/>
  <c r="AT333" i="43" s="1"/>
  <c r="AU333" i="43" s="1"/>
  <c r="W298" i="43"/>
  <c r="AR298" i="43" s="1"/>
  <c r="AT298" i="43" s="1"/>
  <c r="AU298" i="43" s="1"/>
  <c r="W263" i="43"/>
  <c r="AR263" i="43" s="1"/>
  <c r="AT263" i="43" s="1"/>
  <c r="AU263" i="43" s="1"/>
  <c r="W228" i="43"/>
  <c r="AR228" i="43" s="1"/>
  <c r="AT228" i="43" s="1"/>
  <c r="W193" i="43"/>
  <c r="AR193" i="43" s="1"/>
  <c r="AT193" i="43" s="1"/>
  <c r="AU193" i="43" s="1"/>
  <c r="W158" i="43"/>
  <c r="AR158" i="43" s="1"/>
  <c r="AT158" i="43" s="1"/>
  <c r="AU158" i="43" s="1"/>
  <c r="W123" i="43"/>
  <c r="W88" i="43"/>
  <c r="AR88" i="43" s="1"/>
  <c r="AT88" i="43" s="1"/>
  <c r="AU88" i="43" s="1"/>
  <c r="T335" i="43"/>
  <c r="T300" i="43"/>
  <c r="T265" i="43"/>
  <c r="T230" i="43"/>
  <c r="T195" i="43"/>
  <c r="T160" i="43"/>
  <c r="T125" i="43"/>
  <c r="T90" i="43"/>
  <c r="AU262" i="43"/>
  <c r="AP316" i="28" l="1"/>
  <c r="AR316" i="28" s="1"/>
  <c r="AP176" i="28"/>
  <c r="AR176" i="28" s="1"/>
  <c r="AP36" i="28"/>
  <c r="AR36" i="28" s="1"/>
  <c r="AT34" i="31"/>
  <c r="AI17" i="31"/>
  <c r="AD34" i="31"/>
  <c r="AX17" i="31"/>
  <c r="AD35" i="31"/>
  <c r="AJ35" i="31"/>
  <c r="S17" i="31"/>
  <c r="AS17" i="31"/>
  <c r="AT35" i="31"/>
  <c r="Y35" i="31"/>
  <c r="M17" i="31"/>
  <c r="J34" i="31"/>
  <c r="T34" i="31"/>
  <c r="E35" i="31"/>
  <c r="X17" i="31"/>
  <c r="AJ34" i="31"/>
  <c r="I17" i="31"/>
  <c r="AC17" i="31"/>
  <c r="J35" i="31"/>
  <c r="T35" i="31"/>
  <c r="N33" i="31"/>
  <c r="I16" i="31"/>
  <c r="D17" i="31"/>
  <c r="V351" i="28"/>
  <c r="AQ351" i="28" s="1"/>
  <c r="AS351" i="28" s="1"/>
  <c r="AT351" i="28" s="1"/>
  <c r="V140" i="28"/>
  <c r="AQ140" i="28" s="1"/>
  <c r="AS140" i="28" s="1"/>
  <c r="AT140" i="28" s="1"/>
  <c r="V175" i="28"/>
  <c r="AQ175" i="28" s="1"/>
  <c r="AS175" i="28" s="1"/>
  <c r="AT175" i="28" s="1"/>
  <c r="V105" i="28"/>
  <c r="AQ105" i="28" s="1"/>
  <c r="AS105" i="28" s="1"/>
  <c r="AT105" i="28" s="1"/>
  <c r="V70" i="28"/>
  <c r="AQ70" i="28" s="1"/>
  <c r="AS70" i="28" s="1"/>
  <c r="AT70" i="28" s="1"/>
  <c r="V280" i="28"/>
  <c r="AQ280" i="28" s="1"/>
  <c r="AS280" i="28" s="1"/>
  <c r="AT280" i="28" s="1"/>
  <c r="V315" i="28"/>
  <c r="AQ315" i="28" s="1"/>
  <c r="AS315" i="28" s="1"/>
  <c r="AT315" i="28" s="1"/>
  <c r="AQ35" i="28"/>
  <c r="AS35" i="28" s="1"/>
  <c r="AT35" i="28" s="1"/>
  <c r="V210" i="28"/>
  <c r="AQ210" i="28" s="1"/>
  <c r="AS210" i="28" s="1"/>
  <c r="V245" i="28"/>
  <c r="AQ245" i="28" s="1"/>
  <c r="AS245" i="28" s="1"/>
  <c r="AT245" i="28" s="1"/>
  <c r="AG143" i="28"/>
  <c r="AH142" i="28"/>
  <c r="AH247" i="28"/>
  <c r="AG248" i="28"/>
  <c r="AN37" i="28"/>
  <c r="AM38" i="28"/>
  <c r="P353" i="28"/>
  <c r="P282" i="28"/>
  <c r="P38" i="28"/>
  <c r="P212" i="28"/>
  <c r="P72" i="28"/>
  <c r="P177" i="28"/>
  <c r="P317" i="28"/>
  <c r="P142" i="28"/>
  <c r="P107" i="28"/>
  <c r="P247" i="28"/>
  <c r="Q37" i="28"/>
  <c r="AK212" i="28"/>
  <c r="AJ213" i="28"/>
  <c r="M353" i="28"/>
  <c r="M212" i="28"/>
  <c r="M177" i="28"/>
  <c r="M282" i="28"/>
  <c r="M142" i="28"/>
  <c r="M107" i="28"/>
  <c r="M72" i="28"/>
  <c r="M317" i="28"/>
  <c r="M38" i="28"/>
  <c r="M247" i="28"/>
  <c r="N37" i="28"/>
  <c r="AN142" i="28"/>
  <c r="AM143" i="28"/>
  <c r="AK282" i="28"/>
  <c r="AJ283" i="28"/>
  <c r="AN177" i="28"/>
  <c r="AM178" i="28"/>
  <c r="AP71" i="28"/>
  <c r="AR71" i="28" s="1"/>
  <c r="AP211" i="28"/>
  <c r="AR211" i="28" s="1"/>
  <c r="AN107" i="28"/>
  <c r="AM108" i="28"/>
  <c r="AG318" i="28"/>
  <c r="AH317" i="28"/>
  <c r="AH107" i="28"/>
  <c r="AG108" i="28"/>
  <c r="AM73" i="28"/>
  <c r="AN72" i="28"/>
  <c r="AK107" i="28"/>
  <c r="AJ108" i="28"/>
  <c r="AG73" i="28"/>
  <c r="AH72" i="28"/>
  <c r="AP352" i="28"/>
  <c r="AR352" i="28" s="1"/>
  <c r="AK37" i="28"/>
  <c r="AJ38" i="28"/>
  <c r="AN17" i="31"/>
  <c r="AT210" i="28"/>
  <c r="AP106" i="28"/>
  <c r="AR106" i="28" s="1"/>
  <c r="AH353" i="28"/>
  <c r="AG354" i="28"/>
  <c r="N352" i="28"/>
  <c r="N176" i="28"/>
  <c r="N106" i="28"/>
  <c r="N141" i="28"/>
  <c r="N71" i="28"/>
  <c r="N316" i="28"/>
  <c r="N246" i="28"/>
  <c r="N281" i="28"/>
  <c r="N211" i="28"/>
  <c r="AJ354" i="28"/>
  <c r="AK353" i="28"/>
  <c r="AJ318" i="28"/>
  <c r="AK317" i="28"/>
  <c r="AJ73" i="28"/>
  <c r="AK72" i="28"/>
  <c r="T352" i="28"/>
  <c r="T176" i="28"/>
  <c r="T141" i="28"/>
  <c r="T106" i="28"/>
  <c r="T71" i="28"/>
  <c r="T281" i="28"/>
  <c r="T246" i="28"/>
  <c r="T316" i="28"/>
  <c r="T211" i="28"/>
  <c r="AG213" i="28"/>
  <c r="AH212" i="28"/>
  <c r="AM283" i="28"/>
  <c r="AN282" i="28"/>
  <c r="AH37" i="28"/>
  <c r="AG38" i="28"/>
  <c r="AN212" i="28"/>
  <c r="AM213" i="28"/>
  <c r="AM354" i="28"/>
  <c r="AN353" i="28"/>
  <c r="Q352" i="28"/>
  <c r="Q106" i="28"/>
  <c r="Q176" i="28"/>
  <c r="Q71" i="28"/>
  <c r="Q316" i="28"/>
  <c r="Q281" i="28"/>
  <c r="Q211" i="28"/>
  <c r="Q246" i="28"/>
  <c r="Q141" i="28"/>
  <c r="V36" i="28"/>
  <c r="AG178" i="28"/>
  <c r="AH177" i="28"/>
  <c r="AM318" i="28"/>
  <c r="AN317" i="28"/>
  <c r="AJ248" i="28"/>
  <c r="AK247" i="28"/>
  <c r="AK142" i="28"/>
  <c r="AP142" i="28" s="1"/>
  <c r="AR142" i="28" s="1"/>
  <c r="AJ143" i="28"/>
  <c r="AJ178" i="28"/>
  <c r="AK177" i="28"/>
  <c r="AP246" i="28"/>
  <c r="AR246" i="28" s="1"/>
  <c r="S353" i="28"/>
  <c r="S72" i="28"/>
  <c r="S317" i="28"/>
  <c r="S142" i="28"/>
  <c r="S282" i="28"/>
  <c r="S38" i="28"/>
  <c r="S247" i="28"/>
  <c r="T37" i="28"/>
  <c r="S177" i="28"/>
  <c r="S212" i="28"/>
  <c r="S107" i="28"/>
  <c r="AP141" i="28"/>
  <c r="AR141" i="28" s="1"/>
  <c r="AH282" i="28"/>
  <c r="AG283" i="28"/>
  <c r="AM248" i="28"/>
  <c r="AN247" i="28"/>
  <c r="W54" i="43"/>
  <c r="O371" i="43"/>
  <c r="AR53" i="43"/>
  <c r="AT53" i="43" s="1"/>
  <c r="W370" i="43"/>
  <c r="AR370" i="43" s="1"/>
  <c r="AT370" i="43" s="1"/>
  <c r="AU370" i="43" s="1"/>
  <c r="AU228" i="43"/>
  <c r="AO34" i="31"/>
  <c r="AU122" i="43"/>
  <c r="AR123" i="43"/>
  <c r="AT123" i="43" s="1"/>
  <c r="AU123" i="43" s="1"/>
  <c r="W334" i="43"/>
  <c r="AR334" i="43" s="1"/>
  <c r="AT334" i="43" s="1"/>
  <c r="W299" i="43"/>
  <c r="AR299" i="43" s="1"/>
  <c r="AT299" i="43" s="1"/>
  <c r="AU299" i="43" s="1"/>
  <c r="W264" i="43"/>
  <c r="AR264" i="43" s="1"/>
  <c r="AT264" i="43" s="1"/>
  <c r="AU264" i="43" s="1"/>
  <c r="W229" i="43"/>
  <c r="AR229" i="43" s="1"/>
  <c r="AT229" i="43" s="1"/>
  <c r="W194" i="43"/>
  <c r="AR194" i="43" s="1"/>
  <c r="AT194" i="43" s="1"/>
  <c r="AU194" i="43" s="1"/>
  <c r="W124" i="43"/>
  <c r="W159" i="43"/>
  <c r="AR159" i="43" s="1"/>
  <c r="AT159" i="43" s="1"/>
  <c r="AU159" i="43" s="1"/>
  <c r="W89" i="43"/>
  <c r="AR89" i="43" s="1"/>
  <c r="AT89" i="43" s="1"/>
  <c r="AU89" i="43" s="1"/>
  <c r="R335" i="43"/>
  <c r="R300" i="43"/>
  <c r="R265" i="43"/>
  <c r="R230" i="43"/>
  <c r="R195" i="43"/>
  <c r="R160" i="43"/>
  <c r="R125" i="43"/>
  <c r="R90" i="43"/>
  <c r="N335" i="43"/>
  <c r="N300" i="43"/>
  <c r="N265" i="43"/>
  <c r="N230" i="43"/>
  <c r="N195" i="43"/>
  <c r="N160" i="43"/>
  <c r="N125" i="43"/>
  <c r="N90" i="43"/>
  <c r="U335" i="43"/>
  <c r="U300" i="43"/>
  <c r="U265" i="43"/>
  <c r="U230" i="43"/>
  <c r="U195" i="43"/>
  <c r="U160" i="43"/>
  <c r="U125" i="43"/>
  <c r="U90" i="43"/>
  <c r="O334" i="43"/>
  <c r="O299" i="43"/>
  <c r="O264" i="43"/>
  <c r="O229" i="43"/>
  <c r="O194" i="43"/>
  <c r="O159" i="43"/>
  <c r="O124" i="43"/>
  <c r="O89" i="43"/>
  <c r="AP177" i="28" l="1"/>
  <c r="AR177" i="28" s="1"/>
  <c r="AP247" i="28"/>
  <c r="AR247" i="28" s="1"/>
  <c r="N34" i="31"/>
  <c r="D18" i="31"/>
  <c r="X18" i="31"/>
  <c r="AS18" i="31"/>
  <c r="AI18" i="31"/>
  <c r="AD36" i="31"/>
  <c r="Y36" i="31"/>
  <c r="I18" i="31"/>
  <c r="AJ36" i="31"/>
  <c r="M18" i="31"/>
  <c r="J36" i="31"/>
  <c r="AC18" i="31"/>
  <c r="AX18" i="31"/>
  <c r="T36" i="31"/>
  <c r="N35" i="31"/>
  <c r="S18" i="31"/>
  <c r="AP37" i="28"/>
  <c r="AR37" i="28" s="1"/>
  <c r="AP317" i="28"/>
  <c r="AR317" i="28" s="1"/>
  <c r="AG284" i="28"/>
  <c r="AH283" i="28"/>
  <c r="S354" i="28"/>
  <c r="S248" i="28"/>
  <c r="S178" i="28"/>
  <c r="S213" i="28"/>
  <c r="T38" i="28"/>
  <c r="S143" i="28"/>
  <c r="S108" i="28"/>
  <c r="S73" i="28"/>
  <c r="S283" i="28"/>
  <c r="S39" i="28"/>
  <c r="S318" i="28"/>
  <c r="AG214" i="28"/>
  <c r="AH213" i="28"/>
  <c r="AK354" i="28"/>
  <c r="AJ355" i="28"/>
  <c r="AK38" i="28"/>
  <c r="AJ39" i="28"/>
  <c r="AH318" i="28"/>
  <c r="AG319" i="28"/>
  <c r="AK178" i="28"/>
  <c r="AJ179" i="28"/>
  <c r="AG179" i="28"/>
  <c r="AH178" i="28"/>
  <c r="AH38" i="28"/>
  <c r="AG39" i="28"/>
  <c r="AN108" i="28"/>
  <c r="AM109" i="28"/>
  <c r="AK283" i="28"/>
  <c r="AJ284" i="28"/>
  <c r="AK213" i="28"/>
  <c r="AJ214" i="28"/>
  <c r="AH248" i="28"/>
  <c r="AG249" i="28"/>
  <c r="AJ144" i="28"/>
  <c r="AK143" i="28"/>
  <c r="V352" i="28"/>
  <c r="AQ352" i="28" s="1"/>
  <c r="AS352" i="28" s="1"/>
  <c r="AT352" i="28" s="1"/>
  <c r="V71" i="28"/>
  <c r="AQ71" i="28" s="1"/>
  <c r="AS71" i="28" s="1"/>
  <c r="AT71" i="28" s="1"/>
  <c r="AQ36" i="28"/>
  <c r="AS36" i="28" s="1"/>
  <c r="AT36" i="28" s="1"/>
  <c r="V281" i="28"/>
  <c r="AQ281" i="28" s="1"/>
  <c r="AS281" i="28" s="1"/>
  <c r="AT281" i="28" s="1"/>
  <c r="V316" i="28"/>
  <c r="AQ316" i="28" s="1"/>
  <c r="AS316" i="28" s="1"/>
  <c r="AT316" i="28" s="1"/>
  <c r="V211" i="28"/>
  <c r="AQ211" i="28" s="1"/>
  <c r="AS211" i="28" s="1"/>
  <c r="AT211" i="28" s="1"/>
  <c r="V106" i="28"/>
  <c r="AQ106" i="28" s="1"/>
  <c r="AS106" i="28" s="1"/>
  <c r="AT106" i="28" s="1"/>
  <c r="V176" i="28"/>
  <c r="AQ176" i="28" s="1"/>
  <c r="AS176" i="28" s="1"/>
  <c r="AT176" i="28" s="1"/>
  <c r="V141" i="28"/>
  <c r="AQ141" i="28" s="1"/>
  <c r="AS141" i="28" s="1"/>
  <c r="AT141" i="28" s="1"/>
  <c r="V246" i="28"/>
  <c r="AQ246" i="28" s="1"/>
  <c r="AS246" i="28" s="1"/>
  <c r="AT246" i="28" s="1"/>
  <c r="AP282" i="28"/>
  <c r="AR282" i="28" s="1"/>
  <c r="AP212" i="28"/>
  <c r="AR212" i="28" s="1"/>
  <c r="AG355" i="28"/>
  <c r="AH354" i="28"/>
  <c r="AP72" i="28"/>
  <c r="AR72" i="28" s="1"/>
  <c r="AM144" i="28"/>
  <c r="AN143" i="28"/>
  <c r="Q353" i="28"/>
  <c r="Q282" i="28"/>
  <c r="Q247" i="28"/>
  <c r="Q212" i="28"/>
  <c r="Q177" i="28"/>
  <c r="Q72" i="28"/>
  <c r="Q142" i="28"/>
  <c r="Q107" i="28"/>
  <c r="Q317" i="28"/>
  <c r="V37" i="28"/>
  <c r="AK73" i="28"/>
  <c r="AJ74" i="28"/>
  <c r="AH73" i="28"/>
  <c r="AG74" i="28"/>
  <c r="AM74" i="28"/>
  <c r="AN73" i="28"/>
  <c r="P354" i="28"/>
  <c r="P108" i="28"/>
  <c r="P73" i="28"/>
  <c r="P318" i="28"/>
  <c r="P283" i="28"/>
  <c r="P39" i="28"/>
  <c r="P248" i="28"/>
  <c r="Q38" i="28"/>
  <c r="P213" i="28"/>
  <c r="P178" i="28"/>
  <c r="P143" i="28"/>
  <c r="AG144" i="28"/>
  <c r="AH143" i="28"/>
  <c r="AK248" i="28"/>
  <c r="AJ249" i="28"/>
  <c r="AK108" i="28"/>
  <c r="AJ109" i="28"/>
  <c r="AG109" i="28"/>
  <c r="AH108" i="28"/>
  <c r="AN178" i="28"/>
  <c r="AM179" i="28"/>
  <c r="N353" i="28"/>
  <c r="N212" i="28"/>
  <c r="N177" i="28"/>
  <c r="N72" i="28"/>
  <c r="N142" i="28"/>
  <c r="N317" i="28"/>
  <c r="N282" i="28"/>
  <c r="N247" i="28"/>
  <c r="N107" i="28"/>
  <c r="T353" i="28"/>
  <c r="T142" i="28"/>
  <c r="T107" i="28"/>
  <c r="T317" i="28"/>
  <c r="T212" i="28"/>
  <c r="T282" i="28"/>
  <c r="T247" i="28"/>
  <c r="T177" i="28"/>
  <c r="T72" i="28"/>
  <c r="AN354" i="28"/>
  <c r="AM355" i="28"/>
  <c r="AM284" i="28"/>
  <c r="AN283" i="28"/>
  <c r="AK318" i="28"/>
  <c r="AJ319" i="28"/>
  <c r="AN18" i="31"/>
  <c r="AP107" i="28"/>
  <c r="AR107" i="28" s="1"/>
  <c r="AM249" i="28"/>
  <c r="AN248" i="28"/>
  <c r="AN318" i="28"/>
  <c r="AM319" i="28"/>
  <c r="AN213" i="28"/>
  <c r="AM214" i="28"/>
  <c r="AP353" i="28"/>
  <c r="AR353" i="28" s="1"/>
  <c r="M354" i="28"/>
  <c r="M108" i="28"/>
  <c r="M283" i="28"/>
  <c r="M73" i="28"/>
  <c r="M248" i="28"/>
  <c r="N38" i="28"/>
  <c r="M39" i="28"/>
  <c r="M213" i="28"/>
  <c r="M178" i="28"/>
  <c r="M318" i="28"/>
  <c r="M143" i="28"/>
  <c r="AM39" i="28"/>
  <c r="AN38" i="28"/>
  <c r="AU334" i="43"/>
  <c r="AU53" i="43"/>
  <c r="AR54" i="43"/>
  <c r="AT54" i="43" s="1"/>
  <c r="AU54" i="43" s="1"/>
  <c r="W371" i="43"/>
  <c r="AR371" i="43" s="1"/>
  <c r="AT371" i="43" s="1"/>
  <c r="AU371" i="43" s="1"/>
  <c r="AU229" i="43"/>
  <c r="AO35" i="31"/>
  <c r="AR124" i="43"/>
  <c r="AT124" i="43" s="1"/>
  <c r="AU124" i="43" s="1"/>
  <c r="O335" i="43"/>
  <c r="O300" i="43"/>
  <c r="O265" i="43"/>
  <c r="O230" i="43"/>
  <c r="O195" i="43"/>
  <c r="O160" i="43"/>
  <c r="O125" i="43"/>
  <c r="O90" i="43"/>
  <c r="W335" i="43"/>
  <c r="AR335" i="43" s="1"/>
  <c r="AT335" i="43" s="1"/>
  <c r="AU335" i="43" s="1"/>
  <c r="W300" i="43"/>
  <c r="AR300" i="43" s="1"/>
  <c r="AT300" i="43" s="1"/>
  <c r="AU300" i="43" s="1"/>
  <c r="W265" i="43"/>
  <c r="AR265" i="43" s="1"/>
  <c r="AT265" i="43" s="1"/>
  <c r="AU265" i="43" s="1"/>
  <c r="W230" i="43"/>
  <c r="AR230" i="43" s="1"/>
  <c r="AT230" i="43" s="1"/>
  <c r="W195" i="43"/>
  <c r="AR195" i="43" s="1"/>
  <c r="AT195" i="43" s="1"/>
  <c r="AU195" i="43" s="1"/>
  <c r="W125" i="43"/>
  <c r="W90" i="43"/>
  <c r="AR90" i="43" s="1"/>
  <c r="AT90" i="43" s="1"/>
  <c r="AU90" i="43" s="1"/>
  <c r="W160" i="43"/>
  <c r="AR160" i="43" s="1"/>
  <c r="AT160" i="43" s="1"/>
  <c r="AU160" i="43" s="1"/>
  <c r="AD37" i="31" l="1"/>
  <c r="Y37" i="31"/>
  <c r="AS19" i="31"/>
  <c r="AJ37" i="31"/>
  <c r="E37" i="31"/>
  <c r="AT37" i="31"/>
  <c r="E36" i="31"/>
  <c r="AI19" i="31"/>
  <c r="AT36" i="31"/>
  <c r="AC19" i="31"/>
  <c r="D19" i="31"/>
  <c r="J37" i="31"/>
  <c r="S19" i="31"/>
  <c r="I19" i="31"/>
  <c r="T37" i="31"/>
  <c r="N36" i="31"/>
  <c r="AN19" i="31"/>
  <c r="AX19" i="31"/>
  <c r="X19" i="31"/>
  <c r="M19" i="31"/>
  <c r="AP248" i="28"/>
  <c r="AR248" i="28" s="1"/>
  <c r="AK319" i="28"/>
  <c r="AJ320" i="28"/>
  <c r="AJ250" i="28"/>
  <c r="AK249" i="28"/>
  <c r="Q354" i="28"/>
  <c r="Q143" i="28"/>
  <c r="Q213" i="28"/>
  <c r="Q73" i="28"/>
  <c r="Q318" i="28"/>
  <c r="Q108" i="28"/>
  <c r="Q283" i="28"/>
  <c r="Q248" i="28"/>
  <c r="Q178" i="28"/>
  <c r="V38" i="28"/>
  <c r="AP143" i="28"/>
  <c r="AR143" i="28" s="1"/>
  <c r="AM110" i="28"/>
  <c r="AN109" i="28"/>
  <c r="AJ180" i="28"/>
  <c r="AK179" i="28"/>
  <c r="T354" i="28"/>
  <c r="T213" i="28"/>
  <c r="T178" i="28"/>
  <c r="T73" i="28"/>
  <c r="T318" i="28"/>
  <c r="T108" i="28"/>
  <c r="T283" i="28"/>
  <c r="T143" i="28"/>
  <c r="T248" i="28"/>
  <c r="AN319" i="28"/>
  <c r="AM320" i="28"/>
  <c r="AP318" i="28"/>
  <c r="AR318" i="28" s="1"/>
  <c r="AN74" i="28"/>
  <c r="AM75" i="28"/>
  <c r="AH355" i="28"/>
  <c r="AG356" i="28"/>
  <c r="AK144" i="28"/>
  <c r="AJ145" i="28"/>
  <c r="AP178" i="28"/>
  <c r="AR178" i="28" s="1"/>
  <c r="AH214" i="28"/>
  <c r="AG215" i="28"/>
  <c r="AM180" i="28"/>
  <c r="AN179" i="28"/>
  <c r="P355" i="28"/>
  <c r="P214" i="28"/>
  <c r="P144" i="28"/>
  <c r="P179" i="28"/>
  <c r="P109" i="28"/>
  <c r="P74" i="28"/>
  <c r="P319" i="28"/>
  <c r="P284" i="28"/>
  <c r="P40" i="28"/>
  <c r="P249" i="28"/>
  <c r="Q39" i="28"/>
  <c r="AG75" i="28"/>
  <c r="AH74" i="28"/>
  <c r="V353" i="28"/>
  <c r="AQ353" i="28" s="1"/>
  <c r="AS353" i="28" s="1"/>
  <c r="AT353" i="28" s="1"/>
  <c r="V107" i="28"/>
  <c r="AQ107" i="28" s="1"/>
  <c r="AS107" i="28" s="1"/>
  <c r="AT107" i="28" s="1"/>
  <c r="V317" i="28"/>
  <c r="AQ317" i="28" s="1"/>
  <c r="AS317" i="28" s="1"/>
  <c r="AT317" i="28" s="1"/>
  <c r="V282" i="28"/>
  <c r="AQ282" i="28" s="1"/>
  <c r="AS282" i="28" s="1"/>
  <c r="AT282" i="28" s="1"/>
  <c r="V212" i="28"/>
  <c r="AQ212" i="28" s="1"/>
  <c r="AS212" i="28" s="1"/>
  <c r="AT212" i="28" s="1"/>
  <c r="V177" i="28"/>
  <c r="AQ177" i="28" s="1"/>
  <c r="AS177" i="28" s="1"/>
  <c r="AT177" i="28" s="1"/>
  <c r="V247" i="28"/>
  <c r="AQ247" i="28" s="1"/>
  <c r="AS247" i="28" s="1"/>
  <c r="AT247" i="28" s="1"/>
  <c r="V142" i="28"/>
  <c r="AQ142" i="28" s="1"/>
  <c r="AS142" i="28" s="1"/>
  <c r="AT142" i="28" s="1"/>
  <c r="V72" i="28"/>
  <c r="AQ72" i="28" s="1"/>
  <c r="AS72" i="28" s="1"/>
  <c r="AT72" i="28" s="1"/>
  <c r="AQ37" i="28"/>
  <c r="AS37" i="28" s="1"/>
  <c r="AT37" i="28" s="1"/>
  <c r="AG250" i="28"/>
  <c r="AH249" i="28"/>
  <c r="AG320" i="28"/>
  <c r="AH319" i="28"/>
  <c r="AN284" i="28"/>
  <c r="AM285" i="28"/>
  <c r="AH144" i="28"/>
  <c r="AG145" i="28"/>
  <c r="AP73" i="28"/>
  <c r="AR73" i="28" s="1"/>
  <c r="S355" i="28"/>
  <c r="S179" i="28"/>
  <c r="S214" i="28"/>
  <c r="S74" i="28"/>
  <c r="S109" i="28"/>
  <c r="S319" i="28"/>
  <c r="S144" i="28"/>
  <c r="S284" i="28"/>
  <c r="S40" i="28"/>
  <c r="S249" i="28"/>
  <c r="T39" i="28"/>
  <c r="M355" i="28"/>
  <c r="M179" i="28"/>
  <c r="M109" i="28"/>
  <c r="M74" i="28"/>
  <c r="M319" i="28"/>
  <c r="M284" i="28"/>
  <c r="N39" i="28"/>
  <c r="M214" i="28"/>
  <c r="M249" i="28"/>
  <c r="M40" i="28"/>
  <c r="M144" i="28"/>
  <c r="AN249" i="28"/>
  <c r="AM250" i="28"/>
  <c r="AN355" i="28"/>
  <c r="AM356" i="28"/>
  <c r="AK74" i="28"/>
  <c r="AJ75" i="28"/>
  <c r="AJ215" i="28"/>
  <c r="AK214" i="28"/>
  <c r="AG40" i="28"/>
  <c r="AH39" i="28"/>
  <c r="AK39" i="28"/>
  <c r="AJ40" i="28"/>
  <c r="N108" i="28"/>
  <c r="N73" i="28"/>
  <c r="N318" i="28"/>
  <c r="N283" i="28"/>
  <c r="N248" i="28"/>
  <c r="N213" i="28"/>
  <c r="N354" i="28"/>
  <c r="N178" i="28"/>
  <c r="N143" i="28"/>
  <c r="AG110" i="28"/>
  <c r="AH109" i="28"/>
  <c r="AP213" i="28"/>
  <c r="AR213" i="28" s="1"/>
  <c r="AP38" i="28"/>
  <c r="AR38" i="28" s="1"/>
  <c r="AJ110" i="28"/>
  <c r="AK109" i="28"/>
  <c r="AN144" i="28"/>
  <c r="AM145" i="28"/>
  <c r="AJ285" i="28"/>
  <c r="AK284" i="28"/>
  <c r="AJ356" i="28"/>
  <c r="AK355" i="28"/>
  <c r="AN39" i="28"/>
  <c r="AM40" i="28"/>
  <c r="AM215" i="28"/>
  <c r="AN214" i="28"/>
  <c r="AP108" i="28"/>
  <c r="AR108" i="28" s="1"/>
  <c r="AP283" i="28"/>
  <c r="AR283" i="28" s="1"/>
  <c r="AH179" i="28"/>
  <c r="AG180" i="28"/>
  <c r="AP354" i="28"/>
  <c r="AR354" i="28" s="1"/>
  <c r="AG285" i="28"/>
  <c r="AH284" i="28"/>
  <c r="AU230" i="43"/>
  <c r="AO36" i="31"/>
  <c r="AR125" i="43"/>
  <c r="AT125" i="43" s="1"/>
  <c r="AU125" i="43" s="1"/>
  <c r="N37" i="31" l="1"/>
  <c r="AI20" i="31"/>
  <c r="AO37" i="31"/>
  <c r="D20" i="31"/>
  <c r="AS20" i="31"/>
  <c r="I20" i="31"/>
  <c r="M20" i="31"/>
  <c r="S20" i="31"/>
  <c r="X20" i="31"/>
  <c r="AC20" i="31"/>
  <c r="AX20" i="31"/>
  <c r="AN20" i="31"/>
  <c r="AP284" i="28"/>
  <c r="AR284" i="28" s="1"/>
  <c r="AP39" i="28"/>
  <c r="AR39" i="28" s="1"/>
  <c r="AJ111" i="28"/>
  <c r="AK110" i="28"/>
  <c r="Q355" i="28"/>
  <c r="Q74" i="28"/>
  <c r="Q319" i="28"/>
  <c r="Q284" i="28"/>
  <c r="Q249" i="28"/>
  <c r="Q144" i="28"/>
  <c r="Q214" i="28"/>
  <c r="Q179" i="28"/>
  <c r="Q109" i="28"/>
  <c r="V39" i="28"/>
  <c r="AN320" i="28"/>
  <c r="AM321" i="28"/>
  <c r="AN40" i="28"/>
  <c r="AM41" i="28"/>
  <c r="AM251" i="28"/>
  <c r="AN250" i="28"/>
  <c r="N284" i="28"/>
  <c r="N249" i="28"/>
  <c r="N214" i="28"/>
  <c r="N179" i="28"/>
  <c r="N355" i="28"/>
  <c r="N144" i="28"/>
  <c r="N109" i="28"/>
  <c r="N74" i="28"/>
  <c r="N319" i="28"/>
  <c r="T355" i="28"/>
  <c r="T214" i="28"/>
  <c r="T179" i="28"/>
  <c r="T144" i="28"/>
  <c r="T284" i="28"/>
  <c r="T109" i="28"/>
  <c r="T74" i="28"/>
  <c r="T319" i="28"/>
  <c r="T249" i="28"/>
  <c r="AK145" i="28"/>
  <c r="AJ146" i="28"/>
  <c r="V354" i="28"/>
  <c r="AQ354" i="28" s="1"/>
  <c r="AS354" i="28" s="1"/>
  <c r="AT354" i="28" s="1"/>
  <c r="V213" i="28"/>
  <c r="AQ213" i="28" s="1"/>
  <c r="AS213" i="28" s="1"/>
  <c r="AT213" i="28" s="1"/>
  <c r="V178" i="28"/>
  <c r="AQ178" i="28" s="1"/>
  <c r="AS178" i="28" s="1"/>
  <c r="AT178" i="28" s="1"/>
  <c r="V143" i="28"/>
  <c r="AQ143" i="28" s="1"/>
  <c r="AS143" i="28" s="1"/>
  <c r="AT143" i="28" s="1"/>
  <c r="V108" i="28"/>
  <c r="AQ108" i="28" s="1"/>
  <c r="AS108" i="28" s="1"/>
  <c r="AT108" i="28" s="1"/>
  <c r="V73" i="28"/>
  <c r="AQ73" i="28" s="1"/>
  <c r="AS73" i="28" s="1"/>
  <c r="AT73" i="28" s="1"/>
  <c r="V283" i="28"/>
  <c r="AQ283" i="28" s="1"/>
  <c r="AS283" i="28" s="1"/>
  <c r="AT283" i="28" s="1"/>
  <c r="V318" i="28"/>
  <c r="AQ318" i="28" s="1"/>
  <c r="AS318" i="28" s="1"/>
  <c r="AT318" i="28" s="1"/>
  <c r="AQ38" i="28"/>
  <c r="AS38" i="28" s="1"/>
  <c r="AT38" i="28" s="1"/>
  <c r="V248" i="28"/>
  <c r="AQ248" i="28" s="1"/>
  <c r="AS248" i="28" s="1"/>
  <c r="AT248" i="28" s="1"/>
  <c r="AJ286" i="28"/>
  <c r="AK285" i="28"/>
  <c r="AH40" i="28"/>
  <c r="AG41" i="28"/>
  <c r="AH145" i="28"/>
  <c r="AG146" i="28"/>
  <c r="AH250" i="28"/>
  <c r="AG251" i="28"/>
  <c r="P356" i="28"/>
  <c r="P180" i="28"/>
  <c r="P145" i="28"/>
  <c r="P110" i="28"/>
  <c r="P41" i="28"/>
  <c r="P75" i="28"/>
  <c r="P320" i="28"/>
  <c r="Q40" i="28"/>
  <c r="P285" i="28"/>
  <c r="P250" i="28"/>
  <c r="P215" i="28"/>
  <c r="AP144" i="28"/>
  <c r="AR144" i="28" s="1"/>
  <c r="AM146" i="28"/>
  <c r="AN145" i="28"/>
  <c r="AP214" i="28"/>
  <c r="AR214" i="28" s="1"/>
  <c r="S356" i="28"/>
  <c r="S75" i="28"/>
  <c r="S320" i="28"/>
  <c r="S41" i="28"/>
  <c r="S285" i="28"/>
  <c r="S250" i="28"/>
  <c r="T40" i="28"/>
  <c r="S215" i="28"/>
  <c r="S180" i="28"/>
  <c r="S145" i="28"/>
  <c r="S110" i="28"/>
  <c r="AH356" i="28"/>
  <c r="AG357" i="28"/>
  <c r="AG286" i="28"/>
  <c r="AH285" i="28"/>
  <c r="AJ357" i="28"/>
  <c r="AK356" i="28"/>
  <c r="AN215" i="28"/>
  <c r="AM216" i="28"/>
  <c r="AH110" i="28"/>
  <c r="AG111" i="28"/>
  <c r="AJ216" i="28"/>
  <c r="AK215" i="28"/>
  <c r="AM286" i="28"/>
  <c r="AN285" i="28"/>
  <c r="AP179" i="28"/>
  <c r="AR179" i="28" s="1"/>
  <c r="AP249" i="28"/>
  <c r="AR249" i="28" s="1"/>
  <c r="AN180" i="28"/>
  <c r="AM181" i="28"/>
  <c r="AN75" i="28"/>
  <c r="AM76" i="28"/>
  <c r="AJ181" i="28"/>
  <c r="AK180" i="28"/>
  <c r="AK250" i="28"/>
  <c r="AJ251" i="28"/>
  <c r="AK75" i="28"/>
  <c r="AJ76" i="28"/>
  <c r="M356" i="28"/>
  <c r="M250" i="28"/>
  <c r="M41" i="28"/>
  <c r="M285" i="28"/>
  <c r="N40" i="28"/>
  <c r="M215" i="28"/>
  <c r="M180" i="28"/>
  <c r="M145" i="28"/>
  <c r="M110" i="28"/>
  <c r="M320" i="28"/>
  <c r="M75" i="28"/>
  <c r="AP74" i="28"/>
  <c r="AR74" i="28" s="1"/>
  <c r="AG216" i="28"/>
  <c r="AH215" i="28"/>
  <c r="AK320" i="28"/>
  <c r="AJ321" i="28"/>
  <c r="AH180" i="28"/>
  <c r="AG181" i="28"/>
  <c r="AP355" i="28"/>
  <c r="AR355" i="28" s="1"/>
  <c r="AP109" i="28"/>
  <c r="AR109" i="28" s="1"/>
  <c r="AJ41" i="28"/>
  <c r="AK40" i="28"/>
  <c r="AM357" i="28"/>
  <c r="AN356" i="28"/>
  <c r="AH320" i="28"/>
  <c r="AG321" i="28"/>
  <c r="AG76" i="28"/>
  <c r="AH75" i="28"/>
  <c r="AM111" i="28"/>
  <c r="AN110" i="28"/>
  <c r="AP319" i="28"/>
  <c r="AR319" i="28" s="1"/>
  <c r="AP250" i="28" l="1"/>
  <c r="AR250" i="28" s="1"/>
  <c r="AP75" i="28"/>
  <c r="AR75" i="28" s="1"/>
  <c r="S21" i="31"/>
  <c r="AC21" i="31"/>
  <c r="AX21" i="31"/>
  <c r="D21" i="31"/>
  <c r="AN21" i="31"/>
  <c r="X21" i="31"/>
  <c r="AS21" i="31"/>
  <c r="AI21" i="31"/>
  <c r="I21" i="31"/>
  <c r="M21" i="31"/>
  <c r="AP145" i="28"/>
  <c r="AR145" i="28" s="1"/>
  <c r="AG287" i="28"/>
  <c r="AH286" i="28"/>
  <c r="AJ217" i="28"/>
  <c r="AK216" i="28"/>
  <c r="AH76" i="28"/>
  <c r="AG77" i="28"/>
  <c r="AK76" i="28"/>
  <c r="AJ77" i="28"/>
  <c r="AM182" i="28"/>
  <c r="AN181" i="28"/>
  <c r="AG112" i="28"/>
  <c r="AH111" i="28"/>
  <c r="AG358" i="28"/>
  <c r="AH357" i="28"/>
  <c r="Q356" i="28"/>
  <c r="Q75" i="28"/>
  <c r="Q320" i="28"/>
  <c r="Q285" i="28"/>
  <c r="Q250" i="28"/>
  <c r="Q215" i="28"/>
  <c r="Q145" i="28"/>
  <c r="Q180" i="28"/>
  <c r="Q110" i="28"/>
  <c r="V40" i="28"/>
  <c r="AP285" i="28"/>
  <c r="AR285" i="28" s="1"/>
  <c r="AM322" i="28"/>
  <c r="AN321" i="28"/>
  <c r="AG322" i="28"/>
  <c r="AH321" i="28"/>
  <c r="AH181" i="28"/>
  <c r="AG182" i="28"/>
  <c r="N356" i="28"/>
  <c r="N75" i="28"/>
  <c r="N320" i="28"/>
  <c r="N285" i="28"/>
  <c r="N250" i="28"/>
  <c r="N215" i="28"/>
  <c r="N180" i="28"/>
  <c r="N145" i="28"/>
  <c r="N110" i="28"/>
  <c r="AK286" i="28"/>
  <c r="AJ287" i="28"/>
  <c r="AJ252" i="28"/>
  <c r="AK251" i="28"/>
  <c r="AN216" i="28"/>
  <c r="AM217" i="28"/>
  <c r="S357" i="28"/>
  <c r="S146" i="28"/>
  <c r="S111" i="28"/>
  <c r="S76" i="28"/>
  <c r="S321" i="28"/>
  <c r="S286" i="28"/>
  <c r="T41" i="28"/>
  <c r="S251" i="28"/>
  <c r="S42" i="28"/>
  <c r="S216" i="28"/>
  <c r="S181" i="28"/>
  <c r="AM147" i="28"/>
  <c r="AN146" i="28"/>
  <c r="AH251" i="28"/>
  <c r="AG252" i="28"/>
  <c r="V355" i="28"/>
  <c r="AQ355" i="28" s="1"/>
  <c r="AS355" i="28" s="1"/>
  <c r="AT355" i="28" s="1"/>
  <c r="V144" i="28"/>
  <c r="AQ144" i="28" s="1"/>
  <c r="AS144" i="28" s="1"/>
  <c r="AT144" i="28" s="1"/>
  <c r="V109" i="28"/>
  <c r="AQ109" i="28" s="1"/>
  <c r="AS109" i="28" s="1"/>
  <c r="AT109" i="28" s="1"/>
  <c r="V74" i="28"/>
  <c r="AQ74" i="28" s="1"/>
  <c r="AS74" i="28" s="1"/>
  <c r="AT74" i="28" s="1"/>
  <c r="V319" i="28"/>
  <c r="AQ319" i="28" s="1"/>
  <c r="AS319" i="28" s="1"/>
  <c r="AT319" i="28" s="1"/>
  <c r="V249" i="28"/>
  <c r="AQ249" i="28" s="1"/>
  <c r="AS249" i="28" s="1"/>
  <c r="AT249" i="28" s="1"/>
  <c r="AQ39" i="28"/>
  <c r="AS39" i="28" s="1"/>
  <c r="AT39" i="28" s="1"/>
  <c r="V284" i="28"/>
  <c r="AQ284" i="28" s="1"/>
  <c r="AS284" i="28" s="1"/>
  <c r="AT284" i="28" s="1"/>
  <c r="V214" i="28"/>
  <c r="AQ214" i="28" s="1"/>
  <c r="AS214" i="28" s="1"/>
  <c r="AT214" i="28" s="1"/>
  <c r="V179" i="28"/>
  <c r="AQ179" i="28" s="1"/>
  <c r="AS179" i="28" s="1"/>
  <c r="AT179" i="28" s="1"/>
  <c r="AK321" i="28"/>
  <c r="AJ322" i="28"/>
  <c r="M357" i="28"/>
  <c r="M216" i="28"/>
  <c r="M181" i="28"/>
  <c r="M146" i="28"/>
  <c r="M111" i="28"/>
  <c r="M76" i="28"/>
  <c r="M321" i="28"/>
  <c r="N41" i="28"/>
  <c r="M286" i="28"/>
  <c r="M42" i="28"/>
  <c r="M251" i="28"/>
  <c r="P357" i="28"/>
  <c r="P321" i="28"/>
  <c r="P286" i="28"/>
  <c r="P42" i="28"/>
  <c r="P251" i="28"/>
  <c r="Q41" i="28"/>
  <c r="P216" i="28"/>
  <c r="P181" i="28"/>
  <c r="P146" i="28"/>
  <c r="P111" i="28"/>
  <c r="P76" i="28"/>
  <c r="AM358" i="28"/>
  <c r="AN357" i="28"/>
  <c r="AP320" i="28"/>
  <c r="AR320" i="28" s="1"/>
  <c r="AP180" i="28"/>
  <c r="AR180" i="28" s="1"/>
  <c r="AP356" i="28"/>
  <c r="AR356" i="28" s="1"/>
  <c r="AG147" i="28"/>
  <c r="AH146" i="28"/>
  <c r="AP40" i="28"/>
  <c r="AR40" i="28" s="1"/>
  <c r="AK181" i="28"/>
  <c r="AJ182" i="28"/>
  <c r="AM287" i="28"/>
  <c r="AN286" i="28"/>
  <c r="AK357" i="28"/>
  <c r="AJ358" i="28"/>
  <c r="AM252" i="28"/>
  <c r="AN251" i="28"/>
  <c r="AP110" i="28"/>
  <c r="AR110" i="28" s="1"/>
  <c r="AN111" i="28"/>
  <c r="AM112" i="28"/>
  <c r="AK41" i="28"/>
  <c r="AJ42" i="28"/>
  <c r="AG217" i="28"/>
  <c r="AH216" i="28"/>
  <c r="AN76" i="28"/>
  <c r="AM77" i="28"/>
  <c r="AP215" i="28"/>
  <c r="AR215" i="28" s="1"/>
  <c r="T356" i="28"/>
  <c r="T110" i="28"/>
  <c r="T75" i="28"/>
  <c r="T320" i="28"/>
  <c r="T285" i="28"/>
  <c r="T250" i="28"/>
  <c r="T215" i="28"/>
  <c r="T180" i="28"/>
  <c r="T145" i="28"/>
  <c r="AG42" i="28"/>
  <c r="AH41" i="28"/>
  <c r="AJ147" i="28"/>
  <c r="AK146" i="28"/>
  <c r="AM42" i="28"/>
  <c r="AN41" i="28"/>
  <c r="AK111" i="28"/>
  <c r="AJ112" i="28"/>
  <c r="AP146" i="28" l="1"/>
  <c r="AR146" i="28" s="1"/>
  <c r="AP357" i="28"/>
  <c r="AR357" i="28" s="1"/>
  <c r="AP181" i="28"/>
  <c r="AR181" i="28" s="1"/>
  <c r="AP321" i="28"/>
  <c r="AR321" i="28" s="1"/>
  <c r="AS22" i="31"/>
  <c r="I22" i="31"/>
  <c r="AX22" i="31"/>
  <c r="M22" i="31"/>
  <c r="AN22" i="31"/>
  <c r="S22" i="31"/>
  <c r="AI22" i="31"/>
  <c r="X22" i="31"/>
  <c r="D22" i="31"/>
  <c r="AC22" i="31"/>
  <c r="AP41" i="28"/>
  <c r="AR41" i="28" s="1"/>
  <c r="AK358" i="28"/>
  <c r="AJ359" i="28"/>
  <c r="AG148" i="28"/>
  <c r="AH147" i="28"/>
  <c r="AP286" i="28"/>
  <c r="AR286" i="28" s="1"/>
  <c r="AG323" i="28"/>
  <c r="AH322" i="28"/>
  <c r="AH358" i="28"/>
  <c r="AG359" i="28"/>
  <c r="AH77" i="28"/>
  <c r="AG78" i="28"/>
  <c r="AM78" i="28"/>
  <c r="AN77" i="28"/>
  <c r="AN112" i="28"/>
  <c r="AM113" i="28"/>
  <c r="S358" i="28"/>
  <c r="S322" i="28"/>
  <c r="S43" i="28"/>
  <c r="S287" i="28"/>
  <c r="S252" i="28"/>
  <c r="T42" i="28"/>
  <c r="S217" i="28"/>
  <c r="S182" i="28"/>
  <c r="S147" i="28"/>
  <c r="S112" i="28"/>
  <c r="S77" i="28"/>
  <c r="AP76" i="28"/>
  <c r="AR76" i="28" s="1"/>
  <c r="AN322" i="28"/>
  <c r="AM323" i="28"/>
  <c r="AH112" i="28"/>
  <c r="AG113" i="28"/>
  <c r="AP216" i="28"/>
  <c r="AR216" i="28" s="1"/>
  <c r="AM288" i="28"/>
  <c r="AN287" i="28"/>
  <c r="Q357" i="28"/>
  <c r="Q181" i="28"/>
  <c r="Q111" i="28"/>
  <c r="Q76" i="28"/>
  <c r="Q321" i="28"/>
  <c r="Q286" i="28"/>
  <c r="Q251" i="28"/>
  <c r="Q216" i="28"/>
  <c r="Q146" i="28"/>
  <c r="V41" i="28"/>
  <c r="AG253" i="28"/>
  <c r="AH252" i="28"/>
  <c r="T357" i="28"/>
  <c r="T251" i="28"/>
  <c r="T216" i="28"/>
  <c r="T146" i="28"/>
  <c r="T181" i="28"/>
  <c r="T111" i="28"/>
  <c r="T76" i="28"/>
  <c r="T321" i="28"/>
  <c r="T286" i="28"/>
  <c r="AM218" i="28"/>
  <c r="AN217" i="28"/>
  <c r="AK217" i="28"/>
  <c r="AJ218" i="28"/>
  <c r="AJ148" i="28"/>
  <c r="AK147" i="28"/>
  <c r="AJ183" i="28"/>
  <c r="AK182" i="28"/>
  <c r="M358" i="28"/>
  <c r="M77" i="28"/>
  <c r="M43" i="28"/>
  <c r="M322" i="28"/>
  <c r="M217" i="28"/>
  <c r="M182" i="28"/>
  <c r="N42" i="28"/>
  <c r="M252" i="28"/>
  <c r="M147" i="28"/>
  <c r="M112" i="28"/>
  <c r="M287" i="28"/>
  <c r="V356" i="28"/>
  <c r="AQ356" i="28" s="1"/>
  <c r="AS356" i="28" s="1"/>
  <c r="AT356" i="28" s="1"/>
  <c r="V215" i="28"/>
  <c r="AQ215" i="28" s="1"/>
  <c r="AS215" i="28" s="1"/>
  <c r="AT215" i="28" s="1"/>
  <c r="V180" i="28"/>
  <c r="AQ180" i="28" s="1"/>
  <c r="AS180" i="28" s="1"/>
  <c r="AT180" i="28" s="1"/>
  <c r="V145" i="28"/>
  <c r="AQ145" i="28" s="1"/>
  <c r="AS145" i="28" s="1"/>
  <c r="AT145" i="28" s="1"/>
  <c r="V110" i="28"/>
  <c r="AQ110" i="28" s="1"/>
  <c r="AS110" i="28" s="1"/>
  <c r="AT110" i="28" s="1"/>
  <c r="V75" i="28"/>
  <c r="AQ75" i="28" s="1"/>
  <c r="AS75" i="28" s="1"/>
  <c r="AT75" i="28" s="1"/>
  <c r="V320" i="28"/>
  <c r="AQ320" i="28" s="1"/>
  <c r="AS320" i="28" s="1"/>
  <c r="AT320" i="28" s="1"/>
  <c r="V285" i="28"/>
  <c r="AQ285" i="28" s="1"/>
  <c r="AS285" i="28" s="1"/>
  <c r="AT285" i="28" s="1"/>
  <c r="AQ40" i="28"/>
  <c r="AS40" i="28" s="1"/>
  <c r="AT40" i="28" s="1"/>
  <c r="V250" i="28"/>
  <c r="AQ250" i="28" s="1"/>
  <c r="AS250" i="28" s="1"/>
  <c r="AT250" i="28" s="1"/>
  <c r="AN182" i="28"/>
  <c r="AM183" i="28"/>
  <c r="AG43" i="28"/>
  <c r="AH42" i="28"/>
  <c r="AM253" i="28"/>
  <c r="AN252" i="28"/>
  <c r="AN358" i="28"/>
  <c r="AM359" i="28"/>
  <c r="P358" i="28"/>
  <c r="P112" i="28"/>
  <c r="P77" i="28"/>
  <c r="P322" i="28"/>
  <c r="Q42" i="28"/>
  <c r="P287" i="28"/>
  <c r="P43" i="28"/>
  <c r="P252" i="28"/>
  <c r="P217" i="28"/>
  <c r="P147" i="28"/>
  <c r="P182" i="28"/>
  <c r="AP251" i="28"/>
  <c r="AR251" i="28" s="1"/>
  <c r="AH182" i="28"/>
  <c r="AG183" i="28"/>
  <c r="AK77" i="28"/>
  <c r="AJ78" i="28"/>
  <c r="AK112" i="28"/>
  <c r="AJ113" i="28"/>
  <c r="AG218" i="28"/>
  <c r="AH217" i="28"/>
  <c r="N357" i="28"/>
  <c r="N111" i="28"/>
  <c r="N76" i="28"/>
  <c r="N251" i="28"/>
  <c r="N286" i="28"/>
  <c r="N216" i="28"/>
  <c r="N181" i="28"/>
  <c r="N321" i="28"/>
  <c r="N146" i="28"/>
  <c r="AJ323" i="28"/>
  <c r="AK322" i="28"/>
  <c r="AM148" i="28"/>
  <c r="AN147" i="28"/>
  <c r="AK252" i="28"/>
  <c r="AJ253" i="28"/>
  <c r="AN42" i="28"/>
  <c r="AM43" i="28"/>
  <c r="AP111" i="28"/>
  <c r="AR111" i="28" s="1"/>
  <c r="AJ43" i="28"/>
  <c r="AK42" i="28"/>
  <c r="AJ288" i="28"/>
  <c r="AK287" i="28"/>
  <c r="AH287" i="28"/>
  <c r="AG288" i="28"/>
  <c r="AP112" i="28" l="1"/>
  <c r="AR112" i="28" s="1"/>
  <c r="AP322" i="28"/>
  <c r="AR322" i="28" s="1"/>
  <c r="AP252" i="28"/>
  <c r="AR252" i="28" s="1"/>
  <c r="AP42" i="28"/>
  <c r="AR42" i="28" s="1"/>
  <c r="AP287" i="28"/>
  <c r="AR287" i="28" s="1"/>
  <c r="AP77" i="28"/>
  <c r="AR77" i="28" s="1"/>
  <c r="AS23" i="31"/>
  <c r="I23" i="31"/>
  <c r="M23" i="31"/>
  <c r="S23" i="31"/>
  <c r="AC23" i="31"/>
  <c r="AX23" i="31"/>
  <c r="D23" i="31"/>
  <c r="AN23" i="31"/>
  <c r="AI23" i="31"/>
  <c r="X23" i="31"/>
  <c r="AH218" i="28"/>
  <c r="AG219" i="28"/>
  <c r="AK218" i="28"/>
  <c r="AJ219" i="28"/>
  <c r="AH253" i="28"/>
  <c r="AG254" i="28"/>
  <c r="AM114" i="28"/>
  <c r="AN113" i="28"/>
  <c r="Q358" i="28"/>
  <c r="Q112" i="28"/>
  <c r="Q287" i="28"/>
  <c r="Q252" i="28"/>
  <c r="Q322" i="28"/>
  <c r="Q217" i="28"/>
  <c r="Q77" i="28"/>
  <c r="Q147" i="28"/>
  <c r="Q182" i="28"/>
  <c r="V42" i="28"/>
  <c r="AM254" i="28"/>
  <c r="AN253" i="28"/>
  <c r="N358" i="28"/>
  <c r="N112" i="28"/>
  <c r="N77" i="28"/>
  <c r="N322" i="28"/>
  <c r="N287" i="28"/>
  <c r="N252" i="28"/>
  <c r="N217" i="28"/>
  <c r="N182" i="28"/>
  <c r="N147" i="28"/>
  <c r="AP182" i="28"/>
  <c r="AR182" i="28" s="1"/>
  <c r="AP217" i="28"/>
  <c r="AR217" i="28" s="1"/>
  <c r="V357" i="28"/>
  <c r="AQ357" i="28" s="1"/>
  <c r="AS357" i="28" s="1"/>
  <c r="AT357" i="28" s="1"/>
  <c r="V111" i="28"/>
  <c r="AQ111" i="28" s="1"/>
  <c r="AS111" i="28" s="1"/>
  <c r="AT111" i="28" s="1"/>
  <c r="V76" i="28"/>
  <c r="AQ76" i="28" s="1"/>
  <c r="AS76" i="28" s="1"/>
  <c r="AT76" i="28" s="1"/>
  <c r="V251" i="28"/>
  <c r="AQ251" i="28" s="1"/>
  <c r="AS251" i="28" s="1"/>
  <c r="AT251" i="28" s="1"/>
  <c r="V216" i="28"/>
  <c r="AQ216" i="28" s="1"/>
  <c r="AS216" i="28" s="1"/>
  <c r="AT216" i="28" s="1"/>
  <c r="V321" i="28"/>
  <c r="AQ321" i="28" s="1"/>
  <c r="AS321" i="28" s="1"/>
  <c r="AT321" i="28" s="1"/>
  <c r="V286" i="28"/>
  <c r="AQ286" i="28" s="1"/>
  <c r="AS286" i="28" s="1"/>
  <c r="AT286" i="28" s="1"/>
  <c r="V146" i="28"/>
  <c r="AQ146" i="28" s="1"/>
  <c r="AS146" i="28" s="1"/>
  <c r="AT146" i="28" s="1"/>
  <c r="AQ41" i="28"/>
  <c r="AS41" i="28" s="1"/>
  <c r="AT41" i="28" s="1"/>
  <c r="V181" i="28"/>
  <c r="AQ181" i="28" s="1"/>
  <c r="AS181" i="28" s="1"/>
  <c r="AT181" i="28" s="1"/>
  <c r="AM324" i="28"/>
  <c r="AN323" i="28"/>
  <c r="T358" i="28"/>
  <c r="T322" i="28"/>
  <c r="T287" i="28"/>
  <c r="T252" i="28"/>
  <c r="T182" i="28"/>
  <c r="T217" i="28"/>
  <c r="T147" i="28"/>
  <c r="T112" i="28"/>
  <c r="T77" i="28"/>
  <c r="AG324" i="28"/>
  <c r="AH323" i="28"/>
  <c r="AJ184" i="28"/>
  <c r="AK183" i="28"/>
  <c r="AK43" i="28"/>
  <c r="AJ44" i="28"/>
  <c r="AJ79" i="28"/>
  <c r="AK78" i="28"/>
  <c r="AH43" i="28"/>
  <c r="AG44" i="28"/>
  <c r="AN78" i="28"/>
  <c r="AM79" i="28"/>
  <c r="AJ324" i="28"/>
  <c r="AK323" i="28"/>
  <c r="AN218" i="28"/>
  <c r="AM219" i="28"/>
  <c r="AH78" i="28"/>
  <c r="AG79" i="28"/>
  <c r="AG149" i="28"/>
  <c r="AH148" i="28"/>
  <c r="AM44" i="28"/>
  <c r="AN43" i="28"/>
  <c r="AH183" i="28"/>
  <c r="AG184" i="28"/>
  <c r="AM289" i="28"/>
  <c r="AN288" i="28"/>
  <c r="S359" i="28"/>
  <c r="S183" i="28"/>
  <c r="S148" i="28"/>
  <c r="S323" i="28"/>
  <c r="S78" i="28"/>
  <c r="S288" i="28"/>
  <c r="T43" i="28"/>
  <c r="S253" i="28"/>
  <c r="S44" i="28"/>
  <c r="S113" i="28"/>
  <c r="S218" i="28"/>
  <c r="AK359" i="28"/>
  <c r="AJ360" i="28"/>
  <c r="AK113" i="28"/>
  <c r="AJ114" i="28"/>
  <c r="AH288" i="28"/>
  <c r="AG289" i="28"/>
  <c r="AM360" i="28"/>
  <c r="AN359" i="28"/>
  <c r="AM184" i="28"/>
  <c r="AN183" i="28"/>
  <c r="M359" i="28"/>
  <c r="M288" i="28"/>
  <c r="M44" i="28"/>
  <c r="M253" i="28"/>
  <c r="N43" i="28"/>
  <c r="M218" i="28"/>
  <c r="M183" i="28"/>
  <c r="M148" i="28"/>
  <c r="M113" i="28"/>
  <c r="M78" i="28"/>
  <c r="M323" i="28"/>
  <c r="AP147" i="28"/>
  <c r="AR147" i="28" s="1"/>
  <c r="AG360" i="28"/>
  <c r="AH359" i="28"/>
  <c r="AP358" i="28"/>
  <c r="AR358" i="28" s="1"/>
  <c r="AK288" i="28"/>
  <c r="AJ289" i="28"/>
  <c r="AM149" i="28"/>
  <c r="AN148" i="28"/>
  <c r="AJ254" i="28"/>
  <c r="AK253" i="28"/>
  <c r="AP253" i="28" s="1"/>
  <c r="AR253" i="28" s="1"/>
  <c r="P359" i="28"/>
  <c r="P218" i="28"/>
  <c r="P183" i="28"/>
  <c r="P113" i="28"/>
  <c r="P78" i="28"/>
  <c r="P323" i="28"/>
  <c r="P288" i="28"/>
  <c r="Q43" i="28"/>
  <c r="P253" i="28"/>
  <c r="P44" i="28"/>
  <c r="P148" i="28"/>
  <c r="AK148" i="28"/>
  <c r="AJ149" i="28"/>
  <c r="AH113" i="28"/>
  <c r="AG114" i="28"/>
  <c r="AP323" i="28" l="1"/>
  <c r="AR323" i="28" s="1"/>
  <c r="AP78" i="28"/>
  <c r="AR78" i="28" s="1"/>
  <c r="AP148" i="28"/>
  <c r="AR148" i="28" s="1"/>
  <c r="AP288" i="28"/>
  <c r="AR288" i="28" s="1"/>
  <c r="AX24" i="31"/>
  <c r="D24" i="31"/>
  <c r="M24" i="31"/>
  <c r="S24" i="31"/>
  <c r="X24" i="31"/>
  <c r="AI24" i="31"/>
  <c r="AS24" i="31"/>
  <c r="AN24" i="31"/>
  <c r="AC24" i="31"/>
  <c r="I24" i="31"/>
  <c r="Q359" i="28"/>
  <c r="Q183" i="28"/>
  <c r="Q113" i="28"/>
  <c r="Q148" i="28"/>
  <c r="Q78" i="28"/>
  <c r="Q323" i="28"/>
  <c r="Q288" i="28"/>
  <c r="Q253" i="28"/>
  <c r="Q218" i="28"/>
  <c r="V43" i="28"/>
  <c r="AN184" i="28"/>
  <c r="AM185" i="28"/>
  <c r="AP359" i="28"/>
  <c r="AR359" i="28" s="1"/>
  <c r="AG361" i="28"/>
  <c r="AH360" i="28"/>
  <c r="AH184" i="28"/>
  <c r="AG185" i="28"/>
  <c r="AN219" i="28"/>
  <c r="AM220" i="28"/>
  <c r="AK79" i="28"/>
  <c r="AJ80" i="28"/>
  <c r="AM115" i="28"/>
  <c r="AN114" i="28"/>
  <c r="AK254" i="28"/>
  <c r="AJ255" i="28"/>
  <c r="N359" i="28"/>
  <c r="N323" i="28"/>
  <c r="N288" i="28"/>
  <c r="N253" i="28"/>
  <c r="N218" i="28"/>
  <c r="N148" i="28"/>
  <c r="N183" i="28"/>
  <c r="N113" i="28"/>
  <c r="N78" i="28"/>
  <c r="AN360" i="28"/>
  <c r="AM361" i="28"/>
  <c r="AK44" i="28"/>
  <c r="AJ45" i="28"/>
  <c r="AG255" i="28"/>
  <c r="AH254" i="28"/>
  <c r="AJ150" i="28"/>
  <c r="AK149" i="28"/>
  <c r="AG290" i="28"/>
  <c r="AH289" i="28"/>
  <c r="AP43" i="28"/>
  <c r="AR43" i="28" s="1"/>
  <c r="AN324" i="28"/>
  <c r="AM325" i="28"/>
  <c r="AM150" i="28"/>
  <c r="AN149" i="28"/>
  <c r="M360" i="28"/>
  <c r="M149" i="28"/>
  <c r="M324" i="28"/>
  <c r="M79" i="28"/>
  <c r="M289" i="28"/>
  <c r="N44" i="28"/>
  <c r="M254" i="28"/>
  <c r="M45" i="28"/>
  <c r="M219" i="28"/>
  <c r="M184" i="28"/>
  <c r="M114" i="28"/>
  <c r="S360" i="28"/>
  <c r="S184" i="28"/>
  <c r="S219" i="28"/>
  <c r="S149" i="28"/>
  <c r="S114" i="28"/>
  <c r="S79" i="28"/>
  <c r="S324" i="28"/>
  <c r="S289" i="28"/>
  <c r="T44" i="28"/>
  <c r="S254" i="28"/>
  <c r="S45" i="28"/>
  <c r="AM45" i="28"/>
  <c r="AN44" i="28"/>
  <c r="AP183" i="28"/>
  <c r="AR183" i="28" s="1"/>
  <c r="AM255" i="28"/>
  <c r="AN254" i="28"/>
  <c r="AJ220" i="28"/>
  <c r="AK219" i="28"/>
  <c r="AG115" i="28"/>
  <c r="AH114" i="28"/>
  <c r="AK289" i="28"/>
  <c r="AJ290" i="28"/>
  <c r="AK114" i="28"/>
  <c r="AJ115" i="28"/>
  <c r="AJ185" i="28"/>
  <c r="AK184" i="28"/>
  <c r="V358" i="28"/>
  <c r="AQ358" i="28" s="1"/>
  <c r="AS358" i="28" s="1"/>
  <c r="AT358" i="28" s="1"/>
  <c r="V252" i="28"/>
  <c r="AQ252" i="28" s="1"/>
  <c r="AS252" i="28" s="1"/>
  <c r="AT252" i="28" s="1"/>
  <c r="V217" i="28"/>
  <c r="AQ217" i="28" s="1"/>
  <c r="AS217" i="28" s="1"/>
  <c r="AT217" i="28" s="1"/>
  <c r="V182" i="28"/>
  <c r="AQ182" i="28" s="1"/>
  <c r="AS182" i="28" s="1"/>
  <c r="AT182" i="28" s="1"/>
  <c r="V147" i="28"/>
  <c r="AQ147" i="28" s="1"/>
  <c r="AS147" i="28" s="1"/>
  <c r="AT147" i="28" s="1"/>
  <c r="V112" i="28"/>
  <c r="AQ112" i="28" s="1"/>
  <c r="AS112" i="28" s="1"/>
  <c r="AT112" i="28" s="1"/>
  <c r="V77" i="28"/>
  <c r="AQ77" i="28" s="1"/>
  <c r="AS77" i="28" s="1"/>
  <c r="AT77" i="28" s="1"/>
  <c r="V322" i="28"/>
  <c r="AQ322" i="28" s="1"/>
  <c r="AS322" i="28" s="1"/>
  <c r="AT322" i="28" s="1"/>
  <c r="V287" i="28"/>
  <c r="AQ287" i="28" s="1"/>
  <c r="AS287" i="28" s="1"/>
  <c r="AT287" i="28" s="1"/>
  <c r="AQ42" i="28"/>
  <c r="AS42" i="28" s="1"/>
  <c r="AT42" i="28" s="1"/>
  <c r="AP218" i="28"/>
  <c r="AR218" i="28" s="1"/>
  <c r="AP113" i="28"/>
  <c r="AR113" i="28" s="1"/>
  <c r="T359" i="28"/>
  <c r="T323" i="28"/>
  <c r="T288" i="28"/>
  <c r="T253" i="28"/>
  <c r="T218" i="28"/>
  <c r="T148" i="28"/>
  <c r="T183" i="28"/>
  <c r="T113" i="28"/>
  <c r="T78" i="28"/>
  <c r="AN289" i="28"/>
  <c r="AM290" i="28"/>
  <c r="AH149" i="28"/>
  <c r="AG150" i="28"/>
  <c r="AJ325" i="28"/>
  <c r="AK324" i="28"/>
  <c r="AG45" i="28"/>
  <c r="AH44" i="28"/>
  <c r="AH219" i="28"/>
  <c r="AG220" i="28"/>
  <c r="P360" i="28"/>
  <c r="P324" i="28"/>
  <c r="P289" i="28"/>
  <c r="P45" i="28"/>
  <c r="P254" i="28"/>
  <c r="Q44" i="28"/>
  <c r="P219" i="28"/>
  <c r="P184" i="28"/>
  <c r="P149" i="28"/>
  <c r="P114" i="28"/>
  <c r="P79" i="28"/>
  <c r="AK360" i="28"/>
  <c r="AJ361" i="28"/>
  <c r="AG80" i="28"/>
  <c r="AH79" i="28"/>
  <c r="AN79" i="28"/>
  <c r="AM80" i="28"/>
  <c r="AG325" i="28"/>
  <c r="AH324" i="28"/>
  <c r="AP360" i="28" l="1"/>
  <c r="AR360" i="28" s="1"/>
  <c r="AP184" i="28"/>
  <c r="AR184" i="28" s="1"/>
  <c r="AP114" i="28"/>
  <c r="AR114" i="28" s="1"/>
  <c r="AS25" i="31"/>
  <c r="X25" i="31"/>
  <c r="I25" i="31"/>
  <c r="M25" i="31"/>
  <c r="S25" i="31"/>
  <c r="AX25" i="31"/>
  <c r="D25" i="31"/>
  <c r="AN25" i="31"/>
  <c r="AI25" i="31"/>
  <c r="AC25" i="31"/>
  <c r="AH325" i="28"/>
  <c r="AG326" i="28"/>
  <c r="AJ326" i="28"/>
  <c r="AK325" i="28"/>
  <c r="AN255" i="28"/>
  <c r="AM256" i="28"/>
  <c r="N360" i="28"/>
  <c r="N324" i="28"/>
  <c r="N289" i="28"/>
  <c r="N254" i="28"/>
  <c r="N219" i="28"/>
  <c r="N184" i="28"/>
  <c r="N149" i="28"/>
  <c r="N114" i="28"/>
  <c r="N79" i="28"/>
  <c r="AM151" i="28"/>
  <c r="AN150" i="28"/>
  <c r="AP149" i="28"/>
  <c r="AR149" i="28" s="1"/>
  <c r="AH150" i="28"/>
  <c r="AG151" i="28"/>
  <c r="AJ291" i="28"/>
  <c r="AK290" i="28"/>
  <c r="T360" i="28"/>
  <c r="T79" i="28"/>
  <c r="T324" i="28"/>
  <c r="T289" i="28"/>
  <c r="T254" i="28"/>
  <c r="T219" i="28"/>
  <c r="T184" i="28"/>
  <c r="T149" i="28"/>
  <c r="T114" i="28"/>
  <c r="AM326" i="28"/>
  <c r="AN325" i="28"/>
  <c r="AK150" i="28"/>
  <c r="AJ151" i="28"/>
  <c r="AP289" i="28"/>
  <c r="AR289" i="28" s="1"/>
  <c r="AJ256" i="28"/>
  <c r="AK255" i="28"/>
  <c r="AN220" i="28"/>
  <c r="AM221" i="28"/>
  <c r="AG256" i="28"/>
  <c r="AH255" i="28"/>
  <c r="AP254" i="28"/>
  <c r="AR254" i="28" s="1"/>
  <c r="AN185" i="28"/>
  <c r="AM186" i="28"/>
  <c r="AM81" i="28"/>
  <c r="AN80" i="28"/>
  <c r="AM291" i="28"/>
  <c r="AN290" i="28"/>
  <c r="Q360" i="28"/>
  <c r="Q324" i="28"/>
  <c r="Q289" i="28"/>
  <c r="Q254" i="28"/>
  <c r="Q219" i="28"/>
  <c r="Q149" i="28"/>
  <c r="Q114" i="28"/>
  <c r="Q184" i="28"/>
  <c r="Q79" i="28"/>
  <c r="V44" i="28"/>
  <c r="AH115" i="28"/>
  <c r="AG116" i="28"/>
  <c r="AJ46" i="28"/>
  <c r="AK45" i="28"/>
  <c r="AG186" i="28"/>
  <c r="AH185" i="28"/>
  <c r="AH220" i="28"/>
  <c r="AG221" i="28"/>
  <c r="AJ362" i="28"/>
  <c r="AK361" i="28"/>
  <c r="AP219" i="28"/>
  <c r="AR219" i="28" s="1"/>
  <c r="AP44" i="28"/>
  <c r="AR44" i="28" s="1"/>
  <c r="AM116" i="28"/>
  <c r="AN115" i="28"/>
  <c r="V359" i="28"/>
  <c r="AQ359" i="28" s="1"/>
  <c r="AS359" i="28" s="1"/>
  <c r="AT359" i="28" s="1"/>
  <c r="V253" i="28"/>
  <c r="AQ253" i="28" s="1"/>
  <c r="AS253" i="28" s="1"/>
  <c r="AT253" i="28" s="1"/>
  <c r="V218" i="28"/>
  <c r="AQ218" i="28" s="1"/>
  <c r="AS218" i="28" s="1"/>
  <c r="AT218" i="28" s="1"/>
  <c r="V148" i="28"/>
  <c r="AQ148" i="28" s="1"/>
  <c r="AS148" i="28" s="1"/>
  <c r="AT148" i="28" s="1"/>
  <c r="V183" i="28"/>
  <c r="AQ183" i="28" s="1"/>
  <c r="AS183" i="28" s="1"/>
  <c r="AT183" i="28" s="1"/>
  <c r="V113" i="28"/>
  <c r="AQ113" i="28" s="1"/>
  <c r="AS113" i="28" s="1"/>
  <c r="AT113" i="28" s="1"/>
  <c r="V78" i="28"/>
  <c r="AQ78" i="28" s="1"/>
  <c r="AS78" i="28" s="1"/>
  <c r="AT78" i="28" s="1"/>
  <c r="V323" i="28"/>
  <c r="AQ323" i="28" s="1"/>
  <c r="AS323" i="28" s="1"/>
  <c r="AT323" i="28" s="1"/>
  <c r="AQ43" i="28"/>
  <c r="AS43" i="28" s="1"/>
  <c r="AT43" i="28" s="1"/>
  <c r="V288" i="28"/>
  <c r="AQ288" i="28" s="1"/>
  <c r="AS288" i="28" s="1"/>
  <c r="AT288" i="28" s="1"/>
  <c r="AG81" i="28"/>
  <c r="AH80" i="28"/>
  <c r="P361" i="28"/>
  <c r="P220" i="28"/>
  <c r="P185" i="28"/>
  <c r="P150" i="28"/>
  <c r="P115" i="28"/>
  <c r="P80" i="28"/>
  <c r="P325" i="28"/>
  <c r="P255" i="28"/>
  <c r="Q45" i="28"/>
  <c r="P290" i="28"/>
  <c r="P46" i="28"/>
  <c r="AH45" i="28"/>
  <c r="AG46" i="28"/>
  <c r="AJ186" i="28"/>
  <c r="AK185" i="28"/>
  <c r="AJ221" i="28"/>
  <c r="AK220" i="28"/>
  <c r="AN45" i="28"/>
  <c r="AM46" i="28"/>
  <c r="M361" i="28"/>
  <c r="M290" i="28"/>
  <c r="M325" i="28"/>
  <c r="M46" i="28"/>
  <c r="M255" i="28"/>
  <c r="N45" i="28"/>
  <c r="M150" i="28"/>
  <c r="M220" i="28"/>
  <c r="M185" i="28"/>
  <c r="M115" i="28"/>
  <c r="M80" i="28"/>
  <c r="AN361" i="28"/>
  <c r="AM362" i="28"/>
  <c r="AJ81" i="28"/>
  <c r="AK80" i="28"/>
  <c r="AP324" i="28"/>
  <c r="AR324" i="28" s="1"/>
  <c r="AJ116" i="28"/>
  <c r="AK115" i="28"/>
  <c r="S361" i="28"/>
  <c r="S80" i="28"/>
  <c r="S325" i="28"/>
  <c r="S290" i="28"/>
  <c r="S46" i="28"/>
  <c r="S255" i="28"/>
  <c r="T45" i="28"/>
  <c r="S220" i="28"/>
  <c r="S185" i="28"/>
  <c r="S150" i="28"/>
  <c r="S115" i="28"/>
  <c r="AG291" i="28"/>
  <c r="AH290" i="28"/>
  <c r="AP79" i="28"/>
  <c r="AR79" i="28" s="1"/>
  <c r="AG362" i="28"/>
  <c r="AH361" i="28"/>
  <c r="AP115" i="28" l="1"/>
  <c r="AR115" i="28" s="1"/>
  <c r="AP220" i="28"/>
  <c r="AR220" i="28" s="1"/>
  <c r="I26" i="31"/>
  <c r="AP185" i="28"/>
  <c r="AR185" i="28" s="1"/>
  <c r="AX26" i="31"/>
  <c r="S26" i="31"/>
  <c r="AN26" i="31"/>
  <c r="M26" i="31"/>
  <c r="AI26" i="31"/>
  <c r="AC26" i="31"/>
  <c r="D26" i="31"/>
  <c r="X26" i="31"/>
  <c r="AS26" i="31"/>
  <c r="AP255" i="28"/>
  <c r="AR255" i="28" s="1"/>
  <c r="AM363" i="28"/>
  <c r="AN362" i="28"/>
  <c r="AJ82" i="28"/>
  <c r="AK81" i="28"/>
  <c r="N185" i="28"/>
  <c r="N150" i="28"/>
  <c r="N115" i="28"/>
  <c r="N80" i="28"/>
  <c r="N290" i="28"/>
  <c r="N361" i="28"/>
  <c r="N325" i="28"/>
  <c r="N255" i="28"/>
  <c r="N220" i="28"/>
  <c r="AK362" i="28"/>
  <c r="AJ363" i="28"/>
  <c r="AG257" i="28"/>
  <c r="AH256" i="28"/>
  <c r="Q361" i="28"/>
  <c r="Q185" i="28"/>
  <c r="Q115" i="28"/>
  <c r="Q80" i="28"/>
  <c r="Q325" i="28"/>
  <c r="Q290" i="28"/>
  <c r="Q255" i="28"/>
  <c r="Q220" i="28"/>
  <c r="Q150" i="28"/>
  <c r="V45" i="28"/>
  <c r="AM117" i="28"/>
  <c r="AN116" i="28"/>
  <c r="AG222" i="28"/>
  <c r="AH221" i="28"/>
  <c r="AG117" i="28"/>
  <c r="AH116" i="28"/>
  <c r="AM292" i="28"/>
  <c r="AN291" i="28"/>
  <c r="AM222" i="28"/>
  <c r="AN221" i="28"/>
  <c r="AM327" i="28"/>
  <c r="AN326" i="28"/>
  <c r="M362" i="28"/>
  <c r="M256" i="28"/>
  <c r="N46" i="28"/>
  <c r="M221" i="28"/>
  <c r="M151" i="28"/>
  <c r="M186" i="28"/>
  <c r="M116" i="28"/>
  <c r="M326" i="28"/>
  <c r="M81" i="28"/>
  <c r="M291" i="28"/>
  <c r="M47" i="28"/>
  <c r="AK221" i="28"/>
  <c r="AJ222" i="28"/>
  <c r="AM257" i="28"/>
  <c r="AN256" i="28"/>
  <c r="AP80" i="28"/>
  <c r="AR80" i="28" s="1"/>
  <c r="AM82" i="28"/>
  <c r="AN81" i="28"/>
  <c r="AJ187" i="28"/>
  <c r="AK186" i="28"/>
  <c r="AH81" i="28"/>
  <c r="AG82" i="28"/>
  <c r="AG187" i="28"/>
  <c r="AH186" i="28"/>
  <c r="AN186" i="28"/>
  <c r="AM187" i="28"/>
  <c r="AK256" i="28"/>
  <c r="AJ257" i="28"/>
  <c r="AP325" i="28"/>
  <c r="AR325" i="28" s="1"/>
  <c r="AK116" i="28"/>
  <c r="AJ117" i="28"/>
  <c r="AH46" i="28"/>
  <c r="AG47" i="28"/>
  <c r="AP45" i="28"/>
  <c r="AR45" i="28" s="1"/>
  <c r="V360" i="28"/>
  <c r="AQ360" i="28" s="1"/>
  <c r="AS360" i="28" s="1"/>
  <c r="AT360" i="28" s="1"/>
  <c r="V114" i="28"/>
  <c r="AQ114" i="28" s="1"/>
  <c r="AS114" i="28" s="1"/>
  <c r="AT114" i="28" s="1"/>
  <c r="V79" i="28"/>
  <c r="AQ79" i="28" s="1"/>
  <c r="AS79" i="28" s="1"/>
  <c r="AT79" i="28" s="1"/>
  <c r="V324" i="28"/>
  <c r="AQ324" i="28" s="1"/>
  <c r="AS324" i="28" s="1"/>
  <c r="AT324" i="28" s="1"/>
  <c r="V289" i="28"/>
  <c r="AQ289" i="28" s="1"/>
  <c r="AS289" i="28" s="1"/>
  <c r="AT289" i="28" s="1"/>
  <c r="AQ44" i="28"/>
  <c r="AS44" i="28" s="1"/>
  <c r="AT44" i="28" s="1"/>
  <c r="V254" i="28"/>
  <c r="AQ254" i="28" s="1"/>
  <c r="AS254" i="28" s="1"/>
  <c r="AT254" i="28" s="1"/>
  <c r="V219" i="28"/>
  <c r="AQ219" i="28" s="1"/>
  <c r="AS219" i="28" s="1"/>
  <c r="AT219" i="28" s="1"/>
  <c r="V184" i="28"/>
  <c r="AQ184" i="28" s="1"/>
  <c r="AS184" i="28" s="1"/>
  <c r="AT184" i="28" s="1"/>
  <c r="V149" i="28"/>
  <c r="AQ149" i="28" s="1"/>
  <c r="AS149" i="28" s="1"/>
  <c r="AT149" i="28" s="1"/>
  <c r="AP290" i="28"/>
  <c r="AR290" i="28" s="1"/>
  <c r="AK326" i="28"/>
  <c r="AJ327" i="28"/>
  <c r="AG363" i="28"/>
  <c r="AH362" i="28"/>
  <c r="S362" i="28"/>
  <c r="S81" i="28"/>
  <c r="S326" i="28"/>
  <c r="T46" i="28"/>
  <c r="S291" i="28"/>
  <c r="S47" i="28"/>
  <c r="S256" i="28"/>
  <c r="S221" i="28"/>
  <c r="S186" i="28"/>
  <c r="S151" i="28"/>
  <c r="S116" i="28"/>
  <c r="AJ47" i="28"/>
  <c r="AK46" i="28"/>
  <c r="AJ152" i="28"/>
  <c r="AK151" i="28"/>
  <c r="AJ292" i="28"/>
  <c r="AK291" i="28"/>
  <c r="AH326" i="28"/>
  <c r="AG327" i="28"/>
  <c r="T361" i="28"/>
  <c r="T325" i="28"/>
  <c r="T80" i="28"/>
  <c r="T290" i="28"/>
  <c r="T255" i="28"/>
  <c r="T220" i="28"/>
  <c r="T150" i="28"/>
  <c r="T185" i="28"/>
  <c r="T115" i="28"/>
  <c r="AG292" i="28"/>
  <c r="AH291" i="28"/>
  <c r="AM47" i="28"/>
  <c r="AN46" i="28"/>
  <c r="P362" i="28"/>
  <c r="P116" i="28"/>
  <c r="P81" i="28"/>
  <c r="P326" i="28"/>
  <c r="P291" i="28"/>
  <c r="P47" i="28"/>
  <c r="P256" i="28"/>
  <c r="Q46" i="28"/>
  <c r="P221" i="28"/>
  <c r="P151" i="28"/>
  <c r="P186" i="28"/>
  <c r="AP361" i="28"/>
  <c r="AR361" i="28" s="1"/>
  <c r="AP150" i="28"/>
  <c r="AR150" i="28" s="1"/>
  <c r="AH151" i="28"/>
  <c r="AG152" i="28"/>
  <c r="AN151" i="28"/>
  <c r="AM152" i="28"/>
  <c r="AP116" i="28" l="1"/>
  <c r="AR116" i="28" s="1"/>
  <c r="AP256" i="28"/>
  <c r="AR256" i="28" s="1"/>
  <c r="AS27" i="31"/>
  <c r="AP221" i="28"/>
  <c r="AR221" i="28" s="1"/>
  <c r="S27" i="31"/>
  <c r="I27" i="31"/>
  <c r="AI27" i="31"/>
  <c r="AX27" i="31"/>
  <c r="M27" i="31"/>
  <c r="AN27" i="31"/>
  <c r="X27" i="31"/>
  <c r="AC27" i="31"/>
  <c r="D27" i="31"/>
  <c r="AP81" i="28"/>
  <c r="AR81" i="28" s="1"/>
  <c r="AP46" i="28"/>
  <c r="AR46" i="28" s="1"/>
  <c r="P363" i="28"/>
  <c r="P222" i="28"/>
  <c r="P187" i="28"/>
  <c r="P152" i="28"/>
  <c r="P117" i="28"/>
  <c r="P82" i="28"/>
  <c r="P327" i="28"/>
  <c r="P292" i="28"/>
  <c r="P48" i="28"/>
  <c r="P257" i="28"/>
  <c r="Q47" i="28"/>
  <c r="AM48" i="28"/>
  <c r="AN47" i="28"/>
  <c r="AK292" i="28"/>
  <c r="AJ293" i="28"/>
  <c r="N362" i="28"/>
  <c r="N291" i="28"/>
  <c r="N221" i="28"/>
  <c r="N256" i="28"/>
  <c r="N186" i="28"/>
  <c r="N151" i="28"/>
  <c r="N116" i="28"/>
  <c r="N81" i="28"/>
  <c r="N326" i="28"/>
  <c r="AM223" i="28"/>
  <c r="AN222" i="28"/>
  <c r="AN117" i="28"/>
  <c r="AM118" i="28"/>
  <c r="AP151" i="28"/>
  <c r="AR151" i="28" s="1"/>
  <c r="AH187" i="28"/>
  <c r="AG188" i="28"/>
  <c r="V361" i="28"/>
  <c r="AQ361" i="28" s="1"/>
  <c r="AS361" i="28" s="1"/>
  <c r="AT361" i="28" s="1"/>
  <c r="V185" i="28"/>
  <c r="AQ185" i="28" s="1"/>
  <c r="AS185" i="28" s="1"/>
  <c r="AT185" i="28" s="1"/>
  <c r="V150" i="28"/>
  <c r="AQ150" i="28" s="1"/>
  <c r="AS150" i="28" s="1"/>
  <c r="AT150" i="28" s="1"/>
  <c r="V115" i="28"/>
  <c r="AQ115" i="28" s="1"/>
  <c r="AS115" i="28" s="1"/>
  <c r="AT115" i="28" s="1"/>
  <c r="V80" i="28"/>
  <c r="AQ80" i="28" s="1"/>
  <c r="AS80" i="28" s="1"/>
  <c r="AT80" i="28" s="1"/>
  <c r="V325" i="28"/>
  <c r="AQ325" i="28" s="1"/>
  <c r="AS325" i="28" s="1"/>
  <c r="AT325" i="28" s="1"/>
  <c r="V290" i="28"/>
  <c r="AQ290" i="28" s="1"/>
  <c r="AS290" i="28" s="1"/>
  <c r="AT290" i="28" s="1"/>
  <c r="AQ45" i="28"/>
  <c r="AS45" i="28" s="1"/>
  <c r="AT45" i="28" s="1"/>
  <c r="V255" i="28"/>
  <c r="AQ255" i="28" s="1"/>
  <c r="AS255" i="28" s="1"/>
  <c r="AT255" i="28" s="1"/>
  <c r="V220" i="28"/>
  <c r="AQ220" i="28" s="1"/>
  <c r="AS220" i="28" s="1"/>
  <c r="AT220" i="28" s="1"/>
  <c r="AH292" i="28"/>
  <c r="AG293" i="28"/>
  <c r="AJ153" i="28"/>
  <c r="AK152" i="28"/>
  <c r="AH363" i="28"/>
  <c r="AG364" i="28"/>
  <c r="AG83" i="28"/>
  <c r="AH82" i="28"/>
  <c r="AM293" i="28"/>
  <c r="AN292" i="28"/>
  <c r="S363" i="28"/>
  <c r="S82" i="28"/>
  <c r="S327" i="28"/>
  <c r="S292" i="28"/>
  <c r="S48" i="28"/>
  <c r="S257" i="28"/>
  <c r="T47" i="28"/>
  <c r="S222" i="28"/>
  <c r="S187" i="28"/>
  <c r="S152" i="28"/>
  <c r="S117" i="28"/>
  <c r="AK327" i="28"/>
  <c r="AJ328" i="28"/>
  <c r="AK82" i="28"/>
  <c r="AJ83" i="28"/>
  <c r="AJ48" i="28"/>
  <c r="AK47" i="28"/>
  <c r="AP326" i="28"/>
  <c r="AR326" i="28" s="1"/>
  <c r="AJ258" i="28"/>
  <c r="AK257" i="28"/>
  <c r="AP186" i="28"/>
  <c r="AR186" i="28" s="1"/>
  <c r="AN257" i="28"/>
  <c r="AM258" i="28"/>
  <c r="AG118" i="28"/>
  <c r="AH117" i="28"/>
  <c r="AN152" i="28"/>
  <c r="AM153" i="28"/>
  <c r="AH327" i="28"/>
  <c r="AG328" i="28"/>
  <c r="T362" i="28"/>
  <c r="T81" i="28"/>
  <c r="T326" i="28"/>
  <c r="T291" i="28"/>
  <c r="T256" i="28"/>
  <c r="T221" i="28"/>
  <c r="T186" i="28"/>
  <c r="T151" i="28"/>
  <c r="T116" i="28"/>
  <c r="AG48" i="28"/>
  <c r="AH47" i="28"/>
  <c r="AJ188" i="28"/>
  <c r="AK187" i="28"/>
  <c r="AJ223" i="28"/>
  <c r="AK222" i="28"/>
  <c r="AH257" i="28"/>
  <c r="AG258" i="28"/>
  <c r="AN363" i="28"/>
  <c r="AM364" i="28"/>
  <c r="Q362" i="28"/>
  <c r="Q221" i="28"/>
  <c r="Q186" i="28"/>
  <c r="Q151" i="28"/>
  <c r="Q116" i="28"/>
  <c r="Q81" i="28"/>
  <c r="Q326" i="28"/>
  <c r="Q291" i="28"/>
  <c r="Q256" i="28"/>
  <c r="V46" i="28"/>
  <c r="AM188" i="28"/>
  <c r="AN187" i="28"/>
  <c r="AN327" i="28"/>
  <c r="AM328" i="28"/>
  <c r="AH222" i="28"/>
  <c r="AG223" i="28"/>
  <c r="AJ364" i="28"/>
  <c r="AK363" i="28"/>
  <c r="AH152" i="28"/>
  <c r="AG153" i="28"/>
  <c r="AP291" i="28"/>
  <c r="AR291" i="28" s="1"/>
  <c r="AJ118" i="28"/>
  <c r="AK117" i="28"/>
  <c r="AM83" i="28"/>
  <c r="AN82" i="28"/>
  <c r="M363" i="28"/>
  <c r="M292" i="28"/>
  <c r="N47" i="28"/>
  <c r="M257" i="28"/>
  <c r="M48" i="28"/>
  <c r="M222" i="28"/>
  <c r="M152" i="28"/>
  <c r="M187" i="28"/>
  <c r="M82" i="28"/>
  <c r="M117" i="28"/>
  <c r="M327" i="28"/>
  <c r="AP362" i="28"/>
  <c r="AR362" i="28" s="1"/>
  <c r="AP117" i="28" l="1"/>
  <c r="AR117" i="28" s="1"/>
  <c r="AP363" i="28"/>
  <c r="AR363" i="28" s="1"/>
  <c r="M28" i="31"/>
  <c r="AN28" i="31"/>
  <c r="S28" i="31"/>
  <c r="AC28" i="31"/>
  <c r="AX28" i="31"/>
  <c r="AP222" i="28"/>
  <c r="AR222" i="28" s="1"/>
  <c r="D28" i="31"/>
  <c r="X28" i="31"/>
  <c r="AI28" i="31"/>
  <c r="AS28" i="31"/>
  <c r="I28" i="31"/>
  <c r="AP47" i="28"/>
  <c r="AR47" i="28" s="1"/>
  <c r="AG154" i="28"/>
  <c r="AH153" i="28"/>
  <c r="AG259" i="28"/>
  <c r="AH258" i="28"/>
  <c r="AM259" i="28"/>
  <c r="AN258" i="28"/>
  <c r="AN118" i="28"/>
  <c r="AM119" i="28"/>
  <c r="AP292" i="28"/>
  <c r="AR292" i="28" s="1"/>
  <c r="AJ49" i="28"/>
  <c r="AK48" i="28"/>
  <c r="AG329" i="28"/>
  <c r="AH328" i="28"/>
  <c r="AK83" i="28"/>
  <c r="AJ84" i="28"/>
  <c r="AH364" i="28"/>
  <c r="AG365" i="28"/>
  <c r="AN48" i="28"/>
  <c r="AM49" i="28"/>
  <c r="N363" i="28"/>
  <c r="N82" i="28"/>
  <c r="N327" i="28"/>
  <c r="N292" i="28"/>
  <c r="N257" i="28"/>
  <c r="N222" i="28"/>
  <c r="N152" i="28"/>
  <c r="N187" i="28"/>
  <c r="N117" i="28"/>
  <c r="V362" i="28"/>
  <c r="AQ362" i="28" s="1"/>
  <c r="AS362" i="28" s="1"/>
  <c r="AT362" i="28" s="1"/>
  <c r="V291" i="28"/>
  <c r="AQ291" i="28" s="1"/>
  <c r="AS291" i="28" s="1"/>
  <c r="AT291" i="28" s="1"/>
  <c r="V326" i="28"/>
  <c r="AQ326" i="28" s="1"/>
  <c r="AS326" i="28" s="1"/>
  <c r="AT326" i="28" s="1"/>
  <c r="AQ46" i="28"/>
  <c r="AS46" i="28" s="1"/>
  <c r="AT46" i="28" s="1"/>
  <c r="V256" i="28"/>
  <c r="AQ256" i="28" s="1"/>
  <c r="AS256" i="28" s="1"/>
  <c r="AT256" i="28" s="1"/>
  <c r="V186" i="28"/>
  <c r="AQ186" i="28" s="1"/>
  <c r="AS186" i="28" s="1"/>
  <c r="AT186" i="28" s="1"/>
  <c r="V221" i="28"/>
  <c r="AQ221" i="28" s="1"/>
  <c r="AS221" i="28" s="1"/>
  <c r="AT221" i="28" s="1"/>
  <c r="V151" i="28"/>
  <c r="AQ151" i="28" s="1"/>
  <c r="AS151" i="28" s="1"/>
  <c r="AT151" i="28" s="1"/>
  <c r="V116" i="28"/>
  <c r="AQ116" i="28" s="1"/>
  <c r="AS116" i="28" s="1"/>
  <c r="AT116" i="28" s="1"/>
  <c r="V81" i="28"/>
  <c r="AQ81" i="28" s="1"/>
  <c r="AS81" i="28" s="1"/>
  <c r="AT81" i="28" s="1"/>
  <c r="AK223" i="28"/>
  <c r="AJ224" i="28"/>
  <c r="AP257" i="28"/>
  <c r="AR257" i="28" s="1"/>
  <c r="AN223" i="28"/>
  <c r="AM224" i="28"/>
  <c r="Q363" i="28"/>
  <c r="Q152" i="28"/>
  <c r="Q117" i="28"/>
  <c r="Q82" i="28"/>
  <c r="Q327" i="28"/>
  <c r="Q292" i="28"/>
  <c r="Q257" i="28"/>
  <c r="Q222" i="28"/>
  <c r="Q187" i="28"/>
  <c r="V47" i="28"/>
  <c r="AN83" i="28"/>
  <c r="AM84" i="28"/>
  <c r="AK364" i="28"/>
  <c r="AJ365" i="28"/>
  <c r="AP187" i="28"/>
  <c r="AR187" i="28" s="1"/>
  <c r="AM154" i="28"/>
  <c r="AN153" i="28"/>
  <c r="AK258" i="28"/>
  <c r="AJ259" i="28"/>
  <c r="T363" i="28"/>
  <c r="T257" i="28"/>
  <c r="T222" i="28"/>
  <c r="T187" i="28"/>
  <c r="T152" i="28"/>
  <c r="T117" i="28"/>
  <c r="T82" i="28"/>
  <c r="T327" i="28"/>
  <c r="T292" i="28"/>
  <c r="AP152" i="28"/>
  <c r="AR152" i="28" s="1"/>
  <c r="AN188" i="28"/>
  <c r="AM189" i="28"/>
  <c r="AG224" i="28"/>
  <c r="AH223" i="28"/>
  <c r="AJ189" i="28"/>
  <c r="AK188" i="28"/>
  <c r="AN293" i="28"/>
  <c r="AM294" i="28"/>
  <c r="AK153" i="28"/>
  <c r="AJ154" i="28"/>
  <c r="AG189" i="28"/>
  <c r="AH188" i="28"/>
  <c r="P364" i="28"/>
  <c r="P328" i="28"/>
  <c r="P293" i="28"/>
  <c r="P49" i="28"/>
  <c r="P258" i="28"/>
  <c r="Q48" i="28"/>
  <c r="P223" i="28"/>
  <c r="P188" i="28"/>
  <c r="P153" i="28"/>
  <c r="P118" i="28"/>
  <c r="P83" i="28"/>
  <c r="M364" i="28"/>
  <c r="M153" i="28"/>
  <c r="M188" i="28"/>
  <c r="M118" i="28"/>
  <c r="M328" i="28"/>
  <c r="M83" i="28"/>
  <c r="M293" i="28"/>
  <c r="N48" i="28"/>
  <c r="M258" i="28"/>
  <c r="M49" i="28"/>
  <c r="M223" i="28"/>
  <c r="AJ119" i="28"/>
  <c r="AK118" i="28"/>
  <c r="AM365" i="28"/>
  <c r="AN364" i="28"/>
  <c r="AK328" i="28"/>
  <c r="AJ329" i="28"/>
  <c r="S364" i="28"/>
  <c r="S118" i="28"/>
  <c r="S83" i="28"/>
  <c r="S328" i="28"/>
  <c r="S258" i="28"/>
  <c r="T48" i="28"/>
  <c r="S293" i="28"/>
  <c r="S49" i="28"/>
  <c r="S223" i="28"/>
  <c r="S188" i="28"/>
  <c r="S153" i="28"/>
  <c r="AP82" i="28"/>
  <c r="AR82" i="28" s="1"/>
  <c r="AH293" i="28"/>
  <c r="AG294" i="28"/>
  <c r="AN328" i="28"/>
  <c r="AM329" i="28"/>
  <c r="AG49" i="28"/>
  <c r="AH48" i="28"/>
  <c r="AG119" i="28"/>
  <c r="AH118" i="28"/>
  <c r="AP327" i="28"/>
  <c r="AR327" i="28" s="1"/>
  <c r="AH83" i="28"/>
  <c r="AG84" i="28"/>
  <c r="AJ294" i="28"/>
  <c r="AK293" i="28"/>
  <c r="AP153" i="28" l="1"/>
  <c r="AR153" i="28" s="1"/>
  <c r="AP258" i="28"/>
  <c r="AR258" i="28" s="1"/>
  <c r="AP83" i="28"/>
  <c r="AR83" i="28" s="1"/>
  <c r="I29" i="31"/>
  <c r="M29" i="31"/>
  <c r="S29" i="31"/>
  <c r="X29" i="31"/>
  <c r="AI29" i="31"/>
  <c r="AN29" i="31"/>
  <c r="AX29" i="31"/>
  <c r="AC29" i="31"/>
  <c r="D29" i="31"/>
  <c r="AS29" i="31"/>
  <c r="S365" i="28"/>
  <c r="S119" i="28"/>
  <c r="S84" i="28"/>
  <c r="S329" i="28"/>
  <c r="S294" i="28"/>
  <c r="T49" i="28"/>
  <c r="S259" i="28"/>
  <c r="S50" i="28"/>
  <c r="S224" i="28"/>
  <c r="S189" i="28"/>
  <c r="S154" i="28"/>
  <c r="M365" i="28"/>
  <c r="M329" i="28"/>
  <c r="M294" i="28"/>
  <c r="M50" i="28"/>
  <c r="M259" i="28"/>
  <c r="N49" i="28"/>
  <c r="M224" i="28"/>
  <c r="M154" i="28"/>
  <c r="M189" i="28"/>
  <c r="M84" i="28"/>
  <c r="M119" i="28"/>
  <c r="Q364" i="28"/>
  <c r="Q293" i="28"/>
  <c r="Q258" i="28"/>
  <c r="Q223" i="28"/>
  <c r="Q188" i="28"/>
  <c r="Q153" i="28"/>
  <c r="Q118" i="28"/>
  <c r="Q83" i="28"/>
  <c r="Q328" i="28"/>
  <c r="V48" i="28"/>
  <c r="AH189" i="28"/>
  <c r="AG190" i="28"/>
  <c r="AH224" i="28"/>
  <c r="AG225" i="28"/>
  <c r="AN224" i="28"/>
  <c r="AM225" i="28"/>
  <c r="AJ330" i="28"/>
  <c r="AK329" i="28"/>
  <c r="AK154" i="28"/>
  <c r="AJ155" i="28"/>
  <c r="AM190" i="28"/>
  <c r="AN189" i="28"/>
  <c r="AK365" i="28"/>
  <c r="AJ366" i="28"/>
  <c r="AG295" i="28"/>
  <c r="AH294" i="28"/>
  <c r="T364" i="28"/>
  <c r="T153" i="28"/>
  <c r="T83" i="28"/>
  <c r="T328" i="28"/>
  <c r="T293" i="28"/>
  <c r="T258" i="28"/>
  <c r="T223" i="28"/>
  <c r="T188" i="28"/>
  <c r="T118" i="28"/>
  <c r="AP328" i="28"/>
  <c r="AR328" i="28" s="1"/>
  <c r="N364" i="28"/>
  <c r="N83" i="28"/>
  <c r="N328" i="28"/>
  <c r="N293" i="28"/>
  <c r="N258" i="28"/>
  <c r="N223" i="28"/>
  <c r="N188" i="28"/>
  <c r="N153" i="28"/>
  <c r="N118" i="28"/>
  <c r="P365" i="28"/>
  <c r="P119" i="28"/>
  <c r="P84" i="28"/>
  <c r="P329" i="28"/>
  <c r="P294" i="28"/>
  <c r="P50" i="28"/>
  <c r="P259" i="28"/>
  <c r="Q49" i="28"/>
  <c r="P224" i="28"/>
  <c r="P189" i="28"/>
  <c r="P154" i="28"/>
  <c r="AP364" i="28"/>
  <c r="AR364" i="28" s="1"/>
  <c r="AG330" i="28"/>
  <c r="AH329" i="28"/>
  <c r="AH119" i="28"/>
  <c r="AG120" i="28"/>
  <c r="AM295" i="28"/>
  <c r="AN294" i="28"/>
  <c r="AM85" i="28"/>
  <c r="AN84" i="28"/>
  <c r="AM50" i="28"/>
  <c r="AN49" i="28"/>
  <c r="AP48" i="28"/>
  <c r="AR48" i="28" s="1"/>
  <c r="AN259" i="28"/>
  <c r="AM260" i="28"/>
  <c r="AN365" i="28"/>
  <c r="AM366" i="28"/>
  <c r="AJ260" i="28"/>
  <c r="AK259" i="28"/>
  <c r="AK224" i="28"/>
  <c r="AJ225" i="28"/>
  <c r="AJ50" i="28"/>
  <c r="AK49" i="28"/>
  <c r="AP293" i="28"/>
  <c r="AR293" i="28" s="1"/>
  <c r="AP118" i="28"/>
  <c r="AR118" i="28" s="1"/>
  <c r="AP188" i="28"/>
  <c r="AR188" i="28" s="1"/>
  <c r="V363" i="28"/>
  <c r="AQ363" i="28" s="1"/>
  <c r="AS363" i="28" s="1"/>
  <c r="AT363" i="28" s="1"/>
  <c r="V292" i="28"/>
  <c r="AQ292" i="28" s="1"/>
  <c r="AS292" i="28" s="1"/>
  <c r="AT292" i="28" s="1"/>
  <c r="AQ47" i="28"/>
  <c r="AS47" i="28" s="1"/>
  <c r="AT47" i="28" s="1"/>
  <c r="V257" i="28"/>
  <c r="AQ257" i="28" s="1"/>
  <c r="AS257" i="28" s="1"/>
  <c r="AT257" i="28" s="1"/>
  <c r="V222" i="28"/>
  <c r="AQ222" i="28" s="1"/>
  <c r="AS222" i="28" s="1"/>
  <c r="AT222" i="28" s="1"/>
  <c r="V187" i="28"/>
  <c r="AQ187" i="28" s="1"/>
  <c r="AS187" i="28" s="1"/>
  <c r="AT187" i="28" s="1"/>
  <c r="V152" i="28"/>
  <c r="AQ152" i="28" s="1"/>
  <c r="AS152" i="28" s="1"/>
  <c r="AT152" i="28" s="1"/>
  <c r="V117" i="28"/>
  <c r="AQ117" i="28" s="1"/>
  <c r="AS117" i="28" s="1"/>
  <c r="AT117" i="28" s="1"/>
  <c r="V327" i="28"/>
  <c r="AQ327" i="28" s="1"/>
  <c r="AS327" i="28" s="1"/>
  <c r="AT327" i="28" s="1"/>
  <c r="V82" i="28"/>
  <c r="AQ82" i="28" s="1"/>
  <c r="AS82" i="28" s="1"/>
  <c r="AT82" i="28" s="1"/>
  <c r="AP223" i="28"/>
  <c r="AR223" i="28" s="1"/>
  <c r="AG366" i="28"/>
  <c r="AH365" i="28"/>
  <c r="AH259" i="28"/>
  <c r="AG260" i="28"/>
  <c r="AJ295" i="28"/>
  <c r="AK294" i="28"/>
  <c r="AH49" i="28"/>
  <c r="AG50" i="28"/>
  <c r="AK119" i="28"/>
  <c r="AJ120" i="28"/>
  <c r="AJ190" i="28"/>
  <c r="AK189" i="28"/>
  <c r="AM120" i="28"/>
  <c r="AN119" i="28"/>
  <c r="AG85" i="28"/>
  <c r="AH84" i="28"/>
  <c r="AN329" i="28"/>
  <c r="AM330" i="28"/>
  <c r="AN154" i="28"/>
  <c r="AM155" i="28"/>
  <c r="AK84" i="28"/>
  <c r="AJ85" i="28"/>
  <c r="AG155" i="28"/>
  <c r="AH154" i="28"/>
  <c r="AP189" i="28" l="1"/>
  <c r="AR189" i="28" s="1"/>
  <c r="AP224" i="28"/>
  <c r="AR224" i="28" s="1"/>
  <c r="AP294" i="28"/>
  <c r="AR294" i="28" s="1"/>
  <c r="X30" i="31"/>
  <c r="M30" i="31"/>
  <c r="S30" i="31"/>
  <c r="AX30" i="31"/>
  <c r="AC30" i="31"/>
  <c r="I30" i="31"/>
  <c r="D30" i="31"/>
  <c r="AS30" i="31"/>
  <c r="AI30" i="31"/>
  <c r="AJ86" i="28"/>
  <c r="AK85" i="28"/>
  <c r="AN120" i="28"/>
  <c r="AM121" i="28"/>
  <c r="AK225" i="28"/>
  <c r="AJ226" i="28"/>
  <c r="AM261" i="28"/>
  <c r="AN260" i="28"/>
  <c r="AJ156" i="28"/>
  <c r="AK155" i="28"/>
  <c r="AG226" i="28"/>
  <c r="AH225" i="28"/>
  <c r="AP154" i="28"/>
  <c r="AR154" i="28" s="1"/>
  <c r="T365" i="28"/>
  <c r="T259" i="28"/>
  <c r="T224" i="28"/>
  <c r="T189" i="28"/>
  <c r="T154" i="28"/>
  <c r="T119" i="28"/>
  <c r="T329" i="28"/>
  <c r="T84" i="28"/>
  <c r="T294" i="28"/>
  <c r="AJ296" i="28"/>
  <c r="AK295" i="28"/>
  <c r="AP259" i="28"/>
  <c r="AR259" i="28" s="1"/>
  <c r="AN295" i="28"/>
  <c r="AM296" i="28"/>
  <c r="AP329" i="28"/>
  <c r="AR329" i="28" s="1"/>
  <c r="AH190" i="28"/>
  <c r="AG191" i="28"/>
  <c r="AN330" i="28"/>
  <c r="AM331" i="28"/>
  <c r="AG261" i="28"/>
  <c r="AH260" i="28"/>
  <c r="AK260" i="28"/>
  <c r="AJ261" i="28"/>
  <c r="AH120" i="28"/>
  <c r="AG121" i="28"/>
  <c r="Q365" i="28"/>
  <c r="Q224" i="28"/>
  <c r="Q154" i="28"/>
  <c r="Q189" i="28"/>
  <c r="Q119" i="28"/>
  <c r="Q84" i="28"/>
  <c r="Q329" i="28"/>
  <c r="Q294" i="28"/>
  <c r="Q259" i="28"/>
  <c r="V49" i="28"/>
  <c r="AG296" i="28"/>
  <c r="AH295" i="28"/>
  <c r="AJ331" i="28"/>
  <c r="AK330" i="28"/>
  <c r="AM51" i="28"/>
  <c r="AN50" i="28"/>
  <c r="AJ367" i="28"/>
  <c r="AK366" i="28"/>
  <c r="V364" i="28"/>
  <c r="AQ364" i="28" s="1"/>
  <c r="AS364" i="28" s="1"/>
  <c r="AT364" i="28" s="1"/>
  <c r="V328" i="28"/>
  <c r="AQ328" i="28" s="1"/>
  <c r="AS328" i="28" s="1"/>
  <c r="AT328" i="28" s="1"/>
  <c r="V293" i="28"/>
  <c r="AQ293" i="28" s="1"/>
  <c r="AS293" i="28" s="1"/>
  <c r="AT293" i="28" s="1"/>
  <c r="AQ48" i="28"/>
  <c r="AS48" i="28" s="1"/>
  <c r="AT48" i="28" s="1"/>
  <c r="V258" i="28"/>
  <c r="AQ258" i="28" s="1"/>
  <c r="AS258" i="28" s="1"/>
  <c r="AT258" i="28" s="1"/>
  <c r="V223" i="28"/>
  <c r="AQ223" i="28" s="1"/>
  <c r="AS223" i="28" s="1"/>
  <c r="AT223" i="28" s="1"/>
  <c r="V188" i="28"/>
  <c r="AQ188" i="28" s="1"/>
  <c r="AS188" i="28" s="1"/>
  <c r="AT188" i="28" s="1"/>
  <c r="V153" i="28"/>
  <c r="AQ153" i="28" s="1"/>
  <c r="AS153" i="28" s="1"/>
  <c r="AT153" i="28" s="1"/>
  <c r="V118" i="28"/>
  <c r="AQ118" i="28" s="1"/>
  <c r="AS118" i="28" s="1"/>
  <c r="AT118" i="28" s="1"/>
  <c r="V83" i="28"/>
  <c r="AQ83" i="28" s="1"/>
  <c r="AS83" i="28" s="1"/>
  <c r="AT83" i="28" s="1"/>
  <c r="AP84" i="28"/>
  <c r="AR84" i="28" s="1"/>
  <c r="AK120" i="28"/>
  <c r="AJ121" i="28"/>
  <c r="P366" i="28"/>
  <c r="P155" i="28"/>
  <c r="P120" i="28"/>
  <c r="P85" i="28"/>
  <c r="P330" i="28"/>
  <c r="P51" i="28"/>
  <c r="P295" i="28"/>
  <c r="Q50" i="28"/>
  <c r="P260" i="28"/>
  <c r="P225" i="28"/>
  <c r="P190" i="28"/>
  <c r="AP365" i="28"/>
  <c r="AR365" i="28" s="1"/>
  <c r="N365" i="28"/>
  <c r="N329" i="28"/>
  <c r="N294" i="28"/>
  <c r="N259" i="28"/>
  <c r="N224" i="28"/>
  <c r="N154" i="28"/>
  <c r="N189" i="28"/>
  <c r="N119" i="28"/>
  <c r="N84" i="28"/>
  <c r="AM156" i="28"/>
  <c r="AN155" i="28"/>
  <c r="AJ191" i="28"/>
  <c r="AK190" i="28"/>
  <c r="AG156" i="28"/>
  <c r="AH155" i="28"/>
  <c r="AG86" i="28"/>
  <c r="AH85" i="28"/>
  <c r="AP119" i="28"/>
  <c r="AR119" i="28" s="1"/>
  <c r="AH366" i="28"/>
  <c r="AG367" i="28"/>
  <c r="AN30" i="31"/>
  <c r="AP49" i="28"/>
  <c r="AR49" i="28" s="1"/>
  <c r="AN366" i="28"/>
  <c r="AM367" i="28"/>
  <c r="AN85" i="28"/>
  <c r="AM86" i="28"/>
  <c r="AG331" i="28"/>
  <c r="AH330" i="28"/>
  <c r="AN225" i="28"/>
  <c r="AM226" i="28"/>
  <c r="AH50" i="28"/>
  <c r="AG51" i="28"/>
  <c r="AK50" i="28"/>
  <c r="AJ51" i="28"/>
  <c r="AN190" i="28"/>
  <c r="AM191" i="28"/>
  <c r="M366" i="28"/>
  <c r="M190" i="28"/>
  <c r="M155" i="28"/>
  <c r="M85" i="28"/>
  <c r="M330" i="28"/>
  <c r="M120" i="28"/>
  <c r="M295" i="28"/>
  <c r="M51" i="28"/>
  <c r="M260" i="28"/>
  <c r="N50" i="28"/>
  <c r="M225" i="28"/>
  <c r="S366" i="28"/>
  <c r="S260" i="28"/>
  <c r="S51" i="28"/>
  <c r="S225" i="28"/>
  <c r="S190" i="28"/>
  <c r="S155" i="28"/>
  <c r="S120" i="28"/>
  <c r="S85" i="28"/>
  <c r="S330" i="28"/>
  <c r="S295" i="28"/>
  <c r="T50" i="28"/>
  <c r="J14" i="18"/>
  <c r="AP120" i="28" l="1"/>
  <c r="AR120" i="28" s="1"/>
  <c r="AP50" i="28"/>
  <c r="AR50" i="28" s="1"/>
  <c r="AX31" i="31"/>
  <c r="AP260" i="28"/>
  <c r="AR260" i="28" s="1"/>
  <c r="AC31" i="31"/>
  <c r="D31" i="31"/>
  <c r="AI31" i="31"/>
  <c r="AN31" i="31"/>
  <c r="I31" i="31"/>
  <c r="M31" i="31"/>
  <c r="AS31" i="31"/>
  <c r="S31" i="31"/>
  <c r="X31" i="31"/>
  <c r="N366" i="28"/>
  <c r="N120" i="28"/>
  <c r="N330" i="28"/>
  <c r="N295" i="28"/>
  <c r="N260" i="28"/>
  <c r="N225" i="28"/>
  <c r="N190" i="28"/>
  <c r="N155" i="28"/>
  <c r="N85" i="28"/>
  <c r="AM87" i="28"/>
  <c r="AN86" i="28"/>
  <c r="AP330" i="28"/>
  <c r="AR330" i="28" s="1"/>
  <c r="AJ297" i="28"/>
  <c r="AK296" i="28"/>
  <c r="Q366" i="28"/>
  <c r="Q120" i="28"/>
  <c r="Q330" i="28"/>
  <c r="Q85" i="28"/>
  <c r="Q295" i="28"/>
  <c r="V50" i="28"/>
  <c r="Q260" i="28"/>
  <c r="Q225" i="28"/>
  <c r="Q155" i="28"/>
  <c r="Q190" i="28"/>
  <c r="AJ332" i="28"/>
  <c r="AK331" i="28"/>
  <c r="AJ262" i="28"/>
  <c r="AK261" i="28"/>
  <c r="AN261" i="28"/>
  <c r="AM262" i="28"/>
  <c r="AM157" i="28"/>
  <c r="AN156" i="28"/>
  <c r="M367" i="28"/>
  <c r="M226" i="28"/>
  <c r="M191" i="28"/>
  <c r="M156" i="28"/>
  <c r="M121" i="28"/>
  <c r="M331" i="28"/>
  <c r="M86" i="28"/>
  <c r="M296" i="28"/>
  <c r="N51" i="28"/>
  <c r="M261" i="28"/>
  <c r="M52" i="28"/>
  <c r="AG52" i="28"/>
  <c r="AH51" i="28"/>
  <c r="AM368" i="28"/>
  <c r="AN367" i="28"/>
  <c r="AP85" i="28"/>
  <c r="AR85" i="28" s="1"/>
  <c r="AN296" i="28"/>
  <c r="AM297" i="28"/>
  <c r="AK226" i="28"/>
  <c r="AJ227" i="28"/>
  <c r="T366" i="28"/>
  <c r="T85" i="28"/>
  <c r="T330" i="28"/>
  <c r="T295" i="28"/>
  <c r="T260" i="28"/>
  <c r="T225" i="28"/>
  <c r="T190" i="28"/>
  <c r="T155" i="28"/>
  <c r="T120" i="28"/>
  <c r="AN191" i="28"/>
  <c r="AM192" i="28"/>
  <c r="AG87" i="28"/>
  <c r="AH86" i="28"/>
  <c r="P367" i="28"/>
  <c r="P191" i="28"/>
  <c r="P156" i="28"/>
  <c r="P121" i="28"/>
  <c r="P86" i="28"/>
  <c r="P296" i="28"/>
  <c r="P331" i="28"/>
  <c r="P52" i="28"/>
  <c r="P261" i="28"/>
  <c r="Q51" i="28"/>
  <c r="P226" i="28"/>
  <c r="AK121" i="28"/>
  <c r="AJ122" i="28"/>
  <c r="AP366" i="28"/>
  <c r="AR366" i="28" s="1"/>
  <c r="AH296" i="28"/>
  <c r="AG297" i="28"/>
  <c r="AP225" i="28"/>
  <c r="AR225" i="28" s="1"/>
  <c r="AM227" i="28"/>
  <c r="AN226" i="28"/>
  <c r="AK367" i="28"/>
  <c r="AJ368" i="28"/>
  <c r="V365" i="28"/>
  <c r="AQ365" i="28" s="1"/>
  <c r="AS365" i="28" s="1"/>
  <c r="AT365" i="28" s="1"/>
  <c r="V329" i="28"/>
  <c r="AQ329" i="28" s="1"/>
  <c r="AS329" i="28" s="1"/>
  <c r="AT329" i="28" s="1"/>
  <c r="V294" i="28"/>
  <c r="AQ294" i="28" s="1"/>
  <c r="AS294" i="28" s="1"/>
  <c r="AT294" i="28" s="1"/>
  <c r="AQ49" i="28"/>
  <c r="AS49" i="28" s="1"/>
  <c r="AT49" i="28" s="1"/>
  <c r="V119" i="28"/>
  <c r="AQ119" i="28" s="1"/>
  <c r="AS119" i="28" s="1"/>
  <c r="AT119" i="28" s="1"/>
  <c r="V154" i="28"/>
  <c r="AQ154" i="28" s="1"/>
  <c r="AS154" i="28" s="1"/>
  <c r="AT154" i="28" s="1"/>
  <c r="V189" i="28"/>
  <c r="AQ189" i="28" s="1"/>
  <c r="AS189" i="28" s="1"/>
  <c r="AT189" i="28" s="1"/>
  <c r="V224" i="28"/>
  <c r="AQ224" i="28" s="1"/>
  <c r="AS224" i="28" s="1"/>
  <c r="AT224" i="28" s="1"/>
  <c r="V259" i="28"/>
  <c r="AQ259" i="28" s="1"/>
  <c r="AS259" i="28" s="1"/>
  <c r="AT259" i="28" s="1"/>
  <c r="V84" i="28"/>
  <c r="AQ84" i="28" s="1"/>
  <c r="AS84" i="28" s="1"/>
  <c r="AT84" i="28" s="1"/>
  <c r="AH261" i="28"/>
  <c r="AG262" i="28"/>
  <c r="AN121" i="28"/>
  <c r="AM122" i="28"/>
  <c r="AG157" i="28"/>
  <c r="AH156" i="28"/>
  <c r="AM332" i="28"/>
  <c r="AN331" i="28"/>
  <c r="AG227" i="28"/>
  <c r="AH226" i="28"/>
  <c r="AP190" i="28"/>
  <c r="AR190" i="28" s="1"/>
  <c r="AN51" i="28"/>
  <c r="AM52" i="28"/>
  <c r="AP155" i="28"/>
  <c r="AR155" i="28" s="1"/>
  <c r="S367" i="28"/>
  <c r="S226" i="28"/>
  <c r="S191" i="28"/>
  <c r="S156" i="28"/>
  <c r="S121" i="28"/>
  <c r="S86" i="28"/>
  <c r="S331" i="28"/>
  <c r="S296" i="28"/>
  <c r="S52" i="28"/>
  <c r="S261" i="28"/>
  <c r="T51" i="28"/>
  <c r="AJ52" i="28"/>
  <c r="AK51" i="28"/>
  <c r="AG332" i="28"/>
  <c r="AH331" i="28"/>
  <c r="AG368" i="28"/>
  <c r="AH367" i="28"/>
  <c r="AK191" i="28"/>
  <c r="AJ192" i="28"/>
  <c r="AH121" i="28"/>
  <c r="AG122" i="28"/>
  <c r="AG192" i="28"/>
  <c r="AH191" i="28"/>
  <c r="AP295" i="28"/>
  <c r="AR295" i="28" s="1"/>
  <c r="AJ157" i="28"/>
  <c r="AK156" i="28"/>
  <c r="AJ87" i="28"/>
  <c r="AK86" i="28"/>
  <c r="AP156" i="28" l="1"/>
  <c r="AR156" i="28" s="1"/>
  <c r="AP191" i="28"/>
  <c r="AR191" i="28" s="1"/>
  <c r="AP51" i="28"/>
  <c r="AR51" i="28" s="1"/>
  <c r="I32" i="31"/>
  <c r="AI32" i="31"/>
  <c r="AC32" i="31"/>
  <c r="AS32" i="31"/>
  <c r="X32" i="31"/>
  <c r="AX32" i="31"/>
  <c r="S32" i="31"/>
  <c r="M32" i="31"/>
  <c r="D32" i="31"/>
  <c r="AG158" i="28"/>
  <c r="AH157" i="28"/>
  <c r="AJ369" i="28"/>
  <c r="AK368" i="28"/>
  <c r="AK122" i="28"/>
  <c r="AJ123" i="28"/>
  <c r="AN192" i="28"/>
  <c r="AM193" i="28"/>
  <c r="M368" i="28"/>
  <c r="M262" i="28"/>
  <c r="M53" i="28"/>
  <c r="M297" i="28"/>
  <c r="N52" i="28"/>
  <c r="M227" i="28"/>
  <c r="M192" i="28"/>
  <c r="M122" i="28"/>
  <c r="M157" i="28"/>
  <c r="M87" i="28"/>
  <c r="M332" i="28"/>
  <c r="AP261" i="28"/>
  <c r="AR261" i="28" s="1"/>
  <c r="AK157" i="28"/>
  <c r="AJ158" i="28"/>
  <c r="S368" i="28"/>
  <c r="S332" i="28"/>
  <c r="S297" i="28"/>
  <c r="S53" i="28"/>
  <c r="S262" i="28"/>
  <c r="T52" i="28"/>
  <c r="S227" i="28"/>
  <c r="S192" i="28"/>
  <c r="S157" i="28"/>
  <c r="S122" i="28"/>
  <c r="S87" i="28"/>
  <c r="AN122" i="28"/>
  <c r="AM123" i="28"/>
  <c r="AP367" i="28"/>
  <c r="AR367" i="28" s="1"/>
  <c r="AP121" i="28"/>
  <c r="AR121" i="28" s="1"/>
  <c r="AK262" i="28"/>
  <c r="AJ263" i="28"/>
  <c r="AP296" i="28"/>
  <c r="AR296" i="28" s="1"/>
  <c r="AG369" i="28"/>
  <c r="AH368" i="28"/>
  <c r="N367" i="28"/>
  <c r="N296" i="28"/>
  <c r="N261" i="28"/>
  <c r="N226" i="28"/>
  <c r="N156" i="28"/>
  <c r="N191" i="28"/>
  <c r="N121" i="28"/>
  <c r="N331" i="28"/>
  <c r="N86" i="28"/>
  <c r="AP331" i="28"/>
  <c r="AR331" i="28" s="1"/>
  <c r="V366" i="28"/>
  <c r="AQ366" i="28" s="1"/>
  <c r="AS366" i="28" s="1"/>
  <c r="AT366" i="28" s="1"/>
  <c r="V225" i="28"/>
  <c r="AQ225" i="28" s="1"/>
  <c r="AS225" i="28" s="1"/>
  <c r="AT225" i="28" s="1"/>
  <c r="V190" i="28"/>
  <c r="AQ190" i="28" s="1"/>
  <c r="AS190" i="28" s="1"/>
  <c r="AT190" i="28" s="1"/>
  <c r="V155" i="28"/>
  <c r="AQ155" i="28" s="1"/>
  <c r="AS155" i="28" s="1"/>
  <c r="AT155" i="28" s="1"/>
  <c r="V85" i="28"/>
  <c r="AQ85" i="28" s="1"/>
  <c r="AS85" i="28" s="1"/>
  <c r="AT85" i="28" s="1"/>
  <c r="V120" i="28"/>
  <c r="AQ120" i="28" s="1"/>
  <c r="AS120" i="28" s="1"/>
  <c r="AT120" i="28" s="1"/>
  <c r="V330" i="28"/>
  <c r="AQ330" i="28" s="1"/>
  <c r="AS330" i="28" s="1"/>
  <c r="AT330" i="28" s="1"/>
  <c r="V295" i="28"/>
  <c r="AQ295" i="28" s="1"/>
  <c r="AS295" i="28" s="1"/>
  <c r="AT295" i="28" s="1"/>
  <c r="AQ50" i="28"/>
  <c r="AS50" i="28" s="1"/>
  <c r="AT50" i="28" s="1"/>
  <c r="V260" i="28"/>
  <c r="AQ260" i="28" s="1"/>
  <c r="AS260" i="28" s="1"/>
  <c r="AT260" i="28" s="1"/>
  <c r="AK297" i="28"/>
  <c r="AJ298" i="28"/>
  <c r="AG263" i="28"/>
  <c r="AH262" i="28"/>
  <c r="AN227" i="28"/>
  <c r="AM228" i="28"/>
  <c r="Q367" i="28"/>
  <c r="Q191" i="28"/>
  <c r="Q156" i="28"/>
  <c r="Q121" i="28"/>
  <c r="Q86" i="28"/>
  <c r="Q331" i="28"/>
  <c r="Q296" i="28"/>
  <c r="Q261" i="28"/>
  <c r="Q226" i="28"/>
  <c r="V51" i="28"/>
  <c r="AJ333" i="28"/>
  <c r="AK332" i="28"/>
  <c r="AG193" i="28"/>
  <c r="AH192" i="28"/>
  <c r="AG333" i="28"/>
  <c r="AH332" i="28"/>
  <c r="AN52" i="28"/>
  <c r="AM53" i="28"/>
  <c r="AH227" i="28"/>
  <c r="AG228" i="28"/>
  <c r="AJ228" i="28"/>
  <c r="AK227" i="28"/>
  <c r="AN368" i="28"/>
  <c r="AM369" i="28"/>
  <c r="AG123" i="28"/>
  <c r="AH122" i="28"/>
  <c r="AG298" i="28"/>
  <c r="AH297" i="28"/>
  <c r="P368" i="28"/>
  <c r="P157" i="28"/>
  <c r="P122" i="28"/>
  <c r="P192" i="28"/>
  <c r="P87" i="28"/>
  <c r="P332" i="28"/>
  <c r="P53" i="28"/>
  <c r="P297" i="28"/>
  <c r="Q52" i="28"/>
  <c r="P262" i="28"/>
  <c r="P227" i="28"/>
  <c r="AP226" i="28"/>
  <c r="AR226" i="28" s="1"/>
  <c r="AM158" i="28"/>
  <c r="AN157" i="28"/>
  <c r="AM88" i="28"/>
  <c r="AN87" i="28"/>
  <c r="AJ53" i="28"/>
  <c r="AK52" i="28"/>
  <c r="AN332" i="28"/>
  <c r="AM333" i="28"/>
  <c r="AP86" i="28"/>
  <c r="AR86" i="28" s="1"/>
  <c r="AM298" i="28"/>
  <c r="AN297" i="28"/>
  <c r="AH52" i="28"/>
  <c r="AG53" i="28"/>
  <c r="AM263" i="28"/>
  <c r="AN262" i="28"/>
  <c r="AJ88" i="28"/>
  <c r="AK87" i="28"/>
  <c r="AJ193" i="28"/>
  <c r="AK192" i="28"/>
  <c r="T367" i="28"/>
  <c r="T191" i="28"/>
  <c r="T156" i="28"/>
  <c r="T121" i="28"/>
  <c r="T86" i="28"/>
  <c r="T331" i="28"/>
  <c r="T296" i="28"/>
  <c r="T261" i="28"/>
  <c r="T226" i="28"/>
  <c r="AN32" i="31"/>
  <c r="AG88" i="28"/>
  <c r="AH87" i="28"/>
  <c r="AP227" i="28" l="1"/>
  <c r="AR227" i="28" s="1"/>
  <c r="AP192" i="28"/>
  <c r="AR192" i="28" s="1"/>
  <c r="D33" i="31"/>
  <c r="AI33" i="31"/>
  <c r="X33" i="31"/>
  <c r="AS33" i="31"/>
  <c r="AN33" i="31"/>
  <c r="M33" i="31"/>
  <c r="I33" i="31"/>
  <c r="S33" i="31"/>
  <c r="AC33" i="31"/>
  <c r="AX33" i="31"/>
  <c r="AP87" i="28"/>
  <c r="AR87" i="28" s="1"/>
  <c r="AH333" i="28"/>
  <c r="AG334" i="28"/>
  <c r="AH334" i="28" s="1"/>
  <c r="AM229" i="28"/>
  <c r="AN229" i="28" s="1"/>
  <c r="AN228" i="28"/>
  <c r="T368" i="28"/>
  <c r="T122" i="28"/>
  <c r="T87" i="28"/>
  <c r="T157" i="28"/>
  <c r="T332" i="28"/>
  <c r="T297" i="28"/>
  <c r="T262" i="28"/>
  <c r="T227" i="28"/>
  <c r="T192" i="28"/>
  <c r="AP157" i="28"/>
  <c r="AR157" i="28" s="1"/>
  <c r="AN193" i="28"/>
  <c r="AM194" i="28"/>
  <c r="AN194" i="28" s="1"/>
  <c r="AK193" i="28"/>
  <c r="AJ194" i="28"/>
  <c r="AK194" i="28" s="1"/>
  <c r="AM89" i="28"/>
  <c r="AN89" i="28" s="1"/>
  <c r="AN88" i="28"/>
  <c r="AG370" i="28"/>
  <c r="AH370" i="28" s="1"/>
  <c r="AH369" i="28"/>
  <c r="AN123" i="28"/>
  <c r="AM124" i="28"/>
  <c r="AN124" i="28" s="1"/>
  <c r="N368" i="28"/>
  <c r="N227" i="28"/>
  <c r="N192" i="28"/>
  <c r="N157" i="28"/>
  <c r="N122" i="28"/>
  <c r="N87" i="28"/>
  <c r="N332" i="28"/>
  <c r="N297" i="28"/>
  <c r="N262" i="28"/>
  <c r="AN298" i="28"/>
  <c r="AM299" i="28"/>
  <c r="AN299" i="28" s="1"/>
  <c r="Q368" i="28"/>
  <c r="Q192" i="28"/>
  <c r="Q157" i="28"/>
  <c r="Q122" i="28"/>
  <c r="Q87" i="28"/>
  <c r="Q332" i="28"/>
  <c r="Q297" i="28"/>
  <c r="Q227" i="28"/>
  <c r="Q262" i="28"/>
  <c r="V52" i="28"/>
  <c r="AJ229" i="28"/>
  <c r="AK229" i="28" s="1"/>
  <c r="AK228" i="28"/>
  <c r="AG194" i="28"/>
  <c r="AH194" i="28" s="1"/>
  <c r="AH193" i="28"/>
  <c r="S369" i="28"/>
  <c r="S298" i="28"/>
  <c r="T53" i="28"/>
  <c r="S263" i="28"/>
  <c r="S54" i="28"/>
  <c r="S228" i="28"/>
  <c r="S193" i="28"/>
  <c r="S158" i="28"/>
  <c r="S123" i="28"/>
  <c r="S88" i="28"/>
  <c r="S333" i="28"/>
  <c r="AK123" i="28"/>
  <c r="AJ124" i="28"/>
  <c r="AK124" i="28" s="1"/>
  <c r="AH88" i="28"/>
  <c r="AG89" i="28"/>
  <c r="AH89" i="28" s="1"/>
  <c r="AK88" i="28"/>
  <c r="AJ89" i="28"/>
  <c r="AK89" i="28" s="1"/>
  <c r="AG229" i="28"/>
  <c r="AH229" i="28" s="1"/>
  <c r="AH228" i="28"/>
  <c r="AP332" i="28"/>
  <c r="AR332" i="28" s="1"/>
  <c r="M369" i="28"/>
  <c r="M123" i="28"/>
  <c r="M333" i="28"/>
  <c r="M88" i="28"/>
  <c r="M298" i="28"/>
  <c r="N53" i="28"/>
  <c r="M193" i="28"/>
  <c r="M263" i="28"/>
  <c r="M54" i="28"/>
  <c r="M228" i="28"/>
  <c r="M158" i="28"/>
  <c r="AP122" i="28"/>
  <c r="AR122" i="28" s="1"/>
  <c r="AM334" i="28"/>
  <c r="AN334" i="28" s="1"/>
  <c r="AN333" i="28"/>
  <c r="P369" i="28"/>
  <c r="P158" i="28"/>
  <c r="P88" i="28"/>
  <c r="P333" i="28"/>
  <c r="P123" i="28"/>
  <c r="P298" i="28"/>
  <c r="P54" i="28"/>
  <c r="P263" i="28"/>
  <c r="Q53" i="28"/>
  <c r="P228" i="28"/>
  <c r="P193" i="28"/>
  <c r="AH298" i="28"/>
  <c r="AG299" i="28"/>
  <c r="AH299" i="28" s="1"/>
  <c r="AJ334" i="28"/>
  <c r="AK334" i="28" s="1"/>
  <c r="AK333" i="28"/>
  <c r="AJ264" i="28"/>
  <c r="AK264" i="28" s="1"/>
  <c r="AK263" i="28"/>
  <c r="AP368" i="28"/>
  <c r="AR368" i="28" s="1"/>
  <c r="AN263" i="28"/>
  <c r="AM264" i="28"/>
  <c r="AN264" i="28" s="1"/>
  <c r="AM159" i="28"/>
  <c r="AN159" i="28" s="1"/>
  <c r="AN158" i="28"/>
  <c r="AM54" i="28"/>
  <c r="AN54" i="28" s="1"/>
  <c r="AN53" i="28"/>
  <c r="V367" i="28"/>
  <c r="AQ367" i="28" s="1"/>
  <c r="AS367" i="28" s="1"/>
  <c r="AT367" i="28" s="1"/>
  <c r="V86" i="28"/>
  <c r="AQ86" i="28" s="1"/>
  <c r="AS86" i="28" s="1"/>
  <c r="AT86" i="28" s="1"/>
  <c r="V331" i="28"/>
  <c r="AQ331" i="28" s="1"/>
  <c r="AS331" i="28" s="1"/>
  <c r="AT331" i="28" s="1"/>
  <c r="V296" i="28"/>
  <c r="AQ296" i="28" s="1"/>
  <c r="AS296" i="28" s="1"/>
  <c r="AT296" i="28" s="1"/>
  <c r="AQ51" i="28"/>
  <c r="AS51" i="28" s="1"/>
  <c r="AT51" i="28" s="1"/>
  <c r="V261" i="28"/>
  <c r="AQ261" i="28" s="1"/>
  <c r="AS261" i="28" s="1"/>
  <c r="AT261" i="28" s="1"/>
  <c r="V226" i="28"/>
  <c r="AQ226" i="28" s="1"/>
  <c r="AS226" i="28" s="1"/>
  <c r="AT226" i="28" s="1"/>
  <c r="V156" i="28"/>
  <c r="AQ156" i="28" s="1"/>
  <c r="AS156" i="28" s="1"/>
  <c r="AT156" i="28" s="1"/>
  <c r="V191" i="28"/>
  <c r="AQ191" i="28" s="1"/>
  <c r="AS191" i="28" s="1"/>
  <c r="AT191" i="28" s="1"/>
  <c r="V121" i="28"/>
  <c r="AQ121" i="28" s="1"/>
  <c r="AS121" i="28" s="1"/>
  <c r="AT121" i="28" s="1"/>
  <c r="AG264" i="28"/>
  <c r="AH264" i="28" s="1"/>
  <c r="AH263" i="28"/>
  <c r="AP262" i="28"/>
  <c r="AR262" i="28" s="1"/>
  <c r="AJ370" i="28"/>
  <c r="AK370" i="28" s="1"/>
  <c r="AK369" i="28"/>
  <c r="AP52" i="28"/>
  <c r="AR52" i="28" s="1"/>
  <c r="AG124" i="28"/>
  <c r="AH124" i="28" s="1"/>
  <c r="AH123" i="28"/>
  <c r="AJ299" i="28"/>
  <c r="AK299" i="28" s="1"/>
  <c r="AK298" i="28"/>
  <c r="AG54" i="28"/>
  <c r="AH53" i="28"/>
  <c r="AK53" i="28"/>
  <c r="AJ54" i="28"/>
  <c r="AK54" i="28" s="1"/>
  <c r="AN369" i="28"/>
  <c r="AM370" i="28"/>
  <c r="AN370" i="28" s="1"/>
  <c r="AP297" i="28"/>
  <c r="AR297" i="28" s="1"/>
  <c r="AK158" i="28"/>
  <c r="AJ159" i="28"/>
  <c r="AK159" i="28" s="1"/>
  <c r="AG159" i="28"/>
  <c r="AH159" i="28" s="1"/>
  <c r="AH158" i="28"/>
  <c r="AP333" i="28" l="1"/>
  <c r="AR333" i="28" s="1"/>
  <c r="AP298" i="28"/>
  <c r="AR298" i="28" s="1"/>
  <c r="AP159" i="28"/>
  <c r="AR159" i="28" s="1"/>
  <c r="AP299" i="28"/>
  <c r="AR299" i="28" s="1"/>
  <c r="AP334" i="28"/>
  <c r="AR334" i="28" s="1"/>
  <c r="AP88" i="28"/>
  <c r="AR88" i="28" s="1"/>
  <c r="AP89" i="28"/>
  <c r="AR89" i="28" s="1"/>
  <c r="AP158" i="28"/>
  <c r="AR158" i="28" s="1"/>
  <c r="D34" i="31"/>
  <c r="AI34" i="31"/>
  <c r="M34" i="31"/>
  <c r="AS34" i="31"/>
  <c r="AX34" i="31"/>
  <c r="I34" i="31"/>
  <c r="S34" i="31"/>
  <c r="X34" i="31"/>
  <c r="AC34" i="31"/>
  <c r="AP264" i="28"/>
  <c r="AR264" i="28" s="1"/>
  <c r="AP229" i="28"/>
  <c r="AR229" i="28" s="1"/>
  <c r="AH54" i="28"/>
  <c r="AP54" i="28" s="1"/>
  <c r="AR54" i="28" s="1"/>
  <c r="M370" i="28"/>
  <c r="M299" i="28"/>
  <c r="N54" i="28"/>
  <c r="M264" i="28"/>
  <c r="M229" i="28"/>
  <c r="M194" i="28"/>
  <c r="M159" i="28"/>
  <c r="M124" i="28"/>
  <c r="M89" i="28"/>
  <c r="M334" i="28"/>
  <c r="AP263" i="28"/>
  <c r="AR263" i="28" s="1"/>
  <c r="Q369" i="28"/>
  <c r="Q193" i="28"/>
  <c r="Q158" i="28"/>
  <c r="Q123" i="28"/>
  <c r="Q88" i="28"/>
  <c r="Q333" i="28"/>
  <c r="Q298" i="28"/>
  <c r="Q263" i="28"/>
  <c r="Q228" i="28"/>
  <c r="V53" i="28"/>
  <c r="AP369" i="28"/>
  <c r="AR369" i="28" s="1"/>
  <c r="AN34" i="31"/>
  <c r="AP370" i="28"/>
  <c r="AR370" i="28" s="1"/>
  <c r="P370" i="28"/>
  <c r="P229" i="28"/>
  <c r="P194" i="28"/>
  <c r="P159" i="28"/>
  <c r="P124" i="28"/>
  <c r="P334" i="28"/>
  <c r="P89" i="28"/>
  <c r="P299" i="28"/>
  <c r="Q54" i="28"/>
  <c r="P264" i="28"/>
  <c r="N333" i="28"/>
  <c r="N228" i="28"/>
  <c r="N193" i="28"/>
  <c r="N158" i="28"/>
  <c r="N369" i="28"/>
  <c r="N123" i="28"/>
  <c r="N88" i="28"/>
  <c r="N298" i="28"/>
  <c r="N263" i="28"/>
  <c r="AP124" i="28"/>
  <c r="AR124" i="28" s="1"/>
  <c r="AP228" i="28"/>
  <c r="AR228" i="28" s="1"/>
  <c r="AP123" i="28"/>
  <c r="AR123" i="28" s="1"/>
  <c r="S370" i="28"/>
  <c r="S229" i="28"/>
  <c r="S159" i="28"/>
  <c r="S334" i="28"/>
  <c r="S124" i="28"/>
  <c r="S194" i="28"/>
  <c r="S89" i="28"/>
  <c r="S299" i="28"/>
  <c r="T54" i="28"/>
  <c r="S264" i="28"/>
  <c r="AP194" i="28"/>
  <c r="AR194" i="28" s="1"/>
  <c r="V368" i="28"/>
  <c r="AQ368" i="28" s="1"/>
  <c r="AS368" i="28" s="1"/>
  <c r="AT368" i="28" s="1"/>
  <c r="V297" i="28"/>
  <c r="AQ297" i="28" s="1"/>
  <c r="AS297" i="28" s="1"/>
  <c r="AT297" i="28" s="1"/>
  <c r="V262" i="28"/>
  <c r="AQ262" i="28" s="1"/>
  <c r="AS262" i="28" s="1"/>
  <c r="AT262" i="28" s="1"/>
  <c r="V227" i="28"/>
  <c r="AQ227" i="28" s="1"/>
  <c r="AS227" i="28" s="1"/>
  <c r="AT227" i="28" s="1"/>
  <c r="V192" i="28"/>
  <c r="AQ192" i="28" s="1"/>
  <c r="AS192" i="28" s="1"/>
  <c r="AT192" i="28" s="1"/>
  <c r="V157" i="28"/>
  <c r="AQ157" i="28" s="1"/>
  <c r="AS157" i="28" s="1"/>
  <c r="AT157" i="28" s="1"/>
  <c r="V122" i="28"/>
  <c r="AQ122" i="28" s="1"/>
  <c r="AS122" i="28" s="1"/>
  <c r="AT122" i="28" s="1"/>
  <c r="V87" i="28"/>
  <c r="AQ87" i="28" s="1"/>
  <c r="AS87" i="28" s="1"/>
  <c r="AT87" i="28" s="1"/>
  <c r="V332" i="28"/>
  <c r="AQ332" i="28" s="1"/>
  <c r="AS332" i="28" s="1"/>
  <c r="AT332" i="28" s="1"/>
  <c r="AQ52" i="28"/>
  <c r="AS52" i="28" s="1"/>
  <c r="AT52" i="28" s="1"/>
  <c r="AP193" i="28"/>
  <c r="AR193" i="28" s="1"/>
  <c r="AP53" i="28"/>
  <c r="AR53" i="28" s="1"/>
  <c r="T369" i="28"/>
  <c r="T228" i="28"/>
  <c r="T193" i="28"/>
  <c r="T123" i="28"/>
  <c r="T158" i="28"/>
  <c r="T333" i="28"/>
  <c r="T88" i="28"/>
  <c r="T263" i="28"/>
  <c r="T298" i="28"/>
  <c r="I35" i="31" l="1"/>
  <c r="S35" i="31"/>
  <c r="AX35" i="31"/>
  <c r="M35" i="31"/>
  <c r="AC35" i="31"/>
  <c r="D35" i="31"/>
  <c r="AI35" i="31"/>
  <c r="AS35" i="31"/>
  <c r="X35" i="31"/>
  <c r="AN35" i="31"/>
  <c r="N370" i="28"/>
  <c r="N334" i="28"/>
  <c r="N299" i="28"/>
  <c r="N264" i="28"/>
  <c r="N229" i="28"/>
  <c r="N159" i="28"/>
  <c r="N124" i="28"/>
  <c r="N194" i="28"/>
  <c r="N89" i="28"/>
  <c r="V369" i="28"/>
  <c r="AQ369" i="28" s="1"/>
  <c r="AS369" i="28" s="1"/>
  <c r="AT369" i="28" s="1"/>
  <c r="V228" i="28"/>
  <c r="AQ228" i="28" s="1"/>
  <c r="AS228" i="28" s="1"/>
  <c r="AT228" i="28" s="1"/>
  <c r="V158" i="28"/>
  <c r="AQ158" i="28" s="1"/>
  <c r="AS158" i="28" s="1"/>
  <c r="AT158" i="28" s="1"/>
  <c r="V123" i="28"/>
  <c r="AQ123" i="28" s="1"/>
  <c r="AS123" i="28" s="1"/>
  <c r="AT123" i="28" s="1"/>
  <c r="V193" i="28"/>
  <c r="AQ193" i="28" s="1"/>
  <c r="AS193" i="28" s="1"/>
  <c r="AT193" i="28" s="1"/>
  <c r="V88" i="28"/>
  <c r="AQ88" i="28" s="1"/>
  <c r="AS88" i="28" s="1"/>
  <c r="AT88" i="28" s="1"/>
  <c r="V333" i="28"/>
  <c r="AQ333" i="28" s="1"/>
  <c r="AS333" i="28" s="1"/>
  <c r="AT333" i="28" s="1"/>
  <c r="V298" i="28"/>
  <c r="AQ298" i="28" s="1"/>
  <c r="AS298" i="28" s="1"/>
  <c r="AT298" i="28" s="1"/>
  <c r="AQ53" i="28"/>
  <c r="AS53" i="28" s="1"/>
  <c r="AT53" i="28" s="1"/>
  <c r="V263" i="28"/>
  <c r="AQ263" i="28" s="1"/>
  <c r="AS263" i="28" s="1"/>
  <c r="AT263" i="28" s="1"/>
  <c r="T370" i="28"/>
  <c r="T229" i="28"/>
  <c r="T194" i="28"/>
  <c r="T124" i="28"/>
  <c r="T334" i="28"/>
  <c r="T89" i="28"/>
  <c r="T299" i="28"/>
  <c r="T159" i="28"/>
  <c r="T264" i="28"/>
  <c r="Q370" i="28"/>
  <c r="Q229" i="28"/>
  <c r="Q194" i="28"/>
  <c r="Q159" i="28"/>
  <c r="Q124" i="28"/>
  <c r="Q89" i="28"/>
  <c r="Q334" i="28"/>
  <c r="Q299" i="28"/>
  <c r="Q264" i="28"/>
  <c r="V54" i="28"/>
  <c r="AI36" i="31" l="1"/>
  <c r="X36" i="31"/>
  <c r="AS36" i="31"/>
  <c r="I36" i="31"/>
  <c r="AX36" i="31"/>
  <c r="M36" i="31"/>
  <c r="AC36" i="31"/>
  <c r="S36" i="31"/>
  <c r="D36" i="31"/>
  <c r="AN36" i="31"/>
  <c r="V370" i="28"/>
  <c r="AQ370" i="28" s="1"/>
  <c r="AS370" i="28" s="1"/>
  <c r="AT370" i="28" s="1"/>
  <c r="V159" i="28"/>
  <c r="AQ159" i="28" s="1"/>
  <c r="AS159" i="28" s="1"/>
  <c r="AT159" i="28" s="1"/>
  <c r="V334" i="28"/>
  <c r="AQ334" i="28" s="1"/>
  <c r="AS334" i="28" s="1"/>
  <c r="AT334" i="28" s="1"/>
  <c r="V264" i="28"/>
  <c r="AQ264" i="28" s="1"/>
  <c r="AS264" i="28" s="1"/>
  <c r="AT264" i="28" s="1"/>
  <c r="V299" i="28"/>
  <c r="AQ299" i="28" s="1"/>
  <c r="AS299" i="28" s="1"/>
  <c r="AT299" i="28" s="1"/>
  <c r="V229" i="28"/>
  <c r="AQ229" i="28" s="1"/>
  <c r="AS229" i="28" s="1"/>
  <c r="AT229" i="28" s="1"/>
  <c r="V89" i="28"/>
  <c r="AQ89" i="28" s="1"/>
  <c r="AS89" i="28" s="1"/>
  <c r="AT89" i="28" s="1"/>
  <c r="AQ54" i="28"/>
  <c r="AS54" i="28" s="1"/>
  <c r="AT54" i="28" s="1"/>
  <c r="V194" i="28"/>
  <c r="AQ194" i="28" s="1"/>
  <c r="AS194" i="28" s="1"/>
  <c r="AT194" i="28" s="1"/>
  <c r="V124" i="28"/>
  <c r="AQ124" i="28" s="1"/>
  <c r="AS124" i="28" s="1"/>
  <c r="AT124" i="28" s="1"/>
  <c r="M37" i="31" l="1"/>
  <c r="X37" i="31"/>
  <c r="AX37" i="31"/>
  <c r="S37" i="31"/>
  <c r="D37" i="31"/>
  <c r="AI37" i="31"/>
  <c r="I37" i="31"/>
  <c r="AC37" i="31"/>
  <c r="AN37" i="31"/>
  <c r="AS37"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Göran Englund</author>
  </authors>
  <commentList>
    <comment ref="Z60" authorId="0" shapeId="0" xr:uid="{05FD78F0-BB63-4EB6-A6D5-6ED694E887B5}">
      <text>
        <r>
          <rPr>
            <b/>
            <sz val="9"/>
            <color indexed="81"/>
            <rFont val="Tahoma"/>
            <family val="2"/>
          </rPr>
          <t>Göran Englund:</t>
        </r>
        <r>
          <rPr>
            <sz val="9"/>
            <color indexed="81"/>
            <rFont val="Tahoma"/>
            <family val="2"/>
          </rPr>
          <t xml:space="preserve">
kollas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Göran Englund</author>
  </authors>
  <commentList>
    <comment ref="Y59" authorId="0" shapeId="0" xr:uid="{9EB4C20A-4660-4498-AF02-C10F5E4A3DC6}">
      <text>
        <r>
          <rPr>
            <b/>
            <sz val="9"/>
            <color indexed="81"/>
            <rFont val="Tahoma"/>
            <family val="2"/>
          </rPr>
          <t>Göran Englund:</t>
        </r>
        <r>
          <rPr>
            <sz val="9"/>
            <color indexed="81"/>
            <rFont val="Tahoma"/>
            <family val="2"/>
          </rPr>
          <t xml:space="preserve">
kollas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Göran Englund</author>
  </authors>
  <commentList>
    <comment ref="Y59" authorId="0" shapeId="0" xr:uid="{D15ED67B-3A0E-4E73-AACE-179FA157029C}">
      <text>
        <r>
          <rPr>
            <b/>
            <sz val="9"/>
            <color indexed="81"/>
            <rFont val="Tahoma"/>
            <family val="2"/>
          </rPr>
          <t>Göran Englund:</t>
        </r>
        <r>
          <rPr>
            <sz val="9"/>
            <color indexed="81"/>
            <rFont val="Tahoma"/>
            <family val="2"/>
          </rPr>
          <t xml:space="preserve">
kollas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Göran Englund</author>
  </authors>
  <commentList>
    <comment ref="Y60" authorId="0" shapeId="0" xr:uid="{704B89EE-2381-4651-B355-56601E6ED32D}">
      <text>
        <r>
          <rPr>
            <b/>
            <sz val="9"/>
            <color indexed="81"/>
            <rFont val="Tahoma"/>
            <family val="2"/>
          </rPr>
          <t>Göran Englund:</t>
        </r>
        <r>
          <rPr>
            <sz val="9"/>
            <color indexed="81"/>
            <rFont val="Tahoma"/>
            <family val="2"/>
          </rPr>
          <t xml:space="preserve">
kollas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Göran Englund</author>
  </authors>
  <commentList>
    <comment ref="Y59" authorId="0" shapeId="0" xr:uid="{80BA5CC4-489C-4482-B2BB-DA4DA656D935}">
      <text>
        <r>
          <rPr>
            <b/>
            <sz val="9"/>
            <color indexed="81"/>
            <rFont val="Tahoma"/>
            <family val="2"/>
          </rPr>
          <t>Göran Englund:</t>
        </r>
        <r>
          <rPr>
            <sz val="9"/>
            <color indexed="81"/>
            <rFont val="Tahoma"/>
            <family val="2"/>
          </rPr>
          <t xml:space="preserve">
kollas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Göran Englund</author>
  </authors>
  <commentList>
    <comment ref="I20" authorId="0" shapeId="0" xr:uid="{3C383D98-9519-412C-A8D7-8A09212BFB34}">
      <text>
        <r>
          <rPr>
            <b/>
            <sz val="9"/>
            <color indexed="81"/>
            <rFont val="Tahoma"/>
            <family val="2"/>
          </rPr>
          <t>Göran Englund:</t>
        </r>
        <r>
          <rPr>
            <sz val="9"/>
            <color indexed="81"/>
            <rFont val="Tahoma"/>
            <family val="2"/>
          </rPr>
          <t xml:space="preserve">
Actual harvest in Gustavsson 2017. Average over 100 years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Göran Englund</author>
  </authors>
  <commentList>
    <comment ref="K6" authorId="0" shapeId="0" xr:uid="{72F017FA-0F2E-4F79-9ADE-7DE049392BC5}">
      <text>
        <r>
          <rPr>
            <b/>
            <sz val="9"/>
            <color indexed="81"/>
            <rFont val="Tahoma"/>
            <family val="2"/>
          </rPr>
          <t>Göran Englund:</t>
        </r>
        <r>
          <rPr>
            <sz val="9"/>
            <color indexed="81"/>
            <rFont val="Tahoma"/>
            <family val="2"/>
          </rPr>
          <t xml:space="preserve">
Actual harvest in Gustavsson 2017</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rsathre</author>
  </authors>
  <commentList>
    <comment ref="BI24" authorId="0" shapeId="0" xr:uid="{48C41C53-AFC4-4378-BA12-3F5269DC7402}">
      <text>
        <r>
          <rPr>
            <b/>
            <sz val="9"/>
            <color indexed="81"/>
            <rFont val="Tahoma"/>
            <family val="2"/>
          </rPr>
          <t>rsathre:</t>
        </r>
        <r>
          <rPr>
            <sz val="9"/>
            <color indexed="81"/>
            <rFont val="Tahoma"/>
            <family val="2"/>
          </rPr>
          <t xml:space="preserve">
8 TWh/year</t>
        </r>
      </text>
    </comment>
  </commentList>
</comments>
</file>

<file path=xl/sharedStrings.xml><?xml version="1.0" encoding="utf-8"?>
<sst xmlns="http://schemas.openxmlformats.org/spreadsheetml/2006/main" count="3452" uniqueCount="481">
  <si>
    <t>Year</t>
  </si>
  <si>
    <t>Change</t>
  </si>
  <si>
    <t xml:space="preserve">PARAMETERS USED </t>
  </si>
  <si>
    <t>p</t>
  </si>
  <si>
    <t>t</t>
  </si>
  <si>
    <t>Tot C forest</t>
  </si>
  <si>
    <t>Bind/ 5y</t>
  </si>
  <si>
    <t>Total Carbon Stock (dead wood, soil, trees, stumps and roots) ton C/ha</t>
  </si>
  <si>
    <t>Bound in sawn prod</t>
  </si>
  <si>
    <t>qpap</t>
  </si>
  <si>
    <t>qsawn</t>
  </si>
  <si>
    <t>Added to sawn pool</t>
  </si>
  <si>
    <t xml:space="preserve">Kumulativ </t>
  </si>
  <si>
    <t>Halftime</t>
  </si>
  <si>
    <t>omvandlingsfaktor m3sk till ton C</t>
  </si>
  <si>
    <t>k</t>
  </si>
  <si>
    <t>PERIOD</t>
  </si>
  <si>
    <t>total C (ton/ha)</t>
  </si>
  <si>
    <t>ValueData Net Revenue</t>
  </si>
  <si>
    <t>BAU 95%</t>
  </si>
  <si>
    <t>andel avverkad</t>
  </si>
  <si>
    <t>SKA22</t>
  </si>
  <si>
    <t>NFI</t>
  </si>
  <si>
    <t>RAPPORT 2018/1, Produktionshöjande åtgärder, Skogsstyrelsen</t>
  </si>
  <si>
    <t>1:1 subst</t>
  </si>
  <si>
    <t>TOTAL CARBON ton</t>
  </si>
  <si>
    <t>Longer rotation period (+30 year)</t>
  </si>
  <si>
    <t>BAU</t>
  </si>
  <si>
    <t>Inreased rotation length (+30)</t>
  </si>
  <si>
    <t>Cumulative net CO2 uptake from the atmosphere</t>
  </si>
  <si>
    <t>Subst</t>
  </si>
  <si>
    <t>pboard</t>
  </si>
  <si>
    <t>Added to board pool</t>
  </si>
  <si>
    <t>Bound in paper</t>
  </si>
  <si>
    <t>Added to paper pool</t>
  </si>
  <si>
    <t>qboard</t>
  </si>
  <si>
    <t>input sawn</t>
  </si>
  <si>
    <t>ppaperboard</t>
  </si>
  <si>
    <t>input paper</t>
  </si>
  <si>
    <t>sawn prod</t>
  </si>
  <si>
    <t>paper prod</t>
  </si>
  <si>
    <t>Harvest timber (ton C/ha)</t>
  </si>
  <si>
    <t>harvest pulp and paper (ton C/ha)</t>
  </si>
  <si>
    <t>harvest vrak (ton C/ha)</t>
  </si>
  <si>
    <t>board prod</t>
  </si>
  <si>
    <t>input board</t>
  </si>
  <si>
    <t>Bound in board</t>
  </si>
  <si>
    <t>input board pool</t>
  </si>
  <si>
    <t>SFtot</t>
  </si>
  <si>
    <t>grot+ stubbar (ton C/ha)</t>
  </si>
  <si>
    <t>Production 80/50/50</t>
  </si>
  <si>
    <t>pine</t>
  </si>
  <si>
    <t>contorta</t>
  </si>
  <si>
    <t>Fertilization x 30</t>
  </si>
  <si>
    <t>high subst. (Petersson et al. 2022)</t>
  </si>
  <si>
    <t>low subst. (Skytt et al. 2021)</t>
  </si>
  <si>
    <t>Fertilization x 3</t>
  </si>
  <si>
    <t>Increased fertilization x 3</t>
  </si>
  <si>
    <t>Avsätt x 3</t>
  </si>
  <si>
    <t>Öka skyddad areal (2x)</t>
  </si>
  <si>
    <t>75%</t>
  </si>
  <si>
    <t>Low subst. (0.42 ton/ton)</t>
  </si>
  <si>
    <t>High subst. (1.3 ton/ton)</t>
  </si>
  <si>
    <t>Figure 1</t>
  </si>
  <si>
    <t>Figure 3</t>
  </si>
  <si>
    <t>Fig 4</t>
  </si>
  <si>
    <t>Potential</t>
  </si>
  <si>
    <t>Grotflis</t>
  </si>
  <si>
    <t>Realistic potential</t>
  </si>
  <si>
    <t>pine m3sk/ha</t>
  </si>
  <si>
    <t>area plant pine (ha)</t>
  </si>
  <si>
    <t>area plant contorta (ha)</t>
  </si>
  <si>
    <t>area</t>
  </si>
  <si>
    <t>Production realistic potential</t>
  </si>
  <si>
    <t>biofuel</t>
  </si>
  <si>
    <t>Biofuel</t>
  </si>
  <si>
    <t>skytt 0,65</t>
  </si>
  <si>
    <t>peter</t>
  </si>
  <si>
    <t>lund2014</t>
  </si>
  <si>
    <t>Biofuel (ton C/ha)</t>
  </si>
  <si>
    <t>Incr. set aside (2x)</t>
  </si>
  <si>
    <t>Incr. fertilization (3x)</t>
  </si>
  <si>
    <t>Fert. x2, contorta 50%, residue harv. 33TWh, Stumps 50%</t>
  </si>
  <si>
    <t>gustav2017</t>
  </si>
  <si>
    <t>Incr. set aside (3x)</t>
  </si>
  <si>
    <t>Incr. Prod. Real. Potential</t>
  </si>
  <si>
    <t>sub0,53</t>
  </si>
  <si>
    <t>Cum 30+ CO2/ha</t>
  </si>
  <si>
    <t>Cum BAU CO2/ha</t>
  </si>
  <si>
    <t>Cimate impact</t>
  </si>
  <si>
    <t>gust2017</t>
  </si>
  <si>
    <t xml:space="preserve">Fertilization x6 </t>
  </si>
  <si>
    <t>harvest biofuel (ton C/ha)</t>
  </si>
  <si>
    <t>Fig. 5</t>
  </si>
  <si>
    <t>Sweden</t>
  </si>
  <si>
    <t xml:space="preserve">reference </t>
  </si>
  <si>
    <t>proportion</t>
  </si>
  <si>
    <t>tot area used for production (virkesproduktionsmark)</t>
  </si>
  <si>
    <t>NFI 2014-2018</t>
  </si>
  <si>
    <t>SKA22 for period 2016-2020</t>
  </si>
  <si>
    <t>High production</t>
  </si>
  <si>
    <t>BAU (default)</t>
  </si>
  <si>
    <t xml:space="preserve">(ha/year) maximal yearly area that can be planted with P. contorta according to the Forestry act </t>
  </si>
  <si>
    <t>(ha/year) Area planted with pine , north 60 lat. From Heureka run</t>
  </si>
  <si>
    <t>Proportion of planted pine area that are allowed to be planted with contorta, according to the rule max 14000 ha/year</t>
  </si>
  <si>
    <t>proportion pine</t>
  </si>
  <si>
    <t>Interm. subst. (0.65 ton/ton)</t>
  </si>
  <si>
    <t>Incr. fertilization (35x)</t>
  </si>
  <si>
    <t>Incr. fertilization (7x)</t>
  </si>
  <si>
    <t>SKA 22</t>
  </si>
  <si>
    <t>No action</t>
  </si>
  <si>
    <t>Harvested volume Mton DM/year</t>
  </si>
  <si>
    <t>total area Sweden from NFI 2014-2018 Mha</t>
  </si>
  <si>
    <t>Stump harvest</t>
  </si>
  <si>
    <t>Extraction of harvest residues</t>
  </si>
  <si>
    <t>Energy TWh/year</t>
  </si>
  <si>
    <t>DM Mton/year</t>
  </si>
  <si>
    <t>DM ton/ha/year</t>
  </si>
  <si>
    <t>Harvest ton DM/ha/year</t>
  </si>
  <si>
    <t>Skytt</t>
  </si>
  <si>
    <t xml:space="preserve">Fertilization x7 </t>
  </si>
  <si>
    <t>Fertilization x 35</t>
  </si>
  <si>
    <t>https://www.scb.se/contentassets/2c1db9a165784cf2a67b4e8c331782de/mi0605_2022a01_mi41br2302.pdf</t>
  </si>
  <si>
    <t>Productive forest land</t>
  </si>
  <si>
    <t>Reserves</t>
  </si>
  <si>
    <t>Voluntary set aside</t>
  </si>
  <si>
    <t>Retention patches</t>
  </si>
  <si>
    <t>Petersson et al 2022</t>
  </si>
  <si>
    <t>Productive MFL</t>
  </si>
  <si>
    <t>Managed forest land (MFL)</t>
  </si>
  <si>
    <t>MFL used for timber production</t>
  </si>
  <si>
    <t>Protected (formally and voluntarily)</t>
  </si>
  <si>
    <t>prop</t>
  </si>
  <si>
    <t>area Mha</t>
  </si>
  <si>
    <t>area (Mha)</t>
  </si>
  <si>
    <t>Unproductive</t>
  </si>
  <si>
    <t xml:space="preserve">Total protected </t>
  </si>
  <si>
    <t>Increased conservation</t>
  </si>
  <si>
    <t>Reference</t>
  </si>
  <si>
    <t>Southern Norrland ackording to SKA22</t>
  </si>
  <si>
    <t>Planting</t>
  </si>
  <si>
    <t xml:space="preserve">Seed </t>
  </si>
  <si>
    <t>Natural regeneration</t>
  </si>
  <si>
    <t>Dry</t>
  </si>
  <si>
    <t>Mesic &lt;T22</t>
  </si>
  <si>
    <t>Moist</t>
  </si>
  <si>
    <t>Mesic T22-T26</t>
  </si>
  <si>
    <t>Mesic &gt;T26</t>
  </si>
  <si>
    <t>Settings used in Heureka</t>
  </si>
  <si>
    <t xml:space="preserve">Gustavsson et al. 2017 </t>
  </si>
  <si>
    <t>Actual harvest in Gustavsson 2017: TWh/year</t>
  </si>
  <si>
    <t>Fraction of the harvested area with stump harvest</t>
  </si>
  <si>
    <t>Harvest ton DM/ha/5 year</t>
  </si>
  <si>
    <t xml:space="preserve">100% of the growth on productive managed forest land, minus mortality, is harvested. </t>
  </si>
  <si>
    <t>Harvest was largely kept at the same level as growth</t>
  </si>
  <si>
    <t>Stem harvest in final fellings almost equal to forest growth in production forests excluding land set aside</t>
  </si>
  <si>
    <t>Harvest level amounts to 83% of the growth rate on productive forest land according to the Swedish forest reference level (FRL)</t>
  </si>
  <si>
    <t>For each scenario the highest sustainable harvest were calculated, i.e., the level of felling was based on growth level in every period</t>
  </si>
  <si>
    <t>The highest sustainable harvest level, which is used in the scenarios, was assumed to……</t>
  </si>
  <si>
    <t>As reference scenario we used the Swedish mean harvest level during 2010–2019, which corresponds to 80% of the growth</t>
  </si>
  <si>
    <t>?</t>
  </si>
  <si>
    <t>Increased set  aside (2x)</t>
  </si>
  <si>
    <t>kum set aside 2x</t>
  </si>
  <si>
    <t>Is growth in protected areas included when estimating the harvest level?</t>
  </si>
  <si>
    <t>No</t>
  </si>
  <si>
    <t>Petersson et al. 2022</t>
  </si>
  <si>
    <t>Gustavsson et al. 2017</t>
  </si>
  <si>
    <t>Gustavsson et al. 2021</t>
  </si>
  <si>
    <t>Lundmark et al. 2014</t>
  </si>
  <si>
    <t>Cintas et al. 2017</t>
  </si>
  <si>
    <t>Schulte et al. 2022</t>
  </si>
  <si>
    <t>Skytt et al. 2021</t>
  </si>
  <si>
    <t>Not clearly stated, but refer to SKA15 where 100% of net growth on managed land is harvested</t>
  </si>
  <si>
    <t>Area planted (1000 ha)</t>
  </si>
  <si>
    <t>Harvest on productive forest land (ha)</t>
  </si>
  <si>
    <t>Statistics from the forest agency for Sweden</t>
  </si>
  <si>
    <t>Fraction planted</t>
  </si>
  <si>
    <t>Average fraction for 2012-2022</t>
  </si>
  <si>
    <t>Values (%) used for BAU scenario for Gävleborg</t>
  </si>
  <si>
    <t>tot set aside</t>
  </si>
  <si>
    <t>Sweden (data in table 1.1)</t>
  </si>
  <si>
    <t>ha</t>
  </si>
  <si>
    <t>reference</t>
  </si>
  <si>
    <t>Comment</t>
  </si>
  <si>
    <t>Fraction from SKA 22</t>
  </si>
  <si>
    <t>Area fertilized for Gävleborg</t>
  </si>
  <si>
    <t>ha/year</t>
  </si>
  <si>
    <t>Recommende area for stump harvest (ha/year)</t>
  </si>
  <si>
    <t>Total harvested area(ha/year)</t>
  </si>
  <si>
    <t>Statistics Sweden: Tabell: Produktion av sönderdelade oförädlade primära skogsbränslen av inhemskt ursprung med fördelning på sortiment, GWh, 2013-2022</t>
  </si>
  <si>
    <t xml:space="preserve">Average </t>
  </si>
  <si>
    <t>DM Mton/5 years</t>
  </si>
  <si>
    <t>DM ton/5year/ha</t>
  </si>
  <si>
    <t>SKA 15</t>
  </si>
  <si>
    <t>National level extraction (TWh/year)</t>
  </si>
  <si>
    <t>Statistics Sweden (mean for 2018-2022)</t>
  </si>
  <si>
    <t>Current</t>
  </si>
  <si>
    <t>Swedish forest research institute 2023</t>
  </si>
  <si>
    <t>Figure S1</t>
  </si>
  <si>
    <t>Prolonged rotation period 30+</t>
  </si>
  <si>
    <t>Fert. x2, contorta, slash harv. 21 TWh</t>
  </si>
  <si>
    <t>1.1</t>
  </si>
  <si>
    <t>1.2</t>
  </si>
  <si>
    <t>1.3</t>
  </si>
  <si>
    <t>1.4</t>
  </si>
  <si>
    <t>1.5</t>
  </si>
  <si>
    <t>Caclulations of total climate benefit</t>
  </si>
  <si>
    <t xml:space="preserve">Harvest level </t>
  </si>
  <si>
    <t xml:space="preserve">Realized substitution level </t>
  </si>
  <si>
    <t>Best evidence substitution (mean value of Lundmark et al. 2014, Schulte et al. 2022 and Skytt et al. 2021)</t>
  </si>
  <si>
    <t>Substitution as in Lundmark et al 2014</t>
  </si>
  <si>
    <t>Substitution as in Skytt et al. 2021</t>
  </si>
  <si>
    <t>Substitution as in Petersson et al. 2022</t>
  </si>
  <si>
    <t>Substitution as in Gustavsson et al. 2017</t>
  </si>
  <si>
    <t>Name</t>
  </si>
  <si>
    <t>2.1</t>
  </si>
  <si>
    <t>Forest data from Heureka</t>
  </si>
  <si>
    <t>2.2</t>
  </si>
  <si>
    <t>2.3</t>
  </si>
  <si>
    <t>2.4</t>
  </si>
  <si>
    <t>2.5</t>
  </si>
  <si>
    <t>2.6</t>
  </si>
  <si>
    <t>2.7</t>
  </si>
  <si>
    <t>Set aside x2</t>
  </si>
  <si>
    <t>Harvest 75%</t>
  </si>
  <si>
    <t>Set aside x3</t>
  </si>
  <si>
    <t>2.8</t>
  </si>
  <si>
    <t>2.9</t>
  </si>
  <si>
    <t>2.10</t>
  </si>
  <si>
    <t>2.11</t>
  </si>
  <si>
    <t>2.12</t>
  </si>
  <si>
    <t>Fert x2</t>
  </si>
  <si>
    <t>Fert x3</t>
  </si>
  <si>
    <t>Fert x7</t>
  </si>
  <si>
    <t>Fert x35</t>
  </si>
  <si>
    <t>2.13</t>
  </si>
  <si>
    <t>Prod Gust 2017</t>
  </si>
  <si>
    <t>Prod Gust real. pot.</t>
  </si>
  <si>
    <t>3.1</t>
  </si>
  <si>
    <t>3.2</t>
  </si>
  <si>
    <t>3.3</t>
  </si>
  <si>
    <t>3.4</t>
  </si>
  <si>
    <t>3.5</t>
  </si>
  <si>
    <t>3.6</t>
  </si>
  <si>
    <t>3.7</t>
  </si>
  <si>
    <t>Stumps</t>
  </si>
  <si>
    <t>Slash</t>
  </si>
  <si>
    <t>Fertilization</t>
  </si>
  <si>
    <t>P. contorta</t>
  </si>
  <si>
    <t>Regeneration</t>
  </si>
  <si>
    <t xml:space="preserve">Harvest levels </t>
  </si>
  <si>
    <t>Parameterisation</t>
  </si>
  <si>
    <t>Figures</t>
  </si>
  <si>
    <r>
      <t xml:space="preserve">Heureka run to determine area avaialble for planting </t>
    </r>
    <r>
      <rPr>
        <i/>
        <sz val="11"/>
        <color theme="1"/>
        <rFont val="Calibri"/>
        <family val="2"/>
        <scheme val="minor"/>
      </rPr>
      <t>P. contorta</t>
    </r>
  </si>
  <si>
    <t>Harvest reduced to level observed in the period 2000-2015</t>
  </si>
  <si>
    <t>Reference scenario (BAU)</t>
  </si>
  <si>
    <t>Double the area set aside as reserves</t>
  </si>
  <si>
    <t>Tripple the area set aside as reserves</t>
  </si>
  <si>
    <t>Increase harvest of slash corresponding to a national level of 21TWh</t>
  </si>
  <si>
    <t>Scenario mimicking the production scenario (80/50/50) used in Gustavsson et al. 2017, but with levels corresponding to a realistic potential</t>
  </si>
  <si>
    <t>Scenario mimicking the production scenario (80/50/50) used in Gustavsson et al. 2017</t>
  </si>
  <si>
    <t>Heureka parameters</t>
  </si>
  <si>
    <t xml:space="preserve">Rotation +30 </t>
  </si>
  <si>
    <t xml:space="preserve">aim at </t>
  </si>
  <si>
    <t>Fertilization x7</t>
  </si>
  <si>
    <t xml:space="preserve">Set aside x2 </t>
  </si>
  <si>
    <t>Biofuel 21 TWh</t>
  </si>
  <si>
    <t>Set aside x 3</t>
  </si>
  <si>
    <t>rotation +30 year</t>
  </si>
  <si>
    <t>aim at</t>
  </si>
  <si>
    <t>Productive forest land (Mha)</t>
  </si>
  <si>
    <t>Report from the Swedish Forest Research Institute (2023)</t>
  </si>
  <si>
    <t>productive fores tland</t>
  </si>
  <si>
    <t>Aim for</t>
  </si>
  <si>
    <t xml:space="preserve">Area where pine is planted after final felling </t>
  </si>
  <si>
    <t>Harvest 95%</t>
  </si>
  <si>
    <t>Increase rotation period with 30 years, Harvest 95%</t>
  </si>
  <si>
    <t>Increase the feritlized area x2, harvest 95% of growth</t>
  </si>
  <si>
    <t>Increase the feritlized area x3, harvest 95%</t>
  </si>
  <si>
    <t>Increase the feritlized area x7, harvest 95%</t>
  </si>
  <si>
    <t>Increase the feritlized area x35, harvest 95%</t>
  </si>
  <si>
    <t>Harv 95% north lat 60</t>
  </si>
  <si>
    <t>name</t>
  </si>
  <si>
    <t>explanation</t>
  </si>
  <si>
    <t>loss rate from the pool of paper products</t>
  </si>
  <si>
    <t>loss rate from the pool of sawn products</t>
  </si>
  <si>
    <t>loss rate for the pool of boards</t>
  </si>
  <si>
    <t>Sftot</t>
  </si>
  <si>
    <t xml:space="preserve">Substitution level </t>
  </si>
  <si>
    <t>Proportion of harvested C in timber that ends up in sawn wood products</t>
  </si>
  <si>
    <t>Proportion of harvested C in timber that ends up in boards</t>
  </si>
  <si>
    <t>pbio</t>
  </si>
  <si>
    <t>proportion of harvested C in timber that goes to bioenergy (sawdust)</t>
  </si>
  <si>
    <t>TOTAL CARBON Mton</t>
  </si>
  <si>
    <t>Total Carbon Stock (soil, living trees) (Mton C)</t>
  </si>
  <si>
    <t>Bind/year</t>
  </si>
  <si>
    <t>tot harvest (Mton DM)</t>
  </si>
  <si>
    <t>tot harvest Mton C</t>
  </si>
  <si>
    <t>Harvest tImber (Mton C)</t>
  </si>
  <si>
    <t>harvest pulp and paper (Mton C)</t>
  </si>
  <si>
    <t>Harvest bioenergy (Mton C)</t>
  </si>
  <si>
    <t>paper board prod</t>
  </si>
  <si>
    <t>bioenergy</t>
  </si>
  <si>
    <t>loss sawn</t>
  </si>
  <si>
    <t>input boards</t>
  </si>
  <si>
    <t>Bound in boards</t>
  </si>
  <si>
    <t>loss board</t>
  </si>
  <si>
    <t>loss paper</t>
  </si>
  <si>
    <t>Substitution</t>
  </si>
  <si>
    <t xml:space="preserve">Cumulative benefit (Mton CO2) </t>
  </si>
  <si>
    <t>Stump</t>
  </si>
  <si>
    <t>BAU 8TWh</t>
  </si>
  <si>
    <t>Production 80%regeneration/50%thinning+50%stumps</t>
  </si>
  <si>
    <t>Biomass extracted from forests [ton dry matter]</t>
  </si>
  <si>
    <t>Soil carbon</t>
  </si>
  <si>
    <t>Living</t>
  </si>
  <si>
    <t>Stem</t>
  </si>
  <si>
    <t>Harvest tot</t>
  </si>
  <si>
    <t>residues (Mton C)</t>
  </si>
  <si>
    <t>Stemwood including 98% of h.stemwwod from regeneration and thinning (all forests)</t>
  </si>
  <si>
    <t>Total</t>
  </si>
  <si>
    <t>Extracted harvest residues [ton dry matter] BAU 8TWh</t>
  </si>
  <si>
    <t>M ton C</t>
  </si>
  <si>
    <t>biomass</t>
  </si>
  <si>
    <t>volume</t>
  </si>
  <si>
    <t>Total Carbon Stock (soil, trees) Mton C</t>
  </si>
  <si>
    <t>skörd</t>
  </si>
  <si>
    <t xml:space="preserve">Total </t>
  </si>
  <si>
    <t>Extracted harvest residues [ton dry matter] DH 8TWh</t>
  </si>
  <si>
    <t>Extracted harvest residues [ton dry matter] Production 80%reg./50%th.+50%st.</t>
  </si>
  <si>
    <t>time</t>
  </si>
  <si>
    <t>Timber</t>
  </si>
  <si>
    <t>Pulpwood</t>
  </si>
  <si>
    <t>Bark</t>
  </si>
  <si>
    <t>including bark</t>
  </si>
  <si>
    <t>branches</t>
  </si>
  <si>
    <t>needles</t>
  </si>
  <si>
    <t>tops (2% of h.stemwood)</t>
  </si>
  <si>
    <t>stumps</t>
  </si>
  <si>
    <t>BAU 8twh</t>
  </si>
  <si>
    <t>(t DM)</t>
  </si>
  <si>
    <t>(m3)</t>
  </si>
  <si>
    <t>ton dry matter</t>
  </si>
  <si>
    <t>Regeneration, timber</t>
  </si>
  <si>
    <t>Regeneration, pulpwood</t>
  </si>
  <si>
    <t>Thinning, bark</t>
  </si>
  <si>
    <t>DH 8twh</t>
  </si>
  <si>
    <t>Prod.  80%reg./50%th.+50%st.</t>
  </si>
  <si>
    <t>bioenergy (bark+residues)</t>
  </si>
  <si>
    <t>Total harvest</t>
  </si>
  <si>
    <t>Energy system: CHP-BST&gt;Coal;  Building system: Concrete&gt;Massive-CLT</t>
  </si>
  <si>
    <t>Set-aside</t>
  </si>
  <si>
    <t>Production (80/50/50)</t>
  </si>
  <si>
    <t>Data for figure 9 in Gustavsson et al. 2017</t>
  </si>
  <si>
    <t>Pulp and paper</t>
  </si>
  <si>
    <t>long lived HWP</t>
  </si>
  <si>
    <t>boards</t>
  </si>
  <si>
    <t>Harvest tImber fub (Mton C)</t>
  </si>
  <si>
    <t>paperboard</t>
  </si>
  <si>
    <t>paper proportion of timber harvest</t>
  </si>
  <si>
    <t>timber harvest (fub)</t>
  </si>
  <si>
    <t>paper proportion of pulp harvest</t>
  </si>
  <si>
    <t>Shavings</t>
  </si>
  <si>
    <t>fraction of harvest</t>
  </si>
  <si>
    <t>paperpulp</t>
  </si>
  <si>
    <t>papertimb</t>
  </si>
  <si>
    <t>Other from shavings</t>
  </si>
  <si>
    <t>proportion of harvested C in timber that ends up in paper board</t>
  </si>
  <si>
    <t>proportion of harvested C in pulpwood that ends up in paper</t>
  </si>
  <si>
    <t>proportion of harvested C in timber that ends up in paper</t>
  </si>
  <si>
    <t>DH 8TWh (Set aside 2x)</t>
  </si>
  <si>
    <t>TWh/year</t>
  </si>
  <si>
    <t>ton DM/year</t>
  </si>
  <si>
    <t>Mton DM/year</t>
  </si>
  <si>
    <t>DM ton/5year</t>
  </si>
  <si>
    <t>Energy</t>
  </si>
  <si>
    <t>Mton CO2/year</t>
  </si>
  <si>
    <t>Material subst excl. pulp and paper</t>
  </si>
  <si>
    <t>Products</t>
  </si>
  <si>
    <t>forest and soil</t>
  </si>
  <si>
    <t xml:space="preserve">proportion caused by substitution </t>
  </si>
  <si>
    <t>Total avoided emissions</t>
  </si>
  <si>
    <t>ton CO2/m3</t>
  </si>
  <si>
    <t>Avoided emissions due to substitution</t>
  </si>
  <si>
    <t>1 m3=</t>
  </si>
  <si>
    <t>ton CO2</t>
  </si>
  <si>
    <t>Estimated substitution level</t>
  </si>
  <si>
    <t>ton CO2/ton CO2</t>
  </si>
  <si>
    <t>3.8</t>
  </si>
  <si>
    <t>3.9</t>
  </si>
  <si>
    <t>3.10</t>
  </si>
  <si>
    <t>3.11</t>
  </si>
  <si>
    <t>Subst Lundmark 2014</t>
  </si>
  <si>
    <t>Subst in Gustavsson 2017</t>
  </si>
  <si>
    <t>Fractions Schulte 2022</t>
  </si>
  <si>
    <t>Estimating the substitution level used in Lundmark et al. 2014</t>
  </si>
  <si>
    <t>Forest data used in Gustavsson et al 2017</t>
  </si>
  <si>
    <t>Fractions describing the usage of the harvest</t>
  </si>
  <si>
    <t>pulp harvest (fub)</t>
  </si>
  <si>
    <t>total slash</t>
  </si>
  <si>
    <t>m3 to ton C</t>
  </si>
  <si>
    <t>tot harvest excl bark (Mton DM)</t>
  </si>
  <si>
    <t>tot harvest excl bark Mton C</t>
  </si>
  <si>
    <t>loss rate för sawn wood (from halv life)</t>
  </si>
  <si>
    <t>Halv life</t>
  </si>
  <si>
    <t xml:space="preserve">loss rate for paper (from half live) </t>
  </si>
  <si>
    <t>loss rate for boards (from half live)</t>
  </si>
  <si>
    <t>total substitution level</t>
  </si>
  <si>
    <t>Biofuel ton C/ha</t>
  </si>
  <si>
    <t>lund 95%</t>
  </si>
  <si>
    <t>skytt 95%</t>
  </si>
  <si>
    <t>peter 95%</t>
  </si>
  <si>
    <t>gust 95%</t>
  </si>
  <si>
    <t>sub0,53 95%</t>
  </si>
  <si>
    <t xml:space="preserve">Figure 2. </t>
  </si>
  <si>
    <t>Reduced harvest intensity (75%)</t>
  </si>
  <si>
    <t>Biofuel 21TWh</t>
  </si>
  <si>
    <t>rotation +30 years</t>
  </si>
  <si>
    <t>tot volume m3sk/ha</t>
  </si>
  <si>
    <t>extracted volume m3fub/ha</t>
  </si>
  <si>
    <t>Final felling age</t>
  </si>
  <si>
    <t>net growth  m3sk/ha/year</t>
  </si>
  <si>
    <t>gross growth m3sk/ha/year</t>
  </si>
  <si>
    <t>soil C ton/ha</t>
  </si>
  <si>
    <t>total harvested volume m3sk/ha</t>
  </si>
  <si>
    <t>volume extracted m3 sk/ha</t>
  </si>
  <si>
    <t>dead wood ton C/ha</t>
  </si>
  <si>
    <t>branches harvest  (ton DM/ha/5 years)</t>
  </si>
  <si>
    <t>tops harvest  (ton DM/ha/5 years)</t>
  </si>
  <si>
    <t>slash harvest ton DM/ha/5år, excl stubb</t>
  </si>
  <si>
    <t>Stubb harvest (ton Dm/ha)</t>
  </si>
  <si>
    <t>fuel wood harvest m3 fub/ha</t>
  </si>
  <si>
    <t>timber harvest m3 fub/ha</t>
  </si>
  <si>
    <t>pulp wood harvest m3fub/ha</t>
  </si>
  <si>
    <t>cull wood harvest m3fub/ha</t>
  </si>
  <si>
    <t>Mean Age (excl overstorey)</t>
  </si>
  <si>
    <t>Fertilized area (ha)</t>
  </si>
  <si>
    <t>foliage harvest  (ton DM/ha/5 years)</t>
  </si>
  <si>
    <t>contorta m3sk</t>
  </si>
  <si>
    <t>spruce m3sk</t>
  </si>
  <si>
    <t>Area plant spruce (ha)</t>
  </si>
  <si>
    <t>Available harvest residues from spruce ton DM/ha</t>
  </si>
  <si>
    <t>Available Harvest Residues, All Species ton DM/ha</t>
  </si>
  <si>
    <t>Available Stumps And Roots &gt;= 5 mm, All Species DM/ha</t>
  </si>
  <si>
    <t>harvested area ha/5 years</t>
  </si>
  <si>
    <t>area stubb harvest ha/5 years</t>
  </si>
  <si>
    <t>net growth m3sk/year outside of set aside areas</t>
  </si>
  <si>
    <t>total harvested volume m3sk/5 years</t>
  </si>
  <si>
    <t>total net growth m3sk/year</t>
  </si>
  <si>
    <t>Pine area in Gävleborg</t>
  </si>
  <si>
    <t>Area to be planted with P. contorta in Gävleborg</t>
  </si>
  <si>
    <t xml:space="preserve">Increased the proportion to 15% to reach 1504 ha planted with P. contorta (0.128 does not give high enough realized area planted with contorta) </t>
  </si>
  <si>
    <t>Graphical abstract</t>
  </si>
  <si>
    <t>harvest 95%</t>
  </si>
  <si>
    <t>rotation+30</t>
  </si>
  <si>
    <t>tot volym m3sk/ha</t>
  </si>
  <si>
    <t>timmer m3 fub/ha</t>
  </si>
  <si>
    <t>massaved m3fub/ha</t>
  </si>
  <si>
    <t>vrak m3fub/ha</t>
  </si>
  <si>
    <t>tot skörderester ton DM/ha/5år, excl stubb</t>
  </si>
  <si>
    <t>extraherad volym m3fub/ha</t>
  </si>
  <si>
    <t>Slutavverkningsålder</t>
  </si>
  <si>
    <t>bruttotillväxt m3sk/ha/year</t>
  </si>
  <si>
    <t>nettotillväxt m3sk/ha/år</t>
  </si>
  <si>
    <t>soil C</t>
  </si>
  <si>
    <t>total avverkad volym m3sk/ha</t>
  </si>
  <si>
    <t>volym extraherad m3 sk/ha</t>
  </si>
  <si>
    <t>ForestData Mean Age (excl overstorey)</t>
  </si>
  <si>
    <t>död ved  ton C/ha</t>
  </si>
  <si>
    <t>Mortalitet m3sk/ha</t>
  </si>
  <si>
    <t>m3fub</t>
  </si>
  <si>
    <t>total harvest incl bark</t>
  </si>
  <si>
    <t>Bark (Internal Energy)</t>
  </si>
  <si>
    <t>Chemical Pulpwood bark (goes to internal energy)</t>
  </si>
  <si>
    <t>Effect of doubbling the set-aside area</t>
  </si>
  <si>
    <t>Supplementary figures</t>
  </si>
  <si>
    <t>Fig. S1</t>
  </si>
  <si>
    <t>Substitution (from fig. 3c)</t>
  </si>
  <si>
    <t>Pool changes (from fig. 3c)</t>
  </si>
  <si>
    <t>Forest data Gustavsson 2017</t>
  </si>
  <si>
    <t xml:space="preserve">Estimating the substitution level used in Gustavsson et al. 2017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</si>
</sst>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00"/>
    <numFmt numFmtId="167" formatCode="0.000"/>
    <numFmt numFmtId="168" formatCode="0.000%"/>
  </numFmts>
  <fonts count="22"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b/>
      <sz val="14"/>
      <color theme="1"/>
      <name val="Calibri"/>
      <family val="2"/>
      <scheme val="minor"/>
    </font>
    <font>
      <b/>
      <i/>
      <sz val="18"/>
      <color theme="1"/>
      <name val="Calibri"/>
      <family val="2"/>
      <scheme val="minor"/>
    </font>
    <font>
      <b/>
      <i/>
      <sz val="14"/>
      <color theme="1"/>
      <name val="Calibri"/>
      <family val="2"/>
      <scheme val="minor"/>
    </font>
    <font>
      <sz val="14"/>
      <color theme="1"/>
      <name val="Calibri"/>
      <family val="2"/>
      <scheme val="minor"/>
    </font>
    <font>
      <b/>
      <sz val="9"/>
      <color indexed="81"/>
      <name val="Tahoma"/>
      <family val="2"/>
    </font>
    <font>
      <sz val="9"/>
      <color indexed="81"/>
      <name val="Tahoma"/>
      <family val="2"/>
    </font>
    <font>
      <b/>
      <sz val="11"/>
      <color rgb="FF000000"/>
      <name val="Calibri"/>
      <family val="2"/>
    </font>
    <font>
      <sz val="11"/>
      <name val="Calibri"/>
      <family val="2"/>
      <scheme val="minor"/>
    </font>
    <font>
      <sz val="11"/>
      <color rgb="FF000000"/>
      <name val="Calibri"/>
      <family val="2"/>
      <scheme val="minor"/>
    </font>
    <font>
      <b/>
      <sz val="20"/>
      <color theme="1"/>
      <name val="Calibri"/>
      <family val="2"/>
      <scheme val="minor"/>
    </font>
    <font>
      <b/>
      <sz val="11"/>
      <name val="Calibri"/>
      <family val="2"/>
      <scheme val="minor"/>
    </font>
    <font>
      <u/>
      <sz val="11"/>
      <color theme="1"/>
      <name val="Calibri"/>
      <family val="2"/>
      <scheme val="minor"/>
    </font>
    <font>
      <i/>
      <sz val="11"/>
      <color theme="1"/>
      <name val="Calibri"/>
      <family val="2"/>
      <scheme val="minor"/>
    </font>
    <font>
      <sz val="14"/>
      <name val="Calibri"/>
      <family val="2"/>
      <scheme val="minor"/>
    </font>
    <font>
      <b/>
      <sz val="18"/>
      <color theme="1"/>
      <name val="Calibri"/>
      <family val="2"/>
      <scheme val="minor"/>
    </font>
    <font>
      <b/>
      <u/>
      <sz val="14"/>
      <color theme="1"/>
      <name val="Calibri"/>
      <family val="2"/>
      <scheme val="minor"/>
    </font>
    <font>
      <sz val="9"/>
      <color theme="1"/>
      <name val="Times New Roman"/>
      <family val="1"/>
    </font>
    <font>
      <sz val="6"/>
      <color theme="1"/>
      <name val="Times New Roman"/>
      <family val="1"/>
    </font>
  </fonts>
  <fills count="1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FFC00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F8B446"/>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double">
        <color indexed="64"/>
      </bottom>
      <diagonal/>
    </border>
    <border>
      <left/>
      <right style="medium">
        <color indexed="64"/>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style="medium">
        <color indexed="64"/>
      </right>
      <top/>
      <bottom style="medium">
        <color indexed="64"/>
      </bottom>
      <diagonal/>
    </border>
  </borders>
  <cellStyleXfs count="2">
    <xf numFmtId="0" fontId="0" fillId="0" borderId="0"/>
    <xf numFmtId="9" fontId="2" fillId="0" borderId="0" applyFont="0" applyFill="0" applyBorder="0" applyAlignment="0" applyProtection="0"/>
  </cellStyleXfs>
  <cellXfs count="376">
    <xf numFmtId="0" fontId="0" fillId="0" borderId="0" xfId="0"/>
    <xf numFmtId="0" fontId="0" fillId="0" borderId="0" xfId="0" applyFill="1"/>
    <xf numFmtId="0" fontId="4" fillId="0" borderId="0" xfId="0" applyFont="1"/>
    <xf numFmtId="0" fontId="5" fillId="0" borderId="0" xfId="0" applyFont="1"/>
    <xf numFmtId="0" fontId="0" fillId="0" borderId="0" xfId="0" applyAlignment="1">
      <alignment horizontal="center"/>
    </xf>
    <xf numFmtId="0" fontId="1" fillId="4" borderId="2" xfId="0" applyFont="1" applyFill="1" applyBorder="1" applyAlignment="1">
      <alignment horizontal="center" wrapText="1"/>
    </xf>
    <xf numFmtId="0" fontId="1" fillId="0" borderId="2" xfId="0" applyFont="1" applyBorder="1" applyAlignment="1">
      <alignment wrapText="1"/>
    </xf>
    <xf numFmtId="0" fontId="3" fillId="4" borderId="0" xfId="0" applyFont="1" applyFill="1" applyAlignment="1">
      <alignment horizontal="right" wrapText="1"/>
    </xf>
    <xf numFmtId="2" fontId="0" fillId="4" borderId="0" xfId="0" applyNumberFormat="1" applyFill="1"/>
    <xf numFmtId="165" fontId="0" fillId="4" borderId="0" xfId="0" applyNumberFormat="1" applyFill="1" applyAlignment="1">
      <alignment horizontal="right" wrapText="1"/>
    </xf>
    <xf numFmtId="2" fontId="0" fillId="0" borderId="0" xfId="0" applyNumberFormat="1"/>
    <xf numFmtId="165" fontId="0" fillId="0" borderId="0" xfId="0" applyNumberFormat="1"/>
    <xf numFmtId="166" fontId="0" fillId="0" borderId="0" xfId="0" applyNumberFormat="1"/>
    <xf numFmtId="0" fontId="0" fillId="0" borderId="2" xfId="0" applyBorder="1" applyAlignment="1">
      <alignment wrapText="1"/>
    </xf>
    <xf numFmtId="0" fontId="1" fillId="0" borderId="2" xfId="0" applyFont="1" applyBorder="1" applyAlignment="1">
      <alignment horizontal="right" wrapText="1"/>
    </xf>
    <xf numFmtId="9" fontId="1" fillId="4" borderId="2" xfId="0" applyNumberFormat="1" applyFont="1" applyFill="1" applyBorder="1" applyAlignment="1">
      <alignment horizontal="center" wrapText="1"/>
    </xf>
    <xf numFmtId="0" fontId="1" fillId="0" borderId="0" xfId="0" applyFont="1" applyAlignment="1">
      <alignment wrapText="1"/>
    </xf>
    <xf numFmtId="0" fontId="0" fillId="4" borderId="0" xfId="0" applyFill="1" applyAlignment="1">
      <alignment horizontal="right" wrapText="1"/>
    </xf>
    <xf numFmtId="0" fontId="0" fillId="0" borderId="0" xfId="0" applyAlignment="1">
      <alignment horizontal="center" vertical="center" wrapText="1"/>
    </xf>
    <xf numFmtId="0" fontId="0" fillId="4" borderId="0" xfId="0" applyFill="1"/>
    <xf numFmtId="0" fontId="0" fillId="5" borderId="0" xfId="0" applyFill="1" applyAlignment="1"/>
    <xf numFmtId="0" fontId="1" fillId="4" borderId="0" xfId="0" applyFont="1" applyFill="1" applyBorder="1" applyAlignment="1">
      <alignment horizontal="center" wrapText="1"/>
    </xf>
    <xf numFmtId="165" fontId="0" fillId="4" borderId="0" xfId="0" applyNumberFormat="1" applyFill="1"/>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xf numFmtId="9" fontId="1" fillId="2" borderId="2" xfId="0" applyNumberFormat="1" applyFont="1" applyFill="1" applyBorder="1" applyAlignment="1">
      <alignment horizontal="center" wrapText="1"/>
    </xf>
    <xf numFmtId="0" fontId="1" fillId="2" borderId="0" xfId="0" applyFont="1" applyFill="1" applyBorder="1" applyAlignment="1">
      <alignment horizontal="center" wrapText="1"/>
    </xf>
    <xf numFmtId="0" fontId="1" fillId="2" borderId="2" xfId="0" applyFont="1" applyFill="1" applyBorder="1" applyAlignment="1">
      <alignment horizontal="center" wrapText="1"/>
    </xf>
    <xf numFmtId="0" fontId="0" fillId="2" borderId="0" xfId="0" applyFill="1" applyAlignment="1">
      <alignment vertical="center" wrapText="1"/>
    </xf>
    <xf numFmtId="2" fontId="0" fillId="2" borderId="0" xfId="0" applyNumberFormat="1" applyFill="1" applyAlignment="1">
      <alignment horizontal="center"/>
    </xf>
    <xf numFmtId="0" fontId="0" fillId="2" borderId="0" xfId="0" applyFill="1" applyAlignment="1">
      <alignment horizontal="right" wrapText="1"/>
    </xf>
    <xf numFmtId="0" fontId="3" fillId="2" borderId="0" xfId="0" applyFont="1" applyFill="1" applyAlignment="1">
      <alignment horizontal="right" wrapText="1"/>
    </xf>
    <xf numFmtId="2" fontId="0" fillId="2" borderId="0" xfId="0" applyNumberFormat="1" applyFill="1"/>
    <xf numFmtId="165" fontId="0" fillId="2" borderId="0" xfId="0" applyNumberFormat="1" applyFill="1" applyAlignment="1">
      <alignment horizontal="right" wrapText="1"/>
    </xf>
    <xf numFmtId="165" fontId="0" fillId="2" borderId="0" xfId="0" applyNumberFormat="1" applyFill="1" applyAlignment="1">
      <alignment horizontal="right"/>
    </xf>
    <xf numFmtId="165" fontId="0" fillId="2" borderId="0" xfId="0" applyNumberFormat="1" applyFill="1"/>
    <xf numFmtId="49" fontId="7" fillId="6" borderId="1" xfId="0" applyNumberFormat="1" applyFont="1" applyFill="1" applyBorder="1" applyAlignment="1">
      <alignment horizontal="center"/>
    </xf>
    <xf numFmtId="49" fontId="7" fillId="6" borderId="1" xfId="0" applyNumberFormat="1" applyFont="1" applyFill="1" applyBorder="1" applyAlignment="1"/>
    <xf numFmtId="0" fontId="0" fillId="4" borderId="0" xfId="0" applyFill="1" applyAlignment="1">
      <alignment vertical="center" wrapText="1"/>
    </xf>
    <xf numFmtId="0" fontId="0" fillId="0" borderId="0" xfId="0" applyNumberFormat="1" applyFill="1" applyAlignment="1" applyProtection="1"/>
    <xf numFmtId="0" fontId="10" fillId="0" borderId="0" xfId="0" applyNumberFormat="1" applyFont="1" applyFill="1" applyAlignment="1" applyProtection="1"/>
    <xf numFmtId="1" fontId="0" fillId="0" borderId="0" xfId="0" applyNumberFormat="1" applyFill="1" applyAlignment="1" applyProtection="1"/>
    <xf numFmtId="10" fontId="0" fillId="0" borderId="0" xfId="1" applyNumberFormat="1" applyFont="1"/>
    <xf numFmtId="1" fontId="0" fillId="0" borderId="0" xfId="0" applyNumberFormat="1" applyFill="1" applyAlignment="1" applyProtection="1">
      <alignment horizontal="center"/>
    </xf>
    <xf numFmtId="1" fontId="0" fillId="0" borderId="0" xfId="0" applyNumberFormat="1" applyAlignment="1">
      <alignment horizontal="center"/>
    </xf>
    <xf numFmtId="10" fontId="0" fillId="0" borderId="0" xfId="1" applyNumberFormat="1" applyFont="1" applyAlignment="1">
      <alignment horizontal="center"/>
    </xf>
    <xf numFmtId="0" fontId="0" fillId="7" borderId="0" xfId="0" applyFill="1"/>
    <xf numFmtId="9" fontId="0" fillId="0" borderId="0" xfId="0" applyNumberFormat="1"/>
    <xf numFmtId="0" fontId="1" fillId="0" borderId="0" xfId="0" applyFont="1"/>
    <xf numFmtId="165" fontId="0" fillId="0" borderId="0" xfId="0" applyNumberFormat="1" applyFill="1"/>
    <xf numFmtId="2" fontId="0" fillId="0" borderId="0" xfId="0" applyNumberFormat="1" applyFill="1"/>
    <xf numFmtId="167" fontId="0" fillId="0" borderId="0" xfId="0" applyNumberFormat="1"/>
    <xf numFmtId="2" fontId="0" fillId="4" borderId="0" xfId="0" applyNumberFormat="1" applyFill="1" applyAlignment="1">
      <alignment horizontal="right" wrapText="1"/>
    </xf>
    <xf numFmtId="164" fontId="11" fillId="0" borderId="0" xfId="0" applyNumberFormat="1" applyFont="1" applyFill="1" applyAlignment="1">
      <alignment horizontal="center"/>
    </xf>
    <xf numFmtId="0" fontId="11" fillId="0" borderId="0" xfId="0" applyFont="1" applyFill="1"/>
    <xf numFmtId="2" fontId="0" fillId="2" borderId="0" xfId="0" applyNumberFormat="1" applyFill="1" applyAlignment="1">
      <alignment horizontal="right" wrapText="1"/>
    </xf>
    <xf numFmtId="167" fontId="0" fillId="4" borderId="0" xfId="0" applyNumberFormat="1" applyFill="1"/>
    <xf numFmtId="0" fontId="1" fillId="4" borderId="0" xfId="0" applyFont="1" applyFill="1" applyAlignment="1">
      <alignment wrapText="1"/>
    </xf>
    <xf numFmtId="0" fontId="1" fillId="2" borderId="0" xfId="0" applyFont="1" applyFill="1" applyAlignment="1">
      <alignment wrapText="1"/>
    </xf>
    <xf numFmtId="167" fontId="0" fillId="2" borderId="0" xfId="0" applyNumberFormat="1" applyFill="1"/>
    <xf numFmtId="2" fontId="3" fillId="4" borderId="0" xfId="0" applyNumberFormat="1" applyFont="1" applyFill="1"/>
    <xf numFmtId="2" fontId="3" fillId="2" borderId="0" xfId="0" applyNumberFormat="1" applyFont="1" applyFill="1"/>
    <xf numFmtId="0" fontId="1" fillId="4" borderId="0" xfId="0" applyFont="1" applyFill="1"/>
    <xf numFmtId="2" fontId="0" fillId="4" borderId="0" xfId="0" applyNumberFormat="1" applyFill="1" applyAlignment="1">
      <alignment vertical="center" wrapText="1"/>
    </xf>
    <xf numFmtId="165" fontId="3" fillId="4" borderId="0" xfId="0" applyNumberFormat="1" applyFont="1" applyFill="1"/>
    <xf numFmtId="0" fontId="3" fillId="4" borderId="0" xfId="0" applyFont="1" applyFill="1" applyAlignment="1">
      <alignment vertical="center" wrapText="1"/>
    </xf>
    <xf numFmtId="0" fontId="1" fillId="2" borderId="2" xfId="0" applyFont="1" applyFill="1" applyBorder="1" applyAlignment="1">
      <alignment wrapText="1"/>
    </xf>
    <xf numFmtId="2" fontId="0" fillId="2" borderId="0" xfId="0" applyNumberFormat="1" applyFill="1" applyAlignment="1">
      <alignment vertical="center" wrapText="1"/>
    </xf>
    <xf numFmtId="2" fontId="3" fillId="4" borderId="0" xfId="0" applyNumberFormat="1" applyFont="1" applyFill="1" applyAlignment="1">
      <alignment vertical="center" wrapText="1"/>
    </xf>
    <xf numFmtId="164" fontId="11" fillId="0" borderId="0" xfId="1" applyNumberFormat="1" applyFont="1" applyFill="1" applyAlignment="1">
      <alignment horizontal="center"/>
    </xf>
    <xf numFmtId="2" fontId="0" fillId="2" borderId="0" xfId="0" applyNumberFormat="1" applyFill="1" applyAlignment="1">
      <alignment horizontal="right"/>
    </xf>
    <xf numFmtId="167" fontId="0" fillId="4" borderId="0" xfId="0" applyNumberFormat="1" applyFill="1" applyAlignment="1">
      <alignment vertical="center" wrapText="1"/>
    </xf>
    <xf numFmtId="0" fontId="0" fillId="8" borderId="0" xfId="0" applyFill="1"/>
    <xf numFmtId="2" fontId="0" fillId="8" borderId="0" xfId="0" applyNumberFormat="1" applyFill="1"/>
    <xf numFmtId="0" fontId="0" fillId="0" borderId="0" xfId="0" applyFill="1" applyAlignment="1"/>
    <xf numFmtId="0" fontId="12" fillId="0" borderId="3" xfId="0" applyFont="1" applyBorder="1" applyAlignment="1">
      <alignment horizontal="center" vertical="center"/>
    </xf>
    <xf numFmtId="0" fontId="0" fillId="2" borderId="0" xfId="0" applyFill="1"/>
    <xf numFmtId="0" fontId="3" fillId="2" borderId="0" xfId="0" applyFont="1" applyFill="1"/>
    <xf numFmtId="0" fontId="0" fillId="0" borderId="0" xfId="0" applyNumberFormat="1" applyAlignment="1">
      <alignment vertical="center" wrapText="1"/>
    </xf>
    <xf numFmtId="2" fontId="3" fillId="2" borderId="0" xfId="0" applyNumberFormat="1" applyFont="1" applyFill="1" applyAlignment="1">
      <alignment vertical="center" wrapText="1"/>
    </xf>
    <xf numFmtId="0" fontId="0" fillId="0" borderId="0" xfId="0" applyAlignment="1">
      <alignment horizontal="left" vertical="center"/>
    </xf>
    <xf numFmtId="0" fontId="0" fillId="0" borderId="0" xfId="0" applyAlignment="1">
      <alignment horizontal="right"/>
    </xf>
    <xf numFmtId="3" fontId="0" fillId="0" borderId="0" xfId="0" applyNumberFormat="1"/>
    <xf numFmtId="10" fontId="0" fillId="0" borderId="0" xfId="0" applyNumberFormat="1"/>
    <xf numFmtId="2" fontId="1" fillId="0" borderId="0" xfId="0" applyNumberFormat="1" applyFont="1" applyAlignment="1">
      <alignment horizontal="center" vertical="center" wrapText="1"/>
    </xf>
    <xf numFmtId="2" fontId="0" fillId="0" borderId="0" xfId="0" applyNumberFormat="1" applyAlignment="1">
      <alignment vertical="center" wrapText="1"/>
    </xf>
    <xf numFmtId="2" fontId="0" fillId="0" borderId="0" xfId="0" applyNumberFormat="1" applyFont="1" applyAlignment="1">
      <alignment horizontal="right" vertical="center" wrapText="1"/>
    </xf>
    <xf numFmtId="0" fontId="0" fillId="0" borderId="0" xfId="0" applyFont="1" applyAlignment="1">
      <alignment horizontal="right" vertical="center" wrapText="1"/>
    </xf>
    <xf numFmtId="0" fontId="0" fillId="0" borderId="0" xfId="0" applyNumberFormat="1" applyFont="1" applyAlignment="1">
      <alignment horizontal="right" vertical="center" wrapText="1"/>
    </xf>
    <xf numFmtId="167" fontId="0" fillId="0" borderId="0" xfId="0" applyNumberFormat="1" applyFont="1" applyAlignment="1">
      <alignment horizontal="right" vertical="center" wrapText="1"/>
    </xf>
    <xf numFmtId="166" fontId="0" fillId="0" borderId="0" xfId="0" applyNumberFormat="1" applyFont="1" applyAlignment="1">
      <alignment horizontal="right" vertical="center" wrapText="1"/>
    </xf>
    <xf numFmtId="167" fontId="0" fillId="0" borderId="0" xfId="0" applyNumberFormat="1" applyAlignment="1"/>
    <xf numFmtId="165" fontId="0" fillId="0" borderId="0" xfId="0" applyNumberFormat="1" applyAlignment="1"/>
    <xf numFmtId="1" fontId="0" fillId="0" borderId="0" xfId="0" applyNumberFormat="1" applyAlignment="1"/>
    <xf numFmtId="0" fontId="0" fillId="7" borderId="0" xfId="0" applyFill="1" applyAlignment="1">
      <alignment vertical="top" wrapText="1"/>
    </xf>
    <xf numFmtId="0" fontId="0" fillId="7" borderId="0" xfId="0" applyFill="1" applyAlignment="1">
      <alignment vertical="top"/>
    </xf>
    <xf numFmtId="0" fontId="0" fillId="0" borderId="0" xfId="0" applyAlignment="1">
      <alignment vertical="top"/>
    </xf>
    <xf numFmtId="0" fontId="0" fillId="9" borderId="0" xfId="0" applyFill="1"/>
    <xf numFmtId="0" fontId="0" fillId="10" borderId="0" xfId="0" applyFill="1" applyAlignment="1">
      <alignment horizontal="right"/>
    </xf>
    <xf numFmtId="0" fontId="0" fillId="10" borderId="0" xfId="0" applyFill="1" applyAlignment="1"/>
    <xf numFmtId="0" fontId="0" fillId="0" borderId="0" xfId="0" applyNumberFormat="1" applyFill="1" applyAlignment="1" applyProtection="1">
      <alignment horizontal="right"/>
    </xf>
    <xf numFmtId="165" fontId="0" fillId="0" borderId="0" xfId="0" applyNumberFormat="1" applyFill="1" applyAlignment="1" applyProtection="1"/>
    <xf numFmtId="0" fontId="0" fillId="10" borderId="0" xfId="0" applyFill="1"/>
    <xf numFmtId="0" fontId="13" fillId="0" borderId="0" xfId="0" applyFont="1"/>
    <xf numFmtId="0" fontId="1" fillId="10" borderId="0" xfId="0" applyFont="1" applyFill="1"/>
    <xf numFmtId="1" fontId="0" fillId="10" borderId="0" xfId="0" applyNumberFormat="1" applyFill="1"/>
    <xf numFmtId="165" fontId="0" fillId="10" borderId="0" xfId="0" applyNumberFormat="1" applyFill="1"/>
    <xf numFmtId="2" fontId="0" fillId="10" borderId="0" xfId="0" applyNumberFormat="1" applyFill="1"/>
    <xf numFmtId="9" fontId="0" fillId="10" borderId="0" xfId="0" applyNumberFormat="1" applyFill="1"/>
    <xf numFmtId="167" fontId="0" fillId="10" borderId="0" xfId="0" applyNumberFormat="1" applyFill="1"/>
    <xf numFmtId="2" fontId="1" fillId="10" borderId="0" xfId="0" applyNumberFormat="1" applyFont="1" applyFill="1"/>
    <xf numFmtId="0" fontId="1" fillId="2" borderId="0" xfId="0" applyFont="1" applyFill="1"/>
    <xf numFmtId="0" fontId="1" fillId="9" borderId="0" xfId="0" applyFont="1" applyFill="1"/>
    <xf numFmtId="2" fontId="0" fillId="9" borderId="0" xfId="0" applyNumberFormat="1" applyFill="1"/>
    <xf numFmtId="0" fontId="1" fillId="8" borderId="0" xfId="0" applyFont="1" applyFill="1"/>
    <xf numFmtId="0" fontId="1" fillId="7" borderId="0" xfId="0" applyFont="1" applyFill="1"/>
    <xf numFmtId="2" fontId="0" fillId="7" borderId="0" xfId="0" applyNumberFormat="1" applyFill="1"/>
    <xf numFmtId="0" fontId="1" fillId="11" borderId="0" xfId="0" applyFont="1" applyFill="1"/>
    <xf numFmtId="0" fontId="0" fillId="11" borderId="0" xfId="0" applyFill="1"/>
    <xf numFmtId="2" fontId="0" fillId="11" borderId="0" xfId="0" applyNumberFormat="1" applyFill="1"/>
    <xf numFmtId="0" fontId="14" fillId="4" borderId="0" xfId="0" applyFont="1" applyFill="1"/>
    <xf numFmtId="0" fontId="11" fillId="4" borderId="0" xfId="0" applyFont="1" applyFill="1"/>
    <xf numFmtId="2" fontId="11" fillId="4" borderId="0" xfId="0" applyNumberFormat="1" applyFont="1" applyFill="1"/>
    <xf numFmtId="2" fontId="11" fillId="0" borderId="0" xfId="0" applyNumberFormat="1" applyFont="1" applyFill="1"/>
    <xf numFmtId="0" fontId="1" fillId="12" borderId="0" xfId="0" applyFont="1" applyFill="1"/>
    <xf numFmtId="0" fontId="0" fillId="12" borderId="0" xfId="0" applyFill="1"/>
    <xf numFmtId="2" fontId="0" fillId="12" borderId="0" xfId="0" applyNumberFormat="1" applyFill="1"/>
    <xf numFmtId="0" fontId="14" fillId="13" borderId="0" xfId="0" applyFont="1" applyFill="1"/>
    <xf numFmtId="0" fontId="11" fillId="13" borderId="0" xfId="0" applyFont="1" applyFill="1"/>
    <xf numFmtId="2" fontId="11" fillId="13" borderId="0" xfId="0" applyNumberFormat="1" applyFont="1" applyFill="1"/>
    <xf numFmtId="0" fontId="1" fillId="0" borderId="0" xfId="0" applyFont="1" applyFill="1"/>
    <xf numFmtId="0" fontId="14" fillId="0" borderId="0" xfId="0" applyFont="1" applyFill="1"/>
    <xf numFmtId="0" fontId="0" fillId="0" borderId="0" xfId="0" applyAlignment="1">
      <alignment horizontal="left"/>
    </xf>
    <xf numFmtId="164" fontId="0" fillId="0" borderId="0" xfId="1" applyNumberFormat="1" applyFont="1" applyAlignment="1">
      <alignment horizontal="center"/>
    </xf>
    <xf numFmtId="167" fontId="0" fillId="0" borderId="0" xfId="0" applyNumberFormat="1" applyAlignment="1">
      <alignment horizontal="center"/>
    </xf>
    <xf numFmtId="166" fontId="0" fillId="0" borderId="0" xfId="0" applyNumberFormat="1" applyAlignment="1">
      <alignment horizontal="center"/>
    </xf>
    <xf numFmtId="0" fontId="0" fillId="10" borderId="0" xfId="0" applyFill="1" applyAlignment="1">
      <alignment horizontal="center"/>
    </xf>
    <xf numFmtId="1" fontId="0" fillId="10" borderId="0" xfId="0" applyNumberFormat="1" applyFill="1" applyAlignment="1">
      <alignment horizontal="center"/>
    </xf>
    <xf numFmtId="2" fontId="0" fillId="0" borderId="0" xfId="0" applyNumberFormat="1" applyAlignment="1">
      <alignment horizontal="center"/>
    </xf>
    <xf numFmtId="9" fontId="0" fillId="10" borderId="0" xfId="1" applyFont="1" applyFill="1" applyAlignment="1">
      <alignment horizontal="center"/>
    </xf>
    <xf numFmtId="164" fontId="0" fillId="10" borderId="0" xfId="1" applyNumberFormat="1" applyFont="1" applyFill="1" applyAlignment="1">
      <alignment horizontal="center"/>
    </xf>
    <xf numFmtId="165" fontId="0" fillId="10" borderId="0" xfId="0" applyNumberFormat="1" applyFill="1" applyAlignment="1">
      <alignment horizontal="center"/>
    </xf>
    <xf numFmtId="2" fontId="0" fillId="10" borderId="0" xfId="0" applyNumberFormat="1" applyFill="1" applyAlignment="1">
      <alignment horizontal="center"/>
    </xf>
    <xf numFmtId="0" fontId="0" fillId="0" borderId="0" xfId="0" applyAlignment="1">
      <alignment vertical="center"/>
    </xf>
    <xf numFmtId="9" fontId="1" fillId="0" borderId="0" xfId="1" applyFont="1" applyFill="1" applyAlignment="1" applyProtection="1"/>
    <xf numFmtId="0" fontId="0" fillId="10" borderId="7" xfId="0" applyFill="1" applyBorder="1"/>
    <xf numFmtId="0" fontId="0" fillId="10" borderId="0" xfId="0" applyFill="1" applyBorder="1"/>
    <xf numFmtId="0" fontId="0" fillId="10" borderId="3" xfId="0" applyFill="1" applyBorder="1"/>
    <xf numFmtId="0" fontId="0" fillId="10" borderId="7" xfId="0" applyFill="1" applyBorder="1" applyAlignment="1">
      <alignment horizontal="center"/>
    </xf>
    <xf numFmtId="0" fontId="0" fillId="10" borderId="0" xfId="0" applyFill="1" applyBorder="1" applyAlignment="1">
      <alignment horizontal="center"/>
    </xf>
    <xf numFmtId="0" fontId="0" fillId="10" borderId="3" xfId="0" applyFill="1" applyBorder="1" applyAlignment="1">
      <alignment horizontal="center"/>
    </xf>
    <xf numFmtId="0" fontId="0" fillId="10" borderId="8" xfId="0" applyFill="1" applyBorder="1" applyAlignment="1">
      <alignment horizontal="center"/>
    </xf>
    <xf numFmtId="0" fontId="0" fillId="10" borderId="9" xfId="0" applyFill="1" applyBorder="1" applyAlignment="1">
      <alignment horizontal="center"/>
    </xf>
    <xf numFmtId="0" fontId="0" fillId="10" borderId="10" xfId="0" applyFill="1" applyBorder="1" applyAlignment="1">
      <alignment horizontal="center"/>
    </xf>
    <xf numFmtId="1" fontId="0" fillId="10" borderId="0" xfId="0" applyNumberFormat="1" applyFill="1" applyBorder="1" applyAlignment="1">
      <alignment horizontal="center"/>
    </xf>
    <xf numFmtId="1" fontId="0" fillId="10" borderId="3" xfId="0" applyNumberFormat="1" applyFill="1" applyBorder="1" applyAlignment="1">
      <alignment horizontal="center"/>
    </xf>
    <xf numFmtId="1" fontId="0" fillId="10" borderId="9" xfId="0" applyNumberFormat="1" applyFill="1" applyBorder="1" applyAlignment="1">
      <alignment horizontal="center"/>
    </xf>
    <xf numFmtId="1" fontId="0" fillId="10" borderId="10" xfId="0" applyNumberFormat="1" applyFill="1" applyBorder="1" applyAlignment="1">
      <alignment horizontal="center"/>
    </xf>
    <xf numFmtId="0" fontId="0" fillId="7" borderId="0" xfId="0" applyFill="1" applyAlignment="1">
      <alignment horizontal="right"/>
    </xf>
    <xf numFmtId="0" fontId="0" fillId="7" borderId="0" xfId="0" applyFill="1" applyAlignment="1">
      <alignment horizontal="right" vertical="top"/>
    </xf>
    <xf numFmtId="0" fontId="0" fillId="7" borderId="0" xfId="0" applyFill="1" applyAlignment="1">
      <alignment horizontal="right" vertical="top" wrapText="1"/>
    </xf>
    <xf numFmtId="0" fontId="0" fillId="10" borderId="11" xfId="0" applyFill="1" applyBorder="1"/>
    <xf numFmtId="0" fontId="0" fillId="10" borderId="12" xfId="0" applyFill="1" applyBorder="1"/>
    <xf numFmtId="0" fontId="0" fillId="10" borderId="13" xfId="0" applyFill="1" applyBorder="1"/>
    <xf numFmtId="0" fontId="0" fillId="10" borderId="7" xfId="0" applyFill="1" applyBorder="1" applyAlignment="1">
      <alignment horizontal="right"/>
    </xf>
    <xf numFmtId="1" fontId="0" fillId="10" borderId="0" xfId="0" applyNumberFormat="1" applyFill="1" applyBorder="1"/>
    <xf numFmtId="0" fontId="0" fillId="10" borderId="7" xfId="0" applyFill="1" applyBorder="1" applyAlignment="1">
      <alignment horizontal="right" vertical="top"/>
    </xf>
    <xf numFmtId="165" fontId="0" fillId="10" borderId="0" xfId="0" applyNumberFormat="1" applyFill="1" applyBorder="1" applyAlignment="1">
      <alignment vertical="top"/>
    </xf>
    <xf numFmtId="0" fontId="0" fillId="10" borderId="0" xfId="0" applyFill="1" applyBorder="1" applyAlignment="1">
      <alignment vertical="top"/>
    </xf>
    <xf numFmtId="0" fontId="0" fillId="10" borderId="3" xfId="0" applyFill="1" applyBorder="1" applyAlignment="1">
      <alignment vertical="top"/>
    </xf>
    <xf numFmtId="0" fontId="0" fillId="10" borderId="8" xfId="0" applyFill="1" applyBorder="1" applyAlignment="1">
      <alignment horizontal="right" vertical="top" wrapText="1"/>
    </xf>
    <xf numFmtId="0" fontId="0" fillId="10" borderId="9" xfId="0" applyFill="1" applyBorder="1" applyAlignment="1">
      <alignment vertical="top"/>
    </xf>
    <xf numFmtId="0" fontId="0" fillId="10" borderId="10" xfId="0" applyFill="1" applyBorder="1" applyAlignment="1">
      <alignment vertical="top"/>
    </xf>
    <xf numFmtId="0" fontId="0" fillId="9" borderId="1" xfId="0" applyFill="1" applyBorder="1"/>
    <xf numFmtId="0" fontId="0" fillId="9" borderId="0" xfId="0" applyFont="1" applyFill="1" applyAlignment="1">
      <alignment vertical="top" wrapText="1"/>
    </xf>
    <xf numFmtId="0" fontId="1" fillId="10" borderId="1" xfId="0" applyFont="1" applyFill="1" applyBorder="1"/>
    <xf numFmtId="0" fontId="0" fillId="9" borderId="1" xfId="0" applyFill="1" applyBorder="1" applyAlignment="1">
      <alignment horizontal="center"/>
    </xf>
    <xf numFmtId="165" fontId="0" fillId="9" borderId="0" xfId="0" applyNumberFormat="1" applyFill="1" applyAlignment="1">
      <alignment horizontal="center"/>
    </xf>
    <xf numFmtId="0" fontId="0" fillId="9" borderId="0" xfId="0" applyFill="1" applyAlignment="1">
      <alignment horizontal="center"/>
    </xf>
    <xf numFmtId="0" fontId="1" fillId="0" borderId="0" xfId="0" applyFont="1" applyFill="1" applyAlignment="1">
      <alignment horizontal="right"/>
    </xf>
    <xf numFmtId="0" fontId="1" fillId="14" borderId="0" xfId="0" applyFont="1" applyFill="1"/>
    <xf numFmtId="0" fontId="0" fillId="14" borderId="0" xfId="0" applyFill="1"/>
    <xf numFmtId="2" fontId="0" fillId="14" borderId="0" xfId="0" applyNumberFormat="1" applyFill="1"/>
    <xf numFmtId="0" fontId="0" fillId="14" borderId="0" xfId="0" applyFill="1" applyAlignment="1">
      <alignment horizontal="left"/>
    </xf>
    <xf numFmtId="0" fontId="0" fillId="14" borderId="0" xfId="0" applyFill="1" applyAlignment="1">
      <alignment horizontal="center"/>
    </xf>
    <xf numFmtId="9" fontId="0" fillId="14" borderId="0" xfId="0" applyNumberFormat="1" applyFill="1" applyAlignment="1">
      <alignment horizontal="center"/>
    </xf>
    <xf numFmtId="0" fontId="1" fillId="14" borderId="0" xfId="0" applyFont="1" applyFill="1" applyAlignment="1">
      <alignment vertical="top"/>
    </xf>
    <xf numFmtId="0" fontId="0" fillId="10" borderId="0" xfId="0" applyFill="1" applyAlignment="1">
      <alignment horizontal="left"/>
    </xf>
    <xf numFmtId="0" fontId="0" fillId="9" borderId="0" xfId="0" applyFill="1" applyAlignment="1">
      <alignment horizontal="left"/>
    </xf>
    <xf numFmtId="0" fontId="1" fillId="10" borderId="0" xfId="0" applyFont="1" applyFill="1" applyAlignment="1">
      <alignment horizontal="left"/>
    </xf>
    <xf numFmtId="0" fontId="0" fillId="15" borderId="0" xfId="0" applyFill="1"/>
    <xf numFmtId="0" fontId="16" fillId="9" borderId="0" xfId="0" applyFont="1" applyFill="1"/>
    <xf numFmtId="0" fontId="1" fillId="9" borderId="0" xfId="0" applyFont="1" applyFill="1" applyAlignment="1">
      <alignment horizontal="left"/>
    </xf>
    <xf numFmtId="0" fontId="1" fillId="15" borderId="0" xfId="0" applyFont="1" applyFill="1"/>
    <xf numFmtId="167" fontId="0" fillId="0" borderId="0" xfId="0" applyNumberFormat="1" applyFill="1" applyAlignment="1"/>
    <xf numFmtId="0" fontId="11" fillId="0" borderId="0" xfId="0" applyFont="1" applyFill="1" applyAlignment="1"/>
    <xf numFmtId="0" fontId="0" fillId="0" borderId="0" xfId="0" applyFill="1" applyAlignment="1">
      <alignment horizontal="right"/>
    </xf>
    <xf numFmtId="2" fontId="0" fillId="0" borderId="0" xfId="0" applyNumberFormat="1" applyFill="1" applyAlignment="1"/>
    <xf numFmtId="164" fontId="0" fillId="0" borderId="0" xfId="1" applyNumberFormat="1" applyFont="1" applyFill="1" applyAlignment="1"/>
    <xf numFmtId="1" fontId="0" fillId="0" borderId="0" xfId="0" applyNumberFormat="1" applyFill="1" applyAlignment="1"/>
    <xf numFmtId="164" fontId="0" fillId="0" borderId="0" xfId="0" applyNumberFormat="1" applyFill="1" applyAlignment="1"/>
    <xf numFmtId="0" fontId="0" fillId="0" borderId="1" xfId="0" applyBorder="1" applyAlignment="1">
      <alignment horizontal="center"/>
    </xf>
    <xf numFmtId="165" fontId="1" fillId="10" borderId="1" xfId="0" applyNumberFormat="1" applyFont="1" applyFill="1" applyBorder="1" applyAlignment="1">
      <alignment horizontal="center"/>
    </xf>
    <xf numFmtId="168" fontId="0" fillId="7" borderId="0" xfId="1" applyNumberFormat="1" applyFont="1" applyFill="1"/>
    <xf numFmtId="168" fontId="0" fillId="7" borderId="0" xfId="1" applyNumberFormat="1" applyFont="1" applyFill="1" applyAlignment="1">
      <alignment vertical="top"/>
    </xf>
    <xf numFmtId="0" fontId="0" fillId="0" borderId="1" xfId="0" applyFill="1" applyBorder="1" applyAlignment="1"/>
    <xf numFmtId="2" fontId="11" fillId="0" borderId="0" xfId="0" applyNumberFormat="1" applyFont="1" applyAlignment="1">
      <alignment horizontal="center"/>
    </xf>
    <xf numFmtId="167" fontId="11" fillId="0" borderId="0" xfId="0" applyNumberFormat="1" applyFont="1" applyAlignment="1">
      <alignment horizontal="center"/>
    </xf>
    <xf numFmtId="0" fontId="1" fillId="16" borderId="0" xfId="0" applyFont="1" applyFill="1"/>
    <xf numFmtId="2" fontId="14" fillId="16" borderId="0" xfId="0" applyNumberFormat="1" applyFont="1" applyFill="1" applyAlignment="1">
      <alignment horizontal="center"/>
    </xf>
    <xf numFmtId="0" fontId="0" fillId="16" borderId="0" xfId="0" applyFill="1"/>
    <xf numFmtId="0" fontId="0" fillId="0" borderId="0" xfId="0" applyBorder="1"/>
    <xf numFmtId="10" fontId="11" fillId="0" borderId="0" xfId="0" applyNumberFormat="1" applyFont="1" applyFill="1" applyAlignment="1">
      <alignment horizontal="center"/>
    </xf>
    <xf numFmtId="2" fontId="11" fillId="0" borderId="0" xfId="0" applyNumberFormat="1" applyFont="1" applyFill="1" applyAlignment="1">
      <alignment horizontal="center"/>
    </xf>
    <xf numFmtId="0" fontId="0" fillId="5" borderId="0" xfId="0" applyFill="1"/>
    <xf numFmtId="2" fontId="0" fillId="0" borderId="0" xfId="0" applyNumberFormat="1" applyBorder="1"/>
    <xf numFmtId="9" fontId="11" fillId="0" borderId="0" xfId="1" applyFont="1" applyFill="1" applyAlignment="1">
      <alignment horizontal="center"/>
    </xf>
    <xf numFmtId="0" fontId="1" fillId="0" borderId="0" xfId="0" applyFont="1" applyFill="1" applyBorder="1"/>
    <xf numFmtId="0" fontId="1" fillId="0" borderId="0" xfId="0" applyFont="1" applyFill="1" applyBorder="1" applyAlignment="1">
      <alignment horizontal="center" wrapText="1"/>
    </xf>
    <xf numFmtId="0" fontId="1" fillId="0" borderId="0" xfId="0" applyFont="1" applyFill="1" applyBorder="1" applyAlignment="1">
      <alignment wrapText="1"/>
    </xf>
    <xf numFmtId="9" fontId="1" fillId="0" borderId="0" xfId="0" applyNumberFormat="1" applyFont="1" applyFill="1" applyBorder="1" applyAlignment="1">
      <alignment horizontal="center" wrapText="1"/>
    </xf>
    <xf numFmtId="0" fontId="0" fillId="0" borderId="0" xfId="0" applyFill="1" applyBorder="1"/>
    <xf numFmtId="165" fontId="0" fillId="0" borderId="0" xfId="0" applyNumberFormat="1" applyBorder="1"/>
    <xf numFmtId="0" fontId="1" fillId="12" borderId="0" xfId="0" applyFont="1" applyFill="1" applyAlignment="1">
      <alignment wrapText="1"/>
    </xf>
    <xf numFmtId="0" fontId="1" fillId="12" borderId="2" xfId="0" applyFont="1" applyFill="1" applyBorder="1" applyAlignment="1">
      <alignment horizontal="center" wrapText="1"/>
    </xf>
    <xf numFmtId="0" fontId="1" fillId="12" borderId="0" xfId="0" applyFont="1" applyFill="1" applyBorder="1" applyAlignment="1">
      <alignment horizontal="center" wrapText="1"/>
    </xf>
    <xf numFmtId="9" fontId="1" fillId="12" borderId="2" xfId="0" applyNumberFormat="1" applyFont="1" applyFill="1" applyBorder="1" applyAlignment="1">
      <alignment horizontal="center" wrapText="1"/>
    </xf>
    <xf numFmtId="165" fontId="0" fillId="4" borderId="0" xfId="0" applyNumberFormat="1" applyFill="1" applyAlignment="1">
      <alignment vertical="center" wrapText="1"/>
    </xf>
    <xf numFmtId="1" fontId="0" fillId="12" borderId="0" xfId="0" applyNumberFormat="1" applyFill="1" applyAlignment="1">
      <alignment vertical="center" wrapText="1"/>
    </xf>
    <xf numFmtId="2" fontId="0" fillId="12" borderId="0" xfId="0" applyNumberFormat="1" applyFill="1" applyAlignment="1">
      <alignment horizontal="center"/>
    </xf>
    <xf numFmtId="0" fontId="0" fillId="12" borderId="0" xfId="0" applyFill="1" applyAlignment="1">
      <alignment horizontal="right" wrapText="1"/>
    </xf>
    <xf numFmtId="0" fontId="3" fillId="12" borderId="0" xfId="0" applyFont="1" applyFill="1" applyAlignment="1">
      <alignment horizontal="right" wrapText="1"/>
    </xf>
    <xf numFmtId="2" fontId="3" fillId="12" borderId="0" xfId="0" applyNumberFormat="1" applyFont="1" applyFill="1" applyAlignment="1">
      <alignment horizontal="right" wrapText="1"/>
    </xf>
    <xf numFmtId="165" fontId="0" fillId="12" borderId="0" xfId="0" applyNumberFormat="1" applyFill="1" applyAlignment="1">
      <alignment horizontal="right" wrapText="1"/>
    </xf>
    <xf numFmtId="2" fontId="3" fillId="0" borderId="0" xfId="0" applyNumberFormat="1" applyFont="1" applyFill="1" applyAlignment="1">
      <alignment horizontal="center"/>
    </xf>
    <xf numFmtId="165" fontId="0" fillId="12" borderId="0" xfId="0" applyNumberFormat="1" applyFill="1" applyAlignment="1">
      <alignment horizontal="right"/>
    </xf>
    <xf numFmtId="165" fontId="0" fillId="12" borderId="0" xfId="0" applyNumberFormat="1" applyFill="1"/>
    <xf numFmtId="165" fontId="0" fillId="12" borderId="0" xfId="0" applyNumberFormat="1" applyFill="1" applyAlignment="1">
      <alignment vertical="center" wrapText="1"/>
    </xf>
    <xf numFmtId="165" fontId="0" fillId="0" borderId="0" xfId="0" applyNumberFormat="1" applyFill="1" applyAlignment="1">
      <alignment vertical="center" wrapText="1"/>
    </xf>
    <xf numFmtId="0" fontId="0" fillId="0" borderId="0" xfId="0" applyFill="1" applyAlignment="1">
      <alignment horizontal="center" vertical="center" wrapText="1"/>
    </xf>
    <xf numFmtId="1" fontId="0" fillId="0" borderId="0" xfId="0" applyNumberFormat="1" applyFill="1"/>
    <xf numFmtId="0" fontId="0" fillId="17" borderId="0" xfId="0" applyFill="1"/>
    <xf numFmtId="1" fontId="0" fillId="17" borderId="0" xfId="0" applyNumberFormat="1" applyFill="1"/>
    <xf numFmtId="165" fontId="0" fillId="17" borderId="0" xfId="0" applyNumberFormat="1" applyFill="1"/>
    <xf numFmtId="167" fontId="0" fillId="0" borderId="0" xfId="0" applyNumberFormat="1" applyFill="1"/>
    <xf numFmtId="0" fontId="18" fillId="0" borderId="0" xfId="0" applyFont="1"/>
    <xf numFmtId="0" fontId="18" fillId="17" borderId="11" xfId="0" applyFont="1" applyFill="1" applyBorder="1"/>
    <xf numFmtId="0" fontId="18" fillId="17" borderId="12" xfId="0" applyFont="1" applyFill="1" applyBorder="1"/>
    <xf numFmtId="0" fontId="18" fillId="17" borderId="13" xfId="0" applyFont="1" applyFill="1" applyBorder="1"/>
    <xf numFmtId="0" fontId="18" fillId="17" borderId="0" xfId="0" applyFont="1" applyFill="1" applyBorder="1"/>
    <xf numFmtId="0" fontId="18" fillId="0" borderId="0" xfId="0" applyFont="1" applyFill="1" applyBorder="1"/>
    <xf numFmtId="0" fontId="18" fillId="12" borderId="11" xfId="0" applyFont="1" applyFill="1" applyBorder="1"/>
    <xf numFmtId="0" fontId="18" fillId="12" borderId="12" xfId="0" applyFont="1" applyFill="1" applyBorder="1"/>
    <xf numFmtId="0" fontId="18" fillId="12" borderId="13" xfId="0" applyFont="1" applyFill="1" applyBorder="1"/>
    <xf numFmtId="0" fontId="18" fillId="12" borderId="0" xfId="0" applyFont="1" applyFill="1" applyBorder="1"/>
    <xf numFmtId="0" fontId="18" fillId="6" borderId="0" xfId="0" applyFont="1" applyFill="1" applyBorder="1"/>
    <xf numFmtId="0" fontId="1" fillId="17" borderId="11" xfId="0" applyFont="1" applyFill="1" applyBorder="1"/>
    <xf numFmtId="0" fontId="0" fillId="17" borderId="12" xfId="0" applyFill="1" applyBorder="1"/>
    <xf numFmtId="0" fontId="0" fillId="17" borderId="13" xfId="0" applyFill="1" applyBorder="1"/>
    <xf numFmtId="0" fontId="1" fillId="17" borderId="15" xfId="0" applyFont="1" applyFill="1" applyBorder="1"/>
    <xf numFmtId="0" fontId="1" fillId="17" borderId="0" xfId="0" applyFont="1" applyFill="1" applyBorder="1"/>
    <xf numFmtId="0" fontId="1" fillId="12" borderId="11" xfId="0" applyFont="1" applyFill="1" applyBorder="1"/>
    <xf numFmtId="0" fontId="0" fillId="12" borderId="12" xfId="0" applyFill="1" applyBorder="1"/>
    <xf numFmtId="0" fontId="0" fillId="12" borderId="13" xfId="0" applyFill="1" applyBorder="1"/>
    <xf numFmtId="0" fontId="1" fillId="12" borderId="15" xfId="0" applyFont="1" applyFill="1" applyBorder="1"/>
    <xf numFmtId="0" fontId="1" fillId="12" borderId="0" xfId="0" applyFont="1" applyFill="1" applyBorder="1"/>
    <xf numFmtId="0" fontId="0" fillId="6" borderId="0" xfId="0" applyFill="1" applyBorder="1"/>
    <xf numFmtId="0" fontId="0" fillId="17" borderId="7" xfId="0" applyFill="1" applyBorder="1"/>
    <xf numFmtId="0" fontId="0" fillId="17" borderId="0" xfId="0" applyFill="1" applyBorder="1"/>
    <xf numFmtId="0" fontId="0" fillId="17" borderId="16" xfId="0" applyFill="1" applyBorder="1"/>
    <xf numFmtId="0" fontId="0" fillId="17" borderId="17" xfId="0" applyFill="1" applyBorder="1"/>
    <xf numFmtId="0" fontId="0" fillId="17" borderId="3" xfId="0" applyFill="1" applyBorder="1"/>
    <xf numFmtId="0" fontId="0" fillId="17" borderId="18" xfId="0" applyFill="1" applyBorder="1"/>
    <xf numFmtId="0" fontId="1" fillId="17" borderId="0" xfId="0" applyFont="1" applyFill="1" applyAlignment="1"/>
    <xf numFmtId="0" fontId="0" fillId="12" borderId="7" xfId="0" applyFill="1" applyBorder="1"/>
    <xf numFmtId="0" fontId="0" fillId="12" borderId="0" xfId="0" applyFill="1" applyBorder="1"/>
    <xf numFmtId="0" fontId="0" fillId="12" borderId="16" xfId="0" applyFill="1" applyBorder="1"/>
    <xf numFmtId="0" fontId="0" fillId="12" borderId="17" xfId="0" applyFill="1" applyBorder="1"/>
    <xf numFmtId="0" fontId="0" fillId="12" borderId="3" xfId="0" applyFill="1" applyBorder="1"/>
    <xf numFmtId="0" fontId="0" fillId="12" borderId="18" xfId="0" applyFill="1" applyBorder="1"/>
    <xf numFmtId="0" fontId="1" fillId="12" borderId="0" xfId="0" applyFont="1" applyFill="1" applyAlignment="1"/>
    <xf numFmtId="0" fontId="0" fillId="17" borderId="8" xfId="0" applyFill="1" applyBorder="1"/>
    <xf numFmtId="0" fontId="0" fillId="17" borderId="9" xfId="0" applyFill="1" applyBorder="1"/>
    <xf numFmtId="0" fontId="1" fillId="17" borderId="9" xfId="0" applyFont="1" applyFill="1" applyBorder="1"/>
    <xf numFmtId="0" fontId="0" fillId="17" borderId="10" xfId="0" applyFill="1" applyBorder="1"/>
    <xf numFmtId="0" fontId="0" fillId="17" borderId="20" xfId="0" applyFill="1" applyBorder="1"/>
    <xf numFmtId="0" fontId="0" fillId="12" borderId="8" xfId="0" applyFill="1" applyBorder="1"/>
    <xf numFmtId="0" fontId="0" fillId="12" borderId="9" xfId="0" applyFill="1" applyBorder="1"/>
    <xf numFmtId="0" fontId="1" fillId="12" borderId="9" xfId="0" applyFont="1" applyFill="1" applyBorder="1"/>
    <xf numFmtId="0" fontId="0" fillId="12" borderId="10" xfId="0" applyFill="1" applyBorder="1"/>
    <xf numFmtId="0" fontId="0" fillId="12" borderId="20" xfId="0" applyFill="1" applyBorder="1"/>
    <xf numFmtId="0" fontId="11" fillId="12" borderId="0" xfId="0" applyFont="1" applyFill="1" applyBorder="1"/>
    <xf numFmtId="2" fontId="0" fillId="0" borderId="0" xfId="0" applyNumberFormat="1" applyFill="1" applyBorder="1"/>
    <xf numFmtId="11" fontId="0" fillId="12" borderId="0" xfId="0" applyNumberFormat="1" applyFill="1"/>
    <xf numFmtId="0" fontId="0" fillId="12" borderId="0" xfId="0" applyNumberFormat="1" applyFill="1"/>
    <xf numFmtId="1" fontId="0" fillId="12" borderId="0" xfId="0" applyNumberFormat="1" applyFill="1"/>
    <xf numFmtId="1" fontId="0" fillId="12" borderId="0" xfId="0" applyNumberFormat="1" applyFill="1" applyBorder="1"/>
    <xf numFmtId="0" fontId="16" fillId="2" borderId="0" xfId="0" applyFont="1" applyFill="1"/>
    <xf numFmtId="164" fontId="3" fillId="0" borderId="0" xfId="0" applyNumberFormat="1" applyFont="1" applyFill="1" applyAlignment="1">
      <alignment horizontal="center"/>
    </xf>
    <xf numFmtId="0" fontId="1" fillId="0" borderId="0" xfId="0" applyFont="1" applyAlignment="1">
      <alignment horizontal="right"/>
    </xf>
    <xf numFmtId="164" fontId="0" fillId="0" borderId="0" xfId="1" applyNumberFormat="1" applyFont="1"/>
    <xf numFmtId="0" fontId="11" fillId="0" borderId="0" xfId="0" applyFont="1"/>
    <xf numFmtId="2" fontId="0" fillId="12" borderId="0" xfId="0" applyNumberFormat="1" applyFill="1" applyAlignment="1">
      <alignment vertical="center" wrapText="1"/>
    </xf>
    <xf numFmtId="0" fontId="4" fillId="0" borderId="0" xfId="0" applyFont="1" applyFill="1"/>
    <xf numFmtId="0" fontId="0" fillId="0" borderId="0" xfId="0" applyFont="1" applyFill="1"/>
    <xf numFmtId="164" fontId="0" fillId="0" borderId="0" xfId="1" applyNumberFormat="1" applyFont="1" applyFill="1"/>
    <xf numFmtId="0" fontId="4" fillId="2" borderId="0" xfId="0" applyFont="1" applyFill="1"/>
    <xf numFmtId="0" fontId="1" fillId="11" borderId="0" xfId="0" applyFont="1" applyFill="1" applyAlignment="1">
      <alignment wrapText="1"/>
    </xf>
    <xf numFmtId="0" fontId="1" fillId="11" borderId="2" xfId="0" applyFont="1" applyFill="1" applyBorder="1" applyAlignment="1">
      <alignment horizontal="center" wrapText="1"/>
    </xf>
    <xf numFmtId="0" fontId="1" fillId="11" borderId="0" xfId="0" applyFont="1" applyFill="1" applyBorder="1" applyAlignment="1">
      <alignment horizontal="center" wrapText="1"/>
    </xf>
    <xf numFmtId="9" fontId="1" fillId="11" borderId="2" xfId="0" applyNumberFormat="1" applyFont="1" applyFill="1" applyBorder="1" applyAlignment="1">
      <alignment horizontal="center" wrapText="1"/>
    </xf>
    <xf numFmtId="1" fontId="0" fillId="11" borderId="0" xfId="0" applyNumberFormat="1" applyFill="1" applyAlignment="1">
      <alignment vertical="center" wrapText="1"/>
    </xf>
    <xf numFmtId="2" fontId="0" fillId="11" borderId="0" xfId="0" applyNumberFormat="1" applyFill="1" applyAlignment="1">
      <alignment horizontal="center"/>
    </xf>
    <xf numFmtId="165" fontId="0" fillId="11" borderId="0" xfId="0" applyNumberFormat="1" applyFill="1"/>
    <xf numFmtId="0" fontId="0" fillId="11" borderId="0" xfId="0" applyFill="1" applyAlignment="1">
      <alignment horizontal="right" wrapText="1"/>
    </xf>
    <xf numFmtId="0" fontId="3" fillId="11" borderId="0" xfId="0" applyFont="1" applyFill="1" applyAlignment="1">
      <alignment horizontal="right" wrapText="1"/>
    </xf>
    <xf numFmtId="165" fontId="0" fillId="11" borderId="0" xfId="0" applyNumberFormat="1" applyFill="1" applyAlignment="1">
      <alignment horizontal="right" wrapText="1"/>
    </xf>
    <xf numFmtId="165" fontId="0" fillId="11" borderId="0" xfId="0" applyNumberFormat="1" applyFill="1" applyAlignment="1">
      <alignment horizontal="right"/>
    </xf>
    <xf numFmtId="165" fontId="0" fillId="11" borderId="0" xfId="0" applyNumberFormat="1" applyFill="1" applyAlignment="1">
      <alignment vertical="center" wrapText="1"/>
    </xf>
    <xf numFmtId="1" fontId="0" fillId="0" borderId="0" xfId="0" applyNumberFormat="1" applyFill="1" applyAlignment="1">
      <alignment horizontal="right"/>
    </xf>
    <xf numFmtId="167" fontId="1" fillId="0" borderId="0" xfId="0" applyNumberFormat="1" applyFont="1" applyFill="1"/>
    <xf numFmtId="1" fontId="1" fillId="0" borderId="0" xfId="0" applyNumberFormat="1" applyFont="1" applyFill="1"/>
    <xf numFmtId="0" fontId="18" fillId="14" borderId="11" xfId="0" applyFont="1" applyFill="1" applyBorder="1"/>
    <xf numFmtId="0" fontId="18" fillId="14" borderId="12" xfId="0" applyFont="1" applyFill="1" applyBorder="1"/>
    <xf numFmtId="0" fontId="18" fillId="14" borderId="14" xfId="0" applyFont="1" applyFill="1" applyBorder="1"/>
    <xf numFmtId="0" fontId="18" fillId="14" borderId="0" xfId="0" applyFont="1" applyFill="1" applyBorder="1"/>
    <xf numFmtId="0" fontId="1" fillId="14" borderId="11" xfId="0" applyFont="1" applyFill="1" applyBorder="1"/>
    <xf numFmtId="0" fontId="0" fillId="14" borderId="12" xfId="0" applyFill="1" applyBorder="1"/>
    <xf numFmtId="0" fontId="0" fillId="14" borderId="13" xfId="0" applyFill="1" applyBorder="1"/>
    <xf numFmtId="0" fontId="1" fillId="14" borderId="15" xfId="0" applyFont="1" applyFill="1" applyBorder="1"/>
    <xf numFmtId="0" fontId="1" fillId="14" borderId="0" xfId="0" applyFont="1" applyFill="1" applyBorder="1"/>
    <xf numFmtId="0" fontId="0" fillId="14" borderId="7" xfId="0" applyFill="1" applyBorder="1"/>
    <xf numFmtId="0" fontId="0" fillId="14" borderId="0" xfId="0" applyFill="1" applyBorder="1"/>
    <xf numFmtId="0" fontId="0" fillId="14" borderId="16" xfId="0" applyFill="1" applyBorder="1"/>
    <xf numFmtId="0" fontId="0" fillId="14" borderId="17" xfId="0" applyFill="1" applyBorder="1"/>
    <xf numFmtId="0" fontId="0" fillId="14" borderId="19" xfId="0" applyFill="1" applyBorder="1"/>
    <xf numFmtId="0" fontId="0" fillId="14" borderId="18" xfId="0" applyFill="1" applyBorder="1"/>
    <xf numFmtId="0" fontId="1" fillId="14" borderId="0" xfId="0" applyFont="1" applyFill="1" applyAlignment="1"/>
    <xf numFmtId="0" fontId="0" fillId="14" borderId="8" xfId="0" applyFill="1" applyBorder="1"/>
    <xf numFmtId="0" fontId="0" fillId="14" borderId="9" xfId="0" applyFill="1" applyBorder="1"/>
    <xf numFmtId="0" fontId="1" fillId="14" borderId="9" xfId="0" applyFont="1" applyFill="1" applyBorder="1"/>
    <xf numFmtId="0" fontId="0" fillId="14" borderId="10" xfId="0" applyFill="1" applyBorder="1"/>
    <xf numFmtId="0" fontId="0" fillId="14" borderId="20" xfId="0" applyFill="1" applyBorder="1"/>
    <xf numFmtId="1" fontId="0" fillId="14" borderId="0" xfId="0" applyNumberFormat="1" applyFill="1"/>
    <xf numFmtId="0" fontId="19" fillId="12" borderId="0" xfId="0" applyFont="1" applyFill="1"/>
    <xf numFmtId="0" fontId="0" fillId="12" borderId="0" xfId="0" applyFill="1" applyAlignment="1">
      <alignment horizontal="right"/>
    </xf>
    <xf numFmtId="0" fontId="11" fillId="0" borderId="0" xfId="0" applyFont="1" applyFill="1" applyAlignment="1">
      <alignment horizontal="center"/>
    </xf>
    <xf numFmtId="167" fontId="0" fillId="2" borderId="0" xfId="0" applyNumberFormat="1" applyFill="1" applyAlignment="1">
      <alignment vertical="center" wrapText="1"/>
    </xf>
    <xf numFmtId="1" fontId="0" fillId="17" borderId="0" xfId="0" applyNumberFormat="1" applyFill="1" applyBorder="1"/>
    <xf numFmtId="1" fontId="0" fillId="14" borderId="0" xfId="0" applyNumberFormat="1" applyFill="1" applyBorder="1"/>
    <xf numFmtId="0" fontId="0" fillId="12" borderId="0" xfId="0" applyFill="1" applyAlignment="1"/>
    <xf numFmtId="0" fontId="0" fillId="14" borderId="0" xfId="0" applyFill="1" applyAlignment="1"/>
    <xf numFmtId="0" fontId="1" fillId="0" borderId="0" xfId="0" applyFont="1" applyAlignment="1">
      <alignment horizontal="center" vertical="top" wrapText="1"/>
    </xf>
    <xf numFmtId="0" fontId="20" fillId="0" borderId="0" xfId="0" applyFont="1" applyAlignment="1">
      <alignment vertical="center"/>
    </xf>
    <xf numFmtId="0" fontId="21" fillId="0" borderId="0" xfId="0" applyFont="1" applyAlignment="1">
      <alignment vertical="center"/>
    </xf>
    <xf numFmtId="0" fontId="0" fillId="18" borderId="0" xfId="0" applyFill="1"/>
    <xf numFmtId="0" fontId="1" fillId="18" borderId="0" xfId="0" applyFont="1" applyFill="1"/>
    <xf numFmtId="0" fontId="0" fillId="18" borderId="0" xfId="0" applyFill="1" applyAlignment="1">
      <alignment horizontal="left"/>
    </xf>
    <xf numFmtId="0" fontId="0" fillId="2" borderId="0" xfId="0" applyFill="1" applyAlignment="1">
      <alignment horizontal="left"/>
    </xf>
    <xf numFmtId="0" fontId="0" fillId="15" borderId="0" xfId="0" applyFill="1" applyAlignment="1">
      <alignment horizontal="left"/>
    </xf>
    <xf numFmtId="49" fontId="7" fillId="4" borderId="1" xfId="0" applyNumberFormat="1" applyFont="1" applyFill="1" applyBorder="1" applyAlignment="1">
      <alignment horizontal="center"/>
    </xf>
    <xf numFmtId="49" fontId="7" fillId="2" borderId="1" xfId="0" applyNumberFormat="1" applyFont="1" applyFill="1" applyBorder="1" applyAlignment="1">
      <alignment horizontal="center"/>
    </xf>
    <xf numFmtId="0" fontId="6" fillId="3" borderId="0" xfId="0" applyFont="1" applyFill="1" applyAlignment="1">
      <alignment horizontal="center"/>
    </xf>
    <xf numFmtId="49" fontId="17" fillId="2" borderId="1" xfId="0" applyNumberFormat="1" applyFont="1" applyFill="1" applyBorder="1" applyAlignment="1">
      <alignment horizontal="center"/>
    </xf>
    <xf numFmtId="0" fontId="1" fillId="10" borderId="4" xfId="0" applyFont="1" applyFill="1" applyBorder="1" applyAlignment="1">
      <alignment horizontal="center"/>
    </xf>
    <xf numFmtId="0" fontId="1" fillId="10" borderId="5" xfId="0" applyFont="1" applyFill="1" applyBorder="1" applyAlignment="1">
      <alignment horizontal="center"/>
    </xf>
    <xf numFmtId="0" fontId="1" fillId="10" borderId="6" xfId="0" applyFont="1" applyFill="1" applyBorder="1" applyAlignment="1">
      <alignment horizontal="center"/>
    </xf>
    <xf numFmtId="0" fontId="15" fillId="10" borderId="0" xfId="0" applyFont="1" applyFill="1" applyBorder="1" applyAlignment="1">
      <alignment horizontal="center"/>
    </xf>
    <xf numFmtId="0" fontId="15" fillId="10" borderId="3" xfId="0" applyFont="1" applyFill="1" applyBorder="1" applyAlignment="1">
      <alignment horizontal="center"/>
    </xf>
    <xf numFmtId="0" fontId="0" fillId="10" borderId="4" xfId="0" applyFill="1" applyBorder="1" applyAlignment="1">
      <alignment horizontal="center"/>
    </xf>
    <xf numFmtId="0" fontId="0" fillId="10" borderId="5" xfId="0" applyFill="1" applyBorder="1" applyAlignment="1">
      <alignment horizontal="center"/>
    </xf>
    <xf numFmtId="0" fontId="0" fillId="10" borderId="6" xfId="0" applyFill="1" applyBorder="1" applyAlignment="1">
      <alignment horizontal="center"/>
    </xf>
    <xf numFmtId="0" fontId="1" fillId="12" borderId="1" xfId="0" applyFont="1" applyFill="1" applyBorder="1" applyAlignment="1">
      <alignment horizontal="center"/>
    </xf>
    <xf numFmtId="49" fontId="7" fillId="11" borderId="1" xfId="0" applyNumberFormat="1" applyFont="1" applyFill="1" applyBorder="1" applyAlignment="1">
      <alignment horizontal="center"/>
    </xf>
    <xf numFmtId="49" fontId="7" fillId="12" borderId="1" xfId="0" applyNumberFormat="1"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F8B446"/>
      <color rgb="FFB1700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1.xml"/><Relationship Id="rId1" Type="http://schemas.microsoft.com/office/2011/relationships/chartStyle" Target="style11.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8.xml"/><Relationship Id="rId1" Type="http://schemas.microsoft.com/office/2011/relationships/chartStyle" Target="style18.xml"/></Relationships>
</file>

<file path=xl/charts/_rels/chart22.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3.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4.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22.xml"/><Relationship Id="rId1" Type="http://schemas.microsoft.com/office/2011/relationships/chartStyle" Target="style22.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23.xml"/><Relationship Id="rId1" Type="http://schemas.microsoft.com/office/2011/relationships/chartStyle" Target="style23.xml"/></Relationships>
</file>

<file path=xl/charts/_rels/chart27.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8.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Increased area set-aside</a:t>
            </a:r>
          </a:p>
          <a:p>
            <a:pPr>
              <a:defRPr sz="1000"/>
            </a:pPr>
            <a:r>
              <a:rPr lang="sv-SE" sz="1000" b="0"/>
              <a:t>(x2)</a:t>
            </a:r>
          </a:p>
        </c:rich>
      </c:tx>
      <c:layout>
        <c:manualLayout>
          <c:xMode val="edge"/>
          <c:yMode val="edge"/>
          <c:x val="0.21476469978673041"/>
          <c:y val="9.789528054555326E-3"/>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0537739430852004"/>
          <c:y val="0.15538511169364808"/>
          <c:w val="0.71462124256390225"/>
          <c:h val="0.73765704402873522"/>
        </c:manualLayout>
      </c:layout>
      <c:scatterChart>
        <c:scatterStyle val="lineMarker"/>
        <c:varyColors val="0"/>
        <c:ser>
          <c:idx val="4"/>
          <c:order val="0"/>
          <c:tx>
            <c:strRef>
              <c:f>'4 Figures'!$C$4</c:f>
              <c:strCache>
                <c:ptCount val="1"/>
                <c:pt idx="0">
                  <c:v>Low subst. (0.42 ton/ton)</c:v>
                </c:pt>
              </c:strCache>
            </c:strRef>
          </c:tx>
          <c:spPr>
            <a:ln w="19050" cap="rnd" cmpd="sng" algn="ctr">
              <a:solidFill>
                <a:schemeClr val="accent4">
                  <a:lumMod val="60000"/>
                </a:schemeClr>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Figures'!$AD$7:$AD$37</c:f>
              <c:numCache>
                <c:formatCode>0.00</c:formatCode>
                <c:ptCount val="31"/>
                <c:pt idx="0">
                  <c:v>0</c:v>
                </c:pt>
                <c:pt idx="1">
                  <c:v>-3.7991440703999695</c:v>
                </c:pt>
                <c:pt idx="2">
                  <c:v>-1.9639182474109602</c:v>
                </c:pt>
                <c:pt idx="3">
                  <c:v>2.2165542055931322</c:v>
                </c:pt>
                <c:pt idx="4">
                  <c:v>5.8912423560754608</c:v>
                </c:pt>
                <c:pt idx="5">
                  <c:v>10.940782597215842</c:v>
                </c:pt>
                <c:pt idx="6">
                  <c:v>13.007819480579128</c:v>
                </c:pt>
                <c:pt idx="7">
                  <c:v>14.996676956035625</c:v>
                </c:pt>
                <c:pt idx="8">
                  <c:v>16.023064137353504</c:v>
                </c:pt>
                <c:pt idx="9">
                  <c:v>16.732304008795108</c:v>
                </c:pt>
                <c:pt idx="10">
                  <c:v>17.571480156954674</c:v>
                </c:pt>
                <c:pt idx="11">
                  <c:v>17.693692345620455</c:v>
                </c:pt>
                <c:pt idx="12">
                  <c:v>18.24585675151442</c:v>
                </c:pt>
                <c:pt idx="13">
                  <c:v>19.113775988510508</c:v>
                </c:pt>
                <c:pt idx="14">
                  <c:v>19.22220561602019</c:v>
                </c:pt>
                <c:pt idx="15">
                  <c:v>19.712139066801463</c:v>
                </c:pt>
                <c:pt idx="16">
                  <c:v>20.153659693952342</c:v>
                </c:pt>
                <c:pt idx="17">
                  <c:v>19.992650794655397</c:v>
                </c:pt>
                <c:pt idx="18">
                  <c:v>20.345166717360485</c:v>
                </c:pt>
                <c:pt idx="19">
                  <c:v>20.549960381765715</c:v>
                </c:pt>
                <c:pt idx="20">
                  <c:v>20.438636499260589</c:v>
                </c:pt>
                <c:pt idx="21">
                  <c:v>19.947234926738929</c:v>
                </c:pt>
                <c:pt idx="22">
                  <c:v>19.648450913341414</c:v>
                </c:pt>
                <c:pt idx="23">
                  <c:v>18.813455745451385</c:v>
                </c:pt>
                <c:pt idx="24">
                  <c:v>18.397641894628439</c:v>
                </c:pt>
                <c:pt idx="25">
                  <c:v>18.306231966081349</c:v>
                </c:pt>
                <c:pt idx="26">
                  <c:v>17.861951591924146</c:v>
                </c:pt>
                <c:pt idx="27">
                  <c:v>17.236807215685495</c:v>
                </c:pt>
                <c:pt idx="28">
                  <c:v>16.715904268516191</c:v>
                </c:pt>
                <c:pt idx="29">
                  <c:v>15.313383427687109</c:v>
                </c:pt>
                <c:pt idx="30">
                  <c:v>15.039788494840188</c:v>
                </c:pt>
              </c:numCache>
            </c:numRef>
          </c:yVal>
          <c:smooth val="0"/>
          <c:extLst>
            <c:ext xmlns:c16="http://schemas.microsoft.com/office/drawing/2014/chart" uri="{C3380CC4-5D6E-409C-BE32-E72D297353CC}">
              <c16:uniqueId val="{00000000-F529-4852-96A6-8763DBBFF089}"/>
            </c:ext>
          </c:extLst>
        </c:ser>
        <c:ser>
          <c:idx val="1"/>
          <c:order val="1"/>
          <c:tx>
            <c:strRef>
              <c:f>'4 Figures'!$C$3</c:f>
              <c:strCache>
                <c:ptCount val="1"/>
                <c:pt idx="0">
                  <c:v>Interm. subst. (0.65 ton/ton)</c:v>
                </c:pt>
              </c:strCache>
            </c:strRef>
          </c:tx>
          <c:spPr>
            <a:ln w="19050" cap="rnd" cmpd="sng" algn="ctr">
              <a:solidFill>
                <a:schemeClr val="accent4"/>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Figures'!$AB$7:$AB$37</c:f>
              <c:numCache>
                <c:formatCode>0.00</c:formatCode>
                <c:ptCount val="31"/>
                <c:pt idx="0">
                  <c:v>0</c:v>
                </c:pt>
                <c:pt idx="1">
                  <c:v>-4.7973767303999635</c:v>
                </c:pt>
                <c:pt idx="2">
                  <c:v>-3.9889679796536042</c:v>
                </c:pt>
                <c:pt idx="3">
                  <c:v>-0.5481866763510751</c:v>
                </c:pt>
                <c:pt idx="4">
                  <c:v>2.3999969594834241</c:v>
                </c:pt>
                <c:pt idx="5">
                  <c:v>7.1297762592417291</c:v>
                </c:pt>
                <c:pt idx="6">
                  <c:v>8.835618220189021</c:v>
                </c:pt>
                <c:pt idx="7">
                  <c:v>10.493023169827481</c:v>
                </c:pt>
                <c:pt idx="8">
                  <c:v>11.182363665432462</c:v>
                </c:pt>
                <c:pt idx="9">
                  <c:v>11.48449425193586</c:v>
                </c:pt>
                <c:pt idx="10">
                  <c:v>11.911729295397613</c:v>
                </c:pt>
                <c:pt idx="11">
                  <c:v>11.566564690086061</c:v>
                </c:pt>
                <c:pt idx="12">
                  <c:v>11.652592427658472</c:v>
                </c:pt>
                <c:pt idx="13">
                  <c:v>12.116807142263283</c:v>
                </c:pt>
                <c:pt idx="14">
                  <c:v>11.74500363511225</c:v>
                </c:pt>
                <c:pt idx="15">
                  <c:v>11.777498439780858</c:v>
                </c:pt>
                <c:pt idx="16">
                  <c:v>11.82092020430466</c:v>
                </c:pt>
                <c:pt idx="17">
                  <c:v>11.251029223976193</c:v>
                </c:pt>
                <c:pt idx="18">
                  <c:v>11.211825409677109</c:v>
                </c:pt>
                <c:pt idx="19">
                  <c:v>11.086679166572576</c:v>
                </c:pt>
                <c:pt idx="20">
                  <c:v>10.610165054384913</c:v>
                </c:pt>
                <c:pt idx="21">
                  <c:v>9.7666300373898807</c:v>
                </c:pt>
                <c:pt idx="22">
                  <c:v>9.0374999871783324</c:v>
                </c:pt>
                <c:pt idx="23">
                  <c:v>7.7522706788473013</c:v>
                </c:pt>
                <c:pt idx="24">
                  <c:v>6.9718852911580615</c:v>
                </c:pt>
                <c:pt idx="25">
                  <c:v>6.5192135812196756</c:v>
                </c:pt>
                <c:pt idx="26">
                  <c:v>5.7174109920186194</c:v>
                </c:pt>
                <c:pt idx="27">
                  <c:v>4.6161443916761513</c:v>
                </c:pt>
                <c:pt idx="28">
                  <c:v>3.7472601489152813</c:v>
                </c:pt>
                <c:pt idx="29">
                  <c:v>1.9487217839389648</c:v>
                </c:pt>
                <c:pt idx="30">
                  <c:v>1.2972804238031532</c:v>
                </c:pt>
              </c:numCache>
            </c:numRef>
          </c:yVal>
          <c:smooth val="0"/>
          <c:extLst>
            <c:ext xmlns:c16="http://schemas.microsoft.com/office/drawing/2014/chart" uri="{C3380CC4-5D6E-409C-BE32-E72D297353CC}">
              <c16:uniqueId val="{00000001-F529-4852-96A6-8763DBBFF089}"/>
            </c:ext>
          </c:extLst>
        </c:ser>
        <c:ser>
          <c:idx val="0"/>
          <c:order val="2"/>
          <c:tx>
            <c:strRef>
              <c:f>'4 Figures'!$C$2</c:f>
              <c:strCache>
                <c:ptCount val="1"/>
                <c:pt idx="0">
                  <c:v>High subst. (1.3 ton/ton)</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Figures'!$AC$7:$AC$37</c:f>
              <c:numCache>
                <c:formatCode>0.00</c:formatCode>
                <c:ptCount val="31"/>
                <c:pt idx="0">
                  <c:v>0</c:v>
                </c:pt>
                <c:pt idx="1">
                  <c:v>-7.618469030399968</c:v>
                </c:pt>
                <c:pt idx="2">
                  <c:v>-9.5034194474109626</c:v>
                </c:pt>
                <c:pt idx="3">
                  <c:v>-7.8055405144068724</c:v>
                </c:pt>
                <c:pt idx="4">
                  <c:v>-6.5314140439245509</c:v>
                </c:pt>
                <c:pt idx="5">
                  <c:v>-2.3254453227841743</c:v>
                </c:pt>
                <c:pt idx="6">
                  <c:v>-1.317394279420887</c:v>
                </c:pt>
                <c:pt idx="7">
                  <c:v>-0.3358490439643913</c:v>
                </c:pt>
                <c:pt idx="8">
                  <c:v>-0.37749058264650914</c:v>
                </c:pt>
                <c:pt idx="9">
                  <c:v>-1.0266204712048999</c:v>
                </c:pt>
                <c:pt idx="10">
                  <c:v>-1.5871529630453396</c:v>
                </c:pt>
                <c:pt idx="11">
                  <c:v>-3.1097760543795627</c:v>
                </c:pt>
                <c:pt idx="12">
                  <c:v>-4.1769330884855922</c:v>
                </c:pt>
                <c:pt idx="13">
                  <c:v>-4.7093684114895034</c:v>
                </c:pt>
                <c:pt idx="14">
                  <c:v>-6.323930383979814</c:v>
                </c:pt>
                <c:pt idx="15">
                  <c:v>-7.48755213319855</c:v>
                </c:pt>
                <c:pt idx="16">
                  <c:v>-8.4796509460476628</c:v>
                </c:pt>
                <c:pt idx="17">
                  <c:v>-10.121754405344616</c:v>
                </c:pt>
                <c:pt idx="18">
                  <c:v>-11.181542562639518</c:v>
                </c:pt>
                <c:pt idx="19">
                  <c:v>-12.155552898234284</c:v>
                </c:pt>
                <c:pt idx="20">
                  <c:v>-13.589075020739408</c:v>
                </c:pt>
                <c:pt idx="21">
                  <c:v>-15.341312433261065</c:v>
                </c:pt>
                <c:pt idx="22">
                  <c:v>-17.192242206658584</c:v>
                </c:pt>
                <c:pt idx="23">
                  <c:v>-19.637515934548613</c:v>
                </c:pt>
                <c:pt idx="24">
                  <c:v>-21.351628985371562</c:v>
                </c:pt>
                <c:pt idx="25">
                  <c:v>-22.741338113918658</c:v>
                </c:pt>
                <c:pt idx="26">
                  <c:v>-24.48585544807586</c:v>
                </c:pt>
                <c:pt idx="27">
                  <c:v>-26.874361424314507</c:v>
                </c:pt>
                <c:pt idx="28">
                  <c:v>-28.666434931483813</c:v>
                </c:pt>
                <c:pt idx="29">
                  <c:v>-31.517431372312892</c:v>
                </c:pt>
                <c:pt idx="30">
                  <c:v>-33.173295105159816</c:v>
                </c:pt>
              </c:numCache>
            </c:numRef>
          </c:yVal>
          <c:smooth val="0"/>
          <c:extLst>
            <c:ext xmlns:c16="http://schemas.microsoft.com/office/drawing/2014/chart" uri="{C3380CC4-5D6E-409C-BE32-E72D297353CC}">
              <c16:uniqueId val="{00000002-F529-4852-96A6-8763DBBFF089}"/>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layout>
            <c:manualLayout>
              <c:xMode val="edge"/>
              <c:yMode val="edge"/>
              <c:x val="0.43698467526194629"/>
              <c:y val="0.889512301315250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340960205379196"/>
          <c:y val="0.13739738788526823"/>
          <c:w val="0.70872560559242981"/>
          <c:h val="0.70096165124545484"/>
        </c:manualLayout>
      </c:layout>
      <c:scatterChart>
        <c:scatterStyle val="lineMarker"/>
        <c:varyColors val="0"/>
        <c:ser>
          <c:idx val="0"/>
          <c:order val="0"/>
          <c:tx>
            <c:strRef>
              <c:f>'4 Figures'!$A$41</c:f>
              <c:strCache>
                <c:ptCount val="1"/>
                <c:pt idx="0">
                  <c:v>BAU</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Figures'!$A$42:$A$72</c:f>
              <c:numCache>
                <c:formatCode>General</c:formatCode>
                <c:ptCount val="31"/>
                <c:pt idx="0">
                  <c:v>0</c:v>
                </c:pt>
                <c:pt idx="1">
                  <c:v>9.3241589353229699</c:v>
                </c:pt>
                <c:pt idx="2">
                  <c:v>18.89692737823249</c:v>
                </c:pt>
                <c:pt idx="3">
                  <c:v>27.607699477709531</c:v>
                </c:pt>
                <c:pt idx="4">
                  <c:v>37.078358972781594</c:v>
                </c:pt>
                <c:pt idx="5">
                  <c:v>48.826112029614698</c:v>
                </c:pt>
                <c:pt idx="6">
                  <c:v>61.361986180893446</c:v>
                </c:pt>
                <c:pt idx="7">
                  <c:v>73.970350976425991</c:v>
                </c:pt>
                <c:pt idx="8">
                  <c:v>87.289185349577721</c:v>
                </c:pt>
                <c:pt idx="9">
                  <c:v>100.8875557084118</c:v>
                </c:pt>
                <c:pt idx="10">
                  <c:v>114.3080352869402</c:v>
                </c:pt>
                <c:pt idx="11">
                  <c:v>128.15839712866472</c:v>
                </c:pt>
                <c:pt idx="12">
                  <c:v>141.58352701682935</c:v>
                </c:pt>
                <c:pt idx="13">
                  <c:v>154.39319319945682</c:v>
                </c:pt>
                <c:pt idx="14">
                  <c:v>166.96924236600208</c:v>
                </c:pt>
                <c:pt idx="15">
                  <c:v>178.69294426276315</c:v>
                </c:pt>
                <c:pt idx="16">
                  <c:v>190.3538287448992</c:v>
                </c:pt>
                <c:pt idx="17">
                  <c:v>203.14798564750009</c:v>
                </c:pt>
                <c:pt idx="18">
                  <c:v>216.11656969050924</c:v>
                </c:pt>
                <c:pt idx="19">
                  <c:v>229.43166326636259</c:v>
                </c:pt>
                <c:pt idx="20">
                  <c:v>242.65593281881178</c:v>
                </c:pt>
                <c:pt idx="21">
                  <c:v>255.15356672792922</c:v>
                </c:pt>
                <c:pt idx="22">
                  <c:v>267.50770392293032</c:v>
                </c:pt>
                <c:pt idx="23">
                  <c:v>280.71967361298857</c:v>
                </c:pt>
                <c:pt idx="24">
                  <c:v>292.77551903562755</c:v>
                </c:pt>
                <c:pt idx="25">
                  <c:v>303.79190640024569</c:v>
                </c:pt>
                <c:pt idx="26">
                  <c:v>315.36922818859307</c:v>
                </c:pt>
                <c:pt idx="27">
                  <c:v>327.04410029611711</c:v>
                </c:pt>
                <c:pt idx="28">
                  <c:v>338.62970244088211</c:v>
                </c:pt>
                <c:pt idx="29">
                  <c:v>351.14368631722067</c:v>
                </c:pt>
                <c:pt idx="30">
                  <c:v>363.38440295570956</c:v>
                </c:pt>
              </c:numCache>
            </c:numRef>
          </c:yVal>
          <c:smooth val="0"/>
          <c:extLst>
            <c:ext xmlns:c16="http://schemas.microsoft.com/office/drawing/2014/chart" uri="{C3380CC4-5D6E-409C-BE32-E72D297353CC}">
              <c16:uniqueId val="{00000004-D097-4449-A3A2-457CE3376E12}"/>
            </c:ext>
          </c:extLst>
        </c:ser>
        <c:ser>
          <c:idx val="3"/>
          <c:order val="1"/>
          <c:tx>
            <c:strRef>
              <c:f>'4 Figures'!$B$41</c:f>
              <c:strCache>
                <c:ptCount val="1"/>
                <c:pt idx="0">
                  <c:v>Inreased rotation length (+30)</c:v>
                </c:pt>
              </c:strCache>
            </c:strRef>
          </c:tx>
          <c:spPr>
            <a:ln w="19050" cap="rnd" cmpd="sng" algn="ctr">
              <a:solidFill>
                <a:srgbClr val="00B050"/>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Figures'!$B$42:$B$72</c:f>
              <c:numCache>
                <c:formatCode>General</c:formatCode>
                <c:ptCount val="31"/>
                <c:pt idx="0">
                  <c:v>0</c:v>
                </c:pt>
                <c:pt idx="1">
                  <c:v>10.174515551322962</c:v>
                </c:pt>
                <c:pt idx="2">
                  <c:v>21.484791000575278</c:v>
                </c:pt>
                <c:pt idx="3">
                  <c:v>37.69070301714109</c:v>
                </c:pt>
                <c:pt idx="4">
                  <c:v>60.000439203965442</c:v>
                </c:pt>
                <c:pt idx="5">
                  <c:v>79.2754116286265</c:v>
                </c:pt>
                <c:pt idx="6">
                  <c:v>100.17135790597766</c:v>
                </c:pt>
                <c:pt idx="7">
                  <c:v>127.80836444620446</c:v>
                </c:pt>
                <c:pt idx="8">
                  <c:v>148.73512551883377</c:v>
                </c:pt>
                <c:pt idx="9">
                  <c:v>168.83336749418359</c:v>
                </c:pt>
                <c:pt idx="10">
                  <c:v>185.89841554940756</c:v>
                </c:pt>
                <c:pt idx="11">
                  <c:v>200.79944922358965</c:v>
                </c:pt>
                <c:pt idx="12">
                  <c:v>215.52086782327376</c:v>
                </c:pt>
                <c:pt idx="13">
                  <c:v>230.23515679525593</c:v>
                </c:pt>
                <c:pt idx="14">
                  <c:v>244.82109306309019</c:v>
                </c:pt>
                <c:pt idx="15">
                  <c:v>258.31911585700834</c:v>
                </c:pt>
                <c:pt idx="16">
                  <c:v>271.79025194375663</c:v>
                </c:pt>
                <c:pt idx="17">
                  <c:v>284.86460398663394</c:v>
                </c:pt>
                <c:pt idx="18">
                  <c:v>298.34927534732788</c:v>
                </c:pt>
                <c:pt idx="19">
                  <c:v>311.30775535506228</c:v>
                </c:pt>
                <c:pt idx="20">
                  <c:v>322.68928323413689</c:v>
                </c:pt>
                <c:pt idx="21">
                  <c:v>334.39423572889729</c:v>
                </c:pt>
                <c:pt idx="22">
                  <c:v>346.16392069322103</c:v>
                </c:pt>
                <c:pt idx="23">
                  <c:v>358.29997600046318</c:v>
                </c:pt>
                <c:pt idx="24">
                  <c:v>370.56632033626391</c:v>
                </c:pt>
                <c:pt idx="25">
                  <c:v>383.85521703853152</c:v>
                </c:pt>
                <c:pt idx="26">
                  <c:v>396.44892987028328</c:v>
                </c:pt>
                <c:pt idx="27">
                  <c:v>408.70866002810908</c:v>
                </c:pt>
                <c:pt idx="28">
                  <c:v>420.77033791423509</c:v>
                </c:pt>
                <c:pt idx="29">
                  <c:v>433.04636281040018</c:v>
                </c:pt>
                <c:pt idx="30">
                  <c:v>445.52038702650867</c:v>
                </c:pt>
              </c:numCache>
            </c:numRef>
          </c:yVal>
          <c:smooth val="0"/>
          <c:extLst>
            <c:ext xmlns:c16="http://schemas.microsoft.com/office/drawing/2014/chart" uri="{C3380CC4-5D6E-409C-BE32-E72D297353CC}">
              <c16:uniqueId val="{00000000-31E4-438C-80A5-C2122AAED8BD}"/>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US" b="0"/>
                  <a:t>Year</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v-SE"/>
                  <a:t>Cumulative net CO</a:t>
                </a:r>
                <a:r>
                  <a:rPr lang="sv-SE" baseline="-25000"/>
                  <a:t>2</a:t>
                </a:r>
                <a:r>
                  <a:rPr lang="sv-SE"/>
                  <a:t>-transport from the atmosphere</a:t>
                </a:r>
                <a:r>
                  <a:rPr lang="sv-SE" baseline="0"/>
                  <a:t> (ton/ha)</a:t>
                </a:r>
              </a:p>
            </c:rich>
          </c:tx>
          <c:layout>
            <c:manualLayout>
              <c:xMode val="edge"/>
              <c:yMode val="edge"/>
              <c:x val="1.5436670188963676E-2"/>
              <c:y val="0.1104933880147304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100"/>
      </c:valAx>
      <c:spPr>
        <a:solidFill>
          <a:schemeClr val="bg1"/>
        </a:solidFill>
        <a:ln>
          <a:noFill/>
        </a:ln>
        <a:effectLst/>
      </c:spPr>
    </c:plotArea>
    <c:legend>
      <c:legendPos val="r"/>
      <c:layout>
        <c:manualLayout>
          <c:xMode val="edge"/>
          <c:yMode val="edge"/>
          <c:x val="0.23999791066533302"/>
          <c:y val="0.17505276348628857"/>
          <c:w val="0.56362448963313405"/>
          <c:h val="0.120549367026195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40912107720681"/>
          <c:y val="0.13781302113524824"/>
          <c:w val="0.72078705611500848"/>
          <c:h val="0.70054559301260144"/>
        </c:manualLayout>
      </c:layout>
      <c:scatterChart>
        <c:scatterStyle val="lineMarker"/>
        <c:varyColors val="0"/>
        <c:ser>
          <c:idx val="2"/>
          <c:order val="0"/>
          <c:tx>
            <c:strRef>
              <c:f>'4 Figures'!$C$41</c:f>
              <c:strCache>
                <c:ptCount val="1"/>
                <c:pt idx="0">
                  <c:v>Cimate impact</c:v>
                </c:pt>
              </c:strCache>
            </c:strRef>
          </c:tx>
          <c:spPr>
            <a:ln w="19050" cap="rnd" cmpd="sng" algn="ctr">
              <a:solidFill>
                <a:schemeClr val="accent6">
                  <a:lumMod val="75000"/>
                </a:schemeClr>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Figures'!$J$64:$J$94</c:f>
              <c:numCache>
                <c:formatCode>General</c:formatCode>
                <c:ptCount val="31"/>
              </c:numCache>
            </c:numRef>
          </c:yVal>
          <c:smooth val="0"/>
          <c:extLst>
            <c:ext xmlns:c16="http://schemas.microsoft.com/office/drawing/2014/chart" uri="{C3380CC4-5D6E-409C-BE32-E72D297353CC}">
              <c16:uniqueId val="{00000005-D097-4449-A3A2-457CE3376E12}"/>
            </c:ext>
          </c:extLst>
        </c:ser>
        <c:ser>
          <c:idx val="0"/>
          <c:order val="1"/>
          <c:spPr>
            <a:ln w="19050" cap="rnd" cmpd="sng" algn="ctr">
              <a:solidFill>
                <a:srgbClr val="00B050"/>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Figures'!$C$42:$C$72</c:f>
              <c:numCache>
                <c:formatCode>0.00</c:formatCode>
                <c:ptCount val="31"/>
                <c:pt idx="0" formatCode="General">
                  <c:v>0</c:v>
                </c:pt>
                <c:pt idx="1">
                  <c:v>0.85035661599999202</c:v>
                </c:pt>
                <c:pt idx="2">
                  <c:v>2.5878636223427898</c:v>
                </c:pt>
                <c:pt idx="3">
                  <c:v>10.083003539431559</c:v>
                </c:pt>
                <c:pt idx="4">
                  <c:v>22.922080231183855</c:v>
                </c:pt>
                <c:pt idx="5">
                  <c:v>30.449299599011788</c:v>
                </c:pt>
                <c:pt idx="6">
                  <c:v>38.809371725084212</c:v>
                </c:pt>
                <c:pt idx="7">
                  <c:v>53.83801346977846</c:v>
                </c:pt>
                <c:pt idx="8">
                  <c:v>61.445940169256019</c:v>
                </c:pt>
                <c:pt idx="9">
                  <c:v>67.945811785771767</c:v>
                </c:pt>
                <c:pt idx="10">
                  <c:v>71.590380262467349</c:v>
                </c:pt>
                <c:pt idx="11">
                  <c:v>72.64105209492493</c:v>
                </c:pt>
                <c:pt idx="12">
                  <c:v>73.937340806444382</c:v>
                </c:pt>
                <c:pt idx="13">
                  <c:v>75.841963595799086</c:v>
                </c:pt>
                <c:pt idx="14">
                  <c:v>77.851850697088082</c:v>
                </c:pt>
                <c:pt idx="15">
                  <c:v>79.626171594245164</c:v>
                </c:pt>
                <c:pt idx="16">
                  <c:v>81.436423198857398</c:v>
                </c:pt>
                <c:pt idx="17">
                  <c:v>81.716618339133845</c:v>
                </c:pt>
                <c:pt idx="18">
                  <c:v>82.232705656818638</c:v>
                </c:pt>
                <c:pt idx="19">
                  <c:v>81.876092088699721</c:v>
                </c:pt>
                <c:pt idx="20">
                  <c:v>80.033350415325174</c:v>
                </c:pt>
                <c:pt idx="21">
                  <c:v>79.240669000968168</c:v>
                </c:pt>
                <c:pt idx="22">
                  <c:v>78.656216770290797</c:v>
                </c:pt>
                <c:pt idx="23">
                  <c:v>77.580302387474646</c:v>
                </c:pt>
                <c:pt idx="24">
                  <c:v>77.790801300636446</c:v>
                </c:pt>
                <c:pt idx="25">
                  <c:v>80.063310638285898</c:v>
                </c:pt>
                <c:pt idx="26">
                  <c:v>81.079701681690253</c:v>
                </c:pt>
                <c:pt idx="27">
                  <c:v>81.664559731992085</c:v>
                </c:pt>
                <c:pt idx="28">
                  <c:v>82.140635473353115</c:v>
                </c:pt>
                <c:pt idx="29">
                  <c:v>81.902676493179655</c:v>
                </c:pt>
                <c:pt idx="30">
                  <c:v>82.13598407079931</c:v>
                </c:pt>
              </c:numCache>
            </c:numRef>
          </c:yVal>
          <c:smooth val="0"/>
          <c:extLst>
            <c:ext xmlns:c16="http://schemas.microsoft.com/office/drawing/2014/chart" uri="{C3380CC4-5D6E-409C-BE32-E72D297353CC}">
              <c16:uniqueId val="{00000000-C1DA-4B54-BCE8-CB22BE36CCEA}"/>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US" b="0"/>
                  <a:t>Year</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v-SE"/>
                  <a:t>Cumulative climate benefit</a:t>
                </a:r>
              </a:p>
              <a:p>
                <a:pPr>
                  <a:defRPr b="0">
                    <a:solidFill>
                      <a:schemeClr val="tx1">
                        <a:lumMod val="65000"/>
                        <a:lumOff val="35000"/>
                      </a:schemeClr>
                    </a:solidFill>
                  </a:defRPr>
                </a:pPr>
                <a:r>
                  <a:rPr lang="sv-SE"/>
                  <a:t> </a:t>
                </a:r>
                <a:r>
                  <a:rPr lang="sv-SE" baseline="0"/>
                  <a:t>(ton </a:t>
                </a:r>
                <a:r>
                  <a:rPr lang="sv-SE" sz="1000" b="0" i="0" u="none" strike="noStrike" baseline="0">
                    <a:effectLst/>
                  </a:rPr>
                  <a:t>CO</a:t>
                </a:r>
                <a:r>
                  <a:rPr lang="sv-SE" sz="1000" b="0" i="0" u="none" strike="noStrike" baseline="-25000">
                    <a:effectLst/>
                  </a:rPr>
                  <a:t>2</a:t>
                </a:r>
                <a:r>
                  <a:rPr lang="sv-SE" baseline="0"/>
                  <a:t>/ha)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Increased fertilization</a:t>
            </a:r>
          </a:p>
          <a:p>
            <a:pPr>
              <a:defRPr sz="1000"/>
            </a:pPr>
            <a:r>
              <a:rPr lang="sv-SE" sz="1000" b="0"/>
              <a:t>(x3)</a:t>
            </a:r>
          </a:p>
        </c:rich>
      </c:tx>
      <c:layout>
        <c:manualLayout>
          <c:xMode val="edge"/>
          <c:yMode val="edge"/>
          <c:x val="0.36084060637679821"/>
          <c:y val="3.1733512253795622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29767001695295864"/>
          <c:y val="0.17711967991744171"/>
          <c:w val="0.62332190602838333"/>
          <c:h val="0.73765704402873522"/>
        </c:manualLayout>
      </c:layout>
      <c:scatterChart>
        <c:scatterStyle val="lineMarker"/>
        <c:varyColors val="0"/>
        <c:ser>
          <c:idx val="4"/>
          <c:order val="0"/>
          <c:tx>
            <c:strRef>
              <c:f>'4 Figures'!$C$4</c:f>
              <c:strCache>
                <c:ptCount val="1"/>
                <c:pt idx="0">
                  <c:v>Low subst. (0.42 ton/ton)</c:v>
                </c:pt>
              </c:strCache>
            </c:strRef>
          </c:tx>
          <c:spPr>
            <a:ln w="9525" cap="rnd" cmpd="sng" algn="ctr">
              <a:solidFill>
                <a:schemeClr val="accent4">
                  <a:lumMod val="60000"/>
                </a:schemeClr>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Figures'!$T$7:$T$37</c:f>
              <c:numCache>
                <c:formatCode>0.00</c:formatCode>
                <c:ptCount val="31"/>
                <c:pt idx="0">
                  <c:v>0</c:v>
                </c:pt>
                <c:pt idx="1">
                  <c:v>0.39720424679999866</c:v>
                </c:pt>
                <c:pt idx="2">
                  <c:v>0.26829235327886669</c:v>
                </c:pt>
                <c:pt idx="3">
                  <c:v>0.10788221646423457</c:v>
                </c:pt>
                <c:pt idx="4">
                  <c:v>0.33851239999283023</c:v>
                </c:pt>
                <c:pt idx="5">
                  <c:v>0.28592637728399095</c:v>
                </c:pt>
                <c:pt idx="6">
                  <c:v>0.55216158703917884</c:v>
                </c:pt>
                <c:pt idx="7">
                  <c:v>0.47300138900640942</c:v>
                </c:pt>
                <c:pt idx="8">
                  <c:v>0.49139610492754449</c:v>
                </c:pt>
                <c:pt idx="9">
                  <c:v>0.69181142073429014</c:v>
                </c:pt>
                <c:pt idx="10">
                  <c:v>0.97484288780684214</c:v>
                </c:pt>
                <c:pt idx="11">
                  <c:v>1.0540325272449231</c:v>
                </c:pt>
                <c:pt idx="12">
                  <c:v>0.38058365969524</c:v>
                </c:pt>
                <c:pt idx="13">
                  <c:v>1.0961861425634116</c:v>
                </c:pt>
                <c:pt idx="14">
                  <c:v>0.90142794552180272</c:v>
                </c:pt>
                <c:pt idx="15">
                  <c:v>1.3142666277005906</c:v>
                </c:pt>
                <c:pt idx="16">
                  <c:v>1.4804303972136363</c:v>
                </c:pt>
                <c:pt idx="17">
                  <c:v>1.306517890929157</c:v>
                </c:pt>
                <c:pt idx="18">
                  <c:v>1.3417344010247239</c:v>
                </c:pt>
                <c:pt idx="19">
                  <c:v>1.6732087198634997</c:v>
                </c:pt>
                <c:pt idx="20">
                  <c:v>1.5773473057062697</c:v>
                </c:pt>
                <c:pt idx="21">
                  <c:v>1.8216042863007935</c:v>
                </c:pt>
                <c:pt idx="22">
                  <c:v>1.8186660359681412</c:v>
                </c:pt>
                <c:pt idx="23">
                  <c:v>1.9933399407013312</c:v>
                </c:pt>
                <c:pt idx="24">
                  <c:v>1.5755514499578953</c:v>
                </c:pt>
                <c:pt idx="25">
                  <c:v>2.2433394748573061</c:v>
                </c:pt>
                <c:pt idx="26">
                  <c:v>2.604715673946802</c:v>
                </c:pt>
                <c:pt idx="27">
                  <c:v>2.936223162625438</c:v>
                </c:pt>
                <c:pt idx="28">
                  <c:v>3.8587351971030777</c:v>
                </c:pt>
                <c:pt idx="29">
                  <c:v>3.7543953228278655</c:v>
                </c:pt>
                <c:pt idx="30">
                  <c:v>3.335478292020531</c:v>
                </c:pt>
              </c:numCache>
            </c:numRef>
          </c:yVal>
          <c:smooth val="0"/>
          <c:extLst>
            <c:ext xmlns:c16="http://schemas.microsoft.com/office/drawing/2014/chart" uri="{C3380CC4-5D6E-409C-BE32-E72D297353CC}">
              <c16:uniqueId val="{00000000-AFF7-43D8-BF73-0C10FAB7C076}"/>
            </c:ext>
          </c:extLst>
        </c:ser>
        <c:ser>
          <c:idx val="1"/>
          <c:order val="1"/>
          <c:tx>
            <c:strRef>
              <c:f>'4 Figures'!$C$3</c:f>
              <c:strCache>
                <c:ptCount val="1"/>
                <c:pt idx="0">
                  <c:v>Interm. subst. (0.65 ton/ton)</c:v>
                </c:pt>
              </c:strCache>
            </c:strRef>
          </c:tx>
          <c:spPr>
            <a:ln w="9525" cap="rnd" cmpd="sng" algn="ctr">
              <a:solidFill>
                <a:schemeClr val="accent4"/>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Figures'!$R$7:$R$37</c:f>
              <c:numCache>
                <c:formatCode>0.00</c:formatCode>
                <c:ptCount val="31"/>
                <c:pt idx="0">
                  <c:v>0</c:v>
                </c:pt>
                <c:pt idx="1">
                  <c:v>0.48060132680000534</c:v>
                </c:pt>
                <c:pt idx="2">
                  <c:v>0.40216283461926849</c:v>
                </c:pt>
                <c:pt idx="3">
                  <c:v>0.25840647677988438</c:v>
                </c:pt>
                <c:pt idx="4">
                  <c:v>0.51311949453083261</c:v>
                </c:pt>
                <c:pt idx="5">
                  <c:v>0.47096135039519926</c:v>
                </c:pt>
                <c:pt idx="6">
                  <c:v>0.77856748282325028</c:v>
                </c:pt>
                <c:pt idx="7">
                  <c:v>0.72522299488727238</c:v>
                </c:pt>
                <c:pt idx="8">
                  <c:v>0.7672719327326305</c:v>
                </c:pt>
                <c:pt idx="9">
                  <c:v>1.0051529408963666</c:v>
                </c:pt>
                <c:pt idx="10">
                  <c:v>1.3280104828874084</c:v>
                </c:pt>
                <c:pt idx="11">
                  <c:v>1.4620931153829952</c:v>
                </c:pt>
                <c:pt idx="12">
                  <c:v>0.7880222895426725</c:v>
                </c:pt>
                <c:pt idx="13">
                  <c:v>1.545051940916774</c:v>
                </c:pt>
                <c:pt idx="14">
                  <c:v>1.3211546135662477</c:v>
                </c:pt>
                <c:pt idx="15">
                  <c:v>1.7472524841129944</c:v>
                </c:pt>
                <c:pt idx="16">
                  <c:v>1.9430948717351859</c:v>
                </c:pt>
                <c:pt idx="17">
                  <c:v>1.8111507968329088</c:v>
                </c:pt>
                <c:pt idx="18">
                  <c:v>1.860484417853171</c:v>
                </c:pt>
                <c:pt idx="19">
                  <c:v>2.27600756868262</c:v>
                </c:pt>
                <c:pt idx="20">
                  <c:v>2.1867636206945553</c:v>
                </c:pt>
                <c:pt idx="21">
                  <c:v>2.5162880579620559</c:v>
                </c:pt>
                <c:pt idx="22">
                  <c:v>2.5127361794045635</c:v>
                </c:pt>
                <c:pt idx="23">
                  <c:v>2.7345084387601384</c:v>
                </c:pt>
                <c:pt idx="24">
                  <c:v>2.2805495091423147</c:v>
                </c:pt>
                <c:pt idx="25">
                  <c:v>3.0101668427739838</c:v>
                </c:pt>
                <c:pt idx="26">
                  <c:v>3.4154224881423048</c:v>
                </c:pt>
                <c:pt idx="27">
                  <c:v>3.7259365973599587</c:v>
                </c:pt>
                <c:pt idx="28">
                  <c:v>4.7600471536508335</c:v>
                </c:pt>
                <c:pt idx="29">
                  <c:v>4.7972434197190275</c:v>
                </c:pt>
                <c:pt idx="30">
                  <c:v>4.4683543383588189</c:v>
                </c:pt>
              </c:numCache>
            </c:numRef>
          </c:yVal>
          <c:smooth val="0"/>
          <c:extLst>
            <c:ext xmlns:c16="http://schemas.microsoft.com/office/drawing/2014/chart" uri="{C3380CC4-5D6E-409C-BE32-E72D297353CC}">
              <c16:uniqueId val="{00000000-122E-4BD0-A82E-0D634A0AB063}"/>
            </c:ext>
          </c:extLst>
        </c:ser>
        <c:ser>
          <c:idx val="0"/>
          <c:order val="2"/>
          <c:tx>
            <c:strRef>
              <c:f>'4 Figures'!$C$2</c:f>
              <c:strCache>
                <c:ptCount val="1"/>
                <c:pt idx="0">
                  <c:v>High subst. (1.3 ton/ton)</c:v>
                </c:pt>
              </c:strCache>
            </c:strRef>
          </c:tx>
          <c:spPr>
            <a:ln w="9525"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Figures'!$S$7:$S$37</c:f>
              <c:numCache>
                <c:formatCode>0.00</c:formatCode>
                <c:ptCount val="31"/>
                <c:pt idx="0">
                  <c:v>0</c:v>
                </c:pt>
                <c:pt idx="1">
                  <c:v>0.71628872679999622</c:v>
                </c:pt>
                <c:pt idx="2">
                  <c:v>0.77049515327886287</c:v>
                </c:pt>
                <c:pt idx="3">
                  <c:v>0.66175861646422751</c:v>
                </c:pt>
                <c:pt idx="4">
                  <c:v>0.97958799999281698</c:v>
                </c:pt>
                <c:pt idx="5">
                  <c:v>0.94476477728397512</c:v>
                </c:pt>
                <c:pt idx="6">
                  <c:v>1.3695733470391636</c:v>
                </c:pt>
                <c:pt idx="7">
                  <c:v>1.3785812290063904</c:v>
                </c:pt>
                <c:pt idx="8">
                  <c:v>1.4722256249275256</c:v>
                </c:pt>
                <c:pt idx="9">
                  <c:v>1.7853539807342678</c:v>
                </c:pt>
                <c:pt idx="10">
                  <c:v>2.1888495278068065</c:v>
                </c:pt>
                <c:pt idx="11">
                  <c:v>2.4469590072448799</c:v>
                </c:pt>
                <c:pt idx="12">
                  <c:v>1.749611099695203</c:v>
                </c:pt>
                <c:pt idx="13">
                  <c:v>2.6076389425633728</c:v>
                </c:pt>
                <c:pt idx="14">
                  <c:v>2.2878952255217655</c:v>
                </c:pt>
                <c:pt idx="15">
                  <c:v>2.7420727877005469</c:v>
                </c:pt>
                <c:pt idx="16">
                  <c:v>3.0138444772135919</c:v>
                </c:pt>
                <c:pt idx="17">
                  <c:v>2.983326210929107</c:v>
                </c:pt>
                <c:pt idx="18">
                  <c:v>3.0602045610246753</c:v>
                </c:pt>
                <c:pt idx="19">
                  <c:v>3.7091485598634533</c:v>
                </c:pt>
                <c:pt idx="20">
                  <c:v>3.6310499457062262</c:v>
                </c:pt>
                <c:pt idx="21">
                  <c:v>4.1937454863007551</c:v>
                </c:pt>
                <c:pt idx="22">
                  <c:v>4.1762740359681016</c:v>
                </c:pt>
                <c:pt idx="23">
                  <c:v>4.5156575407012944</c:v>
                </c:pt>
                <c:pt idx="24">
                  <c:v>3.9696539299578548</c:v>
                </c:pt>
                <c:pt idx="25">
                  <c:v>4.8819226748572619</c:v>
                </c:pt>
                <c:pt idx="26">
                  <c:v>5.4086543939467591</c:v>
                </c:pt>
                <c:pt idx="27">
                  <c:v>5.6590989226253985</c:v>
                </c:pt>
                <c:pt idx="28">
                  <c:v>7.0130855171030326</c:v>
                </c:pt>
                <c:pt idx="29">
                  <c:v>7.4545480428278221</c:v>
                </c:pt>
                <c:pt idx="30">
                  <c:v>7.3950854920204856</c:v>
                </c:pt>
              </c:numCache>
            </c:numRef>
          </c:yVal>
          <c:smooth val="0"/>
          <c:extLst>
            <c:ext xmlns:c16="http://schemas.microsoft.com/office/drawing/2014/chart" uri="{C3380CC4-5D6E-409C-BE32-E72D297353CC}">
              <c16:uniqueId val="{00000001-122E-4BD0-A82E-0D634A0AB06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title>
          <c:tx>
            <c:rich>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i="0" baseline="0">
                    <a:effectLst/>
                  </a:rPr>
                  <a:t>Cumulative climate benefit</a:t>
                </a:r>
              </a:p>
              <a:p>
                <a:pPr>
                  <a:defRPr/>
                </a:pPr>
                <a:r>
                  <a:rPr lang="sv-SE" sz="1000" b="0" i="0" baseline="0">
                    <a:effectLst/>
                  </a:rPr>
                  <a:t> (ton CO</a:t>
                </a:r>
                <a:r>
                  <a:rPr lang="sv-SE" sz="1000" b="0" i="0" baseline="-25000">
                    <a:effectLst/>
                  </a:rPr>
                  <a:t>2</a:t>
                </a:r>
                <a:r>
                  <a:rPr lang="sv-SE" sz="1000" b="0" i="0" baseline="0">
                    <a:effectLst/>
                  </a:rPr>
                  <a:t>/ha)</a:t>
                </a:r>
                <a:endParaRPr lang="sv-SE" sz="1000">
                  <a:effectLst/>
                </a:endParaRPr>
              </a:p>
            </c:rich>
          </c:tx>
          <c:layout>
            <c:manualLayout>
              <c:xMode val="edge"/>
              <c:yMode val="edge"/>
              <c:x val="2.019917541738072E-2"/>
              <c:y val="0.18054033188714069"/>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0.31645996821839012"/>
          <c:y val="0.32384574447615838"/>
          <c:w val="0.6521782256049804"/>
          <c:h val="0.171844715780621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Increased</a:t>
            </a:r>
            <a:r>
              <a:rPr lang="sv-SE" sz="1000" b="0" baseline="0"/>
              <a:t> extraction of</a:t>
            </a:r>
          </a:p>
          <a:p>
            <a:pPr>
              <a:defRPr sz="1000"/>
            </a:pPr>
            <a:r>
              <a:rPr lang="sv-SE" sz="1000" b="0" baseline="0"/>
              <a:t> harvest residues </a:t>
            </a:r>
            <a:r>
              <a:rPr lang="sv-SE" sz="1000" b="0"/>
              <a:t>(x2.3)</a:t>
            </a:r>
          </a:p>
        </c:rich>
      </c:tx>
      <c:layout>
        <c:manualLayout>
          <c:xMode val="edge"/>
          <c:yMode val="edge"/>
          <c:x val="0.26777866003580109"/>
          <c:y val="7.2928871093608828E-3"/>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0537739430852004"/>
          <c:y val="0.15538511169364808"/>
          <c:w val="0.69436328069584052"/>
          <c:h val="0.73765704402873522"/>
        </c:manualLayout>
      </c:layout>
      <c:scatterChart>
        <c:scatterStyle val="lineMarker"/>
        <c:varyColors val="0"/>
        <c:ser>
          <c:idx val="4"/>
          <c:order val="0"/>
          <c:tx>
            <c:strRef>
              <c:f>'4 Figures'!$C$4</c:f>
              <c:strCache>
                <c:ptCount val="1"/>
                <c:pt idx="0">
                  <c:v>Low subst. (0.42 ton/ton)</c:v>
                </c:pt>
              </c:strCache>
            </c:strRef>
          </c:tx>
          <c:spPr>
            <a:ln w="19050" cap="rnd" cmpd="sng" algn="ctr">
              <a:solidFill>
                <a:schemeClr val="accent4">
                  <a:lumMod val="60000"/>
                </a:schemeClr>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Figures'!$Y$7:$Y$37</c:f>
              <c:numCache>
                <c:formatCode>0.00</c:formatCode>
                <c:ptCount val="31"/>
                <c:pt idx="0">
                  <c:v>0</c:v>
                </c:pt>
                <c:pt idx="1">
                  <c:v>-0.64333910920001292</c:v>
                </c:pt>
                <c:pt idx="2">
                  <c:v>-1.1660502017126773</c:v>
                </c:pt>
                <c:pt idx="3">
                  <c:v>-1.5534498861081647</c:v>
                </c:pt>
                <c:pt idx="4">
                  <c:v>-1.3185691116396274</c:v>
                </c:pt>
                <c:pt idx="5">
                  <c:v>-1.4484380170466031</c:v>
                </c:pt>
                <c:pt idx="6">
                  <c:v>-1.3091185220711092</c:v>
                </c:pt>
                <c:pt idx="7">
                  <c:v>-1.0319390225491216</c:v>
                </c:pt>
                <c:pt idx="8">
                  <c:v>-0.92769413789342392</c:v>
                </c:pt>
                <c:pt idx="9">
                  <c:v>-0.96289159115748368</c:v>
                </c:pt>
                <c:pt idx="10">
                  <c:v>-0.68663232163839794</c:v>
                </c:pt>
                <c:pt idx="11">
                  <c:v>-0.83098862541110152</c:v>
                </c:pt>
                <c:pt idx="12">
                  <c:v>-0.54339379823628187</c:v>
                </c:pt>
                <c:pt idx="13">
                  <c:v>-0.52681744739829839</c:v>
                </c:pt>
                <c:pt idx="14">
                  <c:v>-0.62148922821454289</c:v>
                </c:pt>
                <c:pt idx="15">
                  <c:v>0.31091315479419068</c:v>
                </c:pt>
                <c:pt idx="16">
                  <c:v>0.63576331393410845</c:v>
                </c:pt>
                <c:pt idx="17">
                  <c:v>1.041423559235322</c:v>
                </c:pt>
                <c:pt idx="18">
                  <c:v>1.438839309238424</c:v>
                </c:pt>
                <c:pt idx="19">
                  <c:v>2.1494545460854035</c:v>
                </c:pt>
                <c:pt idx="20">
                  <c:v>2.5920122601889188</c:v>
                </c:pt>
                <c:pt idx="21">
                  <c:v>2.5610716053230282</c:v>
                </c:pt>
                <c:pt idx="22">
                  <c:v>3.1718410983878913</c:v>
                </c:pt>
                <c:pt idx="23">
                  <c:v>3.2080447585880494</c:v>
                </c:pt>
                <c:pt idx="24">
                  <c:v>3.5473418183380971</c:v>
                </c:pt>
                <c:pt idx="25">
                  <c:v>3.9784044702744841</c:v>
                </c:pt>
                <c:pt idx="26">
                  <c:v>4.1964377155871153</c:v>
                </c:pt>
                <c:pt idx="27">
                  <c:v>4.942214414704976</c:v>
                </c:pt>
                <c:pt idx="28">
                  <c:v>5.2928571264864654</c:v>
                </c:pt>
                <c:pt idx="29">
                  <c:v>5.3275421402698218</c:v>
                </c:pt>
                <c:pt idx="30">
                  <c:v>5.966597153197073</c:v>
                </c:pt>
              </c:numCache>
            </c:numRef>
          </c:yVal>
          <c:smooth val="0"/>
          <c:extLst>
            <c:ext xmlns:c16="http://schemas.microsoft.com/office/drawing/2014/chart" uri="{C3380CC4-5D6E-409C-BE32-E72D297353CC}">
              <c16:uniqueId val="{00000000-AFF7-43D8-BF73-0C10FAB7C076}"/>
            </c:ext>
          </c:extLst>
        </c:ser>
        <c:ser>
          <c:idx val="1"/>
          <c:order val="1"/>
          <c:tx>
            <c:strRef>
              <c:f>'4 Figures'!$C$3</c:f>
              <c:strCache>
                <c:ptCount val="1"/>
                <c:pt idx="0">
                  <c:v>Interm. subst. (0.65 ton/ton)</c:v>
                </c:pt>
              </c:strCache>
            </c:strRef>
          </c:tx>
          <c:spPr>
            <a:ln w="19050" cap="rnd" cmpd="sng" algn="ctr">
              <a:solidFill>
                <a:schemeClr val="accent4"/>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Figures'!$W$7:$W$37</c:f>
              <c:numCache>
                <c:formatCode>0.00</c:formatCode>
                <c:ptCount val="31"/>
                <c:pt idx="0">
                  <c:v>0</c:v>
                </c:pt>
                <c:pt idx="1">
                  <c:v>-0.36765604920000694</c:v>
                </c:pt>
                <c:pt idx="2">
                  <c:v>-0.63988265641075515</c:v>
                </c:pt>
                <c:pt idx="3">
                  <c:v>-0.82183872036842964</c:v>
                </c:pt>
                <c:pt idx="4">
                  <c:v>-0.36255287902202005</c:v>
                </c:pt>
                <c:pt idx="5">
                  <c:v>-0.30004741493651288</c:v>
                </c:pt>
                <c:pt idx="6">
                  <c:v>6.2240257733907622E-2</c:v>
                </c:pt>
                <c:pt idx="7">
                  <c:v>0.54193210728558094</c:v>
                </c:pt>
                <c:pt idx="8">
                  <c:v>0.84468525353038171</c:v>
                </c:pt>
                <c:pt idx="9">
                  <c:v>0.974475310868963</c:v>
                </c:pt>
                <c:pt idx="10">
                  <c:v>1.45456337385516</c:v>
                </c:pt>
                <c:pt idx="11">
                  <c:v>1.4494362507161362</c:v>
                </c:pt>
                <c:pt idx="12">
                  <c:v>1.9553757903796343</c:v>
                </c:pt>
                <c:pt idx="13">
                  <c:v>2.1136704155230013</c:v>
                </c:pt>
                <c:pt idx="14">
                  <c:v>2.099708258283548</c:v>
                </c:pt>
                <c:pt idx="15">
                  <c:v>3.2115434478618554</c:v>
                </c:pt>
                <c:pt idx="16">
                  <c:v>3.6945972960167728</c:v>
                </c:pt>
                <c:pt idx="17">
                  <c:v>4.2740936578981792</c:v>
                </c:pt>
                <c:pt idx="18">
                  <c:v>4.8015974300520341</c:v>
                </c:pt>
                <c:pt idx="19">
                  <c:v>5.7125127558525186</c:v>
                </c:pt>
                <c:pt idx="20">
                  <c:v>6.3627003564669842</c:v>
                </c:pt>
                <c:pt idx="21">
                  <c:v>6.4809156482575787</c:v>
                </c:pt>
                <c:pt idx="22">
                  <c:v>7.2627984612975975</c:v>
                </c:pt>
                <c:pt idx="23">
                  <c:v>7.417324282594624</c:v>
                </c:pt>
                <c:pt idx="24">
                  <c:v>7.8933636388957895</c:v>
                </c:pt>
                <c:pt idx="25">
                  <c:v>8.523977244698866</c:v>
                </c:pt>
                <c:pt idx="26">
                  <c:v>8.9079756543077231</c:v>
                </c:pt>
                <c:pt idx="27">
                  <c:v>9.7819002234984236</c:v>
                </c:pt>
                <c:pt idx="28">
                  <c:v>10.337924340969613</c:v>
                </c:pt>
                <c:pt idx="29">
                  <c:v>10.526435639648522</c:v>
                </c:pt>
                <c:pt idx="30">
                  <c:v>11.363365354422147</c:v>
                </c:pt>
              </c:numCache>
            </c:numRef>
          </c:yVal>
          <c:smooth val="0"/>
          <c:extLst>
            <c:ext xmlns:c16="http://schemas.microsoft.com/office/drawing/2014/chart" uri="{C3380CC4-5D6E-409C-BE32-E72D297353CC}">
              <c16:uniqueId val="{00000000-122E-4BD0-A82E-0D634A0AB063}"/>
            </c:ext>
          </c:extLst>
        </c:ser>
        <c:ser>
          <c:idx val="0"/>
          <c:order val="2"/>
          <c:tx>
            <c:strRef>
              <c:f>'4 Figures'!$C$2</c:f>
              <c:strCache>
                <c:ptCount val="1"/>
                <c:pt idx="0">
                  <c:v>High subst. (1.3 ton/ton)</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Figures'!$X$7:$X$37</c:f>
              <c:numCache>
                <c:formatCode>0.00</c:formatCode>
                <c:ptCount val="31"/>
                <c:pt idx="0">
                  <c:v>0</c:v>
                </c:pt>
                <c:pt idx="1">
                  <c:v>0.41144825079998615</c:v>
                </c:pt>
                <c:pt idx="2">
                  <c:v>0.84663651828731812</c:v>
                </c:pt>
                <c:pt idx="3">
                  <c:v>1.2491969938918257</c:v>
                </c:pt>
                <c:pt idx="4">
                  <c:v>2.3538090483603624</c:v>
                </c:pt>
                <c:pt idx="5">
                  <c:v>2.9628726229533853</c:v>
                </c:pt>
                <c:pt idx="6">
                  <c:v>3.9644953179288778</c:v>
                </c:pt>
                <c:pt idx="7">
                  <c:v>5.03486457745087</c:v>
                </c:pt>
                <c:pt idx="8">
                  <c:v>5.9187349021065678</c:v>
                </c:pt>
                <c:pt idx="9">
                  <c:v>6.5527105688425085</c:v>
                </c:pt>
                <c:pt idx="10">
                  <c:v>7.6360468783615882</c:v>
                </c:pt>
                <c:pt idx="11">
                  <c:v>8.0433062545888827</c:v>
                </c:pt>
                <c:pt idx="12">
                  <c:v>9.193204281763709</c:v>
                </c:pt>
                <c:pt idx="13">
                  <c:v>9.7791591126016879</c:v>
                </c:pt>
                <c:pt idx="14">
                  <c:v>10.03554485178544</c:v>
                </c:pt>
                <c:pt idx="15">
                  <c:v>11.705264914794171</c:v>
                </c:pt>
                <c:pt idx="16">
                  <c:v>12.690891233934092</c:v>
                </c:pt>
                <c:pt idx="17">
                  <c:v>13.811584919235306</c:v>
                </c:pt>
                <c:pt idx="18">
                  <c:v>14.738332109238412</c:v>
                </c:pt>
                <c:pt idx="19">
                  <c:v>16.248273346085394</c:v>
                </c:pt>
                <c:pt idx="20">
                  <c:v>17.507919860188906</c:v>
                </c:pt>
                <c:pt idx="21">
                  <c:v>18.076715925323022</c:v>
                </c:pt>
                <c:pt idx="22">
                  <c:v>19.359242218387884</c:v>
                </c:pt>
                <c:pt idx="23">
                  <c:v>19.876979238588046</c:v>
                </c:pt>
                <c:pt idx="24">
                  <c:v>20.774351178338097</c:v>
                </c:pt>
                <c:pt idx="25">
                  <c:v>22.009584230274481</c:v>
                </c:pt>
                <c:pt idx="26">
                  <c:v>22.892592115587114</c:v>
                </c:pt>
                <c:pt idx="27">
                  <c:v>24.145093054704979</c:v>
                </c:pt>
                <c:pt idx="28">
                  <c:v>25.291832166486476</c:v>
                </c:pt>
                <c:pt idx="29">
                  <c:v>25.945631500269833</c:v>
                </c:pt>
                <c:pt idx="30">
                  <c:v>27.363666033197084</c:v>
                </c:pt>
              </c:numCache>
            </c:numRef>
          </c:yVal>
          <c:smooth val="0"/>
          <c:extLst>
            <c:ext xmlns:c16="http://schemas.microsoft.com/office/drawing/2014/chart" uri="{C3380CC4-5D6E-409C-BE32-E72D297353CC}">
              <c16:uniqueId val="{00000001-122E-4BD0-A82E-0D634A0AB06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US" sz="1000" b="0"/>
              <a:t>Intervention</a:t>
            </a:r>
            <a:r>
              <a:rPr lang="en-US" sz="1000" b="0" baseline="0"/>
              <a:t> levels </a:t>
            </a:r>
            <a:r>
              <a:rPr lang="en-US" sz="1000" b="0"/>
              <a:t>as in</a:t>
            </a:r>
          </a:p>
          <a:p>
            <a:pPr>
              <a:defRPr sz="1000"/>
            </a:pPr>
            <a:r>
              <a:rPr lang="en-US" sz="1000" b="0"/>
              <a:t> Gustavsson et al. (2017), high subst.</a:t>
            </a:r>
          </a:p>
        </c:rich>
      </c:tx>
      <c:layout>
        <c:manualLayout>
          <c:xMode val="edge"/>
          <c:yMode val="edge"/>
          <c:x val="0.28015027406088799"/>
          <c:y val="1.6000762989156751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23538936703056385"/>
          <c:y val="0.16903289035705862"/>
          <c:w val="0.64978130897162312"/>
          <c:h val="0.66242860668666659"/>
        </c:manualLayout>
      </c:layout>
      <c:scatterChart>
        <c:scatterStyle val="lineMarker"/>
        <c:varyColors val="0"/>
        <c:ser>
          <c:idx val="1"/>
          <c:order val="0"/>
          <c:tx>
            <c:strRef>
              <c:f>'4 Figures'!$AA$1</c:f>
              <c:strCache>
                <c:ptCount val="1"/>
                <c:pt idx="0">
                  <c:v>Incr. set aside (2x)</c:v>
                </c:pt>
              </c:strCache>
            </c:strRef>
          </c:tx>
          <c:spPr>
            <a:ln w="19050" cap="rnd" cmpd="sng" algn="ctr">
              <a:solidFill>
                <a:srgbClr val="00B050"/>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Figures'!$AA$7:$AA$37</c:f>
              <c:numCache>
                <c:formatCode>0.00</c:formatCode>
                <c:ptCount val="31"/>
                <c:pt idx="0">
                  <c:v>0</c:v>
                </c:pt>
                <c:pt idx="1">
                  <c:v>-8.9137239653999725</c:v>
                </c:pt>
                <c:pt idx="2">
                  <c:v>-7.3922766223503702</c:v>
                </c:pt>
                <c:pt idx="3">
                  <c:v>-4.4700828623756248</c:v>
                </c:pt>
                <c:pt idx="4">
                  <c:v>-2.3107657212664066</c:v>
                </c:pt>
                <c:pt idx="5">
                  <c:v>2.1945959538418061</c:v>
                </c:pt>
                <c:pt idx="6">
                  <c:v>3.5657529400371821</c:v>
                </c:pt>
                <c:pt idx="7">
                  <c:v>4.8910691928051699</c:v>
                </c:pt>
                <c:pt idx="8">
                  <c:v>5.2135936054615497</c:v>
                </c:pt>
                <c:pt idx="9">
                  <c:v>5.0275558518191401</c:v>
                </c:pt>
                <c:pt idx="10">
                  <c:v>4.9441987990830292</c:v>
                </c:pt>
                <c:pt idx="11">
                  <c:v>3.9823153682149339</c:v>
                </c:pt>
                <c:pt idx="12">
                  <c:v>3.4671997978309124</c:v>
                </c:pt>
                <c:pt idx="13">
                  <c:v>3.4121580860915692</c:v>
                </c:pt>
                <c:pt idx="14">
                  <c:v>2.3849796155925649</c:v>
                </c:pt>
                <c:pt idx="15">
                  <c:v>1.7850698667258513</c:v>
                </c:pt>
                <c:pt idx="16">
                  <c:v>1.2817049539389658</c:v>
                </c:pt>
                <c:pt idx="17">
                  <c:v>0.14452009465301452</c:v>
                </c:pt>
                <c:pt idx="18">
                  <c:v>-0.4338007626399476</c:v>
                </c:pt>
                <c:pt idx="19">
                  <c:v>-1.0059460982343749</c:v>
                </c:pt>
                <c:pt idx="20">
                  <c:v>-1.9887188207394402</c:v>
                </c:pt>
                <c:pt idx="21">
                  <c:v>-3.3111258332610918</c:v>
                </c:pt>
                <c:pt idx="22">
                  <c:v>-4.632915006658612</c:v>
                </c:pt>
                <c:pt idx="23">
                  <c:v>-6.5292301345486479</c:v>
                </c:pt>
                <c:pt idx="24">
                  <c:v>-7.8007411853715967</c:v>
                </c:pt>
                <c:pt idx="25">
                  <c:v>-8.7478483139186878</c:v>
                </c:pt>
                <c:pt idx="26">
                  <c:v>-10.049103048075896</c:v>
                </c:pt>
                <c:pt idx="27">
                  <c:v>-11.836463024314543</c:v>
                </c:pt>
                <c:pt idx="28">
                  <c:v>-13.195182931483849</c:v>
                </c:pt>
                <c:pt idx="29">
                  <c:v>-15.552380872312931</c:v>
                </c:pt>
                <c:pt idx="30">
                  <c:v>-16.737016605159848</c:v>
                </c:pt>
              </c:numCache>
            </c:numRef>
          </c:yVal>
          <c:smooth val="0"/>
          <c:extLst>
            <c:ext xmlns:c16="http://schemas.microsoft.com/office/drawing/2014/chart" uri="{C3380CC4-5D6E-409C-BE32-E72D297353CC}">
              <c16:uniqueId val="{00000001-1CC5-4913-9456-F1059ABA8523}"/>
            </c:ext>
          </c:extLst>
        </c:ser>
        <c:ser>
          <c:idx val="0"/>
          <c:order val="1"/>
          <c:tx>
            <c:strRef>
              <c:f>'4 Figures'!$AG$1</c:f>
              <c:strCache>
                <c:ptCount val="1"/>
                <c:pt idx="0">
                  <c:v>High production</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Figures'!$AG$7:$AG$37</c:f>
              <c:numCache>
                <c:formatCode>0.00</c:formatCode>
                <c:ptCount val="31"/>
                <c:pt idx="0" formatCode="General">
                  <c:v>0</c:v>
                </c:pt>
                <c:pt idx="1">
                  <c:v>-2.4996474227999776</c:v>
                </c:pt>
                <c:pt idx="2">
                  <c:v>-0.79551759588356363</c:v>
                </c:pt>
                <c:pt idx="3">
                  <c:v>1.4398789908582899</c:v>
                </c:pt>
                <c:pt idx="4">
                  <c:v>6.1233562236718209</c:v>
                </c:pt>
                <c:pt idx="5">
                  <c:v>10.179638547995125</c:v>
                </c:pt>
                <c:pt idx="6">
                  <c:v>14.948205844879173</c:v>
                </c:pt>
                <c:pt idx="7">
                  <c:v>19.745014109577046</c:v>
                </c:pt>
                <c:pt idx="8">
                  <c:v>25.379280884504034</c:v>
                </c:pt>
                <c:pt idx="9">
                  <c:v>30.635042326789428</c:v>
                </c:pt>
                <c:pt idx="10">
                  <c:v>36.902904943761911</c:v>
                </c:pt>
                <c:pt idx="11">
                  <c:v>42.092031955040412</c:v>
                </c:pt>
                <c:pt idx="12">
                  <c:v>46.007199924341094</c:v>
                </c:pt>
                <c:pt idx="13">
                  <c:v>50.197208126400064</c:v>
                </c:pt>
                <c:pt idx="14">
                  <c:v>55.382517326654209</c:v>
                </c:pt>
                <c:pt idx="15">
                  <c:v>61.006598814068425</c:v>
                </c:pt>
                <c:pt idx="16">
                  <c:v>65.725503195161991</c:v>
                </c:pt>
                <c:pt idx="17">
                  <c:v>71.611085302146975</c:v>
                </c:pt>
                <c:pt idx="18">
                  <c:v>77.673241148156592</c:v>
                </c:pt>
                <c:pt idx="19">
                  <c:v>84.00976140756552</c:v>
                </c:pt>
                <c:pt idx="20">
                  <c:v>89.589119398321074</c:v>
                </c:pt>
                <c:pt idx="21">
                  <c:v>96.98657570170036</c:v>
                </c:pt>
                <c:pt idx="22">
                  <c:v>101.98606883003421</c:v>
                </c:pt>
                <c:pt idx="23">
                  <c:v>105.96728178749689</c:v>
                </c:pt>
                <c:pt idx="24">
                  <c:v>111.05693210338615</c:v>
                </c:pt>
                <c:pt idx="25">
                  <c:v>116.01435784475179</c:v>
                </c:pt>
                <c:pt idx="26">
                  <c:v>121.82539758417718</c:v>
                </c:pt>
                <c:pt idx="27">
                  <c:v>127.2428947688461</c:v>
                </c:pt>
                <c:pt idx="28">
                  <c:v>135.01401609134467</c:v>
                </c:pt>
                <c:pt idx="29">
                  <c:v>140.34175248456199</c:v>
                </c:pt>
                <c:pt idx="30">
                  <c:v>145.32567636007553</c:v>
                </c:pt>
              </c:numCache>
            </c:numRef>
          </c:yVal>
          <c:smooth val="0"/>
          <c:extLst>
            <c:ext xmlns:c16="http://schemas.microsoft.com/office/drawing/2014/chart" uri="{C3380CC4-5D6E-409C-BE32-E72D297353CC}">
              <c16:uniqueId val="{00000002-1CC5-4913-9456-F1059ABA852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layout>
            <c:manualLayout>
              <c:xMode val="edge"/>
              <c:yMode val="edge"/>
              <c:x val="0.50886594217119019"/>
              <c:y val="0.8806190972273170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Cumulative climate benefit (ton CO</a:t>
                </a:r>
                <a:r>
                  <a:rPr lang="en-US" b="0" baseline="-25000"/>
                  <a:t>2</a:t>
                </a:r>
                <a:r>
                  <a:rPr lang="en-US" b="0"/>
                  <a:t>/ha)</a:t>
                </a:r>
              </a:p>
            </c:rich>
          </c:tx>
          <c:layout>
            <c:manualLayout>
              <c:xMode val="edge"/>
              <c:yMode val="edge"/>
              <c:x val="3.9414469978812528E-3"/>
              <c:y val="0.107289076886255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0.2263333063459102"/>
          <c:y val="0.25036664396262887"/>
          <c:w val="0.48392388379653223"/>
          <c:h val="0.1513599784246022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Recommended intervention levels </a:t>
            </a:r>
          </a:p>
          <a:p>
            <a:pPr>
              <a:defRPr sz="1000"/>
            </a:pPr>
            <a:r>
              <a:rPr lang="sv-SE" sz="1000" b="0"/>
              <a:t>high subst.</a:t>
            </a:r>
          </a:p>
        </c:rich>
      </c:tx>
      <c:layout>
        <c:manualLayout>
          <c:xMode val="edge"/>
          <c:yMode val="edge"/>
          <c:x val="0.28087112699701372"/>
          <c:y val="2.9654831157513288E-3"/>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23187590842893932"/>
          <c:y val="0.15538525024415187"/>
          <c:w val="0.62996317170356853"/>
          <c:h val="0.68145487838397989"/>
        </c:manualLayout>
      </c:layout>
      <c:scatterChart>
        <c:scatterStyle val="lineMarker"/>
        <c:varyColors val="0"/>
        <c:ser>
          <c:idx val="1"/>
          <c:order val="0"/>
          <c:tx>
            <c:strRef>
              <c:f>'4 Figures'!$L$1</c:f>
              <c:strCache>
                <c:ptCount val="1"/>
                <c:pt idx="0">
                  <c:v>Incr. set aside (3x)</c:v>
                </c:pt>
              </c:strCache>
            </c:strRef>
          </c:tx>
          <c:spPr>
            <a:ln w="19050" cap="rnd" cmpd="sng" algn="ctr">
              <a:solidFill>
                <a:srgbClr val="00B050"/>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Figures'!$L$7:$L$37</c:f>
              <c:numCache>
                <c:formatCode>0.00</c:formatCode>
                <c:ptCount val="31"/>
                <c:pt idx="0">
                  <c:v>0</c:v>
                </c:pt>
                <c:pt idx="1">
                  <c:v>2.5273642903999716</c:v>
                </c:pt>
                <c:pt idx="2">
                  <c:v>13.568048196123467</c:v>
                </c:pt>
                <c:pt idx="3">
                  <c:v>24.033455460779798</c:v>
                </c:pt>
                <c:pt idx="4">
                  <c:v>32.463845143951573</c:v>
                </c:pt>
                <c:pt idx="5">
                  <c:v>37.821287068747971</c:v>
                </c:pt>
                <c:pt idx="6">
                  <c:v>40.33214973676354</c:v>
                </c:pt>
                <c:pt idx="7">
                  <c:v>42.206878650459302</c:v>
                </c:pt>
                <c:pt idx="8">
                  <c:v>43.222715407207204</c:v>
                </c:pt>
                <c:pt idx="9">
                  <c:v>43.876610464620612</c:v>
                </c:pt>
                <c:pt idx="10">
                  <c:v>44.630028542687072</c:v>
                </c:pt>
                <c:pt idx="11">
                  <c:v>44.944843851914086</c:v>
                </c:pt>
                <c:pt idx="12">
                  <c:v>45.760925091261115</c:v>
                </c:pt>
                <c:pt idx="13">
                  <c:v>46.698989473832739</c:v>
                </c:pt>
                <c:pt idx="14">
                  <c:v>47.039424236944399</c:v>
                </c:pt>
                <c:pt idx="15">
                  <c:v>47.309985481524883</c:v>
                </c:pt>
                <c:pt idx="16">
                  <c:v>47.076310394876472</c:v>
                </c:pt>
                <c:pt idx="17">
                  <c:v>45.77413765321937</c:v>
                </c:pt>
                <c:pt idx="18">
                  <c:v>44.452633214874893</c:v>
                </c:pt>
                <c:pt idx="19">
                  <c:v>43.112359597765447</c:v>
                </c:pt>
                <c:pt idx="20">
                  <c:v>41.989572384955629</c:v>
                </c:pt>
                <c:pt idx="21">
                  <c:v>40.939083980379039</c:v>
                </c:pt>
                <c:pt idx="22">
                  <c:v>39.799634183993447</c:v>
                </c:pt>
                <c:pt idx="23">
                  <c:v>37.392894755495014</c:v>
                </c:pt>
                <c:pt idx="24">
                  <c:v>36.125231357693778</c:v>
                </c:pt>
                <c:pt idx="25">
                  <c:v>34.553833815588746</c:v>
                </c:pt>
                <c:pt idx="26">
                  <c:v>32.485413379755592</c:v>
                </c:pt>
                <c:pt idx="27">
                  <c:v>31.311749634256252</c:v>
                </c:pt>
                <c:pt idx="28">
                  <c:v>29.502635652226374</c:v>
                </c:pt>
                <c:pt idx="29">
                  <c:v>26.810488224517208</c:v>
                </c:pt>
                <c:pt idx="30">
                  <c:v>24.784213616967314</c:v>
                </c:pt>
              </c:numCache>
            </c:numRef>
          </c:yVal>
          <c:smooth val="0"/>
          <c:extLst>
            <c:ext xmlns:c16="http://schemas.microsoft.com/office/drawing/2014/chart" uri="{C3380CC4-5D6E-409C-BE32-E72D297353CC}">
              <c16:uniqueId val="{00000001-1CC5-4913-9456-F1059ABA8523}"/>
            </c:ext>
          </c:extLst>
        </c:ser>
        <c:ser>
          <c:idx val="0"/>
          <c:order val="1"/>
          <c:tx>
            <c:strRef>
              <c:f>'4 Figures'!$AR$1</c:f>
              <c:strCache>
                <c:ptCount val="1"/>
                <c:pt idx="0">
                  <c:v>Incr. Prod. Real. Potential</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Figures'!$AV$7:$AV$37</c:f>
              <c:numCache>
                <c:formatCode>0.00</c:formatCode>
                <c:ptCount val="31"/>
                <c:pt idx="0">
                  <c:v>0</c:v>
                </c:pt>
                <c:pt idx="1">
                  <c:v>0.44011447399996184</c:v>
                </c:pt>
                <c:pt idx="2">
                  <c:v>1.0584552300561012</c:v>
                </c:pt>
                <c:pt idx="3">
                  <c:v>1.6313835924022091</c:v>
                </c:pt>
                <c:pt idx="4">
                  <c:v>2.8812167041243963</c:v>
                </c:pt>
                <c:pt idx="5">
                  <c:v>3.7267320854024577</c:v>
                </c:pt>
                <c:pt idx="6">
                  <c:v>5.0167081575687007</c:v>
                </c:pt>
                <c:pt idx="7">
                  <c:v>6.2951202625234455</c:v>
                </c:pt>
                <c:pt idx="8">
                  <c:v>7.6737504639686964</c:v>
                </c:pt>
                <c:pt idx="9">
                  <c:v>9.1402198841493529</c:v>
                </c:pt>
                <c:pt idx="10">
                  <c:v>10.640734410690488</c:v>
                </c:pt>
                <c:pt idx="11">
                  <c:v>11.646755919375284</c:v>
                </c:pt>
                <c:pt idx="12">
                  <c:v>12.295107692970351</c:v>
                </c:pt>
                <c:pt idx="13">
                  <c:v>13.495031285439259</c:v>
                </c:pt>
                <c:pt idx="14">
                  <c:v>14.342997259678592</c:v>
                </c:pt>
                <c:pt idx="15">
                  <c:v>15.895784586916587</c:v>
                </c:pt>
                <c:pt idx="16">
                  <c:v>17.140155903964633</c:v>
                </c:pt>
                <c:pt idx="17">
                  <c:v>18.363497243693356</c:v>
                </c:pt>
                <c:pt idx="18">
                  <c:v>19.682057267361166</c:v>
                </c:pt>
                <c:pt idx="19">
                  <c:v>21.019956777928861</c:v>
                </c:pt>
                <c:pt idx="20">
                  <c:v>22.626787458503721</c:v>
                </c:pt>
                <c:pt idx="21">
                  <c:v>23.946119873184056</c:v>
                </c:pt>
                <c:pt idx="22">
                  <c:v>25.478156242844552</c:v>
                </c:pt>
                <c:pt idx="23">
                  <c:v>25.917673198951825</c:v>
                </c:pt>
                <c:pt idx="24">
                  <c:v>26.77317901879433</c:v>
                </c:pt>
                <c:pt idx="25">
                  <c:v>27.95791345184724</c:v>
                </c:pt>
                <c:pt idx="26">
                  <c:v>29.831238660672739</c:v>
                </c:pt>
                <c:pt idx="27">
                  <c:v>30.97903915849826</c:v>
                </c:pt>
                <c:pt idx="28">
                  <c:v>32.91477778099177</c:v>
                </c:pt>
                <c:pt idx="29">
                  <c:v>33.608218509306923</c:v>
                </c:pt>
                <c:pt idx="30">
                  <c:v>35.940740557654578</c:v>
                </c:pt>
              </c:numCache>
            </c:numRef>
          </c:yVal>
          <c:smooth val="0"/>
          <c:extLst>
            <c:ext xmlns:c16="http://schemas.microsoft.com/office/drawing/2014/chart" uri="{C3380CC4-5D6E-409C-BE32-E72D297353CC}">
              <c16:uniqueId val="{00000002-1CC5-4913-9456-F1059ABA852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layout>
            <c:manualLayout>
              <c:xMode val="edge"/>
              <c:yMode val="edge"/>
              <c:x val="0.49257707185247046"/>
              <c:y val="0.818106274311771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Cumulative climate benefit (ton CO2/ha)</a:t>
                </a:r>
              </a:p>
            </c:rich>
          </c:tx>
          <c:layout>
            <c:manualLayout>
              <c:xMode val="edge"/>
              <c:yMode val="edge"/>
              <c:x val="3.6142339003032205E-3"/>
              <c:y val="8.6731961900678403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0.23541480754278693"/>
          <c:y val="0.33325687289351902"/>
          <c:w val="0.54542191763885084"/>
          <c:h val="0.1447757785216844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Recommended intervention levels, low subst.</a:t>
            </a:r>
          </a:p>
        </c:rich>
      </c:tx>
      <c:layout>
        <c:manualLayout>
          <c:xMode val="edge"/>
          <c:yMode val="edge"/>
          <c:x val="0.16983740833435429"/>
          <c:y val="3.7084642235671025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2339831408219974"/>
          <c:y val="0.18950440137486882"/>
          <c:w val="0.76482422165513431"/>
          <c:h val="0.72990605549883392"/>
        </c:manualLayout>
      </c:layout>
      <c:scatterChart>
        <c:scatterStyle val="lineMarker"/>
        <c:varyColors val="0"/>
        <c:ser>
          <c:idx val="1"/>
          <c:order val="0"/>
          <c:tx>
            <c:strRef>
              <c:f>'4 Figures'!$L$1</c:f>
              <c:strCache>
                <c:ptCount val="1"/>
                <c:pt idx="0">
                  <c:v>Incr. set aside (3x)</c:v>
                </c:pt>
              </c:strCache>
            </c:strRef>
          </c:tx>
          <c:spPr>
            <a:ln w="19050" cap="rnd" cmpd="sng" algn="ctr">
              <a:solidFill>
                <a:srgbClr val="00B050"/>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Figures'!$O$7:$O$37</c:f>
              <c:numCache>
                <c:formatCode>0.00</c:formatCode>
                <c:ptCount val="31"/>
                <c:pt idx="0" formatCode="General">
                  <c:v>0</c:v>
                </c:pt>
                <c:pt idx="1">
                  <c:v>3.7090455703999634</c:v>
                </c:pt>
                <c:pt idx="2">
                  <c:v>15.623620781285625</c:v>
                </c:pt>
                <c:pt idx="3">
                  <c:v>26.704730250954402</c:v>
                </c:pt>
                <c:pt idx="4">
                  <c:v>35.632174417145293</c:v>
                </c:pt>
                <c:pt idx="5">
                  <c:v>41.393934217380391</c:v>
                </c:pt>
                <c:pt idx="6">
                  <c:v>44.346358588215374</c:v>
                </c:pt>
                <c:pt idx="7">
                  <c:v>46.672767832473347</c:v>
                </c:pt>
                <c:pt idx="8">
                  <c:v>48.167041552934585</c:v>
                </c:pt>
                <c:pt idx="9">
                  <c:v>49.328432994150873</c:v>
                </c:pt>
                <c:pt idx="10">
                  <c:v>50.584184437944828</c:v>
                </c:pt>
                <c:pt idx="11">
                  <c:v>51.415761495188022</c:v>
                </c:pt>
                <c:pt idx="12">
                  <c:v>52.756422703435732</c:v>
                </c:pt>
                <c:pt idx="13">
                  <c:v>54.229392645802427</c:v>
                </c:pt>
                <c:pt idx="14">
                  <c:v>55.067533123636863</c:v>
                </c:pt>
                <c:pt idx="15">
                  <c:v>55.798471610059948</c:v>
                </c:pt>
                <c:pt idx="16">
                  <c:v>56.007985778400624</c:v>
                </c:pt>
                <c:pt idx="17">
                  <c:v>55.181555884356783</c:v>
                </c:pt>
                <c:pt idx="18">
                  <c:v>54.352070219054653</c:v>
                </c:pt>
                <c:pt idx="19">
                  <c:v>53.475516269800863</c:v>
                </c:pt>
                <c:pt idx="20">
                  <c:v>52.841146536802235</c:v>
                </c:pt>
                <c:pt idx="21">
                  <c:v>52.232632576263015</c:v>
                </c:pt>
                <c:pt idx="22">
                  <c:v>51.529899449607584</c:v>
                </c:pt>
                <c:pt idx="23">
                  <c:v>49.644013063284774</c:v>
                </c:pt>
                <c:pt idx="24">
                  <c:v>48.82483460259833</c:v>
                </c:pt>
                <c:pt idx="25">
                  <c:v>47.67252795745668</c:v>
                </c:pt>
                <c:pt idx="26">
                  <c:v>46.056816448394294</c:v>
                </c:pt>
                <c:pt idx="27">
                  <c:v>45.326946218000906</c:v>
                </c:pt>
                <c:pt idx="28">
                  <c:v>43.95861924351648</c:v>
                </c:pt>
                <c:pt idx="29">
                  <c:v>41.70052862659773</c:v>
                </c:pt>
                <c:pt idx="30">
                  <c:v>40.089669626562582</c:v>
                </c:pt>
              </c:numCache>
            </c:numRef>
          </c:yVal>
          <c:smooth val="0"/>
          <c:extLst>
            <c:ext xmlns:c16="http://schemas.microsoft.com/office/drawing/2014/chart" uri="{C3380CC4-5D6E-409C-BE32-E72D297353CC}">
              <c16:uniqueId val="{00000001-1CC5-4913-9456-F1059ABA8523}"/>
            </c:ext>
          </c:extLst>
        </c:ser>
        <c:ser>
          <c:idx val="0"/>
          <c:order val="1"/>
          <c:tx>
            <c:strRef>
              <c:f>'4 Figures'!$AR$1</c:f>
              <c:strCache>
                <c:ptCount val="1"/>
                <c:pt idx="0">
                  <c:v>Incr. Prod. Real. Potential</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Figures'!$AU$7:$AU$37</c:f>
              <c:numCache>
                <c:formatCode>0.00</c:formatCode>
                <c:ptCount val="31"/>
                <c:pt idx="0">
                  <c:v>0</c:v>
                </c:pt>
                <c:pt idx="1">
                  <c:v>-0.23035415600003439</c:v>
                </c:pt>
                <c:pt idx="2">
                  <c:v>-0.27644487994389344</c:v>
                </c:pt>
                <c:pt idx="3">
                  <c:v>-0.28687769759778603</c:v>
                </c:pt>
                <c:pt idx="4">
                  <c:v>0.32439743412439936</c:v>
                </c:pt>
                <c:pt idx="5">
                  <c:v>0.63295144540246095</c:v>
                </c:pt>
                <c:pt idx="6">
                  <c:v>1.2616008575687054</c:v>
                </c:pt>
                <c:pt idx="7">
                  <c:v>1.9275009725234504</c:v>
                </c:pt>
                <c:pt idx="8">
                  <c:v>2.6691256039687028</c:v>
                </c:pt>
                <c:pt idx="9">
                  <c:v>3.4949671641493696</c:v>
                </c:pt>
                <c:pt idx="10">
                  <c:v>4.311731330690507</c:v>
                </c:pt>
                <c:pt idx="11">
                  <c:v>4.629000269375303</c:v>
                </c:pt>
                <c:pt idx="12">
                  <c:v>4.6715671629703674</c:v>
                </c:pt>
                <c:pt idx="13">
                  <c:v>5.3119331954392752</c:v>
                </c:pt>
                <c:pt idx="14">
                  <c:v>5.6439815796786075</c:v>
                </c:pt>
                <c:pt idx="15">
                  <c:v>6.6047832269166111</c:v>
                </c:pt>
                <c:pt idx="16">
                  <c:v>7.2240507839646551</c:v>
                </c:pt>
                <c:pt idx="17">
                  <c:v>7.8326377636933797</c:v>
                </c:pt>
                <c:pt idx="18">
                  <c:v>8.549552667361187</c:v>
                </c:pt>
                <c:pt idx="19">
                  <c:v>9.1809331379288821</c:v>
                </c:pt>
                <c:pt idx="20">
                  <c:v>10.111775508503733</c:v>
                </c:pt>
                <c:pt idx="21">
                  <c:v>10.814111193184068</c:v>
                </c:pt>
                <c:pt idx="22">
                  <c:v>11.75502433284457</c:v>
                </c:pt>
                <c:pt idx="23">
                  <c:v>11.669481728951848</c:v>
                </c:pt>
                <c:pt idx="24">
                  <c:v>11.934726768794352</c:v>
                </c:pt>
                <c:pt idx="25">
                  <c:v>12.595436581847267</c:v>
                </c:pt>
                <c:pt idx="26">
                  <c:v>13.803295370672771</c:v>
                </c:pt>
                <c:pt idx="27">
                  <c:v>14.425691328498285</c:v>
                </c:pt>
                <c:pt idx="28">
                  <c:v>15.700448270991787</c:v>
                </c:pt>
                <c:pt idx="29">
                  <c:v>15.803110749306946</c:v>
                </c:pt>
                <c:pt idx="30">
                  <c:v>17.333036827654599</c:v>
                </c:pt>
              </c:numCache>
            </c:numRef>
          </c:yVal>
          <c:smooth val="0"/>
          <c:extLst>
            <c:ext xmlns:c16="http://schemas.microsoft.com/office/drawing/2014/chart" uri="{C3380CC4-5D6E-409C-BE32-E72D297353CC}">
              <c16:uniqueId val="{00000002-1CC5-4913-9456-F1059ABA852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layout>
            <c:manualLayout>
              <c:xMode val="edge"/>
              <c:yMode val="edge"/>
              <c:x val="0.42973762096040247"/>
              <c:y val="0.899767617254146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0.17309617863528629"/>
          <c:y val="0.37047428930345278"/>
          <c:w val="0.61661890381457862"/>
          <c:h val="0.1353342367016839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Intervention levels as in</a:t>
            </a:r>
          </a:p>
          <a:p>
            <a:pPr>
              <a:defRPr sz="1000"/>
            </a:pPr>
            <a:r>
              <a:rPr lang="sv-SE" sz="1000" b="0"/>
              <a:t>Gustavsson et al. (2017), low</a:t>
            </a:r>
            <a:r>
              <a:rPr lang="sv-SE" sz="1000" b="0" baseline="0"/>
              <a:t> </a:t>
            </a:r>
            <a:r>
              <a:rPr lang="sv-SE" sz="1000" b="0"/>
              <a:t>subst. </a:t>
            </a:r>
          </a:p>
        </c:rich>
      </c:tx>
      <c:layout>
        <c:manualLayout>
          <c:xMode val="edge"/>
          <c:yMode val="edge"/>
          <c:x val="0.14647296747701835"/>
          <c:y val="2.9653501547388102E-3"/>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1452991452991453"/>
          <c:y val="0.18273575194252537"/>
          <c:w val="0.69462036717642095"/>
          <c:h val="0.64811792107897526"/>
        </c:manualLayout>
      </c:layout>
      <c:scatterChart>
        <c:scatterStyle val="lineMarker"/>
        <c:varyColors val="0"/>
        <c:ser>
          <c:idx val="1"/>
          <c:order val="0"/>
          <c:tx>
            <c:strRef>
              <c:f>'4 Figures'!$AA$1</c:f>
              <c:strCache>
                <c:ptCount val="1"/>
                <c:pt idx="0">
                  <c:v>Incr. set aside (2x)</c:v>
                </c:pt>
              </c:strCache>
            </c:strRef>
          </c:tx>
          <c:spPr>
            <a:ln w="19050" cap="rnd" cmpd="sng" algn="ctr">
              <a:solidFill>
                <a:srgbClr val="00B050"/>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Figures'!$AE$7:$AE$37</c:f>
              <c:numCache>
                <c:formatCode>0.00</c:formatCode>
                <c:ptCount val="31"/>
                <c:pt idx="0">
                  <c:v>0</c:v>
                </c:pt>
                <c:pt idx="1">
                  <c:v>-4.2765596903999707</c:v>
                </c:pt>
                <c:pt idx="2">
                  <c:v>-2.9063558974109602</c:v>
                </c:pt>
                <c:pt idx="3">
                  <c:v>0.96379236559313131</c:v>
                </c:pt>
                <c:pt idx="4">
                  <c:v>4.3384103060754589</c:v>
                </c:pt>
                <c:pt idx="5">
                  <c:v>9.2825041072158339</c:v>
                </c:pt>
                <c:pt idx="6">
                  <c:v>11.217167760579123</c:v>
                </c:pt>
                <c:pt idx="7">
                  <c:v>13.080111206035621</c:v>
                </c:pt>
                <c:pt idx="8">
                  <c:v>13.9729947973535</c:v>
                </c:pt>
                <c:pt idx="9">
                  <c:v>14.512438448795105</c:v>
                </c:pt>
                <c:pt idx="10">
                  <c:v>15.17665101695467</c:v>
                </c:pt>
                <c:pt idx="11">
                  <c:v>15.093258795620452</c:v>
                </c:pt>
                <c:pt idx="12">
                  <c:v>15.443008021514419</c:v>
                </c:pt>
                <c:pt idx="13">
                  <c:v>16.135882938510509</c:v>
                </c:pt>
                <c:pt idx="14">
                  <c:v>16.028938616020191</c:v>
                </c:pt>
                <c:pt idx="15">
                  <c:v>16.312177666801464</c:v>
                </c:pt>
                <c:pt idx="16">
                  <c:v>16.574495863952347</c:v>
                </c:pt>
                <c:pt idx="17">
                  <c:v>16.228350144655401</c:v>
                </c:pt>
                <c:pt idx="18">
                  <c:v>16.404328057360491</c:v>
                </c:pt>
                <c:pt idx="19">
                  <c:v>16.461771221765719</c:v>
                </c:pt>
                <c:pt idx="20">
                  <c:v>16.1851725592606</c:v>
                </c:pt>
                <c:pt idx="21">
                  <c:v>15.53616650673894</c:v>
                </c:pt>
                <c:pt idx="22">
                  <c:v>15.043364273341425</c:v>
                </c:pt>
                <c:pt idx="23">
                  <c:v>14.007084285451397</c:v>
                </c:pt>
                <c:pt idx="24">
                  <c:v>13.428983034628448</c:v>
                </c:pt>
                <c:pt idx="25">
                  <c:v>13.175285706081363</c:v>
                </c:pt>
                <c:pt idx="26">
                  <c:v>12.568475711924162</c:v>
                </c:pt>
                <c:pt idx="27">
                  <c:v>11.722911135685511</c:v>
                </c:pt>
                <c:pt idx="28">
                  <c:v>11.043111868516204</c:v>
                </c:pt>
                <c:pt idx="29">
                  <c:v>9.4595315776871267</c:v>
                </c:pt>
                <c:pt idx="30">
                  <c:v>9.0131530448402017</c:v>
                </c:pt>
              </c:numCache>
            </c:numRef>
          </c:yVal>
          <c:smooth val="0"/>
          <c:extLst>
            <c:ext xmlns:c16="http://schemas.microsoft.com/office/drawing/2014/chart" uri="{C3380CC4-5D6E-409C-BE32-E72D297353CC}">
              <c16:uniqueId val="{00000001-1CC5-4913-9456-F1059ABA8523}"/>
            </c:ext>
          </c:extLst>
        </c:ser>
        <c:ser>
          <c:idx val="0"/>
          <c:order val="1"/>
          <c:tx>
            <c:strRef>
              <c:f>'4 Figures'!$AG$1</c:f>
              <c:strCache>
                <c:ptCount val="1"/>
                <c:pt idx="0">
                  <c:v>High production</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Figures'!$AK$7:$AK$37</c:f>
              <c:numCache>
                <c:formatCode>0.00</c:formatCode>
                <c:ptCount val="31"/>
                <c:pt idx="0">
                  <c:v>0</c:v>
                </c:pt>
                <c:pt idx="1">
                  <c:v>-3.2027166627999781</c:v>
                </c:pt>
                <c:pt idx="2">
                  <c:v>-4.5457951758835637</c:v>
                </c:pt>
                <c:pt idx="3">
                  <c:v>-5.1147410091417083</c:v>
                </c:pt>
                <c:pt idx="4">
                  <c:v>-3.3128817163281719</c:v>
                </c:pt>
                <c:pt idx="5">
                  <c:v>-2.0423128920048663</c:v>
                </c:pt>
                <c:pt idx="6">
                  <c:v>-0.1229354151208184</c:v>
                </c:pt>
                <c:pt idx="7">
                  <c:v>1.9547404895770526</c:v>
                </c:pt>
                <c:pt idx="8">
                  <c:v>4.7242933445040434</c:v>
                </c:pt>
                <c:pt idx="9">
                  <c:v>7.162603126789441</c:v>
                </c:pt>
                <c:pt idx="10">
                  <c:v>10.428104803761924</c:v>
                </c:pt>
                <c:pt idx="11">
                  <c:v>12.611076095040417</c:v>
                </c:pt>
                <c:pt idx="12">
                  <c:v>13.931304504341105</c:v>
                </c:pt>
                <c:pt idx="13">
                  <c:v>15.926377456400074</c:v>
                </c:pt>
                <c:pt idx="14">
                  <c:v>18.798423266654222</c:v>
                </c:pt>
                <c:pt idx="15">
                  <c:v>21.918639914068446</c:v>
                </c:pt>
                <c:pt idx="16">
                  <c:v>24.325833315162026</c:v>
                </c:pt>
                <c:pt idx="17">
                  <c:v>27.701340942146999</c:v>
                </c:pt>
                <c:pt idx="18">
                  <c:v>31.112670468156605</c:v>
                </c:pt>
                <c:pt idx="19">
                  <c:v>34.560673187565534</c:v>
                </c:pt>
                <c:pt idx="20">
                  <c:v>37.385883348321094</c:v>
                </c:pt>
                <c:pt idx="21">
                  <c:v>41.487055751700382</c:v>
                </c:pt>
                <c:pt idx="22">
                  <c:v>43.628907050034243</c:v>
                </c:pt>
                <c:pt idx="23">
                  <c:v>44.985167187496941</c:v>
                </c:pt>
                <c:pt idx="24">
                  <c:v>47.390355633386193</c:v>
                </c:pt>
                <c:pt idx="25">
                  <c:v>49.750081974751836</c:v>
                </c:pt>
                <c:pt idx="26">
                  <c:v>52.987225934177232</c:v>
                </c:pt>
                <c:pt idx="27">
                  <c:v>56.032295658846152</c:v>
                </c:pt>
                <c:pt idx="28">
                  <c:v>60.815372711344729</c:v>
                </c:pt>
                <c:pt idx="29">
                  <c:v>63.281500004562055</c:v>
                </c:pt>
                <c:pt idx="30">
                  <c:v>65.614597560075595</c:v>
                </c:pt>
              </c:numCache>
            </c:numRef>
          </c:yVal>
          <c:smooth val="0"/>
          <c:extLst>
            <c:ext xmlns:c16="http://schemas.microsoft.com/office/drawing/2014/chart" uri="{C3380CC4-5D6E-409C-BE32-E72D297353CC}">
              <c16:uniqueId val="{00000002-1CC5-4913-9456-F1059ABA852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layout>
            <c:manualLayout>
              <c:xMode val="edge"/>
              <c:yMode val="edge"/>
              <c:x val="0.43505509584598112"/>
              <c:y val="0.8825956156578581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9.9771564805921795E-2"/>
          <c:y val="0.28324389889315388"/>
          <c:w val="0.48674353534515807"/>
          <c:h val="0.1468860323873462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Recommended intervention levels usage-based</a:t>
            </a:r>
            <a:r>
              <a:rPr lang="sv-SE" sz="1000" b="0" baseline="0"/>
              <a:t> </a:t>
            </a:r>
            <a:r>
              <a:rPr lang="sv-SE" sz="1000" b="0"/>
              <a:t>subst.</a:t>
            </a:r>
          </a:p>
        </c:rich>
      </c:tx>
      <c:layout>
        <c:manualLayout>
          <c:xMode val="edge"/>
          <c:yMode val="edge"/>
          <c:x val="0.18172023791997924"/>
          <c:y val="3.0250235600044285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3012085634493722"/>
          <c:y val="0.16900347343762623"/>
          <c:w val="0.75440417243121716"/>
          <c:h val="0.77863640905028197"/>
        </c:manualLayout>
      </c:layout>
      <c:scatterChart>
        <c:scatterStyle val="lineMarker"/>
        <c:varyColors val="0"/>
        <c:ser>
          <c:idx val="1"/>
          <c:order val="0"/>
          <c:tx>
            <c:strRef>
              <c:f>'4 Figures'!$L$1</c:f>
              <c:strCache>
                <c:ptCount val="1"/>
                <c:pt idx="0">
                  <c:v>Incr. set aside (3x)</c:v>
                </c:pt>
              </c:strCache>
            </c:strRef>
          </c:tx>
          <c:spPr>
            <a:ln w="19050" cap="rnd" cmpd="sng" algn="ctr">
              <a:solidFill>
                <a:srgbClr val="00B050"/>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Figures'!$O$7:$O$37</c:f>
              <c:numCache>
                <c:formatCode>0.00</c:formatCode>
                <c:ptCount val="31"/>
                <c:pt idx="0" formatCode="General">
                  <c:v>0</c:v>
                </c:pt>
                <c:pt idx="1">
                  <c:v>3.7090455703999634</c:v>
                </c:pt>
                <c:pt idx="2">
                  <c:v>15.623620781285625</c:v>
                </c:pt>
                <c:pt idx="3">
                  <c:v>26.704730250954402</c:v>
                </c:pt>
                <c:pt idx="4">
                  <c:v>35.632174417145293</c:v>
                </c:pt>
                <c:pt idx="5">
                  <c:v>41.393934217380391</c:v>
                </c:pt>
                <c:pt idx="6">
                  <c:v>44.346358588215374</c:v>
                </c:pt>
                <c:pt idx="7">
                  <c:v>46.672767832473347</c:v>
                </c:pt>
                <c:pt idx="8">
                  <c:v>48.167041552934585</c:v>
                </c:pt>
                <c:pt idx="9">
                  <c:v>49.328432994150873</c:v>
                </c:pt>
                <c:pt idx="10">
                  <c:v>50.584184437944828</c:v>
                </c:pt>
                <c:pt idx="11">
                  <c:v>51.415761495188022</c:v>
                </c:pt>
                <c:pt idx="12">
                  <c:v>52.756422703435732</c:v>
                </c:pt>
                <c:pt idx="13">
                  <c:v>54.229392645802427</c:v>
                </c:pt>
                <c:pt idx="14">
                  <c:v>55.067533123636863</c:v>
                </c:pt>
                <c:pt idx="15">
                  <c:v>55.798471610059948</c:v>
                </c:pt>
                <c:pt idx="16">
                  <c:v>56.007985778400624</c:v>
                </c:pt>
                <c:pt idx="17">
                  <c:v>55.181555884356783</c:v>
                </c:pt>
                <c:pt idx="18">
                  <c:v>54.352070219054653</c:v>
                </c:pt>
                <c:pt idx="19">
                  <c:v>53.475516269800863</c:v>
                </c:pt>
                <c:pt idx="20">
                  <c:v>52.841146536802235</c:v>
                </c:pt>
                <c:pt idx="21">
                  <c:v>52.232632576263015</c:v>
                </c:pt>
                <c:pt idx="22">
                  <c:v>51.529899449607584</c:v>
                </c:pt>
                <c:pt idx="23">
                  <c:v>49.644013063284774</c:v>
                </c:pt>
                <c:pt idx="24">
                  <c:v>48.82483460259833</c:v>
                </c:pt>
                <c:pt idx="25">
                  <c:v>47.67252795745668</c:v>
                </c:pt>
                <c:pt idx="26">
                  <c:v>46.056816448394294</c:v>
                </c:pt>
                <c:pt idx="27">
                  <c:v>45.326946218000906</c:v>
                </c:pt>
                <c:pt idx="28">
                  <c:v>43.95861924351648</c:v>
                </c:pt>
                <c:pt idx="29">
                  <c:v>41.70052862659773</c:v>
                </c:pt>
                <c:pt idx="30">
                  <c:v>40.089669626562582</c:v>
                </c:pt>
              </c:numCache>
            </c:numRef>
          </c:yVal>
          <c:smooth val="0"/>
          <c:extLst>
            <c:ext xmlns:c16="http://schemas.microsoft.com/office/drawing/2014/chart" uri="{C3380CC4-5D6E-409C-BE32-E72D297353CC}">
              <c16:uniqueId val="{00000001-1CC5-4913-9456-F1059ABA8523}"/>
            </c:ext>
          </c:extLst>
        </c:ser>
        <c:ser>
          <c:idx val="0"/>
          <c:order val="1"/>
          <c:tx>
            <c:strRef>
              <c:f>'4 Figures'!$R$1</c:f>
              <c:strCache>
                <c:ptCount val="1"/>
                <c:pt idx="0">
                  <c:v>Incr. fertilization (3x)</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Figures'!$U$7:$U$37</c:f>
              <c:numCache>
                <c:formatCode>0.00</c:formatCode>
                <c:ptCount val="31"/>
                <c:pt idx="0">
                  <c:v>0</c:v>
                </c:pt>
                <c:pt idx="1">
                  <c:v>0.43708980679999843</c:v>
                </c:pt>
                <c:pt idx="2">
                  <c:v>0.33106770327886781</c:v>
                </c:pt>
                <c:pt idx="3">
                  <c:v>0.17711676646423369</c:v>
                </c:pt>
                <c:pt idx="4">
                  <c:v>0.41864684999282864</c:v>
                </c:pt>
                <c:pt idx="5">
                  <c:v>0.36828117728398779</c:v>
                </c:pt>
                <c:pt idx="6">
                  <c:v>0.65433805703917547</c:v>
                </c:pt>
                <c:pt idx="7">
                  <c:v>0.58619886900640572</c:v>
                </c:pt>
                <c:pt idx="8">
                  <c:v>0.61399979492753665</c:v>
                </c:pt>
                <c:pt idx="9">
                  <c:v>0.82850424073428131</c:v>
                </c:pt>
                <c:pt idx="10">
                  <c:v>1.126593717806833</c:v>
                </c:pt>
                <c:pt idx="11">
                  <c:v>1.2281483372449131</c:v>
                </c:pt>
                <c:pt idx="12">
                  <c:v>0.55171208969523211</c:v>
                </c:pt>
                <c:pt idx="13">
                  <c:v>1.2851177425634031</c:v>
                </c:pt>
                <c:pt idx="14">
                  <c:v>1.0747363555217893</c:v>
                </c:pt>
                <c:pt idx="15">
                  <c:v>1.4927423977005794</c:v>
                </c:pt>
                <c:pt idx="16">
                  <c:v>1.672107157213627</c:v>
                </c:pt>
                <c:pt idx="17">
                  <c:v>1.5161189309291512</c:v>
                </c:pt>
                <c:pt idx="18">
                  <c:v>1.556543171024718</c:v>
                </c:pt>
                <c:pt idx="19">
                  <c:v>1.9277011998634941</c:v>
                </c:pt>
                <c:pt idx="20">
                  <c:v>1.8340601357062658</c:v>
                </c:pt>
                <c:pt idx="21">
                  <c:v>2.1181219363007875</c:v>
                </c:pt>
                <c:pt idx="22">
                  <c:v>2.1133670359681345</c:v>
                </c:pt>
                <c:pt idx="23">
                  <c:v>2.3086296407013251</c:v>
                </c:pt>
                <c:pt idx="24">
                  <c:v>1.874814259957891</c:v>
                </c:pt>
                <c:pt idx="25">
                  <c:v>2.5731623748573029</c:v>
                </c:pt>
                <c:pt idx="26">
                  <c:v>2.9552080139467982</c:v>
                </c:pt>
                <c:pt idx="27">
                  <c:v>3.2765826326254333</c:v>
                </c:pt>
                <c:pt idx="28">
                  <c:v>4.2530289871030682</c:v>
                </c:pt>
                <c:pt idx="29">
                  <c:v>4.2169144128278555</c:v>
                </c:pt>
                <c:pt idx="30">
                  <c:v>3.8429291920205202</c:v>
                </c:pt>
              </c:numCache>
            </c:numRef>
          </c:yVal>
          <c:smooth val="0"/>
          <c:extLst>
            <c:ext xmlns:c16="http://schemas.microsoft.com/office/drawing/2014/chart" uri="{C3380CC4-5D6E-409C-BE32-E72D297353CC}">
              <c16:uniqueId val="{00000002-1CC5-4913-9456-F1059ABA852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0.26245051886099746"/>
          <c:y val="0.31773296101390125"/>
          <c:w val="0.51224756162557195"/>
          <c:h val="0.1744368270657270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Recommended intervention levels </a:t>
            </a:r>
          </a:p>
          <a:p>
            <a:pPr>
              <a:defRPr sz="1000"/>
            </a:pPr>
            <a:r>
              <a:rPr lang="sv-SE" sz="1000" b="0"/>
              <a:t>high subst. </a:t>
            </a:r>
          </a:p>
        </c:rich>
      </c:tx>
      <c:layout>
        <c:manualLayout>
          <c:xMode val="edge"/>
          <c:yMode val="edge"/>
          <c:x val="0.27267146963564098"/>
          <c:y val="1.5773356872329853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24487162664567205"/>
          <c:y val="0.14178323172134433"/>
          <c:w val="0.65409769897872283"/>
          <c:h val="0.76037298058973235"/>
        </c:manualLayout>
      </c:layout>
      <c:scatterChart>
        <c:scatterStyle val="lineMarker"/>
        <c:varyColors val="0"/>
        <c:ser>
          <c:idx val="1"/>
          <c:order val="0"/>
          <c:tx>
            <c:strRef>
              <c:f>'4 Figures'!$L$1</c:f>
              <c:strCache>
                <c:ptCount val="1"/>
                <c:pt idx="0">
                  <c:v>Incr. set aside (3x)</c:v>
                </c:pt>
              </c:strCache>
            </c:strRef>
          </c:tx>
          <c:spPr>
            <a:ln w="19050" cap="rnd" cmpd="sng" algn="ctr">
              <a:solidFill>
                <a:srgbClr val="00B050"/>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Figures'!$M$7:$M$37</c:f>
              <c:numCache>
                <c:formatCode>0.00</c:formatCode>
                <c:ptCount val="31"/>
                <c:pt idx="0">
                  <c:v>0</c:v>
                </c:pt>
                <c:pt idx="1">
                  <c:v>-3.8734093096000333</c:v>
                </c:pt>
                <c:pt idx="2">
                  <c:v>3.0819939912856276</c:v>
                </c:pt>
                <c:pt idx="3">
                  <c:v>11.146737800954401</c:v>
                </c:pt>
                <c:pt idx="4">
                  <c:v>17.850481257145297</c:v>
                </c:pt>
                <c:pt idx="5">
                  <c:v>21.911897027380398</c:v>
                </c:pt>
                <c:pt idx="6">
                  <c:v>22.805653248215382</c:v>
                </c:pt>
                <c:pt idx="7">
                  <c:v>22.917687252473364</c:v>
                </c:pt>
                <c:pt idx="8">
                  <c:v>21.9579494129346</c:v>
                </c:pt>
                <c:pt idx="9">
                  <c:v>20.431344774150887</c:v>
                </c:pt>
                <c:pt idx="10">
                  <c:v>18.997404597944833</c:v>
                </c:pt>
                <c:pt idx="11">
                  <c:v>16.963236465188025</c:v>
                </c:pt>
                <c:pt idx="12">
                  <c:v>15.362983543435732</c:v>
                </c:pt>
                <c:pt idx="13">
                  <c:v>13.74639701580243</c:v>
                </c:pt>
                <c:pt idx="14">
                  <c:v>11.714836043636874</c:v>
                </c:pt>
                <c:pt idx="15">
                  <c:v>9.833512570059959</c:v>
                </c:pt>
                <c:pt idx="16">
                  <c:v>7.5350404884006261</c:v>
                </c:pt>
                <c:pt idx="17">
                  <c:v>3.9533580943567781</c:v>
                </c:pt>
                <c:pt idx="18">
                  <c:v>0.24625845905465127</c:v>
                </c:pt>
                <c:pt idx="19">
                  <c:v>-3.3278996301991404</c:v>
                </c:pt>
                <c:pt idx="20">
                  <c:v>-6.8102113831977773</c:v>
                </c:pt>
                <c:pt idx="21">
                  <c:v>-9.9569487237369856</c:v>
                </c:pt>
                <c:pt idx="22">
                  <c:v>-13.221642790392423</c:v>
                </c:pt>
                <c:pt idx="23">
                  <c:v>-18.194542336715227</c:v>
                </c:pt>
                <c:pt idx="24">
                  <c:v>-21.702847237401688</c:v>
                </c:pt>
                <c:pt idx="25">
                  <c:v>-25.37924776254334</c:v>
                </c:pt>
                <c:pt idx="26">
                  <c:v>-29.765754221605722</c:v>
                </c:pt>
                <c:pt idx="27">
                  <c:v>-33.216118381999102</c:v>
                </c:pt>
                <c:pt idx="28">
                  <c:v>-37.308612956483529</c:v>
                </c:pt>
                <c:pt idx="29">
                  <c:v>-42.243113463402281</c:v>
                </c:pt>
                <c:pt idx="30">
                  <c:v>-46.374957853437422</c:v>
                </c:pt>
              </c:numCache>
            </c:numRef>
          </c:yVal>
          <c:smooth val="0"/>
          <c:extLst>
            <c:ext xmlns:c16="http://schemas.microsoft.com/office/drawing/2014/chart" uri="{C3380CC4-5D6E-409C-BE32-E72D297353CC}">
              <c16:uniqueId val="{00000001-1CC5-4913-9456-F1059ABA8523}"/>
            </c:ext>
          </c:extLst>
        </c:ser>
        <c:ser>
          <c:idx val="0"/>
          <c:order val="1"/>
          <c:tx>
            <c:strRef>
              <c:f>'4 Figures'!$R$1</c:f>
              <c:strCache>
                <c:ptCount val="1"/>
                <c:pt idx="0">
                  <c:v>Incr. fertilization (3x)</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Figures'!$S$7:$S$37</c:f>
              <c:numCache>
                <c:formatCode>0.00</c:formatCode>
                <c:ptCount val="31"/>
                <c:pt idx="0">
                  <c:v>0</c:v>
                </c:pt>
                <c:pt idx="1">
                  <c:v>0.71628872679999622</c:v>
                </c:pt>
                <c:pt idx="2">
                  <c:v>0.77049515327886287</c:v>
                </c:pt>
                <c:pt idx="3">
                  <c:v>0.66175861646422751</c:v>
                </c:pt>
                <c:pt idx="4">
                  <c:v>0.97958799999281698</c:v>
                </c:pt>
                <c:pt idx="5">
                  <c:v>0.94476477728397512</c:v>
                </c:pt>
                <c:pt idx="6">
                  <c:v>1.3695733470391636</c:v>
                </c:pt>
                <c:pt idx="7">
                  <c:v>1.3785812290063904</c:v>
                </c:pt>
                <c:pt idx="8">
                  <c:v>1.4722256249275256</c:v>
                </c:pt>
                <c:pt idx="9">
                  <c:v>1.7853539807342678</c:v>
                </c:pt>
                <c:pt idx="10">
                  <c:v>2.1888495278068065</c:v>
                </c:pt>
                <c:pt idx="11">
                  <c:v>2.4469590072448799</c:v>
                </c:pt>
                <c:pt idx="12">
                  <c:v>1.749611099695203</c:v>
                </c:pt>
                <c:pt idx="13">
                  <c:v>2.6076389425633728</c:v>
                </c:pt>
                <c:pt idx="14">
                  <c:v>2.2878952255217655</c:v>
                </c:pt>
                <c:pt idx="15">
                  <c:v>2.7420727877005469</c:v>
                </c:pt>
                <c:pt idx="16">
                  <c:v>3.0138444772135919</c:v>
                </c:pt>
                <c:pt idx="17">
                  <c:v>2.983326210929107</c:v>
                </c:pt>
                <c:pt idx="18">
                  <c:v>3.0602045610246753</c:v>
                </c:pt>
                <c:pt idx="19">
                  <c:v>3.7091485598634533</c:v>
                </c:pt>
                <c:pt idx="20">
                  <c:v>3.6310499457062262</c:v>
                </c:pt>
                <c:pt idx="21">
                  <c:v>4.1937454863007551</c:v>
                </c:pt>
                <c:pt idx="22">
                  <c:v>4.1762740359681016</c:v>
                </c:pt>
                <c:pt idx="23">
                  <c:v>4.5156575407012944</c:v>
                </c:pt>
                <c:pt idx="24">
                  <c:v>3.9696539299578548</c:v>
                </c:pt>
                <c:pt idx="25">
                  <c:v>4.8819226748572619</c:v>
                </c:pt>
                <c:pt idx="26">
                  <c:v>5.4086543939467591</c:v>
                </c:pt>
                <c:pt idx="27">
                  <c:v>5.6590989226253985</c:v>
                </c:pt>
                <c:pt idx="28">
                  <c:v>7.0130855171030326</c:v>
                </c:pt>
                <c:pt idx="29">
                  <c:v>7.4545480428278221</c:v>
                </c:pt>
                <c:pt idx="30">
                  <c:v>7.3950854920204856</c:v>
                </c:pt>
              </c:numCache>
            </c:numRef>
          </c:yVal>
          <c:smooth val="0"/>
          <c:extLst>
            <c:ext xmlns:c16="http://schemas.microsoft.com/office/drawing/2014/chart" uri="{C3380CC4-5D6E-409C-BE32-E72D297353CC}">
              <c16:uniqueId val="{00000002-1CC5-4913-9456-F1059ABA852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layout>
            <c:manualLayout>
              <c:xMode val="edge"/>
              <c:yMode val="edge"/>
              <c:x val="0.45324170965283417"/>
              <c:y val="0.8489117219709432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title>
          <c:tx>
            <c:rich>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US" sz="1000" b="0" i="0" baseline="0">
                    <a:effectLst/>
                  </a:rPr>
                  <a:t>Cumulative climate benefit (ton CO</a:t>
                </a:r>
                <a:r>
                  <a:rPr lang="en-US" sz="1000" b="0" i="0" baseline="-25000">
                    <a:effectLst/>
                  </a:rPr>
                  <a:t>2</a:t>
                </a:r>
                <a:r>
                  <a:rPr lang="en-US" sz="1000" b="0" i="0" baseline="0">
                    <a:effectLst/>
                  </a:rPr>
                  <a:t>/ha)</a:t>
                </a:r>
                <a:endParaRPr lang="en-US" sz="1000">
                  <a:effectLst/>
                </a:endParaRPr>
              </a:p>
              <a:p>
                <a:pPr>
                  <a:defRPr/>
                </a:pPr>
                <a:endParaRPr lang="en-US"/>
              </a:p>
            </c:rich>
          </c:tx>
          <c:layout>
            <c:manualLayout>
              <c:xMode val="edge"/>
              <c:yMode val="edge"/>
              <c:x val="1.7647490542412917E-3"/>
              <c:y val="8.9590224967347393E-2"/>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0.31302050501478557"/>
          <c:y val="0.29101696013745604"/>
          <c:w val="0.45548814996547976"/>
          <c:h val="0.117294647321768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noFill/>
    <a:ln w="6350" cap="flat" cmpd="sng" algn="ctr">
      <a:no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Increased area set aside</a:t>
            </a:r>
          </a:p>
          <a:p>
            <a:pPr>
              <a:defRPr sz="1000"/>
            </a:pPr>
            <a:r>
              <a:rPr lang="sv-SE" sz="1000" b="0"/>
              <a:t>(x3)</a:t>
            </a:r>
          </a:p>
        </c:rich>
      </c:tx>
      <c:layout>
        <c:manualLayout>
          <c:xMode val="edge"/>
          <c:yMode val="edge"/>
          <c:x val="0.2275871225564263"/>
          <c:y val="1.6503728234343745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508537457739294"/>
          <c:y val="0.17140203181370248"/>
          <c:w val="0.77378511420108553"/>
          <c:h val="0.73765704402873522"/>
        </c:manualLayout>
      </c:layout>
      <c:scatterChart>
        <c:scatterStyle val="lineMarker"/>
        <c:varyColors val="0"/>
        <c:ser>
          <c:idx val="4"/>
          <c:order val="0"/>
          <c:tx>
            <c:strRef>
              <c:f>'4 Figures'!$C$4</c:f>
              <c:strCache>
                <c:ptCount val="1"/>
                <c:pt idx="0">
                  <c:v>Low subst. (0.42 ton/ton)</c:v>
                </c:pt>
              </c:strCache>
            </c:strRef>
          </c:tx>
          <c:spPr>
            <a:ln w="15875" cap="rnd" cmpd="sng" algn="ctr">
              <a:solidFill>
                <a:schemeClr val="accent4">
                  <a:lumMod val="60000"/>
                </a:schemeClr>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Figures'!$N$7:$N$37</c:f>
              <c:numCache>
                <c:formatCode>0.00</c:formatCode>
                <c:ptCount val="31"/>
                <c:pt idx="0">
                  <c:v>0</c:v>
                </c:pt>
                <c:pt idx="1">
                  <c:v>4.7922534103999626</c:v>
                </c:pt>
                <c:pt idx="2">
                  <c:v>17.415281751285626</c:v>
                </c:pt>
                <c:pt idx="3">
                  <c:v>28.9273006009544</c:v>
                </c:pt>
                <c:pt idx="4">
                  <c:v>38.172416297145304</c:v>
                </c:pt>
                <c:pt idx="5">
                  <c:v>44.177082387380402</c:v>
                </c:pt>
                <c:pt idx="6">
                  <c:v>47.423602208215385</c:v>
                </c:pt>
                <c:pt idx="7">
                  <c:v>50.066350772473371</c:v>
                </c:pt>
                <c:pt idx="8">
                  <c:v>51.911197572934604</c:v>
                </c:pt>
                <c:pt idx="9">
                  <c:v>53.456588454150889</c:v>
                </c:pt>
                <c:pt idx="10">
                  <c:v>55.096581557944845</c:v>
                </c:pt>
                <c:pt idx="11">
                  <c:v>56.337550785188043</c:v>
                </c:pt>
                <c:pt idx="12">
                  <c:v>58.098342583435745</c:v>
                </c:pt>
                <c:pt idx="13">
                  <c:v>60.012677735802448</c:v>
                </c:pt>
                <c:pt idx="14">
                  <c:v>61.260775563636891</c:v>
                </c:pt>
                <c:pt idx="15">
                  <c:v>62.364894330059983</c:v>
                </c:pt>
                <c:pt idx="16">
                  <c:v>62.932692248400642</c:v>
                </c:pt>
                <c:pt idx="17">
                  <c:v>62.499869854356795</c:v>
                </c:pt>
                <c:pt idx="18">
                  <c:v>62.081471899054669</c:v>
                </c:pt>
                <c:pt idx="19">
                  <c:v>61.590289969800878</c:v>
                </c:pt>
                <c:pt idx="20">
                  <c:v>61.362769096802253</c:v>
                </c:pt>
                <c:pt idx="21">
                  <c:v>61.11685847626304</c:v>
                </c:pt>
                <c:pt idx="22">
                  <c:v>60.780119769607602</c:v>
                </c:pt>
                <c:pt idx="23">
                  <c:v>59.335235263284794</c:v>
                </c:pt>
                <c:pt idx="24">
                  <c:v>58.900217722598342</c:v>
                </c:pt>
                <c:pt idx="25">
                  <c:v>58.108495917456693</c:v>
                </c:pt>
                <c:pt idx="26">
                  <c:v>56.888612258394318</c:v>
                </c:pt>
                <c:pt idx="27">
                  <c:v>56.547384018000926</c:v>
                </c:pt>
                <c:pt idx="28">
                  <c:v>55.568223843516506</c:v>
                </c:pt>
                <c:pt idx="29">
                  <c:v>53.69247749659776</c:v>
                </c:pt>
                <c:pt idx="30">
                  <c:v>52.441759266562613</c:v>
                </c:pt>
              </c:numCache>
            </c:numRef>
          </c:yVal>
          <c:smooth val="0"/>
          <c:extLst>
            <c:ext xmlns:c16="http://schemas.microsoft.com/office/drawing/2014/chart" uri="{C3380CC4-5D6E-409C-BE32-E72D297353CC}">
              <c16:uniqueId val="{00000000-ED5B-4F5D-B904-6DB6BBC3CD94}"/>
            </c:ext>
          </c:extLst>
        </c:ser>
        <c:ser>
          <c:idx val="1"/>
          <c:order val="1"/>
          <c:tx>
            <c:strRef>
              <c:f>'4 Figures'!$C$3</c:f>
              <c:strCache>
                <c:ptCount val="1"/>
                <c:pt idx="0">
                  <c:v>Interm. subst. (0.65 ton/ton)</c:v>
                </c:pt>
              </c:strCache>
            </c:strRef>
          </c:tx>
          <c:spPr>
            <a:ln w="15875" cap="rnd" cmpd="sng" algn="ctr">
              <a:solidFill>
                <a:schemeClr val="accent4"/>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Figures'!$L$7:$L$37</c:f>
              <c:numCache>
                <c:formatCode>0.00</c:formatCode>
                <c:ptCount val="31"/>
                <c:pt idx="0">
                  <c:v>0</c:v>
                </c:pt>
                <c:pt idx="1">
                  <c:v>2.5273642903999716</c:v>
                </c:pt>
                <c:pt idx="2">
                  <c:v>13.568048196123467</c:v>
                </c:pt>
                <c:pt idx="3">
                  <c:v>24.033455460779798</c:v>
                </c:pt>
                <c:pt idx="4">
                  <c:v>32.463845143951573</c:v>
                </c:pt>
                <c:pt idx="5">
                  <c:v>37.821287068747971</c:v>
                </c:pt>
                <c:pt idx="6">
                  <c:v>40.33214973676354</c:v>
                </c:pt>
                <c:pt idx="7">
                  <c:v>42.206878650459302</c:v>
                </c:pt>
                <c:pt idx="8">
                  <c:v>43.222715407207204</c:v>
                </c:pt>
                <c:pt idx="9">
                  <c:v>43.876610464620612</c:v>
                </c:pt>
                <c:pt idx="10">
                  <c:v>44.630028542687072</c:v>
                </c:pt>
                <c:pt idx="11">
                  <c:v>44.944843851914086</c:v>
                </c:pt>
                <c:pt idx="12">
                  <c:v>45.760925091261115</c:v>
                </c:pt>
                <c:pt idx="13">
                  <c:v>46.698989473832739</c:v>
                </c:pt>
                <c:pt idx="14">
                  <c:v>47.039424236944399</c:v>
                </c:pt>
                <c:pt idx="15">
                  <c:v>47.309985481524883</c:v>
                </c:pt>
                <c:pt idx="16">
                  <c:v>47.076310394876472</c:v>
                </c:pt>
                <c:pt idx="17">
                  <c:v>45.77413765321937</c:v>
                </c:pt>
                <c:pt idx="18">
                  <c:v>44.452633214874893</c:v>
                </c:pt>
                <c:pt idx="19">
                  <c:v>43.112359597765447</c:v>
                </c:pt>
                <c:pt idx="20">
                  <c:v>41.989572384955629</c:v>
                </c:pt>
                <c:pt idx="21">
                  <c:v>40.939083980379039</c:v>
                </c:pt>
                <c:pt idx="22">
                  <c:v>39.799634183993447</c:v>
                </c:pt>
                <c:pt idx="23">
                  <c:v>37.392894755495014</c:v>
                </c:pt>
                <c:pt idx="24">
                  <c:v>36.125231357693778</c:v>
                </c:pt>
                <c:pt idx="25">
                  <c:v>34.553833815588746</c:v>
                </c:pt>
                <c:pt idx="26">
                  <c:v>32.485413379755592</c:v>
                </c:pt>
                <c:pt idx="27">
                  <c:v>31.311749634256252</c:v>
                </c:pt>
                <c:pt idx="28">
                  <c:v>29.502635652226374</c:v>
                </c:pt>
                <c:pt idx="29">
                  <c:v>26.810488224517208</c:v>
                </c:pt>
                <c:pt idx="30">
                  <c:v>24.784213616967314</c:v>
                </c:pt>
              </c:numCache>
            </c:numRef>
          </c:yVal>
          <c:smooth val="0"/>
          <c:extLst>
            <c:ext xmlns:c16="http://schemas.microsoft.com/office/drawing/2014/chart" uri="{C3380CC4-5D6E-409C-BE32-E72D297353CC}">
              <c16:uniqueId val="{00000001-ED5B-4F5D-B904-6DB6BBC3CD94}"/>
            </c:ext>
          </c:extLst>
        </c:ser>
        <c:ser>
          <c:idx val="0"/>
          <c:order val="2"/>
          <c:tx>
            <c:strRef>
              <c:f>'4 Figures'!$C$2</c:f>
              <c:strCache>
                <c:ptCount val="1"/>
                <c:pt idx="0">
                  <c:v>High subst. (1.3 ton/ton)</c:v>
                </c:pt>
              </c:strCache>
            </c:strRef>
          </c:tx>
          <c:spPr>
            <a:ln w="15875"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Figures'!$M$7:$M$37</c:f>
              <c:numCache>
                <c:formatCode>0.00</c:formatCode>
                <c:ptCount val="31"/>
                <c:pt idx="0">
                  <c:v>0</c:v>
                </c:pt>
                <c:pt idx="1">
                  <c:v>-3.8734093096000333</c:v>
                </c:pt>
                <c:pt idx="2">
                  <c:v>3.0819939912856276</c:v>
                </c:pt>
                <c:pt idx="3">
                  <c:v>11.146737800954401</c:v>
                </c:pt>
                <c:pt idx="4">
                  <c:v>17.850481257145297</c:v>
                </c:pt>
                <c:pt idx="5">
                  <c:v>21.911897027380398</c:v>
                </c:pt>
                <c:pt idx="6">
                  <c:v>22.805653248215382</c:v>
                </c:pt>
                <c:pt idx="7">
                  <c:v>22.917687252473364</c:v>
                </c:pt>
                <c:pt idx="8">
                  <c:v>21.9579494129346</c:v>
                </c:pt>
                <c:pt idx="9">
                  <c:v>20.431344774150887</c:v>
                </c:pt>
                <c:pt idx="10">
                  <c:v>18.997404597944833</c:v>
                </c:pt>
                <c:pt idx="11">
                  <c:v>16.963236465188025</c:v>
                </c:pt>
                <c:pt idx="12">
                  <c:v>15.362983543435732</c:v>
                </c:pt>
                <c:pt idx="13">
                  <c:v>13.74639701580243</c:v>
                </c:pt>
                <c:pt idx="14">
                  <c:v>11.714836043636874</c:v>
                </c:pt>
                <c:pt idx="15">
                  <c:v>9.833512570059959</c:v>
                </c:pt>
                <c:pt idx="16">
                  <c:v>7.5350404884006261</c:v>
                </c:pt>
                <c:pt idx="17">
                  <c:v>3.9533580943567781</c:v>
                </c:pt>
                <c:pt idx="18">
                  <c:v>0.24625845905465127</c:v>
                </c:pt>
                <c:pt idx="19">
                  <c:v>-3.3278996301991404</c:v>
                </c:pt>
                <c:pt idx="20">
                  <c:v>-6.8102113831977773</c:v>
                </c:pt>
                <c:pt idx="21">
                  <c:v>-9.9569487237369856</c:v>
                </c:pt>
                <c:pt idx="22">
                  <c:v>-13.221642790392423</c:v>
                </c:pt>
                <c:pt idx="23">
                  <c:v>-18.194542336715227</c:v>
                </c:pt>
                <c:pt idx="24">
                  <c:v>-21.702847237401688</c:v>
                </c:pt>
                <c:pt idx="25">
                  <c:v>-25.37924776254334</c:v>
                </c:pt>
                <c:pt idx="26">
                  <c:v>-29.765754221605722</c:v>
                </c:pt>
                <c:pt idx="27">
                  <c:v>-33.216118381999102</c:v>
                </c:pt>
                <c:pt idx="28">
                  <c:v>-37.308612956483529</c:v>
                </c:pt>
                <c:pt idx="29">
                  <c:v>-42.243113463402281</c:v>
                </c:pt>
                <c:pt idx="30">
                  <c:v>-46.374957853437422</c:v>
                </c:pt>
              </c:numCache>
            </c:numRef>
          </c:yVal>
          <c:smooth val="0"/>
          <c:extLst>
            <c:ext xmlns:c16="http://schemas.microsoft.com/office/drawing/2014/chart" uri="{C3380CC4-5D6E-409C-BE32-E72D297353CC}">
              <c16:uniqueId val="{00000002-ED5B-4F5D-B904-6DB6BBC3CD94}"/>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0.16635876136210978"/>
          <c:y val="0.25429710211736167"/>
          <c:w val="0.83364123863789019"/>
          <c:h val="0.2252218164299505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Intervention levels as in</a:t>
            </a:r>
          </a:p>
          <a:p>
            <a:pPr>
              <a:defRPr sz="1000"/>
            </a:pPr>
            <a:r>
              <a:rPr lang="sv-SE" sz="1000" b="0"/>
              <a:t>Petersson et al. (2022), high</a:t>
            </a:r>
            <a:r>
              <a:rPr lang="sv-SE" sz="1000" b="0" baseline="0"/>
              <a:t> subst. </a:t>
            </a:r>
            <a:endParaRPr lang="sv-SE" sz="1000" b="0"/>
          </a:p>
        </c:rich>
      </c:tx>
      <c:layout>
        <c:manualLayout>
          <c:xMode val="edge"/>
          <c:yMode val="edge"/>
          <c:x val="0.27673552107322463"/>
          <c:y val="2.1613260793068703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23832818441971826"/>
          <c:y val="0.2030870786920245"/>
          <c:w val="0.60631928781573663"/>
          <c:h val="0.65067439038117547"/>
        </c:manualLayout>
      </c:layout>
      <c:scatterChart>
        <c:scatterStyle val="lineMarker"/>
        <c:varyColors val="0"/>
        <c:ser>
          <c:idx val="2"/>
          <c:order val="0"/>
          <c:tx>
            <c:strRef>
              <c:f>'4 Figures'!$AM$1</c:f>
              <c:strCache>
                <c:ptCount val="1"/>
                <c:pt idx="0">
                  <c:v>Incr. fertilization (35x)</c:v>
                </c:pt>
              </c:strCache>
            </c:strRef>
          </c:tx>
          <c:spPr>
            <a:ln w="15875" cap="rnd" cmpd="sng" algn="ctr">
              <a:solidFill>
                <a:schemeClr val="accent2"/>
              </a:solidFill>
              <a:prstDash val="dash"/>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Figures'!$AN$7:$AN$37</c:f>
              <c:numCache>
                <c:formatCode>0.00</c:formatCode>
                <c:ptCount val="31"/>
                <c:pt idx="0">
                  <c:v>0</c:v>
                </c:pt>
                <c:pt idx="1">
                  <c:v>6.7703003216000113</c:v>
                </c:pt>
                <c:pt idx="2">
                  <c:v>11.575853308285318</c:v>
                </c:pt>
                <c:pt idx="3">
                  <c:v>15.395714329883337</c:v>
                </c:pt>
                <c:pt idx="4">
                  <c:v>19.221927257971728</c:v>
                </c:pt>
                <c:pt idx="5">
                  <c:v>23.119088409583711</c:v>
                </c:pt>
                <c:pt idx="6">
                  <c:v>27.118157749186697</c:v>
                </c:pt>
                <c:pt idx="7">
                  <c:v>31.833248149513995</c:v>
                </c:pt>
                <c:pt idx="8">
                  <c:v>36.115125841343925</c:v>
                </c:pt>
                <c:pt idx="9">
                  <c:v>40.463735231067119</c:v>
                </c:pt>
                <c:pt idx="10">
                  <c:v>44.838938886078211</c:v>
                </c:pt>
                <c:pt idx="11">
                  <c:v>49.265399804622248</c:v>
                </c:pt>
                <c:pt idx="12">
                  <c:v>51.59890197442342</c:v>
                </c:pt>
                <c:pt idx="13">
                  <c:v>57.577936749250398</c:v>
                </c:pt>
                <c:pt idx="14">
                  <c:v>61.924245069439223</c:v>
                </c:pt>
                <c:pt idx="15">
                  <c:v>66.484199463026357</c:v>
                </c:pt>
                <c:pt idx="16">
                  <c:v>71.441111950702492</c:v>
                </c:pt>
                <c:pt idx="17">
                  <c:v>75.069706200528941</c:v>
                </c:pt>
                <c:pt idx="18">
                  <c:v>79.70819237020315</c:v>
                </c:pt>
                <c:pt idx="19">
                  <c:v>83.869315115389924</c:v>
                </c:pt>
                <c:pt idx="20">
                  <c:v>88.83238993976849</c:v>
                </c:pt>
                <c:pt idx="21">
                  <c:v>92.636516500514276</c:v>
                </c:pt>
                <c:pt idx="22">
                  <c:v>97.217431266391856</c:v>
                </c:pt>
                <c:pt idx="23">
                  <c:v>100.38071974596305</c:v>
                </c:pt>
                <c:pt idx="24">
                  <c:v>103.97013552594694</c:v>
                </c:pt>
                <c:pt idx="25">
                  <c:v>108.65982857522773</c:v>
                </c:pt>
                <c:pt idx="26">
                  <c:v>111.54107015232212</c:v>
                </c:pt>
                <c:pt idx="27">
                  <c:v>114.05872738641236</c:v>
                </c:pt>
                <c:pt idx="28">
                  <c:v>117.77527632019766</c:v>
                </c:pt>
                <c:pt idx="29">
                  <c:v>121.0357138031884</c:v>
                </c:pt>
                <c:pt idx="30">
                  <c:v>124.77741126459945</c:v>
                </c:pt>
              </c:numCache>
            </c:numRef>
          </c:yVal>
          <c:smooth val="0"/>
          <c:extLst>
            <c:ext xmlns:c16="http://schemas.microsoft.com/office/drawing/2014/chart" uri="{C3380CC4-5D6E-409C-BE32-E72D297353CC}">
              <c16:uniqueId val="{00000000-067F-40C6-81CC-5D99D65A2616}"/>
            </c:ext>
          </c:extLst>
        </c:ser>
        <c:ser>
          <c:idx val="0"/>
          <c:order val="1"/>
          <c:tx>
            <c:strRef>
              <c:f>'4 Figures'!$AX$1</c:f>
              <c:strCache>
                <c:ptCount val="1"/>
                <c:pt idx="0">
                  <c:v>Incr. fertilization (7x)</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Figures'!$AX$7:$AX$37</c:f>
              <c:numCache>
                <c:formatCode>0.00</c:formatCode>
                <c:ptCount val="31"/>
                <c:pt idx="0" formatCode="General">
                  <c:v>0</c:v>
                </c:pt>
                <c:pt idx="1">
                  <c:v>1.1880413900000852</c:v>
                </c:pt>
                <c:pt idx="2">
                  <c:v>1.7883268591580825</c:v>
                </c:pt>
                <c:pt idx="3">
                  <c:v>2.0823424663473555</c:v>
                </c:pt>
                <c:pt idx="4">
                  <c:v>3.0329612881210144</c:v>
                </c:pt>
                <c:pt idx="5">
                  <c:v>3.5981636462656574</c:v>
                </c:pt>
                <c:pt idx="6">
                  <c:v>4.3012962755626871</c:v>
                </c:pt>
                <c:pt idx="7">
                  <c:v>5.6699159070086314</c:v>
                </c:pt>
                <c:pt idx="8">
                  <c:v>7.0390143312419573</c:v>
                </c:pt>
                <c:pt idx="9">
                  <c:v>8.1900657735320959</c:v>
                </c:pt>
                <c:pt idx="10">
                  <c:v>9.2872188430307823</c:v>
                </c:pt>
                <c:pt idx="11">
                  <c:v>9.6718975368465099</c:v>
                </c:pt>
                <c:pt idx="12">
                  <c:v>9.472038870653666</c:v>
                </c:pt>
                <c:pt idx="13">
                  <c:v>10.695472914159939</c:v>
                </c:pt>
                <c:pt idx="14">
                  <c:v>11.521059378329305</c:v>
                </c:pt>
                <c:pt idx="15">
                  <c:v>12.833714921674826</c:v>
                </c:pt>
                <c:pt idx="16">
                  <c:v>14.414124775003771</c:v>
                </c:pt>
                <c:pt idx="17">
                  <c:v>15.136356856895281</c:v>
                </c:pt>
                <c:pt idx="18">
                  <c:v>15.919064634134891</c:v>
                </c:pt>
                <c:pt idx="19">
                  <c:v>17.421842636171586</c:v>
                </c:pt>
                <c:pt idx="20">
                  <c:v>18.762128572916218</c:v>
                </c:pt>
                <c:pt idx="21">
                  <c:v>21.108182759497275</c:v>
                </c:pt>
                <c:pt idx="22">
                  <c:v>21.922050676581794</c:v>
                </c:pt>
                <c:pt idx="23">
                  <c:v>21.848689997271723</c:v>
                </c:pt>
                <c:pt idx="24">
                  <c:v>21.826215960680525</c:v>
                </c:pt>
                <c:pt idx="25">
                  <c:v>22.049143806452175</c:v>
                </c:pt>
                <c:pt idx="26">
                  <c:v>22.480827071590127</c:v>
                </c:pt>
                <c:pt idx="27">
                  <c:v>22.528770205005433</c:v>
                </c:pt>
                <c:pt idx="28">
                  <c:v>23.435150507758415</c:v>
                </c:pt>
                <c:pt idx="29">
                  <c:v>24.211443775412391</c:v>
                </c:pt>
                <c:pt idx="30">
                  <c:v>24.863863755060692</c:v>
                </c:pt>
              </c:numCache>
            </c:numRef>
          </c:yVal>
          <c:smooth val="0"/>
          <c:extLst>
            <c:ext xmlns:c16="http://schemas.microsoft.com/office/drawing/2014/chart" uri="{C3380CC4-5D6E-409C-BE32-E72D297353CC}">
              <c16:uniqueId val="{00000002-1CC5-4913-9456-F1059ABA8523}"/>
            </c:ext>
          </c:extLst>
        </c:ser>
        <c:ser>
          <c:idx val="1"/>
          <c:order val="2"/>
          <c:tx>
            <c:strRef>
              <c:f>'4 Figures'!$AA$1</c:f>
              <c:strCache>
                <c:ptCount val="1"/>
                <c:pt idx="0">
                  <c:v>Incr. set aside (2x)</c:v>
                </c:pt>
              </c:strCache>
            </c:strRef>
          </c:tx>
          <c:spPr>
            <a:ln w="19050" cap="rnd" cmpd="sng" algn="ctr">
              <a:solidFill>
                <a:srgbClr val="00B050"/>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Figures'!$AC$7:$AC$37</c:f>
              <c:numCache>
                <c:formatCode>0.00</c:formatCode>
                <c:ptCount val="31"/>
                <c:pt idx="0">
                  <c:v>0</c:v>
                </c:pt>
                <c:pt idx="1">
                  <c:v>-7.618469030399968</c:v>
                </c:pt>
                <c:pt idx="2">
                  <c:v>-9.5034194474109626</c:v>
                </c:pt>
                <c:pt idx="3">
                  <c:v>-7.8055405144068724</c:v>
                </c:pt>
                <c:pt idx="4">
                  <c:v>-6.5314140439245509</c:v>
                </c:pt>
                <c:pt idx="5">
                  <c:v>-2.3254453227841743</c:v>
                </c:pt>
                <c:pt idx="6">
                  <c:v>-1.317394279420887</c:v>
                </c:pt>
                <c:pt idx="7">
                  <c:v>-0.3358490439643913</c:v>
                </c:pt>
                <c:pt idx="8">
                  <c:v>-0.37749058264650914</c:v>
                </c:pt>
                <c:pt idx="9">
                  <c:v>-1.0266204712048999</c:v>
                </c:pt>
                <c:pt idx="10">
                  <c:v>-1.5871529630453396</c:v>
                </c:pt>
                <c:pt idx="11">
                  <c:v>-3.1097760543795627</c:v>
                </c:pt>
                <c:pt idx="12">
                  <c:v>-4.1769330884855922</c:v>
                </c:pt>
                <c:pt idx="13">
                  <c:v>-4.7093684114895034</c:v>
                </c:pt>
                <c:pt idx="14">
                  <c:v>-6.323930383979814</c:v>
                </c:pt>
                <c:pt idx="15">
                  <c:v>-7.48755213319855</c:v>
                </c:pt>
                <c:pt idx="16">
                  <c:v>-8.4796509460476628</c:v>
                </c:pt>
                <c:pt idx="17">
                  <c:v>-10.121754405344616</c:v>
                </c:pt>
                <c:pt idx="18">
                  <c:v>-11.181542562639518</c:v>
                </c:pt>
                <c:pt idx="19">
                  <c:v>-12.155552898234284</c:v>
                </c:pt>
                <c:pt idx="20">
                  <c:v>-13.589075020739408</c:v>
                </c:pt>
                <c:pt idx="21">
                  <c:v>-15.341312433261065</c:v>
                </c:pt>
                <c:pt idx="22">
                  <c:v>-17.192242206658584</c:v>
                </c:pt>
                <c:pt idx="23">
                  <c:v>-19.637515934548613</c:v>
                </c:pt>
                <c:pt idx="24">
                  <c:v>-21.351628985371562</c:v>
                </c:pt>
                <c:pt idx="25">
                  <c:v>-22.741338113918658</c:v>
                </c:pt>
                <c:pt idx="26">
                  <c:v>-24.48585544807586</c:v>
                </c:pt>
                <c:pt idx="27">
                  <c:v>-26.874361424314507</c:v>
                </c:pt>
                <c:pt idx="28">
                  <c:v>-28.666434931483813</c:v>
                </c:pt>
                <c:pt idx="29">
                  <c:v>-31.517431372312892</c:v>
                </c:pt>
                <c:pt idx="30">
                  <c:v>-33.173295105159816</c:v>
                </c:pt>
              </c:numCache>
            </c:numRef>
          </c:yVal>
          <c:smooth val="0"/>
          <c:extLst>
            <c:ext xmlns:c16="http://schemas.microsoft.com/office/drawing/2014/chart" uri="{C3380CC4-5D6E-409C-BE32-E72D297353CC}">
              <c16:uniqueId val="{00000001-1CC5-4913-9456-F1059ABA852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layout>
            <c:manualLayout>
              <c:xMode val="edge"/>
              <c:yMode val="edge"/>
              <c:x val="0.4618399502982245"/>
              <c:y val="0.8396751855034113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title>
          <c:tx>
            <c:rich>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US" sz="1000" b="0" i="0" baseline="0">
                    <a:effectLst/>
                  </a:rPr>
                  <a:t>Cumulative climate benefit (ton CO</a:t>
                </a:r>
                <a:r>
                  <a:rPr lang="en-US" sz="1000" b="0" i="0" baseline="-25000">
                    <a:effectLst/>
                  </a:rPr>
                  <a:t>2</a:t>
                </a:r>
                <a:r>
                  <a:rPr lang="en-US" sz="1000" b="0" i="0" baseline="0">
                    <a:effectLst/>
                  </a:rPr>
                  <a:t>/ha)</a:t>
                </a:r>
                <a:endParaRPr lang="en-US" sz="1000">
                  <a:effectLst/>
                </a:endParaRPr>
              </a:p>
            </c:rich>
          </c:tx>
          <c:layout>
            <c:manualLayout>
              <c:xMode val="edge"/>
              <c:yMode val="edge"/>
              <c:x val="1.511462377069832E-2"/>
              <c:y val="0.11138518834100035"/>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0.24285046932370569"/>
          <c:y val="0.22361916301567497"/>
          <c:w val="0.47129854279504912"/>
          <c:h val="0.18618353972896509"/>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Interventions levels as in Petersson et al. (2022), usage-based subst. </a:t>
            </a:r>
          </a:p>
        </c:rich>
      </c:tx>
      <c:layout>
        <c:manualLayout>
          <c:xMode val="edge"/>
          <c:yMode val="edge"/>
          <c:x val="0.18568217194989592"/>
          <c:y val="1.3415339437136723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2339831408219974"/>
          <c:y val="0.19477913089170734"/>
          <c:w val="0.68869430743486737"/>
          <c:h val="0.69826340496193473"/>
        </c:manualLayout>
      </c:layout>
      <c:scatterChart>
        <c:scatterStyle val="lineMarker"/>
        <c:varyColors val="0"/>
        <c:ser>
          <c:idx val="1"/>
          <c:order val="0"/>
          <c:tx>
            <c:strRef>
              <c:f>'4 Figures'!$AA$1</c:f>
              <c:strCache>
                <c:ptCount val="1"/>
                <c:pt idx="0">
                  <c:v>Incr. set aside (2x)</c:v>
                </c:pt>
              </c:strCache>
            </c:strRef>
          </c:tx>
          <c:spPr>
            <a:ln w="19050" cap="rnd" cmpd="sng" algn="ctr">
              <a:solidFill>
                <a:srgbClr val="00B050"/>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Figures'!$AE$7:$AE$37</c:f>
              <c:numCache>
                <c:formatCode>0.00</c:formatCode>
                <c:ptCount val="31"/>
                <c:pt idx="0">
                  <c:v>0</c:v>
                </c:pt>
                <c:pt idx="1">
                  <c:v>-4.2765596903999707</c:v>
                </c:pt>
                <c:pt idx="2">
                  <c:v>-2.9063558974109602</c:v>
                </c:pt>
                <c:pt idx="3">
                  <c:v>0.96379236559313131</c:v>
                </c:pt>
                <c:pt idx="4">
                  <c:v>4.3384103060754589</c:v>
                </c:pt>
                <c:pt idx="5">
                  <c:v>9.2825041072158339</c:v>
                </c:pt>
                <c:pt idx="6">
                  <c:v>11.217167760579123</c:v>
                </c:pt>
                <c:pt idx="7">
                  <c:v>13.080111206035621</c:v>
                </c:pt>
                <c:pt idx="8">
                  <c:v>13.9729947973535</c:v>
                </c:pt>
                <c:pt idx="9">
                  <c:v>14.512438448795105</c:v>
                </c:pt>
                <c:pt idx="10">
                  <c:v>15.17665101695467</c:v>
                </c:pt>
                <c:pt idx="11">
                  <c:v>15.093258795620452</c:v>
                </c:pt>
                <c:pt idx="12">
                  <c:v>15.443008021514419</c:v>
                </c:pt>
                <c:pt idx="13">
                  <c:v>16.135882938510509</c:v>
                </c:pt>
                <c:pt idx="14">
                  <c:v>16.028938616020191</c:v>
                </c:pt>
                <c:pt idx="15">
                  <c:v>16.312177666801464</c:v>
                </c:pt>
                <c:pt idx="16">
                  <c:v>16.574495863952347</c:v>
                </c:pt>
                <c:pt idx="17">
                  <c:v>16.228350144655401</c:v>
                </c:pt>
                <c:pt idx="18">
                  <c:v>16.404328057360491</c:v>
                </c:pt>
                <c:pt idx="19">
                  <c:v>16.461771221765719</c:v>
                </c:pt>
                <c:pt idx="20">
                  <c:v>16.1851725592606</c:v>
                </c:pt>
                <c:pt idx="21">
                  <c:v>15.53616650673894</c:v>
                </c:pt>
                <c:pt idx="22">
                  <c:v>15.043364273341425</c:v>
                </c:pt>
                <c:pt idx="23">
                  <c:v>14.007084285451397</c:v>
                </c:pt>
                <c:pt idx="24">
                  <c:v>13.428983034628448</c:v>
                </c:pt>
                <c:pt idx="25">
                  <c:v>13.175285706081363</c:v>
                </c:pt>
                <c:pt idx="26">
                  <c:v>12.568475711924162</c:v>
                </c:pt>
                <c:pt idx="27">
                  <c:v>11.722911135685511</c:v>
                </c:pt>
                <c:pt idx="28">
                  <c:v>11.043111868516204</c:v>
                </c:pt>
                <c:pt idx="29">
                  <c:v>9.4595315776871267</c:v>
                </c:pt>
                <c:pt idx="30">
                  <c:v>9.0131530448402017</c:v>
                </c:pt>
              </c:numCache>
            </c:numRef>
          </c:yVal>
          <c:smooth val="0"/>
          <c:extLst>
            <c:ext xmlns:c16="http://schemas.microsoft.com/office/drawing/2014/chart" uri="{C3380CC4-5D6E-409C-BE32-E72D297353CC}">
              <c16:uniqueId val="{00000001-1CC5-4913-9456-F1059ABA8523}"/>
            </c:ext>
          </c:extLst>
        </c:ser>
        <c:ser>
          <c:idx val="0"/>
          <c:order val="1"/>
          <c:tx>
            <c:strRef>
              <c:f>'4 Figures'!$AX$1</c:f>
              <c:strCache>
                <c:ptCount val="1"/>
                <c:pt idx="0">
                  <c:v>Incr. fertilization (7x)</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Figures'!$AY$7:$AY$37</c:f>
              <c:numCache>
                <c:formatCode>0.00</c:formatCode>
                <c:ptCount val="31"/>
                <c:pt idx="0">
                  <c:v>0</c:v>
                </c:pt>
                <c:pt idx="1">
                  <c:v>0.81389223000008504</c:v>
                </c:pt>
                <c:pt idx="2">
                  <c:v>1.0521799091580875</c:v>
                </c:pt>
                <c:pt idx="3">
                  <c:v>1.0299773063473594</c:v>
                </c:pt>
                <c:pt idx="4">
                  <c:v>1.657878348121018</c:v>
                </c:pt>
                <c:pt idx="5">
                  <c:v>1.9079928562656567</c:v>
                </c:pt>
                <c:pt idx="6">
                  <c:v>2.1917619255626808</c:v>
                </c:pt>
                <c:pt idx="7">
                  <c:v>3.1271710870086289</c:v>
                </c:pt>
                <c:pt idx="8">
                  <c:v>3.9955200312419525</c:v>
                </c:pt>
                <c:pt idx="9">
                  <c:v>4.6415831435320882</c:v>
                </c:pt>
                <c:pt idx="10">
                  <c:v>5.1568834030307764</c:v>
                </c:pt>
                <c:pt idx="11">
                  <c:v>5.1951067568465099</c:v>
                </c:pt>
                <c:pt idx="12">
                  <c:v>4.9161228906536625</c:v>
                </c:pt>
                <c:pt idx="13">
                  <c:v>5.6817611341599346</c:v>
                </c:pt>
                <c:pt idx="14">
                  <c:v>6.1566534083292961</c:v>
                </c:pt>
                <c:pt idx="15">
                  <c:v>6.8832172916748213</c:v>
                </c:pt>
                <c:pt idx="16">
                  <c:v>7.8173438150037704</c:v>
                </c:pt>
                <c:pt idx="17">
                  <c:v>8.0730198068952781</c:v>
                </c:pt>
                <c:pt idx="18">
                  <c:v>8.6364377441348807</c:v>
                </c:pt>
                <c:pt idx="19">
                  <c:v>9.5765790561715765</c:v>
                </c:pt>
                <c:pt idx="20">
                  <c:v>10.343772472916207</c:v>
                </c:pt>
                <c:pt idx="21">
                  <c:v>11.714325979497257</c:v>
                </c:pt>
                <c:pt idx="22">
                  <c:v>12.013032326581779</c:v>
                </c:pt>
                <c:pt idx="23">
                  <c:v>11.507308947271708</c:v>
                </c:pt>
                <c:pt idx="24">
                  <c:v>11.178224760680502</c:v>
                </c:pt>
                <c:pt idx="25">
                  <c:v>11.173950246452161</c:v>
                </c:pt>
                <c:pt idx="26">
                  <c:v>11.498531901590114</c:v>
                </c:pt>
                <c:pt idx="27">
                  <c:v>11.692574065005408</c:v>
                </c:pt>
                <c:pt idx="28">
                  <c:v>12.266345937758384</c:v>
                </c:pt>
                <c:pt idx="29">
                  <c:v>12.42772336541236</c:v>
                </c:pt>
                <c:pt idx="30">
                  <c:v>12.564699185060661</c:v>
                </c:pt>
              </c:numCache>
            </c:numRef>
          </c:yVal>
          <c:smooth val="0"/>
          <c:extLst>
            <c:ext xmlns:c16="http://schemas.microsoft.com/office/drawing/2014/chart" uri="{C3380CC4-5D6E-409C-BE32-E72D297353CC}">
              <c16:uniqueId val="{00000002-1CC5-4913-9456-F1059ABA852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layout>
            <c:manualLayout>
              <c:xMode val="edge"/>
              <c:yMode val="edge"/>
              <c:x val="0.43513789368090927"/>
              <c:y val="0.883031358458621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0.18351604361598983"/>
          <c:y val="0.3414920303516617"/>
          <c:w val="0.53934332281524755"/>
          <c:h val="0.16872750502485159"/>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Reduced harvest level</a:t>
            </a:r>
          </a:p>
          <a:p>
            <a:pPr>
              <a:defRPr sz="1000"/>
            </a:pPr>
            <a:r>
              <a:rPr lang="sv-SE" sz="1000" b="0"/>
              <a:t>(75% of growth)</a:t>
            </a:r>
          </a:p>
        </c:rich>
      </c:tx>
      <c:layout>
        <c:manualLayout>
          <c:xMode val="edge"/>
          <c:yMode val="edge"/>
          <c:x val="0.36084060637679821"/>
          <c:y val="3.1733512253795622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29767001695295864"/>
          <c:y val="0.17711967991744171"/>
          <c:w val="0.61695449298228167"/>
          <c:h val="0.73765704402873522"/>
        </c:manualLayout>
      </c:layout>
      <c:scatterChart>
        <c:scatterStyle val="lineMarker"/>
        <c:varyColors val="0"/>
        <c:ser>
          <c:idx val="4"/>
          <c:order val="0"/>
          <c:tx>
            <c:strRef>
              <c:f>'4 Figures'!$C$4</c:f>
              <c:strCache>
                <c:ptCount val="1"/>
                <c:pt idx="0">
                  <c:v>Low subst. (0.42 ton/ton)</c:v>
                </c:pt>
              </c:strCache>
            </c:strRef>
          </c:tx>
          <c:spPr>
            <a:ln w="15875" cap="rnd" cmpd="sng" algn="ctr">
              <a:solidFill>
                <a:schemeClr val="accent4">
                  <a:lumMod val="60000"/>
                </a:schemeClr>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Figures'!$E$7:$E$37</c:f>
              <c:numCache>
                <c:formatCode>0.00</c:formatCode>
                <c:ptCount val="31"/>
                <c:pt idx="0">
                  <c:v>0</c:v>
                </c:pt>
                <c:pt idx="1">
                  <c:v>1.8912050224000521</c:v>
                </c:pt>
                <c:pt idx="2">
                  <c:v>6.0151162139489465</c:v>
                </c:pt>
                <c:pt idx="3">
                  <c:v>11.435939420801521</c:v>
                </c:pt>
                <c:pt idx="4">
                  <c:v>17.985072152050858</c:v>
                </c:pt>
                <c:pt idx="5">
                  <c:v>22.971431273484519</c:v>
                </c:pt>
                <c:pt idx="6">
                  <c:v>28.372335797543947</c:v>
                </c:pt>
                <c:pt idx="7">
                  <c:v>34.425367909931907</c:v>
                </c:pt>
                <c:pt idx="8">
                  <c:v>39.156023877365072</c:v>
                </c:pt>
                <c:pt idx="9">
                  <c:v>43.851972071889698</c:v>
                </c:pt>
                <c:pt idx="10">
                  <c:v>48.443502520793942</c:v>
                </c:pt>
                <c:pt idx="11">
                  <c:v>52.907824116317755</c:v>
                </c:pt>
                <c:pt idx="12">
                  <c:v>57.163409236023497</c:v>
                </c:pt>
                <c:pt idx="13">
                  <c:v>63.028758663077923</c:v>
                </c:pt>
                <c:pt idx="14">
                  <c:v>68.403253754785439</c:v>
                </c:pt>
                <c:pt idx="15">
                  <c:v>74.402979431235735</c:v>
                </c:pt>
                <c:pt idx="16">
                  <c:v>80.248996610598468</c:v>
                </c:pt>
                <c:pt idx="17">
                  <c:v>85.061060185330305</c:v>
                </c:pt>
                <c:pt idx="18">
                  <c:v>88.509815176704706</c:v>
                </c:pt>
                <c:pt idx="19">
                  <c:v>91.411289867181168</c:v>
                </c:pt>
                <c:pt idx="20">
                  <c:v>94.293827579341794</c:v>
                </c:pt>
                <c:pt idx="21">
                  <c:v>97.370020277662434</c:v>
                </c:pt>
                <c:pt idx="22">
                  <c:v>100.45051945967997</c:v>
                </c:pt>
                <c:pt idx="23">
                  <c:v>102.71865777440199</c:v>
                </c:pt>
                <c:pt idx="24">
                  <c:v>106.85410305300962</c:v>
                </c:pt>
                <c:pt idx="25">
                  <c:v>112.72580914710431</c:v>
                </c:pt>
                <c:pt idx="26">
                  <c:v>118.96648662513373</c:v>
                </c:pt>
                <c:pt idx="27">
                  <c:v>123.28878916123404</c:v>
                </c:pt>
                <c:pt idx="28">
                  <c:v>128.18180062506298</c:v>
                </c:pt>
                <c:pt idx="29">
                  <c:v>131.85234468885926</c:v>
                </c:pt>
                <c:pt idx="30">
                  <c:v>136.32794105973736</c:v>
                </c:pt>
              </c:numCache>
            </c:numRef>
          </c:yVal>
          <c:smooth val="0"/>
          <c:extLst>
            <c:ext xmlns:c16="http://schemas.microsoft.com/office/drawing/2014/chart" uri="{C3380CC4-5D6E-409C-BE32-E72D297353CC}">
              <c16:uniqueId val="{00000000-AFF7-43D8-BF73-0C10FAB7C076}"/>
            </c:ext>
          </c:extLst>
        </c:ser>
        <c:ser>
          <c:idx val="1"/>
          <c:order val="1"/>
          <c:tx>
            <c:strRef>
              <c:f>'4 Figures'!$C$3</c:f>
              <c:strCache>
                <c:ptCount val="1"/>
                <c:pt idx="0">
                  <c:v>Interm. subst. (0.65 ton/ton)</c:v>
                </c:pt>
              </c:strCache>
            </c:strRef>
          </c:tx>
          <c:spPr>
            <a:ln w="15875" cap="rnd" cmpd="sng" algn="ctr">
              <a:solidFill>
                <a:schemeClr val="accent4"/>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Figures'!$C$7:$C$37</c:f>
              <c:numCache>
                <c:formatCode>0.00</c:formatCode>
                <c:ptCount val="31"/>
                <c:pt idx="0" formatCode="General">
                  <c:v>0</c:v>
                </c:pt>
                <c:pt idx="1">
                  <c:v>1.1557406924000602</c:v>
                </c:pt>
                <c:pt idx="2">
                  <c:v>4.560821051825668</c:v>
                </c:pt>
                <c:pt idx="3">
                  <c:v>9.3383654097569924</c:v>
                </c:pt>
                <c:pt idx="4">
                  <c:v>15.303878286337111</c:v>
                </c:pt>
                <c:pt idx="5">
                  <c:v>19.68191568162888</c:v>
                </c:pt>
                <c:pt idx="6">
                  <c:v>24.507988051047302</c:v>
                </c:pt>
                <c:pt idx="7">
                  <c:v>30.021965940827219</c:v>
                </c:pt>
                <c:pt idx="8">
                  <c:v>34.082906773404773</c:v>
                </c:pt>
                <c:pt idx="9">
                  <c:v>38.039721860213845</c:v>
                </c:pt>
                <c:pt idx="10">
                  <c:v>41.852315828232193</c:v>
                </c:pt>
                <c:pt idx="11">
                  <c:v>45.457845890619438</c:v>
                </c:pt>
                <c:pt idx="12">
                  <c:v>48.687198643410277</c:v>
                </c:pt>
                <c:pt idx="13">
                  <c:v>53.540919749503232</c:v>
                </c:pt>
                <c:pt idx="14">
                  <c:v>57.886912994204529</c:v>
                </c:pt>
                <c:pt idx="15">
                  <c:v>62.972341496784153</c:v>
                </c:pt>
                <c:pt idx="16">
                  <c:v>67.927086746363997</c:v>
                </c:pt>
                <c:pt idx="17">
                  <c:v>71.828211323614539</c:v>
                </c:pt>
                <c:pt idx="18">
                  <c:v>74.24674397170979</c:v>
                </c:pt>
                <c:pt idx="19">
                  <c:v>76.106440817690128</c:v>
                </c:pt>
                <c:pt idx="20">
                  <c:v>77.8065510249601</c:v>
                </c:pt>
                <c:pt idx="21">
                  <c:v>79.777816520923665</c:v>
                </c:pt>
                <c:pt idx="22">
                  <c:v>81.558851528210582</c:v>
                </c:pt>
                <c:pt idx="23">
                  <c:v>82.431869959119609</c:v>
                </c:pt>
                <c:pt idx="24">
                  <c:v>85.270533086117808</c:v>
                </c:pt>
                <c:pt idx="25">
                  <c:v>89.959249829607089</c:v>
                </c:pt>
                <c:pt idx="26">
                  <c:v>95.168604713833673</c:v>
                </c:pt>
                <c:pt idx="27">
                  <c:v>98.318356114581434</c:v>
                </c:pt>
                <c:pt idx="28">
                  <c:v>102.04114895384599</c:v>
                </c:pt>
                <c:pt idx="29">
                  <c:v>104.52599406368094</c:v>
                </c:pt>
                <c:pt idx="30">
                  <c:v>107.90122299408574</c:v>
                </c:pt>
              </c:numCache>
            </c:numRef>
          </c:yVal>
          <c:smooth val="0"/>
          <c:extLst>
            <c:ext xmlns:c16="http://schemas.microsoft.com/office/drawing/2014/chart" uri="{C3380CC4-5D6E-409C-BE32-E72D297353CC}">
              <c16:uniqueId val="{00000000-122E-4BD0-A82E-0D634A0AB063}"/>
            </c:ext>
          </c:extLst>
        </c:ser>
        <c:ser>
          <c:idx val="0"/>
          <c:order val="2"/>
          <c:tx>
            <c:strRef>
              <c:f>'4 Figures'!$C$2</c:f>
              <c:strCache>
                <c:ptCount val="1"/>
                <c:pt idx="0">
                  <c:v>High subst. (1.3 ton/ton)</c:v>
                </c:pt>
              </c:strCache>
            </c:strRef>
          </c:tx>
          <c:spPr>
            <a:ln w="15875"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Figures'!$D$7:$D$37</c:f>
              <c:numCache>
                <c:formatCode>0.00</c:formatCode>
                <c:ptCount val="31"/>
                <c:pt idx="0">
                  <c:v>0</c:v>
                </c:pt>
                <c:pt idx="1">
                  <c:v>-0.92274545759994719</c:v>
                </c:pt>
                <c:pt idx="2">
                  <c:v>0.58034533394894172</c:v>
                </c:pt>
                <c:pt idx="3">
                  <c:v>3.7204250208015166</c:v>
                </c:pt>
                <c:pt idx="4">
                  <c:v>8.2365245520508505</c:v>
                </c:pt>
                <c:pt idx="5">
                  <c:v>11.076814473484509</c:v>
                </c:pt>
                <c:pt idx="6">
                  <c:v>14.464386357543939</c:v>
                </c:pt>
                <c:pt idx="7">
                  <c:v>18.625195829931908</c:v>
                </c:pt>
                <c:pt idx="8">
                  <c:v>20.942048757365068</c:v>
                </c:pt>
                <c:pt idx="9">
                  <c:v>22.99683007188969</c:v>
                </c:pt>
                <c:pt idx="10">
                  <c:v>24.818009640793932</c:v>
                </c:pt>
                <c:pt idx="11">
                  <c:v>26.193541796317735</c:v>
                </c:pt>
                <c:pt idx="12">
                  <c:v>26.686642916023477</c:v>
                </c:pt>
                <c:pt idx="13">
                  <c:v>28.792092023077895</c:v>
                </c:pt>
                <c:pt idx="14">
                  <c:v>30.341125914785426</c:v>
                </c:pt>
                <c:pt idx="15">
                  <c:v>32.994017111235706</c:v>
                </c:pt>
                <c:pt idx="16">
                  <c:v>35.608496530598437</c:v>
                </c:pt>
                <c:pt idx="17">
                  <c:v>37.090196585330283</c:v>
                </c:pt>
                <c:pt idx="18">
                  <c:v>36.77646757670469</c:v>
                </c:pt>
                <c:pt idx="19">
                  <c:v>35.889621467181151</c:v>
                </c:pt>
                <c:pt idx="20">
                  <c:v>34.496814699341762</c:v>
                </c:pt>
                <c:pt idx="21">
                  <c:v>33.622883637662397</c:v>
                </c:pt>
                <c:pt idx="22">
                  <c:v>32.072459379679927</c:v>
                </c:pt>
                <c:pt idx="23">
                  <c:v>29.443878174401963</c:v>
                </c:pt>
                <c:pt idx="24">
                  <c:v>29.076292173009584</c:v>
                </c:pt>
                <c:pt idx="25">
                  <c:v>30.784720907104266</c:v>
                </c:pt>
                <c:pt idx="26">
                  <c:v>33.327829345133672</c:v>
                </c:pt>
                <c:pt idx="27">
                  <c:v>33.305028041233989</c:v>
                </c:pt>
                <c:pt idx="28">
                  <c:v>33.787051825062917</c:v>
                </c:pt>
                <c:pt idx="29">
                  <c:v>32.945198768859207</c:v>
                </c:pt>
                <c:pt idx="30">
                  <c:v>33.238463139737313</c:v>
                </c:pt>
              </c:numCache>
            </c:numRef>
          </c:yVal>
          <c:smooth val="0"/>
          <c:extLst>
            <c:ext xmlns:c16="http://schemas.microsoft.com/office/drawing/2014/chart" uri="{C3380CC4-5D6E-409C-BE32-E72D297353CC}">
              <c16:uniqueId val="{00000001-122E-4BD0-A82E-0D634A0AB06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title>
          <c:tx>
            <c:rich>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i="0" baseline="0">
                    <a:effectLst/>
                  </a:rPr>
                  <a:t>Cumulative climate benefit </a:t>
                </a:r>
              </a:p>
              <a:p>
                <a:pPr>
                  <a:defRPr/>
                </a:pPr>
                <a:r>
                  <a:rPr lang="sv-SE" sz="1000" b="0" i="0" baseline="0">
                    <a:effectLst/>
                  </a:rPr>
                  <a:t>(ton CO</a:t>
                </a:r>
                <a:r>
                  <a:rPr lang="sv-SE" sz="1000" b="0" i="0" baseline="-25000">
                    <a:effectLst/>
                  </a:rPr>
                  <a:t>2</a:t>
                </a:r>
                <a:r>
                  <a:rPr lang="sv-SE" sz="1000" b="0" i="0" baseline="0">
                    <a:effectLst/>
                  </a:rPr>
                  <a:t>/ha)</a:t>
                </a:r>
                <a:endParaRPr lang="sv-SE" sz="1000">
                  <a:effectLst/>
                </a:endParaRPr>
              </a:p>
            </c:rich>
          </c:tx>
          <c:layout>
            <c:manualLayout>
              <c:xMode val="edge"/>
              <c:yMode val="edge"/>
              <c:x val="4.0260733654765212E-3"/>
              <c:y val="9.2789158194274718E-2"/>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Prolonged rotation period</a:t>
            </a:r>
          </a:p>
          <a:p>
            <a:pPr>
              <a:defRPr sz="1000"/>
            </a:pPr>
            <a:r>
              <a:rPr lang="sv-SE" sz="1000" b="0"/>
              <a:t>(+30 year)</a:t>
            </a:r>
          </a:p>
        </c:rich>
      </c:tx>
      <c:layout>
        <c:manualLayout>
          <c:xMode val="edge"/>
          <c:yMode val="edge"/>
          <c:x val="0.21476469978673041"/>
          <c:y val="9.789528054555326E-3"/>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0537739430852004"/>
          <c:y val="0.15538511169364808"/>
          <c:w val="0.71462124256390225"/>
          <c:h val="0.73765704402873522"/>
        </c:manualLayout>
      </c:layout>
      <c:scatterChart>
        <c:scatterStyle val="lineMarker"/>
        <c:varyColors val="0"/>
        <c:ser>
          <c:idx val="4"/>
          <c:order val="0"/>
          <c:tx>
            <c:strRef>
              <c:f>'4 Figures'!$C$4</c:f>
              <c:strCache>
                <c:ptCount val="1"/>
                <c:pt idx="0">
                  <c:v>Low subst. (0.42 ton/ton)</c:v>
                </c:pt>
              </c:strCache>
            </c:strRef>
          </c:tx>
          <c:spPr>
            <a:ln w="15875" cap="rnd" cmpd="sng" algn="ctr">
              <a:solidFill>
                <a:schemeClr val="accent4">
                  <a:lumMod val="60000"/>
                </a:schemeClr>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Figures'!$J$7:$J$37</c:f>
              <c:numCache>
                <c:formatCode>0.00</c:formatCode>
                <c:ptCount val="31"/>
                <c:pt idx="0">
                  <c:v>0</c:v>
                </c:pt>
                <c:pt idx="1">
                  <c:v>2.1282396059999833</c:v>
                </c:pt>
                <c:pt idx="2">
                  <c:v>5.6076651098143291</c:v>
                </c:pt>
                <c:pt idx="3">
                  <c:v>14.789594836403035</c:v>
                </c:pt>
                <c:pt idx="4">
                  <c:v>28.781327953422977</c:v>
                </c:pt>
                <c:pt idx="5">
                  <c:v>37.754733247846403</c:v>
                </c:pt>
                <c:pt idx="6">
                  <c:v>47.67576862319121</c:v>
                </c:pt>
                <c:pt idx="7">
                  <c:v>63.228469597418609</c:v>
                </c:pt>
                <c:pt idx="8">
                  <c:v>71.29380492435152</c:v>
                </c:pt>
                <c:pt idx="9">
                  <c:v>77.958121612157441</c:v>
                </c:pt>
                <c:pt idx="10">
                  <c:v>81.627207808692191</c:v>
                </c:pt>
                <c:pt idx="11">
                  <c:v>82.879156365684437</c:v>
                </c:pt>
                <c:pt idx="12">
                  <c:v>84.453097452504991</c:v>
                </c:pt>
                <c:pt idx="13">
                  <c:v>86.677021149465077</c:v>
                </c:pt>
                <c:pt idx="14">
                  <c:v>88.919702990732716</c:v>
                </c:pt>
                <c:pt idx="15">
                  <c:v>90.813320125681486</c:v>
                </c:pt>
                <c:pt idx="16">
                  <c:v>92.612345669924693</c:v>
                </c:pt>
                <c:pt idx="17">
                  <c:v>93.028471698735714</c:v>
                </c:pt>
                <c:pt idx="18">
                  <c:v>93.666557047224302</c:v>
                </c:pt>
                <c:pt idx="19">
                  <c:v>93.357710207150561</c:v>
                </c:pt>
                <c:pt idx="20">
                  <c:v>91.672239152779099</c:v>
                </c:pt>
                <c:pt idx="21">
                  <c:v>90.955583137630995</c:v>
                </c:pt>
                <c:pt idx="22">
                  <c:v>90.586648602714604</c:v>
                </c:pt>
                <c:pt idx="23">
                  <c:v>89.754990797737534</c:v>
                </c:pt>
                <c:pt idx="24">
                  <c:v>90.150298655026035</c:v>
                </c:pt>
                <c:pt idx="25">
                  <c:v>92.343938112450999</c:v>
                </c:pt>
                <c:pt idx="26">
                  <c:v>93.368107709737018</c:v>
                </c:pt>
                <c:pt idx="27">
                  <c:v>94.059629519446531</c:v>
                </c:pt>
                <c:pt idx="28">
                  <c:v>94.6499334195681</c:v>
                </c:pt>
                <c:pt idx="29">
                  <c:v>94.527479379364109</c:v>
                </c:pt>
                <c:pt idx="30">
                  <c:v>94.896044362936834</c:v>
                </c:pt>
              </c:numCache>
            </c:numRef>
          </c:yVal>
          <c:smooth val="0"/>
          <c:extLst>
            <c:ext xmlns:c16="http://schemas.microsoft.com/office/drawing/2014/chart" uri="{C3380CC4-5D6E-409C-BE32-E72D297353CC}">
              <c16:uniqueId val="{00000000-AFF7-43D8-BF73-0C10FAB7C076}"/>
            </c:ext>
          </c:extLst>
        </c:ser>
        <c:ser>
          <c:idx val="1"/>
          <c:order val="1"/>
          <c:tx>
            <c:strRef>
              <c:f>'4 Figures'!$C$3</c:f>
              <c:strCache>
                <c:ptCount val="1"/>
                <c:pt idx="0">
                  <c:v>Interm. subst. (0.65 ton/ton)</c:v>
                </c:pt>
              </c:strCache>
            </c:strRef>
          </c:tx>
          <c:spPr>
            <a:ln w="15875" cap="rnd" cmpd="sng" algn="ctr">
              <a:solidFill>
                <a:schemeClr val="accent4"/>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Figures'!$H$7:$H$37</c:f>
              <c:numCache>
                <c:formatCode>0.00</c:formatCode>
                <c:ptCount val="31"/>
                <c:pt idx="0" formatCode="General">
                  <c:v>0</c:v>
                </c:pt>
                <c:pt idx="1">
                  <c:v>0.85035661599999202</c:v>
                </c:pt>
                <c:pt idx="2">
                  <c:v>2.5878636223427898</c:v>
                </c:pt>
                <c:pt idx="3">
                  <c:v>10.083003539431559</c:v>
                </c:pt>
                <c:pt idx="4">
                  <c:v>22.922080231183855</c:v>
                </c:pt>
                <c:pt idx="5">
                  <c:v>30.449299599011788</c:v>
                </c:pt>
                <c:pt idx="6">
                  <c:v>38.809371725084212</c:v>
                </c:pt>
                <c:pt idx="7">
                  <c:v>53.83801346977846</c:v>
                </c:pt>
                <c:pt idx="8">
                  <c:v>61.445940169256019</c:v>
                </c:pt>
                <c:pt idx="9">
                  <c:v>67.945811785771767</c:v>
                </c:pt>
                <c:pt idx="10">
                  <c:v>71.590380262467349</c:v>
                </c:pt>
                <c:pt idx="11">
                  <c:v>72.64105209492493</c:v>
                </c:pt>
                <c:pt idx="12">
                  <c:v>73.937340806444382</c:v>
                </c:pt>
                <c:pt idx="13">
                  <c:v>75.841963595799086</c:v>
                </c:pt>
                <c:pt idx="14">
                  <c:v>77.851850697088082</c:v>
                </c:pt>
                <c:pt idx="15">
                  <c:v>79.626171594245164</c:v>
                </c:pt>
                <c:pt idx="16">
                  <c:v>81.436423198857398</c:v>
                </c:pt>
                <c:pt idx="17">
                  <c:v>81.716618339133845</c:v>
                </c:pt>
                <c:pt idx="18">
                  <c:v>82.232705656818638</c:v>
                </c:pt>
                <c:pt idx="19">
                  <c:v>81.876092088699721</c:v>
                </c:pt>
                <c:pt idx="20">
                  <c:v>80.033350415325174</c:v>
                </c:pt>
                <c:pt idx="21">
                  <c:v>79.240669000968168</c:v>
                </c:pt>
                <c:pt idx="22">
                  <c:v>78.656216770290797</c:v>
                </c:pt>
                <c:pt idx="23">
                  <c:v>77.580302387474646</c:v>
                </c:pt>
                <c:pt idx="24">
                  <c:v>77.790801300636446</c:v>
                </c:pt>
                <c:pt idx="25">
                  <c:v>80.063310638285898</c:v>
                </c:pt>
                <c:pt idx="26">
                  <c:v>81.079701681690253</c:v>
                </c:pt>
                <c:pt idx="27">
                  <c:v>81.664559731992085</c:v>
                </c:pt>
                <c:pt idx="28">
                  <c:v>82.140635473353115</c:v>
                </c:pt>
                <c:pt idx="29">
                  <c:v>81.902676493179655</c:v>
                </c:pt>
                <c:pt idx="30">
                  <c:v>82.13598407079931</c:v>
                </c:pt>
              </c:numCache>
            </c:numRef>
          </c:yVal>
          <c:smooth val="0"/>
          <c:extLst>
            <c:ext xmlns:c16="http://schemas.microsoft.com/office/drawing/2014/chart" uri="{C3380CC4-5D6E-409C-BE32-E72D297353CC}">
              <c16:uniqueId val="{00000000-122E-4BD0-A82E-0D634A0AB063}"/>
            </c:ext>
          </c:extLst>
        </c:ser>
        <c:ser>
          <c:idx val="0"/>
          <c:order val="2"/>
          <c:tx>
            <c:strRef>
              <c:f>'4 Figures'!$C$2</c:f>
              <c:strCache>
                <c:ptCount val="1"/>
                <c:pt idx="0">
                  <c:v>High subst. (1.3 ton/ton)</c:v>
                </c:pt>
              </c:strCache>
            </c:strRef>
          </c:tx>
          <c:spPr>
            <a:ln w="15875"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Figures'!$I$7:$I$37</c:f>
              <c:numCache>
                <c:formatCode>0.00</c:formatCode>
                <c:ptCount val="31"/>
                <c:pt idx="0">
                  <c:v>0</c:v>
                </c:pt>
                <c:pt idx="1">
                  <c:v>-2.7610518340000145</c:v>
                </c:pt>
                <c:pt idx="2">
                  <c:v>-5.7059466501856733</c:v>
                </c:pt>
                <c:pt idx="3">
                  <c:v>-2.5055590835969688</c:v>
                </c:pt>
                <c:pt idx="4">
                  <c:v>7.6710475534229694</c:v>
                </c:pt>
                <c:pt idx="5">
                  <c:v>11.673452527846395</c:v>
                </c:pt>
                <c:pt idx="6">
                  <c:v>16.204931423191201</c:v>
                </c:pt>
                <c:pt idx="7">
                  <c:v>30.388281997418591</c:v>
                </c:pt>
                <c:pt idx="8">
                  <c:v>37.112364444351506</c:v>
                </c:pt>
                <c:pt idx="9">
                  <c:v>43.414320012157425</c:v>
                </c:pt>
                <c:pt idx="10">
                  <c:v>47.112149648692153</c:v>
                </c:pt>
                <c:pt idx="11">
                  <c:v>47.547978285684415</c:v>
                </c:pt>
                <c:pt idx="12">
                  <c:v>47.869803452504968</c:v>
                </c:pt>
                <c:pt idx="13">
                  <c:v>48.557406429465047</c:v>
                </c:pt>
                <c:pt idx="14">
                  <c:v>49.4891936307327</c:v>
                </c:pt>
                <c:pt idx="15">
                  <c:v>50.497577405681461</c:v>
                </c:pt>
                <c:pt idx="16">
                  <c:v>51.927782629924657</c:v>
                </c:pt>
                <c:pt idx="17">
                  <c:v>51.398604738735685</c:v>
                </c:pt>
                <c:pt idx="18">
                  <c:v>51.163083287224268</c:v>
                </c:pt>
                <c:pt idx="19">
                  <c:v>50.287441647150537</c:v>
                </c:pt>
                <c:pt idx="20">
                  <c:v>47.655051872779083</c:v>
                </c:pt>
                <c:pt idx="21">
                  <c:v>46.371924017630981</c:v>
                </c:pt>
                <c:pt idx="22">
                  <c:v>44.920104602714574</c:v>
                </c:pt>
                <c:pt idx="23">
                  <c:v>42.986184317737496</c:v>
                </c:pt>
                <c:pt idx="24">
                  <c:v>42.493029215026006</c:v>
                </c:pt>
                <c:pt idx="25">
                  <c:v>44.739957072450963</c:v>
                </c:pt>
                <c:pt idx="26">
                  <c:v>45.390784909736993</c:v>
                </c:pt>
                <c:pt idx="27">
                  <c:v>45.274583759446507</c:v>
                </c:pt>
                <c:pt idx="28">
                  <c:v>45.001292619568062</c:v>
                </c:pt>
                <c:pt idx="29">
                  <c:v>44.017181299364083</c:v>
                </c:pt>
                <c:pt idx="30">
                  <c:v>43.477582762936805</c:v>
                </c:pt>
              </c:numCache>
            </c:numRef>
          </c:yVal>
          <c:smooth val="0"/>
          <c:extLst>
            <c:ext xmlns:c16="http://schemas.microsoft.com/office/drawing/2014/chart" uri="{C3380CC4-5D6E-409C-BE32-E72D297353CC}">
              <c16:uniqueId val="{00000001-122E-4BD0-A82E-0D634A0AB06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layout>
            <c:manualLayout>
              <c:xMode val="edge"/>
              <c:yMode val="edge"/>
              <c:x val="0.43698467526194629"/>
              <c:y val="0.889512301315250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Increased area set aside</a:t>
            </a:r>
          </a:p>
          <a:p>
            <a:pPr>
              <a:defRPr sz="1000"/>
            </a:pPr>
            <a:r>
              <a:rPr lang="sv-SE" sz="1000" b="0"/>
              <a:t>(x3)</a:t>
            </a:r>
          </a:p>
        </c:rich>
      </c:tx>
      <c:layout>
        <c:manualLayout>
          <c:xMode val="edge"/>
          <c:yMode val="edge"/>
          <c:x val="0.2275871225564263"/>
          <c:y val="1.6503728234343745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508537457739294"/>
          <c:y val="0.17140203181370248"/>
          <c:w val="0.77378511420108553"/>
          <c:h val="0.73765704402873522"/>
        </c:manualLayout>
      </c:layout>
      <c:scatterChart>
        <c:scatterStyle val="lineMarker"/>
        <c:varyColors val="0"/>
        <c:ser>
          <c:idx val="4"/>
          <c:order val="0"/>
          <c:tx>
            <c:strRef>
              <c:f>'4 Figures'!$C$4</c:f>
              <c:strCache>
                <c:ptCount val="1"/>
                <c:pt idx="0">
                  <c:v>Low subst. (0.42 ton/ton)</c:v>
                </c:pt>
              </c:strCache>
            </c:strRef>
          </c:tx>
          <c:spPr>
            <a:ln w="15875" cap="rnd" cmpd="sng" algn="ctr">
              <a:solidFill>
                <a:schemeClr val="accent4">
                  <a:lumMod val="60000"/>
                </a:schemeClr>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Figures'!$N$7:$N$37</c:f>
              <c:numCache>
                <c:formatCode>0.00</c:formatCode>
                <c:ptCount val="31"/>
                <c:pt idx="0">
                  <c:v>0</c:v>
                </c:pt>
                <c:pt idx="1">
                  <c:v>4.7922534103999626</c:v>
                </c:pt>
                <c:pt idx="2">
                  <c:v>17.415281751285626</c:v>
                </c:pt>
                <c:pt idx="3">
                  <c:v>28.9273006009544</c:v>
                </c:pt>
                <c:pt idx="4">
                  <c:v>38.172416297145304</c:v>
                </c:pt>
                <c:pt idx="5">
                  <c:v>44.177082387380402</c:v>
                </c:pt>
                <c:pt idx="6">
                  <c:v>47.423602208215385</c:v>
                </c:pt>
                <c:pt idx="7">
                  <c:v>50.066350772473371</c:v>
                </c:pt>
                <c:pt idx="8">
                  <c:v>51.911197572934604</c:v>
                </c:pt>
                <c:pt idx="9">
                  <c:v>53.456588454150889</c:v>
                </c:pt>
                <c:pt idx="10">
                  <c:v>55.096581557944845</c:v>
                </c:pt>
                <c:pt idx="11">
                  <c:v>56.337550785188043</c:v>
                </c:pt>
                <c:pt idx="12">
                  <c:v>58.098342583435745</c:v>
                </c:pt>
                <c:pt idx="13">
                  <c:v>60.012677735802448</c:v>
                </c:pt>
                <c:pt idx="14">
                  <c:v>61.260775563636891</c:v>
                </c:pt>
                <c:pt idx="15">
                  <c:v>62.364894330059983</c:v>
                </c:pt>
                <c:pt idx="16">
                  <c:v>62.932692248400642</c:v>
                </c:pt>
                <c:pt idx="17">
                  <c:v>62.499869854356795</c:v>
                </c:pt>
                <c:pt idx="18">
                  <c:v>62.081471899054669</c:v>
                </c:pt>
                <c:pt idx="19">
                  <c:v>61.590289969800878</c:v>
                </c:pt>
                <c:pt idx="20">
                  <c:v>61.362769096802253</c:v>
                </c:pt>
                <c:pt idx="21">
                  <c:v>61.11685847626304</c:v>
                </c:pt>
                <c:pt idx="22">
                  <c:v>60.780119769607602</c:v>
                </c:pt>
                <c:pt idx="23">
                  <c:v>59.335235263284794</c:v>
                </c:pt>
                <c:pt idx="24">
                  <c:v>58.900217722598342</c:v>
                </c:pt>
                <c:pt idx="25">
                  <c:v>58.108495917456693</c:v>
                </c:pt>
                <c:pt idx="26">
                  <c:v>56.888612258394318</c:v>
                </c:pt>
                <c:pt idx="27">
                  <c:v>56.547384018000926</c:v>
                </c:pt>
                <c:pt idx="28">
                  <c:v>55.568223843516506</c:v>
                </c:pt>
                <c:pt idx="29">
                  <c:v>53.69247749659776</c:v>
                </c:pt>
                <c:pt idx="30">
                  <c:v>52.441759266562613</c:v>
                </c:pt>
              </c:numCache>
            </c:numRef>
          </c:yVal>
          <c:smooth val="0"/>
          <c:extLst>
            <c:ext xmlns:c16="http://schemas.microsoft.com/office/drawing/2014/chart" uri="{C3380CC4-5D6E-409C-BE32-E72D297353CC}">
              <c16:uniqueId val="{00000000-AFF7-43D8-BF73-0C10FAB7C076}"/>
            </c:ext>
          </c:extLst>
        </c:ser>
        <c:ser>
          <c:idx val="1"/>
          <c:order val="1"/>
          <c:tx>
            <c:strRef>
              <c:f>'4 Figures'!$C$3</c:f>
              <c:strCache>
                <c:ptCount val="1"/>
                <c:pt idx="0">
                  <c:v>Interm. subst. (0.65 ton/ton)</c:v>
                </c:pt>
              </c:strCache>
            </c:strRef>
          </c:tx>
          <c:spPr>
            <a:ln w="15875" cap="rnd" cmpd="sng" algn="ctr">
              <a:solidFill>
                <a:schemeClr val="accent4"/>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Figures'!$L$7:$L$37</c:f>
              <c:numCache>
                <c:formatCode>0.00</c:formatCode>
                <c:ptCount val="31"/>
                <c:pt idx="0">
                  <c:v>0</c:v>
                </c:pt>
                <c:pt idx="1">
                  <c:v>2.5273642903999716</c:v>
                </c:pt>
                <c:pt idx="2">
                  <c:v>13.568048196123467</c:v>
                </c:pt>
                <c:pt idx="3">
                  <c:v>24.033455460779798</c:v>
                </c:pt>
                <c:pt idx="4">
                  <c:v>32.463845143951573</c:v>
                </c:pt>
                <c:pt idx="5">
                  <c:v>37.821287068747971</c:v>
                </c:pt>
                <c:pt idx="6">
                  <c:v>40.33214973676354</c:v>
                </c:pt>
                <c:pt idx="7">
                  <c:v>42.206878650459302</c:v>
                </c:pt>
                <c:pt idx="8">
                  <c:v>43.222715407207204</c:v>
                </c:pt>
                <c:pt idx="9">
                  <c:v>43.876610464620612</c:v>
                </c:pt>
                <c:pt idx="10">
                  <c:v>44.630028542687072</c:v>
                </c:pt>
                <c:pt idx="11">
                  <c:v>44.944843851914086</c:v>
                </c:pt>
                <c:pt idx="12">
                  <c:v>45.760925091261115</c:v>
                </c:pt>
                <c:pt idx="13">
                  <c:v>46.698989473832739</c:v>
                </c:pt>
                <c:pt idx="14">
                  <c:v>47.039424236944399</c:v>
                </c:pt>
                <c:pt idx="15">
                  <c:v>47.309985481524883</c:v>
                </c:pt>
                <c:pt idx="16">
                  <c:v>47.076310394876472</c:v>
                </c:pt>
                <c:pt idx="17">
                  <c:v>45.77413765321937</c:v>
                </c:pt>
                <c:pt idx="18">
                  <c:v>44.452633214874893</c:v>
                </c:pt>
                <c:pt idx="19">
                  <c:v>43.112359597765447</c:v>
                </c:pt>
                <c:pt idx="20">
                  <c:v>41.989572384955629</c:v>
                </c:pt>
                <c:pt idx="21">
                  <c:v>40.939083980379039</c:v>
                </c:pt>
                <c:pt idx="22">
                  <c:v>39.799634183993447</c:v>
                </c:pt>
                <c:pt idx="23">
                  <c:v>37.392894755495014</c:v>
                </c:pt>
                <c:pt idx="24">
                  <c:v>36.125231357693778</c:v>
                </c:pt>
                <c:pt idx="25">
                  <c:v>34.553833815588746</c:v>
                </c:pt>
                <c:pt idx="26">
                  <c:v>32.485413379755592</c:v>
                </c:pt>
                <c:pt idx="27">
                  <c:v>31.311749634256252</c:v>
                </c:pt>
                <c:pt idx="28">
                  <c:v>29.502635652226374</c:v>
                </c:pt>
                <c:pt idx="29">
                  <c:v>26.810488224517208</c:v>
                </c:pt>
                <c:pt idx="30">
                  <c:v>24.784213616967314</c:v>
                </c:pt>
              </c:numCache>
            </c:numRef>
          </c:yVal>
          <c:smooth val="0"/>
          <c:extLst>
            <c:ext xmlns:c16="http://schemas.microsoft.com/office/drawing/2014/chart" uri="{C3380CC4-5D6E-409C-BE32-E72D297353CC}">
              <c16:uniqueId val="{00000000-122E-4BD0-A82E-0D634A0AB063}"/>
            </c:ext>
          </c:extLst>
        </c:ser>
        <c:ser>
          <c:idx val="0"/>
          <c:order val="2"/>
          <c:tx>
            <c:strRef>
              <c:f>'4 Figures'!$C$2</c:f>
              <c:strCache>
                <c:ptCount val="1"/>
                <c:pt idx="0">
                  <c:v>High subst. (1.3 ton/ton)</c:v>
                </c:pt>
              </c:strCache>
            </c:strRef>
          </c:tx>
          <c:spPr>
            <a:ln w="15875"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Figures'!$M$7:$M$37</c:f>
              <c:numCache>
                <c:formatCode>0.00</c:formatCode>
                <c:ptCount val="31"/>
                <c:pt idx="0">
                  <c:v>0</c:v>
                </c:pt>
                <c:pt idx="1">
                  <c:v>-3.8734093096000333</c:v>
                </c:pt>
                <c:pt idx="2">
                  <c:v>3.0819939912856276</c:v>
                </c:pt>
                <c:pt idx="3">
                  <c:v>11.146737800954401</c:v>
                </c:pt>
                <c:pt idx="4">
                  <c:v>17.850481257145297</c:v>
                </c:pt>
                <c:pt idx="5">
                  <c:v>21.911897027380398</c:v>
                </c:pt>
                <c:pt idx="6">
                  <c:v>22.805653248215382</c:v>
                </c:pt>
                <c:pt idx="7">
                  <c:v>22.917687252473364</c:v>
                </c:pt>
                <c:pt idx="8">
                  <c:v>21.9579494129346</c:v>
                </c:pt>
                <c:pt idx="9">
                  <c:v>20.431344774150887</c:v>
                </c:pt>
                <c:pt idx="10">
                  <c:v>18.997404597944833</c:v>
                </c:pt>
                <c:pt idx="11">
                  <c:v>16.963236465188025</c:v>
                </c:pt>
                <c:pt idx="12">
                  <c:v>15.362983543435732</c:v>
                </c:pt>
                <c:pt idx="13">
                  <c:v>13.74639701580243</c:v>
                </c:pt>
                <c:pt idx="14">
                  <c:v>11.714836043636874</c:v>
                </c:pt>
                <c:pt idx="15">
                  <c:v>9.833512570059959</c:v>
                </c:pt>
                <c:pt idx="16">
                  <c:v>7.5350404884006261</c:v>
                </c:pt>
                <c:pt idx="17">
                  <c:v>3.9533580943567781</c:v>
                </c:pt>
                <c:pt idx="18">
                  <c:v>0.24625845905465127</c:v>
                </c:pt>
                <c:pt idx="19">
                  <c:v>-3.3278996301991404</c:v>
                </c:pt>
                <c:pt idx="20">
                  <c:v>-6.8102113831977773</c:v>
                </c:pt>
                <c:pt idx="21">
                  <c:v>-9.9569487237369856</c:v>
                </c:pt>
                <c:pt idx="22">
                  <c:v>-13.221642790392423</c:v>
                </c:pt>
                <c:pt idx="23">
                  <c:v>-18.194542336715227</c:v>
                </c:pt>
                <c:pt idx="24">
                  <c:v>-21.702847237401688</c:v>
                </c:pt>
                <c:pt idx="25">
                  <c:v>-25.37924776254334</c:v>
                </c:pt>
                <c:pt idx="26">
                  <c:v>-29.765754221605722</c:v>
                </c:pt>
                <c:pt idx="27">
                  <c:v>-33.216118381999102</c:v>
                </c:pt>
                <c:pt idx="28">
                  <c:v>-37.308612956483529</c:v>
                </c:pt>
                <c:pt idx="29">
                  <c:v>-42.243113463402281</c:v>
                </c:pt>
                <c:pt idx="30">
                  <c:v>-46.374957853437422</c:v>
                </c:pt>
              </c:numCache>
            </c:numRef>
          </c:yVal>
          <c:smooth val="0"/>
          <c:extLst>
            <c:ext xmlns:c16="http://schemas.microsoft.com/office/drawing/2014/chart" uri="{C3380CC4-5D6E-409C-BE32-E72D297353CC}">
              <c16:uniqueId val="{00000001-122E-4BD0-A82E-0D634A0AB06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0.16635876136210978"/>
          <c:y val="0.25429710211736167"/>
          <c:w val="0.83364123863789019"/>
          <c:h val="0.2252218164299505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Realistic scenarios </a:t>
            </a:r>
          </a:p>
          <a:p>
            <a:pPr>
              <a:defRPr sz="1000"/>
            </a:pPr>
            <a:r>
              <a:rPr lang="sv-SE" sz="1000" b="0"/>
              <a:t>best evidence substitution (</a:t>
            </a:r>
            <a:r>
              <a:rPr lang="sv-SE" sz="1000" b="0" baseline="0"/>
              <a:t>0.53 ton/ton)</a:t>
            </a:r>
            <a:endParaRPr lang="sv-SE" sz="1000" b="0"/>
          </a:p>
        </c:rich>
      </c:tx>
      <c:layout>
        <c:manualLayout>
          <c:xMode val="edge"/>
          <c:yMode val="edge"/>
          <c:x val="0.23574240513494443"/>
          <c:y val="3.0250235600044285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3012085634493722"/>
          <c:y val="0.16900347343762623"/>
          <c:w val="0.75440417243121716"/>
          <c:h val="0.77863640905028197"/>
        </c:manualLayout>
      </c:layout>
      <c:scatterChart>
        <c:scatterStyle val="lineMarker"/>
        <c:varyColors val="0"/>
        <c:ser>
          <c:idx val="1"/>
          <c:order val="0"/>
          <c:tx>
            <c:strRef>
              <c:f>'4 Figures'!$L$1</c:f>
              <c:strCache>
                <c:ptCount val="1"/>
                <c:pt idx="0">
                  <c:v>Incr. set aside (3x)</c:v>
                </c:pt>
              </c:strCache>
            </c:strRef>
          </c:tx>
          <c:spPr>
            <a:ln w="19050" cap="rnd" cmpd="sng" algn="ctr">
              <a:solidFill>
                <a:srgbClr val="00B050"/>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Figures'!$O$7:$O$37</c:f>
              <c:numCache>
                <c:formatCode>0.00</c:formatCode>
                <c:ptCount val="31"/>
                <c:pt idx="0" formatCode="General">
                  <c:v>0</c:v>
                </c:pt>
                <c:pt idx="1">
                  <c:v>3.7090455703999634</c:v>
                </c:pt>
                <c:pt idx="2">
                  <c:v>15.623620781285625</c:v>
                </c:pt>
                <c:pt idx="3">
                  <c:v>26.704730250954402</c:v>
                </c:pt>
                <c:pt idx="4">
                  <c:v>35.632174417145293</c:v>
                </c:pt>
                <c:pt idx="5">
                  <c:v>41.393934217380391</c:v>
                </c:pt>
                <c:pt idx="6">
                  <c:v>44.346358588215374</c:v>
                </c:pt>
                <c:pt idx="7">
                  <c:v>46.672767832473347</c:v>
                </c:pt>
                <c:pt idx="8">
                  <c:v>48.167041552934585</c:v>
                </c:pt>
                <c:pt idx="9">
                  <c:v>49.328432994150873</c:v>
                </c:pt>
                <c:pt idx="10">
                  <c:v>50.584184437944828</c:v>
                </c:pt>
                <c:pt idx="11">
                  <c:v>51.415761495188022</c:v>
                </c:pt>
                <c:pt idx="12">
                  <c:v>52.756422703435732</c:v>
                </c:pt>
                <c:pt idx="13">
                  <c:v>54.229392645802427</c:v>
                </c:pt>
                <c:pt idx="14">
                  <c:v>55.067533123636863</c:v>
                </c:pt>
                <c:pt idx="15">
                  <c:v>55.798471610059948</c:v>
                </c:pt>
                <c:pt idx="16">
                  <c:v>56.007985778400624</c:v>
                </c:pt>
                <c:pt idx="17">
                  <c:v>55.181555884356783</c:v>
                </c:pt>
                <c:pt idx="18">
                  <c:v>54.352070219054653</c:v>
                </c:pt>
                <c:pt idx="19">
                  <c:v>53.475516269800863</c:v>
                </c:pt>
                <c:pt idx="20">
                  <c:v>52.841146536802235</c:v>
                </c:pt>
                <c:pt idx="21">
                  <c:v>52.232632576263015</c:v>
                </c:pt>
                <c:pt idx="22">
                  <c:v>51.529899449607584</c:v>
                </c:pt>
                <c:pt idx="23">
                  <c:v>49.644013063284774</c:v>
                </c:pt>
                <c:pt idx="24">
                  <c:v>48.82483460259833</c:v>
                </c:pt>
                <c:pt idx="25">
                  <c:v>47.67252795745668</c:v>
                </c:pt>
                <c:pt idx="26">
                  <c:v>46.056816448394294</c:v>
                </c:pt>
                <c:pt idx="27">
                  <c:v>45.326946218000906</c:v>
                </c:pt>
                <c:pt idx="28">
                  <c:v>43.95861924351648</c:v>
                </c:pt>
                <c:pt idx="29">
                  <c:v>41.70052862659773</c:v>
                </c:pt>
                <c:pt idx="30">
                  <c:v>40.089669626562582</c:v>
                </c:pt>
              </c:numCache>
            </c:numRef>
          </c:yVal>
          <c:smooth val="0"/>
          <c:extLst>
            <c:ext xmlns:c16="http://schemas.microsoft.com/office/drawing/2014/chart" uri="{C3380CC4-5D6E-409C-BE32-E72D297353CC}">
              <c16:uniqueId val="{00000001-1CC5-4913-9456-F1059ABA8523}"/>
            </c:ext>
          </c:extLst>
        </c:ser>
        <c:ser>
          <c:idx val="0"/>
          <c:order val="1"/>
          <c:tx>
            <c:strRef>
              <c:f>'4 Figures'!$R$1</c:f>
              <c:strCache>
                <c:ptCount val="1"/>
                <c:pt idx="0">
                  <c:v>Incr. fertilization (3x)</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Figures'!$U$7:$U$37</c:f>
              <c:numCache>
                <c:formatCode>0.00</c:formatCode>
                <c:ptCount val="31"/>
                <c:pt idx="0">
                  <c:v>0</c:v>
                </c:pt>
                <c:pt idx="1">
                  <c:v>0.43708980679999843</c:v>
                </c:pt>
                <c:pt idx="2">
                  <c:v>0.33106770327886781</c:v>
                </c:pt>
                <c:pt idx="3">
                  <c:v>0.17711676646423369</c:v>
                </c:pt>
                <c:pt idx="4">
                  <c:v>0.41864684999282864</c:v>
                </c:pt>
                <c:pt idx="5">
                  <c:v>0.36828117728398779</c:v>
                </c:pt>
                <c:pt idx="6">
                  <c:v>0.65433805703917547</c:v>
                </c:pt>
                <c:pt idx="7">
                  <c:v>0.58619886900640572</c:v>
                </c:pt>
                <c:pt idx="8">
                  <c:v>0.61399979492753665</c:v>
                </c:pt>
                <c:pt idx="9">
                  <c:v>0.82850424073428131</c:v>
                </c:pt>
                <c:pt idx="10">
                  <c:v>1.126593717806833</c:v>
                </c:pt>
                <c:pt idx="11">
                  <c:v>1.2281483372449131</c:v>
                </c:pt>
                <c:pt idx="12">
                  <c:v>0.55171208969523211</c:v>
                </c:pt>
                <c:pt idx="13">
                  <c:v>1.2851177425634031</c:v>
                </c:pt>
                <c:pt idx="14">
                  <c:v>1.0747363555217893</c:v>
                </c:pt>
                <c:pt idx="15">
                  <c:v>1.4927423977005794</c:v>
                </c:pt>
                <c:pt idx="16">
                  <c:v>1.672107157213627</c:v>
                </c:pt>
                <c:pt idx="17">
                  <c:v>1.5161189309291512</c:v>
                </c:pt>
                <c:pt idx="18">
                  <c:v>1.556543171024718</c:v>
                </c:pt>
                <c:pt idx="19">
                  <c:v>1.9277011998634941</c:v>
                </c:pt>
                <c:pt idx="20">
                  <c:v>1.8340601357062658</c:v>
                </c:pt>
                <c:pt idx="21">
                  <c:v>2.1181219363007875</c:v>
                </c:pt>
                <c:pt idx="22">
                  <c:v>2.1133670359681345</c:v>
                </c:pt>
                <c:pt idx="23">
                  <c:v>2.3086296407013251</c:v>
                </c:pt>
                <c:pt idx="24">
                  <c:v>1.874814259957891</c:v>
                </c:pt>
                <c:pt idx="25">
                  <c:v>2.5731623748573029</c:v>
                </c:pt>
                <c:pt idx="26">
                  <c:v>2.9552080139467982</c:v>
                </c:pt>
                <c:pt idx="27">
                  <c:v>3.2765826326254333</c:v>
                </c:pt>
                <c:pt idx="28">
                  <c:v>4.2530289871030682</c:v>
                </c:pt>
                <c:pt idx="29">
                  <c:v>4.2169144128278555</c:v>
                </c:pt>
                <c:pt idx="30">
                  <c:v>3.8429291920205202</c:v>
                </c:pt>
              </c:numCache>
            </c:numRef>
          </c:yVal>
          <c:smooth val="0"/>
          <c:extLst>
            <c:ext xmlns:c16="http://schemas.microsoft.com/office/drawing/2014/chart" uri="{C3380CC4-5D6E-409C-BE32-E72D297353CC}">
              <c16:uniqueId val="{00000002-1CC5-4913-9456-F1059ABA852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0.26245051886099746"/>
          <c:y val="0.31773296101390125"/>
          <c:w val="0.51224756162557195"/>
          <c:h val="0.1744368270657270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Scenarios</a:t>
            </a:r>
            <a:r>
              <a:rPr lang="sv-SE" sz="1000" b="0" baseline="0"/>
              <a:t> </a:t>
            </a:r>
            <a:r>
              <a:rPr lang="sv-SE" sz="1000" b="0"/>
              <a:t>as in Petersson et al. 2022</a:t>
            </a:r>
          </a:p>
          <a:p>
            <a:pPr>
              <a:defRPr sz="1000"/>
            </a:pPr>
            <a:r>
              <a:rPr lang="sv-SE" sz="1000" b="0"/>
              <a:t>high subst. (</a:t>
            </a:r>
            <a:r>
              <a:rPr lang="sv-SE" sz="1000" b="0" baseline="0"/>
              <a:t>1.3 ton/ton)</a:t>
            </a:r>
            <a:endParaRPr lang="sv-SE" sz="1000" b="0"/>
          </a:p>
        </c:rich>
      </c:tx>
      <c:layout>
        <c:manualLayout>
          <c:xMode val="edge"/>
          <c:yMode val="edge"/>
          <c:x val="0.24172957038881254"/>
          <c:y val="3.3806687017498324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23832818441971826"/>
          <c:y val="0.2030870786920245"/>
          <c:w val="0.60631928781573663"/>
          <c:h val="0.65067439038117547"/>
        </c:manualLayout>
      </c:layout>
      <c:scatterChart>
        <c:scatterStyle val="lineMarker"/>
        <c:varyColors val="0"/>
        <c:ser>
          <c:idx val="2"/>
          <c:order val="0"/>
          <c:tx>
            <c:strRef>
              <c:f>'4 Figures'!$AM$1</c:f>
              <c:strCache>
                <c:ptCount val="1"/>
                <c:pt idx="0">
                  <c:v>Incr. fertilization (35x)</c:v>
                </c:pt>
              </c:strCache>
            </c:strRef>
          </c:tx>
          <c:spPr>
            <a:ln w="15875" cap="rnd" cmpd="sng" algn="ctr">
              <a:solidFill>
                <a:schemeClr val="accent2"/>
              </a:solidFill>
              <a:prstDash val="dash"/>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Figures'!$AN$7:$AN$37</c:f>
              <c:numCache>
                <c:formatCode>0.00</c:formatCode>
                <c:ptCount val="31"/>
                <c:pt idx="0">
                  <c:v>0</c:v>
                </c:pt>
                <c:pt idx="1">
                  <c:v>6.7703003216000113</c:v>
                </c:pt>
                <c:pt idx="2">
                  <c:v>11.575853308285318</c:v>
                </c:pt>
                <c:pt idx="3">
                  <c:v>15.395714329883337</c:v>
                </c:pt>
                <c:pt idx="4">
                  <c:v>19.221927257971728</c:v>
                </c:pt>
                <c:pt idx="5">
                  <c:v>23.119088409583711</c:v>
                </c:pt>
                <c:pt idx="6">
                  <c:v>27.118157749186697</c:v>
                </c:pt>
                <c:pt idx="7">
                  <c:v>31.833248149513995</c:v>
                </c:pt>
                <c:pt idx="8">
                  <c:v>36.115125841343925</c:v>
                </c:pt>
                <c:pt idx="9">
                  <c:v>40.463735231067119</c:v>
                </c:pt>
                <c:pt idx="10">
                  <c:v>44.838938886078211</c:v>
                </c:pt>
                <c:pt idx="11">
                  <c:v>49.265399804622248</c:v>
                </c:pt>
                <c:pt idx="12">
                  <c:v>51.59890197442342</c:v>
                </c:pt>
                <c:pt idx="13">
                  <c:v>57.577936749250398</c:v>
                </c:pt>
                <c:pt idx="14">
                  <c:v>61.924245069439223</c:v>
                </c:pt>
                <c:pt idx="15">
                  <c:v>66.484199463026357</c:v>
                </c:pt>
                <c:pt idx="16">
                  <c:v>71.441111950702492</c:v>
                </c:pt>
                <c:pt idx="17">
                  <c:v>75.069706200528941</c:v>
                </c:pt>
                <c:pt idx="18">
                  <c:v>79.70819237020315</c:v>
                </c:pt>
                <c:pt idx="19">
                  <c:v>83.869315115389924</c:v>
                </c:pt>
                <c:pt idx="20">
                  <c:v>88.83238993976849</c:v>
                </c:pt>
                <c:pt idx="21">
                  <c:v>92.636516500514276</c:v>
                </c:pt>
                <c:pt idx="22">
                  <c:v>97.217431266391856</c:v>
                </c:pt>
                <c:pt idx="23">
                  <c:v>100.38071974596305</c:v>
                </c:pt>
                <c:pt idx="24">
                  <c:v>103.97013552594694</c:v>
                </c:pt>
                <c:pt idx="25">
                  <c:v>108.65982857522773</c:v>
                </c:pt>
                <c:pt idx="26">
                  <c:v>111.54107015232212</c:v>
                </c:pt>
                <c:pt idx="27">
                  <c:v>114.05872738641236</c:v>
                </c:pt>
                <c:pt idx="28">
                  <c:v>117.77527632019766</c:v>
                </c:pt>
                <c:pt idx="29">
                  <c:v>121.0357138031884</c:v>
                </c:pt>
                <c:pt idx="30">
                  <c:v>124.77741126459945</c:v>
                </c:pt>
              </c:numCache>
            </c:numRef>
          </c:yVal>
          <c:smooth val="0"/>
          <c:extLst>
            <c:ext xmlns:c16="http://schemas.microsoft.com/office/drawing/2014/chart" uri="{C3380CC4-5D6E-409C-BE32-E72D297353CC}">
              <c16:uniqueId val="{00000000-067F-40C6-81CC-5D99D65A2616}"/>
            </c:ext>
          </c:extLst>
        </c:ser>
        <c:ser>
          <c:idx val="0"/>
          <c:order val="1"/>
          <c:tx>
            <c:strRef>
              <c:f>'4 Figures'!$AX$1</c:f>
              <c:strCache>
                <c:ptCount val="1"/>
                <c:pt idx="0">
                  <c:v>Incr. fertilization (7x)</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Figures'!$AX$7:$AX$37</c:f>
              <c:numCache>
                <c:formatCode>0.00</c:formatCode>
                <c:ptCount val="31"/>
                <c:pt idx="0" formatCode="General">
                  <c:v>0</c:v>
                </c:pt>
                <c:pt idx="1">
                  <c:v>1.1880413900000852</c:v>
                </c:pt>
                <c:pt idx="2">
                  <c:v>1.7883268591580825</c:v>
                </c:pt>
                <c:pt idx="3">
                  <c:v>2.0823424663473555</c:v>
                </c:pt>
                <c:pt idx="4">
                  <c:v>3.0329612881210144</c:v>
                </c:pt>
                <c:pt idx="5">
                  <c:v>3.5981636462656574</c:v>
                </c:pt>
                <c:pt idx="6">
                  <c:v>4.3012962755626871</c:v>
                </c:pt>
                <c:pt idx="7">
                  <c:v>5.6699159070086314</c:v>
                </c:pt>
                <c:pt idx="8">
                  <c:v>7.0390143312419573</c:v>
                </c:pt>
                <c:pt idx="9">
                  <c:v>8.1900657735320959</c:v>
                </c:pt>
                <c:pt idx="10">
                  <c:v>9.2872188430307823</c:v>
                </c:pt>
                <c:pt idx="11">
                  <c:v>9.6718975368465099</c:v>
                </c:pt>
                <c:pt idx="12">
                  <c:v>9.472038870653666</c:v>
                </c:pt>
                <c:pt idx="13">
                  <c:v>10.695472914159939</c:v>
                </c:pt>
                <c:pt idx="14">
                  <c:v>11.521059378329305</c:v>
                </c:pt>
                <c:pt idx="15">
                  <c:v>12.833714921674826</c:v>
                </c:pt>
                <c:pt idx="16">
                  <c:v>14.414124775003771</c:v>
                </c:pt>
                <c:pt idx="17">
                  <c:v>15.136356856895281</c:v>
                </c:pt>
                <c:pt idx="18">
                  <c:v>15.919064634134891</c:v>
                </c:pt>
                <c:pt idx="19">
                  <c:v>17.421842636171586</c:v>
                </c:pt>
                <c:pt idx="20">
                  <c:v>18.762128572916218</c:v>
                </c:pt>
                <c:pt idx="21">
                  <c:v>21.108182759497275</c:v>
                </c:pt>
                <c:pt idx="22">
                  <c:v>21.922050676581794</c:v>
                </c:pt>
                <c:pt idx="23">
                  <c:v>21.848689997271723</c:v>
                </c:pt>
                <c:pt idx="24">
                  <c:v>21.826215960680525</c:v>
                </c:pt>
                <c:pt idx="25">
                  <c:v>22.049143806452175</c:v>
                </c:pt>
                <c:pt idx="26">
                  <c:v>22.480827071590127</c:v>
                </c:pt>
                <c:pt idx="27">
                  <c:v>22.528770205005433</c:v>
                </c:pt>
                <c:pt idx="28">
                  <c:v>23.435150507758415</c:v>
                </c:pt>
                <c:pt idx="29">
                  <c:v>24.211443775412391</c:v>
                </c:pt>
                <c:pt idx="30">
                  <c:v>24.863863755060692</c:v>
                </c:pt>
              </c:numCache>
            </c:numRef>
          </c:yVal>
          <c:smooth val="0"/>
          <c:extLst>
            <c:ext xmlns:c16="http://schemas.microsoft.com/office/drawing/2014/chart" uri="{C3380CC4-5D6E-409C-BE32-E72D297353CC}">
              <c16:uniqueId val="{00000002-1CC5-4913-9456-F1059ABA8523}"/>
            </c:ext>
          </c:extLst>
        </c:ser>
        <c:ser>
          <c:idx val="1"/>
          <c:order val="2"/>
          <c:tx>
            <c:strRef>
              <c:f>'4 Figures'!$AA$1</c:f>
              <c:strCache>
                <c:ptCount val="1"/>
                <c:pt idx="0">
                  <c:v>Incr. set aside (2x)</c:v>
                </c:pt>
              </c:strCache>
            </c:strRef>
          </c:tx>
          <c:spPr>
            <a:ln w="19050" cap="rnd" cmpd="sng" algn="ctr">
              <a:solidFill>
                <a:srgbClr val="00B050"/>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Figures'!$AC$7:$AC$37</c:f>
              <c:numCache>
                <c:formatCode>0.00</c:formatCode>
                <c:ptCount val="31"/>
                <c:pt idx="0">
                  <c:v>0</c:v>
                </c:pt>
                <c:pt idx="1">
                  <c:v>-7.618469030399968</c:v>
                </c:pt>
                <c:pt idx="2">
                  <c:v>-9.5034194474109626</c:v>
                </c:pt>
                <c:pt idx="3">
                  <c:v>-7.8055405144068724</c:v>
                </c:pt>
                <c:pt idx="4">
                  <c:v>-6.5314140439245509</c:v>
                </c:pt>
                <c:pt idx="5">
                  <c:v>-2.3254453227841743</c:v>
                </c:pt>
                <c:pt idx="6">
                  <c:v>-1.317394279420887</c:v>
                </c:pt>
                <c:pt idx="7">
                  <c:v>-0.3358490439643913</c:v>
                </c:pt>
                <c:pt idx="8">
                  <c:v>-0.37749058264650914</c:v>
                </c:pt>
                <c:pt idx="9">
                  <c:v>-1.0266204712048999</c:v>
                </c:pt>
                <c:pt idx="10">
                  <c:v>-1.5871529630453396</c:v>
                </c:pt>
                <c:pt idx="11">
                  <c:v>-3.1097760543795627</c:v>
                </c:pt>
                <c:pt idx="12">
                  <c:v>-4.1769330884855922</c:v>
                </c:pt>
                <c:pt idx="13">
                  <c:v>-4.7093684114895034</c:v>
                </c:pt>
                <c:pt idx="14">
                  <c:v>-6.323930383979814</c:v>
                </c:pt>
                <c:pt idx="15">
                  <c:v>-7.48755213319855</c:v>
                </c:pt>
                <c:pt idx="16">
                  <c:v>-8.4796509460476628</c:v>
                </c:pt>
                <c:pt idx="17">
                  <c:v>-10.121754405344616</c:v>
                </c:pt>
                <c:pt idx="18">
                  <c:v>-11.181542562639518</c:v>
                </c:pt>
                <c:pt idx="19">
                  <c:v>-12.155552898234284</c:v>
                </c:pt>
                <c:pt idx="20">
                  <c:v>-13.589075020739408</c:v>
                </c:pt>
                <c:pt idx="21">
                  <c:v>-15.341312433261065</c:v>
                </c:pt>
                <c:pt idx="22">
                  <c:v>-17.192242206658584</c:v>
                </c:pt>
                <c:pt idx="23">
                  <c:v>-19.637515934548613</c:v>
                </c:pt>
                <c:pt idx="24">
                  <c:v>-21.351628985371562</c:v>
                </c:pt>
                <c:pt idx="25">
                  <c:v>-22.741338113918658</c:v>
                </c:pt>
                <c:pt idx="26">
                  <c:v>-24.48585544807586</c:v>
                </c:pt>
                <c:pt idx="27">
                  <c:v>-26.874361424314507</c:v>
                </c:pt>
                <c:pt idx="28">
                  <c:v>-28.666434931483813</c:v>
                </c:pt>
                <c:pt idx="29">
                  <c:v>-31.517431372312892</c:v>
                </c:pt>
                <c:pt idx="30">
                  <c:v>-33.173295105159816</c:v>
                </c:pt>
              </c:numCache>
            </c:numRef>
          </c:yVal>
          <c:smooth val="0"/>
          <c:extLst>
            <c:ext xmlns:c16="http://schemas.microsoft.com/office/drawing/2014/chart" uri="{C3380CC4-5D6E-409C-BE32-E72D297353CC}">
              <c16:uniqueId val="{00000001-1CC5-4913-9456-F1059ABA852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layout>
            <c:manualLayout>
              <c:xMode val="edge"/>
              <c:yMode val="edge"/>
              <c:x val="0.4618399502982245"/>
              <c:y val="0.8396751855034113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title>
          <c:tx>
            <c:rich>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US" sz="1000" b="0" i="0" baseline="0">
                    <a:effectLst/>
                  </a:rPr>
                  <a:t>Cumulative climate benefit (ton CO</a:t>
                </a:r>
                <a:r>
                  <a:rPr lang="en-US" sz="1000" b="0" i="0" baseline="-25000">
                    <a:effectLst/>
                  </a:rPr>
                  <a:t>2</a:t>
                </a:r>
                <a:r>
                  <a:rPr lang="en-US" sz="1000" b="0" i="0" baseline="0">
                    <a:effectLst/>
                  </a:rPr>
                  <a:t>/ha)</a:t>
                </a:r>
                <a:endParaRPr lang="en-US" sz="1000">
                  <a:effectLst/>
                </a:endParaRPr>
              </a:p>
            </c:rich>
          </c:tx>
          <c:layout>
            <c:manualLayout>
              <c:xMode val="edge"/>
              <c:yMode val="edge"/>
              <c:x val="1.511462377069832E-2"/>
              <c:y val="0.11138518834100035"/>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0.24285046932370569"/>
          <c:y val="0.22361916301567497"/>
          <c:w val="0.47129854279504912"/>
          <c:h val="0.18618353972896509"/>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Increased area set-aside</a:t>
            </a:r>
          </a:p>
          <a:p>
            <a:pPr>
              <a:defRPr sz="1000"/>
            </a:pPr>
            <a:r>
              <a:rPr lang="sv-SE" sz="1000" b="0"/>
              <a:t>(x2)</a:t>
            </a:r>
          </a:p>
        </c:rich>
      </c:tx>
      <c:layout>
        <c:manualLayout>
          <c:xMode val="edge"/>
          <c:yMode val="edge"/>
          <c:x val="0.21476469978673041"/>
          <c:y val="9.789528054555326E-3"/>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0537739430852004"/>
          <c:y val="0.15538511169364808"/>
          <c:w val="0.71462124256390225"/>
          <c:h val="0.73765704402873522"/>
        </c:manualLayout>
      </c:layout>
      <c:scatterChart>
        <c:scatterStyle val="lineMarker"/>
        <c:varyColors val="0"/>
        <c:ser>
          <c:idx val="4"/>
          <c:order val="0"/>
          <c:tx>
            <c:strRef>
              <c:f>'4 Figures'!$C$4</c:f>
              <c:strCache>
                <c:ptCount val="1"/>
                <c:pt idx="0">
                  <c:v>Low subst. (0.42 ton/ton)</c:v>
                </c:pt>
              </c:strCache>
            </c:strRef>
          </c:tx>
          <c:spPr>
            <a:ln w="19050" cap="rnd" cmpd="sng" algn="ctr">
              <a:solidFill>
                <a:schemeClr val="accent4">
                  <a:lumMod val="60000"/>
                </a:schemeClr>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Figures'!$AD$7:$AD$37</c:f>
              <c:numCache>
                <c:formatCode>0.00</c:formatCode>
                <c:ptCount val="31"/>
                <c:pt idx="0">
                  <c:v>0</c:v>
                </c:pt>
                <c:pt idx="1">
                  <c:v>-3.7991440703999695</c:v>
                </c:pt>
                <c:pt idx="2">
                  <c:v>-1.9639182474109602</c:v>
                </c:pt>
                <c:pt idx="3">
                  <c:v>2.2165542055931322</c:v>
                </c:pt>
                <c:pt idx="4">
                  <c:v>5.8912423560754608</c:v>
                </c:pt>
                <c:pt idx="5">
                  <c:v>10.940782597215842</c:v>
                </c:pt>
                <c:pt idx="6">
                  <c:v>13.007819480579128</c:v>
                </c:pt>
                <c:pt idx="7">
                  <c:v>14.996676956035625</c:v>
                </c:pt>
                <c:pt idx="8">
                  <c:v>16.023064137353504</c:v>
                </c:pt>
                <c:pt idx="9">
                  <c:v>16.732304008795108</c:v>
                </c:pt>
                <c:pt idx="10">
                  <c:v>17.571480156954674</c:v>
                </c:pt>
                <c:pt idx="11">
                  <c:v>17.693692345620455</c:v>
                </c:pt>
                <c:pt idx="12">
                  <c:v>18.24585675151442</c:v>
                </c:pt>
                <c:pt idx="13">
                  <c:v>19.113775988510508</c:v>
                </c:pt>
                <c:pt idx="14">
                  <c:v>19.22220561602019</c:v>
                </c:pt>
                <c:pt idx="15">
                  <c:v>19.712139066801463</c:v>
                </c:pt>
                <c:pt idx="16">
                  <c:v>20.153659693952342</c:v>
                </c:pt>
                <c:pt idx="17">
                  <c:v>19.992650794655397</c:v>
                </c:pt>
                <c:pt idx="18">
                  <c:v>20.345166717360485</c:v>
                </c:pt>
                <c:pt idx="19">
                  <c:v>20.549960381765715</c:v>
                </c:pt>
                <c:pt idx="20">
                  <c:v>20.438636499260589</c:v>
                </c:pt>
                <c:pt idx="21">
                  <c:v>19.947234926738929</c:v>
                </c:pt>
                <c:pt idx="22">
                  <c:v>19.648450913341414</c:v>
                </c:pt>
                <c:pt idx="23">
                  <c:v>18.813455745451385</c:v>
                </c:pt>
                <c:pt idx="24">
                  <c:v>18.397641894628439</c:v>
                </c:pt>
                <c:pt idx="25">
                  <c:v>18.306231966081349</c:v>
                </c:pt>
                <c:pt idx="26">
                  <c:v>17.861951591924146</c:v>
                </c:pt>
                <c:pt idx="27">
                  <c:v>17.236807215685495</c:v>
                </c:pt>
                <c:pt idx="28">
                  <c:v>16.715904268516191</c:v>
                </c:pt>
                <c:pt idx="29">
                  <c:v>15.313383427687109</c:v>
                </c:pt>
                <c:pt idx="30">
                  <c:v>15.039788494840188</c:v>
                </c:pt>
              </c:numCache>
            </c:numRef>
          </c:yVal>
          <c:smooth val="0"/>
          <c:extLst>
            <c:ext xmlns:c16="http://schemas.microsoft.com/office/drawing/2014/chart" uri="{C3380CC4-5D6E-409C-BE32-E72D297353CC}">
              <c16:uniqueId val="{00000000-AFF7-43D8-BF73-0C10FAB7C076}"/>
            </c:ext>
          </c:extLst>
        </c:ser>
        <c:ser>
          <c:idx val="1"/>
          <c:order val="1"/>
          <c:tx>
            <c:strRef>
              <c:f>'4 Figures'!$C$3</c:f>
              <c:strCache>
                <c:ptCount val="1"/>
                <c:pt idx="0">
                  <c:v>Interm. subst. (0.65 ton/ton)</c:v>
                </c:pt>
              </c:strCache>
            </c:strRef>
          </c:tx>
          <c:spPr>
            <a:ln w="19050" cap="rnd" cmpd="sng" algn="ctr">
              <a:solidFill>
                <a:schemeClr val="accent4"/>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Figures'!$AB$7:$AB$37</c:f>
              <c:numCache>
                <c:formatCode>0.00</c:formatCode>
                <c:ptCount val="31"/>
                <c:pt idx="0">
                  <c:v>0</c:v>
                </c:pt>
                <c:pt idx="1">
                  <c:v>-4.7973767303999635</c:v>
                </c:pt>
                <c:pt idx="2">
                  <c:v>-3.9889679796536042</c:v>
                </c:pt>
                <c:pt idx="3">
                  <c:v>-0.5481866763510751</c:v>
                </c:pt>
                <c:pt idx="4">
                  <c:v>2.3999969594834241</c:v>
                </c:pt>
                <c:pt idx="5">
                  <c:v>7.1297762592417291</c:v>
                </c:pt>
                <c:pt idx="6">
                  <c:v>8.835618220189021</c:v>
                </c:pt>
                <c:pt idx="7">
                  <c:v>10.493023169827481</c:v>
                </c:pt>
                <c:pt idx="8">
                  <c:v>11.182363665432462</c:v>
                </c:pt>
                <c:pt idx="9">
                  <c:v>11.48449425193586</c:v>
                </c:pt>
                <c:pt idx="10">
                  <c:v>11.911729295397613</c:v>
                </c:pt>
                <c:pt idx="11">
                  <c:v>11.566564690086061</c:v>
                </c:pt>
                <c:pt idx="12">
                  <c:v>11.652592427658472</c:v>
                </c:pt>
                <c:pt idx="13">
                  <c:v>12.116807142263283</c:v>
                </c:pt>
                <c:pt idx="14">
                  <c:v>11.74500363511225</c:v>
                </c:pt>
                <c:pt idx="15">
                  <c:v>11.777498439780858</c:v>
                </c:pt>
                <c:pt idx="16">
                  <c:v>11.82092020430466</c:v>
                </c:pt>
                <c:pt idx="17">
                  <c:v>11.251029223976193</c:v>
                </c:pt>
                <c:pt idx="18">
                  <c:v>11.211825409677109</c:v>
                </c:pt>
                <c:pt idx="19">
                  <c:v>11.086679166572576</c:v>
                </c:pt>
                <c:pt idx="20">
                  <c:v>10.610165054384913</c:v>
                </c:pt>
                <c:pt idx="21">
                  <c:v>9.7666300373898807</c:v>
                </c:pt>
                <c:pt idx="22">
                  <c:v>9.0374999871783324</c:v>
                </c:pt>
                <c:pt idx="23">
                  <c:v>7.7522706788473013</c:v>
                </c:pt>
                <c:pt idx="24">
                  <c:v>6.9718852911580615</c:v>
                </c:pt>
                <c:pt idx="25">
                  <c:v>6.5192135812196756</c:v>
                </c:pt>
                <c:pt idx="26">
                  <c:v>5.7174109920186194</c:v>
                </c:pt>
                <c:pt idx="27">
                  <c:v>4.6161443916761513</c:v>
                </c:pt>
                <c:pt idx="28">
                  <c:v>3.7472601489152813</c:v>
                </c:pt>
                <c:pt idx="29">
                  <c:v>1.9487217839389648</c:v>
                </c:pt>
                <c:pt idx="30">
                  <c:v>1.2972804238031532</c:v>
                </c:pt>
              </c:numCache>
            </c:numRef>
          </c:yVal>
          <c:smooth val="0"/>
          <c:extLst>
            <c:ext xmlns:c16="http://schemas.microsoft.com/office/drawing/2014/chart" uri="{C3380CC4-5D6E-409C-BE32-E72D297353CC}">
              <c16:uniqueId val="{00000000-122E-4BD0-A82E-0D634A0AB063}"/>
            </c:ext>
          </c:extLst>
        </c:ser>
        <c:ser>
          <c:idx val="0"/>
          <c:order val="2"/>
          <c:tx>
            <c:strRef>
              <c:f>'4 Figures'!$C$2</c:f>
              <c:strCache>
                <c:ptCount val="1"/>
                <c:pt idx="0">
                  <c:v>High subst. (1.3 ton/ton)</c:v>
                </c:pt>
              </c:strCache>
            </c:strRef>
          </c:tx>
          <c:spPr>
            <a:ln w="19050"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Figures'!$AC$7:$AC$37</c:f>
              <c:numCache>
                <c:formatCode>0.00</c:formatCode>
                <c:ptCount val="31"/>
                <c:pt idx="0">
                  <c:v>0</c:v>
                </c:pt>
                <c:pt idx="1">
                  <c:v>-7.618469030399968</c:v>
                </c:pt>
                <c:pt idx="2">
                  <c:v>-9.5034194474109626</c:v>
                </c:pt>
                <c:pt idx="3">
                  <c:v>-7.8055405144068724</c:v>
                </c:pt>
                <c:pt idx="4">
                  <c:v>-6.5314140439245509</c:v>
                </c:pt>
                <c:pt idx="5">
                  <c:v>-2.3254453227841743</c:v>
                </c:pt>
                <c:pt idx="6">
                  <c:v>-1.317394279420887</c:v>
                </c:pt>
                <c:pt idx="7">
                  <c:v>-0.3358490439643913</c:v>
                </c:pt>
                <c:pt idx="8">
                  <c:v>-0.37749058264650914</c:v>
                </c:pt>
                <c:pt idx="9">
                  <c:v>-1.0266204712048999</c:v>
                </c:pt>
                <c:pt idx="10">
                  <c:v>-1.5871529630453396</c:v>
                </c:pt>
                <c:pt idx="11">
                  <c:v>-3.1097760543795627</c:v>
                </c:pt>
                <c:pt idx="12">
                  <c:v>-4.1769330884855922</c:v>
                </c:pt>
                <c:pt idx="13">
                  <c:v>-4.7093684114895034</c:v>
                </c:pt>
                <c:pt idx="14">
                  <c:v>-6.323930383979814</c:v>
                </c:pt>
                <c:pt idx="15">
                  <c:v>-7.48755213319855</c:v>
                </c:pt>
                <c:pt idx="16">
                  <c:v>-8.4796509460476628</c:v>
                </c:pt>
                <c:pt idx="17">
                  <c:v>-10.121754405344616</c:v>
                </c:pt>
                <c:pt idx="18">
                  <c:v>-11.181542562639518</c:v>
                </c:pt>
                <c:pt idx="19">
                  <c:v>-12.155552898234284</c:v>
                </c:pt>
                <c:pt idx="20">
                  <c:v>-13.589075020739408</c:v>
                </c:pt>
                <c:pt idx="21">
                  <c:v>-15.341312433261065</c:v>
                </c:pt>
                <c:pt idx="22">
                  <c:v>-17.192242206658584</c:v>
                </c:pt>
                <c:pt idx="23">
                  <c:v>-19.637515934548613</c:v>
                </c:pt>
                <c:pt idx="24">
                  <c:v>-21.351628985371562</c:v>
                </c:pt>
                <c:pt idx="25">
                  <c:v>-22.741338113918658</c:v>
                </c:pt>
                <c:pt idx="26">
                  <c:v>-24.48585544807586</c:v>
                </c:pt>
                <c:pt idx="27">
                  <c:v>-26.874361424314507</c:v>
                </c:pt>
                <c:pt idx="28">
                  <c:v>-28.666434931483813</c:v>
                </c:pt>
                <c:pt idx="29">
                  <c:v>-31.517431372312892</c:v>
                </c:pt>
                <c:pt idx="30">
                  <c:v>-33.173295105159816</c:v>
                </c:pt>
              </c:numCache>
            </c:numRef>
          </c:yVal>
          <c:smooth val="0"/>
          <c:extLst>
            <c:ext xmlns:c16="http://schemas.microsoft.com/office/drawing/2014/chart" uri="{C3380CC4-5D6E-409C-BE32-E72D297353CC}">
              <c16:uniqueId val="{00000001-122E-4BD0-A82E-0D634A0AB06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layout>
            <c:manualLayout>
              <c:xMode val="edge"/>
              <c:yMode val="edge"/>
              <c:x val="0.43698467526194629"/>
              <c:y val="0.889512301315250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sv-SE" sz="1000" b="0"/>
              <a:t>Increased area set aside</a:t>
            </a:r>
          </a:p>
          <a:p>
            <a:pPr>
              <a:defRPr sz="1000"/>
            </a:pPr>
            <a:r>
              <a:rPr lang="sv-SE" sz="1000" b="0"/>
              <a:t>(x3)</a:t>
            </a:r>
          </a:p>
        </c:rich>
      </c:tx>
      <c:layout>
        <c:manualLayout>
          <c:xMode val="edge"/>
          <c:yMode val="edge"/>
          <c:x val="0.2275871225564263"/>
          <c:y val="1.6503728234343745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508537457739294"/>
          <c:y val="0.17140203181370248"/>
          <c:w val="0.77378511420108553"/>
          <c:h val="0.73765704402873522"/>
        </c:manualLayout>
      </c:layout>
      <c:scatterChart>
        <c:scatterStyle val="lineMarker"/>
        <c:varyColors val="0"/>
        <c:ser>
          <c:idx val="4"/>
          <c:order val="0"/>
          <c:tx>
            <c:strRef>
              <c:f>'4 Figures'!$C$4</c:f>
              <c:strCache>
                <c:ptCount val="1"/>
                <c:pt idx="0">
                  <c:v>Low subst. (0.42 ton/ton)</c:v>
                </c:pt>
              </c:strCache>
            </c:strRef>
          </c:tx>
          <c:spPr>
            <a:ln w="15875" cap="rnd" cmpd="sng" algn="ctr">
              <a:solidFill>
                <a:schemeClr val="accent4">
                  <a:lumMod val="60000"/>
                </a:schemeClr>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Figures'!$N$7:$N$37</c:f>
              <c:numCache>
                <c:formatCode>0.00</c:formatCode>
                <c:ptCount val="31"/>
                <c:pt idx="0">
                  <c:v>0</c:v>
                </c:pt>
                <c:pt idx="1">
                  <c:v>4.7922534103999626</c:v>
                </c:pt>
                <c:pt idx="2">
                  <c:v>17.415281751285626</c:v>
                </c:pt>
                <c:pt idx="3">
                  <c:v>28.9273006009544</c:v>
                </c:pt>
                <c:pt idx="4">
                  <c:v>38.172416297145304</c:v>
                </c:pt>
                <c:pt idx="5">
                  <c:v>44.177082387380402</c:v>
                </c:pt>
                <c:pt idx="6">
                  <c:v>47.423602208215385</c:v>
                </c:pt>
                <c:pt idx="7">
                  <c:v>50.066350772473371</c:v>
                </c:pt>
                <c:pt idx="8">
                  <c:v>51.911197572934604</c:v>
                </c:pt>
                <c:pt idx="9">
                  <c:v>53.456588454150889</c:v>
                </c:pt>
                <c:pt idx="10">
                  <c:v>55.096581557944845</c:v>
                </c:pt>
                <c:pt idx="11">
                  <c:v>56.337550785188043</c:v>
                </c:pt>
                <c:pt idx="12">
                  <c:v>58.098342583435745</c:v>
                </c:pt>
                <c:pt idx="13">
                  <c:v>60.012677735802448</c:v>
                </c:pt>
                <c:pt idx="14">
                  <c:v>61.260775563636891</c:v>
                </c:pt>
                <c:pt idx="15">
                  <c:v>62.364894330059983</c:v>
                </c:pt>
                <c:pt idx="16">
                  <c:v>62.932692248400642</c:v>
                </c:pt>
                <c:pt idx="17">
                  <c:v>62.499869854356795</c:v>
                </c:pt>
                <c:pt idx="18">
                  <c:v>62.081471899054669</c:v>
                </c:pt>
                <c:pt idx="19">
                  <c:v>61.590289969800878</c:v>
                </c:pt>
                <c:pt idx="20">
                  <c:v>61.362769096802253</c:v>
                </c:pt>
                <c:pt idx="21">
                  <c:v>61.11685847626304</c:v>
                </c:pt>
                <c:pt idx="22">
                  <c:v>60.780119769607602</c:v>
                </c:pt>
                <c:pt idx="23">
                  <c:v>59.335235263284794</c:v>
                </c:pt>
                <c:pt idx="24">
                  <c:v>58.900217722598342</c:v>
                </c:pt>
                <c:pt idx="25">
                  <c:v>58.108495917456693</c:v>
                </c:pt>
                <c:pt idx="26">
                  <c:v>56.888612258394318</c:v>
                </c:pt>
                <c:pt idx="27">
                  <c:v>56.547384018000926</c:v>
                </c:pt>
                <c:pt idx="28">
                  <c:v>55.568223843516506</c:v>
                </c:pt>
                <c:pt idx="29">
                  <c:v>53.69247749659776</c:v>
                </c:pt>
                <c:pt idx="30">
                  <c:v>52.441759266562613</c:v>
                </c:pt>
              </c:numCache>
            </c:numRef>
          </c:yVal>
          <c:smooth val="0"/>
          <c:extLst>
            <c:ext xmlns:c16="http://schemas.microsoft.com/office/drawing/2014/chart" uri="{C3380CC4-5D6E-409C-BE32-E72D297353CC}">
              <c16:uniqueId val="{00000000-AFF7-43D8-BF73-0C10FAB7C076}"/>
            </c:ext>
          </c:extLst>
        </c:ser>
        <c:ser>
          <c:idx val="1"/>
          <c:order val="1"/>
          <c:tx>
            <c:strRef>
              <c:f>'4 Figures'!$C$3</c:f>
              <c:strCache>
                <c:ptCount val="1"/>
                <c:pt idx="0">
                  <c:v>Interm. subst. (0.65 ton/ton)</c:v>
                </c:pt>
              </c:strCache>
            </c:strRef>
          </c:tx>
          <c:spPr>
            <a:ln w="15875" cap="rnd" cmpd="sng" algn="ctr">
              <a:solidFill>
                <a:schemeClr val="accent4"/>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Figures'!$L$7:$L$37</c:f>
              <c:numCache>
                <c:formatCode>0.00</c:formatCode>
                <c:ptCount val="31"/>
                <c:pt idx="0">
                  <c:v>0</c:v>
                </c:pt>
                <c:pt idx="1">
                  <c:v>2.5273642903999716</c:v>
                </c:pt>
                <c:pt idx="2">
                  <c:v>13.568048196123467</c:v>
                </c:pt>
                <c:pt idx="3">
                  <c:v>24.033455460779798</c:v>
                </c:pt>
                <c:pt idx="4">
                  <c:v>32.463845143951573</c:v>
                </c:pt>
                <c:pt idx="5">
                  <c:v>37.821287068747971</c:v>
                </c:pt>
                <c:pt idx="6">
                  <c:v>40.33214973676354</c:v>
                </c:pt>
                <c:pt idx="7">
                  <c:v>42.206878650459302</c:v>
                </c:pt>
                <c:pt idx="8">
                  <c:v>43.222715407207204</c:v>
                </c:pt>
                <c:pt idx="9">
                  <c:v>43.876610464620612</c:v>
                </c:pt>
                <c:pt idx="10">
                  <c:v>44.630028542687072</c:v>
                </c:pt>
                <c:pt idx="11">
                  <c:v>44.944843851914086</c:v>
                </c:pt>
                <c:pt idx="12">
                  <c:v>45.760925091261115</c:v>
                </c:pt>
                <c:pt idx="13">
                  <c:v>46.698989473832739</c:v>
                </c:pt>
                <c:pt idx="14">
                  <c:v>47.039424236944399</c:v>
                </c:pt>
                <c:pt idx="15">
                  <c:v>47.309985481524883</c:v>
                </c:pt>
                <c:pt idx="16">
                  <c:v>47.076310394876472</c:v>
                </c:pt>
                <c:pt idx="17">
                  <c:v>45.77413765321937</c:v>
                </c:pt>
                <c:pt idx="18">
                  <c:v>44.452633214874893</c:v>
                </c:pt>
                <c:pt idx="19">
                  <c:v>43.112359597765447</c:v>
                </c:pt>
                <c:pt idx="20">
                  <c:v>41.989572384955629</c:v>
                </c:pt>
                <c:pt idx="21">
                  <c:v>40.939083980379039</c:v>
                </c:pt>
                <c:pt idx="22">
                  <c:v>39.799634183993447</c:v>
                </c:pt>
                <c:pt idx="23">
                  <c:v>37.392894755495014</c:v>
                </c:pt>
                <c:pt idx="24">
                  <c:v>36.125231357693778</c:v>
                </c:pt>
                <c:pt idx="25">
                  <c:v>34.553833815588746</c:v>
                </c:pt>
                <c:pt idx="26">
                  <c:v>32.485413379755592</c:v>
                </c:pt>
                <c:pt idx="27">
                  <c:v>31.311749634256252</c:v>
                </c:pt>
                <c:pt idx="28">
                  <c:v>29.502635652226374</c:v>
                </c:pt>
                <c:pt idx="29">
                  <c:v>26.810488224517208</c:v>
                </c:pt>
                <c:pt idx="30">
                  <c:v>24.784213616967314</c:v>
                </c:pt>
              </c:numCache>
            </c:numRef>
          </c:yVal>
          <c:smooth val="0"/>
          <c:extLst>
            <c:ext xmlns:c16="http://schemas.microsoft.com/office/drawing/2014/chart" uri="{C3380CC4-5D6E-409C-BE32-E72D297353CC}">
              <c16:uniqueId val="{00000000-122E-4BD0-A82E-0D634A0AB063}"/>
            </c:ext>
          </c:extLst>
        </c:ser>
        <c:ser>
          <c:idx val="0"/>
          <c:order val="2"/>
          <c:tx>
            <c:strRef>
              <c:f>'4 Figures'!$C$2</c:f>
              <c:strCache>
                <c:ptCount val="1"/>
                <c:pt idx="0">
                  <c:v>High subst. (1.3 ton/ton)</c:v>
                </c:pt>
              </c:strCache>
            </c:strRef>
          </c:tx>
          <c:spPr>
            <a:ln w="15875" cap="rnd" cmpd="sng" algn="ctr">
              <a:solidFill>
                <a:schemeClr val="accent2"/>
              </a:solidFill>
              <a:prstDash val="solid"/>
              <a:round/>
            </a:ln>
            <a:effectLst/>
          </c:spPr>
          <c:marker>
            <c:symbol val="none"/>
          </c:marker>
          <c:xVal>
            <c:numRef>
              <c:f>'4 Figures'!$A$7:$A$37</c:f>
              <c:numCache>
                <c:formatCode>General</c:formatCode>
                <c:ptCount val="31"/>
                <c:pt idx="0">
                  <c:v>2023</c:v>
                </c:pt>
                <c:pt idx="1">
                  <c:v>2028</c:v>
                </c:pt>
                <c:pt idx="2">
                  <c:v>2033</c:v>
                </c:pt>
                <c:pt idx="3">
                  <c:v>2038</c:v>
                </c:pt>
                <c:pt idx="4">
                  <c:v>2043</c:v>
                </c:pt>
                <c:pt idx="5">
                  <c:v>2048</c:v>
                </c:pt>
                <c:pt idx="6">
                  <c:v>2053</c:v>
                </c:pt>
                <c:pt idx="7">
                  <c:v>2058</c:v>
                </c:pt>
                <c:pt idx="8">
                  <c:v>2063</c:v>
                </c:pt>
                <c:pt idx="9">
                  <c:v>2068</c:v>
                </c:pt>
                <c:pt idx="10">
                  <c:v>2073</c:v>
                </c:pt>
                <c:pt idx="11">
                  <c:v>2078</c:v>
                </c:pt>
                <c:pt idx="12">
                  <c:v>2083</c:v>
                </c:pt>
                <c:pt idx="13">
                  <c:v>2088</c:v>
                </c:pt>
                <c:pt idx="14">
                  <c:v>2093</c:v>
                </c:pt>
                <c:pt idx="15">
                  <c:v>2098</c:v>
                </c:pt>
                <c:pt idx="16">
                  <c:v>2103</c:v>
                </c:pt>
                <c:pt idx="17">
                  <c:v>2108</c:v>
                </c:pt>
                <c:pt idx="18">
                  <c:v>2113</c:v>
                </c:pt>
                <c:pt idx="19">
                  <c:v>2118</c:v>
                </c:pt>
                <c:pt idx="20">
                  <c:v>2123</c:v>
                </c:pt>
                <c:pt idx="21">
                  <c:v>2128</c:v>
                </c:pt>
                <c:pt idx="22">
                  <c:v>2133</c:v>
                </c:pt>
                <c:pt idx="23">
                  <c:v>2138</c:v>
                </c:pt>
                <c:pt idx="24">
                  <c:v>2143</c:v>
                </c:pt>
                <c:pt idx="25">
                  <c:v>2148</c:v>
                </c:pt>
                <c:pt idx="26">
                  <c:v>2153</c:v>
                </c:pt>
                <c:pt idx="27">
                  <c:v>2158</c:v>
                </c:pt>
                <c:pt idx="28">
                  <c:v>2163</c:v>
                </c:pt>
                <c:pt idx="29">
                  <c:v>2168</c:v>
                </c:pt>
                <c:pt idx="30">
                  <c:v>2173</c:v>
                </c:pt>
              </c:numCache>
            </c:numRef>
          </c:xVal>
          <c:yVal>
            <c:numRef>
              <c:f>'4 Figures'!$M$7:$M$37</c:f>
              <c:numCache>
                <c:formatCode>0.00</c:formatCode>
                <c:ptCount val="31"/>
                <c:pt idx="0">
                  <c:v>0</c:v>
                </c:pt>
                <c:pt idx="1">
                  <c:v>-3.8734093096000333</c:v>
                </c:pt>
                <c:pt idx="2">
                  <c:v>3.0819939912856276</c:v>
                </c:pt>
                <c:pt idx="3">
                  <c:v>11.146737800954401</c:v>
                </c:pt>
                <c:pt idx="4">
                  <c:v>17.850481257145297</c:v>
                </c:pt>
                <c:pt idx="5">
                  <c:v>21.911897027380398</c:v>
                </c:pt>
                <c:pt idx="6">
                  <c:v>22.805653248215382</c:v>
                </c:pt>
                <c:pt idx="7">
                  <c:v>22.917687252473364</c:v>
                </c:pt>
                <c:pt idx="8">
                  <c:v>21.9579494129346</c:v>
                </c:pt>
                <c:pt idx="9">
                  <c:v>20.431344774150887</c:v>
                </c:pt>
                <c:pt idx="10">
                  <c:v>18.997404597944833</c:v>
                </c:pt>
                <c:pt idx="11">
                  <c:v>16.963236465188025</c:v>
                </c:pt>
                <c:pt idx="12">
                  <c:v>15.362983543435732</c:v>
                </c:pt>
                <c:pt idx="13">
                  <c:v>13.74639701580243</c:v>
                </c:pt>
                <c:pt idx="14">
                  <c:v>11.714836043636874</c:v>
                </c:pt>
                <c:pt idx="15">
                  <c:v>9.833512570059959</c:v>
                </c:pt>
                <c:pt idx="16">
                  <c:v>7.5350404884006261</c:v>
                </c:pt>
                <c:pt idx="17">
                  <c:v>3.9533580943567781</c:v>
                </c:pt>
                <c:pt idx="18">
                  <c:v>0.24625845905465127</c:v>
                </c:pt>
                <c:pt idx="19">
                  <c:v>-3.3278996301991404</c:v>
                </c:pt>
                <c:pt idx="20">
                  <c:v>-6.8102113831977773</c:v>
                </c:pt>
                <c:pt idx="21">
                  <c:v>-9.9569487237369856</c:v>
                </c:pt>
                <c:pt idx="22">
                  <c:v>-13.221642790392423</c:v>
                </c:pt>
                <c:pt idx="23">
                  <c:v>-18.194542336715227</c:v>
                </c:pt>
                <c:pt idx="24">
                  <c:v>-21.702847237401688</c:v>
                </c:pt>
                <c:pt idx="25">
                  <c:v>-25.37924776254334</c:v>
                </c:pt>
                <c:pt idx="26">
                  <c:v>-29.765754221605722</c:v>
                </c:pt>
                <c:pt idx="27">
                  <c:v>-33.216118381999102</c:v>
                </c:pt>
                <c:pt idx="28">
                  <c:v>-37.308612956483529</c:v>
                </c:pt>
                <c:pt idx="29">
                  <c:v>-42.243113463402281</c:v>
                </c:pt>
                <c:pt idx="30">
                  <c:v>-46.374957853437422</c:v>
                </c:pt>
              </c:numCache>
            </c:numRef>
          </c:yVal>
          <c:smooth val="0"/>
          <c:extLst>
            <c:ext xmlns:c16="http://schemas.microsoft.com/office/drawing/2014/chart" uri="{C3380CC4-5D6E-409C-BE32-E72D297353CC}">
              <c16:uniqueId val="{00000001-122E-4BD0-A82E-0D634A0AB063}"/>
            </c:ext>
          </c:extLst>
        </c:ser>
        <c:dLbls>
          <c:showLegendKey val="0"/>
          <c:showVal val="0"/>
          <c:showCatName val="0"/>
          <c:showSerName val="0"/>
          <c:showPercent val="0"/>
          <c:showBubbleSize val="0"/>
        </c:dLbls>
        <c:axId val="1521114175"/>
        <c:axId val="51128144"/>
      </c:scatterChart>
      <c:valAx>
        <c:axId val="1521114175"/>
        <c:scaling>
          <c:orientation val="minMax"/>
          <c:max val="2180"/>
          <c:min val="202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b="0"/>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28144"/>
        <c:crosses val="autoZero"/>
        <c:crossBetween val="midCat"/>
        <c:majorUnit val="40"/>
      </c:valAx>
      <c:valAx>
        <c:axId val="51128144"/>
        <c:scaling>
          <c:orientation val="minMax"/>
          <c:max val="160"/>
          <c:min val="-40"/>
        </c:scaling>
        <c:delete val="0"/>
        <c:axPos val="l"/>
        <c:numFmt formatCode="0" sourceLinked="0"/>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114175"/>
        <c:crosses val="autoZero"/>
        <c:crossBetween val="midCat"/>
        <c:majorUnit val="40"/>
      </c:valAx>
      <c:spPr>
        <a:solidFill>
          <a:schemeClr val="bg1"/>
        </a:solidFill>
        <a:ln>
          <a:noFill/>
        </a:ln>
        <a:effectLst/>
      </c:spPr>
    </c:plotArea>
    <c:legend>
      <c:legendPos val="r"/>
      <c:layout>
        <c:manualLayout>
          <c:xMode val="edge"/>
          <c:yMode val="edge"/>
          <c:x val="0.16635876136210978"/>
          <c:y val="0.25429710211736167"/>
          <c:w val="0.83364123863789019"/>
          <c:h val="0.2252218164299505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extLst/>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'2.1. Harvest 95%'!$D$2</c:f>
              <c:strCache>
                <c:ptCount val="1"/>
                <c:pt idx="0">
                  <c:v>harvest 95%</c:v>
                </c:pt>
              </c:strCache>
            </c:strRef>
          </c:tx>
          <c:spPr>
            <a:ln w="19050" cap="rnd">
              <a:solidFill>
                <a:schemeClr val="accent1"/>
              </a:solidFill>
              <a:round/>
            </a:ln>
            <a:effectLst/>
          </c:spPr>
          <c:marker>
            <c:symbol val="none"/>
          </c:marker>
          <c:xVal>
            <c:numRef>
              <c:f>'2.1. Harvest 95%'!$B$4:$B$34</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'2.1. Harvest 95%'!$M$4:$M$34</c:f>
              <c:numCache>
                <c:formatCode>General</c:formatCode>
                <c:ptCount val="31"/>
                <c:pt idx="0">
                  <c:v>94.69</c:v>
                </c:pt>
                <c:pt idx="1">
                  <c:v>83.65</c:v>
                </c:pt>
                <c:pt idx="2">
                  <c:v>82.58</c:v>
                </c:pt>
                <c:pt idx="3">
                  <c:v>80.83</c:v>
                </c:pt>
                <c:pt idx="4">
                  <c:v>75.31</c:v>
                </c:pt>
                <c:pt idx="5">
                  <c:v>72.66</c:v>
                </c:pt>
                <c:pt idx="6">
                  <c:v>70.81</c:v>
                </c:pt>
                <c:pt idx="7">
                  <c:v>71.81</c:v>
                </c:pt>
                <c:pt idx="8">
                  <c:v>72.5</c:v>
                </c:pt>
                <c:pt idx="9">
                  <c:v>75.02</c:v>
                </c:pt>
                <c:pt idx="10">
                  <c:v>82.14</c:v>
                </c:pt>
                <c:pt idx="11">
                  <c:v>85.26</c:v>
                </c:pt>
                <c:pt idx="12">
                  <c:v>86.8</c:v>
                </c:pt>
                <c:pt idx="13">
                  <c:v>74.42</c:v>
                </c:pt>
                <c:pt idx="14">
                  <c:v>70.09</c:v>
                </c:pt>
                <c:pt idx="15">
                  <c:v>72.67</c:v>
                </c:pt>
                <c:pt idx="16">
                  <c:v>76.2</c:v>
                </c:pt>
                <c:pt idx="17">
                  <c:v>76.959999999999994</c:v>
                </c:pt>
                <c:pt idx="18">
                  <c:v>78.11</c:v>
                </c:pt>
                <c:pt idx="19">
                  <c:v>77.209999999999994</c:v>
                </c:pt>
                <c:pt idx="20">
                  <c:v>77.36</c:v>
                </c:pt>
                <c:pt idx="21">
                  <c:v>96.42</c:v>
                </c:pt>
                <c:pt idx="22">
                  <c:v>77.709999999999994</c:v>
                </c:pt>
                <c:pt idx="23">
                  <c:v>78.19</c:v>
                </c:pt>
                <c:pt idx="24">
                  <c:v>76.94</c:v>
                </c:pt>
                <c:pt idx="25">
                  <c:v>75.010000000000005</c:v>
                </c:pt>
                <c:pt idx="26">
                  <c:v>74.12</c:v>
                </c:pt>
                <c:pt idx="27">
                  <c:v>76.02</c:v>
                </c:pt>
                <c:pt idx="28">
                  <c:v>76.62</c:v>
                </c:pt>
                <c:pt idx="29">
                  <c:v>77.36</c:v>
                </c:pt>
                <c:pt idx="30">
                  <c:v>77.849999999999994</c:v>
                </c:pt>
              </c:numCache>
            </c:numRef>
          </c:yVal>
          <c:smooth val="0"/>
          <c:extLst>
            <c:ext xmlns:c16="http://schemas.microsoft.com/office/drawing/2014/chart" uri="{C3380CC4-5D6E-409C-BE32-E72D297353CC}">
              <c16:uniqueId val="{00000000-B609-438A-87DF-A2707F4EBD3A}"/>
            </c:ext>
          </c:extLst>
        </c:ser>
        <c:ser>
          <c:idx val="1"/>
          <c:order val="1"/>
          <c:tx>
            <c:strRef>
              <c:f>'2.1. Harvest 95%'!$D$1</c:f>
              <c:strCache>
                <c:ptCount val="1"/>
                <c:pt idx="0">
                  <c:v>rotation+30</c:v>
                </c:pt>
              </c:strCache>
            </c:strRef>
          </c:tx>
          <c:spPr>
            <a:ln w="19050" cap="rnd">
              <a:solidFill>
                <a:schemeClr val="accent2"/>
              </a:solidFill>
              <a:round/>
            </a:ln>
            <a:effectLst/>
          </c:spPr>
          <c:marker>
            <c:symbol val="none"/>
          </c:marker>
          <c:xVal>
            <c:numRef>
              <c:f>'2.1. Harvest 95%'!$B$4:$B$34</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'2.12 rotation +30'!$M$4:$M$34</c:f>
              <c:numCache>
                <c:formatCode>General</c:formatCode>
                <c:ptCount val="31"/>
                <c:pt idx="0">
                  <c:v>106.54</c:v>
                </c:pt>
                <c:pt idx="1">
                  <c:v>106.53</c:v>
                </c:pt>
                <c:pt idx="2">
                  <c:v>102.78</c:v>
                </c:pt>
                <c:pt idx="3">
                  <c:v>107.4</c:v>
                </c:pt>
                <c:pt idx="4">
                  <c:v>101.44</c:v>
                </c:pt>
                <c:pt idx="5">
                  <c:v>97.42</c:v>
                </c:pt>
                <c:pt idx="6">
                  <c:v>97.06</c:v>
                </c:pt>
                <c:pt idx="7">
                  <c:v>98.43</c:v>
                </c:pt>
                <c:pt idx="8">
                  <c:v>99.18</c:v>
                </c:pt>
                <c:pt idx="9">
                  <c:v>98.28</c:v>
                </c:pt>
                <c:pt idx="10">
                  <c:v>98.03</c:v>
                </c:pt>
                <c:pt idx="11">
                  <c:v>98.88</c:v>
                </c:pt>
                <c:pt idx="12">
                  <c:v>98.54</c:v>
                </c:pt>
                <c:pt idx="13">
                  <c:v>101.2</c:v>
                </c:pt>
                <c:pt idx="14">
                  <c:v>102.39</c:v>
                </c:pt>
                <c:pt idx="15">
                  <c:v>102.19</c:v>
                </c:pt>
                <c:pt idx="16">
                  <c:v>104.19</c:v>
                </c:pt>
                <c:pt idx="17">
                  <c:v>108.66</c:v>
                </c:pt>
                <c:pt idx="18">
                  <c:v>113.31</c:v>
                </c:pt>
                <c:pt idx="19">
                  <c:v>112.71</c:v>
                </c:pt>
                <c:pt idx="20">
                  <c:v>110.58</c:v>
                </c:pt>
                <c:pt idx="21">
                  <c:v>134.18</c:v>
                </c:pt>
                <c:pt idx="22">
                  <c:v>136.21</c:v>
                </c:pt>
                <c:pt idx="23">
                  <c:v>125.05</c:v>
                </c:pt>
                <c:pt idx="24">
                  <c:v>120.5</c:v>
                </c:pt>
                <c:pt idx="25">
                  <c:v>119.46</c:v>
                </c:pt>
                <c:pt idx="26">
                  <c:v>120.61</c:v>
                </c:pt>
                <c:pt idx="27">
                  <c:v>118.71</c:v>
                </c:pt>
                <c:pt idx="28">
                  <c:v>115.16</c:v>
                </c:pt>
                <c:pt idx="29">
                  <c:v>112.22</c:v>
                </c:pt>
                <c:pt idx="30">
                  <c:v>112.12</c:v>
                </c:pt>
              </c:numCache>
            </c:numRef>
          </c:yVal>
          <c:smooth val="0"/>
          <c:extLst>
            <c:ext xmlns:c16="http://schemas.microsoft.com/office/drawing/2014/chart" uri="{C3380CC4-5D6E-409C-BE32-E72D297353CC}">
              <c16:uniqueId val="{00000001-B609-438A-87DF-A2707F4EBD3A}"/>
            </c:ext>
          </c:extLst>
        </c:ser>
        <c:dLbls>
          <c:showLegendKey val="0"/>
          <c:showVal val="0"/>
          <c:showCatName val="0"/>
          <c:showSerName val="0"/>
          <c:showPercent val="0"/>
          <c:showBubbleSize val="0"/>
        </c:dLbls>
        <c:axId val="138757039"/>
        <c:axId val="1065106239"/>
      </c:scatterChart>
      <c:valAx>
        <c:axId val="13875703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5106239"/>
        <c:crosses val="autoZero"/>
        <c:crossBetween val="midCat"/>
      </c:valAx>
      <c:valAx>
        <c:axId val="10651062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 at felling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757039"/>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'2.1. Harvest 95%'!$D$2</c:f>
              <c:strCache>
                <c:ptCount val="1"/>
                <c:pt idx="0">
                  <c:v>harvest 95%</c:v>
                </c:pt>
              </c:strCache>
            </c:strRef>
          </c:tx>
          <c:marker>
            <c:symbol val="none"/>
          </c:marker>
          <c:xVal>
            <c:numRef>
              <c:f>'2.1. Harvest 95%'!$B$4:$B$34</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'2.1. Harvest 95%'!$E$4:$E$34</c:f>
              <c:numCache>
                <c:formatCode>General</c:formatCode>
                <c:ptCount val="31"/>
                <c:pt idx="0">
                  <c:v>149.65</c:v>
                </c:pt>
                <c:pt idx="1">
                  <c:v>150.75</c:v>
                </c:pt>
                <c:pt idx="2">
                  <c:v>152.22999999999999</c:v>
                </c:pt>
                <c:pt idx="3">
                  <c:v>153.32</c:v>
                </c:pt>
                <c:pt idx="4">
                  <c:v>154.68</c:v>
                </c:pt>
                <c:pt idx="5">
                  <c:v>156.49</c:v>
                </c:pt>
                <c:pt idx="6">
                  <c:v>158.31</c:v>
                </c:pt>
                <c:pt idx="7">
                  <c:v>160.16</c:v>
                </c:pt>
                <c:pt idx="8">
                  <c:v>162.22999999999999</c:v>
                </c:pt>
                <c:pt idx="9">
                  <c:v>164.25</c:v>
                </c:pt>
                <c:pt idx="10">
                  <c:v>166.25</c:v>
                </c:pt>
                <c:pt idx="11">
                  <c:v>168.18</c:v>
                </c:pt>
                <c:pt idx="12">
                  <c:v>169.89</c:v>
                </c:pt>
                <c:pt idx="13">
                  <c:v>171.42</c:v>
                </c:pt>
                <c:pt idx="14">
                  <c:v>172.45</c:v>
                </c:pt>
                <c:pt idx="15">
                  <c:v>173.22</c:v>
                </c:pt>
                <c:pt idx="16">
                  <c:v>174.12</c:v>
                </c:pt>
                <c:pt idx="17">
                  <c:v>175.45</c:v>
                </c:pt>
                <c:pt idx="18">
                  <c:v>176.85</c:v>
                </c:pt>
                <c:pt idx="19">
                  <c:v>178.05</c:v>
                </c:pt>
                <c:pt idx="20">
                  <c:v>179.37</c:v>
                </c:pt>
                <c:pt idx="21">
                  <c:v>180.43</c:v>
                </c:pt>
                <c:pt idx="22">
                  <c:v>181.62</c:v>
                </c:pt>
                <c:pt idx="23">
                  <c:v>182.48</c:v>
                </c:pt>
                <c:pt idx="24">
                  <c:v>183.19</c:v>
                </c:pt>
                <c:pt idx="25">
                  <c:v>183.69</c:v>
                </c:pt>
                <c:pt idx="26">
                  <c:v>184.2</c:v>
                </c:pt>
                <c:pt idx="27">
                  <c:v>185.01</c:v>
                </c:pt>
                <c:pt idx="28">
                  <c:v>185.86</c:v>
                </c:pt>
                <c:pt idx="29">
                  <c:v>186.83</c:v>
                </c:pt>
                <c:pt idx="30">
                  <c:v>187.68</c:v>
                </c:pt>
              </c:numCache>
            </c:numRef>
          </c:yVal>
          <c:smooth val="0"/>
          <c:extLst>
            <c:ext xmlns:c16="http://schemas.microsoft.com/office/drawing/2014/chart" uri="{C3380CC4-5D6E-409C-BE32-E72D297353CC}">
              <c16:uniqueId val="{00000005-9FE1-4207-AD52-8D4332395EC8}"/>
            </c:ext>
          </c:extLst>
        </c:ser>
        <c:ser>
          <c:idx val="3"/>
          <c:order val="1"/>
          <c:tx>
            <c:strRef>
              <c:f>'2.1. Harvest 95%'!$D$1</c:f>
              <c:strCache>
                <c:ptCount val="1"/>
                <c:pt idx="0">
                  <c:v>rotation+30</c:v>
                </c:pt>
              </c:strCache>
            </c:strRef>
          </c:tx>
          <c:marker>
            <c:symbol val="none"/>
          </c:marker>
          <c:xVal>
            <c:numRef>
              <c:f>'2.1. Harvest 95%'!$B$4:$B$34</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'2.12 rotation +30'!$E$4:$E$34</c:f>
              <c:numCache>
                <c:formatCode>General</c:formatCode>
                <c:ptCount val="31"/>
                <c:pt idx="0">
                  <c:v>149.65</c:v>
                </c:pt>
                <c:pt idx="1">
                  <c:v>159.47</c:v>
                </c:pt>
                <c:pt idx="2">
                  <c:v>170.52</c:v>
                </c:pt>
                <c:pt idx="3">
                  <c:v>184.55</c:v>
                </c:pt>
                <c:pt idx="4">
                  <c:v>199.43</c:v>
                </c:pt>
                <c:pt idx="5">
                  <c:v>211.61</c:v>
                </c:pt>
                <c:pt idx="6">
                  <c:v>225.53</c:v>
                </c:pt>
                <c:pt idx="7">
                  <c:v>239.82</c:v>
                </c:pt>
                <c:pt idx="8">
                  <c:v>246.95</c:v>
                </c:pt>
                <c:pt idx="9">
                  <c:v>252.59</c:v>
                </c:pt>
                <c:pt idx="10">
                  <c:v>255.06</c:v>
                </c:pt>
                <c:pt idx="11">
                  <c:v>256.04000000000002</c:v>
                </c:pt>
                <c:pt idx="12">
                  <c:v>257.2</c:v>
                </c:pt>
                <c:pt idx="13">
                  <c:v>258.5</c:v>
                </c:pt>
                <c:pt idx="14">
                  <c:v>259.92</c:v>
                </c:pt>
                <c:pt idx="15">
                  <c:v>261.11</c:v>
                </c:pt>
                <c:pt idx="16">
                  <c:v>262.82</c:v>
                </c:pt>
                <c:pt idx="17">
                  <c:v>264.17</c:v>
                </c:pt>
                <c:pt idx="18">
                  <c:v>265.60000000000002</c:v>
                </c:pt>
                <c:pt idx="19">
                  <c:v>266.74</c:v>
                </c:pt>
                <c:pt idx="20">
                  <c:v>267.56</c:v>
                </c:pt>
                <c:pt idx="21">
                  <c:v>268.38</c:v>
                </c:pt>
                <c:pt idx="22">
                  <c:v>269.87</c:v>
                </c:pt>
                <c:pt idx="23">
                  <c:v>270.88</c:v>
                </c:pt>
                <c:pt idx="24">
                  <c:v>271.85000000000002</c:v>
                </c:pt>
                <c:pt idx="25">
                  <c:v>272.72000000000003</c:v>
                </c:pt>
                <c:pt idx="26">
                  <c:v>273.5</c:v>
                </c:pt>
                <c:pt idx="27">
                  <c:v>274.04000000000002</c:v>
                </c:pt>
                <c:pt idx="28">
                  <c:v>274.81</c:v>
                </c:pt>
                <c:pt idx="29">
                  <c:v>275.63</c:v>
                </c:pt>
                <c:pt idx="30">
                  <c:v>276.58</c:v>
                </c:pt>
              </c:numCache>
            </c:numRef>
          </c:yVal>
          <c:smooth val="0"/>
          <c:extLst>
            <c:ext xmlns:c16="http://schemas.microsoft.com/office/drawing/2014/chart" uri="{C3380CC4-5D6E-409C-BE32-E72D297353CC}">
              <c16:uniqueId val="{00000006-9FE1-4207-AD52-8D4332395EC8}"/>
            </c:ext>
          </c:extLst>
        </c:ser>
        <c:ser>
          <c:idx val="0"/>
          <c:order val="2"/>
          <c:tx>
            <c:strRef>
              <c:f>'2.1. Harvest 95%'!$D$2</c:f>
              <c:strCache>
                <c:ptCount val="1"/>
                <c:pt idx="0">
                  <c:v>harvest 95%</c:v>
                </c:pt>
              </c:strCache>
            </c:strRef>
          </c:tx>
          <c:spPr>
            <a:ln w="19050" cap="rnd">
              <a:solidFill>
                <a:schemeClr val="accent1"/>
              </a:solidFill>
              <a:round/>
            </a:ln>
            <a:effectLst/>
          </c:spPr>
          <c:marker>
            <c:symbol val="none"/>
          </c:marker>
          <c:xVal>
            <c:numRef>
              <c:f>'2.1. Harvest 95%'!$B$4:$B$34</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'2.1. Harvest 95%'!$E$4:$E$34</c:f>
              <c:numCache>
                <c:formatCode>General</c:formatCode>
                <c:ptCount val="31"/>
                <c:pt idx="0">
                  <c:v>149.65</c:v>
                </c:pt>
                <c:pt idx="1">
                  <c:v>150.75</c:v>
                </c:pt>
                <c:pt idx="2">
                  <c:v>152.22999999999999</c:v>
                </c:pt>
                <c:pt idx="3">
                  <c:v>153.32</c:v>
                </c:pt>
                <c:pt idx="4">
                  <c:v>154.68</c:v>
                </c:pt>
                <c:pt idx="5">
                  <c:v>156.49</c:v>
                </c:pt>
                <c:pt idx="6">
                  <c:v>158.31</c:v>
                </c:pt>
                <c:pt idx="7">
                  <c:v>160.16</c:v>
                </c:pt>
                <c:pt idx="8">
                  <c:v>162.22999999999999</c:v>
                </c:pt>
                <c:pt idx="9">
                  <c:v>164.25</c:v>
                </c:pt>
                <c:pt idx="10">
                  <c:v>166.25</c:v>
                </c:pt>
                <c:pt idx="11">
                  <c:v>168.18</c:v>
                </c:pt>
                <c:pt idx="12">
                  <c:v>169.89</c:v>
                </c:pt>
                <c:pt idx="13">
                  <c:v>171.42</c:v>
                </c:pt>
                <c:pt idx="14">
                  <c:v>172.45</c:v>
                </c:pt>
                <c:pt idx="15">
                  <c:v>173.22</c:v>
                </c:pt>
                <c:pt idx="16">
                  <c:v>174.12</c:v>
                </c:pt>
                <c:pt idx="17">
                  <c:v>175.45</c:v>
                </c:pt>
                <c:pt idx="18">
                  <c:v>176.85</c:v>
                </c:pt>
                <c:pt idx="19">
                  <c:v>178.05</c:v>
                </c:pt>
                <c:pt idx="20">
                  <c:v>179.37</c:v>
                </c:pt>
                <c:pt idx="21">
                  <c:v>180.43</c:v>
                </c:pt>
                <c:pt idx="22">
                  <c:v>181.62</c:v>
                </c:pt>
                <c:pt idx="23">
                  <c:v>182.48</c:v>
                </c:pt>
                <c:pt idx="24">
                  <c:v>183.19</c:v>
                </c:pt>
                <c:pt idx="25">
                  <c:v>183.69</c:v>
                </c:pt>
                <c:pt idx="26">
                  <c:v>184.2</c:v>
                </c:pt>
                <c:pt idx="27">
                  <c:v>185.01</c:v>
                </c:pt>
                <c:pt idx="28">
                  <c:v>185.86</c:v>
                </c:pt>
                <c:pt idx="29">
                  <c:v>186.83</c:v>
                </c:pt>
                <c:pt idx="30">
                  <c:v>187.68</c:v>
                </c:pt>
              </c:numCache>
            </c:numRef>
          </c:yVal>
          <c:smooth val="0"/>
          <c:extLst>
            <c:ext xmlns:c16="http://schemas.microsoft.com/office/drawing/2014/chart" uri="{C3380CC4-5D6E-409C-BE32-E72D297353CC}">
              <c16:uniqueId val="{00000002-9FE1-4207-AD52-8D4332395EC8}"/>
            </c:ext>
          </c:extLst>
        </c:ser>
        <c:ser>
          <c:idx val="2"/>
          <c:order val="3"/>
          <c:tx>
            <c:strRef>
              <c:f>'2.1. Harvest 95%'!$D$1</c:f>
              <c:strCache>
                <c:ptCount val="1"/>
                <c:pt idx="0">
                  <c:v>rotation+30</c:v>
                </c:pt>
              </c:strCache>
            </c:strRef>
          </c:tx>
          <c:spPr>
            <a:ln w="19050" cap="rnd">
              <a:solidFill>
                <a:schemeClr val="accent3"/>
              </a:solidFill>
              <a:round/>
            </a:ln>
            <a:effectLst/>
          </c:spPr>
          <c:marker>
            <c:symbol val="none"/>
          </c:marker>
          <c:xVal>
            <c:numRef>
              <c:f>'2.1. Harvest 95%'!$B$4:$B$34</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'2.12 rotation +30'!$E$4:$E$34</c:f>
              <c:numCache>
                <c:formatCode>General</c:formatCode>
                <c:ptCount val="31"/>
                <c:pt idx="0">
                  <c:v>149.65</c:v>
                </c:pt>
                <c:pt idx="1">
                  <c:v>159.47</c:v>
                </c:pt>
                <c:pt idx="2">
                  <c:v>170.52</c:v>
                </c:pt>
                <c:pt idx="3">
                  <c:v>184.55</c:v>
                </c:pt>
                <c:pt idx="4">
                  <c:v>199.43</c:v>
                </c:pt>
                <c:pt idx="5">
                  <c:v>211.61</c:v>
                </c:pt>
                <c:pt idx="6">
                  <c:v>225.53</c:v>
                </c:pt>
                <c:pt idx="7">
                  <c:v>239.82</c:v>
                </c:pt>
                <c:pt idx="8">
                  <c:v>246.95</c:v>
                </c:pt>
                <c:pt idx="9">
                  <c:v>252.59</c:v>
                </c:pt>
                <c:pt idx="10">
                  <c:v>255.06</c:v>
                </c:pt>
                <c:pt idx="11">
                  <c:v>256.04000000000002</c:v>
                </c:pt>
                <c:pt idx="12">
                  <c:v>257.2</c:v>
                </c:pt>
                <c:pt idx="13">
                  <c:v>258.5</c:v>
                </c:pt>
                <c:pt idx="14">
                  <c:v>259.92</c:v>
                </c:pt>
                <c:pt idx="15">
                  <c:v>261.11</c:v>
                </c:pt>
                <c:pt idx="16">
                  <c:v>262.82</c:v>
                </c:pt>
                <c:pt idx="17">
                  <c:v>264.17</c:v>
                </c:pt>
                <c:pt idx="18">
                  <c:v>265.60000000000002</c:v>
                </c:pt>
                <c:pt idx="19">
                  <c:v>266.74</c:v>
                </c:pt>
                <c:pt idx="20">
                  <c:v>267.56</c:v>
                </c:pt>
                <c:pt idx="21">
                  <c:v>268.38</c:v>
                </c:pt>
                <c:pt idx="22">
                  <c:v>269.87</c:v>
                </c:pt>
                <c:pt idx="23">
                  <c:v>270.88</c:v>
                </c:pt>
                <c:pt idx="24">
                  <c:v>271.85000000000002</c:v>
                </c:pt>
                <c:pt idx="25">
                  <c:v>272.72000000000003</c:v>
                </c:pt>
                <c:pt idx="26">
                  <c:v>273.5</c:v>
                </c:pt>
                <c:pt idx="27">
                  <c:v>274.04000000000002</c:v>
                </c:pt>
                <c:pt idx="28">
                  <c:v>274.81</c:v>
                </c:pt>
                <c:pt idx="29">
                  <c:v>275.63</c:v>
                </c:pt>
                <c:pt idx="30">
                  <c:v>276.58</c:v>
                </c:pt>
              </c:numCache>
            </c:numRef>
          </c:yVal>
          <c:smooth val="0"/>
          <c:extLst>
            <c:ext xmlns:c16="http://schemas.microsoft.com/office/drawing/2014/chart" uri="{C3380CC4-5D6E-409C-BE32-E72D297353CC}">
              <c16:uniqueId val="{00000004-9FE1-4207-AD52-8D4332395EC8}"/>
            </c:ext>
          </c:extLst>
        </c:ser>
        <c:dLbls>
          <c:showLegendKey val="0"/>
          <c:showVal val="0"/>
          <c:showCatName val="0"/>
          <c:showSerName val="0"/>
          <c:showPercent val="0"/>
          <c:showBubbleSize val="0"/>
        </c:dLbls>
        <c:axId val="138757039"/>
        <c:axId val="1065106239"/>
      </c:scatterChart>
      <c:valAx>
        <c:axId val="13875703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5106239"/>
        <c:crosses val="autoZero"/>
        <c:crossBetween val="midCat"/>
      </c:valAx>
      <c:valAx>
        <c:axId val="10651062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total</a:t>
                </a:r>
                <a:r>
                  <a:rPr lang="en-US" baseline="0"/>
                  <a:t> volume m3sk/ha</a:t>
                </a:r>
                <a:endParaRPr lang="en-US"/>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757039"/>
        <c:crosses val="autoZero"/>
        <c:crossBetween val="midCat"/>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4"/>
          <c:order val="0"/>
          <c:marker>
            <c:symbol val="none"/>
          </c:marker>
          <c:xVal>
            <c:numRef>
              <c:f>'2.1. Harvest 95%'!$B$39:$B$57</c:f>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xVal>
          <c:yVal>
            <c:numRef>
              <c:f>'2.1. Harvest 95%'!$E$39:$E$57</c:f>
              <c:numCache>
                <c:formatCode>General</c:formatCode>
                <c:ptCount val="19"/>
                <c:pt idx="0">
                  <c:v>151.34</c:v>
                </c:pt>
                <c:pt idx="1">
                  <c:v>153.13</c:v>
                </c:pt>
                <c:pt idx="2">
                  <c:v>153.75</c:v>
                </c:pt>
                <c:pt idx="3">
                  <c:v>154.63</c:v>
                </c:pt>
                <c:pt idx="4">
                  <c:v>155.32</c:v>
                </c:pt>
                <c:pt idx="5">
                  <c:v>155.97</c:v>
                </c:pt>
                <c:pt idx="6">
                  <c:v>156.76</c:v>
                </c:pt>
                <c:pt idx="7">
                  <c:v>157.59</c:v>
                </c:pt>
                <c:pt idx="8">
                  <c:v>158.74</c:v>
                </c:pt>
                <c:pt idx="9">
                  <c:v>159.86000000000001</c:v>
                </c:pt>
                <c:pt idx="10">
                  <c:v>161.03</c:v>
                </c:pt>
                <c:pt idx="11">
                  <c:v>162.13999999999999</c:v>
                </c:pt>
                <c:pt idx="12">
                  <c:v>163.28</c:v>
                </c:pt>
                <c:pt idx="13">
                  <c:v>163.95</c:v>
                </c:pt>
                <c:pt idx="14">
                  <c:v>164.3</c:v>
                </c:pt>
                <c:pt idx="15">
                  <c:v>164.75</c:v>
                </c:pt>
                <c:pt idx="16">
                  <c:v>165.59</c:v>
                </c:pt>
                <c:pt idx="17">
                  <c:v>166.3</c:v>
                </c:pt>
                <c:pt idx="18">
                  <c:v>167.07</c:v>
                </c:pt>
              </c:numCache>
            </c:numRef>
          </c:yVal>
          <c:smooth val="0"/>
          <c:extLst>
            <c:ext xmlns:c16="http://schemas.microsoft.com/office/drawing/2014/chart" uri="{C3380CC4-5D6E-409C-BE32-E72D297353CC}">
              <c16:uniqueId val="{00000000-2430-4FFB-860D-56F63C3E175E}"/>
            </c:ext>
          </c:extLst>
        </c:ser>
        <c:ser>
          <c:idx val="0"/>
          <c:order val="1"/>
          <c:marker>
            <c:symbol val="none"/>
          </c:marker>
          <c:xVal>
            <c:numRef>
              <c:f>'2.1. Harvest 95%'!$B$39:$B$57</c:f>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xVal>
          <c:yVal>
            <c:numRef>
              <c:f>'2.1. Harvest 95%'!$A$39:$A$57</c:f>
              <c:numCache>
                <c:formatCode>General</c:formatCode>
                <c:ptCount val="19"/>
                <c:pt idx="0">
                  <c:v>151.69</c:v>
                </c:pt>
                <c:pt idx="1">
                  <c:v>153.6</c:v>
                </c:pt>
                <c:pt idx="2">
                  <c:v>160.97999999999999</c:v>
                </c:pt>
                <c:pt idx="3">
                  <c:v>171.48</c:v>
                </c:pt>
                <c:pt idx="4">
                  <c:v>182.53</c:v>
                </c:pt>
                <c:pt idx="5">
                  <c:v>196.14</c:v>
                </c:pt>
                <c:pt idx="6">
                  <c:v>209.73</c:v>
                </c:pt>
                <c:pt idx="7">
                  <c:v>219.6</c:v>
                </c:pt>
                <c:pt idx="8">
                  <c:v>229.6</c:v>
                </c:pt>
                <c:pt idx="9">
                  <c:v>233.6</c:v>
                </c:pt>
                <c:pt idx="10">
                  <c:v>236.54</c:v>
                </c:pt>
                <c:pt idx="11">
                  <c:v>236.94</c:v>
                </c:pt>
                <c:pt idx="12">
                  <c:v>237.42</c:v>
                </c:pt>
                <c:pt idx="13">
                  <c:v>237.99</c:v>
                </c:pt>
                <c:pt idx="14">
                  <c:v>238.73</c:v>
                </c:pt>
                <c:pt idx="15">
                  <c:v>239.47</c:v>
                </c:pt>
                <c:pt idx="16">
                  <c:v>240.28</c:v>
                </c:pt>
                <c:pt idx="17">
                  <c:v>240.92</c:v>
                </c:pt>
                <c:pt idx="18">
                  <c:v>241.84</c:v>
                </c:pt>
              </c:numCache>
            </c:numRef>
          </c:yVal>
          <c:smooth val="0"/>
          <c:extLst>
            <c:ext xmlns:c16="http://schemas.microsoft.com/office/drawing/2014/chart" uri="{C3380CC4-5D6E-409C-BE32-E72D297353CC}">
              <c16:uniqueId val="{00000003-2430-4FFB-860D-56F63C3E175E}"/>
            </c:ext>
          </c:extLst>
        </c:ser>
        <c:dLbls>
          <c:showLegendKey val="0"/>
          <c:showVal val="0"/>
          <c:showCatName val="0"/>
          <c:showSerName val="0"/>
          <c:showPercent val="0"/>
          <c:showBubbleSize val="0"/>
        </c:dLbls>
        <c:axId val="138757039"/>
        <c:axId val="1065106239"/>
      </c:scatterChart>
      <c:valAx>
        <c:axId val="13875703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5106239"/>
        <c:crosses val="autoZero"/>
        <c:crossBetween val="midCat"/>
      </c:valAx>
      <c:valAx>
        <c:axId val="10651062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total</a:t>
                </a:r>
                <a:r>
                  <a:rPr lang="en-US" baseline="0"/>
                  <a:t> volume m3sk/ha</a:t>
                </a:r>
                <a:endParaRPr lang="en-US"/>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757039"/>
        <c:crosses val="autoZero"/>
        <c:crossBetween val="midCat"/>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'2.12 rotation +30'!$B$40:$B$58</c:f>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xVal>
          <c:yVal>
            <c:numRef>
              <c:f>'2.12 rotation +30'!$M$40:$M$58</c:f>
              <c:numCache>
                <c:formatCode>General</c:formatCode>
                <c:ptCount val="19"/>
                <c:pt idx="0">
                  <c:v>5.13</c:v>
                </c:pt>
                <c:pt idx="1">
                  <c:v>5.32</c:v>
                </c:pt>
                <c:pt idx="2">
                  <c:v>5.38</c:v>
                </c:pt>
                <c:pt idx="3">
                  <c:v>5.54</c:v>
                </c:pt>
                <c:pt idx="4">
                  <c:v>5.73</c:v>
                </c:pt>
                <c:pt idx="5">
                  <c:v>5.89</c:v>
                </c:pt>
                <c:pt idx="6">
                  <c:v>6.02</c:v>
                </c:pt>
                <c:pt idx="7">
                  <c:v>6.05</c:v>
                </c:pt>
                <c:pt idx="8">
                  <c:v>6.02</c:v>
                </c:pt>
                <c:pt idx="9">
                  <c:v>5.87</c:v>
                </c:pt>
                <c:pt idx="10">
                  <c:v>5.74</c:v>
                </c:pt>
                <c:pt idx="11">
                  <c:v>5.59</c:v>
                </c:pt>
                <c:pt idx="12">
                  <c:v>5.48</c:v>
                </c:pt>
                <c:pt idx="13">
                  <c:v>5.42</c:v>
                </c:pt>
                <c:pt idx="14">
                  <c:v>5.4</c:v>
                </c:pt>
                <c:pt idx="15">
                  <c:v>5.38</c:v>
                </c:pt>
                <c:pt idx="16">
                  <c:v>5.39</c:v>
                </c:pt>
                <c:pt idx="17">
                  <c:v>5.41</c:v>
                </c:pt>
                <c:pt idx="18">
                  <c:v>5.43</c:v>
                </c:pt>
              </c:numCache>
            </c:numRef>
          </c:yVal>
          <c:smooth val="0"/>
          <c:extLst>
            <c:ext xmlns:c16="http://schemas.microsoft.com/office/drawing/2014/chart" uri="{C3380CC4-5D6E-409C-BE32-E72D297353CC}">
              <c16:uniqueId val="{00000000-E9FE-4380-8CEB-BC1EDCC183EE}"/>
            </c:ext>
          </c:extLst>
        </c:ser>
        <c:ser>
          <c:idx val="1"/>
          <c:order val="1"/>
          <c:tx>
            <c:strRef>
              <c:f>'2.1. Harvest 95%'!$M$38</c:f>
              <c:strCache>
                <c:ptCount val="1"/>
              </c:strCache>
            </c:strRef>
          </c:tx>
          <c:spPr>
            <a:ln w="19050" cap="rnd">
              <a:solidFill>
                <a:schemeClr val="accent2"/>
              </a:solidFill>
              <a:round/>
            </a:ln>
            <a:effectLst/>
          </c:spPr>
          <c:marker>
            <c:symbol val="none"/>
          </c:marker>
          <c:xVal>
            <c:numRef>
              <c:f>'2.12 rotation +30'!$B$40:$B$58</c:f>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xVal>
          <c:yVal>
            <c:numRef>
              <c:f>'2.1. Harvest 95%'!$M$39:$M$57</c:f>
              <c:numCache>
                <c:formatCode>General</c:formatCode>
                <c:ptCount val="19"/>
                <c:pt idx="0">
                  <c:v>5.07</c:v>
                </c:pt>
                <c:pt idx="1">
                  <c:v>5.25</c:v>
                </c:pt>
                <c:pt idx="2">
                  <c:v>5.18</c:v>
                </c:pt>
                <c:pt idx="3">
                  <c:v>5.2</c:v>
                </c:pt>
                <c:pt idx="4">
                  <c:v>5.18</c:v>
                </c:pt>
                <c:pt idx="5">
                  <c:v>5.13</c:v>
                </c:pt>
                <c:pt idx="6">
                  <c:v>5.15</c:v>
                </c:pt>
                <c:pt idx="7">
                  <c:v>5.17</c:v>
                </c:pt>
                <c:pt idx="8">
                  <c:v>5.23</c:v>
                </c:pt>
                <c:pt idx="9">
                  <c:v>5.3</c:v>
                </c:pt>
                <c:pt idx="10">
                  <c:v>5.4</c:v>
                </c:pt>
                <c:pt idx="11">
                  <c:v>5.47</c:v>
                </c:pt>
                <c:pt idx="12">
                  <c:v>5.54</c:v>
                </c:pt>
                <c:pt idx="13">
                  <c:v>5.5</c:v>
                </c:pt>
                <c:pt idx="14">
                  <c:v>5.48</c:v>
                </c:pt>
                <c:pt idx="15">
                  <c:v>5.41</c:v>
                </c:pt>
                <c:pt idx="16">
                  <c:v>5.44</c:v>
                </c:pt>
                <c:pt idx="17">
                  <c:v>5.45</c:v>
                </c:pt>
                <c:pt idx="18">
                  <c:v>5.49</c:v>
                </c:pt>
              </c:numCache>
            </c:numRef>
          </c:yVal>
          <c:smooth val="0"/>
          <c:extLst>
            <c:ext xmlns:c16="http://schemas.microsoft.com/office/drawing/2014/chart" uri="{C3380CC4-5D6E-409C-BE32-E72D297353CC}">
              <c16:uniqueId val="{00000001-E9FE-4380-8CEB-BC1EDCC183EE}"/>
            </c:ext>
          </c:extLst>
        </c:ser>
        <c:dLbls>
          <c:showLegendKey val="0"/>
          <c:showVal val="0"/>
          <c:showCatName val="0"/>
          <c:showSerName val="0"/>
          <c:showPercent val="0"/>
          <c:showBubbleSize val="0"/>
        </c:dLbls>
        <c:axId val="485680480"/>
        <c:axId val="1180136863"/>
      </c:scatterChart>
      <c:valAx>
        <c:axId val="4856804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0136863"/>
        <c:crosses val="autoZero"/>
        <c:crossBetween val="midCat"/>
      </c:valAx>
      <c:valAx>
        <c:axId val="11801368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56804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'2.12 rotation +30'!$B$4:$B$34</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'2.12 rotation +30'!$G$4:$G$34</c:f>
              <c:numCache>
                <c:formatCode>General</c:formatCode>
                <c:ptCount val="31"/>
                <c:pt idx="0">
                  <c:v>6.16</c:v>
                </c:pt>
                <c:pt idx="1">
                  <c:v>6.01</c:v>
                </c:pt>
                <c:pt idx="2">
                  <c:v>5.4</c:v>
                </c:pt>
                <c:pt idx="3">
                  <c:v>4.67</c:v>
                </c:pt>
                <c:pt idx="4">
                  <c:v>5.94</c:v>
                </c:pt>
                <c:pt idx="5">
                  <c:v>5.71</c:v>
                </c:pt>
                <c:pt idx="6">
                  <c:v>5.81</c:v>
                </c:pt>
                <c:pt idx="7">
                  <c:v>6.63</c:v>
                </c:pt>
                <c:pt idx="8">
                  <c:v>7.25</c:v>
                </c:pt>
                <c:pt idx="9">
                  <c:v>8.69</c:v>
                </c:pt>
                <c:pt idx="10">
                  <c:v>8.6999999999999993</c:v>
                </c:pt>
                <c:pt idx="11">
                  <c:v>7.78</c:v>
                </c:pt>
                <c:pt idx="12">
                  <c:v>7.56</c:v>
                </c:pt>
                <c:pt idx="13">
                  <c:v>6.43</c:v>
                </c:pt>
                <c:pt idx="14">
                  <c:v>7.25</c:v>
                </c:pt>
                <c:pt idx="15">
                  <c:v>7.28</c:v>
                </c:pt>
                <c:pt idx="16">
                  <c:v>7.43</c:v>
                </c:pt>
                <c:pt idx="17">
                  <c:v>7.6</c:v>
                </c:pt>
                <c:pt idx="18">
                  <c:v>7.37</c:v>
                </c:pt>
                <c:pt idx="19">
                  <c:v>7.5</c:v>
                </c:pt>
                <c:pt idx="20">
                  <c:v>7.88</c:v>
                </c:pt>
                <c:pt idx="21">
                  <c:v>8.39</c:v>
                </c:pt>
                <c:pt idx="22">
                  <c:v>8.69</c:v>
                </c:pt>
                <c:pt idx="23">
                  <c:v>7.18</c:v>
                </c:pt>
                <c:pt idx="24">
                  <c:v>6.24</c:v>
                </c:pt>
                <c:pt idx="25">
                  <c:v>5.83</c:v>
                </c:pt>
                <c:pt idx="26">
                  <c:v>6.04</c:v>
                </c:pt>
                <c:pt idx="27">
                  <c:v>5.91</c:v>
                </c:pt>
                <c:pt idx="28">
                  <c:v>5.9</c:v>
                </c:pt>
                <c:pt idx="29">
                  <c:v>5.98</c:v>
                </c:pt>
                <c:pt idx="30">
                  <c:v>5.81</c:v>
                </c:pt>
              </c:numCache>
            </c:numRef>
          </c:yVal>
          <c:smooth val="0"/>
          <c:extLst>
            <c:ext xmlns:c16="http://schemas.microsoft.com/office/drawing/2014/chart" uri="{C3380CC4-5D6E-409C-BE32-E72D297353CC}">
              <c16:uniqueId val="{00000000-A959-4354-9B56-32220C9AA95C}"/>
            </c:ext>
          </c:extLst>
        </c:ser>
        <c:ser>
          <c:idx val="1"/>
          <c:order val="1"/>
          <c:spPr>
            <a:ln w="19050" cap="rnd">
              <a:solidFill>
                <a:schemeClr val="accent2"/>
              </a:solidFill>
              <a:round/>
            </a:ln>
            <a:effectLst/>
          </c:spPr>
          <c:marker>
            <c:symbol val="none"/>
          </c:marker>
          <c:xVal>
            <c:numRef>
              <c:f>'2.12 rotation +30'!$B$4:$B$34</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'2.12 rotation +30'!$F$4:$F$34</c:f>
              <c:numCache>
                <c:formatCode>General</c:formatCode>
                <c:ptCount val="31"/>
                <c:pt idx="0">
                  <c:v>7.03</c:v>
                </c:pt>
                <c:pt idx="1">
                  <c:v>6.78</c:v>
                </c:pt>
                <c:pt idx="2">
                  <c:v>5.2</c:v>
                </c:pt>
                <c:pt idx="3">
                  <c:v>5.58</c:v>
                </c:pt>
                <c:pt idx="4">
                  <c:v>7.26</c:v>
                </c:pt>
                <c:pt idx="5">
                  <c:v>6.45</c:v>
                </c:pt>
                <c:pt idx="6">
                  <c:v>6.1</c:v>
                </c:pt>
                <c:pt idx="7">
                  <c:v>11.03</c:v>
                </c:pt>
                <c:pt idx="8">
                  <c:v>10.75</c:v>
                </c:pt>
                <c:pt idx="9">
                  <c:v>11.18</c:v>
                </c:pt>
                <c:pt idx="10">
                  <c:v>11.87</c:v>
                </c:pt>
                <c:pt idx="11">
                  <c:v>12.3</c:v>
                </c:pt>
                <c:pt idx="12">
                  <c:v>12.16</c:v>
                </c:pt>
                <c:pt idx="13">
                  <c:v>13.21</c:v>
                </c:pt>
                <c:pt idx="14">
                  <c:v>12.52</c:v>
                </c:pt>
                <c:pt idx="15">
                  <c:v>12.08</c:v>
                </c:pt>
                <c:pt idx="16">
                  <c:v>12.26</c:v>
                </c:pt>
                <c:pt idx="17">
                  <c:v>12.06</c:v>
                </c:pt>
                <c:pt idx="18">
                  <c:v>12.49</c:v>
                </c:pt>
                <c:pt idx="19">
                  <c:v>12.47</c:v>
                </c:pt>
                <c:pt idx="20">
                  <c:v>11.88</c:v>
                </c:pt>
                <c:pt idx="21">
                  <c:v>11.69</c:v>
                </c:pt>
                <c:pt idx="22">
                  <c:v>11.53</c:v>
                </c:pt>
                <c:pt idx="23">
                  <c:v>12.9</c:v>
                </c:pt>
                <c:pt idx="24">
                  <c:v>13.81</c:v>
                </c:pt>
                <c:pt idx="25">
                  <c:v>14.21</c:v>
                </c:pt>
                <c:pt idx="26">
                  <c:v>13.91</c:v>
                </c:pt>
                <c:pt idx="27">
                  <c:v>13.73</c:v>
                </c:pt>
                <c:pt idx="28">
                  <c:v>13.68</c:v>
                </c:pt>
                <c:pt idx="29">
                  <c:v>13.56</c:v>
                </c:pt>
                <c:pt idx="30">
                  <c:v>13.77</c:v>
                </c:pt>
              </c:numCache>
            </c:numRef>
          </c:yVal>
          <c:smooth val="0"/>
          <c:extLst>
            <c:ext xmlns:c16="http://schemas.microsoft.com/office/drawing/2014/chart" uri="{C3380CC4-5D6E-409C-BE32-E72D297353CC}">
              <c16:uniqueId val="{00000001-A959-4354-9B56-32220C9AA95C}"/>
            </c:ext>
          </c:extLst>
        </c:ser>
        <c:dLbls>
          <c:showLegendKey val="0"/>
          <c:showVal val="0"/>
          <c:showCatName val="0"/>
          <c:showSerName val="0"/>
          <c:showPercent val="0"/>
          <c:showBubbleSize val="0"/>
        </c:dLbls>
        <c:axId val="128387647"/>
        <c:axId val="128751695"/>
      </c:scatterChart>
      <c:valAx>
        <c:axId val="12838764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751695"/>
        <c:crosses val="autoZero"/>
        <c:crossBetween val="midCat"/>
      </c:valAx>
      <c:valAx>
        <c:axId val="1287516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387647"/>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yVal>
            <c:numRef>
              <c:f>#REF!</c:f>
              <c:numCache>
                <c:formatCode>General</c:formatCode>
                <c:ptCount val="1"/>
                <c:pt idx="0">
                  <c:v>1</c:v>
                </c:pt>
              </c:numCache>
            </c:numRef>
          </c:yVal>
          <c:smooth val="0"/>
          <c:extLst>
            <c:ext xmlns:c16="http://schemas.microsoft.com/office/drawing/2014/chart" uri="{C3380CC4-5D6E-409C-BE32-E72D297353CC}">
              <c16:uniqueId val="{00000000-9D93-48B4-9CED-940705C0A514}"/>
            </c:ext>
          </c:extLst>
        </c:ser>
        <c:ser>
          <c:idx val="1"/>
          <c:order val="1"/>
          <c:spPr>
            <a:ln w="19050" cap="rnd">
              <a:solidFill>
                <a:schemeClr val="accent2"/>
              </a:solidFill>
              <a:round/>
            </a:ln>
            <a:effectLst/>
          </c:spPr>
          <c:marker>
            <c:symbol val="none"/>
          </c:marker>
          <c:yVal>
            <c:numRef>
              <c:f>#REF!</c:f>
              <c:numCache>
                <c:formatCode>General</c:formatCode>
                <c:ptCount val="1"/>
                <c:pt idx="0">
                  <c:v>1</c:v>
                </c:pt>
              </c:numCache>
            </c:numRef>
          </c:yVal>
          <c:smooth val="0"/>
          <c:extLst>
            <c:ext xmlns:c16="http://schemas.microsoft.com/office/drawing/2014/chart" uri="{C3380CC4-5D6E-409C-BE32-E72D297353CC}">
              <c16:uniqueId val="{00000001-9D93-48B4-9CED-940705C0A514}"/>
            </c:ext>
          </c:extLst>
        </c:ser>
        <c:dLbls>
          <c:showLegendKey val="0"/>
          <c:showVal val="0"/>
          <c:showCatName val="0"/>
          <c:showSerName val="0"/>
          <c:showPercent val="0"/>
          <c:showBubbleSize val="0"/>
        </c:dLbls>
        <c:axId val="2041112255"/>
        <c:axId val="1491555695"/>
      </c:scatterChart>
      <c:valAx>
        <c:axId val="2041112255"/>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1555695"/>
        <c:crosses val="autoZero"/>
        <c:crossBetween val="midCat"/>
      </c:valAx>
      <c:valAx>
        <c:axId val="14915556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111225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85499770679089"/>
          <c:y val="8.0665645056258756E-2"/>
          <c:w val="0.83830774278215225"/>
          <c:h val="0.77736111111111106"/>
        </c:manualLayout>
      </c:layout>
      <c:scatterChart>
        <c:scatterStyle val="lineMarker"/>
        <c:varyColors val="0"/>
        <c:ser>
          <c:idx val="0"/>
          <c:order val="0"/>
          <c:tx>
            <c:strRef>
              <c:f>'3.9 Subst in Gustavsson 2017'!$BJ$24</c:f>
              <c:strCache>
                <c:ptCount val="1"/>
                <c:pt idx="0">
                  <c:v>Production (80/50/50)</c:v>
                </c:pt>
              </c:strCache>
            </c:strRef>
          </c:tx>
          <c:marker>
            <c:symbol val="none"/>
          </c:marker>
          <c:xVal>
            <c:numRef>
              <c:f>'3.9 Subst in Gustavsson 2017'!$BH$25:$BH$124</c:f>
              <c:numCache>
                <c:formatCode>General</c:formatCode>
                <c:ptCount val="10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pt idx="41">
                  <c:v>2051</c:v>
                </c:pt>
                <c:pt idx="42">
                  <c:v>2052</c:v>
                </c:pt>
                <c:pt idx="43">
                  <c:v>2053</c:v>
                </c:pt>
                <c:pt idx="44">
                  <c:v>2054</c:v>
                </c:pt>
                <c:pt idx="45">
                  <c:v>2055</c:v>
                </c:pt>
                <c:pt idx="46">
                  <c:v>2056</c:v>
                </c:pt>
                <c:pt idx="47">
                  <c:v>2057</c:v>
                </c:pt>
                <c:pt idx="48">
                  <c:v>2058</c:v>
                </c:pt>
                <c:pt idx="49">
                  <c:v>2059</c:v>
                </c:pt>
                <c:pt idx="50">
                  <c:v>2060</c:v>
                </c:pt>
                <c:pt idx="51">
                  <c:v>2061</c:v>
                </c:pt>
                <c:pt idx="52">
                  <c:v>2062</c:v>
                </c:pt>
                <c:pt idx="53">
                  <c:v>2063</c:v>
                </c:pt>
                <c:pt idx="54">
                  <c:v>2064</c:v>
                </c:pt>
                <c:pt idx="55">
                  <c:v>2065</c:v>
                </c:pt>
                <c:pt idx="56">
                  <c:v>2066</c:v>
                </c:pt>
                <c:pt idx="57">
                  <c:v>2067</c:v>
                </c:pt>
                <c:pt idx="58">
                  <c:v>2068</c:v>
                </c:pt>
                <c:pt idx="59">
                  <c:v>2069</c:v>
                </c:pt>
                <c:pt idx="60">
                  <c:v>2070</c:v>
                </c:pt>
                <c:pt idx="61">
                  <c:v>2071</c:v>
                </c:pt>
                <c:pt idx="62">
                  <c:v>2072</c:v>
                </c:pt>
                <c:pt idx="63">
                  <c:v>2073</c:v>
                </c:pt>
                <c:pt idx="64">
                  <c:v>2074</c:v>
                </c:pt>
                <c:pt idx="65">
                  <c:v>2075</c:v>
                </c:pt>
                <c:pt idx="66">
                  <c:v>2076</c:v>
                </c:pt>
                <c:pt idx="67">
                  <c:v>2077</c:v>
                </c:pt>
                <c:pt idx="68">
                  <c:v>2078</c:v>
                </c:pt>
                <c:pt idx="69">
                  <c:v>2079</c:v>
                </c:pt>
                <c:pt idx="70">
                  <c:v>2080</c:v>
                </c:pt>
                <c:pt idx="71">
                  <c:v>2081</c:v>
                </c:pt>
                <c:pt idx="72">
                  <c:v>2082</c:v>
                </c:pt>
                <c:pt idx="73">
                  <c:v>2083</c:v>
                </c:pt>
                <c:pt idx="74">
                  <c:v>2084</c:v>
                </c:pt>
                <c:pt idx="75">
                  <c:v>2085</c:v>
                </c:pt>
                <c:pt idx="76">
                  <c:v>2086</c:v>
                </c:pt>
                <c:pt idx="77">
                  <c:v>2087</c:v>
                </c:pt>
                <c:pt idx="78">
                  <c:v>2088</c:v>
                </c:pt>
                <c:pt idx="79">
                  <c:v>2089</c:v>
                </c:pt>
                <c:pt idx="80">
                  <c:v>2090</c:v>
                </c:pt>
                <c:pt idx="81">
                  <c:v>2091</c:v>
                </c:pt>
                <c:pt idx="82">
                  <c:v>2092</c:v>
                </c:pt>
                <c:pt idx="83">
                  <c:v>2093</c:v>
                </c:pt>
                <c:pt idx="84">
                  <c:v>2094</c:v>
                </c:pt>
                <c:pt idx="85">
                  <c:v>2095</c:v>
                </c:pt>
                <c:pt idx="86">
                  <c:v>2096</c:v>
                </c:pt>
                <c:pt idx="87">
                  <c:v>2097</c:v>
                </c:pt>
                <c:pt idx="88">
                  <c:v>2098</c:v>
                </c:pt>
                <c:pt idx="89">
                  <c:v>2099</c:v>
                </c:pt>
                <c:pt idx="90">
                  <c:v>2100</c:v>
                </c:pt>
                <c:pt idx="91">
                  <c:v>2101</c:v>
                </c:pt>
                <c:pt idx="92">
                  <c:v>2102</c:v>
                </c:pt>
                <c:pt idx="93">
                  <c:v>2103</c:v>
                </c:pt>
                <c:pt idx="94">
                  <c:v>2104</c:v>
                </c:pt>
                <c:pt idx="95">
                  <c:v>2105</c:v>
                </c:pt>
                <c:pt idx="96">
                  <c:v>2106</c:v>
                </c:pt>
                <c:pt idx="97">
                  <c:v>2107</c:v>
                </c:pt>
                <c:pt idx="98">
                  <c:v>2108</c:v>
                </c:pt>
                <c:pt idx="99">
                  <c:v>2109</c:v>
                </c:pt>
              </c:numCache>
            </c:numRef>
          </c:xVal>
          <c:yVal>
            <c:numRef>
              <c:f>'3.9 Subst in Gustavsson 2017'!$BJ$25:$BJ$124</c:f>
              <c:numCache>
                <c:formatCode>General</c:formatCode>
                <c:ptCount val="100"/>
                <c:pt idx="0">
                  <c:v>0.11840131641868264</c:v>
                </c:pt>
                <c:pt idx="1">
                  <c:v>-7.0772824766913089</c:v>
                </c:pt>
                <c:pt idx="2">
                  <c:v>-14.150736593599653</c:v>
                </c:pt>
                <c:pt idx="3">
                  <c:v>-20.4294515808099</c:v>
                </c:pt>
                <c:pt idx="4">
                  <c:v>-26.70680419433689</c:v>
                </c:pt>
                <c:pt idx="5">
                  <c:v>-32.449213740835916</c:v>
                </c:pt>
                <c:pt idx="6">
                  <c:v>-38.753186931760936</c:v>
                </c:pt>
                <c:pt idx="7">
                  <c:v>-45.302848808837133</c:v>
                </c:pt>
                <c:pt idx="8">
                  <c:v>-53.344465807814359</c:v>
                </c:pt>
                <c:pt idx="9">
                  <c:v>-62.75113956583165</c:v>
                </c:pt>
                <c:pt idx="10">
                  <c:v>-72.559161099209859</c:v>
                </c:pt>
                <c:pt idx="11">
                  <c:v>-82.517061452697746</c:v>
                </c:pt>
                <c:pt idx="12">
                  <c:v>-88.600014587721532</c:v>
                </c:pt>
                <c:pt idx="13">
                  <c:v>-95.859261082144656</c:v>
                </c:pt>
                <c:pt idx="14">
                  <c:v>-99.756794337588602</c:v>
                </c:pt>
                <c:pt idx="15">
                  <c:v>-102.38470361537024</c:v>
                </c:pt>
                <c:pt idx="16">
                  <c:v>-119.39196575734906</c:v>
                </c:pt>
                <c:pt idx="17">
                  <c:v>-136.88222920597804</c:v>
                </c:pt>
                <c:pt idx="18">
                  <c:v>-155.53536189075547</c:v>
                </c:pt>
                <c:pt idx="19">
                  <c:v>-179.16270285271264</c:v>
                </c:pt>
                <c:pt idx="20">
                  <c:v>-203.24045132889677</c:v>
                </c:pt>
                <c:pt idx="21">
                  <c:v>-225.83962440607391</c:v>
                </c:pt>
                <c:pt idx="22">
                  <c:v>-244.93824802825534</c:v>
                </c:pt>
                <c:pt idx="23">
                  <c:v>-262.97205581363562</c:v>
                </c:pt>
                <c:pt idx="24">
                  <c:v>-283.24078010549584</c:v>
                </c:pt>
                <c:pt idx="25">
                  <c:v>-300.65485603716945</c:v>
                </c:pt>
                <c:pt idx="26">
                  <c:v>-326.42373066418133</c:v>
                </c:pt>
                <c:pt idx="27">
                  <c:v>-357.71135216616699</c:v>
                </c:pt>
                <c:pt idx="28">
                  <c:v>-388.50675608270603</c:v>
                </c:pt>
                <c:pt idx="29">
                  <c:v>-422.69613221123717</c:v>
                </c:pt>
                <c:pt idx="30">
                  <c:v>-455.93949299302153</c:v>
                </c:pt>
                <c:pt idx="31">
                  <c:v>-485.13242432172723</c:v>
                </c:pt>
                <c:pt idx="32">
                  <c:v>-513.12800803605217</c:v>
                </c:pt>
                <c:pt idx="33">
                  <c:v>-542.67839433502365</c:v>
                </c:pt>
                <c:pt idx="34">
                  <c:v>-569.06563031958467</c:v>
                </c:pt>
                <c:pt idx="35">
                  <c:v>-595.57699796140525</c:v>
                </c:pt>
                <c:pt idx="36">
                  <c:v>-627.62512798645719</c:v>
                </c:pt>
                <c:pt idx="37">
                  <c:v>-657.12948252171805</c:v>
                </c:pt>
                <c:pt idx="38">
                  <c:v>-692.28575994568496</c:v>
                </c:pt>
                <c:pt idx="39">
                  <c:v>-724.23285415503813</c:v>
                </c:pt>
                <c:pt idx="40">
                  <c:v>-766.08719757610243</c:v>
                </c:pt>
                <c:pt idx="41">
                  <c:v>-805.33046755325063</c:v>
                </c:pt>
                <c:pt idx="42">
                  <c:v>-841.55414525174479</c:v>
                </c:pt>
                <c:pt idx="43">
                  <c:v>-875.57424565690644</c:v>
                </c:pt>
                <c:pt idx="44">
                  <c:v>-917.45324427143885</c:v>
                </c:pt>
                <c:pt idx="45">
                  <c:v>-953.63361390916839</c:v>
                </c:pt>
                <c:pt idx="46">
                  <c:v>-990.53795745817422</c:v>
                </c:pt>
                <c:pt idx="47">
                  <c:v>-1022.2791477605051</c:v>
                </c:pt>
                <c:pt idx="48">
                  <c:v>-1064.4177198044376</c:v>
                </c:pt>
                <c:pt idx="49">
                  <c:v>-1101.4744753200769</c:v>
                </c:pt>
                <c:pt idx="50">
                  <c:v>-1137.3316392810186</c:v>
                </c:pt>
                <c:pt idx="51">
                  <c:v>-1177.5884694787808</c:v>
                </c:pt>
                <c:pt idx="52">
                  <c:v>-1230.9559683019643</c:v>
                </c:pt>
                <c:pt idx="53">
                  <c:v>-1278.6342276032722</c:v>
                </c:pt>
                <c:pt idx="54">
                  <c:v>-1333.4279614796853</c:v>
                </c:pt>
                <c:pt idx="55">
                  <c:v>-1385.7076390652737</c:v>
                </c:pt>
                <c:pt idx="56">
                  <c:v>-1422.9839458979316</c:v>
                </c:pt>
                <c:pt idx="57">
                  <c:v>-1459.9224593910428</c:v>
                </c:pt>
                <c:pt idx="58">
                  <c:v>-1492.5724637426845</c:v>
                </c:pt>
                <c:pt idx="59">
                  <c:v>-1533.9641204691611</c:v>
                </c:pt>
                <c:pt idx="60">
                  <c:v>-1568.6518735953987</c:v>
                </c:pt>
                <c:pt idx="61">
                  <c:v>-1611.8914457040614</c:v>
                </c:pt>
                <c:pt idx="62">
                  <c:v>-1649.9955002520928</c:v>
                </c:pt>
                <c:pt idx="63">
                  <c:v>-1678.7050527015326</c:v>
                </c:pt>
                <c:pt idx="64">
                  <c:v>-1713.4198537876803</c:v>
                </c:pt>
                <c:pt idx="65">
                  <c:v>-1753.648289692886</c:v>
                </c:pt>
                <c:pt idx="66">
                  <c:v>-1785.3372207589377</c:v>
                </c:pt>
                <c:pt idx="67">
                  <c:v>-1826.5651778100644</c:v>
                </c:pt>
                <c:pt idx="68">
                  <c:v>-1863.5844165344299</c:v>
                </c:pt>
                <c:pt idx="69">
                  <c:v>-1892.3403575654243</c:v>
                </c:pt>
                <c:pt idx="70">
                  <c:v>-1923.1709525839517</c:v>
                </c:pt>
                <c:pt idx="71">
                  <c:v>-1959.3039200128324</c:v>
                </c:pt>
                <c:pt idx="72">
                  <c:v>-1998.6229511762986</c:v>
                </c:pt>
                <c:pt idx="73">
                  <c:v>-2039.6353337150574</c:v>
                </c:pt>
                <c:pt idx="74">
                  <c:v>-2078.972861024115</c:v>
                </c:pt>
                <c:pt idx="75">
                  <c:v>-2128.1523713200941</c:v>
                </c:pt>
                <c:pt idx="76">
                  <c:v>-2166.9189481267608</c:v>
                </c:pt>
                <c:pt idx="77">
                  <c:v>-2202.0577023230148</c:v>
                </c:pt>
                <c:pt idx="78">
                  <c:v>-2237.4929011248773</c:v>
                </c:pt>
                <c:pt idx="79">
                  <c:v>-2262.7472805498815</c:v>
                </c:pt>
                <c:pt idx="80">
                  <c:v>-2294.2782319125422</c:v>
                </c:pt>
                <c:pt idx="81">
                  <c:v>-2333.5114618898156</c:v>
                </c:pt>
                <c:pt idx="82">
                  <c:v>-2363.4987839376349</c:v>
                </c:pt>
                <c:pt idx="83">
                  <c:v>-2395.8649135321648</c:v>
                </c:pt>
                <c:pt idx="84">
                  <c:v>-2420.3002745869676</c:v>
                </c:pt>
                <c:pt idx="85">
                  <c:v>-2453.6457927684032</c:v>
                </c:pt>
                <c:pt idx="86">
                  <c:v>-2498.3177927218298</c:v>
                </c:pt>
                <c:pt idx="87">
                  <c:v>-2554.7419161745129</c:v>
                </c:pt>
                <c:pt idx="88">
                  <c:v>-2603.1495320517961</c:v>
                </c:pt>
                <c:pt idx="89">
                  <c:v>-2652.6332018724361</c:v>
                </c:pt>
                <c:pt idx="90">
                  <c:v>-2699.7552488949573</c:v>
                </c:pt>
                <c:pt idx="91">
                  <c:v>-2744.2154740948431</c:v>
                </c:pt>
                <c:pt idx="92">
                  <c:v>-2788.0426827945016</c:v>
                </c:pt>
                <c:pt idx="93">
                  <c:v>-2831.312589811806</c:v>
                </c:pt>
                <c:pt idx="94">
                  <c:v>-2874.0258474905359</c:v>
                </c:pt>
                <c:pt idx="95">
                  <c:v>-2916.866819035461</c:v>
                </c:pt>
                <c:pt idx="96">
                  <c:v>-2959.7885423823209</c:v>
                </c:pt>
                <c:pt idx="97">
                  <c:v>-3002.9289426295045</c:v>
                </c:pt>
                <c:pt idx="98">
                  <c:v>-3046.2613367832778</c:v>
                </c:pt>
                <c:pt idx="99">
                  <c:v>-3069.1259697948817</c:v>
                </c:pt>
              </c:numCache>
            </c:numRef>
          </c:yVal>
          <c:smooth val="0"/>
          <c:extLst>
            <c:ext xmlns:c16="http://schemas.microsoft.com/office/drawing/2014/chart" uri="{C3380CC4-5D6E-409C-BE32-E72D297353CC}">
              <c16:uniqueId val="{00000008-5384-405E-8BBB-E936D35FD0B2}"/>
            </c:ext>
          </c:extLst>
        </c:ser>
        <c:ser>
          <c:idx val="1"/>
          <c:order val="1"/>
          <c:tx>
            <c:strRef>
              <c:f>'3.9 Subst in Gustavsson 2017'!$BI$24</c:f>
              <c:strCache>
                <c:ptCount val="1"/>
                <c:pt idx="0">
                  <c:v>Set-aside</c:v>
                </c:pt>
              </c:strCache>
            </c:strRef>
          </c:tx>
          <c:marker>
            <c:symbol val="none"/>
          </c:marker>
          <c:xVal>
            <c:numRef>
              <c:f>'3.9 Subst in Gustavsson 2017'!$BH$25:$BH$124</c:f>
              <c:numCache>
                <c:formatCode>General</c:formatCode>
                <c:ptCount val="10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pt idx="41">
                  <c:v>2051</c:v>
                </c:pt>
                <c:pt idx="42">
                  <c:v>2052</c:v>
                </c:pt>
                <c:pt idx="43">
                  <c:v>2053</c:v>
                </c:pt>
                <c:pt idx="44">
                  <c:v>2054</c:v>
                </c:pt>
                <c:pt idx="45">
                  <c:v>2055</c:v>
                </c:pt>
                <c:pt idx="46">
                  <c:v>2056</c:v>
                </c:pt>
                <c:pt idx="47">
                  <c:v>2057</c:v>
                </c:pt>
                <c:pt idx="48">
                  <c:v>2058</c:v>
                </c:pt>
                <c:pt idx="49">
                  <c:v>2059</c:v>
                </c:pt>
                <c:pt idx="50">
                  <c:v>2060</c:v>
                </c:pt>
                <c:pt idx="51">
                  <c:v>2061</c:v>
                </c:pt>
                <c:pt idx="52">
                  <c:v>2062</c:v>
                </c:pt>
                <c:pt idx="53">
                  <c:v>2063</c:v>
                </c:pt>
                <c:pt idx="54">
                  <c:v>2064</c:v>
                </c:pt>
                <c:pt idx="55">
                  <c:v>2065</c:v>
                </c:pt>
                <c:pt idx="56">
                  <c:v>2066</c:v>
                </c:pt>
                <c:pt idx="57">
                  <c:v>2067</c:v>
                </c:pt>
                <c:pt idx="58">
                  <c:v>2068</c:v>
                </c:pt>
                <c:pt idx="59">
                  <c:v>2069</c:v>
                </c:pt>
                <c:pt idx="60">
                  <c:v>2070</c:v>
                </c:pt>
                <c:pt idx="61">
                  <c:v>2071</c:v>
                </c:pt>
                <c:pt idx="62">
                  <c:v>2072</c:v>
                </c:pt>
                <c:pt idx="63">
                  <c:v>2073</c:v>
                </c:pt>
                <c:pt idx="64">
                  <c:v>2074</c:v>
                </c:pt>
                <c:pt idx="65">
                  <c:v>2075</c:v>
                </c:pt>
                <c:pt idx="66">
                  <c:v>2076</c:v>
                </c:pt>
                <c:pt idx="67">
                  <c:v>2077</c:v>
                </c:pt>
                <c:pt idx="68">
                  <c:v>2078</c:v>
                </c:pt>
                <c:pt idx="69">
                  <c:v>2079</c:v>
                </c:pt>
                <c:pt idx="70">
                  <c:v>2080</c:v>
                </c:pt>
                <c:pt idx="71">
                  <c:v>2081</c:v>
                </c:pt>
                <c:pt idx="72">
                  <c:v>2082</c:v>
                </c:pt>
                <c:pt idx="73">
                  <c:v>2083</c:v>
                </c:pt>
                <c:pt idx="74">
                  <c:v>2084</c:v>
                </c:pt>
                <c:pt idx="75">
                  <c:v>2085</c:v>
                </c:pt>
                <c:pt idx="76">
                  <c:v>2086</c:v>
                </c:pt>
                <c:pt idx="77">
                  <c:v>2087</c:v>
                </c:pt>
                <c:pt idx="78">
                  <c:v>2088</c:v>
                </c:pt>
                <c:pt idx="79">
                  <c:v>2089</c:v>
                </c:pt>
                <c:pt idx="80">
                  <c:v>2090</c:v>
                </c:pt>
                <c:pt idx="81">
                  <c:v>2091</c:v>
                </c:pt>
                <c:pt idx="82">
                  <c:v>2092</c:v>
                </c:pt>
                <c:pt idx="83">
                  <c:v>2093</c:v>
                </c:pt>
                <c:pt idx="84">
                  <c:v>2094</c:v>
                </c:pt>
                <c:pt idx="85">
                  <c:v>2095</c:v>
                </c:pt>
                <c:pt idx="86">
                  <c:v>2096</c:v>
                </c:pt>
                <c:pt idx="87">
                  <c:v>2097</c:v>
                </c:pt>
                <c:pt idx="88">
                  <c:v>2098</c:v>
                </c:pt>
                <c:pt idx="89">
                  <c:v>2099</c:v>
                </c:pt>
                <c:pt idx="90">
                  <c:v>2100</c:v>
                </c:pt>
                <c:pt idx="91">
                  <c:v>2101</c:v>
                </c:pt>
                <c:pt idx="92">
                  <c:v>2102</c:v>
                </c:pt>
                <c:pt idx="93">
                  <c:v>2103</c:v>
                </c:pt>
                <c:pt idx="94">
                  <c:v>2104</c:v>
                </c:pt>
                <c:pt idx="95">
                  <c:v>2105</c:v>
                </c:pt>
                <c:pt idx="96">
                  <c:v>2106</c:v>
                </c:pt>
                <c:pt idx="97">
                  <c:v>2107</c:v>
                </c:pt>
                <c:pt idx="98">
                  <c:v>2108</c:v>
                </c:pt>
                <c:pt idx="99">
                  <c:v>2109</c:v>
                </c:pt>
              </c:numCache>
            </c:numRef>
          </c:xVal>
          <c:yVal>
            <c:numRef>
              <c:f>'3.9 Subst in Gustavsson 2017'!$BI$25:$BI$124</c:f>
              <c:numCache>
                <c:formatCode>General</c:formatCode>
                <c:ptCount val="100"/>
                <c:pt idx="0">
                  <c:v>1.1141316091183553</c:v>
                </c:pt>
                <c:pt idx="1">
                  <c:v>6.6965284848081925</c:v>
                </c:pt>
                <c:pt idx="2">
                  <c:v>9.5871460324270021</c:v>
                </c:pt>
                <c:pt idx="3">
                  <c:v>12.979876340364292</c:v>
                </c:pt>
                <c:pt idx="4">
                  <c:v>15.533688452965754</c:v>
                </c:pt>
                <c:pt idx="5">
                  <c:v>16.685071022251016</c:v>
                </c:pt>
                <c:pt idx="6">
                  <c:v>12.432099560287291</c:v>
                </c:pt>
                <c:pt idx="7">
                  <c:v>8.5179429601000525</c:v>
                </c:pt>
                <c:pt idx="8">
                  <c:v>4.2301783682752143</c:v>
                </c:pt>
                <c:pt idx="9">
                  <c:v>-0.71764573098909068</c:v>
                </c:pt>
                <c:pt idx="10">
                  <c:v>-6.1022292236990445</c:v>
                </c:pt>
                <c:pt idx="11">
                  <c:v>-20.03555029643929</c:v>
                </c:pt>
                <c:pt idx="12">
                  <c:v>-30.813502512571269</c:v>
                </c:pt>
                <c:pt idx="13">
                  <c:v>-44.979525871576016</c:v>
                </c:pt>
                <c:pt idx="14">
                  <c:v>-59.312799317776729</c:v>
                </c:pt>
                <c:pt idx="15">
                  <c:v>-74.178385210379204</c:v>
                </c:pt>
                <c:pt idx="16">
                  <c:v>-92.708645252656567</c:v>
                </c:pt>
                <c:pt idx="17">
                  <c:v>-109.38846645616071</c:v>
                </c:pt>
                <c:pt idx="18">
                  <c:v>-124.96283698886323</c:v>
                </c:pt>
                <c:pt idx="19">
                  <c:v>-143.92234888401143</c:v>
                </c:pt>
                <c:pt idx="20">
                  <c:v>-163.20443193484337</c:v>
                </c:pt>
                <c:pt idx="21">
                  <c:v>-175.83500464569778</c:v>
                </c:pt>
                <c:pt idx="22">
                  <c:v>-188.7502151103408</c:v>
                </c:pt>
                <c:pt idx="23">
                  <c:v>-201.80347897521548</c:v>
                </c:pt>
                <c:pt idx="24">
                  <c:v>-219.32300381303216</c:v>
                </c:pt>
                <c:pt idx="25">
                  <c:v>-236.35312984821786</c:v>
                </c:pt>
                <c:pt idx="26">
                  <c:v>-247.38784234557417</c:v>
                </c:pt>
                <c:pt idx="27">
                  <c:v>-258.9020926318704</c:v>
                </c:pt>
                <c:pt idx="28">
                  <c:v>-267.46075211240964</c:v>
                </c:pt>
                <c:pt idx="29">
                  <c:v>-275.0883518028395</c:v>
                </c:pt>
                <c:pt idx="30">
                  <c:v>-280.44703753215344</c:v>
                </c:pt>
                <c:pt idx="31">
                  <c:v>-282.3587407009843</c:v>
                </c:pt>
                <c:pt idx="32">
                  <c:v>-282.86080824527465</c:v>
                </c:pt>
                <c:pt idx="33">
                  <c:v>-285.7662267942564</c:v>
                </c:pt>
                <c:pt idx="34">
                  <c:v>-287.00237488294323</c:v>
                </c:pt>
                <c:pt idx="35">
                  <c:v>-288.56116145408583</c:v>
                </c:pt>
                <c:pt idx="36">
                  <c:v>-292.26808427436521</c:v>
                </c:pt>
                <c:pt idx="37">
                  <c:v>-291.31480690734008</c:v>
                </c:pt>
                <c:pt idx="38">
                  <c:v>-293.62652304960216</c:v>
                </c:pt>
                <c:pt idx="39">
                  <c:v>-294.36562846669767</c:v>
                </c:pt>
                <c:pt idx="40">
                  <c:v>-299.2840355870627</c:v>
                </c:pt>
                <c:pt idx="41">
                  <c:v>-301.69214148595353</c:v>
                </c:pt>
                <c:pt idx="42">
                  <c:v>-302.49686512013773</c:v>
                </c:pt>
                <c:pt idx="43">
                  <c:v>-297.54585695340364</c:v>
                </c:pt>
                <c:pt idx="44">
                  <c:v>-300.90461560467946</c:v>
                </c:pt>
                <c:pt idx="45">
                  <c:v>-299.60057424553787</c:v>
                </c:pt>
                <c:pt idx="46">
                  <c:v>-298.91565927903611</c:v>
                </c:pt>
                <c:pt idx="47">
                  <c:v>-292.90389035710285</c:v>
                </c:pt>
                <c:pt idx="48">
                  <c:v>-295.80923793601886</c:v>
                </c:pt>
                <c:pt idx="49">
                  <c:v>-295.51701269854607</c:v>
                </c:pt>
                <c:pt idx="50">
                  <c:v>-292.80835771779579</c:v>
                </c:pt>
                <c:pt idx="51">
                  <c:v>-285.93362602162375</c:v>
                </c:pt>
                <c:pt idx="52">
                  <c:v>-284.94165686938987</c:v>
                </c:pt>
                <c:pt idx="53">
                  <c:v>-279.20185977612772</c:v>
                </c:pt>
                <c:pt idx="54">
                  <c:v>-277.24396160770527</c:v>
                </c:pt>
                <c:pt idx="55">
                  <c:v>-271.77574599150495</c:v>
                </c:pt>
                <c:pt idx="56">
                  <c:v>-269.33245159277584</c:v>
                </c:pt>
                <c:pt idx="57">
                  <c:v>-266.93187073948582</c:v>
                </c:pt>
                <c:pt idx="58">
                  <c:v>-262.64951880024665</c:v>
                </c:pt>
                <c:pt idx="59">
                  <c:v>-264.58589851830635</c:v>
                </c:pt>
                <c:pt idx="60">
                  <c:v>-263.52021198436989</c:v>
                </c:pt>
                <c:pt idx="61">
                  <c:v>-266.44465942727504</c:v>
                </c:pt>
                <c:pt idx="62">
                  <c:v>-265.46031570002793</c:v>
                </c:pt>
                <c:pt idx="63">
                  <c:v>-257.97477439419345</c:v>
                </c:pt>
                <c:pt idx="64">
                  <c:v>-250.98671283338348</c:v>
                </c:pt>
                <c:pt idx="65">
                  <c:v>-246.87470297845249</c:v>
                </c:pt>
                <c:pt idx="66">
                  <c:v>-238.99479505352011</c:v>
                </c:pt>
                <c:pt idx="67">
                  <c:v>-236.12208885110226</c:v>
                </c:pt>
                <c:pt idx="68">
                  <c:v>-233.03182882390553</c:v>
                </c:pt>
                <c:pt idx="69">
                  <c:v>-227.15155310551395</c:v>
                </c:pt>
                <c:pt idx="70">
                  <c:v>-221.88941553606227</c:v>
                </c:pt>
                <c:pt idx="71">
                  <c:v>-210.29092172838926</c:v>
                </c:pt>
                <c:pt idx="72">
                  <c:v>-197.92497513067471</c:v>
                </c:pt>
                <c:pt idx="73">
                  <c:v>-183.42656799697278</c:v>
                </c:pt>
                <c:pt idx="74">
                  <c:v>-166.35314390010947</c:v>
                </c:pt>
                <c:pt idx="75">
                  <c:v>-155.66331516324001</c:v>
                </c:pt>
                <c:pt idx="76">
                  <c:v>-142.13794264109708</c:v>
                </c:pt>
                <c:pt idx="77">
                  <c:v>-128.58118743027359</c:v>
                </c:pt>
                <c:pt idx="78">
                  <c:v>-114.96111392262017</c:v>
                </c:pt>
                <c:pt idx="79">
                  <c:v>-95.896170170975182</c:v>
                </c:pt>
                <c:pt idx="80">
                  <c:v>-80.946449157794902</c:v>
                </c:pt>
                <c:pt idx="81">
                  <c:v>-70.456961450325522</c:v>
                </c:pt>
                <c:pt idx="82">
                  <c:v>-54.780766397201958</c:v>
                </c:pt>
                <c:pt idx="83">
                  <c:v>-40.910710921438934</c:v>
                </c:pt>
                <c:pt idx="84">
                  <c:v>-22.012984492557241</c:v>
                </c:pt>
                <c:pt idx="85">
                  <c:v>-10.063921826876028</c:v>
                </c:pt>
                <c:pt idx="86">
                  <c:v>0.69968610967809042</c:v>
                </c:pt>
                <c:pt idx="87">
                  <c:v>3.0216893074322164</c:v>
                </c:pt>
                <c:pt idx="88">
                  <c:v>7.6042648902947789</c:v>
                </c:pt>
                <c:pt idx="89">
                  <c:v>9.8288066796672027</c:v>
                </c:pt>
                <c:pt idx="90">
                  <c:v>15.621936025308276</c:v>
                </c:pt>
                <c:pt idx="91">
                  <c:v>19.691590632529277</c:v>
                </c:pt>
                <c:pt idx="92">
                  <c:v>26.145905575730954</c:v>
                </c:pt>
                <c:pt idx="93">
                  <c:v>34.847353475274396</c:v>
                </c:pt>
                <c:pt idx="94">
                  <c:v>45.753947382393768</c:v>
                </c:pt>
                <c:pt idx="95">
                  <c:v>56.880614710197619</c:v>
                </c:pt>
                <c:pt idx="96">
                  <c:v>66.882989654917679</c:v>
                </c:pt>
                <c:pt idx="97">
                  <c:v>76.721473589735112</c:v>
                </c:pt>
                <c:pt idx="98">
                  <c:v>86.408999126009832</c:v>
                </c:pt>
                <c:pt idx="99">
                  <c:v>109.71367975305724</c:v>
                </c:pt>
              </c:numCache>
            </c:numRef>
          </c:yVal>
          <c:smooth val="0"/>
          <c:extLst>
            <c:ext xmlns:c16="http://schemas.microsoft.com/office/drawing/2014/chart" uri="{C3380CC4-5D6E-409C-BE32-E72D297353CC}">
              <c16:uniqueId val="{00000000-6B39-4930-82E6-93E6147A51CD}"/>
            </c:ext>
          </c:extLst>
        </c:ser>
        <c:ser>
          <c:idx val="4"/>
          <c:order val="2"/>
          <c:spPr>
            <a:ln>
              <a:solidFill>
                <a:srgbClr val="0070C0"/>
              </a:solidFill>
              <a:prstDash val="dash"/>
            </a:ln>
          </c:spPr>
          <c:marker>
            <c:symbol val="none"/>
          </c:marker>
          <c:xVal>
            <c:numRef>
              <c:f>'3.9 Subst in Gustavsson 2017'!$BH$25:$BH$124</c:f>
              <c:numCache>
                <c:formatCode>General</c:formatCode>
                <c:ptCount val="10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pt idx="41">
                  <c:v>2051</c:v>
                </c:pt>
                <c:pt idx="42">
                  <c:v>2052</c:v>
                </c:pt>
                <c:pt idx="43">
                  <c:v>2053</c:v>
                </c:pt>
                <c:pt idx="44">
                  <c:v>2054</c:v>
                </c:pt>
                <c:pt idx="45">
                  <c:v>2055</c:v>
                </c:pt>
                <c:pt idx="46">
                  <c:v>2056</c:v>
                </c:pt>
                <c:pt idx="47">
                  <c:v>2057</c:v>
                </c:pt>
                <c:pt idx="48">
                  <c:v>2058</c:v>
                </c:pt>
                <c:pt idx="49">
                  <c:v>2059</c:v>
                </c:pt>
                <c:pt idx="50">
                  <c:v>2060</c:v>
                </c:pt>
                <c:pt idx="51">
                  <c:v>2061</c:v>
                </c:pt>
                <c:pt idx="52">
                  <c:v>2062</c:v>
                </c:pt>
                <c:pt idx="53">
                  <c:v>2063</c:v>
                </c:pt>
                <c:pt idx="54">
                  <c:v>2064</c:v>
                </c:pt>
                <c:pt idx="55">
                  <c:v>2065</c:v>
                </c:pt>
                <c:pt idx="56">
                  <c:v>2066</c:v>
                </c:pt>
                <c:pt idx="57">
                  <c:v>2067</c:v>
                </c:pt>
                <c:pt idx="58">
                  <c:v>2068</c:v>
                </c:pt>
                <c:pt idx="59">
                  <c:v>2069</c:v>
                </c:pt>
                <c:pt idx="60">
                  <c:v>2070</c:v>
                </c:pt>
                <c:pt idx="61">
                  <c:v>2071</c:v>
                </c:pt>
                <c:pt idx="62">
                  <c:v>2072</c:v>
                </c:pt>
                <c:pt idx="63">
                  <c:v>2073</c:v>
                </c:pt>
                <c:pt idx="64">
                  <c:v>2074</c:v>
                </c:pt>
                <c:pt idx="65">
                  <c:v>2075</c:v>
                </c:pt>
                <c:pt idx="66">
                  <c:v>2076</c:v>
                </c:pt>
                <c:pt idx="67">
                  <c:v>2077</c:v>
                </c:pt>
                <c:pt idx="68">
                  <c:v>2078</c:v>
                </c:pt>
                <c:pt idx="69">
                  <c:v>2079</c:v>
                </c:pt>
                <c:pt idx="70">
                  <c:v>2080</c:v>
                </c:pt>
                <c:pt idx="71">
                  <c:v>2081</c:v>
                </c:pt>
                <c:pt idx="72">
                  <c:v>2082</c:v>
                </c:pt>
                <c:pt idx="73">
                  <c:v>2083</c:v>
                </c:pt>
                <c:pt idx="74">
                  <c:v>2084</c:v>
                </c:pt>
                <c:pt idx="75">
                  <c:v>2085</c:v>
                </c:pt>
                <c:pt idx="76">
                  <c:v>2086</c:v>
                </c:pt>
                <c:pt idx="77">
                  <c:v>2087</c:v>
                </c:pt>
                <c:pt idx="78">
                  <c:v>2088</c:v>
                </c:pt>
                <c:pt idx="79">
                  <c:v>2089</c:v>
                </c:pt>
                <c:pt idx="80">
                  <c:v>2090</c:v>
                </c:pt>
                <c:pt idx="81">
                  <c:v>2091</c:v>
                </c:pt>
                <c:pt idx="82">
                  <c:v>2092</c:v>
                </c:pt>
                <c:pt idx="83">
                  <c:v>2093</c:v>
                </c:pt>
                <c:pt idx="84">
                  <c:v>2094</c:v>
                </c:pt>
                <c:pt idx="85">
                  <c:v>2095</c:v>
                </c:pt>
                <c:pt idx="86">
                  <c:v>2096</c:v>
                </c:pt>
                <c:pt idx="87">
                  <c:v>2097</c:v>
                </c:pt>
                <c:pt idx="88">
                  <c:v>2098</c:v>
                </c:pt>
                <c:pt idx="89">
                  <c:v>2099</c:v>
                </c:pt>
                <c:pt idx="90">
                  <c:v>2100</c:v>
                </c:pt>
                <c:pt idx="91">
                  <c:v>2101</c:v>
                </c:pt>
                <c:pt idx="92">
                  <c:v>2102</c:v>
                </c:pt>
                <c:pt idx="93">
                  <c:v>2103</c:v>
                </c:pt>
                <c:pt idx="94">
                  <c:v>2104</c:v>
                </c:pt>
                <c:pt idx="95">
                  <c:v>2105</c:v>
                </c:pt>
                <c:pt idx="96">
                  <c:v>2106</c:v>
                </c:pt>
                <c:pt idx="97">
                  <c:v>2107</c:v>
                </c:pt>
                <c:pt idx="98">
                  <c:v>2108</c:v>
                </c:pt>
                <c:pt idx="99">
                  <c:v>2109</c:v>
                </c:pt>
              </c:numCache>
            </c:numRef>
          </c:xVal>
          <c:yVal>
            <c:numRef>
              <c:f>'3.9 Subst in Gustavsson 2017'!$BF$130:$BF$228</c:f>
              <c:numCache>
                <c:formatCode>0.00</c:formatCode>
                <c:ptCount val="99"/>
                <c:pt idx="0">
                  <c:v>-12.521764920890412</c:v>
                </c:pt>
                <c:pt idx="1">
                  <c:v>-24.749894949014582</c:v>
                </c:pt>
                <c:pt idx="2">
                  <c:v>-36.024522189886291</c:v>
                </c:pt>
                <c:pt idx="3">
                  <c:v>-47.170166266846316</c:v>
                </c:pt>
                <c:pt idx="4">
                  <c:v>-57.67606341259053</c:v>
                </c:pt>
                <c:pt idx="5">
                  <c:v>-68.644168496260278</c:v>
                </c:pt>
                <c:pt idx="6">
                  <c:v>-79.583444935705998</c:v>
                </c:pt>
                <c:pt idx="7">
                  <c:v>-91.963196826546579</c:v>
                </c:pt>
                <c:pt idx="8">
                  <c:v>-105.67362997273263</c:v>
                </c:pt>
                <c:pt idx="9">
                  <c:v>-119.76139910725654</c:v>
                </c:pt>
                <c:pt idx="10">
                  <c:v>-133.61907879223853</c:v>
                </c:pt>
                <c:pt idx="11">
                  <c:v>-143.38409830939065</c:v>
                </c:pt>
                <c:pt idx="12">
                  <c:v>-154.05196309866506</c:v>
                </c:pt>
                <c:pt idx="13">
                  <c:v>-161.11057470716102</c:v>
                </c:pt>
                <c:pt idx="14">
                  <c:v>-166.67741656096786</c:v>
                </c:pt>
                <c:pt idx="15">
                  <c:v>-187.19272935925818</c:v>
                </c:pt>
                <c:pt idx="16">
                  <c:v>-208.62469486764678</c:v>
                </c:pt>
                <c:pt idx="17">
                  <c:v>-231.60755397796342</c:v>
                </c:pt>
                <c:pt idx="18">
                  <c:v>-259.90317066196377</c:v>
                </c:pt>
                <c:pt idx="19">
                  <c:v>-288.94474480335123</c:v>
                </c:pt>
                <c:pt idx="20">
                  <c:v>-316.15088399521647</c:v>
                </c:pt>
                <c:pt idx="21">
                  <c:v>-339.84436775088005</c:v>
                </c:pt>
                <c:pt idx="22">
                  <c:v>-362.20829948324933</c:v>
                </c:pt>
                <c:pt idx="23">
                  <c:v>-386.57924146308233</c:v>
                </c:pt>
                <c:pt idx="24">
                  <c:v>-407.88745976626774</c:v>
                </c:pt>
                <c:pt idx="25">
                  <c:v>-437.95953988429932</c:v>
                </c:pt>
                <c:pt idx="26">
                  <c:v>-473.66808084223993</c:v>
                </c:pt>
                <c:pt idx="27">
                  <c:v>-509.16112804790663</c:v>
                </c:pt>
                <c:pt idx="28">
                  <c:v>-548.2838313408356</c:v>
                </c:pt>
                <c:pt idx="29">
                  <c:v>-586.65838135914112</c:v>
                </c:pt>
                <c:pt idx="30">
                  <c:v>-620.78553336124833</c:v>
                </c:pt>
                <c:pt idx="31">
                  <c:v>-653.45339861841001</c:v>
                </c:pt>
                <c:pt idx="32">
                  <c:v>-687.57371783347094</c:v>
                </c:pt>
                <c:pt idx="33">
                  <c:v>-718.46238102739585</c:v>
                </c:pt>
                <c:pt idx="34">
                  <c:v>-749.43886726913399</c:v>
                </c:pt>
                <c:pt idx="35">
                  <c:v>-786.19029128848047</c:v>
                </c:pt>
                <c:pt idx="36">
                  <c:v>-820.70482211194053</c:v>
                </c:pt>
                <c:pt idx="37">
                  <c:v>-861.0311737059501</c:v>
                </c:pt>
                <c:pt idx="38">
                  <c:v>-898.27545278372736</c:v>
                </c:pt>
                <c:pt idx="39">
                  <c:v>-945.54760868746223</c:v>
                </c:pt>
                <c:pt idx="40">
                  <c:v>-990.19088392856747</c:v>
                </c:pt>
                <c:pt idx="41">
                  <c:v>-1031.7997029080775</c:v>
                </c:pt>
                <c:pt idx="42">
                  <c:v>-1071.2436850298952</c:v>
                </c:pt>
                <c:pt idx="43">
                  <c:v>-1118.6073619236647</c:v>
                </c:pt>
                <c:pt idx="44">
                  <c:v>-1160.3305629517163</c:v>
                </c:pt>
                <c:pt idx="45">
                  <c:v>-1202.8442587185157</c:v>
                </c:pt>
                <c:pt idx="46">
                  <c:v>-1240.298143561165</c:v>
                </c:pt>
                <c:pt idx="47">
                  <c:v>-1288.216292961572</c:v>
                </c:pt>
                <c:pt idx="48">
                  <c:v>-1331.1111385832289</c:v>
                </c:pt>
                <c:pt idx="49">
                  <c:v>-1372.8728149131948</c:v>
                </c:pt>
                <c:pt idx="50">
                  <c:v>-1419.4802662502191</c:v>
                </c:pt>
                <c:pt idx="51">
                  <c:v>-1479.4777248041676</c:v>
                </c:pt>
                <c:pt idx="52">
                  <c:v>-1534.1032310447176</c:v>
                </c:pt>
                <c:pt idx="53">
                  <c:v>-1596.1441120175832</c:v>
                </c:pt>
                <c:pt idx="54">
                  <c:v>-1655.9415502633683</c:v>
                </c:pt>
                <c:pt idx="55">
                  <c:v>-1700.4051328892592</c:v>
                </c:pt>
                <c:pt idx="56">
                  <c:v>-1744.4032116727176</c:v>
                </c:pt>
                <c:pt idx="57">
                  <c:v>-1783.9051542532352</c:v>
                </c:pt>
                <c:pt idx="58">
                  <c:v>-1831.9746482804921</c:v>
                </c:pt>
                <c:pt idx="59">
                  <c:v>-1873.1662337982393</c:v>
                </c:pt>
                <c:pt idx="60">
                  <c:v>-1922.8126367386865</c:v>
                </c:pt>
                <c:pt idx="61">
                  <c:v>-1967.1808427141536</c:v>
                </c:pt>
                <c:pt idx="62">
                  <c:v>-2002.1177014367479</c:v>
                </c:pt>
                <c:pt idx="63">
                  <c:v>-2043.0541599193095</c:v>
                </c:pt>
                <c:pt idx="64">
                  <c:v>-2089.5113047939417</c:v>
                </c:pt>
                <c:pt idx="65">
                  <c:v>-2127.4095493293948</c:v>
                </c:pt>
                <c:pt idx="66">
                  <c:v>-2174.8381749332934</c:v>
                </c:pt>
                <c:pt idx="67">
                  <c:v>-2217.9241881018647</c:v>
                </c:pt>
                <c:pt idx="68">
                  <c:v>-2252.6144415595309</c:v>
                </c:pt>
                <c:pt idx="69">
                  <c:v>-2289.2601807390815</c:v>
                </c:pt>
                <c:pt idx="70">
                  <c:v>-2331.444127131449</c:v>
                </c:pt>
                <c:pt idx="71">
                  <c:v>-2376.8100207669731</c:v>
                </c:pt>
                <c:pt idx="72">
                  <c:v>-2424.0961925368479</c:v>
                </c:pt>
                <c:pt idx="73">
                  <c:v>-2469.9003840234855</c:v>
                </c:pt>
                <c:pt idx="74">
                  <c:v>-2525.7268376393426</c:v>
                </c:pt>
                <c:pt idx="75">
                  <c:v>-2570.7981338421023</c:v>
                </c:pt>
                <c:pt idx="76">
                  <c:v>-2612.2763743905634</c:v>
                </c:pt>
                <c:pt idx="77">
                  <c:v>-2653.8492825343837</c:v>
                </c:pt>
                <c:pt idx="78">
                  <c:v>-2685.0657390910383</c:v>
                </c:pt>
                <c:pt idx="79">
                  <c:v>-2722.4243781310702</c:v>
                </c:pt>
                <c:pt idx="80">
                  <c:v>-2767.5757478702817</c:v>
                </c:pt>
                <c:pt idx="81">
                  <c:v>-2803.3787085577205</c:v>
                </c:pt>
                <c:pt idx="82">
                  <c:v>-2841.6603013306835</c:v>
                </c:pt>
                <c:pt idx="83">
                  <c:v>-2872.1142592187302</c:v>
                </c:pt>
                <c:pt idx="84">
                  <c:v>-2911.6089655760388</c:v>
                </c:pt>
                <c:pt idx="85">
                  <c:v>-2962.5242388132974</c:v>
                </c:pt>
                <c:pt idx="86">
                  <c:v>-3025.2643077325852</c:v>
                </c:pt>
                <c:pt idx="87">
                  <c:v>-3079.9502480018014</c:v>
                </c:pt>
                <c:pt idx="88">
                  <c:v>-3135.6623159734095</c:v>
                </c:pt>
                <c:pt idx="89">
                  <c:v>-3188.9427259536333</c:v>
                </c:pt>
                <c:pt idx="90">
                  <c:v>-3239.4966702325632</c:v>
                </c:pt>
                <c:pt idx="91">
                  <c:v>-3289.4955773704987</c:v>
                </c:pt>
                <c:pt idx="92">
                  <c:v>-3338.9803832212633</c:v>
                </c:pt>
                <c:pt idx="93">
                  <c:v>-3387.9445951853886</c:v>
                </c:pt>
                <c:pt idx="94">
                  <c:v>-3437.0683158062116</c:v>
                </c:pt>
                <c:pt idx="95">
                  <c:v>-3486.3628459960964</c:v>
                </c:pt>
                <c:pt idx="96">
                  <c:v>-3535.94023706402</c:v>
                </c:pt>
                <c:pt idx="97">
                  <c:v>-3585.7374111357453</c:v>
                </c:pt>
                <c:pt idx="98">
                  <c:v>-3591.5463833109434</c:v>
                </c:pt>
              </c:numCache>
            </c:numRef>
          </c:yVal>
          <c:smooth val="0"/>
          <c:extLst>
            <c:ext xmlns:c16="http://schemas.microsoft.com/office/drawing/2014/chart" uri="{C3380CC4-5D6E-409C-BE32-E72D297353CC}">
              <c16:uniqueId val="{00000003-6B39-4930-82E6-93E6147A51CD}"/>
            </c:ext>
          </c:extLst>
        </c:ser>
        <c:ser>
          <c:idx val="5"/>
          <c:order val="3"/>
          <c:spPr>
            <a:ln>
              <a:solidFill>
                <a:schemeClr val="accent2"/>
              </a:solidFill>
              <a:prstDash val="dash"/>
            </a:ln>
          </c:spPr>
          <c:marker>
            <c:symbol val="none"/>
          </c:marker>
          <c:xVal>
            <c:numRef>
              <c:f>'3.9 Subst in Gustavsson 2017'!$BH$25:$BH$124</c:f>
              <c:numCache>
                <c:formatCode>General</c:formatCode>
                <c:ptCount val="10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pt idx="41">
                  <c:v>2051</c:v>
                </c:pt>
                <c:pt idx="42">
                  <c:v>2052</c:v>
                </c:pt>
                <c:pt idx="43">
                  <c:v>2053</c:v>
                </c:pt>
                <c:pt idx="44">
                  <c:v>2054</c:v>
                </c:pt>
                <c:pt idx="45">
                  <c:v>2055</c:v>
                </c:pt>
                <c:pt idx="46">
                  <c:v>2056</c:v>
                </c:pt>
                <c:pt idx="47">
                  <c:v>2057</c:v>
                </c:pt>
                <c:pt idx="48">
                  <c:v>2058</c:v>
                </c:pt>
                <c:pt idx="49">
                  <c:v>2059</c:v>
                </c:pt>
                <c:pt idx="50">
                  <c:v>2060</c:v>
                </c:pt>
                <c:pt idx="51">
                  <c:v>2061</c:v>
                </c:pt>
                <c:pt idx="52">
                  <c:v>2062</c:v>
                </c:pt>
                <c:pt idx="53">
                  <c:v>2063</c:v>
                </c:pt>
                <c:pt idx="54">
                  <c:v>2064</c:v>
                </c:pt>
                <c:pt idx="55">
                  <c:v>2065</c:v>
                </c:pt>
                <c:pt idx="56">
                  <c:v>2066</c:v>
                </c:pt>
                <c:pt idx="57">
                  <c:v>2067</c:v>
                </c:pt>
                <c:pt idx="58">
                  <c:v>2068</c:v>
                </c:pt>
                <c:pt idx="59">
                  <c:v>2069</c:v>
                </c:pt>
                <c:pt idx="60">
                  <c:v>2070</c:v>
                </c:pt>
                <c:pt idx="61">
                  <c:v>2071</c:v>
                </c:pt>
                <c:pt idx="62">
                  <c:v>2072</c:v>
                </c:pt>
                <c:pt idx="63">
                  <c:v>2073</c:v>
                </c:pt>
                <c:pt idx="64">
                  <c:v>2074</c:v>
                </c:pt>
                <c:pt idx="65">
                  <c:v>2075</c:v>
                </c:pt>
                <c:pt idx="66">
                  <c:v>2076</c:v>
                </c:pt>
                <c:pt idx="67">
                  <c:v>2077</c:v>
                </c:pt>
                <c:pt idx="68">
                  <c:v>2078</c:v>
                </c:pt>
                <c:pt idx="69">
                  <c:v>2079</c:v>
                </c:pt>
                <c:pt idx="70">
                  <c:v>2080</c:v>
                </c:pt>
                <c:pt idx="71">
                  <c:v>2081</c:v>
                </c:pt>
                <c:pt idx="72">
                  <c:v>2082</c:v>
                </c:pt>
                <c:pt idx="73">
                  <c:v>2083</c:v>
                </c:pt>
                <c:pt idx="74">
                  <c:v>2084</c:v>
                </c:pt>
                <c:pt idx="75">
                  <c:v>2085</c:v>
                </c:pt>
                <c:pt idx="76">
                  <c:v>2086</c:v>
                </c:pt>
                <c:pt idx="77">
                  <c:v>2087</c:v>
                </c:pt>
                <c:pt idx="78">
                  <c:v>2088</c:v>
                </c:pt>
                <c:pt idx="79">
                  <c:v>2089</c:v>
                </c:pt>
                <c:pt idx="80">
                  <c:v>2090</c:v>
                </c:pt>
                <c:pt idx="81">
                  <c:v>2091</c:v>
                </c:pt>
                <c:pt idx="82">
                  <c:v>2092</c:v>
                </c:pt>
                <c:pt idx="83">
                  <c:v>2093</c:v>
                </c:pt>
                <c:pt idx="84">
                  <c:v>2094</c:v>
                </c:pt>
                <c:pt idx="85">
                  <c:v>2095</c:v>
                </c:pt>
                <c:pt idx="86">
                  <c:v>2096</c:v>
                </c:pt>
                <c:pt idx="87">
                  <c:v>2097</c:v>
                </c:pt>
                <c:pt idx="88">
                  <c:v>2098</c:v>
                </c:pt>
                <c:pt idx="89">
                  <c:v>2099</c:v>
                </c:pt>
                <c:pt idx="90">
                  <c:v>2100</c:v>
                </c:pt>
                <c:pt idx="91">
                  <c:v>2101</c:v>
                </c:pt>
                <c:pt idx="92">
                  <c:v>2102</c:v>
                </c:pt>
                <c:pt idx="93">
                  <c:v>2103</c:v>
                </c:pt>
                <c:pt idx="94">
                  <c:v>2104</c:v>
                </c:pt>
                <c:pt idx="95">
                  <c:v>2105</c:v>
                </c:pt>
                <c:pt idx="96">
                  <c:v>2106</c:v>
                </c:pt>
                <c:pt idx="97">
                  <c:v>2107</c:v>
                </c:pt>
                <c:pt idx="98">
                  <c:v>2108</c:v>
                </c:pt>
                <c:pt idx="99">
                  <c:v>2109</c:v>
                </c:pt>
              </c:numCache>
            </c:numRef>
          </c:xVal>
          <c:yVal>
            <c:numRef>
              <c:f>'3.9 Subst in Gustavsson 2017'!$BF$26:$BF$124</c:f>
              <c:numCache>
                <c:formatCode>0.0</c:formatCode>
                <c:ptCount val="99"/>
                <c:pt idx="0">
                  <c:v>10.605295127178138</c:v>
                </c:pt>
                <c:pt idx="1">
                  <c:v>17.757774843020599</c:v>
                </c:pt>
                <c:pt idx="2">
                  <c:v>24.81914786203528</c:v>
                </c:pt>
                <c:pt idx="3">
                  <c:v>30.625460220952206</c:v>
                </c:pt>
                <c:pt idx="4">
                  <c:v>34.73851800334343</c:v>
                </c:pt>
                <c:pt idx="5">
                  <c:v>33.078756907068168</c:v>
                </c:pt>
                <c:pt idx="6">
                  <c:v>31.577523192701491</c:v>
                </c:pt>
                <c:pt idx="7">
                  <c:v>29.543828722804662</c:v>
                </c:pt>
                <c:pt idx="8">
                  <c:v>26.7349370786999</c:v>
                </c:pt>
                <c:pt idx="9">
                  <c:v>23.405624685761836</c:v>
                </c:pt>
                <c:pt idx="10">
                  <c:v>11.218225893443076</c:v>
                </c:pt>
                <c:pt idx="11">
                  <c:v>1.992164237351389</c:v>
                </c:pt>
                <c:pt idx="12">
                  <c:v>-10.841763243939496</c:v>
                </c:pt>
                <c:pt idx="13">
                  <c:v>-24.021324569783459</c:v>
                </c:pt>
                <c:pt idx="14">
                  <c:v>-37.884272616454297</c:v>
                </c:pt>
                <c:pt idx="15">
                  <c:v>-55.547544513953056</c:v>
                </c:pt>
                <c:pt idx="16">
                  <c:v>-71.663392221713039</c:v>
                </c:pt>
                <c:pt idx="17">
                  <c:v>-86.76443531272146</c:v>
                </c:pt>
                <c:pt idx="18">
                  <c:v>-105.33875810505899</c:v>
                </c:pt>
                <c:pt idx="19">
                  <c:v>-124.31627434258209</c:v>
                </c:pt>
                <c:pt idx="20">
                  <c:v>-136.88012613192652</c:v>
                </c:pt>
                <c:pt idx="21">
                  <c:v>-149.89083941906009</c:v>
                </c:pt>
                <c:pt idx="22">
                  <c:v>-163.17283245207392</c:v>
                </c:pt>
                <c:pt idx="23">
                  <c:v>-181.04415623772661</c:v>
                </c:pt>
                <c:pt idx="24">
                  <c:v>-198.53413647396462</c:v>
                </c:pt>
                <c:pt idx="25">
                  <c:v>-209.76966451826186</c:v>
                </c:pt>
                <c:pt idx="26">
                  <c:v>-221.2540094737866</c:v>
                </c:pt>
                <c:pt idx="27">
                  <c:v>-229.69152849328998</c:v>
                </c:pt>
                <c:pt idx="28">
                  <c:v>-237.13646743249046</c:v>
                </c:pt>
                <c:pt idx="29">
                  <c:v>-242.26921178456502</c:v>
                </c:pt>
                <c:pt idx="30">
                  <c:v>-243.95534036689494</c:v>
                </c:pt>
                <c:pt idx="31">
                  <c:v>-244.20690593952065</c:v>
                </c:pt>
                <c:pt idx="32">
                  <c:v>-246.86697155739296</c:v>
                </c:pt>
                <c:pt idx="33">
                  <c:v>-247.86416586966726</c:v>
                </c:pt>
                <c:pt idx="34">
                  <c:v>-249.1959371464751</c:v>
                </c:pt>
                <c:pt idx="35">
                  <c:v>-252.71688765978519</c:v>
                </c:pt>
                <c:pt idx="36">
                  <c:v>-251.69984236367543</c:v>
                </c:pt>
                <c:pt idx="37">
                  <c:v>-253.97657238379483</c:v>
                </c:pt>
                <c:pt idx="38">
                  <c:v>-254.70384663412079</c:v>
                </c:pt>
                <c:pt idx="39">
                  <c:v>-259.63822469754967</c:v>
                </c:pt>
                <c:pt idx="40">
                  <c:v>-262.05915955771854</c:v>
                </c:pt>
                <c:pt idx="41">
                  <c:v>-262.87562869503364</c:v>
                </c:pt>
                <c:pt idx="42">
                  <c:v>-257.95954269693516</c:v>
                </c:pt>
                <c:pt idx="43">
                  <c:v>-261.38957710231392</c:v>
                </c:pt>
                <c:pt idx="44">
                  <c:v>-260.18175256758519</c:v>
                </c:pt>
                <c:pt idx="45">
                  <c:v>-259.83627708196485</c:v>
                </c:pt>
                <c:pt idx="46">
                  <c:v>-254.42047175724596</c:v>
                </c:pt>
                <c:pt idx="47">
                  <c:v>-258.06399977619424</c:v>
                </c:pt>
                <c:pt idx="48">
                  <c:v>-258.62042828010686</c:v>
                </c:pt>
                <c:pt idx="49">
                  <c:v>-256.85667889908979</c:v>
                </c:pt>
                <c:pt idx="50">
                  <c:v>-250.54964939357643</c:v>
                </c:pt>
                <c:pt idx="51">
                  <c:v>-249.70175708177572</c:v>
                </c:pt>
                <c:pt idx="52">
                  <c:v>-243.91725082567245</c:v>
                </c:pt>
                <c:pt idx="53">
                  <c:v>-241.77802310438523</c:v>
                </c:pt>
                <c:pt idx="54">
                  <c:v>-236.0169852499269</c:v>
                </c:pt>
                <c:pt idx="55">
                  <c:v>-233.5929789912866</c:v>
                </c:pt>
                <c:pt idx="56">
                  <c:v>-231.67577779631199</c:v>
                </c:pt>
                <c:pt idx="57">
                  <c:v>-228.09808583849463</c:v>
                </c:pt>
                <c:pt idx="58">
                  <c:v>-230.92369303737095</c:v>
                </c:pt>
                <c:pt idx="59">
                  <c:v>-230.89167568387393</c:v>
                </c:pt>
                <c:pt idx="60">
                  <c:v>-234.64010640411607</c:v>
                </c:pt>
                <c:pt idx="61">
                  <c:v>-234.15411387936513</c:v>
                </c:pt>
                <c:pt idx="62">
                  <c:v>-227.04222522078612</c:v>
                </c:pt>
                <c:pt idx="63">
                  <c:v>-220.34274032188677</c:v>
                </c:pt>
                <c:pt idx="64">
                  <c:v>-216.46047495217576</c:v>
                </c:pt>
                <c:pt idx="65">
                  <c:v>-209.06176462458922</c:v>
                </c:pt>
                <c:pt idx="66">
                  <c:v>-207.10936294823728</c:v>
                </c:pt>
                <c:pt idx="67">
                  <c:v>-205.07545222243192</c:v>
                </c:pt>
                <c:pt idx="68">
                  <c:v>-200.36056398730435</c:v>
                </c:pt>
                <c:pt idx="69">
                  <c:v>-196.35857099594276</c:v>
                </c:pt>
                <c:pt idx="70">
                  <c:v>-186.05611508342304</c:v>
                </c:pt>
                <c:pt idx="71">
                  <c:v>-174.67636201539477</c:v>
                </c:pt>
                <c:pt idx="72">
                  <c:v>-161.15450804716926</c:v>
                </c:pt>
                <c:pt idx="73">
                  <c:v>-145.05631362016561</c:v>
                </c:pt>
                <c:pt idx="74">
                  <c:v>-135.35435024931965</c:v>
                </c:pt>
                <c:pt idx="75">
                  <c:v>-122.73192177554682</c:v>
                </c:pt>
                <c:pt idx="76">
                  <c:v>-110.155090077187</c:v>
                </c:pt>
                <c:pt idx="77">
                  <c:v>-97.50501924788793</c:v>
                </c:pt>
                <c:pt idx="78">
                  <c:v>-79.39823137918836</c:v>
                </c:pt>
                <c:pt idx="79">
                  <c:v>-65.405180509086492</c:v>
                </c:pt>
                <c:pt idx="80">
                  <c:v>-55.835131706482713</c:v>
                </c:pt>
                <c:pt idx="81">
                  <c:v>-41.02794654271257</c:v>
                </c:pt>
                <c:pt idx="82">
                  <c:v>-27.998157190985125</c:v>
                </c:pt>
                <c:pt idx="83">
                  <c:v>-9.917543850202506</c:v>
                </c:pt>
                <c:pt idx="84">
                  <c:v>1.2172578815617641</c:v>
                </c:pt>
                <c:pt idx="85">
                  <c:v>10.85094917401571</c:v>
                </c:pt>
                <c:pt idx="86">
                  <c:v>12.079852083562741</c:v>
                </c:pt>
                <c:pt idx="87">
                  <c:v>15.489620998011389</c:v>
                </c:pt>
                <c:pt idx="88">
                  <c:v>16.473452539409067</c:v>
                </c:pt>
                <c:pt idx="89">
                  <c:v>20.975206812738548</c:v>
                </c:pt>
                <c:pt idx="90">
                  <c:v>23.875457447337951</c:v>
                </c:pt>
                <c:pt idx="91">
                  <c:v>28.988809518552188</c:v>
                </c:pt>
                <c:pt idx="92">
                  <c:v>36.268004497900009</c:v>
                </c:pt>
                <c:pt idx="93">
                  <c:v>45.677887122776013</c:v>
                </c:pt>
                <c:pt idx="94">
                  <c:v>55.236386782978443</c:v>
                </c:pt>
                <c:pt idx="95">
                  <c:v>63.657776847387865</c:v>
                </c:pt>
                <c:pt idx="96">
                  <c:v>71.883142601392024</c:v>
                </c:pt>
                <c:pt idx="97">
                  <c:v>79.933152367243835</c:v>
                </c:pt>
                <c:pt idx="98">
                  <c:v>101.58860549642796</c:v>
                </c:pt>
              </c:numCache>
            </c:numRef>
          </c:yVal>
          <c:smooth val="0"/>
          <c:extLst>
            <c:ext xmlns:c16="http://schemas.microsoft.com/office/drawing/2014/chart" uri="{C3380CC4-5D6E-409C-BE32-E72D297353CC}">
              <c16:uniqueId val="{00000004-6B39-4930-82E6-93E6147A51CD}"/>
            </c:ext>
          </c:extLst>
        </c:ser>
        <c:dLbls>
          <c:showLegendKey val="0"/>
          <c:showVal val="0"/>
          <c:showCatName val="0"/>
          <c:showSerName val="0"/>
          <c:showPercent val="0"/>
          <c:showBubbleSize val="0"/>
        </c:dLbls>
        <c:axId val="314946352"/>
        <c:axId val="1529506863"/>
      </c:scatterChart>
      <c:valAx>
        <c:axId val="314946352"/>
        <c:scaling>
          <c:orientation val="minMax"/>
          <c:max val="2109"/>
          <c:min val="20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9506863"/>
        <c:crosses val="autoZero"/>
        <c:crossBetween val="midCat"/>
      </c:valAx>
      <c:valAx>
        <c:axId val="1529506863"/>
        <c:scaling>
          <c:orientation val="minMax"/>
          <c:max val="500"/>
          <c:min val="-35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4946352"/>
        <c:crosses val="autoZero"/>
        <c:crossBetween val="midCat"/>
      </c:valAx>
    </c:plotArea>
    <c:legend>
      <c:legendPos val="r"/>
      <c:layout>
        <c:manualLayout>
          <c:xMode val="edge"/>
          <c:yMode val="edge"/>
          <c:x val="0.13511588151554318"/>
          <c:y val="0.57658967871108613"/>
          <c:w val="0.43069969681988485"/>
          <c:h val="0.1398729358556095"/>
        </c:manualLayout>
      </c:layout>
      <c:overlay val="0"/>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1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5.xml.rels><?xml version="1.0" encoding="UTF-8" standalone="yes"?>
<Relationships xmlns="http://schemas.openxmlformats.org/package/2006/relationships"><Relationship Id="rId8" Type="http://schemas.openxmlformats.org/officeDocument/2006/relationships/chart" Target="../charts/chart17.xml"/><Relationship Id="rId13" Type="http://schemas.openxmlformats.org/officeDocument/2006/relationships/chart" Target="../charts/chart22.xml"/><Relationship Id="rId18" Type="http://schemas.openxmlformats.org/officeDocument/2006/relationships/chart" Target="../charts/chart27.xml"/><Relationship Id="rId3" Type="http://schemas.openxmlformats.org/officeDocument/2006/relationships/chart" Target="../charts/chart12.xml"/><Relationship Id="rId7" Type="http://schemas.openxmlformats.org/officeDocument/2006/relationships/chart" Target="../charts/chart16.xml"/><Relationship Id="rId12" Type="http://schemas.openxmlformats.org/officeDocument/2006/relationships/chart" Target="../charts/chart21.xml"/><Relationship Id="rId17" Type="http://schemas.openxmlformats.org/officeDocument/2006/relationships/chart" Target="../charts/chart26.xml"/><Relationship Id="rId2" Type="http://schemas.openxmlformats.org/officeDocument/2006/relationships/chart" Target="../charts/chart11.xml"/><Relationship Id="rId16" Type="http://schemas.openxmlformats.org/officeDocument/2006/relationships/chart" Target="../charts/chart25.xml"/><Relationship Id="rId1" Type="http://schemas.openxmlformats.org/officeDocument/2006/relationships/chart" Target="../charts/chart10.xml"/><Relationship Id="rId6" Type="http://schemas.openxmlformats.org/officeDocument/2006/relationships/chart" Target="../charts/chart15.xml"/><Relationship Id="rId11" Type="http://schemas.openxmlformats.org/officeDocument/2006/relationships/chart" Target="../charts/chart20.xml"/><Relationship Id="rId5" Type="http://schemas.openxmlformats.org/officeDocument/2006/relationships/chart" Target="../charts/chart14.xml"/><Relationship Id="rId15" Type="http://schemas.openxmlformats.org/officeDocument/2006/relationships/chart" Target="../charts/chart24.xml"/><Relationship Id="rId10" Type="http://schemas.openxmlformats.org/officeDocument/2006/relationships/chart" Target="../charts/chart19.xml"/><Relationship Id="rId19" Type="http://schemas.openxmlformats.org/officeDocument/2006/relationships/chart" Target="../charts/chart28.xml"/><Relationship Id="rId4" Type="http://schemas.openxmlformats.org/officeDocument/2006/relationships/chart" Target="../charts/chart13.xml"/><Relationship Id="rId9" Type="http://schemas.openxmlformats.org/officeDocument/2006/relationships/chart" Target="../charts/chart18.xml"/><Relationship Id="rId14"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2</xdr:col>
      <xdr:colOff>31750</xdr:colOff>
      <xdr:row>1</xdr:row>
      <xdr:rowOff>177802</xdr:rowOff>
    </xdr:from>
    <xdr:to>
      <xdr:col>13</xdr:col>
      <xdr:colOff>196849</xdr:colOff>
      <xdr:row>10</xdr:row>
      <xdr:rowOff>44450</xdr:rowOff>
    </xdr:to>
    <xdr:sp macro="" textlink="">
      <xdr:nvSpPr>
        <xdr:cNvPr id="2" name="TextBox 1">
          <a:extLst>
            <a:ext uri="{FF2B5EF4-FFF2-40B4-BE49-F238E27FC236}">
              <a16:creationId xmlns:a16="http://schemas.microsoft.com/office/drawing/2014/main" id="{D8C9D1E0-2595-4AF7-83F7-641C89D5E34D}"/>
            </a:ext>
          </a:extLst>
        </xdr:cNvPr>
        <xdr:cNvSpPr txBox="1"/>
      </xdr:nvSpPr>
      <xdr:spPr>
        <a:xfrm>
          <a:off x="1250950" y="361952"/>
          <a:ext cx="8762999" cy="15239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Supplementary information</a:t>
          </a:r>
          <a:r>
            <a:rPr lang="en-US" sz="1400" b="0" i="0" u="none" strike="noStrike">
              <a:solidFill>
                <a:schemeClr val="dk1"/>
              </a:solidFill>
              <a:effectLst/>
              <a:latin typeface="+mn-lt"/>
              <a:ea typeface="+mn-ea"/>
              <a:cs typeface="+mn-cs"/>
            </a:rPr>
            <a:t>   </a:t>
          </a:r>
        </a:p>
        <a:p>
          <a:r>
            <a:rPr lang="en-US" sz="1400" b="0" i="0" u="none" strike="noStrike">
              <a:solidFill>
                <a:schemeClr val="dk1"/>
              </a:solidFill>
              <a:effectLst/>
              <a:latin typeface="+mn-lt"/>
              <a:ea typeface="+mn-ea"/>
              <a:cs typeface="+mn-cs"/>
            </a:rPr>
            <a:t>Englund, G, Eggers, J. Jonsson, B-G., Schulte, M. and Skytt, T.  Why we disagree about the climate impact of forestry – a quantitative study of Swedish research. Submitted to Environmental Management </a:t>
          </a:r>
          <a:r>
            <a:rPr lang="en-US" sz="1400">
              <a:effectLst/>
            </a:rPr>
            <a:t> </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Corresponding author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Göran Englund, Department of Ecology and Environmental Science, Umeå University, Umeå, Sweden</a:t>
          </a:r>
        </a:p>
        <a:p>
          <a:r>
            <a:rPr lang="en-US" sz="1100">
              <a:solidFill>
                <a:schemeClr val="dk1"/>
              </a:solidFill>
              <a:effectLst/>
              <a:latin typeface="+mn-lt"/>
              <a:ea typeface="+mn-ea"/>
              <a:cs typeface="+mn-cs"/>
            </a:rPr>
            <a:t>E-mail: </a:t>
          </a:r>
          <a:r>
            <a:rPr lang="en-US" sz="1100" u="sng">
              <a:solidFill>
                <a:schemeClr val="dk1"/>
              </a:solidFill>
              <a:effectLst/>
              <a:latin typeface="+mn-lt"/>
              <a:ea typeface="+mn-ea"/>
              <a:cs typeface="+mn-cs"/>
              <a:hlinkClick xmlns:r="http://schemas.openxmlformats.org/officeDocument/2006/relationships" r:id=""/>
            </a:rPr>
            <a:t>goran.englund@umu.se</a:t>
          </a:r>
          <a:r>
            <a:rPr lang="en-US" sz="1100">
              <a:solidFill>
                <a:schemeClr val="dk1"/>
              </a:solidFill>
              <a:effectLst/>
              <a:latin typeface="+mn-lt"/>
              <a:ea typeface="+mn-ea"/>
              <a:cs typeface="+mn-cs"/>
            </a:rPr>
            <a:t>, Phone: +46702451038, Orcid-ID:</a:t>
          </a:r>
          <a:r>
            <a:rPr lang="en-US" sz="1100" b="1">
              <a:solidFill>
                <a:schemeClr val="dk1"/>
              </a:solidFill>
              <a:effectLst/>
              <a:latin typeface="+mn-lt"/>
              <a:ea typeface="+mn-ea"/>
              <a:cs typeface="+mn-cs"/>
            </a:rPr>
            <a:t> </a:t>
          </a:r>
          <a:r>
            <a:rPr lang="en-US" sz="1100" u="sng">
              <a:solidFill>
                <a:schemeClr val="dk1"/>
              </a:solidFill>
              <a:effectLst/>
              <a:latin typeface="+mn-lt"/>
              <a:ea typeface="+mn-ea"/>
              <a:cs typeface="+mn-cs"/>
              <a:hlinkClick xmlns:r="http://schemas.openxmlformats.org/officeDocument/2006/relationships" r:id=""/>
            </a:rPr>
            <a:t>https://orcid.org/</a:t>
          </a:r>
          <a:r>
            <a:rPr lang="en-US" sz="1100">
              <a:solidFill>
                <a:schemeClr val="dk1"/>
              </a:solidFill>
              <a:effectLst/>
              <a:latin typeface="+mn-lt"/>
              <a:ea typeface="+mn-ea"/>
              <a:cs typeface="+mn-cs"/>
            </a:rPr>
            <a:t>0000-0001-5634-8602 </a:t>
          </a:r>
        </a:p>
        <a:p>
          <a:endParaRPr lang="en-US"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57150</xdr:colOff>
      <xdr:row>0</xdr:row>
      <xdr:rowOff>57151</xdr:rowOff>
    </xdr:from>
    <xdr:to>
      <xdr:col>9</xdr:col>
      <xdr:colOff>56046</xdr:colOff>
      <xdr:row>8</xdr:row>
      <xdr:rowOff>152401</xdr:rowOff>
    </xdr:to>
    <xdr:sp macro="" textlink="">
      <xdr:nvSpPr>
        <xdr:cNvPr id="2" name="TextBox 1">
          <a:extLst>
            <a:ext uri="{FF2B5EF4-FFF2-40B4-BE49-F238E27FC236}">
              <a16:creationId xmlns:a16="http://schemas.microsoft.com/office/drawing/2014/main" id="{A79F01A7-5F8F-4554-87B2-1A3DDD6F851E}"/>
            </a:ext>
          </a:extLst>
        </xdr:cNvPr>
        <xdr:cNvSpPr txBox="1"/>
      </xdr:nvSpPr>
      <xdr:spPr>
        <a:xfrm>
          <a:off x="666750" y="57151"/>
          <a:ext cx="6533046"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Read me, stump harvest</a:t>
          </a:r>
        </a:p>
        <a:p>
          <a:r>
            <a:rPr lang="en-US" sz="1100" b="0" i="0" u="none" strike="noStrike">
              <a:solidFill>
                <a:schemeClr val="dk1"/>
              </a:solidFill>
              <a:effectLst/>
              <a:latin typeface="+mn-lt"/>
              <a:ea typeface="+mn-ea"/>
              <a:cs typeface="+mn-cs"/>
            </a:rPr>
            <a:t>BAU: no stump harvest</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Realistic</a:t>
          </a:r>
          <a:r>
            <a:rPr lang="en-US" sz="1100" b="0" i="0" u="none" strike="noStrike" baseline="0">
              <a:solidFill>
                <a:schemeClr val="dk1"/>
              </a:solidFill>
              <a:effectLst/>
              <a:latin typeface="+mn-lt"/>
              <a:ea typeface="+mn-ea"/>
              <a:cs typeface="+mn-cs"/>
            </a:rPr>
            <a:t> potential scenario: </a:t>
          </a:r>
          <a:r>
            <a:rPr lang="en-US" sz="1100" b="0" i="0" u="none" strike="noStrike">
              <a:solidFill>
                <a:schemeClr val="dk1"/>
              </a:solidFill>
              <a:effectLst/>
              <a:latin typeface="+mn-lt"/>
              <a:ea typeface="+mn-ea"/>
              <a:cs typeface="+mn-cs"/>
            </a:rPr>
            <a:t>Harvest stumps on 7.5% of the total area harvested. Save decidious stumps and 20% of coniferous stumps. No stump harvest on wet and moist soils</a:t>
          </a:r>
        </a:p>
        <a:p>
          <a:endParaRPr lang="en-US" sz="1100" b="0" i="0" u="none" strike="noStrike">
            <a:solidFill>
              <a:schemeClr val="dk1"/>
            </a:solidFill>
            <a:effectLst/>
            <a:latin typeface="+mn-lt"/>
            <a:ea typeface="+mn-ea"/>
            <a:cs typeface="+mn-cs"/>
          </a:endParaRPr>
        </a:p>
        <a:p>
          <a:r>
            <a:rPr lang="en-US" sz="1100" b="0" i="0">
              <a:solidFill>
                <a:schemeClr val="dk1"/>
              </a:solidFill>
              <a:effectLst/>
              <a:latin typeface="+mn-lt"/>
              <a:ea typeface="+mn-ea"/>
              <a:cs typeface="+mn-cs"/>
            </a:rPr>
            <a:t>For the Production scenario in </a:t>
          </a:r>
          <a:r>
            <a:rPr lang="en-US" sz="1100" b="0" i="0" u="none" strike="noStrike">
              <a:solidFill>
                <a:schemeClr val="dk1"/>
              </a:solidFill>
              <a:effectLst/>
              <a:latin typeface="+mn-lt"/>
              <a:ea typeface="+mn-ea"/>
              <a:cs typeface="+mn-cs"/>
            </a:rPr>
            <a:t>Gustavsson et al. 2017 we replicated</a:t>
          </a:r>
          <a:r>
            <a:rPr lang="en-US" sz="1100" b="0" i="0" u="none" strike="noStrike" baseline="0">
              <a:solidFill>
                <a:schemeClr val="dk1"/>
              </a:solidFill>
              <a:effectLst/>
              <a:latin typeface="+mn-lt"/>
              <a:ea typeface="+mn-ea"/>
              <a:cs typeface="+mn-cs"/>
            </a:rPr>
            <a:t> the actual harvest level used, which was 26 TWh/year for Sweden according to data provided by the authors, corresponding to 0,23 ton DM/ha/year</a:t>
          </a:r>
        </a:p>
        <a:p>
          <a:endParaRPr lang="en-US" sz="1100"/>
        </a:p>
      </xdr:txBody>
    </xdr:sp>
    <xdr:clientData/>
  </xdr:twoCellAnchor>
  <xdr:twoCellAnchor editAs="oneCell">
    <xdr:from>
      <xdr:col>14</xdr:col>
      <xdr:colOff>62559</xdr:colOff>
      <xdr:row>3</xdr:row>
      <xdr:rowOff>34235</xdr:rowOff>
    </xdr:from>
    <xdr:to>
      <xdr:col>23</xdr:col>
      <xdr:colOff>350670</xdr:colOff>
      <xdr:row>46</xdr:row>
      <xdr:rowOff>26784</xdr:rowOff>
    </xdr:to>
    <xdr:pic>
      <xdr:nvPicPr>
        <xdr:cNvPr id="4" name="Picture 3">
          <a:extLst>
            <a:ext uri="{FF2B5EF4-FFF2-40B4-BE49-F238E27FC236}">
              <a16:creationId xmlns:a16="http://schemas.microsoft.com/office/drawing/2014/main" id="{CE68736A-8A55-4825-8491-05A3800BAE3C}"/>
            </a:ext>
          </a:extLst>
        </xdr:cNvPr>
        <xdr:cNvPicPr>
          <a:picLocks noChangeAspect="1"/>
        </xdr:cNvPicPr>
      </xdr:nvPicPr>
      <xdr:blipFill>
        <a:blip xmlns:r="http://schemas.openxmlformats.org/officeDocument/2006/relationships" r:embed="rId1"/>
        <a:stretch>
          <a:fillRect/>
        </a:stretch>
      </xdr:blipFill>
      <xdr:spPr>
        <a:xfrm>
          <a:off x="8596959" y="586685"/>
          <a:ext cx="5780861" cy="7910999"/>
        </a:xfrm>
        <a:prstGeom prst="rect">
          <a:avLst/>
        </a:prstGeom>
      </xdr:spPr>
    </xdr:pic>
    <xdr:clientData/>
  </xdr:twoCellAnchor>
  <xdr:twoCellAnchor>
    <xdr:from>
      <xdr:col>14</xdr:col>
      <xdr:colOff>128038</xdr:colOff>
      <xdr:row>1</xdr:row>
      <xdr:rowOff>0</xdr:rowOff>
    </xdr:from>
    <xdr:to>
      <xdr:col>23</xdr:col>
      <xdr:colOff>255177</xdr:colOff>
      <xdr:row>3</xdr:row>
      <xdr:rowOff>6350</xdr:rowOff>
    </xdr:to>
    <xdr:sp macro="" textlink="">
      <xdr:nvSpPr>
        <xdr:cNvPr id="5" name="TextBox 4">
          <a:extLst>
            <a:ext uri="{FF2B5EF4-FFF2-40B4-BE49-F238E27FC236}">
              <a16:creationId xmlns:a16="http://schemas.microsoft.com/office/drawing/2014/main" id="{F5282E16-2D0C-4661-AD20-D1D5038A0F4E}"/>
            </a:ext>
          </a:extLst>
        </xdr:cNvPr>
        <xdr:cNvSpPr txBox="1"/>
      </xdr:nvSpPr>
      <xdr:spPr>
        <a:xfrm>
          <a:off x="8662438" y="184150"/>
          <a:ext cx="5613539" cy="37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Skogsstyrelsen 2023,</a:t>
          </a:r>
          <a:r>
            <a:rPr lang="en-US"/>
            <a:t> </a:t>
          </a:r>
          <a:r>
            <a:rPr lang="en-US" sz="1100" b="0" i="0" u="none" strike="noStrike">
              <a:solidFill>
                <a:schemeClr val="dk1"/>
              </a:solidFill>
              <a:effectLst/>
              <a:latin typeface="+mn-lt"/>
              <a:ea typeface="+mn-ea"/>
              <a:cs typeface="+mn-cs"/>
            </a:rPr>
            <a:t>https://www.skogsstyrelsen.se/bruka-skog/avverkning/stubbskord/</a:t>
          </a:r>
          <a:r>
            <a:rPr lang="en-US"/>
            <a:t> </a:t>
          </a:r>
        </a:p>
        <a:p>
          <a:endParaRPr lang="en-US" sz="1100"/>
        </a:p>
      </xdr:txBody>
    </xdr:sp>
    <xdr:clientData/>
  </xdr:twoCellAnchor>
  <xdr:twoCellAnchor editAs="oneCell">
    <xdr:from>
      <xdr:col>24</xdr:col>
      <xdr:colOff>0</xdr:colOff>
      <xdr:row>2</xdr:row>
      <xdr:rowOff>0</xdr:rowOff>
    </xdr:from>
    <xdr:to>
      <xdr:col>33</xdr:col>
      <xdr:colOff>374354</xdr:colOff>
      <xdr:row>51</xdr:row>
      <xdr:rowOff>105327</xdr:rowOff>
    </xdr:to>
    <xdr:pic>
      <xdr:nvPicPr>
        <xdr:cNvPr id="6" name="Picture 5">
          <a:extLst>
            <a:ext uri="{FF2B5EF4-FFF2-40B4-BE49-F238E27FC236}">
              <a16:creationId xmlns:a16="http://schemas.microsoft.com/office/drawing/2014/main" id="{496F55BD-C2DB-404A-B17B-DAD71C8E814F}"/>
            </a:ext>
          </a:extLst>
        </xdr:cNvPr>
        <xdr:cNvPicPr>
          <a:picLocks noChangeAspect="1"/>
        </xdr:cNvPicPr>
      </xdr:nvPicPr>
      <xdr:blipFill rotWithShape="1">
        <a:blip xmlns:r="http://schemas.openxmlformats.org/officeDocument/2006/relationships" r:embed="rId2"/>
        <a:srcRect l="28401" t="5281" r="53719" b="24276"/>
        <a:stretch/>
      </xdr:blipFill>
      <xdr:spPr>
        <a:xfrm>
          <a:off x="16287750" y="361950"/>
          <a:ext cx="5857579" cy="897627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183460</xdr:colOff>
      <xdr:row>0</xdr:row>
      <xdr:rowOff>162179</xdr:rowOff>
    </xdr:from>
    <xdr:to>
      <xdr:col>4</xdr:col>
      <xdr:colOff>410956</xdr:colOff>
      <xdr:row>10</xdr:row>
      <xdr:rowOff>62120</xdr:rowOff>
    </xdr:to>
    <xdr:sp macro="" textlink="">
      <xdr:nvSpPr>
        <xdr:cNvPr id="3" name="TextBox 2">
          <a:extLst>
            <a:ext uri="{FF2B5EF4-FFF2-40B4-BE49-F238E27FC236}">
              <a16:creationId xmlns:a16="http://schemas.microsoft.com/office/drawing/2014/main" id="{4DCC9562-B90C-40C9-B7DC-051557FC57E9}"/>
            </a:ext>
          </a:extLst>
        </xdr:cNvPr>
        <xdr:cNvSpPr txBox="1"/>
      </xdr:nvSpPr>
      <xdr:spPr>
        <a:xfrm>
          <a:off x="183460" y="162179"/>
          <a:ext cx="6118501" cy="16599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Read me</a:t>
          </a:r>
        </a:p>
        <a:p>
          <a:r>
            <a:rPr lang="en-US" sz="1100" b="0"/>
            <a:t>For the BAU scenario:</a:t>
          </a:r>
          <a:r>
            <a:rPr lang="en-US" sz="1100" b="0" baseline="0"/>
            <a:t> </a:t>
          </a:r>
          <a:r>
            <a:rPr lang="en-US" sz="1100" b="0"/>
            <a:t>Extract biofuels from harvest residues</a:t>
          </a:r>
          <a:r>
            <a:rPr lang="en-US" sz="1100" b="1"/>
            <a:t> </a:t>
          </a:r>
          <a:r>
            <a:rPr lang="en-US" sz="1100" b="0"/>
            <a:t>corresponding to 9 TWh for the whole of Sweden (average for 2018-2022), which is 1,84 Mton DM/year and 0.078 ton DM/ha/year</a:t>
          </a:r>
          <a:endParaRPr lang="en-US" sz="1100"/>
        </a:p>
        <a:p>
          <a:r>
            <a:rPr lang="en-US" sz="1100"/>
            <a:t>Realstic potential according to the Forest Research Institute (2023) =21,1 TWh/year, which correspond to  0,18 </a:t>
          </a:r>
          <a:r>
            <a:rPr lang="en-US" sz="1100" baseline="0"/>
            <a:t> ton DM/ha/year. The realized harvest in Gustavsson et al 2017, according to data provided by the authors ,</a:t>
          </a:r>
          <a:r>
            <a:rPr lang="en-US" sz="1100"/>
            <a:t>49.5 TWh/year, which is 0,43 ton DM/ha/year</a:t>
          </a:r>
        </a:p>
        <a:p>
          <a:endParaRPr lang="en-US" sz="1100" baseline="0"/>
        </a:p>
      </xdr:txBody>
    </xdr:sp>
    <xdr:clientData/>
  </xdr:twoCellAnchor>
  <xdr:twoCellAnchor editAs="oneCell">
    <xdr:from>
      <xdr:col>0</xdr:col>
      <xdr:colOff>607569</xdr:colOff>
      <xdr:row>25</xdr:row>
      <xdr:rowOff>293555</xdr:rowOff>
    </xdr:from>
    <xdr:to>
      <xdr:col>7</xdr:col>
      <xdr:colOff>792217</xdr:colOff>
      <xdr:row>81</xdr:row>
      <xdr:rowOff>38694</xdr:rowOff>
    </xdr:to>
    <xdr:pic>
      <xdr:nvPicPr>
        <xdr:cNvPr id="8" name="Picture 7">
          <a:extLst>
            <a:ext uri="{FF2B5EF4-FFF2-40B4-BE49-F238E27FC236}">
              <a16:creationId xmlns:a16="http://schemas.microsoft.com/office/drawing/2014/main" id="{F54E5C03-D5A1-4891-983A-1649DBE665D2}"/>
            </a:ext>
          </a:extLst>
        </xdr:cNvPr>
        <xdr:cNvPicPr>
          <a:picLocks noChangeAspect="1"/>
        </xdr:cNvPicPr>
      </xdr:nvPicPr>
      <xdr:blipFill rotWithShape="1">
        <a:blip xmlns:r="http://schemas.openxmlformats.org/officeDocument/2006/relationships" r:embed="rId1"/>
        <a:srcRect l="35108" t="4223" r="52381" b="49787"/>
        <a:stretch/>
      </xdr:blipFill>
      <xdr:spPr>
        <a:xfrm>
          <a:off x="607569" y="9093827"/>
          <a:ext cx="6878376" cy="995428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406400</xdr:colOff>
      <xdr:row>4</xdr:row>
      <xdr:rowOff>19050</xdr:rowOff>
    </xdr:from>
    <xdr:to>
      <xdr:col>8</xdr:col>
      <xdr:colOff>50800</xdr:colOff>
      <xdr:row>21</xdr:row>
      <xdr:rowOff>95250</xdr:rowOff>
    </xdr:to>
    <xdr:sp macro="" textlink="">
      <xdr:nvSpPr>
        <xdr:cNvPr id="2" name="TextBox 1">
          <a:extLst>
            <a:ext uri="{FF2B5EF4-FFF2-40B4-BE49-F238E27FC236}">
              <a16:creationId xmlns:a16="http://schemas.microsoft.com/office/drawing/2014/main" id="{437DC721-BBB8-4340-87D4-F6250B0CDE16}"/>
            </a:ext>
          </a:extLst>
        </xdr:cNvPr>
        <xdr:cNvSpPr txBox="1"/>
      </xdr:nvSpPr>
      <xdr:spPr>
        <a:xfrm>
          <a:off x="406400" y="781050"/>
          <a:ext cx="4521200" cy="3362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Read me</a:t>
          </a:r>
          <a:r>
            <a:rPr lang="en-US" sz="1100" b="0" i="0" u="none" strike="noStrike">
              <a:solidFill>
                <a:schemeClr val="dk1"/>
              </a:solidFill>
              <a:effectLst/>
              <a:latin typeface="+mn-lt"/>
              <a:ea typeface="+mn-ea"/>
              <a:cs typeface="+mn-cs"/>
            </a:rPr>
            <a:t> </a:t>
          </a:r>
          <a:r>
            <a:rPr lang="en-US"/>
            <a:t>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Here we explain how we estimated the value 0.42 ton C/ton C for the substitution level in Lundmark et al. (2014). A “pure” substitution effect was not provided in the text by Lundmark but it was possible to extract this information for </a:t>
          </a:r>
          <a:r>
            <a:rPr lang="en-US" sz="1100" b="0"/>
            <a:t>the baseline scenario in Lundmark et al. (2014)  using the following steps</a:t>
          </a:r>
        </a:p>
        <a:p>
          <a:r>
            <a:rPr lang="en-US" sz="1100" b="0"/>
            <a:t>-  Average values for the period 1990-2105 for substitution and pool changes were extracted from figure 3c</a:t>
          </a:r>
        </a:p>
        <a:p>
          <a:r>
            <a:rPr lang="en-US" sz="1100" b="0"/>
            <a:t>- The proportion of the calculated emission reduction that is substitution is 70%</a:t>
          </a:r>
        </a:p>
        <a:p>
          <a:r>
            <a:rPr lang="en-US" sz="1100" b="0"/>
            <a:t>- Lundmark report that the total</a:t>
          </a:r>
          <a:r>
            <a:rPr lang="en-US" sz="1100" b="0" baseline="0"/>
            <a:t> amount of avoided emissions per harvested m3 is 470 kg</a:t>
          </a:r>
        </a:p>
        <a:p>
          <a:r>
            <a:rPr lang="en-US" sz="1100" b="0" baseline="0"/>
            <a:t>- 70% of this amount is 0,33 ton/m3</a:t>
          </a:r>
        </a:p>
        <a:p>
          <a:r>
            <a:rPr lang="en-US" sz="1100" b="0" baseline="0"/>
            <a:t>- Which correspond to 0,42 ton CO2 avoided emissions/ ton CO2 harvested</a:t>
          </a:r>
        </a:p>
        <a:p>
          <a:endParaRPr lang="en-US" sz="1100" b="0" baseline="0"/>
        </a:p>
        <a:p>
          <a:r>
            <a:rPr lang="en-US" sz="1100">
              <a:solidFill>
                <a:schemeClr val="dk1"/>
              </a:solidFill>
              <a:effectLst/>
              <a:latin typeface="+mn-lt"/>
              <a:ea typeface="+mn-ea"/>
              <a:cs typeface="+mn-cs"/>
            </a:rPr>
            <a:t>Using an indirect method is of course uncertain, but we want to emphasize that the exact value is not critical for our conclusions, and we find some comfort in the fact that Hurmekoski et al. (2021) independently arrived att a similar value (0.43 ton C/ ton C) for the Lundmark study.</a:t>
          </a:r>
          <a:endParaRPr lang="en-US">
            <a:effectLst/>
          </a:endParaRPr>
        </a:p>
        <a:p>
          <a:endParaRPr lang="en-US" sz="1100" b="0" baseline="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58</xdr:col>
      <xdr:colOff>641702</xdr:colOff>
      <xdr:row>134</xdr:row>
      <xdr:rowOff>81139</xdr:rowOff>
    </xdr:from>
    <xdr:to>
      <xdr:col>60</xdr:col>
      <xdr:colOff>846667</xdr:colOff>
      <xdr:row>159</xdr:row>
      <xdr:rowOff>17639</xdr:rowOff>
    </xdr:to>
    <xdr:graphicFrame macro="">
      <xdr:nvGraphicFramePr>
        <xdr:cNvPr id="4" name="Chart 3">
          <a:extLst>
            <a:ext uri="{FF2B5EF4-FFF2-40B4-BE49-F238E27FC236}">
              <a16:creationId xmlns:a16="http://schemas.microsoft.com/office/drawing/2014/main" id="{D1262539-5468-4733-ADA6-94B9CD09A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6350</xdr:colOff>
      <xdr:row>0</xdr:row>
      <xdr:rowOff>183796</xdr:rowOff>
    </xdr:from>
    <xdr:to>
      <xdr:col>9</xdr:col>
      <xdr:colOff>365119</xdr:colOff>
      <xdr:row>18</xdr:row>
      <xdr:rowOff>71348</xdr:rowOff>
    </xdr:to>
    <xdr:sp macro="" textlink="">
      <xdr:nvSpPr>
        <xdr:cNvPr id="9" name="TextBox 8">
          <a:extLst>
            <a:ext uri="{FF2B5EF4-FFF2-40B4-BE49-F238E27FC236}">
              <a16:creationId xmlns:a16="http://schemas.microsoft.com/office/drawing/2014/main" id="{FD7DF8C5-A5A4-4104-8E26-BEF5749E4DAD}"/>
            </a:ext>
          </a:extLst>
        </xdr:cNvPr>
        <xdr:cNvSpPr txBox="1"/>
      </xdr:nvSpPr>
      <xdr:spPr>
        <a:xfrm>
          <a:off x="1875676" y="183796"/>
          <a:ext cx="4190173" cy="3283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aseline="0"/>
            <a:t>Here we reproduce the cumulative emissions differences given in figure 9 in Gustavsson et al. (2017) using the modelling  framework in Petersson et al. (2022), Schulte et al. (2022) and Skytt et al. (2021) and the forest input data used in Gustavsson et al. (2017). With this modelling framework the results in figure 9 can be reproduced assuming substitution levels (SL): </a:t>
          </a:r>
        </a:p>
        <a:p>
          <a:r>
            <a:rPr lang="sv-SE" sz="1100" baseline="0"/>
            <a:t>SL=0,9 for the production80/50/50 scenario</a:t>
          </a:r>
        </a:p>
        <a:p>
          <a:r>
            <a:rPr lang="sv-SE" sz="1100" baseline="0"/>
            <a:t>SL= 1,1 for the set aside scenario</a:t>
          </a:r>
        </a:p>
        <a:p>
          <a:r>
            <a:rPr lang="sv-SE" sz="1100" baseline="0"/>
            <a:t>Thus we will use SL=1 as an approximate average value.</a:t>
          </a:r>
        </a:p>
        <a:p>
          <a:r>
            <a:rPr lang="sv-SE" sz="1100" baseline="0"/>
            <a:t>We emphasize that these values can not be equated with the substitution levels used in  Gustavsson et al. 2017, since other differences between the framework used here and the one in Gustavsson et al. can contribute to the substition levels estimated here. However, as the substitution levels were estimated within the same framework as used in other reviewed papers, the values should be comparable between different studies.</a:t>
          </a:r>
        </a:p>
        <a:p>
          <a:endParaRPr lang="sv-SE" sz="1100" baseline="0"/>
        </a:p>
        <a:p>
          <a:r>
            <a:rPr lang="sv-SE" sz="1100" baseline="0"/>
            <a:t>Note that bark is assumed to be used for internal energy</a:t>
          </a:r>
        </a:p>
        <a:p>
          <a:endParaRPr lang="sv-SE" sz="1100"/>
        </a:p>
      </xdr:txBody>
    </xdr:sp>
    <xdr:clientData/>
  </xdr:twoCellAnchor>
  <xdr:twoCellAnchor>
    <xdr:from>
      <xdr:col>21</xdr:col>
      <xdr:colOff>514525</xdr:colOff>
      <xdr:row>1</xdr:row>
      <xdr:rowOff>25400</xdr:rowOff>
    </xdr:from>
    <xdr:to>
      <xdr:col>27</xdr:col>
      <xdr:colOff>742950</xdr:colOff>
      <xdr:row>17</xdr:row>
      <xdr:rowOff>82550</xdr:rowOff>
    </xdr:to>
    <xdr:graphicFrame macro="">
      <xdr:nvGraphicFramePr>
        <xdr:cNvPr id="11" name="Chart 10">
          <a:extLst>
            <a:ext uri="{FF2B5EF4-FFF2-40B4-BE49-F238E27FC236}">
              <a16:creationId xmlns:a16="http://schemas.microsoft.com/office/drawing/2014/main" id="{92A38029-0560-4CAE-882F-10E8EF0B76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305953</xdr:colOff>
      <xdr:row>0</xdr:row>
      <xdr:rowOff>155863</xdr:rowOff>
    </xdr:from>
    <xdr:to>
      <xdr:col>17</xdr:col>
      <xdr:colOff>436137</xdr:colOff>
      <xdr:row>30</xdr:row>
      <xdr:rowOff>136677</xdr:rowOff>
    </xdr:to>
    <xdr:pic>
      <xdr:nvPicPr>
        <xdr:cNvPr id="2" name="Picture 1" descr="image001">
          <a:extLst>
            <a:ext uri="{FF2B5EF4-FFF2-40B4-BE49-F238E27FC236}">
              <a16:creationId xmlns:a16="http://schemas.microsoft.com/office/drawing/2014/main" id="{7C2A84DB-3A48-47D9-A7B7-4337A5E2D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1226" y="155863"/>
          <a:ext cx="5637366" cy="5522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587040</xdr:colOff>
      <xdr:row>13</xdr:row>
      <xdr:rowOff>18650</xdr:rowOff>
    </xdr:from>
    <xdr:to>
      <xdr:col>7</xdr:col>
      <xdr:colOff>77708</xdr:colOff>
      <xdr:row>19</xdr:row>
      <xdr:rowOff>17319</xdr:rowOff>
    </xdr:to>
    <xdr:sp macro="" textlink="">
      <xdr:nvSpPr>
        <xdr:cNvPr id="4" name="TextBox 3">
          <a:extLst>
            <a:ext uri="{FF2B5EF4-FFF2-40B4-BE49-F238E27FC236}">
              <a16:creationId xmlns:a16="http://schemas.microsoft.com/office/drawing/2014/main" id="{0B34746E-3E4B-48E7-96FE-EA09BAB9590A}"/>
            </a:ext>
          </a:extLst>
        </xdr:cNvPr>
        <xdr:cNvSpPr txBox="1"/>
      </xdr:nvSpPr>
      <xdr:spPr>
        <a:xfrm>
          <a:off x="1198949" y="2420105"/>
          <a:ext cx="3162123" cy="11070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Estimating paper proportions</a:t>
          </a:r>
        </a:p>
        <a:p>
          <a:r>
            <a:rPr lang="sv-SE" sz="1100"/>
            <a:t>Paper from timber is given by shavings (13,5%) minus paperboard (7%) and fraction of other (1,24%)=5,26% </a:t>
          </a:r>
          <a:endParaRPr lang="sv-SE" sz="1100" baseline="0"/>
        </a:p>
        <a:p>
          <a:r>
            <a:rPr lang="sv-SE" sz="1100"/>
            <a:t>Paper from pulp =18,6-5,26</a:t>
          </a:r>
        </a:p>
      </xdr:txBody>
    </xdr:sp>
    <xdr:clientData/>
  </xdr:twoCellAnchor>
  <xdr:twoCellAnchor>
    <xdr:from>
      <xdr:col>16</xdr:col>
      <xdr:colOff>282865</xdr:colOff>
      <xdr:row>11</xdr:row>
      <xdr:rowOff>92365</xdr:rowOff>
    </xdr:from>
    <xdr:to>
      <xdr:col>17</xdr:col>
      <xdr:colOff>161636</xdr:colOff>
      <xdr:row>12</xdr:row>
      <xdr:rowOff>167411</xdr:rowOff>
    </xdr:to>
    <xdr:sp macro="" textlink="">
      <xdr:nvSpPr>
        <xdr:cNvPr id="5" name="TextBox 4">
          <a:extLst>
            <a:ext uri="{FF2B5EF4-FFF2-40B4-BE49-F238E27FC236}">
              <a16:creationId xmlns:a16="http://schemas.microsoft.com/office/drawing/2014/main" id="{E9966964-F79E-4679-AB00-7F09634255A4}"/>
            </a:ext>
          </a:extLst>
        </xdr:cNvPr>
        <xdr:cNvSpPr txBox="1"/>
      </xdr:nvSpPr>
      <xdr:spPr>
        <a:xfrm>
          <a:off x="10073410" y="2124365"/>
          <a:ext cx="490681" cy="259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1,24</a:t>
          </a:r>
        </a:p>
      </xdr:txBody>
    </xdr:sp>
    <xdr:clientData/>
  </xdr:twoCellAnchor>
  <xdr:twoCellAnchor>
    <xdr:from>
      <xdr:col>1</xdr:col>
      <xdr:colOff>575496</xdr:colOff>
      <xdr:row>19</xdr:row>
      <xdr:rowOff>116786</xdr:rowOff>
    </xdr:from>
    <xdr:to>
      <xdr:col>7</xdr:col>
      <xdr:colOff>66164</xdr:colOff>
      <xdr:row>34</xdr:row>
      <xdr:rowOff>1</xdr:rowOff>
    </xdr:to>
    <xdr:sp macro="" textlink="">
      <xdr:nvSpPr>
        <xdr:cNvPr id="6" name="TextBox 5">
          <a:extLst>
            <a:ext uri="{FF2B5EF4-FFF2-40B4-BE49-F238E27FC236}">
              <a16:creationId xmlns:a16="http://schemas.microsoft.com/office/drawing/2014/main" id="{8E3C5CFB-404A-48B1-9B73-3348A7F12303}"/>
            </a:ext>
          </a:extLst>
        </xdr:cNvPr>
        <xdr:cNvSpPr txBox="1"/>
      </xdr:nvSpPr>
      <xdr:spPr>
        <a:xfrm>
          <a:off x="1187405" y="3626604"/>
          <a:ext cx="3162123" cy="26541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Bark</a:t>
          </a:r>
        </a:p>
        <a:p>
          <a:r>
            <a:rPr lang="sv-SE" sz="1100" b="0"/>
            <a:t>Bark from pulpwood becomes internal energy. </a:t>
          </a:r>
        </a:p>
        <a:p>
          <a:pPr fontAlgn="ctr"/>
          <a:r>
            <a:rPr lang="sv-SE" sz="1100" b="0"/>
            <a:t>Bark from saw logs is ~3% of m3fub and provide substitution according to Schulte. However, according to</a:t>
          </a:r>
          <a:r>
            <a:rPr lang="sv-SE" sz="1100" b="0" baseline="0"/>
            <a:t> the Environmnetal protection agency, most of the bark is used for internal energy. Thus, we assume no substitution from bark. </a:t>
          </a:r>
        </a:p>
        <a:p>
          <a:pPr fontAlgn="ctr"/>
          <a:endParaRPr lang="sv-SE" sz="1100" b="0" i="0" u="none" strike="noStrike" baseline="0">
            <a:solidFill>
              <a:schemeClr val="dk1"/>
            </a:solidFill>
            <a:effectLst/>
            <a:latin typeface="+mn-lt"/>
            <a:ea typeface="+mn-ea"/>
            <a:cs typeface="+mn-cs"/>
          </a:endParaRPr>
        </a:p>
        <a:p>
          <a:pPr fontAlgn="ctr"/>
          <a:r>
            <a:rPr lang="en-US" sz="1100" b="0" i="0" u="none" strike="noStrike">
              <a:solidFill>
                <a:schemeClr val="dk1"/>
              </a:solidFill>
              <a:effectLst/>
              <a:latin typeface="+mn-lt"/>
              <a:ea typeface="+mn-ea"/>
              <a:cs typeface="+mn-cs"/>
            </a:rPr>
            <a:t>"Motsvarande ca 11 miljoner m 3</a:t>
          </a:r>
        </a:p>
        <a:p>
          <a:pPr fontAlgn="ctr"/>
          <a:r>
            <a:rPr lang="en-US" sz="1100" b="0" i="0" u="none" strike="noStrike">
              <a:solidFill>
                <a:schemeClr val="dk1"/>
              </a:solidFill>
              <a:effectLst/>
              <a:latin typeface="+mn-lt"/>
              <a:ea typeface="+mn-ea"/>
              <a:cs typeface="+mn-cs"/>
            </a:rPr>
            <a:t>fub levererades av sågverken vidare till massa-</a:t>
          </a:r>
        </a:p>
        <a:p>
          <a:pPr fontAlgn="ctr"/>
          <a:r>
            <a:rPr lang="en-US" sz="1100" b="0" i="0" u="none" strike="noStrike">
              <a:solidFill>
                <a:schemeClr val="dk1"/>
              </a:solidFill>
              <a:effectLst/>
              <a:latin typeface="+mn-lt"/>
              <a:ea typeface="+mn-ea"/>
              <a:cs typeface="+mn-cs"/>
            </a:rPr>
            <a:t>industrin som flis. Merparten av barken</a:t>
          </a:r>
        </a:p>
        <a:p>
          <a:pPr fontAlgn="ctr"/>
          <a:r>
            <a:rPr lang="en-US" sz="1100" b="0" i="0" u="none" strike="noStrike">
              <a:solidFill>
                <a:schemeClr val="dk1"/>
              </a:solidFill>
              <a:effectLst/>
              <a:latin typeface="+mn-lt"/>
              <a:ea typeface="+mn-ea"/>
              <a:cs typeface="+mn-cs"/>
            </a:rPr>
            <a:t>används för den interna värmeproduktio-</a:t>
          </a:r>
        </a:p>
        <a:p>
          <a:pPr fontAlgn="ctr"/>
          <a:r>
            <a:rPr lang="en-US" sz="1100" b="0" i="0" u="none" strike="noStrike">
              <a:solidFill>
                <a:schemeClr val="dk1"/>
              </a:solidFill>
              <a:effectLst/>
              <a:latin typeface="+mn-lt"/>
              <a:ea typeface="+mn-ea"/>
              <a:cs typeface="+mn-cs"/>
            </a:rPr>
            <a:t>nen."  </a:t>
          </a:r>
          <a:r>
            <a:rPr lang="en-US" sz="1100" b="0" baseline="0">
              <a:solidFill>
                <a:schemeClr val="dk1"/>
              </a:solidFill>
              <a:effectLst/>
              <a:latin typeface="+mn-lt"/>
              <a:ea typeface="+mn-ea"/>
              <a:cs typeface="+mn-cs"/>
            </a:rPr>
            <a:t>(Naturvårdsverket, Branschfakta utgåva 1 2010: Sågverk -fakta om branschen och dess miljöpåverkan, p. 3)</a:t>
          </a:r>
          <a:endParaRPr lang="sv-SE" sz="1100" b="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73</xdr:col>
      <xdr:colOff>801</xdr:colOff>
      <xdr:row>1</xdr:row>
      <xdr:rowOff>170777</xdr:rowOff>
    </xdr:from>
    <xdr:to>
      <xdr:col>73</xdr:col>
      <xdr:colOff>21967</xdr:colOff>
      <xdr:row>49</xdr:row>
      <xdr:rowOff>160192</xdr:rowOff>
    </xdr:to>
    <xdr:cxnSp macro="">
      <xdr:nvCxnSpPr>
        <xdr:cNvPr id="17" name="Straight Connector 16">
          <a:extLst>
            <a:ext uri="{FF2B5EF4-FFF2-40B4-BE49-F238E27FC236}">
              <a16:creationId xmlns:a16="http://schemas.microsoft.com/office/drawing/2014/main" id="{F5B2126A-D128-4464-BB83-EAC1E85CCA25}"/>
            </a:ext>
          </a:extLst>
        </xdr:cNvPr>
        <xdr:cNvCxnSpPr/>
      </xdr:nvCxnSpPr>
      <xdr:spPr>
        <a:xfrm flipH="1" flipV="1">
          <a:off x="38159009" y="355985"/>
          <a:ext cx="21166" cy="850899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49902</xdr:colOff>
      <xdr:row>42</xdr:row>
      <xdr:rowOff>141619</xdr:rowOff>
    </xdr:from>
    <xdr:to>
      <xdr:col>15</xdr:col>
      <xdr:colOff>104780</xdr:colOff>
      <xdr:row>56</xdr:row>
      <xdr:rowOff>907</xdr:rowOff>
    </xdr:to>
    <xdr:grpSp>
      <xdr:nvGrpSpPr>
        <xdr:cNvPr id="70" name="Group 69">
          <a:extLst>
            <a:ext uri="{FF2B5EF4-FFF2-40B4-BE49-F238E27FC236}">
              <a16:creationId xmlns:a16="http://schemas.microsoft.com/office/drawing/2014/main" id="{21498ED6-B788-4A41-AD1C-0FC02E1C3619}"/>
            </a:ext>
          </a:extLst>
        </xdr:cNvPr>
        <xdr:cNvGrpSpPr/>
      </xdr:nvGrpSpPr>
      <xdr:grpSpPr>
        <a:xfrm>
          <a:off x="2907402" y="8232518"/>
          <a:ext cx="5577238" cy="2556254"/>
          <a:chOff x="5746951" y="11507820"/>
          <a:chExt cx="7009657" cy="3430760"/>
        </a:xfrm>
      </xdr:grpSpPr>
      <xdr:grpSp>
        <xdr:nvGrpSpPr>
          <xdr:cNvPr id="15" name="Group 14">
            <a:extLst>
              <a:ext uri="{FF2B5EF4-FFF2-40B4-BE49-F238E27FC236}">
                <a16:creationId xmlns:a16="http://schemas.microsoft.com/office/drawing/2014/main" id="{A3A3708B-9234-455A-9DF4-1576D8EB5DD4}"/>
              </a:ext>
            </a:extLst>
          </xdr:cNvPr>
          <xdr:cNvGrpSpPr/>
        </xdr:nvGrpSpPr>
        <xdr:grpSpPr>
          <a:xfrm>
            <a:off x="5746951" y="11507820"/>
            <a:ext cx="7009657" cy="3430760"/>
            <a:chOff x="5410470" y="11351292"/>
            <a:chExt cx="7383623" cy="3357388"/>
          </a:xfrm>
        </xdr:grpSpPr>
        <xdr:graphicFrame macro="">
          <xdr:nvGraphicFramePr>
            <xdr:cNvPr id="13" name="Chart 12">
              <a:extLst>
                <a:ext uri="{FF2B5EF4-FFF2-40B4-BE49-F238E27FC236}">
                  <a16:creationId xmlns:a16="http://schemas.microsoft.com/office/drawing/2014/main" id="{1FF7041E-FD91-453F-BAE0-68B55210B3C5}"/>
                </a:ext>
              </a:extLst>
            </xdr:cNvPr>
            <xdr:cNvGraphicFramePr>
              <a:graphicFrameLocks/>
            </xdr:cNvGraphicFramePr>
          </xdr:nvGraphicFramePr>
          <xdr:xfrm>
            <a:off x="5410470" y="11360632"/>
            <a:ext cx="3795572" cy="3348048"/>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4" name="Chart 13">
              <a:extLst>
                <a:ext uri="{FF2B5EF4-FFF2-40B4-BE49-F238E27FC236}">
                  <a16:creationId xmlns:a16="http://schemas.microsoft.com/office/drawing/2014/main" id="{2B7B54B7-C9AD-45A4-960F-38E23F36CE4E}"/>
                </a:ext>
              </a:extLst>
            </xdr:cNvPr>
            <xdr:cNvGraphicFramePr>
              <a:graphicFrameLocks/>
            </xdr:cNvGraphicFramePr>
          </xdr:nvGraphicFramePr>
          <xdr:xfrm>
            <a:off x="9322671" y="11351292"/>
            <a:ext cx="3471422" cy="3348048"/>
          </xdr:xfrm>
          <a:graphic>
            <a:graphicData uri="http://schemas.openxmlformats.org/drawingml/2006/chart">
              <c:chart xmlns:c="http://schemas.openxmlformats.org/drawingml/2006/chart" xmlns:r="http://schemas.openxmlformats.org/officeDocument/2006/relationships" r:id="rId2"/>
            </a:graphicData>
          </a:graphic>
        </xdr:graphicFrame>
      </xdr:grpSp>
      <xdr:cxnSp macro="">
        <xdr:nvCxnSpPr>
          <xdr:cNvPr id="67" name="Straight Arrow Connector 66">
            <a:extLst>
              <a:ext uri="{FF2B5EF4-FFF2-40B4-BE49-F238E27FC236}">
                <a16:creationId xmlns:a16="http://schemas.microsoft.com/office/drawing/2014/main" id="{8F05177B-AC7D-4EC1-9D9E-A7AC42D36944}"/>
              </a:ext>
            </a:extLst>
          </xdr:cNvPr>
          <xdr:cNvCxnSpPr/>
        </xdr:nvCxnSpPr>
        <xdr:spPr>
          <a:xfrm>
            <a:off x="8332159" y="13041686"/>
            <a:ext cx="239069" cy="534815"/>
          </a:xfrm>
          <a:prstGeom prst="straightConnector1">
            <a:avLst/>
          </a:prstGeom>
          <a:ln>
            <a:solidFill>
              <a:schemeClr val="tx1"/>
            </a:solidFill>
            <a:prstDash val="lgDash"/>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17</xdr:col>
      <xdr:colOff>320988</xdr:colOff>
      <xdr:row>39</xdr:row>
      <xdr:rowOff>84667</xdr:rowOff>
    </xdr:from>
    <xdr:to>
      <xdr:col>25</xdr:col>
      <xdr:colOff>132464</xdr:colOff>
      <xdr:row>53</xdr:row>
      <xdr:rowOff>16933</xdr:rowOff>
    </xdr:to>
    <xdr:grpSp>
      <xdr:nvGrpSpPr>
        <xdr:cNvPr id="91" name="Group 90">
          <a:extLst>
            <a:ext uri="{FF2B5EF4-FFF2-40B4-BE49-F238E27FC236}">
              <a16:creationId xmlns:a16="http://schemas.microsoft.com/office/drawing/2014/main" id="{4AFB5349-BBF5-44B3-9422-636147F2A859}"/>
            </a:ext>
          </a:extLst>
        </xdr:cNvPr>
        <xdr:cNvGrpSpPr/>
      </xdr:nvGrpSpPr>
      <xdr:grpSpPr>
        <a:xfrm>
          <a:off x="9845988" y="7597645"/>
          <a:ext cx="4680998" cy="2629232"/>
          <a:chOff x="356667" y="7488602"/>
          <a:chExt cx="7284710" cy="3143718"/>
        </a:xfrm>
      </xdr:grpSpPr>
      <xdr:grpSp>
        <xdr:nvGrpSpPr>
          <xdr:cNvPr id="100" name="Group 99">
            <a:extLst>
              <a:ext uri="{FF2B5EF4-FFF2-40B4-BE49-F238E27FC236}">
                <a16:creationId xmlns:a16="http://schemas.microsoft.com/office/drawing/2014/main" id="{40961B91-3150-4FFB-BD52-E4B35937F9A6}"/>
              </a:ext>
            </a:extLst>
          </xdr:cNvPr>
          <xdr:cNvGrpSpPr/>
        </xdr:nvGrpSpPr>
        <xdr:grpSpPr>
          <a:xfrm>
            <a:off x="356667" y="7488602"/>
            <a:ext cx="7284710" cy="3143718"/>
            <a:chOff x="2399144" y="2226669"/>
            <a:chExt cx="7268092" cy="3137392"/>
          </a:xfrm>
        </xdr:grpSpPr>
        <xdr:graphicFrame macro="">
          <xdr:nvGraphicFramePr>
            <xdr:cNvPr id="104" name="Chart 103">
              <a:extLst>
                <a:ext uri="{FF2B5EF4-FFF2-40B4-BE49-F238E27FC236}">
                  <a16:creationId xmlns:a16="http://schemas.microsoft.com/office/drawing/2014/main" id="{502A4C08-88DD-4E2B-91DA-3F715248B518}"/>
                </a:ext>
              </a:extLst>
            </xdr:cNvPr>
            <xdr:cNvGraphicFramePr>
              <a:graphicFrameLocks/>
            </xdr:cNvGraphicFramePr>
          </xdr:nvGraphicFramePr>
          <xdr:xfrm>
            <a:off x="2399144" y="2226669"/>
            <a:ext cx="3807864" cy="3071914"/>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05" name="Chart 104">
              <a:extLst>
                <a:ext uri="{FF2B5EF4-FFF2-40B4-BE49-F238E27FC236}">
                  <a16:creationId xmlns:a16="http://schemas.microsoft.com/office/drawing/2014/main" id="{907FEF80-156C-449B-B114-D55DF373644F}"/>
                </a:ext>
              </a:extLst>
            </xdr:cNvPr>
            <xdr:cNvGraphicFramePr>
              <a:graphicFrameLocks/>
            </xdr:cNvGraphicFramePr>
          </xdr:nvGraphicFramePr>
          <xdr:xfrm>
            <a:off x="6206350" y="2292149"/>
            <a:ext cx="3460886" cy="3071912"/>
          </xdr:xfrm>
          <a:graphic>
            <a:graphicData uri="http://schemas.openxmlformats.org/drawingml/2006/chart">
              <c:chart xmlns:c="http://schemas.openxmlformats.org/drawingml/2006/chart" xmlns:r="http://schemas.openxmlformats.org/officeDocument/2006/relationships" r:id="rId4"/>
            </a:graphicData>
          </a:graphic>
        </xdr:graphicFrame>
      </xdr:grpSp>
      <xdr:sp macro="" textlink="">
        <xdr:nvSpPr>
          <xdr:cNvPr id="101" name="TextBox 100">
            <a:extLst>
              <a:ext uri="{FF2B5EF4-FFF2-40B4-BE49-F238E27FC236}">
                <a16:creationId xmlns:a16="http://schemas.microsoft.com/office/drawing/2014/main" id="{1E891B83-AE16-4275-95DC-BE1E5E7473D8}"/>
              </a:ext>
            </a:extLst>
          </xdr:cNvPr>
          <xdr:cNvSpPr txBox="1"/>
        </xdr:nvSpPr>
        <xdr:spPr>
          <a:xfrm>
            <a:off x="1128059" y="7562499"/>
            <a:ext cx="484508" cy="282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a)</a:t>
            </a:r>
          </a:p>
        </xdr:txBody>
      </xdr:sp>
      <xdr:sp macro="" textlink="">
        <xdr:nvSpPr>
          <xdr:cNvPr id="102" name="TextBox 101">
            <a:extLst>
              <a:ext uri="{FF2B5EF4-FFF2-40B4-BE49-F238E27FC236}">
                <a16:creationId xmlns:a16="http://schemas.microsoft.com/office/drawing/2014/main" id="{EACAA093-350D-4D96-80A2-E4E88C03FACB}"/>
              </a:ext>
            </a:extLst>
          </xdr:cNvPr>
          <xdr:cNvSpPr txBox="1"/>
        </xdr:nvSpPr>
        <xdr:spPr>
          <a:xfrm>
            <a:off x="4366386" y="7624503"/>
            <a:ext cx="515511" cy="3049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b)</a:t>
            </a:r>
          </a:p>
        </xdr:txBody>
      </xdr:sp>
    </xdr:grpSp>
    <xdr:clientData/>
  </xdr:twoCellAnchor>
  <xdr:twoCellAnchor>
    <xdr:from>
      <xdr:col>26</xdr:col>
      <xdr:colOff>601070</xdr:colOff>
      <xdr:row>53</xdr:row>
      <xdr:rowOff>52814</xdr:rowOff>
    </xdr:from>
    <xdr:to>
      <xdr:col>36</xdr:col>
      <xdr:colOff>34080</xdr:colOff>
      <xdr:row>76</xdr:row>
      <xdr:rowOff>60292</xdr:rowOff>
    </xdr:to>
    <xdr:grpSp>
      <xdr:nvGrpSpPr>
        <xdr:cNvPr id="124" name="Group 123">
          <a:extLst>
            <a:ext uri="{FF2B5EF4-FFF2-40B4-BE49-F238E27FC236}">
              <a16:creationId xmlns:a16="http://schemas.microsoft.com/office/drawing/2014/main" id="{6F8938F9-8DF1-465F-B33F-F335AA7D635C}"/>
            </a:ext>
          </a:extLst>
        </xdr:cNvPr>
        <xdr:cNvGrpSpPr/>
      </xdr:nvGrpSpPr>
      <xdr:grpSpPr>
        <a:xfrm>
          <a:off x="15605621" y="10262758"/>
          <a:ext cx="5533290" cy="4438208"/>
          <a:chOff x="9666265" y="8708570"/>
          <a:chExt cx="5595336" cy="4181993"/>
        </a:xfrm>
      </xdr:grpSpPr>
      <xdr:graphicFrame macro="">
        <xdr:nvGraphicFramePr>
          <xdr:cNvPr id="125" name="Chart 124">
            <a:extLst>
              <a:ext uri="{FF2B5EF4-FFF2-40B4-BE49-F238E27FC236}">
                <a16:creationId xmlns:a16="http://schemas.microsoft.com/office/drawing/2014/main" id="{72BADBDF-A73B-4943-B4DA-009AF4FEC96B}"/>
              </a:ext>
            </a:extLst>
          </xdr:cNvPr>
          <xdr:cNvGraphicFramePr>
            <a:graphicFrameLocks/>
          </xdr:cNvGraphicFramePr>
        </xdr:nvGraphicFramePr>
        <xdr:xfrm>
          <a:off x="9683156" y="8708570"/>
          <a:ext cx="2751024" cy="2032719"/>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126" name="Chart 125">
            <a:extLst>
              <a:ext uri="{FF2B5EF4-FFF2-40B4-BE49-F238E27FC236}">
                <a16:creationId xmlns:a16="http://schemas.microsoft.com/office/drawing/2014/main" id="{83527D47-8C9D-4BCD-803A-76F1F375233D}"/>
              </a:ext>
            </a:extLst>
          </xdr:cNvPr>
          <xdr:cNvGraphicFramePr>
            <a:graphicFrameLocks/>
          </xdr:cNvGraphicFramePr>
        </xdr:nvGraphicFramePr>
        <xdr:xfrm>
          <a:off x="9666265" y="10871320"/>
          <a:ext cx="2840123" cy="2019243"/>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127" name="Chart 126">
            <a:extLst>
              <a:ext uri="{FF2B5EF4-FFF2-40B4-BE49-F238E27FC236}">
                <a16:creationId xmlns:a16="http://schemas.microsoft.com/office/drawing/2014/main" id="{585EC1C2-3F46-4ABE-AC3C-1E3854758A49}"/>
              </a:ext>
            </a:extLst>
          </xdr:cNvPr>
          <xdr:cNvGraphicFramePr>
            <a:graphicFrameLocks/>
          </xdr:cNvGraphicFramePr>
        </xdr:nvGraphicFramePr>
        <xdr:xfrm>
          <a:off x="12633252" y="10802019"/>
          <a:ext cx="2421589" cy="1912833"/>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129" name="Chart 128">
            <a:extLst>
              <a:ext uri="{FF2B5EF4-FFF2-40B4-BE49-F238E27FC236}">
                <a16:creationId xmlns:a16="http://schemas.microsoft.com/office/drawing/2014/main" id="{A355C619-8E9E-48F1-ADCA-5076AED7B580}"/>
              </a:ext>
            </a:extLst>
          </xdr:cNvPr>
          <xdr:cNvGraphicFramePr>
            <a:graphicFrameLocks/>
          </xdr:cNvGraphicFramePr>
        </xdr:nvGraphicFramePr>
        <xdr:xfrm>
          <a:off x="12636510" y="8730352"/>
          <a:ext cx="2625091" cy="1997206"/>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16</xdr:col>
      <xdr:colOff>469047</xdr:colOff>
      <xdr:row>53</xdr:row>
      <xdr:rowOff>127099</xdr:rowOff>
    </xdr:from>
    <xdr:to>
      <xdr:col>25</xdr:col>
      <xdr:colOff>273158</xdr:colOff>
      <xdr:row>75</xdr:row>
      <xdr:rowOff>55566</xdr:rowOff>
    </xdr:to>
    <xdr:grpSp>
      <xdr:nvGrpSpPr>
        <xdr:cNvPr id="41" name="Group 40">
          <a:extLst>
            <a:ext uri="{FF2B5EF4-FFF2-40B4-BE49-F238E27FC236}">
              <a16:creationId xmlns:a16="http://schemas.microsoft.com/office/drawing/2014/main" id="{0345BB03-16EF-4ABA-B2C3-929001A0330B}"/>
            </a:ext>
          </a:extLst>
        </xdr:cNvPr>
        <xdr:cNvGrpSpPr/>
      </xdr:nvGrpSpPr>
      <xdr:grpSpPr>
        <a:xfrm>
          <a:off x="9458935" y="10337043"/>
          <a:ext cx="5208745" cy="4166557"/>
          <a:chOff x="19258533" y="11532522"/>
          <a:chExt cx="5370592" cy="4004081"/>
        </a:xfrm>
      </xdr:grpSpPr>
      <xdr:grpSp>
        <xdr:nvGrpSpPr>
          <xdr:cNvPr id="42" name="Group 41">
            <a:extLst>
              <a:ext uri="{FF2B5EF4-FFF2-40B4-BE49-F238E27FC236}">
                <a16:creationId xmlns:a16="http://schemas.microsoft.com/office/drawing/2014/main" id="{27427DDC-AE67-489C-9977-C0FDB18B3C60}"/>
              </a:ext>
            </a:extLst>
          </xdr:cNvPr>
          <xdr:cNvGrpSpPr/>
        </xdr:nvGrpSpPr>
        <xdr:grpSpPr>
          <a:xfrm>
            <a:off x="19288474" y="13560985"/>
            <a:ext cx="5160421" cy="1975618"/>
            <a:chOff x="19305011" y="13683354"/>
            <a:chExt cx="5160421" cy="1975618"/>
          </a:xfrm>
        </xdr:grpSpPr>
        <xdr:graphicFrame macro="">
          <xdr:nvGraphicFramePr>
            <xdr:cNvPr id="46" name="Chart 45">
              <a:extLst>
                <a:ext uri="{FF2B5EF4-FFF2-40B4-BE49-F238E27FC236}">
                  <a16:creationId xmlns:a16="http://schemas.microsoft.com/office/drawing/2014/main" id="{2BDE330D-3A26-402C-90E2-21C83A48C1B6}"/>
                </a:ext>
              </a:extLst>
            </xdr:cNvPr>
            <xdr:cNvGraphicFramePr>
              <a:graphicFrameLocks/>
            </xdr:cNvGraphicFramePr>
          </xdr:nvGraphicFramePr>
          <xdr:xfrm>
            <a:off x="22068948" y="13683354"/>
            <a:ext cx="2396484" cy="1879461"/>
          </xdr:xfrm>
          <a:graphic>
            <a:graphicData uri="http://schemas.openxmlformats.org/drawingml/2006/chart">
              <c:chart xmlns:c="http://schemas.openxmlformats.org/drawingml/2006/chart" xmlns:r="http://schemas.openxmlformats.org/officeDocument/2006/relationships" r:id="rId9"/>
            </a:graphicData>
          </a:graphic>
        </xdr:graphicFrame>
        <xdr:graphicFrame macro="">
          <xdr:nvGraphicFramePr>
            <xdr:cNvPr id="47" name="Chart 46">
              <a:extLst>
                <a:ext uri="{FF2B5EF4-FFF2-40B4-BE49-F238E27FC236}">
                  <a16:creationId xmlns:a16="http://schemas.microsoft.com/office/drawing/2014/main" id="{767DF947-E611-46D6-AEE4-25B28ABB7C43}"/>
                </a:ext>
              </a:extLst>
            </xdr:cNvPr>
            <xdr:cNvGraphicFramePr>
              <a:graphicFrameLocks/>
            </xdr:cNvGraphicFramePr>
          </xdr:nvGraphicFramePr>
          <xdr:xfrm>
            <a:off x="19305011" y="13716243"/>
            <a:ext cx="2700540" cy="1942729"/>
          </xdr:xfrm>
          <a:graphic>
            <a:graphicData uri="http://schemas.openxmlformats.org/drawingml/2006/chart">
              <c:chart xmlns:c="http://schemas.openxmlformats.org/drawingml/2006/chart" xmlns:r="http://schemas.openxmlformats.org/officeDocument/2006/relationships" r:id="rId10"/>
            </a:graphicData>
          </a:graphic>
        </xdr:graphicFrame>
      </xdr:grpSp>
      <xdr:grpSp>
        <xdr:nvGrpSpPr>
          <xdr:cNvPr id="43" name="Group 42">
            <a:extLst>
              <a:ext uri="{FF2B5EF4-FFF2-40B4-BE49-F238E27FC236}">
                <a16:creationId xmlns:a16="http://schemas.microsoft.com/office/drawing/2014/main" id="{C618737E-A2E0-4120-B694-5BFF3F3FB99C}"/>
              </a:ext>
            </a:extLst>
          </xdr:cNvPr>
          <xdr:cNvGrpSpPr/>
        </xdr:nvGrpSpPr>
        <xdr:grpSpPr>
          <a:xfrm>
            <a:off x="19258533" y="11532522"/>
            <a:ext cx="5370592" cy="2114354"/>
            <a:chOff x="19258533" y="11532522"/>
            <a:chExt cx="5370592" cy="2114354"/>
          </a:xfrm>
        </xdr:grpSpPr>
        <xdr:graphicFrame macro="">
          <xdr:nvGraphicFramePr>
            <xdr:cNvPr id="44" name="Chart 43">
              <a:extLst>
                <a:ext uri="{FF2B5EF4-FFF2-40B4-BE49-F238E27FC236}">
                  <a16:creationId xmlns:a16="http://schemas.microsoft.com/office/drawing/2014/main" id="{471BADBB-FFD9-42E6-ADA6-6E8A193306F1}"/>
                </a:ext>
              </a:extLst>
            </xdr:cNvPr>
            <xdr:cNvGraphicFramePr>
              <a:graphicFrameLocks/>
            </xdr:cNvGraphicFramePr>
          </xdr:nvGraphicFramePr>
          <xdr:xfrm>
            <a:off x="19258533" y="11532522"/>
            <a:ext cx="2884404" cy="2114354"/>
          </xdr:xfrm>
          <a:graphic>
            <a:graphicData uri="http://schemas.openxmlformats.org/drawingml/2006/chart">
              <c:chart xmlns:c="http://schemas.openxmlformats.org/drawingml/2006/chart" xmlns:r="http://schemas.openxmlformats.org/officeDocument/2006/relationships" r:id="rId11"/>
            </a:graphicData>
          </a:graphic>
        </xdr:graphicFrame>
        <xdr:graphicFrame macro="">
          <xdr:nvGraphicFramePr>
            <xdr:cNvPr id="45" name="Chart 44">
              <a:extLst>
                <a:ext uri="{FF2B5EF4-FFF2-40B4-BE49-F238E27FC236}">
                  <a16:creationId xmlns:a16="http://schemas.microsoft.com/office/drawing/2014/main" id="{A9930F90-D661-4C65-BB57-1DE69DA8A638}"/>
                </a:ext>
              </a:extLst>
            </xdr:cNvPr>
            <xdr:cNvGraphicFramePr>
              <a:graphicFrameLocks/>
            </xdr:cNvGraphicFramePr>
          </xdr:nvGraphicFramePr>
          <xdr:xfrm>
            <a:off x="22065730" y="11580676"/>
            <a:ext cx="2563395" cy="1963669"/>
          </xdr:xfrm>
          <a:graphic>
            <a:graphicData uri="http://schemas.openxmlformats.org/drawingml/2006/chart">
              <c:chart xmlns:c="http://schemas.openxmlformats.org/drawingml/2006/chart" xmlns:r="http://schemas.openxmlformats.org/officeDocument/2006/relationships" r:id="rId12"/>
            </a:graphicData>
          </a:graphic>
        </xdr:graphicFrame>
      </xdr:grpSp>
    </xdr:grpSp>
    <xdr:clientData/>
  </xdr:twoCellAnchor>
  <xdr:twoCellAnchor>
    <xdr:from>
      <xdr:col>4</xdr:col>
      <xdr:colOff>277664</xdr:colOff>
      <xdr:row>59</xdr:row>
      <xdr:rowOff>31314</xdr:rowOff>
    </xdr:from>
    <xdr:to>
      <xdr:col>14</xdr:col>
      <xdr:colOff>421587</xdr:colOff>
      <xdr:row>69</xdr:row>
      <xdr:rowOff>116072</xdr:rowOff>
    </xdr:to>
    <xdr:grpSp>
      <xdr:nvGrpSpPr>
        <xdr:cNvPr id="79" name="Group 78">
          <a:extLst>
            <a:ext uri="{FF2B5EF4-FFF2-40B4-BE49-F238E27FC236}">
              <a16:creationId xmlns:a16="http://schemas.microsoft.com/office/drawing/2014/main" id="{9D53A600-74EC-4A81-9060-ABF82E37EEE5}"/>
            </a:ext>
          </a:extLst>
        </xdr:cNvPr>
        <xdr:cNvGrpSpPr/>
      </xdr:nvGrpSpPr>
      <xdr:grpSpPr>
        <a:xfrm>
          <a:off x="2546540" y="11397101"/>
          <a:ext cx="5644878" cy="2011162"/>
          <a:chOff x="591056" y="7492568"/>
          <a:chExt cx="9363500" cy="3155652"/>
        </a:xfrm>
      </xdr:grpSpPr>
      <xdr:grpSp>
        <xdr:nvGrpSpPr>
          <xdr:cNvPr id="80" name="Group 79">
            <a:extLst>
              <a:ext uri="{FF2B5EF4-FFF2-40B4-BE49-F238E27FC236}">
                <a16:creationId xmlns:a16="http://schemas.microsoft.com/office/drawing/2014/main" id="{6A5140A7-170A-4054-AA0A-4868934E6E22}"/>
              </a:ext>
            </a:extLst>
          </xdr:cNvPr>
          <xdr:cNvGrpSpPr/>
        </xdr:nvGrpSpPr>
        <xdr:grpSpPr>
          <a:xfrm>
            <a:off x="591056" y="7493857"/>
            <a:ext cx="9363500" cy="3154363"/>
            <a:chOff x="2632998" y="2231913"/>
            <a:chExt cx="9342131" cy="3148016"/>
          </a:xfrm>
        </xdr:grpSpPr>
        <xdr:graphicFrame macro="">
          <xdr:nvGraphicFramePr>
            <xdr:cNvPr id="86" name="Chart 85">
              <a:extLst>
                <a:ext uri="{FF2B5EF4-FFF2-40B4-BE49-F238E27FC236}">
                  <a16:creationId xmlns:a16="http://schemas.microsoft.com/office/drawing/2014/main" id="{893D494F-7491-4148-9700-A5A7C0BD236F}"/>
                </a:ext>
              </a:extLst>
            </xdr:cNvPr>
            <xdr:cNvGraphicFramePr>
              <a:graphicFrameLocks/>
            </xdr:cNvGraphicFramePr>
          </xdr:nvGraphicFramePr>
          <xdr:xfrm>
            <a:off x="2632998" y="2231913"/>
            <a:ext cx="3347089" cy="3066802"/>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87" name="Chart 86">
              <a:extLst>
                <a:ext uri="{FF2B5EF4-FFF2-40B4-BE49-F238E27FC236}">
                  <a16:creationId xmlns:a16="http://schemas.microsoft.com/office/drawing/2014/main" id="{A7BAFCAC-5BEA-4F5F-BD79-EB67CCAEB7BB}"/>
                </a:ext>
              </a:extLst>
            </xdr:cNvPr>
            <xdr:cNvGraphicFramePr>
              <a:graphicFrameLocks/>
            </xdr:cNvGraphicFramePr>
          </xdr:nvGraphicFramePr>
          <xdr:xfrm>
            <a:off x="5870367" y="2308018"/>
            <a:ext cx="3365486" cy="3071911"/>
          </xdr:xfrm>
          <a:graphic>
            <a:graphicData uri="http://schemas.openxmlformats.org/drawingml/2006/chart">
              <c:chart xmlns:c="http://schemas.openxmlformats.org/drawingml/2006/chart" xmlns:r="http://schemas.openxmlformats.org/officeDocument/2006/relationships" r:id="rId14"/>
            </a:graphicData>
          </a:graphic>
        </xdr:graphicFrame>
        <xdr:graphicFrame macro="">
          <xdr:nvGraphicFramePr>
            <xdr:cNvPr id="89" name="Chart 88">
              <a:extLst>
                <a:ext uri="{FF2B5EF4-FFF2-40B4-BE49-F238E27FC236}">
                  <a16:creationId xmlns:a16="http://schemas.microsoft.com/office/drawing/2014/main" id="{5DB2E505-CF3E-4990-9528-A070649FFAA1}"/>
                </a:ext>
              </a:extLst>
            </xdr:cNvPr>
            <xdr:cNvGraphicFramePr>
              <a:graphicFrameLocks/>
            </xdr:cNvGraphicFramePr>
          </xdr:nvGraphicFramePr>
          <xdr:xfrm>
            <a:off x="8872909" y="2289123"/>
            <a:ext cx="3102220" cy="3071912"/>
          </xdr:xfrm>
          <a:graphic>
            <a:graphicData uri="http://schemas.openxmlformats.org/drawingml/2006/chart">
              <c:chart xmlns:c="http://schemas.openxmlformats.org/drawingml/2006/chart" xmlns:r="http://schemas.openxmlformats.org/officeDocument/2006/relationships" r:id="rId15"/>
            </a:graphicData>
          </a:graphic>
        </xdr:graphicFrame>
      </xdr:grpSp>
      <xdr:sp macro="" textlink="">
        <xdr:nvSpPr>
          <xdr:cNvPr id="81" name="TextBox 80">
            <a:extLst>
              <a:ext uri="{FF2B5EF4-FFF2-40B4-BE49-F238E27FC236}">
                <a16:creationId xmlns:a16="http://schemas.microsoft.com/office/drawing/2014/main" id="{09E1349A-30C1-4CE4-9EE9-3C0B3BCC293E}"/>
              </a:ext>
            </a:extLst>
          </xdr:cNvPr>
          <xdr:cNvSpPr txBox="1"/>
        </xdr:nvSpPr>
        <xdr:spPr>
          <a:xfrm>
            <a:off x="1208363" y="7492568"/>
            <a:ext cx="587712" cy="392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a)</a:t>
            </a:r>
          </a:p>
        </xdr:txBody>
      </xdr:sp>
      <xdr:sp macro="" textlink="">
        <xdr:nvSpPr>
          <xdr:cNvPr id="84" name="TextBox 83">
            <a:extLst>
              <a:ext uri="{FF2B5EF4-FFF2-40B4-BE49-F238E27FC236}">
                <a16:creationId xmlns:a16="http://schemas.microsoft.com/office/drawing/2014/main" id="{9C6EE5F1-0960-4194-B2D4-472321582027}"/>
              </a:ext>
            </a:extLst>
          </xdr:cNvPr>
          <xdr:cNvSpPr txBox="1"/>
        </xdr:nvSpPr>
        <xdr:spPr>
          <a:xfrm>
            <a:off x="4034917" y="7531263"/>
            <a:ext cx="516164" cy="423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b)</a:t>
            </a:r>
          </a:p>
        </xdr:txBody>
      </xdr:sp>
      <xdr:sp macro="" textlink="">
        <xdr:nvSpPr>
          <xdr:cNvPr id="85" name="TextBox 84">
            <a:extLst>
              <a:ext uri="{FF2B5EF4-FFF2-40B4-BE49-F238E27FC236}">
                <a16:creationId xmlns:a16="http://schemas.microsoft.com/office/drawing/2014/main" id="{EFA60DC2-3BCC-413A-A61F-8A427A907A49}"/>
              </a:ext>
            </a:extLst>
          </xdr:cNvPr>
          <xdr:cNvSpPr txBox="1"/>
        </xdr:nvSpPr>
        <xdr:spPr>
          <a:xfrm>
            <a:off x="7063833" y="7538655"/>
            <a:ext cx="497331" cy="463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c)</a:t>
            </a:r>
          </a:p>
        </xdr:txBody>
      </xdr:sp>
    </xdr:grpSp>
    <xdr:clientData/>
  </xdr:twoCellAnchor>
  <xdr:twoCellAnchor>
    <xdr:from>
      <xdr:col>38</xdr:col>
      <xdr:colOff>485977</xdr:colOff>
      <xdr:row>54</xdr:row>
      <xdr:rowOff>76298</xdr:rowOff>
    </xdr:from>
    <xdr:to>
      <xdr:col>47</xdr:col>
      <xdr:colOff>319950</xdr:colOff>
      <xdr:row>65</xdr:row>
      <xdr:rowOff>153468</xdr:rowOff>
    </xdr:to>
    <xdr:grpSp>
      <xdr:nvGrpSpPr>
        <xdr:cNvPr id="54" name="Group 53">
          <a:extLst>
            <a:ext uri="{FF2B5EF4-FFF2-40B4-BE49-F238E27FC236}">
              <a16:creationId xmlns:a16="http://schemas.microsoft.com/office/drawing/2014/main" id="{7CFB905B-EE45-4AE0-8492-3A0FC861AB98}"/>
            </a:ext>
          </a:extLst>
        </xdr:cNvPr>
        <xdr:cNvGrpSpPr/>
      </xdr:nvGrpSpPr>
      <xdr:grpSpPr>
        <a:xfrm>
          <a:off x="22810865" y="10478882"/>
          <a:ext cx="5324225" cy="2196215"/>
          <a:chOff x="19258533" y="11532522"/>
          <a:chExt cx="5274296" cy="2114354"/>
        </a:xfrm>
      </xdr:grpSpPr>
      <xdr:graphicFrame macro="">
        <xdr:nvGraphicFramePr>
          <xdr:cNvPr id="59" name="Chart 58">
            <a:extLst>
              <a:ext uri="{FF2B5EF4-FFF2-40B4-BE49-F238E27FC236}">
                <a16:creationId xmlns:a16="http://schemas.microsoft.com/office/drawing/2014/main" id="{6B588BA8-31FA-4EF1-BE92-15B59063A836}"/>
              </a:ext>
            </a:extLst>
          </xdr:cNvPr>
          <xdr:cNvGraphicFramePr>
            <a:graphicFrameLocks/>
          </xdr:cNvGraphicFramePr>
        </xdr:nvGraphicFramePr>
        <xdr:xfrm>
          <a:off x="22136345" y="11565475"/>
          <a:ext cx="2396484" cy="1879461"/>
        </xdr:xfrm>
        <a:graphic>
          <a:graphicData uri="http://schemas.openxmlformats.org/drawingml/2006/chart">
            <c:chart xmlns:c="http://schemas.openxmlformats.org/drawingml/2006/chart" xmlns:r="http://schemas.openxmlformats.org/officeDocument/2006/relationships" r:id="rId16"/>
          </a:graphicData>
        </a:graphic>
      </xdr:graphicFrame>
      <xdr:graphicFrame macro="">
        <xdr:nvGraphicFramePr>
          <xdr:cNvPr id="57" name="Chart 56">
            <a:extLst>
              <a:ext uri="{FF2B5EF4-FFF2-40B4-BE49-F238E27FC236}">
                <a16:creationId xmlns:a16="http://schemas.microsoft.com/office/drawing/2014/main" id="{CA701E5A-BA7B-4CFD-8EE9-84B1726A6E54}"/>
              </a:ext>
            </a:extLst>
          </xdr:cNvPr>
          <xdr:cNvGraphicFramePr>
            <a:graphicFrameLocks/>
          </xdr:cNvGraphicFramePr>
        </xdr:nvGraphicFramePr>
        <xdr:xfrm>
          <a:off x="19258533" y="11532522"/>
          <a:ext cx="2884404" cy="2114354"/>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8</xdr:col>
      <xdr:colOff>197854</xdr:colOff>
      <xdr:row>71</xdr:row>
      <xdr:rowOff>173727</xdr:rowOff>
    </xdr:from>
    <xdr:to>
      <xdr:col>14</xdr:col>
      <xdr:colOff>336921</xdr:colOff>
      <xdr:row>82</xdr:row>
      <xdr:rowOff>48339</xdr:rowOff>
    </xdr:to>
    <xdr:grpSp>
      <xdr:nvGrpSpPr>
        <xdr:cNvPr id="48" name="Group 47">
          <a:extLst>
            <a:ext uri="{FF2B5EF4-FFF2-40B4-BE49-F238E27FC236}">
              <a16:creationId xmlns:a16="http://schemas.microsoft.com/office/drawing/2014/main" id="{182A9AAB-4011-4EAB-89C7-8A8FD53F1085}"/>
            </a:ext>
          </a:extLst>
        </xdr:cNvPr>
        <xdr:cNvGrpSpPr/>
      </xdr:nvGrpSpPr>
      <xdr:grpSpPr>
        <a:xfrm>
          <a:off x="4403837" y="13851199"/>
          <a:ext cx="3702915" cy="1993657"/>
          <a:chOff x="3835830" y="7531263"/>
          <a:chExt cx="6118726" cy="3116958"/>
        </a:xfrm>
      </xdr:grpSpPr>
      <xdr:grpSp>
        <xdr:nvGrpSpPr>
          <xdr:cNvPr id="49" name="Group 48">
            <a:extLst>
              <a:ext uri="{FF2B5EF4-FFF2-40B4-BE49-F238E27FC236}">
                <a16:creationId xmlns:a16="http://schemas.microsoft.com/office/drawing/2014/main" id="{B1383ACE-2883-497E-8E52-23243155C62D}"/>
              </a:ext>
            </a:extLst>
          </xdr:cNvPr>
          <xdr:cNvGrpSpPr/>
        </xdr:nvGrpSpPr>
        <xdr:grpSpPr>
          <a:xfrm>
            <a:off x="3835830" y="7551183"/>
            <a:ext cx="6118726" cy="3097038"/>
            <a:chOff x="5870367" y="2289123"/>
            <a:chExt cx="6104762" cy="3090806"/>
          </a:xfrm>
        </xdr:grpSpPr>
        <xdr:graphicFrame macro="">
          <xdr:nvGraphicFramePr>
            <xdr:cNvPr id="55" name="Chart 54">
              <a:extLst>
                <a:ext uri="{FF2B5EF4-FFF2-40B4-BE49-F238E27FC236}">
                  <a16:creationId xmlns:a16="http://schemas.microsoft.com/office/drawing/2014/main" id="{52888A38-4780-48C7-BBA8-CFC9DD2981F1}"/>
                </a:ext>
              </a:extLst>
            </xdr:cNvPr>
            <xdr:cNvGraphicFramePr>
              <a:graphicFrameLocks/>
            </xdr:cNvGraphicFramePr>
          </xdr:nvGraphicFramePr>
          <xdr:xfrm>
            <a:off x="5870367" y="2308018"/>
            <a:ext cx="3365486" cy="3071911"/>
          </xdr:xfrm>
          <a:graphic>
            <a:graphicData uri="http://schemas.openxmlformats.org/drawingml/2006/chart">
              <c:chart xmlns:c="http://schemas.openxmlformats.org/drawingml/2006/chart" xmlns:r="http://schemas.openxmlformats.org/officeDocument/2006/relationships" r:id="rId18"/>
            </a:graphicData>
          </a:graphic>
        </xdr:graphicFrame>
        <xdr:graphicFrame macro="">
          <xdr:nvGraphicFramePr>
            <xdr:cNvPr id="56" name="Chart 55">
              <a:extLst>
                <a:ext uri="{FF2B5EF4-FFF2-40B4-BE49-F238E27FC236}">
                  <a16:creationId xmlns:a16="http://schemas.microsoft.com/office/drawing/2014/main" id="{2E126D15-1C90-44FD-BDA5-313132E2D3BA}"/>
                </a:ext>
              </a:extLst>
            </xdr:cNvPr>
            <xdr:cNvGraphicFramePr>
              <a:graphicFrameLocks/>
            </xdr:cNvGraphicFramePr>
          </xdr:nvGraphicFramePr>
          <xdr:xfrm>
            <a:off x="8872909" y="2289123"/>
            <a:ext cx="3102220" cy="3071912"/>
          </xdr:xfrm>
          <a:graphic>
            <a:graphicData uri="http://schemas.openxmlformats.org/drawingml/2006/chart">
              <c:chart xmlns:c="http://schemas.openxmlformats.org/drawingml/2006/chart" xmlns:r="http://schemas.openxmlformats.org/officeDocument/2006/relationships" r:id="rId19"/>
            </a:graphicData>
          </a:graphic>
        </xdr:graphicFrame>
      </xdr:grpSp>
      <xdr:sp macro="" textlink="">
        <xdr:nvSpPr>
          <xdr:cNvPr id="51" name="TextBox 50">
            <a:extLst>
              <a:ext uri="{FF2B5EF4-FFF2-40B4-BE49-F238E27FC236}">
                <a16:creationId xmlns:a16="http://schemas.microsoft.com/office/drawing/2014/main" id="{E6A9914A-ACF1-4262-AA60-8DF8E829FEC1}"/>
              </a:ext>
            </a:extLst>
          </xdr:cNvPr>
          <xdr:cNvSpPr txBox="1"/>
        </xdr:nvSpPr>
        <xdr:spPr>
          <a:xfrm>
            <a:off x="4034917" y="7531263"/>
            <a:ext cx="516164" cy="423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a)</a:t>
            </a:r>
          </a:p>
        </xdr:txBody>
      </xdr:sp>
      <xdr:sp macro="" textlink="">
        <xdr:nvSpPr>
          <xdr:cNvPr id="52" name="TextBox 51">
            <a:extLst>
              <a:ext uri="{FF2B5EF4-FFF2-40B4-BE49-F238E27FC236}">
                <a16:creationId xmlns:a16="http://schemas.microsoft.com/office/drawing/2014/main" id="{89BE5259-2F7A-45C9-92BC-7361C47FC096}"/>
              </a:ext>
            </a:extLst>
          </xdr:cNvPr>
          <xdr:cNvSpPr txBox="1"/>
        </xdr:nvSpPr>
        <xdr:spPr>
          <a:xfrm>
            <a:off x="7063833" y="7538655"/>
            <a:ext cx="497331" cy="463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b)</a:t>
            </a:r>
          </a:p>
        </xdr:txBody>
      </xdr:sp>
    </xdr:grpSp>
    <xdr:clientData/>
  </xdr:twoCellAnchor>
  <xdr:twoCellAnchor>
    <xdr:from>
      <xdr:col>24</xdr:col>
      <xdr:colOff>47626</xdr:colOff>
      <xdr:row>83</xdr:row>
      <xdr:rowOff>3967</xdr:rowOff>
    </xdr:from>
    <xdr:to>
      <xdr:col>37</xdr:col>
      <xdr:colOff>91282</xdr:colOff>
      <xdr:row>83</xdr:row>
      <xdr:rowOff>3967</xdr:rowOff>
    </xdr:to>
    <xdr:cxnSp macro="">
      <xdr:nvCxnSpPr>
        <xdr:cNvPr id="4" name="Straight Connector 3">
          <a:extLst>
            <a:ext uri="{FF2B5EF4-FFF2-40B4-BE49-F238E27FC236}">
              <a16:creationId xmlns:a16="http://schemas.microsoft.com/office/drawing/2014/main" id="{D3425F31-6833-40C4-9146-CE3F867E37B3}"/>
            </a:ext>
          </a:extLst>
        </xdr:cNvPr>
        <xdr:cNvCxnSpPr/>
      </xdr:nvCxnSpPr>
      <xdr:spPr>
        <a:xfrm>
          <a:off x="14442282" y="15156655"/>
          <a:ext cx="798909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c:userShapes xmlns:c="http://schemas.openxmlformats.org/drawingml/2006/chart">
  <cdr:relSizeAnchor xmlns:cdr="http://schemas.openxmlformats.org/drawingml/2006/chartDrawing">
    <cdr:from>
      <cdr:x>0.17345</cdr:x>
      <cdr:y>0</cdr:y>
    </cdr:from>
    <cdr:to>
      <cdr:x>0.29148</cdr:x>
      <cdr:y>0.10228</cdr:y>
    </cdr:to>
    <cdr:sp macro="" textlink="">
      <cdr:nvSpPr>
        <cdr:cNvPr id="2" name="TextBox 9">
          <a:extLst xmlns:a="http://schemas.openxmlformats.org/drawingml/2006/main">
            <a:ext uri="{FF2B5EF4-FFF2-40B4-BE49-F238E27FC236}">
              <a16:creationId xmlns:a16="http://schemas.microsoft.com/office/drawing/2014/main" id="{B2E850F5-70CE-4676-8BD6-108D590D19FB}"/>
            </a:ext>
          </a:extLst>
        </cdr:cNvPr>
        <cdr:cNvSpPr txBox="1"/>
      </cdr:nvSpPr>
      <cdr:spPr>
        <a:xfrm xmlns:a="http://schemas.openxmlformats.org/drawingml/2006/main">
          <a:off x="540638" y="0"/>
          <a:ext cx="367913" cy="240669"/>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sv-SE" sz="1000"/>
            <a:t>a)</a:t>
          </a:r>
        </a:p>
      </cdr:txBody>
    </cdr:sp>
  </cdr:relSizeAnchor>
  <cdr:relSizeAnchor xmlns:cdr="http://schemas.openxmlformats.org/drawingml/2006/chartDrawing">
    <cdr:from>
      <cdr:x>0.69118</cdr:x>
      <cdr:y>0.38973</cdr:y>
    </cdr:from>
    <cdr:to>
      <cdr:x>0.69255</cdr:x>
      <cdr:y>0.48092</cdr:y>
    </cdr:to>
    <cdr:cxnSp macro="">
      <cdr:nvCxnSpPr>
        <cdr:cNvPr id="3" name="Straight Arrow Connector 2">
          <a:extLst xmlns:a="http://schemas.openxmlformats.org/drawingml/2006/main">
            <a:ext uri="{FF2B5EF4-FFF2-40B4-BE49-F238E27FC236}">
              <a16:creationId xmlns:a16="http://schemas.microsoft.com/office/drawing/2014/main" id="{579CCA66-7E58-4BFA-9AD5-23724AB536C1}"/>
            </a:ext>
          </a:extLst>
        </cdr:cNvPr>
        <cdr:cNvCxnSpPr/>
      </cdr:nvCxnSpPr>
      <cdr:spPr>
        <a:xfrm xmlns:a="http://schemas.openxmlformats.org/drawingml/2006/main">
          <a:off x="2075179" y="919012"/>
          <a:ext cx="4120" cy="215045"/>
        </a:xfrm>
        <a:prstGeom xmlns:a="http://schemas.openxmlformats.org/drawingml/2006/main" prst="straightConnector1">
          <a:avLst/>
        </a:prstGeom>
        <a:ln xmlns:a="http://schemas.openxmlformats.org/drawingml/2006/main">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0.6237</cdr:x>
      <cdr:y>0.58161</cdr:y>
    </cdr:from>
    <cdr:to>
      <cdr:x>0.97571</cdr:x>
      <cdr:y>0.71354</cdr:y>
    </cdr:to>
    <cdr:sp macro="" textlink="">
      <cdr:nvSpPr>
        <cdr:cNvPr id="4" name="TextBox 3">
          <a:extLst xmlns:a="http://schemas.openxmlformats.org/drawingml/2006/main">
            <a:ext uri="{FF2B5EF4-FFF2-40B4-BE49-F238E27FC236}">
              <a16:creationId xmlns:a16="http://schemas.microsoft.com/office/drawing/2014/main" id="{A4F25CF2-4266-43C0-B9B4-CBF6B2D8E3F9}"/>
            </a:ext>
          </a:extLst>
        </cdr:cNvPr>
        <cdr:cNvSpPr txBox="1"/>
      </cdr:nvSpPr>
      <cdr:spPr>
        <a:xfrm xmlns:a="http://schemas.openxmlformats.org/drawingml/2006/main">
          <a:off x="1876629" y="1366708"/>
          <a:ext cx="1059160" cy="3100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a:t>climate</a:t>
          </a:r>
          <a:r>
            <a:rPr lang="sv-SE" sz="1100" baseline="0"/>
            <a:t> benefit</a:t>
          </a:r>
          <a:endParaRPr lang="sv-SE" sz="1100"/>
        </a:p>
      </cdr:txBody>
    </cdr:sp>
  </cdr:relSizeAnchor>
</c:userShapes>
</file>

<file path=xl/drawings/drawing17.xml><?xml version="1.0" encoding="utf-8"?>
<c:userShapes xmlns:c="http://schemas.openxmlformats.org/drawingml/2006/chart">
  <cdr:relSizeAnchor xmlns:cdr="http://schemas.openxmlformats.org/drawingml/2006/chartDrawing">
    <cdr:from>
      <cdr:x>0.1403</cdr:x>
      <cdr:y>0</cdr:y>
    </cdr:from>
    <cdr:to>
      <cdr:x>0.26871</cdr:x>
      <cdr:y>0.07468</cdr:y>
    </cdr:to>
    <cdr:sp macro="" textlink="">
      <cdr:nvSpPr>
        <cdr:cNvPr id="2" name="TextBox 9">
          <a:extLst xmlns:a="http://schemas.openxmlformats.org/drawingml/2006/main">
            <a:ext uri="{FF2B5EF4-FFF2-40B4-BE49-F238E27FC236}">
              <a16:creationId xmlns:a16="http://schemas.microsoft.com/office/drawing/2014/main" id="{B2854996-54C9-43F5-96FD-1A47856AEA06}"/>
            </a:ext>
          </a:extLst>
        </cdr:cNvPr>
        <cdr:cNvSpPr txBox="1"/>
      </cdr:nvSpPr>
      <cdr:spPr>
        <a:xfrm xmlns:a="http://schemas.openxmlformats.org/drawingml/2006/main">
          <a:off x="385471" y="0"/>
          <a:ext cx="352807" cy="1757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sv-SE" sz="1000"/>
            <a:t>b)</a:t>
          </a:r>
        </a:p>
      </cdr:txBody>
    </cdr:sp>
  </cdr:relSizeAnchor>
</c:userShapes>
</file>

<file path=xl/drawings/drawing18.xml><?xml version="1.0" encoding="utf-8"?>
<c:userShapes xmlns:c="http://schemas.openxmlformats.org/drawingml/2006/chart">
  <cdr:relSizeAnchor xmlns:cdr="http://schemas.openxmlformats.org/drawingml/2006/chartDrawing">
    <cdr:from>
      <cdr:x>0.16136</cdr:x>
      <cdr:y>0.01189</cdr:y>
    </cdr:from>
    <cdr:to>
      <cdr:x>0.29004</cdr:x>
      <cdr:y>0.14024</cdr:y>
    </cdr:to>
    <cdr:sp macro="" textlink="">
      <cdr:nvSpPr>
        <cdr:cNvPr id="3" name="TextBox 23">
          <a:extLst xmlns:a="http://schemas.openxmlformats.org/drawingml/2006/main">
            <a:ext uri="{FF2B5EF4-FFF2-40B4-BE49-F238E27FC236}">
              <a16:creationId xmlns:a16="http://schemas.microsoft.com/office/drawing/2014/main" id="{8CC2E35E-1977-4C65-B504-651E41A829BE}"/>
            </a:ext>
          </a:extLst>
        </cdr:cNvPr>
        <cdr:cNvSpPr txBox="1"/>
      </cdr:nvSpPr>
      <cdr:spPr>
        <a:xfrm xmlns:a="http://schemas.openxmlformats.org/drawingml/2006/main">
          <a:off x="436746" y="23801"/>
          <a:ext cx="348299" cy="25692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a)</a:t>
          </a:r>
        </a:p>
      </cdr:txBody>
    </cdr:sp>
  </cdr:relSizeAnchor>
</c:userShapes>
</file>

<file path=xl/drawings/drawing19.xml><?xml version="1.0" encoding="utf-8"?>
<c:userShapes xmlns:c="http://schemas.openxmlformats.org/drawingml/2006/chart">
  <cdr:relSizeAnchor xmlns:cdr="http://schemas.openxmlformats.org/drawingml/2006/chartDrawing">
    <cdr:from>
      <cdr:x>0.16198</cdr:x>
      <cdr:y>0</cdr:y>
    </cdr:from>
    <cdr:to>
      <cdr:x>0.34263</cdr:x>
      <cdr:y>0.12747</cdr:y>
    </cdr:to>
    <cdr:sp macro="" textlink="">
      <cdr:nvSpPr>
        <cdr:cNvPr id="2" name="TextBox 23">
          <a:extLst xmlns:a="http://schemas.openxmlformats.org/drawingml/2006/main">
            <a:ext uri="{FF2B5EF4-FFF2-40B4-BE49-F238E27FC236}">
              <a16:creationId xmlns:a16="http://schemas.microsoft.com/office/drawing/2014/main" id="{8CC2E35E-1977-4C65-B504-651E41A829BE}"/>
            </a:ext>
          </a:extLst>
        </cdr:cNvPr>
        <cdr:cNvSpPr txBox="1"/>
      </cdr:nvSpPr>
      <cdr:spPr>
        <a:xfrm xmlns:a="http://schemas.openxmlformats.org/drawingml/2006/main">
          <a:off x="452625" y="0"/>
          <a:ext cx="504803" cy="25347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c)</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390525</xdr:colOff>
      <xdr:row>0</xdr:row>
      <xdr:rowOff>38100</xdr:rowOff>
    </xdr:from>
    <xdr:to>
      <xdr:col>13</xdr:col>
      <xdr:colOff>428625</xdr:colOff>
      <xdr:row>18</xdr:row>
      <xdr:rowOff>139700</xdr:rowOff>
    </xdr:to>
    <xdr:sp macro="" textlink="">
      <xdr:nvSpPr>
        <xdr:cNvPr id="2" name="TextBox 1">
          <a:extLst>
            <a:ext uri="{FF2B5EF4-FFF2-40B4-BE49-F238E27FC236}">
              <a16:creationId xmlns:a16="http://schemas.microsoft.com/office/drawing/2014/main" id="{B488AE70-5765-4A1B-BD12-46AE14F434C6}"/>
            </a:ext>
          </a:extLst>
        </xdr:cNvPr>
        <xdr:cNvSpPr txBox="1"/>
      </xdr:nvSpPr>
      <xdr:spPr>
        <a:xfrm>
          <a:off x="390525" y="38100"/>
          <a:ext cx="7962900" cy="341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Climate</a:t>
          </a:r>
          <a:r>
            <a:rPr lang="en-US" sz="1100" b="1" baseline="0">
              <a:solidFill>
                <a:schemeClr val="dk1"/>
              </a:solidFill>
              <a:effectLst/>
              <a:latin typeface="+mn-lt"/>
              <a:ea typeface="+mn-ea"/>
              <a:cs typeface="+mn-cs"/>
            </a:rPr>
            <a:t> impact of doubling or trippling the set-aside</a:t>
          </a:r>
          <a:endParaRPr lang="en-US">
            <a:effectLst/>
          </a:endParaRPr>
        </a:p>
        <a:p>
          <a:r>
            <a:rPr lang="en-US" sz="1100" b="0" baseline="0">
              <a:solidFill>
                <a:schemeClr val="dk1"/>
              </a:solidFill>
              <a:effectLst/>
              <a:latin typeface="+mn-lt"/>
              <a:ea typeface="+mn-ea"/>
              <a:cs typeface="+mn-cs"/>
            </a:rPr>
            <a:t>Doubling the area set aside provides negative climate effects if the subsitution level is high (Fig. S1). For low and intermediate levels of substitution it provides a climate benefit that lasts 140 years or longer.</a:t>
          </a:r>
          <a:endParaRPr lang="en-US">
            <a:effectLst/>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Figure S1. Effects of doubling or trippling the area set aside as reserves</a:t>
          </a:r>
          <a:endParaRPr lang="en-US">
            <a:effectLst/>
          </a:endParaRPr>
        </a:p>
        <a:p>
          <a:endParaRPr lang="en-US" sz="1100" b="1">
            <a:solidFill>
              <a:schemeClr val="dk1"/>
            </a:solidFill>
            <a:effectLst/>
            <a:latin typeface="+mn-lt"/>
            <a:ea typeface="+mn-ea"/>
            <a:cs typeface="+mn-cs"/>
          </a:endParaRPr>
        </a:p>
        <a:p>
          <a:endParaRPr lang="en-US" sz="1100"/>
        </a:p>
      </xdr:txBody>
    </xdr:sp>
    <xdr:clientData/>
  </xdr:twoCellAnchor>
  <xdr:twoCellAnchor>
    <xdr:from>
      <xdr:col>1</xdr:col>
      <xdr:colOff>19050</xdr:colOff>
      <xdr:row>4</xdr:row>
      <xdr:rowOff>19050</xdr:rowOff>
    </xdr:from>
    <xdr:to>
      <xdr:col>7</xdr:col>
      <xdr:colOff>227967</xdr:colOff>
      <xdr:row>14</xdr:row>
      <xdr:rowOff>104270</xdr:rowOff>
    </xdr:to>
    <xdr:grpSp>
      <xdr:nvGrpSpPr>
        <xdr:cNvPr id="4" name="Group 3">
          <a:extLst>
            <a:ext uri="{FF2B5EF4-FFF2-40B4-BE49-F238E27FC236}">
              <a16:creationId xmlns:a16="http://schemas.microsoft.com/office/drawing/2014/main" id="{F8F0F798-32B8-48A3-894F-FF147EB96D84}"/>
            </a:ext>
          </a:extLst>
        </xdr:cNvPr>
        <xdr:cNvGrpSpPr/>
      </xdr:nvGrpSpPr>
      <xdr:grpSpPr>
        <a:xfrm>
          <a:off x="628650" y="742950"/>
          <a:ext cx="3866517" cy="1898145"/>
          <a:chOff x="3835830" y="7531263"/>
          <a:chExt cx="6118726" cy="3116958"/>
        </a:xfrm>
      </xdr:grpSpPr>
      <xdr:grpSp>
        <xdr:nvGrpSpPr>
          <xdr:cNvPr id="5" name="Group 4">
            <a:extLst>
              <a:ext uri="{FF2B5EF4-FFF2-40B4-BE49-F238E27FC236}">
                <a16:creationId xmlns:a16="http://schemas.microsoft.com/office/drawing/2014/main" id="{7B89E466-EAB6-4E3A-8BBE-9AA9CCFD6295}"/>
              </a:ext>
            </a:extLst>
          </xdr:cNvPr>
          <xdr:cNvGrpSpPr/>
        </xdr:nvGrpSpPr>
        <xdr:grpSpPr>
          <a:xfrm>
            <a:off x="3835830" y="7551183"/>
            <a:ext cx="6118726" cy="3097038"/>
            <a:chOff x="5870367" y="2289123"/>
            <a:chExt cx="6104762" cy="3090806"/>
          </a:xfrm>
        </xdr:grpSpPr>
        <xdr:graphicFrame macro="">
          <xdr:nvGraphicFramePr>
            <xdr:cNvPr id="8" name="Chart 7">
              <a:extLst>
                <a:ext uri="{FF2B5EF4-FFF2-40B4-BE49-F238E27FC236}">
                  <a16:creationId xmlns:a16="http://schemas.microsoft.com/office/drawing/2014/main" id="{BB83CF55-EA74-460F-8A6F-01A1428CC378}"/>
                </a:ext>
              </a:extLst>
            </xdr:cNvPr>
            <xdr:cNvGraphicFramePr>
              <a:graphicFrameLocks/>
            </xdr:cNvGraphicFramePr>
          </xdr:nvGraphicFramePr>
          <xdr:xfrm>
            <a:off x="5870367" y="2308018"/>
            <a:ext cx="3365487" cy="3071911"/>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9" name="Chart 8">
              <a:extLst>
                <a:ext uri="{FF2B5EF4-FFF2-40B4-BE49-F238E27FC236}">
                  <a16:creationId xmlns:a16="http://schemas.microsoft.com/office/drawing/2014/main" id="{335FF7F1-732C-467D-B76D-DBF6ED854BD3}"/>
                </a:ext>
              </a:extLst>
            </xdr:cNvPr>
            <xdr:cNvGraphicFramePr>
              <a:graphicFrameLocks/>
            </xdr:cNvGraphicFramePr>
          </xdr:nvGraphicFramePr>
          <xdr:xfrm>
            <a:off x="8872909" y="2289123"/>
            <a:ext cx="3102220" cy="3071912"/>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
        <xdr:nvSpPr>
          <xdr:cNvPr id="6" name="TextBox 5">
            <a:extLst>
              <a:ext uri="{FF2B5EF4-FFF2-40B4-BE49-F238E27FC236}">
                <a16:creationId xmlns:a16="http://schemas.microsoft.com/office/drawing/2014/main" id="{EAAF1E76-B5E4-4323-B32A-C1004F38CD3A}"/>
              </a:ext>
            </a:extLst>
          </xdr:cNvPr>
          <xdr:cNvSpPr txBox="1"/>
        </xdr:nvSpPr>
        <xdr:spPr>
          <a:xfrm>
            <a:off x="4034917" y="7531263"/>
            <a:ext cx="516164" cy="423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A)</a:t>
            </a:r>
          </a:p>
        </xdr:txBody>
      </xdr:sp>
      <xdr:sp macro="" textlink="">
        <xdr:nvSpPr>
          <xdr:cNvPr id="7" name="TextBox 6">
            <a:extLst>
              <a:ext uri="{FF2B5EF4-FFF2-40B4-BE49-F238E27FC236}">
                <a16:creationId xmlns:a16="http://schemas.microsoft.com/office/drawing/2014/main" id="{05965137-600E-46FB-97B2-887A3C904251}"/>
              </a:ext>
            </a:extLst>
          </xdr:cNvPr>
          <xdr:cNvSpPr txBox="1"/>
        </xdr:nvSpPr>
        <xdr:spPr>
          <a:xfrm>
            <a:off x="7063833" y="7538655"/>
            <a:ext cx="497331" cy="463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B)</a:t>
            </a:r>
          </a:p>
        </xdr:txBody>
      </xdr:sp>
    </xdr:grpSp>
    <xdr:clientData/>
  </xdr:twoCellAnchor>
</xdr:wsDr>
</file>

<file path=xl/drawings/drawing20.xml><?xml version="1.0" encoding="utf-8"?>
<c:userShapes xmlns:c="http://schemas.openxmlformats.org/drawingml/2006/chart">
  <cdr:relSizeAnchor xmlns:cdr="http://schemas.openxmlformats.org/drawingml/2006/chartDrawing">
    <cdr:from>
      <cdr:x>0.03561</cdr:x>
      <cdr:y>0.02829</cdr:y>
    </cdr:from>
    <cdr:to>
      <cdr:x>0.21627</cdr:x>
      <cdr:y>0.15577</cdr:y>
    </cdr:to>
    <cdr:sp macro="" textlink="">
      <cdr:nvSpPr>
        <cdr:cNvPr id="2" name="TextBox 23">
          <a:extLst xmlns:a="http://schemas.openxmlformats.org/drawingml/2006/main">
            <a:ext uri="{FF2B5EF4-FFF2-40B4-BE49-F238E27FC236}">
              <a16:creationId xmlns:a16="http://schemas.microsoft.com/office/drawing/2014/main" id="{8CC2E35E-1977-4C65-B504-651E41A829BE}"/>
            </a:ext>
          </a:extLst>
        </cdr:cNvPr>
        <cdr:cNvSpPr txBox="1"/>
      </cdr:nvSpPr>
      <cdr:spPr>
        <a:xfrm xmlns:a="http://schemas.openxmlformats.org/drawingml/2006/main">
          <a:off x="84851" y="53290"/>
          <a:ext cx="430436" cy="24013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d)</a:t>
          </a:r>
        </a:p>
      </cdr:txBody>
    </cdr:sp>
  </cdr:relSizeAnchor>
</c:userShapes>
</file>

<file path=xl/drawings/drawing21.xml><?xml version="1.0" encoding="utf-8"?>
<c:userShapes xmlns:c="http://schemas.openxmlformats.org/drawingml/2006/chart">
  <cdr:relSizeAnchor xmlns:cdr="http://schemas.openxmlformats.org/drawingml/2006/chartDrawing">
    <cdr:from>
      <cdr:x>0.03816</cdr:x>
      <cdr:y>0.00697</cdr:y>
    </cdr:from>
    <cdr:to>
      <cdr:x>0.21882</cdr:x>
      <cdr:y>0.13444</cdr:y>
    </cdr:to>
    <cdr:sp macro="" textlink="">
      <cdr:nvSpPr>
        <cdr:cNvPr id="2" name="TextBox 23">
          <a:extLst xmlns:a="http://schemas.openxmlformats.org/drawingml/2006/main">
            <a:ext uri="{FF2B5EF4-FFF2-40B4-BE49-F238E27FC236}">
              <a16:creationId xmlns:a16="http://schemas.microsoft.com/office/drawing/2014/main" id="{8CC2E35E-1977-4C65-B504-651E41A829BE}"/>
            </a:ext>
          </a:extLst>
        </cdr:cNvPr>
        <cdr:cNvSpPr txBox="1"/>
      </cdr:nvSpPr>
      <cdr:spPr>
        <a:xfrm xmlns:a="http://schemas.openxmlformats.org/drawingml/2006/main">
          <a:off x="98549" y="12658"/>
          <a:ext cx="466609" cy="23149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b)</a:t>
          </a:r>
        </a:p>
      </cdr:txBody>
    </cdr:sp>
  </cdr:relSizeAnchor>
</c:userShapes>
</file>

<file path=xl/drawings/drawing22.xml><?xml version="1.0" encoding="utf-8"?>
<c:userShapes xmlns:c="http://schemas.openxmlformats.org/drawingml/2006/chart">
  <cdr:relSizeAnchor xmlns:cdr="http://schemas.openxmlformats.org/drawingml/2006/chartDrawing">
    <cdr:from>
      <cdr:x>0.06531</cdr:x>
      <cdr:y>0.02108</cdr:y>
    </cdr:from>
    <cdr:to>
      <cdr:x>0.24603</cdr:x>
      <cdr:y>0.14852</cdr:y>
    </cdr:to>
    <cdr:sp macro="" textlink="">
      <cdr:nvSpPr>
        <cdr:cNvPr id="2" name="TextBox 23">
          <a:extLst xmlns:a="http://schemas.openxmlformats.org/drawingml/2006/main">
            <a:ext uri="{FF2B5EF4-FFF2-40B4-BE49-F238E27FC236}">
              <a16:creationId xmlns:a16="http://schemas.microsoft.com/office/drawing/2014/main" id="{8CC2E35E-1977-4C65-B504-651E41A829BE}"/>
            </a:ext>
          </a:extLst>
        </cdr:cNvPr>
        <cdr:cNvSpPr txBox="1"/>
      </cdr:nvSpPr>
      <cdr:spPr>
        <a:xfrm xmlns:a="http://schemas.openxmlformats.org/drawingml/2006/main">
          <a:off x="157488" y="39029"/>
          <a:ext cx="435788" cy="2359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d)</a:t>
          </a:r>
        </a:p>
      </cdr:txBody>
    </cdr:sp>
  </cdr:relSizeAnchor>
</c:userShapes>
</file>

<file path=xl/drawings/drawing23.xml><?xml version="1.0" encoding="utf-8"?>
<c:userShapes xmlns:c="http://schemas.openxmlformats.org/drawingml/2006/chart">
  <cdr:relSizeAnchor xmlns:cdr="http://schemas.openxmlformats.org/drawingml/2006/chartDrawing">
    <cdr:from>
      <cdr:x>0.15424</cdr:x>
      <cdr:y>0.0046</cdr:y>
    </cdr:from>
    <cdr:to>
      <cdr:x>0.28277</cdr:x>
      <cdr:y>0.12538</cdr:y>
    </cdr:to>
    <cdr:sp macro="" textlink="">
      <cdr:nvSpPr>
        <cdr:cNvPr id="2" name="TextBox 23">
          <a:extLst xmlns:a="http://schemas.openxmlformats.org/drawingml/2006/main">
            <a:ext uri="{FF2B5EF4-FFF2-40B4-BE49-F238E27FC236}">
              <a16:creationId xmlns:a16="http://schemas.microsoft.com/office/drawing/2014/main" id="{8CC2E35E-1977-4C65-B504-651E41A829BE}"/>
            </a:ext>
          </a:extLst>
        </cdr:cNvPr>
        <cdr:cNvSpPr txBox="1"/>
      </cdr:nvSpPr>
      <cdr:spPr>
        <a:xfrm xmlns:a="http://schemas.openxmlformats.org/drawingml/2006/main">
          <a:off x="416528" y="9922"/>
          <a:ext cx="347107" cy="26037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c)</a:t>
          </a:r>
        </a:p>
      </cdr:txBody>
    </cdr:sp>
  </cdr:relSizeAnchor>
</c:userShapes>
</file>

<file path=xl/drawings/drawing24.xml><?xml version="1.0" encoding="utf-8"?>
<c:userShapes xmlns:c="http://schemas.openxmlformats.org/drawingml/2006/chart">
  <cdr:relSizeAnchor xmlns:cdr="http://schemas.openxmlformats.org/drawingml/2006/chartDrawing">
    <cdr:from>
      <cdr:x>0.16814</cdr:x>
      <cdr:y>0.04693</cdr:y>
    </cdr:from>
    <cdr:to>
      <cdr:x>0.31411</cdr:x>
      <cdr:y>0.20101</cdr:y>
    </cdr:to>
    <cdr:sp macro="" textlink="">
      <cdr:nvSpPr>
        <cdr:cNvPr id="2" name="TextBox 23">
          <a:extLst xmlns:a="http://schemas.openxmlformats.org/drawingml/2006/main">
            <a:ext uri="{FF2B5EF4-FFF2-40B4-BE49-F238E27FC236}">
              <a16:creationId xmlns:a16="http://schemas.microsoft.com/office/drawing/2014/main" id="{8CC2E35E-1977-4C65-B504-651E41A829BE}"/>
            </a:ext>
          </a:extLst>
        </cdr:cNvPr>
        <cdr:cNvSpPr txBox="1"/>
      </cdr:nvSpPr>
      <cdr:spPr>
        <a:xfrm xmlns:a="http://schemas.openxmlformats.org/drawingml/2006/main">
          <a:off x="484990" y="99219"/>
          <a:ext cx="421032" cy="32578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a)</a:t>
          </a:r>
        </a:p>
      </cdr:txBody>
    </cdr:sp>
  </cdr:relSizeAnchor>
</c:userShapes>
</file>

<file path=xl/drawings/drawing25.xml><?xml version="1.0" encoding="utf-8"?>
<c:userShapes xmlns:c="http://schemas.openxmlformats.org/drawingml/2006/chart">
  <cdr:relSizeAnchor xmlns:cdr="http://schemas.openxmlformats.org/drawingml/2006/chartDrawing">
    <cdr:from>
      <cdr:x>0.05325</cdr:x>
      <cdr:y>0.02466</cdr:y>
    </cdr:from>
    <cdr:to>
      <cdr:x>0.18089</cdr:x>
      <cdr:y>0.15614</cdr:y>
    </cdr:to>
    <cdr:sp macro="" textlink="">
      <cdr:nvSpPr>
        <cdr:cNvPr id="2" name="TextBox 23">
          <a:extLst xmlns:a="http://schemas.openxmlformats.org/drawingml/2006/main">
            <a:ext uri="{FF2B5EF4-FFF2-40B4-BE49-F238E27FC236}">
              <a16:creationId xmlns:a16="http://schemas.microsoft.com/office/drawing/2014/main" id="{8CC2E35E-1977-4C65-B504-651E41A829BE}"/>
            </a:ext>
          </a:extLst>
        </cdr:cNvPr>
        <cdr:cNvSpPr txBox="1"/>
      </cdr:nvSpPr>
      <cdr:spPr>
        <a:xfrm xmlns:a="http://schemas.openxmlformats.org/drawingml/2006/main">
          <a:off x="137350" y="47715"/>
          <a:ext cx="329228" cy="25436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b)</a:t>
          </a:r>
        </a:p>
      </cdr:txBody>
    </cdr:sp>
  </cdr:relSizeAnchor>
</c:userShapes>
</file>

<file path=xl/drawings/drawing26.xml><?xml version="1.0" encoding="utf-8"?>
<c:userShapes xmlns:c="http://schemas.openxmlformats.org/drawingml/2006/chart">
  <cdr:relSizeAnchor xmlns:cdr="http://schemas.openxmlformats.org/drawingml/2006/chartDrawing">
    <cdr:from>
      <cdr:x>0.06531</cdr:x>
      <cdr:y>0.02108</cdr:y>
    </cdr:from>
    <cdr:to>
      <cdr:x>0.24603</cdr:x>
      <cdr:y>0.14852</cdr:y>
    </cdr:to>
    <cdr:sp macro="" textlink="">
      <cdr:nvSpPr>
        <cdr:cNvPr id="2" name="TextBox 23">
          <a:extLst xmlns:a="http://schemas.openxmlformats.org/drawingml/2006/main">
            <a:ext uri="{FF2B5EF4-FFF2-40B4-BE49-F238E27FC236}">
              <a16:creationId xmlns:a16="http://schemas.microsoft.com/office/drawing/2014/main" id="{8CC2E35E-1977-4C65-B504-651E41A829BE}"/>
            </a:ext>
          </a:extLst>
        </cdr:cNvPr>
        <cdr:cNvSpPr txBox="1"/>
      </cdr:nvSpPr>
      <cdr:spPr>
        <a:xfrm xmlns:a="http://schemas.openxmlformats.org/drawingml/2006/main">
          <a:off x="157488" y="39029"/>
          <a:ext cx="435788" cy="2359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b)</a:t>
          </a:r>
        </a:p>
      </cdr:txBody>
    </cdr:sp>
  </cdr:relSizeAnchor>
</c:userShapes>
</file>

<file path=xl/drawings/drawing27.xml><?xml version="1.0" encoding="utf-8"?>
<c:userShapes xmlns:c="http://schemas.openxmlformats.org/drawingml/2006/chart">
  <cdr:relSizeAnchor xmlns:cdr="http://schemas.openxmlformats.org/drawingml/2006/chartDrawing">
    <cdr:from>
      <cdr:x>0.16814</cdr:x>
      <cdr:y>0.04693</cdr:y>
    </cdr:from>
    <cdr:to>
      <cdr:x>0.31411</cdr:x>
      <cdr:y>0.20101</cdr:y>
    </cdr:to>
    <cdr:sp macro="" textlink="">
      <cdr:nvSpPr>
        <cdr:cNvPr id="2" name="TextBox 23">
          <a:extLst xmlns:a="http://schemas.openxmlformats.org/drawingml/2006/main">
            <a:ext uri="{FF2B5EF4-FFF2-40B4-BE49-F238E27FC236}">
              <a16:creationId xmlns:a16="http://schemas.microsoft.com/office/drawing/2014/main" id="{8CC2E35E-1977-4C65-B504-651E41A829BE}"/>
            </a:ext>
          </a:extLst>
        </cdr:cNvPr>
        <cdr:cNvSpPr txBox="1"/>
      </cdr:nvSpPr>
      <cdr:spPr>
        <a:xfrm xmlns:a="http://schemas.openxmlformats.org/drawingml/2006/main">
          <a:off x="484990" y="99219"/>
          <a:ext cx="421032" cy="32578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a)</a:t>
          </a:r>
        </a:p>
      </cdr:txBody>
    </cdr:sp>
  </cdr:relSizeAnchor>
</c:userShapes>
</file>

<file path=xl/drawings/drawing28.xml><?xml version="1.0" encoding="utf-8"?>
<xdr:wsDr xmlns:xdr="http://schemas.openxmlformats.org/drawingml/2006/spreadsheetDrawing" xmlns:a="http://schemas.openxmlformats.org/drawingml/2006/main">
  <xdr:twoCellAnchor>
    <xdr:from>
      <xdr:col>0</xdr:col>
      <xdr:colOff>431800</xdr:colOff>
      <xdr:row>2</xdr:row>
      <xdr:rowOff>31750</xdr:rowOff>
    </xdr:from>
    <xdr:to>
      <xdr:col>10</xdr:col>
      <xdr:colOff>177800</xdr:colOff>
      <xdr:row>81</xdr:row>
      <xdr:rowOff>57150</xdr:rowOff>
    </xdr:to>
    <xdr:sp macro="" textlink="">
      <xdr:nvSpPr>
        <xdr:cNvPr id="2" name="TextBox 1">
          <a:extLst>
            <a:ext uri="{FF2B5EF4-FFF2-40B4-BE49-F238E27FC236}">
              <a16:creationId xmlns:a16="http://schemas.microsoft.com/office/drawing/2014/main" id="{721DA869-29F6-4142-B882-C4C3EB9CA4AD}"/>
            </a:ext>
          </a:extLst>
        </xdr:cNvPr>
        <xdr:cNvSpPr txBox="1"/>
      </xdr:nvSpPr>
      <xdr:spPr>
        <a:xfrm>
          <a:off x="431800" y="400050"/>
          <a:ext cx="5842000" cy="14573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General info -----</a:t>
          </a:r>
        </a:p>
        <a:p>
          <a:r>
            <a:rPr lang="en-US" sz="1100"/>
            <a:t>Project Name: gävleborg2</a:t>
          </a:r>
        </a:p>
        <a:p>
          <a:r>
            <a:rPr lang="en-US" sz="1100"/>
            <a:t>Project Path: C:\Users\goen0001\Documents\Heureka\Projects\Regwise\Gävleborg\gävleborg2\gävleborg2.HeuReg</a:t>
          </a:r>
        </a:p>
        <a:p>
          <a:r>
            <a:rPr lang="en-US" sz="1100"/>
            <a:t>Date: den 1 september 2024</a:t>
          </a:r>
        </a:p>
        <a:p>
          <a:r>
            <a:rPr lang="en-US" sz="1100"/>
            <a:t>Application: RegWise v.2.22.0.0</a:t>
          </a:r>
        </a:p>
        <a:p>
          <a:endParaRPr lang="en-US" sz="1100"/>
        </a:p>
        <a:p>
          <a:r>
            <a:rPr lang="en-US" sz="1100"/>
            <a:t>----- Database info -----</a:t>
          </a:r>
        </a:p>
        <a:p>
          <a:r>
            <a:rPr lang="en-US" sz="1100"/>
            <a:t>Forest Database: LOCALHOST\SQLEXPRESS: Heureka14_18PublicProdSkog</a:t>
          </a:r>
        </a:p>
        <a:p>
          <a:r>
            <a:rPr lang="en-US" sz="1100"/>
            <a:t>Result Database: LOCALHOST\SQLEXPRESS: NFIout2</a:t>
          </a:r>
        </a:p>
        <a:p>
          <a:endParaRPr lang="en-US" sz="1100"/>
        </a:p>
        <a:p>
          <a:r>
            <a:rPr lang="en-US" sz="1100"/>
            <a:t>----- Simulation info -----</a:t>
          </a:r>
        </a:p>
        <a:p>
          <a:r>
            <a:rPr lang="en-US" sz="1100"/>
            <a:t>Name: Simulation (11) 2024-09-01 14:19</a:t>
          </a:r>
        </a:p>
        <a:p>
          <a:r>
            <a:rPr lang="en-US" sz="1100"/>
            <a:t>Planning periods: 31</a:t>
          </a:r>
        </a:p>
        <a:p>
          <a:r>
            <a:rPr lang="en-US" sz="1100"/>
            <a:t>Discount rate: 3,00 %</a:t>
          </a:r>
        </a:p>
        <a:p>
          <a:r>
            <a:rPr lang="en-US" sz="1100"/>
            <a:t>Period Midth: No</a:t>
          </a:r>
        </a:p>
        <a:p>
          <a:r>
            <a:rPr lang="en-US" sz="1100"/>
            <a:t>Number of Treatment Programs: 2127</a:t>
          </a:r>
        </a:p>
        <a:p>
          <a:r>
            <a:rPr lang="en-US" sz="1100"/>
            <a:t>Random Seed Used: 1</a:t>
          </a:r>
        </a:p>
        <a:p>
          <a:r>
            <a:rPr lang="en-US" sz="1100"/>
            <a:t>Random Seed Control Category Assignment (RegWise): 1</a:t>
          </a:r>
        </a:p>
        <a:p>
          <a:endParaRPr lang="en-US" sz="1100"/>
        </a:p>
        <a:p>
          <a:r>
            <a:rPr lang="en-US" sz="1100"/>
            <a:t>----- Analysis Area -----</a:t>
          </a:r>
        </a:p>
        <a:p>
          <a:r>
            <a:rPr lang="en-US" sz="1100"/>
            <a:t>No. of treatment units: 2127</a:t>
          </a:r>
        </a:p>
        <a:p>
          <a:r>
            <a:rPr lang="en-US" sz="1100"/>
            <a:t>Total area: 1 486 112,16 ha</a:t>
          </a:r>
        </a:p>
        <a:p>
          <a:endParaRPr lang="en-US" sz="1100"/>
        </a:p>
        <a:p>
          <a:r>
            <a:rPr lang="en-US" sz="1100"/>
            <a:t>----- Forest Domains -----</a:t>
          </a:r>
        </a:p>
        <a:p>
          <a:r>
            <a:rPr lang="en-US" sz="1100"/>
            <a:t>[2]  reserves BAU</a:t>
          </a:r>
        </a:p>
        <a:p>
          <a:r>
            <a:rPr lang="en-US" sz="1100"/>
            <a:t>IsReserve = True</a:t>
          </a:r>
        </a:p>
        <a:p>
          <a:r>
            <a:rPr lang="en-US" sz="1100"/>
            <a:t>OR</a:t>
          </a:r>
        </a:p>
        <a:p>
          <a:r>
            <a:rPr lang="en-US" sz="1100"/>
            <a:t>StandAge &gt; 116</a:t>
          </a:r>
        </a:p>
        <a:p>
          <a:r>
            <a:rPr lang="en-US" sz="1100"/>
            <a:t>Default Domain Settings</a:t>
          </a:r>
        </a:p>
        <a:p>
          <a:r>
            <a:rPr lang="en-US" sz="1100"/>
            <a:t>Reserves BAU (100%)</a:t>
          </a:r>
        </a:p>
        <a:p>
          <a:r>
            <a:rPr lang="en-US" sz="1100"/>
            <a:t>Treatment units: 215</a:t>
          </a:r>
        </a:p>
        <a:p>
          <a:endParaRPr lang="en-US" sz="1100"/>
        </a:p>
        <a:p>
          <a:r>
            <a:rPr lang="en-US" sz="1100"/>
            <a:t>[4]  Set</a:t>
          </a:r>
          <a:r>
            <a:rPr lang="en-US" sz="1100" baseline="0"/>
            <a:t> aside x2</a:t>
          </a:r>
        </a:p>
        <a:p>
          <a:r>
            <a:rPr lang="en-US" sz="1100"/>
            <a:t>StandAge &gt; 83</a:t>
          </a:r>
        </a:p>
        <a:p>
          <a:r>
            <a:rPr lang="en-US" sz="1100"/>
            <a:t>Default Domain Settings</a:t>
          </a:r>
        </a:p>
        <a:p>
          <a:r>
            <a:rPr lang="en-US" sz="1100"/>
            <a:t>Reserves BAU (100%)</a:t>
          </a:r>
        </a:p>
        <a:p>
          <a:r>
            <a:rPr lang="en-US" sz="1100"/>
            <a:t>Treatment units: 221</a:t>
          </a:r>
        </a:p>
        <a:p>
          <a:endParaRPr lang="en-US" sz="1100"/>
        </a:p>
        <a:p>
          <a:r>
            <a:rPr lang="en-US" sz="1100"/>
            <a:t>[5]  Set aside x3</a:t>
          </a:r>
        </a:p>
        <a:p>
          <a:r>
            <a:rPr lang="en-US" sz="1100"/>
            <a:t>StandAge &gt; 62</a:t>
          </a:r>
        </a:p>
        <a:p>
          <a:r>
            <a:rPr lang="en-US" sz="1100"/>
            <a:t>Default Domain Settings</a:t>
          </a:r>
        </a:p>
        <a:p>
          <a:r>
            <a:rPr lang="en-US" sz="1100"/>
            <a:t>Reserves BAU (100%)</a:t>
          </a:r>
        </a:p>
        <a:p>
          <a:r>
            <a:rPr lang="en-US" sz="1100"/>
            <a:t>Treatment units: 220</a:t>
          </a:r>
        </a:p>
        <a:p>
          <a:endParaRPr lang="en-US" sz="1100"/>
        </a:p>
        <a:p>
          <a:r>
            <a:rPr lang="en-US" sz="1100"/>
            <a:t>[1]  Other</a:t>
          </a:r>
        </a:p>
        <a:p>
          <a:r>
            <a:rPr lang="en-US" sz="1100"/>
            <a:t>Default Domain Settings</a:t>
          </a:r>
        </a:p>
        <a:p>
          <a:r>
            <a:rPr lang="en-US" sz="1100"/>
            <a:t>BAU 80% (100%)</a:t>
          </a:r>
        </a:p>
        <a:p>
          <a:r>
            <a:rPr lang="en-US" sz="1100"/>
            <a:t>Treatment units: 1471</a:t>
          </a:r>
        </a:p>
        <a:p>
          <a:endParaRPr lang="en-US" sz="1100"/>
        </a:p>
        <a:p>
          <a:r>
            <a:rPr lang="en-US" sz="1100"/>
            <a:t>----- Pricelists -----</a:t>
          </a:r>
        </a:p>
        <a:p>
          <a:r>
            <a:rPr lang="en-US" sz="1100"/>
            <a:t>Default</a:t>
          </a:r>
        </a:p>
        <a:p>
          <a:endParaRPr lang="en-US" sz="1100"/>
        </a:p>
        <a:p>
          <a:r>
            <a:rPr lang="en-US" sz="1100"/>
            <a:t>----- Control Table settings -----</a:t>
          </a:r>
        </a:p>
        <a:p>
          <a:r>
            <a:rPr lang="en-US" sz="1100"/>
            <a:t>[Default Domain Settings]</a:t>
          </a:r>
        </a:p>
        <a:p>
          <a:r>
            <a:rPr lang="en-US" sz="1100"/>
            <a:t>-Land Use-</a:t>
          </a:r>
        </a:p>
        <a:p>
          <a:r>
            <a:rPr lang="en-US" sz="1100"/>
            <a:t>ForestFuelExtraction: True</a:t>
          </a:r>
        </a:p>
        <a:p>
          <a:endParaRPr lang="en-US" sz="1100"/>
        </a:p>
        <a:p>
          <a:r>
            <a:rPr lang="en-US" sz="1100" b="1"/>
            <a:t>BAU</a:t>
          </a:r>
          <a:r>
            <a:rPr lang="en-US" sz="1100"/>
            <a:t>, [Default Control Category]</a:t>
          </a:r>
        </a:p>
        <a:p>
          <a:r>
            <a:rPr lang="en-US" sz="1100"/>
            <a:t>-Cost and Revenue-</a:t>
          </a:r>
        </a:p>
        <a:p>
          <a:r>
            <a:rPr lang="en-US" sz="1100"/>
            <a:t>PricelistOrdinaryYoungStand: Default</a:t>
          </a:r>
        </a:p>
        <a:p>
          <a:r>
            <a:rPr lang="en-US" sz="1100"/>
            <a:t>PricelistOtherThinnings: Default</a:t>
          </a:r>
        </a:p>
        <a:p>
          <a:r>
            <a:rPr lang="en-US" sz="1100"/>
            <a:t>PricelistFinalFelling: Default</a:t>
          </a:r>
        </a:p>
        <a:p>
          <a:endParaRPr lang="en-US" sz="1100"/>
        </a:p>
        <a:p>
          <a:r>
            <a:rPr lang="en-US" sz="1100"/>
            <a:t>-Treatment Model-</a:t>
          </a:r>
        </a:p>
        <a:p>
          <a:r>
            <a:rPr lang="en-US" sz="1100"/>
            <a:t>RegenerationSchema: Dry; Planting: 0,86; Dry; Sowing: 0,05; Dry; SeedTrees: 0,08; Dry; Extensive: 0,01; Mesic; Planting: 0,86; Mesic; Sowing: 0,05; Mesic; SeedTrees: 0,08; Mesic; Extensive: 0,01; Moist; Planting: 0,86; Moist; Sowing: 0,05; Moist; SeedTrees: 0,08; Moist; Extensive: 0,01</a:t>
          </a:r>
        </a:p>
        <a:p>
          <a:endParaRPr lang="en-US" sz="1100"/>
        </a:p>
        <a:p>
          <a:r>
            <a:rPr lang="en-US" sz="1100"/>
            <a:t>-Scenario Settings-</a:t>
          </a:r>
        </a:p>
        <a:p>
          <a:r>
            <a:rPr lang="en-US" sz="1100"/>
            <a:t>HarvestLevelAutomatic: HLF=0,965</a:t>
          </a:r>
        </a:p>
        <a:p>
          <a:r>
            <a:rPr lang="en-US" sz="1100"/>
            <a:t>FertilizationArea: 2200 </a:t>
          </a:r>
        </a:p>
        <a:p>
          <a:r>
            <a:rPr lang="en-US" sz="1100"/>
            <a:t>AreaExtentForestFuel: 0,8</a:t>
          </a:r>
        </a:p>
        <a:p>
          <a:r>
            <a:rPr lang="en-US" sz="1100"/>
            <a:t>AreaExtentForestFuelFF: 0,82</a:t>
          </a:r>
        </a:p>
        <a:p>
          <a:endParaRPr lang="en-US" sz="1100"/>
        </a:p>
        <a:p>
          <a:endParaRPr lang="en-US" sz="1100"/>
        </a:p>
        <a:p>
          <a:r>
            <a:rPr lang="en-US" sz="1100"/>
            <a:t>[Reserves BAU]</a:t>
          </a:r>
        </a:p>
        <a:p>
          <a:r>
            <a:rPr lang="en-US" sz="1100"/>
            <a:t>-Treatment Model-</a:t>
          </a:r>
        </a:p>
        <a:p>
          <a:r>
            <a:rPr lang="en-US" sz="1100"/>
            <a:t>RemoveExistingOverstorey: Leave</a:t>
          </a:r>
        </a:p>
        <a:p>
          <a:endParaRPr lang="en-US" sz="1100"/>
        </a:p>
        <a:p>
          <a:r>
            <a:rPr lang="en-US" sz="1100"/>
            <a:t>-Scenario Settings-</a:t>
          </a:r>
        </a:p>
        <a:p>
          <a:r>
            <a:rPr lang="en-US" sz="1100"/>
            <a:t>ManagementSystem: Unmanaged</a:t>
          </a:r>
        </a:p>
        <a:p>
          <a:endParaRPr lang="en-US" sz="1100"/>
        </a:p>
        <a:p>
          <a:endParaRPr lang="en-US" sz="1100"/>
        </a:p>
      </xdr:txBody>
    </xdr:sp>
    <xdr:clientData/>
  </xdr:twoCellAnchor>
  <xdr:twoCellAnchor>
    <xdr:from>
      <xdr:col>12</xdr:col>
      <xdr:colOff>49480</xdr:colOff>
      <xdr:row>2</xdr:row>
      <xdr:rowOff>912</xdr:rowOff>
    </xdr:from>
    <xdr:to>
      <xdr:col>38</xdr:col>
      <xdr:colOff>372239</xdr:colOff>
      <xdr:row>118</xdr:row>
      <xdr:rowOff>24740</xdr:rowOff>
    </xdr:to>
    <xdr:sp macro="" textlink="">
      <xdr:nvSpPr>
        <xdr:cNvPr id="5" name="TextBox 4">
          <a:extLst>
            <a:ext uri="{FF2B5EF4-FFF2-40B4-BE49-F238E27FC236}">
              <a16:creationId xmlns:a16="http://schemas.microsoft.com/office/drawing/2014/main" id="{33E22997-85D6-46F4-AA33-0865CC8EBC41}"/>
            </a:ext>
          </a:extLst>
        </xdr:cNvPr>
        <xdr:cNvSpPr txBox="1"/>
      </xdr:nvSpPr>
      <xdr:spPr>
        <a:xfrm>
          <a:off x="7323116" y="372016"/>
          <a:ext cx="16082305" cy="215478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[Realistic potential]</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-Treatment Model-</a:t>
          </a:r>
        </a:p>
        <a:p>
          <a:r>
            <a:rPr lang="en-US" sz="1100">
              <a:solidFill>
                <a:schemeClr val="dk1"/>
              </a:solidFill>
              <a:effectLst/>
              <a:latin typeface="+mn-lt"/>
              <a:ea typeface="+mn-ea"/>
              <a:cs typeface="+mn-cs"/>
            </a:rPr>
            <a:t>RegenerationSchema: Dry; Planting: 0,86; Dry; Sowing: 0,05; Dry; SeedTrees: 0,08; Dry; Extensive: 0,01; Mesic; Planting: 0,86; Mesic; Sowing: 0,05; Mesic; SeedTrees: 0,08; Mesic; Extensive: 0,01; Moist; Planting: 0,86; Moist; Sowing: 0,05; Moist; SeedTrees: 0,08; Moist; Extensive: 0,01</a:t>
          </a:r>
        </a:p>
        <a:p>
          <a:r>
            <a:rPr lang="en-US" sz="1100">
              <a:solidFill>
                <a:schemeClr val="dk1"/>
              </a:solidFill>
              <a:effectLst/>
              <a:latin typeface="+mn-lt"/>
              <a:ea typeface="+mn-ea"/>
              <a:cs typeface="+mn-cs"/>
            </a:rPr>
            <a:t>SpeciesToPlantYoungForest: Pine; Dry; Any: 0,68; Spruce; Dry; Any: 0,2; Birch; Dry; Any: 0; Contorta; Dry; Any: 0,12; Pine; Mesic; BelowT22: 0,65; Spruce; Mesic; BelowT22: 0,23; Birch; Mesic; BelowT22: 0; Contorta; Mesic; BelowT22: 0,12; Pine; Mesic; T22T26: 0,53; Spruce; Mesic; T22T26: 0,38; Birch; Mesic; T22T26: 0; Contorta; Mesic; T22T26: 0,09; Pine; Mesic; AboveT26: 0,43; Spruce; Mesic; AboveT26: 0,5; Birch; Mesic; AboveT26: 0; Contorta; Mesic; AboveT26: 0,07; Pine; Moist; Any: 0,42; Spruce; Moist; Any: 0,51; Birch; Moist; Any: 0; Contorta; Moist; Any: 0,07</a:t>
          </a:r>
        </a:p>
        <a:p>
          <a:r>
            <a:rPr lang="en-US" sz="1100">
              <a:solidFill>
                <a:schemeClr val="dk1"/>
              </a:solidFill>
              <a:effectLst/>
              <a:latin typeface="+mn-lt"/>
              <a:ea typeface="+mn-ea"/>
              <a:cs typeface="+mn-cs"/>
            </a:rPr>
            <a:t>Restrictions: 0%;75cm;15cm;Soils:Dry; Mesic</a:t>
          </a:r>
        </a:p>
        <a:p>
          <a:r>
            <a:rPr lang="en-US" sz="1100">
              <a:solidFill>
                <a:schemeClr val="dk1"/>
              </a:solidFill>
              <a:effectLst/>
              <a:latin typeface="+mn-lt"/>
              <a:ea typeface="+mn-ea"/>
              <a:cs typeface="+mn-cs"/>
            </a:rPr>
            <a:t>ForestFuelStumpExtraction: Pine; Spruce; Contorta; Larch</a:t>
          </a:r>
        </a:p>
        <a:p>
          <a:r>
            <a:rPr lang="en-US" sz="1100">
              <a:solidFill>
                <a:schemeClr val="dk1"/>
              </a:solidFill>
              <a:effectLst/>
              <a:latin typeface="+mn-lt"/>
              <a:ea typeface="+mn-ea"/>
              <a:cs typeface="+mn-cs"/>
            </a:rPr>
            <a:t>Utilization: 100%;75%;90%;75%;90%;50%;25%;80%</a:t>
          </a:r>
        </a:p>
        <a:p>
          <a:r>
            <a:rPr lang="en-US" sz="1100">
              <a:solidFill>
                <a:schemeClr val="dk1"/>
              </a:solidFill>
              <a:effectLst/>
              <a:latin typeface="+mn-lt"/>
              <a:ea typeface="+mn-ea"/>
              <a:cs typeface="+mn-cs"/>
            </a:rPr>
            <a:t>-Scenario Settings-</a:t>
          </a:r>
        </a:p>
        <a:p>
          <a:r>
            <a:rPr lang="en-US" sz="1100">
              <a:solidFill>
                <a:schemeClr val="dk1"/>
              </a:solidFill>
              <a:effectLst/>
              <a:latin typeface="+mn-lt"/>
              <a:ea typeface="+mn-ea"/>
              <a:cs typeface="+mn-cs"/>
            </a:rPr>
            <a:t>HarvestLevelAutomatic: HLF=0,965</a:t>
          </a:r>
        </a:p>
        <a:p>
          <a:r>
            <a:rPr lang="en-US" sz="1100">
              <a:solidFill>
                <a:schemeClr val="dk1"/>
              </a:solidFill>
              <a:effectLst/>
              <a:latin typeface="+mn-lt"/>
              <a:ea typeface="+mn-ea"/>
              <a:cs typeface="+mn-cs"/>
            </a:rPr>
            <a:t>FertilizationArea: 6300</a:t>
          </a:r>
        </a:p>
        <a:p>
          <a:r>
            <a:rPr lang="en-US" sz="1100">
              <a:solidFill>
                <a:schemeClr val="dk1"/>
              </a:solidFill>
              <a:effectLst/>
              <a:latin typeface="+mn-lt"/>
              <a:ea typeface="+mn-ea"/>
              <a:cs typeface="+mn-cs"/>
            </a:rPr>
            <a:t>AreaExtentForestFuel: 0,8</a:t>
          </a:r>
        </a:p>
        <a:p>
          <a:r>
            <a:rPr lang="en-US" sz="1100">
              <a:solidFill>
                <a:schemeClr val="dk1"/>
              </a:solidFill>
              <a:effectLst/>
              <a:latin typeface="+mn-lt"/>
              <a:ea typeface="+mn-ea"/>
              <a:cs typeface="+mn-cs"/>
            </a:rPr>
            <a:t>AreaExtentForestFuelFF: 0,8</a:t>
          </a:r>
        </a:p>
        <a:p>
          <a:r>
            <a:rPr lang="en-US" sz="1100">
              <a:solidFill>
                <a:schemeClr val="dk1"/>
              </a:solidFill>
              <a:effectLst/>
              <a:latin typeface="+mn-lt"/>
              <a:ea typeface="+mn-ea"/>
              <a:cs typeface="+mn-cs"/>
            </a:rPr>
            <a:t>AreaExtentStump: 0,095</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[Prod GUST 2017]</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-Treatment Model-</a:t>
          </a:r>
        </a:p>
        <a:p>
          <a:r>
            <a:rPr lang="en-US" sz="1100">
              <a:solidFill>
                <a:schemeClr val="dk1"/>
              </a:solidFill>
              <a:effectLst/>
              <a:latin typeface="+mn-lt"/>
              <a:ea typeface="+mn-ea"/>
              <a:cs typeface="+mn-cs"/>
            </a:rPr>
            <a:t>RegenerationSchema: Dry; Planting: 1; Dry; Sowing: 0; Dry; SeedTrees: 0; Dry; Extensive: 0; Mesic; Planting: 1; Mesic; Sowing: 0; Mesic; SeedTrees: 0; Mesic; Extensive: 0; Moist; Planting: 1; Moist; Sowing: 0; Moist; SeedTrees: 0; Moist; Extensive: 0</a:t>
          </a:r>
        </a:p>
        <a:p>
          <a:r>
            <a:rPr lang="en-US" sz="1100">
              <a:solidFill>
                <a:schemeClr val="dk1"/>
              </a:solidFill>
              <a:effectLst/>
              <a:latin typeface="+mn-lt"/>
              <a:ea typeface="+mn-ea"/>
              <a:cs typeface="+mn-cs"/>
            </a:rPr>
            <a:t>SpeciesToPlantYoungForest: Pine; Dry; Any: 0,4; Spruce; Dry; Any: 0,2; Birch; Dry; Any: 0; Contorta; Dry; Any: 0,4; Pine; Mesic; BelowT22: 0,39; Spruce; Mesic; BelowT22: 0,23; Birch; Mesic; BelowT22: 0; Contorta; Mesic; BelowT22: 0,38; Pine; Mesic; T22T26: 0,31; Spruce; Mesic; T22T26: 0,38; Birch; Mesic; T22T26: 0; Contorta; Mesic; T22T26: 0,31; Pine; Mesic; AboveT26: 0,25; Spruce; Mesic; AboveT26: 0,5; Birch; Mesic; AboveT26: 0; Contorta; Mesic; AboveT26: 0,25; Pine; Moist; Any: 0,25; Spruce; Moist; Any: 0,51; Birch; Moist; Any: 0; Contorta; Moist; Any: 0,24</a:t>
          </a:r>
        </a:p>
        <a:p>
          <a:r>
            <a:rPr lang="en-US" sz="1100">
              <a:solidFill>
                <a:schemeClr val="dk1"/>
              </a:solidFill>
              <a:effectLst/>
              <a:latin typeface="+mn-lt"/>
              <a:ea typeface="+mn-ea"/>
              <a:cs typeface="+mn-cs"/>
            </a:rPr>
            <a:t>Restrictions: 0%;200cm;15cm;Soils:Dry; Mesic; MesicMoist; Moist; Wet</a:t>
          </a:r>
        </a:p>
        <a:p>
          <a:r>
            <a:rPr lang="en-US" sz="1100">
              <a:solidFill>
                <a:schemeClr val="dk1"/>
              </a:solidFill>
              <a:effectLst/>
              <a:latin typeface="+mn-lt"/>
              <a:ea typeface="+mn-ea"/>
              <a:cs typeface="+mn-cs"/>
            </a:rPr>
            <a:t>ForestFuelStumpExtraction: Pine; Spruce; Birch; Aspen; Oak; Beech; SouthernBroadleaf; Contorta; OtherBroadleaf; Larch</a:t>
          </a:r>
        </a:p>
        <a:p>
          <a:r>
            <a:rPr lang="en-US" sz="1100">
              <a:solidFill>
                <a:schemeClr val="dk1"/>
              </a:solidFill>
              <a:effectLst/>
              <a:latin typeface="+mn-lt"/>
              <a:ea typeface="+mn-ea"/>
              <a:cs typeface="+mn-cs"/>
            </a:rPr>
            <a:t>Utilization: 100%;100%;100%;100%;100%;50%;50%;100%</a:t>
          </a:r>
        </a:p>
        <a:p>
          <a:r>
            <a:rPr lang="en-US" sz="1100">
              <a:solidFill>
                <a:schemeClr val="dk1"/>
              </a:solidFill>
              <a:effectLst/>
              <a:latin typeface="+mn-lt"/>
              <a:ea typeface="+mn-ea"/>
              <a:cs typeface="+mn-cs"/>
            </a:rPr>
            <a:t>ForestFuelThinningUtilization: 100%;100%;100%;100%;100%;50%;50%;100%</a:t>
          </a:r>
        </a:p>
        <a:p>
          <a:r>
            <a:rPr lang="en-US" sz="1100">
              <a:solidFill>
                <a:schemeClr val="dk1"/>
              </a:solidFill>
              <a:effectLst/>
              <a:latin typeface="+mn-lt"/>
              <a:ea typeface="+mn-ea"/>
              <a:cs typeface="+mn-cs"/>
            </a:rPr>
            <a:t>-Scenario Settings-</a:t>
          </a:r>
        </a:p>
        <a:p>
          <a:r>
            <a:rPr lang="en-US" sz="1100">
              <a:solidFill>
                <a:schemeClr val="dk1"/>
              </a:solidFill>
              <a:effectLst/>
              <a:latin typeface="+mn-lt"/>
              <a:ea typeface="+mn-ea"/>
              <a:cs typeface="+mn-cs"/>
            </a:rPr>
            <a:t>HarvestLevelAutomatic: HLF=0,965</a:t>
          </a:r>
        </a:p>
        <a:p>
          <a:r>
            <a:rPr lang="en-US" sz="1100">
              <a:solidFill>
                <a:schemeClr val="dk1"/>
              </a:solidFill>
              <a:effectLst/>
              <a:latin typeface="+mn-lt"/>
              <a:ea typeface="+mn-ea"/>
              <a:cs typeface="+mn-cs"/>
            </a:rPr>
            <a:t>FertilizationArea: 4200</a:t>
          </a:r>
        </a:p>
        <a:p>
          <a:r>
            <a:rPr lang="en-US" sz="1100">
              <a:solidFill>
                <a:schemeClr val="dk1"/>
              </a:solidFill>
              <a:effectLst/>
              <a:latin typeface="+mn-lt"/>
              <a:ea typeface="+mn-ea"/>
              <a:cs typeface="+mn-cs"/>
            </a:rPr>
            <a:t>AreaExtentForestFuel: 0,9</a:t>
          </a:r>
        </a:p>
        <a:p>
          <a:r>
            <a:rPr lang="en-US" sz="1100">
              <a:solidFill>
                <a:schemeClr val="dk1"/>
              </a:solidFill>
              <a:effectLst/>
              <a:latin typeface="+mn-lt"/>
              <a:ea typeface="+mn-ea"/>
              <a:cs typeface="+mn-cs"/>
            </a:rPr>
            <a:t>AreaExtentForestFuelFF: 0,92</a:t>
          </a:r>
        </a:p>
        <a:p>
          <a:r>
            <a:rPr lang="en-US" sz="1100">
              <a:solidFill>
                <a:schemeClr val="dk1"/>
              </a:solidFill>
              <a:effectLst/>
              <a:latin typeface="+mn-lt"/>
              <a:ea typeface="+mn-ea"/>
              <a:cs typeface="+mn-cs"/>
            </a:rPr>
            <a:t>AreaExtentStump: 1</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[Fert x2]</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-Treatment Model-</a:t>
          </a:r>
        </a:p>
        <a:p>
          <a:r>
            <a:rPr lang="en-US" sz="1100">
              <a:solidFill>
                <a:schemeClr val="dk1"/>
              </a:solidFill>
              <a:effectLst/>
              <a:latin typeface="+mn-lt"/>
              <a:ea typeface="+mn-ea"/>
              <a:cs typeface="+mn-cs"/>
            </a:rPr>
            <a:t>RegenerationSchema: Dry; Planting: 0,86; Dry; Sowing: 0,05; Dry; SeedTrees: 0,08; Dry; Extensive: 0,01; Mesic; Planting: 0,86; Mesic; Sowing: 0,05; Mesic; SeedTrees: 0,08; Mesic; Extensive: 0,01; Moist; Planting: 0,86; Moist; Sowing: 0,05; Moist; SeedTrees: 0,08; Moist; Extensive: 0,01</a:t>
          </a:r>
        </a:p>
        <a:p>
          <a:r>
            <a:rPr lang="en-US" sz="1100">
              <a:solidFill>
                <a:schemeClr val="dk1"/>
              </a:solidFill>
              <a:effectLst/>
              <a:latin typeface="+mn-lt"/>
              <a:ea typeface="+mn-ea"/>
              <a:cs typeface="+mn-cs"/>
            </a:rPr>
            <a:t>-Scenario Settings-</a:t>
          </a:r>
        </a:p>
        <a:p>
          <a:r>
            <a:rPr lang="en-US" sz="1100">
              <a:solidFill>
                <a:schemeClr val="dk1"/>
              </a:solidFill>
              <a:effectLst/>
              <a:latin typeface="+mn-lt"/>
              <a:ea typeface="+mn-ea"/>
              <a:cs typeface="+mn-cs"/>
            </a:rPr>
            <a:t>HarvestLevelAutomatic: HLF=0,965</a:t>
          </a:r>
        </a:p>
        <a:p>
          <a:r>
            <a:rPr lang="en-US" sz="1100">
              <a:solidFill>
                <a:schemeClr val="dk1"/>
              </a:solidFill>
              <a:effectLst/>
              <a:latin typeface="+mn-lt"/>
              <a:ea typeface="+mn-ea"/>
              <a:cs typeface="+mn-cs"/>
            </a:rPr>
            <a:t>FertilizationArea: 4400</a:t>
          </a:r>
        </a:p>
        <a:p>
          <a:r>
            <a:rPr lang="en-US" sz="1100">
              <a:solidFill>
                <a:schemeClr val="dk1"/>
              </a:solidFill>
              <a:effectLst/>
              <a:latin typeface="+mn-lt"/>
              <a:ea typeface="+mn-ea"/>
              <a:cs typeface="+mn-cs"/>
            </a:rPr>
            <a:t>AreaExtentForestFuel: 0,8</a:t>
          </a:r>
        </a:p>
        <a:p>
          <a:r>
            <a:rPr lang="en-US" sz="1100">
              <a:solidFill>
                <a:schemeClr val="dk1"/>
              </a:solidFill>
              <a:effectLst/>
              <a:latin typeface="+mn-lt"/>
              <a:ea typeface="+mn-ea"/>
              <a:cs typeface="+mn-cs"/>
            </a:rPr>
            <a:t>AreaExtentForestFuelFF: 0,82</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[Fert x3]</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-Treatment Model-</a:t>
          </a:r>
        </a:p>
        <a:p>
          <a:r>
            <a:rPr lang="en-US" sz="1100">
              <a:solidFill>
                <a:schemeClr val="dk1"/>
              </a:solidFill>
              <a:effectLst/>
              <a:latin typeface="+mn-lt"/>
              <a:ea typeface="+mn-ea"/>
              <a:cs typeface="+mn-cs"/>
            </a:rPr>
            <a:t>RegenerationSchema: Dry; Planting: 0,86; Dry; Sowing: 0,05; Dry; SeedTrees: 0,08; Dry; Extensive: 0,01; Mesic; Planting: 0,86; Mesic; Sowing: 0,05; Mesic; SeedTrees: 0,08; Mesic; Extensive: 0,01; Moist; Planting: 0,86; Moist; Sowing: 0,05; Moist; SeedTrees: 0,08; Moist; Extensive: 0,01</a:t>
          </a:r>
        </a:p>
        <a:p>
          <a:r>
            <a:rPr lang="en-US" sz="1100">
              <a:solidFill>
                <a:schemeClr val="dk1"/>
              </a:solidFill>
              <a:effectLst/>
              <a:latin typeface="+mn-lt"/>
              <a:ea typeface="+mn-ea"/>
              <a:cs typeface="+mn-cs"/>
            </a:rPr>
            <a:t>-Scenario Settings-</a:t>
          </a:r>
        </a:p>
        <a:p>
          <a:r>
            <a:rPr lang="en-US" sz="1100">
              <a:solidFill>
                <a:schemeClr val="dk1"/>
              </a:solidFill>
              <a:effectLst/>
              <a:latin typeface="+mn-lt"/>
              <a:ea typeface="+mn-ea"/>
              <a:cs typeface="+mn-cs"/>
            </a:rPr>
            <a:t>HarvestLevelAutomatic: HLF=0,965</a:t>
          </a:r>
        </a:p>
        <a:p>
          <a:r>
            <a:rPr lang="en-US" sz="1100">
              <a:solidFill>
                <a:schemeClr val="dk1"/>
              </a:solidFill>
              <a:effectLst/>
              <a:latin typeface="+mn-lt"/>
              <a:ea typeface="+mn-ea"/>
              <a:cs typeface="+mn-cs"/>
            </a:rPr>
            <a:t>FertilizationArea: 6600</a:t>
          </a:r>
        </a:p>
        <a:p>
          <a:r>
            <a:rPr lang="en-US" sz="1100">
              <a:solidFill>
                <a:schemeClr val="dk1"/>
              </a:solidFill>
              <a:effectLst/>
              <a:latin typeface="+mn-lt"/>
              <a:ea typeface="+mn-ea"/>
              <a:cs typeface="+mn-cs"/>
            </a:rPr>
            <a:t>AreaExtentForestFuel: 0,8</a:t>
          </a:r>
        </a:p>
        <a:p>
          <a:r>
            <a:rPr lang="en-US" sz="1100">
              <a:solidFill>
                <a:schemeClr val="dk1"/>
              </a:solidFill>
              <a:effectLst/>
              <a:latin typeface="+mn-lt"/>
              <a:ea typeface="+mn-ea"/>
              <a:cs typeface="+mn-cs"/>
            </a:rPr>
            <a:t>AreaExtentForestFuelFF: 0,82</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[Fert x 35]</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-Treatment Model-</a:t>
          </a:r>
        </a:p>
        <a:p>
          <a:r>
            <a:rPr lang="en-US" sz="1100">
              <a:solidFill>
                <a:schemeClr val="dk1"/>
              </a:solidFill>
              <a:effectLst/>
              <a:latin typeface="+mn-lt"/>
              <a:ea typeface="+mn-ea"/>
              <a:cs typeface="+mn-cs"/>
            </a:rPr>
            <a:t>RegenerationSchema: Dry; Planting: 0,86; Dry; Sowing: 0,05; Dry; SeedTrees: 0,08; Dry; Extensive: 0,01; Mesic; Planting: 0,86; Mesic; Sowing: 0,05; Mesic; SeedTrees: 0,08; Mesic; Extensive: 0,01; Moist; Planting: 0,86; Moist; Sowing: 0,05; Moist; SeedTrees: 0,08; Moist; Extensive: 0,01</a:t>
          </a:r>
        </a:p>
        <a:p>
          <a:r>
            <a:rPr lang="en-US" sz="1100">
              <a:solidFill>
                <a:schemeClr val="dk1"/>
              </a:solidFill>
              <a:effectLst/>
              <a:latin typeface="+mn-lt"/>
              <a:ea typeface="+mn-ea"/>
              <a:cs typeface="+mn-cs"/>
            </a:rPr>
            <a:t>SiteIndex: 12;32</a:t>
          </a:r>
        </a:p>
        <a:p>
          <a:r>
            <a:rPr lang="en-US" sz="1100">
              <a:solidFill>
                <a:schemeClr val="dk1"/>
              </a:solidFill>
              <a:effectLst/>
              <a:latin typeface="+mn-lt"/>
              <a:ea typeface="+mn-ea"/>
              <a:cs typeface="+mn-cs"/>
            </a:rPr>
            <a:t>FertilizerSoilMoistCodes: Dry; Mesic; MesicMoist; Moist; Wet</a:t>
          </a:r>
        </a:p>
        <a:p>
          <a:r>
            <a:rPr lang="en-US" sz="1100">
              <a:solidFill>
                <a:schemeClr val="dk1"/>
              </a:solidFill>
              <a:effectLst/>
              <a:latin typeface="+mn-lt"/>
              <a:ea typeface="+mn-ea"/>
              <a:cs typeface="+mn-cs"/>
            </a:rPr>
            <a:t>MinPropFertilizablePlots: 0,2</a:t>
          </a:r>
        </a:p>
        <a:p>
          <a:r>
            <a:rPr lang="en-US" sz="1100">
              <a:solidFill>
                <a:schemeClr val="dk1"/>
              </a:solidFill>
              <a:effectLst/>
              <a:latin typeface="+mn-lt"/>
              <a:ea typeface="+mn-ea"/>
              <a:cs typeface="+mn-cs"/>
            </a:rPr>
            <a:t>MinConiferProportion: 0,2</a:t>
          </a:r>
        </a:p>
        <a:p>
          <a:r>
            <a:rPr lang="en-US" sz="1100">
              <a:solidFill>
                <a:schemeClr val="dk1"/>
              </a:solidFill>
              <a:effectLst/>
              <a:latin typeface="+mn-lt"/>
              <a:ea typeface="+mn-ea"/>
              <a:cs typeface="+mn-cs"/>
            </a:rPr>
            <a:t>IncludeContortaInConiferProportion: True</a:t>
          </a:r>
        </a:p>
        <a:p>
          <a:r>
            <a:rPr lang="en-US" sz="1100">
              <a:solidFill>
                <a:schemeClr val="dk1"/>
              </a:solidFill>
              <a:effectLst/>
              <a:latin typeface="+mn-lt"/>
              <a:ea typeface="+mn-ea"/>
              <a:cs typeface="+mn-cs"/>
            </a:rPr>
            <a:t>MeanHeightLimitFertilization: 5</a:t>
          </a:r>
        </a:p>
        <a:p>
          <a:r>
            <a:rPr lang="en-US" sz="1100">
              <a:solidFill>
                <a:schemeClr val="dk1"/>
              </a:solidFill>
              <a:effectLst/>
              <a:latin typeface="+mn-lt"/>
              <a:ea typeface="+mn-ea"/>
              <a:cs typeface="+mn-cs"/>
            </a:rPr>
            <a:t>MaxAnnualGrowth: 14</a:t>
          </a:r>
        </a:p>
        <a:p>
          <a:r>
            <a:rPr lang="en-US" sz="1100">
              <a:solidFill>
                <a:schemeClr val="dk1"/>
              </a:solidFill>
              <a:effectLst/>
              <a:latin typeface="+mn-lt"/>
              <a:ea typeface="+mn-ea"/>
              <a:cs typeface="+mn-cs"/>
            </a:rPr>
            <a:t>-Scenario Settings-</a:t>
          </a:r>
        </a:p>
        <a:p>
          <a:r>
            <a:rPr lang="en-US" sz="1100">
              <a:solidFill>
                <a:schemeClr val="dk1"/>
              </a:solidFill>
              <a:effectLst/>
              <a:latin typeface="+mn-lt"/>
              <a:ea typeface="+mn-ea"/>
              <a:cs typeface="+mn-cs"/>
            </a:rPr>
            <a:t>HarvestLevelAutomatic: HLF=0,965</a:t>
          </a:r>
        </a:p>
        <a:p>
          <a:r>
            <a:rPr lang="en-US" sz="1100">
              <a:solidFill>
                <a:schemeClr val="dk1"/>
              </a:solidFill>
              <a:effectLst/>
              <a:latin typeface="+mn-lt"/>
              <a:ea typeface="+mn-ea"/>
              <a:cs typeface="+mn-cs"/>
            </a:rPr>
            <a:t>FertilizationArea: 73500</a:t>
          </a:r>
        </a:p>
        <a:p>
          <a:r>
            <a:rPr lang="en-US" sz="1100">
              <a:solidFill>
                <a:schemeClr val="dk1"/>
              </a:solidFill>
              <a:effectLst/>
              <a:latin typeface="+mn-lt"/>
              <a:ea typeface="+mn-ea"/>
              <a:cs typeface="+mn-cs"/>
            </a:rPr>
            <a:t>MinIntervalFertilizations: 5</a:t>
          </a:r>
        </a:p>
        <a:p>
          <a:r>
            <a:rPr lang="en-US" sz="1100">
              <a:solidFill>
                <a:schemeClr val="dk1"/>
              </a:solidFill>
              <a:effectLst/>
              <a:latin typeface="+mn-lt"/>
              <a:ea typeface="+mn-ea"/>
              <a:cs typeface="+mn-cs"/>
            </a:rPr>
            <a:t>MinIntervalTreatment: 5</a:t>
          </a:r>
        </a:p>
        <a:p>
          <a:r>
            <a:rPr lang="en-US" sz="1100">
              <a:solidFill>
                <a:schemeClr val="dk1"/>
              </a:solidFill>
              <a:effectLst/>
              <a:latin typeface="+mn-lt"/>
              <a:ea typeface="+mn-ea"/>
              <a:cs typeface="+mn-cs"/>
            </a:rPr>
            <a:t>AreaExtentForestFuel: 0,8</a:t>
          </a:r>
        </a:p>
        <a:p>
          <a:r>
            <a:rPr lang="en-US" sz="1100">
              <a:solidFill>
                <a:schemeClr val="dk1"/>
              </a:solidFill>
              <a:effectLst/>
              <a:latin typeface="+mn-lt"/>
              <a:ea typeface="+mn-ea"/>
              <a:cs typeface="+mn-cs"/>
            </a:rPr>
            <a:t>AreaExtentForestFuelFF: 0,82</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[Fert x 7]</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-Treatment Model-</a:t>
          </a:r>
        </a:p>
        <a:p>
          <a:r>
            <a:rPr lang="en-US" sz="1100">
              <a:solidFill>
                <a:schemeClr val="dk1"/>
              </a:solidFill>
              <a:effectLst/>
              <a:latin typeface="+mn-lt"/>
              <a:ea typeface="+mn-ea"/>
              <a:cs typeface="+mn-cs"/>
            </a:rPr>
            <a:t>RegenerationSchema: Dry; Planting: 0,86; Dry; Sowing: 0,05; Dry; SeedTrees: 0,08; Dry; Extensive: 0,01; Mesic; Planting: 0,86; Mesic; Sowing: 0,05; Mesic; SeedTrees: 0,08; Mesic; Extensive: 0,01; Moist; Planting: 0,86; Moist; Sowing: 0,05; Moist; SeedTrees: 0,08; Moist; Extensive: 0,01</a:t>
          </a:r>
        </a:p>
        <a:p>
          <a:r>
            <a:rPr lang="en-US" sz="1100">
              <a:solidFill>
                <a:schemeClr val="dk1"/>
              </a:solidFill>
              <a:effectLst/>
              <a:latin typeface="+mn-lt"/>
              <a:ea typeface="+mn-ea"/>
              <a:cs typeface="+mn-cs"/>
            </a:rPr>
            <a:t>-Scenario Settings-</a:t>
          </a:r>
        </a:p>
        <a:p>
          <a:r>
            <a:rPr lang="en-US" sz="1100">
              <a:solidFill>
                <a:schemeClr val="dk1"/>
              </a:solidFill>
              <a:effectLst/>
              <a:latin typeface="+mn-lt"/>
              <a:ea typeface="+mn-ea"/>
              <a:cs typeface="+mn-cs"/>
            </a:rPr>
            <a:t>HarvestLevelAutomatic: HLF=0,965</a:t>
          </a:r>
        </a:p>
        <a:p>
          <a:r>
            <a:rPr lang="en-US" sz="1100">
              <a:solidFill>
                <a:schemeClr val="dk1"/>
              </a:solidFill>
              <a:effectLst/>
              <a:latin typeface="+mn-lt"/>
              <a:ea typeface="+mn-ea"/>
              <a:cs typeface="+mn-cs"/>
            </a:rPr>
            <a:t>FertilizationArea: 14700</a:t>
          </a:r>
        </a:p>
        <a:p>
          <a:r>
            <a:rPr lang="en-US" sz="1100">
              <a:solidFill>
                <a:schemeClr val="dk1"/>
              </a:solidFill>
              <a:effectLst/>
              <a:latin typeface="+mn-lt"/>
              <a:ea typeface="+mn-ea"/>
              <a:cs typeface="+mn-cs"/>
            </a:rPr>
            <a:t>AreaExtentForestFuel: 0,8</a:t>
          </a:r>
        </a:p>
        <a:p>
          <a:r>
            <a:rPr lang="en-US" sz="1100">
              <a:solidFill>
                <a:schemeClr val="dk1"/>
              </a:solidFill>
              <a:effectLst/>
              <a:latin typeface="+mn-lt"/>
              <a:ea typeface="+mn-ea"/>
              <a:cs typeface="+mn-cs"/>
            </a:rPr>
            <a:t>AreaExtentForestFuelFF: 0,82</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[Harv 75%]</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-Treatment Model-</a:t>
          </a:r>
        </a:p>
        <a:p>
          <a:r>
            <a:rPr lang="en-US" sz="1100">
              <a:solidFill>
                <a:schemeClr val="dk1"/>
              </a:solidFill>
              <a:effectLst/>
              <a:latin typeface="+mn-lt"/>
              <a:ea typeface="+mn-ea"/>
              <a:cs typeface="+mn-cs"/>
            </a:rPr>
            <a:t>RegenerationSchema: Dry; Planting: 0,86; Dry; Sowing: 0,05; Dry; SeedTrees: 0,08; Dry; Extensive: 0,01; Mesic; Planting: 0,86; Mesic; Sowing: 0,05; Mesic; SeedTrees: 0,08; Mesic; Extensive: 0,01; Moist; Planting: 0,86; Moist; Sowing: 0,05; Moist; SeedTrees: 0,08; Moist; Extensive: 0,01</a:t>
          </a:r>
        </a:p>
        <a:p>
          <a:r>
            <a:rPr lang="en-US" sz="1100">
              <a:solidFill>
                <a:schemeClr val="dk1"/>
              </a:solidFill>
              <a:effectLst/>
              <a:latin typeface="+mn-lt"/>
              <a:ea typeface="+mn-ea"/>
              <a:cs typeface="+mn-cs"/>
            </a:rPr>
            <a:t>-Scenario Settings-</a:t>
          </a:r>
        </a:p>
        <a:p>
          <a:r>
            <a:rPr lang="en-US" sz="1100">
              <a:solidFill>
                <a:schemeClr val="dk1"/>
              </a:solidFill>
              <a:effectLst/>
              <a:latin typeface="+mn-lt"/>
              <a:ea typeface="+mn-ea"/>
              <a:cs typeface="+mn-cs"/>
            </a:rPr>
            <a:t>HarvestLevelAutomatic: HLF=0,76</a:t>
          </a:r>
        </a:p>
        <a:p>
          <a:r>
            <a:rPr lang="en-US" sz="1100">
              <a:solidFill>
                <a:schemeClr val="dk1"/>
              </a:solidFill>
              <a:effectLst/>
              <a:latin typeface="+mn-lt"/>
              <a:ea typeface="+mn-ea"/>
              <a:cs typeface="+mn-cs"/>
            </a:rPr>
            <a:t>FertilizationArea: 2200</a:t>
          </a:r>
        </a:p>
        <a:p>
          <a:r>
            <a:rPr lang="en-US" sz="1100">
              <a:solidFill>
                <a:schemeClr val="dk1"/>
              </a:solidFill>
              <a:effectLst/>
              <a:latin typeface="+mn-lt"/>
              <a:ea typeface="+mn-ea"/>
              <a:cs typeface="+mn-cs"/>
            </a:rPr>
            <a:t>AreaExtentForestFuel: 0,8</a:t>
          </a:r>
        </a:p>
        <a:p>
          <a:r>
            <a:rPr lang="en-US" sz="1100">
              <a:solidFill>
                <a:schemeClr val="dk1"/>
              </a:solidFill>
              <a:effectLst/>
              <a:latin typeface="+mn-lt"/>
              <a:ea typeface="+mn-ea"/>
              <a:cs typeface="+mn-cs"/>
            </a:rPr>
            <a:t>AreaExtentForestFuelFF: 0,82</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[Rotation +30]</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-Treatment Model-</a:t>
          </a:r>
        </a:p>
        <a:p>
          <a:r>
            <a:rPr lang="en-US" sz="1100">
              <a:solidFill>
                <a:schemeClr val="dk1"/>
              </a:solidFill>
              <a:effectLst/>
              <a:latin typeface="+mn-lt"/>
              <a:ea typeface="+mn-ea"/>
              <a:cs typeface="+mn-cs"/>
            </a:rPr>
            <a:t>RegenerationSchema: Dry; Planting: 0,86; Dry; Sowing: 0,05; Dry; SeedTrees: 0,08; Dry; Extensive: 0,01; Mesic; Planting: 0,86; Mesic; Sowing: 0,05; Mesic; SeedTrees: 0,08; Mesic; Extensive: 0,01; Moist; Planting: 0,86; Moist; Sowing: 0,05; Moist; SeedTrees: 0,08; Moist; Extensive: 0,01</a:t>
          </a:r>
        </a:p>
        <a:p>
          <a:r>
            <a:rPr lang="en-US" sz="1100">
              <a:solidFill>
                <a:schemeClr val="dk1"/>
              </a:solidFill>
              <a:effectLst/>
              <a:latin typeface="+mn-lt"/>
              <a:ea typeface="+mn-ea"/>
              <a:cs typeface="+mn-cs"/>
            </a:rPr>
            <a:t>-Scenario Settings-</a:t>
          </a:r>
        </a:p>
        <a:p>
          <a:r>
            <a:rPr lang="en-US" sz="1100">
              <a:solidFill>
                <a:schemeClr val="dk1"/>
              </a:solidFill>
              <a:effectLst/>
              <a:latin typeface="+mn-lt"/>
              <a:ea typeface="+mn-ea"/>
              <a:cs typeface="+mn-cs"/>
            </a:rPr>
            <a:t>HarvestLevelAutomatic: HLF=0,965, FPGA=0,65</a:t>
          </a:r>
        </a:p>
        <a:p>
          <a:r>
            <a:rPr lang="en-US" sz="1100">
              <a:solidFill>
                <a:schemeClr val="dk1"/>
              </a:solidFill>
              <a:effectLst/>
              <a:latin typeface="+mn-lt"/>
              <a:ea typeface="+mn-ea"/>
              <a:cs typeface="+mn-cs"/>
            </a:rPr>
            <a:t>FertilizationArea: 2200</a:t>
          </a:r>
        </a:p>
        <a:p>
          <a:r>
            <a:rPr lang="en-US" sz="1100">
              <a:solidFill>
                <a:schemeClr val="dk1"/>
              </a:solidFill>
              <a:effectLst/>
              <a:latin typeface="+mn-lt"/>
              <a:ea typeface="+mn-ea"/>
              <a:cs typeface="+mn-cs"/>
            </a:rPr>
            <a:t>AreaExtentForestFuel: 0,8</a:t>
          </a:r>
        </a:p>
        <a:p>
          <a:r>
            <a:rPr lang="en-US" sz="1100">
              <a:solidFill>
                <a:schemeClr val="dk1"/>
              </a:solidFill>
              <a:effectLst/>
              <a:latin typeface="+mn-lt"/>
              <a:ea typeface="+mn-ea"/>
              <a:cs typeface="+mn-cs"/>
            </a:rPr>
            <a:t>AreaExtentForestFuelFF: 0,82</a:t>
          </a:r>
        </a:p>
        <a:p>
          <a:r>
            <a:rPr lang="en-US" sz="1100">
              <a:solidFill>
                <a:schemeClr val="dk1"/>
              </a:solidFill>
              <a:effectLst/>
              <a:latin typeface="+mn-lt"/>
              <a:ea typeface="+mn-ea"/>
              <a:cs typeface="+mn-cs"/>
            </a:rPr>
            <a:t>MinRela tiveAgeFinalFelling: 1,35</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[Biobränsle 21,1 TWh]</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-Treatment Model-</a:t>
          </a:r>
        </a:p>
        <a:p>
          <a:r>
            <a:rPr lang="en-US" sz="1100">
              <a:solidFill>
                <a:schemeClr val="dk1"/>
              </a:solidFill>
              <a:effectLst/>
              <a:latin typeface="+mn-lt"/>
              <a:ea typeface="+mn-ea"/>
              <a:cs typeface="+mn-cs"/>
            </a:rPr>
            <a:t>RegenerationSchema: Dry; Planting: 0,86; Dry; Sowing: 0,05; Dry; SeedTrees: 0,08; Dry; Extensive: 0,01; Mesic; Planting: 0,86; Mesic; Sowing: 0,05; Mesic; SeedTrees: 0,08; Mesic; Extensive: 0,01; Moist; Planting: 0,86; Moist; Sowing: 0,05; Moist; SeedTrees: 0,08; Moist; Extensive: 0,01</a:t>
          </a:r>
        </a:p>
        <a:p>
          <a:r>
            <a:rPr lang="en-US" sz="1100">
              <a:solidFill>
                <a:schemeClr val="dk1"/>
              </a:solidFill>
              <a:effectLst/>
              <a:latin typeface="+mn-lt"/>
              <a:ea typeface="+mn-ea"/>
              <a:cs typeface="+mn-cs"/>
            </a:rPr>
            <a:t>Restrictions: 0%;75cm;15cm;Soils:Dry; Mesic</a:t>
          </a:r>
        </a:p>
        <a:p>
          <a:r>
            <a:rPr lang="en-US" sz="1100">
              <a:solidFill>
                <a:schemeClr val="dk1"/>
              </a:solidFill>
              <a:effectLst/>
              <a:latin typeface="+mn-lt"/>
              <a:ea typeface="+mn-ea"/>
              <a:cs typeface="+mn-cs"/>
            </a:rPr>
            <a:t>ForestFuelStumpExtraction: Pine; Spruce; Contorta; Larch</a:t>
          </a:r>
        </a:p>
        <a:p>
          <a:r>
            <a:rPr lang="en-US" sz="1100">
              <a:solidFill>
                <a:schemeClr val="dk1"/>
              </a:solidFill>
              <a:effectLst/>
              <a:latin typeface="+mn-lt"/>
              <a:ea typeface="+mn-ea"/>
              <a:cs typeface="+mn-cs"/>
            </a:rPr>
            <a:t>-Scenario Settings-</a:t>
          </a:r>
        </a:p>
        <a:p>
          <a:r>
            <a:rPr lang="en-US" sz="1100">
              <a:solidFill>
                <a:schemeClr val="dk1"/>
              </a:solidFill>
              <a:effectLst/>
              <a:latin typeface="+mn-lt"/>
              <a:ea typeface="+mn-ea"/>
              <a:cs typeface="+mn-cs"/>
            </a:rPr>
            <a:t>HarvestLevelAutomatic: HLF=0,965</a:t>
          </a:r>
        </a:p>
        <a:p>
          <a:r>
            <a:rPr lang="en-US" sz="1100">
              <a:solidFill>
                <a:schemeClr val="dk1"/>
              </a:solidFill>
              <a:effectLst/>
              <a:latin typeface="+mn-lt"/>
              <a:ea typeface="+mn-ea"/>
              <a:cs typeface="+mn-cs"/>
            </a:rPr>
            <a:t>FertilizationArea: 2100</a:t>
          </a:r>
        </a:p>
        <a:p>
          <a:r>
            <a:rPr lang="en-US" sz="1100">
              <a:solidFill>
                <a:schemeClr val="dk1"/>
              </a:solidFill>
              <a:effectLst/>
              <a:latin typeface="+mn-lt"/>
              <a:ea typeface="+mn-ea"/>
              <a:cs typeface="+mn-cs"/>
            </a:rPr>
            <a:t>AreaExtentForestFuel: 0,8</a:t>
          </a:r>
        </a:p>
        <a:p>
          <a:r>
            <a:rPr lang="en-US" sz="1100">
              <a:solidFill>
                <a:schemeClr val="dk1"/>
              </a:solidFill>
              <a:effectLst/>
              <a:latin typeface="+mn-lt"/>
              <a:ea typeface="+mn-ea"/>
              <a:cs typeface="+mn-cs"/>
            </a:rPr>
            <a:t>AreaExtentForestFuelFF: 0,8</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[Set aside x2]</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-Treatment Model-</a:t>
          </a:r>
        </a:p>
        <a:p>
          <a:r>
            <a:rPr lang="en-US" sz="1100">
              <a:solidFill>
                <a:schemeClr val="dk1"/>
              </a:solidFill>
              <a:effectLst/>
              <a:latin typeface="+mn-lt"/>
              <a:ea typeface="+mn-ea"/>
              <a:cs typeface="+mn-cs"/>
            </a:rPr>
            <a:t>RegenerationSchema: Dry; Planting: 0,86; Dry; Sowing: 0,05; Dry; SeedTrees: 0,08; Dry; Extensive: 0,01; Mesic; Planting: 0,86; Mesic; Sowing: 0,05; Mesic; SeedTrees: 0,08; Mesic; Extensive: 0,01; Moist; Planting: 0,86; Moist; Sowing: 0,05; Moist; SeedTrees: 0,08; Moist; Extensive: 0,01</a:t>
          </a:r>
        </a:p>
        <a:p>
          <a:r>
            <a:rPr lang="en-US" sz="1100">
              <a:solidFill>
                <a:schemeClr val="dk1"/>
              </a:solidFill>
              <a:effectLst/>
              <a:latin typeface="+mn-lt"/>
              <a:ea typeface="+mn-ea"/>
              <a:cs typeface="+mn-cs"/>
            </a:rPr>
            <a:t>-Scenario Settings-</a:t>
          </a:r>
        </a:p>
        <a:p>
          <a:r>
            <a:rPr lang="en-US" sz="1100">
              <a:solidFill>
                <a:schemeClr val="dk1"/>
              </a:solidFill>
              <a:effectLst/>
              <a:latin typeface="+mn-lt"/>
              <a:ea typeface="+mn-ea"/>
              <a:cs typeface="+mn-cs"/>
            </a:rPr>
            <a:t>HarvestLevelAutomatic: HLF=0,965</a:t>
          </a:r>
        </a:p>
        <a:p>
          <a:r>
            <a:rPr lang="en-US" sz="1100">
              <a:solidFill>
                <a:schemeClr val="dk1"/>
              </a:solidFill>
              <a:effectLst/>
              <a:latin typeface="+mn-lt"/>
              <a:ea typeface="+mn-ea"/>
              <a:cs typeface="+mn-cs"/>
            </a:rPr>
            <a:t>FertilizationArea: 2100</a:t>
          </a:r>
        </a:p>
        <a:p>
          <a:r>
            <a:rPr lang="en-US" sz="1100">
              <a:solidFill>
                <a:schemeClr val="dk1"/>
              </a:solidFill>
              <a:effectLst/>
              <a:latin typeface="+mn-lt"/>
              <a:ea typeface="+mn-ea"/>
              <a:cs typeface="+mn-cs"/>
            </a:rPr>
            <a:t>AreaExtentForestFuel: 0,8</a:t>
          </a:r>
        </a:p>
        <a:p>
          <a:r>
            <a:rPr lang="en-US" sz="1100">
              <a:solidFill>
                <a:schemeClr val="dk1"/>
              </a:solidFill>
              <a:effectLst/>
              <a:latin typeface="+mn-lt"/>
              <a:ea typeface="+mn-ea"/>
              <a:cs typeface="+mn-cs"/>
            </a:rPr>
            <a:t>AreaExtentForestFuelFF: 0,82</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226928</xdr:colOff>
      <xdr:row>7</xdr:row>
      <xdr:rowOff>137618</xdr:rowOff>
    </xdr:from>
    <xdr:to>
      <xdr:col>11</xdr:col>
      <xdr:colOff>169573</xdr:colOff>
      <xdr:row>22</xdr:row>
      <xdr:rowOff>121846</xdr:rowOff>
    </xdr:to>
    <xdr:graphicFrame macro="">
      <xdr:nvGraphicFramePr>
        <xdr:cNvPr id="2" name="Chart 1">
          <a:extLst>
            <a:ext uri="{FF2B5EF4-FFF2-40B4-BE49-F238E27FC236}">
              <a16:creationId xmlns:a16="http://schemas.microsoft.com/office/drawing/2014/main" id="{C50FE316-5AB4-4D2C-87DE-A44612D8E0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113788</xdr:colOff>
      <xdr:row>7</xdr:row>
      <xdr:rowOff>144924</xdr:rowOff>
    </xdr:from>
    <xdr:to>
      <xdr:col>7</xdr:col>
      <xdr:colOff>56433</xdr:colOff>
      <xdr:row>22</xdr:row>
      <xdr:rowOff>132327</xdr:rowOff>
    </xdr:to>
    <xdr:graphicFrame macro="">
      <xdr:nvGraphicFramePr>
        <xdr:cNvPr id="3" name="Chart 2">
          <a:extLst>
            <a:ext uri="{FF2B5EF4-FFF2-40B4-BE49-F238E27FC236}">
              <a16:creationId xmlns:a16="http://schemas.microsoft.com/office/drawing/2014/main" id="{171E7959-0F05-4DBE-8DF5-92F858F9E6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707106</xdr:colOff>
      <xdr:row>44</xdr:row>
      <xdr:rowOff>70772</xdr:rowOff>
    </xdr:from>
    <xdr:to>
      <xdr:col>9</xdr:col>
      <xdr:colOff>649751</xdr:colOff>
      <xdr:row>59</xdr:row>
      <xdr:rowOff>74050</xdr:rowOff>
    </xdr:to>
    <xdr:graphicFrame macro="">
      <xdr:nvGraphicFramePr>
        <xdr:cNvPr id="4" name="Chart 3">
          <a:extLst>
            <a:ext uri="{FF2B5EF4-FFF2-40B4-BE49-F238E27FC236}">
              <a16:creationId xmlns:a16="http://schemas.microsoft.com/office/drawing/2014/main" id="{F3B4B237-98ED-4787-A3C9-151587CBC7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733425</xdr:colOff>
      <xdr:row>37</xdr:row>
      <xdr:rowOff>342900</xdr:rowOff>
    </xdr:from>
    <xdr:to>
      <xdr:col>10</xdr:col>
      <xdr:colOff>682625</xdr:colOff>
      <xdr:row>49</xdr:row>
      <xdr:rowOff>139700</xdr:rowOff>
    </xdr:to>
    <xdr:graphicFrame macro="">
      <xdr:nvGraphicFramePr>
        <xdr:cNvPr id="2" name="Chart 1">
          <a:extLst>
            <a:ext uri="{FF2B5EF4-FFF2-40B4-BE49-F238E27FC236}">
              <a16:creationId xmlns:a16="http://schemas.microsoft.com/office/drawing/2014/main" id="{897410FA-90CD-4761-B8DB-0B1024D82C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854075</xdr:colOff>
      <xdr:row>7</xdr:row>
      <xdr:rowOff>158750</xdr:rowOff>
    </xdr:from>
    <xdr:to>
      <xdr:col>11</xdr:col>
      <xdr:colOff>803275</xdr:colOff>
      <xdr:row>22</xdr:row>
      <xdr:rowOff>133350</xdr:rowOff>
    </xdr:to>
    <xdr:graphicFrame macro="">
      <xdr:nvGraphicFramePr>
        <xdr:cNvPr id="3" name="Chart 2">
          <a:extLst>
            <a:ext uri="{FF2B5EF4-FFF2-40B4-BE49-F238E27FC236}">
              <a16:creationId xmlns:a16="http://schemas.microsoft.com/office/drawing/2014/main" id="{2A2F4966-C4B2-417F-A2AD-EB04885CD7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330200</xdr:colOff>
      <xdr:row>5</xdr:row>
      <xdr:rowOff>107950</xdr:rowOff>
    </xdr:from>
    <xdr:to>
      <xdr:col>13</xdr:col>
      <xdr:colOff>82550</xdr:colOff>
      <xdr:row>7</xdr:row>
      <xdr:rowOff>69850</xdr:rowOff>
    </xdr:to>
    <xdr:sp macro="" textlink="">
      <xdr:nvSpPr>
        <xdr:cNvPr id="2" name="TextBox 1">
          <a:extLst>
            <a:ext uri="{FF2B5EF4-FFF2-40B4-BE49-F238E27FC236}">
              <a16:creationId xmlns:a16="http://schemas.microsoft.com/office/drawing/2014/main" id="{375BC1E6-6D28-4C2E-AED7-1CBAEBE96CD5}"/>
            </a:ext>
          </a:extLst>
        </xdr:cNvPr>
        <xdr:cNvSpPr txBox="1"/>
      </xdr:nvSpPr>
      <xdr:spPr>
        <a:xfrm>
          <a:off x="8153400" y="1765300"/>
          <a:ext cx="2800350" cy="88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Conclusion: All studies except Skytt</a:t>
          </a:r>
          <a:r>
            <a:rPr lang="en-US" sz="1100" baseline="0"/>
            <a:t> et al. and Schulte et al. assume that approximately 100% of net growth outside of protected areas is harvested </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88900</xdr:colOff>
      <xdr:row>9</xdr:row>
      <xdr:rowOff>31750</xdr:rowOff>
    </xdr:from>
    <xdr:to>
      <xdr:col>10</xdr:col>
      <xdr:colOff>158750</xdr:colOff>
      <xdr:row>20</xdr:row>
      <xdr:rowOff>0</xdr:rowOff>
    </xdr:to>
    <xdr:pic>
      <xdr:nvPicPr>
        <xdr:cNvPr id="4" name="Picture 3">
          <a:extLst>
            <a:ext uri="{FF2B5EF4-FFF2-40B4-BE49-F238E27FC236}">
              <a16:creationId xmlns:a16="http://schemas.microsoft.com/office/drawing/2014/main" id="{398090B7-1CBB-4260-9D38-4281A890B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00" y="914400"/>
          <a:ext cx="6165850" cy="199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20</xdr:row>
      <xdr:rowOff>31750</xdr:rowOff>
    </xdr:from>
    <xdr:to>
      <xdr:col>10</xdr:col>
      <xdr:colOff>577850</xdr:colOff>
      <xdr:row>49</xdr:row>
      <xdr:rowOff>57150</xdr:rowOff>
    </xdr:to>
    <xdr:pic>
      <xdr:nvPicPr>
        <xdr:cNvPr id="5" name="Picture 4">
          <a:extLst>
            <a:ext uri="{FF2B5EF4-FFF2-40B4-BE49-F238E27FC236}">
              <a16:creationId xmlns:a16="http://schemas.microsoft.com/office/drawing/2014/main" id="{E2BCDBF9-8646-42C8-9714-AF7A77F784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2940050"/>
          <a:ext cx="6623050" cy="536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0</xdr:row>
      <xdr:rowOff>92075</xdr:rowOff>
    </xdr:from>
    <xdr:to>
      <xdr:col>9</xdr:col>
      <xdr:colOff>196850</xdr:colOff>
      <xdr:row>6</xdr:row>
      <xdr:rowOff>114300</xdr:rowOff>
    </xdr:to>
    <xdr:sp macro="" textlink="">
      <xdr:nvSpPr>
        <xdr:cNvPr id="2" name="TextBox 1">
          <a:extLst>
            <a:ext uri="{FF2B5EF4-FFF2-40B4-BE49-F238E27FC236}">
              <a16:creationId xmlns:a16="http://schemas.microsoft.com/office/drawing/2014/main" id="{DC52E160-4A35-4CB8-B874-DDFBDEA9A289}"/>
            </a:ext>
          </a:extLst>
        </xdr:cNvPr>
        <xdr:cNvSpPr txBox="1"/>
      </xdr:nvSpPr>
      <xdr:spPr>
        <a:xfrm>
          <a:off x="228600" y="92075"/>
          <a:ext cx="5454650" cy="1108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Read me</a:t>
          </a:r>
        </a:p>
        <a:p>
          <a:pPr marL="0" marR="0" lvl="0" indent="0" defTabSz="914400" eaLnBrk="1" fontAlgn="auto" latinLnBrk="0" hangingPunct="1">
            <a:lnSpc>
              <a:spcPct val="100000"/>
            </a:lnSpc>
            <a:spcBef>
              <a:spcPts val="0"/>
            </a:spcBef>
            <a:spcAft>
              <a:spcPts val="0"/>
            </a:spcAft>
            <a:buClrTx/>
            <a:buSzTx/>
            <a:buFontTx/>
            <a:buNone/>
            <a:tabLst/>
            <a:defRPr/>
          </a:pPr>
          <a:r>
            <a:rPr lang="en-US" sz="1100"/>
            <a:t>The default values for regeneration in Heureka RegWise, are</a:t>
          </a:r>
          <a:r>
            <a:rPr lang="en-US" sz="1100" baseline="0"/>
            <a:t> low compared to the levels observed in Sweden today. Thus we used the levels used in SKA 22 for the scenario "dagens skogsbruk" (</a:t>
          </a:r>
          <a:r>
            <a:rPr lang="en-US" sz="1100">
              <a:solidFill>
                <a:schemeClr val="dk1"/>
              </a:solidFill>
              <a:effectLst/>
              <a:latin typeface="+mn-lt"/>
              <a:ea typeface="+mn-ea"/>
              <a:cs typeface="+mn-cs"/>
            </a:rPr>
            <a:t>Skogsstyrelsen. 2022a. Skogliga konsekvensanalyser 2022 - material och metod. Tekniskt underlag, RAPPORT 2022/08.)</a:t>
          </a: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311150</xdr:colOff>
      <xdr:row>10</xdr:row>
      <xdr:rowOff>158750</xdr:rowOff>
    </xdr:from>
    <xdr:to>
      <xdr:col>24</xdr:col>
      <xdr:colOff>196850</xdr:colOff>
      <xdr:row>37</xdr:row>
      <xdr:rowOff>82550</xdr:rowOff>
    </xdr:to>
    <xdr:pic>
      <xdr:nvPicPr>
        <xdr:cNvPr id="3" name="Picture 2">
          <a:extLst>
            <a:ext uri="{FF2B5EF4-FFF2-40B4-BE49-F238E27FC236}">
              <a16:creationId xmlns:a16="http://schemas.microsoft.com/office/drawing/2014/main" id="{8048E4F7-9609-4E03-A380-814E7CCB8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7950" y="2000250"/>
          <a:ext cx="5988050" cy="492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450850</xdr:colOff>
      <xdr:row>1</xdr:row>
      <xdr:rowOff>127000</xdr:rowOff>
    </xdr:from>
    <xdr:to>
      <xdr:col>22</xdr:col>
      <xdr:colOff>431200</xdr:colOff>
      <xdr:row>10</xdr:row>
      <xdr:rowOff>124276</xdr:rowOff>
    </xdr:to>
    <xdr:pic>
      <xdr:nvPicPr>
        <xdr:cNvPr id="4" name="Picture 3">
          <a:extLst>
            <a:ext uri="{FF2B5EF4-FFF2-40B4-BE49-F238E27FC236}">
              <a16:creationId xmlns:a16="http://schemas.microsoft.com/office/drawing/2014/main" id="{21634266-1FCA-4BF0-9974-6570A130AF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57250" y="311150"/>
          <a:ext cx="4241200" cy="1648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336550</xdr:colOff>
      <xdr:row>36</xdr:row>
      <xdr:rowOff>69850</xdr:rowOff>
    </xdr:from>
    <xdr:to>
      <xdr:col>24</xdr:col>
      <xdr:colOff>228600</xdr:colOff>
      <xdr:row>45</xdr:row>
      <xdr:rowOff>139700</xdr:rowOff>
    </xdr:to>
    <xdr:pic>
      <xdr:nvPicPr>
        <xdr:cNvPr id="5" name="Picture 4">
          <a:extLst>
            <a:ext uri="{FF2B5EF4-FFF2-40B4-BE49-F238E27FC236}">
              <a16:creationId xmlns:a16="http://schemas.microsoft.com/office/drawing/2014/main" id="{DDC00E4F-EF92-4311-93C3-695B319FE6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833350" y="6699250"/>
          <a:ext cx="5988050" cy="172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50800</xdr:colOff>
      <xdr:row>1</xdr:row>
      <xdr:rowOff>69850</xdr:rowOff>
    </xdr:from>
    <xdr:to>
      <xdr:col>8</xdr:col>
      <xdr:colOff>266700</xdr:colOff>
      <xdr:row>11</xdr:row>
      <xdr:rowOff>101600</xdr:rowOff>
    </xdr:to>
    <xdr:sp macro="" textlink="">
      <xdr:nvSpPr>
        <xdr:cNvPr id="2" name="TextBox 1">
          <a:extLst>
            <a:ext uri="{FF2B5EF4-FFF2-40B4-BE49-F238E27FC236}">
              <a16:creationId xmlns:a16="http://schemas.microsoft.com/office/drawing/2014/main" id="{DA407EDB-9EE6-426F-B5A2-ACB974C0E685}"/>
            </a:ext>
          </a:extLst>
        </xdr:cNvPr>
        <xdr:cNvSpPr txBox="1"/>
      </xdr:nvSpPr>
      <xdr:spPr>
        <a:xfrm>
          <a:off x="660400" y="254000"/>
          <a:ext cx="4629150" cy="1873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Read me</a:t>
          </a:r>
        </a:p>
        <a:p>
          <a:r>
            <a:rPr lang="en-US" sz="1100" b="0"/>
            <a:t>The Swedish forestry act states that maximum 14000 ha/year can be planted with </a:t>
          </a:r>
          <a:r>
            <a:rPr lang="en-US" sz="1100" b="0" i="1"/>
            <a:t>Pinus</a:t>
          </a:r>
          <a:r>
            <a:rPr lang="en-US" sz="1100" b="0" i="1" baseline="0"/>
            <a:t> contorta. </a:t>
          </a:r>
          <a:r>
            <a:rPr lang="en-US" sz="1100" b="0" i="0" baseline="0"/>
            <a:t>Planting is only allowed north of latitude 60</a:t>
          </a:r>
          <a:r>
            <a:rPr lang="en-US" sz="1100" b="0" i="0" baseline="30000"/>
            <a:t>o</a:t>
          </a:r>
          <a:r>
            <a:rPr lang="en-US" sz="1100" b="0" i="1" baseline="0"/>
            <a:t> . </a:t>
          </a:r>
          <a:r>
            <a:rPr lang="en-US" sz="1100" b="0" i="0" baseline="0"/>
            <a:t>The area productive forest that will be planted with </a:t>
          </a:r>
          <a:r>
            <a:rPr lang="en-US" sz="1100" b="0" i="1" baseline="0"/>
            <a:t>P. sylvestris </a:t>
          </a:r>
          <a:r>
            <a:rPr lang="en-US" sz="1100" b="0" i="0" baseline="0"/>
            <a:t>north of 60</a:t>
          </a:r>
          <a:r>
            <a:rPr lang="en-US" sz="1100" b="0" i="0" baseline="30000"/>
            <a:t>o</a:t>
          </a:r>
          <a:r>
            <a:rPr lang="en-US" sz="1100" b="0" i="0" baseline="0"/>
            <a:t> is ca 109000 ha/year, based on a Heureka run. Thus 12.8% of the pine area ( area that would be planted with </a:t>
          </a:r>
          <a:r>
            <a:rPr lang="en-US" sz="1100" b="0" i="1" baseline="0"/>
            <a:t>P. sylvestris </a:t>
          </a:r>
          <a:r>
            <a:rPr lang="en-US" sz="1100" b="0" i="0" baseline="0"/>
            <a:t>if not planted with </a:t>
          </a:r>
          <a:r>
            <a:rPr lang="en-US" sz="1100" b="0" i="1" baseline="0"/>
            <a:t>P. contorta), </a:t>
          </a:r>
          <a:r>
            <a:rPr lang="en-US" sz="1100" b="0" i="0" baseline="0"/>
            <a:t>could be planted with </a:t>
          </a:r>
          <a:r>
            <a:rPr lang="en-US" sz="1100" b="0" i="1" baseline="0">
              <a:solidFill>
                <a:schemeClr val="dk1"/>
              </a:solidFill>
              <a:effectLst/>
              <a:latin typeface="+mn-lt"/>
              <a:ea typeface="+mn-ea"/>
              <a:cs typeface="+mn-cs"/>
            </a:rPr>
            <a:t>P. contorta </a:t>
          </a:r>
          <a:r>
            <a:rPr lang="en-US" sz="1100" b="0" i="0" baseline="0"/>
            <a:t>in Gävleborg, which correponds to 1683 ha, can be planted each year with </a:t>
          </a:r>
          <a:r>
            <a:rPr lang="en-US" sz="1100" b="0" i="1" baseline="0"/>
            <a:t>P. contorta</a:t>
          </a:r>
          <a:r>
            <a:rPr lang="en-US" sz="1100" b="0" i="0" baseline="0"/>
            <a:t>. This area was used as "realistic potential" in the simulations for Gävleborg. </a:t>
          </a:r>
          <a:endParaRPr lang="en-US" sz="1100" b="0" i="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107949</xdr:colOff>
      <xdr:row>0</xdr:row>
      <xdr:rowOff>76201</xdr:rowOff>
    </xdr:from>
    <xdr:to>
      <xdr:col>11</xdr:col>
      <xdr:colOff>428624</xdr:colOff>
      <xdr:row>15</xdr:row>
      <xdr:rowOff>130175</xdr:rowOff>
    </xdr:to>
    <xdr:sp macro="" textlink="">
      <xdr:nvSpPr>
        <xdr:cNvPr id="2" name="TextBox 1">
          <a:extLst>
            <a:ext uri="{FF2B5EF4-FFF2-40B4-BE49-F238E27FC236}">
              <a16:creationId xmlns:a16="http://schemas.microsoft.com/office/drawing/2014/main" id="{0929924D-AB0F-4A9D-86E4-5FAB2F8C1F31}"/>
            </a:ext>
          </a:extLst>
        </xdr:cNvPr>
        <xdr:cNvSpPr txBox="1"/>
      </xdr:nvSpPr>
      <xdr:spPr>
        <a:xfrm>
          <a:off x="107949" y="76201"/>
          <a:ext cx="7026275" cy="2768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baseline="0"/>
            <a:t>Read me</a:t>
          </a:r>
        </a:p>
        <a:p>
          <a:r>
            <a:rPr lang="sv-SE" sz="1100" b="1" baseline="0"/>
            <a:t>BAU Gävleborg</a:t>
          </a:r>
        </a:p>
        <a:p>
          <a:r>
            <a:rPr lang="sv-SE" sz="1100" baseline="0"/>
            <a:t>The proportion set aside is increased to 10.3% to better be in line with the national mean (13.9%, according to Table 1.1. SCB, or 11.5% if retention patches are excluded)</a:t>
          </a:r>
        </a:p>
        <a:p>
          <a:r>
            <a:rPr lang="sv-SE" sz="1100" baseline="0"/>
            <a:t>- The proportion is doubled by setting aside stands &gt;83 years and trippled by setting aside stands &gt;62 y, which correspond to 20.5% and 30.9%, respectively</a:t>
          </a:r>
        </a:p>
        <a:p>
          <a:endParaRPr lang="sv-SE" sz="1100" baseline="0"/>
        </a:p>
        <a:p>
          <a:r>
            <a:rPr lang="en-US" sz="1100" b="1" baseline="0">
              <a:solidFill>
                <a:schemeClr val="dk1"/>
              </a:solidFill>
              <a:effectLst/>
              <a:latin typeface="+mn-lt"/>
              <a:ea typeface="+mn-ea"/>
              <a:cs typeface="+mn-cs"/>
            </a:rPr>
            <a:t>Petersson et al. 2022</a:t>
          </a:r>
          <a:endParaRPr lang="en-US">
            <a:effectLst/>
          </a:endParaRPr>
        </a:p>
        <a:p>
          <a:r>
            <a:rPr lang="en-US" sz="1100" baseline="0">
              <a:solidFill>
                <a:schemeClr val="dk1"/>
              </a:solidFill>
              <a:effectLst/>
              <a:latin typeface="+mn-lt"/>
              <a:ea typeface="+mn-ea"/>
              <a:cs typeface="+mn-cs"/>
            </a:rPr>
            <a:t>The formally and voluntarily protected area was reported to be 3.6 Mha. In the increased conservation scenario this area was increased by 3.7 Mha. Thus we modelled a doubbling of the area set aside.</a:t>
          </a:r>
          <a:endParaRPr lang="en-US">
            <a:effectLst/>
          </a:endParaRPr>
        </a:p>
        <a:p>
          <a:endParaRPr lang="en-US" sz="1100" b="1"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Gustavsson et al. 2017</a:t>
          </a:r>
          <a:endParaRPr lang="en-US">
            <a:effectLst/>
          </a:endParaRPr>
        </a:p>
        <a:p>
          <a:r>
            <a:rPr lang="en-US" sz="1100" baseline="0">
              <a:solidFill>
                <a:schemeClr val="dk1"/>
              </a:solidFill>
              <a:effectLst/>
              <a:latin typeface="+mn-lt"/>
              <a:ea typeface="+mn-ea"/>
              <a:cs typeface="+mn-cs"/>
            </a:rPr>
            <a:t>Protected area in the BAU scenario is not given. The protected area is doubbled in the increased set aside scenario.</a:t>
          </a:r>
        </a:p>
        <a:p>
          <a:endParaRPr lang="en-US">
            <a:effectLst/>
          </a:endParaRPr>
        </a:p>
        <a:p>
          <a:r>
            <a:rPr lang="en-US" sz="1100" baseline="0">
              <a:solidFill>
                <a:sysClr val="windowText" lastClr="000000"/>
              </a:solidFill>
              <a:effectLst/>
              <a:latin typeface="+mn-lt"/>
              <a:ea typeface="+mn-ea"/>
              <a:cs typeface="+mn-cs"/>
            </a:rPr>
            <a:t>Retention patches are not discussed in any of the papers</a:t>
          </a:r>
          <a:endParaRPr lang="en-US">
            <a:solidFill>
              <a:sysClr val="windowText" lastClr="000000"/>
            </a:solidFill>
            <a:effectLst/>
          </a:endParaRPr>
        </a:p>
        <a:p>
          <a:endParaRPr lang="sv-SE" sz="1100" baseline="0"/>
        </a:p>
      </xdr:txBody>
    </xdr:sp>
    <xdr:clientData/>
  </xdr:twoCellAnchor>
  <xdr:twoCellAnchor editAs="oneCell">
    <xdr:from>
      <xdr:col>0</xdr:col>
      <xdr:colOff>12700</xdr:colOff>
      <xdr:row>19</xdr:row>
      <xdr:rowOff>177800</xdr:rowOff>
    </xdr:from>
    <xdr:to>
      <xdr:col>8</xdr:col>
      <xdr:colOff>209550</xdr:colOff>
      <xdr:row>50</xdr:row>
      <xdr:rowOff>139700</xdr:rowOff>
    </xdr:to>
    <xdr:pic>
      <xdr:nvPicPr>
        <xdr:cNvPr id="7" name="Picture 6">
          <a:extLst>
            <a:ext uri="{FF2B5EF4-FFF2-40B4-BE49-F238E27FC236}">
              <a16:creationId xmlns:a16="http://schemas.microsoft.com/office/drawing/2014/main" id="{BD4583E6-3694-41BA-B29B-1C602DA01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 y="546100"/>
          <a:ext cx="5073650" cy="567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1663</xdr:colOff>
      <xdr:row>16</xdr:row>
      <xdr:rowOff>34018</xdr:rowOff>
    </xdr:from>
    <xdr:to>
      <xdr:col>7</xdr:col>
      <xdr:colOff>83154</xdr:colOff>
      <xdr:row>50</xdr:row>
      <xdr:rowOff>131082</xdr:rowOff>
    </xdr:to>
    <xdr:sp macro="" textlink="">
      <xdr:nvSpPr>
        <xdr:cNvPr id="2" name="TextBox 1">
          <a:extLst>
            <a:ext uri="{FF2B5EF4-FFF2-40B4-BE49-F238E27FC236}">
              <a16:creationId xmlns:a16="http://schemas.microsoft.com/office/drawing/2014/main" id="{BC3F71B3-D2E5-49BD-98A3-AAB63D5B74B1}"/>
            </a:ext>
          </a:extLst>
        </xdr:cNvPr>
        <xdr:cNvSpPr txBox="1"/>
      </xdr:nvSpPr>
      <xdr:spPr>
        <a:xfrm>
          <a:off x="538389" y="1704673"/>
          <a:ext cx="5327801" cy="62656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a:hlinkClick xmlns:r="http://schemas.openxmlformats.org/officeDocument/2006/relationships" r:id=""/>
            </a:rPr>
            <a:t>Rapport 2018:01 Produktionshöjande åtgärder.</a:t>
          </a:r>
          <a:endParaRPr lang="sv-SE" sz="1100" b="1" i="0" u="none" strike="noStrike" baseline="0">
            <a:solidFill>
              <a:schemeClr val="dk1"/>
            </a:solidFill>
            <a:latin typeface="+mn-lt"/>
            <a:ea typeface="+mn-ea"/>
            <a:cs typeface="+mn-cs"/>
          </a:endParaRPr>
        </a:p>
        <a:p>
          <a:endParaRPr lang="sv-SE" sz="1100" b="1" i="0" u="none" strike="noStrike" baseline="0">
            <a:solidFill>
              <a:schemeClr val="dk1"/>
            </a:solidFill>
            <a:latin typeface="+mn-lt"/>
            <a:ea typeface="+mn-ea"/>
            <a:cs typeface="+mn-cs"/>
          </a:endParaRPr>
        </a:p>
        <a:p>
          <a:r>
            <a:rPr lang="sv-SE" sz="1100" b="1" i="0" u="none" strike="noStrike" baseline="0">
              <a:solidFill>
                <a:schemeClr val="dk1"/>
              </a:solidFill>
              <a:latin typeface="+mn-lt"/>
              <a:ea typeface="+mn-ea"/>
              <a:cs typeface="+mn-cs"/>
            </a:rPr>
            <a:t>Gödslingsåtgärder</a:t>
          </a:r>
        </a:p>
        <a:p>
          <a:r>
            <a:rPr lang="sv-SE" sz="1100" b="1" i="0" u="none" strike="noStrike" baseline="0">
              <a:solidFill>
                <a:schemeClr val="dk1"/>
              </a:solidFill>
              <a:latin typeface="+mn-lt"/>
              <a:ea typeface="+mn-ea"/>
              <a:cs typeface="+mn-cs"/>
            </a:rPr>
            <a:t>Fastmarksgödsling med kväve</a:t>
          </a:r>
        </a:p>
        <a:p>
          <a:r>
            <a:rPr lang="sv-SE" sz="1100" b="0" i="1" u="none" strike="noStrike" baseline="0">
              <a:solidFill>
                <a:schemeClr val="dk1"/>
              </a:solidFill>
              <a:latin typeface="+mn-lt"/>
              <a:ea typeface="+mn-ea"/>
              <a:cs typeface="+mn-cs"/>
            </a:rPr>
            <a:t>Produktionspotential i Sverige</a:t>
          </a:r>
        </a:p>
        <a:p>
          <a:r>
            <a:rPr lang="sv-SE" sz="1100" b="0" i="0" u="none" strike="noStrike" baseline="0">
              <a:solidFill>
                <a:schemeClr val="dk1"/>
              </a:solidFill>
              <a:latin typeface="+mn-lt"/>
              <a:ea typeface="+mn-ea"/>
              <a:cs typeface="+mn-cs"/>
            </a:rPr>
            <a:t>Vår arbetsgrupp gör bedömningen att en gödslad areal på </a:t>
          </a:r>
          <a:r>
            <a:rPr lang="sv-SE" sz="1100" b="0" i="0" u="none" strike="noStrike" baseline="0">
              <a:solidFill>
                <a:srgbClr val="FF0000"/>
              </a:solidFill>
              <a:latin typeface="+mn-lt"/>
              <a:ea typeface="+mn-ea"/>
              <a:cs typeface="+mn-cs"/>
            </a:rPr>
            <a:t>cirka 100 000 hektar</a:t>
          </a:r>
        </a:p>
        <a:p>
          <a:r>
            <a:rPr lang="sv-SE" sz="1100" b="0" i="0" u="none" strike="noStrike" baseline="0">
              <a:solidFill>
                <a:srgbClr val="FF0000"/>
              </a:solidFill>
              <a:latin typeface="+mn-lt"/>
              <a:ea typeface="+mn-ea"/>
              <a:cs typeface="+mn-cs"/>
            </a:rPr>
            <a:t>per år är rimlig både med avseende på den ekonomiska effekten detta skulle</a:t>
          </a:r>
        </a:p>
        <a:p>
          <a:r>
            <a:rPr lang="sv-SE" sz="1100" b="0" i="0" u="none" strike="noStrike" baseline="0">
              <a:solidFill>
                <a:srgbClr val="FF0000"/>
              </a:solidFill>
              <a:latin typeface="+mn-lt"/>
              <a:ea typeface="+mn-ea"/>
              <a:cs typeface="+mn-cs"/>
            </a:rPr>
            <a:t>ge för skogsägarna och den i flera studier beskrivna negativa miljöeffekten av</a:t>
          </a:r>
        </a:p>
        <a:p>
          <a:r>
            <a:rPr lang="sv-SE" sz="1100" b="0" i="0" u="none" strike="noStrike" baseline="0">
              <a:solidFill>
                <a:srgbClr val="FF0000"/>
              </a:solidFill>
              <a:latin typeface="+mn-lt"/>
              <a:ea typeface="+mn-ea"/>
              <a:cs typeface="+mn-cs"/>
            </a:rPr>
            <a:t>kvävegödsling. </a:t>
          </a:r>
          <a:r>
            <a:rPr lang="sv-SE" sz="1100" b="0" i="0" u="none" strike="noStrike" baseline="0">
              <a:solidFill>
                <a:schemeClr val="dk1"/>
              </a:solidFill>
              <a:latin typeface="+mn-lt"/>
              <a:ea typeface="+mn-ea"/>
              <a:cs typeface="+mn-cs"/>
            </a:rPr>
            <a:t>Detta innebär en väsentlig ökning av arealen jämfört med nuläget,</a:t>
          </a:r>
        </a:p>
        <a:p>
          <a:r>
            <a:rPr lang="sv-SE" sz="1100" b="0" i="0" u="none" strike="noStrike" baseline="0">
              <a:solidFill>
                <a:schemeClr val="dk1"/>
              </a:solidFill>
              <a:latin typeface="+mn-lt"/>
              <a:ea typeface="+mn-ea"/>
              <a:cs typeface="+mn-cs"/>
            </a:rPr>
            <a:t>men man når inte de nivåer gödslingen hade när aktiviteten i skogsbruket var som</a:t>
          </a:r>
        </a:p>
        <a:p>
          <a:r>
            <a:rPr lang="sv-SE" sz="1100" b="0" i="0" u="none" strike="noStrike" baseline="0">
              <a:solidFill>
                <a:schemeClr val="dk1"/>
              </a:solidFill>
              <a:latin typeface="+mn-lt"/>
              <a:ea typeface="+mn-ea"/>
              <a:cs typeface="+mn-cs"/>
            </a:rPr>
            <a:t>högst.</a:t>
          </a:r>
        </a:p>
        <a:p>
          <a:r>
            <a:rPr lang="sv-SE" sz="1100" b="0" i="0" u="none" strike="noStrike" baseline="0">
              <a:solidFill>
                <a:schemeClr val="dk1"/>
              </a:solidFill>
              <a:latin typeface="+mn-lt"/>
              <a:ea typeface="+mn-ea"/>
              <a:cs typeface="+mn-cs"/>
            </a:rPr>
            <a:t>Den föreslagna nivån på gödslingsarealen (100 000 ha/år) motsvarar ungefär halva</a:t>
          </a:r>
        </a:p>
        <a:p>
          <a:r>
            <a:rPr lang="sv-SE" sz="1100" b="0" i="0" u="none" strike="noStrike" baseline="0">
              <a:solidFill>
                <a:schemeClr val="dk1"/>
              </a:solidFill>
              <a:latin typeface="+mn-lt"/>
              <a:ea typeface="+mn-ea"/>
              <a:cs typeface="+mn-cs"/>
            </a:rPr>
            <a:t>den årligen slutavverkade arealen i Sverige, vilket skulle innebära att den brukade</a:t>
          </a:r>
        </a:p>
        <a:p>
          <a:r>
            <a:rPr lang="sv-SE" sz="1100" b="0" i="0" u="none" strike="noStrike" baseline="0">
              <a:solidFill>
                <a:schemeClr val="dk1"/>
              </a:solidFill>
              <a:latin typeface="+mn-lt"/>
              <a:ea typeface="+mn-ea"/>
              <a:cs typeface="+mn-cs"/>
            </a:rPr>
            <a:t>skogen i snitt gödslas 0,5 gånger per omloppstid, vilket i sig </a:t>
          </a:r>
          <a:r>
            <a:rPr lang="sv-SE" sz="1100" b="0" i="0" u="none" strike="noStrike" baseline="0">
              <a:solidFill>
                <a:srgbClr val="FF0000"/>
              </a:solidFill>
              <a:latin typeface="+mn-lt"/>
              <a:ea typeface="+mn-ea"/>
              <a:cs typeface="+mn-cs"/>
            </a:rPr>
            <a:t>verkar rimligt, när</a:t>
          </a:r>
        </a:p>
        <a:p>
          <a:r>
            <a:rPr lang="sv-SE" sz="1100" b="0" i="0" u="none" strike="noStrike" baseline="0">
              <a:solidFill>
                <a:srgbClr val="FF0000"/>
              </a:solidFill>
              <a:latin typeface="+mn-lt"/>
              <a:ea typeface="+mn-ea"/>
              <a:cs typeface="+mn-cs"/>
            </a:rPr>
            <a:t>höga och låga boniteter är undantagna på grund av låg ekonomisk effekt</a:t>
          </a:r>
          <a:r>
            <a:rPr lang="sv-SE" sz="1100" b="0" i="0" u="none" strike="noStrike" baseline="0">
              <a:solidFill>
                <a:schemeClr val="dk1"/>
              </a:solidFill>
              <a:latin typeface="+mn-lt"/>
              <a:ea typeface="+mn-ea"/>
              <a:cs typeface="+mn-cs"/>
            </a:rPr>
            <a:t>. Om</a:t>
          </a:r>
        </a:p>
        <a:p>
          <a:r>
            <a:rPr lang="sv-SE" sz="1100" b="0" i="0" u="none" strike="noStrike" baseline="0">
              <a:solidFill>
                <a:schemeClr val="dk1"/>
              </a:solidFill>
              <a:latin typeface="+mn-lt"/>
              <a:ea typeface="+mn-ea"/>
              <a:cs typeface="+mn-cs"/>
            </a:rPr>
            <a:t>100 000 hektar per år kvävegödslas och effekten av en gödsling håller i sig i</a:t>
          </a:r>
        </a:p>
        <a:p>
          <a:r>
            <a:rPr lang="sv-SE" sz="1100" b="0" i="0" u="none" strike="noStrike" baseline="0">
              <a:solidFill>
                <a:schemeClr val="dk1"/>
              </a:solidFill>
              <a:latin typeface="+mn-lt"/>
              <a:ea typeface="+mn-ea"/>
              <a:cs typeface="+mn-cs"/>
            </a:rPr>
            <a:t>cirka10 år, innebär detta att gödslingseffekten totalt påverkar cirka 1 miljon hektar</a:t>
          </a:r>
        </a:p>
        <a:p>
          <a:r>
            <a:rPr lang="sv-SE" sz="1100" b="0" i="0" u="none" strike="noStrike" baseline="0">
              <a:solidFill>
                <a:schemeClr val="dk1"/>
              </a:solidFill>
              <a:latin typeface="+mn-lt"/>
              <a:ea typeface="+mn-ea"/>
              <a:cs typeface="+mn-cs"/>
            </a:rPr>
            <a:t>vid varje given tidpunkt, efter att gödslingsprogrammet pågått i minst 10 år.</a:t>
          </a:r>
        </a:p>
        <a:p>
          <a:r>
            <a:rPr lang="sv-SE" sz="1100" b="0" i="0" u="none" strike="noStrike" baseline="0">
              <a:solidFill>
                <a:schemeClr val="dk1"/>
              </a:solidFill>
              <a:latin typeface="+mn-lt"/>
              <a:ea typeface="+mn-ea"/>
              <a:cs typeface="+mn-cs"/>
            </a:rPr>
            <a:t>Produktionseffekten av en årlig gödslad areal på cirka 100 000 hektar skulle bli en</a:t>
          </a:r>
        </a:p>
        <a:p>
          <a:r>
            <a:rPr lang="sv-SE" sz="1100" b="0" i="0" u="none" strike="noStrike" baseline="0">
              <a:solidFill>
                <a:schemeClr val="dk1"/>
              </a:solidFill>
              <a:latin typeface="+mn-lt"/>
              <a:ea typeface="+mn-ea"/>
              <a:cs typeface="+mn-cs"/>
            </a:rPr>
            <a:t>produktionshöjning med cirka </a:t>
          </a:r>
          <a:r>
            <a:rPr lang="sv-SE" sz="1100" b="1" i="0" u="none" strike="noStrike" baseline="0">
              <a:solidFill>
                <a:schemeClr val="dk1"/>
              </a:solidFill>
              <a:latin typeface="+mn-lt"/>
              <a:ea typeface="+mn-ea"/>
              <a:cs typeface="+mn-cs"/>
            </a:rPr>
            <a:t>1,5 miljon m3sk/år</a:t>
          </a:r>
          <a:r>
            <a:rPr lang="sv-SE" sz="1100" b="0" i="0" u="none" strike="noStrike" baseline="0">
              <a:solidFill>
                <a:schemeClr val="dk1"/>
              </a:solidFill>
              <a:latin typeface="+mn-lt"/>
              <a:ea typeface="+mn-ea"/>
              <a:cs typeface="+mn-cs"/>
            </a:rPr>
            <a:t>.</a:t>
          </a:r>
        </a:p>
        <a:p>
          <a:r>
            <a:rPr lang="sv-SE" sz="1100" b="0" i="0" u="none" strike="noStrike" baseline="0">
              <a:solidFill>
                <a:schemeClr val="dk1"/>
              </a:solidFill>
              <a:latin typeface="+mn-lt"/>
              <a:ea typeface="+mn-ea"/>
              <a:cs typeface="+mn-cs"/>
            </a:rPr>
            <a:t>Effekten är snabb och kan i praktiken hämtas ut ur skogen på mindre än 10 års</a:t>
          </a:r>
        </a:p>
        <a:p>
          <a:r>
            <a:rPr lang="sv-SE" sz="1100" b="0" i="0" u="none" strike="noStrike" baseline="0">
              <a:solidFill>
                <a:schemeClr val="dk1"/>
              </a:solidFill>
              <a:latin typeface="+mn-lt"/>
              <a:ea typeface="+mn-ea"/>
              <a:cs typeface="+mn-cs"/>
            </a:rPr>
            <a:t>tid. Effekten är betydande om man betänker att den motsvarar cirka 5 000 hektar</a:t>
          </a:r>
        </a:p>
        <a:p>
          <a:r>
            <a:rPr lang="sv-SE" sz="1100" b="0" i="0" u="none" strike="noStrike" baseline="0">
              <a:solidFill>
                <a:schemeClr val="dk1"/>
              </a:solidFill>
              <a:latin typeface="+mn-lt"/>
              <a:ea typeface="+mn-ea"/>
              <a:cs typeface="+mn-cs"/>
            </a:rPr>
            <a:t>slutavverkad skog årligen.</a:t>
          </a:r>
        </a:p>
        <a:p>
          <a:r>
            <a:rPr lang="sv-SE" sz="1100" b="0" i="1" u="none" strike="noStrike" baseline="0">
              <a:solidFill>
                <a:schemeClr val="dk1"/>
              </a:solidFill>
              <a:latin typeface="+mn-lt"/>
              <a:ea typeface="+mn-ea"/>
              <a:cs typeface="+mn-cs"/>
            </a:rPr>
            <a:t>Bakgrund till bedömd produktionspotential</a:t>
          </a:r>
        </a:p>
        <a:p>
          <a:r>
            <a:rPr lang="sv-SE" sz="1100" b="0" i="0" u="none" strike="noStrike" baseline="0">
              <a:solidFill>
                <a:schemeClr val="dk1"/>
              </a:solidFill>
              <a:latin typeface="+mn-lt"/>
              <a:ea typeface="+mn-ea"/>
              <a:cs typeface="+mn-cs"/>
            </a:rPr>
            <a:t>Sedan 1960-talet har skogsbruket kvävegödslat barrskog på fastmark för att</a:t>
          </a:r>
        </a:p>
        <a:p>
          <a:r>
            <a:rPr lang="sv-SE" sz="1100" b="0" i="0" u="none" strike="noStrike" baseline="0">
              <a:solidFill>
                <a:schemeClr val="dk1"/>
              </a:solidFill>
              <a:latin typeface="+mn-lt"/>
              <a:ea typeface="+mn-ea"/>
              <a:cs typeface="+mn-cs"/>
            </a:rPr>
            <a:t>öka produktionen av stamved. Normalt erhålls en extra produktion på 10–20</a:t>
          </a:r>
        </a:p>
        <a:p>
          <a:r>
            <a:rPr lang="sv-SE" sz="1100" b="0" i="0" u="none" strike="noStrike" baseline="0">
              <a:solidFill>
                <a:schemeClr val="dk1"/>
              </a:solidFill>
              <a:latin typeface="+mn-lt"/>
              <a:ea typeface="+mn-ea"/>
              <a:cs typeface="+mn-cs"/>
            </a:rPr>
            <a:t>kubikmeter stamved och i genomsnitt drygt 15 m3sk/ha, under en period av</a:t>
          </a:r>
        </a:p>
        <a:p>
          <a:r>
            <a:rPr lang="sv-SE" sz="1100" b="0" i="0" u="none" strike="noStrike" baseline="0">
              <a:solidFill>
                <a:schemeClr val="dk1"/>
              </a:solidFill>
              <a:latin typeface="+mn-lt"/>
              <a:ea typeface="+mn-ea"/>
              <a:cs typeface="+mn-cs"/>
            </a:rPr>
            <a:t>cierka 10 år, efter en engångsgödsling med 150 kg N/ha vilken är den normala</a:t>
          </a:r>
        </a:p>
        <a:p>
          <a:r>
            <a:rPr lang="sv-SE" sz="1100" b="0" i="0" u="none" strike="noStrike" baseline="0">
              <a:solidFill>
                <a:schemeClr val="dk1"/>
              </a:solidFill>
              <a:latin typeface="+mn-lt"/>
              <a:ea typeface="+mn-ea"/>
              <a:cs typeface="+mn-cs"/>
            </a:rPr>
            <a:t>gödselgivan.</a:t>
          </a:r>
        </a:p>
        <a:p>
          <a:r>
            <a:rPr lang="sv-SE" sz="1100" b="0" i="0" u="none" strike="noStrike" baseline="0">
              <a:solidFill>
                <a:schemeClr val="dk1"/>
              </a:solidFill>
              <a:latin typeface="+mn-lt"/>
              <a:ea typeface="+mn-ea"/>
              <a:cs typeface="+mn-cs"/>
            </a:rPr>
            <a:t>I slutet av 1970-talet var den årliga gödslingsarealen i Sverige som störst med</a:t>
          </a:r>
        </a:p>
        <a:p>
          <a:r>
            <a:rPr lang="sv-SE" sz="1100" b="0" i="0" u="none" strike="noStrike" baseline="0">
              <a:solidFill>
                <a:schemeClr val="dk1"/>
              </a:solidFill>
              <a:latin typeface="+mn-lt"/>
              <a:ea typeface="+mn-ea"/>
              <a:cs typeface="+mn-cs"/>
            </a:rPr>
            <a:t>knappt 200 000 ha/år. Därefter har den årliga arealen sjunkit till dagens nivå på</a:t>
          </a:r>
        </a:p>
        <a:p>
          <a:r>
            <a:rPr lang="sv-SE" sz="1100" b="0" i="0" u="none" strike="noStrike" baseline="0">
              <a:solidFill>
                <a:schemeClr val="dk1"/>
              </a:solidFill>
              <a:latin typeface="+mn-lt"/>
              <a:ea typeface="+mn-ea"/>
              <a:cs typeface="+mn-cs"/>
            </a:rPr>
            <a:t>cirka 25 000 – 50 000 ha/år (</a:t>
          </a:r>
          <a:r>
            <a:rPr lang="sv-SE" sz="1100" b="0" i="1" u="none" strike="noStrike" baseline="0">
              <a:solidFill>
                <a:schemeClr val="dk1"/>
              </a:solidFill>
              <a:latin typeface="+mn-lt"/>
              <a:ea typeface="+mn-ea"/>
              <a:cs typeface="+mn-cs"/>
            </a:rPr>
            <a:t>figur 1 och tabell 2</a:t>
          </a:r>
          <a:r>
            <a:rPr lang="sv-SE" sz="1100" b="0" i="0" u="none" strike="noStrike" baseline="0">
              <a:solidFill>
                <a:schemeClr val="dk1"/>
              </a:solidFill>
              <a:latin typeface="+mn-lt"/>
              <a:ea typeface="+mn-ea"/>
              <a:cs typeface="+mn-cs"/>
            </a:rPr>
            <a:t>).</a:t>
          </a:r>
        </a:p>
        <a:p>
          <a:r>
            <a:rPr lang="sv-SE" sz="1100" b="0" i="0" u="none" strike="noStrike" baseline="0">
              <a:solidFill>
                <a:schemeClr val="dk1"/>
              </a:solidFill>
              <a:latin typeface="+mn-lt"/>
              <a:ea typeface="+mn-ea"/>
              <a:cs typeface="+mn-cs"/>
            </a:rPr>
            <a:t>Totalt har kvävegödslingen på skogsmark hittills sannolikt givit en mertillväxt</a:t>
          </a:r>
        </a:p>
        <a:p>
          <a:r>
            <a:rPr lang="sv-SE" sz="1100" b="0" i="0" u="none" strike="noStrike" baseline="0">
              <a:solidFill>
                <a:schemeClr val="dk1"/>
              </a:solidFill>
              <a:latin typeface="+mn-lt"/>
              <a:ea typeface="+mn-ea"/>
              <a:cs typeface="+mn-cs"/>
            </a:rPr>
            <a:t>på drygt cirka 50 milj. m3sk till ett bruttovärde på åtminstone 25 miljarder kr i</a:t>
          </a:r>
        </a:p>
        <a:p>
          <a:r>
            <a:rPr lang="sv-SE" sz="1100" b="0" i="0" u="none" strike="noStrike" baseline="0">
              <a:solidFill>
                <a:schemeClr val="dk1"/>
              </a:solidFill>
              <a:latin typeface="+mn-lt"/>
              <a:ea typeface="+mn-ea"/>
              <a:cs typeface="+mn-cs"/>
            </a:rPr>
            <a:t>dagens penningvärde. Förmodligen har denna mertillväxt också resulterat i högre</a:t>
          </a:r>
        </a:p>
        <a:p>
          <a:r>
            <a:rPr lang="sv-SE" sz="1100" b="0" i="0" u="none" strike="noStrike" baseline="0">
              <a:solidFill>
                <a:schemeClr val="dk1"/>
              </a:solidFill>
              <a:latin typeface="+mn-lt"/>
              <a:ea typeface="+mn-ea"/>
              <a:cs typeface="+mn-cs"/>
            </a:rPr>
            <a:t>avverkningsnivåer på samma nivå då gödslingsaktiviteten normalt ligger nära</a:t>
          </a:r>
        </a:p>
        <a:p>
          <a:r>
            <a:rPr lang="sv-SE" sz="1100" b="0" i="0" u="none" strike="noStrike" baseline="0">
              <a:solidFill>
                <a:schemeClr val="dk1"/>
              </a:solidFill>
              <a:latin typeface="+mn-lt"/>
              <a:ea typeface="+mn-ea"/>
              <a:cs typeface="+mn-cs"/>
            </a:rPr>
            <a:t>avverkningstidpunkten i tiden (inom 10–20 år).</a:t>
          </a:r>
          <a:endParaRPr lang="sv-SE" sz="1100"/>
        </a:p>
      </xdr:txBody>
    </xdr:sp>
    <xdr:clientData/>
  </xdr:twoCellAnchor>
  <xdr:twoCellAnchor>
    <xdr:from>
      <xdr:col>1</xdr:col>
      <xdr:colOff>11339</xdr:colOff>
      <xdr:row>0</xdr:row>
      <xdr:rowOff>34018</xdr:rowOff>
    </xdr:from>
    <xdr:to>
      <xdr:col>7</xdr:col>
      <xdr:colOff>680358</xdr:colOff>
      <xdr:row>6</xdr:row>
      <xdr:rowOff>90714</xdr:rowOff>
    </xdr:to>
    <xdr:sp macro="" textlink="">
      <xdr:nvSpPr>
        <xdr:cNvPr id="3" name="TextBox 2">
          <a:extLst>
            <a:ext uri="{FF2B5EF4-FFF2-40B4-BE49-F238E27FC236}">
              <a16:creationId xmlns:a16="http://schemas.microsoft.com/office/drawing/2014/main" id="{F3A7AA3F-8632-4E64-AA2D-00FCAFEE6E15}"/>
            </a:ext>
          </a:extLst>
        </xdr:cNvPr>
        <xdr:cNvSpPr txBox="1"/>
      </xdr:nvSpPr>
      <xdr:spPr>
        <a:xfrm>
          <a:off x="521607" y="34018"/>
          <a:ext cx="5692322" cy="12133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Read me</a:t>
          </a:r>
        </a:p>
        <a:p>
          <a:r>
            <a:rPr lang="en-US" sz="1100"/>
            <a:t>The average area fertilized each year on a national level for the period 2016-2020 was 33000 ha, which corresponds to 0.14% of the area of productive</a:t>
          </a:r>
          <a:r>
            <a:rPr lang="en-US" sz="1100" baseline="0"/>
            <a:t> forest land. This in turn corresponds to ca 2100 ha/year for Gävleborg county. The other levels investigated were multiples of the base line, i.e.,  2x=4200 ha/year, 3x=6300 etc.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0.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1.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E1E8F-74A5-43F4-8EAA-DF746C5C46AF}">
  <dimension ref="C14:T58"/>
  <sheetViews>
    <sheetView tabSelected="1" topLeftCell="A31" workbookViewId="0">
      <selection activeCell="H39" sqref="H39"/>
    </sheetView>
  </sheetViews>
  <sheetFormatPr defaultRowHeight="15" x14ac:dyDescent="0.25"/>
  <cols>
    <col min="4" max="4" width="14" customWidth="1"/>
    <col min="5" max="5" width="25.42578125" customWidth="1"/>
    <col min="6" max="6" width="13.85546875" customWidth="1"/>
  </cols>
  <sheetData>
    <row r="14" spans="3:20" x14ac:dyDescent="0.25">
      <c r="C14" s="356"/>
      <c r="D14" s="357" t="s">
        <v>475</v>
      </c>
      <c r="E14" s="356"/>
      <c r="F14" s="356"/>
      <c r="G14" s="356"/>
      <c r="H14" s="356"/>
      <c r="I14" s="356"/>
      <c r="J14" s="356"/>
      <c r="K14" s="356"/>
      <c r="L14" s="356"/>
      <c r="M14" s="356"/>
      <c r="N14" s="356"/>
      <c r="O14" s="356"/>
      <c r="P14" s="356"/>
    </row>
    <row r="15" spans="3:20" x14ac:dyDescent="0.25">
      <c r="C15" s="356"/>
      <c r="D15" s="356" t="s">
        <v>214</v>
      </c>
      <c r="E15" s="356"/>
      <c r="F15" s="356"/>
      <c r="G15" s="356" t="s">
        <v>183</v>
      </c>
      <c r="H15" s="356"/>
      <c r="I15" s="356"/>
      <c r="J15" s="356"/>
      <c r="K15" s="356"/>
      <c r="L15" s="356"/>
      <c r="M15" s="356"/>
      <c r="N15" s="356"/>
      <c r="O15" s="356"/>
      <c r="P15" s="356"/>
      <c r="Q15" s="356"/>
      <c r="R15" s="356"/>
      <c r="S15" s="356"/>
      <c r="T15" s="356"/>
    </row>
    <row r="16" spans="3:20" x14ac:dyDescent="0.25">
      <c r="C16" s="358">
        <v>0</v>
      </c>
      <c r="D16" s="356" t="s">
        <v>198</v>
      </c>
      <c r="E16" s="356"/>
      <c r="F16" s="356"/>
      <c r="G16" s="356" t="s">
        <v>474</v>
      </c>
      <c r="H16" s="356"/>
      <c r="I16" s="356"/>
      <c r="J16" s="356"/>
      <c r="K16" s="356"/>
      <c r="L16" s="356"/>
      <c r="M16" s="356"/>
      <c r="N16" s="356"/>
      <c r="O16" s="356"/>
      <c r="P16" s="356"/>
      <c r="Q16" s="356"/>
      <c r="R16" s="356"/>
      <c r="S16" s="356"/>
      <c r="T16" s="356"/>
    </row>
    <row r="18" spans="3:20" x14ac:dyDescent="0.25">
      <c r="C18" s="184"/>
      <c r="D18" s="187" t="s">
        <v>206</v>
      </c>
      <c r="E18" s="182"/>
      <c r="F18" s="182"/>
      <c r="G18" s="182"/>
      <c r="H18" s="182"/>
      <c r="I18" s="182"/>
      <c r="J18" s="182"/>
      <c r="K18" s="182"/>
      <c r="L18" s="182"/>
      <c r="M18" s="182"/>
      <c r="N18" s="182"/>
      <c r="O18" s="182"/>
      <c r="P18" s="182"/>
      <c r="Q18" s="182"/>
      <c r="R18" s="182"/>
      <c r="S18" s="182"/>
      <c r="T18" s="182"/>
    </row>
    <row r="19" spans="3:20" x14ac:dyDescent="0.25">
      <c r="C19" s="182"/>
      <c r="D19" s="182" t="s">
        <v>214</v>
      </c>
      <c r="E19" s="185" t="s">
        <v>208</v>
      </c>
      <c r="F19" s="185" t="s">
        <v>207</v>
      </c>
      <c r="G19" s="182" t="s">
        <v>183</v>
      </c>
      <c r="H19" s="182"/>
      <c r="I19" s="182"/>
      <c r="J19" s="182"/>
      <c r="K19" s="182"/>
      <c r="L19" s="182"/>
      <c r="M19" s="182"/>
      <c r="N19" s="182"/>
      <c r="O19" s="182"/>
      <c r="P19" s="182"/>
      <c r="Q19" s="182"/>
      <c r="R19" s="182"/>
      <c r="S19" s="182"/>
      <c r="T19" s="182"/>
    </row>
    <row r="20" spans="3:20" x14ac:dyDescent="0.25">
      <c r="C20" s="184" t="s">
        <v>201</v>
      </c>
      <c r="D20" s="184" t="s">
        <v>409</v>
      </c>
      <c r="E20" s="185">
        <v>0.42</v>
      </c>
      <c r="F20" s="186">
        <v>0.95</v>
      </c>
      <c r="G20" s="182" t="s">
        <v>210</v>
      </c>
      <c r="H20" s="182"/>
      <c r="I20" s="182"/>
      <c r="J20" s="182"/>
      <c r="K20" s="182"/>
      <c r="L20" s="182"/>
      <c r="M20" s="182"/>
      <c r="N20" s="182"/>
      <c r="O20" s="182"/>
      <c r="P20" s="182"/>
      <c r="Q20" s="182"/>
      <c r="R20" s="182"/>
      <c r="S20" s="182"/>
      <c r="T20" s="182"/>
    </row>
    <row r="21" spans="3:20" x14ac:dyDescent="0.25">
      <c r="C21" s="184" t="s">
        <v>202</v>
      </c>
      <c r="D21" s="184" t="s">
        <v>410</v>
      </c>
      <c r="E21" s="185">
        <v>0.65</v>
      </c>
      <c r="F21" s="186">
        <v>0.95</v>
      </c>
      <c r="G21" s="182" t="s">
        <v>211</v>
      </c>
      <c r="H21" s="182"/>
      <c r="I21" s="182"/>
      <c r="J21" s="182"/>
      <c r="K21" s="182"/>
      <c r="L21" s="182"/>
      <c r="M21" s="182"/>
      <c r="N21" s="182"/>
      <c r="O21" s="182"/>
      <c r="P21" s="182"/>
      <c r="Q21" s="182"/>
      <c r="R21" s="182"/>
      <c r="S21" s="182"/>
      <c r="T21" s="182"/>
    </row>
    <row r="22" spans="3:20" x14ac:dyDescent="0.25">
      <c r="C22" s="184" t="s">
        <v>203</v>
      </c>
      <c r="D22" s="184" t="s">
        <v>411</v>
      </c>
      <c r="E22" s="185">
        <v>1.3</v>
      </c>
      <c r="F22" s="186">
        <v>0.95</v>
      </c>
      <c r="G22" s="182" t="s">
        <v>212</v>
      </c>
      <c r="H22" s="182"/>
      <c r="I22" s="182"/>
      <c r="J22" s="182"/>
      <c r="K22" s="182"/>
      <c r="L22" s="182"/>
      <c r="M22" s="182"/>
      <c r="N22" s="182"/>
      <c r="O22" s="182"/>
      <c r="P22" s="182"/>
      <c r="Q22" s="182"/>
      <c r="R22" s="182"/>
      <c r="S22" s="182"/>
      <c r="T22" s="182"/>
    </row>
    <row r="23" spans="3:20" x14ac:dyDescent="0.25">
      <c r="C23" s="184" t="s">
        <v>204</v>
      </c>
      <c r="D23" s="184" t="s">
        <v>412</v>
      </c>
      <c r="E23" s="185">
        <v>1</v>
      </c>
      <c r="F23" s="186">
        <v>0.95</v>
      </c>
      <c r="G23" s="182" t="s">
        <v>213</v>
      </c>
      <c r="H23" s="182"/>
      <c r="I23" s="182"/>
      <c r="J23" s="182"/>
      <c r="K23" s="182"/>
      <c r="L23" s="182"/>
      <c r="M23" s="182"/>
      <c r="N23" s="182"/>
      <c r="O23" s="182"/>
      <c r="P23" s="182"/>
      <c r="Q23" s="182"/>
      <c r="R23" s="182"/>
      <c r="S23" s="182"/>
      <c r="T23" s="182"/>
    </row>
    <row r="24" spans="3:20" x14ac:dyDescent="0.25">
      <c r="C24" s="184" t="s">
        <v>205</v>
      </c>
      <c r="D24" s="184" t="s">
        <v>413</v>
      </c>
      <c r="E24" s="185">
        <v>0.53</v>
      </c>
      <c r="F24" s="186">
        <v>0.95</v>
      </c>
      <c r="G24" s="182" t="s">
        <v>209</v>
      </c>
      <c r="H24" s="182"/>
      <c r="I24" s="182"/>
      <c r="J24" s="182"/>
      <c r="K24" s="182"/>
      <c r="L24" s="182"/>
      <c r="M24" s="182"/>
      <c r="N24" s="182"/>
      <c r="O24" s="182"/>
      <c r="P24" s="182"/>
      <c r="Q24" s="182"/>
      <c r="R24" s="182"/>
      <c r="S24" s="182"/>
      <c r="T24" s="182"/>
    </row>
    <row r="25" spans="3:20" x14ac:dyDescent="0.25">
      <c r="C25" s="133"/>
      <c r="D25" s="133"/>
      <c r="E25" s="4"/>
      <c r="F25" s="4"/>
    </row>
    <row r="26" spans="3:20" x14ac:dyDescent="0.25">
      <c r="C26" s="188"/>
      <c r="D26" s="190" t="s">
        <v>216</v>
      </c>
      <c r="E26" s="137"/>
      <c r="F26" s="137"/>
      <c r="G26" s="103"/>
      <c r="H26" s="103"/>
      <c r="I26" s="103"/>
      <c r="J26" s="103"/>
      <c r="K26" s="103"/>
      <c r="L26" s="103"/>
      <c r="M26" s="103"/>
      <c r="N26" s="103"/>
      <c r="O26" s="103"/>
      <c r="P26" s="103"/>
      <c r="Q26" s="103"/>
      <c r="R26" s="103"/>
      <c r="S26" s="103"/>
      <c r="T26" s="103"/>
    </row>
    <row r="27" spans="3:20" x14ac:dyDescent="0.25">
      <c r="C27" s="188"/>
      <c r="D27" s="188" t="s">
        <v>214</v>
      </c>
      <c r="E27" s="137"/>
      <c r="F27" s="137"/>
      <c r="G27" s="103" t="s">
        <v>183</v>
      </c>
      <c r="H27" s="103"/>
      <c r="I27" s="103"/>
      <c r="J27" s="103"/>
      <c r="K27" s="103"/>
      <c r="L27" s="103"/>
      <c r="M27" s="103"/>
      <c r="N27" s="103"/>
      <c r="O27" s="103"/>
      <c r="P27" s="103"/>
      <c r="Q27" s="103"/>
      <c r="R27" s="103"/>
      <c r="S27" s="103"/>
      <c r="T27" s="103"/>
    </row>
    <row r="28" spans="3:20" x14ac:dyDescent="0.25">
      <c r="C28" s="188" t="s">
        <v>215</v>
      </c>
      <c r="D28" s="188" t="s">
        <v>275</v>
      </c>
      <c r="E28" s="137"/>
      <c r="F28" s="137"/>
      <c r="G28" s="103" t="s">
        <v>255</v>
      </c>
      <c r="H28" s="103"/>
      <c r="I28" s="103"/>
      <c r="J28" s="103"/>
      <c r="K28" s="103"/>
      <c r="L28" s="103"/>
      <c r="M28" s="103"/>
      <c r="N28" s="103"/>
      <c r="O28" s="103"/>
      <c r="P28" s="103"/>
      <c r="Q28" s="103"/>
      <c r="R28" s="103"/>
      <c r="S28" s="103"/>
      <c r="T28" s="103"/>
    </row>
    <row r="29" spans="3:20" x14ac:dyDescent="0.25">
      <c r="C29" s="188" t="s">
        <v>217</v>
      </c>
      <c r="D29" s="188" t="s">
        <v>224</v>
      </c>
      <c r="E29" s="137"/>
      <c r="F29" s="137"/>
      <c r="G29" s="103" t="s">
        <v>254</v>
      </c>
      <c r="H29" s="103"/>
      <c r="I29" s="103"/>
      <c r="J29" s="103"/>
      <c r="K29" s="103"/>
      <c r="L29" s="103"/>
      <c r="M29" s="103"/>
      <c r="N29" s="103"/>
      <c r="O29" s="103"/>
      <c r="P29" s="103"/>
      <c r="Q29" s="103"/>
      <c r="R29" s="103"/>
      <c r="S29" s="103"/>
      <c r="T29" s="103"/>
    </row>
    <row r="30" spans="3:20" x14ac:dyDescent="0.25">
      <c r="C30" s="188" t="s">
        <v>218</v>
      </c>
      <c r="D30" s="188" t="s">
        <v>223</v>
      </c>
      <c r="E30" s="137"/>
      <c r="F30" s="137"/>
      <c r="G30" s="103" t="s">
        <v>256</v>
      </c>
      <c r="H30" s="103"/>
      <c r="I30" s="103"/>
      <c r="J30" s="103"/>
      <c r="K30" s="103"/>
      <c r="L30" s="103"/>
      <c r="M30" s="103"/>
      <c r="N30" s="103"/>
      <c r="O30" s="103"/>
      <c r="P30" s="103"/>
      <c r="Q30" s="103"/>
      <c r="R30" s="103"/>
      <c r="S30" s="103"/>
      <c r="T30" s="103"/>
    </row>
    <row r="31" spans="3:20" x14ac:dyDescent="0.25">
      <c r="C31" s="188" t="s">
        <v>219</v>
      </c>
      <c r="D31" s="188" t="s">
        <v>225</v>
      </c>
      <c r="E31" s="137"/>
      <c r="F31" s="137"/>
      <c r="G31" s="103" t="s">
        <v>257</v>
      </c>
      <c r="H31" s="103"/>
      <c r="I31" s="103"/>
      <c r="J31" s="103"/>
      <c r="K31" s="103"/>
      <c r="L31" s="103"/>
      <c r="M31" s="103"/>
      <c r="N31" s="103"/>
      <c r="O31" s="103"/>
      <c r="P31" s="103"/>
      <c r="Q31" s="103"/>
      <c r="R31" s="103"/>
      <c r="S31" s="103"/>
      <c r="T31" s="103"/>
    </row>
    <row r="32" spans="3:20" x14ac:dyDescent="0.25">
      <c r="C32" s="188" t="s">
        <v>220</v>
      </c>
      <c r="D32" s="188" t="s">
        <v>231</v>
      </c>
      <c r="E32" s="137"/>
      <c r="F32" s="137"/>
      <c r="G32" s="103" t="s">
        <v>277</v>
      </c>
      <c r="H32" s="103"/>
      <c r="I32" s="103"/>
      <c r="J32" s="103"/>
      <c r="K32" s="103"/>
      <c r="L32" s="103"/>
      <c r="M32" s="103"/>
      <c r="N32" s="103"/>
      <c r="O32" s="103"/>
      <c r="P32" s="103"/>
      <c r="Q32" s="103"/>
      <c r="R32" s="103"/>
      <c r="S32" s="103"/>
      <c r="T32" s="103"/>
    </row>
    <row r="33" spans="3:20" x14ac:dyDescent="0.25">
      <c r="C33" s="188" t="s">
        <v>221</v>
      </c>
      <c r="D33" s="188" t="s">
        <v>232</v>
      </c>
      <c r="E33" s="137"/>
      <c r="F33" s="137"/>
      <c r="G33" s="103" t="s">
        <v>278</v>
      </c>
      <c r="H33" s="103"/>
      <c r="I33" s="103"/>
      <c r="J33" s="103"/>
      <c r="K33" s="103"/>
      <c r="L33" s="103"/>
      <c r="M33" s="103"/>
      <c r="N33" s="103"/>
      <c r="O33" s="103"/>
      <c r="P33" s="103"/>
      <c r="Q33" s="103"/>
      <c r="R33" s="103"/>
      <c r="S33" s="103"/>
      <c r="T33" s="103"/>
    </row>
    <row r="34" spans="3:20" x14ac:dyDescent="0.25">
      <c r="C34" s="188" t="s">
        <v>222</v>
      </c>
      <c r="D34" s="188" t="s">
        <v>233</v>
      </c>
      <c r="E34" s="137"/>
      <c r="F34" s="137"/>
      <c r="G34" s="103" t="s">
        <v>279</v>
      </c>
      <c r="H34" s="103"/>
      <c r="I34" s="103"/>
      <c r="J34" s="103"/>
      <c r="K34" s="103"/>
      <c r="L34" s="103"/>
      <c r="M34" s="103"/>
      <c r="N34" s="103"/>
      <c r="O34" s="103"/>
      <c r="P34" s="103"/>
      <c r="Q34" s="103"/>
      <c r="R34" s="103"/>
      <c r="S34" s="103"/>
      <c r="T34" s="103"/>
    </row>
    <row r="35" spans="3:20" x14ac:dyDescent="0.25">
      <c r="C35" s="188" t="s">
        <v>226</v>
      </c>
      <c r="D35" s="188" t="s">
        <v>234</v>
      </c>
      <c r="E35" s="137"/>
      <c r="F35" s="137"/>
      <c r="G35" s="103" t="s">
        <v>280</v>
      </c>
      <c r="H35" s="103"/>
      <c r="I35" s="103"/>
      <c r="J35" s="103"/>
      <c r="K35" s="103"/>
      <c r="L35" s="103"/>
      <c r="M35" s="103"/>
      <c r="N35" s="103"/>
      <c r="O35" s="103"/>
      <c r="P35" s="103"/>
      <c r="Q35" s="103"/>
      <c r="R35" s="103"/>
      <c r="S35" s="103"/>
      <c r="T35" s="103"/>
    </row>
    <row r="36" spans="3:20" x14ac:dyDescent="0.25">
      <c r="C36" s="188" t="s">
        <v>227</v>
      </c>
      <c r="D36" s="188" t="s">
        <v>266</v>
      </c>
      <c r="E36" s="103"/>
      <c r="F36" s="103"/>
      <c r="G36" s="103" t="s">
        <v>258</v>
      </c>
      <c r="H36" s="103"/>
      <c r="I36" s="103"/>
      <c r="J36" s="103"/>
      <c r="K36" s="103"/>
      <c r="L36" s="103"/>
      <c r="M36" s="103"/>
      <c r="N36" s="103"/>
      <c r="O36" s="103"/>
      <c r="P36" s="103"/>
      <c r="Q36" s="103"/>
      <c r="R36" s="103"/>
      <c r="S36" s="103"/>
      <c r="T36" s="103"/>
    </row>
    <row r="37" spans="3:20" x14ac:dyDescent="0.25">
      <c r="C37" s="188" t="s">
        <v>228</v>
      </c>
      <c r="D37" s="188" t="s">
        <v>237</v>
      </c>
      <c r="E37" s="103"/>
      <c r="F37" s="103"/>
      <c r="G37" s="103" t="s">
        <v>259</v>
      </c>
      <c r="H37" s="103"/>
      <c r="I37" s="103"/>
      <c r="J37" s="103"/>
      <c r="K37" s="103"/>
      <c r="L37" s="103"/>
      <c r="M37" s="103"/>
      <c r="N37" s="103"/>
      <c r="O37" s="103"/>
      <c r="P37" s="103"/>
      <c r="Q37" s="103"/>
      <c r="R37" s="103"/>
      <c r="S37" s="103"/>
      <c r="T37" s="103"/>
    </row>
    <row r="38" spans="3:20" x14ac:dyDescent="0.25">
      <c r="C38" s="188" t="s">
        <v>229</v>
      </c>
      <c r="D38" s="188" t="s">
        <v>236</v>
      </c>
      <c r="E38" s="103"/>
      <c r="F38" s="103"/>
      <c r="G38" s="103" t="s">
        <v>260</v>
      </c>
      <c r="H38" s="103"/>
      <c r="I38" s="103"/>
      <c r="J38" s="103"/>
      <c r="K38" s="103"/>
      <c r="L38" s="103"/>
      <c r="M38" s="103"/>
      <c r="N38" s="103"/>
      <c r="O38" s="103"/>
      <c r="P38" s="103"/>
      <c r="Q38" s="103"/>
      <c r="R38" s="103"/>
      <c r="S38" s="103"/>
      <c r="T38" s="103"/>
    </row>
    <row r="39" spans="3:20" x14ac:dyDescent="0.25">
      <c r="C39" s="188" t="s">
        <v>230</v>
      </c>
      <c r="D39" s="188" t="s">
        <v>262</v>
      </c>
      <c r="E39" s="103"/>
      <c r="F39" s="103"/>
      <c r="G39" s="103" t="s">
        <v>276</v>
      </c>
      <c r="H39" s="103"/>
      <c r="I39" s="103"/>
      <c r="J39" s="103"/>
      <c r="K39" s="103"/>
      <c r="L39" s="103"/>
      <c r="M39" s="103"/>
      <c r="N39" s="103"/>
      <c r="O39" s="103"/>
      <c r="P39" s="103"/>
      <c r="Q39" s="103"/>
      <c r="R39" s="103"/>
      <c r="S39" s="103"/>
      <c r="T39" s="103"/>
    </row>
    <row r="40" spans="3:20" x14ac:dyDescent="0.25">
      <c r="C40" s="188" t="s">
        <v>235</v>
      </c>
      <c r="D40" s="188" t="s">
        <v>281</v>
      </c>
      <c r="E40" s="103"/>
      <c r="F40" s="103"/>
      <c r="G40" s="103" t="s">
        <v>253</v>
      </c>
      <c r="H40" s="103"/>
      <c r="I40" s="103"/>
      <c r="J40" s="103"/>
      <c r="K40" s="103"/>
      <c r="L40" s="103"/>
      <c r="M40" s="103"/>
      <c r="N40" s="103"/>
      <c r="O40" s="103"/>
      <c r="P40" s="103"/>
      <c r="Q40" s="103"/>
      <c r="R40" s="103"/>
      <c r="S40" s="103"/>
      <c r="T40" s="103"/>
    </row>
    <row r="42" spans="3:20" x14ac:dyDescent="0.25">
      <c r="C42" s="189"/>
      <c r="D42" s="193" t="s">
        <v>251</v>
      </c>
      <c r="E42" s="98"/>
      <c r="F42" s="98"/>
      <c r="G42" s="98"/>
      <c r="H42" s="98"/>
      <c r="I42" s="98"/>
      <c r="J42" s="98"/>
      <c r="K42" s="98"/>
      <c r="L42" s="98"/>
      <c r="M42" s="98"/>
      <c r="N42" s="98"/>
      <c r="O42" s="98"/>
      <c r="P42" s="98"/>
      <c r="Q42" s="98"/>
      <c r="R42" s="98"/>
      <c r="S42" s="98"/>
      <c r="T42" s="98"/>
    </row>
    <row r="43" spans="3:20" x14ac:dyDescent="0.25">
      <c r="C43" s="98"/>
      <c r="D43" s="98" t="s">
        <v>214</v>
      </c>
      <c r="E43" s="98"/>
      <c r="F43" s="98"/>
      <c r="G43" s="98" t="s">
        <v>183</v>
      </c>
      <c r="H43" s="98"/>
      <c r="I43" s="98"/>
      <c r="J43" s="98"/>
      <c r="K43" s="98"/>
      <c r="L43" s="98"/>
      <c r="M43" s="98"/>
      <c r="N43" s="98"/>
      <c r="O43" s="98"/>
      <c r="P43" s="98"/>
      <c r="Q43" s="98"/>
      <c r="R43" s="98"/>
      <c r="S43" s="98"/>
      <c r="T43" s="98"/>
    </row>
    <row r="44" spans="3:20" x14ac:dyDescent="0.25">
      <c r="C44" s="98" t="s">
        <v>238</v>
      </c>
      <c r="D44" s="189" t="s">
        <v>250</v>
      </c>
      <c r="E44" s="98"/>
      <c r="F44" s="98"/>
      <c r="G44" s="98"/>
      <c r="H44" s="98"/>
      <c r="I44" s="98"/>
      <c r="J44" s="98"/>
      <c r="K44" s="98"/>
      <c r="L44" s="98"/>
      <c r="M44" s="98"/>
      <c r="N44" s="98"/>
      <c r="O44" s="98"/>
      <c r="P44" s="98"/>
      <c r="Q44" s="98"/>
      <c r="R44" s="98"/>
      <c r="S44" s="98"/>
      <c r="T44" s="98"/>
    </row>
    <row r="45" spans="3:20" x14ac:dyDescent="0.25">
      <c r="C45" s="98" t="s">
        <v>239</v>
      </c>
      <c r="D45" s="98" t="s">
        <v>249</v>
      </c>
      <c r="E45" s="98"/>
      <c r="F45" s="98"/>
      <c r="G45" s="98"/>
      <c r="H45" s="98"/>
      <c r="I45" s="98"/>
      <c r="J45" s="98"/>
      <c r="K45" s="98"/>
      <c r="L45" s="98"/>
      <c r="M45" s="98"/>
      <c r="N45" s="98"/>
      <c r="O45" s="98"/>
      <c r="P45" s="98"/>
      <c r="Q45" s="98"/>
      <c r="R45" s="98"/>
      <c r="S45" s="98"/>
      <c r="T45" s="98"/>
    </row>
    <row r="46" spans="3:20" x14ac:dyDescent="0.25">
      <c r="C46" s="98" t="s">
        <v>240</v>
      </c>
      <c r="D46" s="192" t="s">
        <v>248</v>
      </c>
      <c r="E46" s="98"/>
      <c r="F46" s="98"/>
      <c r="G46" s="98"/>
      <c r="H46" s="98"/>
      <c r="I46" s="98"/>
      <c r="J46" s="98"/>
      <c r="K46" s="98"/>
      <c r="L46" s="98"/>
      <c r="M46" s="98"/>
      <c r="N46" s="98"/>
      <c r="O46" s="98"/>
      <c r="P46" s="98"/>
      <c r="Q46" s="98"/>
      <c r="R46" s="98"/>
      <c r="S46" s="98"/>
      <c r="T46" s="98"/>
    </row>
    <row r="47" spans="3:20" x14ac:dyDescent="0.25">
      <c r="C47" s="98" t="s">
        <v>241</v>
      </c>
      <c r="D47" s="98" t="s">
        <v>351</v>
      </c>
      <c r="E47" s="98"/>
      <c r="F47" s="98"/>
      <c r="G47" s="98"/>
      <c r="H47" s="98"/>
      <c r="I47" s="98"/>
      <c r="J47" s="98"/>
      <c r="K47" s="98"/>
      <c r="L47" s="98"/>
      <c r="M47" s="98"/>
      <c r="N47" s="98"/>
      <c r="O47" s="98"/>
      <c r="P47" s="98"/>
      <c r="Q47" s="98"/>
      <c r="R47" s="98"/>
      <c r="S47" s="98"/>
      <c r="T47" s="98"/>
    </row>
    <row r="48" spans="3:20" x14ac:dyDescent="0.25">
      <c r="C48" s="98" t="s">
        <v>242</v>
      </c>
      <c r="D48" s="98" t="s">
        <v>247</v>
      </c>
      <c r="E48" s="98"/>
      <c r="F48" s="98"/>
      <c r="G48" s="98"/>
      <c r="H48" s="98"/>
      <c r="I48" s="98"/>
      <c r="J48" s="98"/>
      <c r="K48" s="98"/>
      <c r="L48" s="98"/>
      <c r="M48" s="98"/>
      <c r="N48" s="98"/>
      <c r="O48" s="98"/>
      <c r="P48" s="98"/>
      <c r="Q48" s="98"/>
      <c r="R48" s="98"/>
      <c r="S48" s="98"/>
      <c r="T48" s="98"/>
    </row>
    <row r="49" spans="3:20" x14ac:dyDescent="0.25">
      <c r="C49" s="98" t="s">
        <v>243</v>
      </c>
      <c r="D49" s="98" t="s">
        <v>245</v>
      </c>
      <c r="E49" s="98"/>
      <c r="F49" s="98"/>
      <c r="G49" s="98"/>
      <c r="H49" s="98"/>
      <c r="I49" s="98"/>
      <c r="J49" s="98"/>
      <c r="K49" s="98"/>
      <c r="L49" s="98"/>
      <c r="M49" s="98"/>
      <c r="N49" s="98"/>
      <c r="O49" s="98"/>
      <c r="P49" s="98"/>
      <c r="Q49" s="98"/>
      <c r="R49" s="98"/>
      <c r="S49" s="98"/>
      <c r="T49" s="98"/>
    </row>
    <row r="50" spans="3:20" x14ac:dyDescent="0.25">
      <c r="C50" s="98" t="s">
        <v>244</v>
      </c>
      <c r="D50" s="98" t="s">
        <v>246</v>
      </c>
      <c r="E50" s="98"/>
      <c r="F50" s="98"/>
      <c r="G50" s="98"/>
      <c r="H50" s="98"/>
      <c r="I50" s="98"/>
      <c r="J50" s="98"/>
      <c r="K50" s="98"/>
      <c r="L50" s="98"/>
      <c r="M50" s="98"/>
      <c r="N50" s="98"/>
      <c r="O50" s="98"/>
      <c r="P50" s="98"/>
      <c r="Q50" s="98"/>
      <c r="R50" s="98"/>
      <c r="S50" s="98"/>
      <c r="T50" s="98"/>
    </row>
    <row r="51" spans="3:20" x14ac:dyDescent="0.25">
      <c r="C51" s="98" t="s">
        <v>388</v>
      </c>
      <c r="D51" s="98" t="s">
        <v>392</v>
      </c>
      <c r="E51" s="98"/>
      <c r="F51" s="98"/>
      <c r="G51" s="98" t="s">
        <v>395</v>
      </c>
      <c r="H51" s="98"/>
      <c r="I51" s="98"/>
      <c r="J51" s="98"/>
      <c r="K51" s="98"/>
      <c r="L51" s="98"/>
      <c r="M51" s="98"/>
      <c r="N51" s="98"/>
      <c r="O51" s="98"/>
      <c r="P51" s="98"/>
      <c r="Q51" s="98"/>
      <c r="R51" s="98"/>
      <c r="S51" s="98"/>
      <c r="T51" s="98"/>
    </row>
    <row r="52" spans="3:20" x14ac:dyDescent="0.25">
      <c r="C52" s="98" t="s">
        <v>389</v>
      </c>
      <c r="D52" s="98" t="s">
        <v>393</v>
      </c>
      <c r="E52" s="98"/>
      <c r="F52" s="98"/>
      <c r="G52" s="98" t="s">
        <v>480</v>
      </c>
      <c r="H52" s="98"/>
      <c r="I52" s="98"/>
      <c r="J52" s="98"/>
      <c r="K52" s="98"/>
      <c r="L52" s="98"/>
      <c r="M52" s="98"/>
      <c r="N52" s="98"/>
      <c r="O52" s="98"/>
      <c r="P52" s="98"/>
      <c r="Q52" s="98"/>
      <c r="R52" s="98"/>
      <c r="S52" s="98"/>
      <c r="T52" s="98"/>
    </row>
    <row r="53" spans="3:20" x14ac:dyDescent="0.25">
      <c r="C53" s="98" t="s">
        <v>390</v>
      </c>
      <c r="D53" s="98" t="s">
        <v>479</v>
      </c>
      <c r="E53" s="98"/>
      <c r="F53" s="98"/>
      <c r="G53" s="98" t="s">
        <v>396</v>
      </c>
      <c r="H53" s="98"/>
      <c r="I53" s="98"/>
      <c r="J53" s="98"/>
      <c r="K53" s="98"/>
      <c r="L53" s="98"/>
      <c r="M53" s="98"/>
      <c r="N53" s="98"/>
      <c r="O53" s="98"/>
      <c r="P53" s="98"/>
      <c r="Q53" s="98"/>
      <c r="R53" s="98"/>
      <c r="S53" s="98"/>
      <c r="T53" s="98"/>
    </row>
    <row r="54" spans="3:20" x14ac:dyDescent="0.25">
      <c r="C54" s="98" t="s">
        <v>391</v>
      </c>
      <c r="D54" s="98" t="s">
        <v>394</v>
      </c>
      <c r="E54" s="98"/>
      <c r="F54" s="98"/>
      <c r="G54" s="98" t="s">
        <v>397</v>
      </c>
      <c r="H54" s="98"/>
      <c r="I54" s="98"/>
      <c r="J54" s="98"/>
      <c r="K54" s="98"/>
      <c r="L54" s="98"/>
      <c r="M54" s="98"/>
      <c r="N54" s="98"/>
      <c r="O54" s="98"/>
      <c r="P54" s="98"/>
      <c r="Q54" s="98"/>
      <c r="R54" s="98"/>
      <c r="S54" s="98"/>
      <c r="T54" s="98"/>
    </row>
    <row r="56" spans="3:20" x14ac:dyDescent="0.25">
      <c r="C56" s="359">
        <v>4</v>
      </c>
      <c r="D56" s="112" t="s">
        <v>252</v>
      </c>
      <c r="E56" s="77"/>
      <c r="F56" s="77"/>
      <c r="G56" s="77"/>
      <c r="H56" s="77"/>
      <c r="I56" s="77"/>
      <c r="J56" s="77"/>
      <c r="K56" s="77"/>
      <c r="L56" s="77"/>
      <c r="M56" s="77"/>
      <c r="N56" s="77"/>
      <c r="O56" s="77"/>
      <c r="P56" s="77"/>
      <c r="Q56" s="77"/>
      <c r="R56" s="77"/>
      <c r="S56" s="77"/>
      <c r="T56" s="77"/>
    </row>
    <row r="57" spans="3:20" x14ac:dyDescent="0.25">
      <c r="C57" s="133"/>
    </row>
    <row r="58" spans="3:20" x14ac:dyDescent="0.25">
      <c r="C58" s="360">
        <v>5</v>
      </c>
      <c r="D58" s="194" t="s">
        <v>261</v>
      </c>
      <c r="E58" s="191"/>
      <c r="F58" s="191"/>
      <c r="G58" s="191"/>
      <c r="H58" s="191"/>
      <c r="I58" s="191"/>
      <c r="J58" s="191"/>
      <c r="K58" s="191"/>
      <c r="L58" s="191"/>
      <c r="M58" s="191"/>
      <c r="N58" s="191"/>
      <c r="O58" s="191"/>
      <c r="P58" s="191"/>
      <c r="Q58" s="191"/>
      <c r="R58" s="191"/>
      <c r="S58" s="191"/>
      <c r="T58" s="191"/>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34299-24A6-4B56-AA7A-67F40488A0B8}">
  <sheetPr>
    <tabColor theme="5" tint="0.79998168889431442"/>
  </sheetPr>
  <dimension ref="A1:AM34"/>
  <sheetViews>
    <sheetView workbookViewId="0">
      <selection activeCell="M2" sqref="M2"/>
    </sheetView>
  </sheetViews>
  <sheetFormatPr defaultRowHeight="15" x14ac:dyDescent="0.25"/>
  <cols>
    <col min="12" max="12" width="11.28515625" bestFit="1" customWidth="1"/>
  </cols>
  <sheetData>
    <row r="1" spans="1:39" s="25" customFormat="1" x14ac:dyDescent="0.25"/>
    <row r="2" spans="1:39" s="25" customFormat="1" x14ac:dyDescent="0.25">
      <c r="M2" s="25">
        <f>AVERAGE(M4:M34)</f>
        <v>73.329354838709691</v>
      </c>
    </row>
    <row r="3" spans="1:39" s="97" customFormat="1" ht="120" x14ac:dyDescent="0.25">
      <c r="A3" s="353"/>
      <c r="B3" s="353" t="s">
        <v>16</v>
      </c>
      <c r="C3" s="353" t="s">
        <v>0</v>
      </c>
      <c r="D3" s="353" t="s">
        <v>17</v>
      </c>
      <c r="E3" s="353" t="s">
        <v>418</v>
      </c>
      <c r="F3" s="353" t="s">
        <v>432</v>
      </c>
      <c r="G3" s="353" t="s">
        <v>433</v>
      </c>
      <c r="H3" s="353" t="s">
        <v>434</v>
      </c>
      <c r="I3" s="353" t="s">
        <v>429</v>
      </c>
      <c r="J3" s="353" t="s">
        <v>430</v>
      </c>
      <c r="K3" s="353" t="s">
        <v>431</v>
      </c>
      <c r="L3" s="353" t="s">
        <v>419</v>
      </c>
      <c r="M3" s="353" t="s">
        <v>420</v>
      </c>
      <c r="N3" s="353" t="s">
        <v>422</v>
      </c>
      <c r="O3" s="353" t="s">
        <v>421</v>
      </c>
      <c r="P3" s="353" t="s">
        <v>423</v>
      </c>
      <c r="Q3" s="353" t="s">
        <v>424</v>
      </c>
      <c r="R3" s="353" t="s">
        <v>425</v>
      </c>
      <c r="S3" s="353" t="s">
        <v>18</v>
      </c>
      <c r="T3" s="353" t="s">
        <v>435</v>
      </c>
      <c r="U3" s="353" t="s">
        <v>436</v>
      </c>
      <c r="V3" s="353" t="s">
        <v>426</v>
      </c>
      <c r="W3" s="353" t="s">
        <v>427</v>
      </c>
      <c r="X3" s="353" t="s">
        <v>437</v>
      </c>
      <c r="Y3" s="353" t="s">
        <v>428</v>
      </c>
      <c r="Z3" s="353" t="s">
        <v>69</v>
      </c>
      <c r="AA3" s="353" t="s">
        <v>438</v>
      </c>
      <c r="AB3" s="353" t="s">
        <v>439</v>
      </c>
      <c r="AC3" s="353" t="s">
        <v>70</v>
      </c>
      <c r="AD3" s="353" t="s">
        <v>71</v>
      </c>
      <c r="AE3" s="353" t="s">
        <v>440</v>
      </c>
      <c r="AF3" s="353" t="s">
        <v>441</v>
      </c>
      <c r="AG3" s="353" t="s">
        <v>442</v>
      </c>
      <c r="AH3" s="353" t="s">
        <v>443</v>
      </c>
      <c r="AI3" s="353" t="s">
        <v>444</v>
      </c>
      <c r="AJ3" s="353" t="s">
        <v>445</v>
      </c>
      <c r="AK3" s="353" t="s">
        <v>446</v>
      </c>
      <c r="AL3" s="353" t="s">
        <v>448</v>
      </c>
      <c r="AM3" s="353" t="s">
        <v>447</v>
      </c>
    </row>
    <row r="4" spans="1:39" x14ac:dyDescent="0.25">
      <c r="A4" s="18"/>
      <c r="B4" s="24">
        <v>0</v>
      </c>
      <c r="C4" s="24">
        <v>0</v>
      </c>
      <c r="D4" s="24">
        <v>187.41</v>
      </c>
      <c r="E4" s="24">
        <v>149.63999999999999</v>
      </c>
      <c r="F4" s="24">
        <v>9.81</v>
      </c>
      <c r="G4" s="24">
        <v>8.64</v>
      </c>
      <c r="H4" s="24">
        <v>0.68</v>
      </c>
      <c r="I4" s="24">
        <v>0.26</v>
      </c>
      <c r="J4" s="24">
        <v>0</v>
      </c>
      <c r="K4" s="24">
        <v>0</v>
      </c>
      <c r="L4" s="24">
        <v>19.13</v>
      </c>
      <c r="M4" s="24">
        <v>72.2</v>
      </c>
      <c r="N4" s="24"/>
      <c r="O4" s="24"/>
      <c r="P4" s="24">
        <v>133.01</v>
      </c>
      <c r="Q4" s="24">
        <v>22.7</v>
      </c>
      <c r="R4" s="24">
        <v>21.29</v>
      </c>
      <c r="S4" s="24">
        <v>3352.42</v>
      </c>
      <c r="T4" s="24">
        <v>51.68</v>
      </c>
      <c r="U4" s="24">
        <v>11107.06</v>
      </c>
      <c r="V4" s="24">
        <v>1.26</v>
      </c>
      <c r="W4" s="24">
        <v>0.22</v>
      </c>
      <c r="X4" s="24">
        <v>0.02</v>
      </c>
      <c r="Y4" s="24">
        <v>0.01</v>
      </c>
      <c r="Z4" s="24">
        <v>75.58</v>
      </c>
      <c r="AA4" s="24">
        <v>4034164.08</v>
      </c>
      <c r="AB4" s="24">
        <v>72904692</v>
      </c>
      <c r="AC4" s="24">
        <v>97977.94</v>
      </c>
      <c r="AD4" s="24"/>
      <c r="AE4" s="24">
        <v>59386.21</v>
      </c>
      <c r="AF4" s="24">
        <v>1.1399999999999999</v>
      </c>
      <c r="AG4" s="24">
        <v>2.5499999999999998</v>
      </c>
      <c r="AH4" s="24">
        <v>0.66</v>
      </c>
      <c r="AI4" s="24">
        <v>82922.97</v>
      </c>
      <c r="AJ4" s="24"/>
      <c r="AK4" s="24"/>
      <c r="AL4" s="24"/>
      <c r="AM4" s="24">
        <v>33729905.950000003</v>
      </c>
    </row>
    <row r="5" spans="1:39" x14ac:dyDescent="0.25">
      <c r="A5" s="18"/>
      <c r="B5" s="24">
        <v>1</v>
      </c>
      <c r="C5" s="24">
        <v>5</v>
      </c>
      <c r="D5" s="24">
        <v>187.56</v>
      </c>
      <c r="E5" s="24">
        <v>151.79</v>
      </c>
      <c r="F5" s="24">
        <v>7.45</v>
      </c>
      <c r="G5" s="24">
        <v>6.81</v>
      </c>
      <c r="H5" s="24">
        <v>0.53</v>
      </c>
      <c r="I5" s="24">
        <v>0.24</v>
      </c>
      <c r="J5" s="24">
        <v>0</v>
      </c>
      <c r="K5" s="24">
        <v>0</v>
      </c>
      <c r="L5" s="24">
        <v>14.79</v>
      </c>
      <c r="M5" s="24">
        <v>69.52</v>
      </c>
      <c r="N5" s="24">
        <v>5.69</v>
      </c>
      <c r="O5" s="24">
        <v>5.13</v>
      </c>
      <c r="P5" s="24">
        <v>132.59</v>
      </c>
      <c r="Q5" s="24">
        <v>17.829999999999998</v>
      </c>
      <c r="R5" s="24">
        <v>17.100000000000001</v>
      </c>
      <c r="S5" s="24">
        <v>3003.63</v>
      </c>
      <c r="T5" s="24">
        <v>52.12</v>
      </c>
      <c r="U5" s="24">
        <v>11354.25</v>
      </c>
      <c r="V5" s="24">
        <v>1.43</v>
      </c>
      <c r="W5" s="24">
        <v>0.21</v>
      </c>
      <c r="X5" s="24">
        <v>0.02</v>
      </c>
      <c r="Y5" s="24">
        <v>0.01</v>
      </c>
      <c r="Z5" s="24">
        <v>75.61</v>
      </c>
      <c r="AA5" s="24">
        <v>4892060.8899999997</v>
      </c>
      <c r="AB5" s="24">
        <v>75703245.700000003</v>
      </c>
      <c r="AC5" s="24">
        <v>46592.2</v>
      </c>
      <c r="AD5" s="24"/>
      <c r="AE5" s="24">
        <v>28279.81</v>
      </c>
      <c r="AF5" s="24">
        <v>0.98</v>
      </c>
      <c r="AG5" s="24">
        <v>2</v>
      </c>
      <c r="AH5" s="24">
        <v>0.68</v>
      </c>
      <c r="AI5" s="24">
        <v>68353.240000000005</v>
      </c>
      <c r="AJ5" s="24"/>
      <c r="AK5" s="24">
        <v>6619360.9900000002</v>
      </c>
      <c r="AL5" s="24">
        <v>7627784.5999999996</v>
      </c>
      <c r="AM5" s="24">
        <v>26503303.510000002</v>
      </c>
    </row>
    <row r="6" spans="1:39" x14ac:dyDescent="0.25">
      <c r="A6" s="18"/>
      <c r="B6" s="24">
        <v>2</v>
      </c>
      <c r="C6" s="24">
        <v>10</v>
      </c>
      <c r="D6" s="24">
        <v>189.01</v>
      </c>
      <c r="E6" s="24">
        <v>159.27000000000001</v>
      </c>
      <c r="F6" s="24">
        <v>7.3</v>
      </c>
      <c r="G6" s="24">
        <v>6.81</v>
      </c>
      <c r="H6" s="24">
        <v>0.52</v>
      </c>
      <c r="I6" s="24">
        <v>0.28000000000000003</v>
      </c>
      <c r="J6" s="24">
        <v>0</v>
      </c>
      <c r="K6" s="24">
        <v>0</v>
      </c>
      <c r="L6" s="24">
        <v>14.64</v>
      </c>
      <c r="M6" s="24">
        <v>69.84</v>
      </c>
      <c r="N6" s="24">
        <v>5.66</v>
      </c>
      <c r="O6" s="24">
        <v>5.0599999999999996</v>
      </c>
      <c r="P6" s="24">
        <v>131.75</v>
      </c>
      <c r="Q6" s="24">
        <v>17.579999999999998</v>
      </c>
      <c r="R6" s="24">
        <v>17.010000000000002</v>
      </c>
      <c r="S6" s="24">
        <v>2926.35</v>
      </c>
      <c r="T6" s="24">
        <v>53.46</v>
      </c>
      <c r="U6" s="24">
        <v>10785.73</v>
      </c>
      <c r="V6" s="24">
        <v>1.59</v>
      </c>
      <c r="W6" s="24">
        <v>0.25</v>
      </c>
      <c r="X6" s="24">
        <v>0.03</v>
      </c>
      <c r="Y6" s="24">
        <v>0.01</v>
      </c>
      <c r="Z6" s="24">
        <v>79.23</v>
      </c>
      <c r="AA6" s="24">
        <v>5750617.8399999999</v>
      </c>
      <c r="AB6" s="24">
        <v>79852138.909999996</v>
      </c>
      <c r="AC6" s="24">
        <v>53461.37</v>
      </c>
      <c r="AD6" s="24"/>
      <c r="AE6" s="24">
        <v>20924</v>
      </c>
      <c r="AF6" s="24">
        <v>1.05</v>
      </c>
      <c r="AG6" s="24">
        <v>1.99</v>
      </c>
      <c r="AH6" s="24">
        <v>0.77</v>
      </c>
      <c r="AI6" s="24">
        <v>67927.600000000006</v>
      </c>
      <c r="AJ6" s="24"/>
      <c r="AK6" s="24">
        <v>6543931.1399999997</v>
      </c>
      <c r="AL6" s="24">
        <v>7518701.3200000003</v>
      </c>
      <c r="AM6" s="24">
        <v>26119406.199999999</v>
      </c>
    </row>
    <row r="7" spans="1:39" x14ac:dyDescent="0.25">
      <c r="A7" s="18"/>
      <c r="B7" s="24">
        <v>3</v>
      </c>
      <c r="C7" s="24">
        <v>15</v>
      </c>
      <c r="D7" s="24">
        <v>190.59</v>
      </c>
      <c r="E7" s="24">
        <v>166.13</v>
      </c>
      <c r="F7" s="24">
        <v>8.09</v>
      </c>
      <c r="G7" s="24">
        <v>7.02</v>
      </c>
      <c r="H7" s="24">
        <v>0.55000000000000004</v>
      </c>
      <c r="I7" s="24">
        <v>0.16</v>
      </c>
      <c r="J7" s="24">
        <v>0</v>
      </c>
      <c r="K7" s="24">
        <v>0</v>
      </c>
      <c r="L7" s="24">
        <v>15.66</v>
      </c>
      <c r="M7" s="24">
        <v>70.38</v>
      </c>
      <c r="N7" s="24">
        <v>5.52</v>
      </c>
      <c r="O7" s="24">
        <v>4.88</v>
      </c>
      <c r="P7" s="24">
        <v>131.16</v>
      </c>
      <c r="Q7" s="24">
        <v>19.37</v>
      </c>
      <c r="R7" s="24">
        <v>18.2</v>
      </c>
      <c r="S7" s="24">
        <v>3100.19</v>
      </c>
      <c r="T7" s="24">
        <v>54.83</v>
      </c>
      <c r="U7" s="24">
        <v>10577.29</v>
      </c>
      <c r="V7" s="24">
        <v>1.75</v>
      </c>
      <c r="W7" s="24">
        <v>0.14000000000000001</v>
      </c>
      <c r="X7" s="24">
        <v>0.02</v>
      </c>
      <c r="Y7" s="24">
        <v>0</v>
      </c>
      <c r="Z7" s="24">
        <v>82.61</v>
      </c>
      <c r="AA7" s="24">
        <v>6183964.5</v>
      </c>
      <c r="AB7" s="24">
        <v>82950085.739999995</v>
      </c>
      <c r="AC7" s="24">
        <v>50276.05</v>
      </c>
      <c r="AD7" s="24"/>
      <c r="AE7" s="24">
        <v>27172.94</v>
      </c>
      <c r="AF7" s="24">
        <v>0.89</v>
      </c>
      <c r="AG7" s="24">
        <v>1.95</v>
      </c>
      <c r="AH7" s="24">
        <v>0.66</v>
      </c>
      <c r="AI7" s="24">
        <v>71708.2</v>
      </c>
      <c r="AJ7" s="24"/>
      <c r="AK7" s="24">
        <v>6320214.0300000003</v>
      </c>
      <c r="AL7" s="24">
        <v>7255200.5999999996</v>
      </c>
      <c r="AM7" s="24">
        <v>28783294.5</v>
      </c>
    </row>
    <row r="8" spans="1:39" x14ac:dyDescent="0.25">
      <c r="A8" s="18"/>
      <c r="B8" s="24">
        <v>4</v>
      </c>
      <c r="C8" s="24">
        <v>20</v>
      </c>
      <c r="D8" s="24">
        <v>192.21</v>
      </c>
      <c r="E8" s="24">
        <v>171.37</v>
      </c>
      <c r="F8" s="24">
        <v>7.61</v>
      </c>
      <c r="G8" s="24">
        <v>7.79</v>
      </c>
      <c r="H8" s="24">
        <v>0.57999999999999996</v>
      </c>
      <c r="I8" s="24">
        <v>0.14000000000000001</v>
      </c>
      <c r="J8" s="24">
        <v>0</v>
      </c>
      <c r="K8" s="24">
        <v>0</v>
      </c>
      <c r="L8" s="24">
        <v>15.98</v>
      </c>
      <c r="M8" s="24">
        <v>66.2</v>
      </c>
      <c r="N8" s="24">
        <v>5.58</v>
      </c>
      <c r="O8" s="24">
        <v>4.91</v>
      </c>
      <c r="P8" s="24">
        <v>131.03</v>
      </c>
      <c r="Q8" s="24">
        <v>19.39</v>
      </c>
      <c r="R8" s="24">
        <v>18.579999999999998</v>
      </c>
      <c r="S8" s="24">
        <v>3201.13</v>
      </c>
      <c r="T8" s="24">
        <v>55.98</v>
      </c>
      <c r="U8" s="24">
        <v>10716.33</v>
      </c>
      <c r="V8" s="24">
        <v>1.92</v>
      </c>
      <c r="W8" s="24">
        <v>0.13</v>
      </c>
      <c r="X8" s="24">
        <v>0.01</v>
      </c>
      <c r="Y8" s="24">
        <v>0</v>
      </c>
      <c r="Z8" s="24">
        <v>84.1</v>
      </c>
      <c r="AA8" s="24">
        <v>5945997.1600000001</v>
      </c>
      <c r="AB8" s="24">
        <v>87304548.560000002</v>
      </c>
      <c r="AC8" s="24">
        <v>47631.51</v>
      </c>
      <c r="AD8" s="24"/>
      <c r="AE8" s="24">
        <v>24750.91</v>
      </c>
      <c r="AF8" s="24">
        <v>0.97</v>
      </c>
      <c r="AG8" s="24">
        <v>2.0099999999999998</v>
      </c>
      <c r="AH8" s="24">
        <v>0.67</v>
      </c>
      <c r="AI8" s="24">
        <v>67138.91</v>
      </c>
      <c r="AJ8" s="24"/>
      <c r="AK8" s="24">
        <v>6410951.4199999999</v>
      </c>
      <c r="AL8" s="24">
        <v>7300132.7199999997</v>
      </c>
      <c r="AM8" s="24">
        <v>28808728.649999999</v>
      </c>
    </row>
    <row r="9" spans="1:39" x14ac:dyDescent="0.25">
      <c r="A9" s="18"/>
      <c r="B9" s="24">
        <v>5</v>
      </c>
      <c r="C9" s="24">
        <v>25</v>
      </c>
      <c r="D9" s="24">
        <v>194.25</v>
      </c>
      <c r="E9" s="24">
        <v>177.19</v>
      </c>
      <c r="F9" s="24">
        <v>9.0299999999999994</v>
      </c>
      <c r="G9" s="24">
        <v>8.7200000000000006</v>
      </c>
      <c r="H9" s="24">
        <v>0.66</v>
      </c>
      <c r="I9" s="24">
        <v>0.3</v>
      </c>
      <c r="J9" s="24">
        <v>0</v>
      </c>
      <c r="K9" s="24">
        <v>0</v>
      </c>
      <c r="L9" s="24">
        <v>18.41</v>
      </c>
      <c r="M9" s="24">
        <v>67.03</v>
      </c>
      <c r="N9" s="24">
        <v>5.72</v>
      </c>
      <c r="O9" s="24">
        <v>5.03</v>
      </c>
      <c r="P9" s="24">
        <v>131.02000000000001</v>
      </c>
      <c r="Q9" s="24">
        <v>21.92</v>
      </c>
      <c r="R9" s="24">
        <v>21.35</v>
      </c>
      <c r="S9" s="24">
        <v>3976.62</v>
      </c>
      <c r="T9" s="24">
        <v>57.66</v>
      </c>
      <c r="U9" s="24">
        <v>11410.85</v>
      </c>
      <c r="V9" s="24">
        <v>2.06</v>
      </c>
      <c r="W9" s="24">
        <v>0.26</v>
      </c>
      <c r="X9" s="24">
        <v>0.03</v>
      </c>
      <c r="Y9" s="24">
        <v>0.01</v>
      </c>
      <c r="Z9" s="24">
        <v>87.46</v>
      </c>
      <c r="AA9" s="24">
        <v>4755055.07</v>
      </c>
      <c r="AB9" s="24">
        <v>91527507.670000002</v>
      </c>
      <c r="AC9" s="24">
        <v>48970.67</v>
      </c>
      <c r="AD9" s="24"/>
      <c r="AE9" s="24">
        <v>30170.33</v>
      </c>
      <c r="AF9" s="24">
        <v>1.1100000000000001</v>
      </c>
      <c r="AG9" s="24">
        <v>2.23</v>
      </c>
      <c r="AH9" s="24">
        <v>0.83</v>
      </c>
      <c r="AI9" s="24">
        <v>72529.539999999994</v>
      </c>
      <c r="AJ9" s="24"/>
      <c r="AK9" s="24">
        <v>6629902.0499999998</v>
      </c>
      <c r="AL9" s="24">
        <v>7475724.2400000002</v>
      </c>
      <c r="AM9" s="24">
        <v>32579660.079999998</v>
      </c>
    </row>
    <row r="10" spans="1:39" x14ac:dyDescent="0.25">
      <c r="A10" s="18"/>
      <c r="B10" s="24">
        <v>6</v>
      </c>
      <c r="C10" s="24">
        <v>30</v>
      </c>
      <c r="D10" s="24">
        <v>195.71</v>
      </c>
      <c r="E10" s="24">
        <v>180.44</v>
      </c>
      <c r="F10" s="24">
        <v>9.8800000000000008</v>
      </c>
      <c r="G10" s="24">
        <v>8.11</v>
      </c>
      <c r="H10" s="24">
        <v>0.65</v>
      </c>
      <c r="I10" s="24">
        <v>0.18</v>
      </c>
      <c r="J10" s="24">
        <v>0</v>
      </c>
      <c r="K10" s="24">
        <v>0</v>
      </c>
      <c r="L10" s="24">
        <v>18.649999999999999</v>
      </c>
      <c r="M10" s="24">
        <v>67.11</v>
      </c>
      <c r="N10" s="24">
        <v>5.72</v>
      </c>
      <c r="O10" s="24">
        <v>5.03</v>
      </c>
      <c r="P10" s="24">
        <v>131.22</v>
      </c>
      <c r="Q10" s="24">
        <v>21.92</v>
      </c>
      <c r="R10" s="24">
        <v>21.49</v>
      </c>
      <c r="S10" s="24">
        <v>4303.55</v>
      </c>
      <c r="T10" s="24">
        <v>58.98</v>
      </c>
      <c r="U10" s="24">
        <v>11111.72</v>
      </c>
      <c r="V10" s="24">
        <v>2.19</v>
      </c>
      <c r="W10" s="24">
        <v>0.16</v>
      </c>
      <c r="X10" s="24">
        <v>0.02</v>
      </c>
      <c r="Y10" s="24">
        <v>0.01</v>
      </c>
      <c r="Z10" s="24">
        <v>90</v>
      </c>
      <c r="AA10" s="24">
        <v>3280241.75</v>
      </c>
      <c r="AB10" s="24">
        <v>94330462.409999996</v>
      </c>
      <c r="AC10" s="24">
        <v>53760.79</v>
      </c>
      <c r="AD10" s="24"/>
      <c r="AE10" s="24">
        <v>25743.02</v>
      </c>
      <c r="AF10" s="24">
        <v>0.9</v>
      </c>
      <c r="AG10" s="24">
        <v>2.02</v>
      </c>
      <c r="AH10" s="24">
        <v>0.71</v>
      </c>
      <c r="AI10" s="24">
        <v>72475.23</v>
      </c>
      <c r="AJ10" s="24"/>
      <c r="AK10" s="24">
        <v>6665644.9199999999</v>
      </c>
      <c r="AL10" s="24">
        <v>7469065.7800000003</v>
      </c>
      <c r="AM10" s="24">
        <v>32574421.82</v>
      </c>
    </row>
    <row r="11" spans="1:39" x14ac:dyDescent="0.25">
      <c r="A11" s="18"/>
      <c r="B11" s="24">
        <v>7</v>
      </c>
      <c r="C11" s="24">
        <v>35</v>
      </c>
      <c r="D11" s="24">
        <v>197.19</v>
      </c>
      <c r="E11" s="24">
        <v>183.78</v>
      </c>
      <c r="F11" s="24">
        <v>9.06</v>
      </c>
      <c r="G11" s="24">
        <v>9.0299999999999994</v>
      </c>
      <c r="H11" s="24">
        <v>0.68</v>
      </c>
      <c r="I11" s="24">
        <v>0.25</v>
      </c>
      <c r="J11" s="24">
        <v>0</v>
      </c>
      <c r="K11" s="24">
        <v>0</v>
      </c>
      <c r="L11" s="24">
        <v>18.77</v>
      </c>
      <c r="M11" s="24">
        <v>67.66</v>
      </c>
      <c r="N11" s="24">
        <v>5.76</v>
      </c>
      <c r="O11" s="24">
        <v>5.04</v>
      </c>
      <c r="P11" s="24">
        <v>131.36000000000001</v>
      </c>
      <c r="Q11" s="24">
        <v>22.18</v>
      </c>
      <c r="R11" s="24">
        <v>21.72</v>
      </c>
      <c r="S11" s="24">
        <v>4205.72</v>
      </c>
      <c r="T11" s="24">
        <v>60.3</v>
      </c>
      <c r="U11" s="24">
        <v>10783.59</v>
      </c>
      <c r="V11" s="24">
        <v>2.2999999999999998</v>
      </c>
      <c r="W11" s="24">
        <v>0.21</v>
      </c>
      <c r="X11" s="24">
        <v>0.02</v>
      </c>
      <c r="Y11" s="24">
        <v>0.01</v>
      </c>
      <c r="Z11" s="24">
        <v>91.34</v>
      </c>
      <c r="AA11" s="24">
        <v>2692861.49</v>
      </c>
      <c r="AB11" s="24">
        <v>98981661.060000002</v>
      </c>
      <c r="AC11" s="24">
        <v>51220.639999999999</v>
      </c>
      <c r="AD11" s="24"/>
      <c r="AE11" s="24">
        <v>22778.73</v>
      </c>
      <c r="AF11" s="24">
        <v>1.03</v>
      </c>
      <c r="AG11" s="24">
        <v>2.09</v>
      </c>
      <c r="AH11" s="24">
        <v>0.78</v>
      </c>
      <c r="AI11" s="24">
        <v>68305.27</v>
      </c>
      <c r="AJ11" s="24"/>
      <c r="AK11" s="24">
        <v>6736013.46</v>
      </c>
      <c r="AL11" s="24">
        <v>7495038.3099999996</v>
      </c>
      <c r="AM11" s="24">
        <v>32968053.539999999</v>
      </c>
    </row>
    <row r="12" spans="1:39" x14ac:dyDescent="0.25">
      <c r="A12" s="18"/>
      <c r="B12" s="24">
        <v>8</v>
      </c>
      <c r="C12" s="24">
        <v>40</v>
      </c>
      <c r="D12" s="24">
        <v>198.52</v>
      </c>
      <c r="E12" s="24">
        <v>186.85</v>
      </c>
      <c r="F12" s="24">
        <v>9.42</v>
      </c>
      <c r="G12" s="24">
        <v>8.7899999999999991</v>
      </c>
      <c r="H12" s="24">
        <v>0.68</v>
      </c>
      <c r="I12" s="24">
        <v>0.34</v>
      </c>
      <c r="J12" s="24">
        <v>0</v>
      </c>
      <c r="K12" s="24">
        <v>0</v>
      </c>
      <c r="L12" s="24">
        <v>18.88</v>
      </c>
      <c r="M12" s="24">
        <v>69.150000000000006</v>
      </c>
      <c r="N12" s="24">
        <v>5.77</v>
      </c>
      <c r="O12" s="24">
        <v>5.04</v>
      </c>
      <c r="P12" s="24">
        <v>131.53</v>
      </c>
      <c r="Q12" s="24">
        <v>22.36</v>
      </c>
      <c r="R12" s="24">
        <v>21.84</v>
      </c>
      <c r="S12" s="24">
        <v>4216.4399999999996</v>
      </c>
      <c r="T12" s="24">
        <v>61.8</v>
      </c>
      <c r="U12" s="24">
        <v>10521.08</v>
      </c>
      <c r="V12" s="24">
        <v>2.4</v>
      </c>
      <c r="W12" s="24">
        <v>0.3</v>
      </c>
      <c r="X12" s="24">
        <v>0.03</v>
      </c>
      <c r="Y12" s="24">
        <v>0.01</v>
      </c>
      <c r="Z12" s="24">
        <v>94.76</v>
      </c>
      <c r="AA12" s="24">
        <v>964029.06</v>
      </c>
      <c r="AB12" s="24">
        <v>102103661.98999999</v>
      </c>
      <c r="AC12" s="24">
        <v>40870.769999999997</v>
      </c>
      <c r="AD12" s="24"/>
      <c r="AE12" s="24">
        <v>29624.16</v>
      </c>
      <c r="AF12" s="24">
        <v>1.1599999999999999</v>
      </c>
      <c r="AG12" s="24">
        <v>2.2000000000000002</v>
      </c>
      <c r="AH12" s="24">
        <v>0.9</v>
      </c>
      <c r="AI12" s="24">
        <v>63622.73</v>
      </c>
      <c r="AJ12" s="24"/>
      <c r="AK12" s="24">
        <v>6773036.8099999996</v>
      </c>
      <c r="AL12" s="24">
        <v>7490192.5999999996</v>
      </c>
      <c r="AM12" s="24">
        <v>33224699.039999999</v>
      </c>
    </row>
    <row r="13" spans="1:39" x14ac:dyDescent="0.25">
      <c r="A13" s="18"/>
      <c r="B13" s="24">
        <v>9</v>
      </c>
      <c r="C13" s="24">
        <v>45</v>
      </c>
      <c r="D13" s="24">
        <v>199.79</v>
      </c>
      <c r="E13" s="24">
        <v>189.82</v>
      </c>
      <c r="F13" s="24">
        <v>9.3000000000000007</v>
      </c>
      <c r="G13" s="24">
        <v>9.0500000000000007</v>
      </c>
      <c r="H13" s="24">
        <v>0.69</v>
      </c>
      <c r="I13" s="24">
        <v>0.32</v>
      </c>
      <c r="J13" s="24">
        <v>0</v>
      </c>
      <c r="K13" s="24">
        <v>0</v>
      </c>
      <c r="L13" s="24">
        <v>19.03</v>
      </c>
      <c r="M13" s="24">
        <v>70.81</v>
      </c>
      <c r="N13" s="24">
        <v>5.8</v>
      </c>
      <c r="O13" s="24">
        <v>5.0599999999999996</v>
      </c>
      <c r="P13" s="24">
        <v>131.80000000000001</v>
      </c>
      <c r="Q13" s="24">
        <v>22.6</v>
      </c>
      <c r="R13" s="24">
        <v>22.1</v>
      </c>
      <c r="S13" s="24">
        <v>4098.3500000000004</v>
      </c>
      <c r="T13" s="24">
        <v>63.44</v>
      </c>
      <c r="U13" s="24">
        <v>10949.71</v>
      </c>
      <c r="V13" s="24">
        <v>2.5</v>
      </c>
      <c r="W13" s="24">
        <v>0.28000000000000003</v>
      </c>
      <c r="X13" s="24">
        <v>0.03</v>
      </c>
      <c r="Y13" s="24">
        <v>0.01</v>
      </c>
      <c r="Z13" s="24">
        <v>97.85</v>
      </c>
      <c r="AA13" s="24">
        <v>948355.16</v>
      </c>
      <c r="AB13" s="24">
        <v>104037791.3</v>
      </c>
      <c r="AC13" s="24">
        <v>41809.43</v>
      </c>
      <c r="AD13" s="24"/>
      <c r="AE13" s="24">
        <v>22684.03</v>
      </c>
      <c r="AF13" s="24">
        <v>1.1399999999999999</v>
      </c>
      <c r="AG13" s="24">
        <v>2.2000000000000002</v>
      </c>
      <c r="AH13" s="24">
        <v>0.82</v>
      </c>
      <c r="AI13" s="24">
        <v>59473.56</v>
      </c>
      <c r="AJ13" s="24"/>
      <c r="AK13" s="24">
        <v>6839630.7599999998</v>
      </c>
      <c r="AL13" s="24">
        <v>7513816.8600000003</v>
      </c>
      <c r="AM13" s="24">
        <v>33588185.479999997</v>
      </c>
    </row>
    <row r="14" spans="1:39" x14ac:dyDescent="0.25">
      <c r="A14" s="18"/>
      <c r="B14" s="24">
        <v>10</v>
      </c>
      <c r="C14" s="24">
        <v>50</v>
      </c>
      <c r="D14" s="24">
        <v>201.03</v>
      </c>
      <c r="E14" s="24">
        <v>192.79</v>
      </c>
      <c r="F14" s="24">
        <v>9.14</v>
      </c>
      <c r="G14" s="24">
        <v>9.33</v>
      </c>
      <c r="H14" s="24">
        <v>0.7</v>
      </c>
      <c r="I14" s="24">
        <v>0.3</v>
      </c>
      <c r="J14" s="24">
        <v>0</v>
      </c>
      <c r="K14" s="24">
        <v>0</v>
      </c>
      <c r="L14" s="24">
        <v>19.170000000000002</v>
      </c>
      <c r="M14" s="24">
        <v>75.13</v>
      </c>
      <c r="N14" s="24">
        <v>5.84</v>
      </c>
      <c r="O14" s="24">
        <v>5.1100000000000003</v>
      </c>
      <c r="P14" s="24">
        <v>131.97</v>
      </c>
      <c r="Q14" s="24">
        <v>22.94</v>
      </c>
      <c r="R14" s="24">
        <v>22.45</v>
      </c>
      <c r="S14" s="24">
        <v>3804.24</v>
      </c>
      <c r="T14" s="24">
        <v>65.27</v>
      </c>
      <c r="U14" s="24">
        <v>10651.59</v>
      </c>
      <c r="V14" s="24">
        <v>2.57</v>
      </c>
      <c r="W14" s="24">
        <v>0.26</v>
      </c>
      <c r="X14" s="24">
        <v>0.03</v>
      </c>
      <c r="Y14" s="24">
        <v>0.01</v>
      </c>
      <c r="Z14" s="24">
        <v>100.37</v>
      </c>
      <c r="AA14" s="24">
        <v>1018701.81</v>
      </c>
      <c r="AB14" s="24">
        <v>106202195.23</v>
      </c>
      <c r="AC14" s="24">
        <v>45384.1</v>
      </c>
      <c r="AD14" s="24"/>
      <c r="AE14" s="24">
        <v>26951.72</v>
      </c>
      <c r="AF14" s="24">
        <v>1.1000000000000001</v>
      </c>
      <c r="AG14" s="24">
        <v>2.3199999999999998</v>
      </c>
      <c r="AH14" s="24">
        <v>0.67</v>
      </c>
      <c r="AI14" s="24">
        <v>68502.05</v>
      </c>
      <c r="AJ14" s="24"/>
      <c r="AK14" s="24">
        <v>6956894.2699999996</v>
      </c>
      <c r="AL14" s="24">
        <v>7589079.4699999997</v>
      </c>
      <c r="AM14" s="24">
        <v>34090443.659999996</v>
      </c>
    </row>
    <row r="15" spans="1:39" x14ac:dyDescent="0.25">
      <c r="A15" s="18"/>
      <c r="B15" s="24">
        <v>11</v>
      </c>
      <c r="C15" s="24">
        <v>55</v>
      </c>
      <c r="D15" s="24">
        <v>202.21</v>
      </c>
      <c r="E15" s="24">
        <v>195.61</v>
      </c>
      <c r="F15" s="24">
        <v>8.31</v>
      </c>
      <c r="G15" s="24">
        <v>10.27</v>
      </c>
      <c r="H15" s="24">
        <v>0.73</v>
      </c>
      <c r="I15" s="24">
        <v>0.28000000000000003</v>
      </c>
      <c r="J15" s="24">
        <v>0</v>
      </c>
      <c r="K15" s="24">
        <v>0</v>
      </c>
      <c r="L15" s="24">
        <v>19.309999999999999</v>
      </c>
      <c r="M15" s="24">
        <v>76.95</v>
      </c>
      <c r="N15" s="24">
        <v>5.89</v>
      </c>
      <c r="O15" s="24">
        <v>5.14</v>
      </c>
      <c r="P15" s="24">
        <v>132.26</v>
      </c>
      <c r="Q15" s="24">
        <v>23.14</v>
      </c>
      <c r="R15" s="24">
        <v>22.67</v>
      </c>
      <c r="S15" s="24">
        <v>3592.43</v>
      </c>
      <c r="T15" s="24">
        <v>66.45</v>
      </c>
      <c r="U15" s="24">
        <v>10673.22</v>
      </c>
      <c r="V15" s="24">
        <v>2.64</v>
      </c>
      <c r="W15" s="24">
        <v>0.24</v>
      </c>
      <c r="X15" s="24">
        <v>0.03</v>
      </c>
      <c r="Y15" s="24">
        <v>0.01</v>
      </c>
      <c r="Z15" s="24">
        <v>101.71</v>
      </c>
      <c r="AA15" s="24">
        <v>857314.23</v>
      </c>
      <c r="AB15" s="24">
        <v>110344906.48</v>
      </c>
      <c r="AC15" s="24">
        <v>55070.39</v>
      </c>
      <c r="AD15" s="24"/>
      <c r="AE15" s="24">
        <v>22634.83</v>
      </c>
      <c r="AF15" s="24">
        <v>1.23</v>
      </c>
      <c r="AG15" s="24">
        <v>2.5099999999999998</v>
      </c>
      <c r="AH15" s="24">
        <v>0.83</v>
      </c>
      <c r="AI15" s="24">
        <v>70708.160000000003</v>
      </c>
      <c r="AJ15" s="24"/>
      <c r="AK15" s="24">
        <v>7053686.1100000003</v>
      </c>
      <c r="AL15" s="24">
        <v>7645137.2699999996</v>
      </c>
      <c r="AM15" s="24">
        <v>34390420.140000001</v>
      </c>
    </row>
    <row r="16" spans="1:39" x14ac:dyDescent="0.25">
      <c r="A16" s="18"/>
      <c r="B16" s="24">
        <v>12</v>
      </c>
      <c r="C16" s="24">
        <v>60</v>
      </c>
      <c r="D16" s="24">
        <v>203.29</v>
      </c>
      <c r="E16" s="24">
        <v>198.38</v>
      </c>
      <c r="F16" s="24">
        <v>8.6</v>
      </c>
      <c r="G16" s="24">
        <v>10.09</v>
      </c>
      <c r="H16" s="24">
        <v>0.73</v>
      </c>
      <c r="I16" s="24">
        <v>0.46</v>
      </c>
      <c r="J16" s="24">
        <v>0</v>
      </c>
      <c r="K16" s="24">
        <v>0</v>
      </c>
      <c r="L16" s="24">
        <v>19.420000000000002</v>
      </c>
      <c r="M16" s="24">
        <v>77.81</v>
      </c>
      <c r="N16" s="24">
        <v>5.91</v>
      </c>
      <c r="O16" s="24">
        <v>5.17</v>
      </c>
      <c r="P16" s="24">
        <v>132.62</v>
      </c>
      <c r="Q16" s="24">
        <v>23.38</v>
      </c>
      <c r="R16" s="24">
        <v>22.87</v>
      </c>
      <c r="S16" s="24">
        <v>3492.15</v>
      </c>
      <c r="T16" s="24">
        <v>67.37</v>
      </c>
      <c r="U16" s="24">
        <v>11195.16</v>
      </c>
      <c r="V16" s="24">
        <v>2.69</v>
      </c>
      <c r="W16" s="24">
        <v>0.4</v>
      </c>
      <c r="X16" s="24">
        <v>0.04</v>
      </c>
      <c r="Y16" s="24">
        <v>0.01</v>
      </c>
      <c r="Z16" s="24">
        <v>104.64</v>
      </c>
      <c r="AA16" s="24">
        <v>433472.22</v>
      </c>
      <c r="AB16" s="24">
        <v>113450262.92</v>
      </c>
      <c r="AC16" s="24">
        <v>54141.3</v>
      </c>
      <c r="AD16" s="24"/>
      <c r="AE16" s="24">
        <v>35745.97</v>
      </c>
      <c r="AF16" s="24">
        <v>1.39</v>
      </c>
      <c r="AG16" s="24">
        <v>2.71</v>
      </c>
      <c r="AH16" s="24">
        <v>0.97</v>
      </c>
      <c r="AI16" s="24">
        <v>83403.22</v>
      </c>
      <c r="AJ16" s="24"/>
      <c r="AK16" s="24">
        <v>7133524.3499999996</v>
      </c>
      <c r="AL16" s="24">
        <v>7686804.71</v>
      </c>
      <c r="AM16" s="24">
        <v>34750611.869999997</v>
      </c>
    </row>
    <row r="17" spans="1:39" x14ac:dyDescent="0.25">
      <c r="A17" s="18"/>
      <c r="B17" s="24">
        <v>13</v>
      </c>
      <c r="C17" s="24">
        <v>65</v>
      </c>
      <c r="D17" s="24">
        <v>204.09</v>
      </c>
      <c r="E17" s="24">
        <v>200.82</v>
      </c>
      <c r="F17" s="24">
        <v>9.68</v>
      </c>
      <c r="G17" s="24">
        <v>9.4</v>
      </c>
      <c r="H17" s="24">
        <v>0.71</v>
      </c>
      <c r="I17" s="24">
        <v>0.59</v>
      </c>
      <c r="J17" s="24">
        <v>0</v>
      </c>
      <c r="K17" s="24">
        <v>0</v>
      </c>
      <c r="L17" s="24">
        <v>19.8</v>
      </c>
      <c r="M17" s="24">
        <v>69.459999999999994</v>
      </c>
      <c r="N17" s="24">
        <v>5.9</v>
      </c>
      <c r="O17" s="24">
        <v>5.16</v>
      </c>
      <c r="P17" s="24">
        <v>132.94999999999999</v>
      </c>
      <c r="Q17" s="24">
        <v>23.56</v>
      </c>
      <c r="R17" s="24">
        <v>23.17</v>
      </c>
      <c r="S17" s="24">
        <v>3850.91</v>
      </c>
      <c r="T17" s="24">
        <v>67.489999999999995</v>
      </c>
      <c r="U17" s="24">
        <v>11513.93</v>
      </c>
      <c r="V17" s="24">
        <v>2.75</v>
      </c>
      <c r="W17" s="24">
        <v>0.51</v>
      </c>
      <c r="X17" s="24">
        <v>0.06</v>
      </c>
      <c r="Y17" s="24">
        <v>0.02</v>
      </c>
      <c r="Z17" s="24">
        <v>107.3</v>
      </c>
      <c r="AA17" s="24">
        <v>177836.41</v>
      </c>
      <c r="AB17" s="24">
        <v>115637609.67</v>
      </c>
      <c r="AC17" s="24">
        <v>45766.48</v>
      </c>
      <c r="AD17" s="24"/>
      <c r="AE17" s="24">
        <v>33134.58</v>
      </c>
      <c r="AF17" s="24">
        <v>1.49</v>
      </c>
      <c r="AG17" s="24">
        <v>2.63</v>
      </c>
      <c r="AH17" s="24">
        <v>0.99</v>
      </c>
      <c r="AI17" s="24">
        <v>71951.14</v>
      </c>
      <c r="AJ17" s="24"/>
      <c r="AK17" s="24">
        <v>7146295.9500000002</v>
      </c>
      <c r="AL17" s="24">
        <v>7661741.0199999996</v>
      </c>
      <c r="AM17" s="24">
        <v>35006097.109999999</v>
      </c>
    </row>
    <row r="18" spans="1:39" x14ac:dyDescent="0.25">
      <c r="A18" s="18"/>
      <c r="B18" s="24">
        <v>14</v>
      </c>
      <c r="C18" s="24">
        <v>70</v>
      </c>
      <c r="D18" s="24">
        <v>204.67</v>
      </c>
      <c r="E18" s="24">
        <v>202.4</v>
      </c>
      <c r="F18" s="24">
        <v>10.3</v>
      </c>
      <c r="G18" s="24">
        <v>8.4</v>
      </c>
      <c r="H18" s="24">
        <v>0.68</v>
      </c>
      <c r="I18" s="24">
        <v>0.49</v>
      </c>
      <c r="J18" s="24">
        <v>0</v>
      </c>
      <c r="K18" s="24">
        <v>0</v>
      </c>
      <c r="L18" s="24">
        <v>19.37</v>
      </c>
      <c r="M18" s="24">
        <v>68.599999999999994</v>
      </c>
      <c r="N18" s="24">
        <v>5.79</v>
      </c>
      <c r="O18" s="24">
        <v>5.0199999999999996</v>
      </c>
      <c r="P18" s="24">
        <v>133.13</v>
      </c>
      <c r="Q18" s="24">
        <v>23.06</v>
      </c>
      <c r="R18" s="24">
        <v>22.65</v>
      </c>
      <c r="S18" s="24">
        <v>3919.75</v>
      </c>
      <c r="T18" s="24">
        <v>68.7</v>
      </c>
      <c r="U18" s="24">
        <v>10811.28</v>
      </c>
      <c r="V18" s="24">
        <v>2.82</v>
      </c>
      <c r="W18" s="24">
        <v>0.43</v>
      </c>
      <c r="X18" s="24">
        <v>0.05</v>
      </c>
      <c r="Y18" s="24">
        <v>0.02</v>
      </c>
      <c r="Z18" s="24">
        <v>109.35</v>
      </c>
      <c r="AA18" s="24">
        <v>0</v>
      </c>
      <c r="AB18" s="24">
        <v>115835006.08</v>
      </c>
      <c r="AC18" s="24">
        <v>45250.06</v>
      </c>
      <c r="AD18" s="24"/>
      <c r="AE18" s="24">
        <v>26453.48</v>
      </c>
      <c r="AF18" s="24">
        <v>1.37</v>
      </c>
      <c r="AG18" s="24">
        <v>2.48</v>
      </c>
      <c r="AH18" s="24">
        <v>0.98</v>
      </c>
      <c r="AI18" s="24">
        <v>66235</v>
      </c>
      <c r="AJ18" s="24"/>
      <c r="AK18" s="24">
        <v>6977121.0999999996</v>
      </c>
      <c r="AL18" s="24">
        <v>7457221.9400000004</v>
      </c>
      <c r="AM18" s="24">
        <v>34272671.490000002</v>
      </c>
    </row>
    <row r="19" spans="1:39" x14ac:dyDescent="0.25">
      <c r="A19" s="18"/>
      <c r="B19" s="24">
        <v>15</v>
      </c>
      <c r="C19" s="24">
        <v>75</v>
      </c>
      <c r="D19" s="24">
        <v>205.22</v>
      </c>
      <c r="E19" s="24">
        <v>203.97</v>
      </c>
      <c r="F19" s="24">
        <v>10.08</v>
      </c>
      <c r="G19" s="24">
        <v>8.2799999999999994</v>
      </c>
      <c r="H19" s="24">
        <v>0.67</v>
      </c>
      <c r="I19" s="24">
        <v>0.37</v>
      </c>
      <c r="J19" s="24">
        <v>0</v>
      </c>
      <c r="K19" s="24">
        <v>0</v>
      </c>
      <c r="L19" s="24">
        <v>19.02</v>
      </c>
      <c r="M19" s="24">
        <v>71.14</v>
      </c>
      <c r="N19" s="24">
        <v>5.7</v>
      </c>
      <c r="O19" s="24">
        <v>4.92</v>
      </c>
      <c r="P19" s="24">
        <v>133.21</v>
      </c>
      <c r="Q19" s="24">
        <v>22.71</v>
      </c>
      <c r="R19" s="24">
        <v>22.26</v>
      </c>
      <c r="S19" s="24">
        <v>3772.85</v>
      </c>
      <c r="T19" s="24">
        <v>70.3</v>
      </c>
      <c r="U19" s="24">
        <v>10960.64</v>
      </c>
      <c r="V19" s="24">
        <v>2.88</v>
      </c>
      <c r="W19" s="24">
        <v>0.32</v>
      </c>
      <c r="X19" s="24">
        <v>0.04</v>
      </c>
      <c r="Y19" s="24">
        <v>0.01</v>
      </c>
      <c r="Z19" s="24">
        <v>110.41</v>
      </c>
      <c r="AA19" s="24">
        <v>0</v>
      </c>
      <c r="AB19" s="24">
        <v>116532813.75</v>
      </c>
      <c r="AC19" s="24">
        <v>47741.29</v>
      </c>
      <c r="AD19" s="24"/>
      <c r="AE19" s="24">
        <v>23633.51</v>
      </c>
      <c r="AF19" s="24">
        <v>1.1599999999999999</v>
      </c>
      <c r="AG19" s="24">
        <v>2.35</v>
      </c>
      <c r="AH19" s="24">
        <v>0.82</v>
      </c>
      <c r="AI19" s="24">
        <v>66355.33</v>
      </c>
      <c r="AJ19" s="24"/>
      <c r="AK19" s="24">
        <v>6860003.46</v>
      </c>
      <c r="AL19" s="24">
        <v>7307140.4000000004</v>
      </c>
      <c r="AM19" s="24">
        <v>33746164.159999996</v>
      </c>
    </row>
    <row r="20" spans="1:39" x14ac:dyDescent="0.25">
      <c r="A20" s="18"/>
      <c r="B20" s="24">
        <v>16</v>
      </c>
      <c r="C20" s="24">
        <v>80</v>
      </c>
      <c r="D20" s="24">
        <v>205.8</v>
      </c>
      <c r="E20" s="24">
        <v>205.63</v>
      </c>
      <c r="F20" s="24">
        <v>9.58</v>
      </c>
      <c r="G20" s="24">
        <v>8.5399999999999991</v>
      </c>
      <c r="H20" s="24">
        <v>0.67</v>
      </c>
      <c r="I20" s="24">
        <v>0.42</v>
      </c>
      <c r="J20" s="24">
        <v>0</v>
      </c>
      <c r="K20" s="24">
        <v>0</v>
      </c>
      <c r="L20" s="24">
        <v>18.79</v>
      </c>
      <c r="M20" s="24">
        <v>75.19</v>
      </c>
      <c r="N20" s="24">
        <v>5.64</v>
      </c>
      <c r="O20" s="24">
        <v>4.8600000000000003</v>
      </c>
      <c r="P20" s="24">
        <v>133.25</v>
      </c>
      <c r="Q20" s="24">
        <v>22.69</v>
      </c>
      <c r="R20" s="24">
        <v>22.02</v>
      </c>
      <c r="S20" s="24">
        <v>3567.86</v>
      </c>
      <c r="T20" s="24">
        <v>71.77</v>
      </c>
      <c r="U20" s="24">
        <v>10624.51</v>
      </c>
      <c r="V20" s="24">
        <v>2.93</v>
      </c>
      <c r="W20" s="24">
        <v>0.37</v>
      </c>
      <c r="X20" s="24">
        <v>0.04</v>
      </c>
      <c r="Y20" s="24">
        <v>0.02</v>
      </c>
      <c r="Z20" s="24">
        <v>110.08</v>
      </c>
      <c r="AA20" s="24">
        <v>0</v>
      </c>
      <c r="AB20" s="24">
        <v>119294832.23</v>
      </c>
      <c r="AC20" s="24">
        <v>49513.37</v>
      </c>
      <c r="AD20" s="24"/>
      <c r="AE20" s="24">
        <v>23481.38</v>
      </c>
      <c r="AF20" s="24">
        <v>1.27</v>
      </c>
      <c r="AG20" s="24">
        <v>2.42</v>
      </c>
      <c r="AH20" s="24">
        <v>0.8</v>
      </c>
      <c r="AI20" s="24">
        <v>68079.62</v>
      </c>
      <c r="AJ20" s="24"/>
      <c r="AK20" s="24">
        <v>6813317.0199999996</v>
      </c>
      <c r="AL20" s="24">
        <v>7229767.4400000004</v>
      </c>
      <c r="AM20" s="24">
        <v>33718793.420000002</v>
      </c>
    </row>
    <row r="21" spans="1:39" x14ac:dyDescent="0.25">
      <c r="A21" s="18"/>
      <c r="B21" s="24">
        <v>17</v>
      </c>
      <c r="C21" s="24">
        <v>85</v>
      </c>
      <c r="D21" s="24">
        <v>206.42</v>
      </c>
      <c r="E21" s="24">
        <v>207.5</v>
      </c>
      <c r="F21" s="24">
        <v>9.69</v>
      </c>
      <c r="G21" s="24">
        <v>8.67</v>
      </c>
      <c r="H21" s="24">
        <v>0.68</v>
      </c>
      <c r="I21" s="24">
        <v>0.49</v>
      </c>
      <c r="J21" s="24">
        <v>0</v>
      </c>
      <c r="K21" s="24">
        <v>0</v>
      </c>
      <c r="L21" s="24">
        <v>19.03</v>
      </c>
      <c r="M21" s="24">
        <v>77.790000000000006</v>
      </c>
      <c r="N21" s="24">
        <v>5.69</v>
      </c>
      <c r="O21" s="24">
        <v>4.9000000000000004</v>
      </c>
      <c r="P21" s="24">
        <v>133.33000000000001</v>
      </c>
      <c r="Q21" s="24">
        <v>22.77</v>
      </c>
      <c r="R21" s="24">
        <v>22.25</v>
      </c>
      <c r="S21" s="24">
        <v>3749.66</v>
      </c>
      <c r="T21" s="24">
        <v>72.95</v>
      </c>
      <c r="U21" s="24">
        <v>11181.69</v>
      </c>
      <c r="V21" s="24">
        <v>2.98</v>
      </c>
      <c r="W21" s="24">
        <v>0.42</v>
      </c>
      <c r="X21" s="24">
        <v>0.05</v>
      </c>
      <c r="Y21" s="24">
        <v>0.02</v>
      </c>
      <c r="Z21" s="24">
        <v>110.58</v>
      </c>
      <c r="AA21" s="24">
        <v>0</v>
      </c>
      <c r="AB21" s="24">
        <v>121374695.61</v>
      </c>
      <c r="AC21" s="24">
        <v>52026.81</v>
      </c>
      <c r="AD21" s="24"/>
      <c r="AE21" s="24">
        <v>15796.12</v>
      </c>
      <c r="AF21" s="24">
        <v>1.5</v>
      </c>
      <c r="AG21" s="24">
        <v>2.5299999999999998</v>
      </c>
      <c r="AH21" s="24">
        <v>1.0900000000000001</v>
      </c>
      <c r="AI21" s="24">
        <v>63037.43</v>
      </c>
      <c r="AJ21" s="24"/>
      <c r="AK21" s="24">
        <v>6891923.7300000004</v>
      </c>
      <c r="AL21" s="24">
        <v>7280492.8600000003</v>
      </c>
      <c r="AM21" s="24">
        <v>33834698.439999998</v>
      </c>
    </row>
    <row r="22" spans="1:39" x14ac:dyDescent="0.25">
      <c r="A22" s="18"/>
      <c r="B22" s="24">
        <v>18</v>
      </c>
      <c r="C22" s="24">
        <v>90</v>
      </c>
      <c r="D22" s="24">
        <v>207.11</v>
      </c>
      <c r="E22" s="24">
        <v>209.57</v>
      </c>
      <c r="F22" s="24">
        <v>10.28</v>
      </c>
      <c r="G22" s="24">
        <v>8.49</v>
      </c>
      <c r="H22" s="24">
        <v>0.68</v>
      </c>
      <c r="I22" s="24">
        <v>0.48</v>
      </c>
      <c r="J22" s="24">
        <v>0</v>
      </c>
      <c r="K22" s="24">
        <v>0</v>
      </c>
      <c r="L22" s="24">
        <v>19.45</v>
      </c>
      <c r="M22" s="24">
        <v>75.48</v>
      </c>
      <c r="N22" s="24">
        <v>5.75</v>
      </c>
      <c r="O22" s="24">
        <v>4.96</v>
      </c>
      <c r="P22" s="24">
        <v>133.43</v>
      </c>
      <c r="Q22" s="24">
        <v>23.18</v>
      </c>
      <c r="R22" s="24">
        <v>22.74</v>
      </c>
      <c r="S22" s="24">
        <v>3879.14</v>
      </c>
      <c r="T22" s="24">
        <v>74.28</v>
      </c>
      <c r="U22" s="24">
        <v>11566.23</v>
      </c>
      <c r="V22" s="24">
        <v>3.03</v>
      </c>
      <c r="W22" s="24">
        <v>0.42</v>
      </c>
      <c r="X22" s="24">
        <v>0.05</v>
      </c>
      <c r="Y22" s="24">
        <v>0.02</v>
      </c>
      <c r="Z22" s="24">
        <v>113.19</v>
      </c>
      <c r="AA22" s="24">
        <v>0</v>
      </c>
      <c r="AB22" s="24">
        <v>120793713.45</v>
      </c>
      <c r="AC22" s="24">
        <v>43545.62</v>
      </c>
      <c r="AD22" s="24"/>
      <c r="AE22" s="24">
        <v>30791.32</v>
      </c>
      <c r="AF22" s="24">
        <v>1.24</v>
      </c>
      <c r="AG22" s="24">
        <v>2.41</v>
      </c>
      <c r="AH22" s="24">
        <v>0.84</v>
      </c>
      <c r="AI22" s="24">
        <v>69093.72</v>
      </c>
      <c r="AJ22" s="24"/>
      <c r="AK22" s="24">
        <v>7007232.0800000001</v>
      </c>
      <c r="AL22" s="24">
        <v>7366943.2999999998</v>
      </c>
      <c r="AM22" s="24">
        <v>34446771.149999999</v>
      </c>
    </row>
    <row r="23" spans="1:39" x14ac:dyDescent="0.25">
      <c r="A23" s="18"/>
      <c r="B23" s="24">
        <v>19</v>
      </c>
      <c r="C23" s="24">
        <v>95</v>
      </c>
      <c r="D23" s="24">
        <v>207.8</v>
      </c>
      <c r="E23" s="24">
        <v>211.4</v>
      </c>
      <c r="F23" s="24">
        <v>10.71</v>
      </c>
      <c r="G23" s="24">
        <v>8.31</v>
      </c>
      <c r="H23" s="24">
        <v>0.68</v>
      </c>
      <c r="I23" s="24">
        <v>0.49</v>
      </c>
      <c r="J23" s="24">
        <v>0</v>
      </c>
      <c r="K23" s="24">
        <v>0</v>
      </c>
      <c r="L23" s="24">
        <v>19.7</v>
      </c>
      <c r="M23" s="24">
        <v>76.89</v>
      </c>
      <c r="N23" s="24">
        <v>5.79</v>
      </c>
      <c r="O23" s="24">
        <v>4.99</v>
      </c>
      <c r="P23" s="24">
        <v>133.5</v>
      </c>
      <c r="Q23" s="24">
        <v>23.35</v>
      </c>
      <c r="R23" s="24">
        <v>22.97</v>
      </c>
      <c r="S23" s="24">
        <v>4037.22</v>
      </c>
      <c r="T23" s="24">
        <v>75.38</v>
      </c>
      <c r="U23" s="24">
        <v>10553.66</v>
      </c>
      <c r="V23" s="24">
        <v>3.07</v>
      </c>
      <c r="W23" s="24">
        <v>0.43</v>
      </c>
      <c r="X23" s="24">
        <v>0.05</v>
      </c>
      <c r="Y23" s="24">
        <v>0.01</v>
      </c>
      <c r="Z23" s="24">
        <v>113.26</v>
      </c>
      <c r="AA23" s="24">
        <v>0</v>
      </c>
      <c r="AB23" s="24">
        <v>123223677.14</v>
      </c>
      <c r="AC23" s="24">
        <v>56756.07</v>
      </c>
      <c r="AD23" s="24"/>
      <c r="AE23" s="24">
        <v>22764.13</v>
      </c>
      <c r="AF23" s="24">
        <v>1.27</v>
      </c>
      <c r="AG23" s="24">
        <v>2.44</v>
      </c>
      <c r="AH23" s="24">
        <v>0.87</v>
      </c>
      <c r="AI23" s="24">
        <v>73089.440000000002</v>
      </c>
      <c r="AJ23" s="24"/>
      <c r="AK23" s="24">
        <v>7086400.7699999996</v>
      </c>
      <c r="AL23" s="24">
        <v>7420264.8300000001</v>
      </c>
      <c r="AM23" s="24">
        <v>34705257.329999998</v>
      </c>
    </row>
    <row r="24" spans="1:39" x14ac:dyDescent="0.25">
      <c r="A24" s="18"/>
      <c r="B24" s="24">
        <v>20</v>
      </c>
      <c r="C24" s="24">
        <v>100</v>
      </c>
      <c r="D24" s="24">
        <v>208.39</v>
      </c>
      <c r="E24" s="24">
        <v>213.01</v>
      </c>
      <c r="F24" s="24">
        <v>10.45</v>
      </c>
      <c r="G24" s="24">
        <v>8.58</v>
      </c>
      <c r="H24" s="24">
        <v>0.69</v>
      </c>
      <c r="I24" s="24">
        <v>0.52</v>
      </c>
      <c r="J24" s="24">
        <v>0</v>
      </c>
      <c r="K24" s="24">
        <v>0</v>
      </c>
      <c r="L24" s="24">
        <v>19.72</v>
      </c>
      <c r="M24" s="24">
        <v>76.94</v>
      </c>
      <c r="N24" s="24">
        <v>5.8</v>
      </c>
      <c r="O24" s="24">
        <v>4.99</v>
      </c>
      <c r="P24" s="24">
        <v>133.55000000000001</v>
      </c>
      <c r="Q24" s="24">
        <v>23.43</v>
      </c>
      <c r="R24" s="24">
        <v>23</v>
      </c>
      <c r="S24" s="24">
        <v>4029.23</v>
      </c>
      <c r="T24" s="24">
        <v>76.16</v>
      </c>
      <c r="U24" s="24">
        <v>10943.59</v>
      </c>
      <c r="V24" s="24">
        <v>3.11</v>
      </c>
      <c r="W24" s="24">
        <v>0.46</v>
      </c>
      <c r="X24" s="24">
        <v>0.05</v>
      </c>
      <c r="Y24" s="24">
        <v>0.02</v>
      </c>
      <c r="Z24" s="24">
        <v>113.18</v>
      </c>
      <c r="AA24" s="24">
        <v>0</v>
      </c>
      <c r="AB24" s="24">
        <v>125555822.7</v>
      </c>
      <c r="AC24" s="24">
        <v>53389.31</v>
      </c>
      <c r="AD24" s="24"/>
      <c r="AE24" s="24">
        <v>22274.85</v>
      </c>
      <c r="AF24" s="24">
        <v>1.47</v>
      </c>
      <c r="AG24" s="24">
        <v>2.54</v>
      </c>
      <c r="AH24" s="24">
        <v>1.1299999999999999</v>
      </c>
      <c r="AI24" s="24">
        <v>69983.7</v>
      </c>
      <c r="AJ24" s="24"/>
      <c r="AK24" s="24">
        <v>7102773.8700000001</v>
      </c>
      <c r="AL24" s="24">
        <v>7411206.3799999999</v>
      </c>
      <c r="AM24" s="24">
        <v>34825769</v>
      </c>
    </row>
    <row r="25" spans="1:39" x14ac:dyDescent="0.25">
      <c r="A25" s="18"/>
      <c r="B25" s="24">
        <v>21</v>
      </c>
      <c r="C25" s="24">
        <v>105</v>
      </c>
      <c r="D25" s="24">
        <v>208.89</v>
      </c>
      <c r="E25" s="24">
        <v>214.47</v>
      </c>
      <c r="F25" s="24">
        <v>9.4</v>
      </c>
      <c r="G25" s="24">
        <v>9.19</v>
      </c>
      <c r="H25" s="24">
        <v>0.7</v>
      </c>
      <c r="I25" s="24">
        <v>0.43</v>
      </c>
      <c r="J25" s="24">
        <v>0</v>
      </c>
      <c r="K25" s="24">
        <v>0</v>
      </c>
      <c r="L25" s="24">
        <v>19.28</v>
      </c>
      <c r="M25" s="24">
        <v>85.68</v>
      </c>
      <c r="N25" s="24">
        <v>5.79</v>
      </c>
      <c r="O25" s="24">
        <v>4.97</v>
      </c>
      <c r="P25" s="24">
        <v>133.68</v>
      </c>
      <c r="Q25" s="24">
        <v>23.24</v>
      </c>
      <c r="R25" s="24">
        <v>22.69</v>
      </c>
      <c r="S25" s="24">
        <v>3622.59</v>
      </c>
      <c r="T25" s="24">
        <v>77.11</v>
      </c>
      <c r="U25" s="24">
        <v>11485.73</v>
      </c>
      <c r="V25" s="24">
        <v>3.15</v>
      </c>
      <c r="W25" s="24">
        <v>0.38</v>
      </c>
      <c r="X25" s="24">
        <v>0.04</v>
      </c>
      <c r="Y25" s="24">
        <v>0.01</v>
      </c>
      <c r="Z25" s="24">
        <v>114.69</v>
      </c>
      <c r="AA25" s="24">
        <v>0</v>
      </c>
      <c r="AB25" s="24">
        <v>125427278.58</v>
      </c>
      <c r="AC25" s="24">
        <v>74050.98</v>
      </c>
      <c r="AD25" s="24"/>
      <c r="AE25" s="24">
        <v>24028.05</v>
      </c>
      <c r="AF25" s="24">
        <v>1.42</v>
      </c>
      <c r="AG25" s="24">
        <v>2.62</v>
      </c>
      <c r="AH25" s="24">
        <v>1.22</v>
      </c>
      <c r="AI25" s="24">
        <v>90312.29</v>
      </c>
      <c r="AJ25" s="24"/>
      <c r="AK25" s="24">
        <v>7099706.71</v>
      </c>
      <c r="AL25" s="24">
        <v>7384240.3700000001</v>
      </c>
      <c r="AM25" s="24">
        <v>34534429.340000004</v>
      </c>
    </row>
    <row r="26" spans="1:39" x14ac:dyDescent="0.25">
      <c r="A26" s="18"/>
      <c r="B26" s="24">
        <v>22</v>
      </c>
      <c r="C26" s="24">
        <v>110</v>
      </c>
      <c r="D26" s="24">
        <v>209.24</v>
      </c>
      <c r="E26" s="24">
        <v>216.05</v>
      </c>
      <c r="F26" s="24">
        <v>10.52</v>
      </c>
      <c r="G26" s="24">
        <v>8.31</v>
      </c>
      <c r="H26" s="24">
        <v>0.68</v>
      </c>
      <c r="I26" s="24">
        <v>0.42</v>
      </c>
      <c r="J26" s="24">
        <v>0</v>
      </c>
      <c r="K26" s="24">
        <v>0</v>
      </c>
      <c r="L26" s="24">
        <v>19.5</v>
      </c>
      <c r="M26" s="24">
        <v>77</v>
      </c>
      <c r="N26" s="24">
        <v>5.79</v>
      </c>
      <c r="O26" s="24">
        <v>4.96</v>
      </c>
      <c r="P26" s="24">
        <v>133.77000000000001</v>
      </c>
      <c r="Q26" s="24">
        <v>23.25</v>
      </c>
      <c r="R26" s="24">
        <v>22.75</v>
      </c>
      <c r="S26" s="24">
        <v>4058.26</v>
      </c>
      <c r="T26" s="24">
        <v>76.31</v>
      </c>
      <c r="U26" s="24">
        <v>10686.49</v>
      </c>
      <c r="V26" s="24">
        <v>3.19</v>
      </c>
      <c r="W26" s="24">
        <v>0.37</v>
      </c>
      <c r="X26" s="24">
        <v>0.04</v>
      </c>
      <c r="Y26" s="24">
        <v>0.01</v>
      </c>
      <c r="Z26" s="24">
        <v>115.56</v>
      </c>
      <c r="AA26" s="24">
        <v>0</v>
      </c>
      <c r="AB26" s="24">
        <v>126617802.11</v>
      </c>
      <c r="AC26" s="24">
        <v>54194</v>
      </c>
      <c r="AD26" s="24"/>
      <c r="AE26" s="24">
        <v>31900.74</v>
      </c>
      <c r="AF26" s="24">
        <v>1.27</v>
      </c>
      <c r="AG26" s="24">
        <v>2.4300000000000002</v>
      </c>
      <c r="AH26" s="24">
        <v>1.1200000000000001</v>
      </c>
      <c r="AI26" s="24">
        <v>79537.320000000007</v>
      </c>
      <c r="AJ26" s="24"/>
      <c r="AK26" s="24">
        <v>7101277.25</v>
      </c>
      <c r="AL26" s="24">
        <v>7364177.8799999999</v>
      </c>
      <c r="AM26" s="24">
        <v>34554315.189999998</v>
      </c>
    </row>
    <row r="27" spans="1:39" x14ac:dyDescent="0.25">
      <c r="A27" s="18"/>
      <c r="B27" s="24">
        <v>23</v>
      </c>
      <c r="C27" s="24">
        <v>115</v>
      </c>
      <c r="D27" s="24">
        <v>209.63</v>
      </c>
      <c r="E27" s="24">
        <v>217.3</v>
      </c>
      <c r="F27" s="24">
        <v>10.66</v>
      </c>
      <c r="G27" s="24">
        <v>8.2799999999999994</v>
      </c>
      <c r="H27" s="24">
        <v>0.68</v>
      </c>
      <c r="I27" s="24">
        <v>0.43</v>
      </c>
      <c r="J27" s="24">
        <v>0</v>
      </c>
      <c r="K27" s="24">
        <v>0</v>
      </c>
      <c r="L27" s="24">
        <v>19.62</v>
      </c>
      <c r="M27" s="24">
        <v>75.66</v>
      </c>
      <c r="N27" s="24">
        <v>5.76</v>
      </c>
      <c r="O27" s="24">
        <v>4.8899999999999997</v>
      </c>
      <c r="P27" s="24">
        <v>133.85</v>
      </c>
      <c r="Q27" s="24">
        <v>23.35</v>
      </c>
      <c r="R27" s="24">
        <v>22.85</v>
      </c>
      <c r="S27" s="24">
        <v>4221.71</v>
      </c>
      <c r="T27" s="24">
        <v>76.75</v>
      </c>
      <c r="U27" s="24">
        <v>10790.71</v>
      </c>
      <c r="V27" s="24">
        <v>3.25</v>
      </c>
      <c r="W27" s="24">
        <v>0.38</v>
      </c>
      <c r="X27" s="24">
        <v>0.04</v>
      </c>
      <c r="Y27" s="24">
        <v>0.01</v>
      </c>
      <c r="Z27" s="24">
        <v>115.65</v>
      </c>
      <c r="AA27" s="24">
        <v>0</v>
      </c>
      <c r="AB27" s="24">
        <v>128310537.84999999</v>
      </c>
      <c r="AC27" s="24">
        <v>53545.53</v>
      </c>
      <c r="AD27" s="24"/>
      <c r="AE27" s="24">
        <v>26285.14</v>
      </c>
      <c r="AF27" s="24">
        <v>1.33</v>
      </c>
      <c r="AG27" s="24">
        <v>2.41</v>
      </c>
      <c r="AH27" s="24">
        <v>1.19</v>
      </c>
      <c r="AI27" s="24">
        <v>72897.350000000006</v>
      </c>
      <c r="AJ27" s="24"/>
      <c r="AK27" s="24">
        <v>7028402.2999999998</v>
      </c>
      <c r="AL27" s="24">
        <v>7269556.71</v>
      </c>
      <c r="AM27" s="24">
        <v>34707360.939999998</v>
      </c>
    </row>
    <row r="28" spans="1:39" x14ac:dyDescent="0.25">
      <c r="A28" s="18"/>
      <c r="B28" s="24">
        <v>24</v>
      </c>
      <c r="C28" s="24">
        <v>120</v>
      </c>
      <c r="D28" s="24">
        <v>209.9</v>
      </c>
      <c r="E28" s="24">
        <v>218.22</v>
      </c>
      <c r="F28" s="24">
        <v>10.32</v>
      </c>
      <c r="G28" s="24">
        <v>8.31</v>
      </c>
      <c r="H28" s="24">
        <v>0.67</v>
      </c>
      <c r="I28" s="24">
        <v>0.56000000000000005</v>
      </c>
      <c r="J28" s="24">
        <v>0</v>
      </c>
      <c r="K28" s="24">
        <v>0</v>
      </c>
      <c r="L28" s="24">
        <v>19.309999999999999</v>
      </c>
      <c r="M28" s="24">
        <v>74.540000000000006</v>
      </c>
      <c r="N28" s="24">
        <v>5.74</v>
      </c>
      <c r="O28" s="24">
        <v>4.84</v>
      </c>
      <c r="P28" s="24">
        <v>133.88999999999999</v>
      </c>
      <c r="Q28" s="24">
        <v>22.88</v>
      </c>
      <c r="R28" s="24">
        <v>22.49</v>
      </c>
      <c r="S28" s="24">
        <v>4179.1000000000004</v>
      </c>
      <c r="T28" s="24">
        <v>77.55</v>
      </c>
      <c r="U28" s="24">
        <v>10518.93</v>
      </c>
      <c r="V28" s="24">
        <v>3.32</v>
      </c>
      <c r="W28" s="24">
        <v>0.49</v>
      </c>
      <c r="X28" s="24">
        <v>0.05</v>
      </c>
      <c r="Y28" s="24">
        <v>0.01</v>
      </c>
      <c r="Z28" s="24">
        <v>116.26</v>
      </c>
      <c r="AA28" s="24">
        <v>0</v>
      </c>
      <c r="AB28" s="24">
        <v>128832748.8</v>
      </c>
      <c r="AC28" s="24">
        <v>47028.63</v>
      </c>
      <c r="AD28" s="24"/>
      <c r="AE28" s="24">
        <v>26020.78</v>
      </c>
      <c r="AF28" s="24">
        <v>1.36</v>
      </c>
      <c r="AG28" s="24">
        <v>2.4</v>
      </c>
      <c r="AH28" s="24">
        <v>1.25</v>
      </c>
      <c r="AI28" s="24">
        <v>67657.94</v>
      </c>
      <c r="AJ28" s="24"/>
      <c r="AK28" s="24">
        <v>6977036.7699999996</v>
      </c>
      <c r="AL28" s="24">
        <v>7198590.4500000002</v>
      </c>
      <c r="AM28" s="24">
        <v>33995371.380000003</v>
      </c>
    </row>
    <row r="29" spans="1:39" x14ac:dyDescent="0.25">
      <c r="A29" s="18"/>
      <c r="B29" s="24">
        <v>25</v>
      </c>
      <c r="C29" s="24">
        <v>125</v>
      </c>
      <c r="D29" s="24">
        <v>210.15</v>
      </c>
      <c r="E29" s="24">
        <v>219.15</v>
      </c>
      <c r="F29" s="24">
        <v>9.8800000000000008</v>
      </c>
      <c r="G29" s="24">
        <v>8.2799999999999994</v>
      </c>
      <c r="H29" s="24">
        <v>0.66</v>
      </c>
      <c r="I29" s="24">
        <v>0.4</v>
      </c>
      <c r="J29" s="24">
        <v>0</v>
      </c>
      <c r="K29" s="24">
        <v>0</v>
      </c>
      <c r="L29" s="24">
        <v>18.82</v>
      </c>
      <c r="M29" s="24">
        <v>73.459999999999994</v>
      </c>
      <c r="N29" s="24">
        <v>5.66</v>
      </c>
      <c r="O29" s="24">
        <v>4.75</v>
      </c>
      <c r="P29" s="24">
        <v>133.88999999999999</v>
      </c>
      <c r="Q29" s="24">
        <v>22.52</v>
      </c>
      <c r="R29" s="24">
        <v>21.96</v>
      </c>
      <c r="S29" s="24">
        <v>3946.07</v>
      </c>
      <c r="T29" s="24">
        <v>78.760000000000005</v>
      </c>
      <c r="U29" s="24">
        <v>10816.64</v>
      </c>
      <c r="V29" s="24">
        <v>3.38</v>
      </c>
      <c r="W29" s="24">
        <v>0.35</v>
      </c>
      <c r="X29" s="24">
        <v>0.04</v>
      </c>
      <c r="Y29" s="24">
        <v>0.01</v>
      </c>
      <c r="Z29" s="24">
        <v>117.72</v>
      </c>
      <c r="AA29" s="24">
        <v>0</v>
      </c>
      <c r="AB29" s="24">
        <v>127909692.08</v>
      </c>
      <c r="AC29" s="24">
        <v>48958.35</v>
      </c>
      <c r="AD29" s="24"/>
      <c r="AE29" s="24">
        <v>24718.07</v>
      </c>
      <c r="AF29" s="24">
        <v>1.37</v>
      </c>
      <c r="AG29" s="24">
        <v>2.38</v>
      </c>
      <c r="AH29" s="24">
        <v>1.23</v>
      </c>
      <c r="AI29" s="24">
        <v>67337.87</v>
      </c>
      <c r="AJ29" s="24"/>
      <c r="AK29" s="24">
        <v>6862103.8600000003</v>
      </c>
      <c r="AL29" s="24">
        <v>7064128.4400000004</v>
      </c>
      <c r="AM29" s="24">
        <v>33461107.399999999</v>
      </c>
    </row>
    <row r="30" spans="1:39" x14ac:dyDescent="0.25">
      <c r="A30" s="18"/>
      <c r="B30" s="24">
        <v>26</v>
      </c>
      <c r="C30" s="24">
        <v>130</v>
      </c>
      <c r="D30" s="24">
        <v>210.41</v>
      </c>
      <c r="E30" s="24">
        <v>220.19</v>
      </c>
      <c r="F30" s="24">
        <v>9.8000000000000007</v>
      </c>
      <c r="G30" s="24">
        <v>8.41</v>
      </c>
      <c r="H30" s="24">
        <v>0.67</v>
      </c>
      <c r="I30" s="24">
        <v>0.44</v>
      </c>
      <c r="J30" s="24">
        <v>0</v>
      </c>
      <c r="K30" s="24">
        <v>0</v>
      </c>
      <c r="L30" s="24">
        <v>18.88</v>
      </c>
      <c r="M30" s="24">
        <v>73.34</v>
      </c>
      <c r="N30" s="24">
        <v>5.62</v>
      </c>
      <c r="O30" s="24">
        <v>4.7</v>
      </c>
      <c r="P30" s="24">
        <v>133.94</v>
      </c>
      <c r="Q30" s="24">
        <v>22.62</v>
      </c>
      <c r="R30" s="24">
        <v>22.05</v>
      </c>
      <c r="S30" s="24">
        <v>3888.78</v>
      </c>
      <c r="T30" s="24">
        <v>79.97</v>
      </c>
      <c r="U30" s="24">
        <v>10840.42</v>
      </c>
      <c r="V30" s="24">
        <v>3.44</v>
      </c>
      <c r="W30" s="24">
        <v>0.38</v>
      </c>
      <c r="X30" s="24">
        <v>0.04</v>
      </c>
      <c r="Y30" s="24">
        <v>0.01</v>
      </c>
      <c r="Z30" s="24">
        <v>119.63</v>
      </c>
      <c r="AA30" s="24">
        <v>0</v>
      </c>
      <c r="AB30" s="24">
        <v>126605214.58</v>
      </c>
      <c r="AC30" s="24">
        <v>56257.11</v>
      </c>
      <c r="AD30" s="24"/>
      <c r="AE30" s="24">
        <v>19578.03</v>
      </c>
      <c r="AF30" s="24">
        <v>1.22</v>
      </c>
      <c r="AG30" s="24">
        <v>2.31</v>
      </c>
      <c r="AH30" s="24">
        <v>1.1000000000000001</v>
      </c>
      <c r="AI30" s="24">
        <v>70063.42</v>
      </c>
      <c r="AJ30" s="24"/>
      <c r="AK30" s="24">
        <v>6804363.75</v>
      </c>
      <c r="AL30" s="24">
        <v>6988341.4100000001</v>
      </c>
      <c r="AM30" s="24">
        <v>33613493.200000003</v>
      </c>
    </row>
    <row r="31" spans="1:39" x14ac:dyDescent="0.25">
      <c r="A31" s="18"/>
      <c r="B31" s="24">
        <v>27</v>
      </c>
      <c r="C31" s="24">
        <v>135</v>
      </c>
      <c r="D31" s="24">
        <v>210.65</v>
      </c>
      <c r="E31" s="24">
        <v>221.16</v>
      </c>
      <c r="F31" s="24">
        <v>9.67</v>
      </c>
      <c r="G31" s="24">
        <v>8.6300000000000008</v>
      </c>
      <c r="H31" s="24">
        <v>0.67</v>
      </c>
      <c r="I31" s="24">
        <v>0.28999999999999998</v>
      </c>
      <c r="J31" s="24">
        <v>0</v>
      </c>
      <c r="K31" s="24">
        <v>0</v>
      </c>
      <c r="L31" s="24">
        <v>18.97</v>
      </c>
      <c r="M31" s="24">
        <v>74.64</v>
      </c>
      <c r="N31" s="24">
        <v>5.62</v>
      </c>
      <c r="O31" s="24">
        <v>4.71</v>
      </c>
      <c r="P31" s="24">
        <v>133.91999999999999</v>
      </c>
      <c r="Q31" s="24">
        <v>22.73</v>
      </c>
      <c r="R31" s="24">
        <v>22.21</v>
      </c>
      <c r="S31" s="24">
        <v>3829.86</v>
      </c>
      <c r="T31" s="24">
        <v>81.09</v>
      </c>
      <c r="U31" s="24">
        <v>11360.93</v>
      </c>
      <c r="V31" s="24">
        <v>3.5</v>
      </c>
      <c r="W31" s="24">
        <v>0.26</v>
      </c>
      <c r="X31" s="24">
        <v>0.03</v>
      </c>
      <c r="Y31" s="24">
        <v>0.01</v>
      </c>
      <c r="Z31" s="24">
        <v>120.49</v>
      </c>
      <c r="AA31" s="24">
        <v>0</v>
      </c>
      <c r="AB31" s="24">
        <v>126839489.25</v>
      </c>
      <c r="AC31" s="24">
        <v>47495.3</v>
      </c>
      <c r="AD31" s="24"/>
      <c r="AE31" s="24">
        <v>30244.21</v>
      </c>
      <c r="AF31" s="24">
        <v>1.17</v>
      </c>
      <c r="AG31" s="24">
        <v>2.34</v>
      </c>
      <c r="AH31" s="24">
        <v>1.08</v>
      </c>
      <c r="AI31" s="24">
        <v>72492.740000000005</v>
      </c>
      <c r="AJ31" s="24"/>
      <c r="AK31" s="24">
        <v>6826501.8300000001</v>
      </c>
      <c r="AL31" s="24">
        <v>6993463.9900000002</v>
      </c>
      <c r="AM31" s="24">
        <v>33780268.25</v>
      </c>
    </row>
    <row r="32" spans="1:39" x14ac:dyDescent="0.25">
      <c r="A32" s="18"/>
      <c r="B32" s="24">
        <v>28</v>
      </c>
      <c r="C32" s="24">
        <v>140</v>
      </c>
      <c r="D32" s="24">
        <v>210.83</v>
      </c>
      <c r="E32" s="24">
        <v>222.02</v>
      </c>
      <c r="F32" s="24">
        <v>9.98</v>
      </c>
      <c r="G32" s="24">
        <v>8.33</v>
      </c>
      <c r="H32" s="24">
        <v>0.67</v>
      </c>
      <c r="I32" s="24">
        <v>0.53</v>
      </c>
      <c r="J32" s="24">
        <v>0</v>
      </c>
      <c r="K32" s="24">
        <v>0</v>
      </c>
      <c r="L32" s="24">
        <v>18.97</v>
      </c>
      <c r="M32" s="24">
        <v>75.67</v>
      </c>
      <c r="N32" s="24">
        <v>5.62</v>
      </c>
      <c r="O32" s="24">
        <v>4.71</v>
      </c>
      <c r="P32" s="24">
        <v>133.86000000000001</v>
      </c>
      <c r="Q32" s="24">
        <v>22.61</v>
      </c>
      <c r="R32" s="24">
        <v>22.13</v>
      </c>
      <c r="S32" s="24">
        <v>4072.7</v>
      </c>
      <c r="T32" s="24">
        <v>82.03</v>
      </c>
      <c r="U32" s="24">
        <v>10857.75</v>
      </c>
      <c r="V32" s="24">
        <v>3.54</v>
      </c>
      <c r="W32" s="24">
        <v>0.46</v>
      </c>
      <c r="X32" s="24">
        <v>0.05</v>
      </c>
      <c r="Y32" s="24">
        <v>0.01</v>
      </c>
      <c r="Z32" s="24">
        <v>120.8</v>
      </c>
      <c r="AA32" s="24">
        <v>0</v>
      </c>
      <c r="AB32" s="24">
        <v>127830878.79000001</v>
      </c>
      <c r="AC32" s="24">
        <v>49406.66</v>
      </c>
      <c r="AD32" s="24"/>
      <c r="AE32" s="24">
        <v>26693.1</v>
      </c>
      <c r="AF32" s="24">
        <v>1.36</v>
      </c>
      <c r="AG32" s="24">
        <v>2.38</v>
      </c>
      <c r="AH32" s="24">
        <v>1.28</v>
      </c>
      <c r="AI32" s="24">
        <v>69567.39</v>
      </c>
      <c r="AJ32" s="24"/>
      <c r="AK32" s="24">
        <v>6846123.5599999996</v>
      </c>
      <c r="AL32" s="24">
        <v>6996900.6900000004</v>
      </c>
      <c r="AM32" s="24">
        <v>33600069.710000001</v>
      </c>
    </row>
    <row r="33" spans="1:39" x14ac:dyDescent="0.25">
      <c r="A33" s="18"/>
      <c r="B33" s="24">
        <v>29</v>
      </c>
      <c r="C33" s="24">
        <v>145</v>
      </c>
      <c r="D33" s="24">
        <v>211.02</v>
      </c>
      <c r="E33" s="24">
        <v>222.88</v>
      </c>
      <c r="F33" s="24">
        <v>10.41</v>
      </c>
      <c r="G33" s="24">
        <v>7.83</v>
      </c>
      <c r="H33" s="24">
        <v>0.65</v>
      </c>
      <c r="I33" s="24">
        <v>0.44</v>
      </c>
      <c r="J33" s="24">
        <v>0</v>
      </c>
      <c r="K33" s="24">
        <v>0</v>
      </c>
      <c r="L33" s="24">
        <v>18.89</v>
      </c>
      <c r="M33" s="24">
        <v>75.64</v>
      </c>
      <c r="N33" s="24">
        <v>5.6</v>
      </c>
      <c r="O33" s="24">
        <v>4.68</v>
      </c>
      <c r="P33" s="24">
        <v>133.84</v>
      </c>
      <c r="Q33" s="24">
        <v>22.39</v>
      </c>
      <c r="R33" s="24">
        <v>21.9</v>
      </c>
      <c r="S33" s="24">
        <v>4274.54</v>
      </c>
      <c r="T33" s="24">
        <v>83.02</v>
      </c>
      <c r="U33" s="24">
        <v>10993.74</v>
      </c>
      <c r="V33" s="24">
        <v>3.57</v>
      </c>
      <c r="W33" s="24">
        <v>0.39</v>
      </c>
      <c r="X33" s="24">
        <v>0.04</v>
      </c>
      <c r="Y33" s="24">
        <v>0.01</v>
      </c>
      <c r="Z33" s="24">
        <v>122.84</v>
      </c>
      <c r="AA33" s="24">
        <v>0</v>
      </c>
      <c r="AB33" s="24">
        <v>126188416.04000001</v>
      </c>
      <c r="AC33" s="24">
        <v>40734.910000000003</v>
      </c>
      <c r="AD33" s="24"/>
      <c r="AE33" s="24">
        <v>28604.61</v>
      </c>
      <c r="AF33" s="24">
        <v>1.28</v>
      </c>
      <c r="AG33" s="24">
        <v>2.27</v>
      </c>
      <c r="AH33" s="24">
        <v>1.25</v>
      </c>
      <c r="AI33" s="24">
        <v>64456.59</v>
      </c>
      <c r="AJ33" s="24"/>
      <c r="AK33" s="24">
        <v>6827008.54</v>
      </c>
      <c r="AL33" s="24">
        <v>6962166.1600000001</v>
      </c>
      <c r="AM33" s="24">
        <v>33267898.010000002</v>
      </c>
    </row>
    <row r="34" spans="1:39" x14ac:dyDescent="0.25">
      <c r="A34" s="18"/>
      <c r="B34" s="24">
        <v>30</v>
      </c>
      <c r="C34" s="24">
        <v>150</v>
      </c>
      <c r="D34" s="24">
        <v>211.38</v>
      </c>
      <c r="E34" s="24">
        <v>224.08</v>
      </c>
      <c r="F34" s="24">
        <v>10.73</v>
      </c>
      <c r="G34" s="24">
        <v>7.74</v>
      </c>
      <c r="H34" s="24">
        <v>0.65</v>
      </c>
      <c r="I34" s="24">
        <v>0.39</v>
      </c>
      <c r="J34" s="24">
        <v>0</v>
      </c>
      <c r="K34" s="24">
        <v>0</v>
      </c>
      <c r="L34" s="24">
        <v>19.13</v>
      </c>
      <c r="M34" s="24">
        <v>76.3</v>
      </c>
      <c r="N34" s="24">
        <v>5.63</v>
      </c>
      <c r="O34" s="24">
        <v>4.71</v>
      </c>
      <c r="P34" s="24">
        <v>133.87</v>
      </c>
      <c r="Q34" s="24">
        <v>22.68</v>
      </c>
      <c r="R34" s="24">
        <v>22.24</v>
      </c>
      <c r="S34" s="24">
        <v>4331.4799999999996</v>
      </c>
      <c r="T34" s="24">
        <v>84.33</v>
      </c>
      <c r="U34" s="24">
        <v>10641.5</v>
      </c>
      <c r="V34" s="24">
        <v>3.61</v>
      </c>
      <c r="W34" s="24">
        <v>0.34</v>
      </c>
      <c r="X34" s="24">
        <v>0.04</v>
      </c>
      <c r="Y34" s="24">
        <v>0.01</v>
      </c>
      <c r="Z34" s="24">
        <v>125.01</v>
      </c>
      <c r="AA34" s="24">
        <v>0</v>
      </c>
      <c r="AB34" s="24">
        <v>124816935.26000001</v>
      </c>
      <c r="AC34" s="24">
        <v>46702.39</v>
      </c>
      <c r="AD34" s="24"/>
      <c r="AE34" s="24">
        <v>27583.08</v>
      </c>
      <c r="AF34" s="24">
        <v>1.1299999999999999</v>
      </c>
      <c r="AG34" s="24">
        <v>2.19</v>
      </c>
      <c r="AH34" s="24">
        <v>1.1100000000000001</v>
      </c>
      <c r="AI34" s="24">
        <v>66450.11</v>
      </c>
      <c r="AJ34" s="24"/>
      <c r="AK34" s="24">
        <v>6876440.8899999997</v>
      </c>
      <c r="AL34" s="24">
        <v>6997131.3799999999</v>
      </c>
      <c r="AM34" s="24">
        <v>33712367.770000003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A5E32-5E31-4E36-B324-5280976F2B1E}">
  <sheetPr>
    <tabColor theme="5" tint="0.79998168889431442"/>
  </sheetPr>
  <dimension ref="A1:AM34"/>
  <sheetViews>
    <sheetView zoomScale="70" zoomScaleNormal="70" workbookViewId="0">
      <selection activeCell="M2" sqref="M2"/>
    </sheetView>
  </sheetViews>
  <sheetFormatPr defaultRowHeight="15" x14ac:dyDescent="0.25"/>
  <cols>
    <col min="12" max="12" width="11.28515625" bestFit="1" customWidth="1"/>
  </cols>
  <sheetData>
    <row r="1" spans="1:39" s="25" customFormat="1" x14ac:dyDescent="0.25"/>
    <row r="2" spans="1:39" s="25" customFormat="1" x14ac:dyDescent="0.25">
      <c r="M2" s="25">
        <f>AVERAGE(M4:M34)</f>
        <v>77.122580645161293</v>
      </c>
    </row>
    <row r="3" spans="1:39" s="97" customFormat="1" ht="120" x14ac:dyDescent="0.25">
      <c r="A3" s="353"/>
      <c r="B3" s="353" t="s">
        <v>16</v>
      </c>
      <c r="C3" s="353" t="s">
        <v>0</v>
      </c>
      <c r="D3" s="353" t="s">
        <v>17</v>
      </c>
      <c r="E3" s="353" t="s">
        <v>418</v>
      </c>
      <c r="F3" s="353" t="s">
        <v>432</v>
      </c>
      <c r="G3" s="353" t="s">
        <v>433</v>
      </c>
      <c r="H3" s="353" t="s">
        <v>434</v>
      </c>
      <c r="I3" s="353" t="s">
        <v>429</v>
      </c>
      <c r="J3" s="353" t="s">
        <v>430</v>
      </c>
      <c r="K3" s="353" t="s">
        <v>431</v>
      </c>
      <c r="L3" s="353" t="s">
        <v>419</v>
      </c>
      <c r="M3" s="353" t="s">
        <v>420</v>
      </c>
      <c r="N3" s="353" t="s">
        <v>422</v>
      </c>
      <c r="O3" s="353" t="s">
        <v>421</v>
      </c>
      <c r="P3" s="353" t="s">
        <v>423</v>
      </c>
      <c r="Q3" s="353" t="s">
        <v>424</v>
      </c>
      <c r="R3" s="353" t="s">
        <v>425</v>
      </c>
      <c r="S3" s="353" t="s">
        <v>18</v>
      </c>
      <c r="T3" s="353" t="s">
        <v>435</v>
      </c>
      <c r="U3" s="353" t="s">
        <v>436</v>
      </c>
      <c r="V3" s="353" t="s">
        <v>426</v>
      </c>
      <c r="W3" s="353" t="s">
        <v>427</v>
      </c>
      <c r="X3" s="353" t="s">
        <v>437</v>
      </c>
      <c r="Y3" s="353" t="s">
        <v>428</v>
      </c>
      <c r="Z3" s="353" t="s">
        <v>69</v>
      </c>
      <c r="AA3" s="353" t="s">
        <v>438</v>
      </c>
      <c r="AB3" s="353" t="s">
        <v>439</v>
      </c>
      <c r="AC3" s="353" t="s">
        <v>70</v>
      </c>
      <c r="AD3" s="353" t="s">
        <v>71</v>
      </c>
      <c r="AE3" s="353" t="s">
        <v>440</v>
      </c>
      <c r="AF3" s="353" t="s">
        <v>441</v>
      </c>
      <c r="AG3" s="353" t="s">
        <v>442</v>
      </c>
      <c r="AH3" s="353" t="s">
        <v>443</v>
      </c>
      <c r="AI3" s="353" t="s">
        <v>444</v>
      </c>
      <c r="AJ3" s="353" t="s">
        <v>445</v>
      </c>
      <c r="AK3" s="353" t="s">
        <v>446</v>
      </c>
      <c r="AL3" s="353" t="s">
        <v>448</v>
      </c>
      <c r="AM3" s="353" t="s">
        <v>447</v>
      </c>
    </row>
    <row r="4" spans="1:39" x14ac:dyDescent="0.25">
      <c r="A4" s="18"/>
      <c r="B4" s="24">
        <v>0</v>
      </c>
      <c r="C4" s="24">
        <v>0</v>
      </c>
      <c r="D4" s="24">
        <v>187.25</v>
      </c>
      <c r="E4" s="24">
        <v>149.63999999999999</v>
      </c>
      <c r="F4" s="24">
        <v>2.77</v>
      </c>
      <c r="G4" s="24">
        <v>4.33</v>
      </c>
      <c r="H4" s="24">
        <v>0.28999999999999998</v>
      </c>
      <c r="I4" s="24">
        <v>0.08</v>
      </c>
      <c r="J4" s="24">
        <v>0</v>
      </c>
      <c r="K4" s="24">
        <v>0</v>
      </c>
      <c r="L4" s="24">
        <v>7.4</v>
      </c>
      <c r="M4" s="24">
        <v>59.73</v>
      </c>
      <c r="N4" s="24"/>
      <c r="O4" s="24"/>
      <c r="P4" s="24">
        <v>132.86000000000001</v>
      </c>
      <c r="Q4" s="24">
        <v>9.69</v>
      </c>
      <c r="R4" s="24">
        <v>8.5</v>
      </c>
      <c r="S4" s="24">
        <v>715.7</v>
      </c>
      <c r="T4" s="24">
        <v>51.7</v>
      </c>
      <c r="U4" s="24">
        <v>11107.06</v>
      </c>
      <c r="V4" s="24">
        <v>1.26</v>
      </c>
      <c r="W4" s="24">
        <v>7.0000000000000007E-2</v>
      </c>
      <c r="X4" s="24">
        <v>0.01</v>
      </c>
      <c r="Y4" s="24">
        <v>0.01</v>
      </c>
      <c r="Z4" s="24">
        <v>75.58</v>
      </c>
      <c r="AA4" s="24">
        <v>4034146.99</v>
      </c>
      <c r="AB4" s="24">
        <v>72908741.519999996</v>
      </c>
      <c r="AC4" s="24">
        <v>52230.400000000001</v>
      </c>
      <c r="AD4" s="24"/>
      <c r="AE4" s="24">
        <v>24293.27</v>
      </c>
      <c r="AF4" s="24">
        <v>0.46</v>
      </c>
      <c r="AG4" s="24">
        <v>1.1399999999999999</v>
      </c>
      <c r="AH4" s="24">
        <v>0.08</v>
      </c>
      <c r="AI4" s="24">
        <v>9045.82</v>
      </c>
      <c r="AJ4" s="24"/>
      <c r="AK4" s="24"/>
      <c r="AL4" s="24"/>
      <c r="AM4" s="24">
        <v>14403016.699999999</v>
      </c>
    </row>
    <row r="5" spans="1:39" x14ac:dyDescent="0.25">
      <c r="A5" s="18"/>
      <c r="B5" s="24">
        <v>1</v>
      </c>
      <c r="C5" s="24">
        <v>5</v>
      </c>
      <c r="D5" s="24">
        <v>191.17</v>
      </c>
      <c r="E5" s="24">
        <v>166.78</v>
      </c>
      <c r="F5" s="24">
        <v>3.71</v>
      </c>
      <c r="G5" s="24">
        <v>3.93</v>
      </c>
      <c r="H5" s="24">
        <v>0.28999999999999998</v>
      </c>
      <c r="I5" s="24">
        <v>0.12</v>
      </c>
      <c r="J5" s="24">
        <v>0</v>
      </c>
      <c r="K5" s="24">
        <v>0</v>
      </c>
      <c r="L5" s="24">
        <v>7.93</v>
      </c>
      <c r="M5" s="24">
        <v>63.44</v>
      </c>
      <c r="N5" s="24">
        <v>6.02</v>
      </c>
      <c r="O5" s="24">
        <v>5.4</v>
      </c>
      <c r="P5" s="24">
        <v>131.31</v>
      </c>
      <c r="Q5" s="24">
        <v>9.8699999999999992</v>
      </c>
      <c r="R5" s="24">
        <v>9.23</v>
      </c>
      <c r="S5" s="24">
        <v>1441.22</v>
      </c>
      <c r="T5" s="24">
        <v>56.1</v>
      </c>
      <c r="U5" s="24">
        <v>11354.25</v>
      </c>
      <c r="V5" s="24">
        <v>1.48</v>
      </c>
      <c r="W5" s="24">
        <v>0.1</v>
      </c>
      <c r="X5" s="24">
        <v>0.01</v>
      </c>
      <c r="Y5" s="24">
        <v>0</v>
      </c>
      <c r="Z5" s="24">
        <v>84.14</v>
      </c>
      <c r="AA5" s="24">
        <v>4870597.45</v>
      </c>
      <c r="AB5" s="24">
        <v>82692906.340000004</v>
      </c>
      <c r="AC5" s="24">
        <v>16590.849999999999</v>
      </c>
      <c r="AD5" s="24"/>
      <c r="AE5" s="24">
        <v>13211.29</v>
      </c>
      <c r="AF5" s="24">
        <v>0.52</v>
      </c>
      <c r="AG5" s="24">
        <v>1.08</v>
      </c>
      <c r="AH5" s="24">
        <v>0.27</v>
      </c>
      <c r="AI5" s="24">
        <v>27481.89</v>
      </c>
      <c r="AJ5" s="24"/>
      <c r="AK5" s="24">
        <v>6154777.8600000003</v>
      </c>
      <c r="AL5" s="24">
        <v>8025000.9900000002</v>
      </c>
      <c r="AM5" s="24">
        <v>14674669.25</v>
      </c>
    </row>
    <row r="6" spans="1:39" x14ac:dyDescent="0.25">
      <c r="A6" s="18"/>
      <c r="B6" s="24">
        <v>2</v>
      </c>
      <c r="C6" s="24">
        <v>10</v>
      </c>
      <c r="D6" s="24">
        <v>195.73</v>
      </c>
      <c r="E6" s="24">
        <v>184.15</v>
      </c>
      <c r="F6" s="24">
        <v>5.8</v>
      </c>
      <c r="G6" s="24">
        <v>5.6</v>
      </c>
      <c r="H6" s="24">
        <v>0.43</v>
      </c>
      <c r="I6" s="24">
        <v>0.25</v>
      </c>
      <c r="J6" s="24">
        <v>0</v>
      </c>
      <c r="K6" s="24">
        <v>0</v>
      </c>
      <c r="L6" s="24">
        <v>11.83</v>
      </c>
      <c r="M6" s="24">
        <v>66.45</v>
      </c>
      <c r="N6" s="24">
        <v>6.15</v>
      </c>
      <c r="O6" s="24">
        <v>5.45</v>
      </c>
      <c r="P6" s="24">
        <v>130.25</v>
      </c>
      <c r="Q6" s="24">
        <v>14.32</v>
      </c>
      <c r="R6" s="24">
        <v>13.79</v>
      </c>
      <c r="S6" s="24">
        <v>2296.96</v>
      </c>
      <c r="T6" s="24">
        <v>59.69</v>
      </c>
      <c r="U6" s="24">
        <v>10785.73</v>
      </c>
      <c r="V6" s="24">
        <v>1.72</v>
      </c>
      <c r="W6" s="24">
        <v>0.22</v>
      </c>
      <c r="X6" s="24">
        <v>0.02</v>
      </c>
      <c r="Y6" s="24">
        <v>0.01</v>
      </c>
      <c r="Z6" s="24">
        <v>92.45</v>
      </c>
      <c r="AA6" s="24">
        <v>5750519.3399999999</v>
      </c>
      <c r="AB6" s="24">
        <v>92097307.459999993</v>
      </c>
      <c r="AC6" s="24">
        <v>32828.17</v>
      </c>
      <c r="AD6" s="24"/>
      <c r="AE6" s="24">
        <v>23756.59</v>
      </c>
      <c r="AF6" s="24">
        <v>0.89</v>
      </c>
      <c r="AG6" s="24">
        <v>1.63</v>
      </c>
      <c r="AH6" s="24">
        <v>0.64</v>
      </c>
      <c r="AI6" s="24">
        <v>51899.49</v>
      </c>
      <c r="AJ6" s="24"/>
      <c r="AK6" s="24">
        <v>6296664.2699999996</v>
      </c>
      <c r="AL6" s="24">
        <v>8096176.2999999998</v>
      </c>
      <c r="AM6" s="24">
        <v>21282656.390000001</v>
      </c>
    </row>
    <row r="7" spans="1:39" x14ac:dyDescent="0.25">
      <c r="A7" s="18"/>
      <c r="B7" s="24">
        <v>3</v>
      </c>
      <c r="C7" s="24">
        <v>15</v>
      </c>
      <c r="D7" s="24">
        <v>199.33</v>
      </c>
      <c r="E7" s="24">
        <v>196.33</v>
      </c>
      <c r="F7" s="24">
        <v>7.33</v>
      </c>
      <c r="G7" s="24">
        <v>6.36</v>
      </c>
      <c r="H7" s="24">
        <v>0.5</v>
      </c>
      <c r="I7" s="24">
        <v>0.18</v>
      </c>
      <c r="J7" s="24">
        <v>0</v>
      </c>
      <c r="K7" s="24">
        <v>0</v>
      </c>
      <c r="L7" s="24">
        <v>14.19</v>
      </c>
      <c r="M7" s="24">
        <v>68.42</v>
      </c>
      <c r="N7" s="24">
        <v>6.07</v>
      </c>
      <c r="O7" s="24">
        <v>5.3</v>
      </c>
      <c r="P7" s="24">
        <v>129.99</v>
      </c>
      <c r="Q7" s="24">
        <v>17.420000000000002</v>
      </c>
      <c r="R7" s="24">
        <v>16.510000000000002</v>
      </c>
      <c r="S7" s="24">
        <v>2820.6</v>
      </c>
      <c r="T7" s="24">
        <v>62.01</v>
      </c>
      <c r="U7" s="24">
        <v>11154.23</v>
      </c>
      <c r="V7" s="24">
        <v>1.96</v>
      </c>
      <c r="W7" s="24">
        <v>0.16</v>
      </c>
      <c r="X7" s="24">
        <v>0.02</v>
      </c>
      <c r="Y7" s="24">
        <v>0</v>
      </c>
      <c r="Z7" s="24">
        <v>98.5</v>
      </c>
      <c r="AA7" s="24">
        <v>6183825.2999999998</v>
      </c>
      <c r="AB7" s="24">
        <v>97957413.560000002</v>
      </c>
      <c r="AC7" s="24">
        <v>45685.15</v>
      </c>
      <c r="AD7" s="24"/>
      <c r="AE7" s="24">
        <v>22194.07</v>
      </c>
      <c r="AF7" s="24">
        <v>0.83</v>
      </c>
      <c r="AG7" s="24">
        <v>1.78</v>
      </c>
      <c r="AH7" s="24">
        <v>0.6</v>
      </c>
      <c r="AI7" s="24">
        <v>61632.13</v>
      </c>
      <c r="AJ7" s="24"/>
      <c r="AK7" s="24">
        <v>6156691.25</v>
      </c>
      <c r="AL7" s="24">
        <v>7872691.5099999998</v>
      </c>
      <c r="AM7" s="24">
        <v>25887042.649999999</v>
      </c>
    </row>
    <row r="8" spans="1:39" x14ac:dyDescent="0.25">
      <c r="A8" s="18"/>
      <c r="B8" s="24">
        <v>4</v>
      </c>
      <c r="C8" s="24">
        <v>20</v>
      </c>
      <c r="D8" s="24">
        <v>202.33</v>
      </c>
      <c r="E8" s="24">
        <v>205.07</v>
      </c>
      <c r="F8" s="24">
        <v>7.5</v>
      </c>
      <c r="G8" s="24">
        <v>7.74</v>
      </c>
      <c r="H8" s="24">
        <v>0.57999999999999996</v>
      </c>
      <c r="I8" s="24">
        <v>0.12</v>
      </c>
      <c r="J8" s="24">
        <v>0</v>
      </c>
      <c r="K8" s="24">
        <v>0</v>
      </c>
      <c r="L8" s="24">
        <v>15.82</v>
      </c>
      <c r="M8" s="24">
        <v>66.150000000000006</v>
      </c>
      <c r="N8" s="24">
        <v>6.05</v>
      </c>
      <c r="O8" s="24">
        <v>5.22</v>
      </c>
      <c r="P8" s="24">
        <v>130.16999999999999</v>
      </c>
      <c r="Q8" s="24">
        <v>18.97</v>
      </c>
      <c r="R8" s="24">
        <v>18.399999999999999</v>
      </c>
      <c r="S8" s="24">
        <v>3206.94</v>
      </c>
      <c r="T8" s="24">
        <v>63.74</v>
      </c>
      <c r="U8" s="24">
        <v>10597.47</v>
      </c>
      <c r="V8" s="24">
        <v>2.2000000000000002</v>
      </c>
      <c r="W8" s="24">
        <v>0.11</v>
      </c>
      <c r="X8" s="24">
        <v>0.01</v>
      </c>
      <c r="Y8" s="24">
        <v>0</v>
      </c>
      <c r="Z8" s="24">
        <v>101.61</v>
      </c>
      <c r="AA8" s="24">
        <v>5976051.6500000004</v>
      </c>
      <c r="AB8" s="24">
        <v>104136130.98</v>
      </c>
      <c r="AC8" s="24">
        <v>46134.51</v>
      </c>
      <c r="AD8" s="24"/>
      <c r="AE8" s="24">
        <v>25028.85</v>
      </c>
      <c r="AF8" s="24">
        <v>0.95</v>
      </c>
      <c r="AG8" s="24">
        <v>1.98</v>
      </c>
      <c r="AH8" s="24">
        <v>0.66</v>
      </c>
      <c r="AI8" s="24">
        <v>64496.22</v>
      </c>
      <c r="AJ8" s="24"/>
      <c r="AK8" s="24">
        <v>6139916.2699999996</v>
      </c>
      <c r="AL8" s="24">
        <v>7764156.6900000004</v>
      </c>
      <c r="AM8" s="24">
        <v>28189053.760000002</v>
      </c>
    </row>
    <row r="9" spans="1:39" x14ac:dyDescent="0.25">
      <c r="A9" s="18"/>
      <c r="B9" s="24">
        <v>5</v>
      </c>
      <c r="C9" s="24">
        <v>25</v>
      </c>
      <c r="D9" s="24">
        <v>204.85</v>
      </c>
      <c r="E9" s="24">
        <v>211.75</v>
      </c>
      <c r="F9" s="24">
        <v>8.4600000000000009</v>
      </c>
      <c r="G9" s="24">
        <v>7.8</v>
      </c>
      <c r="H9" s="24">
        <v>0.6</v>
      </c>
      <c r="I9" s="24">
        <v>0.27</v>
      </c>
      <c r="J9" s="24">
        <v>0</v>
      </c>
      <c r="K9" s="24">
        <v>0</v>
      </c>
      <c r="L9" s="24">
        <v>16.86</v>
      </c>
      <c r="M9" s="24">
        <v>66.89</v>
      </c>
      <c r="N9" s="24">
        <v>5.99</v>
      </c>
      <c r="O9" s="24">
        <v>5.12</v>
      </c>
      <c r="P9" s="24">
        <v>130.47</v>
      </c>
      <c r="Q9" s="24">
        <v>19.920000000000002</v>
      </c>
      <c r="R9" s="24">
        <v>19.52</v>
      </c>
      <c r="S9" s="24">
        <v>3765.38</v>
      </c>
      <c r="T9" s="24">
        <v>65.41</v>
      </c>
      <c r="U9" s="24">
        <v>11410.85</v>
      </c>
      <c r="V9" s="24">
        <v>2.42</v>
      </c>
      <c r="W9" s="24">
        <v>0.24</v>
      </c>
      <c r="X9" s="24">
        <v>0.02</v>
      </c>
      <c r="Y9" s="24">
        <v>0.01</v>
      </c>
      <c r="Z9" s="24">
        <v>105.01</v>
      </c>
      <c r="AA9" s="24">
        <v>4810449.22</v>
      </c>
      <c r="AB9" s="24">
        <v>109262740.89</v>
      </c>
      <c r="AC9" s="24">
        <v>39371.879999999997</v>
      </c>
      <c r="AD9" s="24"/>
      <c r="AE9" s="24">
        <v>25314.03</v>
      </c>
      <c r="AF9" s="24">
        <v>0.98</v>
      </c>
      <c r="AG9" s="24">
        <v>1.98</v>
      </c>
      <c r="AH9" s="24">
        <v>0.71</v>
      </c>
      <c r="AI9" s="24">
        <v>58979.89</v>
      </c>
      <c r="AJ9" s="24"/>
      <c r="AK9" s="24">
        <v>6072471.8700000001</v>
      </c>
      <c r="AL9" s="24">
        <v>7613654.46</v>
      </c>
      <c r="AM9" s="24">
        <v>29602303.530000001</v>
      </c>
    </row>
    <row r="10" spans="1:39" x14ac:dyDescent="0.25">
      <c r="A10" s="18"/>
      <c r="B10" s="24">
        <v>6</v>
      </c>
      <c r="C10" s="24">
        <v>30</v>
      </c>
      <c r="D10" s="24">
        <v>206.87</v>
      </c>
      <c r="E10" s="24">
        <v>216.8</v>
      </c>
      <c r="F10" s="24">
        <v>8.8699999999999992</v>
      </c>
      <c r="G10" s="24">
        <v>7.32</v>
      </c>
      <c r="H10" s="24">
        <v>0.59</v>
      </c>
      <c r="I10" s="24">
        <v>0.16</v>
      </c>
      <c r="J10" s="24">
        <v>0</v>
      </c>
      <c r="K10" s="24">
        <v>0</v>
      </c>
      <c r="L10" s="24">
        <v>16.78</v>
      </c>
      <c r="M10" s="24">
        <v>67.12</v>
      </c>
      <c r="N10" s="24">
        <v>5.88</v>
      </c>
      <c r="O10" s="24">
        <v>4.99</v>
      </c>
      <c r="P10" s="24">
        <v>130.68</v>
      </c>
      <c r="Q10" s="24">
        <v>19.68</v>
      </c>
      <c r="R10" s="24">
        <v>19.32</v>
      </c>
      <c r="S10" s="24">
        <v>3920.71</v>
      </c>
      <c r="T10" s="24">
        <v>67.38</v>
      </c>
      <c r="U10" s="24">
        <v>10789.95</v>
      </c>
      <c r="V10" s="24">
        <v>2.62</v>
      </c>
      <c r="W10" s="24">
        <v>0.14000000000000001</v>
      </c>
      <c r="X10" s="24">
        <v>0.02</v>
      </c>
      <c r="Y10" s="24">
        <v>0.01</v>
      </c>
      <c r="Z10" s="24">
        <v>107.75</v>
      </c>
      <c r="AA10" s="24">
        <v>3558111.76</v>
      </c>
      <c r="AB10" s="24">
        <v>113326822.42</v>
      </c>
      <c r="AC10" s="24">
        <v>39424.49</v>
      </c>
      <c r="AD10" s="24"/>
      <c r="AE10" s="24">
        <v>27788.91</v>
      </c>
      <c r="AF10" s="24">
        <v>0.81</v>
      </c>
      <c r="AG10" s="24">
        <v>1.79</v>
      </c>
      <c r="AH10" s="24">
        <v>0.63</v>
      </c>
      <c r="AI10" s="24">
        <v>61747.28</v>
      </c>
      <c r="AJ10" s="24"/>
      <c r="AK10" s="24">
        <v>5957740.1200000001</v>
      </c>
      <c r="AL10" s="24">
        <v>7412044.4699999997</v>
      </c>
      <c r="AM10" s="24">
        <v>29245198.620000001</v>
      </c>
    </row>
    <row r="11" spans="1:39" x14ac:dyDescent="0.25">
      <c r="A11" s="18"/>
      <c r="B11" s="24">
        <v>7</v>
      </c>
      <c r="C11" s="24">
        <v>35</v>
      </c>
      <c r="D11" s="24">
        <v>208.79</v>
      </c>
      <c r="E11" s="24">
        <v>221.57</v>
      </c>
      <c r="F11" s="24">
        <v>8.17</v>
      </c>
      <c r="G11" s="24">
        <v>7.74</v>
      </c>
      <c r="H11" s="24">
        <v>0.59</v>
      </c>
      <c r="I11" s="24">
        <v>0.26</v>
      </c>
      <c r="J11" s="24">
        <v>0</v>
      </c>
      <c r="K11" s="24">
        <v>0</v>
      </c>
      <c r="L11" s="24">
        <v>16.510000000000002</v>
      </c>
      <c r="M11" s="24">
        <v>67.959999999999994</v>
      </c>
      <c r="N11" s="24">
        <v>5.8</v>
      </c>
      <c r="O11" s="24">
        <v>4.88</v>
      </c>
      <c r="P11" s="24">
        <v>130.87</v>
      </c>
      <c r="Q11" s="24">
        <v>19.52</v>
      </c>
      <c r="R11" s="24">
        <v>19.11</v>
      </c>
      <c r="S11" s="24">
        <v>3731.58</v>
      </c>
      <c r="T11" s="24">
        <v>69.23</v>
      </c>
      <c r="U11" s="24">
        <v>11419.85</v>
      </c>
      <c r="V11" s="24">
        <v>2.8</v>
      </c>
      <c r="W11" s="24">
        <v>0.23</v>
      </c>
      <c r="X11" s="24">
        <v>0.03</v>
      </c>
      <c r="Y11" s="24">
        <v>0.01</v>
      </c>
      <c r="Z11" s="24">
        <v>109.64</v>
      </c>
      <c r="AA11" s="24">
        <v>2867054.91</v>
      </c>
      <c r="AB11" s="24">
        <v>118766298.43000001</v>
      </c>
      <c r="AC11" s="24">
        <v>39398.07</v>
      </c>
      <c r="AD11" s="24"/>
      <c r="AE11" s="24">
        <v>18838.330000000002</v>
      </c>
      <c r="AF11" s="24">
        <v>0.89</v>
      </c>
      <c r="AG11" s="24">
        <v>1.81</v>
      </c>
      <c r="AH11" s="24">
        <v>0.63</v>
      </c>
      <c r="AI11" s="24">
        <v>54484.46</v>
      </c>
      <c r="AJ11" s="24"/>
      <c r="AK11" s="24">
        <v>5890434.3899999997</v>
      </c>
      <c r="AL11" s="24">
        <v>7255397.4199999999</v>
      </c>
      <c r="AM11" s="24">
        <v>29006388.93</v>
      </c>
    </row>
    <row r="12" spans="1:39" x14ac:dyDescent="0.25">
      <c r="A12" s="18"/>
      <c r="B12" s="24">
        <v>8</v>
      </c>
      <c r="C12" s="24">
        <v>40</v>
      </c>
      <c r="D12" s="24">
        <v>210.6</v>
      </c>
      <c r="E12" s="24">
        <v>226.22</v>
      </c>
      <c r="F12" s="24">
        <v>8.6</v>
      </c>
      <c r="G12" s="24">
        <v>7.34</v>
      </c>
      <c r="H12" s="24">
        <v>0.57999999999999996</v>
      </c>
      <c r="I12" s="24">
        <v>0.26</v>
      </c>
      <c r="J12" s="24">
        <v>0</v>
      </c>
      <c r="K12" s="24">
        <v>0</v>
      </c>
      <c r="L12" s="24">
        <v>16.52</v>
      </c>
      <c r="M12" s="24">
        <v>70.209999999999994</v>
      </c>
      <c r="N12" s="24">
        <v>5.77</v>
      </c>
      <c r="O12" s="24">
        <v>4.83</v>
      </c>
      <c r="P12" s="24">
        <v>131.02000000000001</v>
      </c>
      <c r="Q12" s="24">
        <v>19.510000000000002</v>
      </c>
      <c r="R12" s="24">
        <v>19.07</v>
      </c>
      <c r="S12" s="24">
        <v>3755.97</v>
      </c>
      <c r="T12" s="24">
        <v>71.430000000000007</v>
      </c>
      <c r="U12" s="24">
        <v>11526.61</v>
      </c>
      <c r="V12" s="24">
        <v>2.96</v>
      </c>
      <c r="W12" s="24">
        <v>0.23</v>
      </c>
      <c r="X12" s="24">
        <v>0.03</v>
      </c>
      <c r="Y12" s="24">
        <v>0.01</v>
      </c>
      <c r="Z12" s="24">
        <v>112.82</v>
      </c>
      <c r="AA12" s="24">
        <v>1287532.32</v>
      </c>
      <c r="AB12" s="24">
        <v>123074843.70999999</v>
      </c>
      <c r="AC12" s="24">
        <v>37599.129999999997</v>
      </c>
      <c r="AD12" s="24"/>
      <c r="AE12" s="24">
        <v>21141.86</v>
      </c>
      <c r="AF12" s="24">
        <v>0.92</v>
      </c>
      <c r="AG12" s="24">
        <v>1.82</v>
      </c>
      <c r="AH12" s="24">
        <v>0.63</v>
      </c>
      <c r="AI12" s="24">
        <v>53435.040000000001</v>
      </c>
      <c r="AJ12" s="24"/>
      <c r="AK12" s="24">
        <v>5886633.4400000004</v>
      </c>
      <c r="AL12" s="24">
        <v>7170716.0300000003</v>
      </c>
      <c r="AM12" s="24">
        <v>28997599.649999999</v>
      </c>
    </row>
    <row r="13" spans="1:39" x14ac:dyDescent="0.25">
      <c r="A13" s="18"/>
      <c r="B13" s="24">
        <v>9</v>
      </c>
      <c r="C13" s="24">
        <v>45</v>
      </c>
      <c r="D13" s="24">
        <v>212.35</v>
      </c>
      <c r="E13" s="24">
        <v>230.69</v>
      </c>
      <c r="F13" s="24">
        <v>8.3000000000000007</v>
      </c>
      <c r="G13" s="24">
        <v>7.78</v>
      </c>
      <c r="H13" s="24">
        <v>0.6</v>
      </c>
      <c r="I13" s="24">
        <v>0.25</v>
      </c>
      <c r="J13" s="24">
        <v>0</v>
      </c>
      <c r="K13" s="24">
        <v>0</v>
      </c>
      <c r="L13" s="24">
        <v>16.68</v>
      </c>
      <c r="M13" s="24">
        <v>71.180000000000007</v>
      </c>
      <c r="N13" s="24">
        <v>5.76</v>
      </c>
      <c r="O13" s="24">
        <v>4.79</v>
      </c>
      <c r="P13" s="24">
        <v>131.22</v>
      </c>
      <c r="Q13" s="24">
        <v>19.690000000000001</v>
      </c>
      <c r="R13" s="24">
        <v>19.309999999999999</v>
      </c>
      <c r="S13" s="24">
        <v>3729.07</v>
      </c>
      <c r="T13" s="24">
        <v>73.56</v>
      </c>
      <c r="U13" s="24">
        <v>10665.64</v>
      </c>
      <c r="V13" s="24">
        <v>3.12</v>
      </c>
      <c r="W13" s="24">
        <v>0.22</v>
      </c>
      <c r="X13" s="24">
        <v>0.02</v>
      </c>
      <c r="Y13" s="24">
        <v>0.01</v>
      </c>
      <c r="Z13" s="24">
        <v>115.1</v>
      </c>
      <c r="AA13" s="24">
        <v>1204959.32</v>
      </c>
      <c r="AB13" s="24">
        <v>127210350.72</v>
      </c>
      <c r="AC13" s="24">
        <v>29532.29</v>
      </c>
      <c r="AD13" s="24"/>
      <c r="AE13" s="24">
        <v>21997.040000000001</v>
      </c>
      <c r="AF13" s="24">
        <v>1.02</v>
      </c>
      <c r="AG13" s="24">
        <v>1.9</v>
      </c>
      <c r="AH13" s="24">
        <v>0.69</v>
      </c>
      <c r="AI13" s="24">
        <v>47847.45</v>
      </c>
      <c r="AJ13" s="24"/>
      <c r="AK13" s="24">
        <v>5913567.0800000001</v>
      </c>
      <c r="AL13" s="24">
        <v>7116346.0099999998</v>
      </c>
      <c r="AM13" s="24">
        <v>29265549.710000001</v>
      </c>
    </row>
    <row r="14" spans="1:39" x14ac:dyDescent="0.25">
      <c r="A14" s="18"/>
      <c r="B14" s="24">
        <v>10</v>
      </c>
      <c r="C14" s="24">
        <v>50</v>
      </c>
      <c r="D14" s="24">
        <v>214.04</v>
      </c>
      <c r="E14" s="24">
        <v>234.94</v>
      </c>
      <c r="F14" s="24">
        <v>8.49</v>
      </c>
      <c r="G14" s="24">
        <v>7.55</v>
      </c>
      <c r="H14" s="24">
        <v>0.59</v>
      </c>
      <c r="I14" s="24">
        <v>0.33</v>
      </c>
      <c r="J14" s="24">
        <v>0</v>
      </c>
      <c r="K14" s="24">
        <v>0</v>
      </c>
      <c r="L14" s="24">
        <v>16.64</v>
      </c>
      <c r="M14" s="24">
        <v>80.260000000000005</v>
      </c>
      <c r="N14" s="24">
        <v>5.77</v>
      </c>
      <c r="O14" s="24">
        <v>4.78</v>
      </c>
      <c r="P14" s="24">
        <v>131.43</v>
      </c>
      <c r="Q14" s="24">
        <v>19.71</v>
      </c>
      <c r="R14" s="24">
        <v>19.309999999999999</v>
      </c>
      <c r="S14" s="24">
        <v>3682.63</v>
      </c>
      <c r="T14" s="24">
        <v>75.98</v>
      </c>
      <c r="U14" s="24">
        <v>11372.58</v>
      </c>
      <c r="V14" s="24">
        <v>3.25</v>
      </c>
      <c r="W14" s="24">
        <v>0.28999999999999998</v>
      </c>
      <c r="X14" s="24">
        <v>0.03</v>
      </c>
      <c r="Y14" s="24">
        <v>0.01</v>
      </c>
      <c r="Z14" s="24">
        <v>117.98</v>
      </c>
      <c r="AA14" s="24">
        <v>1119352.55</v>
      </c>
      <c r="AB14" s="24">
        <v>130320445.19</v>
      </c>
      <c r="AC14" s="24">
        <v>41202.129999999997</v>
      </c>
      <c r="AD14" s="24"/>
      <c r="AE14" s="24">
        <v>16385.78</v>
      </c>
      <c r="AF14" s="24">
        <v>1.04</v>
      </c>
      <c r="AG14" s="24">
        <v>1.96</v>
      </c>
      <c r="AH14" s="24">
        <v>0.67</v>
      </c>
      <c r="AI14" s="24">
        <v>54025.07</v>
      </c>
      <c r="AJ14" s="24"/>
      <c r="AK14" s="24">
        <v>5984345.3099999996</v>
      </c>
      <c r="AL14" s="24">
        <v>7107181.9900000002</v>
      </c>
      <c r="AM14" s="24">
        <v>29285170.859999999</v>
      </c>
    </row>
    <row r="15" spans="1:39" x14ac:dyDescent="0.25">
      <c r="A15" s="18"/>
      <c r="B15" s="24">
        <v>11</v>
      </c>
      <c r="C15" s="24">
        <v>55</v>
      </c>
      <c r="D15" s="24">
        <v>215.69</v>
      </c>
      <c r="E15" s="24">
        <v>239.37</v>
      </c>
      <c r="F15" s="24">
        <v>8.1</v>
      </c>
      <c r="G15" s="24">
        <v>8.2100000000000009</v>
      </c>
      <c r="H15" s="24">
        <v>0.62</v>
      </c>
      <c r="I15" s="24">
        <v>0.27</v>
      </c>
      <c r="J15" s="24">
        <v>0</v>
      </c>
      <c r="K15" s="24">
        <v>0</v>
      </c>
      <c r="L15" s="24">
        <v>16.920000000000002</v>
      </c>
      <c r="M15" s="24">
        <v>80.92</v>
      </c>
      <c r="N15" s="24">
        <v>5.82</v>
      </c>
      <c r="O15" s="24">
        <v>4.82</v>
      </c>
      <c r="P15" s="24">
        <v>131.69999999999999</v>
      </c>
      <c r="Q15" s="24">
        <v>20.079999999999998</v>
      </c>
      <c r="R15" s="24">
        <v>19.7</v>
      </c>
      <c r="S15" s="24">
        <v>3576.64</v>
      </c>
      <c r="T15" s="24">
        <v>77.709999999999994</v>
      </c>
      <c r="U15" s="24">
        <v>10641.93</v>
      </c>
      <c r="V15" s="24">
        <v>3.37</v>
      </c>
      <c r="W15" s="24">
        <v>0.23</v>
      </c>
      <c r="X15" s="24">
        <v>0.02</v>
      </c>
      <c r="Y15" s="24">
        <v>0.01</v>
      </c>
      <c r="Z15" s="24">
        <v>120.73</v>
      </c>
      <c r="AA15" s="24">
        <v>1100591.6299999999</v>
      </c>
      <c r="AB15" s="24">
        <v>134079467.55</v>
      </c>
      <c r="AC15" s="24">
        <v>38452.9</v>
      </c>
      <c r="AD15" s="24"/>
      <c r="AE15" s="24">
        <v>20004.63</v>
      </c>
      <c r="AF15" s="24">
        <v>0.97</v>
      </c>
      <c r="AG15" s="24">
        <v>2.0099999999999998</v>
      </c>
      <c r="AH15" s="24">
        <v>0.65</v>
      </c>
      <c r="AI15" s="24">
        <v>53841.82</v>
      </c>
      <c r="AJ15" s="24"/>
      <c r="AK15" s="24">
        <v>6118854.4900000002</v>
      </c>
      <c r="AL15" s="24">
        <v>7164548.5800000001</v>
      </c>
      <c r="AM15" s="24">
        <v>29841083.210000001</v>
      </c>
    </row>
    <row r="16" spans="1:39" x14ac:dyDescent="0.25">
      <c r="A16" s="18"/>
      <c r="B16" s="24">
        <v>12</v>
      </c>
      <c r="C16" s="24">
        <v>60</v>
      </c>
      <c r="D16" s="24">
        <v>217.28</v>
      </c>
      <c r="E16" s="24">
        <v>243.4</v>
      </c>
      <c r="F16" s="24">
        <v>8.39</v>
      </c>
      <c r="G16" s="24">
        <v>8.08</v>
      </c>
      <c r="H16" s="24">
        <v>0.62</v>
      </c>
      <c r="I16" s="24">
        <v>0.36</v>
      </c>
      <c r="J16" s="24">
        <v>0</v>
      </c>
      <c r="K16" s="24">
        <v>0</v>
      </c>
      <c r="L16" s="24">
        <v>17.09</v>
      </c>
      <c r="M16" s="24">
        <v>84.04</v>
      </c>
      <c r="N16" s="24">
        <v>5.83</v>
      </c>
      <c r="O16" s="24">
        <v>4.82</v>
      </c>
      <c r="P16" s="24">
        <v>132.04</v>
      </c>
      <c r="Q16" s="24">
        <v>20.239999999999998</v>
      </c>
      <c r="R16" s="24">
        <v>19.87</v>
      </c>
      <c r="S16" s="24">
        <v>3668.22</v>
      </c>
      <c r="T16" s="24">
        <v>79.41</v>
      </c>
      <c r="U16" s="24">
        <v>11118.05</v>
      </c>
      <c r="V16" s="24">
        <v>3.49</v>
      </c>
      <c r="W16" s="24">
        <v>0.31</v>
      </c>
      <c r="X16" s="24">
        <v>0.03</v>
      </c>
      <c r="Y16" s="24">
        <v>0.01</v>
      </c>
      <c r="Z16" s="24">
        <v>123.25</v>
      </c>
      <c r="AA16" s="24">
        <v>1084647.71</v>
      </c>
      <c r="AB16" s="24">
        <v>138534211.05000001</v>
      </c>
      <c r="AC16" s="24">
        <v>34644.35</v>
      </c>
      <c r="AD16" s="24"/>
      <c r="AE16" s="24">
        <v>26917.63</v>
      </c>
      <c r="AF16" s="24">
        <v>1.29</v>
      </c>
      <c r="AG16" s="24">
        <v>2.21</v>
      </c>
      <c r="AH16" s="24">
        <v>0.94</v>
      </c>
      <c r="AI16" s="24">
        <v>55591.53</v>
      </c>
      <c r="AJ16" s="24"/>
      <c r="AK16" s="24">
        <v>6185726.8799999999</v>
      </c>
      <c r="AL16" s="24">
        <v>7157289.3700000001</v>
      </c>
      <c r="AM16" s="24">
        <v>30081886.890000001</v>
      </c>
    </row>
    <row r="17" spans="1:39" x14ac:dyDescent="0.25">
      <c r="A17" s="18"/>
      <c r="B17" s="24">
        <v>13</v>
      </c>
      <c r="C17" s="24">
        <v>65</v>
      </c>
      <c r="D17" s="24">
        <v>218.69</v>
      </c>
      <c r="E17" s="24">
        <v>247.24</v>
      </c>
      <c r="F17" s="24">
        <v>8.58</v>
      </c>
      <c r="G17" s="24">
        <v>8.02</v>
      </c>
      <c r="H17" s="24">
        <v>0.62</v>
      </c>
      <c r="I17" s="24">
        <v>0.35</v>
      </c>
      <c r="J17" s="24">
        <v>0</v>
      </c>
      <c r="K17" s="24">
        <v>0</v>
      </c>
      <c r="L17" s="24">
        <v>17.21</v>
      </c>
      <c r="M17" s="24">
        <v>84.12</v>
      </c>
      <c r="N17" s="24">
        <v>5.84</v>
      </c>
      <c r="O17" s="24">
        <v>4.8099999999999996</v>
      </c>
      <c r="P17" s="24">
        <v>132.43</v>
      </c>
      <c r="Q17" s="24">
        <v>20.399999999999999</v>
      </c>
      <c r="R17" s="24">
        <v>20.07</v>
      </c>
      <c r="S17" s="24">
        <v>3585.66</v>
      </c>
      <c r="T17" s="24">
        <v>80.849999999999994</v>
      </c>
      <c r="U17" s="24">
        <v>11149.69</v>
      </c>
      <c r="V17" s="24">
        <v>3.6</v>
      </c>
      <c r="W17" s="24">
        <v>0.3</v>
      </c>
      <c r="X17" s="24">
        <v>0.03</v>
      </c>
      <c r="Y17" s="24">
        <v>0.01</v>
      </c>
      <c r="Z17" s="24">
        <v>127.73</v>
      </c>
      <c r="AA17" s="24">
        <v>567978.14</v>
      </c>
      <c r="AB17" s="24">
        <v>140036147.06999999</v>
      </c>
      <c r="AC17" s="24">
        <v>43304.34</v>
      </c>
      <c r="AD17" s="24"/>
      <c r="AE17" s="24">
        <v>22852.83</v>
      </c>
      <c r="AF17" s="24">
        <v>1.2</v>
      </c>
      <c r="AG17" s="24">
        <v>2.21</v>
      </c>
      <c r="AH17" s="24">
        <v>0.8</v>
      </c>
      <c r="AI17" s="24">
        <v>61302.25</v>
      </c>
      <c r="AJ17" s="24"/>
      <c r="AK17" s="24">
        <v>6248233.3300000001</v>
      </c>
      <c r="AL17" s="24">
        <v>7147379.9000000004</v>
      </c>
      <c r="AM17" s="24">
        <v>30309973.68</v>
      </c>
    </row>
    <row r="18" spans="1:39" x14ac:dyDescent="0.25">
      <c r="A18" s="18"/>
      <c r="B18" s="24">
        <v>14</v>
      </c>
      <c r="C18" s="24">
        <v>70</v>
      </c>
      <c r="D18" s="24">
        <v>219.82</v>
      </c>
      <c r="E18" s="24">
        <v>250.49</v>
      </c>
      <c r="F18" s="24">
        <v>8.89</v>
      </c>
      <c r="G18" s="24">
        <v>7.68</v>
      </c>
      <c r="H18" s="24">
        <v>0.61</v>
      </c>
      <c r="I18" s="24">
        <v>0.45</v>
      </c>
      <c r="J18" s="24">
        <v>0</v>
      </c>
      <c r="K18" s="24">
        <v>0</v>
      </c>
      <c r="L18" s="24">
        <v>17.170000000000002</v>
      </c>
      <c r="M18" s="24">
        <v>77.31</v>
      </c>
      <c r="N18" s="24">
        <v>5.78</v>
      </c>
      <c r="O18" s="24">
        <v>4.72</v>
      </c>
      <c r="P18" s="24">
        <v>132.71</v>
      </c>
      <c r="Q18" s="24">
        <v>20.34</v>
      </c>
      <c r="R18" s="24">
        <v>19.96</v>
      </c>
      <c r="S18" s="24">
        <v>3661.58</v>
      </c>
      <c r="T18" s="24">
        <v>81.99</v>
      </c>
      <c r="U18" s="24">
        <v>10881.84</v>
      </c>
      <c r="V18" s="24">
        <v>3.71</v>
      </c>
      <c r="W18" s="24">
        <v>0.39</v>
      </c>
      <c r="X18" s="24">
        <v>0.04</v>
      </c>
      <c r="Y18" s="24">
        <v>0.01</v>
      </c>
      <c r="Z18" s="24">
        <v>130.47999999999999</v>
      </c>
      <c r="AA18" s="24">
        <v>219537.01</v>
      </c>
      <c r="AB18" s="24">
        <v>142532464.03</v>
      </c>
      <c r="AC18" s="24">
        <v>39544.99</v>
      </c>
      <c r="AD18" s="24"/>
      <c r="AE18" s="24">
        <v>21291.63</v>
      </c>
      <c r="AF18" s="24">
        <v>1.24</v>
      </c>
      <c r="AG18" s="24">
        <v>2.2000000000000002</v>
      </c>
      <c r="AH18" s="24">
        <v>0.89</v>
      </c>
      <c r="AI18" s="24">
        <v>57159.46</v>
      </c>
      <c r="AJ18" s="24"/>
      <c r="AK18" s="24">
        <v>6186759.3099999996</v>
      </c>
      <c r="AL18" s="24">
        <v>7017292.7000000002</v>
      </c>
      <c r="AM18" s="24">
        <v>30225746.399999999</v>
      </c>
    </row>
    <row r="19" spans="1:39" x14ac:dyDescent="0.25">
      <c r="A19" s="18"/>
      <c r="B19" s="24">
        <v>15</v>
      </c>
      <c r="C19" s="24">
        <v>75</v>
      </c>
      <c r="D19" s="24">
        <v>220.72</v>
      </c>
      <c r="E19" s="24">
        <v>253.3</v>
      </c>
      <c r="F19" s="24">
        <v>9.0399999999999991</v>
      </c>
      <c r="G19" s="24">
        <v>7.45</v>
      </c>
      <c r="H19" s="24">
        <v>0.6</v>
      </c>
      <c r="I19" s="24">
        <v>0.36</v>
      </c>
      <c r="J19" s="24">
        <v>0</v>
      </c>
      <c r="K19" s="24">
        <v>0</v>
      </c>
      <c r="L19" s="24">
        <v>17.09</v>
      </c>
      <c r="M19" s="24">
        <v>79.040000000000006</v>
      </c>
      <c r="N19" s="24">
        <v>5.7</v>
      </c>
      <c r="O19" s="24">
        <v>4.62</v>
      </c>
      <c r="P19" s="24">
        <v>132.91999999999999</v>
      </c>
      <c r="Q19" s="24">
        <v>20.309999999999999</v>
      </c>
      <c r="R19" s="24">
        <v>19.91</v>
      </c>
      <c r="S19" s="24">
        <v>3624.31</v>
      </c>
      <c r="T19" s="24">
        <v>83.65</v>
      </c>
      <c r="U19" s="24">
        <v>10983.83</v>
      </c>
      <c r="V19" s="24">
        <v>3.82</v>
      </c>
      <c r="W19" s="24">
        <v>0.31</v>
      </c>
      <c r="X19" s="24">
        <v>0.03</v>
      </c>
      <c r="Y19" s="24">
        <v>0.01</v>
      </c>
      <c r="Z19" s="24">
        <v>133.12</v>
      </c>
      <c r="AA19" s="24">
        <v>233664.88</v>
      </c>
      <c r="AB19" s="24">
        <v>144098694.28</v>
      </c>
      <c r="AC19" s="24">
        <v>38368.74</v>
      </c>
      <c r="AD19" s="24"/>
      <c r="AE19" s="24">
        <v>23243.67</v>
      </c>
      <c r="AF19" s="24">
        <v>1.1399999999999999</v>
      </c>
      <c r="AG19" s="24">
        <v>2.14</v>
      </c>
      <c r="AH19" s="24">
        <v>0.88</v>
      </c>
      <c r="AI19" s="24">
        <v>56881.26</v>
      </c>
      <c r="AJ19" s="24"/>
      <c r="AK19" s="24">
        <v>6102688.8700000001</v>
      </c>
      <c r="AL19" s="24">
        <v>6868401.7300000004</v>
      </c>
      <c r="AM19" s="24">
        <v>30186221.23</v>
      </c>
    </row>
    <row r="20" spans="1:39" x14ac:dyDescent="0.25">
      <c r="A20" s="18"/>
      <c r="B20" s="24">
        <v>16</v>
      </c>
      <c r="C20" s="24">
        <v>80</v>
      </c>
      <c r="D20" s="24">
        <v>221.53</v>
      </c>
      <c r="E20" s="24">
        <v>255.69</v>
      </c>
      <c r="F20" s="24">
        <v>8.92</v>
      </c>
      <c r="G20" s="24">
        <v>7.13</v>
      </c>
      <c r="H20" s="24">
        <v>0.57999999999999996</v>
      </c>
      <c r="I20" s="24">
        <v>0.44</v>
      </c>
      <c r="J20" s="24">
        <v>0</v>
      </c>
      <c r="K20" s="24">
        <v>0</v>
      </c>
      <c r="L20" s="24">
        <v>16.63</v>
      </c>
      <c r="M20" s="24">
        <v>82.72</v>
      </c>
      <c r="N20" s="24">
        <v>5.62</v>
      </c>
      <c r="O20" s="24">
        <v>4.53</v>
      </c>
      <c r="P20" s="24">
        <v>133.11000000000001</v>
      </c>
      <c r="Q20" s="24">
        <v>19.84</v>
      </c>
      <c r="R20" s="24">
        <v>19.41</v>
      </c>
      <c r="S20" s="24">
        <v>3512.14</v>
      </c>
      <c r="T20" s="24">
        <v>85.27</v>
      </c>
      <c r="U20" s="24">
        <v>10554.09</v>
      </c>
      <c r="V20" s="24">
        <v>3.91</v>
      </c>
      <c r="W20" s="24">
        <v>0.38</v>
      </c>
      <c r="X20" s="24">
        <v>0.04</v>
      </c>
      <c r="Y20" s="24">
        <v>0.01</v>
      </c>
      <c r="Z20" s="24">
        <v>134.93</v>
      </c>
      <c r="AA20" s="24">
        <v>0</v>
      </c>
      <c r="AB20" s="24">
        <v>146082969.84</v>
      </c>
      <c r="AC20" s="24">
        <v>41155.24</v>
      </c>
      <c r="AD20" s="24"/>
      <c r="AE20" s="24">
        <v>20204.650000000001</v>
      </c>
      <c r="AF20" s="24">
        <v>1.19</v>
      </c>
      <c r="AG20" s="24">
        <v>2.13</v>
      </c>
      <c r="AH20" s="24">
        <v>0.86</v>
      </c>
      <c r="AI20" s="24">
        <v>55409.98</v>
      </c>
      <c r="AJ20" s="24"/>
      <c r="AK20" s="24">
        <v>6030650.9199999999</v>
      </c>
      <c r="AL20" s="24">
        <v>6734937.3499999996</v>
      </c>
      <c r="AM20" s="24">
        <v>29488526.460000001</v>
      </c>
    </row>
    <row r="21" spans="1:39" x14ac:dyDescent="0.25">
      <c r="A21" s="18"/>
      <c r="B21" s="24">
        <v>17</v>
      </c>
      <c r="C21" s="24">
        <v>85</v>
      </c>
      <c r="D21" s="24">
        <v>222.3</v>
      </c>
      <c r="E21" s="24">
        <v>258.27</v>
      </c>
      <c r="F21" s="24">
        <v>9.02</v>
      </c>
      <c r="G21" s="24">
        <v>7.1</v>
      </c>
      <c r="H21" s="24">
        <v>0.57999999999999996</v>
      </c>
      <c r="I21" s="24">
        <v>0.44</v>
      </c>
      <c r="J21" s="24">
        <v>0</v>
      </c>
      <c r="K21" s="24">
        <v>0</v>
      </c>
      <c r="L21" s="24">
        <v>16.690000000000001</v>
      </c>
      <c r="M21" s="24">
        <v>83.98</v>
      </c>
      <c r="N21" s="24">
        <v>5.58</v>
      </c>
      <c r="O21" s="24">
        <v>4.4800000000000004</v>
      </c>
      <c r="P21" s="24">
        <v>133.19999999999999</v>
      </c>
      <c r="Q21" s="24">
        <v>19.93</v>
      </c>
      <c r="R21" s="24">
        <v>19.43</v>
      </c>
      <c r="S21" s="24">
        <v>3537.59</v>
      </c>
      <c r="T21" s="24">
        <v>86.73</v>
      </c>
      <c r="U21" s="24">
        <v>11140.14</v>
      </c>
      <c r="V21" s="24">
        <v>4.01</v>
      </c>
      <c r="W21" s="24">
        <v>0.39</v>
      </c>
      <c r="X21" s="24">
        <v>0.04</v>
      </c>
      <c r="Y21" s="24">
        <v>0.01</v>
      </c>
      <c r="Z21" s="24">
        <v>136.88</v>
      </c>
      <c r="AA21" s="24">
        <v>0</v>
      </c>
      <c r="AB21" s="24">
        <v>147430032.99000001</v>
      </c>
      <c r="AC21" s="24">
        <v>43262.73</v>
      </c>
      <c r="AD21" s="24"/>
      <c r="AE21" s="24">
        <v>15798.58</v>
      </c>
      <c r="AF21" s="24">
        <v>1.23</v>
      </c>
      <c r="AG21" s="24">
        <v>2.13</v>
      </c>
      <c r="AH21" s="24">
        <v>0.9</v>
      </c>
      <c r="AI21" s="24">
        <v>54035.63</v>
      </c>
      <c r="AJ21" s="24"/>
      <c r="AK21" s="24">
        <v>6002009.4299999997</v>
      </c>
      <c r="AL21" s="24">
        <v>6651350.9800000004</v>
      </c>
      <c r="AM21" s="24">
        <v>29611590.199999999</v>
      </c>
    </row>
    <row r="22" spans="1:39" x14ac:dyDescent="0.25">
      <c r="A22" s="18"/>
      <c r="B22" s="24">
        <v>18</v>
      </c>
      <c r="C22" s="24">
        <v>90</v>
      </c>
      <c r="D22" s="24">
        <v>223.06</v>
      </c>
      <c r="E22" s="24">
        <v>260.77999999999997</v>
      </c>
      <c r="F22" s="24">
        <v>9.32</v>
      </c>
      <c r="G22" s="24">
        <v>6.95</v>
      </c>
      <c r="H22" s="24">
        <v>0.57999999999999996</v>
      </c>
      <c r="I22" s="24">
        <v>0.41</v>
      </c>
      <c r="J22" s="24">
        <v>0</v>
      </c>
      <c r="K22" s="24">
        <v>0</v>
      </c>
      <c r="L22" s="24">
        <v>16.850000000000001</v>
      </c>
      <c r="M22" s="24">
        <v>81.93</v>
      </c>
      <c r="N22" s="24">
        <v>5.6</v>
      </c>
      <c r="O22" s="24">
        <v>4.4800000000000004</v>
      </c>
      <c r="P22" s="24">
        <v>133.29</v>
      </c>
      <c r="Q22" s="24">
        <v>19.989999999999998</v>
      </c>
      <c r="R22" s="24">
        <v>19.61</v>
      </c>
      <c r="S22" s="24">
        <v>3638.46</v>
      </c>
      <c r="T22" s="24">
        <v>88.3</v>
      </c>
      <c r="U22" s="24">
        <v>10694.73</v>
      </c>
      <c r="V22" s="24">
        <v>4.0999999999999996</v>
      </c>
      <c r="W22" s="24">
        <v>0.36</v>
      </c>
      <c r="X22" s="24">
        <v>0.04</v>
      </c>
      <c r="Y22" s="24">
        <v>0.01</v>
      </c>
      <c r="Z22" s="24">
        <v>139.04</v>
      </c>
      <c r="AA22" s="24">
        <v>0</v>
      </c>
      <c r="AB22" s="24">
        <v>148272863.66</v>
      </c>
      <c r="AC22" s="24">
        <v>38524.19</v>
      </c>
      <c r="AD22" s="24"/>
      <c r="AE22" s="24">
        <v>18965.88</v>
      </c>
      <c r="AF22" s="24">
        <v>1.07</v>
      </c>
      <c r="AG22" s="24">
        <v>2.0299999999999998</v>
      </c>
      <c r="AH22" s="24">
        <v>0.81</v>
      </c>
      <c r="AI22" s="24">
        <v>52706.15</v>
      </c>
      <c r="AJ22" s="24"/>
      <c r="AK22" s="24">
        <v>6062736.9900000002</v>
      </c>
      <c r="AL22" s="24">
        <v>6656167.9900000002</v>
      </c>
      <c r="AM22" s="24">
        <v>29703402.25</v>
      </c>
    </row>
    <row r="23" spans="1:39" x14ac:dyDescent="0.25">
      <c r="A23" s="18"/>
      <c r="B23" s="24">
        <v>19</v>
      </c>
      <c r="C23" s="24">
        <v>95</v>
      </c>
      <c r="D23" s="24">
        <v>223.86</v>
      </c>
      <c r="E23" s="24">
        <v>263.24</v>
      </c>
      <c r="F23" s="24">
        <v>9.48</v>
      </c>
      <c r="G23" s="24">
        <v>6.88</v>
      </c>
      <c r="H23" s="24">
        <v>0.57999999999999996</v>
      </c>
      <c r="I23" s="24">
        <v>0.47</v>
      </c>
      <c r="J23" s="24">
        <v>0</v>
      </c>
      <c r="K23" s="24">
        <v>0</v>
      </c>
      <c r="L23" s="24">
        <v>16.93</v>
      </c>
      <c r="M23" s="24">
        <v>83.17</v>
      </c>
      <c r="N23" s="24">
        <v>5.61</v>
      </c>
      <c r="O23" s="24">
        <v>4.4800000000000004</v>
      </c>
      <c r="P23" s="24">
        <v>133.34</v>
      </c>
      <c r="Q23" s="24">
        <v>20.03</v>
      </c>
      <c r="R23" s="24">
        <v>19.690000000000001</v>
      </c>
      <c r="S23" s="24">
        <v>3700.77</v>
      </c>
      <c r="T23" s="24">
        <v>90</v>
      </c>
      <c r="U23" s="24">
        <v>10786.7</v>
      </c>
      <c r="V23" s="24">
        <v>4.18</v>
      </c>
      <c r="W23" s="24">
        <v>0.41</v>
      </c>
      <c r="X23" s="24">
        <v>0.04</v>
      </c>
      <c r="Y23" s="24">
        <v>0.01</v>
      </c>
      <c r="Z23" s="24">
        <v>140.11000000000001</v>
      </c>
      <c r="AA23" s="24">
        <v>0</v>
      </c>
      <c r="AB23" s="24">
        <v>150410154.71000001</v>
      </c>
      <c r="AC23" s="24">
        <v>43126</v>
      </c>
      <c r="AD23" s="24"/>
      <c r="AE23" s="24">
        <v>12895.49</v>
      </c>
      <c r="AF23" s="24">
        <v>1.18</v>
      </c>
      <c r="AG23" s="24">
        <v>2.0699999999999998</v>
      </c>
      <c r="AH23" s="24">
        <v>0.81</v>
      </c>
      <c r="AI23" s="24">
        <v>52509.23</v>
      </c>
      <c r="AJ23" s="24"/>
      <c r="AK23" s="24">
        <v>6119372.5099999998</v>
      </c>
      <c r="AL23" s="24">
        <v>6661506.7000000002</v>
      </c>
      <c r="AM23" s="24">
        <v>29760260.030000001</v>
      </c>
    </row>
    <row r="24" spans="1:39" x14ac:dyDescent="0.25">
      <c r="A24" s="18"/>
      <c r="B24" s="24">
        <v>20</v>
      </c>
      <c r="C24" s="24">
        <v>100</v>
      </c>
      <c r="D24" s="24">
        <v>224.67</v>
      </c>
      <c r="E24" s="24">
        <v>265.70999999999998</v>
      </c>
      <c r="F24" s="24">
        <v>9.51</v>
      </c>
      <c r="G24" s="24">
        <v>7.08</v>
      </c>
      <c r="H24" s="24">
        <v>0.59</v>
      </c>
      <c r="I24" s="24">
        <v>0.39</v>
      </c>
      <c r="J24" s="24">
        <v>0</v>
      </c>
      <c r="K24" s="24">
        <v>0</v>
      </c>
      <c r="L24" s="24">
        <v>17.170000000000002</v>
      </c>
      <c r="M24" s="24">
        <v>85.38</v>
      </c>
      <c r="N24" s="24">
        <v>5.63</v>
      </c>
      <c r="O24" s="24">
        <v>4.49</v>
      </c>
      <c r="P24" s="24">
        <v>133.44</v>
      </c>
      <c r="Q24" s="24">
        <v>20.39</v>
      </c>
      <c r="R24" s="24">
        <v>19.989999999999998</v>
      </c>
      <c r="S24" s="24">
        <v>3718.33</v>
      </c>
      <c r="T24" s="24">
        <v>91.71</v>
      </c>
      <c r="U24" s="24">
        <v>10880.4</v>
      </c>
      <c r="V24" s="24">
        <v>4.24</v>
      </c>
      <c r="W24" s="24">
        <v>0.35</v>
      </c>
      <c r="X24" s="24">
        <v>0.04</v>
      </c>
      <c r="Y24" s="24">
        <v>0.01</v>
      </c>
      <c r="Z24" s="24">
        <v>141.74</v>
      </c>
      <c r="AA24" s="24">
        <v>0</v>
      </c>
      <c r="AB24" s="24">
        <v>151480428.75999999</v>
      </c>
      <c r="AC24" s="24">
        <v>40599.949999999997</v>
      </c>
      <c r="AD24" s="24"/>
      <c r="AE24" s="24">
        <v>19558.09</v>
      </c>
      <c r="AF24" s="24">
        <v>1.07</v>
      </c>
      <c r="AG24" s="24">
        <v>2.0699999999999998</v>
      </c>
      <c r="AH24" s="24">
        <v>0.77</v>
      </c>
      <c r="AI24" s="24">
        <v>56197.97</v>
      </c>
      <c r="AJ24" s="24"/>
      <c r="AK24" s="24">
        <v>6182113.5800000001</v>
      </c>
      <c r="AL24" s="24">
        <v>6676263.1900000004</v>
      </c>
      <c r="AM24" s="24">
        <v>30299282.800000001</v>
      </c>
    </row>
    <row r="25" spans="1:39" x14ac:dyDescent="0.25">
      <c r="A25" s="18"/>
      <c r="B25" s="24">
        <v>21</v>
      </c>
      <c r="C25" s="24">
        <v>105</v>
      </c>
      <c r="D25" s="24">
        <v>225.37</v>
      </c>
      <c r="E25" s="24">
        <v>267.86</v>
      </c>
      <c r="F25" s="24">
        <v>9.25</v>
      </c>
      <c r="G25" s="24">
        <v>7.27</v>
      </c>
      <c r="H25" s="24">
        <v>0.59</v>
      </c>
      <c r="I25" s="24">
        <v>0.33</v>
      </c>
      <c r="J25" s="24">
        <v>0</v>
      </c>
      <c r="K25" s="24">
        <v>0</v>
      </c>
      <c r="L25" s="24">
        <v>17.12</v>
      </c>
      <c r="M25" s="24">
        <v>92.13</v>
      </c>
      <c r="N25" s="24">
        <v>5.64</v>
      </c>
      <c r="O25" s="24">
        <v>4.5</v>
      </c>
      <c r="P25" s="24">
        <v>133.58000000000001</v>
      </c>
      <c r="Q25" s="24">
        <v>20.58</v>
      </c>
      <c r="R25" s="24">
        <v>20.16</v>
      </c>
      <c r="S25" s="24">
        <v>3551.92</v>
      </c>
      <c r="T25" s="24">
        <v>93.09</v>
      </c>
      <c r="U25" s="24">
        <v>11022.24</v>
      </c>
      <c r="V25" s="24">
        <v>4.3099999999999996</v>
      </c>
      <c r="W25" s="24">
        <v>0.28999999999999998</v>
      </c>
      <c r="X25" s="24">
        <v>0.03</v>
      </c>
      <c r="Y25" s="24">
        <v>0.01</v>
      </c>
      <c r="Z25" s="24">
        <v>142.43</v>
      </c>
      <c r="AA25" s="24">
        <v>0</v>
      </c>
      <c r="AB25" s="24">
        <v>153994918.53999999</v>
      </c>
      <c r="AC25" s="24">
        <v>60835.13</v>
      </c>
      <c r="AD25" s="24"/>
      <c r="AE25" s="24">
        <v>20206.97</v>
      </c>
      <c r="AF25" s="24">
        <v>0.95</v>
      </c>
      <c r="AG25" s="24">
        <v>2.08</v>
      </c>
      <c r="AH25" s="24">
        <v>0.84</v>
      </c>
      <c r="AI25" s="24">
        <v>74550.759999999995</v>
      </c>
      <c r="AJ25" s="24"/>
      <c r="AK25" s="24">
        <v>6235953.71</v>
      </c>
      <c r="AL25" s="24">
        <v>6685845.4199999999</v>
      </c>
      <c r="AM25" s="24">
        <v>30582959.170000002</v>
      </c>
    </row>
    <row r="26" spans="1:39" x14ac:dyDescent="0.25">
      <c r="A26" s="18"/>
      <c r="B26" s="24">
        <v>22</v>
      </c>
      <c r="C26" s="24">
        <v>110</v>
      </c>
      <c r="D26" s="24">
        <v>225.86</v>
      </c>
      <c r="E26" s="24">
        <v>269.76</v>
      </c>
      <c r="F26" s="24">
        <v>9.85</v>
      </c>
      <c r="G26" s="24">
        <v>6.97</v>
      </c>
      <c r="H26" s="24">
        <v>0.59</v>
      </c>
      <c r="I26" s="24">
        <v>0.45</v>
      </c>
      <c r="J26" s="24">
        <v>0</v>
      </c>
      <c r="K26" s="24">
        <v>0</v>
      </c>
      <c r="L26" s="24">
        <v>17.399999999999999</v>
      </c>
      <c r="M26" s="24">
        <v>82.88</v>
      </c>
      <c r="N26" s="24">
        <v>5.65</v>
      </c>
      <c r="O26" s="24">
        <v>4.49</v>
      </c>
      <c r="P26" s="24">
        <v>133.63999999999999</v>
      </c>
      <c r="Q26" s="24">
        <v>20.61</v>
      </c>
      <c r="R26" s="24">
        <v>20.190000000000001</v>
      </c>
      <c r="S26" s="24">
        <v>3927.12</v>
      </c>
      <c r="T26" s="24">
        <v>92.92</v>
      </c>
      <c r="U26" s="24">
        <v>10599.86</v>
      </c>
      <c r="V26" s="24">
        <v>4.37</v>
      </c>
      <c r="W26" s="24">
        <v>0.39</v>
      </c>
      <c r="X26" s="24">
        <v>0.04</v>
      </c>
      <c r="Y26" s="24">
        <v>0.01</v>
      </c>
      <c r="Z26" s="24">
        <v>141.63</v>
      </c>
      <c r="AA26" s="24">
        <v>0</v>
      </c>
      <c r="AB26" s="24">
        <v>158133193.47</v>
      </c>
      <c r="AC26" s="24">
        <v>45501.32</v>
      </c>
      <c r="AD26" s="24"/>
      <c r="AE26" s="24">
        <v>27236.83</v>
      </c>
      <c r="AF26" s="24">
        <v>1.22</v>
      </c>
      <c r="AG26" s="24">
        <v>2.14</v>
      </c>
      <c r="AH26" s="24">
        <v>1.1299999999999999</v>
      </c>
      <c r="AI26" s="24">
        <v>67021.25</v>
      </c>
      <c r="AJ26" s="24"/>
      <c r="AK26" s="24">
        <v>6262687.1900000004</v>
      </c>
      <c r="AL26" s="24">
        <v>6672639.71</v>
      </c>
      <c r="AM26" s="24">
        <v>30629503.199999999</v>
      </c>
    </row>
    <row r="27" spans="1:39" x14ac:dyDescent="0.25">
      <c r="A27" s="18"/>
      <c r="B27" s="24">
        <v>23</v>
      </c>
      <c r="C27" s="24">
        <v>115</v>
      </c>
      <c r="D27" s="24">
        <v>226.31</v>
      </c>
      <c r="E27" s="24">
        <v>271.22000000000003</v>
      </c>
      <c r="F27" s="24">
        <v>10.33</v>
      </c>
      <c r="G27" s="24">
        <v>6.44</v>
      </c>
      <c r="H27" s="24">
        <v>0.56999999999999995</v>
      </c>
      <c r="I27" s="24">
        <v>0.2</v>
      </c>
      <c r="J27" s="24">
        <v>0</v>
      </c>
      <c r="K27" s="24">
        <v>0</v>
      </c>
      <c r="L27" s="24">
        <v>17.34</v>
      </c>
      <c r="M27" s="24">
        <v>81.94</v>
      </c>
      <c r="N27" s="24">
        <v>5.6</v>
      </c>
      <c r="O27" s="24">
        <v>4.41</v>
      </c>
      <c r="P27" s="24">
        <v>133.78</v>
      </c>
      <c r="Q27" s="24">
        <v>20.47</v>
      </c>
      <c r="R27" s="24">
        <v>20.100000000000001</v>
      </c>
      <c r="S27" s="24">
        <v>4082.11</v>
      </c>
      <c r="T27" s="24">
        <v>93.73</v>
      </c>
      <c r="U27" s="24">
        <v>10664.95</v>
      </c>
      <c r="V27" s="24">
        <v>4.4400000000000004</v>
      </c>
      <c r="W27" s="24">
        <v>0.18</v>
      </c>
      <c r="X27" s="24">
        <v>0.02</v>
      </c>
      <c r="Y27" s="24">
        <v>0.01</v>
      </c>
      <c r="Z27" s="24">
        <v>143.03</v>
      </c>
      <c r="AA27" s="24">
        <v>0</v>
      </c>
      <c r="AB27" s="24">
        <v>158318675.38999999</v>
      </c>
      <c r="AC27" s="24">
        <v>46418.91</v>
      </c>
      <c r="AD27" s="24"/>
      <c r="AE27" s="24">
        <v>20307.3</v>
      </c>
      <c r="AF27" s="24">
        <v>0.89</v>
      </c>
      <c r="AG27" s="24">
        <v>1.91</v>
      </c>
      <c r="AH27" s="24">
        <v>0.85</v>
      </c>
      <c r="AI27" s="24">
        <v>61864.54</v>
      </c>
      <c r="AJ27" s="24"/>
      <c r="AK27" s="24">
        <v>6176693.2800000003</v>
      </c>
      <c r="AL27" s="24">
        <v>6548142.6500000004</v>
      </c>
      <c r="AM27" s="24">
        <v>30420586.899999999</v>
      </c>
    </row>
    <row r="28" spans="1:39" x14ac:dyDescent="0.25">
      <c r="A28" s="18"/>
      <c r="B28" s="24">
        <v>24</v>
      </c>
      <c r="C28" s="24">
        <v>120</v>
      </c>
      <c r="D28" s="24">
        <v>226.8</v>
      </c>
      <c r="E28" s="24">
        <v>272.44</v>
      </c>
      <c r="F28" s="24">
        <v>9.6199999999999992</v>
      </c>
      <c r="G28" s="24">
        <v>6.84</v>
      </c>
      <c r="H28" s="24">
        <v>0.57999999999999996</v>
      </c>
      <c r="I28" s="24">
        <v>0.41</v>
      </c>
      <c r="J28" s="24">
        <v>0</v>
      </c>
      <c r="K28" s="24">
        <v>0</v>
      </c>
      <c r="L28" s="24">
        <v>17.03</v>
      </c>
      <c r="M28" s="24">
        <v>81.260000000000005</v>
      </c>
      <c r="N28" s="24">
        <v>5.55</v>
      </c>
      <c r="O28" s="24">
        <v>4.33</v>
      </c>
      <c r="P28" s="24">
        <v>133.94</v>
      </c>
      <c r="Q28" s="24">
        <v>20.079999999999998</v>
      </c>
      <c r="R28" s="24">
        <v>19.75</v>
      </c>
      <c r="S28" s="24">
        <v>3935.88</v>
      </c>
      <c r="T28" s="24">
        <v>94.9</v>
      </c>
      <c r="U28" s="24">
        <v>10676.14</v>
      </c>
      <c r="V28" s="24">
        <v>4.5199999999999996</v>
      </c>
      <c r="W28" s="24">
        <v>0.36</v>
      </c>
      <c r="X28" s="24">
        <v>0.04</v>
      </c>
      <c r="Y28" s="24">
        <v>0.01</v>
      </c>
      <c r="Z28" s="24">
        <v>142.06</v>
      </c>
      <c r="AA28" s="24">
        <v>0</v>
      </c>
      <c r="AB28" s="24">
        <v>161554670.96000001</v>
      </c>
      <c r="AC28" s="24">
        <v>43274.89</v>
      </c>
      <c r="AD28" s="24"/>
      <c r="AE28" s="24">
        <v>19908.77</v>
      </c>
      <c r="AF28" s="24">
        <v>1.18</v>
      </c>
      <c r="AG28" s="24">
        <v>2.04</v>
      </c>
      <c r="AH28" s="24">
        <v>1.1100000000000001</v>
      </c>
      <c r="AI28" s="24">
        <v>58294.36</v>
      </c>
      <c r="AJ28" s="24"/>
      <c r="AK28" s="24">
        <v>6097127.6399999997</v>
      </c>
      <c r="AL28" s="24">
        <v>6432965.0700000003</v>
      </c>
      <c r="AM28" s="24">
        <v>29838643.359999999</v>
      </c>
    </row>
    <row r="29" spans="1:39" x14ac:dyDescent="0.25">
      <c r="A29" s="18"/>
      <c r="B29" s="24">
        <v>25</v>
      </c>
      <c r="C29" s="24">
        <v>125</v>
      </c>
      <c r="D29" s="24">
        <v>227.06</v>
      </c>
      <c r="E29" s="24">
        <v>273.55</v>
      </c>
      <c r="F29" s="24">
        <v>9.1999999999999993</v>
      </c>
      <c r="G29" s="24">
        <v>6.83</v>
      </c>
      <c r="H29" s="24">
        <v>0.56999999999999995</v>
      </c>
      <c r="I29" s="24">
        <v>0.35</v>
      </c>
      <c r="J29" s="24">
        <v>0</v>
      </c>
      <c r="K29" s="24">
        <v>0</v>
      </c>
      <c r="L29" s="24">
        <v>16.600000000000001</v>
      </c>
      <c r="M29" s="24">
        <v>80.41</v>
      </c>
      <c r="N29" s="24">
        <v>5.48</v>
      </c>
      <c r="O29" s="24">
        <v>4.2300000000000004</v>
      </c>
      <c r="P29" s="24">
        <v>133.96</v>
      </c>
      <c r="Q29" s="24">
        <v>19.79</v>
      </c>
      <c r="R29" s="24">
        <v>19.329999999999998</v>
      </c>
      <c r="S29" s="24">
        <v>3656.32</v>
      </c>
      <c r="T29" s="24">
        <v>96.32</v>
      </c>
      <c r="U29" s="24">
        <v>10684.82</v>
      </c>
      <c r="V29" s="24">
        <v>4.5999999999999996</v>
      </c>
      <c r="W29" s="24">
        <v>0.31</v>
      </c>
      <c r="X29" s="24">
        <v>0.03</v>
      </c>
      <c r="Y29" s="24">
        <v>0.01</v>
      </c>
      <c r="Z29" s="24">
        <v>143.51</v>
      </c>
      <c r="AA29" s="24">
        <v>0</v>
      </c>
      <c r="AB29" s="24">
        <v>161124246.63</v>
      </c>
      <c r="AC29" s="24">
        <v>46195.28</v>
      </c>
      <c r="AD29" s="24"/>
      <c r="AE29" s="24">
        <v>15086.29</v>
      </c>
      <c r="AF29" s="24">
        <v>1.02</v>
      </c>
      <c r="AG29" s="24">
        <v>1.96</v>
      </c>
      <c r="AH29" s="24">
        <v>0.97</v>
      </c>
      <c r="AI29" s="24">
        <v>56666.13</v>
      </c>
      <c r="AJ29" s="24"/>
      <c r="AK29" s="24">
        <v>5989299.8099999996</v>
      </c>
      <c r="AL29" s="24">
        <v>6290622.5099999998</v>
      </c>
      <c r="AM29" s="24">
        <v>29413851.079999998</v>
      </c>
    </row>
    <row r="30" spans="1:39" x14ac:dyDescent="0.25">
      <c r="A30" s="18"/>
      <c r="B30" s="24">
        <v>26</v>
      </c>
      <c r="C30" s="24">
        <v>130</v>
      </c>
      <c r="D30" s="24">
        <v>227.38</v>
      </c>
      <c r="E30" s="24">
        <v>274.69</v>
      </c>
      <c r="F30" s="24">
        <v>8.9700000000000006</v>
      </c>
      <c r="G30" s="24">
        <v>6.86</v>
      </c>
      <c r="H30" s="24">
        <v>0.56000000000000005</v>
      </c>
      <c r="I30" s="24">
        <v>0.33</v>
      </c>
      <c r="J30" s="24">
        <v>0</v>
      </c>
      <c r="K30" s="24">
        <v>0</v>
      </c>
      <c r="L30" s="24">
        <v>16.39</v>
      </c>
      <c r="M30" s="24">
        <v>81.13</v>
      </c>
      <c r="N30" s="24">
        <v>5.44</v>
      </c>
      <c r="O30" s="24">
        <v>4.18</v>
      </c>
      <c r="P30" s="24">
        <v>134.03</v>
      </c>
      <c r="Q30" s="24">
        <v>19.54</v>
      </c>
      <c r="R30" s="24">
        <v>19.05</v>
      </c>
      <c r="S30" s="24">
        <v>3661.74</v>
      </c>
      <c r="T30" s="24">
        <v>97.84</v>
      </c>
      <c r="U30" s="24">
        <v>10572.83</v>
      </c>
      <c r="V30" s="24">
        <v>4.6900000000000004</v>
      </c>
      <c r="W30" s="24">
        <v>0.28999999999999998</v>
      </c>
      <c r="X30" s="24">
        <v>0.03</v>
      </c>
      <c r="Y30" s="24">
        <v>0.01</v>
      </c>
      <c r="Z30" s="24">
        <v>144.24</v>
      </c>
      <c r="AA30" s="24">
        <v>0</v>
      </c>
      <c r="AB30" s="24">
        <v>161728075.84999999</v>
      </c>
      <c r="AC30" s="24">
        <v>45925.89</v>
      </c>
      <c r="AD30" s="24"/>
      <c r="AE30" s="24">
        <v>13637.95</v>
      </c>
      <c r="AF30" s="24">
        <v>1.1499999999999999</v>
      </c>
      <c r="AG30" s="24">
        <v>1.99</v>
      </c>
      <c r="AH30" s="24">
        <v>1.1299999999999999</v>
      </c>
      <c r="AI30" s="24">
        <v>52734.02</v>
      </c>
      <c r="AJ30" s="24"/>
      <c r="AK30" s="24">
        <v>5938639.6699999999</v>
      </c>
      <c r="AL30" s="24">
        <v>6208086.8799999999</v>
      </c>
      <c r="AM30" s="24">
        <v>29042510.109999999</v>
      </c>
    </row>
    <row r="31" spans="1:39" x14ac:dyDescent="0.25">
      <c r="A31" s="18"/>
      <c r="B31" s="24">
        <v>27</v>
      </c>
      <c r="C31" s="24">
        <v>135</v>
      </c>
      <c r="D31" s="24">
        <v>227.84</v>
      </c>
      <c r="E31" s="24">
        <v>276.14999999999998</v>
      </c>
      <c r="F31" s="24">
        <v>9.25</v>
      </c>
      <c r="G31" s="24">
        <v>6.88</v>
      </c>
      <c r="H31" s="24">
        <v>0.56999999999999995</v>
      </c>
      <c r="I31" s="24">
        <v>0.41</v>
      </c>
      <c r="J31" s="24">
        <v>0</v>
      </c>
      <c r="K31" s="24">
        <v>0</v>
      </c>
      <c r="L31" s="24">
        <v>16.690000000000001</v>
      </c>
      <c r="M31" s="24">
        <v>79.16</v>
      </c>
      <c r="N31" s="24">
        <v>5.46</v>
      </c>
      <c r="O31" s="24">
        <v>4.1900000000000004</v>
      </c>
      <c r="P31" s="24">
        <v>134.16</v>
      </c>
      <c r="Q31" s="24">
        <v>19.79</v>
      </c>
      <c r="R31" s="24">
        <v>19.38</v>
      </c>
      <c r="S31" s="24">
        <v>3822.95</v>
      </c>
      <c r="T31" s="24">
        <v>99.47</v>
      </c>
      <c r="U31" s="24">
        <v>10856.32</v>
      </c>
      <c r="V31" s="24">
        <v>4.75</v>
      </c>
      <c r="W31" s="24">
        <v>0.36</v>
      </c>
      <c r="X31" s="24">
        <v>0.04</v>
      </c>
      <c r="Y31" s="24">
        <v>0.01</v>
      </c>
      <c r="Z31" s="24">
        <v>146.75</v>
      </c>
      <c r="AA31" s="24">
        <v>0</v>
      </c>
      <c r="AB31" s="24">
        <v>160310226.49000001</v>
      </c>
      <c r="AC31" s="24">
        <v>38523.82</v>
      </c>
      <c r="AD31" s="24"/>
      <c r="AE31" s="24">
        <v>21197.279999999999</v>
      </c>
      <c r="AF31" s="24">
        <v>1.1499999999999999</v>
      </c>
      <c r="AG31" s="24">
        <v>2</v>
      </c>
      <c r="AH31" s="24">
        <v>1.1399999999999999</v>
      </c>
      <c r="AI31" s="24">
        <v>55641.120000000003</v>
      </c>
      <c r="AJ31" s="24"/>
      <c r="AK31" s="24">
        <v>5988755.4400000004</v>
      </c>
      <c r="AL31" s="24">
        <v>6228316.3499999996</v>
      </c>
      <c r="AM31" s="24">
        <v>29405575.949999999</v>
      </c>
    </row>
    <row r="32" spans="1:39" x14ac:dyDescent="0.25">
      <c r="A32" s="18"/>
      <c r="B32" s="24">
        <v>28</v>
      </c>
      <c r="C32" s="24">
        <v>140</v>
      </c>
      <c r="D32" s="24">
        <v>228.12</v>
      </c>
      <c r="E32" s="24">
        <v>277.32</v>
      </c>
      <c r="F32" s="24">
        <v>9.3800000000000008</v>
      </c>
      <c r="G32" s="24">
        <v>6.79</v>
      </c>
      <c r="H32" s="24">
        <v>0.56999999999999995</v>
      </c>
      <c r="I32" s="24">
        <v>0.33</v>
      </c>
      <c r="J32" s="24">
        <v>0</v>
      </c>
      <c r="K32" s="24">
        <v>0</v>
      </c>
      <c r="L32" s="24">
        <v>16.739999999999998</v>
      </c>
      <c r="M32" s="24">
        <v>79.42</v>
      </c>
      <c r="N32" s="24">
        <v>5.45</v>
      </c>
      <c r="O32" s="24">
        <v>4.18</v>
      </c>
      <c r="P32" s="24">
        <v>134.16999999999999</v>
      </c>
      <c r="Q32" s="24">
        <v>19.75</v>
      </c>
      <c r="R32" s="24">
        <v>19.41</v>
      </c>
      <c r="S32" s="24">
        <v>3877.6</v>
      </c>
      <c r="T32" s="24">
        <v>101.11</v>
      </c>
      <c r="U32" s="24">
        <v>10971.41</v>
      </c>
      <c r="V32" s="24">
        <v>4.8</v>
      </c>
      <c r="W32" s="24">
        <v>0.28999999999999998</v>
      </c>
      <c r="X32" s="24">
        <v>0.03</v>
      </c>
      <c r="Y32" s="24">
        <v>0.01</v>
      </c>
      <c r="Z32" s="24">
        <v>149.07</v>
      </c>
      <c r="AA32" s="24">
        <v>0</v>
      </c>
      <c r="AB32" s="24">
        <v>158686482.74000001</v>
      </c>
      <c r="AC32" s="24">
        <v>40268.910000000003</v>
      </c>
      <c r="AD32" s="24"/>
      <c r="AE32" s="24">
        <v>15019.8</v>
      </c>
      <c r="AF32" s="24">
        <v>1.1200000000000001</v>
      </c>
      <c r="AG32" s="24">
        <v>1.96</v>
      </c>
      <c r="AH32" s="24">
        <v>1.1100000000000001</v>
      </c>
      <c r="AI32" s="24">
        <v>51509.98</v>
      </c>
      <c r="AJ32" s="24"/>
      <c r="AK32" s="24">
        <v>6007632.5700000003</v>
      </c>
      <c r="AL32" s="24">
        <v>6219189.71</v>
      </c>
      <c r="AM32" s="24">
        <v>29357716.800000001</v>
      </c>
    </row>
    <row r="33" spans="1:39" x14ac:dyDescent="0.25">
      <c r="A33" s="18"/>
      <c r="B33" s="24">
        <v>29</v>
      </c>
      <c r="C33" s="24">
        <v>145</v>
      </c>
      <c r="D33" s="24">
        <v>228.42</v>
      </c>
      <c r="E33" s="24">
        <v>278.49</v>
      </c>
      <c r="F33" s="24">
        <v>9.23</v>
      </c>
      <c r="G33" s="24">
        <v>6.93</v>
      </c>
      <c r="H33" s="24">
        <v>0.56999999999999995</v>
      </c>
      <c r="I33" s="24">
        <v>0.35</v>
      </c>
      <c r="J33" s="24">
        <v>0</v>
      </c>
      <c r="K33" s="24">
        <v>0</v>
      </c>
      <c r="L33" s="24">
        <v>16.73</v>
      </c>
      <c r="M33" s="24">
        <v>81.349999999999994</v>
      </c>
      <c r="N33" s="24">
        <v>5.44</v>
      </c>
      <c r="O33" s="24">
        <v>4.18</v>
      </c>
      <c r="P33" s="24">
        <v>134.21</v>
      </c>
      <c r="Q33" s="24">
        <v>19.87</v>
      </c>
      <c r="R33" s="24">
        <v>19.47</v>
      </c>
      <c r="S33" s="24">
        <v>3736.97</v>
      </c>
      <c r="T33" s="24">
        <v>102.97</v>
      </c>
      <c r="U33" s="24">
        <v>10593.05</v>
      </c>
      <c r="V33" s="24">
        <v>4.84</v>
      </c>
      <c r="W33" s="24">
        <v>0.31</v>
      </c>
      <c r="X33" s="24">
        <v>0.03</v>
      </c>
      <c r="Y33" s="24">
        <v>0.01</v>
      </c>
      <c r="Z33" s="24">
        <v>151.5</v>
      </c>
      <c r="AA33" s="24">
        <v>0</v>
      </c>
      <c r="AB33" s="24">
        <v>157110138.56</v>
      </c>
      <c r="AC33" s="24">
        <v>43353.48</v>
      </c>
      <c r="AD33" s="24"/>
      <c r="AE33" s="24">
        <v>22537.17</v>
      </c>
      <c r="AF33" s="24">
        <v>1.0900000000000001</v>
      </c>
      <c r="AG33" s="24">
        <v>2</v>
      </c>
      <c r="AH33" s="24">
        <v>1.05</v>
      </c>
      <c r="AI33" s="24">
        <v>60455.31</v>
      </c>
      <c r="AJ33" s="24"/>
      <c r="AK33" s="24">
        <v>6024212.54</v>
      </c>
      <c r="AL33" s="24">
        <v>6209357.2400000002</v>
      </c>
      <c r="AM33" s="24">
        <v>29524842.140000001</v>
      </c>
    </row>
    <row r="34" spans="1:39" x14ac:dyDescent="0.25">
      <c r="A34" s="18"/>
      <c r="B34" s="24">
        <v>30</v>
      </c>
      <c r="C34" s="24">
        <v>150</v>
      </c>
      <c r="D34" s="24">
        <v>228.74</v>
      </c>
      <c r="E34" s="24">
        <v>279.48</v>
      </c>
      <c r="F34" s="24">
        <v>9.7200000000000006</v>
      </c>
      <c r="G34" s="24">
        <v>6.62</v>
      </c>
      <c r="H34" s="24">
        <v>0.56999999999999995</v>
      </c>
      <c r="I34" s="24">
        <v>0.39</v>
      </c>
      <c r="J34" s="24">
        <v>0</v>
      </c>
      <c r="K34" s="24">
        <v>0</v>
      </c>
      <c r="L34" s="24">
        <v>16.91</v>
      </c>
      <c r="M34" s="24">
        <v>80.7</v>
      </c>
      <c r="N34" s="24">
        <v>5.43</v>
      </c>
      <c r="O34" s="24">
        <v>4.16</v>
      </c>
      <c r="P34" s="24">
        <v>134.38999999999999</v>
      </c>
      <c r="Q34" s="24">
        <v>19.87</v>
      </c>
      <c r="R34" s="24">
        <v>19.53</v>
      </c>
      <c r="S34" s="24">
        <v>4056.01</v>
      </c>
      <c r="T34" s="24">
        <v>104.25</v>
      </c>
      <c r="U34" s="24">
        <v>11142.8</v>
      </c>
      <c r="V34" s="24">
        <v>4.88</v>
      </c>
      <c r="W34" s="24">
        <v>0.34</v>
      </c>
      <c r="X34" s="24">
        <v>0.04</v>
      </c>
      <c r="Y34" s="24">
        <v>0.01</v>
      </c>
      <c r="Z34" s="24">
        <v>153.18</v>
      </c>
      <c r="AA34" s="24">
        <v>0</v>
      </c>
      <c r="AB34" s="24">
        <v>156434933.50999999</v>
      </c>
      <c r="AC34" s="24">
        <v>33200.32</v>
      </c>
      <c r="AD34" s="24"/>
      <c r="AE34" s="24">
        <v>20772.59</v>
      </c>
      <c r="AF34" s="24">
        <v>1.26</v>
      </c>
      <c r="AG34" s="24">
        <v>2.04</v>
      </c>
      <c r="AH34" s="24">
        <v>1.25</v>
      </c>
      <c r="AI34" s="24">
        <v>50271.44</v>
      </c>
      <c r="AJ34" s="24"/>
      <c r="AK34" s="24">
        <v>6026461.6399999997</v>
      </c>
      <c r="AL34" s="24">
        <v>6187041.4100000001</v>
      </c>
      <c r="AM34" s="24">
        <v>29534568.530000001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838-B927-43DF-9710-F8DDDBEB8567}">
  <sheetPr>
    <tabColor theme="5" tint="0.79998168889431442"/>
  </sheetPr>
  <dimension ref="A1:AM34"/>
  <sheetViews>
    <sheetView topLeftCell="H1" workbookViewId="0">
      <selection activeCell="A3" sqref="A3:XFD3"/>
    </sheetView>
  </sheetViews>
  <sheetFormatPr defaultRowHeight="15" x14ac:dyDescent="0.25"/>
  <sheetData>
    <row r="1" spans="1:39" s="25" customFormat="1" x14ac:dyDescent="0.25">
      <c r="T1" s="25" t="s">
        <v>263</v>
      </c>
      <c r="U1" s="25">
        <v>4200</v>
      </c>
    </row>
    <row r="2" spans="1:39" s="25" customFormat="1" x14ac:dyDescent="0.25">
      <c r="U2" s="25">
        <f>AVERAGE(U4:U34)/5</f>
        <v>4283.0829032258071</v>
      </c>
    </row>
    <row r="3" spans="1:39" s="97" customFormat="1" ht="120" x14ac:dyDescent="0.25">
      <c r="A3" s="353"/>
      <c r="B3" s="353" t="s">
        <v>16</v>
      </c>
      <c r="C3" s="353" t="s">
        <v>0</v>
      </c>
      <c r="D3" s="353" t="s">
        <v>17</v>
      </c>
      <c r="E3" s="353" t="s">
        <v>418</v>
      </c>
      <c r="F3" s="353" t="s">
        <v>432</v>
      </c>
      <c r="G3" s="353" t="s">
        <v>433</v>
      </c>
      <c r="H3" s="353" t="s">
        <v>434</v>
      </c>
      <c r="I3" s="353" t="s">
        <v>429</v>
      </c>
      <c r="J3" s="353" t="s">
        <v>430</v>
      </c>
      <c r="K3" s="353" t="s">
        <v>431</v>
      </c>
      <c r="L3" s="353" t="s">
        <v>419</v>
      </c>
      <c r="M3" s="353" t="s">
        <v>420</v>
      </c>
      <c r="N3" s="353" t="s">
        <v>422</v>
      </c>
      <c r="O3" s="353" t="s">
        <v>421</v>
      </c>
      <c r="P3" s="353" t="s">
        <v>423</v>
      </c>
      <c r="Q3" s="353" t="s">
        <v>424</v>
      </c>
      <c r="R3" s="353" t="s">
        <v>425</v>
      </c>
      <c r="S3" s="353" t="s">
        <v>18</v>
      </c>
      <c r="T3" s="353" t="s">
        <v>435</v>
      </c>
      <c r="U3" s="353" t="s">
        <v>436</v>
      </c>
      <c r="V3" s="353" t="s">
        <v>426</v>
      </c>
      <c r="W3" s="353" t="s">
        <v>427</v>
      </c>
      <c r="X3" s="353" t="s">
        <v>437</v>
      </c>
      <c r="Y3" s="353" t="s">
        <v>428</v>
      </c>
      <c r="Z3" s="353" t="s">
        <v>69</v>
      </c>
      <c r="AA3" s="353" t="s">
        <v>438</v>
      </c>
      <c r="AB3" s="353" t="s">
        <v>439</v>
      </c>
      <c r="AC3" s="353" t="s">
        <v>70</v>
      </c>
      <c r="AD3" s="353" t="s">
        <v>71</v>
      </c>
      <c r="AE3" s="353" t="s">
        <v>440</v>
      </c>
      <c r="AF3" s="353" t="s">
        <v>441</v>
      </c>
      <c r="AG3" s="353" t="s">
        <v>442</v>
      </c>
      <c r="AH3" s="353" t="s">
        <v>443</v>
      </c>
      <c r="AI3" s="353" t="s">
        <v>444</v>
      </c>
      <c r="AJ3" s="353" t="s">
        <v>445</v>
      </c>
      <c r="AK3" s="353" t="s">
        <v>446</v>
      </c>
      <c r="AL3" s="353" t="s">
        <v>448</v>
      </c>
      <c r="AM3" s="353" t="s">
        <v>447</v>
      </c>
    </row>
    <row r="4" spans="1:39" x14ac:dyDescent="0.25">
      <c r="A4" s="18"/>
      <c r="B4" s="24">
        <v>0</v>
      </c>
      <c r="C4" s="24">
        <v>0</v>
      </c>
      <c r="D4" s="24">
        <v>187.23</v>
      </c>
      <c r="E4" s="24">
        <v>149.65</v>
      </c>
      <c r="F4" s="24">
        <v>11.55</v>
      </c>
      <c r="G4" s="24">
        <v>8.48</v>
      </c>
      <c r="H4" s="24">
        <v>0.71</v>
      </c>
      <c r="I4" s="24">
        <v>0.25</v>
      </c>
      <c r="J4" s="24">
        <v>0</v>
      </c>
      <c r="K4" s="24">
        <v>0</v>
      </c>
      <c r="L4" s="24">
        <v>20.74</v>
      </c>
      <c r="M4" s="24">
        <v>94.69</v>
      </c>
      <c r="N4" s="24"/>
      <c r="O4" s="24"/>
      <c r="P4" s="24">
        <v>132.83000000000001</v>
      </c>
      <c r="Q4" s="24">
        <v>24.67</v>
      </c>
      <c r="R4" s="24">
        <v>23.36</v>
      </c>
      <c r="S4" s="24">
        <v>4214.53</v>
      </c>
      <c r="T4" s="24">
        <v>51.68</v>
      </c>
      <c r="U4" s="24">
        <v>21960.23</v>
      </c>
      <c r="V4" s="24">
        <v>1.26</v>
      </c>
      <c r="W4" s="24">
        <v>0.22</v>
      </c>
      <c r="X4" s="24">
        <v>0.02</v>
      </c>
      <c r="Y4" s="24">
        <v>0.01</v>
      </c>
      <c r="Z4" s="24">
        <v>75.58</v>
      </c>
      <c r="AA4" s="24">
        <v>4034164.08</v>
      </c>
      <c r="AB4" s="24">
        <v>72913151.849999994</v>
      </c>
      <c r="AC4" s="24">
        <v>76994.89</v>
      </c>
      <c r="AD4" s="24"/>
      <c r="AE4" s="24">
        <v>53542.69</v>
      </c>
      <c r="AF4" s="24">
        <v>1.34</v>
      </c>
      <c r="AG4" s="24">
        <v>2.64</v>
      </c>
      <c r="AH4" s="24">
        <v>0.83</v>
      </c>
      <c r="AI4" s="24">
        <v>59184.25</v>
      </c>
      <c r="AJ4" s="24"/>
      <c r="AK4" s="24"/>
      <c r="AL4" s="24"/>
      <c r="AM4" s="24">
        <v>36666477.060000002</v>
      </c>
    </row>
    <row r="5" spans="1:39" x14ac:dyDescent="0.25">
      <c r="A5" s="18"/>
      <c r="B5" s="24">
        <v>1</v>
      </c>
      <c r="C5" s="24">
        <v>5</v>
      </c>
      <c r="D5" s="24">
        <v>187.19</v>
      </c>
      <c r="E5" s="24">
        <v>150.85</v>
      </c>
      <c r="F5" s="24">
        <v>11.91</v>
      </c>
      <c r="G5" s="24">
        <v>7.86</v>
      </c>
      <c r="H5" s="24">
        <v>0.68</v>
      </c>
      <c r="I5" s="24">
        <v>0.32</v>
      </c>
      <c r="J5" s="24">
        <v>0</v>
      </c>
      <c r="K5" s="24">
        <v>0</v>
      </c>
      <c r="L5" s="24">
        <v>20.45</v>
      </c>
      <c r="M5" s="24">
        <v>83.68</v>
      </c>
      <c r="N5" s="24">
        <v>5.82</v>
      </c>
      <c r="O5" s="24">
        <v>5.28</v>
      </c>
      <c r="P5" s="24">
        <v>132.51</v>
      </c>
      <c r="Q5" s="24">
        <v>24.43</v>
      </c>
      <c r="R5" s="24">
        <v>23.58</v>
      </c>
      <c r="S5" s="24">
        <v>4696.1499999999996</v>
      </c>
      <c r="T5" s="24">
        <v>52.46</v>
      </c>
      <c r="U5" s="24">
        <v>21246.61</v>
      </c>
      <c r="V5" s="24">
        <v>1.4</v>
      </c>
      <c r="W5" s="24">
        <v>0.28999999999999998</v>
      </c>
      <c r="X5" s="24">
        <v>0.03</v>
      </c>
      <c r="Y5" s="24">
        <v>0.01</v>
      </c>
      <c r="Z5" s="24">
        <v>75.92</v>
      </c>
      <c r="AA5" s="24">
        <v>4892060.8899999997</v>
      </c>
      <c r="AB5" s="24">
        <v>73074154.439999998</v>
      </c>
      <c r="AC5" s="24">
        <v>59386.27</v>
      </c>
      <c r="AD5" s="24"/>
      <c r="AE5" s="24">
        <v>34932.78</v>
      </c>
      <c r="AF5" s="24">
        <v>1.38</v>
      </c>
      <c r="AG5" s="24">
        <v>2.59</v>
      </c>
      <c r="AH5" s="24">
        <v>1.06</v>
      </c>
      <c r="AI5" s="24">
        <v>87883.11</v>
      </c>
      <c r="AJ5" s="24"/>
      <c r="AK5" s="24">
        <v>7435595.9100000001</v>
      </c>
      <c r="AL5" s="24">
        <v>7849465.5199999996</v>
      </c>
      <c r="AM5" s="24">
        <v>36303847.18</v>
      </c>
    </row>
    <row r="6" spans="1:39" x14ac:dyDescent="0.25">
      <c r="A6" s="18"/>
      <c r="B6" s="24">
        <v>2</v>
      </c>
      <c r="C6" s="24">
        <v>10</v>
      </c>
      <c r="D6" s="24">
        <v>187.25</v>
      </c>
      <c r="E6" s="24">
        <v>152.30000000000001</v>
      </c>
      <c r="F6" s="24">
        <v>11.24</v>
      </c>
      <c r="G6" s="24">
        <v>8.24</v>
      </c>
      <c r="H6" s="24">
        <v>0.69</v>
      </c>
      <c r="I6" s="24">
        <v>0.31</v>
      </c>
      <c r="J6" s="24">
        <v>0</v>
      </c>
      <c r="K6" s="24">
        <v>0</v>
      </c>
      <c r="L6" s="24">
        <v>20.170000000000002</v>
      </c>
      <c r="M6" s="24">
        <v>83.19</v>
      </c>
      <c r="N6" s="24">
        <v>5.72</v>
      </c>
      <c r="O6" s="24">
        <v>5.17</v>
      </c>
      <c r="P6" s="24">
        <v>132.16</v>
      </c>
      <c r="Q6" s="24">
        <v>23.8</v>
      </c>
      <c r="R6" s="24">
        <v>23.23</v>
      </c>
      <c r="S6" s="24">
        <v>4618.04</v>
      </c>
      <c r="T6" s="24">
        <v>51.98</v>
      </c>
      <c r="U6" s="24">
        <v>21035.4</v>
      </c>
      <c r="V6" s="24">
        <v>1.53</v>
      </c>
      <c r="W6" s="24">
        <v>0.28000000000000003</v>
      </c>
      <c r="X6" s="24">
        <v>0.03</v>
      </c>
      <c r="Y6" s="24">
        <v>0.01</v>
      </c>
      <c r="Z6" s="24">
        <v>75.91</v>
      </c>
      <c r="AA6" s="24">
        <v>5776776.3300000001</v>
      </c>
      <c r="AB6" s="24">
        <v>72978616.939999998</v>
      </c>
      <c r="AC6" s="24">
        <v>63125.89</v>
      </c>
      <c r="AD6" s="24"/>
      <c r="AE6" s="24">
        <v>31780.1</v>
      </c>
      <c r="AF6" s="24">
        <v>1.45</v>
      </c>
      <c r="AG6" s="24">
        <v>2.62</v>
      </c>
      <c r="AH6" s="24">
        <v>1.1499999999999999</v>
      </c>
      <c r="AI6" s="24">
        <v>88232.92</v>
      </c>
      <c r="AJ6" s="24"/>
      <c r="AK6" s="24">
        <v>7279116.46</v>
      </c>
      <c r="AL6" s="24">
        <v>7683320.0700000003</v>
      </c>
      <c r="AM6" s="24">
        <v>35367080.490000002</v>
      </c>
    </row>
    <row r="7" spans="1:39" x14ac:dyDescent="0.25">
      <c r="A7" s="18"/>
      <c r="B7" s="24">
        <v>3</v>
      </c>
      <c r="C7" s="24">
        <v>15</v>
      </c>
      <c r="D7" s="24">
        <v>187.32</v>
      </c>
      <c r="E7" s="24">
        <v>153.31</v>
      </c>
      <c r="F7" s="24">
        <v>10.3</v>
      </c>
      <c r="G7" s="24">
        <v>8.11</v>
      </c>
      <c r="H7" s="24">
        <v>0.66</v>
      </c>
      <c r="I7" s="24">
        <v>0.27</v>
      </c>
      <c r="J7" s="24">
        <v>0</v>
      </c>
      <c r="K7" s="24">
        <v>0</v>
      </c>
      <c r="L7" s="24">
        <v>19.079999999999998</v>
      </c>
      <c r="M7" s="24">
        <v>79.86</v>
      </c>
      <c r="N7" s="24">
        <v>5.52</v>
      </c>
      <c r="O7" s="24">
        <v>4.96</v>
      </c>
      <c r="P7" s="24">
        <v>132.04</v>
      </c>
      <c r="Q7" s="24">
        <v>23.22</v>
      </c>
      <c r="R7" s="24">
        <v>22.04</v>
      </c>
      <c r="S7" s="24">
        <v>4041.79</v>
      </c>
      <c r="T7" s="24">
        <v>51.56</v>
      </c>
      <c r="U7" s="24">
        <v>21257.49</v>
      </c>
      <c r="V7" s="24">
        <v>1.64</v>
      </c>
      <c r="W7" s="24">
        <v>0.24</v>
      </c>
      <c r="X7" s="24">
        <v>0.02</v>
      </c>
      <c r="Y7" s="24">
        <v>0.01</v>
      </c>
      <c r="Z7" s="24">
        <v>76.62</v>
      </c>
      <c r="AA7" s="24">
        <v>6567254.0499999998</v>
      </c>
      <c r="AB7" s="24">
        <v>71880978.040000007</v>
      </c>
      <c r="AC7" s="24">
        <v>65451.38</v>
      </c>
      <c r="AD7" s="24"/>
      <c r="AE7" s="24">
        <v>27945.32</v>
      </c>
      <c r="AF7" s="24">
        <v>1.25</v>
      </c>
      <c r="AG7" s="24">
        <v>2.4</v>
      </c>
      <c r="AH7" s="24">
        <v>1.02</v>
      </c>
      <c r="AI7" s="24">
        <v>85750.399999999994</v>
      </c>
      <c r="AJ7" s="24"/>
      <c r="AK7" s="24">
        <v>6978656.3099999996</v>
      </c>
      <c r="AL7" s="24">
        <v>7367417.9100000001</v>
      </c>
      <c r="AM7" s="24">
        <v>34503473.020000003</v>
      </c>
    </row>
    <row r="8" spans="1:39" x14ac:dyDescent="0.25">
      <c r="A8" s="18"/>
      <c r="B8" s="24">
        <v>4</v>
      </c>
      <c r="C8" s="24">
        <v>20</v>
      </c>
      <c r="D8" s="24">
        <v>187.6</v>
      </c>
      <c r="E8" s="24">
        <v>154.80000000000001</v>
      </c>
      <c r="F8" s="24">
        <v>9.7899999999999991</v>
      </c>
      <c r="G8" s="24">
        <v>8.66</v>
      </c>
      <c r="H8" s="24">
        <v>0.68</v>
      </c>
      <c r="I8" s="24">
        <v>0.25</v>
      </c>
      <c r="J8" s="24">
        <v>0</v>
      </c>
      <c r="K8" s="24">
        <v>0</v>
      </c>
      <c r="L8" s="24">
        <v>19.13</v>
      </c>
      <c r="M8" s="24">
        <v>74.739999999999995</v>
      </c>
      <c r="N8" s="24">
        <v>5.5</v>
      </c>
      <c r="O8" s="24">
        <v>4.93</v>
      </c>
      <c r="P8" s="24">
        <v>131.88999999999999</v>
      </c>
      <c r="Q8" s="24">
        <v>23.07</v>
      </c>
      <c r="R8" s="24">
        <v>22.17</v>
      </c>
      <c r="S8" s="24">
        <v>4070.66</v>
      </c>
      <c r="T8" s="24">
        <v>51.41</v>
      </c>
      <c r="U8" s="24">
        <v>21509.279999999999</v>
      </c>
      <c r="V8" s="24">
        <v>1.75</v>
      </c>
      <c r="W8" s="24">
        <v>0.22</v>
      </c>
      <c r="X8" s="24">
        <v>0.02</v>
      </c>
      <c r="Y8" s="24">
        <v>0.01</v>
      </c>
      <c r="Z8" s="24">
        <v>77.03</v>
      </c>
      <c r="AA8" s="24">
        <v>6731420.9199999999</v>
      </c>
      <c r="AB8" s="24">
        <v>72408467.370000005</v>
      </c>
      <c r="AC8" s="24">
        <v>64984.67</v>
      </c>
      <c r="AD8" s="24"/>
      <c r="AE8" s="24">
        <v>22925.07</v>
      </c>
      <c r="AF8" s="24">
        <v>1.1599999999999999</v>
      </c>
      <c r="AG8" s="24">
        <v>2.37</v>
      </c>
      <c r="AH8" s="24">
        <v>0.86</v>
      </c>
      <c r="AI8" s="24">
        <v>80239.899999999994</v>
      </c>
      <c r="AJ8" s="24"/>
      <c r="AK8" s="24">
        <v>6952675.4400000004</v>
      </c>
      <c r="AL8" s="24">
        <v>7326445.6600000001</v>
      </c>
      <c r="AM8" s="24">
        <v>34287305.890000001</v>
      </c>
    </row>
    <row r="9" spans="1:39" x14ac:dyDescent="0.25">
      <c r="A9" s="18"/>
      <c r="B9" s="24">
        <v>5</v>
      </c>
      <c r="C9" s="24">
        <v>25</v>
      </c>
      <c r="D9" s="24">
        <v>188.4</v>
      </c>
      <c r="E9" s="24">
        <v>156.81</v>
      </c>
      <c r="F9" s="24">
        <v>9.56</v>
      </c>
      <c r="G9" s="24">
        <v>9.3800000000000008</v>
      </c>
      <c r="H9" s="24">
        <v>0.71</v>
      </c>
      <c r="I9" s="24">
        <v>0.31</v>
      </c>
      <c r="J9" s="24">
        <v>0</v>
      </c>
      <c r="K9" s="24">
        <v>0</v>
      </c>
      <c r="L9" s="24">
        <v>19.649999999999999</v>
      </c>
      <c r="M9" s="24">
        <v>74.069999999999993</v>
      </c>
      <c r="N9" s="24">
        <v>5.59</v>
      </c>
      <c r="O9" s="24">
        <v>5.01</v>
      </c>
      <c r="P9" s="24">
        <v>131.91</v>
      </c>
      <c r="Q9" s="24">
        <v>23.47</v>
      </c>
      <c r="R9" s="24">
        <v>22.78</v>
      </c>
      <c r="S9" s="24">
        <v>4198.4399999999996</v>
      </c>
      <c r="T9" s="24">
        <v>51.91</v>
      </c>
      <c r="U9" s="24">
        <v>21366.35</v>
      </c>
      <c r="V9" s="24">
        <v>1.84</v>
      </c>
      <c r="W9" s="24">
        <v>0.27</v>
      </c>
      <c r="X9" s="24">
        <v>0.03</v>
      </c>
      <c r="Y9" s="24">
        <v>0.01</v>
      </c>
      <c r="Z9" s="24">
        <v>78.12</v>
      </c>
      <c r="AA9" s="24">
        <v>5768179</v>
      </c>
      <c r="AB9" s="24">
        <v>74489023.090000004</v>
      </c>
      <c r="AC9" s="24">
        <v>59253.33</v>
      </c>
      <c r="AD9" s="24"/>
      <c r="AE9" s="24">
        <v>24330.43</v>
      </c>
      <c r="AF9" s="24">
        <v>1.19</v>
      </c>
      <c r="AG9" s="24">
        <v>2.39</v>
      </c>
      <c r="AH9" s="24">
        <v>0.87</v>
      </c>
      <c r="AI9" s="24">
        <v>77214.61</v>
      </c>
      <c r="AJ9" s="24"/>
      <c r="AK9" s="24">
        <v>7078500.0300000003</v>
      </c>
      <c r="AL9" s="24">
        <v>7438383.0999999996</v>
      </c>
      <c r="AM9" s="24">
        <v>34880697.420000002</v>
      </c>
    </row>
    <row r="10" spans="1:39" x14ac:dyDescent="0.25">
      <c r="A10" s="18"/>
      <c r="B10" s="24">
        <v>6</v>
      </c>
      <c r="C10" s="24">
        <v>30</v>
      </c>
      <c r="D10" s="24">
        <v>189.24</v>
      </c>
      <c r="E10" s="24">
        <v>158.68</v>
      </c>
      <c r="F10" s="24">
        <v>10.78</v>
      </c>
      <c r="G10" s="24">
        <v>8.7799999999999994</v>
      </c>
      <c r="H10" s="24">
        <v>0.71</v>
      </c>
      <c r="I10" s="24">
        <v>0.22</v>
      </c>
      <c r="J10" s="24">
        <v>0</v>
      </c>
      <c r="K10" s="24">
        <v>0</v>
      </c>
      <c r="L10" s="24">
        <v>20.260000000000002</v>
      </c>
      <c r="M10" s="24">
        <v>69.739999999999995</v>
      </c>
      <c r="N10" s="24">
        <v>5.64</v>
      </c>
      <c r="O10" s="24">
        <v>5.0599999999999996</v>
      </c>
      <c r="P10" s="24">
        <v>131.96</v>
      </c>
      <c r="Q10" s="24">
        <v>23.88</v>
      </c>
      <c r="R10" s="24">
        <v>23.31</v>
      </c>
      <c r="S10" s="24">
        <v>4716.05</v>
      </c>
      <c r="T10" s="24">
        <v>52.62</v>
      </c>
      <c r="U10" s="24">
        <v>21027.64</v>
      </c>
      <c r="V10" s="24">
        <v>1.92</v>
      </c>
      <c r="W10" s="24">
        <v>0.2</v>
      </c>
      <c r="X10" s="24">
        <v>0.02</v>
      </c>
      <c r="Y10" s="24">
        <v>0.01</v>
      </c>
      <c r="Z10" s="24">
        <v>79.97</v>
      </c>
      <c r="AA10" s="24">
        <v>3975796.58</v>
      </c>
      <c r="AB10" s="24">
        <v>76700827.140000001</v>
      </c>
      <c r="AC10" s="24">
        <v>54428.83</v>
      </c>
      <c r="AD10" s="24"/>
      <c r="AE10" s="24">
        <v>29781.05</v>
      </c>
      <c r="AF10" s="24">
        <v>1.04</v>
      </c>
      <c r="AG10" s="24">
        <v>2.23</v>
      </c>
      <c r="AH10" s="24">
        <v>0.83</v>
      </c>
      <c r="AI10" s="24">
        <v>77858.27</v>
      </c>
      <c r="AJ10" s="24"/>
      <c r="AK10" s="24">
        <v>7169781.4699999997</v>
      </c>
      <c r="AL10" s="24">
        <v>7515737.3399999999</v>
      </c>
      <c r="AM10" s="24">
        <v>35490062.619999997</v>
      </c>
    </row>
    <row r="11" spans="1:39" x14ac:dyDescent="0.25">
      <c r="A11" s="18"/>
      <c r="B11" s="24">
        <v>7</v>
      </c>
      <c r="C11" s="24">
        <v>35</v>
      </c>
      <c r="D11" s="24">
        <v>190.1</v>
      </c>
      <c r="E11" s="24">
        <v>160.44999999999999</v>
      </c>
      <c r="F11" s="24">
        <v>9.85</v>
      </c>
      <c r="G11" s="24">
        <v>9.86</v>
      </c>
      <c r="H11" s="24">
        <v>0.74</v>
      </c>
      <c r="I11" s="24">
        <v>0.25</v>
      </c>
      <c r="J11" s="24">
        <v>0</v>
      </c>
      <c r="K11" s="24">
        <v>0</v>
      </c>
      <c r="L11" s="24">
        <v>20.45</v>
      </c>
      <c r="M11" s="24">
        <v>71.42</v>
      </c>
      <c r="N11" s="24">
        <v>5.7</v>
      </c>
      <c r="O11" s="24">
        <v>5.12</v>
      </c>
      <c r="P11" s="24">
        <v>131.99</v>
      </c>
      <c r="Q11" s="24">
        <v>24.18</v>
      </c>
      <c r="R11" s="24">
        <v>23.63</v>
      </c>
      <c r="S11" s="24">
        <v>4560.45</v>
      </c>
      <c r="T11" s="24">
        <v>53.56</v>
      </c>
      <c r="U11" s="24">
        <v>21149.77</v>
      </c>
      <c r="V11" s="24">
        <v>1.98</v>
      </c>
      <c r="W11" s="24">
        <v>0.21</v>
      </c>
      <c r="X11" s="24">
        <v>0.02</v>
      </c>
      <c r="Y11" s="24">
        <v>0.01</v>
      </c>
      <c r="Z11" s="24">
        <v>80.97</v>
      </c>
      <c r="AA11" s="24">
        <v>3366316.25</v>
      </c>
      <c r="AB11" s="24">
        <v>80028706.079999998</v>
      </c>
      <c r="AC11" s="24">
        <v>55204.98</v>
      </c>
      <c r="AD11" s="24"/>
      <c r="AE11" s="24">
        <v>27429.34</v>
      </c>
      <c r="AF11" s="24">
        <v>1.19</v>
      </c>
      <c r="AG11" s="24">
        <v>2.35</v>
      </c>
      <c r="AH11" s="24">
        <v>0.87</v>
      </c>
      <c r="AI11" s="24">
        <v>75715.75</v>
      </c>
      <c r="AJ11" s="24"/>
      <c r="AK11" s="24">
        <v>7278322.46</v>
      </c>
      <c r="AL11" s="24">
        <v>7608538.6900000004</v>
      </c>
      <c r="AM11" s="24">
        <v>35930365</v>
      </c>
    </row>
    <row r="12" spans="1:39" x14ac:dyDescent="0.25">
      <c r="A12" s="18"/>
      <c r="B12" s="24">
        <v>8</v>
      </c>
      <c r="C12" s="24">
        <v>40</v>
      </c>
      <c r="D12" s="24">
        <v>190.91</v>
      </c>
      <c r="E12" s="24">
        <v>162.29</v>
      </c>
      <c r="F12" s="24">
        <v>10.69</v>
      </c>
      <c r="G12" s="24">
        <v>9.4</v>
      </c>
      <c r="H12" s="24">
        <v>0.74</v>
      </c>
      <c r="I12" s="24">
        <v>0.28000000000000003</v>
      </c>
      <c r="J12" s="24">
        <v>0</v>
      </c>
      <c r="K12" s="24">
        <v>0</v>
      </c>
      <c r="L12" s="24">
        <v>20.82</v>
      </c>
      <c r="M12" s="24">
        <v>73.22</v>
      </c>
      <c r="N12" s="24">
        <v>5.78</v>
      </c>
      <c r="O12" s="24">
        <v>5.19</v>
      </c>
      <c r="P12" s="24">
        <v>132.09</v>
      </c>
      <c r="Q12" s="24">
        <v>24.59</v>
      </c>
      <c r="R12" s="24">
        <v>24.04</v>
      </c>
      <c r="S12" s="24">
        <v>4736.0600000000004</v>
      </c>
      <c r="T12" s="24">
        <v>54.51</v>
      </c>
      <c r="U12" s="24">
        <v>21484.81</v>
      </c>
      <c r="V12" s="24">
        <v>2.0299999999999998</v>
      </c>
      <c r="W12" s="24">
        <v>0.24</v>
      </c>
      <c r="X12" s="24">
        <v>0.03</v>
      </c>
      <c r="Y12" s="24">
        <v>0.01</v>
      </c>
      <c r="Z12" s="24">
        <v>84.47</v>
      </c>
      <c r="AA12" s="24">
        <v>1390107.23</v>
      </c>
      <c r="AB12" s="24">
        <v>82006654.609999999</v>
      </c>
      <c r="AC12" s="24">
        <v>46727.79</v>
      </c>
      <c r="AD12" s="24"/>
      <c r="AE12" s="24">
        <v>30684.95</v>
      </c>
      <c r="AF12" s="24">
        <v>1.17</v>
      </c>
      <c r="AG12" s="24">
        <v>2.34</v>
      </c>
      <c r="AH12" s="24">
        <v>0.91</v>
      </c>
      <c r="AI12" s="24">
        <v>71857.2</v>
      </c>
      <c r="AJ12" s="24"/>
      <c r="AK12" s="24">
        <v>7401484.7400000002</v>
      </c>
      <c r="AL12" s="24">
        <v>7716415.4699999997</v>
      </c>
      <c r="AM12" s="24">
        <v>36543977.289999999</v>
      </c>
    </row>
    <row r="13" spans="1:39" x14ac:dyDescent="0.25">
      <c r="A13" s="18"/>
      <c r="B13" s="24">
        <v>9</v>
      </c>
      <c r="C13" s="24">
        <v>45</v>
      </c>
      <c r="D13" s="24">
        <v>191.75</v>
      </c>
      <c r="E13" s="24">
        <v>164.09</v>
      </c>
      <c r="F13" s="24">
        <v>10.51</v>
      </c>
      <c r="G13" s="24">
        <v>9.67</v>
      </c>
      <c r="H13" s="24">
        <v>0.75</v>
      </c>
      <c r="I13" s="24">
        <v>0.34</v>
      </c>
      <c r="J13" s="24">
        <v>0</v>
      </c>
      <c r="K13" s="24">
        <v>0</v>
      </c>
      <c r="L13" s="24">
        <v>20.93</v>
      </c>
      <c r="M13" s="24">
        <v>74.599999999999994</v>
      </c>
      <c r="N13" s="24">
        <v>5.85</v>
      </c>
      <c r="O13" s="24">
        <v>5.27</v>
      </c>
      <c r="P13" s="24">
        <v>132.24</v>
      </c>
      <c r="Q13" s="24">
        <v>24.77</v>
      </c>
      <c r="R13" s="24">
        <v>24.27</v>
      </c>
      <c r="S13" s="24">
        <v>4601.7700000000004</v>
      </c>
      <c r="T13" s="24">
        <v>55.58</v>
      </c>
      <c r="U13" s="24">
        <v>21540.25</v>
      </c>
      <c r="V13" s="24">
        <v>2.08</v>
      </c>
      <c r="W13" s="24">
        <v>0.3</v>
      </c>
      <c r="X13" s="24">
        <v>0.03</v>
      </c>
      <c r="Y13" s="24">
        <v>0.01</v>
      </c>
      <c r="Z13" s="24">
        <v>86.59</v>
      </c>
      <c r="AA13" s="24">
        <v>1212594.1399999999</v>
      </c>
      <c r="AB13" s="24">
        <v>83988563.840000004</v>
      </c>
      <c r="AC13" s="24">
        <v>51493.61</v>
      </c>
      <c r="AD13" s="24"/>
      <c r="AE13" s="24">
        <v>23676.2</v>
      </c>
      <c r="AF13" s="24">
        <v>1.29</v>
      </c>
      <c r="AG13" s="24">
        <v>2.4300000000000002</v>
      </c>
      <c r="AH13" s="24">
        <v>0.92</v>
      </c>
      <c r="AI13" s="24">
        <v>68563.61</v>
      </c>
      <c r="AJ13" s="24"/>
      <c r="AK13" s="24">
        <v>7528379.6500000004</v>
      </c>
      <c r="AL13" s="24">
        <v>7828575.6699999999</v>
      </c>
      <c r="AM13" s="24">
        <v>36812925.229999997</v>
      </c>
    </row>
    <row r="14" spans="1:39" x14ac:dyDescent="0.25">
      <c r="A14" s="18"/>
      <c r="B14" s="24">
        <v>10</v>
      </c>
      <c r="C14" s="24">
        <v>50</v>
      </c>
      <c r="D14" s="24">
        <v>192.67</v>
      </c>
      <c r="E14" s="24">
        <v>166.25</v>
      </c>
      <c r="F14" s="24">
        <v>10.1</v>
      </c>
      <c r="G14" s="24">
        <v>10.39</v>
      </c>
      <c r="H14" s="24">
        <v>0.78</v>
      </c>
      <c r="I14" s="24">
        <v>0.3</v>
      </c>
      <c r="J14" s="24">
        <v>0</v>
      </c>
      <c r="K14" s="24">
        <v>0</v>
      </c>
      <c r="L14" s="24">
        <v>21.27</v>
      </c>
      <c r="M14" s="24">
        <v>80.56</v>
      </c>
      <c r="N14" s="24">
        <v>5.96</v>
      </c>
      <c r="O14" s="24">
        <v>5.38</v>
      </c>
      <c r="P14" s="24">
        <v>132.4</v>
      </c>
      <c r="Q14" s="24">
        <v>25.34</v>
      </c>
      <c r="R14" s="24">
        <v>24.82</v>
      </c>
      <c r="S14" s="24">
        <v>4361.53</v>
      </c>
      <c r="T14" s="24">
        <v>56.74</v>
      </c>
      <c r="U14" s="24">
        <v>21809.95</v>
      </c>
      <c r="V14" s="24">
        <v>2.11</v>
      </c>
      <c r="W14" s="24">
        <v>0.26</v>
      </c>
      <c r="X14" s="24">
        <v>0.03</v>
      </c>
      <c r="Y14" s="24">
        <v>0.01</v>
      </c>
      <c r="Z14" s="24">
        <v>89.06</v>
      </c>
      <c r="AA14" s="24">
        <v>1082017.04</v>
      </c>
      <c r="AB14" s="24">
        <v>85045000.280000001</v>
      </c>
      <c r="AC14" s="24">
        <v>59335.43</v>
      </c>
      <c r="AD14" s="24"/>
      <c r="AE14" s="24">
        <v>21842.85</v>
      </c>
      <c r="AF14" s="24">
        <v>1.26</v>
      </c>
      <c r="AG14" s="24">
        <v>2.56</v>
      </c>
      <c r="AH14" s="24">
        <v>0.8</v>
      </c>
      <c r="AI14" s="24">
        <v>76199.3</v>
      </c>
      <c r="AJ14" s="24"/>
      <c r="AK14" s="24">
        <v>7705819.0300000003</v>
      </c>
      <c r="AL14" s="24">
        <v>7990575.2000000002</v>
      </c>
      <c r="AM14" s="24">
        <v>37659624.090000004</v>
      </c>
    </row>
    <row r="15" spans="1:39" x14ac:dyDescent="0.25">
      <c r="A15" s="18"/>
      <c r="B15" s="24">
        <v>11</v>
      </c>
      <c r="C15" s="24">
        <v>55</v>
      </c>
      <c r="D15" s="24">
        <v>193.53</v>
      </c>
      <c r="E15" s="24">
        <v>168.28</v>
      </c>
      <c r="F15" s="24">
        <v>9.99</v>
      </c>
      <c r="G15" s="24">
        <v>10.89</v>
      </c>
      <c r="H15" s="24">
        <v>0.8</v>
      </c>
      <c r="I15" s="24">
        <v>0.34</v>
      </c>
      <c r="J15" s="24">
        <v>0</v>
      </c>
      <c r="K15" s="24">
        <v>0</v>
      </c>
      <c r="L15" s="24">
        <v>21.68</v>
      </c>
      <c r="M15" s="24">
        <v>86.51</v>
      </c>
      <c r="N15" s="24">
        <v>6.04</v>
      </c>
      <c r="O15" s="24">
        <v>5.47</v>
      </c>
      <c r="P15" s="24">
        <v>132.66</v>
      </c>
      <c r="Q15" s="24">
        <v>25.92</v>
      </c>
      <c r="R15" s="24">
        <v>25.37</v>
      </c>
      <c r="S15" s="24">
        <v>4282.51</v>
      </c>
      <c r="T15" s="24">
        <v>57.19</v>
      </c>
      <c r="U15" s="24">
        <v>21303.96</v>
      </c>
      <c r="V15" s="24">
        <v>2.15</v>
      </c>
      <c r="W15" s="24">
        <v>0.3</v>
      </c>
      <c r="X15" s="24">
        <v>0.03</v>
      </c>
      <c r="Y15" s="24">
        <v>0.01</v>
      </c>
      <c r="Z15" s="24">
        <v>91.05</v>
      </c>
      <c r="AA15" s="24">
        <v>1121441.2</v>
      </c>
      <c r="AB15" s="24">
        <v>88117613.25</v>
      </c>
      <c r="AC15" s="24">
        <v>55784.35</v>
      </c>
      <c r="AD15" s="24"/>
      <c r="AE15" s="24">
        <v>32816.33</v>
      </c>
      <c r="AF15" s="24">
        <v>1.39</v>
      </c>
      <c r="AG15" s="24">
        <v>2.8</v>
      </c>
      <c r="AH15" s="24">
        <v>1</v>
      </c>
      <c r="AI15" s="24">
        <v>80851.38</v>
      </c>
      <c r="AJ15" s="24"/>
      <c r="AK15" s="24">
        <v>7851760.9100000001</v>
      </c>
      <c r="AL15" s="24">
        <v>8121640.6699999999</v>
      </c>
      <c r="AM15" s="24">
        <v>38525394.560000002</v>
      </c>
    </row>
    <row r="16" spans="1:39" x14ac:dyDescent="0.25">
      <c r="A16" s="18"/>
      <c r="B16" s="24">
        <v>12</v>
      </c>
      <c r="C16" s="24">
        <v>60</v>
      </c>
      <c r="D16" s="24">
        <v>194.21</v>
      </c>
      <c r="E16" s="24">
        <v>170.06</v>
      </c>
      <c r="F16" s="24">
        <v>9.84</v>
      </c>
      <c r="G16" s="24">
        <v>11.29</v>
      </c>
      <c r="H16" s="24">
        <v>0.82</v>
      </c>
      <c r="I16" s="24">
        <v>0.52</v>
      </c>
      <c r="J16" s="24">
        <v>0</v>
      </c>
      <c r="K16" s="24">
        <v>0</v>
      </c>
      <c r="L16" s="24">
        <v>21.94</v>
      </c>
      <c r="M16" s="24">
        <v>84.97</v>
      </c>
      <c r="N16" s="24">
        <v>6.1</v>
      </c>
      <c r="O16" s="24">
        <v>5.53</v>
      </c>
      <c r="P16" s="24">
        <v>133.01</v>
      </c>
      <c r="Q16" s="24">
        <v>26.28</v>
      </c>
      <c r="R16" s="24">
        <v>25.77</v>
      </c>
      <c r="S16" s="24">
        <v>4145.5</v>
      </c>
      <c r="T16" s="24">
        <v>56.99</v>
      </c>
      <c r="U16" s="24">
        <v>21104.99</v>
      </c>
      <c r="V16" s="24">
        <v>2.17</v>
      </c>
      <c r="W16" s="24">
        <v>0.45</v>
      </c>
      <c r="X16" s="24">
        <v>0.05</v>
      </c>
      <c r="Y16" s="24">
        <v>0.02</v>
      </c>
      <c r="Z16" s="24">
        <v>93.87</v>
      </c>
      <c r="AA16" s="24">
        <v>548966.9</v>
      </c>
      <c r="AB16" s="24">
        <v>90141812.180000007</v>
      </c>
      <c r="AC16" s="24">
        <v>63374.32</v>
      </c>
      <c r="AD16" s="24"/>
      <c r="AE16" s="24">
        <v>30199.69</v>
      </c>
      <c r="AF16" s="24">
        <v>1.61</v>
      </c>
      <c r="AG16" s="24">
        <v>3</v>
      </c>
      <c r="AH16" s="24">
        <v>1.1399999999999999</v>
      </c>
      <c r="AI16" s="24">
        <v>86098.06</v>
      </c>
      <c r="AJ16" s="24"/>
      <c r="AK16" s="24">
        <v>7966141.1100000003</v>
      </c>
      <c r="AL16" s="24">
        <v>8221666.0899999999</v>
      </c>
      <c r="AM16" s="24">
        <v>39055187.75</v>
      </c>
    </row>
    <row r="17" spans="1:39" x14ac:dyDescent="0.25">
      <c r="A17" s="18"/>
      <c r="B17" s="24">
        <v>13</v>
      </c>
      <c r="C17" s="24">
        <v>65</v>
      </c>
      <c r="D17" s="24">
        <v>194.63</v>
      </c>
      <c r="E17" s="24">
        <v>171.46</v>
      </c>
      <c r="F17" s="24">
        <v>10.09</v>
      </c>
      <c r="G17" s="24">
        <v>10.97</v>
      </c>
      <c r="H17" s="24">
        <v>0.81</v>
      </c>
      <c r="I17" s="24">
        <v>0.57999999999999996</v>
      </c>
      <c r="J17" s="24">
        <v>0</v>
      </c>
      <c r="K17" s="24">
        <v>0</v>
      </c>
      <c r="L17" s="24">
        <v>21.87</v>
      </c>
      <c r="M17" s="24">
        <v>75.94</v>
      </c>
      <c r="N17" s="24">
        <v>6.09</v>
      </c>
      <c r="O17" s="24">
        <v>5.53</v>
      </c>
      <c r="P17" s="24">
        <v>133.34</v>
      </c>
      <c r="Q17" s="24">
        <v>26.19</v>
      </c>
      <c r="R17" s="24">
        <v>25.67</v>
      </c>
      <c r="S17" s="24">
        <v>4072.28</v>
      </c>
      <c r="T17" s="24">
        <v>56.54</v>
      </c>
      <c r="U17" s="24">
        <v>21838.15</v>
      </c>
      <c r="V17" s="24">
        <v>2.19</v>
      </c>
      <c r="W17" s="24">
        <v>0.51</v>
      </c>
      <c r="X17" s="24">
        <v>0.06</v>
      </c>
      <c r="Y17" s="24">
        <v>0.02</v>
      </c>
      <c r="Z17" s="24">
        <v>97.66</v>
      </c>
      <c r="AA17" s="24">
        <v>202334.63</v>
      </c>
      <c r="AB17" s="24">
        <v>90265646.469999999</v>
      </c>
      <c r="AC17" s="24">
        <v>57968.13</v>
      </c>
      <c r="AD17" s="24"/>
      <c r="AE17" s="24">
        <v>28901.83</v>
      </c>
      <c r="AF17" s="24">
        <v>1.61</v>
      </c>
      <c r="AG17" s="24">
        <v>2.97</v>
      </c>
      <c r="AH17" s="24">
        <v>1.08</v>
      </c>
      <c r="AI17" s="24">
        <v>81198.28</v>
      </c>
      <c r="AJ17" s="24"/>
      <c r="AK17" s="24">
        <v>7971004.6500000004</v>
      </c>
      <c r="AL17" s="24">
        <v>8212792.54</v>
      </c>
      <c r="AM17" s="24">
        <v>38918892.310000002</v>
      </c>
    </row>
    <row r="18" spans="1:39" x14ac:dyDescent="0.25">
      <c r="A18" s="18"/>
      <c r="B18" s="24">
        <v>14</v>
      </c>
      <c r="C18" s="24">
        <v>70</v>
      </c>
      <c r="D18" s="24">
        <v>194.92</v>
      </c>
      <c r="E18" s="24">
        <v>172.61</v>
      </c>
      <c r="F18" s="24">
        <v>11.37</v>
      </c>
      <c r="G18" s="24">
        <v>9.6999999999999993</v>
      </c>
      <c r="H18" s="24">
        <v>0.77</v>
      </c>
      <c r="I18" s="24">
        <v>0.55000000000000004</v>
      </c>
      <c r="J18" s="24">
        <v>0</v>
      </c>
      <c r="K18" s="24">
        <v>0</v>
      </c>
      <c r="L18" s="24">
        <v>21.84</v>
      </c>
      <c r="M18" s="24">
        <v>69.040000000000006</v>
      </c>
      <c r="N18" s="24">
        <v>6.03</v>
      </c>
      <c r="O18" s="24">
        <v>5.46</v>
      </c>
      <c r="P18" s="24">
        <v>133.54</v>
      </c>
      <c r="Q18" s="24">
        <v>25.99</v>
      </c>
      <c r="R18" s="24">
        <v>25.51</v>
      </c>
      <c r="S18" s="24">
        <v>4342.54</v>
      </c>
      <c r="T18" s="24">
        <v>56.97</v>
      </c>
      <c r="U18" s="24">
        <v>21590.28</v>
      </c>
      <c r="V18" s="24">
        <v>2.2200000000000002</v>
      </c>
      <c r="W18" s="24">
        <v>0.48</v>
      </c>
      <c r="X18" s="24">
        <v>0.05</v>
      </c>
      <c r="Y18" s="24">
        <v>0.02</v>
      </c>
      <c r="Z18" s="24">
        <v>100.54</v>
      </c>
      <c r="AA18" s="24">
        <v>0</v>
      </c>
      <c r="AB18" s="24">
        <v>89807450.890000001</v>
      </c>
      <c r="AC18" s="24">
        <v>53721.59</v>
      </c>
      <c r="AD18" s="24"/>
      <c r="AE18" s="24">
        <v>27658.65</v>
      </c>
      <c r="AF18" s="24">
        <v>1.58</v>
      </c>
      <c r="AG18" s="24">
        <v>2.83</v>
      </c>
      <c r="AH18" s="24">
        <v>1.1599999999999999</v>
      </c>
      <c r="AI18" s="24">
        <v>74815.570000000007</v>
      </c>
      <c r="AJ18" s="24"/>
      <c r="AK18" s="24">
        <v>7879547.6900000004</v>
      </c>
      <c r="AL18" s="24">
        <v>8108669.0599999996</v>
      </c>
      <c r="AM18" s="24">
        <v>38622426.229999997</v>
      </c>
    </row>
    <row r="19" spans="1:39" x14ac:dyDescent="0.25">
      <c r="A19" s="18"/>
      <c r="B19" s="24">
        <v>15</v>
      </c>
      <c r="C19" s="24">
        <v>75</v>
      </c>
      <c r="D19" s="24">
        <v>195.19</v>
      </c>
      <c r="E19" s="24">
        <v>173.43</v>
      </c>
      <c r="F19" s="24">
        <v>11.09</v>
      </c>
      <c r="G19" s="24">
        <v>9.52</v>
      </c>
      <c r="H19" s="24">
        <v>0.75</v>
      </c>
      <c r="I19" s="24">
        <v>0.43</v>
      </c>
      <c r="J19" s="24">
        <v>0</v>
      </c>
      <c r="K19" s="24">
        <v>0</v>
      </c>
      <c r="L19" s="24">
        <v>21.36</v>
      </c>
      <c r="M19" s="24">
        <v>72.319999999999993</v>
      </c>
      <c r="N19" s="24">
        <v>5.93</v>
      </c>
      <c r="O19" s="24">
        <v>5.35</v>
      </c>
      <c r="P19" s="24">
        <v>133.62</v>
      </c>
      <c r="Q19" s="24">
        <v>25.56</v>
      </c>
      <c r="R19" s="24">
        <v>25.02</v>
      </c>
      <c r="S19" s="24">
        <v>4182.6899999999996</v>
      </c>
      <c r="T19" s="24">
        <v>58.08</v>
      </c>
      <c r="U19" s="24">
        <v>21396.880000000001</v>
      </c>
      <c r="V19" s="24">
        <v>2.25</v>
      </c>
      <c r="W19" s="24">
        <v>0.38</v>
      </c>
      <c r="X19" s="24">
        <v>0.04</v>
      </c>
      <c r="Y19" s="24">
        <v>0.01</v>
      </c>
      <c r="Z19" s="24">
        <v>102.25</v>
      </c>
      <c r="AA19" s="24">
        <v>0</v>
      </c>
      <c r="AB19" s="24">
        <v>88565256.349999994</v>
      </c>
      <c r="AC19" s="24">
        <v>55051.77</v>
      </c>
      <c r="AD19" s="24"/>
      <c r="AE19" s="24">
        <v>26002.61</v>
      </c>
      <c r="AF19" s="24">
        <v>1.4</v>
      </c>
      <c r="AG19" s="24">
        <v>2.69</v>
      </c>
      <c r="AH19" s="24">
        <v>1.01</v>
      </c>
      <c r="AI19" s="24">
        <v>75162.58</v>
      </c>
      <c r="AJ19" s="24"/>
      <c r="AK19" s="24">
        <v>7736428.04</v>
      </c>
      <c r="AL19" s="24">
        <v>7952794.8700000001</v>
      </c>
      <c r="AM19" s="24">
        <v>37989072.979999997</v>
      </c>
    </row>
    <row r="20" spans="1:39" x14ac:dyDescent="0.25">
      <c r="A20" s="18"/>
      <c r="B20" s="24">
        <v>16</v>
      </c>
      <c r="C20" s="24">
        <v>80</v>
      </c>
      <c r="D20" s="24">
        <v>195.48</v>
      </c>
      <c r="E20" s="24">
        <v>174.35</v>
      </c>
      <c r="F20" s="24">
        <v>10.72</v>
      </c>
      <c r="G20" s="24">
        <v>9.52</v>
      </c>
      <c r="H20" s="24">
        <v>0.74</v>
      </c>
      <c r="I20" s="24">
        <v>0.38</v>
      </c>
      <c r="J20" s="24">
        <v>0</v>
      </c>
      <c r="K20" s="24">
        <v>0</v>
      </c>
      <c r="L20" s="24">
        <v>20.99</v>
      </c>
      <c r="M20" s="24">
        <v>74.430000000000007</v>
      </c>
      <c r="N20" s="24">
        <v>5.87</v>
      </c>
      <c r="O20" s="24">
        <v>5.29</v>
      </c>
      <c r="P20" s="24">
        <v>133.63999999999999</v>
      </c>
      <c r="Q20" s="24">
        <v>25.25</v>
      </c>
      <c r="R20" s="24">
        <v>24.64</v>
      </c>
      <c r="S20" s="24">
        <v>4022.63</v>
      </c>
      <c r="T20" s="24">
        <v>58.99</v>
      </c>
      <c r="U20" s="24">
        <v>21390.28</v>
      </c>
      <c r="V20" s="24">
        <v>2.29</v>
      </c>
      <c r="W20" s="24">
        <v>0.33</v>
      </c>
      <c r="X20" s="24">
        <v>0.04</v>
      </c>
      <c r="Y20" s="24">
        <v>0.01</v>
      </c>
      <c r="Z20" s="24">
        <v>102.91</v>
      </c>
      <c r="AA20" s="24">
        <v>0</v>
      </c>
      <c r="AB20" s="24">
        <v>88911558.099999994</v>
      </c>
      <c r="AC20" s="24">
        <v>49796.26</v>
      </c>
      <c r="AD20" s="24"/>
      <c r="AE20" s="24">
        <v>29250.18</v>
      </c>
      <c r="AF20" s="24">
        <v>1.31</v>
      </c>
      <c r="AG20" s="24">
        <v>2.62</v>
      </c>
      <c r="AH20" s="24">
        <v>0.88</v>
      </c>
      <c r="AI20" s="24">
        <v>71557.899999999994</v>
      </c>
      <c r="AJ20" s="24"/>
      <c r="AK20" s="24">
        <v>7652205.1500000004</v>
      </c>
      <c r="AL20" s="24">
        <v>7856282.0300000003</v>
      </c>
      <c r="AM20" s="24">
        <v>37523084.799999997</v>
      </c>
    </row>
    <row r="21" spans="1:39" x14ac:dyDescent="0.25">
      <c r="A21" s="18"/>
      <c r="B21" s="24">
        <v>17</v>
      </c>
      <c r="C21" s="24">
        <v>85</v>
      </c>
      <c r="D21" s="24">
        <v>195.91</v>
      </c>
      <c r="E21" s="24">
        <v>175.63</v>
      </c>
      <c r="F21" s="24">
        <v>10.96</v>
      </c>
      <c r="G21" s="24">
        <v>9.52</v>
      </c>
      <c r="H21" s="24">
        <v>0.75</v>
      </c>
      <c r="I21" s="24">
        <v>0.49</v>
      </c>
      <c r="J21" s="24">
        <v>0</v>
      </c>
      <c r="K21" s="24">
        <v>0</v>
      </c>
      <c r="L21" s="24">
        <v>21.23</v>
      </c>
      <c r="M21" s="24">
        <v>76.900000000000006</v>
      </c>
      <c r="N21" s="24">
        <v>5.87</v>
      </c>
      <c r="O21" s="24">
        <v>5.29</v>
      </c>
      <c r="P21" s="24">
        <v>133.65</v>
      </c>
      <c r="Q21" s="24">
        <v>25.4</v>
      </c>
      <c r="R21" s="24">
        <v>24.81</v>
      </c>
      <c r="S21" s="24">
        <v>4211.9399999999996</v>
      </c>
      <c r="T21" s="24">
        <v>59.95</v>
      </c>
      <c r="U21" s="24">
        <v>21175.69</v>
      </c>
      <c r="V21" s="24">
        <v>2.3199999999999998</v>
      </c>
      <c r="W21" s="24">
        <v>0.43</v>
      </c>
      <c r="X21" s="24">
        <v>0.05</v>
      </c>
      <c r="Y21" s="24">
        <v>0.01</v>
      </c>
      <c r="Z21" s="24">
        <v>103.44</v>
      </c>
      <c r="AA21" s="24">
        <v>0</v>
      </c>
      <c r="AB21" s="24">
        <v>90120615.090000004</v>
      </c>
      <c r="AC21" s="24">
        <v>47100.99</v>
      </c>
      <c r="AD21" s="24"/>
      <c r="AE21" s="24">
        <v>28288.720000000001</v>
      </c>
      <c r="AF21" s="24">
        <v>1.47</v>
      </c>
      <c r="AG21" s="24">
        <v>2.7</v>
      </c>
      <c r="AH21" s="24">
        <v>1.07</v>
      </c>
      <c r="AI21" s="24">
        <v>69845.440000000002</v>
      </c>
      <c r="AJ21" s="24"/>
      <c r="AK21" s="24">
        <v>7674497.3700000001</v>
      </c>
      <c r="AL21" s="24">
        <v>7867366.3099999996</v>
      </c>
      <c r="AM21" s="24">
        <v>37746649.219999999</v>
      </c>
    </row>
    <row r="22" spans="1:39" x14ac:dyDescent="0.25">
      <c r="A22" s="18"/>
      <c r="B22" s="24">
        <v>18</v>
      </c>
      <c r="C22" s="24">
        <v>90</v>
      </c>
      <c r="D22" s="24">
        <v>196.35</v>
      </c>
      <c r="E22" s="24">
        <v>177.1</v>
      </c>
      <c r="F22" s="24">
        <v>11.33</v>
      </c>
      <c r="G22" s="24">
        <v>9.4499999999999993</v>
      </c>
      <c r="H22" s="24">
        <v>0.76</v>
      </c>
      <c r="I22" s="24">
        <v>0.43</v>
      </c>
      <c r="J22" s="24">
        <v>0</v>
      </c>
      <c r="K22" s="24">
        <v>0</v>
      </c>
      <c r="L22" s="24">
        <v>21.54</v>
      </c>
      <c r="M22" s="24">
        <v>78.55</v>
      </c>
      <c r="N22" s="24">
        <v>5.94</v>
      </c>
      <c r="O22" s="24">
        <v>5.36</v>
      </c>
      <c r="P22" s="24">
        <v>133.63999999999999</v>
      </c>
      <c r="Q22" s="24">
        <v>25.75</v>
      </c>
      <c r="R22" s="24">
        <v>25.21</v>
      </c>
      <c r="S22" s="24">
        <v>4280.3900000000003</v>
      </c>
      <c r="T22" s="24">
        <v>60.93</v>
      </c>
      <c r="U22" s="24">
        <v>21244.67</v>
      </c>
      <c r="V22" s="24">
        <v>2.34</v>
      </c>
      <c r="W22" s="24">
        <v>0.38</v>
      </c>
      <c r="X22" s="24">
        <v>0.04</v>
      </c>
      <c r="Y22" s="24">
        <v>0.01</v>
      </c>
      <c r="Z22" s="24">
        <v>105.33</v>
      </c>
      <c r="AA22" s="24">
        <v>0</v>
      </c>
      <c r="AB22" s="24">
        <v>89741115.879999995</v>
      </c>
      <c r="AC22" s="24">
        <v>53010.39</v>
      </c>
      <c r="AD22" s="24"/>
      <c r="AE22" s="24">
        <v>26217.759999999998</v>
      </c>
      <c r="AF22" s="24">
        <v>1.29</v>
      </c>
      <c r="AG22" s="24">
        <v>2.61</v>
      </c>
      <c r="AH22" s="24">
        <v>0.89</v>
      </c>
      <c r="AI22" s="24">
        <v>71956.740000000005</v>
      </c>
      <c r="AJ22" s="24"/>
      <c r="AK22" s="24">
        <v>7789423.04</v>
      </c>
      <c r="AL22" s="24">
        <v>7970355.9199999999</v>
      </c>
      <c r="AM22" s="24">
        <v>38271906.100000001</v>
      </c>
    </row>
    <row r="23" spans="1:39" x14ac:dyDescent="0.25">
      <c r="A23" s="18"/>
      <c r="B23" s="24">
        <v>19</v>
      </c>
      <c r="C23" s="24">
        <v>95</v>
      </c>
      <c r="D23" s="24">
        <v>196.87</v>
      </c>
      <c r="E23" s="24">
        <v>178.48</v>
      </c>
      <c r="F23" s="24">
        <v>11.96</v>
      </c>
      <c r="G23" s="24">
        <v>9.1199999999999992</v>
      </c>
      <c r="H23" s="24">
        <v>0.75</v>
      </c>
      <c r="I23" s="24">
        <v>0.47</v>
      </c>
      <c r="J23" s="24">
        <v>0</v>
      </c>
      <c r="K23" s="24">
        <v>0</v>
      </c>
      <c r="L23" s="24">
        <v>21.83</v>
      </c>
      <c r="M23" s="24">
        <v>75.92</v>
      </c>
      <c r="N23" s="24">
        <v>6</v>
      </c>
      <c r="O23" s="24">
        <v>5.42</v>
      </c>
      <c r="P23" s="24">
        <v>133.65</v>
      </c>
      <c r="Q23" s="24">
        <v>25.9</v>
      </c>
      <c r="R23" s="24">
        <v>25.45</v>
      </c>
      <c r="S23" s="24">
        <v>4552.67</v>
      </c>
      <c r="T23" s="24">
        <v>61.62</v>
      </c>
      <c r="U23" s="24">
        <v>21480.46</v>
      </c>
      <c r="V23" s="24">
        <v>2.37</v>
      </c>
      <c r="W23" s="24">
        <v>0.41</v>
      </c>
      <c r="X23" s="24">
        <v>0.04</v>
      </c>
      <c r="Y23" s="24">
        <v>0.01</v>
      </c>
      <c r="Z23" s="24">
        <v>105.72</v>
      </c>
      <c r="AA23" s="24">
        <v>0</v>
      </c>
      <c r="AB23" s="24">
        <v>91138451.920000002</v>
      </c>
      <c r="AC23" s="24">
        <v>54650.53</v>
      </c>
      <c r="AD23" s="24"/>
      <c r="AE23" s="24">
        <v>27313.02</v>
      </c>
      <c r="AF23" s="24">
        <v>1.4</v>
      </c>
      <c r="AG23" s="24">
        <v>2.67</v>
      </c>
      <c r="AH23" s="24">
        <v>1.02</v>
      </c>
      <c r="AI23" s="24">
        <v>74877.89</v>
      </c>
      <c r="AJ23" s="24"/>
      <c r="AK23" s="24">
        <v>7880650.1799999997</v>
      </c>
      <c r="AL23" s="24">
        <v>8051005.4400000004</v>
      </c>
      <c r="AM23" s="24">
        <v>38488851.950000003</v>
      </c>
    </row>
    <row r="24" spans="1:39" x14ac:dyDescent="0.25">
      <c r="A24" s="18"/>
      <c r="B24" s="24">
        <v>20</v>
      </c>
      <c r="C24" s="24">
        <v>100</v>
      </c>
      <c r="D24" s="24">
        <v>197.26</v>
      </c>
      <c r="E24" s="24">
        <v>179.77</v>
      </c>
      <c r="F24" s="24">
        <v>11.76</v>
      </c>
      <c r="G24" s="24">
        <v>9.3000000000000007</v>
      </c>
      <c r="H24" s="24">
        <v>0.76</v>
      </c>
      <c r="I24" s="24">
        <v>0.46</v>
      </c>
      <c r="J24" s="24">
        <v>0</v>
      </c>
      <c r="K24" s="24">
        <v>0</v>
      </c>
      <c r="L24" s="24">
        <v>21.81</v>
      </c>
      <c r="M24" s="24">
        <v>78.78</v>
      </c>
      <c r="N24" s="24">
        <v>6.02</v>
      </c>
      <c r="O24" s="24">
        <v>5.43</v>
      </c>
      <c r="P24" s="24">
        <v>133.6</v>
      </c>
      <c r="Q24" s="24">
        <v>25.96</v>
      </c>
      <c r="R24" s="24">
        <v>25.47</v>
      </c>
      <c r="S24" s="24">
        <v>4461.68</v>
      </c>
      <c r="T24" s="24">
        <v>62.36</v>
      </c>
      <c r="U24" s="24">
        <v>21640.83</v>
      </c>
      <c r="V24" s="24">
        <v>2.39</v>
      </c>
      <c r="W24" s="24">
        <v>0.4</v>
      </c>
      <c r="X24" s="24">
        <v>0.04</v>
      </c>
      <c r="Y24" s="24">
        <v>0.01</v>
      </c>
      <c r="Z24" s="24">
        <v>106.68</v>
      </c>
      <c r="AA24" s="24">
        <v>0</v>
      </c>
      <c r="AB24" s="24">
        <v>91486132.140000001</v>
      </c>
      <c r="AC24" s="24">
        <v>56248.28</v>
      </c>
      <c r="AD24" s="24"/>
      <c r="AE24" s="24">
        <v>26096.42</v>
      </c>
      <c r="AF24" s="24">
        <v>1.4</v>
      </c>
      <c r="AG24" s="24">
        <v>2.69</v>
      </c>
      <c r="AH24" s="24">
        <v>1.01</v>
      </c>
      <c r="AI24" s="24">
        <v>74770.600000000006</v>
      </c>
      <c r="AJ24" s="24"/>
      <c r="AK24" s="24">
        <v>7906032.8499999996</v>
      </c>
      <c r="AL24" s="24">
        <v>8066471.8600000003</v>
      </c>
      <c r="AM24" s="24">
        <v>38584829.960000001</v>
      </c>
    </row>
    <row r="25" spans="1:39" x14ac:dyDescent="0.25">
      <c r="A25" s="18"/>
      <c r="B25" s="24">
        <v>21</v>
      </c>
      <c r="C25" s="24">
        <v>105</v>
      </c>
      <c r="D25" s="24">
        <v>197.75</v>
      </c>
      <c r="E25" s="24">
        <v>181</v>
      </c>
      <c r="F25" s="24">
        <v>11.26</v>
      </c>
      <c r="G25" s="24">
        <v>9.6999999999999993</v>
      </c>
      <c r="H25" s="24">
        <v>0.77</v>
      </c>
      <c r="I25" s="24">
        <v>0.25</v>
      </c>
      <c r="J25" s="24">
        <v>0</v>
      </c>
      <c r="K25" s="24">
        <v>0</v>
      </c>
      <c r="L25" s="24">
        <v>21.72</v>
      </c>
      <c r="M25" s="24">
        <v>94.56</v>
      </c>
      <c r="N25" s="24">
        <v>6.03</v>
      </c>
      <c r="O25" s="24">
        <v>5.43</v>
      </c>
      <c r="P25" s="24">
        <v>133.69</v>
      </c>
      <c r="Q25" s="24">
        <v>26.13</v>
      </c>
      <c r="R25" s="24">
        <v>25.54</v>
      </c>
      <c r="S25" s="24">
        <v>4209.26</v>
      </c>
      <c r="T25" s="24">
        <v>62.92</v>
      </c>
      <c r="U25" s="24">
        <v>21502.94</v>
      </c>
      <c r="V25" s="24">
        <v>2.42</v>
      </c>
      <c r="W25" s="24">
        <v>0.22</v>
      </c>
      <c r="X25" s="24">
        <v>0.02</v>
      </c>
      <c r="Y25" s="24">
        <v>0.01</v>
      </c>
      <c r="Z25" s="24">
        <v>107.31</v>
      </c>
      <c r="AA25" s="24">
        <v>0</v>
      </c>
      <c r="AB25" s="24">
        <v>92274041.340000004</v>
      </c>
      <c r="AC25" s="24">
        <v>81280.649999999994</v>
      </c>
      <c r="AD25" s="24"/>
      <c r="AE25" s="24">
        <v>33442.199999999997</v>
      </c>
      <c r="AF25" s="24">
        <v>1.31</v>
      </c>
      <c r="AG25" s="24">
        <v>2.8</v>
      </c>
      <c r="AH25" s="24">
        <v>1.1000000000000001</v>
      </c>
      <c r="AI25" s="24">
        <v>107147.27</v>
      </c>
      <c r="AJ25" s="24"/>
      <c r="AK25" s="24">
        <v>7916194.9900000002</v>
      </c>
      <c r="AL25" s="24">
        <v>8066684.7800000003</v>
      </c>
      <c r="AM25" s="24">
        <v>38833077.57</v>
      </c>
    </row>
    <row r="26" spans="1:39" x14ac:dyDescent="0.25">
      <c r="A26" s="18"/>
      <c r="B26" s="24">
        <v>22</v>
      </c>
      <c r="C26" s="24">
        <v>110</v>
      </c>
      <c r="D26" s="24">
        <v>198</v>
      </c>
      <c r="E26" s="24">
        <v>182.1</v>
      </c>
      <c r="F26" s="24">
        <v>12.57</v>
      </c>
      <c r="G26" s="24">
        <v>8.68</v>
      </c>
      <c r="H26" s="24">
        <v>0.74</v>
      </c>
      <c r="I26" s="24">
        <v>0.36</v>
      </c>
      <c r="J26" s="24">
        <v>0</v>
      </c>
      <c r="K26" s="24">
        <v>0</v>
      </c>
      <c r="L26" s="24">
        <v>22</v>
      </c>
      <c r="M26" s="24">
        <v>77.5</v>
      </c>
      <c r="N26" s="24">
        <v>6.06</v>
      </c>
      <c r="O26" s="24">
        <v>5.44</v>
      </c>
      <c r="P26" s="24">
        <v>133.76</v>
      </c>
      <c r="Q26" s="24">
        <v>26.09</v>
      </c>
      <c r="R26" s="24">
        <v>25.56</v>
      </c>
      <c r="S26" s="24">
        <v>4851.92</v>
      </c>
      <c r="T26" s="24">
        <v>60.42</v>
      </c>
      <c r="U26" s="24">
        <v>21700.99</v>
      </c>
      <c r="V26" s="24">
        <v>2.46</v>
      </c>
      <c r="W26" s="24">
        <v>0.32</v>
      </c>
      <c r="X26" s="24">
        <v>0.03</v>
      </c>
      <c r="Y26" s="24">
        <v>0.01</v>
      </c>
      <c r="Z26" s="24">
        <v>106.53</v>
      </c>
      <c r="AA26" s="24">
        <v>0</v>
      </c>
      <c r="AB26" s="24">
        <v>95184761.120000005</v>
      </c>
      <c r="AC26" s="24">
        <v>59896.93</v>
      </c>
      <c r="AD26" s="24"/>
      <c r="AE26" s="24">
        <v>31493.49</v>
      </c>
      <c r="AF26" s="24">
        <v>1.2</v>
      </c>
      <c r="AG26" s="24">
        <v>2.5299999999999998</v>
      </c>
      <c r="AH26" s="24">
        <v>1.1399999999999999</v>
      </c>
      <c r="AI26" s="24">
        <v>84129.63</v>
      </c>
      <c r="AJ26" s="24"/>
      <c r="AK26" s="24">
        <v>7939940.6399999997</v>
      </c>
      <c r="AL26" s="24">
        <v>8081374.79</v>
      </c>
      <c r="AM26" s="24">
        <v>38778701.240000002</v>
      </c>
    </row>
    <row r="27" spans="1:39" x14ac:dyDescent="0.25">
      <c r="A27" s="18"/>
      <c r="B27" s="24">
        <v>23</v>
      </c>
      <c r="C27" s="24">
        <v>115</v>
      </c>
      <c r="D27" s="24">
        <v>198.42</v>
      </c>
      <c r="E27" s="24">
        <v>182.94</v>
      </c>
      <c r="F27" s="24">
        <v>11.61</v>
      </c>
      <c r="G27" s="24">
        <v>9.33</v>
      </c>
      <c r="H27" s="24">
        <v>0.75</v>
      </c>
      <c r="I27" s="24">
        <v>0.44</v>
      </c>
      <c r="J27" s="24">
        <v>0</v>
      </c>
      <c r="K27" s="24">
        <v>0</v>
      </c>
      <c r="L27" s="24">
        <v>21.69</v>
      </c>
      <c r="M27" s="24">
        <v>77.64</v>
      </c>
      <c r="N27" s="24">
        <v>6.03</v>
      </c>
      <c r="O27" s="24">
        <v>5.37</v>
      </c>
      <c r="P27" s="24">
        <v>133.86000000000001</v>
      </c>
      <c r="Q27" s="24">
        <v>25.82</v>
      </c>
      <c r="R27" s="24">
        <v>25.28</v>
      </c>
      <c r="S27" s="24">
        <v>4619.33</v>
      </c>
      <c r="T27" s="24">
        <v>60.51</v>
      </c>
      <c r="U27" s="24">
        <v>21116.36</v>
      </c>
      <c r="V27" s="24">
        <v>2.52</v>
      </c>
      <c r="W27" s="24">
        <v>0.39</v>
      </c>
      <c r="X27" s="24">
        <v>0.04</v>
      </c>
      <c r="Y27" s="24">
        <v>0.01</v>
      </c>
      <c r="Z27" s="24">
        <v>105.67</v>
      </c>
      <c r="AA27" s="24">
        <v>0</v>
      </c>
      <c r="AB27" s="24">
        <v>97417279.349999994</v>
      </c>
      <c r="AC27" s="24">
        <v>66738.33</v>
      </c>
      <c r="AD27" s="24"/>
      <c r="AE27" s="24">
        <v>26316.639999999999</v>
      </c>
      <c r="AF27" s="24">
        <v>1.42</v>
      </c>
      <c r="AG27" s="24">
        <v>2.67</v>
      </c>
      <c r="AH27" s="24">
        <v>1.33</v>
      </c>
      <c r="AI27" s="24">
        <v>85721.24</v>
      </c>
      <c r="AJ27" s="24"/>
      <c r="AK27" s="24">
        <v>7855393.2599999998</v>
      </c>
      <c r="AL27" s="24">
        <v>7987696.4299999997</v>
      </c>
      <c r="AM27" s="24">
        <v>38374258.460000001</v>
      </c>
    </row>
    <row r="28" spans="1:39" x14ac:dyDescent="0.25">
      <c r="A28" s="18"/>
      <c r="B28" s="24">
        <v>24</v>
      </c>
      <c r="C28" s="24">
        <v>120</v>
      </c>
      <c r="D28" s="24">
        <v>198.65</v>
      </c>
      <c r="E28" s="24">
        <v>183.77</v>
      </c>
      <c r="F28" s="24">
        <v>11.49</v>
      </c>
      <c r="G28" s="24">
        <v>9.33</v>
      </c>
      <c r="H28" s="24">
        <v>0.75</v>
      </c>
      <c r="I28" s="24">
        <v>0.46</v>
      </c>
      <c r="J28" s="24">
        <v>0</v>
      </c>
      <c r="K28" s="24">
        <v>0</v>
      </c>
      <c r="L28" s="24">
        <v>21.57</v>
      </c>
      <c r="M28" s="24">
        <v>76.58</v>
      </c>
      <c r="N28" s="24">
        <v>6</v>
      </c>
      <c r="O28" s="24">
        <v>5.32</v>
      </c>
      <c r="P28" s="24">
        <v>133.88</v>
      </c>
      <c r="Q28" s="24">
        <v>25.57</v>
      </c>
      <c r="R28" s="24">
        <v>25.15</v>
      </c>
      <c r="S28" s="24">
        <v>4592.99</v>
      </c>
      <c r="T28" s="24">
        <v>60.57</v>
      </c>
      <c r="U28" s="24">
        <v>21818.61</v>
      </c>
      <c r="V28" s="24">
        <v>2.59</v>
      </c>
      <c r="W28" s="24">
        <v>0.41</v>
      </c>
      <c r="X28" s="24">
        <v>0.04</v>
      </c>
      <c r="Y28" s="24">
        <v>0.01</v>
      </c>
      <c r="Z28" s="24">
        <v>106.35</v>
      </c>
      <c r="AA28" s="24">
        <v>0</v>
      </c>
      <c r="AB28" s="24">
        <v>97741142.900000006</v>
      </c>
      <c r="AC28" s="24">
        <v>60796.86</v>
      </c>
      <c r="AD28" s="24"/>
      <c r="AE28" s="24">
        <v>27053.47</v>
      </c>
      <c r="AF28" s="24">
        <v>1.34</v>
      </c>
      <c r="AG28" s="24">
        <v>2.58</v>
      </c>
      <c r="AH28" s="24">
        <v>1.27</v>
      </c>
      <c r="AI28" s="24">
        <v>80906.559999999998</v>
      </c>
      <c r="AJ28" s="24"/>
      <c r="AK28" s="24">
        <v>7784869.3300000001</v>
      </c>
      <c r="AL28" s="24">
        <v>7908893.1699999999</v>
      </c>
      <c r="AM28" s="24">
        <v>38007017.729999997</v>
      </c>
    </row>
    <row r="29" spans="1:39" x14ac:dyDescent="0.25">
      <c r="A29" s="18"/>
      <c r="B29" s="24">
        <v>25</v>
      </c>
      <c r="C29" s="24">
        <v>125</v>
      </c>
      <c r="D29" s="24">
        <v>198.7</v>
      </c>
      <c r="E29" s="24">
        <v>184.29</v>
      </c>
      <c r="F29" s="24">
        <v>11.2</v>
      </c>
      <c r="G29" s="24">
        <v>9.09</v>
      </c>
      <c r="H29" s="24">
        <v>0.73</v>
      </c>
      <c r="I29" s="24">
        <v>0.33</v>
      </c>
      <c r="J29" s="24">
        <v>0</v>
      </c>
      <c r="K29" s="24">
        <v>0</v>
      </c>
      <c r="L29" s="24">
        <v>21.03</v>
      </c>
      <c r="M29" s="24">
        <v>74.2</v>
      </c>
      <c r="N29" s="24">
        <v>5.92</v>
      </c>
      <c r="O29" s="24">
        <v>5.21</v>
      </c>
      <c r="P29" s="24">
        <v>133.72999999999999</v>
      </c>
      <c r="Q29" s="24">
        <v>25.23</v>
      </c>
      <c r="R29" s="24">
        <v>24.57</v>
      </c>
      <c r="S29" s="24">
        <v>4372.46</v>
      </c>
      <c r="T29" s="24">
        <v>60.95</v>
      </c>
      <c r="U29" s="24">
        <v>21188.45</v>
      </c>
      <c r="V29" s="24">
        <v>2.67</v>
      </c>
      <c r="W29" s="24">
        <v>0.28999999999999998</v>
      </c>
      <c r="X29" s="24">
        <v>0.03</v>
      </c>
      <c r="Y29" s="24">
        <v>0.01</v>
      </c>
      <c r="Z29" s="24">
        <v>106.46</v>
      </c>
      <c r="AA29" s="24">
        <v>0</v>
      </c>
      <c r="AB29" s="24">
        <v>98258416.450000003</v>
      </c>
      <c r="AC29" s="24">
        <v>57422.36</v>
      </c>
      <c r="AD29" s="24"/>
      <c r="AE29" s="24">
        <v>25777.83</v>
      </c>
      <c r="AF29" s="24">
        <v>1.1299999999999999</v>
      </c>
      <c r="AG29" s="24">
        <v>2.44</v>
      </c>
      <c r="AH29" s="24">
        <v>1.04</v>
      </c>
      <c r="AI29" s="24">
        <v>76486.929999999993</v>
      </c>
      <c r="AJ29" s="24"/>
      <c r="AK29" s="24">
        <v>7628685.21</v>
      </c>
      <c r="AL29" s="24">
        <v>7744659.1799999997</v>
      </c>
      <c r="AM29" s="24">
        <v>37496639.810000002</v>
      </c>
    </row>
    <row r="30" spans="1:39" x14ac:dyDescent="0.25">
      <c r="A30" s="18"/>
      <c r="B30" s="24">
        <v>26</v>
      </c>
      <c r="C30" s="24">
        <v>130</v>
      </c>
      <c r="D30" s="24">
        <v>199.01</v>
      </c>
      <c r="E30" s="24">
        <v>185.05</v>
      </c>
      <c r="F30" s="24">
        <v>11.12</v>
      </c>
      <c r="G30" s="24">
        <v>9.16</v>
      </c>
      <c r="H30" s="24">
        <v>0.73</v>
      </c>
      <c r="I30" s="24">
        <v>0.41</v>
      </c>
      <c r="J30" s="24">
        <v>0</v>
      </c>
      <c r="K30" s="24">
        <v>0</v>
      </c>
      <c r="L30" s="24">
        <v>21.02</v>
      </c>
      <c r="M30" s="24">
        <v>74.73</v>
      </c>
      <c r="N30" s="24">
        <v>5.9</v>
      </c>
      <c r="O30" s="24">
        <v>5.19</v>
      </c>
      <c r="P30" s="24">
        <v>133.78</v>
      </c>
      <c r="Q30" s="24">
        <v>25.19</v>
      </c>
      <c r="R30" s="24">
        <v>24.54</v>
      </c>
      <c r="S30" s="24">
        <v>4450.38</v>
      </c>
      <c r="T30" s="24">
        <v>61.68</v>
      </c>
      <c r="U30" s="24">
        <v>21269.55</v>
      </c>
      <c r="V30" s="24">
        <v>2.74</v>
      </c>
      <c r="W30" s="24">
        <v>0.36</v>
      </c>
      <c r="X30" s="24">
        <v>0.04</v>
      </c>
      <c r="Y30" s="24">
        <v>0.01</v>
      </c>
      <c r="Z30" s="24">
        <v>105.66</v>
      </c>
      <c r="AA30" s="24">
        <v>0</v>
      </c>
      <c r="AB30" s="24">
        <v>100602507.19</v>
      </c>
      <c r="AC30" s="24">
        <v>53152.62</v>
      </c>
      <c r="AD30" s="24"/>
      <c r="AE30" s="24">
        <v>28585.17</v>
      </c>
      <c r="AF30" s="24">
        <v>1.3</v>
      </c>
      <c r="AG30" s="24">
        <v>2.5099999999999998</v>
      </c>
      <c r="AH30" s="24">
        <v>1.24</v>
      </c>
      <c r="AI30" s="24">
        <v>76318.44</v>
      </c>
      <c r="AJ30" s="24"/>
      <c r="AK30" s="24">
        <v>7597448.4100000001</v>
      </c>
      <c r="AL30" s="24">
        <v>7705971.7800000003</v>
      </c>
      <c r="AM30" s="24">
        <v>37437699.579999998</v>
      </c>
    </row>
    <row r="31" spans="1:39" x14ac:dyDescent="0.25">
      <c r="A31" s="18"/>
      <c r="B31" s="24">
        <v>27</v>
      </c>
      <c r="C31" s="24">
        <v>135</v>
      </c>
      <c r="D31" s="24">
        <v>199.26</v>
      </c>
      <c r="E31" s="24">
        <v>185.9</v>
      </c>
      <c r="F31" s="24">
        <v>10.76</v>
      </c>
      <c r="G31" s="24">
        <v>9.5</v>
      </c>
      <c r="H31" s="24">
        <v>0.74</v>
      </c>
      <c r="I31" s="24">
        <v>0.4</v>
      </c>
      <c r="J31" s="24">
        <v>0</v>
      </c>
      <c r="K31" s="24">
        <v>0</v>
      </c>
      <c r="L31" s="24">
        <v>21.01</v>
      </c>
      <c r="M31" s="24">
        <v>75.599999999999994</v>
      </c>
      <c r="N31" s="24">
        <v>5.92</v>
      </c>
      <c r="O31" s="24">
        <v>5.2</v>
      </c>
      <c r="P31" s="24">
        <v>133.76</v>
      </c>
      <c r="Q31" s="24">
        <v>25.07</v>
      </c>
      <c r="R31" s="24">
        <v>24.51</v>
      </c>
      <c r="S31" s="24">
        <v>4389.46</v>
      </c>
      <c r="T31" s="24">
        <v>62.44</v>
      </c>
      <c r="U31" s="24">
        <v>21499.39</v>
      </c>
      <c r="V31" s="24">
        <v>2.8</v>
      </c>
      <c r="W31" s="24">
        <v>0.35</v>
      </c>
      <c r="X31" s="24">
        <v>0.04</v>
      </c>
      <c r="Y31" s="24">
        <v>0.01</v>
      </c>
      <c r="Z31" s="24">
        <v>106.69</v>
      </c>
      <c r="AA31" s="24">
        <v>0</v>
      </c>
      <c r="AB31" s="24">
        <v>100553193.28</v>
      </c>
      <c r="AC31" s="24">
        <v>50700.58</v>
      </c>
      <c r="AD31" s="24"/>
      <c r="AE31" s="24">
        <v>29373.35</v>
      </c>
      <c r="AF31" s="24">
        <v>1.52</v>
      </c>
      <c r="AG31" s="24">
        <v>2.64</v>
      </c>
      <c r="AH31" s="24">
        <v>1.44</v>
      </c>
      <c r="AI31" s="24">
        <v>73469.7</v>
      </c>
      <c r="AJ31" s="24"/>
      <c r="AK31" s="24">
        <v>7619273.5800000001</v>
      </c>
      <c r="AL31" s="24">
        <v>7720551.2400000002</v>
      </c>
      <c r="AM31" s="24">
        <v>37252495.359999999</v>
      </c>
    </row>
    <row r="32" spans="1:39" x14ac:dyDescent="0.25">
      <c r="A32" s="18"/>
      <c r="B32" s="24">
        <v>28</v>
      </c>
      <c r="C32" s="24">
        <v>140</v>
      </c>
      <c r="D32" s="24">
        <v>199.53</v>
      </c>
      <c r="E32" s="24">
        <v>186.86</v>
      </c>
      <c r="F32" s="24">
        <v>11.32</v>
      </c>
      <c r="G32" s="24">
        <v>9.0399999999999991</v>
      </c>
      <c r="H32" s="24">
        <v>0.73</v>
      </c>
      <c r="I32" s="24">
        <v>0.35</v>
      </c>
      <c r="J32" s="24">
        <v>0</v>
      </c>
      <c r="K32" s="24">
        <v>0</v>
      </c>
      <c r="L32" s="24">
        <v>21.09</v>
      </c>
      <c r="M32" s="24">
        <v>77.13</v>
      </c>
      <c r="N32" s="24">
        <v>5.91</v>
      </c>
      <c r="O32" s="24">
        <v>5.2</v>
      </c>
      <c r="P32" s="24">
        <v>133.77000000000001</v>
      </c>
      <c r="Q32" s="24">
        <v>25.18</v>
      </c>
      <c r="R32" s="24">
        <v>24.6</v>
      </c>
      <c r="S32" s="24">
        <v>4493.78</v>
      </c>
      <c r="T32" s="24">
        <v>63.29</v>
      </c>
      <c r="U32" s="24">
        <v>21263.08</v>
      </c>
      <c r="V32" s="24">
        <v>2.85</v>
      </c>
      <c r="W32" s="24">
        <v>0.31</v>
      </c>
      <c r="X32" s="24">
        <v>0.03</v>
      </c>
      <c r="Y32" s="24">
        <v>0.01</v>
      </c>
      <c r="Z32" s="24">
        <v>109.21</v>
      </c>
      <c r="AA32" s="24">
        <v>0</v>
      </c>
      <c r="AB32" s="24">
        <v>98450533.680000007</v>
      </c>
      <c r="AC32" s="24">
        <v>57572.1</v>
      </c>
      <c r="AD32" s="24"/>
      <c r="AE32" s="24">
        <v>26866.84</v>
      </c>
      <c r="AF32" s="24">
        <v>1.3</v>
      </c>
      <c r="AG32" s="24">
        <v>2.5099999999999998</v>
      </c>
      <c r="AH32" s="24">
        <v>1.21</v>
      </c>
      <c r="AI32" s="24">
        <v>78973.88</v>
      </c>
      <c r="AJ32" s="24"/>
      <c r="AK32" s="24">
        <v>7628706.8300000001</v>
      </c>
      <c r="AL32" s="24">
        <v>7723297.9000000004</v>
      </c>
      <c r="AM32" s="24">
        <v>37423585.960000001</v>
      </c>
    </row>
    <row r="33" spans="1:39" x14ac:dyDescent="0.25">
      <c r="A33" s="18"/>
      <c r="B33" s="24">
        <v>29</v>
      </c>
      <c r="C33" s="24">
        <v>145</v>
      </c>
      <c r="D33" s="24">
        <v>199.84</v>
      </c>
      <c r="E33" s="24">
        <v>187.78</v>
      </c>
      <c r="F33" s="24">
        <v>11.65</v>
      </c>
      <c r="G33" s="24">
        <v>8.8800000000000008</v>
      </c>
      <c r="H33" s="24">
        <v>0.73</v>
      </c>
      <c r="I33" s="24">
        <v>0.24</v>
      </c>
      <c r="J33" s="24">
        <v>0</v>
      </c>
      <c r="K33" s="24">
        <v>0</v>
      </c>
      <c r="L33" s="24">
        <v>21.26</v>
      </c>
      <c r="M33" s="24">
        <v>76.72</v>
      </c>
      <c r="N33" s="24">
        <v>5.93</v>
      </c>
      <c r="O33" s="24">
        <v>5.21</v>
      </c>
      <c r="P33" s="24">
        <v>133.79</v>
      </c>
      <c r="Q33" s="24">
        <v>25.26</v>
      </c>
      <c r="R33" s="24">
        <v>24.74</v>
      </c>
      <c r="S33" s="24">
        <v>4645.75</v>
      </c>
      <c r="T33" s="24">
        <v>63.74</v>
      </c>
      <c r="U33" s="24">
        <v>21881.99</v>
      </c>
      <c r="V33" s="24">
        <v>2.89</v>
      </c>
      <c r="W33" s="24">
        <v>0.21</v>
      </c>
      <c r="X33" s="24">
        <v>0.02</v>
      </c>
      <c r="Y33" s="24">
        <v>0.01</v>
      </c>
      <c r="Z33" s="24">
        <v>110.18</v>
      </c>
      <c r="AA33" s="24">
        <v>0</v>
      </c>
      <c r="AB33" s="24">
        <v>98472084.680000007</v>
      </c>
      <c r="AC33" s="24">
        <v>60828</v>
      </c>
      <c r="AD33" s="24"/>
      <c r="AE33" s="24">
        <v>22595.200000000001</v>
      </c>
      <c r="AF33" s="24">
        <v>1.25</v>
      </c>
      <c r="AG33" s="24">
        <v>2.46</v>
      </c>
      <c r="AH33" s="24">
        <v>1.22</v>
      </c>
      <c r="AI33" s="24">
        <v>76635.87</v>
      </c>
      <c r="AJ33" s="24"/>
      <c r="AK33" s="24">
        <v>7653630.7699999996</v>
      </c>
      <c r="AL33" s="24">
        <v>7741911.0300000003</v>
      </c>
      <c r="AM33" s="24">
        <v>37533264.950000003</v>
      </c>
    </row>
    <row r="34" spans="1:39" x14ac:dyDescent="0.25">
      <c r="A34" s="18"/>
      <c r="B34" s="24">
        <v>30</v>
      </c>
      <c r="C34" s="24">
        <v>150</v>
      </c>
      <c r="D34" s="24">
        <v>200.19</v>
      </c>
      <c r="E34" s="24">
        <v>188.75</v>
      </c>
      <c r="F34" s="24">
        <v>11.55</v>
      </c>
      <c r="G34" s="24">
        <v>9.07</v>
      </c>
      <c r="H34" s="24">
        <v>0.74</v>
      </c>
      <c r="I34" s="24">
        <v>0.32</v>
      </c>
      <c r="J34" s="24">
        <v>0</v>
      </c>
      <c r="K34" s="24">
        <v>0</v>
      </c>
      <c r="L34" s="24">
        <v>21.36</v>
      </c>
      <c r="M34" s="24">
        <v>76.91</v>
      </c>
      <c r="N34" s="24">
        <v>5.96</v>
      </c>
      <c r="O34" s="24">
        <v>5.24</v>
      </c>
      <c r="P34" s="24">
        <v>133.80000000000001</v>
      </c>
      <c r="Q34" s="24">
        <v>25.36</v>
      </c>
      <c r="R34" s="24">
        <v>24.84</v>
      </c>
      <c r="S34" s="24">
        <v>4702.01</v>
      </c>
      <c r="T34" s="24">
        <v>64.34</v>
      </c>
      <c r="U34" s="24">
        <v>21082.52</v>
      </c>
      <c r="V34" s="24">
        <v>2.92</v>
      </c>
      <c r="W34" s="24">
        <v>0.28000000000000003</v>
      </c>
      <c r="X34" s="24">
        <v>0.03</v>
      </c>
      <c r="Y34" s="24">
        <v>0.01</v>
      </c>
      <c r="Z34" s="24">
        <v>111.26</v>
      </c>
      <c r="AA34" s="24">
        <v>0</v>
      </c>
      <c r="AB34" s="24">
        <v>98369631.359999999</v>
      </c>
      <c r="AC34" s="24">
        <v>49741.919999999998</v>
      </c>
      <c r="AD34" s="24"/>
      <c r="AE34" s="24">
        <v>28968.080000000002</v>
      </c>
      <c r="AF34" s="24">
        <v>1.4</v>
      </c>
      <c r="AG34" s="24">
        <v>2.5099999999999998</v>
      </c>
      <c r="AH34" s="24">
        <v>1.39</v>
      </c>
      <c r="AI34" s="24">
        <v>71695.59</v>
      </c>
      <c r="AJ34" s="24"/>
      <c r="AK34" s="24">
        <v>7698452.9900000002</v>
      </c>
      <c r="AL34" s="24">
        <v>7780515.0499999998</v>
      </c>
      <c r="AM34" s="24">
        <v>37685241.649999999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80924-CE4D-4582-9766-00C8AC859AAD}">
  <sheetPr>
    <tabColor theme="5" tint="0.79998168889431442"/>
  </sheetPr>
  <dimension ref="A1:AM35"/>
  <sheetViews>
    <sheetView topLeftCell="G1" workbookViewId="0">
      <selection activeCell="M2" sqref="M2"/>
    </sheetView>
  </sheetViews>
  <sheetFormatPr defaultRowHeight="15" x14ac:dyDescent="0.25"/>
  <sheetData>
    <row r="1" spans="1:39" x14ac:dyDescent="0.25">
      <c r="T1" s="103" t="s">
        <v>269</v>
      </c>
      <c r="U1" s="103">
        <v>6300</v>
      </c>
    </row>
    <row r="2" spans="1:39" s="25" customFormat="1" x14ac:dyDescent="0.25">
      <c r="M2" s="25">
        <f>AVERAGE(M4:M34)</f>
        <v>77.574193548387115</v>
      </c>
      <c r="T2" s="100"/>
      <c r="U2" s="103">
        <f>AVERAGE(U4:U34)/5</f>
        <v>6375.7536129032269</v>
      </c>
    </row>
    <row r="3" spans="1:39" s="97" customFormat="1" ht="120" x14ac:dyDescent="0.25">
      <c r="A3" s="353"/>
      <c r="B3" s="353" t="s">
        <v>16</v>
      </c>
      <c r="C3" s="353" t="s">
        <v>0</v>
      </c>
      <c r="D3" s="353" t="s">
        <v>17</v>
      </c>
      <c r="E3" s="353" t="s">
        <v>418</v>
      </c>
      <c r="F3" s="353" t="s">
        <v>432</v>
      </c>
      <c r="G3" s="353" t="s">
        <v>433</v>
      </c>
      <c r="H3" s="353" t="s">
        <v>434</v>
      </c>
      <c r="I3" s="353" t="s">
        <v>429</v>
      </c>
      <c r="J3" s="353" t="s">
        <v>430</v>
      </c>
      <c r="K3" s="353" t="s">
        <v>431</v>
      </c>
      <c r="L3" s="353" t="s">
        <v>419</v>
      </c>
      <c r="M3" s="353" t="s">
        <v>420</v>
      </c>
      <c r="N3" s="353" t="s">
        <v>422</v>
      </c>
      <c r="O3" s="353" t="s">
        <v>421</v>
      </c>
      <c r="P3" s="353" t="s">
        <v>423</v>
      </c>
      <c r="Q3" s="353" t="s">
        <v>424</v>
      </c>
      <c r="R3" s="353" t="s">
        <v>425</v>
      </c>
      <c r="S3" s="353" t="s">
        <v>18</v>
      </c>
      <c r="T3" s="353" t="s">
        <v>435</v>
      </c>
      <c r="U3" s="353" t="s">
        <v>436</v>
      </c>
      <c r="V3" s="353" t="s">
        <v>426</v>
      </c>
      <c r="W3" s="353" t="s">
        <v>427</v>
      </c>
      <c r="X3" s="353" t="s">
        <v>437</v>
      </c>
      <c r="Y3" s="353" t="s">
        <v>428</v>
      </c>
      <c r="Z3" s="353" t="s">
        <v>69</v>
      </c>
      <c r="AA3" s="353" t="s">
        <v>438</v>
      </c>
      <c r="AB3" s="353" t="s">
        <v>439</v>
      </c>
      <c r="AC3" s="353" t="s">
        <v>70</v>
      </c>
      <c r="AD3" s="353" t="s">
        <v>71</v>
      </c>
      <c r="AE3" s="353" t="s">
        <v>440</v>
      </c>
      <c r="AF3" s="353" t="s">
        <v>441</v>
      </c>
      <c r="AG3" s="353" t="s">
        <v>442</v>
      </c>
      <c r="AH3" s="353" t="s">
        <v>443</v>
      </c>
      <c r="AI3" s="353" t="s">
        <v>444</v>
      </c>
      <c r="AJ3" s="353" t="s">
        <v>445</v>
      </c>
      <c r="AK3" s="353" t="s">
        <v>446</v>
      </c>
      <c r="AL3" s="353" t="s">
        <v>448</v>
      </c>
      <c r="AM3" s="353" t="s">
        <v>447</v>
      </c>
    </row>
    <row r="4" spans="1:39" x14ac:dyDescent="0.25">
      <c r="A4" s="18"/>
      <c r="B4" s="24">
        <v>0</v>
      </c>
      <c r="C4" s="24">
        <v>0</v>
      </c>
      <c r="D4" s="24">
        <v>187.27</v>
      </c>
      <c r="E4" s="24">
        <v>149.65</v>
      </c>
      <c r="F4" s="24">
        <v>11.55</v>
      </c>
      <c r="G4" s="24">
        <v>8.48</v>
      </c>
      <c r="H4" s="24">
        <v>0.71</v>
      </c>
      <c r="I4" s="24">
        <v>0.25</v>
      </c>
      <c r="J4" s="24">
        <v>0</v>
      </c>
      <c r="K4" s="24">
        <v>0</v>
      </c>
      <c r="L4" s="24">
        <v>20.74</v>
      </c>
      <c r="M4" s="24">
        <v>94.69</v>
      </c>
      <c r="N4" s="24"/>
      <c r="O4" s="24"/>
      <c r="P4" s="24">
        <v>132.87</v>
      </c>
      <c r="Q4" s="24">
        <v>24.67</v>
      </c>
      <c r="R4" s="24">
        <v>23.36</v>
      </c>
      <c r="S4" s="24">
        <v>4196.38</v>
      </c>
      <c r="T4" s="24">
        <v>51.68</v>
      </c>
      <c r="U4" s="24">
        <v>32187.46</v>
      </c>
      <c r="V4" s="24">
        <v>1.26</v>
      </c>
      <c r="W4" s="24">
        <v>0.22</v>
      </c>
      <c r="X4" s="24">
        <v>0.02</v>
      </c>
      <c r="Y4" s="24">
        <v>0.01</v>
      </c>
      <c r="Z4" s="24">
        <v>75.58</v>
      </c>
      <c r="AA4" s="24">
        <v>4034164.08</v>
      </c>
      <c r="AB4" s="24">
        <v>72913151.849999994</v>
      </c>
      <c r="AC4" s="24">
        <v>78439.759999999995</v>
      </c>
      <c r="AD4" s="24"/>
      <c r="AE4" s="24">
        <v>52097.82</v>
      </c>
      <c r="AF4" s="24">
        <v>1.34</v>
      </c>
      <c r="AG4" s="24">
        <v>2.64</v>
      </c>
      <c r="AH4" s="24">
        <v>0.83</v>
      </c>
      <c r="AI4" s="24">
        <v>59184.25</v>
      </c>
      <c r="AJ4" s="24"/>
      <c r="AK4" s="24"/>
      <c r="AL4" s="24"/>
      <c r="AM4" s="24">
        <v>36666477.060000002</v>
      </c>
    </row>
    <row r="5" spans="1:39" x14ac:dyDescent="0.25">
      <c r="A5" s="18"/>
      <c r="B5" s="24">
        <v>1</v>
      </c>
      <c r="C5" s="24">
        <v>5</v>
      </c>
      <c r="D5" s="24">
        <v>187.24</v>
      </c>
      <c r="E5" s="24">
        <v>150.93</v>
      </c>
      <c r="F5" s="24">
        <v>12.04</v>
      </c>
      <c r="G5" s="24">
        <v>7.9</v>
      </c>
      <c r="H5" s="24">
        <v>0.69</v>
      </c>
      <c r="I5" s="24">
        <v>0.35</v>
      </c>
      <c r="J5" s="24">
        <v>0</v>
      </c>
      <c r="K5" s="24">
        <v>0</v>
      </c>
      <c r="L5" s="24">
        <v>20.63</v>
      </c>
      <c r="M5" s="24">
        <v>83.47</v>
      </c>
      <c r="N5" s="24">
        <v>5.83</v>
      </c>
      <c r="O5" s="24">
        <v>5.3</v>
      </c>
      <c r="P5" s="24">
        <v>132.55000000000001</v>
      </c>
      <c r="Q5" s="24">
        <v>24.62</v>
      </c>
      <c r="R5" s="24">
        <v>23.77</v>
      </c>
      <c r="S5" s="24">
        <v>4730.21</v>
      </c>
      <c r="T5" s="24">
        <v>52.46</v>
      </c>
      <c r="U5" s="24">
        <v>31579.64</v>
      </c>
      <c r="V5" s="24">
        <v>1.4</v>
      </c>
      <c r="W5" s="24">
        <v>0.31</v>
      </c>
      <c r="X5" s="24">
        <v>0.03</v>
      </c>
      <c r="Y5" s="24">
        <v>0.01</v>
      </c>
      <c r="Z5" s="24">
        <v>75.95</v>
      </c>
      <c r="AA5" s="24">
        <v>4892217.58</v>
      </c>
      <c r="AB5" s="24">
        <v>73140509.799999997</v>
      </c>
      <c r="AC5" s="24">
        <v>64067.49</v>
      </c>
      <c r="AD5" s="24"/>
      <c r="AE5" s="24">
        <v>33181.620000000003</v>
      </c>
      <c r="AF5" s="24">
        <v>1.4</v>
      </c>
      <c r="AG5" s="24">
        <v>2.61</v>
      </c>
      <c r="AH5" s="24">
        <v>1.0900000000000001</v>
      </c>
      <c r="AI5" s="24">
        <v>90327.52</v>
      </c>
      <c r="AJ5" s="24"/>
      <c r="AK5" s="24">
        <v>7459905.5899999999</v>
      </c>
      <c r="AL5" s="24">
        <v>7873775.21</v>
      </c>
      <c r="AM5" s="24">
        <v>36582443.630000003</v>
      </c>
    </row>
    <row r="6" spans="1:39" x14ac:dyDescent="0.25">
      <c r="A6" s="18"/>
      <c r="B6" s="24">
        <v>2</v>
      </c>
      <c r="C6" s="24">
        <v>10</v>
      </c>
      <c r="D6" s="24">
        <v>187.26</v>
      </c>
      <c r="E6" s="24">
        <v>152.29</v>
      </c>
      <c r="F6" s="24">
        <v>11.29</v>
      </c>
      <c r="G6" s="24">
        <v>8.31</v>
      </c>
      <c r="H6" s="24">
        <v>0.69</v>
      </c>
      <c r="I6" s="24">
        <v>0.32</v>
      </c>
      <c r="J6" s="24">
        <v>0</v>
      </c>
      <c r="K6" s="24">
        <v>0</v>
      </c>
      <c r="L6" s="24">
        <v>20.29</v>
      </c>
      <c r="M6" s="24">
        <v>82.94</v>
      </c>
      <c r="N6" s="24">
        <v>5.74</v>
      </c>
      <c r="O6" s="24">
        <v>5.19</v>
      </c>
      <c r="P6" s="24">
        <v>132.19</v>
      </c>
      <c r="Q6" s="24">
        <v>23.9</v>
      </c>
      <c r="R6" s="24">
        <v>23.36</v>
      </c>
      <c r="S6" s="24">
        <v>4638.0200000000004</v>
      </c>
      <c r="T6" s="24">
        <v>51.85</v>
      </c>
      <c r="U6" s="24">
        <v>32042.36</v>
      </c>
      <c r="V6" s="24">
        <v>1.54</v>
      </c>
      <c r="W6" s="24">
        <v>0.28999999999999998</v>
      </c>
      <c r="X6" s="24">
        <v>0.03</v>
      </c>
      <c r="Y6" s="24">
        <v>0.01</v>
      </c>
      <c r="Z6" s="24">
        <v>75.94</v>
      </c>
      <c r="AA6" s="24">
        <v>5777298.79</v>
      </c>
      <c r="AB6" s="24">
        <v>72946864.849999994</v>
      </c>
      <c r="AC6" s="24">
        <v>61286.3</v>
      </c>
      <c r="AD6" s="24"/>
      <c r="AE6" s="24">
        <v>32976.67</v>
      </c>
      <c r="AF6" s="24">
        <v>1.47</v>
      </c>
      <c r="AG6" s="24">
        <v>2.64</v>
      </c>
      <c r="AH6" s="24">
        <v>1.18</v>
      </c>
      <c r="AI6" s="24">
        <v>88287.18</v>
      </c>
      <c r="AJ6" s="24"/>
      <c r="AK6" s="24">
        <v>7307489.2300000004</v>
      </c>
      <c r="AL6" s="24">
        <v>7711692.8499999996</v>
      </c>
      <c r="AM6" s="24">
        <v>35522677.020000003</v>
      </c>
    </row>
    <row r="7" spans="1:39" x14ac:dyDescent="0.25">
      <c r="A7" s="18"/>
      <c r="B7" s="24">
        <v>3</v>
      </c>
      <c r="C7" s="24">
        <v>15</v>
      </c>
      <c r="D7" s="24">
        <v>187.32</v>
      </c>
      <c r="E7" s="24">
        <v>153.29</v>
      </c>
      <c r="F7" s="24">
        <v>10.35</v>
      </c>
      <c r="G7" s="24">
        <v>8.2100000000000009</v>
      </c>
      <c r="H7" s="24">
        <v>0.67</v>
      </c>
      <c r="I7" s="24">
        <v>0.23</v>
      </c>
      <c r="J7" s="24">
        <v>0</v>
      </c>
      <c r="K7" s="24">
        <v>0</v>
      </c>
      <c r="L7" s="24">
        <v>19.22</v>
      </c>
      <c r="M7" s="24">
        <v>80.48</v>
      </c>
      <c r="N7" s="24">
        <v>5.54</v>
      </c>
      <c r="O7" s="24">
        <v>4.97</v>
      </c>
      <c r="P7" s="24">
        <v>132.08000000000001</v>
      </c>
      <c r="Q7" s="24">
        <v>23.44</v>
      </c>
      <c r="R7" s="24">
        <v>22.23</v>
      </c>
      <c r="S7" s="24">
        <v>4024.17</v>
      </c>
      <c r="T7" s="24">
        <v>51.41</v>
      </c>
      <c r="U7" s="24">
        <v>31573.08</v>
      </c>
      <c r="V7" s="24">
        <v>1.65</v>
      </c>
      <c r="W7" s="24">
        <v>0.2</v>
      </c>
      <c r="X7" s="24">
        <v>0.02</v>
      </c>
      <c r="Y7" s="24">
        <v>0.01</v>
      </c>
      <c r="Z7" s="24">
        <v>76.88</v>
      </c>
      <c r="AA7" s="24">
        <v>6567054.6399999997</v>
      </c>
      <c r="AB7" s="24">
        <v>71547813.269999996</v>
      </c>
      <c r="AC7" s="24">
        <v>57057.22</v>
      </c>
      <c r="AD7" s="24"/>
      <c r="AE7" s="24">
        <v>37650.25</v>
      </c>
      <c r="AF7" s="24">
        <v>1.21</v>
      </c>
      <c r="AG7" s="24">
        <v>2.4</v>
      </c>
      <c r="AH7" s="24">
        <v>0.96</v>
      </c>
      <c r="AI7" s="24">
        <v>86894.2</v>
      </c>
      <c r="AJ7" s="24"/>
      <c r="AK7" s="24">
        <v>7004404.5800000001</v>
      </c>
      <c r="AL7" s="24">
        <v>7393166.1799999997</v>
      </c>
      <c r="AM7" s="24">
        <v>34840264.990000002</v>
      </c>
    </row>
    <row r="8" spans="1:39" x14ac:dyDescent="0.25">
      <c r="A8" s="18"/>
      <c r="B8" s="24">
        <v>4</v>
      </c>
      <c r="C8" s="24">
        <v>20</v>
      </c>
      <c r="D8" s="24">
        <v>187.6</v>
      </c>
      <c r="E8" s="24">
        <v>154.66</v>
      </c>
      <c r="F8" s="24">
        <v>9.94</v>
      </c>
      <c r="G8" s="24">
        <v>8.7799999999999994</v>
      </c>
      <c r="H8" s="24">
        <v>0.69</v>
      </c>
      <c r="I8" s="24">
        <v>0.24</v>
      </c>
      <c r="J8" s="24">
        <v>0</v>
      </c>
      <c r="K8" s="24">
        <v>0</v>
      </c>
      <c r="L8" s="24">
        <v>19.399999999999999</v>
      </c>
      <c r="M8" s="24">
        <v>73.91</v>
      </c>
      <c r="N8" s="24">
        <v>5.53</v>
      </c>
      <c r="O8" s="24">
        <v>4.95</v>
      </c>
      <c r="P8" s="24">
        <v>131.94999999999999</v>
      </c>
      <c r="Q8" s="24">
        <v>23.31</v>
      </c>
      <c r="R8" s="24">
        <v>22.47</v>
      </c>
      <c r="S8" s="24">
        <v>4151.7299999999996</v>
      </c>
      <c r="T8" s="24">
        <v>51.21</v>
      </c>
      <c r="U8" s="24">
        <v>31772.53</v>
      </c>
      <c r="V8" s="24">
        <v>1.75</v>
      </c>
      <c r="W8" s="24">
        <v>0.21</v>
      </c>
      <c r="X8" s="24">
        <v>0.02</v>
      </c>
      <c r="Y8" s="24">
        <v>0.01</v>
      </c>
      <c r="Z8" s="24">
        <v>76.790000000000006</v>
      </c>
      <c r="AA8" s="24">
        <v>6732111.4000000004</v>
      </c>
      <c r="AB8" s="24">
        <v>72712695.629999995</v>
      </c>
      <c r="AC8" s="24">
        <v>65296.97</v>
      </c>
      <c r="AD8" s="24"/>
      <c r="AE8" s="24">
        <v>25217.27</v>
      </c>
      <c r="AF8" s="24">
        <v>1.18</v>
      </c>
      <c r="AG8" s="24">
        <v>2.4</v>
      </c>
      <c r="AH8" s="24">
        <v>0.91</v>
      </c>
      <c r="AI8" s="24">
        <v>83097.37</v>
      </c>
      <c r="AJ8" s="24"/>
      <c r="AK8" s="24">
        <v>6989023.46</v>
      </c>
      <c r="AL8" s="24">
        <v>7362793.6799999997</v>
      </c>
      <c r="AM8" s="24">
        <v>34645644.590000004</v>
      </c>
    </row>
    <row r="9" spans="1:39" x14ac:dyDescent="0.25">
      <c r="A9" s="18"/>
      <c r="B9" s="24">
        <v>5</v>
      </c>
      <c r="C9" s="24">
        <v>25</v>
      </c>
      <c r="D9" s="24">
        <v>188.35</v>
      </c>
      <c r="E9" s="24">
        <v>156.57</v>
      </c>
      <c r="F9" s="24">
        <v>9.5</v>
      </c>
      <c r="G9" s="24">
        <v>9.4700000000000006</v>
      </c>
      <c r="H9" s="24">
        <v>0.71</v>
      </c>
      <c r="I9" s="24">
        <v>0.3</v>
      </c>
      <c r="J9" s="24">
        <v>0</v>
      </c>
      <c r="K9" s="24">
        <v>0</v>
      </c>
      <c r="L9" s="24">
        <v>19.690000000000001</v>
      </c>
      <c r="M9" s="24">
        <v>74.14</v>
      </c>
      <c r="N9" s="24">
        <v>5.61</v>
      </c>
      <c r="O9" s="24">
        <v>5.03</v>
      </c>
      <c r="P9" s="24">
        <v>131.97</v>
      </c>
      <c r="Q9" s="24">
        <v>23.56</v>
      </c>
      <c r="R9" s="24">
        <v>22.84</v>
      </c>
      <c r="S9" s="24">
        <v>4129.8900000000003</v>
      </c>
      <c r="T9" s="24">
        <v>51.61</v>
      </c>
      <c r="U9" s="24">
        <v>31604.03</v>
      </c>
      <c r="V9" s="24">
        <v>1.85</v>
      </c>
      <c r="W9" s="24">
        <v>0.26</v>
      </c>
      <c r="X9" s="24">
        <v>0.03</v>
      </c>
      <c r="Y9" s="24">
        <v>0.01</v>
      </c>
      <c r="Z9" s="24">
        <v>78.06</v>
      </c>
      <c r="AA9" s="24">
        <v>5471950.9800000004</v>
      </c>
      <c r="AB9" s="24">
        <v>74615181.950000003</v>
      </c>
      <c r="AC9" s="24">
        <v>55073.04</v>
      </c>
      <c r="AD9" s="24"/>
      <c r="AE9" s="24">
        <v>30667.82</v>
      </c>
      <c r="AF9" s="24">
        <v>1.2</v>
      </c>
      <c r="AG9" s="24">
        <v>2.4300000000000002</v>
      </c>
      <c r="AH9" s="24">
        <v>0.87</v>
      </c>
      <c r="AI9" s="24">
        <v>79240.350000000006</v>
      </c>
      <c r="AJ9" s="24"/>
      <c r="AK9" s="24">
        <v>7118226.1900000004</v>
      </c>
      <c r="AL9" s="24">
        <v>7478109.2699999996</v>
      </c>
      <c r="AM9" s="24">
        <v>35019557.369999997</v>
      </c>
    </row>
    <row r="10" spans="1:39" x14ac:dyDescent="0.25">
      <c r="A10" s="18"/>
      <c r="B10" s="24">
        <v>6</v>
      </c>
      <c r="C10" s="24">
        <v>30</v>
      </c>
      <c r="D10" s="24">
        <v>189.2</v>
      </c>
      <c r="E10" s="24">
        <v>158.47999999999999</v>
      </c>
      <c r="F10" s="24">
        <v>10.67</v>
      </c>
      <c r="G10" s="24">
        <v>8.9600000000000009</v>
      </c>
      <c r="H10" s="24">
        <v>0.71</v>
      </c>
      <c r="I10" s="24">
        <v>0.22</v>
      </c>
      <c r="J10" s="24">
        <v>0</v>
      </c>
      <c r="K10" s="24">
        <v>0</v>
      </c>
      <c r="L10" s="24">
        <v>20.350000000000001</v>
      </c>
      <c r="M10" s="24">
        <v>69.81</v>
      </c>
      <c r="N10" s="24">
        <v>5.66</v>
      </c>
      <c r="O10" s="24">
        <v>5.08</v>
      </c>
      <c r="P10" s="24">
        <v>132.05000000000001</v>
      </c>
      <c r="Q10" s="24">
        <v>23.97</v>
      </c>
      <c r="R10" s="24">
        <v>23.41</v>
      </c>
      <c r="S10" s="24">
        <v>4703.4799999999996</v>
      </c>
      <c r="T10" s="24">
        <v>52.24</v>
      </c>
      <c r="U10" s="24">
        <v>31943.17</v>
      </c>
      <c r="V10" s="24">
        <v>1.93</v>
      </c>
      <c r="W10" s="24">
        <v>0.19</v>
      </c>
      <c r="X10" s="24">
        <v>0.02</v>
      </c>
      <c r="Y10" s="24">
        <v>0.01</v>
      </c>
      <c r="Z10" s="24">
        <v>80.02</v>
      </c>
      <c r="AA10" s="24">
        <v>4049201.15</v>
      </c>
      <c r="AB10" s="24">
        <v>76746881</v>
      </c>
      <c r="AC10" s="24">
        <v>55107.16</v>
      </c>
      <c r="AD10" s="24"/>
      <c r="AE10" s="24">
        <v>28812.53</v>
      </c>
      <c r="AF10" s="24">
        <v>1.0900000000000001</v>
      </c>
      <c r="AG10" s="24">
        <v>2.2599999999999998</v>
      </c>
      <c r="AH10" s="24">
        <v>0.89</v>
      </c>
      <c r="AI10" s="24">
        <v>77240.5</v>
      </c>
      <c r="AJ10" s="24"/>
      <c r="AK10" s="24">
        <v>7207491.9299999997</v>
      </c>
      <c r="AL10" s="24">
        <v>7553447.7999999998</v>
      </c>
      <c r="AM10" s="24">
        <v>35627774.030000001</v>
      </c>
    </row>
    <row r="11" spans="1:39" x14ac:dyDescent="0.25">
      <c r="A11" s="18"/>
      <c r="B11" s="24">
        <v>7</v>
      </c>
      <c r="C11" s="24">
        <v>35</v>
      </c>
      <c r="D11" s="24">
        <v>190.01</v>
      </c>
      <c r="E11" s="24">
        <v>160.24</v>
      </c>
      <c r="F11" s="24">
        <v>10.039999999999999</v>
      </c>
      <c r="G11" s="24">
        <v>9.52</v>
      </c>
      <c r="H11" s="24">
        <v>0.73</v>
      </c>
      <c r="I11" s="24">
        <v>0.28999999999999998</v>
      </c>
      <c r="J11" s="24">
        <v>0</v>
      </c>
      <c r="K11" s="24">
        <v>0</v>
      </c>
      <c r="L11" s="24">
        <v>20.29</v>
      </c>
      <c r="M11" s="24">
        <v>69.930000000000007</v>
      </c>
      <c r="N11" s="24">
        <v>5.72</v>
      </c>
      <c r="O11" s="24">
        <v>5.14</v>
      </c>
      <c r="P11" s="24">
        <v>132.08000000000001</v>
      </c>
      <c r="Q11" s="24">
        <v>24.03</v>
      </c>
      <c r="R11" s="24">
        <v>23.43</v>
      </c>
      <c r="S11" s="24">
        <v>4623.13</v>
      </c>
      <c r="T11" s="24">
        <v>53.18</v>
      </c>
      <c r="U11" s="24">
        <v>31725.759999999998</v>
      </c>
      <c r="V11" s="24">
        <v>1.99</v>
      </c>
      <c r="W11" s="24">
        <v>0.25</v>
      </c>
      <c r="X11" s="24">
        <v>0.03</v>
      </c>
      <c r="Y11" s="24">
        <v>0.01</v>
      </c>
      <c r="Z11" s="24">
        <v>81.63</v>
      </c>
      <c r="AA11" s="24">
        <v>3364203.55</v>
      </c>
      <c r="AB11" s="24">
        <v>79362480.540000007</v>
      </c>
      <c r="AC11" s="24">
        <v>43574.1</v>
      </c>
      <c r="AD11" s="24"/>
      <c r="AE11" s="24">
        <v>35259.51</v>
      </c>
      <c r="AF11" s="24">
        <v>1.1499999999999999</v>
      </c>
      <c r="AG11" s="24">
        <v>2.25</v>
      </c>
      <c r="AH11" s="24">
        <v>0.85</v>
      </c>
      <c r="AI11" s="24">
        <v>71467.63</v>
      </c>
      <c r="AJ11" s="24"/>
      <c r="AK11" s="24">
        <v>7302570.9199999999</v>
      </c>
      <c r="AL11" s="24">
        <v>7632787.1500000004</v>
      </c>
      <c r="AM11" s="24">
        <v>35714333.109999999</v>
      </c>
    </row>
    <row r="12" spans="1:39" x14ac:dyDescent="0.25">
      <c r="A12" s="18"/>
      <c r="B12" s="24">
        <v>8</v>
      </c>
      <c r="C12" s="24">
        <v>40</v>
      </c>
      <c r="D12" s="24">
        <v>190.87</v>
      </c>
      <c r="E12" s="24">
        <v>162.29</v>
      </c>
      <c r="F12" s="24">
        <v>10.89</v>
      </c>
      <c r="G12" s="24">
        <v>9.17</v>
      </c>
      <c r="H12" s="24">
        <v>0.73</v>
      </c>
      <c r="I12" s="24">
        <v>0.25</v>
      </c>
      <c r="J12" s="24">
        <v>0</v>
      </c>
      <c r="K12" s="24">
        <v>0</v>
      </c>
      <c r="L12" s="24">
        <v>20.8</v>
      </c>
      <c r="M12" s="24">
        <v>73.209999999999994</v>
      </c>
      <c r="N12" s="24">
        <v>5.8</v>
      </c>
      <c r="O12" s="24">
        <v>5.21</v>
      </c>
      <c r="P12" s="24">
        <v>132.1</v>
      </c>
      <c r="Q12" s="24">
        <v>24.53</v>
      </c>
      <c r="R12" s="24">
        <v>23.99</v>
      </c>
      <c r="S12" s="24">
        <v>4782.3100000000004</v>
      </c>
      <c r="T12" s="24">
        <v>54.41</v>
      </c>
      <c r="U12" s="24">
        <v>31969.64</v>
      </c>
      <c r="V12" s="24">
        <v>2.0499999999999998</v>
      </c>
      <c r="W12" s="24">
        <v>0.22</v>
      </c>
      <c r="X12" s="24">
        <v>0.02</v>
      </c>
      <c r="Y12" s="24">
        <v>0.01</v>
      </c>
      <c r="Z12" s="24">
        <v>85.17</v>
      </c>
      <c r="AA12" s="24">
        <v>1389680.67</v>
      </c>
      <c r="AB12" s="24">
        <v>81245555.189999998</v>
      </c>
      <c r="AC12" s="24">
        <v>50723.62</v>
      </c>
      <c r="AD12" s="24"/>
      <c r="AE12" s="24">
        <v>27183</v>
      </c>
      <c r="AF12" s="24">
        <v>1.1599999999999999</v>
      </c>
      <c r="AG12" s="24">
        <v>2.33</v>
      </c>
      <c r="AH12" s="24">
        <v>0.96</v>
      </c>
      <c r="AI12" s="24">
        <v>72860.479999999996</v>
      </c>
      <c r="AJ12" s="24"/>
      <c r="AK12" s="24">
        <v>7423149.6799999997</v>
      </c>
      <c r="AL12" s="24">
        <v>7738080.4100000001</v>
      </c>
      <c r="AM12" s="24">
        <v>36447405.649999999</v>
      </c>
    </row>
    <row r="13" spans="1:39" x14ac:dyDescent="0.25">
      <c r="A13" s="18"/>
      <c r="B13" s="24">
        <v>9</v>
      </c>
      <c r="C13" s="24">
        <v>45</v>
      </c>
      <c r="D13" s="24">
        <v>191.79</v>
      </c>
      <c r="E13" s="24">
        <v>164.28</v>
      </c>
      <c r="F13" s="24">
        <v>10.49</v>
      </c>
      <c r="G13" s="24">
        <v>9.84</v>
      </c>
      <c r="H13" s="24">
        <v>0.76</v>
      </c>
      <c r="I13" s="24">
        <v>0.37</v>
      </c>
      <c r="J13" s="24">
        <v>0</v>
      </c>
      <c r="K13" s="24">
        <v>0</v>
      </c>
      <c r="L13" s="24">
        <v>21.08</v>
      </c>
      <c r="M13" s="24">
        <v>75.73</v>
      </c>
      <c r="N13" s="24">
        <v>5.88</v>
      </c>
      <c r="O13" s="24">
        <v>5.29</v>
      </c>
      <c r="P13" s="24">
        <v>132.28</v>
      </c>
      <c r="Q13" s="24">
        <v>24.98</v>
      </c>
      <c r="R13" s="24">
        <v>24.45</v>
      </c>
      <c r="S13" s="24">
        <v>4552.93</v>
      </c>
      <c r="T13" s="24">
        <v>55.44</v>
      </c>
      <c r="U13" s="24">
        <v>31561.87</v>
      </c>
      <c r="V13" s="24">
        <v>2.1</v>
      </c>
      <c r="W13" s="24">
        <v>0.32</v>
      </c>
      <c r="X13" s="24">
        <v>0.04</v>
      </c>
      <c r="Y13" s="24">
        <v>0.01</v>
      </c>
      <c r="Z13" s="24">
        <v>87.41</v>
      </c>
      <c r="AA13" s="24">
        <v>1162641.77</v>
      </c>
      <c r="AB13" s="24">
        <v>83212380.909999996</v>
      </c>
      <c r="AC13" s="24">
        <v>58946.23</v>
      </c>
      <c r="AD13" s="24"/>
      <c r="AE13" s="24">
        <v>18642.53</v>
      </c>
      <c r="AF13" s="24">
        <v>1.27</v>
      </c>
      <c r="AG13" s="24">
        <v>2.4500000000000002</v>
      </c>
      <c r="AH13" s="24">
        <v>0.89</v>
      </c>
      <c r="AI13" s="24">
        <v>70506.039999999994</v>
      </c>
      <c r="AJ13" s="24"/>
      <c r="AK13" s="24">
        <v>7565807.3499999996</v>
      </c>
      <c r="AL13" s="24">
        <v>7866003.3700000001</v>
      </c>
      <c r="AM13" s="24">
        <v>37125623.509999998</v>
      </c>
    </row>
    <row r="14" spans="1:39" x14ac:dyDescent="0.25">
      <c r="A14" s="18"/>
      <c r="B14" s="24">
        <v>10</v>
      </c>
      <c r="C14" s="24">
        <v>50</v>
      </c>
      <c r="D14" s="24">
        <v>192.69</v>
      </c>
      <c r="E14" s="24">
        <v>166.32</v>
      </c>
      <c r="F14" s="24">
        <v>10.029999999999999</v>
      </c>
      <c r="G14" s="24">
        <v>10.53</v>
      </c>
      <c r="H14" s="24">
        <v>0.78</v>
      </c>
      <c r="I14" s="24">
        <v>0.33</v>
      </c>
      <c r="J14" s="24">
        <v>0</v>
      </c>
      <c r="K14" s="24">
        <v>0</v>
      </c>
      <c r="L14" s="24">
        <v>21.34</v>
      </c>
      <c r="M14" s="24">
        <v>79.459999999999994</v>
      </c>
      <c r="N14" s="24">
        <v>5.98</v>
      </c>
      <c r="O14" s="24">
        <v>5.39</v>
      </c>
      <c r="P14" s="24">
        <v>132.44999999999999</v>
      </c>
      <c r="Q14" s="24">
        <v>25.4</v>
      </c>
      <c r="R14" s="24">
        <v>24.9</v>
      </c>
      <c r="S14" s="24">
        <v>4340.6400000000003</v>
      </c>
      <c r="T14" s="24">
        <v>56.39</v>
      </c>
      <c r="U14" s="24">
        <v>31970.18</v>
      </c>
      <c r="V14" s="24">
        <v>2.13</v>
      </c>
      <c r="W14" s="24">
        <v>0.28999999999999998</v>
      </c>
      <c r="X14" s="24">
        <v>0.03</v>
      </c>
      <c r="Y14" s="24">
        <v>0.01</v>
      </c>
      <c r="Z14" s="24">
        <v>89.37</v>
      </c>
      <c r="AA14" s="24">
        <v>1082017.04</v>
      </c>
      <c r="AB14" s="24">
        <v>85049402.799999997</v>
      </c>
      <c r="AC14" s="24">
        <v>56737.16</v>
      </c>
      <c r="AD14" s="24"/>
      <c r="AE14" s="24">
        <v>20970.7</v>
      </c>
      <c r="AF14" s="24">
        <v>1.24</v>
      </c>
      <c r="AG14" s="24">
        <v>2.54</v>
      </c>
      <c r="AH14" s="24">
        <v>0.79</v>
      </c>
      <c r="AI14" s="24">
        <v>71260.62</v>
      </c>
      <c r="AJ14" s="24"/>
      <c r="AK14" s="24">
        <v>7729419.0899999999</v>
      </c>
      <c r="AL14" s="24">
        <v>8014175.2599999998</v>
      </c>
      <c r="AM14" s="24">
        <v>37753649.950000003</v>
      </c>
    </row>
    <row r="15" spans="1:39" x14ac:dyDescent="0.25">
      <c r="A15" s="18"/>
      <c r="B15" s="24">
        <v>11</v>
      </c>
      <c r="C15" s="24">
        <v>55</v>
      </c>
      <c r="D15" s="24">
        <v>193.55</v>
      </c>
      <c r="E15" s="24">
        <v>168.38</v>
      </c>
      <c r="F15" s="24">
        <v>10.039999999999999</v>
      </c>
      <c r="G15" s="24">
        <v>11.03</v>
      </c>
      <c r="H15" s="24">
        <v>0.81</v>
      </c>
      <c r="I15" s="24">
        <v>0.33</v>
      </c>
      <c r="J15" s="24">
        <v>0</v>
      </c>
      <c r="K15" s="24">
        <v>0</v>
      </c>
      <c r="L15" s="24">
        <v>21.89</v>
      </c>
      <c r="M15" s="24">
        <v>86.9</v>
      </c>
      <c r="N15" s="24">
        <v>6.06</v>
      </c>
      <c r="O15" s="24">
        <v>5.48</v>
      </c>
      <c r="P15" s="24">
        <v>132.66</v>
      </c>
      <c r="Q15" s="24">
        <v>26.2</v>
      </c>
      <c r="R15" s="24">
        <v>25.61</v>
      </c>
      <c r="S15" s="24">
        <v>4300.63</v>
      </c>
      <c r="T15" s="24">
        <v>57.14</v>
      </c>
      <c r="U15" s="24">
        <v>31758.51</v>
      </c>
      <c r="V15" s="24">
        <v>2.16</v>
      </c>
      <c r="W15" s="24">
        <v>0.28999999999999998</v>
      </c>
      <c r="X15" s="24">
        <v>0.03</v>
      </c>
      <c r="Y15" s="24">
        <v>0.01</v>
      </c>
      <c r="Z15" s="24">
        <v>91.32</v>
      </c>
      <c r="AA15" s="24">
        <v>923010.07</v>
      </c>
      <c r="AB15" s="24">
        <v>88167208.980000004</v>
      </c>
      <c r="AC15" s="24">
        <v>58391.83</v>
      </c>
      <c r="AD15" s="24"/>
      <c r="AE15" s="24">
        <v>33330.639999999999</v>
      </c>
      <c r="AF15" s="24">
        <v>1.38</v>
      </c>
      <c r="AG15" s="24">
        <v>2.8</v>
      </c>
      <c r="AH15" s="24">
        <v>1.02</v>
      </c>
      <c r="AI15" s="24">
        <v>85680.9</v>
      </c>
      <c r="AJ15" s="24"/>
      <c r="AK15" s="24">
        <v>7880666.29</v>
      </c>
      <c r="AL15" s="24">
        <v>8150546.0499999998</v>
      </c>
      <c r="AM15" s="24">
        <v>38939356.560000002</v>
      </c>
    </row>
    <row r="16" spans="1:39" x14ac:dyDescent="0.25">
      <c r="A16" s="18"/>
      <c r="B16" s="24">
        <v>12</v>
      </c>
      <c r="C16" s="24">
        <v>60</v>
      </c>
      <c r="D16" s="24">
        <v>194.1</v>
      </c>
      <c r="E16" s="24">
        <v>169.89</v>
      </c>
      <c r="F16" s="24">
        <v>9.66</v>
      </c>
      <c r="G16" s="24">
        <v>11.34</v>
      </c>
      <c r="H16" s="24">
        <v>0.82</v>
      </c>
      <c r="I16" s="24">
        <v>0.44</v>
      </c>
      <c r="J16" s="24">
        <v>0</v>
      </c>
      <c r="K16" s="24">
        <v>0</v>
      </c>
      <c r="L16" s="24">
        <v>21.81</v>
      </c>
      <c r="M16" s="24">
        <v>84.82</v>
      </c>
      <c r="N16" s="24">
        <v>6.1</v>
      </c>
      <c r="O16" s="24">
        <v>5.53</v>
      </c>
      <c r="P16" s="24">
        <v>132.97</v>
      </c>
      <c r="Q16" s="24">
        <v>26.18</v>
      </c>
      <c r="R16" s="24">
        <v>25.64</v>
      </c>
      <c r="S16" s="24">
        <v>4015.47</v>
      </c>
      <c r="T16" s="24">
        <v>56.66</v>
      </c>
      <c r="U16" s="24">
        <v>31606.81</v>
      </c>
      <c r="V16" s="24">
        <v>2.1800000000000002</v>
      </c>
      <c r="W16" s="24">
        <v>0.38</v>
      </c>
      <c r="X16" s="24">
        <v>0.04</v>
      </c>
      <c r="Y16" s="24">
        <v>0.02</v>
      </c>
      <c r="Z16" s="24">
        <v>93.99</v>
      </c>
      <c r="AA16" s="24">
        <v>548966.9</v>
      </c>
      <c r="AB16" s="24">
        <v>90312874.799999997</v>
      </c>
      <c r="AC16" s="24">
        <v>58471.45</v>
      </c>
      <c r="AD16" s="24"/>
      <c r="AE16" s="24">
        <v>34779.75</v>
      </c>
      <c r="AF16" s="24">
        <v>1.53</v>
      </c>
      <c r="AG16" s="24">
        <v>2.97</v>
      </c>
      <c r="AH16" s="24">
        <v>1.02</v>
      </c>
      <c r="AI16" s="24">
        <v>84906.36</v>
      </c>
      <c r="AJ16" s="24"/>
      <c r="AK16" s="24">
        <v>7967971.4800000004</v>
      </c>
      <c r="AL16" s="24">
        <v>8223496.46</v>
      </c>
      <c r="AM16" s="24">
        <v>38902699.270000003</v>
      </c>
    </row>
    <row r="17" spans="1:39" x14ac:dyDescent="0.25">
      <c r="A17" s="18"/>
      <c r="B17" s="24">
        <v>13</v>
      </c>
      <c r="C17" s="24">
        <v>65</v>
      </c>
      <c r="D17" s="24">
        <v>194.69</v>
      </c>
      <c r="E17" s="24">
        <v>171.53</v>
      </c>
      <c r="F17" s="24">
        <v>10.52</v>
      </c>
      <c r="G17" s="24">
        <v>10.83</v>
      </c>
      <c r="H17" s="24">
        <v>0.81</v>
      </c>
      <c r="I17" s="24">
        <v>0.55000000000000004</v>
      </c>
      <c r="J17" s="24">
        <v>0</v>
      </c>
      <c r="K17" s="24">
        <v>0</v>
      </c>
      <c r="L17" s="24">
        <v>22.16</v>
      </c>
      <c r="M17" s="24">
        <v>73.3</v>
      </c>
      <c r="N17" s="24">
        <v>6.12</v>
      </c>
      <c r="O17" s="24">
        <v>5.55</v>
      </c>
      <c r="P17" s="24">
        <v>133.38999999999999</v>
      </c>
      <c r="Q17" s="24">
        <v>26.38</v>
      </c>
      <c r="R17" s="24">
        <v>25.95</v>
      </c>
      <c r="S17" s="24">
        <v>4244.93</v>
      </c>
      <c r="T17" s="24">
        <v>56.27</v>
      </c>
      <c r="U17" s="24">
        <v>31886.13</v>
      </c>
      <c r="V17" s="24">
        <v>2.21</v>
      </c>
      <c r="W17" s="24">
        <v>0.48</v>
      </c>
      <c r="X17" s="24">
        <v>0.05</v>
      </c>
      <c r="Y17" s="24">
        <v>0.02</v>
      </c>
      <c r="Z17" s="24">
        <v>97.09</v>
      </c>
      <c r="AA17" s="24">
        <v>177836.41</v>
      </c>
      <c r="AB17" s="24">
        <v>91862807.159999996</v>
      </c>
      <c r="AC17" s="24">
        <v>48881.27</v>
      </c>
      <c r="AD17" s="24"/>
      <c r="AE17" s="24">
        <v>35212.31</v>
      </c>
      <c r="AF17" s="24">
        <v>1.76</v>
      </c>
      <c r="AG17" s="24">
        <v>3.02</v>
      </c>
      <c r="AH17" s="24">
        <v>1.26</v>
      </c>
      <c r="AI17" s="24">
        <v>78676.88</v>
      </c>
      <c r="AJ17" s="24"/>
      <c r="AK17" s="24">
        <v>8010833.3899999997</v>
      </c>
      <c r="AL17" s="24">
        <v>8252621.2800000003</v>
      </c>
      <c r="AM17" s="24">
        <v>39206027.539999999</v>
      </c>
    </row>
    <row r="18" spans="1:39" x14ac:dyDescent="0.25">
      <c r="A18" s="18"/>
      <c r="B18" s="24">
        <v>14</v>
      </c>
      <c r="C18" s="24">
        <v>70</v>
      </c>
      <c r="D18" s="24">
        <v>195</v>
      </c>
      <c r="E18" s="24">
        <v>172.49</v>
      </c>
      <c r="F18" s="24">
        <v>11.25</v>
      </c>
      <c r="G18" s="24">
        <v>9.74</v>
      </c>
      <c r="H18" s="24">
        <v>0.77</v>
      </c>
      <c r="I18" s="24">
        <v>0.48</v>
      </c>
      <c r="J18" s="24">
        <v>0</v>
      </c>
      <c r="K18" s="24">
        <v>0</v>
      </c>
      <c r="L18" s="24">
        <v>21.76</v>
      </c>
      <c r="M18" s="24">
        <v>69.63</v>
      </c>
      <c r="N18" s="24">
        <v>6.03</v>
      </c>
      <c r="O18" s="24">
        <v>5.46</v>
      </c>
      <c r="P18" s="24">
        <v>133.6</v>
      </c>
      <c r="Q18" s="24">
        <v>25.92</v>
      </c>
      <c r="R18" s="24">
        <v>25.44</v>
      </c>
      <c r="S18" s="24">
        <v>4263.1099999999997</v>
      </c>
      <c r="T18" s="24">
        <v>56.98</v>
      </c>
      <c r="U18" s="24">
        <v>31641.38</v>
      </c>
      <c r="V18" s="24">
        <v>2.23</v>
      </c>
      <c r="W18" s="24">
        <v>0.42</v>
      </c>
      <c r="X18" s="24">
        <v>0.05</v>
      </c>
      <c r="Y18" s="24">
        <v>0.01</v>
      </c>
      <c r="Z18" s="24">
        <v>100.65</v>
      </c>
      <c r="AA18" s="24">
        <v>0</v>
      </c>
      <c r="AB18" s="24">
        <v>89560235.989999995</v>
      </c>
      <c r="AC18" s="24">
        <v>50021.23</v>
      </c>
      <c r="AD18" s="24"/>
      <c r="AE18" s="24">
        <v>31623.77</v>
      </c>
      <c r="AF18" s="24">
        <v>1.53</v>
      </c>
      <c r="AG18" s="24">
        <v>2.79</v>
      </c>
      <c r="AH18" s="24">
        <v>1.1100000000000001</v>
      </c>
      <c r="AI18" s="24">
        <v>74905.08</v>
      </c>
      <c r="AJ18" s="24"/>
      <c r="AK18" s="24">
        <v>7884845.2800000003</v>
      </c>
      <c r="AL18" s="24">
        <v>8113966.6399999997</v>
      </c>
      <c r="AM18" s="24">
        <v>38514366.969999999</v>
      </c>
    </row>
    <row r="19" spans="1:39" x14ac:dyDescent="0.25">
      <c r="A19" s="18"/>
      <c r="B19" s="24">
        <v>15</v>
      </c>
      <c r="C19" s="24">
        <v>75</v>
      </c>
      <c r="D19" s="24">
        <v>195.31</v>
      </c>
      <c r="E19" s="24">
        <v>173.45</v>
      </c>
      <c r="F19" s="24">
        <v>11.24</v>
      </c>
      <c r="G19" s="24">
        <v>9.42</v>
      </c>
      <c r="H19" s="24">
        <v>0.75</v>
      </c>
      <c r="I19" s="24">
        <v>0.42</v>
      </c>
      <c r="J19" s="24">
        <v>0</v>
      </c>
      <c r="K19" s="24">
        <v>0</v>
      </c>
      <c r="L19" s="24">
        <v>21.41</v>
      </c>
      <c r="M19" s="24">
        <v>71.05</v>
      </c>
      <c r="N19" s="24">
        <v>5.94</v>
      </c>
      <c r="O19" s="24">
        <v>5.36</v>
      </c>
      <c r="P19" s="24">
        <v>133.66</v>
      </c>
      <c r="Q19" s="24">
        <v>25.53</v>
      </c>
      <c r="R19" s="24">
        <v>25.04</v>
      </c>
      <c r="S19" s="24">
        <v>4222.18</v>
      </c>
      <c r="T19" s="24">
        <v>58.05</v>
      </c>
      <c r="U19" s="24">
        <v>32282.23</v>
      </c>
      <c r="V19" s="24">
        <v>2.27</v>
      </c>
      <c r="W19" s="24">
        <v>0.37</v>
      </c>
      <c r="X19" s="24">
        <v>0.04</v>
      </c>
      <c r="Y19" s="24">
        <v>0.01</v>
      </c>
      <c r="Z19" s="24">
        <v>101.82</v>
      </c>
      <c r="AA19" s="24">
        <v>0</v>
      </c>
      <c r="AB19" s="24">
        <v>89158259.129999995</v>
      </c>
      <c r="AC19" s="24">
        <v>48030.85</v>
      </c>
      <c r="AD19" s="24"/>
      <c r="AE19" s="24">
        <v>33347.839999999997</v>
      </c>
      <c r="AF19" s="24">
        <v>1.37</v>
      </c>
      <c r="AG19" s="24">
        <v>2.65</v>
      </c>
      <c r="AH19" s="24">
        <v>0.98</v>
      </c>
      <c r="AI19" s="24">
        <v>74064.22</v>
      </c>
      <c r="AJ19" s="24"/>
      <c r="AK19" s="24">
        <v>7754166.3499999996</v>
      </c>
      <c r="AL19" s="24">
        <v>7970533.1799999997</v>
      </c>
      <c r="AM19" s="24">
        <v>37939592.890000001</v>
      </c>
    </row>
    <row r="20" spans="1:39" x14ac:dyDescent="0.25">
      <c r="A20" s="18"/>
      <c r="B20" s="24">
        <v>16</v>
      </c>
      <c r="C20" s="24">
        <v>80</v>
      </c>
      <c r="D20" s="24">
        <v>195.59</v>
      </c>
      <c r="E20" s="24">
        <v>174.47</v>
      </c>
      <c r="F20" s="24">
        <v>10.97</v>
      </c>
      <c r="G20" s="24">
        <v>9.5299999999999994</v>
      </c>
      <c r="H20" s="24">
        <v>0.75</v>
      </c>
      <c r="I20" s="24">
        <v>0.34</v>
      </c>
      <c r="J20" s="24">
        <v>0</v>
      </c>
      <c r="K20" s="24">
        <v>0</v>
      </c>
      <c r="L20" s="24">
        <v>21.25</v>
      </c>
      <c r="M20" s="24">
        <v>75.989999999999995</v>
      </c>
      <c r="N20" s="24">
        <v>5.87</v>
      </c>
      <c r="O20" s="24">
        <v>5.3</v>
      </c>
      <c r="P20" s="24">
        <v>133.61000000000001</v>
      </c>
      <c r="Q20" s="24">
        <v>25.6</v>
      </c>
      <c r="R20" s="24">
        <v>24.92</v>
      </c>
      <c r="S20" s="24">
        <v>4069.06</v>
      </c>
      <c r="T20" s="24">
        <v>59.1</v>
      </c>
      <c r="U20" s="24">
        <v>31980.38</v>
      </c>
      <c r="V20" s="24">
        <v>2.29</v>
      </c>
      <c r="W20" s="24">
        <v>0.28999999999999998</v>
      </c>
      <c r="X20" s="24">
        <v>0.03</v>
      </c>
      <c r="Y20" s="24">
        <v>0.01</v>
      </c>
      <c r="Z20" s="24">
        <v>102.04</v>
      </c>
      <c r="AA20" s="24">
        <v>0</v>
      </c>
      <c r="AB20" s="24">
        <v>90239019.650000006</v>
      </c>
      <c r="AC20" s="24">
        <v>48067.03</v>
      </c>
      <c r="AD20" s="24"/>
      <c r="AE20" s="24">
        <v>33288.81</v>
      </c>
      <c r="AF20" s="24">
        <v>1.17</v>
      </c>
      <c r="AG20" s="24">
        <v>2.5499999999999998</v>
      </c>
      <c r="AH20" s="24">
        <v>0.73</v>
      </c>
      <c r="AI20" s="24">
        <v>75060.61</v>
      </c>
      <c r="AJ20" s="24"/>
      <c r="AK20" s="24">
        <v>7672509.3399999999</v>
      </c>
      <c r="AL20" s="24">
        <v>7876586.2199999997</v>
      </c>
      <c r="AM20" s="24">
        <v>38047840.890000001</v>
      </c>
    </row>
    <row r="21" spans="1:39" x14ac:dyDescent="0.25">
      <c r="A21" s="18"/>
      <c r="B21" s="24">
        <v>17</v>
      </c>
      <c r="C21" s="24">
        <v>85</v>
      </c>
      <c r="D21" s="24">
        <v>195.99</v>
      </c>
      <c r="E21" s="24">
        <v>175.55</v>
      </c>
      <c r="F21" s="24">
        <v>11.02</v>
      </c>
      <c r="G21" s="24">
        <v>9.57</v>
      </c>
      <c r="H21" s="24">
        <v>0.75</v>
      </c>
      <c r="I21" s="24">
        <v>0.53</v>
      </c>
      <c r="J21" s="24">
        <v>0</v>
      </c>
      <c r="K21" s="24">
        <v>0</v>
      </c>
      <c r="L21" s="24">
        <v>21.35</v>
      </c>
      <c r="M21" s="24">
        <v>77.150000000000006</v>
      </c>
      <c r="N21" s="24">
        <v>5.9</v>
      </c>
      <c r="O21" s="24">
        <v>5.32</v>
      </c>
      <c r="P21" s="24">
        <v>133.62</v>
      </c>
      <c r="Q21" s="24">
        <v>25.53</v>
      </c>
      <c r="R21" s="24">
        <v>24.97</v>
      </c>
      <c r="S21" s="24">
        <v>4186.88</v>
      </c>
      <c r="T21" s="24">
        <v>59.8</v>
      </c>
      <c r="U21" s="24">
        <v>31658</v>
      </c>
      <c r="V21" s="24">
        <v>2.3199999999999998</v>
      </c>
      <c r="W21" s="24">
        <v>0.46</v>
      </c>
      <c r="X21" s="24">
        <v>0.05</v>
      </c>
      <c r="Y21" s="24">
        <v>0.02</v>
      </c>
      <c r="Z21" s="24">
        <v>100.94</v>
      </c>
      <c r="AA21" s="24">
        <v>0</v>
      </c>
      <c r="AB21" s="24">
        <v>93725297.439999998</v>
      </c>
      <c r="AC21" s="24">
        <v>53235.47</v>
      </c>
      <c r="AD21" s="24"/>
      <c r="AE21" s="24">
        <v>26477.279999999999</v>
      </c>
      <c r="AF21" s="24">
        <v>1.46</v>
      </c>
      <c r="AG21" s="24">
        <v>2.71</v>
      </c>
      <c r="AH21" s="24">
        <v>0.98</v>
      </c>
      <c r="AI21" s="24">
        <v>72226.460000000006</v>
      </c>
      <c r="AJ21" s="24"/>
      <c r="AK21" s="24">
        <v>7719557.8200000003</v>
      </c>
      <c r="AL21" s="24">
        <v>7912426.7699999996</v>
      </c>
      <c r="AM21" s="24">
        <v>37946685.689999998</v>
      </c>
    </row>
    <row r="22" spans="1:39" x14ac:dyDescent="0.25">
      <c r="A22" s="18"/>
      <c r="B22" s="24">
        <v>18</v>
      </c>
      <c r="C22" s="24">
        <v>90</v>
      </c>
      <c r="D22" s="24">
        <v>196.42</v>
      </c>
      <c r="E22" s="24">
        <v>176.93</v>
      </c>
      <c r="F22" s="24">
        <v>11.43</v>
      </c>
      <c r="G22" s="24">
        <v>9.39</v>
      </c>
      <c r="H22" s="24">
        <v>0.75</v>
      </c>
      <c r="I22" s="24">
        <v>0.49</v>
      </c>
      <c r="J22" s="24">
        <v>0</v>
      </c>
      <c r="K22" s="24">
        <v>0</v>
      </c>
      <c r="L22" s="24">
        <v>21.57</v>
      </c>
      <c r="M22" s="24">
        <v>76.739999999999995</v>
      </c>
      <c r="N22" s="24">
        <v>5.96</v>
      </c>
      <c r="O22" s="24">
        <v>5.37</v>
      </c>
      <c r="P22" s="24">
        <v>133.6</v>
      </c>
      <c r="Q22" s="24">
        <v>25.73</v>
      </c>
      <c r="R22" s="24">
        <v>25.2</v>
      </c>
      <c r="S22" s="24">
        <v>4360.41</v>
      </c>
      <c r="T22" s="24">
        <v>60.54</v>
      </c>
      <c r="U22" s="24">
        <v>32153.73</v>
      </c>
      <c r="V22" s="24">
        <v>2.35</v>
      </c>
      <c r="W22" s="24">
        <v>0.43</v>
      </c>
      <c r="X22" s="24">
        <v>0.05</v>
      </c>
      <c r="Y22" s="24">
        <v>0.01</v>
      </c>
      <c r="Z22" s="24">
        <v>101.79</v>
      </c>
      <c r="AA22" s="24">
        <v>0</v>
      </c>
      <c r="AB22" s="24">
        <v>94602725.969999999</v>
      </c>
      <c r="AC22" s="24">
        <v>53682.94</v>
      </c>
      <c r="AD22" s="24"/>
      <c r="AE22" s="24">
        <v>23496.86</v>
      </c>
      <c r="AF22" s="24">
        <v>1.53</v>
      </c>
      <c r="AG22" s="24">
        <v>2.73</v>
      </c>
      <c r="AH22" s="24">
        <v>1.1299999999999999</v>
      </c>
      <c r="AI22" s="24">
        <v>71226.2</v>
      </c>
      <c r="AJ22" s="24"/>
      <c r="AK22" s="24">
        <v>7803020.5099999998</v>
      </c>
      <c r="AL22" s="24">
        <v>7983953.4000000004</v>
      </c>
      <c r="AM22" s="24">
        <v>38237566.82</v>
      </c>
    </row>
    <row r="23" spans="1:39" x14ac:dyDescent="0.25">
      <c r="A23" s="18"/>
      <c r="B23" s="24">
        <v>19</v>
      </c>
      <c r="C23" s="24">
        <v>95</v>
      </c>
      <c r="D23" s="24">
        <v>196.94</v>
      </c>
      <c r="E23" s="24">
        <v>178.32</v>
      </c>
      <c r="F23" s="24">
        <v>11.96</v>
      </c>
      <c r="G23" s="24">
        <v>9.2100000000000009</v>
      </c>
      <c r="H23" s="24">
        <v>0.76</v>
      </c>
      <c r="I23" s="24">
        <v>0.48</v>
      </c>
      <c r="J23" s="24">
        <v>0</v>
      </c>
      <c r="K23" s="24">
        <v>0</v>
      </c>
      <c r="L23" s="24">
        <v>21.92</v>
      </c>
      <c r="M23" s="24">
        <v>75.77</v>
      </c>
      <c r="N23" s="24">
        <v>6</v>
      </c>
      <c r="O23" s="24">
        <v>5.41</v>
      </c>
      <c r="P23" s="24">
        <v>133.66</v>
      </c>
      <c r="Q23" s="24">
        <v>26.04</v>
      </c>
      <c r="R23" s="24">
        <v>25.55</v>
      </c>
      <c r="S23" s="24">
        <v>4575.38</v>
      </c>
      <c r="T23" s="24">
        <v>61.46</v>
      </c>
      <c r="U23" s="24">
        <v>31503.16</v>
      </c>
      <c r="V23" s="24">
        <v>2.37</v>
      </c>
      <c r="W23" s="24">
        <v>0.42</v>
      </c>
      <c r="X23" s="24">
        <v>0.05</v>
      </c>
      <c r="Y23" s="24">
        <v>0.02</v>
      </c>
      <c r="Z23" s="24">
        <v>103.36</v>
      </c>
      <c r="AA23" s="24">
        <v>0</v>
      </c>
      <c r="AB23" s="24">
        <v>94293042.930000007</v>
      </c>
      <c r="AC23" s="24">
        <v>53204.14</v>
      </c>
      <c r="AD23" s="24"/>
      <c r="AE23" s="24">
        <v>28672.560000000001</v>
      </c>
      <c r="AF23" s="24">
        <v>1.47</v>
      </c>
      <c r="AG23" s="24">
        <v>2.69</v>
      </c>
      <c r="AH23" s="24">
        <v>1.07</v>
      </c>
      <c r="AI23" s="24">
        <v>74779.63</v>
      </c>
      <c r="AJ23" s="24"/>
      <c r="AK23" s="24">
        <v>7876666.0700000003</v>
      </c>
      <c r="AL23" s="24">
        <v>8047021.3300000001</v>
      </c>
      <c r="AM23" s="24">
        <v>38698884.170000002</v>
      </c>
    </row>
    <row r="24" spans="1:39" x14ac:dyDescent="0.25">
      <c r="A24" s="18"/>
      <c r="B24" s="24">
        <v>20</v>
      </c>
      <c r="C24" s="24">
        <v>100</v>
      </c>
      <c r="D24" s="24">
        <v>197.33</v>
      </c>
      <c r="E24" s="24">
        <v>179.41</v>
      </c>
      <c r="F24" s="24">
        <v>12.05</v>
      </c>
      <c r="G24" s="24">
        <v>9.11</v>
      </c>
      <c r="H24" s="24">
        <v>0.75</v>
      </c>
      <c r="I24" s="24">
        <v>0.43</v>
      </c>
      <c r="J24" s="24">
        <v>0</v>
      </c>
      <c r="K24" s="24">
        <v>0</v>
      </c>
      <c r="L24" s="24">
        <v>21.92</v>
      </c>
      <c r="M24" s="24">
        <v>78.34</v>
      </c>
      <c r="N24" s="24">
        <v>6.01</v>
      </c>
      <c r="O24" s="24">
        <v>5.42</v>
      </c>
      <c r="P24" s="24">
        <v>133.63999999999999</v>
      </c>
      <c r="Q24" s="24">
        <v>26.05</v>
      </c>
      <c r="R24" s="24">
        <v>25.55</v>
      </c>
      <c r="S24" s="24">
        <v>4526.03</v>
      </c>
      <c r="T24" s="24">
        <v>62.19</v>
      </c>
      <c r="U24" s="24">
        <v>31685.78</v>
      </c>
      <c r="V24" s="24">
        <v>2.39</v>
      </c>
      <c r="W24" s="24">
        <v>0.38</v>
      </c>
      <c r="X24" s="24">
        <v>0.04</v>
      </c>
      <c r="Y24" s="24">
        <v>0.01</v>
      </c>
      <c r="Z24" s="24">
        <v>104.13</v>
      </c>
      <c r="AA24" s="24">
        <v>0</v>
      </c>
      <c r="AB24" s="24">
        <v>94668173.340000004</v>
      </c>
      <c r="AC24" s="24">
        <v>58122.38</v>
      </c>
      <c r="AD24" s="24"/>
      <c r="AE24" s="24">
        <v>25391.05</v>
      </c>
      <c r="AF24" s="24">
        <v>1.4</v>
      </c>
      <c r="AG24" s="24">
        <v>2.69</v>
      </c>
      <c r="AH24" s="24">
        <v>1.01</v>
      </c>
      <c r="AI24" s="24">
        <v>77109.240000000005</v>
      </c>
      <c r="AJ24" s="24"/>
      <c r="AK24" s="24">
        <v>7888970.0999999996</v>
      </c>
      <c r="AL24" s="24">
        <v>8049409.1100000003</v>
      </c>
      <c r="AM24" s="24">
        <v>38716249.759999998</v>
      </c>
    </row>
    <row r="25" spans="1:39" x14ac:dyDescent="0.25">
      <c r="A25" s="18"/>
      <c r="B25" s="24">
        <v>21</v>
      </c>
      <c r="C25" s="24">
        <v>105</v>
      </c>
      <c r="D25" s="24">
        <v>197.77</v>
      </c>
      <c r="E25" s="24">
        <v>180.47</v>
      </c>
      <c r="F25" s="24">
        <v>11.09</v>
      </c>
      <c r="G25" s="24">
        <v>9.83</v>
      </c>
      <c r="H25" s="24">
        <v>0.77</v>
      </c>
      <c r="I25" s="24">
        <v>0.4</v>
      </c>
      <c r="J25" s="24">
        <v>0</v>
      </c>
      <c r="K25" s="24">
        <v>0</v>
      </c>
      <c r="L25" s="24">
        <v>21.69</v>
      </c>
      <c r="M25" s="24">
        <v>93.73</v>
      </c>
      <c r="N25" s="24">
        <v>6.01</v>
      </c>
      <c r="O25" s="24">
        <v>5.41</v>
      </c>
      <c r="P25" s="24">
        <v>133.72</v>
      </c>
      <c r="Q25" s="24">
        <v>26.08</v>
      </c>
      <c r="R25" s="24">
        <v>25.47</v>
      </c>
      <c r="S25" s="24">
        <v>4233.08</v>
      </c>
      <c r="T25" s="24">
        <v>62.66</v>
      </c>
      <c r="U25" s="24">
        <v>32550.29</v>
      </c>
      <c r="V25" s="24">
        <v>2.42</v>
      </c>
      <c r="W25" s="24">
        <v>0.36</v>
      </c>
      <c r="X25" s="24">
        <v>0.04</v>
      </c>
      <c r="Y25" s="24">
        <v>0.01</v>
      </c>
      <c r="Z25" s="24">
        <v>103.99</v>
      </c>
      <c r="AA25" s="24">
        <v>0</v>
      </c>
      <c r="AB25" s="24">
        <v>96288384.989999995</v>
      </c>
      <c r="AC25" s="24">
        <v>75995.320000000007</v>
      </c>
      <c r="AD25" s="24"/>
      <c r="AE25" s="24">
        <v>39238.21</v>
      </c>
      <c r="AF25" s="24">
        <v>1.45</v>
      </c>
      <c r="AG25" s="24">
        <v>2.85</v>
      </c>
      <c r="AH25" s="24">
        <v>1.3</v>
      </c>
      <c r="AI25" s="24">
        <v>106802.03</v>
      </c>
      <c r="AJ25" s="24"/>
      <c r="AK25" s="24">
        <v>7894272.9900000002</v>
      </c>
      <c r="AL25" s="24">
        <v>8044762.7800000003</v>
      </c>
      <c r="AM25" s="24">
        <v>38764239.039999999</v>
      </c>
    </row>
    <row r="26" spans="1:39" x14ac:dyDescent="0.25">
      <c r="A26" s="18"/>
      <c r="B26" s="24">
        <v>22</v>
      </c>
      <c r="C26" s="24">
        <v>110</v>
      </c>
      <c r="D26" s="24">
        <v>197.94</v>
      </c>
      <c r="E26" s="24">
        <v>181.55</v>
      </c>
      <c r="F26" s="24">
        <v>12.48</v>
      </c>
      <c r="G26" s="24">
        <v>8.6999999999999993</v>
      </c>
      <c r="H26" s="24">
        <v>0.74</v>
      </c>
      <c r="I26" s="24">
        <v>0.36</v>
      </c>
      <c r="J26" s="24">
        <v>0</v>
      </c>
      <c r="K26" s="24">
        <v>0</v>
      </c>
      <c r="L26" s="24">
        <v>21.92</v>
      </c>
      <c r="M26" s="24">
        <v>77.239999999999995</v>
      </c>
      <c r="N26" s="24">
        <v>6.04</v>
      </c>
      <c r="O26" s="24">
        <v>5.42</v>
      </c>
      <c r="P26" s="24">
        <v>133.72</v>
      </c>
      <c r="Q26" s="24">
        <v>26.11</v>
      </c>
      <c r="R26" s="24">
        <v>25.53</v>
      </c>
      <c r="S26" s="24">
        <v>4723.1400000000003</v>
      </c>
      <c r="T26" s="24">
        <v>60.25</v>
      </c>
      <c r="U26" s="24">
        <v>32060.97</v>
      </c>
      <c r="V26" s="24">
        <v>2.46</v>
      </c>
      <c r="W26" s="24">
        <v>0.31</v>
      </c>
      <c r="X26" s="24">
        <v>0.03</v>
      </c>
      <c r="Y26" s="24">
        <v>0.01</v>
      </c>
      <c r="Z26" s="24">
        <v>103.77</v>
      </c>
      <c r="AA26" s="24">
        <v>0</v>
      </c>
      <c r="AB26" s="24">
        <v>98394555.280000001</v>
      </c>
      <c r="AC26" s="24">
        <v>68813.100000000006</v>
      </c>
      <c r="AD26" s="24"/>
      <c r="AE26" s="24">
        <v>27227.31</v>
      </c>
      <c r="AF26" s="24">
        <v>1.1399999999999999</v>
      </c>
      <c r="AG26" s="24">
        <v>2.5</v>
      </c>
      <c r="AH26" s="24">
        <v>1.01</v>
      </c>
      <c r="AI26" s="24">
        <v>88554.12</v>
      </c>
      <c r="AJ26" s="24"/>
      <c r="AK26" s="24">
        <v>7918121.4900000002</v>
      </c>
      <c r="AL26" s="24">
        <v>8059555.6399999997</v>
      </c>
      <c r="AM26" s="24">
        <v>38800630.609999999</v>
      </c>
    </row>
    <row r="27" spans="1:39" x14ac:dyDescent="0.25">
      <c r="A27" s="18"/>
      <c r="B27" s="24">
        <v>23</v>
      </c>
      <c r="C27" s="24">
        <v>115</v>
      </c>
      <c r="D27" s="24">
        <v>198.42</v>
      </c>
      <c r="E27" s="24">
        <v>182.4</v>
      </c>
      <c r="F27" s="24">
        <v>11.43</v>
      </c>
      <c r="G27" s="24">
        <v>9.68</v>
      </c>
      <c r="H27" s="24">
        <v>0.77</v>
      </c>
      <c r="I27" s="24">
        <v>0.57999999999999996</v>
      </c>
      <c r="J27" s="24">
        <v>0</v>
      </c>
      <c r="K27" s="24">
        <v>0</v>
      </c>
      <c r="L27" s="24">
        <v>21.88</v>
      </c>
      <c r="M27" s="24">
        <v>77.67</v>
      </c>
      <c r="N27" s="24">
        <v>6.04</v>
      </c>
      <c r="O27" s="24">
        <v>5.38</v>
      </c>
      <c r="P27" s="24">
        <v>133.84</v>
      </c>
      <c r="Q27" s="24">
        <v>25.98</v>
      </c>
      <c r="R27" s="24">
        <v>25.46</v>
      </c>
      <c r="S27" s="24">
        <v>4654.43</v>
      </c>
      <c r="T27" s="24">
        <v>60.14</v>
      </c>
      <c r="U27" s="24">
        <v>31937.25</v>
      </c>
      <c r="V27" s="24">
        <v>2.5299999999999998</v>
      </c>
      <c r="W27" s="24">
        <v>0.52</v>
      </c>
      <c r="X27" s="24">
        <v>0.05</v>
      </c>
      <c r="Y27" s="24">
        <v>0.02</v>
      </c>
      <c r="Z27" s="24">
        <v>101.33</v>
      </c>
      <c r="AA27" s="24">
        <v>0</v>
      </c>
      <c r="AB27" s="24">
        <v>103041833.98</v>
      </c>
      <c r="AC27" s="24">
        <v>55377.54</v>
      </c>
      <c r="AD27" s="24"/>
      <c r="AE27" s="24">
        <v>33440.44</v>
      </c>
      <c r="AF27" s="24">
        <v>1.72</v>
      </c>
      <c r="AG27" s="24">
        <v>2.81</v>
      </c>
      <c r="AH27" s="24">
        <v>1.65</v>
      </c>
      <c r="AI27" s="24">
        <v>80954</v>
      </c>
      <c r="AJ27" s="24"/>
      <c r="AK27" s="24">
        <v>7861799.0300000003</v>
      </c>
      <c r="AL27" s="24">
        <v>7994102.21</v>
      </c>
      <c r="AM27" s="24">
        <v>38611291.390000001</v>
      </c>
    </row>
    <row r="28" spans="1:39" x14ac:dyDescent="0.25">
      <c r="A28" s="18"/>
      <c r="B28" s="24">
        <v>24</v>
      </c>
      <c r="C28" s="24">
        <v>120</v>
      </c>
      <c r="D28" s="24">
        <v>198.56</v>
      </c>
      <c r="E28" s="24">
        <v>183.06</v>
      </c>
      <c r="F28" s="24">
        <v>11.58</v>
      </c>
      <c r="G28" s="24">
        <v>9.11</v>
      </c>
      <c r="H28" s="24">
        <v>0.74</v>
      </c>
      <c r="I28" s="24">
        <v>0.39</v>
      </c>
      <c r="J28" s="24">
        <v>0</v>
      </c>
      <c r="K28" s="24">
        <v>0</v>
      </c>
      <c r="L28" s="24">
        <v>21.43</v>
      </c>
      <c r="M28" s="24">
        <v>76.02</v>
      </c>
      <c r="N28" s="24">
        <v>6.01</v>
      </c>
      <c r="O28" s="24">
        <v>5.32</v>
      </c>
      <c r="P28" s="24">
        <v>133.87</v>
      </c>
      <c r="Q28" s="24">
        <v>25.39</v>
      </c>
      <c r="R28" s="24">
        <v>24.97</v>
      </c>
      <c r="S28" s="24">
        <v>4540.17</v>
      </c>
      <c r="T28" s="24">
        <v>60.39</v>
      </c>
      <c r="U28" s="24">
        <v>31845.78</v>
      </c>
      <c r="V28" s="24">
        <v>2.6</v>
      </c>
      <c r="W28" s="24">
        <v>0.34</v>
      </c>
      <c r="X28" s="24">
        <v>0.04</v>
      </c>
      <c r="Y28" s="24">
        <v>0.01</v>
      </c>
      <c r="Z28" s="24">
        <v>103.85</v>
      </c>
      <c r="AA28" s="24">
        <v>0</v>
      </c>
      <c r="AB28" s="24">
        <v>100489539.31</v>
      </c>
      <c r="AC28" s="24">
        <v>66894.36</v>
      </c>
      <c r="AD28" s="24"/>
      <c r="AE28" s="24">
        <v>23796.95</v>
      </c>
      <c r="AF28" s="24">
        <v>1.32</v>
      </c>
      <c r="AG28" s="24">
        <v>2.57</v>
      </c>
      <c r="AH28" s="24">
        <v>1.22</v>
      </c>
      <c r="AI28" s="24">
        <v>83881.84</v>
      </c>
      <c r="AJ28" s="24"/>
      <c r="AK28" s="24">
        <v>7783018.5499999998</v>
      </c>
      <c r="AL28" s="24">
        <v>7907042.3899999997</v>
      </c>
      <c r="AM28" s="24">
        <v>37732548.890000001</v>
      </c>
    </row>
    <row r="29" spans="1:39" x14ac:dyDescent="0.25">
      <c r="A29" s="18"/>
      <c r="B29" s="24">
        <v>25</v>
      </c>
      <c r="C29" s="24">
        <v>125</v>
      </c>
      <c r="D29" s="24">
        <v>198.8</v>
      </c>
      <c r="E29" s="24">
        <v>183.86</v>
      </c>
      <c r="F29" s="24">
        <v>11.21</v>
      </c>
      <c r="G29" s="24">
        <v>9.24</v>
      </c>
      <c r="H29" s="24">
        <v>0.74</v>
      </c>
      <c r="I29" s="24">
        <v>0.36</v>
      </c>
      <c r="J29" s="24">
        <v>0</v>
      </c>
      <c r="K29" s="24">
        <v>0</v>
      </c>
      <c r="L29" s="24">
        <v>21.19</v>
      </c>
      <c r="M29" s="24">
        <v>73.67</v>
      </c>
      <c r="N29" s="24">
        <v>5.94</v>
      </c>
      <c r="O29" s="24">
        <v>5.23</v>
      </c>
      <c r="P29" s="24">
        <v>133.81</v>
      </c>
      <c r="Q29" s="24">
        <v>25.49</v>
      </c>
      <c r="R29" s="24">
        <v>24.77</v>
      </c>
      <c r="S29" s="24">
        <v>4355.0600000000004</v>
      </c>
      <c r="T29" s="24">
        <v>60.65</v>
      </c>
      <c r="U29" s="24">
        <v>32484.68</v>
      </c>
      <c r="V29" s="24">
        <v>2.69</v>
      </c>
      <c r="W29" s="24">
        <v>0.32</v>
      </c>
      <c r="X29" s="24">
        <v>0.03</v>
      </c>
      <c r="Y29" s="24">
        <v>0.01</v>
      </c>
      <c r="Z29" s="24">
        <v>103.4</v>
      </c>
      <c r="AA29" s="24">
        <v>0</v>
      </c>
      <c r="AB29" s="24">
        <v>102172120.09</v>
      </c>
      <c r="AC29" s="24">
        <v>57785.88</v>
      </c>
      <c r="AD29" s="24"/>
      <c r="AE29" s="24">
        <v>26274.45</v>
      </c>
      <c r="AF29" s="24">
        <v>1.2</v>
      </c>
      <c r="AG29" s="24">
        <v>2.4900000000000002</v>
      </c>
      <c r="AH29" s="24">
        <v>1.08</v>
      </c>
      <c r="AI29" s="24">
        <v>77548.160000000003</v>
      </c>
      <c r="AJ29" s="24"/>
      <c r="AK29" s="24">
        <v>7653880.9100000001</v>
      </c>
      <c r="AL29" s="24">
        <v>7769854.8799999999</v>
      </c>
      <c r="AM29" s="24">
        <v>37876154.310000002</v>
      </c>
    </row>
    <row r="30" spans="1:39" x14ac:dyDescent="0.25">
      <c r="A30" s="18"/>
      <c r="B30" s="24">
        <v>26</v>
      </c>
      <c r="C30" s="24">
        <v>130</v>
      </c>
      <c r="D30" s="24">
        <v>199.1</v>
      </c>
      <c r="E30" s="24">
        <v>184.54</v>
      </c>
      <c r="F30" s="24">
        <v>11.01</v>
      </c>
      <c r="G30" s="24">
        <v>9.4</v>
      </c>
      <c r="H30" s="24">
        <v>0.75</v>
      </c>
      <c r="I30" s="24">
        <v>0.39</v>
      </c>
      <c r="J30" s="24">
        <v>0</v>
      </c>
      <c r="K30" s="24">
        <v>0</v>
      </c>
      <c r="L30" s="24">
        <v>21.15</v>
      </c>
      <c r="M30" s="24">
        <v>74.010000000000005</v>
      </c>
      <c r="N30" s="24">
        <v>5.95</v>
      </c>
      <c r="O30" s="24">
        <v>5.22</v>
      </c>
      <c r="P30" s="24">
        <v>133.87</v>
      </c>
      <c r="Q30" s="24">
        <v>25.38</v>
      </c>
      <c r="R30" s="24">
        <v>24.75</v>
      </c>
      <c r="S30" s="24">
        <v>4365.33</v>
      </c>
      <c r="T30" s="24">
        <v>61.34</v>
      </c>
      <c r="U30" s="24">
        <v>32163.759999999998</v>
      </c>
      <c r="V30" s="24">
        <v>2.76</v>
      </c>
      <c r="W30" s="24">
        <v>0.34</v>
      </c>
      <c r="X30" s="24">
        <v>0.04</v>
      </c>
      <c r="Y30" s="24">
        <v>0.01</v>
      </c>
      <c r="Z30" s="24">
        <v>102.39</v>
      </c>
      <c r="AA30" s="24">
        <v>0</v>
      </c>
      <c r="AB30" s="24">
        <v>104725550.8</v>
      </c>
      <c r="AC30" s="24">
        <v>54412.480000000003</v>
      </c>
      <c r="AD30" s="24"/>
      <c r="AE30" s="24">
        <v>29108.400000000001</v>
      </c>
      <c r="AF30" s="24">
        <v>1.26</v>
      </c>
      <c r="AG30" s="24">
        <v>2.5099999999999998</v>
      </c>
      <c r="AH30" s="24">
        <v>1.2</v>
      </c>
      <c r="AI30" s="24">
        <v>76391.820000000007</v>
      </c>
      <c r="AJ30" s="24"/>
      <c r="AK30" s="24">
        <v>7652208.1900000004</v>
      </c>
      <c r="AL30" s="24">
        <v>7760731.5599999996</v>
      </c>
      <c r="AM30" s="24">
        <v>37712193.68</v>
      </c>
    </row>
    <row r="31" spans="1:39" x14ac:dyDescent="0.25">
      <c r="A31" s="18"/>
      <c r="B31" s="24">
        <v>27</v>
      </c>
      <c r="C31" s="24">
        <v>135</v>
      </c>
      <c r="D31" s="24">
        <v>199.38</v>
      </c>
      <c r="E31" s="24">
        <v>185.41</v>
      </c>
      <c r="F31" s="24">
        <v>11.01</v>
      </c>
      <c r="G31" s="24">
        <v>9.5</v>
      </c>
      <c r="H31" s="24">
        <v>0.75</v>
      </c>
      <c r="I31" s="24">
        <v>0.37</v>
      </c>
      <c r="J31" s="24">
        <v>0</v>
      </c>
      <c r="K31" s="24">
        <v>0</v>
      </c>
      <c r="L31" s="24">
        <v>21.26</v>
      </c>
      <c r="M31" s="24">
        <v>75.819999999999993</v>
      </c>
      <c r="N31" s="24">
        <v>5.96</v>
      </c>
      <c r="O31" s="24">
        <v>5.24</v>
      </c>
      <c r="P31" s="24">
        <v>133.83000000000001</v>
      </c>
      <c r="Q31" s="24">
        <v>25.38</v>
      </c>
      <c r="R31" s="24">
        <v>24.79</v>
      </c>
      <c r="S31" s="24">
        <v>4421.7</v>
      </c>
      <c r="T31" s="24">
        <v>62.11</v>
      </c>
      <c r="U31" s="24">
        <v>31683.19</v>
      </c>
      <c r="V31" s="24">
        <v>2.82</v>
      </c>
      <c r="W31" s="24">
        <v>0.32</v>
      </c>
      <c r="X31" s="24">
        <v>0.04</v>
      </c>
      <c r="Y31" s="24">
        <v>0.01</v>
      </c>
      <c r="Z31" s="24">
        <v>102.04</v>
      </c>
      <c r="AA31" s="24">
        <v>0</v>
      </c>
      <c r="AB31" s="24">
        <v>106507662.16</v>
      </c>
      <c r="AC31" s="24">
        <v>58263.69</v>
      </c>
      <c r="AD31" s="24"/>
      <c r="AE31" s="24">
        <v>24722.42</v>
      </c>
      <c r="AF31" s="24">
        <v>1.42</v>
      </c>
      <c r="AG31" s="24">
        <v>2.6</v>
      </c>
      <c r="AH31" s="24">
        <v>1.4</v>
      </c>
      <c r="AI31" s="24">
        <v>76655.179999999993</v>
      </c>
      <c r="AJ31" s="24"/>
      <c r="AK31" s="24">
        <v>7681740.2199999997</v>
      </c>
      <c r="AL31" s="24">
        <v>7783017.8799999999</v>
      </c>
      <c r="AM31" s="24">
        <v>37716426.350000001</v>
      </c>
    </row>
    <row r="32" spans="1:39" x14ac:dyDescent="0.25">
      <c r="A32" s="18"/>
      <c r="B32" s="24">
        <v>28</v>
      </c>
      <c r="C32" s="24">
        <v>140</v>
      </c>
      <c r="D32" s="24">
        <v>199.71</v>
      </c>
      <c r="E32" s="24">
        <v>186.31</v>
      </c>
      <c r="F32" s="24">
        <v>11.53</v>
      </c>
      <c r="G32" s="24">
        <v>9.0299999999999994</v>
      </c>
      <c r="H32" s="24">
        <v>0.74</v>
      </c>
      <c r="I32" s="24">
        <v>0.61</v>
      </c>
      <c r="J32" s="24">
        <v>0</v>
      </c>
      <c r="K32" s="24">
        <v>0</v>
      </c>
      <c r="L32" s="24">
        <v>21.29</v>
      </c>
      <c r="M32" s="24">
        <v>75.86</v>
      </c>
      <c r="N32" s="24">
        <v>5.97</v>
      </c>
      <c r="O32" s="24">
        <v>5.24</v>
      </c>
      <c r="P32" s="24">
        <v>133.88999999999999</v>
      </c>
      <c r="Q32" s="24">
        <v>25.29</v>
      </c>
      <c r="R32" s="24">
        <v>24.77</v>
      </c>
      <c r="S32" s="24">
        <v>4724.76</v>
      </c>
      <c r="T32" s="24">
        <v>62.73</v>
      </c>
      <c r="U32" s="24">
        <v>31594.38</v>
      </c>
      <c r="V32" s="24">
        <v>2.86</v>
      </c>
      <c r="W32" s="24">
        <v>0.54</v>
      </c>
      <c r="X32" s="24">
        <v>0.06</v>
      </c>
      <c r="Y32" s="24">
        <v>0.01</v>
      </c>
      <c r="Z32" s="24">
        <v>103.31</v>
      </c>
      <c r="AA32" s="24">
        <v>0</v>
      </c>
      <c r="AB32" s="24">
        <v>106115492.68000001</v>
      </c>
      <c r="AC32" s="24">
        <v>54636.02</v>
      </c>
      <c r="AD32" s="24"/>
      <c r="AE32" s="24">
        <v>24492.61</v>
      </c>
      <c r="AF32" s="24">
        <v>1.52</v>
      </c>
      <c r="AG32" s="24">
        <v>2.6</v>
      </c>
      <c r="AH32" s="24">
        <v>1.49</v>
      </c>
      <c r="AI32" s="24">
        <v>72015.679999999993</v>
      </c>
      <c r="AJ32" s="24"/>
      <c r="AK32" s="24">
        <v>7699160.9299999997</v>
      </c>
      <c r="AL32" s="24">
        <v>7793752.0099999998</v>
      </c>
      <c r="AM32" s="24">
        <v>37578241.850000001</v>
      </c>
    </row>
    <row r="33" spans="1:39" x14ac:dyDescent="0.25">
      <c r="A33" s="18"/>
      <c r="B33" s="24">
        <v>29</v>
      </c>
      <c r="C33" s="24">
        <v>145</v>
      </c>
      <c r="D33" s="24">
        <v>199.97</v>
      </c>
      <c r="E33" s="24">
        <v>187.49</v>
      </c>
      <c r="F33" s="24">
        <v>11.57</v>
      </c>
      <c r="G33" s="24">
        <v>9.32</v>
      </c>
      <c r="H33" s="24">
        <v>0.75</v>
      </c>
      <c r="I33" s="24">
        <v>0.52</v>
      </c>
      <c r="J33" s="24">
        <v>0</v>
      </c>
      <c r="K33" s="24">
        <v>0</v>
      </c>
      <c r="L33" s="24">
        <v>21.64</v>
      </c>
      <c r="M33" s="24">
        <v>76.760000000000005</v>
      </c>
      <c r="N33" s="24">
        <v>6</v>
      </c>
      <c r="O33" s="24">
        <v>5.28</v>
      </c>
      <c r="P33" s="24">
        <v>133.81</v>
      </c>
      <c r="Q33" s="24">
        <v>25.75</v>
      </c>
      <c r="R33" s="24">
        <v>25.19</v>
      </c>
      <c r="S33" s="24">
        <v>4665.17</v>
      </c>
      <c r="T33" s="24">
        <v>63.63</v>
      </c>
      <c r="U33" s="24">
        <v>32138.13</v>
      </c>
      <c r="V33" s="24">
        <v>2.89</v>
      </c>
      <c r="W33" s="24">
        <v>0.46</v>
      </c>
      <c r="X33" s="24">
        <v>0.05</v>
      </c>
      <c r="Y33" s="24">
        <v>0.01</v>
      </c>
      <c r="Z33" s="24">
        <v>106.1</v>
      </c>
      <c r="AA33" s="24">
        <v>0</v>
      </c>
      <c r="AB33" s="24">
        <v>103686427.14</v>
      </c>
      <c r="AC33" s="24">
        <v>54762.73</v>
      </c>
      <c r="AD33" s="24"/>
      <c r="AE33" s="24">
        <v>32488.19</v>
      </c>
      <c r="AF33" s="24">
        <v>1.48</v>
      </c>
      <c r="AG33" s="24">
        <v>2.65</v>
      </c>
      <c r="AH33" s="24">
        <v>1.46</v>
      </c>
      <c r="AI33" s="24">
        <v>80435.44</v>
      </c>
      <c r="AJ33" s="24"/>
      <c r="AK33" s="24">
        <v>7761091.1200000001</v>
      </c>
      <c r="AL33" s="24">
        <v>7849371.3799999999</v>
      </c>
      <c r="AM33" s="24">
        <v>38265281.649999999</v>
      </c>
    </row>
    <row r="34" spans="1:39" x14ac:dyDescent="0.25">
      <c r="A34" s="18"/>
      <c r="B34" s="24">
        <v>30</v>
      </c>
      <c r="C34" s="24">
        <v>150</v>
      </c>
      <c r="D34" s="24">
        <v>200.14</v>
      </c>
      <c r="E34" s="24">
        <v>188.23</v>
      </c>
      <c r="F34" s="24">
        <v>11.4</v>
      </c>
      <c r="G34" s="24">
        <v>9.3000000000000007</v>
      </c>
      <c r="H34" s="24">
        <v>0.75</v>
      </c>
      <c r="I34" s="24">
        <v>0.49</v>
      </c>
      <c r="J34" s="24">
        <v>0</v>
      </c>
      <c r="K34" s="24">
        <v>0</v>
      </c>
      <c r="L34" s="24">
        <v>21.44</v>
      </c>
      <c r="M34" s="24">
        <v>76.56</v>
      </c>
      <c r="N34" s="24">
        <v>6.01</v>
      </c>
      <c r="O34" s="24">
        <v>5.29</v>
      </c>
      <c r="P34" s="24">
        <v>133.80000000000001</v>
      </c>
      <c r="Q34" s="24">
        <v>25.59</v>
      </c>
      <c r="R34" s="24">
        <v>25.02</v>
      </c>
      <c r="S34" s="24">
        <v>4566.97</v>
      </c>
      <c r="T34" s="24">
        <v>64.010000000000005</v>
      </c>
      <c r="U34" s="24">
        <v>31697.55</v>
      </c>
      <c r="V34" s="24">
        <v>2.92</v>
      </c>
      <c r="W34" s="24">
        <v>0.43</v>
      </c>
      <c r="X34" s="24">
        <v>0.05</v>
      </c>
      <c r="Y34" s="24">
        <v>0.01</v>
      </c>
      <c r="Z34" s="24">
        <v>107.99</v>
      </c>
      <c r="AA34" s="24">
        <v>0</v>
      </c>
      <c r="AB34" s="24">
        <v>102028270.51000001</v>
      </c>
      <c r="AC34" s="24">
        <v>52954.12</v>
      </c>
      <c r="AD34" s="24"/>
      <c r="AE34" s="24">
        <v>30201.27</v>
      </c>
      <c r="AF34" s="24">
        <v>1.33</v>
      </c>
      <c r="AG34" s="24">
        <v>2.5499999999999998</v>
      </c>
      <c r="AH34" s="24">
        <v>1.27</v>
      </c>
      <c r="AI34" s="24">
        <v>76160.03</v>
      </c>
      <c r="AJ34" s="24"/>
      <c r="AK34" s="24">
        <v>7774263.1100000003</v>
      </c>
      <c r="AL34" s="24">
        <v>7856325.1699999999</v>
      </c>
      <c r="AM34" s="24">
        <v>38036291.719999999</v>
      </c>
    </row>
    <row r="35" spans="1:39" x14ac:dyDescent="0.25">
      <c r="A35" s="18"/>
      <c r="B35" s="24"/>
      <c r="C35" s="24"/>
      <c r="D35" s="24"/>
      <c r="E35" s="24"/>
      <c r="F35" s="24"/>
      <c r="G35" s="24"/>
      <c r="H35" s="24"/>
      <c r="I35" s="24"/>
      <c r="J35" s="24"/>
      <c r="K35" s="24"/>
      <c r="L35" s="24"/>
      <c r="M35" s="24"/>
      <c r="N35" s="24"/>
      <c r="O35" s="24"/>
      <c r="P35" s="2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8B117-87C5-4888-8E4A-99C58978C867}">
  <sheetPr>
    <tabColor theme="5" tint="0.79998168889431442"/>
  </sheetPr>
  <dimension ref="A1:AM69"/>
  <sheetViews>
    <sheetView workbookViewId="0">
      <selection activeCell="A3" sqref="A3:XFD3"/>
    </sheetView>
  </sheetViews>
  <sheetFormatPr defaultRowHeight="15" x14ac:dyDescent="0.25"/>
  <cols>
    <col min="13" max="13" width="12.42578125" customWidth="1"/>
    <col min="14" max="14" width="11.42578125" bestFit="1" customWidth="1"/>
    <col min="17" max="17" width="11.28515625" bestFit="1" customWidth="1"/>
  </cols>
  <sheetData>
    <row r="1" spans="1:39" s="25" customFormat="1" x14ac:dyDescent="0.25">
      <c r="T1" s="100" t="s">
        <v>263</v>
      </c>
      <c r="U1" s="100">
        <v>14700</v>
      </c>
    </row>
    <row r="2" spans="1:39" s="25" customFormat="1" x14ac:dyDescent="0.25">
      <c r="T2" s="100"/>
      <c r="U2" s="100">
        <f>AVERAGE(U4:U34)/5</f>
        <v>14808.326258064515</v>
      </c>
    </row>
    <row r="3" spans="1:39" s="97" customFormat="1" ht="120" x14ac:dyDescent="0.25">
      <c r="A3" s="353"/>
      <c r="B3" s="353" t="s">
        <v>16</v>
      </c>
      <c r="C3" s="353" t="s">
        <v>0</v>
      </c>
      <c r="D3" s="353" t="s">
        <v>17</v>
      </c>
      <c r="E3" s="353" t="s">
        <v>418</v>
      </c>
      <c r="F3" s="353" t="s">
        <v>432</v>
      </c>
      <c r="G3" s="353" t="s">
        <v>433</v>
      </c>
      <c r="H3" s="353" t="s">
        <v>434</v>
      </c>
      <c r="I3" s="353" t="s">
        <v>429</v>
      </c>
      <c r="J3" s="353" t="s">
        <v>430</v>
      </c>
      <c r="K3" s="353" t="s">
        <v>431</v>
      </c>
      <c r="L3" s="353" t="s">
        <v>419</v>
      </c>
      <c r="M3" s="353" t="s">
        <v>420</v>
      </c>
      <c r="N3" s="353" t="s">
        <v>422</v>
      </c>
      <c r="O3" s="353" t="s">
        <v>421</v>
      </c>
      <c r="P3" s="353" t="s">
        <v>423</v>
      </c>
      <c r="Q3" s="353" t="s">
        <v>424</v>
      </c>
      <c r="R3" s="353" t="s">
        <v>425</v>
      </c>
      <c r="S3" s="353" t="s">
        <v>18</v>
      </c>
      <c r="T3" s="353" t="s">
        <v>435</v>
      </c>
      <c r="U3" s="353" t="s">
        <v>436</v>
      </c>
      <c r="V3" s="353" t="s">
        <v>426</v>
      </c>
      <c r="W3" s="353" t="s">
        <v>427</v>
      </c>
      <c r="X3" s="353" t="s">
        <v>437</v>
      </c>
      <c r="Y3" s="353" t="s">
        <v>428</v>
      </c>
      <c r="Z3" s="353" t="s">
        <v>69</v>
      </c>
      <c r="AA3" s="353" t="s">
        <v>438</v>
      </c>
      <c r="AB3" s="353" t="s">
        <v>439</v>
      </c>
      <c r="AC3" s="353" t="s">
        <v>70</v>
      </c>
      <c r="AD3" s="353" t="s">
        <v>71</v>
      </c>
      <c r="AE3" s="353" t="s">
        <v>440</v>
      </c>
      <c r="AF3" s="353" t="s">
        <v>441</v>
      </c>
      <c r="AG3" s="353" t="s">
        <v>442</v>
      </c>
      <c r="AH3" s="353" t="s">
        <v>443</v>
      </c>
      <c r="AI3" s="353" t="s">
        <v>444</v>
      </c>
      <c r="AJ3" s="353" t="s">
        <v>445</v>
      </c>
      <c r="AK3" s="353" t="s">
        <v>446</v>
      </c>
      <c r="AL3" s="353" t="s">
        <v>448</v>
      </c>
      <c r="AM3" s="353" t="s">
        <v>447</v>
      </c>
    </row>
    <row r="4" spans="1:39" x14ac:dyDescent="0.25">
      <c r="A4" s="18"/>
      <c r="B4" s="24">
        <v>0</v>
      </c>
      <c r="C4" s="24">
        <v>0</v>
      </c>
      <c r="D4" s="24">
        <v>187.39</v>
      </c>
      <c r="E4" s="24">
        <v>149.65</v>
      </c>
      <c r="F4" s="24">
        <v>11.55</v>
      </c>
      <c r="G4" s="24">
        <v>8.48</v>
      </c>
      <c r="H4" s="24">
        <v>0.71</v>
      </c>
      <c r="I4" s="24">
        <v>0.25</v>
      </c>
      <c r="J4" s="24">
        <v>0</v>
      </c>
      <c r="K4" s="24">
        <v>0</v>
      </c>
      <c r="L4" s="24">
        <v>20.74</v>
      </c>
      <c r="M4" s="24">
        <v>94.69</v>
      </c>
      <c r="N4" s="24"/>
      <c r="O4" s="24"/>
      <c r="P4" s="24">
        <v>132.99</v>
      </c>
      <c r="Q4" s="24">
        <v>24.68</v>
      </c>
      <c r="R4" s="24">
        <v>23.36</v>
      </c>
      <c r="S4" s="24">
        <v>4145.42</v>
      </c>
      <c r="T4" s="24">
        <v>51.68</v>
      </c>
      <c r="U4" s="24">
        <v>73878.8</v>
      </c>
      <c r="V4" s="24">
        <v>1.26</v>
      </c>
      <c r="W4" s="24">
        <v>0.22</v>
      </c>
      <c r="X4" s="24">
        <v>0.02</v>
      </c>
      <c r="Y4" s="24">
        <v>0.01</v>
      </c>
      <c r="Z4" s="24">
        <v>75.58</v>
      </c>
      <c r="AA4" s="24">
        <v>4034164.08</v>
      </c>
      <c r="AB4" s="24">
        <v>72913151.849999994</v>
      </c>
      <c r="AC4" s="24">
        <v>82623.38</v>
      </c>
      <c r="AD4" s="24"/>
      <c r="AE4" s="24">
        <v>47914.2</v>
      </c>
      <c r="AF4" s="24">
        <v>1.34</v>
      </c>
      <c r="AG4" s="24">
        <v>2.64</v>
      </c>
      <c r="AH4" s="24">
        <v>0.83</v>
      </c>
      <c r="AI4" s="24">
        <v>59184.25</v>
      </c>
      <c r="AJ4" s="24"/>
      <c r="AK4" s="24"/>
      <c r="AL4" s="24"/>
      <c r="AM4" s="24">
        <v>36672973.469999999</v>
      </c>
    </row>
    <row r="5" spans="1:39" x14ac:dyDescent="0.25">
      <c r="A5" s="18"/>
      <c r="B5" s="24">
        <v>1</v>
      </c>
      <c r="C5" s="24">
        <v>5</v>
      </c>
      <c r="D5" s="24">
        <v>187.43</v>
      </c>
      <c r="E5" s="24">
        <v>151.25</v>
      </c>
      <c r="F5" s="24">
        <v>12.08</v>
      </c>
      <c r="G5" s="24">
        <v>8.01</v>
      </c>
      <c r="H5" s="24">
        <v>0.7</v>
      </c>
      <c r="I5" s="24">
        <v>0.35</v>
      </c>
      <c r="J5" s="24">
        <v>0</v>
      </c>
      <c r="K5" s="24">
        <v>0</v>
      </c>
      <c r="L5" s="24">
        <v>20.79</v>
      </c>
      <c r="M5" s="24">
        <v>83.71</v>
      </c>
      <c r="N5" s="24">
        <v>5.9</v>
      </c>
      <c r="O5" s="24">
        <v>5.36</v>
      </c>
      <c r="P5" s="24">
        <v>132.63999999999999</v>
      </c>
      <c r="Q5" s="24">
        <v>24.8</v>
      </c>
      <c r="R5" s="24">
        <v>23.97</v>
      </c>
      <c r="S5" s="24">
        <v>4669.28</v>
      </c>
      <c r="T5" s="24">
        <v>52.45</v>
      </c>
      <c r="U5" s="24">
        <v>74446.66</v>
      </c>
      <c r="V5" s="24">
        <v>1.4</v>
      </c>
      <c r="W5" s="24">
        <v>0.31</v>
      </c>
      <c r="X5" s="24">
        <v>0.03</v>
      </c>
      <c r="Y5" s="24">
        <v>0.01</v>
      </c>
      <c r="Z5" s="24">
        <v>76.16</v>
      </c>
      <c r="AA5" s="24">
        <v>4892217.58</v>
      </c>
      <c r="AB5" s="24">
        <v>73307425.560000002</v>
      </c>
      <c r="AC5" s="24">
        <v>64834.94</v>
      </c>
      <c r="AD5" s="24"/>
      <c r="AE5" s="24">
        <v>38517.089999999997</v>
      </c>
      <c r="AF5" s="24">
        <v>1.39</v>
      </c>
      <c r="AG5" s="24">
        <v>2.64</v>
      </c>
      <c r="AH5" s="24">
        <v>1.0900000000000001</v>
      </c>
      <c r="AI5" s="24">
        <v>94591.98</v>
      </c>
      <c r="AJ5" s="24"/>
      <c r="AK5" s="24">
        <v>7557577.0599999996</v>
      </c>
      <c r="AL5" s="24">
        <v>7971446.6699999999</v>
      </c>
      <c r="AM5" s="24">
        <v>36857801.640000001</v>
      </c>
    </row>
    <row r="6" spans="1:39" x14ac:dyDescent="0.25">
      <c r="A6" s="18"/>
      <c r="B6" s="24">
        <v>2</v>
      </c>
      <c r="C6" s="24">
        <v>10</v>
      </c>
      <c r="D6" s="24">
        <v>187.49</v>
      </c>
      <c r="E6" s="24">
        <v>152.87</v>
      </c>
      <c r="F6" s="24">
        <v>11.29</v>
      </c>
      <c r="G6" s="24">
        <v>8.6300000000000008</v>
      </c>
      <c r="H6" s="24">
        <v>0.71</v>
      </c>
      <c r="I6" s="24">
        <v>0.32</v>
      </c>
      <c r="J6" s="24">
        <v>0</v>
      </c>
      <c r="K6" s="24">
        <v>0</v>
      </c>
      <c r="L6" s="24">
        <v>20.62</v>
      </c>
      <c r="M6" s="24">
        <v>82.92</v>
      </c>
      <c r="N6" s="24">
        <v>5.84</v>
      </c>
      <c r="O6" s="24">
        <v>5.28</v>
      </c>
      <c r="P6" s="24">
        <v>132.32</v>
      </c>
      <c r="Q6" s="24">
        <v>24.31</v>
      </c>
      <c r="R6" s="24">
        <v>23.76</v>
      </c>
      <c r="S6" s="24">
        <v>4572.16</v>
      </c>
      <c r="T6" s="24">
        <v>51.52</v>
      </c>
      <c r="U6" s="24">
        <v>73886.89</v>
      </c>
      <c r="V6" s="24">
        <v>1.54</v>
      </c>
      <c r="W6" s="24">
        <v>0.28000000000000003</v>
      </c>
      <c r="X6" s="24">
        <v>0.03</v>
      </c>
      <c r="Y6" s="24">
        <v>0.01</v>
      </c>
      <c r="Z6" s="24">
        <v>76.239999999999995</v>
      </c>
      <c r="AA6" s="24">
        <v>5777298.79</v>
      </c>
      <c r="AB6" s="24">
        <v>73513808.5</v>
      </c>
      <c r="AC6" s="24">
        <v>56073.01</v>
      </c>
      <c r="AD6" s="24"/>
      <c r="AE6" s="24">
        <v>39383.49</v>
      </c>
      <c r="AF6" s="24">
        <v>1.5</v>
      </c>
      <c r="AG6" s="24">
        <v>2.7</v>
      </c>
      <c r="AH6" s="24">
        <v>1.18</v>
      </c>
      <c r="AI6" s="24">
        <v>89290.99</v>
      </c>
      <c r="AJ6" s="24"/>
      <c r="AK6" s="24">
        <v>7438845.2199999997</v>
      </c>
      <c r="AL6" s="24">
        <v>7843048.8300000001</v>
      </c>
      <c r="AM6" s="24">
        <v>36127052.340000004</v>
      </c>
    </row>
    <row r="7" spans="1:39" x14ac:dyDescent="0.25">
      <c r="A7" s="18"/>
      <c r="B7" s="24">
        <v>3</v>
      </c>
      <c r="C7" s="24">
        <v>15</v>
      </c>
      <c r="D7" s="24">
        <v>187.53</v>
      </c>
      <c r="E7" s="24">
        <v>153.94</v>
      </c>
      <c r="F7" s="24">
        <v>10.43</v>
      </c>
      <c r="G7" s="24">
        <v>8.41</v>
      </c>
      <c r="H7" s="24">
        <v>0.68</v>
      </c>
      <c r="I7" s="24">
        <v>0.3</v>
      </c>
      <c r="J7" s="24">
        <v>0</v>
      </c>
      <c r="K7" s="24">
        <v>0</v>
      </c>
      <c r="L7" s="24">
        <v>19.52</v>
      </c>
      <c r="M7" s="24">
        <v>79.98</v>
      </c>
      <c r="N7" s="24">
        <v>5.63</v>
      </c>
      <c r="O7" s="24">
        <v>5.07</v>
      </c>
      <c r="P7" s="24">
        <v>132.19999999999999</v>
      </c>
      <c r="Q7" s="24">
        <v>23.75</v>
      </c>
      <c r="R7" s="24">
        <v>22.57</v>
      </c>
      <c r="S7" s="24">
        <v>4072.61</v>
      </c>
      <c r="T7" s="24">
        <v>51.02</v>
      </c>
      <c r="U7" s="24">
        <v>74115.990000000005</v>
      </c>
      <c r="V7" s="24">
        <v>1.65</v>
      </c>
      <c r="W7" s="24">
        <v>0.27</v>
      </c>
      <c r="X7" s="24">
        <v>0.03</v>
      </c>
      <c r="Y7" s="24">
        <v>0.01</v>
      </c>
      <c r="Z7" s="24">
        <v>77.260000000000005</v>
      </c>
      <c r="AA7" s="24">
        <v>6568164.6799999997</v>
      </c>
      <c r="AB7" s="24">
        <v>72216163.730000004</v>
      </c>
      <c r="AC7" s="24">
        <v>61182.37</v>
      </c>
      <c r="AD7" s="24"/>
      <c r="AE7" s="24">
        <v>37308.69</v>
      </c>
      <c r="AF7" s="24">
        <v>1.22</v>
      </c>
      <c r="AG7" s="24">
        <v>2.42</v>
      </c>
      <c r="AH7" s="24">
        <v>0.97</v>
      </c>
      <c r="AI7" s="24">
        <v>89303.33</v>
      </c>
      <c r="AJ7" s="24"/>
      <c r="AK7" s="24">
        <v>7147424.9100000001</v>
      </c>
      <c r="AL7" s="24">
        <v>7536186.5099999998</v>
      </c>
      <c r="AM7" s="24">
        <v>35301074.899999999</v>
      </c>
    </row>
    <row r="8" spans="1:39" x14ac:dyDescent="0.25">
      <c r="A8" s="18"/>
      <c r="B8" s="24">
        <v>4</v>
      </c>
      <c r="C8" s="24">
        <v>20</v>
      </c>
      <c r="D8" s="24">
        <v>187.86</v>
      </c>
      <c r="E8" s="24">
        <v>155.52000000000001</v>
      </c>
      <c r="F8" s="24">
        <v>10.029999999999999</v>
      </c>
      <c r="G8" s="24">
        <v>9</v>
      </c>
      <c r="H8" s="24">
        <v>0.7</v>
      </c>
      <c r="I8" s="24">
        <v>0.28000000000000003</v>
      </c>
      <c r="J8" s="24">
        <v>0</v>
      </c>
      <c r="K8" s="24">
        <v>0</v>
      </c>
      <c r="L8" s="24">
        <v>19.73</v>
      </c>
      <c r="M8" s="24">
        <v>75.180000000000007</v>
      </c>
      <c r="N8" s="24">
        <v>5.64</v>
      </c>
      <c r="O8" s="24">
        <v>5.0599999999999996</v>
      </c>
      <c r="P8" s="24">
        <v>132.08000000000001</v>
      </c>
      <c r="Q8" s="24">
        <v>23.79</v>
      </c>
      <c r="R8" s="24">
        <v>22.81</v>
      </c>
      <c r="S8" s="24">
        <v>4146.75</v>
      </c>
      <c r="T8" s="24">
        <v>50.63</v>
      </c>
      <c r="U8" s="24">
        <v>73911.490000000005</v>
      </c>
      <c r="V8" s="24">
        <v>1.77</v>
      </c>
      <c r="W8" s="24">
        <v>0.25</v>
      </c>
      <c r="X8" s="24">
        <v>0.02</v>
      </c>
      <c r="Y8" s="24">
        <v>0.01</v>
      </c>
      <c r="Z8" s="24">
        <v>77.69</v>
      </c>
      <c r="AA8" s="24">
        <v>6553751.9299999997</v>
      </c>
      <c r="AB8" s="24">
        <v>73393833.200000003</v>
      </c>
      <c r="AC8" s="24">
        <v>60819.94</v>
      </c>
      <c r="AD8" s="24"/>
      <c r="AE8" s="24">
        <v>31649.27</v>
      </c>
      <c r="AF8" s="24">
        <v>1.28</v>
      </c>
      <c r="AG8" s="24">
        <v>2.5</v>
      </c>
      <c r="AH8" s="24">
        <v>1</v>
      </c>
      <c r="AI8" s="24">
        <v>86091.19</v>
      </c>
      <c r="AJ8" s="24"/>
      <c r="AK8" s="24">
        <v>7141005.21</v>
      </c>
      <c r="AL8" s="24">
        <v>7514775.4400000004</v>
      </c>
      <c r="AM8" s="24">
        <v>35348398.18</v>
      </c>
    </row>
    <row r="9" spans="1:39" x14ac:dyDescent="0.25">
      <c r="A9" s="18"/>
      <c r="B9" s="24">
        <v>5</v>
      </c>
      <c r="C9" s="24">
        <v>25</v>
      </c>
      <c r="D9" s="24">
        <v>188.58</v>
      </c>
      <c r="E9" s="24">
        <v>157.4</v>
      </c>
      <c r="F9" s="24">
        <v>9.9700000000000006</v>
      </c>
      <c r="G9" s="24">
        <v>9.58</v>
      </c>
      <c r="H9" s="24">
        <v>0.73</v>
      </c>
      <c r="I9" s="24">
        <v>0.26</v>
      </c>
      <c r="J9" s="24">
        <v>0</v>
      </c>
      <c r="K9" s="24">
        <v>0</v>
      </c>
      <c r="L9" s="24">
        <v>20.28</v>
      </c>
      <c r="M9" s="24">
        <v>73.67</v>
      </c>
      <c r="N9" s="24">
        <v>5.71</v>
      </c>
      <c r="O9" s="24">
        <v>5.12</v>
      </c>
      <c r="P9" s="24">
        <v>132.16999999999999</v>
      </c>
      <c r="Q9" s="24">
        <v>24.13</v>
      </c>
      <c r="R9" s="24">
        <v>23.45</v>
      </c>
      <c r="S9" s="24">
        <v>4306.13</v>
      </c>
      <c r="T9" s="24">
        <v>50.83</v>
      </c>
      <c r="U9" s="24">
        <v>74552.639999999999</v>
      </c>
      <c r="V9" s="24">
        <v>1.87</v>
      </c>
      <c r="W9" s="24">
        <v>0.23</v>
      </c>
      <c r="X9" s="24">
        <v>0.02</v>
      </c>
      <c r="Y9" s="24">
        <v>0.01</v>
      </c>
      <c r="Z9" s="24">
        <v>79.73</v>
      </c>
      <c r="AA9" s="24">
        <v>5309587.59</v>
      </c>
      <c r="AB9" s="24">
        <v>74545577.430000007</v>
      </c>
      <c r="AC9" s="24">
        <v>53887.51</v>
      </c>
      <c r="AD9" s="24"/>
      <c r="AE9" s="24">
        <v>31319.33</v>
      </c>
      <c r="AF9" s="24">
        <v>1.1499999999999999</v>
      </c>
      <c r="AG9" s="24">
        <v>2.4</v>
      </c>
      <c r="AH9" s="24">
        <v>0.82</v>
      </c>
      <c r="AI9" s="24">
        <v>76945.22</v>
      </c>
      <c r="AJ9" s="24"/>
      <c r="AK9" s="24">
        <v>7249364.7699999996</v>
      </c>
      <c r="AL9" s="24">
        <v>7609247.8399999999</v>
      </c>
      <c r="AM9" s="24">
        <v>35853052.600000001</v>
      </c>
    </row>
    <row r="10" spans="1:39" x14ac:dyDescent="0.25">
      <c r="A10" s="18"/>
      <c r="B10" s="24">
        <v>6</v>
      </c>
      <c r="C10" s="24">
        <v>30</v>
      </c>
      <c r="D10" s="24">
        <v>189.36</v>
      </c>
      <c r="E10" s="24">
        <v>159.25</v>
      </c>
      <c r="F10" s="24">
        <v>11.11</v>
      </c>
      <c r="G10" s="24">
        <v>8.84</v>
      </c>
      <c r="H10" s="24">
        <v>0.72</v>
      </c>
      <c r="I10" s="24">
        <v>0.28000000000000003</v>
      </c>
      <c r="J10" s="24">
        <v>0</v>
      </c>
      <c r="K10" s="24">
        <v>0</v>
      </c>
      <c r="L10" s="24">
        <v>20.67</v>
      </c>
      <c r="M10" s="24">
        <v>69.05</v>
      </c>
      <c r="N10" s="24">
        <v>5.77</v>
      </c>
      <c r="O10" s="24">
        <v>5.18</v>
      </c>
      <c r="P10" s="24">
        <v>132.16999999999999</v>
      </c>
      <c r="Q10" s="24">
        <v>24.35</v>
      </c>
      <c r="R10" s="24">
        <v>23.76</v>
      </c>
      <c r="S10" s="24">
        <v>4785.38</v>
      </c>
      <c r="T10" s="24">
        <v>51.56</v>
      </c>
      <c r="U10" s="24">
        <v>73690.12</v>
      </c>
      <c r="V10" s="24">
        <v>1.95</v>
      </c>
      <c r="W10" s="24">
        <v>0.24</v>
      </c>
      <c r="X10" s="24">
        <v>0.03</v>
      </c>
      <c r="Y10" s="24">
        <v>0.01</v>
      </c>
      <c r="Z10" s="24">
        <v>81.430000000000007</v>
      </c>
      <c r="AA10" s="24">
        <v>3784790.89</v>
      </c>
      <c r="AB10" s="24">
        <v>77309492.599999994</v>
      </c>
      <c r="AC10" s="24">
        <v>47351.1</v>
      </c>
      <c r="AD10" s="24"/>
      <c r="AE10" s="24">
        <v>32250.98</v>
      </c>
      <c r="AF10" s="24">
        <v>1.1399999999999999</v>
      </c>
      <c r="AG10" s="24">
        <v>2.25</v>
      </c>
      <c r="AH10" s="24">
        <v>0.88</v>
      </c>
      <c r="AI10" s="24">
        <v>74064.160000000003</v>
      </c>
      <c r="AJ10" s="24"/>
      <c r="AK10" s="24">
        <v>7358920.1200000001</v>
      </c>
      <c r="AL10" s="24">
        <v>7704875.9900000002</v>
      </c>
      <c r="AM10" s="24">
        <v>36181323.68</v>
      </c>
    </row>
    <row r="11" spans="1:39" x14ac:dyDescent="0.25">
      <c r="A11" s="18"/>
      <c r="B11" s="24">
        <v>7</v>
      </c>
      <c r="C11" s="24">
        <v>35</v>
      </c>
      <c r="D11" s="24">
        <v>190.3</v>
      </c>
      <c r="E11" s="24">
        <v>161.22</v>
      </c>
      <c r="F11" s="24">
        <v>10.87</v>
      </c>
      <c r="G11" s="24">
        <v>9.2799999999999994</v>
      </c>
      <c r="H11" s="24">
        <v>0.74</v>
      </c>
      <c r="I11" s="24">
        <v>0.28999999999999998</v>
      </c>
      <c r="J11" s="24">
        <v>0</v>
      </c>
      <c r="K11" s="24">
        <v>0</v>
      </c>
      <c r="L11" s="24">
        <v>20.88</v>
      </c>
      <c r="M11" s="24">
        <v>69.06</v>
      </c>
      <c r="N11" s="24">
        <v>5.84</v>
      </c>
      <c r="O11" s="24">
        <v>5.25</v>
      </c>
      <c r="P11" s="24">
        <v>132.19</v>
      </c>
      <c r="Q11" s="24">
        <v>24.7</v>
      </c>
      <c r="R11" s="24">
        <v>24.08</v>
      </c>
      <c r="S11" s="24">
        <v>4805.58</v>
      </c>
      <c r="T11" s="24">
        <v>52.72</v>
      </c>
      <c r="U11" s="24">
        <v>74267.05</v>
      </c>
      <c r="V11" s="24">
        <v>2.02</v>
      </c>
      <c r="W11" s="24">
        <v>0.26</v>
      </c>
      <c r="X11" s="24">
        <v>0.03</v>
      </c>
      <c r="Y11" s="24">
        <v>0.01</v>
      </c>
      <c r="Z11" s="24">
        <v>82.93</v>
      </c>
      <c r="AA11" s="24">
        <v>3114643.3</v>
      </c>
      <c r="AB11" s="24">
        <v>79757096</v>
      </c>
      <c r="AC11" s="24">
        <v>50344.74</v>
      </c>
      <c r="AD11" s="24"/>
      <c r="AE11" s="24">
        <v>28604.84</v>
      </c>
      <c r="AF11" s="24">
        <v>1.06</v>
      </c>
      <c r="AG11" s="24">
        <v>2.21</v>
      </c>
      <c r="AH11" s="24">
        <v>0.83</v>
      </c>
      <c r="AI11" s="24">
        <v>73020.27</v>
      </c>
      <c r="AJ11" s="24"/>
      <c r="AK11" s="24">
        <v>7474962.4100000001</v>
      </c>
      <c r="AL11" s="24">
        <v>7805178.6399999997</v>
      </c>
      <c r="AM11" s="24">
        <v>36708564.640000001</v>
      </c>
    </row>
    <row r="12" spans="1:39" x14ac:dyDescent="0.25">
      <c r="A12" s="18"/>
      <c r="B12" s="24">
        <v>8</v>
      </c>
      <c r="C12" s="24">
        <v>40</v>
      </c>
      <c r="D12" s="24">
        <v>191.3</v>
      </c>
      <c r="E12" s="24">
        <v>163.26</v>
      </c>
      <c r="F12" s="24">
        <v>11.02</v>
      </c>
      <c r="G12" s="24">
        <v>9.6</v>
      </c>
      <c r="H12" s="24">
        <v>0.76</v>
      </c>
      <c r="I12" s="24">
        <v>0.31</v>
      </c>
      <c r="J12" s="24">
        <v>0</v>
      </c>
      <c r="K12" s="24">
        <v>0</v>
      </c>
      <c r="L12" s="24">
        <v>21.37</v>
      </c>
      <c r="M12" s="24">
        <v>73.7</v>
      </c>
      <c r="N12" s="24">
        <v>5.93</v>
      </c>
      <c r="O12" s="24">
        <v>5.34</v>
      </c>
      <c r="P12" s="24">
        <v>132.26</v>
      </c>
      <c r="Q12" s="24">
        <v>25.25</v>
      </c>
      <c r="R12" s="24">
        <v>24.66</v>
      </c>
      <c r="S12" s="24">
        <v>4837.99</v>
      </c>
      <c r="T12" s="24">
        <v>53.95</v>
      </c>
      <c r="U12" s="24">
        <v>73634.14</v>
      </c>
      <c r="V12" s="24">
        <v>2.0699999999999998</v>
      </c>
      <c r="W12" s="24">
        <v>0.27</v>
      </c>
      <c r="X12" s="24">
        <v>0.03</v>
      </c>
      <c r="Y12" s="24">
        <v>0.01</v>
      </c>
      <c r="Z12" s="24">
        <v>85.06</v>
      </c>
      <c r="AA12" s="24">
        <v>1389222.09</v>
      </c>
      <c r="AB12" s="24">
        <v>82736707.5</v>
      </c>
      <c r="AC12" s="24">
        <v>53977.46</v>
      </c>
      <c r="AD12" s="24"/>
      <c r="AE12" s="24">
        <v>27023.95</v>
      </c>
      <c r="AF12" s="24">
        <v>1.29</v>
      </c>
      <c r="AG12" s="24">
        <v>2.42</v>
      </c>
      <c r="AH12" s="24">
        <v>1.03</v>
      </c>
      <c r="AI12" s="24">
        <v>73962.8</v>
      </c>
      <c r="AJ12" s="24"/>
      <c r="AK12" s="24">
        <v>7615764.6500000004</v>
      </c>
      <c r="AL12" s="24">
        <v>7930695.3799999999</v>
      </c>
      <c r="AM12" s="24">
        <v>37523863.990000002</v>
      </c>
    </row>
    <row r="13" spans="1:39" x14ac:dyDescent="0.25">
      <c r="A13" s="18"/>
      <c r="B13" s="24">
        <v>9</v>
      </c>
      <c r="C13" s="24">
        <v>45</v>
      </c>
      <c r="D13" s="24">
        <v>192.24</v>
      </c>
      <c r="E13" s="24">
        <v>165.29</v>
      </c>
      <c r="F13" s="24">
        <v>10.77</v>
      </c>
      <c r="G13" s="24">
        <v>10.31</v>
      </c>
      <c r="H13" s="24">
        <v>0.79</v>
      </c>
      <c r="I13" s="24">
        <v>0.33</v>
      </c>
      <c r="J13" s="24">
        <v>0</v>
      </c>
      <c r="K13" s="24">
        <v>0</v>
      </c>
      <c r="L13" s="24">
        <v>21.86</v>
      </c>
      <c r="M13" s="24">
        <v>74.95</v>
      </c>
      <c r="N13" s="24">
        <v>6.04</v>
      </c>
      <c r="O13" s="24">
        <v>5.45</v>
      </c>
      <c r="P13" s="24">
        <v>132.47</v>
      </c>
      <c r="Q13" s="24">
        <v>25.84</v>
      </c>
      <c r="R13" s="24">
        <v>25.31</v>
      </c>
      <c r="S13" s="24">
        <v>4724.68</v>
      </c>
      <c r="T13" s="24">
        <v>54.85</v>
      </c>
      <c r="U13" s="24">
        <v>73901.78</v>
      </c>
      <c r="V13" s="24">
        <v>2.12</v>
      </c>
      <c r="W13" s="24">
        <v>0.28999999999999998</v>
      </c>
      <c r="X13" s="24">
        <v>0.03</v>
      </c>
      <c r="Y13" s="24">
        <v>0.01</v>
      </c>
      <c r="Z13" s="24">
        <v>87.96</v>
      </c>
      <c r="AA13" s="24">
        <v>1213328.5900000001</v>
      </c>
      <c r="AB13" s="24">
        <v>84064946.269999996</v>
      </c>
      <c r="AC13" s="24">
        <v>49874.44</v>
      </c>
      <c r="AD13" s="24"/>
      <c r="AE13" s="24">
        <v>32270.240000000002</v>
      </c>
      <c r="AF13" s="24">
        <v>1.3</v>
      </c>
      <c r="AG13" s="24">
        <v>2.52</v>
      </c>
      <c r="AH13" s="24">
        <v>0.99</v>
      </c>
      <c r="AI13" s="24">
        <v>75172.06</v>
      </c>
      <c r="AJ13" s="24"/>
      <c r="AK13" s="24">
        <v>7792476.54</v>
      </c>
      <c r="AL13" s="24">
        <v>8092672.5599999996</v>
      </c>
      <c r="AM13" s="24">
        <v>38406503.289999999</v>
      </c>
    </row>
    <row r="14" spans="1:39" x14ac:dyDescent="0.25">
      <c r="A14" s="18"/>
      <c r="B14" s="24">
        <v>10</v>
      </c>
      <c r="C14" s="24">
        <v>50</v>
      </c>
      <c r="D14" s="24">
        <v>193.06</v>
      </c>
      <c r="E14" s="24">
        <v>167.08</v>
      </c>
      <c r="F14" s="24">
        <v>10.99</v>
      </c>
      <c r="G14" s="24">
        <v>10.220000000000001</v>
      </c>
      <c r="H14" s="24">
        <v>0.79</v>
      </c>
      <c r="I14" s="24">
        <v>0.39</v>
      </c>
      <c r="J14" s="24">
        <v>0</v>
      </c>
      <c r="K14" s="24">
        <v>0</v>
      </c>
      <c r="L14" s="24">
        <v>22</v>
      </c>
      <c r="M14" s="24">
        <v>78.64</v>
      </c>
      <c r="N14" s="24">
        <v>6.11</v>
      </c>
      <c r="O14" s="24">
        <v>5.52</v>
      </c>
      <c r="P14" s="24">
        <v>132.69999999999999</v>
      </c>
      <c r="Q14" s="24">
        <v>26.14</v>
      </c>
      <c r="R14" s="24">
        <v>25.58</v>
      </c>
      <c r="S14" s="24">
        <v>4622.7299999999996</v>
      </c>
      <c r="T14" s="24">
        <v>55.64</v>
      </c>
      <c r="U14" s="24">
        <v>73999.87</v>
      </c>
      <c r="V14" s="24">
        <v>2.16</v>
      </c>
      <c r="W14" s="24">
        <v>0.34</v>
      </c>
      <c r="X14" s="24">
        <v>0.04</v>
      </c>
      <c r="Y14" s="24">
        <v>0.01</v>
      </c>
      <c r="Z14" s="24">
        <v>90.57</v>
      </c>
      <c r="AA14" s="24">
        <v>1080832.76</v>
      </c>
      <c r="AB14" s="24">
        <v>85978600.459999993</v>
      </c>
      <c r="AC14" s="24">
        <v>58842.01</v>
      </c>
      <c r="AD14" s="24"/>
      <c r="AE14" s="24">
        <v>21262.55</v>
      </c>
      <c r="AF14" s="24">
        <v>1.29</v>
      </c>
      <c r="AG14" s="24">
        <v>2.5299999999999998</v>
      </c>
      <c r="AH14" s="24">
        <v>0.82</v>
      </c>
      <c r="AI14" s="24">
        <v>75194.509999999995</v>
      </c>
      <c r="AJ14" s="24"/>
      <c r="AK14" s="24">
        <v>7911800.4400000004</v>
      </c>
      <c r="AL14" s="24">
        <v>8196556.6100000003</v>
      </c>
      <c r="AM14" s="24">
        <v>38845819.859999999</v>
      </c>
    </row>
    <row r="15" spans="1:39" x14ac:dyDescent="0.25">
      <c r="A15" s="18"/>
      <c r="B15" s="24">
        <v>11</v>
      </c>
      <c r="C15" s="24">
        <v>55</v>
      </c>
      <c r="D15" s="24">
        <v>193.89</v>
      </c>
      <c r="E15" s="24">
        <v>169.05</v>
      </c>
      <c r="F15" s="24">
        <v>10.25</v>
      </c>
      <c r="G15" s="24">
        <v>11.13</v>
      </c>
      <c r="H15" s="24">
        <v>0.82</v>
      </c>
      <c r="I15" s="24">
        <v>0.33</v>
      </c>
      <c r="J15" s="24">
        <v>0</v>
      </c>
      <c r="K15" s="24">
        <v>0</v>
      </c>
      <c r="L15" s="24">
        <v>22.2</v>
      </c>
      <c r="M15" s="24">
        <v>84.69</v>
      </c>
      <c r="N15" s="24">
        <v>6.2</v>
      </c>
      <c r="O15" s="24">
        <v>5.61</v>
      </c>
      <c r="P15" s="24">
        <v>132.88999999999999</v>
      </c>
      <c r="Q15" s="24">
        <v>26.53</v>
      </c>
      <c r="R15" s="24">
        <v>26</v>
      </c>
      <c r="S15" s="24">
        <v>4275.28</v>
      </c>
      <c r="T15" s="24">
        <v>56.27</v>
      </c>
      <c r="U15" s="24">
        <v>73787.83</v>
      </c>
      <c r="V15" s="24">
        <v>2.2000000000000002</v>
      </c>
      <c r="W15" s="24">
        <v>0.28999999999999998</v>
      </c>
      <c r="X15" s="24">
        <v>0.03</v>
      </c>
      <c r="Y15" s="24">
        <v>0.01</v>
      </c>
      <c r="Z15" s="24">
        <v>92.35</v>
      </c>
      <c r="AA15" s="24">
        <v>859005.53</v>
      </c>
      <c r="AB15" s="24">
        <v>88652771.109999999</v>
      </c>
      <c r="AC15" s="24">
        <v>58376.3</v>
      </c>
      <c r="AD15" s="24"/>
      <c r="AE15" s="24">
        <v>31065.7</v>
      </c>
      <c r="AF15" s="24">
        <v>1.37</v>
      </c>
      <c r="AG15" s="24">
        <v>2.79</v>
      </c>
      <c r="AH15" s="24">
        <v>0.98</v>
      </c>
      <c r="AI15" s="24">
        <v>81210.06</v>
      </c>
      <c r="AJ15" s="24"/>
      <c r="AK15" s="24">
        <v>8073435.7999999998</v>
      </c>
      <c r="AL15" s="24">
        <v>8343315.5499999998</v>
      </c>
      <c r="AM15" s="24">
        <v>39422807.310000002</v>
      </c>
    </row>
    <row r="16" spans="1:39" x14ac:dyDescent="0.25">
      <c r="A16" s="18"/>
      <c r="B16" s="24">
        <v>12</v>
      </c>
      <c r="C16" s="24">
        <v>60</v>
      </c>
      <c r="D16" s="24">
        <v>194.57</v>
      </c>
      <c r="E16" s="24">
        <v>170.91</v>
      </c>
      <c r="F16" s="24">
        <v>9.5500000000000007</v>
      </c>
      <c r="G16" s="24">
        <v>11.68</v>
      </c>
      <c r="H16" s="24">
        <v>0.83</v>
      </c>
      <c r="I16" s="24">
        <v>0.41</v>
      </c>
      <c r="J16" s="24">
        <v>0</v>
      </c>
      <c r="K16" s="24">
        <v>0</v>
      </c>
      <c r="L16" s="24">
        <v>22.06</v>
      </c>
      <c r="M16" s="24">
        <v>85.61</v>
      </c>
      <c r="N16" s="24">
        <v>6.25</v>
      </c>
      <c r="O16" s="24">
        <v>5.67</v>
      </c>
      <c r="P16" s="24">
        <v>133.15</v>
      </c>
      <c r="Q16" s="24">
        <v>26.59</v>
      </c>
      <c r="R16" s="24">
        <v>25.97</v>
      </c>
      <c r="S16" s="24">
        <v>3877.84</v>
      </c>
      <c r="T16" s="24">
        <v>56.1</v>
      </c>
      <c r="U16" s="24">
        <v>74554.570000000007</v>
      </c>
      <c r="V16" s="24">
        <v>2.23</v>
      </c>
      <c r="W16" s="24">
        <v>0.35</v>
      </c>
      <c r="X16" s="24">
        <v>0.04</v>
      </c>
      <c r="Y16" s="24">
        <v>0.01</v>
      </c>
      <c r="Z16" s="24">
        <v>94.09</v>
      </c>
      <c r="AA16" s="24">
        <v>542057.80000000005</v>
      </c>
      <c r="AB16" s="24">
        <v>91888319.599999994</v>
      </c>
      <c r="AC16" s="24">
        <v>66366.990000000005</v>
      </c>
      <c r="AD16" s="24"/>
      <c r="AE16" s="24">
        <v>36346.78</v>
      </c>
      <c r="AF16" s="24">
        <v>1.59</v>
      </c>
      <c r="AG16" s="24">
        <v>3.1</v>
      </c>
      <c r="AH16" s="24">
        <v>1.1299999999999999</v>
      </c>
      <c r="AI16" s="24">
        <v>96416.51</v>
      </c>
      <c r="AJ16" s="24"/>
      <c r="AK16" s="24">
        <v>8166614.2999999998</v>
      </c>
      <c r="AL16" s="24">
        <v>8422139.2899999991</v>
      </c>
      <c r="AM16" s="24">
        <v>39512123.700000003</v>
      </c>
    </row>
    <row r="17" spans="1:39" x14ac:dyDescent="0.25">
      <c r="A17" s="18"/>
      <c r="B17" s="24">
        <v>13</v>
      </c>
      <c r="C17" s="24">
        <v>65</v>
      </c>
      <c r="D17" s="24">
        <v>195.1</v>
      </c>
      <c r="E17" s="24">
        <v>172.82</v>
      </c>
      <c r="F17" s="24">
        <v>10.71</v>
      </c>
      <c r="G17" s="24">
        <v>11.11</v>
      </c>
      <c r="H17" s="24">
        <v>0.83</v>
      </c>
      <c r="I17" s="24">
        <v>0.57999999999999996</v>
      </c>
      <c r="J17" s="24">
        <v>0</v>
      </c>
      <c r="K17" s="24">
        <v>0</v>
      </c>
      <c r="L17" s="24">
        <v>22.66</v>
      </c>
      <c r="M17" s="24">
        <v>72.650000000000006</v>
      </c>
      <c r="N17" s="24">
        <v>6.26</v>
      </c>
      <c r="O17" s="24">
        <v>5.69</v>
      </c>
      <c r="P17" s="24">
        <v>133.54</v>
      </c>
      <c r="Q17" s="24">
        <v>27</v>
      </c>
      <c r="R17" s="24">
        <v>26.55</v>
      </c>
      <c r="S17" s="24">
        <v>4193.88</v>
      </c>
      <c r="T17" s="24">
        <v>55.04</v>
      </c>
      <c r="U17" s="24">
        <v>74172.13</v>
      </c>
      <c r="V17" s="24">
        <v>2.25</v>
      </c>
      <c r="W17" s="24">
        <v>0.5</v>
      </c>
      <c r="X17" s="24">
        <v>0.06</v>
      </c>
      <c r="Y17" s="24">
        <v>0.02</v>
      </c>
      <c r="Z17" s="24">
        <v>97.38</v>
      </c>
      <c r="AA17" s="24">
        <v>195127.08</v>
      </c>
      <c r="AB17" s="24">
        <v>93870941.739999995</v>
      </c>
      <c r="AC17" s="24">
        <v>57070.66</v>
      </c>
      <c r="AD17" s="24"/>
      <c r="AE17" s="24">
        <v>32279.9</v>
      </c>
      <c r="AF17" s="24">
        <v>1.7</v>
      </c>
      <c r="AG17" s="24">
        <v>3</v>
      </c>
      <c r="AH17" s="24">
        <v>1.1399999999999999</v>
      </c>
      <c r="AI17" s="24">
        <v>82546.600000000006</v>
      </c>
      <c r="AJ17" s="24"/>
      <c r="AK17" s="24">
        <v>8214014.1299999999</v>
      </c>
      <c r="AL17" s="24">
        <v>8455802.0099999998</v>
      </c>
      <c r="AM17" s="24">
        <v>40130294.07</v>
      </c>
    </row>
    <row r="18" spans="1:39" x14ac:dyDescent="0.25">
      <c r="A18" s="18"/>
      <c r="B18" s="24">
        <v>14</v>
      </c>
      <c r="C18" s="24">
        <v>70</v>
      </c>
      <c r="D18" s="24">
        <v>195.49</v>
      </c>
      <c r="E18" s="24">
        <v>173.83</v>
      </c>
      <c r="F18" s="24">
        <v>11.55</v>
      </c>
      <c r="G18" s="24">
        <v>10.1</v>
      </c>
      <c r="H18" s="24">
        <v>0.79</v>
      </c>
      <c r="I18" s="24">
        <v>0.52</v>
      </c>
      <c r="J18" s="24">
        <v>0</v>
      </c>
      <c r="K18" s="24">
        <v>0</v>
      </c>
      <c r="L18" s="24">
        <v>22.45</v>
      </c>
      <c r="M18" s="24">
        <v>69.2</v>
      </c>
      <c r="N18" s="24">
        <v>6.17</v>
      </c>
      <c r="O18" s="24">
        <v>5.59</v>
      </c>
      <c r="P18" s="24">
        <v>133.77000000000001</v>
      </c>
      <c r="Q18" s="24">
        <v>26.64</v>
      </c>
      <c r="R18" s="24">
        <v>26.15</v>
      </c>
      <c r="S18" s="24">
        <v>4436.93</v>
      </c>
      <c r="T18" s="24">
        <v>55.59</v>
      </c>
      <c r="U18" s="24">
        <v>74292.27</v>
      </c>
      <c r="V18" s="24">
        <v>2.2799999999999998</v>
      </c>
      <c r="W18" s="24">
        <v>0.45</v>
      </c>
      <c r="X18" s="24">
        <v>0.05</v>
      </c>
      <c r="Y18" s="24">
        <v>0.01</v>
      </c>
      <c r="Z18" s="24">
        <v>99.59</v>
      </c>
      <c r="AA18" s="24">
        <v>0</v>
      </c>
      <c r="AB18" s="24">
        <v>93440857.819999993</v>
      </c>
      <c r="AC18" s="24">
        <v>47051.12</v>
      </c>
      <c r="AD18" s="24"/>
      <c r="AE18" s="24">
        <v>33057.050000000003</v>
      </c>
      <c r="AF18" s="24">
        <v>1.7</v>
      </c>
      <c r="AG18" s="24">
        <v>2.87</v>
      </c>
      <c r="AH18" s="24">
        <v>1.32</v>
      </c>
      <c r="AI18" s="24">
        <v>74250.559999999998</v>
      </c>
      <c r="AJ18" s="24"/>
      <c r="AK18" s="24">
        <v>8081778.6799999997</v>
      </c>
      <c r="AL18" s="24">
        <v>8310900.0499999998</v>
      </c>
      <c r="AM18" s="24">
        <v>39595080.590000004</v>
      </c>
    </row>
    <row r="19" spans="1:39" x14ac:dyDescent="0.25">
      <c r="A19" s="18"/>
      <c r="B19" s="24">
        <v>15</v>
      </c>
      <c r="C19" s="24">
        <v>75</v>
      </c>
      <c r="D19" s="24">
        <v>195.73</v>
      </c>
      <c r="E19" s="24">
        <v>174.74</v>
      </c>
      <c r="F19" s="24">
        <v>12.05</v>
      </c>
      <c r="G19" s="24">
        <v>9.35</v>
      </c>
      <c r="H19" s="24">
        <v>0.77</v>
      </c>
      <c r="I19" s="24">
        <v>0.49</v>
      </c>
      <c r="J19" s="24">
        <v>0</v>
      </c>
      <c r="K19" s="24">
        <v>0</v>
      </c>
      <c r="L19" s="24">
        <v>22.17</v>
      </c>
      <c r="M19" s="24">
        <v>70.75</v>
      </c>
      <c r="N19" s="24">
        <v>6.08</v>
      </c>
      <c r="O19" s="24">
        <v>5.5</v>
      </c>
      <c r="P19" s="24">
        <v>133.82</v>
      </c>
      <c r="Q19" s="24">
        <v>26.27</v>
      </c>
      <c r="R19" s="24">
        <v>25.83</v>
      </c>
      <c r="S19" s="24">
        <v>4517.8900000000003</v>
      </c>
      <c r="T19" s="24">
        <v>56.76</v>
      </c>
      <c r="U19" s="24">
        <v>74300.25</v>
      </c>
      <c r="V19" s="24">
        <v>2.31</v>
      </c>
      <c r="W19" s="24">
        <v>0.43</v>
      </c>
      <c r="X19" s="24">
        <v>0.05</v>
      </c>
      <c r="Y19" s="24">
        <v>0.02</v>
      </c>
      <c r="Z19" s="24">
        <v>101.85</v>
      </c>
      <c r="AA19" s="24">
        <v>0</v>
      </c>
      <c r="AB19" s="24">
        <v>91550896.920000002</v>
      </c>
      <c r="AC19" s="24">
        <v>49332.2</v>
      </c>
      <c r="AD19" s="24"/>
      <c r="AE19" s="24">
        <v>30379.53</v>
      </c>
      <c r="AF19" s="24">
        <v>1.36</v>
      </c>
      <c r="AG19" s="24">
        <v>2.62</v>
      </c>
      <c r="AH19" s="24">
        <v>0.91</v>
      </c>
      <c r="AI19" s="24">
        <v>72795.259999999995</v>
      </c>
      <c r="AJ19" s="24"/>
      <c r="AK19" s="24">
        <v>7955987.21</v>
      </c>
      <c r="AL19" s="24">
        <v>8172354.0300000003</v>
      </c>
      <c r="AM19" s="24">
        <v>39042819.490000002</v>
      </c>
    </row>
    <row r="20" spans="1:39" x14ac:dyDescent="0.25">
      <c r="A20" s="18"/>
      <c r="B20" s="24">
        <v>16</v>
      </c>
      <c r="C20" s="24">
        <v>80</v>
      </c>
      <c r="D20" s="24">
        <v>196.08</v>
      </c>
      <c r="E20" s="24">
        <v>175.72</v>
      </c>
      <c r="F20" s="24">
        <v>11.74</v>
      </c>
      <c r="G20" s="24">
        <v>9.35</v>
      </c>
      <c r="H20" s="24">
        <v>0.76</v>
      </c>
      <c r="I20" s="24">
        <v>0.48</v>
      </c>
      <c r="J20" s="24">
        <v>0</v>
      </c>
      <c r="K20" s="24">
        <v>0</v>
      </c>
      <c r="L20" s="24">
        <v>21.85</v>
      </c>
      <c r="M20" s="24">
        <v>73.56</v>
      </c>
      <c r="N20" s="24">
        <v>6.03</v>
      </c>
      <c r="O20" s="24">
        <v>5.44</v>
      </c>
      <c r="P20" s="24">
        <v>133.75</v>
      </c>
      <c r="Q20" s="24">
        <v>26.23</v>
      </c>
      <c r="R20" s="24">
        <v>25.55</v>
      </c>
      <c r="S20" s="24">
        <v>4356.8900000000003</v>
      </c>
      <c r="T20" s="24">
        <v>57.85</v>
      </c>
      <c r="U20" s="24">
        <v>73951.94</v>
      </c>
      <c r="V20" s="24">
        <v>2.34</v>
      </c>
      <c r="W20" s="24">
        <v>0.42</v>
      </c>
      <c r="X20" s="24">
        <v>0.05</v>
      </c>
      <c r="Y20" s="24">
        <v>0.02</v>
      </c>
      <c r="Z20" s="24">
        <v>101.6</v>
      </c>
      <c r="AA20" s="24">
        <v>0</v>
      </c>
      <c r="AB20" s="24">
        <v>93091867.670000002</v>
      </c>
      <c r="AC20" s="24">
        <v>55808.959999999999</v>
      </c>
      <c r="AD20" s="24"/>
      <c r="AE20" s="24">
        <v>22321.81</v>
      </c>
      <c r="AF20" s="24">
        <v>1.3</v>
      </c>
      <c r="AG20" s="24">
        <v>2.57</v>
      </c>
      <c r="AH20" s="24">
        <v>0.87</v>
      </c>
      <c r="AI20" s="24">
        <v>72335.240000000005</v>
      </c>
      <c r="AJ20" s="24"/>
      <c r="AK20" s="24">
        <v>7882217.9199999999</v>
      </c>
      <c r="AL20" s="24">
        <v>8086294.8099999996</v>
      </c>
      <c r="AM20" s="24">
        <v>38983739.630000003</v>
      </c>
    </row>
    <row r="21" spans="1:39" x14ac:dyDescent="0.25">
      <c r="A21" s="18"/>
      <c r="B21" s="24">
        <v>17</v>
      </c>
      <c r="C21" s="24">
        <v>85</v>
      </c>
      <c r="D21" s="24">
        <v>196.5</v>
      </c>
      <c r="E21" s="24">
        <v>176.85</v>
      </c>
      <c r="F21" s="24">
        <v>11.62</v>
      </c>
      <c r="G21" s="24">
        <v>9.6199999999999992</v>
      </c>
      <c r="H21" s="24">
        <v>0.77</v>
      </c>
      <c r="I21" s="24">
        <v>0.49</v>
      </c>
      <c r="J21" s="24">
        <v>0</v>
      </c>
      <c r="K21" s="24">
        <v>0</v>
      </c>
      <c r="L21" s="24">
        <v>22.01</v>
      </c>
      <c r="M21" s="24">
        <v>72.8</v>
      </c>
      <c r="N21" s="24">
        <v>6.05</v>
      </c>
      <c r="O21" s="24">
        <v>5.46</v>
      </c>
      <c r="P21" s="24">
        <v>133.74</v>
      </c>
      <c r="Q21" s="24">
        <v>26.29</v>
      </c>
      <c r="R21" s="24">
        <v>25.68</v>
      </c>
      <c r="S21" s="24">
        <v>4310.47</v>
      </c>
      <c r="T21" s="24">
        <v>58.87</v>
      </c>
      <c r="U21" s="24">
        <v>73896.820000000007</v>
      </c>
      <c r="V21" s="24">
        <v>2.38</v>
      </c>
      <c r="W21" s="24">
        <v>0.43</v>
      </c>
      <c r="X21" s="24">
        <v>0.05</v>
      </c>
      <c r="Y21" s="24">
        <v>0.02</v>
      </c>
      <c r="Z21" s="24">
        <v>101.11</v>
      </c>
      <c r="AA21" s="24">
        <v>0</v>
      </c>
      <c r="AB21" s="24">
        <v>95337460.890000001</v>
      </c>
      <c r="AC21" s="24">
        <v>55418.07</v>
      </c>
      <c r="AD21" s="24"/>
      <c r="AE21" s="24">
        <v>25598.84</v>
      </c>
      <c r="AF21" s="24">
        <v>1.42</v>
      </c>
      <c r="AG21" s="24">
        <v>2.66</v>
      </c>
      <c r="AH21" s="24">
        <v>0.92</v>
      </c>
      <c r="AI21" s="24">
        <v>73984.33</v>
      </c>
      <c r="AJ21" s="24"/>
      <c r="AK21" s="24">
        <v>7917348.7400000002</v>
      </c>
      <c r="AL21" s="24">
        <v>8110217.6900000004</v>
      </c>
      <c r="AM21" s="24">
        <v>39074021.140000001</v>
      </c>
    </row>
    <row r="22" spans="1:39" x14ac:dyDescent="0.25">
      <c r="A22" s="18"/>
      <c r="B22" s="24">
        <v>18</v>
      </c>
      <c r="C22" s="24">
        <v>90</v>
      </c>
      <c r="D22" s="24">
        <v>197.03</v>
      </c>
      <c r="E22" s="24">
        <v>178.11</v>
      </c>
      <c r="F22" s="24">
        <v>11.98</v>
      </c>
      <c r="G22" s="24">
        <v>9.39</v>
      </c>
      <c r="H22" s="24">
        <v>0.77</v>
      </c>
      <c r="I22" s="24">
        <v>0.38</v>
      </c>
      <c r="J22" s="24">
        <v>0</v>
      </c>
      <c r="K22" s="24">
        <v>0</v>
      </c>
      <c r="L22" s="24">
        <v>22.14</v>
      </c>
      <c r="M22" s="24">
        <v>76.52</v>
      </c>
      <c r="N22" s="24">
        <v>6.1</v>
      </c>
      <c r="O22" s="24">
        <v>5.5</v>
      </c>
      <c r="P22" s="24">
        <v>133.79</v>
      </c>
      <c r="Q22" s="24">
        <v>26.36</v>
      </c>
      <c r="R22" s="24">
        <v>25.83</v>
      </c>
      <c r="S22" s="24">
        <v>4450.91</v>
      </c>
      <c r="T22" s="24">
        <v>59.83</v>
      </c>
      <c r="U22" s="24">
        <v>73715.740000000005</v>
      </c>
      <c r="V22" s="24">
        <v>2.41</v>
      </c>
      <c r="W22" s="24">
        <v>0.33</v>
      </c>
      <c r="X22" s="24">
        <v>0.04</v>
      </c>
      <c r="Y22" s="24">
        <v>0.01</v>
      </c>
      <c r="Z22" s="24">
        <v>101.24</v>
      </c>
      <c r="AA22" s="24">
        <v>0</v>
      </c>
      <c r="AB22" s="24">
        <v>96968357.150000006</v>
      </c>
      <c r="AC22" s="24">
        <v>51320.67</v>
      </c>
      <c r="AD22" s="24"/>
      <c r="AE22" s="24">
        <v>28587.75</v>
      </c>
      <c r="AF22" s="24">
        <v>1.38</v>
      </c>
      <c r="AG22" s="24">
        <v>2.66</v>
      </c>
      <c r="AH22" s="24">
        <v>0.96</v>
      </c>
      <c r="AI22" s="24">
        <v>73277.539999999994</v>
      </c>
      <c r="AJ22" s="24"/>
      <c r="AK22" s="24">
        <v>7991471.79</v>
      </c>
      <c r="AL22" s="24">
        <v>8172404.6699999999</v>
      </c>
      <c r="AM22" s="24">
        <v>39166603.329999998</v>
      </c>
    </row>
    <row r="23" spans="1:39" x14ac:dyDescent="0.25">
      <c r="A23" s="18"/>
      <c r="B23" s="24">
        <v>19</v>
      </c>
      <c r="C23" s="24">
        <v>95</v>
      </c>
      <c r="D23" s="24">
        <v>197.66</v>
      </c>
      <c r="E23" s="24">
        <v>179.51</v>
      </c>
      <c r="F23" s="24">
        <v>12.33</v>
      </c>
      <c r="G23" s="24">
        <v>9.31</v>
      </c>
      <c r="H23" s="24">
        <v>0.77</v>
      </c>
      <c r="I23" s="24">
        <v>0.48</v>
      </c>
      <c r="J23" s="24">
        <v>0</v>
      </c>
      <c r="K23" s="24">
        <v>0</v>
      </c>
      <c r="L23" s="24">
        <v>22.41</v>
      </c>
      <c r="M23" s="24">
        <v>76.62</v>
      </c>
      <c r="N23" s="24">
        <v>6.14</v>
      </c>
      <c r="O23" s="24">
        <v>5.54</v>
      </c>
      <c r="P23" s="24">
        <v>133.9</v>
      </c>
      <c r="Q23" s="24">
        <v>26.57</v>
      </c>
      <c r="R23" s="24">
        <v>26.06</v>
      </c>
      <c r="S23" s="24">
        <v>4630.54</v>
      </c>
      <c r="T23" s="24">
        <v>60.63</v>
      </c>
      <c r="U23" s="24">
        <v>74325.350000000006</v>
      </c>
      <c r="V23" s="24">
        <v>2.44</v>
      </c>
      <c r="W23" s="24">
        <v>0.42</v>
      </c>
      <c r="X23" s="24">
        <v>0.05</v>
      </c>
      <c r="Y23" s="24">
        <v>0.02</v>
      </c>
      <c r="Z23" s="24">
        <v>101.17</v>
      </c>
      <c r="AA23" s="24">
        <v>0</v>
      </c>
      <c r="AB23" s="24">
        <v>99015490.379999995</v>
      </c>
      <c r="AC23" s="24">
        <v>52394.13</v>
      </c>
      <c r="AD23" s="24"/>
      <c r="AE23" s="24">
        <v>30688.97</v>
      </c>
      <c r="AF23" s="24">
        <v>1.5</v>
      </c>
      <c r="AG23" s="24">
        <v>2.69</v>
      </c>
      <c r="AH23" s="24">
        <v>1.07</v>
      </c>
      <c r="AI23" s="24">
        <v>77132.210000000006</v>
      </c>
      <c r="AJ23" s="24"/>
      <c r="AK23" s="24">
        <v>8065323.25</v>
      </c>
      <c r="AL23" s="24">
        <v>8235678.5099999998</v>
      </c>
      <c r="AM23" s="24">
        <v>39488178.329999998</v>
      </c>
    </row>
    <row r="24" spans="1:39" x14ac:dyDescent="0.25">
      <c r="A24" s="18"/>
      <c r="B24" s="24">
        <v>20</v>
      </c>
      <c r="C24" s="24">
        <v>100</v>
      </c>
      <c r="D24" s="24">
        <v>198.19</v>
      </c>
      <c r="E24" s="24">
        <v>180.9</v>
      </c>
      <c r="F24" s="24">
        <v>12.21</v>
      </c>
      <c r="G24" s="24">
        <v>9.5500000000000007</v>
      </c>
      <c r="H24" s="24">
        <v>0.78</v>
      </c>
      <c r="I24" s="24">
        <v>0.56000000000000005</v>
      </c>
      <c r="J24" s="24">
        <v>0</v>
      </c>
      <c r="K24" s="24">
        <v>0</v>
      </c>
      <c r="L24" s="24">
        <v>22.54</v>
      </c>
      <c r="M24" s="24">
        <v>77.92</v>
      </c>
      <c r="N24" s="24">
        <v>6.19</v>
      </c>
      <c r="O24" s="24">
        <v>5.58</v>
      </c>
      <c r="P24" s="24">
        <v>133.93</v>
      </c>
      <c r="Q24" s="24">
        <v>26.78</v>
      </c>
      <c r="R24" s="24">
        <v>26.26</v>
      </c>
      <c r="S24" s="24">
        <v>4616.22</v>
      </c>
      <c r="T24" s="24">
        <v>61.21</v>
      </c>
      <c r="U24" s="24">
        <v>73514.75</v>
      </c>
      <c r="V24" s="24">
        <v>2.46</v>
      </c>
      <c r="W24" s="24">
        <v>0.49</v>
      </c>
      <c r="X24" s="24">
        <v>0.05</v>
      </c>
      <c r="Y24" s="24">
        <v>0.02</v>
      </c>
      <c r="Z24" s="24">
        <v>101.84</v>
      </c>
      <c r="AA24" s="24">
        <v>0</v>
      </c>
      <c r="AB24" s="24">
        <v>99915960.560000002</v>
      </c>
      <c r="AC24" s="24">
        <v>54164.72</v>
      </c>
      <c r="AD24" s="24"/>
      <c r="AE24" s="24">
        <v>32339.24</v>
      </c>
      <c r="AF24" s="24">
        <v>1.55</v>
      </c>
      <c r="AG24" s="24">
        <v>2.77</v>
      </c>
      <c r="AH24" s="24">
        <v>1.1399999999999999</v>
      </c>
      <c r="AI24" s="24">
        <v>79820.710000000006</v>
      </c>
      <c r="AJ24" s="24"/>
      <c r="AK24" s="24">
        <v>8132900.0800000001</v>
      </c>
      <c r="AL24" s="24">
        <v>8293339.0899999999</v>
      </c>
      <c r="AM24" s="24">
        <v>39799236.619999997</v>
      </c>
    </row>
    <row r="25" spans="1:39" x14ac:dyDescent="0.25">
      <c r="A25" s="18"/>
      <c r="B25" s="24">
        <v>21</v>
      </c>
      <c r="C25" s="24">
        <v>105</v>
      </c>
      <c r="D25" s="24">
        <v>198.72</v>
      </c>
      <c r="E25" s="24">
        <v>182.15</v>
      </c>
      <c r="F25" s="24">
        <v>12.18</v>
      </c>
      <c r="G25" s="24">
        <v>9.68</v>
      </c>
      <c r="H25" s="24">
        <v>0.79</v>
      </c>
      <c r="I25" s="24">
        <v>0.49</v>
      </c>
      <c r="J25" s="24">
        <v>0</v>
      </c>
      <c r="K25" s="24">
        <v>0</v>
      </c>
      <c r="L25" s="24">
        <v>22.65</v>
      </c>
      <c r="M25" s="24">
        <v>85.33</v>
      </c>
      <c r="N25" s="24">
        <v>6.22</v>
      </c>
      <c r="O25" s="24">
        <v>5.6</v>
      </c>
      <c r="P25" s="24">
        <v>134.07</v>
      </c>
      <c r="Q25" s="24">
        <v>27.05</v>
      </c>
      <c r="R25" s="24">
        <v>26.45</v>
      </c>
      <c r="S25" s="24">
        <v>4627.3999999999996</v>
      </c>
      <c r="T25" s="24">
        <v>61.57</v>
      </c>
      <c r="U25" s="24">
        <v>74205.570000000007</v>
      </c>
      <c r="V25" s="24">
        <v>2.5</v>
      </c>
      <c r="W25" s="24">
        <v>0.43</v>
      </c>
      <c r="X25" s="24">
        <v>0.04</v>
      </c>
      <c r="Y25" s="24">
        <v>0.01</v>
      </c>
      <c r="Z25" s="24">
        <v>102.7</v>
      </c>
      <c r="AA25" s="24">
        <v>0</v>
      </c>
      <c r="AB25" s="24">
        <v>100439130.7</v>
      </c>
      <c r="AC25" s="24">
        <v>82401.600000000006</v>
      </c>
      <c r="AD25" s="24"/>
      <c r="AE25" s="24">
        <v>36374.730000000003</v>
      </c>
      <c r="AF25" s="24">
        <v>1.61</v>
      </c>
      <c r="AG25" s="24">
        <v>2.87</v>
      </c>
      <c r="AH25" s="24">
        <v>1.49</v>
      </c>
      <c r="AI25" s="24">
        <v>109460.7</v>
      </c>
      <c r="AJ25" s="24"/>
      <c r="AK25" s="24">
        <v>8168182.75</v>
      </c>
      <c r="AL25" s="24">
        <v>8318672.54</v>
      </c>
      <c r="AM25" s="24">
        <v>40206399.170000002</v>
      </c>
    </row>
    <row r="26" spans="1:39" x14ac:dyDescent="0.25">
      <c r="A26" s="18"/>
      <c r="B26" s="24">
        <v>22</v>
      </c>
      <c r="C26" s="24">
        <v>110</v>
      </c>
      <c r="D26" s="24">
        <v>198.95</v>
      </c>
      <c r="E26" s="24">
        <v>182.93</v>
      </c>
      <c r="F26" s="24">
        <v>12.12</v>
      </c>
      <c r="G26" s="24">
        <v>9.6</v>
      </c>
      <c r="H26" s="24">
        <v>0.78</v>
      </c>
      <c r="I26" s="24">
        <v>0.49</v>
      </c>
      <c r="J26" s="24">
        <v>0</v>
      </c>
      <c r="K26" s="24">
        <v>0</v>
      </c>
      <c r="L26" s="24">
        <v>22.49</v>
      </c>
      <c r="M26" s="24">
        <v>75.87</v>
      </c>
      <c r="N26" s="24">
        <v>6.22</v>
      </c>
      <c r="O26" s="24">
        <v>5.56</v>
      </c>
      <c r="P26" s="24">
        <v>134.22</v>
      </c>
      <c r="Q26" s="24">
        <v>26.74</v>
      </c>
      <c r="R26" s="24">
        <v>26.2</v>
      </c>
      <c r="S26" s="24">
        <v>4622.87</v>
      </c>
      <c r="T26" s="24">
        <v>59.61</v>
      </c>
      <c r="U26" s="24">
        <v>74212.850000000006</v>
      </c>
      <c r="V26" s="24">
        <v>2.56</v>
      </c>
      <c r="W26" s="24">
        <v>0.44</v>
      </c>
      <c r="X26" s="24">
        <v>0.05</v>
      </c>
      <c r="Y26" s="24">
        <v>0.01</v>
      </c>
      <c r="Z26" s="24">
        <v>103.35</v>
      </c>
      <c r="AA26" s="24">
        <v>0</v>
      </c>
      <c r="AB26" s="24">
        <v>100697128.79000001</v>
      </c>
      <c r="AC26" s="24">
        <v>65490.31</v>
      </c>
      <c r="AD26" s="24"/>
      <c r="AE26" s="24">
        <v>34458.879999999997</v>
      </c>
      <c r="AF26" s="24">
        <v>1.41</v>
      </c>
      <c r="AG26" s="24">
        <v>2.7</v>
      </c>
      <c r="AH26" s="24">
        <v>1.3</v>
      </c>
      <c r="AI26" s="24">
        <v>91412.39</v>
      </c>
      <c r="AJ26" s="24"/>
      <c r="AK26" s="24">
        <v>8114598.46</v>
      </c>
      <c r="AL26" s="24">
        <v>8256032.6100000003</v>
      </c>
      <c r="AM26" s="24">
        <v>39737016.829999998</v>
      </c>
    </row>
    <row r="27" spans="1:39" x14ac:dyDescent="0.25">
      <c r="A27" s="18"/>
      <c r="B27" s="24">
        <v>23</v>
      </c>
      <c r="C27" s="24">
        <v>115</v>
      </c>
      <c r="D27" s="24">
        <v>199.22</v>
      </c>
      <c r="E27" s="24">
        <v>183.47</v>
      </c>
      <c r="F27" s="24">
        <v>11.92</v>
      </c>
      <c r="G27" s="24">
        <v>9.39</v>
      </c>
      <c r="H27" s="24">
        <v>0.77</v>
      </c>
      <c r="I27" s="24">
        <v>0.7</v>
      </c>
      <c r="J27" s="24">
        <v>0</v>
      </c>
      <c r="K27" s="24">
        <v>0</v>
      </c>
      <c r="L27" s="24">
        <v>22.08</v>
      </c>
      <c r="M27" s="24">
        <v>75.89</v>
      </c>
      <c r="N27" s="24">
        <v>6.16</v>
      </c>
      <c r="O27" s="24">
        <v>5.45</v>
      </c>
      <c r="P27" s="24">
        <v>134.31</v>
      </c>
      <c r="Q27" s="24">
        <v>26.16</v>
      </c>
      <c r="R27" s="24">
        <v>25.58</v>
      </c>
      <c r="S27" s="24">
        <v>4863.54</v>
      </c>
      <c r="T27" s="24">
        <v>59.4</v>
      </c>
      <c r="U27" s="24">
        <v>74412.91</v>
      </c>
      <c r="V27" s="24">
        <v>2.65</v>
      </c>
      <c r="W27" s="24">
        <v>0.62</v>
      </c>
      <c r="X27" s="24">
        <v>7.0000000000000007E-2</v>
      </c>
      <c r="Y27" s="24">
        <v>0.02</v>
      </c>
      <c r="Z27" s="24">
        <v>102.73</v>
      </c>
      <c r="AA27" s="24">
        <v>0</v>
      </c>
      <c r="AB27" s="24">
        <v>102221263.56</v>
      </c>
      <c r="AC27" s="24">
        <v>54392.5</v>
      </c>
      <c r="AD27" s="24"/>
      <c r="AE27" s="24">
        <v>35381.410000000003</v>
      </c>
      <c r="AF27" s="24">
        <v>1.81</v>
      </c>
      <c r="AG27" s="24">
        <v>2.78</v>
      </c>
      <c r="AH27" s="24">
        <v>1.8</v>
      </c>
      <c r="AI27" s="24">
        <v>82396.320000000007</v>
      </c>
      <c r="AJ27" s="24"/>
      <c r="AK27" s="24">
        <v>7963303.1399999997</v>
      </c>
      <c r="AL27" s="24">
        <v>8095606.3200000003</v>
      </c>
      <c r="AM27" s="24">
        <v>38878363.25</v>
      </c>
    </row>
    <row r="28" spans="1:39" x14ac:dyDescent="0.25">
      <c r="A28" s="18"/>
      <c r="B28" s="24">
        <v>24</v>
      </c>
      <c r="C28" s="24">
        <v>120</v>
      </c>
      <c r="D28" s="24">
        <v>199.35</v>
      </c>
      <c r="E28" s="24">
        <v>184.31</v>
      </c>
      <c r="F28" s="24">
        <v>11.28</v>
      </c>
      <c r="G28" s="24">
        <v>9.8000000000000007</v>
      </c>
      <c r="H28" s="24">
        <v>0.77</v>
      </c>
      <c r="I28" s="24">
        <v>0.51</v>
      </c>
      <c r="J28" s="24">
        <v>0</v>
      </c>
      <c r="K28" s="24">
        <v>0</v>
      </c>
      <c r="L28" s="24">
        <v>21.85</v>
      </c>
      <c r="M28" s="24">
        <v>74.349999999999994</v>
      </c>
      <c r="N28" s="24">
        <v>6.13</v>
      </c>
      <c r="O28" s="24">
        <v>5.39</v>
      </c>
      <c r="P28" s="24">
        <v>134.28</v>
      </c>
      <c r="Q28" s="24">
        <v>25.99</v>
      </c>
      <c r="R28" s="24">
        <v>25.52</v>
      </c>
      <c r="S28" s="24">
        <v>4438.0200000000004</v>
      </c>
      <c r="T28" s="24">
        <v>59.74</v>
      </c>
      <c r="U28" s="24">
        <v>73774.600000000006</v>
      </c>
      <c r="V28" s="24">
        <v>2.75</v>
      </c>
      <c r="W28" s="24">
        <v>0.45</v>
      </c>
      <c r="X28" s="24">
        <v>0.05</v>
      </c>
      <c r="Y28" s="24">
        <v>0.01</v>
      </c>
      <c r="Z28" s="24">
        <v>106.64</v>
      </c>
      <c r="AA28" s="24">
        <v>0</v>
      </c>
      <c r="AB28" s="24">
        <v>97895004.450000003</v>
      </c>
      <c r="AC28" s="24">
        <v>68719.8</v>
      </c>
      <c r="AD28" s="24"/>
      <c r="AE28" s="24">
        <v>27854.32</v>
      </c>
      <c r="AF28" s="24">
        <v>1.52</v>
      </c>
      <c r="AG28" s="24">
        <v>2.75</v>
      </c>
      <c r="AH28" s="24">
        <v>1.45</v>
      </c>
      <c r="AI28" s="24">
        <v>90805.66</v>
      </c>
      <c r="AJ28" s="24"/>
      <c r="AK28" s="24">
        <v>7883959.54</v>
      </c>
      <c r="AL28" s="24">
        <v>8007983.3799999999</v>
      </c>
      <c r="AM28" s="24">
        <v>38628261.409999996</v>
      </c>
    </row>
    <row r="29" spans="1:39" x14ac:dyDescent="0.25">
      <c r="A29" s="18"/>
      <c r="B29" s="24">
        <v>25</v>
      </c>
      <c r="C29" s="24">
        <v>125</v>
      </c>
      <c r="D29" s="24">
        <v>199.46</v>
      </c>
      <c r="E29" s="24">
        <v>184.61</v>
      </c>
      <c r="F29" s="24">
        <v>11.12</v>
      </c>
      <c r="G29" s="24">
        <v>9.39</v>
      </c>
      <c r="H29" s="24">
        <v>0.75</v>
      </c>
      <c r="I29" s="24">
        <v>0.34</v>
      </c>
      <c r="J29" s="24">
        <v>0</v>
      </c>
      <c r="K29" s="24">
        <v>0</v>
      </c>
      <c r="L29" s="24">
        <v>21.26</v>
      </c>
      <c r="M29" s="24">
        <v>72.260000000000005</v>
      </c>
      <c r="N29" s="24">
        <v>6.03</v>
      </c>
      <c r="O29" s="24">
        <v>5.25</v>
      </c>
      <c r="P29" s="24">
        <v>134.36000000000001</v>
      </c>
      <c r="Q29" s="24">
        <v>25.49</v>
      </c>
      <c r="R29" s="24">
        <v>24.82</v>
      </c>
      <c r="S29" s="24">
        <v>4346.2299999999996</v>
      </c>
      <c r="T29" s="24">
        <v>59.73</v>
      </c>
      <c r="U29" s="24">
        <v>74008.399999999994</v>
      </c>
      <c r="V29" s="24">
        <v>2.86</v>
      </c>
      <c r="W29" s="24">
        <v>0.28999999999999998</v>
      </c>
      <c r="X29" s="24">
        <v>0.03</v>
      </c>
      <c r="Y29" s="24">
        <v>0.01</v>
      </c>
      <c r="Z29" s="24">
        <v>107.35</v>
      </c>
      <c r="AA29" s="24">
        <v>0</v>
      </c>
      <c r="AB29" s="24">
        <v>97403832.569999993</v>
      </c>
      <c r="AC29" s="24">
        <v>51591.1</v>
      </c>
      <c r="AD29" s="24"/>
      <c r="AE29" s="24">
        <v>30027.24</v>
      </c>
      <c r="AF29" s="24">
        <v>1.1599999999999999</v>
      </c>
      <c r="AG29" s="24">
        <v>2.42</v>
      </c>
      <c r="AH29" s="24">
        <v>1.1200000000000001</v>
      </c>
      <c r="AI29" s="24">
        <v>74143.520000000004</v>
      </c>
      <c r="AJ29" s="24"/>
      <c r="AK29" s="24">
        <v>7684203.7199999997</v>
      </c>
      <c r="AL29" s="24">
        <v>7800177.6900000004</v>
      </c>
      <c r="AM29" s="24">
        <v>37880477.600000001</v>
      </c>
    </row>
    <row r="30" spans="1:39" x14ac:dyDescent="0.25">
      <c r="A30" s="18"/>
      <c r="B30" s="24">
        <v>26</v>
      </c>
      <c r="C30" s="24">
        <v>130</v>
      </c>
      <c r="D30" s="24">
        <v>199.75</v>
      </c>
      <c r="E30" s="24">
        <v>185.43</v>
      </c>
      <c r="F30" s="24">
        <v>11.22</v>
      </c>
      <c r="G30" s="24">
        <v>9.4600000000000009</v>
      </c>
      <c r="H30" s="24">
        <v>0.75</v>
      </c>
      <c r="I30" s="24">
        <v>0.25</v>
      </c>
      <c r="J30" s="24">
        <v>0</v>
      </c>
      <c r="K30" s="24">
        <v>0</v>
      </c>
      <c r="L30" s="24">
        <v>21.43</v>
      </c>
      <c r="M30" s="24">
        <v>71.37</v>
      </c>
      <c r="N30" s="24">
        <v>6.03</v>
      </c>
      <c r="O30" s="24">
        <v>5.25</v>
      </c>
      <c r="P30" s="24">
        <v>134.31</v>
      </c>
      <c r="Q30" s="24">
        <v>25.73</v>
      </c>
      <c r="R30" s="24">
        <v>25.08</v>
      </c>
      <c r="S30" s="24">
        <v>4267.37</v>
      </c>
      <c r="T30" s="24">
        <v>60.68</v>
      </c>
      <c r="U30" s="24">
        <v>74172</v>
      </c>
      <c r="V30" s="24">
        <v>2.95</v>
      </c>
      <c r="W30" s="24">
        <v>0.22</v>
      </c>
      <c r="X30" s="24">
        <v>0.02</v>
      </c>
      <c r="Y30" s="24">
        <v>0.01</v>
      </c>
      <c r="Z30" s="24">
        <v>106.73</v>
      </c>
      <c r="AA30" s="24">
        <v>0</v>
      </c>
      <c r="AB30" s="24">
        <v>99505009.370000005</v>
      </c>
      <c r="AC30" s="24">
        <v>48186.04</v>
      </c>
      <c r="AD30" s="24"/>
      <c r="AE30" s="24">
        <v>34983.47</v>
      </c>
      <c r="AF30" s="24">
        <v>0.86</v>
      </c>
      <c r="AG30" s="24">
        <v>2.2999999999999998</v>
      </c>
      <c r="AH30" s="24">
        <v>0.82</v>
      </c>
      <c r="AI30" s="24">
        <v>76677.81</v>
      </c>
      <c r="AJ30" s="24"/>
      <c r="AK30" s="24">
        <v>7694129.3600000003</v>
      </c>
      <c r="AL30" s="24">
        <v>7802652.7300000004</v>
      </c>
      <c r="AM30" s="24">
        <v>38231487.799999997</v>
      </c>
    </row>
    <row r="31" spans="1:39" x14ac:dyDescent="0.25">
      <c r="A31" s="18"/>
      <c r="B31" s="24">
        <v>27</v>
      </c>
      <c r="C31" s="24">
        <v>135</v>
      </c>
      <c r="D31" s="24">
        <v>200.04</v>
      </c>
      <c r="E31" s="24">
        <v>186.17</v>
      </c>
      <c r="F31" s="24">
        <v>11.08</v>
      </c>
      <c r="G31" s="24">
        <v>9.4700000000000006</v>
      </c>
      <c r="H31" s="24">
        <v>0.75</v>
      </c>
      <c r="I31" s="24">
        <v>0.3</v>
      </c>
      <c r="J31" s="24">
        <v>0</v>
      </c>
      <c r="K31" s="24">
        <v>0</v>
      </c>
      <c r="L31" s="24">
        <v>21.3</v>
      </c>
      <c r="M31" s="24">
        <v>73.63</v>
      </c>
      <c r="N31" s="24">
        <v>6.05</v>
      </c>
      <c r="O31" s="24">
        <v>5.28</v>
      </c>
      <c r="P31" s="24">
        <v>134.19</v>
      </c>
      <c r="Q31" s="24">
        <v>25.42</v>
      </c>
      <c r="R31" s="24">
        <v>24.87</v>
      </c>
      <c r="S31" s="24">
        <v>4405.7700000000004</v>
      </c>
      <c r="T31" s="24">
        <v>61.6</v>
      </c>
      <c r="U31" s="24">
        <v>73932.89</v>
      </c>
      <c r="V31" s="24">
        <v>3.01</v>
      </c>
      <c r="W31" s="24">
        <v>0.26</v>
      </c>
      <c r="X31" s="24">
        <v>0.03</v>
      </c>
      <c r="Y31" s="24">
        <v>0.01</v>
      </c>
      <c r="Z31" s="24">
        <v>103.53</v>
      </c>
      <c r="AA31" s="24">
        <v>0</v>
      </c>
      <c r="AB31" s="24">
        <v>105323242.06999999</v>
      </c>
      <c r="AC31" s="24">
        <v>50506.07</v>
      </c>
      <c r="AD31" s="24"/>
      <c r="AE31" s="24">
        <v>28813.94</v>
      </c>
      <c r="AF31" s="24">
        <v>1.35</v>
      </c>
      <c r="AG31" s="24">
        <v>2.52</v>
      </c>
      <c r="AH31" s="24">
        <v>1.36</v>
      </c>
      <c r="AI31" s="24">
        <v>73731.08</v>
      </c>
      <c r="AJ31" s="24"/>
      <c r="AK31" s="24">
        <v>7747092.7400000002</v>
      </c>
      <c r="AL31" s="24">
        <v>7848370.4000000004</v>
      </c>
      <c r="AM31" s="24">
        <v>37776414.399999999</v>
      </c>
    </row>
    <row r="32" spans="1:39" x14ac:dyDescent="0.25">
      <c r="A32" s="18"/>
      <c r="B32" s="24">
        <v>28</v>
      </c>
      <c r="C32" s="24">
        <v>140</v>
      </c>
      <c r="D32" s="24">
        <v>200.28</v>
      </c>
      <c r="E32" s="24">
        <v>187.31</v>
      </c>
      <c r="F32" s="24">
        <v>11.5</v>
      </c>
      <c r="G32" s="24">
        <v>9.26</v>
      </c>
      <c r="H32" s="24">
        <v>0.75</v>
      </c>
      <c r="I32" s="24">
        <v>0.49</v>
      </c>
      <c r="J32" s="24">
        <v>0</v>
      </c>
      <c r="K32" s="24">
        <v>0</v>
      </c>
      <c r="L32" s="24">
        <v>21.51</v>
      </c>
      <c r="M32" s="24">
        <v>75.87</v>
      </c>
      <c r="N32" s="24">
        <v>6.06</v>
      </c>
      <c r="O32" s="24">
        <v>5.3</v>
      </c>
      <c r="P32" s="24">
        <v>134.02000000000001</v>
      </c>
      <c r="Q32" s="24">
        <v>25.66</v>
      </c>
      <c r="R32" s="24">
        <v>25.04</v>
      </c>
      <c r="S32" s="24">
        <v>4653.63</v>
      </c>
      <c r="T32" s="24">
        <v>62.52</v>
      </c>
      <c r="U32" s="24">
        <v>73880.02</v>
      </c>
      <c r="V32" s="24">
        <v>3.06</v>
      </c>
      <c r="W32" s="24">
        <v>0.44</v>
      </c>
      <c r="X32" s="24">
        <v>0.05</v>
      </c>
      <c r="Y32" s="24">
        <v>0.01</v>
      </c>
      <c r="Z32" s="24">
        <v>104.7</v>
      </c>
      <c r="AA32" s="24">
        <v>0</v>
      </c>
      <c r="AB32" s="24">
        <v>105413994.59999999</v>
      </c>
      <c r="AC32" s="24">
        <v>55565.39</v>
      </c>
      <c r="AD32" s="24"/>
      <c r="AE32" s="24">
        <v>27147.8</v>
      </c>
      <c r="AF32" s="24">
        <v>1.47</v>
      </c>
      <c r="AG32" s="24">
        <v>2.57</v>
      </c>
      <c r="AH32" s="24">
        <v>1.5</v>
      </c>
      <c r="AI32" s="24">
        <v>74259.09</v>
      </c>
      <c r="AJ32" s="24"/>
      <c r="AK32" s="24">
        <v>7785186.4000000004</v>
      </c>
      <c r="AL32" s="24">
        <v>7879777.4699999997</v>
      </c>
      <c r="AM32" s="24">
        <v>38127259.700000003</v>
      </c>
    </row>
    <row r="33" spans="1:39" x14ac:dyDescent="0.25">
      <c r="A33" s="18"/>
      <c r="B33" s="24">
        <v>29</v>
      </c>
      <c r="C33" s="24">
        <v>145</v>
      </c>
      <c r="D33" s="24">
        <v>200.64</v>
      </c>
      <c r="E33" s="24">
        <v>188.52</v>
      </c>
      <c r="F33" s="24">
        <v>10.88</v>
      </c>
      <c r="G33" s="24">
        <v>10.14</v>
      </c>
      <c r="H33" s="24">
        <v>0.78</v>
      </c>
      <c r="I33" s="24">
        <v>0.55000000000000004</v>
      </c>
      <c r="J33" s="24">
        <v>0</v>
      </c>
      <c r="K33" s="24">
        <v>0</v>
      </c>
      <c r="L33" s="24">
        <v>21.81</v>
      </c>
      <c r="M33" s="24">
        <v>75.62</v>
      </c>
      <c r="N33" s="24">
        <v>6.12</v>
      </c>
      <c r="O33" s="24">
        <v>5.36</v>
      </c>
      <c r="P33" s="24">
        <v>134.03</v>
      </c>
      <c r="Q33" s="24">
        <v>26</v>
      </c>
      <c r="R33" s="24">
        <v>25.45</v>
      </c>
      <c r="S33" s="24">
        <v>4433.2700000000004</v>
      </c>
      <c r="T33" s="24">
        <v>63.24</v>
      </c>
      <c r="U33" s="24">
        <v>73678.789999999994</v>
      </c>
      <c r="V33" s="24">
        <v>3.08</v>
      </c>
      <c r="W33" s="24">
        <v>0.49</v>
      </c>
      <c r="X33" s="24">
        <v>0.05</v>
      </c>
      <c r="Y33" s="24">
        <v>0.01</v>
      </c>
      <c r="Z33" s="24">
        <v>107.16</v>
      </c>
      <c r="AA33" s="24">
        <v>0</v>
      </c>
      <c r="AB33" s="24">
        <v>103767631.92</v>
      </c>
      <c r="AC33" s="24">
        <v>54424.93</v>
      </c>
      <c r="AD33" s="24"/>
      <c r="AE33" s="24">
        <v>29051.9</v>
      </c>
      <c r="AF33" s="24">
        <v>1.65</v>
      </c>
      <c r="AG33" s="24">
        <v>2.75</v>
      </c>
      <c r="AH33" s="24">
        <v>1.62</v>
      </c>
      <c r="AI33" s="24">
        <v>77432.2</v>
      </c>
      <c r="AJ33" s="24"/>
      <c r="AK33" s="24">
        <v>7879514.4800000004</v>
      </c>
      <c r="AL33" s="24">
        <v>7967794.7400000002</v>
      </c>
      <c r="AM33" s="24">
        <v>38632658.799999997</v>
      </c>
    </row>
    <row r="34" spans="1:39" x14ac:dyDescent="0.25">
      <c r="A34" s="18"/>
      <c r="B34" s="24">
        <v>30</v>
      </c>
      <c r="C34" s="24">
        <v>150</v>
      </c>
      <c r="D34" s="24">
        <v>200.86</v>
      </c>
      <c r="E34" s="24">
        <v>189.43</v>
      </c>
      <c r="F34" s="24">
        <v>12.1</v>
      </c>
      <c r="G34" s="24">
        <v>9.01</v>
      </c>
      <c r="H34" s="24">
        <v>0.75</v>
      </c>
      <c r="I34" s="24">
        <v>0.46</v>
      </c>
      <c r="J34" s="24">
        <v>0</v>
      </c>
      <c r="K34" s="24">
        <v>0</v>
      </c>
      <c r="L34" s="24">
        <v>21.86</v>
      </c>
      <c r="M34" s="24">
        <v>77.349999999999994</v>
      </c>
      <c r="N34" s="24">
        <v>6.12</v>
      </c>
      <c r="O34" s="24">
        <v>5.37</v>
      </c>
      <c r="P34" s="24">
        <v>134.04</v>
      </c>
      <c r="Q34" s="24">
        <v>25.97</v>
      </c>
      <c r="R34" s="24">
        <v>25.4</v>
      </c>
      <c r="S34" s="24">
        <v>4766.33</v>
      </c>
      <c r="T34" s="24">
        <v>63.87</v>
      </c>
      <c r="U34" s="24">
        <v>74215.460000000006</v>
      </c>
      <c r="V34" s="24">
        <v>3.1</v>
      </c>
      <c r="W34" s="24">
        <v>0.41</v>
      </c>
      <c r="X34" s="24">
        <v>0.04</v>
      </c>
      <c r="Y34" s="24">
        <v>0.01</v>
      </c>
      <c r="Z34" s="24">
        <v>110.73</v>
      </c>
      <c r="AA34" s="24">
        <v>0</v>
      </c>
      <c r="AB34" s="24">
        <v>100061622.3</v>
      </c>
      <c r="AC34" s="24">
        <v>50415.18</v>
      </c>
      <c r="AD34" s="24"/>
      <c r="AE34" s="24">
        <v>36576.620000000003</v>
      </c>
      <c r="AF34" s="24">
        <v>1.38</v>
      </c>
      <c r="AG34" s="24">
        <v>2.54</v>
      </c>
      <c r="AH34" s="24">
        <v>1.37</v>
      </c>
      <c r="AI34" s="24">
        <v>81615.67</v>
      </c>
      <c r="AJ34" s="24"/>
      <c r="AK34" s="24">
        <v>7899246.04</v>
      </c>
      <c r="AL34" s="24">
        <v>7981308.0899999999</v>
      </c>
      <c r="AM34" s="24">
        <v>38593111.149999999</v>
      </c>
    </row>
    <row r="36" spans="1:39" x14ac:dyDescent="0.25">
      <c r="K36" s="25"/>
      <c r="L36" s="25"/>
      <c r="M36" s="25"/>
      <c r="N36" s="25"/>
      <c r="O36" s="25"/>
      <c r="P36" s="25"/>
      <c r="Q36" s="25"/>
    </row>
    <row r="37" spans="1:39" x14ac:dyDescent="0.25">
      <c r="K37" s="25"/>
      <c r="L37" s="25"/>
      <c r="M37" s="25"/>
      <c r="N37" s="25"/>
      <c r="O37" s="25"/>
      <c r="P37" s="25"/>
      <c r="Q37" s="25"/>
    </row>
    <row r="38" spans="1:39"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row>
    <row r="39" spans="1:39" x14ac:dyDescent="0.25">
      <c r="A39" s="18"/>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row>
    <row r="40" spans="1:39" x14ac:dyDescent="0.25">
      <c r="A40" s="18"/>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row>
    <row r="41" spans="1:39" x14ac:dyDescent="0.25">
      <c r="A41" s="18"/>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row>
    <row r="42" spans="1:39" x14ac:dyDescent="0.25">
      <c r="A42" s="18"/>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row>
    <row r="43" spans="1:39" x14ac:dyDescent="0.25">
      <c r="A43" s="18"/>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row>
    <row r="44" spans="1:39" x14ac:dyDescent="0.25">
      <c r="A44" s="18"/>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row>
    <row r="45" spans="1:39" x14ac:dyDescent="0.25">
      <c r="A45" s="18"/>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row>
    <row r="46" spans="1:39" x14ac:dyDescent="0.25">
      <c r="A46" s="18"/>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row>
    <row r="47" spans="1:39" x14ac:dyDescent="0.25">
      <c r="A47" s="18"/>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row>
    <row r="48" spans="1:39" x14ac:dyDescent="0.25">
      <c r="A48" s="18"/>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row>
    <row r="49" spans="1:29" x14ac:dyDescent="0.25">
      <c r="A49" s="18"/>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row>
    <row r="50" spans="1:29" x14ac:dyDescent="0.25">
      <c r="A50" s="18"/>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row>
    <row r="51" spans="1:29" x14ac:dyDescent="0.25">
      <c r="A51" s="18"/>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row>
    <row r="52" spans="1:29" x14ac:dyDescent="0.25">
      <c r="A52" s="18"/>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row>
    <row r="53" spans="1:29" x14ac:dyDescent="0.25">
      <c r="A53" s="18"/>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row>
    <row r="54" spans="1:29" x14ac:dyDescent="0.25">
      <c r="A54" s="18"/>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row>
    <row r="55" spans="1:29" x14ac:dyDescent="0.25">
      <c r="A55" s="18"/>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row>
    <row r="56" spans="1:29" x14ac:dyDescent="0.25">
      <c r="A56" s="18"/>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row>
    <row r="57" spans="1:29" x14ac:dyDescent="0.25">
      <c r="A57" s="18"/>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row>
    <row r="58" spans="1:29" x14ac:dyDescent="0.25">
      <c r="A58" s="18"/>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row>
    <row r="59" spans="1:29" x14ac:dyDescent="0.25">
      <c r="A59" s="18"/>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row>
    <row r="60" spans="1:29" x14ac:dyDescent="0.25">
      <c r="A60" s="18"/>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row>
    <row r="61" spans="1:29" x14ac:dyDescent="0.25">
      <c r="A61" s="18"/>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row>
    <row r="62" spans="1:29" x14ac:dyDescent="0.25">
      <c r="A62" s="18"/>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row>
    <row r="63" spans="1:29" x14ac:dyDescent="0.25">
      <c r="A63" s="18"/>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row>
    <row r="64" spans="1:29" x14ac:dyDescent="0.25">
      <c r="A64" s="18"/>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row>
    <row r="65" spans="1:29" x14ac:dyDescent="0.25">
      <c r="A65" s="18"/>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row>
    <row r="66" spans="1:29" x14ac:dyDescent="0.25">
      <c r="A66" s="18"/>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row>
    <row r="67" spans="1:29" x14ac:dyDescent="0.25">
      <c r="A67" s="18"/>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row>
    <row r="68" spans="1:29" x14ac:dyDescent="0.25">
      <c r="A68" s="18"/>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row>
    <row r="69" spans="1:29" x14ac:dyDescent="0.25">
      <c r="A69" s="18"/>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D8CCE-6D40-4CB2-A6AD-F02B633B30AA}">
  <sheetPr>
    <tabColor theme="5" tint="0.79998168889431442"/>
  </sheetPr>
  <dimension ref="A1:AM34"/>
  <sheetViews>
    <sheetView topLeftCell="Z1" zoomScaleNormal="100" workbookViewId="0">
      <selection activeCell="E3" sqref="A3:XFD3"/>
    </sheetView>
  </sheetViews>
  <sheetFormatPr defaultColWidth="8.7109375" defaultRowHeight="15" x14ac:dyDescent="0.25"/>
  <cols>
    <col min="1" max="1" width="4.85546875" style="1" customWidth="1"/>
    <col min="2" max="2" width="6.5703125" style="1" customWidth="1"/>
    <col min="3" max="3" width="18.28515625" style="1" customWidth="1"/>
    <col min="4" max="4" width="16.5703125" style="1" customWidth="1"/>
    <col min="5" max="5" width="14.7109375" style="1" customWidth="1"/>
    <col min="6" max="8" width="17.85546875" style="1" customWidth="1"/>
    <col min="9" max="9" width="8.5703125" style="1" customWidth="1"/>
    <col min="10" max="10" width="9.140625" style="1" customWidth="1"/>
    <col min="11" max="11" width="9.7109375" style="1" customWidth="1"/>
    <col min="12" max="16" width="11.85546875" style="1" customWidth="1"/>
    <col min="17" max="17" width="10.5703125" style="1" customWidth="1"/>
    <col min="18" max="19" width="12" style="1" customWidth="1"/>
    <col min="20" max="21" width="10" style="1" customWidth="1"/>
    <col min="22" max="25" width="10.42578125" style="1" customWidth="1"/>
    <col min="26" max="28" width="12.140625" style="1" customWidth="1"/>
    <col min="29" max="32" width="13.5703125" style="1" customWidth="1"/>
    <col min="33" max="33" width="11.42578125" style="1" customWidth="1"/>
    <col min="34" max="34" width="14.140625" style="1" customWidth="1"/>
    <col min="35" max="35" width="12.140625" style="1" customWidth="1"/>
    <col min="36" max="36" width="13.28515625" style="1" customWidth="1"/>
    <col min="37" max="37" width="11.5703125" style="1" customWidth="1"/>
    <col min="38" max="39" width="13.140625" style="1" customWidth="1"/>
    <col min="40" max="16384" width="8.7109375" style="1"/>
  </cols>
  <sheetData>
    <row r="1" spans="1:39" x14ac:dyDescent="0.25">
      <c r="T1" s="103" t="s">
        <v>273</v>
      </c>
      <c r="U1" s="106">
        <v>73500</v>
      </c>
      <c r="AI1" s="76"/>
    </row>
    <row r="2" spans="1:39" x14ac:dyDescent="0.25">
      <c r="U2" s="106">
        <f>AVERAGE(U4:U34)/5</f>
        <v>73571.614322580659</v>
      </c>
      <c r="AI2" s="76"/>
    </row>
    <row r="3" spans="1:39" s="97" customFormat="1" ht="90" x14ac:dyDescent="0.25">
      <c r="A3" s="353"/>
      <c r="B3" s="353" t="s">
        <v>16</v>
      </c>
      <c r="C3" s="353" t="s">
        <v>0</v>
      </c>
      <c r="D3" s="353" t="s">
        <v>17</v>
      </c>
      <c r="E3" s="353" t="s">
        <v>418</v>
      </c>
      <c r="F3" s="353" t="s">
        <v>432</v>
      </c>
      <c r="G3" s="353" t="s">
        <v>433</v>
      </c>
      <c r="H3" s="353" t="s">
        <v>434</v>
      </c>
      <c r="I3" s="353" t="s">
        <v>429</v>
      </c>
      <c r="J3" s="353" t="s">
        <v>430</v>
      </c>
      <c r="K3" s="353" t="s">
        <v>431</v>
      </c>
      <c r="L3" s="353" t="s">
        <v>419</v>
      </c>
      <c r="M3" s="353" t="s">
        <v>420</v>
      </c>
      <c r="N3" s="353" t="s">
        <v>422</v>
      </c>
      <c r="O3" s="353" t="s">
        <v>421</v>
      </c>
      <c r="P3" s="353" t="s">
        <v>423</v>
      </c>
      <c r="Q3" s="353" t="s">
        <v>424</v>
      </c>
      <c r="R3" s="353" t="s">
        <v>425</v>
      </c>
      <c r="S3" s="353" t="s">
        <v>18</v>
      </c>
      <c r="T3" s="353" t="s">
        <v>435</v>
      </c>
      <c r="U3" s="353" t="s">
        <v>436</v>
      </c>
      <c r="V3" s="353" t="s">
        <v>426</v>
      </c>
      <c r="W3" s="353" t="s">
        <v>427</v>
      </c>
      <c r="X3" s="353" t="s">
        <v>437</v>
      </c>
      <c r="Y3" s="353" t="s">
        <v>428</v>
      </c>
      <c r="Z3" s="353" t="s">
        <v>69</v>
      </c>
      <c r="AA3" s="353" t="s">
        <v>438</v>
      </c>
      <c r="AB3" s="353" t="s">
        <v>439</v>
      </c>
      <c r="AC3" s="353" t="s">
        <v>70</v>
      </c>
      <c r="AD3" s="353" t="s">
        <v>71</v>
      </c>
      <c r="AE3" s="353" t="s">
        <v>440</v>
      </c>
      <c r="AF3" s="353" t="s">
        <v>441</v>
      </c>
      <c r="AG3" s="353" t="s">
        <v>442</v>
      </c>
      <c r="AH3" s="353" t="s">
        <v>443</v>
      </c>
      <c r="AI3" s="353" t="s">
        <v>444</v>
      </c>
      <c r="AJ3" s="353" t="s">
        <v>445</v>
      </c>
      <c r="AK3" s="353" t="s">
        <v>446</v>
      </c>
      <c r="AL3" s="353" t="s">
        <v>448</v>
      </c>
      <c r="AM3" s="353" t="s">
        <v>447</v>
      </c>
    </row>
    <row r="4" spans="1:39" ht="16.5" customHeight="1" x14ac:dyDescent="0.25">
      <c r="A4" s="18"/>
      <c r="B4" s="24">
        <v>0</v>
      </c>
      <c r="C4" s="24">
        <v>0</v>
      </c>
      <c r="D4" s="24">
        <v>187.43</v>
      </c>
      <c r="E4" s="24">
        <v>149.65</v>
      </c>
      <c r="F4" s="24">
        <v>11.55</v>
      </c>
      <c r="G4" s="24">
        <v>8.48</v>
      </c>
      <c r="H4" s="24">
        <v>0.71</v>
      </c>
      <c r="I4" s="24">
        <v>0.25</v>
      </c>
      <c r="J4" s="24">
        <v>0</v>
      </c>
      <c r="K4" s="24">
        <v>0</v>
      </c>
      <c r="L4" s="24">
        <v>20.74</v>
      </c>
      <c r="M4" s="24">
        <v>94.69</v>
      </c>
      <c r="N4" s="24"/>
      <c r="O4" s="24"/>
      <c r="P4" s="24">
        <v>133.03</v>
      </c>
      <c r="Q4" s="24">
        <v>24.56</v>
      </c>
      <c r="R4" s="24">
        <v>23.36</v>
      </c>
      <c r="S4" s="24">
        <v>3674.07</v>
      </c>
      <c r="T4" s="24">
        <v>51.68</v>
      </c>
      <c r="U4" s="24">
        <v>367972.21</v>
      </c>
      <c r="V4" s="24">
        <v>1.26</v>
      </c>
      <c r="W4" s="24">
        <v>0.22</v>
      </c>
      <c r="X4" s="24">
        <v>0.02</v>
      </c>
      <c r="Y4" s="24">
        <v>0.01</v>
      </c>
      <c r="Z4" s="24">
        <v>75.58</v>
      </c>
      <c r="AA4" s="24">
        <v>4034164.08</v>
      </c>
      <c r="AB4" s="24">
        <v>72913151.849999994</v>
      </c>
      <c r="AC4" s="24">
        <v>80080.649999999994</v>
      </c>
      <c r="AD4" s="24"/>
      <c r="AE4" s="24">
        <v>50456.93</v>
      </c>
      <c r="AF4" s="24">
        <v>1.34</v>
      </c>
      <c r="AG4" s="24">
        <v>2.64</v>
      </c>
      <c r="AH4" s="24">
        <v>0.83</v>
      </c>
      <c r="AI4" s="24">
        <v>59184.25</v>
      </c>
      <c r="AJ4" s="24"/>
      <c r="AK4" s="24"/>
      <c r="AL4" s="24"/>
      <c r="AM4" s="24">
        <v>36502813.630000003</v>
      </c>
    </row>
    <row r="5" spans="1:39" x14ac:dyDescent="0.25">
      <c r="A5" s="18"/>
      <c r="B5" s="24">
        <v>1</v>
      </c>
      <c r="C5" s="24">
        <v>5</v>
      </c>
      <c r="D5" s="24">
        <v>188.18</v>
      </c>
      <c r="E5" s="24">
        <v>153.82</v>
      </c>
      <c r="F5" s="24">
        <v>13.35</v>
      </c>
      <c r="G5" s="24">
        <v>8.64</v>
      </c>
      <c r="H5" s="24">
        <v>0.76</v>
      </c>
      <c r="I5" s="24">
        <v>0.4</v>
      </c>
      <c r="J5" s="24">
        <v>0</v>
      </c>
      <c r="K5" s="24">
        <v>0</v>
      </c>
      <c r="L5" s="24">
        <v>22.74</v>
      </c>
      <c r="M5" s="24">
        <v>82.54</v>
      </c>
      <c r="N5" s="24">
        <v>6.39</v>
      </c>
      <c r="O5" s="24">
        <v>5.85</v>
      </c>
      <c r="P5" s="24">
        <v>132.65</v>
      </c>
      <c r="Q5" s="24">
        <v>27.15</v>
      </c>
      <c r="R5" s="24">
        <v>26.19</v>
      </c>
      <c r="S5" s="24">
        <v>4697.37</v>
      </c>
      <c r="T5" s="24">
        <v>52.45</v>
      </c>
      <c r="U5" s="24">
        <v>367944.89</v>
      </c>
      <c r="V5" s="24">
        <v>1.41</v>
      </c>
      <c r="W5" s="24">
        <v>0.36</v>
      </c>
      <c r="X5" s="24">
        <v>0.03</v>
      </c>
      <c r="Y5" s="24">
        <v>0.01</v>
      </c>
      <c r="Z5" s="24">
        <v>77.47</v>
      </c>
      <c r="AA5" s="24">
        <v>5065345.0199999996</v>
      </c>
      <c r="AB5" s="24">
        <v>74430118.540000007</v>
      </c>
      <c r="AC5" s="24">
        <v>63982.8</v>
      </c>
      <c r="AD5" s="24"/>
      <c r="AE5" s="24">
        <v>37258.089999999997</v>
      </c>
      <c r="AF5" s="24">
        <v>1.61</v>
      </c>
      <c r="AG5" s="24">
        <v>2.89</v>
      </c>
      <c r="AH5" s="24">
        <v>1.27</v>
      </c>
      <c r="AI5" s="24">
        <v>93743.9</v>
      </c>
      <c r="AJ5" s="24"/>
      <c r="AK5" s="24">
        <v>8284682.4500000002</v>
      </c>
      <c r="AL5" s="24">
        <v>8698552.0700000003</v>
      </c>
      <c r="AM5" s="24">
        <v>40352277.350000001</v>
      </c>
    </row>
    <row r="6" spans="1:39" x14ac:dyDescent="0.25">
      <c r="A6" s="18"/>
      <c r="B6" s="24">
        <v>2</v>
      </c>
      <c r="C6" s="24">
        <v>10</v>
      </c>
      <c r="D6" s="24">
        <v>188.58</v>
      </c>
      <c r="E6" s="24">
        <v>156.18</v>
      </c>
      <c r="F6" s="24">
        <v>12.47</v>
      </c>
      <c r="G6" s="24">
        <v>9.75</v>
      </c>
      <c r="H6" s="24">
        <v>0.8</v>
      </c>
      <c r="I6" s="24">
        <v>0.32</v>
      </c>
      <c r="J6" s="24">
        <v>0</v>
      </c>
      <c r="K6" s="24">
        <v>0</v>
      </c>
      <c r="L6" s="24">
        <v>23.02</v>
      </c>
      <c r="M6" s="24">
        <v>82.41</v>
      </c>
      <c r="N6" s="24">
        <v>6.45</v>
      </c>
      <c r="O6" s="24">
        <v>5.9</v>
      </c>
      <c r="P6" s="24">
        <v>132.55000000000001</v>
      </c>
      <c r="Q6" s="24">
        <v>27.27</v>
      </c>
      <c r="R6" s="24">
        <v>26.55</v>
      </c>
      <c r="S6" s="24">
        <v>4557.3500000000004</v>
      </c>
      <c r="T6" s="24">
        <v>51.65</v>
      </c>
      <c r="U6" s="24">
        <v>367668.77</v>
      </c>
      <c r="V6" s="24">
        <v>1.54</v>
      </c>
      <c r="W6" s="24">
        <v>0.28999999999999998</v>
      </c>
      <c r="X6" s="24">
        <v>0.03</v>
      </c>
      <c r="Y6" s="24">
        <v>0.01</v>
      </c>
      <c r="Z6" s="24">
        <v>78.38</v>
      </c>
      <c r="AA6" s="24">
        <v>6221474.9699999997</v>
      </c>
      <c r="AB6" s="24">
        <v>73641598.75</v>
      </c>
      <c r="AC6" s="24">
        <v>70330.03</v>
      </c>
      <c r="AD6" s="24"/>
      <c r="AE6" s="24">
        <v>37241.82</v>
      </c>
      <c r="AF6" s="24">
        <v>1.57</v>
      </c>
      <c r="AG6" s="24">
        <v>2.96</v>
      </c>
      <c r="AH6" s="24">
        <v>1.23</v>
      </c>
      <c r="AI6" s="24">
        <v>98709.36</v>
      </c>
      <c r="AJ6" s="24"/>
      <c r="AK6" s="24">
        <v>8360500.6900000004</v>
      </c>
      <c r="AL6" s="24">
        <v>8764704.3000000007</v>
      </c>
      <c r="AM6" s="24">
        <v>40529774.240000002</v>
      </c>
    </row>
    <row r="7" spans="1:39" x14ac:dyDescent="0.25">
      <c r="A7" s="18"/>
      <c r="B7" s="24">
        <v>3</v>
      </c>
      <c r="C7" s="24">
        <v>15</v>
      </c>
      <c r="D7" s="24">
        <v>188.7</v>
      </c>
      <c r="E7" s="24">
        <v>157.34</v>
      </c>
      <c r="F7" s="24">
        <v>11.73</v>
      </c>
      <c r="G7" s="24">
        <v>9.6999999999999993</v>
      </c>
      <c r="H7" s="24">
        <v>0.78</v>
      </c>
      <c r="I7" s="24">
        <v>0.33</v>
      </c>
      <c r="J7" s="24">
        <v>0</v>
      </c>
      <c r="K7" s="24">
        <v>0</v>
      </c>
      <c r="L7" s="24">
        <v>22.2</v>
      </c>
      <c r="M7" s="24">
        <v>79.38</v>
      </c>
      <c r="N7" s="24">
        <v>6.26</v>
      </c>
      <c r="O7" s="24">
        <v>5.68</v>
      </c>
      <c r="P7" s="24">
        <v>132.66</v>
      </c>
      <c r="Q7" s="24">
        <v>26.79</v>
      </c>
      <c r="R7" s="24">
        <v>25.63</v>
      </c>
      <c r="S7" s="24">
        <v>4202.4399999999996</v>
      </c>
      <c r="T7" s="24">
        <v>50.57</v>
      </c>
      <c r="U7" s="24">
        <v>367713.66</v>
      </c>
      <c r="V7" s="24">
        <v>1.66</v>
      </c>
      <c r="W7" s="24">
        <v>0.28999999999999998</v>
      </c>
      <c r="X7" s="24">
        <v>0.03</v>
      </c>
      <c r="Y7" s="24">
        <v>0.01</v>
      </c>
      <c r="Z7" s="24">
        <v>79.05</v>
      </c>
      <c r="AA7" s="24">
        <v>7202858.1799999997</v>
      </c>
      <c r="AB7" s="24">
        <v>73054754.599999994</v>
      </c>
      <c r="AC7" s="24">
        <v>67932.899999999994</v>
      </c>
      <c r="AD7" s="24"/>
      <c r="AE7" s="24">
        <v>35807.01</v>
      </c>
      <c r="AF7" s="24">
        <v>1.41</v>
      </c>
      <c r="AG7" s="24">
        <v>2.73</v>
      </c>
      <c r="AH7" s="24">
        <v>1.1200000000000001</v>
      </c>
      <c r="AI7" s="24">
        <v>94421.22</v>
      </c>
      <c r="AJ7" s="24"/>
      <c r="AK7" s="24">
        <v>8054166.25</v>
      </c>
      <c r="AL7" s="24">
        <v>8442927.8599999994</v>
      </c>
      <c r="AM7" s="24">
        <v>39815104.869999997</v>
      </c>
    </row>
    <row r="8" spans="1:39" x14ac:dyDescent="0.25">
      <c r="A8" s="18"/>
      <c r="B8" s="24">
        <v>4</v>
      </c>
      <c r="C8" s="24">
        <v>20</v>
      </c>
      <c r="D8" s="24">
        <v>189</v>
      </c>
      <c r="E8" s="24">
        <v>158.86000000000001</v>
      </c>
      <c r="F8" s="24">
        <v>11.55</v>
      </c>
      <c r="G8" s="24">
        <v>10.039999999999999</v>
      </c>
      <c r="H8" s="24">
        <v>0.79</v>
      </c>
      <c r="I8" s="24">
        <v>0.26</v>
      </c>
      <c r="J8" s="24">
        <v>0</v>
      </c>
      <c r="K8" s="24">
        <v>0</v>
      </c>
      <c r="L8" s="24">
        <v>22.38</v>
      </c>
      <c r="M8" s="24">
        <v>72.05</v>
      </c>
      <c r="N8" s="24">
        <v>6.24</v>
      </c>
      <c r="O8" s="24">
        <v>5.65</v>
      </c>
      <c r="P8" s="24">
        <v>132.65</v>
      </c>
      <c r="Q8" s="24">
        <v>26.68</v>
      </c>
      <c r="R8" s="24">
        <v>25.82</v>
      </c>
      <c r="S8" s="24">
        <v>4409</v>
      </c>
      <c r="T8" s="24">
        <v>49.93</v>
      </c>
      <c r="U8" s="24">
        <v>367730.46</v>
      </c>
      <c r="V8" s="24">
        <v>1.78</v>
      </c>
      <c r="W8" s="24">
        <v>0.23</v>
      </c>
      <c r="X8" s="24">
        <v>0.02</v>
      </c>
      <c r="Y8" s="24">
        <v>0.01</v>
      </c>
      <c r="Z8" s="24">
        <v>79.87</v>
      </c>
      <c r="AA8" s="24">
        <v>6710714.2599999998</v>
      </c>
      <c r="AB8" s="24">
        <v>73552342.909999996</v>
      </c>
      <c r="AC8" s="24">
        <v>59323.45</v>
      </c>
      <c r="AD8" s="24"/>
      <c r="AE8" s="24">
        <v>29807.119999999999</v>
      </c>
      <c r="AF8" s="24">
        <v>1.26</v>
      </c>
      <c r="AG8" s="24">
        <v>2.5499999999999998</v>
      </c>
      <c r="AH8" s="24">
        <v>0.97</v>
      </c>
      <c r="AI8" s="24">
        <v>81524.399999999994</v>
      </c>
      <c r="AJ8" s="24"/>
      <c r="AK8" s="24">
        <v>8024672.0899999999</v>
      </c>
      <c r="AL8" s="24">
        <v>8398442.3200000003</v>
      </c>
      <c r="AM8" s="24">
        <v>39646333.700000003</v>
      </c>
    </row>
    <row r="9" spans="1:39" x14ac:dyDescent="0.25">
      <c r="A9" s="18"/>
      <c r="B9" s="24">
        <v>5</v>
      </c>
      <c r="C9" s="24">
        <v>25</v>
      </c>
      <c r="D9" s="24">
        <v>189.8</v>
      </c>
      <c r="E9" s="24">
        <v>160.87</v>
      </c>
      <c r="F9" s="24">
        <v>11.78</v>
      </c>
      <c r="G9" s="24">
        <v>10.26</v>
      </c>
      <c r="H9" s="24">
        <v>0.81</v>
      </c>
      <c r="I9" s="24">
        <v>0.28999999999999998</v>
      </c>
      <c r="J9" s="24">
        <v>0</v>
      </c>
      <c r="K9" s="24">
        <v>0</v>
      </c>
      <c r="L9" s="24">
        <v>22.85</v>
      </c>
      <c r="M9" s="24">
        <v>72.36</v>
      </c>
      <c r="N9" s="24">
        <v>6.32</v>
      </c>
      <c r="O9" s="24">
        <v>5.72</v>
      </c>
      <c r="P9" s="24">
        <v>132.66999999999999</v>
      </c>
      <c r="Q9" s="24">
        <v>27</v>
      </c>
      <c r="R9" s="24">
        <v>26.24</v>
      </c>
      <c r="S9" s="24">
        <v>4661.47</v>
      </c>
      <c r="T9" s="24">
        <v>50.54</v>
      </c>
      <c r="U9" s="24">
        <v>367850.26</v>
      </c>
      <c r="V9" s="24">
        <v>1.88</v>
      </c>
      <c r="W9" s="24">
        <v>0.25</v>
      </c>
      <c r="X9" s="24">
        <v>0.03</v>
      </c>
      <c r="Y9" s="24">
        <v>0.01</v>
      </c>
      <c r="Z9" s="24">
        <v>81.02</v>
      </c>
      <c r="AA9" s="24">
        <v>5481972.3300000001</v>
      </c>
      <c r="AB9" s="24">
        <v>75387269.950000003</v>
      </c>
      <c r="AC9" s="24">
        <v>57116.2</v>
      </c>
      <c r="AD9" s="24"/>
      <c r="AE9" s="24">
        <v>39014.629999999997</v>
      </c>
      <c r="AF9" s="24">
        <v>1.19</v>
      </c>
      <c r="AG9" s="24">
        <v>2.52</v>
      </c>
      <c r="AH9" s="24">
        <v>0.88</v>
      </c>
      <c r="AI9" s="24">
        <v>88386.2</v>
      </c>
      <c r="AJ9" s="24"/>
      <c r="AK9" s="24">
        <v>8146518.9100000001</v>
      </c>
      <c r="AL9" s="24">
        <v>8506401.9800000004</v>
      </c>
      <c r="AM9" s="24">
        <v>40119849.770000003</v>
      </c>
    </row>
    <row r="10" spans="1:39" x14ac:dyDescent="0.25">
      <c r="A10" s="18"/>
      <c r="B10" s="24">
        <v>6</v>
      </c>
      <c r="C10" s="24">
        <v>30</v>
      </c>
      <c r="D10" s="24">
        <v>190.7</v>
      </c>
      <c r="E10" s="24">
        <v>162.9</v>
      </c>
      <c r="F10" s="24">
        <v>12.54</v>
      </c>
      <c r="G10" s="24">
        <v>9.99</v>
      </c>
      <c r="H10" s="24">
        <v>0.81</v>
      </c>
      <c r="I10" s="24">
        <v>0.23</v>
      </c>
      <c r="J10" s="24">
        <v>0</v>
      </c>
      <c r="K10" s="24">
        <v>0</v>
      </c>
      <c r="L10" s="24">
        <v>23.34</v>
      </c>
      <c r="M10" s="24">
        <v>68.86</v>
      </c>
      <c r="N10" s="24">
        <v>6.4</v>
      </c>
      <c r="O10" s="24">
        <v>5.8</v>
      </c>
      <c r="P10" s="24">
        <v>132.72</v>
      </c>
      <c r="Q10" s="24">
        <v>27.36</v>
      </c>
      <c r="R10" s="24">
        <v>26.76</v>
      </c>
      <c r="S10" s="24">
        <v>5063.8</v>
      </c>
      <c r="T10" s="24">
        <v>50.78</v>
      </c>
      <c r="U10" s="24">
        <v>368025.77</v>
      </c>
      <c r="V10" s="24">
        <v>1.97</v>
      </c>
      <c r="W10" s="24">
        <v>0.2</v>
      </c>
      <c r="X10" s="24">
        <v>0.02</v>
      </c>
      <c r="Y10" s="24">
        <v>0.01</v>
      </c>
      <c r="Z10" s="24">
        <v>82.53</v>
      </c>
      <c r="AA10" s="24">
        <v>4185810.34</v>
      </c>
      <c r="AB10" s="24">
        <v>78481199.079999998</v>
      </c>
      <c r="AC10" s="24">
        <v>51569.72</v>
      </c>
      <c r="AD10" s="24"/>
      <c r="AE10" s="24">
        <v>32687.65</v>
      </c>
      <c r="AF10" s="24">
        <v>1.1399999999999999</v>
      </c>
      <c r="AG10" s="24">
        <v>2.35</v>
      </c>
      <c r="AH10" s="24">
        <v>0.93</v>
      </c>
      <c r="AI10" s="24">
        <v>78054.83</v>
      </c>
      <c r="AJ10" s="24"/>
      <c r="AK10" s="24">
        <v>8266373.0899999999</v>
      </c>
      <c r="AL10" s="24">
        <v>8612328.9600000009</v>
      </c>
      <c r="AM10" s="24">
        <v>40657887.369999997</v>
      </c>
    </row>
    <row r="11" spans="1:39" x14ac:dyDescent="0.25">
      <c r="A11" s="18"/>
      <c r="B11" s="24">
        <v>7</v>
      </c>
      <c r="C11" s="24">
        <v>35</v>
      </c>
      <c r="D11" s="24">
        <v>191.68</v>
      </c>
      <c r="E11" s="24">
        <v>164.98</v>
      </c>
      <c r="F11" s="24">
        <v>12.46</v>
      </c>
      <c r="G11" s="24">
        <v>10.45</v>
      </c>
      <c r="H11" s="24">
        <v>0.83</v>
      </c>
      <c r="I11" s="24">
        <v>0.3</v>
      </c>
      <c r="J11" s="24">
        <v>0</v>
      </c>
      <c r="K11" s="24">
        <v>0</v>
      </c>
      <c r="L11" s="24">
        <v>23.74</v>
      </c>
      <c r="M11" s="24">
        <v>68.959999999999994</v>
      </c>
      <c r="N11" s="24">
        <v>6.49</v>
      </c>
      <c r="O11" s="24">
        <v>5.88</v>
      </c>
      <c r="P11" s="24">
        <v>132.78</v>
      </c>
      <c r="Q11" s="24">
        <v>27.82</v>
      </c>
      <c r="R11" s="24">
        <v>27.26</v>
      </c>
      <c r="S11" s="24">
        <v>5091.58</v>
      </c>
      <c r="T11" s="24">
        <v>51.73</v>
      </c>
      <c r="U11" s="24">
        <v>367678.89</v>
      </c>
      <c r="V11" s="24">
        <v>2.0499999999999998</v>
      </c>
      <c r="W11" s="24">
        <v>0.27</v>
      </c>
      <c r="X11" s="24">
        <v>0.03</v>
      </c>
      <c r="Y11" s="24">
        <v>0.01</v>
      </c>
      <c r="Z11" s="24">
        <v>84.32</v>
      </c>
      <c r="AA11" s="24">
        <v>3210415.59</v>
      </c>
      <c r="AB11" s="24">
        <v>81215610.620000005</v>
      </c>
      <c r="AC11" s="24">
        <v>48846.14</v>
      </c>
      <c r="AD11" s="24"/>
      <c r="AE11" s="24">
        <v>28666.91</v>
      </c>
      <c r="AF11" s="24">
        <v>1.1399999999999999</v>
      </c>
      <c r="AG11" s="24">
        <v>2.36</v>
      </c>
      <c r="AH11" s="24">
        <v>0.87</v>
      </c>
      <c r="AI11" s="24">
        <v>71723.27</v>
      </c>
      <c r="AJ11" s="24"/>
      <c r="AK11" s="24">
        <v>8401624.3699999992</v>
      </c>
      <c r="AL11" s="24">
        <v>8731840.5999999996</v>
      </c>
      <c r="AM11" s="24">
        <v>41346976.609999999</v>
      </c>
    </row>
    <row r="12" spans="1:39" x14ac:dyDescent="0.25">
      <c r="A12" s="18"/>
      <c r="B12" s="24">
        <v>8</v>
      </c>
      <c r="C12" s="24">
        <v>40</v>
      </c>
      <c r="D12" s="24">
        <v>192.68</v>
      </c>
      <c r="E12" s="24">
        <v>167.09</v>
      </c>
      <c r="F12" s="24">
        <v>12.07</v>
      </c>
      <c r="G12" s="24">
        <v>11.12</v>
      </c>
      <c r="H12" s="24">
        <v>0.86</v>
      </c>
      <c r="I12" s="24">
        <v>0.39</v>
      </c>
      <c r="J12" s="24">
        <v>0</v>
      </c>
      <c r="K12" s="24">
        <v>0</v>
      </c>
      <c r="L12" s="24">
        <v>24.05</v>
      </c>
      <c r="M12" s="24">
        <v>71.28</v>
      </c>
      <c r="N12" s="24">
        <v>6.58</v>
      </c>
      <c r="O12" s="24">
        <v>5.98</v>
      </c>
      <c r="P12" s="24">
        <v>132.83000000000001</v>
      </c>
      <c r="Q12" s="24">
        <v>28.24</v>
      </c>
      <c r="R12" s="24">
        <v>27.71</v>
      </c>
      <c r="S12" s="24">
        <v>4973.1000000000004</v>
      </c>
      <c r="T12" s="24">
        <v>53.03</v>
      </c>
      <c r="U12" s="24">
        <v>368038.48</v>
      </c>
      <c r="V12" s="24">
        <v>2.11</v>
      </c>
      <c r="W12" s="24">
        <v>0.34</v>
      </c>
      <c r="X12" s="24">
        <v>0.04</v>
      </c>
      <c r="Y12" s="24">
        <v>0.01</v>
      </c>
      <c r="Z12" s="24">
        <v>86.2</v>
      </c>
      <c r="AA12" s="24">
        <v>1667647.56</v>
      </c>
      <c r="AB12" s="24">
        <v>84413750.579999998</v>
      </c>
      <c r="AC12" s="24">
        <v>62209.81</v>
      </c>
      <c r="AD12" s="24"/>
      <c r="AE12" s="24">
        <v>22201.05</v>
      </c>
      <c r="AF12" s="24">
        <v>1.38</v>
      </c>
      <c r="AG12" s="24">
        <v>2.6</v>
      </c>
      <c r="AH12" s="24">
        <v>1.1000000000000001</v>
      </c>
      <c r="AI12" s="24">
        <v>77589.3</v>
      </c>
      <c r="AJ12" s="24"/>
      <c r="AK12" s="24">
        <v>8567642.5399999991</v>
      </c>
      <c r="AL12" s="24">
        <v>8882573.2699999996</v>
      </c>
      <c r="AM12" s="24">
        <v>41972529.439999998</v>
      </c>
    </row>
    <row r="13" spans="1:39" x14ac:dyDescent="0.25">
      <c r="A13" s="18"/>
      <c r="B13" s="24">
        <v>9</v>
      </c>
      <c r="C13" s="24">
        <v>45</v>
      </c>
      <c r="D13" s="24">
        <v>193.63</v>
      </c>
      <c r="E13" s="24">
        <v>169.39</v>
      </c>
      <c r="F13" s="24">
        <v>12.91</v>
      </c>
      <c r="G13" s="24">
        <v>10.81</v>
      </c>
      <c r="H13" s="24">
        <v>0.86</v>
      </c>
      <c r="I13" s="24">
        <v>0.37</v>
      </c>
      <c r="J13" s="24">
        <v>0</v>
      </c>
      <c r="K13" s="24">
        <v>0</v>
      </c>
      <c r="L13" s="24">
        <v>24.59</v>
      </c>
      <c r="M13" s="24">
        <v>71.489999999999995</v>
      </c>
      <c r="N13" s="24">
        <v>6.7</v>
      </c>
      <c r="O13" s="24">
        <v>6.1</v>
      </c>
      <c r="P13" s="24">
        <v>133.03</v>
      </c>
      <c r="Q13" s="24">
        <v>28.85</v>
      </c>
      <c r="R13" s="24">
        <v>28.29</v>
      </c>
      <c r="S13" s="24">
        <v>5189.41</v>
      </c>
      <c r="T13" s="24">
        <v>53.89</v>
      </c>
      <c r="U13" s="24">
        <v>368020.84</v>
      </c>
      <c r="V13" s="24">
        <v>2.15</v>
      </c>
      <c r="W13" s="24">
        <v>0.32</v>
      </c>
      <c r="X13" s="24">
        <v>0.04</v>
      </c>
      <c r="Y13" s="24">
        <v>0.01</v>
      </c>
      <c r="Z13" s="24">
        <v>90.17</v>
      </c>
      <c r="AA13" s="24">
        <v>1160348.83</v>
      </c>
      <c r="AB13" s="24">
        <v>85453377.159999996</v>
      </c>
      <c r="AC13" s="24">
        <v>51344.85</v>
      </c>
      <c r="AD13" s="24"/>
      <c r="AE13" s="24">
        <v>25095.65</v>
      </c>
      <c r="AF13" s="24">
        <v>1.34</v>
      </c>
      <c r="AG13" s="24">
        <v>2.5499999999999998</v>
      </c>
      <c r="AH13" s="24">
        <v>0.96</v>
      </c>
      <c r="AI13" s="24">
        <v>69198.45</v>
      </c>
      <c r="AJ13" s="24"/>
      <c r="AK13" s="24">
        <v>8762223.5199999996</v>
      </c>
      <c r="AL13" s="24">
        <v>9062419.5399999991</v>
      </c>
      <c r="AM13" s="24">
        <v>42876302.740000002</v>
      </c>
    </row>
    <row r="14" spans="1:39" x14ac:dyDescent="0.25">
      <c r="A14" s="18"/>
      <c r="B14" s="24">
        <v>10</v>
      </c>
      <c r="C14" s="24">
        <v>50</v>
      </c>
      <c r="D14" s="24">
        <v>194.66</v>
      </c>
      <c r="E14" s="24">
        <v>171.65</v>
      </c>
      <c r="F14" s="24">
        <v>11.82</v>
      </c>
      <c r="G14" s="24">
        <v>11.96</v>
      </c>
      <c r="H14" s="24">
        <v>0.9</v>
      </c>
      <c r="I14" s="24">
        <v>0.32</v>
      </c>
      <c r="J14" s="24">
        <v>0</v>
      </c>
      <c r="K14" s="24">
        <v>0</v>
      </c>
      <c r="L14" s="24">
        <v>24.68</v>
      </c>
      <c r="M14" s="24">
        <v>76.069999999999993</v>
      </c>
      <c r="N14" s="24">
        <v>6.81</v>
      </c>
      <c r="O14" s="24">
        <v>6.21</v>
      </c>
      <c r="P14" s="24">
        <v>133.22999999999999</v>
      </c>
      <c r="Q14" s="24">
        <v>29.2</v>
      </c>
      <c r="R14" s="24">
        <v>28.66</v>
      </c>
      <c r="S14" s="24">
        <v>4717.5</v>
      </c>
      <c r="T14" s="24">
        <v>55.13</v>
      </c>
      <c r="U14" s="24">
        <v>368317.22</v>
      </c>
      <c r="V14" s="24">
        <v>2.19</v>
      </c>
      <c r="W14" s="24">
        <v>0.28000000000000003</v>
      </c>
      <c r="X14" s="24">
        <v>0.03</v>
      </c>
      <c r="Y14" s="24">
        <v>0.01</v>
      </c>
      <c r="Z14" s="24">
        <v>92.73</v>
      </c>
      <c r="AA14" s="24">
        <v>1085359.96</v>
      </c>
      <c r="AB14" s="24">
        <v>86984216.700000003</v>
      </c>
      <c r="AC14" s="24">
        <v>49708.61</v>
      </c>
      <c r="AD14" s="24"/>
      <c r="AE14" s="24">
        <v>28580.82</v>
      </c>
      <c r="AF14" s="24">
        <v>1.1399999999999999</v>
      </c>
      <c r="AG14" s="24">
        <v>2.61</v>
      </c>
      <c r="AH14" s="24">
        <v>0.68</v>
      </c>
      <c r="AI14" s="24">
        <v>71080.27</v>
      </c>
      <c r="AJ14" s="24"/>
      <c r="AK14" s="24">
        <v>8944282.8300000001</v>
      </c>
      <c r="AL14" s="24">
        <v>9229039</v>
      </c>
      <c r="AM14" s="24">
        <v>43398793.210000001</v>
      </c>
    </row>
    <row r="15" spans="1:39" x14ac:dyDescent="0.25">
      <c r="A15" s="18"/>
      <c r="B15" s="24">
        <v>11</v>
      </c>
      <c r="C15" s="24">
        <v>55</v>
      </c>
      <c r="D15" s="24">
        <v>195.61</v>
      </c>
      <c r="E15" s="24">
        <v>174.11</v>
      </c>
      <c r="F15" s="24">
        <v>12.1</v>
      </c>
      <c r="G15" s="24">
        <v>12.26</v>
      </c>
      <c r="H15" s="24">
        <v>0.92</v>
      </c>
      <c r="I15" s="24">
        <v>0.41</v>
      </c>
      <c r="J15" s="24">
        <v>0</v>
      </c>
      <c r="K15" s="24">
        <v>0</v>
      </c>
      <c r="L15" s="24">
        <v>25.28</v>
      </c>
      <c r="M15" s="24">
        <v>85.08</v>
      </c>
      <c r="N15" s="24">
        <v>6.9</v>
      </c>
      <c r="O15" s="24">
        <v>6.32</v>
      </c>
      <c r="P15" s="24">
        <v>133.41999999999999</v>
      </c>
      <c r="Q15" s="24">
        <v>30.02</v>
      </c>
      <c r="R15" s="24">
        <v>29.46</v>
      </c>
      <c r="S15" s="24">
        <v>4689.63</v>
      </c>
      <c r="T15" s="24">
        <v>56.05</v>
      </c>
      <c r="U15" s="24">
        <v>367604.45</v>
      </c>
      <c r="V15" s="24">
        <v>2.2000000000000002</v>
      </c>
      <c r="W15" s="24">
        <v>0.36</v>
      </c>
      <c r="X15" s="24">
        <v>0.04</v>
      </c>
      <c r="Y15" s="24">
        <v>0.02</v>
      </c>
      <c r="Z15" s="24">
        <v>93.71</v>
      </c>
      <c r="AA15" s="24">
        <v>961981.76</v>
      </c>
      <c r="AB15" s="24">
        <v>92973923.390000001</v>
      </c>
      <c r="AC15" s="24">
        <v>57683.33</v>
      </c>
      <c r="AD15" s="24"/>
      <c r="AE15" s="24">
        <v>33819.03</v>
      </c>
      <c r="AF15" s="24">
        <v>1.66</v>
      </c>
      <c r="AG15" s="24">
        <v>3.07</v>
      </c>
      <c r="AH15" s="24">
        <v>1.2</v>
      </c>
      <c r="AI15" s="24">
        <v>84719.89</v>
      </c>
      <c r="AJ15" s="24"/>
      <c r="AK15" s="24">
        <v>9127659.4199999999</v>
      </c>
      <c r="AL15" s="24">
        <v>9397539.1799999997</v>
      </c>
      <c r="AM15" s="24">
        <v>44618246.969999999</v>
      </c>
    </row>
    <row r="16" spans="1:39" x14ac:dyDescent="0.25">
      <c r="A16" s="18"/>
      <c r="B16" s="24">
        <v>12</v>
      </c>
      <c r="C16" s="24">
        <v>60</v>
      </c>
      <c r="D16" s="24">
        <v>196.34</v>
      </c>
      <c r="E16" s="24">
        <v>176.21</v>
      </c>
      <c r="F16" s="24">
        <v>10.5</v>
      </c>
      <c r="G16" s="24">
        <v>13.15</v>
      </c>
      <c r="H16" s="24">
        <v>0.93</v>
      </c>
      <c r="I16" s="24">
        <v>0.4</v>
      </c>
      <c r="J16" s="24">
        <v>0</v>
      </c>
      <c r="K16" s="24">
        <v>0</v>
      </c>
      <c r="L16" s="24">
        <v>24.58</v>
      </c>
      <c r="M16" s="24">
        <v>88.22</v>
      </c>
      <c r="N16" s="24">
        <v>6.98</v>
      </c>
      <c r="O16" s="24">
        <v>6.42</v>
      </c>
      <c r="P16" s="24">
        <v>133.76</v>
      </c>
      <c r="Q16" s="24">
        <v>29.43</v>
      </c>
      <c r="R16" s="24">
        <v>28.89</v>
      </c>
      <c r="S16" s="24">
        <v>3917.81</v>
      </c>
      <c r="T16" s="24">
        <v>55.68</v>
      </c>
      <c r="U16" s="24">
        <v>368030.22</v>
      </c>
      <c r="V16" s="24">
        <v>2.2200000000000002</v>
      </c>
      <c r="W16" s="24">
        <v>0.34</v>
      </c>
      <c r="X16" s="24">
        <v>0.04</v>
      </c>
      <c r="Y16" s="24">
        <v>0.02</v>
      </c>
      <c r="Z16" s="24">
        <v>97.58</v>
      </c>
      <c r="AA16" s="24">
        <v>239975.48</v>
      </c>
      <c r="AB16" s="24">
        <v>94287305.680000007</v>
      </c>
      <c r="AC16" s="24">
        <v>67191.06</v>
      </c>
      <c r="AD16" s="24"/>
      <c r="AE16" s="24">
        <v>40856.550000000003</v>
      </c>
      <c r="AF16" s="24">
        <v>1.49</v>
      </c>
      <c r="AG16" s="24">
        <v>3.22</v>
      </c>
      <c r="AH16" s="24">
        <v>0.96</v>
      </c>
      <c r="AI16" s="24">
        <v>99405.19</v>
      </c>
      <c r="AJ16" s="24"/>
      <c r="AK16" s="24">
        <v>9278364.5299999993</v>
      </c>
      <c r="AL16" s="24">
        <v>9533889.5099999998</v>
      </c>
      <c r="AM16" s="24">
        <v>43740506.200000003</v>
      </c>
    </row>
    <row r="17" spans="1:39" x14ac:dyDescent="0.25">
      <c r="A17" s="18"/>
      <c r="B17" s="24">
        <v>13</v>
      </c>
      <c r="C17" s="24">
        <v>65</v>
      </c>
      <c r="D17" s="24">
        <v>196.96</v>
      </c>
      <c r="E17" s="24">
        <v>179.01</v>
      </c>
      <c r="F17" s="24">
        <v>13.71</v>
      </c>
      <c r="G17" s="24">
        <v>11.48</v>
      </c>
      <c r="H17" s="24">
        <v>0.92</v>
      </c>
      <c r="I17" s="24">
        <v>0.67</v>
      </c>
      <c r="J17" s="24">
        <v>0</v>
      </c>
      <c r="K17" s="24">
        <v>0</v>
      </c>
      <c r="L17" s="24">
        <v>26.1</v>
      </c>
      <c r="M17" s="24">
        <v>67.44</v>
      </c>
      <c r="N17" s="24">
        <v>7.01</v>
      </c>
      <c r="O17" s="24">
        <v>6.44</v>
      </c>
      <c r="P17" s="24">
        <v>134.02000000000001</v>
      </c>
      <c r="Q17" s="24">
        <v>30.7</v>
      </c>
      <c r="R17" s="24">
        <v>30.22</v>
      </c>
      <c r="S17" s="24">
        <v>5007.8999999999996</v>
      </c>
      <c r="T17" s="24">
        <v>54.17</v>
      </c>
      <c r="U17" s="24">
        <v>368468.73</v>
      </c>
      <c r="V17" s="24">
        <v>2.2400000000000002</v>
      </c>
      <c r="W17" s="24">
        <v>0.59</v>
      </c>
      <c r="X17" s="24">
        <v>7.0000000000000007E-2</v>
      </c>
      <c r="Y17" s="24">
        <v>0.02</v>
      </c>
      <c r="Z17" s="24">
        <v>100.56</v>
      </c>
      <c r="AA17" s="24">
        <v>45879.16</v>
      </c>
      <c r="AB17" s="24">
        <v>98661611.329999998</v>
      </c>
      <c r="AC17" s="24">
        <v>64320.87</v>
      </c>
      <c r="AD17" s="24"/>
      <c r="AE17" s="24">
        <v>27135.42</v>
      </c>
      <c r="AF17" s="24">
        <v>1.97</v>
      </c>
      <c r="AG17" s="24">
        <v>3.2</v>
      </c>
      <c r="AH17" s="24">
        <v>1.51</v>
      </c>
      <c r="AI17" s="24">
        <v>82761.23</v>
      </c>
      <c r="AJ17" s="24"/>
      <c r="AK17" s="24">
        <v>9324364.9000000004</v>
      </c>
      <c r="AL17" s="24">
        <v>9566152.7799999993</v>
      </c>
      <c r="AM17" s="24">
        <v>45620532.840000004</v>
      </c>
    </row>
    <row r="18" spans="1:39" x14ac:dyDescent="0.25">
      <c r="A18" s="18"/>
      <c r="B18" s="24">
        <v>14</v>
      </c>
      <c r="C18" s="24">
        <v>70</v>
      </c>
      <c r="D18" s="24">
        <v>197.34</v>
      </c>
      <c r="E18" s="24">
        <v>179.77</v>
      </c>
      <c r="F18" s="24">
        <v>14.3</v>
      </c>
      <c r="G18" s="24">
        <v>10.32</v>
      </c>
      <c r="H18" s="24">
        <v>0.87</v>
      </c>
      <c r="I18" s="24">
        <v>0.56000000000000005</v>
      </c>
      <c r="J18" s="24">
        <v>0</v>
      </c>
      <c r="K18" s="24">
        <v>0</v>
      </c>
      <c r="L18" s="24">
        <v>25.49</v>
      </c>
      <c r="M18" s="24">
        <v>67.599999999999994</v>
      </c>
      <c r="N18" s="24">
        <v>6.86</v>
      </c>
      <c r="O18" s="24">
        <v>6.28</v>
      </c>
      <c r="P18" s="24">
        <v>134.34</v>
      </c>
      <c r="Q18" s="24">
        <v>29.94</v>
      </c>
      <c r="R18" s="24">
        <v>29.49</v>
      </c>
      <c r="S18" s="24">
        <v>5089.88</v>
      </c>
      <c r="T18" s="24">
        <v>54.96</v>
      </c>
      <c r="U18" s="24">
        <v>367585.66</v>
      </c>
      <c r="V18" s="24">
        <v>2.27</v>
      </c>
      <c r="W18" s="24">
        <v>0.49</v>
      </c>
      <c r="X18" s="24">
        <v>0.05</v>
      </c>
      <c r="Y18" s="24">
        <v>0.02</v>
      </c>
      <c r="Z18" s="24">
        <v>104.45</v>
      </c>
      <c r="AA18" s="24">
        <v>0</v>
      </c>
      <c r="AB18" s="24">
        <v>94949106.230000004</v>
      </c>
      <c r="AC18" s="24">
        <v>54123.31</v>
      </c>
      <c r="AD18" s="24"/>
      <c r="AE18" s="24">
        <v>28689.23</v>
      </c>
      <c r="AF18" s="24">
        <v>1.62</v>
      </c>
      <c r="AG18" s="24">
        <v>2.88</v>
      </c>
      <c r="AH18" s="24">
        <v>1.32</v>
      </c>
      <c r="AI18" s="24">
        <v>76267.259999999995</v>
      </c>
      <c r="AJ18" s="24"/>
      <c r="AK18" s="24">
        <v>9105158.0800000001</v>
      </c>
      <c r="AL18" s="24">
        <v>9334279.4499999993</v>
      </c>
      <c r="AM18" s="24">
        <v>44494570.079999998</v>
      </c>
    </row>
    <row r="19" spans="1:39" x14ac:dyDescent="0.25">
      <c r="A19" s="18"/>
      <c r="B19" s="24">
        <v>15</v>
      </c>
      <c r="C19" s="24">
        <v>75</v>
      </c>
      <c r="D19" s="24">
        <v>197.72</v>
      </c>
      <c r="E19" s="24">
        <v>180.67</v>
      </c>
      <c r="F19" s="24">
        <v>13.78</v>
      </c>
      <c r="G19" s="24">
        <v>10.3</v>
      </c>
      <c r="H19" s="24">
        <v>0.86</v>
      </c>
      <c r="I19" s="24">
        <v>0.45</v>
      </c>
      <c r="J19" s="24">
        <v>0</v>
      </c>
      <c r="K19" s="24">
        <v>0</v>
      </c>
      <c r="L19" s="24">
        <v>24.94</v>
      </c>
      <c r="M19" s="24">
        <v>70.25</v>
      </c>
      <c r="N19" s="24">
        <v>6.75</v>
      </c>
      <c r="O19" s="24">
        <v>6.16</v>
      </c>
      <c r="P19" s="24">
        <v>134.43</v>
      </c>
      <c r="Q19" s="24">
        <v>29.44</v>
      </c>
      <c r="R19" s="24">
        <v>28.93</v>
      </c>
      <c r="S19" s="24">
        <v>4885.3100000000004</v>
      </c>
      <c r="T19" s="24">
        <v>56.1</v>
      </c>
      <c r="U19" s="24">
        <v>367598.87</v>
      </c>
      <c r="V19" s="24">
        <v>2.31</v>
      </c>
      <c r="W19" s="24">
        <v>0.39</v>
      </c>
      <c r="X19" s="24">
        <v>0.04</v>
      </c>
      <c r="Y19" s="24">
        <v>0.02</v>
      </c>
      <c r="Z19" s="24">
        <v>105.84</v>
      </c>
      <c r="AA19" s="24">
        <v>0</v>
      </c>
      <c r="AB19" s="24">
        <v>94020366.659999996</v>
      </c>
      <c r="AC19" s="24">
        <v>49913.99</v>
      </c>
      <c r="AD19" s="24"/>
      <c r="AE19" s="24">
        <v>32397.73</v>
      </c>
      <c r="AF19" s="24">
        <v>1.46</v>
      </c>
      <c r="AG19" s="24">
        <v>2.76</v>
      </c>
      <c r="AH19" s="24">
        <v>1.1000000000000001</v>
      </c>
      <c r="AI19" s="24">
        <v>75790.86</v>
      </c>
      <c r="AJ19" s="24"/>
      <c r="AK19" s="24">
        <v>8932778.4000000004</v>
      </c>
      <c r="AL19" s="24">
        <v>9149145.2200000007</v>
      </c>
      <c r="AM19" s="24">
        <v>43758541.640000001</v>
      </c>
    </row>
    <row r="20" spans="1:39" x14ac:dyDescent="0.25">
      <c r="A20" s="18"/>
      <c r="B20" s="24">
        <v>16</v>
      </c>
      <c r="C20" s="24">
        <v>80</v>
      </c>
      <c r="D20" s="24">
        <v>198.13</v>
      </c>
      <c r="E20" s="24">
        <v>181.7</v>
      </c>
      <c r="F20" s="24">
        <v>13.72</v>
      </c>
      <c r="G20" s="24">
        <v>10.16</v>
      </c>
      <c r="H20" s="24">
        <v>0.85</v>
      </c>
      <c r="I20" s="24">
        <v>0.53</v>
      </c>
      <c r="J20" s="24">
        <v>0</v>
      </c>
      <c r="K20" s="24">
        <v>0</v>
      </c>
      <c r="L20" s="24">
        <v>24.72</v>
      </c>
      <c r="M20" s="24">
        <v>72.37</v>
      </c>
      <c r="N20" s="24">
        <v>6.68</v>
      </c>
      <c r="O20" s="24">
        <v>6.08</v>
      </c>
      <c r="P20" s="24">
        <v>134.46</v>
      </c>
      <c r="Q20" s="24">
        <v>29.33</v>
      </c>
      <c r="R20" s="24">
        <v>28.66</v>
      </c>
      <c r="S20" s="24">
        <v>4799.8599999999997</v>
      </c>
      <c r="T20" s="24">
        <v>57.11</v>
      </c>
      <c r="U20" s="24">
        <v>367768.74</v>
      </c>
      <c r="V20" s="24">
        <v>2.35</v>
      </c>
      <c r="W20" s="24">
        <v>0.47</v>
      </c>
      <c r="X20" s="24">
        <v>0.05</v>
      </c>
      <c r="Y20" s="24">
        <v>0.02</v>
      </c>
      <c r="Z20" s="24">
        <v>106.16</v>
      </c>
      <c r="AA20" s="24">
        <v>0</v>
      </c>
      <c r="AB20" s="24">
        <v>95012182.480000004</v>
      </c>
      <c r="AC20" s="24">
        <v>52651.78</v>
      </c>
      <c r="AD20" s="24"/>
      <c r="AE20" s="24">
        <v>28241.16</v>
      </c>
      <c r="AF20" s="24">
        <v>1.46</v>
      </c>
      <c r="AG20" s="24">
        <v>2.73</v>
      </c>
      <c r="AH20" s="24">
        <v>1.0900000000000001</v>
      </c>
      <c r="AI20" s="24">
        <v>75277.509999999995</v>
      </c>
      <c r="AJ20" s="24"/>
      <c r="AK20" s="24">
        <v>8836917.9399999995</v>
      </c>
      <c r="AL20" s="24">
        <v>9040994.8300000001</v>
      </c>
      <c r="AM20" s="24">
        <v>43587507.329999998</v>
      </c>
    </row>
    <row r="21" spans="1:39" x14ac:dyDescent="0.25">
      <c r="A21" s="18"/>
      <c r="B21" s="24">
        <v>17</v>
      </c>
      <c r="C21" s="24">
        <v>85</v>
      </c>
      <c r="D21" s="24">
        <v>198.56</v>
      </c>
      <c r="E21" s="24">
        <v>182.9</v>
      </c>
      <c r="F21" s="24">
        <v>13.64</v>
      </c>
      <c r="G21" s="24">
        <v>10.28</v>
      </c>
      <c r="H21" s="24">
        <v>0.85</v>
      </c>
      <c r="I21" s="24">
        <v>0.49</v>
      </c>
      <c r="J21" s="24">
        <v>0</v>
      </c>
      <c r="K21" s="24">
        <v>0</v>
      </c>
      <c r="L21" s="24">
        <v>24.77</v>
      </c>
      <c r="M21" s="24">
        <v>72.58</v>
      </c>
      <c r="N21" s="24">
        <v>6.71</v>
      </c>
      <c r="O21" s="24">
        <v>6.09</v>
      </c>
      <c r="P21" s="24">
        <v>134.44999999999999</v>
      </c>
      <c r="Q21" s="24">
        <v>29.31</v>
      </c>
      <c r="R21" s="24">
        <v>28.69</v>
      </c>
      <c r="S21" s="24">
        <v>4846.21</v>
      </c>
      <c r="T21" s="24">
        <v>58.03</v>
      </c>
      <c r="U21" s="24">
        <v>367536.66</v>
      </c>
      <c r="V21" s="24">
        <v>2.4</v>
      </c>
      <c r="W21" s="24">
        <v>0.43</v>
      </c>
      <c r="X21" s="24">
        <v>0.05</v>
      </c>
      <c r="Y21" s="24">
        <v>0.02</v>
      </c>
      <c r="Z21" s="24">
        <v>106.77</v>
      </c>
      <c r="AA21" s="24">
        <v>0</v>
      </c>
      <c r="AB21" s="24">
        <v>95840362.680000007</v>
      </c>
      <c r="AC21" s="24">
        <v>50624.58</v>
      </c>
      <c r="AD21" s="24"/>
      <c r="AE21" s="24">
        <v>27121.01</v>
      </c>
      <c r="AF21" s="24">
        <v>1.52</v>
      </c>
      <c r="AG21" s="24">
        <v>2.78</v>
      </c>
      <c r="AH21" s="24">
        <v>1.17</v>
      </c>
      <c r="AI21" s="24">
        <v>70783.539999999994</v>
      </c>
      <c r="AJ21" s="24"/>
      <c r="AK21" s="24">
        <v>8864779.7899999991</v>
      </c>
      <c r="AL21" s="24">
        <v>9057648.7400000002</v>
      </c>
      <c r="AM21" s="24">
        <v>43561826.759999998</v>
      </c>
    </row>
    <row r="22" spans="1:39" x14ac:dyDescent="0.25">
      <c r="A22" s="18"/>
      <c r="B22" s="24">
        <v>18</v>
      </c>
      <c r="C22" s="24">
        <v>90</v>
      </c>
      <c r="D22" s="24">
        <v>199.14</v>
      </c>
      <c r="E22" s="24">
        <v>184.38</v>
      </c>
      <c r="F22" s="24">
        <v>14.13</v>
      </c>
      <c r="G22" s="24">
        <v>10.1</v>
      </c>
      <c r="H22" s="24">
        <v>0.85</v>
      </c>
      <c r="I22" s="24">
        <v>0.6</v>
      </c>
      <c r="J22" s="24">
        <v>0</v>
      </c>
      <c r="K22" s="24">
        <v>0</v>
      </c>
      <c r="L22" s="24">
        <v>25.08</v>
      </c>
      <c r="M22" s="24">
        <v>73.17</v>
      </c>
      <c r="N22" s="24">
        <v>6.76</v>
      </c>
      <c r="O22" s="24">
        <v>6.15</v>
      </c>
      <c r="P22" s="24">
        <v>134.49</v>
      </c>
      <c r="Q22" s="24">
        <v>29.44</v>
      </c>
      <c r="R22" s="24">
        <v>28.95</v>
      </c>
      <c r="S22" s="24">
        <v>5113.33</v>
      </c>
      <c r="T22" s="24">
        <v>59.12</v>
      </c>
      <c r="U22" s="24">
        <v>367546.04</v>
      </c>
      <c r="V22" s="24">
        <v>2.44</v>
      </c>
      <c r="W22" s="24">
        <v>0.53</v>
      </c>
      <c r="X22" s="24">
        <v>0.06</v>
      </c>
      <c r="Y22" s="24">
        <v>0.02</v>
      </c>
      <c r="Z22" s="24">
        <v>108.19</v>
      </c>
      <c r="AA22" s="24">
        <v>0</v>
      </c>
      <c r="AB22" s="24">
        <v>95806379.689999998</v>
      </c>
      <c r="AC22" s="24">
        <v>48682.57</v>
      </c>
      <c r="AD22" s="24"/>
      <c r="AE22" s="24">
        <v>26570.7</v>
      </c>
      <c r="AF22" s="24">
        <v>1.54</v>
      </c>
      <c r="AG22" s="24">
        <v>2.77</v>
      </c>
      <c r="AH22" s="24">
        <v>1.23</v>
      </c>
      <c r="AI22" s="24">
        <v>68653.710000000006</v>
      </c>
      <c r="AJ22" s="24"/>
      <c r="AK22" s="24">
        <v>8952768.3800000008</v>
      </c>
      <c r="AL22" s="24">
        <v>9133701.2599999998</v>
      </c>
      <c r="AM22" s="24">
        <v>43744961.490000002</v>
      </c>
    </row>
    <row r="23" spans="1:39" x14ac:dyDescent="0.25">
      <c r="A23" s="18"/>
      <c r="B23" s="24">
        <v>19</v>
      </c>
      <c r="C23" s="24">
        <v>95</v>
      </c>
      <c r="D23" s="24">
        <v>199.76</v>
      </c>
      <c r="E23" s="24">
        <v>185.98</v>
      </c>
      <c r="F23" s="24">
        <v>14.45</v>
      </c>
      <c r="G23" s="24">
        <v>9.93</v>
      </c>
      <c r="H23" s="24">
        <v>0.85</v>
      </c>
      <c r="I23" s="24">
        <v>0.38</v>
      </c>
      <c r="J23" s="24">
        <v>0</v>
      </c>
      <c r="K23" s="24">
        <v>0</v>
      </c>
      <c r="L23" s="24">
        <v>25.23</v>
      </c>
      <c r="M23" s="24">
        <v>76.02</v>
      </c>
      <c r="N23" s="24">
        <v>6.8</v>
      </c>
      <c r="O23" s="24">
        <v>6.2</v>
      </c>
      <c r="P23" s="24">
        <v>134.51</v>
      </c>
      <c r="Q23" s="24">
        <v>29.7</v>
      </c>
      <c r="R23" s="24">
        <v>29.2</v>
      </c>
      <c r="S23" s="24">
        <v>5060.08</v>
      </c>
      <c r="T23" s="24">
        <v>60.34</v>
      </c>
      <c r="U23" s="24">
        <v>367788.98</v>
      </c>
      <c r="V23" s="24">
        <v>2.46</v>
      </c>
      <c r="W23" s="24">
        <v>0.34</v>
      </c>
      <c r="X23" s="24">
        <v>0.04</v>
      </c>
      <c r="Y23" s="24">
        <v>0.01</v>
      </c>
      <c r="Z23" s="24">
        <v>109.93</v>
      </c>
      <c r="AA23" s="24">
        <v>0</v>
      </c>
      <c r="AB23" s="24">
        <v>95327129.780000001</v>
      </c>
      <c r="AC23" s="24">
        <v>50050.23</v>
      </c>
      <c r="AD23" s="24"/>
      <c r="AE23" s="24">
        <v>34612.29</v>
      </c>
      <c r="AF23" s="24">
        <v>1.29</v>
      </c>
      <c r="AG23" s="24">
        <v>2.69</v>
      </c>
      <c r="AH23" s="24">
        <v>0.88</v>
      </c>
      <c r="AI23" s="24">
        <v>77828.5</v>
      </c>
      <c r="AJ23" s="24"/>
      <c r="AK23" s="24">
        <v>9041606.6999999993</v>
      </c>
      <c r="AL23" s="24">
        <v>9211961.9600000009</v>
      </c>
      <c r="AM23" s="24">
        <v>44144549.759999998</v>
      </c>
    </row>
    <row r="24" spans="1:39" x14ac:dyDescent="0.25">
      <c r="A24" s="18"/>
      <c r="B24" s="24">
        <v>20</v>
      </c>
      <c r="C24" s="24">
        <v>100</v>
      </c>
      <c r="D24" s="24">
        <v>200.41</v>
      </c>
      <c r="E24" s="24">
        <v>187.55</v>
      </c>
      <c r="F24" s="24">
        <v>14.5</v>
      </c>
      <c r="G24" s="24">
        <v>10.220000000000001</v>
      </c>
      <c r="H24" s="24">
        <v>0.87</v>
      </c>
      <c r="I24" s="24">
        <v>0.52</v>
      </c>
      <c r="J24" s="24">
        <v>0</v>
      </c>
      <c r="K24" s="24">
        <v>0</v>
      </c>
      <c r="L24" s="24">
        <v>25.59</v>
      </c>
      <c r="M24" s="24">
        <v>75.13</v>
      </c>
      <c r="N24" s="24">
        <v>6.85</v>
      </c>
      <c r="O24" s="24">
        <v>6.24</v>
      </c>
      <c r="P24" s="24">
        <v>134.59</v>
      </c>
      <c r="Q24" s="24">
        <v>30.05</v>
      </c>
      <c r="R24" s="24">
        <v>29.57</v>
      </c>
      <c r="S24" s="24">
        <v>5235.72</v>
      </c>
      <c r="T24" s="24">
        <v>60.94</v>
      </c>
      <c r="U24" s="24">
        <v>367671.75</v>
      </c>
      <c r="V24" s="24">
        <v>2.4900000000000002</v>
      </c>
      <c r="W24" s="24">
        <v>0.46</v>
      </c>
      <c r="X24" s="24">
        <v>0.05</v>
      </c>
      <c r="Y24" s="24">
        <v>0.01</v>
      </c>
      <c r="Z24" s="24">
        <v>109.06</v>
      </c>
      <c r="AA24" s="24">
        <v>0</v>
      </c>
      <c r="AB24" s="24">
        <v>98748775.930000007</v>
      </c>
      <c r="AC24" s="24">
        <v>54230.55</v>
      </c>
      <c r="AD24" s="24"/>
      <c r="AE24" s="24">
        <v>27695.18</v>
      </c>
      <c r="AF24" s="24">
        <v>1.62</v>
      </c>
      <c r="AG24" s="24">
        <v>2.88</v>
      </c>
      <c r="AH24" s="24">
        <v>1.29</v>
      </c>
      <c r="AI24" s="24">
        <v>76619.89</v>
      </c>
      <c r="AJ24" s="24"/>
      <c r="AK24" s="24">
        <v>9119043.5</v>
      </c>
      <c r="AL24" s="24">
        <v>9279482.5199999996</v>
      </c>
      <c r="AM24" s="24">
        <v>44664953.259999998</v>
      </c>
    </row>
    <row r="25" spans="1:39" x14ac:dyDescent="0.25">
      <c r="A25" s="18"/>
      <c r="B25" s="24">
        <v>21</v>
      </c>
      <c r="C25" s="24">
        <v>105</v>
      </c>
      <c r="D25" s="24">
        <v>200.83</v>
      </c>
      <c r="E25" s="24">
        <v>188.68</v>
      </c>
      <c r="F25" s="24">
        <v>13.65</v>
      </c>
      <c r="G25" s="24">
        <v>10.63</v>
      </c>
      <c r="H25" s="24">
        <v>0.87</v>
      </c>
      <c r="I25" s="24">
        <v>0.31</v>
      </c>
      <c r="J25" s="24">
        <v>0</v>
      </c>
      <c r="K25" s="24">
        <v>0</v>
      </c>
      <c r="L25" s="24">
        <v>25.15</v>
      </c>
      <c r="M25" s="24">
        <v>84.09</v>
      </c>
      <c r="N25" s="24">
        <v>6.85</v>
      </c>
      <c r="O25" s="24">
        <v>6.23</v>
      </c>
      <c r="P25" s="24">
        <v>134.66999999999999</v>
      </c>
      <c r="Q25" s="24">
        <v>29.98</v>
      </c>
      <c r="R25" s="24">
        <v>29.37</v>
      </c>
      <c r="S25" s="24">
        <v>4709.6000000000004</v>
      </c>
      <c r="T25" s="24">
        <v>61.65</v>
      </c>
      <c r="U25" s="24">
        <v>367853.02</v>
      </c>
      <c r="V25" s="24">
        <v>2.52</v>
      </c>
      <c r="W25" s="24">
        <v>0.27</v>
      </c>
      <c r="X25" s="24">
        <v>0.03</v>
      </c>
      <c r="Y25" s="24">
        <v>0.01</v>
      </c>
      <c r="Z25" s="24">
        <v>110.51</v>
      </c>
      <c r="AA25" s="24">
        <v>0</v>
      </c>
      <c r="AB25" s="24">
        <v>98319057.579999998</v>
      </c>
      <c r="AC25" s="24">
        <v>75400.03</v>
      </c>
      <c r="AD25" s="24"/>
      <c r="AE25" s="24">
        <v>45549.34</v>
      </c>
      <c r="AF25" s="24">
        <v>1.45</v>
      </c>
      <c r="AG25" s="24">
        <v>2.94</v>
      </c>
      <c r="AH25" s="24">
        <v>1.28</v>
      </c>
      <c r="AI25" s="24">
        <v>110997.26</v>
      </c>
      <c r="AJ25" s="24"/>
      <c r="AK25" s="24">
        <v>9104464.9299999997</v>
      </c>
      <c r="AL25" s="24">
        <v>9254954.7300000004</v>
      </c>
      <c r="AM25" s="24">
        <v>44553417.840000004</v>
      </c>
    </row>
    <row r="26" spans="1:39" x14ac:dyDescent="0.25">
      <c r="A26" s="18"/>
      <c r="B26" s="24">
        <v>22</v>
      </c>
      <c r="C26" s="24">
        <v>110</v>
      </c>
      <c r="D26" s="24">
        <v>201.09</v>
      </c>
      <c r="E26" s="24">
        <v>190.02</v>
      </c>
      <c r="F26" s="24">
        <v>15.29</v>
      </c>
      <c r="G26" s="24">
        <v>9.6300000000000008</v>
      </c>
      <c r="H26" s="24">
        <v>0.85</v>
      </c>
      <c r="I26" s="24">
        <v>0.42</v>
      </c>
      <c r="J26" s="24">
        <v>0</v>
      </c>
      <c r="K26" s="24">
        <v>0</v>
      </c>
      <c r="L26" s="24">
        <v>25.77</v>
      </c>
      <c r="M26" s="24">
        <v>77.27</v>
      </c>
      <c r="N26" s="24">
        <v>6.92</v>
      </c>
      <c r="O26" s="24">
        <v>6.25</v>
      </c>
      <c r="P26" s="24">
        <v>134.66</v>
      </c>
      <c r="Q26" s="24">
        <v>30.13</v>
      </c>
      <c r="R26" s="24">
        <v>29.68</v>
      </c>
      <c r="S26" s="24">
        <v>5599.68</v>
      </c>
      <c r="T26" s="24">
        <v>59.69</v>
      </c>
      <c r="U26" s="24">
        <v>367720.27</v>
      </c>
      <c r="V26" s="24">
        <v>2.58</v>
      </c>
      <c r="W26" s="24">
        <v>0.37</v>
      </c>
      <c r="X26" s="24">
        <v>0.04</v>
      </c>
      <c r="Y26" s="24">
        <v>0.01</v>
      </c>
      <c r="Z26" s="24">
        <v>109.7</v>
      </c>
      <c r="AA26" s="24">
        <v>0</v>
      </c>
      <c r="AB26" s="24">
        <v>101437340.81</v>
      </c>
      <c r="AC26" s="24">
        <v>62282.48</v>
      </c>
      <c r="AD26" s="24"/>
      <c r="AE26" s="24">
        <v>29192.98</v>
      </c>
      <c r="AF26" s="24">
        <v>1.43</v>
      </c>
      <c r="AG26" s="24">
        <v>2.69</v>
      </c>
      <c r="AH26" s="24">
        <v>1.37</v>
      </c>
      <c r="AI26" s="24">
        <v>84123.4</v>
      </c>
      <c r="AJ26" s="24"/>
      <c r="AK26" s="24">
        <v>9152046.6600000001</v>
      </c>
      <c r="AL26" s="24">
        <v>9293480.8100000005</v>
      </c>
      <c r="AM26" s="24">
        <v>44782450.399999999</v>
      </c>
    </row>
    <row r="27" spans="1:39" x14ac:dyDescent="0.25">
      <c r="A27" s="18"/>
      <c r="B27" s="24">
        <v>23</v>
      </c>
      <c r="C27" s="24">
        <v>115</v>
      </c>
      <c r="D27" s="24">
        <v>201.47</v>
      </c>
      <c r="E27" s="24">
        <v>190.68</v>
      </c>
      <c r="F27" s="24">
        <v>14.71</v>
      </c>
      <c r="G27" s="24">
        <v>9.7100000000000009</v>
      </c>
      <c r="H27" s="24">
        <v>0.85</v>
      </c>
      <c r="I27" s="24">
        <v>0.42</v>
      </c>
      <c r="J27" s="24">
        <v>0</v>
      </c>
      <c r="K27" s="24">
        <v>0</v>
      </c>
      <c r="L27" s="24">
        <v>25.26</v>
      </c>
      <c r="M27" s="24">
        <v>74.91</v>
      </c>
      <c r="N27" s="24">
        <v>6.85</v>
      </c>
      <c r="O27" s="24">
        <v>6.15</v>
      </c>
      <c r="P27" s="24">
        <v>134.78</v>
      </c>
      <c r="Q27" s="24">
        <v>29.73</v>
      </c>
      <c r="R27" s="24">
        <v>29.16</v>
      </c>
      <c r="S27" s="24">
        <v>5318.24</v>
      </c>
      <c r="T27" s="24">
        <v>59.83</v>
      </c>
      <c r="U27" s="24">
        <v>367570.32</v>
      </c>
      <c r="V27" s="24">
        <v>2.65</v>
      </c>
      <c r="W27" s="24">
        <v>0.37</v>
      </c>
      <c r="X27" s="24">
        <v>0.04</v>
      </c>
      <c r="Y27" s="24">
        <v>0.01</v>
      </c>
      <c r="Z27" s="24">
        <v>109.73</v>
      </c>
      <c r="AA27" s="24">
        <v>0</v>
      </c>
      <c r="AB27" s="24">
        <v>102098566.38</v>
      </c>
      <c r="AC27" s="24">
        <v>60727.41</v>
      </c>
      <c r="AD27" s="24"/>
      <c r="AE27" s="24">
        <v>31228.93</v>
      </c>
      <c r="AF27" s="24">
        <v>1.34</v>
      </c>
      <c r="AG27" s="24">
        <v>2.67</v>
      </c>
      <c r="AH27" s="24">
        <v>1.2</v>
      </c>
      <c r="AI27" s="24">
        <v>85145.64</v>
      </c>
      <c r="AJ27" s="24"/>
      <c r="AK27" s="24">
        <v>9008150.4700000007</v>
      </c>
      <c r="AL27" s="24">
        <v>9140453.6400000006</v>
      </c>
      <c r="AM27" s="24">
        <v>44180853.119999997</v>
      </c>
    </row>
    <row r="28" spans="1:39" x14ac:dyDescent="0.25">
      <c r="A28" s="18"/>
      <c r="B28" s="24">
        <v>24</v>
      </c>
      <c r="C28" s="24">
        <v>120</v>
      </c>
      <c r="D28" s="24">
        <v>201.78</v>
      </c>
      <c r="E28" s="24">
        <v>191.29</v>
      </c>
      <c r="F28" s="24">
        <v>14.06</v>
      </c>
      <c r="G28" s="24">
        <v>9.94</v>
      </c>
      <c r="H28" s="24">
        <v>0.84</v>
      </c>
      <c r="I28" s="24">
        <v>0.41</v>
      </c>
      <c r="J28" s="24">
        <v>0</v>
      </c>
      <c r="K28" s="24">
        <v>0</v>
      </c>
      <c r="L28" s="24">
        <v>24.85</v>
      </c>
      <c r="M28" s="24">
        <v>75.34</v>
      </c>
      <c r="N28" s="24">
        <v>6.8</v>
      </c>
      <c r="O28" s="24">
        <v>6.06</v>
      </c>
      <c r="P28" s="24">
        <v>134.82</v>
      </c>
      <c r="Q28" s="24">
        <v>29.19</v>
      </c>
      <c r="R28" s="24">
        <v>28.7</v>
      </c>
      <c r="S28" s="24">
        <v>5216.6899999999996</v>
      </c>
      <c r="T28" s="24">
        <v>60.09</v>
      </c>
      <c r="U28" s="24">
        <v>368257.02</v>
      </c>
      <c r="V28" s="24">
        <v>2.75</v>
      </c>
      <c r="W28" s="24">
        <v>0.36</v>
      </c>
      <c r="X28" s="24">
        <v>0.04</v>
      </c>
      <c r="Y28" s="24">
        <v>0.01</v>
      </c>
      <c r="Z28" s="24">
        <v>108.69</v>
      </c>
      <c r="AA28" s="24">
        <v>0</v>
      </c>
      <c r="AB28" s="24">
        <v>104365550.94</v>
      </c>
      <c r="AC28" s="24">
        <v>61141.64</v>
      </c>
      <c r="AD28" s="24"/>
      <c r="AE28" s="24">
        <v>30448.63</v>
      </c>
      <c r="AF28" s="24">
        <v>1.54</v>
      </c>
      <c r="AG28" s="24">
        <v>2.74</v>
      </c>
      <c r="AH28" s="24">
        <v>1.53</v>
      </c>
      <c r="AI28" s="24">
        <v>83801.820000000007</v>
      </c>
      <c r="AJ28" s="24"/>
      <c r="AK28" s="24">
        <v>8877073.1600000001</v>
      </c>
      <c r="AL28" s="24">
        <v>9001097</v>
      </c>
      <c r="AM28" s="24">
        <v>43374497.93</v>
      </c>
    </row>
    <row r="29" spans="1:39" x14ac:dyDescent="0.25">
      <c r="A29" s="18"/>
      <c r="B29" s="24">
        <v>25</v>
      </c>
      <c r="C29" s="24">
        <v>125</v>
      </c>
      <c r="D29" s="24">
        <v>202.1</v>
      </c>
      <c r="E29" s="24">
        <v>192.03</v>
      </c>
      <c r="F29" s="24">
        <v>13.75</v>
      </c>
      <c r="G29" s="24">
        <v>9.92</v>
      </c>
      <c r="H29" s="24">
        <v>0.83</v>
      </c>
      <c r="I29" s="24">
        <v>0.43</v>
      </c>
      <c r="J29" s="24">
        <v>0</v>
      </c>
      <c r="K29" s="24">
        <v>0</v>
      </c>
      <c r="L29" s="24">
        <v>24.51</v>
      </c>
      <c r="M29" s="24">
        <v>73.239999999999995</v>
      </c>
      <c r="N29" s="24">
        <v>6.74</v>
      </c>
      <c r="O29" s="24">
        <v>5.98</v>
      </c>
      <c r="P29" s="24">
        <v>134.91999999999999</v>
      </c>
      <c r="Q29" s="24">
        <v>28.93</v>
      </c>
      <c r="R29" s="24">
        <v>28.28</v>
      </c>
      <c r="S29" s="24">
        <v>5035.78</v>
      </c>
      <c r="T29" s="24">
        <v>60.34</v>
      </c>
      <c r="U29" s="24">
        <v>368121.72</v>
      </c>
      <c r="V29" s="24">
        <v>2.85</v>
      </c>
      <c r="W29" s="24">
        <v>0.38</v>
      </c>
      <c r="X29" s="24">
        <v>0.04</v>
      </c>
      <c r="Y29" s="24">
        <v>0.01</v>
      </c>
      <c r="Z29" s="24">
        <v>109.94</v>
      </c>
      <c r="AA29" s="24">
        <v>0</v>
      </c>
      <c r="AB29" s="24">
        <v>103612505.01000001</v>
      </c>
      <c r="AC29" s="24">
        <v>53494.96</v>
      </c>
      <c r="AD29" s="24"/>
      <c r="AE29" s="24">
        <v>33317.46</v>
      </c>
      <c r="AF29" s="24">
        <v>1.51</v>
      </c>
      <c r="AG29" s="24">
        <v>2.7</v>
      </c>
      <c r="AH29" s="24">
        <v>1.44</v>
      </c>
      <c r="AI29" s="24">
        <v>79053.960000000006</v>
      </c>
      <c r="AJ29" s="24"/>
      <c r="AK29" s="24">
        <v>8765872.8699999992</v>
      </c>
      <c r="AL29" s="24">
        <v>8881846.8399999999</v>
      </c>
      <c r="AM29" s="24">
        <v>42988164.780000001</v>
      </c>
    </row>
    <row r="30" spans="1:39" x14ac:dyDescent="0.25">
      <c r="A30" s="18"/>
      <c r="B30" s="24">
        <v>26</v>
      </c>
      <c r="C30" s="24">
        <v>130</v>
      </c>
      <c r="D30" s="24">
        <v>202.3</v>
      </c>
      <c r="E30" s="24">
        <v>192.6</v>
      </c>
      <c r="F30" s="24">
        <v>12.78</v>
      </c>
      <c r="G30" s="24">
        <v>10.48</v>
      </c>
      <c r="H30" s="24">
        <v>0.84</v>
      </c>
      <c r="I30" s="24">
        <v>0.42</v>
      </c>
      <c r="J30" s="24">
        <v>0</v>
      </c>
      <c r="K30" s="24">
        <v>0</v>
      </c>
      <c r="L30" s="24">
        <v>24.1</v>
      </c>
      <c r="M30" s="24">
        <v>71.33</v>
      </c>
      <c r="N30" s="24">
        <v>6.68</v>
      </c>
      <c r="O30" s="24">
        <v>5.89</v>
      </c>
      <c r="P30" s="24">
        <v>134.94</v>
      </c>
      <c r="Q30" s="24">
        <v>28.65</v>
      </c>
      <c r="R30" s="24">
        <v>27.99</v>
      </c>
      <c r="S30" s="24">
        <v>4695.55</v>
      </c>
      <c r="T30" s="24">
        <v>60.97</v>
      </c>
      <c r="U30" s="24">
        <v>367659.99</v>
      </c>
      <c r="V30" s="24">
        <v>2.95</v>
      </c>
      <c r="W30" s="24">
        <v>0.37</v>
      </c>
      <c r="X30" s="24">
        <v>0.04</v>
      </c>
      <c r="Y30" s="24">
        <v>0.01</v>
      </c>
      <c r="Z30" s="24">
        <v>111.13</v>
      </c>
      <c r="AA30" s="24">
        <v>0</v>
      </c>
      <c r="AB30" s="24">
        <v>102792956.3</v>
      </c>
      <c r="AC30" s="24">
        <v>59065.26</v>
      </c>
      <c r="AD30" s="24"/>
      <c r="AE30" s="24">
        <v>26241.05</v>
      </c>
      <c r="AF30" s="24">
        <v>1.45</v>
      </c>
      <c r="AG30" s="24">
        <v>2.7</v>
      </c>
      <c r="AH30" s="24">
        <v>1.44</v>
      </c>
      <c r="AI30" s="24">
        <v>78482.03</v>
      </c>
      <c r="AJ30" s="24"/>
      <c r="AK30" s="24">
        <v>8640977.3100000005</v>
      </c>
      <c r="AL30" s="24">
        <v>8749500.6699999999</v>
      </c>
      <c r="AM30" s="24">
        <v>42583436.009999998</v>
      </c>
    </row>
    <row r="31" spans="1:39" x14ac:dyDescent="0.25">
      <c r="A31" s="18"/>
      <c r="B31" s="24">
        <v>27</v>
      </c>
      <c r="C31" s="24">
        <v>135</v>
      </c>
      <c r="D31" s="24">
        <v>202.46</v>
      </c>
      <c r="E31" s="24">
        <v>193.51</v>
      </c>
      <c r="F31" s="24">
        <v>13.68</v>
      </c>
      <c r="G31" s="24">
        <v>9.76</v>
      </c>
      <c r="H31" s="24">
        <v>0.82</v>
      </c>
      <c r="I31" s="24">
        <v>0.23</v>
      </c>
      <c r="J31" s="24">
        <v>0</v>
      </c>
      <c r="K31" s="24">
        <v>0</v>
      </c>
      <c r="L31" s="24">
        <v>24.26</v>
      </c>
      <c r="M31" s="24">
        <v>72.930000000000007</v>
      </c>
      <c r="N31" s="24">
        <v>6.68</v>
      </c>
      <c r="O31" s="24">
        <v>5.9</v>
      </c>
      <c r="P31" s="24">
        <v>134.84</v>
      </c>
      <c r="Q31" s="24">
        <v>28.66</v>
      </c>
      <c r="R31" s="24">
        <v>28.12</v>
      </c>
      <c r="S31" s="24">
        <v>4928.46</v>
      </c>
      <c r="T31" s="24">
        <v>61.72</v>
      </c>
      <c r="U31" s="24">
        <v>368016.75</v>
      </c>
      <c r="V31" s="24">
        <v>3.03</v>
      </c>
      <c r="W31" s="24">
        <v>0.2</v>
      </c>
      <c r="X31" s="24">
        <v>0.02</v>
      </c>
      <c r="Y31" s="24">
        <v>0.01</v>
      </c>
      <c r="Z31" s="24">
        <v>112.47</v>
      </c>
      <c r="AA31" s="24">
        <v>0</v>
      </c>
      <c r="AB31" s="24">
        <v>102448117.59999999</v>
      </c>
      <c r="AC31" s="24">
        <v>50342.28</v>
      </c>
      <c r="AD31" s="24"/>
      <c r="AE31" s="24">
        <v>35851.46</v>
      </c>
      <c r="AF31" s="24">
        <v>1.1499999999999999</v>
      </c>
      <c r="AG31" s="24">
        <v>2.5</v>
      </c>
      <c r="AH31" s="24">
        <v>1.1399999999999999</v>
      </c>
      <c r="AI31" s="24">
        <v>79792.84</v>
      </c>
      <c r="AJ31" s="24"/>
      <c r="AK31" s="24">
        <v>8667475.8200000003</v>
      </c>
      <c r="AL31" s="24">
        <v>8768753.4800000004</v>
      </c>
      <c r="AM31" s="24">
        <v>42584692.82</v>
      </c>
    </row>
    <row r="32" spans="1:39" x14ac:dyDescent="0.25">
      <c r="A32" s="18"/>
      <c r="B32" s="24">
        <v>28</v>
      </c>
      <c r="C32" s="24">
        <v>140</v>
      </c>
      <c r="D32" s="24">
        <v>202.79</v>
      </c>
      <c r="E32" s="24">
        <v>194.47</v>
      </c>
      <c r="F32" s="24">
        <v>13.44</v>
      </c>
      <c r="G32" s="24">
        <v>9.93</v>
      </c>
      <c r="H32" s="24">
        <v>0.83</v>
      </c>
      <c r="I32" s="24">
        <v>0.45</v>
      </c>
      <c r="J32" s="24">
        <v>0</v>
      </c>
      <c r="K32" s="24">
        <v>0</v>
      </c>
      <c r="L32" s="24">
        <v>24.19</v>
      </c>
      <c r="M32" s="24">
        <v>75.75</v>
      </c>
      <c r="N32" s="24">
        <v>6.69</v>
      </c>
      <c r="O32" s="24">
        <v>5.91</v>
      </c>
      <c r="P32" s="24">
        <v>134.80000000000001</v>
      </c>
      <c r="Q32" s="24">
        <v>28.61</v>
      </c>
      <c r="R32" s="24">
        <v>28</v>
      </c>
      <c r="S32" s="24">
        <v>5007.29</v>
      </c>
      <c r="T32" s="24">
        <v>62.36</v>
      </c>
      <c r="U32" s="24">
        <v>367687.98</v>
      </c>
      <c r="V32" s="24">
        <v>3.08</v>
      </c>
      <c r="W32" s="24">
        <v>0.4</v>
      </c>
      <c r="X32" s="24">
        <v>0.04</v>
      </c>
      <c r="Y32" s="24">
        <v>0.01</v>
      </c>
      <c r="Z32" s="24">
        <v>111.24</v>
      </c>
      <c r="AA32" s="24">
        <v>0</v>
      </c>
      <c r="AB32" s="24">
        <v>105667475.41</v>
      </c>
      <c r="AC32" s="24">
        <v>54580.46</v>
      </c>
      <c r="AD32" s="24"/>
      <c r="AE32" s="24">
        <v>30769.64</v>
      </c>
      <c r="AF32" s="24">
        <v>1.42</v>
      </c>
      <c r="AG32" s="24">
        <v>2.62</v>
      </c>
      <c r="AH32" s="24">
        <v>1.4</v>
      </c>
      <c r="AI32" s="24">
        <v>79170.14</v>
      </c>
      <c r="AJ32" s="24"/>
      <c r="AK32" s="24">
        <v>8692363.6199999992</v>
      </c>
      <c r="AL32" s="24">
        <v>8786954.6899999995</v>
      </c>
      <c r="AM32" s="24">
        <v>42521366.340000004</v>
      </c>
    </row>
    <row r="33" spans="1:39" x14ac:dyDescent="0.25">
      <c r="A33" s="18"/>
      <c r="B33" s="24">
        <v>29</v>
      </c>
      <c r="C33" s="24">
        <v>145</v>
      </c>
      <c r="D33" s="24">
        <v>203.08</v>
      </c>
      <c r="E33" s="24">
        <v>195.57</v>
      </c>
      <c r="F33" s="24">
        <v>13.84</v>
      </c>
      <c r="G33" s="24">
        <v>9.7799999999999994</v>
      </c>
      <c r="H33" s="24">
        <v>0.83</v>
      </c>
      <c r="I33" s="24">
        <v>0.51</v>
      </c>
      <c r="J33" s="24">
        <v>0</v>
      </c>
      <c r="K33" s="24">
        <v>0</v>
      </c>
      <c r="L33" s="24">
        <v>24.45</v>
      </c>
      <c r="M33" s="24">
        <v>76.290000000000006</v>
      </c>
      <c r="N33" s="24">
        <v>6.71</v>
      </c>
      <c r="O33" s="24">
        <v>5.93</v>
      </c>
      <c r="P33" s="24">
        <v>134.72</v>
      </c>
      <c r="Q33" s="24">
        <v>28.76</v>
      </c>
      <c r="R33" s="24">
        <v>28.21</v>
      </c>
      <c r="S33" s="24">
        <v>5244.49</v>
      </c>
      <c r="T33" s="24">
        <v>62.9</v>
      </c>
      <c r="U33" s="24">
        <v>367738.49</v>
      </c>
      <c r="V33" s="24">
        <v>3.13</v>
      </c>
      <c r="W33" s="24">
        <v>0.45</v>
      </c>
      <c r="X33" s="24">
        <v>0.05</v>
      </c>
      <c r="Y33" s="24">
        <v>0.01</v>
      </c>
      <c r="Z33" s="24">
        <v>112.27</v>
      </c>
      <c r="AA33" s="24">
        <v>0</v>
      </c>
      <c r="AB33" s="24">
        <v>105998309.19</v>
      </c>
      <c r="AC33" s="24">
        <v>53987.29</v>
      </c>
      <c r="AD33" s="24"/>
      <c r="AE33" s="24">
        <v>29392.14</v>
      </c>
      <c r="AF33" s="24">
        <v>1.61</v>
      </c>
      <c r="AG33" s="24">
        <v>2.69</v>
      </c>
      <c r="AH33" s="24">
        <v>1.63</v>
      </c>
      <c r="AI33" s="24">
        <v>76728.479999999996</v>
      </c>
      <c r="AJ33" s="24"/>
      <c r="AK33" s="24">
        <v>8726884.6799999997</v>
      </c>
      <c r="AL33" s="24">
        <v>8815164.9299999997</v>
      </c>
      <c r="AM33" s="24">
        <v>42743578.689999998</v>
      </c>
    </row>
    <row r="34" spans="1:39" x14ac:dyDescent="0.25">
      <c r="A34" s="18"/>
      <c r="B34" s="24">
        <v>30</v>
      </c>
      <c r="C34" s="24">
        <v>150</v>
      </c>
      <c r="D34" s="24">
        <v>203.36</v>
      </c>
      <c r="E34" s="24">
        <v>196.69</v>
      </c>
      <c r="F34" s="24">
        <v>14.62</v>
      </c>
      <c r="G34" s="24">
        <v>9.34</v>
      </c>
      <c r="H34" s="24">
        <v>0.82</v>
      </c>
      <c r="I34" s="24">
        <v>0.36</v>
      </c>
      <c r="J34" s="24">
        <v>0</v>
      </c>
      <c r="K34" s="24">
        <v>0</v>
      </c>
      <c r="L34" s="24">
        <v>24.78</v>
      </c>
      <c r="M34" s="24">
        <v>75.78</v>
      </c>
      <c r="N34" s="24">
        <v>6.75</v>
      </c>
      <c r="O34" s="24">
        <v>5.96</v>
      </c>
      <c r="P34" s="24">
        <v>134.68</v>
      </c>
      <c r="Q34" s="24">
        <v>29.04</v>
      </c>
      <c r="R34" s="24">
        <v>28.51</v>
      </c>
      <c r="S34" s="24">
        <v>5448.55</v>
      </c>
      <c r="T34" s="24">
        <v>63.48</v>
      </c>
      <c r="U34" s="24">
        <v>368413.11</v>
      </c>
      <c r="V34" s="24">
        <v>3.18</v>
      </c>
      <c r="W34" s="24">
        <v>0.32</v>
      </c>
      <c r="X34" s="24">
        <v>0.03</v>
      </c>
      <c r="Y34" s="24">
        <v>0.01</v>
      </c>
      <c r="Z34" s="24">
        <v>115.21</v>
      </c>
      <c r="AA34" s="24">
        <v>0</v>
      </c>
      <c r="AB34" s="24">
        <v>103488428.01000001</v>
      </c>
      <c r="AC34" s="24">
        <v>52178.78</v>
      </c>
      <c r="AD34" s="24"/>
      <c r="AE34" s="24">
        <v>30196.799999999999</v>
      </c>
      <c r="AF34" s="24">
        <v>1.3</v>
      </c>
      <c r="AG34" s="24">
        <v>2.48</v>
      </c>
      <c r="AH34" s="24">
        <v>1.3</v>
      </c>
      <c r="AI34" s="24">
        <v>75037.570000000007</v>
      </c>
      <c r="AJ34" s="24"/>
      <c r="AK34" s="24">
        <v>8782490.1300000008</v>
      </c>
      <c r="AL34" s="24">
        <v>8864552.1899999995</v>
      </c>
      <c r="AM34" s="24">
        <v>43159994.619999997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51BC5-F804-4A99-AFD9-31FE191855B5}">
  <sheetPr>
    <tabColor theme="5" tint="0.79998168889431442"/>
  </sheetPr>
  <dimension ref="A1:AM34"/>
  <sheetViews>
    <sheetView topLeftCell="L1" workbookViewId="0">
      <selection activeCell="D26" sqref="D26"/>
    </sheetView>
  </sheetViews>
  <sheetFormatPr defaultRowHeight="15" x14ac:dyDescent="0.25"/>
  <cols>
    <col min="12" max="12" width="11.28515625" bestFit="1" customWidth="1"/>
  </cols>
  <sheetData>
    <row r="1" spans="1:39" s="25" customFormat="1" x14ac:dyDescent="0.25">
      <c r="H1" s="25" t="s">
        <v>269</v>
      </c>
      <c r="I1" s="25">
        <f>'3.7 Slash'!J9</f>
        <v>0.91425105073876678</v>
      </c>
      <c r="T1" s="25" t="s">
        <v>263</v>
      </c>
      <c r="U1" s="25">
        <v>2100</v>
      </c>
    </row>
    <row r="2" spans="1:39" s="25" customFormat="1" x14ac:dyDescent="0.25">
      <c r="I2" s="25">
        <f>AVERAGE(I4:I34)</f>
        <v>0.92225806451612913</v>
      </c>
      <c r="M2" s="25">
        <f>AVERAGE(M4:M34)</f>
        <v>78.290322580645167</v>
      </c>
      <c r="U2" s="25">
        <f>AVERAGE(U4:U34)/5</f>
        <v>2165.2271612903228</v>
      </c>
    </row>
    <row r="3" spans="1:39" s="97" customFormat="1" ht="120" x14ac:dyDescent="0.25">
      <c r="A3" s="353"/>
      <c r="B3" s="353" t="s">
        <v>16</v>
      </c>
      <c r="C3" s="353" t="s">
        <v>0</v>
      </c>
      <c r="D3" s="353" t="s">
        <v>17</v>
      </c>
      <c r="E3" s="353" t="s">
        <v>418</v>
      </c>
      <c r="F3" s="353" t="s">
        <v>432</v>
      </c>
      <c r="G3" s="353" t="s">
        <v>433</v>
      </c>
      <c r="H3" s="353" t="s">
        <v>434</v>
      </c>
      <c r="I3" s="353" t="s">
        <v>429</v>
      </c>
      <c r="J3" s="353" t="s">
        <v>430</v>
      </c>
      <c r="K3" s="353" t="s">
        <v>431</v>
      </c>
      <c r="L3" s="353" t="s">
        <v>419</v>
      </c>
      <c r="M3" s="353" t="s">
        <v>420</v>
      </c>
      <c r="N3" s="353" t="s">
        <v>422</v>
      </c>
      <c r="O3" s="353" t="s">
        <v>421</v>
      </c>
      <c r="P3" s="353" t="s">
        <v>423</v>
      </c>
      <c r="Q3" s="353" t="s">
        <v>424</v>
      </c>
      <c r="R3" s="353" t="s">
        <v>425</v>
      </c>
      <c r="S3" s="353" t="s">
        <v>18</v>
      </c>
      <c r="T3" s="353" t="s">
        <v>435</v>
      </c>
      <c r="U3" s="353" t="s">
        <v>436</v>
      </c>
      <c r="V3" s="353" t="s">
        <v>426</v>
      </c>
      <c r="W3" s="353" t="s">
        <v>427</v>
      </c>
      <c r="X3" s="353" t="s">
        <v>437</v>
      </c>
      <c r="Y3" s="353" t="s">
        <v>428</v>
      </c>
      <c r="Z3" s="353" t="s">
        <v>69</v>
      </c>
      <c r="AA3" s="353" t="s">
        <v>438</v>
      </c>
      <c r="AB3" s="353" t="s">
        <v>439</v>
      </c>
      <c r="AC3" s="353" t="s">
        <v>70</v>
      </c>
      <c r="AD3" s="353" t="s">
        <v>71</v>
      </c>
      <c r="AE3" s="353" t="s">
        <v>440</v>
      </c>
      <c r="AF3" s="353" t="s">
        <v>441</v>
      </c>
      <c r="AG3" s="353" t="s">
        <v>442</v>
      </c>
      <c r="AH3" s="353" t="s">
        <v>443</v>
      </c>
      <c r="AI3" s="353" t="s">
        <v>444</v>
      </c>
      <c r="AJ3" s="353" t="s">
        <v>445</v>
      </c>
      <c r="AK3" s="353" t="s">
        <v>446</v>
      </c>
      <c r="AL3" s="353" t="s">
        <v>448</v>
      </c>
      <c r="AM3" s="353" t="s">
        <v>447</v>
      </c>
    </row>
    <row r="4" spans="1:39" x14ac:dyDescent="0.25">
      <c r="A4" s="18"/>
      <c r="B4" s="24">
        <v>0</v>
      </c>
      <c r="C4" s="24">
        <v>0</v>
      </c>
      <c r="D4" s="24">
        <v>187.38</v>
      </c>
      <c r="E4" s="24">
        <v>149.65</v>
      </c>
      <c r="F4" s="24">
        <v>11.55</v>
      </c>
      <c r="G4" s="24">
        <v>8.48</v>
      </c>
      <c r="H4" s="24">
        <v>0.71</v>
      </c>
      <c r="I4" s="24">
        <v>0.84</v>
      </c>
      <c r="J4" s="24">
        <v>0</v>
      </c>
      <c r="K4" s="24">
        <v>0</v>
      </c>
      <c r="L4" s="24">
        <v>20.74</v>
      </c>
      <c r="M4" s="24">
        <v>94.69</v>
      </c>
      <c r="N4" s="24"/>
      <c r="O4" s="24"/>
      <c r="P4" s="24">
        <v>132.99</v>
      </c>
      <c r="Q4" s="24">
        <v>24.67</v>
      </c>
      <c r="R4" s="24">
        <v>23.36</v>
      </c>
      <c r="S4" s="24">
        <v>4347.26</v>
      </c>
      <c r="T4" s="24">
        <v>51.68</v>
      </c>
      <c r="U4" s="24">
        <v>11274.61</v>
      </c>
      <c r="V4" s="24">
        <v>1.26</v>
      </c>
      <c r="W4" s="24">
        <v>0.73</v>
      </c>
      <c r="X4" s="24">
        <v>0.08</v>
      </c>
      <c r="Y4" s="24">
        <v>0.03</v>
      </c>
      <c r="Z4" s="24">
        <v>75.58</v>
      </c>
      <c r="AA4" s="24">
        <v>4034164.08</v>
      </c>
      <c r="AB4" s="24">
        <v>72913151.849999994</v>
      </c>
      <c r="AC4" s="24">
        <v>78908.42</v>
      </c>
      <c r="AD4" s="24"/>
      <c r="AE4" s="24">
        <v>51629.16</v>
      </c>
      <c r="AF4" s="24">
        <v>1.34</v>
      </c>
      <c r="AG4" s="24">
        <v>2.64</v>
      </c>
      <c r="AH4" s="24">
        <v>1.63</v>
      </c>
      <c r="AI4" s="24">
        <v>59184.25</v>
      </c>
      <c r="AJ4" s="24"/>
      <c r="AK4" s="24"/>
      <c r="AL4" s="24"/>
      <c r="AM4" s="24">
        <v>36667007.710000001</v>
      </c>
    </row>
    <row r="5" spans="1:39" x14ac:dyDescent="0.25">
      <c r="A5" s="18"/>
      <c r="B5" s="24">
        <v>1</v>
      </c>
      <c r="C5" s="24">
        <v>5</v>
      </c>
      <c r="D5" s="24">
        <v>187.01</v>
      </c>
      <c r="E5" s="24">
        <v>150.65</v>
      </c>
      <c r="F5" s="24">
        <v>11.84</v>
      </c>
      <c r="G5" s="24">
        <v>7.79</v>
      </c>
      <c r="H5" s="24">
        <v>0.68</v>
      </c>
      <c r="I5" s="24">
        <v>0.94</v>
      </c>
      <c r="J5" s="24">
        <v>0</v>
      </c>
      <c r="K5" s="24">
        <v>0</v>
      </c>
      <c r="L5" s="24">
        <v>20.32</v>
      </c>
      <c r="M5" s="24">
        <v>84.04</v>
      </c>
      <c r="N5" s="24">
        <v>5.78</v>
      </c>
      <c r="O5" s="24">
        <v>5.24</v>
      </c>
      <c r="P5" s="24">
        <v>132.4</v>
      </c>
      <c r="Q5" s="24">
        <v>24.27</v>
      </c>
      <c r="R5" s="24">
        <v>23.42</v>
      </c>
      <c r="S5" s="24">
        <v>4795.09</v>
      </c>
      <c r="T5" s="24">
        <v>52.46</v>
      </c>
      <c r="U5" s="24">
        <v>11267.62</v>
      </c>
      <c r="V5" s="24">
        <v>1.4</v>
      </c>
      <c r="W5" s="24">
        <v>0.82</v>
      </c>
      <c r="X5" s="24">
        <v>0.09</v>
      </c>
      <c r="Y5" s="24">
        <v>0.03</v>
      </c>
      <c r="Z5" s="24">
        <v>75.83</v>
      </c>
      <c r="AA5" s="24">
        <v>4887467.2300000004</v>
      </c>
      <c r="AB5" s="24">
        <v>72964639.560000002</v>
      </c>
      <c r="AC5" s="24">
        <v>64016.04</v>
      </c>
      <c r="AD5" s="24"/>
      <c r="AE5" s="24">
        <v>29555.64</v>
      </c>
      <c r="AF5" s="24">
        <v>1.35</v>
      </c>
      <c r="AG5" s="24">
        <v>2.5499999999999998</v>
      </c>
      <c r="AH5" s="24">
        <v>2.14</v>
      </c>
      <c r="AI5" s="24">
        <v>85416.82</v>
      </c>
      <c r="AJ5" s="24"/>
      <c r="AK5" s="24">
        <v>7378231.6299999999</v>
      </c>
      <c r="AL5" s="24">
        <v>7792101.25</v>
      </c>
      <c r="AM5" s="24">
        <v>36069660.759999998</v>
      </c>
    </row>
    <row r="6" spans="1:39" x14ac:dyDescent="0.25">
      <c r="A6" s="18"/>
      <c r="B6" s="24">
        <v>2</v>
      </c>
      <c r="C6" s="24">
        <v>10</v>
      </c>
      <c r="D6" s="24">
        <v>186.84</v>
      </c>
      <c r="E6" s="24">
        <v>152</v>
      </c>
      <c r="F6" s="24">
        <v>11.11</v>
      </c>
      <c r="G6" s="24">
        <v>8.19</v>
      </c>
      <c r="H6" s="24">
        <v>0.68</v>
      </c>
      <c r="I6" s="24">
        <v>0.93</v>
      </c>
      <c r="J6" s="24">
        <v>0</v>
      </c>
      <c r="K6" s="24">
        <v>0</v>
      </c>
      <c r="L6" s="24">
        <v>19.98</v>
      </c>
      <c r="M6" s="24">
        <v>82.64</v>
      </c>
      <c r="N6" s="24">
        <v>5.66</v>
      </c>
      <c r="O6" s="24">
        <v>5.12</v>
      </c>
      <c r="P6" s="24">
        <v>131.84</v>
      </c>
      <c r="Q6" s="24">
        <v>23.59</v>
      </c>
      <c r="R6" s="24">
        <v>23.01</v>
      </c>
      <c r="S6" s="24">
        <v>4705.7</v>
      </c>
      <c r="T6" s="24">
        <v>52.06</v>
      </c>
      <c r="U6" s="24">
        <v>11207.78</v>
      </c>
      <c r="V6" s="24">
        <v>1.53</v>
      </c>
      <c r="W6" s="24">
        <v>0.82</v>
      </c>
      <c r="X6" s="24">
        <v>0.09</v>
      </c>
      <c r="Y6" s="24">
        <v>0.03</v>
      </c>
      <c r="Z6" s="24">
        <v>75.64</v>
      </c>
      <c r="AA6" s="24">
        <v>5762639.2599999998</v>
      </c>
      <c r="AB6" s="24">
        <v>73046574.209999993</v>
      </c>
      <c r="AC6" s="24">
        <v>62417.15</v>
      </c>
      <c r="AD6" s="24"/>
      <c r="AE6" s="24">
        <v>31627.42</v>
      </c>
      <c r="AF6" s="24">
        <v>1.45</v>
      </c>
      <c r="AG6" s="24">
        <v>2.6</v>
      </c>
      <c r="AH6" s="24">
        <v>2.15</v>
      </c>
      <c r="AI6" s="24">
        <v>88036.37</v>
      </c>
      <c r="AJ6" s="24"/>
      <c r="AK6" s="24">
        <v>7203041.3499999996</v>
      </c>
      <c r="AL6" s="24">
        <v>7607244.9699999997</v>
      </c>
      <c r="AM6" s="24">
        <v>35053315.420000002</v>
      </c>
    </row>
    <row r="7" spans="1:39" x14ac:dyDescent="0.25">
      <c r="A7" s="18"/>
      <c r="B7" s="24">
        <v>3</v>
      </c>
      <c r="C7" s="24">
        <v>15</v>
      </c>
      <c r="D7" s="24">
        <v>186.75</v>
      </c>
      <c r="E7" s="24">
        <v>152.91</v>
      </c>
      <c r="F7" s="24">
        <v>10.27</v>
      </c>
      <c r="G7" s="24">
        <v>7.97</v>
      </c>
      <c r="H7" s="24">
        <v>0.65</v>
      </c>
      <c r="I7" s="24">
        <v>0.83</v>
      </c>
      <c r="J7" s="24">
        <v>0</v>
      </c>
      <c r="K7" s="24">
        <v>0</v>
      </c>
      <c r="L7" s="24">
        <v>18.88</v>
      </c>
      <c r="M7" s="24">
        <v>80.430000000000007</v>
      </c>
      <c r="N7" s="24">
        <v>5.45</v>
      </c>
      <c r="O7" s="24">
        <v>4.8899999999999997</v>
      </c>
      <c r="P7" s="24">
        <v>131.59</v>
      </c>
      <c r="Q7" s="24">
        <v>22.97</v>
      </c>
      <c r="R7" s="24">
        <v>21.81</v>
      </c>
      <c r="S7" s="24">
        <v>4144.8999999999996</v>
      </c>
      <c r="T7" s="24">
        <v>51.66</v>
      </c>
      <c r="U7" s="24">
        <v>11122.42</v>
      </c>
      <c r="V7" s="24">
        <v>1.64</v>
      </c>
      <c r="W7" s="24">
        <v>0.72</v>
      </c>
      <c r="X7" s="24">
        <v>0.08</v>
      </c>
      <c r="Y7" s="24">
        <v>0.03</v>
      </c>
      <c r="Z7" s="24">
        <v>76.459999999999994</v>
      </c>
      <c r="AA7" s="24">
        <v>6541258.21</v>
      </c>
      <c r="AB7" s="24">
        <v>71670292.739999995</v>
      </c>
      <c r="AC7" s="24">
        <v>57179.360000000001</v>
      </c>
      <c r="AD7" s="24"/>
      <c r="AE7" s="24">
        <v>34310.49</v>
      </c>
      <c r="AF7" s="24">
        <v>1.22</v>
      </c>
      <c r="AG7" s="24">
        <v>2.37</v>
      </c>
      <c r="AH7" s="24">
        <v>1.99</v>
      </c>
      <c r="AI7" s="24">
        <v>84406.399999999994</v>
      </c>
      <c r="AJ7" s="24"/>
      <c r="AK7" s="24">
        <v>6884278.9100000001</v>
      </c>
      <c r="AL7" s="24">
        <v>7273040.5199999996</v>
      </c>
      <c r="AM7" s="24">
        <v>34142106.460000001</v>
      </c>
    </row>
    <row r="8" spans="1:39" x14ac:dyDescent="0.25">
      <c r="A8" s="18"/>
      <c r="B8" s="24">
        <v>4</v>
      </c>
      <c r="C8" s="24">
        <v>20</v>
      </c>
      <c r="D8" s="24">
        <v>186.95</v>
      </c>
      <c r="E8" s="24">
        <v>154.34</v>
      </c>
      <c r="F8" s="24">
        <v>9.67</v>
      </c>
      <c r="G8" s="24">
        <v>8.69</v>
      </c>
      <c r="H8" s="24">
        <v>0.68</v>
      </c>
      <c r="I8" s="24">
        <v>0.88</v>
      </c>
      <c r="J8" s="24">
        <v>0</v>
      </c>
      <c r="K8" s="24">
        <v>0</v>
      </c>
      <c r="L8" s="24">
        <v>19.04</v>
      </c>
      <c r="M8" s="24">
        <v>75.239999999999995</v>
      </c>
      <c r="N8" s="24">
        <v>5.44</v>
      </c>
      <c r="O8" s="24">
        <v>4.87</v>
      </c>
      <c r="P8" s="24">
        <v>131.37</v>
      </c>
      <c r="Q8" s="24">
        <v>22.98</v>
      </c>
      <c r="R8" s="24">
        <v>22.07</v>
      </c>
      <c r="S8" s="24">
        <v>4141.8</v>
      </c>
      <c r="T8" s="24">
        <v>51.59</v>
      </c>
      <c r="U8" s="24">
        <v>10820.47</v>
      </c>
      <c r="V8" s="24">
        <v>1.74</v>
      </c>
      <c r="W8" s="24">
        <v>0.76</v>
      </c>
      <c r="X8" s="24">
        <v>0.09</v>
      </c>
      <c r="Y8" s="24">
        <v>0.03</v>
      </c>
      <c r="Z8" s="24">
        <v>76.62</v>
      </c>
      <c r="AA8" s="24">
        <v>6799767.1500000004</v>
      </c>
      <c r="AB8" s="24">
        <v>72400676.379999995</v>
      </c>
      <c r="AC8" s="24">
        <v>54200.28</v>
      </c>
      <c r="AD8" s="24"/>
      <c r="AE8" s="24">
        <v>34465.93</v>
      </c>
      <c r="AF8" s="24">
        <v>1.18</v>
      </c>
      <c r="AG8" s="24">
        <v>2.39</v>
      </c>
      <c r="AH8" s="24">
        <v>1.85</v>
      </c>
      <c r="AI8" s="24">
        <v>81223.58</v>
      </c>
      <c r="AJ8" s="24"/>
      <c r="AK8" s="24">
        <v>6864925.46</v>
      </c>
      <c r="AL8" s="24">
        <v>7238695.6799999997</v>
      </c>
      <c r="AM8" s="24">
        <v>34150331.560000002</v>
      </c>
    </row>
    <row r="9" spans="1:39" x14ac:dyDescent="0.25">
      <c r="A9" s="18"/>
      <c r="B9" s="24">
        <v>5</v>
      </c>
      <c r="C9" s="24">
        <v>25</v>
      </c>
      <c r="D9" s="24">
        <v>187.56</v>
      </c>
      <c r="E9" s="24">
        <v>156.13</v>
      </c>
      <c r="F9" s="24">
        <v>9.7100000000000009</v>
      </c>
      <c r="G9" s="24">
        <v>9.01</v>
      </c>
      <c r="H9" s="24">
        <v>0.69</v>
      </c>
      <c r="I9" s="24">
        <v>0.86</v>
      </c>
      <c r="J9" s="24">
        <v>0</v>
      </c>
      <c r="K9" s="24">
        <v>0</v>
      </c>
      <c r="L9" s="24">
        <v>19.420000000000002</v>
      </c>
      <c r="M9" s="24">
        <v>72.14</v>
      </c>
      <c r="N9" s="24">
        <v>5.52</v>
      </c>
      <c r="O9" s="24">
        <v>4.9400000000000004</v>
      </c>
      <c r="P9" s="24">
        <v>131.34</v>
      </c>
      <c r="Q9" s="24">
        <v>23.17</v>
      </c>
      <c r="R9" s="24">
        <v>22.51</v>
      </c>
      <c r="S9" s="24">
        <v>4372.58</v>
      </c>
      <c r="T9" s="24">
        <v>52</v>
      </c>
      <c r="U9" s="24">
        <v>10639.81</v>
      </c>
      <c r="V9" s="24">
        <v>1.83</v>
      </c>
      <c r="W9" s="24">
        <v>0.75</v>
      </c>
      <c r="X9" s="24">
        <v>0.09</v>
      </c>
      <c r="Y9" s="24">
        <v>0.03</v>
      </c>
      <c r="Z9" s="24">
        <v>77.73</v>
      </c>
      <c r="AA9" s="24">
        <v>6120091.21</v>
      </c>
      <c r="AB9" s="24">
        <v>74049323.290000007</v>
      </c>
      <c r="AC9" s="24">
        <v>55239.519999999997</v>
      </c>
      <c r="AD9" s="24"/>
      <c r="AE9" s="24">
        <v>27865.759999999998</v>
      </c>
      <c r="AF9" s="24">
        <v>1.1299999999999999</v>
      </c>
      <c r="AG9" s="24">
        <v>2.2999999999999998</v>
      </c>
      <c r="AH9" s="24">
        <v>1.88</v>
      </c>
      <c r="AI9" s="24">
        <v>75654.77</v>
      </c>
      <c r="AJ9" s="24"/>
      <c r="AK9" s="24">
        <v>6985935.2599999998</v>
      </c>
      <c r="AL9" s="24">
        <v>7345818.3300000001</v>
      </c>
      <c r="AM9" s="24">
        <v>34432243.5</v>
      </c>
    </row>
    <row r="10" spans="1:39" x14ac:dyDescent="0.25">
      <c r="A10" s="18"/>
      <c r="B10" s="24">
        <v>6</v>
      </c>
      <c r="C10" s="24">
        <v>30</v>
      </c>
      <c r="D10" s="24">
        <v>188.33</v>
      </c>
      <c r="E10" s="24">
        <v>157.91</v>
      </c>
      <c r="F10" s="24">
        <v>10.19</v>
      </c>
      <c r="G10" s="24">
        <v>8.94</v>
      </c>
      <c r="H10" s="24">
        <v>0.7</v>
      </c>
      <c r="I10" s="24">
        <v>0.87</v>
      </c>
      <c r="J10" s="24">
        <v>0</v>
      </c>
      <c r="K10" s="24">
        <v>0</v>
      </c>
      <c r="L10" s="24">
        <v>19.82</v>
      </c>
      <c r="M10" s="24">
        <v>71.56</v>
      </c>
      <c r="N10" s="24">
        <v>5.56</v>
      </c>
      <c r="O10" s="24">
        <v>4.9800000000000004</v>
      </c>
      <c r="P10" s="24">
        <v>131.25</v>
      </c>
      <c r="Q10" s="24">
        <v>23.39</v>
      </c>
      <c r="R10" s="24">
        <v>22.84</v>
      </c>
      <c r="S10" s="24">
        <v>4626.16</v>
      </c>
      <c r="T10" s="24">
        <v>52.92</v>
      </c>
      <c r="U10" s="24">
        <v>10540.39</v>
      </c>
      <c r="V10" s="24">
        <v>1.91</v>
      </c>
      <c r="W10" s="24">
        <v>0.75</v>
      </c>
      <c r="X10" s="24">
        <v>0.09</v>
      </c>
      <c r="Y10" s="24">
        <v>0.03</v>
      </c>
      <c r="Z10" s="24">
        <v>79.36</v>
      </c>
      <c r="AA10" s="24">
        <v>4003454.57</v>
      </c>
      <c r="AB10" s="24">
        <v>76119388.420000002</v>
      </c>
      <c r="AC10" s="24">
        <v>50691.55</v>
      </c>
      <c r="AD10" s="24"/>
      <c r="AE10" s="24">
        <v>34539.360000000001</v>
      </c>
      <c r="AF10" s="24">
        <v>1.1100000000000001</v>
      </c>
      <c r="AG10" s="24">
        <v>2.2799999999999998</v>
      </c>
      <c r="AH10" s="24">
        <v>1.84</v>
      </c>
      <c r="AI10" s="24">
        <v>79771.69</v>
      </c>
      <c r="AJ10" s="24"/>
      <c r="AK10" s="24">
        <v>7055125.3799999999</v>
      </c>
      <c r="AL10" s="24">
        <v>7401081.25</v>
      </c>
      <c r="AM10" s="24">
        <v>34758680.049999997</v>
      </c>
    </row>
    <row r="11" spans="1:39" x14ac:dyDescent="0.25">
      <c r="A11" s="18"/>
      <c r="B11" s="24">
        <v>7</v>
      </c>
      <c r="C11" s="24">
        <v>35</v>
      </c>
      <c r="D11" s="24">
        <v>189.15</v>
      </c>
      <c r="E11" s="24">
        <v>159.88</v>
      </c>
      <c r="F11" s="24">
        <v>9.75</v>
      </c>
      <c r="G11" s="24">
        <v>9.5500000000000007</v>
      </c>
      <c r="H11" s="24">
        <v>0.72</v>
      </c>
      <c r="I11" s="24">
        <v>0.84</v>
      </c>
      <c r="J11" s="24">
        <v>0</v>
      </c>
      <c r="K11" s="24">
        <v>0</v>
      </c>
      <c r="L11" s="24">
        <v>20.02</v>
      </c>
      <c r="M11" s="24">
        <v>70.13</v>
      </c>
      <c r="N11" s="24">
        <v>5.63</v>
      </c>
      <c r="O11" s="24">
        <v>5.0599999999999996</v>
      </c>
      <c r="P11" s="24">
        <v>131.26</v>
      </c>
      <c r="Q11" s="24">
        <v>23.69</v>
      </c>
      <c r="R11" s="24">
        <v>23.16</v>
      </c>
      <c r="S11" s="24">
        <v>4610.5200000000004</v>
      </c>
      <c r="T11" s="24">
        <v>53.65</v>
      </c>
      <c r="U11" s="24">
        <v>11217</v>
      </c>
      <c r="V11" s="24">
        <v>1.97</v>
      </c>
      <c r="W11" s="24">
        <v>0.72</v>
      </c>
      <c r="X11" s="24">
        <v>0.09</v>
      </c>
      <c r="Y11" s="24">
        <v>0.03</v>
      </c>
      <c r="Z11" s="24">
        <v>81.37</v>
      </c>
      <c r="AA11" s="24">
        <v>3348145.91</v>
      </c>
      <c r="AB11" s="24">
        <v>78661479.069999993</v>
      </c>
      <c r="AC11" s="24">
        <v>54730.239999999998</v>
      </c>
      <c r="AD11" s="24"/>
      <c r="AE11" s="24">
        <v>23353.88</v>
      </c>
      <c r="AF11" s="24">
        <v>1.1100000000000001</v>
      </c>
      <c r="AG11" s="24">
        <v>2.2200000000000002</v>
      </c>
      <c r="AH11" s="24">
        <v>1.74</v>
      </c>
      <c r="AI11" s="24">
        <v>71570.23</v>
      </c>
      <c r="AJ11" s="24"/>
      <c r="AK11" s="24">
        <v>7191151.8200000003</v>
      </c>
      <c r="AL11" s="24">
        <v>7521368.0499999998</v>
      </c>
      <c r="AM11" s="24">
        <v>35211284.130000003</v>
      </c>
    </row>
    <row r="12" spans="1:39" x14ac:dyDescent="0.25">
      <c r="A12" s="18"/>
      <c r="B12" s="24">
        <v>8</v>
      </c>
      <c r="C12" s="24">
        <v>40</v>
      </c>
      <c r="D12" s="24">
        <v>190.01</v>
      </c>
      <c r="E12" s="24">
        <v>161.81</v>
      </c>
      <c r="F12" s="24">
        <v>10</v>
      </c>
      <c r="G12" s="24">
        <v>9.66</v>
      </c>
      <c r="H12" s="24">
        <v>0.74</v>
      </c>
      <c r="I12" s="24">
        <v>0.85</v>
      </c>
      <c r="J12" s="24">
        <v>0</v>
      </c>
      <c r="K12" s="24">
        <v>0</v>
      </c>
      <c r="L12" s="24">
        <v>20.39</v>
      </c>
      <c r="M12" s="24">
        <v>73.72</v>
      </c>
      <c r="N12" s="24">
        <v>5.69</v>
      </c>
      <c r="O12" s="24">
        <v>5.1100000000000003</v>
      </c>
      <c r="P12" s="24">
        <v>131.30000000000001</v>
      </c>
      <c r="Q12" s="24">
        <v>24.2</v>
      </c>
      <c r="R12" s="24">
        <v>23.62</v>
      </c>
      <c r="S12" s="24">
        <v>4566.62</v>
      </c>
      <c r="T12" s="24">
        <v>54.88</v>
      </c>
      <c r="U12" s="24">
        <v>10539.11</v>
      </c>
      <c r="V12" s="24">
        <v>2.02</v>
      </c>
      <c r="W12" s="24">
        <v>0.72</v>
      </c>
      <c r="X12" s="24">
        <v>0.09</v>
      </c>
      <c r="Y12" s="24">
        <v>0.04</v>
      </c>
      <c r="Z12" s="24">
        <v>84.37</v>
      </c>
      <c r="AA12" s="24">
        <v>1433531.1</v>
      </c>
      <c r="AB12" s="24">
        <v>80880579.540000007</v>
      </c>
      <c r="AC12" s="24">
        <v>56983.22</v>
      </c>
      <c r="AD12" s="24"/>
      <c r="AE12" s="24">
        <v>23341.11</v>
      </c>
      <c r="AF12" s="24">
        <v>1.1100000000000001</v>
      </c>
      <c r="AG12" s="24">
        <v>2.3199999999999998</v>
      </c>
      <c r="AH12" s="24">
        <v>1.77</v>
      </c>
      <c r="AI12" s="24">
        <v>74398.87</v>
      </c>
      <c r="AJ12" s="24"/>
      <c r="AK12" s="24">
        <v>7285864.7699999996</v>
      </c>
      <c r="AL12" s="24">
        <v>7600795.5</v>
      </c>
      <c r="AM12" s="24">
        <v>35966149.009999998</v>
      </c>
    </row>
    <row r="13" spans="1:39" x14ac:dyDescent="0.25">
      <c r="A13" s="18"/>
      <c r="B13" s="24">
        <v>9</v>
      </c>
      <c r="C13" s="24">
        <v>45</v>
      </c>
      <c r="D13" s="24">
        <v>190.8</v>
      </c>
      <c r="E13" s="24">
        <v>163.62</v>
      </c>
      <c r="F13" s="24">
        <v>10.33</v>
      </c>
      <c r="G13" s="24">
        <v>9.65</v>
      </c>
      <c r="H13" s="24">
        <v>0.74</v>
      </c>
      <c r="I13" s="24">
        <v>0.87</v>
      </c>
      <c r="J13" s="24">
        <v>0</v>
      </c>
      <c r="K13" s="24">
        <v>0</v>
      </c>
      <c r="L13" s="24">
        <v>20.72</v>
      </c>
      <c r="M13" s="24">
        <v>76.180000000000007</v>
      </c>
      <c r="N13" s="24">
        <v>5.78</v>
      </c>
      <c r="O13" s="24">
        <v>5.19</v>
      </c>
      <c r="P13" s="24">
        <v>131.41</v>
      </c>
      <c r="Q13" s="24">
        <v>24.54</v>
      </c>
      <c r="R13" s="24">
        <v>24.04</v>
      </c>
      <c r="S13" s="24">
        <v>4674.46</v>
      </c>
      <c r="T13" s="24">
        <v>55.8</v>
      </c>
      <c r="U13" s="24">
        <v>10755.33</v>
      </c>
      <c r="V13" s="24">
        <v>2.0699999999999998</v>
      </c>
      <c r="W13" s="24">
        <v>0.74</v>
      </c>
      <c r="X13" s="24">
        <v>0.09</v>
      </c>
      <c r="Y13" s="24">
        <v>0.04</v>
      </c>
      <c r="Z13" s="24">
        <v>86.29</v>
      </c>
      <c r="AA13" s="24">
        <v>1205007.8899999999</v>
      </c>
      <c r="AB13" s="24">
        <v>83705946.950000003</v>
      </c>
      <c r="AC13" s="24">
        <v>46686.19</v>
      </c>
      <c r="AD13" s="24"/>
      <c r="AE13" s="24">
        <v>29080.55</v>
      </c>
      <c r="AF13" s="24">
        <v>1.29</v>
      </c>
      <c r="AG13" s="24">
        <v>2.44</v>
      </c>
      <c r="AH13" s="24">
        <v>1.81</v>
      </c>
      <c r="AI13" s="24">
        <v>69842.5</v>
      </c>
      <c r="AJ13" s="24"/>
      <c r="AK13" s="24">
        <v>7414862.1799999997</v>
      </c>
      <c r="AL13" s="24">
        <v>7715058.2000000002</v>
      </c>
      <c r="AM13" s="24">
        <v>36475047.170000002</v>
      </c>
    </row>
    <row r="14" spans="1:39" x14ac:dyDescent="0.25">
      <c r="A14" s="18"/>
      <c r="B14" s="24">
        <v>10</v>
      </c>
      <c r="C14" s="24">
        <v>50</v>
      </c>
      <c r="D14" s="24">
        <v>191.61</v>
      </c>
      <c r="E14" s="24">
        <v>165.57</v>
      </c>
      <c r="F14" s="24">
        <v>9.89</v>
      </c>
      <c r="G14" s="24">
        <v>10.25</v>
      </c>
      <c r="H14" s="24">
        <v>0.76</v>
      </c>
      <c r="I14" s="24">
        <v>0.94</v>
      </c>
      <c r="J14" s="24">
        <v>0</v>
      </c>
      <c r="K14" s="24">
        <v>0</v>
      </c>
      <c r="L14" s="24">
        <v>20.91</v>
      </c>
      <c r="M14" s="24">
        <v>80.05</v>
      </c>
      <c r="N14" s="24">
        <v>5.86</v>
      </c>
      <c r="O14" s="24">
        <v>5.29</v>
      </c>
      <c r="P14" s="24">
        <v>131.56</v>
      </c>
      <c r="Q14" s="24">
        <v>24.97</v>
      </c>
      <c r="R14" s="24">
        <v>24.39</v>
      </c>
      <c r="S14" s="24">
        <v>4404.63</v>
      </c>
      <c r="T14" s="24">
        <v>56.83</v>
      </c>
      <c r="U14" s="24">
        <v>10575.1</v>
      </c>
      <c r="V14" s="24">
        <v>2.09</v>
      </c>
      <c r="W14" s="24">
        <v>0.79</v>
      </c>
      <c r="X14" s="24">
        <v>0.1</v>
      </c>
      <c r="Y14" s="24">
        <v>0.05</v>
      </c>
      <c r="Z14" s="24">
        <v>88.74</v>
      </c>
      <c r="AA14" s="24">
        <v>1068880.8700000001</v>
      </c>
      <c r="AB14" s="24">
        <v>84781889.040000007</v>
      </c>
      <c r="AC14" s="24">
        <v>55876.29</v>
      </c>
      <c r="AD14" s="24"/>
      <c r="AE14" s="24">
        <v>24675.39</v>
      </c>
      <c r="AF14" s="24">
        <v>1.29</v>
      </c>
      <c r="AG14" s="24">
        <v>2.5499999999999998</v>
      </c>
      <c r="AH14" s="24">
        <v>1.78</v>
      </c>
      <c r="AI14" s="24">
        <v>74859.490000000005</v>
      </c>
      <c r="AJ14" s="24"/>
      <c r="AK14" s="24">
        <v>7575578.6500000004</v>
      </c>
      <c r="AL14" s="24">
        <v>7860334.8200000003</v>
      </c>
      <c r="AM14" s="24">
        <v>37102206.189999998</v>
      </c>
    </row>
    <row r="15" spans="1:39" x14ac:dyDescent="0.25">
      <c r="A15" s="18"/>
      <c r="B15" s="24">
        <v>11</v>
      </c>
      <c r="C15" s="24">
        <v>55</v>
      </c>
      <c r="D15" s="24">
        <v>192.39</v>
      </c>
      <c r="E15" s="24">
        <v>167.46</v>
      </c>
      <c r="F15" s="24">
        <v>9.77</v>
      </c>
      <c r="G15" s="24">
        <v>10.57</v>
      </c>
      <c r="H15" s="24">
        <v>0.78</v>
      </c>
      <c r="I15" s="24">
        <v>0.88</v>
      </c>
      <c r="J15" s="24">
        <v>0</v>
      </c>
      <c r="K15" s="24">
        <v>0</v>
      </c>
      <c r="L15" s="24">
        <v>21.13</v>
      </c>
      <c r="M15" s="24">
        <v>87.05</v>
      </c>
      <c r="N15" s="24">
        <v>5.93</v>
      </c>
      <c r="O15" s="24">
        <v>5.36</v>
      </c>
      <c r="P15" s="24">
        <v>131.79</v>
      </c>
      <c r="Q15" s="24">
        <v>25.31</v>
      </c>
      <c r="R15" s="24">
        <v>24.75</v>
      </c>
      <c r="S15" s="24">
        <v>4268.22</v>
      </c>
      <c r="T15" s="24">
        <v>57.37</v>
      </c>
      <c r="U15" s="24">
        <v>10584.05</v>
      </c>
      <c r="V15" s="24">
        <v>2.13</v>
      </c>
      <c r="W15" s="24">
        <v>0.74</v>
      </c>
      <c r="X15" s="24">
        <v>0.1</v>
      </c>
      <c r="Y15" s="24">
        <v>0.05</v>
      </c>
      <c r="Z15" s="24">
        <v>90.76</v>
      </c>
      <c r="AA15" s="24">
        <v>1146194.82</v>
      </c>
      <c r="AB15" s="24">
        <v>87476426.689999998</v>
      </c>
      <c r="AC15" s="24">
        <v>56909.32</v>
      </c>
      <c r="AD15" s="24"/>
      <c r="AE15" s="24">
        <v>30761.13</v>
      </c>
      <c r="AF15" s="24">
        <v>1.38</v>
      </c>
      <c r="AG15" s="24">
        <v>2.75</v>
      </c>
      <c r="AH15" s="24">
        <v>1.91</v>
      </c>
      <c r="AI15" s="24">
        <v>78580.91</v>
      </c>
      <c r="AJ15" s="24"/>
      <c r="AK15" s="24">
        <v>7696128</v>
      </c>
      <c r="AL15" s="24">
        <v>7966007.7599999998</v>
      </c>
      <c r="AM15" s="24">
        <v>37609401.030000001</v>
      </c>
    </row>
    <row r="16" spans="1:39" x14ac:dyDescent="0.25">
      <c r="A16" s="18"/>
      <c r="B16" s="24">
        <v>12</v>
      </c>
      <c r="C16" s="24">
        <v>60</v>
      </c>
      <c r="D16" s="24">
        <v>193.06</v>
      </c>
      <c r="E16" s="24">
        <v>169.29</v>
      </c>
      <c r="F16" s="24">
        <v>9.4600000000000009</v>
      </c>
      <c r="G16" s="24">
        <v>11.2</v>
      </c>
      <c r="H16" s="24">
        <v>0.8</v>
      </c>
      <c r="I16" s="24">
        <v>1.1399999999999999</v>
      </c>
      <c r="J16" s="24">
        <v>0</v>
      </c>
      <c r="K16" s="24">
        <v>0</v>
      </c>
      <c r="L16" s="24">
        <v>21.46</v>
      </c>
      <c r="M16" s="24">
        <v>85.84</v>
      </c>
      <c r="N16" s="24">
        <v>5.98</v>
      </c>
      <c r="O16" s="24">
        <v>5.42</v>
      </c>
      <c r="P16" s="24">
        <v>132.11000000000001</v>
      </c>
      <c r="Q16" s="24">
        <v>25.75</v>
      </c>
      <c r="R16" s="24">
        <v>25.2</v>
      </c>
      <c r="S16" s="24">
        <v>4168.45</v>
      </c>
      <c r="T16" s="24">
        <v>57.16</v>
      </c>
      <c r="U16" s="24">
        <v>10886.45</v>
      </c>
      <c r="V16" s="24">
        <v>2.15</v>
      </c>
      <c r="W16" s="24">
        <v>0.96</v>
      </c>
      <c r="X16" s="24">
        <v>0.12</v>
      </c>
      <c r="Y16" s="24">
        <v>0.05</v>
      </c>
      <c r="Z16" s="24">
        <v>93.4</v>
      </c>
      <c r="AA16" s="24">
        <v>841772.08</v>
      </c>
      <c r="AB16" s="24">
        <v>89435235.670000002</v>
      </c>
      <c r="AC16" s="24">
        <v>59643.75</v>
      </c>
      <c r="AD16" s="24"/>
      <c r="AE16" s="24">
        <v>30570.58</v>
      </c>
      <c r="AF16" s="24">
        <v>1.54</v>
      </c>
      <c r="AG16" s="24">
        <v>2.91</v>
      </c>
      <c r="AH16" s="24">
        <v>1.97</v>
      </c>
      <c r="AI16" s="24">
        <v>83977.78</v>
      </c>
      <c r="AJ16" s="24"/>
      <c r="AK16" s="24">
        <v>7797248.1399999997</v>
      </c>
      <c r="AL16" s="24">
        <v>8052773.1299999999</v>
      </c>
      <c r="AM16" s="24">
        <v>38264719.109999999</v>
      </c>
    </row>
    <row r="17" spans="1:39" x14ac:dyDescent="0.25">
      <c r="A17" s="18"/>
      <c r="B17" s="24">
        <v>13</v>
      </c>
      <c r="C17" s="24">
        <v>65</v>
      </c>
      <c r="D17" s="24">
        <v>193.45</v>
      </c>
      <c r="E17" s="24">
        <v>170.74</v>
      </c>
      <c r="F17" s="24">
        <v>9.9600000000000009</v>
      </c>
      <c r="G17" s="24">
        <v>10.73</v>
      </c>
      <c r="H17" s="24">
        <v>0.79</v>
      </c>
      <c r="I17" s="24">
        <v>1.1000000000000001</v>
      </c>
      <c r="J17" s="24">
        <v>0</v>
      </c>
      <c r="K17" s="24">
        <v>0</v>
      </c>
      <c r="L17" s="24">
        <v>21.47</v>
      </c>
      <c r="M17" s="24">
        <v>75.2</v>
      </c>
      <c r="N17" s="24">
        <v>5.99</v>
      </c>
      <c r="O17" s="24">
        <v>5.43</v>
      </c>
      <c r="P17" s="24">
        <v>132.37</v>
      </c>
      <c r="Q17" s="24">
        <v>25.68</v>
      </c>
      <c r="R17" s="24">
        <v>25.21</v>
      </c>
      <c r="S17" s="24">
        <v>4122.67</v>
      </c>
      <c r="T17" s="24">
        <v>56.82</v>
      </c>
      <c r="U17" s="24">
        <v>10824.01</v>
      </c>
      <c r="V17" s="24">
        <v>2.17</v>
      </c>
      <c r="W17" s="24">
        <v>0.92</v>
      </c>
      <c r="X17" s="24">
        <v>0.12</v>
      </c>
      <c r="Y17" s="24">
        <v>0.06</v>
      </c>
      <c r="Z17" s="24">
        <v>97.12</v>
      </c>
      <c r="AA17" s="24">
        <v>177836.41</v>
      </c>
      <c r="AB17" s="24">
        <v>90196165.510000005</v>
      </c>
      <c r="AC17" s="24">
        <v>57593.64</v>
      </c>
      <c r="AD17" s="24"/>
      <c r="AE17" s="24">
        <v>26802.26</v>
      </c>
      <c r="AF17" s="24">
        <v>1.58</v>
      </c>
      <c r="AG17" s="24">
        <v>2.9</v>
      </c>
      <c r="AH17" s="24">
        <v>1.97</v>
      </c>
      <c r="AI17" s="24">
        <v>76426.679999999993</v>
      </c>
      <c r="AJ17" s="24"/>
      <c r="AK17" s="24">
        <v>7829155.4000000004</v>
      </c>
      <c r="AL17" s="24">
        <v>8070943.2800000003</v>
      </c>
      <c r="AM17" s="24">
        <v>38157131.420000002</v>
      </c>
    </row>
    <row r="18" spans="1:39" x14ac:dyDescent="0.25">
      <c r="A18" s="18"/>
      <c r="B18" s="24">
        <v>14</v>
      </c>
      <c r="C18" s="24">
        <v>70</v>
      </c>
      <c r="D18" s="24">
        <v>193.74</v>
      </c>
      <c r="E18" s="24">
        <v>171.86</v>
      </c>
      <c r="F18" s="24">
        <v>10.79</v>
      </c>
      <c r="G18" s="24">
        <v>9.66</v>
      </c>
      <c r="H18" s="24">
        <v>0.75</v>
      </c>
      <c r="I18" s="24">
        <v>1.01</v>
      </c>
      <c r="J18" s="24">
        <v>0</v>
      </c>
      <c r="K18" s="24">
        <v>0</v>
      </c>
      <c r="L18" s="24">
        <v>21.21</v>
      </c>
      <c r="M18" s="24">
        <v>69.12</v>
      </c>
      <c r="N18" s="24">
        <v>5.92</v>
      </c>
      <c r="O18" s="24">
        <v>5.35</v>
      </c>
      <c r="P18" s="24">
        <v>132.51</v>
      </c>
      <c r="Q18" s="24">
        <v>25.34</v>
      </c>
      <c r="R18" s="24">
        <v>24.85</v>
      </c>
      <c r="S18" s="24">
        <v>4208.88</v>
      </c>
      <c r="T18" s="24">
        <v>57.47</v>
      </c>
      <c r="U18" s="24">
        <v>10817.62</v>
      </c>
      <c r="V18" s="24">
        <v>2.2000000000000002</v>
      </c>
      <c r="W18" s="24">
        <v>0.84</v>
      </c>
      <c r="X18" s="24">
        <v>0.11</v>
      </c>
      <c r="Y18" s="24">
        <v>0.05</v>
      </c>
      <c r="Z18" s="24">
        <v>99.67</v>
      </c>
      <c r="AA18" s="24">
        <v>0</v>
      </c>
      <c r="AB18" s="24">
        <v>89924498.75</v>
      </c>
      <c r="AC18" s="24">
        <v>42898.14</v>
      </c>
      <c r="AD18" s="24"/>
      <c r="AE18" s="24">
        <v>36258.65</v>
      </c>
      <c r="AF18" s="24">
        <v>1.47</v>
      </c>
      <c r="AG18" s="24">
        <v>2.72</v>
      </c>
      <c r="AH18" s="24">
        <v>2.0099999999999998</v>
      </c>
      <c r="AI18" s="24">
        <v>73424.320000000007</v>
      </c>
      <c r="AJ18" s="24"/>
      <c r="AK18" s="24">
        <v>7720982.75</v>
      </c>
      <c r="AL18" s="24">
        <v>7950104.1200000001</v>
      </c>
      <c r="AM18" s="24">
        <v>37660003.299999997</v>
      </c>
    </row>
    <row r="19" spans="1:39" x14ac:dyDescent="0.25">
      <c r="A19" s="18"/>
      <c r="B19" s="24">
        <v>15</v>
      </c>
      <c r="C19" s="24">
        <v>75</v>
      </c>
      <c r="D19" s="24">
        <v>194.11</v>
      </c>
      <c r="E19" s="24">
        <v>172.85</v>
      </c>
      <c r="F19" s="24">
        <v>10.77</v>
      </c>
      <c r="G19" s="24">
        <v>9.4499999999999993</v>
      </c>
      <c r="H19" s="24">
        <v>0.74</v>
      </c>
      <c r="I19" s="24">
        <v>1.04</v>
      </c>
      <c r="J19" s="24">
        <v>0</v>
      </c>
      <c r="K19" s="24">
        <v>0</v>
      </c>
      <c r="L19" s="24">
        <v>20.96</v>
      </c>
      <c r="M19" s="24">
        <v>72.55</v>
      </c>
      <c r="N19" s="24">
        <v>5.83</v>
      </c>
      <c r="O19" s="24">
        <v>5.26</v>
      </c>
      <c r="P19" s="24">
        <v>132.59</v>
      </c>
      <c r="Q19" s="24">
        <v>25.1</v>
      </c>
      <c r="R19" s="24">
        <v>24.56</v>
      </c>
      <c r="S19" s="24">
        <v>4212.46</v>
      </c>
      <c r="T19" s="24">
        <v>58.67</v>
      </c>
      <c r="U19" s="24">
        <v>10679.3</v>
      </c>
      <c r="V19" s="24">
        <v>2.2400000000000002</v>
      </c>
      <c r="W19" s="24">
        <v>0.87</v>
      </c>
      <c r="X19" s="24">
        <v>0.12</v>
      </c>
      <c r="Y19" s="24">
        <v>0.05</v>
      </c>
      <c r="Z19" s="24">
        <v>100.47</v>
      </c>
      <c r="AA19" s="24">
        <v>0</v>
      </c>
      <c r="AB19" s="24">
        <v>90259332.219999999</v>
      </c>
      <c r="AC19" s="24">
        <v>58185.64</v>
      </c>
      <c r="AD19" s="24"/>
      <c r="AE19" s="24">
        <v>20121.169999999998</v>
      </c>
      <c r="AF19" s="24">
        <v>1.43</v>
      </c>
      <c r="AG19" s="24">
        <v>2.68</v>
      </c>
      <c r="AH19" s="24">
        <v>2.02</v>
      </c>
      <c r="AI19" s="24">
        <v>70957.95</v>
      </c>
      <c r="AJ19" s="24"/>
      <c r="AK19" s="24">
        <v>7594459.7999999998</v>
      </c>
      <c r="AL19" s="24">
        <v>7810826.6200000001</v>
      </c>
      <c r="AM19" s="24">
        <v>37306179.119999997</v>
      </c>
    </row>
    <row r="20" spans="1:39" x14ac:dyDescent="0.25">
      <c r="A20" s="18"/>
      <c r="B20" s="24">
        <v>16</v>
      </c>
      <c r="C20" s="24">
        <v>80</v>
      </c>
      <c r="D20" s="24">
        <v>194.39</v>
      </c>
      <c r="E20" s="24">
        <v>173.86</v>
      </c>
      <c r="F20" s="24">
        <v>10.46</v>
      </c>
      <c r="G20" s="24">
        <v>9.4499999999999993</v>
      </c>
      <c r="H20" s="24">
        <v>0.73</v>
      </c>
      <c r="I20" s="24">
        <v>0.94</v>
      </c>
      <c r="J20" s="24">
        <v>0</v>
      </c>
      <c r="K20" s="24">
        <v>0</v>
      </c>
      <c r="L20" s="24">
        <v>20.64</v>
      </c>
      <c r="M20" s="24">
        <v>77.67</v>
      </c>
      <c r="N20" s="24">
        <v>5.78</v>
      </c>
      <c r="O20" s="24">
        <v>5.21</v>
      </c>
      <c r="P20" s="24">
        <v>132.59</v>
      </c>
      <c r="Q20" s="24">
        <v>24.87</v>
      </c>
      <c r="R20" s="24">
        <v>24.25</v>
      </c>
      <c r="S20" s="24">
        <v>4015.49</v>
      </c>
      <c r="T20" s="24">
        <v>59.76</v>
      </c>
      <c r="U20" s="24">
        <v>10696.07</v>
      </c>
      <c r="V20" s="24">
        <v>2.2599999999999998</v>
      </c>
      <c r="W20" s="24">
        <v>0.79</v>
      </c>
      <c r="X20" s="24">
        <v>0.11</v>
      </c>
      <c r="Y20" s="24">
        <v>0.05</v>
      </c>
      <c r="Z20" s="24">
        <v>101.5</v>
      </c>
      <c r="AA20" s="24">
        <v>0</v>
      </c>
      <c r="AB20" s="24">
        <v>90375166.060000002</v>
      </c>
      <c r="AC20" s="24">
        <v>54316.63</v>
      </c>
      <c r="AD20" s="24"/>
      <c r="AE20" s="24">
        <v>24955.19</v>
      </c>
      <c r="AF20" s="24">
        <v>1.31</v>
      </c>
      <c r="AG20" s="24">
        <v>2.62</v>
      </c>
      <c r="AH20" s="24">
        <v>1.98</v>
      </c>
      <c r="AI20" s="24">
        <v>74198.53</v>
      </c>
      <c r="AJ20" s="24"/>
      <c r="AK20" s="24">
        <v>7538601.6699999999</v>
      </c>
      <c r="AL20" s="24">
        <v>7742678.5599999996</v>
      </c>
      <c r="AM20" s="24">
        <v>36964213.200000003</v>
      </c>
    </row>
    <row r="21" spans="1:39" x14ac:dyDescent="0.25">
      <c r="A21" s="18"/>
      <c r="B21" s="24">
        <v>17</v>
      </c>
      <c r="C21" s="24">
        <v>85</v>
      </c>
      <c r="D21" s="24">
        <v>194.83</v>
      </c>
      <c r="E21" s="24">
        <v>175.26</v>
      </c>
      <c r="F21" s="24">
        <v>11.04</v>
      </c>
      <c r="G21" s="24">
        <v>9.26</v>
      </c>
      <c r="H21" s="24">
        <v>0.74</v>
      </c>
      <c r="I21" s="24">
        <v>1.01</v>
      </c>
      <c r="J21" s="24">
        <v>0</v>
      </c>
      <c r="K21" s="24">
        <v>0</v>
      </c>
      <c r="L21" s="24">
        <v>21.04</v>
      </c>
      <c r="M21" s="24">
        <v>77.45</v>
      </c>
      <c r="N21" s="24">
        <v>5.81</v>
      </c>
      <c r="O21" s="24">
        <v>5.24</v>
      </c>
      <c r="P21" s="24">
        <v>132.59</v>
      </c>
      <c r="Q21" s="24">
        <v>25.18</v>
      </c>
      <c r="R21" s="24">
        <v>24.59</v>
      </c>
      <c r="S21" s="24">
        <v>4289.34</v>
      </c>
      <c r="T21" s="24">
        <v>60.47</v>
      </c>
      <c r="U21" s="24">
        <v>11322.82</v>
      </c>
      <c r="V21" s="24">
        <v>2.2799999999999998</v>
      </c>
      <c r="W21" s="24">
        <v>0.86</v>
      </c>
      <c r="X21" s="24">
        <v>0.11</v>
      </c>
      <c r="Y21" s="24">
        <v>0.04</v>
      </c>
      <c r="Z21" s="24">
        <v>101.78</v>
      </c>
      <c r="AA21" s="24">
        <v>0</v>
      </c>
      <c r="AB21" s="24">
        <v>92181584.530000001</v>
      </c>
      <c r="AC21" s="24">
        <v>64145.13</v>
      </c>
      <c r="AD21" s="24"/>
      <c r="AE21" s="24">
        <v>17307.5</v>
      </c>
      <c r="AF21" s="24">
        <v>1.43</v>
      </c>
      <c r="AG21" s="24">
        <v>2.64</v>
      </c>
      <c r="AH21" s="24">
        <v>2.14</v>
      </c>
      <c r="AI21" s="24">
        <v>75471.94</v>
      </c>
      <c r="AJ21" s="24"/>
      <c r="AK21" s="24">
        <v>7600322.1100000003</v>
      </c>
      <c r="AL21" s="24">
        <v>7793191.0599999996</v>
      </c>
      <c r="AM21" s="24">
        <v>37419002.990000002</v>
      </c>
    </row>
    <row r="22" spans="1:39" x14ac:dyDescent="0.25">
      <c r="A22" s="18"/>
      <c r="B22" s="24">
        <v>18</v>
      </c>
      <c r="C22" s="24">
        <v>90</v>
      </c>
      <c r="D22" s="24">
        <v>195.29</v>
      </c>
      <c r="E22" s="24">
        <v>176.54</v>
      </c>
      <c r="F22" s="24">
        <v>11.2</v>
      </c>
      <c r="G22" s="24">
        <v>9.23</v>
      </c>
      <c r="H22" s="24">
        <v>0.74</v>
      </c>
      <c r="I22" s="24">
        <v>0.96</v>
      </c>
      <c r="J22" s="24">
        <v>0</v>
      </c>
      <c r="K22" s="24">
        <v>0</v>
      </c>
      <c r="L22" s="24">
        <v>21.17</v>
      </c>
      <c r="M22" s="24">
        <v>78.5</v>
      </c>
      <c r="N22" s="24">
        <v>5.85</v>
      </c>
      <c r="O22" s="24">
        <v>5.28</v>
      </c>
      <c r="P22" s="24">
        <v>132.63</v>
      </c>
      <c r="Q22" s="24">
        <v>25.27</v>
      </c>
      <c r="R22" s="24">
        <v>24.77</v>
      </c>
      <c r="S22" s="24">
        <v>4339.84</v>
      </c>
      <c r="T22" s="24">
        <v>61.11</v>
      </c>
      <c r="U22" s="24">
        <v>10744.63</v>
      </c>
      <c r="V22" s="24">
        <v>2.2999999999999998</v>
      </c>
      <c r="W22" s="24">
        <v>0.81</v>
      </c>
      <c r="X22" s="24">
        <v>0.1</v>
      </c>
      <c r="Y22" s="24">
        <v>0.04</v>
      </c>
      <c r="Z22" s="24">
        <v>102.9</v>
      </c>
      <c r="AA22" s="24">
        <v>0</v>
      </c>
      <c r="AB22" s="24">
        <v>92538087.879999995</v>
      </c>
      <c r="AC22" s="24">
        <v>46222.79</v>
      </c>
      <c r="AD22" s="24"/>
      <c r="AE22" s="24">
        <v>33878.870000000003</v>
      </c>
      <c r="AF22" s="24">
        <v>1.28</v>
      </c>
      <c r="AG22" s="24">
        <v>2.58</v>
      </c>
      <c r="AH22" s="24">
        <v>2.02</v>
      </c>
      <c r="AI22" s="24">
        <v>72958.720000000001</v>
      </c>
      <c r="AJ22" s="24"/>
      <c r="AK22" s="24">
        <v>7665253.1500000004</v>
      </c>
      <c r="AL22" s="24">
        <v>7846186.0300000003</v>
      </c>
      <c r="AM22" s="24">
        <v>37551305.420000002</v>
      </c>
    </row>
    <row r="23" spans="1:39" x14ac:dyDescent="0.25">
      <c r="A23" s="18"/>
      <c r="B23" s="24">
        <v>19</v>
      </c>
      <c r="C23" s="24">
        <v>95</v>
      </c>
      <c r="D23" s="24">
        <v>195.85</v>
      </c>
      <c r="E23" s="24">
        <v>177.97</v>
      </c>
      <c r="F23" s="24">
        <v>11.75</v>
      </c>
      <c r="G23" s="24">
        <v>8.9600000000000009</v>
      </c>
      <c r="H23" s="24">
        <v>0.74</v>
      </c>
      <c r="I23" s="24">
        <v>0.98</v>
      </c>
      <c r="J23" s="24">
        <v>0</v>
      </c>
      <c r="K23" s="24">
        <v>0</v>
      </c>
      <c r="L23" s="24">
        <v>21.44</v>
      </c>
      <c r="M23" s="24">
        <v>76.73</v>
      </c>
      <c r="N23" s="24">
        <v>5.91</v>
      </c>
      <c r="O23" s="24">
        <v>5.33</v>
      </c>
      <c r="P23" s="24">
        <v>132.66</v>
      </c>
      <c r="Q23" s="24">
        <v>25.45</v>
      </c>
      <c r="R23" s="24">
        <v>25</v>
      </c>
      <c r="S23" s="24">
        <v>4536.72</v>
      </c>
      <c r="T23" s="24">
        <v>61.82</v>
      </c>
      <c r="U23" s="24">
        <v>11063.25</v>
      </c>
      <c r="V23" s="24">
        <v>2.33</v>
      </c>
      <c r="W23" s="24">
        <v>0.83</v>
      </c>
      <c r="X23" s="24">
        <v>0.11</v>
      </c>
      <c r="Y23" s="24">
        <v>0.04</v>
      </c>
      <c r="Z23" s="24">
        <v>102.86</v>
      </c>
      <c r="AA23" s="24">
        <v>0</v>
      </c>
      <c r="AB23" s="24">
        <v>94703429.329999998</v>
      </c>
      <c r="AC23" s="24">
        <v>56347.01</v>
      </c>
      <c r="AD23" s="24"/>
      <c r="AE23" s="24">
        <v>28951.919999999998</v>
      </c>
      <c r="AF23" s="24">
        <v>1.39</v>
      </c>
      <c r="AG23" s="24">
        <v>2.61</v>
      </c>
      <c r="AH23" s="24">
        <v>2.19</v>
      </c>
      <c r="AI23" s="24">
        <v>79277.710000000006</v>
      </c>
      <c r="AJ23" s="24"/>
      <c r="AK23" s="24">
        <v>7754596.5499999998</v>
      </c>
      <c r="AL23" s="24">
        <v>7924951.8200000003</v>
      </c>
      <c r="AM23" s="24">
        <v>37820003.729999997</v>
      </c>
    </row>
    <row r="24" spans="1:39" x14ac:dyDescent="0.25">
      <c r="A24" s="18"/>
      <c r="B24" s="24">
        <v>20</v>
      </c>
      <c r="C24" s="24">
        <v>100</v>
      </c>
      <c r="D24" s="24">
        <v>196.28</v>
      </c>
      <c r="E24" s="24">
        <v>179.23</v>
      </c>
      <c r="F24" s="24">
        <v>11.58</v>
      </c>
      <c r="G24" s="24">
        <v>9.33</v>
      </c>
      <c r="H24" s="24">
        <v>0.75</v>
      </c>
      <c r="I24" s="24">
        <v>1.03</v>
      </c>
      <c r="J24" s="24">
        <v>0</v>
      </c>
      <c r="K24" s="24">
        <v>0</v>
      </c>
      <c r="L24" s="24">
        <v>21.66</v>
      </c>
      <c r="M24" s="24">
        <v>79.09</v>
      </c>
      <c r="N24" s="24">
        <v>5.92</v>
      </c>
      <c r="O24" s="24">
        <v>5.33</v>
      </c>
      <c r="P24" s="24">
        <v>132.63999999999999</v>
      </c>
      <c r="Q24" s="24">
        <v>25.72</v>
      </c>
      <c r="R24" s="24">
        <v>25.27</v>
      </c>
      <c r="S24" s="24">
        <v>4570.88</v>
      </c>
      <c r="T24" s="24">
        <v>62.26</v>
      </c>
      <c r="U24" s="24">
        <v>10525.8</v>
      </c>
      <c r="V24" s="24">
        <v>2.36</v>
      </c>
      <c r="W24" s="24">
        <v>0.88</v>
      </c>
      <c r="X24" s="24">
        <v>0.11</v>
      </c>
      <c r="Y24" s="24">
        <v>0.05</v>
      </c>
      <c r="Z24" s="24">
        <v>103.24</v>
      </c>
      <c r="AA24" s="24">
        <v>0</v>
      </c>
      <c r="AB24" s="24">
        <v>95867832.799999997</v>
      </c>
      <c r="AC24" s="24">
        <v>47154.43</v>
      </c>
      <c r="AD24" s="24"/>
      <c r="AE24" s="24">
        <v>31866.86</v>
      </c>
      <c r="AF24" s="24">
        <v>1.57</v>
      </c>
      <c r="AG24" s="24">
        <v>2.76</v>
      </c>
      <c r="AH24" s="24">
        <v>2.12</v>
      </c>
      <c r="AI24" s="24">
        <v>72928.539999999994</v>
      </c>
      <c r="AJ24" s="24"/>
      <c r="AK24" s="24">
        <v>7762865.5199999996</v>
      </c>
      <c r="AL24" s="24">
        <v>7923304.54</v>
      </c>
      <c r="AM24" s="24">
        <v>38228519.219999999</v>
      </c>
    </row>
    <row r="25" spans="1:39" x14ac:dyDescent="0.25">
      <c r="A25" s="18"/>
      <c r="B25" s="24">
        <v>21</v>
      </c>
      <c r="C25" s="24">
        <v>105</v>
      </c>
      <c r="D25" s="24">
        <v>196.62</v>
      </c>
      <c r="E25" s="24">
        <v>180.22</v>
      </c>
      <c r="F25" s="24">
        <v>10.88</v>
      </c>
      <c r="G25" s="24">
        <v>9.57</v>
      </c>
      <c r="H25" s="24">
        <v>0.75</v>
      </c>
      <c r="I25" s="24">
        <v>0.78</v>
      </c>
      <c r="J25" s="24">
        <v>0</v>
      </c>
      <c r="K25" s="24">
        <v>0</v>
      </c>
      <c r="L25" s="24">
        <v>21.2</v>
      </c>
      <c r="M25" s="24">
        <v>95.62</v>
      </c>
      <c r="N25" s="24">
        <v>5.93</v>
      </c>
      <c r="O25" s="24">
        <v>5.33</v>
      </c>
      <c r="P25" s="24">
        <v>132.74</v>
      </c>
      <c r="Q25" s="24">
        <v>25.59</v>
      </c>
      <c r="R25" s="24">
        <v>24.96</v>
      </c>
      <c r="S25" s="24">
        <v>4198.17</v>
      </c>
      <c r="T25" s="24">
        <v>62.96</v>
      </c>
      <c r="U25" s="24">
        <v>10616.17</v>
      </c>
      <c r="V25" s="24">
        <v>2.39</v>
      </c>
      <c r="W25" s="24">
        <v>0.65</v>
      </c>
      <c r="X25" s="24">
        <v>0.09</v>
      </c>
      <c r="Y25" s="24">
        <v>0.04</v>
      </c>
      <c r="Z25" s="24">
        <v>104.58</v>
      </c>
      <c r="AA25" s="24">
        <v>0</v>
      </c>
      <c r="AB25" s="24">
        <v>95315948.900000006</v>
      </c>
      <c r="AC25" s="24">
        <v>70256.56</v>
      </c>
      <c r="AD25" s="24"/>
      <c r="AE25" s="24">
        <v>41799.78</v>
      </c>
      <c r="AF25" s="24">
        <v>1.34</v>
      </c>
      <c r="AG25" s="24">
        <v>2.78</v>
      </c>
      <c r="AH25" s="24">
        <v>2.85</v>
      </c>
      <c r="AI25" s="24">
        <v>102359.8</v>
      </c>
      <c r="AJ25" s="24"/>
      <c r="AK25" s="24">
        <v>7775934.1799999997</v>
      </c>
      <c r="AL25" s="24">
        <v>7926423.9699999997</v>
      </c>
      <c r="AM25" s="24">
        <v>38025393.630000003</v>
      </c>
    </row>
    <row r="26" spans="1:39" x14ac:dyDescent="0.25">
      <c r="A26" s="18"/>
      <c r="B26" s="24">
        <v>22</v>
      </c>
      <c r="C26" s="24">
        <v>110</v>
      </c>
      <c r="D26" s="24">
        <v>196.88</v>
      </c>
      <c r="E26" s="24">
        <v>181.48</v>
      </c>
      <c r="F26" s="24">
        <v>11.82</v>
      </c>
      <c r="G26" s="24">
        <v>9.1</v>
      </c>
      <c r="H26" s="24">
        <v>0.75</v>
      </c>
      <c r="I26" s="24">
        <v>0.89</v>
      </c>
      <c r="J26" s="24">
        <v>0</v>
      </c>
      <c r="K26" s="24">
        <v>0</v>
      </c>
      <c r="L26" s="24">
        <v>21.67</v>
      </c>
      <c r="M26" s="24">
        <v>77.87</v>
      </c>
      <c r="N26" s="24">
        <v>5.97</v>
      </c>
      <c r="O26" s="24">
        <v>5.36</v>
      </c>
      <c r="P26" s="24">
        <v>132.80000000000001</v>
      </c>
      <c r="Q26" s="24">
        <v>25.87</v>
      </c>
      <c r="R26" s="24">
        <v>25.28</v>
      </c>
      <c r="S26" s="24">
        <v>4635.67</v>
      </c>
      <c r="T26" s="24">
        <v>60.66</v>
      </c>
      <c r="U26" s="24">
        <v>10538.17</v>
      </c>
      <c r="V26" s="24">
        <v>2.4300000000000002</v>
      </c>
      <c r="W26" s="24">
        <v>0.75</v>
      </c>
      <c r="X26" s="24">
        <v>0.1</v>
      </c>
      <c r="Y26" s="24">
        <v>0.04</v>
      </c>
      <c r="Z26" s="24">
        <v>104.16</v>
      </c>
      <c r="AA26" s="24">
        <v>0</v>
      </c>
      <c r="AB26" s="24">
        <v>97897432.480000004</v>
      </c>
      <c r="AC26" s="24">
        <v>62394.64</v>
      </c>
      <c r="AD26" s="24"/>
      <c r="AE26" s="24">
        <v>35458.76</v>
      </c>
      <c r="AF26" s="24">
        <v>1.26</v>
      </c>
      <c r="AG26" s="24">
        <v>2.57</v>
      </c>
      <c r="AH26" s="24">
        <v>2.72</v>
      </c>
      <c r="AI26" s="24">
        <v>88274.74</v>
      </c>
      <c r="AJ26" s="24"/>
      <c r="AK26" s="24">
        <v>7825085.9100000001</v>
      </c>
      <c r="AL26" s="24">
        <v>7966520.0599999996</v>
      </c>
      <c r="AM26" s="24">
        <v>38438941.649999999</v>
      </c>
    </row>
    <row r="27" spans="1:39" x14ac:dyDescent="0.25">
      <c r="A27" s="18"/>
      <c r="B27" s="24">
        <v>23</v>
      </c>
      <c r="C27" s="24">
        <v>115</v>
      </c>
      <c r="D27" s="24">
        <v>197.27</v>
      </c>
      <c r="E27" s="24">
        <v>182.24</v>
      </c>
      <c r="F27" s="24">
        <v>11.42</v>
      </c>
      <c r="G27" s="24">
        <v>9.32</v>
      </c>
      <c r="H27" s="24">
        <v>0.75</v>
      </c>
      <c r="I27" s="24">
        <v>0.94</v>
      </c>
      <c r="J27" s="24">
        <v>0</v>
      </c>
      <c r="K27" s="24">
        <v>0</v>
      </c>
      <c r="L27" s="24">
        <v>21.49</v>
      </c>
      <c r="M27" s="24">
        <v>77.569999999999993</v>
      </c>
      <c r="N27" s="24">
        <v>5.96</v>
      </c>
      <c r="O27" s="24">
        <v>5.31</v>
      </c>
      <c r="P27" s="24">
        <v>132.94999999999999</v>
      </c>
      <c r="Q27" s="24">
        <v>25.6</v>
      </c>
      <c r="R27" s="24">
        <v>25.07</v>
      </c>
      <c r="S27" s="24">
        <v>4632.12</v>
      </c>
      <c r="T27" s="24">
        <v>60.42</v>
      </c>
      <c r="U27" s="24">
        <v>10543.4</v>
      </c>
      <c r="V27" s="24">
        <v>2.48</v>
      </c>
      <c r="W27" s="24">
        <v>0.8</v>
      </c>
      <c r="X27" s="24">
        <v>0.1</v>
      </c>
      <c r="Y27" s="24">
        <v>0.05</v>
      </c>
      <c r="Z27" s="24">
        <v>103.08</v>
      </c>
      <c r="AA27" s="24">
        <v>0</v>
      </c>
      <c r="AB27" s="24">
        <v>100586815.23</v>
      </c>
      <c r="AC27" s="24">
        <v>59403.97</v>
      </c>
      <c r="AD27" s="24"/>
      <c r="AE27" s="24">
        <v>28924.03</v>
      </c>
      <c r="AF27" s="24">
        <v>1.37</v>
      </c>
      <c r="AG27" s="24">
        <v>2.6</v>
      </c>
      <c r="AH27" s="24">
        <v>2.63</v>
      </c>
      <c r="AI27" s="24">
        <v>82027.22</v>
      </c>
      <c r="AJ27" s="24"/>
      <c r="AK27" s="24">
        <v>7763851.1600000001</v>
      </c>
      <c r="AL27" s="24">
        <v>7896154.3399999999</v>
      </c>
      <c r="AM27" s="24">
        <v>38049646.07</v>
      </c>
    </row>
    <row r="28" spans="1:39" x14ac:dyDescent="0.25">
      <c r="A28" s="18"/>
      <c r="B28" s="24">
        <v>24</v>
      </c>
      <c r="C28" s="24">
        <v>120</v>
      </c>
      <c r="D28" s="24">
        <v>197.53</v>
      </c>
      <c r="E28" s="24">
        <v>182.93</v>
      </c>
      <c r="F28" s="24">
        <v>11.07</v>
      </c>
      <c r="G28" s="24">
        <v>9.3699999999999992</v>
      </c>
      <c r="H28" s="24">
        <v>0.74</v>
      </c>
      <c r="I28" s="24">
        <v>0.92</v>
      </c>
      <c r="J28" s="24">
        <v>0</v>
      </c>
      <c r="K28" s="24">
        <v>0</v>
      </c>
      <c r="L28" s="24">
        <v>21.19</v>
      </c>
      <c r="M28" s="24">
        <v>77.540000000000006</v>
      </c>
      <c r="N28" s="24">
        <v>5.92</v>
      </c>
      <c r="O28" s="24">
        <v>5.25</v>
      </c>
      <c r="P28" s="24">
        <v>132.99</v>
      </c>
      <c r="Q28" s="24">
        <v>25.16</v>
      </c>
      <c r="R28" s="24">
        <v>24.74</v>
      </c>
      <c r="S28" s="24">
        <v>4512.2299999999996</v>
      </c>
      <c r="T28" s="24">
        <v>60.67</v>
      </c>
      <c r="U28" s="24">
        <v>10790.84</v>
      </c>
      <c r="V28" s="24">
        <v>2.5499999999999998</v>
      </c>
      <c r="W28" s="24">
        <v>0.78</v>
      </c>
      <c r="X28" s="24">
        <v>0.1</v>
      </c>
      <c r="Y28" s="24">
        <v>0.04</v>
      </c>
      <c r="Z28" s="24">
        <v>103.07</v>
      </c>
      <c r="AA28" s="24">
        <v>0</v>
      </c>
      <c r="AB28" s="24">
        <v>101670285.11</v>
      </c>
      <c r="AC28" s="24">
        <v>57630.86</v>
      </c>
      <c r="AD28" s="24"/>
      <c r="AE28" s="24">
        <v>31748.25</v>
      </c>
      <c r="AF28" s="24">
        <v>1.43</v>
      </c>
      <c r="AG28" s="24">
        <v>2.62</v>
      </c>
      <c r="AH28" s="24">
        <v>2.68</v>
      </c>
      <c r="AI28" s="24">
        <v>82898.2</v>
      </c>
      <c r="AJ28" s="24"/>
      <c r="AK28" s="24">
        <v>7673970.54</v>
      </c>
      <c r="AL28" s="24">
        <v>7797994.3799999999</v>
      </c>
      <c r="AM28" s="24">
        <v>37391686.340000004</v>
      </c>
    </row>
    <row r="29" spans="1:39" x14ac:dyDescent="0.25">
      <c r="A29" s="18"/>
      <c r="B29" s="24">
        <v>25</v>
      </c>
      <c r="C29" s="24">
        <v>125</v>
      </c>
      <c r="D29" s="24">
        <v>197.64</v>
      </c>
      <c r="E29" s="24">
        <v>183.5</v>
      </c>
      <c r="F29" s="24">
        <v>10.83</v>
      </c>
      <c r="G29" s="24">
        <v>9.35</v>
      </c>
      <c r="H29" s="24">
        <v>0.74</v>
      </c>
      <c r="I29" s="24">
        <v>0.82</v>
      </c>
      <c r="J29" s="24">
        <v>0</v>
      </c>
      <c r="K29" s="24">
        <v>0</v>
      </c>
      <c r="L29" s="24">
        <v>20.91</v>
      </c>
      <c r="M29" s="24">
        <v>74.98</v>
      </c>
      <c r="N29" s="24">
        <v>5.84</v>
      </c>
      <c r="O29" s="24">
        <v>5.14</v>
      </c>
      <c r="P29" s="24">
        <v>132.91999999999999</v>
      </c>
      <c r="Q29" s="24">
        <v>25.11</v>
      </c>
      <c r="R29" s="24">
        <v>24.44</v>
      </c>
      <c r="S29" s="24">
        <v>4401.46</v>
      </c>
      <c r="T29" s="24">
        <v>60.89</v>
      </c>
      <c r="U29" s="24">
        <v>10531.46</v>
      </c>
      <c r="V29" s="24">
        <v>2.63</v>
      </c>
      <c r="W29" s="24">
        <v>0.69</v>
      </c>
      <c r="X29" s="24">
        <v>0.09</v>
      </c>
      <c r="Y29" s="24">
        <v>0.04</v>
      </c>
      <c r="Z29" s="24">
        <v>103.55</v>
      </c>
      <c r="AA29" s="24">
        <v>0</v>
      </c>
      <c r="AB29" s="24">
        <v>101788963.56999999</v>
      </c>
      <c r="AC29" s="24">
        <v>50017.14</v>
      </c>
      <c r="AD29" s="24"/>
      <c r="AE29" s="24">
        <v>30083.599999999999</v>
      </c>
      <c r="AF29" s="24">
        <v>1.45</v>
      </c>
      <c r="AG29" s="24">
        <v>2.61</v>
      </c>
      <c r="AH29" s="24">
        <v>2.61</v>
      </c>
      <c r="AI29" s="24">
        <v>73577.3</v>
      </c>
      <c r="AJ29" s="24"/>
      <c r="AK29" s="24">
        <v>7522864.7400000002</v>
      </c>
      <c r="AL29" s="24">
        <v>7638838.71</v>
      </c>
      <c r="AM29" s="24">
        <v>37313340.359999999</v>
      </c>
    </row>
    <row r="30" spans="1:39" x14ac:dyDescent="0.25">
      <c r="A30" s="18"/>
      <c r="B30" s="24">
        <v>26</v>
      </c>
      <c r="C30" s="24">
        <v>130</v>
      </c>
      <c r="D30" s="24">
        <v>197.83</v>
      </c>
      <c r="E30" s="24">
        <v>184.01</v>
      </c>
      <c r="F30" s="24">
        <v>10.94</v>
      </c>
      <c r="G30" s="24">
        <v>9.06</v>
      </c>
      <c r="H30" s="24">
        <v>0.73</v>
      </c>
      <c r="I30" s="24">
        <v>0.88</v>
      </c>
      <c r="J30" s="24">
        <v>0</v>
      </c>
      <c r="K30" s="24">
        <v>0</v>
      </c>
      <c r="L30" s="24">
        <v>20.73</v>
      </c>
      <c r="M30" s="24">
        <v>75.650000000000006</v>
      </c>
      <c r="N30" s="24">
        <v>5.81</v>
      </c>
      <c r="O30" s="24">
        <v>5.1100000000000003</v>
      </c>
      <c r="P30" s="24">
        <v>132.99</v>
      </c>
      <c r="Q30" s="24">
        <v>24.85</v>
      </c>
      <c r="R30" s="24">
        <v>24.2</v>
      </c>
      <c r="S30" s="24">
        <v>4438.55</v>
      </c>
      <c r="T30" s="24">
        <v>61.76</v>
      </c>
      <c r="U30" s="24">
        <v>10924.41</v>
      </c>
      <c r="V30" s="24">
        <v>2.69</v>
      </c>
      <c r="W30" s="24">
        <v>0.74</v>
      </c>
      <c r="X30" s="24">
        <v>0.1</v>
      </c>
      <c r="Y30" s="24">
        <v>0.04</v>
      </c>
      <c r="Z30" s="24">
        <v>104.97</v>
      </c>
      <c r="AA30" s="24">
        <v>0</v>
      </c>
      <c r="AB30" s="24">
        <v>100488765.41</v>
      </c>
      <c r="AC30" s="24">
        <v>57708.86</v>
      </c>
      <c r="AD30" s="24"/>
      <c r="AE30" s="24">
        <v>25998.95</v>
      </c>
      <c r="AF30" s="24">
        <v>1.34</v>
      </c>
      <c r="AG30" s="24">
        <v>2.52</v>
      </c>
      <c r="AH30" s="24">
        <v>2.67</v>
      </c>
      <c r="AI30" s="24">
        <v>76999.53</v>
      </c>
      <c r="AJ30" s="24"/>
      <c r="AK30" s="24">
        <v>7486816.7800000003</v>
      </c>
      <c r="AL30" s="24">
        <v>7595340.1500000004</v>
      </c>
      <c r="AM30" s="24">
        <v>36932390.869999997</v>
      </c>
    </row>
    <row r="31" spans="1:39" x14ac:dyDescent="0.25">
      <c r="A31" s="18"/>
      <c r="B31" s="24">
        <v>27</v>
      </c>
      <c r="C31" s="24">
        <v>135</v>
      </c>
      <c r="D31" s="24">
        <v>198.12</v>
      </c>
      <c r="E31" s="24">
        <v>184.91</v>
      </c>
      <c r="F31" s="24">
        <v>10.92</v>
      </c>
      <c r="G31" s="24">
        <v>9.3000000000000007</v>
      </c>
      <c r="H31" s="24">
        <v>0.74</v>
      </c>
      <c r="I31" s="24">
        <v>0.86</v>
      </c>
      <c r="J31" s="24">
        <v>0</v>
      </c>
      <c r="K31" s="24">
        <v>0</v>
      </c>
      <c r="L31" s="24">
        <v>20.96</v>
      </c>
      <c r="M31" s="24">
        <v>75.28</v>
      </c>
      <c r="N31" s="24">
        <v>5.85</v>
      </c>
      <c r="O31" s="24">
        <v>5.14</v>
      </c>
      <c r="P31" s="24">
        <v>132.97</v>
      </c>
      <c r="Q31" s="24">
        <v>25</v>
      </c>
      <c r="R31" s="24">
        <v>24.43</v>
      </c>
      <c r="S31" s="24">
        <v>4544.13</v>
      </c>
      <c r="T31" s="24">
        <v>62.36</v>
      </c>
      <c r="U31" s="24">
        <v>10851.92</v>
      </c>
      <c r="V31" s="24">
        <v>2.75</v>
      </c>
      <c r="W31" s="24">
        <v>0.73</v>
      </c>
      <c r="X31" s="24">
        <v>0.09</v>
      </c>
      <c r="Y31" s="24">
        <v>0.04</v>
      </c>
      <c r="Z31" s="24">
        <v>105.9</v>
      </c>
      <c r="AA31" s="24">
        <v>0</v>
      </c>
      <c r="AB31" s="24">
        <v>100410710.55</v>
      </c>
      <c r="AC31" s="24">
        <v>54337.75</v>
      </c>
      <c r="AD31" s="24"/>
      <c r="AE31" s="24">
        <v>24021.73</v>
      </c>
      <c r="AF31" s="24">
        <v>1.52</v>
      </c>
      <c r="AG31" s="24">
        <v>2.63</v>
      </c>
      <c r="AH31" s="24">
        <v>2.66</v>
      </c>
      <c r="AI31" s="24">
        <v>72757.490000000005</v>
      </c>
      <c r="AJ31" s="24"/>
      <c r="AK31" s="24">
        <v>7533283.2699999996</v>
      </c>
      <c r="AL31" s="24">
        <v>7634560.9199999999</v>
      </c>
      <c r="AM31" s="24">
        <v>37160228.990000002</v>
      </c>
    </row>
    <row r="32" spans="1:39" x14ac:dyDescent="0.25">
      <c r="A32" s="18"/>
      <c r="B32" s="24">
        <v>28</v>
      </c>
      <c r="C32" s="24">
        <v>140</v>
      </c>
      <c r="D32" s="24">
        <v>198.29</v>
      </c>
      <c r="E32" s="24">
        <v>185.65</v>
      </c>
      <c r="F32" s="24">
        <v>10.82</v>
      </c>
      <c r="G32" s="24">
        <v>9.24</v>
      </c>
      <c r="H32" s="24">
        <v>0.73</v>
      </c>
      <c r="I32" s="24">
        <v>1.05</v>
      </c>
      <c r="J32" s="24">
        <v>0</v>
      </c>
      <c r="K32" s="24">
        <v>0</v>
      </c>
      <c r="L32" s="24">
        <v>20.79</v>
      </c>
      <c r="M32" s="24">
        <v>77.11</v>
      </c>
      <c r="N32" s="24">
        <v>5.83</v>
      </c>
      <c r="O32" s="24">
        <v>5.14</v>
      </c>
      <c r="P32" s="24">
        <v>132.93</v>
      </c>
      <c r="Q32" s="24">
        <v>24.88</v>
      </c>
      <c r="R32" s="24">
        <v>24.3</v>
      </c>
      <c r="S32" s="24">
        <v>4496.8999999999996</v>
      </c>
      <c r="T32" s="24">
        <v>63.25</v>
      </c>
      <c r="U32" s="24">
        <v>10635.88</v>
      </c>
      <c r="V32" s="24">
        <v>2.78</v>
      </c>
      <c r="W32" s="24">
        <v>0.9</v>
      </c>
      <c r="X32" s="24">
        <v>0.11</v>
      </c>
      <c r="Y32" s="24">
        <v>0.04</v>
      </c>
      <c r="Z32" s="24">
        <v>108.31</v>
      </c>
      <c r="AA32" s="24">
        <v>0</v>
      </c>
      <c r="AB32" s="24">
        <v>98090144.540000007</v>
      </c>
      <c r="AC32" s="24">
        <v>48411.519999999997</v>
      </c>
      <c r="AD32" s="24"/>
      <c r="AE32" s="24">
        <v>31898.67</v>
      </c>
      <c r="AF32" s="24">
        <v>1.44</v>
      </c>
      <c r="AG32" s="24">
        <v>2.57</v>
      </c>
      <c r="AH32" s="24">
        <v>2.6</v>
      </c>
      <c r="AI32" s="24">
        <v>73361</v>
      </c>
      <c r="AJ32" s="24"/>
      <c r="AK32" s="24">
        <v>7541776.7000000002</v>
      </c>
      <c r="AL32" s="24">
        <v>7636367.7699999996</v>
      </c>
      <c r="AM32" s="24">
        <v>36968216.960000001</v>
      </c>
    </row>
    <row r="33" spans="1:39" x14ac:dyDescent="0.25">
      <c r="A33" s="18"/>
      <c r="B33" s="24">
        <v>29</v>
      </c>
      <c r="C33" s="24">
        <v>145</v>
      </c>
      <c r="D33" s="24">
        <v>198.57</v>
      </c>
      <c r="E33" s="24">
        <v>186.64</v>
      </c>
      <c r="F33" s="24">
        <v>11.6</v>
      </c>
      <c r="G33" s="24">
        <v>8.69</v>
      </c>
      <c r="H33" s="24">
        <v>0.72</v>
      </c>
      <c r="I33" s="24">
        <v>0.83</v>
      </c>
      <c r="J33" s="24">
        <v>0</v>
      </c>
      <c r="K33" s="24">
        <v>0</v>
      </c>
      <c r="L33" s="24">
        <v>21</v>
      </c>
      <c r="M33" s="24">
        <v>77.569999999999993</v>
      </c>
      <c r="N33" s="24">
        <v>5.85</v>
      </c>
      <c r="O33" s="24">
        <v>5.16</v>
      </c>
      <c r="P33" s="24">
        <v>132.9</v>
      </c>
      <c r="Q33" s="24">
        <v>24.93</v>
      </c>
      <c r="R33" s="24">
        <v>24.39</v>
      </c>
      <c r="S33" s="24">
        <v>4751.5600000000004</v>
      </c>
      <c r="T33" s="24">
        <v>63.97</v>
      </c>
      <c r="U33" s="24">
        <v>11141.53</v>
      </c>
      <c r="V33" s="24">
        <v>2.81</v>
      </c>
      <c r="W33" s="24">
        <v>0.7</v>
      </c>
      <c r="X33" s="24">
        <v>0.09</v>
      </c>
      <c r="Y33" s="24">
        <v>0.03</v>
      </c>
      <c r="Z33" s="24">
        <v>110.13</v>
      </c>
      <c r="AA33" s="24">
        <v>0</v>
      </c>
      <c r="AB33" s="24">
        <v>97016610.540000007</v>
      </c>
      <c r="AC33" s="24">
        <v>57463.29</v>
      </c>
      <c r="AD33" s="24"/>
      <c r="AE33" s="24">
        <v>27236.98</v>
      </c>
      <c r="AF33" s="24">
        <v>1.33</v>
      </c>
      <c r="AG33" s="24">
        <v>2.4700000000000002</v>
      </c>
      <c r="AH33" s="24">
        <v>2.75</v>
      </c>
      <c r="AI33" s="24">
        <v>76719.11</v>
      </c>
      <c r="AJ33" s="24"/>
      <c r="AK33" s="24">
        <v>7583938.21</v>
      </c>
      <c r="AL33" s="24">
        <v>7672218.4699999997</v>
      </c>
      <c r="AM33" s="24">
        <v>37046291.810000002</v>
      </c>
    </row>
    <row r="34" spans="1:39" x14ac:dyDescent="0.25">
      <c r="A34" s="18"/>
      <c r="B34" s="24">
        <v>30</v>
      </c>
      <c r="C34" s="24">
        <v>150</v>
      </c>
      <c r="D34" s="24">
        <v>198.91</v>
      </c>
      <c r="E34" s="24">
        <v>187.71</v>
      </c>
      <c r="F34" s="24">
        <v>11.62</v>
      </c>
      <c r="G34" s="24">
        <v>8.7899999999999991</v>
      </c>
      <c r="H34" s="24">
        <v>0.73</v>
      </c>
      <c r="I34" s="24">
        <v>0.88</v>
      </c>
      <c r="J34" s="24">
        <v>0</v>
      </c>
      <c r="K34" s="24">
        <v>0</v>
      </c>
      <c r="L34" s="24">
        <v>21.14</v>
      </c>
      <c r="M34" s="24">
        <v>77.790000000000006</v>
      </c>
      <c r="N34" s="24">
        <v>5.89</v>
      </c>
      <c r="O34" s="24">
        <v>5.19</v>
      </c>
      <c r="P34" s="24">
        <v>132.87</v>
      </c>
      <c r="Q34" s="24">
        <v>25.23</v>
      </c>
      <c r="R34" s="24">
        <v>24.67</v>
      </c>
      <c r="S34" s="24">
        <v>4728.24</v>
      </c>
      <c r="T34" s="24">
        <v>64.5</v>
      </c>
      <c r="U34" s="24">
        <v>10932.79</v>
      </c>
      <c r="V34" s="24">
        <v>2.84</v>
      </c>
      <c r="W34" s="24">
        <v>0.74</v>
      </c>
      <c r="X34" s="24">
        <v>0.1</v>
      </c>
      <c r="Y34" s="24">
        <v>0.04</v>
      </c>
      <c r="Z34" s="24">
        <v>111.45</v>
      </c>
      <c r="AA34" s="24">
        <v>0</v>
      </c>
      <c r="AB34" s="24">
        <v>96593848.629999995</v>
      </c>
      <c r="AC34" s="24">
        <v>53308.51</v>
      </c>
      <c r="AD34" s="24"/>
      <c r="AE34" s="24">
        <v>26892.22</v>
      </c>
      <c r="AF34" s="24">
        <v>1.0900000000000001</v>
      </c>
      <c r="AG34" s="24">
        <v>2.37</v>
      </c>
      <c r="AH34" s="24">
        <v>2.6</v>
      </c>
      <c r="AI34" s="24">
        <v>75150.350000000006</v>
      </c>
      <c r="AJ34" s="24"/>
      <c r="AK34" s="24">
        <v>7630120.3200000003</v>
      </c>
      <c r="AL34" s="24">
        <v>7712182.3799999999</v>
      </c>
      <c r="AM34" s="24">
        <v>37488192.75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6443-791D-4891-8A50-9CA7C4612154}">
  <sheetPr>
    <tabColor theme="5" tint="0.79998168889431442"/>
  </sheetPr>
  <dimension ref="A1:AM34"/>
  <sheetViews>
    <sheetView topLeftCell="E1" workbookViewId="0">
      <selection activeCell="P42" sqref="P42"/>
    </sheetView>
  </sheetViews>
  <sheetFormatPr defaultColWidth="8.7109375" defaultRowHeight="15" x14ac:dyDescent="0.25"/>
  <cols>
    <col min="1" max="1" width="8.7109375" style="25"/>
    <col min="2" max="2" width="12.42578125" style="25" customWidth="1"/>
    <col min="3" max="3" width="5.5703125" style="25" customWidth="1"/>
    <col min="4" max="16" width="16.5703125" style="25" customWidth="1"/>
    <col min="17" max="29" width="8.42578125" style="25" customWidth="1"/>
    <col min="30" max="30" width="6" style="25" customWidth="1"/>
    <col min="31" max="31" width="6.140625" style="25" customWidth="1"/>
    <col min="32" max="35" width="6" style="25" customWidth="1"/>
    <col min="36" max="36" width="8.7109375" style="25"/>
    <col min="37" max="37" width="9.7109375" style="25" bestFit="1" customWidth="1"/>
    <col min="38" max="16384" width="8.7109375" style="25"/>
  </cols>
  <sheetData>
    <row r="1" spans="1:39" s="75" customFormat="1" x14ac:dyDescent="0.25">
      <c r="H1" s="197" t="s">
        <v>269</v>
      </c>
      <c r="I1" s="198">
        <f>'3.7 Slash'!J10</f>
        <v>0.18285021014775335</v>
      </c>
      <c r="O1" s="195"/>
      <c r="T1" s="75" t="s">
        <v>269</v>
      </c>
      <c r="U1" s="75">
        <v>6300</v>
      </c>
      <c r="AC1" s="75" t="s">
        <v>263</v>
      </c>
      <c r="AE1" s="199">
        <f>'3.3 P. contorta'!B17</f>
        <v>0.12841492774346774</v>
      </c>
      <c r="AF1" s="75">
        <f>AE1*AF2</f>
        <v>1503.5947306119133</v>
      </c>
      <c r="AJ1" s="75" t="s">
        <v>269</v>
      </c>
      <c r="AK1" s="199">
        <f>'3.6 Stumps'!H19</f>
        <v>7.4999999999999997E-2</v>
      </c>
    </row>
    <row r="2" spans="1:39" s="75" customFormat="1" x14ac:dyDescent="0.25">
      <c r="I2" s="198">
        <f>AVERAGE(I4:I34)/5</f>
        <v>0.18419354838709673</v>
      </c>
      <c r="J2" s="195">
        <f>AVERAGE(J4:J34)/5</f>
        <v>1.2645161290322587E-2</v>
      </c>
      <c r="U2" s="200">
        <f>AVERAGE(U4:U34)/5</f>
        <v>6375.1803225806452</v>
      </c>
      <c r="AC2" s="200">
        <f>AVERAGE(AC4:AC34)/5</f>
        <v>10292.034258064517</v>
      </c>
      <c r="AD2" s="75">
        <f>AVERAGE(AD4:AD34)/5</f>
        <v>1416.8438064516129</v>
      </c>
      <c r="AE2" s="199">
        <f>AD2/(AC2+AD2)</f>
        <v>0.12100594084632002</v>
      </c>
      <c r="AF2" s="200">
        <f>SUM(AC2:AD2)</f>
        <v>11708.87806451613</v>
      </c>
      <c r="AK2" s="201">
        <f>AVERAGE(AJ4:AJ34)/AVERAGE(AI4:AI34)</f>
        <v>7.731666321102805E-2</v>
      </c>
    </row>
    <row r="3" spans="1:39" s="97" customFormat="1" ht="195" x14ac:dyDescent="0.25">
      <c r="A3" s="353"/>
      <c r="B3" s="353" t="s">
        <v>16</v>
      </c>
      <c r="C3" s="353" t="s">
        <v>0</v>
      </c>
      <c r="D3" s="353" t="s">
        <v>17</v>
      </c>
      <c r="E3" s="353" t="s">
        <v>418</v>
      </c>
      <c r="F3" s="353" t="s">
        <v>432</v>
      </c>
      <c r="G3" s="353" t="s">
        <v>433</v>
      </c>
      <c r="H3" s="353" t="s">
        <v>434</v>
      </c>
      <c r="I3" s="353" t="s">
        <v>429</v>
      </c>
      <c r="J3" s="353" t="s">
        <v>430</v>
      </c>
      <c r="K3" s="353" t="s">
        <v>431</v>
      </c>
      <c r="L3" s="353" t="s">
        <v>419</v>
      </c>
      <c r="M3" s="353" t="s">
        <v>420</v>
      </c>
      <c r="N3" s="353" t="s">
        <v>422</v>
      </c>
      <c r="O3" s="353" t="s">
        <v>421</v>
      </c>
      <c r="P3" s="353" t="s">
        <v>423</v>
      </c>
      <c r="Q3" s="353" t="s">
        <v>424</v>
      </c>
      <c r="R3" s="353" t="s">
        <v>425</v>
      </c>
      <c r="S3" s="353" t="s">
        <v>18</v>
      </c>
      <c r="T3" s="353" t="s">
        <v>435</v>
      </c>
      <c r="U3" s="353" t="s">
        <v>436</v>
      </c>
      <c r="V3" s="353" t="s">
        <v>426</v>
      </c>
      <c r="W3" s="353" t="s">
        <v>427</v>
      </c>
      <c r="X3" s="353" t="s">
        <v>437</v>
      </c>
      <c r="Y3" s="353" t="s">
        <v>428</v>
      </c>
      <c r="Z3" s="353" t="s">
        <v>69</v>
      </c>
      <c r="AA3" s="353" t="s">
        <v>438</v>
      </c>
      <c r="AB3" s="353" t="s">
        <v>439</v>
      </c>
      <c r="AC3" s="353" t="s">
        <v>70</v>
      </c>
      <c r="AD3" s="353" t="s">
        <v>71</v>
      </c>
      <c r="AE3" s="353" t="s">
        <v>440</v>
      </c>
      <c r="AF3" s="353" t="s">
        <v>441</v>
      </c>
      <c r="AG3" s="353" t="s">
        <v>442</v>
      </c>
      <c r="AH3" s="353" t="s">
        <v>443</v>
      </c>
      <c r="AI3" s="353" t="s">
        <v>444</v>
      </c>
      <c r="AJ3" s="353" t="s">
        <v>445</v>
      </c>
      <c r="AK3" s="353" t="s">
        <v>446</v>
      </c>
      <c r="AL3" s="353" t="s">
        <v>448</v>
      </c>
      <c r="AM3" s="353" t="s">
        <v>447</v>
      </c>
    </row>
    <row r="4" spans="1:39" x14ac:dyDescent="0.25">
      <c r="A4" s="18"/>
      <c r="B4" s="24">
        <v>0</v>
      </c>
      <c r="C4" s="24">
        <v>0</v>
      </c>
      <c r="D4" s="24">
        <v>187.33</v>
      </c>
      <c r="E4" s="24">
        <v>149.65</v>
      </c>
      <c r="F4" s="24">
        <v>11.48</v>
      </c>
      <c r="G4" s="24">
        <v>8.4499999999999993</v>
      </c>
      <c r="H4" s="24">
        <v>0.71</v>
      </c>
      <c r="I4" s="24">
        <v>0.84</v>
      </c>
      <c r="J4" s="24">
        <v>0.08</v>
      </c>
      <c r="K4" s="24">
        <v>0</v>
      </c>
      <c r="L4" s="24">
        <v>20.64</v>
      </c>
      <c r="M4" s="24">
        <v>94.65</v>
      </c>
      <c r="N4" s="24"/>
      <c r="O4" s="24"/>
      <c r="P4" s="24">
        <v>132.93</v>
      </c>
      <c r="Q4" s="24">
        <v>24.56</v>
      </c>
      <c r="R4" s="24">
        <v>23.24</v>
      </c>
      <c r="S4" s="24">
        <v>4285.55</v>
      </c>
      <c r="T4" s="24">
        <v>51.69</v>
      </c>
      <c r="U4" s="24">
        <v>32187.46</v>
      </c>
      <c r="V4" s="24">
        <v>1.26</v>
      </c>
      <c r="W4" s="24">
        <v>0.73</v>
      </c>
      <c r="X4" s="24">
        <v>0.08</v>
      </c>
      <c r="Y4" s="24">
        <v>0.03</v>
      </c>
      <c r="Z4" s="24">
        <v>75.59</v>
      </c>
      <c r="AA4" s="24">
        <v>4034333.46</v>
      </c>
      <c r="AB4" s="24">
        <v>72912526</v>
      </c>
      <c r="AC4" s="24">
        <v>78964.509999999995</v>
      </c>
      <c r="AD4" s="24">
        <v>5918.42</v>
      </c>
      <c r="AE4" s="24">
        <v>44383.41</v>
      </c>
      <c r="AF4" s="24">
        <v>1.34</v>
      </c>
      <c r="AG4" s="24">
        <v>2.63</v>
      </c>
      <c r="AH4" s="24">
        <v>1.62</v>
      </c>
      <c r="AI4" s="24">
        <v>58278.41</v>
      </c>
      <c r="AJ4" s="24">
        <v>4136.97</v>
      </c>
      <c r="AK4" s="24"/>
      <c r="AL4" s="24"/>
      <c r="AM4" s="24">
        <v>36498436.950000003</v>
      </c>
    </row>
    <row r="5" spans="1:39" x14ac:dyDescent="0.25">
      <c r="A5" s="18"/>
      <c r="B5" s="24">
        <v>1</v>
      </c>
      <c r="C5" s="24">
        <v>5</v>
      </c>
      <c r="D5" s="24">
        <v>187</v>
      </c>
      <c r="E5" s="24">
        <v>150.96</v>
      </c>
      <c r="F5" s="24">
        <v>11.88</v>
      </c>
      <c r="G5" s="24">
        <v>7.76</v>
      </c>
      <c r="H5" s="24">
        <v>0.68</v>
      </c>
      <c r="I5" s="24">
        <v>0.94</v>
      </c>
      <c r="J5" s="24">
        <v>0.12</v>
      </c>
      <c r="K5" s="24">
        <v>0</v>
      </c>
      <c r="L5" s="24">
        <v>20.32</v>
      </c>
      <c r="M5" s="24">
        <v>83.99</v>
      </c>
      <c r="N5" s="24">
        <v>5.82</v>
      </c>
      <c r="O5" s="24">
        <v>5.28</v>
      </c>
      <c r="P5" s="24">
        <v>132.30000000000001</v>
      </c>
      <c r="Q5" s="24">
        <v>24.26</v>
      </c>
      <c r="R5" s="24">
        <v>23.45</v>
      </c>
      <c r="S5" s="24">
        <v>4731.82</v>
      </c>
      <c r="T5" s="24">
        <v>52.5</v>
      </c>
      <c r="U5" s="24">
        <v>31579.64</v>
      </c>
      <c r="V5" s="24">
        <v>1.41</v>
      </c>
      <c r="W5" s="24">
        <v>0.83</v>
      </c>
      <c r="X5" s="24">
        <v>0.09</v>
      </c>
      <c r="Y5" s="24">
        <v>0.03</v>
      </c>
      <c r="Z5" s="24">
        <v>76.040000000000006</v>
      </c>
      <c r="AA5" s="24">
        <v>4900557.8600000003</v>
      </c>
      <c r="AB5" s="24">
        <v>73086504.230000004</v>
      </c>
      <c r="AC5" s="24">
        <v>55695.08</v>
      </c>
      <c r="AD5" s="24">
        <v>6348.62</v>
      </c>
      <c r="AE5" s="24">
        <v>34213.9</v>
      </c>
      <c r="AF5" s="24">
        <v>1.34</v>
      </c>
      <c r="AG5" s="24">
        <v>2.56</v>
      </c>
      <c r="AH5" s="24">
        <v>2.1800000000000002</v>
      </c>
      <c r="AI5" s="24">
        <v>87332.21</v>
      </c>
      <c r="AJ5" s="24">
        <v>7742.77</v>
      </c>
      <c r="AK5" s="24">
        <v>7432576.3700000001</v>
      </c>
      <c r="AL5" s="24">
        <v>7846445.9800000004</v>
      </c>
      <c r="AM5" s="24">
        <v>36057372.229999997</v>
      </c>
    </row>
    <row r="6" spans="1:39" x14ac:dyDescent="0.25">
      <c r="A6" s="18"/>
      <c r="B6" s="24">
        <v>2</v>
      </c>
      <c r="C6" s="24">
        <v>10</v>
      </c>
      <c r="D6" s="24">
        <v>186.86</v>
      </c>
      <c r="E6" s="24">
        <v>152.54</v>
      </c>
      <c r="F6" s="24">
        <v>11.23</v>
      </c>
      <c r="G6" s="24">
        <v>8.2200000000000006</v>
      </c>
      <c r="H6" s="24">
        <v>0.69</v>
      </c>
      <c r="I6" s="24">
        <v>0.94</v>
      </c>
      <c r="J6" s="24">
        <v>0.1</v>
      </c>
      <c r="K6" s="24">
        <v>0</v>
      </c>
      <c r="L6" s="24">
        <v>20.14</v>
      </c>
      <c r="M6" s="24">
        <v>83.19</v>
      </c>
      <c r="N6" s="24">
        <v>5.72</v>
      </c>
      <c r="O6" s="24">
        <v>5.16</v>
      </c>
      <c r="P6" s="24">
        <v>131.71</v>
      </c>
      <c r="Q6" s="24">
        <v>23.72</v>
      </c>
      <c r="R6" s="24">
        <v>23.18</v>
      </c>
      <c r="S6" s="24">
        <v>4743.3900000000003</v>
      </c>
      <c r="T6" s="24">
        <v>51.98</v>
      </c>
      <c r="U6" s="24">
        <v>32261.09</v>
      </c>
      <c r="V6" s="24">
        <v>1.54</v>
      </c>
      <c r="W6" s="24">
        <v>0.83</v>
      </c>
      <c r="X6" s="24">
        <v>0.09</v>
      </c>
      <c r="Y6" s="24">
        <v>0.03</v>
      </c>
      <c r="Z6" s="24">
        <v>75.87</v>
      </c>
      <c r="AA6" s="24">
        <v>5808272.9900000002</v>
      </c>
      <c r="AB6" s="24">
        <v>73413866.140000001</v>
      </c>
      <c r="AC6" s="24">
        <v>48657.13</v>
      </c>
      <c r="AD6" s="24">
        <v>7186.83</v>
      </c>
      <c r="AE6" s="24">
        <v>37647.760000000002</v>
      </c>
      <c r="AF6" s="24">
        <v>1.48</v>
      </c>
      <c r="AG6" s="24">
        <v>2.63</v>
      </c>
      <c r="AH6" s="24">
        <v>2.15</v>
      </c>
      <c r="AI6" s="24">
        <v>87286.13</v>
      </c>
      <c r="AJ6" s="24">
        <v>7436.59</v>
      </c>
      <c r="AK6" s="24">
        <v>7270503.7000000002</v>
      </c>
      <c r="AL6" s="24">
        <v>7674707.3099999996</v>
      </c>
      <c r="AM6" s="24">
        <v>35254028.740000002</v>
      </c>
    </row>
    <row r="7" spans="1:39" x14ac:dyDescent="0.25">
      <c r="A7" s="18"/>
      <c r="B7" s="24">
        <v>3</v>
      </c>
      <c r="C7" s="24">
        <v>15</v>
      </c>
      <c r="D7" s="24">
        <v>186.79</v>
      </c>
      <c r="E7" s="24">
        <v>153.58000000000001</v>
      </c>
      <c r="F7" s="24">
        <v>10.32</v>
      </c>
      <c r="G7" s="24">
        <v>8.07</v>
      </c>
      <c r="H7" s="24">
        <v>0.66</v>
      </c>
      <c r="I7" s="24">
        <v>0.87</v>
      </c>
      <c r="J7" s="24">
        <v>0.08</v>
      </c>
      <c r="K7" s="24">
        <v>0</v>
      </c>
      <c r="L7" s="24">
        <v>19.05</v>
      </c>
      <c r="M7" s="24">
        <v>79.98</v>
      </c>
      <c r="N7" s="24">
        <v>5.51</v>
      </c>
      <c r="O7" s="24">
        <v>4.95</v>
      </c>
      <c r="P7" s="24">
        <v>131.46</v>
      </c>
      <c r="Q7" s="24">
        <v>23.2</v>
      </c>
      <c r="R7" s="24">
        <v>22</v>
      </c>
      <c r="S7" s="24">
        <v>4135.04</v>
      </c>
      <c r="T7" s="24">
        <v>51.58</v>
      </c>
      <c r="U7" s="24">
        <v>31667.759999999998</v>
      </c>
      <c r="V7" s="24">
        <v>1.65</v>
      </c>
      <c r="W7" s="24">
        <v>0.75</v>
      </c>
      <c r="X7" s="24">
        <v>0.09</v>
      </c>
      <c r="Y7" s="24">
        <v>0.03</v>
      </c>
      <c r="Z7" s="24">
        <v>76.930000000000007</v>
      </c>
      <c r="AA7" s="24">
        <v>6637475.6200000001</v>
      </c>
      <c r="AB7" s="24">
        <v>71837255.480000004</v>
      </c>
      <c r="AC7" s="24">
        <v>50482.55</v>
      </c>
      <c r="AD7" s="24">
        <v>9584.7199999999993</v>
      </c>
      <c r="AE7" s="24">
        <v>33146.78</v>
      </c>
      <c r="AF7" s="24">
        <v>1.25</v>
      </c>
      <c r="AG7" s="24">
        <v>2.4</v>
      </c>
      <c r="AH7" s="24">
        <v>2.02</v>
      </c>
      <c r="AI7" s="24">
        <v>86525.68</v>
      </c>
      <c r="AJ7" s="24">
        <v>6715.76</v>
      </c>
      <c r="AK7" s="24">
        <v>6961083.4299999997</v>
      </c>
      <c r="AL7" s="24">
        <v>7349845.04</v>
      </c>
      <c r="AM7" s="24">
        <v>34483314.149999999</v>
      </c>
    </row>
    <row r="8" spans="1:39" x14ac:dyDescent="0.25">
      <c r="A8" s="18"/>
      <c r="B8" s="24">
        <v>4</v>
      </c>
      <c r="C8" s="24">
        <v>20</v>
      </c>
      <c r="D8" s="24">
        <v>186.98</v>
      </c>
      <c r="E8" s="24">
        <v>155.13</v>
      </c>
      <c r="F8" s="24">
        <v>9.93</v>
      </c>
      <c r="G8" s="24">
        <v>8.7200000000000006</v>
      </c>
      <c r="H8" s="24">
        <v>0.68</v>
      </c>
      <c r="I8" s="24">
        <v>0.88</v>
      </c>
      <c r="J8" s="24">
        <v>0.08</v>
      </c>
      <c r="K8" s="24">
        <v>0</v>
      </c>
      <c r="L8" s="24">
        <v>19.329999999999998</v>
      </c>
      <c r="M8" s="24">
        <v>74.75</v>
      </c>
      <c r="N8" s="24">
        <v>5.52</v>
      </c>
      <c r="O8" s="24">
        <v>4.9400000000000004</v>
      </c>
      <c r="P8" s="24">
        <v>131.22999999999999</v>
      </c>
      <c r="Q8" s="24">
        <v>23.24</v>
      </c>
      <c r="R8" s="24">
        <v>22.4</v>
      </c>
      <c r="S8" s="24">
        <v>4248.99</v>
      </c>
      <c r="T8" s="24">
        <v>51.46</v>
      </c>
      <c r="U8" s="24">
        <v>31625.9</v>
      </c>
      <c r="V8" s="24">
        <v>1.75</v>
      </c>
      <c r="W8" s="24">
        <v>0.76</v>
      </c>
      <c r="X8" s="24">
        <v>0.09</v>
      </c>
      <c r="Y8" s="24">
        <v>0.03</v>
      </c>
      <c r="Z8" s="24">
        <v>77.180000000000007</v>
      </c>
      <c r="AA8" s="24">
        <v>7220952.4400000004</v>
      </c>
      <c r="AB8" s="24">
        <v>72330612.900000006</v>
      </c>
      <c r="AC8" s="24">
        <v>54714.89</v>
      </c>
      <c r="AD8" s="24">
        <v>9335.31</v>
      </c>
      <c r="AE8" s="24">
        <v>26454.99</v>
      </c>
      <c r="AF8" s="24">
        <v>1.1499999999999999</v>
      </c>
      <c r="AG8" s="24">
        <v>2.38</v>
      </c>
      <c r="AH8" s="24">
        <v>1.92</v>
      </c>
      <c r="AI8" s="24">
        <v>83552.11</v>
      </c>
      <c r="AJ8" s="24">
        <v>6326.17</v>
      </c>
      <c r="AK8" s="24">
        <v>6970141.4500000002</v>
      </c>
      <c r="AL8" s="24">
        <v>7343911.6699999999</v>
      </c>
      <c r="AM8" s="24">
        <v>34534146.789999999</v>
      </c>
    </row>
    <row r="9" spans="1:39" x14ac:dyDescent="0.25">
      <c r="A9" s="18"/>
      <c r="B9" s="24">
        <v>5</v>
      </c>
      <c r="C9" s="24">
        <v>25</v>
      </c>
      <c r="D9" s="24">
        <v>187.67</v>
      </c>
      <c r="E9" s="24">
        <v>157.07</v>
      </c>
      <c r="F9" s="24">
        <v>9.35</v>
      </c>
      <c r="G9" s="24">
        <v>9.59</v>
      </c>
      <c r="H9" s="24">
        <v>0.72</v>
      </c>
      <c r="I9" s="24">
        <v>0.84</v>
      </c>
      <c r="J9" s="24">
        <v>0.08</v>
      </c>
      <c r="K9" s="24">
        <v>0</v>
      </c>
      <c r="L9" s="24">
        <v>19.66</v>
      </c>
      <c r="M9" s="24">
        <v>73.599999999999994</v>
      </c>
      <c r="N9" s="24">
        <v>5.61</v>
      </c>
      <c r="O9" s="24">
        <v>5.0199999999999996</v>
      </c>
      <c r="P9" s="24">
        <v>131.18</v>
      </c>
      <c r="Q9" s="24">
        <v>23.52</v>
      </c>
      <c r="R9" s="24">
        <v>22.83</v>
      </c>
      <c r="S9" s="24">
        <v>4226.55</v>
      </c>
      <c r="T9" s="24">
        <v>51.76</v>
      </c>
      <c r="U9" s="24">
        <v>31950.560000000001</v>
      </c>
      <c r="V9" s="24">
        <v>1.85</v>
      </c>
      <c r="W9" s="24">
        <v>0.73</v>
      </c>
      <c r="X9" s="24">
        <v>0.09</v>
      </c>
      <c r="Y9" s="24">
        <v>0.03</v>
      </c>
      <c r="Z9" s="24">
        <v>77.95</v>
      </c>
      <c r="AA9" s="24">
        <v>6780052.6100000003</v>
      </c>
      <c r="AB9" s="24">
        <v>74384773.480000004</v>
      </c>
      <c r="AC9" s="24">
        <v>57174.28</v>
      </c>
      <c r="AD9" s="24">
        <v>3130.11</v>
      </c>
      <c r="AE9" s="24">
        <v>28162.52</v>
      </c>
      <c r="AF9" s="24">
        <v>1.1499999999999999</v>
      </c>
      <c r="AG9" s="24">
        <v>2.38</v>
      </c>
      <c r="AH9" s="24">
        <v>1.83</v>
      </c>
      <c r="AI9" s="24">
        <v>79362.55</v>
      </c>
      <c r="AJ9" s="24">
        <v>6520.73</v>
      </c>
      <c r="AK9" s="24">
        <v>7107095.7000000002</v>
      </c>
      <c r="AL9" s="24">
        <v>7466978.7699999996</v>
      </c>
      <c r="AM9" s="24">
        <v>34959792.460000001</v>
      </c>
    </row>
    <row r="10" spans="1:39" x14ac:dyDescent="0.25">
      <c r="A10" s="18"/>
      <c r="B10" s="24">
        <v>6</v>
      </c>
      <c r="C10" s="24">
        <v>30</v>
      </c>
      <c r="D10" s="24">
        <v>188.45</v>
      </c>
      <c r="E10" s="24">
        <v>158.91999999999999</v>
      </c>
      <c r="F10" s="24">
        <v>10.61</v>
      </c>
      <c r="G10" s="24">
        <v>8.85</v>
      </c>
      <c r="H10" s="24">
        <v>0.71</v>
      </c>
      <c r="I10" s="24">
        <v>0.86</v>
      </c>
      <c r="J10" s="24">
        <v>0.1</v>
      </c>
      <c r="K10" s="24">
        <v>0</v>
      </c>
      <c r="L10" s="24">
        <v>20.170000000000002</v>
      </c>
      <c r="M10" s="24">
        <v>71.040000000000006</v>
      </c>
      <c r="N10" s="24">
        <v>5.65</v>
      </c>
      <c r="O10" s="24">
        <v>5.0599999999999996</v>
      </c>
      <c r="P10" s="24">
        <v>131.19999999999999</v>
      </c>
      <c r="Q10" s="24">
        <v>23.78</v>
      </c>
      <c r="R10" s="24">
        <v>23.21</v>
      </c>
      <c r="S10" s="24">
        <v>4745.8999999999996</v>
      </c>
      <c r="T10" s="24">
        <v>52.36</v>
      </c>
      <c r="U10" s="24">
        <v>31938.32</v>
      </c>
      <c r="V10" s="24">
        <v>1.93</v>
      </c>
      <c r="W10" s="24">
        <v>0.75</v>
      </c>
      <c r="X10" s="24">
        <v>0.09</v>
      </c>
      <c r="Y10" s="24">
        <v>0.03</v>
      </c>
      <c r="Z10" s="24">
        <v>79.430000000000007</v>
      </c>
      <c r="AA10" s="24">
        <v>5736698.5800000001</v>
      </c>
      <c r="AB10" s="24">
        <v>76767433.340000004</v>
      </c>
      <c r="AC10" s="24">
        <v>54404.67</v>
      </c>
      <c r="AD10" s="24">
        <v>6241.62</v>
      </c>
      <c r="AE10" s="24">
        <v>25233.33</v>
      </c>
      <c r="AF10" s="24">
        <v>1.1299999999999999</v>
      </c>
      <c r="AG10" s="24">
        <v>2.2799999999999998</v>
      </c>
      <c r="AH10" s="24">
        <v>1.9</v>
      </c>
      <c r="AI10" s="24">
        <v>79125.990000000005</v>
      </c>
      <c r="AJ10" s="24">
        <v>7661.25</v>
      </c>
      <c r="AK10" s="24">
        <v>7179388.5599999996</v>
      </c>
      <c r="AL10" s="24">
        <v>7525344.4299999997</v>
      </c>
      <c r="AM10" s="24">
        <v>35334333.57</v>
      </c>
    </row>
    <row r="11" spans="1:39" x14ac:dyDescent="0.25">
      <c r="A11" s="18"/>
      <c r="B11" s="24">
        <v>7</v>
      </c>
      <c r="C11" s="24">
        <v>35</v>
      </c>
      <c r="D11" s="24">
        <v>189.26</v>
      </c>
      <c r="E11" s="24">
        <v>161</v>
      </c>
      <c r="F11" s="24">
        <v>10.02</v>
      </c>
      <c r="G11" s="24">
        <v>9.7100000000000009</v>
      </c>
      <c r="H11" s="24">
        <v>0.74</v>
      </c>
      <c r="I11" s="24">
        <v>0.82</v>
      </c>
      <c r="J11" s="24">
        <v>0.05</v>
      </c>
      <c r="K11" s="24">
        <v>0</v>
      </c>
      <c r="L11" s="24">
        <v>20.46</v>
      </c>
      <c r="M11" s="24">
        <v>69.92</v>
      </c>
      <c r="N11" s="24">
        <v>5.74</v>
      </c>
      <c r="O11" s="24">
        <v>5.16</v>
      </c>
      <c r="P11" s="24">
        <v>131.18</v>
      </c>
      <c r="Q11" s="24">
        <v>24.21</v>
      </c>
      <c r="R11" s="24">
        <v>23.65</v>
      </c>
      <c r="S11" s="24">
        <v>4732.7299999999996</v>
      </c>
      <c r="T11" s="24">
        <v>53.15</v>
      </c>
      <c r="U11" s="24">
        <v>31812.27</v>
      </c>
      <c r="V11" s="24">
        <v>1.99</v>
      </c>
      <c r="W11" s="24">
        <v>0.7</v>
      </c>
      <c r="X11" s="24">
        <v>0.08</v>
      </c>
      <c r="Y11" s="24">
        <v>0.03</v>
      </c>
      <c r="Z11" s="24">
        <v>80.73</v>
      </c>
      <c r="AA11" s="24">
        <v>6241663.3399999999</v>
      </c>
      <c r="AB11" s="24">
        <v>78924500.040000007</v>
      </c>
      <c r="AC11" s="24">
        <v>39574.99</v>
      </c>
      <c r="AD11" s="24">
        <v>6248.54</v>
      </c>
      <c r="AE11" s="24">
        <v>31712.05</v>
      </c>
      <c r="AF11" s="24">
        <v>1.1499999999999999</v>
      </c>
      <c r="AG11" s="24">
        <v>2.27</v>
      </c>
      <c r="AH11" s="24">
        <v>1.74</v>
      </c>
      <c r="AI11" s="24">
        <v>72433.16</v>
      </c>
      <c r="AJ11" s="24">
        <v>5067.41</v>
      </c>
      <c r="AK11" s="24">
        <v>7335164.5999999996</v>
      </c>
      <c r="AL11" s="24">
        <v>7665380.8300000001</v>
      </c>
      <c r="AM11" s="24">
        <v>35983547.859999999</v>
      </c>
    </row>
    <row r="12" spans="1:39" x14ac:dyDescent="0.25">
      <c r="A12" s="18"/>
      <c r="B12" s="24">
        <v>8</v>
      </c>
      <c r="C12" s="24">
        <v>40</v>
      </c>
      <c r="D12" s="24">
        <v>190.14</v>
      </c>
      <c r="E12" s="24">
        <v>163.07</v>
      </c>
      <c r="F12" s="24">
        <v>10.75</v>
      </c>
      <c r="G12" s="24">
        <v>9.4</v>
      </c>
      <c r="H12" s="24">
        <v>0.74</v>
      </c>
      <c r="I12" s="24">
        <v>0.84</v>
      </c>
      <c r="J12" s="24">
        <v>0.06</v>
      </c>
      <c r="K12" s="24">
        <v>0</v>
      </c>
      <c r="L12" s="24">
        <v>20.89</v>
      </c>
      <c r="M12" s="24">
        <v>72.84</v>
      </c>
      <c r="N12" s="24">
        <v>5.84</v>
      </c>
      <c r="O12" s="24">
        <v>5.25</v>
      </c>
      <c r="P12" s="24">
        <v>131.25</v>
      </c>
      <c r="Q12" s="24">
        <v>24.66</v>
      </c>
      <c r="R12" s="24">
        <v>24.14</v>
      </c>
      <c r="S12" s="24">
        <v>4872.3100000000004</v>
      </c>
      <c r="T12" s="24">
        <v>54.36</v>
      </c>
      <c r="U12" s="24">
        <v>31648.83</v>
      </c>
      <c r="V12" s="24">
        <v>2.06</v>
      </c>
      <c r="W12" s="24">
        <v>0.71</v>
      </c>
      <c r="X12" s="24">
        <v>0.09</v>
      </c>
      <c r="Y12" s="24">
        <v>0.04</v>
      </c>
      <c r="Z12" s="24">
        <v>83.57</v>
      </c>
      <c r="AA12" s="24">
        <v>5951826.4400000004</v>
      </c>
      <c r="AB12" s="24">
        <v>80448676.620000005</v>
      </c>
      <c r="AC12" s="24">
        <v>49344.97</v>
      </c>
      <c r="AD12" s="24">
        <v>5364.96</v>
      </c>
      <c r="AE12" s="24">
        <v>25004.93</v>
      </c>
      <c r="AF12" s="24">
        <v>1.1000000000000001</v>
      </c>
      <c r="AG12" s="24">
        <v>2.2999999999999998</v>
      </c>
      <c r="AH12" s="24">
        <v>1.86</v>
      </c>
      <c r="AI12" s="24">
        <v>72788.19</v>
      </c>
      <c r="AJ12" s="24">
        <v>4797.3500000000004</v>
      </c>
      <c r="AK12" s="24">
        <v>7480874.8300000001</v>
      </c>
      <c r="AL12" s="24">
        <v>7795805.5599999996</v>
      </c>
      <c r="AM12" s="24">
        <v>36642623.210000001</v>
      </c>
    </row>
    <row r="13" spans="1:39" x14ac:dyDescent="0.25">
      <c r="A13" s="18"/>
      <c r="B13" s="24">
        <v>9</v>
      </c>
      <c r="C13" s="24">
        <v>45</v>
      </c>
      <c r="D13" s="24">
        <v>191.03</v>
      </c>
      <c r="E13" s="24">
        <v>165.14</v>
      </c>
      <c r="F13" s="24">
        <v>10.65</v>
      </c>
      <c r="G13" s="24">
        <v>9.83</v>
      </c>
      <c r="H13" s="24">
        <v>0.76</v>
      </c>
      <c r="I13" s="24">
        <v>0.93</v>
      </c>
      <c r="J13" s="24">
        <v>0.05</v>
      </c>
      <c r="K13" s="24">
        <v>0</v>
      </c>
      <c r="L13" s="24">
        <v>21.23</v>
      </c>
      <c r="M13" s="24">
        <v>76.56</v>
      </c>
      <c r="N13" s="24">
        <v>5.93</v>
      </c>
      <c r="O13" s="24">
        <v>5.34</v>
      </c>
      <c r="P13" s="24">
        <v>131.37</v>
      </c>
      <c r="Q13" s="24">
        <v>25.18</v>
      </c>
      <c r="R13" s="24">
        <v>24.64</v>
      </c>
      <c r="S13" s="24">
        <v>4713.46</v>
      </c>
      <c r="T13" s="24">
        <v>55.35</v>
      </c>
      <c r="U13" s="24">
        <v>31574.31</v>
      </c>
      <c r="V13" s="24">
        <v>2.11</v>
      </c>
      <c r="W13" s="24">
        <v>0.79</v>
      </c>
      <c r="X13" s="24">
        <v>0.1</v>
      </c>
      <c r="Y13" s="24">
        <v>0.05</v>
      </c>
      <c r="Z13" s="24">
        <v>84.66</v>
      </c>
      <c r="AA13" s="24">
        <v>7332339.6500000004</v>
      </c>
      <c r="AB13" s="24">
        <v>82887557.069999993</v>
      </c>
      <c r="AC13" s="24">
        <v>43850.09</v>
      </c>
      <c r="AD13" s="24">
        <v>8099.26</v>
      </c>
      <c r="AE13" s="24">
        <v>29141.27</v>
      </c>
      <c r="AF13" s="24">
        <v>1.25</v>
      </c>
      <c r="AG13" s="24">
        <v>2.4500000000000002</v>
      </c>
      <c r="AH13" s="24">
        <v>1.87</v>
      </c>
      <c r="AI13" s="24">
        <v>73524.039999999994</v>
      </c>
      <c r="AJ13" s="24">
        <v>4916.8</v>
      </c>
      <c r="AK13" s="24">
        <v>7630459.0800000001</v>
      </c>
      <c r="AL13" s="24">
        <v>7930655.0999999996</v>
      </c>
      <c r="AM13" s="24">
        <v>37426814.469999999</v>
      </c>
    </row>
    <row r="14" spans="1:39" x14ac:dyDescent="0.25">
      <c r="A14" s="18"/>
      <c r="B14" s="24">
        <v>10</v>
      </c>
      <c r="C14" s="24">
        <v>50</v>
      </c>
      <c r="D14" s="24">
        <v>191.89</v>
      </c>
      <c r="E14" s="24">
        <v>167.23</v>
      </c>
      <c r="F14" s="24">
        <v>9.7799999999999994</v>
      </c>
      <c r="G14" s="24">
        <v>10.97</v>
      </c>
      <c r="H14" s="24">
        <v>0.8</v>
      </c>
      <c r="I14" s="24">
        <v>0.91</v>
      </c>
      <c r="J14" s="24">
        <v>0.05</v>
      </c>
      <c r="K14" s="24">
        <v>0</v>
      </c>
      <c r="L14" s="24">
        <v>21.55</v>
      </c>
      <c r="M14" s="24">
        <v>79.150000000000006</v>
      </c>
      <c r="N14" s="24">
        <v>6.04</v>
      </c>
      <c r="O14" s="24">
        <v>5.44</v>
      </c>
      <c r="P14" s="24">
        <v>131.56</v>
      </c>
      <c r="Q14" s="24">
        <v>25.76</v>
      </c>
      <c r="R14" s="24">
        <v>25.2</v>
      </c>
      <c r="S14" s="24">
        <v>4436.68</v>
      </c>
      <c r="T14" s="24">
        <v>56.12</v>
      </c>
      <c r="U14" s="24">
        <v>31548.67</v>
      </c>
      <c r="V14" s="24">
        <v>2.15</v>
      </c>
      <c r="W14" s="24">
        <v>0.76</v>
      </c>
      <c r="X14" s="24">
        <v>0.1</v>
      </c>
      <c r="Y14" s="24">
        <v>0.05</v>
      </c>
      <c r="Z14" s="24">
        <v>85.41</v>
      </c>
      <c r="AA14" s="24">
        <v>9403008.2100000009</v>
      </c>
      <c r="AB14" s="24">
        <v>84357829.819999993</v>
      </c>
      <c r="AC14" s="24">
        <v>45171.1</v>
      </c>
      <c r="AD14" s="24">
        <v>8376.7900000000009</v>
      </c>
      <c r="AE14" s="24">
        <v>24864.92</v>
      </c>
      <c r="AF14" s="24">
        <v>1.26</v>
      </c>
      <c r="AG14" s="24">
        <v>2.57</v>
      </c>
      <c r="AH14" s="24">
        <v>1.75</v>
      </c>
      <c r="AI14" s="24">
        <v>73259.839999999997</v>
      </c>
      <c r="AJ14" s="24">
        <v>5300.62</v>
      </c>
      <c r="AK14" s="24">
        <v>7803208.6500000004</v>
      </c>
      <c r="AL14" s="24">
        <v>8087964.8200000003</v>
      </c>
      <c r="AM14" s="24">
        <v>38282134.369999997</v>
      </c>
    </row>
    <row r="15" spans="1:39" x14ac:dyDescent="0.25">
      <c r="A15" s="18"/>
      <c r="B15" s="24">
        <v>11</v>
      </c>
      <c r="C15" s="24">
        <v>55</v>
      </c>
      <c r="D15" s="24">
        <v>192.62</v>
      </c>
      <c r="E15" s="24">
        <v>169.18</v>
      </c>
      <c r="F15" s="24">
        <v>10.220000000000001</v>
      </c>
      <c r="G15" s="24">
        <v>10.94</v>
      </c>
      <c r="H15" s="24">
        <v>0.81</v>
      </c>
      <c r="I15" s="24">
        <v>0.94</v>
      </c>
      <c r="J15" s="24">
        <v>0.04</v>
      </c>
      <c r="K15" s="24">
        <v>0</v>
      </c>
      <c r="L15" s="24">
        <v>21.97</v>
      </c>
      <c r="M15" s="24">
        <v>86.7</v>
      </c>
      <c r="N15" s="24">
        <v>6.11</v>
      </c>
      <c r="O15" s="24">
        <v>5.53</v>
      </c>
      <c r="P15" s="24">
        <v>131.79</v>
      </c>
      <c r="Q15" s="24">
        <v>26.28</v>
      </c>
      <c r="R15" s="24">
        <v>25.73</v>
      </c>
      <c r="S15" s="24">
        <v>4450.29</v>
      </c>
      <c r="T15" s="24">
        <v>56.83</v>
      </c>
      <c r="U15" s="24">
        <v>31985.07</v>
      </c>
      <c r="V15" s="24">
        <v>2.1800000000000002</v>
      </c>
      <c r="W15" s="24">
        <v>0.79</v>
      </c>
      <c r="X15" s="24">
        <v>0.1</v>
      </c>
      <c r="Y15" s="24">
        <v>0.05</v>
      </c>
      <c r="Z15" s="24">
        <v>86.95</v>
      </c>
      <c r="AA15" s="24">
        <v>10805250.84</v>
      </c>
      <c r="AB15" s="24">
        <v>86780107.310000002</v>
      </c>
      <c r="AC15" s="24">
        <v>59430.64</v>
      </c>
      <c r="AD15" s="24">
        <v>6944.86</v>
      </c>
      <c r="AE15" s="24">
        <v>27068.92</v>
      </c>
      <c r="AF15" s="24">
        <v>1.46</v>
      </c>
      <c r="AG15" s="24">
        <v>2.83</v>
      </c>
      <c r="AH15" s="24">
        <v>2.09</v>
      </c>
      <c r="AI15" s="24">
        <v>86044.06</v>
      </c>
      <c r="AJ15" s="24">
        <v>6207.12</v>
      </c>
      <c r="AK15" s="24">
        <v>7952667.1600000001</v>
      </c>
      <c r="AL15" s="24">
        <v>8222546.9199999999</v>
      </c>
      <c r="AM15" s="24">
        <v>39059478.810000002</v>
      </c>
    </row>
    <row r="16" spans="1:39" x14ac:dyDescent="0.25">
      <c r="A16" s="18"/>
      <c r="B16" s="24">
        <v>12</v>
      </c>
      <c r="C16" s="24">
        <v>60</v>
      </c>
      <c r="D16" s="24">
        <v>193.21</v>
      </c>
      <c r="E16" s="24">
        <v>170.92</v>
      </c>
      <c r="F16" s="24">
        <v>9.08</v>
      </c>
      <c r="G16" s="24">
        <v>12.06</v>
      </c>
      <c r="H16" s="24">
        <v>0.84</v>
      </c>
      <c r="I16" s="24">
        <v>1.06</v>
      </c>
      <c r="J16" s="24">
        <v>0.03</v>
      </c>
      <c r="K16" s="24">
        <v>0</v>
      </c>
      <c r="L16" s="24">
        <v>21.97</v>
      </c>
      <c r="M16" s="24">
        <v>82.44</v>
      </c>
      <c r="N16" s="24">
        <v>6.17</v>
      </c>
      <c r="O16" s="24">
        <v>5.59</v>
      </c>
      <c r="P16" s="24">
        <v>132.13999999999999</v>
      </c>
      <c r="Q16" s="24">
        <v>26.48</v>
      </c>
      <c r="R16" s="24">
        <v>25.95</v>
      </c>
      <c r="S16" s="24">
        <v>4094.3</v>
      </c>
      <c r="T16" s="24">
        <v>56.25</v>
      </c>
      <c r="U16" s="24">
        <v>31845.919999999998</v>
      </c>
      <c r="V16" s="24">
        <v>2.21</v>
      </c>
      <c r="W16" s="24">
        <v>0.89</v>
      </c>
      <c r="X16" s="24">
        <v>0.12</v>
      </c>
      <c r="Y16" s="24">
        <v>0.06</v>
      </c>
      <c r="Z16" s="24">
        <v>88.64</v>
      </c>
      <c r="AA16" s="24">
        <v>13248250.5</v>
      </c>
      <c r="AB16" s="24">
        <v>87553959.5</v>
      </c>
      <c r="AC16" s="24">
        <v>50435.89</v>
      </c>
      <c r="AD16" s="24">
        <v>7786.93</v>
      </c>
      <c r="AE16" s="24">
        <v>32488.93</v>
      </c>
      <c r="AF16" s="24">
        <v>1.45</v>
      </c>
      <c r="AG16" s="24">
        <v>2.89</v>
      </c>
      <c r="AH16" s="24">
        <v>1.97</v>
      </c>
      <c r="AI16" s="24">
        <v>83726.740000000005</v>
      </c>
      <c r="AJ16" s="24">
        <v>4684.76</v>
      </c>
      <c r="AK16" s="24">
        <v>8058475.3099999996</v>
      </c>
      <c r="AL16" s="24">
        <v>8314000.29</v>
      </c>
      <c r="AM16" s="24">
        <v>39347756.979999997</v>
      </c>
    </row>
    <row r="17" spans="1:39" x14ac:dyDescent="0.25">
      <c r="A17" s="18"/>
      <c r="B17" s="24">
        <v>13</v>
      </c>
      <c r="C17" s="24">
        <v>65</v>
      </c>
      <c r="D17" s="24">
        <v>193.75</v>
      </c>
      <c r="E17" s="24">
        <v>172.51</v>
      </c>
      <c r="F17" s="24">
        <v>9.1</v>
      </c>
      <c r="G17" s="24">
        <v>12.14</v>
      </c>
      <c r="H17" s="24">
        <v>0.85</v>
      </c>
      <c r="I17" s="24">
        <v>1.1000000000000001</v>
      </c>
      <c r="J17" s="24">
        <v>0.04</v>
      </c>
      <c r="K17" s="24">
        <v>0</v>
      </c>
      <c r="L17" s="24">
        <v>22.08</v>
      </c>
      <c r="M17" s="24">
        <v>75.489999999999995</v>
      </c>
      <c r="N17" s="24">
        <v>6.17</v>
      </c>
      <c r="O17" s="24">
        <v>5.6</v>
      </c>
      <c r="P17" s="24">
        <v>132.47999999999999</v>
      </c>
      <c r="Q17" s="24">
        <v>26.57</v>
      </c>
      <c r="R17" s="24">
        <v>26.11</v>
      </c>
      <c r="S17" s="24">
        <v>4005.55</v>
      </c>
      <c r="T17" s="24">
        <v>56.12</v>
      </c>
      <c r="U17" s="24">
        <v>31983.72</v>
      </c>
      <c r="V17" s="24">
        <v>2.23</v>
      </c>
      <c r="W17" s="24">
        <v>0.92</v>
      </c>
      <c r="X17" s="24">
        <v>0.12</v>
      </c>
      <c r="Y17" s="24">
        <v>0.06</v>
      </c>
      <c r="Z17" s="24">
        <v>91.49</v>
      </c>
      <c r="AA17" s="24">
        <v>13062280.949999999</v>
      </c>
      <c r="AB17" s="24">
        <v>88977049.010000005</v>
      </c>
      <c r="AC17" s="24">
        <v>59156.31</v>
      </c>
      <c r="AD17" s="24">
        <v>3577.91</v>
      </c>
      <c r="AE17" s="24">
        <v>28228.33</v>
      </c>
      <c r="AF17" s="24">
        <v>1.56</v>
      </c>
      <c r="AG17" s="24">
        <v>2.94</v>
      </c>
      <c r="AH17" s="24">
        <v>2.08</v>
      </c>
      <c r="AI17" s="24">
        <v>82282.87</v>
      </c>
      <c r="AJ17" s="24">
        <v>7553.63</v>
      </c>
      <c r="AK17" s="24">
        <v>8085473.1200000001</v>
      </c>
      <c r="AL17" s="24">
        <v>8327261.0099999998</v>
      </c>
      <c r="AM17" s="24">
        <v>39478895.200000003</v>
      </c>
    </row>
    <row r="18" spans="1:39" x14ac:dyDescent="0.25">
      <c r="A18" s="18"/>
      <c r="B18" s="24">
        <v>14</v>
      </c>
      <c r="C18" s="24">
        <v>70</v>
      </c>
      <c r="D18" s="24">
        <v>194.07</v>
      </c>
      <c r="E18" s="24">
        <v>173.66</v>
      </c>
      <c r="F18" s="24">
        <v>10.5</v>
      </c>
      <c r="G18" s="24">
        <v>10.64</v>
      </c>
      <c r="H18" s="24">
        <v>0.8</v>
      </c>
      <c r="I18" s="24">
        <v>1.04</v>
      </c>
      <c r="J18" s="24">
        <v>0.04</v>
      </c>
      <c r="K18" s="24">
        <v>0</v>
      </c>
      <c r="L18" s="24">
        <v>21.95</v>
      </c>
      <c r="M18" s="24">
        <v>68</v>
      </c>
      <c r="N18" s="24">
        <v>6.11</v>
      </c>
      <c r="O18" s="24">
        <v>5.53</v>
      </c>
      <c r="P18" s="24">
        <v>132.63999999999999</v>
      </c>
      <c r="Q18" s="24">
        <v>26.31</v>
      </c>
      <c r="R18" s="24">
        <v>25.81</v>
      </c>
      <c r="S18" s="24">
        <v>4304.3</v>
      </c>
      <c r="T18" s="24">
        <v>56.39</v>
      </c>
      <c r="U18" s="24">
        <v>31653.61</v>
      </c>
      <c r="V18" s="24">
        <v>2.2599999999999998</v>
      </c>
      <c r="W18" s="24">
        <v>0.87</v>
      </c>
      <c r="X18" s="24">
        <v>0.12</v>
      </c>
      <c r="Y18" s="24">
        <v>0.05</v>
      </c>
      <c r="Z18" s="24">
        <v>93.89</v>
      </c>
      <c r="AA18" s="24">
        <v>12574136.310000001</v>
      </c>
      <c r="AB18" s="24">
        <v>89211263.010000005</v>
      </c>
      <c r="AC18" s="24">
        <v>44307.5</v>
      </c>
      <c r="AD18" s="24">
        <v>9986.0499999999993</v>
      </c>
      <c r="AE18" s="24">
        <v>28241.119999999999</v>
      </c>
      <c r="AF18" s="24">
        <v>1.44</v>
      </c>
      <c r="AG18" s="24">
        <v>2.71</v>
      </c>
      <c r="AH18" s="24">
        <v>2.11</v>
      </c>
      <c r="AI18" s="24">
        <v>75028.639999999999</v>
      </c>
      <c r="AJ18" s="24">
        <v>5777.85</v>
      </c>
      <c r="AK18" s="24">
        <v>7992704.5199999996</v>
      </c>
      <c r="AL18" s="24">
        <v>8221825.8899999997</v>
      </c>
      <c r="AM18" s="24">
        <v>39100971.75</v>
      </c>
    </row>
    <row r="19" spans="1:39" x14ac:dyDescent="0.25">
      <c r="A19" s="18"/>
      <c r="B19" s="24">
        <v>15</v>
      </c>
      <c r="C19" s="24">
        <v>75</v>
      </c>
      <c r="D19" s="24">
        <v>194.36</v>
      </c>
      <c r="E19" s="24">
        <v>174.54</v>
      </c>
      <c r="F19" s="24">
        <v>10.86</v>
      </c>
      <c r="G19" s="24">
        <v>10.02</v>
      </c>
      <c r="H19" s="24">
        <v>0.77</v>
      </c>
      <c r="I19" s="24">
        <v>0.94</v>
      </c>
      <c r="J19" s="24">
        <v>0.04</v>
      </c>
      <c r="K19" s="24">
        <v>0</v>
      </c>
      <c r="L19" s="24">
        <v>21.66</v>
      </c>
      <c r="M19" s="24">
        <v>70.23</v>
      </c>
      <c r="N19" s="24">
        <v>6.01</v>
      </c>
      <c r="O19" s="24">
        <v>5.43</v>
      </c>
      <c r="P19" s="24">
        <v>132.66999999999999</v>
      </c>
      <c r="Q19" s="24">
        <v>25.92</v>
      </c>
      <c r="R19" s="24">
        <v>25.42</v>
      </c>
      <c r="S19" s="24">
        <v>4370.71</v>
      </c>
      <c r="T19" s="24">
        <v>57.52</v>
      </c>
      <c r="U19" s="24">
        <v>32068.02</v>
      </c>
      <c r="V19" s="24">
        <v>2.2999999999999998</v>
      </c>
      <c r="W19" s="24">
        <v>0.79</v>
      </c>
      <c r="X19" s="24">
        <v>0.11</v>
      </c>
      <c r="Y19" s="24">
        <v>0.05</v>
      </c>
      <c r="Z19" s="24">
        <v>94.57</v>
      </c>
      <c r="AA19" s="24">
        <v>12546891.15</v>
      </c>
      <c r="AB19" s="24">
        <v>89496691.319999993</v>
      </c>
      <c r="AC19" s="24">
        <v>42366.54</v>
      </c>
      <c r="AD19" s="24">
        <v>3017.52</v>
      </c>
      <c r="AE19" s="24">
        <v>34306.19</v>
      </c>
      <c r="AF19" s="24">
        <v>1.33</v>
      </c>
      <c r="AG19" s="24">
        <v>2.59</v>
      </c>
      <c r="AH19" s="24">
        <v>2.06</v>
      </c>
      <c r="AI19" s="24">
        <v>72891.97</v>
      </c>
      <c r="AJ19" s="24">
        <v>4877.75</v>
      </c>
      <c r="AK19" s="24">
        <v>7849222.7699999996</v>
      </c>
      <c r="AL19" s="24">
        <v>8065589.5999999996</v>
      </c>
      <c r="AM19" s="24">
        <v>38515208.149999999</v>
      </c>
    </row>
    <row r="20" spans="1:39" x14ac:dyDescent="0.25">
      <c r="A20" s="18"/>
      <c r="B20" s="24">
        <v>16</v>
      </c>
      <c r="C20" s="24">
        <v>80</v>
      </c>
      <c r="D20" s="24">
        <v>194.67</v>
      </c>
      <c r="E20" s="24">
        <v>175.57</v>
      </c>
      <c r="F20" s="24">
        <v>9.69</v>
      </c>
      <c r="G20" s="24">
        <v>10.84</v>
      </c>
      <c r="H20" s="24">
        <v>0.79</v>
      </c>
      <c r="I20" s="24">
        <v>0.92</v>
      </c>
      <c r="J20" s="24">
        <v>0.05</v>
      </c>
      <c r="K20" s="24">
        <v>0</v>
      </c>
      <c r="L20" s="24">
        <v>21.32</v>
      </c>
      <c r="M20" s="24">
        <v>74.63</v>
      </c>
      <c r="N20" s="24">
        <v>5.96</v>
      </c>
      <c r="O20" s="24">
        <v>5.38</v>
      </c>
      <c r="P20" s="24">
        <v>132.63999999999999</v>
      </c>
      <c r="Q20" s="24">
        <v>25.78</v>
      </c>
      <c r="R20" s="24">
        <v>25.19</v>
      </c>
      <c r="S20" s="24">
        <v>3982.29</v>
      </c>
      <c r="T20" s="24">
        <v>58.67</v>
      </c>
      <c r="U20" s="24">
        <v>32139.89</v>
      </c>
      <c r="V20" s="24">
        <v>2.33</v>
      </c>
      <c r="W20" s="24">
        <v>0.76</v>
      </c>
      <c r="X20" s="24">
        <v>0.11</v>
      </c>
      <c r="Y20" s="24">
        <v>0.05</v>
      </c>
      <c r="Z20" s="24">
        <v>94.18</v>
      </c>
      <c r="AA20" s="24">
        <v>13455092.25</v>
      </c>
      <c r="AB20" s="24">
        <v>90550763.120000005</v>
      </c>
      <c r="AC20" s="24">
        <v>46466.96</v>
      </c>
      <c r="AD20" s="24">
        <v>5295.56</v>
      </c>
      <c r="AE20" s="24">
        <v>29967.81</v>
      </c>
      <c r="AF20" s="24">
        <v>1.28</v>
      </c>
      <c r="AG20" s="24">
        <v>2.61</v>
      </c>
      <c r="AH20" s="24">
        <v>2.04</v>
      </c>
      <c r="AI20" s="24">
        <v>76198.36</v>
      </c>
      <c r="AJ20" s="24">
        <v>6231.39</v>
      </c>
      <c r="AK20" s="24">
        <v>7789295.9400000004</v>
      </c>
      <c r="AL20" s="24">
        <v>7993372.8300000001</v>
      </c>
      <c r="AM20" s="24">
        <v>38312856.869999997</v>
      </c>
    </row>
    <row r="21" spans="1:39" x14ac:dyDescent="0.25">
      <c r="A21" s="18"/>
      <c r="B21" s="24">
        <v>17</v>
      </c>
      <c r="C21" s="24">
        <v>85</v>
      </c>
      <c r="D21" s="24">
        <v>195.13</v>
      </c>
      <c r="E21" s="24">
        <v>176.85</v>
      </c>
      <c r="F21" s="24">
        <v>10.43</v>
      </c>
      <c r="G21" s="24">
        <v>10.33</v>
      </c>
      <c r="H21" s="24">
        <v>0.78</v>
      </c>
      <c r="I21" s="24">
        <v>1.01</v>
      </c>
      <c r="J21" s="24">
        <v>0.06</v>
      </c>
      <c r="K21" s="24">
        <v>0</v>
      </c>
      <c r="L21" s="24">
        <v>21.54</v>
      </c>
      <c r="M21" s="24">
        <v>75.72</v>
      </c>
      <c r="N21" s="24">
        <v>5.98</v>
      </c>
      <c r="O21" s="24">
        <v>5.4</v>
      </c>
      <c r="P21" s="24">
        <v>132.66</v>
      </c>
      <c r="Q21" s="24">
        <v>25.88</v>
      </c>
      <c r="R21" s="24">
        <v>25.28</v>
      </c>
      <c r="S21" s="24">
        <v>4264.58</v>
      </c>
      <c r="T21" s="24">
        <v>59.43</v>
      </c>
      <c r="U21" s="24">
        <v>31835.03</v>
      </c>
      <c r="V21" s="24">
        <v>2.35</v>
      </c>
      <c r="W21" s="24">
        <v>0.85</v>
      </c>
      <c r="X21" s="24">
        <v>0.11</v>
      </c>
      <c r="Y21" s="24">
        <v>0.05</v>
      </c>
      <c r="Z21" s="24">
        <v>94.27</v>
      </c>
      <c r="AA21" s="24">
        <v>13150879.1</v>
      </c>
      <c r="AB21" s="24">
        <v>92669085.280000001</v>
      </c>
      <c r="AC21" s="24">
        <v>42053.33</v>
      </c>
      <c r="AD21" s="24">
        <v>4585.83</v>
      </c>
      <c r="AE21" s="24">
        <v>30870</v>
      </c>
      <c r="AF21" s="24">
        <v>1.52</v>
      </c>
      <c r="AG21" s="24">
        <v>2.72</v>
      </c>
      <c r="AH21" s="24">
        <v>2.08</v>
      </c>
      <c r="AI21" s="24">
        <v>71479.210000000006</v>
      </c>
      <c r="AJ21" s="24">
        <v>5884.66</v>
      </c>
      <c r="AK21" s="24">
        <v>7834343.8700000001</v>
      </c>
      <c r="AL21" s="24">
        <v>8027212.8200000003</v>
      </c>
      <c r="AM21" s="24">
        <v>38461387</v>
      </c>
    </row>
    <row r="22" spans="1:39" x14ac:dyDescent="0.25">
      <c r="A22" s="18"/>
      <c r="B22" s="24">
        <v>18</v>
      </c>
      <c r="C22" s="24">
        <v>90</v>
      </c>
      <c r="D22" s="24">
        <v>195.6</v>
      </c>
      <c r="E22" s="24">
        <v>178.37</v>
      </c>
      <c r="F22" s="24">
        <v>10.46</v>
      </c>
      <c r="G22" s="24">
        <v>10.6</v>
      </c>
      <c r="H22" s="24">
        <v>0.8</v>
      </c>
      <c r="I22" s="24">
        <v>0.99</v>
      </c>
      <c r="J22" s="24">
        <v>0.05</v>
      </c>
      <c r="K22" s="24">
        <v>0</v>
      </c>
      <c r="L22" s="24">
        <v>21.86</v>
      </c>
      <c r="M22" s="24">
        <v>76.14</v>
      </c>
      <c r="N22" s="24">
        <v>6.05</v>
      </c>
      <c r="O22" s="24">
        <v>5.47</v>
      </c>
      <c r="P22" s="24">
        <v>132.69</v>
      </c>
      <c r="Q22" s="24">
        <v>26.2</v>
      </c>
      <c r="R22" s="24">
        <v>25.69</v>
      </c>
      <c r="S22" s="24">
        <v>4371.66</v>
      </c>
      <c r="T22" s="24">
        <v>60.38</v>
      </c>
      <c r="U22" s="24">
        <v>31896.25</v>
      </c>
      <c r="V22" s="24">
        <v>2.38</v>
      </c>
      <c r="W22" s="24">
        <v>0.84</v>
      </c>
      <c r="X22" s="24">
        <v>0.11</v>
      </c>
      <c r="Y22" s="24">
        <v>0.05</v>
      </c>
      <c r="Z22" s="24">
        <v>96.02</v>
      </c>
      <c r="AA22" s="24">
        <v>13817982.34</v>
      </c>
      <c r="AB22" s="24">
        <v>91816473.730000004</v>
      </c>
      <c r="AC22" s="24">
        <v>38817.78</v>
      </c>
      <c r="AD22" s="24">
        <v>11718.31</v>
      </c>
      <c r="AE22" s="24">
        <v>29324.15</v>
      </c>
      <c r="AF22" s="24">
        <v>1.45</v>
      </c>
      <c r="AG22" s="24">
        <v>2.68</v>
      </c>
      <c r="AH22" s="24">
        <v>2.1</v>
      </c>
      <c r="AI22" s="24">
        <v>72881.09</v>
      </c>
      <c r="AJ22" s="24">
        <v>6213.1</v>
      </c>
      <c r="AK22" s="24">
        <v>7944755.8200000003</v>
      </c>
      <c r="AL22" s="24">
        <v>8125688.7000000002</v>
      </c>
      <c r="AM22" s="24">
        <v>38942347.460000001</v>
      </c>
    </row>
    <row r="23" spans="1:39" x14ac:dyDescent="0.25">
      <c r="A23" s="18"/>
      <c r="B23" s="24">
        <v>19</v>
      </c>
      <c r="C23" s="24">
        <v>95</v>
      </c>
      <c r="D23" s="24">
        <v>196.1</v>
      </c>
      <c r="E23" s="24">
        <v>179.71</v>
      </c>
      <c r="F23" s="24">
        <v>10.77</v>
      </c>
      <c r="G23" s="24">
        <v>10.4</v>
      </c>
      <c r="H23" s="24">
        <v>0.79</v>
      </c>
      <c r="I23" s="24">
        <v>1.02</v>
      </c>
      <c r="J23" s="24">
        <v>7.0000000000000007E-2</v>
      </c>
      <c r="K23" s="24">
        <v>0</v>
      </c>
      <c r="L23" s="24">
        <v>21.96</v>
      </c>
      <c r="M23" s="24">
        <v>77.12</v>
      </c>
      <c r="N23" s="24">
        <v>6.09</v>
      </c>
      <c r="O23" s="24">
        <v>5.5</v>
      </c>
      <c r="P23" s="24">
        <v>132.74</v>
      </c>
      <c r="Q23" s="24">
        <v>26.26</v>
      </c>
      <c r="R23" s="24">
        <v>25.82</v>
      </c>
      <c r="S23" s="24">
        <v>4415.13</v>
      </c>
      <c r="T23" s="24">
        <v>61.18</v>
      </c>
      <c r="U23" s="24">
        <v>31707.03</v>
      </c>
      <c r="V23" s="24">
        <v>2.4</v>
      </c>
      <c r="W23" s="24">
        <v>0.86</v>
      </c>
      <c r="X23" s="24">
        <v>0.11</v>
      </c>
      <c r="Y23" s="24">
        <v>0.05</v>
      </c>
      <c r="Z23" s="24">
        <v>97.7</v>
      </c>
      <c r="AA23" s="24">
        <v>13334733.67</v>
      </c>
      <c r="AB23" s="24">
        <v>91831411.629999995</v>
      </c>
      <c r="AC23" s="24">
        <v>56985.96</v>
      </c>
      <c r="AD23" s="24">
        <v>4830.43</v>
      </c>
      <c r="AE23" s="24">
        <v>20351.099999999999</v>
      </c>
      <c r="AF23" s="24">
        <v>1.38</v>
      </c>
      <c r="AG23" s="24">
        <v>2.65</v>
      </c>
      <c r="AH23" s="24">
        <v>2.13</v>
      </c>
      <c r="AI23" s="24">
        <v>76119.56</v>
      </c>
      <c r="AJ23" s="24">
        <v>6427.49</v>
      </c>
      <c r="AK23" s="24">
        <v>7998283.7199999997</v>
      </c>
      <c r="AL23" s="24">
        <v>8168638.9800000004</v>
      </c>
      <c r="AM23" s="24">
        <v>39027846.840000004</v>
      </c>
    </row>
    <row r="24" spans="1:39" x14ac:dyDescent="0.25">
      <c r="A24" s="18"/>
      <c r="B24" s="24">
        <v>20</v>
      </c>
      <c r="C24" s="24">
        <v>100</v>
      </c>
      <c r="D24" s="24">
        <v>196.55</v>
      </c>
      <c r="E24" s="24">
        <v>181.02</v>
      </c>
      <c r="F24" s="24">
        <v>11.51</v>
      </c>
      <c r="G24" s="24">
        <v>9.9499999999999993</v>
      </c>
      <c r="H24" s="24">
        <v>0.79</v>
      </c>
      <c r="I24" s="24">
        <v>0.99</v>
      </c>
      <c r="J24" s="24">
        <v>7.0000000000000007E-2</v>
      </c>
      <c r="K24" s="24">
        <v>0</v>
      </c>
      <c r="L24" s="24">
        <v>22.24</v>
      </c>
      <c r="M24" s="24">
        <v>76.67</v>
      </c>
      <c r="N24" s="24">
        <v>6.1</v>
      </c>
      <c r="O24" s="24">
        <v>5.51</v>
      </c>
      <c r="P24" s="24">
        <v>132.72</v>
      </c>
      <c r="Q24" s="24">
        <v>26.59</v>
      </c>
      <c r="R24" s="24">
        <v>26.03</v>
      </c>
      <c r="S24" s="24">
        <v>4607.84</v>
      </c>
      <c r="T24" s="24">
        <v>61.79</v>
      </c>
      <c r="U24" s="24">
        <v>32176.16</v>
      </c>
      <c r="V24" s="24">
        <v>2.4300000000000002</v>
      </c>
      <c r="W24" s="24">
        <v>0.84</v>
      </c>
      <c r="X24" s="24">
        <v>0.11</v>
      </c>
      <c r="Y24" s="24">
        <v>0.04</v>
      </c>
      <c r="Z24" s="24">
        <v>98.49</v>
      </c>
      <c r="AA24" s="24">
        <v>12989671.1</v>
      </c>
      <c r="AB24" s="24">
        <v>92742182.579999998</v>
      </c>
      <c r="AC24" s="24">
        <v>49598.71</v>
      </c>
      <c r="AD24" s="24">
        <v>7490.93</v>
      </c>
      <c r="AE24" s="24">
        <v>30341.14</v>
      </c>
      <c r="AF24" s="24">
        <v>1.39</v>
      </c>
      <c r="AG24" s="24">
        <v>2.66</v>
      </c>
      <c r="AH24" s="24">
        <v>2.2599999999999998</v>
      </c>
      <c r="AI24" s="24">
        <v>79674.720000000001</v>
      </c>
      <c r="AJ24" s="24">
        <v>6626.29</v>
      </c>
      <c r="AK24" s="24">
        <v>8021759.6100000003</v>
      </c>
      <c r="AL24" s="24">
        <v>8182198.6200000001</v>
      </c>
      <c r="AM24" s="24">
        <v>39517075.520000003</v>
      </c>
    </row>
    <row r="25" spans="1:39" x14ac:dyDescent="0.25">
      <c r="A25" s="18"/>
      <c r="B25" s="24">
        <v>21</v>
      </c>
      <c r="C25" s="24">
        <v>105</v>
      </c>
      <c r="D25" s="24">
        <v>196.91</v>
      </c>
      <c r="E25" s="24">
        <v>181.97</v>
      </c>
      <c r="F25" s="24">
        <v>11.32</v>
      </c>
      <c r="G25" s="24">
        <v>9.81</v>
      </c>
      <c r="H25" s="24">
        <v>0.77</v>
      </c>
      <c r="I25" s="24">
        <v>0.77</v>
      </c>
      <c r="J25" s="24">
        <v>0.06</v>
      </c>
      <c r="K25" s="24">
        <v>0</v>
      </c>
      <c r="L25" s="24">
        <v>21.91</v>
      </c>
      <c r="M25" s="24">
        <v>92.19</v>
      </c>
      <c r="N25" s="24">
        <v>6.11</v>
      </c>
      <c r="O25" s="24">
        <v>5.5</v>
      </c>
      <c r="P25" s="24">
        <v>132.79</v>
      </c>
      <c r="Q25" s="24">
        <v>26.32</v>
      </c>
      <c r="R25" s="24">
        <v>25.73</v>
      </c>
      <c r="S25" s="24">
        <v>4397.97</v>
      </c>
      <c r="T25" s="24">
        <v>62.22</v>
      </c>
      <c r="U25" s="24">
        <v>32426.53</v>
      </c>
      <c r="V25" s="24">
        <v>2.46</v>
      </c>
      <c r="W25" s="24">
        <v>0.65</v>
      </c>
      <c r="X25" s="24">
        <v>0.09</v>
      </c>
      <c r="Y25" s="24">
        <v>0.04</v>
      </c>
      <c r="Z25" s="24">
        <v>98.08</v>
      </c>
      <c r="AA25" s="24">
        <v>13887943.84</v>
      </c>
      <c r="AB25" s="24">
        <v>93798200</v>
      </c>
      <c r="AC25" s="24">
        <v>68533.5</v>
      </c>
      <c r="AD25" s="24">
        <v>9572</v>
      </c>
      <c r="AE25" s="24">
        <v>37670.79</v>
      </c>
      <c r="AF25" s="24">
        <v>1.3</v>
      </c>
      <c r="AG25" s="24">
        <v>2.74</v>
      </c>
      <c r="AH25" s="24">
        <v>2.9</v>
      </c>
      <c r="AI25" s="24">
        <v>106322.05</v>
      </c>
      <c r="AJ25" s="24">
        <v>6365.45</v>
      </c>
      <c r="AK25" s="24">
        <v>8018448.8600000003</v>
      </c>
      <c r="AL25" s="24">
        <v>8168938.6600000001</v>
      </c>
      <c r="AM25" s="24">
        <v>39111676.920000002</v>
      </c>
    </row>
    <row r="26" spans="1:39" x14ac:dyDescent="0.25">
      <c r="A26" s="18"/>
      <c r="B26" s="24">
        <v>22</v>
      </c>
      <c r="C26" s="24">
        <v>110</v>
      </c>
      <c r="D26" s="24">
        <v>197.17</v>
      </c>
      <c r="E26" s="24">
        <v>183.2</v>
      </c>
      <c r="F26" s="24">
        <v>11.5</v>
      </c>
      <c r="G26" s="24">
        <v>9.9499999999999993</v>
      </c>
      <c r="H26" s="24">
        <v>0.79</v>
      </c>
      <c r="I26" s="24">
        <v>0.88</v>
      </c>
      <c r="J26" s="24">
        <v>0.04</v>
      </c>
      <c r="K26" s="24">
        <v>0</v>
      </c>
      <c r="L26" s="24">
        <v>22.24</v>
      </c>
      <c r="M26" s="24">
        <v>76.819999999999993</v>
      </c>
      <c r="N26" s="24">
        <v>6.14</v>
      </c>
      <c r="O26" s="24">
        <v>5.5</v>
      </c>
      <c r="P26" s="24">
        <v>132.81</v>
      </c>
      <c r="Q26" s="24">
        <v>26.62</v>
      </c>
      <c r="R26" s="24">
        <v>26.05</v>
      </c>
      <c r="S26" s="24">
        <v>4657.7</v>
      </c>
      <c r="T26" s="24">
        <v>59.89</v>
      </c>
      <c r="U26" s="24">
        <v>31840.83</v>
      </c>
      <c r="V26" s="24">
        <v>2.5099999999999998</v>
      </c>
      <c r="W26" s="24">
        <v>0.74</v>
      </c>
      <c r="X26" s="24">
        <v>0.1</v>
      </c>
      <c r="Y26" s="24">
        <v>0.04</v>
      </c>
      <c r="Z26" s="24">
        <v>95.61</v>
      </c>
      <c r="AA26" s="24">
        <v>16560911.59</v>
      </c>
      <c r="AB26" s="24">
        <v>96753968.299999997</v>
      </c>
      <c r="AC26" s="24">
        <v>59504.23</v>
      </c>
      <c r="AD26" s="24">
        <v>13502.62</v>
      </c>
      <c r="AE26" s="24">
        <v>25748.19</v>
      </c>
      <c r="AF26" s="24">
        <v>1.19</v>
      </c>
      <c r="AG26" s="24">
        <v>2.56</v>
      </c>
      <c r="AH26" s="24">
        <v>2.77</v>
      </c>
      <c r="AI26" s="24">
        <v>92265.600000000006</v>
      </c>
      <c r="AJ26" s="24">
        <v>5123.24</v>
      </c>
      <c r="AK26" s="24">
        <v>8031637.7699999996</v>
      </c>
      <c r="AL26" s="24">
        <v>8173071.9199999999</v>
      </c>
      <c r="AM26" s="24">
        <v>39554998.460000001</v>
      </c>
    </row>
    <row r="27" spans="1:39" x14ac:dyDescent="0.25">
      <c r="A27" s="18"/>
      <c r="B27" s="24">
        <v>23</v>
      </c>
      <c r="C27" s="24">
        <v>115</v>
      </c>
      <c r="D27" s="24">
        <v>197.47</v>
      </c>
      <c r="E27" s="24">
        <v>183.78</v>
      </c>
      <c r="F27" s="24">
        <v>10.78</v>
      </c>
      <c r="G27" s="24">
        <v>10.35</v>
      </c>
      <c r="H27" s="24">
        <v>0.79</v>
      </c>
      <c r="I27" s="24">
        <v>0.99</v>
      </c>
      <c r="J27" s="24">
        <v>0.08</v>
      </c>
      <c r="K27" s="24">
        <v>0</v>
      </c>
      <c r="L27" s="24">
        <v>21.92</v>
      </c>
      <c r="M27" s="24">
        <v>76.209999999999994</v>
      </c>
      <c r="N27" s="24">
        <v>6.1</v>
      </c>
      <c r="O27" s="24">
        <v>5.43</v>
      </c>
      <c r="P27" s="24">
        <v>132.91</v>
      </c>
      <c r="Q27" s="24">
        <v>26.19</v>
      </c>
      <c r="R27" s="24">
        <v>25.63</v>
      </c>
      <c r="S27" s="24">
        <v>4698.5600000000004</v>
      </c>
      <c r="T27" s="24">
        <v>59.65</v>
      </c>
      <c r="U27" s="24">
        <v>32415.47</v>
      </c>
      <c r="V27" s="24">
        <v>2.58</v>
      </c>
      <c r="W27" s="24">
        <v>0.84</v>
      </c>
      <c r="X27" s="24">
        <v>0.11</v>
      </c>
      <c r="Y27" s="24">
        <v>0.04</v>
      </c>
      <c r="Z27" s="24">
        <v>93.03</v>
      </c>
      <c r="AA27" s="24">
        <v>17768747.5</v>
      </c>
      <c r="AB27" s="24">
        <v>100096284.53</v>
      </c>
      <c r="AC27" s="24">
        <v>51082.77</v>
      </c>
      <c r="AD27" s="24">
        <v>9190.77</v>
      </c>
      <c r="AE27" s="24">
        <v>28048</v>
      </c>
      <c r="AF27" s="24">
        <v>1.61</v>
      </c>
      <c r="AG27" s="24">
        <v>2.71</v>
      </c>
      <c r="AH27" s="24">
        <v>2.8</v>
      </c>
      <c r="AI27" s="24">
        <v>81972.960000000006</v>
      </c>
      <c r="AJ27" s="24">
        <v>7448.42</v>
      </c>
      <c r="AK27" s="24">
        <v>7933491.6200000001</v>
      </c>
      <c r="AL27" s="24">
        <v>8065794.7999999998</v>
      </c>
      <c r="AM27" s="24">
        <v>38917693.159999996</v>
      </c>
    </row>
    <row r="28" spans="1:39" x14ac:dyDescent="0.25">
      <c r="A28" s="18"/>
      <c r="B28" s="24">
        <v>24</v>
      </c>
      <c r="C28" s="24">
        <v>120</v>
      </c>
      <c r="D28" s="24">
        <v>197.63</v>
      </c>
      <c r="E28" s="24">
        <v>184.58</v>
      </c>
      <c r="F28" s="24">
        <v>10.3</v>
      </c>
      <c r="G28" s="24">
        <v>10.72</v>
      </c>
      <c r="H28" s="24">
        <v>0.8</v>
      </c>
      <c r="I28" s="24">
        <v>0.96</v>
      </c>
      <c r="J28" s="24">
        <v>0.03</v>
      </c>
      <c r="K28" s="24">
        <v>0</v>
      </c>
      <c r="L28" s="24">
        <v>21.82</v>
      </c>
      <c r="M28" s="24">
        <v>74.88</v>
      </c>
      <c r="N28" s="24">
        <v>6.09</v>
      </c>
      <c r="O28" s="24">
        <v>5.39</v>
      </c>
      <c r="P28" s="24">
        <v>132.9</v>
      </c>
      <c r="Q28" s="24">
        <v>26.1</v>
      </c>
      <c r="R28" s="24">
        <v>25.64</v>
      </c>
      <c r="S28" s="24">
        <v>4548.07</v>
      </c>
      <c r="T28" s="24">
        <v>59.99</v>
      </c>
      <c r="U28" s="24">
        <v>31566.44</v>
      </c>
      <c r="V28" s="24">
        <v>2.66</v>
      </c>
      <c r="W28" s="24">
        <v>0.81</v>
      </c>
      <c r="X28" s="24">
        <v>0.11</v>
      </c>
      <c r="Y28" s="24">
        <v>0.04</v>
      </c>
      <c r="Z28" s="24">
        <v>95.26</v>
      </c>
      <c r="AA28" s="24">
        <v>18344924.75</v>
      </c>
      <c r="AB28" s="24">
        <v>97406561.349999994</v>
      </c>
      <c r="AC28" s="24">
        <v>53586.43</v>
      </c>
      <c r="AD28" s="24">
        <v>7665.4</v>
      </c>
      <c r="AE28" s="24">
        <v>30375.93</v>
      </c>
      <c r="AF28" s="24">
        <v>1.32</v>
      </c>
      <c r="AG28" s="24">
        <v>2.56</v>
      </c>
      <c r="AH28" s="24">
        <v>2.75</v>
      </c>
      <c r="AI28" s="24">
        <v>83850.59</v>
      </c>
      <c r="AJ28" s="24">
        <v>7070.59</v>
      </c>
      <c r="AK28" s="24">
        <v>7882936.7599999998</v>
      </c>
      <c r="AL28" s="24">
        <v>8006960.5999999996</v>
      </c>
      <c r="AM28" s="24">
        <v>38794243.75</v>
      </c>
    </row>
    <row r="29" spans="1:39" x14ac:dyDescent="0.25">
      <c r="A29" s="18"/>
      <c r="B29" s="24">
        <v>25</v>
      </c>
      <c r="C29" s="24">
        <v>125</v>
      </c>
      <c r="D29" s="24">
        <v>197.8</v>
      </c>
      <c r="E29" s="24">
        <v>185.01</v>
      </c>
      <c r="F29" s="24">
        <v>10.1</v>
      </c>
      <c r="G29" s="24">
        <v>10.42</v>
      </c>
      <c r="H29" s="24">
        <v>0.78</v>
      </c>
      <c r="I29" s="24">
        <v>0.73</v>
      </c>
      <c r="J29" s="24">
        <v>0.04</v>
      </c>
      <c r="K29" s="24">
        <v>0</v>
      </c>
      <c r="L29" s="24">
        <v>21.29</v>
      </c>
      <c r="M29" s="24">
        <v>73.319999999999993</v>
      </c>
      <c r="N29" s="24">
        <v>6.03</v>
      </c>
      <c r="O29" s="24">
        <v>5.3</v>
      </c>
      <c r="P29" s="24">
        <v>132.88999999999999</v>
      </c>
      <c r="Q29" s="24">
        <v>25.71</v>
      </c>
      <c r="R29" s="24">
        <v>25.07</v>
      </c>
      <c r="S29" s="24">
        <v>4284.8</v>
      </c>
      <c r="T29" s="24">
        <v>60.28</v>
      </c>
      <c r="U29" s="24">
        <v>31736.45</v>
      </c>
      <c r="V29" s="24">
        <v>2.75</v>
      </c>
      <c r="W29" s="24">
        <v>0.61</v>
      </c>
      <c r="X29" s="24">
        <v>0.09</v>
      </c>
      <c r="Y29" s="24">
        <v>0.04</v>
      </c>
      <c r="Z29" s="24">
        <v>95.59</v>
      </c>
      <c r="AA29" s="24">
        <v>17598431.940000001</v>
      </c>
      <c r="AB29" s="24">
        <v>98302071.920000002</v>
      </c>
      <c r="AC29" s="24">
        <v>50148.32</v>
      </c>
      <c r="AD29" s="24">
        <v>9349.8799999999992</v>
      </c>
      <c r="AE29" s="24">
        <v>26284.66</v>
      </c>
      <c r="AF29" s="24">
        <v>1.1599999999999999</v>
      </c>
      <c r="AG29" s="24">
        <v>2.46</v>
      </c>
      <c r="AH29" s="24">
        <v>2.64</v>
      </c>
      <c r="AI29" s="24">
        <v>78004.2</v>
      </c>
      <c r="AJ29" s="24">
        <v>5849.08</v>
      </c>
      <c r="AK29" s="24">
        <v>7755231.4199999999</v>
      </c>
      <c r="AL29" s="24">
        <v>7871205.3899999997</v>
      </c>
      <c r="AM29" s="24">
        <v>38201095.909999996</v>
      </c>
    </row>
    <row r="30" spans="1:39" x14ac:dyDescent="0.25">
      <c r="A30" s="18"/>
      <c r="B30" s="24">
        <v>26</v>
      </c>
      <c r="C30" s="24">
        <v>130</v>
      </c>
      <c r="D30" s="24">
        <v>198.15</v>
      </c>
      <c r="E30" s="24">
        <v>185.8</v>
      </c>
      <c r="F30" s="24">
        <v>10.25</v>
      </c>
      <c r="G30" s="24">
        <v>10.39</v>
      </c>
      <c r="H30" s="24">
        <v>0.78</v>
      </c>
      <c r="I30" s="24">
        <v>0.87</v>
      </c>
      <c r="J30" s="24">
        <v>0.08</v>
      </c>
      <c r="K30" s="24">
        <v>0</v>
      </c>
      <c r="L30" s="24">
        <v>21.42</v>
      </c>
      <c r="M30" s="24">
        <v>72.069999999999993</v>
      </c>
      <c r="N30" s="24">
        <v>6.03</v>
      </c>
      <c r="O30" s="24">
        <v>5.29</v>
      </c>
      <c r="P30" s="24">
        <v>132.96</v>
      </c>
      <c r="Q30" s="24">
        <v>25.82</v>
      </c>
      <c r="R30" s="24">
        <v>25.2</v>
      </c>
      <c r="S30" s="24">
        <v>4465.82</v>
      </c>
      <c r="T30" s="24">
        <v>60.97</v>
      </c>
      <c r="U30" s="24">
        <v>31729.07</v>
      </c>
      <c r="V30" s="24">
        <v>2.83</v>
      </c>
      <c r="W30" s="24">
        <v>0.73</v>
      </c>
      <c r="X30" s="24">
        <v>0.1</v>
      </c>
      <c r="Y30" s="24">
        <v>0.04</v>
      </c>
      <c r="Z30" s="24">
        <v>94.75</v>
      </c>
      <c r="AA30" s="24">
        <v>17924873.390000001</v>
      </c>
      <c r="AB30" s="24">
        <v>100524824.51000001</v>
      </c>
      <c r="AC30" s="24">
        <v>46323.78</v>
      </c>
      <c r="AD30" s="24">
        <v>5198.5600000000004</v>
      </c>
      <c r="AE30" s="24">
        <v>31284.21</v>
      </c>
      <c r="AF30" s="24">
        <v>1.08</v>
      </c>
      <c r="AG30" s="24">
        <v>2.37</v>
      </c>
      <c r="AH30" s="24">
        <v>2.75</v>
      </c>
      <c r="AI30" s="24">
        <v>77528.88</v>
      </c>
      <c r="AJ30" s="24">
        <v>5518.76</v>
      </c>
      <c r="AK30" s="24">
        <v>7749302.3300000001</v>
      </c>
      <c r="AL30" s="24">
        <v>7857825.6900000004</v>
      </c>
      <c r="AM30" s="24">
        <v>38365944.240000002</v>
      </c>
    </row>
    <row r="31" spans="1:39" x14ac:dyDescent="0.25">
      <c r="A31" s="18"/>
      <c r="B31" s="24">
        <v>27</v>
      </c>
      <c r="C31" s="24">
        <v>135</v>
      </c>
      <c r="D31" s="24">
        <v>198.39</v>
      </c>
      <c r="E31" s="24">
        <v>186.62</v>
      </c>
      <c r="F31" s="24">
        <v>9.7799999999999994</v>
      </c>
      <c r="G31" s="24">
        <v>10.76</v>
      </c>
      <c r="H31" s="24">
        <v>0.79</v>
      </c>
      <c r="I31" s="24">
        <v>0.95</v>
      </c>
      <c r="J31" s="24">
        <v>0.05</v>
      </c>
      <c r="K31" s="24">
        <v>0</v>
      </c>
      <c r="L31" s="24">
        <v>21.33</v>
      </c>
      <c r="M31" s="24">
        <v>75.87</v>
      </c>
      <c r="N31" s="24">
        <v>6.06</v>
      </c>
      <c r="O31" s="24">
        <v>5.31</v>
      </c>
      <c r="P31" s="24">
        <v>132.84</v>
      </c>
      <c r="Q31" s="24">
        <v>25.62</v>
      </c>
      <c r="R31" s="24">
        <v>25.05</v>
      </c>
      <c r="S31" s="24">
        <v>4334</v>
      </c>
      <c r="T31" s="24">
        <v>61.78</v>
      </c>
      <c r="U31" s="24">
        <v>31765.17</v>
      </c>
      <c r="V31" s="24">
        <v>2.89</v>
      </c>
      <c r="W31" s="24">
        <v>0.8</v>
      </c>
      <c r="X31" s="24">
        <v>0.1</v>
      </c>
      <c r="Y31" s="24">
        <v>0.04</v>
      </c>
      <c r="Z31" s="24">
        <v>93.89</v>
      </c>
      <c r="AA31" s="24">
        <v>17677274.100000001</v>
      </c>
      <c r="AB31" s="24">
        <v>103150004.5</v>
      </c>
      <c r="AC31" s="24">
        <v>50708.14</v>
      </c>
      <c r="AD31" s="24">
        <v>5843.1</v>
      </c>
      <c r="AE31" s="24">
        <v>27128.6</v>
      </c>
      <c r="AF31" s="24">
        <v>1.62</v>
      </c>
      <c r="AG31" s="24">
        <v>2.71</v>
      </c>
      <c r="AH31" s="24">
        <v>2.71</v>
      </c>
      <c r="AI31" s="24">
        <v>77367.179999999993</v>
      </c>
      <c r="AJ31" s="24">
        <v>4646.79</v>
      </c>
      <c r="AK31" s="24">
        <v>7796162.9100000001</v>
      </c>
      <c r="AL31" s="24">
        <v>7897440.5599999996</v>
      </c>
      <c r="AM31" s="24">
        <v>38076108.789999999</v>
      </c>
    </row>
    <row r="32" spans="1:39" x14ac:dyDescent="0.25">
      <c r="A32" s="18"/>
      <c r="B32" s="24">
        <v>28</v>
      </c>
      <c r="C32" s="24">
        <v>140</v>
      </c>
      <c r="D32" s="24">
        <v>198.68</v>
      </c>
      <c r="E32" s="24">
        <v>187.66</v>
      </c>
      <c r="F32" s="24">
        <v>10.53</v>
      </c>
      <c r="G32" s="24">
        <v>10.25</v>
      </c>
      <c r="H32" s="24">
        <v>0.78</v>
      </c>
      <c r="I32" s="24">
        <v>0.93</v>
      </c>
      <c r="J32" s="24">
        <v>7.0000000000000007E-2</v>
      </c>
      <c r="K32" s="24">
        <v>0</v>
      </c>
      <c r="L32" s="24">
        <v>21.56</v>
      </c>
      <c r="M32" s="24">
        <v>74.44</v>
      </c>
      <c r="N32" s="24">
        <v>6.07</v>
      </c>
      <c r="O32" s="24">
        <v>5.32</v>
      </c>
      <c r="P32" s="24">
        <v>132.91</v>
      </c>
      <c r="Q32" s="24">
        <v>25.84</v>
      </c>
      <c r="R32" s="24">
        <v>25.31</v>
      </c>
      <c r="S32" s="24">
        <v>4625.7299999999996</v>
      </c>
      <c r="T32" s="24">
        <v>62.4</v>
      </c>
      <c r="U32" s="24">
        <v>31594.92</v>
      </c>
      <c r="V32" s="24">
        <v>2.94</v>
      </c>
      <c r="W32" s="24">
        <v>0.78</v>
      </c>
      <c r="X32" s="24">
        <v>0.1</v>
      </c>
      <c r="Y32" s="24">
        <v>0.04</v>
      </c>
      <c r="Z32" s="24">
        <v>96.37</v>
      </c>
      <c r="AA32" s="24">
        <v>18634870.5</v>
      </c>
      <c r="AB32" s="24">
        <v>100235301.59999999</v>
      </c>
      <c r="AC32" s="24">
        <v>49936.639999999999</v>
      </c>
      <c r="AD32" s="24">
        <v>5432.23</v>
      </c>
      <c r="AE32" s="24">
        <v>27921.08</v>
      </c>
      <c r="AF32" s="24">
        <v>1.3</v>
      </c>
      <c r="AG32" s="24">
        <v>2.4900000000000002</v>
      </c>
      <c r="AH32" s="24">
        <v>2.76</v>
      </c>
      <c r="AI32" s="24">
        <v>75936.78</v>
      </c>
      <c r="AJ32" s="24">
        <v>6576.62</v>
      </c>
      <c r="AK32" s="24">
        <v>7814385.7800000003</v>
      </c>
      <c r="AL32" s="24">
        <v>7908976.8499999996</v>
      </c>
      <c r="AM32" s="24">
        <v>38395068.420000002</v>
      </c>
    </row>
    <row r="33" spans="1:39" x14ac:dyDescent="0.25">
      <c r="A33" s="18"/>
      <c r="B33" s="24">
        <v>29</v>
      </c>
      <c r="C33" s="24">
        <v>145</v>
      </c>
      <c r="D33" s="24">
        <v>198.94</v>
      </c>
      <c r="E33" s="24">
        <v>188.7</v>
      </c>
      <c r="F33" s="24">
        <v>10.48</v>
      </c>
      <c r="G33" s="24">
        <v>10.23</v>
      </c>
      <c r="H33" s="24">
        <v>0.78</v>
      </c>
      <c r="I33" s="24">
        <v>0.86</v>
      </c>
      <c r="J33" s="24">
        <v>7.0000000000000007E-2</v>
      </c>
      <c r="K33" s="24">
        <v>0</v>
      </c>
      <c r="L33" s="24">
        <v>21.49</v>
      </c>
      <c r="M33" s="24">
        <v>76.75</v>
      </c>
      <c r="N33" s="24">
        <v>6.1</v>
      </c>
      <c r="O33" s="24">
        <v>5.36</v>
      </c>
      <c r="P33" s="24">
        <v>132.83000000000001</v>
      </c>
      <c r="Q33" s="24">
        <v>25.8</v>
      </c>
      <c r="R33" s="24">
        <v>25.23</v>
      </c>
      <c r="S33" s="24">
        <v>4469.67</v>
      </c>
      <c r="T33" s="24">
        <v>63.13</v>
      </c>
      <c r="U33" s="24">
        <v>31837.99</v>
      </c>
      <c r="V33" s="24">
        <v>2.97</v>
      </c>
      <c r="W33" s="24">
        <v>0.72</v>
      </c>
      <c r="X33" s="24">
        <v>0.1</v>
      </c>
      <c r="Y33" s="24">
        <v>0.04</v>
      </c>
      <c r="Z33" s="24">
        <v>97.21</v>
      </c>
      <c r="AA33" s="24">
        <v>19440509.57</v>
      </c>
      <c r="AB33" s="24">
        <v>99803720.409999996</v>
      </c>
      <c r="AC33" s="24">
        <v>54508.84</v>
      </c>
      <c r="AD33" s="24">
        <v>4469.7</v>
      </c>
      <c r="AE33" s="24">
        <v>28708.01</v>
      </c>
      <c r="AF33" s="24">
        <v>1.27</v>
      </c>
      <c r="AG33" s="24">
        <v>2.5099999999999998</v>
      </c>
      <c r="AH33" s="24">
        <v>2.74</v>
      </c>
      <c r="AI33" s="24">
        <v>79454.11</v>
      </c>
      <c r="AJ33" s="24">
        <v>7570.26</v>
      </c>
      <c r="AK33" s="24">
        <v>7884341.5899999999</v>
      </c>
      <c r="AL33" s="24">
        <v>7972621.8399999999</v>
      </c>
      <c r="AM33" s="24">
        <v>38345008.950000003</v>
      </c>
    </row>
    <row r="34" spans="1:39" x14ac:dyDescent="0.25">
      <c r="A34" s="18"/>
      <c r="B34" s="24">
        <v>30</v>
      </c>
      <c r="C34" s="24">
        <v>150</v>
      </c>
      <c r="D34" s="24">
        <v>199.38</v>
      </c>
      <c r="E34" s="24">
        <v>189.84</v>
      </c>
      <c r="F34" s="24">
        <v>10.93</v>
      </c>
      <c r="G34" s="24">
        <v>10.14</v>
      </c>
      <c r="H34" s="24">
        <v>0.78</v>
      </c>
      <c r="I34" s="24">
        <v>0.93</v>
      </c>
      <c r="J34" s="24">
        <v>0.1</v>
      </c>
      <c r="K34" s="24">
        <v>0</v>
      </c>
      <c r="L34" s="24">
        <v>21.85</v>
      </c>
      <c r="M34" s="24">
        <v>75.459999999999994</v>
      </c>
      <c r="N34" s="24">
        <v>6.13</v>
      </c>
      <c r="O34" s="24">
        <v>5.38</v>
      </c>
      <c r="P34" s="24">
        <v>132.94</v>
      </c>
      <c r="Q34" s="24">
        <v>26.08</v>
      </c>
      <c r="R34" s="24">
        <v>25.61</v>
      </c>
      <c r="S34" s="24">
        <v>4827.78</v>
      </c>
      <c r="T34" s="24">
        <v>63.52</v>
      </c>
      <c r="U34" s="24">
        <v>32154.57</v>
      </c>
      <c r="V34" s="24">
        <v>3.02</v>
      </c>
      <c r="W34" s="24">
        <v>0.79</v>
      </c>
      <c r="X34" s="24">
        <v>0.1</v>
      </c>
      <c r="Y34" s="24">
        <v>0.04</v>
      </c>
      <c r="Z34" s="24">
        <v>97.17</v>
      </c>
      <c r="AA34" s="24">
        <v>20675734.91</v>
      </c>
      <c r="AB34" s="24">
        <v>100410331.86</v>
      </c>
      <c r="AC34" s="24">
        <v>43278.78</v>
      </c>
      <c r="AD34" s="24">
        <v>8317.02</v>
      </c>
      <c r="AE34" s="24">
        <v>29401.21</v>
      </c>
      <c r="AF34" s="24">
        <v>1.29</v>
      </c>
      <c r="AG34" s="24">
        <v>2.4500000000000002</v>
      </c>
      <c r="AH34" s="24">
        <v>2.77</v>
      </c>
      <c r="AI34" s="24">
        <v>75899.600000000006</v>
      </c>
      <c r="AJ34" s="24">
        <v>6799.42</v>
      </c>
      <c r="AK34" s="24">
        <v>7909533.5800000001</v>
      </c>
      <c r="AL34" s="24">
        <v>7991595.6399999997</v>
      </c>
      <c r="AM34" s="24">
        <v>38763390.009999998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F1C12-CB60-4768-A2C7-766A4538C3DE}">
  <sheetPr>
    <tabColor theme="5" tint="0.79998168889431442"/>
  </sheetPr>
  <dimension ref="A1:AM64"/>
  <sheetViews>
    <sheetView zoomScale="94" zoomScaleNormal="94" workbookViewId="0">
      <selection activeCell="K2" sqref="K2"/>
    </sheetView>
  </sheetViews>
  <sheetFormatPr defaultColWidth="8.7109375" defaultRowHeight="15" x14ac:dyDescent="0.25"/>
  <cols>
    <col min="1" max="1" width="8.7109375" style="25"/>
    <col min="2" max="2" width="12.42578125" style="25" customWidth="1"/>
    <col min="3" max="3" width="5.5703125" style="25" customWidth="1"/>
    <col min="4" max="16" width="16.5703125" style="25" customWidth="1"/>
    <col min="17" max="29" width="8.42578125" style="25" customWidth="1"/>
    <col min="30" max="39" width="6" style="25" customWidth="1"/>
    <col min="40" max="16384" width="8.7109375" style="25"/>
  </cols>
  <sheetData>
    <row r="1" spans="1:39" s="75" customFormat="1" x14ac:dyDescent="0.25">
      <c r="H1" s="75" t="s">
        <v>269</v>
      </c>
      <c r="I1" s="198">
        <f>'3.7 Slash'!K10</f>
        <v>0.42921557236487129</v>
      </c>
      <c r="J1" s="198">
        <f>'3.6 Stumps'!I23</f>
        <v>0.22777737522315172</v>
      </c>
      <c r="T1" s="75" t="s">
        <v>269</v>
      </c>
      <c r="U1" s="75">
        <v>4200</v>
      </c>
      <c r="AD1" s="75" t="s">
        <v>269</v>
      </c>
      <c r="AE1" s="201">
        <v>0.5</v>
      </c>
    </row>
    <row r="2" spans="1:39" s="75" customFormat="1" x14ac:dyDescent="0.25">
      <c r="I2" s="198">
        <f>AVERAGE(I4:I34)/5</f>
        <v>0.42387096774193533</v>
      </c>
      <c r="J2" s="198">
        <f>AVERAGE(J4:J34)/5</f>
        <v>0.20225806451612907</v>
      </c>
      <c r="T2" s="200"/>
      <c r="U2" s="200">
        <f>AVERAGE(U4:U34)/5</f>
        <v>4280.7047096774195</v>
      </c>
      <c r="AC2" s="200">
        <f>AVERAGE(AC4:AC34)/5</f>
        <v>5538.8378709677427</v>
      </c>
      <c r="AD2" s="75">
        <f>AVERAGE(AD4:AD34)/5</f>
        <v>5359.4440645161285</v>
      </c>
      <c r="AE2" s="199">
        <f>AD2/(AC2+AD2)</f>
        <v>0.49176962903356702</v>
      </c>
    </row>
    <row r="3" spans="1:39" s="97" customFormat="1" ht="195" x14ac:dyDescent="0.25">
      <c r="A3" s="353"/>
      <c r="B3" s="353" t="s">
        <v>16</v>
      </c>
      <c r="C3" s="353" t="s">
        <v>0</v>
      </c>
      <c r="D3" s="353" t="s">
        <v>17</v>
      </c>
      <c r="E3" s="353" t="s">
        <v>418</v>
      </c>
      <c r="F3" s="353" t="s">
        <v>432</v>
      </c>
      <c r="G3" s="353" t="s">
        <v>433</v>
      </c>
      <c r="H3" s="353" t="s">
        <v>434</v>
      </c>
      <c r="I3" s="353" t="s">
        <v>429</v>
      </c>
      <c r="J3" s="353" t="s">
        <v>430</v>
      </c>
      <c r="K3" s="353" t="s">
        <v>431</v>
      </c>
      <c r="L3" s="353" t="s">
        <v>419</v>
      </c>
      <c r="M3" s="353" t="s">
        <v>420</v>
      </c>
      <c r="N3" s="353" t="s">
        <v>422</v>
      </c>
      <c r="O3" s="353" t="s">
        <v>421</v>
      </c>
      <c r="P3" s="353" t="s">
        <v>423</v>
      </c>
      <c r="Q3" s="353" t="s">
        <v>424</v>
      </c>
      <c r="R3" s="353" t="s">
        <v>425</v>
      </c>
      <c r="S3" s="353" t="s">
        <v>18</v>
      </c>
      <c r="T3" s="353" t="s">
        <v>435</v>
      </c>
      <c r="U3" s="353" t="s">
        <v>436</v>
      </c>
      <c r="V3" s="353" t="s">
        <v>426</v>
      </c>
      <c r="W3" s="353" t="s">
        <v>427</v>
      </c>
      <c r="X3" s="353" t="s">
        <v>437</v>
      </c>
      <c r="Y3" s="353" t="s">
        <v>428</v>
      </c>
      <c r="Z3" s="353" t="s">
        <v>69</v>
      </c>
      <c r="AA3" s="353" t="s">
        <v>438</v>
      </c>
      <c r="AB3" s="353" t="s">
        <v>439</v>
      </c>
      <c r="AC3" s="353" t="s">
        <v>70</v>
      </c>
      <c r="AD3" s="353" t="s">
        <v>71</v>
      </c>
      <c r="AE3" s="353" t="s">
        <v>440</v>
      </c>
      <c r="AF3" s="353" t="s">
        <v>441</v>
      </c>
      <c r="AG3" s="353" t="s">
        <v>442</v>
      </c>
      <c r="AH3" s="353" t="s">
        <v>443</v>
      </c>
      <c r="AI3" s="353" t="s">
        <v>444</v>
      </c>
      <c r="AJ3" s="353" t="s">
        <v>445</v>
      </c>
      <c r="AK3" s="353" t="s">
        <v>446</v>
      </c>
      <c r="AL3" s="353" t="s">
        <v>448</v>
      </c>
      <c r="AM3" s="353" t="s">
        <v>447</v>
      </c>
    </row>
    <row r="4" spans="1:39" x14ac:dyDescent="0.25">
      <c r="A4" s="18"/>
      <c r="B4" s="24">
        <v>0</v>
      </c>
      <c r="C4" s="24">
        <v>0</v>
      </c>
      <c r="D4" s="24">
        <v>187.68</v>
      </c>
      <c r="E4" s="24">
        <v>149.66999999999999</v>
      </c>
      <c r="F4" s="24">
        <v>11.56</v>
      </c>
      <c r="G4" s="24">
        <v>8.4499999999999993</v>
      </c>
      <c r="H4" s="24">
        <v>0.71</v>
      </c>
      <c r="I4" s="24">
        <v>1.73</v>
      </c>
      <c r="J4" s="24">
        <v>1.08</v>
      </c>
      <c r="K4" s="24">
        <v>0</v>
      </c>
      <c r="L4" s="24">
        <v>20.71</v>
      </c>
      <c r="M4" s="24">
        <v>94.42</v>
      </c>
      <c r="N4" s="24"/>
      <c r="O4" s="24"/>
      <c r="P4" s="24">
        <v>133.28</v>
      </c>
      <c r="Q4" s="24">
        <v>24.64</v>
      </c>
      <c r="R4" s="24">
        <v>23.32</v>
      </c>
      <c r="S4" s="24">
        <v>4472.78</v>
      </c>
      <c r="T4" s="24">
        <v>51.7</v>
      </c>
      <c r="U4" s="24">
        <v>21960.23</v>
      </c>
      <c r="V4" s="24">
        <v>1.26</v>
      </c>
      <c r="W4" s="24">
        <v>1.47</v>
      </c>
      <c r="X4" s="24">
        <v>0.21</v>
      </c>
      <c r="Y4" s="24">
        <v>0.06</v>
      </c>
      <c r="Z4" s="24">
        <v>75.599999999999994</v>
      </c>
      <c r="AA4" s="24">
        <v>4037307.01</v>
      </c>
      <c r="AB4" s="24">
        <v>72909807.890000001</v>
      </c>
      <c r="AC4" s="24">
        <v>36738.42</v>
      </c>
      <c r="AD4" s="24">
        <v>36900.089999999997</v>
      </c>
      <c r="AE4" s="24">
        <v>55742.35</v>
      </c>
      <c r="AF4" s="24">
        <v>1.33</v>
      </c>
      <c r="AG4" s="24">
        <v>2.63</v>
      </c>
      <c r="AH4" s="24">
        <v>1.83</v>
      </c>
      <c r="AI4" s="24">
        <v>62410.79</v>
      </c>
      <c r="AJ4" s="24">
        <v>46862.03</v>
      </c>
      <c r="AK4" s="24"/>
      <c r="AL4" s="24"/>
      <c r="AM4" s="24">
        <v>36619502.100000001</v>
      </c>
    </row>
    <row r="5" spans="1:39" x14ac:dyDescent="0.25">
      <c r="A5" s="18"/>
      <c r="B5" s="24">
        <v>1</v>
      </c>
      <c r="C5" s="24">
        <v>5</v>
      </c>
      <c r="D5" s="24">
        <v>186.52</v>
      </c>
      <c r="E5" s="24">
        <v>150.84</v>
      </c>
      <c r="F5" s="24">
        <v>11.92</v>
      </c>
      <c r="G5" s="24">
        <v>7.81</v>
      </c>
      <c r="H5" s="24">
        <v>0.68</v>
      </c>
      <c r="I5" s="24">
        <v>2.12</v>
      </c>
      <c r="J5" s="24">
        <v>1.7</v>
      </c>
      <c r="K5" s="24">
        <v>0</v>
      </c>
      <c r="L5" s="24">
        <v>20.399999999999999</v>
      </c>
      <c r="M5" s="24">
        <v>84.54</v>
      </c>
      <c r="N5" s="24">
        <v>5.8</v>
      </c>
      <c r="O5" s="24">
        <v>5.27</v>
      </c>
      <c r="P5" s="24">
        <v>131.85</v>
      </c>
      <c r="Q5" s="24">
        <v>24.38</v>
      </c>
      <c r="R5" s="24">
        <v>23.53</v>
      </c>
      <c r="S5" s="24">
        <v>4976.05</v>
      </c>
      <c r="T5" s="24">
        <v>52.6</v>
      </c>
      <c r="U5" s="24">
        <v>21246.61</v>
      </c>
      <c r="V5" s="24">
        <v>1.4</v>
      </c>
      <c r="W5" s="24">
        <v>1.82</v>
      </c>
      <c r="X5" s="24">
        <v>0.25</v>
      </c>
      <c r="Y5" s="24">
        <v>0.05</v>
      </c>
      <c r="Z5" s="24">
        <v>75.88</v>
      </c>
      <c r="AA5" s="24">
        <v>4987770.33</v>
      </c>
      <c r="AB5" s="24">
        <v>73052457.400000006</v>
      </c>
      <c r="AC5" s="24">
        <v>31633.87</v>
      </c>
      <c r="AD5" s="24">
        <v>30512.19</v>
      </c>
      <c r="AE5" s="24">
        <v>32776.46</v>
      </c>
      <c r="AF5" s="24">
        <v>1.36</v>
      </c>
      <c r="AG5" s="24">
        <v>2.57</v>
      </c>
      <c r="AH5" s="24">
        <v>2.5</v>
      </c>
      <c r="AI5" s="24">
        <v>94922.52</v>
      </c>
      <c r="AJ5" s="24">
        <v>86339.5</v>
      </c>
      <c r="AK5" s="24">
        <v>7415605.2199999997</v>
      </c>
      <c r="AL5" s="24">
        <v>7829474.8300000001</v>
      </c>
      <c r="AM5" s="24">
        <v>36236317.25</v>
      </c>
    </row>
    <row r="6" spans="1:39" x14ac:dyDescent="0.25">
      <c r="A6" s="18"/>
      <c r="B6" s="24">
        <v>2</v>
      </c>
      <c r="C6" s="24">
        <v>10</v>
      </c>
      <c r="D6" s="24">
        <v>185.32</v>
      </c>
      <c r="E6" s="24">
        <v>152.21</v>
      </c>
      <c r="F6" s="24">
        <v>11.12</v>
      </c>
      <c r="G6" s="24">
        <v>8.18</v>
      </c>
      <c r="H6" s="24">
        <v>0.68</v>
      </c>
      <c r="I6" s="24">
        <v>2.13</v>
      </c>
      <c r="J6" s="24">
        <v>1.74</v>
      </c>
      <c r="K6" s="24">
        <v>0</v>
      </c>
      <c r="L6" s="24">
        <v>19.98</v>
      </c>
      <c r="M6" s="24">
        <v>83.06</v>
      </c>
      <c r="N6" s="24">
        <v>5.69</v>
      </c>
      <c r="O6" s="24">
        <v>5.15</v>
      </c>
      <c r="P6" s="24">
        <v>130.27000000000001</v>
      </c>
      <c r="Q6" s="24">
        <v>23.58</v>
      </c>
      <c r="R6" s="24">
        <v>23.01</v>
      </c>
      <c r="S6" s="24">
        <v>4865.1499999999996</v>
      </c>
      <c r="T6" s="24">
        <v>52.09</v>
      </c>
      <c r="U6" s="24">
        <v>21275.67</v>
      </c>
      <c r="V6" s="24">
        <v>1.53</v>
      </c>
      <c r="W6" s="24">
        <v>1.82</v>
      </c>
      <c r="X6" s="24">
        <v>0.26</v>
      </c>
      <c r="Y6" s="24">
        <v>0.05</v>
      </c>
      <c r="Z6" s="24">
        <v>75.59</v>
      </c>
      <c r="AA6" s="24">
        <v>6050454.96</v>
      </c>
      <c r="AB6" s="24">
        <v>73116732.390000001</v>
      </c>
      <c r="AC6" s="24">
        <v>28543.72</v>
      </c>
      <c r="AD6" s="24">
        <v>26397.14</v>
      </c>
      <c r="AE6" s="24">
        <v>39922.769999999997</v>
      </c>
      <c r="AF6" s="24">
        <v>1.46</v>
      </c>
      <c r="AG6" s="24">
        <v>2.61</v>
      </c>
      <c r="AH6" s="24">
        <v>2.6</v>
      </c>
      <c r="AI6" s="24">
        <v>94863.63</v>
      </c>
      <c r="AJ6" s="24">
        <v>87449.26</v>
      </c>
      <c r="AK6" s="24">
        <v>7243912.0499999998</v>
      </c>
      <c r="AL6" s="24">
        <v>7648115.6600000001</v>
      </c>
      <c r="AM6" s="24">
        <v>35048438.689999998</v>
      </c>
    </row>
    <row r="7" spans="1:39" x14ac:dyDescent="0.25">
      <c r="A7" s="18"/>
      <c r="B7" s="24">
        <v>3</v>
      </c>
      <c r="C7" s="24">
        <v>15</v>
      </c>
      <c r="D7" s="24">
        <v>184.4</v>
      </c>
      <c r="E7" s="24">
        <v>153.36000000000001</v>
      </c>
      <c r="F7" s="24">
        <v>10.36</v>
      </c>
      <c r="G7" s="24">
        <v>8.09</v>
      </c>
      <c r="H7" s="24">
        <v>0.66</v>
      </c>
      <c r="I7" s="24">
        <v>1.97</v>
      </c>
      <c r="J7" s="24">
        <v>1.53</v>
      </c>
      <c r="K7" s="24">
        <v>0</v>
      </c>
      <c r="L7" s="24">
        <v>19.12</v>
      </c>
      <c r="M7" s="24">
        <v>79.97</v>
      </c>
      <c r="N7" s="24">
        <v>5.5</v>
      </c>
      <c r="O7" s="24">
        <v>4.9400000000000004</v>
      </c>
      <c r="P7" s="24">
        <v>129.12</v>
      </c>
      <c r="Q7" s="24">
        <v>23.25</v>
      </c>
      <c r="R7" s="24">
        <v>22.08</v>
      </c>
      <c r="S7" s="24">
        <v>4335.47</v>
      </c>
      <c r="T7" s="24">
        <v>51.68</v>
      </c>
      <c r="U7" s="24">
        <v>21103</v>
      </c>
      <c r="V7" s="24">
        <v>1.64</v>
      </c>
      <c r="W7" s="24">
        <v>1.67</v>
      </c>
      <c r="X7" s="24">
        <v>0.25</v>
      </c>
      <c r="Y7" s="24">
        <v>0.05</v>
      </c>
      <c r="Z7" s="24">
        <v>76.400000000000006</v>
      </c>
      <c r="AA7" s="24">
        <v>7242385.3399999999</v>
      </c>
      <c r="AB7" s="24">
        <v>71719945.780000001</v>
      </c>
      <c r="AC7" s="24">
        <v>26890.77</v>
      </c>
      <c r="AD7" s="24">
        <v>23736.99</v>
      </c>
      <c r="AE7" s="24">
        <v>42856.26</v>
      </c>
      <c r="AF7" s="24">
        <v>1.26</v>
      </c>
      <c r="AG7" s="24">
        <v>2.41</v>
      </c>
      <c r="AH7" s="24">
        <v>2.44</v>
      </c>
      <c r="AI7" s="24">
        <v>93484.02</v>
      </c>
      <c r="AJ7" s="24">
        <v>86272.88</v>
      </c>
      <c r="AK7" s="24">
        <v>6953423.96</v>
      </c>
      <c r="AL7" s="24">
        <v>7342185.5599999996</v>
      </c>
      <c r="AM7" s="24">
        <v>34547278.210000001</v>
      </c>
    </row>
    <row r="8" spans="1:39" x14ac:dyDescent="0.25">
      <c r="A8" s="18"/>
      <c r="B8" s="24">
        <v>4</v>
      </c>
      <c r="C8" s="24">
        <v>20</v>
      </c>
      <c r="D8" s="24">
        <v>184.21</v>
      </c>
      <c r="E8" s="24">
        <v>155.15</v>
      </c>
      <c r="F8" s="24">
        <v>9.92</v>
      </c>
      <c r="G8" s="24">
        <v>8.9499999999999993</v>
      </c>
      <c r="H8" s="24">
        <v>0.7</v>
      </c>
      <c r="I8" s="24">
        <v>1.95</v>
      </c>
      <c r="J8" s="24">
        <v>1.51</v>
      </c>
      <c r="K8" s="24">
        <v>0</v>
      </c>
      <c r="L8" s="24">
        <v>19.57</v>
      </c>
      <c r="M8" s="24">
        <v>75.92</v>
      </c>
      <c r="N8" s="24">
        <v>5.56</v>
      </c>
      <c r="O8" s="24">
        <v>5</v>
      </c>
      <c r="P8" s="24">
        <v>128.41999999999999</v>
      </c>
      <c r="Q8" s="24">
        <v>23.55</v>
      </c>
      <c r="R8" s="24">
        <v>22.67</v>
      </c>
      <c r="S8" s="24">
        <v>4415.49</v>
      </c>
      <c r="T8" s="24">
        <v>51.56</v>
      </c>
      <c r="U8" s="24">
        <v>21632.639999999999</v>
      </c>
      <c r="V8" s="24">
        <v>1.74</v>
      </c>
      <c r="W8" s="24">
        <v>1.65</v>
      </c>
      <c r="X8" s="24">
        <v>0.25</v>
      </c>
      <c r="Y8" s="24">
        <v>0.05</v>
      </c>
      <c r="Z8" s="24">
        <v>76.23</v>
      </c>
      <c r="AA8" s="24">
        <v>9167100.5399999991</v>
      </c>
      <c r="AB8" s="24">
        <v>71851926.659999996</v>
      </c>
      <c r="AC8" s="24">
        <v>33011.839999999997</v>
      </c>
      <c r="AD8" s="24">
        <v>34339.839999999997</v>
      </c>
      <c r="AE8" s="24">
        <v>25936.2</v>
      </c>
      <c r="AF8" s="24">
        <v>1.18</v>
      </c>
      <c r="AG8" s="24">
        <v>2.4300000000000002</v>
      </c>
      <c r="AH8" s="24">
        <v>2.38</v>
      </c>
      <c r="AI8" s="24">
        <v>93287.88</v>
      </c>
      <c r="AJ8" s="24">
        <v>86057.2</v>
      </c>
      <c r="AK8" s="24">
        <v>7051558.4199999999</v>
      </c>
      <c r="AL8" s="24">
        <v>7425328.6399999997</v>
      </c>
      <c r="AM8" s="24">
        <v>35001598.060000002</v>
      </c>
    </row>
    <row r="9" spans="1:39" x14ac:dyDescent="0.25">
      <c r="A9" s="18"/>
      <c r="B9" s="24">
        <v>5</v>
      </c>
      <c r="C9" s="24">
        <v>25</v>
      </c>
      <c r="D9" s="24">
        <v>184.41</v>
      </c>
      <c r="E9" s="24">
        <v>157.21</v>
      </c>
      <c r="F9" s="24">
        <v>9.89</v>
      </c>
      <c r="G9" s="24">
        <v>9.51</v>
      </c>
      <c r="H9" s="24">
        <v>0.73</v>
      </c>
      <c r="I9" s="24">
        <v>1.94</v>
      </c>
      <c r="J9" s="24">
        <v>1.39</v>
      </c>
      <c r="K9" s="24">
        <v>0</v>
      </c>
      <c r="L9" s="24">
        <v>20.13</v>
      </c>
      <c r="M9" s="24">
        <v>72.81</v>
      </c>
      <c r="N9" s="24">
        <v>5.68</v>
      </c>
      <c r="O9" s="24">
        <v>5.1100000000000003</v>
      </c>
      <c r="P9" s="24">
        <v>127.91</v>
      </c>
      <c r="Q9" s="24">
        <v>23.98</v>
      </c>
      <c r="R9" s="24">
        <v>23.32</v>
      </c>
      <c r="S9" s="24">
        <v>4605.71</v>
      </c>
      <c r="T9" s="24">
        <v>51.7</v>
      </c>
      <c r="U9" s="24">
        <v>21430.87</v>
      </c>
      <c r="V9" s="24">
        <v>1.83</v>
      </c>
      <c r="W9" s="24">
        <v>1.63</v>
      </c>
      <c r="X9" s="24">
        <v>0.26</v>
      </c>
      <c r="Y9" s="24">
        <v>0.05</v>
      </c>
      <c r="Z9" s="24">
        <v>76.03</v>
      </c>
      <c r="AA9" s="24">
        <v>11023091.189999999</v>
      </c>
      <c r="AB9" s="24">
        <v>73454962.469999999</v>
      </c>
      <c r="AC9" s="24">
        <v>23964.75</v>
      </c>
      <c r="AD9" s="24">
        <v>25695.91</v>
      </c>
      <c r="AE9" s="24">
        <v>40342.99</v>
      </c>
      <c r="AF9" s="24">
        <v>1.21</v>
      </c>
      <c r="AG9" s="24">
        <v>2.4300000000000002</v>
      </c>
      <c r="AH9" s="24">
        <v>2.38</v>
      </c>
      <c r="AI9" s="24">
        <v>90003.66</v>
      </c>
      <c r="AJ9" s="24">
        <v>82692.899999999994</v>
      </c>
      <c r="AK9" s="24">
        <v>7229861.7999999998</v>
      </c>
      <c r="AL9" s="24">
        <v>7589744.8700000001</v>
      </c>
      <c r="AM9" s="24">
        <v>35638457.469999999</v>
      </c>
    </row>
    <row r="10" spans="1:39" x14ac:dyDescent="0.25">
      <c r="A10" s="18"/>
      <c r="B10" s="24">
        <v>6</v>
      </c>
      <c r="C10" s="24">
        <v>30</v>
      </c>
      <c r="D10" s="24">
        <v>184.85</v>
      </c>
      <c r="E10" s="24">
        <v>159.22</v>
      </c>
      <c r="F10" s="24">
        <v>10.7</v>
      </c>
      <c r="G10" s="24">
        <v>9.2799999999999994</v>
      </c>
      <c r="H10" s="24">
        <v>0.73</v>
      </c>
      <c r="I10" s="24">
        <v>1.88</v>
      </c>
      <c r="J10" s="24">
        <v>1.39</v>
      </c>
      <c r="K10" s="24">
        <v>0</v>
      </c>
      <c r="L10" s="24">
        <v>20.71</v>
      </c>
      <c r="M10" s="24">
        <v>70.23</v>
      </c>
      <c r="N10" s="24">
        <v>5.77</v>
      </c>
      <c r="O10" s="24">
        <v>5.19</v>
      </c>
      <c r="P10" s="24">
        <v>127.59</v>
      </c>
      <c r="Q10" s="24">
        <v>24.45</v>
      </c>
      <c r="R10" s="24">
        <v>23.87</v>
      </c>
      <c r="S10" s="24">
        <v>4961.29</v>
      </c>
      <c r="T10" s="24">
        <v>52.2</v>
      </c>
      <c r="U10" s="24">
        <v>21103.86</v>
      </c>
      <c r="V10" s="24">
        <v>1.91</v>
      </c>
      <c r="W10" s="24">
        <v>1.57</v>
      </c>
      <c r="X10" s="24">
        <v>0.25</v>
      </c>
      <c r="Y10" s="24">
        <v>0.05</v>
      </c>
      <c r="Z10" s="24">
        <v>75.66</v>
      </c>
      <c r="AA10" s="24">
        <v>13931424.93</v>
      </c>
      <c r="AB10" s="24">
        <v>74871276.819999993</v>
      </c>
      <c r="AC10" s="24">
        <v>30243.63</v>
      </c>
      <c r="AD10" s="24">
        <v>24124.59</v>
      </c>
      <c r="AE10" s="24">
        <v>34846.339999999997</v>
      </c>
      <c r="AF10" s="24">
        <v>1.08</v>
      </c>
      <c r="AG10" s="24">
        <v>2.3199999999999998</v>
      </c>
      <c r="AH10" s="24">
        <v>2.48</v>
      </c>
      <c r="AI10" s="24">
        <v>89214.57</v>
      </c>
      <c r="AJ10" s="24">
        <v>81140.399999999994</v>
      </c>
      <c r="AK10" s="24">
        <v>7363091.46</v>
      </c>
      <c r="AL10" s="24">
        <v>7709047.3399999999</v>
      </c>
      <c r="AM10" s="24">
        <v>36338271.439999998</v>
      </c>
    </row>
    <row r="11" spans="1:39" x14ac:dyDescent="0.25">
      <c r="A11" s="18"/>
      <c r="B11" s="24">
        <v>7</v>
      </c>
      <c r="C11" s="24">
        <v>35</v>
      </c>
      <c r="D11" s="24">
        <v>185.42</v>
      </c>
      <c r="E11" s="24">
        <v>161.36000000000001</v>
      </c>
      <c r="F11" s="24">
        <v>9.75</v>
      </c>
      <c r="G11" s="24">
        <v>10.48</v>
      </c>
      <c r="H11" s="24">
        <v>0.77</v>
      </c>
      <c r="I11" s="24">
        <v>1.92</v>
      </c>
      <c r="J11" s="24">
        <v>1.17</v>
      </c>
      <c r="K11" s="24">
        <v>0</v>
      </c>
      <c r="L11" s="24">
        <v>21.01</v>
      </c>
      <c r="M11" s="24">
        <v>70.31</v>
      </c>
      <c r="N11" s="24">
        <v>5.9</v>
      </c>
      <c r="O11" s="24">
        <v>5.31</v>
      </c>
      <c r="P11" s="24">
        <v>127.37</v>
      </c>
      <c r="Q11" s="24">
        <v>24.97</v>
      </c>
      <c r="R11" s="24">
        <v>24.4</v>
      </c>
      <c r="S11" s="24">
        <v>4854.66</v>
      </c>
      <c r="T11" s="24">
        <v>52.88</v>
      </c>
      <c r="U11" s="24">
        <v>21816.959999999999</v>
      </c>
      <c r="V11" s="24">
        <v>1.99</v>
      </c>
      <c r="W11" s="24">
        <v>1.6</v>
      </c>
      <c r="X11" s="24">
        <v>0.26</v>
      </c>
      <c r="Y11" s="24">
        <v>0.06</v>
      </c>
      <c r="Z11" s="24">
        <v>74.069999999999993</v>
      </c>
      <c r="AA11" s="24">
        <v>18815310.91</v>
      </c>
      <c r="AB11" s="24">
        <v>77384794.200000003</v>
      </c>
      <c r="AC11" s="24">
        <v>27678.32</v>
      </c>
      <c r="AD11" s="24">
        <v>21449.14</v>
      </c>
      <c r="AE11" s="24">
        <v>34706.800000000003</v>
      </c>
      <c r="AF11" s="24">
        <v>1.1299999999999999</v>
      </c>
      <c r="AG11" s="24">
        <v>2.35</v>
      </c>
      <c r="AH11" s="24">
        <v>2.35</v>
      </c>
      <c r="AI11" s="24">
        <v>83834.259999999995</v>
      </c>
      <c r="AJ11" s="24">
        <v>76298.11</v>
      </c>
      <c r="AK11" s="24">
        <v>7554214.6200000001</v>
      </c>
      <c r="AL11" s="24">
        <v>7884430.8499999996</v>
      </c>
      <c r="AM11" s="24">
        <v>37104718.770000003</v>
      </c>
    </row>
    <row r="12" spans="1:39" x14ac:dyDescent="0.25">
      <c r="A12" s="18"/>
      <c r="B12" s="24">
        <v>8</v>
      </c>
      <c r="C12" s="24">
        <v>40</v>
      </c>
      <c r="D12" s="24">
        <v>186.17</v>
      </c>
      <c r="E12" s="24">
        <v>163.58000000000001</v>
      </c>
      <c r="F12" s="24">
        <v>10.69</v>
      </c>
      <c r="G12" s="24">
        <v>10.08</v>
      </c>
      <c r="H12" s="24">
        <v>0.77</v>
      </c>
      <c r="I12" s="24">
        <v>1.96</v>
      </c>
      <c r="J12" s="24">
        <v>1.25</v>
      </c>
      <c r="K12" s="24">
        <v>0</v>
      </c>
      <c r="L12" s="24">
        <v>21.54</v>
      </c>
      <c r="M12" s="24">
        <v>75.150000000000006</v>
      </c>
      <c r="N12" s="24">
        <v>6.03</v>
      </c>
      <c r="O12" s="24">
        <v>5.43</v>
      </c>
      <c r="P12" s="24">
        <v>127.36</v>
      </c>
      <c r="Q12" s="24">
        <v>25.62</v>
      </c>
      <c r="R12" s="24">
        <v>25.05</v>
      </c>
      <c r="S12" s="24">
        <v>5008.1499999999996</v>
      </c>
      <c r="T12" s="24">
        <v>53.82</v>
      </c>
      <c r="U12" s="24">
        <v>21237.15</v>
      </c>
      <c r="V12" s="24">
        <v>2.06</v>
      </c>
      <c r="W12" s="24">
        <v>1.62</v>
      </c>
      <c r="X12" s="24">
        <v>0.28000000000000003</v>
      </c>
      <c r="Y12" s="24">
        <v>0.06</v>
      </c>
      <c r="Z12" s="24">
        <v>73.87</v>
      </c>
      <c r="AA12" s="24">
        <v>23387100.789999999</v>
      </c>
      <c r="AB12" s="24">
        <v>79305294.379999995</v>
      </c>
      <c r="AC12" s="24">
        <v>25342.75</v>
      </c>
      <c r="AD12" s="24">
        <v>21307.89</v>
      </c>
      <c r="AE12" s="24">
        <v>36942.33</v>
      </c>
      <c r="AF12" s="24">
        <v>1.1499999999999999</v>
      </c>
      <c r="AG12" s="24">
        <v>2.42</v>
      </c>
      <c r="AH12" s="24">
        <v>2.4</v>
      </c>
      <c r="AI12" s="24">
        <v>83592.97</v>
      </c>
      <c r="AJ12" s="24">
        <v>76170.89</v>
      </c>
      <c r="AK12" s="24">
        <v>7750326.3899999997</v>
      </c>
      <c r="AL12" s="24">
        <v>8065257.1200000001</v>
      </c>
      <c r="AM12" s="24">
        <v>38067391.119999997</v>
      </c>
    </row>
    <row r="13" spans="1:39" x14ac:dyDescent="0.25">
      <c r="A13" s="18"/>
      <c r="B13" s="24">
        <v>9</v>
      </c>
      <c r="C13" s="24">
        <v>45</v>
      </c>
      <c r="D13" s="24">
        <v>186.85</v>
      </c>
      <c r="E13" s="24">
        <v>165.76</v>
      </c>
      <c r="F13" s="24">
        <v>10.36</v>
      </c>
      <c r="G13" s="24">
        <v>10.78</v>
      </c>
      <c r="H13" s="24">
        <v>0.8</v>
      </c>
      <c r="I13" s="24">
        <v>2.0699999999999998</v>
      </c>
      <c r="J13" s="24">
        <v>1.1399999999999999</v>
      </c>
      <c r="K13" s="24">
        <v>0</v>
      </c>
      <c r="L13" s="24">
        <v>21.94</v>
      </c>
      <c r="M13" s="24">
        <v>74.19</v>
      </c>
      <c r="N13" s="24">
        <v>6.14</v>
      </c>
      <c r="O13" s="24">
        <v>5.55</v>
      </c>
      <c r="P13" s="24">
        <v>127.4</v>
      </c>
      <c r="Q13" s="24">
        <v>26.09</v>
      </c>
      <c r="R13" s="24">
        <v>25.56</v>
      </c>
      <c r="S13" s="24">
        <v>5013.3999999999996</v>
      </c>
      <c r="T13" s="24">
        <v>54.5</v>
      </c>
      <c r="U13" s="24">
        <v>21152</v>
      </c>
      <c r="V13" s="24">
        <v>2.11</v>
      </c>
      <c r="W13" s="24">
        <v>1.7</v>
      </c>
      <c r="X13" s="24">
        <v>0.3</v>
      </c>
      <c r="Y13" s="24">
        <v>7.0000000000000007E-2</v>
      </c>
      <c r="Z13" s="24">
        <v>71.73</v>
      </c>
      <c r="AA13" s="24">
        <v>30356984.32</v>
      </c>
      <c r="AB13" s="24">
        <v>81150352.450000003</v>
      </c>
      <c r="AC13" s="24">
        <v>26970.77</v>
      </c>
      <c r="AD13" s="24">
        <v>21452.95</v>
      </c>
      <c r="AE13" s="24">
        <v>30854.54</v>
      </c>
      <c r="AF13" s="24">
        <v>1.35</v>
      </c>
      <c r="AG13" s="24">
        <v>2.5299999999999998</v>
      </c>
      <c r="AH13" s="24">
        <v>2.33</v>
      </c>
      <c r="AI13" s="24">
        <v>79278.259999999995</v>
      </c>
      <c r="AJ13" s="24">
        <v>73165.210000000006</v>
      </c>
      <c r="AK13" s="24">
        <v>7941706.0999999996</v>
      </c>
      <c r="AL13" s="24">
        <v>8241902.1299999999</v>
      </c>
      <c r="AM13" s="24">
        <v>38778664.68</v>
      </c>
    </row>
    <row r="14" spans="1:39" x14ac:dyDescent="0.25">
      <c r="A14" s="18"/>
      <c r="B14" s="24">
        <v>10</v>
      </c>
      <c r="C14" s="24">
        <v>50</v>
      </c>
      <c r="D14" s="24">
        <v>187.64</v>
      </c>
      <c r="E14" s="24">
        <v>168.23</v>
      </c>
      <c r="F14" s="24">
        <v>9.82</v>
      </c>
      <c r="G14" s="24">
        <v>11.9</v>
      </c>
      <c r="H14" s="24">
        <v>0.85</v>
      </c>
      <c r="I14" s="24">
        <v>2.17</v>
      </c>
      <c r="J14" s="24">
        <v>1.05</v>
      </c>
      <c r="K14" s="24">
        <v>0</v>
      </c>
      <c r="L14" s="24">
        <v>22.57</v>
      </c>
      <c r="M14" s="24">
        <v>80.58</v>
      </c>
      <c r="N14" s="24">
        <v>6.28</v>
      </c>
      <c r="O14" s="24">
        <v>5.7</v>
      </c>
      <c r="P14" s="24">
        <v>127.51</v>
      </c>
      <c r="Q14" s="24">
        <v>27.17</v>
      </c>
      <c r="R14" s="24">
        <v>26.56</v>
      </c>
      <c r="S14" s="24">
        <v>4733.6899999999996</v>
      </c>
      <c r="T14" s="24">
        <v>55.46</v>
      </c>
      <c r="U14" s="24">
        <v>21373.9</v>
      </c>
      <c r="V14" s="24">
        <v>2.15</v>
      </c>
      <c r="W14" s="24">
        <v>1.78</v>
      </c>
      <c r="X14" s="24">
        <v>0.31</v>
      </c>
      <c r="Y14" s="24">
        <v>0.08</v>
      </c>
      <c r="Z14" s="24">
        <v>70.52</v>
      </c>
      <c r="AA14" s="24">
        <v>38188453.530000001</v>
      </c>
      <c r="AB14" s="24">
        <v>81210432.329999998</v>
      </c>
      <c r="AC14" s="24">
        <v>25036.67</v>
      </c>
      <c r="AD14" s="24">
        <v>28235.47</v>
      </c>
      <c r="AE14" s="24">
        <v>34788.28</v>
      </c>
      <c r="AF14" s="24">
        <v>1.27</v>
      </c>
      <c r="AG14" s="24">
        <v>2.7</v>
      </c>
      <c r="AH14" s="24">
        <v>2.44</v>
      </c>
      <c r="AI14" s="24">
        <v>88060.41</v>
      </c>
      <c r="AJ14" s="24">
        <v>78653.61</v>
      </c>
      <c r="AK14" s="24">
        <v>8186881.0599999996</v>
      </c>
      <c r="AL14" s="24">
        <v>8471637.2300000004</v>
      </c>
      <c r="AM14" s="24">
        <v>40381814.729999997</v>
      </c>
    </row>
    <row r="15" spans="1:39" x14ac:dyDescent="0.25">
      <c r="A15" s="18"/>
      <c r="B15" s="24">
        <v>11</v>
      </c>
      <c r="C15" s="24">
        <v>55</v>
      </c>
      <c r="D15" s="24">
        <v>188.24</v>
      </c>
      <c r="E15" s="24">
        <v>170.13</v>
      </c>
      <c r="F15" s="24">
        <v>9.33</v>
      </c>
      <c r="G15" s="24">
        <v>12.61</v>
      </c>
      <c r="H15" s="24">
        <v>0.88</v>
      </c>
      <c r="I15" s="24">
        <v>2.2799999999999998</v>
      </c>
      <c r="J15" s="24">
        <v>1.03</v>
      </c>
      <c r="K15" s="24">
        <v>0</v>
      </c>
      <c r="L15" s="24">
        <v>22.81</v>
      </c>
      <c r="M15" s="24">
        <v>83.84</v>
      </c>
      <c r="N15" s="24">
        <v>6.37</v>
      </c>
      <c r="O15" s="24">
        <v>5.8</v>
      </c>
      <c r="P15" s="24">
        <v>127.83</v>
      </c>
      <c r="Q15" s="24">
        <v>27.57</v>
      </c>
      <c r="R15" s="24">
        <v>26.98</v>
      </c>
      <c r="S15" s="24">
        <v>4536.7</v>
      </c>
      <c r="T15" s="24">
        <v>55.59</v>
      </c>
      <c r="U15" s="24">
        <v>21625.27</v>
      </c>
      <c r="V15" s="24">
        <v>2.17</v>
      </c>
      <c r="W15" s="24">
        <v>1.87</v>
      </c>
      <c r="X15" s="24">
        <v>0.33</v>
      </c>
      <c r="Y15" s="24">
        <v>0.08</v>
      </c>
      <c r="Z15" s="24">
        <v>67.89</v>
      </c>
      <c r="AA15" s="24">
        <v>45713801.039999999</v>
      </c>
      <c r="AB15" s="24">
        <v>83834341.959999993</v>
      </c>
      <c r="AC15" s="24">
        <v>32711.97</v>
      </c>
      <c r="AD15" s="24">
        <v>21739.25</v>
      </c>
      <c r="AE15" s="24">
        <v>45292.59</v>
      </c>
      <c r="AF15" s="24">
        <v>1.33</v>
      </c>
      <c r="AG15" s="24">
        <v>2.86</v>
      </c>
      <c r="AH15" s="24">
        <v>2.7</v>
      </c>
      <c r="AI15" s="24">
        <v>99743.82</v>
      </c>
      <c r="AJ15" s="24">
        <v>87120.8</v>
      </c>
      <c r="AK15" s="24">
        <v>8354439.1500000004</v>
      </c>
      <c r="AL15" s="24">
        <v>8624318.9100000001</v>
      </c>
      <c r="AM15" s="24">
        <v>40974386.759999998</v>
      </c>
    </row>
    <row r="16" spans="1:39" x14ac:dyDescent="0.25">
      <c r="A16" s="18"/>
      <c r="B16" s="24">
        <v>12</v>
      </c>
      <c r="C16" s="24">
        <v>60</v>
      </c>
      <c r="D16" s="24">
        <v>188.73</v>
      </c>
      <c r="E16" s="24">
        <v>172.09</v>
      </c>
      <c r="F16" s="24">
        <v>6.89</v>
      </c>
      <c r="G16" s="24">
        <v>15.06</v>
      </c>
      <c r="H16" s="24">
        <v>0.95</v>
      </c>
      <c r="I16" s="24">
        <v>2.23</v>
      </c>
      <c r="J16" s="24">
        <v>0.78</v>
      </c>
      <c r="K16" s="24">
        <v>0</v>
      </c>
      <c r="L16" s="24">
        <v>22.89</v>
      </c>
      <c r="M16" s="24">
        <v>76.06</v>
      </c>
      <c r="N16" s="24">
        <v>6.45</v>
      </c>
      <c r="O16" s="24">
        <v>5.89</v>
      </c>
      <c r="P16" s="24">
        <v>128.12</v>
      </c>
      <c r="Q16" s="24">
        <v>28.07</v>
      </c>
      <c r="R16" s="24">
        <v>27.52</v>
      </c>
      <c r="S16" s="24">
        <v>4088.2</v>
      </c>
      <c r="T16" s="24">
        <v>54.88</v>
      </c>
      <c r="U16" s="24">
        <v>21248.97</v>
      </c>
      <c r="V16" s="24">
        <v>2.1800000000000002</v>
      </c>
      <c r="W16" s="24">
        <v>1.81</v>
      </c>
      <c r="X16" s="24">
        <v>0.34</v>
      </c>
      <c r="Y16" s="24">
        <v>0.09</v>
      </c>
      <c r="Z16" s="24">
        <v>65.33</v>
      </c>
      <c r="AA16" s="24">
        <v>53236107.630000003</v>
      </c>
      <c r="AB16" s="24">
        <v>86708442.909999996</v>
      </c>
      <c r="AC16" s="24">
        <v>25173.26</v>
      </c>
      <c r="AD16" s="24">
        <v>24611.21</v>
      </c>
      <c r="AE16" s="24">
        <v>46283.62</v>
      </c>
      <c r="AF16" s="24">
        <v>1.27</v>
      </c>
      <c r="AG16" s="24">
        <v>2.81</v>
      </c>
      <c r="AH16" s="24">
        <v>2.5299999999999998</v>
      </c>
      <c r="AI16" s="24">
        <v>96068.1</v>
      </c>
      <c r="AJ16" s="24">
        <v>79908.490000000005</v>
      </c>
      <c r="AK16" s="24">
        <v>8504389.6999999993</v>
      </c>
      <c r="AL16" s="24">
        <v>8759914.6899999995</v>
      </c>
      <c r="AM16" s="24">
        <v>41713623.759999998</v>
      </c>
    </row>
    <row r="17" spans="1:39" x14ac:dyDescent="0.25">
      <c r="A17" s="18"/>
      <c r="B17" s="24">
        <v>13</v>
      </c>
      <c r="C17" s="24">
        <v>65</v>
      </c>
      <c r="D17" s="24">
        <v>189.33</v>
      </c>
      <c r="E17" s="24">
        <v>173.41</v>
      </c>
      <c r="F17" s="24">
        <v>6.86</v>
      </c>
      <c r="G17" s="24">
        <v>14.9</v>
      </c>
      <c r="H17" s="24">
        <v>0.94</v>
      </c>
      <c r="I17" s="24">
        <v>2.1800000000000002</v>
      </c>
      <c r="J17" s="24">
        <v>0.6</v>
      </c>
      <c r="K17" s="24">
        <v>0</v>
      </c>
      <c r="L17" s="24">
        <v>22.7</v>
      </c>
      <c r="M17" s="24">
        <v>68.5</v>
      </c>
      <c r="N17" s="24">
        <v>6.42</v>
      </c>
      <c r="O17" s="24">
        <v>5.87</v>
      </c>
      <c r="P17" s="24">
        <v>128.43</v>
      </c>
      <c r="Q17" s="24">
        <v>27.78</v>
      </c>
      <c r="R17" s="24">
        <v>27.33</v>
      </c>
      <c r="S17" s="24">
        <v>4059.17</v>
      </c>
      <c r="T17" s="24">
        <v>54.87</v>
      </c>
      <c r="U17" s="24">
        <v>21382.97</v>
      </c>
      <c r="V17" s="24">
        <v>2.2000000000000002</v>
      </c>
      <c r="W17" s="24">
        <v>1.75</v>
      </c>
      <c r="X17" s="24">
        <v>0.34</v>
      </c>
      <c r="Y17" s="24">
        <v>0.08</v>
      </c>
      <c r="Z17" s="24">
        <v>66.13</v>
      </c>
      <c r="AA17" s="24">
        <v>52014132.380000003</v>
      </c>
      <c r="AB17" s="24">
        <v>90848604.099999994</v>
      </c>
      <c r="AC17" s="24">
        <v>26503.65</v>
      </c>
      <c r="AD17" s="24">
        <v>23973.62</v>
      </c>
      <c r="AE17" s="24">
        <v>40088.71</v>
      </c>
      <c r="AF17" s="24">
        <v>1.34</v>
      </c>
      <c r="AG17" s="24">
        <v>2.73</v>
      </c>
      <c r="AH17" s="24">
        <v>2.4</v>
      </c>
      <c r="AI17" s="24">
        <v>90565.98</v>
      </c>
      <c r="AJ17" s="24">
        <v>73175.429999999993</v>
      </c>
      <c r="AK17" s="24">
        <v>8476176.4900000002</v>
      </c>
      <c r="AL17" s="24">
        <v>8717964.3699999992</v>
      </c>
      <c r="AM17" s="24">
        <v>41284080.439999998</v>
      </c>
    </row>
    <row r="18" spans="1:39" x14ac:dyDescent="0.25">
      <c r="A18" s="18"/>
      <c r="B18" s="24">
        <v>14</v>
      </c>
      <c r="C18" s="24">
        <v>70</v>
      </c>
      <c r="D18" s="24">
        <v>189.93</v>
      </c>
      <c r="E18" s="24">
        <v>174.47</v>
      </c>
      <c r="F18" s="24">
        <v>8.4</v>
      </c>
      <c r="G18" s="24">
        <v>13.35</v>
      </c>
      <c r="H18" s="24">
        <v>0.89</v>
      </c>
      <c r="I18" s="24">
        <v>2.15</v>
      </c>
      <c r="J18" s="24">
        <v>0.72</v>
      </c>
      <c r="K18" s="24">
        <v>0</v>
      </c>
      <c r="L18" s="24">
        <v>22.64</v>
      </c>
      <c r="M18" s="24">
        <v>66.23</v>
      </c>
      <c r="N18" s="24">
        <v>6.32</v>
      </c>
      <c r="O18" s="24">
        <v>5.76</v>
      </c>
      <c r="P18" s="24">
        <v>128.63</v>
      </c>
      <c r="Q18" s="24">
        <v>27.51</v>
      </c>
      <c r="R18" s="24">
        <v>27.01</v>
      </c>
      <c r="S18" s="24">
        <v>4348.6899999999996</v>
      </c>
      <c r="T18" s="24">
        <v>55.6</v>
      </c>
      <c r="U18" s="24">
        <v>21240.85</v>
      </c>
      <c r="V18" s="24">
        <v>2.23</v>
      </c>
      <c r="W18" s="24">
        <v>1.74</v>
      </c>
      <c r="X18" s="24">
        <v>0.33</v>
      </c>
      <c r="Y18" s="24">
        <v>0.08</v>
      </c>
      <c r="Z18" s="24">
        <v>67.36</v>
      </c>
      <c r="AA18" s="24">
        <v>48968157.259999998</v>
      </c>
      <c r="AB18" s="24">
        <v>93980352.400000006</v>
      </c>
      <c r="AC18" s="24">
        <v>24888.7</v>
      </c>
      <c r="AD18" s="24">
        <v>20096.919999999998</v>
      </c>
      <c r="AE18" s="24">
        <v>39158.089999999997</v>
      </c>
      <c r="AF18" s="24">
        <v>1.52</v>
      </c>
      <c r="AG18" s="24">
        <v>2.76</v>
      </c>
      <c r="AH18" s="24">
        <v>2.37</v>
      </c>
      <c r="AI18" s="24">
        <v>84143.71</v>
      </c>
      <c r="AJ18" s="24">
        <v>65909.289999999994</v>
      </c>
      <c r="AK18" s="24">
        <v>8328058.1500000004</v>
      </c>
      <c r="AL18" s="24">
        <v>8557179.5199999996</v>
      </c>
      <c r="AM18" s="24">
        <v>40877265.920000002</v>
      </c>
    </row>
    <row r="19" spans="1:39" x14ac:dyDescent="0.25">
      <c r="A19" s="18"/>
      <c r="B19" s="24">
        <v>15</v>
      </c>
      <c r="C19" s="24">
        <v>75</v>
      </c>
      <c r="D19" s="24">
        <v>190.4</v>
      </c>
      <c r="E19" s="24">
        <v>175.32</v>
      </c>
      <c r="F19" s="24">
        <v>8.18</v>
      </c>
      <c r="G19" s="24">
        <v>13.13</v>
      </c>
      <c r="H19" s="24">
        <v>0.88</v>
      </c>
      <c r="I19" s="24">
        <v>2.17</v>
      </c>
      <c r="J19" s="24">
        <v>0.8</v>
      </c>
      <c r="K19" s="24">
        <v>0</v>
      </c>
      <c r="L19" s="24">
        <v>22.19</v>
      </c>
      <c r="M19" s="24">
        <v>69.239999999999995</v>
      </c>
      <c r="N19" s="24">
        <v>6.23</v>
      </c>
      <c r="O19" s="24">
        <v>5.66</v>
      </c>
      <c r="P19" s="24">
        <v>128.81</v>
      </c>
      <c r="Q19" s="24">
        <v>27.09</v>
      </c>
      <c r="R19" s="24">
        <v>26.49</v>
      </c>
      <c r="S19" s="24">
        <v>4253.01</v>
      </c>
      <c r="T19" s="24">
        <v>56.75</v>
      </c>
      <c r="U19" s="24">
        <v>21404.71</v>
      </c>
      <c r="V19" s="24">
        <v>2.2599999999999998</v>
      </c>
      <c r="W19" s="24">
        <v>1.76</v>
      </c>
      <c r="X19" s="24">
        <v>0.33</v>
      </c>
      <c r="Y19" s="24">
        <v>0.08</v>
      </c>
      <c r="Z19" s="24">
        <v>67.55</v>
      </c>
      <c r="AA19" s="24">
        <v>49027088.799999997</v>
      </c>
      <c r="AB19" s="24">
        <v>94690248.659999996</v>
      </c>
      <c r="AC19" s="24">
        <v>17385.150000000001</v>
      </c>
      <c r="AD19" s="24">
        <v>29137.72</v>
      </c>
      <c r="AE19" s="24">
        <v>36557.760000000002</v>
      </c>
      <c r="AF19" s="24">
        <v>1.48</v>
      </c>
      <c r="AG19" s="24">
        <v>2.71</v>
      </c>
      <c r="AH19" s="24">
        <v>2.37</v>
      </c>
      <c r="AI19" s="24">
        <v>83080.63</v>
      </c>
      <c r="AJ19" s="24">
        <v>72006.84</v>
      </c>
      <c r="AK19" s="24">
        <v>8190883.4800000004</v>
      </c>
      <c r="AL19" s="24">
        <v>8407250.3100000005</v>
      </c>
      <c r="AM19" s="24">
        <v>40253321.090000004</v>
      </c>
    </row>
    <row r="20" spans="1:39" x14ac:dyDescent="0.25">
      <c r="A20" s="18"/>
      <c r="B20" s="24">
        <v>16</v>
      </c>
      <c r="C20" s="24">
        <v>80</v>
      </c>
      <c r="D20" s="24">
        <v>190.83</v>
      </c>
      <c r="E20" s="24">
        <v>176.41</v>
      </c>
      <c r="F20" s="24">
        <v>6.92</v>
      </c>
      <c r="G20" s="24">
        <v>14.18</v>
      </c>
      <c r="H20" s="24">
        <v>0.9</v>
      </c>
      <c r="I20" s="24">
        <v>2.0499999999999998</v>
      </c>
      <c r="J20" s="24">
        <v>0.59</v>
      </c>
      <c r="K20" s="24">
        <v>0</v>
      </c>
      <c r="L20" s="24">
        <v>22</v>
      </c>
      <c r="M20" s="24">
        <v>69.58</v>
      </c>
      <c r="N20" s="24">
        <v>6.2</v>
      </c>
      <c r="O20" s="24">
        <v>5.62</v>
      </c>
      <c r="P20" s="24">
        <v>128.88</v>
      </c>
      <c r="Q20" s="24">
        <v>27.09</v>
      </c>
      <c r="R20" s="24">
        <v>26.46</v>
      </c>
      <c r="S20" s="24">
        <v>3979.7</v>
      </c>
      <c r="T20" s="24">
        <v>57.79</v>
      </c>
      <c r="U20" s="24">
        <v>21316.49</v>
      </c>
      <c r="V20" s="24">
        <v>2.29</v>
      </c>
      <c r="W20" s="24">
        <v>1.66</v>
      </c>
      <c r="X20" s="24">
        <v>0.32</v>
      </c>
      <c r="Y20" s="24">
        <v>0.08</v>
      </c>
      <c r="Z20" s="24">
        <v>67.78</v>
      </c>
      <c r="AA20" s="24">
        <v>48981293.670000002</v>
      </c>
      <c r="AB20" s="24">
        <v>95927016.909999996</v>
      </c>
      <c r="AC20" s="24">
        <v>29740.27</v>
      </c>
      <c r="AD20" s="24">
        <v>21672.69</v>
      </c>
      <c r="AE20" s="24">
        <v>30779.09</v>
      </c>
      <c r="AF20" s="24">
        <v>1.26</v>
      </c>
      <c r="AG20" s="24">
        <v>2.57</v>
      </c>
      <c r="AH20" s="24">
        <v>2.23</v>
      </c>
      <c r="AI20" s="24">
        <v>82192.05</v>
      </c>
      <c r="AJ20" s="24">
        <v>68769.98</v>
      </c>
      <c r="AK20" s="24">
        <v>8152368.3799999999</v>
      </c>
      <c r="AL20" s="24">
        <v>8356445.2599999998</v>
      </c>
      <c r="AM20" s="24">
        <v>40253887.390000001</v>
      </c>
    </row>
    <row r="21" spans="1:39" x14ac:dyDescent="0.25">
      <c r="A21" s="18"/>
      <c r="B21" s="24">
        <v>17</v>
      </c>
      <c r="C21" s="24">
        <v>85</v>
      </c>
      <c r="D21" s="24">
        <v>191.54</v>
      </c>
      <c r="E21" s="24">
        <v>177.66</v>
      </c>
      <c r="F21" s="24">
        <v>8.4</v>
      </c>
      <c r="G21" s="24">
        <v>13.04</v>
      </c>
      <c r="H21" s="24">
        <v>0.88</v>
      </c>
      <c r="I21" s="24">
        <v>2.23</v>
      </c>
      <c r="J21" s="24">
        <v>0.71</v>
      </c>
      <c r="K21" s="24">
        <v>0</v>
      </c>
      <c r="L21" s="24">
        <v>22.31</v>
      </c>
      <c r="M21" s="24">
        <v>75.56</v>
      </c>
      <c r="N21" s="24">
        <v>6.23</v>
      </c>
      <c r="O21" s="24">
        <v>5.65</v>
      </c>
      <c r="P21" s="24">
        <v>128.97</v>
      </c>
      <c r="Q21" s="24">
        <v>27.16</v>
      </c>
      <c r="R21" s="24">
        <v>26.56</v>
      </c>
      <c r="S21" s="24">
        <v>4238.3500000000004</v>
      </c>
      <c r="T21" s="24">
        <v>58.84</v>
      </c>
      <c r="U21" s="24">
        <v>21349.85</v>
      </c>
      <c r="V21" s="24">
        <v>2.31</v>
      </c>
      <c r="W21" s="24">
        <v>1.82</v>
      </c>
      <c r="X21" s="24">
        <v>0.33</v>
      </c>
      <c r="Y21" s="24">
        <v>0.08</v>
      </c>
      <c r="Z21" s="24">
        <v>68.709999999999994</v>
      </c>
      <c r="AA21" s="24">
        <v>45506370.32</v>
      </c>
      <c r="AB21" s="24">
        <v>99756039.620000005</v>
      </c>
      <c r="AC21" s="24">
        <v>33707.01</v>
      </c>
      <c r="AD21" s="24">
        <v>18418.41</v>
      </c>
      <c r="AE21" s="24">
        <v>30905.53</v>
      </c>
      <c r="AF21" s="24">
        <v>1.45</v>
      </c>
      <c r="AG21" s="24">
        <v>2.73</v>
      </c>
      <c r="AH21" s="24">
        <v>2.3199999999999998</v>
      </c>
      <c r="AI21" s="24">
        <v>83030.960000000006</v>
      </c>
      <c r="AJ21" s="24">
        <v>73423.8</v>
      </c>
      <c r="AK21" s="24">
        <v>8209304.5099999998</v>
      </c>
      <c r="AL21" s="24">
        <v>8402173.4600000009</v>
      </c>
      <c r="AM21" s="24">
        <v>40355704.630000003</v>
      </c>
    </row>
    <row r="22" spans="1:39" x14ac:dyDescent="0.25">
      <c r="A22" s="18"/>
      <c r="B22" s="24">
        <v>18</v>
      </c>
      <c r="C22" s="24">
        <v>90</v>
      </c>
      <c r="D22" s="24">
        <v>192.17</v>
      </c>
      <c r="E22" s="24">
        <v>179.28</v>
      </c>
      <c r="F22" s="24">
        <v>8.51</v>
      </c>
      <c r="G22" s="24">
        <v>13.26</v>
      </c>
      <c r="H22" s="24">
        <v>0.89</v>
      </c>
      <c r="I22" s="24">
        <v>2.2200000000000002</v>
      </c>
      <c r="J22" s="24">
        <v>0.86</v>
      </c>
      <c r="K22" s="24">
        <v>0</v>
      </c>
      <c r="L22" s="24">
        <v>22.66</v>
      </c>
      <c r="M22" s="24">
        <v>74.44</v>
      </c>
      <c r="N22" s="24">
        <v>6.32</v>
      </c>
      <c r="O22" s="24">
        <v>5.74</v>
      </c>
      <c r="P22" s="24">
        <v>129.04</v>
      </c>
      <c r="Q22" s="24">
        <v>27.51</v>
      </c>
      <c r="R22" s="24">
        <v>26.97</v>
      </c>
      <c r="S22" s="24">
        <v>4415.54</v>
      </c>
      <c r="T22" s="24">
        <v>59.52</v>
      </c>
      <c r="U22" s="24">
        <v>21424.76</v>
      </c>
      <c r="V22" s="24">
        <v>2.33</v>
      </c>
      <c r="W22" s="24">
        <v>1.82</v>
      </c>
      <c r="X22" s="24">
        <v>0.33</v>
      </c>
      <c r="Y22" s="24">
        <v>7.0000000000000007E-2</v>
      </c>
      <c r="Z22" s="24">
        <v>67.92</v>
      </c>
      <c r="AA22" s="24">
        <v>46582460.009999998</v>
      </c>
      <c r="AB22" s="24">
        <v>102429564.94</v>
      </c>
      <c r="AC22" s="24">
        <v>33260.550000000003</v>
      </c>
      <c r="AD22" s="24">
        <v>23180.23</v>
      </c>
      <c r="AE22" s="24">
        <v>32310.38</v>
      </c>
      <c r="AF22" s="24">
        <v>1.51</v>
      </c>
      <c r="AG22" s="24">
        <v>2.75</v>
      </c>
      <c r="AH22" s="24">
        <v>2.5</v>
      </c>
      <c r="AI22" s="24">
        <v>88751.16</v>
      </c>
      <c r="AJ22" s="24">
        <v>80232.320000000007</v>
      </c>
      <c r="AK22" s="24">
        <v>8353088.4500000002</v>
      </c>
      <c r="AL22" s="24">
        <v>8534021.3300000001</v>
      </c>
      <c r="AM22" s="24">
        <v>40876304.060000002</v>
      </c>
    </row>
    <row r="23" spans="1:39" x14ac:dyDescent="0.25">
      <c r="A23" s="18"/>
      <c r="B23" s="24">
        <v>19</v>
      </c>
      <c r="C23" s="24">
        <v>95</v>
      </c>
      <c r="D23" s="24">
        <v>192.77</v>
      </c>
      <c r="E23" s="24">
        <v>180.75</v>
      </c>
      <c r="F23" s="24">
        <v>9.23</v>
      </c>
      <c r="G23" s="24">
        <v>12.84</v>
      </c>
      <c r="H23" s="24">
        <v>0.89</v>
      </c>
      <c r="I23" s="24">
        <v>2.34</v>
      </c>
      <c r="J23" s="24">
        <v>0.86</v>
      </c>
      <c r="K23" s="24">
        <v>0</v>
      </c>
      <c r="L23" s="24">
        <v>22.95</v>
      </c>
      <c r="M23" s="24">
        <v>75.31</v>
      </c>
      <c r="N23" s="24">
        <v>6.38</v>
      </c>
      <c r="O23" s="24">
        <v>5.78</v>
      </c>
      <c r="P23" s="24">
        <v>129.1</v>
      </c>
      <c r="Q23" s="24">
        <v>27.7</v>
      </c>
      <c r="R23" s="24">
        <v>27.22</v>
      </c>
      <c r="S23" s="24">
        <v>4656.04</v>
      </c>
      <c r="T23" s="24">
        <v>59.98</v>
      </c>
      <c r="U23" s="24">
        <v>21367.62</v>
      </c>
      <c r="V23" s="24">
        <v>2.36</v>
      </c>
      <c r="W23" s="24">
        <v>1.93</v>
      </c>
      <c r="X23" s="24">
        <v>0.34</v>
      </c>
      <c r="Y23" s="24">
        <v>7.0000000000000007E-2</v>
      </c>
      <c r="Z23" s="24">
        <v>67.900000000000006</v>
      </c>
      <c r="AA23" s="24">
        <v>46553574.310000002</v>
      </c>
      <c r="AB23" s="24">
        <v>104706796.98</v>
      </c>
      <c r="AC23" s="24">
        <v>32811.449999999997</v>
      </c>
      <c r="AD23" s="24">
        <v>20507.72</v>
      </c>
      <c r="AE23" s="24">
        <v>30825.09</v>
      </c>
      <c r="AF23" s="24">
        <v>1.72</v>
      </c>
      <c r="AG23" s="24">
        <v>2.86</v>
      </c>
      <c r="AH23" s="24">
        <v>2.4900000000000002</v>
      </c>
      <c r="AI23" s="24">
        <v>84144.27</v>
      </c>
      <c r="AJ23" s="24">
        <v>75460.570000000007</v>
      </c>
      <c r="AK23" s="24">
        <v>8424094.8300000001</v>
      </c>
      <c r="AL23" s="24">
        <v>8594450.0899999999</v>
      </c>
      <c r="AM23" s="24">
        <v>41167242.450000003</v>
      </c>
    </row>
    <row r="24" spans="1:39" x14ac:dyDescent="0.25">
      <c r="A24" s="18"/>
      <c r="B24" s="24">
        <v>20</v>
      </c>
      <c r="C24" s="24">
        <v>100</v>
      </c>
      <c r="D24" s="24">
        <v>193.18</v>
      </c>
      <c r="E24" s="24">
        <v>182.24</v>
      </c>
      <c r="F24" s="24">
        <v>9.06</v>
      </c>
      <c r="G24" s="24">
        <v>13.17</v>
      </c>
      <c r="H24" s="24">
        <v>0.9</v>
      </c>
      <c r="I24" s="24">
        <v>2.2599999999999998</v>
      </c>
      <c r="J24" s="24">
        <v>0.84</v>
      </c>
      <c r="K24" s="24">
        <v>0</v>
      </c>
      <c r="L24" s="24">
        <v>23.13</v>
      </c>
      <c r="M24" s="24">
        <v>74.66</v>
      </c>
      <c r="N24" s="24">
        <v>6.42</v>
      </c>
      <c r="O24" s="24">
        <v>5.83</v>
      </c>
      <c r="P24" s="24">
        <v>129.08000000000001</v>
      </c>
      <c r="Q24" s="24">
        <v>27.98</v>
      </c>
      <c r="R24" s="24">
        <v>27.48</v>
      </c>
      <c r="S24" s="24">
        <v>4635.17</v>
      </c>
      <c r="T24" s="24">
        <v>60.62</v>
      </c>
      <c r="U24" s="24">
        <v>21936.41</v>
      </c>
      <c r="V24" s="24">
        <v>2.38</v>
      </c>
      <c r="W24" s="24">
        <v>1.86</v>
      </c>
      <c r="X24" s="24">
        <v>0.33</v>
      </c>
      <c r="Y24" s="24">
        <v>7.0000000000000007E-2</v>
      </c>
      <c r="Z24" s="24">
        <v>68.72</v>
      </c>
      <c r="AA24" s="24">
        <v>47834776.189999998</v>
      </c>
      <c r="AB24" s="24">
        <v>104331137.36</v>
      </c>
      <c r="AC24" s="24">
        <v>28747.08</v>
      </c>
      <c r="AD24" s="24">
        <v>27375.77</v>
      </c>
      <c r="AE24" s="24">
        <v>32180</v>
      </c>
      <c r="AF24" s="24">
        <v>1.59</v>
      </c>
      <c r="AG24" s="24">
        <v>2.81</v>
      </c>
      <c r="AH24" s="24">
        <v>2.5499999999999998</v>
      </c>
      <c r="AI24" s="24">
        <v>88302.85</v>
      </c>
      <c r="AJ24" s="24">
        <v>78824.19</v>
      </c>
      <c r="AK24" s="24">
        <v>8496258.0700000003</v>
      </c>
      <c r="AL24" s="24">
        <v>8656697.0800000001</v>
      </c>
      <c r="AM24" s="24">
        <v>41585721.689999998</v>
      </c>
    </row>
    <row r="25" spans="1:39" x14ac:dyDescent="0.25">
      <c r="A25" s="18"/>
      <c r="B25" s="24">
        <v>21</v>
      </c>
      <c r="C25" s="24">
        <v>105</v>
      </c>
      <c r="D25" s="24">
        <v>193.57</v>
      </c>
      <c r="E25" s="24">
        <v>183.33</v>
      </c>
      <c r="F25" s="24">
        <v>10.58</v>
      </c>
      <c r="G25" s="24">
        <v>11.69</v>
      </c>
      <c r="H25" s="24">
        <v>0.86</v>
      </c>
      <c r="I25" s="24">
        <v>2.5299999999999998</v>
      </c>
      <c r="J25" s="24">
        <v>0.89</v>
      </c>
      <c r="K25" s="24">
        <v>0</v>
      </c>
      <c r="L25" s="24">
        <v>23.13</v>
      </c>
      <c r="M25" s="24">
        <v>89.95</v>
      </c>
      <c r="N25" s="24">
        <v>6.41</v>
      </c>
      <c r="O25" s="24">
        <v>5.8</v>
      </c>
      <c r="P25" s="24">
        <v>129.16999999999999</v>
      </c>
      <c r="Q25" s="24">
        <v>27.95</v>
      </c>
      <c r="R25" s="24">
        <v>27.29</v>
      </c>
      <c r="S25" s="24">
        <v>4707.75</v>
      </c>
      <c r="T25" s="24">
        <v>61.07</v>
      </c>
      <c r="U25" s="24">
        <v>21159.48</v>
      </c>
      <c r="V25" s="24">
        <v>2.41</v>
      </c>
      <c r="W25" s="24">
        <v>2.1</v>
      </c>
      <c r="X25" s="24">
        <v>0.35</v>
      </c>
      <c r="Y25" s="24">
        <v>0.08</v>
      </c>
      <c r="Z25" s="24">
        <v>68.67</v>
      </c>
      <c r="AA25" s="24">
        <v>48364880.43</v>
      </c>
      <c r="AB25" s="24">
        <v>105405942.47</v>
      </c>
      <c r="AC25" s="24">
        <v>32273.45</v>
      </c>
      <c r="AD25" s="24">
        <v>43287.27</v>
      </c>
      <c r="AE25" s="24">
        <v>47363.18</v>
      </c>
      <c r="AF25" s="24">
        <v>1.81</v>
      </c>
      <c r="AG25" s="24">
        <v>3.13</v>
      </c>
      <c r="AH25" s="24">
        <v>3.42</v>
      </c>
      <c r="AI25" s="24">
        <v>122923.9</v>
      </c>
      <c r="AJ25" s="24">
        <v>112019.51</v>
      </c>
      <c r="AK25" s="24">
        <v>8475857.4000000004</v>
      </c>
      <c r="AL25" s="24">
        <v>8626347.1999999993</v>
      </c>
      <c r="AM25" s="24">
        <v>41532549.259999998</v>
      </c>
    </row>
    <row r="26" spans="1:39" x14ac:dyDescent="0.25">
      <c r="A26" s="18"/>
      <c r="B26" s="24">
        <v>22</v>
      </c>
      <c r="C26" s="24">
        <v>110</v>
      </c>
      <c r="D26" s="24">
        <v>193.57</v>
      </c>
      <c r="E26" s="24">
        <v>184.55</v>
      </c>
      <c r="F26" s="24">
        <v>8.68</v>
      </c>
      <c r="G26" s="24">
        <v>13.55</v>
      </c>
      <c r="H26" s="24">
        <v>0.91</v>
      </c>
      <c r="I26" s="24">
        <v>2.23</v>
      </c>
      <c r="J26" s="24">
        <v>0.94</v>
      </c>
      <c r="K26" s="24">
        <v>0</v>
      </c>
      <c r="L26" s="24">
        <v>23.14</v>
      </c>
      <c r="M26" s="24">
        <v>73.17</v>
      </c>
      <c r="N26" s="24">
        <v>6.46</v>
      </c>
      <c r="O26" s="24">
        <v>5.82</v>
      </c>
      <c r="P26" s="24">
        <v>129.28</v>
      </c>
      <c r="Q26" s="24">
        <v>28.16</v>
      </c>
      <c r="R26" s="24">
        <v>27.54</v>
      </c>
      <c r="S26" s="24">
        <v>4577.37</v>
      </c>
      <c r="T26" s="24">
        <v>58.53</v>
      </c>
      <c r="U26" s="24">
        <v>21578.28</v>
      </c>
      <c r="V26" s="24">
        <v>2.4500000000000002</v>
      </c>
      <c r="W26" s="24">
        <v>1.83</v>
      </c>
      <c r="X26" s="24">
        <v>0.33</v>
      </c>
      <c r="Y26" s="24">
        <v>7.0000000000000007E-2</v>
      </c>
      <c r="Z26" s="24">
        <v>64.33</v>
      </c>
      <c r="AA26" s="24">
        <v>57289975.939999998</v>
      </c>
      <c r="AB26" s="24">
        <v>105284942.88</v>
      </c>
      <c r="AC26" s="24">
        <v>28863.360000000001</v>
      </c>
      <c r="AD26" s="24">
        <v>34681.160000000003</v>
      </c>
      <c r="AE26" s="24">
        <v>40506.080000000002</v>
      </c>
      <c r="AF26" s="24">
        <v>1.51</v>
      </c>
      <c r="AG26" s="24">
        <v>2.8</v>
      </c>
      <c r="AH26" s="24">
        <v>3.13</v>
      </c>
      <c r="AI26" s="24">
        <v>104050.6</v>
      </c>
      <c r="AJ26" s="24">
        <v>89051.47</v>
      </c>
      <c r="AK26" s="24">
        <v>8509991.9900000002</v>
      </c>
      <c r="AL26" s="24">
        <v>8651426.1400000006</v>
      </c>
      <c r="AM26" s="24">
        <v>41853075.82</v>
      </c>
    </row>
    <row r="27" spans="1:39" x14ac:dyDescent="0.25">
      <c r="A27" s="18"/>
      <c r="B27" s="24">
        <v>23</v>
      </c>
      <c r="C27" s="24">
        <v>115</v>
      </c>
      <c r="D27" s="24">
        <v>193.7</v>
      </c>
      <c r="E27" s="24">
        <v>185.12</v>
      </c>
      <c r="F27" s="24">
        <v>8.2799999999999994</v>
      </c>
      <c r="G27" s="24">
        <v>13.67</v>
      </c>
      <c r="H27" s="24">
        <v>0.91</v>
      </c>
      <c r="I27" s="24">
        <v>2.23</v>
      </c>
      <c r="J27" s="24">
        <v>0.88</v>
      </c>
      <c r="K27" s="24">
        <v>0</v>
      </c>
      <c r="L27" s="24">
        <v>22.85</v>
      </c>
      <c r="M27" s="24">
        <v>72.16</v>
      </c>
      <c r="N27" s="24">
        <v>6.41</v>
      </c>
      <c r="O27" s="24">
        <v>5.73</v>
      </c>
      <c r="P27" s="24">
        <v>129.31</v>
      </c>
      <c r="Q27" s="24">
        <v>27.68</v>
      </c>
      <c r="R27" s="24">
        <v>27.15</v>
      </c>
      <c r="S27" s="24">
        <v>4670.21</v>
      </c>
      <c r="T27" s="24">
        <v>58.3</v>
      </c>
      <c r="U27" s="24">
        <v>21822.37</v>
      </c>
      <c r="V27" s="24">
        <v>2.52</v>
      </c>
      <c r="W27" s="24">
        <v>1.84</v>
      </c>
      <c r="X27" s="24">
        <v>0.32</v>
      </c>
      <c r="Y27" s="24">
        <v>7.0000000000000007E-2</v>
      </c>
      <c r="Z27" s="24">
        <v>62.79</v>
      </c>
      <c r="AA27" s="24">
        <v>58574322</v>
      </c>
      <c r="AB27" s="24">
        <v>107239368.31</v>
      </c>
      <c r="AC27" s="24">
        <v>29047.54</v>
      </c>
      <c r="AD27" s="24">
        <v>27228.87</v>
      </c>
      <c r="AE27" s="24">
        <v>40193.07</v>
      </c>
      <c r="AF27" s="24">
        <v>1.7</v>
      </c>
      <c r="AG27" s="24">
        <v>2.8</v>
      </c>
      <c r="AH27" s="24">
        <v>3.18</v>
      </c>
      <c r="AI27" s="24">
        <v>96469.48</v>
      </c>
      <c r="AJ27" s="24">
        <v>82231.66</v>
      </c>
      <c r="AK27" s="24">
        <v>8390078.1199999992</v>
      </c>
      <c r="AL27" s="24">
        <v>8522381.2899999991</v>
      </c>
      <c r="AM27" s="24">
        <v>41130211.049999997</v>
      </c>
    </row>
    <row r="28" spans="1:39" x14ac:dyDescent="0.25">
      <c r="A28" s="18"/>
      <c r="B28" s="24">
        <v>24</v>
      </c>
      <c r="C28" s="24">
        <v>120</v>
      </c>
      <c r="D28" s="24">
        <v>193.87</v>
      </c>
      <c r="E28" s="24">
        <v>185.92</v>
      </c>
      <c r="F28" s="24">
        <v>8.0399999999999991</v>
      </c>
      <c r="G28" s="24">
        <v>13.59</v>
      </c>
      <c r="H28" s="24">
        <v>0.9</v>
      </c>
      <c r="I28" s="24">
        <v>2.2799999999999998</v>
      </c>
      <c r="J28" s="24">
        <v>0.84</v>
      </c>
      <c r="K28" s="24">
        <v>0</v>
      </c>
      <c r="L28" s="24">
        <v>22.53</v>
      </c>
      <c r="M28" s="24">
        <v>70.849999999999994</v>
      </c>
      <c r="N28" s="24">
        <v>6.39</v>
      </c>
      <c r="O28" s="24">
        <v>5.68</v>
      </c>
      <c r="P28" s="24">
        <v>129.31</v>
      </c>
      <c r="Q28" s="24">
        <v>27.25</v>
      </c>
      <c r="R28" s="24">
        <v>26.8</v>
      </c>
      <c r="S28" s="24">
        <v>4582.62</v>
      </c>
      <c r="T28" s="24">
        <v>58.51</v>
      </c>
      <c r="U28" s="24">
        <v>21550.32</v>
      </c>
      <c r="V28" s="24">
        <v>2.6</v>
      </c>
      <c r="W28" s="24">
        <v>1.88</v>
      </c>
      <c r="X28" s="24">
        <v>0.33</v>
      </c>
      <c r="Y28" s="24">
        <v>7.0000000000000007E-2</v>
      </c>
      <c r="Z28" s="24">
        <v>64.540000000000006</v>
      </c>
      <c r="AA28" s="24">
        <v>59031595.530000001</v>
      </c>
      <c r="AB28" s="24">
        <v>105477507.95</v>
      </c>
      <c r="AC28" s="24">
        <v>23428.3</v>
      </c>
      <c r="AD28" s="24">
        <v>35034.69</v>
      </c>
      <c r="AE28" s="24">
        <v>32948.32</v>
      </c>
      <c r="AF28" s="24">
        <v>1.67</v>
      </c>
      <c r="AG28" s="24">
        <v>2.77</v>
      </c>
      <c r="AH28" s="24">
        <v>3.09</v>
      </c>
      <c r="AI28" s="24">
        <v>91411.3</v>
      </c>
      <c r="AJ28" s="24">
        <v>73537.850000000006</v>
      </c>
      <c r="AK28" s="24">
        <v>8323522.9800000004</v>
      </c>
      <c r="AL28" s="24">
        <v>8447546.8200000003</v>
      </c>
      <c r="AM28" s="24">
        <v>40496166.560000002</v>
      </c>
    </row>
    <row r="29" spans="1:39" x14ac:dyDescent="0.25">
      <c r="A29" s="18"/>
      <c r="B29" s="24">
        <v>25</v>
      </c>
      <c r="C29" s="24">
        <v>125</v>
      </c>
      <c r="D29" s="24">
        <v>193.97</v>
      </c>
      <c r="E29" s="24">
        <v>186.67</v>
      </c>
      <c r="F29" s="24">
        <v>6.94</v>
      </c>
      <c r="G29" s="24">
        <v>14.27</v>
      </c>
      <c r="H29" s="24">
        <v>0.91</v>
      </c>
      <c r="I29" s="24">
        <v>2.1</v>
      </c>
      <c r="J29" s="24">
        <v>0.73</v>
      </c>
      <c r="K29" s="24">
        <v>0</v>
      </c>
      <c r="L29" s="24">
        <v>22.12</v>
      </c>
      <c r="M29" s="24">
        <v>69.78</v>
      </c>
      <c r="N29" s="24">
        <v>6.32</v>
      </c>
      <c r="O29" s="24">
        <v>5.59</v>
      </c>
      <c r="P29" s="24">
        <v>129.24</v>
      </c>
      <c r="Q29" s="24">
        <v>27.19</v>
      </c>
      <c r="R29" s="24">
        <v>26.5</v>
      </c>
      <c r="S29" s="24">
        <v>4236.95</v>
      </c>
      <c r="T29" s="24">
        <v>59.05</v>
      </c>
      <c r="U29" s="24">
        <v>21125.040000000001</v>
      </c>
      <c r="V29" s="24">
        <v>2.68</v>
      </c>
      <c r="W29" s="24">
        <v>1.71</v>
      </c>
      <c r="X29" s="24">
        <v>0.32</v>
      </c>
      <c r="Y29" s="24">
        <v>7.0000000000000007E-2</v>
      </c>
      <c r="Z29" s="24">
        <v>66.13</v>
      </c>
      <c r="AA29" s="24">
        <v>59715032.229999997</v>
      </c>
      <c r="AB29" s="24">
        <v>103527026.67</v>
      </c>
      <c r="AC29" s="24">
        <v>14802.5</v>
      </c>
      <c r="AD29" s="24">
        <v>35379.26</v>
      </c>
      <c r="AE29" s="24">
        <v>34413.410000000003</v>
      </c>
      <c r="AF29" s="24">
        <v>1.46</v>
      </c>
      <c r="AG29" s="24">
        <v>2.62</v>
      </c>
      <c r="AH29" s="24">
        <v>2.96</v>
      </c>
      <c r="AI29" s="24">
        <v>84595.17</v>
      </c>
      <c r="AJ29" s="24">
        <v>64177.27</v>
      </c>
      <c r="AK29" s="24">
        <v>8189308.7699999996</v>
      </c>
      <c r="AL29" s="24">
        <v>8305282.7400000002</v>
      </c>
      <c r="AM29" s="24">
        <v>40413983.850000001</v>
      </c>
    </row>
    <row r="30" spans="1:39" x14ac:dyDescent="0.25">
      <c r="A30" s="18"/>
      <c r="B30" s="24">
        <v>26</v>
      </c>
      <c r="C30" s="24">
        <v>130</v>
      </c>
      <c r="D30" s="24">
        <v>194.33</v>
      </c>
      <c r="E30" s="24">
        <v>187.55</v>
      </c>
      <c r="F30" s="24">
        <v>7.93</v>
      </c>
      <c r="G30" s="24">
        <v>13.44</v>
      </c>
      <c r="H30" s="24">
        <v>0.89</v>
      </c>
      <c r="I30" s="24">
        <v>2.1</v>
      </c>
      <c r="J30" s="24">
        <v>0.71</v>
      </c>
      <c r="K30" s="24">
        <v>0</v>
      </c>
      <c r="L30" s="24">
        <v>22.26</v>
      </c>
      <c r="M30" s="24">
        <v>70.739999999999995</v>
      </c>
      <c r="N30" s="24">
        <v>6.34</v>
      </c>
      <c r="O30" s="24">
        <v>5.6</v>
      </c>
      <c r="P30" s="24">
        <v>129.30000000000001</v>
      </c>
      <c r="Q30" s="24">
        <v>27.13</v>
      </c>
      <c r="R30" s="24">
        <v>26.49</v>
      </c>
      <c r="S30" s="24">
        <v>4406.82</v>
      </c>
      <c r="T30" s="24">
        <v>59.97</v>
      </c>
      <c r="U30" s="24">
        <v>21148.52</v>
      </c>
      <c r="V30" s="24">
        <v>2.76</v>
      </c>
      <c r="W30" s="24">
        <v>1.71</v>
      </c>
      <c r="X30" s="24">
        <v>0.32</v>
      </c>
      <c r="Y30" s="24">
        <v>0.06</v>
      </c>
      <c r="Z30" s="24">
        <v>67.739999999999995</v>
      </c>
      <c r="AA30" s="24">
        <v>58726010.409999996</v>
      </c>
      <c r="AB30" s="24">
        <v>103543528.52</v>
      </c>
      <c r="AC30" s="24">
        <v>29346.68</v>
      </c>
      <c r="AD30" s="24">
        <v>21128.73</v>
      </c>
      <c r="AE30" s="24">
        <v>36404.94</v>
      </c>
      <c r="AF30" s="24">
        <v>1.49</v>
      </c>
      <c r="AG30" s="24">
        <v>2.65</v>
      </c>
      <c r="AH30" s="24">
        <v>3.04</v>
      </c>
      <c r="AI30" s="24">
        <v>86880.35</v>
      </c>
      <c r="AJ30" s="24">
        <v>66400.47</v>
      </c>
      <c r="AK30" s="24">
        <v>8216369.3799999999</v>
      </c>
      <c r="AL30" s="24">
        <v>8324892.75</v>
      </c>
      <c r="AM30" s="24">
        <v>40320774.799999997</v>
      </c>
    </row>
    <row r="31" spans="1:39" x14ac:dyDescent="0.25">
      <c r="A31" s="18"/>
      <c r="B31" s="24">
        <v>27</v>
      </c>
      <c r="C31" s="24">
        <v>135</v>
      </c>
      <c r="D31" s="24">
        <v>194.7</v>
      </c>
      <c r="E31" s="24">
        <v>188.53</v>
      </c>
      <c r="F31" s="24">
        <v>7.2</v>
      </c>
      <c r="G31" s="24">
        <v>14.2</v>
      </c>
      <c r="H31" s="24">
        <v>0.91</v>
      </c>
      <c r="I31" s="24">
        <v>2.02</v>
      </c>
      <c r="J31" s="24">
        <v>0.71</v>
      </c>
      <c r="K31" s="24">
        <v>0</v>
      </c>
      <c r="L31" s="24">
        <v>22.31</v>
      </c>
      <c r="M31" s="24">
        <v>71.489999999999995</v>
      </c>
      <c r="N31" s="24">
        <v>6.35</v>
      </c>
      <c r="O31" s="24">
        <v>5.61</v>
      </c>
      <c r="P31" s="24">
        <v>129.38999999999999</v>
      </c>
      <c r="Q31" s="24">
        <v>27.25</v>
      </c>
      <c r="R31" s="24">
        <v>26.67</v>
      </c>
      <c r="S31" s="24">
        <v>4357.1499999999996</v>
      </c>
      <c r="T31" s="24">
        <v>60.73</v>
      </c>
      <c r="U31" s="24">
        <v>21433.78</v>
      </c>
      <c r="V31" s="24">
        <v>2.82</v>
      </c>
      <c r="W31" s="24">
        <v>1.64</v>
      </c>
      <c r="X31" s="24">
        <v>0.31</v>
      </c>
      <c r="Y31" s="24">
        <v>7.0000000000000007E-2</v>
      </c>
      <c r="Z31" s="24">
        <v>67.97</v>
      </c>
      <c r="AA31" s="24">
        <v>60868328.609999999</v>
      </c>
      <c r="AB31" s="24">
        <v>102585599.40000001</v>
      </c>
      <c r="AC31" s="24">
        <v>29152.21</v>
      </c>
      <c r="AD31" s="24">
        <v>25466.94</v>
      </c>
      <c r="AE31" s="24">
        <v>30606.16</v>
      </c>
      <c r="AF31" s="24">
        <v>1.39</v>
      </c>
      <c r="AG31" s="24">
        <v>2.57</v>
      </c>
      <c r="AH31" s="24">
        <v>3.02</v>
      </c>
      <c r="AI31" s="24">
        <v>85225.31</v>
      </c>
      <c r="AJ31" s="24">
        <v>60434.45</v>
      </c>
      <c r="AK31" s="24">
        <v>8232985.3399999999</v>
      </c>
      <c r="AL31" s="24">
        <v>8334262.9900000002</v>
      </c>
      <c r="AM31" s="24">
        <v>40497376.939999998</v>
      </c>
    </row>
    <row r="32" spans="1:39" x14ac:dyDescent="0.25">
      <c r="A32" s="18"/>
      <c r="B32" s="24">
        <v>28</v>
      </c>
      <c r="C32" s="24">
        <v>140</v>
      </c>
      <c r="D32" s="24">
        <v>195.15</v>
      </c>
      <c r="E32" s="24">
        <v>189.6</v>
      </c>
      <c r="F32" s="24">
        <v>9.3699999999999992</v>
      </c>
      <c r="G32" s="24">
        <v>12.53</v>
      </c>
      <c r="H32" s="24">
        <v>0.87</v>
      </c>
      <c r="I32" s="24">
        <v>2.19</v>
      </c>
      <c r="J32" s="24">
        <v>1</v>
      </c>
      <c r="K32" s="24">
        <v>0</v>
      </c>
      <c r="L32" s="24">
        <v>22.77</v>
      </c>
      <c r="M32" s="24">
        <v>73.75</v>
      </c>
      <c r="N32" s="24">
        <v>6.38</v>
      </c>
      <c r="O32" s="24">
        <v>5.65</v>
      </c>
      <c r="P32" s="24">
        <v>129.38999999999999</v>
      </c>
      <c r="Q32" s="24">
        <v>27.44</v>
      </c>
      <c r="R32" s="24">
        <v>26.91</v>
      </c>
      <c r="S32" s="24">
        <v>4889.49</v>
      </c>
      <c r="T32" s="24">
        <v>61.52</v>
      </c>
      <c r="U32" s="24">
        <v>21247.93</v>
      </c>
      <c r="V32" s="24">
        <v>2.86</v>
      </c>
      <c r="W32" s="24">
        <v>1.81</v>
      </c>
      <c r="X32" s="24">
        <v>0.32</v>
      </c>
      <c r="Y32" s="24">
        <v>7.0000000000000007E-2</v>
      </c>
      <c r="Z32" s="24">
        <v>69.28</v>
      </c>
      <c r="AA32" s="24">
        <v>60436690.920000002</v>
      </c>
      <c r="AB32" s="24">
        <v>102673623</v>
      </c>
      <c r="AC32" s="24">
        <v>30865.79</v>
      </c>
      <c r="AD32" s="24">
        <v>17153.46</v>
      </c>
      <c r="AE32" s="24">
        <v>39798.32</v>
      </c>
      <c r="AF32" s="24">
        <v>1.65</v>
      </c>
      <c r="AG32" s="24">
        <v>2.73</v>
      </c>
      <c r="AH32" s="24">
        <v>3.17</v>
      </c>
      <c r="AI32" s="24">
        <v>87817.57</v>
      </c>
      <c r="AJ32" s="24">
        <v>73513.740000000005</v>
      </c>
      <c r="AK32" s="24">
        <v>8303948.3600000003</v>
      </c>
      <c r="AL32" s="24">
        <v>8398539.4399999995</v>
      </c>
      <c r="AM32" s="24">
        <v>40783484</v>
      </c>
    </row>
    <row r="33" spans="1:39" x14ac:dyDescent="0.25">
      <c r="A33" s="18"/>
      <c r="B33" s="24">
        <v>29</v>
      </c>
      <c r="C33" s="24">
        <v>145</v>
      </c>
      <c r="D33" s="24">
        <v>195.32</v>
      </c>
      <c r="E33" s="24">
        <v>190.63</v>
      </c>
      <c r="F33" s="24">
        <v>8.82</v>
      </c>
      <c r="G33" s="24">
        <v>12.94</v>
      </c>
      <c r="H33" s="24">
        <v>0.88</v>
      </c>
      <c r="I33" s="24">
        <v>2.1800000000000002</v>
      </c>
      <c r="J33" s="24">
        <v>0.9</v>
      </c>
      <c r="K33" s="24">
        <v>0</v>
      </c>
      <c r="L33" s="24">
        <v>22.65</v>
      </c>
      <c r="M33" s="24">
        <v>73.989999999999995</v>
      </c>
      <c r="N33" s="24">
        <v>6.43</v>
      </c>
      <c r="O33" s="24">
        <v>5.68</v>
      </c>
      <c r="P33" s="24">
        <v>129.35</v>
      </c>
      <c r="Q33" s="24">
        <v>27.37</v>
      </c>
      <c r="R33" s="24">
        <v>26.84</v>
      </c>
      <c r="S33" s="24">
        <v>4783.4399999999996</v>
      </c>
      <c r="T33" s="24">
        <v>62.06</v>
      </c>
      <c r="U33" s="24">
        <v>21482.36</v>
      </c>
      <c r="V33" s="24">
        <v>2.91</v>
      </c>
      <c r="W33" s="24">
        <v>1.8</v>
      </c>
      <c r="X33" s="24">
        <v>0.32</v>
      </c>
      <c r="Y33" s="24">
        <v>7.0000000000000007E-2</v>
      </c>
      <c r="Z33" s="24">
        <v>68.930000000000007</v>
      </c>
      <c r="AA33" s="24">
        <v>65647190.439999998</v>
      </c>
      <c r="AB33" s="24">
        <v>99711570.430000007</v>
      </c>
      <c r="AC33" s="24">
        <v>16415.79</v>
      </c>
      <c r="AD33" s="24">
        <v>30397.27</v>
      </c>
      <c r="AE33" s="24">
        <v>37540.25</v>
      </c>
      <c r="AF33" s="24">
        <v>1.66</v>
      </c>
      <c r="AG33" s="24">
        <v>2.72</v>
      </c>
      <c r="AH33" s="24">
        <v>3.08</v>
      </c>
      <c r="AI33" s="24">
        <v>84353.31</v>
      </c>
      <c r="AJ33" s="24">
        <v>66282.990000000005</v>
      </c>
      <c r="AK33" s="24">
        <v>8358195.4100000001</v>
      </c>
      <c r="AL33" s="24">
        <v>8446475.6600000001</v>
      </c>
      <c r="AM33" s="24">
        <v>40679744.380000003</v>
      </c>
    </row>
    <row r="34" spans="1:39" x14ac:dyDescent="0.25">
      <c r="A34" s="18"/>
      <c r="B34" s="24">
        <v>30</v>
      </c>
      <c r="C34" s="24">
        <v>150</v>
      </c>
      <c r="D34" s="24">
        <v>195.6</v>
      </c>
      <c r="E34" s="24">
        <v>191.75</v>
      </c>
      <c r="F34" s="24">
        <v>6.87</v>
      </c>
      <c r="G34" s="24">
        <v>14.7</v>
      </c>
      <c r="H34" s="24">
        <v>0.93</v>
      </c>
      <c r="I34" s="24">
        <v>1.89</v>
      </c>
      <c r="J34" s="24">
        <v>1.01</v>
      </c>
      <c r="K34" s="24">
        <v>0</v>
      </c>
      <c r="L34" s="24">
        <v>22.5</v>
      </c>
      <c r="M34" s="24">
        <v>73.209999999999994</v>
      </c>
      <c r="N34" s="24">
        <v>6.45</v>
      </c>
      <c r="O34" s="24">
        <v>5.69</v>
      </c>
      <c r="P34" s="24">
        <v>129.38999999999999</v>
      </c>
      <c r="Q34" s="24">
        <v>27.54</v>
      </c>
      <c r="R34" s="24">
        <v>27</v>
      </c>
      <c r="S34" s="24">
        <v>4425.8100000000004</v>
      </c>
      <c r="T34" s="24">
        <v>62.75</v>
      </c>
      <c r="U34" s="24">
        <v>21330.36</v>
      </c>
      <c r="V34" s="24">
        <v>2.97</v>
      </c>
      <c r="W34" s="24">
        <v>1.54</v>
      </c>
      <c r="X34" s="24">
        <v>0.28999999999999998</v>
      </c>
      <c r="Y34" s="24">
        <v>0.06</v>
      </c>
      <c r="Z34" s="24">
        <v>69.48</v>
      </c>
      <c r="AA34" s="24">
        <v>69871188.180000007</v>
      </c>
      <c r="AB34" s="24">
        <v>96490043.790000007</v>
      </c>
      <c r="AC34" s="24">
        <v>23339.65</v>
      </c>
      <c r="AD34" s="24">
        <v>36090.44</v>
      </c>
      <c r="AE34" s="24">
        <v>27233.54</v>
      </c>
      <c r="AF34" s="24">
        <v>1.2</v>
      </c>
      <c r="AG34" s="24">
        <v>2.39</v>
      </c>
      <c r="AH34" s="24">
        <v>3.01</v>
      </c>
      <c r="AI34" s="24">
        <v>86663.63</v>
      </c>
      <c r="AJ34" s="24">
        <v>68299.28</v>
      </c>
      <c r="AK34" s="24">
        <v>8370636.3300000001</v>
      </c>
      <c r="AL34" s="24">
        <v>8452698.3900000006</v>
      </c>
      <c r="AM34" s="24">
        <v>40924940.409999996</v>
      </c>
    </row>
    <row r="37" spans="1:39" x14ac:dyDescent="0.25">
      <c r="A37" s="23"/>
      <c r="B37" s="23"/>
      <c r="C37" s="23"/>
      <c r="D37" s="23"/>
      <c r="E37" s="85"/>
      <c r="F37" s="87"/>
      <c r="G37" s="88"/>
      <c r="H37" s="23"/>
      <c r="I37" s="23"/>
      <c r="J37" s="23"/>
      <c r="K37" s="23"/>
      <c r="L37" s="23"/>
      <c r="M37" s="23"/>
      <c r="N37" s="23"/>
      <c r="O37" s="23"/>
      <c r="P37" s="23"/>
      <c r="Q37" s="23"/>
      <c r="R37" s="23"/>
      <c r="S37" s="23"/>
      <c r="T37" s="23"/>
      <c r="U37" s="23"/>
      <c r="V37" s="23"/>
      <c r="W37" s="23"/>
      <c r="X37" s="23"/>
      <c r="Y37" s="23"/>
      <c r="Z37" s="23"/>
      <c r="AA37" s="23"/>
      <c r="AB37" s="23"/>
    </row>
    <row r="38" spans="1:39" x14ac:dyDescent="0.25">
      <c r="A38" s="18"/>
      <c r="B38" s="24"/>
      <c r="C38" s="24"/>
      <c r="D38" s="24"/>
      <c r="E38" s="85"/>
      <c r="F38" s="87"/>
      <c r="G38" s="88"/>
      <c r="H38" s="24"/>
      <c r="I38" s="24"/>
      <c r="J38" s="24"/>
      <c r="K38" s="24"/>
      <c r="L38" s="24"/>
      <c r="M38" s="24"/>
      <c r="N38" s="24"/>
      <c r="O38" s="24"/>
      <c r="P38" s="24"/>
      <c r="Q38" s="24"/>
      <c r="R38" s="24"/>
      <c r="S38" s="24"/>
      <c r="T38" s="24"/>
      <c r="U38" s="24"/>
      <c r="V38" s="24"/>
      <c r="W38" s="24"/>
      <c r="X38" s="24"/>
      <c r="Y38" s="24"/>
      <c r="Z38" s="24"/>
      <c r="AA38" s="24"/>
      <c r="AB38" s="24"/>
    </row>
    <row r="39" spans="1:39" x14ac:dyDescent="0.25">
      <c r="A39" s="18"/>
      <c r="B39" s="24"/>
      <c r="C39" s="24"/>
      <c r="D39" s="24"/>
      <c r="F39" s="90"/>
      <c r="G39" s="88"/>
      <c r="H39" s="24"/>
      <c r="I39" s="24"/>
      <c r="J39" s="24"/>
      <c r="K39" s="24"/>
      <c r="L39" s="24"/>
      <c r="M39" s="24"/>
      <c r="N39" s="24"/>
      <c r="O39" s="24"/>
      <c r="P39" s="24"/>
      <c r="Q39" s="24"/>
      <c r="R39" s="24"/>
      <c r="S39" s="24"/>
      <c r="T39" s="24"/>
      <c r="U39" s="24"/>
      <c r="V39" s="24"/>
      <c r="W39" s="24"/>
      <c r="X39" s="24"/>
      <c r="Y39" s="24"/>
      <c r="Z39" s="24"/>
      <c r="AA39" s="24"/>
      <c r="AB39" s="24"/>
    </row>
    <row r="40" spans="1:39" x14ac:dyDescent="0.25">
      <c r="A40" s="18"/>
      <c r="B40" s="24"/>
      <c r="C40" s="79"/>
      <c r="D40" s="79"/>
      <c r="E40" s="24"/>
      <c r="F40" s="87"/>
      <c r="G40" s="89"/>
      <c r="H40" s="79"/>
      <c r="I40" s="79"/>
      <c r="J40" s="79"/>
      <c r="K40" s="79"/>
      <c r="L40" s="79"/>
      <c r="M40" s="79"/>
      <c r="N40" s="79"/>
      <c r="O40" s="79"/>
      <c r="P40" s="79"/>
      <c r="Q40" s="79"/>
      <c r="R40" s="79"/>
      <c r="S40" s="79"/>
      <c r="T40" s="79"/>
      <c r="U40" s="79"/>
      <c r="V40" s="79"/>
      <c r="W40" s="79"/>
      <c r="X40" s="79"/>
      <c r="Y40" s="79"/>
      <c r="Z40" s="79"/>
      <c r="AA40" s="79"/>
      <c r="AB40" s="79"/>
    </row>
    <row r="41" spans="1:39" x14ac:dyDescent="0.25">
      <c r="A41" s="18"/>
      <c r="B41" s="24"/>
      <c r="C41" s="79"/>
      <c r="D41" s="79"/>
      <c r="E41" s="79"/>
      <c r="F41" s="91"/>
      <c r="G41" s="89"/>
      <c r="H41" s="79"/>
      <c r="I41" s="79"/>
      <c r="J41" s="79"/>
      <c r="K41" s="79"/>
      <c r="L41" s="79"/>
      <c r="M41" s="79"/>
      <c r="N41" s="79"/>
      <c r="O41" s="79"/>
      <c r="P41" s="79"/>
      <c r="Q41" s="79"/>
      <c r="R41" s="79"/>
      <c r="S41" s="79"/>
      <c r="T41" s="79"/>
      <c r="U41" s="79"/>
      <c r="V41" s="79"/>
      <c r="W41" s="79"/>
      <c r="X41" s="79"/>
      <c r="Y41" s="79"/>
      <c r="Z41" s="79"/>
      <c r="AA41" s="79"/>
      <c r="AB41" s="79"/>
    </row>
    <row r="42" spans="1:39" x14ac:dyDescent="0.25">
      <c r="A42" s="18"/>
      <c r="B42" s="24"/>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row>
    <row r="43" spans="1:39" x14ac:dyDescent="0.25">
      <c r="A43" s="18"/>
      <c r="B43" s="24"/>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row>
    <row r="44" spans="1:39" x14ac:dyDescent="0.25">
      <c r="A44" s="18"/>
      <c r="B44" s="24"/>
      <c r="C44" s="79"/>
      <c r="D44" s="79"/>
      <c r="E44" s="79"/>
      <c r="F44" s="86"/>
      <c r="G44" s="79"/>
      <c r="H44" s="79"/>
      <c r="I44" s="79"/>
      <c r="J44" s="79"/>
      <c r="K44" s="79"/>
      <c r="L44" s="79"/>
      <c r="M44" s="79"/>
      <c r="N44" s="79"/>
      <c r="O44" s="79"/>
      <c r="P44" s="79"/>
      <c r="Q44" s="79"/>
      <c r="R44" s="79"/>
      <c r="S44" s="79"/>
      <c r="T44" s="79"/>
      <c r="U44" s="79"/>
      <c r="V44" s="79"/>
      <c r="W44" s="79"/>
      <c r="X44" s="79"/>
      <c r="Y44" s="79"/>
      <c r="Z44" s="79"/>
      <c r="AA44" s="79"/>
      <c r="AB44" s="79"/>
    </row>
    <row r="45" spans="1:39" x14ac:dyDescent="0.25">
      <c r="A45" s="18"/>
      <c r="B45" s="24"/>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row>
    <row r="46" spans="1:39" x14ac:dyDescent="0.25">
      <c r="A46" s="18"/>
      <c r="B46" s="24"/>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row>
    <row r="47" spans="1:39" x14ac:dyDescent="0.25">
      <c r="A47" s="18"/>
      <c r="B47" s="24"/>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row>
    <row r="48" spans="1:39" x14ac:dyDescent="0.25">
      <c r="A48" s="18"/>
      <c r="B48" s="24"/>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row>
    <row r="49" spans="1:28" x14ac:dyDescent="0.25">
      <c r="A49" s="18"/>
      <c r="B49" s="24"/>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row>
    <row r="50" spans="1:28" x14ac:dyDescent="0.25">
      <c r="A50" s="18"/>
      <c r="B50" s="24"/>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row>
    <row r="51" spans="1:28" x14ac:dyDescent="0.25">
      <c r="A51" s="18"/>
      <c r="B51" s="24"/>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row>
    <row r="52" spans="1:28" x14ac:dyDescent="0.25">
      <c r="A52" s="18"/>
      <c r="B52" s="24"/>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row>
    <row r="53" spans="1:28" x14ac:dyDescent="0.25">
      <c r="A53" s="18"/>
      <c r="B53" s="24"/>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row>
    <row r="54" spans="1:28" x14ac:dyDescent="0.25">
      <c r="A54" s="18"/>
      <c r="B54" s="24"/>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row>
    <row r="55" spans="1:28" x14ac:dyDescent="0.25">
      <c r="A55" s="18"/>
      <c r="B55" s="24"/>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row>
    <row r="56" spans="1:28" x14ac:dyDescent="0.25">
      <c r="A56" s="18"/>
      <c r="B56" s="24"/>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row>
    <row r="57" spans="1:28" x14ac:dyDescent="0.25">
      <c r="A57" s="18"/>
      <c r="B57" s="24"/>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row>
    <row r="58" spans="1:28" x14ac:dyDescent="0.25">
      <c r="A58" s="18"/>
      <c r="B58" s="24"/>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row>
    <row r="59" spans="1:28" x14ac:dyDescent="0.25">
      <c r="A59" s="18"/>
      <c r="B59" s="24"/>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row>
    <row r="60" spans="1:28" x14ac:dyDescent="0.25">
      <c r="A60" s="18"/>
      <c r="B60" s="24"/>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row>
    <row r="61" spans="1:28" x14ac:dyDescent="0.25">
      <c r="A61" s="18"/>
      <c r="B61" s="24"/>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row>
    <row r="62" spans="1:28" x14ac:dyDescent="0.25">
      <c r="A62" s="18"/>
      <c r="B62" s="24"/>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row>
    <row r="63" spans="1:28" x14ac:dyDescent="0.25">
      <c r="A63" s="18"/>
      <c r="B63" s="24"/>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row>
    <row r="64" spans="1:28" x14ac:dyDescent="0.25">
      <c r="A64" s="18"/>
      <c r="B64" s="24"/>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995E8-A6D0-4A62-8E5D-A0B56B26AE44}">
  <sheetPr>
    <tabColor theme="5" tint="0.79998168889431442"/>
  </sheetPr>
  <dimension ref="A1:AO64"/>
  <sheetViews>
    <sheetView workbookViewId="0">
      <selection activeCell="M3" sqref="M3"/>
    </sheetView>
  </sheetViews>
  <sheetFormatPr defaultColWidth="8.7109375" defaultRowHeight="15" x14ac:dyDescent="0.25"/>
  <cols>
    <col min="1" max="1" width="8.7109375" style="25"/>
    <col min="2" max="2" width="12.42578125" style="25" customWidth="1"/>
    <col min="3" max="3" width="5.5703125" style="25" customWidth="1"/>
    <col min="4" max="16" width="16.5703125" style="25" customWidth="1"/>
    <col min="17" max="29" width="8.42578125" style="25" customWidth="1"/>
    <col min="30" max="39" width="6" style="25" customWidth="1"/>
    <col min="40" max="16384" width="8.7109375" style="25"/>
  </cols>
  <sheetData>
    <row r="1" spans="1:41" s="75" customFormat="1" x14ac:dyDescent="0.25">
      <c r="I1" s="198"/>
      <c r="J1" s="198"/>
      <c r="L1" s="75" t="s">
        <v>263</v>
      </c>
      <c r="M1" s="75">
        <f>'2.1. Harvest 95%'!M2+30</f>
        <v>107.62100000000001</v>
      </c>
      <c r="T1" s="75" t="s">
        <v>269</v>
      </c>
      <c r="U1" s="75">
        <v>2100</v>
      </c>
      <c r="AE1" s="201"/>
    </row>
    <row r="2" spans="1:41" s="75" customFormat="1" x14ac:dyDescent="0.25">
      <c r="I2" s="198"/>
      <c r="J2" s="198"/>
      <c r="M2" s="75">
        <f>AVERAGE(M4:M34)</f>
        <v>109.03096774193548</v>
      </c>
      <c r="T2" s="200"/>
      <c r="U2" s="200">
        <f>AVERAGE(U4:U34)/5</f>
        <v>2213.6817419354834</v>
      </c>
      <c r="AC2" s="200"/>
      <c r="AE2" s="199"/>
    </row>
    <row r="3" spans="1:41" s="97" customFormat="1" ht="195" x14ac:dyDescent="0.25">
      <c r="A3" s="353"/>
      <c r="B3" s="353" t="s">
        <v>16</v>
      </c>
      <c r="C3" s="353" t="s">
        <v>0</v>
      </c>
      <c r="D3" s="353" t="s">
        <v>17</v>
      </c>
      <c r="E3" s="353" t="s">
        <v>418</v>
      </c>
      <c r="F3" s="353" t="s">
        <v>432</v>
      </c>
      <c r="G3" s="353" t="s">
        <v>433</v>
      </c>
      <c r="H3" s="353" t="s">
        <v>434</v>
      </c>
      <c r="I3" s="353" t="s">
        <v>429</v>
      </c>
      <c r="J3" s="353" t="s">
        <v>430</v>
      </c>
      <c r="K3" s="353" t="s">
        <v>431</v>
      </c>
      <c r="L3" s="353" t="s">
        <v>419</v>
      </c>
      <c r="M3" s="353" t="s">
        <v>420</v>
      </c>
      <c r="N3" s="353" t="s">
        <v>422</v>
      </c>
      <c r="O3" s="353" t="s">
        <v>421</v>
      </c>
      <c r="P3" s="353" t="s">
        <v>423</v>
      </c>
      <c r="Q3" s="353" t="s">
        <v>424</v>
      </c>
      <c r="R3" s="353" t="s">
        <v>425</v>
      </c>
      <c r="S3" s="353" t="s">
        <v>18</v>
      </c>
      <c r="T3" s="353" t="s">
        <v>435</v>
      </c>
      <c r="U3" s="353" t="s">
        <v>436</v>
      </c>
      <c r="V3" s="353" t="s">
        <v>426</v>
      </c>
      <c r="W3" s="353" t="s">
        <v>427</v>
      </c>
      <c r="X3" s="353" t="s">
        <v>437</v>
      </c>
      <c r="Y3" s="353" t="s">
        <v>428</v>
      </c>
      <c r="Z3" s="353" t="s">
        <v>69</v>
      </c>
      <c r="AA3" s="353" t="s">
        <v>438</v>
      </c>
      <c r="AB3" s="353" t="s">
        <v>439</v>
      </c>
      <c r="AC3" s="353" t="s">
        <v>70</v>
      </c>
      <c r="AD3" s="353" t="s">
        <v>71</v>
      </c>
      <c r="AE3" s="353" t="s">
        <v>440</v>
      </c>
      <c r="AF3" s="353" t="s">
        <v>441</v>
      </c>
      <c r="AG3" s="353" t="s">
        <v>442</v>
      </c>
      <c r="AH3" s="353" t="s">
        <v>443</v>
      </c>
      <c r="AI3" s="353" t="s">
        <v>444</v>
      </c>
      <c r="AJ3" s="353" t="s">
        <v>445</v>
      </c>
      <c r="AK3" s="353" t="s">
        <v>446</v>
      </c>
      <c r="AL3" s="353" t="s">
        <v>448</v>
      </c>
      <c r="AM3" s="353" t="s">
        <v>447</v>
      </c>
    </row>
    <row r="4" spans="1:41" x14ac:dyDescent="0.25">
      <c r="A4" s="18"/>
      <c r="B4" s="24">
        <v>0</v>
      </c>
      <c r="C4" s="24">
        <v>0</v>
      </c>
      <c r="D4" s="24">
        <v>187.28</v>
      </c>
      <c r="E4" s="24">
        <v>149.65</v>
      </c>
      <c r="F4" s="24">
        <v>7.03</v>
      </c>
      <c r="G4" s="24">
        <v>6.16</v>
      </c>
      <c r="H4" s="24">
        <v>0.48</v>
      </c>
      <c r="I4" s="24">
        <v>0.19</v>
      </c>
      <c r="J4" s="24">
        <v>0</v>
      </c>
      <c r="K4" s="24">
        <v>0</v>
      </c>
      <c r="L4" s="24">
        <v>13.67</v>
      </c>
      <c r="M4" s="24">
        <v>106.54</v>
      </c>
      <c r="N4" s="24"/>
      <c r="O4" s="24"/>
      <c r="P4" s="24">
        <v>132.88</v>
      </c>
      <c r="Q4" s="24">
        <v>16.96</v>
      </c>
      <c r="R4" s="24">
        <v>15.67</v>
      </c>
      <c r="S4" s="24">
        <v>2325.69</v>
      </c>
      <c r="T4" s="24">
        <v>51.68</v>
      </c>
      <c r="U4" s="24">
        <v>11274.61</v>
      </c>
      <c r="V4" s="24">
        <v>1.26</v>
      </c>
      <c r="W4" s="24">
        <v>0.17</v>
      </c>
      <c r="X4" s="24">
        <v>0.02</v>
      </c>
      <c r="Y4" s="24">
        <v>0.01</v>
      </c>
      <c r="Z4" s="24">
        <v>75.58</v>
      </c>
      <c r="AA4" s="24">
        <v>4034164.08</v>
      </c>
      <c r="AB4" s="24">
        <v>72913151.849999994</v>
      </c>
      <c r="AC4" s="24">
        <v>60159.9</v>
      </c>
      <c r="AD4" s="24"/>
      <c r="AE4" s="24">
        <v>27179.78</v>
      </c>
      <c r="AF4" s="24">
        <v>0.95</v>
      </c>
      <c r="AG4" s="24">
        <v>1.87</v>
      </c>
      <c r="AH4" s="24">
        <v>0.39</v>
      </c>
      <c r="AI4" s="24">
        <v>18569.79</v>
      </c>
      <c r="AJ4" s="24"/>
      <c r="AK4" s="24"/>
      <c r="AL4" s="24"/>
      <c r="AM4" s="24">
        <v>25211022.02</v>
      </c>
    </row>
    <row r="5" spans="1:41" x14ac:dyDescent="0.25">
      <c r="A5" s="18"/>
      <c r="B5" s="24">
        <v>1</v>
      </c>
      <c r="C5" s="24">
        <v>5</v>
      </c>
      <c r="D5" s="24">
        <v>189.35</v>
      </c>
      <c r="E5" s="24">
        <v>159.47</v>
      </c>
      <c r="F5" s="24">
        <v>6.78</v>
      </c>
      <c r="G5" s="24">
        <v>6.01</v>
      </c>
      <c r="H5" s="24">
        <v>0.47</v>
      </c>
      <c r="I5" s="24">
        <v>0.22</v>
      </c>
      <c r="J5" s="24">
        <v>0</v>
      </c>
      <c r="K5" s="24">
        <v>0</v>
      </c>
      <c r="L5" s="24">
        <v>13.26</v>
      </c>
      <c r="M5" s="24">
        <v>106.53</v>
      </c>
      <c r="N5" s="24">
        <v>5.96</v>
      </c>
      <c r="O5" s="24">
        <v>5.39</v>
      </c>
      <c r="P5" s="24">
        <v>131.88999999999999</v>
      </c>
      <c r="Q5" s="24">
        <v>16.29</v>
      </c>
      <c r="R5" s="24">
        <v>15.44</v>
      </c>
      <c r="S5" s="24">
        <v>2591.67</v>
      </c>
      <c r="T5" s="24">
        <v>55.08</v>
      </c>
      <c r="U5" s="24">
        <v>10959</v>
      </c>
      <c r="V5" s="24">
        <v>1.43</v>
      </c>
      <c r="W5" s="24">
        <v>0.19</v>
      </c>
      <c r="X5" s="24">
        <v>0.02</v>
      </c>
      <c r="Y5" s="24">
        <v>0.01</v>
      </c>
      <c r="Z5" s="24">
        <v>80.63</v>
      </c>
      <c r="AA5" s="24">
        <v>4892060.8899999997</v>
      </c>
      <c r="AB5" s="24">
        <v>77340280.219999999</v>
      </c>
      <c r="AC5" s="24">
        <v>34666.050000000003</v>
      </c>
      <c r="AD5" s="24"/>
      <c r="AE5" s="24">
        <v>19270.189999999999</v>
      </c>
      <c r="AF5" s="24">
        <v>1.07</v>
      </c>
      <c r="AG5" s="24">
        <v>1.92</v>
      </c>
      <c r="AH5" s="24">
        <v>0.65</v>
      </c>
      <c r="AI5" s="24">
        <v>49242.68</v>
      </c>
      <c r="AJ5" s="24"/>
      <c r="AK5" s="24">
        <v>7599752.5999999996</v>
      </c>
      <c r="AL5" s="24">
        <v>8013622.2199999997</v>
      </c>
      <c r="AM5" s="24">
        <v>24212243</v>
      </c>
      <c r="AO5" s="25">
        <f>Q5/O5/5</f>
        <v>0.60445269016697589</v>
      </c>
    </row>
    <row r="6" spans="1:41" x14ac:dyDescent="0.25">
      <c r="A6" s="18"/>
      <c r="B6" s="24">
        <v>2</v>
      </c>
      <c r="C6" s="24">
        <v>10</v>
      </c>
      <c r="D6" s="24">
        <v>191.94</v>
      </c>
      <c r="E6" s="24">
        <v>170.52</v>
      </c>
      <c r="F6" s="24">
        <v>5.2</v>
      </c>
      <c r="G6" s="24">
        <v>5.4</v>
      </c>
      <c r="H6" s="24">
        <v>0.4</v>
      </c>
      <c r="I6" s="24">
        <v>0.13</v>
      </c>
      <c r="J6" s="24">
        <v>0</v>
      </c>
      <c r="K6" s="24">
        <v>0</v>
      </c>
      <c r="L6" s="24">
        <v>11.01</v>
      </c>
      <c r="M6" s="24">
        <v>102.78</v>
      </c>
      <c r="N6" s="24">
        <v>6.07</v>
      </c>
      <c r="O6" s="24">
        <v>5.46</v>
      </c>
      <c r="P6" s="24">
        <v>131.18</v>
      </c>
      <c r="Q6" s="24">
        <v>13.34</v>
      </c>
      <c r="R6" s="24">
        <v>12.79</v>
      </c>
      <c r="S6" s="24">
        <v>2192.3200000000002</v>
      </c>
      <c r="T6" s="24">
        <v>56.1</v>
      </c>
      <c r="U6" s="24">
        <v>10820.72</v>
      </c>
      <c r="V6" s="24">
        <v>1.59</v>
      </c>
      <c r="W6" s="24">
        <v>0.11</v>
      </c>
      <c r="X6" s="24">
        <v>0.01</v>
      </c>
      <c r="Y6" s="24">
        <v>0</v>
      </c>
      <c r="Z6" s="24">
        <v>86.54</v>
      </c>
      <c r="AA6" s="24">
        <v>5776776.3300000001</v>
      </c>
      <c r="AB6" s="24">
        <v>81650112.180000007</v>
      </c>
      <c r="AC6" s="24">
        <v>17842.88</v>
      </c>
      <c r="AD6" s="24"/>
      <c r="AE6" s="24">
        <v>16516.810000000001</v>
      </c>
      <c r="AF6" s="24">
        <v>0.73</v>
      </c>
      <c r="AG6" s="24">
        <v>1.45</v>
      </c>
      <c r="AH6" s="24">
        <v>0.39</v>
      </c>
      <c r="AI6" s="24">
        <v>33030.15</v>
      </c>
      <c r="AJ6" s="24"/>
      <c r="AK6" s="24">
        <v>7716899.4699999997</v>
      </c>
      <c r="AL6" s="24">
        <v>8121103.0899999999</v>
      </c>
      <c r="AM6" s="24">
        <v>19819421.390000001</v>
      </c>
      <c r="AO6" s="25">
        <f t="shared" ref="AO6:AO34" si="0">Q6/O6/5</f>
        <v>0.48864468864468869</v>
      </c>
    </row>
    <row r="7" spans="1:41" x14ac:dyDescent="0.25">
      <c r="A7" s="18"/>
      <c r="B7" s="24">
        <v>3</v>
      </c>
      <c r="C7" s="24">
        <v>15</v>
      </c>
      <c r="D7" s="24">
        <v>195.67</v>
      </c>
      <c r="E7" s="24">
        <v>184.55</v>
      </c>
      <c r="F7" s="24">
        <v>5.58</v>
      </c>
      <c r="G7" s="24">
        <v>4.67</v>
      </c>
      <c r="H7" s="24">
        <v>0.37</v>
      </c>
      <c r="I7" s="24">
        <v>0.11</v>
      </c>
      <c r="J7" s="24">
        <v>0</v>
      </c>
      <c r="K7" s="24">
        <v>0</v>
      </c>
      <c r="L7" s="24">
        <v>10.62</v>
      </c>
      <c r="M7" s="24">
        <v>107.4</v>
      </c>
      <c r="N7" s="24">
        <v>6.13</v>
      </c>
      <c r="O7" s="24">
        <v>5.47</v>
      </c>
      <c r="P7" s="24">
        <v>130.47</v>
      </c>
      <c r="Q7" s="24">
        <v>13.3</v>
      </c>
      <c r="R7" s="24">
        <v>12.39</v>
      </c>
      <c r="S7" s="24">
        <v>2131.41</v>
      </c>
      <c r="T7" s="24">
        <v>58.55</v>
      </c>
      <c r="U7" s="24">
        <v>11552.21</v>
      </c>
      <c r="V7" s="24">
        <v>1.77</v>
      </c>
      <c r="W7" s="24">
        <v>0.09</v>
      </c>
      <c r="X7" s="24">
        <v>0.01</v>
      </c>
      <c r="Y7" s="24">
        <v>0</v>
      </c>
      <c r="Z7" s="24">
        <v>93.59</v>
      </c>
      <c r="AA7" s="24">
        <v>6816157.2000000002</v>
      </c>
      <c r="AB7" s="24">
        <v>89037928.609999999</v>
      </c>
      <c r="AC7" s="24">
        <v>14295.02</v>
      </c>
      <c r="AD7" s="24"/>
      <c r="AE7" s="24">
        <v>13623.43</v>
      </c>
      <c r="AF7" s="24">
        <v>0.69</v>
      </c>
      <c r="AG7" s="24">
        <v>1.36</v>
      </c>
      <c r="AH7" s="24">
        <v>0.37</v>
      </c>
      <c r="AI7" s="24">
        <v>24780.38</v>
      </c>
      <c r="AJ7" s="24"/>
      <c r="AK7" s="24">
        <v>7744146.3799999999</v>
      </c>
      <c r="AL7" s="24">
        <v>8132907.9800000004</v>
      </c>
      <c r="AM7" s="24">
        <v>19768008.440000001</v>
      </c>
      <c r="AO7" s="25">
        <f t="shared" si="0"/>
        <v>0.48628884826325419</v>
      </c>
    </row>
    <row r="8" spans="1:41" x14ac:dyDescent="0.25">
      <c r="A8" s="18"/>
      <c r="B8" s="24">
        <v>4</v>
      </c>
      <c r="C8" s="24">
        <v>20</v>
      </c>
      <c r="D8" s="24">
        <v>200.12</v>
      </c>
      <c r="E8" s="24">
        <v>199.43</v>
      </c>
      <c r="F8" s="24">
        <v>7.26</v>
      </c>
      <c r="G8" s="24">
        <v>5.94</v>
      </c>
      <c r="H8" s="24">
        <v>0.48</v>
      </c>
      <c r="I8" s="24">
        <v>0.23</v>
      </c>
      <c r="J8" s="24">
        <v>0</v>
      </c>
      <c r="K8" s="24">
        <v>0</v>
      </c>
      <c r="L8" s="24">
        <v>13.68</v>
      </c>
      <c r="M8" s="24">
        <v>101.44</v>
      </c>
      <c r="N8" s="24">
        <v>6.34</v>
      </c>
      <c r="O8" s="24">
        <v>5.63</v>
      </c>
      <c r="P8" s="24">
        <v>130.18</v>
      </c>
      <c r="Q8" s="24">
        <v>16.510000000000002</v>
      </c>
      <c r="R8" s="24">
        <v>15.85</v>
      </c>
      <c r="S8" s="24">
        <v>3047.68</v>
      </c>
      <c r="T8" s="24">
        <v>61.5</v>
      </c>
      <c r="U8" s="24">
        <v>10851.02</v>
      </c>
      <c r="V8" s="24">
        <v>1.96</v>
      </c>
      <c r="W8" s="24">
        <v>0.2</v>
      </c>
      <c r="X8" s="24">
        <v>0.02</v>
      </c>
      <c r="Y8" s="24">
        <v>0</v>
      </c>
      <c r="Z8" s="24">
        <v>100.38</v>
      </c>
      <c r="AA8" s="24">
        <v>7471141.79</v>
      </c>
      <c r="AB8" s="24">
        <v>97270461.980000004</v>
      </c>
      <c r="AC8" s="24">
        <v>26609.07</v>
      </c>
      <c r="AD8" s="24"/>
      <c r="AE8" s="24">
        <v>15793.26</v>
      </c>
      <c r="AF8" s="24">
        <v>0.8</v>
      </c>
      <c r="AG8" s="24">
        <v>1.64</v>
      </c>
      <c r="AH8" s="24">
        <v>0.45</v>
      </c>
      <c r="AI8" s="24">
        <v>38430.230000000003</v>
      </c>
      <c r="AJ8" s="24"/>
      <c r="AK8" s="24">
        <v>7993728.6600000001</v>
      </c>
      <c r="AL8" s="24">
        <v>8367498.8799999999</v>
      </c>
      <c r="AM8" s="24">
        <v>24535906.390000001</v>
      </c>
      <c r="AO8" s="25">
        <f t="shared" si="0"/>
        <v>0.58650088809946721</v>
      </c>
    </row>
    <row r="9" spans="1:41" x14ac:dyDescent="0.25">
      <c r="A9" s="18"/>
      <c r="B9" s="24">
        <v>5</v>
      </c>
      <c r="C9" s="24">
        <v>25</v>
      </c>
      <c r="D9" s="24">
        <v>204.15</v>
      </c>
      <c r="E9" s="24">
        <v>211.61</v>
      </c>
      <c r="F9" s="24">
        <v>6.45</v>
      </c>
      <c r="G9" s="24">
        <v>5.71</v>
      </c>
      <c r="H9" s="24">
        <v>0.45</v>
      </c>
      <c r="I9" s="24">
        <v>0.18</v>
      </c>
      <c r="J9" s="24">
        <v>0</v>
      </c>
      <c r="K9" s="24">
        <v>0</v>
      </c>
      <c r="L9" s="24">
        <v>12.61</v>
      </c>
      <c r="M9" s="24">
        <v>97.42</v>
      </c>
      <c r="N9" s="24">
        <v>6.49</v>
      </c>
      <c r="O9" s="24">
        <v>5.73</v>
      </c>
      <c r="P9" s="24">
        <v>130.22999999999999</v>
      </c>
      <c r="Q9" s="24">
        <v>14.91</v>
      </c>
      <c r="R9" s="24">
        <v>14.57</v>
      </c>
      <c r="S9" s="24">
        <v>2869.84</v>
      </c>
      <c r="T9" s="24">
        <v>63.5</v>
      </c>
      <c r="U9" s="24">
        <v>10943.65</v>
      </c>
      <c r="V9" s="24">
        <v>2.15</v>
      </c>
      <c r="W9" s="24">
        <v>0.16</v>
      </c>
      <c r="X9" s="24">
        <v>0.02</v>
      </c>
      <c r="Y9" s="24">
        <v>0</v>
      </c>
      <c r="Z9" s="24">
        <v>105.62</v>
      </c>
      <c r="AA9" s="24">
        <v>8346068.1600000001</v>
      </c>
      <c r="AB9" s="24">
        <v>104897963.59999999</v>
      </c>
      <c r="AC9" s="24">
        <v>20215.419999999998</v>
      </c>
      <c r="AD9" s="24"/>
      <c r="AE9" s="24">
        <v>12336.99</v>
      </c>
      <c r="AF9" s="24">
        <v>0.8</v>
      </c>
      <c r="AG9" s="24">
        <v>1.52</v>
      </c>
      <c r="AH9" s="24">
        <v>0.5</v>
      </c>
      <c r="AI9" s="24">
        <v>31687.35</v>
      </c>
      <c r="AJ9" s="24"/>
      <c r="AK9" s="24">
        <v>8161569.9699999997</v>
      </c>
      <c r="AL9" s="24">
        <v>8521453.0399999991</v>
      </c>
      <c r="AM9" s="24">
        <v>22154105.100000001</v>
      </c>
      <c r="AO9" s="25">
        <f t="shared" si="0"/>
        <v>0.52041884816753925</v>
      </c>
    </row>
    <row r="10" spans="1:41" x14ac:dyDescent="0.25">
      <c r="A10" s="18"/>
      <c r="B10" s="24">
        <v>6</v>
      </c>
      <c r="C10" s="24">
        <v>30</v>
      </c>
      <c r="D10" s="24">
        <v>208.64</v>
      </c>
      <c r="E10" s="24">
        <v>225.53</v>
      </c>
      <c r="F10" s="24">
        <v>6.1</v>
      </c>
      <c r="G10" s="24">
        <v>5.81</v>
      </c>
      <c r="H10" s="24">
        <v>0.44</v>
      </c>
      <c r="I10" s="24">
        <v>0.14000000000000001</v>
      </c>
      <c r="J10" s="24">
        <v>0</v>
      </c>
      <c r="K10" s="24">
        <v>0</v>
      </c>
      <c r="L10" s="24">
        <v>12.36</v>
      </c>
      <c r="M10" s="24">
        <v>97.06</v>
      </c>
      <c r="N10" s="24">
        <v>6.57</v>
      </c>
      <c r="O10" s="24">
        <v>5.76</v>
      </c>
      <c r="P10" s="24">
        <v>130.22999999999999</v>
      </c>
      <c r="Q10" s="24">
        <v>14.51</v>
      </c>
      <c r="R10" s="24">
        <v>14.23</v>
      </c>
      <c r="S10" s="24">
        <v>2873.97</v>
      </c>
      <c r="T10" s="24">
        <v>66.180000000000007</v>
      </c>
      <c r="U10" s="24">
        <v>10956.55</v>
      </c>
      <c r="V10" s="24">
        <v>2.35</v>
      </c>
      <c r="W10" s="24">
        <v>0.13</v>
      </c>
      <c r="X10" s="24">
        <v>0.01</v>
      </c>
      <c r="Y10" s="24">
        <v>0</v>
      </c>
      <c r="Z10" s="24">
        <v>112.6</v>
      </c>
      <c r="AA10" s="24">
        <v>9256836.6899999995</v>
      </c>
      <c r="AB10" s="24">
        <v>112742774.18000001</v>
      </c>
      <c r="AC10" s="24">
        <v>26139.81</v>
      </c>
      <c r="AD10" s="24"/>
      <c r="AE10" s="24">
        <v>11139.25</v>
      </c>
      <c r="AF10" s="24">
        <v>0.63</v>
      </c>
      <c r="AG10" s="24">
        <v>1.41</v>
      </c>
      <c r="AH10" s="24">
        <v>0.38</v>
      </c>
      <c r="AI10" s="24">
        <v>33459.15</v>
      </c>
      <c r="AJ10" s="24"/>
      <c r="AK10" s="24">
        <v>8214078.2000000002</v>
      </c>
      <c r="AL10" s="24">
        <v>8560034.0800000001</v>
      </c>
      <c r="AM10" s="24">
        <v>21557031.050000001</v>
      </c>
      <c r="AO10" s="25">
        <f t="shared" si="0"/>
        <v>0.50381944444444449</v>
      </c>
    </row>
    <row r="11" spans="1:41" x14ac:dyDescent="0.25">
      <c r="A11" s="18"/>
      <c r="B11" s="24">
        <v>7</v>
      </c>
      <c r="C11" s="24">
        <v>35</v>
      </c>
      <c r="D11" s="24">
        <v>213.25</v>
      </c>
      <c r="E11" s="24">
        <v>239.82</v>
      </c>
      <c r="F11" s="24">
        <v>11.03</v>
      </c>
      <c r="G11" s="24">
        <v>6.63</v>
      </c>
      <c r="H11" s="24">
        <v>0.6</v>
      </c>
      <c r="I11" s="24">
        <v>0.24</v>
      </c>
      <c r="J11" s="24">
        <v>0</v>
      </c>
      <c r="K11" s="24">
        <v>0</v>
      </c>
      <c r="L11" s="24">
        <v>18.260000000000002</v>
      </c>
      <c r="M11" s="24">
        <v>98.43</v>
      </c>
      <c r="N11" s="24">
        <v>6.62</v>
      </c>
      <c r="O11" s="24">
        <v>5.75</v>
      </c>
      <c r="P11" s="24">
        <v>130.25</v>
      </c>
      <c r="Q11" s="24">
        <v>21.08</v>
      </c>
      <c r="R11" s="24">
        <v>20.79</v>
      </c>
      <c r="S11" s="24">
        <v>4975.05</v>
      </c>
      <c r="T11" s="24">
        <v>68.7</v>
      </c>
      <c r="U11" s="24">
        <v>11201.83</v>
      </c>
      <c r="V11" s="24">
        <v>2.5499999999999998</v>
      </c>
      <c r="W11" s="24">
        <v>0.21</v>
      </c>
      <c r="X11" s="24">
        <v>0.02</v>
      </c>
      <c r="Y11" s="24">
        <v>0.01</v>
      </c>
      <c r="Z11" s="24">
        <v>119.56</v>
      </c>
      <c r="AA11" s="24">
        <v>9717973.6500000004</v>
      </c>
      <c r="AB11" s="24">
        <v>122674802.98999999</v>
      </c>
      <c r="AC11" s="24">
        <v>43138.54</v>
      </c>
      <c r="AD11" s="24"/>
      <c r="AE11" s="24">
        <v>17478.57</v>
      </c>
      <c r="AF11" s="24">
        <v>1.0900000000000001</v>
      </c>
      <c r="AG11" s="24">
        <v>1.99</v>
      </c>
      <c r="AH11" s="24">
        <v>0.91</v>
      </c>
      <c r="AI11" s="24">
        <v>56182.48</v>
      </c>
      <c r="AJ11" s="24"/>
      <c r="AK11" s="24">
        <v>8221739.75</v>
      </c>
      <c r="AL11" s="24">
        <v>8551955.9800000004</v>
      </c>
      <c r="AM11" s="24">
        <v>31325815.780000001</v>
      </c>
      <c r="AO11" s="25">
        <f t="shared" si="0"/>
        <v>0.73321739130434771</v>
      </c>
    </row>
    <row r="12" spans="1:41" x14ac:dyDescent="0.25">
      <c r="A12" s="18"/>
      <c r="B12" s="24">
        <v>8</v>
      </c>
      <c r="C12" s="24">
        <v>40</v>
      </c>
      <c r="D12" s="24">
        <v>216.24</v>
      </c>
      <c r="E12" s="24">
        <v>246.95</v>
      </c>
      <c r="F12" s="24">
        <v>10.75</v>
      </c>
      <c r="G12" s="24">
        <v>7.25</v>
      </c>
      <c r="H12" s="24">
        <v>0.63</v>
      </c>
      <c r="I12" s="24">
        <v>0.28000000000000003</v>
      </c>
      <c r="J12" s="24">
        <v>0</v>
      </c>
      <c r="K12" s="24">
        <v>0</v>
      </c>
      <c r="L12" s="24">
        <v>18.63</v>
      </c>
      <c r="M12" s="24">
        <v>99.18</v>
      </c>
      <c r="N12" s="24">
        <v>6.55</v>
      </c>
      <c r="O12" s="24">
        <v>5.63</v>
      </c>
      <c r="P12" s="24">
        <v>130.9</v>
      </c>
      <c r="Q12" s="24">
        <v>21.75</v>
      </c>
      <c r="R12" s="24">
        <v>21.41</v>
      </c>
      <c r="S12" s="24">
        <v>4868.3500000000004</v>
      </c>
      <c r="T12" s="24">
        <v>69.569999999999993</v>
      </c>
      <c r="U12" s="24">
        <v>10701.61</v>
      </c>
      <c r="V12" s="24">
        <v>2.76</v>
      </c>
      <c r="W12" s="24">
        <v>0.25</v>
      </c>
      <c r="X12" s="24">
        <v>0.02</v>
      </c>
      <c r="Y12" s="24">
        <v>0.01</v>
      </c>
      <c r="Z12" s="24">
        <v>123.04</v>
      </c>
      <c r="AA12" s="24">
        <v>10620418.51</v>
      </c>
      <c r="AB12" s="24">
        <v>126788416.58</v>
      </c>
      <c r="AC12" s="24">
        <v>39302.74</v>
      </c>
      <c r="AD12" s="24"/>
      <c r="AE12" s="24">
        <v>22126.47</v>
      </c>
      <c r="AF12" s="24">
        <v>1.0900000000000001</v>
      </c>
      <c r="AG12" s="24">
        <v>2.0499999999999998</v>
      </c>
      <c r="AH12" s="24">
        <v>0.92</v>
      </c>
      <c r="AI12" s="24">
        <v>56283.56</v>
      </c>
      <c r="AJ12" s="24"/>
      <c r="AK12" s="24">
        <v>8058902.6600000001</v>
      </c>
      <c r="AL12" s="24">
        <v>8373833.3899999997</v>
      </c>
      <c r="AM12" s="24">
        <v>32326441.760000002</v>
      </c>
      <c r="AO12" s="25">
        <f t="shared" si="0"/>
        <v>0.77264653641207814</v>
      </c>
    </row>
    <row r="13" spans="1:41" x14ac:dyDescent="0.25">
      <c r="A13" s="18"/>
      <c r="B13" s="24">
        <v>9</v>
      </c>
      <c r="C13" s="24">
        <v>45</v>
      </c>
      <c r="D13" s="24">
        <v>218.63</v>
      </c>
      <c r="E13" s="24">
        <v>252.59</v>
      </c>
      <c r="F13" s="24">
        <v>11.18</v>
      </c>
      <c r="G13" s="24">
        <v>8.69</v>
      </c>
      <c r="H13" s="24">
        <v>0.71</v>
      </c>
      <c r="I13" s="24">
        <v>0.28999999999999998</v>
      </c>
      <c r="J13" s="24">
        <v>0</v>
      </c>
      <c r="K13" s="24">
        <v>0</v>
      </c>
      <c r="L13" s="24">
        <v>20.58</v>
      </c>
      <c r="M13" s="24">
        <v>98.28</v>
      </c>
      <c r="N13" s="24">
        <v>6.45</v>
      </c>
      <c r="O13" s="24">
        <v>5.47</v>
      </c>
      <c r="P13" s="24">
        <v>131.38999999999999</v>
      </c>
      <c r="Q13" s="24">
        <v>23.97</v>
      </c>
      <c r="R13" s="24">
        <v>23.67</v>
      </c>
      <c r="S13" s="24">
        <v>5339.5</v>
      </c>
      <c r="T13" s="24">
        <v>70.349999999999994</v>
      </c>
      <c r="U13" s="24">
        <v>11177.85</v>
      </c>
      <c r="V13" s="24">
        <v>2.99</v>
      </c>
      <c r="W13" s="24">
        <v>0.26</v>
      </c>
      <c r="X13" s="24">
        <v>0.02</v>
      </c>
      <c r="Y13" s="24">
        <v>0.01</v>
      </c>
      <c r="Z13" s="24">
        <v>125.61</v>
      </c>
      <c r="AA13" s="24">
        <v>10164338.970000001</v>
      </c>
      <c r="AB13" s="24">
        <v>130900809.63</v>
      </c>
      <c r="AC13" s="24">
        <v>46249.11</v>
      </c>
      <c r="AD13" s="24"/>
      <c r="AE13" s="24">
        <v>20187.11</v>
      </c>
      <c r="AF13" s="24">
        <v>1.1499999999999999</v>
      </c>
      <c r="AG13" s="24">
        <v>2.2200000000000002</v>
      </c>
      <c r="AH13" s="24">
        <v>0.98</v>
      </c>
      <c r="AI13" s="24">
        <v>62312.800000000003</v>
      </c>
      <c r="AJ13" s="24"/>
      <c r="AK13" s="24">
        <v>7830107.2699999996</v>
      </c>
      <c r="AL13" s="24">
        <v>8130303.29</v>
      </c>
      <c r="AM13" s="24">
        <v>35617470.43</v>
      </c>
      <c r="AO13" s="25">
        <f t="shared" si="0"/>
        <v>0.876416819012797</v>
      </c>
    </row>
    <row r="14" spans="1:41" x14ac:dyDescent="0.25">
      <c r="A14" s="18"/>
      <c r="B14" s="24">
        <v>10</v>
      </c>
      <c r="C14" s="24">
        <v>50</v>
      </c>
      <c r="D14" s="24">
        <v>220.12</v>
      </c>
      <c r="E14" s="24">
        <v>255.06</v>
      </c>
      <c r="F14" s="24">
        <v>11.87</v>
      </c>
      <c r="G14" s="24">
        <v>8.6999999999999993</v>
      </c>
      <c r="H14" s="24">
        <v>0.73</v>
      </c>
      <c r="I14" s="24">
        <v>0.28999999999999998</v>
      </c>
      <c r="J14" s="24">
        <v>0</v>
      </c>
      <c r="K14" s="24">
        <v>0</v>
      </c>
      <c r="L14" s="24">
        <v>21.3</v>
      </c>
      <c r="M14" s="24">
        <v>98.03</v>
      </c>
      <c r="N14" s="24">
        <v>6.3</v>
      </c>
      <c r="O14" s="24">
        <v>5.28</v>
      </c>
      <c r="P14" s="24">
        <v>131.97</v>
      </c>
      <c r="Q14" s="24">
        <v>24.76</v>
      </c>
      <c r="R14" s="24">
        <v>24.36</v>
      </c>
      <c r="S14" s="24">
        <v>5621.69</v>
      </c>
      <c r="T14" s="24">
        <v>70.790000000000006</v>
      </c>
      <c r="U14" s="24">
        <v>11198.65</v>
      </c>
      <c r="V14" s="24">
        <v>3.2</v>
      </c>
      <c r="W14" s="24">
        <v>0.26</v>
      </c>
      <c r="X14" s="24">
        <v>0.03</v>
      </c>
      <c r="Y14" s="24">
        <v>0.01</v>
      </c>
      <c r="Z14" s="24">
        <v>127.74</v>
      </c>
      <c r="AA14" s="24">
        <v>7334307.2400000002</v>
      </c>
      <c r="AB14" s="24">
        <v>134003571.41</v>
      </c>
      <c r="AC14" s="24">
        <v>48898.9</v>
      </c>
      <c r="AD14" s="24"/>
      <c r="AE14" s="24">
        <v>19786.919999999998</v>
      </c>
      <c r="AF14" s="24">
        <v>1.1399999999999999</v>
      </c>
      <c r="AG14" s="24">
        <v>2.2400000000000002</v>
      </c>
      <c r="AH14" s="24">
        <v>0.94</v>
      </c>
      <c r="AI14" s="24">
        <v>62447.38</v>
      </c>
      <c r="AJ14" s="24"/>
      <c r="AK14" s="24">
        <v>7565225.5899999999</v>
      </c>
      <c r="AL14" s="24">
        <v>7849981.7599999998</v>
      </c>
      <c r="AM14" s="24">
        <v>36788819.310000002</v>
      </c>
      <c r="AO14" s="25">
        <f t="shared" si="0"/>
        <v>0.93787878787878787</v>
      </c>
    </row>
    <row r="15" spans="1:41" x14ac:dyDescent="0.25">
      <c r="A15" s="18"/>
      <c r="B15" s="24">
        <v>11</v>
      </c>
      <c r="C15" s="24">
        <v>55</v>
      </c>
      <c r="D15" s="24">
        <v>221.2</v>
      </c>
      <c r="E15" s="24">
        <v>256.04000000000002</v>
      </c>
      <c r="F15" s="24">
        <v>12.3</v>
      </c>
      <c r="G15" s="24">
        <v>7.78</v>
      </c>
      <c r="H15" s="24">
        <v>0.69</v>
      </c>
      <c r="I15" s="24">
        <v>0.18</v>
      </c>
      <c r="J15" s="24">
        <v>0</v>
      </c>
      <c r="K15" s="24">
        <v>0</v>
      </c>
      <c r="L15" s="24">
        <v>20.76</v>
      </c>
      <c r="M15" s="24">
        <v>98.88</v>
      </c>
      <c r="N15" s="24">
        <v>6.19</v>
      </c>
      <c r="O15" s="24">
        <v>5.14</v>
      </c>
      <c r="P15" s="24">
        <v>132.58000000000001</v>
      </c>
      <c r="Q15" s="24">
        <v>24.1</v>
      </c>
      <c r="R15" s="24">
        <v>23.73</v>
      </c>
      <c r="S15" s="24">
        <v>5703.53</v>
      </c>
      <c r="T15" s="24">
        <v>71.180000000000007</v>
      </c>
      <c r="U15" s="24">
        <v>11249.4</v>
      </c>
      <c r="V15" s="24">
        <v>3.41</v>
      </c>
      <c r="W15" s="24">
        <v>0.16</v>
      </c>
      <c r="X15" s="24">
        <v>0.02</v>
      </c>
      <c r="Y15" s="24">
        <v>0.01</v>
      </c>
      <c r="Z15" s="24">
        <v>128.80000000000001</v>
      </c>
      <c r="AA15" s="24">
        <v>5798435.5999999996</v>
      </c>
      <c r="AB15" s="24">
        <v>137011038.84999999</v>
      </c>
      <c r="AC15" s="24">
        <v>38526.410000000003</v>
      </c>
      <c r="AD15" s="24"/>
      <c r="AE15" s="24">
        <v>23324.71</v>
      </c>
      <c r="AF15" s="24">
        <v>0.99</v>
      </c>
      <c r="AG15" s="24">
        <v>2.0099999999999998</v>
      </c>
      <c r="AH15" s="24">
        <v>0.83</v>
      </c>
      <c r="AI15" s="24">
        <v>56787.31</v>
      </c>
      <c r="AJ15" s="24"/>
      <c r="AK15" s="24">
        <v>7369263.2000000002</v>
      </c>
      <c r="AL15" s="24">
        <v>7639142.96</v>
      </c>
      <c r="AM15" s="24">
        <v>35811916.18</v>
      </c>
      <c r="AO15" s="25">
        <f t="shared" si="0"/>
        <v>0.9377431906614786</v>
      </c>
    </row>
    <row r="16" spans="1:41" x14ac:dyDescent="0.25">
      <c r="A16" s="18"/>
      <c r="B16" s="24">
        <v>12</v>
      </c>
      <c r="C16" s="24">
        <v>60</v>
      </c>
      <c r="D16" s="24">
        <v>222.27</v>
      </c>
      <c r="E16" s="24">
        <v>257.2</v>
      </c>
      <c r="F16" s="24">
        <v>12.16</v>
      </c>
      <c r="G16" s="24">
        <v>7.56</v>
      </c>
      <c r="H16" s="24">
        <v>0.67</v>
      </c>
      <c r="I16" s="24">
        <v>0.28000000000000003</v>
      </c>
      <c r="J16" s="24">
        <v>0</v>
      </c>
      <c r="K16" s="24">
        <v>0</v>
      </c>
      <c r="L16" s="24">
        <v>20.399999999999999</v>
      </c>
      <c r="M16" s="24">
        <v>98.54</v>
      </c>
      <c r="N16" s="24">
        <v>6.12</v>
      </c>
      <c r="O16" s="24">
        <v>5.04</v>
      </c>
      <c r="P16" s="24">
        <v>132.9</v>
      </c>
      <c r="Q16" s="24">
        <v>23.64</v>
      </c>
      <c r="R16" s="24">
        <v>23.29</v>
      </c>
      <c r="S16" s="24">
        <v>5672.03</v>
      </c>
      <c r="T16" s="24">
        <v>71.94</v>
      </c>
      <c r="U16" s="24">
        <v>10990.77</v>
      </c>
      <c r="V16" s="24">
        <v>3.61</v>
      </c>
      <c r="W16" s="24">
        <v>0.24</v>
      </c>
      <c r="X16" s="24">
        <v>0.02</v>
      </c>
      <c r="Y16" s="24">
        <v>0.01</v>
      </c>
      <c r="Z16" s="24">
        <v>128.78</v>
      </c>
      <c r="AA16" s="24">
        <v>3406499.16</v>
      </c>
      <c r="AB16" s="24">
        <v>140891271.53999999</v>
      </c>
      <c r="AC16" s="24">
        <v>40700.660000000003</v>
      </c>
      <c r="AD16" s="24"/>
      <c r="AE16" s="24">
        <v>15797.45</v>
      </c>
      <c r="AF16" s="24">
        <v>1.07</v>
      </c>
      <c r="AG16" s="24">
        <v>1.99</v>
      </c>
      <c r="AH16" s="24">
        <v>0.96</v>
      </c>
      <c r="AI16" s="24">
        <v>51696.89</v>
      </c>
      <c r="AJ16" s="24"/>
      <c r="AK16" s="24">
        <v>7238189.1399999997</v>
      </c>
      <c r="AL16" s="24">
        <v>7493714.1299999999</v>
      </c>
      <c r="AM16" s="24">
        <v>35129711.350000001</v>
      </c>
      <c r="AO16" s="25">
        <f t="shared" si="0"/>
        <v>0.93809523809523809</v>
      </c>
    </row>
    <row r="17" spans="1:41" x14ac:dyDescent="0.25">
      <c r="A17" s="18"/>
      <c r="B17" s="24">
        <v>13</v>
      </c>
      <c r="C17" s="24">
        <v>65</v>
      </c>
      <c r="D17" s="24">
        <v>223.26</v>
      </c>
      <c r="E17" s="24">
        <v>258.5</v>
      </c>
      <c r="F17" s="24">
        <v>13.21</v>
      </c>
      <c r="G17" s="24">
        <v>6.43</v>
      </c>
      <c r="H17" s="24">
        <v>0.64</v>
      </c>
      <c r="I17" s="24">
        <v>0.3</v>
      </c>
      <c r="J17" s="24">
        <v>0</v>
      </c>
      <c r="K17" s="24">
        <v>0</v>
      </c>
      <c r="L17" s="24">
        <v>20.27</v>
      </c>
      <c r="M17" s="24">
        <v>101.2</v>
      </c>
      <c r="N17" s="24">
        <v>6.07</v>
      </c>
      <c r="O17" s="24">
        <v>4.9800000000000004</v>
      </c>
      <c r="P17" s="24">
        <v>133.18</v>
      </c>
      <c r="Q17" s="24">
        <v>23.53</v>
      </c>
      <c r="R17" s="24">
        <v>23.1</v>
      </c>
      <c r="S17" s="24">
        <v>5733.4</v>
      </c>
      <c r="T17" s="24">
        <v>73.08</v>
      </c>
      <c r="U17" s="24">
        <v>10982.01</v>
      </c>
      <c r="V17" s="24">
        <v>3.78</v>
      </c>
      <c r="W17" s="24">
        <v>0.26</v>
      </c>
      <c r="X17" s="24">
        <v>0.03</v>
      </c>
      <c r="Y17" s="24">
        <v>0.01</v>
      </c>
      <c r="Z17" s="24">
        <v>129.93</v>
      </c>
      <c r="AA17" s="24">
        <v>1746391.45</v>
      </c>
      <c r="AB17" s="24">
        <v>143060341.38</v>
      </c>
      <c r="AC17" s="24">
        <v>42253.99</v>
      </c>
      <c r="AD17" s="24"/>
      <c r="AE17" s="24">
        <v>13196.22</v>
      </c>
      <c r="AF17" s="24">
        <v>1.05</v>
      </c>
      <c r="AG17" s="24">
        <v>1.98</v>
      </c>
      <c r="AH17" s="24">
        <v>0.87</v>
      </c>
      <c r="AI17" s="24">
        <v>50960.93</v>
      </c>
      <c r="AJ17" s="24"/>
      <c r="AK17" s="24">
        <v>7163537.0199999996</v>
      </c>
      <c r="AL17" s="24">
        <v>7405324.9100000001</v>
      </c>
      <c r="AM17" s="24">
        <v>34972707.229999997</v>
      </c>
      <c r="AO17" s="25">
        <f t="shared" si="0"/>
        <v>0.94497991967871486</v>
      </c>
    </row>
    <row r="18" spans="1:41" x14ac:dyDescent="0.25">
      <c r="A18" s="18"/>
      <c r="B18" s="24">
        <v>14</v>
      </c>
      <c r="C18" s="24">
        <v>70</v>
      </c>
      <c r="D18" s="24">
        <v>224.22</v>
      </c>
      <c r="E18" s="24">
        <v>259.92</v>
      </c>
      <c r="F18" s="24">
        <v>12.52</v>
      </c>
      <c r="G18" s="24">
        <v>7.25</v>
      </c>
      <c r="H18" s="24">
        <v>0.67</v>
      </c>
      <c r="I18" s="24">
        <v>0.3</v>
      </c>
      <c r="J18" s="24">
        <v>0</v>
      </c>
      <c r="K18" s="24">
        <v>0</v>
      </c>
      <c r="L18" s="24">
        <v>20.43</v>
      </c>
      <c r="M18" s="24">
        <v>102.39</v>
      </c>
      <c r="N18" s="24">
        <v>6.09</v>
      </c>
      <c r="O18" s="24">
        <v>4.9800000000000004</v>
      </c>
      <c r="P18" s="24">
        <v>133.44999999999999</v>
      </c>
      <c r="Q18" s="24">
        <v>23.76</v>
      </c>
      <c r="R18" s="24">
        <v>23.4</v>
      </c>
      <c r="S18" s="24">
        <v>5617.45</v>
      </c>
      <c r="T18" s="24">
        <v>74.180000000000007</v>
      </c>
      <c r="U18" s="24">
        <v>11442.52</v>
      </c>
      <c r="V18" s="24">
        <v>3.94</v>
      </c>
      <c r="W18" s="24">
        <v>0.27</v>
      </c>
      <c r="X18" s="24">
        <v>0.03</v>
      </c>
      <c r="Y18" s="24">
        <v>0.01</v>
      </c>
      <c r="Z18" s="24">
        <v>129.22999999999999</v>
      </c>
      <c r="AA18" s="24">
        <v>1872354.29</v>
      </c>
      <c r="AB18" s="24">
        <v>145568978.86000001</v>
      </c>
      <c r="AC18" s="24">
        <v>34305.49</v>
      </c>
      <c r="AD18" s="24"/>
      <c r="AE18" s="24">
        <v>18331.28</v>
      </c>
      <c r="AF18" s="24">
        <v>1.1000000000000001</v>
      </c>
      <c r="AG18" s="24">
        <v>2.04</v>
      </c>
      <c r="AH18" s="24">
        <v>1</v>
      </c>
      <c r="AI18" s="24">
        <v>49516.99</v>
      </c>
      <c r="AJ18" s="24"/>
      <c r="AK18" s="24">
        <v>7175177.9699999997</v>
      </c>
      <c r="AL18" s="24">
        <v>7404299.3300000001</v>
      </c>
      <c r="AM18" s="24">
        <v>35309124.549999997</v>
      </c>
      <c r="AO18" s="25">
        <f t="shared" si="0"/>
        <v>0.95421686746987944</v>
      </c>
    </row>
    <row r="19" spans="1:41" x14ac:dyDescent="0.25">
      <c r="A19" s="18"/>
      <c r="B19" s="24">
        <v>15</v>
      </c>
      <c r="C19" s="24">
        <v>75</v>
      </c>
      <c r="D19" s="24">
        <v>224.99</v>
      </c>
      <c r="E19" s="24">
        <v>261.11</v>
      </c>
      <c r="F19" s="24">
        <v>12.08</v>
      </c>
      <c r="G19" s="24">
        <v>7.28</v>
      </c>
      <c r="H19" s="24">
        <v>0.66</v>
      </c>
      <c r="I19" s="24">
        <v>0.43</v>
      </c>
      <c r="J19" s="24">
        <v>0</v>
      </c>
      <c r="K19" s="24">
        <v>0</v>
      </c>
      <c r="L19" s="24">
        <v>20.03</v>
      </c>
      <c r="M19" s="24">
        <v>102.19</v>
      </c>
      <c r="N19" s="24">
        <v>6.1</v>
      </c>
      <c r="O19" s="24">
        <v>4.9800000000000004</v>
      </c>
      <c r="P19" s="24">
        <v>133.69</v>
      </c>
      <c r="Q19" s="24">
        <v>23.32</v>
      </c>
      <c r="R19" s="24">
        <v>22.97</v>
      </c>
      <c r="S19" s="24">
        <v>5515.32</v>
      </c>
      <c r="T19" s="24">
        <v>75.38</v>
      </c>
      <c r="U19" s="24">
        <v>10909.31</v>
      </c>
      <c r="V19" s="24">
        <v>4.0599999999999996</v>
      </c>
      <c r="W19" s="24">
        <v>0.39</v>
      </c>
      <c r="X19" s="24">
        <v>0.04</v>
      </c>
      <c r="Y19" s="24">
        <v>0.01</v>
      </c>
      <c r="Z19" s="24">
        <v>130.35</v>
      </c>
      <c r="AA19" s="24">
        <v>1739420.05</v>
      </c>
      <c r="AB19" s="24">
        <v>146709840.56</v>
      </c>
      <c r="AC19" s="24">
        <v>31220.54</v>
      </c>
      <c r="AD19" s="24"/>
      <c r="AE19" s="24">
        <v>18371.96</v>
      </c>
      <c r="AF19" s="24">
        <v>1.18</v>
      </c>
      <c r="AG19" s="24">
        <v>2.0499999999999998</v>
      </c>
      <c r="AH19" s="24">
        <v>1.07</v>
      </c>
      <c r="AI19" s="24">
        <v>44878.75</v>
      </c>
      <c r="AJ19" s="24"/>
      <c r="AK19" s="24">
        <v>7191168.1100000003</v>
      </c>
      <c r="AL19" s="24">
        <v>7407534.9400000004</v>
      </c>
      <c r="AM19" s="24">
        <v>34655101.060000002</v>
      </c>
      <c r="AO19" s="25">
        <f t="shared" si="0"/>
        <v>0.93654618473895579</v>
      </c>
    </row>
    <row r="20" spans="1:41" x14ac:dyDescent="0.25">
      <c r="A20" s="18"/>
      <c r="B20" s="24">
        <v>16</v>
      </c>
      <c r="C20" s="24">
        <v>80</v>
      </c>
      <c r="D20" s="24">
        <v>225.66</v>
      </c>
      <c r="E20" s="24">
        <v>262.82</v>
      </c>
      <c r="F20" s="24">
        <v>12.26</v>
      </c>
      <c r="G20" s="24">
        <v>7.43</v>
      </c>
      <c r="H20" s="24">
        <v>0.67</v>
      </c>
      <c r="I20" s="24">
        <v>0.42</v>
      </c>
      <c r="J20" s="24">
        <v>0</v>
      </c>
      <c r="K20" s="24">
        <v>0</v>
      </c>
      <c r="L20" s="24">
        <v>20.36</v>
      </c>
      <c r="M20" s="24">
        <v>104.19</v>
      </c>
      <c r="N20" s="24">
        <v>6.12</v>
      </c>
      <c r="O20" s="24">
        <v>5</v>
      </c>
      <c r="P20" s="24">
        <v>133.80000000000001</v>
      </c>
      <c r="Q20" s="24">
        <v>23.76</v>
      </c>
      <c r="R20" s="24">
        <v>23.42</v>
      </c>
      <c r="S20" s="24">
        <v>5472.33</v>
      </c>
      <c r="T20" s="24">
        <v>76.900000000000006</v>
      </c>
      <c r="U20" s="24">
        <v>11280.8</v>
      </c>
      <c r="V20" s="24">
        <v>4.16</v>
      </c>
      <c r="W20" s="24">
        <v>0.38</v>
      </c>
      <c r="X20" s="24">
        <v>0.04</v>
      </c>
      <c r="Y20" s="24">
        <v>0.01</v>
      </c>
      <c r="Z20" s="24">
        <v>132.94999999999999</v>
      </c>
      <c r="AA20" s="24">
        <v>1843384.19</v>
      </c>
      <c r="AB20" s="24">
        <v>146634078.21000001</v>
      </c>
      <c r="AC20" s="24">
        <v>35633.9</v>
      </c>
      <c r="AD20" s="24"/>
      <c r="AE20" s="24">
        <v>15717.59</v>
      </c>
      <c r="AF20" s="24">
        <v>1.26</v>
      </c>
      <c r="AG20" s="24">
        <v>2.12</v>
      </c>
      <c r="AH20" s="24">
        <v>1.1100000000000001</v>
      </c>
      <c r="AI20" s="24">
        <v>46962.13</v>
      </c>
      <c r="AJ20" s="24"/>
      <c r="AK20" s="24">
        <v>7225782.1200000001</v>
      </c>
      <c r="AL20" s="24">
        <v>7429859</v>
      </c>
      <c r="AM20" s="24">
        <v>35314303.149999999</v>
      </c>
      <c r="AO20" s="25">
        <f t="shared" si="0"/>
        <v>0.95040000000000013</v>
      </c>
    </row>
    <row r="21" spans="1:41" x14ac:dyDescent="0.25">
      <c r="A21" s="18"/>
      <c r="B21" s="24">
        <v>17</v>
      </c>
      <c r="C21" s="24">
        <v>85</v>
      </c>
      <c r="D21" s="24">
        <v>226.31</v>
      </c>
      <c r="E21" s="24">
        <v>264.17</v>
      </c>
      <c r="F21" s="24">
        <v>12.06</v>
      </c>
      <c r="G21" s="24">
        <v>7.6</v>
      </c>
      <c r="H21" s="24">
        <v>0.67</v>
      </c>
      <c r="I21" s="24">
        <v>0.28000000000000003</v>
      </c>
      <c r="J21" s="24">
        <v>0</v>
      </c>
      <c r="K21" s="24">
        <v>0</v>
      </c>
      <c r="L21" s="24">
        <v>20.34</v>
      </c>
      <c r="M21" s="24">
        <v>108.66</v>
      </c>
      <c r="N21" s="24">
        <v>6.14</v>
      </c>
      <c r="O21" s="24">
        <v>5.0199999999999996</v>
      </c>
      <c r="P21" s="24">
        <v>133.99</v>
      </c>
      <c r="Q21" s="24">
        <v>23.7</v>
      </c>
      <c r="R21" s="24">
        <v>23.4</v>
      </c>
      <c r="S21" s="24">
        <v>5388.61</v>
      </c>
      <c r="T21" s="24">
        <v>78.19</v>
      </c>
      <c r="U21" s="24">
        <v>10891.68</v>
      </c>
      <c r="V21" s="24">
        <v>4.24</v>
      </c>
      <c r="W21" s="24">
        <v>0.25</v>
      </c>
      <c r="X21" s="24">
        <v>0.02</v>
      </c>
      <c r="Y21" s="24">
        <v>0.01</v>
      </c>
      <c r="Z21" s="24">
        <v>135.47999999999999</v>
      </c>
      <c r="AA21" s="24">
        <v>1120892.52</v>
      </c>
      <c r="AB21" s="24">
        <v>146135013.00999999</v>
      </c>
      <c r="AC21" s="24">
        <v>32212.27</v>
      </c>
      <c r="AD21" s="24"/>
      <c r="AE21" s="24">
        <v>19476.88</v>
      </c>
      <c r="AF21" s="24">
        <v>1.08</v>
      </c>
      <c r="AG21" s="24">
        <v>2.08</v>
      </c>
      <c r="AH21" s="24">
        <v>0.92</v>
      </c>
      <c r="AI21" s="24">
        <v>47182.33</v>
      </c>
      <c r="AJ21" s="24"/>
      <c r="AK21" s="24">
        <v>7260858.5099999998</v>
      </c>
      <c r="AL21" s="24">
        <v>7453727.46</v>
      </c>
      <c r="AM21" s="24">
        <v>35223168.759999998</v>
      </c>
      <c r="AO21" s="25">
        <f t="shared" si="0"/>
        <v>0.94422310756972117</v>
      </c>
    </row>
    <row r="22" spans="1:41" x14ac:dyDescent="0.25">
      <c r="A22" s="18"/>
      <c r="B22" s="24">
        <v>18</v>
      </c>
      <c r="C22" s="24">
        <v>90</v>
      </c>
      <c r="D22" s="24">
        <v>226.98</v>
      </c>
      <c r="E22" s="24">
        <v>265.60000000000002</v>
      </c>
      <c r="F22" s="24">
        <v>12.49</v>
      </c>
      <c r="G22" s="24">
        <v>7.37</v>
      </c>
      <c r="H22" s="24">
        <v>0.67</v>
      </c>
      <c r="I22" s="24">
        <v>0.36</v>
      </c>
      <c r="J22" s="24">
        <v>0</v>
      </c>
      <c r="K22" s="24">
        <v>0</v>
      </c>
      <c r="L22" s="24">
        <v>20.53</v>
      </c>
      <c r="M22" s="24">
        <v>113.31</v>
      </c>
      <c r="N22" s="24">
        <v>6.14</v>
      </c>
      <c r="O22" s="24">
        <v>5.0199999999999996</v>
      </c>
      <c r="P22" s="24">
        <v>134.19999999999999</v>
      </c>
      <c r="Q22" s="24">
        <v>23.95</v>
      </c>
      <c r="R22" s="24">
        <v>23.62</v>
      </c>
      <c r="S22" s="24">
        <v>5471.32</v>
      </c>
      <c r="T22" s="24">
        <v>79.3</v>
      </c>
      <c r="U22" s="24">
        <v>11069.46</v>
      </c>
      <c r="V22" s="24">
        <v>4.3099999999999996</v>
      </c>
      <c r="W22" s="24">
        <v>0.32</v>
      </c>
      <c r="X22" s="24">
        <v>0.03</v>
      </c>
      <c r="Y22" s="24">
        <v>0.01</v>
      </c>
      <c r="Z22" s="24">
        <v>136.69999999999999</v>
      </c>
      <c r="AA22" s="24">
        <v>674205.25</v>
      </c>
      <c r="AB22" s="24">
        <v>147912165.27000001</v>
      </c>
      <c r="AC22" s="24">
        <v>38197.85</v>
      </c>
      <c r="AD22" s="24"/>
      <c r="AE22" s="24">
        <v>14889.63</v>
      </c>
      <c r="AF22" s="24">
        <v>1.1200000000000001</v>
      </c>
      <c r="AG22" s="24">
        <v>2.12</v>
      </c>
      <c r="AH22" s="24">
        <v>0.92</v>
      </c>
      <c r="AI22" s="24">
        <v>50322.62</v>
      </c>
      <c r="AJ22" s="24"/>
      <c r="AK22" s="24">
        <v>7279598.5300000003</v>
      </c>
      <c r="AL22" s="24">
        <v>7460531.4100000001</v>
      </c>
      <c r="AM22" s="24">
        <v>35590125.619999997</v>
      </c>
      <c r="AO22" s="25">
        <f t="shared" si="0"/>
        <v>0.95418326693227107</v>
      </c>
    </row>
    <row r="23" spans="1:41" x14ac:dyDescent="0.25">
      <c r="A23" s="18"/>
      <c r="B23" s="24">
        <v>19</v>
      </c>
      <c r="C23" s="24">
        <v>95</v>
      </c>
      <c r="D23" s="24">
        <v>227.46</v>
      </c>
      <c r="E23" s="24">
        <v>266.74</v>
      </c>
      <c r="F23" s="24">
        <v>12.47</v>
      </c>
      <c r="G23" s="24">
        <v>7.5</v>
      </c>
      <c r="H23" s="24">
        <v>0.68</v>
      </c>
      <c r="I23" s="24">
        <v>0.47</v>
      </c>
      <c r="J23" s="24">
        <v>0</v>
      </c>
      <c r="K23" s="24">
        <v>0</v>
      </c>
      <c r="L23" s="24">
        <v>20.65</v>
      </c>
      <c r="M23" s="24">
        <v>112.71</v>
      </c>
      <c r="N23" s="24">
        <v>6.13</v>
      </c>
      <c r="O23" s="24">
        <v>5.01</v>
      </c>
      <c r="P23" s="24">
        <v>134.36000000000001</v>
      </c>
      <c r="Q23" s="24">
        <v>24.08</v>
      </c>
      <c r="R23" s="24">
        <v>23.76</v>
      </c>
      <c r="S23" s="24">
        <v>5589.37</v>
      </c>
      <c r="T23" s="24">
        <v>80.06</v>
      </c>
      <c r="U23" s="24">
        <v>11375.04</v>
      </c>
      <c r="V23" s="24">
        <v>4.3600000000000003</v>
      </c>
      <c r="W23" s="24">
        <v>0.42</v>
      </c>
      <c r="X23" s="24">
        <v>0.04</v>
      </c>
      <c r="Y23" s="24">
        <v>0.01</v>
      </c>
      <c r="Z23" s="24">
        <v>137.41999999999999</v>
      </c>
      <c r="AA23" s="24">
        <v>667945.79</v>
      </c>
      <c r="AB23" s="24">
        <v>149482131.91999999</v>
      </c>
      <c r="AC23" s="24">
        <v>31408.19</v>
      </c>
      <c r="AD23" s="24"/>
      <c r="AE23" s="24">
        <v>20179</v>
      </c>
      <c r="AF23" s="24">
        <v>1.47</v>
      </c>
      <c r="AG23" s="24">
        <v>2.37</v>
      </c>
      <c r="AH23" s="24">
        <v>1.42</v>
      </c>
      <c r="AI23" s="24">
        <v>47794.69</v>
      </c>
      <c r="AJ23" s="24"/>
      <c r="AK23" s="24">
        <v>7276520.4699999997</v>
      </c>
      <c r="AL23" s="24">
        <v>7446875.7300000004</v>
      </c>
      <c r="AM23" s="24">
        <v>35784766.079999998</v>
      </c>
      <c r="AO23" s="25">
        <f t="shared" si="0"/>
        <v>0.96127744510978042</v>
      </c>
    </row>
    <row r="24" spans="1:41" x14ac:dyDescent="0.25">
      <c r="A24" s="18"/>
      <c r="B24" s="24">
        <v>20</v>
      </c>
      <c r="C24" s="24">
        <v>100</v>
      </c>
      <c r="D24" s="24">
        <v>227.62</v>
      </c>
      <c r="E24" s="24">
        <v>267.56</v>
      </c>
      <c r="F24" s="24">
        <v>11.88</v>
      </c>
      <c r="G24" s="24">
        <v>7.88</v>
      </c>
      <c r="H24" s="24">
        <v>0.68</v>
      </c>
      <c r="I24" s="24">
        <v>0.45</v>
      </c>
      <c r="J24" s="24">
        <v>0</v>
      </c>
      <c r="K24" s="24">
        <v>0</v>
      </c>
      <c r="L24" s="24">
        <v>20.440000000000001</v>
      </c>
      <c r="M24" s="24">
        <v>110.58</v>
      </c>
      <c r="N24" s="24">
        <v>6.08</v>
      </c>
      <c r="O24" s="24">
        <v>4.97</v>
      </c>
      <c r="P24" s="24">
        <v>134.51</v>
      </c>
      <c r="Q24" s="24">
        <v>23.83</v>
      </c>
      <c r="R24" s="24">
        <v>23.47</v>
      </c>
      <c r="S24" s="24">
        <v>5396.88</v>
      </c>
      <c r="T24" s="24">
        <v>81.02</v>
      </c>
      <c r="U24" s="24">
        <v>10879.39</v>
      </c>
      <c r="V24" s="24">
        <v>4.4000000000000004</v>
      </c>
      <c r="W24" s="24">
        <v>0.4</v>
      </c>
      <c r="X24" s="24">
        <v>0.04</v>
      </c>
      <c r="Y24" s="24">
        <v>0.01</v>
      </c>
      <c r="Z24" s="24">
        <v>141.47999999999999</v>
      </c>
      <c r="AA24" s="24">
        <v>687785.16</v>
      </c>
      <c r="AB24" s="24">
        <v>145878429.62</v>
      </c>
      <c r="AC24" s="24">
        <v>42104.59</v>
      </c>
      <c r="AD24" s="24"/>
      <c r="AE24" s="24">
        <v>12281.17</v>
      </c>
      <c r="AF24" s="24">
        <v>1.41</v>
      </c>
      <c r="AG24" s="24">
        <v>2.29</v>
      </c>
      <c r="AH24" s="24">
        <v>1.3</v>
      </c>
      <c r="AI24" s="24">
        <v>49067.6</v>
      </c>
      <c r="AJ24" s="24"/>
      <c r="AK24" s="24">
        <v>7230413.3799999999</v>
      </c>
      <c r="AL24" s="24">
        <v>7390852.3899999997</v>
      </c>
      <c r="AM24" s="24">
        <v>35417294.5</v>
      </c>
      <c r="AO24" s="25">
        <f t="shared" si="0"/>
        <v>0.958953722334004</v>
      </c>
    </row>
    <row r="25" spans="1:41" x14ac:dyDescent="0.25">
      <c r="A25" s="18"/>
      <c r="B25" s="24">
        <v>21</v>
      </c>
      <c r="C25" s="24">
        <v>105</v>
      </c>
      <c r="D25" s="24">
        <v>227.88</v>
      </c>
      <c r="E25" s="24">
        <v>268.38</v>
      </c>
      <c r="F25" s="24">
        <v>11.69</v>
      </c>
      <c r="G25" s="24">
        <v>8.39</v>
      </c>
      <c r="H25" s="24">
        <v>0.71</v>
      </c>
      <c r="I25" s="24">
        <v>0.23</v>
      </c>
      <c r="J25" s="24">
        <v>0</v>
      </c>
      <c r="K25" s="24">
        <v>0</v>
      </c>
      <c r="L25" s="24">
        <v>20.79</v>
      </c>
      <c r="M25" s="24">
        <v>134.18</v>
      </c>
      <c r="N25" s="24">
        <v>6.03</v>
      </c>
      <c r="O25" s="24">
        <v>4.92</v>
      </c>
      <c r="P25" s="24">
        <v>134.76</v>
      </c>
      <c r="Q25" s="24">
        <v>23.55</v>
      </c>
      <c r="R25" s="24">
        <v>23.26</v>
      </c>
      <c r="S25" s="24">
        <v>6445.72</v>
      </c>
      <c r="T25" s="24">
        <v>81.91</v>
      </c>
      <c r="U25" s="24">
        <v>11116.36</v>
      </c>
      <c r="V25" s="24">
        <v>4.43</v>
      </c>
      <c r="W25" s="24">
        <v>0.22</v>
      </c>
      <c r="X25" s="24">
        <v>0.02</v>
      </c>
      <c r="Y25" s="24">
        <v>0</v>
      </c>
      <c r="Z25" s="24">
        <v>146.06</v>
      </c>
      <c r="AA25" s="24">
        <v>348675.36</v>
      </c>
      <c r="AB25" s="24">
        <v>142954358.94999999</v>
      </c>
      <c r="AC25" s="24">
        <v>30400.18</v>
      </c>
      <c r="AD25" s="24"/>
      <c r="AE25" s="24">
        <v>18788.59</v>
      </c>
      <c r="AF25" s="24">
        <v>1.1100000000000001</v>
      </c>
      <c r="AG25" s="24">
        <v>1.87</v>
      </c>
      <c r="AH25" s="24">
        <v>1.42</v>
      </c>
      <c r="AI25" s="24">
        <v>45144.86</v>
      </c>
      <c r="AJ25" s="24"/>
      <c r="AK25" s="24">
        <v>7166705.3099999996</v>
      </c>
      <c r="AL25" s="24">
        <v>7317195.0999999996</v>
      </c>
      <c r="AM25" s="24">
        <v>35002167.310000002</v>
      </c>
      <c r="AO25" s="25">
        <f t="shared" si="0"/>
        <v>0.95731707317073178</v>
      </c>
    </row>
    <row r="26" spans="1:41" x14ac:dyDescent="0.25">
      <c r="A26" s="18"/>
      <c r="B26" s="24">
        <v>22</v>
      </c>
      <c r="C26" s="24">
        <v>110</v>
      </c>
      <c r="D26" s="24">
        <v>228.2</v>
      </c>
      <c r="E26" s="24">
        <v>269.87</v>
      </c>
      <c r="F26" s="24">
        <v>11.53</v>
      </c>
      <c r="G26" s="24">
        <v>8.69</v>
      </c>
      <c r="H26" s="24">
        <v>0.72</v>
      </c>
      <c r="I26" s="24">
        <v>0.11</v>
      </c>
      <c r="J26" s="24">
        <v>0</v>
      </c>
      <c r="K26" s="24">
        <v>0</v>
      </c>
      <c r="L26" s="24">
        <v>20.94</v>
      </c>
      <c r="M26" s="24">
        <v>136.21</v>
      </c>
      <c r="N26" s="24">
        <v>6.08</v>
      </c>
      <c r="O26" s="24">
        <v>5</v>
      </c>
      <c r="P26" s="24">
        <v>134.79</v>
      </c>
      <c r="Q26" s="24">
        <v>24.17</v>
      </c>
      <c r="R26" s="24">
        <v>23.81</v>
      </c>
      <c r="S26" s="24">
        <v>5887.03</v>
      </c>
      <c r="T26" s="24">
        <v>82.35</v>
      </c>
      <c r="U26" s="24">
        <v>11023.86</v>
      </c>
      <c r="V26" s="24">
        <v>4.43</v>
      </c>
      <c r="W26" s="24">
        <v>0.1</v>
      </c>
      <c r="X26" s="24">
        <v>0.01</v>
      </c>
      <c r="Y26" s="24">
        <v>0</v>
      </c>
      <c r="Z26" s="24">
        <v>153.94999999999999</v>
      </c>
      <c r="AA26" s="24">
        <v>207945.59</v>
      </c>
      <c r="AB26" s="24">
        <v>139976004.91</v>
      </c>
      <c r="AC26" s="24">
        <v>38798.97</v>
      </c>
      <c r="AD26" s="24"/>
      <c r="AE26" s="24">
        <v>22826.9</v>
      </c>
      <c r="AF26" s="24">
        <v>0.87</v>
      </c>
      <c r="AG26" s="24">
        <v>1.98</v>
      </c>
      <c r="AH26" s="24">
        <v>0.95</v>
      </c>
      <c r="AI26" s="24">
        <v>57603.06</v>
      </c>
      <c r="AJ26" s="24"/>
      <c r="AK26" s="24">
        <v>7291975.7199999997</v>
      </c>
      <c r="AL26" s="24">
        <v>7433409.8700000001</v>
      </c>
      <c r="AM26" s="24">
        <v>35913963.840000004</v>
      </c>
      <c r="AO26" s="25">
        <f t="shared" si="0"/>
        <v>0.9668000000000001</v>
      </c>
    </row>
    <row r="27" spans="1:41" x14ac:dyDescent="0.25">
      <c r="A27" s="18"/>
      <c r="B27" s="24">
        <v>23</v>
      </c>
      <c r="C27" s="24">
        <v>115</v>
      </c>
      <c r="D27" s="24">
        <v>228.52</v>
      </c>
      <c r="E27" s="24">
        <v>270.88</v>
      </c>
      <c r="F27" s="24">
        <v>12.9</v>
      </c>
      <c r="G27" s="24">
        <v>7.18</v>
      </c>
      <c r="H27" s="24">
        <v>0.67</v>
      </c>
      <c r="I27" s="24">
        <v>0.27</v>
      </c>
      <c r="J27" s="24">
        <v>0</v>
      </c>
      <c r="K27" s="24">
        <v>0</v>
      </c>
      <c r="L27" s="24">
        <v>20.75</v>
      </c>
      <c r="M27" s="24">
        <v>125.05</v>
      </c>
      <c r="N27" s="24">
        <v>6.09</v>
      </c>
      <c r="O27" s="24">
        <v>5.03</v>
      </c>
      <c r="P27" s="24">
        <v>134.94</v>
      </c>
      <c r="Q27" s="24">
        <v>24.13</v>
      </c>
      <c r="R27" s="24">
        <v>23.75</v>
      </c>
      <c r="S27" s="24">
        <v>5813.68</v>
      </c>
      <c r="T27" s="24">
        <v>81.489999999999995</v>
      </c>
      <c r="U27" s="24">
        <v>10910.06</v>
      </c>
      <c r="V27" s="24">
        <v>4.43</v>
      </c>
      <c r="W27" s="24">
        <v>0.25</v>
      </c>
      <c r="X27" s="24">
        <v>0.02</v>
      </c>
      <c r="Y27" s="24">
        <v>0</v>
      </c>
      <c r="Z27" s="24">
        <v>156.58000000000001</v>
      </c>
      <c r="AA27" s="24">
        <v>0</v>
      </c>
      <c r="AB27" s="24">
        <v>143707412.56999999</v>
      </c>
      <c r="AC27" s="24">
        <v>52753.03</v>
      </c>
      <c r="AD27" s="24"/>
      <c r="AE27" s="24">
        <v>16465.23</v>
      </c>
      <c r="AF27" s="24">
        <v>0.87</v>
      </c>
      <c r="AG27" s="24">
        <v>2.0099999999999998</v>
      </c>
      <c r="AH27" s="24">
        <v>0.98</v>
      </c>
      <c r="AI27" s="24">
        <v>63229.97</v>
      </c>
      <c r="AJ27" s="24"/>
      <c r="AK27" s="24">
        <v>7338884.04</v>
      </c>
      <c r="AL27" s="24">
        <v>7471187.21</v>
      </c>
      <c r="AM27" s="24">
        <v>35860303.460000001</v>
      </c>
      <c r="AO27" s="25">
        <f t="shared" si="0"/>
        <v>0.95944333996023856</v>
      </c>
    </row>
    <row r="28" spans="1:41" x14ac:dyDescent="0.25">
      <c r="A28" s="18"/>
      <c r="B28" s="24">
        <v>24</v>
      </c>
      <c r="C28" s="24">
        <v>120</v>
      </c>
      <c r="D28" s="24">
        <v>228.81</v>
      </c>
      <c r="E28" s="24">
        <v>271.85000000000002</v>
      </c>
      <c r="F28" s="24">
        <v>13.81</v>
      </c>
      <c r="G28" s="24">
        <v>6.24</v>
      </c>
      <c r="H28" s="24">
        <v>0.64</v>
      </c>
      <c r="I28" s="24">
        <v>0.23</v>
      </c>
      <c r="J28" s="24">
        <v>0</v>
      </c>
      <c r="K28" s="24">
        <v>0</v>
      </c>
      <c r="L28" s="24">
        <v>20.69</v>
      </c>
      <c r="M28" s="24">
        <v>120.5</v>
      </c>
      <c r="N28" s="24">
        <v>6.1</v>
      </c>
      <c r="O28" s="24">
        <v>5.01</v>
      </c>
      <c r="P28" s="24">
        <v>135.08000000000001</v>
      </c>
      <c r="Q28" s="24">
        <v>24.05</v>
      </c>
      <c r="R28" s="24">
        <v>23.69</v>
      </c>
      <c r="S28" s="24">
        <v>5936.75</v>
      </c>
      <c r="T28" s="24">
        <v>80.56</v>
      </c>
      <c r="U28" s="24">
        <v>11054.21</v>
      </c>
      <c r="V28" s="24">
        <v>4.47</v>
      </c>
      <c r="W28" s="24">
        <v>0.21</v>
      </c>
      <c r="X28" s="24">
        <v>0.02</v>
      </c>
      <c r="Y28" s="24">
        <v>0</v>
      </c>
      <c r="Z28" s="24">
        <v>157.08000000000001</v>
      </c>
      <c r="AA28" s="24">
        <v>0</v>
      </c>
      <c r="AB28" s="24">
        <v>147087942.68000001</v>
      </c>
      <c r="AC28" s="24">
        <v>49738.92</v>
      </c>
      <c r="AD28" s="24"/>
      <c r="AE28" s="24">
        <v>17790.09</v>
      </c>
      <c r="AF28" s="24">
        <v>0.97</v>
      </c>
      <c r="AG28" s="24">
        <v>2</v>
      </c>
      <c r="AH28" s="24">
        <v>1.0900000000000001</v>
      </c>
      <c r="AI28" s="24">
        <v>60246.76</v>
      </c>
      <c r="AJ28" s="24"/>
      <c r="AK28" s="24">
        <v>7325302.7199999997</v>
      </c>
      <c r="AL28" s="24">
        <v>7449326.5599999996</v>
      </c>
      <c r="AM28" s="24">
        <v>35736499.240000002</v>
      </c>
      <c r="AO28" s="25">
        <f t="shared" si="0"/>
        <v>0.96007984031936133</v>
      </c>
    </row>
    <row r="29" spans="1:41" x14ac:dyDescent="0.25">
      <c r="A29" s="18"/>
      <c r="B29" s="24">
        <v>25</v>
      </c>
      <c r="C29" s="24">
        <v>125</v>
      </c>
      <c r="D29" s="24">
        <v>229.27</v>
      </c>
      <c r="E29" s="24">
        <v>272.72000000000003</v>
      </c>
      <c r="F29" s="24">
        <v>14.21</v>
      </c>
      <c r="G29" s="24">
        <v>5.83</v>
      </c>
      <c r="H29" s="24">
        <v>0.63</v>
      </c>
      <c r="I29" s="24">
        <v>0.46</v>
      </c>
      <c r="J29" s="24">
        <v>0</v>
      </c>
      <c r="K29" s="24">
        <v>0</v>
      </c>
      <c r="L29" s="24">
        <v>20.67</v>
      </c>
      <c r="M29" s="24">
        <v>119.46</v>
      </c>
      <c r="N29" s="24">
        <v>6.11</v>
      </c>
      <c r="O29" s="24">
        <v>4.9800000000000004</v>
      </c>
      <c r="P29" s="24">
        <v>135.24</v>
      </c>
      <c r="Q29" s="24">
        <v>23.84</v>
      </c>
      <c r="R29" s="24">
        <v>23.54</v>
      </c>
      <c r="S29" s="24">
        <v>6323.27</v>
      </c>
      <c r="T29" s="24">
        <v>80</v>
      </c>
      <c r="U29" s="24">
        <v>11264.98</v>
      </c>
      <c r="V29" s="24">
        <v>4.54</v>
      </c>
      <c r="W29" s="24">
        <v>0.42</v>
      </c>
      <c r="X29" s="24">
        <v>0.03</v>
      </c>
      <c r="Y29" s="24">
        <v>0.01</v>
      </c>
      <c r="Z29" s="24">
        <v>156.96</v>
      </c>
      <c r="AA29" s="24">
        <v>0</v>
      </c>
      <c r="AB29" s="24">
        <v>149165914.88999999</v>
      </c>
      <c r="AC29" s="24">
        <v>42674.54</v>
      </c>
      <c r="AD29" s="24"/>
      <c r="AE29" s="24">
        <v>17807.82</v>
      </c>
      <c r="AF29" s="24">
        <v>1.26</v>
      </c>
      <c r="AG29" s="24">
        <v>2.0699999999999998</v>
      </c>
      <c r="AH29" s="24">
        <v>1.47</v>
      </c>
      <c r="AI29" s="24">
        <v>55129.760000000002</v>
      </c>
      <c r="AJ29" s="24"/>
      <c r="AK29" s="24">
        <v>7280833.8300000001</v>
      </c>
      <c r="AL29" s="24">
        <v>7396807.7999999998</v>
      </c>
      <c r="AM29" s="24">
        <v>35436028.899999999</v>
      </c>
      <c r="AO29" s="25">
        <f t="shared" si="0"/>
        <v>0.95742971887550188</v>
      </c>
    </row>
    <row r="30" spans="1:41" x14ac:dyDescent="0.25">
      <c r="A30" s="18"/>
      <c r="B30" s="24">
        <v>26</v>
      </c>
      <c r="C30" s="24">
        <v>130</v>
      </c>
      <c r="D30" s="24">
        <v>229.64</v>
      </c>
      <c r="E30" s="24">
        <v>273.5</v>
      </c>
      <c r="F30" s="24">
        <v>13.91</v>
      </c>
      <c r="G30" s="24">
        <v>6.04</v>
      </c>
      <c r="H30" s="24">
        <v>0.63</v>
      </c>
      <c r="I30" s="24">
        <v>0.3</v>
      </c>
      <c r="J30" s="24">
        <v>0</v>
      </c>
      <c r="K30" s="24">
        <v>0</v>
      </c>
      <c r="L30" s="24">
        <v>20.57</v>
      </c>
      <c r="M30" s="24">
        <v>120.61</v>
      </c>
      <c r="N30" s="24">
        <v>6.09</v>
      </c>
      <c r="O30" s="24">
        <v>4.92</v>
      </c>
      <c r="P30" s="24">
        <v>135.34</v>
      </c>
      <c r="Q30" s="24">
        <v>23.88</v>
      </c>
      <c r="R30" s="24">
        <v>23.49</v>
      </c>
      <c r="S30" s="24">
        <v>6070</v>
      </c>
      <c r="T30" s="24">
        <v>80.010000000000005</v>
      </c>
      <c r="U30" s="24">
        <v>10616.44</v>
      </c>
      <c r="V30" s="24">
        <v>4.6500000000000004</v>
      </c>
      <c r="W30" s="24">
        <v>0.27</v>
      </c>
      <c r="X30" s="24">
        <v>0.02</v>
      </c>
      <c r="Y30" s="24">
        <v>0.01</v>
      </c>
      <c r="Z30" s="24">
        <v>159.61000000000001</v>
      </c>
      <c r="AA30" s="24">
        <v>0</v>
      </c>
      <c r="AB30" s="24">
        <v>146484139.99000001</v>
      </c>
      <c r="AC30" s="24">
        <v>41626.160000000003</v>
      </c>
      <c r="AD30" s="24"/>
      <c r="AE30" s="24">
        <v>20714.04</v>
      </c>
      <c r="AF30" s="24">
        <v>1.21</v>
      </c>
      <c r="AG30" s="24">
        <v>2.08</v>
      </c>
      <c r="AH30" s="24">
        <v>1.35</v>
      </c>
      <c r="AI30" s="24">
        <v>57865.21</v>
      </c>
      <c r="AJ30" s="24"/>
      <c r="AK30" s="24">
        <v>7199251.25</v>
      </c>
      <c r="AL30" s="24">
        <v>7307774.6100000003</v>
      </c>
      <c r="AM30" s="24">
        <v>35485574.920000002</v>
      </c>
      <c r="AO30" s="25">
        <f t="shared" si="0"/>
        <v>0.97073170731707314</v>
      </c>
    </row>
    <row r="31" spans="1:41" x14ac:dyDescent="0.25">
      <c r="A31" s="18"/>
      <c r="B31" s="24">
        <v>27</v>
      </c>
      <c r="C31" s="24">
        <v>135</v>
      </c>
      <c r="D31" s="24">
        <v>230</v>
      </c>
      <c r="E31" s="24">
        <v>274.04000000000002</v>
      </c>
      <c r="F31" s="24">
        <v>13.73</v>
      </c>
      <c r="G31" s="24">
        <v>5.91</v>
      </c>
      <c r="H31" s="24">
        <v>0.62</v>
      </c>
      <c r="I31" s="24">
        <v>0.34</v>
      </c>
      <c r="J31" s="24">
        <v>0</v>
      </c>
      <c r="K31" s="24">
        <v>0</v>
      </c>
      <c r="L31" s="24">
        <v>20.260000000000002</v>
      </c>
      <c r="M31" s="24">
        <v>118.71</v>
      </c>
      <c r="N31" s="24">
        <v>6.09</v>
      </c>
      <c r="O31" s="24">
        <v>4.88</v>
      </c>
      <c r="P31" s="24">
        <v>135.52000000000001</v>
      </c>
      <c r="Q31" s="24">
        <v>23.52</v>
      </c>
      <c r="R31" s="24">
        <v>23.13</v>
      </c>
      <c r="S31" s="24">
        <v>6073</v>
      </c>
      <c r="T31" s="24">
        <v>79.83</v>
      </c>
      <c r="U31" s="24">
        <v>11280.16</v>
      </c>
      <c r="V31" s="24">
        <v>4.7699999999999996</v>
      </c>
      <c r="W31" s="24">
        <v>0.3</v>
      </c>
      <c r="X31" s="24">
        <v>0.03</v>
      </c>
      <c r="Y31" s="24">
        <v>0.01</v>
      </c>
      <c r="Z31" s="24">
        <v>161.41</v>
      </c>
      <c r="AA31" s="24">
        <v>0</v>
      </c>
      <c r="AB31" s="24">
        <v>144739452.59999999</v>
      </c>
      <c r="AC31" s="24">
        <v>34965.089999999997</v>
      </c>
      <c r="AD31" s="24"/>
      <c r="AE31" s="24">
        <v>26306.13</v>
      </c>
      <c r="AF31" s="24">
        <v>1.24</v>
      </c>
      <c r="AG31" s="24">
        <v>2.0499999999999998</v>
      </c>
      <c r="AH31" s="24">
        <v>1.37</v>
      </c>
      <c r="AI31" s="24">
        <v>55575.65</v>
      </c>
      <c r="AJ31" s="24"/>
      <c r="AK31" s="24">
        <v>7144802.3399999999</v>
      </c>
      <c r="AL31" s="24">
        <v>7246080</v>
      </c>
      <c r="AM31" s="24">
        <v>34959945.909999996</v>
      </c>
      <c r="AO31" s="25">
        <f t="shared" si="0"/>
        <v>0.96393442622950809</v>
      </c>
    </row>
    <row r="32" spans="1:41" x14ac:dyDescent="0.25">
      <c r="A32" s="18"/>
      <c r="B32" s="24">
        <v>28</v>
      </c>
      <c r="C32" s="24">
        <v>140</v>
      </c>
      <c r="D32" s="24">
        <v>230.34</v>
      </c>
      <c r="E32" s="24">
        <v>274.81</v>
      </c>
      <c r="F32" s="24">
        <v>13.68</v>
      </c>
      <c r="G32" s="24">
        <v>5.9</v>
      </c>
      <c r="H32" s="24">
        <v>0.62</v>
      </c>
      <c r="I32" s="24">
        <v>0.27</v>
      </c>
      <c r="J32" s="24">
        <v>0</v>
      </c>
      <c r="K32" s="24">
        <v>0</v>
      </c>
      <c r="L32" s="24">
        <v>20.21</v>
      </c>
      <c r="M32" s="24">
        <v>115.16</v>
      </c>
      <c r="N32" s="24">
        <v>6.11</v>
      </c>
      <c r="O32" s="24">
        <v>4.8499999999999996</v>
      </c>
      <c r="P32" s="24">
        <v>135.59</v>
      </c>
      <c r="Q32" s="24">
        <v>23.53</v>
      </c>
      <c r="R32" s="24">
        <v>23.07</v>
      </c>
      <c r="S32" s="24">
        <v>5989.2</v>
      </c>
      <c r="T32" s="24">
        <v>79.81</v>
      </c>
      <c r="U32" s="24">
        <v>11393.7</v>
      </c>
      <c r="V32" s="24">
        <v>4.91</v>
      </c>
      <c r="W32" s="24">
        <v>0.25</v>
      </c>
      <c r="X32" s="24">
        <v>0.02</v>
      </c>
      <c r="Y32" s="24">
        <v>0.01</v>
      </c>
      <c r="Z32" s="24">
        <v>163.86</v>
      </c>
      <c r="AA32" s="24">
        <v>0</v>
      </c>
      <c r="AB32" s="24">
        <v>142430180.16</v>
      </c>
      <c r="AC32" s="24">
        <v>34949.11</v>
      </c>
      <c r="AD32" s="24"/>
      <c r="AE32" s="24">
        <v>22333.46</v>
      </c>
      <c r="AF32" s="24">
        <v>1.17</v>
      </c>
      <c r="AG32" s="24">
        <v>2</v>
      </c>
      <c r="AH32" s="24">
        <v>1.3</v>
      </c>
      <c r="AI32" s="24">
        <v>53867.76</v>
      </c>
      <c r="AJ32" s="24"/>
      <c r="AK32" s="24">
        <v>7116812.9800000004</v>
      </c>
      <c r="AL32" s="24">
        <v>7211404.0499999998</v>
      </c>
      <c r="AM32" s="24">
        <v>34965146.009999998</v>
      </c>
      <c r="AO32" s="25">
        <f t="shared" si="0"/>
        <v>0.97030927835051561</v>
      </c>
    </row>
    <row r="33" spans="1:41" x14ac:dyDescent="0.25">
      <c r="A33" s="18"/>
      <c r="B33" s="24">
        <v>29</v>
      </c>
      <c r="C33" s="24">
        <v>145</v>
      </c>
      <c r="D33" s="24">
        <v>230.76</v>
      </c>
      <c r="E33" s="24">
        <v>275.63</v>
      </c>
      <c r="F33" s="24">
        <v>13.56</v>
      </c>
      <c r="G33" s="24">
        <v>5.98</v>
      </c>
      <c r="H33" s="24">
        <v>0.62</v>
      </c>
      <c r="I33" s="24">
        <v>0.27</v>
      </c>
      <c r="J33" s="24">
        <v>0</v>
      </c>
      <c r="K33" s="24">
        <v>0</v>
      </c>
      <c r="L33" s="24">
        <v>20.16</v>
      </c>
      <c r="M33" s="24">
        <v>112.22</v>
      </c>
      <c r="N33" s="24">
        <v>6.14</v>
      </c>
      <c r="O33" s="24">
        <v>4.8600000000000003</v>
      </c>
      <c r="P33" s="24">
        <v>135.68</v>
      </c>
      <c r="Q33" s="24">
        <v>23.48</v>
      </c>
      <c r="R33" s="24">
        <v>23.11</v>
      </c>
      <c r="S33" s="24">
        <v>5873.93</v>
      </c>
      <c r="T33" s="24">
        <v>80.16</v>
      </c>
      <c r="U33" s="24">
        <v>10828.37</v>
      </c>
      <c r="V33" s="24">
        <v>5.05</v>
      </c>
      <c r="W33" s="24">
        <v>0.24</v>
      </c>
      <c r="X33" s="24">
        <v>0.02</v>
      </c>
      <c r="Y33" s="24">
        <v>0.01</v>
      </c>
      <c r="Z33" s="24">
        <v>165.81</v>
      </c>
      <c r="AA33" s="24">
        <v>0</v>
      </c>
      <c r="AB33" s="24">
        <v>140783254</v>
      </c>
      <c r="AC33" s="24">
        <v>40038.339999999997</v>
      </c>
      <c r="AD33" s="24"/>
      <c r="AE33" s="24">
        <v>17020.63</v>
      </c>
      <c r="AF33" s="24">
        <v>0.97</v>
      </c>
      <c r="AG33" s="24">
        <v>1.93</v>
      </c>
      <c r="AH33" s="24">
        <v>1.02</v>
      </c>
      <c r="AI33" s="24">
        <v>52115.86</v>
      </c>
      <c r="AJ33" s="24"/>
      <c r="AK33" s="24">
        <v>7132529.25</v>
      </c>
      <c r="AL33" s="24">
        <v>7220809.5099999998</v>
      </c>
      <c r="AM33" s="24">
        <v>34897613.340000004</v>
      </c>
      <c r="AO33" s="25">
        <f t="shared" si="0"/>
        <v>0.96625514403292168</v>
      </c>
    </row>
    <row r="34" spans="1:41" x14ac:dyDescent="0.25">
      <c r="A34" s="18"/>
      <c r="B34" s="24">
        <v>30</v>
      </c>
      <c r="C34" s="24">
        <v>150</v>
      </c>
      <c r="D34" s="24">
        <v>231.23</v>
      </c>
      <c r="E34" s="24">
        <v>276.58</v>
      </c>
      <c r="F34" s="24">
        <v>13.77</v>
      </c>
      <c r="G34" s="24">
        <v>5.81</v>
      </c>
      <c r="H34" s="24">
        <v>0.62</v>
      </c>
      <c r="I34" s="24">
        <v>0.23</v>
      </c>
      <c r="J34" s="24">
        <v>0</v>
      </c>
      <c r="K34" s="24">
        <v>0</v>
      </c>
      <c r="L34" s="24">
        <v>20.2</v>
      </c>
      <c r="M34" s="24">
        <v>112.12</v>
      </c>
      <c r="N34" s="24">
        <v>6.18</v>
      </c>
      <c r="O34" s="24">
        <v>4.88</v>
      </c>
      <c r="P34" s="24">
        <v>135.69999999999999</v>
      </c>
      <c r="Q34" s="24">
        <v>23.46</v>
      </c>
      <c r="R34" s="24">
        <v>23.06</v>
      </c>
      <c r="S34" s="24">
        <v>5822.5</v>
      </c>
      <c r="T34" s="24">
        <v>80.75</v>
      </c>
      <c r="U34" s="24">
        <v>10924.45</v>
      </c>
      <c r="V34" s="24">
        <v>5.19</v>
      </c>
      <c r="W34" s="24">
        <v>0.21</v>
      </c>
      <c r="X34" s="24">
        <v>0.02</v>
      </c>
      <c r="Y34" s="24">
        <v>0.01</v>
      </c>
      <c r="Z34" s="24">
        <v>165.82</v>
      </c>
      <c r="AA34" s="24">
        <v>0</v>
      </c>
      <c r="AB34" s="24">
        <v>142145205.28999999</v>
      </c>
      <c r="AC34" s="24">
        <v>37659.620000000003</v>
      </c>
      <c r="AD34" s="24"/>
      <c r="AE34" s="24">
        <v>20703.740000000002</v>
      </c>
      <c r="AF34" s="24">
        <v>0.71</v>
      </c>
      <c r="AG34" s="24">
        <v>1.77</v>
      </c>
      <c r="AH34" s="24">
        <v>0.71</v>
      </c>
      <c r="AI34" s="24">
        <v>52740.23</v>
      </c>
      <c r="AJ34" s="24"/>
      <c r="AK34" s="24">
        <v>7168652.9000000004</v>
      </c>
      <c r="AL34" s="24">
        <v>7250714.96</v>
      </c>
      <c r="AM34" s="24">
        <v>34871536.670000002</v>
      </c>
      <c r="AO34" s="25">
        <f t="shared" si="0"/>
        <v>0.96147540983606561</v>
      </c>
    </row>
    <row r="36" spans="1:41" x14ac:dyDescent="0.25">
      <c r="K36" s="25">
        <f>AVERAGE(K39:K58)</f>
        <v>105.72799999999998</v>
      </c>
    </row>
    <row r="37" spans="1:41" x14ac:dyDescent="0.25">
      <c r="A37" s="23"/>
      <c r="B37" s="23"/>
      <c r="C37" s="23"/>
      <c r="D37" s="23"/>
      <c r="E37" s="85"/>
      <c r="F37" s="87"/>
      <c r="G37" s="88"/>
      <c r="H37" s="23"/>
      <c r="I37" s="23"/>
      <c r="J37" s="23"/>
      <c r="K37" s="23"/>
      <c r="L37" s="23"/>
      <c r="M37" s="23"/>
      <c r="N37" s="23"/>
      <c r="O37" s="23"/>
      <c r="P37" s="23"/>
      <c r="Q37" s="23"/>
      <c r="R37" s="23"/>
      <c r="S37" s="23"/>
      <c r="T37" s="23"/>
      <c r="U37" s="23"/>
      <c r="V37" s="23"/>
      <c r="W37" s="23"/>
      <c r="X37" s="23"/>
      <c r="Y37" s="23"/>
      <c r="Z37" s="23"/>
      <c r="AA37" s="23"/>
      <c r="AB37" s="23"/>
    </row>
    <row r="38" spans="1:41" ht="105" x14ac:dyDescent="0.25">
      <c r="A38" s="23"/>
      <c r="B38" s="23" t="s">
        <v>16</v>
      </c>
      <c r="C38" s="23" t="s">
        <v>0</v>
      </c>
      <c r="D38" s="23" t="s">
        <v>17</v>
      </c>
      <c r="E38" s="23" t="s">
        <v>455</v>
      </c>
      <c r="F38" s="23" t="s">
        <v>456</v>
      </c>
      <c r="G38" s="23" t="s">
        <v>457</v>
      </c>
      <c r="H38" s="23" t="s">
        <v>458</v>
      </c>
      <c r="I38" s="23" t="s">
        <v>459</v>
      </c>
      <c r="J38" s="23" t="s">
        <v>460</v>
      </c>
      <c r="K38" s="23" t="s">
        <v>461</v>
      </c>
      <c r="L38" s="23" t="s">
        <v>462</v>
      </c>
      <c r="M38" s="23" t="s">
        <v>463</v>
      </c>
      <c r="N38" s="23" t="s">
        <v>464</v>
      </c>
      <c r="O38" s="23" t="s">
        <v>465</v>
      </c>
      <c r="P38" s="23" t="s">
        <v>466</v>
      </c>
      <c r="Q38" s="23" t="s">
        <v>467</v>
      </c>
      <c r="R38" s="23" t="s">
        <v>468</v>
      </c>
      <c r="S38" s="23" t="s">
        <v>469</v>
      </c>
      <c r="T38" s="24"/>
      <c r="U38" s="24"/>
      <c r="V38" s="24"/>
      <c r="W38" s="24"/>
      <c r="X38" s="24"/>
      <c r="Y38" s="24"/>
      <c r="Z38" s="24"/>
      <c r="AA38" s="24"/>
      <c r="AB38" s="24"/>
    </row>
    <row r="39" spans="1:41" x14ac:dyDescent="0.25">
      <c r="A39" s="18"/>
      <c r="B39" s="24">
        <v>0</v>
      </c>
      <c r="C39" s="24">
        <v>0</v>
      </c>
      <c r="D39" s="24">
        <v>180.65</v>
      </c>
      <c r="E39" s="24">
        <v>150.49</v>
      </c>
      <c r="F39" s="24">
        <v>11.42</v>
      </c>
      <c r="G39" s="24">
        <v>8.15</v>
      </c>
      <c r="H39" s="24">
        <v>0.69</v>
      </c>
      <c r="I39" s="24">
        <v>0.25</v>
      </c>
      <c r="J39" s="24">
        <v>20.25</v>
      </c>
      <c r="K39" s="24">
        <v>125.43</v>
      </c>
      <c r="L39" s="24"/>
      <c r="M39" s="24"/>
      <c r="N39" s="24">
        <v>124.83</v>
      </c>
      <c r="O39" s="24">
        <v>24.53</v>
      </c>
      <c r="P39" s="24">
        <v>23.17</v>
      </c>
      <c r="Q39" s="24">
        <v>52.77</v>
      </c>
      <c r="R39" s="24">
        <v>1.37</v>
      </c>
      <c r="S39" s="24">
        <v>0</v>
      </c>
      <c r="T39" s="24"/>
      <c r="U39" s="24"/>
      <c r="V39" s="24"/>
      <c r="W39" s="24"/>
      <c r="Y39" s="24"/>
      <c r="Z39" s="24"/>
      <c r="AA39" s="24"/>
      <c r="AB39" s="24"/>
    </row>
    <row r="40" spans="1:41" x14ac:dyDescent="0.25">
      <c r="A40" s="18"/>
      <c r="B40" s="24">
        <v>1</v>
      </c>
      <c r="C40" s="24">
        <v>5</v>
      </c>
      <c r="D40" s="24">
        <v>180.64</v>
      </c>
      <c r="E40" s="24">
        <v>151.69</v>
      </c>
      <c r="F40" s="24">
        <v>10.9</v>
      </c>
      <c r="G40" s="24">
        <v>8.74</v>
      </c>
      <c r="H40" s="24">
        <v>0.71</v>
      </c>
      <c r="I40" s="24">
        <v>0.38</v>
      </c>
      <c r="J40" s="24">
        <v>20.350000000000001</v>
      </c>
      <c r="K40" s="24">
        <v>125.21</v>
      </c>
      <c r="L40" s="24">
        <v>5.69</v>
      </c>
      <c r="M40" s="24">
        <v>5.13</v>
      </c>
      <c r="N40" s="24">
        <v>124.6</v>
      </c>
      <c r="O40" s="24">
        <v>24.68</v>
      </c>
      <c r="P40" s="24">
        <v>23.76</v>
      </c>
      <c r="Q40" s="24">
        <v>53.03</v>
      </c>
      <c r="R40" s="24">
        <v>1.51</v>
      </c>
      <c r="S40" s="24">
        <v>2.83</v>
      </c>
      <c r="T40" s="79"/>
      <c r="U40" s="24">
        <f>O40/M40/5</f>
        <v>0.96218323586744636</v>
      </c>
      <c r="V40" s="79"/>
      <c r="W40" s="79"/>
      <c r="X40" s="24"/>
      <c r="Y40" s="79"/>
      <c r="Z40" s="79"/>
      <c r="AA40" s="79"/>
      <c r="AB40" s="79"/>
    </row>
    <row r="41" spans="1:41" x14ac:dyDescent="0.25">
      <c r="A41" s="18"/>
      <c r="B41" s="24">
        <v>2</v>
      </c>
      <c r="C41" s="24">
        <v>10</v>
      </c>
      <c r="D41" s="24">
        <v>180.67</v>
      </c>
      <c r="E41" s="24">
        <v>153.6</v>
      </c>
      <c r="F41" s="24">
        <v>7.78</v>
      </c>
      <c r="G41" s="24">
        <v>7.56</v>
      </c>
      <c r="H41" s="24">
        <v>0.56999999999999995</v>
      </c>
      <c r="I41" s="24">
        <v>0.17</v>
      </c>
      <c r="J41" s="24">
        <v>15.91</v>
      </c>
      <c r="K41" s="24">
        <v>124.87</v>
      </c>
      <c r="L41" s="24">
        <v>5.87</v>
      </c>
      <c r="M41" s="24">
        <v>5.32</v>
      </c>
      <c r="N41" s="24">
        <v>124.47</v>
      </c>
      <c r="O41" s="24">
        <v>19.510000000000002</v>
      </c>
      <c r="P41" s="24">
        <v>18.68</v>
      </c>
      <c r="Q41" s="24">
        <v>50.07</v>
      </c>
      <c r="R41" s="24">
        <v>1.61</v>
      </c>
      <c r="S41" s="24">
        <v>2.74</v>
      </c>
      <c r="T41" s="79"/>
      <c r="U41" s="24">
        <f t="shared" ref="U41:U58" si="1">O41/M41/5</f>
        <v>0.73345864661654137</v>
      </c>
      <c r="V41" s="79"/>
      <c r="W41" s="79"/>
      <c r="X41" s="79"/>
      <c r="Y41" s="79"/>
      <c r="Z41" s="79"/>
      <c r="AA41" s="79"/>
      <c r="AB41" s="79"/>
    </row>
    <row r="42" spans="1:41" x14ac:dyDescent="0.25">
      <c r="A42" s="18"/>
      <c r="B42" s="24">
        <v>3</v>
      </c>
      <c r="C42" s="24">
        <v>15</v>
      </c>
      <c r="D42" s="24">
        <v>182.08</v>
      </c>
      <c r="E42" s="24">
        <v>160.97999999999999</v>
      </c>
      <c r="F42" s="24">
        <v>7.01</v>
      </c>
      <c r="G42" s="24">
        <v>6.47</v>
      </c>
      <c r="H42" s="24">
        <v>0.5</v>
      </c>
      <c r="I42" s="24">
        <v>0.15</v>
      </c>
      <c r="J42" s="24">
        <v>13.98</v>
      </c>
      <c r="K42" s="24">
        <v>120.66</v>
      </c>
      <c r="L42" s="24">
        <v>5.95</v>
      </c>
      <c r="M42" s="24">
        <v>5.38</v>
      </c>
      <c r="N42" s="24">
        <v>123.93</v>
      </c>
      <c r="O42" s="24">
        <v>17.22</v>
      </c>
      <c r="P42" s="24">
        <v>16.350000000000001</v>
      </c>
      <c r="Q42" s="24">
        <v>48.32</v>
      </c>
      <c r="R42" s="24">
        <v>1.71</v>
      </c>
      <c r="S42" s="24">
        <v>2.87</v>
      </c>
      <c r="T42" s="79"/>
      <c r="U42" s="24">
        <f t="shared" si="1"/>
        <v>0.64014869888475834</v>
      </c>
      <c r="V42" s="79"/>
      <c r="W42" s="79"/>
      <c r="X42" s="79"/>
      <c r="Y42" s="79"/>
      <c r="Z42" s="79"/>
      <c r="AA42" s="79"/>
      <c r="AB42" s="79"/>
    </row>
    <row r="43" spans="1:41" x14ac:dyDescent="0.25">
      <c r="A43" s="18"/>
      <c r="B43" s="24">
        <v>4</v>
      </c>
      <c r="C43" s="24">
        <v>20</v>
      </c>
      <c r="D43" s="24">
        <v>184.72</v>
      </c>
      <c r="E43" s="24">
        <v>171.48</v>
      </c>
      <c r="F43" s="24">
        <v>7.72</v>
      </c>
      <c r="G43" s="24">
        <v>6.24</v>
      </c>
      <c r="H43" s="24">
        <v>0.5</v>
      </c>
      <c r="I43" s="24">
        <v>0.25</v>
      </c>
      <c r="J43" s="24">
        <v>14.46</v>
      </c>
      <c r="K43" s="24">
        <v>106.64</v>
      </c>
      <c r="L43" s="24">
        <v>6.15</v>
      </c>
      <c r="M43" s="24">
        <v>5.54</v>
      </c>
      <c r="N43" s="24">
        <v>123.36</v>
      </c>
      <c r="O43" s="24">
        <v>17.57</v>
      </c>
      <c r="P43" s="24">
        <v>16.77</v>
      </c>
      <c r="Q43" s="24">
        <v>48.93</v>
      </c>
      <c r="R43" s="24">
        <v>1.82</v>
      </c>
      <c r="S43" s="24">
        <v>3.02</v>
      </c>
      <c r="T43" s="79"/>
      <c r="U43" s="24">
        <f t="shared" si="1"/>
        <v>0.63429602888086645</v>
      </c>
      <c r="V43" s="79"/>
      <c r="W43" s="79"/>
      <c r="X43" s="79"/>
      <c r="Y43" s="79"/>
      <c r="Z43" s="79"/>
      <c r="AA43" s="79"/>
      <c r="AB43" s="79"/>
    </row>
    <row r="44" spans="1:41" x14ac:dyDescent="0.25">
      <c r="A44" s="18"/>
      <c r="B44" s="24">
        <v>5</v>
      </c>
      <c r="C44" s="24">
        <v>25</v>
      </c>
      <c r="D44" s="24">
        <v>187.97</v>
      </c>
      <c r="E44" s="24">
        <v>182.53</v>
      </c>
      <c r="F44" s="24">
        <v>6.58</v>
      </c>
      <c r="G44" s="24">
        <v>6.14</v>
      </c>
      <c r="H44" s="24">
        <v>0.47</v>
      </c>
      <c r="I44" s="24">
        <v>0.17</v>
      </c>
      <c r="J44" s="24">
        <v>13.2</v>
      </c>
      <c r="K44" s="24">
        <v>98.53</v>
      </c>
      <c r="L44" s="24">
        <v>6.37</v>
      </c>
      <c r="M44" s="24">
        <v>5.73</v>
      </c>
      <c r="N44" s="24">
        <v>123.09</v>
      </c>
      <c r="O44" s="24">
        <v>15.85</v>
      </c>
      <c r="P44" s="24">
        <v>15.27</v>
      </c>
      <c r="Q44" s="24">
        <v>50.31</v>
      </c>
      <c r="R44" s="24">
        <v>1.94</v>
      </c>
      <c r="S44" s="24">
        <v>3.2</v>
      </c>
      <c r="T44" s="79"/>
      <c r="U44" s="24">
        <f t="shared" si="1"/>
        <v>0.55322862129144845</v>
      </c>
      <c r="V44" s="79"/>
      <c r="W44" s="79"/>
      <c r="X44" s="79"/>
      <c r="Y44" s="79"/>
      <c r="Z44" s="79"/>
      <c r="AA44" s="79"/>
      <c r="AB44" s="79"/>
    </row>
    <row r="45" spans="1:41" x14ac:dyDescent="0.25">
      <c r="A45" s="18"/>
      <c r="B45" s="24">
        <v>6</v>
      </c>
      <c r="C45" s="24">
        <v>30</v>
      </c>
      <c r="D45" s="24">
        <v>192.1</v>
      </c>
      <c r="E45" s="24">
        <v>196.14</v>
      </c>
      <c r="F45" s="24">
        <v>7.03</v>
      </c>
      <c r="G45" s="24">
        <v>6.41</v>
      </c>
      <c r="H45" s="24">
        <v>0.5</v>
      </c>
      <c r="I45" s="24">
        <v>0.17</v>
      </c>
      <c r="J45" s="24">
        <v>13.94</v>
      </c>
      <c r="K45" s="24">
        <v>97.54</v>
      </c>
      <c r="L45" s="24">
        <v>6.58</v>
      </c>
      <c r="M45" s="24">
        <v>5.89</v>
      </c>
      <c r="N45" s="24">
        <v>122.84</v>
      </c>
      <c r="O45" s="24">
        <v>16.52</v>
      </c>
      <c r="P45" s="24">
        <v>16.07</v>
      </c>
      <c r="Q45" s="24">
        <v>53.04</v>
      </c>
      <c r="R45" s="24">
        <v>2.08</v>
      </c>
      <c r="S45" s="24">
        <v>3.43</v>
      </c>
      <c r="T45" s="79"/>
      <c r="U45" s="24">
        <f t="shared" si="1"/>
        <v>0.56095076400679122</v>
      </c>
      <c r="V45" s="79"/>
      <c r="W45" s="79"/>
      <c r="X45" s="79"/>
      <c r="Y45" s="79"/>
      <c r="Z45" s="79"/>
      <c r="AA45" s="79"/>
      <c r="AB45" s="79"/>
    </row>
    <row r="46" spans="1:41" x14ac:dyDescent="0.25">
      <c r="A46" s="18"/>
      <c r="B46" s="24">
        <v>7</v>
      </c>
      <c r="C46" s="24">
        <v>35</v>
      </c>
      <c r="D46" s="24">
        <v>196.41</v>
      </c>
      <c r="E46" s="24">
        <v>209.73</v>
      </c>
      <c r="F46" s="24">
        <v>10.02</v>
      </c>
      <c r="G46" s="24">
        <v>6.79</v>
      </c>
      <c r="H46" s="24">
        <v>0.59</v>
      </c>
      <c r="I46" s="24">
        <v>0.3</v>
      </c>
      <c r="J46" s="24">
        <v>17.39</v>
      </c>
      <c r="K46" s="24">
        <v>98.65</v>
      </c>
      <c r="L46" s="24">
        <v>6.75</v>
      </c>
      <c r="M46" s="24">
        <v>6.02</v>
      </c>
      <c r="N46" s="24">
        <v>122.75</v>
      </c>
      <c r="O46" s="24">
        <v>20.36</v>
      </c>
      <c r="P46" s="24">
        <v>19.96</v>
      </c>
      <c r="Q46" s="24">
        <v>55.5</v>
      </c>
      <c r="R46" s="24">
        <v>2.23</v>
      </c>
      <c r="S46" s="24">
        <v>3.66</v>
      </c>
      <c r="T46" s="79"/>
      <c r="U46" s="24">
        <f t="shared" si="1"/>
        <v>0.6764119601328904</v>
      </c>
      <c r="V46" s="79"/>
      <c r="W46" s="79"/>
      <c r="X46" s="79"/>
      <c r="Y46" s="79"/>
      <c r="Z46" s="79"/>
      <c r="AA46" s="79"/>
      <c r="AB46" s="79"/>
    </row>
    <row r="47" spans="1:41" x14ac:dyDescent="0.25">
      <c r="A47" s="18"/>
      <c r="B47" s="24">
        <v>8</v>
      </c>
      <c r="C47" s="24">
        <v>40</v>
      </c>
      <c r="D47" s="24">
        <v>199.99</v>
      </c>
      <c r="E47" s="24">
        <v>219.6</v>
      </c>
      <c r="F47" s="24">
        <v>9.0299999999999994</v>
      </c>
      <c r="G47" s="24">
        <v>7.45</v>
      </c>
      <c r="H47" s="24">
        <v>0.6</v>
      </c>
      <c r="I47" s="24">
        <v>0.3</v>
      </c>
      <c r="J47" s="24">
        <v>17.079999999999998</v>
      </c>
      <c r="K47" s="24">
        <v>99.4</v>
      </c>
      <c r="L47" s="24">
        <v>6.83</v>
      </c>
      <c r="M47" s="24">
        <v>6.05</v>
      </c>
      <c r="N47" s="24">
        <v>123.09</v>
      </c>
      <c r="O47" s="24">
        <v>20.100000000000001</v>
      </c>
      <c r="P47" s="24">
        <v>19.760000000000002</v>
      </c>
      <c r="Q47" s="24">
        <v>56.99</v>
      </c>
      <c r="R47" s="24">
        <v>2.38</v>
      </c>
      <c r="S47" s="24">
        <v>3.9</v>
      </c>
      <c r="T47" s="79"/>
      <c r="U47" s="24">
        <f t="shared" si="1"/>
        <v>0.66446280991735551</v>
      </c>
      <c r="V47" s="79"/>
      <c r="W47" s="79"/>
      <c r="X47" s="79"/>
      <c r="Y47" s="79"/>
      <c r="Z47" s="79"/>
      <c r="AA47" s="79"/>
      <c r="AB47" s="79"/>
    </row>
    <row r="48" spans="1:41" x14ac:dyDescent="0.25">
      <c r="A48" s="18"/>
      <c r="B48" s="24">
        <v>9</v>
      </c>
      <c r="C48" s="24">
        <v>45</v>
      </c>
      <c r="D48" s="24">
        <v>203.46</v>
      </c>
      <c r="E48" s="24">
        <v>229.6</v>
      </c>
      <c r="F48" s="24">
        <v>11.17</v>
      </c>
      <c r="G48" s="24">
        <v>9.7200000000000006</v>
      </c>
      <c r="H48" s="24">
        <v>0.77</v>
      </c>
      <c r="I48" s="24">
        <v>0.41</v>
      </c>
      <c r="J48" s="24">
        <v>21.65</v>
      </c>
      <c r="K48" s="24">
        <v>97.62</v>
      </c>
      <c r="L48" s="24">
        <v>6.87</v>
      </c>
      <c r="M48" s="24">
        <v>6.02</v>
      </c>
      <c r="N48" s="24">
        <v>123.34</v>
      </c>
      <c r="O48" s="24">
        <v>25.36</v>
      </c>
      <c r="P48" s="24">
        <v>25.05</v>
      </c>
      <c r="Q48" s="24">
        <v>58.45</v>
      </c>
      <c r="R48" s="24">
        <v>2.56</v>
      </c>
      <c r="S48" s="24">
        <v>4.24</v>
      </c>
      <c r="T48" s="79"/>
      <c r="U48" s="24">
        <f t="shared" si="1"/>
        <v>0.84252491694352172</v>
      </c>
      <c r="V48" s="79"/>
      <c r="W48" s="79"/>
      <c r="X48" s="79"/>
      <c r="Y48" s="79"/>
      <c r="Z48" s="79"/>
      <c r="AA48" s="79"/>
      <c r="AB48" s="79"/>
    </row>
    <row r="49" spans="1:28" x14ac:dyDescent="0.25">
      <c r="A49" s="18"/>
      <c r="B49" s="24">
        <v>10</v>
      </c>
      <c r="C49" s="24">
        <v>50</v>
      </c>
      <c r="D49" s="24">
        <v>205.37</v>
      </c>
      <c r="E49" s="24">
        <v>233.6</v>
      </c>
      <c r="F49" s="24">
        <v>11.87</v>
      </c>
      <c r="G49" s="24">
        <v>9.3699999999999992</v>
      </c>
      <c r="H49" s="24">
        <v>0.76</v>
      </c>
      <c r="I49" s="24">
        <v>0.36</v>
      </c>
      <c r="J49" s="24">
        <v>22.01</v>
      </c>
      <c r="K49" s="24">
        <v>97.34</v>
      </c>
      <c r="L49" s="24">
        <v>6.76</v>
      </c>
      <c r="M49" s="24">
        <v>5.87</v>
      </c>
      <c r="N49" s="24">
        <v>123.94</v>
      </c>
      <c r="O49" s="24">
        <v>25.77</v>
      </c>
      <c r="P49" s="24">
        <v>25.35</v>
      </c>
      <c r="Q49" s="24">
        <v>58.68</v>
      </c>
      <c r="R49" s="24">
        <v>2.74</v>
      </c>
      <c r="S49" s="24">
        <v>4.43</v>
      </c>
      <c r="T49" s="79"/>
      <c r="U49" s="24">
        <f t="shared" si="1"/>
        <v>0.87802385008517891</v>
      </c>
      <c r="V49" s="79"/>
      <c r="W49" s="79"/>
      <c r="X49" s="79"/>
      <c r="Y49" s="79"/>
      <c r="Z49" s="79"/>
      <c r="AA49" s="79"/>
      <c r="AB49" s="79"/>
    </row>
    <row r="50" spans="1:28" x14ac:dyDescent="0.25">
      <c r="A50" s="18"/>
      <c r="B50" s="24">
        <v>11</v>
      </c>
      <c r="C50" s="24">
        <v>55</v>
      </c>
      <c r="D50" s="24">
        <v>206.94</v>
      </c>
      <c r="E50" s="24">
        <v>236.54</v>
      </c>
      <c r="F50" s="24">
        <v>13.41</v>
      </c>
      <c r="G50" s="24">
        <v>9.51</v>
      </c>
      <c r="H50" s="24">
        <v>0.81</v>
      </c>
      <c r="I50" s="24">
        <v>0.23</v>
      </c>
      <c r="J50" s="24">
        <v>23.72</v>
      </c>
      <c r="K50" s="24">
        <v>98.2</v>
      </c>
      <c r="L50" s="24">
        <v>6.65</v>
      </c>
      <c r="M50" s="24">
        <v>5.74</v>
      </c>
      <c r="N50" s="24">
        <v>124.53</v>
      </c>
      <c r="O50" s="24">
        <v>27.56</v>
      </c>
      <c r="P50" s="24">
        <v>27.19</v>
      </c>
      <c r="Q50" s="24">
        <v>59.06</v>
      </c>
      <c r="R50" s="24">
        <v>2.91</v>
      </c>
      <c r="S50" s="24">
        <v>4.5199999999999996</v>
      </c>
      <c r="T50" s="79"/>
      <c r="U50" s="24">
        <f t="shared" si="1"/>
        <v>0.96027874564459914</v>
      </c>
      <c r="V50" s="79"/>
      <c r="W50" s="79"/>
      <c r="X50" s="79"/>
      <c r="Y50" s="79"/>
      <c r="Z50" s="79"/>
      <c r="AA50" s="79"/>
      <c r="AB50" s="79"/>
    </row>
    <row r="51" spans="1:28" x14ac:dyDescent="0.25">
      <c r="A51" s="18"/>
      <c r="B51" s="24">
        <v>12</v>
      </c>
      <c r="C51" s="24">
        <v>60</v>
      </c>
      <c r="D51" s="24">
        <v>207.82</v>
      </c>
      <c r="E51" s="24">
        <v>236.94</v>
      </c>
      <c r="F51" s="24">
        <v>13.66</v>
      </c>
      <c r="G51" s="24">
        <v>8.8000000000000007</v>
      </c>
      <c r="H51" s="24">
        <v>0.77</v>
      </c>
      <c r="I51" s="24">
        <v>0.28999999999999998</v>
      </c>
      <c r="J51" s="24">
        <v>23.24</v>
      </c>
      <c r="K51" s="24">
        <v>96.83</v>
      </c>
      <c r="L51" s="24">
        <v>6.51</v>
      </c>
      <c r="M51" s="24">
        <v>5.59</v>
      </c>
      <c r="N51" s="24">
        <v>125</v>
      </c>
      <c r="O51" s="24">
        <v>26.93</v>
      </c>
      <c r="P51" s="24">
        <v>26.51</v>
      </c>
      <c r="Q51" s="24">
        <v>59.19</v>
      </c>
      <c r="R51" s="24">
        <v>3.08</v>
      </c>
      <c r="S51" s="24">
        <v>4.6100000000000003</v>
      </c>
      <c r="T51" s="79"/>
      <c r="U51" s="24">
        <f t="shared" si="1"/>
        <v>0.96350626118067983</v>
      </c>
      <c r="V51" s="79"/>
      <c r="W51" s="79"/>
      <c r="X51" s="79"/>
      <c r="Y51" s="79"/>
      <c r="Z51" s="79"/>
      <c r="AA51" s="79"/>
      <c r="AB51" s="79"/>
    </row>
    <row r="52" spans="1:28" x14ac:dyDescent="0.25">
      <c r="A52" s="18"/>
      <c r="B52" s="24">
        <v>13</v>
      </c>
      <c r="C52" s="24">
        <v>65</v>
      </c>
      <c r="D52" s="24">
        <v>208.61</v>
      </c>
      <c r="E52" s="24">
        <v>237.42</v>
      </c>
      <c r="F52" s="24">
        <v>14.17</v>
      </c>
      <c r="G52" s="24">
        <v>7.96</v>
      </c>
      <c r="H52" s="24">
        <v>0.74</v>
      </c>
      <c r="I52" s="24">
        <v>0.42</v>
      </c>
      <c r="J52" s="24">
        <v>22.87</v>
      </c>
      <c r="K52" s="24">
        <v>100.33</v>
      </c>
      <c r="L52" s="24">
        <v>6.42</v>
      </c>
      <c r="M52" s="24">
        <v>5.48</v>
      </c>
      <c r="N52" s="24">
        <v>125.36</v>
      </c>
      <c r="O52" s="24">
        <v>26.54</v>
      </c>
      <c r="P52" s="24">
        <v>26.06</v>
      </c>
      <c r="Q52" s="24">
        <v>59.72</v>
      </c>
      <c r="R52" s="24">
        <v>3.22</v>
      </c>
      <c r="S52" s="24">
        <v>4.68</v>
      </c>
      <c r="T52" s="79"/>
      <c r="U52" s="24">
        <f t="shared" si="1"/>
        <v>0.96861313868613119</v>
      </c>
      <c r="V52" s="79"/>
      <c r="W52" s="79"/>
      <c r="X52" s="79"/>
      <c r="Y52" s="79"/>
      <c r="Z52" s="79"/>
      <c r="AA52" s="79"/>
      <c r="AB52" s="79"/>
    </row>
    <row r="53" spans="1:28" x14ac:dyDescent="0.25">
      <c r="A53" s="18"/>
      <c r="B53" s="24">
        <v>14</v>
      </c>
      <c r="C53" s="24">
        <v>70</v>
      </c>
      <c r="D53" s="24">
        <v>209.28</v>
      </c>
      <c r="E53" s="24">
        <v>237.99</v>
      </c>
      <c r="F53" s="24">
        <v>13.26</v>
      </c>
      <c r="G53" s="24">
        <v>8.5399999999999991</v>
      </c>
      <c r="H53" s="24">
        <v>0.75</v>
      </c>
      <c r="I53" s="24">
        <v>0.34</v>
      </c>
      <c r="J53" s="24">
        <v>22.55</v>
      </c>
      <c r="K53" s="24">
        <v>101.88</v>
      </c>
      <c r="L53" s="24">
        <v>6.37</v>
      </c>
      <c r="M53" s="24">
        <v>5.42</v>
      </c>
      <c r="N53" s="24">
        <v>125.67</v>
      </c>
      <c r="O53" s="24">
        <v>26.25</v>
      </c>
      <c r="P53" s="24">
        <v>25.8</v>
      </c>
      <c r="Q53" s="24">
        <v>60.25</v>
      </c>
      <c r="R53" s="24">
        <v>3.36</v>
      </c>
      <c r="S53" s="24">
        <v>4.75</v>
      </c>
      <c r="T53" s="79"/>
      <c r="U53" s="24">
        <f t="shared" si="1"/>
        <v>0.96863468634686356</v>
      </c>
      <c r="V53" s="79"/>
      <c r="W53" s="79"/>
      <c r="X53" s="79"/>
      <c r="Y53" s="79"/>
      <c r="Z53" s="79"/>
      <c r="AA53" s="79"/>
      <c r="AB53" s="79"/>
    </row>
    <row r="54" spans="1:28" x14ac:dyDescent="0.25">
      <c r="A54" s="18"/>
      <c r="B54" s="24">
        <v>15</v>
      </c>
      <c r="C54" s="24">
        <v>75</v>
      </c>
      <c r="D54" s="24">
        <v>209.9</v>
      </c>
      <c r="E54" s="24">
        <v>238.73</v>
      </c>
      <c r="F54" s="24">
        <v>13.87</v>
      </c>
      <c r="G54" s="24">
        <v>7.91</v>
      </c>
      <c r="H54" s="24">
        <v>0.73</v>
      </c>
      <c r="I54" s="24">
        <v>0.42</v>
      </c>
      <c r="J54" s="24">
        <v>22.51</v>
      </c>
      <c r="K54" s="24">
        <v>100.2</v>
      </c>
      <c r="L54" s="24">
        <v>6.35</v>
      </c>
      <c r="M54" s="24">
        <v>5.4</v>
      </c>
      <c r="N54" s="24">
        <v>125.95</v>
      </c>
      <c r="O54" s="24">
        <v>26.15</v>
      </c>
      <c r="P54" s="24">
        <v>25.7</v>
      </c>
      <c r="Q54" s="24">
        <v>60.78</v>
      </c>
      <c r="R54" s="24">
        <v>3.47</v>
      </c>
      <c r="S54" s="24">
        <v>4.79</v>
      </c>
      <c r="T54" s="79"/>
      <c r="U54" s="24">
        <f t="shared" si="1"/>
        <v>0.96851851851851833</v>
      </c>
      <c r="V54" s="79"/>
      <c r="W54" s="79"/>
      <c r="X54" s="79"/>
      <c r="Y54" s="79"/>
      <c r="Z54" s="79"/>
      <c r="AA54" s="79"/>
      <c r="AB54" s="79"/>
    </row>
    <row r="55" spans="1:28" x14ac:dyDescent="0.25">
      <c r="A55" s="18"/>
      <c r="B55" s="24">
        <v>16</v>
      </c>
      <c r="C55" s="24">
        <v>80</v>
      </c>
      <c r="D55" s="24">
        <v>210.41</v>
      </c>
      <c r="E55" s="24">
        <v>239.47</v>
      </c>
      <c r="F55" s="24">
        <v>13.8</v>
      </c>
      <c r="G55" s="24">
        <v>7.86</v>
      </c>
      <c r="H55" s="24">
        <v>0.73</v>
      </c>
      <c r="I55" s="24">
        <v>0.47</v>
      </c>
      <c r="J55" s="24">
        <v>22.39</v>
      </c>
      <c r="K55" s="24">
        <v>103.39</v>
      </c>
      <c r="L55" s="24">
        <v>6.35</v>
      </c>
      <c r="M55" s="24">
        <v>5.38</v>
      </c>
      <c r="N55" s="24">
        <v>126.08</v>
      </c>
      <c r="O55" s="24">
        <v>26.15</v>
      </c>
      <c r="P55" s="24">
        <v>25.71</v>
      </c>
      <c r="Q55" s="24">
        <v>61.89</v>
      </c>
      <c r="R55" s="24">
        <v>3.58</v>
      </c>
      <c r="S55" s="24">
        <v>4.84</v>
      </c>
      <c r="T55" s="79"/>
      <c r="U55" s="24">
        <f t="shared" si="1"/>
        <v>0.97211895910780677</v>
      </c>
      <c r="V55" s="79"/>
      <c r="W55" s="79"/>
      <c r="X55" s="79"/>
      <c r="Y55" s="79"/>
      <c r="Z55" s="79"/>
      <c r="AA55" s="79"/>
      <c r="AB55" s="79"/>
    </row>
    <row r="56" spans="1:28" x14ac:dyDescent="0.25">
      <c r="A56" s="18"/>
      <c r="B56" s="24">
        <v>17</v>
      </c>
      <c r="C56" s="24">
        <v>85</v>
      </c>
      <c r="D56" s="24">
        <v>210.98</v>
      </c>
      <c r="E56" s="24">
        <v>240.28</v>
      </c>
      <c r="F56" s="24">
        <v>12.99</v>
      </c>
      <c r="G56" s="24">
        <v>8.84</v>
      </c>
      <c r="H56" s="24">
        <v>0.76</v>
      </c>
      <c r="I56" s="24">
        <v>0.37</v>
      </c>
      <c r="J56" s="24">
        <v>22.59</v>
      </c>
      <c r="K56" s="24">
        <v>107.08</v>
      </c>
      <c r="L56" s="24">
        <v>6.36</v>
      </c>
      <c r="M56" s="24">
        <v>5.39</v>
      </c>
      <c r="N56" s="24">
        <v>126.24</v>
      </c>
      <c r="O56" s="24">
        <v>26.41</v>
      </c>
      <c r="P56" s="24">
        <v>26.03</v>
      </c>
      <c r="Q56" s="24">
        <v>62.73</v>
      </c>
      <c r="R56" s="24">
        <v>3.67</v>
      </c>
      <c r="S56" s="24">
        <v>4.8499999999999996</v>
      </c>
      <c r="T56" s="79"/>
      <c r="U56" s="24">
        <f t="shared" si="1"/>
        <v>0.97996289424860861</v>
      </c>
      <c r="V56" s="79"/>
      <c r="W56" s="79"/>
      <c r="X56" s="79"/>
      <c r="Y56" s="79"/>
      <c r="Z56" s="79"/>
      <c r="AA56" s="79"/>
      <c r="AB56" s="79"/>
    </row>
    <row r="57" spans="1:28" x14ac:dyDescent="0.25">
      <c r="A57" s="18"/>
      <c r="B57" s="24">
        <v>18</v>
      </c>
      <c r="C57" s="24">
        <v>90</v>
      </c>
      <c r="D57" s="24">
        <v>211.39</v>
      </c>
      <c r="E57" s="24">
        <v>240.92</v>
      </c>
      <c r="F57" s="24">
        <v>13.38</v>
      </c>
      <c r="G57" s="24">
        <v>8.2899999999999991</v>
      </c>
      <c r="H57" s="24">
        <v>0.74</v>
      </c>
      <c r="I57" s="24">
        <v>0.54</v>
      </c>
      <c r="J57" s="24">
        <v>22.41</v>
      </c>
      <c r="K57" s="24">
        <v>108.58</v>
      </c>
      <c r="L57" s="24">
        <v>6.37</v>
      </c>
      <c r="M57" s="24">
        <v>5.41</v>
      </c>
      <c r="N57" s="24">
        <v>126.43</v>
      </c>
      <c r="O57" s="24">
        <v>26.22</v>
      </c>
      <c r="P57" s="24">
        <v>25.83</v>
      </c>
      <c r="Q57" s="24">
        <v>63.27</v>
      </c>
      <c r="R57" s="24">
        <v>3.74</v>
      </c>
      <c r="S57" s="24">
        <v>4.8099999999999996</v>
      </c>
      <c r="T57" s="79"/>
      <c r="U57" s="24">
        <f t="shared" si="1"/>
        <v>0.96931608133086866</v>
      </c>
      <c r="V57" s="79"/>
      <c r="W57" s="79"/>
      <c r="X57" s="79"/>
      <c r="Y57" s="79"/>
      <c r="Z57" s="79"/>
      <c r="AA57" s="79"/>
      <c r="AB57" s="79"/>
    </row>
    <row r="58" spans="1:28" x14ac:dyDescent="0.25">
      <c r="A58" s="18"/>
      <c r="B58" s="24">
        <v>19</v>
      </c>
      <c r="C58" s="24">
        <v>95</v>
      </c>
      <c r="D58" s="24">
        <v>211.72</v>
      </c>
      <c r="E58" s="24">
        <v>241.84</v>
      </c>
      <c r="F58" s="24">
        <v>13.41</v>
      </c>
      <c r="G58" s="24">
        <v>8.44</v>
      </c>
      <c r="H58" s="24">
        <v>0.75</v>
      </c>
      <c r="I58" s="24">
        <v>0.46</v>
      </c>
      <c r="J58" s="24">
        <v>22.61</v>
      </c>
      <c r="K58" s="24">
        <v>106.18</v>
      </c>
      <c r="L58" s="24">
        <v>6.39</v>
      </c>
      <c r="M58" s="24">
        <v>5.43</v>
      </c>
      <c r="N58" s="24">
        <v>126.52</v>
      </c>
      <c r="O58" s="24">
        <v>26.31</v>
      </c>
      <c r="P58" s="24">
        <v>26</v>
      </c>
      <c r="Q58" s="24">
        <v>63.76</v>
      </c>
      <c r="R58" s="24">
        <v>3.8</v>
      </c>
      <c r="S58" s="24">
        <v>4.8099999999999996</v>
      </c>
      <c r="T58" s="79"/>
      <c r="U58" s="24">
        <f t="shared" si="1"/>
        <v>0.969060773480663</v>
      </c>
      <c r="V58" s="79"/>
      <c r="W58" s="79"/>
      <c r="X58" s="79"/>
      <c r="Y58" s="79"/>
      <c r="Z58" s="79"/>
      <c r="AA58" s="79"/>
      <c r="AB58" s="79"/>
    </row>
    <row r="59" spans="1:28" x14ac:dyDescent="0.25">
      <c r="A59" s="18"/>
      <c r="B59" s="24"/>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row>
    <row r="60" spans="1:28" x14ac:dyDescent="0.25">
      <c r="A60" s="18"/>
      <c r="B60" s="24"/>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row>
    <row r="61" spans="1:28" x14ac:dyDescent="0.25">
      <c r="A61" s="18"/>
      <c r="B61" s="24"/>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row>
    <row r="62" spans="1:28" x14ac:dyDescent="0.25">
      <c r="A62" s="18"/>
      <c r="B62" s="24"/>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row>
    <row r="63" spans="1:28" x14ac:dyDescent="0.25">
      <c r="A63" s="18"/>
      <c r="B63" s="24"/>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row>
    <row r="64" spans="1:28" x14ac:dyDescent="0.25">
      <c r="A64" s="18"/>
      <c r="B64" s="24"/>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2167C-48E3-4C2F-B900-F40E80892090}">
  <sheetPr>
    <tabColor rgb="FFF8B446"/>
  </sheetPr>
  <dimension ref="A1"/>
  <sheetViews>
    <sheetView workbookViewId="0">
      <selection activeCell="A51" sqref="A51"/>
    </sheetView>
  </sheetViews>
  <sheetFormatPr defaultRowHeight="15" x14ac:dyDescent="0.25"/>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8E081-6708-4CDA-8D0E-ECA2577FD422}">
  <sheetPr>
    <tabColor theme="5" tint="0.79998168889431442"/>
  </sheetPr>
  <dimension ref="A1:AM34"/>
  <sheetViews>
    <sheetView topLeftCell="J1" workbookViewId="0">
      <selection activeCell="AD50" sqref="AD50"/>
    </sheetView>
  </sheetViews>
  <sheetFormatPr defaultRowHeight="15" x14ac:dyDescent="0.25"/>
  <cols>
    <col min="29" max="29" width="9.28515625" bestFit="1" customWidth="1"/>
  </cols>
  <sheetData>
    <row r="1" spans="1:39" s="25" customFormat="1" x14ac:dyDescent="0.25">
      <c r="P1" s="206"/>
      <c r="AC1" s="25" t="s">
        <v>274</v>
      </c>
    </row>
    <row r="2" spans="1:39" s="25" customFormat="1" x14ac:dyDescent="0.25">
      <c r="AC2" s="94">
        <f>AVERAGE(AC4:AC34)/5</f>
        <v>109021.59309677419</v>
      </c>
      <c r="AI2" s="94">
        <f>AVERAGE(AI4:AI34)/5</f>
        <v>85436.525354838712</v>
      </c>
    </row>
    <row r="3" spans="1:39" s="97" customFormat="1" ht="120" x14ac:dyDescent="0.25">
      <c r="A3" s="353"/>
      <c r="B3" s="353" t="s">
        <v>16</v>
      </c>
      <c r="C3" s="353" t="s">
        <v>0</v>
      </c>
      <c r="D3" s="353" t="s">
        <v>17</v>
      </c>
      <c r="E3" s="353" t="s">
        <v>418</v>
      </c>
      <c r="F3" s="353" t="s">
        <v>432</v>
      </c>
      <c r="G3" s="353" t="s">
        <v>433</v>
      </c>
      <c r="H3" s="353" t="s">
        <v>434</v>
      </c>
      <c r="I3" s="353" t="s">
        <v>429</v>
      </c>
      <c r="J3" s="353" t="s">
        <v>430</v>
      </c>
      <c r="K3" s="353" t="s">
        <v>431</v>
      </c>
      <c r="L3" s="353" t="s">
        <v>419</v>
      </c>
      <c r="M3" s="353" t="s">
        <v>420</v>
      </c>
      <c r="N3" s="353" t="s">
        <v>422</v>
      </c>
      <c r="O3" s="353" t="s">
        <v>421</v>
      </c>
      <c r="P3" s="353" t="s">
        <v>423</v>
      </c>
      <c r="Q3" s="353" t="s">
        <v>424</v>
      </c>
      <c r="R3" s="353" t="s">
        <v>425</v>
      </c>
      <c r="S3" s="353" t="s">
        <v>18</v>
      </c>
      <c r="T3" s="353" t="s">
        <v>435</v>
      </c>
      <c r="U3" s="353" t="s">
        <v>436</v>
      </c>
      <c r="V3" s="353" t="s">
        <v>426</v>
      </c>
      <c r="W3" s="353" t="s">
        <v>427</v>
      </c>
      <c r="X3" s="353" t="s">
        <v>437</v>
      </c>
      <c r="Y3" s="353" t="s">
        <v>428</v>
      </c>
      <c r="Z3" s="353" t="s">
        <v>69</v>
      </c>
      <c r="AA3" s="353" t="s">
        <v>438</v>
      </c>
      <c r="AB3" s="353" t="s">
        <v>439</v>
      </c>
      <c r="AC3" s="353" t="s">
        <v>70</v>
      </c>
      <c r="AD3" s="353" t="s">
        <v>71</v>
      </c>
      <c r="AE3" s="353" t="s">
        <v>440</v>
      </c>
      <c r="AF3" s="353" t="s">
        <v>441</v>
      </c>
      <c r="AG3" s="353" t="s">
        <v>442</v>
      </c>
      <c r="AH3" s="353" t="s">
        <v>443</v>
      </c>
      <c r="AI3" s="353" t="s">
        <v>444</v>
      </c>
      <c r="AJ3" s="353" t="s">
        <v>445</v>
      </c>
      <c r="AK3" s="353" t="s">
        <v>446</v>
      </c>
      <c r="AL3" s="353" t="s">
        <v>448</v>
      </c>
      <c r="AM3" s="353" t="s">
        <v>447</v>
      </c>
    </row>
    <row r="4" spans="1:39" x14ac:dyDescent="0.25">
      <c r="A4" s="18"/>
      <c r="B4" s="24">
        <v>0</v>
      </c>
      <c r="C4" s="24">
        <v>0</v>
      </c>
      <c r="D4" s="24">
        <v>158.33000000000001</v>
      </c>
      <c r="E4" s="24">
        <v>118.98</v>
      </c>
      <c r="F4" s="24">
        <v>6.2</v>
      </c>
      <c r="G4" s="24">
        <v>5.97</v>
      </c>
      <c r="H4" s="24">
        <v>0.46</v>
      </c>
      <c r="I4" s="24">
        <v>0.28000000000000003</v>
      </c>
      <c r="J4" s="24">
        <v>0</v>
      </c>
      <c r="K4" s="24">
        <v>0</v>
      </c>
      <c r="L4" s="24">
        <v>12.63</v>
      </c>
      <c r="M4" s="24">
        <v>94.47</v>
      </c>
      <c r="N4" s="24"/>
      <c r="O4" s="24"/>
      <c r="P4" s="24">
        <v>111.66</v>
      </c>
      <c r="Q4" s="24">
        <v>15.92</v>
      </c>
      <c r="R4" s="24">
        <v>14.62</v>
      </c>
      <c r="S4" s="24">
        <v>1968.56</v>
      </c>
      <c r="T4" s="24">
        <v>68.62</v>
      </c>
      <c r="U4" s="24">
        <v>11717.52</v>
      </c>
      <c r="V4" s="24">
        <v>1.27</v>
      </c>
      <c r="W4" s="24">
        <v>0.23</v>
      </c>
      <c r="X4" s="24">
        <v>0.04</v>
      </c>
      <c r="Y4" s="24">
        <v>0.01</v>
      </c>
      <c r="Z4" s="24">
        <v>53.87</v>
      </c>
      <c r="AA4" s="24">
        <v>41904019.659999996</v>
      </c>
      <c r="AB4" s="24">
        <v>662917379.38999999</v>
      </c>
      <c r="AC4" s="24">
        <v>878938.9</v>
      </c>
      <c r="AD4" s="24"/>
      <c r="AE4" s="24">
        <v>296646.94</v>
      </c>
      <c r="AF4" s="24">
        <v>1.07</v>
      </c>
      <c r="AG4" s="24">
        <v>2.0099999999999998</v>
      </c>
      <c r="AH4" s="24">
        <v>0.66</v>
      </c>
      <c r="AI4" s="24">
        <v>429775.61</v>
      </c>
      <c r="AJ4" s="24"/>
      <c r="AK4" s="24"/>
      <c r="AL4" s="24"/>
      <c r="AM4" s="24">
        <v>250660872.78</v>
      </c>
    </row>
    <row r="5" spans="1:39" x14ac:dyDescent="0.25">
      <c r="A5" s="18"/>
      <c r="B5" s="24">
        <v>1</v>
      </c>
      <c r="C5" s="24">
        <v>5</v>
      </c>
      <c r="D5" s="24">
        <v>158.66999999999999</v>
      </c>
      <c r="E5" s="24">
        <v>120.5</v>
      </c>
      <c r="F5" s="24">
        <v>5.84</v>
      </c>
      <c r="G5" s="24">
        <v>6.17</v>
      </c>
      <c r="H5" s="24">
        <v>0.46</v>
      </c>
      <c r="I5" s="24">
        <v>0.22</v>
      </c>
      <c r="J5" s="24">
        <v>0</v>
      </c>
      <c r="K5" s="24">
        <v>0</v>
      </c>
      <c r="L5" s="24">
        <v>12.46</v>
      </c>
      <c r="M5" s="24">
        <v>94.44</v>
      </c>
      <c r="N5" s="24">
        <v>4.07</v>
      </c>
      <c r="O5" s="24">
        <v>3.54</v>
      </c>
      <c r="P5" s="24">
        <v>111.85</v>
      </c>
      <c r="Q5" s="24">
        <v>15.32</v>
      </c>
      <c r="R5" s="24">
        <v>14.69</v>
      </c>
      <c r="S5" s="24">
        <v>2241.9</v>
      </c>
      <c r="T5" s="24">
        <v>69.34</v>
      </c>
      <c r="U5" s="24">
        <v>11910.85</v>
      </c>
      <c r="V5" s="24">
        <v>1.38</v>
      </c>
      <c r="W5" s="24">
        <v>0.18</v>
      </c>
      <c r="X5" s="24">
        <v>0.03</v>
      </c>
      <c r="Y5" s="24">
        <v>0.01</v>
      </c>
      <c r="Z5" s="24">
        <v>55.25</v>
      </c>
      <c r="AA5" s="24">
        <v>55550268.18</v>
      </c>
      <c r="AB5" s="24">
        <v>656658413.25</v>
      </c>
      <c r="AC5" s="24">
        <v>742274.63</v>
      </c>
      <c r="AD5" s="24"/>
      <c r="AE5" s="24">
        <v>182760.92</v>
      </c>
      <c r="AF5" s="24">
        <v>1.04</v>
      </c>
      <c r="AG5" s="24">
        <v>2.0099999999999998</v>
      </c>
      <c r="AH5" s="24">
        <v>0.77</v>
      </c>
      <c r="AI5" s="24">
        <v>612134.56000000006</v>
      </c>
      <c r="AJ5" s="24"/>
      <c r="AK5" s="24">
        <v>49858442.390000001</v>
      </c>
      <c r="AL5" s="24">
        <v>55980153.689999998</v>
      </c>
      <c r="AM5" s="24">
        <v>243084375.21000001</v>
      </c>
    </row>
    <row r="6" spans="1:39" x14ac:dyDescent="0.25">
      <c r="A6" s="18"/>
      <c r="B6" s="24">
        <v>2</v>
      </c>
      <c r="C6" s="24">
        <v>10</v>
      </c>
      <c r="D6" s="24">
        <v>158.99</v>
      </c>
      <c r="E6" s="24">
        <v>122.42</v>
      </c>
      <c r="F6" s="24">
        <v>4.84</v>
      </c>
      <c r="G6" s="24">
        <v>6.45</v>
      </c>
      <c r="H6" s="24">
        <v>0.45</v>
      </c>
      <c r="I6" s="24">
        <v>0.21</v>
      </c>
      <c r="J6" s="24">
        <v>0</v>
      </c>
      <c r="K6" s="24">
        <v>0</v>
      </c>
      <c r="L6" s="24">
        <v>11.74</v>
      </c>
      <c r="M6" s="24">
        <v>89.37</v>
      </c>
      <c r="N6" s="24">
        <v>3.99</v>
      </c>
      <c r="O6" s="24">
        <v>3.44</v>
      </c>
      <c r="P6" s="24">
        <v>111.91</v>
      </c>
      <c r="Q6" s="24">
        <v>14.66</v>
      </c>
      <c r="R6" s="24">
        <v>13.98</v>
      </c>
      <c r="S6" s="24">
        <v>1767.35</v>
      </c>
      <c r="T6" s="24">
        <v>68.260000000000005</v>
      </c>
      <c r="U6" s="24">
        <v>11867.99</v>
      </c>
      <c r="V6" s="24">
        <v>1.48</v>
      </c>
      <c r="W6" s="24">
        <v>0.17</v>
      </c>
      <c r="X6" s="24">
        <v>0.03</v>
      </c>
      <c r="Y6" s="24">
        <v>0.01</v>
      </c>
      <c r="Z6" s="24">
        <v>56.52</v>
      </c>
      <c r="AA6" s="24">
        <v>70486935.239999995</v>
      </c>
      <c r="AB6" s="24">
        <v>655355951.23000002</v>
      </c>
      <c r="AC6" s="24">
        <v>880514.41</v>
      </c>
      <c r="AD6" s="24"/>
      <c r="AE6" s="24">
        <v>260746.06</v>
      </c>
      <c r="AF6" s="24">
        <v>1.02</v>
      </c>
      <c r="AG6" s="24">
        <v>2.0699999999999998</v>
      </c>
      <c r="AH6" s="24">
        <v>0.75</v>
      </c>
      <c r="AI6" s="24">
        <v>762935.76</v>
      </c>
      <c r="AJ6" s="24"/>
      <c r="AK6" s="24">
        <v>48569513.850000001</v>
      </c>
      <c r="AL6" s="24">
        <v>54556067.049999997</v>
      </c>
      <c r="AM6" s="24">
        <v>235497553.47999999</v>
      </c>
    </row>
    <row r="7" spans="1:39" x14ac:dyDescent="0.25">
      <c r="A7" s="18"/>
      <c r="B7" s="24">
        <v>3</v>
      </c>
      <c r="C7" s="24">
        <v>15</v>
      </c>
      <c r="D7" s="24">
        <v>159.02000000000001</v>
      </c>
      <c r="E7" s="24">
        <v>124.25</v>
      </c>
      <c r="F7" s="24">
        <v>3.84</v>
      </c>
      <c r="G7" s="24">
        <v>4.34</v>
      </c>
      <c r="H7" s="24">
        <v>0.32</v>
      </c>
      <c r="I7" s="24">
        <v>0.14000000000000001</v>
      </c>
      <c r="J7" s="24">
        <v>0</v>
      </c>
      <c r="K7" s="24">
        <v>0</v>
      </c>
      <c r="L7" s="24">
        <v>8.49</v>
      </c>
      <c r="M7" s="24">
        <v>78.92</v>
      </c>
      <c r="N7" s="24">
        <v>3.85</v>
      </c>
      <c r="O7" s="24">
        <v>3.3</v>
      </c>
      <c r="P7" s="24">
        <v>111.92</v>
      </c>
      <c r="Q7" s="24">
        <v>10.57</v>
      </c>
      <c r="R7" s="24">
        <v>10.01</v>
      </c>
      <c r="S7" s="24">
        <v>1501.84</v>
      </c>
      <c r="T7" s="24">
        <v>66.2</v>
      </c>
      <c r="U7" s="24">
        <v>11801.84</v>
      </c>
      <c r="V7" s="24">
        <v>1.57</v>
      </c>
      <c r="W7" s="24">
        <v>0.11</v>
      </c>
      <c r="X7" s="24">
        <v>0.02</v>
      </c>
      <c r="Y7" s="24">
        <v>0.01</v>
      </c>
      <c r="Z7" s="24">
        <v>58.5</v>
      </c>
      <c r="AA7" s="24">
        <v>82707422.689999998</v>
      </c>
      <c r="AB7" s="24">
        <v>658166516.91999996</v>
      </c>
      <c r="AC7" s="24">
        <v>477102.4</v>
      </c>
      <c r="AD7" s="24"/>
      <c r="AE7" s="24">
        <v>95454.75</v>
      </c>
      <c r="AF7" s="24">
        <v>0.57999999999999996</v>
      </c>
      <c r="AG7" s="24">
        <v>1.26</v>
      </c>
      <c r="AH7" s="24">
        <v>0.39</v>
      </c>
      <c r="AI7" s="24">
        <v>341013.86</v>
      </c>
      <c r="AJ7" s="24"/>
      <c r="AK7" s="24">
        <v>46387940.140000001</v>
      </c>
      <c r="AL7" s="24">
        <v>52219546.82</v>
      </c>
      <c r="AM7" s="24">
        <v>178608119.37</v>
      </c>
    </row>
    <row r="8" spans="1:39" x14ac:dyDescent="0.25">
      <c r="A8" s="18"/>
      <c r="B8" s="24">
        <v>4</v>
      </c>
      <c r="C8" s="24">
        <v>20</v>
      </c>
      <c r="D8" s="24">
        <v>160.34</v>
      </c>
      <c r="E8" s="24">
        <v>130</v>
      </c>
      <c r="F8" s="24">
        <v>4.45</v>
      </c>
      <c r="G8" s="24">
        <v>5.32</v>
      </c>
      <c r="H8" s="24">
        <v>0.38</v>
      </c>
      <c r="I8" s="24">
        <v>0.13</v>
      </c>
      <c r="J8" s="24">
        <v>0</v>
      </c>
      <c r="K8" s="24">
        <v>0</v>
      </c>
      <c r="L8" s="24">
        <v>10.15</v>
      </c>
      <c r="M8" s="24">
        <v>73.61</v>
      </c>
      <c r="N8" s="24">
        <v>3.84</v>
      </c>
      <c r="O8" s="24">
        <v>3.26</v>
      </c>
      <c r="P8" s="24">
        <v>111.48</v>
      </c>
      <c r="Q8" s="24">
        <v>12.64</v>
      </c>
      <c r="R8" s="24">
        <v>11.97</v>
      </c>
      <c r="S8" s="24">
        <v>1844.63</v>
      </c>
      <c r="T8" s="24">
        <v>68.31</v>
      </c>
      <c r="U8" s="24">
        <v>11202.31</v>
      </c>
      <c r="V8" s="24">
        <v>1.67</v>
      </c>
      <c r="W8" s="24">
        <v>0.11</v>
      </c>
      <c r="X8" s="24">
        <v>0.02</v>
      </c>
      <c r="Y8" s="24">
        <v>0</v>
      </c>
      <c r="Z8" s="24">
        <v>61.68</v>
      </c>
      <c r="AA8" s="24">
        <v>88325142.620000005</v>
      </c>
      <c r="AB8" s="24">
        <v>687213772.36000001</v>
      </c>
      <c r="AC8" s="24">
        <v>511254.78</v>
      </c>
      <c r="AD8" s="24"/>
      <c r="AE8" s="24">
        <v>114806.3</v>
      </c>
      <c r="AF8" s="24">
        <v>0.62</v>
      </c>
      <c r="AG8" s="24">
        <v>1.41</v>
      </c>
      <c r="AH8" s="24">
        <v>0.46</v>
      </c>
      <c r="AI8" s="24">
        <v>416733.29</v>
      </c>
      <c r="AJ8" s="24"/>
      <c r="AK8" s="24">
        <v>45873098.770000003</v>
      </c>
      <c r="AL8" s="24">
        <v>51541465.619999997</v>
      </c>
      <c r="AM8" s="24">
        <v>205448825.19</v>
      </c>
    </row>
    <row r="9" spans="1:39" x14ac:dyDescent="0.25">
      <c r="A9" s="18"/>
      <c r="B9" s="24">
        <v>5</v>
      </c>
      <c r="C9" s="24">
        <v>25</v>
      </c>
      <c r="D9" s="24">
        <v>161.38</v>
      </c>
      <c r="E9" s="24">
        <v>133.65</v>
      </c>
      <c r="F9" s="24">
        <v>5.0599999999999996</v>
      </c>
      <c r="G9" s="24">
        <v>6.16</v>
      </c>
      <c r="H9" s="24">
        <v>0.44</v>
      </c>
      <c r="I9" s="24">
        <v>0.17</v>
      </c>
      <c r="J9" s="24">
        <v>0</v>
      </c>
      <c r="K9" s="24">
        <v>0</v>
      </c>
      <c r="L9" s="24">
        <v>11.66</v>
      </c>
      <c r="M9" s="24">
        <v>74.239999999999995</v>
      </c>
      <c r="N9" s="24">
        <v>3.85</v>
      </c>
      <c r="O9" s="24">
        <v>3.25</v>
      </c>
      <c r="P9" s="24">
        <v>111.38</v>
      </c>
      <c r="Q9" s="24">
        <v>14.28</v>
      </c>
      <c r="R9" s="24">
        <v>13.72</v>
      </c>
      <c r="S9" s="24">
        <v>2253.62</v>
      </c>
      <c r="T9" s="24">
        <v>70.05</v>
      </c>
      <c r="U9" s="24">
        <v>11119.19</v>
      </c>
      <c r="V9" s="24">
        <v>1.77</v>
      </c>
      <c r="W9" s="24">
        <v>0.14000000000000001</v>
      </c>
      <c r="X9" s="24">
        <v>0.03</v>
      </c>
      <c r="Y9" s="24">
        <v>0.01</v>
      </c>
      <c r="Z9" s="24">
        <v>64.52</v>
      </c>
      <c r="AA9" s="24">
        <v>81095903.040000007</v>
      </c>
      <c r="AB9" s="24">
        <v>710012032.67999995</v>
      </c>
      <c r="AC9" s="24">
        <v>535797.52</v>
      </c>
      <c r="AD9" s="24"/>
      <c r="AE9" s="24">
        <v>124098.19</v>
      </c>
      <c r="AF9" s="24">
        <v>0.66</v>
      </c>
      <c r="AG9" s="24">
        <v>1.53</v>
      </c>
      <c r="AH9" s="24">
        <v>0.49</v>
      </c>
      <c r="AI9" s="24">
        <v>429451.25</v>
      </c>
      <c r="AJ9" s="24"/>
      <c r="AK9" s="24">
        <v>45886166.049999997</v>
      </c>
      <c r="AL9" s="24">
        <v>51407566.719999999</v>
      </c>
      <c r="AM9" s="24">
        <v>227139224.71000001</v>
      </c>
    </row>
    <row r="10" spans="1:39" x14ac:dyDescent="0.25">
      <c r="A10" s="18"/>
      <c r="B10" s="24">
        <v>6</v>
      </c>
      <c r="C10" s="24">
        <v>30</v>
      </c>
      <c r="D10" s="24">
        <v>162.12</v>
      </c>
      <c r="E10" s="24">
        <v>135.51</v>
      </c>
      <c r="F10" s="24">
        <v>5.69</v>
      </c>
      <c r="G10" s="24">
        <v>5.67</v>
      </c>
      <c r="H10" s="24">
        <v>0.43</v>
      </c>
      <c r="I10" s="24">
        <v>0.18</v>
      </c>
      <c r="J10" s="24">
        <v>0</v>
      </c>
      <c r="K10" s="24">
        <v>0</v>
      </c>
      <c r="L10" s="24">
        <v>11.79</v>
      </c>
      <c r="M10" s="24">
        <v>74.27</v>
      </c>
      <c r="N10" s="24">
        <v>3.83</v>
      </c>
      <c r="O10" s="24">
        <v>3.22</v>
      </c>
      <c r="P10" s="24">
        <v>111.45</v>
      </c>
      <c r="Q10" s="24">
        <v>14.22</v>
      </c>
      <c r="R10" s="24">
        <v>13.74</v>
      </c>
      <c r="S10" s="24">
        <v>2538.79</v>
      </c>
      <c r="T10" s="24">
        <v>71.650000000000006</v>
      </c>
      <c r="U10" s="24">
        <v>11625.72</v>
      </c>
      <c r="V10" s="24">
        <v>1.86</v>
      </c>
      <c r="W10" s="24">
        <v>0.15</v>
      </c>
      <c r="X10" s="24">
        <v>0.03</v>
      </c>
      <c r="Y10" s="24">
        <v>0.01</v>
      </c>
      <c r="Z10" s="24">
        <v>66.930000000000007</v>
      </c>
      <c r="AA10" s="24">
        <v>63541562.030000001</v>
      </c>
      <c r="AB10" s="24">
        <v>727409537.64999998</v>
      </c>
      <c r="AC10" s="24">
        <v>482665.81</v>
      </c>
      <c r="AD10" s="24"/>
      <c r="AE10" s="24">
        <v>116591.94</v>
      </c>
      <c r="AF10" s="24">
        <v>0.63</v>
      </c>
      <c r="AG10" s="24">
        <v>1.42</v>
      </c>
      <c r="AH10" s="24">
        <v>0.5</v>
      </c>
      <c r="AI10" s="24">
        <v>389802.31</v>
      </c>
      <c r="AJ10" s="24"/>
      <c r="AK10" s="24">
        <v>45600230.659999996</v>
      </c>
      <c r="AL10" s="24">
        <v>50955242.039999999</v>
      </c>
      <c r="AM10" s="24">
        <v>226242602.55000001</v>
      </c>
    </row>
    <row r="11" spans="1:39" x14ac:dyDescent="0.25">
      <c r="A11" s="18"/>
      <c r="B11" s="24">
        <v>7</v>
      </c>
      <c r="C11" s="24">
        <v>35</v>
      </c>
      <c r="D11" s="24">
        <v>162.88</v>
      </c>
      <c r="E11" s="24">
        <v>137.38</v>
      </c>
      <c r="F11" s="24">
        <v>6.02</v>
      </c>
      <c r="G11" s="24">
        <v>5.36</v>
      </c>
      <c r="H11" s="24">
        <v>0.42</v>
      </c>
      <c r="I11" s="24">
        <v>0.15</v>
      </c>
      <c r="J11" s="24">
        <v>0</v>
      </c>
      <c r="K11" s="24">
        <v>0</v>
      </c>
      <c r="L11" s="24">
        <v>11.81</v>
      </c>
      <c r="M11" s="24">
        <v>77.16</v>
      </c>
      <c r="N11" s="24">
        <v>3.82</v>
      </c>
      <c r="O11" s="24">
        <v>3.21</v>
      </c>
      <c r="P11" s="24">
        <v>111.47</v>
      </c>
      <c r="Q11" s="24">
        <v>14.21</v>
      </c>
      <c r="R11" s="24">
        <v>13.75</v>
      </c>
      <c r="S11" s="24">
        <v>2584.91</v>
      </c>
      <c r="T11" s="24">
        <v>73.569999999999993</v>
      </c>
      <c r="U11" s="24">
        <v>11210.94</v>
      </c>
      <c r="V11" s="24">
        <v>1.94</v>
      </c>
      <c r="W11" s="24">
        <v>0.12</v>
      </c>
      <c r="X11" s="24">
        <v>0.02</v>
      </c>
      <c r="Y11" s="24">
        <v>0</v>
      </c>
      <c r="Z11" s="24">
        <v>69.31</v>
      </c>
      <c r="AA11" s="24">
        <v>49122391.789999999</v>
      </c>
      <c r="AB11" s="24">
        <v>741987137.85000002</v>
      </c>
      <c r="AC11" s="24">
        <v>481686.65</v>
      </c>
      <c r="AD11" s="24"/>
      <c r="AE11" s="24">
        <v>114575.38</v>
      </c>
      <c r="AF11" s="24">
        <v>0.67</v>
      </c>
      <c r="AG11" s="24">
        <v>1.43</v>
      </c>
      <c r="AH11" s="24">
        <v>0.53</v>
      </c>
      <c r="AI11" s="24">
        <v>385435.81</v>
      </c>
      <c r="AJ11" s="24"/>
      <c r="AK11" s="24">
        <v>45669530.869999997</v>
      </c>
      <c r="AL11" s="24">
        <v>50844799.880000003</v>
      </c>
      <c r="AM11" s="24">
        <v>226183275.03999999</v>
      </c>
    </row>
    <row r="12" spans="1:39" x14ac:dyDescent="0.25">
      <c r="A12" s="18"/>
      <c r="B12" s="24">
        <v>8</v>
      </c>
      <c r="C12" s="24">
        <v>40</v>
      </c>
      <c r="D12" s="24">
        <v>163.69999999999999</v>
      </c>
      <c r="E12" s="24">
        <v>139.27000000000001</v>
      </c>
      <c r="F12" s="24">
        <v>6.04</v>
      </c>
      <c r="G12" s="24">
        <v>5.4</v>
      </c>
      <c r="H12" s="24">
        <v>0.42</v>
      </c>
      <c r="I12" s="24">
        <v>0.15</v>
      </c>
      <c r="J12" s="24">
        <v>0</v>
      </c>
      <c r="K12" s="24">
        <v>0</v>
      </c>
      <c r="L12" s="24">
        <v>11.86</v>
      </c>
      <c r="M12" s="24">
        <v>78.459999999999994</v>
      </c>
      <c r="N12" s="24">
        <v>3.82</v>
      </c>
      <c r="O12" s="24">
        <v>3.21</v>
      </c>
      <c r="P12" s="24">
        <v>111.55</v>
      </c>
      <c r="Q12" s="24">
        <v>14.24</v>
      </c>
      <c r="R12" s="24">
        <v>13.8</v>
      </c>
      <c r="S12" s="24">
        <v>2608.83</v>
      </c>
      <c r="T12" s="24">
        <v>75.38</v>
      </c>
      <c r="U12" s="24">
        <v>11050.06</v>
      </c>
      <c r="V12" s="24">
        <v>2</v>
      </c>
      <c r="W12" s="24">
        <v>0.12</v>
      </c>
      <c r="X12" s="24">
        <v>0.02</v>
      </c>
      <c r="Y12" s="24">
        <v>0.01</v>
      </c>
      <c r="Z12" s="24">
        <v>71.55</v>
      </c>
      <c r="AA12" s="24">
        <v>42370372.57</v>
      </c>
      <c r="AB12" s="24">
        <v>751771945.97000003</v>
      </c>
      <c r="AC12" s="24">
        <v>461278.82</v>
      </c>
      <c r="AD12" s="24"/>
      <c r="AE12" s="24">
        <v>113087.52</v>
      </c>
      <c r="AF12" s="24">
        <v>0.69</v>
      </c>
      <c r="AG12" s="24">
        <v>1.45</v>
      </c>
      <c r="AH12" s="24">
        <v>0.55000000000000004</v>
      </c>
      <c r="AI12" s="24">
        <v>374461.29</v>
      </c>
      <c r="AJ12" s="24"/>
      <c r="AK12" s="24">
        <v>45880850.850000001</v>
      </c>
      <c r="AL12" s="24">
        <v>50882704.630000003</v>
      </c>
      <c r="AM12" s="24">
        <v>227653738.59999999</v>
      </c>
    </row>
    <row r="13" spans="1:39" x14ac:dyDescent="0.25">
      <c r="A13" s="18"/>
      <c r="B13" s="24">
        <v>9</v>
      </c>
      <c r="C13" s="24">
        <v>45</v>
      </c>
      <c r="D13" s="24">
        <v>164.54</v>
      </c>
      <c r="E13" s="24">
        <v>141.22</v>
      </c>
      <c r="F13" s="24">
        <v>6.43</v>
      </c>
      <c r="G13" s="24">
        <v>5.18</v>
      </c>
      <c r="H13" s="24">
        <v>0.42</v>
      </c>
      <c r="I13" s="24">
        <v>0.17</v>
      </c>
      <c r="J13" s="24">
        <v>0</v>
      </c>
      <c r="K13" s="24">
        <v>0</v>
      </c>
      <c r="L13" s="24">
        <v>12.03</v>
      </c>
      <c r="M13" s="24">
        <v>78.930000000000007</v>
      </c>
      <c r="N13" s="24">
        <v>3.84</v>
      </c>
      <c r="O13" s="24">
        <v>3.23</v>
      </c>
      <c r="P13" s="24">
        <v>111.68</v>
      </c>
      <c r="Q13" s="24">
        <v>14.38</v>
      </c>
      <c r="R13" s="24">
        <v>13.98</v>
      </c>
      <c r="S13" s="24">
        <v>2711.36</v>
      </c>
      <c r="T13" s="24">
        <v>77.25</v>
      </c>
      <c r="U13" s="24">
        <v>11908.2</v>
      </c>
      <c r="V13" s="24">
        <v>2.06</v>
      </c>
      <c r="W13" s="24">
        <v>0.13</v>
      </c>
      <c r="X13" s="24">
        <v>0.03</v>
      </c>
      <c r="Y13" s="24">
        <v>0.01</v>
      </c>
      <c r="Z13" s="24">
        <v>74.2</v>
      </c>
      <c r="AA13" s="24">
        <v>38529212.950000003</v>
      </c>
      <c r="AB13" s="24">
        <v>757194028.23000002</v>
      </c>
      <c r="AC13" s="24">
        <v>479308.97</v>
      </c>
      <c r="AD13" s="24"/>
      <c r="AE13" s="24">
        <v>98483.99</v>
      </c>
      <c r="AF13" s="24">
        <v>0.75</v>
      </c>
      <c r="AG13" s="24">
        <v>1.46</v>
      </c>
      <c r="AH13" s="24">
        <v>0.62</v>
      </c>
      <c r="AI13" s="24">
        <v>373600.79</v>
      </c>
      <c r="AJ13" s="24"/>
      <c r="AK13" s="24">
        <v>46367206.049999997</v>
      </c>
      <c r="AL13" s="24">
        <v>51195721.119999997</v>
      </c>
      <c r="AM13" s="24">
        <v>229264012.22999999</v>
      </c>
    </row>
    <row r="14" spans="1:39" x14ac:dyDescent="0.25">
      <c r="A14" s="18"/>
      <c r="B14" s="24">
        <v>10</v>
      </c>
      <c r="C14" s="24">
        <v>50</v>
      </c>
      <c r="D14" s="24">
        <v>165.4</v>
      </c>
      <c r="E14" s="24">
        <v>143.07</v>
      </c>
      <c r="F14" s="24">
        <v>6.18</v>
      </c>
      <c r="G14" s="24">
        <v>5.45</v>
      </c>
      <c r="H14" s="24">
        <v>0.43</v>
      </c>
      <c r="I14" s="24">
        <v>0.14000000000000001</v>
      </c>
      <c r="J14" s="24">
        <v>0</v>
      </c>
      <c r="K14" s="24">
        <v>0</v>
      </c>
      <c r="L14" s="24">
        <v>12.05</v>
      </c>
      <c r="M14" s="24">
        <v>81.44</v>
      </c>
      <c r="N14" s="24">
        <v>3.86</v>
      </c>
      <c r="O14" s="24">
        <v>3.24</v>
      </c>
      <c r="P14" s="24">
        <v>111.85</v>
      </c>
      <c r="Q14" s="24">
        <v>14.46</v>
      </c>
      <c r="R14" s="24">
        <v>14.08</v>
      </c>
      <c r="S14" s="24">
        <v>2592.35</v>
      </c>
      <c r="T14" s="24">
        <v>79.09</v>
      </c>
      <c r="U14" s="24">
        <v>11251.71</v>
      </c>
      <c r="V14" s="24">
        <v>2.12</v>
      </c>
      <c r="W14" s="24">
        <v>0.11</v>
      </c>
      <c r="X14" s="24">
        <v>0.02</v>
      </c>
      <c r="Y14" s="24">
        <v>0.01</v>
      </c>
      <c r="Z14" s="24">
        <v>76.930000000000007</v>
      </c>
      <c r="AA14" s="24">
        <v>37573582.189999998</v>
      </c>
      <c r="AB14" s="24">
        <v>753473043.22000003</v>
      </c>
      <c r="AC14" s="24">
        <v>460714.75</v>
      </c>
      <c r="AD14" s="24"/>
      <c r="AE14" s="24">
        <v>109078.59</v>
      </c>
      <c r="AF14" s="24">
        <v>0.7</v>
      </c>
      <c r="AG14" s="24">
        <v>1.46</v>
      </c>
      <c r="AH14" s="24">
        <v>0.55000000000000004</v>
      </c>
      <c r="AI14" s="24">
        <v>370558.26</v>
      </c>
      <c r="AJ14" s="24"/>
      <c r="AK14" s="24">
        <v>46785032.539999999</v>
      </c>
      <c r="AL14" s="24">
        <v>51436518.229999997</v>
      </c>
      <c r="AM14" s="24">
        <v>230827926.37</v>
      </c>
    </row>
    <row r="15" spans="1:39" x14ac:dyDescent="0.25">
      <c r="A15" s="18"/>
      <c r="B15" s="24">
        <v>11</v>
      </c>
      <c r="C15" s="24">
        <v>55</v>
      </c>
      <c r="D15" s="24">
        <v>166.29</v>
      </c>
      <c r="E15" s="24">
        <v>144.96</v>
      </c>
      <c r="F15" s="24">
        <v>6</v>
      </c>
      <c r="G15" s="24">
        <v>5.72</v>
      </c>
      <c r="H15" s="24">
        <v>0.44</v>
      </c>
      <c r="I15" s="24">
        <v>0.15</v>
      </c>
      <c r="J15" s="24">
        <v>0</v>
      </c>
      <c r="K15" s="24">
        <v>0</v>
      </c>
      <c r="L15" s="24">
        <v>12.17</v>
      </c>
      <c r="M15" s="24">
        <v>85.47</v>
      </c>
      <c r="N15" s="24">
        <v>3.88</v>
      </c>
      <c r="O15" s="24">
        <v>3.26</v>
      </c>
      <c r="P15" s="24">
        <v>112.02</v>
      </c>
      <c r="Q15" s="24">
        <v>14.61</v>
      </c>
      <c r="R15" s="24">
        <v>14.26</v>
      </c>
      <c r="S15" s="24">
        <v>2565.1999999999998</v>
      </c>
      <c r="T15" s="24">
        <v>80.87</v>
      </c>
      <c r="U15" s="24">
        <v>11476.5</v>
      </c>
      <c r="V15" s="24">
        <v>2.17</v>
      </c>
      <c r="W15" s="24">
        <v>0.12</v>
      </c>
      <c r="X15" s="24">
        <v>0.03</v>
      </c>
      <c r="Y15" s="24">
        <v>0.01</v>
      </c>
      <c r="Z15" s="24">
        <v>79.44</v>
      </c>
      <c r="AA15" s="24">
        <v>33931493.060000002</v>
      </c>
      <c r="AB15" s="24">
        <v>755883488.55999994</v>
      </c>
      <c r="AC15" s="24">
        <v>462203.71</v>
      </c>
      <c r="AD15" s="24"/>
      <c r="AE15" s="24">
        <v>108881.1</v>
      </c>
      <c r="AF15" s="24">
        <v>0.73</v>
      </c>
      <c r="AG15" s="24">
        <v>1.53</v>
      </c>
      <c r="AH15" s="24">
        <v>0.57999999999999996</v>
      </c>
      <c r="AI15" s="24">
        <v>367225.86</v>
      </c>
      <c r="AJ15" s="24"/>
      <c r="AK15" s="24">
        <v>47428883.32</v>
      </c>
      <c r="AL15" s="24">
        <v>51906695.090000004</v>
      </c>
      <c r="AM15" s="24">
        <v>233632947.97</v>
      </c>
    </row>
    <row r="16" spans="1:39" x14ac:dyDescent="0.25">
      <c r="A16" s="18"/>
      <c r="B16" s="24">
        <v>12</v>
      </c>
      <c r="C16" s="24">
        <v>60</v>
      </c>
      <c r="D16" s="24">
        <v>167.18</v>
      </c>
      <c r="E16" s="24">
        <v>146.88999999999999</v>
      </c>
      <c r="F16" s="24">
        <v>5.85</v>
      </c>
      <c r="G16" s="24">
        <v>6.01</v>
      </c>
      <c r="H16" s="24">
        <v>0.45</v>
      </c>
      <c r="I16" s="24">
        <v>0.13</v>
      </c>
      <c r="J16" s="24">
        <v>0</v>
      </c>
      <c r="K16" s="24">
        <v>0</v>
      </c>
      <c r="L16" s="24">
        <v>12.31</v>
      </c>
      <c r="M16" s="24">
        <v>88.35</v>
      </c>
      <c r="N16" s="24">
        <v>3.92</v>
      </c>
      <c r="O16" s="24">
        <v>3.3</v>
      </c>
      <c r="P16" s="24">
        <v>112.24</v>
      </c>
      <c r="Q16" s="24">
        <v>14.83</v>
      </c>
      <c r="R16" s="24">
        <v>14.48</v>
      </c>
      <c r="S16" s="24">
        <v>2456.0300000000002</v>
      </c>
      <c r="T16" s="24">
        <v>82.48</v>
      </c>
      <c r="U16" s="24">
        <v>11138.3</v>
      </c>
      <c r="V16" s="24">
        <v>2.21</v>
      </c>
      <c r="W16" s="24">
        <v>0.1</v>
      </c>
      <c r="X16" s="24">
        <v>0.02</v>
      </c>
      <c r="Y16" s="24">
        <v>0.01</v>
      </c>
      <c r="Z16" s="24">
        <v>82.59</v>
      </c>
      <c r="AA16" s="24">
        <v>26959728.390000001</v>
      </c>
      <c r="AB16" s="24">
        <v>754862003.38</v>
      </c>
      <c r="AC16" s="24">
        <v>492945.16</v>
      </c>
      <c r="AD16" s="24"/>
      <c r="AE16" s="24">
        <v>106714.39</v>
      </c>
      <c r="AF16" s="24">
        <v>0.69</v>
      </c>
      <c r="AG16" s="24">
        <v>1.56</v>
      </c>
      <c r="AH16" s="24">
        <v>0.5</v>
      </c>
      <c r="AI16" s="24">
        <v>388113.13</v>
      </c>
      <c r="AJ16" s="24"/>
      <c r="AK16" s="24">
        <v>48239571.960000001</v>
      </c>
      <c r="AL16" s="24">
        <v>52542886.049999997</v>
      </c>
      <c r="AM16" s="24">
        <v>237147037.87</v>
      </c>
    </row>
    <row r="17" spans="1:39" x14ac:dyDescent="0.25">
      <c r="A17" s="18"/>
      <c r="B17" s="24">
        <v>13</v>
      </c>
      <c r="C17" s="24">
        <v>65</v>
      </c>
      <c r="D17" s="24">
        <v>168.08</v>
      </c>
      <c r="E17" s="24">
        <v>148.75</v>
      </c>
      <c r="F17" s="24">
        <v>5.81</v>
      </c>
      <c r="G17" s="24">
        <v>6.14</v>
      </c>
      <c r="H17" s="24">
        <v>0.45</v>
      </c>
      <c r="I17" s="24">
        <v>0.14000000000000001</v>
      </c>
      <c r="J17" s="24">
        <v>0</v>
      </c>
      <c r="K17" s="24">
        <v>0</v>
      </c>
      <c r="L17" s="24">
        <v>12.4</v>
      </c>
      <c r="M17" s="24">
        <v>91.48</v>
      </c>
      <c r="N17" s="24">
        <v>3.95</v>
      </c>
      <c r="O17" s="24">
        <v>3.33</v>
      </c>
      <c r="P17" s="24">
        <v>112.52</v>
      </c>
      <c r="Q17" s="24">
        <v>14.97</v>
      </c>
      <c r="R17" s="24">
        <v>14.64</v>
      </c>
      <c r="S17" s="24">
        <v>2348.5100000000002</v>
      </c>
      <c r="T17" s="24">
        <v>83.77</v>
      </c>
      <c r="U17" s="24">
        <v>11830.68</v>
      </c>
      <c r="V17" s="24">
        <v>2.25</v>
      </c>
      <c r="W17" s="24">
        <v>0.11</v>
      </c>
      <c r="X17" s="24">
        <v>0.02</v>
      </c>
      <c r="Y17" s="24">
        <v>0.01</v>
      </c>
      <c r="Z17" s="24">
        <v>85.43</v>
      </c>
      <c r="AA17" s="24">
        <v>17496920.780000001</v>
      </c>
      <c r="AB17" s="24">
        <v>760686968.34000003</v>
      </c>
      <c r="AC17" s="24">
        <v>508688.74</v>
      </c>
      <c r="AD17" s="24"/>
      <c r="AE17" s="24">
        <v>112253.64</v>
      </c>
      <c r="AF17" s="24">
        <v>0.69</v>
      </c>
      <c r="AG17" s="24">
        <v>1.64</v>
      </c>
      <c r="AH17" s="24">
        <v>0.46</v>
      </c>
      <c r="AI17" s="24">
        <v>396319.38</v>
      </c>
      <c r="AJ17" s="24"/>
      <c r="AK17" s="24">
        <v>48906591.960000001</v>
      </c>
      <c r="AL17" s="24">
        <v>53037883.549999997</v>
      </c>
      <c r="AM17" s="24">
        <v>240117088.47999999</v>
      </c>
    </row>
    <row r="18" spans="1:39" x14ac:dyDescent="0.25">
      <c r="A18" s="18"/>
      <c r="B18" s="24">
        <v>14</v>
      </c>
      <c r="C18" s="24">
        <v>70</v>
      </c>
      <c r="D18" s="24">
        <v>168.95</v>
      </c>
      <c r="E18" s="24">
        <v>150.58000000000001</v>
      </c>
      <c r="F18" s="24">
        <v>5.89</v>
      </c>
      <c r="G18" s="24">
        <v>6.2</v>
      </c>
      <c r="H18" s="24">
        <v>0.46</v>
      </c>
      <c r="I18" s="24">
        <v>0.15</v>
      </c>
      <c r="J18" s="24">
        <v>0</v>
      </c>
      <c r="K18" s="24">
        <v>0</v>
      </c>
      <c r="L18" s="24">
        <v>12.55</v>
      </c>
      <c r="M18" s="24">
        <v>86.31</v>
      </c>
      <c r="N18" s="24">
        <v>3.97</v>
      </c>
      <c r="O18" s="24">
        <v>3.35</v>
      </c>
      <c r="P18" s="24">
        <v>112.81</v>
      </c>
      <c r="Q18" s="24">
        <v>15.17</v>
      </c>
      <c r="R18" s="24">
        <v>14.86</v>
      </c>
      <c r="S18" s="24">
        <v>2284.62</v>
      </c>
      <c r="T18" s="24">
        <v>84.82</v>
      </c>
      <c r="U18" s="24">
        <v>11274.49</v>
      </c>
      <c r="V18" s="24">
        <v>2.2799999999999998</v>
      </c>
      <c r="W18" s="24">
        <v>0.12</v>
      </c>
      <c r="X18" s="24">
        <v>0.02</v>
      </c>
      <c r="Y18" s="24">
        <v>0.01</v>
      </c>
      <c r="Z18" s="24">
        <v>87.67</v>
      </c>
      <c r="AA18" s="24">
        <v>10213129.76</v>
      </c>
      <c r="AB18" s="24">
        <v>771154626.95000005</v>
      </c>
      <c r="AC18" s="24">
        <v>559223.5</v>
      </c>
      <c r="AD18" s="24"/>
      <c r="AE18" s="24">
        <v>114762.93</v>
      </c>
      <c r="AF18" s="24">
        <v>0.72</v>
      </c>
      <c r="AG18" s="24">
        <v>1.7</v>
      </c>
      <c r="AH18" s="24">
        <v>0.49</v>
      </c>
      <c r="AI18" s="24">
        <v>433508.16</v>
      </c>
      <c r="AJ18" s="24"/>
      <c r="AK18" s="24">
        <v>49272637.340000004</v>
      </c>
      <c r="AL18" s="24">
        <v>53230320.880000003</v>
      </c>
      <c r="AM18" s="24">
        <v>241860235.30000001</v>
      </c>
    </row>
    <row r="19" spans="1:39" x14ac:dyDescent="0.25">
      <c r="A19" s="18"/>
      <c r="B19" s="24">
        <v>15</v>
      </c>
      <c r="C19" s="24">
        <v>75</v>
      </c>
      <c r="D19" s="24">
        <v>169.65</v>
      </c>
      <c r="E19" s="24">
        <v>152.05000000000001</v>
      </c>
      <c r="F19" s="24">
        <v>5.96</v>
      </c>
      <c r="G19" s="24">
        <v>6.06</v>
      </c>
      <c r="H19" s="24">
        <v>0.45</v>
      </c>
      <c r="I19" s="24">
        <v>0.16</v>
      </c>
      <c r="J19" s="24">
        <v>0</v>
      </c>
      <c r="K19" s="24">
        <v>0</v>
      </c>
      <c r="L19" s="24">
        <v>12.48</v>
      </c>
      <c r="M19" s="24">
        <v>84.37</v>
      </c>
      <c r="N19" s="24">
        <v>3.94</v>
      </c>
      <c r="O19" s="24">
        <v>3.32</v>
      </c>
      <c r="P19" s="24">
        <v>113.08</v>
      </c>
      <c r="Q19" s="24">
        <v>15.05</v>
      </c>
      <c r="R19" s="24">
        <v>14.76</v>
      </c>
      <c r="S19" s="24">
        <v>2266.38</v>
      </c>
      <c r="T19" s="24">
        <v>85.75</v>
      </c>
      <c r="U19" s="24">
        <v>11392.53</v>
      </c>
      <c r="V19" s="24">
        <v>2.31</v>
      </c>
      <c r="W19" s="24">
        <v>0.13</v>
      </c>
      <c r="X19" s="24">
        <v>0.02</v>
      </c>
      <c r="Y19" s="24">
        <v>0.01</v>
      </c>
      <c r="Z19" s="24">
        <v>89.56</v>
      </c>
      <c r="AA19" s="24">
        <v>5583834.75</v>
      </c>
      <c r="AB19" s="24">
        <v>778145560.85000002</v>
      </c>
      <c r="AC19" s="24">
        <v>545985.46</v>
      </c>
      <c r="AD19" s="24"/>
      <c r="AE19" s="24">
        <v>127939</v>
      </c>
      <c r="AF19" s="24">
        <v>0.73</v>
      </c>
      <c r="AG19" s="24">
        <v>1.7</v>
      </c>
      <c r="AH19" s="24">
        <v>0.51</v>
      </c>
      <c r="AI19" s="24">
        <v>435209.68</v>
      </c>
      <c r="AJ19" s="24"/>
      <c r="AK19" s="24">
        <v>48721912.93</v>
      </c>
      <c r="AL19" s="24">
        <v>52514572.840000004</v>
      </c>
      <c r="AM19" s="24">
        <v>239175269.65000001</v>
      </c>
    </row>
    <row r="20" spans="1:39" x14ac:dyDescent="0.25">
      <c r="A20" s="18"/>
      <c r="B20" s="24">
        <v>16</v>
      </c>
      <c r="C20" s="24">
        <v>80</v>
      </c>
      <c r="D20" s="24">
        <v>170.23</v>
      </c>
      <c r="E20" s="24">
        <v>153.34</v>
      </c>
      <c r="F20" s="24">
        <v>5.98</v>
      </c>
      <c r="G20" s="24">
        <v>5.87</v>
      </c>
      <c r="H20" s="24">
        <v>0.44</v>
      </c>
      <c r="I20" s="24">
        <v>0.14000000000000001</v>
      </c>
      <c r="J20" s="24">
        <v>0</v>
      </c>
      <c r="K20" s="24">
        <v>0</v>
      </c>
      <c r="L20" s="24">
        <v>12.3</v>
      </c>
      <c r="M20" s="24">
        <v>84.45</v>
      </c>
      <c r="N20" s="24">
        <v>3.89</v>
      </c>
      <c r="O20" s="24">
        <v>3.26</v>
      </c>
      <c r="P20" s="24">
        <v>113.3</v>
      </c>
      <c r="Q20" s="24">
        <v>14.84</v>
      </c>
      <c r="R20" s="24">
        <v>14.53</v>
      </c>
      <c r="S20" s="24">
        <v>2208.83</v>
      </c>
      <c r="T20" s="24">
        <v>86.8</v>
      </c>
      <c r="U20" s="24">
        <v>11451.58</v>
      </c>
      <c r="V20" s="24">
        <v>2.35</v>
      </c>
      <c r="W20" s="24">
        <v>0.11</v>
      </c>
      <c r="X20" s="24">
        <v>0.02</v>
      </c>
      <c r="Y20" s="24">
        <v>0.01</v>
      </c>
      <c r="Z20" s="24">
        <v>91.25</v>
      </c>
      <c r="AA20" s="24">
        <v>2550267.2599999998</v>
      </c>
      <c r="AB20" s="24">
        <v>781972873.00999999</v>
      </c>
      <c r="AC20" s="24">
        <v>514876.68</v>
      </c>
      <c r="AD20" s="24"/>
      <c r="AE20" s="24">
        <v>130341.43</v>
      </c>
      <c r="AF20" s="24">
        <v>0.73</v>
      </c>
      <c r="AG20" s="24">
        <v>1.69</v>
      </c>
      <c r="AH20" s="24">
        <v>0.49</v>
      </c>
      <c r="AI20" s="24">
        <v>419684.79</v>
      </c>
      <c r="AJ20" s="24"/>
      <c r="AK20" s="24">
        <v>47880862.530000001</v>
      </c>
      <c r="AL20" s="24">
        <v>51506780.719999999</v>
      </c>
      <c r="AM20" s="24">
        <v>234986525.09999999</v>
      </c>
    </row>
    <row r="21" spans="1:39" x14ac:dyDescent="0.25">
      <c r="A21" s="18"/>
      <c r="B21" s="24">
        <v>17</v>
      </c>
      <c r="C21" s="24">
        <v>85</v>
      </c>
      <c r="D21" s="24">
        <v>170.72</v>
      </c>
      <c r="E21" s="24">
        <v>154.58000000000001</v>
      </c>
      <c r="F21" s="24">
        <v>6.01</v>
      </c>
      <c r="G21" s="24">
        <v>5.68</v>
      </c>
      <c r="H21" s="24">
        <v>0.44</v>
      </c>
      <c r="I21" s="24">
        <v>0.14000000000000001</v>
      </c>
      <c r="J21" s="24">
        <v>0</v>
      </c>
      <c r="K21" s="24">
        <v>0</v>
      </c>
      <c r="L21" s="24">
        <v>12.12</v>
      </c>
      <c r="M21" s="24">
        <v>81.87</v>
      </c>
      <c r="N21" s="24">
        <v>3.84</v>
      </c>
      <c r="O21" s="24">
        <v>3.21</v>
      </c>
      <c r="P21" s="24">
        <v>113.45</v>
      </c>
      <c r="Q21" s="24">
        <v>14.65</v>
      </c>
      <c r="R21" s="24">
        <v>14.32</v>
      </c>
      <c r="S21" s="24">
        <v>2177.8200000000002</v>
      </c>
      <c r="T21" s="24">
        <v>87.99</v>
      </c>
      <c r="U21" s="24">
        <v>11500.46</v>
      </c>
      <c r="V21" s="24">
        <v>2.39</v>
      </c>
      <c r="W21" s="24">
        <v>0.11</v>
      </c>
      <c r="X21" s="24">
        <v>0.02</v>
      </c>
      <c r="Y21" s="24">
        <v>0.01</v>
      </c>
      <c r="Z21" s="24">
        <v>92.55</v>
      </c>
      <c r="AA21" s="24">
        <v>1706245.7</v>
      </c>
      <c r="AB21" s="24">
        <v>785257108.72000003</v>
      </c>
      <c r="AC21" s="24">
        <v>492801.36</v>
      </c>
      <c r="AD21" s="24"/>
      <c r="AE21" s="24">
        <v>113771</v>
      </c>
      <c r="AF21" s="24">
        <v>0.7</v>
      </c>
      <c r="AG21" s="24">
        <v>1.66</v>
      </c>
      <c r="AH21" s="24">
        <v>0.45</v>
      </c>
      <c r="AI21" s="24">
        <v>391564.13</v>
      </c>
      <c r="AJ21" s="24"/>
      <c r="AK21" s="24">
        <v>47184358.590000004</v>
      </c>
      <c r="AL21" s="24">
        <v>50650356.43</v>
      </c>
      <c r="AM21" s="24">
        <v>232603912.71000001</v>
      </c>
    </row>
    <row r="22" spans="1:39" x14ac:dyDescent="0.25">
      <c r="A22" s="18"/>
      <c r="B22" s="24">
        <v>18</v>
      </c>
      <c r="C22" s="24">
        <v>90</v>
      </c>
      <c r="D22" s="24">
        <v>171.16</v>
      </c>
      <c r="E22" s="24">
        <v>155.82</v>
      </c>
      <c r="F22" s="24">
        <v>5.92</v>
      </c>
      <c r="G22" s="24">
        <v>5.63</v>
      </c>
      <c r="H22" s="24">
        <v>0.43</v>
      </c>
      <c r="I22" s="24">
        <v>0.14000000000000001</v>
      </c>
      <c r="J22" s="24">
        <v>0</v>
      </c>
      <c r="K22" s="24">
        <v>0</v>
      </c>
      <c r="L22" s="24">
        <v>11.98</v>
      </c>
      <c r="M22" s="24">
        <v>83.34</v>
      </c>
      <c r="N22" s="24">
        <v>3.81</v>
      </c>
      <c r="O22" s="24">
        <v>3.17</v>
      </c>
      <c r="P22" s="24">
        <v>113.53</v>
      </c>
      <c r="Q22" s="24">
        <v>14.51</v>
      </c>
      <c r="R22" s="24">
        <v>14.15</v>
      </c>
      <c r="S22" s="24">
        <v>2110.46</v>
      </c>
      <c r="T22" s="24">
        <v>89.53</v>
      </c>
      <c r="U22" s="24">
        <v>12140.14</v>
      </c>
      <c r="V22" s="24">
        <v>2.42</v>
      </c>
      <c r="W22" s="24">
        <v>0.11</v>
      </c>
      <c r="X22" s="24">
        <v>0.02</v>
      </c>
      <c r="Y22" s="24">
        <v>0.01</v>
      </c>
      <c r="Z22" s="24">
        <v>93.64</v>
      </c>
      <c r="AA22" s="24">
        <v>879382.01</v>
      </c>
      <c r="AB22" s="24">
        <v>789154708.48000002</v>
      </c>
      <c r="AC22" s="24">
        <v>498031.77</v>
      </c>
      <c r="AD22" s="24"/>
      <c r="AE22" s="24">
        <v>106790.82</v>
      </c>
      <c r="AF22" s="24">
        <v>0.63</v>
      </c>
      <c r="AG22" s="24">
        <v>1.62</v>
      </c>
      <c r="AH22" s="24">
        <v>0.39</v>
      </c>
      <c r="AI22" s="24">
        <v>396534.53</v>
      </c>
      <c r="AJ22" s="24"/>
      <c r="AK22" s="24">
        <v>46814623.990000002</v>
      </c>
      <c r="AL22" s="24">
        <v>50125052.310000002</v>
      </c>
      <c r="AM22" s="24">
        <v>230890462.16</v>
      </c>
    </row>
    <row r="23" spans="1:39" x14ac:dyDescent="0.25">
      <c r="A23" s="18"/>
      <c r="B23" s="24">
        <v>19</v>
      </c>
      <c r="C23" s="24">
        <v>95</v>
      </c>
      <c r="D23" s="24">
        <v>171.62</v>
      </c>
      <c r="E23" s="24">
        <v>157.12</v>
      </c>
      <c r="F23" s="24">
        <v>6.03</v>
      </c>
      <c r="G23" s="24">
        <v>5.55</v>
      </c>
      <c r="H23" s="24">
        <v>0.43</v>
      </c>
      <c r="I23" s="24">
        <v>0.13</v>
      </c>
      <c r="J23" s="24">
        <v>0</v>
      </c>
      <c r="K23" s="24">
        <v>0</v>
      </c>
      <c r="L23" s="24">
        <v>12</v>
      </c>
      <c r="M23" s="24">
        <v>84.72</v>
      </c>
      <c r="N23" s="24">
        <v>3.8</v>
      </c>
      <c r="O23" s="24">
        <v>3.16</v>
      </c>
      <c r="P23" s="24">
        <v>113.59</v>
      </c>
      <c r="Q23" s="24">
        <v>14.55</v>
      </c>
      <c r="R23" s="24">
        <v>14.16</v>
      </c>
      <c r="S23" s="24">
        <v>2148.48</v>
      </c>
      <c r="T23" s="24">
        <v>90.97</v>
      </c>
      <c r="U23" s="24">
        <v>11231.62</v>
      </c>
      <c r="V23" s="24">
        <v>2.4500000000000002</v>
      </c>
      <c r="W23" s="24">
        <v>0.1</v>
      </c>
      <c r="X23" s="24">
        <v>0.02</v>
      </c>
      <c r="Y23" s="24">
        <v>0.01</v>
      </c>
      <c r="Z23" s="24">
        <v>94.38</v>
      </c>
      <c r="AA23" s="24">
        <v>657257.4</v>
      </c>
      <c r="AB23" s="24">
        <v>798626968.36000001</v>
      </c>
      <c r="AC23" s="24">
        <v>505209.49</v>
      </c>
      <c r="AD23" s="24"/>
      <c r="AE23" s="24">
        <v>120740.48</v>
      </c>
      <c r="AF23" s="24">
        <v>0.64</v>
      </c>
      <c r="AG23" s="24">
        <v>1.62</v>
      </c>
      <c r="AH23" s="24">
        <v>0.41</v>
      </c>
      <c r="AI23" s="24">
        <v>407949.9</v>
      </c>
      <c r="AJ23" s="24"/>
      <c r="AK23" s="24">
        <v>46906546.969999999</v>
      </c>
      <c r="AL23" s="24">
        <v>50066029.210000001</v>
      </c>
      <c r="AM23" s="24">
        <v>231488956.24000001</v>
      </c>
    </row>
    <row r="24" spans="1:39" x14ac:dyDescent="0.25">
      <c r="A24" s="18"/>
      <c r="B24" s="24">
        <v>20</v>
      </c>
      <c r="C24" s="24">
        <v>100</v>
      </c>
      <c r="D24" s="24">
        <v>172.09</v>
      </c>
      <c r="E24" s="24">
        <v>158.33000000000001</v>
      </c>
      <c r="F24" s="24">
        <v>6.08</v>
      </c>
      <c r="G24" s="24">
        <v>5.5</v>
      </c>
      <c r="H24" s="24">
        <v>0.43</v>
      </c>
      <c r="I24" s="24">
        <v>0.12</v>
      </c>
      <c r="J24" s="24">
        <v>0</v>
      </c>
      <c r="K24" s="24">
        <v>0</v>
      </c>
      <c r="L24" s="24">
        <v>12.01</v>
      </c>
      <c r="M24" s="24">
        <v>85.23</v>
      </c>
      <c r="N24" s="24">
        <v>3.79</v>
      </c>
      <c r="O24" s="24">
        <v>3.15</v>
      </c>
      <c r="P24" s="24">
        <v>113.68</v>
      </c>
      <c r="Q24" s="24">
        <v>14.52</v>
      </c>
      <c r="R24" s="24">
        <v>14.16</v>
      </c>
      <c r="S24" s="24">
        <v>2171.6</v>
      </c>
      <c r="T24" s="24">
        <v>92.25</v>
      </c>
      <c r="U24" s="24">
        <v>11461.39</v>
      </c>
      <c r="V24" s="24">
        <v>2.4900000000000002</v>
      </c>
      <c r="W24" s="24">
        <v>0.1</v>
      </c>
      <c r="X24" s="24">
        <v>0.02</v>
      </c>
      <c r="Y24" s="24">
        <v>0.01</v>
      </c>
      <c r="Z24" s="24">
        <v>95.07</v>
      </c>
      <c r="AA24" s="24">
        <v>683308.52</v>
      </c>
      <c r="AB24" s="24">
        <v>807180589.17999995</v>
      </c>
      <c r="AC24" s="24">
        <v>500163.8</v>
      </c>
      <c r="AD24" s="24"/>
      <c r="AE24" s="24">
        <v>109278.18</v>
      </c>
      <c r="AF24" s="24">
        <v>0.62</v>
      </c>
      <c r="AG24" s="24">
        <v>1.6</v>
      </c>
      <c r="AH24" s="24">
        <v>0.39</v>
      </c>
      <c r="AI24" s="24">
        <v>397395.7</v>
      </c>
      <c r="AJ24" s="24"/>
      <c r="AK24" s="24">
        <v>46991755.299999997</v>
      </c>
      <c r="AL24" s="24">
        <v>50002542.280000001</v>
      </c>
      <c r="AM24" s="24">
        <v>231180660.56</v>
      </c>
    </row>
    <row r="25" spans="1:39" x14ac:dyDescent="0.25">
      <c r="A25" s="18"/>
      <c r="B25" s="24">
        <v>21</v>
      </c>
      <c r="C25" s="24">
        <v>105</v>
      </c>
      <c r="D25" s="24">
        <v>172.56</v>
      </c>
      <c r="E25" s="24">
        <v>159.57</v>
      </c>
      <c r="F25" s="24">
        <v>5.42</v>
      </c>
      <c r="G25" s="24">
        <v>5.93</v>
      </c>
      <c r="H25" s="24">
        <v>0.44</v>
      </c>
      <c r="I25" s="24">
        <v>0.09</v>
      </c>
      <c r="J25" s="24">
        <v>0</v>
      </c>
      <c r="K25" s="24">
        <v>0</v>
      </c>
      <c r="L25" s="24">
        <v>11.78</v>
      </c>
      <c r="M25" s="24">
        <v>102.99</v>
      </c>
      <c r="N25" s="24">
        <v>3.79</v>
      </c>
      <c r="O25" s="24">
        <v>3.15</v>
      </c>
      <c r="P25" s="24">
        <v>113.76</v>
      </c>
      <c r="Q25" s="24">
        <v>14.49</v>
      </c>
      <c r="R25" s="24">
        <v>14.07</v>
      </c>
      <c r="S25" s="24">
        <v>1867.02</v>
      </c>
      <c r="T25" s="24">
        <v>93.61</v>
      </c>
      <c r="U25" s="24">
        <v>11634.92</v>
      </c>
      <c r="V25" s="24">
        <v>2.5099999999999998</v>
      </c>
      <c r="W25" s="24">
        <v>7.0000000000000007E-2</v>
      </c>
      <c r="X25" s="24">
        <v>0.02</v>
      </c>
      <c r="Y25" s="24">
        <v>0</v>
      </c>
      <c r="Z25" s="24">
        <v>95.71</v>
      </c>
      <c r="AA25" s="24">
        <v>601141.62</v>
      </c>
      <c r="AB25" s="24">
        <v>816866626.61000001</v>
      </c>
      <c r="AC25" s="24">
        <v>701369.91</v>
      </c>
      <c r="AD25" s="24"/>
      <c r="AE25" s="24">
        <v>161280.04999999999</v>
      </c>
      <c r="AF25" s="24">
        <v>0.54</v>
      </c>
      <c r="AG25" s="24">
        <v>1.73</v>
      </c>
      <c r="AH25" s="24">
        <v>0.37</v>
      </c>
      <c r="AI25" s="24">
        <v>565150.34</v>
      </c>
      <c r="AJ25" s="24"/>
      <c r="AK25" s="24">
        <v>47126590.619999997</v>
      </c>
      <c r="AL25" s="24">
        <v>49995158.289999999</v>
      </c>
      <c r="AM25" s="24">
        <v>232384259.06999999</v>
      </c>
    </row>
    <row r="26" spans="1:39" x14ac:dyDescent="0.25">
      <c r="A26" s="18"/>
      <c r="B26" s="24">
        <v>22</v>
      </c>
      <c r="C26" s="24">
        <v>110</v>
      </c>
      <c r="D26" s="24">
        <v>173.05</v>
      </c>
      <c r="E26" s="24">
        <v>160.91999999999999</v>
      </c>
      <c r="F26" s="24">
        <v>5.82</v>
      </c>
      <c r="G26" s="24">
        <v>5.75</v>
      </c>
      <c r="H26" s="24">
        <v>0.43</v>
      </c>
      <c r="I26" s="24">
        <v>0.08</v>
      </c>
      <c r="J26" s="24">
        <v>0</v>
      </c>
      <c r="K26" s="24">
        <v>0</v>
      </c>
      <c r="L26" s="24">
        <v>12</v>
      </c>
      <c r="M26" s="24">
        <v>93.56</v>
      </c>
      <c r="N26" s="24">
        <v>3.82</v>
      </c>
      <c r="O26" s="24">
        <v>3.16</v>
      </c>
      <c r="P26" s="24">
        <v>113.96</v>
      </c>
      <c r="Q26" s="24">
        <v>14.64</v>
      </c>
      <c r="R26" s="24">
        <v>14.22</v>
      </c>
      <c r="S26" s="24">
        <v>2062.5700000000002</v>
      </c>
      <c r="T26" s="24">
        <v>92.33</v>
      </c>
      <c r="U26" s="24">
        <v>11699.93</v>
      </c>
      <c r="V26" s="24">
        <v>2.5499999999999998</v>
      </c>
      <c r="W26" s="24">
        <v>0.06</v>
      </c>
      <c r="X26" s="24">
        <v>0.02</v>
      </c>
      <c r="Y26" s="24">
        <v>0</v>
      </c>
      <c r="Z26" s="24">
        <v>95.5</v>
      </c>
      <c r="AA26" s="24">
        <v>234617.71</v>
      </c>
      <c r="AB26" s="24">
        <v>842313019.90999997</v>
      </c>
      <c r="AC26" s="24">
        <v>667947.28</v>
      </c>
      <c r="AD26" s="24"/>
      <c r="AE26" s="24">
        <v>144536.26999999999</v>
      </c>
      <c r="AF26" s="24">
        <v>0.66</v>
      </c>
      <c r="AG26" s="24">
        <v>1.73</v>
      </c>
      <c r="AH26" s="24">
        <v>0.52</v>
      </c>
      <c r="AI26" s="24">
        <v>525400.5</v>
      </c>
      <c r="AJ26" s="24"/>
      <c r="AK26" s="24">
        <v>47548168.920000002</v>
      </c>
      <c r="AL26" s="24">
        <v>50280691.640000001</v>
      </c>
      <c r="AM26" s="24">
        <v>234146672.84999999</v>
      </c>
    </row>
    <row r="27" spans="1:39" x14ac:dyDescent="0.25">
      <c r="A27" s="18"/>
      <c r="B27" s="24">
        <v>23</v>
      </c>
      <c r="C27" s="24">
        <v>115</v>
      </c>
      <c r="D27" s="24">
        <v>173.43</v>
      </c>
      <c r="E27" s="24">
        <v>162.02000000000001</v>
      </c>
      <c r="F27" s="24">
        <v>6.33</v>
      </c>
      <c r="G27" s="24">
        <v>5.33</v>
      </c>
      <c r="H27" s="24">
        <v>0.42</v>
      </c>
      <c r="I27" s="24">
        <v>0.1</v>
      </c>
      <c r="J27" s="24">
        <v>0</v>
      </c>
      <c r="K27" s="24">
        <v>0</v>
      </c>
      <c r="L27" s="24">
        <v>12.08</v>
      </c>
      <c r="M27" s="24">
        <v>90.45</v>
      </c>
      <c r="N27" s="24">
        <v>3.82</v>
      </c>
      <c r="O27" s="24">
        <v>3.14</v>
      </c>
      <c r="P27" s="24">
        <v>114.13</v>
      </c>
      <c r="Q27" s="24">
        <v>14.58</v>
      </c>
      <c r="R27" s="24">
        <v>14.22</v>
      </c>
      <c r="S27" s="24">
        <v>2326.7199999999998</v>
      </c>
      <c r="T27" s="24">
        <v>92.1</v>
      </c>
      <c r="U27" s="24">
        <v>11473.82</v>
      </c>
      <c r="V27" s="24">
        <v>2.59</v>
      </c>
      <c r="W27" s="24">
        <v>0.08</v>
      </c>
      <c r="X27" s="24">
        <v>0.02</v>
      </c>
      <c r="Y27" s="24">
        <v>0</v>
      </c>
      <c r="Z27" s="24">
        <v>95.75</v>
      </c>
      <c r="AA27" s="24">
        <v>120744.59</v>
      </c>
      <c r="AB27" s="24">
        <v>855596407.19000006</v>
      </c>
      <c r="AC27" s="24">
        <v>592203.4</v>
      </c>
      <c r="AD27" s="24"/>
      <c r="AE27" s="24">
        <v>118983.93</v>
      </c>
      <c r="AF27" s="24">
        <v>0.61</v>
      </c>
      <c r="AG27" s="24">
        <v>1.6</v>
      </c>
      <c r="AH27" s="24">
        <v>0.49</v>
      </c>
      <c r="AI27" s="24">
        <v>462420.13</v>
      </c>
      <c r="AJ27" s="24"/>
      <c r="AK27" s="24">
        <v>47375265.450000003</v>
      </c>
      <c r="AL27" s="24">
        <v>49972617.579999998</v>
      </c>
      <c r="AM27" s="24">
        <v>232974479.83000001</v>
      </c>
    </row>
    <row r="28" spans="1:39" x14ac:dyDescent="0.25">
      <c r="A28" s="18"/>
      <c r="B28" s="24">
        <v>24</v>
      </c>
      <c r="C28" s="24">
        <v>120</v>
      </c>
      <c r="D28" s="24">
        <v>173.79</v>
      </c>
      <c r="E28" s="24">
        <v>163.11000000000001</v>
      </c>
      <c r="F28" s="24">
        <v>6.55</v>
      </c>
      <c r="G28" s="24">
        <v>5.16</v>
      </c>
      <c r="H28" s="24">
        <v>0.42</v>
      </c>
      <c r="I28" s="24">
        <v>0.09</v>
      </c>
      <c r="J28" s="24">
        <v>0</v>
      </c>
      <c r="K28" s="24">
        <v>0</v>
      </c>
      <c r="L28" s="24">
        <v>12.14</v>
      </c>
      <c r="M28" s="24">
        <v>88.57</v>
      </c>
      <c r="N28" s="24">
        <v>3.81</v>
      </c>
      <c r="O28" s="24">
        <v>3.13</v>
      </c>
      <c r="P28" s="24">
        <v>114.2</v>
      </c>
      <c r="Q28" s="24">
        <v>14.54</v>
      </c>
      <c r="R28" s="24">
        <v>14.24</v>
      </c>
      <c r="S28" s="24">
        <v>2469.84</v>
      </c>
      <c r="T28" s="24">
        <v>92.64</v>
      </c>
      <c r="U28" s="24">
        <v>11442.54</v>
      </c>
      <c r="V28" s="24">
        <v>2.64</v>
      </c>
      <c r="W28" s="24">
        <v>0.08</v>
      </c>
      <c r="X28" s="24">
        <v>0.01</v>
      </c>
      <c r="Y28" s="24">
        <v>0</v>
      </c>
      <c r="Z28" s="24">
        <v>95.99</v>
      </c>
      <c r="AA28" s="24">
        <v>125260.84</v>
      </c>
      <c r="AB28" s="24">
        <v>868390958.67999995</v>
      </c>
      <c r="AC28" s="24">
        <v>541724.71</v>
      </c>
      <c r="AD28" s="24"/>
      <c r="AE28" s="24">
        <v>122320.8</v>
      </c>
      <c r="AF28" s="24">
        <v>0.56999999999999995</v>
      </c>
      <c r="AG28" s="24">
        <v>1.53</v>
      </c>
      <c r="AH28" s="24">
        <v>0.48</v>
      </c>
      <c r="AI28" s="24">
        <v>431111.2</v>
      </c>
      <c r="AJ28" s="24"/>
      <c r="AK28" s="24">
        <v>47153585.109999999</v>
      </c>
      <c r="AL28" s="24">
        <v>49622907.109999999</v>
      </c>
      <c r="AM28" s="24">
        <v>230708603.91</v>
      </c>
    </row>
    <row r="29" spans="1:39" x14ac:dyDescent="0.25">
      <c r="A29" s="18"/>
      <c r="B29" s="24">
        <v>25</v>
      </c>
      <c r="C29" s="24">
        <v>125</v>
      </c>
      <c r="D29" s="24">
        <v>174.12</v>
      </c>
      <c r="E29" s="24">
        <v>164.11</v>
      </c>
      <c r="F29" s="24">
        <v>6.45</v>
      </c>
      <c r="G29" s="24">
        <v>5.19</v>
      </c>
      <c r="H29" s="24">
        <v>0.42</v>
      </c>
      <c r="I29" s="24">
        <v>0.12</v>
      </c>
      <c r="J29" s="24">
        <v>0</v>
      </c>
      <c r="K29" s="24">
        <v>0</v>
      </c>
      <c r="L29" s="24">
        <v>12.06</v>
      </c>
      <c r="M29" s="24">
        <v>88.5</v>
      </c>
      <c r="N29" s="24">
        <v>3.8</v>
      </c>
      <c r="O29" s="24">
        <v>3.1</v>
      </c>
      <c r="P29" s="24">
        <v>114.2</v>
      </c>
      <c r="Q29" s="24">
        <v>14.4</v>
      </c>
      <c r="R29" s="24">
        <v>14.16</v>
      </c>
      <c r="S29" s="24">
        <v>2499.48</v>
      </c>
      <c r="T29" s="24">
        <v>93.53</v>
      </c>
      <c r="U29" s="24">
        <v>11799</v>
      </c>
      <c r="V29" s="24">
        <v>2.69</v>
      </c>
      <c r="W29" s="24">
        <v>0.1</v>
      </c>
      <c r="X29" s="24">
        <v>0.02</v>
      </c>
      <c r="Y29" s="24">
        <v>0</v>
      </c>
      <c r="Z29" s="24">
        <v>96.12</v>
      </c>
      <c r="AA29" s="24">
        <v>129655.28</v>
      </c>
      <c r="AB29" s="24">
        <v>880495161.08000004</v>
      </c>
      <c r="AC29" s="24">
        <v>510397.08</v>
      </c>
      <c r="AD29" s="24"/>
      <c r="AE29" s="24">
        <v>115342.95</v>
      </c>
      <c r="AF29" s="24">
        <v>0.65</v>
      </c>
      <c r="AG29" s="24">
        <v>1.54</v>
      </c>
      <c r="AH29" s="24">
        <v>0.56999999999999995</v>
      </c>
      <c r="AI29" s="24">
        <v>404530.33</v>
      </c>
      <c r="AJ29" s="24"/>
      <c r="AK29" s="24">
        <v>46809492.060000002</v>
      </c>
      <c r="AL29" s="24">
        <v>49156579.619999997</v>
      </c>
      <c r="AM29" s="24">
        <v>227929224.44999999</v>
      </c>
    </row>
    <row r="30" spans="1:39" x14ac:dyDescent="0.25">
      <c r="A30" s="18"/>
      <c r="B30" s="24">
        <v>26</v>
      </c>
      <c r="C30" s="24">
        <v>130</v>
      </c>
      <c r="D30" s="24">
        <v>174.37</v>
      </c>
      <c r="E30" s="24">
        <v>164.96</v>
      </c>
      <c r="F30" s="24">
        <v>6.22</v>
      </c>
      <c r="G30" s="24">
        <v>5.22</v>
      </c>
      <c r="H30" s="24">
        <v>0.42</v>
      </c>
      <c r="I30" s="24">
        <v>0.15</v>
      </c>
      <c r="J30" s="24">
        <v>0</v>
      </c>
      <c r="K30" s="24">
        <v>0</v>
      </c>
      <c r="L30" s="24">
        <v>11.86</v>
      </c>
      <c r="M30" s="24">
        <v>88.78</v>
      </c>
      <c r="N30" s="24">
        <v>3.75</v>
      </c>
      <c r="O30" s="24">
        <v>3.05</v>
      </c>
      <c r="P30" s="24">
        <v>114.19</v>
      </c>
      <c r="Q30" s="24">
        <v>14.28</v>
      </c>
      <c r="R30" s="24">
        <v>13.92</v>
      </c>
      <c r="S30" s="24">
        <v>2402.9299999999998</v>
      </c>
      <c r="T30" s="24">
        <v>94.67</v>
      </c>
      <c r="U30" s="24">
        <v>11546.35</v>
      </c>
      <c r="V30" s="24">
        <v>2.73</v>
      </c>
      <c r="W30" s="24">
        <v>0.12</v>
      </c>
      <c r="X30" s="24">
        <v>0.02</v>
      </c>
      <c r="Y30" s="24">
        <v>0</v>
      </c>
      <c r="Z30" s="24">
        <v>96.83</v>
      </c>
      <c r="AA30" s="24">
        <v>133924.56</v>
      </c>
      <c r="AB30" s="24">
        <v>882787631.33000004</v>
      </c>
      <c r="AC30" s="24">
        <v>487827.81</v>
      </c>
      <c r="AD30" s="24"/>
      <c r="AE30" s="24">
        <v>116943.7</v>
      </c>
      <c r="AF30" s="24">
        <v>0.7</v>
      </c>
      <c r="AG30" s="24">
        <v>1.55</v>
      </c>
      <c r="AH30" s="24">
        <v>0.62</v>
      </c>
      <c r="AI30" s="24">
        <v>395061.48</v>
      </c>
      <c r="AJ30" s="24"/>
      <c r="AK30" s="24">
        <v>45987848.869999997</v>
      </c>
      <c r="AL30" s="24">
        <v>48215022.899999999</v>
      </c>
      <c r="AM30" s="24">
        <v>227730928.78999999</v>
      </c>
    </row>
    <row r="31" spans="1:39" x14ac:dyDescent="0.25">
      <c r="A31" s="18"/>
      <c r="B31" s="24">
        <v>27</v>
      </c>
      <c r="C31" s="24">
        <v>135</v>
      </c>
      <c r="D31" s="24">
        <v>174.6</v>
      </c>
      <c r="E31" s="24">
        <v>165.78</v>
      </c>
      <c r="F31" s="24">
        <v>6.36</v>
      </c>
      <c r="G31" s="24">
        <v>4.99</v>
      </c>
      <c r="H31" s="24">
        <v>0.41</v>
      </c>
      <c r="I31" s="24">
        <v>0.08</v>
      </c>
      <c r="J31" s="24">
        <v>0</v>
      </c>
      <c r="K31" s="24">
        <v>0</v>
      </c>
      <c r="L31" s="24">
        <v>11.76</v>
      </c>
      <c r="M31" s="24">
        <v>88.78</v>
      </c>
      <c r="N31" s="24">
        <v>3.72</v>
      </c>
      <c r="O31" s="24">
        <v>3.01</v>
      </c>
      <c r="P31" s="24">
        <v>114.23</v>
      </c>
      <c r="Q31" s="24">
        <v>14.28</v>
      </c>
      <c r="R31" s="24">
        <v>13.79</v>
      </c>
      <c r="S31" s="24">
        <v>2382.23</v>
      </c>
      <c r="T31" s="24">
        <v>95.87</v>
      </c>
      <c r="U31" s="24">
        <v>11437</v>
      </c>
      <c r="V31" s="24">
        <v>2.78</v>
      </c>
      <c r="W31" s="24">
        <v>7.0000000000000007E-2</v>
      </c>
      <c r="X31" s="24">
        <v>0.01</v>
      </c>
      <c r="Y31" s="24">
        <v>0</v>
      </c>
      <c r="Z31" s="24">
        <v>98.07</v>
      </c>
      <c r="AA31" s="24">
        <v>138065.70000000001</v>
      </c>
      <c r="AB31" s="24">
        <v>877737457.51999998</v>
      </c>
      <c r="AC31" s="24">
        <v>490257.49</v>
      </c>
      <c r="AD31" s="24"/>
      <c r="AE31" s="24">
        <v>100016.71</v>
      </c>
      <c r="AF31" s="24">
        <v>0.56999999999999995</v>
      </c>
      <c r="AG31" s="24">
        <v>1.46</v>
      </c>
      <c r="AH31" s="24">
        <v>0.49</v>
      </c>
      <c r="AI31" s="24">
        <v>382805.38</v>
      </c>
      <c r="AJ31" s="24"/>
      <c r="AK31" s="24">
        <v>45836535.93</v>
      </c>
      <c r="AL31" s="24">
        <v>47949892.75</v>
      </c>
      <c r="AM31" s="24">
        <v>228264644.31</v>
      </c>
    </row>
    <row r="32" spans="1:39" x14ac:dyDescent="0.25">
      <c r="A32" s="18"/>
      <c r="B32" s="24">
        <v>28</v>
      </c>
      <c r="C32" s="24">
        <v>140</v>
      </c>
      <c r="D32" s="24">
        <v>174.9</v>
      </c>
      <c r="E32" s="24">
        <v>166.62</v>
      </c>
      <c r="F32" s="24">
        <v>6.29</v>
      </c>
      <c r="G32" s="24">
        <v>5.09</v>
      </c>
      <c r="H32" s="24">
        <v>0.41</v>
      </c>
      <c r="I32" s="24">
        <v>0.08</v>
      </c>
      <c r="J32" s="24">
        <v>0</v>
      </c>
      <c r="K32" s="24">
        <v>0</v>
      </c>
      <c r="L32" s="24">
        <v>11.79</v>
      </c>
      <c r="M32" s="24">
        <v>88.03</v>
      </c>
      <c r="N32" s="24">
        <v>3.73</v>
      </c>
      <c r="O32" s="24">
        <v>3.02</v>
      </c>
      <c r="P32" s="24">
        <v>114.28</v>
      </c>
      <c r="Q32" s="24">
        <v>14.28</v>
      </c>
      <c r="R32" s="24">
        <v>13.84</v>
      </c>
      <c r="S32" s="24">
        <v>2378.0300000000002</v>
      </c>
      <c r="T32" s="24">
        <v>97.16</v>
      </c>
      <c r="U32" s="24">
        <v>11581.91</v>
      </c>
      <c r="V32" s="24">
        <v>2.82</v>
      </c>
      <c r="W32" s="24">
        <v>0.06</v>
      </c>
      <c r="X32" s="24">
        <v>0.01</v>
      </c>
      <c r="Y32" s="24">
        <v>0</v>
      </c>
      <c r="Z32" s="24">
        <v>98.58</v>
      </c>
      <c r="AA32" s="24">
        <v>142076.09</v>
      </c>
      <c r="AB32" s="24">
        <v>883505408.29999995</v>
      </c>
      <c r="AC32" s="24">
        <v>476743.12</v>
      </c>
      <c r="AD32" s="24"/>
      <c r="AE32" s="24">
        <v>108860.4</v>
      </c>
      <c r="AF32" s="24">
        <v>0.6</v>
      </c>
      <c r="AG32" s="24">
        <v>1.48</v>
      </c>
      <c r="AH32" s="24">
        <v>0.51</v>
      </c>
      <c r="AI32" s="24">
        <v>378016.67</v>
      </c>
      <c r="AJ32" s="24"/>
      <c r="AK32" s="24">
        <v>46017772.030000001</v>
      </c>
      <c r="AL32" s="24">
        <v>48022292.299999997</v>
      </c>
      <c r="AM32" s="24">
        <v>228953804.09999999</v>
      </c>
    </row>
    <row r="33" spans="1:39" x14ac:dyDescent="0.25">
      <c r="A33" s="18"/>
      <c r="B33" s="24">
        <v>29</v>
      </c>
      <c r="C33" s="24">
        <v>145</v>
      </c>
      <c r="D33" s="24">
        <v>175.21</v>
      </c>
      <c r="E33" s="24">
        <v>167.48</v>
      </c>
      <c r="F33" s="24">
        <v>6.17</v>
      </c>
      <c r="G33" s="24">
        <v>5.23</v>
      </c>
      <c r="H33" s="24">
        <v>0.42</v>
      </c>
      <c r="I33" s="24">
        <v>0.11</v>
      </c>
      <c r="J33" s="24">
        <v>0</v>
      </c>
      <c r="K33" s="24">
        <v>0</v>
      </c>
      <c r="L33" s="24">
        <v>11.82</v>
      </c>
      <c r="M33" s="24">
        <v>86.77</v>
      </c>
      <c r="N33" s="24">
        <v>3.74</v>
      </c>
      <c r="O33" s="24">
        <v>3.02</v>
      </c>
      <c r="P33" s="24">
        <v>114.31</v>
      </c>
      <c r="Q33" s="24">
        <v>14.27</v>
      </c>
      <c r="R33" s="24">
        <v>13.89</v>
      </c>
      <c r="S33" s="24">
        <v>2340.17</v>
      </c>
      <c r="T33" s="24">
        <v>98.5</v>
      </c>
      <c r="U33" s="24">
        <v>11285.31</v>
      </c>
      <c r="V33" s="24">
        <v>2.85</v>
      </c>
      <c r="W33" s="24">
        <v>0.09</v>
      </c>
      <c r="X33" s="24">
        <v>0.02</v>
      </c>
      <c r="Y33" s="24">
        <v>0</v>
      </c>
      <c r="Z33" s="24">
        <v>99.26</v>
      </c>
      <c r="AA33" s="24">
        <v>145953.76999999999</v>
      </c>
      <c r="AB33" s="24">
        <v>886918578.91999996</v>
      </c>
      <c r="AC33" s="24">
        <v>483182.6</v>
      </c>
      <c r="AD33" s="24"/>
      <c r="AE33" s="24">
        <v>115059.47</v>
      </c>
      <c r="AF33" s="24">
        <v>0.59</v>
      </c>
      <c r="AG33" s="24">
        <v>1.49</v>
      </c>
      <c r="AH33" s="24">
        <v>0.5</v>
      </c>
      <c r="AI33" s="24">
        <v>389164.34</v>
      </c>
      <c r="AJ33" s="24"/>
      <c r="AK33" s="24">
        <v>46265035.890000001</v>
      </c>
      <c r="AL33" s="24">
        <v>48166028.170000002</v>
      </c>
      <c r="AM33" s="24">
        <v>227945426.77000001</v>
      </c>
    </row>
    <row r="34" spans="1:39" x14ac:dyDescent="0.25">
      <c r="A34" s="18"/>
      <c r="B34" s="24">
        <v>30</v>
      </c>
      <c r="C34" s="24">
        <v>150</v>
      </c>
      <c r="D34" s="24">
        <v>175.54</v>
      </c>
      <c r="E34" s="24">
        <v>168.38</v>
      </c>
      <c r="F34" s="24">
        <v>6.15</v>
      </c>
      <c r="G34" s="24">
        <v>5.28</v>
      </c>
      <c r="H34" s="24">
        <v>0.42</v>
      </c>
      <c r="I34" s="24">
        <v>0.09</v>
      </c>
      <c r="J34" s="24">
        <v>0</v>
      </c>
      <c r="K34" s="24">
        <v>0</v>
      </c>
      <c r="L34" s="24">
        <v>11.85</v>
      </c>
      <c r="M34" s="24">
        <v>86.01</v>
      </c>
      <c r="N34" s="24">
        <v>3.75</v>
      </c>
      <c r="O34" s="24">
        <v>3.03</v>
      </c>
      <c r="P34" s="24">
        <v>114.32</v>
      </c>
      <c r="Q34" s="24">
        <v>14.29</v>
      </c>
      <c r="R34" s="24">
        <v>13.94</v>
      </c>
      <c r="S34" s="24">
        <v>2341.2800000000002</v>
      </c>
      <c r="T34" s="24">
        <v>99.8</v>
      </c>
      <c r="U34" s="24">
        <v>11713.22</v>
      </c>
      <c r="V34" s="24">
        <v>2.89</v>
      </c>
      <c r="W34" s="24">
        <v>0.08</v>
      </c>
      <c r="X34" s="24">
        <v>0.01</v>
      </c>
      <c r="Y34" s="24">
        <v>0</v>
      </c>
      <c r="Z34" s="24">
        <v>99.92</v>
      </c>
      <c r="AA34" s="24">
        <v>149697.28</v>
      </c>
      <c r="AB34" s="24">
        <v>890470136.63999999</v>
      </c>
      <c r="AC34" s="24">
        <v>475026.22</v>
      </c>
      <c r="AD34" s="24"/>
      <c r="AE34" s="24">
        <v>126521.33</v>
      </c>
      <c r="AF34" s="24">
        <v>0.56999999999999995</v>
      </c>
      <c r="AG34" s="24">
        <v>1.48</v>
      </c>
      <c r="AH34" s="24">
        <v>0.49</v>
      </c>
      <c r="AI34" s="24">
        <v>389593.01</v>
      </c>
      <c r="AJ34" s="24"/>
      <c r="AK34" s="24">
        <v>46338892.799999997</v>
      </c>
      <c r="AL34" s="24">
        <v>48139426.869999997</v>
      </c>
      <c r="AM34" s="24">
        <v>228252421.69999999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F7BD3-13A9-4BB1-BCEF-21F9E21ABF47}">
  <sheetPr>
    <tabColor theme="9" tint="0.79998168889431442"/>
  </sheetPr>
  <dimension ref="E1:F21"/>
  <sheetViews>
    <sheetView workbookViewId="0">
      <selection activeCell="H15" sqref="H15"/>
    </sheetView>
  </sheetViews>
  <sheetFormatPr defaultRowHeight="15" x14ac:dyDescent="0.25"/>
  <cols>
    <col min="5" max="5" width="32.28515625" style="144" customWidth="1"/>
    <col min="6" max="6" width="27.42578125" style="18" customWidth="1"/>
  </cols>
  <sheetData>
    <row r="1" spans="5:6" ht="45" x14ac:dyDescent="0.25">
      <c r="F1" s="18" t="s">
        <v>163</v>
      </c>
    </row>
    <row r="2" spans="5:6" x14ac:dyDescent="0.25">
      <c r="E2" s="24" t="s">
        <v>165</v>
      </c>
    </row>
    <row r="3" spans="5:6" ht="45" x14ac:dyDescent="0.25">
      <c r="E3" s="24" t="s">
        <v>153</v>
      </c>
      <c r="F3" s="18" t="s">
        <v>164</v>
      </c>
    </row>
    <row r="4" spans="5:6" x14ac:dyDescent="0.25">
      <c r="E4" s="24"/>
    </row>
    <row r="5" spans="5:6" x14ac:dyDescent="0.25">
      <c r="E5" s="24" t="s">
        <v>166</v>
      </c>
    </row>
    <row r="6" spans="5:6" ht="60" x14ac:dyDescent="0.25">
      <c r="E6" s="24" t="s">
        <v>154</v>
      </c>
      <c r="F6" s="18" t="s">
        <v>172</v>
      </c>
    </row>
    <row r="7" spans="5:6" x14ac:dyDescent="0.25">
      <c r="E7" s="24"/>
    </row>
    <row r="8" spans="5:6" x14ac:dyDescent="0.25">
      <c r="E8" s="24" t="s">
        <v>167</v>
      </c>
    </row>
    <row r="9" spans="5:6" ht="60" x14ac:dyDescent="0.25">
      <c r="E9" s="24" t="s">
        <v>155</v>
      </c>
      <c r="F9" s="18" t="s">
        <v>164</v>
      </c>
    </row>
    <row r="10" spans="5:6" x14ac:dyDescent="0.25">
      <c r="E10" s="24"/>
    </row>
    <row r="11" spans="5:6" x14ac:dyDescent="0.25">
      <c r="E11" s="24" t="s">
        <v>168</v>
      </c>
    </row>
    <row r="12" spans="5:6" ht="75" x14ac:dyDescent="0.25">
      <c r="E12" s="24" t="s">
        <v>157</v>
      </c>
      <c r="F12" s="18" t="s">
        <v>164</v>
      </c>
    </row>
    <row r="13" spans="5:6" x14ac:dyDescent="0.25">
      <c r="E13" s="24"/>
    </row>
    <row r="14" spans="5:6" x14ac:dyDescent="0.25">
      <c r="E14" s="24" t="s">
        <v>169</v>
      </c>
    </row>
    <row r="15" spans="5:6" ht="45" x14ac:dyDescent="0.25">
      <c r="E15" s="24" t="s">
        <v>158</v>
      </c>
      <c r="F15" s="18" t="s">
        <v>164</v>
      </c>
    </row>
    <row r="16" spans="5:6" x14ac:dyDescent="0.25">
      <c r="E16" s="24"/>
    </row>
    <row r="17" spans="5:6" x14ac:dyDescent="0.25">
      <c r="E17" s="24" t="s">
        <v>170</v>
      </c>
    </row>
    <row r="18" spans="5:6" ht="75" x14ac:dyDescent="0.25">
      <c r="E18" s="24" t="s">
        <v>156</v>
      </c>
      <c r="F18" s="18" t="s">
        <v>160</v>
      </c>
    </row>
    <row r="19" spans="5:6" x14ac:dyDescent="0.25">
      <c r="E19" s="24"/>
    </row>
    <row r="20" spans="5:6" x14ac:dyDescent="0.25">
      <c r="E20" s="24" t="s">
        <v>171</v>
      </c>
    </row>
    <row r="21" spans="5:6" ht="60" x14ac:dyDescent="0.25">
      <c r="E21" s="24" t="s">
        <v>159</v>
      </c>
      <c r="F21" s="18" t="s">
        <v>164</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F5DEB-7A71-4D3D-8E06-D66EB1A3962C}">
  <sheetPr>
    <tabColor theme="9" tint="0.79998168889431442"/>
  </sheetPr>
  <dimension ref="A1:AC75"/>
  <sheetViews>
    <sheetView workbookViewId="0">
      <selection activeCell="N32" sqref="N32"/>
    </sheetView>
  </sheetViews>
  <sheetFormatPr defaultRowHeight="15" x14ac:dyDescent="0.25"/>
  <cols>
    <col min="14" max="14" width="18.5703125" customWidth="1"/>
    <col min="15" max="15" width="17.5703125" customWidth="1"/>
    <col min="16" max="16" width="10.42578125" customWidth="1"/>
  </cols>
  <sheetData>
    <row r="1" spans="1:17" ht="15.75" thickBot="1" x14ac:dyDescent="0.3"/>
    <row r="2" spans="1:17" x14ac:dyDescent="0.25">
      <c r="L2" s="365" t="s">
        <v>178</v>
      </c>
      <c r="M2" s="366"/>
      <c r="N2" s="366"/>
      <c r="O2" s="367"/>
    </row>
    <row r="3" spans="1:17" x14ac:dyDescent="0.25">
      <c r="L3" s="146" t="s">
        <v>139</v>
      </c>
      <c r="M3" s="147"/>
      <c r="N3" s="147"/>
      <c r="O3" s="148"/>
    </row>
    <row r="4" spans="1:17" x14ac:dyDescent="0.25">
      <c r="L4" s="149" t="s">
        <v>140</v>
      </c>
      <c r="M4" s="150" t="s">
        <v>141</v>
      </c>
      <c r="N4" s="150" t="s">
        <v>142</v>
      </c>
      <c r="O4" s="151" t="s">
        <v>110</v>
      </c>
    </row>
    <row r="5" spans="1:17" ht="15.75" thickBot="1" x14ac:dyDescent="0.3">
      <c r="L5" s="152">
        <v>86</v>
      </c>
      <c r="M5" s="153">
        <v>4.5</v>
      </c>
      <c r="N5" s="153">
        <v>8.5</v>
      </c>
      <c r="O5" s="154">
        <v>1</v>
      </c>
    </row>
    <row r="9" spans="1:17" ht="26.25" x14ac:dyDescent="0.4">
      <c r="A9" s="104" t="s">
        <v>109</v>
      </c>
      <c r="C9" s="48"/>
    </row>
    <row r="11" spans="1:17" x14ac:dyDescent="0.25">
      <c r="M11" s="1" t="s">
        <v>175</v>
      </c>
      <c r="N11" s="1"/>
      <c r="O11" s="1"/>
      <c r="P11" s="1"/>
      <c r="Q11" s="1"/>
    </row>
    <row r="12" spans="1:17" x14ac:dyDescent="0.25">
      <c r="B12" s="40"/>
      <c r="C12" s="40"/>
      <c r="M12" s="1"/>
      <c r="N12" s="1"/>
      <c r="O12" s="1"/>
      <c r="P12" s="1"/>
      <c r="Q12" s="1"/>
    </row>
    <row r="13" spans="1:17" x14ac:dyDescent="0.25">
      <c r="B13" s="40"/>
      <c r="C13" s="41"/>
      <c r="M13" s="40"/>
      <c r="N13" s="101" t="s">
        <v>173</v>
      </c>
      <c r="O13" s="41" t="s">
        <v>174</v>
      </c>
      <c r="P13" s="40"/>
      <c r="Q13" s="40"/>
    </row>
    <row r="14" spans="1:17" x14ac:dyDescent="0.25">
      <c r="B14" s="41"/>
      <c r="C14" s="101"/>
      <c r="M14" s="40"/>
      <c r="O14" s="41"/>
      <c r="P14" s="40"/>
      <c r="Q14" s="41"/>
    </row>
    <row r="15" spans="1:17" x14ac:dyDescent="0.25">
      <c r="B15" s="41"/>
      <c r="C15" s="101"/>
      <c r="M15" s="40"/>
      <c r="O15" s="41"/>
      <c r="P15" s="41"/>
      <c r="Q15" s="42" t="s">
        <v>176</v>
      </c>
    </row>
    <row r="16" spans="1:17" x14ac:dyDescent="0.25">
      <c r="B16" s="41"/>
      <c r="C16" s="101"/>
      <c r="M16" s="41">
        <v>2008</v>
      </c>
      <c r="N16" s="102">
        <v>168.5</v>
      </c>
      <c r="O16" s="42">
        <v>228919</v>
      </c>
      <c r="P16" s="40"/>
      <c r="Q16" s="40">
        <f t="shared" ref="Q16:Q25" si="0">N16/O16*1000</f>
        <v>0.73606821626863661</v>
      </c>
    </row>
    <row r="17" spans="2:17" x14ac:dyDescent="0.25">
      <c r="B17" s="41"/>
      <c r="C17" s="101"/>
      <c r="M17" s="41">
        <v>2009</v>
      </c>
      <c r="N17" s="102">
        <v>179.5</v>
      </c>
      <c r="O17" s="42">
        <v>220477</v>
      </c>
      <c r="P17" s="40"/>
      <c r="Q17" s="40">
        <f t="shared" si="0"/>
        <v>0.81414387895336016</v>
      </c>
    </row>
    <row r="18" spans="2:17" x14ac:dyDescent="0.25">
      <c r="B18" s="41"/>
      <c r="C18" s="102"/>
      <c r="M18" s="41">
        <v>2010</v>
      </c>
      <c r="N18" s="102">
        <v>157.19999999999999</v>
      </c>
      <c r="O18" s="42">
        <v>275298</v>
      </c>
      <c r="P18" s="40"/>
      <c r="Q18" s="40">
        <f t="shared" si="0"/>
        <v>0.57101758821349957</v>
      </c>
    </row>
    <row r="19" spans="2:17" x14ac:dyDescent="0.25">
      <c r="B19" s="41"/>
      <c r="C19" s="102"/>
      <c r="M19" s="41">
        <v>2011</v>
      </c>
      <c r="N19" s="102">
        <v>176</v>
      </c>
      <c r="O19" s="42">
        <v>230005</v>
      </c>
      <c r="P19" s="40"/>
      <c r="Q19" s="40">
        <f t="shared" si="0"/>
        <v>0.7652007565052934</v>
      </c>
    </row>
    <row r="20" spans="2:17" x14ac:dyDescent="0.25">
      <c r="B20" s="41"/>
      <c r="C20" s="102"/>
      <c r="M20" s="41">
        <v>2012</v>
      </c>
      <c r="N20" s="102">
        <v>165.9</v>
      </c>
      <c r="O20" s="42">
        <v>214415</v>
      </c>
      <c r="P20" s="40"/>
      <c r="Q20" s="40">
        <f t="shared" si="0"/>
        <v>0.77373318098080823</v>
      </c>
    </row>
    <row r="21" spans="2:17" x14ac:dyDescent="0.25">
      <c r="B21" s="41"/>
      <c r="C21" s="102"/>
      <c r="M21" s="41">
        <v>2013</v>
      </c>
      <c r="N21" s="102">
        <v>176.2</v>
      </c>
      <c r="O21" s="42">
        <v>247370</v>
      </c>
      <c r="P21" s="40"/>
      <c r="Q21" s="40">
        <f t="shared" si="0"/>
        <v>0.71229332578728211</v>
      </c>
    </row>
    <row r="22" spans="2:17" x14ac:dyDescent="0.25">
      <c r="B22" s="41"/>
      <c r="C22" s="102"/>
      <c r="M22" s="41">
        <v>2014</v>
      </c>
      <c r="N22" s="102">
        <v>159.30000000000001</v>
      </c>
      <c r="O22" s="42">
        <v>293318</v>
      </c>
      <c r="P22" s="40"/>
      <c r="Q22" s="40">
        <f t="shared" si="0"/>
        <v>0.54309657095711827</v>
      </c>
    </row>
    <row r="23" spans="2:17" x14ac:dyDescent="0.25">
      <c r="B23" s="41"/>
      <c r="C23" s="102"/>
      <c r="M23" s="41">
        <v>2015</v>
      </c>
      <c r="N23" s="102">
        <v>164.1</v>
      </c>
      <c r="O23" s="42">
        <v>254683</v>
      </c>
      <c r="P23" s="40"/>
      <c r="Q23" s="40">
        <f t="shared" si="0"/>
        <v>0.64433040289300814</v>
      </c>
    </row>
    <row r="24" spans="2:17" x14ac:dyDescent="0.25">
      <c r="B24" s="41"/>
      <c r="C24" s="102"/>
      <c r="M24" s="41">
        <v>2016</v>
      </c>
      <c r="N24" s="102">
        <v>162.69999999999999</v>
      </c>
      <c r="O24" s="42">
        <v>236481</v>
      </c>
      <c r="P24" s="40"/>
      <c r="Q24" s="40">
        <f t="shared" si="0"/>
        <v>0.68800453313373999</v>
      </c>
    </row>
    <row r="25" spans="2:17" x14ac:dyDescent="0.25">
      <c r="B25" s="41"/>
      <c r="C25" s="102"/>
      <c r="M25" s="41">
        <v>2017</v>
      </c>
      <c r="N25" s="102">
        <v>169</v>
      </c>
      <c r="O25" s="42">
        <v>256879</v>
      </c>
      <c r="P25" s="40"/>
      <c r="Q25" s="40">
        <f t="shared" si="0"/>
        <v>0.65789729794961826</v>
      </c>
    </row>
    <row r="26" spans="2:17" x14ac:dyDescent="0.25">
      <c r="B26" s="41"/>
      <c r="C26" s="102"/>
      <c r="M26" s="41">
        <v>2018</v>
      </c>
      <c r="N26" s="101"/>
      <c r="O26" s="42">
        <v>290473</v>
      </c>
      <c r="P26" s="40"/>
      <c r="Q26" s="40"/>
    </row>
    <row r="27" spans="2:17" x14ac:dyDescent="0.25">
      <c r="B27" s="41"/>
      <c r="C27" s="102"/>
      <c r="M27" s="41">
        <v>2019</v>
      </c>
      <c r="N27" s="102">
        <v>176.4</v>
      </c>
      <c r="O27" s="42">
        <v>262532</v>
      </c>
      <c r="P27" s="40"/>
      <c r="Q27" s="40">
        <f>N27/O27*1000</f>
        <v>0.67191808998522085</v>
      </c>
    </row>
    <row r="28" spans="2:17" x14ac:dyDescent="0.25">
      <c r="B28" s="41"/>
      <c r="C28" s="102"/>
      <c r="M28" s="41">
        <v>2020</v>
      </c>
      <c r="N28" s="102">
        <v>201.9</v>
      </c>
      <c r="O28" s="42">
        <v>252670</v>
      </c>
      <c r="P28" s="40"/>
      <c r="Q28" s="40">
        <f>N28/O28*1000</f>
        <v>0.79906597538291058</v>
      </c>
    </row>
    <row r="29" spans="2:17" x14ac:dyDescent="0.25">
      <c r="B29" s="41"/>
      <c r="C29" s="102"/>
      <c r="M29" s="41">
        <v>2021</v>
      </c>
      <c r="N29" s="102">
        <v>200</v>
      </c>
      <c r="O29" s="42">
        <v>267823</v>
      </c>
      <c r="P29" s="40"/>
      <c r="Q29" s="40">
        <f>N29/O29*1000</f>
        <v>0.74676185391097849</v>
      </c>
    </row>
    <row r="30" spans="2:17" x14ac:dyDescent="0.25">
      <c r="B30" s="41"/>
      <c r="C30" s="102"/>
      <c r="M30" s="41">
        <v>2022</v>
      </c>
      <c r="N30" s="102">
        <v>214.4</v>
      </c>
      <c r="O30" s="42">
        <v>228087</v>
      </c>
      <c r="P30" s="40"/>
      <c r="Q30" s="40">
        <f>N30/O30*1000</f>
        <v>0.93999219596031336</v>
      </c>
    </row>
    <row r="31" spans="2:17" x14ac:dyDescent="0.25">
      <c r="B31" s="41"/>
      <c r="C31" s="102"/>
      <c r="M31" s="40"/>
      <c r="N31" s="40"/>
      <c r="O31" s="42"/>
      <c r="P31" s="40"/>
      <c r="Q31" s="40"/>
    </row>
    <row r="32" spans="2:17" x14ac:dyDescent="0.25">
      <c r="B32" s="41"/>
      <c r="C32" s="102"/>
      <c r="M32" s="40"/>
      <c r="N32" s="40"/>
      <c r="O32" s="1"/>
      <c r="P32" s="101" t="s">
        <v>177</v>
      </c>
      <c r="Q32" s="145">
        <f>AVERAGE(Q20:Q30)</f>
        <v>0.71770934269409969</v>
      </c>
    </row>
    <row r="33" spans="2:29" x14ac:dyDescent="0.25">
      <c r="B33" s="41"/>
      <c r="C33" s="102"/>
    </row>
    <row r="34" spans="2:29" x14ac:dyDescent="0.25">
      <c r="B34" s="41"/>
      <c r="C34" s="102"/>
    </row>
    <row r="35" spans="2:29" x14ac:dyDescent="0.25">
      <c r="B35" s="41"/>
      <c r="C35" s="102"/>
    </row>
    <row r="36" spans="2:29" x14ac:dyDescent="0.25">
      <c r="B36" s="41"/>
      <c r="C36" s="102"/>
    </row>
    <row r="37" spans="2:29" x14ac:dyDescent="0.25">
      <c r="B37" s="41"/>
      <c r="C37" s="101"/>
    </row>
    <row r="38" spans="2:29" x14ac:dyDescent="0.25">
      <c r="B38" s="41"/>
      <c r="C38" s="102"/>
    </row>
    <row r="39" spans="2:29" x14ac:dyDescent="0.25">
      <c r="B39" s="41"/>
      <c r="C39" s="102"/>
    </row>
    <row r="40" spans="2:29" x14ac:dyDescent="0.25">
      <c r="B40" s="41"/>
      <c r="C40" s="102"/>
      <c r="W40" s="40"/>
      <c r="AC40" s="41"/>
    </row>
    <row r="41" spans="2:29" x14ac:dyDescent="0.25">
      <c r="B41" s="41"/>
      <c r="C41" s="102"/>
      <c r="W41" s="40"/>
      <c r="AC41" s="41"/>
    </row>
    <row r="42" spans="2:29" x14ac:dyDescent="0.25">
      <c r="W42" s="40"/>
      <c r="AC42" s="102"/>
    </row>
    <row r="43" spans="2:29" x14ac:dyDescent="0.25">
      <c r="W43" s="40"/>
      <c r="AC43" s="40"/>
    </row>
    <row r="44" spans="2:29" x14ac:dyDescent="0.25">
      <c r="W44" s="40"/>
      <c r="AC44" s="40"/>
    </row>
    <row r="45" spans="2:29" x14ac:dyDescent="0.25">
      <c r="W45" s="40"/>
      <c r="AC45" s="40"/>
    </row>
    <row r="46" spans="2:29" x14ac:dyDescent="0.25">
      <c r="W46" s="40"/>
      <c r="AC46" s="40"/>
    </row>
    <row r="47" spans="2:29" x14ac:dyDescent="0.25">
      <c r="W47" s="40"/>
      <c r="AC47" s="40"/>
    </row>
    <row r="48" spans="2:29" x14ac:dyDescent="0.25">
      <c r="W48" s="40"/>
      <c r="AC48" s="40"/>
    </row>
    <row r="49" spans="23:29" x14ac:dyDescent="0.25">
      <c r="W49" s="40"/>
      <c r="AC49" s="40"/>
    </row>
    <row r="50" spans="23:29" x14ac:dyDescent="0.25">
      <c r="W50" s="40"/>
      <c r="AC50" s="40"/>
    </row>
    <row r="51" spans="23:29" x14ac:dyDescent="0.25">
      <c r="W51" s="40"/>
      <c r="AC51" s="40"/>
    </row>
    <row r="52" spans="23:29" x14ac:dyDescent="0.25">
      <c r="W52" s="40"/>
      <c r="AC52" s="40"/>
    </row>
    <row r="53" spans="23:29" x14ac:dyDescent="0.25">
      <c r="W53" s="40"/>
      <c r="AC53" s="40"/>
    </row>
    <row r="54" spans="23:29" x14ac:dyDescent="0.25">
      <c r="W54" s="40"/>
      <c r="AC54" s="40"/>
    </row>
    <row r="55" spans="23:29" x14ac:dyDescent="0.25">
      <c r="W55" s="40"/>
      <c r="AC55" s="40"/>
    </row>
    <row r="56" spans="23:29" x14ac:dyDescent="0.25">
      <c r="W56" s="40"/>
      <c r="AC56" s="40"/>
    </row>
    <row r="57" spans="23:29" x14ac:dyDescent="0.25">
      <c r="W57" s="40"/>
      <c r="AC57" s="40"/>
    </row>
    <row r="58" spans="23:29" x14ac:dyDescent="0.25">
      <c r="W58" s="40"/>
      <c r="AC58" s="40"/>
    </row>
    <row r="59" spans="23:29" x14ac:dyDescent="0.25">
      <c r="W59" s="40"/>
      <c r="AC59" s="40"/>
    </row>
    <row r="60" spans="23:29" x14ac:dyDescent="0.25">
      <c r="W60" s="40"/>
      <c r="AC60" s="40"/>
    </row>
    <row r="61" spans="23:29" x14ac:dyDescent="0.25">
      <c r="W61" s="40"/>
      <c r="AC61" s="40"/>
    </row>
    <row r="62" spans="23:29" x14ac:dyDescent="0.25">
      <c r="W62" s="40"/>
      <c r="AC62" s="40"/>
    </row>
    <row r="63" spans="23:29" x14ac:dyDescent="0.25">
      <c r="W63" s="40"/>
      <c r="AC63" s="40"/>
    </row>
    <row r="64" spans="23:29" x14ac:dyDescent="0.25">
      <c r="W64" s="40"/>
      <c r="AC64" s="40"/>
    </row>
    <row r="65" spans="23:29" x14ac:dyDescent="0.25">
      <c r="W65" s="40"/>
      <c r="AC65" s="40"/>
    </row>
    <row r="66" spans="23:29" x14ac:dyDescent="0.25">
      <c r="W66" s="40"/>
      <c r="AC66" s="40"/>
    </row>
    <row r="67" spans="23:29" x14ac:dyDescent="0.25">
      <c r="W67" s="40"/>
      <c r="AC67" s="40"/>
    </row>
    <row r="68" spans="23:29" x14ac:dyDescent="0.25">
      <c r="W68" s="40"/>
      <c r="AC68" s="40"/>
    </row>
    <row r="69" spans="23:29" x14ac:dyDescent="0.25">
      <c r="W69" s="40"/>
      <c r="AC69" s="40"/>
    </row>
    <row r="70" spans="23:29" x14ac:dyDescent="0.25">
      <c r="W70" s="40"/>
      <c r="AC70" s="40"/>
    </row>
    <row r="71" spans="23:29" x14ac:dyDescent="0.25">
      <c r="W71" s="40"/>
      <c r="AC71" s="40"/>
    </row>
    <row r="72" spans="23:29" x14ac:dyDescent="0.25">
      <c r="W72" s="40"/>
      <c r="AC72" s="40"/>
    </row>
    <row r="73" spans="23:29" x14ac:dyDescent="0.25">
      <c r="W73" s="40"/>
      <c r="AC73" s="40"/>
    </row>
    <row r="74" spans="23:29" x14ac:dyDescent="0.25">
      <c r="W74" s="40"/>
      <c r="AC74" s="40"/>
    </row>
    <row r="75" spans="23:29" x14ac:dyDescent="0.25">
      <c r="W75" s="40"/>
      <c r="AC75" s="40"/>
    </row>
  </sheetData>
  <mergeCells count="1">
    <mergeCell ref="L2:O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89D18-E198-471B-9A2B-FFC6E576FD40}">
  <sheetPr>
    <tabColor theme="9" tint="0.79998168889431442"/>
  </sheetPr>
  <dimension ref="B15:H41"/>
  <sheetViews>
    <sheetView workbookViewId="0">
      <selection activeCell="B19" sqref="B19"/>
    </sheetView>
  </sheetViews>
  <sheetFormatPr defaultRowHeight="15" x14ac:dyDescent="0.25"/>
  <cols>
    <col min="2" max="2" width="14.85546875" style="4" customWidth="1"/>
    <col min="3" max="3" width="13.85546875" customWidth="1"/>
    <col min="5" max="5" width="10.85546875" bestFit="1" customWidth="1"/>
    <col min="6" max="6" width="13.7109375" style="4" customWidth="1"/>
    <col min="7" max="8" width="8.7109375" style="4"/>
    <col min="14" max="14" width="22.42578125" customWidth="1"/>
  </cols>
  <sheetData>
    <row r="15" spans="2:3" x14ac:dyDescent="0.25">
      <c r="B15" s="4">
        <v>14000</v>
      </c>
      <c r="C15" t="s">
        <v>102</v>
      </c>
    </row>
    <row r="16" spans="2:3" x14ac:dyDescent="0.25">
      <c r="B16" s="45">
        <f>'2.13 Harv 95% north lat 60'!AC2</f>
        <v>109021.59309677419</v>
      </c>
      <c r="C16" t="s">
        <v>103</v>
      </c>
    </row>
    <row r="17" spans="2:5" x14ac:dyDescent="0.25">
      <c r="B17" s="135">
        <f>B15/B16</f>
        <v>0.12841492774346774</v>
      </c>
      <c r="C17" t="s">
        <v>104</v>
      </c>
    </row>
    <row r="18" spans="2:5" x14ac:dyDescent="0.25">
      <c r="B18" s="45">
        <f>'2.10 Prod Gust real. pot.'!AF2</f>
        <v>11708.87806451613</v>
      </c>
      <c r="C18" s="133" t="s">
        <v>449</v>
      </c>
    </row>
    <row r="19" spans="2:5" x14ac:dyDescent="0.25">
      <c r="B19" s="45">
        <f>B17*B18</f>
        <v>1503.5947306119133</v>
      </c>
      <c r="C19" t="s">
        <v>450</v>
      </c>
    </row>
    <row r="20" spans="2:5" x14ac:dyDescent="0.25">
      <c r="B20" s="4">
        <v>0.15</v>
      </c>
      <c r="C20" t="s">
        <v>451</v>
      </c>
    </row>
    <row r="21" spans="2:5" ht="15.75" thickBot="1" x14ac:dyDescent="0.3"/>
    <row r="22" spans="2:5" x14ac:dyDescent="0.25">
      <c r="B22" s="370" t="s">
        <v>148</v>
      </c>
      <c r="C22" s="371"/>
      <c r="D22" s="371"/>
      <c r="E22" s="372"/>
    </row>
    <row r="23" spans="2:5" x14ac:dyDescent="0.25">
      <c r="B23" s="149"/>
      <c r="C23" s="150" t="s">
        <v>101</v>
      </c>
      <c r="D23" s="368" t="s">
        <v>68</v>
      </c>
      <c r="E23" s="369"/>
    </row>
    <row r="24" spans="2:5" x14ac:dyDescent="0.25">
      <c r="B24" s="149"/>
      <c r="C24" s="150" t="s">
        <v>105</v>
      </c>
      <c r="D24" s="150" t="s">
        <v>52</v>
      </c>
      <c r="E24" s="151" t="s">
        <v>51</v>
      </c>
    </row>
    <row r="25" spans="2:5" x14ac:dyDescent="0.25">
      <c r="B25" s="149" t="s">
        <v>143</v>
      </c>
      <c r="C25" s="150">
        <v>80</v>
      </c>
      <c r="D25" s="155">
        <f>C25*B$20</f>
        <v>12</v>
      </c>
      <c r="E25" s="156">
        <f>C25-D25</f>
        <v>68</v>
      </c>
    </row>
    <row r="26" spans="2:5" x14ac:dyDescent="0.25">
      <c r="B26" s="149" t="s">
        <v>144</v>
      </c>
      <c r="C26" s="150">
        <v>77</v>
      </c>
      <c r="D26" s="155">
        <f>C26*B$20</f>
        <v>11.549999999999999</v>
      </c>
      <c r="E26" s="156">
        <f>C26-D26</f>
        <v>65.45</v>
      </c>
    </row>
    <row r="27" spans="2:5" x14ac:dyDescent="0.25">
      <c r="B27" s="149" t="s">
        <v>146</v>
      </c>
      <c r="C27" s="150">
        <v>62</v>
      </c>
      <c r="D27" s="155">
        <f>C27*B$20</f>
        <v>9.2999999999999989</v>
      </c>
      <c r="E27" s="156">
        <f>C27-D27</f>
        <v>52.7</v>
      </c>
    </row>
    <row r="28" spans="2:5" x14ac:dyDescent="0.25">
      <c r="B28" s="149" t="s">
        <v>147</v>
      </c>
      <c r="C28" s="150">
        <v>50</v>
      </c>
      <c r="D28" s="155">
        <f>C28*B$20</f>
        <v>7.5</v>
      </c>
      <c r="E28" s="156">
        <f>C28-D28</f>
        <v>42.5</v>
      </c>
    </row>
    <row r="29" spans="2:5" ht="15.75" thickBot="1" x14ac:dyDescent="0.3">
      <c r="B29" s="152" t="s">
        <v>145</v>
      </c>
      <c r="C29" s="153">
        <v>49</v>
      </c>
      <c r="D29" s="157">
        <f>C29*B$20</f>
        <v>7.35</v>
      </c>
      <c r="E29" s="158">
        <f>C29-D29</f>
        <v>41.65</v>
      </c>
    </row>
    <row r="32" spans="2:5" x14ac:dyDescent="0.25">
      <c r="B32" s="135"/>
    </row>
    <row r="39" spans="3:6" x14ac:dyDescent="0.25">
      <c r="E39" s="83"/>
    </row>
    <row r="40" spans="3:6" x14ac:dyDescent="0.25">
      <c r="F40" s="136"/>
    </row>
    <row r="41" spans="3:6" x14ac:dyDescent="0.25">
      <c r="C41" s="50"/>
      <c r="D41" s="84"/>
    </row>
  </sheetData>
  <mergeCells count="2">
    <mergeCell ref="D23:E23"/>
    <mergeCell ref="B22:E2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EC20F-070D-48F0-BC85-591C1852C823}">
  <sheetPr>
    <tabColor theme="9" tint="0.79998168889431442"/>
  </sheetPr>
  <dimension ref="A2:W64"/>
  <sheetViews>
    <sheetView workbookViewId="0">
      <selection activeCell="Q14" sqref="Q14"/>
    </sheetView>
  </sheetViews>
  <sheetFormatPr defaultRowHeight="15" x14ac:dyDescent="0.25"/>
  <cols>
    <col min="14" max="14" width="16.85546875" customWidth="1"/>
  </cols>
  <sheetData>
    <row r="2" spans="15:17" x14ac:dyDescent="0.25">
      <c r="P2" s="4" t="s">
        <v>180</v>
      </c>
      <c r="Q2" s="4"/>
    </row>
    <row r="3" spans="15:17" x14ac:dyDescent="0.25">
      <c r="P3" s="4" t="s">
        <v>132</v>
      </c>
      <c r="Q3" s="4" t="s">
        <v>133</v>
      </c>
    </row>
    <row r="4" spans="15:17" x14ac:dyDescent="0.25">
      <c r="O4" s="82" t="s">
        <v>123</v>
      </c>
      <c r="P4" s="4"/>
      <c r="Q4" s="4">
        <v>23.4</v>
      </c>
    </row>
    <row r="5" spans="15:17" x14ac:dyDescent="0.25">
      <c r="O5" s="82" t="s">
        <v>124</v>
      </c>
      <c r="P5" s="134">
        <v>5.8999999999999997E-2</v>
      </c>
      <c r="Q5" s="139">
        <f>Q$4*P5</f>
        <v>1.3805999999999998</v>
      </c>
    </row>
    <row r="6" spans="15:17" x14ac:dyDescent="0.25">
      <c r="O6" s="82" t="s">
        <v>125</v>
      </c>
      <c r="P6" s="134">
        <v>5.8000000000000003E-2</v>
      </c>
      <c r="Q6" s="139">
        <f>Q$4*P6</f>
        <v>1.3572</v>
      </c>
    </row>
    <row r="7" spans="15:17" x14ac:dyDescent="0.25">
      <c r="O7" s="82" t="s">
        <v>126</v>
      </c>
      <c r="P7" s="134">
        <v>2.1999999999999999E-2</v>
      </c>
      <c r="Q7" s="139">
        <f>Q$4*P7</f>
        <v>0.51479999999999992</v>
      </c>
    </row>
    <row r="8" spans="15:17" x14ac:dyDescent="0.25">
      <c r="O8" s="82" t="s">
        <v>179</v>
      </c>
      <c r="P8" s="134">
        <f>SUM(P5:P7)</f>
        <v>0.13899999999999998</v>
      </c>
      <c r="Q8" s="139">
        <f>Q$4*P8</f>
        <v>3.2525999999999993</v>
      </c>
    </row>
    <row r="11" spans="15:17" x14ac:dyDescent="0.25">
      <c r="O11" t="s">
        <v>127</v>
      </c>
      <c r="Q11" s="4" t="s">
        <v>27</v>
      </c>
    </row>
    <row r="12" spans="15:17" x14ac:dyDescent="0.25">
      <c r="Q12" s="4" t="s">
        <v>134</v>
      </c>
    </row>
    <row r="13" spans="15:17" x14ac:dyDescent="0.25">
      <c r="P13" s="82" t="s">
        <v>129</v>
      </c>
      <c r="Q13" s="4">
        <v>27.5</v>
      </c>
    </row>
    <row r="14" spans="15:17" x14ac:dyDescent="0.25">
      <c r="P14" s="82" t="s">
        <v>128</v>
      </c>
      <c r="Q14" s="4">
        <f>23.4</f>
        <v>23.4</v>
      </c>
    </row>
    <row r="15" spans="15:17" x14ac:dyDescent="0.25">
      <c r="P15" s="82" t="s">
        <v>130</v>
      </c>
      <c r="Q15" s="4">
        <v>19.8</v>
      </c>
    </row>
    <row r="16" spans="15:17" x14ac:dyDescent="0.25">
      <c r="P16" s="82" t="s">
        <v>131</v>
      </c>
      <c r="Q16" s="4">
        <v>3.6</v>
      </c>
    </row>
    <row r="17" spans="1:17" x14ac:dyDescent="0.25">
      <c r="P17" s="82" t="s">
        <v>135</v>
      </c>
      <c r="Q17" s="4">
        <v>4</v>
      </c>
    </row>
    <row r="18" spans="1:17" x14ac:dyDescent="0.25">
      <c r="A18" s="49" t="s">
        <v>138</v>
      </c>
      <c r="P18" s="82" t="s">
        <v>136</v>
      </c>
      <c r="Q18" s="4">
        <f>Q16+Q17</f>
        <v>7.6</v>
      </c>
    </row>
    <row r="19" spans="1:17" x14ac:dyDescent="0.25">
      <c r="A19" s="49" t="s">
        <v>122</v>
      </c>
      <c r="P19" s="82" t="s">
        <v>137</v>
      </c>
      <c r="Q19" s="4">
        <v>3.7</v>
      </c>
    </row>
    <row r="22" spans="1:17" x14ac:dyDescent="0.25">
      <c r="J22" s="43"/>
      <c r="P22" s="4"/>
      <c r="Q22" s="4"/>
    </row>
    <row r="23" spans="1:17" x14ac:dyDescent="0.25">
      <c r="P23" s="4"/>
      <c r="Q23" s="4"/>
    </row>
    <row r="24" spans="1:17" x14ac:dyDescent="0.25">
      <c r="P24" s="44"/>
      <c r="Q24" s="4"/>
    </row>
    <row r="25" spans="1:17" x14ac:dyDescent="0.25">
      <c r="P25" s="4"/>
      <c r="Q25" s="46"/>
    </row>
    <row r="26" spans="1:17" x14ac:dyDescent="0.25">
      <c r="P26" s="45"/>
      <c r="Q26" s="46"/>
    </row>
    <row r="27" spans="1:17" x14ac:dyDescent="0.25">
      <c r="P27" s="45"/>
      <c r="Q27" s="46"/>
    </row>
    <row r="28" spans="1:17" x14ac:dyDescent="0.25">
      <c r="P28" s="45"/>
      <c r="Q28" s="46"/>
    </row>
    <row r="39" spans="17:20" x14ac:dyDescent="0.25">
      <c r="Q39" s="133"/>
      <c r="R39" s="4"/>
    </row>
    <row r="40" spans="17:20" x14ac:dyDescent="0.25">
      <c r="S40" s="4"/>
      <c r="T40" s="4"/>
    </row>
    <row r="41" spans="17:20" x14ac:dyDescent="0.25">
      <c r="S41" s="4"/>
      <c r="T41" s="4"/>
    </row>
    <row r="42" spans="17:20" x14ac:dyDescent="0.25">
      <c r="S42" s="4"/>
      <c r="T42" s="4"/>
    </row>
    <row r="58" spans="18:23" x14ac:dyDescent="0.25">
      <c r="T58" s="4"/>
      <c r="U58" s="4"/>
      <c r="V58" s="4"/>
      <c r="W58" s="4"/>
    </row>
    <row r="59" spans="18:23" x14ac:dyDescent="0.25">
      <c r="R59" s="4"/>
      <c r="S59" s="4"/>
      <c r="T59" s="4"/>
      <c r="U59" s="4"/>
      <c r="V59" s="4"/>
      <c r="W59" s="4"/>
    </row>
    <row r="60" spans="18:23" x14ac:dyDescent="0.25">
      <c r="R60" s="44"/>
      <c r="S60" s="4"/>
      <c r="T60" s="45"/>
      <c r="U60" s="4"/>
      <c r="V60" s="45"/>
      <c r="W60" s="4"/>
    </row>
    <row r="61" spans="18:23" x14ac:dyDescent="0.25">
      <c r="R61" s="4"/>
      <c r="S61" s="46"/>
      <c r="T61" s="45"/>
      <c r="U61" s="46"/>
      <c r="V61" s="45"/>
      <c r="W61" s="46"/>
    </row>
    <row r="62" spans="18:23" x14ac:dyDescent="0.25">
      <c r="R62" s="4"/>
      <c r="S62" s="4"/>
      <c r="T62" s="45"/>
      <c r="U62" s="46"/>
      <c r="V62" s="45"/>
      <c r="W62" s="46"/>
    </row>
    <row r="63" spans="18:23" x14ac:dyDescent="0.25">
      <c r="R63" s="4"/>
      <c r="S63" s="4"/>
      <c r="T63" s="45"/>
      <c r="U63" s="46"/>
      <c r="V63" s="45"/>
      <c r="W63" s="46"/>
    </row>
    <row r="64" spans="18:23" x14ac:dyDescent="0.25">
      <c r="R64" s="45"/>
      <c r="S64" s="46"/>
      <c r="T64" s="45"/>
      <c r="U64" s="46"/>
      <c r="V64" s="45"/>
      <c r="W64" s="46"/>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95AA1-F161-44E6-BF71-FA3EB32E877B}">
  <sheetPr>
    <tabColor theme="9" tint="0.79998168889431442"/>
  </sheetPr>
  <dimension ref="B10:Q49"/>
  <sheetViews>
    <sheetView zoomScale="84" zoomScaleNormal="84" workbookViewId="0">
      <selection activeCell="B2" sqref="B2"/>
    </sheetView>
  </sheetViews>
  <sheetFormatPr defaultRowHeight="15" x14ac:dyDescent="0.25"/>
  <cols>
    <col min="1" max="1" width="7.7109375" customWidth="1"/>
    <col min="2" max="2" width="32.85546875" customWidth="1"/>
    <col min="3" max="3" width="15" customWidth="1"/>
    <col min="5" max="5" width="3.42578125" customWidth="1"/>
    <col min="6" max="6" width="10.85546875" customWidth="1"/>
    <col min="7" max="7" width="4.140625" customWidth="1"/>
    <col min="8" max="8" width="33" customWidth="1"/>
    <col min="9" max="9" width="29.85546875" style="1" customWidth="1"/>
  </cols>
  <sheetData>
    <row r="10" spans="2:17" ht="15.75" thickBot="1" x14ac:dyDescent="0.3"/>
    <row r="11" spans="2:17" x14ac:dyDescent="0.25">
      <c r="B11" s="47"/>
      <c r="C11" s="47" t="s">
        <v>94</v>
      </c>
      <c r="D11" s="47"/>
      <c r="E11" s="47"/>
      <c r="F11" s="47"/>
      <c r="G11" s="47"/>
      <c r="H11" s="47"/>
      <c r="I11" s="162" t="s">
        <v>185</v>
      </c>
      <c r="J11" s="163"/>
      <c r="K11" s="163"/>
      <c r="L11" s="163"/>
      <c r="M11" s="163" t="s">
        <v>183</v>
      </c>
      <c r="N11" s="163"/>
      <c r="O11" s="163"/>
      <c r="P11" s="163"/>
      <c r="Q11" s="164"/>
    </row>
    <row r="12" spans="2:17" x14ac:dyDescent="0.25">
      <c r="B12" s="47"/>
      <c r="C12" s="47" t="s">
        <v>72</v>
      </c>
      <c r="D12" s="47"/>
      <c r="E12" s="47"/>
      <c r="F12" s="47" t="s">
        <v>96</v>
      </c>
      <c r="G12" s="47"/>
      <c r="H12" s="47" t="s">
        <v>95</v>
      </c>
      <c r="I12" s="146"/>
      <c r="J12" s="147" t="s">
        <v>72</v>
      </c>
      <c r="K12" s="147"/>
      <c r="L12" s="147" t="s">
        <v>182</v>
      </c>
      <c r="M12" s="147"/>
      <c r="N12" s="147"/>
      <c r="O12" s="147"/>
      <c r="P12" s="147"/>
      <c r="Q12" s="148"/>
    </row>
    <row r="13" spans="2:17" s="97" customFormat="1" x14ac:dyDescent="0.25">
      <c r="B13" s="159" t="s">
        <v>27</v>
      </c>
      <c r="C13" s="47">
        <v>33100</v>
      </c>
      <c r="D13" s="47" t="s">
        <v>186</v>
      </c>
      <c r="E13" s="47"/>
      <c r="F13" s="204">
        <f>C13/C15</f>
        <v>1.4085106382978724E-3</v>
      </c>
      <c r="G13" s="47"/>
      <c r="H13" s="47" t="s">
        <v>99</v>
      </c>
      <c r="I13" s="165" t="s">
        <v>27</v>
      </c>
      <c r="J13" s="166">
        <f>F13*J15</f>
        <v>2093.2059702127663</v>
      </c>
      <c r="K13" s="147" t="s">
        <v>186</v>
      </c>
      <c r="L13" s="147" t="s">
        <v>98</v>
      </c>
      <c r="M13" s="147" t="s">
        <v>184</v>
      </c>
      <c r="N13" s="147"/>
      <c r="O13" s="147"/>
      <c r="P13" s="147"/>
      <c r="Q13" s="148"/>
    </row>
    <row r="14" spans="2:17" ht="30" customHeight="1" x14ac:dyDescent="0.25">
      <c r="B14" s="160" t="s">
        <v>68</v>
      </c>
      <c r="C14" s="96">
        <v>100000</v>
      </c>
      <c r="D14" s="96" t="s">
        <v>186</v>
      </c>
      <c r="E14" s="96"/>
      <c r="F14" s="205">
        <f>C14/C15</f>
        <v>4.2553191489361703E-3</v>
      </c>
      <c r="G14" s="96"/>
      <c r="H14" s="95" t="s">
        <v>23</v>
      </c>
      <c r="I14" s="167" t="s">
        <v>68</v>
      </c>
      <c r="J14" s="168">
        <f>F14*J15</f>
        <v>6323.8851063829788</v>
      </c>
      <c r="K14" s="169" t="s">
        <v>186</v>
      </c>
      <c r="L14" s="169" t="s">
        <v>23</v>
      </c>
      <c r="M14" s="169"/>
      <c r="N14" s="169"/>
      <c r="O14" s="169"/>
      <c r="P14" s="169"/>
      <c r="Q14" s="170"/>
    </row>
    <row r="15" spans="2:17" ht="30.75" thickBot="1" x14ac:dyDescent="0.3">
      <c r="B15" s="161" t="s">
        <v>272</v>
      </c>
      <c r="C15" s="96">
        <v>23500000</v>
      </c>
      <c r="D15" s="96" t="s">
        <v>181</v>
      </c>
      <c r="E15" s="96"/>
      <c r="F15" s="96"/>
      <c r="G15" s="96"/>
      <c r="H15" s="96" t="s">
        <v>21</v>
      </c>
      <c r="I15" s="171" t="s">
        <v>97</v>
      </c>
      <c r="J15" s="172">
        <f>1486113</f>
        <v>1486113</v>
      </c>
      <c r="K15" s="172" t="s">
        <v>186</v>
      </c>
      <c r="L15" s="172" t="s">
        <v>22</v>
      </c>
      <c r="M15" s="172"/>
      <c r="N15" s="172"/>
      <c r="O15" s="172"/>
      <c r="P15" s="172"/>
      <c r="Q15" s="173"/>
    </row>
    <row r="17" spans="4:9" x14ac:dyDescent="0.25">
      <c r="G17" s="12"/>
    </row>
    <row r="19" spans="4:9" x14ac:dyDescent="0.25">
      <c r="D19" s="24"/>
    </row>
    <row r="20" spans="4:9" x14ac:dyDescent="0.25">
      <c r="D20" s="24"/>
    </row>
    <row r="21" spans="4:9" x14ac:dyDescent="0.25">
      <c r="D21" s="24"/>
    </row>
    <row r="22" spans="4:9" x14ac:dyDescent="0.25">
      <c r="D22" s="24"/>
      <c r="I22" s="144"/>
    </row>
    <row r="23" spans="4:9" x14ac:dyDescent="0.25">
      <c r="D23" s="24"/>
    </row>
    <row r="24" spans="4:9" x14ac:dyDescent="0.25">
      <c r="D24" s="24"/>
    </row>
    <row r="25" spans="4:9" x14ac:dyDescent="0.25">
      <c r="D25" s="24"/>
    </row>
    <row r="26" spans="4:9" x14ac:dyDescent="0.25">
      <c r="D26" s="24"/>
    </row>
    <row r="27" spans="4:9" x14ac:dyDescent="0.25">
      <c r="D27" s="24"/>
    </row>
    <row r="28" spans="4:9" x14ac:dyDescent="0.25">
      <c r="D28" s="24"/>
    </row>
    <row r="29" spans="4:9" x14ac:dyDescent="0.25">
      <c r="D29" s="24"/>
    </row>
    <row r="30" spans="4:9" x14ac:dyDescent="0.25">
      <c r="D30" s="24"/>
    </row>
    <row r="31" spans="4:9" x14ac:dyDescent="0.25">
      <c r="D31" s="24"/>
    </row>
    <row r="32" spans="4:9" x14ac:dyDescent="0.25">
      <c r="D32" s="24"/>
    </row>
    <row r="33" spans="4:4" x14ac:dyDescent="0.25">
      <c r="D33" s="24"/>
    </row>
    <row r="34" spans="4:4" x14ac:dyDescent="0.25">
      <c r="D34" s="24"/>
    </row>
    <row r="35" spans="4:4" x14ac:dyDescent="0.25">
      <c r="D35" s="24"/>
    </row>
    <row r="36" spans="4:4" x14ac:dyDescent="0.25">
      <c r="D36" s="24"/>
    </row>
    <row r="37" spans="4:4" x14ac:dyDescent="0.25">
      <c r="D37" s="24"/>
    </row>
    <row r="38" spans="4:4" x14ac:dyDescent="0.25">
      <c r="D38" s="24"/>
    </row>
    <row r="39" spans="4:4" x14ac:dyDescent="0.25">
      <c r="D39" s="24"/>
    </row>
    <row r="40" spans="4:4" x14ac:dyDescent="0.25">
      <c r="D40" s="24"/>
    </row>
    <row r="41" spans="4:4" x14ac:dyDescent="0.25">
      <c r="D41" s="24"/>
    </row>
    <row r="42" spans="4:4" x14ac:dyDescent="0.25">
      <c r="D42" s="24"/>
    </row>
    <row r="43" spans="4:4" x14ac:dyDescent="0.25">
      <c r="D43" s="24"/>
    </row>
    <row r="44" spans="4:4" x14ac:dyDescent="0.25">
      <c r="D44" s="24"/>
    </row>
    <row r="45" spans="4:4" x14ac:dyDescent="0.25">
      <c r="D45" s="24"/>
    </row>
    <row r="46" spans="4:4" x14ac:dyDescent="0.25">
      <c r="D46" s="24"/>
    </row>
    <row r="47" spans="4:4" x14ac:dyDescent="0.25">
      <c r="D47" s="24"/>
    </row>
    <row r="48" spans="4:4" x14ac:dyDescent="0.25">
      <c r="D48" s="24"/>
    </row>
    <row r="49" spans="4:4" x14ac:dyDescent="0.25">
      <c r="D49" s="24"/>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37F14-33DD-4BCF-A5C7-2806DC150FEA}">
  <sheetPr>
    <tabColor theme="9" tint="0.79998168889431442"/>
  </sheetPr>
  <dimension ref="B16:I25"/>
  <sheetViews>
    <sheetView workbookViewId="0">
      <selection activeCell="I23" sqref="I23"/>
    </sheetView>
  </sheetViews>
  <sheetFormatPr defaultRowHeight="15" x14ac:dyDescent="0.25"/>
  <cols>
    <col min="7" max="7" width="11.42578125" customWidth="1"/>
    <col min="8" max="8" width="16.5703125" customWidth="1"/>
    <col min="9" max="9" width="22" customWidth="1"/>
  </cols>
  <sheetData>
    <row r="16" spans="2:9" x14ac:dyDescent="0.25">
      <c r="B16" s="103"/>
      <c r="C16" s="103"/>
      <c r="D16" s="103"/>
      <c r="E16" s="105" t="s">
        <v>113</v>
      </c>
      <c r="F16" s="103"/>
      <c r="G16" s="103"/>
      <c r="H16" s="103"/>
      <c r="I16" s="103"/>
    </row>
    <row r="17" spans="2:9" x14ac:dyDescent="0.25">
      <c r="B17" s="103"/>
      <c r="C17" s="103"/>
      <c r="D17" s="103"/>
      <c r="E17" s="103"/>
      <c r="F17" s="103"/>
      <c r="G17" s="137" t="s">
        <v>27</v>
      </c>
      <c r="H17" s="137" t="s">
        <v>68</v>
      </c>
      <c r="I17" s="137" t="s">
        <v>149</v>
      </c>
    </row>
    <row r="18" spans="2:9" x14ac:dyDescent="0.25">
      <c r="B18" s="103"/>
      <c r="C18" s="103"/>
      <c r="D18" s="103"/>
      <c r="E18" s="103"/>
      <c r="F18" s="99" t="s">
        <v>187</v>
      </c>
      <c r="G18" s="137"/>
      <c r="H18" s="137">
        <v>15000</v>
      </c>
      <c r="I18" s="137"/>
    </row>
    <row r="19" spans="2:9" x14ac:dyDescent="0.25">
      <c r="B19" s="103"/>
      <c r="C19" s="103"/>
      <c r="D19" s="103"/>
      <c r="E19" s="103"/>
      <c r="F19" s="99" t="s">
        <v>151</v>
      </c>
      <c r="G19" s="140">
        <v>0</v>
      </c>
      <c r="H19" s="141">
        <f>H18/H25</f>
        <v>7.4999999999999997E-2</v>
      </c>
      <c r="I19" s="140">
        <v>0.5</v>
      </c>
    </row>
    <row r="20" spans="2:9" x14ac:dyDescent="0.25">
      <c r="B20" s="103"/>
      <c r="C20" s="103"/>
      <c r="D20" s="103"/>
      <c r="E20" s="103"/>
      <c r="F20" s="99" t="s">
        <v>150</v>
      </c>
      <c r="G20" s="137"/>
      <c r="H20" s="137"/>
      <c r="I20" s="142">
        <f>'3.10 Forest data Gustav 2017'!AQ4</f>
        <v>26.283254104737001</v>
      </c>
    </row>
    <row r="21" spans="2:9" x14ac:dyDescent="0.25">
      <c r="B21" s="103"/>
      <c r="C21" s="103"/>
      <c r="D21" s="103"/>
      <c r="E21" s="103"/>
      <c r="F21" s="99" t="s">
        <v>111</v>
      </c>
      <c r="G21" s="137"/>
      <c r="H21" s="137"/>
      <c r="I21" s="142">
        <f>I20/4.9</f>
        <v>5.3639294091299998</v>
      </c>
    </row>
    <row r="22" spans="2:9" x14ac:dyDescent="0.25">
      <c r="B22" s="103"/>
      <c r="C22" s="103"/>
      <c r="D22" s="103"/>
      <c r="E22" s="103"/>
      <c r="F22" s="99" t="s">
        <v>112</v>
      </c>
      <c r="G22" s="137"/>
      <c r="H22" s="137"/>
      <c r="I22" s="142">
        <v>23.548999999999999</v>
      </c>
    </row>
    <row r="23" spans="2:9" x14ac:dyDescent="0.25">
      <c r="B23" s="103"/>
      <c r="C23" s="103"/>
      <c r="D23" s="103"/>
      <c r="E23" s="103"/>
      <c r="F23" s="99" t="s">
        <v>118</v>
      </c>
      <c r="G23" s="137"/>
      <c r="H23" s="138">
        <f>'2.10 Prod Gust real. pot.'!J2</f>
        <v>1.2645161290322587E-2</v>
      </c>
      <c r="I23" s="143">
        <f>I21/I22</f>
        <v>0.22777737522315172</v>
      </c>
    </row>
    <row r="24" spans="2:9" x14ac:dyDescent="0.25">
      <c r="B24" s="103"/>
      <c r="C24" s="103"/>
      <c r="D24" s="103"/>
      <c r="E24" s="103"/>
      <c r="F24" s="99" t="s">
        <v>152</v>
      </c>
      <c r="G24" s="137"/>
      <c r="H24" s="137"/>
      <c r="I24" s="143">
        <f>5*I23</f>
        <v>1.1388868761157587</v>
      </c>
    </row>
    <row r="25" spans="2:9" x14ac:dyDescent="0.25">
      <c r="B25" s="103"/>
      <c r="C25" s="103"/>
      <c r="D25" s="103"/>
      <c r="E25" s="103"/>
      <c r="F25" s="99" t="s">
        <v>188</v>
      </c>
      <c r="G25" s="103"/>
      <c r="H25" s="103">
        <v>200000</v>
      </c>
      <c r="I25" s="103"/>
    </row>
  </sheetData>
  <pageMargins left="0.7" right="0.7" top="0.75" bottom="0.75" header="0.3" footer="0.3"/>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4F399-2CD9-4489-B60B-5EC1FAF5733B}">
  <sheetPr>
    <tabColor theme="9" tint="0.79998168889431442"/>
  </sheetPr>
  <dimension ref="B3:P43"/>
  <sheetViews>
    <sheetView zoomScale="92" zoomScaleNormal="92" workbookViewId="0">
      <selection activeCell="I10" sqref="I10"/>
    </sheetView>
  </sheetViews>
  <sheetFormatPr defaultRowHeight="15" x14ac:dyDescent="0.25"/>
  <cols>
    <col min="2" max="2" width="33.42578125" customWidth="1"/>
    <col min="3" max="3" width="11.5703125" customWidth="1"/>
    <col min="4" max="4" width="10.5703125" customWidth="1"/>
    <col min="5" max="5" width="11.85546875" customWidth="1"/>
    <col min="6" max="6" width="10.5703125" customWidth="1"/>
    <col min="7" max="7" width="8.85546875" customWidth="1"/>
    <col min="8" max="8" width="24.85546875" customWidth="1"/>
    <col min="9" max="9" width="12" customWidth="1"/>
    <col min="10" max="10" width="17.140625" customWidth="1"/>
  </cols>
  <sheetData>
    <row r="3" spans="2:16" x14ac:dyDescent="0.25">
      <c r="H3" s="103" t="s">
        <v>114</v>
      </c>
      <c r="I3" s="103"/>
      <c r="J3" s="103"/>
      <c r="K3" s="103"/>
      <c r="L3" s="103"/>
      <c r="M3" s="103"/>
      <c r="N3" s="103"/>
    </row>
    <row r="4" spans="2:16" x14ac:dyDescent="0.25">
      <c r="G4" s="131"/>
      <c r="H4" s="103"/>
      <c r="I4" s="103" t="s">
        <v>27</v>
      </c>
      <c r="J4" s="109" t="s">
        <v>68</v>
      </c>
      <c r="K4" s="103" t="s">
        <v>166</v>
      </c>
      <c r="L4" s="103"/>
      <c r="M4" s="103"/>
      <c r="N4" s="103"/>
    </row>
    <row r="5" spans="2:16" x14ac:dyDescent="0.25">
      <c r="G5" s="1"/>
      <c r="H5" s="99" t="s">
        <v>270</v>
      </c>
      <c r="I5" s="103">
        <f>23.55</f>
        <v>23.55</v>
      </c>
      <c r="J5" s="103">
        <f>23.55</f>
        <v>23.55</v>
      </c>
      <c r="K5" s="103">
        <f>23.55</f>
        <v>23.55</v>
      </c>
      <c r="L5" s="103"/>
      <c r="M5" s="103"/>
      <c r="N5" s="103"/>
    </row>
    <row r="6" spans="2:16" x14ac:dyDescent="0.25">
      <c r="G6" s="1"/>
      <c r="H6" s="103" t="s">
        <v>115</v>
      </c>
      <c r="I6" s="107">
        <f>I22</f>
        <v>8.9779999999999998</v>
      </c>
      <c r="J6" s="103">
        <f>D17</f>
        <v>21.1</v>
      </c>
      <c r="K6" s="108">
        <f>'3.10 Forest data Gustav 2017'!AM4</f>
        <v>49.529330973044331</v>
      </c>
      <c r="L6" s="103"/>
      <c r="M6" s="103"/>
      <c r="N6" s="103"/>
    </row>
    <row r="7" spans="2:16" x14ac:dyDescent="0.25">
      <c r="G7" s="1"/>
      <c r="H7" s="103" t="s">
        <v>116</v>
      </c>
      <c r="I7" s="108">
        <f>I6/4.9</f>
        <v>1.8322448979591834</v>
      </c>
      <c r="J7" s="110">
        <f>J6/4.9</f>
        <v>4.3061224489795915</v>
      </c>
      <c r="K7" s="110">
        <f>K6/4.9</f>
        <v>10.108026729192719</v>
      </c>
      <c r="L7" s="103"/>
      <c r="M7" s="103"/>
      <c r="N7" s="103"/>
    </row>
    <row r="8" spans="2:16" x14ac:dyDescent="0.25">
      <c r="G8" s="1"/>
      <c r="H8" s="103" t="s">
        <v>191</v>
      </c>
      <c r="I8" s="108">
        <f>I7*5</f>
        <v>9.1612244897959165</v>
      </c>
      <c r="J8" s="107">
        <f>J7*5</f>
        <v>21.530612244897959</v>
      </c>
      <c r="K8" s="107">
        <f>K7*5</f>
        <v>50.540133645963593</v>
      </c>
      <c r="L8" s="103"/>
      <c r="M8" s="103"/>
      <c r="N8" s="103"/>
    </row>
    <row r="9" spans="2:16" x14ac:dyDescent="0.25">
      <c r="G9" s="180"/>
      <c r="H9" s="105" t="s">
        <v>192</v>
      </c>
      <c r="I9" s="111">
        <f>I8/I5</f>
        <v>0.38901165561766099</v>
      </c>
      <c r="J9" s="111">
        <f>J8/J5</f>
        <v>0.91425105073876678</v>
      </c>
      <c r="K9" s="111">
        <f>K8/K5</f>
        <v>2.1460778618243563</v>
      </c>
      <c r="L9" s="103"/>
      <c r="M9" s="103"/>
      <c r="N9" s="103"/>
    </row>
    <row r="10" spans="2:16" x14ac:dyDescent="0.25">
      <c r="G10" s="1"/>
      <c r="H10" s="103" t="s">
        <v>117</v>
      </c>
      <c r="I10" s="110">
        <f>I7/I5</f>
        <v>7.7802331123532201E-2</v>
      </c>
      <c r="J10" s="108">
        <f>J9/5</f>
        <v>0.18285021014775335</v>
      </c>
      <c r="K10" s="108">
        <f>K9/5</f>
        <v>0.42921557236487129</v>
      </c>
      <c r="L10" s="103"/>
      <c r="M10" s="103"/>
      <c r="N10" s="103"/>
    </row>
    <row r="12" spans="2:16" x14ac:dyDescent="0.25">
      <c r="P12" s="11"/>
    </row>
    <row r="15" spans="2:16" x14ac:dyDescent="0.25">
      <c r="B15" s="174" t="s">
        <v>194</v>
      </c>
      <c r="C15" s="177" t="s">
        <v>196</v>
      </c>
      <c r="D15" s="177" t="s">
        <v>66</v>
      </c>
      <c r="H15" t="s">
        <v>189</v>
      </c>
    </row>
    <row r="16" spans="2:16" x14ac:dyDescent="0.25">
      <c r="B16" s="98" t="s">
        <v>195</v>
      </c>
      <c r="C16" s="178">
        <f>I22</f>
        <v>8.9779999999999998</v>
      </c>
      <c r="D16" s="179"/>
      <c r="H16" s="202" t="s">
        <v>0</v>
      </c>
      <c r="I16" s="202" t="s">
        <v>67</v>
      </c>
    </row>
    <row r="17" spans="2:9" ht="30" x14ac:dyDescent="0.25">
      <c r="B17" s="175" t="s">
        <v>197</v>
      </c>
      <c r="C17" s="179">
        <v>7.4</v>
      </c>
      <c r="D17" s="179">
        <v>21.1</v>
      </c>
      <c r="H17" s="4">
        <v>2018</v>
      </c>
      <c r="I17" s="4">
        <v>9.23</v>
      </c>
    </row>
    <row r="18" spans="2:9" x14ac:dyDescent="0.25">
      <c r="B18" s="98" t="s">
        <v>109</v>
      </c>
      <c r="C18" s="179">
        <v>8.8000000000000007</v>
      </c>
      <c r="D18" s="179"/>
      <c r="H18" s="4">
        <v>2019</v>
      </c>
      <c r="I18" s="4">
        <v>8.92</v>
      </c>
    </row>
    <row r="19" spans="2:9" x14ac:dyDescent="0.25">
      <c r="B19" s="174" t="s">
        <v>193</v>
      </c>
      <c r="C19" s="177"/>
      <c r="D19" s="177">
        <v>30</v>
      </c>
      <c r="H19" s="4">
        <v>2020</v>
      </c>
      <c r="I19" s="4">
        <v>7.83</v>
      </c>
    </row>
    <row r="20" spans="2:9" x14ac:dyDescent="0.25">
      <c r="H20" s="4">
        <v>2021</v>
      </c>
      <c r="I20" s="4">
        <v>9.18</v>
      </c>
    </row>
    <row r="21" spans="2:9" x14ac:dyDescent="0.25">
      <c r="H21" s="4">
        <v>2022</v>
      </c>
      <c r="I21" s="4">
        <v>9.73</v>
      </c>
    </row>
    <row r="22" spans="2:9" x14ac:dyDescent="0.25">
      <c r="H22" s="176" t="s">
        <v>190</v>
      </c>
      <c r="I22" s="203">
        <f>AVERAGE(I17:I21)</f>
        <v>8.9779999999999998</v>
      </c>
    </row>
    <row r="26" spans="2:9" ht="26.25" x14ac:dyDescent="0.4">
      <c r="B26" s="104" t="s">
        <v>271</v>
      </c>
    </row>
    <row r="32" spans="2:9" ht="30" customHeight="1" x14ac:dyDescent="0.25"/>
    <row r="36" spans="3:12" x14ac:dyDescent="0.25">
      <c r="C36" s="82"/>
    </row>
    <row r="37" spans="3:12" x14ac:dyDescent="0.25">
      <c r="C37" s="82"/>
    </row>
    <row r="41" spans="3:12" x14ac:dyDescent="0.25">
      <c r="H41" s="50"/>
      <c r="L41" s="52"/>
    </row>
    <row r="42" spans="3:12" x14ac:dyDescent="0.25">
      <c r="H42" s="50"/>
    </row>
    <row r="43" spans="3:12" x14ac:dyDescent="0.25">
      <c r="G43" s="50"/>
      <c r="H43" s="52"/>
    </row>
  </sheetData>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AC41D-9235-4ECB-8EE1-D73D91BF8301}">
  <sheetPr>
    <tabColor theme="9" tint="0.79998168889431442"/>
  </sheetPr>
  <dimension ref="J5:Q22"/>
  <sheetViews>
    <sheetView workbookViewId="0">
      <selection activeCell="E26" sqref="E26"/>
    </sheetView>
  </sheetViews>
  <sheetFormatPr defaultRowHeight="15" x14ac:dyDescent="0.25"/>
  <cols>
    <col min="11" max="11" width="15" customWidth="1"/>
  </cols>
  <sheetData>
    <row r="5" spans="10:17" ht="18.75" x14ac:dyDescent="0.3">
      <c r="J5" s="126"/>
      <c r="K5" s="345"/>
      <c r="L5" s="126"/>
      <c r="M5" s="126"/>
      <c r="N5" s="126"/>
      <c r="O5" s="126"/>
      <c r="P5" s="126"/>
      <c r="Q5" s="126"/>
    </row>
    <row r="6" spans="10:17" x14ac:dyDescent="0.25">
      <c r="J6" s="126"/>
      <c r="K6" s="373" t="s">
        <v>477</v>
      </c>
      <c r="L6" s="373"/>
      <c r="M6" s="373"/>
      <c r="N6" s="373"/>
      <c r="O6" s="373"/>
      <c r="P6" s="126"/>
      <c r="Q6" s="126"/>
    </row>
    <row r="7" spans="10:17" x14ac:dyDescent="0.25">
      <c r="J7" s="126"/>
      <c r="K7" s="126"/>
      <c r="L7" s="346" t="s">
        <v>375</v>
      </c>
      <c r="M7" s="126">
        <v>-33</v>
      </c>
      <c r="N7" s="126" t="s">
        <v>376</v>
      </c>
      <c r="O7" s="126"/>
      <c r="P7" s="126"/>
      <c r="Q7" s="126"/>
    </row>
    <row r="8" spans="10:17" x14ac:dyDescent="0.25">
      <c r="J8" s="126"/>
      <c r="K8" s="126"/>
      <c r="L8" s="346" t="s">
        <v>354</v>
      </c>
      <c r="M8" s="126">
        <v>8</v>
      </c>
      <c r="N8" s="126" t="s">
        <v>376</v>
      </c>
      <c r="O8" s="126"/>
      <c r="P8" s="126"/>
      <c r="Q8" s="126"/>
    </row>
    <row r="9" spans="10:17" x14ac:dyDescent="0.25">
      <c r="J9" s="126"/>
      <c r="K9" s="126"/>
      <c r="L9" s="346" t="s">
        <v>377</v>
      </c>
      <c r="M9" s="126">
        <v>-22</v>
      </c>
      <c r="N9" s="126" t="s">
        <v>376</v>
      </c>
      <c r="O9" s="126"/>
      <c r="P9" s="126"/>
      <c r="Q9" s="126"/>
    </row>
    <row r="10" spans="10:17" x14ac:dyDescent="0.25">
      <c r="J10" s="126"/>
      <c r="K10" s="126"/>
      <c r="L10" s="346"/>
      <c r="M10" s="126"/>
      <c r="N10" s="126"/>
      <c r="O10" s="126"/>
      <c r="P10" s="126"/>
      <c r="Q10" s="126"/>
    </row>
    <row r="11" spans="10:17" x14ac:dyDescent="0.25">
      <c r="J11" s="126"/>
      <c r="K11" s="373" t="s">
        <v>478</v>
      </c>
      <c r="L11" s="373"/>
      <c r="M11" s="373"/>
      <c r="N11" s="373"/>
      <c r="O11" s="373"/>
      <c r="P11" s="126"/>
      <c r="Q11" s="126"/>
    </row>
    <row r="12" spans="10:17" x14ac:dyDescent="0.25">
      <c r="J12" s="126"/>
      <c r="K12" s="126"/>
      <c r="L12" s="346" t="s">
        <v>378</v>
      </c>
      <c r="M12" s="126">
        <v>-5</v>
      </c>
      <c r="N12" s="126" t="s">
        <v>376</v>
      </c>
      <c r="O12" s="126"/>
      <c r="P12" s="126"/>
      <c r="Q12" s="126"/>
    </row>
    <row r="13" spans="10:17" x14ac:dyDescent="0.25">
      <c r="J13" s="126"/>
      <c r="K13" s="126"/>
      <c r="L13" s="346" t="s">
        <v>379</v>
      </c>
      <c r="M13" s="126">
        <v>-15</v>
      </c>
      <c r="N13" s="126" t="s">
        <v>376</v>
      </c>
      <c r="O13" s="126"/>
      <c r="P13" s="126"/>
      <c r="Q13" s="126"/>
    </row>
    <row r="14" spans="10:17" x14ac:dyDescent="0.25">
      <c r="J14" s="126"/>
      <c r="K14" s="126"/>
      <c r="L14" s="346"/>
      <c r="M14" s="126"/>
      <c r="N14" s="126"/>
      <c r="O14" s="126"/>
      <c r="P14" s="126"/>
      <c r="Q14" s="126"/>
    </row>
    <row r="15" spans="10:17" x14ac:dyDescent="0.25">
      <c r="J15" s="126"/>
      <c r="K15" s="126"/>
      <c r="L15" s="346" t="s">
        <v>380</v>
      </c>
      <c r="M15" s="127">
        <f>SUM(M7:M9)/SUM(M7:M9,M12:M13)</f>
        <v>0.70149253731343286</v>
      </c>
      <c r="N15" s="126"/>
      <c r="O15" s="126"/>
      <c r="P15" s="126"/>
      <c r="Q15" s="126"/>
    </row>
    <row r="16" spans="10:17" x14ac:dyDescent="0.25">
      <c r="J16" s="126"/>
      <c r="K16" s="126"/>
      <c r="L16" s="126"/>
      <c r="M16" s="126"/>
      <c r="N16" s="126"/>
      <c r="O16" s="126"/>
      <c r="P16" s="126"/>
      <c r="Q16" s="126"/>
    </row>
    <row r="17" spans="10:17" x14ac:dyDescent="0.25">
      <c r="J17" s="126"/>
      <c r="K17" s="126"/>
      <c r="L17" s="346" t="s">
        <v>381</v>
      </c>
      <c r="M17" s="127">
        <v>0.46600000000000003</v>
      </c>
      <c r="N17" s="126" t="s">
        <v>382</v>
      </c>
      <c r="O17" s="126"/>
      <c r="P17" s="126"/>
      <c r="Q17" s="126"/>
    </row>
    <row r="18" spans="10:17" x14ac:dyDescent="0.25">
      <c r="J18" s="126"/>
      <c r="K18" s="126"/>
      <c r="L18" s="126"/>
      <c r="M18" s="126"/>
      <c r="N18" s="126"/>
      <c r="O18" s="126"/>
      <c r="P18" s="126"/>
      <c r="Q18" s="126"/>
    </row>
    <row r="19" spans="10:17" x14ac:dyDescent="0.25">
      <c r="J19" s="126"/>
      <c r="K19" s="126"/>
      <c r="L19" s="346" t="s">
        <v>383</v>
      </c>
      <c r="M19" s="127">
        <f>M17*M15</f>
        <v>0.32689552238805974</v>
      </c>
      <c r="N19" s="126" t="s">
        <v>382</v>
      </c>
      <c r="O19" s="126"/>
      <c r="P19" s="126"/>
      <c r="Q19" s="126"/>
    </row>
    <row r="20" spans="10:17" x14ac:dyDescent="0.25">
      <c r="J20" s="126"/>
      <c r="K20" s="126"/>
      <c r="L20" s="346" t="s">
        <v>384</v>
      </c>
      <c r="M20" s="127">
        <v>0.77070000000000005</v>
      </c>
      <c r="N20" s="126" t="s">
        <v>385</v>
      </c>
      <c r="O20" s="126"/>
      <c r="P20" s="126"/>
      <c r="Q20" s="126"/>
    </row>
    <row r="21" spans="10:17" x14ac:dyDescent="0.25">
      <c r="J21" s="126"/>
      <c r="K21" s="126"/>
      <c r="L21" s="346" t="s">
        <v>386</v>
      </c>
      <c r="M21" s="127">
        <f>M19/M20</f>
        <v>0.42415404487875918</v>
      </c>
      <c r="N21" s="126" t="s">
        <v>387</v>
      </c>
      <c r="O21" s="126"/>
      <c r="P21" s="126"/>
      <c r="Q21" s="126"/>
    </row>
    <row r="22" spans="10:17" x14ac:dyDescent="0.25">
      <c r="J22" s="126"/>
      <c r="K22" s="126"/>
      <c r="L22" s="346"/>
      <c r="M22" s="126"/>
      <c r="N22" s="126"/>
      <c r="O22" s="126"/>
      <c r="P22" s="126"/>
      <c r="Q22" s="126"/>
    </row>
  </sheetData>
  <mergeCells count="2">
    <mergeCell ref="K6:O6"/>
    <mergeCell ref="K11:O11"/>
  </mergeCells>
  <pageMargins left="0.7" right="0.7" top="0.75" bottom="0.75" header="0.3" footer="0.3"/>
  <pageSetup paperSize="9" orientation="portrait" horizontalDpi="0" verticalDpi="0" r:id="rId1"/>
  <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0FD2B-3315-479E-A938-55900D6184F2}">
  <sheetPr>
    <tabColor theme="9" tint="0.79998168889431442"/>
  </sheetPr>
  <dimension ref="A1:BJ16186"/>
  <sheetViews>
    <sheetView topLeftCell="D1" zoomScale="89" zoomScaleNormal="89" workbookViewId="0">
      <selection activeCell="M7" sqref="M7"/>
    </sheetView>
  </sheetViews>
  <sheetFormatPr defaultColWidth="8.7109375" defaultRowHeight="15" x14ac:dyDescent="0.25"/>
  <cols>
    <col min="1" max="1" width="4.85546875" customWidth="1"/>
    <col min="2" max="2" width="6.5703125" customWidth="1"/>
    <col min="3" max="3" width="15.42578125" customWidth="1"/>
    <col min="4" max="4" width="7" customWidth="1"/>
    <col min="5" max="5" width="12.28515625" customWidth="1"/>
    <col min="7" max="8" width="10.28515625" bestFit="1" customWidth="1"/>
    <col min="9" max="9" width="9.28515625" bestFit="1" customWidth="1"/>
    <col min="15" max="16" width="7" customWidth="1"/>
    <col min="17" max="17" width="8.5703125" customWidth="1"/>
    <col min="18" max="26" width="9.140625" customWidth="1"/>
    <col min="27" max="27" width="10.85546875" customWidth="1"/>
    <col min="28" max="29" width="11.85546875" customWidth="1"/>
    <col min="30" max="30" width="10.5703125" customWidth="1"/>
    <col min="31" max="40" width="12" customWidth="1"/>
    <col min="41" max="42" width="10" customWidth="1"/>
    <col min="43" max="53" width="10.42578125" customWidth="1"/>
    <col min="54" max="55" width="12.140625" customWidth="1"/>
    <col min="56" max="59" width="13.5703125" customWidth="1"/>
    <col min="60" max="60" width="11.5703125" customWidth="1"/>
    <col min="61" max="61" width="9.7109375" customWidth="1"/>
    <col min="62" max="62" width="12.42578125" customWidth="1"/>
  </cols>
  <sheetData>
    <row r="1" spans="3:61" x14ac:dyDescent="0.25">
      <c r="S1" t="s">
        <v>13</v>
      </c>
      <c r="V1" s="1"/>
      <c r="W1" s="1"/>
      <c r="X1" s="1"/>
      <c r="Y1" s="1"/>
      <c r="Z1" s="1"/>
      <c r="AA1" s="1"/>
      <c r="AB1" s="1"/>
      <c r="AC1" s="1"/>
      <c r="AD1" s="1"/>
      <c r="AE1" s="1"/>
    </row>
    <row r="2" spans="3:61" ht="17.45" customHeight="1" x14ac:dyDescent="0.3">
      <c r="L2" s="2" t="s">
        <v>2</v>
      </c>
      <c r="S2" s="20">
        <v>35</v>
      </c>
      <c r="V2" s="1"/>
      <c r="W2" s="1"/>
      <c r="X2" s="1"/>
      <c r="Y2" s="1"/>
      <c r="Z2" s="1"/>
      <c r="AA2" s="1"/>
      <c r="AB2" s="1"/>
      <c r="AC2" s="1"/>
      <c r="AD2" s="1"/>
      <c r="AE2" s="1"/>
    </row>
    <row r="3" spans="3:61" ht="16.5" customHeight="1" x14ac:dyDescent="0.35">
      <c r="L3" s="49" t="s">
        <v>282</v>
      </c>
      <c r="N3" s="49" t="s">
        <v>283</v>
      </c>
      <c r="R3" s="3"/>
      <c r="S3" s="20">
        <v>2</v>
      </c>
      <c r="V3" s="1"/>
      <c r="W3" s="1"/>
      <c r="X3" s="1"/>
      <c r="Y3" s="1"/>
      <c r="Z3" s="1"/>
      <c r="AA3" s="1"/>
      <c r="AB3" s="1"/>
      <c r="AC3" s="304"/>
      <c r="AD3" s="1"/>
      <c r="AE3" s="1"/>
    </row>
    <row r="4" spans="3:61" x14ac:dyDescent="0.25">
      <c r="L4" t="s">
        <v>9</v>
      </c>
      <c r="M4" s="207">
        <f>LN(2)/2</f>
        <v>0.34657359027997264</v>
      </c>
      <c r="N4" t="s">
        <v>284</v>
      </c>
      <c r="S4" s="215">
        <v>25</v>
      </c>
      <c r="V4" s="235"/>
      <c r="W4" s="1"/>
      <c r="X4" s="1"/>
      <c r="Y4" s="1"/>
      <c r="Z4" s="1"/>
      <c r="AA4" s="1"/>
      <c r="AB4" s="305"/>
      <c r="AC4" s="1"/>
      <c r="AD4" s="235"/>
      <c r="AE4" s="1"/>
    </row>
    <row r="5" spans="3:61" x14ac:dyDescent="0.25">
      <c r="L5" t="s">
        <v>10</v>
      </c>
      <c r="M5" s="208">
        <f>LN(2)/35</f>
        <v>1.980420515885558E-2</v>
      </c>
      <c r="N5" t="s">
        <v>285</v>
      </c>
      <c r="V5" s="235"/>
      <c r="W5" s="1"/>
      <c r="X5" s="1"/>
      <c r="Y5" s="1"/>
      <c r="Z5" s="1"/>
      <c r="AA5" s="1"/>
      <c r="AB5" s="1"/>
      <c r="AC5" s="1"/>
      <c r="AD5" s="235"/>
      <c r="AE5" s="1"/>
    </row>
    <row r="6" spans="3:61" x14ac:dyDescent="0.25">
      <c r="L6" t="s">
        <v>35</v>
      </c>
      <c r="M6" s="208">
        <f>LN(2)/25</f>
        <v>2.7725887222397813E-2</v>
      </c>
      <c r="N6" t="s">
        <v>286</v>
      </c>
      <c r="V6" s="235"/>
      <c r="W6" s="1"/>
      <c r="X6" s="1"/>
      <c r="Y6" s="1"/>
      <c r="Z6" s="1"/>
      <c r="AA6" s="1"/>
      <c r="AB6" s="1"/>
      <c r="AC6" s="1"/>
      <c r="AD6" s="235"/>
      <c r="AE6" s="1"/>
      <c r="BI6" s="207"/>
    </row>
    <row r="7" spans="3:61" x14ac:dyDescent="0.25">
      <c r="L7" s="209" t="s">
        <v>287</v>
      </c>
      <c r="M7" s="210">
        <v>1.1000000000000001</v>
      </c>
      <c r="N7" s="209" t="s">
        <v>288</v>
      </c>
      <c r="O7" s="211"/>
      <c r="P7" s="211"/>
      <c r="V7" s="235"/>
      <c r="W7" s="1"/>
      <c r="X7" s="1"/>
      <c r="Y7" s="1"/>
      <c r="Z7" s="1"/>
      <c r="AA7" s="1"/>
      <c r="AB7" s="1"/>
      <c r="AC7" s="1"/>
      <c r="AD7" s="235"/>
      <c r="AE7" s="1"/>
      <c r="BI7" s="208"/>
    </row>
    <row r="8" spans="3:61" x14ac:dyDescent="0.25">
      <c r="L8" t="s">
        <v>3</v>
      </c>
      <c r="M8" s="54">
        <v>0.45900000000000002</v>
      </c>
      <c r="N8" t="s">
        <v>289</v>
      </c>
      <c r="V8" s="299"/>
      <c r="W8" s="1"/>
      <c r="X8" s="1"/>
      <c r="Y8" s="1"/>
      <c r="Z8" s="1"/>
      <c r="AA8" s="1"/>
      <c r="AB8" s="1"/>
      <c r="AC8" s="1"/>
      <c r="AD8" s="299"/>
      <c r="AE8" s="1"/>
      <c r="BI8" s="208"/>
    </row>
    <row r="9" spans="3:61" x14ac:dyDescent="0.25">
      <c r="C9" s="212"/>
      <c r="D9" s="212"/>
      <c r="E9" s="212"/>
      <c r="F9" s="212"/>
      <c r="G9" s="212"/>
      <c r="H9" s="212"/>
      <c r="I9" s="212"/>
      <c r="J9" s="212"/>
      <c r="K9" s="212"/>
      <c r="L9" t="s">
        <v>31</v>
      </c>
      <c r="M9" s="213">
        <v>2.0400000000000001E-2</v>
      </c>
      <c r="N9" t="s">
        <v>290</v>
      </c>
      <c r="P9" s="212"/>
      <c r="Q9" s="212"/>
      <c r="R9" s="212"/>
      <c r="V9" s="299"/>
      <c r="W9" s="1"/>
      <c r="X9" s="222"/>
      <c r="Y9" s="1"/>
      <c r="Z9" s="1"/>
      <c r="AA9" s="1"/>
      <c r="AB9" s="1"/>
      <c r="AC9" s="1"/>
      <c r="AD9" s="299"/>
      <c r="AE9" s="1"/>
      <c r="BI9" s="214"/>
    </row>
    <row r="10" spans="3:61" x14ac:dyDescent="0.25">
      <c r="C10" s="212"/>
      <c r="D10" s="212"/>
      <c r="E10" s="212"/>
      <c r="F10" s="212"/>
      <c r="G10" s="212"/>
      <c r="H10" s="212"/>
      <c r="I10" s="212"/>
      <c r="J10" s="212"/>
      <c r="K10" s="212"/>
      <c r="L10" t="s">
        <v>37</v>
      </c>
      <c r="M10" s="54">
        <v>0.14000000000000001</v>
      </c>
      <c r="N10" t="s">
        <v>367</v>
      </c>
      <c r="P10" s="212"/>
      <c r="Q10" s="212"/>
      <c r="R10" s="212"/>
      <c r="V10" s="306"/>
      <c r="W10" s="1"/>
      <c r="X10" s="222"/>
      <c r="Y10" s="1"/>
      <c r="Z10" s="1"/>
      <c r="AA10" s="1"/>
      <c r="AB10" s="1"/>
      <c r="AC10" s="1"/>
      <c r="AD10" s="54"/>
      <c r="AE10" s="1"/>
      <c r="BI10" s="214"/>
    </row>
    <row r="11" spans="3:61" x14ac:dyDescent="0.25">
      <c r="C11" s="212"/>
      <c r="D11" s="212"/>
      <c r="E11" s="212"/>
      <c r="F11" s="212"/>
      <c r="G11" s="212"/>
      <c r="H11" s="212"/>
      <c r="I11" s="212"/>
      <c r="J11" s="212"/>
      <c r="K11" s="212"/>
      <c r="L11" t="s">
        <v>364</v>
      </c>
      <c r="M11" s="70">
        <v>0.38</v>
      </c>
      <c r="N11" t="s">
        <v>368</v>
      </c>
      <c r="P11" s="212"/>
      <c r="Q11" s="212"/>
      <c r="R11" s="216"/>
      <c r="V11" s="54"/>
      <c r="W11" s="1"/>
      <c r="X11" s="222"/>
      <c r="Y11" s="1"/>
      <c r="Z11" s="1"/>
      <c r="AA11" s="1"/>
      <c r="AB11" s="1"/>
      <c r="AC11" s="1"/>
      <c r="AD11" s="299"/>
      <c r="AE11" s="1"/>
      <c r="BI11" s="214"/>
    </row>
    <row r="12" spans="3:61" x14ac:dyDescent="0.25">
      <c r="C12" s="212"/>
      <c r="D12" s="212"/>
      <c r="E12" s="212"/>
      <c r="F12" s="212"/>
      <c r="G12" s="212"/>
      <c r="H12" s="212"/>
      <c r="I12" s="212"/>
      <c r="J12" s="212"/>
      <c r="K12" s="212"/>
      <c r="L12" t="s">
        <v>365</v>
      </c>
      <c r="M12" s="70">
        <v>0.105</v>
      </c>
      <c r="N12" t="s">
        <v>369</v>
      </c>
      <c r="P12" s="212"/>
      <c r="Q12" s="212"/>
      <c r="R12" s="216"/>
      <c r="V12" s="299"/>
      <c r="W12" s="1"/>
      <c r="X12" s="222"/>
      <c r="Y12" s="1"/>
      <c r="Z12" s="1"/>
      <c r="AA12" s="1"/>
      <c r="AB12" s="51"/>
      <c r="AC12" s="1"/>
      <c r="AD12" s="299"/>
      <c r="AE12" s="1"/>
      <c r="BI12" s="214"/>
    </row>
    <row r="13" spans="3:61" x14ac:dyDescent="0.25">
      <c r="C13" s="212"/>
      <c r="D13" s="212"/>
      <c r="E13" s="212"/>
      <c r="F13" s="212"/>
      <c r="G13" s="212"/>
      <c r="H13" s="212"/>
      <c r="I13" s="212"/>
      <c r="J13" s="212"/>
      <c r="K13" s="212"/>
      <c r="L13" s="302" t="s">
        <v>291</v>
      </c>
      <c r="M13" s="54">
        <v>0.12</v>
      </c>
      <c r="N13" t="s">
        <v>292</v>
      </c>
      <c r="P13" s="212"/>
      <c r="Q13" s="212"/>
      <c r="R13" s="216"/>
      <c r="V13" s="299"/>
      <c r="W13" s="1"/>
      <c r="X13" s="222"/>
      <c r="Y13" s="1"/>
      <c r="Z13" s="1"/>
      <c r="AA13" s="1"/>
      <c r="AB13" s="51"/>
      <c r="AC13" s="1"/>
      <c r="AD13" s="1"/>
      <c r="AE13" s="1"/>
      <c r="AF13" s="139"/>
      <c r="BI13" s="54"/>
    </row>
    <row r="14" spans="3:61" x14ac:dyDescent="0.25">
      <c r="C14" s="212"/>
      <c r="D14" s="212"/>
      <c r="E14" s="212"/>
      <c r="F14" s="212"/>
      <c r="G14" s="212"/>
      <c r="H14" s="212"/>
      <c r="I14" s="212"/>
      <c r="J14" s="212"/>
      <c r="K14" s="212"/>
      <c r="L14" t="s">
        <v>15</v>
      </c>
      <c r="M14" s="54">
        <v>0.21</v>
      </c>
      <c r="N14" t="s">
        <v>14</v>
      </c>
      <c r="O14" s="212"/>
      <c r="P14" s="212"/>
      <c r="Q14" s="212"/>
      <c r="R14" s="216"/>
      <c r="S14" s="216"/>
      <c r="T14" s="216"/>
      <c r="V14" s="1"/>
      <c r="W14" s="1"/>
      <c r="X14" s="222"/>
      <c r="Y14" s="1"/>
      <c r="Z14" s="1"/>
      <c r="AA14" s="1"/>
      <c r="AB14" s="51"/>
      <c r="AC14" s="1"/>
      <c r="AD14" s="1"/>
      <c r="AE14" s="1"/>
      <c r="BI14" s="213"/>
    </row>
    <row r="15" spans="3:61" x14ac:dyDescent="0.25">
      <c r="C15" s="212"/>
      <c r="D15" s="212"/>
      <c r="E15" s="212"/>
      <c r="F15" s="212"/>
      <c r="G15" s="212"/>
      <c r="H15" s="212"/>
      <c r="I15" s="212"/>
      <c r="J15" s="212"/>
      <c r="K15" s="212"/>
      <c r="L15" s="212"/>
      <c r="M15" s="212"/>
      <c r="N15" s="212"/>
      <c r="O15" s="212"/>
      <c r="P15" s="212"/>
      <c r="Q15" s="212"/>
      <c r="R15" s="212"/>
      <c r="S15" s="212"/>
      <c r="T15" s="212"/>
      <c r="U15" s="212"/>
      <c r="V15" s="222"/>
      <c r="W15" s="222"/>
      <c r="X15" s="222"/>
      <c r="Y15" s="1"/>
      <c r="Z15" s="1"/>
      <c r="AA15" s="1"/>
      <c r="AB15" s="51"/>
      <c r="AC15" s="1"/>
      <c r="AD15" s="1"/>
      <c r="AE15" s="1"/>
      <c r="AH15" s="212"/>
      <c r="AI15" s="212"/>
      <c r="AJ15" s="212"/>
      <c r="AS15" s="212"/>
      <c r="AT15" s="212"/>
      <c r="AU15" s="212"/>
      <c r="AV15" s="212"/>
      <c r="AW15" s="212"/>
      <c r="AX15" s="212"/>
      <c r="AY15" s="212"/>
      <c r="AZ15" s="212"/>
      <c r="BA15" s="212"/>
      <c r="BB15" s="212"/>
      <c r="BI15" s="54"/>
    </row>
    <row r="16" spans="3:61" x14ac:dyDescent="0.25">
      <c r="C16" s="212"/>
      <c r="D16" s="212"/>
      <c r="E16" s="212"/>
      <c r="F16" s="212"/>
      <c r="G16" s="212"/>
      <c r="H16" s="212"/>
      <c r="I16" s="212"/>
      <c r="J16" s="212"/>
      <c r="K16" s="212"/>
      <c r="L16" s="212"/>
      <c r="M16" s="212"/>
      <c r="N16" s="212"/>
      <c r="O16" s="212"/>
      <c r="P16" s="212"/>
      <c r="Q16" s="212"/>
      <c r="R16" s="212"/>
      <c r="S16" s="212"/>
      <c r="T16" s="212"/>
      <c r="U16" s="212"/>
      <c r="V16" s="222"/>
      <c r="W16" s="222"/>
      <c r="X16" s="222"/>
      <c r="Y16" s="1"/>
      <c r="Z16" s="1"/>
      <c r="AA16" s="1"/>
      <c r="AB16" s="1"/>
      <c r="AC16" s="1"/>
      <c r="AD16" s="1"/>
      <c r="AE16" s="1"/>
      <c r="AH16" s="212"/>
      <c r="AI16" s="212"/>
      <c r="AJ16" s="212"/>
      <c r="AS16" s="212"/>
      <c r="AT16" s="212"/>
      <c r="AU16" s="212"/>
      <c r="AV16" s="212"/>
      <c r="AW16" s="212"/>
      <c r="AX16" s="212"/>
      <c r="AY16" s="212"/>
      <c r="AZ16" s="212"/>
      <c r="BA16" s="212"/>
      <c r="BB16" s="212"/>
      <c r="BF16" s="4"/>
      <c r="BI16" s="217"/>
    </row>
    <row r="17" spans="1:62" s="1" customFormat="1" x14ac:dyDescent="0.25">
      <c r="C17" s="218"/>
      <c r="D17" s="219"/>
      <c r="E17" s="219"/>
      <c r="F17" s="220"/>
      <c r="G17" s="220"/>
      <c r="H17" s="220"/>
      <c r="I17" s="220"/>
      <c r="J17" s="220"/>
      <c r="K17" s="220"/>
      <c r="L17" s="220"/>
      <c r="M17" s="220"/>
      <c r="N17" s="220"/>
      <c r="O17" s="220"/>
      <c r="P17" s="221"/>
      <c r="Q17" s="219"/>
      <c r="R17" s="219"/>
      <c r="S17" s="219"/>
      <c r="T17" s="221"/>
      <c r="U17" s="219"/>
      <c r="V17" s="219"/>
      <c r="W17" s="219"/>
      <c r="X17" s="222"/>
      <c r="AH17" s="212"/>
      <c r="AI17" s="219"/>
      <c r="AJ17" s="222"/>
      <c r="AQ17"/>
      <c r="AR17"/>
      <c r="AS17" s="219"/>
      <c r="AT17" s="221"/>
      <c r="AU17" s="219"/>
      <c r="AV17" s="219"/>
      <c r="AW17" s="219"/>
      <c r="AX17" s="221"/>
      <c r="AY17" s="219"/>
      <c r="AZ17" s="219"/>
      <c r="BA17" s="219"/>
      <c r="BB17" s="219"/>
      <c r="BI17" s="54"/>
    </row>
    <row r="18" spans="1:62" x14ac:dyDescent="0.25">
      <c r="C18" s="212"/>
      <c r="D18" s="212"/>
      <c r="E18" s="212"/>
      <c r="F18" s="212"/>
      <c r="G18" s="212"/>
      <c r="H18" s="212"/>
      <c r="I18" s="212"/>
      <c r="J18" s="212"/>
      <c r="K18" s="212"/>
      <c r="L18" s="212"/>
      <c r="M18" s="212"/>
      <c r="N18" s="212"/>
      <c r="O18" s="212"/>
      <c r="P18" s="212"/>
      <c r="Q18" s="212"/>
      <c r="R18" s="212"/>
      <c r="S18" s="212"/>
      <c r="T18" s="212"/>
      <c r="U18" s="212"/>
      <c r="V18" s="222"/>
      <c r="W18" s="222"/>
      <c r="X18" s="222"/>
      <c r="Y18" s="1"/>
      <c r="Z18" s="1"/>
      <c r="AA18" s="1"/>
      <c r="AB18" s="1"/>
      <c r="AC18" s="1"/>
      <c r="AD18" s="1"/>
      <c r="AE18" s="1"/>
      <c r="AH18" s="212"/>
      <c r="AI18" s="212"/>
      <c r="AJ18" s="212"/>
      <c r="AS18" s="212"/>
      <c r="AT18" s="212"/>
      <c r="AU18" s="212"/>
      <c r="AV18" s="212"/>
      <c r="AW18" s="212"/>
      <c r="AX18" s="212"/>
      <c r="AY18" s="212"/>
      <c r="AZ18" s="212"/>
      <c r="BA18" s="212"/>
      <c r="BB18" s="212"/>
      <c r="BI18" s="54"/>
    </row>
    <row r="19" spans="1:62" x14ac:dyDescent="0.25">
      <c r="F19" s="11"/>
      <c r="G19" s="11"/>
      <c r="H19" s="11"/>
      <c r="I19" s="11"/>
      <c r="J19" s="11"/>
      <c r="K19" s="11"/>
      <c r="L19" s="11"/>
      <c r="M19" s="11"/>
      <c r="N19" s="11"/>
      <c r="O19" s="11"/>
      <c r="P19" s="11"/>
      <c r="Q19" s="11"/>
      <c r="R19" s="11"/>
      <c r="S19" s="11"/>
      <c r="T19" s="11"/>
      <c r="U19" s="11"/>
      <c r="V19" s="11"/>
      <c r="W19" s="11"/>
      <c r="X19" s="11"/>
      <c r="Y19" s="11"/>
      <c r="AA19" s="11"/>
      <c r="AF19" s="11"/>
      <c r="AG19" s="11"/>
      <c r="AH19" s="223"/>
      <c r="AI19" s="223"/>
      <c r="AJ19" s="223"/>
      <c r="AK19" s="11"/>
      <c r="AL19" s="11"/>
      <c r="AM19" s="11"/>
      <c r="AN19" s="11"/>
      <c r="AO19" s="11"/>
      <c r="AP19" s="11"/>
      <c r="AQ19" s="11"/>
      <c r="AR19" s="11"/>
      <c r="AS19" s="223"/>
      <c r="AT19" s="223"/>
      <c r="AU19" s="223"/>
      <c r="AV19" s="223"/>
      <c r="AW19" s="223"/>
      <c r="AX19" s="223"/>
      <c r="AY19" s="223"/>
      <c r="AZ19" s="223"/>
      <c r="BA19" s="223"/>
      <c r="BB19" s="212"/>
      <c r="BI19" s="55"/>
    </row>
    <row r="20" spans="1:62" x14ac:dyDescent="0.25">
      <c r="BI20" s="54"/>
    </row>
    <row r="21" spans="1:62" ht="18.75" x14ac:dyDescent="0.3">
      <c r="G21" s="52"/>
      <c r="H21" s="52"/>
      <c r="I21" s="52"/>
      <c r="J21" s="52"/>
      <c r="K21" s="52"/>
      <c r="L21" s="52"/>
      <c r="M21" s="52"/>
      <c r="BH21" s="307" t="s">
        <v>353</v>
      </c>
      <c r="BI21" s="77"/>
      <c r="BJ21" s="77"/>
    </row>
    <row r="22" spans="1:62" ht="18.75" x14ac:dyDescent="0.3">
      <c r="B22" s="363" t="s">
        <v>293</v>
      </c>
      <c r="C22" s="363"/>
      <c r="D22" s="363"/>
      <c r="E22" s="363"/>
      <c r="F22" s="363"/>
      <c r="G22" s="363"/>
      <c r="H22" s="363"/>
      <c r="I22" s="363"/>
      <c r="J22" s="363"/>
      <c r="K22" s="363"/>
      <c r="L22" s="363"/>
      <c r="M22" s="363"/>
      <c r="N22" s="363"/>
      <c r="O22" s="363"/>
      <c r="P22" s="363"/>
      <c r="Q22" s="363"/>
      <c r="R22" s="363"/>
      <c r="S22" s="363"/>
      <c r="T22" s="363"/>
      <c r="U22" s="363"/>
      <c r="V22" s="363"/>
      <c r="W22" s="363"/>
      <c r="X22" s="363"/>
      <c r="Y22" s="363"/>
      <c r="Z22" s="363"/>
      <c r="AA22" s="363"/>
      <c r="AB22" s="363"/>
      <c r="AC22" s="363"/>
      <c r="AD22" s="363"/>
      <c r="AE22" s="363"/>
      <c r="AF22" s="363"/>
      <c r="AG22" s="363"/>
      <c r="AH22" s="363"/>
      <c r="AI22" s="363"/>
      <c r="AJ22" s="363"/>
      <c r="AK22" s="363"/>
      <c r="AL22" s="363"/>
      <c r="AM22" s="363"/>
      <c r="AN22" s="363"/>
      <c r="AO22" s="363"/>
      <c r="AP22" s="363"/>
      <c r="AQ22" s="363"/>
      <c r="AR22" s="363"/>
      <c r="AS22" s="363"/>
      <c r="AT22" s="363"/>
      <c r="AU22" s="363"/>
      <c r="AV22" s="363"/>
      <c r="AW22" s="363"/>
      <c r="AX22" s="363"/>
      <c r="AY22" s="363"/>
      <c r="AZ22" s="363"/>
      <c r="BA22" s="363"/>
      <c r="BB22" s="363"/>
      <c r="BC22" s="363"/>
      <c r="BD22" s="363"/>
      <c r="BE22" s="363"/>
      <c r="BF22" s="363"/>
      <c r="BG22" s="363"/>
      <c r="BH22" s="77"/>
      <c r="BI22" s="77"/>
      <c r="BJ22" s="77"/>
    </row>
    <row r="23" spans="1:62" ht="18.75" x14ac:dyDescent="0.3">
      <c r="C23" s="361" t="s">
        <v>311</v>
      </c>
      <c r="D23" s="361"/>
      <c r="E23" s="361"/>
      <c r="F23" s="361"/>
      <c r="G23" s="361"/>
      <c r="H23" s="361"/>
      <c r="I23" s="361"/>
      <c r="J23" s="361"/>
      <c r="K23" s="361"/>
      <c r="L23" s="361"/>
      <c r="M23" s="361"/>
      <c r="N23" s="361"/>
      <c r="O23" s="361"/>
      <c r="P23" s="361"/>
      <c r="Q23" s="361"/>
      <c r="R23" s="361"/>
      <c r="S23" s="361"/>
      <c r="T23" s="361"/>
      <c r="U23" s="361"/>
      <c r="V23" s="361"/>
      <c r="W23" s="361"/>
      <c r="X23" s="361"/>
      <c r="Y23" s="361"/>
      <c r="Z23" s="361"/>
      <c r="AA23" s="361"/>
      <c r="AB23" s="361"/>
      <c r="AC23" s="375" t="s">
        <v>223</v>
      </c>
      <c r="AD23" s="375"/>
      <c r="AE23" s="375"/>
      <c r="AF23" s="375"/>
      <c r="AG23" s="375"/>
      <c r="AH23" s="375"/>
      <c r="AI23" s="375"/>
      <c r="AJ23" s="375"/>
      <c r="AK23" s="375"/>
      <c r="AL23" s="375"/>
      <c r="AM23" s="375"/>
      <c r="AN23" s="375"/>
      <c r="AO23" s="375"/>
      <c r="AP23" s="375"/>
      <c r="AQ23" s="375"/>
      <c r="AR23" s="375"/>
      <c r="AS23" s="375"/>
      <c r="AT23" s="375"/>
      <c r="AU23" s="375"/>
      <c r="AV23" s="375"/>
      <c r="AW23" s="375"/>
      <c r="AX23" s="375"/>
      <c r="AY23" s="375"/>
      <c r="AZ23" s="375"/>
      <c r="BA23" s="375"/>
      <c r="BB23" s="375"/>
      <c r="BC23" s="37"/>
      <c r="BD23" s="37"/>
      <c r="BE23" s="37"/>
      <c r="BF23" s="38"/>
      <c r="BG23" s="38"/>
      <c r="BH23" s="77"/>
      <c r="BI23" s="298" t="s">
        <v>350</v>
      </c>
      <c r="BJ23" s="77"/>
    </row>
    <row r="24" spans="1:62" ht="75" x14ac:dyDescent="0.25">
      <c r="A24" s="13" t="s">
        <v>4</v>
      </c>
      <c r="B24" s="14" t="s">
        <v>0</v>
      </c>
      <c r="C24" s="58" t="s">
        <v>294</v>
      </c>
      <c r="D24" s="5" t="s">
        <v>295</v>
      </c>
      <c r="E24" s="21" t="s">
        <v>401</v>
      </c>
      <c r="F24" s="58" t="s">
        <v>402</v>
      </c>
      <c r="G24" s="58" t="s">
        <v>357</v>
      </c>
      <c r="H24" s="58" t="s">
        <v>299</v>
      </c>
      <c r="I24" s="21" t="s">
        <v>300</v>
      </c>
      <c r="J24" s="58" t="s">
        <v>39</v>
      </c>
      <c r="K24" s="58" t="s">
        <v>40</v>
      </c>
      <c r="L24" s="58" t="s">
        <v>301</v>
      </c>
      <c r="M24" s="58" t="s">
        <v>302</v>
      </c>
      <c r="N24" s="58" t="s">
        <v>44</v>
      </c>
      <c r="O24" s="58" t="s">
        <v>36</v>
      </c>
      <c r="P24" s="15" t="s">
        <v>8</v>
      </c>
      <c r="Q24" s="5" t="s">
        <v>11</v>
      </c>
      <c r="R24" s="5" t="s">
        <v>303</v>
      </c>
      <c r="S24" s="5" t="s">
        <v>304</v>
      </c>
      <c r="T24" s="15" t="s">
        <v>305</v>
      </c>
      <c r="U24" s="5" t="s">
        <v>32</v>
      </c>
      <c r="V24" s="5" t="s">
        <v>306</v>
      </c>
      <c r="W24" s="5" t="s">
        <v>38</v>
      </c>
      <c r="X24" s="15" t="s">
        <v>33</v>
      </c>
      <c r="Y24" s="5" t="s">
        <v>34</v>
      </c>
      <c r="Z24" s="5" t="s">
        <v>307</v>
      </c>
      <c r="AA24" s="5" t="s">
        <v>308</v>
      </c>
      <c r="AB24" s="5" t="s">
        <v>1</v>
      </c>
      <c r="AC24" s="224" t="s">
        <v>294</v>
      </c>
      <c r="AD24" s="225" t="s">
        <v>295</v>
      </c>
      <c r="AE24" s="226" t="s">
        <v>401</v>
      </c>
      <c r="AF24" s="224" t="s">
        <v>402</v>
      </c>
      <c r="AG24" s="224" t="s">
        <v>298</v>
      </c>
      <c r="AH24" s="224" t="s">
        <v>299</v>
      </c>
      <c r="AI24" s="226" t="s">
        <v>300</v>
      </c>
      <c r="AJ24" s="224" t="s">
        <v>39</v>
      </c>
      <c r="AK24" s="224" t="s">
        <v>40</v>
      </c>
      <c r="AL24" s="224" t="s">
        <v>301</v>
      </c>
      <c r="AM24" s="224" t="s">
        <v>302</v>
      </c>
      <c r="AN24" s="224" t="s">
        <v>44</v>
      </c>
      <c r="AO24" s="224" t="s">
        <v>36</v>
      </c>
      <c r="AP24" s="227" t="s">
        <v>8</v>
      </c>
      <c r="AQ24" s="225" t="s">
        <v>11</v>
      </c>
      <c r="AR24" s="225" t="s">
        <v>303</v>
      </c>
      <c r="AS24" s="225" t="s">
        <v>304</v>
      </c>
      <c r="AT24" s="227" t="s">
        <v>305</v>
      </c>
      <c r="AU24" s="225" t="s">
        <v>32</v>
      </c>
      <c r="AV24" s="225" t="s">
        <v>306</v>
      </c>
      <c r="AW24" s="225" t="s">
        <v>38</v>
      </c>
      <c r="AX24" s="227" t="s">
        <v>33</v>
      </c>
      <c r="AY24" s="225" t="s">
        <v>34</v>
      </c>
      <c r="AZ24" s="225" t="s">
        <v>307</v>
      </c>
      <c r="BA24" s="225" t="s">
        <v>30</v>
      </c>
      <c r="BB24" s="225" t="s">
        <v>1</v>
      </c>
      <c r="BC24" s="6" t="str">
        <f>"Climate benefit " &amp;C23 &amp; " Mton CO2/year"</f>
        <v>Climate benefit BAU 8TWh Mton CO2/year</v>
      </c>
      <c r="BD24" s="6" t="str">
        <f>"Climate benefit "&amp;AC23 &amp; " Mton CO2/year"</f>
        <v>Climate benefit Set aside x2 Mton CO2/year</v>
      </c>
      <c r="BE24" s="6" t="str">
        <f>"Diff "&amp;C23&amp;" and "&amp;AC23 &amp; " Mton CO2/year"</f>
        <v>Diff BAU 8TWh and Set aside x2 Mton CO2/year</v>
      </c>
      <c r="BF24" s="16" t="s">
        <v>309</v>
      </c>
      <c r="BH24" s="112" t="s">
        <v>0</v>
      </c>
      <c r="BI24" s="59" t="s">
        <v>351</v>
      </c>
      <c r="BJ24" s="59" t="s">
        <v>352</v>
      </c>
    </row>
    <row r="25" spans="1:62" x14ac:dyDescent="0.25">
      <c r="A25" s="4">
        <v>0</v>
      </c>
      <c r="B25" s="4"/>
      <c r="C25" s="228">
        <f>'3.10 Forest data Gustav 2017'!O11</f>
        <v>2852.7212360488502</v>
      </c>
      <c r="D25" s="9"/>
      <c r="E25" s="72"/>
      <c r="F25" s="17"/>
      <c r="G25" s="228"/>
      <c r="H25" s="228"/>
      <c r="I25" s="228"/>
      <c r="J25" s="228"/>
      <c r="K25" s="228"/>
      <c r="L25" s="228"/>
      <c r="M25" s="228"/>
      <c r="N25" s="228"/>
      <c r="O25" s="17"/>
      <c r="P25" s="7">
        <v>200</v>
      </c>
      <c r="Q25" s="8"/>
      <c r="R25" s="8"/>
      <c r="S25" s="22"/>
      <c r="T25" s="65">
        <v>8</v>
      </c>
      <c r="U25" s="22"/>
      <c r="V25" s="22"/>
      <c r="W25" s="8"/>
      <c r="X25" s="61">
        <v>15</v>
      </c>
      <c r="Y25" s="8"/>
      <c r="Z25" s="8"/>
      <c r="AA25" s="9"/>
      <c r="AB25" s="9"/>
      <c r="AC25" s="229">
        <f>'3.10 Forest data Gustav 2017'!AE11</f>
        <v>2865.2355472713998</v>
      </c>
      <c r="AD25" s="230"/>
      <c r="AE25" s="229"/>
      <c r="AF25" s="231"/>
      <c r="AG25" s="231"/>
      <c r="AH25" s="231"/>
      <c r="AI25" s="231"/>
      <c r="AJ25" s="231"/>
      <c r="AK25" s="231"/>
      <c r="AL25" s="231"/>
      <c r="AM25" s="231"/>
      <c r="AN25" s="231"/>
      <c r="AO25" s="231"/>
      <c r="AP25" s="232">
        <f>P25</f>
        <v>200</v>
      </c>
      <c r="AQ25" s="127"/>
      <c r="AR25" s="127"/>
      <c r="AS25" s="127"/>
      <c r="AT25" s="232">
        <f>T25</f>
        <v>8</v>
      </c>
      <c r="AU25" s="127"/>
      <c r="AV25" s="127"/>
      <c r="AW25" s="127"/>
      <c r="AX25" s="233">
        <f>X25</f>
        <v>15</v>
      </c>
      <c r="AY25" s="127"/>
      <c r="AZ25" s="127"/>
      <c r="BA25" s="234"/>
      <c r="BB25" s="234"/>
      <c r="BH25" s="77">
        <v>2010</v>
      </c>
      <c r="BI25" s="77">
        <v>1.1141316091183553</v>
      </c>
      <c r="BJ25" s="77">
        <v>0.11840131641868264</v>
      </c>
    </row>
    <row r="26" spans="1:62" x14ac:dyDescent="0.25">
      <c r="A26" s="4">
        <v>1</v>
      </c>
      <c r="B26">
        <v>2010</v>
      </c>
      <c r="C26" s="228">
        <f>'3.10 Forest data Gustav 2017'!O12</f>
        <v>2848.8626021093105</v>
      </c>
      <c r="D26" s="9">
        <f>C26-C25</f>
        <v>-3.8586339395396863</v>
      </c>
      <c r="E26" s="72">
        <f>'3.10 Forest data Gustav 2017'!P12*10^-6</f>
        <v>35.674276233865207</v>
      </c>
      <c r="F26" s="22">
        <f>E26/2</f>
        <v>17.837138116932604</v>
      </c>
      <c r="G26" s="228">
        <f>'3.10 Forest data Gustav 2017'!B12*10^-6/2</f>
        <v>8.0023841431267346</v>
      </c>
      <c r="H26" s="228">
        <f>'3.10 Forest data Gustav 2017'!C12*10^-6/2</f>
        <v>9.0184274431936231</v>
      </c>
      <c r="I26" s="228">
        <f>'3.10 Forest data Gustav 2017'!G12*10^-6/2</f>
        <v>0.81632653061224492</v>
      </c>
      <c r="J26" s="228">
        <f t="shared" ref="J26:J57" si="0">p*G26</f>
        <v>3.6730943216951712</v>
      </c>
      <c r="K26" s="228">
        <f t="shared" ref="K26:K57" si="1">H26*paperpulp+G26*papertimb</f>
        <v>4.267252763441884</v>
      </c>
      <c r="L26" s="228">
        <f t="shared" ref="L26:L57" si="2">G26*ppaperboard</f>
        <v>1.1203337800377429</v>
      </c>
      <c r="M26" s="228">
        <f t="shared" ref="M26:M57" si="3">I26+pbio*G26</f>
        <v>1.776612627787453</v>
      </c>
      <c r="N26" s="64">
        <f>G26*pboard</f>
        <v>0.16324863651978541</v>
      </c>
      <c r="O26" s="22">
        <f>J26</f>
        <v>3.6730943216951712</v>
      </c>
      <c r="P26" s="8">
        <f>P25*EXP(-qsawn)+O26</f>
        <v>199.75121630964986</v>
      </c>
      <c r="Q26" s="8">
        <f>P26-P25</f>
        <v>-0.24878369035013748</v>
      </c>
      <c r="R26" s="8">
        <f t="shared" ref="R26:R89" si="4">O26-Q26</f>
        <v>3.9218780120453087</v>
      </c>
      <c r="S26" s="22">
        <f>N26</f>
        <v>0.16324863651978541</v>
      </c>
      <c r="T26" s="22">
        <f t="shared" ref="T26:T89" si="5">T25*EXP(-qboard)+S26</f>
        <v>7.9444882158180699</v>
      </c>
      <c r="U26" s="8">
        <f>T26-T25</f>
        <v>-5.5511784181930146E-2</v>
      </c>
      <c r="V26" s="22">
        <f>S26-U26</f>
        <v>0.21876042070171556</v>
      </c>
      <c r="W26" s="22">
        <f>K26+L26</f>
        <v>5.3875865434796264</v>
      </c>
      <c r="X26" s="8">
        <f>X25*EXP(-qpap)+W26</f>
        <v>15.99418826127784</v>
      </c>
      <c r="Y26" s="8">
        <f>X26-X25</f>
        <v>0.99418826127783966</v>
      </c>
      <c r="Z26" s="8">
        <f>W26-Y26</f>
        <v>4.3933982822017867</v>
      </c>
      <c r="AA26" s="9">
        <f>F26*Sftot</f>
        <v>19.620851928625864</v>
      </c>
      <c r="AB26" s="9">
        <f>D26+Q26+U26+Y26+AA26</f>
        <v>16.452110775831951</v>
      </c>
      <c r="AC26" s="229">
        <f>'3.10 Forest data Gustav 2017'!AE12</f>
        <v>2863.5744930786595</v>
      </c>
      <c r="AD26" s="236">
        <f>AC26-AC25</f>
        <v>-1.6610541927402664</v>
      </c>
      <c r="AE26" s="238">
        <f>'3.10 Forest data Gustav 2017'!AF12*10^-6</f>
        <v>29.46719121142873</v>
      </c>
      <c r="AF26" s="237">
        <f>AE26/2</f>
        <v>14.733595605714365</v>
      </c>
      <c r="AG26" s="237">
        <f>'3.10 Forest data Gustav 2017'!R12*10^-6/2</f>
        <v>6.5678225203392273</v>
      </c>
      <c r="AH26" s="237">
        <f>'3.10 Forest data Gustav 2017'!S12*10^-6/2</f>
        <v>7.349446554762892</v>
      </c>
      <c r="AI26" s="237">
        <f>'3.10 Forest data Gustav 2017'!W12*10^-6/2</f>
        <v>0.81632653061224492</v>
      </c>
      <c r="AJ26" s="238">
        <f t="shared" ref="AJ26:AJ57" si="6">p*AG26</f>
        <v>3.0146305368357056</v>
      </c>
      <c r="AK26" s="238">
        <f t="shared" ref="AK26:AK57" si="7">AH26*paperpulp+AG26*papertimb</f>
        <v>3.4824110554455179</v>
      </c>
      <c r="AL26" s="238">
        <f t="shared" ref="AL26:AL57" si="8">AG26*ppaperboard</f>
        <v>0.91949515284749195</v>
      </c>
      <c r="AM26" s="238">
        <f t="shared" ref="AM26:AM57" si="9">AI26+pbio*AG26</f>
        <v>1.6044652330529523</v>
      </c>
      <c r="AN26" s="303">
        <f t="shared" ref="AN26:AN57" si="10">AG26*pboard</f>
        <v>0.13398357941492026</v>
      </c>
      <c r="AO26" s="237">
        <f>AJ26</f>
        <v>3.0146305368357056</v>
      </c>
      <c r="AP26" s="127">
        <f>AP25*EXP(-qsawn)+AO26</f>
        <v>199.0927525247904</v>
      </c>
      <c r="AQ26" s="127">
        <f>AP26-AP25</f>
        <v>-0.90724747520960136</v>
      </c>
      <c r="AR26" s="127">
        <f>AO26-AQ26</f>
        <v>3.9218780120453069</v>
      </c>
      <c r="AS26" s="237">
        <f>AN26</f>
        <v>0.13398357941492026</v>
      </c>
      <c r="AT26" s="237">
        <f t="shared" ref="AT26:AT89" si="11">AT25*EXP(-qboard)+AS26</f>
        <v>7.9152231587132045</v>
      </c>
      <c r="AU26" s="127">
        <f>AT26-AT25</f>
        <v>-8.4776841286795523E-2</v>
      </c>
      <c r="AV26" s="237">
        <f>AS26-AU26</f>
        <v>0.21876042070171578</v>
      </c>
      <c r="AW26" s="237">
        <f>AK26+AL26</f>
        <v>4.4019062082930098</v>
      </c>
      <c r="AX26" s="127">
        <f>AX25*EXP(-qpap)+AW26</f>
        <v>15.008507926091223</v>
      </c>
      <c r="AY26" s="127">
        <f>AX26-AX25</f>
        <v>8.5079260912230836E-3</v>
      </c>
      <c r="AZ26" s="127">
        <f>AW26-AY26</f>
        <v>4.3933982822017867</v>
      </c>
      <c r="BA26" s="234">
        <f>AF26*Sftot</f>
        <v>16.206955166285802</v>
      </c>
      <c r="BB26" s="234">
        <f>AD26+AQ26+AU26+AY26+BA26</f>
        <v>13.562384583140361</v>
      </c>
      <c r="BC26" s="11">
        <f t="shared" ref="BC26:BC89" si="12">AB26*3.67</f>
        <v>60.379246547303261</v>
      </c>
      <c r="BD26" s="11">
        <f>BB26*3.67</f>
        <v>49.773951420125123</v>
      </c>
      <c r="BE26" s="11">
        <f>(BC26-BD26)</f>
        <v>10.605295127178138</v>
      </c>
      <c r="BF26" s="11">
        <f>SUM(BE$26:BE26)</f>
        <v>10.605295127178138</v>
      </c>
      <c r="BH26" s="77">
        <v>2011</v>
      </c>
      <c r="BI26" s="77">
        <v>6.6965284848081925</v>
      </c>
      <c r="BJ26" s="77">
        <v>-7.0772824766913089</v>
      </c>
    </row>
    <row r="27" spans="1:62" x14ac:dyDescent="0.25">
      <c r="A27" s="4">
        <v>2</v>
      </c>
      <c r="B27">
        <v>2011</v>
      </c>
      <c r="C27" s="228">
        <f>'3.10 Forest data Gustav 2017'!O13</f>
        <v>2858.6709681697703</v>
      </c>
      <c r="D27" s="9">
        <f t="shared" ref="D27:D90" si="13">C27-C26</f>
        <v>9.8083660604597753</v>
      </c>
      <c r="E27" s="72">
        <f>'3.10 Forest data Gustav 2017'!P13*10^-6</f>
        <v>35.54126475114473</v>
      </c>
      <c r="F27" s="22">
        <f t="shared" ref="F27:F90" si="14">E27/2</f>
        <v>17.770632375572365</v>
      </c>
      <c r="G27" s="228">
        <f>'3.10 Forest data Gustav 2017'!B13*10^-6/2</f>
        <v>8.0257310495037704</v>
      </c>
      <c r="H27" s="228">
        <f>'3.10 Forest data Gustav 2017'!C13*10^-6/2</f>
        <v>8.9285747954563472</v>
      </c>
      <c r="I27" s="228">
        <f>'3.10 Forest data Gustav 2017'!G13*10^-6/2</f>
        <v>0.81632653061224492</v>
      </c>
      <c r="J27" s="228">
        <f t="shared" si="0"/>
        <v>3.6838105517222308</v>
      </c>
      <c r="K27" s="228">
        <f t="shared" si="1"/>
        <v>4.2355601824713078</v>
      </c>
      <c r="L27" s="228">
        <f t="shared" si="2"/>
        <v>1.1236023469305279</v>
      </c>
      <c r="M27" s="228">
        <f t="shared" si="3"/>
        <v>1.7794142565526974</v>
      </c>
      <c r="N27" s="64">
        <f t="shared" ref="N27:N90" si="15">G27*pboard</f>
        <v>0.16372491340987694</v>
      </c>
      <c r="O27" s="22">
        <f t="shared" ref="O27:O90" si="16">J27</f>
        <v>3.6838105517222308</v>
      </c>
      <c r="P27" s="8">
        <f t="shared" ref="P27:P90" si="17">P26*EXP(-qsawn)+O27</f>
        <v>199.51802734575148</v>
      </c>
      <c r="Q27" s="8">
        <f t="shared" ref="Q27:Q90" si="18">P27-P26</f>
        <v>-0.23318896389838528</v>
      </c>
      <c r="R27" s="8">
        <f t="shared" si="4"/>
        <v>3.9169995156206161</v>
      </c>
      <c r="S27" s="22">
        <f t="shared" ref="S27:S90" si="19">N27</f>
        <v>0.16372491340987694</v>
      </c>
      <c r="T27" s="22">
        <f t="shared" si="5"/>
        <v>7.8909706811839238</v>
      </c>
      <c r="U27" s="8">
        <f t="shared" ref="U27:U90" si="20">T27-T26</f>
        <v>-5.3517534634146102E-2</v>
      </c>
      <c r="V27" s="22">
        <f t="shared" ref="V27:V90" si="21">S27-U27</f>
        <v>0.21724244804402304</v>
      </c>
      <c r="W27" s="22">
        <f t="shared" ref="W27:W90" si="22">K27+L27</f>
        <v>5.3591625294018357</v>
      </c>
      <c r="X27" s="8">
        <f t="shared" ref="X27:X90" si="23">X26*EXP(-qpap)+W27</f>
        <v>16.668761508525673</v>
      </c>
      <c r="Y27" s="8">
        <f t="shared" ref="Y27:Y90" si="24">X27-X26</f>
        <v>0.67457324724783341</v>
      </c>
      <c r="Z27" s="8">
        <f t="shared" ref="Z27:Z90" si="25">W27-Y27</f>
        <v>4.6845892821540023</v>
      </c>
      <c r="AA27" s="9">
        <f t="shared" ref="AA27:AA57" si="26">F27*Sftot</f>
        <v>19.547695613129605</v>
      </c>
      <c r="AB27" s="9">
        <f t="shared" ref="AB27:AB90" si="27">D27+Q27+U27+Y27+AA27</f>
        <v>29.743928422304684</v>
      </c>
      <c r="AC27" s="229">
        <f>'3.10 Forest data Gustav 2017'!AE13</f>
        <v>2876.4754388859201</v>
      </c>
      <c r="AD27" s="236">
        <f t="shared" ref="AD27:AD90" si="28">AC27-AC26</f>
        <v>12.900945807260541</v>
      </c>
      <c r="AE27" s="238">
        <f>'3.10 Forest data Gustav 2017'!AF13*10^-6</f>
        <v>29.013629489018573</v>
      </c>
      <c r="AF27" s="237">
        <f t="shared" ref="AF27:AF90" si="29">AE27/2</f>
        <v>14.506814744509287</v>
      </c>
      <c r="AG27" s="237">
        <f>'3.10 Forest data Gustav 2017'!R13*10^-6/2</f>
        <v>6.5348901047588175</v>
      </c>
      <c r="AH27" s="237">
        <f>'3.10 Forest data Gustav 2017'!S13*10^-6/2</f>
        <v>7.1555981091382233</v>
      </c>
      <c r="AI27" s="237">
        <f>'3.10 Forest data Gustav 2017'!W13*10^-6/2</f>
        <v>0.81632653061224492</v>
      </c>
      <c r="AJ27" s="238">
        <f t="shared" si="6"/>
        <v>2.9995145580842975</v>
      </c>
      <c r="AK27" s="238">
        <f t="shared" si="7"/>
        <v>3.4052907424722005</v>
      </c>
      <c r="AL27" s="238">
        <f t="shared" si="8"/>
        <v>0.9148846146662345</v>
      </c>
      <c r="AM27" s="238">
        <f t="shared" si="9"/>
        <v>1.600513343183303</v>
      </c>
      <c r="AN27" s="303">
        <f t="shared" si="10"/>
        <v>0.13331175813707988</v>
      </c>
      <c r="AO27" s="237">
        <f t="shared" ref="AO27:AO90" si="30">AJ27</f>
        <v>2.9995145580842975</v>
      </c>
      <c r="AP27" s="127">
        <f t="shared" ref="AP27:AP90" si="31">AP26*EXP(-qsawn)+AO27</f>
        <v>198.18817964045192</v>
      </c>
      <c r="AQ27" s="127">
        <f t="shared" ref="AQ27:AQ90" si="32">AP27-AP26</f>
        <v>-0.90457288433847793</v>
      </c>
      <c r="AR27" s="127">
        <f t="shared" ref="AR27:AR90" si="33">AO27-AQ27</f>
        <v>3.9040874424227754</v>
      </c>
      <c r="AS27" s="237">
        <f t="shared" ref="AS27:AS90" si="34">AN27</f>
        <v>0.13331175813707988</v>
      </c>
      <c r="AT27" s="237">
        <f t="shared" si="11"/>
        <v>7.832092723331777</v>
      </c>
      <c r="AU27" s="127">
        <f t="shared" ref="AU27:AU90" si="35">AT27-AT26</f>
        <v>-8.3130435381427503E-2</v>
      </c>
      <c r="AV27" s="237">
        <f t="shared" ref="AV27:AV90" si="36">AS27-AU27</f>
        <v>0.21644219351850738</v>
      </c>
      <c r="AW27" s="237">
        <f t="shared" ref="AW27:AW90" si="37">AK27+AL27</f>
        <v>4.3201753571384351</v>
      </c>
      <c r="AX27" s="127">
        <f t="shared" ref="AX27:AX90" si="38">AX26*EXP(-qpap)+AW27</f>
        <v>14.932793087169587</v>
      </c>
      <c r="AY27" s="127">
        <f t="shared" ref="AY27:AY90" si="39">AX27-AX26</f>
        <v>-7.5714838921635774E-2</v>
      </c>
      <c r="AZ27" s="127">
        <f t="shared" ref="AZ27:AZ90" si="40">AW27-AY27</f>
        <v>4.3958901960600709</v>
      </c>
      <c r="BA27" s="234">
        <f t="shared" ref="BA27:BA57" si="41">AF27*Sftot</f>
        <v>15.957496218960216</v>
      </c>
      <c r="BB27" s="234">
        <f t="shared" ref="BB27:BB90" si="42">AD27+AQ27+AU27+AY27+BA27</f>
        <v>27.795023867579218</v>
      </c>
      <c r="BC27" s="11">
        <f t="shared" si="12"/>
        <v>109.16021730985818</v>
      </c>
      <c r="BD27" s="11">
        <f t="shared" ref="BD27:BD90" si="43">BB27*3.67</f>
        <v>102.00773759401572</v>
      </c>
      <c r="BE27" s="11">
        <f t="shared" ref="BE27:BE90" si="44">(BC27-BD27)</f>
        <v>7.1524797158424605</v>
      </c>
      <c r="BF27" s="11">
        <f>SUM(BE$26:BE27)</f>
        <v>17.757774843020599</v>
      </c>
      <c r="BH27" s="77">
        <v>2012</v>
      </c>
      <c r="BI27" s="77">
        <v>9.5871460324270021</v>
      </c>
      <c r="BJ27" s="77">
        <v>-14.150736593599653</v>
      </c>
    </row>
    <row r="28" spans="1:62" x14ac:dyDescent="0.25">
      <c r="A28" s="4">
        <v>3</v>
      </c>
      <c r="B28">
        <v>2012</v>
      </c>
      <c r="C28" s="228">
        <f>'3.10 Forest data Gustav 2017'!O14</f>
        <v>2859.6053342302303</v>
      </c>
      <c r="D28" s="9">
        <f t="shared" si="13"/>
        <v>0.93436606045997905</v>
      </c>
      <c r="E28" s="72">
        <f>'3.10 Forest data Gustav 2017'!P14*10^-6</f>
        <v>35.408253268424239</v>
      </c>
      <c r="F28" s="22">
        <f t="shared" si="14"/>
        <v>17.70412663421212</v>
      </c>
      <c r="G28" s="228">
        <f>'3.10 Forest data Gustav 2017'!B14*10^-6/2</f>
        <v>8.049385422756826</v>
      </c>
      <c r="H28" s="228">
        <f>'3.10 Forest data Gustav 2017'!C14*10^-6/2</f>
        <v>8.8384146808430515</v>
      </c>
      <c r="I28" s="228">
        <f>'3.10 Forest data Gustav 2017'!G14*10^-6/2</f>
        <v>0.81632653061224492</v>
      </c>
      <c r="J28" s="228">
        <f t="shared" si="0"/>
        <v>3.6946679090453833</v>
      </c>
      <c r="K28" s="228">
        <f t="shared" si="1"/>
        <v>4.2037830481098268</v>
      </c>
      <c r="L28" s="228">
        <f t="shared" si="2"/>
        <v>1.1269139591859558</v>
      </c>
      <c r="M28" s="228">
        <f t="shared" si="3"/>
        <v>1.782252781343064</v>
      </c>
      <c r="N28" s="64">
        <f t="shared" si="15"/>
        <v>0.16420746262423927</v>
      </c>
      <c r="O28" s="22">
        <f t="shared" si="16"/>
        <v>3.6946679090453833</v>
      </c>
      <c r="P28" s="8">
        <f t="shared" si="17"/>
        <v>199.30026843252708</v>
      </c>
      <c r="Q28" s="8">
        <f t="shared" si="18"/>
        <v>-0.21775891322440089</v>
      </c>
      <c r="R28" s="8">
        <f t="shared" si="4"/>
        <v>3.9124268222697842</v>
      </c>
      <c r="S28" s="22">
        <f t="shared" si="19"/>
        <v>0.16420746262423927</v>
      </c>
      <c r="T28" s="22">
        <f t="shared" si="5"/>
        <v>7.8393991355630757</v>
      </c>
      <c r="U28" s="8">
        <f t="shared" si="20"/>
        <v>-5.1571545620848092E-2</v>
      </c>
      <c r="V28" s="22">
        <f t="shared" si="21"/>
        <v>0.21577900824508736</v>
      </c>
      <c r="W28" s="22">
        <f t="shared" si="22"/>
        <v>5.3306970072957824</v>
      </c>
      <c r="X28" s="8">
        <f t="shared" si="23"/>
        <v>17.117291303955593</v>
      </c>
      <c r="Y28" s="8">
        <f t="shared" si="24"/>
        <v>0.44852979542991989</v>
      </c>
      <c r="Z28" s="8">
        <f t="shared" si="25"/>
        <v>4.8821672118658626</v>
      </c>
      <c r="AA28" s="9">
        <f t="shared" si="26"/>
        <v>19.474539297633335</v>
      </c>
      <c r="AB28" s="9">
        <f t="shared" si="27"/>
        <v>20.588104694677984</v>
      </c>
      <c r="AC28" s="229">
        <f>'3.10 Forest data Gustav 2017'!AE14</f>
        <v>2880.5503846931806</v>
      </c>
      <c r="AD28" s="236">
        <f t="shared" si="28"/>
        <v>4.0749458072605194</v>
      </c>
      <c r="AE28" s="238">
        <f>'3.10 Forest data Gustav 2017'!AF14*10^-6</f>
        <v>28.560067766608412</v>
      </c>
      <c r="AF28" s="237">
        <f t="shared" si="29"/>
        <v>14.280033883304206</v>
      </c>
      <c r="AG28" s="237">
        <f>'3.10 Forest data Gustav 2017'!R14*10^-6/2</f>
        <v>6.5013505241874245</v>
      </c>
      <c r="AH28" s="237">
        <f>'3.10 Forest data Gustav 2017'!S14*10^-6/2</f>
        <v>6.9623568285045359</v>
      </c>
      <c r="AI28" s="237">
        <f>'3.10 Forest data Gustav 2017'!W14*10^-6/2</f>
        <v>0.81632653061224492</v>
      </c>
      <c r="AJ28" s="238">
        <f t="shared" si="6"/>
        <v>2.9841198906020279</v>
      </c>
      <c r="AK28" s="238">
        <f t="shared" si="7"/>
        <v>3.3283373998714034</v>
      </c>
      <c r="AL28" s="238">
        <f t="shared" si="8"/>
        <v>0.91018907338623956</v>
      </c>
      <c r="AM28" s="238">
        <f t="shared" si="9"/>
        <v>1.5964885935147359</v>
      </c>
      <c r="AN28" s="303">
        <f t="shared" si="10"/>
        <v>0.13262755069342347</v>
      </c>
      <c r="AO28" s="237">
        <f t="shared" si="30"/>
        <v>2.9841198906020279</v>
      </c>
      <c r="AP28" s="127">
        <f t="shared" si="31"/>
        <v>197.28595021115805</v>
      </c>
      <c r="AQ28" s="127">
        <f t="shared" si="32"/>
        <v>-0.90222942929386818</v>
      </c>
      <c r="AR28" s="127">
        <f t="shared" si="33"/>
        <v>3.886349319895896</v>
      </c>
      <c r="AS28" s="237">
        <f t="shared" si="34"/>
        <v>0.13262755069342347</v>
      </c>
      <c r="AT28" s="237">
        <f t="shared" si="11"/>
        <v>7.7505512866338373</v>
      </c>
      <c r="AU28" s="127">
        <f t="shared" si="35"/>
        <v>-8.1541436697939673E-2</v>
      </c>
      <c r="AV28" s="237">
        <f t="shared" si="36"/>
        <v>0.21416898739136314</v>
      </c>
      <c r="AW28" s="237">
        <f t="shared" si="37"/>
        <v>4.2385264732576431</v>
      </c>
      <c r="AX28" s="127">
        <f t="shared" si="38"/>
        <v>14.797605727250859</v>
      </c>
      <c r="AY28" s="127">
        <f t="shared" si="39"/>
        <v>-0.13518735991872788</v>
      </c>
      <c r="AZ28" s="127">
        <f t="shared" si="40"/>
        <v>4.373713833176371</v>
      </c>
      <c r="BA28" s="234">
        <f t="shared" si="41"/>
        <v>15.708037271634629</v>
      </c>
      <c r="BB28" s="234">
        <f t="shared" si="42"/>
        <v>18.66402485298461</v>
      </c>
      <c r="BC28" s="11">
        <f t="shared" si="12"/>
        <v>75.558344229468204</v>
      </c>
      <c r="BD28" s="11">
        <f t="shared" si="43"/>
        <v>68.496971210453523</v>
      </c>
      <c r="BE28" s="11">
        <f t="shared" si="44"/>
        <v>7.0613730190146811</v>
      </c>
      <c r="BF28" s="11">
        <f>SUM(BE$26:BE28)</f>
        <v>24.81914786203528</v>
      </c>
      <c r="BH28" s="77">
        <v>2013</v>
      </c>
      <c r="BI28" s="77">
        <v>12.979876340364292</v>
      </c>
      <c r="BJ28" s="77">
        <v>-20.4294515808099</v>
      </c>
    </row>
    <row r="29" spans="1:62" x14ac:dyDescent="0.25">
      <c r="A29" s="4">
        <v>4</v>
      </c>
      <c r="B29">
        <v>2013</v>
      </c>
      <c r="C29" s="228">
        <f>'3.10 Forest data Gustav 2017'!O15</f>
        <v>2866.1977002906897</v>
      </c>
      <c r="D29" s="9">
        <f t="shared" si="13"/>
        <v>6.5923660604594261</v>
      </c>
      <c r="E29" s="72">
        <f>'3.10 Forest data Gustav 2017'!P15*10^-6</f>
        <v>35.27524178570377</v>
      </c>
      <c r="F29" s="22">
        <f t="shared" si="14"/>
        <v>17.637620892851885</v>
      </c>
      <c r="G29" s="228">
        <f>'3.10 Forest data Gustav 2017'!B15*10^-6/2</f>
        <v>8.0733535445375093</v>
      </c>
      <c r="H29" s="228">
        <f>'3.10 Forest data Gustav 2017'!C15*10^-6/2</f>
        <v>8.7479408177021316</v>
      </c>
      <c r="I29" s="228">
        <f>'3.10 Forest data Gustav 2017'!G15*10^-6/2</f>
        <v>0.81632653061224492</v>
      </c>
      <c r="J29" s="228">
        <f t="shared" si="0"/>
        <v>3.7056692769427171</v>
      </c>
      <c r="K29" s="228">
        <f t="shared" si="1"/>
        <v>4.1719196329032489</v>
      </c>
      <c r="L29" s="228">
        <f t="shared" si="2"/>
        <v>1.1302694962352513</v>
      </c>
      <c r="M29" s="228">
        <f t="shared" si="3"/>
        <v>1.785128955956746</v>
      </c>
      <c r="N29" s="64">
        <f t="shared" si="15"/>
        <v>0.16469641230856522</v>
      </c>
      <c r="O29" s="22">
        <f t="shared" si="16"/>
        <v>3.7056692769427171</v>
      </c>
      <c r="P29" s="8">
        <f t="shared" si="17"/>
        <v>199.09778100666853</v>
      </c>
      <c r="Q29" s="8">
        <f t="shared" si="18"/>
        <v>-0.20248742585854984</v>
      </c>
      <c r="R29" s="8">
        <f t="shared" si="4"/>
        <v>3.9081567028012669</v>
      </c>
      <c r="S29" s="22">
        <f t="shared" si="19"/>
        <v>0.16469641230856522</v>
      </c>
      <c r="T29" s="22">
        <f t="shared" si="5"/>
        <v>7.789726766253585</v>
      </c>
      <c r="U29" s="8">
        <f t="shared" si="20"/>
        <v>-4.9672369309490705E-2</v>
      </c>
      <c r="V29" s="22">
        <f t="shared" si="21"/>
        <v>0.21436878161805592</v>
      </c>
      <c r="W29" s="22">
        <f t="shared" si="22"/>
        <v>5.3021891291385002</v>
      </c>
      <c r="X29" s="8">
        <f t="shared" si="23"/>
        <v>17.40594188571102</v>
      </c>
      <c r="Y29" s="8">
        <f t="shared" si="24"/>
        <v>0.28865058175542657</v>
      </c>
      <c r="Z29" s="8">
        <f t="shared" si="25"/>
        <v>5.0135385473830736</v>
      </c>
      <c r="AA29" s="9">
        <f t="shared" si="26"/>
        <v>19.401382982137076</v>
      </c>
      <c r="AB29" s="9">
        <f t="shared" si="27"/>
        <v>26.030239829183888</v>
      </c>
      <c r="AC29" s="229">
        <f>'3.10 Forest data Gustav 2017'!AE15</f>
        <v>2890.6973305004403</v>
      </c>
      <c r="AD29" s="236">
        <f t="shared" si="28"/>
        <v>10.146945807259726</v>
      </c>
      <c r="AE29" s="238">
        <f>'3.10 Forest data Gustav 2017'!AF15*10^-6</f>
        <v>28.106506044198255</v>
      </c>
      <c r="AF29" s="237">
        <f t="shared" si="29"/>
        <v>14.053253022099128</v>
      </c>
      <c r="AG29" s="237">
        <f>'3.10 Forest data Gustav 2017'!R15*10^-6/2</f>
        <v>6.46718039039333</v>
      </c>
      <c r="AH29" s="237">
        <f>'3.10 Forest data Gustav 2017'!S15*10^-6/2</f>
        <v>6.7697461010935518</v>
      </c>
      <c r="AI29" s="237">
        <f>'3.10 Forest data Gustav 2017'!W15*10^-6/2</f>
        <v>0.81632653061224492</v>
      </c>
      <c r="AJ29" s="238">
        <f t="shared" si="6"/>
        <v>2.9684357991905386</v>
      </c>
      <c r="AK29" s="238">
        <f t="shared" si="7"/>
        <v>3.2515574594068495</v>
      </c>
      <c r="AL29" s="238">
        <f t="shared" si="8"/>
        <v>0.90540525465506627</v>
      </c>
      <c r="AM29" s="238">
        <f t="shared" si="9"/>
        <v>1.5923881774594446</v>
      </c>
      <c r="AN29" s="303">
        <f t="shared" si="10"/>
        <v>0.13193047996402393</v>
      </c>
      <c r="AO29" s="237">
        <f t="shared" si="30"/>
        <v>2.9684357991905386</v>
      </c>
      <c r="AP29" s="127">
        <f t="shared" si="31"/>
        <v>196.38572885925555</v>
      </c>
      <c r="AQ29" s="127">
        <f t="shared" si="32"/>
        <v>-0.90022135190250197</v>
      </c>
      <c r="AR29" s="127">
        <f t="shared" si="33"/>
        <v>3.8686571510930405</v>
      </c>
      <c r="AS29" s="237">
        <f t="shared" si="34"/>
        <v>0.13193047996402393</v>
      </c>
      <c r="AT29" s="237">
        <f t="shared" si="11"/>
        <v>7.6705425340810809</v>
      </c>
      <c r="AU29" s="127">
        <f t="shared" si="35"/>
        <v>-8.0008752552756413E-2</v>
      </c>
      <c r="AV29" s="237">
        <f t="shared" si="36"/>
        <v>0.21193923251678035</v>
      </c>
      <c r="AW29" s="237">
        <f t="shared" si="37"/>
        <v>4.1569627140619154</v>
      </c>
      <c r="AX29" s="127">
        <f t="shared" si="38"/>
        <v>14.620450069125893</v>
      </c>
      <c r="AY29" s="127">
        <f t="shared" si="39"/>
        <v>-0.17715565812496692</v>
      </c>
      <c r="AZ29" s="127">
        <f t="shared" si="40"/>
        <v>4.3341183721868823</v>
      </c>
      <c r="BA29" s="234">
        <f t="shared" si="41"/>
        <v>15.458578324309041</v>
      </c>
      <c r="BB29" s="234">
        <f t="shared" si="42"/>
        <v>24.448138368988541</v>
      </c>
      <c r="BC29" s="11">
        <f t="shared" si="12"/>
        <v>95.530980173104865</v>
      </c>
      <c r="BD29" s="11">
        <f t="shared" si="43"/>
        <v>89.724667814187939</v>
      </c>
      <c r="BE29" s="11">
        <f t="shared" si="44"/>
        <v>5.8063123589169265</v>
      </c>
      <c r="BF29" s="11">
        <f>SUM(BE$26:BE29)</f>
        <v>30.625460220952206</v>
      </c>
      <c r="BH29" s="77">
        <v>2014</v>
      </c>
      <c r="BI29" s="77">
        <v>15.533688452965754</v>
      </c>
      <c r="BJ29" s="77">
        <v>-26.70680419433689</v>
      </c>
    </row>
    <row r="30" spans="1:62" x14ac:dyDescent="0.25">
      <c r="A30" s="4">
        <v>5</v>
      </c>
      <c r="B30">
        <v>2014</v>
      </c>
      <c r="C30" s="228">
        <f>'3.10 Forest data Gustav 2017'!O16</f>
        <v>2879.9780663511501</v>
      </c>
      <c r="D30" s="9">
        <f t="shared" si="13"/>
        <v>13.780366060460437</v>
      </c>
      <c r="E30" s="72">
        <f>'3.10 Forest data Gustav 2017'!P16*10^-6</f>
        <v>35.142230302983293</v>
      </c>
      <c r="F30" s="22">
        <f t="shared" si="14"/>
        <v>17.571115151491647</v>
      </c>
      <c r="G30" s="228">
        <f>'3.10 Forest data Gustav 2017'!B16*10^-6/2</f>
        <v>8.0976418687857254</v>
      </c>
      <c r="H30" s="228">
        <f>'3.10 Forest data Gustav 2017'!C16*10^-6/2</f>
        <v>8.6571467520936753</v>
      </c>
      <c r="I30" s="228">
        <f>'3.10 Forest data Gustav 2017'!G16*10^-6/2</f>
        <v>0.81632653061224492</v>
      </c>
      <c r="J30" s="228">
        <f t="shared" si="0"/>
        <v>3.716817617772648</v>
      </c>
      <c r="K30" s="228">
        <f t="shared" si="1"/>
        <v>4.1399681620180981</v>
      </c>
      <c r="L30" s="228">
        <f t="shared" si="2"/>
        <v>1.1336698616300016</v>
      </c>
      <c r="M30" s="228">
        <f t="shared" si="3"/>
        <v>1.7880435548665319</v>
      </c>
      <c r="N30" s="64">
        <f t="shared" si="15"/>
        <v>0.16519189412322882</v>
      </c>
      <c r="O30" s="22">
        <f t="shared" si="16"/>
        <v>3.716817617772648</v>
      </c>
      <c r="P30" s="8">
        <f t="shared" si="17"/>
        <v>198.91041257655584</v>
      </c>
      <c r="Q30" s="8">
        <f t="shared" si="18"/>
        <v>-0.18736843011268434</v>
      </c>
      <c r="R30" s="8">
        <f t="shared" si="4"/>
        <v>3.9041860478853323</v>
      </c>
      <c r="S30" s="22">
        <f t="shared" si="19"/>
        <v>0.16519189412322882</v>
      </c>
      <c r="T30" s="22">
        <f t="shared" si="5"/>
        <v>7.7419081723096825</v>
      </c>
      <c r="U30" s="8">
        <f t="shared" si="20"/>
        <v>-4.7818593943902421E-2</v>
      </c>
      <c r="V30" s="22">
        <f t="shared" si="21"/>
        <v>0.21301048806713124</v>
      </c>
      <c r="W30" s="22">
        <f t="shared" si="22"/>
        <v>5.2736380236480995</v>
      </c>
      <c r="X30" s="8">
        <f t="shared" si="23"/>
        <v>17.581497563973326</v>
      </c>
      <c r="Y30" s="8">
        <f t="shared" si="24"/>
        <v>0.175555678262306</v>
      </c>
      <c r="Z30" s="8">
        <f t="shared" si="25"/>
        <v>5.0980823453857935</v>
      </c>
      <c r="AA30" s="9">
        <f t="shared" si="26"/>
        <v>19.328226666640813</v>
      </c>
      <c r="AB30" s="9">
        <f t="shared" si="27"/>
        <v>33.048961381306967</v>
      </c>
      <c r="AC30" s="229">
        <f>'3.10 Forest data Gustav 2017'!AE16</f>
        <v>2908.6002763077004</v>
      </c>
      <c r="AD30" s="236">
        <f t="shared" si="28"/>
        <v>17.902945807260039</v>
      </c>
      <c r="AE30" s="238">
        <f>'3.10 Forest data Gustav 2017'!AF16*10^-6</f>
        <v>27.652944321788087</v>
      </c>
      <c r="AF30" s="237">
        <f t="shared" si="29"/>
        <v>13.826472160894044</v>
      </c>
      <c r="AG30" s="237">
        <f>'3.10 Forest data Gustav 2017'!R16*10^-6/2</f>
        <v>6.4323550982885065</v>
      </c>
      <c r="AH30" s="237">
        <f>'3.10 Forest data Gustav 2017'!S16*10^-6/2</f>
        <v>6.5777905319932923</v>
      </c>
      <c r="AI30" s="237">
        <f>'3.10 Forest data Gustav 2017'!W16*10^-6/2</f>
        <v>0.81632653061224492</v>
      </c>
      <c r="AJ30" s="238">
        <f t="shared" si="6"/>
        <v>2.9524509901144245</v>
      </c>
      <c r="AK30" s="238">
        <f t="shared" si="7"/>
        <v>3.1749576874777441</v>
      </c>
      <c r="AL30" s="238">
        <f t="shared" si="8"/>
        <v>0.90052971376039104</v>
      </c>
      <c r="AM30" s="238">
        <f t="shared" si="9"/>
        <v>1.5882091424068656</v>
      </c>
      <c r="AN30" s="303">
        <f t="shared" si="10"/>
        <v>0.13122004400508555</v>
      </c>
      <c r="AO30" s="237">
        <f t="shared" si="30"/>
        <v>2.9524509901144245</v>
      </c>
      <c r="AP30" s="127">
        <f t="shared" si="31"/>
        <v>195.48717548990695</v>
      </c>
      <c r="AQ30" s="127">
        <f t="shared" si="32"/>
        <v>-0.89855336934860475</v>
      </c>
      <c r="AR30" s="127">
        <f t="shared" si="33"/>
        <v>3.8510043594630292</v>
      </c>
      <c r="AS30" s="237">
        <f t="shared" si="34"/>
        <v>0.13122004400508555</v>
      </c>
      <c r="AT30" s="237">
        <f t="shared" si="11"/>
        <v>7.5920111891154187</v>
      </c>
      <c r="AU30" s="127">
        <f t="shared" si="35"/>
        <v>-7.8531344965662164E-2</v>
      </c>
      <c r="AV30" s="237">
        <f t="shared" si="36"/>
        <v>0.20975138897074772</v>
      </c>
      <c r="AW30" s="237">
        <f t="shared" si="37"/>
        <v>4.075487401238135</v>
      </c>
      <c r="AX30" s="127">
        <f t="shared" si="38"/>
        <v>14.413706789116382</v>
      </c>
      <c r="AY30" s="127">
        <f t="shared" si="39"/>
        <v>-0.20674328000951014</v>
      </c>
      <c r="AZ30" s="127">
        <f t="shared" si="40"/>
        <v>4.2822306812476452</v>
      </c>
      <c r="BA30" s="234">
        <f t="shared" si="41"/>
        <v>15.20911937698345</v>
      </c>
      <c r="BB30" s="234">
        <f t="shared" si="42"/>
        <v>31.928237189919713</v>
      </c>
      <c r="BC30" s="11">
        <f t="shared" si="12"/>
        <v>121.28968826939656</v>
      </c>
      <c r="BD30" s="11">
        <f t="shared" si="43"/>
        <v>117.17663048700534</v>
      </c>
      <c r="BE30" s="11">
        <f t="shared" si="44"/>
        <v>4.1130577823912233</v>
      </c>
      <c r="BF30" s="11">
        <f>SUM(BE$26:BE30)</f>
        <v>34.73851800334343</v>
      </c>
      <c r="BH30" s="77">
        <v>2015</v>
      </c>
      <c r="BI30" s="77">
        <v>16.685071022251016</v>
      </c>
      <c r="BJ30" s="77">
        <v>-32.449213740835916</v>
      </c>
    </row>
    <row r="31" spans="1:62" x14ac:dyDescent="0.25">
      <c r="A31" s="4">
        <v>6</v>
      </c>
      <c r="B31">
        <v>2015</v>
      </c>
      <c r="C31" s="228">
        <f>'3.10 Forest data Gustav 2017'!O17</f>
        <v>2890.5370548904702</v>
      </c>
      <c r="D31" s="9">
        <f t="shared" si="13"/>
        <v>10.558988539320126</v>
      </c>
      <c r="E31" s="72">
        <f>'3.10 Forest data Gustav 2017'!P17*10^-6</f>
        <v>35.066861036690966</v>
      </c>
      <c r="F31" s="22">
        <f t="shared" si="14"/>
        <v>17.533430518345483</v>
      </c>
      <c r="G31" s="228">
        <f>'3.10 Forest data Gustav 2017'!B17*10^-6/2</f>
        <v>8.0344479010604495</v>
      </c>
      <c r="H31" s="228">
        <f>'3.10 Forest data Gustav 2017'!C17*10^-6/2</f>
        <v>8.6826560866727895</v>
      </c>
      <c r="I31" s="228">
        <f>'3.10 Forest data Gustav 2017'!G17*10^-6/2</f>
        <v>0.81632653061224492</v>
      </c>
      <c r="J31" s="228">
        <f t="shared" si="0"/>
        <v>3.6878115865867467</v>
      </c>
      <c r="K31" s="228">
        <f t="shared" si="1"/>
        <v>4.1430263425470066</v>
      </c>
      <c r="L31" s="228">
        <f t="shared" si="2"/>
        <v>1.124822706148463</v>
      </c>
      <c r="M31" s="228">
        <f t="shared" si="3"/>
        <v>1.7804602787394987</v>
      </c>
      <c r="N31" s="64">
        <f t="shared" si="15"/>
        <v>0.16390273718163317</v>
      </c>
      <c r="O31" s="22">
        <f t="shared" si="16"/>
        <v>3.6878115865867467</v>
      </c>
      <c r="P31" s="8">
        <f t="shared" si="17"/>
        <v>198.69771229588832</v>
      </c>
      <c r="Q31" s="8">
        <f t="shared" si="18"/>
        <v>-0.21270028066751934</v>
      </c>
      <c r="R31" s="8">
        <f t="shared" si="4"/>
        <v>3.900511867254266</v>
      </c>
      <c r="S31" s="22">
        <f t="shared" si="19"/>
        <v>0.16390273718163317</v>
      </c>
      <c r="T31" s="22">
        <f t="shared" si="5"/>
        <v>7.6941080233902515</v>
      </c>
      <c r="U31" s="8">
        <f t="shared" si="20"/>
        <v>-4.7800148919431074E-2</v>
      </c>
      <c r="V31" s="22">
        <f t="shared" si="21"/>
        <v>0.21170288610106425</v>
      </c>
      <c r="W31" s="22">
        <f t="shared" si="22"/>
        <v>5.2678490486954699</v>
      </c>
      <c r="X31" s="8">
        <f t="shared" si="23"/>
        <v>17.699845199595774</v>
      </c>
      <c r="Y31" s="8">
        <f t="shared" si="24"/>
        <v>0.11834763562244888</v>
      </c>
      <c r="Z31" s="8">
        <f t="shared" si="25"/>
        <v>5.149501413073021</v>
      </c>
      <c r="AA31" s="9">
        <f t="shared" si="26"/>
        <v>19.286773570180031</v>
      </c>
      <c r="AB31" s="9">
        <f t="shared" si="27"/>
        <v>29.703609315535655</v>
      </c>
      <c r="AC31" s="229">
        <f>'3.10 Forest data Gustav 2017'!AE17</f>
        <v>2924.8704229014002</v>
      </c>
      <c r="AD31" s="236">
        <f t="shared" si="28"/>
        <v>16.270146593699792</v>
      </c>
      <c r="AE31" s="238">
        <f>'3.10 Forest data Gustav 2017'!AF17*10^-6</f>
        <v>27.39497289809265</v>
      </c>
      <c r="AF31" s="237">
        <f t="shared" si="29"/>
        <v>13.697486449046325</v>
      </c>
      <c r="AG31" s="237">
        <f>'3.10 Forest data Gustav 2017'!R17*10^-6/2</f>
        <v>6.3481505123562378</v>
      </c>
      <c r="AH31" s="237">
        <f>'3.10 Forest data Gustav 2017'!S17*10^-6/2</f>
        <v>6.5330094060778396</v>
      </c>
      <c r="AI31" s="237">
        <f>'3.10 Forest data Gustav 2017'!W17*10^-6/2</f>
        <v>0.81632653061224492</v>
      </c>
      <c r="AJ31" s="238">
        <f t="shared" si="6"/>
        <v>2.9138010851715133</v>
      </c>
      <c r="AK31" s="238">
        <f t="shared" si="7"/>
        <v>3.149099378106984</v>
      </c>
      <c r="AL31" s="238">
        <f t="shared" si="8"/>
        <v>0.88874107172987338</v>
      </c>
      <c r="AM31" s="238">
        <f t="shared" si="9"/>
        <v>1.5781045920949934</v>
      </c>
      <c r="AN31" s="303">
        <f t="shared" si="10"/>
        <v>0.12950227045206725</v>
      </c>
      <c r="AO31" s="237">
        <f t="shared" si="30"/>
        <v>2.9138010851715133</v>
      </c>
      <c r="AP31" s="127">
        <f t="shared" si="31"/>
        <v>194.56759229912493</v>
      </c>
      <c r="AQ31" s="127">
        <f t="shared" si="32"/>
        <v>-0.91958319078202067</v>
      </c>
      <c r="AR31" s="127">
        <f t="shared" si="33"/>
        <v>3.8333842759535339</v>
      </c>
      <c r="AS31" s="237">
        <f t="shared" si="34"/>
        <v>0.12950227045206725</v>
      </c>
      <c r="AT31" s="237">
        <f t="shared" si="11"/>
        <v>7.5139095143546086</v>
      </c>
      <c r="AU31" s="127">
        <f t="shared" si="35"/>
        <v>-7.8101674760810091E-2</v>
      </c>
      <c r="AV31" s="237">
        <f t="shared" si="36"/>
        <v>0.20760394521287734</v>
      </c>
      <c r="AW31" s="237">
        <f t="shared" si="37"/>
        <v>4.0378404498368576</v>
      </c>
      <c r="AX31" s="127">
        <f t="shared" si="38"/>
        <v>14.229870262455631</v>
      </c>
      <c r="AY31" s="127">
        <f t="shared" si="39"/>
        <v>-0.18383652666075179</v>
      </c>
      <c r="AZ31" s="127">
        <f t="shared" si="40"/>
        <v>4.2216769764976094</v>
      </c>
      <c r="BA31" s="234">
        <f t="shared" si="41"/>
        <v>15.067235093950959</v>
      </c>
      <c r="BB31" s="234">
        <f t="shared" si="42"/>
        <v>30.15586029544717</v>
      </c>
      <c r="BC31" s="11">
        <f t="shared" si="12"/>
        <v>109.01224618801585</v>
      </c>
      <c r="BD31" s="11">
        <f t="shared" si="43"/>
        <v>110.67200728429111</v>
      </c>
      <c r="BE31" s="11">
        <f t="shared" si="44"/>
        <v>-1.6597610962752611</v>
      </c>
      <c r="BF31" s="11">
        <f>SUM(BE$26:BE31)</f>
        <v>33.078756907068168</v>
      </c>
      <c r="BH31" s="77">
        <v>2016</v>
      </c>
      <c r="BI31" s="77">
        <v>12.432099560287291</v>
      </c>
      <c r="BJ31" s="77">
        <v>-38.753186931760936</v>
      </c>
    </row>
    <row r="32" spans="1:62" x14ac:dyDescent="0.25">
      <c r="A32" s="4">
        <v>7</v>
      </c>
      <c r="B32">
        <v>2016</v>
      </c>
      <c r="C32" s="228">
        <f>'3.10 Forest data Gustav 2017'!O18</f>
        <v>2904.2870434297902</v>
      </c>
      <c r="D32" s="9">
        <f t="shared" si="13"/>
        <v>13.749988539319929</v>
      </c>
      <c r="E32" s="72">
        <f>'3.10 Forest data Gustav 2017'!P18*10^-6</f>
        <v>34.991491770398653</v>
      </c>
      <c r="F32" s="22">
        <f t="shared" si="14"/>
        <v>17.495745885199327</v>
      </c>
      <c r="G32" s="228">
        <f>'3.10 Forest data Gustav 2017'!B18*10^-6/2</f>
        <v>7.9714131281622453</v>
      </c>
      <c r="H32" s="228">
        <f>'3.10 Forest data Gustav 2017'!C18*10^-6/2</f>
        <v>8.7080062264248372</v>
      </c>
      <c r="I32" s="228">
        <f>'3.10 Forest data Gustav 2017'!G18*10^-6/2</f>
        <v>0.81632653061224492</v>
      </c>
      <c r="J32" s="228">
        <f t="shared" si="0"/>
        <v>3.6588786258264707</v>
      </c>
      <c r="K32" s="228">
        <f t="shared" si="1"/>
        <v>4.1460407444984737</v>
      </c>
      <c r="L32" s="228">
        <f t="shared" si="2"/>
        <v>1.1159978379427145</v>
      </c>
      <c r="M32" s="228">
        <f t="shared" si="3"/>
        <v>1.7728961059917143</v>
      </c>
      <c r="N32" s="64">
        <f t="shared" si="15"/>
        <v>0.16261682781450981</v>
      </c>
      <c r="O32" s="22">
        <f t="shared" si="16"/>
        <v>3.6588786258264707</v>
      </c>
      <c r="P32" s="8">
        <f t="shared" si="17"/>
        <v>198.46024997723006</v>
      </c>
      <c r="Q32" s="8">
        <f t="shared" si="18"/>
        <v>-0.23746231865825962</v>
      </c>
      <c r="R32" s="8">
        <f t="shared" si="4"/>
        <v>3.8963409444847303</v>
      </c>
      <c r="S32" s="22">
        <f t="shared" si="19"/>
        <v>0.16261682781450981</v>
      </c>
      <c r="T32" s="22">
        <f t="shared" si="5"/>
        <v>7.646329062689599</v>
      </c>
      <c r="U32" s="8">
        <f t="shared" si="20"/>
        <v>-4.7778960700652462E-2</v>
      </c>
      <c r="V32" s="22">
        <f t="shared" si="21"/>
        <v>0.21039578851516227</v>
      </c>
      <c r="W32" s="22">
        <f t="shared" si="22"/>
        <v>5.2620385824411882</v>
      </c>
      <c r="X32" s="8">
        <f t="shared" si="23"/>
        <v>17.777719149027522</v>
      </c>
      <c r="Y32" s="8">
        <f t="shared" si="24"/>
        <v>7.7873949431747747E-2</v>
      </c>
      <c r="Z32" s="8">
        <f t="shared" si="25"/>
        <v>5.1841646330094404</v>
      </c>
      <c r="AA32" s="9">
        <f t="shared" si="26"/>
        <v>19.245320473719261</v>
      </c>
      <c r="AB32" s="9">
        <f t="shared" si="27"/>
        <v>32.787941683112024</v>
      </c>
      <c r="AC32" s="229">
        <f>'3.10 Forest data Gustav 2017'!AE18</f>
        <v>2944.3275694951003</v>
      </c>
      <c r="AD32" s="236">
        <f t="shared" si="28"/>
        <v>19.457146593700145</v>
      </c>
      <c r="AE32" s="238">
        <f>'3.10 Forest data Gustav 2017'!AF18*10^-6</f>
        <v>27.137001474397213</v>
      </c>
      <c r="AF32" s="237">
        <f t="shared" si="29"/>
        <v>13.568500737198606</v>
      </c>
      <c r="AG32" s="237">
        <f>'3.10 Forest data Gustav 2017'!R18*10^-6/2</f>
        <v>6.26401322225</v>
      </c>
      <c r="AH32" s="237">
        <f>'3.10 Forest data Gustav 2017'!S18*10^-6/2</f>
        <v>6.4881609843363588</v>
      </c>
      <c r="AI32" s="237">
        <f>'3.10 Forest data Gustav 2017'!W18*10^-6/2</f>
        <v>0.81632653061224492</v>
      </c>
      <c r="AJ32" s="238">
        <f t="shared" si="6"/>
        <v>2.8751820690127503</v>
      </c>
      <c r="AK32" s="238">
        <f t="shared" si="7"/>
        <v>3.1232225623840661</v>
      </c>
      <c r="AL32" s="238">
        <f t="shared" si="8"/>
        <v>0.87696185111500013</v>
      </c>
      <c r="AM32" s="238">
        <f t="shared" si="9"/>
        <v>1.5680081172822449</v>
      </c>
      <c r="AN32" s="303">
        <f t="shared" si="10"/>
        <v>0.12778586973390002</v>
      </c>
      <c r="AO32" s="237">
        <f t="shared" si="30"/>
        <v>2.8751820690127503</v>
      </c>
      <c r="AP32" s="127">
        <f t="shared" si="31"/>
        <v>193.627422557665</v>
      </c>
      <c r="AQ32" s="127">
        <f t="shared" si="32"/>
        <v>-0.94016974145992549</v>
      </c>
      <c r="AR32" s="127">
        <f t="shared" si="33"/>
        <v>3.8153518104726758</v>
      </c>
      <c r="AS32" s="237">
        <f t="shared" si="34"/>
        <v>0.12778586973390002</v>
      </c>
      <c r="AT32" s="237">
        <f t="shared" si="11"/>
        <v>7.4362271332791536</v>
      </c>
      <c r="AU32" s="127">
        <f t="shared" si="35"/>
        <v>-7.7682381075454998E-2</v>
      </c>
      <c r="AV32" s="237">
        <f t="shared" si="36"/>
        <v>0.20546825080935502</v>
      </c>
      <c r="AW32" s="237">
        <f t="shared" si="37"/>
        <v>4.0001844134990661</v>
      </c>
      <c r="AX32" s="127">
        <f t="shared" si="38"/>
        <v>14.062222171486241</v>
      </c>
      <c r="AY32" s="127">
        <f t="shared" si="39"/>
        <v>-0.16764809096939004</v>
      </c>
      <c r="AZ32" s="127">
        <f t="shared" si="40"/>
        <v>4.1678325044684561</v>
      </c>
      <c r="BA32" s="234">
        <f t="shared" si="41"/>
        <v>14.925350810918468</v>
      </c>
      <c r="BB32" s="234">
        <f t="shared" si="42"/>
        <v>33.196997191113844</v>
      </c>
      <c r="BC32" s="11">
        <f t="shared" si="12"/>
        <v>120.33174597702113</v>
      </c>
      <c r="BD32" s="11">
        <f t="shared" si="43"/>
        <v>121.83297969138781</v>
      </c>
      <c r="BE32" s="11">
        <f t="shared" si="44"/>
        <v>-1.501233714366677</v>
      </c>
      <c r="BF32" s="11">
        <f>SUM(BE$26:BE32)</f>
        <v>31.577523192701491</v>
      </c>
      <c r="BH32" s="77">
        <v>2017</v>
      </c>
      <c r="BI32" s="77">
        <v>8.5179429601000525</v>
      </c>
      <c r="BJ32" s="77">
        <v>-45.302848808837133</v>
      </c>
    </row>
    <row r="33" spans="1:62" x14ac:dyDescent="0.25">
      <c r="A33" s="4">
        <v>8</v>
      </c>
      <c r="B33">
        <v>2017</v>
      </c>
      <c r="C33" s="228">
        <f>'3.10 Forest data Gustav 2017'!O19</f>
        <v>2916.7960319691101</v>
      </c>
      <c r="D33" s="9">
        <f t="shared" si="13"/>
        <v>12.508988539319944</v>
      </c>
      <c r="E33" s="72">
        <f>'3.10 Forest data Gustav 2017'!P19*10^-6</f>
        <v>34.91612250410634</v>
      </c>
      <c r="F33" s="22">
        <f t="shared" si="14"/>
        <v>17.45806125205317</v>
      </c>
      <c r="G33" s="228">
        <f>'3.10 Forest data Gustav 2017'!B19*10^-6/2</f>
        <v>7.9085377821987777</v>
      </c>
      <c r="H33" s="228">
        <f>'3.10 Forest data Gustav 2017'!C19*10^-6/2</f>
        <v>8.7331969392421467</v>
      </c>
      <c r="I33" s="228">
        <f>'3.10 Forest data Gustav 2017'!G19*10^-6/2</f>
        <v>0.81632653061224492</v>
      </c>
      <c r="J33" s="228">
        <f t="shared" si="0"/>
        <v>3.630018842029239</v>
      </c>
      <c r="K33" s="228">
        <f t="shared" si="1"/>
        <v>4.1490113040428875</v>
      </c>
      <c r="L33" s="228">
        <f t="shared" si="2"/>
        <v>1.107195289507829</v>
      </c>
      <c r="M33" s="228">
        <f t="shared" si="3"/>
        <v>1.7653510644760981</v>
      </c>
      <c r="N33" s="64">
        <f t="shared" si="15"/>
        <v>0.16133417075685508</v>
      </c>
      <c r="O33" s="22">
        <f t="shared" si="16"/>
        <v>3.630018842029239</v>
      </c>
      <c r="P33" s="8">
        <f t="shared" si="17"/>
        <v>198.19858436600575</v>
      </c>
      <c r="Q33" s="8">
        <f t="shared" si="18"/>
        <v>-0.26166561122431631</v>
      </c>
      <c r="R33" s="8">
        <f t="shared" si="4"/>
        <v>3.8916844532535553</v>
      </c>
      <c r="S33" s="22">
        <f t="shared" si="19"/>
        <v>0.16133417075685508</v>
      </c>
      <c r="T33" s="22">
        <f t="shared" si="5"/>
        <v>7.5985739631242373</v>
      </c>
      <c r="U33" s="8">
        <f t="shared" si="20"/>
        <v>-4.7755099565361725E-2</v>
      </c>
      <c r="V33" s="22">
        <f t="shared" si="21"/>
        <v>0.2090892703222168</v>
      </c>
      <c r="W33" s="22">
        <f t="shared" si="22"/>
        <v>5.2562065935507167</v>
      </c>
      <c r="X33" s="8">
        <f t="shared" si="23"/>
        <v>17.826952357858019</v>
      </c>
      <c r="Y33" s="8">
        <f t="shared" si="24"/>
        <v>4.9233208830496977E-2</v>
      </c>
      <c r="Z33" s="8">
        <f t="shared" si="25"/>
        <v>5.2069733847202198</v>
      </c>
      <c r="AA33" s="9">
        <f t="shared" si="26"/>
        <v>19.20386737725849</v>
      </c>
      <c r="AB33" s="9">
        <f t="shared" si="27"/>
        <v>31.452668414619254</v>
      </c>
      <c r="AC33" s="229">
        <f>'3.10 Forest data Gustav 2017'!AE19</f>
        <v>2962.7447160888</v>
      </c>
      <c r="AD33" s="236">
        <f t="shared" si="28"/>
        <v>18.417146593699727</v>
      </c>
      <c r="AE33" s="238">
        <f>'3.10 Forest data Gustav 2017'!AF19*10^-6</f>
        <v>26.879030050701765</v>
      </c>
      <c r="AF33" s="237">
        <f t="shared" si="29"/>
        <v>13.439515025350882</v>
      </c>
      <c r="AG33" s="237">
        <f>'3.10 Forest data Gustav 2017'!R19*10^-6/2</f>
        <v>6.1799449487393794</v>
      </c>
      <c r="AH33" s="237">
        <f>'3.10 Forest data Gustav 2017'!S19*10^-6/2</f>
        <v>6.4432435459992572</v>
      </c>
      <c r="AI33" s="237">
        <f>'3.10 Forest data Gustav 2017'!W19*10^-6/2</f>
        <v>0.81632653061224492</v>
      </c>
      <c r="AJ33" s="238">
        <f t="shared" si="6"/>
        <v>2.8365947314713753</v>
      </c>
      <c r="AK33" s="238">
        <f t="shared" si="7"/>
        <v>3.0973267670973526</v>
      </c>
      <c r="AL33" s="238">
        <f t="shared" si="8"/>
        <v>0.86519229282351318</v>
      </c>
      <c r="AM33" s="238">
        <f t="shared" si="9"/>
        <v>1.5579199244609705</v>
      </c>
      <c r="AN33" s="303">
        <f t="shared" si="10"/>
        <v>0.12607087695428335</v>
      </c>
      <c r="AO33" s="237">
        <f t="shared" si="30"/>
        <v>2.8365947314713753</v>
      </c>
      <c r="AP33" s="127">
        <f t="shared" si="31"/>
        <v>192.66710163384681</v>
      </c>
      <c r="AQ33" s="127">
        <f t="shared" si="32"/>
        <v>-0.96032092381818757</v>
      </c>
      <c r="AR33" s="127">
        <f t="shared" si="33"/>
        <v>3.7969156552895629</v>
      </c>
      <c r="AS33" s="237">
        <f t="shared" si="34"/>
        <v>0.12607087695428335</v>
      </c>
      <c r="AT33" s="237">
        <f t="shared" si="11"/>
        <v>7.3589539882197297</v>
      </c>
      <c r="AU33" s="127">
        <f t="shared" si="35"/>
        <v>-7.7273145059423953E-2</v>
      </c>
      <c r="AV33" s="237">
        <f t="shared" si="36"/>
        <v>0.2033440220137073</v>
      </c>
      <c r="AW33" s="237">
        <f t="shared" si="37"/>
        <v>3.9625190599208659</v>
      </c>
      <c r="AX33" s="127">
        <f t="shared" si="38"/>
        <v>13.906011715930603</v>
      </c>
      <c r="AY33" s="127">
        <f t="shared" si="39"/>
        <v>-0.1562104555556374</v>
      </c>
      <c r="AZ33" s="127">
        <f t="shared" si="40"/>
        <v>4.1187295154765033</v>
      </c>
      <c r="BA33" s="234">
        <f t="shared" si="41"/>
        <v>14.783466527885972</v>
      </c>
      <c r="BB33" s="234">
        <f t="shared" si="42"/>
        <v>32.00680859715245</v>
      </c>
      <c r="BC33" s="11">
        <f t="shared" si="12"/>
        <v>115.43129308165265</v>
      </c>
      <c r="BD33" s="11">
        <f t="shared" si="43"/>
        <v>117.46498755154948</v>
      </c>
      <c r="BE33" s="11">
        <f t="shared" si="44"/>
        <v>-2.0336944698968296</v>
      </c>
      <c r="BF33" s="11">
        <f>SUM(BE$26:BE33)</f>
        <v>29.543828722804662</v>
      </c>
      <c r="BH33" s="77">
        <v>2018</v>
      </c>
      <c r="BI33" s="77">
        <v>4.2301783682752143</v>
      </c>
      <c r="BJ33" s="77">
        <v>-53.344465807814359</v>
      </c>
    </row>
    <row r="34" spans="1:62" x14ac:dyDescent="0.25">
      <c r="A34" s="4">
        <v>9</v>
      </c>
      <c r="B34">
        <v>2018</v>
      </c>
      <c r="C34" s="228">
        <f>'3.10 Forest data Gustav 2017'!O20</f>
        <v>2925.2840205084303</v>
      </c>
      <c r="D34" s="9">
        <f t="shared" si="13"/>
        <v>8.487988539320213</v>
      </c>
      <c r="E34" s="72">
        <f>'3.10 Forest data Gustav 2017'!P20*10^-6</f>
        <v>34.84075323781402</v>
      </c>
      <c r="F34" s="22">
        <f t="shared" si="14"/>
        <v>17.42037661890701</v>
      </c>
      <c r="G34" s="228">
        <f>'3.10 Forest data Gustav 2017'!B20*10^-6/2</f>
        <v>7.8458220957291571</v>
      </c>
      <c r="H34" s="228">
        <f>'3.10 Forest data Gustav 2017'!C20*10^-6/2</f>
        <v>8.7582279925656099</v>
      </c>
      <c r="I34" s="228">
        <f>'3.10 Forest data Gustav 2017'!G20*10^-6/2</f>
        <v>0.81632653061224492</v>
      </c>
      <c r="J34" s="228">
        <f t="shared" si="0"/>
        <v>3.6012323419396832</v>
      </c>
      <c r="K34" s="228">
        <f t="shared" si="1"/>
        <v>4.1519379572264929</v>
      </c>
      <c r="L34" s="228">
        <f t="shared" si="2"/>
        <v>1.0984150934020822</v>
      </c>
      <c r="M34" s="228">
        <f t="shared" si="3"/>
        <v>1.7578251820997437</v>
      </c>
      <c r="N34" s="64">
        <f t="shared" si="15"/>
        <v>0.1600547707528748</v>
      </c>
      <c r="O34" s="22">
        <f t="shared" si="16"/>
        <v>3.6012323419396832</v>
      </c>
      <c r="P34" s="8">
        <f t="shared" si="17"/>
        <v>197.91326335772771</v>
      </c>
      <c r="Q34" s="8">
        <f t="shared" si="18"/>
        <v>-0.2853210082780322</v>
      </c>
      <c r="R34" s="8">
        <f t="shared" si="4"/>
        <v>3.8865533502177154</v>
      </c>
      <c r="S34" s="22">
        <f t="shared" si="19"/>
        <v>0.1600547707528748</v>
      </c>
      <c r="T34" s="22">
        <f t="shared" si="5"/>
        <v>7.5508453292638418</v>
      </c>
      <c r="U34" s="8">
        <f t="shared" si="20"/>
        <v>-4.7728633860395497E-2</v>
      </c>
      <c r="V34" s="22">
        <f t="shared" si="21"/>
        <v>0.2077834046132703</v>
      </c>
      <c r="W34" s="22">
        <f t="shared" si="22"/>
        <v>5.2503530506285756</v>
      </c>
      <c r="X34" s="8">
        <f t="shared" si="23"/>
        <v>17.855911950759495</v>
      </c>
      <c r="Y34" s="8">
        <f t="shared" si="24"/>
        <v>2.8959592901475872E-2</v>
      </c>
      <c r="Z34" s="8">
        <f t="shared" si="25"/>
        <v>5.2213934577270997</v>
      </c>
      <c r="AA34" s="9">
        <f t="shared" si="26"/>
        <v>19.162414280797712</v>
      </c>
      <c r="AB34" s="9">
        <f t="shared" si="27"/>
        <v>27.346312770880974</v>
      </c>
      <c r="AC34" s="229">
        <f>'3.10 Forest data Gustav 2017'!AE20</f>
        <v>2977.4198626825</v>
      </c>
      <c r="AD34" s="236">
        <f t="shared" si="28"/>
        <v>14.675146593699992</v>
      </c>
      <c r="AE34" s="238">
        <f>'3.10 Forest data Gustav 2017'!AF20*10^-6</f>
        <v>26.621058627006324</v>
      </c>
      <c r="AF34" s="237">
        <f t="shared" si="29"/>
        <v>13.310529313503162</v>
      </c>
      <c r="AG34" s="237">
        <f>'3.10 Forest data Gustav 2017'!R20*10^-6/2</f>
        <v>6.0959474717655944</v>
      </c>
      <c r="AH34" s="237">
        <f>'3.10 Forest data Gustav 2017'!S20*10^-6/2</f>
        <v>6.3982553111253226</v>
      </c>
      <c r="AI34" s="237">
        <f>'3.10 Forest data Gustav 2017'!W20*10^-6/2</f>
        <v>0.81632653061224492</v>
      </c>
      <c r="AJ34" s="238">
        <f t="shared" si="6"/>
        <v>2.7980398895404077</v>
      </c>
      <c r="AK34" s="238">
        <f t="shared" si="7"/>
        <v>3.0714115027630102</v>
      </c>
      <c r="AL34" s="238">
        <f t="shared" si="8"/>
        <v>0.85343264604718327</v>
      </c>
      <c r="AM34" s="238">
        <f t="shared" si="9"/>
        <v>1.5478402272241163</v>
      </c>
      <c r="AN34" s="303">
        <f t="shared" si="10"/>
        <v>0.12435732842401813</v>
      </c>
      <c r="AO34" s="237">
        <f t="shared" si="30"/>
        <v>2.7980398895404077</v>
      </c>
      <c r="AP34" s="127">
        <f t="shared" si="31"/>
        <v>191.68705717567579</v>
      </c>
      <c r="AQ34" s="127">
        <f t="shared" si="32"/>
        <v>-0.98004445817102237</v>
      </c>
      <c r="AR34" s="127">
        <f t="shared" si="33"/>
        <v>3.7780843477114301</v>
      </c>
      <c r="AS34" s="237">
        <f t="shared" si="34"/>
        <v>0.12435732842401813</v>
      </c>
      <c r="AT34" s="237">
        <f t="shared" si="11"/>
        <v>7.2820803328453083</v>
      </c>
      <c r="AU34" s="127">
        <f t="shared" si="35"/>
        <v>-7.6873655374421368E-2</v>
      </c>
      <c r="AV34" s="237">
        <f t="shared" si="36"/>
        <v>0.20123098379843951</v>
      </c>
      <c r="AW34" s="237">
        <f t="shared" si="37"/>
        <v>3.9248441488101937</v>
      </c>
      <c r="AX34" s="127">
        <f t="shared" si="38"/>
        <v>13.7578793324043</v>
      </c>
      <c r="AY34" s="127">
        <f t="shared" si="39"/>
        <v>-0.14813238352630265</v>
      </c>
      <c r="AZ34" s="127">
        <f t="shared" si="40"/>
        <v>4.0729765323364964</v>
      </c>
      <c r="BA34" s="234">
        <f t="shared" si="41"/>
        <v>14.641582244853479</v>
      </c>
      <c r="BB34" s="234">
        <f t="shared" si="42"/>
        <v>28.111678341481728</v>
      </c>
      <c r="BC34" s="11">
        <f t="shared" si="12"/>
        <v>100.36096786913318</v>
      </c>
      <c r="BD34" s="11">
        <f t="shared" si="43"/>
        <v>103.16985951323794</v>
      </c>
      <c r="BE34" s="11">
        <f t="shared" si="44"/>
        <v>-2.8088916441047616</v>
      </c>
      <c r="BF34" s="11">
        <f>SUM(BE$26:BE34)</f>
        <v>26.7349370786999</v>
      </c>
      <c r="BH34" s="77">
        <v>2019</v>
      </c>
      <c r="BI34" s="77">
        <v>-0.71764573098909068</v>
      </c>
      <c r="BJ34" s="77">
        <v>-62.75113956583165</v>
      </c>
    </row>
    <row r="35" spans="1:62" x14ac:dyDescent="0.25">
      <c r="A35" s="4">
        <v>10</v>
      </c>
      <c r="B35">
        <v>2019</v>
      </c>
      <c r="C35" s="228">
        <f>'3.10 Forest data Gustav 2017'!O21</f>
        <v>2938.6180090477501</v>
      </c>
      <c r="D35" s="9">
        <f t="shared" si="13"/>
        <v>13.333988539319762</v>
      </c>
      <c r="E35" s="72">
        <f>'3.10 Forest data Gustav 2017'!P21*10^-6</f>
        <v>34.765383971521686</v>
      </c>
      <c r="F35" s="22">
        <f t="shared" si="14"/>
        <v>17.382691985760843</v>
      </c>
      <c r="G35" s="228">
        <f>'3.10 Forest data Gustav 2017'!B21*10^-6/2</f>
        <v>7.7832663017650274</v>
      </c>
      <c r="H35" s="228">
        <f>'3.10 Forest data Gustav 2017'!C21*10^-6/2</f>
        <v>8.7830991533835725</v>
      </c>
      <c r="I35" s="228">
        <f>'3.10 Forest data Gustav 2017'!G21*10^-6/2</f>
        <v>0.81632653061224492</v>
      </c>
      <c r="J35" s="228">
        <f t="shared" si="0"/>
        <v>3.5725192325101478</v>
      </c>
      <c r="K35" s="228">
        <f t="shared" si="1"/>
        <v>4.1548206399710859</v>
      </c>
      <c r="L35" s="228">
        <f t="shared" si="2"/>
        <v>1.089657282247104</v>
      </c>
      <c r="M35" s="228">
        <f t="shared" si="3"/>
        <v>1.7503184868240482</v>
      </c>
      <c r="N35" s="64">
        <f t="shared" si="15"/>
        <v>0.15877863255600658</v>
      </c>
      <c r="O35" s="22">
        <f t="shared" si="16"/>
        <v>3.5725192325101478</v>
      </c>
      <c r="P35" s="8">
        <f t="shared" si="17"/>
        <v>197.60482421096384</v>
      </c>
      <c r="Q35" s="8">
        <f t="shared" si="18"/>
        <v>-0.30843914676387385</v>
      </c>
      <c r="R35" s="8">
        <f t="shared" si="4"/>
        <v>3.8809583792740217</v>
      </c>
      <c r="S35" s="22">
        <f t="shared" si="19"/>
        <v>0.15877863255600658</v>
      </c>
      <c r="T35" s="22">
        <f t="shared" si="5"/>
        <v>7.5031456992094308</v>
      </c>
      <c r="U35" s="8">
        <f t="shared" si="20"/>
        <v>-4.7699630054411024E-2</v>
      </c>
      <c r="V35" s="22">
        <f t="shared" si="21"/>
        <v>0.2064782626104176</v>
      </c>
      <c r="W35" s="22">
        <f t="shared" si="22"/>
        <v>5.2444779222181896</v>
      </c>
      <c r="X35" s="8">
        <f t="shared" si="23"/>
        <v>17.870514346870145</v>
      </c>
      <c r="Y35" s="8">
        <f t="shared" si="24"/>
        <v>1.4602396110650062E-2</v>
      </c>
      <c r="Z35" s="8">
        <f t="shared" si="25"/>
        <v>5.2298755261075396</v>
      </c>
      <c r="AA35" s="9">
        <f t="shared" si="26"/>
        <v>19.120961184336927</v>
      </c>
      <c r="AB35" s="9">
        <f t="shared" si="27"/>
        <v>32.113413342949059</v>
      </c>
      <c r="AC35" s="229">
        <f>'3.10 Forest data Gustav 2017'!AE21</f>
        <v>2997.1590092761999</v>
      </c>
      <c r="AD35" s="236">
        <f t="shared" si="28"/>
        <v>19.739146593699843</v>
      </c>
      <c r="AE35" s="238">
        <f>'3.10 Forest data Gustav 2017'!AF21*10^-6</f>
        <v>26.363087203310883</v>
      </c>
      <c r="AF35" s="237">
        <f t="shared" si="29"/>
        <v>13.181543601655441</v>
      </c>
      <c r="AG35" s="237">
        <f>'3.10 Forest data Gustav 2017'!R21*10^-6/2</f>
        <v>6.0120226330069597</v>
      </c>
      <c r="AH35" s="237">
        <f>'3.10 Forest data Gustav 2017'!S21*10^-6/2</f>
        <v>6.3531944380362377</v>
      </c>
      <c r="AI35" s="237">
        <f>'3.10 Forest data Gustav 2017'!W21*10^-6/2</f>
        <v>0.81632653061224492</v>
      </c>
      <c r="AJ35" s="238">
        <f t="shared" si="6"/>
        <v>2.7595183885501946</v>
      </c>
      <c r="AK35" s="238">
        <f t="shared" si="7"/>
        <v>3.0454762629195011</v>
      </c>
      <c r="AL35" s="238">
        <f t="shared" si="8"/>
        <v>0.84168316862097448</v>
      </c>
      <c r="AM35" s="238">
        <f t="shared" si="9"/>
        <v>1.5377692465730801</v>
      </c>
      <c r="AN35" s="303">
        <f t="shared" si="10"/>
        <v>0.12264526171334199</v>
      </c>
      <c r="AO35" s="237">
        <f t="shared" si="30"/>
        <v>2.7595183885501946</v>
      </c>
      <c r="AP35" s="127">
        <f t="shared" si="31"/>
        <v>190.68770929057121</v>
      </c>
      <c r="AQ35" s="127">
        <f t="shared" si="32"/>
        <v>-0.99934788510458361</v>
      </c>
      <c r="AR35" s="127">
        <f t="shared" si="33"/>
        <v>3.7588662736547782</v>
      </c>
      <c r="AS35" s="237">
        <f t="shared" si="34"/>
        <v>0.12264526171334199</v>
      </c>
      <c r="AT35" s="237">
        <f t="shared" si="11"/>
        <v>7.205596724909034</v>
      </c>
      <c r="AU35" s="127">
        <f t="shared" si="35"/>
        <v>-7.6483607936274289E-2</v>
      </c>
      <c r="AV35" s="237">
        <f t="shared" si="36"/>
        <v>0.19912886964961629</v>
      </c>
      <c r="AW35" s="237">
        <f t="shared" si="37"/>
        <v>3.8871594315404758</v>
      </c>
      <c r="AX35" s="127">
        <f t="shared" si="38"/>
        <v>13.615449202229808</v>
      </c>
      <c r="AY35" s="127">
        <f t="shared" si="39"/>
        <v>-0.14243013017449258</v>
      </c>
      <c r="AZ35" s="127">
        <f t="shared" si="40"/>
        <v>4.0295895617149684</v>
      </c>
      <c r="BA35" s="234">
        <f t="shared" si="41"/>
        <v>14.499697961820987</v>
      </c>
      <c r="BB35" s="234">
        <f t="shared" si="42"/>
        <v>33.02058293230548</v>
      </c>
      <c r="BC35" s="11">
        <f t="shared" si="12"/>
        <v>117.85622696862305</v>
      </c>
      <c r="BD35" s="11">
        <f t="shared" si="43"/>
        <v>121.18553936156111</v>
      </c>
      <c r="BE35" s="11">
        <f t="shared" si="44"/>
        <v>-3.3293123929380641</v>
      </c>
      <c r="BF35" s="11">
        <f>SUM(BE$26:BE35)</f>
        <v>23.405624685761836</v>
      </c>
      <c r="BH35" s="77">
        <v>2020</v>
      </c>
      <c r="BI35" s="77">
        <v>-6.1022292236990445</v>
      </c>
      <c r="BJ35" s="77">
        <v>-72.559161099209859</v>
      </c>
    </row>
    <row r="36" spans="1:62" x14ac:dyDescent="0.25">
      <c r="A36" s="4">
        <v>11</v>
      </c>
      <c r="B36">
        <v>2020</v>
      </c>
      <c r="C36" s="228">
        <f>'3.10 Forest data Gustav 2017'!O22</f>
        <v>2951.0406917794098</v>
      </c>
      <c r="D36" s="9">
        <f t="shared" si="13"/>
        <v>12.422682731659734</v>
      </c>
      <c r="E36" s="72">
        <f>'3.10 Forest data Gustav 2017'!P22*10^-6</f>
        <v>34.662706971983859</v>
      </c>
      <c r="F36" s="22">
        <f t="shared" si="14"/>
        <v>17.331353485991929</v>
      </c>
      <c r="G36" s="228">
        <f>'3.10 Forest data Gustav 2017'!B22*10^-6/2</f>
        <v>7.8051183172803524</v>
      </c>
      <c r="H36" s="228">
        <f>'3.10 Forest data Gustav 2017'!C22*10^-6/2</f>
        <v>8.7099086380993285</v>
      </c>
      <c r="I36" s="228">
        <f>'3.10 Forest data Gustav 2017'!G22*10^-6/2</f>
        <v>0.81632653061224492</v>
      </c>
      <c r="J36" s="228">
        <f t="shared" si="0"/>
        <v>3.5825493076316821</v>
      </c>
      <c r="K36" s="228">
        <f t="shared" si="1"/>
        <v>4.1293027057921821</v>
      </c>
      <c r="L36" s="228">
        <f t="shared" si="2"/>
        <v>1.0927165644192494</v>
      </c>
      <c r="M36" s="228">
        <f t="shared" si="3"/>
        <v>1.7529407286858871</v>
      </c>
      <c r="N36" s="64">
        <f t="shared" si="15"/>
        <v>0.15922441367251919</v>
      </c>
      <c r="O36" s="22">
        <f t="shared" si="16"/>
        <v>3.5825493076316821</v>
      </c>
      <c r="P36" s="8">
        <f t="shared" si="17"/>
        <v>197.31246344286023</v>
      </c>
      <c r="Q36" s="8">
        <f t="shared" si="18"/>
        <v>-0.29236076810360601</v>
      </c>
      <c r="R36" s="8">
        <f t="shared" si="4"/>
        <v>3.8749100757352881</v>
      </c>
      <c r="S36" s="22">
        <f t="shared" si="19"/>
        <v>0.15922441367251919</v>
      </c>
      <c r="T36" s="22">
        <f t="shared" si="5"/>
        <v>7.4571961991637847</v>
      </c>
      <c r="U36" s="8">
        <f t="shared" si="20"/>
        <v>-4.5949500045646019E-2</v>
      </c>
      <c r="V36" s="22">
        <f t="shared" si="21"/>
        <v>0.20517391371816521</v>
      </c>
      <c r="W36" s="22">
        <f t="shared" si="22"/>
        <v>5.2220192702114314</v>
      </c>
      <c r="X36" s="8">
        <f t="shared" si="23"/>
        <v>17.8583811481748</v>
      </c>
      <c r="Y36" s="8">
        <f t="shared" si="24"/>
        <v>-1.2133198695345015E-2</v>
      </c>
      <c r="Z36" s="8">
        <f t="shared" si="25"/>
        <v>5.2341524689067764</v>
      </c>
      <c r="AA36" s="9">
        <f t="shared" si="26"/>
        <v>19.064488834591124</v>
      </c>
      <c r="AB36" s="9">
        <f t="shared" si="27"/>
        <v>31.136728099406263</v>
      </c>
      <c r="AC36" s="229">
        <f>'3.10 Forest data Gustav 2017'!AE22</f>
        <v>3018.2615251748302</v>
      </c>
      <c r="AD36" s="236">
        <f t="shared" si="28"/>
        <v>21.102515898630372</v>
      </c>
      <c r="AE36" s="238">
        <f>'3.10 Forest data Gustav 2017'!AF22*10^-6</f>
        <v>26.370326048429845</v>
      </c>
      <c r="AF36" s="237">
        <f t="shared" si="29"/>
        <v>13.185163024214923</v>
      </c>
      <c r="AG36" s="237">
        <f>'3.10 Forest data Gustav 2017'!R22*10^-6/2</f>
        <v>6.026050961569779</v>
      </c>
      <c r="AH36" s="237">
        <f>'3.10 Forest data Gustav 2017'!S22*10^-6/2</f>
        <v>6.3427855320328987</v>
      </c>
      <c r="AI36" s="237">
        <f>'3.10 Forest data Gustav 2017'!W22*10^-6/2</f>
        <v>0.81632653061224492</v>
      </c>
      <c r="AJ36" s="238">
        <f t="shared" si="6"/>
        <v>2.7659573913605286</v>
      </c>
      <c r="AK36" s="238">
        <f t="shared" si="7"/>
        <v>3.0429938531373284</v>
      </c>
      <c r="AL36" s="238">
        <f t="shared" si="8"/>
        <v>0.84364713461976915</v>
      </c>
      <c r="AM36" s="238">
        <f t="shared" si="9"/>
        <v>1.5394526460006184</v>
      </c>
      <c r="AN36" s="303">
        <f t="shared" si="10"/>
        <v>0.1229314396160235</v>
      </c>
      <c r="AO36" s="237">
        <f t="shared" si="30"/>
        <v>2.7659573913605286</v>
      </c>
      <c r="AP36" s="127">
        <f t="shared" si="31"/>
        <v>189.71439701076184</v>
      </c>
      <c r="AQ36" s="127">
        <f t="shared" si="32"/>
        <v>-0.97331227980936319</v>
      </c>
      <c r="AR36" s="127">
        <f t="shared" si="33"/>
        <v>3.7392696711698918</v>
      </c>
      <c r="AS36" s="237">
        <f t="shared" si="34"/>
        <v>0.1229314396160235</v>
      </c>
      <c r="AT36" s="237">
        <f t="shared" si="11"/>
        <v>7.1314907431565571</v>
      </c>
      <c r="AU36" s="127">
        <f t="shared" si="35"/>
        <v>-7.4105981752476957E-2</v>
      </c>
      <c r="AV36" s="237">
        <f t="shared" si="36"/>
        <v>0.19703742136850044</v>
      </c>
      <c r="AW36" s="237">
        <f t="shared" si="37"/>
        <v>3.8866409877570973</v>
      </c>
      <c r="AX36" s="127">
        <f t="shared" si="38"/>
        <v>13.514217447554763</v>
      </c>
      <c r="AY36" s="127">
        <f t="shared" si="39"/>
        <v>-0.10123175467504453</v>
      </c>
      <c r="AZ36" s="127">
        <f t="shared" si="40"/>
        <v>3.9878727424321418</v>
      </c>
      <c r="BA36" s="234">
        <f t="shared" si="41"/>
        <v>14.503679326636416</v>
      </c>
      <c r="BB36" s="234">
        <f t="shared" si="42"/>
        <v>34.457545209029902</v>
      </c>
      <c r="BC36" s="11">
        <f t="shared" si="12"/>
        <v>114.27179212482098</v>
      </c>
      <c r="BD36" s="11">
        <f t="shared" si="43"/>
        <v>126.45919091713974</v>
      </c>
      <c r="BE36" s="11">
        <f t="shared" si="44"/>
        <v>-12.18739879231876</v>
      </c>
      <c r="BF36" s="11">
        <f>SUM(BE$26:BE36)</f>
        <v>11.218225893443076</v>
      </c>
      <c r="BH36" s="77">
        <v>2021</v>
      </c>
      <c r="BI36" s="77">
        <v>-20.03555029643929</v>
      </c>
      <c r="BJ36" s="77">
        <v>-82.517061452697746</v>
      </c>
    </row>
    <row r="37" spans="1:62" x14ac:dyDescent="0.25">
      <c r="A37" s="4">
        <v>12</v>
      </c>
      <c r="B37">
        <v>2021</v>
      </c>
      <c r="C37" s="228">
        <f>'3.10 Forest data Gustav 2017'!O23</f>
        <v>2956.5943745110699</v>
      </c>
      <c r="D37" s="9">
        <f t="shared" si="13"/>
        <v>5.5536827316600466</v>
      </c>
      <c r="E37" s="72">
        <f>'3.10 Forest data Gustav 2017'!P23*10^-6</f>
        <v>34.560029972446017</v>
      </c>
      <c r="F37" s="22">
        <f t="shared" si="14"/>
        <v>17.280014986223009</v>
      </c>
      <c r="G37" s="228">
        <f>'3.10 Forest data Gustav 2017'!B23*10^-6/2</f>
        <v>7.8263209165227572</v>
      </c>
      <c r="H37" s="228">
        <f>'3.10 Forest data Gustav 2017'!C23*10^-6/2</f>
        <v>8.6373675390880074</v>
      </c>
      <c r="I37" s="228">
        <f>'3.10 Forest data Gustav 2017'!G23*10^-6/2</f>
        <v>0.81632653061224492</v>
      </c>
      <c r="J37" s="228">
        <f t="shared" si="0"/>
        <v>3.5922813006839456</v>
      </c>
      <c r="K37" s="228">
        <f t="shared" si="1"/>
        <v>4.1039633610883319</v>
      </c>
      <c r="L37" s="228">
        <f t="shared" si="2"/>
        <v>1.0956849283131862</v>
      </c>
      <c r="M37" s="228">
        <f t="shared" si="3"/>
        <v>1.7554850405949758</v>
      </c>
      <c r="N37" s="64">
        <f t="shared" si="15"/>
        <v>0.15965694669706426</v>
      </c>
      <c r="O37" s="22">
        <f t="shared" si="16"/>
        <v>3.5922813006839456</v>
      </c>
      <c r="P37" s="8">
        <f t="shared" si="17"/>
        <v>197.03556768414893</v>
      </c>
      <c r="Q37" s="8">
        <f t="shared" si="18"/>
        <v>-0.27689575871130501</v>
      </c>
      <c r="R37" s="8">
        <f t="shared" si="4"/>
        <v>3.8691770593952506</v>
      </c>
      <c r="S37" s="22">
        <f t="shared" si="19"/>
        <v>0.15965694669706426</v>
      </c>
      <c r="T37" s="22">
        <f t="shared" si="5"/>
        <v>7.4129357236378102</v>
      </c>
      <c r="U37" s="8">
        <f t="shared" si="20"/>
        <v>-4.4260475525974563E-2</v>
      </c>
      <c r="V37" s="22">
        <f t="shared" si="21"/>
        <v>0.20391742222303882</v>
      </c>
      <c r="W37" s="22">
        <f t="shared" si="22"/>
        <v>5.1996482894015177</v>
      </c>
      <c r="X37" s="8">
        <f t="shared" si="23"/>
        <v>17.827430700289923</v>
      </c>
      <c r="Y37" s="8">
        <f t="shared" si="24"/>
        <v>-3.0950447884876553E-2</v>
      </c>
      <c r="Z37" s="8">
        <f t="shared" si="25"/>
        <v>5.2305987372863942</v>
      </c>
      <c r="AA37" s="9">
        <f t="shared" si="26"/>
        <v>19.00801648484531</v>
      </c>
      <c r="AB37" s="9">
        <f t="shared" si="27"/>
        <v>24.209592534383201</v>
      </c>
      <c r="AC37" s="229">
        <f>'3.10 Forest data Gustav 2017'!AE23</f>
        <v>3031.5690410734596</v>
      </c>
      <c r="AD37" s="236">
        <f t="shared" si="28"/>
        <v>13.30751589862939</v>
      </c>
      <c r="AE37" s="238">
        <f>'3.10 Forest data Gustav 2017'!AF23*10^-6</f>
        <v>26.377564893548808</v>
      </c>
      <c r="AF37" s="237">
        <f t="shared" si="29"/>
        <v>13.188782446774404</v>
      </c>
      <c r="AG37" s="237">
        <f>'3.10 Forest data Gustav 2017'!R23*10^-6/2</f>
        <v>6.0401080207182467</v>
      </c>
      <c r="AH37" s="237">
        <f>'3.10 Forest data Gustav 2017'!S23*10^-6/2</f>
        <v>6.3323478954439132</v>
      </c>
      <c r="AI37" s="237">
        <f>'3.10 Forest data Gustav 2017'!W23*10^-6/2</f>
        <v>0.81632653061224492</v>
      </c>
      <c r="AJ37" s="238">
        <f t="shared" si="6"/>
        <v>2.7724095815096752</v>
      </c>
      <c r="AK37" s="238">
        <f t="shared" si="7"/>
        <v>3.0405035424441031</v>
      </c>
      <c r="AL37" s="238">
        <f t="shared" si="8"/>
        <v>0.84561512290055463</v>
      </c>
      <c r="AM37" s="238">
        <f t="shared" si="9"/>
        <v>1.5411394930984343</v>
      </c>
      <c r="AN37" s="303">
        <f t="shared" si="10"/>
        <v>0.12321820362265225</v>
      </c>
      <c r="AO37" s="237">
        <f t="shared" si="30"/>
        <v>2.7724095815096752</v>
      </c>
      <c r="AP37" s="127">
        <f t="shared" si="31"/>
        <v>188.7666229812468</v>
      </c>
      <c r="AQ37" s="127">
        <f t="shared" si="32"/>
        <v>-0.94777402951504541</v>
      </c>
      <c r="AR37" s="127">
        <f t="shared" si="33"/>
        <v>3.7201836110247206</v>
      </c>
      <c r="AS37" s="237">
        <f t="shared" si="34"/>
        <v>0.12321820362265225</v>
      </c>
      <c r="AT37" s="237">
        <f t="shared" si="11"/>
        <v>7.0596979573787948</v>
      </c>
      <c r="AU37" s="127">
        <f t="shared" si="35"/>
        <v>-7.1792785777762269E-2</v>
      </c>
      <c r="AV37" s="237">
        <f t="shared" si="36"/>
        <v>0.1950109894004145</v>
      </c>
      <c r="AW37" s="237">
        <f t="shared" si="37"/>
        <v>3.8861186653446578</v>
      </c>
      <c r="AX37" s="127">
        <f t="shared" si="38"/>
        <v>13.442113464940187</v>
      </c>
      <c r="AY37" s="127">
        <f t="shared" si="39"/>
        <v>-7.2103982614576623E-2</v>
      </c>
      <c r="AZ37" s="127">
        <f t="shared" si="40"/>
        <v>3.9582226479592344</v>
      </c>
      <c r="BA37" s="234">
        <f t="shared" si="41"/>
        <v>14.507660691451845</v>
      </c>
      <c r="BB37" s="234">
        <f t="shared" si="42"/>
        <v>26.723505792173849</v>
      </c>
      <c r="BC37" s="11">
        <f t="shared" si="12"/>
        <v>88.849204601186344</v>
      </c>
      <c r="BD37" s="11">
        <f t="shared" si="43"/>
        <v>98.075266257278031</v>
      </c>
      <c r="BE37" s="11">
        <f t="shared" si="44"/>
        <v>-9.2260616560916873</v>
      </c>
      <c r="BF37" s="11">
        <f>SUM(BE$26:BE37)</f>
        <v>1.992164237351389</v>
      </c>
      <c r="BH37" s="77">
        <v>2022</v>
      </c>
      <c r="BI37" s="77">
        <v>-30.813502512571269</v>
      </c>
      <c r="BJ37" s="77">
        <v>-88.600014587721532</v>
      </c>
    </row>
    <row r="38" spans="1:62" x14ac:dyDescent="0.25">
      <c r="A38" s="4">
        <v>13</v>
      </c>
      <c r="B38">
        <v>2022</v>
      </c>
      <c r="C38" s="228">
        <f>'3.10 Forest data Gustav 2017'!O24</f>
        <v>2963.7190572427298</v>
      </c>
      <c r="D38" s="9">
        <f t="shared" si="13"/>
        <v>7.1246827316599592</v>
      </c>
      <c r="E38" s="72">
        <f>'3.10 Forest data Gustav 2017'!P24*10^-6</f>
        <v>34.457352972908176</v>
      </c>
      <c r="F38" s="22">
        <f t="shared" si="14"/>
        <v>17.228676486454088</v>
      </c>
      <c r="G38" s="228">
        <f>'3.10 Forest data Gustav 2017'!B24*10^-6/2</f>
        <v>7.8468817974698641</v>
      </c>
      <c r="H38" s="228">
        <f>'3.10 Forest data Gustav 2017'!C24*10^-6/2</f>
        <v>8.5654681583719796</v>
      </c>
      <c r="I38" s="228">
        <f>'3.10 Forest data Gustav 2017'!G24*10^-6/2</f>
        <v>0.81632653061224492</v>
      </c>
      <c r="J38" s="228">
        <f t="shared" si="0"/>
        <v>3.6017187450386676</v>
      </c>
      <c r="K38" s="228">
        <f t="shared" si="1"/>
        <v>4.0788004889156877</v>
      </c>
      <c r="L38" s="228">
        <f t="shared" si="2"/>
        <v>1.0985634516457812</v>
      </c>
      <c r="M38" s="228">
        <f t="shared" si="3"/>
        <v>1.7579523463086286</v>
      </c>
      <c r="N38" s="64">
        <f t="shared" si="15"/>
        <v>0.16007638866838525</v>
      </c>
      <c r="O38" s="22">
        <f t="shared" si="16"/>
        <v>3.6017187450386676</v>
      </c>
      <c r="P38" s="8">
        <f t="shared" si="17"/>
        <v>196.77353912673095</v>
      </c>
      <c r="Q38" s="8">
        <f t="shared" si="18"/>
        <v>-0.26202855741797748</v>
      </c>
      <c r="R38" s="8">
        <f t="shared" si="4"/>
        <v>3.8637473024566451</v>
      </c>
      <c r="S38" s="22">
        <f t="shared" si="19"/>
        <v>0.16007638866838525</v>
      </c>
      <c r="T38" s="22">
        <f t="shared" si="5"/>
        <v>7.3703049951139725</v>
      </c>
      <c r="U38" s="8">
        <f t="shared" si="20"/>
        <v>-4.2630728523837647E-2</v>
      </c>
      <c r="V38" s="22">
        <f t="shared" si="21"/>
        <v>0.2027071171922229</v>
      </c>
      <c r="W38" s="22">
        <f t="shared" si="22"/>
        <v>5.1773639405614684</v>
      </c>
      <c r="X38" s="8">
        <f t="shared" si="23"/>
        <v>17.783261079869717</v>
      </c>
      <c r="Y38" s="8">
        <f t="shared" si="24"/>
        <v>-4.4169620420206002E-2</v>
      </c>
      <c r="Z38" s="8">
        <f t="shared" si="25"/>
        <v>5.2215335609816744</v>
      </c>
      <c r="AA38" s="9">
        <f t="shared" si="26"/>
        <v>18.9515441350995</v>
      </c>
      <c r="AB38" s="9">
        <f t="shared" si="27"/>
        <v>25.72739796039744</v>
      </c>
      <c r="AC38" s="229">
        <f>'3.10 Forest data Gustav 2017'!AE24</f>
        <v>3047.3255569720895</v>
      </c>
      <c r="AD38" s="236">
        <f t="shared" si="28"/>
        <v>15.756515898629914</v>
      </c>
      <c r="AE38" s="238">
        <f>'3.10 Forest data Gustav 2017'!AF24*10^-6</f>
        <v>26.38480373866777</v>
      </c>
      <c r="AF38" s="237">
        <f t="shared" si="29"/>
        <v>13.192401869333885</v>
      </c>
      <c r="AG38" s="237">
        <f>'3.10 Forest data Gustav 2017'!R24*10^-6/2</f>
        <v>6.0541938861971811</v>
      </c>
      <c r="AH38" s="237">
        <f>'3.10 Forest data Gustav 2017'!S24*10^-6/2</f>
        <v>6.32188145252446</v>
      </c>
      <c r="AI38" s="237">
        <f>'3.10 Forest data Gustav 2017'!W24*10^-6/2</f>
        <v>0.81632653061224492</v>
      </c>
      <c r="AJ38" s="238">
        <f t="shared" si="6"/>
        <v>2.7788749937645063</v>
      </c>
      <c r="AK38" s="238">
        <f t="shared" si="7"/>
        <v>3.0380053100099991</v>
      </c>
      <c r="AL38" s="238">
        <f t="shared" si="8"/>
        <v>0.84758714406760549</v>
      </c>
      <c r="AM38" s="238">
        <f t="shared" si="9"/>
        <v>1.5428297969559066</v>
      </c>
      <c r="AN38" s="303">
        <f t="shared" si="10"/>
        <v>0.12350555527842251</v>
      </c>
      <c r="AO38" s="237">
        <f t="shared" si="30"/>
        <v>2.7788749937645063</v>
      </c>
      <c r="AP38" s="127">
        <f t="shared" si="31"/>
        <v>187.8438996346203</v>
      </c>
      <c r="AQ38" s="127">
        <f t="shared" si="32"/>
        <v>-0.92272334662649769</v>
      </c>
      <c r="AR38" s="127">
        <f t="shared" si="33"/>
        <v>3.701598340391004</v>
      </c>
      <c r="AS38" s="237">
        <f t="shared" si="34"/>
        <v>0.12350555527842251</v>
      </c>
      <c r="AT38" s="237">
        <f t="shared" si="11"/>
        <v>6.9901557007593134</v>
      </c>
      <c r="AU38" s="127">
        <f t="shared" si="35"/>
        <v>-6.9542256619481435E-2</v>
      </c>
      <c r="AV38" s="237">
        <f t="shared" si="36"/>
        <v>0.19304781189790393</v>
      </c>
      <c r="AW38" s="237">
        <f t="shared" si="37"/>
        <v>3.8855924540776048</v>
      </c>
      <c r="AX38" s="127">
        <f t="shared" si="38"/>
        <v>13.39060203861581</v>
      </c>
      <c r="AY38" s="127">
        <f t="shared" si="39"/>
        <v>-5.151142632437633E-2</v>
      </c>
      <c r="AZ38" s="127">
        <f t="shared" si="40"/>
        <v>3.9371038804019811</v>
      </c>
      <c r="BA38" s="234">
        <f t="shared" si="41"/>
        <v>14.511642056267275</v>
      </c>
      <c r="BB38" s="234">
        <f t="shared" si="42"/>
        <v>29.224380925326834</v>
      </c>
      <c r="BC38" s="11">
        <f t="shared" si="12"/>
        <v>94.419550514658596</v>
      </c>
      <c r="BD38" s="11">
        <f t="shared" si="43"/>
        <v>107.25347799594948</v>
      </c>
      <c r="BE38" s="11">
        <f t="shared" si="44"/>
        <v>-12.833927481290885</v>
      </c>
      <c r="BF38" s="11">
        <f>SUM(BE$26:BE38)</f>
        <v>-10.841763243939496</v>
      </c>
      <c r="BH38" s="77">
        <v>2023</v>
      </c>
      <c r="BI38" s="77">
        <v>-44.979525871576016</v>
      </c>
      <c r="BJ38" s="77">
        <v>-95.859261082144656</v>
      </c>
    </row>
    <row r="39" spans="1:62" x14ac:dyDescent="0.25">
      <c r="A39" s="4">
        <v>14</v>
      </c>
      <c r="B39">
        <v>2023</v>
      </c>
      <c r="C39" s="228">
        <f>'3.10 Forest data Gustav 2017'!O25</f>
        <v>2973.8547399743893</v>
      </c>
      <c r="D39" s="9">
        <f t="shared" si="13"/>
        <v>10.135682731659472</v>
      </c>
      <c r="E39" s="72">
        <f>'3.10 Forest data Gustav 2017'!P25*10^-6</f>
        <v>34.354675973370341</v>
      </c>
      <c r="F39" s="22">
        <f t="shared" si="14"/>
        <v>17.177337986685171</v>
      </c>
      <c r="G39" s="228">
        <f>'3.10 Forest data Gustav 2017'!B25*10^-6/2</f>
        <v>7.8668085369122487</v>
      </c>
      <c r="H39" s="228">
        <f>'3.10 Forest data Gustav 2017'!C25*10^-6/2</f>
        <v>8.4942029191606778</v>
      </c>
      <c r="I39" s="228">
        <f>'3.10 Forest data Gustav 2017'!G25*10^-6/2</f>
        <v>0.81632653061224492</v>
      </c>
      <c r="J39" s="228">
        <f t="shared" si="0"/>
        <v>3.6108651184427223</v>
      </c>
      <c r="K39" s="228">
        <f t="shared" si="1"/>
        <v>4.0538120056568436</v>
      </c>
      <c r="L39" s="228">
        <f t="shared" si="2"/>
        <v>1.1013531951677149</v>
      </c>
      <c r="M39" s="228">
        <f t="shared" si="3"/>
        <v>1.7603435550417146</v>
      </c>
      <c r="N39" s="64">
        <f t="shared" si="15"/>
        <v>0.1604828941530099</v>
      </c>
      <c r="O39" s="22">
        <f t="shared" si="16"/>
        <v>3.6108651184427223</v>
      </c>
      <c r="P39" s="8">
        <f t="shared" si="17"/>
        <v>196.52579516290635</v>
      </c>
      <c r="Q39" s="8">
        <f t="shared" si="18"/>
        <v>-0.24774396382460395</v>
      </c>
      <c r="R39" s="8">
        <f t="shared" si="4"/>
        <v>3.8586090822673262</v>
      </c>
      <c r="S39" s="22">
        <f t="shared" si="19"/>
        <v>0.1604828941530099</v>
      </c>
      <c r="T39" s="22">
        <f t="shared" si="5"/>
        <v>7.3292465115880967</v>
      </c>
      <c r="U39" s="8">
        <f t="shared" si="20"/>
        <v>-4.1058483525875822E-2</v>
      </c>
      <c r="V39" s="22">
        <f t="shared" si="21"/>
        <v>0.20154137767888572</v>
      </c>
      <c r="W39" s="22">
        <f t="shared" si="22"/>
        <v>5.155165200824559</v>
      </c>
      <c r="X39" s="8">
        <f t="shared" si="23"/>
        <v>17.729829702011244</v>
      </c>
      <c r="Y39" s="8">
        <f t="shared" si="24"/>
        <v>-5.3431377858473184E-2</v>
      </c>
      <c r="Z39" s="8">
        <f t="shared" si="25"/>
        <v>5.2085965786830322</v>
      </c>
      <c r="AA39" s="9">
        <f t="shared" si="26"/>
        <v>18.895071785353689</v>
      </c>
      <c r="AB39" s="9">
        <f t="shared" si="27"/>
        <v>28.688520691804207</v>
      </c>
      <c r="AC39" s="229">
        <f>'3.10 Forest data Gustav 2017'!AE25</f>
        <v>3066.0920728707197</v>
      </c>
      <c r="AD39" s="236">
        <f t="shared" si="28"/>
        <v>18.766515898630132</v>
      </c>
      <c r="AE39" s="238">
        <f>'3.10 Forest data Gustav 2017'!AF25*10^-6</f>
        <v>26.392042583786733</v>
      </c>
      <c r="AF39" s="237">
        <f t="shared" si="29"/>
        <v>13.196021291893366</v>
      </c>
      <c r="AG39" s="237">
        <f>'3.10 Forest data Gustav 2017'!R25*10^-6/2</f>
        <v>6.068308634017896</v>
      </c>
      <c r="AH39" s="237">
        <f>'3.10 Forest data Gustav 2017'!S25*10^-6/2</f>
        <v>6.3113861272632246</v>
      </c>
      <c r="AI39" s="237">
        <f>'3.10 Forest data Gustav 2017'!W25*10^-6/2</f>
        <v>0.81632653061224492</v>
      </c>
      <c r="AJ39" s="238">
        <f t="shared" si="6"/>
        <v>2.7853536630142144</v>
      </c>
      <c r="AK39" s="238">
        <f t="shared" si="7"/>
        <v>3.0354991349319045</v>
      </c>
      <c r="AL39" s="238">
        <f t="shared" si="8"/>
        <v>0.84956320876250557</v>
      </c>
      <c r="AM39" s="238">
        <f t="shared" si="9"/>
        <v>1.5445235666943924</v>
      </c>
      <c r="AN39" s="303">
        <f t="shared" si="10"/>
        <v>0.12379349613396509</v>
      </c>
      <c r="AO39" s="237">
        <f t="shared" si="30"/>
        <v>2.7853536630142144</v>
      </c>
      <c r="AP39" s="127">
        <f t="shared" si="31"/>
        <v>186.94574899926519</v>
      </c>
      <c r="AQ39" s="127">
        <f t="shared" si="32"/>
        <v>-0.89815063535510831</v>
      </c>
      <c r="AR39" s="127">
        <f t="shared" si="33"/>
        <v>3.6835042983693227</v>
      </c>
      <c r="AS39" s="237">
        <f t="shared" si="34"/>
        <v>0.12379349613396509</v>
      </c>
      <c r="AT39" s="237">
        <f t="shared" si="11"/>
        <v>6.9228030216597025</v>
      </c>
      <c r="AU39" s="127">
        <f t="shared" si="35"/>
        <v>-6.7352679099610846E-2</v>
      </c>
      <c r="AV39" s="237">
        <f t="shared" si="36"/>
        <v>0.19114617523357594</v>
      </c>
      <c r="AW39" s="237">
        <f t="shared" si="37"/>
        <v>3.8850623436944103</v>
      </c>
      <c r="AX39" s="127">
        <f t="shared" si="38"/>
        <v>13.353647849370059</v>
      </c>
      <c r="AY39" s="127">
        <f t="shared" si="39"/>
        <v>-3.6954189245751223E-2</v>
      </c>
      <c r="AZ39" s="127">
        <f t="shared" si="40"/>
        <v>3.9220165329401615</v>
      </c>
      <c r="BA39" s="234">
        <f t="shared" si="41"/>
        <v>14.515623421082704</v>
      </c>
      <c r="BB39" s="234">
        <f t="shared" si="42"/>
        <v>32.279681816012371</v>
      </c>
      <c r="BC39" s="11">
        <f t="shared" si="12"/>
        <v>105.28687093892144</v>
      </c>
      <c r="BD39" s="11">
        <f t="shared" si="43"/>
        <v>118.4664322647654</v>
      </c>
      <c r="BE39" s="11">
        <f t="shared" si="44"/>
        <v>-13.179561325843963</v>
      </c>
      <c r="BF39" s="11">
        <f>SUM(BE$26:BE39)</f>
        <v>-24.021324569783459</v>
      </c>
      <c r="BH39" s="77">
        <v>2024</v>
      </c>
      <c r="BI39" s="77">
        <v>-59.312799317776729</v>
      </c>
      <c r="BJ39" s="77">
        <v>-99.756794337588602</v>
      </c>
    </row>
    <row r="40" spans="1:62" x14ac:dyDescent="0.25">
      <c r="A40" s="4">
        <v>15</v>
      </c>
      <c r="B40">
        <v>2024</v>
      </c>
      <c r="C40" s="228">
        <f>'3.10 Forest data Gustav 2017'!O26</f>
        <v>2982.6094227060494</v>
      </c>
      <c r="D40" s="9">
        <f t="shared" si="13"/>
        <v>8.7546827316600684</v>
      </c>
      <c r="E40" s="72">
        <f>'3.10 Forest data Gustav 2017'!P26*10^-6</f>
        <v>34.251998973832485</v>
      </c>
      <c r="F40" s="22">
        <f t="shared" si="14"/>
        <v>17.125999486916243</v>
      </c>
      <c r="G40" s="228">
        <f>'3.10 Forest data Gustav 2017'!B26*10^-6/2</f>
        <v>7.8861085928288226</v>
      </c>
      <c r="H40" s="228">
        <f>'3.10 Forest data Gustav 2017'!C26*10^-6/2</f>
        <v>8.4235643634751778</v>
      </c>
      <c r="I40" s="228">
        <f>'3.10 Forest data Gustav 2017'!G26*10^-6/2</f>
        <v>0.81632653061224492</v>
      </c>
      <c r="J40" s="228">
        <f t="shared" si="0"/>
        <v>3.6197238441084298</v>
      </c>
      <c r="K40" s="228">
        <f t="shared" si="1"/>
        <v>4.0289958603675942</v>
      </c>
      <c r="L40" s="228">
        <f t="shared" si="2"/>
        <v>1.1040552029960353</v>
      </c>
      <c r="M40" s="228">
        <f t="shared" si="3"/>
        <v>1.7626595617517036</v>
      </c>
      <c r="N40" s="64">
        <f t="shared" si="15"/>
        <v>0.160876615293708</v>
      </c>
      <c r="O40" s="22">
        <f t="shared" si="16"/>
        <v>3.6197238441084298</v>
      </c>
      <c r="P40" s="8">
        <f t="shared" si="17"/>
        <v>196.29176803276914</v>
      </c>
      <c r="Q40" s="8">
        <f t="shared" si="18"/>
        <v>-0.234027130137207</v>
      </c>
      <c r="R40" s="8">
        <f t="shared" si="4"/>
        <v>3.8537509742456368</v>
      </c>
      <c r="S40" s="22">
        <f t="shared" si="19"/>
        <v>0.160876615293708</v>
      </c>
      <c r="T40" s="22">
        <f t="shared" si="5"/>
        <v>7.2897044955941048</v>
      </c>
      <c r="U40" s="8">
        <f t="shared" si="20"/>
        <v>-3.9542015993991875E-2</v>
      </c>
      <c r="V40" s="22">
        <f t="shared" si="21"/>
        <v>0.20041863128769988</v>
      </c>
      <c r="W40" s="22">
        <f t="shared" si="22"/>
        <v>5.133051063363629</v>
      </c>
      <c r="X40" s="8">
        <f t="shared" si="23"/>
        <v>17.669933874938444</v>
      </c>
      <c r="Y40" s="8">
        <f t="shared" si="24"/>
        <v>-5.98958270728005E-2</v>
      </c>
      <c r="Z40" s="8">
        <f t="shared" si="25"/>
        <v>5.1929468904364295</v>
      </c>
      <c r="AA40" s="9">
        <f t="shared" si="26"/>
        <v>18.838599435607868</v>
      </c>
      <c r="AB40" s="9">
        <f t="shared" si="27"/>
        <v>27.259817194063938</v>
      </c>
      <c r="AC40" s="229">
        <f>'3.10 Forest data Gustav 2017'!AE26</f>
        <v>3083.5755887693495</v>
      </c>
      <c r="AD40" s="236">
        <f t="shared" si="28"/>
        <v>17.483515898629776</v>
      </c>
      <c r="AE40" s="238">
        <f>'3.10 Forest data Gustav 2017'!AF26*10^-6</f>
        <v>26.399281428905695</v>
      </c>
      <c r="AF40" s="237">
        <f t="shared" si="29"/>
        <v>13.199640714452848</v>
      </c>
      <c r="AG40" s="237">
        <f>'3.10 Forest data Gustav 2017'!R26*10^-6/2</f>
        <v>6.08245234045937</v>
      </c>
      <c r="AH40" s="237">
        <f>'3.10 Forest data Gustav 2017'!S26*10^-6/2</f>
        <v>6.3008618433812327</v>
      </c>
      <c r="AI40" s="237">
        <f>'3.10 Forest data Gustav 2017'!W26*10^-6/2</f>
        <v>0.81632653061224492</v>
      </c>
      <c r="AJ40" s="238">
        <f t="shared" si="6"/>
        <v>2.7918456242708509</v>
      </c>
      <c r="AK40" s="238">
        <f t="shared" si="7"/>
        <v>3.0329849962331021</v>
      </c>
      <c r="AL40" s="238">
        <f t="shared" si="8"/>
        <v>0.85154332766431184</v>
      </c>
      <c r="AM40" s="238">
        <f t="shared" si="9"/>
        <v>1.5462208114673692</v>
      </c>
      <c r="AN40" s="303">
        <f t="shared" si="10"/>
        <v>0.12408202774537115</v>
      </c>
      <c r="AO40" s="237">
        <f t="shared" si="30"/>
        <v>2.7918456242708509</v>
      </c>
      <c r="AP40" s="127">
        <f t="shared" si="31"/>
        <v>186.07170251130825</v>
      </c>
      <c r="AQ40" s="127">
        <f t="shared" si="32"/>
        <v>-0.87404648795694584</v>
      </c>
      <c r="AR40" s="127">
        <f t="shared" si="33"/>
        <v>3.6658921122277968</v>
      </c>
      <c r="AS40" s="237">
        <f t="shared" si="34"/>
        <v>0.12408202774537115</v>
      </c>
      <c r="AT40" s="237">
        <f t="shared" si="11"/>
        <v>6.8575806367234007</v>
      </c>
      <c r="AU40" s="127">
        <f t="shared" si="35"/>
        <v>-6.5222384936301836E-2</v>
      </c>
      <c r="AV40" s="237">
        <f t="shared" si="36"/>
        <v>0.18930441268167297</v>
      </c>
      <c r="AW40" s="237">
        <f t="shared" si="37"/>
        <v>3.8845283238974142</v>
      </c>
      <c r="AX40" s="127">
        <f t="shared" si="38"/>
        <v>13.326983271764139</v>
      </c>
      <c r="AY40" s="127">
        <f t="shared" si="39"/>
        <v>-2.666457760592067E-2</v>
      </c>
      <c r="AZ40" s="127">
        <f t="shared" si="40"/>
        <v>3.9111929015033349</v>
      </c>
      <c r="BA40" s="234">
        <f t="shared" si="41"/>
        <v>14.519604785898133</v>
      </c>
      <c r="BB40" s="234">
        <f t="shared" si="42"/>
        <v>31.037187234028742</v>
      </c>
      <c r="BC40" s="11">
        <f t="shared" si="12"/>
        <v>100.04352910221465</v>
      </c>
      <c r="BD40" s="11">
        <f t="shared" si="43"/>
        <v>113.90647714888549</v>
      </c>
      <c r="BE40" s="11">
        <f t="shared" si="44"/>
        <v>-13.862948046670837</v>
      </c>
      <c r="BF40" s="11">
        <f>SUM(BE$26:BE40)</f>
        <v>-37.884272616454297</v>
      </c>
      <c r="BH40" s="77">
        <v>2025</v>
      </c>
      <c r="BI40" s="77">
        <v>-74.178385210379204</v>
      </c>
      <c r="BJ40" s="77">
        <v>-102.38470361537024</v>
      </c>
    </row>
    <row r="41" spans="1:62" x14ac:dyDescent="0.25">
      <c r="A41" s="4">
        <v>16</v>
      </c>
      <c r="B41">
        <v>2025</v>
      </c>
      <c r="C41" s="228">
        <f>'3.10 Forest data Gustav 2017'!O27</f>
        <v>2993.0991433651898</v>
      </c>
      <c r="D41" s="9">
        <f t="shared" si="13"/>
        <v>10.489720659140403</v>
      </c>
      <c r="E41" s="72">
        <f>'3.10 Forest data Gustav 2017'!P27*10^-6</f>
        <v>34.657686008137766</v>
      </c>
      <c r="F41" s="22">
        <f t="shared" si="14"/>
        <v>17.328843004068883</v>
      </c>
      <c r="G41" s="228">
        <f>'3.10 Forest data Gustav 2017'!B27*10^-6/2</f>
        <v>7.9964620576861716</v>
      </c>
      <c r="H41" s="228">
        <f>'3.10 Forest data Gustav 2017'!C27*10^-6/2</f>
        <v>8.5160544157704674</v>
      </c>
      <c r="I41" s="228">
        <f>'3.10 Forest data Gustav 2017'!G27*10^-6/2</f>
        <v>0.81632653061224492</v>
      </c>
      <c r="J41" s="228">
        <f t="shared" si="0"/>
        <v>3.6703760844779527</v>
      </c>
      <c r="K41" s="228">
        <f t="shared" si="1"/>
        <v>4.0757291940498259</v>
      </c>
      <c r="L41" s="228">
        <f t="shared" si="2"/>
        <v>1.1195046880760642</v>
      </c>
      <c r="M41" s="228">
        <f t="shared" si="3"/>
        <v>1.7759019775345855</v>
      </c>
      <c r="N41" s="64">
        <f t="shared" si="15"/>
        <v>0.16312782597679792</v>
      </c>
      <c r="O41" s="22">
        <f t="shared" si="16"/>
        <v>3.6703760844779527</v>
      </c>
      <c r="P41" s="8">
        <f t="shared" si="17"/>
        <v>196.11298227228102</v>
      </c>
      <c r="Q41" s="8">
        <f t="shared" si="18"/>
        <v>-0.17878576048812533</v>
      </c>
      <c r="R41" s="8">
        <f t="shared" si="4"/>
        <v>3.849161844966078</v>
      </c>
      <c r="S41" s="22">
        <f t="shared" si="19"/>
        <v>0.16312782597679792</v>
      </c>
      <c r="T41" s="22">
        <f t="shared" si="5"/>
        <v>7.2534949687899841</v>
      </c>
      <c r="U41" s="8">
        <f t="shared" si="20"/>
        <v>-3.6209526804120706E-2</v>
      </c>
      <c r="V41" s="22">
        <f t="shared" si="21"/>
        <v>0.19933735278091863</v>
      </c>
      <c r="W41" s="22">
        <f t="shared" si="22"/>
        <v>5.1952338821258905</v>
      </c>
      <c r="X41" s="8">
        <f t="shared" si="23"/>
        <v>17.689763948212754</v>
      </c>
      <c r="Y41" s="8">
        <f t="shared" si="24"/>
        <v>1.9830073274309967E-2</v>
      </c>
      <c r="Z41" s="8">
        <f t="shared" si="25"/>
        <v>5.1754038088515806</v>
      </c>
      <c r="AA41" s="9">
        <f t="shared" si="26"/>
        <v>19.061727304475774</v>
      </c>
      <c r="AB41" s="9">
        <f t="shared" si="27"/>
        <v>29.35628274959824</v>
      </c>
      <c r="AC41" s="229">
        <f>'3.10 Forest data Gustav 2017'!AE27</f>
        <v>3103.7343131829293</v>
      </c>
      <c r="AD41" s="236">
        <f t="shared" si="28"/>
        <v>20.158724413579876</v>
      </c>
      <c r="AE41" s="238">
        <f>'3.10 Forest data Gustav 2017'!AF27*10^-6</f>
        <v>26.927003969749371</v>
      </c>
      <c r="AF41" s="237">
        <f t="shared" si="29"/>
        <v>13.463501984874686</v>
      </c>
      <c r="AG41" s="237">
        <f>'3.10 Forest data Gustav 2017'!R27*10^-6/2</f>
        <v>6.1972027597222281</v>
      </c>
      <c r="AH41" s="237">
        <f>'3.10 Forest data Gustav 2017'!S27*10^-6/2</f>
        <v>6.4499726945402127</v>
      </c>
      <c r="AI41" s="237">
        <f>'3.10 Forest data Gustav 2017'!W27*10^-6/2</f>
        <v>0.81632653061224492</v>
      </c>
      <c r="AJ41" s="238">
        <f t="shared" si="6"/>
        <v>2.8445160667125027</v>
      </c>
      <c r="AK41" s="238">
        <f t="shared" si="7"/>
        <v>3.1016959136961151</v>
      </c>
      <c r="AL41" s="238">
        <f t="shared" si="8"/>
        <v>0.86760838636111204</v>
      </c>
      <c r="AM41" s="238">
        <f t="shared" si="9"/>
        <v>1.5599908617789122</v>
      </c>
      <c r="AN41" s="303">
        <f t="shared" si="10"/>
        <v>0.12642293629833345</v>
      </c>
      <c r="AO41" s="237">
        <f t="shared" si="30"/>
        <v>2.8445160667125027</v>
      </c>
      <c r="AP41" s="127">
        <f t="shared" si="31"/>
        <v>185.26746598430609</v>
      </c>
      <c r="AQ41" s="127">
        <f t="shared" si="32"/>
        <v>-0.80423652700216053</v>
      </c>
      <c r="AR41" s="127">
        <f t="shared" si="33"/>
        <v>3.6487525937146632</v>
      </c>
      <c r="AS41" s="237">
        <f t="shared" si="34"/>
        <v>0.12642293629833345</v>
      </c>
      <c r="AT41" s="237">
        <f t="shared" si="11"/>
        <v>6.796482669886041</v>
      </c>
      <c r="AU41" s="127">
        <f t="shared" si="35"/>
        <v>-6.1097966837359685E-2</v>
      </c>
      <c r="AV41" s="237">
        <f t="shared" si="36"/>
        <v>0.18752090313569314</v>
      </c>
      <c r="AW41" s="237">
        <f t="shared" si="37"/>
        <v>3.9693043000572272</v>
      </c>
      <c r="AX41" s="127">
        <f t="shared" si="38"/>
        <v>13.392904544281333</v>
      </c>
      <c r="AY41" s="127">
        <f t="shared" si="39"/>
        <v>6.5921272517194041E-2</v>
      </c>
      <c r="AZ41" s="127">
        <f t="shared" si="40"/>
        <v>3.9033830275400332</v>
      </c>
      <c r="BA41" s="234">
        <f t="shared" si="41"/>
        <v>14.809852183362155</v>
      </c>
      <c r="BB41" s="234">
        <f t="shared" si="42"/>
        <v>34.169163375619704</v>
      </c>
      <c r="BC41" s="11">
        <f t="shared" si="12"/>
        <v>107.73755769102554</v>
      </c>
      <c r="BD41" s="11">
        <f t="shared" si="43"/>
        <v>125.4008295885243</v>
      </c>
      <c r="BE41" s="11">
        <f t="shared" si="44"/>
        <v>-17.66327189749876</v>
      </c>
      <c r="BF41" s="11">
        <f>SUM(BE$26:BE41)</f>
        <v>-55.547544513953056</v>
      </c>
      <c r="BH41" s="77">
        <v>2026</v>
      </c>
      <c r="BI41" s="77">
        <v>-92.708645252656567</v>
      </c>
      <c r="BJ41" s="77">
        <v>-119.39196575734906</v>
      </c>
    </row>
    <row r="42" spans="1:62" x14ac:dyDescent="0.25">
      <c r="A42" s="4">
        <v>17</v>
      </c>
      <c r="B42">
        <v>2026</v>
      </c>
      <c r="C42" s="228">
        <f>'3.10 Forest data Gustav 2017'!O28</f>
        <v>3004.4848640243299</v>
      </c>
      <c r="D42" s="9">
        <f t="shared" si="13"/>
        <v>11.385720659140134</v>
      </c>
      <c r="E42" s="72">
        <f>'3.10 Forest data Gustav 2017'!P28*10^-6</f>
        <v>35.06337304244304</v>
      </c>
      <c r="F42" s="22">
        <f t="shared" si="14"/>
        <v>17.53168652122152</v>
      </c>
      <c r="G42" s="228">
        <f>'3.10 Forest data Gustav 2017'!B28*10^-6/2</f>
        <v>8.1068210237075142</v>
      </c>
      <c r="H42" s="228">
        <f>'3.10 Forest data Gustav 2017'!C28*10^-6/2</f>
        <v>8.6085389669017633</v>
      </c>
      <c r="I42" s="228">
        <f>'3.10 Forest data Gustav 2017'!G28*10^-6/2</f>
        <v>0.81632653061224492</v>
      </c>
      <c r="J42" s="228">
        <f t="shared" si="0"/>
        <v>3.7210308498817493</v>
      </c>
      <c r="K42" s="228">
        <f t="shared" si="1"/>
        <v>4.1224610149119592</v>
      </c>
      <c r="L42" s="228">
        <f t="shared" si="2"/>
        <v>1.134954943319052</v>
      </c>
      <c r="M42" s="228">
        <f t="shared" si="3"/>
        <v>1.7891450534571467</v>
      </c>
      <c r="N42" s="64">
        <f t="shared" si="15"/>
        <v>0.16537914888363331</v>
      </c>
      <c r="O42" s="22">
        <f t="shared" si="16"/>
        <v>3.7210308498817493</v>
      </c>
      <c r="P42" s="8">
        <f t="shared" si="17"/>
        <v>195.98835715691129</v>
      </c>
      <c r="Q42" s="8">
        <f t="shared" si="18"/>
        <v>-0.12462511536972443</v>
      </c>
      <c r="R42" s="8">
        <f t="shared" si="4"/>
        <v>3.8456559652514737</v>
      </c>
      <c r="S42" s="22">
        <f t="shared" si="19"/>
        <v>0.16537914888363331</v>
      </c>
      <c r="T42" s="22">
        <f t="shared" si="5"/>
        <v>7.2205269163073327</v>
      </c>
      <c r="U42" s="8">
        <f t="shared" si="20"/>
        <v>-3.2968052482651444E-2</v>
      </c>
      <c r="V42" s="22">
        <f t="shared" si="21"/>
        <v>0.19834720136628475</v>
      </c>
      <c r="W42" s="22">
        <f t="shared" si="22"/>
        <v>5.2574159582310109</v>
      </c>
      <c r="X42" s="8">
        <f t="shared" si="23"/>
        <v>17.765968003601564</v>
      </c>
      <c r="Y42" s="8">
        <f t="shared" si="24"/>
        <v>7.6204055388810588E-2</v>
      </c>
      <c r="Z42" s="8">
        <f t="shared" si="25"/>
        <v>5.1812119028422003</v>
      </c>
      <c r="AA42" s="9">
        <f t="shared" si="26"/>
        <v>19.284855173343672</v>
      </c>
      <c r="AB42" s="9">
        <f t="shared" si="27"/>
        <v>30.589186720020241</v>
      </c>
      <c r="AC42" s="229">
        <f>'3.10 Forest data Gustav 2017'!AE28</f>
        <v>3124.2760375965095</v>
      </c>
      <c r="AD42" s="236">
        <f t="shared" si="28"/>
        <v>20.541724413580141</v>
      </c>
      <c r="AE42" s="238">
        <f>'3.10 Forest data Gustav 2017'!AF28*10^-6</f>
        <v>27.454726510593055</v>
      </c>
      <c r="AF42" s="237">
        <f t="shared" si="29"/>
        <v>13.727363255296527</v>
      </c>
      <c r="AG42" s="237">
        <f>'3.10 Forest data Gustav 2017'!R28*10^-6/2</f>
        <v>6.3122271511995089</v>
      </c>
      <c r="AH42" s="237">
        <f>'3.10 Forest data Gustav 2017'!S28*10^-6/2</f>
        <v>6.5988095734847727</v>
      </c>
      <c r="AI42" s="237">
        <f>'3.10 Forest data Gustav 2017'!W28*10^-6/2</f>
        <v>0.81632653061224492</v>
      </c>
      <c r="AJ42" s="238">
        <f t="shared" si="6"/>
        <v>2.8973122624005749</v>
      </c>
      <c r="AK42" s="238">
        <f t="shared" si="7"/>
        <v>3.1703314888001621</v>
      </c>
      <c r="AL42" s="238">
        <f t="shared" si="8"/>
        <v>0.88371180116793135</v>
      </c>
      <c r="AM42" s="238">
        <f t="shared" si="9"/>
        <v>1.5737937887561859</v>
      </c>
      <c r="AN42" s="303">
        <f t="shared" si="10"/>
        <v>0.12876943388446999</v>
      </c>
      <c r="AO42" s="237">
        <f t="shared" si="30"/>
        <v>2.8973122624005749</v>
      </c>
      <c r="AP42" s="127">
        <f t="shared" si="31"/>
        <v>184.53179624075062</v>
      </c>
      <c r="AQ42" s="127">
        <f t="shared" si="32"/>
        <v>-0.73566974355546222</v>
      </c>
      <c r="AR42" s="127">
        <f t="shared" si="33"/>
        <v>3.6329820059560372</v>
      </c>
      <c r="AS42" s="237">
        <f t="shared" si="34"/>
        <v>0.12876943388446999</v>
      </c>
      <c r="AT42" s="237">
        <f t="shared" si="11"/>
        <v>6.7394019277509871</v>
      </c>
      <c r="AU42" s="127">
        <f t="shared" si="35"/>
        <v>-5.7080742135053875E-2</v>
      </c>
      <c r="AV42" s="237">
        <f t="shared" si="36"/>
        <v>0.18585017601952386</v>
      </c>
      <c r="AW42" s="237">
        <f t="shared" si="37"/>
        <v>4.0540432899680932</v>
      </c>
      <c r="AX42" s="127">
        <f t="shared" si="38"/>
        <v>13.524256913013552</v>
      </c>
      <c r="AY42" s="127">
        <f t="shared" si="39"/>
        <v>0.13135236873221956</v>
      </c>
      <c r="AZ42" s="127">
        <f t="shared" si="40"/>
        <v>3.9226909212358736</v>
      </c>
      <c r="BA42" s="234">
        <f t="shared" si="41"/>
        <v>15.100099580826182</v>
      </c>
      <c r="BB42" s="234">
        <f t="shared" si="42"/>
        <v>34.980425877448027</v>
      </c>
      <c r="BC42" s="11">
        <f t="shared" si="12"/>
        <v>112.26231526247427</v>
      </c>
      <c r="BD42" s="11">
        <f t="shared" si="43"/>
        <v>128.37816297023426</v>
      </c>
      <c r="BE42" s="11">
        <f t="shared" si="44"/>
        <v>-16.115847707759983</v>
      </c>
      <c r="BF42" s="11">
        <f>SUM(BE$26:BE42)</f>
        <v>-71.663392221713039</v>
      </c>
      <c r="BH42" s="77">
        <v>2027</v>
      </c>
      <c r="BI42" s="77">
        <v>-109.38846645616071</v>
      </c>
      <c r="BJ42" s="77">
        <v>-136.88222920597804</v>
      </c>
    </row>
    <row r="43" spans="1:62" x14ac:dyDescent="0.25">
      <c r="A43" s="4">
        <v>18</v>
      </c>
      <c r="B43">
        <v>2027</v>
      </c>
      <c r="C43" s="228">
        <f>'3.10 Forest data Gustav 2017'!O29</f>
        <v>3015.9725846834699</v>
      </c>
      <c r="D43" s="9">
        <f t="shared" si="13"/>
        <v>11.487720659139995</v>
      </c>
      <c r="E43" s="72">
        <f>'3.10 Forest data Gustav 2017'!P29*10^-6</f>
        <v>35.469060076748328</v>
      </c>
      <c r="F43" s="22">
        <f t="shared" si="14"/>
        <v>17.734530038374164</v>
      </c>
      <c r="G43" s="228">
        <f>'3.10 Forest data Gustav 2017'!B29*10^-6/2</f>
        <v>8.2171852965888412</v>
      </c>
      <c r="H43" s="228">
        <f>'3.10 Forest data Gustav 2017'!C29*10^-6/2</f>
        <v>8.7010182111730785</v>
      </c>
      <c r="I43" s="228">
        <f>'3.10 Forest data Gustav 2017'!G29*10^-6/2</f>
        <v>0.81632653061224492</v>
      </c>
      <c r="J43" s="228">
        <f t="shared" si="0"/>
        <v>3.7716880511342783</v>
      </c>
      <c r="K43" s="228">
        <f t="shared" si="1"/>
        <v>4.1691913763875981</v>
      </c>
      <c r="L43" s="228">
        <f t="shared" si="2"/>
        <v>1.1504059415224379</v>
      </c>
      <c r="M43" s="228">
        <f t="shared" si="3"/>
        <v>1.8023887662029057</v>
      </c>
      <c r="N43" s="64">
        <f t="shared" si="15"/>
        <v>0.16763058005041237</v>
      </c>
      <c r="O43" s="22">
        <f t="shared" si="16"/>
        <v>3.7716880511342783</v>
      </c>
      <c r="P43" s="8">
        <f t="shared" si="17"/>
        <v>195.91683306529271</v>
      </c>
      <c r="Q43" s="8">
        <f t="shared" si="18"/>
        <v>-7.1524091618584862E-2</v>
      </c>
      <c r="R43" s="8">
        <f t="shared" si="4"/>
        <v>3.8432121427528632</v>
      </c>
      <c r="S43" s="22">
        <f t="shared" si="19"/>
        <v>0.16763058005041237</v>
      </c>
      <c r="T43" s="22">
        <f t="shared" si="5"/>
        <v>7.1907118081203132</v>
      </c>
      <c r="U43" s="8">
        <f t="shared" si="20"/>
        <v>-2.981510818701949E-2</v>
      </c>
      <c r="V43" s="22">
        <f t="shared" si="21"/>
        <v>0.19744568823743186</v>
      </c>
      <c r="W43" s="22">
        <f t="shared" si="22"/>
        <v>5.319597317910036</v>
      </c>
      <c r="X43" s="8">
        <f t="shared" si="23"/>
        <v>17.882033767599932</v>
      </c>
      <c r="Y43" s="8">
        <f t="shared" si="24"/>
        <v>0.11606576399836754</v>
      </c>
      <c r="Z43" s="8">
        <f t="shared" si="25"/>
        <v>5.2035315539116684</v>
      </c>
      <c r="AA43" s="9">
        <f t="shared" si="26"/>
        <v>19.507983042211581</v>
      </c>
      <c r="AB43" s="9">
        <f t="shared" si="27"/>
        <v>31.01043026554434</v>
      </c>
      <c r="AC43" s="229">
        <f>'3.10 Forest data Gustav 2017'!AE29</f>
        <v>3144.5547620100892</v>
      </c>
      <c r="AD43" s="236">
        <f t="shared" si="28"/>
        <v>20.278724413579766</v>
      </c>
      <c r="AE43" s="238">
        <f>'3.10 Forest data Gustav 2017'!AF29*10^-6</f>
        <v>27.982449051436731</v>
      </c>
      <c r="AF43" s="237">
        <f t="shared" si="29"/>
        <v>13.991224525718366</v>
      </c>
      <c r="AG43" s="237">
        <f>'3.10 Forest data Gustav 2017'!R29*10^-6/2</f>
        <v>6.4275019856180302</v>
      </c>
      <c r="AH43" s="237">
        <f>'3.10 Forest data Gustav 2017'!S29*10^-6/2</f>
        <v>6.7473960094880905</v>
      </c>
      <c r="AI43" s="237">
        <f>'3.10 Forest data Gustav 2017'!W29*10^-6/2</f>
        <v>0.81632653061224492</v>
      </c>
      <c r="AJ43" s="238">
        <f t="shared" si="6"/>
        <v>2.9502234113986758</v>
      </c>
      <c r="AK43" s="238">
        <f t="shared" si="7"/>
        <v>3.2388981920953674</v>
      </c>
      <c r="AL43" s="238">
        <f t="shared" si="8"/>
        <v>0.89985027798652428</v>
      </c>
      <c r="AM43" s="238">
        <f t="shared" si="9"/>
        <v>1.5876267688864085</v>
      </c>
      <c r="AN43" s="303">
        <f t="shared" si="10"/>
        <v>0.13112104050660783</v>
      </c>
      <c r="AO43" s="237">
        <f t="shared" si="30"/>
        <v>2.9502234113986758</v>
      </c>
      <c r="AP43" s="127">
        <f t="shared" si="31"/>
        <v>183.86346368115017</v>
      </c>
      <c r="AQ43" s="127">
        <f t="shared" si="32"/>
        <v>-0.6683325596004579</v>
      </c>
      <c r="AR43" s="127">
        <f t="shared" si="33"/>
        <v>3.6185559709991337</v>
      </c>
      <c r="AS43" s="237">
        <f t="shared" si="34"/>
        <v>0.13112104050660783</v>
      </c>
      <c r="AT43" s="237">
        <f t="shared" si="11"/>
        <v>6.6862336681335002</v>
      </c>
      <c r="AU43" s="127">
        <f t="shared" si="35"/>
        <v>-5.3168259617486946E-2</v>
      </c>
      <c r="AV43" s="237">
        <f t="shared" si="36"/>
        <v>0.18428930012409478</v>
      </c>
      <c r="AW43" s="237">
        <f t="shared" si="37"/>
        <v>4.1387484700818913</v>
      </c>
      <c r="AX43" s="127">
        <f t="shared" si="38"/>
        <v>13.701842243782819</v>
      </c>
      <c r="AY43" s="127">
        <f t="shared" si="39"/>
        <v>0.17758533076926675</v>
      </c>
      <c r="AZ43" s="127">
        <f t="shared" si="40"/>
        <v>3.9611631393126245</v>
      </c>
      <c r="BA43" s="234">
        <f t="shared" si="41"/>
        <v>15.390346978290204</v>
      </c>
      <c r="BB43" s="234">
        <f t="shared" si="42"/>
        <v>35.125155903421295</v>
      </c>
      <c r="BC43" s="11">
        <f t="shared" si="12"/>
        <v>113.80827907454773</v>
      </c>
      <c r="BD43" s="11">
        <f t="shared" si="43"/>
        <v>128.90932216555615</v>
      </c>
      <c r="BE43" s="11">
        <f t="shared" si="44"/>
        <v>-15.101043091008421</v>
      </c>
      <c r="BF43" s="11">
        <f>SUM(BE$26:BE43)</f>
        <v>-86.76443531272146</v>
      </c>
      <c r="BH43" s="77">
        <v>2028</v>
      </c>
      <c r="BI43" s="77">
        <v>-124.96283698886323</v>
      </c>
      <c r="BJ43" s="77">
        <v>-155.53536189075547</v>
      </c>
    </row>
    <row r="44" spans="1:62" x14ac:dyDescent="0.25">
      <c r="A44" s="4">
        <v>19</v>
      </c>
      <c r="B44">
        <v>2028</v>
      </c>
      <c r="C44" s="228">
        <f>'3.10 Forest data Gustav 2017'!O30</f>
        <v>3018.02330534261</v>
      </c>
      <c r="D44" s="9">
        <f t="shared" si="13"/>
        <v>2.0507206591400973</v>
      </c>
      <c r="E44" s="72">
        <f>'3.10 Forest data Gustav 2017'!P30*10^-6</f>
        <v>35.874747111053601</v>
      </c>
      <c r="F44" s="22">
        <f t="shared" si="14"/>
        <v>17.937373555526801</v>
      </c>
      <c r="G44" s="228">
        <f>'3.10 Forest data Gustav 2017'!B30*10^-6/2</f>
        <v>8.3275546910702154</v>
      </c>
      <c r="H44" s="228">
        <f>'3.10 Forest data Gustav 2017'!C30*10^-6/2</f>
        <v>8.7934923338443394</v>
      </c>
      <c r="I44" s="228">
        <f>'3.10 Forest data Gustav 2017'!G30*10^-6/2</f>
        <v>0.81632653061224492</v>
      </c>
      <c r="J44" s="228">
        <f t="shared" si="0"/>
        <v>3.8223476032012291</v>
      </c>
      <c r="K44" s="228">
        <f t="shared" si="1"/>
        <v>4.2159203294232217</v>
      </c>
      <c r="L44" s="228">
        <f t="shared" si="2"/>
        <v>1.1658576567498302</v>
      </c>
      <c r="M44" s="228">
        <f t="shared" si="3"/>
        <v>1.8156330935406708</v>
      </c>
      <c r="N44" s="64">
        <f t="shared" si="15"/>
        <v>0.1698821156978324</v>
      </c>
      <c r="O44" s="22">
        <f t="shared" si="16"/>
        <v>3.8223476032012291</v>
      </c>
      <c r="P44" s="8">
        <f t="shared" si="17"/>
        <v>195.89737106955232</v>
      </c>
      <c r="Q44" s="8">
        <f t="shared" si="18"/>
        <v>-1.9461995740385873E-2</v>
      </c>
      <c r="R44" s="8">
        <f t="shared" si="4"/>
        <v>3.841809598941615</v>
      </c>
      <c r="S44" s="22">
        <f t="shared" si="19"/>
        <v>0.1698821156978324</v>
      </c>
      <c r="T44" s="22">
        <f t="shared" si="5"/>
        <v>7.163963531281996</v>
      </c>
      <c r="U44" s="8">
        <f t="shared" si="20"/>
        <v>-2.6748276838317153E-2</v>
      </c>
      <c r="V44" s="22">
        <f t="shared" si="21"/>
        <v>0.19663039253614956</v>
      </c>
      <c r="W44" s="22">
        <f t="shared" si="22"/>
        <v>5.3817779861730521</v>
      </c>
      <c r="X44" s="8">
        <f t="shared" si="23"/>
        <v>18.026285324649791</v>
      </c>
      <c r="Y44" s="8">
        <f t="shared" si="24"/>
        <v>0.14425155704985926</v>
      </c>
      <c r="Z44" s="8">
        <f t="shared" si="25"/>
        <v>5.2375264291231929</v>
      </c>
      <c r="AA44" s="9">
        <f t="shared" si="26"/>
        <v>19.731110911079483</v>
      </c>
      <c r="AB44" s="9">
        <f t="shared" si="27"/>
        <v>21.879872854690738</v>
      </c>
      <c r="AC44" s="229">
        <f>'3.10 Forest data Gustav 2017'!AE30</f>
        <v>3156.2564864236692</v>
      </c>
      <c r="AD44" s="236">
        <f t="shared" si="28"/>
        <v>11.701724413579996</v>
      </c>
      <c r="AE44" s="238">
        <f>'3.10 Forest data Gustav 2017'!AF30*10^-6</f>
        <v>28.510171592280408</v>
      </c>
      <c r="AF44" s="237">
        <f t="shared" si="29"/>
        <v>14.255085796140204</v>
      </c>
      <c r="AG44" s="237">
        <f>'3.10 Forest data Gustav 2017'!R30*10^-6/2</f>
        <v>6.5430063530404485</v>
      </c>
      <c r="AH44" s="237">
        <f>'3.10 Forest data Gustav 2017'!S30*10^-6/2</f>
        <v>6.8957529124875121</v>
      </c>
      <c r="AI44" s="237">
        <f>'3.10 Forest data Gustav 2017'!W30*10^-6/2</f>
        <v>0.81632653061224492</v>
      </c>
      <c r="AJ44" s="238">
        <f t="shared" si="6"/>
        <v>3.0032399160455658</v>
      </c>
      <c r="AK44" s="238">
        <f t="shared" si="7"/>
        <v>3.3074017738145018</v>
      </c>
      <c r="AL44" s="238">
        <f t="shared" si="8"/>
        <v>0.91602088942566284</v>
      </c>
      <c r="AM44" s="238">
        <f t="shared" si="9"/>
        <v>1.6014872929770987</v>
      </c>
      <c r="AN44" s="303">
        <f t="shared" si="10"/>
        <v>0.13347732960202516</v>
      </c>
      <c r="AO44" s="237">
        <f t="shared" si="30"/>
        <v>3.0032399160455658</v>
      </c>
      <c r="AP44" s="127">
        <f t="shared" si="31"/>
        <v>183.26125322004776</v>
      </c>
      <c r="AQ44" s="127">
        <f t="shared" si="32"/>
        <v>-0.60221046110240195</v>
      </c>
      <c r="AR44" s="127">
        <f t="shared" si="33"/>
        <v>3.6054503771479678</v>
      </c>
      <c r="AS44" s="237">
        <f t="shared" si="34"/>
        <v>0.13347732960202516</v>
      </c>
      <c r="AT44" s="237">
        <f t="shared" si="11"/>
        <v>6.6368755864666671</v>
      </c>
      <c r="AU44" s="127">
        <f t="shared" si="35"/>
        <v>-4.9358081666833087E-2</v>
      </c>
      <c r="AV44" s="237">
        <f t="shared" si="36"/>
        <v>0.18283541126885824</v>
      </c>
      <c r="AW44" s="237">
        <f t="shared" si="37"/>
        <v>4.2234226632401644</v>
      </c>
      <c r="AX44" s="127">
        <f t="shared" si="38"/>
        <v>13.912088228567296</v>
      </c>
      <c r="AY44" s="127">
        <f t="shared" si="39"/>
        <v>0.21024598478447665</v>
      </c>
      <c r="AZ44" s="127">
        <f t="shared" si="40"/>
        <v>4.0131766784556877</v>
      </c>
      <c r="BA44" s="234">
        <f t="shared" si="41"/>
        <v>15.680594375754225</v>
      </c>
      <c r="BB44" s="234">
        <f t="shared" si="42"/>
        <v>26.940996231349462</v>
      </c>
      <c r="BC44" s="11">
        <f t="shared" si="12"/>
        <v>80.299133376715005</v>
      </c>
      <c r="BD44" s="11">
        <f t="shared" si="43"/>
        <v>98.873456169052531</v>
      </c>
      <c r="BE44" s="11">
        <f t="shared" si="44"/>
        <v>-18.574322792337526</v>
      </c>
      <c r="BF44" s="11">
        <f>SUM(BE$26:BE44)</f>
        <v>-105.33875810505899</v>
      </c>
      <c r="BH44" s="77">
        <v>2029</v>
      </c>
      <c r="BI44" s="77">
        <v>-143.92234888401143</v>
      </c>
      <c r="BJ44" s="77">
        <v>-179.16270285271264</v>
      </c>
    </row>
    <row r="45" spans="1:62" x14ac:dyDescent="0.25">
      <c r="A45" s="4">
        <v>20</v>
      </c>
      <c r="B45">
        <v>2029</v>
      </c>
      <c r="C45" s="228">
        <f>'3.10 Forest data Gustav 2017'!O31</f>
        <v>3028.6750260017498</v>
      </c>
      <c r="D45" s="9">
        <f t="shared" si="13"/>
        <v>10.651720659139755</v>
      </c>
      <c r="E45" s="72">
        <f>'3.10 Forest data Gustav 2017'!P31*10^-6</f>
        <v>36.280434145358889</v>
      </c>
      <c r="F45" s="22">
        <f t="shared" si="14"/>
        <v>18.140217072679444</v>
      </c>
      <c r="G45" s="228">
        <f>'3.10 Forest data Gustav 2017'!B31*10^-6/2</f>
        <v>8.4379290304156385</v>
      </c>
      <c r="H45" s="228">
        <f>'3.10 Forest data Gustav 2017'!C31*10^-6/2</f>
        <v>8.885961511651562</v>
      </c>
      <c r="I45" s="228">
        <f>'3.10 Forest data Gustav 2017'!G31*10^-6/2</f>
        <v>0.81632653061224492</v>
      </c>
      <c r="J45" s="228">
        <f t="shared" si="0"/>
        <v>3.8730094249607783</v>
      </c>
      <c r="K45" s="228">
        <f t="shared" si="1"/>
        <v>4.2626479226212357</v>
      </c>
      <c r="L45" s="228">
        <f t="shared" si="2"/>
        <v>1.1813100642581895</v>
      </c>
      <c r="M45" s="228">
        <f t="shared" si="3"/>
        <v>1.8288780142621215</v>
      </c>
      <c r="N45" s="64">
        <f t="shared" si="15"/>
        <v>0.17213375222047902</v>
      </c>
      <c r="O45" s="22">
        <f t="shared" si="16"/>
        <v>3.8730094249607783</v>
      </c>
      <c r="P45" s="8">
        <f t="shared" si="17"/>
        <v>195.9289525334373</v>
      </c>
      <c r="Q45" s="8">
        <f t="shared" si="18"/>
        <v>3.1581463884975847E-2</v>
      </c>
      <c r="R45" s="8">
        <f t="shared" si="4"/>
        <v>3.8414279610758024</v>
      </c>
      <c r="S45" s="22">
        <f t="shared" si="19"/>
        <v>0.17213375222047902</v>
      </c>
      <c r="T45" s="22">
        <f t="shared" si="5"/>
        <v>7.1401983240031006</v>
      </c>
      <c r="U45" s="8">
        <f t="shared" si="20"/>
        <v>-2.3765207278895417E-2</v>
      </c>
      <c r="V45" s="22">
        <f t="shared" si="21"/>
        <v>0.19589895949937444</v>
      </c>
      <c r="W45" s="22">
        <f t="shared" si="22"/>
        <v>5.4439579868794254</v>
      </c>
      <c r="X45" s="8">
        <f t="shared" si="23"/>
        <v>18.190466579542839</v>
      </c>
      <c r="Y45" s="8">
        <f t="shared" si="24"/>
        <v>0.16418125489304813</v>
      </c>
      <c r="Z45" s="8">
        <f t="shared" si="25"/>
        <v>5.2797767319863773</v>
      </c>
      <c r="AA45" s="9">
        <f t="shared" si="26"/>
        <v>19.954238779947392</v>
      </c>
      <c r="AB45" s="9">
        <f t="shared" si="27"/>
        <v>30.777956950586276</v>
      </c>
      <c r="AC45" s="229">
        <f>'3.10 Forest data Gustav 2017'!AE31</f>
        <v>3176.5842108372499</v>
      </c>
      <c r="AD45" s="236">
        <f t="shared" si="28"/>
        <v>20.327724413580654</v>
      </c>
      <c r="AE45" s="238">
        <f>'3.10 Forest data Gustav 2017'!AF31*10^-6</f>
        <v>29.037894133124087</v>
      </c>
      <c r="AF45" s="237">
        <f t="shared" si="29"/>
        <v>14.518947066562044</v>
      </c>
      <c r="AG45" s="237">
        <f>'3.10 Forest data Gustav 2017'!R31*10^-6/2</f>
        <v>6.658721608245985</v>
      </c>
      <c r="AH45" s="237">
        <f>'3.10 Forest data Gustav 2017'!S31*10^-6/2</f>
        <v>7.043898927703812</v>
      </c>
      <c r="AI45" s="237">
        <f>'3.10 Forest data Gustav 2017'!W31*10^-6/2</f>
        <v>0.81632653061224492</v>
      </c>
      <c r="AJ45" s="238">
        <f t="shared" si="6"/>
        <v>3.0563532181849071</v>
      </c>
      <c r="AK45" s="238">
        <f t="shared" si="7"/>
        <v>3.3758473613932773</v>
      </c>
      <c r="AL45" s="238">
        <f t="shared" si="8"/>
        <v>0.93222102515443794</v>
      </c>
      <c r="AM45" s="238">
        <f t="shared" si="9"/>
        <v>1.615373123601763</v>
      </c>
      <c r="AN45" s="303">
        <f t="shared" si="10"/>
        <v>0.1358379208082181</v>
      </c>
      <c r="AO45" s="237">
        <f t="shared" si="30"/>
        <v>3.0563532181849071</v>
      </c>
      <c r="AP45" s="127">
        <f t="shared" si="31"/>
        <v>182.72396504091481</v>
      </c>
      <c r="AQ45" s="127">
        <f t="shared" si="32"/>
        <v>-0.53728817913295757</v>
      </c>
      <c r="AR45" s="127">
        <f t="shared" si="33"/>
        <v>3.5936413973178647</v>
      </c>
      <c r="AS45" s="237">
        <f t="shared" si="34"/>
        <v>0.1358379208082181</v>
      </c>
      <c r="AT45" s="237">
        <f t="shared" si="11"/>
        <v>6.5912277953448353</v>
      </c>
      <c r="AU45" s="127">
        <f t="shared" si="35"/>
        <v>-4.5647791121831816E-2</v>
      </c>
      <c r="AV45" s="237">
        <f t="shared" si="36"/>
        <v>0.18148571193004992</v>
      </c>
      <c r="AW45" s="237">
        <f t="shared" si="37"/>
        <v>4.3080683865477152</v>
      </c>
      <c r="AX45" s="127">
        <f t="shared" si="38"/>
        <v>14.145400313433194</v>
      </c>
      <c r="AY45" s="127">
        <f t="shared" si="39"/>
        <v>0.23331208486589894</v>
      </c>
      <c r="AZ45" s="127">
        <f t="shared" si="40"/>
        <v>4.0747563016818162</v>
      </c>
      <c r="BA45" s="234">
        <f t="shared" si="41"/>
        <v>15.970841773218249</v>
      </c>
      <c r="BB45" s="234">
        <f t="shared" si="42"/>
        <v>35.948942301410014</v>
      </c>
      <c r="BC45" s="11">
        <f t="shared" si="12"/>
        <v>112.95510200865164</v>
      </c>
      <c r="BD45" s="11">
        <f t="shared" si="43"/>
        <v>131.93261824617474</v>
      </c>
      <c r="BE45" s="11">
        <f t="shared" si="44"/>
        <v>-18.977516237523105</v>
      </c>
      <c r="BF45" s="11">
        <f>SUM(BE$26:BE45)</f>
        <v>-124.31627434258209</v>
      </c>
      <c r="BH45" s="77">
        <v>2030</v>
      </c>
      <c r="BI45" s="77">
        <v>-163.20443193484337</v>
      </c>
      <c r="BJ45" s="77">
        <v>-203.24045132889677</v>
      </c>
    </row>
    <row r="46" spans="1:62" x14ac:dyDescent="0.25">
      <c r="A46" s="4">
        <v>21</v>
      </c>
      <c r="B46">
        <v>2030</v>
      </c>
      <c r="C46" s="228">
        <f>'3.10 Forest data Gustav 2017'!O32</f>
        <v>3036.0000621965</v>
      </c>
      <c r="D46" s="9">
        <f t="shared" si="13"/>
        <v>7.3250361947502824</v>
      </c>
      <c r="E46" s="72">
        <f>'3.10 Forest data Gustav 2017'!P32*10^-6</f>
        <v>36.102238010398409</v>
      </c>
      <c r="F46" s="22">
        <f t="shared" si="14"/>
        <v>18.051119005199205</v>
      </c>
      <c r="G46" s="228">
        <f>'3.10 Forest data Gustav 2017'!B32*10^-6/2</f>
        <v>8.3429275024862175</v>
      </c>
      <c r="H46" s="228">
        <f>'3.10 Forest data Gustav 2017'!C32*10^-6/2</f>
        <v>8.8918649721007412</v>
      </c>
      <c r="I46" s="228">
        <f>'3.10 Forest data Gustav 2017'!G32*10^-6/2</f>
        <v>0.81632653061224492</v>
      </c>
      <c r="J46" s="228">
        <f t="shared" si="0"/>
        <v>3.8294037236411742</v>
      </c>
      <c r="K46" s="228">
        <f t="shared" si="1"/>
        <v>4.2549160771593346</v>
      </c>
      <c r="L46" s="228">
        <f t="shared" si="2"/>
        <v>1.1680098503480705</v>
      </c>
      <c r="M46" s="228">
        <f t="shared" si="3"/>
        <v>1.817477830910591</v>
      </c>
      <c r="N46" s="64">
        <f t="shared" si="15"/>
        <v>0.17019572105071884</v>
      </c>
      <c r="O46" s="22">
        <f t="shared" si="16"/>
        <v>3.8294037236411742</v>
      </c>
      <c r="P46" s="8">
        <f t="shared" si="17"/>
        <v>195.91630900275868</v>
      </c>
      <c r="Q46" s="8">
        <f t="shared" si="18"/>
        <v>-1.2643530678616344E-2</v>
      </c>
      <c r="R46" s="8">
        <f t="shared" si="4"/>
        <v>3.8420472543197906</v>
      </c>
      <c r="S46" s="22">
        <f t="shared" si="19"/>
        <v>0.17019572105071884</v>
      </c>
      <c r="T46" s="22">
        <f t="shared" si="5"/>
        <v>7.115144946397244</v>
      </c>
      <c r="U46" s="8">
        <f t="shared" si="20"/>
        <v>-2.5053377605856575E-2</v>
      </c>
      <c r="V46" s="22">
        <f t="shared" si="21"/>
        <v>0.19524909865657541</v>
      </c>
      <c r="W46" s="22">
        <f t="shared" si="22"/>
        <v>5.4229259275074053</v>
      </c>
      <c r="X46" s="8">
        <f t="shared" si="23"/>
        <v>18.285528198849413</v>
      </c>
      <c r="Y46" s="8">
        <f t="shared" si="24"/>
        <v>9.5061619306573419E-2</v>
      </c>
      <c r="Z46" s="8">
        <f t="shared" si="25"/>
        <v>5.3278643082008319</v>
      </c>
      <c r="AA46" s="9">
        <f t="shared" si="26"/>
        <v>19.856230905719126</v>
      </c>
      <c r="AB46" s="9">
        <f t="shared" si="27"/>
        <v>27.238631811491508</v>
      </c>
      <c r="AC46" s="229">
        <f>'3.10 Forest data Gustav 2017'!AE32</f>
        <v>3191.6230511769395</v>
      </c>
      <c r="AD46" s="236">
        <f t="shared" si="28"/>
        <v>15.038840339689614</v>
      </c>
      <c r="AE46" s="238">
        <f>'3.10 Forest data Gustav 2017'!AF32*10^-6</f>
        <v>29.132688959432087</v>
      </c>
      <c r="AF46" s="237">
        <f t="shared" si="29"/>
        <v>14.566344479716044</v>
      </c>
      <c r="AG46" s="237">
        <f>'3.10 Forest data Gustav 2017'!R32*10^-6/2</f>
        <v>6.6249517575867758</v>
      </c>
      <c r="AH46" s="237">
        <f>'3.10 Forest data Gustav 2017'!S32*10^-6/2</f>
        <v>7.1250661915170213</v>
      </c>
      <c r="AI46" s="237">
        <f>'3.10 Forest data Gustav 2017'!W32*10^-6/2</f>
        <v>0.81632653061224492</v>
      </c>
      <c r="AJ46" s="238">
        <f t="shared" si="6"/>
        <v>3.0408528567323301</v>
      </c>
      <c r="AK46" s="238">
        <f t="shared" si="7"/>
        <v>3.4031450873230797</v>
      </c>
      <c r="AL46" s="238">
        <f t="shared" si="8"/>
        <v>0.92749324606214867</v>
      </c>
      <c r="AM46" s="238">
        <f t="shared" si="9"/>
        <v>1.611320741522658</v>
      </c>
      <c r="AN46" s="303">
        <f t="shared" si="10"/>
        <v>0.13514901585477024</v>
      </c>
      <c r="AO46" s="237">
        <f t="shared" si="30"/>
        <v>3.0408528567323301</v>
      </c>
      <c r="AP46" s="127">
        <f t="shared" si="31"/>
        <v>182.18171239380862</v>
      </c>
      <c r="AQ46" s="127">
        <f t="shared" si="32"/>
        <v>-0.54225264710618148</v>
      </c>
      <c r="AR46" s="127">
        <f t="shared" si="33"/>
        <v>3.5831055038385116</v>
      </c>
      <c r="AS46" s="237">
        <f t="shared" si="34"/>
        <v>0.13514901585477024</v>
      </c>
      <c r="AT46" s="237">
        <f t="shared" si="11"/>
        <v>6.5461393405182955</v>
      </c>
      <c r="AU46" s="127">
        <f t="shared" si="35"/>
        <v>-4.5088454826539781E-2</v>
      </c>
      <c r="AV46" s="237">
        <f t="shared" si="36"/>
        <v>0.18023747068131002</v>
      </c>
      <c r="AW46" s="237">
        <f t="shared" si="37"/>
        <v>4.3306383333852283</v>
      </c>
      <c r="AX46" s="127">
        <f t="shared" si="38"/>
        <v>14.332946817612157</v>
      </c>
      <c r="AY46" s="127">
        <f t="shared" si="39"/>
        <v>0.18754650417896279</v>
      </c>
      <c r="AZ46" s="127">
        <f t="shared" si="40"/>
        <v>4.1430918292062655</v>
      </c>
      <c r="BA46" s="234">
        <f t="shared" si="41"/>
        <v>16.02297892768765</v>
      </c>
      <c r="BB46" s="234">
        <f t="shared" si="42"/>
        <v>30.662024669623506</v>
      </c>
      <c r="BC46" s="11">
        <f t="shared" si="12"/>
        <v>99.965778748173832</v>
      </c>
      <c r="BD46" s="11">
        <f t="shared" si="43"/>
        <v>112.52963053751826</v>
      </c>
      <c r="BE46" s="11">
        <f t="shared" si="44"/>
        <v>-12.563851789344426</v>
      </c>
      <c r="BF46" s="11">
        <f>SUM(BE$26:BE46)</f>
        <v>-136.88012613192652</v>
      </c>
      <c r="BH46" s="77">
        <v>2031</v>
      </c>
      <c r="BI46" s="77">
        <v>-175.83500464569778</v>
      </c>
      <c r="BJ46" s="77">
        <v>-225.83962440607391</v>
      </c>
    </row>
    <row r="47" spans="1:62" x14ac:dyDescent="0.25">
      <c r="A47" s="4">
        <v>22</v>
      </c>
      <c r="B47">
        <v>2031</v>
      </c>
      <c r="C47" s="228">
        <f>'3.10 Forest data Gustav 2017'!O33</f>
        <v>3048.5340983912502</v>
      </c>
      <c r="D47" s="9">
        <f t="shared" si="13"/>
        <v>12.534036194750115</v>
      </c>
      <c r="E47" s="72">
        <f>'3.10 Forest data Gustav 2017'!P33*10^-6</f>
        <v>35.924041875437929</v>
      </c>
      <c r="F47" s="22">
        <f t="shared" si="14"/>
        <v>17.962020937718965</v>
      </c>
      <c r="G47" s="228">
        <f>'3.10 Forest data Gustav 2017'!B33*10^-6/2</f>
        <v>8.2485899699906007</v>
      </c>
      <c r="H47" s="228">
        <f>'3.10 Forest data Gustav 2017'!C33*10^-6/2</f>
        <v>8.8971044371161163</v>
      </c>
      <c r="I47" s="228">
        <f>'3.10 Forest data Gustav 2017'!G33*10^-6/2</f>
        <v>0.81632653061224492</v>
      </c>
      <c r="J47" s="228">
        <f t="shared" si="0"/>
        <v>3.7861027962256859</v>
      </c>
      <c r="K47" s="228">
        <f t="shared" si="1"/>
        <v>4.247001632953137</v>
      </c>
      <c r="L47" s="228">
        <f t="shared" si="2"/>
        <v>1.1548025957986843</v>
      </c>
      <c r="M47" s="228">
        <f t="shared" si="3"/>
        <v>1.8061573270111171</v>
      </c>
      <c r="N47" s="64">
        <f t="shared" si="15"/>
        <v>0.16827123538780828</v>
      </c>
      <c r="O47" s="22">
        <f t="shared" si="16"/>
        <v>3.7861027962256859</v>
      </c>
      <c r="P47" s="8">
        <f t="shared" si="17"/>
        <v>195.86061247658941</v>
      </c>
      <c r="Q47" s="8">
        <f t="shared" si="18"/>
        <v>-5.569652616927101E-2</v>
      </c>
      <c r="R47" s="8">
        <f t="shared" si="4"/>
        <v>3.8417993223949569</v>
      </c>
      <c r="S47" s="22">
        <f t="shared" si="19"/>
        <v>0.16827123538780828</v>
      </c>
      <c r="T47" s="22">
        <f t="shared" si="5"/>
        <v>7.0888521690566089</v>
      </c>
      <c r="U47" s="8">
        <f t="shared" si="20"/>
        <v>-2.6292777340635176E-2</v>
      </c>
      <c r="V47" s="22">
        <f t="shared" si="21"/>
        <v>0.19456401272844345</v>
      </c>
      <c r="W47" s="22">
        <f t="shared" si="22"/>
        <v>5.4018042287518213</v>
      </c>
      <c r="X47" s="8">
        <f t="shared" si="23"/>
        <v>18.331625215736079</v>
      </c>
      <c r="Y47" s="8">
        <f t="shared" si="24"/>
        <v>4.6097016886665898E-2</v>
      </c>
      <c r="Z47" s="8">
        <f t="shared" si="25"/>
        <v>5.3557072118651554</v>
      </c>
      <c r="AA47" s="9">
        <f t="shared" si="26"/>
        <v>19.758223031490864</v>
      </c>
      <c r="AB47" s="9">
        <f t="shared" si="27"/>
        <v>32.256366939617735</v>
      </c>
      <c r="AC47" s="229">
        <f>'3.10 Forest data Gustav 2017'!AE33</f>
        <v>3211.7858915166298</v>
      </c>
      <c r="AD47" s="236">
        <f t="shared" si="28"/>
        <v>20.16284033969032</v>
      </c>
      <c r="AE47" s="238">
        <f>'3.10 Forest data Gustav 2017'!AF33*10^-6</f>
        <v>29.227483785740084</v>
      </c>
      <c r="AF47" s="237">
        <f t="shared" si="29"/>
        <v>14.613741892870042</v>
      </c>
      <c r="AG47" s="237">
        <f>'3.10 Forest data Gustav 2017'!R33*10^-6/2</f>
        <v>6.5913062645778444</v>
      </c>
      <c r="AH47" s="237">
        <f>'3.10 Forest data Gustav 2017'!S33*10^-6/2</f>
        <v>7.2061090976799509</v>
      </c>
      <c r="AI47" s="237">
        <f>'3.10 Forest data Gustav 2017'!W33*10^-6/2</f>
        <v>0.81632653061224492</v>
      </c>
      <c r="AJ47" s="238">
        <f t="shared" si="6"/>
        <v>3.0254095754412309</v>
      </c>
      <c r="AK47" s="238">
        <f t="shared" si="7"/>
        <v>3.4304086148990551</v>
      </c>
      <c r="AL47" s="238">
        <f t="shared" si="8"/>
        <v>0.92278287704089834</v>
      </c>
      <c r="AM47" s="238">
        <f t="shared" si="9"/>
        <v>1.6072832823615864</v>
      </c>
      <c r="AN47" s="303">
        <f t="shared" si="10"/>
        <v>0.13446264779738804</v>
      </c>
      <c r="AO47" s="237">
        <f t="shared" si="30"/>
        <v>3.0254095754412309</v>
      </c>
      <c r="AP47" s="127">
        <f t="shared" si="31"/>
        <v>181.63464970907967</v>
      </c>
      <c r="AQ47" s="127">
        <f t="shared" si="32"/>
        <v>-0.54706268472895658</v>
      </c>
      <c r="AR47" s="127">
        <f t="shared" si="33"/>
        <v>3.5724722601701875</v>
      </c>
      <c r="AS47" s="237">
        <f t="shared" si="34"/>
        <v>0.13446264779738804</v>
      </c>
      <c r="AT47" s="237">
        <f t="shared" si="11"/>
        <v>6.5015974638027041</v>
      </c>
      <c r="AU47" s="127">
        <f t="shared" si="35"/>
        <v>-4.45418767155914E-2</v>
      </c>
      <c r="AV47" s="237">
        <f t="shared" si="36"/>
        <v>0.17900452451297943</v>
      </c>
      <c r="AW47" s="237">
        <f t="shared" si="37"/>
        <v>4.3531914919399535</v>
      </c>
      <c r="AX47" s="127">
        <f t="shared" si="38"/>
        <v>14.488115381059657</v>
      </c>
      <c r="AY47" s="127">
        <f t="shared" si="39"/>
        <v>0.15516856344749996</v>
      </c>
      <c r="AZ47" s="127">
        <f t="shared" si="40"/>
        <v>4.1980229284924535</v>
      </c>
      <c r="BA47" s="234">
        <f t="shared" si="41"/>
        <v>16.075116082157049</v>
      </c>
      <c r="BB47" s="234">
        <f t="shared" si="42"/>
        <v>35.80152042385032</v>
      </c>
      <c r="BC47" s="11">
        <f t="shared" si="12"/>
        <v>118.38086666839709</v>
      </c>
      <c r="BD47" s="11">
        <f t="shared" si="43"/>
        <v>131.39157995553066</v>
      </c>
      <c r="BE47" s="11">
        <f t="shared" si="44"/>
        <v>-13.010713287133569</v>
      </c>
      <c r="BF47" s="11">
        <f>SUM(BE$26:BE47)</f>
        <v>-149.89083941906009</v>
      </c>
      <c r="BH47" s="77">
        <v>2032</v>
      </c>
      <c r="BI47" s="77">
        <v>-188.7502151103408</v>
      </c>
      <c r="BJ47" s="77">
        <v>-244.93824802825534</v>
      </c>
    </row>
    <row r="48" spans="1:62" x14ac:dyDescent="0.25">
      <c r="A48" s="4">
        <v>23</v>
      </c>
      <c r="B48">
        <v>2032</v>
      </c>
      <c r="C48" s="228">
        <f>'3.10 Forest data Gustav 2017'!O34</f>
        <v>3057.9511345859996</v>
      </c>
      <c r="D48" s="9">
        <f t="shared" si="13"/>
        <v>9.4170361947494712</v>
      </c>
      <c r="E48" s="72">
        <f>'3.10 Forest data Gustav 2017'!P34*10^-6</f>
        <v>35.745845740477449</v>
      </c>
      <c r="F48" s="22">
        <f t="shared" si="14"/>
        <v>17.872922870238725</v>
      </c>
      <c r="G48" s="228">
        <f>'3.10 Forest data Gustav 2017'!B34*10^-6/2</f>
        <v>8.1549139055360538</v>
      </c>
      <c r="H48" s="228">
        <f>'3.10 Forest data Gustav 2017'!C34*10^-6/2</f>
        <v>8.901682434090425</v>
      </c>
      <c r="I48" s="228">
        <f>'3.10 Forest data Gustav 2017'!G34*10^-6/2</f>
        <v>0.81632653061224492</v>
      </c>
      <c r="J48" s="228">
        <f t="shared" si="0"/>
        <v>3.7431054826410488</v>
      </c>
      <c r="K48" s="228">
        <f t="shared" si="1"/>
        <v>4.2389052850356475</v>
      </c>
      <c r="L48" s="228">
        <f t="shared" si="2"/>
        <v>1.1416879467750476</v>
      </c>
      <c r="M48" s="228">
        <f t="shared" si="3"/>
        <v>1.7949161992765714</v>
      </c>
      <c r="N48" s="64">
        <f t="shared" si="15"/>
        <v>0.1663602436729355</v>
      </c>
      <c r="O48" s="22">
        <f t="shared" si="16"/>
        <v>3.7431054826410488</v>
      </c>
      <c r="P48" s="8">
        <f t="shared" si="17"/>
        <v>195.76301081174216</v>
      </c>
      <c r="Q48" s="8">
        <f t="shared" si="18"/>
        <v>-9.7601664847246639E-2</v>
      </c>
      <c r="R48" s="8">
        <f t="shared" si="4"/>
        <v>3.8407071474882954</v>
      </c>
      <c r="S48" s="22">
        <f t="shared" si="19"/>
        <v>0.1663602436729355</v>
      </c>
      <c r="T48" s="22">
        <f t="shared" si="5"/>
        <v>7.0613673773801571</v>
      </c>
      <c r="U48" s="8">
        <f t="shared" si="20"/>
        <v>-2.7484791676451792E-2</v>
      </c>
      <c r="V48" s="22">
        <f t="shared" si="21"/>
        <v>0.1938450353493873</v>
      </c>
      <c r="W48" s="22">
        <f t="shared" si="22"/>
        <v>5.3805932318106953</v>
      </c>
      <c r="X48" s="8">
        <f t="shared" si="23"/>
        <v>18.343009732027983</v>
      </c>
      <c r="Y48" s="8">
        <f t="shared" si="24"/>
        <v>1.1384516291904845E-2</v>
      </c>
      <c r="Z48" s="8">
        <f t="shared" si="25"/>
        <v>5.3692087155187904</v>
      </c>
      <c r="AA48" s="9">
        <f t="shared" si="26"/>
        <v>19.660215157262598</v>
      </c>
      <c r="AB48" s="9">
        <f t="shared" si="27"/>
        <v>28.963549411780278</v>
      </c>
      <c r="AC48" s="229">
        <f>'3.10 Forest data Gustav 2017'!AE34</f>
        <v>3228.7047318563195</v>
      </c>
      <c r="AD48" s="236">
        <f t="shared" si="28"/>
        <v>16.918840339689723</v>
      </c>
      <c r="AE48" s="238">
        <f>'3.10 Forest data Gustav 2017'!AF34*10^-6</f>
        <v>29.322278612048084</v>
      </c>
      <c r="AF48" s="237">
        <f t="shared" si="29"/>
        <v>14.661139306024042</v>
      </c>
      <c r="AG48" s="237">
        <f>'3.10 Forest data Gustav 2017'!R34*10^-6/2</f>
        <v>6.5577834482509205</v>
      </c>
      <c r="AH48" s="237">
        <f>'3.10 Forest data Gustav 2017'!S34*10^-6/2</f>
        <v>7.2870293271608766</v>
      </c>
      <c r="AI48" s="237">
        <f>'3.10 Forest data Gustav 2017'!W34*10^-6/2</f>
        <v>0.81632653061224492</v>
      </c>
      <c r="AJ48" s="238">
        <f t="shared" si="6"/>
        <v>3.0100226027471728</v>
      </c>
      <c r="AK48" s="238">
        <f t="shared" si="7"/>
        <v>3.4576384063874799</v>
      </c>
      <c r="AL48" s="238">
        <f t="shared" si="8"/>
        <v>0.91808968275512892</v>
      </c>
      <c r="AM48" s="238">
        <f t="shared" si="9"/>
        <v>1.6032605444023553</v>
      </c>
      <c r="AN48" s="303">
        <f t="shared" si="10"/>
        <v>0.13377878234431878</v>
      </c>
      <c r="AO48" s="237">
        <f t="shared" si="30"/>
        <v>3.0100226027471728</v>
      </c>
      <c r="AP48" s="127">
        <f t="shared" si="31"/>
        <v>181.08292761722888</v>
      </c>
      <c r="AQ48" s="127">
        <f t="shared" si="32"/>
        <v>-0.55172209185079168</v>
      </c>
      <c r="AR48" s="127">
        <f t="shared" si="33"/>
        <v>3.5617446945979645</v>
      </c>
      <c r="AS48" s="237">
        <f t="shared" si="34"/>
        <v>0.13377878234431878</v>
      </c>
      <c r="AT48" s="237">
        <f t="shared" si="11"/>
        <v>6.4575897215951867</v>
      </c>
      <c r="AU48" s="127">
        <f t="shared" si="35"/>
        <v>-4.4007742207517353E-2</v>
      </c>
      <c r="AV48" s="237">
        <f t="shared" si="36"/>
        <v>0.17778652455183613</v>
      </c>
      <c r="AW48" s="237">
        <f t="shared" si="37"/>
        <v>4.3757280891426085</v>
      </c>
      <c r="AX48" s="127">
        <f t="shared" si="38"/>
        <v>14.620372721703013</v>
      </c>
      <c r="AY48" s="127">
        <f t="shared" si="39"/>
        <v>0.13225734064335626</v>
      </c>
      <c r="AZ48" s="127">
        <f t="shared" si="40"/>
        <v>4.2434707484992522</v>
      </c>
      <c r="BA48" s="234">
        <f t="shared" si="41"/>
        <v>16.127253236626448</v>
      </c>
      <c r="BB48" s="234">
        <f t="shared" si="42"/>
        <v>32.582621082901213</v>
      </c>
      <c r="BC48" s="11">
        <f t="shared" si="12"/>
        <v>106.29622634123362</v>
      </c>
      <c r="BD48" s="11">
        <f t="shared" si="43"/>
        <v>119.57821937424745</v>
      </c>
      <c r="BE48" s="11">
        <f t="shared" si="44"/>
        <v>-13.281993033013833</v>
      </c>
      <c r="BF48" s="11">
        <f>SUM(BE$26:BE48)</f>
        <v>-163.17283245207392</v>
      </c>
      <c r="BH48" s="77">
        <v>2033</v>
      </c>
      <c r="BI48" s="77">
        <v>-201.80347897521548</v>
      </c>
      <c r="BJ48" s="77">
        <v>-262.97205581363562</v>
      </c>
    </row>
    <row r="49" spans="1:62" x14ac:dyDescent="0.25">
      <c r="A49" s="4">
        <v>24</v>
      </c>
      <c r="B49">
        <v>2033</v>
      </c>
      <c r="C49" s="228">
        <f>'3.10 Forest data Gustav 2017'!O35</f>
        <v>3067.6211707807497</v>
      </c>
      <c r="D49" s="9">
        <f t="shared" si="13"/>
        <v>9.6700361947500824</v>
      </c>
      <c r="E49" s="72">
        <f>'3.10 Forest data Gustav 2017'!P35*10^-6</f>
        <v>35.567649605516969</v>
      </c>
      <c r="F49" s="22">
        <f t="shared" si="14"/>
        <v>17.783824802758485</v>
      </c>
      <c r="G49" s="228">
        <f>'3.10 Forest data Gustav 2017'!B35*10^-6/2</f>
        <v>8.0618967945403881</v>
      </c>
      <c r="H49" s="228">
        <f>'3.10 Forest data Gustav 2017'!C35*10^-6/2</f>
        <v>8.9056014776058507</v>
      </c>
      <c r="I49" s="228">
        <f>'3.10 Forest data Gustav 2017'!G35*10^-6/2</f>
        <v>0.81632653061224492</v>
      </c>
      <c r="J49" s="228">
        <f t="shared" si="0"/>
        <v>3.7004106286940384</v>
      </c>
      <c r="K49" s="228">
        <f t="shared" si="1"/>
        <v>4.2306277249169639</v>
      </c>
      <c r="L49" s="228">
        <f t="shared" si="2"/>
        <v>1.1286655512356545</v>
      </c>
      <c r="M49" s="228">
        <f t="shared" si="3"/>
        <v>1.7837541459570914</v>
      </c>
      <c r="N49" s="64">
        <f t="shared" si="15"/>
        <v>0.16446269460862392</v>
      </c>
      <c r="O49" s="22">
        <f t="shared" si="16"/>
        <v>3.7004106286940384</v>
      </c>
      <c r="P49" s="8">
        <f t="shared" si="17"/>
        <v>195.6246282020644</v>
      </c>
      <c r="Q49" s="8">
        <f t="shared" si="18"/>
        <v>-0.1383826096777625</v>
      </c>
      <c r="R49" s="8">
        <f t="shared" si="4"/>
        <v>3.8387932383718009</v>
      </c>
      <c r="S49" s="22">
        <f t="shared" si="19"/>
        <v>0.16446269460862392</v>
      </c>
      <c r="T49" s="22">
        <f t="shared" si="5"/>
        <v>7.0327366097131492</v>
      </c>
      <c r="U49" s="8">
        <f t="shared" si="20"/>
        <v>-2.8630767667007895E-2</v>
      </c>
      <c r="V49" s="22">
        <f t="shared" si="21"/>
        <v>0.19309346227563182</v>
      </c>
      <c r="W49" s="22">
        <f t="shared" si="22"/>
        <v>5.3592932761526182</v>
      </c>
      <c r="X49" s="8">
        <f t="shared" si="23"/>
        <v>18.329759845040442</v>
      </c>
      <c r="Y49" s="8">
        <f t="shared" si="24"/>
        <v>-1.3249886987541259E-2</v>
      </c>
      <c r="Z49" s="8">
        <f t="shared" si="25"/>
        <v>5.3725431631401595</v>
      </c>
      <c r="AA49" s="9">
        <f t="shared" si="26"/>
        <v>19.562207283034336</v>
      </c>
      <c r="AB49" s="9">
        <f t="shared" si="27"/>
        <v>29.051980213452108</v>
      </c>
      <c r="AC49" s="229">
        <f>'3.10 Forest data Gustav 2017'!AE35</f>
        <v>3246.93057219601</v>
      </c>
      <c r="AD49" s="236">
        <f t="shared" si="28"/>
        <v>18.225840339690421</v>
      </c>
      <c r="AE49" s="238">
        <f>'3.10 Forest data Gustav 2017'!AF35*10^-6</f>
        <v>29.417073438356081</v>
      </c>
      <c r="AF49" s="237">
        <f t="shared" si="29"/>
        <v>14.70853671917804</v>
      </c>
      <c r="AG49" s="237">
        <f>'3.10 Forest data Gustav 2017'!R35*10^-6/2</f>
        <v>6.5243816577978304</v>
      </c>
      <c r="AH49" s="237">
        <f>'3.10 Forest data Gustav 2017'!S35*10^-6/2</f>
        <v>7.367828530767965</v>
      </c>
      <c r="AI49" s="237">
        <f>'3.10 Forest data Gustav 2017'!W35*10^-6/2</f>
        <v>0.81632653061224492</v>
      </c>
      <c r="AJ49" s="238">
        <f t="shared" si="6"/>
        <v>2.9946911809292045</v>
      </c>
      <c r="AK49" s="238">
        <f t="shared" si="7"/>
        <v>3.4848349157605987</v>
      </c>
      <c r="AL49" s="238">
        <f t="shared" si="8"/>
        <v>0.91341343209169634</v>
      </c>
      <c r="AM49" s="238">
        <f t="shared" si="9"/>
        <v>1.5992523295479846</v>
      </c>
      <c r="AN49" s="303">
        <f t="shared" si="10"/>
        <v>0.13309738581907574</v>
      </c>
      <c r="AO49" s="237">
        <f t="shared" si="30"/>
        <v>2.9946911809292045</v>
      </c>
      <c r="AP49" s="127">
        <f t="shared" si="31"/>
        <v>180.52669303726407</v>
      </c>
      <c r="AQ49" s="127">
        <f t="shared" si="32"/>
        <v>-0.55623457996480852</v>
      </c>
      <c r="AR49" s="127">
        <f t="shared" si="33"/>
        <v>3.550925760894013</v>
      </c>
      <c r="AS49" s="237">
        <f t="shared" si="34"/>
        <v>0.13309738581907574</v>
      </c>
      <c r="AT49" s="237">
        <f t="shared" si="11"/>
        <v>6.4141039768873576</v>
      </c>
      <c r="AU49" s="127">
        <f t="shared" si="35"/>
        <v>-4.3485744707829177E-2</v>
      </c>
      <c r="AV49" s="237">
        <f t="shared" si="36"/>
        <v>0.17658313052690491</v>
      </c>
      <c r="AW49" s="237">
        <f t="shared" si="37"/>
        <v>4.3982483478522951</v>
      </c>
      <c r="AX49" s="127">
        <f t="shared" si="38"/>
        <v>14.736413042843317</v>
      </c>
      <c r="AY49" s="127">
        <f t="shared" si="39"/>
        <v>0.1160403211403036</v>
      </c>
      <c r="AZ49" s="127">
        <f t="shared" si="40"/>
        <v>4.2822080267119915</v>
      </c>
      <c r="BA49" s="234">
        <f t="shared" si="41"/>
        <v>16.179390391095847</v>
      </c>
      <c r="BB49" s="234">
        <f t="shared" si="42"/>
        <v>33.92155072725393</v>
      </c>
      <c r="BC49" s="11">
        <f t="shared" si="12"/>
        <v>106.62076738336923</v>
      </c>
      <c r="BD49" s="11">
        <f t="shared" si="43"/>
        <v>124.49209116902192</v>
      </c>
      <c r="BE49" s="11">
        <f t="shared" si="44"/>
        <v>-17.871323785652692</v>
      </c>
      <c r="BF49" s="11">
        <f>SUM(BE$26:BE49)</f>
        <v>-181.04415623772661</v>
      </c>
      <c r="BH49" s="77">
        <v>2034</v>
      </c>
      <c r="BI49" s="77">
        <v>-219.32300381303216</v>
      </c>
      <c r="BJ49" s="77">
        <v>-283.24078010549584</v>
      </c>
    </row>
    <row r="50" spans="1:62" x14ac:dyDescent="0.25">
      <c r="A50" s="4">
        <v>25</v>
      </c>
      <c r="B50">
        <v>2034</v>
      </c>
      <c r="C50" s="228">
        <f>'3.10 Forest data Gustav 2017'!O36</f>
        <v>3078.9382069754997</v>
      </c>
      <c r="D50" s="9">
        <f t="shared" si="13"/>
        <v>11.317036194750017</v>
      </c>
      <c r="E50" s="72">
        <f>'3.10 Forest data Gustav 2017'!P36*10^-6</f>
        <v>35.389453470556496</v>
      </c>
      <c r="F50" s="22">
        <f t="shared" si="14"/>
        <v>17.694726735278248</v>
      </c>
      <c r="G50" s="228">
        <f>'3.10 Forest data Gustav 2017'!B36*10^-6/2</f>
        <v>7.9695361351509293</v>
      </c>
      <c r="H50" s="228">
        <f>'3.10 Forest data Gustav 2017'!C36*10^-6/2</f>
        <v>8.9088640695150723</v>
      </c>
      <c r="I50" s="228">
        <f>'3.10 Forest data Gustav 2017'!G36*10^-6/2</f>
        <v>0.81632653061224492</v>
      </c>
      <c r="J50" s="228">
        <f t="shared" si="0"/>
        <v>3.6580170860342767</v>
      </c>
      <c r="K50" s="228">
        <f t="shared" si="1"/>
        <v>4.222169640606575</v>
      </c>
      <c r="L50" s="228">
        <f t="shared" si="2"/>
        <v>1.1157350589211301</v>
      </c>
      <c r="M50" s="228">
        <f t="shared" si="3"/>
        <v>1.7726708668303564</v>
      </c>
      <c r="N50" s="64">
        <f t="shared" si="15"/>
        <v>0.16257853715707896</v>
      </c>
      <c r="O50" s="22">
        <f t="shared" si="16"/>
        <v>3.6580170860342767</v>
      </c>
      <c r="P50" s="8">
        <f t="shared" si="17"/>
        <v>195.44656564829759</v>
      </c>
      <c r="Q50" s="8">
        <f t="shared" si="18"/>
        <v>-0.17806255376680724</v>
      </c>
      <c r="R50" s="8">
        <f t="shared" si="4"/>
        <v>3.8360796398010839</v>
      </c>
      <c r="S50" s="22">
        <f t="shared" si="19"/>
        <v>0.16257853715707896</v>
      </c>
      <c r="T50" s="22">
        <f t="shared" si="5"/>
        <v>7.0030045944420767</v>
      </c>
      <c r="U50" s="8">
        <f t="shared" si="20"/>
        <v>-2.9732015271072498E-2</v>
      </c>
      <c r="V50" s="22">
        <f t="shared" si="21"/>
        <v>0.19231055242815145</v>
      </c>
      <c r="W50" s="22">
        <f t="shared" si="22"/>
        <v>5.3379046995277051</v>
      </c>
      <c r="X50" s="8">
        <f t="shared" si="23"/>
        <v>18.299002183476681</v>
      </c>
      <c r="Y50" s="8">
        <f t="shared" si="24"/>
        <v>-3.0757661563761474E-2</v>
      </c>
      <c r="Z50" s="8">
        <f t="shared" si="25"/>
        <v>5.3686623610914666</v>
      </c>
      <c r="AA50" s="9">
        <f t="shared" si="26"/>
        <v>19.464199408806074</v>
      </c>
      <c r="AB50" s="9">
        <f t="shared" si="27"/>
        <v>30.54268337295445</v>
      </c>
      <c r="AC50" s="229">
        <f>'3.10 Forest data Gustav 2017'!AE36</f>
        <v>3266.5064125356994</v>
      </c>
      <c r="AD50" s="236">
        <f t="shared" si="28"/>
        <v>19.575840339689421</v>
      </c>
      <c r="AE50" s="238">
        <f>'3.10 Forest data Gustav 2017'!AF36*10^-6</f>
        <v>29.511868264664091</v>
      </c>
      <c r="AF50" s="237">
        <f t="shared" si="29"/>
        <v>14.755934132332046</v>
      </c>
      <c r="AG50" s="237">
        <f>'3.10 Forest data Gustav 2017'!R36*10^-6/2</f>
        <v>6.4910992718971121</v>
      </c>
      <c r="AH50" s="237">
        <f>'3.10 Forest data Gustav 2017'!S36*10^-6/2</f>
        <v>7.4485083298226868</v>
      </c>
      <c r="AI50" s="237">
        <f>'3.10 Forest data Gustav 2017'!W36*10^-6/2</f>
        <v>0.81632653061224492</v>
      </c>
      <c r="AJ50" s="238">
        <f t="shared" si="6"/>
        <v>2.9794145658007745</v>
      </c>
      <c r="AK50" s="238">
        <f t="shared" si="7"/>
        <v>3.5119985888818177</v>
      </c>
      <c r="AL50" s="238">
        <f t="shared" si="8"/>
        <v>0.90875389806559581</v>
      </c>
      <c r="AM50" s="238">
        <f t="shared" si="9"/>
        <v>1.5952584432398984</v>
      </c>
      <c r="AN50" s="303">
        <f t="shared" si="10"/>
        <v>0.1324184251467011</v>
      </c>
      <c r="AO50" s="237">
        <f t="shared" si="30"/>
        <v>2.9794145658007745</v>
      </c>
      <c r="AP50" s="127">
        <f t="shared" si="31"/>
        <v>179.96608926301434</v>
      </c>
      <c r="AQ50" s="127">
        <f t="shared" si="32"/>
        <v>-0.56060377424972785</v>
      </c>
      <c r="AR50" s="127">
        <f t="shared" si="33"/>
        <v>3.5400183400505023</v>
      </c>
      <c r="AS50" s="237">
        <f t="shared" si="34"/>
        <v>0.1324184251467011</v>
      </c>
      <c r="AT50" s="237">
        <f t="shared" si="11"/>
        <v>6.3711283914830057</v>
      </c>
      <c r="AU50" s="127">
        <f t="shared" si="35"/>
        <v>-4.2975585404351868E-2</v>
      </c>
      <c r="AV50" s="237">
        <f t="shared" si="36"/>
        <v>0.17539401055105297</v>
      </c>
      <c r="AW50" s="237">
        <f t="shared" si="37"/>
        <v>4.4207524869474133</v>
      </c>
      <c r="AX50" s="127">
        <f t="shared" si="38"/>
        <v>14.840970079907809</v>
      </c>
      <c r="AY50" s="127">
        <f t="shared" si="39"/>
        <v>0.10455703706449171</v>
      </c>
      <c r="AZ50" s="127">
        <f t="shared" si="40"/>
        <v>4.3161954498829216</v>
      </c>
      <c r="BA50" s="234">
        <f t="shared" si="41"/>
        <v>16.231527545565253</v>
      </c>
      <c r="BB50" s="234">
        <f t="shared" si="42"/>
        <v>35.308345562665082</v>
      </c>
      <c r="BC50" s="11">
        <f t="shared" si="12"/>
        <v>112.09164797874283</v>
      </c>
      <c r="BD50" s="11">
        <f t="shared" si="43"/>
        <v>129.58162821498084</v>
      </c>
      <c r="BE50" s="11">
        <f t="shared" si="44"/>
        <v>-17.489980236238011</v>
      </c>
      <c r="BF50" s="11">
        <f>SUM(BE$26:BE50)</f>
        <v>-198.53413647396462</v>
      </c>
      <c r="BH50" s="77">
        <v>2035</v>
      </c>
      <c r="BI50" s="77">
        <v>-236.35312984821786</v>
      </c>
      <c r="BJ50" s="77">
        <v>-300.65485603716945</v>
      </c>
    </row>
    <row r="51" spans="1:62" x14ac:dyDescent="0.25">
      <c r="A51" s="4">
        <v>26</v>
      </c>
      <c r="B51">
        <v>2035</v>
      </c>
      <c r="C51" s="228">
        <f>'3.10 Forest data Gustav 2017'!O37</f>
        <v>3092.2195012289303</v>
      </c>
      <c r="D51" s="9">
        <f t="shared" si="13"/>
        <v>13.281294253430588</v>
      </c>
      <c r="E51" s="72">
        <f>'3.10 Forest data Gustav 2017'!P37*10^-6</f>
        <v>35.666846218217607</v>
      </c>
      <c r="F51" s="22">
        <f t="shared" si="14"/>
        <v>17.833423109108804</v>
      </c>
      <c r="G51" s="228">
        <f>'3.10 Forest data Gustav 2017'!B37*10^-6/2</f>
        <v>8.0093882383172375</v>
      </c>
      <c r="H51" s="228">
        <f>'3.10 Forest data Gustav 2017'!C37*10^-6/2</f>
        <v>9.0077083401793221</v>
      </c>
      <c r="I51" s="228">
        <f>'3.10 Forest data Gustav 2017'!G37*10^-6/2</f>
        <v>0.81632653061224492</v>
      </c>
      <c r="J51" s="228">
        <f t="shared" si="0"/>
        <v>3.6763092013876122</v>
      </c>
      <c r="K51" s="228">
        <f t="shared" si="1"/>
        <v>4.2639149342914529</v>
      </c>
      <c r="L51" s="228">
        <f t="shared" si="2"/>
        <v>1.1213143533644134</v>
      </c>
      <c r="M51" s="228">
        <f t="shared" si="3"/>
        <v>1.7774531192103133</v>
      </c>
      <c r="N51" s="64">
        <f t="shared" si="15"/>
        <v>0.16339152006167165</v>
      </c>
      <c r="O51" s="22">
        <f t="shared" si="16"/>
        <v>3.6763092013876122</v>
      </c>
      <c r="P51" s="8">
        <f t="shared" si="17"/>
        <v>195.29028690795607</v>
      </c>
      <c r="Q51" s="8">
        <f t="shared" si="18"/>
        <v>-0.15627874034152001</v>
      </c>
      <c r="R51" s="8">
        <f t="shared" si="4"/>
        <v>3.8325879417291322</v>
      </c>
      <c r="S51" s="22">
        <f t="shared" si="19"/>
        <v>0.16339152006167165</v>
      </c>
      <c r="T51" s="22">
        <f t="shared" si="5"/>
        <v>6.9748985855967236</v>
      </c>
      <c r="U51" s="8">
        <f t="shared" si="20"/>
        <v>-2.8106008845353081E-2</v>
      </c>
      <c r="V51" s="22">
        <f t="shared" si="21"/>
        <v>0.19149752890702473</v>
      </c>
      <c r="W51" s="22">
        <f t="shared" si="22"/>
        <v>5.3852292876558661</v>
      </c>
      <c r="X51" s="8">
        <f t="shared" si="23"/>
        <v>18.324577820539666</v>
      </c>
      <c r="Y51" s="8">
        <f t="shared" si="24"/>
        <v>2.5575637062985379E-2</v>
      </c>
      <c r="Z51" s="8">
        <f t="shared" si="25"/>
        <v>5.3596536505928807</v>
      </c>
      <c r="AA51" s="9">
        <f t="shared" si="26"/>
        <v>19.616765420019686</v>
      </c>
      <c r="AB51" s="9">
        <f t="shared" si="27"/>
        <v>32.739250561326386</v>
      </c>
      <c r="AC51" s="229">
        <f>'3.10 Forest data Gustav 2017'!AE37</f>
        <v>3286.4271252355597</v>
      </c>
      <c r="AD51" s="236">
        <f t="shared" si="28"/>
        <v>19.92071269986036</v>
      </c>
      <c r="AE51" s="238">
        <f>'3.10 Forest data Gustav 2017'!AF37*10^-6</f>
        <v>29.71626121796681</v>
      </c>
      <c r="AF51" s="237">
        <f t="shared" si="29"/>
        <v>14.858130608983405</v>
      </c>
      <c r="AG51" s="237">
        <f>'3.10 Forest data Gustav 2017'!R37*10^-6/2</f>
        <v>6.533751465995933</v>
      </c>
      <c r="AH51" s="237">
        <f>'3.10 Forest data Gustav 2017'!S37*10^-6/2</f>
        <v>7.5080526123752263</v>
      </c>
      <c r="AI51" s="237">
        <f>'3.10 Forest data Gustav 2017'!W37*10^-6/2</f>
        <v>0.81632653061224492</v>
      </c>
      <c r="AJ51" s="238">
        <f t="shared" si="6"/>
        <v>2.9989919228921336</v>
      </c>
      <c r="AK51" s="238">
        <f t="shared" si="7"/>
        <v>3.5391038966321586</v>
      </c>
      <c r="AL51" s="238">
        <f t="shared" si="8"/>
        <v>0.91472520523943068</v>
      </c>
      <c r="AM51" s="238">
        <f t="shared" si="9"/>
        <v>1.6003767065317569</v>
      </c>
      <c r="AN51" s="303">
        <f t="shared" si="10"/>
        <v>0.13328852990631704</v>
      </c>
      <c r="AO51" s="237">
        <f t="shared" si="30"/>
        <v>2.9989919228921336</v>
      </c>
      <c r="AP51" s="127">
        <f t="shared" si="31"/>
        <v>179.43605594393449</v>
      </c>
      <c r="AQ51" s="127">
        <f t="shared" si="32"/>
        <v>-0.5300333190798483</v>
      </c>
      <c r="AR51" s="127">
        <f t="shared" si="33"/>
        <v>3.5290252419719819</v>
      </c>
      <c r="AS51" s="237">
        <f t="shared" si="34"/>
        <v>0.13328852990631704</v>
      </c>
      <c r="AT51" s="237">
        <f t="shared" si="11"/>
        <v>6.3301980804811393</v>
      </c>
      <c r="AU51" s="127">
        <f t="shared" si="35"/>
        <v>-4.0930311001866393E-2</v>
      </c>
      <c r="AV51" s="237">
        <f t="shared" si="36"/>
        <v>0.17421884090818343</v>
      </c>
      <c r="AW51" s="237">
        <f t="shared" si="37"/>
        <v>4.4538291018715892</v>
      </c>
      <c r="AX51" s="127">
        <f t="shared" si="38"/>
        <v>14.94797968476106</v>
      </c>
      <c r="AY51" s="127">
        <f t="shared" si="39"/>
        <v>0.10700960485325162</v>
      </c>
      <c r="AZ51" s="127">
        <f t="shared" si="40"/>
        <v>4.3468194970183376</v>
      </c>
      <c r="BA51" s="234">
        <f t="shared" si="41"/>
        <v>16.343943669881746</v>
      </c>
      <c r="BB51" s="234">
        <f t="shared" si="42"/>
        <v>35.800702344513645</v>
      </c>
      <c r="BC51" s="11">
        <f t="shared" si="12"/>
        <v>120.15304956006784</v>
      </c>
      <c r="BD51" s="11">
        <f t="shared" si="43"/>
        <v>131.38857760436508</v>
      </c>
      <c r="BE51" s="11">
        <f t="shared" si="44"/>
        <v>-11.23552804429724</v>
      </c>
      <c r="BF51" s="11">
        <f>SUM(BE$26:BE51)</f>
        <v>-209.76966451826186</v>
      </c>
      <c r="BH51" s="77">
        <v>2036</v>
      </c>
      <c r="BI51" s="77">
        <v>-247.38784234557417</v>
      </c>
      <c r="BJ51" s="77">
        <v>-326.42373066418133</v>
      </c>
    </row>
    <row r="52" spans="1:62" x14ac:dyDescent="0.25">
      <c r="A52" s="4">
        <v>27</v>
      </c>
      <c r="B52">
        <v>2036</v>
      </c>
      <c r="C52" s="228">
        <f>'3.10 Forest data Gustav 2017'!O38</f>
        <v>3103.5287954823598</v>
      </c>
      <c r="D52" s="9">
        <f t="shared" si="13"/>
        <v>11.309294253429471</v>
      </c>
      <c r="E52" s="72">
        <f>'3.10 Forest data Gustav 2017'!P38*10^-6</f>
        <v>35.944238965878725</v>
      </c>
      <c r="F52" s="22">
        <f t="shared" si="14"/>
        <v>17.972119482939362</v>
      </c>
      <c r="G52" s="228">
        <f>'3.10 Forest data Gustav 2017'!B38*10^-6/2</f>
        <v>8.0492480211611053</v>
      </c>
      <c r="H52" s="228">
        <f>'3.10 Forest data Gustav 2017'!C38*10^-6/2</f>
        <v>9.1065449311660132</v>
      </c>
      <c r="I52" s="228">
        <f>'3.10 Forest data Gustav 2017'!G38*10^-6/2</f>
        <v>0.81632653061224492</v>
      </c>
      <c r="J52" s="228">
        <f t="shared" si="0"/>
        <v>3.6946048417129473</v>
      </c>
      <c r="K52" s="228">
        <f t="shared" si="1"/>
        <v>4.3056581160650014</v>
      </c>
      <c r="L52" s="228">
        <f t="shared" si="2"/>
        <v>1.1268947229625548</v>
      </c>
      <c r="M52" s="228">
        <f t="shared" si="3"/>
        <v>1.7822362931515774</v>
      </c>
      <c r="N52" s="64">
        <f t="shared" si="15"/>
        <v>0.16420465963168657</v>
      </c>
      <c r="O52" s="22">
        <f t="shared" si="16"/>
        <v>3.6946048417129473</v>
      </c>
      <c r="P52" s="8">
        <f t="shared" si="17"/>
        <v>195.15536833871738</v>
      </c>
      <c r="Q52" s="8">
        <f t="shared" si="18"/>
        <v>-0.1349185692386925</v>
      </c>
      <c r="R52" s="8">
        <f t="shared" si="4"/>
        <v>3.8295234109516398</v>
      </c>
      <c r="S52" s="22">
        <f t="shared" si="19"/>
        <v>0.16420465963168657</v>
      </c>
      <c r="T52" s="22">
        <f t="shared" si="5"/>
        <v>6.9483742766112924</v>
      </c>
      <c r="U52" s="8">
        <f t="shared" si="20"/>
        <v>-2.6524308985431233E-2</v>
      </c>
      <c r="V52" s="22">
        <f t="shared" si="21"/>
        <v>0.1907289686171178</v>
      </c>
      <c r="W52" s="22">
        <f t="shared" si="22"/>
        <v>5.4325528390275561</v>
      </c>
      <c r="X52" s="8">
        <f t="shared" si="23"/>
        <v>18.389986078311761</v>
      </c>
      <c r="Y52" s="8">
        <f t="shared" si="24"/>
        <v>6.5408257772094913E-2</v>
      </c>
      <c r="Z52" s="8">
        <f t="shared" si="25"/>
        <v>5.3671445812554612</v>
      </c>
      <c r="AA52" s="9">
        <f t="shared" si="26"/>
        <v>19.769331431233301</v>
      </c>
      <c r="AB52" s="9">
        <f t="shared" si="27"/>
        <v>30.982591064210744</v>
      </c>
      <c r="AC52" s="229">
        <f>'3.10 Forest data Gustav 2017'!AE38</f>
        <v>3304.5128379354201</v>
      </c>
      <c r="AD52" s="236">
        <f t="shared" si="28"/>
        <v>18.085712699860323</v>
      </c>
      <c r="AE52" s="238">
        <f>'3.10 Forest data Gustav 2017'!AF38*10^-6</f>
        <v>29.920654171269536</v>
      </c>
      <c r="AF52" s="237">
        <f t="shared" si="29"/>
        <v>14.960327085634768</v>
      </c>
      <c r="AG52" s="237">
        <f>'3.10 Forest data Gustav 2017'!R38*10^-6/2</f>
        <v>6.576483048282622</v>
      </c>
      <c r="AH52" s="237">
        <f>'3.10 Forest data Gustav 2017'!S38*10^-6/2</f>
        <v>7.5675175067399003</v>
      </c>
      <c r="AI52" s="237">
        <f>'3.10 Forest data Gustav 2017'!W38*10^-6/2</f>
        <v>0.81632653061224492</v>
      </c>
      <c r="AJ52" s="238">
        <f t="shared" si="6"/>
        <v>3.0186057191617235</v>
      </c>
      <c r="AK52" s="238">
        <f t="shared" si="7"/>
        <v>3.5661873726308375</v>
      </c>
      <c r="AL52" s="238">
        <f t="shared" si="8"/>
        <v>0.92070762675956719</v>
      </c>
      <c r="AM52" s="238">
        <f t="shared" si="9"/>
        <v>1.6055044964061596</v>
      </c>
      <c r="AN52" s="303">
        <f t="shared" si="10"/>
        <v>0.13416025418496549</v>
      </c>
      <c r="AO52" s="237">
        <f t="shared" si="30"/>
        <v>3.0186057191617235</v>
      </c>
      <c r="AP52" s="127">
        <f t="shared" si="31"/>
        <v>178.93603005122296</v>
      </c>
      <c r="AQ52" s="127">
        <f t="shared" si="32"/>
        <v>-0.50002589271153397</v>
      </c>
      <c r="AR52" s="127">
        <f t="shared" si="33"/>
        <v>3.5186316118732575</v>
      </c>
      <c r="AS52" s="237">
        <f t="shared" si="34"/>
        <v>0.13416025418496549</v>
      </c>
      <c r="AT52" s="237">
        <f t="shared" si="11"/>
        <v>6.2912587352646989</v>
      </c>
      <c r="AU52" s="127">
        <f t="shared" si="35"/>
        <v>-3.893934521644038E-2</v>
      </c>
      <c r="AV52" s="237">
        <f t="shared" si="36"/>
        <v>0.17309959940140587</v>
      </c>
      <c r="AW52" s="237">
        <f t="shared" si="37"/>
        <v>4.4868949993904046</v>
      </c>
      <c r="AX52" s="127">
        <f t="shared" si="38"/>
        <v>15.056712799523702</v>
      </c>
      <c r="AY52" s="127">
        <f t="shared" si="39"/>
        <v>0.10873311476264114</v>
      </c>
      <c r="AZ52" s="127">
        <f t="shared" si="40"/>
        <v>4.3781618846277635</v>
      </c>
      <c r="BA52" s="234">
        <f t="shared" si="41"/>
        <v>16.456359794198246</v>
      </c>
      <c r="BB52" s="234">
        <f t="shared" si="42"/>
        <v>34.111840370893233</v>
      </c>
      <c r="BC52" s="11">
        <f t="shared" si="12"/>
        <v>113.70610920565343</v>
      </c>
      <c r="BD52" s="11">
        <f t="shared" si="43"/>
        <v>125.19045416117817</v>
      </c>
      <c r="BE52" s="11">
        <f t="shared" si="44"/>
        <v>-11.484344955524733</v>
      </c>
      <c r="BF52" s="11">
        <f>SUM(BE$26:BE52)</f>
        <v>-221.2540094737866</v>
      </c>
      <c r="BH52" s="77">
        <v>2037</v>
      </c>
      <c r="BI52" s="77">
        <v>-258.9020926318704</v>
      </c>
      <c r="BJ52" s="77">
        <v>-357.71135216616699</v>
      </c>
    </row>
    <row r="53" spans="1:62" x14ac:dyDescent="0.25">
      <c r="A53" s="4">
        <v>28</v>
      </c>
      <c r="B53">
        <v>2037</v>
      </c>
      <c r="C53" s="228">
        <f>'3.10 Forest data Gustav 2017'!O39</f>
        <v>3116.3630897357903</v>
      </c>
      <c r="D53" s="9">
        <f t="shared" si="13"/>
        <v>12.834294253430471</v>
      </c>
      <c r="E53" s="72">
        <f>'3.10 Forest data Gustav 2017'!P39*10^-6</f>
        <v>36.221631713539843</v>
      </c>
      <c r="F53" s="22">
        <f t="shared" si="14"/>
        <v>18.110815856769921</v>
      </c>
      <c r="G53" s="228">
        <f>'3.10 Forest data Gustav 2017'!B39*10^-6/2</f>
        <v>8.0891152955490355</v>
      </c>
      <c r="H53" s="228">
        <f>'3.10 Forest data Gustav 2017'!C39*10^-6/2</f>
        <v>9.2053740306086418</v>
      </c>
      <c r="I53" s="228">
        <f>'3.10 Forest data Gustav 2017'!G39*10^-6/2</f>
        <v>0.81632653061224492</v>
      </c>
      <c r="J53" s="228">
        <f t="shared" si="0"/>
        <v>3.7129039206570074</v>
      </c>
      <c r="K53" s="228">
        <f t="shared" si="1"/>
        <v>4.3473992376639323</v>
      </c>
      <c r="L53" s="228">
        <f t="shared" si="2"/>
        <v>1.1324761413768651</v>
      </c>
      <c r="M53" s="228">
        <f t="shared" si="3"/>
        <v>1.7870203660781292</v>
      </c>
      <c r="N53" s="64">
        <f t="shared" si="15"/>
        <v>0.16501795202920033</v>
      </c>
      <c r="O53" s="22">
        <f t="shared" si="16"/>
        <v>3.7129039206570074</v>
      </c>
      <c r="P53" s="8">
        <f t="shared" si="17"/>
        <v>195.0413945192733</v>
      </c>
      <c r="Q53" s="8">
        <f t="shared" si="18"/>
        <v>-0.1139738194440838</v>
      </c>
      <c r="R53" s="8">
        <f t="shared" si="4"/>
        <v>3.8268777401010912</v>
      </c>
      <c r="S53" s="22">
        <f t="shared" si="19"/>
        <v>0.16501795202920033</v>
      </c>
      <c r="T53" s="22">
        <f t="shared" si="5"/>
        <v>6.9233885686474341</v>
      </c>
      <c r="U53" s="8">
        <f t="shared" si="20"/>
        <v>-2.4985707963858239E-2</v>
      </c>
      <c r="V53" s="22">
        <f t="shared" si="21"/>
        <v>0.19000365999305857</v>
      </c>
      <c r="W53" s="22">
        <f t="shared" si="22"/>
        <v>5.4798753790407977</v>
      </c>
      <c r="X53" s="8">
        <f t="shared" si="23"/>
        <v>18.483559240941247</v>
      </c>
      <c r="Y53" s="8">
        <f t="shared" si="24"/>
        <v>9.3573162629486006E-2</v>
      </c>
      <c r="Z53" s="8">
        <f t="shared" si="25"/>
        <v>5.3863022164113117</v>
      </c>
      <c r="AA53" s="9">
        <f t="shared" si="26"/>
        <v>19.921897442446916</v>
      </c>
      <c r="AB53" s="9">
        <f t="shared" si="27"/>
        <v>32.710805331098932</v>
      </c>
      <c r="AC53" s="229">
        <f>'3.10 Forest data Gustav 2017'!AE39</f>
        <v>3323.3515506352801</v>
      </c>
      <c r="AD53" s="236">
        <f t="shared" si="28"/>
        <v>18.838712699860025</v>
      </c>
      <c r="AE53" s="238">
        <f>'3.10 Forest data Gustav 2017'!AF39*10^-6</f>
        <v>30.125047124572255</v>
      </c>
      <c r="AF53" s="237">
        <f t="shared" si="29"/>
        <v>15.062523562286128</v>
      </c>
      <c r="AG53" s="237">
        <f>'3.10 Forest data Gustav 2017'!R39*10^-6/2</f>
        <v>6.6192904509400812</v>
      </c>
      <c r="AH53" s="237">
        <f>'3.10 Forest data Gustav 2017'!S39*10^-6/2</f>
        <v>7.6269065807337988</v>
      </c>
      <c r="AI53" s="237">
        <f>'3.10 Forest data Gustav 2017'!W39*10^-6/2</f>
        <v>0.81632653061224492</v>
      </c>
      <c r="AJ53" s="238">
        <f t="shared" si="6"/>
        <v>3.0382543169814973</v>
      </c>
      <c r="AK53" s="238">
        <f t="shared" si="7"/>
        <v>3.5932499980275523</v>
      </c>
      <c r="AL53" s="238">
        <f t="shared" si="8"/>
        <v>0.92670066313161148</v>
      </c>
      <c r="AM53" s="238">
        <f t="shared" si="9"/>
        <v>1.6106413847250547</v>
      </c>
      <c r="AN53" s="303">
        <f t="shared" si="10"/>
        <v>0.13503352519917766</v>
      </c>
      <c r="AO53" s="237">
        <f t="shared" si="30"/>
        <v>3.0382543169814973</v>
      </c>
      <c r="AP53" s="127">
        <f t="shared" si="31"/>
        <v>178.4654579591016</v>
      </c>
      <c r="AQ53" s="127">
        <f t="shared" si="32"/>
        <v>-0.47057209212135831</v>
      </c>
      <c r="AR53" s="127">
        <f t="shared" si="33"/>
        <v>3.5088264091028556</v>
      </c>
      <c r="AS53" s="237">
        <f t="shared" si="34"/>
        <v>0.13503352519917766</v>
      </c>
      <c r="AT53" s="237">
        <f t="shared" si="11"/>
        <v>6.254257459505145</v>
      </c>
      <c r="AU53" s="127">
        <f t="shared" si="35"/>
        <v>-3.700127575955392E-2</v>
      </c>
      <c r="AV53" s="237">
        <f t="shared" si="36"/>
        <v>0.17203480095873158</v>
      </c>
      <c r="AW53" s="237">
        <f t="shared" si="37"/>
        <v>4.5199506611591636</v>
      </c>
      <c r="AX53" s="127">
        <f t="shared" si="38"/>
        <v>15.166654384080658</v>
      </c>
      <c r="AY53" s="127">
        <f t="shared" si="39"/>
        <v>0.10994158455695668</v>
      </c>
      <c r="AZ53" s="127">
        <f t="shared" si="40"/>
        <v>4.4100090766022069</v>
      </c>
      <c r="BA53" s="234">
        <f t="shared" si="41"/>
        <v>16.568775918514742</v>
      </c>
      <c r="BB53" s="234">
        <f t="shared" si="42"/>
        <v>35.009856835050812</v>
      </c>
      <c r="BC53" s="11">
        <f t="shared" si="12"/>
        <v>120.04865556513307</v>
      </c>
      <c r="BD53" s="11">
        <f t="shared" si="43"/>
        <v>128.48617458463647</v>
      </c>
      <c r="BE53" s="11">
        <f t="shared" si="44"/>
        <v>-8.437519019503398</v>
      </c>
      <c r="BF53" s="11">
        <f>SUM(BE$26:BE53)</f>
        <v>-229.69152849328998</v>
      </c>
      <c r="BG53" s="10"/>
      <c r="BH53" s="77">
        <v>2038</v>
      </c>
      <c r="BI53" s="77">
        <v>-267.46075211240964</v>
      </c>
      <c r="BJ53" s="77">
        <v>-388.50675608270603</v>
      </c>
    </row>
    <row r="54" spans="1:62" x14ac:dyDescent="0.25">
      <c r="A54" s="4">
        <v>29</v>
      </c>
      <c r="B54">
        <v>2038</v>
      </c>
      <c r="C54" s="228">
        <f>'3.10 Forest data Gustav 2017'!O40</f>
        <v>3127.38138398922</v>
      </c>
      <c r="D54" s="9">
        <f t="shared" si="13"/>
        <v>11.018294253429758</v>
      </c>
      <c r="E54" s="72">
        <f>'3.10 Forest data Gustav 2017'!P40*10^-6</f>
        <v>36.499024461200968</v>
      </c>
      <c r="F54" s="22">
        <f t="shared" si="14"/>
        <v>18.249512230600484</v>
      </c>
      <c r="G54" s="228">
        <f>'3.10 Forest data Gustav 2017'!B40*10^-6/2</f>
        <v>8.1289898794428392</v>
      </c>
      <c r="H54" s="228">
        <f>'3.10 Forest data Gustav 2017'!C40*10^-6/2</f>
        <v>9.3041958205453987</v>
      </c>
      <c r="I54" s="228">
        <f>'3.10 Forest data Gustav 2017'!G40*10^-6/2</f>
        <v>0.81632653061224492</v>
      </c>
      <c r="J54" s="228">
        <f t="shared" si="0"/>
        <v>3.7312063546642635</v>
      </c>
      <c r="K54" s="228">
        <f t="shared" si="1"/>
        <v>4.3891383491487499</v>
      </c>
      <c r="L54" s="228">
        <f t="shared" si="2"/>
        <v>1.1380585831219976</v>
      </c>
      <c r="M54" s="228">
        <f t="shared" si="3"/>
        <v>1.7918053161453855</v>
      </c>
      <c r="N54" s="64">
        <f t="shared" si="15"/>
        <v>0.16583139354063392</v>
      </c>
      <c r="O54" s="22">
        <f t="shared" si="16"/>
        <v>3.7312063546642635</v>
      </c>
      <c r="P54" s="8">
        <f t="shared" si="17"/>
        <v>194.9479580909186</v>
      </c>
      <c r="Q54" s="8">
        <f t="shared" si="18"/>
        <v>-9.343642835469268E-2</v>
      </c>
      <c r="R54" s="8">
        <f t="shared" si="4"/>
        <v>3.8246427830189562</v>
      </c>
      <c r="S54" s="22">
        <f t="shared" si="19"/>
        <v>0.16583139354063392</v>
      </c>
      <c r="T54" s="22">
        <f t="shared" si="5"/>
        <v>6.8998995376932228</v>
      </c>
      <c r="U54" s="8">
        <f t="shared" si="20"/>
        <v>-2.3489030954211287E-2</v>
      </c>
      <c r="V54" s="22">
        <f t="shared" si="21"/>
        <v>0.18932042449484521</v>
      </c>
      <c r="W54" s="22">
        <f t="shared" si="22"/>
        <v>5.5271969322707477</v>
      </c>
      <c r="X54" s="8">
        <f t="shared" si="23"/>
        <v>18.597047012003578</v>
      </c>
      <c r="Y54" s="8">
        <f t="shared" si="24"/>
        <v>0.11348777106233143</v>
      </c>
      <c r="Z54" s="8">
        <f t="shared" si="25"/>
        <v>5.4137091612084163</v>
      </c>
      <c r="AA54" s="9">
        <f t="shared" si="26"/>
        <v>20.074463453660535</v>
      </c>
      <c r="AB54" s="9">
        <f t="shared" si="27"/>
        <v>31.089320018843722</v>
      </c>
      <c r="AC54" s="229">
        <f>'3.10 Forest data Gustav 2017'!AE40</f>
        <v>3340.1542633351401</v>
      </c>
      <c r="AD54" s="236">
        <f t="shared" si="28"/>
        <v>16.802712699859967</v>
      </c>
      <c r="AE54" s="238">
        <f>'3.10 Forest data Gustav 2017'!AF40*10^-6</f>
        <v>30.32944007787497</v>
      </c>
      <c r="AF54" s="237">
        <f t="shared" si="29"/>
        <v>15.164720038937485</v>
      </c>
      <c r="AG54" s="237">
        <f>'3.10 Forest data Gustav 2017'!R40*10^-6/2</f>
        <v>6.6621703167861037</v>
      </c>
      <c r="AH54" s="237">
        <f>'3.10 Forest data Gustav 2017'!S40*10^-6/2</f>
        <v>7.6862231915391384</v>
      </c>
      <c r="AI54" s="237">
        <f>'3.10 Forest data Gustav 2017'!W40*10^-6/2</f>
        <v>0.81632653061224492</v>
      </c>
      <c r="AJ54" s="238">
        <f t="shared" si="6"/>
        <v>3.0579361754048215</v>
      </c>
      <c r="AK54" s="238">
        <f t="shared" si="7"/>
        <v>3.6202926960474135</v>
      </c>
      <c r="AL54" s="238">
        <f t="shared" si="8"/>
        <v>0.9327038443500546</v>
      </c>
      <c r="AM54" s="238">
        <f t="shared" si="9"/>
        <v>1.6157869686265773</v>
      </c>
      <c r="AN54" s="303">
        <f t="shared" si="10"/>
        <v>0.13590827446243653</v>
      </c>
      <c r="AO54" s="237">
        <f t="shared" si="30"/>
        <v>3.0579361754048215</v>
      </c>
      <c r="AP54" s="127">
        <f t="shared" si="31"/>
        <v>178.02379535710944</v>
      </c>
      <c r="AQ54" s="127">
        <f t="shared" si="32"/>
        <v>-0.44166260199216367</v>
      </c>
      <c r="AR54" s="127">
        <f t="shared" si="33"/>
        <v>3.4995987773969852</v>
      </c>
      <c r="AS54" s="237">
        <f t="shared" si="34"/>
        <v>0.13590827446243653</v>
      </c>
      <c r="AT54" s="237">
        <f t="shared" si="11"/>
        <v>6.2191427348403074</v>
      </c>
      <c r="AU54" s="127">
        <f t="shared" si="35"/>
        <v>-3.511472466483756E-2</v>
      </c>
      <c r="AV54" s="237">
        <f t="shared" si="36"/>
        <v>0.17102299912727409</v>
      </c>
      <c r="AW54" s="237">
        <f t="shared" si="37"/>
        <v>4.5529965403974684</v>
      </c>
      <c r="AX54" s="127">
        <f t="shared" si="38"/>
        <v>15.277440703293582</v>
      </c>
      <c r="AY54" s="127">
        <f t="shared" si="39"/>
        <v>0.1107863192129237</v>
      </c>
      <c r="AZ54" s="127">
        <f t="shared" si="40"/>
        <v>4.4422102211845447</v>
      </c>
      <c r="BA54" s="234">
        <f t="shared" si="41"/>
        <v>16.681192042831235</v>
      </c>
      <c r="BB54" s="234">
        <f t="shared" si="42"/>
        <v>33.117913735247129</v>
      </c>
      <c r="BC54" s="11">
        <f t="shared" si="12"/>
        <v>114.09780446915646</v>
      </c>
      <c r="BD54" s="11">
        <f t="shared" si="43"/>
        <v>121.54274340835696</v>
      </c>
      <c r="BE54" s="11">
        <f t="shared" si="44"/>
        <v>-7.4449389392004974</v>
      </c>
      <c r="BF54" s="11">
        <f>SUM(BE$26:BE54)</f>
        <v>-237.13646743249046</v>
      </c>
      <c r="BG54" s="10"/>
      <c r="BH54" s="77">
        <v>2039</v>
      </c>
      <c r="BI54" s="77">
        <v>-275.0883518028395</v>
      </c>
      <c r="BJ54" s="77">
        <v>-422.69613221123717</v>
      </c>
    </row>
    <row r="55" spans="1:62" x14ac:dyDescent="0.25">
      <c r="A55" s="4">
        <v>30</v>
      </c>
      <c r="B55">
        <v>2039</v>
      </c>
      <c r="C55" s="228">
        <f>'3.10 Forest data Gustav 2017'!O41</f>
        <v>3139.1426782426502</v>
      </c>
      <c r="D55" s="9">
        <f t="shared" si="13"/>
        <v>11.761294253430151</v>
      </c>
      <c r="E55" s="72">
        <f>'3.10 Forest data Gustav 2017'!P41*10^-6</f>
        <v>36.776417208862092</v>
      </c>
      <c r="F55" s="22">
        <f t="shared" si="14"/>
        <v>18.388208604431046</v>
      </c>
      <c r="G55" s="228">
        <f>'3.10 Forest data Gustav 2017'!B41*10^-6/2</f>
        <v>8.1688715966547765</v>
      </c>
      <c r="H55" s="228">
        <f>'3.10 Forest data Gustav 2017'!C41*10^-6/2</f>
        <v>9.4030104771640239</v>
      </c>
      <c r="I55" s="228">
        <f>'3.10 Forest data Gustav 2017'!G41*10^-6/2</f>
        <v>0.81632653061224492</v>
      </c>
      <c r="J55" s="228">
        <f t="shared" si="0"/>
        <v>3.7495120628645426</v>
      </c>
      <c r="K55" s="228">
        <f t="shared" si="1"/>
        <v>4.4308754989710808</v>
      </c>
      <c r="L55" s="228">
        <f t="shared" si="2"/>
        <v>1.1436420235316689</v>
      </c>
      <c r="M55" s="228">
        <f t="shared" si="3"/>
        <v>1.7965911222108182</v>
      </c>
      <c r="N55" s="64">
        <f t="shared" si="15"/>
        <v>0.16664498057175745</v>
      </c>
      <c r="O55" s="22">
        <f t="shared" si="16"/>
        <v>3.7495120628645426</v>
      </c>
      <c r="P55" s="8">
        <f t="shared" si="17"/>
        <v>194.87465960213362</v>
      </c>
      <c r="Q55" s="8">
        <f t="shared" si="18"/>
        <v>-7.3298488784985238E-2</v>
      </c>
      <c r="R55" s="8">
        <f t="shared" si="4"/>
        <v>3.8228105516495279</v>
      </c>
      <c r="S55" s="22">
        <f t="shared" si="19"/>
        <v>0.16664498057175745</v>
      </c>
      <c r="T55" s="22">
        <f t="shared" si="5"/>
        <v>6.8778664025568128</v>
      </c>
      <c r="U55" s="8">
        <f t="shared" si="20"/>
        <v>-2.2033135136410031E-2</v>
      </c>
      <c r="V55" s="22">
        <f t="shared" si="21"/>
        <v>0.18867811570816748</v>
      </c>
      <c r="W55" s="22">
        <f t="shared" si="22"/>
        <v>5.5745175225027497</v>
      </c>
      <c r="X55" s="8">
        <f t="shared" si="23"/>
        <v>18.724615574735502</v>
      </c>
      <c r="Y55" s="8">
        <f t="shared" si="24"/>
        <v>0.12756856273192341</v>
      </c>
      <c r="Z55" s="8">
        <f t="shared" si="25"/>
        <v>5.4469489597708263</v>
      </c>
      <c r="AA55" s="9">
        <f t="shared" si="26"/>
        <v>20.227029464874153</v>
      </c>
      <c r="AB55" s="9">
        <f t="shared" si="27"/>
        <v>32.020560657114828</v>
      </c>
      <c r="AC55" s="229">
        <f>'3.10 Forest data Gustav 2017'!AE41</f>
        <v>3357.1149760349999</v>
      </c>
      <c r="AD55" s="236">
        <f t="shared" si="28"/>
        <v>16.960712699859869</v>
      </c>
      <c r="AE55" s="238">
        <f>'3.10 Forest data Gustav 2017'!AF41*10^-6</f>
        <v>30.533833031177689</v>
      </c>
      <c r="AF55" s="237">
        <f t="shared" si="29"/>
        <v>15.266916515588845</v>
      </c>
      <c r="AG55" s="237">
        <f>'3.10 Forest data Gustav 2017'!R41*10^-6/2</f>
        <v>6.7051194839552801</v>
      </c>
      <c r="AH55" s="237">
        <f>'3.10 Forest data Gustav 2017'!S41*10^-6/2</f>
        <v>7.7454705010213205</v>
      </c>
      <c r="AI55" s="237">
        <f>'3.10 Forest data Gustav 2017'!W41*10^-6/2</f>
        <v>0.81632653061224492</v>
      </c>
      <c r="AJ55" s="238">
        <f t="shared" si="6"/>
        <v>3.0776498431354735</v>
      </c>
      <c r="AK55" s="238">
        <f t="shared" si="7"/>
        <v>3.6473163362034065</v>
      </c>
      <c r="AL55" s="238">
        <f t="shared" si="8"/>
        <v>0.93871672775373927</v>
      </c>
      <c r="AM55" s="238">
        <f t="shared" si="9"/>
        <v>1.6209408686868785</v>
      </c>
      <c r="AN55" s="303">
        <f t="shared" si="10"/>
        <v>0.13678443747268773</v>
      </c>
      <c r="AO55" s="237">
        <f t="shared" si="30"/>
        <v>3.0776498431354735</v>
      </c>
      <c r="AP55" s="127">
        <f t="shared" si="31"/>
        <v>177.61050715708541</v>
      </c>
      <c r="AQ55" s="127">
        <f t="shared" si="32"/>
        <v>-0.41328820002402722</v>
      </c>
      <c r="AR55" s="127">
        <f t="shared" si="33"/>
        <v>3.4909380431595007</v>
      </c>
      <c r="AS55" s="237">
        <f t="shared" si="34"/>
        <v>0.13678443747268773</v>
      </c>
      <c r="AT55" s="237">
        <f t="shared" si="11"/>
        <v>6.1858643871782846</v>
      </c>
      <c r="AU55" s="127">
        <f t="shared" si="35"/>
        <v>-3.3278347662022867E-2</v>
      </c>
      <c r="AV55" s="237">
        <f t="shared" si="36"/>
        <v>0.1700627851347106</v>
      </c>
      <c r="AW55" s="237">
        <f t="shared" si="37"/>
        <v>4.5860330639571458</v>
      </c>
      <c r="AX55" s="127">
        <f t="shared" si="38"/>
        <v>15.388814984431416</v>
      </c>
      <c r="AY55" s="127">
        <f t="shared" si="39"/>
        <v>0.11137428113783443</v>
      </c>
      <c r="AZ55" s="127">
        <f t="shared" si="40"/>
        <v>4.4746587828193114</v>
      </c>
      <c r="BA55" s="234">
        <f t="shared" si="41"/>
        <v>16.793608167147731</v>
      </c>
      <c r="BB55" s="234">
        <f t="shared" si="42"/>
        <v>33.419128600459388</v>
      </c>
      <c r="BC55" s="11">
        <f t="shared" si="12"/>
        <v>117.51545761161141</v>
      </c>
      <c r="BD55" s="11">
        <f t="shared" si="43"/>
        <v>122.64820196368595</v>
      </c>
      <c r="BE55" s="11">
        <f t="shared" si="44"/>
        <v>-5.1327443520745391</v>
      </c>
      <c r="BF55" s="11">
        <f>SUM(BE$26:BE55)</f>
        <v>-242.26921178456502</v>
      </c>
      <c r="BG55" s="10"/>
      <c r="BH55" s="77">
        <v>2040</v>
      </c>
      <c r="BI55" s="77">
        <v>-280.44703753215344</v>
      </c>
      <c r="BJ55" s="77">
        <v>-455.93949299302153</v>
      </c>
    </row>
    <row r="56" spans="1:62" x14ac:dyDescent="0.25">
      <c r="A56" s="4">
        <v>31</v>
      </c>
      <c r="B56">
        <v>2040</v>
      </c>
      <c r="C56" s="228">
        <f>'3.10 Forest data Gustav 2017'!O42</f>
        <v>3150.5256412854496</v>
      </c>
      <c r="D56" s="9">
        <f t="shared" si="13"/>
        <v>11.382963042799474</v>
      </c>
      <c r="E56" s="72">
        <f>'3.10 Forest data Gustav 2017'!P42*10^-6</f>
        <v>37.028858292171044</v>
      </c>
      <c r="F56" s="22">
        <f t="shared" si="14"/>
        <v>18.514429146085522</v>
      </c>
      <c r="G56" s="228">
        <f>'3.10 Forest data Gustav 2017'!B42*10^-6/2</f>
        <v>8.2897245380647817</v>
      </c>
      <c r="H56" s="228">
        <f>'3.10 Forest data Gustav 2017'!C42*10^-6/2</f>
        <v>9.4083780774084964</v>
      </c>
      <c r="I56" s="228">
        <f>'3.10 Forest data Gustav 2017'!G42*10^-6/2</f>
        <v>0.81632653061224492</v>
      </c>
      <c r="J56" s="228">
        <f t="shared" si="0"/>
        <v>3.804983562971735</v>
      </c>
      <c r="K56" s="228">
        <f t="shared" si="1"/>
        <v>4.4456047459120303</v>
      </c>
      <c r="L56" s="228">
        <f t="shared" si="2"/>
        <v>1.1605614353290696</v>
      </c>
      <c r="M56" s="228">
        <f t="shared" si="3"/>
        <v>1.8110934751800187</v>
      </c>
      <c r="N56" s="64">
        <f t="shared" si="15"/>
        <v>0.16911038057652156</v>
      </c>
      <c r="O56" s="22">
        <f t="shared" si="16"/>
        <v>3.804983562971735</v>
      </c>
      <c r="P56" s="8">
        <f t="shared" si="17"/>
        <v>194.85826995211323</v>
      </c>
      <c r="Q56" s="8">
        <f t="shared" si="18"/>
        <v>-1.6389650020386171E-2</v>
      </c>
      <c r="R56" s="8">
        <f t="shared" si="4"/>
        <v>3.8213732129921212</v>
      </c>
      <c r="S56" s="22">
        <f t="shared" si="19"/>
        <v>0.16911038057652156</v>
      </c>
      <c r="T56" s="22">
        <f t="shared" si="5"/>
        <v>6.8589011646641431</v>
      </c>
      <c r="U56" s="8">
        <f t="shared" si="20"/>
        <v>-1.8965237892669684E-2</v>
      </c>
      <c r="V56" s="22">
        <f t="shared" si="21"/>
        <v>0.18807561846919124</v>
      </c>
      <c r="W56" s="22">
        <f t="shared" si="22"/>
        <v>5.6061661812411003</v>
      </c>
      <c r="X56" s="8">
        <f t="shared" si="23"/>
        <v>18.846468829247819</v>
      </c>
      <c r="Y56" s="8">
        <f t="shared" si="24"/>
        <v>0.12185325451231677</v>
      </c>
      <c r="Z56" s="8">
        <f t="shared" si="25"/>
        <v>5.4843129267287836</v>
      </c>
      <c r="AA56" s="9">
        <f t="shared" si="26"/>
        <v>20.365872060694077</v>
      </c>
      <c r="AB56" s="9">
        <f t="shared" si="27"/>
        <v>31.835333470092813</v>
      </c>
      <c r="AC56" s="229">
        <f>'3.10 Forest data Gustav 2017'!AE42</f>
        <v>3372.8470054989002</v>
      </c>
      <c r="AD56" s="236">
        <f t="shared" si="28"/>
        <v>15.73202946390029</v>
      </c>
      <c r="AE56" s="238">
        <f>'3.10 Forest data Gustav 2017'!AF42*10^-6</f>
        <v>30.676644218008729</v>
      </c>
      <c r="AF56" s="237">
        <f t="shared" si="29"/>
        <v>15.338322109004364</v>
      </c>
      <c r="AG56" s="237">
        <f>'3.10 Forest data Gustav 2017'!R42*10^-6/2</f>
        <v>6.7697241656087526</v>
      </c>
      <c r="AH56" s="237">
        <f>'3.10 Forest data Gustav 2017'!S42*10^-6/2</f>
        <v>7.752271412783367</v>
      </c>
      <c r="AI56" s="237">
        <f>'3.10 Forest data Gustav 2017'!W42*10^-6/2</f>
        <v>0.81632653061224492</v>
      </c>
      <c r="AJ56" s="238">
        <f t="shared" si="6"/>
        <v>3.1073033920144177</v>
      </c>
      <c r="AK56" s="238">
        <f t="shared" si="7"/>
        <v>3.6566841742465988</v>
      </c>
      <c r="AL56" s="238">
        <f t="shared" si="8"/>
        <v>0.9477613831852254</v>
      </c>
      <c r="AM56" s="238">
        <f t="shared" si="9"/>
        <v>1.6286934304852951</v>
      </c>
      <c r="AN56" s="303">
        <f t="shared" si="10"/>
        <v>0.13810237297841857</v>
      </c>
      <c r="AO56" s="237">
        <f t="shared" si="30"/>
        <v>3.1073033920144177</v>
      </c>
      <c r="AP56" s="127">
        <f t="shared" si="31"/>
        <v>177.23497683546188</v>
      </c>
      <c r="AQ56" s="127">
        <f t="shared" si="32"/>
        <v>-0.37553032162352906</v>
      </c>
      <c r="AR56" s="127">
        <f t="shared" si="33"/>
        <v>3.4828337136379468</v>
      </c>
      <c r="AS56" s="237">
        <f t="shared" si="34"/>
        <v>0.13810237297841857</v>
      </c>
      <c r="AT56" s="237">
        <f t="shared" si="11"/>
        <v>6.1548139731888432</v>
      </c>
      <c r="AU56" s="127">
        <f t="shared" si="35"/>
        <v>-3.1050413989441417E-2</v>
      </c>
      <c r="AV56" s="237">
        <f t="shared" si="36"/>
        <v>0.16915278696785999</v>
      </c>
      <c r="AW56" s="237">
        <f t="shared" si="37"/>
        <v>4.6044455574318244</v>
      </c>
      <c r="AX56" s="127">
        <f t="shared" si="38"/>
        <v>15.485980987348434</v>
      </c>
      <c r="AY56" s="127">
        <f t="shared" si="39"/>
        <v>9.716600291701738E-2</v>
      </c>
      <c r="AZ56" s="127">
        <f t="shared" si="40"/>
        <v>4.507279554514807</v>
      </c>
      <c r="BA56" s="234">
        <f t="shared" si="41"/>
        <v>16.872154319904801</v>
      </c>
      <c r="BB56" s="234">
        <f t="shared" si="42"/>
        <v>32.294769051109142</v>
      </c>
      <c r="BC56" s="11">
        <f t="shared" si="12"/>
        <v>116.83567383524063</v>
      </c>
      <c r="BD56" s="11">
        <f t="shared" si="43"/>
        <v>118.52180241757056</v>
      </c>
      <c r="BE56" s="11">
        <f t="shared" si="44"/>
        <v>-1.6861285823299283</v>
      </c>
      <c r="BF56" s="11">
        <f>SUM(BE$26:BE56)</f>
        <v>-243.95534036689494</v>
      </c>
      <c r="BG56" s="10"/>
      <c r="BH56" s="77">
        <v>2041</v>
      </c>
      <c r="BI56" s="77">
        <v>-282.3587407009843</v>
      </c>
      <c r="BJ56" s="77">
        <v>-485.13242432172723</v>
      </c>
    </row>
    <row r="57" spans="1:62" x14ac:dyDescent="0.25">
      <c r="A57" s="4">
        <v>32</v>
      </c>
      <c r="B57">
        <v>2041</v>
      </c>
      <c r="C57" s="228">
        <f>'3.10 Forest data Gustav 2017'!O43</f>
        <v>3161.8196043282496</v>
      </c>
      <c r="D57" s="9">
        <f t="shared" si="13"/>
        <v>11.293963042799987</v>
      </c>
      <c r="E57" s="72">
        <f>'3.10 Forest data Gustav 2017'!P43*10^-6</f>
        <v>37.281299375480003</v>
      </c>
      <c r="F57" s="22">
        <f t="shared" si="14"/>
        <v>18.640649687740002</v>
      </c>
      <c r="G57" s="228">
        <f>'3.10 Forest data Gustav 2017'!B43*10^-6/2</f>
        <v>8.4108154145618208</v>
      </c>
      <c r="H57" s="228">
        <f>'3.10 Forest data Gustav 2017'!C43*10^-6/2</f>
        <v>9.413507742565935</v>
      </c>
      <c r="I57" s="228">
        <f>'3.10 Forest data Gustav 2017'!G43*10^-6/2</f>
        <v>0.81632653061224492</v>
      </c>
      <c r="J57" s="228">
        <f t="shared" si="0"/>
        <v>3.8605642752838758</v>
      </c>
      <c r="K57" s="228">
        <f t="shared" si="1"/>
        <v>4.4602685607040469</v>
      </c>
      <c r="L57" s="228">
        <f t="shared" si="2"/>
        <v>1.177514158038655</v>
      </c>
      <c r="M57" s="228">
        <f t="shared" si="3"/>
        <v>1.8256243803596635</v>
      </c>
      <c r="N57" s="64">
        <f t="shared" si="15"/>
        <v>0.17158063445706115</v>
      </c>
      <c r="O57" s="22">
        <f t="shared" si="16"/>
        <v>3.8605642752838758</v>
      </c>
      <c r="P57" s="8">
        <f t="shared" si="17"/>
        <v>194.89778240544521</v>
      </c>
      <c r="Q57" s="8">
        <f t="shared" si="18"/>
        <v>3.9512453331980169E-2</v>
      </c>
      <c r="R57" s="8">
        <f t="shared" si="4"/>
        <v>3.8210518219518956</v>
      </c>
      <c r="S57" s="22">
        <f t="shared" si="19"/>
        <v>0.17158063445706115</v>
      </c>
      <c r="T57" s="22">
        <f t="shared" si="5"/>
        <v>6.8429247860795268</v>
      </c>
      <c r="U57" s="8">
        <f t="shared" si="20"/>
        <v>-1.5976378584616313E-2</v>
      </c>
      <c r="V57" s="22">
        <f t="shared" si="21"/>
        <v>0.18755701304167746</v>
      </c>
      <c r="W57" s="22">
        <f t="shared" si="22"/>
        <v>5.6377827187427023</v>
      </c>
      <c r="X57" s="8">
        <f t="shared" si="23"/>
        <v>18.964248629324729</v>
      </c>
      <c r="Y57" s="8">
        <f t="shared" si="24"/>
        <v>0.11777980007691013</v>
      </c>
      <c r="Z57" s="8">
        <f t="shared" si="25"/>
        <v>5.5200029186657922</v>
      </c>
      <c r="AA57" s="9">
        <f t="shared" si="26"/>
        <v>20.504714656514004</v>
      </c>
      <c r="AB57" s="9">
        <f t="shared" si="27"/>
        <v>31.939993574138263</v>
      </c>
      <c r="AC57" s="229">
        <f>'3.10 Forest data Gustav 2017'!AE43</f>
        <v>3388.1850349627994</v>
      </c>
      <c r="AD57" s="236">
        <f t="shared" si="28"/>
        <v>15.338029463899147</v>
      </c>
      <c r="AE57" s="238">
        <f>'3.10 Forest data Gustav 2017'!AF43*10^-6</f>
        <v>30.819455404839772</v>
      </c>
      <c r="AF57" s="237">
        <f t="shared" si="29"/>
        <v>15.409727702419886</v>
      </c>
      <c r="AG57" s="237">
        <f>'3.10 Forest data Gustav 2017'!R43*10^-6/2</f>
        <v>6.8345818599294255</v>
      </c>
      <c r="AH57" s="237">
        <f>'3.10 Forest data Gustav 2017'!S43*10^-6/2</f>
        <v>7.7588193118782156</v>
      </c>
      <c r="AI57" s="237">
        <f>'3.10 Forest data Gustav 2017'!W43*10^-6/2</f>
        <v>0.81632653061224492</v>
      </c>
      <c r="AJ57" s="238">
        <f t="shared" si="6"/>
        <v>3.1370730737076062</v>
      </c>
      <c r="AK57" s="238">
        <f t="shared" si="7"/>
        <v>3.6659824338063118</v>
      </c>
      <c r="AL57" s="238">
        <f t="shared" si="8"/>
        <v>0.95684146039011964</v>
      </c>
      <c r="AM57" s="238">
        <f t="shared" si="9"/>
        <v>1.6364763538037761</v>
      </c>
      <c r="AN57" s="303">
        <f t="shared" si="10"/>
        <v>0.13942546994256028</v>
      </c>
      <c r="AO57" s="237">
        <f t="shared" si="30"/>
        <v>3.1370730737076062</v>
      </c>
      <c r="AP57" s="127">
        <f t="shared" si="31"/>
        <v>176.89658011608768</v>
      </c>
      <c r="AQ57" s="127">
        <f t="shared" si="32"/>
        <v>-0.33839671937420235</v>
      </c>
      <c r="AR57" s="127">
        <f t="shared" si="33"/>
        <v>3.4754697930818086</v>
      </c>
      <c r="AS57" s="237">
        <f t="shared" si="34"/>
        <v>0.13942546994256028</v>
      </c>
      <c r="AT57" s="237">
        <f t="shared" si="11"/>
        <v>6.1259357313669547</v>
      </c>
      <c r="AU57" s="127">
        <f t="shared" si="35"/>
        <v>-2.8878241821888473E-2</v>
      </c>
      <c r="AV57" s="237">
        <f t="shared" si="36"/>
        <v>0.16830371176444875</v>
      </c>
      <c r="AW57" s="237">
        <f t="shared" si="37"/>
        <v>4.622823894196431</v>
      </c>
      <c r="AX57" s="127">
        <f t="shared" si="38"/>
        <v>15.573066063676455</v>
      </c>
      <c r="AY57" s="127">
        <f t="shared" si="39"/>
        <v>8.7085076328021316E-2</v>
      </c>
      <c r="AZ57" s="127">
        <f t="shared" si="40"/>
        <v>4.5357388178684097</v>
      </c>
      <c r="BA57" s="234">
        <f t="shared" si="41"/>
        <v>16.950700472661875</v>
      </c>
      <c r="BB57" s="234">
        <f t="shared" si="42"/>
        <v>32.008540051692954</v>
      </c>
      <c r="BC57" s="11">
        <f t="shared" si="12"/>
        <v>117.21977641708743</v>
      </c>
      <c r="BD57" s="11">
        <f t="shared" si="43"/>
        <v>117.47134198971314</v>
      </c>
      <c r="BE57" s="11">
        <f t="shared" si="44"/>
        <v>-0.251565572625708</v>
      </c>
      <c r="BF57" s="11">
        <f>SUM(BE$26:BE57)</f>
        <v>-244.20690593952065</v>
      </c>
      <c r="BG57" s="10"/>
      <c r="BH57" s="77">
        <v>2042</v>
      </c>
      <c r="BI57" s="77">
        <v>-282.86080824527465</v>
      </c>
      <c r="BJ57" s="77">
        <v>-513.12800803605217</v>
      </c>
    </row>
    <row r="58" spans="1:62" x14ac:dyDescent="0.25">
      <c r="A58" s="4">
        <v>33</v>
      </c>
      <c r="B58">
        <v>2042</v>
      </c>
      <c r="C58" s="228">
        <f>'3.10 Forest data Gustav 2017'!O44</f>
        <v>3172.7015673710498</v>
      </c>
      <c r="D58" s="9">
        <f t="shared" si="13"/>
        <v>10.88196304280018</v>
      </c>
      <c r="E58" s="72">
        <f>'3.10 Forest data Gustav 2017'!P44*10^-6</f>
        <v>37.533740458788969</v>
      </c>
      <c r="F58" s="22">
        <f t="shared" si="14"/>
        <v>18.766870229394485</v>
      </c>
      <c r="G58" s="228">
        <f>'3.10 Forest data Gustav 2017'!B44*10^-6/2</f>
        <v>8.5321405466373665</v>
      </c>
      <c r="H58" s="228">
        <f>'3.10 Forest data Gustav 2017'!C44*10^-6/2</f>
        <v>9.4184031521448706</v>
      </c>
      <c r="I58" s="228">
        <f>'3.10 Forest data Gustav 2017'!G44*10^-6/2</f>
        <v>0.81632653061224492</v>
      </c>
      <c r="J58" s="228">
        <f t="shared" ref="J58:J89" si="45">p*G58</f>
        <v>3.9162525109065514</v>
      </c>
      <c r="K58" s="228">
        <f t="shared" ref="K58:K89" si="46">H58*paperpulp+G58*papertimb</f>
        <v>4.4748679552119741</v>
      </c>
      <c r="L58" s="228">
        <f t="shared" ref="L58:L89" si="47">G58*ppaperboard</f>
        <v>1.1944996765292315</v>
      </c>
      <c r="M58" s="228">
        <f t="shared" ref="M58:M89" si="48">I58+pbio*G58</f>
        <v>1.8401833962087288</v>
      </c>
      <c r="N58" s="64">
        <f t="shared" si="15"/>
        <v>0.17405566715140228</v>
      </c>
      <c r="O58" s="22">
        <f t="shared" si="16"/>
        <v>3.9162525109065514</v>
      </c>
      <c r="P58" s="8">
        <f t="shared" si="17"/>
        <v>194.99220827929022</v>
      </c>
      <c r="Q58" s="8">
        <f t="shared" si="18"/>
        <v>9.4425873845011665E-2</v>
      </c>
      <c r="R58" s="8">
        <f t="shared" si="4"/>
        <v>3.8218266370615397</v>
      </c>
      <c r="S58" s="22">
        <f t="shared" si="19"/>
        <v>0.17405566715140228</v>
      </c>
      <c r="T58" s="22">
        <f t="shared" si="5"/>
        <v>6.8298603151018096</v>
      </c>
      <c r="U58" s="8">
        <f t="shared" si="20"/>
        <v>-1.3064470977717235E-2</v>
      </c>
      <c r="V58" s="22">
        <f t="shared" si="21"/>
        <v>0.18712013812911951</v>
      </c>
      <c r="W58" s="22">
        <f t="shared" si="22"/>
        <v>5.6693676317412054</v>
      </c>
      <c r="X58" s="8">
        <f t="shared" si="23"/>
        <v>19.079116437644412</v>
      </c>
      <c r="Y58" s="8">
        <f t="shared" si="24"/>
        <v>0.11486780831968346</v>
      </c>
      <c r="Z58" s="8">
        <f t="shared" si="25"/>
        <v>5.5544998234215219</v>
      </c>
      <c r="AA58" s="9">
        <f t="shared" ref="AA58:AA89" si="49">F58*Sftot</f>
        <v>20.643557252333935</v>
      </c>
      <c r="AB58" s="9">
        <f t="shared" si="27"/>
        <v>31.721749506321093</v>
      </c>
      <c r="AC58" s="229">
        <f>'3.10 Forest data Gustav 2017'!AE44</f>
        <v>3403.8510644266998</v>
      </c>
      <c r="AD58" s="236">
        <f t="shared" si="28"/>
        <v>15.666029463900486</v>
      </c>
      <c r="AE58" s="238">
        <f>'3.10 Forest data Gustav 2017'!AF44*10^-6</f>
        <v>30.962266591670815</v>
      </c>
      <c r="AF58" s="237">
        <f t="shared" si="29"/>
        <v>15.481133295835408</v>
      </c>
      <c r="AG58" s="237">
        <f>'3.10 Forest data Gustav 2017'!R44*10^-6/2</f>
        <v>6.8996918896558652</v>
      </c>
      <c r="AH58" s="237">
        <f>'3.10 Forest data Gustav 2017'!S44*10^-6/2</f>
        <v>7.7651148755672965</v>
      </c>
      <c r="AI58" s="237">
        <f>'3.10 Forest data Gustav 2017'!W44*10^-6/2</f>
        <v>0.81632653061224492</v>
      </c>
      <c r="AJ58" s="238">
        <f t="shared" ref="AJ58:AJ89" si="50">p*AG58</f>
        <v>3.1669585773520423</v>
      </c>
      <c r="AK58" s="238">
        <f t="shared" ref="AK58:AK89" si="51">AH58*paperpulp+AG58*papertimb</f>
        <v>3.6752113011294387</v>
      </c>
      <c r="AL58" s="238">
        <f t="shared" ref="AL58:AL89" si="52">AG58*ppaperboard</f>
        <v>0.96595686455182117</v>
      </c>
      <c r="AM58" s="238">
        <f t="shared" ref="AM58:AM89" si="53">AI58+pbio*AG58</f>
        <v>1.6442895573709486</v>
      </c>
      <c r="AN58" s="303">
        <f t="shared" ref="AN58:AN89" si="54">AG58*pboard</f>
        <v>0.14075371454897967</v>
      </c>
      <c r="AO58" s="237">
        <f t="shared" si="30"/>
        <v>3.1669585773520423</v>
      </c>
      <c r="AP58" s="127">
        <f t="shared" si="31"/>
        <v>176.59470465362324</v>
      </c>
      <c r="AQ58" s="127">
        <f t="shared" si="32"/>
        <v>-0.30187546246443731</v>
      </c>
      <c r="AR58" s="127">
        <f t="shared" si="33"/>
        <v>3.4688340398164796</v>
      </c>
      <c r="AS58" s="237">
        <f t="shared" si="34"/>
        <v>0.14075371454897967</v>
      </c>
      <c r="AT58" s="237">
        <f t="shared" si="11"/>
        <v>6.0991754111927463</v>
      </c>
      <c r="AU58" s="127">
        <f t="shared" si="35"/>
        <v>-2.6760320174208374E-2</v>
      </c>
      <c r="AV58" s="237">
        <f t="shared" si="36"/>
        <v>0.16751403472318804</v>
      </c>
      <c r="AW58" s="237">
        <f t="shared" si="37"/>
        <v>4.6411681656812602</v>
      </c>
      <c r="AX58" s="127">
        <f t="shared" si="38"/>
        <v>15.652988783172976</v>
      </c>
      <c r="AY58" s="127">
        <f t="shared" si="39"/>
        <v>7.9922719496520855E-2</v>
      </c>
      <c r="AZ58" s="127">
        <f t="shared" si="40"/>
        <v>4.5612454461847394</v>
      </c>
      <c r="BA58" s="234">
        <f t="shared" ref="BA58:BA89" si="55">AF58*Sftot</f>
        <v>17.029246625418949</v>
      </c>
      <c r="BB58" s="234">
        <f t="shared" si="42"/>
        <v>32.446563026177309</v>
      </c>
      <c r="BC58" s="11">
        <f t="shared" si="12"/>
        <v>116.41882068819841</v>
      </c>
      <c r="BD58" s="11">
        <f t="shared" si="43"/>
        <v>119.07888630607071</v>
      </c>
      <c r="BE58" s="11">
        <f t="shared" si="44"/>
        <v>-2.6600656178723057</v>
      </c>
      <c r="BF58" s="11">
        <f>SUM(BE$26:BE58)</f>
        <v>-246.86697155739296</v>
      </c>
      <c r="BG58" s="10"/>
      <c r="BH58" s="77">
        <v>2043</v>
      </c>
      <c r="BI58" s="77">
        <v>-285.7662267942564</v>
      </c>
      <c r="BJ58" s="77">
        <v>-542.67839433502365</v>
      </c>
    </row>
    <row r="59" spans="1:62" x14ac:dyDescent="0.25">
      <c r="A59" s="4">
        <v>34</v>
      </c>
      <c r="B59">
        <v>2043</v>
      </c>
      <c r="C59" s="228">
        <f>'3.10 Forest data Gustav 2017'!O45</f>
        <v>3183.47653041385</v>
      </c>
      <c r="D59" s="9">
        <f t="shared" si="13"/>
        <v>10.774963042800209</v>
      </c>
      <c r="E59" s="72">
        <f>'3.10 Forest data Gustav 2017'!P45*10^-6</f>
        <v>37.786181542097921</v>
      </c>
      <c r="F59" s="22">
        <f t="shared" si="14"/>
        <v>18.893090771048961</v>
      </c>
      <c r="G59" s="228">
        <f>'3.10 Forest data Gustav 2017'!B45*10^-6/2</f>
        <v>8.6536963302620187</v>
      </c>
      <c r="H59" s="228">
        <f>'3.10 Forest data Gustav 2017'!C45*10^-6/2</f>
        <v>9.4230679101746979</v>
      </c>
      <c r="I59" s="228">
        <f>'3.10 Forest data Gustav 2017'!G45*10^-6/2</f>
        <v>0.81632653061224492</v>
      </c>
      <c r="J59" s="228">
        <f t="shared" si="45"/>
        <v>3.9720466155902669</v>
      </c>
      <c r="K59" s="228">
        <f t="shared" si="46"/>
        <v>4.4894039205438974</v>
      </c>
      <c r="L59" s="228">
        <f t="shared" si="47"/>
        <v>1.2115174862366827</v>
      </c>
      <c r="M59" s="228">
        <f t="shared" si="48"/>
        <v>1.8547700902436872</v>
      </c>
      <c r="N59" s="64">
        <f t="shared" si="15"/>
        <v>0.1765354051373452</v>
      </c>
      <c r="O59" s="22">
        <f t="shared" si="16"/>
        <v>3.9720466155902669</v>
      </c>
      <c r="P59" s="8">
        <f t="shared" si="17"/>
        <v>195.14057662402695</v>
      </c>
      <c r="Q59" s="8">
        <f t="shared" si="18"/>
        <v>0.14836834473672411</v>
      </c>
      <c r="R59" s="8">
        <f t="shared" si="4"/>
        <v>3.8236782708535428</v>
      </c>
      <c r="S59" s="22">
        <f t="shared" si="19"/>
        <v>0.1765354051373452</v>
      </c>
      <c r="T59" s="22">
        <f t="shared" si="5"/>
        <v>6.8196328307559515</v>
      </c>
      <c r="U59" s="8">
        <f t="shared" si="20"/>
        <v>-1.0227484345858073E-2</v>
      </c>
      <c r="V59" s="22">
        <f t="shared" si="21"/>
        <v>0.18676288948320327</v>
      </c>
      <c r="W59" s="22">
        <f t="shared" si="22"/>
        <v>5.70092140678058</v>
      </c>
      <c r="X59" s="8">
        <f t="shared" si="23"/>
        <v>19.191894018886671</v>
      </c>
      <c r="Y59" s="8">
        <f t="shared" si="24"/>
        <v>0.11277758124225912</v>
      </c>
      <c r="Z59" s="8">
        <f t="shared" si="25"/>
        <v>5.5881438255383209</v>
      </c>
      <c r="AA59" s="9">
        <f t="shared" si="49"/>
        <v>20.782399848153858</v>
      </c>
      <c r="AB59" s="9">
        <f t="shared" si="27"/>
        <v>31.808281332587192</v>
      </c>
      <c r="AC59" s="229">
        <f>'3.10 Forest data Gustav 2017'!AE45</f>
        <v>3419.0390938905994</v>
      </c>
      <c r="AD59" s="236">
        <f t="shared" si="28"/>
        <v>15.188029463899511</v>
      </c>
      <c r="AE59" s="238">
        <f>'3.10 Forest data Gustav 2017'!AF45*10^-6</f>
        <v>31.105077778501855</v>
      </c>
      <c r="AF59" s="237">
        <f t="shared" si="29"/>
        <v>15.552538889250927</v>
      </c>
      <c r="AG59" s="237">
        <f>'3.10 Forest data Gustav 2017'!R45*10^-6/2</f>
        <v>6.9650535799416682</v>
      </c>
      <c r="AH59" s="237">
        <f>'3.10 Forest data Gustav 2017'!S45*10^-6/2</f>
        <v>7.7711587786970142</v>
      </c>
      <c r="AI59" s="237">
        <f>'3.10 Forest data Gustav 2017'!W45*10^-6/2</f>
        <v>0.81632653061224492</v>
      </c>
      <c r="AJ59" s="238">
        <f t="shared" si="50"/>
        <v>3.1969595931932258</v>
      </c>
      <c r="AK59" s="238">
        <f t="shared" si="51"/>
        <v>3.6843709617987406</v>
      </c>
      <c r="AL59" s="238">
        <f t="shared" si="52"/>
        <v>0.97510750119183365</v>
      </c>
      <c r="AM59" s="238">
        <f t="shared" si="53"/>
        <v>1.652132960205245</v>
      </c>
      <c r="AN59" s="303">
        <f t="shared" si="54"/>
        <v>0.14208709303081005</v>
      </c>
      <c r="AO59" s="237">
        <f t="shared" si="30"/>
        <v>3.1969595931932258</v>
      </c>
      <c r="AP59" s="127">
        <f t="shared" si="31"/>
        <v>176.32874980069306</v>
      </c>
      <c r="AQ59" s="127">
        <f t="shared" si="32"/>
        <v>-0.26595485293017873</v>
      </c>
      <c r="AR59" s="127">
        <f t="shared" si="33"/>
        <v>3.4629144461234045</v>
      </c>
      <c r="AS59" s="237">
        <f t="shared" si="34"/>
        <v>0.14208709303081005</v>
      </c>
      <c r="AT59" s="237">
        <f t="shared" si="11"/>
        <v>6.0744802318627951</v>
      </c>
      <c r="AU59" s="127">
        <f t="shared" si="35"/>
        <v>-2.4695179329951245E-2</v>
      </c>
      <c r="AV59" s="237">
        <f t="shared" si="36"/>
        <v>0.16678227236076129</v>
      </c>
      <c r="AW59" s="237">
        <f t="shared" si="37"/>
        <v>4.6594784629905739</v>
      </c>
      <c r="AX59" s="127">
        <f t="shared" si="38"/>
        <v>15.727812977409151</v>
      </c>
      <c r="AY59" s="127">
        <f t="shared" si="39"/>
        <v>7.4824194236175146E-2</v>
      </c>
      <c r="AZ59" s="127">
        <f t="shared" si="40"/>
        <v>4.5846542687543987</v>
      </c>
      <c r="BA59" s="234">
        <f t="shared" si="55"/>
        <v>17.107792778176023</v>
      </c>
      <c r="BB59" s="234">
        <f t="shared" si="42"/>
        <v>32.079996404051577</v>
      </c>
      <c r="BC59" s="11">
        <f t="shared" si="12"/>
        <v>116.73639249059499</v>
      </c>
      <c r="BD59" s="11">
        <f t="shared" si="43"/>
        <v>117.73358680286928</v>
      </c>
      <c r="BE59" s="11">
        <f t="shared" si="44"/>
        <v>-0.99719431227428856</v>
      </c>
      <c r="BF59" s="11">
        <f>SUM(BE$26:BE59)</f>
        <v>-247.86416586966726</v>
      </c>
      <c r="BG59" s="10"/>
      <c r="BH59" s="77">
        <v>2044</v>
      </c>
      <c r="BI59" s="77">
        <v>-287.00237488294323</v>
      </c>
      <c r="BJ59" s="77">
        <v>-569.06563031958467</v>
      </c>
    </row>
    <row r="60" spans="1:62" x14ac:dyDescent="0.25">
      <c r="A60" s="4">
        <v>35</v>
      </c>
      <c r="B60">
        <v>2044</v>
      </c>
      <c r="C60" s="228">
        <f>'3.10 Forest data Gustav 2017'!O46</f>
        <v>3194.6024934566494</v>
      </c>
      <c r="D60" s="9">
        <f t="shared" si="13"/>
        <v>11.125963042799413</v>
      </c>
      <c r="E60" s="72">
        <f>'3.10 Forest data Gustav 2017'!P46*10^-6</f>
        <v>38.038622625406887</v>
      </c>
      <c r="F60" s="22">
        <f t="shared" si="14"/>
        <v>19.019311312703444</v>
      </c>
      <c r="G60" s="228">
        <f>'3.10 Forest data Gustav 2017'!B46*10^-6/2</f>
        <v>8.7754792349599917</v>
      </c>
      <c r="H60" s="228">
        <f>'3.10 Forest data Gustav 2017'!C46*10^-6/2</f>
        <v>9.4275055471312079</v>
      </c>
      <c r="I60" s="228">
        <f>'3.10 Forest data Gustav 2017'!G46*10^-6/2</f>
        <v>0.81632653061224492</v>
      </c>
      <c r="J60" s="228">
        <f t="shared" si="45"/>
        <v>4.0279449688466364</v>
      </c>
      <c r="K60" s="228">
        <f t="shared" si="46"/>
        <v>4.5038774275806581</v>
      </c>
      <c r="L60" s="228">
        <f t="shared" si="47"/>
        <v>1.228567092894399</v>
      </c>
      <c r="M60" s="228">
        <f t="shared" si="48"/>
        <v>1.8693840388074439</v>
      </c>
      <c r="N60" s="64">
        <f t="shared" si="15"/>
        <v>0.17901977639318384</v>
      </c>
      <c r="O60" s="22">
        <f t="shared" si="16"/>
        <v>4.0279449688466364</v>
      </c>
      <c r="P60" s="8">
        <f t="shared" si="17"/>
        <v>195.34193390927553</v>
      </c>
      <c r="Q60" s="8">
        <f t="shared" si="18"/>
        <v>0.20135728524857655</v>
      </c>
      <c r="R60" s="8">
        <f t="shared" si="4"/>
        <v>3.8265876835980599</v>
      </c>
      <c r="S60" s="22">
        <f t="shared" si="19"/>
        <v>0.17901977639318384</v>
      </c>
      <c r="T60" s="22">
        <f t="shared" si="5"/>
        <v>6.81216938876321</v>
      </c>
      <c r="U60" s="8">
        <f t="shared" si="20"/>
        <v>-7.4634419927415152E-3</v>
      </c>
      <c r="V60" s="22">
        <f t="shared" si="21"/>
        <v>0.18648321838592535</v>
      </c>
      <c r="W60" s="22">
        <f t="shared" si="22"/>
        <v>5.7324445204750569</v>
      </c>
      <c r="X60" s="8">
        <f t="shared" si="23"/>
        <v>19.303162925043367</v>
      </c>
      <c r="Y60" s="8">
        <f t="shared" si="24"/>
        <v>0.11126890615669538</v>
      </c>
      <c r="Z60" s="8">
        <f t="shared" si="25"/>
        <v>5.6211756143183615</v>
      </c>
      <c r="AA60" s="9">
        <f t="shared" si="49"/>
        <v>20.921242443973789</v>
      </c>
      <c r="AB60" s="9">
        <f t="shared" si="27"/>
        <v>32.352368236185733</v>
      </c>
      <c r="AC60" s="229">
        <f>'3.10 Forest data Gustav 2017'!AE46</f>
        <v>3434.7501233544999</v>
      </c>
      <c r="AD60" s="236">
        <f t="shared" si="28"/>
        <v>15.711029463900559</v>
      </c>
      <c r="AE60" s="238">
        <f>'3.10 Forest data Gustav 2017'!AF46*10^-6</f>
        <v>31.247888965332891</v>
      </c>
      <c r="AF60" s="237">
        <f t="shared" si="29"/>
        <v>15.623944482666445</v>
      </c>
      <c r="AG60" s="237">
        <f>'3.10 Forest data Gustav 2017'!R46*10^-6/2</f>
        <v>7.0306662583446906</v>
      </c>
      <c r="AH60" s="237">
        <f>'3.10 Forest data Gustav 2017'!S46*10^-6/2</f>
        <v>7.7769516937095089</v>
      </c>
      <c r="AI60" s="237">
        <f>'3.10 Forest data Gustav 2017'!W46*10^-6/2</f>
        <v>0.81632653061224492</v>
      </c>
      <c r="AJ60" s="238">
        <f t="shared" si="50"/>
        <v>3.227075812580213</v>
      </c>
      <c r="AK60" s="238">
        <f t="shared" si="51"/>
        <v>3.6934616007358061</v>
      </c>
      <c r="AL60" s="238">
        <f t="shared" si="52"/>
        <v>0.98429327616825679</v>
      </c>
      <c r="AM60" s="238">
        <f t="shared" si="53"/>
        <v>1.6600064816136078</v>
      </c>
      <c r="AN60" s="303">
        <f t="shared" si="54"/>
        <v>0.14342559167023169</v>
      </c>
      <c r="AO60" s="237">
        <f t="shared" si="30"/>
        <v>3.227075812580213</v>
      </c>
      <c r="AP60" s="127">
        <f t="shared" si="31"/>
        <v>176.09812637959939</v>
      </c>
      <c r="AQ60" s="127">
        <f t="shared" si="32"/>
        <v>-0.23062342109366796</v>
      </c>
      <c r="AR60" s="127">
        <f t="shared" si="33"/>
        <v>3.457699233673881</v>
      </c>
      <c r="AS60" s="237">
        <f t="shared" si="34"/>
        <v>0.14342559167023169</v>
      </c>
      <c r="AT60" s="237">
        <f t="shared" si="11"/>
        <v>6.0517988421497062</v>
      </c>
      <c r="AU60" s="127">
        <f t="shared" si="35"/>
        <v>-2.2681389713088862E-2</v>
      </c>
      <c r="AV60" s="237">
        <f t="shared" si="36"/>
        <v>0.16610698138332056</v>
      </c>
      <c r="AW60" s="237">
        <f t="shared" si="37"/>
        <v>4.6777548769040624</v>
      </c>
      <c r="AX60" s="127">
        <f t="shared" si="38"/>
        <v>15.798998086463858</v>
      </c>
      <c r="AY60" s="127">
        <f t="shared" si="39"/>
        <v>7.118510905470643E-2</v>
      </c>
      <c r="AZ60" s="127">
        <f t="shared" si="40"/>
        <v>4.606569767849356</v>
      </c>
      <c r="BA60" s="234">
        <f t="shared" si="55"/>
        <v>17.18633893093309</v>
      </c>
      <c r="BB60" s="234">
        <f t="shared" si="42"/>
        <v>32.715248693081598</v>
      </c>
      <c r="BC60" s="11">
        <f t="shared" si="12"/>
        <v>118.73319142680164</v>
      </c>
      <c r="BD60" s="11">
        <f t="shared" si="43"/>
        <v>120.06496270360947</v>
      </c>
      <c r="BE60" s="11">
        <f t="shared" si="44"/>
        <v>-1.331771276807828</v>
      </c>
      <c r="BF60" s="11">
        <f>SUM(BE$26:BE60)</f>
        <v>-249.1959371464751</v>
      </c>
      <c r="BG60" s="10"/>
      <c r="BH60" s="77">
        <v>2045</v>
      </c>
      <c r="BI60" s="77">
        <v>-288.56116145408583</v>
      </c>
      <c r="BJ60" s="77">
        <v>-595.57699796140525</v>
      </c>
    </row>
    <row r="61" spans="1:62" x14ac:dyDescent="0.25">
      <c r="A61" s="4">
        <v>36</v>
      </c>
      <c r="B61">
        <v>2045</v>
      </c>
      <c r="C61" s="228">
        <f>'3.10 Forest data Gustav 2017'!O47</f>
        <v>3205.1349077580799</v>
      </c>
      <c r="D61" s="9">
        <f t="shared" si="13"/>
        <v>10.532414301430435</v>
      </c>
      <c r="E61" s="72">
        <f>'3.10 Forest data Gustav 2017'!P47*10^-6</f>
        <v>38.198279549313362</v>
      </c>
      <c r="F61" s="22">
        <f t="shared" si="14"/>
        <v>19.099139774656681</v>
      </c>
      <c r="G61" s="228">
        <f>'3.10 Forest data Gustav 2017'!B47*10^-6/2</f>
        <v>8.8151964419584417</v>
      </c>
      <c r="H61" s="228">
        <f>'3.10 Forest data Gustav 2017'!C47*10^-6/2</f>
        <v>9.4676168020859972</v>
      </c>
      <c r="I61" s="228">
        <f>'3.10 Forest data Gustav 2017'!G47*10^-6/2</f>
        <v>0.81632653061224492</v>
      </c>
      <c r="J61" s="228">
        <f t="shared" si="45"/>
        <v>4.0461751668589248</v>
      </c>
      <c r="K61" s="228">
        <f t="shared" si="46"/>
        <v>4.5232900111983154</v>
      </c>
      <c r="L61" s="228">
        <f t="shared" si="47"/>
        <v>1.234127501874182</v>
      </c>
      <c r="M61" s="228">
        <f t="shared" si="48"/>
        <v>1.8741501036472579</v>
      </c>
      <c r="N61" s="64">
        <f t="shared" si="15"/>
        <v>0.17983000741595223</v>
      </c>
      <c r="O61" s="22">
        <f t="shared" si="16"/>
        <v>4.0461751668589248</v>
      </c>
      <c r="P61" s="8">
        <f t="shared" si="17"/>
        <v>195.55757289898847</v>
      </c>
      <c r="Q61" s="8">
        <f t="shared" si="18"/>
        <v>0.21563898971294293</v>
      </c>
      <c r="R61" s="8">
        <f t="shared" si="4"/>
        <v>3.8305361771459818</v>
      </c>
      <c r="S61" s="22">
        <f t="shared" si="19"/>
        <v>0.17983000741595223</v>
      </c>
      <c r="T61" s="22">
        <f t="shared" si="5"/>
        <v>6.8057202660070137</v>
      </c>
      <c r="U61" s="8">
        <f t="shared" si="20"/>
        <v>-6.4491227561962461E-3</v>
      </c>
      <c r="V61" s="22">
        <f t="shared" si="21"/>
        <v>0.18627913017214848</v>
      </c>
      <c r="W61" s="22">
        <f t="shared" si="22"/>
        <v>5.7574175130724976</v>
      </c>
      <c r="X61" s="8">
        <f t="shared" si="23"/>
        <v>19.406814915719416</v>
      </c>
      <c r="Y61" s="8">
        <f t="shared" si="24"/>
        <v>0.10365199067604891</v>
      </c>
      <c r="Z61" s="8">
        <f t="shared" si="25"/>
        <v>5.6537655223964487</v>
      </c>
      <c r="AA61" s="9">
        <f t="shared" si="49"/>
        <v>21.009053752122352</v>
      </c>
      <c r="AB61" s="9">
        <f t="shared" si="27"/>
        <v>31.854309911185581</v>
      </c>
      <c r="AC61" s="229">
        <f>'3.10 Forest data Gustav 2017'!AE47</f>
        <v>3450.4931646803998</v>
      </c>
      <c r="AD61" s="236">
        <f t="shared" si="28"/>
        <v>15.743041325899867</v>
      </c>
      <c r="AE61" s="238">
        <f>'3.10 Forest data Gustav 2017'!AF47*10^-6</f>
        <v>31.35359965372529</v>
      </c>
      <c r="AF61" s="237">
        <f t="shared" si="29"/>
        <v>15.676799826862645</v>
      </c>
      <c r="AG61" s="237">
        <f>'3.10 Forest data Gustav 2017'!R47*10^-6/2</f>
        <v>7.0420412143511326</v>
      </c>
      <c r="AH61" s="237">
        <f>'3.10 Forest data Gustav 2017'!S47*10^-6/2</f>
        <v>7.8184320818992683</v>
      </c>
      <c r="AI61" s="237">
        <f>'3.10 Forest data Gustav 2017'!W47*10^-6/2</f>
        <v>0.81632653061224492</v>
      </c>
      <c r="AJ61" s="238">
        <f t="shared" si="50"/>
        <v>3.2322969173871701</v>
      </c>
      <c r="AK61" s="238">
        <f t="shared" si="51"/>
        <v>3.710418518628591</v>
      </c>
      <c r="AL61" s="238">
        <f t="shared" si="52"/>
        <v>0.98588577000915867</v>
      </c>
      <c r="AM61" s="238">
        <f t="shared" si="53"/>
        <v>1.6613714763343808</v>
      </c>
      <c r="AN61" s="303">
        <f t="shared" si="54"/>
        <v>0.14365764077276311</v>
      </c>
      <c r="AO61" s="237">
        <f t="shared" si="30"/>
        <v>3.2322969173871701</v>
      </c>
      <c r="AP61" s="127">
        <f t="shared" si="31"/>
        <v>175.87724644793394</v>
      </c>
      <c r="AQ61" s="127">
        <f t="shared" si="32"/>
        <v>-0.22087993166545061</v>
      </c>
      <c r="AR61" s="127">
        <f t="shared" si="33"/>
        <v>3.4531768490526207</v>
      </c>
      <c r="AS61" s="237">
        <f t="shared" si="34"/>
        <v>0.14365764077276311</v>
      </c>
      <c r="AT61" s="237">
        <f t="shared" si="11"/>
        <v>6.0299697253336157</v>
      </c>
      <c r="AU61" s="127">
        <f t="shared" si="35"/>
        <v>-2.1829116816090455E-2</v>
      </c>
      <c r="AV61" s="237">
        <f t="shared" si="36"/>
        <v>0.16548675758885356</v>
      </c>
      <c r="AW61" s="237">
        <f t="shared" si="37"/>
        <v>4.6963042886377497</v>
      </c>
      <c r="AX61" s="127">
        <f t="shared" si="38"/>
        <v>15.867882971529632</v>
      </c>
      <c r="AY61" s="127">
        <f t="shared" si="39"/>
        <v>6.8884885065774171E-2</v>
      </c>
      <c r="AZ61" s="127">
        <f t="shared" si="40"/>
        <v>4.6274194035719756</v>
      </c>
      <c r="BA61" s="234">
        <f t="shared" si="55"/>
        <v>17.24447980954891</v>
      </c>
      <c r="BB61" s="234">
        <f t="shared" si="42"/>
        <v>32.813696972033014</v>
      </c>
      <c r="BC61" s="11">
        <f t="shared" si="12"/>
        <v>116.90531737405108</v>
      </c>
      <c r="BD61" s="11">
        <f t="shared" si="43"/>
        <v>120.42626788736116</v>
      </c>
      <c r="BE61" s="11">
        <f t="shared" si="44"/>
        <v>-3.5209505133100834</v>
      </c>
      <c r="BF61" s="11">
        <f>SUM(BE$26:BE61)</f>
        <v>-252.71688765978519</v>
      </c>
      <c r="BG61" s="10"/>
      <c r="BH61" s="77">
        <v>2046</v>
      </c>
      <c r="BI61" s="77">
        <v>-292.26808427436521</v>
      </c>
      <c r="BJ61" s="77">
        <v>-627.62512798645719</v>
      </c>
    </row>
    <row r="62" spans="1:62" x14ac:dyDescent="0.25">
      <c r="A62" s="4">
        <v>37</v>
      </c>
      <c r="B62">
        <v>2046</v>
      </c>
      <c r="C62" s="228">
        <f>'3.10 Forest data Gustav 2017'!O48</f>
        <v>3215.2053220595099</v>
      </c>
      <c r="D62" s="9">
        <f t="shared" si="13"/>
        <v>10.070414301429992</v>
      </c>
      <c r="E62" s="72">
        <f>'3.10 Forest data Gustav 2017'!P48*10^-6</f>
        <v>38.357936473219851</v>
      </c>
      <c r="F62" s="22">
        <f t="shared" si="14"/>
        <v>19.178968236609926</v>
      </c>
      <c r="G62" s="228">
        <f>'3.10 Forest data Gustav 2017'!B48*10^-6/2</f>
        <v>8.8549049962473951</v>
      </c>
      <c r="H62" s="228">
        <f>'3.10 Forest data Gustav 2017'!C48*10^-6/2</f>
        <v>9.5077367097502847</v>
      </c>
      <c r="I62" s="228">
        <f>'3.10 Forest data Gustav 2017'!G48*10^-6/2</f>
        <v>0.81632653061224492</v>
      </c>
      <c r="J62" s="228">
        <f t="shared" si="45"/>
        <v>4.0644013932775547</v>
      </c>
      <c r="K62" s="228">
        <f t="shared" si="46"/>
        <v>4.5427049743110848</v>
      </c>
      <c r="L62" s="228">
        <f t="shared" si="47"/>
        <v>1.2396866994746354</v>
      </c>
      <c r="M62" s="228">
        <f t="shared" si="48"/>
        <v>1.8789151301619322</v>
      </c>
      <c r="N62" s="64">
        <f t="shared" si="15"/>
        <v>0.18064006192344687</v>
      </c>
      <c r="O62" s="22">
        <f t="shared" si="16"/>
        <v>4.0644013932775547</v>
      </c>
      <c r="P62" s="8">
        <f t="shared" si="17"/>
        <v>195.78720956605858</v>
      </c>
      <c r="Q62" s="8">
        <f t="shared" si="18"/>
        <v>0.22963666707011043</v>
      </c>
      <c r="R62" s="8">
        <f t="shared" si="4"/>
        <v>3.8347647262074442</v>
      </c>
      <c r="S62" s="22">
        <f t="shared" si="19"/>
        <v>0.18064006192344687</v>
      </c>
      <c r="T62" s="22">
        <f t="shared" si="5"/>
        <v>6.800257549359225</v>
      </c>
      <c r="U62" s="8">
        <f t="shared" si="20"/>
        <v>-5.4627166477887457E-3</v>
      </c>
      <c r="V62" s="22">
        <f t="shared" si="21"/>
        <v>0.18610277857123561</v>
      </c>
      <c r="W62" s="22">
        <f t="shared" si="22"/>
        <v>5.7823916737857202</v>
      </c>
      <c r="X62" s="8">
        <f t="shared" si="23"/>
        <v>19.505082101923158</v>
      </c>
      <c r="Y62" s="8">
        <f t="shared" si="24"/>
        <v>9.8267186203742085E-2</v>
      </c>
      <c r="Z62" s="8">
        <f t="shared" si="25"/>
        <v>5.6841244875819781</v>
      </c>
      <c r="AA62" s="9">
        <f t="shared" si="49"/>
        <v>21.096865060270918</v>
      </c>
      <c r="AB62" s="9">
        <f t="shared" si="27"/>
        <v>31.489720498326975</v>
      </c>
      <c r="AC62" s="229">
        <f>'3.10 Forest data Gustav 2017'!AE48</f>
        <v>3464.5682060063</v>
      </c>
      <c r="AD62" s="236">
        <f t="shared" si="28"/>
        <v>14.075041325900202</v>
      </c>
      <c r="AE62" s="238">
        <f>'3.10 Forest data Gustav 2017'!AF48*10^-6</f>
        <v>31.459310342117689</v>
      </c>
      <c r="AF62" s="237">
        <f t="shared" si="29"/>
        <v>15.729655171058845</v>
      </c>
      <c r="AG62" s="237">
        <f>'3.10 Forest data Gustav 2017'!R48*10^-6/2</f>
        <v>7.0534269130401626</v>
      </c>
      <c r="AH62" s="237">
        <f>'3.10 Forest data Gustav 2017'!S48*10^-6/2</f>
        <v>7.8599017274064362</v>
      </c>
      <c r="AI62" s="237">
        <f>'3.10 Forest data Gustav 2017'!W48*10^-6/2</f>
        <v>0.81632653061224492</v>
      </c>
      <c r="AJ62" s="238">
        <f t="shared" si="50"/>
        <v>3.2375229530854348</v>
      </c>
      <c r="AK62" s="238">
        <f t="shared" si="51"/>
        <v>3.7273724822836627</v>
      </c>
      <c r="AL62" s="238">
        <f t="shared" si="52"/>
        <v>0.98747976782562286</v>
      </c>
      <c r="AM62" s="238">
        <f t="shared" si="53"/>
        <v>1.6627377601770643</v>
      </c>
      <c r="AN62" s="303">
        <f t="shared" si="54"/>
        <v>0.14388990902601934</v>
      </c>
      <c r="AO62" s="237">
        <f t="shared" si="30"/>
        <v>3.2375229530854348</v>
      </c>
      <c r="AP62" s="127">
        <f t="shared" si="31"/>
        <v>175.66592387270325</v>
      </c>
      <c r="AQ62" s="127">
        <f t="shared" si="32"/>
        <v>-0.21132257523069597</v>
      </c>
      <c r="AR62" s="127">
        <f t="shared" si="33"/>
        <v>3.4488455283161308</v>
      </c>
      <c r="AS62" s="237">
        <f t="shared" si="34"/>
        <v>0.14388990902601934</v>
      </c>
      <c r="AT62" s="237">
        <f t="shared" si="11"/>
        <v>6.0089697951180616</v>
      </c>
      <c r="AU62" s="127">
        <f t="shared" si="35"/>
        <v>-2.099993021555413E-2</v>
      </c>
      <c r="AV62" s="237">
        <f t="shared" si="36"/>
        <v>0.16488983924157347</v>
      </c>
      <c r="AW62" s="237">
        <f t="shared" si="37"/>
        <v>4.7148522501092858</v>
      </c>
      <c r="AX62" s="127">
        <f t="shared" si="38"/>
        <v>15.935139902352432</v>
      </c>
      <c r="AY62" s="127">
        <f t="shared" si="39"/>
        <v>6.7256930822800598E-2</v>
      </c>
      <c r="AZ62" s="127">
        <f t="shared" si="40"/>
        <v>4.6475953192864852</v>
      </c>
      <c r="BA62" s="234">
        <f t="shared" si="55"/>
        <v>17.30262068816473</v>
      </c>
      <c r="BB62" s="234">
        <f t="shared" si="42"/>
        <v>31.212596439441484</v>
      </c>
      <c r="BC62" s="11">
        <f t="shared" si="12"/>
        <v>115.56727422886</v>
      </c>
      <c r="BD62" s="11">
        <f t="shared" si="43"/>
        <v>114.55022893275024</v>
      </c>
      <c r="BE62" s="11">
        <f t="shared" si="44"/>
        <v>1.0170452961097567</v>
      </c>
      <c r="BF62" s="11">
        <f>SUM(BE$26:BE62)</f>
        <v>-251.69984236367543</v>
      </c>
      <c r="BG62" s="10"/>
      <c r="BH62" s="77">
        <v>2047</v>
      </c>
      <c r="BI62" s="77">
        <v>-291.31480690734008</v>
      </c>
      <c r="BJ62" s="77">
        <v>-657.12948252171805</v>
      </c>
    </row>
    <row r="63" spans="1:62" x14ac:dyDescent="0.25">
      <c r="A63" s="4">
        <v>38</v>
      </c>
      <c r="B63">
        <v>2047</v>
      </c>
      <c r="C63" s="228">
        <f>'3.10 Forest data Gustav 2017'!O49</f>
        <v>3225.9487363609396</v>
      </c>
      <c r="D63" s="9">
        <f t="shared" si="13"/>
        <v>10.743414301429766</v>
      </c>
      <c r="E63" s="72">
        <f>'3.10 Forest data Gustav 2017'!P49*10^-6</f>
        <v>38.517593397126333</v>
      </c>
      <c r="F63" s="22">
        <f t="shared" si="14"/>
        <v>19.258796698563167</v>
      </c>
      <c r="G63" s="228">
        <f>'3.10 Forest data Gustav 2017'!B49*10^-6/2</f>
        <v>8.8946050998001187</v>
      </c>
      <c r="H63" s="228">
        <f>'3.10 Forest data Gustav 2017'!C49*10^-6/2</f>
        <v>9.5478650681508004</v>
      </c>
      <c r="I63" s="228">
        <f>'3.10 Forest data Gustav 2017'!G49*10^-6/2</f>
        <v>0.81632653061224492</v>
      </c>
      <c r="J63" s="228">
        <f t="shared" si="45"/>
        <v>4.0826237408082546</v>
      </c>
      <c r="K63" s="228">
        <f t="shared" si="46"/>
        <v>4.5621222613763166</v>
      </c>
      <c r="L63" s="228">
        <f t="shared" si="47"/>
        <v>1.2452447139720166</v>
      </c>
      <c r="M63" s="228">
        <f t="shared" si="48"/>
        <v>1.8836791425882591</v>
      </c>
      <c r="N63" s="64">
        <f t="shared" si="15"/>
        <v>0.18144994403592243</v>
      </c>
      <c r="O63" s="22">
        <f t="shared" si="16"/>
        <v>4.0826237408082546</v>
      </c>
      <c r="P63" s="8">
        <f t="shared" si="17"/>
        <v>196.03056554568266</v>
      </c>
      <c r="Q63" s="8">
        <f t="shared" si="18"/>
        <v>0.24335597962408428</v>
      </c>
      <c r="R63" s="8">
        <f t="shared" si="4"/>
        <v>3.8392677611841703</v>
      </c>
      <c r="S63" s="22">
        <f t="shared" si="19"/>
        <v>0.18144994403592243</v>
      </c>
      <c r="T63" s="22">
        <f t="shared" si="5"/>
        <v>6.7957540930979166</v>
      </c>
      <c r="U63" s="8">
        <f t="shared" si="20"/>
        <v>-4.5034562613084361E-3</v>
      </c>
      <c r="V63" s="22">
        <f t="shared" si="21"/>
        <v>0.18595340029723087</v>
      </c>
      <c r="W63" s="22">
        <f t="shared" si="22"/>
        <v>5.8073669753483337</v>
      </c>
      <c r="X63" s="8">
        <f t="shared" si="23"/>
        <v>19.599542797218557</v>
      </c>
      <c r="Y63" s="8">
        <f t="shared" si="24"/>
        <v>9.4460695295399688E-2</v>
      </c>
      <c r="Z63" s="8">
        <f t="shared" si="25"/>
        <v>5.712906280052934</v>
      </c>
      <c r="AA63" s="9">
        <f t="shared" si="49"/>
        <v>21.184676368419485</v>
      </c>
      <c r="AB63" s="9">
        <f t="shared" si="27"/>
        <v>32.261403888507431</v>
      </c>
      <c r="AC63" s="229">
        <f>'3.10 Forest data Gustav 2017'!AE49</f>
        <v>3480.2452473322001</v>
      </c>
      <c r="AD63" s="236">
        <f t="shared" si="28"/>
        <v>15.677041325900063</v>
      </c>
      <c r="AE63" s="238">
        <f>'3.10 Forest data Gustav 2017'!AF49*10^-6</f>
        <v>31.565021030510088</v>
      </c>
      <c r="AF63" s="237">
        <f t="shared" si="29"/>
        <v>15.782510515255044</v>
      </c>
      <c r="AG63" s="237">
        <f>'3.10 Forest data Gustav 2017'!R49*10^-6/2</f>
        <v>7.0648232281153032</v>
      </c>
      <c r="AH63" s="237">
        <f>'3.10 Forest data Gustav 2017'!S49*10^-6/2</f>
        <v>7.901360756527497</v>
      </c>
      <c r="AI63" s="237">
        <f>'3.10 Forest data Gustav 2017'!W49*10^-6/2</f>
        <v>0.81632653061224492</v>
      </c>
      <c r="AJ63" s="238">
        <f t="shared" si="50"/>
        <v>3.2427538617049243</v>
      </c>
      <c r="AK63" s="238">
        <f t="shared" si="51"/>
        <v>3.7443235264325558</v>
      </c>
      <c r="AL63" s="238">
        <f t="shared" si="52"/>
        <v>0.98907525193614254</v>
      </c>
      <c r="AM63" s="238">
        <f t="shared" si="53"/>
        <v>1.6641053179860812</v>
      </c>
      <c r="AN63" s="303">
        <f t="shared" si="54"/>
        <v>0.14412239385355219</v>
      </c>
      <c r="AO63" s="237">
        <f t="shared" si="30"/>
        <v>3.2427538617049243</v>
      </c>
      <c r="AP63" s="127">
        <f t="shared" si="31"/>
        <v>175.46397611289828</v>
      </c>
      <c r="AQ63" s="127">
        <f t="shared" si="32"/>
        <v>-0.20194775980496615</v>
      </c>
      <c r="AR63" s="127">
        <f t="shared" si="33"/>
        <v>3.4447016215098905</v>
      </c>
      <c r="AS63" s="237">
        <f t="shared" si="34"/>
        <v>0.14412239385355219</v>
      </c>
      <c r="AT63" s="237">
        <f t="shared" si="11"/>
        <v>5.9887765939261222</v>
      </c>
      <c r="AU63" s="127">
        <f t="shared" si="35"/>
        <v>-2.0193201191939458E-2</v>
      </c>
      <c r="AV63" s="237">
        <f t="shared" si="36"/>
        <v>0.16431559504549165</v>
      </c>
      <c r="AW63" s="237">
        <f t="shared" si="37"/>
        <v>4.7333987783686986</v>
      </c>
      <c r="AX63" s="127">
        <f t="shared" si="38"/>
        <v>16.001244262478444</v>
      </c>
      <c r="AY63" s="127">
        <f t="shared" si="39"/>
        <v>6.6104360126011841E-2</v>
      </c>
      <c r="AZ63" s="127">
        <f t="shared" si="40"/>
        <v>4.6672944182426868</v>
      </c>
      <c r="BA63" s="234">
        <f t="shared" si="55"/>
        <v>17.36076156678055</v>
      </c>
      <c r="BB63" s="234">
        <f t="shared" si="42"/>
        <v>32.881766291809718</v>
      </c>
      <c r="BC63" s="11">
        <f t="shared" si="12"/>
        <v>118.39935227082226</v>
      </c>
      <c r="BD63" s="11">
        <f t="shared" si="43"/>
        <v>120.67608229094166</v>
      </c>
      <c r="BE63" s="11">
        <f t="shared" si="44"/>
        <v>-2.2767300201194018</v>
      </c>
      <c r="BF63" s="11">
        <f>SUM(BE$26:BE63)</f>
        <v>-253.97657238379483</v>
      </c>
      <c r="BG63" s="10"/>
      <c r="BH63" s="77">
        <v>2048</v>
      </c>
      <c r="BI63" s="77">
        <v>-293.62652304960216</v>
      </c>
      <c r="BJ63" s="77">
        <v>-692.28575994568496</v>
      </c>
    </row>
    <row r="64" spans="1:62" x14ac:dyDescent="0.25">
      <c r="A64" s="4">
        <v>39</v>
      </c>
      <c r="B64">
        <v>2048</v>
      </c>
      <c r="C64" s="228">
        <f>'3.10 Forest data Gustav 2017'!O50</f>
        <v>3236.73515066237</v>
      </c>
      <c r="D64" s="9">
        <f t="shared" si="13"/>
        <v>10.786414301430341</v>
      </c>
      <c r="E64" s="72">
        <f>'3.10 Forest data Gustav 2017'!P50*10^-6</f>
        <v>38.677250321032815</v>
      </c>
      <c r="F64" s="22">
        <f t="shared" si="14"/>
        <v>19.338625160516408</v>
      </c>
      <c r="G64" s="228">
        <f>'3.10 Forest data Gustav 2017'!B50*10^-6/2</f>
        <v>8.9342969483524168</v>
      </c>
      <c r="H64" s="228">
        <f>'3.10 Forest data Gustav 2017'!C50*10^-6/2</f>
        <v>9.588001681551745</v>
      </c>
      <c r="I64" s="228">
        <f>'3.10 Forest data Gustav 2017'!G50*10^-6/2</f>
        <v>0.81632653061224492</v>
      </c>
      <c r="J64" s="228">
        <f t="shared" si="45"/>
        <v>4.1008422992937597</v>
      </c>
      <c r="K64" s="228">
        <f t="shared" si="46"/>
        <v>4.5815418185666665</v>
      </c>
      <c r="L64" s="228">
        <f t="shared" si="47"/>
        <v>1.2508015727693385</v>
      </c>
      <c r="M64" s="228">
        <f t="shared" si="48"/>
        <v>1.8884421644145348</v>
      </c>
      <c r="N64" s="64">
        <f t="shared" si="15"/>
        <v>0.1822596577463893</v>
      </c>
      <c r="O64" s="22">
        <f t="shared" si="16"/>
        <v>4.1008422992937597</v>
      </c>
      <c r="P64" s="8">
        <f t="shared" si="17"/>
        <v>196.28736802146432</v>
      </c>
      <c r="Q64" s="8">
        <f t="shared" si="18"/>
        <v>0.25680247578165449</v>
      </c>
      <c r="R64" s="8">
        <f t="shared" si="4"/>
        <v>3.8440398235121052</v>
      </c>
      <c r="S64" s="22">
        <f t="shared" si="19"/>
        <v>0.1822596577463893</v>
      </c>
      <c r="T64" s="22">
        <f t="shared" si="5"/>
        <v>6.7921834977953672</v>
      </c>
      <c r="U64" s="8">
        <f t="shared" si="20"/>
        <v>-3.5705953025493287E-3</v>
      </c>
      <c r="V64" s="22">
        <f t="shared" si="21"/>
        <v>0.18583025304893863</v>
      </c>
      <c r="W64" s="22">
        <f t="shared" si="22"/>
        <v>5.8323433913360052</v>
      </c>
      <c r="X64" s="8">
        <f t="shared" si="23"/>
        <v>19.691313011405203</v>
      </c>
      <c r="Y64" s="8">
        <f t="shared" si="24"/>
        <v>9.177021418664566E-2</v>
      </c>
      <c r="Z64" s="8">
        <f t="shared" si="25"/>
        <v>5.7405731771493596</v>
      </c>
      <c r="AA64" s="9">
        <f t="shared" si="49"/>
        <v>21.272487676568051</v>
      </c>
      <c r="AB64" s="9">
        <f t="shared" si="27"/>
        <v>32.403904072664147</v>
      </c>
      <c r="AC64" s="229">
        <f>'3.10 Forest data Gustav 2017'!AE50</f>
        <v>3495.5752886580999</v>
      </c>
      <c r="AD64" s="236">
        <f t="shared" si="28"/>
        <v>15.330041325899856</v>
      </c>
      <c r="AE64" s="238">
        <f>'3.10 Forest data Gustav 2017'!AF50*10^-6</f>
        <v>31.670731718902498</v>
      </c>
      <c r="AF64" s="237">
        <f t="shared" si="29"/>
        <v>15.835365859451249</v>
      </c>
      <c r="AG64" s="237">
        <f>'3.10 Forest data Gustav 2017'!R50*10^-6/2</f>
        <v>7.0762300352520855</v>
      </c>
      <c r="AH64" s="237">
        <f>'3.10 Forest data Gustav 2017'!S50*10^-6/2</f>
        <v>7.9428092935869188</v>
      </c>
      <c r="AI64" s="237">
        <f>'3.10 Forest data Gustav 2017'!W50*10^-6/2</f>
        <v>0.81632653061224492</v>
      </c>
      <c r="AJ64" s="238">
        <f t="shared" si="50"/>
        <v>3.2479895861807075</v>
      </c>
      <c r="AK64" s="238">
        <f t="shared" si="51"/>
        <v>3.7612716852644978</v>
      </c>
      <c r="AL64" s="238">
        <f t="shared" si="52"/>
        <v>0.99067220493529207</v>
      </c>
      <c r="AM64" s="238">
        <f t="shared" si="53"/>
        <v>1.6654741348424951</v>
      </c>
      <c r="AN64" s="303">
        <f t="shared" si="54"/>
        <v>0.14435509271914254</v>
      </c>
      <c r="AO64" s="237">
        <f t="shared" si="30"/>
        <v>3.2479895861807075</v>
      </c>
      <c r="AP64" s="127">
        <f t="shared" si="31"/>
        <v>175.27122414996288</v>
      </c>
      <c r="AQ64" s="127">
        <f t="shared" si="32"/>
        <v>-0.19275196293540375</v>
      </c>
      <c r="AR64" s="127">
        <f t="shared" si="33"/>
        <v>3.4407415491161113</v>
      </c>
      <c r="AS64" s="237">
        <f t="shared" si="34"/>
        <v>0.14435509271914254</v>
      </c>
      <c r="AT64" s="237">
        <f t="shared" si="11"/>
        <v>5.9693682757482813</v>
      </c>
      <c r="AU64" s="127">
        <f t="shared" si="35"/>
        <v>-1.9408318177840833E-2</v>
      </c>
      <c r="AV64" s="237">
        <f t="shared" si="36"/>
        <v>0.16376341089698337</v>
      </c>
      <c r="AW64" s="237">
        <f t="shared" si="37"/>
        <v>4.7519438901997901</v>
      </c>
      <c r="AX64" s="127">
        <f t="shared" si="38"/>
        <v>16.066532215620633</v>
      </c>
      <c r="AY64" s="127">
        <f t="shared" si="39"/>
        <v>6.5287953142188826E-2</v>
      </c>
      <c r="AZ64" s="127">
        <f t="shared" si="40"/>
        <v>4.6866559370576013</v>
      </c>
      <c r="BA64" s="234">
        <f t="shared" si="55"/>
        <v>17.418902445396377</v>
      </c>
      <c r="BB64" s="234">
        <f t="shared" si="42"/>
        <v>32.602071443325173</v>
      </c>
      <c r="BC64" s="11">
        <f t="shared" si="12"/>
        <v>118.92232794667741</v>
      </c>
      <c r="BD64" s="11">
        <f t="shared" si="43"/>
        <v>119.64960219700338</v>
      </c>
      <c r="BE64" s="11">
        <f t="shared" si="44"/>
        <v>-0.72727425032596216</v>
      </c>
      <c r="BF64" s="11">
        <f>SUM(BE$26:BE64)</f>
        <v>-254.70384663412079</v>
      </c>
      <c r="BG64" s="10"/>
      <c r="BH64" s="77">
        <v>2049</v>
      </c>
      <c r="BI64" s="77">
        <v>-294.36562846669767</v>
      </c>
      <c r="BJ64" s="77">
        <v>-724.23285415503813</v>
      </c>
    </row>
    <row r="65" spans="1:62" x14ac:dyDescent="0.25">
      <c r="A65" s="4">
        <v>40</v>
      </c>
      <c r="B65">
        <v>2049</v>
      </c>
      <c r="C65" s="228">
        <f>'3.10 Forest data Gustav 2017'!O51</f>
        <v>3247.2385649637995</v>
      </c>
      <c r="D65" s="9">
        <f t="shared" si="13"/>
        <v>10.50341430142953</v>
      </c>
      <c r="E65" s="72">
        <f>'3.10 Forest data Gustav 2017'!P51*10^-6</f>
        <v>38.836907244939297</v>
      </c>
      <c r="F65" s="22">
        <f t="shared" si="14"/>
        <v>19.418453622469649</v>
      </c>
      <c r="G65" s="228">
        <f>'3.10 Forest data Gustav 2017'!B51*10^-6/2</f>
        <v>8.9739807316415643</v>
      </c>
      <c r="H65" s="228">
        <f>'3.10 Forest data Gustav 2017'!C51*10^-6/2</f>
        <v>9.6281463602158368</v>
      </c>
      <c r="I65" s="228">
        <f>'3.10 Forest data Gustav 2017'!G51*10^-6/2</f>
        <v>0.81632653061224492</v>
      </c>
      <c r="J65" s="228">
        <f t="shared" si="45"/>
        <v>4.1190571558234783</v>
      </c>
      <c r="K65" s="228">
        <f t="shared" si="46"/>
        <v>4.6009635937043827</v>
      </c>
      <c r="L65" s="228">
        <f t="shared" si="47"/>
        <v>1.2563573024298191</v>
      </c>
      <c r="M65" s="228">
        <f t="shared" si="48"/>
        <v>1.8932042184092326</v>
      </c>
      <c r="N65" s="64">
        <f t="shared" si="15"/>
        <v>0.18306920692548792</v>
      </c>
      <c r="O65" s="22">
        <f t="shared" si="16"/>
        <v>4.1190571558234783</v>
      </c>
      <c r="P65" s="8">
        <f t="shared" si="17"/>
        <v>196.55734961385966</v>
      </c>
      <c r="Q65" s="8">
        <f t="shared" si="18"/>
        <v>0.26998159239533948</v>
      </c>
      <c r="R65" s="8">
        <f t="shared" si="4"/>
        <v>3.8490755634281388</v>
      </c>
      <c r="S65" s="22">
        <f t="shared" si="19"/>
        <v>0.18306920692548792</v>
      </c>
      <c r="T65" s="22">
        <f t="shared" si="5"/>
        <v>6.7895200897882342</v>
      </c>
      <c r="U65" s="8">
        <f t="shared" si="20"/>
        <v>-2.6634080071330501E-3</v>
      </c>
      <c r="V65" s="22">
        <f t="shared" si="21"/>
        <v>0.18573261493262097</v>
      </c>
      <c r="W65" s="22">
        <f t="shared" si="22"/>
        <v>5.857320896134202</v>
      </c>
      <c r="X65" s="8">
        <f t="shared" si="23"/>
        <v>19.78118185696572</v>
      </c>
      <c r="Y65" s="8">
        <f t="shared" si="24"/>
        <v>8.9868845560516775E-2</v>
      </c>
      <c r="Z65" s="8">
        <f t="shared" si="25"/>
        <v>5.7674520505736853</v>
      </c>
      <c r="AA65" s="9">
        <f t="shared" si="49"/>
        <v>21.360298984716614</v>
      </c>
      <c r="AB65" s="9">
        <f t="shared" si="27"/>
        <v>32.22090031609487</v>
      </c>
      <c r="AC65" s="229">
        <f>'3.10 Forest data Gustav 2017'!AE51</f>
        <v>3511.8013299840004</v>
      </c>
      <c r="AD65" s="236">
        <f t="shared" si="28"/>
        <v>16.226041325900496</v>
      </c>
      <c r="AE65" s="238">
        <f>'3.10 Forest data Gustav 2017'!AF51*10^-6</f>
        <v>31.776442407294894</v>
      </c>
      <c r="AF65" s="237">
        <f t="shared" si="29"/>
        <v>15.888221203647447</v>
      </c>
      <c r="AG65" s="237">
        <f>'3.10 Forest data Gustav 2017'!R51*10^-6/2</f>
        <v>7.0876472120597116</v>
      </c>
      <c r="AH65" s="237">
        <f>'3.10 Forest data Gustav 2017'!S51*10^-6/2</f>
        <v>7.9842474609754905</v>
      </c>
      <c r="AI65" s="237">
        <f>'3.10 Forest data Gustav 2017'!W51*10^-6/2</f>
        <v>0.81632653061224492</v>
      </c>
      <c r="AJ65" s="238">
        <f t="shared" si="50"/>
        <v>3.2532300703354076</v>
      </c>
      <c r="AK65" s="238">
        <f t="shared" si="51"/>
        <v>3.7782169924369562</v>
      </c>
      <c r="AL65" s="238">
        <f t="shared" si="52"/>
        <v>0.99227060968835967</v>
      </c>
      <c r="AM65" s="238">
        <f t="shared" si="53"/>
        <v>1.6668441960594103</v>
      </c>
      <c r="AN65" s="303">
        <f t="shared" si="54"/>
        <v>0.14458800312601813</v>
      </c>
      <c r="AO65" s="237">
        <f t="shared" si="30"/>
        <v>3.2532300703354076</v>
      </c>
      <c r="AP65" s="127">
        <f t="shared" si="31"/>
        <v>175.08749241960825</v>
      </c>
      <c r="AQ65" s="127">
        <f t="shared" si="32"/>
        <v>-0.18373173035462287</v>
      </c>
      <c r="AR65" s="127">
        <f t="shared" si="33"/>
        <v>3.4369618006900304</v>
      </c>
      <c r="AS65" s="237">
        <f t="shared" si="34"/>
        <v>0.14458800312601813</v>
      </c>
      <c r="AT65" s="237">
        <f t="shared" si="11"/>
        <v>5.9507235894585282</v>
      </c>
      <c r="AU65" s="127">
        <f t="shared" si="35"/>
        <v>-1.8644686289753132E-2</v>
      </c>
      <c r="AV65" s="237">
        <f t="shared" si="36"/>
        <v>0.16323268941577126</v>
      </c>
      <c r="AW65" s="237">
        <f t="shared" si="37"/>
        <v>4.770487602125316</v>
      </c>
      <c r="AX65" s="127">
        <f t="shared" si="38"/>
        <v>16.131241481942794</v>
      </c>
      <c r="AY65" s="127">
        <f t="shared" si="39"/>
        <v>6.4709266322161341E-2</v>
      </c>
      <c r="AZ65" s="127">
        <f t="shared" si="40"/>
        <v>4.7057783358031546</v>
      </c>
      <c r="BA65" s="234">
        <f t="shared" si="55"/>
        <v>17.477043324012193</v>
      </c>
      <c r="BB65" s="234">
        <f t="shared" si="42"/>
        <v>33.565417499590474</v>
      </c>
      <c r="BC65" s="11">
        <f t="shared" si="12"/>
        <v>118.25070416006817</v>
      </c>
      <c r="BD65" s="11">
        <f t="shared" si="43"/>
        <v>123.18508222349703</v>
      </c>
      <c r="BE65" s="11">
        <f t="shared" si="44"/>
        <v>-4.9343780634288663</v>
      </c>
      <c r="BF65" s="11">
        <f>SUM(BE$26:BE65)</f>
        <v>-259.63822469754967</v>
      </c>
      <c r="BG65" s="10"/>
      <c r="BH65" s="77">
        <v>2050</v>
      </c>
      <c r="BI65" s="77">
        <v>-299.2840355870627</v>
      </c>
      <c r="BJ65" s="77">
        <v>-766.08719757610243</v>
      </c>
    </row>
    <row r="66" spans="1:62" x14ac:dyDescent="0.25">
      <c r="A66" s="4">
        <v>41</v>
      </c>
      <c r="B66">
        <v>2050</v>
      </c>
      <c r="C66" s="228">
        <f>'3.10 Forest data Gustav 2017'!O52</f>
        <v>3259.7594792496197</v>
      </c>
      <c r="D66" s="9">
        <f t="shared" si="13"/>
        <v>12.520914285820254</v>
      </c>
      <c r="E66" s="72">
        <f>'3.10 Forest data Gustav 2017'!P52*10^-6</f>
        <v>39.043870367982336</v>
      </c>
      <c r="F66" s="22">
        <f t="shared" si="14"/>
        <v>19.521935183991168</v>
      </c>
      <c r="G66" s="228">
        <f>'3.10 Forest data Gustav 2017'!B52*10^-6/2</f>
        <v>9.0660603040535559</v>
      </c>
      <c r="H66" s="228">
        <f>'3.10 Forest data Gustav 2017'!C52*10^-6/2</f>
        <v>9.6395483493253664</v>
      </c>
      <c r="I66" s="228">
        <f>'3.10 Forest data Gustav 2017'!G52*10^-6/2</f>
        <v>0.81632653061224492</v>
      </c>
      <c r="J66" s="228">
        <f t="shared" si="45"/>
        <v>4.1613216795605821</v>
      </c>
      <c r="K66" s="228">
        <f t="shared" si="46"/>
        <v>4.6149647046692621</v>
      </c>
      <c r="L66" s="228">
        <f t="shared" si="47"/>
        <v>1.2692484425674979</v>
      </c>
      <c r="M66" s="228">
        <f t="shared" si="48"/>
        <v>1.9042537670986717</v>
      </c>
      <c r="N66" s="64">
        <f t="shared" si="15"/>
        <v>0.18494763020269256</v>
      </c>
      <c r="O66" s="22">
        <f t="shared" si="16"/>
        <v>4.1613216795605821</v>
      </c>
      <c r="P66" s="8">
        <f t="shared" si="17"/>
        <v>196.86430155563775</v>
      </c>
      <c r="Q66" s="8">
        <f t="shared" si="18"/>
        <v>0.30695194177809526</v>
      </c>
      <c r="R66" s="8">
        <f t="shared" si="4"/>
        <v>3.8543697377824868</v>
      </c>
      <c r="S66" s="22">
        <f t="shared" si="19"/>
        <v>0.18494763020269256</v>
      </c>
      <c r="T66" s="22">
        <f t="shared" si="5"/>
        <v>6.7888079360903237</v>
      </c>
      <c r="U66" s="8">
        <f t="shared" si="20"/>
        <v>-7.1215369791044481E-4</v>
      </c>
      <c r="V66" s="22">
        <f t="shared" si="21"/>
        <v>0.185659783900603</v>
      </c>
      <c r="W66" s="22">
        <f t="shared" si="22"/>
        <v>5.8842131472367605</v>
      </c>
      <c r="X66" s="8">
        <f t="shared" si="23"/>
        <v>19.871620978181525</v>
      </c>
      <c r="Y66" s="8">
        <f t="shared" si="24"/>
        <v>9.0439121215805329E-2</v>
      </c>
      <c r="Z66" s="8">
        <f t="shared" si="25"/>
        <v>5.7937740260209551</v>
      </c>
      <c r="AA66" s="9">
        <f t="shared" si="49"/>
        <v>21.474128702390285</v>
      </c>
      <c r="AB66" s="9">
        <f t="shared" si="27"/>
        <v>34.391721897506528</v>
      </c>
      <c r="AC66" s="229">
        <f>'3.10 Forest data Gustav 2017'!AE52</f>
        <v>3529.4054137559106</v>
      </c>
      <c r="AD66" s="236">
        <f t="shared" si="28"/>
        <v>17.604083771910155</v>
      </c>
      <c r="AE66" s="238">
        <f>'3.10 Forest data Gustav 2017'!AF52*10^-6</f>
        <v>31.916544042466573</v>
      </c>
      <c r="AF66" s="237">
        <f t="shared" si="29"/>
        <v>15.958272021233286</v>
      </c>
      <c r="AG66" s="237">
        <f>'3.10 Forest data Gustav 2017'!R52*10^-6/2</f>
        <v>7.1430543413739693</v>
      </c>
      <c r="AH66" s="237">
        <f>'3.10 Forest data Gustav 2017'!S52*10^-6/2</f>
        <v>7.9988911492470711</v>
      </c>
      <c r="AI66" s="237">
        <f>'3.10 Forest data Gustav 2017'!W52*10^-6/2</f>
        <v>0.81632653061224492</v>
      </c>
      <c r="AJ66" s="238">
        <f t="shared" si="50"/>
        <v>3.2786619426906523</v>
      </c>
      <c r="AK66" s="238">
        <f t="shared" si="51"/>
        <v>3.7895993425581538</v>
      </c>
      <c r="AL66" s="238">
        <f t="shared" si="52"/>
        <v>1.0000276077923558</v>
      </c>
      <c r="AM66" s="238">
        <f t="shared" si="53"/>
        <v>1.6734930515771214</v>
      </c>
      <c r="AN66" s="303">
        <f t="shared" si="54"/>
        <v>0.14571830856402898</v>
      </c>
      <c r="AO66" s="237">
        <f t="shared" si="30"/>
        <v>3.2786619426906523</v>
      </c>
      <c r="AP66" s="127">
        <f t="shared" si="31"/>
        <v>174.93279542877585</v>
      </c>
      <c r="AQ66" s="127">
        <f t="shared" si="32"/>
        <v>-0.15469699083240585</v>
      </c>
      <c r="AR66" s="127">
        <f t="shared" si="33"/>
        <v>3.4333589335230581</v>
      </c>
      <c r="AS66" s="237">
        <f t="shared" si="34"/>
        <v>0.14571830856402898</v>
      </c>
      <c r="AT66" s="237">
        <f t="shared" si="11"/>
        <v>5.9337190485338605</v>
      </c>
      <c r="AU66" s="127">
        <f t="shared" si="35"/>
        <v>-1.7004540924667744E-2</v>
      </c>
      <c r="AV66" s="237">
        <f t="shared" si="36"/>
        <v>0.16272284948869672</v>
      </c>
      <c r="AW66" s="237">
        <f t="shared" si="37"/>
        <v>4.7896269503505096</v>
      </c>
      <c r="AX66" s="127">
        <f t="shared" si="38"/>
        <v>16.19613719118999</v>
      </c>
      <c r="AY66" s="127">
        <f t="shared" si="39"/>
        <v>6.489570924719601E-2</v>
      </c>
      <c r="AZ66" s="127">
        <f t="shared" si="40"/>
        <v>4.7247312411033136</v>
      </c>
      <c r="BA66" s="234">
        <f t="shared" si="55"/>
        <v>17.554099223356616</v>
      </c>
      <c r="BB66" s="234">
        <f t="shared" si="42"/>
        <v>35.051377172756894</v>
      </c>
      <c r="BC66" s="11">
        <f t="shared" si="12"/>
        <v>126.21761936384895</v>
      </c>
      <c r="BD66" s="11">
        <f t="shared" si="43"/>
        <v>128.63855422401781</v>
      </c>
      <c r="BE66" s="11">
        <f t="shared" si="44"/>
        <v>-2.4209348601688561</v>
      </c>
      <c r="BF66" s="11">
        <f>SUM(BE$26:BE66)</f>
        <v>-262.05915955771854</v>
      </c>
      <c r="BG66" s="10"/>
      <c r="BH66" s="77">
        <v>2051</v>
      </c>
      <c r="BI66" s="77">
        <v>-301.69214148595353</v>
      </c>
      <c r="BJ66" s="77">
        <v>-805.33046755325063</v>
      </c>
    </row>
    <row r="67" spans="1:62" x14ac:dyDescent="0.25">
      <c r="A67" s="4">
        <v>42</v>
      </c>
      <c r="B67">
        <v>2051</v>
      </c>
      <c r="C67" s="228">
        <f>'3.10 Forest data Gustav 2017'!O53</f>
        <v>3272.1513935354396</v>
      </c>
      <c r="D67" s="9">
        <f t="shared" si="13"/>
        <v>12.391914285819894</v>
      </c>
      <c r="E67" s="72">
        <f>'3.10 Forest data Gustav 2017'!P53*10^-6</f>
        <v>39.250833491025375</v>
      </c>
      <c r="F67" s="22">
        <f t="shared" si="14"/>
        <v>19.625416745512688</v>
      </c>
      <c r="G67" s="228">
        <f>'3.10 Forest data Gustav 2017'!B53*10^-6/2</f>
        <v>9.1582345932036517</v>
      </c>
      <c r="H67" s="228">
        <f>'3.10 Forest data Gustav 2017'!C53*10^-6/2</f>
        <v>9.6508556216967882</v>
      </c>
      <c r="I67" s="228">
        <f>'3.10 Forest data Gustav 2017'!G53*10^-6/2</f>
        <v>0.81632653061224492</v>
      </c>
      <c r="J67" s="228">
        <f t="shared" si="45"/>
        <v>4.2036296782804765</v>
      </c>
      <c r="K67" s="228">
        <f t="shared" si="46"/>
        <v>4.6289397685311631</v>
      </c>
      <c r="L67" s="228">
        <f t="shared" si="47"/>
        <v>1.2821528430485114</v>
      </c>
      <c r="M67" s="228">
        <f t="shared" si="48"/>
        <v>1.9153146817966831</v>
      </c>
      <c r="N67" s="64">
        <f t="shared" si="15"/>
        <v>0.1868279857013545</v>
      </c>
      <c r="O67" s="22">
        <f t="shared" si="16"/>
        <v>4.2036296782804765</v>
      </c>
      <c r="P67" s="8">
        <f t="shared" si="17"/>
        <v>197.20754235577965</v>
      </c>
      <c r="Q67" s="8">
        <f t="shared" si="18"/>
        <v>0.34324080014189917</v>
      </c>
      <c r="R67" s="8">
        <f t="shared" si="4"/>
        <v>3.8603888781385773</v>
      </c>
      <c r="S67" s="22">
        <f t="shared" si="19"/>
        <v>0.1868279857013545</v>
      </c>
      <c r="T67" s="22">
        <f t="shared" si="5"/>
        <v>6.7899956117713947</v>
      </c>
      <c r="U67" s="8">
        <f t="shared" si="20"/>
        <v>1.187675681070921E-3</v>
      </c>
      <c r="V67" s="22">
        <f t="shared" si="21"/>
        <v>0.18564031002028358</v>
      </c>
      <c r="W67" s="22">
        <f t="shared" si="22"/>
        <v>5.911092611579674</v>
      </c>
      <c r="X67" s="8">
        <f t="shared" si="23"/>
        <v>19.962450558420684</v>
      </c>
      <c r="Y67" s="8">
        <f t="shared" si="24"/>
        <v>9.0829580239159213E-2</v>
      </c>
      <c r="Z67" s="8">
        <f t="shared" si="25"/>
        <v>5.8202630313405148</v>
      </c>
      <c r="AA67" s="9">
        <f t="shared" si="49"/>
        <v>21.587958420063959</v>
      </c>
      <c r="AB67" s="9">
        <f t="shared" si="27"/>
        <v>34.415130761945981</v>
      </c>
      <c r="AC67" s="229">
        <f>'3.10 Forest data Gustav 2017'!AE53</f>
        <v>3546.4884975278201</v>
      </c>
      <c r="AD67" s="236">
        <f t="shared" si="28"/>
        <v>17.083083771909514</v>
      </c>
      <c r="AE67" s="238">
        <f>'3.10 Forest data Gustav 2017'!AF53*10^-6</f>
        <v>32.056645677638251</v>
      </c>
      <c r="AF67" s="237">
        <f t="shared" si="29"/>
        <v>16.028322838819125</v>
      </c>
      <c r="AG67" s="237">
        <f>'3.10 Forest data Gustav 2017'!R53*10^-6/2</f>
        <v>7.198392736300911</v>
      </c>
      <c r="AH67" s="237">
        <f>'3.10 Forest data Gustav 2017'!S53*10^-6/2</f>
        <v>8.0136035719059695</v>
      </c>
      <c r="AI67" s="237">
        <f>'3.10 Forest data Gustav 2017'!W53*10^-6/2</f>
        <v>0.81632653061224492</v>
      </c>
      <c r="AJ67" s="238">
        <f t="shared" si="50"/>
        <v>3.3040622659621182</v>
      </c>
      <c r="AK67" s="238">
        <f t="shared" si="51"/>
        <v>3.8010005946358643</v>
      </c>
      <c r="AL67" s="238">
        <f t="shared" si="52"/>
        <v>1.0077749830821277</v>
      </c>
      <c r="AM67" s="238">
        <f t="shared" si="53"/>
        <v>1.6801336589683542</v>
      </c>
      <c r="AN67" s="303">
        <f t="shared" si="54"/>
        <v>0.14684721182053859</v>
      </c>
      <c r="AO67" s="237">
        <f t="shared" si="30"/>
        <v>3.3040622659621182</v>
      </c>
      <c r="AP67" s="127">
        <f t="shared" si="31"/>
        <v>174.8065322748493</v>
      </c>
      <c r="AQ67" s="127">
        <f t="shared" si="32"/>
        <v>-0.12626315392654419</v>
      </c>
      <c r="AR67" s="127">
        <f t="shared" si="33"/>
        <v>3.4303254198886624</v>
      </c>
      <c r="AS67" s="237">
        <f t="shared" si="34"/>
        <v>0.14684721182053859</v>
      </c>
      <c r="AT67" s="237">
        <f t="shared" si="11"/>
        <v>5.918308400931517</v>
      </c>
      <c r="AU67" s="127">
        <f t="shared" si="35"/>
        <v>-1.5410647602343452E-2</v>
      </c>
      <c r="AV67" s="237">
        <f t="shared" si="36"/>
        <v>0.16225785942288204</v>
      </c>
      <c r="AW67" s="237">
        <f t="shared" si="37"/>
        <v>4.8087755777179915</v>
      </c>
      <c r="AX67" s="127">
        <f t="shared" si="38"/>
        <v>16.261174014636076</v>
      </c>
      <c r="AY67" s="127">
        <f t="shared" si="39"/>
        <v>6.5036823446085634E-2</v>
      </c>
      <c r="AZ67" s="127">
        <f t="shared" si="40"/>
        <v>4.7437387542719058</v>
      </c>
      <c r="BA67" s="234">
        <f t="shared" si="55"/>
        <v>17.631155122701038</v>
      </c>
      <c r="BB67" s="234">
        <f t="shared" si="42"/>
        <v>34.63760191652775</v>
      </c>
      <c r="BC67" s="11">
        <f t="shared" si="12"/>
        <v>126.30352989634174</v>
      </c>
      <c r="BD67" s="11">
        <f t="shared" si="43"/>
        <v>127.11999903365684</v>
      </c>
      <c r="BE67" s="11">
        <f t="shared" si="44"/>
        <v>-0.81646913731509585</v>
      </c>
      <c r="BF67" s="11">
        <f>SUM(BE$26:BE67)</f>
        <v>-262.87562869503364</v>
      </c>
      <c r="BG67" s="10"/>
      <c r="BH67" s="77">
        <v>2052</v>
      </c>
      <c r="BI67" s="77">
        <v>-302.49686512013773</v>
      </c>
      <c r="BJ67" s="77">
        <v>-841.55414525174479</v>
      </c>
    </row>
    <row r="68" spans="1:62" x14ac:dyDescent="0.25">
      <c r="A68" s="4">
        <v>43</v>
      </c>
      <c r="B68">
        <v>2052</v>
      </c>
      <c r="C68" s="228">
        <f>'3.10 Forest data Gustav 2017'!O54</f>
        <v>3283.5333078212598</v>
      </c>
      <c r="D68" s="9">
        <f t="shared" si="13"/>
        <v>11.38191428582013</v>
      </c>
      <c r="E68" s="72">
        <f>'3.10 Forest data Gustav 2017'!P54*10^-6</f>
        <v>39.457796614068414</v>
      </c>
      <c r="F68" s="22">
        <f t="shared" si="14"/>
        <v>19.728898307034207</v>
      </c>
      <c r="G68" s="228">
        <f>'3.10 Forest data Gustav 2017'!B54*10^-6/2</f>
        <v>9.2505023586702873</v>
      </c>
      <c r="H68" s="228">
        <f>'3.10 Forest data Gustav 2017'!C54*10^-6/2</f>
        <v>9.6620694177516775</v>
      </c>
      <c r="I68" s="228">
        <f>'3.10 Forest data Gustav 2017'!G54*10^-6/2</f>
        <v>0.81632653061224492</v>
      </c>
      <c r="J68" s="228">
        <f t="shared" si="45"/>
        <v>4.2459805826296622</v>
      </c>
      <c r="K68" s="228">
        <f t="shared" si="46"/>
        <v>4.6428891264060175</v>
      </c>
      <c r="L68" s="228">
        <f t="shared" si="47"/>
        <v>1.2950703302138404</v>
      </c>
      <c r="M68" s="228">
        <f t="shared" si="48"/>
        <v>1.9263868136526794</v>
      </c>
      <c r="N68" s="64">
        <f t="shared" si="15"/>
        <v>0.18871024811687387</v>
      </c>
      <c r="O68" s="22">
        <f t="shared" si="16"/>
        <v>4.2459805826296622</v>
      </c>
      <c r="P68" s="8">
        <f t="shared" si="17"/>
        <v>197.5864033175362</v>
      </c>
      <c r="Q68" s="8">
        <f t="shared" si="18"/>
        <v>0.37886096175654416</v>
      </c>
      <c r="R68" s="8">
        <f t="shared" si="4"/>
        <v>3.867119620873118</v>
      </c>
      <c r="S68" s="22">
        <f t="shared" si="19"/>
        <v>0.18871024811687387</v>
      </c>
      <c r="T68" s="22">
        <f t="shared" si="5"/>
        <v>6.7930330728140298</v>
      </c>
      <c r="U68" s="8">
        <f t="shared" si="20"/>
        <v>3.0374610426351367E-3</v>
      </c>
      <c r="V68" s="22">
        <f t="shared" si="21"/>
        <v>0.18567278707423873</v>
      </c>
      <c r="W68" s="22">
        <f t="shared" si="22"/>
        <v>5.9379594566198577</v>
      </c>
      <c r="X68" s="8">
        <f t="shared" si="23"/>
        <v>20.053543615580306</v>
      </c>
      <c r="Y68" s="8">
        <f t="shared" si="24"/>
        <v>9.1093057159621793E-2</v>
      </c>
      <c r="Z68" s="8">
        <f t="shared" si="25"/>
        <v>5.8468663994602359</v>
      </c>
      <c r="AA68" s="9">
        <f t="shared" si="49"/>
        <v>21.70178813773763</v>
      </c>
      <c r="AB68" s="9">
        <f t="shared" si="27"/>
        <v>33.55669390351656</v>
      </c>
      <c r="AC68" s="229">
        <f>'3.10 Forest data Gustav 2017'!AE54</f>
        <v>3561.0445812997305</v>
      </c>
      <c r="AD68" s="236">
        <f t="shared" si="28"/>
        <v>14.55608377191038</v>
      </c>
      <c r="AE68" s="238">
        <f>'3.10 Forest data Gustav 2017'!AF54*10^-6</f>
        <v>32.196747312809926</v>
      </c>
      <c r="AF68" s="237">
        <f t="shared" si="29"/>
        <v>16.098373656404963</v>
      </c>
      <c r="AG68" s="237">
        <f>'3.10 Forest data Gustav 2017'!R54*10^-6/2</f>
        <v>7.2536636526994327</v>
      </c>
      <c r="AH68" s="237">
        <f>'3.10 Forest data Gustav 2017'!S54*10^-6/2</f>
        <v>8.0283834730932853</v>
      </c>
      <c r="AI68" s="237">
        <f>'3.10 Forest data Gustav 2017'!W54*10^-6/2</f>
        <v>0.81632653061224492</v>
      </c>
      <c r="AJ68" s="238">
        <f t="shared" si="50"/>
        <v>3.3294316165890399</v>
      </c>
      <c r="AK68" s="238">
        <f t="shared" si="51"/>
        <v>3.8124204033088889</v>
      </c>
      <c r="AL68" s="238">
        <f t="shared" si="52"/>
        <v>1.0155129113779207</v>
      </c>
      <c r="AM68" s="238">
        <f t="shared" si="53"/>
        <v>1.6867661689361768</v>
      </c>
      <c r="AN68" s="303">
        <f t="shared" si="54"/>
        <v>0.14797473851506843</v>
      </c>
      <c r="AO68" s="237">
        <f t="shared" si="30"/>
        <v>3.3294316165890399</v>
      </c>
      <c r="AP68" s="127">
        <f t="shared" si="31"/>
        <v>174.70811441498523</v>
      </c>
      <c r="AQ68" s="127">
        <f t="shared" si="32"/>
        <v>-9.8417859864071033E-2</v>
      </c>
      <c r="AR68" s="127">
        <f t="shared" si="33"/>
        <v>3.4278494764531109</v>
      </c>
      <c r="AS68" s="237">
        <f t="shared" si="34"/>
        <v>0.14797473851506843</v>
      </c>
      <c r="AT68" s="237">
        <f t="shared" si="11"/>
        <v>5.9044466849928003</v>
      </c>
      <c r="AU68" s="127">
        <f t="shared" si="35"/>
        <v>-1.3861715938716657E-2</v>
      </c>
      <c r="AV68" s="237">
        <f t="shared" si="36"/>
        <v>0.16183645445378508</v>
      </c>
      <c r="AW68" s="237">
        <f t="shared" si="37"/>
        <v>4.8279333146868098</v>
      </c>
      <c r="AX68" s="127">
        <f t="shared" si="38"/>
        <v>16.326319730490454</v>
      </c>
      <c r="AY68" s="127">
        <f t="shared" si="39"/>
        <v>6.5145715854377784E-2</v>
      </c>
      <c r="AZ68" s="127">
        <f t="shared" si="40"/>
        <v>4.762787598832432</v>
      </c>
      <c r="BA68" s="234">
        <f t="shared" si="55"/>
        <v>17.708211022045461</v>
      </c>
      <c r="BB68" s="234">
        <f t="shared" si="42"/>
        <v>32.217160934007431</v>
      </c>
      <c r="BC68" s="11">
        <f t="shared" si="12"/>
        <v>123.15306662590578</v>
      </c>
      <c r="BD68" s="11">
        <f t="shared" si="43"/>
        <v>118.23698062780727</v>
      </c>
      <c r="BE68" s="11">
        <f t="shared" si="44"/>
        <v>4.9160859980985094</v>
      </c>
      <c r="BF68" s="11">
        <f>SUM(BE$26:BE68)</f>
        <v>-257.95954269693516</v>
      </c>
      <c r="BG68" s="10"/>
      <c r="BH68" s="77">
        <v>2053</v>
      </c>
      <c r="BI68" s="77">
        <v>-297.54585695340364</v>
      </c>
      <c r="BJ68" s="77">
        <v>-875.57424565690644</v>
      </c>
    </row>
    <row r="69" spans="1:62" x14ac:dyDescent="0.25">
      <c r="A69" s="4">
        <v>44</v>
      </c>
      <c r="B69">
        <v>2053</v>
      </c>
      <c r="C69" s="228">
        <f>'3.10 Forest data Gustav 2017'!O55</f>
        <v>3294.9652221070801</v>
      </c>
      <c r="D69" s="9">
        <f t="shared" si="13"/>
        <v>11.431914285820312</v>
      </c>
      <c r="E69" s="72">
        <f>'3.10 Forest data Gustav 2017'!P55*10^-6</f>
        <v>39.664759737111453</v>
      </c>
      <c r="F69" s="22">
        <f t="shared" si="14"/>
        <v>19.832379868555726</v>
      </c>
      <c r="G69" s="228">
        <f>'3.10 Forest data Gustav 2017'!B55*10^-6/2</f>
        <v>9.3428623815973548</v>
      </c>
      <c r="H69" s="228">
        <f>'3.10 Forest data Gustav 2017'!C55*10^-6/2</f>
        <v>9.6731909563461276</v>
      </c>
      <c r="I69" s="228">
        <f>'3.10 Forest data Gustav 2017'!G55*10^-6/2</f>
        <v>0.81632653061224492</v>
      </c>
      <c r="J69" s="228">
        <f t="shared" si="45"/>
        <v>4.2883738331531864</v>
      </c>
      <c r="K69" s="228">
        <f t="shared" si="46"/>
        <v>4.6568131134792505</v>
      </c>
      <c r="L69" s="228">
        <f t="shared" si="47"/>
        <v>1.3080007334236299</v>
      </c>
      <c r="M69" s="228">
        <f t="shared" si="48"/>
        <v>1.9374700164039274</v>
      </c>
      <c r="N69" s="64">
        <f t="shared" si="15"/>
        <v>0.19059439258458605</v>
      </c>
      <c r="O69" s="22">
        <f t="shared" si="16"/>
        <v>4.2883738331531864</v>
      </c>
      <c r="P69" s="8">
        <f t="shared" si="17"/>
        <v>198.00022829743855</v>
      </c>
      <c r="Q69" s="8">
        <f t="shared" si="18"/>
        <v>0.41382497990235834</v>
      </c>
      <c r="R69" s="8">
        <f t="shared" si="4"/>
        <v>3.8745488532508281</v>
      </c>
      <c r="S69" s="22">
        <f t="shared" si="19"/>
        <v>0.19059439258458605</v>
      </c>
      <c r="T69" s="22">
        <f t="shared" si="5"/>
        <v>6.7978716187924331</v>
      </c>
      <c r="U69" s="8">
        <f t="shared" si="20"/>
        <v>4.8385459784032747E-3</v>
      </c>
      <c r="V69" s="22">
        <f t="shared" si="21"/>
        <v>0.18575584660618277</v>
      </c>
      <c r="W69" s="22">
        <f t="shared" si="22"/>
        <v>5.9648138469028806</v>
      </c>
      <c r="X69" s="8">
        <f t="shared" si="23"/>
        <v>20.144810524299913</v>
      </c>
      <c r="Y69" s="8">
        <f t="shared" si="24"/>
        <v>9.1266908719607187E-2</v>
      </c>
      <c r="Z69" s="8">
        <f t="shared" si="25"/>
        <v>5.8735469381832734</v>
      </c>
      <c r="AA69" s="9">
        <f t="shared" si="49"/>
        <v>21.8156178554113</v>
      </c>
      <c r="AB69" s="9">
        <f t="shared" si="27"/>
        <v>33.75746257583198</v>
      </c>
      <c r="AC69" s="229">
        <f>'3.10 Forest data Gustav 2017'!AE55</f>
        <v>3577.9696650716401</v>
      </c>
      <c r="AD69" s="236">
        <f t="shared" si="28"/>
        <v>16.925083771909613</v>
      </c>
      <c r="AE69" s="238">
        <f>'3.10 Forest data Gustav 2017'!AF55*10^-6</f>
        <v>32.336848947981615</v>
      </c>
      <c r="AF69" s="237">
        <f t="shared" si="29"/>
        <v>16.168424473990807</v>
      </c>
      <c r="AG69" s="237">
        <f>'3.10 Forest data Gustav 2017'!R55*10^-6/2</f>
        <v>7.3088683160189349</v>
      </c>
      <c r="AH69" s="237">
        <f>'3.10 Forest data Gustav 2017'!S55*10^-6/2</f>
        <v>8.0432296273596293</v>
      </c>
      <c r="AI69" s="237">
        <f>'3.10 Forest data Gustav 2017'!W55*10^-6/2</f>
        <v>0.81632653061224492</v>
      </c>
      <c r="AJ69" s="238">
        <f t="shared" si="50"/>
        <v>3.3547705570526913</v>
      </c>
      <c r="AK69" s="238">
        <f t="shared" si="51"/>
        <v>3.823858431578647</v>
      </c>
      <c r="AL69" s="238">
        <f t="shared" si="52"/>
        <v>1.0232415642426509</v>
      </c>
      <c r="AM69" s="238">
        <f t="shared" si="53"/>
        <v>1.6933907285345171</v>
      </c>
      <c r="AN69" s="303">
        <f t="shared" si="54"/>
        <v>0.14910091364678629</v>
      </c>
      <c r="AO69" s="237">
        <f t="shared" si="30"/>
        <v>3.3547705570526913</v>
      </c>
      <c r="AP69" s="127">
        <f t="shared" si="31"/>
        <v>174.63696540978779</v>
      </c>
      <c r="AQ69" s="127">
        <f t="shared" si="32"/>
        <v>-7.1149005197440829E-2</v>
      </c>
      <c r="AR69" s="127">
        <f t="shared" si="33"/>
        <v>3.4259195622501322</v>
      </c>
      <c r="AS69" s="237">
        <f t="shared" si="34"/>
        <v>0.14910091364678629</v>
      </c>
      <c r="AT69" s="237">
        <f t="shared" si="11"/>
        <v>5.8920901935371024</v>
      </c>
      <c r="AU69" s="127">
        <f t="shared" si="35"/>
        <v>-1.2356491455697949E-2</v>
      </c>
      <c r="AV69" s="237">
        <f t="shared" si="36"/>
        <v>0.16145740510248424</v>
      </c>
      <c r="AW69" s="237">
        <f t="shared" si="37"/>
        <v>4.8470999958212975</v>
      </c>
      <c r="AX69" s="127">
        <f t="shared" si="38"/>
        <v>16.391551389070827</v>
      </c>
      <c r="AY69" s="127">
        <f t="shared" si="39"/>
        <v>6.5231658580373164E-2</v>
      </c>
      <c r="AZ69" s="127">
        <f t="shared" si="40"/>
        <v>4.7818683372409243</v>
      </c>
      <c r="BA69" s="234">
        <f t="shared" si="55"/>
        <v>17.785266921389891</v>
      </c>
      <c r="BB69" s="234">
        <f t="shared" si="42"/>
        <v>34.692076855226738</v>
      </c>
      <c r="BC69" s="11">
        <f t="shared" si="12"/>
        <v>123.88988765330336</v>
      </c>
      <c r="BD69" s="11">
        <f t="shared" si="43"/>
        <v>127.31992205868212</v>
      </c>
      <c r="BE69" s="11">
        <f t="shared" si="44"/>
        <v>-3.4300344053787626</v>
      </c>
      <c r="BF69" s="11">
        <f>SUM(BE$26:BE69)</f>
        <v>-261.38957710231392</v>
      </c>
      <c r="BG69" s="10"/>
      <c r="BH69" s="77">
        <v>2054</v>
      </c>
      <c r="BI69" s="77">
        <v>-300.90461560467946</v>
      </c>
      <c r="BJ69" s="77">
        <v>-917.45324427143885</v>
      </c>
    </row>
    <row r="70" spans="1:62" x14ac:dyDescent="0.25">
      <c r="A70" s="4">
        <v>45</v>
      </c>
      <c r="B70">
        <v>2054</v>
      </c>
      <c r="C70" s="228">
        <f>'3.10 Forest data Gustav 2017'!O56</f>
        <v>3306.5531363928994</v>
      </c>
      <c r="D70" s="9">
        <f t="shared" si="13"/>
        <v>11.587914285819352</v>
      </c>
      <c r="E70" s="72">
        <f>'3.10 Forest data Gustav 2017'!P56*10^-6</f>
        <v>39.871722860154492</v>
      </c>
      <c r="F70" s="22">
        <f t="shared" si="14"/>
        <v>19.935861430077246</v>
      </c>
      <c r="G70" s="228">
        <f>'3.10 Forest data Gustav 2017'!B56*10^-6/2</f>
        <v>9.4353134642275922</v>
      </c>
      <c r="H70" s="228">
        <f>'3.10 Forest data Gustav 2017'!C56*10^-6/2</f>
        <v>9.6842214352374079</v>
      </c>
      <c r="I70" s="228">
        <f>'3.10 Forest data Gustav 2017'!G56*10^-6/2</f>
        <v>0.81632653061224492</v>
      </c>
      <c r="J70" s="228">
        <f t="shared" si="45"/>
        <v>4.3308088800804647</v>
      </c>
      <c r="K70" s="228">
        <f t="shared" si="46"/>
        <v>4.6707120591341118</v>
      </c>
      <c r="L70" s="228">
        <f t="shared" si="47"/>
        <v>1.3209438849918631</v>
      </c>
      <c r="M70" s="228">
        <f t="shared" si="48"/>
        <v>1.948564146319556</v>
      </c>
      <c r="N70" s="64">
        <f t="shared" si="15"/>
        <v>0.19248039467024289</v>
      </c>
      <c r="O70" s="22">
        <f t="shared" si="16"/>
        <v>4.3308088800804647</v>
      </c>
      <c r="P70" s="8">
        <f t="shared" si="17"/>
        <v>198.44837346882065</v>
      </c>
      <c r="Q70" s="8">
        <f t="shared" si="18"/>
        <v>0.44814517138209453</v>
      </c>
      <c r="R70" s="8">
        <f t="shared" si="4"/>
        <v>3.8826637086983702</v>
      </c>
      <c r="S70" s="22">
        <f t="shared" si="19"/>
        <v>0.19248039467024289</v>
      </c>
      <c r="T70" s="22">
        <f t="shared" si="5"/>
        <v>6.8044638565622648</v>
      </c>
      <c r="U70" s="8">
        <f t="shared" si="20"/>
        <v>6.5922377698317547E-3</v>
      </c>
      <c r="V70" s="22">
        <f t="shared" si="21"/>
        <v>0.18588815690041113</v>
      </c>
      <c r="W70" s="22">
        <f t="shared" si="22"/>
        <v>5.9916559441259754</v>
      </c>
      <c r="X70" s="8">
        <f t="shared" si="23"/>
        <v>20.236188071576574</v>
      </c>
      <c r="Y70" s="8">
        <f t="shared" si="24"/>
        <v>9.137754727666092E-2</v>
      </c>
      <c r="Z70" s="8">
        <f t="shared" si="25"/>
        <v>5.9002783968493144</v>
      </c>
      <c r="AA70" s="9">
        <f t="shared" si="49"/>
        <v>21.929447573084971</v>
      </c>
      <c r="AB70" s="9">
        <f t="shared" si="27"/>
        <v>34.063476815332912</v>
      </c>
      <c r="AC70" s="229">
        <f>'3.10 Forest data Gustav 2017'!AE56</f>
        <v>3593.8317488435505</v>
      </c>
      <c r="AD70" s="236">
        <f t="shared" si="28"/>
        <v>15.86208377191042</v>
      </c>
      <c r="AE70" s="238">
        <f>'3.10 Forest data Gustav 2017'!AF56*10^-6</f>
        <v>32.47695058315329</v>
      </c>
      <c r="AF70" s="237">
        <f t="shared" si="29"/>
        <v>16.238475291576645</v>
      </c>
      <c r="AG70" s="237">
        <f>'3.10 Forest data Gustav 2017'!R56*10^-6/2</f>
        <v>7.3640079222141788</v>
      </c>
      <c r="AH70" s="237">
        <f>'3.10 Forest data Gustav 2017'!S56*10^-6/2</f>
        <v>8.0581408387502211</v>
      </c>
      <c r="AI70" s="237">
        <f>'3.10 Forest data Gustav 2017'!W56*10^-6/2</f>
        <v>0.81632653061224492</v>
      </c>
      <c r="AJ70" s="238">
        <f t="shared" si="50"/>
        <v>3.3800796362963084</v>
      </c>
      <c r="AK70" s="238">
        <f t="shared" si="51"/>
        <v>3.8353143505575731</v>
      </c>
      <c r="AL70" s="238">
        <f t="shared" si="52"/>
        <v>1.0309611091099851</v>
      </c>
      <c r="AM70" s="238">
        <f t="shared" si="53"/>
        <v>1.7000074812779462</v>
      </c>
      <c r="AN70" s="303">
        <f t="shared" si="54"/>
        <v>0.15022576161316925</v>
      </c>
      <c r="AO70" s="237">
        <f t="shared" si="30"/>
        <v>3.3800796362963084</v>
      </c>
      <c r="AP70" s="127">
        <f t="shared" si="31"/>
        <v>174.59252067242926</v>
      </c>
      <c r="AQ70" s="127">
        <f t="shared" si="32"/>
        <v>-4.4444737358531938E-2</v>
      </c>
      <c r="AR70" s="127">
        <f t="shared" si="33"/>
        <v>3.4245243736548403</v>
      </c>
      <c r="AS70" s="237">
        <f t="shared" si="34"/>
        <v>0.15022576161316925</v>
      </c>
      <c r="AT70" s="237">
        <f t="shared" si="11"/>
        <v>5.8811964389564437</v>
      </c>
      <c r="AU70" s="127">
        <f t="shared" si="35"/>
        <v>-1.0893754580658666E-2</v>
      </c>
      <c r="AV70" s="237">
        <f t="shared" si="36"/>
        <v>0.16111951619382792</v>
      </c>
      <c r="AW70" s="237">
        <f t="shared" si="37"/>
        <v>4.8662754596675581</v>
      </c>
      <c r="AX70" s="127">
        <f t="shared" si="38"/>
        <v>16.456852601047313</v>
      </c>
      <c r="AY70" s="127">
        <f t="shared" si="39"/>
        <v>6.5301211976485973E-2</v>
      </c>
      <c r="AZ70" s="127">
        <f t="shared" si="40"/>
        <v>4.8009742476910722</v>
      </c>
      <c r="BA70" s="234">
        <f t="shared" si="55"/>
        <v>17.86232282073431</v>
      </c>
      <c r="BB70" s="234">
        <f t="shared" si="42"/>
        <v>33.734369312682027</v>
      </c>
      <c r="BC70" s="11">
        <f t="shared" si="12"/>
        <v>125.01295991227178</v>
      </c>
      <c r="BD70" s="11">
        <f t="shared" si="43"/>
        <v>123.80513537754304</v>
      </c>
      <c r="BE70" s="11">
        <f t="shared" si="44"/>
        <v>1.2078245347287435</v>
      </c>
      <c r="BF70" s="11">
        <f>SUM(BE$26:BE70)</f>
        <v>-260.18175256758519</v>
      </c>
      <c r="BG70" s="10"/>
      <c r="BH70" s="77">
        <v>2055</v>
      </c>
      <c r="BI70" s="77">
        <v>-299.60057424553787</v>
      </c>
      <c r="BJ70" s="77">
        <v>-953.63361390916839</v>
      </c>
    </row>
    <row r="71" spans="1:62" x14ac:dyDescent="0.25">
      <c r="A71" s="4">
        <v>46</v>
      </c>
      <c r="B71">
        <v>2055</v>
      </c>
      <c r="C71" s="228">
        <f>'3.10 Forest data Gustav 2017'!O57</f>
        <v>3318.1587299421299</v>
      </c>
      <c r="D71" s="9">
        <f t="shared" si="13"/>
        <v>11.605593549230434</v>
      </c>
      <c r="E71" s="72">
        <f>'3.10 Forest data Gustav 2017'!P57*10^-6</f>
        <v>39.89823409328833</v>
      </c>
      <c r="F71" s="22">
        <f t="shared" si="14"/>
        <v>19.949117046644165</v>
      </c>
      <c r="G71" s="228">
        <f>'3.10 Forest data Gustav 2017'!B57*10^-6/2</f>
        <v>9.4909309600704894</v>
      </c>
      <c r="H71" s="228">
        <f>'3.10 Forest data Gustav 2017'!C57*10^-6/2</f>
        <v>9.6418595559614335</v>
      </c>
      <c r="I71" s="228">
        <f>'3.10 Forest data Gustav 2017'!G57*10^-6/2</f>
        <v>0.81632653061224492</v>
      </c>
      <c r="J71" s="228">
        <f t="shared" si="45"/>
        <v>4.3563373106723544</v>
      </c>
      <c r="K71" s="228">
        <f t="shared" si="46"/>
        <v>4.6604543820727464</v>
      </c>
      <c r="L71" s="228">
        <f t="shared" si="47"/>
        <v>1.3287303344098687</v>
      </c>
      <c r="M71" s="228">
        <f t="shared" si="48"/>
        <v>1.9552382458207036</v>
      </c>
      <c r="N71" s="64">
        <f t="shared" si="15"/>
        <v>0.19361499158543799</v>
      </c>
      <c r="O71" s="22">
        <f t="shared" si="16"/>
        <v>4.3563373106723544</v>
      </c>
      <c r="P71" s="8">
        <f t="shared" si="17"/>
        <v>198.91325921732539</v>
      </c>
      <c r="Q71" s="8">
        <f t="shared" si="18"/>
        <v>0.46488574850474151</v>
      </c>
      <c r="R71" s="8">
        <f t="shared" si="4"/>
        <v>3.8914515621676129</v>
      </c>
      <c r="S71" s="22">
        <f t="shared" si="19"/>
        <v>0.19361499158543799</v>
      </c>
      <c r="T71" s="22">
        <f t="shared" si="5"/>
        <v>6.812010426158805</v>
      </c>
      <c r="U71" s="8">
        <f t="shared" si="20"/>
        <v>7.5465695965402091E-3</v>
      </c>
      <c r="V71" s="22">
        <f t="shared" si="21"/>
        <v>0.18606842198889778</v>
      </c>
      <c r="W71" s="22">
        <f t="shared" si="22"/>
        <v>5.9891847164826153</v>
      </c>
      <c r="X71" s="8">
        <f t="shared" si="23"/>
        <v>20.298330527260738</v>
      </c>
      <c r="Y71" s="8">
        <f t="shared" si="24"/>
        <v>6.2142455684163878E-2</v>
      </c>
      <c r="Z71" s="8">
        <f t="shared" si="25"/>
        <v>5.9270422607984514</v>
      </c>
      <c r="AA71" s="9">
        <f t="shared" si="49"/>
        <v>21.944028751308583</v>
      </c>
      <c r="AB71" s="9">
        <f t="shared" si="27"/>
        <v>34.084197074324464</v>
      </c>
      <c r="AC71" s="229">
        <f>'3.10 Forest data Gustav 2017'!AE57</f>
        <v>3609.7898336849703</v>
      </c>
      <c r="AD71" s="236">
        <f t="shared" si="28"/>
        <v>15.958084841419804</v>
      </c>
      <c r="AE71" s="238">
        <f>'3.10 Forest data Gustav 2017'!AF57*10^-6</f>
        <v>32.679403739826327</v>
      </c>
      <c r="AF71" s="237">
        <f t="shared" si="29"/>
        <v>16.339701869913164</v>
      </c>
      <c r="AG71" s="237">
        <f>'3.10 Forest data Gustav 2017'!R57*10^-6/2</f>
        <v>7.4448244267859804</v>
      </c>
      <c r="AH71" s="237">
        <f>'3.10 Forest data Gustav 2017'!S57*10^-6/2</f>
        <v>8.07855091251494</v>
      </c>
      <c r="AI71" s="237">
        <f>'3.10 Forest data Gustav 2017'!W57*10^-6/2</f>
        <v>0.81632653061224492</v>
      </c>
      <c r="AJ71" s="238">
        <f t="shared" si="50"/>
        <v>3.4171744118947651</v>
      </c>
      <c r="AK71" s="238">
        <f t="shared" si="51"/>
        <v>3.8515559115682052</v>
      </c>
      <c r="AL71" s="238">
        <f t="shared" si="52"/>
        <v>1.0422754197500375</v>
      </c>
      <c r="AM71" s="238">
        <f t="shared" si="53"/>
        <v>1.7097054618265626</v>
      </c>
      <c r="AN71" s="303">
        <f t="shared" si="54"/>
        <v>0.151874418306434</v>
      </c>
      <c r="AO71" s="237">
        <f t="shared" si="30"/>
        <v>3.4171744118947651</v>
      </c>
      <c r="AP71" s="127">
        <f t="shared" si="31"/>
        <v>174.58604224486018</v>
      </c>
      <c r="AQ71" s="127">
        <f t="shared" si="32"/>
        <v>-6.4784275690783488E-3</v>
      </c>
      <c r="AR71" s="127">
        <f t="shared" si="33"/>
        <v>3.4236528394638435</v>
      </c>
      <c r="AS71" s="237">
        <f t="shared" si="34"/>
        <v>0.151874418306434</v>
      </c>
      <c r="AT71" s="237">
        <f t="shared" si="11"/>
        <v>5.8722492313609349</v>
      </c>
      <c r="AU71" s="127">
        <f t="shared" si="35"/>
        <v>-8.9472075955088215E-3</v>
      </c>
      <c r="AV71" s="237">
        <f t="shared" si="36"/>
        <v>0.16082162590194282</v>
      </c>
      <c r="AW71" s="237">
        <f t="shared" si="37"/>
        <v>4.8938313313182427</v>
      </c>
      <c r="AX71" s="127">
        <f t="shared" si="38"/>
        <v>16.530583402506274</v>
      </c>
      <c r="AY71" s="127">
        <f t="shared" si="39"/>
        <v>7.3730801458960826E-2</v>
      </c>
      <c r="AZ71" s="127">
        <f t="shared" si="40"/>
        <v>4.8201005298592818</v>
      </c>
      <c r="BA71" s="234">
        <f t="shared" si="55"/>
        <v>17.97367205690448</v>
      </c>
      <c r="BB71" s="234">
        <f t="shared" si="42"/>
        <v>33.990062064618655</v>
      </c>
      <c r="BC71" s="11">
        <f t="shared" si="12"/>
        <v>125.08900326277079</v>
      </c>
      <c r="BD71" s="11">
        <f t="shared" si="43"/>
        <v>124.74352777715046</v>
      </c>
      <c r="BE71" s="11">
        <f t="shared" si="44"/>
        <v>0.34547548562032659</v>
      </c>
      <c r="BF71" s="11">
        <f>SUM(BE$26:BE71)</f>
        <v>-259.83627708196485</v>
      </c>
      <c r="BG71" s="10"/>
      <c r="BH71" s="77">
        <v>2056</v>
      </c>
      <c r="BI71" s="77">
        <v>-298.91565927903611</v>
      </c>
      <c r="BJ71" s="77">
        <v>-990.53795745817422</v>
      </c>
    </row>
    <row r="72" spans="1:62" x14ac:dyDescent="0.25">
      <c r="A72" s="4">
        <v>47</v>
      </c>
      <c r="B72">
        <v>2056</v>
      </c>
      <c r="C72" s="228">
        <f>'3.10 Forest data Gustav 2017'!O58</f>
        <v>3329.3963234913599</v>
      </c>
      <c r="D72" s="9">
        <f t="shared" si="13"/>
        <v>11.237593549230041</v>
      </c>
      <c r="E72" s="72">
        <f>'3.10 Forest data Gustav 2017'!P58*10^-6</f>
        <v>39.924745326422176</v>
      </c>
      <c r="F72" s="22">
        <f t="shared" si="14"/>
        <v>19.962372663211088</v>
      </c>
      <c r="G72" s="228">
        <f>'3.10 Forest data Gustav 2017'!B58*10^-6/2</f>
        <v>9.5457960113667983</v>
      </c>
      <c r="H72" s="228">
        <f>'3.10 Forest data Gustav 2017'!C58*10^-6/2</f>
        <v>9.6002501212320439</v>
      </c>
      <c r="I72" s="228">
        <f>'3.10 Forest data Gustav 2017'!G58*10^-6/2</f>
        <v>0.81632653061224492</v>
      </c>
      <c r="J72" s="228">
        <f t="shared" si="45"/>
        <v>4.3815203692173608</v>
      </c>
      <c r="K72" s="228">
        <f t="shared" si="46"/>
        <v>4.6504036272616904</v>
      </c>
      <c r="L72" s="228">
        <f t="shared" si="47"/>
        <v>1.3364114415913519</v>
      </c>
      <c r="M72" s="228">
        <f t="shared" si="48"/>
        <v>1.9618220519762606</v>
      </c>
      <c r="N72" s="64">
        <f t="shared" si="15"/>
        <v>0.19473423863188269</v>
      </c>
      <c r="O72" s="22">
        <f t="shared" si="16"/>
        <v>4.3815203692173608</v>
      </c>
      <c r="P72" s="8">
        <f t="shared" si="17"/>
        <v>199.39421189839925</v>
      </c>
      <c r="Q72" s="8">
        <f t="shared" si="18"/>
        <v>0.48095268107385891</v>
      </c>
      <c r="R72" s="8">
        <f t="shared" si="4"/>
        <v>3.9005676881435019</v>
      </c>
      <c r="S72" s="22">
        <f t="shared" si="19"/>
        <v>0.19473423863188269</v>
      </c>
      <c r="T72" s="22">
        <f t="shared" si="5"/>
        <v>6.8204698814593163</v>
      </c>
      <c r="U72" s="8">
        <f t="shared" si="20"/>
        <v>8.4594553005112871E-3</v>
      </c>
      <c r="V72" s="22">
        <f t="shared" si="21"/>
        <v>0.1862747833313714</v>
      </c>
      <c r="W72" s="22">
        <f t="shared" si="22"/>
        <v>5.9868150688530424</v>
      </c>
      <c r="X72" s="8">
        <f t="shared" si="23"/>
        <v>20.33990223144502</v>
      </c>
      <c r="Y72" s="8">
        <f t="shared" si="24"/>
        <v>4.1571704184281799E-2</v>
      </c>
      <c r="Z72" s="8">
        <f t="shared" si="25"/>
        <v>5.9452433646687606</v>
      </c>
      <c r="AA72" s="9">
        <f t="shared" si="49"/>
        <v>21.958609929532198</v>
      </c>
      <c r="AB72" s="9">
        <f t="shared" si="27"/>
        <v>33.72718731932089</v>
      </c>
      <c r="AC72" s="229">
        <f>'3.10 Forest data Gustav 2017'!AE58</f>
        <v>3623.8529185263906</v>
      </c>
      <c r="AD72" s="236">
        <f t="shared" si="28"/>
        <v>14.063084841420277</v>
      </c>
      <c r="AE72" s="238">
        <f>'3.10 Forest data Gustav 2017'!AF58*10^-6</f>
        <v>32.881856896499379</v>
      </c>
      <c r="AF72" s="237">
        <f t="shared" si="29"/>
        <v>16.440928448249689</v>
      </c>
      <c r="AG72" s="237">
        <f>'3.10 Forest data Gustav 2017'!R58*10^-6/2</f>
        <v>7.5256525246023296</v>
      </c>
      <c r="AH72" s="237">
        <f>'3.10 Forest data Gustav 2017'!S58*10^-6/2</f>
        <v>8.0989493930351131</v>
      </c>
      <c r="AI72" s="237">
        <f>'3.10 Forest data Gustav 2017'!W58*10^-6/2</f>
        <v>0.81632653061224492</v>
      </c>
      <c r="AJ72" s="238">
        <f t="shared" si="50"/>
        <v>3.4542745087924693</v>
      </c>
      <c r="AK72" s="238">
        <f t="shared" si="51"/>
        <v>3.8677942844365876</v>
      </c>
      <c r="AL72" s="238">
        <f t="shared" si="52"/>
        <v>1.0535913534443262</v>
      </c>
      <c r="AM72" s="238">
        <f t="shared" si="53"/>
        <v>1.7194048335645244</v>
      </c>
      <c r="AN72" s="303">
        <f t="shared" si="54"/>
        <v>0.15352331150188753</v>
      </c>
      <c r="AO72" s="237">
        <f t="shared" si="30"/>
        <v>3.4542745087924693</v>
      </c>
      <c r="AP72" s="127">
        <f t="shared" si="31"/>
        <v>174.616790952202</v>
      </c>
      <c r="AQ72" s="127">
        <f t="shared" si="32"/>
        <v>3.0748707341814452E-2</v>
      </c>
      <c r="AR72" s="127">
        <f t="shared" si="33"/>
        <v>3.4235258014506549</v>
      </c>
      <c r="AS72" s="237">
        <f t="shared" si="34"/>
        <v>0.15352331150188753</v>
      </c>
      <c r="AT72" s="237">
        <f t="shared" si="11"/>
        <v>5.8651955788230916</v>
      </c>
      <c r="AU72" s="127">
        <f t="shared" si="35"/>
        <v>-7.0536525378432913E-3</v>
      </c>
      <c r="AV72" s="237">
        <f t="shared" si="36"/>
        <v>0.16057696403973082</v>
      </c>
      <c r="AW72" s="237">
        <f t="shared" si="37"/>
        <v>4.9213856378809133</v>
      </c>
      <c r="AX72" s="127">
        <f t="shared" si="38"/>
        <v>16.610273258762891</v>
      </c>
      <c r="AY72" s="127">
        <f t="shared" si="39"/>
        <v>7.968985625661773E-2</v>
      </c>
      <c r="AZ72" s="127">
        <f t="shared" si="40"/>
        <v>4.8416957816242956</v>
      </c>
      <c r="BA72" s="234">
        <f t="shared" si="55"/>
        <v>18.085021293074661</v>
      </c>
      <c r="BB72" s="234">
        <f t="shared" si="42"/>
        <v>32.251491045555525</v>
      </c>
      <c r="BC72" s="11">
        <f t="shared" si="12"/>
        <v>123.77877746190767</v>
      </c>
      <c r="BD72" s="11">
        <f t="shared" si="43"/>
        <v>118.36297213718878</v>
      </c>
      <c r="BE72" s="11">
        <f t="shared" si="44"/>
        <v>5.4158053247188889</v>
      </c>
      <c r="BF72" s="11">
        <f>SUM(BE$26:BE72)</f>
        <v>-254.42047175724596</v>
      </c>
      <c r="BG72" s="10"/>
      <c r="BH72" s="77">
        <v>2057</v>
      </c>
      <c r="BI72" s="77">
        <v>-292.90389035710285</v>
      </c>
      <c r="BJ72" s="77">
        <v>-1022.2791477605051</v>
      </c>
    </row>
    <row r="73" spans="1:62" x14ac:dyDescent="0.25">
      <c r="A73" s="4">
        <v>48</v>
      </c>
      <c r="B73">
        <v>2057</v>
      </c>
      <c r="C73" s="228">
        <f>'3.10 Forest data Gustav 2017'!O59</f>
        <v>3340.9879170405902</v>
      </c>
      <c r="D73" s="9">
        <f t="shared" si="13"/>
        <v>11.591593549230311</v>
      </c>
      <c r="E73" s="72">
        <f>'3.10 Forest data Gustav 2017'!P59*10^-6</f>
        <v>39.951256559556022</v>
      </c>
      <c r="F73" s="22">
        <f t="shared" si="14"/>
        <v>19.975628279778011</v>
      </c>
      <c r="G73" s="228">
        <f>'3.10 Forest data Gustav 2017'!B59*10^-6/2</f>
        <v>9.5999273177717352</v>
      </c>
      <c r="H73" s="228">
        <f>'3.10 Forest data Gustav 2017'!C59*10^-6/2</f>
        <v>9.5593744313940281</v>
      </c>
      <c r="I73" s="228">
        <f>'3.10 Forest data Gustav 2017'!G59*10^-6/2</f>
        <v>0.81632653061224492</v>
      </c>
      <c r="J73" s="228">
        <f t="shared" si="45"/>
        <v>4.4063666388572269</v>
      </c>
      <c r="K73" s="228">
        <f t="shared" si="46"/>
        <v>4.640554652295763</v>
      </c>
      <c r="L73" s="228">
        <f t="shared" si="47"/>
        <v>1.3439898244880431</v>
      </c>
      <c r="M73" s="228">
        <f t="shared" si="48"/>
        <v>1.9683178087448532</v>
      </c>
      <c r="N73" s="64">
        <f t="shared" si="15"/>
        <v>0.19583851728254342</v>
      </c>
      <c r="O73" s="22">
        <f t="shared" si="16"/>
        <v>4.4063666388572269</v>
      </c>
      <c r="P73" s="8">
        <f t="shared" si="17"/>
        <v>199.89057966038931</v>
      </c>
      <c r="Q73" s="8">
        <f t="shared" si="18"/>
        <v>0.49636776199005794</v>
      </c>
      <c r="R73" s="8">
        <f t="shared" si="4"/>
        <v>3.909998876867169</v>
      </c>
      <c r="S73" s="22">
        <f t="shared" si="19"/>
        <v>0.19583851728254342</v>
      </c>
      <c r="T73" s="22">
        <f t="shared" si="5"/>
        <v>6.8298022911604317</v>
      </c>
      <c r="U73" s="8">
        <f t="shared" si="20"/>
        <v>9.3324097011153739E-3</v>
      </c>
      <c r="V73" s="22">
        <f t="shared" si="21"/>
        <v>0.18650610758142805</v>
      </c>
      <c r="W73" s="22">
        <f t="shared" si="22"/>
        <v>5.9845444767838059</v>
      </c>
      <c r="X73" s="8">
        <f t="shared" si="23"/>
        <v>20.367027273309969</v>
      </c>
      <c r="Y73" s="8">
        <f t="shared" si="24"/>
        <v>2.7125041864948685E-2</v>
      </c>
      <c r="Z73" s="8">
        <f t="shared" si="25"/>
        <v>5.9574194349188572</v>
      </c>
      <c r="AA73" s="9">
        <f t="shared" si="49"/>
        <v>21.973191107755813</v>
      </c>
      <c r="AB73" s="9">
        <f t="shared" si="27"/>
        <v>34.097609870542243</v>
      </c>
      <c r="AC73" s="229">
        <f>'3.10 Forest data Gustav 2017'!AE59</f>
        <v>3640.6010033678103</v>
      </c>
      <c r="AD73" s="236">
        <f t="shared" si="28"/>
        <v>16.748084841419768</v>
      </c>
      <c r="AE73" s="238">
        <f>'3.10 Forest data Gustav 2017'!AF59*10^-6</f>
        <v>33.084310053172416</v>
      </c>
      <c r="AF73" s="237">
        <f t="shared" si="29"/>
        <v>16.542155026586208</v>
      </c>
      <c r="AG73" s="237">
        <f>'3.10 Forest data Gustav 2017'!R59*10^-6/2</f>
        <v>7.6064919978758905</v>
      </c>
      <c r="AH73" s="237">
        <f>'3.10 Forest data Gustav 2017'!S59*10^-6/2</f>
        <v>8.1193364980980718</v>
      </c>
      <c r="AI73" s="237">
        <f>'3.10 Forest data Gustav 2017'!W59*10^-6/2</f>
        <v>0.81632653061224492</v>
      </c>
      <c r="AJ73" s="238">
        <f t="shared" si="50"/>
        <v>3.491379827025034</v>
      </c>
      <c r="AK73" s="238">
        <f t="shared" si="51"/>
        <v>3.8840295290542355</v>
      </c>
      <c r="AL73" s="238">
        <f t="shared" si="52"/>
        <v>1.0649088797026247</v>
      </c>
      <c r="AM73" s="238">
        <f t="shared" si="53"/>
        <v>1.7291055703573517</v>
      </c>
      <c r="AN73" s="303">
        <f t="shared" si="54"/>
        <v>0.15517243675666817</v>
      </c>
      <c r="AO73" s="237">
        <f t="shared" si="30"/>
        <v>3.491379827025034</v>
      </c>
      <c r="AP73" s="127">
        <f t="shared" si="31"/>
        <v>174.68404201438028</v>
      </c>
      <c r="AQ73" s="127">
        <f t="shared" si="32"/>
        <v>6.7251062178286247E-2</v>
      </c>
      <c r="AR73" s="127">
        <f t="shared" si="33"/>
        <v>3.4241287648467478</v>
      </c>
      <c r="AS73" s="237">
        <f t="shared" si="34"/>
        <v>0.15517243675666817</v>
      </c>
      <c r="AT73" s="237">
        <f t="shared" si="11"/>
        <v>5.8599839340396125</v>
      </c>
      <c r="AU73" s="127">
        <f t="shared" si="35"/>
        <v>-5.2116447834791302E-3</v>
      </c>
      <c r="AV73" s="237">
        <f t="shared" si="36"/>
        <v>0.1603840815401473</v>
      </c>
      <c r="AW73" s="237">
        <f t="shared" si="37"/>
        <v>4.9489384087568604</v>
      </c>
      <c r="AX73" s="127">
        <f t="shared" si="38"/>
        <v>16.694175267389674</v>
      </c>
      <c r="AY73" s="127">
        <f t="shared" si="39"/>
        <v>8.3902008626782987E-2</v>
      </c>
      <c r="AZ73" s="127">
        <f t="shared" si="40"/>
        <v>4.8650364001300774</v>
      </c>
      <c r="BA73" s="234">
        <f t="shared" si="55"/>
        <v>18.196370529244831</v>
      </c>
      <c r="BB73" s="234">
        <f t="shared" si="42"/>
        <v>35.090396796686193</v>
      </c>
      <c r="BC73" s="11">
        <f t="shared" si="12"/>
        <v>125.13822822489003</v>
      </c>
      <c r="BD73" s="11">
        <f t="shared" si="43"/>
        <v>128.78175624383832</v>
      </c>
      <c r="BE73" s="11">
        <f t="shared" si="44"/>
        <v>-3.6435280189482881</v>
      </c>
      <c r="BF73" s="11">
        <f>SUM(BE$26:BE73)</f>
        <v>-258.06399977619424</v>
      </c>
      <c r="BG73" s="10"/>
      <c r="BH73" s="77">
        <v>2058</v>
      </c>
      <c r="BI73" s="77">
        <v>-295.80923793601886</v>
      </c>
      <c r="BJ73" s="77">
        <v>-1064.4177198044376</v>
      </c>
    </row>
    <row r="74" spans="1:62" x14ac:dyDescent="0.25">
      <c r="A74" s="4">
        <v>49</v>
      </c>
      <c r="B74">
        <v>2058</v>
      </c>
      <c r="C74" s="228">
        <f>'3.10 Forest data Gustav 2017'!O60</f>
        <v>3351.9615105898201</v>
      </c>
      <c r="D74" s="9">
        <f t="shared" si="13"/>
        <v>10.973593549229918</v>
      </c>
      <c r="E74" s="72">
        <f>'3.10 Forest data Gustav 2017'!P60*10^-6</f>
        <v>39.97776779268986</v>
      </c>
      <c r="F74" s="22">
        <f t="shared" si="14"/>
        <v>19.98888389634493</v>
      </c>
      <c r="G74" s="228">
        <f>'3.10 Forest data Gustav 2017'!B60*10^-6/2</f>
        <v>9.6533429644027304</v>
      </c>
      <c r="H74" s="228">
        <f>'3.10 Forest data Gustav 2017'!C60*10^-6/2</f>
        <v>9.5192144013299522</v>
      </c>
      <c r="I74" s="228">
        <f>'3.10 Forest data Gustav 2017'!G60*10^-6/2</f>
        <v>0.81632653061224492</v>
      </c>
      <c r="J74" s="228">
        <f t="shared" si="45"/>
        <v>4.4308844206608535</v>
      </c>
      <c r="K74" s="228">
        <f t="shared" si="46"/>
        <v>4.6309024837676684</v>
      </c>
      <c r="L74" s="228">
        <f t="shared" si="47"/>
        <v>1.3514680150163825</v>
      </c>
      <c r="M74" s="228">
        <f t="shared" si="48"/>
        <v>1.9747276863405725</v>
      </c>
      <c r="N74" s="64">
        <f t="shared" si="15"/>
        <v>0.19692819647381571</v>
      </c>
      <c r="O74" s="22">
        <f t="shared" si="16"/>
        <v>4.4308844206608535</v>
      </c>
      <c r="P74" s="8">
        <f t="shared" si="17"/>
        <v>200.4017317351248</v>
      </c>
      <c r="Q74" s="8">
        <f t="shared" si="18"/>
        <v>0.51115207473549162</v>
      </c>
      <c r="R74" s="8">
        <f t="shared" si="4"/>
        <v>3.9197323459253619</v>
      </c>
      <c r="S74" s="22">
        <f t="shared" si="19"/>
        <v>0.19692819647381571</v>
      </c>
      <c r="T74" s="22">
        <f t="shared" si="5"/>
        <v>6.8399691848187727</v>
      </c>
      <c r="U74" s="8">
        <f t="shared" si="20"/>
        <v>1.0166893658341003E-2</v>
      </c>
      <c r="V74" s="22">
        <f t="shared" si="21"/>
        <v>0.18676130281547471</v>
      </c>
      <c r="W74" s="22">
        <f t="shared" si="22"/>
        <v>5.9823704987840509</v>
      </c>
      <c r="X74" s="8">
        <f t="shared" si="23"/>
        <v>20.384033596352889</v>
      </c>
      <c r="Y74" s="8">
        <f t="shared" si="24"/>
        <v>1.7006323042920712E-2</v>
      </c>
      <c r="Z74" s="8">
        <f t="shared" si="25"/>
        <v>5.9653641757411302</v>
      </c>
      <c r="AA74" s="9">
        <f t="shared" si="49"/>
        <v>21.987772285979425</v>
      </c>
      <c r="AB74" s="9">
        <f t="shared" si="27"/>
        <v>33.499691126646098</v>
      </c>
      <c r="AC74" s="229">
        <f>'3.10 Forest data Gustav 2017'!AE60</f>
        <v>3655.7580882092307</v>
      </c>
      <c r="AD74" s="236">
        <f t="shared" si="28"/>
        <v>15.157084841420328</v>
      </c>
      <c r="AE74" s="238">
        <f>'3.10 Forest data Gustav 2017'!AF60*10^-6</f>
        <v>33.286763209845454</v>
      </c>
      <c r="AF74" s="237">
        <f t="shared" si="29"/>
        <v>16.643381604922727</v>
      </c>
      <c r="AG74" s="237">
        <f>'3.10 Forest data Gustav 2017'!R60*10^-6/2</f>
        <v>7.6873426342404469</v>
      </c>
      <c r="AH74" s="237">
        <f>'3.10 Forest data Gustav 2017'!S60*10^-6/2</f>
        <v>8.1397124400700349</v>
      </c>
      <c r="AI74" s="237">
        <f>'3.10 Forest data Gustav 2017'!W60*10^-6/2</f>
        <v>0.81632653061224492</v>
      </c>
      <c r="AJ74" s="238">
        <f t="shared" si="50"/>
        <v>3.5284902691163653</v>
      </c>
      <c r="AK74" s="238">
        <f t="shared" si="51"/>
        <v>3.9002617038218603</v>
      </c>
      <c r="AL74" s="238">
        <f t="shared" si="52"/>
        <v>1.0762279687936627</v>
      </c>
      <c r="AM74" s="238">
        <f t="shared" si="53"/>
        <v>1.7388076467210984</v>
      </c>
      <c r="AN74" s="303">
        <f t="shared" si="54"/>
        <v>0.15682178973850514</v>
      </c>
      <c r="AO74" s="237">
        <f t="shared" si="30"/>
        <v>3.5284902691163653</v>
      </c>
      <c r="AP74" s="127">
        <f t="shared" si="31"/>
        <v>174.78708476633966</v>
      </c>
      <c r="AQ74" s="127">
        <f t="shared" si="32"/>
        <v>0.10304275195937862</v>
      </c>
      <c r="AR74" s="127">
        <f t="shared" si="33"/>
        <v>3.4254475171569867</v>
      </c>
      <c r="AS74" s="237">
        <f t="shared" si="34"/>
        <v>0.15682178973850514</v>
      </c>
      <c r="AT74" s="237">
        <f t="shared" si="11"/>
        <v>5.856564154938642</v>
      </c>
      <c r="AU74" s="127">
        <f t="shared" si="35"/>
        <v>-3.4197791009704659E-3</v>
      </c>
      <c r="AV74" s="237">
        <f t="shared" si="36"/>
        <v>0.1602415688394756</v>
      </c>
      <c r="AW74" s="237">
        <f t="shared" si="37"/>
        <v>4.9764896726155232</v>
      </c>
      <c r="AX74" s="127">
        <f t="shared" si="38"/>
        <v>16.781054210503505</v>
      </c>
      <c r="AY74" s="127">
        <f t="shared" si="39"/>
        <v>8.6878943113831042E-2</v>
      </c>
      <c r="AZ74" s="127">
        <f t="shared" si="40"/>
        <v>4.8896107295016922</v>
      </c>
      <c r="BA74" s="234">
        <f t="shared" si="55"/>
        <v>18.307719765415001</v>
      </c>
      <c r="BB74" s="234">
        <f t="shared" si="42"/>
        <v>33.651306522807573</v>
      </c>
      <c r="BC74" s="11">
        <f t="shared" si="12"/>
        <v>122.94386643479118</v>
      </c>
      <c r="BD74" s="11">
        <f t="shared" si="43"/>
        <v>123.50029493870379</v>
      </c>
      <c r="BE74" s="11">
        <f t="shared" si="44"/>
        <v>-0.55642850391261334</v>
      </c>
      <c r="BF74" s="11">
        <f>SUM(BE$26:BE74)</f>
        <v>-258.62042828010686</v>
      </c>
      <c r="BG74" s="10"/>
      <c r="BH74" s="77">
        <v>2059</v>
      </c>
      <c r="BI74" s="77">
        <v>-295.51701269854607</v>
      </c>
      <c r="BJ74" s="77">
        <v>-1101.4744753200769</v>
      </c>
    </row>
    <row r="75" spans="1:62" x14ac:dyDescent="0.25">
      <c r="A75" s="4">
        <v>50</v>
      </c>
      <c r="B75">
        <v>2059</v>
      </c>
      <c r="C75" s="228">
        <f>'3.10 Forest data Gustav 2017'!O61</f>
        <v>3363.7271041390495</v>
      </c>
      <c r="D75" s="9">
        <f t="shared" si="13"/>
        <v>11.765593549229379</v>
      </c>
      <c r="E75" s="72">
        <f>'3.10 Forest data Gustav 2017'!P61*10^-6</f>
        <v>40.004279025823699</v>
      </c>
      <c r="F75" s="22">
        <f t="shared" si="14"/>
        <v>20.00213951291185</v>
      </c>
      <c r="G75" s="228">
        <f>'3.10 Forest data Gustav 2017'!B61*10^-6/2</f>
        <v>9.7060604468786309</v>
      </c>
      <c r="H75" s="228">
        <f>'3.10 Forest data Gustav 2017'!C61*10^-6/2</f>
        <v>9.4797525354209711</v>
      </c>
      <c r="I75" s="228">
        <f>'3.10 Forest data Gustav 2017'!G61*10^-6/2</f>
        <v>0.81632653061224492</v>
      </c>
      <c r="J75" s="228">
        <f t="shared" si="45"/>
        <v>4.4550817451172922</v>
      </c>
      <c r="K75" s="228">
        <f t="shared" si="46"/>
        <v>4.6214423103822249</v>
      </c>
      <c r="L75" s="228">
        <f t="shared" si="47"/>
        <v>1.3588484625630084</v>
      </c>
      <c r="M75" s="228">
        <f t="shared" si="48"/>
        <v>1.9810537842376805</v>
      </c>
      <c r="N75" s="64">
        <f t="shared" si="15"/>
        <v>0.19800363311632407</v>
      </c>
      <c r="O75" s="22">
        <f t="shared" si="16"/>
        <v>4.4550817451172922</v>
      </c>
      <c r="P75" s="8">
        <f t="shared" si="17"/>
        <v>200.92705775390314</v>
      </c>
      <c r="Q75" s="8">
        <f t="shared" si="18"/>
        <v>0.52532601877834395</v>
      </c>
      <c r="R75" s="8">
        <f t="shared" si="4"/>
        <v>3.9297557263389482</v>
      </c>
      <c r="S75" s="22">
        <f t="shared" si="19"/>
        <v>0.19800363311632407</v>
      </c>
      <c r="T75" s="22">
        <f t="shared" si="5"/>
        <v>6.8509335008778809</v>
      </c>
      <c r="U75" s="8">
        <f t="shared" si="20"/>
        <v>1.0964316059108192E-2</v>
      </c>
      <c r="V75" s="22">
        <f t="shared" si="21"/>
        <v>0.18703931705721588</v>
      </c>
      <c r="W75" s="22">
        <f t="shared" si="22"/>
        <v>5.9802907729452333</v>
      </c>
      <c r="X75" s="8">
        <f t="shared" si="23"/>
        <v>20.39397915686077</v>
      </c>
      <c r="Y75" s="8">
        <f t="shared" si="24"/>
        <v>9.9455605078802023E-3</v>
      </c>
      <c r="Z75" s="8">
        <f t="shared" si="25"/>
        <v>5.9703452124373531</v>
      </c>
      <c r="AA75" s="9">
        <f t="shared" si="49"/>
        <v>22.002353464203036</v>
      </c>
      <c r="AB75" s="9">
        <f t="shared" si="27"/>
        <v>34.314182908777752</v>
      </c>
      <c r="AC75" s="229">
        <f>'3.10 Forest data Gustav 2017'!AE61</f>
        <v>3670.9471730506502</v>
      </c>
      <c r="AD75" s="236">
        <f t="shared" si="28"/>
        <v>15.189084841419572</v>
      </c>
      <c r="AE75" s="238">
        <f>'3.10 Forest data Gustav 2017'!AF61*10^-6</f>
        <v>33.489216366518491</v>
      </c>
      <c r="AF75" s="237">
        <f t="shared" si="29"/>
        <v>16.744608183259245</v>
      </c>
      <c r="AG75" s="237">
        <f>'3.10 Forest data Gustav 2017'!R61*10^-6/2</f>
        <v>7.7682042265832534</v>
      </c>
      <c r="AH75" s="237">
        <f>'3.10 Forest data Gustav 2017'!S61*10^-6/2</f>
        <v>8.1600774260637454</v>
      </c>
      <c r="AI75" s="237">
        <f>'3.10 Forest data Gustav 2017'!W61*10^-6/2</f>
        <v>0.81632653061224492</v>
      </c>
      <c r="AJ75" s="238">
        <f t="shared" si="50"/>
        <v>3.5656057400017134</v>
      </c>
      <c r="AK75" s="238">
        <f t="shared" si="51"/>
        <v>3.9164908656954647</v>
      </c>
      <c r="AL75" s="238">
        <f t="shared" si="52"/>
        <v>1.0875485917216556</v>
      </c>
      <c r="AM75" s="238">
        <f t="shared" si="53"/>
        <v>1.7485110378022353</v>
      </c>
      <c r="AN75" s="303">
        <f t="shared" si="54"/>
        <v>0.15847136622229838</v>
      </c>
      <c r="AO75" s="237">
        <f t="shared" si="30"/>
        <v>3.5656057400017134</v>
      </c>
      <c r="AP75" s="127">
        <f t="shared" si="31"/>
        <v>174.92522238366831</v>
      </c>
      <c r="AQ75" s="127">
        <f t="shared" si="32"/>
        <v>0.1381376173286526</v>
      </c>
      <c r="AR75" s="127">
        <f t="shared" si="33"/>
        <v>3.4274681226730608</v>
      </c>
      <c r="AS75" s="237">
        <f t="shared" si="34"/>
        <v>0.15847136622229838</v>
      </c>
      <c r="AT75" s="237">
        <f t="shared" si="11"/>
        <v>5.8548874663608199</v>
      </c>
      <c r="AU75" s="127">
        <f t="shared" si="35"/>
        <v>-1.6766885778221052E-3</v>
      </c>
      <c r="AV75" s="237">
        <f t="shared" si="36"/>
        <v>0.16014805480012048</v>
      </c>
      <c r="AW75" s="237">
        <f t="shared" si="37"/>
        <v>5.0040394574171199</v>
      </c>
      <c r="AX75" s="127">
        <f t="shared" si="38"/>
        <v>16.870036685123218</v>
      </c>
      <c r="AY75" s="127">
        <f t="shared" si="39"/>
        <v>8.8982474619712093E-2</v>
      </c>
      <c r="AZ75" s="127">
        <f t="shared" si="40"/>
        <v>4.9150569827974078</v>
      </c>
      <c r="BA75" s="234">
        <f t="shared" si="55"/>
        <v>18.419069001585171</v>
      </c>
      <c r="BB75" s="234">
        <f t="shared" si="42"/>
        <v>33.833597246375284</v>
      </c>
      <c r="BC75" s="11">
        <f t="shared" si="12"/>
        <v>125.93305127521435</v>
      </c>
      <c r="BD75" s="11">
        <f t="shared" si="43"/>
        <v>124.16930189419729</v>
      </c>
      <c r="BE75" s="11">
        <f t="shared" si="44"/>
        <v>1.7637493810170639</v>
      </c>
      <c r="BF75" s="11">
        <f>SUM(BE$26:BE75)</f>
        <v>-256.85667889908979</v>
      </c>
      <c r="BG75" s="10"/>
      <c r="BH75" s="77">
        <v>2060</v>
      </c>
      <c r="BI75" s="77">
        <v>-292.80835771779579</v>
      </c>
      <c r="BJ75" s="77">
        <v>-1137.3316392810186</v>
      </c>
    </row>
    <row r="76" spans="1:62" x14ac:dyDescent="0.25">
      <c r="A76" s="4">
        <v>51</v>
      </c>
      <c r="B76">
        <v>2060</v>
      </c>
      <c r="C76" s="228">
        <f>'3.10 Forest data Gustav 2017'!O62</f>
        <v>3374.3947092115595</v>
      </c>
      <c r="D76" s="9">
        <f t="shared" si="13"/>
        <v>10.667605072510014</v>
      </c>
      <c r="E76" s="72">
        <f>'3.10 Forest data Gustav 2017'!P62*10^-6</f>
        <v>40.237255510036888</v>
      </c>
      <c r="F76" s="22">
        <f t="shared" si="14"/>
        <v>20.118627755018444</v>
      </c>
      <c r="G76" s="228">
        <f>'3.10 Forest data Gustav 2017'!B62*10^-6/2</f>
        <v>9.7975424592675147</v>
      </c>
      <c r="H76" s="228">
        <f>'3.10 Forest data Gustav 2017'!C62*10^-6/2</f>
        <v>9.5047587651386856</v>
      </c>
      <c r="I76" s="228">
        <f>'3.10 Forest data Gustav 2017'!G62*10^-6/2</f>
        <v>0.81632653061224492</v>
      </c>
      <c r="J76" s="228">
        <f t="shared" si="45"/>
        <v>4.4970719888037891</v>
      </c>
      <c r="K76" s="228">
        <f t="shared" si="46"/>
        <v>4.6405502889757901</v>
      </c>
      <c r="L76" s="228">
        <f t="shared" si="47"/>
        <v>1.3716559442974521</v>
      </c>
      <c r="M76" s="228">
        <f t="shared" si="48"/>
        <v>1.9920316257243467</v>
      </c>
      <c r="N76" s="64">
        <f t="shared" si="15"/>
        <v>0.1998698661690573</v>
      </c>
      <c r="O76" s="22">
        <f t="shared" si="16"/>
        <v>4.4970719888037891</v>
      </c>
      <c r="P76" s="8">
        <f t="shared" si="17"/>
        <v>201.48407269355698</v>
      </c>
      <c r="Q76" s="8">
        <f t="shared" si="18"/>
        <v>0.55701493965383975</v>
      </c>
      <c r="R76" s="8">
        <f t="shared" si="4"/>
        <v>3.9400570491499494</v>
      </c>
      <c r="S76" s="22">
        <f t="shared" si="19"/>
        <v>0.1998698661690573</v>
      </c>
      <c r="T76" s="22">
        <f t="shared" si="5"/>
        <v>6.8634642301904973</v>
      </c>
      <c r="U76" s="8">
        <f t="shared" si="20"/>
        <v>1.2530729312616451E-2</v>
      </c>
      <c r="V76" s="22">
        <f t="shared" si="21"/>
        <v>0.18733913685644085</v>
      </c>
      <c r="W76" s="22">
        <f t="shared" si="22"/>
        <v>6.0122062332732424</v>
      </c>
      <c r="X76" s="8">
        <f t="shared" si="23"/>
        <v>20.432927190466604</v>
      </c>
      <c r="Y76" s="8">
        <f t="shared" si="24"/>
        <v>3.8948033605834098E-2</v>
      </c>
      <c r="Z76" s="8">
        <f t="shared" si="25"/>
        <v>5.9732581996674083</v>
      </c>
      <c r="AA76" s="9">
        <f t="shared" si="49"/>
        <v>22.130490530520291</v>
      </c>
      <c r="AB76" s="9">
        <f t="shared" si="27"/>
        <v>33.406589305602594</v>
      </c>
      <c r="AC76" s="229">
        <f>'3.10 Forest data Gustav 2017'!AE62</f>
        <v>3684.1152250058803</v>
      </c>
      <c r="AD76" s="236">
        <f t="shared" si="28"/>
        <v>13.168051955230112</v>
      </c>
      <c r="AE76" s="238">
        <f>'3.10 Forest data Gustav 2017'!AF62*10^-6</f>
        <v>33.355415749597618</v>
      </c>
      <c r="AF76" s="237">
        <f t="shared" si="29"/>
        <v>16.677707874798809</v>
      </c>
      <c r="AG76" s="237">
        <f>'3.10 Forest data Gustav 2017'!R62*10^-6/2</f>
        <v>7.7775714177178834</v>
      </c>
      <c r="AH76" s="237">
        <f>'3.10 Forest data Gustav 2017'!S62*10^-6/2</f>
        <v>8.08380992646868</v>
      </c>
      <c r="AI76" s="237">
        <f>'3.10 Forest data Gustav 2017'!W62*10^-6/2</f>
        <v>0.81632653061224492</v>
      </c>
      <c r="AJ76" s="238">
        <f t="shared" si="50"/>
        <v>3.5699052807325087</v>
      </c>
      <c r="AK76" s="238">
        <f t="shared" si="51"/>
        <v>3.888492770918476</v>
      </c>
      <c r="AL76" s="238">
        <f t="shared" si="52"/>
        <v>1.0888599984805039</v>
      </c>
      <c r="AM76" s="238">
        <f t="shared" si="53"/>
        <v>1.749635100738391</v>
      </c>
      <c r="AN76" s="303">
        <f t="shared" si="54"/>
        <v>0.15866245692144484</v>
      </c>
      <c r="AO76" s="237">
        <f t="shared" si="30"/>
        <v>3.5699052807325087</v>
      </c>
      <c r="AP76" s="127">
        <f t="shared" si="31"/>
        <v>175.06495074730759</v>
      </c>
      <c r="AQ76" s="127">
        <f t="shared" si="32"/>
        <v>0.13972836363927854</v>
      </c>
      <c r="AR76" s="127">
        <f t="shared" si="33"/>
        <v>3.4301769170932301</v>
      </c>
      <c r="AS76" s="237">
        <f t="shared" si="34"/>
        <v>0.15866245692144484</v>
      </c>
      <c r="AT76" s="237">
        <f t="shared" si="11"/>
        <v>5.8534477176194786</v>
      </c>
      <c r="AU76" s="127">
        <f t="shared" si="35"/>
        <v>-1.4397487413413401E-3</v>
      </c>
      <c r="AV76" s="237">
        <f t="shared" si="36"/>
        <v>0.16010220566278618</v>
      </c>
      <c r="AW76" s="237">
        <f t="shared" si="37"/>
        <v>4.9773527693989799</v>
      </c>
      <c r="AX76" s="127">
        <f t="shared" si="38"/>
        <v>16.906270108315432</v>
      </c>
      <c r="AY76" s="127">
        <f t="shared" si="39"/>
        <v>3.6233423192214786E-2</v>
      </c>
      <c r="AZ76" s="127">
        <f t="shared" si="40"/>
        <v>4.9411193462067651</v>
      </c>
      <c r="BA76" s="234">
        <f t="shared" si="55"/>
        <v>18.345478662278691</v>
      </c>
      <c r="BB76" s="234">
        <f t="shared" si="42"/>
        <v>31.688052655598955</v>
      </c>
      <c r="BC76" s="11">
        <f t="shared" si="12"/>
        <v>122.60218275156151</v>
      </c>
      <c r="BD76" s="11">
        <f t="shared" si="43"/>
        <v>116.29515324604816</v>
      </c>
      <c r="BE76" s="11">
        <f t="shared" si="44"/>
        <v>6.3070295055133556</v>
      </c>
      <c r="BF76" s="11">
        <f>SUM(BE$26:BE76)</f>
        <v>-250.54964939357643</v>
      </c>
      <c r="BG76" s="10"/>
      <c r="BH76" s="77">
        <v>2061</v>
      </c>
      <c r="BI76" s="77">
        <v>-285.93362602162375</v>
      </c>
      <c r="BJ76" s="77">
        <v>-1177.5884694787808</v>
      </c>
    </row>
    <row r="77" spans="1:62" x14ac:dyDescent="0.25">
      <c r="A77" s="4">
        <v>52</v>
      </c>
      <c r="B77">
        <v>2061</v>
      </c>
      <c r="C77" s="228">
        <f>'3.10 Forest data Gustav 2017'!O63</f>
        <v>3383.50631428407</v>
      </c>
      <c r="D77" s="9">
        <f t="shared" si="13"/>
        <v>9.1116050725104287</v>
      </c>
      <c r="E77" s="72">
        <f>'3.10 Forest data Gustav 2017'!P63*10^-6</f>
        <v>40.470231994250085</v>
      </c>
      <c r="F77" s="22">
        <f t="shared" si="14"/>
        <v>20.235115997125042</v>
      </c>
      <c r="G77" s="228">
        <f>'3.10 Forest data Gustav 2017'!B63*10^-6/2</f>
        <v>9.8892983810081283</v>
      </c>
      <c r="H77" s="228">
        <f>'3.10 Forest data Gustav 2017'!C63*10^-6/2</f>
        <v>9.5294910855046719</v>
      </c>
      <c r="I77" s="228">
        <f>'3.10 Forest data Gustav 2017'!G63*10^-6/2</f>
        <v>0.81632653061224492</v>
      </c>
      <c r="J77" s="228">
        <f t="shared" si="45"/>
        <v>4.5391879568827314</v>
      </c>
      <c r="K77" s="228">
        <f t="shared" si="46"/>
        <v>4.6595829424976287</v>
      </c>
      <c r="L77" s="228">
        <f t="shared" si="47"/>
        <v>1.384501773341138</v>
      </c>
      <c r="M77" s="228">
        <f t="shared" si="48"/>
        <v>2.0030423363332206</v>
      </c>
      <c r="N77" s="64">
        <f t="shared" si="15"/>
        <v>0.20174168697256584</v>
      </c>
      <c r="O77" s="22">
        <f t="shared" si="16"/>
        <v>4.5391879568827314</v>
      </c>
      <c r="P77" s="8">
        <f t="shared" si="17"/>
        <v>202.07228087806871</v>
      </c>
      <c r="Q77" s="8">
        <f t="shared" si="18"/>
        <v>0.5882081845117284</v>
      </c>
      <c r="R77" s="8">
        <f t="shared" si="4"/>
        <v>3.950979772371003</v>
      </c>
      <c r="S77" s="22">
        <f t="shared" si="19"/>
        <v>0.20174168697256584</v>
      </c>
      <c r="T77" s="22">
        <f t="shared" si="5"/>
        <v>6.877524126854607</v>
      </c>
      <c r="U77" s="8">
        <f t="shared" si="20"/>
        <v>1.4059896664109672E-2</v>
      </c>
      <c r="V77" s="22">
        <f t="shared" si="21"/>
        <v>0.18768179030845616</v>
      </c>
      <c r="W77" s="22">
        <f t="shared" si="22"/>
        <v>6.0440847158387667</v>
      </c>
      <c r="X77" s="8">
        <f t="shared" si="23"/>
        <v>20.492346091708693</v>
      </c>
      <c r="Y77" s="8">
        <f t="shared" si="24"/>
        <v>5.9418901242089817E-2</v>
      </c>
      <c r="Z77" s="8">
        <f t="shared" si="25"/>
        <v>5.9846658145966769</v>
      </c>
      <c r="AA77" s="9">
        <f t="shared" si="49"/>
        <v>22.258627596837549</v>
      </c>
      <c r="AB77" s="9">
        <f t="shared" si="27"/>
        <v>32.031919651765904</v>
      </c>
      <c r="AC77" s="229">
        <f>'3.10 Forest data Gustav 2017'!AE63</f>
        <v>3697.5052769611102</v>
      </c>
      <c r="AD77" s="236">
        <f t="shared" si="28"/>
        <v>13.390051955229865</v>
      </c>
      <c r="AE77" s="238">
        <f>'3.10 Forest data Gustav 2017'!AF63*10^-6</f>
        <v>33.221615132676739</v>
      </c>
      <c r="AF77" s="237">
        <f t="shared" si="29"/>
        <v>16.610807566338369</v>
      </c>
      <c r="AG77" s="237">
        <f>'3.10 Forest data Gustav 2017'!R63*10^-6/2</f>
        <v>7.7867446672822265</v>
      </c>
      <c r="AH77" s="237">
        <f>'3.10 Forest data Gustav 2017'!S63*10^-6/2</f>
        <v>8.0077363684438971</v>
      </c>
      <c r="AI77" s="237">
        <f>'3.10 Forest data Gustav 2017'!W63*10^-6/2</f>
        <v>0.81632653061224492</v>
      </c>
      <c r="AJ77" s="238">
        <f t="shared" si="50"/>
        <v>3.5741158022825421</v>
      </c>
      <c r="AK77" s="238">
        <f t="shared" si="51"/>
        <v>3.8605480100733147</v>
      </c>
      <c r="AL77" s="238">
        <f t="shared" si="52"/>
        <v>1.0901442534195118</v>
      </c>
      <c r="AM77" s="238">
        <f t="shared" si="53"/>
        <v>1.7507358906861121</v>
      </c>
      <c r="AN77" s="303">
        <f t="shared" si="54"/>
        <v>0.15884959121255743</v>
      </c>
      <c r="AO77" s="237">
        <f t="shared" si="30"/>
        <v>3.5741158022825421</v>
      </c>
      <c r="AP77" s="127">
        <f t="shared" si="31"/>
        <v>175.20614964451181</v>
      </c>
      <c r="AQ77" s="127">
        <f t="shared" si="32"/>
        <v>0.14119889720421952</v>
      </c>
      <c r="AR77" s="127">
        <f t="shared" si="33"/>
        <v>3.4329169050783226</v>
      </c>
      <c r="AS77" s="237">
        <f t="shared" si="34"/>
        <v>0.15884959121255743</v>
      </c>
      <c r="AT77" s="237">
        <f t="shared" si="11"/>
        <v>5.8522344731742937</v>
      </c>
      <c r="AU77" s="127">
        <f t="shared" si="35"/>
        <v>-1.2132444451848912E-3</v>
      </c>
      <c r="AV77" s="237">
        <f t="shared" si="36"/>
        <v>0.16006283565774232</v>
      </c>
      <c r="AW77" s="237">
        <f t="shared" si="37"/>
        <v>4.9506922634928268</v>
      </c>
      <c r="AX77" s="127">
        <f t="shared" si="38"/>
        <v>16.905230501654096</v>
      </c>
      <c r="AY77" s="127">
        <f t="shared" si="39"/>
        <v>-1.0396066613367339E-3</v>
      </c>
      <c r="AZ77" s="127">
        <f t="shared" si="40"/>
        <v>4.9517318701541635</v>
      </c>
      <c r="BA77" s="234">
        <f t="shared" si="55"/>
        <v>18.27188832297221</v>
      </c>
      <c r="BB77" s="234">
        <f t="shared" si="42"/>
        <v>31.800886324299771</v>
      </c>
      <c r="BC77" s="11">
        <f t="shared" si="12"/>
        <v>117.55714512198087</v>
      </c>
      <c r="BD77" s="11">
        <f t="shared" si="43"/>
        <v>116.70925281018016</v>
      </c>
      <c r="BE77" s="11">
        <f t="shared" si="44"/>
        <v>0.84789231180070601</v>
      </c>
      <c r="BF77" s="11">
        <f>SUM(BE$26:BE77)</f>
        <v>-249.70175708177572</v>
      </c>
      <c r="BG77" s="10"/>
      <c r="BH77" s="77">
        <v>2062</v>
      </c>
      <c r="BI77" s="77">
        <v>-284.94165686938987</v>
      </c>
      <c r="BJ77" s="77">
        <v>-1230.9559683019643</v>
      </c>
    </row>
    <row r="78" spans="1:62" x14ac:dyDescent="0.25">
      <c r="A78" s="4">
        <v>53</v>
      </c>
      <c r="B78">
        <v>2062</v>
      </c>
      <c r="C78" s="228">
        <f>'3.10 Forest data Gustav 2017'!O64</f>
        <v>3395.4259193565795</v>
      </c>
      <c r="D78" s="9">
        <f t="shared" si="13"/>
        <v>11.919605072509512</v>
      </c>
      <c r="E78" s="72">
        <f>'3.10 Forest data Gustav 2017'!P64*10^-6</f>
        <v>40.703208478463289</v>
      </c>
      <c r="F78" s="22">
        <f t="shared" si="14"/>
        <v>20.351604239231644</v>
      </c>
      <c r="G78" s="228">
        <f>'3.10 Forest data Gustav 2017'!B64*10^-6/2</f>
        <v>9.9813267220782222</v>
      </c>
      <c r="H78" s="228">
        <f>'3.10 Forest data Gustav 2017'!C64*10^-6/2</f>
        <v>9.5539509865411762</v>
      </c>
      <c r="I78" s="228">
        <f>'3.10 Forest data Gustav 2017'!G64*10^-6/2</f>
        <v>0.81632653061224492</v>
      </c>
      <c r="J78" s="228">
        <f t="shared" si="45"/>
        <v>4.5814289654339042</v>
      </c>
      <c r="K78" s="228">
        <f t="shared" si="46"/>
        <v>4.6785406807038603</v>
      </c>
      <c r="L78" s="228">
        <f t="shared" si="47"/>
        <v>1.3973857410909512</v>
      </c>
      <c r="M78" s="228">
        <f t="shared" si="48"/>
        <v>2.0140857372616319</v>
      </c>
      <c r="N78" s="64">
        <f t="shared" si="15"/>
        <v>0.20361906513039574</v>
      </c>
      <c r="O78" s="22">
        <f t="shared" si="16"/>
        <v>4.5814289654339042</v>
      </c>
      <c r="P78" s="8">
        <f t="shared" si="17"/>
        <v>202.69119566740491</v>
      </c>
      <c r="Q78" s="8">
        <f t="shared" si="18"/>
        <v>0.61891478933620192</v>
      </c>
      <c r="R78" s="8">
        <f t="shared" si="4"/>
        <v>3.9625141760977023</v>
      </c>
      <c r="S78" s="22">
        <f t="shared" si="19"/>
        <v>0.20361906513039574</v>
      </c>
      <c r="T78" s="22">
        <f t="shared" si="5"/>
        <v>6.8930769330628889</v>
      </c>
      <c r="U78" s="8">
        <f t="shared" si="20"/>
        <v>1.5552806208281922E-2</v>
      </c>
      <c r="V78" s="22">
        <f t="shared" si="21"/>
        <v>0.18806625892211382</v>
      </c>
      <c r="W78" s="22">
        <f t="shared" si="22"/>
        <v>6.0759264217948115</v>
      </c>
      <c r="X78" s="8">
        <f t="shared" si="23"/>
        <v>20.566203305663674</v>
      </c>
      <c r="Y78" s="8">
        <f t="shared" si="24"/>
        <v>7.3857213954980239E-2</v>
      </c>
      <c r="Z78" s="8">
        <f t="shared" si="25"/>
        <v>6.0020692078398312</v>
      </c>
      <c r="AA78" s="9">
        <f t="shared" si="49"/>
        <v>22.386764663154811</v>
      </c>
      <c r="AB78" s="9">
        <f t="shared" si="27"/>
        <v>35.014694545163785</v>
      </c>
      <c r="AC78" s="229">
        <f>'3.10 Forest data Gustav 2017'!AE64</f>
        <v>3712.6313289163404</v>
      </c>
      <c r="AD78" s="236">
        <f t="shared" si="28"/>
        <v>15.126051955230196</v>
      </c>
      <c r="AE78" s="238">
        <f>'3.10 Forest data Gustav 2017'!AF64*10^-6</f>
        <v>33.087814515755859</v>
      </c>
      <c r="AF78" s="237">
        <f t="shared" si="29"/>
        <v>16.54390725787793</v>
      </c>
      <c r="AG78" s="237">
        <f>'3.10 Forest data Gustav 2017'!R64*10^-6/2</f>
        <v>7.7957228579168119</v>
      </c>
      <c r="AH78" s="237">
        <f>'3.10 Forest data Gustav 2017'!S64*10^-6/2</f>
        <v>7.9318578693488737</v>
      </c>
      <c r="AI78" s="237">
        <f>'3.10 Forest data Gustav 2017'!W64*10^-6/2</f>
        <v>0.81632653061224492</v>
      </c>
      <c r="AJ78" s="238">
        <f t="shared" si="50"/>
        <v>3.5782367917838167</v>
      </c>
      <c r="AK78" s="238">
        <f t="shared" si="51"/>
        <v>3.8326568904338374</v>
      </c>
      <c r="AL78" s="238">
        <f t="shared" si="52"/>
        <v>1.0914012001083537</v>
      </c>
      <c r="AM78" s="238">
        <f t="shared" si="53"/>
        <v>1.7518132735622625</v>
      </c>
      <c r="AN78" s="303">
        <f t="shared" si="54"/>
        <v>0.15903274630150296</v>
      </c>
      <c r="AO78" s="237">
        <f t="shared" si="30"/>
        <v>3.5782367917838167</v>
      </c>
      <c r="AP78" s="127">
        <f t="shared" si="31"/>
        <v>175.34870070696596</v>
      </c>
      <c r="AQ78" s="127">
        <f t="shared" si="32"/>
        <v>0.14255106245414595</v>
      </c>
      <c r="AR78" s="127">
        <f t="shared" si="33"/>
        <v>3.4356857293296708</v>
      </c>
      <c r="AS78" s="237">
        <f t="shared" si="34"/>
        <v>0.15903274630150296</v>
      </c>
      <c r="AT78" s="237">
        <f t="shared" si="11"/>
        <v>5.8512375600512101</v>
      </c>
      <c r="AU78" s="127">
        <f t="shared" si="35"/>
        <v>-9.9691312308358704E-4</v>
      </c>
      <c r="AV78" s="237">
        <f t="shared" si="36"/>
        <v>0.16002965942458655</v>
      </c>
      <c r="AW78" s="237">
        <f t="shared" si="37"/>
        <v>4.9240580905421911</v>
      </c>
      <c r="AX78" s="127">
        <f t="shared" si="38"/>
        <v>16.877861215783462</v>
      </c>
      <c r="AY78" s="127">
        <f t="shared" si="39"/>
        <v>-2.736928587063403E-2</v>
      </c>
      <c r="AZ78" s="127">
        <f t="shared" si="40"/>
        <v>4.9514273764128252</v>
      </c>
      <c r="BA78" s="234">
        <f t="shared" si="55"/>
        <v>18.198297983665725</v>
      </c>
      <c r="BB78" s="234">
        <f t="shared" si="42"/>
        <v>33.438534802356351</v>
      </c>
      <c r="BC78" s="11">
        <f t="shared" si="12"/>
        <v>128.50392898075108</v>
      </c>
      <c r="BD78" s="11">
        <f t="shared" si="43"/>
        <v>122.7194227246478</v>
      </c>
      <c r="BE78" s="11">
        <f t="shared" si="44"/>
        <v>5.7845062561032847</v>
      </c>
      <c r="BF78" s="11">
        <f>SUM(BE$26:BE78)</f>
        <v>-243.91725082567245</v>
      </c>
      <c r="BG78" s="10"/>
      <c r="BH78" s="77">
        <v>2063</v>
      </c>
      <c r="BI78" s="77">
        <v>-279.20185977612772</v>
      </c>
      <c r="BJ78" s="77">
        <v>-1278.6342276032722</v>
      </c>
    </row>
    <row r="79" spans="1:62" x14ac:dyDescent="0.25">
      <c r="A79" s="4">
        <v>54</v>
      </c>
      <c r="B79">
        <v>2063</v>
      </c>
      <c r="C79" s="228">
        <f>'3.10 Forest data Gustav 2017'!O65</f>
        <v>3406.74352442909</v>
      </c>
      <c r="D79" s="9">
        <f t="shared" si="13"/>
        <v>11.31760507251056</v>
      </c>
      <c r="E79" s="72">
        <f>'3.10 Forest data Gustav 2017'!P65*10^-6</f>
        <v>40.936184962676492</v>
      </c>
      <c r="F79" s="22">
        <f t="shared" si="14"/>
        <v>20.468092481338246</v>
      </c>
      <c r="G79" s="228">
        <f>'3.10 Forest data Gustav 2017'!B65*10^-6/2</f>
        <v>10.0736260032433</v>
      </c>
      <c r="H79" s="228">
        <f>'3.10 Forest data Gustav 2017'!C65*10^-6/2</f>
        <v>9.5781399474826987</v>
      </c>
      <c r="I79" s="228">
        <f>'3.10 Forest data Gustav 2017'!G65*10^-6/2</f>
        <v>0.81632653061224492</v>
      </c>
      <c r="J79" s="228">
        <f t="shared" si="45"/>
        <v>4.6237943354886752</v>
      </c>
      <c r="K79" s="228">
        <f t="shared" si="46"/>
        <v>4.6974239103839714</v>
      </c>
      <c r="L79" s="228">
        <f t="shared" si="47"/>
        <v>1.4103076404540622</v>
      </c>
      <c r="M79" s="228">
        <f t="shared" si="48"/>
        <v>2.025161651001441</v>
      </c>
      <c r="N79" s="64">
        <f t="shared" si="15"/>
        <v>0.20550197046616334</v>
      </c>
      <c r="O79" s="22">
        <f t="shared" si="16"/>
        <v>4.6237943354886752</v>
      </c>
      <c r="P79" s="8">
        <f t="shared" si="17"/>
        <v>203.34033928527774</v>
      </c>
      <c r="Q79" s="8">
        <f t="shared" si="18"/>
        <v>0.6491436178728236</v>
      </c>
      <c r="R79" s="8">
        <f t="shared" si="4"/>
        <v>3.9746507176158516</v>
      </c>
      <c r="S79" s="22">
        <f t="shared" si="19"/>
        <v>0.20550197046616334</v>
      </c>
      <c r="T79" s="22">
        <f t="shared" si="5"/>
        <v>6.910087352303286</v>
      </c>
      <c r="U79" s="8">
        <f t="shared" si="20"/>
        <v>1.7010419240397034E-2</v>
      </c>
      <c r="V79" s="22">
        <f t="shared" si="21"/>
        <v>0.1884915512257663</v>
      </c>
      <c r="W79" s="22">
        <f t="shared" si="22"/>
        <v>6.1077315508380341</v>
      </c>
      <c r="X79" s="8">
        <f t="shared" si="23"/>
        <v>20.650233371534007</v>
      </c>
      <c r="Y79" s="8">
        <f t="shared" si="24"/>
        <v>8.4030065870333459E-2</v>
      </c>
      <c r="Z79" s="8">
        <f t="shared" si="25"/>
        <v>6.0237014849677006</v>
      </c>
      <c r="AA79" s="9">
        <f t="shared" si="49"/>
        <v>22.514901729472072</v>
      </c>
      <c r="AB79" s="9">
        <f t="shared" si="27"/>
        <v>34.582690904966185</v>
      </c>
      <c r="AC79" s="229">
        <f>'3.10 Forest data Gustav 2017'!AE65</f>
        <v>3728.4093808715702</v>
      </c>
      <c r="AD79" s="236">
        <f t="shared" si="28"/>
        <v>15.778051955229785</v>
      </c>
      <c r="AE79" s="238">
        <f>'3.10 Forest data Gustav 2017'!AF65*10^-6</f>
        <v>32.954013898834987</v>
      </c>
      <c r="AF79" s="237">
        <f t="shared" si="29"/>
        <v>16.477006949417493</v>
      </c>
      <c r="AG79" s="237">
        <f>'3.10 Forest data Gustav 2017'!R65*10^-6/2</f>
        <v>7.8045048636623706</v>
      </c>
      <c r="AH79" s="237">
        <f>'3.10 Forest data Gustav 2017'!S65*10^-6/2</f>
        <v>7.856175555142876</v>
      </c>
      <c r="AI79" s="237">
        <f>'3.10 Forest data Gustav 2017'!W65*10^-6/2</f>
        <v>0.81632653061224492</v>
      </c>
      <c r="AJ79" s="238">
        <f t="shared" si="50"/>
        <v>3.5822677324210281</v>
      </c>
      <c r="AK79" s="238">
        <f t="shared" si="51"/>
        <v>3.8048197216388422</v>
      </c>
      <c r="AL79" s="238">
        <f t="shared" si="52"/>
        <v>1.092630680912732</v>
      </c>
      <c r="AM79" s="238">
        <f t="shared" si="53"/>
        <v>1.7528671142517294</v>
      </c>
      <c r="AN79" s="303">
        <f t="shared" si="54"/>
        <v>0.15921189921871237</v>
      </c>
      <c r="AO79" s="237">
        <f t="shared" si="30"/>
        <v>3.5822677324210281</v>
      </c>
      <c r="AP79" s="127">
        <f t="shared" si="31"/>
        <v>175.49248737067018</v>
      </c>
      <c r="AQ79" s="127">
        <f t="shared" si="32"/>
        <v>0.14378666370421911</v>
      </c>
      <c r="AR79" s="127">
        <f t="shared" si="33"/>
        <v>3.438481068716809</v>
      </c>
      <c r="AS79" s="237">
        <f t="shared" si="34"/>
        <v>0.15921189921871237</v>
      </c>
      <c r="AT79" s="237">
        <f t="shared" si="11"/>
        <v>5.8504470604871113</v>
      </c>
      <c r="AU79" s="127">
        <f t="shared" si="35"/>
        <v>-7.9049956409882327E-4</v>
      </c>
      <c r="AV79" s="237">
        <f t="shared" si="36"/>
        <v>0.16000239878281119</v>
      </c>
      <c r="AW79" s="237">
        <f t="shared" si="37"/>
        <v>4.8974504025515744</v>
      </c>
      <c r="AX79" s="127">
        <f t="shared" si="38"/>
        <v>16.83190052015749</v>
      </c>
      <c r="AY79" s="127">
        <f t="shared" si="39"/>
        <v>-4.5960695625971937E-2</v>
      </c>
      <c r="AZ79" s="127">
        <f t="shared" si="40"/>
        <v>4.9434110981775463</v>
      </c>
      <c r="BA79" s="234">
        <f t="shared" si="55"/>
        <v>18.124707644359244</v>
      </c>
      <c r="BB79" s="234">
        <f t="shared" si="42"/>
        <v>33.999795068103175</v>
      </c>
      <c r="BC79" s="11">
        <f t="shared" si="12"/>
        <v>126.91847562122589</v>
      </c>
      <c r="BD79" s="11">
        <f t="shared" si="43"/>
        <v>124.77924789993865</v>
      </c>
      <c r="BE79" s="11">
        <f t="shared" si="44"/>
        <v>2.1392277212872415</v>
      </c>
      <c r="BF79" s="11">
        <f>SUM(BE$26:BE79)</f>
        <v>-241.77802310438523</v>
      </c>
      <c r="BG79" s="10"/>
      <c r="BH79" s="77">
        <v>2064</v>
      </c>
      <c r="BI79" s="77">
        <v>-277.24396160770527</v>
      </c>
      <c r="BJ79" s="77">
        <v>-1333.4279614796853</v>
      </c>
    </row>
    <row r="80" spans="1:62" x14ac:dyDescent="0.25">
      <c r="A80" s="4">
        <v>55</v>
      </c>
      <c r="B80">
        <v>2064</v>
      </c>
      <c r="C80" s="228">
        <f>'3.10 Forest data Gustav 2017'!O66</f>
        <v>3418.3061295016</v>
      </c>
      <c r="D80" s="9">
        <f t="shared" si="13"/>
        <v>11.562605072509996</v>
      </c>
      <c r="E80" s="72">
        <f>'3.10 Forest data Gustav 2017'!P66*10^-6</f>
        <v>41.169161446889696</v>
      </c>
      <c r="F80" s="22">
        <f t="shared" si="14"/>
        <v>20.584580723444848</v>
      </c>
      <c r="G80" s="228">
        <f>'3.10 Forest data Gustav 2017'!B66*10^-6/2</f>
        <v>10.16619475595915</v>
      </c>
      <c r="H80" s="228">
        <f>'3.10 Forest data Gustav 2017'!C66*10^-6/2</f>
        <v>9.6020594368734535</v>
      </c>
      <c r="I80" s="228">
        <f>'3.10 Forest data Gustav 2017'!G66*10^-6/2</f>
        <v>0.81632653061224492</v>
      </c>
      <c r="J80" s="228">
        <f t="shared" si="45"/>
        <v>4.6662833929852505</v>
      </c>
      <c r="K80" s="228">
        <f t="shared" si="46"/>
        <v>4.7162330353876234</v>
      </c>
      <c r="L80" s="228">
        <f t="shared" si="47"/>
        <v>1.4232672658342811</v>
      </c>
      <c r="M80" s="228">
        <f t="shared" si="48"/>
        <v>2.0362699013273429</v>
      </c>
      <c r="N80" s="64">
        <f t="shared" si="15"/>
        <v>0.20739037302156668</v>
      </c>
      <c r="O80" s="22">
        <f t="shared" si="16"/>
        <v>4.6662833929852505</v>
      </c>
      <c r="P80" s="8">
        <f t="shared" si="17"/>
        <v>204.01924265023919</v>
      </c>
      <c r="Q80" s="8">
        <f t="shared" si="18"/>
        <v>0.67890336496145665</v>
      </c>
      <c r="R80" s="8">
        <f t="shared" si="4"/>
        <v>3.9873800280237939</v>
      </c>
      <c r="S80" s="22">
        <f t="shared" si="19"/>
        <v>0.20739037302156668</v>
      </c>
      <c r="T80" s="22">
        <f t="shared" si="5"/>
        <v>6.9285210232904184</v>
      </c>
      <c r="U80" s="8">
        <f t="shared" si="20"/>
        <v>1.8433670987132444E-2</v>
      </c>
      <c r="V80" s="22">
        <f t="shared" si="21"/>
        <v>0.18895670203443424</v>
      </c>
      <c r="W80" s="22">
        <f t="shared" si="22"/>
        <v>6.1395003012219043</v>
      </c>
      <c r="X80" s="8">
        <f t="shared" si="23"/>
        <v>20.741420351318347</v>
      </c>
      <c r="Y80" s="8">
        <f t="shared" si="24"/>
        <v>9.1186979784339428E-2</v>
      </c>
      <c r="Z80" s="8">
        <f t="shared" si="25"/>
        <v>6.0483133214375648</v>
      </c>
      <c r="AA80" s="9">
        <f t="shared" si="49"/>
        <v>22.643038795789334</v>
      </c>
      <c r="AB80" s="9">
        <f t="shared" si="27"/>
        <v>34.994167884032258</v>
      </c>
      <c r="AC80" s="229">
        <f>'3.10 Forest data Gustav 2017'!AE66</f>
        <v>3743.6974328268007</v>
      </c>
      <c r="AD80" s="236">
        <f t="shared" si="28"/>
        <v>15.288051955230458</v>
      </c>
      <c r="AE80" s="238">
        <f>'3.10 Forest data Gustav 2017'!AF66*10^-6</f>
        <v>32.820213281914093</v>
      </c>
      <c r="AF80" s="237">
        <f t="shared" si="29"/>
        <v>16.410106640957046</v>
      </c>
      <c r="AG80" s="237">
        <f>'3.10 Forest data Gustav 2017'!R66*10^-6/2</f>
        <v>7.8130895498769215</v>
      </c>
      <c r="AH80" s="237">
        <f>'3.10 Forest data Gustav 2017'!S66*10^-6/2</f>
        <v>7.7806905604678809</v>
      </c>
      <c r="AI80" s="237">
        <f>'3.10 Forest data Gustav 2017'!W66*10^-6/2</f>
        <v>0.81632653061224492</v>
      </c>
      <c r="AJ80" s="238">
        <f t="shared" si="50"/>
        <v>3.5862081033935072</v>
      </c>
      <c r="AK80" s="238">
        <f t="shared" si="51"/>
        <v>3.7770368157148715</v>
      </c>
      <c r="AL80" s="238">
        <f t="shared" si="52"/>
        <v>1.0938325369827691</v>
      </c>
      <c r="AM80" s="238">
        <f t="shared" si="53"/>
        <v>1.7538972765974754</v>
      </c>
      <c r="AN80" s="303">
        <f t="shared" si="54"/>
        <v>0.1593870268174892</v>
      </c>
      <c r="AO80" s="237">
        <f t="shared" si="30"/>
        <v>3.5862081033935072</v>
      </c>
      <c r="AP80" s="127">
        <f t="shared" si="31"/>
        <v>175.63739483657284</v>
      </c>
      <c r="AQ80" s="127">
        <f t="shared" si="32"/>
        <v>0.14490746590266212</v>
      </c>
      <c r="AR80" s="127">
        <f t="shared" si="33"/>
        <v>3.441300637490845</v>
      </c>
      <c r="AS80" s="237">
        <f t="shared" si="34"/>
        <v>0.1593870268174892</v>
      </c>
      <c r="AT80" s="237">
        <f t="shared" si="11"/>
        <v>5.8498533047739407</v>
      </c>
      <c r="AU80" s="127">
        <f t="shared" si="35"/>
        <v>-5.9375571317055176E-4</v>
      </c>
      <c r="AV80" s="237">
        <f t="shared" si="36"/>
        <v>0.15998078253065975</v>
      </c>
      <c r="AW80" s="237">
        <f t="shared" si="37"/>
        <v>4.8708693526976408</v>
      </c>
      <c r="AX80" s="127">
        <f t="shared" si="38"/>
        <v>16.77282035075838</v>
      </c>
      <c r="AY80" s="127">
        <f t="shared" si="39"/>
        <v>-5.908016939910965E-2</v>
      </c>
      <c r="AZ80" s="127">
        <f t="shared" si="40"/>
        <v>4.9299495220967504</v>
      </c>
      <c r="BA80" s="234">
        <f t="shared" si="55"/>
        <v>18.051117305052752</v>
      </c>
      <c r="BB80" s="234">
        <f t="shared" si="42"/>
        <v>33.42440280107359</v>
      </c>
      <c r="BC80" s="11">
        <f t="shared" si="12"/>
        <v>128.42859613439839</v>
      </c>
      <c r="BD80" s="11">
        <f t="shared" si="43"/>
        <v>122.66755827994007</v>
      </c>
      <c r="BE80" s="11">
        <f t="shared" si="44"/>
        <v>5.7610378544583227</v>
      </c>
      <c r="BF80" s="11">
        <f>SUM(BE$26:BE80)</f>
        <v>-236.0169852499269</v>
      </c>
      <c r="BG80" s="10"/>
      <c r="BH80" s="77">
        <v>2065</v>
      </c>
      <c r="BI80" s="77">
        <v>-271.77574599150495</v>
      </c>
      <c r="BJ80" s="77">
        <v>-1385.7076390652737</v>
      </c>
    </row>
    <row r="81" spans="1:62" x14ac:dyDescent="0.25">
      <c r="A81" s="4">
        <v>56</v>
      </c>
      <c r="B81">
        <v>2065</v>
      </c>
      <c r="C81" s="228">
        <f>'3.10 Forest data Gustav 2017'!O67</f>
        <v>3428.0889048171603</v>
      </c>
      <c r="D81" s="9">
        <f t="shared" si="13"/>
        <v>9.7827753155602295</v>
      </c>
      <c r="E81" s="72">
        <f>'3.10 Forest data Gustav 2017'!P67*10^-6</f>
        <v>40.781578745929686</v>
      </c>
      <c r="F81" s="22">
        <f t="shared" si="14"/>
        <v>20.390789372964843</v>
      </c>
      <c r="G81" s="228">
        <f>'3.10 Forest data Gustav 2017'!B67*10^-6/2</f>
        <v>10.018281531214654</v>
      </c>
      <c r="H81" s="228">
        <f>'3.10 Forest data Gustav 2017'!C67*10^-6/2</f>
        <v>9.5561813111379461</v>
      </c>
      <c r="I81" s="228">
        <f>'3.10 Forest data Gustav 2017'!G67*10^-6/2</f>
        <v>0.81632653061224492</v>
      </c>
      <c r="J81" s="228">
        <f t="shared" si="45"/>
        <v>4.5983912228275265</v>
      </c>
      <c r="K81" s="228">
        <f t="shared" si="46"/>
        <v>4.683268459009958</v>
      </c>
      <c r="L81" s="228">
        <f t="shared" si="47"/>
        <v>1.4025594143700517</v>
      </c>
      <c r="M81" s="228">
        <f t="shared" si="48"/>
        <v>2.0185203143580033</v>
      </c>
      <c r="N81" s="64">
        <f t="shared" si="15"/>
        <v>0.20437294323677896</v>
      </c>
      <c r="O81" s="22">
        <f t="shared" si="16"/>
        <v>4.5983912228275265</v>
      </c>
      <c r="P81" s="8">
        <f t="shared" si="17"/>
        <v>204.61694096414618</v>
      </c>
      <c r="Q81" s="8">
        <f t="shared" si="18"/>
        <v>0.59769831390698869</v>
      </c>
      <c r="R81" s="8">
        <f t="shared" si="4"/>
        <v>4.0006929089205379</v>
      </c>
      <c r="S81" s="22">
        <f t="shared" si="19"/>
        <v>0.20437294323677896</v>
      </c>
      <c r="T81" s="22">
        <f t="shared" si="5"/>
        <v>6.9434331947902352</v>
      </c>
      <c r="U81" s="8">
        <f t="shared" si="20"/>
        <v>1.4912171499816829E-2</v>
      </c>
      <c r="V81" s="22">
        <f t="shared" si="21"/>
        <v>0.18946077173696213</v>
      </c>
      <c r="W81" s="22">
        <f t="shared" si="22"/>
        <v>6.0858278733800102</v>
      </c>
      <c r="X81" s="8">
        <f t="shared" si="23"/>
        <v>20.752226855237879</v>
      </c>
      <c r="Y81" s="8">
        <f t="shared" si="24"/>
        <v>1.0806503919532418E-2</v>
      </c>
      <c r="Z81" s="8">
        <f t="shared" si="25"/>
        <v>6.0750213694604778</v>
      </c>
      <c r="AA81" s="9">
        <f t="shared" si="49"/>
        <v>22.42986831026133</v>
      </c>
      <c r="AB81" s="9">
        <f t="shared" si="27"/>
        <v>32.8360606151479</v>
      </c>
      <c r="AC81" s="229">
        <f>'3.10 Forest data Gustav 2017'!AE67</f>
        <v>3757.8645598553203</v>
      </c>
      <c r="AD81" s="236">
        <f t="shared" si="28"/>
        <v>14.167127028519644</v>
      </c>
      <c r="AE81" s="238">
        <f>'3.10 Forest data Gustav 2017'!AF67*10^-6</f>
        <v>32.664437452344735</v>
      </c>
      <c r="AF81" s="237">
        <f t="shared" si="29"/>
        <v>16.332218726172368</v>
      </c>
      <c r="AG81" s="237">
        <f>'3.10 Forest data Gustav 2017'!R67*10^-6/2</f>
        <v>7.7343607922015369</v>
      </c>
      <c r="AH81" s="237">
        <f>'3.10 Forest data Gustav 2017'!S67*10^-6/2</f>
        <v>7.7815314033585867</v>
      </c>
      <c r="AI81" s="237">
        <f>'3.10 Forest data Gustav 2017'!W67*10^-6/2</f>
        <v>0.81632653061224492</v>
      </c>
      <c r="AJ81" s="238">
        <f t="shared" si="50"/>
        <v>3.5500716036205056</v>
      </c>
      <c r="AK81" s="238">
        <f t="shared" si="51"/>
        <v>3.769089816457424</v>
      </c>
      <c r="AL81" s="238">
        <f t="shared" si="52"/>
        <v>1.0828105109082153</v>
      </c>
      <c r="AM81" s="238">
        <f t="shared" si="53"/>
        <v>1.7444498256764294</v>
      </c>
      <c r="AN81" s="303">
        <f t="shared" si="54"/>
        <v>0.15778096016091137</v>
      </c>
      <c r="AO81" s="237">
        <f t="shared" si="30"/>
        <v>3.5500716036205056</v>
      </c>
      <c r="AP81" s="127">
        <f t="shared" si="31"/>
        <v>175.74332425568096</v>
      </c>
      <c r="AQ81" s="127">
        <f t="shared" si="32"/>
        <v>0.10592941910812215</v>
      </c>
      <c r="AR81" s="127">
        <f t="shared" si="33"/>
        <v>3.4441421845123834</v>
      </c>
      <c r="AS81" s="237">
        <f t="shared" si="34"/>
        <v>0.15778096016091137</v>
      </c>
      <c r="AT81" s="237">
        <f t="shared" si="11"/>
        <v>5.8476697186853936</v>
      </c>
      <c r="AU81" s="127">
        <f t="shared" si="35"/>
        <v>-2.1835860885470737E-3</v>
      </c>
      <c r="AV81" s="237">
        <f t="shared" si="36"/>
        <v>0.15996454624945844</v>
      </c>
      <c r="AW81" s="237">
        <f t="shared" si="37"/>
        <v>4.8519003273656391</v>
      </c>
      <c r="AX81" s="127">
        <f t="shared" si="38"/>
        <v>16.712075337010617</v>
      </c>
      <c r="AY81" s="127">
        <f t="shared" si="39"/>
        <v>-6.0745013747762755E-2</v>
      </c>
      <c r="AZ81" s="127">
        <f t="shared" si="40"/>
        <v>4.9126453411134019</v>
      </c>
      <c r="BA81" s="234">
        <f t="shared" si="55"/>
        <v>17.965440598789606</v>
      </c>
      <c r="BB81" s="234">
        <f t="shared" si="42"/>
        <v>32.17556844658106</v>
      </c>
      <c r="BC81" s="11">
        <f t="shared" si="12"/>
        <v>120.50834245759279</v>
      </c>
      <c r="BD81" s="11">
        <f t="shared" si="43"/>
        <v>118.08433619895249</v>
      </c>
      <c r="BE81" s="11">
        <f t="shared" si="44"/>
        <v>2.4240062586403042</v>
      </c>
      <c r="BF81" s="11">
        <f>SUM(BE$26:BE81)</f>
        <v>-233.5929789912866</v>
      </c>
      <c r="BG81" s="10"/>
      <c r="BH81" s="77">
        <v>2066</v>
      </c>
      <c r="BI81" s="77">
        <v>-269.33245159277584</v>
      </c>
      <c r="BJ81" s="77">
        <v>-1422.9839458979316</v>
      </c>
    </row>
    <row r="82" spans="1:62" x14ac:dyDescent="0.25">
      <c r="A82" s="4">
        <v>57</v>
      </c>
      <c r="B82">
        <v>2066</v>
      </c>
      <c r="C82" s="228">
        <f>'3.10 Forest data Gustav 2017'!O68</f>
        <v>3437.8636801327202</v>
      </c>
      <c r="D82" s="9">
        <f t="shared" si="13"/>
        <v>9.7747753155599639</v>
      </c>
      <c r="E82" s="72">
        <f>'3.10 Forest data Gustav 2017'!P68*10^-6</f>
        <v>40.39399604496969</v>
      </c>
      <c r="F82" s="22">
        <f t="shared" si="14"/>
        <v>20.196998022484845</v>
      </c>
      <c r="G82" s="228">
        <f>'3.10 Forest data Gustav 2017'!B68*10^-6/2</f>
        <v>9.8707265710545382</v>
      </c>
      <c r="H82" s="228">
        <f>'3.10 Forest data Gustav 2017'!C68*10^-6/2</f>
        <v>9.5099449208180609</v>
      </c>
      <c r="I82" s="228">
        <f>'3.10 Forest data Gustav 2017'!G68*10^-6/2</f>
        <v>0.81632653061224492</v>
      </c>
      <c r="J82" s="228">
        <f t="shared" si="45"/>
        <v>4.5306634961140331</v>
      </c>
      <c r="K82" s="228">
        <f t="shared" si="46"/>
        <v>4.6502053598715891</v>
      </c>
      <c r="L82" s="228">
        <f t="shared" si="47"/>
        <v>1.3819017199476356</v>
      </c>
      <c r="M82" s="228">
        <f t="shared" si="48"/>
        <v>2.0008137191387894</v>
      </c>
      <c r="N82" s="64">
        <f t="shared" si="15"/>
        <v>0.20136282204951259</v>
      </c>
      <c r="O82" s="22">
        <f t="shared" si="16"/>
        <v>4.5306634961140331</v>
      </c>
      <c r="P82" s="8">
        <f t="shared" si="17"/>
        <v>205.13519105196394</v>
      </c>
      <c r="Q82" s="8">
        <f t="shared" si="18"/>
        <v>0.51825008781776205</v>
      </c>
      <c r="R82" s="8">
        <f t="shared" si="4"/>
        <v>4.012413408296271</v>
      </c>
      <c r="S82" s="22">
        <f t="shared" si="19"/>
        <v>0.20136282204951259</v>
      </c>
      <c r="T82" s="22">
        <f t="shared" si="5"/>
        <v>6.9549274709889266</v>
      </c>
      <c r="U82" s="8">
        <f t="shared" si="20"/>
        <v>1.1494276198691367E-2</v>
      </c>
      <c r="V82" s="22">
        <f t="shared" si="21"/>
        <v>0.18986854585082122</v>
      </c>
      <c r="W82" s="22">
        <f t="shared" si="22"/>
        <v>6.0321070798192249</v>
      </c>
      <c r="X82" s="8">
        <f t="shared" si="23"/>
        <v>20.706147413879513</v>
      </c>
      <c r="Y82" s="8">
        <f t="shared" si="24"/>
        <v>-4.6079441358365614E-2</v>
      </c>
      <c r="Z82" s="8">
        <f t="shared" si="25"/>
        <v>6.0781865211775905</v>
      </c>
      <c r="AA82" s="9">
        <f t="shared" si="49"/>
        <v>22.21669782473333</v>
      </c>
      <c r="AB82" s="9">
        <f t="shared" si="27"/>
        <v>32.47513806295138</v>
      </c>
      <c r="AC82" s="229">
        <f>'3.10 Forest data Gustav 2017'!AE68</f>
        <v>3771.9356868838399</v>
      </c>
      <c r="AD82" s="236">
        <f t="shared" si="28"/>
        <v>14.071127028519641</v>
      </c>
      <c r="AE82" s="238">
        <f>'3.10 Forest data Gustav 2017'!AF68*10^-6</f>
        <v>32.508661622775378</v>
      </c>
      <c r="AF82" s="237">
        <f t="shared" si="29"/>
        <v>16.254330811387689</v>
      </c>
      <c r="AG82" s="237">
        <f>'3.10 Forest data Gustav 2017'!R68*10^-6/2</f>
        <v>7.6550091165344254</v>
      </c>
      <c r="AH82" s="237">
        <f>'3.10 Forest data Gustav 2017'!S68*10^-6/2</f>
        <v>7.7829951642410187</v>
      </c>
      <c r="AI82" s="237">
        <f>'3.10 Forest data Gustav 2017'!W68*10^-6/2</f>
        <v>0.81632653061224492</v>
      </c>
      <c r="AJ82" s="238">
        <f t="shared" si="50"/>
        <v>3.5136491844893012</v>
      </c>
      <c r="AK82" s="238">
        <f t="shared" si="51"/>
        <v>3.761314119647702</v>
      </c>
      <c r="AL82" s="238">
        <f t="shared" si="52"/>
        <v>1.0717012763148197</v>
      </c>
      <c r="AM82" s="238">
        <f t="shared" si="53"/>
        <v>1.7349276245963758</v>
      </c>
      <c r="AN82" s="303">
        <f t="shared" si="54"/>
        <v>0.15616218597730228</v>
      </c>
      <c r="AO82" s="237">
        <f t="shared" si="30"/>
        <v>3.5136491844893012</v>
      </c>
      <c r="AP82" s="127">
        <f t="shared" si="31"/>
        <v>175.81075404435975</v>
      </c>
      <c r="AQ82" s="127">
        <f t="shared" si="32"/>
        <v>6.7429788678794012E-2</v>
      </c>
      <c r="AR82" s="127">
        <f t="shared" si="33"/>
        <v>3.4462193958105072</v>
      </c>
      <c r="AS82" s="237">
        <f t="shared" si="34"/>
        <v>0.15616218597730228</v>
      </c>
      <c r="AT82" s="237">
        <f t="shared" si="11"/>
        <v>5.8439270686896583</v>
      </c>
      <c r="AU82" s="127">
        <f t="shared" si="35"/>
        <v>-3.7426499957353698E-3</v>
      </c>
      <c r="AV82" s="237">
        <f t="shared" si="36"/>
        <v>0.15990483597303765</v>
      </c>
      <c r="AW82" s="237">
        <f t="shared" si="37"/>
        <v>4.8330153959625219</v>
      </c>
      <c r="AX82" s="127">
        <f t="shared" si="38"/>
        <v>16.650237194463188</v>
      </c>
      <c r="AY82" s="127">
        <f t="shared" si="39"/>
        <v>-6.1838142547429698E-2</v>
      </c>
      <c r="AZ82" s="127">
        <f t="shared" si="40"/>
        <v>4.8948535385099516</v>
      </c>
      <c r="BA82" s="234">
        <f t="shared" si="55"/>
        <v>17.879763892526459</v>
      </c>
      <c r="BB82" s="234">
        <f t="shared" si="42"/>
        <v>31.952739917181727</v>
      </c>
      <c r="BC82" s="11">
        <f t="shared" si="12"/>
        <v>119.18375669103156</v>
      </c>
      <c r="BD82" s="11">
        <f t="shared" si="43"/>
        <v>117.26655549605694</v>
      </c>
      <c r="BE82" s="11">
        <f t="shared" si="44"/>
        <v>1.9172011949746235</v>
      </c>
      <c r="BF82" s="11">
        <f>SUM(BE$26:BE82)</f>
        <v>-231.67577779631199</v>
      </c>
      <c r="BG82" s="10"/>
      <c r="BH82" s="77">
        <v>2067</v>
      </c>
      <c r="BI82" s="77">
        <v>-266.93187073948582</v>
      </c>
      <c r="BJ82" s="77">
        <v>-1459.9224593910428</v>
      </c>
    </row>
    <row r="83" spans="1:62" x14ac:dyDescent="0.25">
      <c r="A83" s="4">
        <v>58</v>
      </c>
      <c r="B83">
        <v>2067</v>
      </c>
      <c r="C83" s="228">
        <f>'3.10 Forest data Gustav 2017'!O69</f>
        <v>3447.8134554482799</v>
      </c>
      <c r="D83" s="9">
        <f t="shared" si="13"/>
        <v>9.9497753155596911</v>
      </c>
      <c r="E83" s="72">
        <f>'3.10 Forest data Gustav 2017'!P69*10^-6</f>
        <v>40.006413344009687</v>
      </c>
      <c r="F83" s="22">
        <f t="shared" si="14"/>
        <v>20.003206672004843</v>
      </c>
      <c r="G83" s="228">
        <f>'3.10 Forest data Gustav 2017'!B69*10^-6/2</f>
        <v>9.7235366348441055</v>
      </c>
      <c r="H83" s="228">
        <f>'3.10 Forest data Gustav 2017'!C69*10^-6/2</f>
        <v>9.4633435065484939</v>
      </c>
      <c r="I83" s="228">
        <f>'3.10 Forest data Gustav 2017'!G69*10^-6/2</f>
        <v>0.81632653061224492</v>
      </c>
      <c r="J83" s="228">
        <f t="shared" si="45"/>
        <v>4.463103315393445</v>
      </c>
      <c r="K83" s="228">
        <f t="shared" si="46"/>
        <v>4.6170418791470587</v>
      </c>
      <c r="L83" s="228">
        <f t="shared" si="47"/>
        <v>1.3612951288781749</v>
      </c>
      <c r="M83" s="228">
        <f t="shared" si="48"/>
        <v>1.9831509267935374</v>
      </c>
      <c r="N83" s="64">
        <f t="shared" si="15"/>
        <v>0.19836014735081978</v>
      </c>
      <c r="O83" s="22">
        <f t="shared" si="16"/>
        <v>4.463103315393445</v>
      </c>
      <c r="P83" s="8">
        <f t="shared" si="17"/>
        <v>205.57571839094035</v>
      </c>
      <c r="Q83" s="8">
        <f t="shared" si="18"/>
        <v>0.44052733897640906</v>
      </c>
      <c r="R83" s="8">
        <f t="shared" si="4"/>
        <v>4.0225759764170359</v>
      </c>
      <c r="S83" s="22">
        <f t="shared" si="19"/>
        <v>0.19836014735081978</v>
      </c>
      <c r="T83" s="22">
        <f t="shared" si="5"/>
        <v>6.963104760901814</v>
      </c>
      <c r="U83" s="8">
        <f t="shared" si="20"/>
        <v>8.1772899128873533E-3</v>
      </c>
      <c r="V83" s="22">
        <f t="shared" si="21"/>
        <v>0.19018285743793242</v>
      </c>
      <c r="W83" s="22">
        <f t="shared" si="22"/>
        <v>5.9783370080252336</v>
      </c>
      <c r="X83" s="8">
        <f t="shared" si="23"/>
        <v>20.619794256627735</v>
      </c>
      <c r="Y83" s="8">
        <f t="shared" si="24"/>
        <v>-8.6353157251778612E-2</v>
      </c>
      <c r="Z83" s="8">
        <f t="shared" si="25"/>
        <v>6.0646901652770122</v>
      </c>
      <c r="AA83" s="9">
        <f t="shared" si="49"/>
        <v>22.003527339205331</v>
      </c>
      <c r="AB83" s="9">
        <f t="shared" si="27"/>
        <v>32.315654126402535</v>
      </c>
      <c r="AC83" s="229">
        <f>'3.10 Forest data Gustav 2017'!AE69</f>
        <v>3785.5208139123597</v>
      </c>
      <c r="AD83" s="236">
        <f t="shared" si="28"/>
        <v>13.585127028519764</v>
      </c>
      <c r="AE83" s="238">
        <f>'3.10 Forest data Gustav 2017'!AF69*10^-6</f>
        <v>32.352885793206013</v>
      </c>
      <c r="AF83" s="237">
        <f t="shared" si="29"/>
        <v>16.176442896603007</v>
      </c>
      <c r="AG83" s="237">
        <f>'3.10 Forest data Gustav 2017'!R69*10^-6/2</f>
        <v>7.5750100446512221</v>
      </c>
      <c r="AH83" s="237">
        <f>'3.10 Forest data Gustav 2017'!S69*10^-6/2</f>
        <v>7.7851063213395397</v>
      </c>
      <c r="AI83" s="237">
        <f>'3.10 Forest data Gustav 2017'!W69*10^-6/2</f>
        <v>0.81632653061224492</v>
      </c>
      <c r="AJ83" s="238">
        <f t="shared" si="50"/>
        <v>3.4769296104949112</v>
      </c>
      <c r="AK83" s="238">
        <f t="shared" si="51"/>
        <v>3.7537164567974033</v>
      </c>
      <c r="AL83" s="238">
        <f t="shared" si="52"/>
        <v>1.0605014062511713</v>
      </c>
      <c r="AM83" s="238">
        <f t="shared" si="53"/>
        <v>1.7253277359703916</v>
      </c>
      <c r="AN83" s="303">
        <f t="shared" si="54"/>
        <v>0.15453020491088496</v>
      </c>
      <c r="AO83" s="237">
        <f t="shared" si="30"/>
        <v>3.4769296104949112</v>
      </c>
      <c r="AP83" s="127">
        <f t="shared" si="31"/>
        <v>175.84014200201628</v>
      </c>
      <c r="AQ83" s="127">
        <f t="shared" si="32"/>
        <v>2.9387957656524577E-2</v>
      </c>
      <c r="AR83" s="127">
        <f t="shared" si="33"/>
        <v>3.4475416528383866</v>
      </c>
      <c r="AS83" s="237">
        <f t="shared" si="34"/>
        <v>0.15453020491088496</v>
      </c>
      <c r="AT83" s="237">
        <f t="shared" si="11"/>
        <v>5.8386547805884561</v>
      </c>
      <c r="AU83" s="127">
        <f t="shared" si="35"/>
        <v>-5.2722881012021716E-3</v>
      </c>
      <c r="AV83" s="237">
        <f t="shared" si="36"/>
        <v>0.15980249301208713</v>
      </c>
      <c r="AW83" s="237">
        <f t="shared" si="37"/>
        <v>4.8142178630485741</v>
      </c>
      <c r="AX83" s="127">
        <f t="shared" si="38"/>
        <v>16.587713491617968</v>
      </c>
      <c r="AY83" s="127">
        <f t="shared" si="39"/>
        <v>-6.252370284521902E-2</v>
      </c>
      <c r="AZ83" s="127">
        <f t="shared" si="40"/>
        <v>4.8767415658937932</v>
      </c>
      <c r="BA83" s="234">
        <f t="shared" si="55"/>
        <v>17.794087186263308</v>
      </c>
      <c r="BB83" s="234">
        <f t="shared" si="42"/>
        <v>31.340806181493175</v>
      </c>
      <c r="BC83" s="11">
        <f t="shared" si="12"/>
        <v>118.59845064389729</v>
      </c>
      <c r="BD83" s="11">
        <f t="shared" si="43"/>
        <v>115.02075868607994</v>
      </c>
      <c r="BE83" s="11">
        <f t="shared" si="44"/>
        <v>3.5776919578173505</v>
      </c>
      <c r="BF83" s="11">
        <f>SUM(BE$26:BE83)</f>
        <v>-228.09808583849463</v>
      </c>
      <c r="BG83" s="10"/>
      <c r="BH83" s="77">
        <v>2068</v>
      </c>
      <c r="BI83" s="77">
        <v>-262.64951880024665</v>
      </c>
      <c r="BJ83" s="77">
        <v>-1492.5724637426845</v>
      </c>
    </row>
    <row r="84" spans="1:62" x14ac:dyDescent="0.25">
      <c r="A84" s="4">
        <v>59</v>
      </c>
      <c r="B84">
        <v>2068</v>
      </c>
      <c r="C84" s="228">
        <f>'3.10 Forest data Gustav 2017'!O70</f>
        <v>3456.9052307638394</v>
      </c>
      <c r="D84" s="9">
        <f t="shared" si="13"/>
        <v>9.0917753155595165</v>
      </c>
      <c r="E84" s="72">
        <f>'3.10 Forest data Gustav 2017'!P70*10^-6</f>
        <v>39.618830643049684</v>
      </c>
      <c r="F84" s="22">
        <f t="shared" si="14"/>
        <v>19.809415321524842</v>
      </c>
      <c r="G84" s="228">
        <f>'3.10 Forest data Gustav 2017'!B70*10^-6/2</f>
        <v>9.5767186530630681</v>
      </c>
      <c r="H84" s="228">
        <f>'3.10 Forest data Gustav 2017'!C70*10^-6/2</f>
        <v>9.4163701378495297</v>
      </c>
      <c r="I84" s="228">
        <f>'3.10 Forest data Gustav 2017'!G70*10^-6/2</f>
        <v>0.81632653061224492</v>
      </c>
      <c r="J84" s="228">
        <f t="shared" si="45"/>
        <v>4.3957138617559481</v>
      </c>
      <c r="K84" s="228">
        <f t="shared" si="46"/>
        <v>4.5837761109544441</v>
      </c>
      <c r="L84" s="228">
        <f t="shared" si="47"/>
        <v>1.3407406114288296</v>
      </c>
      <c r="M84" s="228">
        <f t="shared" si="48"/>
        <v>1.965532768979813</v>
      </c>
      <c r="N84" s="64">
        <f t="shared" si="15"/>
        <v>0.19536506052248662</v>
      </c>
      <c r="O84" s="22">
        <f t="shared" si="16"/>
        <v>4.3957138617559481</v>
      </c>
      <c r="P84" s="8">
        <f t="shared" si="17"/>
        <v>205.94021780385705</v>
      </c>
      <c r="Q84" s="8">
        <f t="shared" si="18"/>
        <v>0.36449941291670029</v>
      </c>
      <c r="R84" s="8">
        <f t="shared" si="4"/>
        <v>4.0312144488392478</v>
      </c>
      <c r="S84" s="22">
        <f t="shared" si="19"/>
        <v>0.19536506052248662</v>
      </c>
      <c r="T84" s="22">
        <f t="shared" si="5"/>
        <v>6.9680633555636753</v>
      </c>
      <c r="U84" s="8">
        <f t="shared" si="20"/>
        <v>4.9585946618613264E-3</v>
      </c>
      <c r="V84" s="22">
        <f t="shared" si="21"/>
        <v>0.19040646586062529</v>
      </c>
      <c r="W84" s="22">
        <f t="shared" si="22"/>
        <v>5.9245167223832738</v>
      </c>
      <c r="X84" s="8">
        <f t="shared" si="23"/>
        <v>20.504913067916171</v>
      </c>
      <c r="Y84" s="8">
        <f t="shared" si="24"/>
        <v>-0.11488118871156416</v>
      </c>
      <c r="Z84" s="8">
        <f t="shared" si="25"/>
        <v>6.0393979110948379</v>
      </c>
      <c r="AA84" s="9">
        <f t="shared" si="49"/>
        <v>21.790356853677327</v>
      </c>
      <c r="AB84" s="9">
        <f t="shared" si="27"/>
        <v>31.136708988103841</v>
      </c>
      <c r="AC84" s="229">
        <f>'3.10 Forest data Gustav 2017'!AE70</f>
        <v>3799.7969409408797</v>
      </c>
      <c r="AD84" s="236">
        <f t="shared" si="28"/>
        <v>14.276127028520023</v>
      </c>
      <c r="AE84" s="238">
        <f>'3.10 Forest data Gustav 2017'!AF70*10^-6</f>
        <v>32.197109963636656</v>
      </c>
      <c r="AF84" s="237">
        <f t="shared" si="29"/>
        <v>16.098554981818328</v>
      </c>
      <c r="AG84" s="237">
        <f>'3.10 Forest data Gustav 2017'!R70*10^-6/2</f>
        <v>7.4943377987746667</v>
      </c>
      <c r="AH84" s="237">
        <f>'3.10 Forest data Gustav 2017'!S70*10^-6/2</f>
        <v>7.7878906524314147</v>
      </c>
      <c r="AI84" s="237">
        <f>'3.10 Forest data Gustav 2017'!W70*10^-6/2</f>
        <v>0.81632653061224492</v>
      </c>
      <c r="AJ84" s="238">
        <f t="shared" si="50"/>
        <v>3.4399010496375722</v>
      </c>
      <c r="AK84" s="238">
        <f t="shared" si="51"/>
        <v>3.7463039167952776</v>
      </c>
      <c r="AL84" s="238">
        <f t="shared" si="52"/>
        <v>1.0492072918284534</v>
      </c>
      <c r="AM84" s="238">
        <f t="shared" si="53"/>
        <v>1.715647066465205</v>
      </c>
      <c r="AN84" s="303">
        <f t="shared" si="54"/>
        <v>0.15288449109500321</v>
      </c>
      <c r="AO84" s="237">
        <f t="shared" si="30"/>
        <v>3.4399010496375722</v>
      </c>
      <c r="AP84" s="127">
        <f t="shared" si="31"/>
        <v>175.83192511889069</v>
      </c>
      <c r="AQ84" s="127">
        <f t="shared" si="32"/>
        <v>-8.2168831255842179E-3</v>
      </c>
      <c r="AR84" s="127">
        <f t="shared" si="33"/>
        <v>3.4481179327631564</v>
      </c>
      <c r="AS84" s="237">
        <f t="shared" si="34"/>
        <v>0.15288449109500321</v>
      </c>
      <c r="AT84" s="237">
        <f t="shared" si="11"/>
        <v>5.8318809496667576</v>
      </c>
      <c r="AU84" s="127">
        <f t="shared" si="35"/>
        <v>-6.773830921698476E-3</v>
      </c>
      <c r="AV84" s="237">
        <f t="shared" si="36"/>
        <v>0.15965832201670169</v>
      </c>
      <c r="AW84" s="237">
        <f t="shared" si="37"/>
        <v>4.795511208623731</v>
      </c>
      <c r="AX84" s="127">
        <f t="shared" si="38"/>
        <v>16.524795902926382</v>
      </c>
      <c r="AY84" s="127">
        <f t="shared" si="39"/>
        <v>-6.2917588691586701E-2</v>
      </c>
      <c r="AZ84" s="127">
        <f t="shared" si="40"/>
        <v>4.8584287973153177</v>
      </c>
      <c r="BA84" s="234">
        <f t="shared" si="55"/>
        <v>17.708410480000161</v>
      </c>
      <c r="BB84" s="234">
        <f t="shared" si="42"/>
        <v>31.906629205781314</v>
      </c>
      <c r="BC84" s="11">
        <f t="shared" si="12"/>
        <v>114.27172198634109</v>
      </c>
      <c r="BD84" s="11">
        <f t="shared" si="43"/>
        <v>117.09732918521742</v>
      </c>
      <c r="BE84" s="11">
        <f t="shared" si="44"/>
        <v>-2.8256071988763267</v>
      </c>
      <c r="BF84" s="11">
        <f>SUM(BE$26:BE84)</f>
        <v>-230.92369303737095</v>
      </c>
      <c r="BG84" s="10"/>
      <c r="BH84" s="77">
        <v>2069</v>
      </c>
      <c r="BI84" s="77">
        <v>-264.58589851830635</v>
      </c>
      <c r="BJ84" s="77">
        <v>-1533.9641204691611</v>
      </c>
    </row>
    <row r="85" spans="1:62" x14ac:dyDescent="0.25">
      <c r="A85" s="4">
        <v>60</v>
      </c>
      <c r="B85">
        <v>2069</v>
      </c>
      <c r="C85" s="228">
        <f>'3.10 Forest data Gustav 2017'!O71</f>
        <v>3465.7260060793997</v>
      </c>
      <c r="D85" s="9">
        <f t="shared" si="13"/>
        <v>8.8207753155602404</v>
      </c>
      <c r="E85" s="72">
        <f>'3.10 Forest data Gustav 2017'!P71*10^-6</f>
        <v>39.231247942089695</v>
      </c>
      <c r="F85" s="22">
        <f t="shared" si="14"/>
        <v>19.615623971044847</v>
      </c>
      <c r="G85" s="228">
        <f>'3.10 Forest data Gustav 2017'!B71*10^-6/2</f>
        <v>9.43027973275478</v>
      </c>
      <c r="H85" s="228">
        <f>'3.10 Forest data Gustav 2017'!C71*10^-6/2</f>
        <v>9.3690177076778234</v>
      </c>
      <c r="I85" s="228">
        <f>'3.10 Forest data Gustav 2017'!G71*10^-6/2</f>
        <v>0.81632653061224492</v>
      </c>
      <c r="J85" s="228">
        <f t="shared" si="45"/>
        <v>4.3284983973344442</v>
      </c>
      <c r="K85" s="228">
        <f t="shared" si="46"/>
        <v>4.5504061008568248</v>
      </c>
      <c r="L85" s="228">
        <f t="shared" si="47"/>
        <v>1.3202391625856693</v>
      </c>
      <c r="M85" s="228">
        <f t="shared" si="48"/>
        <v>1.9479600985428185</v>
      </c>
      <c r="N85" s="64">
        <f t="shared" si="15"/>
        <v>0.19237770654819752</v>
      </c>
      <c r="O85" s="22">
        <f t="shared" si="16"/>
        <v>4.3284983973344442</v>
      </c>
      <c r="P85" s="8">
        <f t="shared" si="17"/>
        <v>206.23035414118766</v>
      </c>
      <c r="Q85" s="8">
        <f t="shared" si="18"/>
        <v>0.29013633733060828</v>
      </c>
      <c r="R85" s="8">
        <f t="shared" si="4"/>
        <v>4.0383620600038359</v>
      </c>
      <c r="S85" s="22">
        <f t="shared" si="19"/>
        <v>0.19237770654819752</v>
      </c>
      <c r="T85" s="22">
        <f t="shared" si="5"/>
        <v>6.9698990032194574</v>
      </c>
      <c r="U85" s="8">
        <f t="shared" si="20"/>
        <v>1.8356476557821466E-3</v>
      </c>
      <c r="V85" s="22">
        <f t="shared" si="21"/>
        <v>0.19054205889241538</v>
      </c>
      <c r="W85" s="22">
        <f t="shared" si="22"/>
        <v>5.8706452634424942</v>
      </c>
      <c r="X85" s="8">
        <f t="shared" si="23"/>
        <v>20.369808341406674</v>
      </c>
      <c r="Y85" s="8">
        <f t="shared" si="24"/>
        <v>-0.13510472650949623</v>
      </c>
      <c r="Z85" s="8">
        <f t="shared" si="25"/>
        <v>6.0057499899519904</v>
      </c>
      <c r="AA85" s="9">
        <f t="shared" si="49"/>
        <v>21.577186368149334</v>
      </c>
      <c r="AB85" s="9">
        <f t="shared" si="27"/>
        <v>30.554828942186468</v>
      </c>
      <c r="AC85" s="229">
        <f>'3.10 Forest data Gustav 2017'!AE71</f>
        <v>3812.8370679693999</v>
      </c>
      <c r="AD85" s="236">
        <f t="shared" si="28"/>
        <v>13.040127028520146</v>
      </c>
      <c r="AE85" s="238">
        <f>'3.10 Forest data Gustav 2017'!AF71*10^-6</f>
        <v>32.041334134067291</v>
      </c>
      <c r="AF85" s="237">
        <f t="shared" si="29"/>
        <v>16.020667067033646</v>
      </c>
      <c r="AG85" s="237">
        <f>'3.10 Forest data Gustav 2017'!R71*10^-6/2</f>
        <v>7.4129652141727345</v>
      </c>
      <c r="AH85" s="237">
        <f>'3.10 Forest data Gustav 2017'!S71*10^-6/2</f>
        <v>7.7913753222486646</v>
      </c>
      <c r="AI85" s="237">
        <f>'3.10 Forest data Gustav 2017'!W71*10^-6/2</f>
        <v>0.81632653061224492</v>
      </c>
      <c r="AJ85" s="238">
        <f t="shared" si="50"/>
        <v>3.4025510333052851</v>
      </c>
      <c r="AK85" s="238">
        <f t="shared" si="51"/>
        <v>3.7390839699426297</v>
      </c>
      <c r="AL85" s="238">
        <f t="shared" si="52"/>
        <v>1.0378151299841829</v>
      </c>
      <c r="AM85" s="238">
        <f t="shared" si="53"/>
        <v>1.705882356312973</v>
      </c>
      <c r="AN85" s="303">
        <f t="shared" si="54"/>
        <v>0.1512244903691238</v>
      </c>
      <c r="AO85" s="237">
        <f t="shared" si="30"/>
        <v>3.4025510333052851</v>
      </c>
      <c r="AP85" s="127">
        <f t="shared" si="31"/>
        <v>175.78651934749911</v>
      </c>
      <c r="AQ85" s="127">
        <f t="shared" si="32"/>
        <v>-4.5405771391585859E-2</v>
      </c>
      <c r="AR85" s="127">
        <f t="shared" si="33"/>
        <v>3.4479568046968709</v>
      </c>
      <c r="AS85" s="237">
        <f t="shared" si="34"/>
        <v>0.1512244903691238</v>
      </c>
      <c r="AT85" s="237">
        <f t="shared" si="11"/>
        <v>5.8236323487819543</v>
      </c>
      <c r="AU85" s="127">
        <f t="shared" si="35"/>
        <v>-8.248600884803281E-3</v>
      </c>
      <c r="AV85" s="237">
        <f t="shared" si="36"/>
        <v>0.15947309125392709</v>
      </c>
      <c r="AW85" s="237">
        <f t="shared" si="37"/>
        <v>4.7768990999268128</v>
      </c>
      <c r="AX85" s="127">
        <f t="shared" si="38"/>
        <v>16.461694340609736</v>
      </c>
      <c r="AY85" s="127">
        <f t="shared" si="39"/>
        <v>-6.3101562316646209E-2</v>
      </c>
      <c r="AZ85" s="127">
        <f t="shared" si="40"/>
        <v>4.840000662243459</v>
      </c>
      <c r="BA85" s="234">
        <f t="shared" si="55"/>
        <v>17.622733773737011</v>
      </c>
      <c r="BB85" s="234">
        <f t="shared" si="42"/>
        <v>30.54610486766412</v>
      </c>
      <c r="BC85" s="11">
        <f t="shared" si="12"/>
        <v>112.13622221782434</v>
      </c>
      <c r="BD85" s="11">
        <f t="shared" si="43"/>
        <v>112.10420486432731</v>
      </c>
      <c r="BE85" s="11">
        <f t="shared" si="44"/>
        <v>3.2017353497025169E-2</v>
      </c>
      <c r="BF85" s="11">
        <f>SUM(BE$26:BE85)</f>
        <v>-230.89167568387393</v>
      </c>
      <c r="BG85" s="10"/>
      <c r="BH85" s="77">
        <v>2070</v>
      </c>
      <c r="BI85" s="77">
        <v>-263.52021198436989</v>
      </c>
      <c r="BJ85" s="77">
        <v>-1568.6518735953987</v>
      </c>
    </row>
    <row r="86" spans="1:62" x14ac:dyDescent="0.25">
      <c r="A86" s="4">
        <v>61</v>
      </c>
      <c r="B86">
        <v>2070</v>
      </c>
      <c r="C86" s="228">
        <f>'3.10 Forest data Gustav 2017'!O72</f>
        <v>3476.9649825534193</v>
      </c>
      <c r="D86" s="9">
        <f t="shared" si="13"/>
        <v>11.238976474019637</v>
      </c>
      <c r="E86" s="72">
        <f>'3.10 Forest data Gustav 2017'!P72*10^-6</f>
        <v>39.787071569663446</v>
      </c>
      <c r="F86" s="22">
        <f t="shared" si="14"/>
        <v>19.893535784831723</v>
      </c>
      <c r="G86" s="228">
        <f>'3.10 Forest data Gustav 2017'!B72*10^-6/2</f>
        <v>9.6130661524023164</v>
      </c>
      <c r="H86" s="228">
        <f>'3.10 Forest data Gustav 2017'!C72*10^-6/2</f>
        <v>9.4641431018171644</v>
      </c>
      <c r="I86" s="228">
        <f>'3.10 Forest data Gustav 2017'!G72*10^-6/2</f>
        <v>0.81632653061224492</v>
      </c>
      <c r="J86" s="228">
        <f t="shared" si="45"/>
        <v>4.412397363952663</v>
      </c>
      <c r="K86" s="228">
        <f t="shared" si="46"/>
        <v>4.6057463246927659</v>
      </c>
      <c r="L86" s="228">
        <f t="shared" si="47"/>
        <v>1.3458292613363245</v>
      </c>
      <c r="M86" s="228">
        <f t="shared" si="48"/>
        <v>1.9698944689005229</v>
      </c>
      <c r="N86" s="64">
        <f t="shared" si="15"/>
        <v>0.19610654950900727</v>
      </c>
      <c r="O86" s="22">
        <f t="shared" si="16"/>
        <v>4.412397363952663</v>
      </c>
      <c r="P86" s="8">
        <f t="shared" si="17"/>
        <v>206.59870004852712</v>
      </c>
      <c r="Q86" s="8">
        <f t="shared" si="18"/>
        <v>0.36834590733946015</v>
      </c>
      <c r="R86" s="8">
        <f t="shared" si="4"/>
        <v>4.0440514566132029</v>
      </c>
      <c r="S86" s="22">
        <f t="shared" si="19"/>
        <v>0.19610654950900727</v>
      </c>
      <c r="T86" s="22">
        <f t="shared" si="5"/>
        <v>6.9754132979543702</v>
      </c>
      <c r="U86" s="8">
        <f t="shared" si="20"/>
        <v>5.5142947349127169E-3</v>
      </c>
      <c r="V86" s="22">
        <f t="shared" si="21"/>
        <v>0.19059225477409455</v>
      </c>
      <c r="W86" s="22">
        <f t="shared" si="22"/>
        <v>5.9515755860290902</v>
      </c>
      <c r="X86" s="8">
        <f t="shared" si="23"/>
        <v>20.355205195708052</v>
      </c>
      <c r="Y86" s="8">
        <f t="shared" si="24"/>
        <v>-1.46031456986222E-2</v>
      </c>
      <c r="Z86" s="8">
        <f t="shared" si="25"/>
        <v>5.9661787317277124</v>
      </c>
      <c r="AA86" s="9">
        <f t="shared" si="49"/>
        <v>21.882889363314899</v>
      </c>
      <c r="AB86" s="9">
        <f t="shared" si="27"/>
        <v>33.481122893710285</v>
      </c>
      <c r="AC86" s="229">
        <f>'3.10 Forest data Gustav 2017'!AE72</f>
        <v>3829.5567218419001</v>
      </c>
      <c r="AD86" s="236">
        <f t="shared" si="28"/>
        <v>16.719653872500203</v>
      </c>
      <c r="AE86" s="238">
        <f>'3.10 Forest data Gustav 2017'!AF72*10^-6</f>
        <v>32.341858995838962</v>
      </c>
      <c r="AF86" s="237">
        <f t="shared" si="29"/>
        <v>16.170929497919481</v>
      </c>
      <c r="AG86" s="237">
        <f>'3.10 Forest data Gustav 2017'!R72*10^-6/2</f>
        <v>7.5142300086186031</v>
      </c>
      <c r="AH86" s="237">
        <f>'3.10 Forest data Gustav 2017'!S72*10^-6/2</f>
        <v>7.8403729586886337</v>
      </c>
      <c r="AI86" s="237">
        <f>'3.10 Forest data Gustav 2017'!W72*10^-6/2</f>
        <v>0.81632653061224492</v>
      </c>
      <c r="AJ86" s="238">
        <f t="shared" si="50"/>
        <v>3.449031573955939</v>
      </c>
      <c r="AK86" s="238">
        <f t="shared" si="51"/>
        <v>3.7683358752066338</v>
      </c>
      <c r="AL86" s="238">
        <f t="shared" si="52"/>
        <v>1.0519922012066045</v>
      </c>
      <c r="AM86" s="238">
        <f t="shared" si="53"/>
        <v>1.7180341316464771</v>
      </c>
      <c r="AN86" s="303">
        <f t="shared" si="54"/>
        <v>0.15329029217581952</v>
      </c>
      <c r="AO86" s="237">
        <f t="shared" si="30"/>
        <v>3.449031573955939</v>
      </c>
      <c r="AP86" s="127">
        <f t="shared" si="31"/>
        <v>175.78848449624039</v>
      </c>
      <c r="AQ86" s="127">
        <f t="shared" si="32"/>
        <v>1.9651487412772894E-3</v>
      </c>
      <c r="AR86" s="127">
        <f t="shared" si="33"/>
        <v>3.4470664252146617</v>
      </c>
      <c r="AS86" s="237">
        <f t="shared" si="34"/>
        <v>0.15329029217581952</v>
      </c>
      <c r="AT86" s="237">
        <f t="shared" si="11"/>
        <v>5.8176751081288165</v>
      </c>
      <c r="AU86" s="127">
        <f t="shared" si="35"/>
        <v>-5.9572406531378519E-3</v>
      </c>
      <c r="AV86" s="237">
        <f t="shared" si="36"/>
        <v>0.15924753282895737</v>
      </c>
      <c r="AW86" s="237">
        <f t="shared" si="37"/>
        <v>4.8203280764132383</v>
      </c>
      <c r="AX86" s="127">
        <f t="shared" si="38"/>
        <v>16.460503774478596</v>
      </c>
      <c r="AY86" s="127">
        <f t="shared" si="39"/>
        <v>-1.1905661311395477E-3</v>
      </c>
      <c r="AZ86" s="127">
        <f t="shared" si="40"/>
        <v>4.8215186425443779</v>
      </c>
      <c r="BA86" s="234">
        <f t="shared" si="55"/>
        <v>17.78802244771143</v>
      </c>
      <c r="BB86" s="234">
        <f t="shared" si="42"/>
        <v>34.502493662168632</v>
      </c>
      <c r="BC86" s="11">
        <f t="shared" si="12"/>
        <v>122.87572101991674</v>
      </c>
      <c r="BD86" s="11">
        <f t="shared" si="43"/>
        <v>126.62415174015888</v>
      </c>
      <c r="BE86" s="11">
        <f t="shared" si="44"/>
        <v>-3.7484307202421405</v>
      </c>
      <c r="BF86" s="11">
        <f>SUM(BE$26:BE86)</f>
        <v>-234.64010640411607</v>
      </c>
      <c r="BG86" s="10"/>
      <c r="BH86" s="77">
        <v>2071</v>
      </c>
      <c r="BI86" s="77">
        <v>-266.44465942727504</v>
      </c>
      <c r="BJ86" s="77">
        <v>-1611.8914457040614</v>
      </c>
    </row>
    <row r="87" spans="1:62" x14ac:dyDescent="0.25">
      <c r="A87" s="4">
        <v>62</v>
      </c>
      <c r="B87">
        <v>2071</v>
      </c>
      <c r="C87" s="228">
        <f>'3.10 Forest data Gustav 2017'!O73</f>
        <v>3488.6449590274397</v>
      </c>
      <c r="D87" s="9">
        <f t="shared" si="13"/>
        <v>11.67997647402035</v>
      </c>
      <c r="E87" s="72">
        <f>'3.10 Forest data Gustav 2017'!P73*10^-6</f>
        <v>40.342895197237212</v>
      </c>
      <c r="F87" s="22">
        <f t="shared" si="14"/>
        <v>20.171447598618606</v>
      </c>
      <c r="G87" s="228">
        <f>'3.10 Forest data Gustav 2017'!B73*10^-6/2</f>
        <v>9.7967252735634123</v>
      </c>
      <c r="H87" s="228">
        <f>'3.10 Forest data Gustav 2017'!C73*10^-6/2</f>
        <v>9.5583957944429496</v>
      </c>
      <c r="I87" s="228">
        <f>'3.10 Forest data Gustav 2017'!G73*10^-6/2</f>
        <v>0.81632653061224492</v>
      </c>
      <c r="J87" s="228">
        <f t="shared" si="45"/>
        <v>4.4966969005656061</v>
      </c>
      <c r="K87" s="228">
        <f t="shared" si="46"/>
        <v>4.660846555612479</v>
      </c>
      <c r="L87" s="228">
        <f t="shared" si="47"/>
        <v>1.3715415382988778</v>
      </c>
      <c r="M87" s="228">
        <f t="shared" si="48"/>
        <v>1.9919335634398543</v>
      </c>
      <c r="N87" s="64">
        <f t="shared" si="15"/>
        <v>0.19985319558069362</v>
      </c>
      <c r="O87" s="22">
        <f t="shared" si="16"/>
        <v>4.4966969005656061</v>
      </c>
      <c r="P87" s="8">
        <f t="shared" si="17"/>
        <v>207.04412245390543</v>
      </c>
      <c r="Q87" s="8">
        <f t="shared" si="18"/>
        <v>0.44542240537830935</v>
      </c>
      <c r="R87" s="8">
        <f t="shared" si="4"/>
        <v>4.0512744951872968</v>
      </c>
      <c r="S87" s="22">
        <f t="shared" si="19"/>
        <v>0.19985319558069362</v>
      </c>
      <c r="T87" s="22">
        <f t="shared" si="5"/>
        <v>6.9845234500814586</v>
      </c>
      <c r="U87" s="8">
        <f t="shared" si="20"/>
        <v>9.1101521270884334E-3</v>
      </c>
      <c r="V87" s="22">
        <f t="shared" si="21"/>
        <v>0.19074304345360518</v>
      </c>
      <c r="W87" s="22">
        <f t="shared" si="22"/>
        <v>6.032388093911357</v>
      </c>
      <c r="X87" s="8">
        <f t="shared" si="23"/>
        <v>20.425691720240167</v>
      </c>
      <c r="Y87" s="8">
        <f t="shared" si="24"/>
        <v>7.0486524532114458E-2</v>
      </c>
      <c r="Z87" s="8">
        <f t="shared" si="25"/>
        <v>5.9619015693792425</v>
      </c>
      <c r="AA87" s="9">
        <f t="shared" si="49"/>
        <v>22.18859235848047</v>
      </c>
      <c r="AB87" s="9">
        <f t="shared" si="27"/>
        <v>34.39358791453833</v>
      </c>
      <c r="AC87" s="229">
        <f>'3.10 Forest data Gustav 2017'!AE73</f>
        <v>3845.7773757143996</v>
      </c>
      <c r="AD87" s="236">
        <f t="shared" si="28"/>
        <v>16.220653872499497</v>
      </c>
      <c r="AE87" s="238">
        <f>'3.10 Forest data Gustav 2017'!AF73*10^-6</f>
        <v>32.642383857610646</v>
      </c>
      <c r="AF87" s="237">
        <f t="shared" si="29"/>
        <v>16.321191928805323</v>
      </c>
      <c r="AG87" s="237">
        <f>'3.10 Forest data Gustav 2017'!R73*10^-6/2</f>
        <v>7.6153036118560706</v>
      </c>
      <c r="AH87" s="237">
        <f>'3.10 Forest data Gustav 2017'!S73*10^-6/2</f>
        <v>7.8895617863370067</v>
      </c>
      <c r="AI87" s="237">
        <f>'3.10 Forest data Gustav 2017'!W73*10^-6/2</f>
        <v>0.81632653061224492</v>
      </c>
      <c r="AJ87" s="238">
        <f t="shared" si="50"/>
        <v>3.4954243578419364</v>
      </c>
      <c r="AK87" s="238">
        <f t="shared" si="51"/>
        <v>3.7976403580529499</v>
      </c>
      <c r="AL87" s="238">
        <f t="shared" si="52"/>
        <v>1.0661425056598499</v>
      </c>
      <c r="AM87" s="238">
        <f t="shared" si="53"/>
        <v>1.7301629640349734</v>
      </c>
      <c r="AN87" s="303">
        <f t="shared" si="54"/>
        <v>0.15535219368186384</v>
      </c>
      <c r="AO87" s="237">
        <f t="shared" si="30"/>
        <v>3.4954243578419364</v>
      </c>
      <c r="AP87" s="127">
        <f t="shared" si="31"/>
        <v>175.83680389349945</v>
      </c>
      <c r="AQ87" s="127">
        <f t="shared" si="32"/>
        <v>4.831939725906409E-2</v>
      </c>
      <c r="AR87" s="127">
        <f t="shared" si="33"/>
        <v>3.4471049605828723</v>
      </c>
      <c r="AS87" s="237">
        <f t="shared" si="34"/>
        <v>0.15535219368186384</v>
      </c>
      <c r="AT87" s="237">
        <f t="shared" si="11"/>
        <v>5.8139426700406602</v>
      </c>
      <c r="AU87" s="127">
        <f t="shared" si="35"/>
        <v>-3.7324380881562647E-3</v>
      </c>
      <c r="AV87" s="237">
        <f t="shared" si="36"/>
        <v>0.15908463177002011</v>
      </c>
      <c r="AW87" s="237">
        <f t="shared" si="37"/>
        <v>4.8637828637127996</v>
      </c>
      <c r="AX87" s="127">
        <f t="shared" si="38"/>
        <v>16.503116704393378</v>
      </c>
      <c r="AY87" s="127">
        <f t="shared" si="39"/>
        <v>4.2612929914781716E-2</v>
      </c>
      <c r="AZ87" s="127">
        <f t="shared" si="40"/>
        <v>4.8211699337980178</v>
      </c>
      <c r="BA87" s="234">
        <f t="shared" si="55"/>
        <v>17.953311121685857</v>
      </c>
      <c r="BB87" s="234">
        <f t="shared" si="42"/>
        <v>34.261164883271043</v>
      </c>
      <c r="BC87" s="11">
        <f t="shared" si="12"/>
        <v>126.22446764635566</v>
      </c>
      <c r="BD87" s="11">
        <f t="shared" si="43"/>
        <v>125.73847512160472</v>
      </c>
      <c r="BE87" s="11">
        <f t="shared" si="44"/>
        <v>0.4859925247509409</v>
      </c>
      <c r="BF87" s="11">
        <f>SUM(BE$26:BE87)</f>
        <v>-234.15411387936513</v>
      </c>
      <c r="BG87" s="10"/>
      <c r="BH87" s="77">
        <v>2072</v>
      </c>
      <c r="BI87" s="77">
        <v>-265.46031570002793</v>
      </c>
      <c r="BJ87" s="77">
        <v>-1649.9955002520928</v>
      </c>
    </row>
    <row r="88" spans="1:62" x14ac:dyDescent="0.25">
      <c r="A88" s="4">
        <v>63</v>
      </c>
      <c r="B88">
        <v>2072</v>
      </c>
      <c r="C88" s="228">
        <f>'3.10 Forest data Gustav 2017'!O74</f>
        <v>3501.5769355014595</v>
      </c>
      <c r="D88" s="9">
        <f t="shared" si="13"/>
        <v>12.931976474019848</v>
      </c>
      <c r="E88" s="72">
        <f>'3.10 Forest data Gustav 2017'!P74*10^-6</f>
        <v>40.898718824810977</v>
      </c>
      <c r="F88" s="22">
        <f t="shared" si="14"/>
        <v>20.449359412405489</v>
      </c>
      <c r="G88" s="228">
        <f>'3.10 Forest data Gustav 2017'!B74*10^-6/2</f>
        <v>9.9812455137153293</v>
      </c>
      <c r="H88" s="228">
        <f>'3.10 Forest data Gustav 2017'!C74*10^-6/2</f>
        <v>9.6517873680779154</v>
      </c>
      <c r="I88" s="228">
        <f>'3.10 Forest data Gustav 2017'!G74*10^-6/2</f>
        <v>0.81632653061224492</v>
      </c>
      <c r="J88" s="228">
        <f t="shared" si="45"/>
        <v>4.5813916907953365</v>
      </c>
      <c r="K88" s="228">
        <f t="shared" si="46"/>
        <v>4.7157099788097172</v>
      </c>
      <c r="L88" s="228">
        <f t="shared" si="47"/>
        <v>1.3973743719201461</v>
      </c>
      <c r="M88" s="228">
        <f t="shared" si="48"/>
        <v>2.0140759922580846</v>
      </c>
      <c r="N88" s="64">
        <f t="shared" si="15"/>
        <v>0.20361740847979273</v>
      </c>
      <c r="O88" s="22">
        <f t="shared" si="16"/>
        <v>4.5813916907953365</v>
      </c>
      <c r="P88" s="8">
        <f t="shared" si="17"/>
        <v>207.56550518782481</v>
      </c>
      <c r="Q88" s="8">
        <f t="shared" si="18"/>
        <v>0.52138273391938128</v>
      </c>
      <c r="R88" s="8">
        <f t="shared" si="4"/>
        <v>4.0600089568759552</v>
      </c>
      <c r="S88" s="22">
        <f t="shared" si="19"/>
        <v>0.20361740847979273</v>
      </c>
      <c r="T88" s="22">
        <f t="shared" si="5"/>
        <v>6.9971486975186492</v>
      </c>
      <c r="U88" s="8">
        <f t="shared" si="20"/>
        <v>1.2625247437190623E-2</v>
      </c>
      <c r="V88" s="22">
        <f t="shared" si="21"/>
        <v>0.19099216104260211</v>
      </c>
      <c r="W88" s="22">
        <f t="shared" si="22"/>
        <v>6.1130843507298636</v>
      </c>
      <c r="X88" s="8">
        <f t="shared" si="23"/>
        <v>20.556229476537602</v>
      </c>
      <c r="Y88" s="8">
        <f t="shared" si="24"/>
        <v>0.13053775629743569</v>
      </c>
      <c r="Z88" s="8">
        <f t="shared" si="25"/>
        <v>5.9825465944324279</v>
      </c>
      <c r="AA88" s="9">
        <f t="shared" si="49"/>
        <v>22.494295353646038</v>
      </c>
      <c r="AB88" s="9">
        <f t="shared" si="27"/>
        <v>36.090817565319895</v>
      </c>
      <c r="AC88" s="229">
        <f>'3.10 Forest data Gustav 2017'!AE74</f>
        <v>3861.6460295868997</v>
      </c>
      <c r="AD88" s="236">
        <f t="shared" si="28"/>
        <v>15.86865387250009</v>
      </c>
      <c r="AE88" s="238">
        <f>'3.10 Forest data Gustav 2017'!AF74*10^-6</f>
        <v>32.942908719382324</v>
      </c>
      <c r="AF88" s="237">
        <f t="shared" si="29"/>
        <v>16.471454359691162</v>
      </c>
      <c r="AG88" s="237">
        <f>'3.10 Forest data Gustav 2017'!R74*10^-6/2</f>
        <v>7.7161934248550716</v>
      </c>
      <c r="AH88" s="237">
        <f>'3.10 Forest data Gustav 2017'!S74*10^-6/2</f>
        <v>7.9389344042238452</v>
      </c>
      <c r="AI88" s="237">
        <f>'3.10 Forest data Gustav 2017'!W74*10^-6/2</f>
        <v>0.81632653061224492</v>
      </c>
      <c r="AJ88" s="238">
        <f t="shared" si="50"/>
        <v>3.5417327820084781</v>
      </c>
      <c r="AK88" s="238">
        <f t="shared" si="51"/>
        <v>3.826995383214844</v>
      </c>
      <c r="AL88" s="238">
        <f t="shared" si="52"/>
        <v>1.0802670794797102</v>
      </c>
      <c r="AM88" s="238">
        <f t="shared" si="53"/>
        <v>1.7422697415948534</v>
      </c>
      <c r="AN88" s="303">
        <f t="shared" si="54"/>
        <v>0.15741034586704347</v>
      </c>
      <c r="AO88" s="237">
        <f t="shared" si="30"/>
        <v>3.5417327820084781</v>
      </c>
      <c r="AP88" s="127">
        <f t="shared" si="31"/>
        <v>175.93048420101672</v>
      </c>
      <c r="AQ88" s="127">
        <f t="shared" si="32"/>
        <v>9.3680307517274741E-2</v>
      </c>
      <c r="AR88" s="127">
        <f t="shared" si="33"/>
        <v>3.4480524744912033</v>
      </c>
      <c r="AS88" s="237">
        <f t="shared" si="34"/>
        <v>0.15741034586704347</v>
      </c>
      <c r="AT88" s="237">
        <f t="shared" si="11"/>
        <v>5.8123704478534846</v>
      </c>
      <c r="AU88" s="127">
        <f t="shared" si="35"/>
        <v>-1.5722221871756759E-3</v>
      </c>
      <c r="AV88" s="237">
        <f t="shared" si="36"/>
        <v>0.15898256805421915</v>
      </c>
      <c r="AW88" s="237">
        <f t="shared" si="37"/>
        <v>4.907262462694554</v>
      </c>
      <c r="AX88" s="127">
        <f t="shared" si="38"/>
        <v>16.576728195084101</v>
      </c>
      <c r="AY88" s="127">
        <f t="shared" si="39"/>
        <v>7.3611490690723258E-2</v>
      </c>
      <c r="AZ88" s="127">
        <f t="shared" si="40"/>
        <v>4.8336509720038308</v>
      </c>
      <c r="BA88" s="234">
        <f t="shared" si="55"/>
        <v>18.11859979566028</v>
      </c>
      <c r="BB88" s="234">
        <f t="shared" si="42"/>
        <v>34.152973244181197</v>
      </c>
      <c r="BC88" s="11">
        <f t="shared" si="12"/>
        <v>132.45330046472401</v>
      </c>
      <c r="BD88" s="11">
        <f t="shared" si="43"/>
        <v>125.34141180614499</v>
      </c>
      <c r="BE88" s="11">
        <f t="shared" si="44"/>
        <v>7.1118886585790193</v>
      </c>
      <c r="BF88" s="11">
        <f>SUM(BE$26:BE88)</f>
        <v>-227.04222522078612</v>
      </c>
      <c r="BG88" s="10"/>
      <c r="BH88" s="77">
        <v>2073</v>
      </c>
      <c r="BI88" s="77">
        <v>-257.97477439419345</v>
      </c>
      <c r="BJ88" s="77">
        <v>-1678.7050527015326</v>
      </c>
    </row>
    <row r="89" spans="1:62" x14ac:dyDescent="0.25">
      <c r="A89" s="4">
        <v>64</v>
      </c>
      <c r="B89">
        <v>2073</v>
      </c>
      <c r="C89" s="228">
        <f>'3.10 Forest data Gustav 2017'!O75</f>
        <v>3513.3439119754794</v>
      </c>
      <c r="D89" s="9">
        <f t="shared" si="13"/>
        <v>11.766976474019884</v>
      </c>
      <c r="E89" s="72">
        <f>'3.10 Forest data Gustav 2017'!P75*10^-6</f>
        <v>41.454542452384736</v>
      </c>
      <c r="F89" s="22">
        <f t="shared" si="14"/>
        <v>20.727271226192368</v>
      </c>
      <c r="G89" s="228">
        <f>'3.10 Forest data Gustav 2017'!B75*10^-6/2</f>
        <v>10.166615494397385</v>
      </c>
      <c r="H89" s="228">
        <f>'3.10 Forest data Gustav 2017'!C75*10^-6/2</f>
        <v>9.7443292011827367</v>
      </c>
      <c r="I89" s="228">
        <f>'3.10 Forest data Gustav 2017'!G75*10^-6/2</f>
        <v>0.81632653061224492</v>
      </c>
      <c r="J89" s="228">
        <f t="shared" si="45"/>
        <v>4.6664765119284004</v>
      </c>
      <c r="K89" s="228">
        <f t="shared" si="46"/>
        <v>4.7703397233611655</v>
      </c>
      <c r="L89" s="228">
        <f t="shared" si="47"/>
        <v>1.423326169215634</v>
      </c>
      <c r="M89" s="228">
        <f t="shared" si="48"/>
        <v>2.0363203899399309</v>
      </c>
      <c r="N89" s="64">
        <f t="shared" si="15"/>
        <v>0.20739895608570669</v>
      </c>
      <c r="O89" s="22">
        <f t="shared" si="16"/>
        <v>4.6664765119284004</v>
      </c>
      <c r="P89" s="8">
        <f t="shared" si="17"/>
        <v>208.16174874547718</v>
      </c>
      <c r="Q89" s="8">
        <f t="shared" si="18"/>
        <v>0.59624355765237169</v>
      </c>
      <c r="R89" s="8">
        <f t="shared" si="4"/>
        <v>4.0702329542760287</v>
      </c>
      <c r="S89" s="22">
        <f t="shared" si="19"/>
        <v>0.20739895608570669</v>
      </c>
      <c r="T89" s="22">
        <f t="shared" si="5"/>
        <v>7.0132102545066513</v>
      </c>
      <c r="U89" s="8">
        <f t="shared" si="20"/>
        <v>1.6061556988002046E-2</v>
      </c>
      <c r="V89" s="22">
        <f t="shared" si="21"/>
        <v>0.19133739909770464</v>
      </c>
      <c r="W89" s="22">
        <f t="shared" si="22"/>
        <v>6.1936658925767993</v>
      </c>
      <c r="X89" s="8">
        <f t="shared" si="23"/>
        <v>20.729115151063333</v>
      </c>
      <c r="Y89" s="8">
        <f t="shared" si="24"/>
        <v>0.17288567452573034</v>
      </c>
      <c r="Z89" s="8">
        <f t="shared" si="25"/>
        <v>6.020780218051069</v>
      </c>
      <c r="AA89" s="9">
        <f t="shared" si="49"/>
        <v>22.799998348811606</v>
      </c>
      <c r="AB89" s="9">
        <f t="shared" si="27"/>
        <v>35.352165611997592</v>
      </c>
      <c r="AC89" s="229">
        <f>'3.10 Forest data Gustav 2017'!AE75</f>
        <v>3876.6546834593996</v>
      </c>
      <c r="AD89" s="236">
        <f t="shared" si="28"/>
        <v>15.008653872499963</v>
      </c>
      <c r="AE89" s="238">
        <f>'3.10 Forest data Gustav 2017'!AF75*10^-6</f>
        <v>33.243433581154008</v>
      </c>
      <c r="AF89" s="237">
        <f t="shared" si="29"/>
        <v>16.621716790577004</v>
      </c>
      <c r="AG89" s="237">
        <f>'3.10 Forest data Gustav 2017'!R75*10^-6/2</f>
        <v>7.816906471465046</v>
      </c>
      <c r="AH89" s="237">
        <f>'3.10 Forest data Gustav 2017'!S75*10^-6/2</f>
        <v>7.9884837884997122</v>
      </c>
      <c r="AI89" s="237">
        <f>'3.10 Forest data Gustav 2017'!W75*10^-6/2</f>
        <v>0.81632653061224492</v>
      </c>
      <c r="AJ89" s="238">
        <f t="shared" si="50"/>
        <v>3.5879600704024561</v>
      </c>
      <c r="AK89" s="238">
        <f t="shared" si="51"/>
        <v>3.8563990191337205</v>
      </c>
      <c r="AL89" s="238">
        <f t="shared" si="52"/>
        <v>1.0943669060051064</v>
      </c>
      <c r="AM89" s="238">
        <f t="shared" si="53"/>
        <v>1.7543553071880504</v>
      </c>
      <c r="AN89" s="303">
        <f t="shared" si="54"/>
        <v>0.15946489201788694</v>
      </c>
      <c r="AO89" s="237">
        <f t="shared" si="30"/>
        <v>3.5879600704024561</v>
      </c>
      <c r="AP89" s="127">
        <f t="shared" si="31"/>
        <v>176.06855478323692</v>
      </c>
      <c r="AQ89" s="127">
        <f t="shared" si="32"/>
        <v>0.13807058222019464</v>
      </c>
      <c r="AR89" s="127">
        <f t="shared" si="33"/>
        <v>3.4498894881822615</v>
      </c>
      <c r="AS89" s="237">
        <f t="shared" si="34"/>
        <v>0.15946489201788694</v>
      </c>
      <c r="AT89" s="237">
        <f t="shared" si="11"/>
        <v>5.8128957643155408</v>
      </c>
      <c r="AU89" s="127">
        <f t="shared" si="35"/>
        <v>5.2531646205622451E-4</v>
      </c>
      <c r="AV89" s="237">
        <f t="shared" si="36"/>
        <v>0.15893957555583071</v>
      </c>
      <c r="AW89" s="237">
        <f t="shared" si="37"/>
        <v>4.9507659251388265</v>
      </c>
      <c r="AX89" s="127">
        <f t="shared" si="38"/>
        <v>16.672282841769032</v>
      </c>
      <c r="AY89" s="127">
        <f t="shared" si="39"/>
        <v>9.5554646684931299E-2</v>
      </c>
      <c r="AZ89" s="127">
        <f t="shared" si="40"/>
        <v>4.8552112784538952</v>
      </c>
      <c r="BA89" s="234">
        <f t="shared" si="55"/>
        <v>18.283888469634707</v>
      </c>
      <c r="BB89" s="234">
        <f t="shared" si="42"/>
        <v>33.526692887501852</v>
      </c>
      <c r="BC89" s="11">
        <f t="shared" si="12"/>
        <v>129.74244779603117</v>
      </c>
      <c r="BD89" s="11">
        <f t="shared" si="43"/>
        <v>123.0429628971318</v>
      </c>
      <c r="BE89" s="11">
        <f t="shared" si="44"/>
        <v>6.6994848988993709</v>
      </c>
      <c r="BF89" s="11">
        <f>SUM(BE$26:BE89)</f>
        <v>-220.34274032188677</v>
      </c>
      <c r="BG89" s="10"/>
      <c r="BH89" s="77">
        <v>2074</v>
      </c>
      <c r="BI89" s="77">
        <v>-250.98671283338348</v>
      </c>
      <c r="BJ89" s="77">
        <v>-1713.4198537876803</v>
      </c>
    </row>
    <row r="90" spans="1:62" x14ac:dyDescent="0.25">
      <c r="A90" s="4">
        <v>65</v>
      </c>
      <c r="B90">
        <v>2074</v>
      </c>
      <c r="C90" s="228">
        <f>'3.10 Forest data Gustav 2017'!O76</f>
        <v>3524.1418884494997</v>
      </c>
      <c r="D90" s="9">
        <f t="shared" si="13"/>
        <v>10.797976474020288</v>
      </c>
      <c r="E90" s="72">
        <f>'3.10 Forest data Gustav 2017'!P76*10^-6</f>
        <v>42.01036607995848</v>
      </c>
      <c r="F90" s="22">
        <f t="shared" si="14"/>
        <v>21.00518303997924</v>
      </c>
      <c r="G90" s="228">
        <f>'3.10 Forest data Gustav 2017'!B76*10^-6/2</f>
        <v>10.352824036736667</v>
      </c>
      <c r="H90" s="228">
        <f>'3.10 Forest data Gustav 2017'!C76*10^-6/2</f>
        <v>9.836032472630329</v>
      </c>
      <c r="I90" s="228">
        <f>'3.10 Forest data Gustav 2017'!G76*10^-6/2</f>
        <v>0.81632653061224492</v>
      </c>
      <c r="J90" s="228">
        <f t="shared" ref="J90:J124" si="56">p*G90</f>
        <v>4.7519462328621307</v>
      </c>
      <c r="K90" s="228">
        <f t="shared" ref="K90:K124" si="57">H90*paperpulp+G90*papertimb</f>
        <v>4.8247388634568749</v>
      </c>
      <c r="L90" s="228">
        <f t="shared" ref="L90:L124" si="58">G90*ppaperboard</f>
        <v>1.4493953651431335</v>
      </c>
      <c r="M90" s="228">
        <f t="shared" ref="M90:M124" si="59">I90+pbio*G90</f>
        <v>2.0586654150206449</v>
      </c>
      <c r="N90" s="64">
        <f t="shared" si="15"/>
        <v>0.21119761034942802</v>
      </c>
      <c r="O90" s="22">
        <f t="shared" si="16"/>
        <v>4.7519462328621307</v>
      </c>
      <c r="P90" s="8">
        <f t="shared" si="17"/>
        <v>208.83177005157037</v>
      </c>
      <c r="Q90" s="8">
        <f t="shared" si="18"/>
        <v>0.67002130609319011</v>
      </c>
      <c r="R90" s="8">
        <f t="shared" ref="R90:R124" si="60">O90-Q90</f>
        <v>4.0819249267689406</v>
      </c>
      <c r="S90" s="22">
        <f t="shared" si="19"/>
        <v>0.21119761034942802</v>
      </c>
      <c r="T90" s="22">
        <f t="shared" ref="T90:T124" si="61">T89*EXP(-qboard)+S90</f>
        <v>7.0326312616378965</v>
      </c>
      <c r="U90" s="8">
        <f t="shared" si="20"/>
        <v>1.9421007131245283E-2</v>
      </c>
      <c r="V90" s="22">
        <f t="shared" si="21"/>
        <v>0.19177660321818274</v>
      </c>
      <c r="W90" s="22">
        <f t="shared" si="22"/>
        <v>6.2741342286000084</v>
      </c>
      <c r="X90" s="8">
        <f t="shared" si="23"/>
        <v>20.931832119913697</v>
      </c>
      <c r="Y90" s="8">
        <f t="shared" si="24"/>
        <v>0.20271696885036405</v>
      </c>
      <c r="Z90" s="8">
        <f t="shared" si="25"/>
        <v>6.0714172597496443</v>
      </c>
      <c r="AA90" s="9">
        <f t="shared" ref="AA90:AA124" si="62">F90*Sftot</f>
        <v>23.105701343977167</v>
      </c>
      <c r="AB90" s="9">
        <f t="shared" si="27"/>
        <v>34.795837100072255</v>
      </c>
      <c r="AC90" s="229">
        <f>'3.10 Forest data Gustav 2017'!AE76</f>
        <v>3891.6483373318997</v>
      </c>
      <c r="AD90" s="236">
        <f t="shared" si="28"/>
        <v>14.99365387250009</v>
      </c>
      <c r="AE90" s="238">
        <f>'3.10 Forest data Gustav 2017'!AF76*10^-6</f>
        <v>33.543958442925693</v>
      </c>
      <c r="AF90" s="237">
        <f t="shared" si="29"/>
        <v>16.771979221462846</v>
      </c>
      <c r="AG90" s="237">
        <f>'3.10 Forest data Gustav 2017'!R76*10^-6/2</f>
        <v>7.9174494221332807</v>
      </c>
      <c r="AH90" s="237">
        <f>'3.10 Forest data Gustav 2017'!S76*10^-6/2</f>
        <v>8.0382032687173197</v>
      </c>
      <c r="AI90" s="237">
        <f>'3.10 Forest data Gustav 2017'!W76*10^-6/2</f>
        <v>0.81632653061224492</v>
      </c>
      <c r="AJ90" s="238">
        <f t="shared" ref="AJ90:AJ124" si="63">p*AG90</f>
        <v>3.6341092847591758</v>
      </c>
      <c r="AK90" s="238">
        <f t="shared" ref="AK90:AK124" si="64">AH90*paperpulp+AG90*papertimb</f>
        <v>3.8858494314365761</v>
      </c>
      <c r="AL90" s="238">
        <f t="shared" ref="AL90:AL124" si="65">AG90*ppaperboard</f>
        <v>1.1084429190986593</v>
      </c>
      <c r="AM90" s="238">
        <f t="shared" ref="AM90:AM124" si="66">AI90+pbio*AG90</f>
        <v>1.7664204612682386</v>
      </c>
      <c r="AN90" s="303">
        <f t="shared" ref="AN90:AN124" si="67">AG90*pboard</f>
        <v>0.16151596821151895</v>
      </c>
      <c r="AO90" s="237">
        <f t="shared" si="30"/>
        <v>3.6341092847591758</v>
      </c>
      <c r="AP90" s="127">
        <f t="shared" si="31"/>
        <v>176.25006709991123</v>
      </c>
      <c r="AQ90" s="127">
        <f t="shared" si="32"/>
        <v>0.18151231667431489</v>
      </c>
      <c r="AR90" s="127">
        <f t="shared" si="33"/>
        <v>3.4525969680848609</v>
      </c>
      <c r="AS90" s="237">
        <f t="shared" si="34"/>
        <v>0.16151596821151895</v>
      </c>
      <c r="AT90" s="237">
        <f t="shared" ref="AT90:AT124" si="68">AT89*EXP(-qboard)+AS90</f>
        <v>5.8154577921649482</v>
      </c>
      <c r="AU90" s="127">
        <f t="shared" si="35"/>
        <v>2.5620278494074E-3</v>
      </c>
      <c r="AV90" s="237">
        <f t="shared" si="36"/>
        <v>0.15895394036211155</v>
      </c>
      <c r="AW90" s="237">
        <f t="shared" si="37"/>
        <v>4.9942923505352352</v>
      </c>
      <c r="AX90" s="127">
        <f t="shared" si="38"/>
        <v>16.783376605810243</v>
      </c>
      <c r="AY90" s="127">
        <f t="shared" si="39"/>
        <v>0.11109376404121107</v>
      </c>
      <c r="AZ90" s="127">
        <f t="shared" si="40"/>
        <v>4.8831985864940242</v>
      </c>
      <c r="BA90" s="234">
        <f t="shared" ref="BA90:BA124" si="69">AF90*Sftot</f>
        <v>18.449177143609134</v>
      </c>
      <c r="BB90" s="234">
        <f t="shared" si="42"/>
        <v>33.737999124674161</v>
      </c>
      <c r="BC90" s="11">
        <f t="shared" ref="BC90:BC124" si="70">AB90*3.67</f>
        <v>127.70072215726518</v>
      </c>
      <c r="BD90" s="11">
        <f t="shared" si="43"/>
        <v>123.81845678755417</v>
      </c>
      <c r="BE90" s="11">
        <f t="shared" si="44"/>
        <v>3.882265369711007</v>
      </c>
      <c r="BF90" s="11">
        <f>SUM(BE$26:BE90)</f>
        <v>-216.46047495217576</v>
      </c>
      <c r="BG90" s="10"/>
      <c r="BH90" s="77">
        <v>2075</v>
      </c>
      <c r="BI90" s="77">
        <v>-246.87470297845249</v>
      </c>
      <c r="BJ90" s="77">
        <v>-1753.648289692886</v>
      </c>
    </row>
    <row r="91" spans="1:62" x14ac:dyDescent="0.25">
      <c r="A91" s="4">
        <v>66</v>
      </c>
      <c r="B91">
        <v>2075</v>
      </c>
      <c r="C91" s="228">
        <f>'3.10 Forest data Gustav 2017'!O77</f>
        <v>3534.03041208695</v>
      </c>
      <c r="D91" s="9">
        <f t="shared" ref="D91:D124" si="71">C91-C90</f>
        <v>9.888523637450362</v>
      </c>
      <c r="E91" s="72">
        <f>'3.10 Forest data Gustav 2017'!P77*10^-6</f>
        <v>41.99366845374049</v>
      </c>
      <c r="F91" s="22">
        <f t="shared" ref="F91:F124" si="72">E91/2</f>
        <v>20.996834226870245</v>
      </c>
      <c r="G91" s="228">
        <f>'3.10 Forest data Gustav 2017'!B77*10^-6/2</f>
        <v>10.359834044623282</v>
      </c>
      <c r="H91" s="228">
        <f>'3.10 Forest data Gustav 2017'!C77*10^-6/2</f>
        <v>9.8206736516347171</v>
      </c>
      <c r="I91" s="228">
        <f>'3.10 Forest data Gustav 2017'!G77*10^-6/2</f>
        <v>0.81632653061224492</v>
      </c>
      <c r="J91" s="228">
        <f t="shared" si="56"/>
        <v>4.7551638264820868</v>
      </c>
      <c r="K91" s="228">
        <f t="shared" si="57"/>
        <v>4.8196385623066371</v>
      </c>
      <c r="L91" s="228">
        <f t="shared" si="58"/>
        <v>1.4503767662472598</v>
      </c>
      <c r="M91" s="228">
        <f t="shared" si="59"/>
        <v>2.059506615967039</v>
      </c>
      <c r="N91" s="64">
        <f t="shared" ref="N91:N124" si="73">G91*pboard</f>
        <v>0.21134061451031497</v>
      </c>
      <c r="O91" s="22">
        <f t="shared" ref="O91:O124" si="74">J91</f>
        <v>4.7551638264820868</v>
      </c>
      <c r="P91" s="8">
        <f t="shared" ref="P91:P124" si="75">P90*EXP(-qsawn)+O91</f>
        <v>209.49187024214368</v>
      </c>
      <c r="Q91" s="8">
        <f t="shared" ref="Q91:Q124" si="76">P91-P90</f>
        <v>0.66010019057330283</v>
      </c>
      <c r="R91" s="8">
        <f t="shared" si="60"/>
        <v>4.095063635908784</v>
      </c>
      <c r="S91" s="22">
        <f t="shared" ref="S91:S124" si="77">N91</f>
        <v>0.21134061451031497</v>
      </c>
      <c r="T91" s="22">
        <f t="shared" si="61"/>
        <v>7.051664204468719</v>
      </c>
      <c r="U91" s="8">
        <f t="shared" ref="U91:U124" si="78">T91-T90</f>
        <v>1.9032942830822464E-2</v>
      </c>
      <c r="V91" s="22">
        <f t="shared" ref="V91:V124" si="79">S91-U91</f>
        <v>0.1923076716794925</v>
      </c>
      <c r="W91" s="22">
        <f t="shared" ref="W91:W124" si="80">K91+L91</f>
        <v>6.2700153285538969</v>
      </c>
      <c r="X91" s="8">
        <f t="shared" ref="X91:X124" si="81">X90*EXP(-qpap)+W91</f>
        <v>21.071055763203258</v>
      </c>
      <c r="Y91" s="8">
        <f t="shared" ref="Y91:Y124" si="82">X91-X90</f>
        <v>0.13922364328956149</v>
      </c>
      <c r="Z91" s="8">
        <f t="shared" ref="Z91:Z124" si="83">W91-Y91</f>
        <v>6.1307916852643354</v>
      </c>
      <c r="AA91" s="9">
        <f t="shared" si="62"/>
        <v>23.096517649557271</v>
      </c>
      <c r="AB91" s="9">
        <f t="shared" ref="AB91:AB124" si="84">D91+Q91+U91+Y91+AA91</f>
        <v>33.803398063701323</v>
      </c>
      <c r="AC91" s="229">
        <f>'3.10 Forest data Gustav 2017'!AE77</f>
        <v>3904.6470331680998</v>
      </c>
      <c r="AD91" s="236">
        <f t="shared" ref="AD91:AD124" si="85">AC91-AC90</f>
        <v>12.998695836200113</v>
      </c>
      <c r="AE91" s="238">
        <f>'3.10 Forest data Gustav 2017'!AF77*10^-6</f>
        <v>33.645143368673054</v>
      </c>
      <c r="AF91" s="237">
        <f t="shared" ref="AF91:AF124" si="86">AE91/2</f>
        <v>16.822571684336527</v>
      </c>
      <c r="AG91" s="237">
        <f>'3.10 Forest data Gustav 2017'!R77*10^-6/2</f>
        <v>7.9338570311747629</v>
      </c>
      <c r="AH91" s="237">
        <f>'3.10 Forest data Gustav 2017'!S77*10^-6/2</f>
        <v>8.0723881225495209</v>
      </c>
      <c r="AI91" s="237">
        <f>'3.10 Forest data Gustav 2017'!W77*10^-6/2</f>
        <v>0.81632653061224492</v>
      </c>
      <c r="AJ91" s="238">
        <f t="shared" si="63"/>
        <v>3.6416403773092165</v>
      </c>
      <c r="AK91" s="238">
        <f t="shared" si="64"/>
        <v>3.9005624748421681</v>
      </c>
      <c r="AL91" s="238">
        <f t="shared" si="65"/>
        <v>1.110739984364467</v>
      </c>
      <c r="AM91" s="238">
        <f t="shared" si="66"/>
        <v>1.7683893743532164</v>
      </c>
      <c r="AN91" s="303">
        <f t="shared" si="67"/>
        <v>0.16185068343596518</v>
      </c>
      <c r="AO91" s="237">
        <f t="shared" ref="AO91:AO124" si="87">AJ91</f>
        <v>3.6416403773092165</v>
      </c>
      <c r="AP91" s="127">
        <f t="shared" ref="AP91:AP124" si="88">AP90*EXP(-qsawn)+AO91</f>
        <v>176.4355511633172</v>
      </c>
      <c r="AQ91" s="127">
        <f t="shared" ref="AQ91:AQ124" si="89">AP91-AP90</f>
        <v>0.18548406340596557</v>
      </c>
      <c r="AR91" s="127">
        <f t="shared" ref="AR91:AR124" si="90">AO91-AQ91</f>
        <v>3.456156313903251</v>
      </c>
      <c r="AS91" s="237">
        <f t="shared" ref="AS91:AS124" si="91">AN91</f>
        <v>0.16185068343596518</v>
      </c>
      <c r="AT91" s="237">
        <f t="shared" si="68"/>
        <v>5.8182844764525283</v>
      </c>
      <c r="AU91" s="127">
        <f t="shared" ref="AU91:AU124" si="92">AT91-AT90</f>
        <v>2.8266842875801501E-3</v>
      </c>
      <c r="AV91" s="237">
        <f t="shared" ref="AV91:AV124" si="93">AS91-AU91</f>
        <v>0.15902399914838503</v>
      </c>
      <c r="AW91" s="237">
        <f t="shared" ref="AW91:AW124" si="94">AK91+AL91</f>
        <v>5.0113024592066351</v>
      </c>
      <c r="AX91" s="127">
        <f t="shared" ref="AX91:AX124" si="95">AX90*EXP(-qpap)+AW91</f>
        <v>16.878941868382721</v>
      </c>
      <c r="AY91" s="127">
        <f t="shared" ref="AY91:AY124" si="96">AX91-AX90</f>
        <v>9.5565262572478105E-2</v>
      </c>
      <c r="AZ91" s="127">
        <f t="shared" ref="AZ91:AZ124" si="97">AW91-AY91</f>
        <v>4.915737196634157</v>
      </c>
      <c r="BA91" s="234">
        <f t="shared" si="69"/>
        <v>18.504828852770181</v>
      </c>
      <c r="BB91" s="234">
        <f t="shared" ref="BB91:BB124" si="98">AD91+AQ91+AU91+AY91+BA91</f>
        <v>31.787400699236319</v>
      </c>
      <c r="BC91" s="11">
        <f t="shared" si="70"/>
        <v>124.05847089378385</v>
      </c>
      <c r="BD91" s="11">
        <f t="shared" ref="BD91:BD124" si="99">BB91*3.67</f>
        <v>116.65976056619729</v>
      </c>
      <c r="BE91" s="11">
        <f t="shared" ref="BE91:BE124" si="100">(BC91-BD91)</f>
        <v>7.3987103275865564</v>
      </c>
      <c r="BF91" s="11">
        <f>SUM(BE$26:BE91)</f>
        <v>-209.06176462458922</v>
      </c>
      <c r="BG91" s="10"/>
      <c r="BH91" s="77">
        <v>2076</v>
      </c>
      <c r="BI91" s="77">
        <v>-238.99479505352011</v>
      </c>
      <c r="BJ91" s="77">
        <v>-1785.3372207589377</v>
      </c>
    </row>
    <row r="92" spans="1:62" x14ac:dyDescent="0.25">
      <c r="A92" s="4">
        <v>67</v>
      </c>
      <c r="B92">
        <v>2076</v>
      </c>
      <c r="C92" s="228">
        <f>'3.10 Forest data Gustav 2017'!O78</f>
        <v>3541.4189357243999</v>
      </c>
      <c r="D92" s="9">
        <f t="shared" si="71"/>
        <v>7.3885236374499073</v>
      </c>
      <c r="E92" s="72">
        <f>'3.10 Forest data Gustav 2017'!P78*10^-6</f>
        <v>41.976970827522486</v>
      </c>
      <c r="F92" s="22">
        <f t="shared" si="72"/>
        <v>20.988485413761243</v>
      </c>
      <c r="G92" s="228">
        <f>'3.10 Forest data Gustav 2017'!B78*10^-6/2</f>
        <v>10.366838209279063</v>
      </c>
      <c r="H92" s="228">
        <f>'3.10 Forest data Gustav 2017'!C78*10^-6/2</f>
        <v>9.8053206738699359</v>
      </c>
      <c r="I92" s="228">
        <f>'3.10 Forest data Gustav 2017'!G78*10^-6/2</f>
        <v>0.81632653061224492</v>
      </c>
      <c r="J92" s="228">
        <f t="shared" si="56"/>
        <v>4.7583787380590898</v>
      </c>
      <c r="K92" s="228">
        <f t="shared" si="57"/>
        <v>4.8145398680448768</v>
      </c>
      <c r="L92" s="228">
        <f t="shared" si="58"/>
        <v>1.451357349299069</v>
      </c>
      <c r="M92" s="228">
        <f t="shared" si="59"/>
        <v>2.0603471157257323</v>
      </c>
      <c r="N92" s="64">
        <f t="shared" si="73"/>
        <v>0.2114834994692929</v>
      </c>
      <c r="O92" s="22">
        <f t="shared" si="74"/>
        <v>4.7583787380590898</v>
      </c>
      <c r="P92" s="8">
        <f t="shared" si="75"/>
        <v>210.1422411821782</v>
      </c>
      <c r="Q92" s="8">
        <f t="shared" si="76"/>
        <v>0.65037094003452012</v>
      </c>
      <c r="R92" s="8">
        <f t="shared" si="60"/>
        <v>4.1080077980245697</v>
      </c>
      <c r="S92" s="22">
        <f t="shared" si="77"/>
        <v>0.2114834994692929</v>
      </c>
      <c r="T92" s="22">
        <f t="shared" si="61"/>
        <v>7.0703195754359109</v>
      </c>
      <c r="U92" s="8">
        <f t="shared" si="78"/>
        <v>1.8655370967191942E-2</v>
      </c>
      <c r="V92" s="22">
        <f t="shared" si="79"/>
        <v>0.19282812850210096</v>
      </c>
      <c r="W92" s="22">
        <f t="shared" si="80"/>
        <v>6.2658972173439462</v>
      </c>
      <c r="X92" s="8">
        <f t="shared" si="81"/>
        <v>21.165383634264856</v>
      </c>
      <c r="Y92" s="8">
        <f t="shared" si="82"/>
        <v>9.432787106159779E-2</v>
      </c>
      <c r="Z92" s="8">
        <f t="shared" si="83"/>
        <v>6.1715693462823484</v>
      </c>
      <c r="AA92" s="9">
        <f t="shared" si="62"/>
        <v>23.087333955137368</v>
      </c>
      <c r="AB92" s="9">
        <f t="shared" si="84"/>
        <v>31.239211774650585</v>
      </c>
      <c r="AC92" s="229">
        <f>'3.10 Forest data Gustav 2017'!AE78</f>
        <v>3916.5167290043</v>
      </c>
      <c r="AD92" s="236">
        <f t="shared" si="85"/>
        <v>11.869695836200208</v>
      </c>
      <c r="AE92" s="238">
        <f>'3.10 Forest data Gustav 2017'!AF78*10^-6</f>
        <v>33.746328294420415</v>
      </c>
      <c r="AF92" s="237">
        <f t="shared" si="86"/>
        <v>16.873164147210208</v>
      </c>
      <c r="AG92" s="237">
        <f>'3.10 Forest data Gustav 2017'!R78*10^-6/2</f>
        <v>7.9502612568234721</v>
      </c>
      <c r="AH92" s="237">
        <f>'3.10 Forest data Gustav 2017'!S78*10^-6/2</f>
        <v>8.106576359774488</v>
      </c>
      <c r="AI92" s="237">
        <f>'3.10 Forest data Gustav 2017'!W78*10^-6/2</f>
        <v>0.81632653061224492</v>
      </c>
      <c r="AJ92" s="238">
        <f t="shared" si="63"/>
        <v>3.649169916881974</v>
      </c>
      <c r="AK92" s="238">
        <f t="shared" si="64"/>
        <v>3.9152764486807703</v>
      </c>
      <c r="AL92" s="238">
        <f t="shared" si="65"/>
        <v>1.1130365759552863</v>
      </c>
      <c r="AM92" s="238">
        <f t="shared" si="66"/>
        <v>1.7703578814310617</v>
      </c>
      <c r="AN92" s="303">
        <f t="shared" si="67"/>
        <v>0.16218532963919885</v>
      </c>
      <c r="AO92" s="237">
        <f t="shared" si="87"/>
        <v>3.649169916881974</v>
      </c>
      <c r="AP92" s="127">
        <f t="shared" si="88"/>
        <v>176.62492753694664</v>
      </c>
      <c r="AQ92" s="127">
        <f t="shared" si="89"/>
        <v>0.18937637362944315</v>
      </c>
      <c r="AR92" s="127">
        <f t="shared" si="90"/>
        <v>3.4597935432525309</v>
      </c>
      <c r="AS92" s="237">
        <f t="shared" si="91"/>
        <v>0.16218532963919885</v>
      </c>
      <c r="AT92" s="237">
        <f t="shared" si="68"/>
        <v>5.8213685111128495</v>
      </c>
      <c r="AU92" s="127">
        <f t="shared" si="92"/>
        <v>3.0840346603211444E-3</v>
      </c>
      <c r="AV92" s="237">
        <f t="shared" si="93"/>
        <v>0.15910129497887771</v>
      </c>
      <c r="AW92" s="237">
        <f t="shared" si="94"/>
        <v>5.0283130246360566</v>
      </c>
      <c r="AX92" s="127">
        <f t="shared" si="95"/>
        <v>16.963527279023015</v>
      </c>
      <c r="AY92" s="127">
        <f t="shared" si="96"/>
        <v>8.4585410640293901E-2</v>
      </c>
      <c r="AZ92" s="127">
        <f t="shared" si="97"/>
        <v>4.9437276139957627</v>
      </c>
      <c r="BA92" s="234">
        <f t="shared" si="69"/>
        <v>18.560480561931229</v>
      </c>
      <c r="BB92" s="234">
        <f t="shared" si="98"/>
        <v>30.707222217061496</v>
      </c>
      <c r="BC92" s="11">
        <f t="shared" si="70"/>
        <v>114.64790721296764</v>
      </c>
      <c r="BD92" s="11">
        <f t="shared" si="99"/>
        <v>112.69550553661568</v>
      </c>
      <c r="BE92" s="11">
        <f t="shared" si="100"/>
        <v>1.9524016763519541</v>
      </c>
      <c r="BF92" s="11">
        <f>SUM(BE$26:BE92)</f>
        <v>-207.10936294823728</v>
      </c>
      <c r="BG92" s="10"/>
      <c r="BH92" s="77">
        <v>2077</v>
      </c>
      <c r="BI92" s="77">
        <v>-236.12208885110226</v>
      </c>
      <c r="BJ92" s="77">
        <v>-1826.5651778100644</v>
      </c>
    </row>
    <row r="93" spans="1:62" x14ac:dyDescent="0.25">
      <c r="A93" s="4">
        <v>68</v>
      </c>
      <c r="B93">
        <v>2077</v>
      </c>
      <c r="C93" s="228">
        <f>'3.10 Forest data Gustav 2017'!O79</f>
        <v>3550.45345936185</v>
      </c>
      <c r="D93" s="9">
        <f t="shared" si="71"/>
        <v>9.0345236374500928</v>
      </c>
      <c r="E93" s="72">
        <f>'3.10 Forest data Gustav 2017'!P79*10^-6</f>
        <v>41.960273201304496</v>
      </c>
      <c r="F93" s="22">
        <f t="shared" si="72"/>
        <v>20.980136600652248</v>
      </c>
      <c r="G93" s="228">
        <f>'3.10 Forest data Gustav 2017'!B79*10^-6/2</f>
        <v>10.373836527986116</v>
      </c>
      <c r="H93" s="228">
        <f>'3.10 Forest data Gustav 2017'!C79*10^-6/2</f>
        <v>9.7899735420538843</v>
      </c>
      <c r="I93" s="228">
        <f>'3.10 Forest data Gustav 2017'!G79*10^-6/2</f>
        <v>0.81632653061224492</v>
      </c>
      <c r="J93" s="228">
        <f t="shared" si="56"/>
        <v>4.7615909663456275</v>
      </c>
      <c r="K93" s="228">
        <f t="shared" si="57"/>
        <v>4.8094427814190182</v>
      </c>
      <c r="L93" s="228">
        <f t="shared" si="58"/>
        <v>1.4523371139180563</v>
      </c>
      <c r="M93" s="228">
        <f t="shared" si="59"/>
        <v>2.0611869139705785</v>
      </c>
      <c r="N93" s="64">
        <f t="shared" si="73"/>
        <v>0.21162626517091679</v>
      </c>
      <c r="O93" s="22">
        <f t="shared" si="74"/>
        <v>4.7615909663456275</v>
      </c>
      <c r="P93" s="8">
        <f t="shared" si="75"/>
        <v>210.7830709730523</v>
      </c>
      <c r="Q93" s="8">
        <f t="shared" si="76"/>
        <v>0.64082979087410763</v>
      </c>
      <c r="R93" s="8">
        <f t="shared" si="60"/>
        <v>4.1207611754715199</v>
      </c>
      <c r="S93" s="22">
        <f t="shared" si="77"/>
        <v>0.21162626517091679</v>
      </c>
      <c r="T93" s="22">
        <f t="shared" si="61"/>
        <v>7.0886075800045862</v>
      </c>
      <c r="U93" s="8">
        <f t="shared" si="78"/>
        <v>1.8288004568675298E-2</v>
      </c>
      <c r="V93" s="22">
        <f t="shared" si="79"/>
        <v>0.19333826060224149</v>
      </c>
      <c r="W93" s="22">
        <f t="shared" si="80"/>
        <v>6.2617798953370745</v>
      </c>
      <c r="X93" s="8">
        <f t="shared" si="81"/>
        <v>21.227966189540531</v>
      </c>
      <c r="Y93" s="8">
        <f t="shared" si="82"/>
        <v>6.2582555275675134E-2</v>
      </c>
      <c r="Z93" s="8">
        <f t="shared" si="83"/>
        <v>6.1991973400613993</v>
      </c>
      <c r="AA93" s="9">
        <f t="shared" si="62"/>
        <v>23.078150260717475</v>
      </c>
      <c r="AB93" s="9">
        <f t="shared" si="84"/>
        <v>32.834374248886022</v>
      </c>
      <c r="AC93" s="229">
        <f>'3.10 Forest data Gustav 2017'!AE79</f>
        <v>3929.9074248404995</v>
      </c>
      <c r="AD93" s="236">
        <f t="shared" si="85"/>
        <v>13.390695836199484</v>
      </c>
      <c r="AE93" s="238">
        <f>'3.10 Forest data Gustav 2017'!AF79*10^-6</f>
        <v>33.84751322016777</v>
      </c>
      <c r="AF93" s="237">
        <f t="shared" si="86"/>
        <v>16.923756610083885</v>
      </c>
      <c r="AG93" s="237">
        <f>'3.10 Forest data Gustav 2017'!R79*10^-6/2</f>
        <v>7.9666621290043702</v>
      </c>
      <c r="AH93" s="237">
        <f>'3.10 Forest data Gustav 2017'!S79*10^-6/2</f>
        <v>8.1407679504672696</v>
      </c>
      <c r="AI93" s="237">
        <f>'3.10 Forest data Gustav 2017'!W79*10^-6/2</f>
        <v>0.81632653061224492</v>
      </c>
      <c r="AJ93" s="238">
        <f t="shared" si="63"/>
        <v>3.6566979172130063</v>
      </c>
      <c r="AK93" s="238">
        <f t="shared" si="64"/>
        <v>3.9299913447230215</v>
      </c>
      <c r="AL93" s="238">
        <f t="shared" si="65"/>
        <v>1.115332698060612</v>
      </c>
      <c r="AM93" s="238">
        <f t="shared" si="66"/>
        <v>1.7723259860927691</v>
      </c>
      <c r="AN93" s="303">
        <f t="shared" si="67"/>
        <v>0.16251990743168918</v>
      </c>
      <c r="AO93" s="237">
        <f t="shared" si="87"/>
        <v>3.6566979172130063</v>
      </c>
      <c r="AP93" s="127">
        <f t="shared" si="88"/>
        <v>176.81811835572842</v>
      </c>
      <c r="AQ93" s="127">
        <f t="shared" si="89"/>
        <v>0.19319081878177258</v>
      </c>
      <c r="AR93" s="127">
        <f t="shared" si="90"/>
        <v>3.4635070984312337</v>
      </c>
      <c r="AS93" s="237">
        <f t="shared" si="91"/>
        <v>0.16251990743168918</v>
      </c>
      <c r="AT93" s="237">
        <f t="shared" si="68"/>
        <v>5.8247027904756932</v>
      </c>
      <c r="AU93" s="127">
        <f t="shared" si="92"/>
        <v>3.3342793628436951E-3</v>
      </c>
      <c r="AV93" s="237">
        <f t="shared" si="93"/>
        <v>0.15918562806884548</v>
      </c>
      <c r="AW93" s="237">
        <f t="shared" si="94"/>
        <v>5.0453240427836334</v>
      </c>
      <c r="AX93" s="127">
        <f t="shared" si="95"/>
        <v>17.040349214623792</v>
      </c>
      <c r="AY93" s="127">
        <f t="shared" si="96"/>
        <v>7.6821935600776214E-2</v>
      </c>
      <c r="AZ93" s="127">
        <f t="shared" si="97"/>
        <v>4.9685021071828572</v>
      </c>
      <c r="BA93" s="234">
        <f t="shared" si="69"/>
        <v>18.616132271092276</v>
      </c>
      <c r="BB93" s="234">
        <f t="shared" si="98"/>
        <v>32.280175141037148</v>
      </c>
      <c r="BC93" s="11">
        <f t="shared" si="70"/>
        <v>120.5021534934117</v>
      </c>
      <c r="BD93" s="11">
        <f t="shared" si="99"/>
        <v>118.46824276760633</v>
      </c>
      <c r="BE93" s="11">
        <f t="shared" si="100"/>
        <v>2.0339107258053701</v>
      </c>
      <c r="BF93" s="11">
        <f>SUM(BE$26:BE93)</f>
        <v>-205.07545222243192</v>
      </c>
      <c r="BG93" s="10"/>
      <c r="BH93" s="77">
        <v>2078</v>
      </c>
      <c r="BI93" s="77">
        <v>-233.03182882390553</v>
      </c>
      <c r="BJ93" s="77">
        <v>-1863.5844165344299</v>
      </c>
    </row>
    <row r="94" spans="1:62" x14ac:dyDescent="0.25">
      <c r="A94" s="4">
        <v>69</v>
      </c>
      <c r="B94">
        <v>2078</v>
      </c>
      <c r="C94" s="228">
        <f>'3.10 Forest data Gustav 2017'!O80</f>
        <v>3562.0669829992999</v>
      </c>
      <c r="D94" s="9">
        <f t="shared" si="71"/>
        <v>11.613523637449816</v>
      </c>
      <c r="E94" s="72">
        <f>'3.10 Forest data Gustav 2017'!P80*10^-6</f>
        <v>41.943575575086484</v>
      </c>
      <c r="F94" s="22">
        <f t="shared" si="72"/>
        <v>20.971787787543242</v>
      </c>
      <c r="G94" s="228">
        <f>'3.10 Forest data Gustav 2017'!B80*10^-6/2</f>
        <v>10.380828998024869</v>
      </c>
      <c r="H94" s="228">
        <f>'3.10 Forest data Gustav 2017'!C80*10^-6/2</f>
        <v>9.7746322589061307</v>
      </c>
      <c r="I94" s="228">
        <f>'3.10 Forest data Gustav 2017'!G80*10^-6/2</f>
        <v>0.81632653061224492</v>
      </c>
      <c r="J94" s="228">
        <f t="shared" si="56"/>
        <v>4.7648005100934148</v>
      </c>
      <c r="K94" s="228">
        <f t="shared" si="57"/>
        <v>4.8043473031769413</v>
      </c>
      <c r="L94" s="228">
        <f t="shared" si="58"/>
        <v>1.4533160597234818</v>
      </c>
      <c r="M94" s="228">
        <f t="shared" si="59"/>
        <v>2.062026010375229</v>
      </c>
      <c r="N94" s="64">
        <f t="shared" si="73"/>
        <v>0.21176891155970734</v>
      </c>
      <c r="O94" s="22">
        <f t="shared" si="74"/>
        <v>4.7648005100934148</v>
      </c>
      <c r="P94" s="8">
        <f t="shared" si="75"/>
        <v>211.41454402634272</v>
      </c>
      <c r="Q94" s="8">
        <f t="shared" si="76"/>
        <v>0.63147305329042069</v>
      </c>
      <c r="R94" s="8">
        <f t="shared" si="60"/>
        <v>4.1333274568029941</v>
      </c>
      <c r="S94" s="22">
        <f t="shared" si="77"/>
        <v>0.21176891155970734</v>
      </c>
      <c r="T94" s="22">
        <f t="shared" si="61"/>
        <v>7.1065381445153966</v>
      </c>
      <c r="U94" s="8">
        <f t="shared" si="78"/>
        <v>1.7930564510810321E-2</v>
      </c>
      <c r="V94" s="22">
        <f t="shared" si="79"/>
        <v>0.19383834704889702</v>
      </c>
      <c r="W94" s="22">
        <f t="shared" si="80"/>
        <v>6.2576633629004235</v>
      </c>
      <c r="X94" s="8">
        <f t="shared" si="81"/>
        <v>21.268102206323292</v>
      </c>
      <c r="Y94" s="8">
        <f t="shared" si="82"/>
        <v>4.0136016782760464E-2</v>
      </c>
      <c r="Z94" s="8">
        <f t="shared" si="83"/>
        <v>6.217527346117663</v>
      </c>
      <c r="AA94" s="9">
        <f t="shared" si="62"/>
        <v>23.068966566297568</v>
      </c>
      <c r="AB94" s="9">
        <f t="shared" si="84"/>
        <v>35.372029838331372</v>
      </c>
      <c r="AC94" s="229">
        <f>'3.10 Forest data Gustav 2017'!AE80</f>
        <v>3945.0511206766996</v>
      </c>
      <c r="AD94" s="236">
        <f t="shared" si="85"/>
        <v>15.143695836200095</v>
      </c>
      <c r="AE94" s="238">
        <f>'3.10 Forest data Gustav 2017'!AF80*10^-6</f>
        <v>33.948698145915145</v>
      </c>
      <c r="AF94" s="237">
        <f t="shared" si="86"/>
        <v>16.974349072957573</v>
      </c>
      <c r="AG94" s="237">
        <f>'3.10 Forest data Gustav 2017'!R80*10^-6/2</f>
        <v>7.9830596772905622</v>
      </c>
      <c r="AH94" s="237">
        <f>'3.10 Forest data Gustav 2017'!S80*10^-6/2</f>
        <v>8.1749628650547628</v>
      </c>
      <c r="AI94" s="237">
        <f>'3.10 Forest data Gustav 2017'!W80*10^-6/2</f>
        <v>0.81632653061224492</v>
      </c>
      <c r="AJ94" s="238">
        <f t="shared" si="63"/>
        <v>3.6642243918763682</v>
      </c>
      <c r="AK94" s="238">
        <f t="shared" si="64"/>
        <v>3.9447071548363191</v>
      </c>
      <c r="AL94" s="238">
        <f t="shared" si="65"/>
        <v>1.1176283548206789</v>
      </c>
      <c r="AM94" s="238">
        <f t="shared" si="66"/>
        <v>1.7742936918871124</v>
      </c>
      <c r="AN94" s="303">
        <f t="shared" si="67"/>
        <v>0.16285441741672749</v>
      </c>
      <c r="AO94" s="237">
        <f t="shared" si="87"/>
        <v>3.6642243918763682</v>
      </c>
      <c r="AP94" s="127">
        <f t="shared" si="88"/>
        <v>177.015047295052</v>
      </c>
      <c r="AQ94" s="127">
        <f t="shared" si="89"/>
        <v>0.19692893932358402</v>
      </c>
      <c r="AR94" s="127">
        <f t="shared" si="90"/>
        <v>3.4672954525527842</v>
      </c>
      <c r="AS94" s="237">
        <f t="shared" si="91"/>
        <v>0.16285441741672749</v>
      </c>
      <c r="AT94" s="237">
        <f t="shared" si="68"/>
        <v>5.828280403779055</v>
      </c>
      <c r="AU94" s="127">
        <f t="shared" si="92"/>
        <v>3.5776133033618152E-3</v>
      </c>
      <c r="AV94" s="237">
        <f t="shared" si="93"/>
        <v>0.15927680411336567</v>
      </c>
      <c r="AW94" s="237">
        <f t="shared" si="94"/>
        <v>5.0623355096569984</v>
      </c>
      <c r="AX94" s="127">
        <f t="shared" si="95"/>
        <v>17.111681993104341</v>
      </c>
      <c r="AY94" s="127">
        <f t="shared" si="96"/>
        <v>7.1332778480549308E-2</v>
      </c>
      <c r="AZ94" s="127">
        <f t="shared" si="97"/>
        <v>4.9910027311764491</v>
      </c>
      <c r="BA94" s="234">
        <f t="shared" si="69"/>
        <v>18.671783980253331</v>
      </c>
      <c r="BB94" s="234">
        <f t="shared" si="98"/>
        <v>34.087319147560919</v>
      </c>
      <c r="BC94" s="11">
        <f t="shared" si="70"/>
        <v>129.81534950667614</v>
      </c>
      <c r="BD94" s="11">
        <f t="shared" si="99"/>
        <v>125.10046127154857</v>
      </c>
      <c r="BE94" s="11">
        <f t="shared" si="100"/>
        <v>4.7148882351275745</v>
      </c>
      <c r="BF94" s="11">
        <f>SUM(BE$26:BE94)</f>
        <v>-200.36056398730435</v>
      </c>
      <c r="BG94" s="10"/>
      <c r="BH94" s="77">
        <v>2079</v>
      </c>
      <c r="BI94" s="77">
        <v>-227.15155310551395</v>
      </c>
      <c r="BJ94" s="77">
        <v>-1892.3403575654243</v>
      </c>
    </row>
    <row r="95" spans="1:62" x14ac:dyDescent="0.25">
      <c r="A95" s="4">
        <v>70</v>
      </c>
      <c r="B95">
        <v>2079</v>
      </c>
      <c r="C95" s="228">
        <f>'3.10 Forest data Gustav 2017'!O81</f>
        <v>3572.4525066367496</v>
      </c>
      <c r="D95" s="9">
        <f t="shared" si="71"/>
        <v>10.385523637449751</v>
      </c>
      <c r="E95" s="72">
        <f>'3.10 Forest data Gustav 2017'!P81*10^-6</f>
        <v>41.926877948868487</v>
      </c>
      <c r="F95" s="22">
        <f t="shared" si="72"/>
        <v>20.963438974434244</v>
      </c>
      <c r="G95" s="228">
        <f>'3.10 Forest data Gustav 2017'!B81*10^-6/2</f>
        <v>10.38781561667405</v>
      </c>
      <c r="H95" s="228">
        <f>'3.10 Forest data Gustav 2017'!C81*10^-6/2</f>
        <v>9.7592968271479492</v>
      </c>
      <c r="I95" s="228">
        <f>'3.10 Forest data Gustav 2017'!G81*10^-6/2</f>
        <v>0.81632653061224492</v>
      </c>
      <c r="J95" s="228">
        <f t="shared" si="56"/>
        <v>4.7680073680533894</v>
      </c>
      <c r="K95" s="228">
        <f t="shared" si="57"/>
        <v>4.7992534340669959</v>
      </c>
      <c r="L95" s="228">
        <f t="shared" si="58"/>
        <v>1.4542941863343672</v>
      </c>
      <c r="M95" s="228">
        <f t="shared" si="59"/>
        <v>2.0628644046131308</v>
      </c>
      <c r="N95" s="64">
        <f t="shared" si="73"/>
        <v>0.21191143858015063</v>
      </c>
      <c r="O95" s="22">
        <f t="shared" si="74"/>
        <v>4.7680073680533894</v>
      </c>
      <c r="P95" s="8">
        <f t="shared" si="75"/>
        <v>212.03684113617862</v>
      </c>
      <c r="Q95" s="8">
        <f t="shared" si="76"/>
        <v>0.62229710983589825</v>
      </c>
      <c r="R95" s="8">
        <f t="shared" si="60"/>
        <v>4.1457102582174912</v>
      </c>
      <c r="S95" s="22">
        <f t="shared" si="77"/>
        <v>0.21191143858015063</v>
      </c>
      <c r="T95" s="22">
        <f t="shared" si="61"/>
        <v>7.1241209238171752</v>
      </c>
      <c r="U95" s="8">
        <f t="shared" si="78"/>
        <v>1.758277930177865E-2</v>
      </c>
      <c r="V95" s="22">
        <f t="shared" si="79"/>
        <v>0.19432865927837198</v>
      </c>
      <c r="W95" s="22">
        <f t="shared" si="80"/>
        <v>6.2535476204013634</v>
      </c>
      <c r="X95" s="8">
        <f t="shared" si="81"/>
        <v>21.292366913461137</v>
      </c>
      <c r="Y95" s="8">
        <f t="shared" si="82"/>
        <v>2.4264707137845676E-2</v>
      </c>
      <c r="Z95" s="8">
        <f t="shared" si="83"/>
        <v>6.2292829132635177</v>
      </c>
      <c r="AA95" s="9">
        <f t="shared" si="62"/>
        <v>23.059782871877669</v>
      </c>
      <c r="AB95" s="9">
        <f t="shared" si="84"/>
        <v>34.109451105602943</v>
      </c>
      <c r="AC95" s="229">
        <f>'3.10 Forest data Gustav 2017'!AE81</f>
        <v>3959.0708165128999</v>
      </c>
      <c r="AD95" s="236">
        <f t="shared" si="85"/>
        <v>14.019695836200299</v>
      </c>
      <c r="AE95" s="238">
        <f>'3.10 Forest data Gustav 2017'!AF81*10^-6</f>
        <v>34.049883071662492</v>
      </c>
      <c r="AF95" s="237">
        <f t="shared" si="86"/>
        <v>17.024941535831246</v>
      </c>
      <c r="AG95" s="237">
        <f>'3.10 Forest data Gustav 2017'!R81*10^-6/2</f>
        <v>7.9994539309084232</v>
      </c>
      <c r="AH95" s="237">
        <f>'3.10 Forest data Gustav 2017'!S81*10^-6/2</f>
        <v>8.2091610743105754</v>
      </c>
      <c r="AI95" s="237">
        <f>'3.10 Forest data Gustav 2017'!W81*10^-6/2</f>
        <v>0.81632653061224492</v>
      </c>
      <c r="AJ95" s="238">
        <f t="shared" si="63"/>
        <v>3.6717493542869666</v>
      </c>
      <c r="AK95" s="238">
        <f t="shared" si="64"/>
        <v>3.9594238709834033</v>
      </c>
      <c r="AL95" s="238">
        <f t="shared" si="65"/>
        <v>1.1199235503271794</v>
      </c>
      <c r="AM95" s="238">
        <f t="shared" si="66"/>
        <v>1.7762610023212555</v>
      </c>
      <c r="AN95" s="303">
        <f t="shared" si="67"/>
        <v>0.16318886019053183</v>
      </c>
      <c r="AO95" s="237">
        <f t="shared" si="87"/>
        <v>3.6717493542869666</v>
      </c>
      <c r="AP95" s="127">
        <f t="shared" si="88"/>
        <v>177.21563954040084</v>
      </c>
      <c r="AQ95" s="127">
        <f t="shared" si="89"/>
        <v>0.20059224534884379</v>
      </c>
      <c r="AR95" s="127">
        <f t="shared" si="90"/>
        <v>3.4711571089381228</v>
      </c>
      <c r="AS95" s="237">
        <f t="shared" si="91"/>
        <v>0.16318886019053183</v>
      </c>
      <c r="AT95" s="237">
        <f t="shared" si="68"/>
        <v>5.8320946298323033</v>
      </c>
      <c r="AU95" s="127">
        <f t="shared" si="92"/>
        <v>3.8142260532483263E-3</v>
      </c>
      <c r="AV95" s="237">
        <f t="shared" si="93"/>
        <v>0.15937463413728351</v>
      </c>
      <c r="AW95" s="237">
        <f t="shared" si="94"/>
        <v>5.0793474213105831</v>
      </c>
      <c r="AX95" s="127">
        <f t="shared" si="95"/>
        <v>17.179133796142402</v>
      </c>
      <c r="AY95" s="127">
        <f t="shared" si="96"/>
        <v>6.7451803038061087E-2</v>
      </c>
      <c r="AZ95" s="127">
        <f t="shared" si="97"/>
        <v>5.0118956182725221</v>
      </c>
      <c r="BA95" s="234">
        <f t="shared" si="69"/>
        <v>18.727435689414371</v>
      </c>
      <c r="BB95" s="234">
        <f t="shared" si="98"/>
        <v>33.018989800054825</v>
      </c>
      <c r="BC95" s="11">
        <f t="shared" si="70"/>
        <v>125.1816855575628</v>
      </c>
      <c r="BD95" s="11">
        <f t="shared" si="99"/>
        <v>121.17969256620121</v>
      </c>
      <c r="BE95" s="11">
        <f t="shared" si="100"/>
        <v>4.0019929913615897</v>
      </c>
      <c r="BF95" s="11">
        <f>SUM(BE$26:BE95)</f>
        <v>-196.35857099594276</v>
      </c>
      <c r="BG95" s="10"/>
      <c r="BH95" s="77">
        <v>2080</v>
      </c>
      <c r="BI95" s="77">
        <v>-221.88941553606227</v>
      </c>
      <c r="BJ95" s="77">
        <v>-1923.1709525839517</v>
      </c>
    </row>
    <row r="96" spans="1:62" x14ac:dyDescent="0.25">
      <c r="A96" s="4">
        <v>71</v>
      </c>
      <c r="B96">
        <v>2080</v>
      </c>
      <c r="C96" s="228">
        <f>'3.10 Forest data Gustav 2017'!O82</f>
        <v>3583.2706143903297</v>
      </c>
      <c r="D96" s="9">
        <f t="shared" si="71"/>
        <v>10.81810775358008</v>
      </c>
      <c r="E96" s="72">
        <f>'3.10 Forest data Gustav 2017'!P82*10^-6</f>
        <v>41.9784624472084</v>
      </c>
      <c r="F96" s="22">
        <f t="shared" si="72"/>
        <v>20.9892312236042</v>
      </c>
      <c r="G96" s="228">
        <f>'3.10 Forest data Gustav 2017'!B82*10^-6/2</f>
        <v>10.38402757982943</v>
      </c>
      <c r="H96" s="228">
        <f>'3.10 Forest data Gustav 2017'!C82*10^-6/2</f>
        <v>9.7888771131625276</v>
      </c>
      <c r="I96" s="228">
        <f>'3.10 Forest data Gustav 2017'!G82*10^-6/2</f>
        <v>0.81632653061224492</v>
      </c>
      <c r="J96" s="228">
        <f t="shared" si="56"/>
        <v>4.7662686591417085</v>
      </c>
      <c r="K96" s="228">
        <f t="shared" si="57"/>
        <v>4.8100961988838504</v>
      </c>
      <c r="L96" s="228">
        <f t="shared" si="58"/>
        <v>1.4537638611761203</v>
      </c>
      <c r="M96" s="228">
        <f t="shared" si="59"/>
        <v>2.0624098401917763</v>
      </c>
      <c r="N96" s="64">
        <f t="shared" si="73"/>
        <v>0.21183416262852039</v>
      </c>
      <c r="O96" s="22">
        <f t="shared" si="74"/>
        <v>4.7662686591417085</v>
      </c>
      <c r="P96" s="8">
        <f t="shared" si="75"/>
        <v>212.6451966703427</v>
      </c>
      <c r="Q96" s="8">
        <f t="shared" si="76"/>
        <v>0.60835553416407606</v>
      </c>
      <c r="R96" s="8">
        <f t="shared" si="60"/>
        <v>4.1579131249776324</v>
      </c>
      <c r="S96" s="22">
        <f t="shared" si="77"/>
        <v>0.21183416262852039</v>
      </c>
      <c r="T96" s="22">
        <f t="shared" si="61"/>
        <v>7.1411456251426779</v>
      </c>
      <c r="U96" s="8">
        <f t="shared" si="78"/>
        <v>1.7024701325502711E-2</v>
      </c>
      <c r="V96" s="22">
        <f t="shared" si="79"/>
        <v>0.19480946130301768</v>
      </c>
      <c r="W96" s="22">
        <f t="shared" si="80"/>
        <v>6.2638600600599705</v>
      </c>
      <c r="X96" s="8">
        <f t="shared" si="81"/>
        <v>21.319837092080419</v>
      </c>
      <c r="Y96" s="8">
        <f t="shared" si="82"/>
        <v>2.7470178619282137E-2</v>
      </c>
      <c r="Z96" s="8">
        <f t="shared" si="83"/>
        <v>6.2363898814406884</v>
      </c>
      <c r="AA96" s="9">
        <f t="shared" si="62"/>
        <v>23.088154345964622</v>
      </c>
      <c r="AB96" s="9">
        <f t="shared" si="84"/>
        <v>34.55911251365356</v>
      </c>
      <c r="AC96" s="229">
        <f>'3.10 Forest data Gustav 2017'!AE82</f>
        <v>3971.8364294938297</v>
      </c>
      <c r="AD96" s="236">
        <f t="shared" si="85"/>
        <v>12.765612980929745</v>
      </c>
      <c r="AE96" s="238">
        <f>'3.10 Forest data Gustav 2017'!AF82*10^-6</f>
        <v>34.065755182520732</v>
      </c>
      <c r="AF96" s="237">
        <f t="shared" si="86"/>
        <v>17.032877591260366</v>
      </c>
      <c r="AG96" s="237">
        <f>'3.10 Forest data Gustav 2017'!R82*10^-6/2</f>
        <v>7.996682382782466</v>
      </c>
      <c r="AH96" s="237">
        <f>'3.10 Forest data Gustav 2017'!S82*10^-6/2</f>
        <v>8.2198686778656551</v>
      </c>
      <c r="AI96" s="237">
        <f>'3.10 Forest data Gustav 2017'!W82*10^-6/2</f>
        <v>0.81632653061224492</v>
      </c>
      <c r="AJ96" s="238">
        <f t="shared" si="63"/>
        <v>3.670477213697152</v>
      </c>
      <c r="AK96" s="238">
        <f t="shared" si="64"/>
        <v>3.9632017477811079</v>
      </c>
      <c r="AL96" s="238">
        <f t="shared" si="65"/>
        <v>1.1195355335895454</v>
      </c>
      <c r="AM96" s="238">
        <f t="shared" si="66"/>
        <v>1.7759284165461406</v>
      </c>
      <c r="AN96" s="303">
        <f t="shared" si="67"/>
        <v>0.16313232060876232</v>
      </c>
      <c r="AO96" s="237">
        <f t="shared" si="87"/>
        <v>3.670477213697152</v>
      </c>
      <c r="AP96" s="127">
        <f t="shared" si="88"/>
        <v>177.41102615357778</v>
      </c>
      <c r="AQ96" s="127">
        <f t="shared" si="89"/>
        <v>0.19538661317693595</v>
      </c>
      <c r="AR96" s="127">
        <f t="shared" si="90"/>
        <v>3.475090600520216</v>
      </c>
      <c r="AS96" s="237">
        <f t="shared" si="91"/>
        <v>0.16313232060876232</v>
      </c>
      <c r="AT96" s="237">
        <f t="shared" si="68"/>
        <v>5.8357480160917747</v>
      </c>
      <c r="AU96" s="127">
        <f t="shared" si="92"/>
        <v>3.653386259471425E-3</v>
      </c>
      <c r="AV96" s="237">
        <f t="shared" si="93"/>
        <v>0.15947893434929089</v>
      </c>
      <c r="AW96" s="237">
        <f t="shared" si="94"/>
        <v>5.0827372813706528</v>
      </c>
      <c r="AX96" s="127">
        <f t="shared" si="95"/>
        <v>17.230219283533941</v>
      </c>
      <c r="AY96" s="127">
        <f t="shared" si="96"/>
        <v>5.1085487391539175E-2</v>
      </c>
      <c r="AZ96" s="127">
        <f t="shared" si="97"/>
        <v>5.0316517939791137</v>
      </c>
      <c r="BA96" s="234">
        <f t="shared" si="69"/>
        <v>18.736165350386404</v>
      </c>
      <c r="BB96" s="234">
        <f t="shared" si="98"/>
        <v>31.751903818144097</v>
      </c>
      <c r="BC96" s="11">
        <f t="shared" si="70"/>
        <v>126.83194292510856</v>
      </c>
      <c r="BD96" s="11">
        <f t="shared" si="99"/>
        <v>116.52948701258883</v>
      </c>
      <c r="BE96" s="11">
        <f t="shared" si="100"/>
        <v>10.302455912519733</v>
      </c>
      <c r="BF96" s="11">
        <f>SUM(BE$26:BE96)</f>
        <v>-186.05611508342304</v>
      </c>
      <c r="BG96" s="10"/>
      <c r="BH96" s="77">
        <v>2081</v>
      </c>
      <c r="BI96" s="77">
        <v>-210.29092172838926</v>
      </c>
      <c r="BJ96" s="77">
        <v>-1959.3039200128324</v>
      </c>
    </row>
    <row r="97" spans="1:62" x14ac:dyDescent="0.25">
      <c r="A97" s="4">
        <v>72</v>
      </c>
      <c r="B97">
        <v>2081</v>
      </c>
      <c r="C97" s="228">
        <f>'3.10 Forest data Gustav 2017'!O83</f>
        <v>3593.7657221439094</v>
      </c>
      <c r="D97" s="9">
        <f t="shared" si="71"/>
        <v>10.495107753579759</v>
      </c>
      <c r="E97" s="72">
        <f>'3.10 Forest data Gustav 2017'!P83*10^-6</f>
        <v>42.030046945548321</v>
      </c>
      <c r="F97" s="22">
        <f t="shared" si="72"/>
        <v>21.01502347277416</v>
      </c>
      <c r="G97" s="228">
        <f>'3.10 Forest data Gustav 2017'!B83*10^-6/2</f>
        <v>10.380319415759359</v>
      </c>
      <c r="H97" s="228">
        <f>'3.10 Forest data Gustav 2017'!C83*10^-6/2</f>
        <v>9.818377526402557</v>
      </c>
      <c r="I97" s="228">
        <f>'3.10 Forest data Gustav 2017'!G83*10^-6/2</f>
        <v>0.81632653061224492</v>
      </c>
      <c r="J97" s="228">
        <f t="shared" si="56"/>
        <v>4.7645666118335459</v>
      </c>
      <c r="K97" s="228">
        <f t="shared" si="57"/>
        <v>4.8209169986877045</v>
      </c>
      <c r="L97" s="228">
        <f t="shared" si="58"/>
        <v>1.4532447182063104</v>
      </c>
      <c r="M97" s="228">
        <f t="shared" si="59"/>
        <v>2.0619648605033678</v>
      </c>
      <c r="N97" s="64">
        <f t="shared" si="73"/>
        <v>0.21175851608149096</v>
      </c>
      <c r="O97" s="22">
        <f t="shared" si="74"/>
        <v>4.7645666118335459</v>
      </c>
      <c r="P97" s="8">
        <f t="shared" si="75"/>
        <v>213.23992067623391</v>
      </c>
      <c r="Q97" s="8">
        <f t="shared" si="76"/>
        <v>0.59472400589120866</v>
      </c>
      <c r="R97" s="8">
        <f t="shared" si="60"/>
        <v>4.1698426059423372</v>
      </c>
      <c r="S97" s="22">
        <f t="shared" si="77"/>
        <v>0.21175851608149096</v>
      </c>
      <c r="T97" s="22">
        <f t="shared" si="61"/>
        <v>7.1576291385681152</v>
      </c>
      <c r="U97" s="8">
        <f t="shared" si="78"/>
        <v>1.6483513425437302E-2</v>
      </c>
      <c r="V97" s="22">
        <f t="shared" si="79"/>
        <v>0.19527500265605366</v>
      </c>
      <c r="W97" s="22">
        <f t="shared" si="80"/>
        <v>6.2741617168940147</v>
      </c>
      <c r="X97" s="8">
        <f t="shared" si="81"/>
        <v>21.349563098496564</v>
      </c>
      <c r="Y97" s="8">
        <f t="shared" si="82"/>
        <v>2.9726006416144202E-2</v>
      </c>
      <c r="Z97" s="8">
        <f t="shared" si="83"/>
        <v>6.2444357104778705</v>
      </c>
      <c r="AA97" s="9">
        <f t="shared" si="62"/>
        <v>23.116525820051578</v>
      </c>
      <c r="AB97" s="9">
        <f t="shared" si="84"/>
        <v>34.252567099364128</v>
      </c>
      <c r="AC97" s="229">
        <f>'3.10 Forest data Gustav 2017'!AE83</f>
        <v>3984.0100424747598</v>
      </c>
      <c r="AD97" s="236">
        <f t="shared" si="85"/>
        <v>12.173612980930102</v>
      </c>
      <c r="AE97" s="238">
        <f>'3.10 Forest data Gustav 2017'!AF83*10^-6</f>
        <v>34.081627293378979</v>
      </c>
      <c r="AF97" s="237">
        <f t="shared" si="86"/>
        <v>17.04081364668949</v>
      </c>
      <c r="AG97" s="237">
        <f>'3.10 Forest data Gustav 2017'!R83*10^-6/2</f>
        <v>7.9939578519897738</v>
      </c>
      <c r="AH97" s="237">
        <f>'3.10 Forest data Gustav 2017'!S83*10^-6/2</f>
        <v>8.230529264087469</v>
      </c>
      <c r="AI97" s="237">
        <f>'3.10 Forest data Gustav 2017'!W83*10^-6/2</f>
        <v>0.81632653061224492</v>
      </c>
      <c r="AJ97" s="238">
        <f t="shared" si="63"/>
        <v>3.6692266540633063</v>
      </c>
      <c r="AK97" s="238">
        <f t="shared" si="64"/>
        <v>3.9669666948121645</v>
      </c>
      <c r="AL97" s="238">
        <f t="shared" si="65"/>
        <v>1.1191540992785685</v>
      </c>
      <c r="AM97" s="238">
        <f t="shared" si="66"/>
        <v>1.7756014728510179</v>
      </c>
      <c r="AN97" s="303">
        <f t="shared" si="67"/>
        <v>0.1630767401805914</v>
      </c>
      <c r="AO97" s="237">
        <f t="shared" si="87"/>
        <v>3.6692266540633063</v>
      </c>
      <c r="AP97" s="127">
        <f t="shared" si="88"/>
        <v>177.60133079481051</v>
      </c>
      <c r="AQ97" s="127">
        <f t="shared" si="89"/>
        <v>0.1903046412327285</v>
      </c>
      <c r="AR97" s="127">
        <f t="shared" si="90"/>
        <v>3.4789220128305778</v>
      </c>
      <c r="AS97" s="237">
        <f t="shared" si="91"/>
        <v>0.1630767401805914</v>
      </c>
      <c r="AT97" s="237">
        <f t="shared" si="68"/>
        <v>5.8392459198836866</v>
      </c>
      <c r="AU97" s="127">
        <f t="shared" si="92"/>
        <v>3.4979037919118383E-3</v>
      </c>
      <c r="AV97" s="237">
        <f t="shared" si="93"/>
        <v>0.15957883638867956</v>
      </c>
      <c r="AW97" s="237">
        <f t="shared" si="94"/>
        <v>5.0861207940907329</v>
      </c>
      <c r="AX97" s="127">
        <f t="shared" si="95"/>
        <v>17.269725690808801</v>
      </c>
      <c r="AY97" s="127">
        <f t="shared" si="96"/>
        <v>3.9506407274860322E-2</v>
      </c>
      <c r="AZ97" s="127">
        <f t="shared" si="97"/>
        <v>5.0466143868158726</v>
      </c>
      <c r="BA97" s="234">
        <f t="shared" si="69"/>
        <v>18.744895011358441</v>
      </c>
      <c r="BB97" s="234">
        <f t="shared" si="98"/>
        <v>31.151816944588042</v>
      </c>
      <c r="BC97" s="11">
        <f t="shared" si="70"/>
        <v>125.70692125466636</v>
      </c>
      <c r="BD97" s="11">
        <f t="shared" si="99"/>
        <v>114.3271681866381</v>
      </c>
      <c r="BE97" s="11">
        <f t="shared" si="100"/>
        <v>11.379753068028251</v>
      </c>
      <c r="BF97" s="11">
        <f>SUM(BE$26:BE97)</f>
        <v>-174.67636201539477</v>
      </c>
      <c r="BG97" s="10"/>
      <c r="BH97" s="77">
        <v>2082</v>
      </c>
      <c r="BI97" s="77">
        <v>-197.92497513067471</v>
      </c>
      <c r="BJ97" s="77">
        <v>-1998.6229511762986</v>
      </c>
    </row>
    <row r="98" spans="1:62" x14ac:dyDescent="0.25">
      <c r="A98" s="4">
        <v>73</v>
      </c>
      <c r="B98">
        <v>2082</v>
      </c>
      <c r="C98" s="228">
        <f>'3.10 Forest data Gustav 2017'!O84</f>
        <v>3603.9708298974901</v>
      </c>
      <c r="D98" s="9">
        <f t="shared" si="71"/>
        <v>10.205107753580705</v>
      </c>
      <c r="E98" s="72">
        <f>'3.10 Forest data Gustav 2017'!P84*10^-6</f>
        <v>42.081631443888234</v>
      </c>
      <c r="F98" s="22">
        <f t="shared" si="72"/>
        <v>21.040815721944117</v>
      </c>
      <c r="G98" s="228">
        <f>'3.10 Forest data Gustav 2017'!B84*10^-6/2</f>
        <v>10.376690262255405</v>
      </c>
      <c r="H98" s="228">
        <f>'3.10 Forest data Gustav 2017'!C84*10^-6/2</f>
        <v>9.8477989290764683</v>
      </c>
      <c r="I98" s="228">
        <f>'3.10 Forest data Gustav 2017'!G84*10^-6/2</f>
        <v>0.81632653061224492</v>
      </c>
      <c r="J98" s="228">
        <f t="shared" si="56"/>
        <v>4.7629008303752309</v>
      </c>
      <c r="K98" s="228">
        <f t="shared" si="57"/>
        <v>4.831716070585875</v>
      </c>
      <c r="L98" s="228">
        <f t="shared" si="58"/>
        <v>1.4527366367157568</v>
      </c>
      <c r="M98" s="228">
        <f t="shared" si="59"/>
        <v>2.0615293620828936</v>
      </c>
      <c r="N98" s="64">
        <f t="shared" si="73"/>
        <v>0.21168448135001028</v>
      </c>
      <c r="O98" s="22">
        <f t="shared" si="74"/>
        <v>4.7629008303752309</v>
      </c>
      <c r="P98" s="8">
        <f t="shared" si="75"/>
        <v>213.82131672565711</v>
      </c>
      <c r="Q98" s="8">
        <f t="shared" si="76"/>
        <v>0.58139604942320489</v>
      </c>
      <c r="R98" s="8">
        <f t="shared" si="60"/>
        <v>4.181504780952026</v>
      </c>
      <c r="S98" s="22">
        <f t="shared" si="77"/>
        <v>0.21168448135001028</v>
      </c>
      <c r="T98" s="22">
        <f t="shared" si="61"/>
        <v>7.1735878747206234</v>
      </c>
      <c r="U98" s="8">
        <f t="shared" si="78"/>
        <v>1.5958736152508202E-2</v>
      </c>
      <c r="V98" s="22">
        <f t="shared" si="79"/>
        <v>0.19572574519750208</v>
      </c>
      <c r="W98" s="22">
        <f t="shared" si="80"/>
        <v>6.2844527073016323</v>
      </c>
      <c r="X98" s="8">
        <f t="shared" si="81"/>
        <v>21.380873549618634</v>
      </c>
      <c r="Y98" s="8">
        <f t="shared" si="82"/>
        <v>3.1310451122070759E-2</v>
      </c>
      <c r="Z98" s="8">
        <f t="shared" si="83"/>
        <v>6.2531422561795615</v>
      </c>
      <c r="AA98" s="9">
        <f t="shared" si="62"/>
        <v>23.144897294138531</v>
      </c>
      <c r="AB98" s="9">
        <f t="shared" si="84"/>
        <v>33.978670284417021</v>
      </c>
      <c r="AC98" s="229">
        <f>'3.10 Forest data Gustav 2017'!AE84</f>
        <v>3995.3306554556893</v>
      </c>
      <c r="AD98" s="236">
        <f t="shared" si="85"/>
        <v>11.320612980929582</v>
      </c>
      <c r="AE98" s="238">
        <f>'3.10 Forest data Gustav 2017'!AF84*10^-6</f>
        <v>34.097499404237219</v>
      </c>
      <c r="AF98" s="237">
        <f t="shared" si="86"/>
        <v>17.048749702118609</v>
      </c>
      <c r="AG98" s="237">
        <f>'3.10 Forest data Gustav 2017'!R84*10^-6/2</f>
        <v>7.991279776241587</v>
      </c>
      <c r="AH98" s="237">
        <f>'3.10 Forest data Gustav 2017'!S84*10^-6/2</f>
        <v>8.2411433952647748</v>
      </c>
      <c r="AI98" s="237">
        <f>'3.10 Forest data Gustav 2017'!W84*10^-6/2</f>
        <v>0.81632653061224492</v>
      </c>
      <c r="AJ98" s="238">
        <f t="shared" si="63"/>
        <v>3.6679974172948886</v>
      </c>
      <c r="AK98" s="238">
        <f t="shared" si="64"/>
        <v>3.970718866705981</v>
      </c>
      <c r="AL98" s="238">
        <f t="shared" si="65"/>
        <v>1.1187791686738222</v>
      </c>
      <c r="AM98" s="238">
        <f t="shared" si="66"/>
        <v>1.7752801037612354</v>
      </c>
      <c r="AN98" s="303">
        <f t="shared" si="67"/>
        <v>0.16302210743532838</v>
      </c>
      <c r="AO98" s="237">
        <f t="shared" si="87"/>
        <v>3.6679974172948886</v>
      </c>
      <c r="AP98" s="127">
        <f t="shared" si="88"/>
        <v>177.78667444133464</v>
      </c>
      <c r="AQ98" s="127">
        <f t="shared" si="89"/>
        <v>0.1853436465241316</v>
      </c>
      <c r="AR98" s="127">
        <f t="shared" si="90"/>
        <v>3.482653770770757</v>
      </c>
      <c r="AS98" s="237">
        <f t="shared" si="91"/>
        <v>0.16302210743532838</v>
      </c>
      <c r="AT98" s="237">
        <f t="shared" si="68"/>
        <v>5.842593540567198</v>
      </c>
      <c r="AU98" s="127">
        <f t="shared" si="92"/>
        <v>3.3476206835114652E-3</v>
      </c>
      <c r="AV98" s="237">
        <f t="shared" si="93"/>
        <v>0.15967448675181692</v>
      </c>
      <c r="AW98" s="237">
        <f t="shared" si="94"/>
        <v>5.0894980353798029</v>
      </c>
      <c r="AX98" s="127">
        <f t="shared" si="95"/>
        <v>17.301038180582239</v>
      </c>
      <c r="AY98" s="127">
        <f t="shared" si="96"/>
        <v>3.1312489773437591E-2</v>
      </c>
      <c r="AZ98" s="127">
        <f t="shared" si="97"/>
        <v>5.0581855456063654</v>
      </c>
      <c r="BA98" s="234">
        <f t="shared" si="69"/>
        <v>18.753624672330471</v>
      </c>
      <c r="BB98" s="234">
        <f t="shared" si="98"/>
        <v>30.294241410241135</v>
      </c>
      <c r="BC98" s="11">
        <f t="shared" si="70"/>
        <v>124.70171994381046</v>
      </c>
      <c r="BD98" s="11">
        <f t="shared" si="99"/>
        <v>111.17986597558496</v>
      </c>
      <c r="BE98" s="11">
        <f t="shared" si="100"/>
        <v>13.5218539682255</v>
      </c>
      <c r="BF98" s="11">
        <f>SUM(BE$26:BE98)</f>
        <v>-161.15450804716926</v>
      </c>
      <c r="BG98" s="10"/>
      <c r="BH98" s="77">
        <v>2083</v>
      </c>
      <c r="BI98" s="77">
        <v>-183.42656799697278</v>
      </c>
      <c r="BJ98" s="77">
        <v>-2039.6353337150574</v>
      </c>
    </row>
    <row r="99" spans="1:62" x14ac:dyDescent="0.25">
      <c r="A99" s="4">
        <v>74</v>
      </c>
      <c r="B99">
        <v>2083</v>
      </c>
      <c r="C99" s="228">
        <f>'3.10 Forest data Gustav 2017'!O85</f>
        <v>3613.7799376510702</v>
      </c>
      <c r="D99" s="9">
        <f t="shared" si="71"/>
        <v>9.809107753580065</v>
      </c>
      <c r="E99" s="72">
        <f>'3.10 Forest data Gustav 2017'!P85*10^-6</f>
        <v>42.133215942228155</v>
      </c>
      <c r="F99" s="22">
        <f t="shared" si="72"/>
        <v>21.066607971114077</v>
      </c>
      <c r="G99" s="228">
        <f>'3.10 Forest data Gustav 2017'!B85*10^-6/2</f>
        <v>10.373139269474438</v>
      </c>
      <c r="H99" s="228">
        <f>'3.10 Forest data Gustav 2017'!C85*10^-6/2</f>
        <v>9.8771421710273959</v>
      </c>
      <c r="I99" s="228">
        <f>'3.10 Forest data Gustav 2017'!G85*10^-6/2</f>
        <v>0.81632653061224492</v>
      </c>
      <c r="J99" s="228">
        <f t="shared" si="56"/>
        <v>4.761270924688767</v>
      </c>
      <c r="K99" s="228">
        <f t="shared" si="57"/>
        <v>4.8424936482852265</v>
      </c>
      <c r="L99" s="228">
        <f t="shared" si="58"/>
        <v>1.4522394977264215</v>
      </c>
      <c r="M99" s="228">
        <f t="shared" si="59"/>
        <v>2.0611032429491773</v>
      </c>
      <c r="N99" s="64">
        <f t="shared" si="73"/>
        <v>0.21161204109727855</v>
      </c>
      <c r="O99" s="22">
        <f t="shared" si="74"/>
        <v>4.761270924688767</v>
      </c>
      <c r="P99" s="8">
        <f t="shared" si="75"/>
        <v>214.38968204748124</v>
      </c>
      <c r="Q99" s="8">
        <f t="shared" si="76"/>
        <v>0.5683653218241318</v>
      </c>
      <c r="R99" s="8">
        <f t="shared" si="60"/>
        <v>4.1929056028646352</v>
      </c>
      <c r="S99" s="22">
        <f t="shared" si="77"/>
        <v>0.21161204109727855</v>
      </c>
      <c r="T99" s="22">
        <f t="shared" si="61"/>
        <v>7.189037778141075</v>
      </c>
      <c r="U99" s="8">
        <f t="shared" si="78"/>
        <v>1.5449903420451605E-2</v>
      </c>
      <c r="V99" s="22">
        <f t="shared" si="79"/>
        <v>0.19616213767682694</v>
      </c>
      <c r="W99" s="22">
        <f t="shared" si="80"/>
        <v>6.294733146011648</v>
      </c>
      <c r="X99" s="8">
        <f t="shared" si="81"/>
        <v>21.413293820639076</v>
      </c>
      <c r="Y99" s="8">
        <f t="shared" si="82"/>
        <v>3.242027102044176E-2</v>
      </c>
      <c r="Z99" s="8">
        <f t="shared" si="83"/>
        <v>6.2623128749912063</v>
      </c>
      <c r="AA99" s="9">
        <f t="shared" si="62"/>
        <v>23.173268768225487</v>
      </c>
      <c r="AB99" s="9">
        <f t="shared" si="84"/>
        <v>33.598612018070575</v>
      </c>
      <c r="AC99" s="229">
        <f>'3.10 Forest data Gustav 2017'!AE85</f>
        <v>4005.571268436619</v>
      </c>
      <c r="AD99" s="236">
        <f t="shared" si="85"/>
        <v>10.240612980929654</v>
      </c>
      <c r="AE99" s="238">
        <f>'3.10 Forest data Gustav 2017'!AF85*10^-6</f>
        <v>34.113371515095452</v>
      </c>
      <c r="AF99" s="237">
        <f t="shared" si="86"/>
        <v>17.056685757547726</v>
      </c>
      <c r="AG99" s="237">
        <f>'3.10 Forest data Gustav 2017'!R85*10^-6/2</f>
        <v>7.9886476021795607</v>
      </c>
      <c r="AH99" s="237">
        <f>'3.10 Forest data Gustav 2017'!S85*10^-6/2</f>
        <v>8.2517116247559201</v>
      </c>
      <c r="AI99" s="237">
        <f>'3.10 Forest data Gustav 2017'!W85*10^-6/2</f>
        <v>0.81632653061224492</v>
      </c>
      <c r="AJ99" s="238">
        <f t="shared" si="63"/>
        <v>3.6667892494004186</v>
      </c>
      <c r="AK99" s="238">
        <f t="shared" si="64"/>
        <v>3.9744584156361036</v>
      </c>
      <c r="AL99" s="238">
        <f t="shared" si="65"/>
        <v>1.1184106643051386</v>
      </c>
      <c r="AM99" s="238">
        <f t="shared" si="66"/>
        <v>1.7749642428737922</v>
      </c>
      <c r="AN99" s="303">
        <f t="shared" si="67"/>
        <v>0.16296841108446306</v>
      </c>
      <c r="AO99" s="237">
        <f t="shared" si="87"/>
        <v>3.6667892494004186</v>
      </c>
      <c r="AP99" s="127">
        <f t="shared" si="88"/>
        <v>177.96717544410441</v>
      </c>
      <c r="AQ99" s="127">
        <f t="shared" si="89"/>
        <v>0.18050100276977332</v>
      </c>
      <c r="AR99" s="127">
        <f t="shared" si="90"/>
        <v>3.4862882466306453</v>
      </c>
      <c r="AS99" s="237">
        <f t="shared" si="91"/>
        <v>0.16296841108446306</v>
      </c>
      <c r="AT99" s="237">
        <f t="shared" si="68"/>
        <v>5.8457959240362101</v>
      </c>
      <c r="AU99" s="127">
        <f t="shared" si="92"/>
        <v>3.2023834690120268E-3</v>
      </c>
      <c r="AV99" s="237">
        <f t="shared" si="93"/>
        <v>0.15976602761545103</v>
      </c>
      <c r="AW99" s="237">
        <f t="shared" si="94"/>
        <v>5.0928690799412424</v>
      </c>
      <c r="AX99" s="127">
        <f t="shared" si="95"/>
        <v>17.326550498998312</v>
      </c>
      <c r="AY99" s="127">
        <f t="shared" si="96"/>
        <v>2.5512318416073043E-2</v>
      </c>
      <c r="AZ99" s="127">
        <f t="shared" si="97"/>
        <v>5.0673567615251693</v>
      </c>
      <c r="BA99" s="234">
        <f t="shared" si="69"/>
        <v>18.7623543333025</v>
      </c>
      <c r="BB99" s="234">
        <f t="shared" si="98"/>
        <v>29.212183018887014</v>
      </c>
      <c r="BC99" s="11">
        <f t="shared" si="70"/>
        <v>123.306906106319</v>
      </c>
      <c r="BD99" s="11">
        <f t="shared" si="99"/>
        <v>107.20871167931534</v>
      </c>
      <c r="BE99" s="11">
        <f t="shared" si="100"/>
        <v>16.098194427003662</v>
      </c>
      <c r="BF99" s="11">
        <f>SUM(BE$26:BE99)</f>
        <v>-145.05631362016561</v>
      </c>
      <c r="BG99" s="10"/>
      <c r="BH99" s="77">
        <v>2084</v>
      </c>
      <c r="BI99" s="77">
        <v>-166.35314390010947</v>
      </c>
      <c r="BJ99" s="77">
        <v>-2078.972861024115</v>
      </c>
    </row>
    <row r="100" spans="1:62" x14ac:dyDescent="0.25">
      <c r="A100" s="4">
        <v>75</v>
      </c>
      <c r="B100">
        <v>2084</v>
      </c>
      <c r="C100" s="228">
        <f>'3.10 Forest data Gustav 2017'!O86</f>
        <v>3623.4430454046501</v>
      </c>
      <c r="D100" s="9">
        <f t="shared" si="71"/>
        <v>9.6631077535798795</v>
      </c>
      <c r="E100" s="72">
        <f>'3.10 Forest data Gustav 2017'!P86*10^-6</f>
        <v>42.18480044056809</v>
      </c>
      <c r="F100" s="22">
        <f t="shared" si="72"/>
        <v>21.092400220284045</v>
      </c>
      <c r="G100" s="228">
        <f>'3.10 Forest data Gustav 2017'!B86*10^-6/2</f>
        <v>10.369665599717745</v>
      </c>
      <c r="H100" s="228">
        <f>'3.10 Forest data Gustav 2017'!C86*10^-6/2</f>
        <v>9.9064080899540556</v>
      </c>
      <c r="I100" s="228">
        <f>'3.10 Forest data Gustav 2017'!G86*10^-6/2</f>
        <v>0.81632653061224492</v>
      </c>
      <c r="J100" s="228">
        <f t="shared" si="56"/>
        <v>4.7596765102704452</v>
      </c>
      <c r="K100" s="228">
        <f t="shared" si="57"/>
        <v>4.8532499621529048</v>
      </c>
      <c r="L100" s="228">
        <f t="shared" si="58"/>
        <v>1.4517531839604845</v>
      </c>
      <c r="M100" s="228">
        <f t="shared" si="59"/>
        <v>2.0606864025783742</v>
      </c>
      <c r="N100" s="64">
        <f t="shared" si="73"/>
        <v>0.21154117823424201</v>
      </c>
      <c r="O100" s="22">
        <f t="shared" si="74"/>
        <v>4.7596765102704452</v>
      </c>
      <c r="P100" s="8">
        <f t="shared" si="75"/>
        <v>214.9453076575947</v>
      </c>
      <c r="Q100" s="8">
        <f t="shared" si="76"/>
        <v>0.55562561011345224</v>
      </c>
      <c r="R100" s="8">
        <f t="shared" si="60"/>
        <v>4.204050900156993</v>
      </c>
      <c r="S100" s="22">
        <f t="shared" si="77"/>
        <v>0.21154117823424201</v>
      </c>
      <c r="T100" s="22">
        <f t="shared" si="61"/>
        <v>7.2039943402769833</v>
      </c>
      <c r="U100" s="8">
        <f t="shared" si="78"/>
        <v>1.4956562135908236E-2</v>
      </c>
      <c r="V100" s="22">
        <f t="shared" si="79"/>
        <v>0.19658461609833378</v>
      </c>
      <c r="W100" s="22">
        <f t="shared" si="80"/>
        <v>6.3050031461133891</v>
      </c>
      <c r="X100" s="8">
        <f t="shared" si="81"/>
        <v>21.446488414227275</v>
      </c>
      <c r="Y100" s="8">
        <f t="shared" si="82"/>
        <v>3.3194593588198984E-2</v>
      </c>
      <c r="Z100" s="8">
        <f t="shared" si="83"/>
        <v>6.2718085525251901</v>
      </c>
      <c r="AA100" s="9">
        <f t="shared" si="62"/>
        <v>23.20164024231245</v>
      </c>
      <c r="AB100" s="9">
        <f t="shared" si="84"/>
        <v>33.468524761729888</v>
      </c>
      <c r="AC100" s="229">
        <f>'3.10 Forest data Gustav 2017'!AE86</f>
        <v>4017.4248814175494</v>
      </c>
      <c r="AD100" s="236">
        <f t="shared" si="85"/>
        <v>11.853612980930393</v>
      </c>
      <c r="AE100" s="238">
        <f>'3.10 Forest data Gustav 2017'!AF86*10^-6</f>
        <v>34.129243625953684</v>
      </c>
      <c r="AF100" s="237">
        <f t="shared" si="86"/>
        <v>17.064621812976842</v>
      </c>
      <c r="AG100" s="237">
        <f>'3.10 Forest data Gustav 2017'!R86*10^-6/2</f>
        <v>7.9860607851991761</v>
      </c>
      <c r="AH100" s="237">
        <f>'3.10 Forest data Gustav 2017'!S86*10^-6/2</f>
        <v>8.2622344971654229</v>
      </c>
      <c r="AI100" s="237">
        <f>'3.10 Forest data Gustav 2017'!W86*10^-6/2</f>
        <v>0.81632653061224492</v>
      </c>
      <c r="AJ100" s="238">
        <f t="shared" si="63"/>
        <v>3.665601900406422</v>
      </c>
      <c r="AK100" s="238">
        <f t="shared" si="64"/>
        <v>3.9781854913687744</v>
      </c>
      <c r="AL100" s="238">
        <f t="shared" si="65"/>
        <v>1.1180485099278847</v>
      </c>
      <c r="AM100" s="238">
        <f t="shared" si="66"/>
        <v>1.7746538248361459</v>
      </c>
      <c r="AN100" s="303">
        <f t="shared" si="67"/>
        <v>0.16291564001806319</v>
      </c>
      <c r="AO100" s="237">
        <f t="shared" si="87"/>
        <v>3.665601900406422</v>
      </c>
      <c r="AP100" s="127">
        <f t="shared" si="88"/>
        <v>178.14294958331061</v>
      </c>
      <c r="AQ100" s="127">
        <f t="shared" si="89"/>
        <v>0.17577413920619733</v>
      </c>
      <c r="AR100" s="127">
        <f t="shared" si="90"/>
        <v>3.4898277612002246</v>
      </c>
      <c r="AS100" s="237">
        <f t="shared" si="91"/>
        <v>0.16291564001806319</v>
      </c>
      <c r="AT100" s="237">
        <f t="shared" si="68"/>
        <v>5.8488579670944567</v>
      </c>
      <c r="AU100" s="127">
        <f t="shared" si="92"/>
        <v>3.062043058246644E-3</v>
      </c>
      <c r="AV100" s="237">
        <f t="shared" si="93"/>
        <v>0.15985359695981655</v>
      </c>
      <c r="AW100" s="237">
        <f t="shared" si="94"/>
        <v>5.0962340012966596</v>
      </c>
      <c r="AX100" s="127">
        <f t="shared" si="95"/>
        <v>17.347955353709526</v>
      </c>
      <c r="AY100" s="127">
        <f t="shared" si="96"/>
        <v>2.1404854711214227E-2</v>
      </c>
      <c r="AZ100" s="127">
        <f t="shared" si="97"/>
        <v>5.0748291465854454</v>
      </c>
      <c r="BA100" s="234">
        <f t="shared" si="69"/>
        <v>18.771083994274527</v>
      </c>
      <c r="BB100" s="234">
        <f t="shared" si="98"/>
        <v>30.824938012180578</v>
      </c>
      <c r="BC100" s="11">
        <f t="shared" si="70"/>
        <v>122.82948587554868</v>
      </c>
      <c r="BD100" s="11">
        <f t="shared" si="99"/>
        <v>113.12752250470272</v>
      </c>
      <c r="BE100" s="11">
        <f t="shared" si="100"/>
        <v>9.7019633708459594</v>
      </c>
      <c r="BF100" s="11">
        <f>SUM(BE$26:BE100)</f>
        <v>-135.35435024931965</v>
      </c>
      <c r="BG100" s="10"/>
      <c r="BH100" s="77">
        <v>2085</v>
      </c>
      <c r="BI100" s="77">
        <v>-155.66331516324001</v>
      </c>
      <c r="BJ100" s="77">
        <v>-2128.1523713200941</v>
      </c>
    </row>
    <row r="101" spans="1:62" x14ac:dyDescent="0.25">
      <c r="A101" s="4">
        <v>76</v>
      </c>
      <c r="B101">
        <v>2085</v>
      </c>
      <c r="C101" s="228">
        <f>'3.10 Forest data Gustav 2017'!O87</f>
        <v>3634.2434063452297</v>
      </c>
      <c r="D101" s="9">
        <f t="shared" si="71"/>
        <v>10.800360940579594</v>
      </c>
      <c r="E101" s="72">
        <f>'3.10 Forest data Gustav 2017'!P87*10^-6</f>
        <v>42.609256687925054</v>
      </c>
      <c r="F101" s="22">
        <f t="shared" si="72"/>
        <v>21.304628343962527</v>
      </c>
      <c r="G101" s="228">
        <f>'3.10 Forest data Gustav 2017'!B87*10^-6/2</f>
        <v>10.484018725354879</v>
      </c>
      <c r="H101" s="228">
        <f>'3.10 Forest data Gustav 2017'!C87*10^-6/2</f>
        <v>10.0042830879954</v>
      </c>
      <c r="I101" s="228">
        <f>'3.10 Forest data Gustav 2017'!G87*10^-6/2</f>
        <v>0.81632653061224492</v>
      </c>
      <c r="J101" s="228">
        <f t="shared" si="56"/>
        <v>4.8121645949378893</v>
      </c>
      <c r="K101" s="228">
        <f t="shared" si="57"/>
        <v>4.9024495396005143</v>
      </c>
      <c r="L101" s="228">
        <f t="shared" si="58"/>
        <v>1.4677626215496833</v>
      </c>
      <c r="M101" s="228">
        <f t="shared" si="59"/>
        <v>2.0744087776548303</v>
      </c>
      <c r="N101" s="64">
        <f t="shared" si="73"/>
        <v>0.21387398199723956</v>
      </c>
      <c r="O101" s="22">
        <f t="shared" si="74"/>
        <v>4.8121645949378893</v>
      </c>
      <c r="P101" s="8">
        <f t="shared" si="75"/>
        <v>215.54252587305942</v>
      </c>
      <c r="Q101" s="8">
        <f t="shared" si="76"/>
        <v>0.59721821546472142</v>
      </c>
      <c r="R101" s="8">
        <f t="shared" si="60"/>
        <v>4.2149463794731679</v>
      </c>
      <c r="S101" s="22">
        <f t="shared" si="77"/>
        <v>0.21387398199723956</v>
      </c>
      <c r="T101" s="22">
        <f t="shared" si="61"/>
        <v>7.2208747181977513</v>
      </c>
      <c r="U101" s="8">
        <f t="shared" si="78"/>
        <v>1.6880377920768019E-2</v>
      </c>
      <c r="V101" s="22">
        <f t="shared" si="79"/>
        <v>0.19699360407647154</v>
      </c>
      <c r="W101" s="22">
        <f t="shared" si="80"/>
        <v>6.3702121611501976</v>
      </c>
      <c r="X101" s="8">
        <f t="shared" si="81"/>
        <v>21.53516955148903</v>
      </c>
      <c r="Y101" s="8">
        <f t="shared" si="82"/>
        <v>8.8681137261755083E-2</v>
      </c>
      <c r="Z101" s="8">
        <f t="shared" si="83"/>
        <v>6.2815310238884425</v>
      </c>
      <c r="AA101" s="9">
        <f t="shared" si="62"/>
        <v>23.435091178358782</v>
      </c>
      <c r="AB101" s="9">
        <f t="shared" si="84"/>
        <v>34.93823184958562</v>
      </c>
      <c r="AC101" s="229">
        <f>'3.10 Forest data Gustav 2017'!AE87</f>
        <v>4029.6358929064691</v>
      </c>
      <c r="AD101" s="236">
        <f t="shared" si="85"/>
        <v>12.211011488919667</v>
      </c>
      <c r="AE101" s="238">
        <f>'3.10 Forest data Gustav 2017'!AF87*10^-6</f>
        <v>34.50642593521745</v>
      </c>
      <c r="AF101" s="237">
        <f t="shared" si="86"/>
        <v>17.253212967608725</v>
      </c>
      <c r="AG101" s="237">
        <f>'3.10 Forest data Gustav 2017'!R87*10^-6/2</f>
        <v>8.1231876875635152</v>
      </c>
      <c r="AH101" s="237">
        <f>'3.10 Forest data Gustav 2017'!S87*10^-6/2</f>
        <v>8.3136987494329677</v>
      </c>
      <c r="AI101" s="237">
        <f>'3.10 Forest data Gustav 2017'!W87*10^-6/2</f>
        <v>0.81632653061224492</v>
      </c>
      <c r="AJ101" s="238">
        <f t="shared" si="63"/>
        <v>3.7285431485916538</v>
      </c>
      <c r="AK101" s="238">
        <f t="shared" si="64"/>
        <v>4.0121402319786972</v>
      </c>
      <c r="AL101" s="238">
        <f t="shared" si="65"/>
        <v>1.1372462762588922</v>
      </c>
      <c r="AM101" s="238">
        <f t="shared" si="66"/>
        <v>1.7911090531198668</v>
      </c>
      <c r="AN101" s="303">
        <f t="shared" si="67"/>
        <v>0.16571302882629571</v>
      </c>
      <c r="AO101" s="237">
        <f t="shared" si="87"/>
        <v>3.7285431485916538</v>
      </c>
      <c r="AP101" s="127">
        <f t="shared" si="88"/>
        <v>178.37821814704387</v>
      </c>
      <c r="AQ101" s="127">
        <f t="shared" si="89"/>
        <v>0.235268563733257</v>
      </c>
      <c r="AR101" s="127">
        <f t="shared" si="90"/>
        <v>3.4932745848583968</v>
      </c>
      <c r="AS101" s="237">
        <f t="shared" si="91"/>
        <v>0.16571302882629571</v>
      </c>
      <c r="AT101" s="237">
        <f t="shared" si="68"/>
        <v>5.8546336672324815</v>
      </c>
      <c r="AU101" s="127">
        <f t="shared" si="92"/>
        <v>5.775700138024753E-3</v>
      </c>
      <c r="AV101" s="237">
        <f t="shared" si="93"/>
        <v>0.15993732868827096</v>
      </c>
      <c r="AW101" s="237">
        <f t="shared" si="94"/>
        <v>5.1493865082375896</v>
      </c>
      <c r="AX101" s="127">
        <f t="shared" si="95"/>
        <v>17.416243378567067</v>
      </c>
      <c r="AY101" s="127">
        <f t="shared" si="96"/>
        <v>6.8288024857540819E-2</v>
      </c>
      <c r="AZ101" s="127">
        <f t="shared" si="97"/>
        <v>5.0810984833800488</v>
      </c>
      <c r="BA101" s="234">
        <f t="shared" si="69"/>
        <v>18.9785342643696</v>
      </c>
      <c r="BB101" s="234">
        <f t="shared" si="98"/>
        <v>31.498878042018088</v>
      </c>
      <c r="BC101" s="11">
        <f t="shared" si="70"/>
        <v>128.22331088797921</v>
      </c>
      <c r="BD101" s="11">
        <f t="shared" si="99"/>
        <v>115.60088241420638</v>
      </c>
      <c r="BE101" s="11">
        <f t="shared" si="100"/>
        <v>12.622428473772828</v>
      </c>
      <c r="BF101" s="11">
        <f>SUM(BE$26:BE101)</f>
        <v>-122.73192177554682</v>
      </c>
      <c r="BG101" s="10"/>
      <c r="BH101" s="77">
        <v>2086</v>
      </c>
      <c r="BI101" s="77">
        <v>-142.13794264109708</v>
      </c>
      <c r="BJ101" s="77">
        <v>-2166.9189481267608</v>
      </c>
    </row>
    <row r="102" spans="1:62" x14ac:dyDescent="0.25">
      <c r="A102" s="4">
        <v>77</v>
      </c>
      <c r="B102">
        <v>2086</v>
      </c>
      <c r="C102" s="228">
        <f>'3.10 Forest data Gustav 2017'!O88</f>
        <v>3645.1347672858096</v>
      </c>
      <c r="D102" s="9">
        <f t="shared" si="71"/>
        <v>10.891360940579943</v>
      </c>
      <c r="E102" s="72">
        <f>'3.10 Forest data Gustav 2017'!P88*10^-6</f>
        <v>43.033712935282004</v>
      </c>
      <c r="F102" s="22">
        <f t="shared" si="72"/>
        <v>21.516856467641002</v>
      </c>
      <c r="G102" s="228">
        <f>'3.10 Forest data Gustav 2017'!B88*10^-6/2</f>
        <v>10.598383737853862</v>
      </c>
      <c r="H102" s="228">
        <f>'3.10 Forest data Gustav 2017'!C88*10^-6/2</f>
        <v>10.102146199174896</v>
      </c>
      <c r="I102" s="228">
        <f>'3.10 Forest data Gustav 2017'!G88*10^-6/2</f>
        <v>0.81632653061224492</v>
      </c>
      <c r="J102" s="228">
        <f t="shared" si="56"/>
        <v>4.8646581356749223</v>
      </c>
      <c r="K102" s="228">
        <f t="shared" si="57"/>
        <v>4.9516458481611156</v>
      </c>
      <c r="L102" s="228">
        <f t="shared" si="58"/>
        <v>1.4837737232995407</v>
      </c>
      <c r="M102" s="228">
        <f t="shared" si="59"/>
        <v>2.0881325791547081</v>
      </c>
      <c r="N102" s="64">
        <f t="shared" si="73"/>
        <v>0.2162070282522188</v>
      </c>
      <c r="O102" s="22">
        <f t="shared" si="74"/>
        <v>4.8646581356749223</v>
      </c>
      <c r="P102" s="8">
        <f t="shared" si="75"/>
        <v>216.18052654432304</v>
      </c>
      <c r="Q102" s="8">
        <f t="shared" si="76"/>
        <v>0.63800067126362592</v>
      </c>
      <c r="R102" s="8">
        <f t="shared" si="60"/>
        <v>4.2266574644112964</v>
      </c>
      <c r="S102" s="22">
        <f t="shared" si="77"/>
        <v>0.2162070282522188</v>
      </c>
      <c r="T102" s="22">
        <f t="shared" si="61"/>
        <v>7.2396265475515547</v>
      </c>
      <c r="U102" s="8">
        <f t="shared" si="78"/>
        <v>1.8751829353803373E-2</v>
      </c>
      <c r="V102" s="22">
        <f t="shared" si="79"/>
        <v>0.19745519889841542</v>
      </c>
      <c r="W102" s="22">
        <f t="shared" si="80"/>
        <v>6.4354195714606561</v>
      </c>
      <c r="X102" s="8">
        <f t="shared" si="81"/>
        <v>21.663083995320612</v>
      </c>
      <c r="Y102" s="8">
        <f t="shared" si="82"/>
        <v>0.12791444383158179</v>
      </c>
      <c r="Z102" s="8">
        <f t="shared" si="83"/>
        <v>6.3075051276290743</v>
      </c>
      <c r="AA102" s="9">
        <f t="shared" si="62"/>
        <v>23.668542114405103</v>
      </c>
      <c r="AB102" s="9">
        <f t="shared" si="84"/>
        <v>35.344569999434057</v>
      </c>
      <c r="AC102" s="229">
        <f>'3.10 Forest data Gustav 2017'!AE88</f>
        <v>4041.9639043953898</v>
      </c>
      <c r="AD102" s="236">
        <f t="shared" si="85"/>
        <v>12.328011488920765</v>
      </c>
      <c r="AE102" s="238">
        <f>'3.10 Forest data Gustav 2017'!AF88*10^-6</f>
        <v>34.883608244481202</v>
      </c>
      <c r="AF102" s="237">
        <f t="shared" si="86"/>
        <v>17.441804122240601</v>
      </c>
      <c r="AG102" s="237">
        <f>'3.10 Forest data Gustav 2017'!R88*10^-6/2</f>
        <v>8.2608762466346377</v>
      </c>
      <c r="AH102" s="237">
        <f>'3.10 Forest data Gustav 2017'!S88*10^-6/2</f>
        <v>8.3646013449937193</v>
      </c>
      <c r="AI102" s="237">
        <f>'3.10 Forest data Gustav 2017'!W88*10^-6/2</f>
        <v>0.81632653061224492</v>
      </c>
      <c r="AJ102" s="238">
        <f t="shared" si="63"/>
        <v>3.7917421972052989</v>
      </c>
      <c r="AK102" s="238">
        <f t="shared" si="64"/>
        <v>4.0459405169942499</v>
      </c>
      <c r="AL102" s="238">
        <f t="shared" si="65"/>
        <v>1.1565226745288495</v>
      </c>
      <c r="AM102" s="238">
        <f t="shared" si="66"/>
        <v>1.8076316802084014</v>
      </c>
      <c r="AN102" s="303">
        <f t="shared" si="67"/>
        <v>0.16852187543134661</v>
      </c>
      <c r="AO102" s="237">
        <f t="shared" si="87"/>
        <v>3.7917421972052989</v>
      </c>
      <c r="AP102" s="127">
        <f t="shared" si="88"/>
        <v>178.67207228635561</v>
      </c>
      <c r="AQ102" s="127">
        <f t="shared" si="89"/>
        <v>0.29385413931174753</v>
      </c>
      <c r="AR102" s="127">
        <f t="shared" si="90"/>
        <v>3.4978880578935514</v>
      </c>
      <c r="AS102" s="237">
        <f t="shared" si="91"/>
        <v>0.16852187543134661</v>
      </c>
      <c r="AT102" s="237">
        <f t="shared" si="68"/>
        <v>5.8630602771515523</v>
      </c>
      <c r="AU102" s="127">
        <f t="shared" si="92"/>
        <v>8.4266099190708488E-3</v>
      </c>
      <c r="AV102" s="237">
        <f t="shared" si="93"/>
        <v>0.16009526551227576</v>
      </c>
      <c r="AW102" s="237">
        <f t="shared" si="94"/>
        <v>5.2024631915230994</v>
      </c>
      <c r="AX102" s="127">
        <f t="shared" si="95"/>
        <v>17.517606987303182</v>
      </c>
      <c r="AY102" s="127">
        <f t="shared" si="96"/>
        <v>0.10136360873611494</v>
      </c>
      <c r="AZ102" s="127">
        <f t="shared" si="97"/>
        <v>5.1010995827869845</v>
      </c>
      <c r="BA102" s="234">
        <f t="shared" si="69"/>
        <v>19.185984534464662</v>
      </c>
      <c r="BB102" s="234">
        <f t="shared" si="98"/>
        <v>31.91764038135236</v>
      </c>
      <c r="BC102" s="11">
        <f t="shared" si="70"/>
        <v>129.71457189792298</v>
      </c>
      <c r="BD102" s="11">
        <f t="shared" si="99"/>
        <v>117.13774019956315</v>
      </c>
      <c r="BE102" s="11">
        <f t="shared" si="100"/>
        <v>12.576831698359825</v>
      </c>
      <c r="BF102" s="11">
        <f>SUM(BE$26:BE102)</f>
        <v>-110.155090077187</v>
      </c>
      <c r="BG102" s="10"/>
      <c r="BH102" s="77">
        <v>2087</v>
      </c>
      <c r="BI102" s="77">
        <v>-128.58118743027359</v>
      </c>
      <c r="BJ102" s="77">
        <v>-2202.0577023230148</v>
      </c>
    </row>
    <row r="103" spans="1:62" x14ac:dyDescent="0.25">
      <c r="A103" s="4">
        <v>78</v>
      </c>
      <c r="B103">
        <v>2087</v>
      </c>
      <c r="C103" s="228">
        <f>'3.10 Forest data Gustav 2017'!O89</f>
        <v>3655.1731282263895</v>
      </c>
      <c r="D103" s="9">
        <f t="shared" si="71"/>
        <v>10.038360940579878</v>
      </c>
      <c r="E103" s="72">
        <f>'3.10 Forest data Gustav 2017'!P89*10^-6</f>
        <v>43.458169182638969</v>
      </c>
      <c r="F103" s="22">
        <f t="shared" si="72"/>
        <v>21.729084591319484</v>
      </c>
      <c r="G103" s="228">
        <f>'3.10 Forest data Gustav 2017'!B89*10^-6/2</f>
        <v>10.712760310705525</v>
      </c>
      <c r="H103" s="228">
        <f>'3.10 Forest data Gustav 2017'!C89*10^-6/2</f>
        <v>10.199997750001714</v>
      </c>
      <c r="I103" s="228">
        <f>'3.10 Forest data Gustav 2017'!G89*10^-6/2</f>
        <v>0.81632653061224492</v>
      </c>
      <c r="J103" s="228">
        <f t="shared" si="56"/>
        <v>4.9171569826138359</v>
      </c>
      <c r="K103" s="228">
        <f t="shared" si="57"/>
        <v>5.0008389776247313</v>
      </c>
      <c r="L103" s="228">
        <f t="shared" si="58"/>
        <v>1.4997864434987735</v>
      </c>
      <c r="M103" s="228">
        <f t="shared" si="59"/>
        <v>2.1018577678969077</v>
      </c>
      <c r="N103" s="64">
        <f t="shared" si="73"/>
        <v>0.21854031033839272</v>
      </c>
      <c r="O103" s="22">
        <f t="shared" si="74"/>
        <v>4.9171569826138359</v>
      </c>
      <c r="P103" s="8">
        <f t="shared" si="75"/>
        <v>216.8585152585041</v>
      </c>
      <c r="Q103" s="8">
        <f t="shared" si="76"/>
        <v>0.67798871418105477</v>
      </c>
      <c r="R103" s="8">
        <f t="shared" si="60"/>
        <v>4.2391682684327812</v>
      </c>
      <c r="S103" s="22">
        <f t="shared" si="77"/>
        <v>0.21854031033839272</v>
      </c>
      <c r="T103" s="22">
        <f t="shared" si="61"/>
        <v>7.2601988892317362</v>
      </c>
      <c r="U103" s="8">
        <f t="shared" si="78"/>
        <v>2.0572341680181516E-2</v>
      </c>
      <c r="V103" s="22">
        <f t="shared" si="79"/>
        <v>0.1979679686582112</v>
      </c>
      <c r="W103" s="22">
        <f t="shared" si="80"/>
        <v>6.5006254211235053</v>
      </c>
      <c r="X103" s="8">
        <f t="shared" si="81"/>
        <v>21.818739015628481</v>
      </c>
      <c r="Y103" s="8">
        <f t="shared" si="82"/>
        <v>0.1556550203078686</v>
      </c>
      <c r="Z103" s="8">
        <f t="shared" si="83"/>
        <v>6.3449704008156367</v>
      </c>
      <c r="AA103" s="9">
        <f t="shared" si="62"/>
        <v>23.901993050451434</v>
      </c>
      <c r="AB103" s="9">
        <f t="shared" si="84"/>
        <v>34.794570067200418</v>
      </c>
      <c r="AC103" s="229">
        <f>'3.10 Forest data Gustav 2017'!AE89</f>
        <v>4053.4309158843098</v>
      </c>
      <c r="AD103" s="236">
        <f t="shared" si="85"/>
        <v>11.467011488919979</v>
      </c>
      <c r="AE103" s="238">
        <f>'3.10 Forest data Gustav 2017'!AF89*10^-6</f>
        <v>35.260790553744968</v>
      </c>
      <c r="AF103" s="237">
        <f t="shared" si="86"/>
        <v>17.630395276872484</v>
      </c>
      <c r="AG103" s="237">
        <f>'3.10 Forest data Gustav 2017'!R89*10^-6/2</f>
        <v>8.3991179208702587</v>
      </c>
      <c r="AH103" s="237">
        <f>'3.10 Forest data Gustav 2017'!S89*10^-6/2</f>
        <v>8.4149508253899796</v>
      </c>
      <c r="AI103" s="237">
        <f>'3.10 Forest data Gustav 2017'!W89*10^-6/2</f>
        <v>0.81632653061224492</v>
      </c>
      <c r="AJ103" s="238">
        <f t="shared" si="63"/>
        <v>3.8551951256794488</v>
      </c>
      <c r="AK103" s="238">
        <f t="shared" si="64"/>
        <v>4.0795886953395692</v>
      </c>
      <c r="AL103" s="238">
        <f t="shared" si="65"/>
        <v>1.1758765089218364</v>
      </c>
      <c r="AM103" s="238">
        <f t="shared" si="66"/>
        <v>1.8242206811166759</v>
      </c>
      <c r="AN103" s="303">
        <f t="shared" si="67"/>
        <v>0.1713420055857533</v>
      </c>
      <c r="AO103" s="237">
        <f t="shared" si="87"/>
        <v>3.8551951256794488</v>
      </c>
      <c r="AP103" s="127">
        <f t="shared" si="88"/>
        <v>179.02361705370291</v>
      </c>
      <c r="AQ103" s="127">
        <f t="shared" si="89"/>
        <v>0.35154476734729201</v>
      </c>
      <c r="AR103" s="127">
        <f t="shared" si="90"/>
        <v>3.5036503583321568</v>
      </c>
      <c r="AS103" s="237">
        <f t="shared" si="91"/>
        <v>0.1713420055857533</v>
      </c>
      <c r="AT103" s="237">
        <f t="shared" si="68"/>
        <v>5.8740765911336563</v>
      </c>
      <c r="AU103" s="127">
        <f t="shared" si="92"/>
        <v>1.1016313982104009E-2</v>
      </c>
      <c r="AV103" s="237">
        <f t="shared" si="93"/>
        <v>0.16032569160364929</v>
      </c>
      <c r="AW103" s="237">
        <f t="shared" si="94"/>
        <v>5.2554652042614052</v>
      </c>
      <c r="AX103" s="127">
        <f t="shared" si="95"/>
        <v>17.642283895144331</v>
      </c>
      <c r="AY103" s="127">
        <f t="shared" si="96"/>
        <v>0.12467690784114893</v>
      </c>
      <c r="AZ103" s="127">
        <f t="shared" si="97"/>
        <v>5.1307882964202562</v>
      </c>
      <c r="BA103" s="234">
        <f t="shared" si="69"/>
        <v>19.393434804559735</v>
      </c>
      <c r="BB103" s="234">
        <f t="shared" si="98"/>
        <v>31.34768428265026</v>
      </c>
      <c r="BC103" s="11">
        <f t="shared" si="70"/>
        <v>127.69607214662553</v>
      </c>
      <c r="BD103" s="11">
        <f t="shared" si="99"/>
        <v>115.04600131732646</v>
      </c>
      <c r="BE103" s="11">
        <f t="shared" si="100"/>
        <v>12.650070829299068</v>
      </c>
      <c r="BF103" s="11">
        <f>SUM(BE$26:BE103)</f>
        <v>-97.50501924788793</v>
      </c>
      <c r="BG103" s="10"/>
      <c r="BH103" s="77">
        <v>2088</v>
      </c>
      <c r="BI103" s="77">
        <v>-114.96111392262017</v>
      </c>
      <c r="BJ103" s="77">
        <v>-2237.4929011248773</v>
      </c>
    </row>
    <row r="104" spans="1:62" x14ac:dyDescent="0.25">
      <c r="A104" s="4">
        <v>79</v>
      </c>
      <c r="B104">
        <v>2088</v>
      </c>
      <c r="C104" s="228">
        <f>'3.10 Forest data Gustav 2017'!O90</f>
        <v>3666.9524891669694</v>
      </c>
      <c r="D104" s="9">
        <f t="shared" si="71"/>
        <v>11.779360940579863</v>
      </c>
      <c r="E104" s="72">
        <f>'3.10 Forest data Gustav 2017'!P90*10^-6</f>
        <v>43.882625429995919</v>
      </c>
      <c r="F104" s="22">
        <f t="shared" si="72"/>
        <v>21.941312714997959</v>
      </c>
      <c r="G104" s="228">
        <f>'3.10 Forest data Gustav 2017'!B90*10^-6/2</f>
        <v>10.827148129250329</v>
      </c>
      <c r="H104" s="228">
        <f>'3.10 Forest data Gustav 2017'!C90*10^-6/2</f>
        <v>10.29783805513539</v>
      </c>
      <c r="I104" s="228">
        <f>'3.10 Forest data Gustav 2017'!G90*10^-6/2</f>
        <v>0.81632653061224492</v>
      </c>
      <c r="J104" s="228">
        <f t="shared" si="56"/>
        <v>4.9696609913259016</v>
      </c>
      <c r="K104" s="228">
        <f t="shared" si="57"/>
        <v>5.0500290145227327</v>
      </c>
      <c r="L104" s="228">
        <f t="shared" si="58"/>
        <v>1.5158007380950462</v>
      </c>
      <c r="M104" s="228">
        <f t="shared" si="59"/>
        <v>2.1155843061222841</v>
      </c>
      <c r="N104" s="64">
        <f t="shared" si="73"/>
        <v>0.22087382183670673</v>
      </c>
      <c r="O104" s="22">
        <f t="shared" si="74"/>
        <v>4.9696609913259016</v>
      </c>
      <c r="P104" s="8">
        <f t="shared" si="75"/>
        <v>217.57571303624439</v>
      </c>
      <c r="Q104" s="8">
        <f t="shared" si="76"/>
        <v>0.71719777774029581</v>
      </c>
      <c r="R104" s="8">
        <f t="shared" si="60"/>
        <v>4.2524632135856058</v>
      </c>
      <c r="S104" s="22">
        <f t="shared" si="77"/>
        <v>0.22087382183670673</v>
      </c>
      <c r="T104" s="22">
        <f t="shared" si="61"/>
        <v>7.2825421906451346</v>
      </c>
      <c r="U104" s="8">
        <f t="shared" si="78"/>
        <v>2.2343301413398464E-2</v>
      </c>
      <c r="V104" s="22">
        <f t="shared" si="79"/>
        <v>0.19853052042330827</v>
      </c>
      <c r="W104" s="22">
        <f t="shared" si="80"/>
        <v>6.5658297526177787</v>
      </c>
      <c r="X104" s="8">
        <f t="shared" si="81"/>
        <v>21.994008067508176</v>
      </c>
      <c r="Y104" s="8">
        <f t="shared" si="82"/>
        <v>0.17526905187969533</v>
      </c>
      <c r="Z104" s="8">
        <f t="shared" si="83"/>
        <v>6.3905607007380834</v>
      </c>
      <c r="AA104" s="9">
        <f t="shared" si="62"/>
        <v>24.135443986497759</v>
      </c>
      <c r="AB104" s="9">
        <f t="shared" si="84"/>
        <v>36.82961505811101</v>
      </c>
      <c r="AC104" s="229">
        <f>'3.10 Forest data Gustav 2017'!AE90</f>
        <v>4065.1629273732301</v>
      </c>
      <c r="AD104" s="236">
        <f t="shared" si="85"/>
        <v>11.732011488920307</v>
      </c>
      <c r="AE104" s="238">
        <f>'3.10 Forest data Gustav 2017'!AF90*10^-6</f>
        <v>35.63797286300872</v>
      </c>
      <c r="AF104" s="237">
        <f t="shared" si="86"/>
        <v>17.81898643150436</v>
      </c>
      <c r="AG104" s="237">
        <f>'3.10 Forest data Gustav 2017'!R90*10^-6/2</f>
        <v>8.5379043410515294</v>
      </c>
      <c r="AH104" s="237">
        <f>'3.10 Forest data Gustav 2017'!S90*10^-6/2</f>
        <v>8.4647555598405884</v>
      </c>
      <c r="AI104" s="237">
        <f>'3.10 Forest data Gustav 2017'!W90*10^-6/2</f>
        <v>0.81632653061224492</v>
      </c>
      <c r="AJ104" s="238">
        <f t="shared" si="63"/>
        <v>3.9188980925426522</v>
      </c>
      <c r="AK104" s="238">
        <f t="shared" si="64"/>
        <v>4.1130870685498344</v>
      </c>
      <c r="AL104" s="238">
        <f t="shared" si="65"/>
        <v>1.1953066077472143</v>
      </c>
      <c r="AM104" s="238">
        <f t="shared" si="66"/>
        <v>1.8408750515384285</v>
      </c>
      <c r="AN104" s="303">
        <f t="shared" si="67"/>
        <v>0.1741732485574512</v>
      </c>
      <c r="AO104" s="237">
        <f t="shared" si="87"/>
        <v>3.9188980925426522</v>
      </c>
      <c r="AP104" s="127">
        <f t="shared" si="88"/>
        <v>179.43197120944689</v>
      </c>
      <c r="AQ104" s="127">
        <f t="shared" si="89"/>
        <v>0.40835415574397871</v>
      </c>
      <c r="AR104" s="127">
        <f t="shared" si="90"/>
        <v>3.5105439367986735</v>
      </c>
      <c r="AS104" s="237">
        <f t="shared" si="91"/>
        <v>0.1741732485574512</v>
      </c>
      <c r="AT104" s="237">
        <f t="shared" si="68"/>
        <v>5.8876229064022958</v>
      </c>
      <c r="AU104" s="127">
        <f t="shared" si="92"/>
        <v>1.3546315268639475E-2</v>
      </c>
      <c r="AV104" s="237">
        <f t="shared" si="93"/>
        <v>0.16062693328881172</v>
      </c>
      <c r="AW104" s="237">
        <f t="shared" si="94"/>
        <v>5.3083936762970492</v>
      </c>
      <c r="AX104" s="127">
        <f t="shared" si="95"/>
        <v>17.783372254171823</v>
      </c>
      <c r="AY104" s="127">
        <f t="shared" si="96"/>
        <v>0.14108835902749206</v>
      </c>
      <c r="AZ104" s="127">
        <f t="shared" si="97"/>
        <v>5.1673053172695571</v>
      </c>
      <c r="BA104" s="234">
        <f t="shared" si="69"/>
        <v>19.600885074654798</v>
      </c>
      <c r="BB104" s="234">
        <f t="shared" si="98"/>
        <v>31.895885393615217</v>
      </c>
      <c r="BC104" s="11">
        <f t="shared" si="70"/>
        <v>135.16468726326741</v>
      </c>
      <c r="BD104" s="11">
        <f t="shared" si="99"/>
        <v>117.05789939456784</v>
      </c>
      <c r="BE104" s="11">
        <f t="shared" si="100"/>
        <v>18.10678786869957</v>
      </c>
      <c r="BF104" s="11">
        <f>SUM(BE$26:BE104)</f>
        <v>-79.39823137918836</v>
      </c>
      <c r="BG104" s="10"/>
      <c r="BH104" s="77">
        <v>2089</v>
      </c>
      <c r="BI104" s="77">
        <v>-95.896170170975182</v>
      </c>
      <c r="BJ104" s="77">
        <v>-2262.7472805498815</v>
      </c>
    </row>
    <row r="105" spans="1:62" x14ac:dyDescent="0.25">
      <c r="A105" s="4">
        <v>80</v>
      </c>
      <c r="B105">
        <v>2089</v>
      </c>
      <c r="C105" s="228">
        <f>'3.10 Forest data Gustav 2017'!O91</f>
        <v>3677.3598501075498</v>
      </c>
      <c r="D105" s="9">
        <f t="shared" si="71"/>
        <v>10.407360940580475</v>
      </c>
      <c r="E105" s="72">
        <f>'3.10 Forest data Gustav 2017'!P91*10^-6</f>
        <v>44.30708167735289</v>
      </c>
      <c r="F105" s="22">
        <f t="shared" si="72"/>
        <v>22.153540838676445</v>
      </c>
      <c r="G105" s="228">
        <f>'3.10 Forest data Gustav 2017'!B91*10^-6/2</f>
        <v>10.941546890145599</v>
      </c>
      <c r="H105" s="228">
        <f>'3.10 Forest data Gustav 2017'!C91*10^-6/2</f>
        <v>10.395667417918599</v>
      </c>
      <c r="I105" s="228">
        <f>'3.10 Forest data Gustav 2017'!G91*10^-6/2</f>
        <v>0.81632653061224492</v>
      </c>
      <c r="J105" s="228">
        <f t="shared" si="56"/>
        <v>5.0221700225768302</v>
      </c>
      <c r="K105" s="228">
        <f t="shared" si="57"/>
        <v>5.0992160422743558</v>
      </c>
      <c r="L105" s="228">
        <f t="shared" si="58"/>
        <v>1.5318165646203841</v>
      </c>
      <c r="M105" s="228">
        <f t="shared" si="59"/>
        <v>2.1293121574297169</v>
      </c>
      <c r="N105" s="64">
        <f t="shared" si="73"/>
        <v>0.22320755655897023</v>
      </c>
      <c r="O105" s="22">
        <f t="shared" si="74"/>
        <v>5.0221700225768302</v>
      </c>
      <c r="P105" s="8">
        <f t="shared" si="75"/>
        <v>218.3313560342616</v>
      </c>
      <c r="Q105" s="8">
        <f t="shared" si="76"/>
        <v>0.75564299801720836</v>
      </c>
      <c r="R105" s="8">
        <f t="shared" si="60"/>
        <v>4.2665270245596219</v>
      </c>
      <c r="S105" s="22">
        <f t="shared" si="77"/>
        <v>0.22320755655897023</v>
      </c>
      <c r="T105" s="22">
        <f t="shared" si="61"/>
        <v>7.306608248028664</v>
      </c>
      <c r="U105" s="8">
        <f t="shared" si="78"/>
        <v>2.4066057383529404E-2</v>
      </c>
      <c r="V105" s="22">
        <f t="shared" si="79"/>
        <v>0.19914149917544083</v>
      </c>
      <c r="W105" s="22">
        <f t="shared" si="80"/>
        <v>6.6310326068947401</v>
      </c>
      <c r="X105" s="8">
        <f t="shared" si="81"/>
        <v>22.183144856901407</v>
      </c>
      <c r="Y105" s="8">
        <f t="shared" si="82"/>
        <v>0.1891367893932312</v>
      </c>
      <c r="Z105" s="8">
        <f t="shared" si="83"/>
        <v>6.4418958175015089</v>
      </c>
      <c r="AA105" s="9">
        <f t="shared" si="62"/>
        <v>24.36889492254409</v>
      </c>
      <c r="AB105" s="9">
        <f t="shared" si="84"/>
        <v>35.745101707918536</v>
      </c>
      <c r="AC105" s="229">
        <f>'3.10 Forest data Gustav 2017'!AE91</f>
        <v>4076.6539388621504</v>
      </c>
      <c r="AD105" s="236">
        <f t="shared" si="85"/>
        <v>11.491011488920321</v>
      </c>
      <c r="AE105" s="238">
        <f>'3.10 Forest data Gustav 2017'!AF91*10^-6</f>
        <v>36.015155172272486</v>
      </c>
      <c r="AF105" s="237">
        <f t="shared" si="86"/>
        <v>18.007577586136243</v>
      </c>
      <c r="AG105" s="237">
        <f>'3.10 Forest data Gustav 2017'!R91*10^-6/2</f>
        <v>8.677227305959148</v>
      </c>
      <c r="AH105" s="237">
        <f>'3.10 Forest data Gustav 2017'!S91*10^-6/2</f>
        <v>8.514023749564851</v>
      </c>
      <c r="AI105" s="237">
        <f>'3.10 Forest data Gustav 2017'!W91*10^-6/2</f>
        <v>0.81632653061224492</v>
      </c>
      <c r="AJ105" s="238">
        <f t="shared" si="63"/>
        <v>3.9828473334352492</v>
      </c>
      <c r="AK105" s="238">
        <f t="shared" si="64"/>
        <v>4.1464378919603542</v>
      </c>
      <c r="AL105" s="238">
        <f t="shared" si="65"/>
        <v>1.2148118228342808</v>
      </c>
      <c r="AM105" s="238">
        <f t="shared" si="66"/>
        <v>1.8575938073273426</v>
      </c>
      <c r="AN105" s="303">
        <f t="shared" si="67"/>
        <v>0.17701543704156664</v>
      </c>
      <c r="AO105" s="237">
        <f t="shared" si="87"/>
        <v>3.9828473334352492</v>
      </c>
      <c r="AP105" s="127">
        <f t="shared" si="88"/>
        <v>179.89626703016074</v>
      </c>
      <c r="AQ105" s="127">
        <f t="shared" si="89"/>
        <v>0.46429582071385767</v>
      </c>
      <c r="AR105" s="127">
        <f t="shared" si="90"/>
        <v>3.5185515127213915</v>
      </c>
      <c r="AS105" s="237">
        <f t="shared" si="91"/>
        <v>0.17701543704156664</v>
      </c>
      <c r="AT105" s="237">
        <f t="shared" si="68"/>
        <v>5.9036409854516592</v>
      </c>
      <c r="AU105" s="127">
        <f t="shared" si="92"/>
        <v>1.6018079049363365E-2</v>
      </c>
      <c r="AV105" s="237">
        <f t="shared" si="93"/>
        <v>0.16099735799220327</v>
      </c>
      <c r="AW105" s="237">
        <f t="shared" si="94"/>
        <v>5.361249714794635</v>
      </c>
      <c r="AX105" s="127">
        <f t="shared" si="95"/>
        <v>17.935992828084231</v>
      </c>
      <c r="AY105" s="127">
        <f t="shared" si="96"/>
        <v>0.15262057391240802</v>
      </c>
      <c r="AZ105" s="127">
        <f t="shared" si="97"/>
        <v>5.2086291408822269</v>
      </c>
      <c r="BA105" s="234">
        <f t="shared" si="69"/>
        <v>19.808335344749867</v>
      </c>
      <c r="BB105" s="234">
        <f t="shared" si="98"/>
        <v>31.932281307345818</v>
      </c>
      <c r="BC105" s="11">
        <f t="shared" si="70"/>
        <v>131.18452326806101</v>
      </c>
      <c r="BD105" s="11">
        <f t="shared" si="99"/>
        <v>117.19147239795915</v>
      </c>
      <c r="BE105" s="11">
        <f t="shared" si="100"/>
        <v>13.993050870101868</v>
      </c>
      <c r="BF105" s="11">
        <f>SUM(BE$26:BE105)</f>
        <v>-65.405180509086492</v>
      </c>
      <c r="BG105" s="10"/>
      <c r="BH105" s="77">
        <v>2090</v>
      </c>
      <c r="BI105" s="77">
        <v>-80.946449157794902</v>
      </c>
      <c r="BJ105" s="77">
        <v>-2294.2782319125422</v>
      </c>
    </row>
    <row r="106" spans="1:62" x14ac:dyDescent="0.25">
      <c r="A106" s="4">
        <v>81</v>
      </c>
      <c r="B106">
        <v>2090</v>
      </c>
      <c r="C106" s="228">
        <f>'3.10 Forest data Gustav 2017'!O92</f>
        <v>3685.4757042593801</v>
      </c>
      <c r="D106" s="9">
        <f t="shared" si="71"/>
        <v>8.1158541518302627</v>
      </c>
      <c r="E106" s="72">
        <f>'3.10 Forest data Gustav 2017'!P92*10^-6</f>
        <v>45.000879613624335</v>
      </c>
      <c r="F106" s="22">
        <f t="shared" si="72"/>
        <v>22.500439806812167</v>
      </c>
      <c r="G106" s="228">
        <f>'3.10 Forest data Gustav 2017'!B92*10^-6/2</f>
        <v>11.240795230522496</v>
      </c>
      <c r="H106" s="228">
        <f>'3.10 Forest data Gustav 2017'!C92*10^-6/2</f>
        <v>10.443318045677424</v>
      </c>
      <c r="I106" s="228">
        <f>'3.10 Forest data Gustav 2017'!G92*10^-6/2</f>
        <v>0.81632653061224492</v>
      </c>
      <c r="J106" s="228">
        <f t="shared" si="56"/>
        <v>5.1595250108098254</v>
      </c>
      <c r="K106" s="228">
        <f t="shared" si="57"/>
        <v>5.1487443565622835</v>
      </c>
      <c r="L106" s="228">
        <f t="shared" si="58"/>
        <v>1.5737113322731495</v>
      </c>
      <c r="M106" s="228">
        <f t="shared" si="59"/>
        <v>2.1652219582749446</v>
      </c>
      <c r="N106" s="64">
        <f t="shared" si="73"/>
        <v>0.22931222270265894</v>
      </c>
      <c r="O106" s="22">
        <f t="shared" si="74"/>
        <v>5.1595250108098254</v>
      </c>
      <c r="P106" s="8">
        <f t="shared" si="75"/>
        <v>219.20953632221739</v>
      </c>
      <c r="Q106" s="8">
        <f t="shared" si="76"/>
        <v>0.87818028795578584</v>
      </c>
      <c r="R106" s="8">
        <f t="shared" si="60"/>
        <v>4.2813447228540396</v>
      </c>
      <c r="S106" s="22">
        <f t="shared" si="77"/>
        <v>0.22931222270265894</v>
      </c>
      <c r="T106" s="22">
        <f t="shared" si="61"/>
        <v>7.3361208839511507</v>
      </c>
      <c r="U106" s="8">
        <f t="shared" si="78"/>
        <v>2.9512635922486652E-2</v>
      </c>
      <c r="V106" s="22">
        <f t="shared" si="79"/>
        <v>0.19979958678017229</v>
      </c>
      <c r="W106" s="22">
        <f t="shared" si="80"/>
        <v>6.7224556888354332</v>
      </c>
      <c r="X106" s="8">
        <f t="shared" si="81"/>
        <v>22.408307845193903</v>
      </c>
      <c r="Y106" s="8">
        <f t="shared" si="82"/>
        <v>0.22516298829249592</v>
      </c>
      <c r="Z106" s="8">
        <f t="shared" si="83"/>
        <v>6.4972927005429373</v>
      </c>
      <c r="AA106" s="9">
        <f t="shared" si="62"/>
        <v>24.750483787493387</v>
      </c>
      <c r="AB106" s="9">
        <f t="shared" si="84"/>
        <v>33.999193851494418</v>
      </c>
      <c r="AC106" s="229">
        <f>'3.10 Forest data Gustav 2017'!AE92</f>
        <v>4087.2291789884403</v>
      </c>
      <c r="AD106" s="236">
        <f t="shared" si="85"/>
        <v>10.575240126289827</v>
      </c>
      <c r="AE106" s="238">
        <f>'3.10 Forest data Gustav 2017'!AF92*10^-6</f>
        <v>36.505025879598492</v>
      </c>
      <c r="AF106" s="237">
        <f t="shared" si="86"/>
        <v>18.252512939799246</v>
      </c>
      <c r="AG106" s="237">
        <f>'3.10 Forest data Gustav 2017'!R92*10^-6/2</f>
        <v>8.8711325384468562</v>
      </c>
      <c r="AH106" s="237">
        <f>'3.10 Forest data Gustav 2017'!S92*10^-6/2</f>
        <v>8.5650538707401438</v>
      </c>
      <c r="AI106" s="237">
        <f>'3.10 Forest data Gustav 2017'!W92*10^-6/2</f>
        <v>0.81632653061224492</v>
      </c>
      <c r="AJ106" s="238">
        <f t="shared" si="63"/>
        <v>4.0718498351471073</v>
      </c>
      <c r="AK106" s="238">
        <f t="shared" si="64"/>
        <v>4.1861893874181746</v>
      </c>
      <c r="AL106" s="238">
        <f t="shared" si="65"/>
        <v>1.2419585553825601</v>
      </c>
      <c r="AM106" s="238">
        <f t="shared" si="66"/>
        <v>1.8808624352258676</v>
      </c>
      <c r="AN106" s="303">
        <f t="shared" si="67"/>
        <v>0.18097110378431588</v>
      </c>
      <c r="AO106" s="237">
        <f t="shared" si="87"/>
        <v>4.0718498351471073</v>
      </c>
      <c r="AP106" s="127">
        <f t="shared" si="88"/>
        <v>180.44046079473475</v>
      </c>
      <c r="AQ106" s="127">
        <f t="shared" si="89"/>
        <v>0.54419376457400404</v>
      </c>
      <c r="AR106" s="127">
        <f t="shared" si="90"/>
        <v>3.5276560705731033</v>
      </c>
      <c r="AS106" s="237">
        <f t="shared" si="91"/>
        <v>0.18097110378431588</v>
      </c>
      <c r="AT106" s="237">
        <f t="shared" si="68"/>
        <v>5.923176716029813</v>
      </c>
      <c r="AU106" s="127">
        <f t="shared" si="92"/>
        <v>1.9535730578153832E-2</v>
      </c>
      <c r="AV106" s="237">
        <f t="shared" si="93"/>
        <v>0.16143537320616205</v>
      </c>
      <c r="AW106" s="237">
        <f t="shared" si="94"/>
        <v>5.4281479428007344</v>
      </c>
      <c r="AX106" s="127">
        <f t="shared" si="95"/>
        <v>18.110810098852376</v>
      </c>
      <c r="AY106" s="127">
        <f t="shared" si="96"/>
        <v>0.17481727076814479</v>
      </c>
      <c r="AZ106" s="127">
        <f t="shared" si="97"/>
        <v>5.2533306720325896</v>
      </c>
      <c r="BA106" s="234">
        <f t="shared" si="69"/>
        <v>20.07776423377917</v>
      </c>
      <c r="BB106" s="234">
        <f t="shared" si="98"/>
        <v>31.391551125989302</v>
      </c>
      <c r="BC106" s="11">
        <f t="shared" si="70"/>
        <v>124.77704143498451</v>
      </c>
      <c r="BD106" s="11">
        <f t="shared" si="99"/>
        <v>115.20699263238073</v>
      </c>
      <c r="BE106" s="11">
        <f t="shared" si="100"/>
        <v>9.5700488026037789</v>
      </c>
      <c r="BF106" s="11">
        <f>SUM(BE$26:BE106)</f>
        <v>-55.835131706482713</v>
      </c>
      <c r="BG106" s="10"/>
      <c r="BH106" s="77">
        <v>2091</v>
      </c>
      <c r="BI106" s="77">
        <v>-70.456961450325522</v>
      </c>
      <c r="BJ106" s="77">
        <v>-2333.5114618898156</v>
      </c>
    </row>
    <row r="107" spans="1:62" x14ac:dyDescent="0.25">
      <c r="A107" s="4">
        <v>82</v>
      </c>
      <c r="B107">
        <v>2091</v>
      </c>
      <c r="C107" s="228">
        <f>'3.10 Forest data Gustav 2017'!O93</f>
        <v>3696.1165584112096</v>
      </c>
      <c r="D107" s="9">
        <f t="shared" si="71"/>
        <v>10.640854151829444</v>
      </c>
      <c r="E107" s="72">
        <f>'3.10 Forest data Gustav 2017'!P93*10^-6</f>
        <v>45.694677549895779</v>
      </c>
      <c r="F107" s="22">
        <f t="shared" si="72"/>
        <v>22.84733877494789</v>
      </c>
      <c r="G107" s="228">
        <f>'3.10 Forest data Gustav 2017'!B93*10^-6/2</f>
        <v>11.54166579163947</v>
      </c>
      <c r="H107" s="228">
        <f>'3.10 Forest data Gustav 2017'!C93*10^-6/2</f>
        <v>10.48934645269617</v>
      </c>
      <c r="I107" s="228">
        <f>'3.10 Forest data Gustav 2017'!G93*10^-6/2</f>
        <v>0.81632653061224492</v>
      </c>
      <c r="J107" s="228">
        <f t="shared" si="56"/>
        <v>5.2976245983625168</v>
      </c>
      <c r="K107" s="228">
        <f t="shared" si="57"/>
        <v>5.1978265601466891</v>
      </c>
      <c r="L107" s="228">
        <f t="shared" si="58"/>
        <v>1.6158332108295259</v>
      </c>
      <c r="M107" s="228">
        <f t="shared" si="59"/>
        <v>2.2013264256089813</v>
      </c>
      <c r="N107" s="64">
        <f t="shared" si="73"/>
        <v>0.23544998214944521</v>
      </c>
      <c r="O107" s="22">
        <f t="shared" si="74"/>
        <v>5.2976245983625168</v>
      </c>
      <c r="P107" s="8">
        <f t="shared" si="75"/>
        <v>220.20859561791616</v>
      </c>
      <c r="Q107" s="8">
        <f t="shared" si="76"/>
        <v>0.99905929569877117</v>
      </c>
      <c r="R107" s="8">
        <f t="shared" si="60"/>
        <v>4.2985653026637456</v>
      </c>
      <c r="S107" s="22">
        <f t="shared" si="77"/>
        <v>0.23544998214944521</v>
      </c>
      <c r="T107" s="22">
        <f t="shared" si="61"/>
        <v>7.3709642547391212</v>
      </c>
      <c r="U107" s="8">
        <f t="shared" si="78"/>
        <v>3.4843370787970507E-2</v>
      </c>
      <c r="V107" s="22">
        <f t="shared" si="79"/>
        <v>0.2006066113614747</v>
      </c>
      <c r="W107" s="22">
        <f t="shared" si="80"/>
        <v>6.8136597709762148</v>
      </c>
      <c r="X107" s="8">
        <f t="shared" si="81"/>
        <v>22.658726203228536</v>
      </c>
      <c r="Y107" s="8">
        <f t="shared" si="82"/>
        <v>0.25041835803463286</v>
      </c>
      <c r="Z107" s="8">
        <f t="shared" si="83"/>
        <v>6.5632414129415819</v>
      </c>
      <c r="AA107" s="9">
        <f t="shared" si="62"/>
        <v>25.13207265244268</v>
      </c>
      <c r="AB107" s="9">
        <f t="shared" si="84"/>
        <v>37.0572478287935</v>
      </c>
      <c r="AC107" s="229">
        <f>'3.10 Forest data Gustav 2017'!AE93</f>
        <v>4099.0684191147302</v>
      </c>
      <c r="AD107" s="236">
        <f t="shared" si="85"/>
        <v>11.839240126289951</v>
      </c>
      <c r="AE107" s="238">
        <f>'3.10 Forest data Gustav 2017'!AF93*10^-6</f>
        <v>36.994896586924483</v>
      </c>
      <c r="AF107" s="237">
        <f t="shared" si="86"/>
        <v>18.497448293462242</v>
      </c>
      <c r="AG107" s="237">
        <f>'3.10 Forest data Gustav 2017'!R93*10^-6/2</f>
        <v>9.0655150237101374</v>
      </c>
      <c r="AH107" s="237">
        <f>'3.10 Forest data Gustav 2017'!S93*10^-6/2</f>
        <v>8.6156067391398601</v>
      </c>
      <c r="AI107" s="237">
        <f>'3.10 Forest data Gustav 2017'!W93*10^-6/2</f>
        <v>0.81632653061224492</v>
      </c>
      <c r="AJ107" s="238">
        <f t="shared" si="63"/>
        <v>4.1610713958829528</v>
      </c>
      <c r="AK107" s="238">
        <f t="shared" si="64"/>
        <v>4.2258096383627111</v>
      </c>
      <c r="AL107" s="238">
        <f t="shared" si="65"/>
        <v>1.2691721033194194</v>
      </c>
      <c r="AM107" s="238">
        <f t="shared" si="66"/>
        <v>1.9041883334574614</v>
      </c>
      <c r="AN107" s="303">
        <f t="shared" si="67"/>
        <v>0.18493650648368681</v>
      </c>
      <c r="AO107" s="237">
        <f t="shared" si="87"/>
        <v>4.1610713958829528</v>
      </c>
      <c r="AP107" s="127">
        <f t="shared" si="88"/>
        <v>181.06320481224671</v>
      </c>
      <c r="AQ107" s="127">
        <f t="shared" si="89"/>
        <v>0.62274401751196251</v>
      </c>
      <c r="AR107" s="127">
        <f t="shared" si="90"/>
        <v>3.5383273783709903</v>
      </c>
      <c r="AS107" s="237">
        <f t="shared" si="91"/>
        <v>0.18493650648368681</v>
      </c>
      <c r="AT107" s="237">
        <f t="shared" si="68"/>
        <v>5.9461436437273383</v>
      </c>
      <c r="AU107" s="127">
        <f t="shared" si="92"/>
        <v>2.2966927697525286E-2</v>
      </c>
      <c r="AV107" s="237">
        <f t="shared" si="93"/>
        <v>0.16196957878616153</v>
      </c>
      <c r="AW107" s="237">
        <f t="shared" si="94"/>
        <v>5.49498174168213</v>
      </c>
      <c r="AX107" s="127">
        <f t="shared" si="95"/>
        <v>18.301258375362451</v>
      </c>
      <c r="AY107" s="127">
        <f t="shared" si="96"/>
        <v>0.19044827651007523</v>
      </c>
      <c r="AZ107" s="127">
        <f t="shared" si="97"/>
        <v>5.3045334651720548</v>
      </c>
      <c r="BA107" s="234">
        <f t="shared" si="69"/>
        <v>20.347193122808466</v>
      </c>
      <c r="BB107" s="234">
        <f t="shared" si="98"/>
        <v>33.022592470817983</v>
      </c>
      <c r="BC107" s="11">
        <f t="shared" si="70"/>
        <v>136.00009953167213</v>
      </c>
      <c r="BD107" s="11">
        <f t="shared" si="99"/>
        <v>121.19291436790199</v>
      </c>
      <c r="BE107" s="11">
        <f t="shared" si="100"/>
        <v>14.807185163770143</v>
      </c>
      <c r="BF107" s="11">
        <f>SUM(BE$26:BE107)</f>
        <v>-41.02794654271257</v>
      </c>
      <c r="BG107" s="10"/>
      <c r="BH107" s="77">
        <v>2092</v>
      </c>
      <c r="BI107" s="77">
        <v>-54.780766397201958</v>
      </c>
      <c r="BJ107" s="77">
        <v>-2363.4987839376349</v>
      </c>
    </row>
    <row r="108" spans="1:62" x14ac:dyDescent="0.25">
      <c r="A108" s="4">
        <v>83</v>
      </c>
      <c r="B108">
        <v>2092</v>
      </c>
      <c r="C108" s="228">
        <f>'3.10 Forest data Gustav 2017'!O94</f>
        <v>3706.1204125630397</v>
      </c>
      <c r="D108" s="9">
        <f t="shared" si="71"/>
        <v>10.003854151830183</v>
      </c>
      <c r="E108" s="72">
        <f>'3.10 Forest data Gustav 2017'!P94*10^-6</f>
        <v>46.388475486167202</v>
      </c>
      <c r="F108" s="22">
        <f t="shared" si="72"/>
        <v>23.194237743083601</v>
      </c>
      <c r="G108" s="228">
        <f>'3.10 Forest data Gustav 2017'!B94*10^-6/2</f>
        <v>11.844114362483385</v>
      </c>
      <c r="H108" s="228">
        <f>'3.10 Forest data Gustav 2017'!C94*10^-6/2</f>
        <v>10.533796849987974</v>
      </c>
      <c r="I108" s="228">
        <f>'3.10 Forest data Gustav 2017'!G94*10^-6/2</f>
        <v>0.81632653061224492</v>
      </c>
      <c r="J108" s="228">
        <f t="shared" si="56"/>
        <v>5.4364484923798742</v>
      </c>
      <c r="K108" s="228">
        <f t="shared" si="57"/>
        <v>5.2464748110561858</v>
      </c>
      <c r="L108" s="228">
        <f t="shared" si="58"/>
        <v>1.658176010747674</v>
      </c>
      <c r="M108" s="228">
        <f t="shared" si="59"/>
        <v>2.2376202541102508</v>
      </c>
      <c r="N108" s="64">
        <f t="shared" si="73"/>
        <v>0.24161993299466106</v>
      </c>
      <c r="O108" s="22">
        <f t="shared" si="74"/>
        <v>5.4364484923798742</v>
      </c>
      <c r="P108" s="8">
        <f t="shared" si="75"/>
        <v>221.32688786420962</v>
      </c>
      <c r="Q108" s="8">
        <f t="shared" si="76"/>
        <v>1.1182922462934641</v>
      </c>
      <c r="R108" s="8">
        <f t="shared" si="60"/>
        <v>4.31815624608641</v>
      </c>
      <c r="S108" s="22">
        <f t="shared" si="77"/>
        <v>0.24161993299466106</v>
      </c>
      <c r="T108" s="22">
        <f t="shared" si="61"/>
        <v>7.4110247825657778</v>
      </c>
      <c r="U108" s="8">
        <f t="shared" si="78"/>
        <v>4.0060527826656589E-2</v>
      </c>
      <c r="V108" s="22">
        <f t="shared" si="79"/>
        <v>0.20155940516800447</v>
      </c>
      <c r="W108" s="22">
        <f t="shared" si="80"/>
        <v>6.9046508218038598</v>
      </c>
      <c r="X108" s="8">
        <f t="shared" si="81"/>
        <v>22.92678977315607</v>
      </c>
      <c r="Y108" s="8">
        <f t="shared" si="82"/>
        <v>0.26806356992753422</v>
      </c>
      <c r="Z108" s="8">
        <f t="shared" si="83"/>
        <v>6.6365872518763256</v>
      </c>
      <c r="AA108" s="9">
        <f t="shared" si="62"/>
        <v>25.513661517391963</v>
      </c>
      <c r="AB108" s="9">
        <f t="shared" si="84"/>
        <v>36.943932013269801</v>
      </c>
      <c r="AC108" s="229">
        <f>'3.10 Forest data Gustav 2017'!AE94</f>
        <v>4110.9176592410204</v>
      </c>
      <c r="AD108" s="236">
        <f t="shared" si="85"/>
        <v>11.849240126290169</v>
      </c>
      <c r="AE108" s="238">
        <f>'3.10 Forest data Gustav 2017'!AF94*10^-6</f>
        <v>37.484767294250496</v>
      </c>
      <c r="AF108" s="237">
        <f t="shared" si="86"/>
        <v>18.742383647125248</v>
      </c>
      <c r="AG108" s="237">
        <f>'3.10 Forest data Gustav 2017'!R94*10^-6/2</f>
        <v>9.2603598783878613</v>
      </c>
      <c r="AH108" s="237">
        <f>'3.10 Forest data Gustav 2017'!S94*10^-6/2</f>
        <v>8.6656972381251407</v>
      </c>
      <c r="AI108" s="237">
        <f>'3.10 Forest data Gustav 2017'!W94*10^-6/2</f>
        <v>0.81632653061224492</v>
      </c>
      <c r="AJ108" s="238">
        <f t="shared" si="63"/>
        <v>4.2505051841800281</v>
      </c>
      <c r="AK108" s="238">
        <f t="shared" si="64"/>
        <v>4.2653027377182786</v>
      </c>
      <c r="AL108" s="238">
        <f t="shared" si="65"/>
        <v>1.2964503829743008</v>
      </c>
      <c r="AM108" s="238">
        <f t="shared" si="66"/>
        <v>1.9275697160187881</v>
      </c>
      <c r="AN108" s="303">
        <f t="shared" si="67"/>
        <v>0.18891134151911237</v>
      </c>
      <c r="AO108" s="237">
        <f t="shared" si="87"/>
        <v>4.2505051841800281</v>
      </c>
      <c r="AP108" s="127">
        <f t="shared" si="88"/>
        <v>181.76317098770869</v>
      </c>
      <c r="AQ108" s="127">
        <f t="shared" si="89"/>
        <v>0.69996617546198081</v>
      </c>
      <c r="AR108" s="127">
        <f t="shared" si="90"/>
        <v>3.5505390087180473</v>
      </c>
      <c r="AS108" s="237">
        <f t="shared" si="91"/>
        <v>0.18891134151911237</v>
      </c>
      <c r="AT108" s="237">
        <f t="shared" si="68"/>
        <v>5.9724573746146223</v>
      </c>
      <c r="AU108" s="127">
        <f t="shared" si="92"/>
        <v>2.6313730887284059E-2</v>
      </c>
      <c r="AV108" s="237">
        <f t="shared" si="93"/>
        <v>0.16259761063182832</v>
      </c>
      <c r="AW108" s="237">
        <f t="shared" si="94"/>
        <v>5.561753120692579</v>
      </c>
      <c r="AX108" s="127">
        <f t="shared" si="95"/>
        <v>18.502697022158465</v>
      </c>
      <c r="AY108" s="127">
        <f t="shared" si="96"/>
        <v>0.20143864679601364</v>
      </c>
      <c r="AZ108" s="127">
        <f t="shared" si="97"/>
        <v>5.3603144738965653</v>
      </c>
      <c r="BA108" s="234">
        <f t="shared" si="69"/>
        <v>20.616622011837773</v>
      </c>
      <c r="BB108" s="234">
        <f t="shared" si="98"/>
        <v>33.393580691273222</v>
      </c>
      <c r="BC108" s="11">
        <f t="shared" si="70"/>
        <v>135.58423048870017</v>
      </c>
      <c r="BD108" s="11">
        <f t="shared" si="99"/>
        <v>122.55444113697273</v>
      </c>
      <c r="BE108" s="11">
        <f t="shared" si="100"/>
        <v>13.029789351727445</v>
      </c>
      <c r="BF108" s="11">
        <f>SUM(BE$26:BE108)</f>
        <v>-27.998157190985125</v>
      </c>
      <c r="BG108" s="10"/>
      <c r="BH108" s="77">
        <v>2093</v>
      </c>
      <c r="BI108" s="77">
        <v>-40.910710921438934</v>
      </c>
      <c r="BJ108" s="77">
        <v>-2395.8649135321648</v>
      </c>
    </row>
    <row r="109" spans="1:62" x14ac:dyDescent="0.25">
      <c r="A109" s="4">
        <v>84</v>
      </c>
      <c r="B109">
        <v>2093</v>
      </c>
      <c r="C109" s="228">
        <f>'3.10 Forest data Gustav 2017'!O95</f>
        <v>3716.2072667148695</v>
      </c>
      <c r="D109" s="9">
        <f t="shared" si="71"/>
        <v>10.086854151829812</v>
      </c>
      <c r="E109" s="72">
        <f>'3.10 Forest data Gustav 2017'!P95*10^-6</f>
        <v>47.082273422438647</v>
      </c>
      <c r="F109" s="22">
        <f t="shared" si="72"/>
        <v>23.541136711219323</v>
      </c>
      <c r="G109" s="228">
        <f>'3.10 Forest data Gustav 2017'!B95*10^-6/2</f>
        <v>12.148098324111253</v>
      </c>
      <c r="H109" s="228">
        <f>'3.10 Forest data Gustav 2017'!C95*10^-6/2</f>
        <v>10.576711856495827</v>
      </c>
      <c r="I109" s="228">
        <f>'3.10 Forest data Gustav 2017'!G95*10^-6/2</f>
        <v>0.81632653061224492</v>
      </c>
      <c r="J109" s="228">
        <f t="shared" si="56"/>
        <v>5.5759771307670656</v>
      </c>
      <c r="K109" s="228">
        <f t="shared" si="57"/>
        <v>5.2947008295000959</v>
      </c>
      <c r="L109" s="228">
        <f t="shared" si="58"/>
        <v>1.7007337653755754</v>
      </c>
      <c r="M109" s="228">
        <f t="shared" si="59"/>
        <v>2.2740983295055952</v>
      </c>
      <c r="N109" s="64">
        <f t="shared" si="73"/>
        <v>0.24782120581186956</v>
      </c>
      <c r="O109" s="22">
        <f t="shared" si="74"/>
        <v>5.5759771307670656</v>
      </c>
      <c r="P109" s="8">
        <f t="shared" si="75"/>
        <v>222.56277972003139</v>
      </c>
      <c r="Q109" s="8">
        <f t="shared" si="76"/>
        <v>1.2358918558217624</v>
      </c>
      <c r="R109" s="8">
        <f t="shared" si="60"/>
        <v>4.3400852749453032</v>
      </c>
      <c r="S109" s="22">
        <f t="shared" si="77"/>
        <v>0.24782120581186956</v>
      </c>
      <c r="T109" s="22">
        <f t="shared" si="61"/>
        <v>7.4561911259695313</v>
      </c>
      <c r="U109" s="8">
        <f t="shared" si="78"/>
        <v>4.5166343403753473E-2</v>
      </c>
      <c r="V109" s="22">
        <f t="shared" si="79"/>
        <v>0.20265486240811609</v>
      </c>
      <c r="W109" s="22">
        <f t="shared" si="80"/>
        <v>6.9954345948756718</v>
      </c>
      <c r="X109" s="8">
        <f t="shared" si="81"/>
        <v>23.207123114312719</v>
      </c>
      <c r="Y109" s="8">
        <f t="shared" si="82"/>
        <v>0.28033334115664843</v>
      </c>
      <c r="Z109" s="8">
        <f t="shared" si="83"/>
        <v>6.7151012537190233</v>
      </c>
      <c r="AA109" s="9">
        <f t="shared" si="62"/>
        <v>25.895250382341256</v>
      </c>
      <c r="AB109" s="9">
        <f t="shared" si="84"/>
        <v>37.543496074553232</v>
      </c>
      <c r="AC109" s="229">
        <f>'3.10 Forest data Gustav 2017'!AE95</f>
        <v>4121.6338993673107</v>
      </c>
      <c r="AD109" s="236">
        <f t="shared" si="85"/>
        <v>10.716240126290359</v>
      </c>
      <c r="AE109" s="238">
        <f>'3.10 Forest data Gustav 2017'!AF95*10^-6</f>
        <v>37.974638001576494</v>
      </c>
      <c r="AF109" s="237">
        <f t="shared" si="86"/>
        <v>18.987319000788247</v>
      </c>
      <c r="AG109" s="237">
        <f>'3.10 Forest data Gustav 2017'!R95*10^-6/2</f>
        <v>9.4556528316117969</v>
      </c>
      <c r="AH109" s="237">
        <f>'3.10 Forest data Gustav 2017'!S95*10^-6/2</f>
        <v>8.7153396385642043</v>
      </c>
      <c r="AI109" s="237">
        <f>'3.10 Forest data Gustav 2017'!W95*10^-6/2</f>
        <v>0.81632653061224492</v>
      </c>
      <c r="AJ109" s="238">
        <f t="shared" si="63"/>
        <v>4.3401446497098153</v>
      </c>
      <c r="AK109" s="238">
        <f t="shared" si="64"/>
        <v>4.3046726099736361</v>
      </c>
      <c r="AL109" s="238">
        <f t="shared" si="65"/>
        <v>1.3237913964256518</v>
      </c>
      <c r="AM109" s="238">
        <f t="shared" si="66"/>
        <v>1.9510048704056604</v>
      </c>
      <c r="AN109" s="303">
        <f t="shared" si="67"/>
        <v>0.19289531776488067</v>
      </c>
      <c r="AO109" s="237">
        <f t="shared" si="87"/>
        <v>4.3401446497098153</v>
      </c>
      <c r="AP109" s="127">
        <f t="shared" si="88"/>
        <v>182.53905071893689</v>
      </c>
      <c r="AQ109" s="127">
        <f t="shared" si="89"/>
        <v>0.77587973122820131</v>
      </c>
      <c r="AR109" s="127">
        <f t="shared" si="90"/>
        <v>3.564264918481614</v>
      </c>
      <c r="AS109" s="237">
        <f t="shared" si="91"/>
        <v>0.19289531776488067</v>
      </c>
      <c r="AT109" s="237">
        <f t="shared" si="68"/>
        <v>6.0020355313927833</v>
      </c>
      <c r="AU109" s="127">
        <f t="shared" si="92"/>
        <v>2.9578156778161002E-2</v>
      </c>
      <c r="AV109" s="237">
        <f t="shared" si="93"/>
        <v>0.16331716098671967</v>
      </c>
      <c r="AW109" s="237">
        <f t="shared" si="94"/>
        <v>5.6284640063992875</v>
      </c>
      <c r="AX109" s="127">
        <f t="shared" si="95"/>
        <v>18.711846541007681</v>
      </c>
      <c r="AY109" s="127">
        <f t="shared" si="96"/>
        <v>0.20914951884921607</v>
      </c>
      <c r="AZ109" s="127">
        <f t="shared" si="97"/>
        <v>5.4193144875500714</v>
      </c>
      <c r="BA109" s="234">
        <f t="shared" si="69"/>
        <v>20.886050900867072</v>
      </c>
      <c r="BB109" s="234">
        <f t="shared" si="98"/>
        <v>32.616898434013009</v>
      </c>
      <c r="BC109" s="11">
        <f t="shared" si="70"/>
        <v>137.78463059361036</v>
      </c>
      <c r="BD109" s="11">
        <f t="shared" si="99"/>
        <v>119.70401725282774</v>
      </c>
      <c r="BE109" s="11">
        <f t="shared" si="100"/>
        <v>18.08061334078262</v>
      </c>
      <c r="BF109" s="11">
        <f>SUM(BE$26:BE109)</f>
        <v>-9.917543850202506</v>
      </c>
      <c r="BG109" s="10"/>
      <c r="BH109" s="77">
        <v>2094</v>
      </c>
      <c r="BI109" s="77">
        <v>-22.012984492557241</v>
      </c>
      <c r="BJ109" s="77">
        <v>-2420.3002745869676</v>
      </c>
    </row>
    <row r="110" spans="1:62" x14ac:dyDescent="0.25">
      <c r="A110" s="4">
        <v>85</v>
      </c>
      <c r="B110">
        <v>2094</v>
      </c>
      <c r="C110" s="228">
        <f>'3.10 Forest data Gustav 2017'!O96</f>
        <v>3726.8291208667001</v>
      </c>
      <c r="D110" s="9">
        <f t="shared" si="71"/>
        <v>10.621854151830576</v>
      </c>
      <c r="E110" s="72">
        <f>'3.10 Forest data Gustav 2017'!P96*10^-6</f>
        <v>47.776071358710091</v>
      </c>
      <c r="F110" s="22">
        <f t="shared" si="72"/>
        <v>23.888035679355045</v>
      </c>
      <c r="G110" s="228">
        <f>'3.10 Forest data Gustav 2017'!B96*10^-6/2</f>
        <v>12.453576578625176</v>
      </c>
      <c r="H110" s="228">
        <f>'3.10 Forest data Gustav 2017'!C96*10^-6/2</f>
        <v>10.618132570117625</v>
      </c>
      <c r="I110" s="228">
        <f>'3.10 Forest data Gustav 2017'!G96*10^-6/2</f>
        <v>0.81632653061224492</v>
      </c>
      <c r="J110" s="228">
        <f t="shared" si="56"/>
        <v>5.7161916495889562</v>
      </c>
      <c r="K110" s="228">
        <f t="shared" si="57"/>
        <v>5.3425159174003412</v>
      </c>
      <c r="L110" s="228">
        <f t="shared" si="58"/>
        <v>1.7435007210075248</v>
      </c>
      <c r="M110" s="228">
        <f t="shared" si="59"/>
        <v>2.3107557200472657</v>
      </c>
      <c r="N110" s="64">
        <f t="shared" si="73"/>
        <v>0.25405296220395363</v>
      </c>
      <c r="O110" s="22">
        <f t="shared" si="74"/>
        <v>5.7161916495889562</v>
      </c>
      <c r="P110" s="8">
        <f t="shared" si="75"/>
        <v>223.91465100920198</v>
      </c>
      <c r="Q110" s="8">
        <f t="shared" si="76"/>
        <v>1.3518712891705889</v>
      </c>
      <c r="R110" s="8">
        <f t="shared" si="60"/>
        <v>4.3643203604183674</v>
      </c>
      <c r="S110" s="22">
        <f t="shared" si="77"/>
        <v>0.25405296220395363</v>
      </c>
      <c r="T110" s="22">
        <f t="shared" si="61"/>
        <v>7.5063541497297983</v>
      </c>
      <c r="U110" s="8">
        <f t="shared" si="78"/>
        <v>5.0163023760267045E-2</v>
      </c>
      <c r="V110" s="22">
        <f t="shared" si="79"/>
        <v>0.20388993844368658</v>
      </c>
      <c r="W110" s="22">
        <f t="shared" si="80"/>
        <v>7.086016638407866</v>
      </c>
      <c r="X110" s="8">
        <f t="shared" si="81"/>
        <v>23.495930764369461</v>
      </c>
      <c r="Y110" s="8">
        <f t="shared" si="82"/>
        <v>0.28880765005674292</v>
      </c>
      <c r="Z110" s="8">
        <f t="shared" si="83"/>
        <v>6.7972089883511231</v>
      </c>
      <c r="AA110" s="9">
        <f t="shared" si="62"/>
        <v>26.276839247290553</v>
      </c>
      <c r="AB110" s="9">
        <f t="shared" si="84"/>
        <v>38.589535362108727</v>
      </c>
      <c r="AC110" s="229">
        <f>'3.10 Forest data Gustav 2017'!AE96</f>
        <v>4134.9361394936004</v>
      </c>
      <c r="AD110" s="236">
        <f t="shared" si="85"/>
        <v>13.302240126289689</v>
      </c>
      <c r="AE110" s="238">
        <f>'3.10 Forest data Gustav 2017'!AF96*10^-6</f>
        <v>38.464508708902493</v>
      </c>
      <c r="AF110" s="237">
        <f t="shared" si="86"/>
        <v>19.232254354451246</v>
      </c>
      <c r="AG110" s="237">
        <f>'3.10 Forest data Gustav 2017'!R96*10^-6/2</f>
        <v>9.6513801938201684</v>
      </c>
      <c r="AH110" s="237">
        <f>'3.10 Forest data Gustav 2017'!S96*10^-6/2</f>
        <v>8.7645476300188321</v>
      </c>
      <c r="AI110" s="237">
        <f>'3.10 Forest data Gustav 2017'!W96*10^-6/2</f>
        <v>0.81632653061224492</v>
      </c>
      <c r="AJ110" s="238">
        <f t="shared" si="63"/>
        <v>4.4299835089634572</v>
      </c>
      <c r="AK110" s="238">
        <f t="shared" si="64"/>
        <v>4.3439230197582743</v>
      </c>
      <c r="AL110" s="238">
        <f t="shared" si="65"/>
        <v>1.3511932271348237</v>
      </c>
      <c r="AM110" s="238">
        <f t="shared" si="66"/>
        <v>1.974492153870665</v>
      </c>
      <c r="AN110" s="303">
        <f t="shared" si="67"/>
        <v>0.19688815595393144</v>
      </c>
      <c r="AO110" s="237">
        <f t="shared" si="87"/>
        <v>4.4299835089634572</v>
      </c>
      <c r="AP110" s="127">
        <f t="shared" si="88"/>
        <v>183.38955478112925</v>
      </c>
      <c r="AQ110" s="127">
        <f t="shared" si="89"/>
        <v>0.85050406219235697</v>
      </c>
      <c r="AR110" s="127">
        <f t="shared" si="90"/>
        <v>3.5794794467711002</v>
      </c>
      <c r="AS110" s="237">
        <f t="shared" si="91"/>
        <v>0.19688815595393144</v>
      </c>
      <c r="AT110" s="237">
        <f t="shared" si="68"/>
        <v>6.0347977101074477</v>
      </c>
      <c r="AU110" s="127">
        <f t="shared" si="92"/>
        <v>3.2762178714664358E-2</v>
      </c>
      <c r="AV110" s="237">
        <f t="shared" si="93"/>
        <v>0.16412597723926708</v>
      </c>
      <c r="AW110" s="237">
        <f t="shared" si="94"/>
        <v>5.6951162468930985</v>
      </c>
      <c r="AX110" s="127">
        <f t="shared" si="95"/>
        <v>18.926389824561674</v>
      </c>
      <c r="AY110" s="127">
        <f t="shared" si="96"/>
        <v>0.21454328355399355</v>
      </c>
      <c r="AZ110" s="127">
        <f t="shared" si="97"/>
        <v>5.4805729633391049</v>
      </c>
      <c r="BA110" s="234">
        <f t="shared" si="69"/>
        <v>21.155479789896372</v>
      </c>
      <c r="BB110" s="234">
        <f t="shared" si="98"/>
        <v>35.555529440647078</v>
      </c>
      <c r="BC110" s="11">
        <f t="shared" si="70"/>
        <v>141.62359477893904</v>
      </c>
      <c r="BD110" s="11">
        <f t="shared" si="99"/>
        <v>130.48879304717477</v>
      </c>
      <c r="BE110" s="11">
        <f t="shared" si="100"/>
        <v>11.13480173176427</v>
      </c>
      <c r="BF110" s="11">
        <f>SUM(BE$26:BE110)</f>
        <v>1.2172578815617641</v>
      </c>
      <c r="BG110" s="10"/>
      <c r="BH110" s="77">
        <v>2095</v>
      </c>
      <c r="BI110" s="77">
        <v>-10.063921826876028</v>
      </c>
      <c r="BJ110" s="77">
        <v>-2453.6457927684032</v>
      </c>
    </row>
    <row r="111" spans="1:62" x14ac:dyDescent="0.25">
      <c r="A111" s="4">
        <v>86</v>
      </c>
      <c r="B111">
        <v>2095</v>
      </c>
      <c r="C111" s="228">
        <f>'3.10 Forest data Gustav 2017'!O97</f>
        <v>3728.8834628726499</v>
      </c>
      <c r="D111" s="9">
        <f t="shared" si="71"/>
        <v>2.0543420059498203</v>
      </c>
      <c r="E111" s="72">
        <f>'3.10 Forest data Gustav 2017'!P97*10^-6</f>
        <v>47.401692447360013</v>
      </c>
      <c r="F111" s="22">
        <f t="shared" si="72"/>
        <v>23.700846223680006</v>
      </c>
      <c r="G111" s="228">
        <f>'3.10 Forest data Gustav 2017'!B97*10^-6/2</f>
        <v>12.24669729179227</v>
      </c>
      <c r="H111" s="228">
        <f>'3.10 Forest data Gustav 2017'!C97*10^-6/2</f>
        <v>10.637822401275493</v>
      </c>
      <c r="I111" s="228">
        <f>'3.10 Forest data Gustav 2017'!G97*10^-6/2</f>
        <v>0.81632653061224492</v>
      </c>
      <c r="J111" s="228">
        <f t="shared" si="56"/>
        <v>5.6212340569326518</v>
      </c>
      <c r="K111" s="228">
        <f t="shared" si="57"/>
        <v>5.3282757281228754</v>
      </c>
      <c r="L111" s="228">
        <f t="shared" si="58"/>
        <v>1.714537620850918</v>
      </c>
      <c r="M111" s="228">
        <f t="shared" si="59"/>
        <v>2.2859302056273174</v>
      </c>
      <c r="N111" s="64">
        <f t="shared" si="73"/>
        <v>0.24983262475256232</v>
      </c>
      <c r="O111" s="22">
        <f t="shared" si="74"/>
        <v>5.6212340569326518</v>
      </c>
      <c r="P111" s="8">
        <f t="shared" si="75"/>
        <v>225.14505533429568</v>
      </c>
      <c r="Q111" s="8">
        <f t="shared" si="76"/>
        <v>1.2304043250937013</v>
      </c>
      <c r="R111" s="8">
        <f t="shared" si="60"/>
        <v>4.3908297318389504</v>
      </c>
      <c r="S111" s="22">
        <f t="shared" si="77"/>
        <v>0.24983262475256232</v>
      </c>
      <c r="T111" s="22">
        <f t="shared" si="61"/>
        <v>7.5509251255159908</v>
      </c>
      <c r="U111" s="8">
        <f t="shared" si="78"/>
        <v>4.4570975786192513E-2</v>
      </c>
      <c r="V111" s="22">
        <f t="shared" si="79"/>
        <v>0.20526164896636981</v>
      </c>
      <c r="W111" s="22">
        <f t="shared" si="80"/>
        <v>7.0428133489737936</v>
      </c>
      <c r="X111" s="8">
        <f t="shared" si="81"/>
        <v>23.656945322749063</v>
      </c>
      <c r="Y111" s="8">
        <f t="shared" si="82"/>
        <v>0.16101455837960188</v>
      </c>
      <c r="Z111" s="8">
        <f t="shared" si="83"/>
        <v>6.8817987905941918</v>
      </c>
      <c r="AA111" s="9">
        <f t="shared" si="62"/>
        <v>26.070930846048007</v>
      </c>
      <c r="AB111" s="9">
        <f t="shared" si="84"/>
        <v>29.561262711257324</v>
      </c>
      <c r="AC111" s="229">
        <f>'3.10 Forest data Gustav 2017'!AE97</f>
        <v>4139.9810767070394</v>
      </c>
      <c r="AD111" s="236">
        <f t="shared" si="85"/>
        <v>5.0449372134389705</v>
      </c>
      <c r="AE111" s="238">
        <f>'3.10 Forest data Gustav 2017'!AF97*10^-6</f>
        <v>38.155189300074966</v>
      </c>
      <c r="AF111" s="237">
        <f t="shared" si="86"/>
        <v>19.077594650037483</v>
      </c>
      <c r="AG111" s="237">
        <f>'3.10 Forest data Gustav 2017'!R97*10^-6/2</f>
        <v>9.498536305603027</v>
      </c>
      <c r="AH111" s="237">
        <f>'3.10 Forest data Gustav 2017'!S97*10^-6/2</f>
        <v>8.7627318138222119</v>
      </c>
      <c r="AI111" s="237">
        <f>'3.10 Forest data Gustav 2017'!W97*10^-6/2</f>
        <v>0.81632653061224492</v>
      </c>
      <c r="AJ111" s="238">
        <f t="shared" si="63"/>
        <v>4.3598281642717893</v>
      </c>
      <c r="AK111" s="238">
        <f t="shared" si="64"/>
        <v>4.3271844013407588</v>
      </c>
      <c r="AL111" s="238">
        <f t="shared" si="65"/>
        <v>1.3297950827844238</v>
      </c>
      <c r="AM111" s="238">
        <f t="shared" si="66"/>
        <v>1.9561508872846081</v>
      </c>
      <c r="AN111" s="303">
        <f t="shared" si="67"/>
        <v>0.19377014063430176</v>
      </c>
      <c r="AO111" s="237">
        <f t="shared" si="87"/>
        <v>4.3598281642717893</v>
      </c>
      <c r="AP111" s="127">
        <f t="shared" si="88"/>
        <v>184.15322563272659</v>
      </c>
      <c r="AQ111" s="127">
        <f t="shared" si="89"/>
        <v>0.76367085159733961</v>
      </c>
      <c r="AR111" s="127">
        <f t="shared" si="90"/>
        <v>3.5961573126744497</v>
      </c>
      <c r="AS111" s="237">
        <f t="shared" si="91"/>
        <v>0.19377014063430176</v>
      </c>
      <c r="AT111" s="237">
        <f t="shared" si="68"/>
        <v>6.0635459900026429</v>
      </c>
      <c r="AU111" s="127">
        <f t="shared" si="92"/>
        <v>2.8748279895195239E-2</v>
      </c>
      <c r="AV111" s="237">
        <f t="shared" si="93"/>
        <v>0.16502186073910652</v>
      </c>
      <c r="AW111" s="237">
        <f t="shared" si="94"/>
        <v>5.6569794841251824</v>
      </c>
      <c r="AX111" s="127">
        <f t="shared" si="95"/>
        <v>19.039958072452812</v>
      </c>
      <c r="AY111" s="127">
        <f t="shared" si="96"/>
        <v>0.11356824789113773</v>
      </c>
      <c r="AZ111" s="127">
        <f t="shared" si="97"/>
        <v>5.5434112362340446</v>
      </c>
      <c r="BA111" s="234">
        <f t="shared" si="69"/>
        <v>20.985354115041233</v>
      </c>
      <c r="BB111" s="234">
        <f t="shared" si="98"/>
        <v>26.936278707863877</v>
      </c>
      <c r="BC111" s="11">
        <f t="shared" si="70"/>
        <v>108.48983415031438</v>
      </c>
      <c r="BD111" s="11">
        <f t="shared" si="99"/>
        <v>98.856142857860434</v>
      </c>
      <c r="BE111" s="11">
        <f t="shared" si="100"/>
        <v>9.6336912924539462</v>
      </c>
      <c r="BF111" s="11">
        <f>SUM(BE$26:BE111)</f>
        <v>10.85094917401571</v>
      </c>
      <c r="BG111" s="10"/>
      <c r="BH111" s="77">
        <v>2096</v>
      </c>
      <c r="BI111" s="77">
        <v>0.69968610967809042</v>
      </c>
      <c r="BJ111" s="77">
        <v>-2498.3177927218298</v>
      </c>
    </row>
    <row r="112" spans="1:62" x14ac:dyDescent="0.25">
      <c r="A112" s="4">
        <v>87</v>
      </c>
      <c r="B112">
        <v>2096</v>
      </c>
      <c r="C112" s="228">
        <f>'3.10 Forest data Gustav 2017'!O98</f>
        <v>3728.5218048786001</v>
      </c>
      <c r="D112" s="9">
        <f t="shared" si="71"/>
        <v>-0.3616579940498923</v>
      </c>
      <c r="E112" s="72">
        <f>'3.10 Forest data Gustav 2017'!P98*10^-6</f>
        <v>47.027313536009935</v>
      </c>
      <c r="F112" s="22">
        <f t="shared" si="72"/>
        <v>23.513656768004967</v>
      </c>
      <c r="G112" s="228">
        <f>'3.10 Forest data Gustav 2017'!B98*10^-6/2</f>
        <v>12.040601845705586</v>
      </c>
      <c r="H112" s="228">
        <f>'3.10 Forest data Gustav 2017'!C98*10^-6/2</f>
        <v>10.656728391687135</v>
      </c>
      <c r="I112" s="228">
        <f>'3.10 Forest data Gustav 2017'!G98*10^-6/2</f>
        <v>0.81632653061224492</v>
      </c>
      <c r="J112" s="228">
        <f t="shared" si="56"/>
        <v>5.5266362471788639</v>
      </c>
      <c r="K112" s="228">
        <f t="shared" si="57"/>
        <v>5.3138199826401982</v>
      </c>
      <c r="L112" s="228">
        <f t="shared" si="58"/>
        <v>1.6856842583987821</v>
      </c>
      <c r="M112" s="228">
        <f t="shared" si="59"/>
        <v>2.2611987520969152</v>
      </c>
      <c r="N112" s="64">
        <f t="shared" si="73"/>
        <v>0.24562827765239398</v>
      </c>
      <c r="O112" s="22">
        <f t="shared" si="74"/>
        <v>5.5266362471788639</v>
      </c>
      <c r="P112" s="8">
        <f t="shared" si="75"/>
        <v>226.25673437129305</v>
      </c>
      <c r="Q112" s="8">
        <f t="shared" si="76"/>
        <v>1.1116790369973728</v>
      </c>
      <c r="R112" s="8">
        <f t="shared" si="60"/>
        <v>4.4149572101814911</v>
      </c>
      <c r="S112" s="22">
        <f t="shared" si="77"/>
        <v>0.24562827765239398</v>
      </c>
      <c r="T112" s="22">
        <f t="shared" si="61"/>
        <v>7.5900729585252558</v>
      </c>
      <c r="U112" s="8">
        <f t="shared" si="78"/>
        <v>3.9147833009264943E-2</v>
      </c>
      <c r="V112" s="22">
        <f t="shared" si="79"/>
        <v>0.20648044464312904</v>
      </c>
      <c r="W112" s="22">
        <f t="shared" si="80"/>
        <v>6.9995042410389807</v>
      </c>
      <c r="X112" s="8">
        <f t="shared" si="81"/>
        <v>23.727490700914224</v>
      </c>
      <c r="Y112" s="8">
        <f t="shared" si="82"/>
        <v>7.0545378165160599E-2</v>
      </c>
      <c r="Z112" s="8">
        <f t="shared" si="83"/>
        <v>6.9289588628738201</v>
      </c>
      <c r="AA112" s="9">
        <f t="shared" si="62"/>
        <v>25.865022444805465</v>
      </c>
      <c r="AB112" s="9">
        <f t="shared" si="84"/>
        <v>26.724736698927373</v>
      </c>
      <c r="AC112" s="229">
        <f>'3.10 Forest data Gustav 2017'!AE98</f>
        <v>4144.8100139204798</v>
      </c>
      <c r="AD112" s="236">
        <f t="shared" si="85"/>
        <v>4.8289372134404402</v>
      </c>
      <c r="AE112" s="238">
        <f>'3.10 Forest data Gustav 2017'!AF98*10^-6</f>
        <v>37.845869891247446</v>
      </c>
      <c r="AF112" s="237">
        <f t="shared" si="86"/>
        <v>18.922934945623723</v>
      </c>
      <c r="AG112" s="237">
        <f>'3.10 Forest data Gustav 2017'!R98*10^-6/2</f>
        <v>9.3461786896752468</v>
      </c>
      <c r="AH112" s="237">
        <f>'3.10 Forest data Gustav 2017'!S98*10^-6/2</f>
        <v>8.7604297253362304</v>
      </c>
      <c r="AI112" s="237">
        <f>'3.10 Forest data Gustav 2017'!W98*10^-6/2</f>
        <v>0.81632653061224492</v>
      </c>
      <c r="AJ112" s="238">
        <f t="shared" si="63"/>
        <v>4.2898960185609383</v>
      </c>
      <c r="AK112" s="238">
        <f t="shared" si="64"/>
        <v>4.3103120580436682</v>
      </c>
      <c r="AL112" s="238">
        <f t="shared" si="65"/>
        <v>1.3084650165545346</v>
      </c>
      <c r="AM112" s="238">
        <f t="shared" si="66"/>
        <v>1.9378679733732744</v>
      </c>
      <c r="AN112" s="303">
        <f t="shared" si="67"/>
        <v>0.19066204526937505</v>
      </c>
      <c r="AO112" s="237">
        <f t="shared" si="87"/>
        <v>4.2898960185609383</v>
      </c>
      <c r="AP112" s="127">
        <f t="shared" si="88"/>
        <v>184.83198921900649</v>
      </c>
      <c r="AQ112" s="127">
        <f t="shared" si="89"/>
        <v>0.6787635862798993</v>
      </c>
      <c r="AR112" s="127">
        <f t="shared" si="90"/>
        <v>3.611132432281039</v>
      </c>
      <c r="AS112" s="237">
        <f t="shared" si="91"/>
        <v>0.19066204526937505</v>
      </c>
      <c r="AT112" s="237">
        <f t="shared" si="68"/>
        <v>6.0884000513073708</v>
      </c>
      <c r="AU112" s="127">
        <f t="shared" si="92"/>
        <v>2.4854061304727892E-2</v>
      </c>
      <c r="AV112" s="237">
        <f t="shared" si="93"/>
        <v>0.16580798396464716</v>
      </c>
      <c r="AW112" s="237">
        <f t="shared" si="94"/>
        <v>5.6187770745982029</v>
      </c>
      <c r="AX112" s="127">
        <f t="shared" si="95"/>
        <v>19.082060541137132</v>
      </c>
      <c r="AY112" s="127">
        <f t="shared" si="96"/>
        <v>4.210246868431966E-2</v>
      </c>
      <c r="AZ112" s="127">
        <f t="shared" si="97"/>
        <v>5.5766746059138832</v>
      </c>
      <c r="BA112" s="234">
        <f t="shared" si="69"/>
        <v>20.815228440186097</v>
      </c>
      <c r="BB112" s="234">
        <f t="shared" si="98"/>
        <v>26.389885769895486</v>
      </c>
      <c r="BC112" s="11">
        <f t="shared" si="70"/>
        <v>98.079783685063461</v>
      </c>
      <c r="BD112" s="11">
        <f t="shared" si="99"/>
        <v>96.85088077551643</v>
      </c>
      <c r="BE112" s="11">
        <f t="shared" si="100"/>
        <v>1.2289029095470312</v>
      </c>
      <c r="BF112" s="11">
        <f>SUM(BE$26:BE112)</f>
        <v>12.079852083562741</v>
      </c>
      <c r="BG112" s="10"/>
      <c r="BH112" s="77">
        <v>2097</v>
      </c>
      <c r="BI112" s="77">
        <v>3.0216893074322164</v>
      </c>
      <c r="BJ112" s="77">
        <v>-2554.7419161745129</v>
      </c>
    </row>
    <row r="113" spans="1:62" x14ac:dyDescent="0.25">
      <c r="A113" s="4">
        <v>88</v>
      </c>
      <c r="B113">
        <v>2097</v>
      </c>
      <c r="C113" s="228">
        <f>'3.10 Forest data Gustav 2017'!O99</f>
        <v>3732.6161468845498</v>
      </c>
      <c r="D113" s="9">
        <f t="shared" si="71"/>
        <v>4.0943420059497839</v>
      </c>
      <c r="E113" s="72">
        <f>'3.10 Forest data Gustav 2017'!P99*10^-6</f>
        <v>46.652934624659856</v>
      </c>
      <c r="F113" s="22">
        <f t="shared" si="72"/>
        <v>23.326467312329928</v>
      </c>
      <c r="G113" s="228">
        <f>'3.10 Forest data Gustav 2017'!B99*10^-6/2</f>
        <v>11.835300902477536</v>
      </c>
      <c r="H113" s="228">
        <f>'3.10 Forest data Gustav 2017'!C99*10^-6/2</f>
        <v>10.674839879240148</v>
      </c>
      <c r="I113" s="228">
        <f>'3.10 Forest data Gustav 2017'!G99*10^-6/2</f>
        <v>0.81632653061224492</v>
      </c>
      <c r="J113" s="228">
        <f t="shared" si="56"/>
        <v>5.4324031142371894</v>
      </c>
      <c r="K113" s="228">
        <f t="shared" si="57"/>
        <v>5.299145748871398</v>
      </c>
      <c r="L113" s="228">
        <f t="shared" si="58"/>
        <v>1.6569421263468553</v>
      </c>
      <c r="M113" s="228">
        <f t="shared" si="59"/>
        <v>2.2365626389095494</v>
      </c>
      <c r="N113" s="64">
        <f t="shared" si="73"/>
        <v>0.24144013841054177</v>
      </c>
      <c r="O113" s="22">
        <f t="shared" si="74"/>
        <v>5.4324031142371894</v>
      </c>
      <c r="P113" s="8">
        <f t="shared" si="75"/>
        <v>227.25238092749049</v>
      </c>
      <c r="Q113" s="8">
        <f t="shared" si="76"/>
        <v>0.99564655619744258</v>
      </c>
      <c r="R113" s="8">
        <f t="shared" si="60"/>
        <v>4.4367565580397468</v>
      </c>
      <c r="S113" s="22">
        <f t="shared" si="77"/>
        <v>0.24144013841054177</v>
      </c>
      <c r="T113" s="22">
        <f t="shared" si="61"/>
        <v>7.6239621527403347</v>
      </c>
      <c r="U113" s="8">
        <f t="shared" si="78"/>
        <v>3.3889194215078966E-2</v>
      </c>
      <c r="V113" s="22">
        <f t="shared" si="79"/>
        <v>0.2075509441954628</v>
      </c>
      <c r="W113" s="22">
        <f t="shared" si="80"/>
        <v>6.9560878752182536</v>
      </c>
      <c r="X113" s="8">
        <f t="shared" si="81"/>
        <v>23.733957450375449</v>
      </c>
      <c r="Y113" s="8">
        <f t="shared" si="82"/>
        <v>6.466749461225163E-3</v>
      </c>
      <c r="Z113" s="8">
        <f t="shared" si="83"/>
        <v>6.9496211257570284</v>
      </c>
      <c r="AA113" s="9">
        <f t="shared" si="62"/>
        <v>25.659114043562923</v>
      </c>
      <c r="AB113" s="9">
        <f t="shared" si="84"/>
        <v>30.789458549386453</v>
      </c>
      <c r="AC113" s="229">
        <f>'3.10 Forest data Gustav 2017'!AE99</f>
        <v>4153.4169511339205</v>
      </c>
      <c r="AD113" s="236">
        <f t="shared" si="85"/>
        <v>8.6069372134406876</v>
      </c>
      <c r="AE113" s="238">
        <f>'3.10 Forest data Gustav 2017'!AF99*10^-6</f>
        <v>37.536550482419926</v>
      </c>
      <c r="AF113" s="237">
        <f t="shared" si="86"/>
        <v>18.768275241209963</v>
      </c>
      <c r="AG113" s="237">
        <f>'3.10 Forest data Gustav 2017'!R99*10^-6/2</f>
        <v>9.1943148623531314</v>
      </c>
      <c r="AH113" s="237">
        <f>'3.10 Forest data Gustav 2017'!S99*10^-6/2</f>
        <v>8.7576338482445877</v>
      </c>
      <c r="AI113" s="237">
        <f>'3.10 Forest data Gustav 2017'!W99*10^-6/2</f>
        <v>0.81632653061224492</v>
      </c>
      <c r="AJ113" s="238">
        <f t="shared" si="63"/>
        <v>4.2201905218200872</v>
      </c>
      <c r="AK113" s="238">
        <f t="shared" si="64"/>
        <v>4.293303922880022</v>
      </c>
      <c r="AL113" s="238">
        <f t="shared" si="65"/>
        <v>1.2872040807294385</v>
      </c>
      <c r="AM113" s="238">
        <f t="shared" si="66"/>
        <v>1.9196443140946207</v>
      </c>
      <c r="AN113" s="303">
        <f t="shared" si="67"/>
        <v>0.18756402319200388</v>
      </c>
      <c r="AO113" s="237">
        <f t="shared" si="87"/>
        <v>4.2201905218200872</v>
      </c>
      <c r="AP113" s="127">
        <f t="shared" si="88"/>
        <v>185.42773716862348</v>
      </c>
      <c r="AQ113" s="127">
        <f t="shared" si="89"/>
        <v>0.5957479496169924</v>
      </c>
      <c r="AR113" s="127">
        <f t="shared" si="90"/>
        <v>3.6244425722030948</v>
      </c>
      <c r="AS113" s="237">
        <f t="shared" si="91"/>
        <v>0.18756402319200388</v>
      </c>
      <c r="AT113" s="237">
        <f t="shared" si="68"/>
        <v>6.1094764549213316</v>
      </c>
      <c r="AU113" s="127">
        <f t="shared" si="92"/>
        <v>2.1076403613960792E-2</v>
      </c>
      <c r="AV113" s="237">
        <f t="shared" si="93"/>
        <v>0.16648761957804309</v>
      </c>
      <c r="AW113" s="237">
        <f t="shared" si="94"/>
        <v>5.5805080036094603</v>
      </c>
      <c r="AX113" s="127">
        <f t="shared" si="95"/>
        <v>19.073562411259768</v>
      </c>
      <c r="AY113" s="127">
        <f t="shared" si="96"/>
        <v>-8.4981298773634251E-3</v>
      </c>
      <c r="AZ113" s="127">
        <f t="shared" si="97"/>
        <v>5.5890061334868237</v>
      </c>
      <c r="BA113" s="234">
        <f t="shared" si="69"/>
        <v>20.645102765330961</v>
      </c>
      <c r="BB113" s="234">
        <f t="shared" si="98"/>
        <v>29.860366202125238</v>
      </c>
      <c r="BC113" s="11">
        <f t="shared" si="70"/>
        <v>112.99731287624827</v>
      </c>
      <c r="BD113" s="11">
        <f t="shared" si="99"/>
        <v>109.58754396179962</v>
      </c>
      <c r="BE113" s="11">
        <f t="shared" si="100"/>
        <v>3.409768914448648</v>
      </c>
      <c r="BF113" s="11">
        <f>SUM(BE$26:BE113)</f>
        <v>15.489620998011389</v>
      </c>
      <c r="BG113" s="10"/>
      <c r="BH113" s="77">
        <v>2098</v>
      </c>
      <c r="BI113" s="77">
        <v>7.6042648902947789</v>
      </c>
      <c r="BJ113" s="77">
        <v>-2603.1495320517961</v>
      </c>
    </row>
    <row r="114" spans="1:62" x14ac:dyDescent="0.25">
      <c r="A114" s="4">
        <v>89</v>
      </c>
      <c r="B114">
        <v>2098</v>
      </c>
      <c r="C114" s="228">
        <f>'3.10 Forest data Gustav 2017'!O100</f>
        <v>3737.4804888905001</v>
      </c>
      <c r="D114" s="9">
        <f t="shared" si="71"/>
        <v>4.8643420059502205</v>
      </c>
      <c r="E114" s="72">
        <f>'3.10 Forest data Gustav 2017'!P100*10^-6</f>
        <v>46.278555713309778</v>
      </c>
      <c r="F114" s="22">
        <f t="shared" si="72"/>
        <v>23.139277856654889</v>
      </c>
      <c r="G114" s="228">
        <f>'3.10 Forest data Gustav 2017'!B100*10^-6/2</f>
        <v>11.630805318474986</v>
      </c>
      <c r="H114" s="228">
        <f>'3.10 Forest data Gustav 2017'!C100*10^-6/2</f>
        <v>10.692146007567658</v>
      </c>
      <c r="I114" s="228">
        <f>'3.10 Forest data Gustav 2017'!G100*10^-6/2</f>
        <v>0.81632653061224492</v>
      </c>
      <c r="J114" s="228">
        <f t="shared" si="56"/>
        <v>5.3385396411800183</v>
      </c>
      <c r="K114" s="228">
        <f t="shared" si="57"/>
        <v>5.284250041315584</v>
      </c>
      <c r="L114" s="228">
        <f t="shared" si="58"/>
        <v>1.6283127445864982</v>
      </c>
      <c r="M114" s="228">
        <f t="shared" si="59"/>
        <v>2.2120231688292433</v>
      </c>
      <c r="N114" s="64">
        <f t="shared" si="73"/>
        <v>0.23726842849688973</v>
      </c>
      <c r="O114" s="22">
        <f t="shared" si="74"/>
        <v>5.3385396411800183</v>
      </c>
      <c r="P114" s="8">
        <f t="shared" si="75"/>
        <v>228.13463998894815</v>
      </c>
      <c r="Q114" s="8">
        <f t="shared" si="76"/>
        <v>0.88225906145765975</v>
      </c>
      <c r="R114" s="8">
        <f t="shared" si="60"/>
        <v>4.4562805797223586</v>
      </c>
      <c r="S114" s="22">
        <f t="shared" si="77"/>
        <v>0.23726842849688973</v>
      </c>
      <c r="T114" s="22">
        <f t="shared" si="61"/>
        <v>7.6527529352437949</v>
      </c>
      <c r="U114" s="8">
        <f t="shared" si="78"/>
        <v>2.8790782503460122E-2</v>
      </c>
      <c r="V114" s="22">
        <f t="shared" si="79"/>
        <v>0.20847764599342961</v>
      </c>
      <c r="W114" s="22">
        <f t="shared" si="80"/>
        <v>6.9125627859020824</v>
      </c>
      <c r="X114" s="8">
        <f t="shared" si="81"/>
        <v>23.695005043455545</v>
      </c>
      <c r="Y114" s="8">
        <f t="shared" si="82"/>
        <v>-3.8952406919904092E-2</v>
      </c>
      <c r="Z114" s="8">
        <f t="shared" si="83"/>
        <v>6.9515151928219865</v>
      </c>
      <c r="AA114" s="9">
        <f t="shared" si="62"/>
        <v>25.453205642320381</v>
      </c>
      <c r="AB114" s="9">
        <f t="shared" si="84"/>
        <v>31.189645085311817</v>
      </c>
      <c r="AC114" s="229">
        <f>'3.10 Forest data Gustav 2017'!AE100</f>
        <v>4163.3758883473602</v>
      </c>
      <c r="AD114" s="236">
        <f t="shared" si="85"/>
        <v>9.9589372134396399</v>
      </c>
      <c r="AE114" s="238">
        <f>'3.10 Forest data Gustav 2017'!AF100*10^-6</f>
        <v>37.227231073592399</v>
      </c>
      <c r="AF114" s="237">
        <f t="shared" si="86"/>
        <v>18.6136155367962</v>
      </c>
      <c r="AG114" s="237">
        <f>'3.10 Forest data Gustav 2017'!R100*10^-6/2</f>
        <v>9.0429524956616181</v>
      </c>
      <c r="AH114" s="237">
        <f>'3.10 Forest data Gustav 2017'!S100*10^-6/2</f>
        <v>8.7543365105223376</v>
      </c>
      <c r="AI114" s="237">
        <f>'3.10 Forest data Gustav 2017'!W100*10^-6/2</f>
        <v>0.81632653061224492</v>
      </c>
      <c r="AJ114" s="238">
        <f t="shared" si="63"/>
        <v>4.150715195508683</v>
      </c>
      <c r="AK114" s="238">
        <f t="shared" si="64"/>
        <v>4.2761578860429577</v>
      </c>
      <c r="AL114" s="238">
        <f t="shared" si="65"/>
        <v>1.2660133493926267</v>
      </c>
      <c r="AM114" s="238">
        <f t="shared" si="66"/>
        <v>1.901480830091639</v>
      </c>
      <c r="AN114" s="303">
        <f t="shared" si="67"/>
        <v>0.18447623091149704</v>
      </c>
      <c r="AO114" s="237">
        <f t="shared" si="87"/>
        <v>4.150715195508683</v>
      </c>
      <c r="AP114" s="127">
        <f t="shared" si="88"/>
        <v>185.94232753800748</v>
      </c>
      <c r="AQ114" s="127">
        <f t="shared" si="89"/>
        <v>0.51459036938399549</v>
      </c>
      <c r="AR114" s="127">
        <f t="shared" si="90"/>
        <v>3.6361248261246875</v>
      </c>
      <c r="AS114" s="237">
        <f t="shared" si="91"/>
        <v>0.18447623091149704</v>
      </c>
      <c r="AT114" s="237">
        <f t="shared" si="68"/>
        <v>6.1268887308896014</v>
      </c>
      <c r="AU114" s="127">
        <f t="shared" si="92"/>
        <v>1.7412275968269775E-2</v>
      </c>
      <c r="AV114" s="237">
        <f t="shared" si="93"/>
        <v>0.16706395494322726</v>
      </c>
      <c r="AW114" s="237">
        <f t="shared" si="94"/>
        <v>5.5421712354355845</v>
      </c>
      <c r="AX114" s="127">
        <f t="shared" si="95"/>
        <v>19.029216557822203</v>
      </c>
      <c r="AY114" s="127">
        <f t="shared" si="96"/>
        <v>-4.4345853437565808E-2</v>
      </c>
      <c r="AZ114" s="127">
        <f t="shared" si="97"/>
        <v>5.5865170888731503</v>
      </c>
      <c r="BA114" s="234">
        <f t="shared" si="69"/>
        <v>20.474977090475821</v>
      </c>
      <c r="BB114" s="234">
        <f t="shared" si="98"/>
        <v>30.92157109583016</v>
      </c>
      <c r="BC114" s="11">
        <f t="shared" si="70"/>
        <v>114.46599746309437</v>
      </c>
      <c r="BD114" s="11">
        <f t="shared" si="99"/>
        <v>113.48216592169669</v>
      </c>
      <c r="BE114" s="11">
        <f t="shared" si="100"/>
        <v>0.98383154139767726</v>
      </c>
      <c r="BF114" s="11">
        <f>SUM(BE$26:BE114)</f>
        <v>16.473452539409067</v>
      </c>
      <c r="BG114" s="10"/>
      <c r="BH114" s="77">
        <v>2099</v>
      </c>
      <c r="BI114" s="77">
        <v>9.8288066796672027</v>
      </c>
      <c r="BJ114" s="77">
        <v>-2652.6332018724361</v>
      </c>
    </row>
    <row r="115" spans="1:62" x14ac:dyDescent="0.25">
      <c r="A115" s="4">
        <v>90</v>
      </c>
      <c r="B115">
        <v>2099</v>
      </c>
      <c r="C115" s="228">
        <f>'3.10 Forest data Gustav 2017'!O101</f>
        <v>3742.1248308964496</v>
      </c>
      <c r="D115" s="9">
        <f t="shared" si="71"/>
        <v>4.6443420059495111</v>
      </c>
      <c r="E115" s="72">
        <f>'3.10 Forest data Gustav 2017'!P101*10^-6</f>
        <v>45.904176801959693</v>
      </c>
      <c r="F115" s="22">
        <f t="shared" si="72"/>
        <v>22.952088400979846</v>
      </c>
      <c r="G115" s="228">
        <f>'3.10 Forest data Gustav 2017'!B101*10^-6/2</f>
        <v>11.427126148763474</v>
      </c>
      <c r="H115" s="228">
        <f>'3.10 Forest data Gustav 2017'!C101*10^-6/2</f>
        <v>10.708635721604129</v>
      </c>
      <c r="I115" s="228">
        <f>'3.10 Forest data Gustav 2017'!G101*10^-6/2</f>
        <v>0.81632653061224492</v>
      </c>
      <c r="J115" s="228">
        <f t="shared" si="56"/>
        <v>5.2450509022824345</v>
      </c>
      <c r="K115" s="228">
        <f t="shared" si="57"/>
        <v>5.2691298198297334</v>
      </c>
      <c r="L115" s="228">
        <f t="shared" si="58"/>
        <v>1.5997976608268865</v>
      </c>
      <c r="M115" s="228">
        <f t="shared" si="59"/>
        <v>2.1875816684638618</v>
      </c>
      <c r="N115" s="64">
        <f t="shared" si="73"/>
        <v>0.2331133734347749</v>
      </c>
      <c r="O115" s="22">
        <f t="shared" si="74"/>
        <v>5.2450509022824345</v>
      </c>
      <c r="P115" s="8">
        <f t="shared" si="75"/>
        <v>228.90610974943795</v>
      </c>
      <c r="Q115" s="8">
        <f t="shared" si="76"/>
        <v>0.77146976048979354</v>
      </c>
      <c r="R115" s="8">
        <f t="shared" si="60"/>
        <v>4.473581141792641</v>
      </c>
      <c r="S115" s="22">
        <f t="shared" si="77"/>
        <v>0.2331133734347749</v>
      </c>
      <c r="T115" s="22">
        <f t="shared" si="61"/>
        <v>7.676601377223542</v>
      </c>
      <c r="U115" s="8">
        <f t="shared" si="78"/>
        <v>2.3848441979747115E-2</v>
      </c>
      <c r="V115" s="22">
        <f t="shared" si="79"/>
        <v>0.20926493145502778</v>
      </c>
      <c r="W115" s="22">
        <f t="shared" si="80"/>
        <v>6.8689274806566196</v>
      </c>
      <c r="X115" s="8">
        <f t="shared" si="81"/>
        <v>23.623826227133481</v>
      </c>
      <c r="Y115" s="8">
        <f t="shared" si="82"/>
        <v>-7.1178816322063909E-2</v>
      </c>
      <c r="Z115" s="8">
        <f t="shared" si="83"/>
        <v>6.9401062969786835</v>
      </c>
      <c r="AA115" s="9">
        <f t="shared" si="62"/>
        <v>25.247297241077835</v>
      </c>
      <c r="AB115" s="9">
        <f t="shared" si="84"/>
        <v>30.615778633174823</v>
      </c>
      <c r="AC115" s="229">
        <f>'3.10 Forest data Gustav 2017'!AE101</f>
        <v>4172.0808255607999</v>
      </c>
      <c r="AD115" s="236">
        <f t="shared" si="85"/>
        <v>8.7049372134397345</v>
      </c>
      <c r="AE115" s="238">
        <f>'3.10 Forest data Gustav 2017'!AF101*10^-6</f>
        <v>36.917911664764894</v>
      </c>
      <c r="AF115" s="237">
        <f t="shared" si="86"/>
        <v>18.458955832382447</v>
      </c>
      <c r="AG115" s="237">
        <f>'3.10 Forest data Gustav 2017'!R101*10^-6/2</f>
        <v>8.8920994213873765</v>
      </c>
      <c r="AH115" s="237">
        <f>'3.10 Forest data Gustav 2017'!S101*10^-6/2</f>
        <v>8.7505298803828264</v>
      </c>
      <c r="AI115" s="237">
        <f>'3.10 Forest data Gustav 2017'!W101*10^-6/2</f>
        <v>0.81632653061224492</v>
      </c>
      <c r="AJ115" s="238">
        <f t="shared" si="63"/>
        <v>4.0814736344168061</v>
      </c>
      <c r="AK115" s="238">
        <f t="shared" si="64"/>
        <v>4.2588717937911484</v>
      </c>
      <c r="AL115" s="238">
        <f t="shared" si="65"/>
        <v>1.2448939189942327</v>
      </c>
      <c r="AM115" s="238">
        <f t="shared" si="66"/>
        <v>1.8833784611787301</v>
      </c>
      <c r="AN115" s="303">
        <f t="shared" si="67"/>
        <v>0.18139882819630249</v>
      </c>
      <c r="AO115" s="237">
        <f t="shared" si="87"/>
        <v>4.0814736344168061</v>
      </c>
      <c r="AP115" s="127">
        <f t="shared" si="88"/>
        <v>186.37758554302508</v>
      </c>
      <c r="AQ115" s="127">
        <f t="shared" si="89"/>
        <v>0.43525800501760159</v>
      </c>
      <c r="AR115" s="127">
        <f t="shared" si="90"/>
        <v>3.6462156293992045</v>
      </c>
      <c r="AS115" s="237">
        <f t="shared" si="91"/>
        <v>0.18139882819630249</v>
      </c>
      <c r="AT115" s="237">
        <f t="shared" si="68"/>
        <v>6.1407474645406523</v>
      </c>
      <c r="AU115" s="127">
        <f t="shared" si="92"/>
        <v>1.3858733651050947E-2</v>
      </c>
      <c r="AV115" s="237">
        <f t="shared" si="93"/>
        <v>0.16754009454525154</v>
      </c>
      <c r="AW115" s="237">
        <f t="shared" si="94"/>
        <v>5.5037657127853814</v>
      </c>
      <c r="AX115" s="127">
        <f t="shared" si="95"/>
        <v>18.959453781488794</v>
      </c>
      <c r="AY115" s="127">
        <f t="shared" si="96"/>
        <v>-6.9762776333408993E-2</v>
      </c>
      <c r="AZ115" s="127">
        <f t="shared" si="97"/>
        <v>5.5735284891187904</v>
      </c>
      <c r="BA115" s="234">
        <f t="shared" si="69"/>
        <v>20.304851415620693</v>
      </c>
      <c r="BB115" s="234">
        <f t="shared" si="98"/>
        <v>29.389142591395672</v>
      </c>
      <c r="BC115" s="11">
        <f t="shared" si="70"/>
        <v>112.35990758375159</v>
      </c>
      <c r="BD115" s="11">
        <f t="shared" si="99"/>
        <v>107.85815331042211</v>
      </c>
      <c r="BE115" s="11">
        <f t="shared" si="100"/>
        <v>4.5017542733294817</v>
      </c>
      <c r="BF115" s="11">
        <f>SUM(BE$26:BE115)</f>
        <v>20.975206812738548</v>
      </c>
      <c r="BG115" s="10"/>
      <c r="BH115" s="77">
        <v>2100</v>
      </c>
      <c r="BI115" s="77">
        <v>15.621936025308276</v>
      </c>
      <c r="BJ115" s="77">
        <v>-2699.7552488949573</v>
      </c>
    </row>
    <row r="116" spans="1:62" x14ac:dyDescent="0.25">
      <c r="A116" s="4">
        <v>91</v>
      </c>
      <c r="B116">
        <v>2100</v>
      </c>
      <c r="C116" s="228">
        <f>'3.10 Forest data Gustav 2017'!O102</f>
        <v>3750.9398069559998</v>
      </c>
      <c r="D116" s="9">
        <f t="shared" si="71"/>
        <v>8.8149760595501903</v>
      </c>
      <c r="E116" s="72">
        <f>'3.10 Forest data Gustav 2017'!P102*10^-6</f>
        <v>46.039040156607534</v>
      </c>
      <c r="F116" s="22">
        <f t="shared" si="72"/>
        <v>23.019520078303767</v>
      </c>
      <c r="G116" s="228">
        <f>'3.10 Forest data Gustav 2017'!B102*10^-6/2</f>
        <v>11.488705525731772</v>
      </c>
      <c r="H116" s="228">
        <f>'3.10 Forest data Gustav 2017'!C102*10^-6/2</f>
        <v>10.714488021959751</v>
      </c>
      <c r="I116" s="228">
        <f>'3.10 Forest data Gustav 2017'!G102*10^-6/2</f>
        <v>0.81632653061224492</v>
      </c>
      <c r="J116" s="228">
        <f t="shared" si="56"/>
        <v>5.2733158363108839</v>
      </c>
      <c r="K116" s="228">
        <f t="shared" si="57"/>
        <v>5.2778195285465417</v>
      </c>
      <c r="L116" s="228">
        <f t="shared" si="58"/>
        <v>1.6084187736024482</v>
      </c>
      <c r="M116" s="228">
        <f t="shared" si="59"/>
        <v>2.1949711937000576</v>
      </c>
      <c r="N116" s="64">
        <f t="shared" si="73"/>
        <v>0.23436959272492816</v>
      </c>
      <c r="O116" s="22">
        <f t="shared" si="74"/>
        <v>5.2733158363108839</v>
      </c>
      <c r="P116" s="8">
        <f t="shared" si="75"/>
        <v>229.69071639250305</v>
      </c>
      <c r="Q116" s="8">
        <f t="shared" si="76"/>
        <v>0.78460664306510353</v>
      </c>
      <c r="R116" s="8">
        <f t="shared" si="60"/>
        <v>4.4887091932457803</v>
      </c>
      <c r="S116" s="22">
        <f t="shared" si="77"/>
        <v>0.23436959272492816</v>
      </c>
      <c r="T116" s="22">
        <f t="shared" si="61"/>
        <v>7.7010539015933706</v>
      </c>
      <c r="U116" s="8">
        <f t="shared" si="78"/>
        <v>2.4452524369828588E-2</v>
      </c>
      <c r="V116" s="22">
        <f t="shared" si="79"/>
        <v>0.20991706835509957</v>
      </c>
      <c r="W116" s="22">
        <f t="shared" si="80"/>
        <v>6.8862383021489899</v>
      </c>
      <c r="X116" s="8">
        <f t="shared" si="81"/>
        <v>23.590806024927687</v>
      </c>
      <c r="Y116" s="8">
        <f t="shared" si="82"/>
        <v>-3.3020202205793936E-2</v>
      </c>
      <c r="Z116" s="8">
        <f t="shared" si="83"/>
        <v>6.9192585043547838</v>
      </c>
      <c r="AA116" s="9">
        <f t="shared" si="62"/>
        <v>25.321472086134147</v>
      </c>
      <c r="AB116" s="9">
        <f t="shared" si="84"/>
        <v>34.912487110913474</v>
      </c>
      <c r="AC116" s="229">
        <f>'3.10 Forest data Gustav 2017'!AE102</f>
        <v>4185.3816801733701</v>
      </c>
      <c r="AD116" s="236">
        <f t="shared" si="85"/>
        <v>13.30085461257022</v>
      </c>
      <c r="AE116" s="238">
        <f>'3.10 Forest data Gustav 2017'!AF102*10^-6</f>
        <v>37.081820845531126</v>
      </c>
      <c r="AF116" s="237">
        <f t="shared" si="86"/>
        <v>18.540910422765563</v>
      </c>
      <c r="AG116" s="237">
        <f>'3.10 Forest data Gustav 2017'!R102*10^-6/2</f>
        <v>8.9047485671572986</v>
      </c>
      <c r="AH116" s="237">
        <f>'3.10 Forest data Gustav 2017'!S102*10^-6/2</f>
        <v>8.8198353249960206</v>
      </c>
      <c r="AI116" s="237">
        <f>'3.10 Forest data Gustav 2017'!W102*10^-6/2</f>
        <v>0.81632653061224492</v>
      </c>
      <c r="AJ116" s="238">
        <f t="shared" si="63"/>
        <v>4.0872795923252001</v>
      </c>
      <c r="AK116" s="238">
        <f t="shared" si="64"/>
        <v>4.2865360230500045</v>
      </c>
      <c r="AL116" s="238">
        <f t="shared" si="65"/>
        <v>1.2466647994020219</v>
      </c>
      <c r="AM116" s="238">
        <f t="shared" si="66"/>
        <v>1.8848963586711207</v>
      </c>
      <c r="AN116" s="303">
        <f t="shared" si="67"/>
        <v>0.18165687077000892</v>
      </c>
      <c r="AO116" s="237">
        <f t="shared" si="87"/>
        <v>4.0872795923252001</v>
      </c>
      <c r="AP116" s="127">
        <f t="shared" si="88"/>
        <v>186.81011436195385</v>
      </c>
      <c r="AQ116" s="127">
        <f t="shared" si="89"/>
        <v>0.43252881892877326</v>
      </c>
      <c r="AR116" s="127">
        <f t="shared" si="90"/>
        <v>3.6547507733964268</v>
      </c>
      <c r="AS116" s="237">
        <f t="shared" si="91"/>
        <v>0.18165687077000892</v>
      </c>
      <c r="AT116" s="237">
        <f t="shared" si="68"/>
        <v>6.1544852729649229</v>
      </c>
      <c r="AU116" s="127">
        <f t="shared" si="92"/>
        <v>1.3737808424270526E-2</v>
      </c>
      <c r="AV116" s="237">
        <f t="shared" si="93"/>
        <v>0.16791906234573839</v>
      </c>
      <c r="AW116" s="237">
        <f t="shared" si="94"/>
        <v>5.5332008224520264</v>
      </c>
      <c r="AX116" s="127">
        <f t="shared" si="95"/>
        <v>18.939559158935683</v>
      </c>
      <c r="AY116" s="127">
        <f t="shared" si="96"/>
        <v>-1.9894622553110253E-2</v>
      </c>
      <c r="AZ116" s="127">
        <f t="shared" si="97"/>
        <v>5.5530954450051366</v>
      </c>
      <c r="BA116" s="234">
        <f t="shared" si="69"/>
        <v>20.395001465042121</v>
      </c>
      <c r="BB116" s="234">
        <f t="shared" si="98"/>
        <v>34.122228082412278</v>
      </c>
      <c r="BC116" s="11">
        <f t="shared" si="70"/>
        <v>128.12882769705246</v>
      </c>
      <c r="BD116" s="11">
        <f t="shared" si="99"/>
        <v>125.22857706245306</v>
      </c>
      <c r="BE116" s="11">
        <f t="shared" si="100"/>
        <v>2.9002506345994021</v>
      </c>
      <c r="BF116" s="11">
        <f>SUM(BE$26:BE116)</f>
        <v>23.875457447337951</v>
      </c>
      <c r="BG116" s="10"/>
      <c r="BH116" s="77">
        <v>2101</v>
      </c>
      <c r="BI116" s="77">
        <v>19.691590632529277</v>
      </c>
      <c r="BJ116" s="77">
        <v>-2744.2154740948431</v>
      </c>
    </row>
    <row r="117" spans="1:62" x14ac:dyDescent="0.25">
      <c r="A117" s="4">
        <v>92</v>
      </c>
      <c r="B117">
        <v>2101</v>
      </c>
      <c r="C117" s="228">
        <f>'3.10 Forest data Gustav 2017'!O103</f>
        <v>3758.4617830155498</v>
      </c>
      <c r="D117" s="9">
        <f t="shared" si="71"/>
        <v>7.5219760595500702</v>
      </c>
      <c r="E117" s="72">
        <f>'3.10 Forest data Gustav 2017'!P103*10^-6</f>
        <v>46.173903511255382</v>
      </c>
      <c r="F117" s="22">
        <f t="shared" si="72"/>
        <v>23.086951755627691</v>
      </c>
      <c r="G117" s="228">
        <f>'3.10 Forest data Gustav 2017'!B103*10^-6/2</f>
        <v>11.550144195881128</v>
      </c>
      <c r="H117" s="228">
        <f>'3.10 Forest data Gustav 2017'!C103*10^-6/2</f>
        <v>10.720481029134316</v>
      </c>
      <c r="I117" s="228">
        <f>'3.10 Forest data Gustav 2017'!G103*10^-6/2</f>
        <v>0.81632653061224492</v>
      </c>
      <c r="J117" s="228">
        <f t="shared" si="56"/>
        <v>5.3015161859094375</v>
      </c>
      <c r="K117" s="228">
        <f t="shared" si="57"/>
        <v>5.2865479316385589</v>
      </c>
      <c r="L117" s="228">
        <f t="shared" si="58"/>
        <v>1.6170201874233581</v>
      </c>
      <c r="M117" s="228">
        <f t="shared" si="59"/>
        <v>2.20234383411798</v>
      </c>
      <c r="N117" s="64">
        <f t="shared" si="73"/>
        <v>0.23562294159597502</v>
      </c>
      <c r="O117" s="22">
        <f t="shared" si="74"/>
        <v>5.3015161859094375</v>
      </c>
      <c r="P117" s="8">
        <f t="shared" si="75"/>
        <v>230.48813772745902</v>
      </c>
      <c r="Q117" s="8">
        <f t="shared" si="76"/>
        <v>0.79742133495597045</v>
      </c>
      <c r="R117" s="8">
        <f t="shared" si="60"/>
        <v>4.5040948509534671</v>
      </c>
      <c r="S117" s="22">
        <f t="shared" si="77"/>
        <v>0.23562294159597502</v>
      </c>
      <c r="T117" s="22">
        <f t="shared" si="61"/>
        <v>7.7260911192694506</v>
      </c>
      <c r="U117" s="8">
        <f t="shared" si="78"/>
        <v>2.5037217676080026E-2</v>
      </c>
      <c r="V117" s="22">
        <f t="shared" si="79"/>
        <v>0.210585723919895</v>
      </c>
      <c r="W117" s="22">
        <f t="shared" si="80"/>
        <v>6.9035681190619167</v>
      </c>
      <c r="X117" s="8">
        <f t="shared" si="81"/>
        <v>23.584787032944746</v>
      </c>
      <c r="Y117" s="8">
        <f t="shared" si="82"/>
        <v>-6.018991982941202E-3</v>
      </c>
      <c r="Z117" s="8">
        <f t="shared" si="83"/>
        <v>6.9095871110448579</v>
      </c>
      <c r="AA117" s="9">
        <f t="shared" si="62"/>
        <v>25.395646931190463</v>
      </c>
      <c r="AB117" s="9">
        <f t="shared" si="84"/>
        <v>33.734062551389641</v>
      </c>
      <c r="AC117" s="229">
        <f>'3.10 Forest data Gustav 2017'!AE103</f>
        <v>4196.7785347859399</v>
      </c>
      <c r="AD117" s="236">
        <f t="shared" si="85"/>
        <v>11.396854612569769</v>
      </c>
      <c r="AE117" s="238">
        <f>'3.10 Forest data Gustav 2017'!AF103*10^-6</f>
        <v>37.245730026297366</v>
      </c>
      <c r="AF117" s="237">
        <f t="shared" si="86"/>
        <v>18.622865013148683</v>
      </c>
      <c r="AG117" s="237">
        <f>'3.10 Forest data Gustav 2017'!R103*10^-6/2</f>
        <v>8.9171992625128418</v>
      </c>
      <c r="AH117" s="237">
        <f>'3.10 Forest data Gustav 2017'!S103*10^-6/2</f>
        <v>8.8893392200235954</v>
      </c>
      <c r="AI117" s="237">
        <f>'3.10 Forest data Gustav 2017'!W103*10^-6/2</f>
        <v>0.81632653061224492</v>
      </c>
      <c r="AJ117" s="238">
        <f t="shared" si="63"/>
        <v>4.0929944614933946</v>
      </c>
      <c r="AK117" s="238">
        <f t="shared" si="64"/>
        <v>4.3142548261728146</v>
      </c>
      <c r="AL117" s="238">
        <f t="shared" si="65"/>
        <v>1.248407896751798</v>
      </c>
      <c r="AM117" s="238">
        <f t="shared" si="66"/>
        <v>1.8863904421137858</v>
      </c>
      <c r="AN117" s="303">
        <f t="shared" si="67"/>
        <v>0.18191086495526199</v>
      </c>
      <c r="AO117" s="237">
        <f t="shared" si="87"/>
        <v>4.0929944614933946</v>
      </c>
      <c r="AP117" s="127">
        <f t="shared" si="88"/>
        <v>187.23987642372816</v>
      </c>
      <c r="AQ117" s="127">
        <f t="shared" si="89"/>
        <v>0.42976206177431209</v>
      </c>
      <c r="AR117" s="127">
        <f t="shared" si="90"/>
        <v>3.6632323997190825</v>
      </c>
      <c r="AS117" s="237">
        <f t="shared" si="91"/>
        <v>0.18191086495526199</v>
      </c>
      <c r="AT117" s="237">
        <f t="shared" si="68"/>
        <v>6.1681014144806454</v>
      </c>
      <c r="AU117" s="127">
        <f t="shared" si="92"/>
        <v>1.3616141515722546E-2</v>
      </c>
      <c r="AV117" s="237">
        <f t="shared" si="93"/>
        <v>0.16829472343953944</v>
      </c>
      <c r="AW117" s="237">
        <f t="shared" si="94"/>
        <v>5.5626627229246122</v>
      </c>
      <c r="AX117" s="127">
        <f t="shared" si="95"/>
        <v>18.95495343689182</v>
      </c>
      <c r="AY117" s="127">
        <f t="shared" si="96"/>
        <v>1.5394277956136904E-2</v>
      </c>
      <c r="AZ117" s="127">
        <f t="shared" si="97"/>
        <v>5.5472684449684753</v>
      </c>
      <c r="BA117" s="234">
        <f t="shared" si="69"/>
        <v>20.485151514463553</v>
      </c>
      <c r="BB117" s="234">
        <f t="shared" si="98"/>
        <v>32.340778608279493</v>
      </c>
      <c r="BC117" s="11">
        <f t="shared" si="70"/>
        <v>123.80400956359998</v>
      </c>
      <c r="BD117" s="11">
        <f t="shared" si="99"/>
        <v>118.69065749238574</v>
      </c>
      <c r="BE117" s="11">
        <f t="shared" si="100"/>
        <v>5.1133520712142371</v>
      </c>
      <c r="BF117" s="11">
        <f>SUM(BE$26:BE117)</f>
        <v>28.988809518552188</v>
      </c>
      <c r="BG117" s="10"/>
      <c r="BH117" s="77">
        <v>2102</v>
      </c>
      <c r="BI117" s="77">
        <v>26.145905575730954</v>
      </c>
      <c r="BJ117" s="77">
        <v>-2788.0426827945016</v>
      </c>
    </row>
    <row r="118" spans="1:62" x14ac:dyDescent="0.25">
      <c r="A118" s="4">
        <v>93</v>
      </c>
      <c r="B118">
        <v>2102</v>
      </c>
      <c r="C118" s="228">
        <f>'3.10 Forest data Gustav 2017'!O104</f>
        <v>3764.7317590750999</v>
      </c>
      <c r="D118" s="9">
        <f t="shared" si="71"/>
        <v>6.2699760595501175</v>
      </c>
      <c r="E118" s="72">
        <f>'3.10 Forest data Gustav 2017'!P104*10^-6</f>
        <v>46.308766865903209</v>
      </c>
      <c r="F118" s="22">
        <f t="shared" si="72"/>
        <v>23.154383432951605</v>
      </c>
      <c r="G118" s="228">
        <f>'3.10 Forest data Gustav 2017'!B104*10^-6/2</f>
        <v>11.611444529967381</v>
      </c>
      <c r="H118" s="228">
        <f>'3.10 Forest data Gustav 2017'!C104*10^-6/2</f>
        <v>10.726612372371982</v>
      </c>
      <c r="I118" s="228">
        <f>'3.10 Forest data Gustav 2017'!G104*10^-6/2</f>
        <v>0.81632653061224492</v>
      </c>
      <c r="J118" s="228">
        <f t="shared" si="56"/>
        <v>5.3296530392550281</v>
      </c>
      <c r="K118" s="228">
        <f t="shared" si="57"/>
        <v>5.2953143771479283</v>
      </c>
      <c r="L118" s="228">
        <f t="shared" si="58"/>
        <v>1.6256022341954335</v>
      </c>
      <c r="M118" s="228">
        <f t="shared" si="59"/>
        <v>2.2096998742083303</v>
      </c>
      <c r="N118" s="64">
        <f t="shared" si="73"/>
        <v>0.23687346841133458</v>
      </c>
      <c r="O118" s="22">
        <f t="shared" si="74"/>
        <v>5.3296530392550281</v>
      </c>
      <c r="P118" s="8">
        <f t="shared" si="75"/>
        <v>231.29805896976109</v>
      </c>
      <c r="Q118" s="8">
        <f t="shared" si="76"/>
        <v>0.80992124230206741</v>
      </c>
      <c r="R118" s="8">
        <f t="shared" si="60"/>
        <v>4.5197317969529607</v>
      </c>
      <c r="S118" s="22">
        <f t="shared" si="77"/>
        <v>0.23687346841133458</v>
      </c>
      <c r="T118" s="22">
        <f t="shared" si="61"/>
        <v>7.7516942197268888</v>
      </c>
      <c r="U118" s="8">
        <f t="shared" si="78"/>
        <v>2.5603100457438188E-2</v>
      </c>
      <c r="V118" s="22">
        <f t="shared" si="79"/>
        <v>0.21127036795389639</v>
      </c>
      <c r="W118" s="22">
        <f t="shared" si="80"/>
        <v>6.9209166113433618</v>
      </c>
      <c r="X118" s="8">
        <f t="shared" si="81"/>
        <v>23.597879455179147</v>
      </c>
      <c r="Y118" s="8">
        <f t="shared" si="82"/>
        <v>1.3092422234400658E-2</v>
      </c>
      <c r="Z118" s="8">
        <f t="shared" si="83"/>
        <v>6.9078241891089611</v>
      </c>
      <c r="AA118" s="9">
        <f t="shared" si="62"/>
        <v>25.469821776246768</v>
      </c>
      <c r="AB118" s="9">
        <f t="shared" si="84"/>
        <v>32.588414600790792</v>
      </c>
      <c r="AC118" s="229">
        <f>'3.10 Forest data Gustav 2017'!AE104</f>
        <v>4206.3273893985097</v>
      </c>
      <c r="AD118" s="236">
        <f t="shared" si="85"/>
        <v>9.5488546125698122</v>
      </c>
      <c r="AE118" s="238">
        <f>'3.10 Forest data Gustav 2017'!AF104*10^-6</f>
        <v>37.409639207063599</v>
      </c>
      <c r="AF118" s="237">
        <f t="shared" si="86"/>
        <v>18.704819603531799</v>
      </c>
      <c r="AG118" s="237">
        <f>'3.10 Forest data Gustav 2017'!R104*10^-6/2</f>
        <v>8.9294521948375962</v>
      </c>
      <c r="AH118" s="237">
        <f>'3.10 Forest data Gustav 2017'!S104*10^-6/2</f>
        <v>8.9590408780819608</v>
      </c>
      <c r="AI118" s="237">
        <f>'3.10 Forest data Gustav 2017'!W104*10^-6/2</f>
        <v>0.81632653061224492</v>
      </c>
      <c r="AJ118" s="238">
        <f t="shared" si="63"/>
        <v>4.0986185574304566</v>
      </c>
      <c r="AK118" s="238">
        <f t="shared" si="64"/>
        <v>4.3420280141290926</v>
      </c>
      <c r="AL118" s="238">
        <f t="shared" si="65"/>
        <v>1.2501233072772635</v>
      </c>
      <c r="AM118" s="238">
        <f t="shared" si="66"/>
        <v>1.8878607939927565</v>
      </c>
      <c r="AN118" s="303">
        <f t="shared" si="67"/>
        <v>0.18216082477468698</v>
      </c>
      <c r="AO118" s="237">
        <f t="shared" si="87"/>
        <v>4.0986185574304566</v>
      </c>
      <c r="AP118" s="127">
        <f t="shared" si="88"/>
        <v>187.66683520953711</v>
      </c>
      <c r="AQ118" s="127">
        <f t="shared" si="89"/>
        <v>0.42695878580894941</v>
      </c>
      <c r="AR118" s="127">
        <f t="shared" si="90"/>
        <v>3.6716597716215071</v>
      </c>
      <c r="AS118" s="237">
        <f t="shared" si="91"/>
        <v>0.18216082477468698</v>
      </c>
      <c r="AT118" s="237">
        <f t="shared" si="68"/>
        <v>6.1815951817100032</v>
      </c>
      <c r="AU118" s="127">
        <f t="shared" si="92"/>
        <v>1.34937672293578E-2</v>
      </c>
      <c r="AV118" s="237">
        <f t="shared" si="93"/>
        <v>0.16866705754532918</v>
      </c>
      <c r="AW118" s="237">
        <f t="shared" si="94"/>
        <v>5.5921513214063561</v>
      </c>
      <c r="AX118" s="127">
        <f t="shared" si="95"/>
        <v>18.995327433707818</v>
      </c>
      <c r="AY118" s="127">
        <f t="shared" si="96"/>
        <v>4.0373996815997515E-2</v>
      </c>
      <c r="AZ118" s="127">
        <f t="shared" si="97"/>
        <v>5.5517773245903586</v>
      </c>
      <c r="BA118" s="234">
        <f t="shared" si="69"/>
        <v>20.575301563884981</v>
      </c>
      <c r="BB118" s="234">
        <f t="shared" si="98"/>
        <v>30.604982726309096</v>
      </c>
      <c r="BC118" s="11">
        <f t="shared" si="70"/>
        <v>119.59948158490221</v>
      </c>
      <c r="BD118" s="11">
        <f t="shared" si="99"/>
        <v>112.32028660555439</v>
      </c>
      <c r="BE118" s="11">
        <f t="shared" si="100"/>
        <v>7.279194979347821</v>
      </c>
      <c r="BF118" s="11">
        <f>SUM(BE$26:BE118)</f>
        <v>36.268004497900009</v>
      </c>
      <c r="BG118" s="10"/>
      <c r="BH118" s="77">
        <v>2103</v>
      </c>
      <c r="BI118" s="77">
        <v>34.847353475274396</v>
      </c>
      <c r="BJ118" s="77">
        <v>-2831.312589811806</v>
      </c>
    </row>
    <row r="119" spans="1:62" x14ac:dyDescent="0.25">
      <c r="A119" s="4">
        <v>94</v>
      </c>
      <c r="B119">
        <v>2103</v>
      </c>
      <c r="C119" s="228">
        <f>'3.10 Forest data Gustav 2017'!O105</f>
        <v>3769.7987351346501</v>
      </c>
      <c r="D119" s="9">
        <f t="shared" si="71"/>
        <v>5.066976059550143</v>
      </c>
      <c r="E119" s="72">
        <f>'3.10 Forest data Gustav 2017'!P105*10^-6</f>
        <v>46.443630220551057</v>
      </c>
      <c r="F119" s="22">
        <f t="shared" si="72"/>
        <v>23.221815110275529</v>
      </c>
      <c r="G119" s="228">
        <f>'3.10 Forest data Gustav 2017'!B105*10^-6/2</f>
        <v>11.672608845784287</v>
      </c>
      <c r="H119" s="228">
        <f>'3.10 Forest data Gustav 2017'!C105*10^-6/2</f>
        <v>10.732879733878995</v>
      </c>
      <c r="I119" s="228">
        <f>'3.10 Forest data Gustav 2017'!G105*10^-6/2</f>
        <v>0.81632653061224492</v>
      </c>
      <c r="J119" s="228">
        <f t="shared" si="56"/>
        <v>5.3577274602149885</v>
      </c>
      <c r="K119" s="228">
        <f t="shared" si="57"/>
        <v>5.3041182276813679</v>
      </c>
      <c r="L119" s="228">
        <f t="shared" si="58"/>
        <v>1.6341652384098004</v>
      </c>
      <c r="M119" s="228">
        <f t="shared" si="59"/>
        <v>2.2170395921063593</v>
      </c>
      <c r="N119" s="64">
        <f t="shared" si="73"/>
        <v>0.23812122045399947</v>
      </c>
      <c r="O119" s="22">
        <f t="shared" si="74"/>
        <v>5.3577274602149885</v>
      </c>
      <c r="P119" s="8">
        <f t="shared" si="75"/>
        <v>232.12017257146474</v>
      </c>
      <c r="Q119" s="8">
        <f t="shared" si="76"/>
        <v>0.82211360170364856</v>
      </c>
      <c r="R119" s="8">
        <f t="shared" si="60"/>
        <v>4.5356138585113399</v>
      </c>
      <c r="S119" s="22">
        <f t="shared" si="77"/>
        <v>0.23812122045399947</v>
      </c>
      <c r="T119" s="22">
        <f t="shared" si="61"/>
        <v>7.7778449540985743</v>
      </c>
      <c r="U119" s="8">
        <f t="shared" si="78"/>
        <v>2.615073437168558E-2</v>
      </c>
      <c r="V119" s="22">
        <f t="shared" si="79"/>
        <v>0.21197048608231389</v>
      </c>
      <c r="W119" s="22">
        <f t="shared" si="80"/>
        <v>6.9382834660911685</v>
      </c>
      <c r="X119" s="8">
        <f t="shared" si="81"/>
        <v>23.624504050471057</v>
      </c>
      <c r="Y119" s="8">
        <f t="shared" si="82"/>
        <v>2.6624595291909969E-2</v>
      </c>
      <c r="Z119" s="8">
        <f t="shared" si="83"/>
        <v>6.9116588707992586</v>
      </c>
      <c r="AA119" s="9">
        <f t="shared" si="62"/>
        <v>25.543996621303084</v>
      </c>
      <c r="AB119" s="9">
        <f t="shared" si="84"/>
        <v>31.485861612220472</v>
      </c>
      <c r="AC119" s="229">
        <f>'3.10 Forest data Gustav 2017'!AE105</f>
        <v>4214.08824401108</v>
      </c>
      <c r="AD119" s="236">
        <f t="shared" si="85"/>
        <v>7.760854612570256</v>
      </c>
      <c r="AE119" s="238">
        <f>'3.10 Forest data Gustav 2017'!AF105*10^-6</f>
        <v>37.573548387829838</v>
      </c>
      <c r="AF119" s="237">
        <f t="shared" si="86"/>
        <v>18.786774193914919</v>
      </c>
      <c r="AG119" s="237">
        <f>'3.10 Forest data Gustav 2017'!R105*10^-6/2</f>
        <v>8.9415080483442413</v>
      </c>
      <c r="AH119" s="237">
        <f>'3.10 Forest data Gustav 2017'!S105*10^-6/2</f>
        <v>9.028939614958432</v>
      </c>
      <c r="AI119" s="237">
        <f>'3.10 Forest data Gustav 2017'!W105*10^-6/2</f>
        <v>0.81632653061224492</v>
      </c>
      <c r="AJ119" s="238">
        <f t="shared" si="63"/>
        <v>4.1041521941900072</v>
      </c>
      <c r="AK119" s="238">
        <f t="shared" si="64"/>
        <v>4.3698553987603495</v>
      </c>
      <c r="AL119" s="238">
        <f t="shared" si="65"/>
        <v>1.2518111267681939</v>
      </c>
      <c r="AM119" s="238">
        <f t="shared" si="66"/>
        <v>1.8893074964135539</v>
      </c>
      <c r="AN119" s="303">
        <f t="shared" si="67"/>
        <v>0.18240676418622254</v>
      </c>
      <c r="AO119" s="237">
        <f t="shared" si="87"/>
        <v>4.1041521941900072</v>
      </c>
      <c r="AP119" s="127">
        <f t="shared" si="88"/>
        <v>188.09095523073506</v>
      </c>
      <c r="AQ119" s="127">
        <f t="shared" si="89"/>
        <v>0.42412002119795034</v>
      </c>
      <c r="AR119" s="127">
        <f t="shared" si="90"/>
        <v>3.6800321729920569</v>
      </c>
      <c r="AS119" s="237">
        <f t="shared" si="91"/>
        <v>0.18240676418622254</v>
      </c>
      <c r="AT119" s="237">
        <f t="shared" si="68"/>
        <v>6.1949659005764026</v>
      </c>
      <c r="AU119" s="127">
        <f t="shared" si="92"/>
        <v>1.33707188663994E-2</v>
      </c>
      <c r="AV119" s="237">
        <f t="shared" si="93"/>
        <v>0.16903604531982314</v>
      </c>
      <c r="AW119" s="237">
        <f t="shared" si="94"/>
        <v>5.6216665255285436</v>
      </c>
      <c r="AX119" s="127">
        <f t="shared" si="95"/>
        <v>19.053391364762202</v>
      </c>
      <c r="AY119" s="127">
        <f t="shared" si="96"/>
        <v>5.8063931054384454E-2</v>
      </c>
      <c r="AZ119" s="127">
        <f t="shared" si="97"/>
        <v>5.5636025944741592</v>
      </c>
      <c r="BA119" s="234">
        <f t="shared" si="69"/>
        <v>20.665451613306413</v>
      </c>
      <c r="BB119" s="234">
        <f t="shared" si="98"/>
        <v>28.921860896995405</v>
      </c>
      <c r="BC119" s="11">
        <f t="shared" si="70"/>
        <v>115.55311211684914</v>
      </c>
      <c r="BD119" s="11">
        <f t="shared" si="99"/>
        <v>106.14322949197313</v>
      </c>
      <c r="BE119" s="11">
        <f t="shared" si="100"/>
        <v>9.4098826248760048</v>
      </c>
      <c r="BF119" s="11">
        <f>SUM(BE$26:BE119)</f>
        <v>45.677887122776013</v>
      </c>
      <c r="BG119" s="10"/>
      <c r="BH119" s="77">
        <v>2104</v>
      </c>
      <c r="BI119" s="77">
        <v>45.753947382393768</v>
      </c>
      <c r="BJ119" s="77">
        <v>-2874.0258474905359</v>
      </c>
    </row>
    <row r="120" spans="1:62" x14ac:dyDescent="0.25">
      <c r="A120" s="4">
        <v>95</v>
      </c>
      <c r="B120">
        <v>2104</v>
      </c>
      <c r="C120" s="228">
        <f>'3.10 Forest data Gustav 2017'!O106</f>
        <v>3774.3737111942</v>
      </c>
      <c r="D120" s="9">
        <f t="shared" si="71"/>
        <v>4.5749760595499538</v>
      </c>
      <c r="E120" s="72">
        <f>'3.10 Forest data Gustav 2017'!P106*10^-6</f>
        <v>46.578493575198891</v>
      </c>
      <c r="F120" s="22">
        <f t="shared" si="72"/>
        <v>23.289246787599446</v>
      </c>
      <c r="G120" s="228">
        <f>'3.10 Forest data Gustav 2017'!B106*10^-6/2</f>
        <v>11.733639409634286</v>
      </c>
      <c r="H120" s="228">
        <f>'3.10 Forest data Gustav 2017'!C106*10^-6/2</f>
        <v>10.739280847352916</v>
      </c>
      <c r="I120" s="228">
        <f>'3.10 Forest data Gustav 2017'!G106*10^-6/2</f>
        <v>0.81632653061224492</v>
      </c>
      <c r="J120" s="228">
        <f t="shared" si="56"/>
        <v>5.3857404890221376</v>
      </c>
      <c r="K120" s="228">
        <f t="shared" si="57"/>
        <v>5.3129588600057076</v>
      </c>
      <c r="L120" s="228">
        <f t="shared" si="58"/>
        <v>1.6427095173488002</v>
      </c>
      <c r="M120" s="228">
        <f t="shared" si="59"/>
        <v>2.2243632597683591</v>
      </c>
      <c r="N120" s="64">
        <f t="shared" si="73"/>
        <v>0.23936624395653944</v>
      </c>
      <c r="O120" s="22">
        <f t="shared" si="74"/>
        <v>5.3857404890221376</v>
      </c>
      <c r="P120" s="8">
        <f t="shared" si="75"/>
        <v>232.95417805568593</v>
      </c>
      <c r="Q120" s="8">
        <f t="shared" si="76"/>
        <v>0.83400548422119414</v>
      </c>
      <c r="R120" s="8">
        <f t="shared" si="60"/>
        <v>4.5517350048009435</v>
      </c>
      <c r="S120" s="22">
        <f t="shared" si="77"/>
        <v>0.23936624395653944</v>
      </c>
      <c r="T120" s="22">
        <f t="shared" si="61"/>
        <v>7.8045256187661991</v>
      </c>
      <c r="U120" s="8">
        <f t="shared" si="78"/>
        <v>2.6680664667624754E-2</v>
      </c>
      <c r="V120" s="22">
        <f t="shared" si="79"/>
        <v>0.21268557928891468</v>
      </c>
      <c r="W120" s="22">
        <f t="shared" si="80"/>
        <v>6.9556683773545078</v>
      </c>
      <c r="X120" s="8">
        <f t="shared" si="81"/>
        <v>23.660715393611653</v>
      </c>
      <c r="Y120" s="8">
        <f t="shared" si="82"/>
        <v>3.6211343140596597E-2</v>
      </c>
      <c r="Z120" s="8">
        <f t="shared" si="83"/>
        <v>6.9194570342139112</v>
      </c>
      <c r="AA120" s="9">
        <f t="shared" si="62"/>
        <v>25.618171466359392</v>
      </c>
      <c r="AB120" s="9">
        <f t="shared" si="84"/>
        <v>31.090045017938763</v>
      </c>
      <c r="AC120" s="229">
        <f>'3.10 Forest data Gustav 2017'!AE106</f>
        <v>4221.3130986236501</v>
      </c>
      <c r="AD120" s="236">
        <f t="shared" si="85"/>
        <v>7.2248546125701978</v>
      </c>
      <c r="AE120" s="238">
        <f>'3.10 Forest data Gustav 2017'!AF106*10^-6</f>
        <v>37.737457568596092</v>
      </c>
      <c r="AF120" s="237">
        <f t="shared" si="86"/>
        <v>18.868728784298046</v>
      </c>
      <c r="AG120" s="237">
        <f>'3.10 Forest data Gustav 2017'!R106*10^-6/2</f>
        <v>8.9533675040928298</v>
      </c>
      <c r="AH120" s="237">
        <f>'3.10 Forest data Gustav 2017'!S106*10^-6/2</f>
        <v>9.0990347495929704</v>
      </c>
      <c r="AI120" s="237">
        <f>'3.10 Forest data Gustav 2017'!W106*10^-6/2</f>
        <v>0.81632653061224492</v>
      </c>
      <c r="AJ120" s="238">
        <f t="shared" si="63"/>
        <v>4.1095956843786094</v>
      </c>
      <c r="AK120" s="238">
        <f t="shared" si="64"/>
        <v>4.3977367927750759</v>
      </c>
      <c r="AL120" s="238">
        <f t="shared" si="65"/>
        <v>1.2534714505729962</v>
      </c>
      <c r="AM120" s="238">
        <f t="shared" si="66"/>
        <v>1.8907306311033845</v>
      </c>
      <c r="AN120" s="303">
        <f t="shared" si="67"/>
        <v>0.18264869708349374</v>
      </c>
      <c r="AO120" s="237">
        <f t="shared" si="87"/>
        <v>4.1095956843786094</v>
      </c>
      <c r="AP120" s="127">
        <f t="shared" si="88"/>
        <v>188.51220200719357</v>
      </c>
      <c r="AQ120" s="127">
        <f t="shared" si="89"/>
        <v>0.42124677645850284</v>
      </c>
      <c r="AR120" s="127">
        <f t="shared" si="90"/>
        <v>3.6883489079201066</v>
      </c>
      <c r="AS120" s="237">
        <f t="shared" si="91"/>
        <v>0.18264869708349374</v>
      </c>
      <c r="AT120" s="237">
        <f t="shared" si="68"/>
        <v>6.2082129293295365</v>
      </c>
      <c r="AU120" s="127">
        <f t="shared" si="92"/>
        <v>1.3247028753133883E-2</v>
      </c>
      <c r="AV120" s="237">
        <f t="shared" si="93"/>
        <v>0.16940166833035986</v>
      </c>
      <c r="AW120" s="237">
        <f t="shared" si="94"/>
        <v>5.6512082433480719</v>
      </c>
      <c r="AX120" s="127">
        <f t="shared" si="95"/>
        <v>19.123990481972633</v>
      </c>
      <c r="AY120" s="127">
        <f t="shared" si="96"/>
        <v>7.0599117210431217E-2</v>
      </c>
      <c r="AZ120" s="127">
        <f t="shared" si="97"/>
        <v>5.5806091261376407</v>
      </c>
      <c r="BA120" s="234">
        <f t="shared" si="69"/>
        <v>20.755601662727852</v>
      </c>
      <c r="BB120" s="234">
        <f t="shared" si="98"/>
        <v>28.485549197720118</v>
      </c>
      <c r="BC120" s="11">
        <f t="shared" si="70"/>
        <v>114.10046521583526</v>
      </c>
      <c r="BD120" s="11">
        <f t="shared" si="99"/>
        <v>104.54196555563283</v>
      </c>
      <c r="BE120" s="11">
        <f t="shared" si="100"/>
        <v>9.558499660202429</v>
      </c>
      <c r="BF120" s="11">
        <f>SUM(BE$26:BE120)</f>
        <v>55.236386782978443</v>
      </c>
      <c r="BG120" s="10"/>
      <c r="BH120" s="77">
        <v>2105</v>
      </c>
      <c r="BI120" s="77">
        <v>56.880614710197619</v>
      </c>
      <c r="BJ120" s="77">
        <v>-2916.866819035461</v>
      </c>
    </row>
    <row r="121" spans="1:62" x14ac:dyDescent="0.25">
      <c r="A121" s="4">
        <v>96</v>
      </c>
      <c r="B121">
        <v>2105</v>
      </c>
      <c r="C121" s="228">
        <f>'3.10 Forest data Gustav 2017'!O107</f>
        <v>3778.6312228568904</v>
      </c>
      <c r="D121" s="9">
        <f t="shared" si="71"/>
        <v>4.2575116626903764</v>
      </c>
      <c r="E121" s="72">
        <f>'3.10 Forest data Gustav 2017'!P107*10^-6</f>
        <v>46.568208672672824</v>
      </c>
      <c r="F121" s="22">
        <f t="shared" si="72"/>
        <v>23.284104336336412</v>
      </c>
      <c r="G121" s="228">
        <f>'3.10 Forest data Gustav 2017'!B107*10^-6/2</f>
        <v>11.712432640732844</v>
      </c>
      <c r="H121" s="228">
        <f>'3.10 Forest data Gustav 2017'!C107*10^-6/2</f>
        <v>10.755345164991319</v>
      </c>
      <c r="I121" s="228">
        <f>'3.10 Forest data Gustav 2017'!G107*10^-6/2</f>
        <v>0.81632653061224492</v>
      </c>
      <c r="J121" s="228">
        <f t="shared" si="56"/>
        <v>5.3760065820963758</v>
      </c>
      <c r="K121" s="228">
        <f t="shared" si="57"/>
        <v>5.3168365899736498</v>
      </c>
      <c r="L121" s="228">
        <f t="shared" si="58"/>
        <v>1.6397405697025984</v>
      </c>
      <c r="M121" s="228">
        <f t="shared" si="59"/>
        <v>2.2218184475001861</v>
      </c>
      <c r="N121" s="64">
        <f t="shared" si="73"/>
        <v>0.23893362587095004</v>
      </c>
      <c r="O121" s="22">
        <f t="shared" si="74"/>
        <v>5.3760065820963758</v>
      </c>
      <c r="P121" s="8">
        <f t="shared" si="75"/>
        <v>233.7620952941289</v>
      </c>
      <c r="Q121" s="8">
        <f t="shared" si="76"/>
        <v>0.80791723844296826</v>
      </c>
      <c r="R121" s="8">
        <f t="shared" si="60"/>
        <v>4.5680893436534076</v>
      </c>
      <c r="S121" s="22">
        <f t="shared" si="77"/>
        <v>0.23893362587095004</v>
      </c>
      <c r="T121" s="22">
        <f t="shared" si="61"/>
        <v>7.8300440811698229</v>
      </c>
      <c r="U121" s="8">
        <f t="shared" si="78"/>
        <v>2.5518462403623765E-2</v>
      </c>
      <c r="V121" s="22">
        <f t="shared" si="79"/>
        <v>0.21341516346732628</v>
      </c>
      <c r="W121" s="22">
        <f t="shared" si="80"/>
        <v>6.9565771596762485</v>
      </c>
      <c r="X121" s="8">
        <f t="shared" si="81"/>
        <v>23.687229462223982</v>
      </c>
      <c r="Y121" s="8">
        <f t="shared" si="82"/>
        <v>2.6514068612328856E-2</v>
      </c>
      <c r="Z121" s="8">
        <f t="shared" si="83"/>
        <v>6.9300630910639196</v>
      </c>
      <c r="AA121" s="9">
        <f t="shared" si="62"/>
        <v>25.612514769970055</v>
      </c>
      <c r="AB121" s="9">
        <f t="shared" si="84"/>
        <v>30.729976202119353</v>
      </c>
      <c r="AC121" s="229">
        <f>'3.10 Forest data Gustav 2017'!AE107</f>
        <v>4228.4617930532095</v>
      </c>
      <c r="AD121" s="236">
        <f t="shared" si="85"/>
        <v>7.1486944295593275</v>
      </c>
      <c r="AE121" s="238">
        <f>'3.10 Forest data Gustav 2017'!AF107*10^-6</f>
        <v>37.792895665652253</v>
      </c>
      <c r="AF121" s="237">
        <f t="shared" si="86"/>
        <v>18.896447832826127</v>
      </c>
      <c r="AG121" s="237">
        <f>'3.10 Forest data Gustav 2017'!R107*10^-6/2</f>
        <v>8.9946187759372194</v>
      </c>
      <c r="AH121" s="237">
        <f>'3.10 Forest data Gustav 2017'!S107*10^-6/2</f>
        <v>9.0855025262766613</v>
      </c>
      <c r="AI121" s="237">
        <f>'3.10 Forest data Gustav 2017'!W107*10^-6/2</f>
        <v>0.81632653061224492</v>
      </c>
      <c r="AJ121" s="238">
        <f t="shared" si="63"/>
        <v>4.1285300181551836</v>
      </c>
      <c r="AK121" s="238">
        <f t="shared" si="64"/>
        <v>4.3969259314585392</v>
      </c>
      <c r="AL121" s="238">
        <f t="shared" si="65"/>
        <v>1.2592466286312107</v>
      </c>
      <c r="AM121" s="238">
        <f t="shared" si="66"/>
        <v>1.8956807837247112</v>
      </c>
      <c r="AN121" s="303">
        <f t="shared" si="67"/>
        <v>0.1834902230291193</v>
      </c>
      <c r="AO121" s="237">
        <f t="shared" si="87"/>
        <v>4.1285300181551836</v>
      </c>
      <c r="AP121" s="127">
        <f t="shared" si="88"/>
        <v>188.94412272507745</v>
      </c>
      <c r="AQ121" s="127">
        <f t="shared" si="89"/>
        <v>0.43192071788388375</v>
      </c>
      <c r="AR121" s="127">
        <f t="shared" si="90"/>
        <v>3.6966093002712999</v>
      </c>
      <c r="AS121" s="237">
        <f t="shared" si="91"/>
        <v>0.1834902230291193</v>
      </c>
      <c r="AT121" s="237">
        <f t="shared" si="68"/>
        <v>6.2219392433304108</v>
      </c>
      <c r="AU121" s="127">
        <f t="shared" si="92"/>
        <v>1.3726314000874318E-2</v>
      </c>
      <c r="AV121" s="237">
        <f t="shared" si="93"/>
        <v>0.16976390902824498</v>
      </c>
      <c r="AW121" s="237">
        <f t="shared" si="94"/>
        <v>5.6561725600897503</v>
      </c>
      <c r="AX121" s="127">
        <f t="shared" si="95"/>
        <v>19.178875913239594</v>
      </c>
      <c r="AY121" s="127">
        <f t="shared" si="96"/>
        <v>5.4885431266960438E-2</v>
      </c>
      <c r="AZ121" s="127">
        <f t="shared" si="97"/>
        <v>5.6012871288227899</v>
      </c>
      <c r="BA121" s="234">
        <f t="shared" si="69"/>
        <v>20.786092616108739</v>
      </c>
      <c r="BB121" s="234">
        <f t="shared" si="98"/>
        <v>28.435319508819784</v>
      </c>
      <c r="BC121" s="11">
        <f t="shared" si="70"/>
        <v>112.77901266177803</v>
      </c>
      <c r="BD121" s="11">
        <f t="shared" si="99"/>
        <v>104.3576225973686</v>
      </c>
      <c r="BE121" s="11">
        <f t="shared" si="100"/>
        <v>8.4213900644094224</v>
      </c>
      <c r="BF121" s="11">
        <f>SUM(BE$26:BE121)</f>
        <v>63.657776847387865</v>
      </c>
      <c r="BG121" s="10"/>
      <c r="BH121" s="77">
        <v>2106</v>
      </c>
      <c r="BI121" s="77">
        <v>66.882989654917679</v>
      </c>
      <c r="BJ121" s="77">
        <v>-2959.7885423823209</v>
      </c>
    </row>
    <row r="122" spans="1:62" x14ac:dyDescent="0.25">
      <c r="A122" s="4">
        <v>97</v>
      </c>
      <c r="B122">
        <v>2106</v>
      </c>
      <c r="C122" s="228">
        <f>'3.10 Forest data Gustav 2017'!O108</f>
        <v>3782.4907345195797</v>
      </c>
      <c r="D122" s="9">
        <f t="shared" si="71"/>
        <v>3.8595116626893287</v>
      </c>
      <c r="E122" s="72">
        <f>'3.10 Forest data Gustav 2017'!P108*10^-6</f>
        <v>46.557923770146722</v>
      </c>
      <c r="F122" s="22">
        <f t="shared" si="72"/>
        <v>23.278961885073361</v>
      </c>
      <c r="G122" s="228">
        <f>'3.10 Forest data Gustav 2017'!B108*10^-6/2</f>
        <v>11.691338547430945</v>
      </c>
      <c r="H122" s="228">
        <f>'3.10 Forest data Gustav 2017'!C108*10^-6/2</f>
        <v>10.771296807030174</v>
      </c>
      <c r="I122" s="228">
        <f>'3.10 Forest data Gustav 2017'!G108*10^-6/2</f>
        <v>0.81632653061224492</v>
      </c>
      <c r="J122" s="228">
        <f t="shared" si="56"/>
        <v>5.366324393270804</v>
      </c>
      <c r="K122" s="228">
        <f t="shared" si="57"/>
        <v>5.320683334151715</v>
      </c>
      <c r="L122" s="228">
        <f t="shared" si="58"/>
        <v>1.6367873966403326</v>
      </c>
      <c r="M122" s="228">
        <f t="shared" si="59"/>
        <v>2.2192871563039582</v>
      </c>
      <c r="N122" s="64">
        <f t="shared" si="73"/>
        <v>0.23850330636759129</v>
      </c>
      <c r="O122" s="22">
        <f t="shared" si="74"/>
        <v>5.366324393270804</v>
      </c>
      <c r="P122" s="8">
        <f t="shared" si="75"/>
        <v>234.54448757948128</v>
      </c>
      <c r="Q122" s="8">
        <f t="shared" si="76"/>
        <v>0.78239228535238681</v>
      </c>
      <c r="R122" s="8">
        <f t="shared" si="60"/>
        <v>4.5839321079184172</v>
      </c>
      <c r="S122" s="22">
        <f t="shared" si="77"/>
        <v>0.23850330636759129</v>
      </c>
      <c r="T122" s="22">
        <f t="shared" si="61"/>
        <v>7.8544344203737033</v>
      </c>
      <c r="U122" s="8">
        <f t="shared" si="78"/>
        <v>2.4390339203880451E-2</v>
      </c>
      <c r="V122" s="22">
        <f t="shared" si="79"/>
        <v>0.21411296716371084</v>
      </c>
      <c r="W122" s="22">
        <f t="shared" si="80"/>
        <v>6.957470730792048</v>
      </c>
      <c r="X122" s="8">
        <f t="shared" si="81"/>
        <v>23.706871311052403</v>
      </c>
      <c r="Y122" s="8">
        <f t="shared" si="82"/>
        <v>1.9641848828420905E-2</v>
      </c>
      <c r="Z122" s="8">
        <f t="shared" si="83"/>
        <v>6.9378288819636271</v>
      </c>
      <c r="AA122" s="9">
        <f t="shared" si="62"/>
        <v>25.6068580735807</v>
      </c>
      <c r="AB122" s="9">
        <f t="shared" si="84"/>
        <v>30.292794209654716</v>
      </c>
      <c r="AC122" s="229">
        <f>'3.10 Forest data Gustav 2017'!AE108</f>
        <v>4235.19648748277</v>
      </c>
      <c r="AD122" s="236">
        <f t="shared" si="85"/>
        <v>6.7346944295604771</v>
      </c>
      <c r="AE122" s="238">
        <f>'3.10 Forest data Gustav 2017'!AF108*10^-6</f>
        <v>37.848333762708407</v>
      </c>
      <c r="AF122" s="237">
        <f t="shared" si="86"/>
        <v>18.924166881354203</v>
      </c>
      <c r="AG122" s="237">
        <f>'3.10 Forest data Gustav 2017'!R108*10^-6/2</f>
        <v>9.0356380953090927</v>
      </c>
      <c r="AH122" s="237">
        <f>'3.10 Forest data Gustav 2017'!S108*10^-6/2</f>
        <v>9.0722022554328685</v>
      </c>
      <c r="AI122" s="237">
        <f>'3.10 Forest data Gustav 2017'!W108*10^-6/2</f>
        <v>0.81632653061224492</v>
      </c>
      <c r="AJ122" s="238">
        <f t="shared" si="63"/>
        <v>4.1473578857468736</v>
      </c>
      <c r="AK122" s="238">
        <f t="shared" si="64"/>
        <v>4.3961788570719449</v>
      </c>
      <c r="AL122" s="238">
        <f t="shared" si="65"/>
        <v>1.2649893333432731</v>
      </c>
      <c r="AM122" s="238">
        <f t="shared" si="66"/>
        <v>1.9006031020493359</v>
      </c>
      <c r="AN122" s="303">
        <f t="shared" si="67"/>
        <v>0.18432701714430549</v>
      </c>
      <c r="AO122" s="237">
        <f t="shared" si="87"/>
        <v>4.1473578857468736</v>
      </c>
      <c r="AP122" s="127">
        <f t="shared" si="88"/>
        <v>189.38640160872097</v>
      </c>
      <c r="AQ122" s="127">
        <f t="shared" si="89"/>
        <v>0.44227888364352452</v>
      </c>
      <c r="AR122" s="127">
        <f t="shared" si="90"/>
        <v>3.7050790021033491</v>
      </c>
      <c r="AS122" s="237">
        <f t="shared" si="91"/>
        <v>0.18432701714430549</v>
      </c>
      <c r="AT122" s="237">
        <f t="shared" si="68"/>
        <v>6.2361270046682815</v>
      </c>
      <c r="AU122" s="127">
        <f t="shared" si="92"/>
        <v>1.4187761337870697E-2</v>
      </c>
      <c r="AV122" s="237">
        <f t="shared" si="93"/>
        <v>0.1701392558064348</v>
      </c>
      <c r="AW122" s="237">
        <f t="shared" si="94"/>
        <v>5.6611681904152178</v>
      </c>
      <c r="AX122" s="127">
        <f t="shared" si="95"/>
        <v>19.222681404202277</v>
      </c>
      <c r="AY122" s="127">
        <f t="shared" si="96"/>
        <v>4.3805490962682825E-2</v>
      </c>
      <c r="AZ122" s="127">
        <f t="shared" si="97"/>
        <v>5.617362699452535</v>
      </c>
      <c r="BA122" s="234">
        <f t="shared" si="69"/>
        <v>20.816583569489627</v>
      </c>
      <c r="BB122" s="234">
        <f t="shared" si="98"/>
        <v>28.05155013499418</v>
      </c>
      <c r="BC122" s="11">
        <f t="shared" si="70"/>
        <v>111.1745547494328</v>
      </c>
      <c r="BD122" s="11">
        <f t="shared" si="99"/>
        <v>102.94918899542864</v>
      </c>
      <c r="BE122" s="11">
        <f t="shared" si="100"/>
        <v>8.2253657540041587</v>
      </c>
      <c r="BF122" s="11">
        <f>SUM(BE$26:BE122)</f>
        <v>71.883142601392024</v>
      </c>
      <c r="BG122" s="10"/>
      <c r="BH122" s="77">
        <v>2107</v>
      </c>
      <c r="BI122" s="77">
        <v>76.721473589735112</v>
      </c>
      <c r="BJ122" s="77">
        <v>-3002.9289426295045</v>
      </c>
    </row>
    <row r="123" spans="1:62" x14ac:dyDescent="0.25">
      <c r="A123" s="4">
        <v>98</v>
      </c>
      <c r="B123">
        <v>2107</v>
      </c>
      <c r="C123" s="228">
        <f>'3.10 Forest data Gustav 2017'!O109</f>
        <v>3785.9942461822702</v>
      </c>
      <c r="D123" s="9">
        <f t="shared" si="71"/>
        <v>3.503511662690471</v>
      </c>
      <c r="E123" s="72">
        <f>'3.10 Forest data Gustav 2017'!P109*10^-6</f>
        <v>46.547638867620655</v>
      </c>
      <c r="F123" s="22">
        <f t="shared" si="72"/>
        <v>23.273819433810328</v>
      </c>
      <c r="G123" s="228">
        <f>'3.10 Forest data Gustav 2017'!B109*10^-6/2</f>
        <v>11.670356181368787</v>
      </c>
      <c r="H123" s="228">
        <f>'3.10 Forest data Gustav 2017'!C109*10^-6/2</f>
        <v>10.787136721829295</v>
      </c>
      <c r="I123" s="228">
        <f>'3.10 Forest data Gustav 2017'!G109*10^-6/2</f>
        <v>0.81632653061224492</v>
      </c>
      <c r="J123" s="228">
        <f t="shared" si="56"/>
        <v>5.3566934872482737</v>
      </c>
      <c r="K123" s="228">
        <f t="shared" si="57"/>
        <v>5.3244993533388545</v>
      </c>
      <c r="L123" s="228">
        <f t="shared" si="58"/>
        <v>1.6338498653916302</v>
      </c>
      <c r="M123" s="228">
        <f t="shared" si="59"/>
        <v>2.2167692723764993</v>
      </c>
      <c r="N123" s="64">
        <f t="shared" si="73"/>
        <v>0.23807526609992327</v>
      </c>
      <c r="O123" s="22">
        <f t="shared" si="74"/>
        <v>5.3566934872482737</v>
      </c>
      <c r="P123" s="8">
        <f t="shared" si="75"/>
        <v>235.30190672330755</v>
      </c>
      <c r="Q123" s="8">
        <f t="shared" si="76"/>
        <v>0.75741914382626874</v>
      </c>
      <c r="R123" s="8">
        <f t="shared" si="60"/>
        <v>4.5992743434220049</v>
      </c>
      <c r="S123" s="22">
        <f t="shared" si="77"/>
        <v>0.23807526609992327</v>
      </c>
      <c r="T123" s="22">
        <f t="shared" si="61"/>
        <v>7.8777297642017539</v>
      </c>
      <c r="U123" s="8">
        <f t="shared" si="78"/>
        <v>2.3295343828050541E-2</v>
      </c>
      <c r="V123" s="22">
        <f t="shared" si="79"/>
        <v>0.21477992227187273</v>
      </c>
      <c r="W123" s="22">
        <f t="shared" si="80"/>
        <v>6.9583492187304845</v>
      </c>
      <c r="X123" s="8">
        <f t="shared" si="81"/>
        <v>23.721638683492458</v>
      </c>
      <c r="Y123" s="8">
        <f t="shared" si="82"/>
        <v>1.4767372440054771E-2</v>
      </c>
      <c r="Z123" s="8">
        <f t="shared" si="83"/>
        <v>6.9435818462904297</v>
      </c>
      <c r="AA123" s="9">
        <f t="shared" si="62"/>
        <v>25.601201377191362</v>
      </c>
      <c r="AB123" s="9">
        <f t="shared" si="84"/>
        <v>29.900194899976206</v>
      </c>
      <c r="AC123" s="229">
        <f>'3.10 Forest data Gustav 2017'!AE109</f>
        <v>4241.5531819123298</v>
      </c>
      <c r="AD123" s="236">
        <f t="shared" si="85"/>
        <v>6.356694429559866</v>
      </c>
      <c r="AE123" s="238">
        <f>'3.10 Forest data Gustav 2017'!AF109*10^-6</f>
        <v>37.903771859764575</v>
      </c>
      <c r="AF123" s="237">
        <f t="shared" si="86"/>
        <v>18.951885929882287</v>
      </c>
      <c r="AG123" s="237">
        <f>'3.10 Forest data Gustav 2017'!R109*10^-6/2</f>
        <v>9.076429434383595</v>
      </c>
      <c r="AH123" s="237">
        <f>'3.10 Forest data Gustav 2017'!S109*10^-6/2</f>
        <v>9.059129964886445</v>
      </c>
      <c r="AI123" s="237">
        <f>'3.10 Forest data Gustav 2017'!W109*10^-6/2</f>
        <v>0.81632653061224492</v>
      </c>
      <c r="AJ123" s="238">
        <f t="shared" si="63"/>
        <v>4.1660811103820699</v>
      </c>
      <c r="AK123" s="238">
        <f t="shared" si="64"/>
        <v>4.3954944772671265</v>
      </c>
      <c r="AL123" s="238">
        <f t="shared" si="65"/>
        <v>1.2707001208137034</v>
      </c>
      <c r="AM123" s="238">
        <f t="shared" si="66"/>
        <v>1.9054980627382763</v>
      </c>
      <c r="AN123" s="303">
        <f t="shared" si="67"/>
        <v>0.18515916046142536</v>
      </c>
      <c r="AO123" s="237">
        <f t="shared" si="87"/>
        <v>4.1660811103820699</v>
      </c>
      <c r="AP123" s="127">
        <f t="shared" si="88"/>
        <v>189.8387308978549</v>
      </c>
      <c r="AQ123" s="127">
        <f t="shared" si="89"/>
        <v>0.45232928913392811</v>
      </c>
      <c r="AR123" s="127">
        <f t="shared" si="90"/>
        <v>3.7137518212481417</v>
      </c>
      <c r="AS123" s="237">
        <f t="shared" si="91"/>
        <v>0.18515916046142536</v>
      </c>
      <c r="AT123" s="237">
        <f t="shared" si="68"/>
        <v>6.250758944243386</v>
      </c>
      <c r="AU123" s="127">
        <f t="shared" si="92"/>
        <v>1.4631939575104447E-2</v>
      </c>
      <c r="AV123" s="237">
        <f t="shared" si="93"/>
        <v>0.17052722088632091</v>
      </c>
      <c r="AW123" s="237">
        <f t="shared" si="94"/>
        <v>5.6661945980808301</v>
      </c>
      <c r="AX123" s="127">
        <f t="shared" si="95"/>
        <v>19.258682971580807</v>
      </c>
      <c r="AY123" s="127">
        <f t="shared" si="96"/>
        <v>3.6001567378530552E-2</v>
      </c>
      <c r="AZ123" s="127">
        <f t="shared" si="97"/>
        <v>5.6301930307022996</v>
      </c>
      <c r="BA123" s="234">
        <f t="shared" si="69"/>
        <v>20.847074522870518</v>
      </c>
      <c r="BB123" s="234">
        <f t="shared" si="98"/>
        <v>27.706731748517946</v>
      </c>
      <c r="BC123" s="11">
        <f t="shared" si="70"/>
        <v>109.73371528291267</v>
      </c>
      <c r="BD123" s="11">
        <f t="shared" si="99"/>
        <v>101.68370551706086</v>
      </c>
      <c r="BE123" s="11">
        <f t="shared" si="100"/>
        <v>8.0500097658518115</v>
      </c>
      <c r="BF123" s="11">
        <f>SUM(BE$26:BE123)</f>
        <v>79.933152367243835</v>
      </c>
      <c r="BG123" s="10"/>
      <c r="BH123" s="77">
        <v>2108</v>
      </c>
      <c r="BI123" s="77">
        <v>86.408999126009832</v>
      </c>
      <c r="BJ123" s="77">
        <v>-3046.2613367832778</v>
      </c>
    </row>
    <row r="124" spans="1:62" x14ac:dyDescent="0.25">
      <c r="A124" s="4">
        <v>99</v>
      </c>
      <c r="B124">
        <v>2108</v>
      </c>
      <c r="C124" s="228">
        <f>'3.10 Forest data Gustav 2017'!O110</f>
        <v>3790.2167578449598</v>
      </c>
      <c r="D124" s="9">
        <f t="shared" si="71"/>
        <v>4.2225116626896124</v>
      </c>
      <c r="E124" s="72">
        <f>'3.10 Forest data Gustav 2017'!P110*10^-6</f>
        <v>46.537353965094574</v>
      </c>
      <c r="F124" s="22">
        <f t="shared" si="72"/>
        <v>23.268676982547287</v>
      </c>
      <c r="G124" s="228">
        <f>'3.10 Forest data Gustav 2017'!B110*10^-6/2</f>
        <v>11.649484604799566</v>
      </c>
      <c r="H124" s="228">
        <f>'3.10 Forest data Gustav 2017'!C110*10^-6/2</f>
        <v>10.802865847135475</v>
      </c>
      <c r="I124" s="228">
        <f>'3.10 Forest data Gustav 2017'!G110*10^-6/2</f>
        <v>0.81632653061224492</v>
      </c>
      <c r="J124" s="228">
        <f t="shared" si="56"/>
        <v>5.3471134336030008</v>
      </c>
      <c r="K124" s="228">
        <f t="shared" si="57"/>
        <v>5.3282849054154351</v>
      </c>
      <c r="L124" s="228">
        <f t="shared" si="58"/>
        <v>1.6309278446719395</v>
      </c>
      <c r="M124" s="228">
        <f t="shared" si="59"/>
        <v>2.2142646831881927</v>
      </c>
      <c r="N124" s="64">
        <f t="shared" si="73"/>
        <v>0.23764948593791116</v>
      </c>
      <c r="O124" s="22">
        <f t="shared" si="74"/>
        <v>5.3471134336030008</v>
      </c>
      <c r="P124" s="8">
        <f t="shared" si="75"/>
        <v>236.03489328605818</v>
      </c>
      <c r="Q124" s="8">
        <f t="shared" si="76"/>
        <v>0.73298656275062513</v>
      </c>
      <c r="R124" s="8">
        <f t="shared" si="60"/>
        <v>4.6141268708523757</v>
      </c>
      <c r="S124" s="22">
        <f t="shared" si="77"/>
        <v>0.23764948593791116</v>
      </c>
      <c r="T124" s="22">
        <f t="shared" si="61"/>
        <v>7.899962315465765</v>
      </c>
      <c r="U124" s="8">
        <f t="shared" si="78"/>
        <v>2.2232551264011136E-2</v>
      </c>
      <c r="V124" s="22">
        <f t="shared" si="79"/>
        <v>0.21541693467390002</v>
      </c>
      <c r="W124" s="22">
        <f t="shared" si="80"/>
        <v>6.9592127500873744</v>
      </c>
      <c r="X124" s="8">
        <f t="shared" si="81"/>
        <v>23.73294432404202</v>
      </c>
      <c r="Y124" s="8">
        <f t="shared" si="82"/>
        <v>1.1305640549561957E-2</v>
      </c>
      <c r="Z124" s="8">
        <f t="shared" si="83"/>
        <v>6.9479071095378124</v>
      </c>
      <c r="AA124" s="9">
        <f t="shared" si="62"/>
        <v>25.595544680802018</v>
      </c>
      <c r="AB124" s="9">
        <f t="shared" si="84"/>
        <v>30.584581098055828</v>
      </c>
      <c r="AC124" s="229">
        <f>'3.10 Forest data Gustav 2017'!AE110</f>
        <v>4244.8518763418897</v>
      </c>
      <c r="AD124" s="236">
        <f t="shared" si="85"/>
        <v>3.2986944295598732</v>
      </c>
      <c r="AE124" s="238">
        <f>'3.10 Forest data Gustav 2017'!AF110*10^-6</f>
        <v>37.959209956820743</v>
      </c>
      <c r="AF124" s="237">
        <f t="shared" si="86"/>
        <v>18.979604978410372</v>
      </c>
      <c r="AG124" s="237">
        <f>'3.10 Forest data Gustav 2017'!R110*10^-6/2</f>
        <v>9.1169966751529277</v>
      </c>
      <c r="AH124" s="237">
        <f>'3.10 Forest data Gustav 2017'!S110*10^-6/2</f>
        <v>9.0462817726451981</v>
      </c>
      <c r="AI124" s="237">
        <f>'3.10 Forest data Gustav 2017'!W110*10^-6/2</f>
        <v>0.81632653061224492</v>
      </c>
      <c r="AJ124" s="238">
        <f t="shared" si="63"/>
        <v>4.1847014738951938</v>
      </c>
      <c r="AK124" s="238">
        <f t="shared" si="64"/>
        <v>4.394871724496233</v>
      </c>
      <c r="AL124" s="238">
        <f t="shared" si="65"/>
        <v>1.27637953452141</v>
      </c>
      <c r="AM124" s="238">
        <f t="shared" si="66"/>
        <v>1.9103661316305962</v>
      </c>
      <c r="AN124" s="303">
        <f t="shared" si="67"/>
        <v>0.18598673217311973</v>
      </c>
      <c r="AO124" s="237">
        <f t="shared" si="87"/>
        <v>4.1847014738951938</v>
      </c>
      <c r="AP124" s="127">
        <f t="shared" si="88"/>
        <v>190.30081064903567</v>
      </c>
      <c r="AQ124" s="127">
        <f t="shared" si="89"/>
        <v>0.46207975118076661</v>
      </c>
      <c r="AR124" s="127">
        <f t="shared" si="90"/>
        <v>3.7226217227144272</v>
      </c>
      <c r="AS124" s="237">
        <f t="shared" si="91"/>
        <v>0.18598673217311973</v>
      </c>
      <c r="AT124" s="237">
        <f t="shared" si="68"/>
        <v>6.2658183443730442</v>
      </c>
      <c r="AU124" s="127">
        <f t="shared" si="92"/>
        <v>1.5059400129658229E-2</v>
      </c>
      <c r="AV124" s="237">
        <f t="shared" si="93"/>
        <v>0.1709273320434615</v>
      </c>
      <c r="AW124" s="237">
        <f t="shared" si="94"/>
        <v>5.6712512590176427</v>
      </c>
      <c r="AX124" s="127">
        <f t="shared" si="95"/>
        <v>19.289196584944321</v>
      </c>
      <c r="AY124" s="127">
        <f t="shared" si="96"/>
        <v>3.051361336351377E-2</v>
      </c>
      <c r="AZ124" s="127">
        <f t="shared" si="97"/>
        <v>5.6407376456541289</v>
      </c>
      <c r="BA124" s="234">
        <f t="shared" si="69"/>
        <v>20.877565476251409</v>
      </c>
      <c r="BB124" s="234">
        <f t="shared" si="98"/>
        <v>24.683912670485221</v>
      </c>
      <c r="BC124" s="11">
        <f t="shared" si="70"/>
        <v>112.24541262986489</v>
      </c>
      <c r="BD124" s="11">
        <f t="shared" si="99"/>
        <v>90.589959500680763</v>
      </c>
      <c r="BE124" s="11">
        <f t="shared" si="100"/>
        <v>21.655453129184124</v>
      </c>
      <c r="BF124" s="11">
        <f>SUM(BE$26:BE124)</f>
        <v>101.58860549642796</v>
      </c>
      <c r="BG124" s="10"/>
      <c r="BH124" s="77">
        <v>2109</v>
      </c>
      <c r="BI124" s="77">
        <v>109.71367975305724</v>
      </c>
      <c r="BJ124" s="77">
        <v>-3069.1259697948817</v>
      </c>
    </row>
    <row r="125" spans="1:62" x14ac:dyDescent="0.25">
      <c r="B125">
        <v>2109</v>
      </c>
      <c r="F125" s="1"/>
      <c r="G125" s="1"/>
      <c r="H125" s="1"/>
      <c r="I125" s="1"/>
      <c r="J125" s="1"/>
      <c r="K125" s="1"/>
      <c r="L125" s="1"/>
      <c r="M125" s="1"/>
      <c r="N125" s="1"/>
    </row>
    <row r="126" spans="1:62" x14ac:dyDescent="0.25">
      <c r="C126" s="239"/>
      <c r="D126" s="239"/>
      <c r="E126" s="239"/>
      <c r="F126" s="1"/>
      <c r="G126" s="1"/>
      <c r="H126" s="1"/>
      <c r="I126" s="1"/>
      <c r="J126" s="1"/>
      <c r="K126" s="1"/>
      <c r="L126" s="1"/>
      <c r="M126" s="1"/>
      <c r="N126" s="1"/>
    </row>
    <row r="127" spans="1:62" ht="18.75" x14ac:dyDescent="0.3">
      <c r="C127" s="361" t="s">
        <v>19</v>
      </c>
      <c r="D127" s="361"/>
      <c r="E127" s="361"/>
      <c r="F127" s="361"/>
      <c r="G127" s="361"/>
      <c r="H127" s="361"/>
      <c r="I127" s="361"/>
      <c r="J127" s="361"/>
      <c r="K127" s="361"/>
      <c r="L127" s="361"/>
      <c r="M127" s="361"/>
      <c r="N127" s="361"/>
      <c r="O127" s="361"/>
      <c r="P127" s="361"/>
      <c r="Q127" s="361"/>
      <c r="R127" s="361"/>
      <c r="S127" s="361"/>
      <c r="T127" s="361"/>
      <c r="U127" s="361"/>
      <c r="V127" s="361"/>
      <c r="W127" s="361"/>
      <c r="X127" s="361"/>
      <c r="Y127" s="361"/>
      <c r="Z127" s="361"/>
      <c r="AA127" s="361"/>
      <c r="AB127" s="361"/>
      <c r="AC127" s="374" t="s">
        <v>50</v>
      </c>
      <c r="AD127" s="374"/>
      <c r="AE127" s="374"/>
      <c r="AF127" s="374"/>
      <c r="AG127" s="374"/>
      <c r="AH127" s="374"/>
      <c r="AI127" s="374"/>
      <c r="AJ127" s="374"/>
      <c r="AK127" s="374"/>
      <c r="AL127" s="374"/>
      <c r="AM127" s="374"/>
      <c r="AN127" s="374"/>
      <c r="AO127" s="374"/>
      <c r="AP127" s="374"/>
      <c r="AQ127" s="374"/>
      <c r="AR127" s="374"/>
      <c r="AS127" s="374"/>
      <c r="AT127" s="374"/>
      <c r="AU127" s="374"/>
      <c r="AV127" s="374"/>
      <c r="AW127" s="374"/>
      <c r="AX127" s="374"/>
      <c r="AY127" s="374"/>
      <c r="AZ127" s="374"/>
      <c r="BA127" s="374"/>
      <c r="BB127" s="374"/>
      <c r="BC127" s="37"/>
      <c r="BD127" s="37"/>
      <c r="BE127" s="37"/>
      <c r="BF127" s="38"/>
      <c r="BG127" s="38"/>
    </row>
    <row r="128" spans="1:62" ht="90" x14ac:dyDescent="0.25">
      <c r="A128" s="13" t="s">
        <v>4</v>
      </c>
      <c r="B128" s="14" t="s">
        <v>0</v>
      </c>
      <c r="C128" s="58" t="s">
        <v>294</v>
      </c>
      <c r="D128" s="5" t="s">
        <v>295</v>
      </c>
      <c r="E128" s="21" t="s">
        <v>296</v>
      </c>
      <c r="F128" s="58" t="s">
        <v>297</v>
      </c>
      <c r="G128" s="58" t="s">
        <v>357</v>
      </c>
      <c r="H128" s="58" t="s">
        <v>299</v>
      </c>
      <c r="I128" s="21" t="s">
        <v>300</v>
      </c>
      <c r="J128" s="58" t="s">
        <v>39</v>
      </c>
      <c r="K128" s="58" t="s">
        <v>40</v>
      </c>
      <c r="L128" s="58" t="s">
        <v>301</v>
      </c>
      <c r="M128" s="58" t="s">
        <v>302</v>
      </c>
      <c r="N128" s="58" t="s">
        <v>44</v>
      </c>
      <c r="O128" s="58" t="s">
        <v>36</v>
      </c>
      <c r="P128" s="15" t="s">
        <v>8</v>
      </c>
      <c r="Q128" s="5" t="s">
        <v>11</v>
      </c>
      <c r="R128" s="5" t="s">
        <v>303</v>
      </c>
      <c r="S128" s="5" t="s">
        <v>304</v>
      </c>
      <c r="T128" s="15" t="s">
        <v>305</v>
      </c>
      <c r="U128" s="5" t="s">
        <v>32</v>
      </c>
      <c r="V128" s="5" t="s">
        <v>306</v>
      </c>
      <c r="W128" s="5" t="s">
        <v>38</v>
      </c>
      <c r="X128" s="15" t="s">
        <v>33</v>
      </c>
      <c r="Y128" s="5" t="s">
        <v>34</v>
      </c>
      <c r="Z128" s="5" t="s">
        <v>307</v>
      </c>
      <c r="AA128" s="5" t="s">
        <v>308</v>
      </c>
      <c r="AB128" s="5" t="s">
        <v>1</v>
      </c>
      <c r="AC128" s="308" t="s">
        <v>294</v>
      </c>
      <c r="AD128" s="309" t="s">
        <v>295</v>
      </c>
      <c r="AE128" s="310" t="s">
        <v>401</v>
      </c>
      <c r="AF128" s="308" t="s">
        <v>402</v>
      </c>
      <c r="AG128" s="308" t="s">
        <v>357</v>
      </c>
      <c r="AH128" s="308" t="s">
        <v>299</v>
      </c>
      <c r="AI128" s="310" t="s">
        <v>300</v>
      </c>
      <c r="AJ128" s="308" t="s">
        <v>39</v>
      </c>
      <c r="AK128" s="308" t="s">
        <v>40</v>
      </c>
      <c r="AL128" s="308" t="s">
        <v>301</v>
      </c>
      <c r="AM128" s="308" t="s">
        <v>302</v>
      </c>
      <c r="AN128" s="308" t="s">
        <v>44</v>
      </c>
      <c r="AO128" s="308" t="s">
        <v>36</v>
      </c>
      <c r="AP128" s="311" t="s">
        <v>8</v>
      </c>
      <c r="AQ128" s="309" t="s">
        <v>11</v>
      </c>
      <c r="AR128" s="309" t="s">
        <v>303</v>
      </c>
      <c r="AS128" s="309" t="s">
        <v>304</v>
      </c>
      <c r="AT128" s="311" t="s">
        <v>305</v>
      </c>
      <c r="AU128" s="309" t="s">
        <v>32</v>
      </c>
      <c r="AV128" s="309" t="s">
        <v>306</v>
      </c>
      <c r="AW128" s="309" t="s">
        <v>38</v>
      </c>
      <c r="AX128" s="311" t="s">
        <v>33</v>
      </c>
      <c r="AY128" s="309" t="s">
        <v>34</v>
      </c>
      <c r="AZ128" s="309" t="s">
        <v>307</v>
      </c>
      <c r="BA128" s="309" t="s">
        <v>308</v>
      </c>
      <c r="BB128" s="309" t="s">
        <v>1</v>
      </c>
      <c r="BC128" s="6" t="str">
        <f>"Climate benefit " &amp;C127 &amp; " Mton CO2/year"</f>
        <v>Climate benefit BAU 95% Mton CO2/year</v>
      </c>
      <c r="BD128" s="6" t="str">
        <f>"Climate benefit "&amp;AC127 &amp; " Mton CO2/year"</f>
        <v>Climate benefit Production 80/50/50 Mton CO2/year</v>
      </c>
      <c r="BE128" s="6" t="str">
        <f>"Diff "&amp;C127&amp;" and "&amp;AC127 &amp; " Mton CO2/year"</f>
        <v>Diff BAU 95% and Production 80/50/50 Mton CO2/year</v>
      </c>
      <c r="BF128" s="16" t="s">
        <v>12</v>
      </c>
      <c r="BG128" s="16"/>
    </row>
    <row r="129" spans="1:60" x14ac:dyDescent="0.25">
      <c r="A129" s="4">
        <v>0</v>
      </c>
      <c r="B129" s="4">
        <v>2023</v>
      </c>
      <c r="C129" s="228">
        <f t="shared" ref="C129:C160" si="101">C25</f>
        <v>2852.7212360488502</v>
      </c>
      <c r="D129" s="39"/>
      <c r="E129" s="228">
        <f t="shared" ref="E129:E160" si="102">E25</f>
        <v>0</v>
      </c>
      <c r="F129" s="17"/>
      <c r="G129" s="17"/>
      <c r="H129" s="17"/>
      <c r="I129" s="17"/>
      <c r="J129" s="17"/>
      <c r="K129" s="17"/>
      <c r="L129" s="17"/>
      <c r="M129" s="17"/>
      <c r="N129" s="17"/>
      <c r="O129" s="17"/>
      <c r="P129" s="7" t="e">
        <f>#REF!</f>
        <v>#REF!</v>
      </c>
      <c r="Q129" s="8"/>
      <c r="R129" s="8"/>
      <c r="S129" s="8"/>
      <c r="T129" s="61" t="e">
        <f>#REF!</f>
        <v>#REF!</v>
      </c>
      <c r="U129" s="8"/>
      <c r="V129" s="8"/>
      <c r="W129" s="8"/>
      <c r="X129" s="61" t="e">
        <f>#REF!</f>
        <v>#REF!</v>
      </c>
      <c r="Y129" s="8"/>
      <c r="Z129" s="8"/>
      <c r="AA129" s="9" t="e">
        <f>#REF!</f>
        <v>#REF!</v>
      </c>
      <c r="AB129" s="9"/>
      <c r="AC129" s="312">
        <f>'3.10 Forest data Gustav 2017'!AV11</f>
        <v>2857.1489061753241</v>
      </c>
      <c r="AD129" s="313"/>
      <c r="AE129" s="312"/>
      <c r="AF129" s="314"/>
      <c r="AG129" s="314"/>
      <c r="AH129" s="314"/>
      <c r="AI129" s="314"/>
      <c r="AJ129" s="314"/>
      <c r="AK129" s="314"/>
      <c r="AL129" s="314"/>
      <c r="AM129" s="314"/>
      <c r="AN129" s="314"/>
      <c r="AO129" s="315"/>
      <c r="AP129" s="316">
        <f>AP25</f>
        <v>200</v>
      </c>
      <c r="AQ129" s="120"/>
      <c r="AR129" s="120"/>
      <c r="AS129" s="120"/>
      <c r="AT129" s="316">
        <f>AT25</f>
        <v>8</v>
      </c>
      <c r="AU129" s="120"/>
      <c r="AV129" s="120"/>
      <c r="AW129" s="120"/>
      <c r="AX129" s="316">
        <f>AX25</f>
        <v>15</v>
      </c>
      <c r="AY129" s="120"/>
      <c r="AZ129" s="120"/>
      <c r="BA129" s="317">
        <v>0</v>
      </c>
      <c r="BB129" s="317"/>
    </row>
    <row r="130" spans="1:60" x14ac:dyDescent="0.25">
      <c r="A130" s="4">
        <v>1</v>
      </c>
      <c r="B130" s="18">
        <f t="shared" ref="B130:B159" si="103">B129+5</f>
        <v>2028</v>
      </c>
      <c r="C130" s="228">
        <f t="shared" si="101"/>
        <v>2848.8626021093105</v>
      </c>
      <c r="D130" s="228">
        <f t="shared" ref="D130:D161" si="104">D26</f>
        <v>-3.8586339395396863</v>
      </c>
      <c r="E130" s="228">
        <f t="shared" si="102"/>
        <v>35.674276233865207</v>
      </c>
      <c r="F130" s="228">
        <f t="shared" ref="F130:AB130" si="105">F26</f>
        <v>17.837138116932604</v>
      </c>
      <c r="G130" s="228">
        <f t="shared" si="105"/>
        <v>8.0023841431267346</v>
      </c>
      <c r="H130" s="228">
        <f t="shared" si="105"/>
        <v>9.0184274431936231</v>
      </c>
      <c r="I130" s="228">
        <f t="shared" si="105"/>
        <v>0.81632653061224492</v>
      </c>
      <c r="J130" s="228">
        <f t="shared" si="105"/>
        <v>3.6730943216951712</v>
      </c>
      <c r="K130" s="228">
        <f t="shared" si="105"/>
        <v>4.267252763441884</v>
      </c>
      <c r="L130" s="228">
        <f t="shared" si="105"/>
        <v>1.1203337800377429</v>
      </c>
      <c r="M130" s="228">
        <f t="shared" si="105"/>
        <v>1.776612627787453</v>
      </c>
      <c r="N130" s="228">
        <f t="shared" si="105"/>
        <v>0.16324863651978541</v>
      </c>
      <c r="O130" s="228">
        <f t="shared" si="105"/>
        <v>3.6730943216951712</v>
      </c>
      <c r="P130" s="228">
        <f t="shared" si="105"/>
        <v>199.75121630964986</v>
      </c>
      <c r="Q130" s="228">
        <f t="shared" si="105"/>
        <v>-0.24878369035013748</v>
      </c>
      <c r="R130" s="228">
        <f t="shared" si="105"/>
        <v>3.9218780120453087</v>
      </c>
      <c r="S130" s="228">
        <f t="shared" si="105"/>
        <v>0.16324863651978541</v>
      </c>
      <c r="T130" s="228">
        <f t="shared" si="105"/>
        <v>7.9444882158180699</v>
      </c>
      <c r="U130" s="228">
        <f t="shared" si="105"/>
        <v>-5.5511784181930146E-2</v>
      </c>
      <c r="V130" s="228">
        <f t="shared" si="105"/>
        <v>0.21876042070171556</v>
      </c>
      <c r="W130" s="228">
        <f t="shared" si="105"/>
        <v>5.3875865434796264</v>
      </c>
      <c r="X130" s="228">
        <f t="shared" si="105"/>
        <v>15.99418826127784</v>
      </c>
      <c r="Y130" s="228">
        <f t="shared" si="105"/>
        <v>0.99418826127783966</v>
      </c>
      <c r="Z130" s="228">
        <f t="shared" si="105"/>
        <v>4.3933982822017867</v>
      </c>
      <c r="AA130" s="228">
        <f t="shared" si="105"/>
        <v>19.620851928625864</v>
      </c>
      <c r="AB130" s="228">
        <f t="shared" si="105"/>
        <v>16.452110775831951</v>
      </c>
      <c r="AC130" s="312">
        <f>'3.10 Forest data Gustav 2017'!AV12</f>
        <v>2849.6022732970641</v>
      </c>
      <c r="AD130" s="318">
        <f>AC130-AC129</f>
        <v>-7.5466328782599703</v>
      </c>
      <c r="AE130" s="312">
        <f>'3.10 Forest data Gustav 2017'!AW12*10^-6</f>
        <v>47.006810188530878</v>
      </c>
      <c r="AF130" s="314">
        <f t="shared" ref="AF130:AF193" si="106">AE130/2</f>
        <v>23.503405094265439</v>
      </c>
      <c r="AG130" s="314">
        <f>'3.10 Forest data Gustav 2017'!AH12*10^-6/2</f>
        <v>9.4881625338932718</v>
      </c>
      <c r="AH130" s="314">
        <f>'3.10 Forest data Gustav 2017'!AI12*10^-6/2</f>
        <v>8.4677233483173673</v>
      </c>
      <c r="AI130" s="314">
        <f>'3.10 Forest data Gustav 2017'!AM12*10^-6/2</f>
        <v>3.3739067370548002</v>
      </c>
      <c r="AJ130" s="319">
        <f t="shared" ref="AJ130:AJ161" si="107">p*AG130</f>
        <v>4.3550666030570122</v>
      </c>
      <c r="AK130" s="319">
        <f t="shared" ref="AK130:AK161" si="108">AH130*paperpulp+AG130*papertimb</f>
        <v>4.2139919384193929</v>
      </c>
      <c r="AL130" s="319">
        <f t="shared" ref="AL130:AL161" si="109">AG130*ppaperboard</f>
        <v>1.3283427547450581</v>
      </c>
      <c r="AM130" s="319">
        <f t="shared" ref="AM130:AM161" si="110">AI130+pbio*AG130</f>
        <v>4.5124862411219926</v>
      </c>
      <c r="AN130" s="319">
        <f>AG130*pboard</f>
        <v>0.19355851569142277</v>
      </c>
      <c r="AO130" s="314">
        <f>AJ130</f>
        <v>4.3550666030570122</v>
      </c>
      <c r="AP130" s="120">
        <f>AP129*EXP(-qsawn)+AO130</f>
        <v>200.43318859101171</v>
      </c>
      <c r="AQ130" s="120">
        <f>AP130-AP129</f>
        <v>0.4331885910117137</v>
      </c>
      <c r="AR130" s="120">
        <f>AO130-AQ130</f>
        <v>3.9218780120452985</v>
      </c>
      <c r="AS130" s="314">
        <f>AN130</f>
        <v>0.19355851569142277</v>
      </c>
      <c r="AT130" s="314">
        <f t="shared" ref="AT130:AT193" si="111">AT129*EXP(-qboard)+AS130</f>
        <v>7.9747980949897066</v>
      </c>
      <c r="AU130" s="120">
        <f>AT130-AT129</f>
        <v>-2.5201905010293402E-2</v>
      </c>
      <c r="AV130" s="314">
        <f>AS130-AU130</f>
        <v>0.21876042070171617</v>
      </c>
      <c r="AW130" s="314">
        <f>AK130+AL130</f>
        <v>5.5423346931644506</v>
      </c>
      <c r="AX130" s="120">
        <f>AX129*EXP(-qpap)+AW130</f>
        <v>16.148936410962662</v>
      </c>
      <c r="AY130" s="120">
        <f>AX130-AX129</f>
        <v>1.1489364109626621</v>
      </c>
      <c r="AZ130" s="120">
        <f>AW130-AY130</f>
        <v>4.3933982822017885</v>
      </c>
      <c r="BA130" s="317">
        <f t="shared" ref="BA130:BA161" si="112">AF130*Sftot</f>
        <v>25.853745603691983</v>
      </c>
      <c r="BB130" s="317">
        <f>AD130+AQ130+AU130+AY130+BA130</f>
        <v>19.864035822396097</v>
      </c>
      <c r="BC130" s="11">
        <f t="shared" ref="BC130:BC193" si="113">AB130*3.67</f>
        <v>60.379246547303261</v>
      </c>
      <c r="BD130" s="11">
        <f>BB130*3.67</f>
        <v>72.901011468193673</v>
      </c>
      <c r="BE130" s="11">
        <f>(BC130-BD130)</f>
        <v>-12.521764920890412</v>
      </c>
      <c r="BF130" s="10">
        <f>SUM(BE$130:BE130)</f>
        <v>-12.521764920890412</v>
      </c>
      <c r="BG130" s="10"/>
    </row>
    <row r="131" spans="1:60" x14ac:dyDescent="0.25">
      <c r="A131" s="4">
        <v>2</v>
      </c>
      <c r="B131" s="18">
        <f t="shared" si="103"/>
        <v>2033</v>
      </c>
      <c r="C131" s="228">
        <f t="shared" si="101"/>
        <v>2858.6709681697703</v>
      </c>
      <c r="D131" s="228">
        <f t="shared" si="104"/>
        <v>9.8083660604597753</v>
      </c>
      <c r="E131" s="228">
        <f t="shared" si="102"/>
        <v>35.54126475114473</v>
      </c>
      <c r="F131" s="228">
        <f t="shared" ref="F131:AB131" si="114">F27</f>
        <v>17.770632375572365</v>
      </c>
      <c r="G131" s="228">
        <f t="shared" si="114"/>
        <v>8.0257310495037704</v>
      </c>
      <c r="H131" s="228">
        <f t="shared" si="114"/>
        <v>8.9285747954563472</v>
      </c>
      <c r="I131" s="228">
        <f t="shared" si="114"/>
        <v>0.81632653061224492</v>
      </c>
      <c r="J131" s="228">
        <f t="shared" si="114"/>
        <v>3.6838105517222308</v>
      </c>
      <c r="K131" s="228">
        <f t="shared" si="114"/>
        <v>4.2355601824713078</v>
      </c>
      <c r="L131" s="228">
        <f t="shared" si="114"/>
        <v>1.1236023469305279</v>
      </c>
      <c r="M131" s="228">
        <f t="shared" si="114"/>
        <v>1.7794142565526974</v>
      </c>
      <c r="N131" s="228">
        <f t="shared" si="114"/>
        <v>0.16372491340987694</v>
      </c>
      <c r="O131" s="228">
        <f t="shared" si="114"/>
        <v>3.6838105517222308</v>
      </c>
      <c r="P131" s="228">
        <f t="shared" si="114"/>
        <v>199.51802734575148</v>
      </c>
      <c r="Q131" s="228">
        <f t="shared" si="114"/>
        <v>-0.23318896389838528</v>
      </c>
      <c r="R131" s="228">
        <f t="shared" si="114"/>
        <v>3.9169995156206161</v>
      </c>
      <c r="S131" s="228">
        <f t="shared" si="114"/>
        <v>0.16372491340987694</v>
      </c>
      <c r="T131" s="228">
        <f t="shared" si="114"/>
        <v>7.8909706811839238</v>
      </c>
      <c r="U131" s="228">
        <f t="shared" si="114"/>
        <v>-5.3517534634146102E-2</v>
      </c>
      <c r="V131" s="228">
        <f t="shared" si="114"/>
        <v>0.21724244804402304</v>
      </c>
      <c r="W131" s="228">
        <f t="shared" si="114"/>
        <v>5.3591625294018357</v>
      </c>
      <c r="X131" s="228">
        <f t="shared" si="114"/>
        <v>16.668761508525673</v>
      </c>
      <c r="Y131" s="228">
        <f t="shared" si="114"/>
        <v>0.67457324724783341</v>
      </c>
      <c r="Z131" s="228">
        <f t="shared" si="114"/>
        <v>4.6845892821540023</v>
      </c>
      <c r="AA131" s="228">
        <f t="shared" si="114"/>
        <v>19.547695613129605</v>
      </c>
      <c r="AB131" s="228">
        <f t="shared" si="114"/>
        <v>29.743928422304684</v>
      </c>
      <c r="AC131" s="312">
        <f>'3.10 Forest data Gustav 2017'!AV13</f>
        <v>2855.8613263826569</v>
      </c>
      <c r="AD131" s="318">
        <f t="shared" ref="AD131:AD194" si="115">AC131-AC130</f>
        <v>6.2590530855927682</v>
      </c>
      <c r="AE131" s="312">
        <f>'3.10 Forest data Gustav 2017'!AW13*10^-6</f>
        <v>46.702643987756566</v>
      </c>
      <c r="AF131" s="314">
        <f t="shared" si="106"/>
        <v>23.351321993878283</v>
      </c>
      <c r="AG131" s="314">
        <f>'3.10 Forest data Gustav 2017'!AH13*10^-6/2</f>
        <v>9.3474064273681439</v>
      </c>
      <c r="AH131" s="314">
        <f>'3.10 Forest data Gustav 2017'!AI13*10^-6/2</f>
        <v>8.5195612675245407</v>
      </c>
      <c r="AI131" s="314">
        <f>'3.10 Forest data Gustav 2017'!AM13*10^-6/2</f>
        <v>3.3514653159856005</v>
      </c>
      <c r="AJ131" s="319">
        <f t="shared" si="107"/>
        <v>4.2904595501619784</v>
      </c>
      <c r="AK131" s="319">
        <f t="shared" si="108"/>
        <v>4.2189109565329801</v>
      </c>
      <c r="AL131" s="319">
        <f t="shared" si="109"/>
        <v>1.3086368998315403</v>
      </c>
      <c r="AM131" s="319">
        <f t="shared" si="110"/>
        <v>4.4731540872697781</v>
      </c>
      <c r="AN131" s="319">
        <f t="shared" ref="AN131:AN194" si="116">AG131*pboard</f>
        <v>0.19068709111831014</v>
      </c>
      <c r="AO131" s="314">
        <f t="shared" ref="AO131:AO194" si="117">AJ131</f>
        <v>4.2904595501619784</v>
      </c>
      <c r="AP131" s="120">
        <f t="shared" ref="AP131:AP194" si="118">AP130*EXP(-qsawn)+AO131</f>
        <v>200.79327556507761</v>
      </c>
      <c r="AQ131" s="120">
        <f t="shared" ref="AQ131:AQ194" si="119">AP131-AP130</f>
        <v>0.36008697406589363</v>
      </c>
      <c r="AR131" s="120">
        <f t="shared" ref="AR131:AR194" si="120">AO131-AQ131</f>
        <v>3.9303725760960848</v>
      </c>
      <c r="AS131" s="314">
        <f t="shared" ref="AS131:AS194" si="121">AN131</f>
        <v>0.19068709111831014</v>
      </c>
      <c r="AT131" s="314">
        <f t="shared" si="111"/>
        <v>7.9474139128241177</v>
      </c>
      <c r="AU131" s="120">
        <f t="shared" ref="AU131:AU194" si="122">AT131-AT130</f>
        <v>-2.7384182165588911E-2</v>
      </c>
      <c r="AV131" s="314">
        <f t="shared" ref="AV131:AV194" si="123">AS131-AU131</f>
        <v>0.21807127328389905</v>
      </c>
      <c r="AW131" s="314">
        <f t="shared" ref="AW131:AW194" si="124">AK131+AL131</f>
        <v>5.5275478563645208</v>
      </c>
      <c r="AX131" s="120">
        <f t="shared" ref="AX131:AX194" si="125">AX130*EXP(-qpap)+AW131</f>
        <v>16.946570301506569</v>
      </c>
      <c r="AY131" s="120">
        <f t="shared" ref="AY131:AY194" si="126">AX131-AX130</f>
        <v>0.79763389054390643</v>
      </c>
      <c r="AZ131" s="120">
        <f t="shared" ref="AZ131:AZ194" si="127">AW131-AY131</f>
        <v>4.7299139658206144</v>
      </c>
      <c r="BA131" s="317">
        <f t="shared" si="112"/>
        <v>25.686454193266112</v>
      </c>
      <c r="BB131" s="317">
        <f t="shared" ref="BB131:BB194" si="128">AD131+AQ131+AU131+AY131+BA131</f>
        <v>33.075843961303093</v>
      </c>
      <c r="BC131" s="11">
        <f t="shared" si="113"/>
        <v>109.16021730985818</v>
      </c>
      <c r="BD131" s="11">
        <f t="shared" ref="BD131:BD194" si="129">BB131*3.67</f>
        <v>121.38834733798235</v>
      </c>
      <c r="BE131" s="11">
        <f t="shared" ref="BE131:BE194" si="130">(BC131-BD131)</f>
        <v>-12.22813002812417</v>
      </c>
      <c r="BF131" s="10">
        <f>SUM(BE$130:BE131)</f>
        <v>-24.749894949014582</v>
      </c>
      <c r="BG131" s="10"/>
    </row>
    <row r="132" spans="1:60" x14ac:dyDescent="0.25">
      <c r="A132" s="4">
        <v>3</v>
      </c>
      <c r="B132" s="18">
        <f t="shared" si="103"/>
        <v>2038</v>
      </c>
      <c r="C132" s="228">
        <f t="shared" si="101"/>
        <v>2859.6053342302303</v>
      </c>
      <c r="D132" s="228">
        <f t="shared" si="104"/>
        <v>0.93436606045997905</v>
      </c>
      <c r="E132" s="228">
        <f t="shared" si="102"/>
        <v>35.408253268424239</v>
      </c>
      <c r="F132" s="228">
        <f t="shared" ref="F132:AB132" si="131">F28</f>
        <v>17.70412663421212</v>
      </c>
      <c r="G132" s="228">
        <f t="shared" si="131"/>
        <v>8.049385422756826</v>
      </c>
      <c r="H132" s="228">
        <f t="shared" si="131"/>
        <v>8.8384146808430515</v>
      </c>
      <c r="I132" s="228">
        <f t="shared" si="131"/>
        <v>0.81632653061224492</v>
      </c>
      <c r="J132" s="228">
        <f t="shared" si="131"/>
        <v>3.6946679090453833</v>
      </c>
      <c r="K132" s="228">
        <f t="shared" si="131"/>
        <v>4.2037830481098268</v>
      </c>
      <c r="L132" s="228">
        <f t="shared" si="131"/>
        <v>1.1269139591859558</v>
      </c>
      <c r="M132" s="228">
        <f t="shared" si="131"/>
        <v>1.782252781343064</v>
      </c>
      <c r="N132" s="228">
        <f t="shared" si="131"/>
        <v>0.16420746262423927</v>
      </c>
      <c r="O132" s="228">
        <f t="shared" si="131"/>
        <v>3.6946679090453833</v>
      </c>
      <c r="P132" s="228">
        <f t="shared" si="131"/>
        <v>199.30026843252708</v>
      </c>
      <c r="Q132" s="228">
        <f t="shared" si="131"/>
        <v>-0.21775891322440089</v>
      </c>
      <c r="R132" s="228">
        <f t="shared" si="131"/>
        <v>3.9124268222697842</v>
      </c>
      <c r="S132" s="228">
        <f t="shared" si="131"/>
        <v>0.16420746262423927</v>
      </c>
      <c r="T132" s="228">
        <f t="shared" si="131"/>
        <v>7.8393991355630757</v>
      </c>
      <c r="U132" s="228">
        <f t="shared" si="131"/>
        <v>-5.1571545620848092E-2</v>
      </c>
      <c r="V132" s="228">
        <f t="shared" si="131"/>
        <v>0.21577900824508736</v>
      </c>
      <c r="W132" s="228">
        <f t="shared" si="131"/>
        <v>5.3306970072957824</v>
      </c>
      <c r="X132" s="228">
        <f t="shared" si="131"/>
        <v>17.117291303955593</v>
      </c>
      <c r="Y132" s="228">
        <f t="shared" si="131"/>
        <v>0.44852979542991989</v>
      </c>
      <c r="Z132" s="228">
        <f t="shared" si="131"/>
        <v>4.8821672118658626</v>
      </c>
      <c r="AA132" s="228">
        <f t="shared" si="131"/>
        <v>19.474539297633335</v>
      </c>
      <c r="AB132" s="228">
        <f t="shared" si="131"/>
        <v>20.588104694677984</v>
      </c>
      <c r="AC132" s="312">
        <f>'3.10 Forest data Gustav 2017'!AV14</f>
        <v>2853.1942293930069</v>
      </c>
      <c r="AD132" s="318">
        <f t="shared" si="115"/>
        <v>-2.6670969896499628</v>
      </c>
      <c r="AE132" s="312">
        <f>'3.10 Forest data Gustav 2017'!AW14*10^-6</f>
        <v>46.398477786982248</v>
      </c>
      <c r="AF132" s="314">
        <f t="shared" si="106"/>
        <v>23.199238893491124</v>
      </c>
      <c r="AG132" s="314">
        <f>'3.10 Forest data Gustav 2017'!AH14*10^-6/2</f>
        <v>9.2066702691597566</v>
      </c>
      <c r="AH132" s="314">
        <f>'3.10 Forest data Gustav 2017'!AI14*10^-6/2</f>
        <v>8.5713792384149681</v>
      </c>
      <c r="AI132" s="314">
        <f>'3.10 Forest data Gustav 2017'!AM14*10^-6/2</f>
        <v>3.3290238949163995</v>
      </c>
      <c r="AJ132" s="319">
        <f t="shared" si="107"/>
        <v>4.2258616535443281</v>
      </c>
      <c r="AK132" s="319">
        <f t="shared" si="108"/>
        <v>4.2238244888594627</v>
      </c>
      <c r="AL132" s="319">
        <f t="shared" si="109"/>
        <v>1.288933837682366</v>
      </c>
      <c r="AM132" s="319">
        <f t="shared" si="110"/>
        <v>4.4338243272155697</v>
      </c>
      <c r="AN132" s="319">
        <f t="shared" si="116"/>
        <v>0.18781607349085905</v>
      </c>
      <c r="AO132" s="314">
        <f t="shared" si="117"/>
        <v>4.2258616535443281</v>
      </c>
      <c r="AP132" s="120">
        <f t="shared" si="118"/>
        <v>201.08170355659576</v>
      </c>
      <c r="AQ132" s="120">
        <f t="shared" si="119"/>
        <v>0.28842799151814802</v>
      </c>
      <c r="AR132" s="120">
        <f t="shared" si="120"/>
        <v>3.9374336620261801</v>
      </c>
      <c r="AS132" s="314">
        <f t="shared" si="121"/>
        <v>0.18781607349085905</v>
      </c>
      <c r="AT132" s="314">
        <f t="shared" si="111"/>
        <v>7.9179075349324677</v>
      </c>
      <c r="AU132" s="120">
        <f t="shared" si="122"/>
        <v>-2.9506377891650004E-2</v>
      </c>
      <c r="AV132" s="314">
        <f t="shared" si="123"/>
        <v>0.21732245138250905</v>
      </c>
      <c r="AW132" s="314">
        <f t="shared" si="124"/>
        <v>5.512758326541829</v>
      </c>
      <c r="AX132" s="120">
        <f t="shared" si="125"/>
        <v>17.49579310459168</v>
      </c>
      <c r="AY132" s="120">
        <f t="shared" si="126"/>
        <v>0.54922280308511162</v>
      </c>
      <c r="AZ132" s="120">
        <f t="shared" si="127"/>
        <v>4.9635355234567173</v>
      </c>
      <c r="BA132" s="317">
        <f t="shared" si="112"/>
        <v>25.519162782840237</v>
      </c>
      <c r="BB132" s="317">
        <f t="shared" si="128"/>
        <v>23.660210209901884</v>
      </c>
      <c r="BC132" s="11">
        <f t="shared" si="113"/>
        <v>75.558344229468204</v>
      </c>
      <c r="BD132" s="11">
        <f t="shared" si="129"/>
        <v>86.832971470339913</v>
      </c>
      <c r="BE132" s="11">
        <f t="shared" si="130"/>
        <v>-11.274627240871709</v>
      </c>
      <c r="BF132" s="10">
        <f>SUM(BE$130:BE132)</f>
        <v>-36.024522189886291</v>
      </c>
      <c r="BG132" s="10"/>
    </row>
    <row r="133" spans="1:60" x14ac:dyDescent="0.25">
      <c r="A133" s="4">
        <v>4</v>
      </c>
      <c r="B133" s="18">
        <f t="shared" si="103"/>
        <v>2043</v>
      </c>
      <c r="C133" s="228">
        <f t="shared" si="101"/>
        <v>2866.1977002906897</v>
      </c>
      <c r="D133" s="228">
        <f t="shared" si="104"/>
        <v>6.5923660604594261</v>
      </c>
      <c r="E133" s="228">
        <f t="shared" si="102"/>
        <v>35.27524178570377</v>
      </c>
      <c r="F133" s="228">
        <f t="shared" ref="F133:AB133" si="132">F29</f>
        <v>17.637620892851885</v>
      </c>
      <c r="G133" s="228">
        <f t="shared" si="132"/>
        <v>8.0733535445375093</v>
      </c>
      <c r="H133" s="228">
        <f t="shared" si="132"/>
        <v>8.7479408177021316</v>
      </c>
      <c r="I133" s="228">
        <f t="shared" si="132"/>
        <v>0.81632653061224492</v>
      </c>
      <c r="J133" s="228">
        <f t="shared" si="132"/>
        <v>3.7056692769427171</v>
      </c>
      <c r="K133" s="228">
        <f t="shared" si="132"/>
        <v>4.1719196329032489</v>
      </c>
      <c r="L133" s="228">
        <f t="shared" si="132"/>
        <v>1.1302694962352513</v>
      </c>
      <c r="M133" s="228">
        <f t="shared" si="132"/>
        <v>1.785128955956746</v>
      </c>
      <c r="N133" s="228">
        <f t="shared" si="132"/>
        <v>0.16469641230856522</v>
      </c>
      <c r="O133" s="228">
        <f t="shared" si="132"/>
        <v>3.7056692769427171</v>
      </c>
      <c r="P133" s="228">
        <f t="shared" si="132"/>
        <v>199.09778100666853</v>
      </c>
      <c r="Q133" s="228">
        <f t="shared" si="132"/>
        <v>-0.20248742585854984</v>
      </c>
      <c r="R133" s="228">
        <f t="shared" si="132"/>
        <v>3.9081567028012669</v>
      </c>
      <c r="S133" s="228">
        <f t="shared" si="132"/>
        <v>0.16469641230856522</v>
      </c>
      <c r="T133" s="228">
        <f t="shared" si="132"/>
        <v>7.789726766253585</v>
      </c>
      <c r="U133" s="228">
        <f t="shared" si="132"/>
        <v>-4.9672369309490705E-2</v>
      </c>
      <c r="V133" s="228">
        <f t="shared" si="132"/>
        <v>0.21436878161805592</v>
      </c>
      <c r="W133" s="228">
        <f t="shared" si="132"/>
        <v>5.3021891291385002</v>
      </c>
      <c r="X133" s="228">
        <f t="shared" si="132"/>
        <v>17.40594188571102</v>
      </c>
      <c r="Y133" s="228">
        <f t="shared" si="132"/>
        <v>0.28865058175542657</v>
      </c>
      <c r="Z133" s="228">
        <f t="shared" si="132"/>
        <v>5.0135385473830736</v>
      </c>
      <c r="AA133" s="228">
        <f t="shared" si="132"/>
        <v>19.401382982137076</v>
      </c>
      <c r="AB133" s="228">
        <f t="shared" si="132"/>
        <v>26.030239829183888</v>
      </c>
      <c r="AC133" s="312">
        <f>'3.10 Forest data Gustav 2017'!AV15</f>
        <v>2856.3493778226839</v>
      </c>
      <c r="AD133" s="318">
        <f t="shared" si="115"/>
        <v>3.1551484296769559</v>
      </c>
      <c r="AE133" s="312">
        <f>'3.10 Forest data Gustav 2017'!AW15*10^-6</f>
        <v>46.094311586207922</v>
      </c>
      <c r="AF133" s="314">
        <f t="shared" si="106"/>
        <v>23.047155793103961</v>
      </c>
      <c r="AG133" s="314">
        <f>'3.10 Forest data Gustav 2017'!AH15*10^-6/2</f>
        <v>9.0659543536303016</v>
      </c>
      <c r="AH133" s="314">
        <f>'3.10 Forest data Gustav 2017'!AI15*10^-6/2</f>
        <v>8.6231769666264615</v>
      </c>
      <c r="AI133" s="314">
        <f>'3.10 Forest data Gustav 2017'!AM15*10^-6/2</f>
        <v>3.3065824738472003</v>
      </c>
      <c r="AJ133" s="319">
        <f t="shared" si="107"/>
        <v>4.1612730483163087</v>
      </c>
      <c r="AK133" s="319">
        <f t="shared" si="108"/>
        <v>4.2287324544492373</v>
      </c>
      <c r="AL133" s="319">
        <f t="shared" si="109"/>
        <v>1.2692336095082424</v>
      </c>
      <c r="AM133" s="319">
        <f t="shared" si="110"/>
        <v>4.394496996282836</v>
      </c>
      <c r="AN133" s="319">
        <f t="shared" si="116"/>
        <v>0.18494546881405816</v>
      </c>
      <c r="AO133" s="314">
        <f t="shared" si="117"/>
        <v>4.1612730483163087</v>
      </c>
      <c r="AP133" s="120">
        <f t="shared" si="118"/>
        <v>201.29988704589593</v>
      </c>
      <c r="AQ133" s="120">
        <f t="shared" si="119"/>
        <v>0.21818348930017351</v>
      </c>
      <c r="AR133" s="120">
        <f t="shared" si="120"/>
        <v>3.9430895590161352</v>
      </c>
      <c r="AS133" s="314">
        <f t="shared" si="121"/>
        <v>0.18494546881405816</v>
      </c>
      <c r="AT133" s="314">
        <f t="shared" si="111"/>
        <v>7.8863374058191376</v>
      </c>
      <c r="AU133" s="120">
        <f t="shared" si="122"/>
        <v>-3.1570129113330125E-2</v>
      </c>
      <c r="AV133" s="314">
        <f t="shared" si="123"/>
        <v>0.21651559792738828</v>
      </c>
      <c r="AW133" s="314">
        <f t="shared" si="124"/>
        <v>5.4979660639574792</v>
      </c>
      <c r="AX133" s="120">
        <f t="shared" si="125"/>
        <v>17.869360010451096</v>
      </c>
      <c r="AY133" s="120">
        <f t="shared" si="126"/>
        <v>0.37356690585941621</v>
      </c>
      <c r="AZ133" s="120">
        <f t="shared" si="127"/>
        <v>5.124399158098063</v>
      </c>
      <c r="BA133" s="317">
        <f t="shared" si="112"/>
        <v>25.351871372414358</v>
      </c>
      <c r="BB133" s="317">
        <f t="shared" si="128"/>
        <v>29.067200068137574</v>
      </c>
      <c r="BC133" s="11">
        <f t="shared" si="113"/>
        <v>95.530980173104865</v>
      </c>
      <c r="BD133" s="11">
        <f t="shared" si="129"/>
        <v>106.67662425006489</v>
      </c>
      <c r="BE133" s="11">
        <f t="shared" si="130"/>
        <v>-11.145644076960025</v>
      </c>
      <c r="BF133" s="10">
        <f>SUM(BE$130:BE133)</f>
        <v>-47.170166266846316</v>
      </c>
      <c r="BG133" s="10"/>
    </row>
    <row r="134" spans="1:60" x14ac:dyDescent="0.25">
      <c r="A134" s="4">
        <v>5</v>
      </c>
      <c r="B134" s="18">
        <f t="shared" si="103"/>
        <v>2048</v>
      </c>
      <c r="C134" s="228">
        <f t="shared" si="101"/>
        <v>2879.9780663511501</v>
      </c>
      <c r="D134" s="228">
        <f t="shared" si="104"/>
        <v>13.780366060460437</v>
      </c>
      <c r="E134" s="228">
        <f t="shared" si="102"/>
        <v>35.142230302983293</v>
      </c>
      <c r="F134" s="228">
        <f t="shared" ref="F134:AB134" si="133">F30</f>
        <v>17.571115151491647</v>
      </c>
      <c r="G134" s="228">
        <f t="shared" si="133"/>
        <v>8.0976418687857254</v>
      </c>
      <c r="H134" s="228">
        <f t="shared" si="133"/>
        <v>8.6571467520936753</v>
      </c>
      <c r="I134" s="228">
        <f t="shared" si="133"/>
        <v>0.81632653061224492</v>
      </c>
      <c r="J134" s="228">
        <f t="shared" si="133"/>
        <v>3.716817617772648</v>
      </c>
      <c r="K134" s="228">
        <f t="shared" si="133"/>
        <v>4.1399681620180981</v>
      </c>
      <c r="L134" s="228">
        <f t="shared" si="133"/>
        <v>1.1336698616300016</v>
      </c>
      <c r="M134" s="228">
        <f t="shared" si="133"/>
        <v>1.7880435548665319</v>
      </c>
      <c r="N134" s="228">
        <f t="shared" si="133"/>
        <v>0.16519189412322882</v>
      </c>
      <c r="O134" s="228">
        <f t="shared" si="133"/>
        <v>3.716817617772648</v>
      </c>
      <c r="P134" s="228">
        <f t="shared" si="133"/>
        <v>198.91041257655584</v>
      </c>
      <c r="Q134" s="228">
        <f t="shared" si="133"/>
        <v>-0.18736843011268434</v>
      </c>
      <c r="R134" s="228">
        <f t="shared" si="133"/>
        <v>3.9041860478853323</v>
      </c>
      <c r="S134" s="228">
        <f t="shared" si="133"/>
        <v>0.16519189412322882</v>
      </c>
      <c r="T134" s="228">
        <f t="shared" si="133"/>
        <v>7.7419081723096825</v>
      </c>
      <c r="U134" s="228">
        <f t="shared" si="133"/>
        <v>-4.7818593943902421E-2</v>
      </c>
      <c r="V134" s="228">
        <f t="shared" si="133"/>
        <v>0.21301048806713124</v>
      </c>
      <c r="W134" s="228">
        <f t="shared" si="133"/>
        <v>5.2736380236480995</v>
      </c>
      <c r="X134" s="228">
        <f t="shared" si="133"/>
        <v>17.581497563973326</v>
      </c>
      <c r="Y134" s="228">
        <f t="shared" si="133"/>
        <v>0.175555678262306</v>
      </c>
      <c r="Z134" s="228">
        <f t="shared" si="133"/>
        <v>5.0980823453857935</v>
      </c>
      <c r="AA134" s="228">
        <f t="shared" si="133"/>
        <v>19.328226666640813</v>
      </c>
      <c r="AB134" s="228">
        <f t="shared" si="133"/>
        <v>33.048961381306967</v>
      </c>
      <c r="AC134" s="312">
        <f>'3.10 Forest data Gustav 2017'!AV16</f>
        <v>2866.7112960193335</v>
      </c>
      <c r="AD134" s="318">
        <f t="shared" si="115"/>
        <v>10.36191819664964</v>
      </c>
      <c r="AE134" s="312">
        <f>'3.10 Forest data Gustav 2017'!AW16*10^-6</f>
        <v>45.790145385433597</v>
      </c>
      <c r="AF134" s="314">
        <f t="shared" si="106"/>
        <v>22.895072692716798</v>
      </c>
      <c r="AG134" s="314">
        <f>'3.10 Forest data Gustav 2017'!AH16*10^-6/2</f>
        <v>8.9252589809621714</v>
      </c>
      <c r="AH134" s="314">
        <f>'3.10 Forest data Gustav 2017'!AI16*10^-6/2</f>
        <v>8.6749541519766282</v>
      </c>
      <c r="AI134" s="314">
        <f>'3.10 Forest data Gustav 2017'!AM16*10^-6/2</f>
        <v>3.2841410527779997</v>
      </c>
      <c r="AJ134" s="319">
        <f t="shared" si="107"/>
        <v>4.0966938722616373</v>
      </c>
      <c r="AK134" s="319">
        <f t="shared" si="108"/>
        <v>4.2336347707521469</v>
      </c>
      <c r="AL134" s="319">
        <f t="shared" si="109"/>
        <v>1.2495362573347042</v>
      </c>
      <c r="AM134" s="319">
        <f t="shared" si="110"/>
        <v>4.3551721304934601</v>
      </c>
      <c r="AN134" s="319">
        <f t="shared" si="116"/>
        <v>0.1820752832116283</v>
      </c>
      <c r="AO134" s="314">
        <f t="shared" si="117"/>
        <v>4.0966938722616373</v>
      </c>
      <c r="AP134" s="120">
        <f t="shared" si="118"/>
        <v>201.44921291399504</v>
      </c>
      <c r="AQ134" s="120">
        <f t="shared" si="119"/>
        <v>0.14932586809911186</v>
      </c>
      <c r="AR134" s="120">
        <f t="shared" si="120"/>
        <v>3.9473680041625254</v>
      </c>
      <c r="AS134" s="314">
        <f t="shared" si="121"/>
        <v>0.1820752832116283</v>
      </c>
      <c r="AT134" s="314">
        <f t="shared" si="111"/>
        <v>7.8527603779441817</v>
      </c>
      <c r="AU134" s="120">
        <f t="shared" si="122"/>
        <v>-3.3577027874955867E-2</v>
      </c>
      <c r="AV134" s="314">
        <f t="shared" si="123"/>
        <v>0.21565231108658417</v>
      </c>
      <c r="AW134" s="314">
        <f t="shared" si="124"/>
        <v>5.4831710280868506</v>
      </c>
      <c r="AX134" s="120">
        <f t="shared" si="125"/>
        <v>18.118716666940536</v>
      </c>
      <c r="AY134" s="120">
        <f t="shared" si="126"/>
        <v>0.24935665648943939</v>
      </c>
      <c r="AZ134" s="120">
        <f t="shared" si="127"/>
        <v>5.2338143715974113</v>
      </c>
      <c r="BA134" s="317">
        <f t="shared" si="112"/>
        <v>25.184579961988479</v>
      </c>
      <c r="BB134" s="317">
        <f t="shared" si="128"/>
        <v>35.911603655351712</v>
      </c>
      <c r="BC134" s="11">
        <f t="shared" si="113"/>
        <v>121.28968826939656</v>
      </c>
      <c r="BD134" s="11">
        <f t="shared" si="129"/>
        <v>131.79558541514078</v>
      </c>
      <c r="BE134" s="11">
        <f t="shared" si="130"/>
        <v>-10.505897145744214</v>
      </c>
      <c r="BF134" s="10">
        <f>SUM(BE$130:BE134)</f>
        <v>-57.67606341259053</v>
      </c>
      <c r="BG134" s="10"/>
    </row>
    <row r="135" spans="1:60" x14ac:dyDescent="0.25">
      <c r="A135" s="4">
        <v>6</v>
      </c>
      <c r="B135" s="18">
        <f t="shared" si="103"/>
        <v>2053</v>
      </c>
      <c r="C135" s="228">
        <f t="shared" si="101"/>
        <v>2890.5370548904702</v>
      </c>
      <c r="D135" s="228">
        <f t="shared" si="104"/>
        <v>10.558988539320126</v>
      </c>
      <c r="E135" s="228">
        <f t="shared" si="102"/>
        <v>35.066861036690966</v>
      </c>
      <c r="F135" s="228">
        <f t="shared" ref="F135:AB135" si="134">F31</f>
        <v>17.533430518345483</v>
      </c>
      <c r="G135" s="228">
        <f t="shared" si="134"/>
        <v>8.0344479010604495</v>
      </c>
      <c r="H135" s="228">
        <f t="shared" si="134"/>
        <v>8.6826560866727895</v>
      </c>
      <c r="I135" s="228">
        <f t="shared" si="134"/>
        <v>0.81632653061224492</v>
      </c>
      <c r="J135" s="228">
        <f t="shared" si="134"/>
        <v>3.6878115865867467</v>
      </c>
      <c r="K135" s="228">
        <f t="shared" si="134"/>
        <v>4.1430263425470066</v>
      </c>
      <c r="L135" s="228">
        <f t="shared" si="134"/>
        <v>1.124822706148463</v>
      </c>
      <c r="M135" s="228">
        <f t="shared" si="134"/>
        <v>1.7804602787394987</v>
      </c>
      <c r="N135" s="228">
        <f t="shared" si="134"/>
        <v>0.16390273718163317</v>
      </c>
      <c r="O135" s="228">
        <f t="shared" si="134"/>
        <v>3.6878115865867467</v>
      </c>
      <c r="P135" s="228">
        <f t="shared" si="134"/>
        <v>198.69771229588832</v>
      </c>
      <c r="Q135" s="228">
        <f t="shared" si="134"/>
        <v>-0.21270028066751934</v>
      </c>
      <c r="R135" s="228">
        <f t="shared" si="134"/>
        <v>3.900511867254266</v>
      </c>
      <c r="S135" s="228">
        <f t="shared" si="134"/>
        <v>0.16390273718163317</v>
      </c>
      <c r="T135" s="228">
        <f t="shared" si="134"/>
        <v>7.6941080233902515</v>
      </c>
      <c r="U135" s="228">
        <f t="shared" si="134"/>
        <v>-4.7800148919431074E-2</v>
      </c>
      <c r="V135" s="228">
        <f t="shared" si="134"/>
        <v>0.21170288610106425</v>
      </c>
      <c r="W135" s="228">
        <f t="shared" si="134"/>
        <v>5.2678490486954699</v>
      </c>
      <c r="X135" s="228">
        <f t="shared" si="134"/>
        <v>17.699845199595774</v>
      </c>
      <c r="Y135" s="228">
        <f t="shared" si="134"/>
        <v>0.11834763562244888</v>
      </c>
      <c r="Z135" s="228">
        <f t="shared" si="134"/>
        <v>5.149501413073021</v>
      </c>
      <c r="AA135" s="228">
        <f t="shared" si="134"/>
        <v>19.286773570180031</v>
      </c>
      <c r="AB135" s="228">
        <f t="shared" si="134"/>
        <v>29.703609315535655</v>
      </c>
      <c r="AC135" s="312">
        <f>'3.10 Forest data Gustav 2017'!AV17</f>
        <v>2873.8865467463065</v>
      </c>
      <c r="AD135" s="318">
        <f t="shared" si="115"/>
        <v>7.1752507269729904</v>
      </c>
      <c r="AE135" s="312">
        <f>'3.10 Forest data Gustav 2017'!AW17*10^-6</f>
        <v>45.859613836036395</v>
      </c>
      <c r="AF135" s="314">
        <f t="shared" si="106"/>
        <v>22.929806918018198</v>
      </c>
      <c r="AG135" s="314">
        <f>'3.10 Forest data Gustav 2017'!AH17*10^-6/2</f>
        <v>8.981376141168516</v>
      </c>
      <c r="AH135" s="314">
        <f>'3.10 Forest data Gustav 2017'!AI17*10^-6/2</f>
        <v>8.5787530993216841</v>
      </c>
      <c r="AI135" s="314">
        <f>'3.10 Forest data Gustav 2017'!AM17*10^-6/2</f>
        <v>3.3451109560280008</v>
      </c>
      <c r="AJ135" s="319">
        <f t="shared" si="107"/>
        <v>4.122451648796349</v>
      </c>
      <c r="AK135" s="319">
        <f t="shared" si="108"/>
        <v>4.2029706725649341</v>
      </c>
      <c r="AL135" s="319">
        <f t="shared" si="109"/>
        <v>1.2573926597635923</v>
      </c>
      <c r="AM135" s="319">
        <f t="shared" si="110"/>
        <v>4.4228760929682229</v>
      </c>
      <c r="AN135" s="319">
        <f t="shared" si="116"/>
        <v>0.18322007327983775</v>
      </c>
      <c r="AO135" s="314">
        <f t="shared" si="117"/>
        <v>4.122451648796349</v>
      </c>
      <c r="AP135" s="120">
        <f t="shared" si="118"/>
        <v>201.62136836943523</v>
      </c>
      <c r="AQ135" s="120">
        <f t="shared" si="119"/>
        <v>0.17215545544019051</v>
      </c>
      <c r="AR135" s="120">
        <f t="shared" si="120"/>
        <v>3.9502961933561584</v>
      </c>
      <c r="AS135" s="314">
        <f t="shared" si="121"/>
        <v>0.18322007327983775</v>
      </c>
      <c r="AT135" s="314">
        <f t="shared" si="111"/>
        <v>7.8212463057304156</v>
      </c>
      <c r="AU135" s="120">
        <f t="shared" si="122"/>
        <v>-3.151407221376612E-2</v>
      </c>
      <c r="AV135" s="314">
        <f t="shared" si="123"/>
        <v>0.21473414549360387</v>
      </c>
      <c r="AW135" s="314">
        <f t="shared" si="124"/>
        <v>5.4603633323285266</v>
      </c>
      <c r="AX135" s="120">
        <f t="shared" si="125"/>
        <v>18.272230753919899</v>
      </c>
      <c r="AY135" s="120">
        <f t="shared" si="126"/>
        <v>0.15351408697936364</v>
      </c>
      <c r="AZ135" s="120">
        <f t="shared" si="127"/>
        <v>5.3068492453491629</v>
      </c>
      <c r="BA135" s="317">
        <f t="shared" si="112"/>
        <v>25.222787609820021</v>
      </c>
      <c r="BB135" s="317">
        <f t="shared" si="128"/>
        <v>32.692193806998802</v>
      </c>
      <c r="BC135" s="11">
        <f t="shared" si="113"/>
        <v>109.01224618801585</v>
      </c>
      <c r="BD135" s="11">
        <f t="shared" si="129"/>
        <v>119.98035127168561</v>
      </c>
      <c r="BE135" s="11">
        <f t="shared" si="130"/>
        <v>-10.968105083669755</v>
      </c>
      <c r="BF135" s="10">
        <f>SUM(BE$130:BE135)</f>
        <v>-68.644168496260278</v>
      </c>
      <c r="BG135" s="10"/>
    </row>
    <row r="136" spans="1:60" x14ac:dyDescent="0.25">
      <c r="A136" s="4">
        <v>7</v>
      </c>
      <c r="B136" s="18">
        <f t="shared" si="103"/>
        <v>2058</v>
      </c>
      <c r="C136" s="228">
        <f t="shared" si="101"/>
        <v>2904.2870434297902</v>
      </c>
      <c r="D136" s="228">
        <f t="shared" si="104"/>
        <v>13.749988539319929</v>
      </c>
      <c r="E136" s="228">
        <f t="shared" si="102"/>
        <v>34.991491770398653</v>
      </c>
      <c r="F136" s="228">
        <f t="shared" ref="F136:AB136" si="135">F32</f>
        <v>17.495745885199327</v>
      </c>
      <c r="G136" s="228">
        <f t="shared" si="135"/>
        <v>7.9714131281622453</v>
      </c>
      <c r="H136" s="228">
        <f t="shared" si="135"/>
        <v>8.7080062264248372</v>
      </c>
      <c r="I136" s="228">
        <f t="shared" si="135"/>
        <v>0.81632653061224492</v>
      </c>
      <c r="J136" s="228">
        <f t="shared" si="135"/>
        <v>3.6588786258264707</v>
      </c>
      <c r="K136" s="228">
        <f t="shared" si="135"/>
        <v>4.1460407444984737</v>
      </c>
      <c r="L136" s="228">
        <f t="shared" si="135"/>
        <v>1.1159978379427145</v>
      </c>
      <c r="M136" s="228">
        <f t="shared" si="135"/>
        <v>1.7728961059917143</v>
      </c>
      <c r="N136" s="228">
        <f t="shared" si="135"/>
        <v>0.16261682781450981</v>
      </c>
      <c r="O136" s="228">
        <f t="shared" si="135"/>
        <v>3.6588786258264707</v>
      </c>
      <c r="P136" s="228">
        <f t="shared" si="135"/>
        <v>198.46024997723006</v>
      </c>
      <c r="Q136" s="228">
        <f t="shared" si="135"/>
        <v>-0.23746231865825962</v>
      </c>
      <c r="R136" s="228">
        <f t="shared" si="135"/>
        <v>3.8963409444847303</v>
      </c>
      <c r="S136" s="228">
        <f t="shared" si="135"/>
        <v>0.16261682781450981</v>
      </c>
      <c r="T136" s="228">
        <f t="shared" si="135"/>
        <v>7.646329062689599</v>
      </c>
      <c r="U136" s="228">
        <f t="shared" si="135"/>
        <v>-4.7778960700652462E-2</v>
      </c>
      <c r="V136" s="228">
        <f t="shared" si="135"/>
        <v>0.21039578851516227</v>
      </c>
      <c r="W136" s="228">
        <f t="shared" si="135"/>
        <v>5.2620385824411882</v>
      </c>
      <c r="X136" s="228">
        <f t="shared" si="135"/>
        <v>17.777719149027522</v>
      </c>
      <c r="Y136" s="228">
        <f t="shared" si="135"/>
        <v>7.7873949431747747E-2</v>
      </c>
      <c r="Z136" s="228">
        <f t="shared" si="135"/>
        <v>5.1841646330094404</v>
      </c>
      <c r="AA136" s="228">
        <f t="shared" si="135"/>
        <v>19.245320473719261</v>
      </c>
      <c r="AB136" s="228">
        <f t="shared" si="135"/>
        <v>32.787941683112024</v>
      </c>
      <c r="AC136" s="312">
        <f>'3.10 Forest data Gustav 2017'!AV18</f>
        <v>2884.1439896627248</v>
      </c>
      <c r="AD136" s="318">
        <f t="shared" si="115"/>
        <v>10.257442916418313</v>
      </c>
      <c r="AE136" s="312">
        <f>'3.10 Forest data Gustav 2017'!AW18*10^-6</f>
        <v>45.929082286639193</v>
      </c>
      <c r="AF136" s="314">
        <f t="shared" si="106"/>
        <v>22.964541143319597</v>
      </c>
      <c r="AG136" s="314">
        <f>'3.10 Forest data Gustav 2017'!AH18*10^-6/2</f>
        <v>9.0359247404819687</v>
      </c>
      <c r="AH136" s="314">
        <f>'3.10 Forest data Gustav 2017'!AI18*10^-6/2</f>
        <v>8.4841206075596283</v>
      </c>
      <c r="AI136" s="314">
        <f>'3.10 Forest data Gustav 2017'!AM18*10^-6/2</f>
        <v>3.4060808592779996</v>
      </c>
      <c r="AJ136" s="319">
        <f t="shared" si="107"/>
        <v>4.1474894558812236</v>
      </c>
      <c r="AK136" s="319">
        <f t="shared" si="108"/>
        <v>4.1727379286232651</v>
      </c>
      <c r="AL136" s="319">
        <f t="shared" si="109"/>
        <v>1.2650294636674757</v>
      </c>
      <c r="AM136" s="319">
        <f t="shared" si="110"/>
        <v>4.4903918281358361</v>
      </c>
      <c r="AN136" s="319">
        <f t="shared" si="116"/>
        <v>0.18433286470583218</v>
      </c>
      <c r="AO136" s="314">
        <f t="shared" si="117"/>
        <v>4.1474894558812236</v>
      </c>
      <c r="AP136" s="120">
        <f t="shared" si="118"/>
        <v>201.81518576848356</v>
      </c>
      <c r="AQ136" s="120">
        <f t="shared" si="119"/>
        <v>0.19381739904832784</v>
      </c>
      <c r="AR136" s="120">
        <f t="shared" si="120"/>
        <v>3.9536720568328958</v>
      </c>
      <c r="AS136" s="314">
        <f t="shared" si="121"/>
        <v>0.18433286470583218</v>
      </c>
      <c r="AT136" s="314">
        <f t="shared" si="111"/>
        <v>7.7917067789045813</v>
      </c>
      <c r="AU136" s="120">
        <f t="shared" si="122"/>
        <v>-2.9539526825834272E-2</v>
      </c>
      <c r="AV136" s="314">
        <f t="shared" si="123"/>
        <v>0.21387239153166646</v>
      </c>
      <c r="AW136" s="314">
        <f t="shared" si="124"/>
        <v>5.4377673922907412</v>
      </c>
      <c r="AX136" s="120">
        <f t="shared" si="125"/>
        <v>18.358185665792885</v>
      </c>
      <c r="AY136" s="120">
        <f t="shared" si="126"/>
        <v>8.5954911872985207E-2</v>
      </c>
      <c r="AZ136" s="120">
        <f t="shared" si="127"/>
        <v>5.351812480417756</v>
      </c>
      <c r="BA136" s="317">
        <f t="shared" si="112"/>
        <v>25.260995257651558</v>
      </c>
      <c r="BB136" s="317">
        <f t="shared" si="128"/>
        <v>35.768670958165352</v>
      </c>
      <c r="BC136" s="11">
        <f t="shared" si="113"/>
        <v>120.33174597702113</v>
      </c>
      <c r="BD136" s="11">
        <f t="shared" si="129"/>
        <v>131.27102241646685</v>
      </c>
      <c r="BE136" s="11">
        <f t="shared" si="130"/>
        <v>-10.93927643944572</v>
      </c>
      <c r="BF136" s="10">
        <f>SUM(BE$130:BE136)</f>
        <v>-79.583444935705998</v>
      </c>
      <c r="BG136" s="10"/>
    </row>
    <row r="137" spans="1:60" x14ac:dyDescent="0.25">
      <c r="A137" s="4">
        <v>8</v>
      </c>
      <c r="B137" s="18">
        <f t="shared" si="103"/>
        <v>2063</v>
      </c>
      <c r="C137" s="228">
        <f t="shared" si="101"/>
        <v>2916.7960319691101</v>
      </c>
      <c r="D137" s="228">
        <f t="shared" si="104"/>
        <v>12.508988539319944</v>
      </c>
      <c r="E137" s="228">
        <f t="shared" si="102"/>
        <v>34.91612250410634</v>
      </c>
      <c r="F137" s="228">
        <f t="shared" ref="F137:AB137" si="136">F33</f>
        <v>17.45806125205317</v>
      </c>
      <c r="G137" s="228">
        <f t="shared" si="136"/>
        <v>7.9085377821987777</v>
      </c>
      <c r="H137" s="228">
        <f t="shared" si="136"/>
        <v>8.7331969392421467</v>
      </c>
      <c r="I137" s="228">
        <f t="shared" si="136"/>
        <v>0.81632653061224492</v>
      </c>
      <c r="J137" s="228">
        <f t="shared" si="136"/>
        <v>3.630018842029239</v>
      </c>
      <c r="K137" s="228">
        <f t="shared" si="136"/>
        <v>4.1490113040428875</v>
      </c>
      <c r="L137" s="228">
        <f t="shared" si="136"/>
        <v>1.107195289507829</v>
      </c>
      <c r="M137" s="228">
        <f t="shared" si="136"/>
        <v>1.7653510644760981</v>
      </c>
      <c r="N137" s="228">
        <f t="shared" si="136"/>
        <v>0.16133417075685508</v>
      </c>
      <c r="O137" s="228">
        <f t="shared" si="136"/>
        <v>3.630018842029239</v>
      </c>
      <c r="P137" s="228">
        <f t="shared" si="136"/>
        <v>198.19858436600575</v>
      </c>
      <c r="Q137" s="228">
        <f t="shared" si="136"/>
        <v>-0.26166561122431631</v>
      </c>
      <c r="R137" s="228">
        <f t="shared" si="136"/>
        <v>3.8916844532535553</v>
      </c>
      <c r="S137" s="228">
        <f t="shared" si="136"/>
        <v>0.16133417075685508</v>
      </c>
      <c r="T137" s="228">
        <f t="shared" si="136"/>
        <v>7.5985739631242373</v>
      </c>
      <c r="U137" s="228">
        <f t="shared" si="136"/>
        <v>-4.7755099565361725E-2</v>
      </c>
      <c r="V137" s="228">
        <f t="shared" si="136"/>
        <v>0.2090892703222168</v>
      </c>
      <c r="W137" s="228">
        <f t="shared" si="136"/>
        <v>5.2562065935507167</v>
      </c>
      <c r="X137" s="228">
        <f t="shared" si="136"/>
        <v>17.826952357858019</v>
      </c>
      <c r="Y137" s="228">
        <f t="shared" si="136"/>
        <v>4.9233208830496977E-2</v>
      </c>
      <c r="Z137" s="228">
        <f t="shared" si="136"/>
        <v>5.2069733847202198</v>
      </c>
      <c r="AA137" s="228">
        <f t="shared" si="136"/>
        <v>19.20386737725849</v>
      </c>
      <c r="AB137" s="228">
        <f t="shared" si="136"/>
        <v>31.452668414619254</v>
      </c>
      <c r="AC137" s="312">
        <f>'3.10 Forest data Gustav 2017'!AV19</f>
        <v>2893.4455929771902</v>
      </c>
      <c r="AD137" s="318">
        <f t="shared" si="115"/>
        <v>9.3016033144654102</v>
      </c>
      <c r="AE137" s="312">
        <f>'3.10 Forest data Gustav 2017'!AW19*10^-6</f>
        <v>45.998550737241999</v>
      </c>
      <c r="AF137" s="314">
        <f t="shared" si="106"/>
        <v>22.999275368620999</v>
      </c>
      <c r="AG137" s="314">
        <f>'3.10 Forest data Gustav 2017'!AH19*10^-6/2</f>
        <v>9.0889421029388195</v>
      </c>
      <c r="AH137" s="314">
        <f>'3.10 Forest data Gustav 2017'!AI19*10^-6/2</f>
        <v>8.3910193526541814</v>
      </c>
      <c r="AI137" s="314">
        <f>'3.10 Forest data Gustav 2017'!AM19*10^-6/2</f>
        <v>3.4670507625280003</v>
      </c>
      <c r="AJ137" s="319">
        <f t="shared" si="107"/>
        <v>4.1718244252489187</v>
      </c>
      <c r="AK137" s="319">
        <f t="shared" si="108"/>
        <v>4.1429262748171656</v>
      </c>
      <c r="AL137" s="319">
        <f t="shared" si="109"/>
        <v>1.2724518944114349</v>
      </c>
      <c r="AM137" s="319">
        <f t="shared" si="110"/>
        <v>4.5577238148806583</v>
      </c>
      <c r="AN137" s="319">
        <f t="shared" si="116"/>
        <v>0.18541441889995194</v>
      </c>
      <c r="AO137" s="314">
        <f t="shared" si="117"/>
        <v>4.1718244252489187</v>
      </c>
      <c r="AP137" s="120">
        <f t="shared" si="118"/>
        <v>202.0295374959212</v>
      </c>
      <c r="AQ137" s="120">
        <f t="shared" si="119"/>
        <v>0.21435172743764497</v>
      </c>
      <c r="AR137" s="120">
        <f t="shared" si="120"/>
        <v>3.9574726978112738</v>
      </c>
      <c r="AS137" s="314">
        <f t="shared" si="121"/>
        <v>0.18541441889995194</v>
      </c>
      <c r="AT137" s="314">
        <f t="shared" si="111"/>
        <v>7.7640565661873362</v>
      </c>
      <c r="AU137" s="120">
        <f t="shared" si="122"/>
        <v>-2.7650212717245104E-2</v>
      </c>
      <c r="AV137" s="314">
        <f t="shared" si="123"/>
        <v>0.21306463161719705</v>
      </c>
      <c r="AW137" s="314">
        <f t="shared" si="124"/>
        <v>5.4153781692286005</v>
      </c>
      <c r="AX137" s="120">
        <f t="shared" si="125"/>
        <v>18.396575743792425</v>
      </c>
      <c r="AY137" s="120">
        <f t="shared" si="126"/>
        <v>3.839007799954075E-2</v>
      </c>
      <c r="AZ137" s="120">
        <f t="shared" si="127"/>
        <v>5.3769880912290597</v>
      </c>
      <c r="BA137" s="317">
        <f t="shared" si="112"/>
        <v>25.299202905483103</v>
      </c>
      <c r="BB137" s="317">
        <f t="shared" si="128"/>
        <v>34.825897812668458</v>
      </c>
      <c r="BC137" s="11">
        <f t="shared" si="113"/>
        <v>115.43129308165265</v>
      </c>
      <c r="BD137" s="11">
        <f t="shared" si="129"/>
        <v>127.81104497249324</v>
      </c>
      <c r="BE137" s="11">
        <f t="shared" si="130"/>
        <v>-12.379751890840581</v>
      </c>
      <c r="BF137" s="10">
        <f>SUM(BE$130:BE137)</f>
        <v>-91.963196826546579</v>
      </c>
      <c r="BG137" s="10"/>
    </row>
    <row r="138" spans="1:60" x14ac:dyDescent="0.25">
      <c r="A138" s="4">
        <v>9</v>
      </c>
      <c r="B138" s="18">
        <f t="shared" si="103"/>
        <v>2068</v>
      </c>
      <c r="C138" s="228">
        <f t="shared" si="101"/>
        <v>2925.2840205084303</v>
      </c>
      <c r="D138" s="228">
        <f t="shared" si="104"/>
        <v>8.487988539320213</v>
      </c>
      <c r="E138" s="228">
        <f t="shared" si="102"/>
        <v>34.84075323781402</v>
      </c>
      <c r="F138" s="228">
        <f t="shared" ref="F138:AB138" si="137">F34</f>
        <v>17.42037661890701</v>
      </c>
      <c r="G138" s="228">
        <f t="shared" si="137"/>
        <v>7.8458220957291571</v>
      </c>
      <c r="H138" s="228">
        <f t="shared" si="137"/>
        <v>8.7582279925656099</v>
      </c>
      <c r="I138" s="228">
        <f t="shared" si="137"/>
        <v>0.81632653061224492</v>
      </c>
      <c r="J138" s="228">
        <f t="shared" si="137"/>
        <v>3.6012323419396832</v>
      </c>
      <c r="K138" s="228">
        <f t="shared" si="137"/>
        <v>4.1519379572264929</v>
      </c>
      <c r="L138" s="228">
        <f t="shared" si="137"/>
        <v>1.0984150934020822</v>
      </c>
      <c r="M138" s="228">
        <f t="shared" si="137"/>
        <v>1.7578251820997437</v>
      </c>
      <c r="N138" s="228">
        <f t="shared" si="137"/>
        <v>0.1600547707528748</v>
      </c>
      <c r="O138" s="228">
        <f t="shared" si="137"/>
        <v>3.6012323419396832</v>
      </c>
      <c r="P138" s="228">
        <f t="shared" si="137"/>
        <v>197.91326335772771</v>
      </c>
      <c r="Q138" s="228">
        <f t="shared" si="137"/>
        <v>-0.2853210082780322</v>
      </c>
      <c r="R138" s="228">
        <f t="shared" si="137"/>
        <v>3.8865533502177154</v>
      </c>
      <c r="S138" s="228">
        <f t="shared" si="137"/>
        <v>0.1600547707528748</v>
      </c>
      <c r="T138" s="228">
        <f t="shared" si="137"/>
        <v>7.5508453292638418</v>
      </c>
      <c r="U138" s="228">
        <f t="shared" si="137"/>
        <v>-4.7728633860395497E-2</v>
      </c>
      <c r="V138" s="228">
        <f t="shared" si="137"/>
        <v>0.2077834046132703</v>
      </c>
      <c r="W138" s="228">
        <f t="shared" si="137"/>
        <v>5.2503530506285756</v>
      </c>
      <c r="X138" s="228">
        <f t="shared" si="137"/>
        <v>17.855911950759495</v>
      </c>
      <c r="Y138" s="228">
        <f t="shared" si="137"/>
        <v>2.8959592901475872E-2</v>
      </c>
      <c r="Z138" s="228">
        <f t="shared" si="137"/>
        <v>5.2213934577270997</v>
      </c>
      <c r="AA138" s="228">
        <f t="shared" si="137"/>
        <v>19.162414280797712</v>
      </c>
      <c r="AB138" s="228">
        <f t="shared" si="137"/>
        <v>27.346312770880974</v>
      </c>
      <c r="AC138" s="312">
        <f>'3.10 Forest data Gustav 2017'!AV20</f>
        <v>2898.9773954597322</v>
      </c>
      <c r="AD138" s="318">
        <f t="shared" si="115"/>
        <v>5.5318024825419343</v>
      </c>
      <c r="AE138" s="312">
        <f>'3.10 Forest data Gustav 2017'!AW20*10^-6</f>
        <v>46.068019187844797</v>
      </c>
      <c r="AF138" s="314">
        <f t="shared" si="106"/>
        <v>23.034009593922399</v>
      </c>
      <c r="AG138" s="314">
        <f>'3.10 Forest data Gustav 2017'!AH20*10^-6/2</f>
        <v>9.140464377722564</v>
      </c>
      <c r="AH138" s="314">
        <f>'3.10 Forest data Gustav 2017'!AI20*10^-6/2</f>
        <v>8.2994131854218338</v>
      </c>
      <c r="AI138" s="314">
        <f>'3.10 Forest data Gustav 2017'!AM20*10^-6/2</f>
        <v>3.5280206657780009</v>
      </c>
      <c r="AJ138" s="319">
        <f t="shared" si="107"/>
        <v>4.1954731493746573</v>
      </c>
      <c r="AK138" s="319">
        <f t="shared" si="108"/>
        <v>4.113525770121166</v>
      </c>
      <c r="AL138" s="319">
        <f t="shared" si="109"/>
        <v>1.2796650128811591</v>
      </c>
      <c r="AM138" s="319">
        <f t="shared" si="110"/>
        <v>4.6248763911047082</v>
      </c>
      <c r="AN138" s="319">
        <f t="shared" si="116"/>
        <v>0.18646547330554031</v>
      </c>
      <c r="AO138" s="314">
        <f t="shared" si="117"/>
        <v>4.1954731493746573</v>
      </c>
      <c r="AP138" s="120">
        <f t="shared" si="118"/>
        <v>202.26333464085118</v>
      </c>
      <c r="AQ138" s="120">
        <f t="shared" si="119"/>
        <v>0.23379714492998005</v>
      </c>
      <c r="AR138" s="120">
        <f t="shared" si="120"/>
        <v>3.9616760044446773</v>
      </c>
      <c r="AS138" s="314">
        <f t="shared" si="121"/>
        <v>0.18646547330554031</v>
      </c>
      <c r="AT138" s="314">
        <f t="shared" si="111"/>
        <v>7.7382135043964944</v>
      </c>
      <c r="AU138" s="120">
        <f t="shared" si="122"/>
        <v>-2.5843061790841837E-2</v>
      </c>
      <c r="AV138" s="314">
        <f t="shared" si="123"/>
        <v>0.21230853509638214</v>
      </c>
      <c r="AW138" s="314">
        <f t="shared" si="124"/>
        <v>5.3931907830023249</v>
      </c>
      <c r="AX138" s="120">
        <f t="shared" si="125"/>
        <v>18.401534242049905</v>
      </c>
      <c r="AY138" s="120">
        <f t="shared" si="126"/>
        <v>4.9584982574799596E-3</v>
      </c>
      <c r="AZ138" s="120">
        <f t="shared" si="127"/>
        <v>5.3882322847448449</v>
      </c>
      <c r="BA138" s="317">
        <f t="shared" si="112"/>
        <v>25.337410553314641</v>
      </c>
      <c r="BB138" s="317">
        <f t="shared" si="128"/>
        <v>31.082125617253194</v>
      </c>
      <c r="BC138" s="11">
        <f t="shared" si="113"/>
        <v>100.36096786913318</v>
      </c>
      <c r="BD138" s="11">
        <f t="shared" si="129"/>
        <v>114.07140101531922</v>
      </c>
      <c r="BE138" s="11">
        <f t="shared" si="130"/>
        <v>-13.710433146186048</v>
      </c>
      <c r="BF138" s="10">
        <f>SUM(BE$130:BE138)</f>
        <v>-105.67362997273263</v>
      </c>
      <c r="BG138" s="10"/>
      <c r="BH138" s="10"/>
    </row>
    <row r="139" spans="1:60" x14ac:dyDescent="0.25">
      <c r="A139" s="4">
        <v>10</v>
      </c>
      <c r="B139" s="18">
        <f t="shared" si="103"/>
        <v>2073</v>
      </c>
      <c r="C139" s="228">
        <f t="shared" si="101"/>
        <v>2938.6180090477501</v>
      </c>
      <c r="D139" s="228">
        <f t="shared" si="104"/>
        <v>13.333988539319762</v>
      </c>
      <c r="E139" s="228">
        <f t="shared" si="102"/>
        <v>34.765383971521686</v>
      </c>
      <c r="F139" s="228">
        <f t="shared" ref="F139:AB139" si="138">F35</f>
        <v>17.382691985760843</v>
      </c>
      <c r="G139" s="228">
        <f t="shared" si="138"/>
        <v>7.7832663017650274</v>
      </c>
      <c r="H139" s="228">
        <f t="shared" si="138"/>
        <v>8.7830991533835725</v>
      </c>
      <c r="I139" s="228">
        <f t="shared" si="138"/>
        <v>0.81632653061224492</v>
      </c>
      <c r="J139" s="228">
        <f t="shared" si="138"/>
        <v>3.5725192325101478</v>
      </c>
      <c r="K139" s="228">
        <f t="shared" si="138"/>
        <v>4.1548206399710859</v>
      </c>
      <c r="L139" s="228">
        <f t="shared" si="138"/>
        <v>1.089657282247104</v>
      </c>
      <c r="M139" s="228">
        <f t="shared" si="138"/>
        <v>1.7503184868240482</v>
      </c>
      <c r="N139" s="228">
        <f t="shared" si="138"/>
        <v>0.15877863255600658</v>
      </c>
      <c r="O139" s="228">
        <f t="shared" si="138"/>
        <v>3.5725192325101478</v>
      </c>
      <c r="P139" s="228">
        <f t="shared" si="138"/>
        <v>197.60482421096384</v>
      </c>
      <c r="Q139" s="228">
        <f t="shared" si="138"/>
        <v>-0.30843914676387385</v>
      </c>
      <c r="R139" s="228">
        <f t="shared" si="138"/>
        <v>3.8809583792740217</v>
      </c>
      <c r="S139" s="228">
        <f t="shared" si="138"/>
        <v>0.15877863255600658</v>
      </c>
      <c r="T139" s="228">
        <f t="shared" si="138"/>
        <v>7.5031456992094308</v>
      </c>
      <c r="U139" s="228">
        <f t="shared" si="138"/>
        <v>-4.7699630054411024E-2</v>
      </c>
      <c r="V139" s="228">
        <f t="shared" si="138"/>
        <v>0.2064782626104176</v>
      </c>
      <c r="W139" s="228">
        <f t="shared" si="138"/>
        <v>5.2444779222181896</v>
      </c>
      <c r="X139" s="228">
        <f t="shared" si="138"/>
        <v>17.870514346870145</v>
      </c>
      <c r="Y139" s="228">
        <f t="shared" si="138"/>
        <v>1.4602396110650062E-2</v>
      </c>
      <c r="Z139" s="228">
        <f t="shared" si="138"/>
        <v>5.2298755261075396</v>
      </c>
      <c r="AA139" s="228">
        <f t="shared" si="138"/>
        <v>19.120961184336927</v>
      </c>
      <c r="AB139" s="228">
        <f t="shared" si="138"/>
        <v>32.113413342949059</v>
      </c>
      <c r="AC139" s="312">
        <f>'3.10 Forest data Gustav 2017'!AV21</f>
        <v>2909.3442279170822</v>
      </c>
      <c r="AD139" s="318">
        <f t="shared" si="115"/>
        <v>10.366832457350029</v>
      </c>
      <c r="AE139" s="312">
        <f>'3.10 Forest data Gustav 2017'!AW21*10^-6</f>
        <v>46.137487638447602</v>
      </c>
      <c r="AF139" s="314">
        <f t="shared" si="106"/>
        <v>23.068743819223801</v>
      </c>
      <c r="AG139" s="314">
        <f>'3.10 Forest data Gustav 2017'!AH21*10^-6/2</f>
        <v>9.190526585029172</v>
      </c>
      <c r="AH139" s="314">
        <f>'3.10 Forest data Gustav 2017'!AI21*10^-6/2</f>
        <v>8.2092670856666281</v>
      </c>
      <c r="AI139" s="314">
        <f>'3.10 Forest data Gustav 2017'!AM21*10^-6/2</f>
        <v>3.5889905690279997</v>
      </c>
      <c r="AJ139" s="319">
        <f t="shared" si="107"/>
        <v>4.2184517025283901</v>
      </c>
      <c r="AK139" s="319">
        <f t="shared" si="108"/>
        <v>4.0845267839813815</v>
      </c>
      <c r="AL139" s="319">
        <f t="shared" si="109"/>
        <v>1.2866737219040842</v>
      </c>
      <c r="AM139" s="319">
        <f t="shared" si="110"/>
        <v>4.6918537592315008</v>
      </c>
      <c r="AN139" s="319">
        <f t="shared" si="116"/>
        <v>0.18748674233459511</v>
      </c>
      <c r="AO139" s="314">
        <f t="shared" si="117"/>
        <v>4.2184517025283901</v>
      </c>
      <c r="AP139" s="120">
        <f t="shared" si="118"/>
        <v>202.51552571952499</v>
      </c>
      <c r="AQ139" s="120">
        <f t="shared" si="119"/>
        <v>0.2521910786738033</v>
      </c>
      <c r="AR139" s="120">
        <f t="shared" si="120"/>
        <v>3.9662606238545868</v>
      </c>
      <c r="AS139" s="314">
        <f t="shared" si="121"/>
        <v>0.18748674233459511</v>
      </c>
      <c r="AT139" s="314">
        <f t="shared" si="111"/>
        <v>7.7140983915184052</v>
      </c>
      <c r="AU139" s="120">
        <f t="shared" si="122"/>
        <v>-2.4115112878089207E-2</v>
      </c>
      <c r="AV139" s="314">
        <f t="shared" si="123"/>
        <v>0.21160185521268432</v>
      </c>
      <c r="AW139" s="314">
        <f t="shared" si="124"/>
        <v>5.3712005058854659</v>
      </c>
      <c r="AX139" s="120">
        <f t="shared" si="125"/>
        <v>18.383050152675409</v>
      </c>
      <c r="AY139" s="120">
        <f t="shared" si="126"/>
        <v>-1.8484089374496193E-2</v>
      </c>
      <c r="AZ139" s="120">
        <f t="shared" si="127"/>
        <v>5.3896845952599621</v>
      </c>
      <c r="BA139" s="317">
        <f t="shared" si="112"/>
        <v>25.375618201146182</v>
      </c>
      <c r="BB139" s="317">
        <f t="shared" si="128"/>
        <v>35.952042534917425</v>
      </c>
      <c r="BC139" s="11">
        <f t="shared" si="113"/>
        <v>117.85622696862305</v>
      </c>
      <c r="BD139" s="11">
        <f t="shared" si="129"/>
        <v>131.94399610314696</v>
      </c>
      <c r="BE139" s="11">
        <f t="shared" si="130"/>
        <v>-14.08776913452391</v>
      </c>
      <c r="BF139" s="10">
        <f>SUM(BE$130:BE139)</f>
        <v>-119.76139910725654</v>
      </c>
      <c r="BG139" s="10"/>
      <c r="BH139" s="10"/>
    </row>
    <row r="140" spans="1:60" x14ac:dyDescent="0.25">
      <c r="A140" s="4">
        <v>11</v>
      </c>
      <c r="B140" s="18">
        <f t="shared" si="103"/>
        <v>2078</v>
      </c>
      <c r="C140" s="228">
        <f t="shared" si="101"/>
        <v>2951.0406917794098</v>
      </c>
      <c r="D140" s="228">
        <f t="shared" si="104"/>
        <v>12.422682731659734</v>
      </c>
      <c r="E140" s="228">
        <f t="shared" si="102"/>
        <v>34.662706971983859</v>
      </c>
      <c r="F140" s="228">
        <f t="shared" ref="F140:AB140" si="139">F36</f>
        <v>17.331353485991929</v>
      </c>
      <c r="G140" s="228">
        <f t="shared" si="139"/>
        <v>7.8051183172803524</v>
      </c>
      <c r="H140" s="228">
        <f t="shared" si="139"/>
        <v>8.7099086380993285</v>
      </c>
      <c r="I140" s="228">
        <f t="shared" si="139"/>
        <v>0.81632653061224492</v>
      </c>
      <c r="J140" s="228">
        <f t="shared" si="139"/>
        <v>3.5825493076316821</v>
      </c>
      <c r="K140" s="228">
        <f t="shared" si="139"/>
        <v>4.1293027057921821</v>
      </c>
      <c r="L140" s="228">
        <f t="shared" si="139"/>
        <v>1.0927165644192494</v>
      </c>
      <c r="M140" s="228">
        <f t="shared" si="139"/>
        <v>1.7529407286858871</v>
      </c>
      <c r="N140" s="228">
        <f t="shared" si="139"/>
        <v>0.15922441367251919</v>
      </c>
      <c r="O140" s="228">
        <f t="shared" si="139"/>
        <v>3.5825493076316821</v>
      </c>
      <c r="P140" s="228">
        <f t="shared" si="139"/>
        <v>197.31246344286023</v>
      </c>
      <c r="Q140" s="228">
        <f t="shared" si="139"/>
        <v>-0.29236076810360601</v>
      </c>
      <c r="R140" s="228">
        <f t="shared" si="139"/>
        <v>3.8749100757352881</v>
      </c>
      <c r="S140" s="228">
        <f t="shared" si="139"/>
        <v>0.15922441367251919</v>
      </c>
      <c r="T140" s="228">
        <f t="shared" si="139"/>
        <v>7.4571961991637847</v>
      </c>
      <c r="U140" s="228">
        <f t="shared" si="139"/>
        <v>-4.5949500045646019E-2</v>
      </c>
      <c r="V140" s="228">
        <f t="shared" si="139"/>
        <v>0.20517391371816521</v>
      </c>
      <c r="W140" s="228">
        <f t="shared" si="139"/>
        <v>5.2220192702114314</v>
      </c>
      <c r="X140" s="228">
        <f t="shared" si="139"/>
        <v>17.8583811481748</v>
      </c>
      <c r="Y140" s="228">
        <f t="shared" si="139"/>
        <v>-1.2133198695345015E-2</v>
      </c>
      <c r="Z140" s="228">
        <f t="shared" si="139"/>
        <v>5.2341524689067764</v>
      </c>
      <c r="AA140" s="228">
        <f t="shared" si="139"/>
        <v>19.064488834591124</v>
      </c>
      <c r="AB140" s="228">
        <f t="shared" si="139"/>
        <v>31.136728099406263</v>
      </c>
      <c r="AC140" s="312">
        <f>'3.10 Forest data Gustav 2017'!AV22</f>
        <v>2919.2606738582363</v>
      </c>
      <c r="AD140" s="318">
        <f t="shared" si="115"/>
        <v>9.916445941154052</v>
      </c>
      <c r="AE140" s="312">
        <f>'3.10 Forest data Gustav 2017'!AW22*10^-6</f>
        <v>45.377447097076228</v>
      </c>
      <c r="AF140" s="314">
        <f t="shared" si="106"/>
        <v>22.688723548538114</v>
      </c>
      <c r="AG140" s="314">
        <f>'3.10 Forest data Gustav 2017'!AH22*10^-6/2</f>
        <v>8.983327759732882</v>
      </c>
      <c r="AH140" s="314">
        <f>'3.10 Forest data Gustav 2017'!AI22*10^-6/2</f>
        <v>8.1513611549304379</v>
      </c>
      <c r="AI140" s="314">
        <f>'3.10 Forest data Gustav 2017'!AM22*10^-6/2</f>
        <v>3.5250035672747995</v>
      </c>
      <c r="AJ140" s="319">
        <f t="shared" si="107"/>
        <v>4.1233474417173932</v>
      </c>
      <c r="AK140" s="319">
        <f t="shared" si="108"/>
        <v>4.0407666536455196</v>
      </c>
      <c r="AL140" s="319">
        <f t="shared" si="109"/>
        <v>1.2576658863626036</v>
      </c>
      <c r="AM140" s="319">
        <f t="shared" si="110"/>
        <v>4.6030028984427451</v>
      </c>
      <c r="AN140" s="319">
        <f t="shared" si="116"/>
        <v>0.18325988629855081</v>
      </c>
      <c r="AO140" s="314">
        <f t="shared" si="117"/>
        <v>4.1233474417173932</v>
      </c>
      <c r="AP140" s="120">
        <f t="shared" si="118"/>
        <v>202.66766722415636</v>
      </c>
      <c r="AQ140" s="120">
        <f t="shared" si="119"/>
        <v>0.15214150463137344</v>
      </c>
      <c r="AR140" s="120">
        <f t="shared" si="120"/>
        <v>3.9712059370860198</v>
      </c>
      <c r="AS140" s="314">
        <f t="shared" si="121"/>
        <v>0.18325988629855081</v>
      </c>
      <c r="AT140" s="314">
        <f t="shared" si="111"/>
        <v>7.6864158516340817</v>
      </c>
      <c r="AU140" s="120">
        <f t="shared" si="122"/>
        <v>-2.7682539884323454E-2</v>
      </c>
      <c r="AV140" s="314">
        <f t="shared" si="123"/>
        <v>0.21094242618287426</v>
      </c>
      <c r="AW140" s="314">
        <f t="shared" si="124"/>
        <v>5.2984325400081236</v>
      </c>
      <c r="AX140" s="120">
        <f t="shared" si="125"/>
        <v>18.297211961857304</v>
      </c>
      <c r="AY140" s="120">
        <f t="shared" si="126"/>
        <v>-8.5838190818105176E-2</v>
      </c>
      <c r="AZ140" s="120">
        <f t="shared" si="127"/>
        <v>5.3842707308262288</v>
      </c>
      <c r="BA140" s="317">
        <f t="shared" si="112"/>
        <v>24.957595903391926</v>
      </c>
      <c r="BB140" s="317">
        <f t="shared" si="128"/>
        <v>34.912662618474926</v>
      </c>
      <c r="BC140" s="11">
        <f t="shared" si="113"/>
        <v>114.27179212482098</v>
      </c>
      <c r="BD140" s="11">
        <f t="shared" si="129"/>
        <v>128.12947180980296</v>
      </c>
      <c r="BE140" s="11">
        <f t="shared" si="130"/>
        <v>-13.857679684981989</v>
      </c>
      <c r="BF140" s="10">
        <f>SUM(BE$130:BE140)</f>
        <v>-133.61907879223853</v>
      </c>
      <c r="BG140" s="10"/>
      <c r="BH140" s="10"/>
    </row>
    <row r="141" spans="1:60" x14ac:dyDescent="0.25">
      <c r="A141" s="4">
        <v>12</v>
      </c>
      <c r="B141" s="18">
        <f t="shared" si="103"/>
        <v>2083</v>
      </c>
      <c r="C141" s="228">
        <f t="shared" si="101"/>
        <v>2956.5943745110699</v>
      </c>
      <c r="D141" s="228">
        <f t="shared" si="104"/>
        <v>5.5536827316600466</v>
      </c>
      <c r="E141" s="228">
        <f t="shared" si="102"/>
        <v>34.560029972446017</v>
      </c>
      <c r="F141" s="228">
        <f t="shared" ref="F141:AB141" si="140">F37</f>
        <v>17.280014986223009</v>
      </c>
      <c r="G141" s="228">
        <f t="shared" si="140"/>
        <v>7.8263209165227572</v>
      </c>
      <c r="H141" s="228">
        <f t="shared" si="140"/>
        <v>8.6373675390880074</v>
      </c>
      <c r="I141" s="228">
        <f t="shared" si="140"/>
        <v>0.81632653061224492</v>
      </c>
      <c r="J141" s="228">
        <f t="shared" si="140"/>
        <v>3.5922813006839456</v>
      </c>
      <c r="K141" s="228">
        <f t="shared" si="140"/>
        <v>4.1039633610883319</v>
      </c>
      <c r="L141" s="228">
        <f t="shared" si="140"/>
        <v>1.0956849283131862</v>
      </c>
      <c r="M141" s="228">
        <f t="shared" si="140"/>
        <v>1.7554850405949758</v>
      </c>
      <c r="N141" s="228">
        <f t="shared" si="140"/>
        <v>0.15965694669706426</v>
      </c>
      <c r="O141" s="228">
        <f t="shared" si="140"/>
        <v>3.5922813006839456</v>
      </c>
      <c r="P141" s="228">
        <f t="shared" si="140"/>
        <v>197.03556768414893</v>
      </c>
      <c r="Q141" s="228">
        <f t="shared" si="140"/>
        <v>-0.27689575871130501</v>
      </c>
      <c r="R141" s="228">
        <f t="shared" si="140"/>
        <v>3.8691770593952506</v>
      </c>
      <c r="S141" s="228">
        <f t="shared" si="140"/>
        <v>0.15965694669706426</v>
      </c>
      <c r="T141" s="228">
        <f t="shared" si="140"/>
        <v>7.4129357236378102</v>
      </c>
      <c r="U141" s="228">
        <f t="shared" si="140"/>
        <v>-4.4260475525974563E-2</v>
      </c>
      <c r="V141" s="228">
        <f t="shared" si="140"/>
        <v>0.20391742222303882</v>
      </c>
      <c r="W141" s="228">
        <f t="shared" si="140"/>
        <v>5.1996482894015177</v>
      </c>
      <c r="X141" s="228">
        <f t="shared" si="140"/>
        <v>17.827430700289923</v>
      </c>
      <c r="Y141" s="228">
        <f t="shared" si="140"/>
        <v>-3.0950447884876553E-2</v>
      </c>
      <c r="Z141" s="228">
        <f t="shared" si="140"/>
        <v>5.2305987372863942</v>
      </c>
      <c r="AA141" s="228">
        <f t="shared" si="140"/>
        <v>19.00801648484531</v>
      </c>
      <c r="AB141" s="228">
        <f t="shared" si="140"/>
        <v>24.209592534383201</v>
      </c>
      <c r="AC141" s="312">
        <f>'3.10 Forest data Gustav 2017'!AV23</f>
        <v>2921.7020297453605</v>
      </c>
      <c r="AD141" s="318">
        <f t="shared" si="115"/>
        <v>2.4413558871242458</v>
      </c>
      <c r="AE141" s="312">
        <f>'3.10 Forest data Gustav 2017'!AW23*10^-6</f>
        <v>44.617406555704875</v>
      </c>
      <c r="AF141" s="314">
        <f t="shared" si="106"/>
        <v>22.308703277852437</v>
      </c>
      <c r="AG141" s="314">
        <f>'3.10 Forest data Gustav 2017'!AH23*10^-6/2</f>
        <v>8.7761132805894171</v>
      </c>
      <c r="AH141" s="314">
        <f>'3.10 Forest data Gustav 2017'!AI23*10^-6/2</f>
        <v>8.0934708780414191</v>
      </c>
      <c r="AI141" s="314">
        <f>'3.10 Forest data Gustav 2017'!AM23*10^-6/2</f>
        <v>3.4610165655216005</v>
      </c>
      <c r="AJ141" s="319">
        <f t="shared" si="107"/>
        <v>4.0282359957905429</v>
      </c>
      <c r="AK141" s="319">
        <f t="shared" si="108"/>
        <v>3.9970108281176278</v>
      </c>
      <c r="AL141" s="319">
        <f t="shared" si="109"/>
        <v>1.2286558592825185</v>
      </c>
      <c r="AM141" s="319">
        <f t="shared" si="110"/>
        <v>4.5141501591923303</v>
      </c>
      <c r="AN141" s="319">
        <f t="shared" si="116"/>
        <v>0.17903271092402412</v>
      </c>
      <c r="AO141" s="314">
        <f t="shared" si="117"/>
        <v>4.0282359957905429</v>
      </c>
      <c r="AP141" s="120">
        <f t="shared" si="118"/>
        <v>202.72171388075222</v>
      </c>
      <c r="AQ141" s="120">
        <f t="shared" si="119"/>
        <v>5.4046656595858167E-2</v>
      </c>
      <c r="AR141" s="120">
        <f t="shared" si="120"/>
        <v>3.9741893391946848</v>
      </c>
      <c r="AS141" s="314">
        <f t="shared" si="121"/>
        <v>0.17903271092402412</v>
      </c>
      <c r="AT141" s="314">
        <f t="shared" si="111"/>
        <v>7.6552631168841296</v>
      </c>
      <c r="AU141" s="120">
        <f t="shared" si="122"/>
        <v>-3.115273474995206E-2</v>
      </c>
      <c r="AV141" s="314">
        <f t="shared" si="123"/>
        <v>0.21018544567397618</v>
      </c>
      <c r="AW141" s="314">
        <f t="shared" si="124"/>
        <v>5.2256666874001461</v>
      </c>
      <c r="AX141" s="120">
        <f t="shared" si="125"/>
        <v>18.163749342437058</v>
      </c>
      <c r="AY141" s="120">
        <f t="shared" si="126"/>
        <v>-0.1334626194202464</v>
      </c>
      <c r="AZ141" s="120">
        <f t="shared" si="127"/>
        <v>5.3591293068203925</v>
      </c>
      <c r="BA141" s="317">
        <f t="shared" si="112"/>
        <v>24.539573605637685</v>
      </c>
      <c r="BB141" s="317">
        <f t="shared" si="128"/>
        <v>26.87036079518759</v>
      </c>
      <c r="BC141" s="11">
        <f t="shared" si="113"/>
        <v>88.849204601186344</v>
      </c>
      <c r="BD141" s="11">
        <f t="shared" si="129"/>
        <v>98.614224118338456</v>
      </c>
      <c r="BE141" s="11">
        <f t="shared" si="130"/>
        <v>-9.7650195171521119</v>
      </c>
      <c r="BF141" s="10">
        <f>SUM(BE$130:BE141)</f>
        <v>-143.38409830939065</v>
      </c>
      <c r="BG141" s="10"/>
      <c r="BH141" s="10"/>
    </row>
    <row r="142" spans="1:60" x14ac:dyDescent="0.25">
      <c r="A142" s="4">
        <v>13</v>
      </c>
      <c r="B142" s="18">
        <f t="shared" si="103"/>
        <v>2088</v>
      </c>
      <c r="C142" s="228">
        <f t="shared" si="101"/>
        <v>2963.7190572427298</v>
      </c>
      <c r="D142" s="228">
        <f t="shared" si="104"/>
        <v>7.1246827316599592</v>
      </c>
      <c r="E142" s="228">
        <f t="shared" si="102"/>
        <v>34.457352972908176</v>
      </c>
      <c r="F142" s="228">
        <f t="shared" ref="F142:AB142" si="141">F38</f>
        <v>17.228676486454088</v>
      </c>
      <c r="G142" s="228">
        <f t="shared" si="141"/>
        <v>7.8468817974698641</v>
      </c>
      <c r="H142" s="228">
        <f t="shared" si="141"/>
        <v>8.5654681583719796</v>
      </c>
      <c r="I142" s="228">
        <f t="shared" si="141"/>
        <v>0.81632653061224492</v>
      </c>
      <c r="J142" s="228">
        <f t="shared" si="141"/>
        <v>3.6017187450386676</v>
      </c>
      <c r="K142" s="228">
        <f t="shared" si="141"/>
        <v>4.0788004889156877</v>
      </c>
      <c r="L142" s="228">
        <f t="shared" si="141"/>
        <v>1.0985634516457812</v>
      </c>
      <c r="M142" s="228">
        <f t="shared" si="141"/>
        <v>1.7579523463086286</v>
      </c>
      <c r="N142" s="228">
        <f t="shared" si="141"/>
        <v>0.16007638866838525</v>
      </c>
      <c r="O142" s="228">
        <f t="shared" si="141"/>
        <v>3.6017187450386676</v>
      </c>
      <c r="P142" s="228">
        <f t="shared" si="141"/>
        <v>196.77353912673095</v>
      </c>
      <c r="Q142" s="228">
        <f t="shared" si="141"/>
        <v>-0.26202855741797748</v>
      </c>
      <c r="R142" s="228">
        <f t="shared" si="141"/>
        <v>3.8637473024566451</v>
      </c>
      <c r="S142" s="228">
        <f t="shared" si="141"/>
        <v>0.16007638866838525</v>
      </c>
      <c r="T142" s="228">
        <f t="shared" si="141"/>
        <v>7.3703049951139725</v>
      </c>
      <c r="U142" s="228">
        <f t="shared" si="141"/>
        <v>-4.2630728523837647E-2</v>
      </c>
      <c r="V142" s="228">
        <f t="shared" si="141"/>
        <v>0.2027071171922229</v>
      </c>
      <c r="W142" s="228">
        <f t="shared" si="141"/>
        <v>5.1773639405614684</v>
      </c>
      <c r="X142" s="228">
        <f t="shared" si="141"/>
        <v>17.783261079869717</v>
      </c>
      <c r="Y142" s="228">
        <f t="shared" si="141"/>
        <v>-4.4169620420206002E-2</v>
      </c>
      <c r="Z142" s="228">
        <f t="shared" si="141"/>
        <v>5.2215335609816744</v>
      </c>
      <c r="AA142" s="228">
        <f t="shared" si="141"/>
        <v>18.9515441350995</v>
      </c>
      <c r="AB142" s="228">
        <f t="shared" si="141"/>
        <v>25.72739796039744</v>
      </c>
      <c r="AC142" s="312">
        <f>'3.10 Forest data Gustav 2017'!AV24</f>
        <v>2926.4584480202925</v>
      </c>
      <c r="AD142" s="318">
        <f t="shared" si="115"/>
        <v>4.7564182749320025</v>
      </c>
      <c r="AE142" s="312">
        <f>'3.10 Forest data Gustav 2017'!AW24*10^-6</f>
        <v>43.857366014333522</v>
      </c>
      <c r="AF142" s="314">
        <f t="shared" si="106"/>
        <v>21.928683007166761</v>
      </c>
      <c r="AG142" s="314">
        <f>'3.10 Forest data Gustav 2017'!AH24*10^-6/2</f>
        <v>8.568882392079864</v>
      </c>
      <c r="AH142" s="314">
        <f>'3.10 Forest data Gustav 2017'!AI24*10^-6/2</f>
        <v>8.0355970105184955</v>
      </c>
      <c r="AI142" s="314">
        <f>'3.10 Forest data Gustav 2017'!AM24*10^-6/2</f>
        <v>3.3970295637683998</v>
      </c>
      <c r="AJ142" s="319">
        <f t="shared" si="107"/>
        <v>3.933117017964658</v>
      </c>
      <c r="AK142" s="319">
        <f t="shared" si="108"/>
        <v>3.953259515165414</v>
      </c>
      <c r="AL142" s="319">
        <f t="shared" si="109"/>
        <v>1.1996435348911811</v>
      </c>
      <c r="AM142" s="319">
        <f t="shared" si="110"/>
        <v>4.4252954508179831</v>
      </c>
      <c r="AN142" s="319">
        <f t="shared" si="116"/>
        <v>0.17480520079842923</v>
      </c>
      <c r="AO142" s="314">
        <f t="shared" si="117"/>
        <v>3.933117017964658</v>
      </c>
      <c r="AP142" s="120">
        <f t="shared" si="118"/>
        <v>202.67958173755156</v>
      </c>
      <c r="AQ142" s="120">
        <f t="shared" si="119"/>
        <v>-4.2132143200660721E-2</v>
      </c>
      <c r="AR142" s="120">
        <f t="shared" si="120"/>
        <v>3.9752491611653187</v>
      </c>
      <c r="AS142" s="314">
        <f t="shared" si="121"/>
        <v>0.17480520079842923</v>
      </c>
      <c r="AT142" s="314">
        <f t="shared" si="111"/>
        <v>7.6207347451785719</v>
      </c>
      <c r="AU142" s="120">
        <f t="shared" si="122"/>
        <v>-3.4528371705557781E-2</v>
      </c>
      <c r="AV142" s="314">
        <f t="shared" si="123"/>
        <v>0.20933357250398701</v>
      </c>
      <c r="AW142" s="314">
        <f t="shared" si="124"/>
        <v>5.1529030500565955</v>
      </c>
      <c r="AX142" s="120">
        <f t="shared" si="125"/>
        <v>17.996613381866531</v>
      </c>
      <c r="AY142" s="120">
        <f t="shared" si="126"/>
        <v>-0.16713596057052627</v>
      </c>
      <c r="AZ142" s="120">
        <f t="shared" si="127"/>
        <v>5.3200390106271218</v>
      </c>
      <c r="BA142" s="317">
        <f t="shared" si="112"/>
        <v>24.12155130788344</v>
      </c>
      <c r="BB142" s="317">
        <f t="shared" si="128"/>
        <v>28.634173107338697</v>
      </c>
      <c r="BC142" s="11">
        <f t="shared" si="113"/>
        <v>94.419550514658596</v>
      </c>
      <c r="BD142" s="11">
        <f t="shared" si="129"/>
        <v>105.08741530393301</v>
      </c>
      <c r="BE142" s="11">
        <f t="shared" si="130"/>
        <v>-10.667864789274418</v>
      </c>
      <c r="BF142" s="10">
        <f>SUM(BE$130:BE142)</f>
        <v>-154.05196309866506</v>
      </c>
      <c r="BG142" s="10"/>
      <c r="BH142" s="10"/>
    </row>
    <row r="143" spans="1:60" x14ac:dyDescent="0.25">
      <c r="A143" s="4">
        <v>14</v>
      </c>
      <c r="B143" s="18">
        <f t="shared" si="103"/>
        <v>2093</v>
      </c>
      <c r="C143" s="228">
        <f t="shared" si="101"/>
        <v>2973.8547399743893</v>
      </c>
      <c r="D143" s="228">
        <f t="shared" si="104"/>
        <v>10.135682731659472</v>
      </c>
      <c r="E143" s="228">
        <f t="shared" si="102"/>
        <v>34.354675973370341</v>
      </c>
      <c r="F143" s="228">
        <f t="shared" ref="F143:AB143" si="142">F39</f>
        <v>17.177337986685171</v>
      </c>
      <c r="G143" s="228">
        <f t="shared" si="142"/>
        <v>7.8668085369122487</v>
      </c>
      <c r="H143" s="228">
        <f t="shared" si="142"/>
        <v>8.4942029191606778</v>
      </c>
      <c r="I143" s="228">
        <f t="shared" si="142"/>
        <v>0.81632653061224492</v>
      </c>
      <c r="J143" s="228">
        <f t="shared" si="142"/>
        <v>3.6108651184427223</v>
      </c>
      <c r="K143" s="228">
        <f t="shared" si="142"/>
        <v>4.0538120056568436</v>
      </c>
      <c r="L143" s="228">
        <f t="shared" si="142"/>
        <v>1.1013531951677149</v>
      </c>
      <c r="M143" s="228">
        <f t="shared" si="142"/>
        <v>1.7603435550417146</v>
      </c>
      <c r="N143" s="228">
        <f t="shared" si="142"/>
        <v>0.1604828941530099</v>
      </c>
      <c r="O143" s="228">
        <f t="shared" si="142"/>
        <v>3.6108651184427223</v>
      </c>
      <c r="P143" s="228">
        <f t="shared" si="142"/>
        <v>196.52579516290635</v>
      </c>
      <c r="Q143" s="228">
        <f t="shared" si="142"/>
        <v>-0.24774396382460395</v>
      </c>
      <c r="R143" s="228">
        <f t="shared" si="142"/>
        <v>3.8586090822673262</v>
      </c>
      <c r="S143" s="228">
        <f t="shared" si="142"/>
        <v>0.1604828941530099</v>
      </c>
      <c r="T143" s="228">
        <f t="shared" si="142"/>
        <v>7.3292465115880967</v>
      </c>
      <c r="U143" s="228">
        <f t="shared" si="142"/>
        <v>-4.1058483525875822E-2</v>
      </c>
      <c r="V143" s="228">
        <f t="shared" si="142"/>
        <v>0.20154137767888572</v>
      </c>
      <c r="W143" s="228">
        <f t="shared" si="142"/>
        <v>5.155165200824559</v>
      </c>
      <c r="X143" s="228">
        <f t="shared" si="142"/>
        <v>17.729829702011244</v>
      </c>
      <c r="Y143" s="228">
        <f t="shared" si="142"/>
        <v>-5.3431377858473184E-2</v>
      </c>
      <c r="Z143" s="228">
        <f t="shared" si="142"/>
        <v>5.2085965786830322</v>
      </c>
      <c r="AA143" s="228">
        <f t="shared" si="142"/>
        <v>18.895071785353689</v>
      </c>
      <c r="AB143" s="228">
        <f t="shared" si="142"/>
        <v>28.688520691804207</v>
      </c>
      <c r="AC143" s="312">
        <f>'3.10 Forest data Gustav 2017'!AV25</f>
        <v>2933.731956289862</v>
      </c>
      <c r="AD143" s="318">
        <f t="shared" si="115"/>
        <v>7.2735082695694473</v>
      </c>
      <c r="AE143" s="312">
        <f>'3.10 Forest data Gustav 2017'!AW25*10^-6</f>
        <v>43.097325472962154</v>
      </c>
      <c r="AF143" s="314">
        <f t="shared" si="106"/>
        <v>21.548662736481077</v>
      </c>
      <c r="AG143" s="314">
        <f>'3.10 Forest data Gustav 2017'!AH25*10^-6/2</f>
        <v>8.361634289271052</v>
      </c>
      <c r="AH143" s="314">
        <f>'3.10 Forest data Gustav 2017'!AI25*10^-6/2</f>
        <v>7.9777403572948247</v>
      </c>
      <c r="AI143" s="314">
        <f>'3.10 Forest data Gustav 2017'!AM25*10^-6/2</f>
        <v>3.3330425620152009</v>
      </c>
      <c r="AJ143" s="319">
        <f t="shared" si="107"/>
        <v>3.837990138775413</v>
      </c>
      <c r="AK143" s="319">
        <f t="shared" si="108"/>
        <v>3.9095129361454939</v>
      </c>
      <c r="AL143" s="319">
        <f t="shared" si="109"/>
        <v>1.1706288004979475</v>
      </c>
      <c r="AM143" s="319">
        <f t="shared" si="110"/>
        <v>4.3364386767277274</v>
      </c>
      <c r="AN143" s="319">
        <f t="shared" si="116"/>
        <v>0.17057733950112947</v>
      </c>
      <c r="AO143" s="314">
        <f t="shared" si="117"/>
        <v>3.837990138775413</v>
      </c>
      <c r="AP143" s="120">
        <f t="shared" si="118"/>
        <v>202.54314890079175</v>
      </c>
      <c r="AQ143" s="120">
        <f t="shared" si="119"/>
        <v>-0.13643283675980911</v>
      </c>
      <c r="AR143" s="120">
        <f t="shared" si="120"/>
        <v>3.9744229755352221</v>
      </c>
      <c r="AS143" s="314">
        <f t="shared" si="121"/>
        <v>0.17057733950112947</v>
      </c>
      <c r="AT143" s="314">
        <f t="shared" si="111"/>
        <v>7.58292269231577</v>
      </c>
      <c r="AU143" s="120">
        <f t="shared" si="122"/>
        <v>-3.781205286280187E-2</v>
      </c>
      <c r="AV143" s="314">
        <f t="shared" si="123"/>
        <v>0.20838939236393134</v>
      </c>
      <c r="AW143" s="314">
        <f t="shared" si="124"/>
        <v>5.0801417366434416</v>
      </c>
      <c r="AX143" s="120">
        <f t="shared" si="125"/>
        <v>17.805669097353832</v>
      </c>
      <c r="AY143" s="120">
        <f t="shared" si="126"/>
        <v>-0.19094428451269962</v>
      </c>
      <c r="AZ143" s="120">
        <f t="shared" si="127"/>
        <v>5.2710860211561412</v>
      </c>
      <c r="BA143" s="317">
        <f t="shared" si="112"/>
        <v>23.703529010129188</v>
      </c>
      <c r="BB143" s="317">
        <f t="shared" si="128"/>
        <v>30.611848105563325</v>
      </c>
      <c r="BC143" s="11">
        <f t="shared" si="113"/>
        <v>105.28687093892144</v>
      </c>
      <c r="BD143" s="11">
        <f t="shared" si="129"/>
        <v>112.3454825474174</v>
      </c>
      <c r="BE143" s="11">
        <f t="shared" si="130"/>
        <v>-7.0586116084959656</v>
      </c>
      <c r="BF143" s="10">
        <f>SUM(BE$130:BE143)</f>
        <v>-161.11057470716102</v>
      </c>
      <c r="BG143" s="10"/>
    </row>
    <row r="144" spans="1:60" x14ac:dyDescent="0.25">
      <c r="A144" s="4">
        <v>15</v>
      </c>
      <c r="B144" s="18">
        <f t="shared" si="103"/>
        <v>2098</v>
      </c>
      <c r="C144" s="228">
        <f t="shared" si="101"/>
        <v>2982.6094227060494</v>
      </c>
      <c r="D144" s="228">
        <f t="shared" si="104"/>
        <v>8.7546827316600684</v>
      </c>
      <c r="E144" s="228">
        <f t="shared" si="102"/>
        <v>34.251998973832485</v>
      </c>
      <c r="F144" s="228">
        <f t="shared" ref="F144:AB144" si="143">F40</f>
        <v>17.125999486916243</v>
      </c>
      <c r="G144" s="228">
        <f t="shared" si="143"/>
        <v>7.8861085928288226</v>
      </c>
      <c r="H144" s="228">
        <f t="shared" si="143"/>
        <v>8.4235643634751778</v>
      </c>
      <c r="I144" s="228">
        <f t="shared" si="143"/>
        <v>0.81632653061224492</v>
      </c>
      <c r="J144" s="228">
        <f t="shared" si="143"/>
        <v>3.6197238441084298</v>
      </c>
      <c r="K144" s="228">
        <f t="shared" si="143"/>
        <v>4.0289958603675942</v>
      </c>
      <c r="L144" s="228">
        <f t="shared" si="143"/>
        <v>1.1040552029960353</v>
      </c>
      <c r="M144" s="228">
        <f t="shared" si="143"/>
        <v>1.7626595617517036</v>
      </c>
      <c r="N144" s="228">
        <f t="shared" si="143"/>
        <v>0.160876615293708</v>
      </c>
      <c r="O144" s="228">
        <f t="shared" si="143"/>
        <v>3.6197238441084298</v>
      </c>
      <c r="P144" s="228">
        <f t="shared" si="143"/>
        <v>196.29176803276914</v>
      </c>
      <c r="Q144" s="228">
        <f t="shared" si="143"/>
        <v>-0.234027130137207</v>
      </c>
      <c r="R144" s="228">
        <f t="shared" si="143"/>
        <v>3.8537509742456368</v>
      </c>
      <c r="S144" s="228">
        <f t="shared" si="143"/>
        <v>0.160876615293708</v>
      </c>
      <c r="T144" s="228">
        <f t="shared" si="143"/>
        <v>7.2897044955941048</v>
      </c>
      <c r="U144" s="228">
        <f t="shared" si="143"/>
        <v>-3.9542015993991875E-2</v>
      </c>
      <c r="V144" s="228">
        <f t="shared" si="143"/>
        <v>0.20041863128769988</v>
      </c>
      <c r="W144" s="228">
        <f t="shared" si="143"/>
        <v>5.133051063363629</v>
      </c>
      <c r="X144" s="228">
        <f t="shared" si="143"/>
        <v>17.669933874938444</v>
      </c>
      <c r="Y144" s="228">
        <f t="shared" si="143"/>
        <v>-5.98958270728005E-2</v>
      </c>
      <c r="Z144" s="228">
        <f t="shared" si="143"/>
        <v>5.1929468904364295</v>
      </c>
      <c r="AA144" s="228">
        <f t="shared" si="143"/>
        <v>18.838599435607868</v>
      </c>
      <c r="AB144" s="228">
        <f t="shared" si="143"/>
        <v>27.259817194063938</v>
      </c>
      <c r="AC144" s="312">
        <f>'3.10 Forest data Gustav 2017'!AV26</f>
        <v>2939.7007932418146</v>
      </c>
      <c r="AD144" s="318">
        <f t="shared" si="115"/>
        <v>5.9688369519526532</v>
      </c>
      <c r="AE144" s="312">
        <f>'3.10 Forest data Gustav 2017'!AW26*10^-6</f>
        <v>42.337284931590801</v>
      </c>
      <c r="AF144" s="314">
        <f t="shared" si="106"/>
        <v>21.168642465795401</v>
      </c>
      <c r="AG144" s="314">
        <f>'3.10 Forest data Gustav 2017'!AH26*10^-6/2</f>
        <v>8.1543681137085464</v>
      </c>
      <c r="AH144" s="314">
        <f>'3.10 Forest data Gustav 2017'!AI26*10^-6/2</f>
        <v>7.9199017768248536</v>
      </c>
      <c r="AI144" s="314">
        <f>'3.10 Forest data Gustav 2017'!AM26*10^-6/2</f>
        <v>3.2690555602619997</v>
      </c>
      <c r="AJ144" s="319">
        <f t="shared" si="107"/>
        <v>3.7428549641922229</v>
      </c>
      <c r="AK144" s="319">
        <f t="shared" si="108"/>
        <v>3.8657713271328418</v>
      </c>
      <c r="AL144" s="319">
        <f t="shared" si="109"/>
        <v>1.1416115359191965</v>
      </c>
      <c r="AM144" s="319">
        <f t="shared" si="110"/>
        <v>4.2475797339070249</v>
      </c>
      <c r="AN144" s="319">
        <f t="shared" si="116"/>
        <v>0.16634910951965437</v>
      </c>
      <c r="AO144" s="314">
        <f t="shared" si="117"/>
        <v>3.7428549641922229</v>
      </c>
      <c r="AP144" s="120">
        <f t="shared" si="118"/>
        <v>202.31425625416179</v>
      </c>
      <c r="AQ144" s="120">
        <f t="shared" si="119"/>
        <v>-0.22889264662995856</v>
      </c>
      <c r="AR144" s="120">
        <f t="shared" si="120"/>
        <v>3.9717476108221814</v>
      </c>
      <c r="AS144" s="314">
        <f t="shared" si="121"/>
        <v>0.16634910951965437</v>
      </c>
      <c r="AT144" s="314">
        <f t="shared" si="111"/>
        <v>7.5419163820454758</v>
      </c>
      <c r="AU144" s="120">
        <f t="shared" si="122"/>
        <v>-4.1006310270294222E-2</v>
      </c>
      <c r="AV144" s="314">
        <f t="shared" si="123"/>
        <v>0.20735541978994859</v>
      </c>
      <c r="AW144" s="314">
        <f t="shared" si="124"/>
        <v>5.0073828630520385</v>
      </c>
      <c r="AX144" s="120">
        <f t="shared" si="125"/>
        <v>17.597892225354684</v>
      </c>
      <c r="AY144" s="120">
        <f t="shared" si="126"/>
        <v>-0.20777687199914752</v>
      </c>
      <c r="AZ144" s="120">
        <f t="shared" si="127"/>
        <v>5.215159735051186</v>
      </c>
      <c r="BA144" s="317">
        <f t="shared" si="112"/>
        <v>23.285506712374943</v>
      </c>
      <c r="BB144" s="317">
        <f t="shared" si="128"/>
        <v>28.776667835428196</v>
      </c>
      <c r="BC144" s="11">
        <f t="shared" si="113"/>
        <v>100.04352910221465</v>
      </c>
      <c r="BD144" s="11">
        <f t="shared" si="129"/>
        <v>105.61037095602147</v>
      </c>
      <c r="BE144" s="11">
        <f t="shared" si="130"/>
        <v>-5.566841853806821</v>
      </c>
      <c r="BF144" s="10">
        <f>SUM(BE$130:BE144)</f>
        <v>-166.67741656096786</v>
      </c>
      <c r="BG144" s="10"/>
    </row>
    <row r="145" spans="1:62" x14ac:dyDescent="0.25">
      <c r="A145" s="4">
        <v>16</v>
      </c>
      <c r="B145" s="18">
        <f t="shared" si="103"/>
        <v>2103</v>
      </c>
      <c r="C145" s="228">
        <f t="shared" si="101"/>
        <v>2993.0991433651898</v>
      </c>
      <c r="D145" s="228">
        <f t="shared" si="104"/>
        <v>10.489720659140403</v>
      </c>
      <c r="E145" s="228">
        <f t="shared" si="102"/>
        <v>34.657686008137766</v>
      </c>
      <c r="F145" s="228">
        <f t="shared" ref="F145:AB145" si="144">F41</f>
        <v>17.328843004068883</v>
      </c>
      <c r="G145" s="228">
        <f t="shared" si="144"/>
        <v>7.9964620576861716</v>
      </c>
      <c r="H145" s="228">
        <f t="shared" si="144"/>
        <v>8.5160544157704674</v>
      </c>
      <c r="I145" s="228">
        <f t="shared" si="144"/>
        <v>0.81632653061224492</v>
      </c>
      <c r="J145" s="228">
        <f t="shared" si="144"/>
        <v>3.6703760844779527</v>
      </c>
      <c r="K145" s="228">
        <f t="shared" si="144"/>
        <v>4.0757291940498259</v>
      </c>
      <c r="L145" s="228">
        <f t="shared" si="144"/>
        <v>1.1195046880760642</v>
      </c>
      <c r="M145" s="228">
        <f t="shared" si="144"/>
        <v>1.7759019775345855</v>
      </c>
      <c r="N145" s="228">
        <f t="shared" si="144"/>
        <v>0.16312782597679792</v>
      </c>
      <c r="O145" s="228">
        <f t="shared" si="144"/>
        <v>3.6703760844779527</v>
      </c>
      <c r="P145" s="228">
        <f t="shared" si="144"/>
        <v>196.11298227228102</v>
      </c>
      <c r="Q145" s="228">
        <f t="shared" si="144"/>
        <v>-0.17878576048812533</v>
      </c>
      <c r="R145" s="228">
        <f t="shared" si="144"/>
        <v>3.849161844966078</v>
      </c>
      <c r="S145" s="228">
        <f t="shared" si="144"/>
        <v>0.16312782597679792</v>
      </c>
      <c r="T145" s="228">
        <f t="shared" si="144"/>
        <v>7.2534949687899841</v>
      </c>
      <c r="U145" s="228">
        <f t="shared" si="144"/>
        <v>-3.6209526804120706E-2</v>
      </c>
      <c r="V145" s="228">
        <f t="shared" si="144"/>
        <v>0.19933735278091863</v>
      </c>
      <c r="W145" s="228">
        <f t="shared" si="144"/>
        <v>5.1952338821258905</v>
      </c>
      <c r="X145" s="228">
        <f t="shared" si="144"/>
        <v>17.689763948212754</v>
      </c>
      <c r="Y145" s="228">
        <f t="shared" si="144"/>
        <v>1.9830073274309967E-2</v>
      </c>
      <c r="Z145" s="228">
        <f t="shared" si="144"/>
        <v>5.1754038088515806</v>
      </c>
      <c r="AA145" s="228">
        <f t="shared" si="144"/>
        <v>19.061727304475774</v>
      </c>
      <c r="AB145" s="228">
        <f t="shared" si="144"/>
        <v>29.35628274959824</v>
      </c>
      <c r="AC145" s="312">
        <f>'3.10 Forest data Gustav 2017'!AV27</f>
        <v>2950.9029653297412</v>
      </c>
      <c r="AD145" s="318">
        <f t="shared" si="115"/>
        <v>11.202172087926556</v>
      </c>
      <c r="AE145" s="312">
        <f>'3.10 Forest data Gustav 2017'!AW27*10^-6</f>
        <v>43.471974714532962</v>
      </c>
      <c r="AF145" s="314">
        <f t="shared" si="106"/>
        <v>21.735987357266481</v>
      </c>
      <c r="AG145" s="314">
        <f>'3.10 Forest data Gustav 2017'!AH27*10^-6/2</f>
        <v>8.4399519205425442</v>
      </c>
      <c r="AH145" s="314">
        <f>'3.10 Forest data Gustav 2017'!AI27*10^-6/2</f>
        <v>8.0221669701003364</v>
      </c>
      <c r="AI145" s="314">
        <f>'3.10 Forest data Gustav 2017'!AM27*10^-6/2</f>
        <v>3.3921003334236004</v>
      </c>
      <c r="AJ145" s="319">
        <f t="shared" si="107"/>
        <v>3.8739379315290279</v>
      </c>
      <c r="AK145" s="319">
        <f t="shared" si="108"/>
        <v>3.9346184002950952</v>
      </c>
      <c r="AL145" s="319">
        <f t="shared" si="109"/>
        <v>1.1815932688759563</v>
      </c>
      <c r="AM145" s="319">
        <f t="shared" si="110"/>
        <v>4.4048945638887052</v>
      </c>
      <c r="AN145" s="319">
        <f t="shared" si="116"/>
        <v>0.17217501917906791</v>
      </c>
      <c r="AO145" s="314">
        <f t="shared" si="117"/>
        <v>3.8739379315290279</v>
      </c>
      <c r="AP145" s="120">
        <f t="shared" si="118"/>
        <v>202.22093502005833</v>
      </c>
      <c r="AQ145" s="120">
        <f t="shared" si="119"/>
        <v>-9.3321234103456163E-2</v>
      </c>
      <c r="AR145" s="120">
        <f t="shared" si="120"/>
        <v>3.967259165632484</v>
      </c>
      <c r="AS145" s="314">
        <f t="shared" si="121"/>
        <v>0.17217501917906791</v>
      </c>
      <c r="AT145" s="314">
        <f t="shared" si="111"/>
        <v>7.5078573011453651</v>
      </c>
      <c r="AU145" s="120">
        <f t="shared" si="122"/>
        <v>-3.4059080900110672E-2</v>
      </c>
      <c r="AV145" s="314">
        <f t="shared" si="123"/>
        <v>0.20623410007917858</v>
      </c>
      <c r="AW145" s="314">
        <f t="shared" si="124"/>
        <v>5.1162116691710517</v>
      </c>
      <c r="AX145" s="120">
        <f t="shared" si="125"/>
        <v>17.559800596309373</v>
      </c>
      <c r="AY145" s="120">
        <f t="shared" si="126"/>
        <v>-3.8091629045311493E-2</v>
      </c>
      <c r="AZ145" s="120">
        <f t="shared" si="127"/>
        <v>5.1543032982163632</v>
      </c>
      <c r="BA145" s="317">
        <f t="shared" si="112"/>
        <v>23.909586092993131</v>
      </c>
      <c r="BB145" s="317">
        <f t="shared" si="128"/>
        <v>34.946286236870804</v>
      </c>
      <c r="BC145" s="11">
        <f t="shared" si="113"/>
        <v>107.73755769102554</v>
      </c>
      <c r="BD145" s="11">
        <f t="shared" si="129"/>
        <v>128.25287048931585</v>
      </c>
      <c r="BE145" s="11">
        <f t="shared" si="130"/>
        <v>-20.51531279829031</v>
      </c>
      <c r="BF145" s="10">
        <f>SUM(BE$130:BE145)</f>
        <v>-187.19272935925818</v>
      </c>
      <c r="BG145" s="10"/>
    </row>
    <row r="146" spans="1:62" x14ac:dyDescent="0.25">
      <c r="A146" s="4">
        <v>17</v>
      </c>
      <c r="B146" s="18">
        <f t="shared" si="103"/>
        <v>2108</v>
      </c>
      <c r="C146" s="228">
        <f t="shared" si="101"/>
        <v>3004.4848640243299</v>
      </c>
      <c r="D146" s="228">
        <f t="shared" si="104"/>
        <v>11.385720659140134</v>
      </c>
      <c r="E146" s="228">
        <f t="shared" si="102"/>
        <v>35.06337304244304</v>
      </c>
      <c r="F146" s="228">
        <f t="shared" ref="F146:AB146" si="145">F42</f>
        <v>17.53168652122152</v>
      </c>
      <c r="G146" s="228">
        <f t="shared" si="145"/>
        <v>8.1068210237075142</v>
      </c>
      <c r="H146" s="228">
        <f t="shared" si="145"/>
        <v>8.6085389669017633</v>
      </c>
      <c r="I146" s="228">
        <f t="shared" si="145"/>
        <v>0.81632653061224492</v>
      </c>
      <c r="J146" s="228">
        <f t="shared" si="145"/>
        <v>3.7210308498817493</v>
      </c>
      <c r="K146" s="228">
        <f t="shared" si="145"/>
        <v>4.1224610149119592</v>
      </c>
      <c r="L146" s="228">
        <f t="shared" si="145"/>
        <v>1.134954943319052</v>
      </c>
      <c r="M146" s="228">
        <f t="shared" si="145"/>
        <v>1.7891450534571467</v>
      </c>
      <c r="N146" s="228">
        <f t="shared" si="145"/>
        <v>0.16537914888363331</v>
      </c>
      <c r="O146" s="228">
        <f t="shared" si="145"/>
        <v>3.7210308498817493</v>
      </c>
      <c r="P146" s="228">
        <f t="shared" si="145"/>
        <v>195.98835715691129</v>
      </c>
      <c r="Q146" s="228">
        <f t="shared" si="145"/>
        <v>-0.12462511536972443</v>
      </c>
      <c r="R146" s="228">
        <f t="shared" si="145"/>
        <v>3.8456559652514737</v>
      </c>
      <c r="S146" s="228">
        <f t="shared" si="145"/>
        <v>0.16537914888363331</v>
      </c>
      <c r="T146" s="228">
        <f t="shared" si="145"/>
        <v>7.2205269163073327</v>
      </c>
      <c r="U146" s="228">
        <f t="shared" si="145"/>
        <v>-3.2968052482651444E-2</v>
      </c>
      <c r="V146" s="228">
        <f t="shared" si="145"/>
        <v>0.19834720136628475</v>
      </c>
      <c r="W146" s="228">
        <f t="shared" si="145"/>
        <v>5.2574159582310109</v>
      </c>
      <c r="X146" s="228">
        <f t="shared" si="145"/>
        <v>17.765968003601564</v>
      </c>
      <c r="Y146" s="228">
        <f t="shared" si="145"/>
        <v>7.6204055388810588E-2</v>
      </c>
      <c r="Z146" s="228">
        <f t="shared" si="145"/>
        <v>5.1812119028422003</v>
      </c>
      <c r="AA146" s="228">
        <f t="shared" si="145"/>
        <v>19.284855173343672</v>
      </c>
      <c r="AB146" s="228">
        <f t="shared" si="145"/>
        <v>30.589186720020241</v>
      </c>
      <c r="AC146" s="312">
        <f>'3.10 Forest data Gustav 2017'!AV28</f>
        <v>2962.7046981651124</v>
      </c>
      <c r="AD146" s="318">
        <f t="shared" si="115"/>
        <v>11.80173283537124</v>
      </c>
      <c r="AE146" s="312">
        <f>'3.10 Forest data Gustav 2017'!AW28*10^-6</f>
        <v>44.60666449747513</v>
      </c>
      <c r="AF146" s="314">
        <f t="shared" si="106"/>
        <v>22.303332248737565</v>
      </c>
      <c r="AG146" s="314">
        <f>'3.10 Forest data Gustav 2017'!AH28*10^-6/2</f>
        <v>8.7237273370780954</v>
      </c>
      <c r="AH146" s="314">
        <f>'3.10 Forest data Gustav 2017'!AI28*10^-6/2</f>
        <v>8.1262405536742666</v>
      </c>
      <c r="AI146" s="314">
        <f>'3.10 Forest data Gustav 2017'!AM28*10^-6/2</f>
        <v>3.5151451065852006</v>
      </c>
      <c r="AJ146" s="319">
        <f t="shared" si="107"/>
        <v>4.0041908477188457</v>
      </c>
      <c r="AK146" s="319">
        <f t="shared" si="108"/>
        <v>4.0039627807894211</v>
      </c>
      <c r="AL146" s="319">
        <f t="shared" si="109"/>
        <v>1.2213218271909334</v>
      </c>
      <c r="AM146" s="319">
        <f t="shared" si="110"/>
        <v>4.5619923870345715</v>
      </c>
      <c r="AN146" s="319">
        <f t="shared" si="116"/>
        <v>0.17796403767639316</v>
      </c>
      <c r="AO146" s="314">
        <f t="shared" si="117"/>
        <v>4.0041908477188457</v>
      </c>
      <c r="AP146" s="120">
        <f t="shared" si="118"/>
        <v>202.2596966746251</v>
      </c>
      <c r="AQ146" s="120">
        <f t="shared" si="119"/>
        <v>3.8761654566769721E-2</v>
      </c>
      <c r="AR146" s="120">
        <f t="shared" si="120"/>
        <v>3.965429193152076</v>
      </c>
      <c r="AS146" s="314">
        <f t="shared" si="121"/>
        <v>0.17796403767639316</v>
      </c>
      <c r="AT146" s="314">
        <f t="shared" si="111"/>
        <v>7.4805185861008816</v>
      </c>
      <c r="AU146" s="120">
        <f t="shared" si="122"/>
        <v>-2.7338715044483486E-2</v>
      </c>
      <c r="AV146" s="314">
        <f t="shared" si="123"/>
        <v>0.20530275272087664</v>
      </c>
      <c r="AW146" s="314">
        <f t="shared" si="124"/>
        <v>5.2252846079803543</v>
      </c>
      <c r="AX146" s="120">
        <f t="shared" si="125"/>
        <v>17.641938685914294</v>
      </c>
      <c r="AY146" s="120">
        <f t="shared" si="126"/>
        <v>8.2138089604921305E-2</v>
      </c>
      <c r="AZ146" s="120">
        <f t="shared" si="127"/>
        <v>5.143146518375433</v>
      </c>
      <c r="BA146" s="317">
        <f t="shared" si="112"/>
        <v>24.533665473611322</v>
      </c>
      <c r="BB146" s="317">
        <f t="shared" si="128"/>
        <v>36.42895933810977</v>
      </c>
      <c r="BC146" s="11">
        <f t="shared" si="113"/>
        <v>112.26231526247427</v>
      </c>
      <c r="BD146" s="11">
        <f t="shared" si="129"/>
        <v>133.69428077086286</v>
      </c>
      <c r="BE146" s="11">
        <f t="shared" si="130"/>
        <v>-21.431965508388586</v>
      </c>
      <c r="BF146" s="10">
        <f>SUM(BE$130:BE146)</f>
        <v>-208.62469486764678</v>
      </c>
      <c r="BG146" s="10"/>
    </row>
    <row r="147" spans="1:62" x14ac:dyDescent="0.25">
      <c r="A147" s="4">
        <v>18</v>
      </c>
      <c r="B147" s="18">
        <f t="shared" si="103"/>
        <v>2113</v>
      </c>
      <c r="C147" s="228">
        <f t="shared" si="101"/>
        <v>3015.9725846834699</v>
      </c>
      <c r="D147" s="228">
        <f t="shared" si="104"/>
        <v>11.487720659139995</v>
      </c>
      <c r="E147" s="228">
        <f t="shared" si="102"/>
        <v>35.469060076748328</v>
      </c>
      <c r="F147" s="228">
        <f t="shared" ref="F147:AB147" si="146">F43</f>
        <v>17.734530038374164</v>
      </c>
      <c r="G147" s="228">
        <f t="shared" si="146"/>
        <v>8.2171852965888412</v>
      </c>
      <c r="H147" s="228">
        <f t="shared" si="146"/>
        <v>8.7010182111730785</v>
      </c>
      <c r="I147" s="228">
        <f t="shared" si="146"/>
        <v>0.81632653061224492</v>
      </c>
      <c r="J147" s="228">
        <f t="shared" si="146"/>
        <v>3.7716880511342783</v>
      </c>
      <c r="K147" s="228">
        <f t="shared" si="146"/>
        <v>4.1691913763875981</v>
      </c>
      <c r="L147" s="228">
        <f t="shared" si="146"/>
        <v>1.1504059415224379</v>
      </c>
      <c r="M147" s="228">
        <f t="shared" si="146"/>
        <v>1.8023887662029057</v>
      </c>
      <c r="N147" s="228">
        <f t="shared" si="146"/>
        <v>0.16763058005041237</v>
      </c>
      <c r="O147" s="228">
        <f t="shared" si="146"/>
        <v>3.7716880511342783</v>
      </c>
      <c r="P147" s="228">
        <f t="shared" si="146"/>
        <v>195.91683306529271</v>
      </c>
      <c r="Q147" s="228">
        <f t="shared" si="146"/>
        <v>-7.1524091618584862E-2</v>
      </c>
      <c r="R147" s="228">
        <f t="shared" si="146"/>
        <v>3.8432121427528632</v>
      </c>
      <c r="S147" s="228">
        <f t="shared" si="146"/>
        <v>0.16763058005041237</v>
      </c>
      <c r="T147" s="228">
        <f t="shared" si="146"/>
        <v>7.1907118081203132</v>
      </c>
      <c r="U147" s="228">
        <f t="shared" si="146"/>
        <v>-2.981510818701949E-2</v>
      </c>
      <c r="V147" s="228">
        <f t="shared" si="146"/>
        <v>0.19744568823743186</v>
      </c>
      <c r="W147" s="228">
        <f t="shared" si="146"/>
        <v>5.319597317910036</v>
      </c>
      <c r="X147" s="228">
        <f t="shared" si="146"/>
        <v>17.882033767599932</v>
      </c>
      <c r="Y147" s="228">
        <f t="shared" si="146"/>
        <v>0.11606576399836754</v>
      </c>
      <c r="Z147" s="228">
        <f t="shared" si="146"/>
        <v>5.2035315539116684</v>
      </c>
      <c r="AA147" s="228">
        <f t="shared" si="146"/>
        <v>19.507983042211581</v>
      </c>
      <c r="AB147" s="228">
        <f t="shared" si="146"/>
        <v>31.01043026554434</v>
      </c>
      <c r="AC147" s="312">
        <f>'3.10 Forest data Gustav 2017'!AV29</f>
        <v>2974.5057004947566</v>
      </c>
      <c r="AD147" s="318">
        <f t="shared" si="115"/>
        <v>11.801002329644234</v>
      </c>
      <c r="AE147" s="312">
        <f>'3.10 Forest data Gustav 2017'!AW29*10^-6</f>
        <v>45.741354280417291</v>
      </c>
      <c r="AF147" s="314">
        <f t="shared" si="106"/>
        <v>22.870677140208645</v>
      </c>
      <c r="AG147" s="314">
        <f>'3.10 Forest data Gustav 2017'!AH29*10^-6/2</f>
        <v>9.0058674833049182</v>
      </c>
      <c r="AH147" s="314">
        <f>'3.10 Forest data Gustav 2017'!AI29*10^-6/2</f>
        <v>8.2319494075569271</v>
      </c>
      <c r="AI147" s="314">
        <f>'3.10 Forest data Gustav 2017'!AM29*10^-6/2</f>
        <v>3.6381898797468</v>
      </c>
      <c r="AJ147" s="319">
        <f t="shared" si="107"/>
        <v>4.1336931748369574</v>
      </c>
      <c r="AK147" s="319">
        <f t="shared" si="108"/>
        <v>4.0737568606186487</v>
      </c>
      <c r="AL147" s="319">
        <f t="shared" si="109"/>
        <v>1.2608214476626887</v>
      </c>
      <c r="AM147" s="319">
        <f t="shared" si="110"/>
        <v>4.7188939777433898</v>
      </c>
      <c r="AN147" s="319">
        <f t="shared" si="116"/>
        <v>0.18371969665942034</v>
      </c>
      <c r="AO147" s="314">
        <f t="shared" si="117"/>
        <v>4.1336931748369574</v>
      </c>
      <c r="AP147" s="120">
        <f t="shared" si="118"/>
        <v>202.42720056390624</v>
      </c>
      <c r="AQ147" s="120">
        <f t="shared" si="119"/>
        <v>0.1675038892811358</v>
      </c>
      <c r="AR147" s="120">
        <f t="shared" si="120"/>
        <v>3.9661892855558216</v>
      </c>
      <c r="AS147" s="314">
        <f t="shared" si="121"/>
        <v>0.18371969665942034</v>
      </c>
      <c r="AT147" s="314">
        <f t="shared" si="111"/>
        <v>7.4596831086399984</v>
      </c>
      <c r="AU147" s="120">
        <f t="shared" si="122"/>
        <v>-2.0835477460883212E-2</v>
      </c>
      <c r="AV147" s="314">
        <f t="shared" si="123"/>
        <v>0.20455517412030355</v>
      </c>
      <c r="AW147" s="314">
        <f t="shared" si="124"/>
        <v>5.3345783082813369</v>
      </c>
      <c r="AX147" s="120">
        <f t="shared" si="125"/>
        <v>17.809312786368622</v>
      </c>
      <c r="AY147" s="120">
        <f t="shared" si="126"/>
        <v>0.1673741004543281</v>
      </c>
      <c r="AZ147" s="120">
        <f t="shared" si="127"/>
        <v>5.1672042078270088</v>
      </c>
      <c r="BA147" s="317">
        <f t="shared" si="112"/>
        <v>25.157744854229513</v>
      </c>
      <c r="BB147" s="317">
        <f t="shared" si="128"/>
        <v>37.27278969614833</v>
      </c>
      <c r="BC147" s="11">
        <f t="shared" si="113"/>
        <v>113.80827907454773</v>
      </c>
      <c r="BD147" s="11">
        <f t="shared" si="129"/>
        <v>136.79113818486437</v>
      </c>
      <c r="BE147" s="11">
        <f t="shared" si="130"/>
        <v>-22.982859110316639</v>
      </c>
      <c r="BF147" s="10">
        <f>SUM(BE$130:BE147)</f>
        <v>-231.60755397796342</v>
      </c>
      <c r="BG147" s="10"/>
    </row>
    <row r="148" spans="1:62" x14ac:dyDescent="0.25">
      <c r="A148" s="4">
        <v>19</v>
      </c>
      <c r="B148" s="18">
        <f t="shared" si="103"/>
        <v>2118</v>
      </c>
      <c r="C148" s="228">
        <f t="shared" si="101"/>
        <v>3018.02330534261</v>
      </c>
      <c r="D148" s="228">
        <f t="shared" si="104"/>
        <v>2.0507206591400973</v>
      </c>
      <c r="E148" s="228">
        <f t="shared" si="102"/>
        <v>35.874747111053601</v>
      </c>
      <c r="F148" s="228">
        <f t="shared" ref="F148:AB148" si="147">F44</f>
        <v>17.937373555526801</v>
      </c>
      <c r="G148" s="228">
        <f t="shared" si="147"/>
        <v>8.3275546910702154</v>
      </c>
      <c r="H148" s="228">
        <f t="shared" si="147"/>
        <v>8.7934923338443394</v>
      </c>
      <c r="I148" s="228">
        <f t="shared" si="147"/>
        <v>0.81632653061224492</v>
      </c>
      <c r="J148" s="228">
        <f t="shared" si="147"/>
        <v>3.8223476032012291</v>
      </c>
      <c r="K148" s="228">
        <f t="shared" si="147"/>
        <v>4.2159203294232217</v>
      </c>
      <c r="L148" s="228">
        <f t="shared" si="147"/>
        <v>1.1658576567498302</v>
      </c>
      <c r="M148" s="228">
        <f t="shared" si="147"/>
        <v>1.8156330935406708</v>
      </c>
      <c r="N148" s="228">
        <f t="shared" si="147"/>
        <v>0.1698821156978324</v>
      </c>
      <c r="O148" s="228">
        <f t="shared" si="147"/>
        <v>3.8223476032012291</v>
      </c>
      <c r="P148" s="228">
        <f t="shared" si="147"/>
        <v>195.89737106955232</v>
      </c>
      <c r="Q148" s="228">
        <f t="shared" si="147"/>
        <v>-1.9461995740385873E-2</v>
      </c>
      <c r="R148" s="228">
        <f t="shared" si="147"/>
        <v>3.841809598941615</v>
      </c>
      <c r="S148" s="228">
        <f t="shared" si="147"/>
        <v>0.1698821156978324</v>
      </c>
      <c r="T148" s="228">
        <f t="shared" si="147"/>
        <v>7.163963531281996</v>
      </c>
      <c r="U148" s="228">
        <f t="shared" si="147"/>
        <v>-2.6748276838317153E-2</v>
      </c>
      <c r="V148" s="228">
        <f t="shared" si="147"/>
        <v>0.19663039253614956</v>
      </c>
      <c r="W148" s="228">
        <f t="shared" si="147"/>
        <v>5.3817779861730521</v>
      </c>
      <c r="X148" s="228">
        <f t="shared" si="147"/>
        <v>18.026285324649791</v>
      </c>
      <c r="Y148" s="228">
        <f t="shared" si="147"/>
        <v>0.14425155704985926</v>
      </c>
      <c r="Z148" s="228">
        <f t="shared" si="147"/>
        <v>5.2375264291231929</v>
      </c>
      <c r="AA148" s="228">
        <f t="shared" si="147"/>
        <v>19.731110911079483</v>
      </c>
      <c r="AB148" s="228">
        <f t="shared" si="147"/>
        <v>21.879872854690738</v>
      </c>
      <c r="AC148" s="312">
        <f>'3.10 Forest data Gustav 2017'!AV30</f>
        <v>2977.8073807944897</v>
      </c>
      <c r="AD148" s="318">
        <f t="shared" si="115"/>
        <v>3.3016802997331069</v>
      </c>
      <c r="AE148" s="312">
        <f>'3.10 Forest data Gustav 2017'!AW30*10^-6</f>
        <v>46.876044063359451</v>
      </c>
      <c r="AF148" s="314">
        <f t="shared" si="106"/>
        <v>23.438022031679726</v>
      </c>
      <c r="AG148" s="314">
        <f>'3.10 Forest data Gustav 2017'!AH30*10^-6/2</f>
        <v>9.2865240651551559</v>
      </c>
      <c r="AH148" s="314">
        <f>'3.10 Forest data Gustav 2017'!AI30*10^-6/2</f>
        <v>8.3391418258161689</v>
      </c>
      <c r="AI148" s="314">
        <f>'3.10 Forest data Gustav 2017'!AM30*10^-6/2</f>
        <v>3.7612346529084002</v>
      </c>
      <c r="AJ148" s="319">
        <f t="shared" si="107"/>
        <v>4.2625145459062166</v>
      </c>
      <c r="AK148" s="319">
        <f t="shared" si="108"/>
        <v>4.1439589206514356</v>
      </c>
      <c r="AL148" s="319">
        <f t="shared" si="109"/>
        <v>1.3001133691217219</v>
      </c>
      <c r="AM148" s="319">
        <f t="shared" si="110"/>
        <v>4.8756175407270188</v>
      </c>
      <c r="AN148" s="319">
        <f t="shared" si="116"/>
        <v>0.1894450909291652</v>
      </c>
      <c r="AO148" s="314">
        <f t="shared" si="117"/>
        <v>4.2625145459062166</v>
      </c>
      <c r="AP148" s="120">
        <f t="shared" si="118"/>
        <v>202.72024117515511</v>
      </c>
      <c r="AQ148" s="120">
        <f t="shared" si="119"/>
        <v>0.29304061124886971</v>
      </c>
      <c r="AR148" s="120">
        <f t="shared" si="120"/>
        <v>3.9694739346573469</v>
      </c>
      <c r="AS148" s="314">
        <f t="shared" si="121"/>
        <v>0.1894450909291652</v>
      </c>
      <c r="AT148" s="314">
        <f t="shared" si="111"/>
        <v>7.4451427726757178</v>
      </c>
      <c r="AU148" s="120">
        <f t="shared" si="122"/>
        <v>-1.4540335964280615E-2</v>
      </c>
      <c r="AV148" s="314">
        <f t="shared" si="123"/>
        <v>0.20398542689344581</v>
      </c>
      <c r="AW148" s="314">
        <f t="shared" si="124"/>
        <v>5.4440722897731577</v>
      </c>
      <c r="AX148" s="120">
        <f t="shared" si="125"/>
        <v>18.037158129286698</v>
      </c>
      <c r="AY148" s="120">
        <f t="shared" si="126"/>
        <v>0.22784534291807645</v>
      </c>
      <c r="AZ148" s="120">
        <f t="shared" si="127"/>
        <v>5.2162269468550813</v>
      </c>
      <c r="BA148" s="317">
        <f t="shared" si="112"/>
        <v>25.781824234847701</v>
      </c>
      <c r="BB148" s="317">
        <f t="shared" si="128"/>
        <v>29.589850152783473</v>
      </c>
      <c r="BC148" s="11">
        <f t="shared" si="113"/>
        <v>80.299133376715005</v>
      </c>
      <c r="BD148" s="11">
        <f t="shared" si="129"/>
        <v>108.59475006071534</v>
      </c>
      <c r="BE148" s="11">
        <f t="shared" si="130"/>
        <v>-28.295616684000336</v>
      </c>
      <c r="BF148" s="10">
        <f>SUM(BE$130:BE148)</f>
        <v>-259.90317066196377</v>
      </c>
      <c r="BG148" s="10"/>
    </row>
    <row r="149" spans="1:62" x14ac:dyDescent="0.25">
      <c r="A149" s="4">
        <v>20</v>
      </c>
      <c r="B149" s="18">
        <f t="shared" si="103"/>
        <v>2123</v>
      </c>
      <c r="C149" s="228">
        <f t="shared" si="101"/>
        <v>3028.6750260017498</v>
      </c>
      <c r="D149" s="228">
        <f t="shared" si="104"/>
        <v>10.651720659139755</v>
      </c>
      <c r="E149" s="228">
        <f t="shared" si="102"/>
        <v>36.280434145358889</v>
      </c>
      <c r="F149" s="228">
        <f t="shared" ref="F149:AB149" si="148">F45</f>
        <v>18.140217072679444</v>
      </c>
      <c r="G149" s="228">
        <f t="shared" si="148"/>
        <v>8.4379290304156385</v>
      </c>
      <c r="H149" s="228">
        <f t="shared" si="148"/>
        <v>8.885961511651562</v>
      </c>
      <c r="I149" s="228">
        <f t="shared" si="148"/>
        <v>0.81632653061224492</v>
      </c>
      <c r="J149" s="228">
        <f t="shared" si="148"/>
        <v>3.8730094249607783</v>
      </c>
      <c r="K149" s="228">
        <f t="shared" si="148"/>
        <v>4.2626479226212357</v>
      </c>
      <c r="L149" s="228">
        <f t="shared" si="148"/>
        <v>1.1813100642581895</v>
      </c>
      <c r="M149" s="228">
        <f t="shared" si="148"/>
        <v>1.8288780142621215</v>
      </c>
      <c r="N149" s="228">
        <f t="shared" si="148"/>
        <v>0.17213375222047902</v>
      </c>
      <c r="O149" s="228">
        <f t="shared" si="148"/>
        <v>3.8730094249607783</v>
      </c>
      <c r="P149" s="228">
        <f t="shared" si="148"/>
        <v>195.9289525334373</v>
      </c>
      <c r="Q149" s="228">
        <f t="shared" si="148"/>
        <v>3.1581463884975847E-2</v>
      </c>
      <c r="R149" s="228">
        <f t="shared" si="148"/>
        <v>3.8414279610758024</v>
      </c>
      <c r="S149" s="228">
        <f t="shared" si="148"/>
        <v>0.17213375222047902</v>
      </c>
      <c r="T149" s="228">
        <f t="shared" si="148"/>
        <v>7.1401983240031006</v>
      </c>
      <c r="U149" s="228">
        <f t="shared" si="148"/>
        <v>-2.3765207278895417E-2</v>
      </c>
      <c r="V149" s="228">
        <f t="shared" si="148"/>
        <v>0.19589895949937444</v>
      </c>
      <c r="W149" s="228">
        <f t="shared" si="148"/>
        <v>5.4439579868794254</v>
      </c>
      <c r="X149" s="228">
        <f t="shared" si="148"/>
        <v>18.190466579542839</v>
      </c>
      <c r="Y149" s="228">
        <f t="shared" si="148"/>
        <v>0.16418125489304813</v>
      </c>
      <c r="Z149" s="228">
        <f t="shared" si="148"/>
        <v>5.2797767319863773</v>
      </c>
      <c r="AA149" s="228">
        <f t="shared" si="148"/>
        <v>19.954238779947392</v>
      </c>
      <c r="AB149" s="228">
        <f t="shared" si="148"/>
        <v>30.777956950586276</v>
      </c>
      <c r="AC149" s="312">
        <f>'3.10 Forest data Gustav 2017'!AV31</f>
        <v>2989.4148312836642</v>
      </c>
      <c r="AD149" s="318">
        <f t="shared" si="115"/>
        <v>11.607450489174425</v>
      </c>
      <c r="AE149" s="312">
        <f>'3.10 Forest data Gustav 2017'!AW31*10^-6</f>
        <v>48.010733846301591</v>
      </c>
      <c r="AF149" s="314">
        <f t="shared" si="106"/>
        <v>24.005366923150795</v>
      </c>
      <c r="AG149" s="314">
        <f>'3.10 Forest data Gustav 2017'!AH31*10^-6/2</f>
        <v>9.5658305861976114</v>
      </c>
      <c r="AH149" s="314">
        <f>'3.10 Forest data Gustav 2017'!AI31*10^-6/2</f>
        <v>8.4476843048831878</v>
      </c>
      <c r="AI149" s="314">
        <f>'3.10 Forest data Gustav 2017'!AM31*10^-6/2</f>
        <v>3.8842794260700004</v>
      </c>
      <c r="AJ149" s="319">
        <f t="shared" si="107"/>
        <v>4.3907162390647034</v>
      </c>
      <c r="AK149" s="319">
        <f t="shared" si="108"/>
        <v>4.2145322474063605</v>
      </c>
      <c r="AL149" s="319">
        <f t="shared" si="109"/>
        <v>1.3392162820676656</v>
      </c>
      <c r="AM149" s="319">
        <f t="shared" si="110"/>
        <v>5.0321790964137136</v>
      </c>
      <c r="AN149" s="319">
        <f t="shared" si="116"/>
        <v>0.19514294395843129</v>
      </c>
      <c r="AO149" s="314">
        <f t="shared" si="117"/>
        <v>4.3907162390647034</v>
      </c>
      <c r="AP149" s="120">
        <f t="shared" si="118"/>
        <v>203.135737131913</v>
      </c>
      <c r="AQ149" s="120">
        <f t="shared" si="119"/>
        <v>0.41549595675789419</v>
      </c>
      <c r="AR149" s="120">
        <f t="shared" si="120"/>
        <v>3.9752202823068092</v>
      </c>
      <c r="AS149" s="314">
        <f t="shared" si="121"/>
        <v>0.19514294395843129</v>
      </c>
      <c r="AT149" s="314">
        <f t="shared" si="111"/>
        <v>7.4366978959922889</v>
      </c>
      <c r="AU149" s="120">
        <f t="shared" si="122"/>
        <v>-8.4448766834288591E-3</v>
      </c>
      <c r="AV149" s="314">
        <f t="shared" si="123"/>
        <v>0.20358782064186015</v>
      </c>
      <c r="AW149" s="314">
        <f t="shared" si="124"/>
        <v>5.5537485294740261</v>
      </c>
      <c r="AX149" s="120">
        <f t="shared" si="125"/>
        <v>18.307945356026714</v>
      </c>
      <c r="AY149" s="120">
        <f t="shared" si="126"/>
        <v>0.27078722674001554</v>
      </c>
      <c r="AZ149" s="120">
        <f t="shared" si="127"/>
        <v>5.2829613027340105</v>
      </c>
      <c r="BA149" s="317">
        <f t="shared" si="112"/>
        <v>26.405903615465878</v>
      </c>
      <c r="BB149" s="317">
        <f t="shared" si="128"/>
        <v>38.691192411454786</v>
      </c>
      <c r="BC149" s="11">
        <f t="shared" si="113"/>
        <v>112.95510200865164</v>
      </c>
      <c r="BD149" s="11">
        <f t="shared" si="129"/>
        <v>141.99667615003906</v>
      </c>
      <c r="BE149" s="11">
        <f t="shared" si="130"/>
        <v>-29.041574141387429</v>
      </c>
      <c r="BF149" s="10">
        <f>SUM(BE$130:BE149)</f>
        <v>-288.94474480335123</v>
      </c>
      <c r="BG149" s="10"/>
    </row>
    <row r="150" spans="1:62" x14ac:dyDescent="0.25">
      <c r="A150" s="4">
        <v>21</v>
      </c>
      <c r="B150" s="18">
        <f t="shared" si="103"/>
        <v>2128</v>
      </c>
      <c r="C150" s="228">
        <f t="shared" si="101"/>
        <v>3036.0000621965</v>
      </c>
      <c r="D150" s="228">
        <f t="shared" si="104"/>
        <v>7.3250361947502824</v>
      </c>
      <c r="E150" s="228">
        <f t="shared" si="102"/>
        <v>36.102238010398409</v>
      </c>
      <c r="F150" s="228">
        <f t="shared" ref="F150:AB150" si="149">F46</f>
        <v>18.051119005199205</v>
      </c>
      <c r="G150" s="228">
        <f t="shared" si="149"/>
        <v>8.3429275024862175</v>
      </c>
      <c r="H150" s="228">
        <f t="shared" si="149"/>
        <v>8.8918649721007412</v>
      </c>
      <c r="I150" s="228">
        <f t="shared" si="149"/>
        <v>0.81632653061224492</v>
      </c>
      <c r="J150" s="228">
        <f t="shared" si="149"/>
        <v>3.8294037236411742</v>
      </c>
      <c r="K150" s="228">
        <f t="shared" si="149"/>
        <v>4.2549160771593346</v>
      </c>
      <c r="L150" s="228">
        <f t="shared" si="149"/>
        <v>1.1680098503480705</v>
      </c>
      <c r="M150" s="228">
        <f t="shared" si="149"/>
        <v>1.817477830910591</v>
      </c>
      <c r="N150" s="228">
        <f t="shared" si="149"/>
        <v>0.17019572105071884</v>
      </c>
      <c r="O150" s="228">
        <f t="shared" si="149"/>
        <v>3.8294037236411742</v>
      </c>
      <c r="P150" s="228">
        <f t="shared" si="149"/>
        <v>195.91630900275868</v>
      </c>
      <c r="Q150" s="228">
        <f t="shared" si="149"/>
        <v>-1.2643530678616344E-2</v>
      </c>
      <c r="R150" s="228">
        <f t="shared" si="149"/>
        <v>3.8420472543197906</v>
      </c>
      <c r="S150" s="228">
        <f t="shared" si="149"/>
        <v>0.17019572105071884</v>
      </c>
      <c r="T150" s="228">
        <f t="shared" si="149"/>
        <v>7.115144946397244</v>
      </c>
      <c r="U150" s="228">
        <f t="shared" si="149"/>
        <v>-2.5053377605856575E-2</v>
      </c>
      <c r="V150" s="228">
        <f t="shared" si="149"/>
        <v>0.19524909865657541</v>
      </c>
      <c r="W150" s="228">
        <f t="shared" si="149"/>
        <v>5.4229259275074053</v>
      </c>
      <c r="X150" s="228">
        <f t="shared" si="149"/>
        <v>18.285528198849413</v>
      </c>
      <c r="Y150" s="228">
        <f t="shared" si="149"/>
        <v>9.5061619306573419E-2</v>
      </c>
      <c r="Z150" s="228">
        <f t="shared" si="149"/>
        <v>5.3278643082008319</v>
      </c>
      <c r="AA150" s="228">
        <f t="shared" si="149"/>
        <v>19.856230905719126</v>
      </c>
      <c r="AB150" s="228">
        <f t="shared" si="149"/>
        <v>27.238631811491508</v>
      </c>
      <c r="AC150" s="312">
        <f>'3.10 Forest data Gustav 2017'!AV32</f>
        <v>2997.4096912470054</v>
      </c>
      <c r="AD150" s="318">
        <f t="shared" si="115"/>
        <v>7.9948599633412414</v>
      </c>
      <c r="AE150" s="312">
        <f>'3.10 Forest data Gustav 2017'!AW32*10^-6</f>
        <v>47.55433523571552</v>
      </c>
      <c r="AF150" s="314">
        <f t="shared" si="106"/>
        <v>23.77716761785776</v>
      </c>
      <c r="AG150" s="314">
        <f>'3.10 Forest data Gustav 2017'!AH32*10^-6/2</f>
        <v>9.4794950781304781</v>
      </c>
      <c r="AH150" s="314">
        <f>'3.10 Forest data Gustav 2017'!AI32*10^-6/2</f>
        <v>8.3790948019604841</v>
      </c>
      <c r="AI150" s="314">
        <f>'3.10 Forest data Gustav 2017'!AM32*10^-6/2</f>
        <v>3.8359451854668003</v>
      </c>
      <c r="AJ150" s="319">
        <f t="shared" si="107"/>
        <v>4.3510882408618894</v>
      </c>
      <c r="AK150" s="319">
        <f t="shared" si="108"/>
        <v>4.1794030079486841</v>
      </c>
      <c r="AL150" s="319">
        <f t="shared" si="109"/>
        <v>1.3271293109382671</v>
      </c>
      <c r="AM150" s="319">
        <f t="shared" si="110"/>
        <v>4.9734845948424571</v>
      </c>
      <c r="AN150" s="319">
        <f t="shared" si="116"/>
        <v>0.19338169959386176</v>
      </c>
      <c r="AO150" s="314">
        <f t="shared" si="117"/>
        <v>4.3510882408618894</v>
      </c>
      <c r="AP150" s="120">
        <f t="shared" si="118"/>
        <v>203.50345746818357</v>
      </c>
      <c r="AQ150" s="120">
        <f t="shared" si="119"/>
        <v>0.36772033627056544</v>
      </c>
      <c r="AR150" s="120">
        <f t="shared" si="120"/>
        <v>3.9833679045913239</v>
      </c>
      <c r="AS150" s="314">
        <f t="shared" si="121"/>
        <v>0.19338169959386176</v>
      </c>
      <c r="AT150" s="314">
        <f t="shared" si="111"/>
        <v>7.4267227005412959</v>
      </c>
      <c r="AU150" s="120">
        <f t="shared" si="122"/>
        <v>-9.975195450993013E-3</v>
      </c>
      <c r="AV150" s="314">
        <f t="shared" si="123"/>
        <v>0.20335689504485477</v>
      </c>
      <c r="AW150" s="314">
        <f t="shared" si="124"/>
        <v>5.5065323188869515</v>
      </c>
      <c r="AX150" s="120">
        <f t="shared" si="125"/>
        <v>18.452204629726204</v>
      </c>
      <c r="AY150" s="120">
        <f t="shared" si="126"/>
        <v>0.14425927369948965</v>
      </c>
      <c r="AZ150" s="120">
        <f t="shared" si="127"/>
        <v>5.3622730451874618</v>
      </c>
      <c r="BA150" s="317">
        <f t="shared" si="112"/>
        <v>26.154884379643537</v>
      </c>
      <c r="BB150" s="317">
        <f t="shared" si="128"/>
        <v>34.651748757503839</v>
      </c>
      <c r="BC150" s="11">
        <f t="shared" si="113"/>
        <v>99.965778748173832</v>
      </c>
      <c r="BD150" s="11">
        <f t="shared" si="129"/>
        <v>127.17191794003908</v>
      </c>
      <c r="BE150" s="11">
        <f t="shared" si="130"/>
        <v>-27.206139191865248</v>
      </c>
      <c r="BF150" s="10">
        <f>SUM(BE$130:BE150)</f>
        <v>-316.15088399521647</v>
      </c>
      <c r="BG150" s="10"/>
    </row>
    <row r="151" spans="1:62" x14ac:dyDescent="0.25">
      <c r="A151" s="4">
        <v>22</v>
      </c>
      <c r="B151" s="18">
        <f t="shared" si="103"/>
        <v>2133</v>
      </c>
      <c r="C151" s="228">
        <f t="shared" si="101"/>
        <v>3048.5340983912502</v>
      </c>
      <c r="D151" s="228">
        <f t="shared" si="104"/>
        <v>12.534036194750115</v>
      </c>
      <c r="E151" s="228">
        <f t="shared" si="102"/>
        <v>35.924041875437929</v>
      </c>
      <c r="F151" s="228">
        <f t="shared" ref="F151:AB151" si="150">F47</f>
        <v>17.962020937718965</v>
      </c>
      <c r="G151" s="228">
        <f t="shared" si="150"/>
        <v>8.2485899699906007</v>
      </c>
      <c r="H151" s="228">
        <f t="shared" si="150"/>
        <v>8.8971044371161163</v>
      </c>
      <c r="I151" s="228">
        <f t="shared" si="150"/>
        <v>0.81632653061224492</v>
      </c>
      <c r="J151" s="228">
        <f t="shared" si="150"/>
        <v>3.7861027962256859</v>
      </c>
      <c r="K151" s="228">
        <f t="shared" si="150"/>
        <v>4.247001632953137</v>
      </c>
      <c r="L151" s="228">
        <f t="shared" si="150"/>
        <v>1.1548025957986843</v>
      </c>
      <c r="M151" s="228">
        <f t="shared" si="150"/>
        <v>1.8061573270111171</v>
      </c>
      <c r="N151" s="228">
        <f t="shared" si="150"/>
        <v>0.16827123538780828</v>
      </c>
      <c r="O151" s="228">
        <f t="shared" si="150"/>
        <v>3.7861027962256859</v>
      </c>
      <c r="P151" s="228">
        <f t="shared" si="150"/>
        <v>195.86061247658941</v>
      </c>
      <c r="Q151" s="228">
        <f t="shared" si="150"/>
        <v>-5.569652616927101E-2</v>
      </c>
      <c r="R151" s="228">
        <f t="shared" si="150"/>
        <v>3.8417993223949569</v>
      </c>
      <c r="S151" s="228">
        <f t="shared" si="150"/>
        <v>0.16827123538780828</v>
      </c>
      <c r="T151" s="228">
        <f t="shared" si="150"/>
        <v>7.0888521690566089</v>
      </c>
      <c r="U151" s="228">
        <f t="shared" si="150"/>
        <v>-2.6292777340635176E-2</v>
      </c>
      <c r="V151" s="228">
        <f t="shared" si="150"/>
        <v>0.19456401272844345</v>
      </c>
      <c r="W151" s="228">
        <f t="shared" si="150"/>
        <v>5.4018042287518213</v>
      </c>
      <c r="X151" s="228">
        <f t="shared" si="150"/>
        <v>18.331625215736079</v>
      </c>
      <c r="Y151" s="228">
        <f t="shared" si="150"/>
        <v>4.6097016886665898E-2</v>
      </c>
      <c r="Z151" s="228">
        <f t="shared" si="150"/>
        <v>5.3557072118651554</v>
      </c>
      <c r="AA151" s="228">
        <f t="shared" si="150"/>
        <v>19.758223031490864</v>
      </c>
      <c r="AB151" s="228">
        <f t="shared" si="150"/>
        <v>32.256366939617735</v>
      </c>
      <c r="AC151" s="312">
        <f>'3.10 Forest data Gustav 2017'!AV33</f>
        <v>3009.8539714860262</v>
      </c>
      <c r="AD151" s="318">
        <f t="shared" si="115"/>
        <v>12.444280239020827</v>
      </c>
      <c r="AE151" s="312">
        <f>'3.10 Forest data Gustav 2017'!AW33*10^-6</f>
        <v>47.097936625129442</v>
      </c>
      <c r="AF151" s="314">
        <f t="shared" si="106"/>
        <v>23.548968312564721</v>
      </c>
      <c r="AG151" s="314">
        <f>'3.10 Forest data Gustav 2017'!AH33*10^-6/2</f>
        <v>9.3931690992459256</v>
      </c>
      <c r="AH151" s="314">
        <f>'3.10 Forest data Gustav 2017'!AI33*10^-6/2</f>
        <v>8.3104957698551978</v>
      </c>
      <c r="AI151" s="314">
        <f>'3.10 Forest data Gustav 2017'!AM33*10^-6/2</f>
        <v>3.7876109448636006</v>
      </c>
      <c r="AJ151" s="319">
        <f t="shared" si="107"/>
        <v>4.3114646165538799</v>
      </c>
      <c r="AK151" s="319">
        <f t="shared" si="108"/>
        <v>4.1442711479657977</v>
      </c>
      <c r="AL151" s="319">
        <f t="shared" si="109"/>
        <v>1.3150436738944298</v>
      </c>
      <c r="AM151" s="319">
        <f t="shared" si="110"/>
        <v>4.9147912367731115</v>
      </c>
      <c r="AN151" s="319">
        <f t="shared" si="116"/>
        <v>0.19162064962461689</v>
      </c>
      <c r="AO151" s="314">
        <f t="shared" si="117"/>
        <v>4.3114646165538799</v>
      </c>
      <c r="AP151" s="120">
        <f t="shared" si="118"/>
        <v>203.82434340863912</v>
      </c>
      <c r="AQ151" s="120">
        <f t="shared" si="119"/>
        <v>0.32088594045555396</v>
      </c>
      <c r="AR151" s="120">
        <f t="shared" si="120"/>
        <v>3.9905786760983259</v>
      </c>
      <c r="AS151" s="314">
        <f t="shared" si="121"/>
        <v>0.19162064962461689</v>
      </c>
      <c r="AT151" s="314">
        <f t="shared" si="111"/>
        <v>7.4152592273652385</v>
      </c>
      <c r="AU151" s="120">
        <f t="shared" si="122"/>
        <v>-1.1463473176057448E-2</v>
      </c>
      <c r="AV151" s="314">
        <f t="shared" si="123"/>
        <v>0.20308412280067434</v>
      </c>
      <c r="AW151" s="314">
        <f t="shared" si="124"/>
        <v>5.459314821860227</v>
      </c>
      <c r="AX151" s="120">
        <f t="shared" si="125"/>
        <v>18.506993843381434</v>
      </c>
      <c r="AY151" s="120">
        <f t="shared" si="126"/>
        <v>5.4789213655229929E-2</v>
      </c>
      <c r="AZ151" s="120">
        <f t="shared" si="127"/>
        <v>5.4045256082049971</v>
      </c>
      <c r="BA151" s="317">
        <f t="shared" si="112"/>
        <v>25.903865143821196</v>
      </c>
      <c r="BB151" s="317">
        <f t="shared" si="128"/>
        <v>38.71235706377675</v>
      </c>
      <c r="BC151" s="11">
        <f t="shared" si="113"/>
        <v>118.38086666839709</v>
      </c>
      <c r="BD151" s="11">
        <f t="shared" si="129"/>
        <v>142.07435042406067</v>
      </c>
      <c r="BE151" s="11">
        <f t="shared" si="130"/>
        <v>-23.693483755663578</v>
      </c>
      <c r="BF151" s="10">
        <f>SUM(BE$130:BE151)</f>
        <v>-339.84436775088005</v>
      </c>
      <c r="BG151" s="10"/>
    </row>
    <row r="152" spans="1:62" x14ac:dyDescent="0.25">
      <c r="A152" s="4">
        <v>23</v>
      </c>
      <c r="B152" s="18">
        <f t="shared" si="103"/>
        <v>2138</v>
      </c>
      <c r="C152" s="228">
        <f t="shared" si="101"/>
        <v>3057.9511345859996</v>
      </c>
      <c r="D152" s="228">
        <f t="shared" si="104"/>
        <v>9.4170361947494712</v>
      </c>
      <c r="E152" s="228">
        <f t="shared" si="102"/>
        <v>35.745845740477449</v>
      </c>
      <c r="F152" s="228">
        <f t="shared" ref="F152:AB152" si="151">F48</f>
        <v>17.872922870238725</v>
      </c>
      <c r="G152" s="228">
        <f t="shared" si="151"/>
        <v>8.1549139055360538</v>
      </c>
      <c r="H152" s="228">
        <f t="shared" si="151"/>
        <v>8.901682434090425</v>
      </c>
      <c r="I152" s="228">
        <f t="shared" si="151"/>
        <v>0.81632653061224492</v>
      </c>
      <c r="J152" s="228">
        <f t="shared" si="151"/>
        <v>3.7431054826410488</v>
      </c>
      <c r="K152" s="228">
        <f t="shared" si="151"/>
        <v>4.2389052850356475</v>
      </c>
      <c r="L152" s="228">
        <f t="shared" si="151"/>
        <v>1.1416879467750476</v>
      </c>
      <c r="M152" s="228">
        <f t="shared" si="151"/>
        <v>1.7949161992765714</v>
      </c>
      <c r="N152" s="228">
        <f t="shared" si="151"/>
        <v>0.1663602436729355</v>
      </c>
      <c r="O152" s="228">
        <f t="shared" si="151"/>
        <v>3.7431054826410488</v>
      </c>
      <c r="P152" s="228">
        <f t="shared" si="151"/>
        <v>195.76301081174216</v>
      </c>
      <c r="Q152" s="228">
        <f t="shared" si="151"/>
        <v>-9.7601664847246639E-2</v>
      </c>
      <c r="R152" s="228">
        <f t="shared" si="151"/>
        <v>3.8407071474882954</v>
      </c>
      <c r="S152" s="228">
        <f t="shared" si="151"/>
        <v>0.1663602436729355</v>
      </c>
      <c r="T152" s="228">
        <f t="shared" si="151"/>
        <v>7.0613673773801571</v>
      </c>
      <c r="U152" s="228">
        <f t="shared" si="151"/>
        <v>-2.7484791676451792E-2</v>
      </c>
      <c r="V152" s="228">
        <f t="shared" si="151"/>
        <v>0.1938450353493873</v>
      </c>
      <c r="W152" s="228">
        <f t="shared" si="151"/>
        <v>5.3805932318106953</v>
      </c>
      <c r="X152" s="228">
        <f t="shared" si="151"/>
        <v>18.343009732027983</v>
      </c>
      <c r="Y152" s="228">
        <f t="shared" si="151"/>
        <v>1.1384516291904845E-2</v>
      </c>
      <c r="Z152" s="228">
        <f t="shared" si="151"/>
        <v>5.3692087155187904</v>
      </c>
      <c r="AA152" s="228">
        <f t="shared" si="151"/>
        <v>19.660215157262598</v>
      </c>
      <c r="AB152" s="228">
        <f t="shared" si="151"/>
        <v>28.963549411780278</v>
      </c>
      <c r="AC152" s="312">
        <f>'3.10 Forest data Gustav 2017'!AV34</f>
        <v>3019.0048027891726</v>
      </c>
      <c r="AD152" s="318">
        <f t="shared" si="115"/>
        <v>9.1508313031463331</v>
      </c>
      <c r="AE152" s="312">
        <f>'3.10 Forest data Gustav 2017'!AW34*10^-6</f>
        <v>46.641538014543364</v>
      </c>
      <c r="AF152" s="314">
        <f t="shared" si="106"/>
        <v>23.320769007271682</v>
      </c>
      <c r="AG152" s="314">
        <f>'3.10 Forest data Gustav 2017'!AH34*10^-6/2</f>
        <v>9.3068528675608295</v>
      </c>
      <c r="AH152" s="314">
        <f>'3.10 Forest data Gustav 2017'!AI34*10^-6/2</f>
        <v>8.2418869905504568</v>
      </c>
      <c r="AI152" s="314">
        <f>'3.10 Forest data Gustav 2017'!AM34*10^-6/2</f>
        <v>3.7392767042603996</v>
      </c>
      <c r="AJ152" s="319">
        <f t="shared" si="107"/>
        <v>4.2718454662104213</v>
      </c>
      <c r="AK152" s="319">
        <f t="shared" si="108"/>
        <v>4.1091366075030606</v>
      </c>
      <c r="AL152" s="319">
        <f t="shared" si="109"/>
        <v>1.3029594014585162</v>
      </c>
      <c r="AM152" s="319">
        <f t="shared" si="110"/>
        <v>4.8560990483676996</v>
      </c>
      <c r="AN152" s="319">
        <f t="shared" si="116"/>
        <v>0.18985979849824094</v>
      </c>
      <c r="AO152" s="314">
        <f t="shared" si="117"/>
        <v>4.2718454662104213</v>
      </c>
      <c r="AP152" s="120">
        <f t="shared" si="118"/>
        <v>204.09931782117997</v>
      </c>
      <c r="AQ152" s="120">
        <f t="shared" si="119"/>
        <v>0.27497441254084265</v>
      </c>
      <c r="AR152" s="120">
        <f t="shared" si="120"/>
        <v>3.9968710536695786</v>
      </c>
      <c r="AS152" s="314">
        <f t="shared" si="121"/>
        <v>0.18985979849824094</v>
      </c>
      <c r="AT152" s="314">
        <f t="shared" si="111"/>
        <v>7.4023483723396417</v>
      </c>
      <c r="AU152" s="120">
        <f t="shared" si="122"/>
        <v>-1.2910855025596746E-2</v>
      </c>
      <c r="AV152" s="314">
        <f t="shared" si="123"/>
        <v>0.20277065352383769</v>
      </c>
      <c r="AW152" s="314">
        <f t="shared" si="124"/>
        <v>5.4120960089615764</v>
      </c>
      <c r="AX152" s="120">
        <f t="shared" si="125"/>
        <v>18.498516854994275</v>
      </c>
      <c r="AY152" s="120">
        <f t="shared" si="126"/>
        <v>-8.4769883871587126E-3</v>
      </c>
      <c r="AZ152" s="120">
        <f t="shared" si="127"/>
        <v>5.4205729973487351</v>
      </c>
      <c r="BA152" s="317">
        <f t="shared" si="112"/>
        <v>25.652845907998852</v>
      </c>
      <c r="BB152" s="317">
        <f t="shared" si="128"/>
        <v>35.057263780273274</v>
      </c>
      <c r="BC152" s="11">
        <f t="shared" si="113"/>
        <v>106.29622634123362</v>
      </c>
      <c r="BD152" s="11">
        <f t="shared" si="129"/>
        <v>128.6601580736029</v>
      </c>
      <c r="BE152" s="11">
        <f t="shared" si="130"/>
        <v>-22.363931732369281</v>
      </c>
      <c r="BF152" s="10">
        <f>SUM(BE$130:BE152)</f>
        <v>-362.20829948324933</v>
      </c>
      <c r="BG152" s="10"/>
    </row>
    <row r="153" spans="1:62" x14ac:dyDescent="0.25">
      <c r="A153" s="4">
        <v>24</v>
      </c>
      <c r="B153" s="18">
        <f t="shared" si="103"/>
        <v>2143</v>
      </c>
      <c r="C153" s="228">
        <f t="shared" si="101"/>
        <v>3067.6211707807497</v>
      </c>
      <c r="D153" s="228">
        <f t="shared" si="104"/>
        <v>9.6700361947500824</v>
      </c>
      <c r="E153" s="228">
        <f t="shared" si="102"/>
        <v>35.567649605516969</v>
      </c>
      <c r="F153" s="228">
        <f t="shared" ref="F153:AB153" si="152">F49</f>
        <v>17.783824802758485</v>
      </c>
      <c r="G153" s="228">
        <f t="shared" si="152"/>
        <v>8.0618967945403881</v>
      </c>
      <c r="H153" s="228">
        <f t="shared" si="152"/>
        <v>8.9056014776058507</v>
      </c>
      <c r="I153" s="228">
        <f t="shared" si="152"/>
        <v>0.81632653061224492</v>
      </c>
      <c r="J153" s="228">
        <f t="shared" si="152"/>
        <v>3.7004106286940384</v>
      </c>
      <c r="K153" s="228">
        <f t="shared" si="152"/>
        <v>4.2306277249169639</v>
      </c>
      <c r="L153" s="228">
        <f t="shared" si="152"/>
        <v>1.1286655512356545</v>
      </c>
      <c r="M153" s="228">
        <f t="shared" si="152"/>
        <v>1.7837541459570914</v>
      </c>
      <c r="N153" s="228">
        <f t="shared" si="152"/>
        <v>0.16446269460862392</v>
      </c>
      <c r="O153" s="228">
        <f t="shared" si="152"/>
        <v>3.7004106286940384</v>
      </c>
      <c r="P153" s="228">
        <f t="shared" si="152"/>
        <v>195.6246282020644</v>
      </c>
      <c r="Q153" s="228">
        <f t="shared" si="152"/>
        <v>-0.1383826096777625</v>
      </c>
      <c r="R153" s="228">
        <f t="shared" si="152"/>
        <v>3.8387932383718009</v>
      </c>
      <c r="S153" s="228">
        <f t="shared" si="152"/>
        <v>0.16446269460862392</v>
      </c>
      <c r="T153" s="228">
        <f t="shared" si="152"/>
        <v>7.0327366097131492</v>
      </c>
      <c r="U153" s="228">
        <f t="shared" si="152"/>
        <v>-2.8630767667007895E-2</v>
      </c>
      <c r="V153" s="228">
        <f t="shared" si="152"/>
        <v>0.19309346227563182</v>
      </c>
      <c r="W153" s="228">
        <f t="shared" si="152"/>
        <v>5.3592932761526182</v>
      </c>
      <c r="X153" s="228">
        <f t="shared" si="152"/>
        <v>18.329759845040442</v>
      </c>
      <c r="Y153" s="228">
        <f t="shared" si="152"/>
        <v>-1.3249886987541259E-2</v>
      </c>
      <c r="Z153" s="228">
        <f t="shared" si="152"/>
        <v>5.3725431631401595</v>
      </c>
      <c r="AA153" s="228">
        <f t="shared" si="152"/>
        <v>19.562207283034336</v>
      </c>
      <c r="AB153" s="228">
        <f t="shared" si="152"/>
        <v>29.051980213452108</v>
      </c>
      <c r="AC153" s="312">
        <f>'3.10 Forest data Gustav 2017'!AV35</f>
        <v>3029.133104967179</v>
      </c>
      <c r="AD153" s="318">
        <f t="shared" si="115"/>
        <v>10.128302178006379</v>
      </c>
      <c r="AE153" s="312">
        <f>'3.10 Forest data Gustav 2017'!AW35*10^-6</f>
        <v>46.185139403957294</v>
      </c>
      <c r="AF153" s="314">
        <f t="shared" si="106"/>
        <v>23.092569701978647</v>
      </c>
      <c r="AG153" s="314">
        <f>'3.10 Forest data Gustav 2017'!AH35*10^-6/2</f>
        <v>9.2205466077938283</v>
      </c>
      <c r="AH153" s="314">
        <f>'3.10 Forest data Gustav 2017'!AI35*10^-6/2</f>
        <v>8.1732682393276193</v>
      </c>
      <c r="AI153" s="314">
        <f>'3.10 Forest data Gustav 2017'!AM35*10^-6/2</f>
        <v>3.6909424636572004</v>
      </c>
      <c r="AJ153" s="319">
        <f t="shared" si="107"/>
        <v>4.2322308929773671</v>
      </c>
      <c r="AK153" s="319">
        <f t="shared" si="108"/>
        <v>4.0739993247628474</v>
      </c>
      <c r="AL153" s="319">
        <f t="shared" si="109"/>
        <v>1.290876525091136</v>
      </c>
      <c r="AM153" s="319">
        <f t="shared" si="110"/>
        <v>4.7974080565924595</v>
      </c>
      <c r="AN153" s="319">
        <f t="shared" si="116"/>
        <v>0.18809915079899411</v>
      </c>
      <c r="AO153" s="314">
        <f t="shared" si="117"/>
        <v>4.2322308929773671</v>
      </c>
      <c r="AP153" s="120">
        <f t="shared" si="118"/>
        <v>204.32928557997565</v>
      </c>
      <c r="AQ153" s="120">
        <f t="shared" si="119"/>
        <v>0.22996775879568077</v>
      </c>
      <c r="AR153" s="120">
        <f t="shared" si="120"/>
        <v>4.0022631341816863</v>
      </c>
      <c r="AS153" s="314">
        <f t="shared" si="121"/>
        <v>0.18809915079899411</v>
      </c>
      <c r="AT153" s="314">
        <f t="shared" si="111"/>
        <v>7.3880299176244257</v>
      </c>
      <c r="AU153" s="120">
        <f t="shared" si="122"/>
        <v>-1.4318454715215978E-2</v>
      </c>
      <c r="AV153" s="314">
        <f t="shared" si="123"/>
        <v>0.20241760551421009</v>
      </c>
      <c r="AW153" s="314">
        <f t="shared" si="124"/>
        <v>5.3648758498539832</v>
      </c>
      <c r="AX153" s="120">
        <f t="shared" si="125"/>
        <v>18.445302559914083</v>
      </c>
      <c r="AY153" s="120">
        <f t="shared" si="126"/>
        <v>-5.3214295080191931E-2</v>
      </c>
      <c r="AZ153" s="120">
        <f t="shared" si="127"/>
        <v>5.4180901449341752</v>
      </c>
      <c r="BA153" s="317">
        <f t="shared" si="112"/>
        <v>25.401826672176515</v>
      </c>
      <c r="BB153" s="317">
        <f t="shared" si="128"/>
        <v>35.692563859183167</v>
      </c>
      <c r="BC153" s="11">
        <f t="shared" si="113"/>
        <v>106.62076738336923</v>
      </c>
      <c r="BD153" s="11">
        <f t="shared" si="129"/>
        <v>130.99170936320223</v>
      </c>
      <c r="BE153" s="11">
        <f t="shared" si="130"/>
        <v>-24.370941979833006</v>
      </c>
      <c r="BF153" s="10">
        <f>SUM(BE$130:BE153)</f>
        <v>-386.57924146308233</v>
      </c>
      <c r="BG153" s="10"/>
    </row>
    <row r="154" spans="1:62" x14ac:dyDescent="0.25">
      <c r="A154" s="4">
        <v>25</v>
      </c>
      <c r="B154" s="18">
        <f t="shared" si="103"/>
        <v>2148</v>
      </c>
      <c r="C154" s="228">
        <f t="shared" si="101"/>
        <v>3078.9382069754997</v>
      </c>
      <c r="D154" s="228">
        <f t="shared" si="104"/>
        <v>11.317036194750017</v>
      </c>
      <c r="E154" s="228">
        <f t="shared" si="102"/>
        <v>35.389453470556496</v>
      </c>
      <c r="F154" s="228">
        <f t="shared" ref="F154:AB154" si="153">F50</f>
        <v>17.694726735278248</v>
      </c>
      <c r="G154" s="228">
        <f t="shared" si="153"/>
        <v>7.9695361351509293</v>
      </c>
      <c r="H154" s="228">
        <f t="shared" si="153"/>
        <v>8.9088640695150723</v>
      </c>
      <c r="I154" s="228">
        <f t="shared" si="153"/>
        <v>0.81632653061224492</v>
      </c>
      <c r="J154" s="228">
        <f t="shared" si="153"/>
        <v>3.6580170860342767</v>
      </c>
      <c r="K154" s="228">
        <f t="shared" si="153"/>
        <v>4.222169640606575</v>
      </c>
      <c r="L154" s="228">
        <f t="shared" si="153"/>
        <v>1.1157350589211301</v>
      </c>
      <c r="M154" s="228">
        <f t="shared" si="153"/>
        <v>1.7726708668303564</v>
      </c>
      <c r="N154" s="228">
        <f t="shared" si="153"/>
        <v>0.16257853715707896</v>
      </c>
      <c r="O154" s="228">
        <f t="shared" si="153"/>
        <v>3.6580170860342767</v>
      </c>
      <c r="P154" s="228">
        <f t="shared" si="153"/>
        <v>195.44656564829759</v>
      </c>
      <c r="Q154" s="228">
        <f t="shared" si="153"/>
        <v>-0.17806255376680724</v>
      </c>
      <c r="R154" s="228">
        <f t="shared" si="153"/>
        <v>3.8360796398010839</v>
      </c>
      <c r="S154" s="228">
        <f t="shared" si="153"/>
        <v>0.16257853715707896</v>
      </c>
      <c r="T154" s="228">
        <f t="shared" si="153"/>
        <v>7.0030045944420767</v>
      </c>
      <c r="U154" s="228">
        <f t="shared" si="153"/>
        <v>-2.9732015271072498E-2</v>
      </c>
      <c r="V154" s="228">
        <f t="shared" si="153"/>
        <v>0.19231055242815145</v>
      </c>
      <c r="W154" s="228">
        <f t="shared" si="153"/>
        <v>5.3379046995277051</v>
      </c>
      <c r="X154" s="228">
        <f t="shared" si="153"/>
        <v>18.299002183476681</v>
      </c>
      <c r="Y154" s="228">
        <f t="shared" si="153"/>
        <v>-3.0757661563761474E-2</v>
      </c>
      <c r="Z154" s="228">
        <f t="shared" si="153"/>
        <v>5.3686623610914666</v>
      </c>
      <c r="AA154" s="228">
        <f t="shared" si="153"/>
        <v>19.464199408806074</v>
      </c>
      <c r="AB154" s="228">
        <f t="shared" si="153"/>
        <v>30.54268337295445</v>
      </c>
      <c r="AC154" s="312">
        <f>'3.10 Forest data Gustav 2017'!AV36</f>
        <v>3040.2457236766786</v>
      </c>
      <c r="AD154" s="318">
        <f t="shared" si="115"/>
        <v>11.112618709499657</v>
      </c>
      <c r="AE154" s="312">
        <f>'3.10 Forest data Gustav 2017'!AW36*10^-6</f>
        <v>45.728740793371202</v>
      </c>
      <c r="AF154" s="314">
        <f t="shared" si="106"/>
        <v>22.864370396685601</v>
      </c>
      <c r="AG154" s="314">
        <f>'3.10 Forest data Gustav 2017'!AH36*10^-6/2</f>
        <v>9.1342505516248007</v>
      </c>
      <c r="AH154" s="314">
        <f>'3.10 Forest data Gustav 2017'!AI36*10^-6/2</f>
        <v>8.1046392845068009</v>
      </c>
      <c r="AI154" s="314">
        <f>'3.10 Forest data Gustav 2017'!AM36*10^-6/2</f>
        <v>3.6426082230540007</v>
      </c>
      <c r="AJ154" s="319">
        <f t="shared" si="107"/>
        <v>4.192621003195784</v>
      </c>
      <c r="AK154" s="319">
        <f t="shared" si="108"/>
        <v>4.0388592360331881</v>
      </c>
      <c r="AL154" s="319">
        <f t="shared" si="109"/>
        <v>1.2787950772274723</v>
      </c>
      <c r="AM154" s="319">
        <f t="shared" si="110"/>
        <v>4.7387182892489772</v>
      </c>
      <c r="AN154" s="319">
        <f t="shared" si="116"/>
        <v>0.18633871125314594</v>
      </c>
      <c r="AO154" s="314">
        <f t="shared" si="117"/>
        <v>4.192621003195784</v>
      </c>
      <c r="AP154" s="120">
        <f t="shared" si="118"/>
        <v>204.51513392150628</v>
      </c>
      <c r="AQ154" s="120">
        <f t="shared" si="119"/>
        <v>0.18584834153062957</v>
      </c>
      <c r="AR154" s="120">
        <f t="shared" si="120"/>
        <v>4.0067726616651544</v>
      </c>
      <c r="AS154" s="314">
        <f t="shared" si="121"/>
        <v>0.18633871125314594</v>
      </c>
      <c r="AT154" s="314">
        <f t="shared" si="111"/>
        <v>7.3723425622605241</v>
      </c>
      <c r="AU154" s="120">
        <f t="shared" si="122"/>
        <v>-1.5687355363901645E-2</v>
      </c>
      <c r="AV154" s="314">
        <f t="shared" si="123"/>
        <v>0.20202606661704758</v>
      </c>
      <c r="AW154" s="314">
        <f t="shared" si="124"/>
        <v>5.3176543132606602</v>
      </c>
      <c r="AX154" s="120">
        <f t="shared" si="125"/>
        <v>18.360452834413493</v>
      </c>
      <c r="AY154" s="120">
        <f t="shared" si="126"/>
        <v>-8.4849725500589557E-2</v>
      </c>
      <c r="AZ154" s="120">
        <f t="shared" si="127"/>
        <v>5.4025040387612497</v>
      </c>
      <c r="BA154" s="317">
        <f t="shared" si="112"/>
        <v>25.150807436354164</v>
      </c>
      <c r="BB154" s="317">
        <f t="shared" si="128"/>
        <v>36.348737406519959</v>
      </c>
      <c r="BC154" s="11">
        <f t="shared" si="113"/>
        <v>112.09164797874283</v>
      </c>
      <c r="BD154" s="11">
        <f t="shared" si="129"/>
        <v>133.39986628192824</v>
      </c>
      <c r="BE154" s="11">
        <f t="shared" si="130"/>
        <v>-21.308218303185413</v>
      </c>
      <c r="BF154" s="10">
        <f>SUM(BE$130:BE154)</f>
        <v>-407.88745976626774</v>
      </c>
      <c r="BG154" s="10"/>
    </row>
    <row r="155" spans="1:62" x14ac:dyDescent="0.25">
      <c r="A155" s="4">
        <v>26</v>
      </c>
      <c r="B155" s="18">
        <f t="shared" si="103"/>
        <v>2153</v>
      </c>
      <c r="C155" s="228">
        <f t="shared" si="101"/>
        <v>3092.2195012289303</v>
      </c>
      <c r="D155" s="228">
        <f t="shared" si="104"/>
        <v>13.281294253430588</v>
      </c>
      <c r="E155" s="228">
        <f t="shared" si="102"/>
        <v>35.666846218217607</v>
      </c>
      <c r="F155" s="228">
        <f t="shared" ref="F155:AB155" si="154">F51</f>
        <v>17.833423109108804</v>
      </c>
      <c r="G155" s="228">
        <f t="shared" si="154"/>
        <v>8.0093882383172375</v>
      </c>
      <c r="H155" s="228">
        <f t="shared" si="154"/>
        <v>9.0077083401793221</v>
      </c>
      <c r="I155" s="228">
        <f t="shared" si="154"/>
        <v>0.81632653061224492</v>
      </c>
      <c r="J155" s="228">
        <f t="shared" si="154"/>
        <v>3.6763092013876122</v>
      </c>
      <c r="K155" s="228">
        <f t="shared" si="154"/>
        <v>4.2639149342914529</v>
      </c>
      <c r="L155" s="228">
        <f t="shared" si="154"/>
        <v>1.1213143533644134</v>
      </c>
      <c r="M155" s="228">
        <f t="shared" si="154"/>
        <v>1.7774531192103133</v>
      </c>
      <c r="N155" s="228">
        <f t="shared" si="154"/>
        <v>0.16339152006167165</v>
      </c>
      <c r="O155" s="228">
        <f t="shared" si="154"/>
        <v>3.6763092013876122</v>
      </c>
      <c r="P155" s="228">
        <f t="shared" si="154"/>
        <v>195.29028690795607</v>
      </c>
      <c r="Q155" s="228">
        <f t="shared" si="154"/>
        <v>-0.15627874034152001</v>
      </c>
      <c r="R155" s="228">
        <f t="shared" si="154"/>
        <v>3.8325879417291322</v>
      </c>
      <c r="S155" s="228">
        <f t="shared" si="154"/>
        <v>0.16339152006167165</v>
      </c>
      <c r="T155" s="228">
        <f t="shared" si="154"/>
        <v>6.9748985855967236</v>
      </c>
      <c r="U155" s="228">
        <f t="shared" si="154"/>
        <v>-2.8106008845353081E-2</v>
      </c>
      <c r="V155" s="228">
        <f t="shared" si="154"/>
        <v>0.19149752890702473</v>
      </c>
      <c r="W155" s="228">
        <f t="shared" si="154"/>
        <v>5.3852292876558661</v>
      </c>
      <c r="X155" s="228">
        <f t="shared" si="154"/>
        <v>18.324577820539666</v>
      </c>
      <c r="Y155" s="228">
        <f t="shared" si="154"/>
        <v>2.5575637062985379E-2</v>
      </c>
      <c r="Z155" s="228">
        <f t="shared" si="154"/>
        <v>5.3596536505928807</v>
      </c>
      <c r="AA155" s="228">
        <f t="shared" si="154"/>
        <v>19.616765420019686</v>
      </c>
      <c r="AB155" s="228">
        <f t="shared" si="154"/>
        <v>32.739250561326386</v>
      </c>
      <c r="AC155" s="312">
        <f>'3.10 Forest data Gustav 2017'!AV37</f>
        <v>3055.1156185992918</v>
      </c>
      <c r="AD155" s="318">
        <f t="shared" si="115"/>
        <v>14.869894922613184</v>
      </c>
      <c r="AE155" s="312">
        <f>'3.10 Forest data Gustav 2017'!AW37*10^-6</f>
        <v>46.741641997154247</v>
      </c>
      <c r="AF155" s="314">
        <f t="shared" si="106"/>
        <v>23.370820998577123</v>
      </c>
      <c r="AG155" s="314">
        <f>'3.10 Forest data Gustav 2017'!AH37*10^-6/2</f>
        <v>9.4470827934595309</v>
      </c>
      <c r="AH155" s="314">
        <f>'3.10 Forest data Gustav 2017'!AI37*10^-6/2</f>
        <v>8.1623139571151899</v>
      </c>
      <c r="AI155" s="314">
        <f>'3.10 Forest data Gustav 2017'!AM37*10^-6/2</f>
        <v>3.7295373538023999</v>
      </c>
      <c r="AJ155" s="319">
        <f t="shared" si="107"/>
        <v>4.336211002197925</v>
      </c>
      <c r="AK155" s="319">
        <f t="shared" si="108"/>
        <v>4.0936229970170226</v>
      </c>
      <c r="AL155" s="319">
        <f t="shared" si="109"/>
        <v>1.3225915910843344</v>
      </c>
      <c r="AM155" s="319">
        <f t="shared" si="110"/>
        <v>4.863187289017544</v>
      </c>
      <c r="AN155" s="319">
        <f t="shared" si="116"/>
        <v>0.19272048898657446</v>
      </c>
      <c r="AO155" s="314">
        <f t="shared" si="117"/>
        <v>4.336211002197925</v>
      </c>
      <c r="AP155" s="120">
        <f t="shared" si="118"/>
        <v>204.84092788941791</v>
      </c>
      <c r="AQ155" s="120">
        <f t="shared" si="119"/>
        <v>0.32579396791163617</v>
      </c>
      <c r="AR155" s="120">
        <f t="shared" si="120"/>
        <v>4.0104170342862888</v>
      </c>
      <c r="AS155" s="314">
        <f t="shared" si="121"/>
        <v>0.19272048898657446</v>
      </c>
      <c r="AT155" s="314">
        <f t="shared" si="111"/>
        <v>7.3634659561874392</v>
      </c>
      <c r="AU155" s="120">
        <f t="shared" si="122"/>
        <v>-8.8766060730849361E-3</v>
      </c>
      <c r="AV155" s="314">
        <f t="shared" si="123"/>
        <v>0.20159709505965939</v>
      </c>
      <c r="AW155" s="314">
        <f t="shared" si="124"/>
        <v>5.416214588101357</v>
      </c>
      <c r="AX155" s="120">
        <f t="shared" si="125"/>
        <v>18.399015292970905</v>
      </c>
      <c r="AY155" s="120">
        <f t="shared" si="126"/>
        <v>3.8562458557411361E-2</v>
      </c>
      <c r="AZ155" s="120">
        <f t="shared" si="127"/>
        <v>5.3776521295439457</v>
      </c>
      <c r="BA155" s="317">
        <f t="shared" si="112"/>
        <v>25.707903098434837</v>
      </c>
      <c r="BB155" s="317">
        <f t="shared" si="128"/>
        <v>40.933277841443982</v>
      </c>
      <c r="BC155" s="11">
        <f t="shared" si="113"/>
        <v>120.15304956006784</v>
      </c>
      <c r="BD155" s="11">
        <f t="shared" si="129"/>
        <v>150.22512967809942</v>
      </c>
      <c r="BE155" s="11">
        <f t="shared" si="130"/>
        <v>-30.072080118031579</v>
      </c>
      <c r="BF155" s="10">
        <f>SUM(BE$130:BE155)</f>
        <v>-437.95953988429932</v>
      </c>
      <c r="BG155" s="10"/>
    </row>
    <row r="156" spans="1:62" x14ac:dyDescent="0.25">
      <c r="A156" s="4">
        <v>27</v>
      </c>
      <c r="B156" s="18">
        <f t="shared" si="103"/>
        <v>2158</v>
      </c>
      <c r="C156" s="228">
        <f t="shared" si="101"/>
        <v>3103.5287954823598</v>
      </c>
      <c r="D156" s="228">
        <f t="shared" si="104"/>
        <v>11.309294253429471</v>
      </c>
      <c r="E156" s="228">
        <f t="shared" si="102"/>
        <v>35.944238965878725</v>
      </c>
      <c r="F156" s="228">
        <f t="shared" ref="F156:AB156" si="155">F52</f>
        <v>17.972119482939362</v>
      </c>
      <c r="G156" s="228">
        <f t="shared" si="155"/>
        <v>8.0492480211611053</v>
      </c>
      <c r="H156" s="228">
        <f t="shared" si="155"/>
        <v>9.1065449311660132</v>
      </c>
      <c r="I156" s="228">
        <f t="shared" si="155"/>
        <v>0.81632653061224492</v>
      </c>
      <c r="J156" s="228">
        <f t="shared" si="155"/>
        <v>3.6946048417129473</v>
      </c>
      <c r="K156" s="228">
        <f t="shared" si="155"/>
        <v>4.3056581160650014</v>
      </c>
      <c r="L156" s="228">
        <f t="shared" si="155"/>
        <v>1.1268947229625548</v>
      </c>
      <c r="M156" s="228">
        <f t="shared" si="155"/>
        <v>1.7822362931515774</v>
      </c>
      <c r="N156" s="228">
        <f t="shared" si="155"/>
        <v>0.16420465963168657</v>
      </c>
      <c r="O156" s="228">
        <f t="shared" si="155"/>
        <v>3.6946048417129473</v>
      </c>
      <c r="P156" s="228">
        <f t="shared" si="155"/>
        <v>195.15536833871738</v>
      </c>
      <c r="Q156" s="228">
        <f t="shared" si="155"/>
        <v>-0.1349185692386925</v>
      </c>
      <c r="R156" s="228">
        <f t="shared" si="155"/>
        <v>3.8295234109516398</v>
      </c>
      <c r="S156" s="228">
        <f t="shared" si="155"/>
        <v>0.16420465963168657</v>
      </c>
      <c r="T156" s="228">
        <f t="shared" si="155"/>
        <v>6.9483742766112924</v>
      </c>
      <c r="U156" s="228">
        <f t="shared" si="155"/>
        <v>-2.6524308985431233E-2</v>
      </c>
      <c r="V156" s="228">
        <f t="shared" si="155"/>
        <v>0.1907289686171178</v>
      </c>
      <c r="W156" s="228">
        <f t="shared" si="155"/>
        <v>5.4325528390275561</v>
      </c>
      <c r="X156" s="228">
        <f t="shared" si="155"/>
        <v>18.389986078311761</v>
      </c>
      <c r="Y156" s="228">
        <f t="shared" si="155"/>
        <v>6.5408257772094913E-2</v>
      </c>
      <c r="Z156" s="228">
        <f t="shared" si="155"/>
        <v>5.3671445812554612</v>
      </c>
      <c r="AA156" s="228">
        <f t="shared" si="155"/>
        <v>19.769331431233301</v>
      </c>
      <c r="AB156" s="228">
        <f t="shared" si="155"/>
        <v>30.982591064210744</v>
      </c>
      <c r="AC156" s="312">
        <f>'3.10 Forest data Gustav 2017'!AV38</f>
        <v>3068.9769623138641</v>
      </c>
      <c r="AD156" s="318">
        <f t="shared" si="115"/>
        <v>13.861343714572286</v>
      </c>
      <c r="AE156" s="312">
        <f>'3.10 Forest data Gustav 2017'!AW38*10^-6</f>
        <v>47.754543200937285</v>
      </c>
      <c r="AF156" s="314">
        <f t="shared" si="106"/>
        <v>23.877271600468642</v>
      </c>
      <c r="AG156" s="314">
        <f>'3.10 Forest data Gustav 2017'!AH38*10^-6/2</f>
        <v>9.758535714627925</v>
      </c>
      <c r="AH156" s="314">
        <f>'3.10 Forest data Gustav 2017'!AI38*10^-6/2</f>
        <v>8.2213679503899186</v>
      </c>
      <c r="AI156" s="314">
        <f>'3.10 Forest data Gustav 2017'!AM38*10^-6/2</f>
        <v>3.8164664845508001</v>
      </c>
      <c r="AJ156" s="319">
        <f t="shared" si="107"/>
        <v>4.4791678930142176</v>
      </c>
      <c r="AK156" s="319">
        <f t="shared" si="108"/>
        <v>4.1487660711841015</v>
      </c>
      <c r="AL156" s="319">
        <f t="shared" si="109"/>
        <v>1.3661950000479097</v>
      </c>
      <c r="AM156" s="319">
        <f t="shared" si="110"/>
        <v>4.9874907703061506</v>
      </c>
      <c r="AN156" s="319">
        <f t="shared" si="116"/>
        <v>0.1990741285784097</v>
      </c>
      <c r="AO156" s="314">
        <f t="shared" si="117"/>
        <v>4.4791678930142176</v>
      </c>
      <c r="AP156" s="120">
        <f t="shared" si="118"/>
        <v>205.30329012714981</v>
      </c>
      <c r="AQ156" s="120">
        <f t="shared" si="119"/>
        <v>0.46236223773189522</v>
      </c>
      <c r="AR156" s="120">
        <f t="shared" si="120"/>
        <v>4.0168056552823224</v>
      </c>
      <c r="AS156" s="314">
        <f t="shared" si="121"/>
        <v>0.1990741285784097</v>
      </c>
      <c r="AT156" s="314">
        <f t="shared" si="111"/>
        <v>7.3611857209660583</v>
      </c>
      <c r="AU156" s="120">
        <f t="shared" si="122"/>
        <v>-2.2802352213808774E-3</v>
      </c>
      <c r="AV156" s="314">
        <f t="shared" si="123"/>
        <v>0.20135436379979058</v>
      </c>
      <c r="AW156" s="314">
        <f t="shared" si="124"/>
        <v>5.514961071232011</v>
      </c>
      <c r="AX156" s="120">
        <f t="shared" si="125"/>
        <v>18.525029552046732</v>
      </c>
      <c r="AY156" s="120">
        <f t="shared" si="126"/>
        <v>0.12601425907582708</v>
      </c>
      <c r="AZ156" s="120">
        <f t="shared" si="127"/>
        <v>5.3889468121561839</v>
      </c>
      <c r="BA156" s="317">
        <f t="shared" si="112"/>
        <v>26.264998760515507</v>
      </c>
      <c r="BB156" s="317">
        <f t="shared" si="128"/>
        <v>40.71243873667413</v>
      </c>
      <c r="BC156" s="11">
        <f t="shared" si="113"/>
        <v>113.70610920565343</v>
      </c>
      <c r="BD156" s="11">
        <f t="shared" si="129"/>
        <v>149.41465016359405</v>
      </c>
      <c r="BE156" s="11">
        <f t="shared" si="130"/>
        <v>-35.708540957940613</v>
      </c>
      <c r="BF156" s="10">
        <f>SUM(BE$130:BE156)</f>
        <v>-473.66808084223993</v>
      </c>
      <c r="BG156" s="10"/>
      <c r="BH156" s="11"/>
    </row>
    <row r="157" spans="1:62" x14ac:dyDescent="0.25">
      <c r="A157" s="4">
        <v>28</v>
      </c>
      <c r="B157" s="18">
        <f t="shared" si="103"/>
        <v>2163</v>
      </c>
      <c r="C157" s="228">
        <f t="shared" si="101"/>
        <v>3116.3630897357903</v>
      </c>
      <c r="D157" s="228">
        <f t="shared" si="104"/>
        <v>12.834294253430471</v>
      </c>
      <c r="E157" s="228">
        <f t="shared" si="102"/>
        <v>36.221631713539843</v>
      </c>
      <c r="F157" s="228">
        <f t="shared" ref="F157:AB157" si="156">F53</f>
        <v>18.110815856769921</v>
      </c>
      <c r="G157" s="228">
        <f t="shared" si="156"/>
        <v>8.0891152955490355</v>
      </c>
      <c r="H157" s="228">
        <f t="shared" si="156"/>
        <v>9.2053740306086418</v>
      </c>
      <c r="I157" s="228">
        <f t="shared" si="156"/>
        <v>0.81632653061224492</v>
      </c>
      <c r="J157" s="228">
        <f t="shared" si="156"/>
        <v>3.7129039206570074</v>
      </c>
      <c r="K157" s="228">
        <f t="shared" si="156"/>
        <v>4.3473992376639323</v>
      </c>
      <c r="L157" s="228">
        <f t="shared" si="156"/>
        <v>1.1324761413768651</v>
      </c>
      <c r="M157" s="228">
        <f t="shared" si="156"/>
        <v>1.7870203660781292</v>
      </c>
      <c r="N157" s="228">
        <f t="shared" si="156"/>
        <v>0.16501795202920033</v>
      </c>
      <c r="O157" s="228">
        <f t="shared" si="156"/>
        <v>3.7129039206570074</v>
      </c>
      <c r="P157" s="228">
        <f t="shared" si="156"/>
        <v>195.0413945192733</v>
      </c>
      <c r="Q157" s="228">
        <f t="shared" si="156"/>
        <v>-0.1139738194440838</v>
      </c>
      <c r="R157" s="228">
        <f t="shared" si="156"/>
        <v>3.8268777401010912</v>
      </c>
      <c r="S157" s="228">
        <f t="shared" si="156"/>
        <v>0.16501795202920033</v>
      </c>
      <c r="T157" s="228">
        <f t="shared" si="156"/>
        <v>6.9233885686474341</v>
      </c>
      <c r="U157" s="228">
        <f t="shared" si="156"/>
        <v>-2.4985707963858239E-2</v>
      </c>
      <c r="V157" s="228">
        <f t="shared" si="156"/>
        <v>0.19000365999305857</v>
      </c>
      <c r="W157" s="228">
        <f t="shared" si="156"/>
        <v>5.4798753790407977</v>
      </c>
      <c r="X157" s="228">
        <f t="shared" si="156"/>
        <v>18.483559240941247</v>
      </c>
      <c r="Y157" s="228">
        <f t="shared" si="156"/>
        <v>9.3573162629486006E-2</v>
      </c>
      <c r="Z157" s="228">
        <f t="shared" si="156"/>
        <v>5.3863022164113117</v>
      </c>
      <c r="AA157" s="228">
        <f t="shared" si="156"/>
        <v>19.921897442446916</v>
      </c>
      <c r="AB157" s="228">
        <f t="shared" si="156"/>
        <v>32.710805331098932</v>
      </c>
      <c r="AC157" s="312">
        <f>'3.10 Forest data Gustav 2017'!AV39</f>
        <v>3083.7490013638189</v>
      </c>
      <c r="AD157" s="318">
        <f t="shared" si="115"/>
        <v>14.772039049954856</v>
      </c>
      <c r="AE157" s="312">
        <f>'3.10 Forest data Gustav 2017'!AW39*10^-6</f>
        <v>48.767444404720337</v>
      </c>
      <c r="AF157" s="314">
        <f t="shared" si="106"/>
        <v>24.383722202360168</v>
      </c>
      <c r="AG157" s="314">
        <f>'3.10 Forest data Gustav 2017'!AH39*10^-6/2</f>
        <v>10.068715762650804</v>
      </c>
      <c r="AH157" s="314">
        <f>'3.10 Forest data Gustav 2017'!AI39*10^-6/2</f>
        <v>8.2816948168101607</v>
      </c>
      <c r="AI157" s="314">
        <f>'3.10 Forest data Gustav 2017'!AM39*10^-6/2</f>
        <v>3.9033956152992006</v>
      </c>
      <c r="AJ157" s="319">
        <f t="shared" si="107"/>
        <v>4.6215405350567194</v>
      </c>
      <c r="AK157" s="319">
        <f t="shared" si="108"/>
        <v>4.2042591854661957</v>
      </c>
      <c r="AL157" s="319">
        <f t="shared" si="109"/>
        <v>1.4096202067711128</v>
      </c>
      <c r="AM157" s="319">
        <f t="shared" si="110"/>
        <v>5.1116415068172971</v>
      </c>
      <c r="AN157" s="319">
        <f t="shared" si="116"/>
        <v>0.20540180155807641</v>
      </c>
      <c r="AO157" s="314">
        <f t="shared" si="117"/>
        <v>4.6215405350567194</v>
      </c>
      <c r="AP157" s="120">
        <f t="shared" si="118"/>
        <v>205.89895836545537</v>
      </c>
      <c r="AQ157" s="120">
        <f t="shared" si="119"/>
        <v>0.59566823830556359</v>
      </c>
      <c r="AR157" s="120">
        <f t="shared" si="120"/>
        <v>4.0258722967511558</v>
      </c>
      <c r="AS157" s="314">
        <f t="shared" si="121"/>
        <v>0.20540180155807641</v>
      </c>
      <c r="AT157" s="314">
        <f t="shared" si="111"/>
        <v>7.3652955118763845</v>
      </c>
      <c r="AU157" s="120">
        <f t="shared" si="122"/>
        <v>4.1097909103262609E-3</v>
      </c>
      <c r="AV157" s="314">
        <f t="shared" si="123"/>
        <v>0.20129201064775015</v>
      </c>
      <c r="AW157" s="314">
        <f t="shared" si="124"/>
        <v>5.6138793922373083</v>
      </c>
      <c r="AX157" s="120">
        <f t="shared" si="125"/>
        <v>18.713053410170744</v>
      </c>
      <c r="AY157" s="120">
        <f t="shared" si="126"/>
        <v>0.18802385812401212</v>
      </c>
      <c r="AZ157" s="120">
        <f t="shared" si="127"/>
        <v>5.4258555341132961</v>
      </c>
      <c r="BA157" s="317">
        <f t="shared" si="112"/>
        <v>26.822094422596187</v>
      </c>
      <c r="BB157" s="317">
        <f t="shared" si="128"/>
        <v>42.381935359890946</v>
      </c>
      <c r="BC157" s="11">
        <f t="shared" si="113"/>
        <v>120.04865556513307</v>
      </c>
      <c r="BD157" s="11">
        <f t="shared" si="129"/>
        <v>155.54170277079976</v>
      </c>
      <c r="BE157" s="11">
        <f t="shared" si="130"/>
        <v>-35.493047205666684</v>
      </c>
      <c r="BF157" s="10">
        <f>SUM(BE$130:BE157)</f>
        <v>-509.16112804790663</v>
      </c>
      <c r="BG157" s="10"/>
      <c r="BH157" s="11"/>
    </row>
    <row r="158" spans="1:62" x14ac:dyDescent="0.25">
      <c r="A158" s="4">
        <v>29</v>
      </c>
      <c r="B158" s="18">
        <f t="shared" si="103"/>
        <v>2168</v>
      </c>
      <c r="C158" s="228">
        <f t="shared" si="101"/>
        <v>3127.38138398922</v>
      </c>
      <c r="D158" s="228">
        <f t="shared" si="104"/>
        <v>11.018294253429758</v>
      </c>
      <c r="E158" s="228">
        <f t="shared" si="102"/>
        <v>36.499024461200968</v>
      </c>
      <c r="F158" s="228">
        <f t="shared" ref="F158:AB158" si="157">F54</f>
        <v>18.249512230600484</v>
      </c>
      <c r="G158" s="228">
        <f t="shared" si="157"/>
        <v>8.1289898794428392</v>
      </c>
      <c r="H158" s="228">
        <f t="shared" si="157"/>
        <v>9.3041958205453987</v>
      </c>
      <c r="I158" s="228">
        <f t="shared" si="157"/>
        <v>0.81632653061224492</v>
      </c>
      <c r="J158" s="228">
        <f t="shared" si="157"/>
        <v>3.7312063546642635</v>
      </c>
      <c r="K158" s="228">
        <f t="shared" si="157"/>
        <v>4.3891383491487499</v>
      </c>
      <c r="L158" s="228">
        <f t="shared" si="157"/>
        <v>1.1380585831219976</v>
      </c>
      <c r="M158" s="228">
        <f t="shared" si="157"/>
        <v>1.7918053161453855</v>
      </c>
      <c r="N158" s="228">
        <f t="shared" si="157"/>
        <v>0.16583139354063392</v>
      </c>
      <c r="O158" s="228">
        <f t="shared" si="157"/>
        <v>3.7312063546642635</v>
      </c>
      <c r="P158" s="228">
        <f t="shared" si="157"/>
        <v>194.9479580909186</v>
      </c>
      <c r="Q158" s="228">
        <f t="shared" si="157"/>
        <v>-9.343642835469268E-2</v>
      </c>
      <c r="R158" s="228">
        <f t="shared" si="157"/>
        <v>3.8246427830189562</v>
      </c>
      <c r="S158" s="228">
        <f t="shared" si="157"/>
        <v>0.16583139354063392</v>
      </c>
      <c r="T158" s="228">
        <f t="shared" si="157"/>
        <v>6.8998995376932228</v>
      </c>
      <c r="U158" s="228">
        <f t="shared" si="157"/>
        <v>-2.3489030954211287E-2</v>
      </c>
      <c r="V158" s="228">
        <f t="shared" si="157"/>
        <v>0.18932042449484521</v>
      </c>
      <c r="W158" s="228">
        <f t="shared" si="157"/>
        <v>5.5271969322707477</v>
      </c>
      <c r="X158" s="228">
        <f t="shared" si="157"/>
        <v>18.597047012003578</v>
      </c>
      <c r="Y158" s="228">
        <f t="shared" si="157"/>
        <v>0.11348777106233143</v>
      </c>
      <c r="Z158" s="228">
        <f t="shared" si="157"/>
        <v>5.4137091612084163</v>
      </c>
      <c r="AA158" s="228">
        <f t="shared" si="157"/>
        <v>20.074463453660535</v>
      </c>
      <c r="AB158" s="228">
        <f t="shared" si="157"/>
        <v>31.089320018843722</v>
      </c>
      <c r="AC158" s="312">
        <f>'3.10 Forest data Gustav 2017'!AV40</f>
        <v>3097.1511172926466</v>
      </c>
      <c r="AD158" s="318">
        <f t="shared" si="115"/>
        <v>13.402115928827698</v>
      </c>
      <c r="AE158" s="312">
        <f>'3.10 Forest data Gustav 2017'!AW40*10^-6</f>
        <v>49.780345608503374</v>
      </c>
      <c r="AF158" s="314">
        <f t="shared" si="106"/>
        <v>24.890172804251687</v>
      </c>
      <c r="AG158" s="314">
        <f>'3.10 Forest data Gustav 2017'!AH40*10^-6/2</f>
        <v>10.377718706461417</v>
      </c>
      <c r="AH158" s="314">
        <f>'3.10 Forest data Gustav 2017'!AI40*10^-6/2</f>
        <v>8.3431987874426685</v>
      </c>
      <c r="AI158" s="314">
        <f>'3.10 Forest data Gustav 2017'!AM40*10^-6/2</f>
        <v>3.9903247460475999</v>
      </c>
      <c r="AJ158" s="319">
        <f t="shared" si="107"/>
        <v>4.7633728862657909</v>
      </c>
      <c r="AK158" s="319">
        <f t="shared" si="108"/>
        <v>4.2600760034066631</v>
      </c>
      <c r="AL158" s="319">
        <f t="shared" si="109"/>
        <v>1.4528806189045986</v>
      </c>
      <c r="AM158" s="319">
        <f t="shared" si="110"/>
        <v>5.23565099082297</v>
      </c>
      <c r="AN158" s="319">
        <f t="shared" si="116"/>
        <v>0.21170546161181292</v>
      </c>
      <c r="AO158" s="314">
        <f t="shared" si="117"/>
        <v>4.7633728862657909</v>
      </c>
      <c r="AP158" s="120">
        <f t="shared" si="118"/>
        <v>206.6247782641386</v>
      </c>
      <c r="AQ158" s="120">
        <f t="shared" si="119"/>
        <v>0.72581989868322694</v>
      </c>
      <c r="AR158" s="120">
        <f t="shared" si="120"/>
        <v>4.037552987582564</v>
      </c>
      <c r="AS158" s="314">
        <f t="shared" si="121"/>
        <v>0.21170546161181292</v>
      </c>
      <c r="AT158" s="314">
        <f t="shared" si="111"/>
        <v>7.3755965803918802</v>
      </c>
      <c r="AU158" s="120">
        <f t="shared" si="122"/>
        <v>1.0301068515495615E-2</v>
      </c>
      <c r="AV158" s="314">
        <f t="shared" si="123"/>
        <v>0.2014043930963173</v>
      </c>
      <c r="AW158" s="314">
        <f t="shared" si="124"/>
        <v>5.7129566223112622</v>
      </c>
      <c r="AX158" s="120">
        <f t="shared" si="125"/>
        <v>18.945083585349046</v>
      </c>
      <c r="AY158" s="120">
        <f t="shared" si="126"/>
        <v>0.23203017517830204</v>
      </c>
      <c r="AZ158" s="120">
        <f t="shared" si="127"/>
        <v>5.4809264471329602</v>
      </c>
      <c r="BA158" s="317">
        <f t="shared" si="112"/>
        <v>27.379190084676857</v>
      </c>
      <c r="BB158" s="317">
        <f t="shared" si="128"/>
        <v>41.749457155881579</v>
      </c>
      <c r="BC158" s="11">
        <f t="shared" si="113"/>
        <v>114.09780446915646</v>
      </c>
      <c r="BD158" s="11">
        <f t="shared" si="129"/>
        <v>153.22050776208539</v>
      </c>
      <c r="BE158" s="11">
        <f t="shared" si="130"/>
        <v>-39.122703292928932</v>
      </c>
      <c r="BF158" s="10">
        <f>SUM(BE$130:BE158)</f>
        <v>-548.2838313408356</v>
      </c>
      <c r="BG158" s="10"/>
      <c r="BH158" s="11"/>
    </row>
    <row r="159" spans="1:62" x14ac:dyDescent="0.25">
      <c r="A159" s="4">
        <v>30</v>
      </c>
      <c r="B159" s="18">
        <f t="shared" si="103"/>
        <v>2173</v>
      </c>
      <c r="C159" s="228">
        <f t="shared" si="101"/>
        <v>3139.1426782426502</v>
      </c>
      <c r="D159" s="228">
        <f t="shared" si="104"/>
        <v>11.761294253430151</v>
      </c>
      <c r="E159" s="228">
        <f t="shared" si="102"/>
        <v>36.776417208862092</v>
      </c>
      <c r="F159" s="228">
        <f t="shared" ref="F159:AB159" si="158">F55</f>
        <v>18.388208604431046</v>
      </c>
      <c r="G159" s="228">
        <f t="shared" si="158"/>
        <v>8.1688715966547765</v>
      </c>
      <c r="H159" s="228">
        <f t="shared" si="158"/>
        <v>9.4030104771640239</v>
      </c>
      <c r="I159" s="228">
        <f t="shared" si="158"/>
        <v>0.81632653061224492</v>
      </c>
      <c r="J159" s="228">
        <f t="shared" si="158"/>
        <v>3.7495120628645426</v>
      </c>
      <c r="K159" s="228">
        <f t="shared" si="158"/>
        <v>4.4308754989710808</v>
      </c>
      <c r="L159" s="228">
        <f t="shared" si="158"/>
        <v>1.1436420235316689</v>
      </c>
      <c r="M159" s="228">
        <f t="shared" si="158"/>
        <v>1.7965911222108182</v>
      </c>
      <c r="N159" s="228">
        <f t="shared" si="158"/>
        <v>0.16664498057175745</v>
      </c>
      <c r="O159" s="228">
        <f t="shared" si="158"/>
        <v>3.7495120628645426</v>
      </c>
      <c r="P159" s="228">
        <f t="shared" si="158"/>
        <v>194.87465960213362</v>
      </c>
      <c r="Q159" s="228">
        <f t="shared" si="158"/>
        <v>-7.3298488784985238E-2</v>
      </c>
      <c r="R159" s="228">
        <f t="shared" si="158"/>
        <v>3.8228105516495279</v>
      </c>
      <c r="S159" s="228">
        <f t="shared" si="158"/>
        <v>0.16664498057175745</v>
      </c>
      <c r="T159" s="228">
        <f t="shared" si="158"/>
        <v>6.8778664025568128</v>
      </c>
      <c r="U159" s="228">
        <f t="shared" si="158"/>
        <v>-2.2033135136410031E-2</v>
      </c>
      <c r="V159" s="228">
        <f t="shared" si="158"/>
        <v>0.18867811570816748</v>
      </c>
      <c r="W159" s="228">
        <f t="shared" si="158"/>
        <v>5.5745175225027497</v>
      </c>
      <c r="X159" s="228">
        <f t="shared" si="158"/>
        <v>18.724615574735502</v>
      </c>
      <c r="Y159" s="228">
        <f t="shared" si="158"/>
        <v>0.12756856273192341</v>
      </c>
      <c r="Z159" s="228">
        <f t="shared" si="158"/>
        <v>5.4469489597708263</v>
      </c>
      <c r="AA159" s="228">
        <f t="shared" si="158"/>
        <v>20.227029464874153</v>
      </c>
      <c r="AB159" s="228">
        <f t="shared" si="158"/>
        <v>32.020560657114828</v>
      </c>
      <c r="AC159" s="312">
        <f>'3.10 Forest data Gustav 2017'!AV41</f>
        <v>3110.5591587515501</v>
      </c>
      <c r="AD159" s="318">
        <f t="shared" si="115"/>
        <v>13.408041458903426</v>
      </c>
      <c r="AE159" s="312">
        <f>'3.10 Forest data Gustav 2017'!AW41*10^-6</f>
        <v>50.793246812286398</v>
      </c>
      <c r="AF159" s="314">
        <f t="shared" si="106"/>
        <v>25.396623406143199</v>
      </c>
      <c r="AG159" s="314">
        <f>'3.10 Forest data Gustav 2017'!AH41*10^-6/2</f>
        <v>10.685630942710343</v>
      </c>
      <c r="AH159" s="314">
        <f>'3.10 Forest data Gustav 2017'!AI41*10^-6/2</f>
        <v>8.4057934656368563</v>
      </c>
      <c r="AI159" s="314">
        <f>'3.10 Forest data Gustav 2017'!AM41*10^-6/2</f>
        <v>4.077253876796</v>
      </c>
      <c r="AJ159" s="319">
        <f t="shared" si="107"/>
        <v>4.9047046027040482</v>
      </c>
      <c r="AK159" s="319">
        <f t="shared" si="108"/>
        <v>4.3161927659265915</v>
      </c>
      <c r="AL159" s="319">
        <f t="shared" si="109"/>
        <v>1.4959883319794482</v>
      </c>
      <c r="AM159" s="319">
        <f t="shared" si="110"/>
        <v>5.359529589921241</v>
      </c>
      <c r="AN159" s="319">
        <f t="shared" si="116"/>
        <v>0.21798687123129101</v>
      </c>
      <c r="AO159" s="314">
        <f t="shared" si="117"/>
        <v>4.9047046027040482</v>
      </c>
      <c r="AP159" s="120">
        <f t="shared" si="118"/>
        <v>207.47769699375334</v>
      </c>
      <c r="AQ159" s="120">
        <f t="shared" si="119"/>
        <v>0.85291872961474269</v>
      </c>
      <c r="AR159" s="120">
        <f t="shared" si="120"/>
        <v>4.0517858730893055</v>
      </c>
      <c r="AS159" s="314">
        <f t="shared" si="121"/>
        <v>0.21798687123129101</v>
      </c>
      <c r="AT159" s="314">
        <f t="shared" si="111"/>
        <v>7.3918973752665886</v>
      </c>
      <c r="AU159" s="120">
        <f t="shared" si="122"/>
        <v>1.630079487470848E-2</v>
      </c>
      <c r="AV159" s="314">
        <f t="shared" si="123"/>
        <v>0.20168607635658253</v>
      </c>
      <c r="AW159" s="314">
        <f t="shared" si="124"/>
        <v>5.8121810979060395</v>
      </c>
      <c r="AX159" s="120">
        <f t="shared" si="125"/>
        <v>19.208378171252299</v>
      </c>
      <c r="AY159" s="120">
        <f t="shared" si="126"/>
        <v>0.26329458590325316</v>
      </c>
      <c r="AZ159" s="120">
        <f t="shared" si="127"/>
        <v>5.5488865120027864</v>
      </c>
      <c r="BA159" s="317">
        <f t="shared" si="112"/>
        <v>27.93628574675752</v>
      </c>
      <c r="BB159" s="317">
        <f t="shared" si="128"/>
        <v>42.476841316053651</v>
      </c>
      <c r="BC159" s="11">
        <f t="shared" si="113"/>
        <v>117.51545761161141</v>
      </c>
      <c r="BD159" s="11">
        <f t="shared" si="129"/>
        <v>155.89000762991691</v>
      </c>
      <c r="BE159" s="11">
        <f t="shared" si="130"/>
        <v>-38.374550018305499</v>
      </c>
      <c r="BF159" s="10">
        <f>SUM(BE$130:BE159)</f>
        <v>-586.65838135914112</v>
      </c>
      <c r="BG159" s="10"/>
      <c r="BH159" s="50"/>
      <c r="BI159" s="1"/>
      <c r="BJ159" s="1"/>
    </row>
    <row r="160" spans="1:62" s="1" customFormat="1" x14ac:dyDescent="0.25">
      <c r="A160" s="4">
        <v>31</v>
      </c>
      <c r="B160" s="240"/>
      <c r="C160" s="228">
        <f t="shared" si="101"/>
        <v>3150.5256412854496</v>
      </c>
      <c r="D160" s="228">
        <f t="shared" si="104"/>
        <v>11.382963042799474</v>
      </c>
      <c r="E160" s="228">
        <f t="shared" si="102"/>
        <v>37.028858292171044</v>
      </c>
      <c r="F160" s="228">
        <f t="shared" ref="F160:AB160" si="159">F56</f>
        <v>18.514429146085522</v>
      </c>
      <c r="G160" s="228">
        <f t="shared" si="159"/>
        <v>8.2897245380647817</v>
      </c>
      <c r="H160" s="228">
        <f t="shared" si="159"/>
        <v>9.4083780774084964</v>
      </c>
      <c r="I160" s="228">
        <f t="shared" si="159"/>
        <v>0.81632653061224492</v>
      </c>
      <c r="J160" s="228">
        <f t="shared" si="159"/>
        <v>3.804983562971735</v>
      </c>
      <c r="K160" s="228">
        <f t="shared" si="159"/>
        <v>4.4456047459120303</v>
      </c>
      <c r="L160" s="228">
        <f t="shared" si="159"/>
        <v>1.1605614353290696</v>
      </c>
      <c r="M160" s="228">
        <f t="shared" si="159"/>
        <v>1.8110934751800187</v>
      </c>
      <c r="N160" s="228">
        <f t="shared" si="159"/>
        <v>0.16911038057652156</v>
      </c>
      <c r="O160" s="228">
        <f t="shared" si="159"/>
        <v>3.804983562971735</v>
      </c>
      <c r="P160" s="228">
        <f t="shared" si="159"/>
        <v>194.85826995211323</v>
      </c>
      <c r="Q160" s="228">
        <f t="shared" si="159"/>
        <v>-1.6389650020386171E-2</v>
      </c>
      <c r="R160" s="228">
        <f t="shared" si="159"/>
        <v>3.8213732129921212</v>
      </c>
      <c r="S160" s="228">
        <f t="shared" si="159"/>
        <v>0.16911038057652156</v>
      </c>
      <c r="T160" s="228">
        <f t="shared" si="159"/>
        <v>6.8589011646641431</v>
      </c>
      <c r="U160" s="228">
        <f t="shared" si="159"/>
        <v>-1.8965237892669684E-2</v>
      </c>
      <c r="V160" s="228">
        <f t="shared" si="159"/>
        <v>0.18807561846919124</v>
      </c>
      <c r="W160" s="228">
        <f t="shared" si="159"/>
        <v>5.6061661812411003</v>
      </c>
      <c r="X160" s="228">
        <f t="shared" si="159"/>
        <v>18.846468829247819</v>
      </c>
      <c r="Y160" s="228">
        <f t="shared" si="159"/>
        <v>0.12185325451231677</v>
      </c>
      <c r="Z160" s="228">
        <f t="shared" si="159"/>
        <v>5.4843129267287836</v>
      </c>
      <c r="AA160" s="228">
        <f t="shared" si="159"/>
        <v>20.365872060694077</v>
      </c>
      <c r="AB160" s="228">
        <f t="shared" si="159"/>
        <v>31.835333470092813</v>
      </c>
      <c r="AC160" s="312">
        <f>'3.10 Forest data Gustav 2017'!AV42</f>
        <v>3122.7008822450211</v>
      </c>
      <c r="AD160" s="318">
        <f t="shared" si="115"/>
        <v>12.14172349347109</v>
      </c>
      <c r="AE160" s="312">
        <f>'3.10 Forest data Gustav 2017'!AW42*10^-6</f>
        <v>50.900220965056405</v>
      </c>
      <c r="AF160" s="314">
        <f t="shared" si="106"/>
        <v>25.450110482528203</v>
      </c>
      <c r="AG160" s="314">
        <f>'3.10 Forest data Gustav 2017'!AH42*10^-6/2</f>
        <v>10.570545192946202</v>
      </c>
      <c r="AH160" s="314">
        <f>'3.10 Forest data Gustav 2017'!AI42*10^-6/2</f>
        <v>8.5178516569579958</v>
      </c>
      <c r="AI160" s="314">
        <f>'3.10 Forest data Gustav 2017'!AM42*10^-6/2</f>
        <v>4.1304052009239998</v>
      </c>
      <c r="AJ160" s="319">
        <f t="shared" si="107"/>
        <v>4.8518802435623067</v>
      </c>
      <c r="AK160" s="319">
        <f t="shared" si="108"/>
        <v>4.3466908749033895</v>
      </c>
      <c r="AL160" s="319">
        <f t="shared" si="109"/>
        <v>1.4798763270124684</v>
      </c>
      <c r="AM160" s="319">
        <f t="shared" si="110"/>
        <v>5.3988706240775439</v>
      </c>
      <c r="AN160" s="319">
        <f t="shared" si="116"/>
        <v>0.21563912193610255</v>
      </c>
      <c r="AO160" s="314">
        <f t="shared" si="117"/>
        <v>4.8518802435623067</v>
      </c>
      <c r="AP160" s="120">
        <f t="shared" si="118"/>
        <v>208.26106614816766</v>
      </c>
      <c r="AQ160" s="120">
        <f t="shared" si="119"/>
        <v>0.78336915441431643</v>
      </c>
      <c r="AR160" s="120">
        <f t="shared" si="120"/>
        <v>4.0685110891479903</v>
      </c>
      <c r="AS160" s="314">
        <f t="shared" si="121"/>
        <v>0.21563912193610255</v>
      </c>
      <c r="AT160" s="314">
        <f t="shared" si="111"/>
        <v>7.4054046747530373</v>
      </c>
      <c r="AU160" s="120">
        <f t="shared" si="122"/>
        <v>1.3507299486448687E-2</v>
      </c>
      <c r="AV160" s="314">
        <f t="shared" si="123"/>
        <v>0.20213182244965386</v>
      </c>
      <c r="AW160" s="314">
        <f t="shared" si="124"/>
        <v>5.8265672019158581</v>
      </c>
      <c r="AX160" s="120">
        <f t="shared" si="125"/>
        <v>19.408941662404015</v>
      </c>
      <c r="AY160" s="120">
        <f t="shared" si="126"/>
        <v>0.20056349115171557</v>
      </c>
      <c r="AZ160" s="120">
        <f t="shared" si="127"/>
        <v>5.6260037107641425</v>
      </c>
      <c r="BA160" s="317">
        <f t="shared" si="112"/>
        <v>27.995121530781024</v>
      </c>
      <c r="BB160" s="317">
        <f t="shared" si="128"/>
        <v>41.134284969304595</v>
      </c>
      <c r="BC160" s="11">
        <f t="shared" si="113"/>
        <v>116.83567383524063</v>
      </c>
      <c r="BD160" s="11">
        <f t="shared" si="129"/>
        <v>150.96282583734785</v>
      </c>
      <c r="BE160" s="11">
        <f t="shared" si="130"/>
        <v>-34.127152002107223</v>
      </c>
      <c r="BF160" s="10">
        <f>SUM(BE$130:BE160)</f>
        <v>-620.78553336124833</v>
      </c>
      <c r="BG160" s="51"/>
      <c r="BH160"/>
      <c r="BI160"/>
      <c r="BJ160"/>
    </row>
    <row r="161" spans="1:58" x14ac:dyDescent="0.25">
      <c r="A161" s="4">
        <v>32</v>
      </c>
      <c r="C161" s="228">
        <f t="shared" ref="C161:C192" si="160">C57</f>
        <v>3161.8196043282496</v>
      </c>
      <c r="D161" s="228">
        <f t="shared" si="104"/>
        <v>11.293963042799987</v>
      </c>
      <c r="E161" s="228">
        <f t="shared" ref="E161:E192" si="161">E57</f>
        <v>37.281299375480003</v>
      </c>
      <c r="F161" s="228">
        <f t="shared" ref="F161:AB161" si="162">F57</f>
        <v>18.640649687740002</v>
      </c>
      <c r="G161" s="228">
        <f t="shared" si="162"/>
        <v>8.4108154145618208</v>
      </c>
      <c r="H161" s="228">
        <f t="shared" si="162"/>
        <v>9.413507742565935</v>
      </c>
      <c r="I161" s="228">
        <f t="shared" si="162"/>
        <v>0.81632653061224492</v>
      </c>
      <c r="J161" s="228">
        <f t="shared" si="162"/>
        <v>3.8605642752838758</v>
      </c>
      <c r="K161" s="228">
        <f t="shared" si="162"/>
        <v>4.4602685607040469</v>
      </c>
      <c r="L161" s="228">
        <f t="shared" si="162"/>
        <v>1.177514158038655</v>
      </c>
      <c r="M161" s="228">
        <f t="shared" si="162"/>
        <v>1.8256243803596635</v>
      </c>
      <c r="N161" s="228">
        <f t="shared" si="162"/>
        <v>0.17158063445706115</v>
      </c>
      <c r="O161" s="228">
        <f t="shared" si="162"/>
        <v>3.8605642752838758</v>
      </c>
      <c r="P161" s="228">
        <f t="shared" si="162"/>
        <v>194.89778240544521</v>
      </c>
      <c r="Q161" s="228">
        <f t="shared" si="162"/>
        <v>3.9512453331980169E-2</v>
      </c>
      <c r="R161" s="228">
        <f t="shared" si="162"/>
        <v>3.8210518219518956</v>
      </c>
      <c r="S161" s="228">
        <f t="shared" si="162"/>
        <v>0.17158063445706115</v>
      </c>
      <c r="T161" s="228">
        <f t="shared" si="162"/>
        <v>6.8429247860795268</v>
      </c>
      <c r="U161" s="228">
        <f t="shared" si="162"/>
        <v>-1.5976378584616313E-2</v>
      </c>
      <c r="V161" s="228">
        <f t="shared" si="162"/>
        <v>0.18755701304167746</v>
      </c>
      <c r="W161" s="228">
        <f t="shared" si="162"/>
        <v>5.6377827187427023</v>
      </c>
      <c r="X161" s="228">
        <f t="shared" si="162"/>
        <v>18.964248629324729</v>
      </c>
      <c r="Y161" s="228">
        <f t="shared" si="162"/>
        <v>0.11777980007691013</v>
      </c>
      <c r="Z161" s="228">
        <f t="shared" si="162"/>
        <v>5.5200029186657922</v>
      </c>
      <c r="AA161" s="228">
        <f t="shared" si="162"/>
        <v>20.504714656514004</v>
      </c>
      <c r="AB161" s="228">
        <f t="shared" si="162"/>
        <v>31.939993574138263</v>
      </c>
      <c r="AC161" s="312">
        <f>'3.10 Forest data Gustav 2017'!AV43</f>
        <v>3134.605877030197</v>
      </c>
      <c r="AD161" s="318">
        <f t="shared" si="115"/>
        <v>11.904994785175859</v>
      </c>
      <c r="AE161" s="312">
        <f>'3.10 Forest data Gustav 2017'!AW43*10^-6</f>
        <v>51.007195117826399</v>
      </c>
      <c r="AF161" s="314">
        <f t="shared" si="106"/>
        <v>25.503597558913199</v>
      </c>
      <c r="AG161" s="314">
        <f>'3.10 Forest data Gustav 2017'!AH43*10^-6/2</f>
        <v>10.456004310509512</v>
      </c>
      <c r="AH161" s="314">
        <f>'3.10 Forest data Gustav 2017'!AI43*10^-6/2</f>
        <v>8.6293649809516868</v>
      </c>
      <c r="AI161" s="314">
        <f>'3.10 Forest data Gustav 2017'!AM43*10^-6/2</f>
        <v>4.1835565250520004</v>
      </c>
      <c r="AJ161" s="319">
        <f t="shared" si="107"/>
        <v>4.7993059785238659</v>
      </c>
      <c r="AK161" s="319">
        <f t="shared" si="108"/>
        <v>4.3770391453651403</v>
      </c>
      <c r="AL161" s="319">
        <f t="shared" si="109"/>
        <v>1.4638406034713318</v>
      </c>
      <c r="AM161" s="319">
        <f t="shared" si="110"/>
        <v>5.4382770423131417</v>
      </c>
      <c r="AN161" s="319">
        <f t="shared" si="116"/>
        <v>0.21330248793439405</v>
      </c>
      <c r="AO161" s="314">
        <f t="shared" si="117"/>
        <v>4.7993059785238659</v>
      </c>
      <c r="AP161" s="120">
        <f t="shared" si="118"/>
        <v>208.97649964623346</v>
      </c>
      <c r="AQ161" s="120">
        <f t="shared" si="119"/>
        <v>0.71543349806580636</v>
      </c>
      <c r="AR161" s="120">
        <f t="shared" si="120"/>
        <v>4.0838724804580595</v>
      </c>
      <c r="AS161" s="314">
        <f t="shared" si="121"/>
        <v>0.21330248793439405</v>
      </c>
      <c r="AT161" s="314">
        <f t="shared" si="111"/>
        <v>7.4162059824230031</v>
      </c>
      <c r="AU161" s="120">
        <f t="shared" si="122"/>
        <v>1.0801307669965787E-2</v>
      </c>
      <c r="AV161" s="314">
        <f t="shared" si="123"/>
        <v>0.20250118026442826</v>
      </c>
      <c r="AW161" s="314">
        <f t="shared" si="124"/>
        <v>5.8408797488364721</v>
      </c>
      <c r="AX161" s="120">
        <f t="shared" si="125"/>
        <v>19.565074013976453</v>
      </c>
      <c r="AY161" s="120">
        <f t="shared" si="126"/>
        <v>0.15613235157243821</v>
      </c>
      <c r="AZ161" s="120">
        <f t="shared" si="127"/>
        <v>5.6847473972640339</v>
      </c>
      <c r="BA161" s="317">
        <f t="shared" si="112"/>
        <v>28.053957314804521</v>
      </c>
      <c r="BB161" s="317">
        <f t="shared" si="128"/>
        <v>40.841319257288589</v>
      </c>
      <c r="BC161" s="11">
        <f t="shared" si="113"/>
        <v>117.21977641708743</v>
      </c>
      <c r="BD161" s="11">
        <f t="shared" si="129"/>
        <v>149.88764167424912</v>
      </c>
      <c r="BE161" s="11">
        <f t="shared" si="130"/>
        <v>-32.667865257161694</v>
      </c>
      <c r="BF161" s="10">
        <f>SUM(BE$130:BE161)</f>
        <v>-653.45339861841001</v>
      </c>
    </row>
    <row r="162" spans="1:58" x14ac:dyDescent="0.25">
      <c r="A162" s="4">
        <v>33</v>
      </c>
      <c r="C162" s="228">
        <f t="shared" si="160"/>
        <v>3172.7015673710498</v>
      </c>
      <c r="D162" s="228">
        <f t="shared" ref="D162:D193" si="163">D58</f>
        <v>10.88196304280018</v>
      </c>
      <c r="E162" s="228">
        <f t="shared" si="161"/>
        <v>37.533740458788969</v>
      </c>
      <c r="F162" s="228">
        <f t="shared" ref="F162:AB162" si="164">F58</f>
        <v>18.766870229394485</v>
      </c>
      <c r="G162" s="228">
        <f t="shared" si="164"/>
        <v>8.5321405466373665</v>
      </c>
      <c r="H162" s="228">
        <f t="shared" si="164"/>
        <v>9.4184031521448706</v>
      </c>
      <c r="I162" s="228">
        <f t="shared" si="164"/>
        <v>0.81632653061224492</v>
      </c>
      <c r="J162" s="228">
        <f t="shared" si="164"/>
        <v>3.9162525109065514</v>
      </c>
      <c r="K162" s="228">
        <f t="shared" si="164"/>
        <v>4.4748679552119741</v>
      </c>
      <c r="L162" s="228">
        <f t="shared" si="164"/>
        <v>1.1944996765292315</v>
      </c>
      <c r="M162" s="228">
        <f t="shared" si="164"/>
        <v>1.8401833962087288</v>
      </c>
      <c r="N162" s="228">
        <f t="shared" si="164"/>
        <v>0.17405566715140228</v>
      </c>
      <c r="O162" s="228">
        <f t="shared" si="164"/>
        <v>3.9162525109065514</v>
      </c>
      <c r="P162" s="228">
        <f t="shared" si="164"/>
        <v>194.99220827929022</v>
      </c>
      <c r="Q162" s="228">
        <f t="shared" si="164"/>
        <v>9.4425873845011665E-2</v>
      </c>
      <c r="R162" s="228">
        <f t="shared" si="164"/>
        <v>3.8218266370615397</v>
      </c>
      <c r="S162" s="228">
        <f t="shared" si="164"/>
        <v>0.17405566715140228</v>
      </c>
      <c r="T162" s="228">
        <f t="shared" si="164"/>
        <v>6.8298603151018096</v>
      </c>
      <c r="U162" s="228">
        <f t="shared" si="164"/>
        <v>-1.3064470977717235E-2</v>
      </c>
      <c r="V162" s="228">
        <f t="shared" si="164"/>
        <v>0.18712013812911951</v>
      </c>
      <c r="W162" s="228">
        <f t="shared" si="164"/>
        <v>5.6693676317412054</v>
      </c>
      <c r="X162" s="228">
        <f t="shared" si="164"/>
        <v>19.079116437644412</v>
      </c>
      <c r="Y162" s="228">
        <f t="shared" si="164"/>
        <v>0.11486780831968346</v>
      </c>
      <c r="Z162" s="228">
        <f t="shared" si="164"/>
        <v>5.5544998234215219</v>
      </c>
      <c r="AA162" s="228">
        <f t="shared" si="164"/>
        <v>20.643557252333935</v>
      </c>
      <c r="AB162" s="228">
        <f t="shared" si="164"/>
        <v>31.721749506321093</v>
      </c>
      <c r="AC162" s="312">
        <f>'3.10 Forest data Gustav 2017'!AV44</f>
        <v>3146.7300226290772</v>
      </c>
      <c r="AD162" s="318">
        <f t="shared" si="115"/>
        <v>12.124145598880204</v>
      </c>
      <c r="AE162" s="312">
        <f>'3.10 Forest data Gustav 2017'!AW44*10^-6</f>
        <v>51.114169270596392</v>
      </c>
      <c r="AF162" s="314">
        <f t="shared" si="106"/>
        <v>25.557084635298196</v>
      </c>
      <c r="AG162" s="314">
        <f>'3.10 Forest data Gustav 2017'!AH44*10^-6/2</f>
        <v>10.342004634999125</v>
      </c>
      <c r="AH162" s="314">
        <f>'3.10 Forest data Gustav 2017'!AI44*10^-6/2</f>
        <v>8.740337098019074</v>
      </c>
      <c r="AI162" s="314">
        <f>'3.10 Forest data Gustav 2017'!AM44*10^-6/2</f>
        <v>4.2367078491800001</v>
      </c>
      <c r="AJ162" s="319">
        <f t="shared" ref="AJ162:AJ193" si="165">p*AG162</f>
        <v>4.7469801274645986</v>
      </c>
      <c r="AK162" s="319">
        <f t="shared" ref="AK162:AK193" si="166">AH162*paperpulp+AG162*papertimb</f>
        <v>4.4072385839221564</v>
      </c>
      <c r="AL162" s="319">
        <f t="shared" ref="AL162:AL193" si="167">AG162*ppaperboard</f>
        <v>1.4478806488998777</v>
      </c>
      <c r="AM162" s="319">
        <f t="shared" ref="AM162:AM193" si="168">AI162+pbio*AG162</f>
        <v>5.477748405379895</v>
      </c>
      <c r="AN162" s="319">
        <f t="shared" si="116"/>
        <v>0.21097689455398216</v>
      </c>
      <c r="AO162" s="314">
        <f t="shared" si="117"/>
        <v>4.7469801274645986</v>
      </c>
      <c r="AP162" s="120">
        <f t="shared" si="118"/>
        <v>209.62557807871428</v>
      </c>
      <c r="AQ162" s="120">
        <f t="shared" si="119"/>
        <v>0.64907843248082031</v>
      </c>
      <c r="AR162" s="120">
        <f t="shared" si="120"/>
        <v>4.0979016949837783</v>
      </c>
      <c r="AS162" s="314">
        <f t="shared" si="121"/>
        <v>0.21097689455398216</v>
      </c>
      <c r="AT162" s="314">
        <f t="shared" si="111"/>
        <v>7.4243863343863064</v>
      </c>
      <c r="AU162" s="120">
        <f t="shared" si="122"/>
        <v>8.1803519633032451E-3</v>
      </c>
      <c r="AV162" s="314">
        <f t="shared" si="123"/>
        <v>0.20279654259067892</v>
      </c>
      <c r="AW162" s="314">
        <f t="shared" si="124"/>
        <v>5.8551192328220338</v>
      </c>
      <c r="AX162" s="120">
        <f t="shared" si="125"/>
        <v>19.689715742521489</v>
      </c>
      <c r="AY162" s="120">
        <f t="shared" si="126"/>
        <v>0.1246417285450363</v>
      </c>
      <c r="AZ162" s="120">
        <f t="shared" si="127"/>
        <v>5.7304775042769975</v>
      </c>
      <c r="BA162" s="317">
        <f t="shared" ref="BA162:BA193" si="169">AF162*Sftot</f>
        <v>28.112793098828018</v>
      </c>
      <c r="BB162" s="317">
        <f t="shared" si="128"/>
        <v>41.018839210697379</v>
      </c>
      <c r="BC162" s="11">
        <f t="shared" si="113"/>
        <v>116.41882068819841</v>
      </c>
      <c r="BD162" s="11">
        <f t="shared" si="129"/>
        <v>150.53913990325938</v>
      </c>
      <c r="BE162" s="11">
        <f t="shared" si="130"/>
        <v>-34.120319215060974</v>
      </c>
      <c r="BF162" s="10">
        <f>SUM(BE$130:BE162)</f>
        <v>-687.57371783347094</v>
      </c>
    </row>
    <row r="163" spans="1:58" x14ac:dyDescent="0.25">
      <c r="A163" s="4">
        <v>34</v>
      </c>
      <c r="C163" s="228">
        <f t="shared" si="160"/>
        <v>3183.47653041385</v>
      </c>
      <c r="D163" s="228">
        <f t="shared" si="163"/>
        <v>10.774963042800209</v>
      </c>
      <c r="E163" s="228">
        <f t="shared" si="161"/>
        <v>37.786181542097921</v>
      </c>
      <c r="F163" s="228">
        <f t="shared" ref="F163:AB163" si="170">F59</f>
        <v>18.893090771048961</v>
      </c>
      <c r="G163" s="228">
        <f t="shared" si="170"/>
        <v>8.6536963302620187</v>
      </c>
      <c r="H163" s="228">
        <f t="shared" si="170"/>
        <v>9.4230679101746979</v>
      </c>
      <c r="I163" s="228">
        <f t="shared" si="170"/>
        <v>0.81632653061224492</v>
      </c>
      <c r="J163" s="228">
        <f t="shared" si="170"/>
        <v>3.9720466155902669</v>
      </c>
      <c r="K163" s="228">
        <f t="shared" si="170"/>
        <v>4.4894039205438974</v>
      </c>
      <c r="L163" s="228">
        <f t="shared" si="170"/>
        <v>1.2115174862366827</v>
      </c>
      <c r="M163" s="228">
        <f t="shared" si="170"/>
        <v>1.8547700902436872</v>
      </c>
      <c r="N163" s="228">
        <f t="shared" si="170"/>
        <v>0.1765354051373452</v>
      </c>
      <c r="O163" s="228">
        <f t="shared" si="170"/>
        <v>3.9720466155902669</v>
      </c>
      <c r="P163" s="228">
        <f t="shared" si="170"/>
        <v>195.14057662402695</v>
      </c>
      <c r="Q163" s="228">
        <f t="shared" si="170"/>
        <v>0.14836834473672411</v>
      </c>
      <c r="R163" s="228">
        <f t="shared" si="170"/>
        <v>3.8236782708535428</v>
      </c>
      <c r="S163" s="228">
        <f t="shared" si="170"/>
        <v>0.1765354051373452</v>
      </c>
      <c r="T163" s="228">
        <f t="shared" si="170"/>
        <v>6.8196328307559515</v>
      </c>
      <c r="U163" s="228">
        <f t="shared" si="170"/>
        <v>-1.0227484345858073E-2</v>
      </c>
      <c r="V163" s="228">
        <f t="shared" si="170"/>
        <v>0.18676288948320327</v>
      </c>
      <c r="W163" s="228">
        <f t="shared" si="170"/>
        <v>5.70092140678058</v>
      </c>
      <c r="X163" s="228">
        <f t="shared" si="170"/>
        <v>19.191894018886671</v>
      </c>
      <c r="Y163" s="228">
        <f t="shared" si="170"/>
        <v>0.11277758124225912</v>
      </c>
      <c r="Z163" s="228">
        <f t="shared" si="170"/>
        <v>5.5881438255383209</v>
      </c>
      <c r="AA163" s="228">
        <f t="shared" si="170"/>
        <v>20.782399848153858</v>
      </c>
      <c r="AB163" s="228">
        <f t="shared" si="170"/>
        <v>31.808281332587192</v>
      </c>
      <c r="AC163" s="312">
        <f>'3.10 Forest data Gustav 2017'!AV45</f>
        <v>3158.0909893060102</v>
      </c>
      <c r="AD163" s="318">
        <f t="shared" si="115"/>
        <v>11.360966676933003</v>
      </c>
      <c r="AE163" s="312">
        <f>'3.10 Forest data Gustav 2017'!AW45*10^-6</f>
        <v>51.221143423366392</v>
      </c>
      <c r="AF163" s="314">
        <f t="shared" si="106"/>
        <v>25.610571711683196</v>
      </c>
      <c r="AG163" s="314">
        <f>'3.10 Forest data Gustav 2017'!AH45*10^-6/2</f>
        <v>10.228542538727911</v>
      </c>
      <c r="AH163" s="314">
        <f>'3.10 Forest data Gustav 2017'!AI45*10^-6/2</f>
        <v>8.8507716358472877</v>
      </c>
      <c r="AI163" s="314">
        <f>'3.10 Forest data Gustav 2017'!AM45*10^-6/2</f>
        <v>4.2898591733079989</v>
      </c>
      <c r="AJ163" s="319">
        <f t="shared" si="165"/>
        <v>4.6949010252761116</v>
      </c>
      <c r="AK163" s="319">
        <f t="shared" si="166"/>
        <v>4.4372901881883999</v>
      </c>
      <c r="AL163" s="319">
        <f t="shared" si="167"/>
        <v>1.4319959554219077</v>
      </c>
      <c r="AM163" s="319">
        <f t="shared" si="168"/>
        <v>5.5172842779553477</v>
      </c>
      <c r="AN163" s="319">
        <f t="shared" si="116"/>
        <v>0.2086622677900494</v>
      </c>
      <c r="AO163" s="314">
        <f t="shared" si="117"/>
        <v>4.6949010252761116</v>
      </c>
      <c r="AP163" s="120">
        <f t="shared" si="118"/>
        <v>210.20984937684443</v>
      </c>
      <c r="AQ163" s="120">
        <f t="shared" si="119"/>
        <v>0.58427129813014744</v>
      </c>
      <c r="AR163" s="120">
        <f t="shared" si="120"/>
        <v>4.1106297271459642</v>
      </c>
      <c r="AS163" s="314">
        <f t="shared" si="121"/>
        <v>0.2086622677900494</v>
      </c>
      <c r="AT163" s="314">
        <f t="shared" si="111"/>
        <v>7.4300283674310537</v>
      </c>
      <c r="AU163" s="120">
        <f t="shared" si="122"/>
        <v>5.6420330447473077E-3</v>
      </c>
      <c r="AV163" s="314">
        <f t="shared" si="123"/>
        <v>0.20302023474530209</v>
      </c>
      <c r="AW163" s="314">
        <f t="shared" si="124"/>
        <v>5.8692861436103074</v>
      </c>
      <c r="AX163" s="120">
        <f t="shared" si="125"/>
        <v>19.792017664782772</v>
      </c>
      <c r="AY163" s="120">
        <f t="shared" si="126"/>
        <v>0.1023019222612831</v>
      </c>
      <c r="AZ163" s="120">
        <f t="shared" si="127"/>
        <v>5.7669842213490243</v>
      </c>
      <c r="BA163" s="317">
        <f t="shared" si="169"/>
        <v>28.171628882851518</v>
      </c>
      <c r="BB163" s="317">
        <f t="shared" si="128"/>
        <v>40.224810813220699</v>
      </c>
      <c r="BC163" s="11">
        <f t="shared" si="113"/>
        <v>116.73639249059499</v>
      </c>
      <c r="BD163" s="11">
        <f t="shared" si="129"/>
        <v>147.62505568451996</v>
      </c>
      <c r="BE163" s="11">
        <f t="shared" si="130"/>
        <v>-30.88866319392497</v>
      </c>
      <c r="BF163" s="10">
        <f>SUM(BE$130:BE163)</f>
        <v>-718.46238102739585</v>
      </c>
    </row>
    <row r="164" spans="1:58" x14ac:dyDescent="0.25">
      <c r="A164" s="4">
        <v>35</v>
      </c>
      <c r="C164" s="228">
        <f t="shared" si="160"/>
        <v>3194.6024934566494</v>
      </c>
      <c r="D164" s="228">
        <f t="shared" si="163"/>
        <v>11.125963042799413</v>
      </c>
      <c r="E164" s="228">
        <f t="shared" si="161"/>
        <v>38.038622625406887</v>
      </c>
      <c r="F164" s="228">
        <f t="shared" ref="F164:AB164" si="171">F60</f>
        <v>19.019311312703444</v>
      </c>
      <c r="G164" s="228">
        <f t="shared" si="171"/>
        <v>8.7754792349599917</v>
      </c>
      <c r="H164" s="228">
        <f t="shared" si="171"/>
        <v>9.4275055471312079</v>
      </c>
      <c r="I164" s="228">
        <f t="shared" si="171"/>
        <v>0.81632653061224492</v>
      </c>
      <c r="J164" s="228">
        <f t="shared" si="171"/>
        <v>4.0279449688466364</v>
      </c>
      <c r="K164" s="228">
        <f t="shared" si="171"/>
        <v>4.5038774275806581</v>
      </c>
      <c r="L164" s="228">
        <f t="shared" si="171"/>
        <v>1.228567092894399</v>
      </c>
      <c r="M164" s="228">
        <f t="shared" si="171"/>
        <v>1.8693840388074439</v>
      </c>
      <c r="N164" s="228">
        <f t="shared" si="171"/>
        <v>0.17901977639318384</v>
      </c>
      <c r="O164" s="228">
        <f t="shared" si="171"/>
        <v>4.0279449688466364</v>
      </c>
      <c r="P164" s="228">
        <f t="shared" si="171"/>
        <v>195.34193390927553</v>
      </c>
      <c r="Q164" s="228">
        <f t="shared" si="171"/>
        <v>0.20135728524857655</v>
      </c>
      <c r="R164" s="228">
        <f t="shared" si="171"/>
        <v>3.8265876835980599</v>
      </c>
      <c r="S164" s="228">
        <f t="shared" si="171"/>
        <v>0.17901977639318384</v>
      </c>
      <c r="T164" s="228">
        <f t="shared" si="171"/>
        <v>6.81216938876321</v>
      </c>
      <c r="U164" s="228">
        <f t="shared" si="171"/>
        <v>-7.4634419927415152E-3</v>
      </c>
      <c r="V164" s="228">
        <f t="shared" si="171"/>
        <v>0.18648321838592535</v>
      </c>
      <c r="W164" s="228">
        <f t="shared" si="171"/>
        <v>5.7324445204750569</v>
      </c>
      <c r="X164" s="228">
        <f t="shared" si="171"/>
        <v>19.303162925043367</v>
      </c>
      <c r="Y164" s="228">
        <f t="shared" si="171"/>
        <v>0.11126890615669538</v>
      </c>
      <c r="Z164" s="228">
        <f t="shared" si="171"/>
        <v>5.6211756143183615</v>
      </c>
      <c r="AA164" s="228">
        <f t="shared" si="171"/>
        <v>20.921242443973789</v>
      </c>
      <c r="AB164" s="228">
        <f t="shared" si="171"/>
        <v>32.352368236185733</v>
      </c>
      <c r="AC164" s="312">
        <f>'3.10 Forest data Gustav 2017'!AV46</f>
        <v>3170.0427550271852</v>
      </c>
      <c r="AD164" s="318">
        <f t="shared" si="115"/>
        <v>11.951765721174979</v>
      </c>
      <c r="AE164" s="312">
        <f>'3.10 Forest data Gustav 2017'!AW46*10^-6</f>
        <v>51.3281175761364</v>
      </c>
      <c r="AF164" s="314">
        <f t="shared" si="106"/>
        <v>25.6640587880682</v>
      </c>
      <c r="AG164" s="314">
        <f>'3.10 Forest data Gustav 2017'!AH46*10^-6/2</f>
        <v>10.115614426358105</v>
      </c>
      <c r="AH164" s="314">
        <f>'3.10 Forest data Gustav 2017'!AI46*10^-6/2</f>
        <v>8.960672189774094</v>
      </c>
      <c r="AI164" s="314">
        <f>'3.10 Forest data Gustav 2017'!AM46*10^-6/2</f>
        <v>4.3430104974359995</v>
      </c>
      <c r="AJ164" s="319">
        <f t="shared" si="165"/>
        <v>4.6430670216983705</v>
      </c>
      <c r="AK164" s="319">
        <f t="shared" si="166"/>
        <v>4.4671949468817571</v>
      </c>
      <c r="AL164" s="319">
        <f t="shared" si="167"/>
        <v>1.4161860196901348</v>
      </c>
      <c r="AM164" s="319">
        <f t="shared" si="168"/>
        <v>5.5568842285989719</v>
      </c>
      <c r="AN164" s="319">
        <f t="shared" si="116"/>
        <v>0.20635853429770537</v>
      </c>
      <c r="AO164" s="314">
        <f t="shared" si="117"/>
        <v>4.6430670216983705</v>
      </c>
      <c r="AP164" s="120">
        <f t="shared" si="118"/>
        <v>210.73082946761079</v>
      </c>
      <c r="AQ164" s="120">
        <f t="shared" si="119"/>
        <v>0.52098009076635776</v>
      </c>
      <c r="AR164" s="120">
        <f t="shared" si="120"/>
        <v>4.1220869309320127</v>
      </c>
      <c r="AS164" s="314">
        <f t="shared" si="121"/>
        <v>0.20635853429770537</v>
      </c>
      <c r="AT164" s="314">
        <f t="shared" si="111"/>
        <v>7.4332123852931469</v>
      </c>
      <c r="AU164" s="120">
        <f t="shared" si="122"/>
        <v>3.1840178620932136E-3</v>
      </c>
      <c r="AV164" s="314">
        <f t="shared" si="123"/>
        <v>0.20317451643561216</v>
      </c>
      <c r="AW164" s="314">
        <f t="shared" si="124"/>
        <v>5.8833809665718917</v>
      </c>
      <c r="AX164" s="120">
        <f t="shared" si="125"/>
        <v>19.87845087070373</v>
      </c>
      <c r="AY164" s="120">
        <f t="shared" si="126"/>
        <v>8.6433205920958045E-2</v>
      </c>
      <c r="AZ164" s="120">
        <f t="shared" si="127"/>
        <v>5.7969477606509336</v>
      </c>
      <c r="BA164" s="317">
        <f t="shared" si="169"/>
        <v>28.230464666875022</v>
      </c>
      <c r="BB164" s="317">
        <f t="shared" si="128"/>
        <v>40.792827702599411</v>
      </c>
      <c r="BC164" s="11">
        <f t="shared" si="113"/>
        <v>118.73319142680164</v>
      </c>
      <c r="BD164" s="11">
        <f t="shared" si="129"/>
        <v>149.70967766853983</v>
      </c>
      <c r="BE164" s="11">
        <f t="shared" si="130"/>
        <v>-30.976486241738186</v>
      </c>
      <c r="BF164" s="10">
        <f>SUM(BE$130:BE164)</f>
        <v>-749.43886726913399</v>
      </c>
    </row>
    <row r="165" spans="1:58" x14ac:dyDescent="0.25">
      <c r="A165" s="4">
        <v>36</v>
      </c>
      <c r="C165" s="228">
        <f t="shared" si="160"/>
        <v>3205.1349077580799</v>
      </c>
      <c r="D165" s="228">
        <f t="shared" si="163"/>
        <v>10.532414301430435</v>
      </c>
      <c r="E165" s="228">
        <f t="shared" si="161"/>
        <v>38.198279549313362</v>
      </c>
      <c r="F165" s="228">
        <f t="shared" ref="F165:AB165" si="172">F61</f>
        <v>19.099139774656681</v>
      </c>
      <c r="G165" s="228">
        <f t="shared" si="172"/>
        <v>8.8151964419584417</v>
      </c>
      <c r="H165" s="228">
        <f t="shared" si="172"/>
        <v>9.4676168020859972</v>
      </c>
      <c r="I165" s="228">
        <f t="shared" si="172"/>
        <v>0.81632653061224492</v>
      </c>
      <c r="J165" s="228">
        <f t="shared" si="172"/>
        <v>4.0461751668589248</v>
      </c>
      <c r="K165" s="228">
        <f t="shared" si="172"/>
        <v>4.5232900111983154</v>
      </c>
      <c r="L165" s="228">
        <f t="shared" si="172"/>
        <v>1.234127501874182</v>
      </c>
      <c r="M165" s="228">
        <f t="shared" si="172"/>
        <v>1.8741501036472579</v>
      </c>
      <c r="N165" s="228">
        <f t="shared" si="172"/>
        <v>0.17983000741595223</v>
      </c>
      <c r="O165" s="228">
        <f t="shared" si="172"/>
        <v>4.0461751668589248</v>
      </c>
      <c r="P165" s="228">
        <f t="shared" si="172"/>
        <v>195.55757289898847</v>
      </c>
      <c r="Q165" s="228">
        <f t="shared" si="172"/>
        <v>0.21563898971294293</v>
      </c>
      <c r="R165" s="228">
        <f t="shared" si="172"/>
        <v>3.8305361771459818</v>
      </c>
      <c r="S165" s="228">
        <f t="shared" si="172"/>
        <v>0.17983000741595223</v>
      </c>
      <c r="T165" s="228">
        <f t="shared" si="172"/>
        <v>6.8057202660070137</v>
      </c>
      <c r="U165" s="228">
        <f t="shared" si="172"/>
        <v>-6.4491227561962461E-3</v>
      </c>
      <c r="V165" s="228">
        <f t="shared" si="172"/>
        <v>0.18627913017214848</v>
      </c>
      <c r="W165" s="228">
        <f t="shared" si="172"/>
        <v>5.7574175130724976</v>
      </c>
      <c r="X165" s="228">
        <f t="shared" si="172"/>
        <v>19.406814915719416</v>
      </c>
      <c r="Y165" s="228">
        <f t="shared" si="172"/>
        <v>0.10365199067604891</v>
      </c>
      <c r="Z165" s="228">
        <f t="shared" si="172"/>
        <v>5.6537655223964487</v>
      </c>
      <c r="AA165" s="228">
        <f t="shared" si="172"/>
        <v>21.009053752122352</v>
      </c>
      <c r="AB165" s="228">
        <f t="shared" si="172"/>
        <v>31.854309911185581</v>
      </c>
      <c r="AC165" s="312">
        <f>'3.10 Forest data Gustav 2017'!AV47</f>
        <v>3182.6427383843411</v>
      </c>
      <c r="AD165" s="318">
        <f t="shared" si="115"/>
        <v>12.599983357155907</v>
      </c>
      <c r="AE165" s="312">
        <f>'3.10 Forest data Gustav 2017'!AW47*10^-6</f>
        <v>51.91367789418473</v>
      </c>
      <c r="AF165" s="314">
        <f t="shared" si="106"/>
        <v>25.956838947092365</v>
      </c>
      <c r="AG165" s="314">
        <f>'3.10 Forest data Gustav 2017'!AH47*10^-6/2</f>
        <v>10.287720107963404</v>
      </c>
      <c r="AH165" s="314">
        <f>'3.10 Forest data Gustav 2017'!AI47*10^-6/2</f>
        <v>9.0032087822477589</v>
      </c>
      <c r="AI165" s="314">
        <f>'3.10 Forest data Gustav 2017'!AM47*10^-6/2</f>
        <v>4.3828246639812001</v>
      </c>
      <c r="AJ165" s="319">
        <f t="shared" si="165"/>
        <v>4.7220635295552027</v>
      </c>
      <c r="AK165" s="319">
        <f t="shared" si="166"/>
        <v>4.5014299485903058</v>
      </c>
      <c r="AL165" s="319">
        <f t="shared" si="167"/>
        <v>1.4402808151148767</v>
      </c>
      <c r="AM165" s="319">
        <f t="shared" si="168"/>
        <v>5.6173510769368082</v>
      </c>
      <c r="AN165" s="319">
        <f t="shared" si="116"/>
        <v>0.20986949020245346</v>
      </c>
      <c r="AO165" s="314">
        <f t="shared" si="117"/>
        <v>4.7220635295552027</v>
      </c>
      <c r="AP165" s="120">
        <f t="shared" si="118"/>
        <v>211.32058996442055</v>
      </c>
      <c r="AQ165" s="120">
        <f t="shared" si="119"/>
        <v>0.58976049680975962</v>
      </c>
      <c r="AR165" s="120">
        <f t="shared" si="120"/>
        <v>4.1323030327454431</v>
      </c>
      <c r="AS165" s="314">
        <f t="shared" si="121"/>
        <v>0.20986949020245346</v>
      </c>
      <c r="AT165" s="314">
        <f t="shared" si="111"/>
        <v>7.4398202919241081</v>
      </c>
      <c r="AU165" s="120">
        <f t="shared" si="122"/>
        <v>6.6079066309612244E-3</v>
      </c>
      <c r="AV165" s="314">
        <f t="shared" si="123"/>
        <v>0.20326158357149224</v>
      </c>
      <c r="AW165" s="314">
        <f t="shared" si="124"/>
        <v>5.9417107637051823</v>
      </c>
      <c r="AX165" s="120">
        <f t="shared" si="125"/>
        <v>19.997898173863422</v>
      </c>
      <c r="AY165" s="120">
        <f t="shared" si="126"/>
        <v>0.1194473031596921</v>
      </c>
      <c r="AZ165" s="120">
        <f t="shared" si="127"/>
        <v>5.8222634605454902</v>
      </c>
      <c r="BA165" s="317">
        <f t="shared" si="169"/>
        <v>28.552522841801604</v>
      </c>
      <c r="BB165" s="317">
        <f t="shared" si="128"/>
        <v>41.86832190555792</v>
      </c>
      <c r="BC165" s="11">
        <f t="shared" si="113"/>
        <v>116.90531737405108</v>
      </c>
      <c r="BD165" s="11">
        <f t="shared" si="129"/>
        <v>153.65674139339757</v>
      </c>
      <c r="BE165" s="11">
        <f t="shared" si="130"/>
        <v>-36.751424019346487</v>
      </c>
      <c r="BF165" s="10">
        <f>SUM(BE$130:BE165)</f>
        <v>-786.19029128848047</v>
      </c>
    </row>
    <row r="166" spans="1:58" x14ac:dyDescent="0.25">
      <c r="A166" s="4">
        <v>37</v>
      </c>
      <c r="C166" s="228">
        <f t="shared" si="160"/>
        <v>3215.2053220595099</v>
      </c>
      <c r="D166" s="228">
        <f t="shared" si="163"/>
        <v>10.070414301429992</v>
      </c>
      <c r="E166" s="228">
        <f t="shared" si="161"/>
        <v>38.357936473219851</v>
      </c>
      <c r="F166" s="228">
        <f t="shared" ref="F166:AB166" si="173">F62</f>
        <v>19.178968236609926</v>
      </c>
      <c r="G166" s="228">
        <f t="shared" si="173"/>
        <v>8.8549049962473951</v>
      </c>
      <c r="H166" s="228">
        <f t="shared" si="173"/>
        <v>9.5077367097502847</v>
      </c>
      <c r="I166" s="228">
        <f t="shared" si="173"/>
        <v>0.81632653061224492</v>
      </c>
      <c r="J166" s="228">
        <f t="shared" si="173"/>
        <v>4.0644013932775547</v>
      </c>
      <c r="K166" s="228">
        <f t="shared" si="173"/>
        <v>4.5427049743110848</v>
      </c>
      <c r="L166" s="228">
        <f t="shared" si="173"/>
        <v>1.2396866994746354</v>
      </c>
      <c r="M166" s="228">
        <f t="shared" si="173"/>
        <v>1.8789151301619322</v>
      </c>
      <c r="N166" s="228">
        <f t="shared" si="173"/>
        <v>0.18064006192344687</v>
      </c>
      <c r="O166" s="228">
        <f t="shared" si="173"/>
        <v>4.0644013932775547</v>
      </c>
      <c r="P166" s="228">
        <f t="shared" si="173"/>
        <v>195.78720956605858</v>
      </c>
      <c r="Q166" s="228">
        <f t="shared" si="173"/>
        <v>0.22963666707011043</v>
      </c>
      <c r="R166" s="228">
        <f t="shared" si="173"/>
        <v>3.8347647262074442</v>
      </c>
      <c r="S166" s="228">
        <f t="shared" si="173"/>
        <v>0.18064006192344687</v>
      </c>
      <c r="T166" s="228">
        <f t="shared" si="173"/>
        <v>6.800257549359225</v>
      </c>
      <c r="U166" s="228">
        <f t="shared" si="173"/>
        <v>-5.4627166477887457E-3</v>
      </c>
      <c r="V166" s="228">
        <f t="shared" si="173"/>
        <v>0.18610277857123561</v>
      </c>
      <c r="W166" s="228">
        <f t="shared" si="173"/>
        <v>5.7823916737857202</v>
      </c>
      <c r="X166" s="228">
        <f t="shared" si="173"/>
        <v>19.505082101923158</v>
      </c>
      <c r="Y166" s="228">
        <f t="shared" si="173"/>
        <v>9.8267186203742085E-2</v>
      </c>
      <c r="Z166" s="228">
        <f t="shared" si="173"/>
        <v>5.6841244875819781</v>
      </c>
      <c r="AA166" s="228">
        <f t="shared" si="173"/>
        <v>21.096865060270918</v>
      </c>
      <c r="AB166" s="228">
        <f t="shared" si="173"/>
        <v>31.489720498326975</v>
      </c>
      <c r="AC166" s="312">
        <f>'3.10 Forest data Gustav 2017'!AV48</f>
        <v>3193.8525584060626</v>
      </c>
      <c r="AD166" s="318">
        <f t="shared" si="115"/>
        <v>11.209820021721498</v>
      </c>
      <c r="AE166" s="312">
        <f>'3.10 Forest data Gustav 2017'!AW48*10^-6</f>
        <v>52.499238212233038</v>
      </c>
      <c r="AF166" s="314">
        <f t="shared" si="106"/>
        <v>26.249619106116519</v>
      </c>
      <c r="AG166" s="314">
        <f>'3.10 Forest data Gustav 2017'!AH48*10^-6/2</f>
        <v>10.459540209519234</v>
      </c>
      <c r="AH166" s="314">
        <f>'3.10 Forest data Gustav 2017'!AI48*10^-6/2</f>
        <v>9.0460309547708881</v>
      </c>
      <c r="AI166" s="314">
        <f>'3.10 Forest data Gustav 2017'!AM48*10^-6/2</f>
        <v>4.4226388305263997</v>
      </c>
      <c r="AJ166" s="319">
        <f t="shared" si="165"/>
        <v>4.8009289561693285</v>
      </c>
      <c r="AK166" s="319">
        <f t="shared" si="166"/>
        <v>4.5357434848124569</v>
      </c>
      <c r="AL166" s="319">
        <f t="shared" si="167"/>
        <v>1.464335629332693</v>
      </c>
      <c r="AM166" s="319">
        <f t="shared" si="168"/>
        <v>5.6777836556687076</v>
      </c>
      <c r="AN166" s="319">
        <f t="shared" si="116"/>
        <v>0.21337462027419241</v>
      </c>
      <c r="AO166" s="314">
        <f t="shared" si="117"/>
        <v>4.8009289561693285</v>
      </c>
      <c r="AP166" s="120">
        <f t="shared" si="118"/>
        <v>211.97765104422035</v>
      </c>
      <c r="AQ166" s="120">
        <f t="shared" si="119"/>
        <v>0.65706107979980288</v>
      </c>
      <c r="AR166" s="120">
        <f t="shared" si="120"/>
        <v>4.1438678763695256</v>
      </c>
      <c r="AS166" s="314">
        <f t="shared" si="121"/>
        <v>0.21337462027419241</v>
      </c>
      <c r="AT166" s="314">
        <f t="shared" si="111"/>
        <v>7.4497526350724907</v>
      </c>
      <c r="AU166" s="120">
        <f t="shared" si="122"/>
        <v>9.9323431483826496E-3</v>
      </c>
      <c r="AV166" s="314">
        <f t="shared" si="123"/>
        <v>0.20344227712580976</v>
      </c>
      <c r="AW166" s="314">
        <f t="shared" si="124"/>
        <v>6.0000791141451497</v>
      </c>
      <c r="AX166" s="120">
        <f t="shared" si="125"/>
        <v>20.140728522362053</v>
      </c>
      <c r="AY166" s="120">
        <f t="shared" si="126"/>
        <v>0.14283034849863085</v>
      </c>
      <c r="AZ166" s="120">
        <f t="shared" si="127"/>
        <v>5.8572487656465189</v>
      </c>
      <c r="BA166" s="317">
        <f t="shared" si="169"/>
        <v>28.874581016728172</v>
      </c>
      <c r="BB166" s="317">
        <f t="shared" si="128"/>
        <v>40.894224809896485</v>
      </c>
      <c r="BC166" s="11">
        <f t="shared" si="113"/>
        <v>115.56727422886</v>
      </c>
      <c r="BD166" s="11">
        <f t="shared" si="129"/>
        <v>150.08180505232011</v>
      </c>
      <c r="BE166" s="11">
        <f t="shared" si="130"/>
        <v>-34.514530823460106</v>
      </c>
      <c r="BF166" s="10">
        <f>SUM(BE$130:BE166)</f>
        <v>-820.70482211194053</v>
      </c>
    </row>
    <row r="167" spans="1:58" x14ac:dyDescent="0.25">
      <c r="A167" s="4">
        <v>38</v>
      </c>
      <c r="C167" s="228">
        <f t="shared" si="160"/>
        <v>3225.9487363609396</v>
      </c>
      <c r="D167" s="228">
        <f t="shared" si="163"/>
        <v>10.743414301429766</v>
      </c>
      <c r="E167" s="228">
        <f t="shared" si="161"/>
        <v>38.517593397126333</v>
      </c>
      <c r="F167" s="228">
        <f t="shared" ref="F167:AB167" si="174">F63</f>
        <v>19.258796698563167</v>
      </c>
      <c r="G167" s="228">
        <f t="shared" si="174"/>
        <v>8.8946050998001187</v>
      </c>
      <c r="H167" s="228">
        <f t="shared" si="174"/>
        <v>9.5478650681508004</v>
      </c>
      <c r="I167" s="228">
        <f t="shared" si="174"/>
        <v>0.81632653061224492</v>
      </c>
      <c r="J167" s="228">
        <f t="shared" si="174"/>
        <v>4.0826237408082546</v>
      </c>
      <c r="K167" s="228">
        <f t="shared" si="174"/>
        <v>4.5621222613763166</v>
      </c>
      <c r="L167" s="228">
        <f t="shared" si="174"/>
        <v>1.2452447139720166</v>
      </c>
      <c r="M167" s="228">
        <f t="shared" si="174"/>
        <v>1.8836791425882591</v>
      </c>
      <c r="N167" s="228">
        <f t="shared" si="174"/>
        <v>0.18144994403592243</v>
      </c>
      <c r="O167" s="228">
        <f t="shared" si="174"/>
        <v>4.0826237408082546</v>
      </c>
      <c r="P167" s="228">
        <f t="shared" si="174"/>
        <v>196.03056554568266</v>
      </c>
      <c r="Q167" s="228">
        <f t="shared" si="174"/>
        <v>0.24335597962408428</v>
      </c>
      <c r="R167" s="228">
        <f t="shared" si="174"/>
        <v>3.8392677611841703</v>
      </c>
      <c r="S167" s="228">
        <f t="shared" si="174"/>
        <v>0.18144994403592243</v>
      </c>
      <c r="T167" s="228">
        <f t="shared" si="174"/>
        <v>6.7957540930979166</v>
      </c>
      <c r="U167" s="228">
        <f t="shared" si="174"/>
        <v>-4.5034562613084361E-3</v>
      </c>
      <c r="V167" s="228">
        <f t="shared" si="174"/>
        <v>0.18595340029723087</v>
      </c>
      <c r="W167" s="228">
        <f t="shared" si="174"/>
        <v>5.8073669753483337</v>
      </c>
      <c r="X167" s="228">
        <f t="shared" si="174"/>
        <v>19.599542797218557</v>
      </c>
      <c r="Y167" s="228">
        <f t="shared" si="174"/>
        <v>9.4460695295399688E-2</v>
      </c>
      <c r="Z167" s="228">
        <f t="shared" si="174"/>
        <v>5.712906280052934</v>
      </c>
      <c r="AA167" s="228">
        <f t="shared" si="174"/>
        <v>21.184676368419485</v>
      </c>
      <c r="AB167" s="228">
        <f t="shared" si="174"/>
        <v>32.261403888507431</v>
      </c>
      <c r="AC167" s="312">
        <f>'3.10 Forest data Gustav 2017'!AV49</f>
        <v>3207.0099517781559</v>
      </c>
      <c r="AD167" s="318">
        <f t="shared" si="115"/>
        <v>13.157393372093338</v>
      </c>
      <c r="AE167" s="312">
        <f>'3.10 Forest data Gustav 2017'!AW49*10^-6</f>
        <v>53.084798530281361</v>
      </c>
      <c r="AF167" s="314">
        <f t="shared" si="106"/>
        <v>26.542399265140681</v>
      </c>
      <c r="AG167" s="314">
        <f>'3.10 Forest data Gustav 2017'!AH49*10^-6/2</f>
        <v>10.631086082040845</v>
      </c>
      <c r="AH167" s="314">
        <f>'3.10 Forest data Gustav 2017'!AI49*10^-6/2</f>
        <v>9.0891273563282375</v>
      </c>
      <c r="AI167" s="314">
        <f>'3.10 Forest data Gustav 2017'!AM49*10^-6/2</f>
        <v>4.4624529970715994</v>
      </c>
      <c r="AJ167" s="319">
        <f t="shared" si="165"/>
        <v>4.8796685116567478</v>
      </c>
      <c r="AK167" s="319">
        <f t="shared" si="166"/>
        <v>4.570132434019019</v>
      </c>
      <c r="AL167" s="319">
        <f t="shared" si="167"/>
        <v>1.4883520514857185</v>
      </c>
      <c r="AM167" s="319">
        <f t="shared" si="168"/>
        <v>5.7381833269165003</v>
      </c>
      <c r="AN167" s="319">
        <f t="shared" si="116"/>
        <v>0.21687415607363325</v>
      </c>
      <c r="AO167" s="314">
        <f t="shared" si="117"/>
        <v>4.8796685116567478</v>
      </c>
      <c r="AP167" s="120">
        <f t="shared" si="118"/>
        <v>212.70056711250038</v>
      </c>
      <c r="AQ167" s="120">
        <f t="shared" si="119"/>
        <v>0.72291606828002841</v>
      </c>
      <c r="AR167" s="120">
        <f t="shared" si="120"/>
        <v>4.1567524433767193</v>
      </c>
      <c r="AS167" s="314">
        <f t="shared" si="121"/>
        <v>0.21687415607363325</v>
      </c>
      <c r="AT167" s="314">
        <f t="shared" si="111"/>
        <v>7.462912913574602</v>
      </c>
      <c r="AU167" s="120">
        <f t="shared" si="122"/>
        <v>1.3160278502111211E-2</v>
      </c>
      <c r="AV167" s="314">
        <f t="shared" si="123"/>
        <v>0.20371387757152204</v>
      </c>
      <c r="AW167" s="314">
        <f t="shared" si="124"/>
        <v>6.0584844855047377</v>
      </c>
      <c r="AX167" s="120">
        <f t="shared" si="125"/>
        <v>20.30013020170426</v>
      </c>
      <c r="AY167" s="120">
        <f t="shared" si="126"/>
        <v>0.15940167934220639</v>
      </c>
      <c r="AZ167" s="120">
        <f t="shared" si="127"/>
        <v>5.8990828061625313</v>
      </c>
      <c r="BA167" s="317">
        <f t="shared" si="169"/>
        <v>29.19663919165475</v>
      </c>
      <c r="BB167" s="317">
        <f t="shared" si="128"/>
        <v>43.249510589872436</v>
      </c>
      <c r="BC167" s="11">
        <f t="shared" si="113"/>
        <v>118.39935227082226</v>
      </c>
      <c r="BD167" s="11">
        <f t="shared" si="129"/>
        <v>158.72570386483184</v>
      </c>
      <c r="BE167" s="11">
        <f t="shared" si="130"/>
        <v>-40.32635159400958</v>
      </c>
      <c r="BF167" s="10">
        <f>SUM(BE$130:BE167)</f>
        <v>-861.0311737059501</v>
      </c>
    </row>
    <row r="168" spans="1:58" x14ac:dyDescent="0.25">
      <c r="A168" s="4">
        <v>39</v>
      </c>
      <c r="C168" s="228">
        <f t="shared" si="160"/>
        <v>3236.73515066237</v>
      </c>
      <c r="D168" s="228">
        <f t="shared" si="163"/>
        <v>10.786414301430341</v>
      </c>
      <c r="E168" s="228">
        <f t="shared" si="161"/>
        <v>38.677250321032815</v>
      </c>
      <c r="F168" s="228">
        <f t="shared" ref="F168:AB168" si="175">F64</f>
        <v>19.338625160516408</v>
      </c>
      <c r="G168" s="228">
        <f t="shared" si="175"/>
        <v>8.9342969483524168</v>
      </c>
      <c r="H168" s="228">
        <f t="shared" si="175"/>
        <v>9.588001681551745</v>
      </c>
      <c r="I168" s="228">
        <f t="shared" si="175"/>
        <v>0.81632653061224492</v>
      </c>
      <c r="J168" s="228">
        <f t="shared" si="175"/>
        <v>4.1008422992937597</v>
      </c>
      <c r="K168" s="228">
        <f t="shared" si="175"/>
        <v>4.5815418185666665</v>
      </c>
      <c r="L168" s="228">
        <f t="shared" si="175"/>
        <v>1.2508015727693385</v>
      </c>
      <c r="M168" s="228">
        <f t="shared" si="175"/>
        <v>1.8884421644145348</v>
      </c>
      <c r="N168" s="228">
        <f t="shared" si="175"/>
        <v>0.1822596577463893</v>
      </c>
      <c r="O168" s="228">
        <f t="shared" si="175"/>
        <v>4.1008422992937597</v>
      </c>
      <c r="P168" s="228">
        <f t="shared" si="175"/>
        <v>196.28736802146432</v>
      </c>
      <c r="Q168" s="228">
        <f t="shared" si="175"/>
        <v>0.25680247578165449</v>
      </c>
      <c r="R168" s="228">
        <f t="shared" si="175"/>
        <v>3.8440398235121052</v>
      </c>
      <c r="S168" s="228">
        <f t="shared" si="175"/>
        <v>0.1822596577463893</v>
      </c>
      <c r="T168" s="228">
        <f t="shared" si="175"/>
        <v>6.7921834977953672</v>
      </c>
      <c r="U168" s="228">
        <f t="shared" si="175"/>
        <v>-3.5705953025493287E-3</v>
      </c>
      <c r="V168" s="228">
        <f t="shared" si="175"/>
        <v>0.18583025304893863</v>
      </c>
      <c r="W168" s="228">
        <f t="shared" si="175"/>
        <v>5.8323433913360052</v>
      </c>
      <c r="X168" s="228">
        <f t="shared" si="175"/>
        <v>19.691313011405203</v>
      </c>
      <c r="Y168" s="228">
        <f t="shared" si="175"/>
        <v>9.177021418664566E-2</v>
      </c>
      <c r="Z168" s="228">
        <f t="shared" si="175"/>
        <v>5.7405731771493596</v>
      </c>
      <c r="AA168" s="228">
        <f t="shared" si="175"/>
        <v>21.272487676568051</v>
      </c>
      <c r="AB168" s="228">
        <f t="shared" si="175"/>
        <v>32.403904072664147</v>
      </c>
      <c r="AC168" s="312">
        <f>'3.10 Forest data Gustav 2017'!AV50</f>
        <v>3219.0686551435697</v>
      </c>
      <c r="AD168" s="318">
        <f t="shared" si="115"/>
        <v>12.058703365413749</v>
      </c>
      <c r="AE168" s="312">
        <f>'3.10 Forest data Gustav 2017'!AW50*10^-6</f>
        <v>53.670358848329691</v>
      </c>
      <c r="AF168" s="314">
        <f t="shared" si="106"/>
        <v>26.835179424164846</v>
      </c>
      <c r="AG168" s="314">
        <f>'3.10 Forest data Gustav 2017'!AH50*10^-6/2</f>
        <v>10.802368482847543</v>
      </c>
      <c r="AH168" s="314">
        <f>'3.10 Forest data Gustav 2017'!AI50*10^-6/2</f>
        <v>9.1324872296005033</v>
      </c>
      <c r="AI168" s="314">
        <f>'3.10 Forest data Gustav 2017'!AM50*10^-6/2</f>
        <v>4.5022671636168017</v>
      </c>
      <c r="AJ168" s="319">
        <f t="shared" si="165"/>
        <v>4.9582871336270227</v>
      </c>
      <c r="AK168" s="319">
        <f t="shared" si="166"/>
        <v>4.6045938379471831</v>
      </c>
      <c r="AL168" s="319">
        <f t="shared" si="167"/>
        <v>1.512331587598656</v>
      </c>
      <c r="AM168" s="319">
        <f t="shared" si="168"/>
        <v>5.7985513815585072</v>
      </c>
      <c r="AN168" s="319">
        <f t="shared" si="116"/>
        <v>0.22036831705008988</v>
      </c>
      <c r="AO168" s="314">
        <f t="shared" si="117"/>
        <v>4.9582871336270227</v>
      </c>
      <c r="AP168" s="120">
        <f t="shared" si="118"/>
        <v>213.48792585958697</v>
      </c>
      <c r="AQ168" s="120">
        <f t="shared" si="119"/>
        <v>0.78735874708658571</v>
      </c>
      <c r="AR168" s="120">
        <f t="shared" si="120"/>
        <v>4.170928386540437</v>
      </c>
      <c r="AS168" s="314">
        <f t="shared" si="121"/>
        <v>0.22036831705008988</v>
      </c>
      <c r="AT168" s="314">
        <f t="shared" si="111"/>
        <v>7.4792074845454612</v>
      </c>
      <c r="AU168" s="120">
        <f t="shared" si="122"/>
        <v>1.629457097085929E-2</v>
      </c>
      <c r="AV168" s="314">
        <f t="shared" si="123"/>
        <v>0.20407374607923059</v>
      </c>
      <c r="AW168" s="314">
        <f t="shared" si="124"/>
        <v>6.1169254255458387</v>
      </c>
      <c r="AX168" s="120">
        <f t="shared" si="125"/>
        <v>20.471285150140758</v>
      </c>
      <c r="AY168" s="120">
        <f t="shared" si="126"/>
        <v>0.1711549484364987</v>
      </c>
      <c r="AZ168" s="120">
        <f t="shared" si="127"/>
        <v>5.94577047710934</v>
      </c>
      <c r="BA168" s="317">
        <f t="shared" si="169"/>
        <v>29.518697366581332</v>
      </c>
      <c r="BB168" s="317">
        <f t="shared" si="128"/>
        <v>42.552208998489021</v>
      </c>
      <c r="BC168" s="11">
        <f t="shared" si="113"/>
        <v>118.92232794667741</v>
      </c>
      <c r="BD168" s="11">
        <f t="shared" si="129"/>
        <v>156.16660702445472</v>
      </c>
      <c r="BE168" s="11">
        <f t="shared" si="130"/>
        <v>-37.244279077777307</v>
      </c>
      <c r="BF168" s="10">
        <f>SUM(BE$130:BE168)</f>
        <v>-898.27545278372736</v>
      </c>
    </row>
    <row r="169" spans="1:58" x14ac:dyDescent="0.25">
      <c r="A169" s="4">
        <v>40</v>
      </c>
      <c r="C169" s="228">
        <f t="shared" si="160"/>
        <v>3247.2385649637995</v>
      </c>
      <c r="D169" s="228">
        <f t="shared" si="163"/>
        <v>10.50341430142953</v>
      </c>
      <c r="E169" s="228">
        <f t="shared" si="161"/>
        <v>38.836907244939297</v>
      </c>
      <c r="F169" s="228">
        <f t="shared" ref="F169:AB169" si="176">F65</f>
        <v>19.418453622469649</v>
      </c>
      <c r="G169" s="228">
        <f t="shared" si="176"/>
        <v>8.9739807316415643</v>
      </c>
      <c r="H169" s="228">
        <f t="shared" si="176"/>
        <v>9.6281463602158368</v>
      </c>
      <c r="I169" s="228">
        <f t="shared" si="176"/>
        <v>0.81632653061224492</v>
      </c>
      <c r="J169" s="228">
        <f t="shared" si="176"/>
        <v>4.1190571558234783</v>
      </c>
      <c r="K169" s="228">
        <f t="shared" si="176"/>
        <v>4.6009635937043827</v>
      </c>
      <c r="L169" s="228">
        <f t="shared" si="176"/>
        <v>1.2563573024298191</v>
      </c>
      <c r="M169" s="228">
        <f t="shared" si="176"/>
        <v>1.8932042184092326</v>
      </c>
      <c r="N169" s="228">
        <f t="shared" si="176"/>
        <v>0.18306920692548792</v>
      </c>
      <c r="O169" s="228">
        <f t="shared" si="176"/>
        <v>4.1190571558234783</v>
      </c>
      <c r="P169" s="228">
        <f t="shared" si="176"/>
        <v>196.55734961385966</v>
      </c>
      <c r="Q169" s="228">
        <f t="shared" si="176"/>
        <v>0.26998159239533948</v>
      </c>
      <c r="R169" s="228">
        <f t="shared" si="176"/>
        <v>3.8490755634281388</v>
      </c>
      <c r="S169" s="228">
        <f t="shared" si="176"/>
        <v>0.18306920692548792</v>
      </c>
      <c r="T169" s="228">
        <f t="shared" si="176"/>
        <v>6.7895200897882342</v>
      </c>
      <c r="U169" s="228">
        <f t="shared" si="176"/>
        <v>-2.6634080071330501E-3</v>
      </c>
      <c r="V169" s="228">
        <f t="shared" si="176"/>
        <v>0.18573261493262097</v>
      </c>
      <c r="W169" s="228">
        <f t="shared" si="176"/>
        <v>5.857320896134202</v>
      </c>
      <c r="X169" s="228">
        <f t="shared" si="176"/>
        <v>19.78118185696572</v>
      </c>
      <c r="Y169" s="228">
        <f t="shared" si="176"/>
        <v>8.9868845560516775E-2</v>
      </c>
      <c r="Z169" s="228">
        <f t="shared" si="176"/>
        <v>5.7674520505736853</v>
      </c>
      <c r="AA169" s="228">
        <f t="shared" si="176"/>
        <v>21.360298984716614</v>
      </c>
      <c r="AB169" s="228">
        <f t="shared" si="176"/>
        <v>32.22090031609487</v>
      </c>
      <c r="AC169" s="312">
        <f>'3.10 Forest data Gustav 2017'!AV51</f>
        <v>3233.280236910774</v>
      </c>
      <c r="AD169" s="318">
        <f t="shared" si="115"/>
        <v>14.211581767204279</v>
      </c>
      <c r="AE169" s="312">
        <f>'3.10 Forest data Gustav 2017'!AW51*10^-6</f>
        <v>54.255919166378</v>
      </c>
      <c r="AF169" s="314">
        <f t="shared" si="106"/>
        <v>27.127959583189</v>
      </c>
      <c r="AG169" s="314">
        <f>'3.10 Forest data Gustav 2017'!AH51*10^-6/2</f>
        <v>10.973397613877067</v>
      </c>
      <c r="AH169" s="314">
        <f>'3.10 Forest data Gustav 2017'!AI51*10^-6/2</f>
        <v>9.1761003726499322</v>
      </c>
      <c r="AI169" s="314">
        <f>'3.10 Forest data Gustav 2017'!AM51*10^-6/2</f>
        <v>4.5420813301620013</v>
      </c>
      <c r="AJ169" s="319">
        <f t="shared" si="165"/>
        <v>5.0367895047695734</v>
      </c>
      <c r="AK169" s="319">
        <f t="shared" si="166"/>
        <v>4.6391248910640659</v>
      </c>
      <c r="AL169" s="319">
        <f t="shared" si="167"/>
        <v>1.5362756659427894</v>
      </c>
      <c r="AM169" s="319">
        <f t="shared" si="168"/>
        <v>5.858889043827249</v>
      </c>
      <c r="AN169" s="319">
        <f t="shared" si="116"/>
        <v>0.22385731132309217</v>
      </c>
      <c r="AO169" s="314">
        <f t="shared" si="117"/>
        <v>5.0367895047695734</v>
      </c>
      <c r="AP169" s="120">
        <f t="shared" si="118"/>
        <v>214.33834735302719</v>
      </c>
      <c r="AQ169" s="120">
        <f t="shared" si="119"/>
        <v>0.85042149344022278</v>
      </c>
      <c r="AR169" s="120">
        <f t="shared" si="120"/>
        <v>4.1863680113293507</v>
      </c>
      <c r="AS169" s="314">
        <f t="shared" si="121"/>
        <v>0.22385731132309217</v>
      </c>
      <c r="AT169" s="314">
        <f t="shared" si="111"/>
        <v>7.4985454738892301</v>
      </c>
      <c r="AU169" s="120">
        <f t="shared" si="122"/>
        <v>1.9337989343768847E-2</v>
      </c>
      <c r="AV169" s="314">
        <f t="shared" si="123"/>
        <v>0.20451932197932332</v>
      </c>
      <c r="AW169" s="314">
        <f t="shared" si="124"/>
        <v>6.1754005570068555</v>
      </c>
      <c r="AX169" s="120">
        <f t="shared" si="125"/>
        <v>20.650785106274856</v>
      </c>
      <c r="AY169" s="120">
        <f t="shared" si="126"/>
        <v>0.17949995613409797</v>
      </c>
      <c r="AZ169" s="120">
        <f t="shared" si="127"/>
        <v>5.9959006008727576</v>
      </c>
      <c r="BA169" s="317">
        <f t="shared" si="169"/>
        <v>29.840755541507903</v>
      </c>
      <c r="BB169" s="317">
        <f t="shared" si="128"/>
        <v>45.101596747630268</v>
      </c>
      <c r="BC169" s="11">
        <f t="shared" si="113"/>
        <v>118.25070416006817</v>
      </c>
      <c r="BD169" s="11">
        <f t="shared" si="129"/>
        <v>165.52286006380308</v>
      </c>
      <c r="BE169" s="11">
        <f t="shared" si="130"/>
        <v>-47.272155903734912</v>
      </c>
      <c r="BF169" s="10">
        <f>SUM(BE$130:BE169)</f>
        <v>-945.54760868746223</v>
      </c>
    </row>
    <row r="170" spans="1:58" x14ac:dyDescent="0.25">
      <c r="A170" s="4">
        <v>41</v>
      </c>
      <c r="C170" s="228">
        <f t="shared" si="160"/>
        <v>3259.7594792496197</v>
      </c>
      <c r="D170" s="228">
        <f t="shared" si="163"/>
        <v>12.520914285820254</v>
      </c>
      <c r="E170" s="228">
        <f t="shared" si="161"/>
        <v>39.043870367982336</v>
      </c>
      <c r="F170" s="228">
        <f t="shared" ref="F170:AB170" si="177">F66</f>
        <v>19.521935183991168</v>
      </c>
      <c r="G170" s="228">
        <f t="shared" si="177"/>
        <v>9.0660603040535559</v>
      </c>
      <c r="H170" s="228">
        <f t="shared" si="177"/>
        <v>9.6395483493253664</v>
      </c>
      <c r="I170" s="228">
        <f t="shared" si="177"/>
        <v>0.81632653061224492</v>
      </c>
      <c r="J170" s="228">
        <f t="shared" si="177"/>
        <v>4.1613216795605821</v>
      </c>
      <c r="K170" s="228">
        <f t="shared" si="177"/>
        <v>4.6149647046692621</v>
      </c>
      <c r="L170" s="228">
        <f t="shared" si="177"/>
        <v>1.2692484425674979</v>
      </c>
      <c r="M170" s="228">
        <f t="shared" si="177"/>
        <v>1.9042537670986717</v>
      </c>
      <c r="N170" s="228">
        <f t="shared" si="177"/>
        <v>0.18494763020269256</v>
      </c>
      <c r="O170" s="228">
        <f t="shared" si="177"/>
        <v>4.1613216795605821</v>
      </c>
      <c r="P170" s="228">
        <f t="shared" si="177"/>
        <v>196.86430155563775</v>
      </c>
      <c r="Q170" s="228">
        <f t="shared" si="177"/>
        <v>0.30695194177809526</v>
      </c>
      <c r="R170" s="228">
        <f t="shared" si="177"/>
        <v>3.8543697377824868</v>
      </c>
      <c r="S170" s="228">
        <f t="shared" si="177"/>
        <v>0.18494763020269256</v>
      </c>
      <c r="T170" s="228">
        <f t="shared" si="177"/>
        <v>6.7888079360903237</v>
      </c>
      <c r="U170" s="228">
        <f t="shared" si="177"/>
        <v>-7.1215369791044481E-4</v>
      </c>
      <c r="V170" s="228">
        <f t="shared" si="177"/>
        <v>0.185659783900603</v>
      </c>
      <c r="W170" s="228">
        <f t="shared" si="177"/>
        <v>5.8842131472367605</v>
      </c>
      <c r="X170" s="228">
        <f t="shared" si="177"/>
        <v>19.871620978181525</v>
      </c>
      <c r="Y170" s="228">
        <f t="shared" si="177"/>
        <v>9.0439121215805329E-2</v>
      </c>
      <c r="Z170" s="228">
        <f t="shared" si="177"/>
        <v>5.7937740260209551</v>
      </c>
      <c r="AA170" s="228">
        <f t="shared" si="177"/>
        <v>21.474128702390285</v>
      </c>
      <c r="AB170" s="228">
        <f t="shared" si="177"/>
        <v>34.391721897506528</v>
      </c>
      <c r="AC170" s="312">
        <f>'3.10 Forest data Gustav 2017'!AV52</f>
        <v>3248.7264674136809</v>
      </c>
      <c r="AD170" s="318">
        <f t="shared" si="115"/>
        <v>15.446230502906928</v>
      </c>
      <c r="AE170" s="312">
        <f>'3.10 Forest data Gustav 2017'!AW52*10^-6</f>
        <v>54.67927342531344</v>
      </c>
      <c r="AF170" s="314">
        <f t="shared" si="106"/>
        <v>27.33963671265672</v>
      </c>
      <c r="AG170" s="314">
        <f>'3.10 Forest data Gustav 2017'!AH52*10^-6/2</f>
        <v>11.023966916733682</v>
      </c>
      <c r="AH170" s="314">
        <f>'3.10 Forest data Gustav 2017'!AI52*10^-6/2</f>
        <v>9.2291496055522391</v>
      </c>
      <c r="AI170" s="314">
        <f>'3.10 Forest data Gustav 2017'!AM52*10^-6/2</f>
        <v>4.6165937449707988</v>
      </c>
      <c r="AJ170" s="319">
        <f t="shared" si="165"/>
        <v>5.0600008147807607</v>
      </c>
      <c r="AK170" s="319">
        <f t="shared" si="166"/>
        <v>4.6645933763668879</v>
      </c>
      <c r="AL170" s="319">
        <f t="shared" si="167"/>
        <v>1.5433553683427157</v>
      </c>
      <c r="AM170" s="319">
        <f t="shared" si="168"/>
        <v>5.939469774978841</v>
      </c>
      <c r="AN170" s="319">
        <f t="shared" si="116"/>
        <v>0.22488892510136713</v>
      </c>
      <c r="AO170" s="314">
        <f t="shared" si="117"/>
        <v>5.0600008147807607</v>
      </c>
      <c r="AP170" s="120">
        <f t="shared" si="118"/>
        <v>215.19530390969811</v>
      </c>
      <c r="AQ170" s="120">
        <f t="shared" si="119"/>
        <v>0.85695655667092296</v>
      </c>
      <c r="AR170" s="120">
        <f t="shared" si="120"/>
        <v>4.2030442581098377</v>
      </c>
      <c r="AS170" s="314">
        <f t="shared" si="121"/>
        <v>0.22488892510136713</v>
      </c>
      <c r="AT170" s="314">
        <f t="shared" si="111"/>
        <v>7.5183862786757274</v>
      </c>
      <c r="AU170" s="120">
        <f t="shared" si="122"/>
        <v>1.9840804786497301E-2</v>
      </c>
      <c r="AV170" s="314">
        <f t="shared" si="123"/>
        <v>0.20504812031486983</v>
      </c>
      <c r="AW170" s="314">
        <f t="shared" si="124"/>
        <v>6.2079487447096033</v>
      </c>
      <c r="AX170" s="120">
        <f t="shared" si="125"/>
        <v>20.810258930182712</v>
      </c>
      <c r="AY170" s="120">
        <f t="shared" si="126"/>
        <v>0.15947382390785592</v>
      </c>
      <c r="AZ170" s="120">
        <f t="shared" si="127"/>
        <v>6.0484749208017474</v>
      </c>
      <c r="BA170" s="317">
        <f t="shared" si="169"/>
        <v>30.073600383922393</v>
      </c>
      <c r="BB170" s="317">
        <f t="shared" si="128"/>
        <v>46.556102072194598</v>
      </c>
      <c r="BC170" s="11">
        <f t="shared" si="113"/>
        <v>126.21761936384895</v>
      </c>
      <c r="BD170" s="11">
        <f t="shared" si="129"/>
        <v>170.86089460495418</v>
      </c>
      <c r="BE170" s="11">
        <f t="shared" si="130"/>
        <v>-44.643275241105229</v>
      </c>
      <c r="BF170" s="10">
        <f>SUM(BE$130:BE170)</f>
        <v>-990.19088392856747</v>
      </c>
    </row>
    <row r="171" spans="1:58" x14ac:dyDescent="0.25">
      <c r="A171" s="4">
        <v>42</v>
      </c>
      <c r="C171" s="228">
        <f t="shared" si="160"/>
        <v>3272.1513935354396</v>
      </c>
      <c r="D171" s="228">
        <f t="shared" si="163"/>
        <v>12.391914285819894</v>
      </c>
      <c r="E171" s="228">
        <f t="shared" si="161"/>
        <v>39.250833491025375</v>
      </c>
      <c r="F171" s="228">
        <f t="shared" ref="F171:AB171" si="178">F67</f>
        <v>19.625416745512688</v>
      </c>
      <c r="G171" s="228">
        <f t="shared" si="178"/>
        <v>9.1582345932036517</v>
      </c>
      <c r="H171" s="228">
        <f t="shared" si="178"/>
        <v>9.6508556216967882</v>
      </c>
      <c r="I171" s="228">
        <f t="shared" si="178"/>
        <v>0.81632653061224492</v>
      </c>
      <c r="J171" s="228">
        <f t="shared" si="178"/>
        <v>4.2036296782804765</v>
      </c>
      <c r="K171" s="228">
        <f t="shared" si="178"/>
        <v>4.6289397685311631</v>
      </c>
      <c r="L171" s="228">
        <f t="shared" si="178"/>
        <v>1.2821528430485114</v>
      </c>
      <c r="M171" s="228">
        <f t="shared" si="178"/>
        <v>1.9153146817966831</v>
      </c>
      <c r="N171" s="228">
        <f t="shared" si="178"/>
        <v>0.1868279857013545</v>
      </c>
      <c r="O171" s="228">
        <f t="shared" si="178"/>
        <v>4.2036296782804765</v>
      </c>
      <c r="P171" s="228">
        <f t="shared" si="178"/>
        <v>197.20754235577965</v>
      </c>
      <c r="Q171" s="228">
        <f t="shared" si="178"/>
        <v>0.34324080014189917</v>
      </c>
      <c r="R171" s="228">
        <f t="shared" si="178"/>
        <v>3.8603888781385773</v>
      </c>
      <c r="S171" s="228">
        <f t="shared" si="178"/>
        <v>0.1868279857013545</v>
      </c>
      <c r="T171" s="228">
        <f t="shared" si="178"/>
        <v>6.7899956117713947</v>
      </c>
      <c r="U171" s="228">
        <f t="shared" si="178"/>
        <v>1.187675681070921E-3</v>
      </c>
      <c r="V171" s="228">
        <f t="shared" si="178"/>
        <v>0.18564031002028358</v>
      </c>
      <c r="W171" s="228">
        <f t="shared" si="178"/>
        <v>5.911092611579674</v>
      </c>
      <c r="X171" s="228">
        <f t="shared" si="178"/>
        <v>19.962450558420684</v>
      </c>
      <c r="Y171" s="228">
        <f t="shared" si="178"/>
        <v>9.0829580239159213E-2</v>
      </c>
      <c r="Z171" s="228">
        <f t="shared" si="178"/>
        <v>5.8202630313405148</v>
      </c>
      <c r="AA171" s="228">
        <f t="shared" si="178"/>
        <v>21.587958420063959</v>
      </c>
      <c r="AB171" s="228">
        <f t="shared" si="178"/>
        <v>34.415130761945981</v>
      </c>
      <c r="AC171" s="312">
        <f>'3.10 Forest data Gustav 2017'!AV53</f>
        <v>3263.1436980742483</v>
      </c>
      <c r="AD171" s="318">
        <f t="shared" si="115"/>
        <v>14.417230660567384</v>
      </c>
      <c r="AE171" s="312">
        <f>'3.10 Forest data Gustav 2017'!AW53*10^-6</f>
        <v>55.10262768424888</v>
      </c>
      <c r="AF171" s="314">
        <f t="shared" si="106"/>
        <v>27.55131384212444</v>
      </c>
      <c r="AG171" s="314">
        <f>'3.10 Forest data Gustav 2017'!AH53*10^-6/2</f>
        <v>11.07453964140254</v>
      </c>
      <c r="AH171" s="314">
        <f>'3.10 Forest data Gustav 2017'!AI53*10^-6/2</f>
        <v>9.2821954166422991</v>
      </c>
      <c r="AI171" s="314">
        <f>'3.10 Forest data Gustav 2017'!AM53*10^-6/2</f>
        <v>4.6911061597796007</v>
      </c>
      <c r="AJ171" s="319">
        <f t="shared" si="165"/>
        <v>5.0832136954037663</v>
      </c>
      <c r="AK171" s="319">
        <f t="shared" si="166"/>
        <v>4.6900609206713408</v>
      </c>
      <c r="AL171" s="319">
        <f t="shared" si="167"/>
        <v>1.5504355497963558</v>
      </c>
      <c r="AM171" s="319">
        <f t="shared" si="168"/>
        <v>6.0200509167479055</v>
      </c>
      <c r="AN171" s="319">
        <f t="shared" si="116"/>
        <v>0.22592060868461183</v>
      </c>
      <c r="AO171" s="314">
        <f t="shared" si="117"/>
        <v>5.0832136954037663</v>
      </c>
      <c r="AP171" s="120">
        <f t="shared" si="118"/>
        <v>216.05866895160761</v>
      </c>
      <c r="AQ171" s="120">
        <f t="shared" si="119"/>
        <v>0.86336504190950336</v>
      </c>
      <c r="AR171" s="120">
        <f t="shared" si="120"/>
        <v>4.219848653494263</v>
      </c>
      <c r="AS171" s="314">
        <f t="shared" si="121"/>
        <v>0.22592060868461183</v>
      </c>
      <c r="AT171" s="314">
        <f t="shared" si="111"/>
        <v>7.5387162191952006</v>
      </c>
      <c r="AU171" s="120">
        <f t="shared" si="122"/>
        <v>2.0329940519473233E-2</v>
      </c>
      <c r="AV171" s="314">
        <f t="shared" si="123"/>
        <v>0.2055906681651386</v>
      </c>
      <c r="AW171" s="314">
        <f t="shared" si="124"/>
        <v>6.2404964704676971</v>
      </c>
      <c r="AX171" s="120">
        <f t="shared" si="125"/>
        <v>20.9555716782478</v>
      </c>
      <c r="AY171" s="120">
        <f t="shared" si="126"/>
        <v>0.14531274806508776</v>
      </c>
      <c r="AZ171" s="120">
        <f t="shared" si="127"/>
        <v>6.0951837224026093</v>
      </c>
      <c r="BA171" s="317">
        <f t="shared" si="169"/>
        <v>30.306445226336887</v>
      </c>
      <c r="BB171" s="317">
        <f t="shared" si="128"/>
        <v>45.752683617398333</v>
      </c>
      <c r="BC171" s="11">
        <f t="shared" si="113"/>
        <v>126.30352989634174</v>
      </c>
      <c r="BD171" s="11">
        <f t="shared" si="129"/>
        <v>167.91234887585188</v>
      </c>
      <c r="BE171" s="11">
        <f t="shared" si="130"/>
        <v>-41.608818979510133</v>
      </c>
      <c r="BF171" s="10">
        <f>SUM(BE$130:BE171)</f>
        <v>-1031.7997029080775</v>
      </c>
    </row>
    <row r="172" spans="1:58" x14ac:dyDescent="0.25">
      <c r="A172" s="4">
        <v>43</v>
      </c>
      <c r="C172" s="228">
        <f t="shared" si="160"/>
        <v>3283.5333078212598</v>
      </c>
      <c r="D172" s="228">
        <f t="shared" si="163"/>
        <v>11.38191428582013</v>
      </c>
      <c r="E172" s="228">
        <f t="shared" si="161"/>
        <v>39.457796614068414</v>
      </c>
      <c r="F172" s="228">
        <f t="shared" ref="F172:AB172" si="179">F68</f>
        <v>19.728898307034207</v>
      </c>
      <c r="G172" s="228">
        <f t="shared" si="179"/>
        <v>9.2505023586702873</v>
      </c>
      <c r="H172" s="228">
        <f t="shared" si="179"/>
        <v>9.6620694177516775</v>
      </c>
      <c r="I172" s="228">
        <f t="shared" si="179"/>
        <v>0.81632653061224492</v>
      </c>
      <c r="J172" s="228">
        <f t="shared" si="179"/>
        <v>4.2459805826296622</v>
      </c>
      <c r="K172" s="228">
        <f t="shared" si="179"/>
        <v>4.6428891264060175</v>
      </c>
      <c r="L172" s="228">
        <f t="shared" si="179"/>
        <v>1.2950703302138404</v>
      </c>
      <c r="M172" s="228">
        <f t="shared" si="179"/>
        <v>1.9263868136526794</v>
      </c>
      <c r="N172" s="228">
        <f t="shared" si="179"/>
        <v>0.18871024811687387</v>
      </c>
      <c r="O172" s="228">
        <f t="shared" si="179"/>
        <v>4.2459805826296622</v>
      </c>
      <c r="P172" s="228">
        <f t="shared" si="179"/>
        <v>197.5864033175362</v>
      </c>
      <c r="Q172" s="228">
        <f t="shared" si="179"/>
        <v>0.37886096175654416</v>
      </c>
      <c r="R172" s="228">
        <f t="shared" si="179"/>
        <v>3.867119620873118</v>
      </c>
      <c r="S172" s="228">
        <f t="shared" si="179"/>
        <v>0.18871024811687387</v>
      </c>
      <c r="T172" s="228">
        <f t="shared" si="179"/>
        <v>6.7930330728140298</v>
      </c>
      <c r="U172" s="228">
        <f t="shared" si="179"/>
        <v>3.0374610426351367E-3</v>
      </c>
      <c r="V172" s="228">
        <f t="shared" si="179"/>
        <v>0.18567278707423873</v>
      </c>
      <c r="W172" s="228">
        <f t="shared" si="179"/>
        <v>5.9379594566198577</v>
      </c>
      <c r="X172" s="228">
        <f t="shared" si="179"/>
        <v>20.053543615580306</v>
      </c>
      <c r="Y172" s="228">
        <f t="shared" si="179"/>
        <v>9.1093057159621793E-2</v>
      </c>
      <c r="Z172" s="228">
        <f t="shared" si="179"/>
        <v>5.8468663994602359</v>
      </c>
      <c r="AA172" s="228">
        <f t="shared" si="179"/>
        <v>21.70178813773763</v>
      </c>
      <c r="AB172" s="228">
        <f t="shared" si="179"/>
        <v>33.55669390351656</v>
      </c>
      <c r="AC172" s="312">
        <f>'3.10 Forest data Gustav 2017'!AV54</f>
        <v>3275.8830268849492</v>
      </c>
      <c r="AD172" s="318">
        <f t="shared" si="115"/>
        <v>12.739328810700954</v>
      </c>
      <c r="AE172" s="312">
        <f>'3.10 Forest data Gustav 2017'!AW54*10^-6</f>
        <v>55.525981943184313</v>
      </c>
      <c r="AF172" s="314">
        <f t="shared" si="106"/>
        <v>27.762990971592156</v>
      </c>
      <c r="AG172" s="314">
        <f>'3.10 Forest data Gustav 2017'!AH54*10^-6/2</f>
        <v>11.125115732945543</v>
      </c>
      <c r="AH172" s="314">
        <f>'3.10 Forest data Gustav 2017'!AI54*10^-6/2</f>
        <v>9.3352378608582143</v>
      </c>
      <c r="AI172" s="314">
        <f>'3.10 Forest data Gustav 2017'!AM54*10^-6/2</f>
        <v>4.7656185745884008</v>
      </c>
      <c r="AJ172" s="319">
        <f t="shared" si="165"/>
        <v>5.1064281214220051</v>
      </c>
      <c r="AK172" s="319">
        <f t="shared" si="166"/>
        <v>4.7155275390854037</v>
      </c>
      <c r="AL172" s="319">
        <f t="shared" si="167"/>
        <v>1.5575162026123763</v>
      </c>
      <c r="AM172" s="319">
        <f t="shared" si="168"/>
        <v>6.1006324625418662</v>
      </c>
      <c r="AN172" s="319">
        <f t="shared" si="116"/>
        <v>0.22695236095208909</v>
      </c>
      <c r="AO172" s="314">
        <f t="shared" si="117"/>
        <v>5.1064281214220051</v>
      </c>
      <c r="AP172" s="120">
        <f t="shared" si="118"/>
        <v>216.92831835766418</v>
      </c>
      <c r="AQ172" s="120">
        <f t="shared" si="119"/>
        <v>0.86964940605656693</v>
      </c>
      <c r="AR172" s="120">
        <f t="shared" si="120"/>
        <v>4.2367787153654382</v>
      </c>
      <c r="AS172" s="314">
        <f t="shared" si="121"/>
        <v>0.22695236095208909</v>
      </c>
      <c r="AT172" s="314">
        <f t="shared" si="111"/>
        <v>7.5595219886895411</v>
      </c>
      <c r="AU172" s="120">
        <f t="shared" si="122"/>
        <v>2.0805769494340431E-2</v>
      </c>
      <c r="AV172" s="314">
        <f t="shared" si="123"/>
        <v>0.20614659145774866</v>
      </c>
      <c r="AW172" s="314">
        <f t="shared" si="124"/>
        <v>6.27304374169778</v>
      </c>
      <c r="AX172" s="120">
        <f t="shared" si="125"/>
        <v>21.090870579027559</v>
      </c>
      <c r="AY172" s="120">
        <f t="shared" si="126"/>
        <v>0.13529890077975892</v>
      </c>
      <c r="AZ172" s="120">
        <f t="shared" si="127"/>
        <v>6.1377448409180211</v>
      </c>
      <c r="BA172" s="317">
        <f t="shared" si="169"/>
        <v>30.539290068751374</v>
      </c>
      <c r="BB172" s="317">
        <f t="shared" si="128"/>
        <v>44.304372955782995</v>
      </c>
      <c r="BC172" s="11">
        <f t="shared" si="113"/>
        <v>123.15306662590578</v>
      </c>
      <c r="BD172" s="11">
        <f t="shared" si="129"/>
        <v>162.59704874772359</v>
      </c>
      <c r="BE172" s="11">
        <f t="shared" si="130"/>
        <v>-39.443982121817811</v>
      </c>
      <c r="BF172" s="10">
        <f>SUM(BE$130:BE172)</f>
        <v>-1071.2436850298952</v>
      </c>
    </row>
    <row r="173" spans="1:58" x14ac:dyDescent="0.25">
      <c r="A173" s="4">
        <v>44</v>
      </c>
      <c r="C173" s="228">
        <f t="shared" si="160"/>
        <v>3294.9652221070801</v>
      </c>
      <c r="D173" s="228">
        <f t="shared" si="163"/>
        <v>11.431914285820312</v>
      </c>
      <c r="E173" s="228">
        <f t="shared" si="161"/>
        <v>39.664759737111453</v>
      </c>
      <c r="F173" s="228">
        <f t="shared" ref="F173:AB173" si="180">F69</f>
        <v>19.832379868555726</v>
      </c>
      <c r="G173" s="228">
        <f t="shared" si="180"/>
        <v>9.3428623815973548</v>
      </c>
      <c r="H173" s="228">
        <f t="shared" si="180"/>
        <v>9.6731909563461276</v>
      </c>
      <c r="I173" s="228">
        <f t="shared" si="180"/>
        <v>0.81632653061224492</v>
      </c>
      <c r="J173" s="228">
        <f t="shared" si="180"/>
        <v>4.2883738331531864</v>
      </c>
      <c r="K173" s="228">
        <f t="shared" si="180"/>
        <v>4.6568131134792505</v>
      </c>
      <c r="L173" s="228">
        <f t="shared" si="180"/>
        <v>1.3080007334236299</v>
      </c>
      <c r="M173" s="228">
        <f t="shared" si="180"/>
        <v>1.9374700164039274</v>
      </c>
      <c r="N173" s="228">
        <f t="shared" si="180"/>
        <v>0.19059439258458605</v>
      </c>
      <c r="O173" s="228">
        <f t="shared" si="180"/>
        <v>4.2883738331531864</v>
      </c>
      <c r="P173" s="228">
        <f t="shared" si="180"/>
        <v>198.00022829743855</v>
      </c>
      <c r="Q173" s="228">
        <f t="shared" si="180"/>
        <v>0.41382497990235834</v>
      </c>
      <c r="R173" s="228">
        <f t="shared" si="180"/>
        <v>3.8745488532508281</v>
      </c>
      <c r="S173" s="228">
        <f t="shared" si="180"/>
        <v>0.19059439258458605</v>
      </c>
      <c r="T173" s="228">
        <f t="shared" si="180"/>
        <v>6.7978716187924331</v>
      </c>
      <c r="U173" s="228">
        <f t="shared" si="180"/>
        <v>4.8385459784032747E-3</v>
      </c>
      <c r="V173" s="228">
        <f t="shared" si="180"/>
        <v>0.18575584660618277</v>
      </c>
      <c r="W173" s="228">
        <f t="shared" si="180"/>
        <v>5.9648138469028806</v>
      </c>
      <c r="X173" s="228">
        <f t="shared" si="180"/>
        <v>20.144810524299913</v>
      </c>
      <c r="Y173" s="228">
        <f t="shared" si="180"/>
        <v>9.1266908719607187E-2</v>
      </c>
      <c r="Z173" s="228">
        <f t="shared" si="180"/>
        <v>5.8735469381832734</v>
      </c>
      <c r="AA173" s="228">
        <f t="shared" si="180"/>
        <v>21.8156178554113</v>
      </c>
      <c r="AB173" s="228">
        <f t="shared" si="180"/>
        <v>33.75746257583198</v>
      </c>
      <c r="AC173" s="312">
        <f>'3.10 Forest data Gustav 2017'!AV55</f>
        <v>3290.7486902735664</v>
      </c>
      <c r="AD173" s="318">
        <f t="shared" si="115"/>
        <v>14.865663388617122</v>
      </c>
      <c r="AE173" s="312">
        <f>'3.10 Forest data Gustav 2017'!AW55*10^-6</f>
        <v>55.949336202119767</v>
      </c>
      <c r="AF173" s="314">
        <f t="shared" si="106"/>
        <v>27.974668101059883</v>
      </c>
      <c r="AG173" s="314">
        <f>'3.10 Forest data Gustav 2017'!AH55*10^-6/2</f>
        <v>11.175695137594388</v>
      </c>
      <c r="AH173" s="314">
        <f>'3.10 Forest data Gustav 2017'!AI55*10^-6/2</f>
        <v>9.38827699196829</v>
      </c>
      <c r="AI173" s="314">
        <f>'3.10 Forest data Gustav 2017'!AM55*10^-6/2</f>
        <v>4.8401309893972018</v>
      </c>
      <c r="AJ173" s="319">
        <f t="shared" si="165"/>
        <v>5.1296440681558249</v>
      </c>
      <c r="AK173" s="319">
        <f t="shared" si="166"/>
        <v>4.7409932463953615</v>
      </c>
      <c r="AL173" s="319">
        <f t="shared" si="167"/>
        <v>1.5645973192632145</v>
      </c>
      <c r="AM173" s="319">
        <f t="shared" si="168"/>
        <v>6.1812144059085288</v>
      </c>
      <c r="AN173" s="319">
        <f t="shared" si="116"/>
        <v>0.22798418080692553</v>
      </c>
      <c r="AO173" s="314">
        <f t="shared" si="117"/>
        <v>5.1296440681558249</v>
      </c>
      <c r="AP173" s="120">
        <f t="shared" si="118"/>
        <v>217.80413041603555</v>
      </c>
      <c r="AQ173" s="120">
        <f t="shared" si="119"/>
        <v>0.87581205837136622</v>
      </c>
      <c r="AR173" s="120">
        <f t="shared" si="120"/>
        <v>4.2538320097844586</v>
      </c>
      <c r="AS173" s="314">
        <f t="shared" si="121"/>
        <v>0.22798418080692553</v>
      </c>
      <c r="AT173" s="314">
        <f t="shared" si="111"/>
        <v>7.5807906431777665</v>
      </c>
      <c r="AU173" s="120">
        <f t="shared" si="122"/>
        <v>2.1268654488225458E-2</v>
      </c>
      <c r="AV173" s="314">
        <f t="shared" si="123"/>
        <v>0.20671552631870008</v>
      </c>
      <c r="AW173" s="314">
        <f t="shared" si="124"/>
        <v>6.3055905656585765</v>
      </c>
      <c r="AX173" s="120">
        <f t="shared" si="125"/>
        <v>21.219088173216811</v>
      </c>
      <c r="AY173" s="120">
        <f t="shared" si="126"/>
        <v>0.12821759418925183</v>
      </c>
      <c r="AZ173" s="120">
        <f t="shared" si="127"/>
        <v>6.1773729714693246</v>
      </c>
      <c r="BA173" s="317">
        <f t="shared" si="169"/>
        <v>30.772134911165875</v>
      </c>
      <c r="BB173" s="317">
        <f t="shared" si="128"/>
        <v>46.663096606831843</v>
      </c>
      <c r="BC173" s="11">
        <f t="shared" si="113"/>
        <v>123.88988765330336</v>
      </c>
      <c r="BD173" s="11">
        <f t="shared" si="129"/>
        <v>171.25356454707287</v>
      </c>
      <c r="BE173" s="11">
        <f t="shared" si="130"/>
        <v>-47.363676893769508</v>
      </c>
      <c r="BF173" s="10">
        <f>SUM(BE$130:BE173)</f>
        <v>-1118.6073619236647</v>
      </c>
    </row>
    <row r="174" spans="1:58" x14ac:dyDescent="0.25">
      <c r="A174" s="4">
        <v>45</v>
      </c>
      <c r="C174" s="228">
        <f t="shared" si="160"/>
        <v>3306.5531363928994</v>
      </c>
      <c r="D174" s="228">
        <f t="shared" si="163"/>
        <v>11.587914285819352</v>
      </c>
      <c r="E174" s="228">
        <f t="shared" si="161"/>
        <v>39.871722860154492</v>
      </c>
      <c r="F174" s="228">
        <f t="shared" ref="F174:AB174" si="181">F70</f>
        <v>19.935861430077246</v>
      </c>
      <c r="G174" s="228">
        <f t="shared" si="181"/>
        <v>9.4353134642275922</v>
      </c>
      <c r="H174" s="228">
        <f t="shared" si="181"/>
        <v>9.6842214352374079</v>
      </c>
      <c r="I174" s="228">
        <f t="shared" si="181"/>
        <v>0.81632653061224492</v>
      </c>
      <c r="J174" s="228">
        <f t="shared" si="181"/>
        <v>4.3308088800804647</v>
      </c>
      <c r="K174" s="228">
        <f t="shared" si="181"/>
        <v>4.6707120591341118</v>
      </c>
      <c r="L174" s="228">
        <f t="shared" si="181"/>
        <v>1.3209438849918631</v>
      </c>
      <c r="M174" s="228">
        <f t="shared" si="181"/>
        <v>1.948564146319556</v>
      </c>
      <c r="N174" s="228">
        <f t="shared" si="181"/>
        <v>0.19248039467024289</v>
      </c>
      <c r="O174" s="228">
        <f t="shared" si="181"/>
        <v>4.3308088800804647</v>
      </c>
      <c r="P174" s="228">
        <f t="shared" si="181"/>
        <v>198.44837346882065</v>
      </c>
      <c r="Q174" s="228">
        <f t="shared" si="181"/>
        <v>0.44814517138209453</v>
      </c>
      <c r="R174" s="228">
        <f t="shared" si="181"/>
        <v>3.8826637086983702</v>
      </c>
      <c r="S174" s="228">
        <f t="shared" si="181"/>
        <v>0.19248039467024289</v>
      </c>
      <c r="T174" s="228">
        <f t="shared" si="181"/>
        <v>6.8044638565622648</v>
      </c>
      <c r="U174" s="228">
        <f t="shared" si="181"/>
        <v>6.5922377698317547E-3</v>
      </c>
      <c r="V174" s="228">
        <f t="shared" si="181"/>
        <v>0.18588815690041113</v>
      </c>
      <c r="W174" s="228">
        <f t="shared" si="181"/>
        <v>5.9916559441259754</v>
      </c>
      <c r="X174" s="228">
        <f t="shared" si="181"/>
        <v>20.236188071576574</v>
      </c>
      <c r="Y174" s="228">
        <f t="shared" si="181"/>
        <v>9.137754727666092E-2</v>
      </c>
      <c r="Z174" s="228">
        <f t="shared" si="181"/>
        <v>5.9002783968493144</v>
      </c>
      <c r="AA174" s="228">
        <f t="shared" si="181"/>
        <v>21.929447573084971</v>
      </c>
      <c r="AB174" s="228">
        <f t="shared" si="181"/>
        <v>34.063476815332912</v>
      </c>
      <c r="AC174" s="312">
        <f>'3.10 Forest data Gustav 2017'!AV56</f>
        <v>3304.1491227376027</v>
      </c>
      <c r="AD174" s="318">
        <f t="shared" si="115"/>
        <v>13.400432464036385</v>
      </c>
      <c r="AE174" s="312">
        <f>'3.10 Forest data Gustav 2017'!AW56*10^-6</f>
        <v>56.3726904610552</v>
      </c>
      <c r="AF174" s="314">
        <f t="shared" si="106"/>
        <v>28.1863452305276</v>
      </c>
      <c r="AG174" s="314">
        <f>'3.10 Forest data Gustav 2017'!AH56*10^-6/2</f>
        <v>11.226277802719599</v>
      </c>
      <c r="AH174" s="314">
        <f>'3.10 Forest data Gustav 2017'!AI56*10^-6/2</f>
        <v>9.4413128626020004</v>
      </c>
      <c r="AI174" s="314">
        <f>'3.10 Forest data Gustav 2017'!AM56*10^-6/2</f>
        <v>4.9146434042060001</v>
      </c>
      <c r="AJ174" s="319">
        <f t="shared" si="165"/>
        <v>5.1528615114482959</v>
      </c>
      <c r="AK174" s="319">
        <f t="shared" si="166"/>
        <v>4.7664580570743187</v>
      </c>
      <c r="AL174" s="319">
        <f t="shared" si="167"/>
        <v>1.5716788923807441</v>
      </c>
      <c r="AM174" s="319">
        <f t="shared" si="168"/>
        <v>6.2617967405323522</v>
      </c>
      <c r="AN174" s="319">
        <f t="shared" si="116"/>
        <v>0.22901606717547984</v>
      </c>
      <c r="AO174" s="314">
        <f t="shared" si="117"/>
        <v>5.1528615114482959</v>
      </c>
      <c r="AP174" s="120">
        <f t="shared" si="118"/>
        <v>218.68598577742733</v>
      </c>
      <c r="AQ174" s="120">
        <f t="shared" si="119"/>
        <v>0.88185536139178566</v>
      </c>
      <c r="AR174" s="120">
        <f t="shared" si="120"/>
        <v>4.2710061500565102</v>
      </c>
      <c r="AS174" s="314">
        <f t="shared" si="121"/>
        <v>0.22901606717547984</v>
      </c>
      <c r="AT174" s="314">
        <f t="shared" si="111"/>
        <v>7.6025095915590963</v>
      </c>
      <c r="AU174" s="120">
        <f t="shared" si="122"/>
        <v>2.1718948381329817E-2</v>
      </c>
      <c r="AV174" s="314">
        <f t="shared" si="123"/>
        <v>0.20729711879415003</v>
      </c>
      <c r="AW174" s="314">
        <f t="shared" si="124"/>
        <v>6.3381369494550626</v>
      </c>
      <c r="AX174" s="120">
        <f t="shared" si="125"/>
        <v>21.34229808733194</v>
      </c>
      <c r="AY174" s="120">
        <f t="shared" si="126"/>
        <v>0.12320991411512949</v>
      </c>
      <c r="AZ174" s="120">
        <f t="shared" si="127"/>
        <v>6.2149270353399331</v>
      </c>
      <c r="BA174" s="317">
        <f t="shared" si="169"/>
        <v>31.004979753580361</v>
      </c>
      <c r="BB174" s="317">
        <f t="shared" si="128"/>
        <v>45.432196441504992</v>
      </c>
      <c r="BC174" s="11">
        <f t="shared" si="113"/>
        <v>125.01295991227178</v>
      </c>
      <c r="BD174" s="11">
        <f t="shared" si="129"/>
        <v>166.73616094032332</v>
      </c>
      <c r="BE174" s="11">
        <f t="shared" si="130"/>
        <v>-41.723201028051534</v>
      </c>
      <c r="BF174" s="10">
        <f>SUM(BE$130:BE174)</f>
        <v>-1160.3305629517163</v>
      </c>
    </row>
    <row r="175" spans="1:58" x14ac:dyDescent="0.25">
      <c r="A175" s="4">
        <v>46</v>
      </c>
      <c r="C175" s="228">
        <f t="shared" si="160"/>
        <v>3318.1587299421299</v>
      </c>
      <c r="D175" s="228">
        <f t="shared" si="163"/>
        <v>11.605593549230434</v>
      </c>
      <c r="E175" s="228">
        <f t="shared" si="161"/>
        <v>39.89823409328833</v>
      </c>
      <c r="F175" s="228">
        <f t="shared" ref="F175:AB175" si="182">F71</f>
        <v>19.949117046644165</v>
      </c>
      <c r="G175" s="228">
        <f t="shared" si="182"/>
        <v>9.4909309600704894</v>
      </c>
      <c r="H175" s="228">
        <f t="shared" si="182"/>
        <v>9.6418595559614335</v>
      </c>
      <c r="I175" s="228">
        <f t="shared" si="182"/>
        <v>0.81632653061224492</v>
      </c>
      <c r="J175" s="228">
        <f t="shared" si="182"/>
        <v>4.3563373106723544</v>
      </c>
      <c r="K175" s="228">
        <f t="shared" si="182"/>
        <v>4.6604543820727464</v>
      </c>
      <c r="L175" s="228">
        <f t="shared" si="182"/>
        <v>1.3287303344098687</v>
      </c>
      <c r="M175" s="228">
        <f t="shared" si="182"/>
        <v>1.9552382458207036</v>
      </c>
      <c r="N175" s="228">
        <f t="shared" si="182"/>
        <v>0.19361499158543799</v>
      </c>
      <c r="O175" s="228">
        <f t="shared" si="182"/>
        <v>4.3563373106723544</v>
      </c>
      <c r="P175" s="228">
        <f t="shared" si="182"/>
        <v>198.91325921732539</v>
      </c>
      <c r="Q175" s="228">
        <f t="shared" si="182"/>
        <v>0.46488574850474151</v>
      </c>
      <c r="R175" s="228">
        <f t="shared" si="182"/>
        <v>3.8914515621676129</v>
      </c>
      <c r="S175" s="228">
        <f t="shared" si="182"/>
        <v>0.19361499158543799</v>
      </c>
      <c r="T175" s="228">
        <f t="shared" si="182"/>
        <v>6.812010426158805</v>
      </c>
      <c r="U175" s="228">
        <f t="shared" si="182"/>
        <v>7.5465695965402091E-3</v>
      </c>
      <c r="V175" s="228">
        <f t="shared" si="182"/>
        <v>0.18606842198889778</v>
      </c>
      <c r="W175" s="228">
        <f t="shared" si="182"/>
        <v>5.9891847164826153</v>
      </c>
      <c r="X175" s="228">
        <f t="shared" si="182"/>
        <v>20.298330527260738</v>
      </c>
      <c r="Y175" s="228">
        <f t="shared" si="182"/>
        <v>6.2142455684163878E-2</v>
      </c>
      <c r="Z175" s="228">
        <f t="shared" si="182"/>
        <v>5.9270422607984514</v>
      </c>
      <c r="AA175" s="228">
        <f t="shared" si="182"/>
        <v>21.944028751308583</v>
      </c>
      <c r="AB175" s="228">
        <f t="shared" si="182"/>
        <v>34.084197074324464</v>
      </c>
      <c r="AC175" s="312">
        <f>'3.10 Forest data Gustav 2017'!AV57</f>
        <v>3317.6698147421125</v>
      </c>
      <c r="AD175" s="318">
        <f t="shared" si="115"/>
        <v>13.520692004509783</v>
      </c>
      <c r="AE175" s="312">
        <f>'3.10 Forest data Gustav 2017'!AW57*10^-6</f>
        <v>56.635651069710796</v>
      </c>
      <c r="AF175" s="314">
        <f t="shared" si="106"/>
        <v>28.317825534855398</v>
      </c>
      <c r="AG175" s="314">
        <f>'3.10 Forest data Gustav 2017'!AH57*10^-6/2</f>
        <v>11.279569673714137</v>
      </c>
      <c r="AH175" s="314">
        <f>'3.10 Forest data Gustav 2017'!AI57*10^-6/2</f>
        <v>9.4060373733180622</v>
      </c>
      <c r="AI175" s="314">
        <f>'3.10 Forest data Gustav 2017'!AM57*10^-6/2</f>
        <v>4.9951858921231995</v>
      </c>
      <c r="AJ175" s="319">
        <f t="shared" si="165"/>
        <v>5.177322480234789</v>
      </c>
      <c r="AK175" s="319">
        <f t="shared" si="166"/>
        <v>4.758649017600848</v>
      </c>
      <c r="AL175" s="319">
        <f t="shared" si="167"/>
        <v>1.5791397543199794</v>
      </c>
      <c r="AM175" s="319">
        <f t="shared" si="168"/>
        <v>6.3487342529688959</v>
      </c>
      <c r="AN175" s="319">
        <f t="shared" si="116"/>
        <v>0.23010322134376843</v>
      </c>
      <c r="AO175" s="314">
        <f t="shared" si="117"/>
        <v>5.177322480234789</v>
      </c>
      <c r="AP175" s="120">
        <f t="shared" si="118"/>
        <v>219.57500946184737</v>
      </c>
      <c r="AQ175" s="120">
        <f t="shared" si="119"/>
        <v>0.88902368442003876</v>
      </c>
      <c r="AR175" s="120">
        <f t="shared" si="120"/>
        <v>4.2882987958147503</v>
      </c>
      <c r="AS175" s="314">
        <f t="shared" si="121"/>
        <v>0.23010322134376843</v>
      </c>
      <c r="AT175" s="314">
        <f t="shared" si="111"/>
        <v>7.624721788323078</v>
      </c>
      <c r="AU175" s="120">
        <f t="shared" si="122"/>
        <v>2.2212196763981673E-2</v>
      </c>
      <c r="AV175" s="314">
        <f t="shared" si="123"/>
        <v>0.20789102457978675</v>
      </c>
      <c r="AW175" s="314">
        <f t="shared" si="124"/>
        <v>6.3377887719208275</v>
      </c>
      <c r="AX175" s="120">
        <f t="shared" si="125"/>
        <v>21.429072475577925</v>
      </c>
      <c r="AY175" s="120">
        <f t="shared" si="126"/>
        <v>8.6774388245984824E-2</v>
      </c>
      <c r="AZ175" s="120">
        <f t="shared" si="127"/>
        <v>6.2510143836748426</v>
      </c>
      <c r="BA175" s="317">
        <f t="shared" si="169"/>
        <v>31.149608088340941</v>
      </c>
      <c r="BB175" s="317">
        <f t="shared" si="128"/>
        <v>45.668310362280728</v>
      </c>
      <c r="BC175" s="11">
        <f t="shared" si="113"/>
        <v>125.08900326277079</v>
      </c>
      <c r="BD175" s="11">
        <f t="shared" si="129"/>
        <v>167.60269902957026</v>
      </c>
      <c r="BE175" s="11">
        <f t="shared" si="130"/>
        <v>-42.513695766799472</v>
      </c>
      <c r="BF175" s="10">
        <f>SUM(BE$130:BE175)</f>
        <v>-1202.8442587185157</v>
      </c>
    </row>
    <row r="176" spans="1:58" x14ac:dyDescent="0.25">
      <c r="A176" s="4">
        <v>47</v>
      </c>
      <c r="C176" s="228">
        <f t="shared" si="160"/>
        <v>3329.3963234913599</v>
      </c>
      <c r="D176" s="228">
        <f t="shared" si="163"/>
        <v>11.237593549230041</v>
      </c>
      <c r="E176" s="228">
        <f t="shared" si="161"/>
        <v>39.924745326422176</v>
      </c>
      <c r="F176" s="228">
        <f t="shared" ref="F176:AB176" si="183">F72</f>
        <v>19.962372663211088</v>
      </c>
      <c r="G176" s="228">
        <f t="shared" si="183"/>
        <v>9.5457960113667983</v>
      </c>
      <c r="H176" s="228">
        <f t="shared" si="183"/>
        <v>9.6002501212320439</v>
      </c>
      <c r="I176" s="228">
        <f t="shared" si="183"/>
        <v>0.81632653061224492</v>
      </c>
      <c r="J176" s="228">
        <f t="shared" si="183"/>
        <v>4.3815203692173608</v>
      </c>
      <c r="K176" s="228">
        <f t="shared" si="183"/>
        <v>4.6504036272616904</v>
      </c>
      <c r="L176" s="228">
        <f t="shared" si="183"/>
        <v>1.3364114415913519</v>
      </c>
      <c r="M176" s="228">
        <f t="shared" si="183"/>
        <v>1.9618220519762606</v>
      </c>
      <c r="N176" s="228">
        <f t="shared" si="183"/>
        <v>0.19473423863188269</v>
      </c>
      <c r="O176" s="228">
        <f t="shared" si="183"/>
        <v>4.3815203692173608</v>
      </c>
      <c r="P176" s="228">
        <f t="shared" si="183"/>
        <v>199.39421189839925</v>
      </c>
      <c r="Q176" s="228">
        <f t="shared" si="183"/>
        <v>0.48095268107385891</v>
      </c>
      <c r="R176" s="228">
        <f t="shared" si="183"/>
        <v>3.9005676881435019</v>
      </c>
      <c r="S176" s="228">
        <f t="shared" si="183"/>
        <v>0.19473423863188269</v>
      </c>
      <c r="T176" s="228">
        <f t="shared" si="183"/>
        <v>6.8204698814593163</v>
      </c>
      <c r="U176" s="228">
        <f t="shared" si="183"/>
        <v>8.4594553005112871E-3</v>
      </c>
      <c r="V176" s="228">
        <f t="shared" si="183"/>
        <v>0.1862747833313714</v>
      </c>
      <c r="W176" s="228">
        <f t="shared" si="183"/>
        <v>5.9868150688530424</v>
      </c>
      <c r="X176" s="228">
        <f t="shared" si="183"/>
        <v>20.33990223144502</v>
      </c>
      <c r="Y176" s="228">
        <f t="shared" si="183"/>
        <v>4.1571704184281799E-2</v>
      </c>
      <c r="Z176" s="228">
        <f t="shared" si="183"/>
        <v>5.9452433646687606</v>
      </c>
      <c r="AA176" s="228">
        <f t="shared" si="183"/>
        <v>21.958609929532198</v>
      </c>
      <c r="AB176" s="228">
        <f t="shared" si="183"/>
        <v>33.72718731932089</v>
      </c>
      <c r="AC176" s="312">
        <f>'3.10 Forest data Gustav 2017'!AV58</f>
        <v>3329.3284841744708</v>
      </c>
      <c r="AD176" s="318">
        <f t="shared" si="115"/>
        <v>11.658669432358238</v>
      </c>
      <c r="AE176" s="312">
        <f>'3.10 Forest data Gustav 2017'!AW58*10^-6</f>
        <v>56.898611678366407</v>
      </c>
      <c r="AF176" s="314">
        <f t="shared" si="106"/>
        <v>28.449305839183204</v>
      </c>
      <c r="AG176" s="314">
        <f>'3.10 Forest data Gustav 2017'!AH58*10^-6/2</f>
        <v>11.332703873511301</v>
      </c>
      <c r="AH176" s="314">
        <f>'3.10 Forest data Gustav 2017'!AI58*10^-6/2</f>
        <v>9.3709195552315006</v>
      </c>
      <c r="AI176" s="314">
        <f>'3.10 Forest data Gustav 2017'!AM58*10^-6/2</f>
        <v>5.0757283800404007</v>
      </c>
      <c r="AJ176" s="319">
        <f t="shared" si="165"/>
        <v>5.2017110779416873</v>
      </c>
      <c r="AK176" s="319">
        <f t="shared" si="166"/>
        <v>4.7508833377066564</v>
      </c>
      <c r="AL176" s="319">
        <f t="shared" si="167"/>
        <v>1.5865785422915823</v>
      </c>
      <c r="AM176" s="319">
        <f t="shared" si="168"/>
        <v>6.4356528448617567</v>
      </c>
      <c r="AN176" s="319">
        <f t="shared" si="116"/>
        <v>0.23118715901963055</v>
      </c>
      <c r="AO176" s="314">
        <f t="shared" si="117"/>
        <v>5.2017110779416873</v>
      </c>
      <c r="AP176" s="120">
        <f t="shared" si="118"/>
        <v>220.47098853177377</v>
      </c>
      <c r="AQ176" s="120">
        <f t="shared" si="119"/>
        <v>0.89597906992639764</v>
      </c>
      <c r="AR176" s="120">
        <f t="shared" si="120"/>
        <v>4.3057320080152897</v>
      </c>
      <c r="AS176" s="314">
        <f t="shared" si="121"/>
        <v>0.23118715901963055</v>
      </c>
      <c r="AT176" s="314">
        <f t="shared" si="111"/>
        <v>7.6474105290743219</v>
      </c>
      <c r="AU176" s="120">
        <f t="shared" si="122"/>
        <v>2.2688740751243941E-2</v>
      </c>
      <c r="AV176" s="314">
        <f t="shared" si="123"/>
        <v>0.20849841826838661</v>
      </c>
      <c r="AW176" s="314">
        <f t="shared" si="124"/>
        <v>6.337461879998239</v>
      </c>
      <c r="AX176" s="120">
        <f t="shared" si="125"/>
        <v>21.490104342017389</v>
      </c>
      <c r="AY176" s="120">
        <f t="shared" si="126"/>
        <v>6.1031866439464011E-2</v>
      </c>
      <c r="AZ176" s="120">
        <f t="shared" si="127"/>
        <v>6.2764300135587749</v>
      </c>
      <c r="BA176" s="317">
        <f t="shared" si="169"/>
        <v>31.294236423101527</v>
      </c>
      <c r="BB176" s="317">
        <f t="shared" si="128"/>
        <v>43.932605532576872</v>
      </c>
      <c r="BC176" s="11">
        <f t="shared" si="113"/>
        <v>123.77877746190767</v>
      </c>
      <c r="BD176" s="11">
        <f t="shared" si="129"/>
        <v>161.23266230455712</v>
      </c>
      <c r="BE176" s="11">
        <f t="shared" si="130"/>
        <v>-37.453884842649458</v>
      </c>
      <c r="BF176" s="10">
        <f>SUM(BE$130:BE176)</f>
        <v>-1240.298143561165</v>
      </c>
    </row>
    <row r="177" spans="1:58" x14ac:dyDescent="0.25">
      <c r="A177" s="4">
        <v>48</v>
      </c>
      <c r="C177" s="228">
        <f t="shared" si="160"/>
        <v>3340.9879170405902</v>
      </c>
      <c r="D177" s="228">
        <f t="shared" si="163"/>
        <v>11.591593549230311</v>
      </c>
      <c r="E177" s="228">
        <f t="shared" si="161"/>
        <v>39.951256559556022</v>
      </c>
      <c r="F177" s="228">
        <f t="shared" ref="F177:AB177" si="184">F73</f>
        <v>19.975628279778011</v>
      </c>
      <c r="G177" s="228">
        <f t="shared" si="184"/>
        <v>9.5999273177717352</v>
      </c>
      <c r="H177" s="228">
        <f t="shared" si="184"/>
        <v>9.5593744313940281</v>
      </c>
      <c r="I177" s="228">
        <f t="shared" si="184"/>
        <v>0.81632653061224492</v>
      </c>
      <c r="J177" s="228">
        <f t="shared" si="184"/>
        <v>4.4063666388572269</v>
      </c>
      <c r="K177" s="228">
        <f t="shared" si="184"/>
        <v>4.640554652295763</v>
      </c>
      <c r="L177" s="228">
        <f t="shared" si="184"/>
        <v>1.3439898244880431</v>
      </c>
      <c r="M177" s="228">
        <f t="shared" si="184"/>
        <v>1.9683178087448532</v>
      </c>
      <c r="N177" s="228">
        <f t="shared" si="184"/>
        <v>0.19583851728254342</v>
      </c>
      <c r="O177" s="228">
        <f t="shared" si="184"/>
        <v>4.4063666388572269</v>
      </c>
      <c r="P177" s="228">
        <f t="shared" si="184"/>
        <v>199.89057966038931</v>
      </c>
      <c r="Q177" s="228">
        <f t="shared" si="184"/>
        <v>0.49636776199005794</v>
      </c>
      <c r="R177" s="228">
        <f t="shared" si="184"/>
        <v>3.909998876867169</v>
      </c>
      <c r="S177" s="228">
        <f t="shared" si="184"/>
        <v>0.19583851728254342</v>
      </c>
      <c r="T177" s="228">
        <f t="shared" si="184"/>
        <v>6.8298022911604317</v>
      </c>
      <c r="U177" s="228">
        <f t="shared" si="184"/>
        <v>9.3324097011153739E-3</v>
      </c>
      <c r="V177" s="228">
        <f t="shared" si="184"/>
        <v>0.18650610758142805</v>
      </c>
      <c r="W177" s="228">
        <f t="shared" si="184"/>
        <v>5.9845444767838059</v>
      </c>
      <c r="X177" s="228">
        <f t="shared" si="184"/>
        <v>20.367027273309969</v>
      </c>
      <c r="Y177" s="228">
        <f t="shared" si="184"/>
        <v>2.7125041864948685E-2</v>
      </c>
      <c r="Z177" s="228">
        <f t="shared" si="184"/>
        <v>5.9574194349188572</v>
      </c>
      <c r="AA177" s="228">
        <f t="shared" si="184"/>
        <v>21.973191107755813</v>
      </c>
      <c r="AB177" s="228">
        <f t="shared" si="184"/>
        <v>34.097609870542243</v>
      </c>
      <c r="AC177" s="312">
        <f>'3.10 Forest data Gustav 2017'!AV59</f>
        <v>3344.0752201385644</v>
      </c>
      <c r="AD177" s="318">
        <f t="shared" si="115"/>
        <v>14.746735964093659</v>
      </c>
      <c r="AE177" s="312">
        <f>'3.10 Forest data Gustav 2017'!AW59*10^-6</f>
        <v>57.161572287022004</v>
      </c>
      <c r="AF177" s="314">
        <f t="shared" si="106"/>
        <v>28.580786143511002</v>
      </c>
      <c r="AG177" s="314">
        <f>'3.10 Forest data Gustav 2017'!AH59*10^-6/2</f>
        <v>11.385681666730079</v>
      </c>
      <c r="AH177" s="314">
        <f>'3.10 Forest data Gustav 2017'!AI59*10^-6/2</f>
        <v>9.3359581437233228</v>
      </c>
      <c r="AI177" s="314">
        <f>'3.10 Forest data Gustav 2017'!AM59*10^-6/2</f>
        <v>5.1562708679576001</v>
      </c>
      <c r="AJ177" s="319">
        <f t="shared" si="165"/>
        <v>5.2260278850291062</v>
      </c>
      <c r="AK177" s="319">
        <f t="shared" si="166"/>
        <v>4.7431606696215205</v>
      </c>
      <c r="AL177" s="319">
        <f t="shared" si="167"/>
        <v>1.5939954333422113</v>
      </c>
      <c r="AM177" s="319">
        <f t="shared" si="168"/>
        <v>6.5225526679652095</v>
      </c>
      <c r="AN177" s="319">
        <f t="shared" si="116"/>
        <v>0.23226790600129363</v>
      </c>
      <c r="AO177" s="314">
        <f t="shared" si="117"/>
        <v>5.2260278850291062</v>
      </c>
      <c r="AP177" s="120">
        <f t="shared" si="118"/>
        <v>221.3737148057196</v>
      </c>
      <c r="AQ177" s="120">
        <f t="shared" si="119"/>
        <v>0.90272627394583083</v>
      </c>
      <c r="AR177" s="120">
        <f t="shared" si="120"/>
        <v>4.3233016110832754</v>
      </c>
      <c r="AS177" s="314">
        <f t="shared" si="121"/>
        <v>0.23226790600129363</v>
      </c>
      <c r="AT177" s="314">
        <f t="shared" si="111"/>
        <v>7.670559591998237</v>
      </c>
      <c r="AU177" s="120">
        <f t="shared" si="122"/>
        <v>2.3149062923915054E-2</v>
      </c>
      <c r="AV177" s="314">
        <f t="shared" si="123"/>
        <v>0.20911884307737857</v>
      </c>
      <c r="AW177" s="314">
        <f t="shared" si="124"/>
        <v>6.337156102963732</v>
      </c>
      <c r="AX177" s="120">
        <f t="shared" si="125"/>
        <v>21.532954611610698</v>
      </c>
      <c r="AY177" s="120">
        <f t="shared" si="126"/>
        <v>4.2850269593309065E-2</v>
      </c>
      <c r="AZ177" s="120">
        <f t="shared" si="127"/>
        <v>6.2943058333704229</v>
      </c>
      <c r="BA177" s="317">
        <f t="shared" si="169"/>
        <v>31.438864757862106</v>
      </c>
      <c r="BB177" s="317">
        <f t="shared" si="128"/>
        <v>47.154326328418819</v>
      </c>
      <c r="BC177" s="11">
        <f t="shared" si="113"/>
        <v>125.13822822489003</v>
      </c>
      <c r="BD177" s="11">
        <f t="shared" si="129"/>
        <v>173.05637762529707</v>
      </c>
      <c r="BE177" s="11">
        <f t="shared" si="130"/>
        <v>-47.918149400407046</v>
      </c>
      <c r="BF177" s="10">
        <f>SUM(BE$130:BE177)</f>
        <v>-1288.216292961572</v>
      </c>
    </row>
    <row r="178" spans="1:58" x14ac:dyDescent="0.25">
      <c r="A178" s="4">
        <v>49</v>
      </c>
      <c r="C178" s="228">
        <f t="shared" si="160"/>
        <v>3351.9615105898201</v>
      </c>
      <c r="D178" s="228">
        <f t="shared" si="163"/>
        <v>10.973593549229918</v>
      </c>
      <c r="E178" s="228">
        <f t="shared" si="161"/>
        <v>39.97776779268986</v>
      </c>
      <c r="F178" s="228">
        <f t="shared" ref="F178:AB178" si="185">F74</f>
        <v>19.98888389634493</v>
      </c>
      <c r="G178" s="228">
        <f t="shared" si="185"/>
        <v>9.6533429644027304</v>
      </c>
      <c r="H178" s="228">
        <f t="shared" si="185"/>
        <v>9.5192144013299522</v>
      </c>
      <c r="I178" s="228">
        <f t="shared" si="185"/>
        <v>0.81632653061224492</v>
      </c>
      <c r="J178" s="228">
        <f t="shared" si="185"/>
        <v>4.4308844206608535</v>
      </c>
      <c r="K178" s="228">
        <f t="shared" si="185"/>
        <v>4.6309024837676684</v>
      </c>
      <c r="L178" s="228">
        <f t="shared" si="185"/>
        <v>1.3514680150163825</v>
      </c>
      <c r="M178" s="228">
        <f t="shared" si="185"/>
        <v>1.9747276863405725</v>
      </c>
      <c r="N178" s="228">
        <f t="shared" si="185"/>
        <v>0.19692819647381571</v>
      </c>
      <c r="O178" s="228">
        <f t="shared" si="185"/>
        <v>4.4308844206608535</v>
      </c>
      <c r="P178" s="228">
        <f t="shared" si="185"/>
        <v>200.4017317351248</v>
      </c>
      <c r="Q178" s="228">
        <f t="shared" si="185"/>
        <v>0.51115207473549162</v>
      </c>
      <c r="R178" s="228">
        <f t="shared" si="185"/>
        <v>3.9197323459253619</v>
      </c>
      <c r="S178" s="228">
        <f t="shared" si="185"/>
        <v>0.19692819647381571</v>
      </c>
      <c r="T178" s="228">
        <f t="shared" si="185"/>
        <v>6.8399691848187727</v>
      </c>
      <c r="U178" s="228">
        <f t="shared" si="185"/>
        <v>1.0166893658341003E-2</v>
      </c>
      <c r="V178" s="228">
        <f t="shared" si="185"/>
        <v>0.18676130281547471</v>
      </c>
      <c r="W178" s="228">
        <f t="shared" si="185"/>
        <v>5.9823704987840509</v>
      </c>
      <c r="X178" s="228">
        <f t="shared" si="185"/>
        <v>20.384033596352889</v>
      </c>
      <c r="Y178" s="228">
        <f t="shared" si="185"/>
        <v>1.7006323042920712E-2</v>
      </c>
      <c r="Z178" s="228">
        <f t="shared" si="185"/>
        <v>5.9653641757411302</v>
      </c>
      <c r="AA178" s="228">
        <f t="shared" si="185"/>
        <v>21.987772285979425</v>
      </c>
      <c r="AB178" s="228">
        <f t="shared" si="185"/>
        <v>33.499691126646098</v>
      </c>
      <c r="AC178" s="312">
        <f>'3.10 Forest data Gustav 2017'!AV60</f>
        <v>3356.7165085362199</v>
      </c>
      <c r="AD178" s="318">
        <f t="shared" si="115"/>
        <v>12.641288397655444</v>
      </c>
      <c r="AE178" s="312">
        <f>'3.10 Forest data Gustav 2017'!AW60*10^-6</f>
        <v>57.424532895677601</v>
      </c>
      <c r="AF178" s="314">
        <f t="shared" si="106"/>
        <v>28.7122664478388</v>
      </c>
      <c r="AG178" s="314">
        <f>'3.10 Forest data Gustav 2017'!AH60*10^-6/2</f>
        <v>11.438504304501523</v>
      </c>
      <c r="AH178" s="314">
        <f>'3.10 Forest data Gustav 2017'!AI60*10^-6/2</f>
        <v>9.3011518876624812</v>
      </c>
      <c r="AI178" s="314">
        <f>'3.10 Forest data Gustav 2017'!AM60*10^-6/2</f>
        <v>5.2368133558747996</v>
      </c>
      <c r="AJ178" s="319">
        <f t="shared" si="165"/>
        <v>5.2502734757661988</v>
      </c>
      <c r="AK178" s="319">
        <f t="shared" si="166"/>
        <v>4.7354806692844029</v>
      </c>
      <c r="AL178" s="319">
        <f t="shared" si="167"/>
        <v>1.6013906026302134</v>
      </c>
      <c r="AM178" s="319">
        <f t="shared" si="168"/>
        <v>6.6094338724149821</v>
      </c>
      <c r="AN178" s="319">
        <f t="shared" si="116"/>
        <v>0.23334548781183109</v>
      </c>
      <c r="AO178" s="314">
        <f t="shared" si="117"/>
        <v>5.2502734757661988</v>
      </c>
      <c r="AP178" s="120">
        <f t="shared" si="118"/>
        <v>222.28298475877909</v>
      </c>
      <c r="AQ178" s="120">
        <f t="shared" si="119"/>
        <v>0.90926995305949276</v>
      </c>
      <c r="AR178" s="120">
        <f t="shared" si="120"/>
        <v>4.3410035227067061</v>
      </c>
      <c r="AS178" s="314">
        <f t="shared" si="121"/>
        <v>0.23334548781183109</v>
      </c>
      <c r="AT178" s="314">
        <f t="shared" si="111"/>
        <v>7.6941532243896784</v>
      </c>
      <c r="AU178" s="120">
        <f t="shared" si="122"/>
        <v>2.359363239144141E-2</v>
      </c>
      <c r="AV178" s="314">
        <f t="shared" si="123"/>
        <v>0.20975185542038968</v>
      </c>
      <c r="AW178" s="314">
        <f t="shared" si="124"/>
        <v>6.3368712719146165</v>
      </c>
      <c r="AX178" s="120">
        <f t="shared" si="125"/>
        <v>21.562969496766684</v>
      </c>
      <c r="AY178" s="120">
        <f t="shared" si="126"/>
        <v>3.0014885155985382E-2</v>
      </c>
      <c r="AZ178" s="120">
        <f t="shared" si="127"/>
        <v>6.3068563867586311</v>
      </c>
      <c r="BA178" s="317">
        <f t="shared" si="169"/>
        <v>31.583493092622682</v>
      </c>
      <c r="BB178" s="317">
        <f t="shared" si="128"/>
        <v>45.187659960885043</v>
      </c>
      <c r="BC178" s="11">
        <f t="shared" si="113"/>
        <v>122.94386643479118</v>
      </c>
      <c r="BD178" s="11">
        <f t="shared" si="129"/>
        <v>165.83871205644812</v>
      </c>
      <c r="BE178" s="11">
        <f t="shared" si="130"/>
        <v>-42.894845621656941</v>
      </c>
      <c r="BF178" s="10">
        <f>SUM(BE$130:BE178)</f>
        <v>-1331.1111385832289</v>
      </c>
    </row>
    <row r="179" spans="1:58" x14ac:dyDescent="0.25">
      <c r="A179" s="4">
        <v>50</v>
      </c>
      <c r="C179" s="228">
        <f t="shared" si="160"/>
        <v>3363.7271041390495</v>
      </c>
      <c r="D179" s="228">
        <f t="shared" si="163"/>
        <v>11.765593549229379</v>
      </c>
      <c r="E179" s="228">
        <f t="shared" si="161"/>
        <v>40.004279025823699</v>
      </c>
      <c r="F179" s="228">
        <f t="shared" ref="F179:AB179" si="186">F75</f>
        <v>20.00213951291185</v>
      </c>
      <c r="G179" s="228">
        <f t="shared" si="186"/>
        <v>9.7060604468786309</v>
      </c>
      <c r="H179" s="228">
        <f t="shared" si="186"/>
        <v>9.4797525354209711</v>
      </c>
      <c r="I179" s="228">
        <f t="shared" si="186"/>
        <v>0.81632653061224492</v>
      </c>
      <c r="J179" s="228">
        <f t="shared" si="186"/>
        <v>4.4550817451172922</v>
      </c>
      <c r="K179" s="228">
        <f t="shared" si="186"/>
        <v>4.6214423103822249</v>
      </c>
      <c r="L179" s="228">
        <f t="shared" si="186"/>
        <v>1.3588484625630084</v>
      </c>
      <c r="M179" s="228">
        <f t="shared" si="186"/>
        <v>1.9810537842376805</v>
      </c>
      <c r="N179" s="228">
        <f t="shared" si="186"/>
        <v>0.19800363311632407</v>
      </c>
      <c r="O179" s="228">
        <f t="shared" si="186"/>
        <v>4.4550817451172922</v>
      </c>
      <c r="P179" s="228">
        <f t="shared" si="186"/>
        <v>200.92705775390314</v>
      </c>
      <c r="Q179" s="228">
        <f t="shared" si="186"/>
        <v>0.52532601877834395</v>
      </c>
      <c r="R179" s="228">
        <f t="shared" si="186"/>
        <v>3.9297557263389482</v>
      </c>
      <c r="S179" s="228">
        <f t="shared" si="186"/>
        <v>0.19800363311632407</v>
      </c>
      <c r="T179" s="228">
        <f t="shared" si="186"/>
        <v>6.8509335008778809</v>
      </c>
      <c r="U179" s="228">
        <f t="shared" si="186"/>
        <v>1.0964316059108192E-2</v>
      </c>
      <c r="V179" s="228">
        <f t="shared" si="186"/>
        <v>0.18703931705721588</v>
      </c>
      <c r="W179" s="228">
        <f t="shared" si="186"/>
        <v>5.9802907729452333</v>
      </c>
      <c r="X179" s="228">
        <f t="shared" si="186"/>
        <v>20.39397915686077</v>
      </c>
      <c r="Y179" s="228">
        <f t="shared" si="186"/>
        <v>9.9455605078802023E-3</v>
      </c>
      <c r="Z179" s="228">
        <f t="shared" si="186"/>
        <v>5.9703452124373531</v>
      </c>
      <c r="AA179" s="228">
        <f t="shared" si="186"/>
        <v>22.002353464203036</v>
      </c>
      <c r="AB179" s="228">
        <f t="shared" si="186"/>
        <v>34.314182908777752</v>
      </c>
      <c r="AC179" s="312">
        <f>'3.10 Forest data Gustav 2017'!AV61</f>
        <v>3369.7211761290264</v>
      </c>
      <c r="AD179" s="318">
        <f t="shared" si="115"/>
        <v>13.004667592806527</v>
      </c>
      <c r="AE179" s="312">
        <f>'3.10 Forest data Gustav 2017'!AW61*10^-6</f>
        <v>57.687493504333197</v>
      </c>
      <c r="AF179" s="314">
        <f t="shared" si="106"/>
        <v>28.843746752166599</v>
      </c>
      <c r="AG179" s="314">
        <f>'3.10 Forest data Gustav 2017'!AH61*10^-6/2</f>
        <v>11.491173024648047</v>
      </c>
      <c r="AH179" s="314">
        <f>'3.10 Forest data Gustav 2017'!AI61*10^-6/2</f>
        <v>9.2664995492265501</v>
      </c>
      <c r="AI179" s="314">
        <f>'3.10 Forest data Gustav 2017'!AM61*10^-6/2</f>
        <v>5.3173558437920008</v>
      </c>
      <c r="AJ179" s="319">
        <f t="shared" si="165"/>
        <v>5.2744484183134537</v>
      </c>
      <c r="AK179" s="319">
        <f t="shared" si="166"/>
        <v>4.7278429962941342</v>
      </c>
      <c r="AL179" s="319">
        <f t="shared" si="167"/>
        <v>1.6087642234507267</v>
      </c>
      <c r="AM179" s="319">
        <f t="shared" si="168"/>
        <v>6.6962966067497662</v>
      </c>
      <c r="AN179" s="319">
        <f t="shared" si="116"/>
        <v>0.23441992970282016</v>
      </c>
      <c r="AO179" s="314">
        <f t="shared" si="117"/>
        <v>5.2744484183134537</v>
      </c>
      <c r="AP179" s="120">
        <f t="shared" si="118"/>
        <v>223.19859942520625</v>
      </c>
      <c r="AQ179" s="120">
        <f t="shared" si="119"/>
        <v>0.91561466642716027</v>
      </c>
      <c r="AR179" s="120">
        <f t="shared" si="120"/>
        <v>4.3588337518862934</v>
      </c>
      <c r="AS179" s="314">
        <f t="shared" si="121"/>
        <v>0.23441992970282016</v>
      </c>
      <c r="AT179" s="314">
        <f t="shared" si="111"/>
        <v>7.7181761295536306</v>
      </c>
      <c r="AU179" s="120">
        <f t="shared" si="122"/>
        <v>2.4022905163952224E-2</v>
      </c>
      <c r="AV179" s="314">
        <f t="shared" si="123"/>
        <v>0.21039702453886794</v>
      </c>
      <c r="AW179" s="314">
        <f t="shared" si="124"/>
        <v>6.3366072197448613</v>
      </c>
      <c r="AX179" s="120">
        <f t="shared" si="125"/>
        <v>21.583929173427261</v>
      </c>
      <c r="AY179" s="120">
        <f t="shared" si="126"/>
        <v>2.0959676660577742E-2</v>
      </c>
      <c r="AZ179" s="120">
        <f t="shared" si="127"/>
        <v>6.3156475430842836</v>
      </c>
      <c r="BA179" s="317">
        <f t="shared" si="169"/>
        <v>31.728121427383261</v>
      </c>
      <c r="BB179" s="317">
        <f t="shared" si="128"/>
        <v>45.693386268441479</v>
      </c>
      <c r="BC179" s="11">
        <f t="shared" si="113"/>
        <v>125.93305127521435</v>
      </c>
      <c r="BD179" s="11">
        <f t="shared" si="129"/>
        <v>167.69472760518022</v>
      </c>
      <c r="BE179" s="11">
        <f t="shared" si="130"/>
        <v>-41.761676329965866</v>
      </c>
      <c r="BF179" s="10">
        <f>SUM(BE$130:BE179)</f>
        <v>-1372.8728149131948</v>
      </c>
    </row>
    <row r="180" spans="1:58" x14ac:dyDescent="0.25">
      <c r="A180" s="4">
        <v>51</v>
      </c>
      <c r="C180" s="228">
        <f t="shared" si="160"/>
        <v>3374.3947092115595</v>
      </c>
      <c r="D180" s="228">
        <f t="shared" si="163"/>
        <v>10.667605072510014</v>
      </c>
      <c r="E180" s="228">
        <f t="shared" si="161"/>
        <v>40.237255510036888</v>
      </c>
      <c r="F180" s="228">
        <f t="shared" ref="F180:AB180" si="187">F76</f>
        <v>20.118627755018444</v>
      </c>
      <c r="G180" s="228">
        <f t="shared" si="187"/>
        <v>9.7975424592675147</v>
      </c>
      <c r="H180" s="228">
        <f t="shared" si="187"/>
        <v>9.5047587651386856</v>
      </c>
      <c r="I180" s="228">
        <f t="shared" si="187"/>
        <v>0.81632653061224492</v>
      </c>
      <c r="J180" s="228">
        <f t="shared" si="187"/>
        <v>4.4970719888037891</v>
      </c>
      <c r="K180" s="228">
        <f t="shared" si="187"/>
        <v>4.6405502889757901</v>
      </c>
      <c r="L180" s="228">
        <f t="shared" si="187"/>
        <v>1.3716559442974521</v>
      </c>
      <c r="M180" s="228">
        <f t="shared" si="187"/>
        <v>1.9920316257243467</v>
      </c>
      <c r="N180" s="228">
        <f t="shared" si="187"/>
        <v>0.1998698661690573</v>
      </c>
      <c r="O180" s="228">
        <f t="shared" si="187"/>
        <v>4.4970719888037891</v>
      </c>
      <c r="P180" s="228">
        <f t="shared" si="187"/>
        <v>201.48407269355698</v>
      </c>
      <c r="Q180" s="228">
        <f t="shared" si="187"/>
        <v>0.55701493965383975</v>
      </c>
      <c r="R180" s="228">
        <f t="shared" si="187"/>
        <v>3.9400570491499494</v>
      </c>
      <c r="S180" s="228">
        <f t="shared" si="187"/>
        <v>0.1998698661690573</v>
      </c>
      <c r="T180" s="228">
        <f t="shared" si="187"/>
        <v>6.8634642301904973</v>
      </c>
      <c r="U180" s="228">
        <f t="shared" si="187"/>
        <v>1.2530729312616451E-2</v>
      </c>
      <c r="V180" s="228">
        <f t="shared" si="187"/>
        <v>0.18733913685644085</v>
      </c>
      <c r="W180" s="228">
        <f t="shared" si="187"/>
        <v>6.0122062332732424</v>
      </c>
      <c r="X180" s="228">
        <f t="shared" si="187"/>
        <v>20.432927190466604</v>
      </c>
      <c r="Y180" s="228">
        <f t="shared" si="187"/>
        <v>3.8948033605834098E-2</v>
      </c>
      <c r="Z180" s="228">
        <f t="shared" si="187"/>
        <v>5.9732581996674083</v>
      </c>
      <c r="AA180" s="228">
        <f t="shared" si="187"/>
        <v>22.130490530520291</v>
      </c>
      <c r="AB180" s="228">
        <f t="shared" si="187"/>
        <v>33.406589305602594</v>
      </c>
      <c r="AC180" s="312">
        <f>'3.10 Forest data Gustav 2017'!AV62</f>
        <v>3382.552056252548</v>
      </c>
      <c r="AD180" s="318">
        <f t="shared" si="115"/>
        <v>12.830880123521638</v>
      </c>
      <c r="AE180" s="312">
        <f>'3.10 Forest data Gustav 2017'!AW62*10^-6</f>
        <v>58.555179170484472</v>
      </c>
      <c r="AF180" s="314">
        <f t="shared" si="106"/>
        <v>29.277589585242236</v>
      </c>
      <c r="AG180" s="314">
        <f>'3.10 Forest data Gustav 2017'!AH62*10^-6/2</f>
        <v>11.586785566688542</v>
      </c>
      <c r="AH180" s="314">
        <f>'3.10 Forest data Gustav 2017'!AI62*10^-6/2</f>
        <v>9.4371053005489003</v>
      </c>
      <c r="AI180" s="314">
        <f>'3.10 Forest data Gustav 2017'!AM62*10^-6/2</f>
        <v>5.4255427588047995</v>
      </c>
      <c r="AJ180" s="319">
        <f t="shared" si="165"/>
        <v>5.3183345751100415</v>
      </c>
      <c r="AK180" s="319">
        <f t="shared" si="166"/>
        <v>4.8027124987108785</v>
      </c>
      <c r="AL180" s="319">
        <f t="shared" si="167"/>
        <v>1.622149979336396</v>
      </c>
      <c r="AM180" s="319">
        <f t="shared" si="168"/>
        <v>6.8159570268074248</v>
      </c>
      <c r="AN180" s="319">
        <f t="shared" si="116"/>
        <v>0.23637042556044627</v>
      </c>
      <c r="AO180" s="314">
        <f t="shared" si="117"/>
        <v>5.3183345751100415</v>
      </c>
      <c r="AP180" s="120">
        <f t="shared" si="118"/>
        <v>224.14014560329116</v>
      </c>
      <c r="AQ180" s="120">
        <f t="shared" si="119"/>
        <v>0.9415461780849057</v>
      </c>
      <c r="AR180" s="120">
        <f t="shared" si="120"/>
        <v>4.3767883970251358</v>
      </c>
      <c r="AS180" s="314">
        <f t="shared" si="121"/>
        <v>0.23637042556044627</v>
      </c>
      <c r="AT180" s="314">
        <f t="shared" si="111"/>
        <v>7.7434926229701908</v>
      </c>
      <c r="AU180" s="120">
        <f t="shared" si="122"/>
        <v>2.5316493416560171E-2</v>
      </c>
      <c r="AV180" s="314">
        <f t="shared" si="123"/>
        <v>0.2110539321438861</v>
      </c>
      <c r="AW180" s="314">
        <f t="shared" si="124"/>
        <v>6.4248624780472747</v>
      </c>
      <c r="AX180" s="120">
        <f t="shared" si="125"/>
        <v>21.687005161227844</v>
      </c>
      <c r="AY180" s="120">
        <f t="shared" si="126"/>
        <v>0.10307598780058314</v>
      </c>
      <c r="AZ180" s="120">
        <f t="shared" si="127"/>
        <v>6.3217864902466916</v>
      </c>
      <c r="BA180" s="317">
        <f t="shared" si="169"/>
        <v>32.205348543766462</v>
      </c>
      <c r="BB180" s="317">
        <f t="shared" si="128"/>
        <v>46.106167326590153</v>
      </c>
      <c r="BC180" s="11">
        <f t="shared" si="113"/>
        <v>122.60218275156151</v>
      </c>
      <c r="BD180" s="11">
        <f t="shared" si="129"/>
        <v>169.20963408858586</v>
      </c>
      <c r="BE180" s="11">
        <f t="shared" si="130"/>
        <v>-46.607451337024344</v>
      </c>
      <c r="BF180" s="10">
        <f>SUM(BE$130:BE180)</f>
        <v>-1419.4802662502191</v>
      </c>
    </row>
    <row r="181" spans="1:58" x14ac:dyDescent="0.25">
      <c r="A181" s="4">
        <v>52</v>
      </c>
      <c r="C181" s="228">
        <f t="shared" si="160"/>
        <v>3383.50631428407</v>
      </c>
      <c r="D181" s="228">
        <f t="shared" si="163"/>
        <v>9.1116050725104287</v>
      </c>
      <c r="E181" s="228">
        <f t="shared" si="161"/>
        <v>40.470231994250085</v>
      </c>
      <c r="F181" s="228">
        <f t="shared" ref="F181:AB181" si="188">F77</f>
        <v>20.235115997125042</v>
      </c>
      <c r="G181" s="228">
        <f t="shared" si="188"/>
        <v>9.8892983810081283</v>
      </c>
      <c r="H181" s="228">
        <f t="shared" si="188"/>
        <v>9.5294910855046719</v>
      </c>
      <c r="I181" s="228">
        <f t="shared" si="188"/>
        <v>0.81632653061224492</v>
      </c>
      <c r="J181" s="228">
        <f t="shared" si="188"/>
        <v>4.5391879568827314</v>
      </c>
      <c r="K181" s="228">
        <f t="shared" si="188"/>
        <v>4.6595829424976287</v>
      </c>
      <c r="L181" s="228">
        <f t="shared" si="188"/>
        <v>1.384501773341138</v>
      </c>
      <c r="M181" s="228">
        <f t="shared" si="188"/>
        <v>2.0030423363332206</v>
      </c>
      <c r="N181" s="228">
        <f t="shared" si="188"/>
        <v>0.20174168697256584</v>
      </c>
      <c r="O181" s="228">
        <f t="shared" si="188"/>
        <v>4.5391879568827314</v>
      </c>
      <c r="P181" s="228">
        <f t="shared" si="188"/>
        <v>202.07228087806871</v>
      </c>
      <c r="Q181" s="228">
        <f t="shared" si="188"/>
        <v>0.5882081845117284</v>
      </c>
      <c r="R181" s="228">
        <f t="shared" si="188"/>
        <v>3.950979772371003</v>
      </c>
      <c r="S181" s="228">
        <f t="shared" si="188"/>
        <v>0.20174168697256584</v>
      </c>
      <c r="T181" s="228">
        <f t="shared" si="188"/>
        <v>6.877524126854607</v>
      </c>
      <c r="U181" s="228">
        <f t="shared" si="188"/>
        <v>1.4059896664109672E-2</v>
      </c>
      <c r="V181" s="228">
        <f t="shared" si="188"/>
        <v>0.18768179030845616</v>
      </c>
      <c r="W181" s="228">
        <f t="shared" si="188"/>
        <v>6.0440847158387667</v>
      </c>
      <c r="X181" s="228">
        <f t="shared" si="188"/>
        <v>20.492346091708693</v>
      </c>
      <c r="Y181" s="228">
        <f t="shared" si="188"/>
        <v>5.9418901242089817E-2</v>
      </c>
      <c r="Z181" s="228">
        <f t="shared" si="188"/>
        <v>5.9846658145966769</v>
      </c>
      <c r="AA181" s="228">
        <f t="shared" si="188"/>
        <v>22.258627596837549</v>
      </c>
      <c r="AB181" s="228">
        <f t="shared" si="188"/>
        <v>32.031919651765904</v>
      </c>
      <c r="AC181" s="312">
        <f>'3.10 Forest data Gustav 2017'!AV63</f>
        <v>3397.0948195157366</v>
      </c>
      <c r="AD181" s="318">
        <f t="shared" si="115"/>
        <v>14.54276326318859</v>
      </c>
      <c r="AE181" s="312">
        <f>'3.10 Forest data Gustav 2017'!AW63*10^-6</f>
        <v>59.422864836635767</v>
      </c>
      <c r="AF181" s="314">
        <f t="shared" si="106"/>
        <v>29.711432418317884</v>
      </c>
      <c r="AG181" s="314">
        <f>'3.10 Forest data Gustav 2017'!AH63*10^-6/2</f>
        <v>11.682331886248127</v>
      </c>
      <c r="AH181" s="314">
        <f>'3.10 Forest data Gustav 2017'!AI63*10^-6/2</f>
        <v>9.6077772743521557</v>
      </c>
      <c r="AI181" s="314">
        <f>'3.10 Forest data Gustav 2017'!AM63*10^-6/2</f>
        <v>5.5337296738176001</v>
      </c>
      <c r="AJ181" s="319">
        <f t="shared" si="165"/>
        <v>5.3621903357878908</v>
      </c>
      <c r="AK181" s="319">
        <f t="shared" si="166"/>
        <v>4.8776002123098721</v>
      </c>
      <c r="AL181" s="319">
        <f t="shared" si="167"/>
        <v>1.635526464074738</v>
      </c>
      <c r="AM181" s="319">
        <f t="shared" si="168"/>
        <v>6.9356095001673754</v>
      </c>
      <c r="AN181" s="319">
        <f t="shared" si="116"/>
        <v>0.23831957047946181</v>
      </c>
      <c r="AO181" s="314">
        <f t="shared" si="117"/>
        <v>5.3621903357878908</v>
      </c>
      <c r="AP181" s="120">
        <f t="shared" si="118"/>
        <v>225.10708439578815</v>
      </c>
      <c r="AQ181" s="120">
        <f t="shared" si="119"/>
        <v>0.96693879249698966</v>
      </c>
      <c r="AR181" s="120">
        <f t="shared" si="120"/>
        <v>4.3952515432909012</v>
      </c>
      <c r="AS181" s="314">
        <f t="shared" si="121"/>
        <v>0.23831957047946181</v>
      </c>
      <c r="AT181" s="314">
        <f t="shared" si="111"/>
        <v>7.7700659804619532</v>
      </c>
      <c r="AU181" s="120">
        <f t="shared" si="122"/>
        <v>2.6573357491762373E-2</v>
      </c>
      <c r="AV181" s="314">
        <f t="shared" si="123"/>
        <v>0.21174621298769944</v>
      </c>
      <c r="AW181" s="314">
        <f t="shared" si="124"/>
        <v>6.5131266763846103</v>
      </c>
      <c r="AX181" s="120">
        <f t="shared" si="125"/>
        <v>21.848155089516474</v>
      </c>
      <c r="AY181" s="120">
        <f t="shared" si="126"/>
        <v>0.16114992828862995</v>
      </c>
      <c r="AZ181" s="120">
        <f t="shared" si="127"/>
        <v>6.3519767480959803</v>
      </c>
      <c r="BA181" s="317">
        <f t="shared" si="169"/>
        <v>32.682575660149674</v>
      </c>
      <c r="BB181" s="317">
        <f t="shared" si="128"/>
        <v>48.380001001615646</v>
      </c>
      <c r="BC181" s="11">
        <f t="shared" si="113"/>
        <v>117.55714512198087</v>
      </c>
      <c r="BD181" s="11">
        <f t="shared" si="129"/>
        <v>177.55460367592943</v>
      </c>
      <c r="BE181" s="11">
        <f t="shared" si="130"/>
        <v>-59.997458553948562</v>
      </c>
      <c r="BF181" s="10">
        <f>SUM(BE$130:BE181)</f>
        <v>-1479.4777248041676</v>
      </c>
    </row>
    <row r="182" spans="1:58" x14ac:dyDescent="0.25">
      <c r="A182" s="4">
        <v>53</v>
      </c>
      <c r="C182" s="228">
        <f t="shared" si="160"/>
        <v>3395.4259193565795</v>
      </c>
      <c r="D182" s="228">
        <f t="shared" si="163"/>
        <v>11.919605072509512</v>
      </c>
      <c r="E182" s="228">
        <f t="shared" si="161"/>
        <v>40.703208478463289</v>
      </c>
      <c r="F182" s="228">
        <f t="shared" ref="F182:AB182" si="189">F78</f>
        <v>20.351604239231644</v>
      </c>
      <c r="G182" s="228">
        <f t="shared" si="189"/>
        <v>9.9813267220782222</v>
      </c>
      <c r="H182" s="228">
        <f t="shared" si="189"/>
        <v>9.5539509865411762</v>
      </c>
      <c r="I182" s="228">
        <f t="shared" si="189"/>
        <v>0.81632653061224492</v>
      </c>
      <c r="J182" s="228">
        <f t="shared" si="189"/>
        <v>4.5814289654339042</v>
      </c>
      <c r="K182" s="228">
        <f t="shared" si="189"/>
        <v>4.6785406807038603</v>
      </c>
      <c r="L182" s="228">
        <f t="shared" si="189"/>
        <v>1.3973857410909512</v>
      </c>
      <c r="M182" s="228">
        <f t="shared" si="189"/>
        <v>2.0140857372616319</v>
      </c>
      <c r="N182" s="228">
        <f t="shared" si="189"/>
        <v>0.20361906513039574</v>
      </c>
      <c r="O182" s="228">
        <f t="shared" si="189"/>
        <v>4.5814289654339042</v>
      </c>
      <c r="P182" s="228">
        <f t="shared" si="189"/>
        <v>202.69119566740491</v>
      </c>
      <c r="Q182" s="228">
        <f t="shared" si="189"/>
        <v>0.61891478933620192</v>
      </c>
      <c r="R182" s="228">
        <f t="shared" si="189"/>
        <v>3.9625141760977023</v>
      </c>
      <c r="S182" s="228">
        <f t="shared" si="189"/>
        <v>0.20361906513039574</v>
      </c>
      <c r="T182" s="228">
        <f t="shared" si="189"/>
        <v>6.8930769330628889</v>
      </c>
      <c r="U182" s="228">
        <f t="shared" si="189"/>
        <v>1.5552806208281922E-2</v>
      </c>
      <c r="V182" s="228">
        <f t="shared" si="189"/>
        <v>0.18806625892211382</v>
      </c>
      <c r="W182" s="228">
        <f t="shared" si="189"/>
        <v>6.0759264217948115</v>
      </c>
      <c r="X182" s="228">
        <f t="shared" si="189"/>
        <v>20.566203305663674</v>
      </c>
      <c r="Y182" s="228">
        <f t="shared" si="189"/>
        <v>7.3857213954980239E-2</v>
      </c>
      <c r="Z182" s="228">
        <f t="shared" si="189"/>
        <v>6.0020692078398312</v>
      </c>
      <c r="AA182" s="228">
        <f t="shared" si="189"/>
        <v>22.386764663154811</v>
      </c>
      <c r="AB182" s="228">
        <f t="shared" si="189"/>
        <v>35.014694545163785</v>
      </c>
      <c r="AC182" s="312">
        <f>'3.10 Forest data Gustav 2017'!AV64</f>
        <v>3412.6122236828742</v>
      </c>
      <c r="AD182" s="318">
        <f t="shared" si="115"/>
        <v>15.517404167137556</v>
      </c>
      <c r="AE182" s="312">
        <f>'3.10 Forest data Gustav 2017'!AW64*10^-6</f>
        <v>60.290550502787042</v>
      </c>
      <c r="AF182" s="314">
        <f t="shared" si="106"/>
        <v>30.145275251393521</v>
      </c>
      <c r="AG182" s="314">
        <f>'3.10 Forest data Gustav 2017'!AH64*10^-6/2</f>
        <v>11.777814314358141</v>
      </c>
      <c r="AH182" s="314">
        <f>'3.10 Forest data Gustav 2017'!AI64*10^-6/2</f>
        <v>9.778513139604982</v>
      </c>
      <c r="AI182" s="314">
        <f>'3.10 Forest data Gustav 2017'!AM64*10^-6/2</f>
        <v>5.6419165888304006</v>
      </c>
      <c r="AJ182" s="319">
        <f t="shared" si="165"/>
        <v>5.4060167702903872</v>
      </c>
      <c r="AK182" s="319">
        <f t="shared" si="166"/>
        <v>4.9525054960574977</v>
      </c>
      <c r="AL182" s="319">
        <f t="shared" si="167"/>
        <v>1.6488940040101399</v>
      </c>
      <c r="AM182" s="319">
        <f t="shared" si="168"/>
        <v>7.0552543065533779</v>
      </c>
      <c r="AN182" s="319">
        <f t="shared" si="116"/>
        <v>0.24026741201290608</v>
      </c>
      <c r="AO182" s="314">
        <f t="shared" si="117"/>
        <v>5.4060167702903872</v>
      </c>
      <c r="AP182" s="120">
        <f t="shared" si="118"/>
        <v>226.09888854284119</v>
      </c>
      <c r="AQ182" s="120">
        <f t="shared" si="119"/>
        <v>0.99180414705304543</v>
      </c>
      <c r="AR182" s="120">
        <f t="shared" si="120"/>
        <v>4.4142126232373418</v>
      </c>
      <c r="AS182" s="314">
        <f t="shared" si="121"/>
        <v>0.24026741201290608</v>
      </c>
      <c r="AT182" s="314">
        <f t="shared" si="111"/>
        <v>7.7978605296291157</v>
      </c>
      <c r="AU182" s="120">
        <f t="shared" si="122"/>
        <v>2.7794549167162508E-2</v>
      </c>
      <c r="AV182" s="314">
        <f t="shared" si="123"/>
        <v>0.21247286284574357</v>
      </c>
      <c r="AW182" s="314">
        <f t="shared" si="124"/>
        <v>6.6013995000676378</v>
      </c>
      <c r="AX182" s="120">
        <f t="shared" si="125"/>
        <v>22.050378120280119</v>
      </c>
      <c r="AY182" s="120">
        <f t="shared" si="126"/>
        <v>0.20222303076364412</v>
      </c>
      <c r="AZ182" s="120">
        <f t="shared" si="127"/>
        <v>6.3991764693039936</v>
      </c>
      <c r="BA182" s="317">
        <f t="shared" si="169"/>
        <v>33.159802776532878</v>
      </c>
      <c r="BB182" s="317">
        <f t="shared" si="128"/>
        <v>49.899028670654289</v>
      </c>
      <c r="BC182" s="11">
        <f t="shared" si="113"/>
        <v>128.50392898075108</v>
      </c>
      <c r="BD182" s="11">
        <f t="shared" si="129"/>
        <v>183.12943522130124</v>
      </c>
      <c r="BE182" s="11">
        <f t="shared" si="130"/>
        <v>-54.625506240550152</v>
      </c>
      <c r="BF182" s="10">
        <f>SUM(BE$130:BE182)</f>
        <v>-1534.1032310447176</v>
      </c>
    </row>
    <row r="183" spans="1:58" x14ac:dyDescent="0.25">
      <c r="A183" s="4">
        <v>54</v>
      </c>
      <c r="C183" s="228">
        <f t="shared" si="160"/>
        <v>3406.74352442909</v>
      </c>
      <c r="D183" s="228">
        <f t="shared" si="163"/>
        <v>11.31760507251056</v>
      </c>
      <c r="E183" s="228">
        <f t="shared" si="161"/>
        <v>40.936184962676492</v>
      </c>
      <c r="F183" s="228">
        <f t="shared" ref="F183:AB183" si="190">F79</f>
        <v>20.468092481338246</v>
      </c>
      <c r="G183" s="228">
        <f t="shared" si="190"/>
        <v>10.0736260032433</v>
      </c>
      <c r="H183" s="228">
        <f t="shared" si="190"/>
        <v>9.5781399474826987</v>
      </c>
      <c r="I183" s="228">
        <f t="shared" si="190"/>
        <v>0.81632653061224492</v>
      </c>
      <c r="J183" s="228">
        <f t="shared" si="190"/>
        <v>4.6237943354886752</v>
      </c>
      <c r="K183" s="228">
        <f t="shared" si="190"/>
        <v>4.6974239103839714</v>
      </c>
      <c r="L183" s="228">
        <f t="shared" si="190"/>
        <v>1.4103076404540622</v>
      </c>
      <c r="M183" s="228">
        <f t="shared" si="190"/>
        <v>2.025161651001441</v>
      </c>
      <c r="N183" s="228">
        <f t="shared" si="190"/>
        <v>0.20550197046616334</v>
      </c>
      <c r="O183" s="228">
        <f t="shared" si="190"/>
        <v>4.6237943354886752</v>
      </c>
      <c r="P183" s="228">
        <f t="shared" si="190"/>
        <v>203.34033928527774</v>
      </c>
      <c r="Q183" s="228">
        <f t="shared" si="190"/>
        <v>0.6491436178728236</v>
      </c>
      <c r="R183" s="228">
        <f t="shared" si="190"/>
        <v>3.9746507176158516</v>
      </c>
      <c r="S183" s="228">
        <f t="shared" si="190"/>
        <v>0.20550197046616334</v>
      </c>
      <c r="T183" s="228">
        <f t="shared" si="190"/>
        <v>6.910087352303286</v>
      </c>
      <c r="U183" s="228">
        <f t="shared" si="190"/>
        <v>1.7010419240397034E-2</v>
      </c>
      <c r="V183" s="228">
        <f t="shared" si="190"/>
        <v>0.1884915512257663</v>
      </c>
      <c r="W183" s="228">
        <f t="shared" si="190"/>
        <v>6.1077315508380341</v>
      </c>
      <c r="X183" s="228">
        <f t="shared" si="190"/>
        <v>20.650233371534007</v>
      </c>
      <c r="Y183" s="228">
        <f t="shared" si="190"/>
        <v>8.4030065870333459E-2</v>
      </c>
      <c r="Z183" s="228">
        <f t="shared" si="190"/>
        <v>6.0237014849677006</v>
      </c>
      <c r="AA183" s="228">
        <f t="shared" si="190"/>
        <v>22.514901729472072</v>
      </c>
      <c r="AB183" s="228">
        <f t="shared" si="190"/>
        <v>34.582690904966185</v>
      </c>
      <c r="AC183" s="312">
        <f>'3.10 Forest data Gustav 2017'!AV65</f>
        <v>3429.186347778752</v>
      </c>
      <c r="AD183" s="318">
        <f t="shared" si="115"/>
        <v>16.574124095877778</v>
      </c>
      <c r="AE183" s="312">
        <f>'3.10 Forest data Gustav 2017'!AW65*10^-6</f>
        <v>61.158236168938338</v>
      </c>
      <c r="AF183" s="314">
        <f t="shared" si="106"/>
        <v>30.579118084469169</v>
      </c>
      <c r="AG183" s="314">
        <f>'3.10 Forest data Gustav 2017'!AH65*10^-6/2</f>
        <v>11.873235073915623</v>
      </c>
      <c r="AH183" s="314">
        <f>'3.10 Forest data Gustav 2017'!AI65*10^-6/2</f>
        <v>9.9493106734103414</v>
      </c>
      <c r="AI183" s="314">
        <f>'3.10 Forest data Gustav 2017'!AM65*10^-6/2</f>
        <v>5.7501035038432011</v>
      </c>
      <c r="AJ183" s="319">
        <f t="shared" si="165"/>
        <v>5.4498148989272712</v>
      </c>
      <c r="AK183" s="319">
        <f t="shared" si="166"/>
        <v>5.02742773865707</v>
      </c>
      <c r="AL183" s="319">
        <f t="shared" si="167"/>
        <v>1.6622529103481873</v>
      </c>
      <c r="AM183" s="319">
        <f t="shared" si="168"/>
        <v>7.1748917127130758</v>
      </c>
      <c r="AN183" s="319">
        <f t="shared" si="116"/>
        <v>0.24221399550787873</v>
      </c>
      <c r="AO183" s="314">
        <f t="shared" si="117"/>
        <v>5.4498148989272712</v>
      </c>
      <c r="AP183" s="120">
        <f t="shared" si="118"/>
        <v>227.11504214414819</v>
      </c>
      <c r="AQ183" s="120">
        <f t="shared" si="119"/>
        <v>1.0161536013069963</v>
      </c>
      <c r="AR183" s="120">
        <f t="shared" si="120"/>
        <v>4.4336612976202749</v>
      </c>
      <c r="AS183" s="314">
        <f t="shared" si="121"/>
        <v>0.24221399550787873</v>
      </c>
      <c r="AT183" s="314">
        <f t="shared" si="111"/>
        <v>7.8268416188826233</v>
      </c>
      <c r="AU183" s="120">
        <f t="shared" si="122"/>
        <v>2.8981089253507619E-2</v>
      </c>
      <c r="AV183" s="314">
        <f t="shared" si="123"/>
        <v>0.21323290625437111</v>
      </c>
      <c r="AW183" s="314">
        <f t="shared" si="124"/>
        <v>6.6896806490052576</v>
      </c>
      <c r="AX183" s="120">
        <f t="shared" si="125"/>
        <v>22.281652545582809</v>
      </c>
      <c r="AY183" s="120">
        <f t="shared" si="126"/>
        <v>0.23127442530268993</v>
      </c>
      <c r="AZ183" s="120">
        <f t="shared" si="127"/>
        <v>6.4584062237025677</v>
      </c>
      <c r="BA183" s="317">
        <f t="shared" si="169"/>
        <v>33.63702989291609</v>
      </c>
      <c r="BB183" s="317">
        <f t="shared" si="128"/>
        <v>51.487563104657056</v>
      </c>
      <c r="BC183" s="11">
        <f t="shared" si="113"/>
        <v>126.91847562122589</v>
      </c>
      <c r="BD183" s="11">
        <f t="shared" si="129"/>
        <v>188.95935659409139</v>
      </c>
      <c r="BE183" s="11">
        <f t="shared" si="130"/>
        <v>-62.040880972865494</v>
      </c>
      <c r="BF183" s="10">
        <f>SUM(BE$130:BE183)</f>
        <v>-1596.1441120175832</v>
      </c>
    </row>
    <row r="184" spans="1:58" x14ac:dyDescent="0.25">
      <c r="A184" s="4">
        <v>55</v>
      </c>
      <c r="C184" s="228">
        <f t="shared" si="160"/>
        <v>3418.3061295016</v>
      </c>
      <c r="D184" s="228">
        <f t="shared" si="163"/>
        <v>11.562605072509996</v>
      </c>
      <c r="E184" s="228">
        <f t="shared" si="161"/>
        <v>41.169161446889696</v>
      </c>
      <c r="F184" s="228">
        <f t="shared" ref="F184:AB184" si="191">F80</f>
        <v>20.584580723444848</v>
      </c>
      <c r="G184" s="228">
        <f t="shared" si="191"/>
        <v>10.16619475595915</v>
      </c>
      <c r="H184" s="228">
        <f t="shared" si="191"/>
        <v>9.6020594368734535</v>
      </c>
      <c r="I184" s="228">
        <f t="shared" si="191"/>
        <v>0.81632653061224492</v>
      </c>
      <c r="J184" s="228">
        <f t="shared" si="191"/>
        <v>4.6662833929852505</v>
      </c>
      <c r="K184" s="228">
        <f t="shared" si="191"/>
        <v>4.7162330353876234</v>
      </c>
      <c r="L184" s="228">
        <f t="shared" si="191"/>
        <v>1.4232672658342811</v>
      </c>
      <c r="M184" s="228">
        <f t="shared" si="191"/>
        <v>2.0362699013273429</v>
      </c>
      <c r="N184" s="228">
        <f t="shared" si="191"/>
        <v>0.20739037302156668</v>
      </c>
      <c r="O184" s="228">
        <f t="shared" si="191"/>
        <v>4.6662833929852505</v>
      </c>
      <c r="P184" s="228">
        <f t="shared" si="191"/>
        <v>204.01924265023919</v>
      </c>
      <c r="Q184" s="228">
        <f t="shared" si="191"/>
        <v>0.67890336496145665</v>
      </c>
      <c r="R184" s="228">
        <f t="shared" si="191"/>
        <v>3.9873800280237939</v>
      </c>
      <c r="S184" s="228">
        <f t="shared" si="191"/>
        <v>0.20739037302156668</v>
      </c>
      <c r="T184" s="228">
        <f t="shared" si="191"/>
        <v>6.9285210232904184</v>
      </c>
      <c r="U184" s="228">
        <f t="shared" si="191"/>
        <v>1.8433670987132444E-2</v>
      </c>
      <c r="V184" s="228">
        <f t="shared" si="191"/>
        <v>0.18895670203443424</v>
      </c>
      <c r="W184" s="228">
        <f t="shared" si="191"/>
        <v>6.1395003012219043</v>
      </c>
      <c r="X184" s="228">
        <f t="shared" si="191"/>
        <v>20.741420351318347</v>
      </c>
      <c r="Y184" s="228">
        <f t="shared" si="191"/>
        <v>9.1186979784339428E-2</v>
      </c>
      <c r="Z184" s="228">
        <f t="shared" si="191"/>
        <v>6.0483133214375648</v>
      </c>
      <c r="AA184" s="228">
        <f t="shared" si="191"/>
        <v>22.643038795789334</v>
      </c>
      <c r="AB184" s="228">
        <f t="shared" si="191"/>
        <v>34.994167884032258</v>
      </c>
      <c r="AC184" s="312">
        <f>'3.10 Forest data Gustav 2017'!AV66</f>
        <v>3445.0378814408214</v>
      </c>
      <c r="AD184" s="318">
        <f t="shared" si="115"/>
        <v>15.851533662069414</v>
      </c>
      <c r="AE184" s="312">
        <f>'3.10 Forest data Gustav 2017'!AW66*10^-6</f>
        <v>62.025921835089598</v>
      </c>
      <c r="AF184" s="314">
        <f t="shared" si="106"/>
        <v>31.012960917544799</v>
      </c>
      <c r="AG184" s="314">
        <f>'3.10 Forest data Gustav 2017'!AH66*10^-6/2</f>
        <v>11.968596285881732</v>
      </c>
      <c r="AH184" s="314">
        <f>'3.10 Forest data Gustav 2017'!AI66*10^-6/2</f>
        <v>10.120167754807065</v>
      </c>
      <c r="AI184" s="314">
        <f>'3.10 Forest data Gustav 2017'!AM66*10^-6/2</f>
        <v>5.8582904188559999</v>
      </c>
      <c r="AJ184" s="319">
        <f t="shared" si="165"/>
        <v>5.4935856952197151</v>
      </c>
      <c r="AK184" s="319">
        <f t="shared" si="166"/>
        <v>5.102366356844267</v>
      </c>
      <c r="AL184" s="319">
        <f t="shared" si="167"/>
        <v>1.6756034800234427</v>
      </c>
      <c r="AM184" s="319">
        <f t="shared" si="168"/>
        <v>7.2945219731618076</v>
      </c>
      <c r="AN184" s="319">
        <f t="shared" si="116"/>
        <v>0.24415936423198736</v>
      </c>
      <c r="AO184" s="314">
        <f t="shared" si="117"/>
        <v>5.4935856952197151</v>
      </c>
      <c r="AP184" s="120">
        <f t="shared" si="118"/>
        <v>228.1550403894185</v>
      </c>
      <c r="AQ184" s="120">
        <f t="shared" si="119"/>
        <v>1.0399982452703114</v>
      </c>
      <c r="AR184" s="120">
        <f t="shared" si="120"/>
        <v>4.4535874499494037</v>
      </c>
      <c r="AS184" s="314">
        <f t="shared" si="121"/>
        <v>0.24415936423198736</v>
      </c>
      <c r="AT184" s="314">
        <f t="shared" si="111"/>
        <v>7.8569755874505534</v>
      </c>
      <c r="AU184" s="120">
        <f t="shared" si="122"/>
        <v>3.0133968567930047E-2</v>
      </c>
      <c r="AV184" s="314">
        <f t="shared" si="123"/>
        <v>0.21402539566405732</v>
      </c>
      <c r="AW184" s="314">
        <f t="shared" si="124"/>
        <v>6.7779698368677099</v>
      </c>
      <c r="AX184" s="120">
        <f t="shared" si="125"/>
        <v>22.533477447891812</v>
      </c>
      <c r="AY184" s="120">
        <f t="shared" si="126"/>
        <v>0.25182490230900356</v>
      </c>
      <c r="AZ184" s="120">
        <f t="shared" si="127"/>
        <v>6.5261449345587064</v>
      </c>
      <c r="BA184" s="317">
        <f t="shared" si="169"/>
        <v>34.11425700929928</v>
      </c>
      <c r="BB184" s="317">
        <f t="shared" si="128"/>
        <v>51.28774778751594</v>
      </c>
      <c r="BC184" s="11">
        <f t="shared" si="113"/>
        <v>128.42859613439839</v>
      </c>
      <c r="BD184" s="11">
        <f t="shared" si="129"/>
        <v>188.22603438018351</v>
      </c>
      <c r="BE184" s="11">
        <f t="shared" si="130"/>
        <v>-59.797438245785116</v>
      </c>
      <c r="BF184" s="10">
        <f>SUM(BE$130:BE184)</f>
        <v>-1655.9415502633683</v>
      </c>
    </row>
    <row r="185" spans="1:58" x14ac:dyDescent="0.25">
      <c r="A185" s="4">
        <v>56</v>
      </c>
      <c r="C185" s="228">
        <f t="shared" si="160"/>
        <v>3428.0889048171603</v>
      </c>
      <c r="D185" s="228">
        <f t="shared" si="163"/>
        <v>9.7827753155602295</v>
      </c>
      <c r="E185" s="228">
        <f t="shared" si="161"/>
        <v>40.781578745929686</v>
      </c>
      <c r="F185" s="228">
        <f t="shared" ref="F185:AB185" si="192">F81</f>
        <v>20.390789372964843</v>
      </c>
      <c r="G185" s="228">
        <f t="shared" si="192"/>
        <v>10.018281531214654</v>
      </c>
      <c r="H185" s="228">
        <f t="shared" si="192"/>
        <v>9.5561813111379461</v>
      </c>
      <c r="I185" s="228">
        <f t="shared" si="192"/>
        <v>0.81632653061224492</v>
      </c>
      <c r="J185" s="228">
        <f t="shared" si="192"/>
        <v>4.5983912228275265</v>
      </c>
      <c r="K185" s="228">
        <f t="shared" si="192"/>
        <v>4.683268459009958</v>
      </c>
      <c r="L185" s="228">
        <f t="shared" si="192"/>
        <v>1.4025594143700517</v>
      </c>
      <c r="M185" s="228">
        <f t="shared" si="192"/>
        <v>2.0185203143580033</v>
      </c>
      <c r="N185" s="228">
        <f t="shared" si="192"/>
        <v>0.20437294323677896</v>
      </c>
      <c r="O185" s="228">
        <f t="shared" si="192"/>
        <v>4.5983912228275265</v>
      </c>
      <c r="P185" s="228">
        <f t="shared" si="192"/>
        <v>204.61694096414618</v>
      </c>
      <c r="Q185" s="228">
        <f t="shared" si="192"/>
        <v>0.59769831390698869</v>
      </c>
      <c r="R185" s="228">
        <f t="shared" si="192"/>
        <v>4.0006929089205379</v>
      </c>
      <c r="S185" s="228">
        <f t="shared" si="192"/>
        <v>0.20437294323677896</v>
      </c>
      <c r="T185" s="228">
        <f t="shared" si="192"/>
        <v>6.9434331947902352</v>
      </c>
      <c r="U185" s="228">
        <f t="shared" si="192"/>
        <v>1.4912171499816829E-2</v>
      </c>
      <c r="V185" s="228">
        <f t="shared" si="192"/>
        <v>0.18946077173696213</v>
      </c>
      <c r="W185" s="228">
        <f t="shared" si="192"/>
        <v>6.0858278733800102</v>
      </c>
      <c r="X185" s="228">
        <f t="shared" si="192"/>
        <v>20.752226855237879</v>
      </c>
      <c r="Y185" s="228">
        <f t="shared" si="192"/>
        <v>1.0806503919532418E-2</v>
      </c>
      <c r="Z185" s="228">
        <f t="shared" si="192"/>
        <v>6.0750213694604778</v>
      </c>
      <c r="AA185" s="228">
        <f t="shared" si="192"/>
        <v>22.42986831026133</v>
      </c>
      <c r="AB185" s="228">
        <f t="shared" si="192"/>
        <v>32.8360606151479</v>
      </c>
      <c r="AC185" s="312">
        <f>'3.10 Forest data Gustav 2017'!AV67</f>
        <v>3454.9191342469912</v>
      </c>
      <c r="AD185" s="318">
        <f t="shared" si="115"/>
        <v>9.8812528061698686</v>
      </c>
      <c r="AE185" s="312">
        <f>'3.10 Forest data Gustav 2017'!AW67*10^-6</f>
        <v>61.618181312634398</v>
      </c>
      <c r="AF185" s="314">
        <f t="shared" si="106"/>
        <v>30.809090656317199</v>
      </c>
      <c r="AG185" s="314">
        <f>'3.10 Forest data Gustav 2017'!AH67*10^-6/2</f>
        <v>11.984901687693728</v>
      </c>
      <c r="AH185" s="314">
        <f>'3.10 Forest data Gustav 2017'!AI67*10^-6/2</f>
        <v>9.9660427534046701</v>
      </c>
      <c r="AI185" s="314">
        <f>'3.10 Forest data Gustav 2017'!AM67*10^-6/2</f>
        <v>5.8129717579187998</v>
      </c>
      <c r="AJ185" s="319">
        <f t="shared" si="165"/>
        <v>5.5010698746514217</v>
      </c>
      <c r="AK185" s="319">
        <f t="shared" si="166"/>
        <v>5.0455109235016167</v>
      </c>
      <c r="AL185" s="319">
        <f t="shared" si="167"/>
        <v>1.6778862362771221</v>
      </c>
      <c r="AM185" s="319">
        <f t="shared" si="168"/>
        <v>7.2511599604420471</v>
      </c>
      <c r="AN185" s="319">
        <f t="shared" si="116"/>
        <v>0.24449199442895209</v>
      </c>
      <c r="AO185" s="314">
        <f t="shared" si="117"/>
        <v>5.5010698746514217</v>
      </c>
      <c r="AP185" s="120">
        <f t="shared" si="118"/>
        <v>229.18212908286708</v>
      </c>
      <c r="AQ185" s="120">
        <f t="shared" si="119"/>
        <v>1.0270886934485759</v>
      </c>
      <c r="AR185" s="120">
        <f t="shared" si="120"/>
        <v>4.4739811812028458</v>
      </c>
      <c r="AS185" s="314">
        <f t="shared" si="121"/>
        <v>0.24449199442895209</v>
      </c>
      <c r="AT185" s="314">
        <f t="shared" si="111"/>
        <v>7.886618171260281</v>
      </c>
      <c r="AU185" s="120">
        <f t="shared" si="122"/>
        <v>2.9642583809727618E-2</v>
      </c>
      <c r="AV185" s="314">
        <f t="shared" si="123"/>
        <v>0.21484941061922447</v>
      </c>
      <c r="AW185" s="314">
        <f t="shared" si="124"/>
        <v>6.723397159778739</v>
      </c>
      <c r="AX185" s="120">
        <f t="shared" si="125"/>
        <v>22.65697186689718</v>
      </c>
      <c r="AY185" s="120">
        <f t="shared" si="126"/>
        <v>0.12349441900536817</v>
      </c>
      <c r="AZ185" s="120">
        <f t="shared" si="127"/>
        <v>6.5999027407733708</v>
      </c>
      <c r="BA185" s="317">
        <f t="shared" si="169"/>
        <v>33.889999721948925</v>
      </c>
      <c r="BB185" s="317">
        <f t="shared" si="128"/>
        <v>44.95147822438247</v>
      </c>
      <c r="BC185" s="11">
        <f t="shared" si="113"/>
        <v>120.50834245759279</v>
      </c>
      <c r="BD185" s="11">
        <f t="shared" si="129"/>
        <v>164.97192508348365</v>
      </c>
      <c r="BE185" s="11">
        <f t="shared" si="130"/>
        <v>-44.463582625890865</v>
      </c>
      <c r="BF185" s="10">
        <f>SUM(BE$130:BE185)</f>
        <v>-1700.4051328892592</v>
      </c>
    </row>
    <row r="186" spans="1:58" x14ac:dyDescent="0.25">
      <c r="A186" s="4">
        <v>57</v>
      </c>
      <c r="C186" s="228">
        <f t="shared" si="160"/>
        <v>3437.8636801327202</v>
      </c>
      <c r="D186" s="228">
        <f t="shared" si="163"/>
        <v>9.7747753155599639</v>
      </c>
      <c r="E186" s="228">
        <f t="shared" si="161"/>
        <v>40.39399604496969</v>
      </c>
      <c r="F186" s="228">
        <f t="shared" ref="F186:AB186" si="193">F82</f>
        <v>20.196998022484845</v>
      </c>
      <c r="G186" s="228">
        <f t="shared" si="193"/>
        <v>9.8707265710545382</v>
      </c>
      <c r="H186" s="228">
        <f t="shared" si="193"/>
        <v>9.5099449208180609</v>
      </c>
      <c r="I186" s="228">
        <f t="shared" si="193"/>
        <v>0.81632653061224492</v>
      </c>
      <c r="J186" s="228">
        <f t="shared" si="193"/>
        <v>4.5306634961140331</v>
      </c>
      <c r="K186" s="228">
        <f t="shared" si="193"/>
        <v>4.6502053598715891</v>
      </c>
      <c r="L186" s="228">
        <f t="shared" si="193"/>
        <v>1.3819017199476356</v>
      </c>
      <c r="M186" s="228">
        <f t="shared" si="193"/>
        <v>2.0008137191387894</v>
      </c>
      <c r="N186" s="228">
        <f t="shared" si="193"/>
        <v>0.20136282204951259</v>
      </c>
      <c r="O186" s="228">
        <f t="shared" si="193"/>
        <v>4.5306634961140331</v>
      </c>
      <c r="P186" s="228">
        <f t="shared" si="193"/>
        <v>205.13519105196394</v>
      </c>
      <c r="Q186" s="228">
        <f t="shared" si="193"/>
        <v>0.51825008781776205</v>
      </c>
      <c r="R186" s="228">
        <f t="shared" si="193"/>
        <v>4.012413408296271</v>
      </c>
      <c r="S186" s="228">
        <f t="shared" si="193"/>
        <v>0.20136282204951259</v>
      </c>
      <c r="T186" s="228">
        <f t="shared" si="193"/>
        <v>6.9549274709889266</v>
      </c>
      <c r="U186" s="228">
        <f t="shared" si="193"/>
        <v>1.1494276198691367E-2</v>
      </c>
      <c r="V186" s="228">
        <f t="shared" si="193"/>
        <v>0.18986854585082122</v>
      </c>
      <c r="W186" s="228">
        <f t="shared" si="193"/>
        <v>6.0321070798192249</v>
      </c>
      <c r="X186" s="228">
        <f t="shared" si="193"/>
        <v>20.706147413879513</v>
      </c>
      <c r="Y186" s="228">
        <f t="shared" si="193"/>
        <v>-4.6079441358365614E-2</v>
      </c>
      <c r="Z186" s="228">
        <f t="shared" si="193"/>
        <v>6.0781865211775905</v>
      </c>
      <c r="AA186" s="228">
        <f t="shared" si="193"/>
        <v>22.21669782473333</v>
      </c>
      <c r="AB186" s="228">
        <f t="shared" si="193"/>
        <v>32.47513806295138</v>
      </c>
      <c r="AC186" s="312">
        <f>'3.10 Forest data Gustav 2017'!AV68</f>
        <v>3464.6408147890616</v>
      </c>
      <c r="AD186" s="318">
        <f t="shared" si="115"/>
        <v>9.7216805420703167</v>
      </c>
      <c r="AE186" s="312">
        <f>'3.10 Forest data Gustav 2017'!AW68*10^-6</f>
        <v>61.210440790179199</v>
      </c>
      <c r="AF186" s="314">
        <f t="shared" si="106"/>
        <v>30.605220395089599</v>
      </c>
      <c r="AG186" s="314">
        <f>'3.10 Forest data Gustav 2017'!AH68*10^-6/2</f>
        <v>12.001045711426602</v>
      </c>
      <c r="AH186" s="314">
        <f>'3.10 Forest data Gustav 2017'!AI68*10^-6/2</f>
        <v>9.8120791300813988</v>
      </c>
      <c r="AI186" s="314">
        <f>'3.10 Forest data Gustav 2017'!AM68*10^-6/2</f>
        <v>5.7676530969816007</v>
      </c>
      <c r="AJ186" s="319">
        <f t="shared" si="165"/>
        <v>5.5084799815448111</v>
      </c>
      <c r="AK186" s="319">
        <f t="shared" si="166"/>
        <v>4.9886998691307252</v>
      </c>
      <c r="AL186" s="319">
        <f t="shared" si="167"/>
        <v>1.6801463995997246</v>
      </c>
      <c r="AM186" s="319">
        <f t="shared" si="168"/>
        <v>7.2077785823527929</v>
      </c>
      <c r="AN186" s="319">
        <f t="shared" si="116"/>
        <v>0.2448213325131027</v>
      </c>
      <c r="AO186" s="314">
        <f t="shared" si="117"/>
        <v>5.5084799815448111</v>
      </c>
      <c r="AP186" s="120">
        <f t="shared" si="118"/>
        <v>230.19648730039276</v>
      </c>
      <c r="AQ186" s="120">
        <f t="shared" si="119"/>
        <v>1.0143582175256824</v>
      </c>
      <c r="AR186" s="120">
        <f t="shared" si="120"/>
        <v>4.4941217640191287</v>
      </c>
      <c r="AS186" s="314">
        <f t="shared" si="121"/>
        <v>0.2448213325131027</v>
      </c>
      <c r="AT186" s="314">
        <f t="shared" si="111"/>
        <v>7.9157795151410468</v>
      </c>
      <c r="AU186" s="120">
        <f t="shared" si="122"/>
        <v>2.9161343880765855E-2</v>
      </c>
      <c r="AV186" s="314">
        <f t="shared" si="123"/>
        <v>0.21565998863233685</v>
      </c>
      <c r="AW186" s="314">
        <f t="shared" si="124"/>
        <v>6.6688462687304497</v>
      </c>
      <c r="AX186" s="120">
        <f t="shared" si="125"/>
        <v>22.689744716966281</v>
      </c>
      <c r="AY186" s="120">
        <f t="shared" si="126"/>
        <v>3.2772850069100912E-2</v>
      </c>
      <c r="AZ186" s="120">
        <f t="shared" si="127"/>
        <v>6.6360734186613488</v>
      </c>
      <c r="BA186" s="317">
        <f t="shared" si="169"/>
        <v>33.665742434598563</v>
      </c>
      <c r="BB186" s="317">
        <f t="shared" si="128"/>
        <v>44.463715388144429</v>
      </c>
      <c r="BC186" s="11">
        <f t="shared" si="113"/>
        <v>119.18375669103156</v>
      </c>
      <c r="BD186" s="11">
        <f t="shared" si="129"/>
        <v>163.18183547449004</v>
      </c>
      <c r="BE186" s="11">
        <f t="shared" si="130"/>
        <v>-43.998078783458482</v>
      </c>
      <c r="BF186" s="10">
        <f>SUM(BE$130:BE186)</f>
        <v>-1744.4032116727176</v>
      </c>
    </row>
    <row r="187" spans="1:58" x14ac:dyDescent="0.25">
      <c r="A187" s="4">
        <v>58</v>
      </c>
      <c r="C187" s="228">
        <f t="shared" si="160"/>
        <v>3447.8134554482799</v>
      </c>
      <c r="D187" s="228">
        <f t="shared" si="163"/>
        <v>9.9497753155596911</v>
      </c>
      <c r="E187" s="228">
        <f t="shared" si="161"/>
        <v>40.006413344009687</v>
      </c>
      <c r="F187" s="228">
        <f t="shared" ref="F187:AB187" si="194">F83</f>
        <v>20.003206672004843</v>
      </c>
      <c r="G187" s="228">
        <f t="shared" si="194"/>
        <v>9.7235366348441055</v>
      </c>
      <c r="H187" s="228">
        <f t="shared" si="194"/>
        <v>9.4633435065484939</v>
      </c>
      <c r="I187" s="228">
        <f t="shared" si="194"/>
        <v>0.81632653061224492</v>
      </c>
      <c r="J187" s="228">
        <f t="shared" si="194"/>
        <v>4.463103315393445</v>
      </c>
      <c r="K187" s="228">
        <f t="shared" si="194"/>
        <v>4.6170418791470587</v>
      </c>
      <c r="L187" s="228">
        <f t="shared" si="194"/>
        <v>1.3612951288781749</v>
      </c>
      <c r="M187" s="228">
        <f t="shared" si="194"/>
        <v>1.9831509267935374</v>
      </c>
      <c r="N187" s="228">
        <f t="shared" si="194"/>
        <v>0.19836014735081978</v>
      </c>
      <c r="O187" s="228">
        <f t="shared" si="194"/>
        <v>4.463103315393445</v>
      </c>
      <c r="P187" s="228">
        <f t="shared" si="194"/>
        <v>205.57571839094035</v>
      </c>
      <c r="Q187" s="228">
        <f t="shared" si="194"/>
        <v>0.44052733897640906</v>
      </c>
      <c r="R187" s="228">
        <f t="shared" si="194"/>
        <v>4.0225759764170359</v>
      </c>
      <c r="S187" s="228">
        <f t="shared" si="194"/>
        <v>0.19836014735081978</v>
      </c>
      <c r="T187" s="228">
        <f t="shared" si="194"/>
        <v>6.963104760901814</v>
      </c>
      <c r="U187" s="228">
        <f t="shared" si="194"/>
        <v>8.1772899128873533E-3</v>
      </c>
      <c r="V187" s="228">
        <f t="shared" si="194"/>
        <v>0.19018285743793242</v>
      </c>
      <c r="W187" s="228">
        <f t="shared" si="194"/>
        <v>5.9783370080252336</v>
      </c>
      <c r="X187" s="228">
        <f t="shared" si="194"/>
        <v>20.619794256627735</v>
      </c>
      <c r="Y187" s="228">
        <f t="shared" si="194"/>
        <v>-8.6353157251778612E-2</v>
      </c>
      <c r="Z187" s="228">
        <f t="shared" si="194"/>
        <v>6.0646901652770122</v>
      </c>
      <c r="AA187" s="228">
        <f t="shared" si="194"/>
        <v>22.003527339205331</v>
      </c>
      <c r="AB187" s="228">
        <f t="shared" si="194"/>
        <v>32.315654126402535</v>
      </c>
      <c r="AC187" s="312">
        <f>'3.10 Forest data Gustav 2017'!AV69</f>
        <v>3473.2793186937797</v>
      </c>
      <c r="AD187" s="318">
        <f t="shared" si="115"/>
        <v>8.6385039047181635</v>
      </c>
      <c r="AE187" s="312">
        <f>'3.10 Forest data Gustav 2017'!AW69*10^-6</f>
        <v>60.802700267724006</v>
      </c>
      <c r="AF187" s="314">
        <f t="shared" si="106"/>
        <v>30.401350133862003</v>
      </c>
      <c r="AG187" s="314">
        <f>'3.10 Forest data Gustav 2017'!AH69*10^-6/2</f>
        <v>12.017025715972876</v>
      </c>
      <c r="AH187" s="314">
        <f>'3.10 Forest data Gustav 2017'!AI69*10^-6/2</f>
        <v>9.6582795259447263</v>
      </c>
      <c r="AI187" s="314">
        <f>'3.10 Forest data Gustav 2017'!AM69*10^-6/2</f>
        <v>5.7223344360444006</v>
      </c>
      <c r="AJ187" s="319">
        <f t="shared" si="165"/>
        <v>5.5158148036315504</v>
      </c>
      <c r="AK187" s="319">
        <f t="shared" si="166"/>
        <v>4.9319339200361476</v>
      </c>
      <c r="AL187" s="319">
        <f t="shared" si="167"/>
        <v>1.6823836002362027</v>
      </c>
      <c r="AM187" s="319">
        <f t="shared" si="168"/>
        <v>7.1643775219611454</v>
      </c>
      <c r="AN187" s="319">
        <f t="shared" si="116"/>
        <v>0.24514732460584668</v>
      </c>
      <c r="AO187" s="314">
        <f t="shared" si="117"/>
        <v>5.5158148036315504</v>
      </c>
      <c r="AP187" s="120">
        <f t="shared" si="118"/>
        <v>231.1982893940569</v>
      </c>
      <c r="AQ187" s="120">
        <f t="shared" si="119"/>
        <v>1.0018020936641392</v>
      </c>
      <c r="AR187" s="120">
        <f t="shared" si="120"/>
        <v>4.5140127099674112</v>
      </c>
      <c r="AS187" s="314">
        <f t="shared" si="121"/>
        <v>0.24514732460584668</v>
      </c>
      <c r="AT187" s="314">
        <f t="shared" si="111"/>
        <v>7.9444694326326086</v>
      </c>
      <c r="AU187" s="120">
        <f t="shared" si="122"/>
        <v>2.86899174915618E-2</v>
      </c>
      <c r="AV187" s="314">
        <f t="shared" si="123"/>
        <v>0.21645740711428488</v>
      </c>
      <c r="AW187" s="314">
        <f t="shared" si="124"/>
        <v>6.6143175202723503</v>
      </c>
      <c r="AX187" s="120">
        <f t="shared" si="125"/>
        <v>22.658389873030853</v>
      </c>
      <c r="AY187" s="120">
        <f t="shared" si="126"/>
        <v>-3.1354843935428534E-2</v>
      </c>
      <c r="AZ187" s="120">
        <f t="shared" si="127"/>
        <v>6.6456723642077788</v>
      </c>
      <c r="BA187" s="317">
        <f t="shared" si="169"/>
        <v>33.441485147248208</v>
      </c>
      <c r="BB187" s="317">
        <f t="shared" si="128"/>
        <v>43.079126219186648</v>
      </c>
      <c r="BC187" s="11">
        <f t="shared" si="113"/>
        <v>118.59845064389729</v>
      </c>
      <c r="BD187" s="11">
        <f t="shared" si="129"/>
        <v>158.100393224415</v>
      </c>
      <c r="BE187" s="11">
        <f t="shared" si="130"/>
        <v>-39.501942580517706</v>
      </c>
      <c r="BF187" s="10">
        <f>SUM(BE$130:BE187)</f>
        <v>-1783.9051542532352</v>
      </c>
    </row>
    <row r="188" spans="1:58" x14ac:dyDescent="0.25">
      <c r="A188" s="4">
        <v>59</v>
      </c>
      <c r="C188" s="228">
        <f t="shared" si="160"/>
        <v>3456.9052307638394</v>
      </c>
      <c r="D188" s="228">
        <f t="shared" si="163"/>
        <v>9.0917753155595165</v>
      </c>
      <c r="E188" s="228">
        <f t="shared" si="161"/>
        <v>39.618830643049684</v>
      </c>
      <c r="F188" s="228">
        <f t="shared" ref="F188:AB188" si="195">F84</f>
        <v>19.809415321524842</v>
      </c>
      <c r="G188" s="228">
        <f t="shared" si="195"/>
        <v>9.5767186530630681</v>
      </c>
      <c r="H188" s="228">
        <f t="shared" si="195"/>
        <v>9.4163701378495297</v>
      </c>
      <c r="I188" s="228">
        <f t="shared" si="195"/>
        <v>0.81632653061224492</v>
      </c>
      <c r="J188" s="228">
        <f t="shared" si="195"/>
        <v>4.3957138617559481</v>
      </c>
      <c r="K188" s="228">
        <f t="shared" si="195"/>
        <v>4.5837761109544441</v>
      </c>
      <c r="L188" s="228">
        <f t="shared" si="195"/>
        <v>1.3407406114288296</v>
      </c>
      <c r="M188" s="228">
        <f t="shared" si="195"/>
        <v>1.965532768979813</v>
      </c>
      <c r="N188" s="228">
        <f t="shared" si="195"/>
        <v>0.19536506052248662</v>
      </c>
      <c r="O188" s="228">
        <f t="shared" si="195"/>
        <v>4.3957138617559481</v>
      </c>
      <c r="P188" s="228">
        <f t="shared" si="195"/>
        <v>205.94021780385705</v>
      </c>
      <c r="Q188" s="228">
        <f t="shared" si="195"/>
        <v>0.36449941291670029</v>
      </c>
      <c r="R188" s="228">
        <f t="shared" si="195"/>
        <v>4.0312144488392478</v>
      </c>
      <c r="S188" s="228">
        <f t="shared" si="195"/>
        <v>0.19536506052248662</v>
      </c>
      <c r="T188" s="228">
        <f t="shared" si="195"/>
        <v>6.9680633555636753</v>
      </c>
      <c r="U188" s="228">
        <f t="shared" si="195"/>
        <v>4.9585946618613264E-3</v>
      </c>
      <c r="V188" s="228">
        <f t="shared" si="195"/>
        <v>0.19040646586062529</v>
      </c>
      <c r="W188" s="228">
        <f t="shared" si="195"/>
        <v>5.9245167223832738</v>
      </c>
      <c r="X188" s="228">
        <f t="shared" si="195"/>
        <v>20.504913067916171</v>
      </c>
      <c r="Y188" s="228">
        <f t="shared" si="195"/>
        <v>-0.11488118871156416</v>
      </c>
      <c r="Z188" s="228">
        <f t="shared" si="195"/>
        <v>6.0393979110948379</v>
      </c>
      <c r="AA188" s="228">
        <f t="shared" si="195"/>
        <v>21.790356853677327</v>
      </c>
      <c r="AB188" s="228">
        <f t="shared" si="195"/>
        <v>31.136708988103841</v>
      </c>
      <c r="AC188" s="312">
        <f>'3.10 Forest data Gustav 2017'!AV70</f>
        <v>3483.3557884167808</v>
      </c>
      <c r="AD188" s="318">
        <f t="shared" si="115"/>
        <v>10.076469723001082</v>
      </c>
      <c r="AE188" s="312">
        <f>'3.10 Forest data Gustav 2017'!AW70*10^-6</f>
        <v>60.394959745268814</v>
      </c>
      <c r="AF188" s="314">
        <f t="shared" si="106"/>
        <v>30.197479872634407</v>
      </c>
      <c r="AG188" s="314">
        <f>'3.10 Forest data Gustav 2017'!AH70*10^-6/2</f>
        <v>12.032839002276583</v>
      </c>
      <c r="AH188" s="314">
        <f>'3.10 Forest data Gustav 2017'!AI70*10^-6/2</f>
        <v>9.5046466400506198</v>
      </c>
      <c r="AI188" s="314">
        <f>'3.10 Forest data Gustav 2017'!AM70*10^-6/2</f>
        <v>5.6770157751071997</v>
      </c>
      <c r="AJ188" s="319">
        <f t="shared" si="165"/>
        <v>5.5230731020449522</v>
      </c>
      <c r="AK188" s="319">
        <f t="shared" si="166"/>
        <v>4.8752138184582767</v>
      </c>
      <c r="AL188" s="319">
        <f t="shared" si="167"/>
        <v>1.6845974603187219</v>
      </c>
      <c r="AM188" s="319">
        <f t="shared" si="168"/>
        <v>7.1209564553803899</v>
      </c>
      <c r="AN188" s="319">
        <f t="shared" si="116"/>
        <v>0.24546991564644233</v>
      </c>
      <c r="AO188" s="314">
        <f t="shared" si="117"/>
        <v>5.5230731020449522</v>
      </c>
      <c r="AP188" s="120">
        <f t="shared" si="118"/>
        <v>232.18770505811665</v>
      </c>
      <c r="AQ188" s="120">
        <f t="shared" si="119"/>
        <v>0.98941566405974868</v>
      </c>
      <c r="AR188" s="120">
        <f t="shared" si="120"/>
        <v>4.5336574379852035</v>
      </c>
      <c r="AS188" s="314">
        <f t="shared" si="121"/>
        <v>0.24546991564644233</v>
      </c>
      <c r="AT188" s="314">
        <f t="shared" si="111"/>
        <v>7.972697413862222</v>
      </c>
      <c r="AU188" s="120">
        <f t="shared" si="122"/>
        <v>2.8227981229613341E-2</v>
      </c>
      <c r="AV188" s="314">
        <f t="shared" si="123"/>
        <v>0.21724193441682899</v>
      </c>
      <c r="AW188" s="314">
        <f t="shared" si="124"/>
        <v>6.5598112787769987</v>
      </c>
      <c r="AX188" s="120">
        <f t="shared" si="125"/>
        <v>22.581712408765711</v>
      </c>
      <c r="AY188" s="120">
        <f t="shared" si="126"/>
        <v>-7.6677464265141992E-2</v>
      </c>
      <c r="AZ188" s="120">
        <f t="shared" si="127"/>
        <v>6.6364887430421406</v>
      </c>
      <c r="BA188" s="317">
        <f t="shared" si="169"/>
        <v>33.217227859897854</v>
      </c>
      <c r="BB188" s="317">
        <f t="shared" si="128"/>
        <v>44.234663763923152</v>
      </c>
      <c r="BC188" s="11">
        <f t="shared" si="113"/>
        <v>114.27172198634109</v>
      </c>
      <c r="BD188" s="11">
        <f t="shared" si="129"/>
        <v>162.34121601359797</v>
      </c>
      <c r="BE188" s="11">
        <f t="shared" si="130"/>
        <v>-48.06949402725688</v>
      </c>
      <c r="BF188" s="10">
        <f>SUM(BE$130:BE188)</f>
        <v>-1831.9746482804921</v>
      </c>
    </row>
    <row r="189" spans="1:58" x14ac:dyDescent="0.25">
      <c r="A189" s="4">
        <v>60</v>
      </c>
      <c r="C189" s="228">
        <f t="shared" si="160"/>
        <v>3465.7260060793997</v>
      </c>
      <c r="D189" s="228">
        <f t="shared" si="163"/>
        <v>8.8207753155602404</v>
      </c>
      <c r="E189" s="228">
        <f t="shared" si="161"/>
        <v>39.231247942089695</v>
      </c>
      <c r="F189" s="228">
        <f t="shared" ref="F189:AB189" si="196">F85</f>
        <v>19.615623971044847</v>
      </c>
      <c r="G189" s="228">
        <f t="shared" si="196"/>
        <v>9.43027973275478</v>
      </c>
      <c r="H189" s="228">
        <f t="shared" si="196"/>
        <v>9.3690177076778234</v>
      </c>
      <c r="I189" s="228">
        <f t="shared" si="196"/>
        <v>0.81632653061224492</v>
      </c>
      <c r="J189" s="228">
        <f t="shared" si="196"/>
        <v>4.3284983973344442</v>
      </c>
      <c r="K189" s="228">
        <f t="shared" si="196"/>
        <v>4.5504061008568248</v>
      </c>
      <c r="L189" s="228">
        <f t="shared" si="196"/>
        <v>1.3202391625856693</v>
      </c>
      <c r="M189" s="228">
        <f t="shared" si="196"/>
        <v>1.9479600985428185</v>
      </c>
      <c r="N189" s="228">
        <f t="shared" si="196"/>
        <v>0.19237770654819752</v>
      </c>
      <c r="O189" s="228">
        <f t="shared" si="196"/>
        <v>4.3284983973344442</v>
      </c>
      <c r="P189" s="228">
        <f t="shared" si="196"/>
        <v>206.23035414118766</v>
      </c>
      <c r="Q189" s="228">
        <f t="shared" si="196"/>
        <v>0.29013633733060828</v>
      </c>
      <c r="R189" s="228">
        <f t="shared" si="196"/>
        <v>4.0383620600038359</v>
      </c>
      <c r="S189" s="228">
        <f t="shared" si="196"/>
        <v>0.19237770654819752</v>
      </c>
      <c r="T189" s="228">
        <f t="shared" si="196"/>
        <v>6.9698990032194574</v>
      </c>
      <c r="U189" s="228">
        <f t="shared" si="196"/>
        <v>1.8356476557821466E-3</v>
      </c>
      <c r="V189" s="228">
        <f t="shared" si="196"/>
        <v>0.19054205889241538</v>
      </c>
      <c r="W189" s="228">
        <f t="shared" si="196"/>
        <v>5.8706452634424942</v>
      </c>
      <c r="X189" s="228">
        <f t="shared" si="196"/>
        <v>20.369808341406674</v>
      </c>
      <c r="Y189" s="228">
        <f t="shared" si="196"/>
        <v>-0.13510472650949623</v>
      </c>
      <c r="Z189" s="228">
        <f t="shared" si="196"/>
        <v>6.0057499899519904</v>
      </c>
      <c r="AA189" s="228">
        <f t="shared" si="196"/>
        <v>21.577186368149334</v>
      </c>
      <c r="AB189" s="228">
        <f t="shared" si="196"/>
        <v>30.554828942186468</v>
      </c>
      <c r="AC189" s="312">
        <f>'3.10 Forest data Gustav 2017'!AV71</f>
        <v>3491.245245012954</v>
      </c>
      <c r="AD189" s="318">
        <f t="shared" si="115"/>
        <v>7.8894565961732042</v>
      </c>
      <c r="AE189" s="312">
        <f>'3.10 Forest data Gustav 2017'!AW71*10^-6</f>
        <v>59.987219222813614</v>
      </c>
      <c r="AF189" s="314">
        <f t="shared" si="106"/>
        <v>29.993609611406807</v>
      </c>
      <c r="AG189" s="314">
        <f>'3.10 Forest data Gustav 2017'!AH71*10^-6/2</f>
        <v>12.048482811735216</v>
      </c>
      <c r="AH189" s="314">
        <f>'3.10 Forest data Gustav 2017'!AI71*10^-6/2</f>
        <v>9.3511832310015848</v>
      </c>
      <c r="AI189" s="314">
        <f>'3.10 Forest data Gustav 2017'!AM71*10^-6/2</f>
        <v>5.6316971141700014</v>
      </c>
      <c r="AJ189" s="319">
        <f t="shared" si="165"/>
        <v>5.5302536105864641</v>
      </c>
      <c r="AK189" s="319">
        <f t="shared" si="166"/>
        <v>4.8185403230128001</v>
      </c>
      <c r="AL189" s="319">
        <f t="shared" si="167"/>
        <v>1.6867875936429304</v>
      </c>
      <c r="AM189" s="319">
        <f t="shared" si="168"/>
        <v>7.077515051578227</v>
      </c>
      <c r="AN189" s="319">
        <f t="shared" si="116"/>
        <v>0.24578904935939841</v>
      </c>
      <c r="AO189" s="314">
        <f t="shared" si="117"/>
        <v>5.5302536105864641</v>
      </c>
      <c r="AP189" s="120">
        <f t="shared" si="118"/>
        <v>233.16489939302969</v>
      </c>
      <c r="AQ189" s="120">
        <f t="shared" si="119"/>
        <v>0.97719433491303676</v>
      </c>
      <c r="AR189" s="120">
        <f t="shared" si="120"/>
        <v>4.5530592756734274</v>
      </c>
      <c r="AS189" s="314">
        <f t="shared" si="121"/>
        <v>0.24578904935939841</v>
      </c>
      <c r="AT189" s="314">
        <f t="shared" si="111"/>
        <v>8.0004726331736222</v>
      </c>
      <c r="AU189" s="120">
        <f t="shared" si="122"/>
        <v>2.7775219311400257E-2</v>
      </c>
      <c r="AV189" s="314">
        <f t="shared" si="123"/>
        <v>0.21801383004799815</v>
      </c>
      <c r="AW189" s="314">
        <f t="shared" si="124"/>
        <v>6.5053279166557303</v>
      </c>
      <c r="AX189" s="120">
        <f t="shared" si="125"/>
        <v>22.473009891698371</v>
      </c>
      <c r="AY189" s="120">
        <f t="shared" si="126"/>
        <v>-0.10870251706733924</v>
      </c>
      <c r="AZ189" s="120">
        <f t="shared" si="127"/>
        <v>6.6140304337230695</v>
      </c>
      <c r="BA189" s="317">
        <f t="shared" si="169"/>
        <v>32.992970572547492</v>
      </c>
      <c r="BB189" s="317">
        <f t="shared" si="128"/>
        <v>41.778694205877798</v>
      </c>
      <c r="BC189" s="11">
        <f t="shared" si="113"/>
        <v>112.13622221782434</v>
      </c>
      <c r="BD189" s="11">
        <f t="shared" si="129"/>
        <v>153.32780773557153</v>
      </c>
      <c r="BE189" s="11">
        <f t="shared" si="130"/>
        <v>-41.191585517747185</v>
      </c>
      <c r="BF189" s="10">
        <f>SUM(BE$130:BE189)</f>
        <v>-1873.1662337982393</v>
      </c>
    </row>
    <row r="190" spans="1:58" x14ac:dyDescent="0.25">
      <c r="A190" s="4">
        <v>61</v>
      </c>
      <c r="C190" s="228">
        <f t="shared" si="160"/>
        <v>3476.9649825534193</v>
      </c>
      <c r="D190" s="228">
        <f t="shared" si="163"/>
        <v>11.238976474019637</v>
      </c>
      <c r="E190" s="228">
        <f t="shared" si="161"/>
        <v>39.787071569663446</v>
      </c>
      <c r="F190" s="228">
        <f t="shared" ref="F190:AB190" si="197">F86</f>
        <v>19.893535784831723</v>
      </c>
      <c r="G190" s="228">
        <f t="shared" si="197"/>
        <v>9.6130661524023164</v>
      </c>
      <c r="H190" s="228">
        <f t="shared" si="197"/>
        <v>9.4641431018171644</v>
      </c>
      <c r="I190" s="228">
        <f t="shared" si="197"/>
        <v>0.81632653061224492</v>
      </c>
      <c r="J190" s="228">
        <f t="shared" si="197"/>
        <v>4.412397363952663</v>
      </c>
      <c r="K190" s="228">
        <f t="shared" si="197"/>
        <v>4.6057463246927659</v>
      </c>
      <c r="L190" s="228">
        <f t="shared" si="197"/>
        <v>1.3458292613363245</v>
      </c>
      <c r="M190" s="228">
        <f t="shared" si="197"/>
        <v>1.9698944689005229</v>
      </c>
      <c r="N190" s="228">
        <f t="shared" si="197"/>
        <v>0.19610654950900727</v>
      </c>
      <c r="O190" s="228">
        <f t="shared" si="197"/>
        <v>4.412397363952663</v>
      </c>
      <c r="P190" s="228">
        <f t="shared" si="197"/>
        <v>206.59870004852712</v>
      </c>
      <c r="Q190" s="228">
        <f t="shared" si="197"/>
        <v>0.36834590733946015</v>
      </c>
      <c r="R190" s="228">
        <f t="shared" si="197"/>
        <v>4.0440514566132029</v>
      </c>
      <c r="S190" s="228">
        <f t="shared" si="197"/>
        <v>0.19610654950900727</v>
      </c>
      <c r="T190" s="228">
        <f t="shared" si="197"/>
        <v>6.9754132979543702</v>
      </c>
      <c r="U190" s="228">
        <f t="shared" si="197"/>
        <v>5.5142947349127169E-3</v>
      </c>
      <c r="V190" s="228">
        <f t="shared" si="197"/>
        <v>0.19059225477409455</v>
      </c>
      <c r="W190" s="228">
        <f t="shared" si="197"/>
        <v>5.9515755860290902</v>
      </c>
      <c r="X190" s="228">
        <f t="shared" si="197"/>
        <v>20.355205195708052</v>
      </c>
      <c r="Y190" s="228">
        <f t="shared" si="197"/>
        <v>-1.46031456986222E-2</v>
      </c>
      <c r="Z190" s="228">
        <f t="shared" si="197"/>
        <v>5.9661787317277124</v>
      </c>
      <c r="AA190" s="228">
        <f t="shared" si="197"/>
        <v>21.882889363314899</v>
      </c>
      <c r="AB190" s="228">
        <f t="shared" si="197"/>
        <v>33.481122893710285</v>
      </c>
      <c r="AC190" s="312">
        <f>'3.10 Forest data Gustav 2017'!AV72</f>
        <v>3503.9308056102445</v>
      </c>
      <c r="AD190" s="318">
        <f t="shared" si="115"/>
        <v>12.685560597290532</v>
      </c>
      <c r="AE190" s="312">
        <f>'3.10 Forest data Gustav 2017'!AW72*10^-6</f>
        <v>60.55214870660344</v>
      </c>
      <c r="AF190" s="314">
        <f t="shared" si="106"/>
        <v>30.27607435330172</v>
      </c>
      <c r="AG190" s="314">
        <f>'3.10 Forest data Gustav 2017'!AH72*10^-6/2</f>
        <v>12.149519144559672</v>
      </c>
      <c r="AH190" s="314">
        <f>'3.10 Forest data Gustav 2017'!AI72*10^-6/2</f>
        <v>9.4515423092412476</v>
      </c>
      <c r="AI190" s="314">
        <f>'3.10 Forest data Gustav 2017'!AM72*10^-6/2</f>
        <v>5.6911128425008002</v>
      </c>
      <c r="AJ190" s="319">
        <f t="shared" si="165"/>
        <v>5.5766292873528895</v>
      </c>
      <c r="AK190" s="319">
        <f t="shared" si="166"/>
        <v>4.8672855876904393</v>
      </c>
      <c r="AL190" s="319">
        <f t="shared" si="167"/>
        <v>1.7009326802383542</v>
      </c>
      <c r="AM190" s="319">
        <f t="shared" si="168"/>
        <v>7.1490551398479614</v>
      </c>
      <c r="AN190" s="319">
        <f t="shared" si="116"/>
        <v>0.24785019054901733</v>
      </c>
      <c r="AO190" s="314">
        <f t="shared" si="117"/>
        <v>5.5766292873528895</v>
      </c>
      <c r="AP190" s="120">
        <f t="shared" si="118"/>
        <v>234.16930721983118</v>
      </c>
      <c r="AQ190" s="120">
        <f t="shared" si="119"/>
        <v>1.0044078268014971</v>
      </c>
      <c r="AR190" s="120">
        <f t="shared" si="120"/>
        <v>4.5722214605513924</v>
      </c>
      <c r="AS190" s="314">
        <f t="shared" si="121"/>
        <v>0.24785019054901733</v>
      </c>
      <c r="AT190" s="314">
        <f t="shared" si="111"/>
        <v>8.0295494788419361</v>
      </c>
      <c r="AU190" s="120">
        <f t="shared" si="122"/>
        <v>2.9076845668313922E-2</v>
      </c>
      <c r="AV190" s="314">
        <f t="shared" si="123"/>
        <v>0.21877334488070341</v>
      </c>
      <c r="AW190" s="314">
        <f t="shared" si="124"/>
        <v>6.5682182679287937</v>
      </c>
      <c r="AX190" s="120">
        <f t="shared" si="125"/>
        <v>22.459035956021076</v>
      </c>
      <c r="AY190" s="120">
        <f t="shared" si="126"/>
        <v>-1.3973935677295657E-2</v>
      </c>
      <c r="AZ190" s="120">
        <f t="shared" si="127"/>
        <v>6.5821922036060894</v>
      </c>
      <c r="BA190" s="317">
        <f t="shared" si="169"/>
        <v>33.303681788631891</v>
      </c>
      <c r="BB190" s="317">
        <f t="shared" si="128"/>
        <v>47.008753122714936</v>
      </c>
      <c r="BC190" s="11">
        <f t="shared" si="113"/>
        <v>122.87572101991674</v>
      </c>
      <c r="BD190" s="11">
        <f t="shared" si="129"/>
        <v>172.52212396036381</v>
      </c>
      <c r="BE190" s="11">
        <f t="shared" si="130"/>
        <v>-49.646402940447075</v>
      </c>
      <c r="BF190" s="10">
        <f>SUM(BE$130:BE190)</f>
        <v>-1922.8126367386865</v>
      </c>
    </row>
    <row r="191" spans="1:58" x14ac:dyDescent="0.25">
      <c r="A191" s="4">
        <v>62</v>
      </c>
      <c r="C191" s="228">
        <f t="shared" si="160"/>
        <v>3488.6449590274397</v>
      </c>
      <c r="D191" s="228">
        <f t="shared" si="163"/>
        <v>11.67997647402035</v>
      </c>
      <c r="E191" s="228">
        <f t="shared" si="161"/>
        <v>40.342895197237212</v>
      </c>
      <c r="F191" s="228">
        <f t="shared" ref="F191:AB191" si="198">F87</f>
        <v>20.171447598618606</v>
      </c>
      <c r="G191" s="228">
        <f t="shared" si="198"/>
        <v>9.7967252735634123</v>
      </c>
      <c r="H191" s="228">
        <f t="shared" si="198"/>
        <v>9.5583957944429496</v>
      </c>
      <c r="I191" s="228">
        <f t="shared" si="198"/>
        <v>0.81632653061224492</v>
      </c>
      <c r="J191" s="228">
        <f t="shared" si="198"/>
        <v>4.4966969005656061</v>
      </c>
      <c r="K191" s="228">
        <f t="shared" si="198"/>
        <v>4.660846555612479</v>
      </c>
      <c r="L191" s="228">
        <f t="shared" si="198"/>
        <v>1.3715415382988778</v>
      </c>
      <c r="M191" s="228">
        <f t="shared" si="198"/>
        <v>1.9919335634398543</v>
      </c>
      <c r="N191" s="228">
        <f t="shared" si="198"/>
        <v>0.19985319558069362</v>
      </c>
      <c r="O191" s="228">
        <f t="shared" si="198"/>
        <v>4.4966969005656061</v>
      </c>
      <c r="P191" s="228">
        <f t="shared" si="198"/>
        <v>207.04412245390543</v>
      </c>
      <c r="Q191" s="228">
        <f t="shared" si="198"/>
        <v>0.44542240537830935</v>
      </c>
      <c r="R191" s="228">
        <f t="shared" si="198"/>
        <v>4.0512744951872968</v>
      </c>
      <c r="S191" s="228">
        <f t="shared" si="198"/>
        <v>0.19985319558069362</v>
      </c>
      <c r="T191" s="228">
        <f t="shared" si="198"/>
        <v>6.9845234500814586</v>
      </c>
      <c r="U191" s="228">
        <f t="shared" si="198"/>
        <v>9.1101521270884334E-3</v>
      </c>
      <c r="V191" s="228">
        <f t="shared" si="198"/>
        <v>0.19074304345360518</v>
      </c>
      <c r="W191" s="228">
        <f t="shared" si="198"/>
        <v>6.032388093911357</v>
      </c>
      <c r="X191" s="228">
        <f t="shared" si="198"/>
        <v>20.425691720240167</v>
      </c>
      <c r="Y191" s="228">
        <f t="shared" si="198"/>
        <v>7.0486524532114458E-2</v>
      </c>
      <c r="Z191" s="228">
        <f t="shared" si="198"/>
        <v>5.9619015693792425</v>
      </c>
      <c r="AA191" s="228">
        <f t="shared" si="198"/>
        <v>22.18859235848047</v>
      </c>
      <c r="AB191" s="228">
        <f t="shared" si="198"/>
        <v>34.39358791453833</v>
      </c>
      <c r="AC191" s="312">
        <f>'3.10 Forest data Gustav 2017'!AV73</f>
        <v>3515.6850024988389</v>
      </c>
      <c r="AD191" s="318">
        <f t="shared" si="115"/>
        <v>11.754196888594379</v>
      </c>
      <c r="AE191" s="312">
        <f>'3.10 Forest data Gustav 2017'!AW73*10^-6</f>
        <v>61.117078190393279</v>
      </c>
      <c r="AF191" s="314">
        <f t="shared" si="106"/>
        <v>30.55853909519664</v>
      </c>
      <c r="AG191" s="314">
        <f>'3.10 Forest data Gustav 2017'!AH73*10^-6/2</f>
        <v>12.250519467057185</v>
      </c>
      <c r="AH191" s="314">
        <f>'3.10 Forest data Gustav 2017'!AI73*10^-6/2</f>
        <v>9.5519373978078548</v>
      </c>
      <c r="AI191" s="314">
        <f>'3.10 Forest data Gustav 2017'!AM73*10^-6/2</f>
        <v>5.750528570831599</v>
      </c>
      <c r="AJ191" s="319">
        <f t="shared" si="165"/>
        <v>5.6229884353792476</v>
      </c>
      <c r="AK191" s="319">
        <f t="shared" si="166"/>
        <v>4.9160407552079892</v>
      </c>
      <c r="AL191" s="319">
        <f t="shared" si="167"/>
        <v>1.715072725388006</v>
      </c>
      <c r="AM191" s="319">
        <f t="shared" si="168"/>
        <v>7.2205909068784608</v>
      </c>
      <c r="AN191" s="319">
        <f t="shared" si="116"/>
        <v>0.24991059712796659</v>
      </c>
      <c r="AO191" s="314">
        <f t="shared" si="117"/>
        <v>5.6229884353792476</v>
      </c>
      <c r="AP191" s="120">
        <f t="shared" si="118"/>
        <v>235.20037836980373</v>
      </c>
      <c r="AQ191" s="120">
        <f t="shared" si="119"/>
        <v>1.0310711499725471</v>
      </c>
      <c r="AR191" s="120">
        <f t="shared" si="120"/>
        <v>4.5919172854067005</v>
      </c>
      <c r="AS191" s="314">
        <f t="shared" si="121"/>
        <v>0.24991059712796659</v>
      </c>
      <c r="AT191" s="314">
        <f t="shared" si="111"/>
        <v>8.0598916232153144</v>
      </c>
      <c r="AU191" s="120">
        <f t="shared" si="122"/>
        <v>3.0342144373378233E-2</v>
      </c>
      <c r="AV191" s="314">
        <f t="shared" si="123"/>
        <v>0.21956845275458836</v>
      </c>
      <c r="AW191" s="314">
        <f t="shared" si="124"/>
        <v>6.631113480595995</v>
      </c>
      <c r="AX191" s="120">
        <f t="shared" si="125"/>
        <v>22.512050104010996</v>
      </c>
      <c r="AY191" s="120">
        <f t="shared" si="126"/>
        <v>5.3014147989919991E-2</v>
      </c>
      <c r="AZ191" s="120">
        <f t="shared" si="127"/>
        <v>6.578099332606075</v>
      </c>
      <c r="BA191" s="317">
        <f t="shared" si="169"/>
        <v>33.614393004716305</v>
      </c>
      <c r="BB191" s="317">
        <f t="shared" si="128"/>
        <v>46.483017335646529</v>
      </c>
      <c r="BC191" s="11">
        <f t="shared" si="113"/>
        <v>126.22446764635566</v>
      </c>
      <c r="BD191" s="11">
        <f t="shared" si="129"/>
        <v>170.59267362182277</v>
      </c>
      <c r="BE191" s="11">
        <f t="shared" si="130"/>
        <v>-44.368205975467106</v>
      </c>
      <c r="BF191" s="10">
        <f>SUM(BE$130:BE191)</f>
        <v>-1967.1808427141536</v>
      </c>
    </row>
    <row r="192" spans="1:58" x14ac:dyDescent="0.25">
      <c r="A192" s="4">
        <v>63</v>
      </c>
      <c r="C192" s="228">
        <f t="shared" si="160"/>
        <v>3501.5769355014595</v>
      </c>
      <c r="D192" s="228">
        <f t="shared" si="163"/>
        <v>12.931976474019848</v>
      </c>
      <c r="E192" s="228">
        <f t="shared" si="161"/>
        <v>40.898718824810977</v>
      </c>
      <c r="F192" s="228">
        <f t="shared" ref="F192:AB192" si="199">F88</f>
        <v>20.449359412405489</v>
      </c>
      <c r="G192" s="228">
        <f t="shared" si="199"/>
        <v>9.9812455137153293</v>
      </c>
      <c r="H192" s="228">
        <f t="shared" si="199"/>
        <v>9.6517873680779154</v>
      </c>
      <c r="I192" s="228">
        <f t="shared" si="199"/>
        <v>0.81632653061224492</v>
      </c>
      <c r="J192" s="228">
        <f t="shared" si="199"/>
        <v>4.5813916907953365</v>
      </c>
      <c r="K192" s="228">
        <f t="shared" si="199"/>
        <v>4.7157099788097172</v>
      </c>
      <c r="L192" s="228">
        <f t="shared" si="199"/>
        <v>1.3973743719201461</v>
      </c>
      <c r="M192" s="228">
        <f t="shared" si="199"/>
        <v>2.0140759922580846</v>
      </c>
      <c r="N192" s="228">
        <f t="shared" si="199"/>
        <v>0.20361740847979273</v>
      </c>
      <c r="O192" s="228">
        <f t="shared" si="199"/>
        <v>4.5813916907953365</v>
      </c>
      <c r="P192" s="228">
        <f t="shared" si="199"/>
        <v>207.56550518782481</v>
      </c>
      <c r="Q192" s="228">
        <f t="shared" si="199"/>
        <v>0.52138273391938128</v>
      </c>
      <c r="R192" s="228">
        <f t="shared" si="199"/>
        <v>4.0600089568759552</v>
      </c>
      <c r="S192" s="228">
        <f t="shared" si="199"/>
        <v>0.20361740847979273</v>
      </c>
      <c r="T192" s="228">
        <f t="shared" si="199"/>
        <v>6.9971486975186492</v>
      </c>
      <c r="U192" s="228">
        <f t="shared" si="199"/>
        <v>1.2625247437190623E-2</v>
      </c>
      <c r="V192" s="228">
        <f t="shared" si="199"/>
        <v>0.19099216104260211</v>
      </c>
      <c r="W192" s="228">
        <f t="shared" si="199"/>
        <v>6.1130843507298636</v>
      </c>
      <c r="X192" s="228">
        <f t="shared" si="199"/>
        <v>20.556229476537602</v>
      </c>
      <c r="Y192" s="228">
        <f t="shared" si="199"/>
        <v>0.13053775629743569</v>
      </c>
      <c r="Z192" s="228">
        <f t="shared" si="199"/>
        <v>5.9825465944324279</v>
      </c>
      <c r="AA192" s="228">
        <f t="shared" si="199"/>
        <v>22.494295353646038</v>
      </c>
      <c r="AB192" s="228">
        <f t="shared" si="199"/>
        <v>36.090817565319895</v>
      </c>
      <c r="AC192" s="312">
        <f>'3.10 Forest data Gustav 2017'!AV74</f>
        <v>3526.181141649738</v>
      </c>
      <c r="AD192" s="318">
        <f t="shared" si="115"/>
        <v>10.496139150899126</v>
      </c>
      <c r="AE192" s="312">
        <f>'3.10 Forest data Gustav 2017'!AW74*10^-6</f>
        <v>61.682007674183119</v>
      </c>
      <c r="AF192" s="314">
        <f t="shared" si="106"/>
        <v>30.841003837091559</v>
      </c>
      <c r="AG192" s="314">
        <f>'3.10 Forest data Gustav 2017'!AH74*10^-6/2</f>
        <v>12.35148461463225</v>
      </c>
      <c r="AH192" s="314">
        <f>'3.10 Forest data Gustav 2017'!AI74*10^-6/2</f>
        <v>9.6523676612969105</v>
      </c>
      <c r="AI192" s="314">
        <f>'3.10 Forest data Gustav 2017'!AM74*10^-6/2</f>
        <v>5.8099442991623995</v>
      </c>
      <c r="AJ192" s="319">
        <f t="shared" si="165"/>
        <v>5.6693314381162034</v>
      </c>
      <c r="AK192" s="319">
        <f t="shared" si="166"/>
        <v>4.9648055958292119</v>
      </c>
      <c r="AL192" s="319">
        <f t="shared" si="167"/>
        <v>1.7292078460485152</v>
      </c>
      <c r="AM192" s="319">
        <f t="shared" si="168"/>
        <v>7.2921224529182691</v>
      </c>
      <c r="AN192" s="319">
        <f t="shared" si="116"/>
        <v>0.25197028613849792</v>
      </c>
      <c r="AO192" s="314">
        <f t="shared" si="117"/>
        <v>5.6693314381162034</v>
      </c>
      <c r="AP192" s="120">
        <f t="shared" si="118"/>
        <v>236.2575738461536</v>
      </c>
      <c r="AQ192" s="120">
        <f t="shared" si="119"/>
        <v>1.0571954763498752</v>
      </c>
      <c r="AR192" s="120">
        <f t="shared" si="120"/>
        <v>4.6121359617663282</v>
      </c>
      <c r="AS192" s="314">
        <f t="shared" si="121"/>
        <v>0.25197028613849792</v>
      </c>
      <c r="AT192" s="314">
        <f t="shared" si="111"/>
        <v>8.09146374906571</v>
      </c>
      <c r="AU192" s="120">
        <f t="shared" si="122"/>
        <v>3.1572125850395594E-2</v>
      </c>
      <c r="AV192" s="314">
        <f t="shared" si="123"/>
        <v>0.22039816028810233</v>
      </c>
      <c r="AW192" s="314">
        <f t="shared" si="124"/>
        <v>6.6940134418777273</v>
      </c>
      <c r="AX192" s="120">
        <f t="shared" si="125"/>
        <v>22.612436728835227</v>
      </c>
      <c r="AY192" s="120">
        <f t="shared" si="126"/>
        <v>0.10038662482423177</v>
      </c>
      <c r="AZ192" s="120">
        <f t="shared" si="127"/>
        <v>6.5936268170534955</v>
      </c>
      <c r="BA192" s="317">
        <f t="shared" si="169"/>
        <v>33.925104220800719</v>
      </c>
      <c r="BB192" s="317">
        <f t="shared" si="128"/>
        <v>45.610397598724347</v>
      </c>
      <c r="BC192" s="11">
        <f t="shared" si="113"/>
        <v>132.45330046472401</v>
      </c>
      <c r="BD192" s="11">
        <f t="shared" si="129"/>
        <v>167.39015918731835</v>
      </c>
      <c r="BE192" s="11">
        <f t="shared" si="130"/>
        <v>-34.936858722594337</v>
      </c>
      <c r="BF192" s="10">
        <f>SUM(BE$130:BE192)</f>
        <v>-2002.1177014367479</v>
      </c>
    </row>
    <row r="193" spans="1:58" x14ac:dyDescent="0.25">
      <c r="A193" s="4">
        <v>64</v>
      </c>
      <c r="C193" s="228">
        <f t="shared" ref="C193:C199" si="200">C89</f>
        <v>3513.3439119754794</v>
      </c>
      <c r="D193" s="228">
        <f t="shared" si="163"/>
        <v>11.766976474019884</v>
      </c>
      <c r="E193" s="228">
        <f t="shared" ref="E193:E199" si="201">E89</f>
        <v>41.454542452384736</v>
      </c>
      <c r="F193" s="228">
        <f t="shared" ref="F193:AB193" si="202">F89</f>
        <v>20.727271226192368</v>
      </c>
      <c r="G193" s="228">
        <f t="shared" si="202"/>
        <v>10.166615494397385</v>
      </c>
      <c r="H193" s="228">
        <f t="shared" si="202"/>
        <v>9.7443292011827367</v>
      </c>
      <c r="I193" s="228">
        <f t="shared" si="202"/>
        <v>0.81632653061224492</v>
      </c>
      <c r="J193" s="228">
        <f t="shared" si="202"/>
        <v>4.6664765119284004</v>
      </c>
      <c r="K193" s="228">
        <f t="shared" si="202"/>
        <v>4.7703397233611655</v>
      </c>
      <c r="L193" s="228">
        <f t="shared" si="202"/>
        <v>1.423326169215634</v>
      </c>
      <c r="M193" s="228">
        <f t="shared" si="202"/>
        <v>2.0363203899399309</v>
      </c>
      <c r="N193" s="228">
        <f t="shared" si="202"/>
        <v>0.20739895608570669</v>
      </c>
      <c r="O193" s="228">
        <f t="shared" si="202"/>
        <v>4.6664765119284004</v>
      </c>
      <c r="P193" s="228">
        <f t="shared" si="202"/>
        <v>208.16174874547718</v>
      </c>
      <c r="Q193" s="228">
        <f t="shared" si="202"/>
        <v>0.59624355765237169</v>
      </c>
      <c r="R193" s="228">
        <f t="shared" si="202"/>
        <v>4.0702329542760287</v>
      </c>
      <c r="S193" s="228">
        <f t="shared" si="202"/>
        <v>0.20739895608570669</v>
      </c>
      <c r="T193" s="228">
        <f t="shared" si="202"/>
        <v>7.0132102545066513</v>
      </c>
      <c r="U193" s="228">
        <f t="shared" si="202"/>
        <v>1.6061556988002046E-2</v>
      </c>
      <c r="V193" s="228">
        <f t="shared" si="202"/>
        <v>0.19133739909770464</v>
      </c>
      <c r="W193" s="228">
        <f t="shared" si="202"/>
        <v>6.1936658925767993</v>
      </c>
      <c r="X193" s="228">
        <f t="shared" si="202"/>
        <v>20.729115151063333</v>
      </c>
      <c r="Y193" s="228">
        <f t="shared" si="202"/>
        <v>0.17288567452573034</v>
      </c>
      <c r="Z193" s="228">
        <f t="shared" si="202"/>
        <v>6.020780218051069</v>
      </c>
      <c r="AA193" s="228">
        <f t="shared" si="202"/>
        <v>22.799998348811606</v>
      </c>
      <c r="AB193" s="228">
        <f t="shared" si="202"/>
        <v>35.352165611997592</v>
      </c>
      <c r="AC193" s="312">
        <f>'3.10 Forest data Gustav 2017'!AV75</f>
        <v>3537.202392002107</v>
      </c>
      <c r="AD193" s="318">
        <f t="shared" si="115"/>
        <v>11.021250352368952</v>
      </c>
      <c r="AE193" s="312">
        <f>'3.10 Forest data Gustav 2017'!AW75*10^-6</f>
        <v>62.246937157972958</v>
      </c>
      <c r="AF193" s="314">
        <f t="shared" si="106"/>
        <v>31.123468578986479</v>
      </c>
      <c r="AG193" s="314">
        <f>'3.10 Forest data Gustav 2017'!AH75*10^-6/2</f>
        <v>12.452415397046906</v>
      </c>
      <c r="AH193" s="314">
        <f>'3.10 Forest data Gustav 2017'!AI75*10^-6/2</f>
        <v>9.7528322899463724</v>
      </c>
      <c r="AI193" s="314">
        <f>'3.10 Forest data Gustav 2017'!AM75*10^-6/2</f>
        <v>5.869360027493201</v>
      </c>
      <c r="AJ193" s="319">
        <f t="shared" si="165"/>
        <v>5.7156586672445302</v>
      </c>
      <c r="AK193" s="319">
        <f t="shared" si="166"/>
        <v>5.0135798868695467</v>
      </c>
      <c r="AL193" s="319">
        <f t="shared" si="167"/>
        <v>1.743338155586567</v>
      </c>
      <c r="AM193" s="319">
        <f t="shared" si="168"/>
        <v>7.3636498751388295</v>
      </c>
      <c r="AN193" s="319">
        <f t="shared" si="116"/>
        <v>0.2540292740997569</v>
      </c>
      <c r="AO193" s="314">
        <f t="shared" si="117"/>
        <v>5.7156586672445302</v>
      </c>
      <c r="AP193" s="120">
        <f t="shared" si="118"/>
        <v>237.34036559316613</v>
      </c>
      <c r="AQ193" s="120">
        <f t="shared" si="119"/>
        <v>1.0827917470125215</v>
      </c>
      <c r="AR193" s="120">
        <f t="shared" si="120"/>
        <v>4.6328669202320087</v>
      </c>
      <c r="AS193" s="314">
        <f t="shared" si="121"/>
        <v>0.2540292740997569</v>
      </c>
      <c r="AT193" s="314">
        <f t="shared" si="111"/>
        <v>8.1242315214356804</v>
      </c>
      <c r="AU193" s="120">
        <f t="shared" si="122"/>
        <v>3.2767772369970416E-2</v>
      </c>
      <c r="AV193" s="314">
        <f t="shared" si="123"/>
        <v>0.22126150172978648</v>
      </c>
      <c r="AW193" s="314">
        <f t="shared" si="124"/>
        <v>6.7569180424561139</v>
      </c>
      <c r="AX193" s="120">
        <f t="shared" si="125"/>
        <v>22.746325392567257</v>
      </c>
      <c r="AY193" s="120">
        <f t="shared" si="126"/>
        <v>0.13388866373203001</v>
      </c>
      <c r="AZ193" s="120">
        <f t="shared" si="127"/>
        <v>6.6230293787240839</v>
      </c>
      <c r="BA193" s="317">
        <f t="shared" si="169"/>
        <v>34.235815436885133</v>
      </c>
      <c r="BB193" s="317">
        <f t="shared" si="128"/>
        <v>46.506513972368609</v>
      </c>
      <c r="BC193" s="11">
        <f t="shared" si="113"/>
        <v>129.74244779603117</v>
      </c>
      <c r="BD193" s="11">
        <f t="shared" si="129"/>
        <v>170.67890627859279</v>
      </c>
      <c r="BE193" s="11">
        <f t="shared" si="130"/>
        <v>-40.936458482561619</v>
      </c>
      <c r="BF193" s="10">
        <f>SUM(BE$130:BE193)</f>
        <v>-2043.0541599193095</v>
      </c>
    </row>
    <row r="194" spans="1:58" x14ac:dyDescent="0.25">
      <c r="A194" s="4">
        <v>65</v>
      </c>
      <c r="C194" s="228">
        <f t="shared" si="200"/>
        <v>3524.1418884494997</v>
      </c>
      <c r="D194" s="228">
        <f t="shared" ref="D194:D199" si="203">D90</f>
        <v>10.797976474020288</v>
      </c>
      <c r="E194" s="228">
        <f t="shared" si="201"/>
        <v>42.01036607995848</v>
      </c>
      <c r="F194" s="228">
        <f t="shared" ref="F194:AB194" si="204">F90</f>
        <v>21.00518303997924</v>
      </c>
      <c r="G194" s="228">
        <f t="shared" si="204"/>
        <v>10.352824036736667</v>
      </c>
      <c r="H194" s="228">
        <f t="shared" si="204"/>
        <v>9.836032472630329</v>
      </c>
      <c r="I194" s="228">
        <f t="shared" si="204"/>
        <v>0.81632653061224492</v>
      </c>
      <c r="J194" s="228">
        <f t="shared" si="204"/>
        <v>4.7519462328621307</v>
      </c>
      <c r="K194" s="228">
        <f t="shared" si="204"/>
        <v>4.8247388634568749</v>
      </c>
      <c r="L194" s="228">
        <f t="shared" si="204"/>
        <v>1.4493953651431335</v>
      </c>
      <c r="M194" s="228">
        <f t="shared" si="204"/>
        <v>2.0586654150206449</v>
      </c>
      <c r="N194" s="228">
        <f t="shared" si="204"/>
        <v>0.21119761034942802</v>
      </c>
      <c r="O194" s="228">
        <f t="shared" si="204"/>
        <v>4.7519462328621307</v>
      </c>
      <c r="P194" s="228">
        <f t="shared" si="204"/>
        <v>208.83177005157037</v>
      </c>
      <c r="Q194" s="228">
        <f t="shared" si="204"/>
        <v>0.67002130609319011</v>
      </c>
      <c r="R194" s="228">
        <f t="shared" si="204"/>
        <v>4.0819249267689406</v>
      </c>
      <c r="S194" s="228">
        <f t="shared" si="204"/>
        <v>0.21119761034942802</v>
      </c>
      <c r="T194" s="228">
        <f t="shared" si="204"/>
        <v>7.0326312616378965</v>
      </c>
      <c r="U194" s="228">
        <f t="shared" si="204"/>
        <v>1.9421007131245283E-2</v>
      </c>
      <c r="V194" s="228">
        <f t="shared" si="204"/>
        <v>0.19177660321818274</v>
      </c>
      <c r="W194" s="228">
        <f t="shared" si="204"/>
        <v>6.2741342286000084</v>
      </c>
      <c r="X194" s="228">
        <f t="shared" si="204"/>
        <v>20.931832119913697</v>
      </c>
      <c r="Y194" s="228">
        <f t="shared" si="204"/>
        <v>0.20271696885036405</v>
      </c>
      <c r="Z194" s="228">
        <f t="shared" si="204"/>
        <v>6.0714172597496443</v>
      </c>
      <c r="AA194" s="228">
        <f t="shared" si="204"/>
        <v>23.105701343977167</v>
      </c>
      <c r="AB194" s="228">
        <f t="shared" si="204"/>
        <v>34.795837100072255</v>
      </c>
      <c r="AC194" s="312">
        <f>'3.10 Forest data Gustav 2017'!AV76</f>
        <v>3548.8109415989079</v>
      </c>
      <c r="AD194" s="318">
        <f t="shared" si="115"/>
        <v>11.608549596800913</v>
      </c>
      <c r="AE194" s="312">
        <f>'3.10 Forest data Gustav 2017'!AW76*10^-6</f>
        <v>62.811866641762791</v>
      </c>
      <c r="AF194" s="314">
        <f t="shared" ref="AF194:AF228" si="205">AE194/2</f>
        <v>31.405933320881395</v>
      </c>
      <c r="AG194" s="314">
        <f>'3.10 Forest data Gustav 2017'!AH76*10^-6/2</f>
        <v>12.55331259939708</v>
      </c>
      <c r="AH194" s="314">
        <f>'3.10 Forest data Gustav 2017'!AI76*10^-6/2</f>
        <v>9.8533304986603181</v>
      </c>
      <c r="AI194" s="314">
        <f>'3.10 Forest data Gustav 2017'!AM76*10^-6/2</f>
        <v>5.9287757558239997</v>
      </c>
      <c r="AJ194" s="319">
        <f t="shared" ref="AJ194:AJ228" si="206">p*AG194</f>
        <v>5.7619704831232594</v>
      </c>
      <c r="AK194" s="319">
        <f t="shared" ref="AK194:AK228" si="207">AH194*paperpulp+AG194*papertimb</f>
        <v>5.0623634124276142</v>
      </c>
      <c r="AL194" s="319">
        <f t="shared" ref="AL194:AL228" si="208">AG194*ppaperboard</f>
        <v>1.7574637639155912</v>
      </c>
      <c r="AM194" s="319">
        <f t="shared" ref="AM194:AM228" si="209">AI194+pbio*AG194</f>
        <v>7.4351732677516491</v>
      </c>
      <c r="AN194" s="319">
        <f t="shared" si="116"/>
        <v>0.25608757702770046</v>
      </c>
      <c r="AO194" s="314">
        <f t="shared" si="117"/>
        <v>5.7619704831232594</v>
      </c>
      <c r="AP194" s="120">
        <f t="shared" si="118"/>
        <v>238.44823627033622</v>
      </c>
      <c r="AQ194" s="120">
        <f t="shared" si="119"/>
        <v>1.1078706771700979</v>
      </c>
      <c r="AR194" s="120">
        <f t="shared" si="120"/>
        <v>4.6540998059531615</v>
      </c>
      <c r="AS194" s="314">
        <f t="shared" si="121"/>
        <v>0.25608757702770046</v>
      </c>
      <c r="AT194" s="314">
        <f t="shared" ref="AT194:AT228" si="210">AT193*EXP(-qboard)+AS194</f>
        <v>8.1581615602749551</v>
      </c>
      <c r="AU194" s="120">
        <f t="shared" si="122"/>
        <v>3.3930038839274701E-2</v>
      </c>
      <c r="AV194" s="314">
        <f t="shared" si="123"/>
        <v>0.22215753818842576</v>
      </c>
      <c r="AW194" s="314">
        <f t="shared" si="124"/>
        <v>6.819827176343205</v>
      </c>
      <c r="AX194" s="120">
        <f t="shared" si="125"/>
        <v>22.903908108503273</v>
      </c>
      <c r="AY194" s="120">
        <f t="shared" si="126"/>
        <v>0.15758271593601592</v>
      </c>
      <c r="AZ194" s="120">
        <f t="shared" si="127"/>
        <v>6.6622444604071891</v>
      </c>
      <c r="BA194" s="317">
        <f t="shared" ref="BA194:BA228" si="211">AF194*Sftot</f>
        <v>34.54652665296954</v>
      </c>
      <c r="BB194" s="317">
        <f t="shared" si="128"/>
        <v>47.454459681715839</v>
      </c>
      <c r="BC194" s="11">
        <f t="shared" ref="BC194:BC228" si="212">AB194*3.67</f>
        <v>127.70072215726518</v>
      </c>
      <c r="BD194" s="11">
        <f t="shared" si="129"/>
        <v>174.15786703189713</v>
      </c>
      <c r="BE194" s="11">
        <f t="shared" si="130"/>
        <v>-46.45714487463195</v>
      </c>
      <c r="BF194" s="10">
        <f>SUM(BE$130:BE194)</f>
        <v>-2089.5113047939417</v>
      </c>
    </row>
    <row r="195" spans="1:58" x14ac:dyDescent="0.25">
      <c r="A195" s="4">
        <v>66</v>
      </c>
      <c r="C195" s="228">
        <f t="shared" si="200"/>
        <v>3534.03041208695</v>
      </c>
      <c r="D195" s="228">
        <f t="shared" si="203"/>
        <v>9.888523637450362</v>
      </c>
      <c r="E195" s="228">
        <f t="shared" si="201"/>
        <v>41.99366845374049</v>
      </c>
      <c r="F195" s="228">
        <f t="shared" ref="F195:AB195" si="213">F91</f>
        <v>20.996834226870245</v>
      </c>
      <c r="G195" s="228">
        <f t="shared" si="213"/>
        <v>10.359834044623282</v>
      </c>
      <c r="H195" s="228">
        <f t="shared" si="213"/>
        <v>9.8206736516347171</v>
      </c>
      <c r="I195" s="228">
        <f t="shared" si="213"/>
        <v>0.81632653061224492</v>
      </c>
      <c r="J195" s="228">
        <f t="shared" si="213"/>
        <v>4.7551638264820868</v>
      </c>
      <c r="K195" s="228">
        <f t="shared" si="213"/>
        <v>4.8196385623066371</v>
      </c>
      <c r="L195" s="228">
        <f t="shared" si="213"/>
        <v>1.4503767662472598</v>
      </c>
      <c r="M195" s="228">
        <f t="shared" si="213"/>
        <v>2.059506615967039</v>
      </c>
      <c r="N195" s="228">
        <f t="shared" si="213"/>
        <v>0.21134061451031497</v>
      </c>
      <c r="O195" s="228">
        <f t="shared" si="213"/>
        <v>4.7551638264820868</v>
      </c>
      <c r="P195" s="228">
        <f t="shared" si="213"/>
        <v>209.49187024214368</v>
      </c>
      <c r="Q195" s="228">
        <f t="shared" si="213"/>
        <v>0.66010019057330283</v>
      </c>
      <c r="R195" s="228">
        <f t="shared" si="213"/>
        <v>4.095063635908784</v>
      </c>
      <c r="S195" s="228">
        <f t="shared" si="213"/>
        <v>0.21134061451031497</v>
      </c>
      <c r="T195" s="228">
        <f t="shared" si="213"/>
        <v>7.051664204468719</v>
      </c>
      <c r="U195" s="228">
        <f t="shared" si="213"/>
        <v>1.9032942830822464E-2</v>
      </c>
      <c r="V195" s="228">
        <f t="shared" si="213"/>
        <v>0.1923076716794925</v>
      </c>
      <c r="W195" s="228">
        <f t="shared" si="213"/>
        <v>6.2700153285538969</v>
      </c>
      <c r="X195" s="228">
        <f t="shared" si="213"/>
        <v>21.071055763203258</v>
      </c>
      <c r="Y195" s="228">
        <f t="shared" si="213"/>
        <v>0.13922364328956149</v>
      </c>
      <c r="Z195" s="228">
        <f t="shared" si="213"/>
        <v>6.1307916852643354</v>
      </c>
      <c r="AA195" s="228">
        <f t="shared" si="213"/>
        <v>23.096517649557271</v>
      </c>
      <c r="AB195" s="228">
        <f t="shared" si="213"/>
        <v>33.803398063701323</v>
      </c>
      <c r="AC195" s="312">
        <f>'3.10 Forest data Gustav 2017'!AV77</f>
        <v>3557.2692493698364</v>
      </c>
      <c r="AD195" s="318">
        <f t="shared" ref="AD195:AD228" si="214">AC195-AC194</f>
        <v>8.4583077709285135</v>
      </c>
      <c r="AE195" s="312">
        <f>'3.10 Forest data Gustav 2017'!AW77*10^-6</f>
        <v>62.633951423301596</v>
      </c>
      <c r="AF195" s="314">
        <f t="shared" si="205"/>
        <v>31.316975711650798</v>
      </c>
      <c r="AG195" s="314">
        <f>'3.10 Forest data Gustav 2017'!AH77*10^-6/2</f>
        <v>12.586037706185998</v>
      </c>
      <c r="AH195" s="314">
        <f>'3.10 Forest data Gustav 2017'!AI77*10^-6/2</f>
        <v>9.7707832752907997</v>
      </c>
      <c r="AI195" s="314">
        <f>'3.10 Forest data Gustav 2017'!AM77*10^-6/2</f>
        <v>5.906947394573999</v>
      </c>
      <c r="AJ195" s="319">
        <f t="shared" si="206"/>
        <v>5.7769913071393733</v>
      </c>
      <c r="AK195" s="319">
        <f t="shared" si="207"/>
        <v>5.0344316037600336</v>
      </c>
      <c r="AL195" s="319">
        <f t="shared" si="208"/>
        <v>1.7620452788660399</v>
      </c>
      <c r="AM195" s="319">
        <f t="shared" si="209"/>
        <v>7.4172719193163186</v>
      </c>
      <c r="AN195" s="319">
        <f t="shared" ref="AN195:AN228" si="215">AG195*pboard</f>
        <v>0.2567551692061944</v>
      </c>
      <c r="AO195" s="314">
        <f t="shared" ref="AO195:AO227" si="216">AJ195</f>
        <v>5.7769913071393733</v>
      </c>
      <c r="AP195" s="120">
        <f t="shared" ref="AP195:AP228" si="217">AP194*EXP(-qsawn)+AO195</f>
        <v>239.54940310327751</v>
      </c>
      <c r="AQ195" s="120">
        <f t="shared" ref="AQ195:AQ228" si="218">AP195-AP194</f>
        <v>1.1011668329412885</v>
      </c>
      <c r="AR195" s="120">
        <f t="shared" ref="AR195:AR228" si="219">AO195-AQ195</f>
        <v>4.6758244741980848</v>
      </c>
      <c r="AS195" s="314">
        <f t="shared" ref="AS195:AS228" si="220">AN195</f>
        <v>0.2567551692061944</v>
      </c>
      <c r="AT195" s="314">
        <f t="shared" si="210"/>
        <v>8.1918313725963596</v>
      </c>
      <c r="AU195" s="120">
        <f t="shared" ref="AU195:AU228" si="221">AT195-AT194</f>
        <v>3.3669812321404535E-2</v>
      </c>
      <c r="AV195" s="314">
        <f t="shared" ref="AV195:AV228" si="222">AS195-AU195</f>
        <v>0.22308535688478986</v>
      </c>
      <c r="AW195" s="314">
        <f t="shared" ref="AW195:AW228" si="223">AK195+AL195</f>
        <v>6.7964768826260737</v>
      </c>
      <c r="AX195" s="120">
        <f t="shared" ref="AX195:AX227" si="224">AX194*EXP(-qpap)+AW195</f>
        <v>22.991985621822291</v>
      </c>
      <c r="AY195" s="120">
        <f t="shared" ref="AY195:AY228" si="225">AX195-AX194</f>
        <v>8.8077513319017697E-2</v>
      </c>
      <c r="AZ195" s="120">
        <f t="shared" ref="AZ195:AZ228" si="226">AW195-AY195</f>
        <v>6.708399369307056</v>
      </c>
      <c r="BA195" s="317">
        <f t="shared" si="211"/>
        <v>34.448673282815882</v>
      </c>
      <c r="BB195" s="317">
        <f t="shared" ref="BB195:BB228" si="227">AD195+AQ195+AU195+AY195+BA195</f>
        <v>44.129895212326105</v>
      </c>
      <c r="BC195" s="11">
        <f t="shared" si="212"/>
        <v>124.05847089378385</v>
      </c>
      <c r="BD195" s="11">
        <f t="shared" ref="BD195:BD228" si="228">BB195*3.67</f>
        <v>161.95671542923679</v>
      </c>
      <c r="BE195" s="11">
        <f t="shared" ref="BE195:BE228" si="229">(BC195-BD195)</f>
        <v>-37.898244535452946</v>
      </c>
      <c r="BF195" s="10">
        <f>SUM(BE$130:BE195)</f>
        <v>-2127.4095493293948</v>
      </c>
    </row>
    <row r="196" spans="1:58" x14ac:dyDescent="0.25">
      <c r="A196" s="4">
        <v>67</v>
      </c>
      <c r="C196" s="228">
        <f t="shared" si="200"/>
        <v>3541.4189357243999</v>
      </c>
      <c r="D196" s="228">
        <f t="shared" si="203"/>
        <v>7.3885236374499073</v>
      </c>
      <c r="E196" s="228">
        <f t="shared" si="201"/>
        <v>41.976970827522486</v>
      </c>
      <c r="F196" s="228">
        <f t="shared" ref="F196:AB196" si="230">F92</f>
        <v>20.988485413761243</v>
      </c>
      <c r="G196" s="228">
        <f t="shared" si="230"/>
        <v>10.366838209279063</v>
      </c>
      <c r="H196" s="228">
        <f t="shared" si="230"/>
        <v>9.8053206738699359</v>
      </c>
      <c r="I196" s="228">
        <f t="shared" si="230"/>
        <v>0.81632653061224492</v>
      </c>
      <c r="J196" s="228">
        <f t="shared" si="230"/>
        <v>4.7583787380590898</v>
      </c>
      <c r="K196" s="228">
        <f t="shared" si="230"/>
        <v>4.8145398680448768</v>
      </c>
      <c r="L196" s="228">
        <f t="shared" si="230"/>
        <v>1.451357349299069</v>
      </c>
      <c r="M196" s="228">
        <f t="shared" si="230"/>
        <v>2.0603471157257323</v>
      </c>
      <c r="N196" s="228">
        <f t="shared" si="230"/>
        <v>0.2114834994692929</v>
      </c>
      <c r="O196" s="228">
        <f t="shared" si="230"/>
        <v>4.7583787380590898</v>
      </c>
      <c r="P196" s="228">
        <f t="shared" si="230"/>
        <v>210.1422411821782</v>
      </c>
      <c r="Q196" s="228">
        <f t="shared" si="230"/>
        <v>0.65037094003452012</v>
      </c>
      <c r="R196" s="228">
        <f t="shared" si="230"/>
        <v>4.1080077980245697</v>
      </c>
      <c r="S196" s="228">
        <f t="shared" si="230"/>
        <v>0.2114834994692929</v>
      </c>
      <c r="T196" s="228">
        <f t="shared" si="230"/>
        <v>7.0703195754359109</v>
      </c>
      <c r="U196" s="228">
        <f t="shared" si="230"/>
        <v>1.8655370967191942E-2</v>
      </c>
      <c r="V196" s="228">
        <f t="shared" si="230"/>
        <v>0.19282812850210096</v>
      </c>
      <c r="W196" s="228">
        <f t="shared" si="230"/>
        <v>6.2658972173439462</v>
      </c>
      <c r="X196" s="228">
        <f t="shared" si="230"/>
        <v>21.165383634264856</v>
      </c>
      <c r="Y196" s="228">
        <f t="shared" si="230"/>
        <v>9.432787106159779E-2</v>
      </c>
      <c r="Z196" s="228">
        <f t="shared" si="230"/>
        <v>6.1715693462823484</v>
      </c>
      <c r="AA196" s="228">
        <f t="shared" si="230"/>
        <v>23.087333955137368</v>
      </c>
      <c r="AB196" s="228">
        <f t="shared" si="230"/>
        <v>31.239211774650585</v>
      </c>
      <c r="AC196" s="312">
        <f>'3.10 Forest data Gustav 2017'!AV78</f>
        <v>3565.914040341595</v>
      </c>
      <c r="AD196" s="318">
        <f t="shared" si="214"/>
        <v>8.6447909717585389</v>
      </c>
      <c r="AE196" s="312">
        <f>'3.10 Forest data Gustav 2017'!AW78*10^-6</f>
        <v>62.456036204840402</v>
      </c>
      <c r="AF196" s="314">
        <f t="shared" si="205"/>
        <v>31.228018102420201</v>
      </c>
      <c r="AG196" s="314">
        <f>'3.10 Forest data Gustav 2017'!AH78*10^-6/2</f>
        <v>12.618736841747005</v>
      </c>
      <c r="AH196" s="314">
        <f>'3.10 Forest data Gustav 2017'!AI78*10^-6/2</f>
        <v>9.6882620231491945</v>
      </c>
      <c r="AI196" s="314">
        <f>'3.10 Forest data Gustav 2017'!AM78*10^-6/2</f>
        <v>5.8851190333240009</v>
      </c>
      <c r="AJ196" s="319">
        <f t="shared" si="206"/>
        <v>5.7920002103618753</v>
      </c>
      <c r="AK196" s="319">
        <f t="shared" si="207"/>
        <v>5.0065069371801298</v>
      </c>
      <c r="AL196" s="319">
        <f t="shared" si="208"/>
        <v>1.7666231578445808</v>
      </c>
      <c r="AM196" s="319">
        <f t="shared" si="209"/>
        <v>7.3993674543336416</v>
      </c>
      <c r="AN196" s="319">
        <f t="shared" si="215"/>
        <v>0.2574222315716389</v>
      </c>
      <c r="AO196" s="314">
        <f t="shared" si="216"/>
        <v>5.7920002103618753</v>
      </c>
      <c r="AP196" s="120">
        <f t="shared" si="217"/>
        <v>240.64398562949276</v>
      </c>
      <c r="AQ196" s="120">
        <f t="shared" si="218"/>
        <v>1.0945825262152482</v>
      </c>
      <c r="AR196" s="120">
        <f t="shared" si="219"/>
        <v>4.6974176841466271</v>
      </c>
      <c r="AS196" s="314">
        <f t="shared" si="220"/>
        <v>0.2574222315716389</v>
      </c>
      <c r="AT196" s="314">
        <f t="shared" si="210"/>
        <v>8.2252475444946622</v>
      </c>
      <c r="AU196" s="120">
        <f t="shared" si="221"/>
        <v>3.3416171898302593E-2</v>
      </c>
      <c r="AV196" s="314">
        <f t="shared" si="222"/>
        <v>0.22400605967333631</v>
      </c>
      <c r="AW196" s="314">
        <f t="shared" si="223"/>
        <v>6.7731300950247109</v>
      </c>
      <c r="AX196" s="120">
        <f t="shared" si="224"/>
        <v>23.030919041158853</v>
      </c>
      <c r="AY196" s="120">
        <f t="shared" si="225"/>
        <v>3.8933419336562025E-2</v>
      </c>
      <c r="AZ196" s="120">
        <f t="shared" si="226"/>
        <v>6.7341966756881488</v>
      </c>
      <c r="BA196" s="317">
        <f t="shared" si="211"/>
        <v>34.350819912662224</v>
      </c>
      <c r="BB196" s="317">
        <f t="shared" si="227"/>
        <v>44.162543001870873</v>
      </c>
      <c r="BC196" s="11">
        <f t="shared" si="212"/>
        <v>114.64790721296764</v>
      </c>
      <c r="BD196" s="11">
        <f t="shared" si="228"/>
        <v>162.07653281686609</v>
      </c>
      <c r="BE196" s="11">
        <f t="shared" si="229"/>
        <v>-47.428625603898453</v>
      </c>
      <c r="BF196" s="10">
        <f>SUM(BE$130:BE196)</f>
        <v>-2174.8381749332934</v>
      </c>
    </row>
    <row r="197" spans="1:58" x14ac:dyDescent="0.25">
      <c r="A197" s="4">
        <v>68</v>
      </c>
      <c r="C197" s="228">
        <f t="shared" si="200"/>
        <v>3550.45345936185</v>
      </c>
      <c r="D197" s="228">
        <f t="shared" si="203"/>
        <v>9.0345236374500928</v>
      </c>
      <c r="E197" s="228">
        <f t="shared" si="201"/>
        <v>41.960273201304496</v>
      </c>
      <c r="F197" s="228">
        <f t="shared" ref="F197:AB197" si="231">F93</f>
        <v>20.980136600652248</v>
      </c>
      <c r="G197" s="228">
        <f t="shared" si="231"/>
        <v>10.373836527986116</v>
      </c>
      <c r="H197" s="228">
        <f t="shared" si="231"/>
        <v>9.7899735420538843</v>
      </c>
      <c r="I197" s="228">
        <f t="shared" si="231"/>
        <v>0.81632653061224492</v>
      </c>
      <c r="J197" s="228">
        <f t="shared" si="231"/>
        <v>4.7615909663456275</v>
      </c>
      <c r="K197" s="228">
        <f t="shared" si="231"/>
        <v>4.8094427814190182</v>
      </c>
      <c r="L197" s="228">
        <f t="shared" si="231"/>
        <v>1.4523371139180563</v>
      </c>
      <c r="M197" s="228">
        <f t="shared" si="231"/>
        <v>2.0611869139705785</v>
      </c>
      <c r="N197" s="228">
        <f t="shared" si="231"/>
        <v>0.21162626517091679</v>
      </c>
      <c r="O197" s="228">
        <f t="shared" si="231"/>
        <v>4.7615909663456275</v>
      </c>
      <c r="P197" s="228">
        <f t="shared" si="231"/>
        <v>210.7830709730523</v>
      </c>
      <c r="Q197" s="228">
        <f t="shared" si="231"/>
        <v>0.64082979087410763</v>
      </c>
      <c r="R197" s="228">
        <f t="shared" si="231"/>
        <v>4.1207611754715199</v>
      </c>
      <c r="S197" s="228">
        <f t="shared" si="231"/>
        <v>0.21162626517091679</v>
      </c>
      <c r="T197" s="228">
        <f t="shared" si="231"/>
        <v>7.0886075800045862</v>
      </c>
      <c r="U197" s="228">
        <f t="shared" si="231"/>
        <v>1.8288004568675298E-2</v>
      </c>
      <c r="V197" s="228">
        <f t="shared" si="231"/>
        <v>0.19333826060224149</v>
      </c>
      <c r="W197" s="228">
        <f t="shared" si="231"/>
        <v>6.2617798953370745</v>
      </c>
      <c r="X197" s="228">
        <f t="shared" si="231"/>
        <v>21.227966189540531</v>
      </c>
      <c r="Y197" s="228">
        <f t="shared" si="231"/>
        <v>6.2582555275675134E-2</v>
      </c>
      <c r="Z197" s="228">
        <f t="shared" si="231"/>
        <v>6.1991973400613993</v>
      </c>
      <c r="AA197" s="228">
        <f t="shared" si="231"/>
        <v>23.078150260717475</v>
      </c>
      <c r="AB197" s="228">
        <f t="shared" si="231"/>
        <v>32.834374248886022</v>
      </c>
      <c r="AC197" s="312">
        <f>'3.10 Forest data Gustav 2017'!AV79</f>
        <v>3575.1100350325846</v>
      </c>
      <c r="AD197" s="318">
        <f t="shared" si="214"/>
        <v>9.1959946909896644</v>
      </c>
      <c r="AE197" s="312">
        <f>'3.10 Forest data Gustav 2017'!AW79*10^-6</f>
        <v>62.278120986379193</v>
      </c>
      <c r="AF197" s="314">
        <f t="shared" si="205"/>
        <v>31.139060493189596</v>
      </c>
      <c r="AG197" s="314">
        <f>'3.10 Forest data Gustav 2017'!AH79*10^-6/2</f>
        <v>12.651409848466143</v>
      </c>
      <c r="AH197" s="314">
        <f>'3.10 Forest data Gustav 2017'!AI79*10^-6/2</f>
        <v>9.6057668998494545</v>
      </c>
      <c r="AI197" s="314">
        <f>'3.10 Forest data Gustav 2017'!AM79*10^-6/2</f>
        <v>5.8632906720739992</v>
      </c>
      <c r="AJ197" s="319">
        <f t="shared" si="206"/>
        <v>5.8069971204459598</v>
      </c>
      <c r="AK197" s="319">
        <f t="shared" si="207"/>
        <v>4.9785894560317381</v>
      </c>
      <c r="AL197" s="319">
        <f t="shared" si="208"/>
        <v>1.7711973787852602</v>
      </c>
      <c r="AM197" s="319">
        <f t="shared" si="209"/>
        <v>7.3814598538899361</v>
      </c>
      <c r="AN197" s="319">
        <f t="shared" si="215"/>
        <v>0.25808876090870936</v>
      </c>
      <c r="AO197" s="314">
        <f t="shared" si="216"/>
        <v>5.8069971204459598</v>
      </c>
      <c r="AP197" s="120">
        <f t="shared" si="217"/>
        <v>241.73210097008246</v>
      </c>
      <c r="AQ197" s="120">
        <f t="shared" si="218"/>
        <v>1.0881153405896953</v>
      </c>
      <c r="AR197" s="120">
        <f t="shared" si="219"/>
        <v>4.7188817798562646</v>
      </c>
      <c r="AS197" s="314">
        <f t="shared" si="220"/>
        <v>0.25808876090870936</v>
      </c>
      <c r="AT197" s="314">
        <f t="shared" si="210"/>
        <v>8.2584164787521956</v>
      </c>
      <c r="AU197" s="120">
        <f t="shared" si="221"/>
        <v>3.3168934257533422E-2</v>
      </c>
      <c r="AV197" s="314">
        <f t="shared" si="222"/>
        <v>0.22491982665117594</v>
      </c>
      <c r="AW197" s="314">
        <f t="shared" si="223"/>
        <v>6.749786834816998</v>
      </c>
      <c r="AX197" s="120">
        <f t="shared" si="224"/>
        <v>23.035105865778803</v>
      </c>
      <c r="AY197" s="120">
        <f t="shared" si="225"/>
        <v>4.1868246199499026E-3</v>
      </c>
      <c r="AZ197" s="120">
        <f t="shared" si="226"/>
        <v>6.7456000101970481</v>
      </c>
      <c r="BA197" s="317">
        <f t="shared" si="211"/>
        <v>34.25296654250856</v>
      </c>
      <c r="BB197" s="317">
        <f t="shared" si="227"/>
        <v>44.574432332965401</v>
      </c>
      <c r="BC197" s="11">
        <f t="shared" si="212"/>
        <v>120.5021534934117</v>
      </c>
      <c r="BD197" s="11">
        <f t="shared" si="228"/>
        <v>163.58816666198302</v>
      </c>
      <c r="BE197" s="11">
        <f t="shared" si="229"/>
        <v>-43.086013168571327</v>
      </c>
      <c r="BF197" s="10">
        <f>SUM(BE$130:BE197)</f>
        <v>-2217.9241881018647</v>
      </c>
    </row>
    <row r="198" spans="1:58" x14ac:dyDescent="0.25">
      <c r="A198" s="4">
        <v>69</v>
      </c>
      <c r="C198" s="228">
        <f t="shared" si="200"/>
        <v>3562.0669829992999</v>
      </c>
      <c r="D198" s="228">
        <f t="shared" si="203"/>
        <v>11.613523637449816</v>
      </c>
      <c r="E198" s="228">
        <f t="shared" si="201"/>
        <v>41.943575575086484</v>
      </c>
      <c r="F198" s="228">
        <f t="shared" ref="F198:AB198" si="232">F94</f>
        <v>20.971787787543242</v>
      </c>
      <c r="G198" s="228">
        <f t="shared" si="232"/>
        <v>10.380828998024869</v>
      </c>
      <c r="H198" s="228">
        <f t="shared" si="232"/>
        <v>9.7746322589061307</v>
      </c>
      <c r="I198" s="228">
        <f t="shared" si="232"/>
        <v>0.81632653061224492</v>
      </c>
      <c r="J198" s="228">
        <f t="shared" si="232"/>
        <v>4.7648005100934148</v>
      </c>
      <c r="K198" s="228">
        <f t="shared" si="232"/>
        <v>4.8043473031769413</v>
      </c>
      <c r="L198" s="228">
        <f t="shared" si="232"/>
        <v>1.4533160597234818</v>
      </c>
      <c r="M198" s="228">
        <f t="shared" si="232"/>
        <v>2.062026010375229</v>
      </c>
      <c r="N198" s="228">
        <f t="shared" si="232"/>
        <v>0.21176891155970734</v>
      </c>
      <c r="O198" s="228">
        <f t="shared" si="232"/>
        <v>4.7648005100934148</v>
      </c>
      <c r="P198" s="228">
        <f t="shared" si="232"/>
        <v>211.41454402634272</v>
      </c>
      <c r="Q198" s="228">
        <f t="shared" si="232"/>
        <v>0.63147305329042069</v>
      </c>
      <c r="R198" s="228">
        <f t="shared" si="232"/>
        <v>4.1333274568029941</v>
      </c>
      <c r="S198" s="228">
        <f t="shared" si="232"/>
        <v>0.21176891155970734</v>
      </c>
      <c r="T198" s="228">
        <f t="shared" si="232"/>
        <v>7.1065381445153966</v>
      </c>
      <c r="U198" s="228">
        <f t="shared" si="232"/>
        <v>1.7930564510810321E-2</v>
      </c>
      <c r="V198" s="228">
        <f t="shared" si="232"/>
        <v>0.19383834704889702</v>
      </c>
      <c r="W198" s="228">
        <f t="shared" si="232"/>
        <v>6.2576633629004235</v>
      </c>
      <c r="X198" s="228">
        <f t="shared" si="232"/>
        <v>21.268102206323292</v>
      </c>
      <c r="Y198" s="228">
        <f t="shared" si="232"/>
        <v>4.0136016782760464E-2</v>
      </c>
      <c r="Z198" s="228">
        <f t="shared" si="232"/>
        <v>6.217527346117663</v>
      </c>
      <c r="AA198" s="228">
        <f t="shared" si="232"/>
        <v>23.068966566297568</v>
      </c>
      <c r="AB198" s="228">
        <f t="shared" si="232"/>
        <v>35.372029838331372</v>
      </c>
      <c r="AC198" s="312">
        <f>'3.10 Forest data Gustav 2017'!AV80</f>
        <v>3584.6850251886399</v>
      </c>
      <c r="AD198" s="318">
        <f t="shared" si="214"/>
        <v>9.5749901560552644</v>
      </c>
      <c r="AE198" s="312">
        <f>'3.10 Forest data Gustav 2017'!AW80*10^-6</f>
        <v>62.100205767917991</v>
      </c>
      <c r="AF198" s="314">
        <f t="shared" si="205"/>
        <v>31.050102883958996</v>
      </c>
      <c r="AG198" s="314">
        <f>'3.10 Forest data Gustav 2017'!AH80*10^-6/2</f>
        <v>12.684056567451513</v>
      </c>
      <c r="AH198" s="314">
        <f>'3.10 Forest data Gustav 2017'!AI80*10^-6/2</f>
        <v>9.5232980642834839</v>
      </c>
      <c r="AI198" s="314">
        <f>'3.10 Forest data Gustav 2017'!AM80*10^-6/2</f>
        <v>5.8414623108240002</v>
      </c>
      <c r="AJ198" s="319">
        <f t="shared" si="206"/>
        <v>5.8219819644602451</v>
      </c>
      <c r="AK198" s="319">
        <f t="shared" si="207"/>
        <v>4.9506792040101324</v>
      </c>
      <c r="AL198" s="319">
        <f t="shared" si="208"/>
        <v>1.7757679194432121</v>
      </c>
      <c r="AM198" s="319">
        <f t="shared" si="209"/>
        <v>7.363549098918182</v>
      </c>
      <c r="AN198" s="319">
        <f t="shared" si="215"/>
        <v>0.25875475397601089</v>
      </c>
      <c r="AO198" s="314">
        <f t="shared" si="216"/>
        <v>5.8219819644602451</v>
      </c>
      <c r="AP198" s="120">
        <f t="shared" si="217"/>
        <v>242.81386387654229</v>
      </c>
      <c r="AQ198" s="120">
        <f t="shared" si="218"/>
        <v>1.0817629064598293</v>
      </c>
      <c r="AR198" s="120">
        <f t="shared" si="219"/>
        <v>4.7402190580004158</v>
      </c>
      <c r="AS198" s="314">
        <f t="shared" si="220"/>
        <v>0.25875475397601089</v>
      </c>
      <c r="AT198" s="314">
        <f t="shared" si="210"/>
        <v>8.2913443998254799</v>
      </c>
      <c r="AU198" s="120">
        <f t="shared" si="221"/>
        <v>3.2927921073284239E-2</v>
      </c>
      <c r="AV198" s="314">
        <f t="shared" si="222"/>
        <v>0.22582683290272665</v>
      </c>
      <c r="AW198" s="314">
        <f t="shared" si="223"/>
        <v>6.7264471234533447</v>
      </c>
      <c r="AX198" s="120">
        <f t="shared" si="224"/>
        <v>23.014726686495553</v>
      </c>
      <c r="AY198" s="120">
        <f t="shared" si="225"/>
        <v>-2.0379179283249726E-2</v>
      </c>
      <c r="AZ198" s="120">
        <f t="shared" si="226"/>
        <v>6.7468263027365944</v>
      </c>
      <c r="BA198" s="317">
        <f t="shared" si="211"/>
        <v>34.155113172354895</v>
      </c>
      <c r="BB198" s="317">
        <f t="shared" si="227"/>
        <v>44.824414976660023</v>
      </c>
      <c r="BC198" s="11">
        <f t="shared" si="212"/>
        <v>129.81534950667614</v>
      </c>
      <c r="BD198" s="11">
        <f t="shared" si="228"/>
        <v>164.50560296434227</v>
      </c>
      <c r="BE198" s="11">
        <f t="shared" si="229"/>
        <v>-34.690253457666131</v>
      </c>
      <c r="BF198" s="10">
        <f>SUM(BE$130:BE198)</f>
        <v>-2252.6144415595309</v>
      </c>
    </row>
    <row r="199" spans="1:58" x14ac:dyDescent="0.25">
      <c r="A199" s="4">
        <v>70</v>
      </c>
      <c r="C199" s="228">
        <f t="shared" si="200"/>
        <v>3572.4525066367496</v>
      </c>
      <c r="D199" s="228">
        <f t="shared" si="203"/>
        <v>10.385523637449751</v>
      </c>
      <c r="E199" s="228">
        <f t="shared" si="201"/>
        <v>41.926877948868487</v>
      </c>
      <c r="F199" s="228">
        <f t="shared" ref="F199:X199" si="233">F95</f>
        <v>20.963438974434244</v>
      </c>
      <c r="G199" s="228">
        <f t="shared" si="233"/>
        <v>10.38781561667405</v>
      </c>
      <c r="H199" s="228">
        <f t="shared" si="233"/>
        <v>9.7592968271479492</v>
      </c>
      <c r="I199" s="228">
        <f t="shared" si="233"/>
        <v>0.81632653061224492</v>
      </c>
      <c r="J199" s="228">
        <f t="shared" si="233"/>
        <v>4.7680073680533894</v>
      </c>
      <c r="K199" s="228">
        <f t="shared" si="233"/>
        <v>4.7992534340669959</v>
      </c>
      <c r="L199" s="228">
        <f t="shared" si="233"/>
        <v>1.4542941863343672</v>
      </c>
      <c r="M199" s="228">
        <f t="shared" si="233"/>
        <v>2.0628644046131308</v>
      </c>
      <c r="N199" s="228">
        <f t="shared" si="233"/>
        <v>0.21191143858015063</v>
      </c>
      <c r="O199" s="228">
        <f t="shared" si="233"/>
        <v>4.7680073680533894</v>
      </c>
      <c r="P199" s="228">
        <f t="shared" si="233"/>
        <v>212.03684113617862</v>
      </c>
      <c r="Q199" s="228">
        <f t="shared" si="233"/>
        <v>0.62229710983589825</v>
      </c>
      <c r="R199" s="228">
        <f t="shared" si="233"/>
        <v>4.1457102582174912</v>
      </c>
      <c r="S199" s="228">
        <f t="shared" si="233"/>
        <v>0.21191143858015063</v>
      </c>
      <c r="T199" s="228">
        <f t="shared" si="233"/>
        <v>7.1241209238171752</v>
      </c>
      <c r="U199" s="228">
        <f t="shared" si="233"/>
        <v>1.758277930177865E-2</v>
      </c>
      <c r="V199" s="228">
        <f t="shared" si="233"/>
        <v>0.19432865927837198</v>
      </c>
      <c r="W199" s="228">
        <f t="shared" si="233"/>
        <v>6.2535476204013634</v>
      </c>
      <c r="X199" s="228">
        <f t="shared" si="233"/>
        <v>21.292366913461137</v>
      </c>
      <c r="Y199" s="228">
        <f>Y95</f>
        <v>2.4264707137845676E-2</v>
      </c>
      <c r="Z199" s="228">
        <f>Z95</f>
        <v>6.2292829132635177</v>
      </c>
      <c r="AA199" s="228">
        <f>AA95</f>
        <v>23.059782871877669</v>
      </c>
      <c r="AB199" s="228">
        <f>AB95</f>
        <v>34.109451105602943</v>
      </c>
      <c r="AC199" s="312">
        <f>'3.10 Forest data Gustav 2017'!AV81</f>
        <v>3593.6519620651379</v>
      </c>
      <c r="AD199" s="318">
        <f t="shared" si="214"/>
        <v>8.9669368764980391</v>
      </c>
      <c r="AE199" s="312">
        <f>'3.10 Forest data Gustav 2017'!AW81*10^-6</f>
        <v>61.922290549456797</v>
      </c>
      <c r="AF199" s="314">
        <f t="shared" si="205"/>
        <v>30.961145274728398</v>
      </c>
      <c r="AG199" s="314">
        <f>'3.10 Forest data Gustav 2017'!AH81*10^-6/2</f>
        <v>12.716676838520279</v>
      </c>
      <c r="AH199" s="314">
        <f>'3.10 Forest data Gustav 2017'!AI81*10^-6/2</f>
        <v>9.4408556766341221</v>
      </c>
      <c r="AI199" s="314">
        <f>'3.10 Forest data Gustav 2017'!AM81*10^-6/2</f>
        <v>5.8196339495740004</v>
      </c>
      <c r="AJ199" s="319">
        <f t="shared" si="206"/>
        <v>5.8369546688808081</v>
      </c>
      <c r="AK199" s="319">
        <f t="shared" si="207"/>
        <v>4.9227762251655953</v>
      </c>
      <c r="AL199" s="319">
        <f t="shared" si="208"/>
        <v>1.7803347573928392</v>
      </c>
      <c r="AM199" s="319">
        <f t="shared" si="209"/>
        <v>7.3456351701964335</v>
      </c>
      <c r="AN199" s="319">
        <f t="shared" si="215"/>
        <v>0.25942020750581368</v>
      </c>
      <c r="AO199" s="314">
        <f t="shared" si="216"/>
        <v>5.8369546688808081</v>
      </c>
      <c r="AP199" s="120">
        <f t="shared" si="217"/>
        <v>243.88938677663722</v>
      </c>
      <c r="AQ199" s="120">
        <f t="shared" si="218"/>
        <v>1.0755229000949384</v>
      </c>
      <c r="AR199" s="120">
        <f t="shared" si="219"/>
        <v>4.7614317687858696</v>
      </c>
      <c r="AS199" s="314">
        <f t="shared" si="220"/>
        <v>0.25942020750581368</v>
      </c>
      <c r="AT199" s="314">
        <f t="shared" si="210"/>
        <v>8.3240373586952146</v>
      </c>
      <c r="AU199" s="120">
        <f t="shared" si="221"/>
        <v>3.2692958869734667E-2</v>
      </c>
      <c r="AV199" s="314">
        <f t="shared" si="222"/>
        <v>0.22672724863607902</v>
      </c>
      <c r="AW199" s="314">
        <f t="shared" si="223"/>
        <v>6.7031109825584343</v>
      </c>
      <c r="AX199" s="120">
        <f t="shared" si="224"/>
        <v>22.976980289734442</v>
      </c>
      <c r="AY199" s="120">
        <f t="shared" si="225"/>
        <v>-3.7746396761111356E-2</v>
      </c>
      <c r="AZ199" s="120">
        <f t="shared" si="226"/>
        <v>6.7408573793195457</v>
      </c>
      <c r="BA199" s="317">
        <f t="shared" si="211"/>
        <v>34.057259802201244</v>
      </c>
      <c r="BB199" s="317">
        <f t="shared" si="227"/>
        <v>44.094666140902845</v>
      </c>
      <c r="BC199" s="11">
        <f t="shared" si="212"/>
        <v>125.1816855575628</v>
      </c>
      <c r="BD199" s="11">
        <f t="shared" si="228"/>
        <v>161.82742473711343</v>
      </c>
      <c r="BE199" s="11">
        <f t="shared" si="229"/>
        <v>-36.645739179550631</v>
      </c>
      <c r="BF199" s="10">
        <f>SUM(BE$130:BE199)</f>
        <v>-2289.2601807390815</v>
      </c>
    </row>
    <row r="200" spans="1:58" x14ac:dyDescent="0.25">
      <c r="A200" s="4">
        <v>71</v>
      </c>
      <c r="C200" s="228">
        <f t="shared" ref="C200:AB209" si="234">C96</f>
        <v>3583.2706143903297</v>
      </c>
      <c r="D200" s="228">
        <f t="shared" si="234"/>
        <v>10.81810775358008</v>
      </c>
      <c r="E200" s="228">
        <f t="shared" si="234"/>
        <v>41.9784624472084</v>
      </c>
      <c r="F200" s="228">
        <f t="shared" si="234"/>
        <v>20.9892312236042</v>
      </c>
      <c r="G200" s="228">
        <f t="shared" si="234"/>
        <v>10.38402757982943</v>
      </c>
      <c r="H200" s="228">
        <f t="shared" si="234"/>
        <v>9.7888771131625276</v>
      </c>
      <c r="I200" s="228">
        <f t="shared" si="234"/>
        <v>0.81632653061224492</v>
      </c>
      <c r="J200" s="228">
        <f t="shared" si="234"/>
        <v>4.7662686591417085</v>
      </c>
      <c r="K200" s="228">
        <f t="shared" si="234"/>
        <v>4.8100961988838504</v>
      </c>
      <c r="L200" s="228">
        <f t="shared" si="234"/>
        <v>1.4537638611761203</v>
      </c>
      <c r="M200" s="228">
        <f t="shared" si="234"/>
        <v>2.0624098401917763</v>
      </c>
      <c r="N200" s="228">
        <f t="shared" si="234"/>
        <v>0.21183416262852039</v>
      </c>
      <c r="O200" s="228">
        <f t="shared" si="234"/>
        <v>4.7662686591417085</v>
      </c>
      <c r="P200" s="228">
        <f t="shared" si="234"/>
        <v>212.6451966703427</v>
      </c>
      <c r="Q200" s="228">
        <f t="shared" si="234"/>
        <v>0.60835553416407606</v>
      </c>
      <c r="R200" s="228">
        <f t="shared" si="234"/>
        <v>4.1579131249776324</v>
      </c>
      <c r="S200" s="228">
        <f t="shared" si="234"/>
        <v>0.21183416262852039</v>
      </c>
      <c r="T200" s="228">
        <f t="shared" si="234"/>
        <v>7.1411456251426779</v>
      </c>
      <c r="U200" s="228">
        <f t="shared" si="234"/>
        <v>1.7024701325502711E-2</v>
      </c>
      <c r="V200" s="228">
        <f t="shared" si="234"/>
        <v>0.19480946130301768</v>
      </c>
      <c r="W200" s="228">
        <f t="shared" si="234"/>
        <v>6.2638600600599705</v>
      </c>
      <c r="X200" s="228">
        <f t="shared" si="234"/>
        <v>21.319837092080419</v>
      </c>
      <c r="Y200" s="228">
        <f t="shared" si="234"/>
        <v>2.7470178619282137E-2</v>
      </c>
      <c r="Z200" s="228">
        <f t="shared" si="234"/>
        <v>6.2363898814406884</v>
      </c>
      <c r="AA200" s="228">
        <f t="shared" si="234"/>
        <v>23.088154345964622</v>
      </c>
      <c r="AB200" s="228">
        <f t="shared" si="234"/>
        <v>34.55911251365356</v>
      </c>
      <c r="AC200" s="312">
        <f>'3.10 Forest data Gustav 2017'!AV82</f>
        <v>3604.2133870140333</v>
      </c>
      <c r="AD200" s="318">
        <f t="shared" si="214"/>
        <v>10.561424948895365</v>
      </c>
      <c r="AE200" s="312">
        <f>'3.10 Forest data Gustav 2017'!AW82*10^-6</f>
        <v>62.446760007062963</v>
      </c>
      <c r="AF200" s="314">
        <f t="shared" si="205"/>
        <v>31.223380003531481</v>
      </c>
      <c r="AG200" s="314">
        <f>'3.10 Forest data Gustav 2017'!AH82*10^-6/2</f>
        <v>12.814165324696273</v>
      </c>
      <c r="AH200" s="314">
        <f>'3.10 Forest data Gustav 2017'!AI82*10^-6/2</f>
        <v>9.4831489307272037</v>
      </c>
      <c r="AI200" s="314">
        <f>'3.10 Forest data Gustav 2017'!AM82*10^-6/2</f>
        <v>5.8992557405080008</v>
      </c>
      <c r="AJ200" s="319">
        <f t="shared" si="206"/>
        <v>5.8817018840355892</v>
      </c>
      <c r="AK200" s="319">
        <f t="shared" si="207"/>
        <v>4.9490839527694455</v>
      </c>
      <c r="AL200" s="319">
        <f t="shared" si="208"/>
        <v>1.7939831454574784</v>
      </c>
      <c r="AM200" s="319">
        <f t="shared" si="209"/>
        <v>7.4369555794715536</v>
      </c>
      <c r="AN200" s="319">
        <f t="shared" si="215"/>
        <v>0.26140897262380397</v>
      </c>
      <c r="AO200" s="314">
        <f t="shared" si="216"/>
        <v>5.8817018840355892</v>
      </c>
      <c r="AP200" s="120">
        <f t="shared" si="217"/>
        <v>244.98856654382027</v>
      </c>
      <c r="AQ200" s="120">
        <f t="shared" si="218"/>
        <v>1.0991797671830454</v>
      </c>
      <c r="AR200" s="120">
        <f t="shared" si="219"/>
        <v>4.7825221168525438</v>
      </c>
      <c r="AS200" s="314">
        <f t="shared" si="220"/>
        <v>0.26140897262380397</v>
      </c>
      <c r="AT200" s="314">
        <f t="shared" si="210"/>
        <v>8.357825092003397</v>
      </c>
      <c r="AU200" s="120">
        <f t="shared" si="221"/>
        <v>3.378773330818241E-2</v>
      </c>
      <c r="AV200" s="314">
        <f t="shared" si="222"/>
        <v>0.22762123931562156</v>
      </c>
      <c r="AW200" s="314">
        <f t="shared" si="223"/>
        <v>6.7430670982269234</v>
      </c>
      <c r="AX200" s="120">
        <f t="shared" si="224"/>
        <v>22.990245672287791</v>
      </c>
      <c r="AY200" s="120">
        <f t="shared" si="225"/>
        <v>1.3265382553349525E-2</v>
      </c>
      <c r="AZ200" s="120">
        <f t="shared" si="226"/>
        <v>6.7298017156735739</v>
      </c>
      <c r="BA200" s="317">
        <f t="shared" si="211"/>
        <v>34.345718003884635</v>
      </c>
      <c r="BB200" s="317">
        <f t="shared" si="227"/>
        <v>46.053375835824575</v>
      </c>
      <c r="BC200" s="11">
        <f t="shared" si="212"/>
        <v>126.83194292510856</v>
      </c>
      <c r="BD200" s="11">
        <f t="shared" si="228"/>
        <v>169.01588931747619</v>
      </c>
      <c r="BE200" s="11">
        <f t="shared" si="229"/>
        <v>-42.183946392367631</v>
      </c>
      <c r="BF200" s="10">
        <f>SUM(BE$130:BE200)</f>
        <v>-2331.444127131449</v>
      </c>
    </row>
    <row r="201" spans="1:58" x14ac:dyDescent="0.25">
      <c r="A201" s="4">
        <v>72</v>
      </c>
      <c r="C201" s="228">
        <f t="shared" si="234"/>
        <v>3593.7657221439094</v>
      </c>
      <c r="D201" s="228">
        <f t="shared" si="234"/>
        <v>10.495107753579759</v>
      </c>
      <c r="E201" s="228">
        <f t="shared" si="234"/>
        <v>42.030046945548321</v>
      </c>
      <c r="F201" s="228">
        <f t="shared" si="234"/>
        <v>21.01502347277416</v>
      </c>
      <c r="G201" s="228">
        <f t="shared" si="234"/>
        <v>10.380319415759359</v>
      </c>
      <c r="H201" s="228">
        <f t="shared" si="234"/>
        <v>9.818377526402557</v>
      </c>
      <c r="I201" s="228">
        <f t="shared" si="234"/>
        <v>0.81632653061224492</v>
      </c>
      <c r="J201" s="228">
        <f t="shared" si="234"/>
        <v>4.7645666118335459</v>
      </c>
      <c r="K201" s="228">
        <f t="shared" si="234"/>
        <v>4.8209169986877045</v>
      </c>
      <c r="L201" s="228">
        <f t="shared" si="234"/>
        <v>1.4532447182063104</v>
      </c>
      <c r="M201" s="228">
        <f t="shared" si="234"/>
        <v>2.0619648605033678</v>
      </c>
      <c r="N201" s="228">
        <f t="shared" si="234"/>
        <v>0.21175851608149096</v>
      </c>
      <c r="O201" s="228">
        <f t="shared" si="234"/>
        <v>4.7645666118335459</v>
      </c>
      <c r="P201" s="228">
        <f t="shared" si="234"/>
        <v>213.23992067623391</v>
      </c>
      <c r="Q201" s="228">
        <f t="shared" si="234"/>
        <v>0.59472400589120866</v>
      </c>
      <c r="R201" s="228">
        <f t="shared" si="234"/>
        <v>4.1698426059423372</v>
      </c>
      <c r="S201" s="228">
        <f t="shared" si="234"/>
        <v>0.21175851608149096</v>
      </c>
      <c r="T201" s="228">
        <f t="shared" si="234"/>
        <v>7.1576291385681152</v>
      </c>
      <c r="U201" s="228">
        <f t="shared" si="234"/>
        <v>1.6483513425437302E-2</v>
      </c>
      <c r="V201" s="228">
        <f t="shared" si="234"/>
        <v>0.19527500265605366</v>
      </c>
      <c r="W201" s="228">
        <f t="shared" si="234"/>
        <v>6.2741617168940147</v>
      </c>
      <c r="X201" s="228">
        <f t="shared" si="234"/>
        <v>21.349563098496564</v>
      </c>
      <c r="Y201" s="228">
        <f t="shared" si="234"/>
        <v>2.9726006416144202E-2</v>
      </c>
      <c r="Z201" s="228">
        <f t="shared" si="234"/>
        <v>6.2444357104778705</v>
      </c>
      <c r="AA201" s="228">
        <f t="shared" si="234"/>
        <v>23.116525820051578</v>
      </c>
      <c r="AB201" s="228">
        <f t="shared" si="234"/>
        <v>34.252567099364128</v>
      </c>
      <c r="AC201" s="312">
        <f>'3.10 Forest data Gustav 2017'!AV83</f>
        <v>3614.9864888856118</v>
      </c>
      <c r="AD201" s="318">
        <f t="shared" si="214"/>
        <v>10.773101871578547</v>
      </c>
      <c r="AE201" s="312">
        <f>'3.10 Forest data Gustav 2017'!AW83*10^-6</f>
        <v>62.971229464669122</v>
      </c>
      <c r="AF201" s="314">
        <f t="shared" si="205"/>
        <v>31.485614732334561</v>
      </c>
      <c r="AG201" s="314">
        <f>'3.10 Forest data Gustav 2017'!AH83*10^-6/2</f>
        <v>12.911672613813671</v>
      </c>
      <c r="AH201" s="314">
        <f>'3.10 Forest data Gustav 2017'!AI83*10^-6/2</f>
        <v>9.525423381878884</v>
      </c>
      <c r="AI201" s="314">
        <f>'3.10 Forest data Gustav 2017'!AM83*10^-6/2</f>
        <v>5.9788775314420004</v>
      </c>
      <c r="AJ201" s="319">
        <f t="shared" si="206"/>
        <v>5.9264577297404752</v>
      </c>
      <c r="AK201" s="319">
        <f t="shared" si="207"/>
        <v>4.9753865095644114</v>
      </c>
      <c r="AL201" s="319">
        <f t="shared" si="208"/>
        <v>1.8076341659339141</v>
      </c>
      <c r="AM201" s="319">
        <f t="shared" si="209"/>
        <v>7.5282782450996404</v>
      </c>
      <c r="AN201" s="319">
        <f t="shared" si="215"/>
        <v>0.26339812132179891</v>
      </c>
      <c r="AO201" s="314">
        <f t="shared" si="216"/>
        <v>5.9264577297404752</v>
      </c>
      <c r="AP201" s="120">
        <f t="shared" si="217"/>
        <v>246.1109479119072</v>
      </c>
      <c r="AQ201" s="120">
        <f t="shared" si="218"/>
        <v>1.1223813680869341</v>
      </c>
      <c r="AR201" s="120">
        <f t="shared" si="219"/>
        <v>4.8040763616535411</v>
      </c>
      <c r="AS201" s="314">
        <f t="shared" si="220"/>
        <v>0.26339812132179891</v>
      </c>
      <c r="AT201" s="314">
        <f t="shared" si="210"/>
        <v>8.3926780466654431</v>
      </c>
      <c r="AU201" s="120">
        <f t="shared" si="221"/>
        <v>3.4852954662046187E-2</v>
      </c>
      <c r="AV201" s="314">
        <f t="shared" si="222"/>
        <v>0.22854516665975272</v>
      </c>
      <c r="AW201" s="314">
        <f t="shared" si="223"/>
        <v>6.7830206754983253</v>
      </c>
      <c r="AX201" s="120">
        <f t="shared" si="224"/>
        <v>23.0395792915177</v>
      </c>
      <c r="AY201" s="120">
        <f t="shared" si="225"/>
        <v>4.9333619229908976E-2</v>
      </c>
      <c r="AZ201" s="120">
        <f t="shared" si="226"/>
        <v>6.7336870562684163</v>
      </c>
      <c r="BA201" s="317">
        <f t="shared" si="211"/>
        <v>34.634176205568018</v>
      </c>
      <c r="BB201" s="317">
        <f t="shared" si="227"/>
        <v>46.613846019125454</v>
      </c>
      <c r="BC201" s="11">
        <f t="shared" si="212"/>
        <v>125.70692125466636</v>
      </c>
      <c r="BD201" s="11">
        <f t="shared" si="228"/>
        <v>171.07281489019041</v>
      </c>
      <c r="BE201" s="11">
        <f t="shared" si="229"/>
        <v>-45.36589363552406</v>
      </c>
      <c r="BF201" s="10">
        <f>SUM(BE$130:BE201)</f>
        <v>-2376.8100207669731</v>
      </c>
    </row>
    <row r="202" spans="1:58" x14ac:dyDescent="0.25">
      <c r="A202" s="4">
        <v>73</v>
      </c>
      <c r="C202" s="228">
        <f t="shared" si="234"/>
        <v>3603.9708298974901</v>
      </c>
      <c r="D202" s="228">
        <f t="shared" si="234"/>
        <v>10.205107753580705</v>
      </c>
      <c r="E202" s="228">
        <f t="shared" si="234"/>
        <v>42.081631443888234</v>
      </c>
      <c r="F202" s="228">
        <f t="shared" si="234"/>
        <v>21.040815721944117</v>
      </c>
      <c r="G202" s="228">
        <f t="shared" si="234"/>
        <v>10.376690262255405</v>
      </c>
      <c r="H202" s="228">
        <f t="shared" si="234"/>
        <v>9.8477989290764683</v>
      </c>
      <c r="I202" s="228">
        <f t="shared" si="234"/>
        <v>0.81632653061224492</v>
      </c>
      <c r="J202" s="228">
        <f t="shared" si="234"/>
        <v>4.7629008303752309</v>
      </c>
      <c r="K202" s="228">
        <f t="shared" si="234"/>
        <v>4.831716070585875</v>
      </c>
      <c r="L202" s="228">
        <f t="shared" si="234"/>
        <v>1.4527366367157568</v>
      </c>
      <c r="M202" s="228">
        <f t="shared" si="234"/>
        <v>2.0615293620828936</v>
      </c>
      <c r="N202" s="228">
        <f t="shared" si="234"/>
        <v>0.21168448135001028</v>
      </c>
      <c r="O202" s="228">
        <f t="shared" si="234"/>
        <v>4.7629008303752309</v>
      </c>
      <c r="P202" s="228">
        <f t="shared" si="234"/>
        <v>213.82131672565711</v>
      </c>
      <c r="Q202" s="228">
        <f t="shared" si="234"/>
        <v>0.58139604942320489</v>
      </c>
      <c r="R202" s="228">
        <f t="shared" si="234"/>
        <v>4.181504780952026</v>
      </c>
      <c r="S202" s="228">
        <f t="shared" si="234"/>
        <v>0.21168448135001028</v>
      </c>
      <c r="T202" s="228">
        <f t="shared" si="234"/>
        <v>7.1735878747206234</v>
      </c>
      <c r="U202" s="228">
        <f t="shared" si="234"/>
        <v>1.5958736152508202E-2</v>
      </c>
      <c r="V202" s="228">
        <f t="shared" si="234"/>
        <v>0.19572574519750208</v>
      </c>
      <c r="W202" s="228">
        <f t="shared" si="234"/>
        <v>6.2844527073016323</v>
      </c>
      <c r="X202" s="228">
        <f t="shared" si="234"/>
        <v>21.380873549618634</v>
      </c>
      <c r="Y202" s="228">
        <f t="shared" si="234"/>
        <v>3.1310451122070759E-2</v>
      </c>
      <c r="Z202" s="228">
        <f t="shared" si="234"/>
        <v>6.2531422561795615</v>
      </c>
      <c r="AA202" s="228">
        <f t="shared" si="234"/>
        <v>23.144897294138531</v>
      </c>
      <c r="AB202" s="228">
        <f t="shared" si="234"/>
        <v>33.978670284417021</v>
      </c>
      <c r="AC202" s="312">
        <f>'3.10 Forest data Gustav 2017'!AV84</f>
        <v>3625.6711791043672</v>
      </c>
      <c r="AD202" s="318">
        <f t="shared" si="214"/>
        <v>10.68469021875535</v>
      </c>
      <c r="AE202" s="312">
        <f>'3.10 Forest data Gustav 2017'!AW84*10^-6</f>
        <v>63.495698922275274</v>
      </c>
      <c r="AF202" s="314">
        <f t="shared" si="205"/>
        <v>31.747849461137637</v>
      </c>
      <c r="AG202" s="314">
        <f>'3.10 Forest data Gustav 2017'!AH84*10^-6/2</f>
        <v>13.00919838678996</v>
      </c>
      <c r="AH202" s="314">
        <f>'3.10 Forest data Gustav 2017'!AI84*10^-6/2</f>
        <v>9.5676793491716747</v>
      </c>
      <c r="AI202" s="314">
        <f>'3.10 Forest data Gustav 2017'!AM84*10^-6/2</f>
        <v>6.0584993223759991</v>
      </c>
      <c r="AJ202" s="319">
        <f t="shared" si="206"/>
        <v>5.9712220595365917</v>
      </c>
      <c r="AK202" s="319">
        <f t="shared" si="207"/>
        <v>5.0016839832981823</v>
      </c>
      <c r="AL202" s="319">
        <f t="shared" si="208"/>
        <v>1.8212877741505946</v>
      </c>
      <c r="AM202" s="319">
        <f t="shared" si="209"/>
        <v>7.6196031287907946</v>
      </c>
      <c r="AN202" s="319">
        <f t="shared" si="215"/>
        <v>0.26538764709051521</v>
      </c>
      <c r="AO202" s="314">
        <f t="shared" si="216"/>
        <v>5.9712220595365917</v>
      </c>
      <c r="AP202" s="120">
        <f t="shared" si="217"/>
        <v>247.25608439574711</v>
      </c>
      <c r="AQ202" s="120">
        <f t="shared" si="218"/>
        <v>1.1451364838399058</v>
      </c>
      <c r="AR202" s="120">
        <f t="shared" si="219"/>
        <v>4.8260855756966858</v>
      </c>
      <c r="AS202" s="314">
        <f t="shared" si="220"/>
        <v>0.26538764709051521</v>
      </c>
      <c r="AT202" s="314">
        <f t="shared" si="210"/>
        <v>8.428567471218134</v>
      </c>
      <c r="AU202" s="120">
        <f t="shared" si="221"/>
        <v>3.5889424552690841E-2</v>
      </c>
      <c r="AV202" s="314">
        <f t="shared" si="222"/>
        <v>0.22949822253782437</v>
      </c>
      <c r="AW202" s="314">
        <f t="shared" si="223"/>
        <v>6.8229717574487765</v>
      </c>
      <c r="AX202" s="120">
        <f t="shared" si="224"/>
        <v>23.114414510166096</v>
      </c>
      <c r="AY202" s="120">
        <f t="shared" si="225"/>
        <v>7.4835218648395596E-2</v>
      </c>
      <c r="AZ202" s="120">
        <f t="shared" si="226"/>
        <v>6.7481365388003809</v>
      </c>
      <c r="BA202" s="317">
        <f t="shared" si="211"/>
        <v>34.922634407251401</v>
      </c>
      <c r="BB202" s="317">
        <f t="shared" si="227"/>
        <v>46.863185753047745</v>
      </c>
      <c r="BC202" s="11">
        <f t="shared" si="212"/>
        <v>124.70171994381046</v>
      </c>
      <c r="BD202" s="11">
        <f t="shared" si="228"/>
        <v>171.98789171368523</v>
      </c>
      <c r="BE202" s="11">
        <f t="shared" si="229"/>
        <v>-47.28617176987477</v>
      </c>
      <c r="BF202" s="10">
        <f>SUM(BE$130:BE202)</f>
        <v>-2424.0961925368479</v>
      </c>
    </row>
    <row r="203" spans="1:58" x14ac:dyDescent="0.25">
      <c r="A203" s="4">
        <v>74</v>
      </c>
      <c r="C203" s="228">
        <f t="shared" si="234"/>
        <v>3613.7799376510702</v>
      </c>
      <c r="D203" s="228">
        <f t="shared" si="234"/>
        <v>9.809107753580065</v>
      </c>
      <c r="E203" s="228">
        <f t="shared" si="234"/>
        <v>42.133215942228155</v>
      </c>
      <c r="F203" s="228">
        <f t="shared" si="234"/>
        <v>21.066607971114077</v>
      </c>
      <c r="G203" s="228">
        <f t="shared" si="234"/>
        <v>10.373139269474438</v>
      </c>
      <c r="H203" s="228">
        <f t="shared" si="234"/>
        <v>9.8771421710273959</v>
      </c>
      <c r="I203" s="228">
        <f t="shared" si="234"/>
        <v>0.81632653061224492</v>
      </c>
      <c r="J203" s="228">
        <f t="shared" si="234"/>
        <v>4.761270924688767</v>
      </c>
      <c r="K203" s="228">
        <f t="shared" si="234"/>
        <v>4.8424936482852265</v>
      </c>
      <c r="L203" s="228">
        <f t="shared" si="234"/>
        <v>1.4522394977264215</v>
      </c>
      <c r="M203" s="228">
        <f t="shared" si="234"/>
        <v>2.0611032429491773</v>
      </c>
      <c r="N203" s="228">
        <f t="shared" si="234"/>
        <v>0.21161204109727855</v>
      </c>
      <c r="O203" s="228">
        <f t="shared" si="234"/>
        <v>4.761270924688767</v>
      </c>
      <c r="P203" s="228">
        <f t="shared" si="234"/>
        <v>214.38968204748124</v>
      </c>
      <c r="Q203" s="228">
        <f t="shared" si="234"/>
        <v>0.5683653218241318</v>
      </c>
      <c r="R203" s="228">
        <f t="shared" si="234"/>
        <v>4.1929056028646352</v>
      </c>
      <c r="S203" s="228">
        <f t="shared" si="234"/>
        <v>0.21161204109727855</v>
      </c>
      <c r="T203" s="228">
        <f t="shared" si="234"/>
        <v>7.189037778141075</v>
      </c>
      <c r="U203" s="228">
        <f t="shared" si="234"/>
        <v>1.5449903420451605E-2</v>
      </c>
      <c r="V203" s="228">
        <f t="shared" si="234"/>
        <v>0.19616213767682694</v>
      </c>
      <c r="W203" s="228">
        <f t="shared" si="234"/>
        <v>6.294733146011648</v>
      </c>
      <c r="X203" s="228">
        <f t="shared" si="234"/>
        <v>21.413293820639076</v>
      </c>
      <c r="Y203" s="228">
        <f t="shared" si="234"/>
        <v>3.242027102044176E-2</v>
      </c>
      <c r="Z203" s="228">
        <f t="shared" si="234"/>
        <v>6.2623128749912063</v>
      </c>
      <c r="AA203" s="228">
        <f t="shared" si="234"/>
        <v>23.173268768225487</v>
      </c>
      <c r="AB203" s="228">
        <f t="shared" si="234"/>
        <v>33.598612018070575</v>
      </c>
      <c r="AC203" s="312">
        <f>'3.10 Forest data Gustav 2017'!AV85</f>
        <v>3635.2421878719306</v>
      </c>
      <c r="AD203" s="318">
        <f t="shared" si="214"/>
        <v>9.5710087675633986</v>
      </c>
      <c r="AE203" s="312">
        <f>'3.10 Forest data Gustav 2017'!AW85*10^-6</f>
        <v>64.020168379881426</v>
      </c>
      <c r="AF203" s="314">
        <f t="shared" si="205"/>
        <v>32.010084189940713</v>
      </c>
      <c r="AG203" s="314">
        <f>'3.10 Forest data Gustav 2017'!AH85*10^-6/2</f>
        <v>13.106742331721716</v>
      </c>
      <c r="AH203" s="314">
        <f>'3.10 Forest data Gustav 2017'!AI85*10^-6/2</f>
        <v>9.6099171445089944</v>
      </c>
      <c r="AI203" s="314">
        <f>'3.10 Forest data Gustav 2017'!AM85*10^-6/2</f>
        <v>6.1381211133099995</v>
      </c>
      <c r="AJ203" s="319">
        <f t="shared" si="206"/>
        <v>6.0159947302602674</v>
      </c>
      <c r="AK203" s="319">
        <f t="shared" si="207"/>
        <v>5.027976459744198</v>
      </c>
      <c r="AL203" s="319">
        <f t="shared" si="208"/>
        <v>1.8349439264410403</v>
      </c>
      <c r="AM203" s="319">
        <f t="shared" si="209"/>
        <v>7.7109301931166057</v>
      </c>
      <c r="AN203" s="319">
        <f t="shared" si="215"/>
        <v>0.26737754356712301</v>
      </c>
      <c r="AO203" s="314">
        <f t="shared" si="216"/>
        <v>6.0159947302602674</v>
      </c>
      <c r="AP203" s="120">
        <f t="shared" si="217"/>
        <v>248.42353812232687</v>
      </c>
      <c r="AQ203" s="120">
        <f t="shared" si="218"/>
        <v>1.1674537265797653</v>
      </c>
      <c r="AR203" s="120">
        <f t="shared" si="219"/>
        <v>4.8485410036805021</v>
      </c>
      <c r="AS203" s="314">
        <f t="shared" si="220"/>
        <v>0.26737754356712301</v>
      </c>
      <c r="AT203" s="314">
        <f t="shared" si="210"/>
        <v>8.4654653940456974</v>
      </c>
      <c r="AU203" s="120">
        <f t="shared" si="221"/>
        <v>3.6897922827563434E-2</v>
      </c>
      <c r="AV203" s="314">
        <f t="shared" si="222"/>
        <v>0.23047962073955958</v>
      </c>
      <c r="AW203" s="314">
        <f t="shared" si="223"/>
        <v>6.8629203861852384</v>
      </c>
      <c r="AX203" s="120">
        <f t="shared" si="224"/>
        <v>23.207279629480414</v>
      </c>
      <c r="AY203" s="120">
        <f t="shared" si="225"/>
        <v>9.2865119314318179E-2</v>
      </c>
      <c r="AZ203" s="120">
        <f t="shared" si="226"/>
        <v>6.7700552668709202</v>
      </c>
      <c r="BA203" s="317">
        <f t="shared" si="211"/>
        <v>35.211092608934784</v>
      </c>
      <c r="BB203" s="317">
        <f t="shared" si="227"/>
        <v>46.07931814521983</v>
      </c>
      <c r="BC203" s="11">
        <f t="shared" si="212"/>
        <v>123.306906106319</v>
      </c>
      <c r="BD203" s="11">
        <f t="shared" si="228"/>
        <v>169.11109759295678</v>
      </c>
      <c r="BE203" s="11">
        <f t="shared" si="229"/>
        <v>-45.804191486637777</v>
      </c>
      <c r="BF203" s="10">
        <f>SUM(BE$130:BE203)</f>
        <v>-2469.9003840234855</v>
      </c>
    </row>
    <row r="204" spans="1:58" x14ac:dyDescent="0.25">
      <c r="A204" s="4">
        <v>75</v>
      </c>
      <c r="C204" s="228">
        <f t="shared" si="234"/>
        <v>3623.4430454046501</v>
      </c>
      <c r="D204" s="228">
        <f t="shared" si="234"/>
        <v>9.6631077535798795</v>
      </c>
      <c r="E204" s="228">
        <f t="shared" si="234"/>
        <v>42.18480044056809</v>
      </c>
      <c r="F204" s="228">
        <f t="shared" si="234"/>
        <v>21.092400220284045</v>
      </c>
      <c r="G204" s="228">
        <f t="shared" si="234"/>
        <v>10.369665599717745</v>
      </c>
      <c r="H204" s="228">
        <f t="shared" si="234"/>
        <v>9.9064080899540556</v>
      </c>
      <c r="I204" s="228">
        <f t="shared" si="234"/>
        <v>0.81632653061224492</v>
      </c>
      <c r="J204" s="228">
        <f t="shared" si="234"/>
        <v>4.7596765102704452</v>
      </c>
      <c r="K204" s="228">
        <f t="shared" si="234"/>
        <v>4.8532499621529048</v>
      </c>
      <c r="L204" s="228">
        <f t="shared" si="234"/>
        <v>1.4517531839604845</v>
      </c>
      <c r="M204" s="228">
        <f t="shared" si="234"/>
        <v>2.0606864025783742</v>
      </c>
      <c r="N204" s="228">
        <f t="shared" si="234"/>
        <v>0.21154117823424201</v>
      </c>
      <c r="O204" s="228">
        <f t="shared" si="234"/>
        <v>4.7596765102704452</v>
      </c>
      <c r="P204" s="228">
        <f t="shared" si="234"/>
        <v>214.9453076575947</v>
      </c>
      <c r="Q204" s="228">
        <f t="shared" si="234"/>
        <v>0.55562561011345224</v>
      </c>
      <c r="R204" s="228">
        <f t="shared" si="234"/>
        <v>4.204050900156993</v>
      </c>
      <c r="S204" s="228">
        <f t="shared" si="234"/>
        <v>0.21154117823424201</v>
      </c>
      <c r="T204" s="228">
        <f t="shared" si="234"/>
        <v>7.2039943402769833</v>
      </c>
      <c r="U204" s="228">
        <f t="shared" si="234"/>
        <v>1.4956562135908236E-2</v>
      </c>
      <c r="V204" s="228">
        <f t="shared" si="234"/>
        <v>0.19658461609833378</v>
      </c>
      <c r="W204" s="228">
        <f t="shared" si="234"/>
        <v>6.3050031461133891</v>
      </c>
      <c r="X204" s="228">
        <f t="shared" si="234"/>
        <v>21.446488414227275</v>
      </c>
      <c r="Y204" s="228">
        <f t="shared" si="234"/>
        <v>3.3194593588198984E-2</v>
      </c>
      <c r="Z204" s="228">
        <f t="shared" si="234"/>
        <v>6.2718085525251901</v>
      </c>
      <c r="AA204" s="228">
        <f t="shared" si="234"/>
        <v>23.20164024231245</v>
      </c>
      <c r="AB204" s="228">
        <f t="shared" si="234"/>
        <v>33.468524761729888</v>
      </c>
      <c r="AC204" s="312">
        <f>'3.10 Forest data Gustav 2017'!AV86</f>
        <v>3647.0898970425724</v>
      </c>
      <c r="AD204" s="318">
        <f t="shared" si="214"/>
        <v>11.847709170641792</v>
      </c>
      <c r="AE204" s="312">
        <f>'3.10 Forest data Gustav 2017'!AW86*10^-6</f>
        <v>64.544637837487599</v>
      </c>
      <c r="AF204" s="314">
        <f t="shared" si="205"/>
        <v>32.2723189187438</v>
      </c>
      <c r="AG204" s="314">
        <f>'3.10 Forest data Gustav 2017'!AH86*10^-6/2</f>
        <v>13.204304143683839</v>
      </c>
      <c r="AH204" s="314">
        <f>'3.10 Forest data Gustav 2017'!AI86*10^-6/2</f>
        <v>9.6521370728159575</v>
      </c>
      <c r="AI204" s="314">
        <f>'3.10 Forest data Gustav 2017'!AM86*10^-6/2</f>
        <v>6.2177429042440009</v>
      </c>
      <c r="AJ204" s="319">
        <f t="shared" si="206"/>
        <v>6.0607756019508825</v>
      </c>
      <c r="AK204" s="319">
        <f t="shared" si="207"/>
        <v>5.0542640227568665</v>
      </c>
      <c r="AL204" s="319">
        <f t="shared" si="208"/>
        <v>1.8486025801157375</v>
      </c>
      <c r="AM204" s="319">
        <f t="shared" si="209"/>
        <v>7.8022594014860616</v>
      </c>
      <c r="AN204" s="319">
        <f t="shared" si="215"/>
        <v>0.26936780453115033</v>
      </c>
      <c r="AO204" s="314">
        <f t="shared" si="216"/>
        <v>6.0607756019508825</v>
      </c>
      <c r="AP204" s="120">
        <f t="shared" si="217"/>
        <v>249.61287966509551</v>
      </c>
      <c r="AQ204" s="120">
        <f t="shared" si="218"/>
        <v>1.1893415427686307</v>
      </c>
      <c r="AR204" s="120">
        <f t="shared" si="219"/>
        <v>4.8714340591822518</v>
      </c>
      <c r="AS204" s="314">
        <f t="shared" si="220"/>
        <v>0.26936780453115033</v>
      </c>
      <c r="AT204" s="314">
        <f t="shared" si="210"/>
        <v>8.5033446021971901</v>
      </c>
      <c r="AU204" s="120">
        <f t="shared" si="221"/>
        <v>3.7879208151492705E-2</v>
      </c>
      <c r="AV204" s="314">
        <f t="shared" si="222"/>
        <v>0.23148859637965763</v>
      </c>
      <c r="AW204" s="314">
        <f t="shared" si="223"/>
        <v>6.9028666028726038</v>
      </c>
      <c r="AX204" s="120">
        <f t="shared" si="224"/>
        <v>23.312891401770631</v>
      </c>
      <c r="AY204" s="120">
        <f t="shared" si="225"/>
        <v>0.10561177229021723</v>
      </c>
      <c r="AZ204" s="120">
        <f t="shared" si="226"/>
        <v>6.7972548305823866</v>
      </c>
      <c r="BA204" s="317">
        <f t="shared" si="211"/>
        <v>35.499550810618182</v>
      </c>
      <c r="BB204" s="317">
        <f t="shared" si="227"/>
        <v>48.680092504470316</v>
      </c>
      <c r="BC204" s="11">
        <f t="shared" si="212"/>
        <v>122.82948587554868</v>
      </c>
      <c r="BD204" s="11">
        <f t="shared" si="228"/>
        <v>178.65593949140606</v>
      </c>
      <c r="BE204" s="11">
        <f t="shared" si="229"/>
        <v>-55.826453615857375</v>
      </c>
      <c r="BF204" s="10">
        <f>SUM(BE$130:BE204)</f>
        <v>-2525.7268376393426</v>
      </c>
    </row>
    <row r="205" spans="1:58" x14ac:dyDescent="0.25">
      <c r="A205" s="4">
        <v>76</v>
      </c>
      <c r="C205" s="228">
        <f t="shared" si="234"/>
        <v>3634.2434063452297</v>
      </c>
      <c r="D205" s="228">
        <f t="shared" si="234"/>
        <v>10.800360940579594</v>
      </c>
      <c r="E205" s="228">
        <f t="shared" si="234"/>
        <v>42.609256687925054</v>
      </c>
      <c r="F205" s="228">
        <f t="shared" si="234"/>
        <v>21.304628343962527</v>
      </c>
      <c r="G205" s="228">
        <f t="shared" si="234"/>
        <v>10.484018725354879</v>
      </c>
      <c r="H205" s="228">
        <f t="shared" si="234"/>
        <v>10.0042830879954</v>
      </c>
      <c r="I205" s="228">
        <f t="shared" si="234"/>
        <v>0.81632653061224492</v>
      </c>
      <c r="J205" s="228">
        <f t="shared" si="234"/>
        <v>4.8121645949378893</v>
      </c>
      <c r="K205" s="228">
        <f t="shared" si="234"/>
        <v>4.9024495396005143</v>
      </c>
      <c r="L205" s="228">
        <f t="shared" si="234"/>
        <v>1.4677626215496833</v>
      </c>
      <c r="M205" s="228">
        <f t="shared" si="234"/>
        <v>2.0744087776548303</v>
      </c>
      <c r="N205" s="228">
        <f t="shared" si="234"/>
        <v>0.21387398199723956</v>
      </c>
      <c r="O205" s="228">
        <f t="shared" si="234"/>
        <v>4.8121645949378893</v>
      </c>
      <c r="P205" s="228">
        <f t="shared" si="234"/>
        <v>215.54252587305942</v>
      </c>
      <c r="Q205" s="228">
        <f t="shared" si="234"/>
        <v>0.59721821546472142</v>
      </c>
      <c r="R205" s="228">
        <f t="shared" si="234"/>
        <v>4.2149463794731679</v>
      </c>
      <c r="S205" s="228">
        <f t="shared" si="234"/>
        <v>0.21387398199723956</v>
      </c>
      <c r="T205" s="228">
        <f t="shared" si="234"/>
        <v>7.2208747181977513</v>
      </c>
      <c r="U205" s="228">
        <f t="shared" si="234"/>
        <v>1.6880377920768019E-2</v>
      </c>
      <c r="V205" s="228">
        <f t="shared" si="234"/>
        <v>0.19699360407647154</v>
      </c>
      <c r="W205" s="228">
        <f t="shared" si="234"/>
        <v>6.3702121611501976</v>
      </c>
      <c r="X205" s="228">
        <f t="shared" si="234"/>
        <v>21.53516955148903</v>
      </c>
      <c r="Y205" s="228">
        <f t="shared" si="234"/>
        <v>8.8681137261755083E-2</v>
      </c>
      <c r="Z205" s="228">
        <f t="shared" si="234"/>
        <v>6.2815310238884425</v>
      </c>
      <c r="AA205" s="228">
        <f t="shared" si="234"/>
        <v>23.435091178358782</v>
      </c>
      <c r="AB205" s="228">
        <f t="shared" si="234"/>
        <v>34.93823184958562</v>
      </c>
      <c r="AC205" s="312">
        <f>'3.10 Forest data Gustav 2017'!AV87</f>
        <v>3657.3692195099729</v>
      </c>
      <c r="AD205" s="318">
        <f t="shared" si="214"/>
        <v>10.279322467400561</v>
      </c>
      <c r="AE205" s="312">
        <f>'3.10 Forest data Gustav 2017'!AW87*10^-6</f>
        <v>64.74650601652263</v>
      </c>
      <c r="AF205" s="314">
        <f t="shared" si="205"/>
        <v>32.373253008261315</v>
      </c>
      <c r="AG205" s="314">
        <f>'3.10 Forest data Gustav 2017'!AH87*10^-6/2</f>
        <v>13.253401453310913</v>
      </c>
      <c r="AH205" s="314">
        <f>'3.10 Forest data Gustav 2017'!AI87*10^-6/2</f>
        <v>9.6948492875700047</v>
      </c>
      <c r="AI205" s="314">
        <f>'3.10 Forest data Gustav 2017'!AM87*10^-6/2</f>
        <v>6.2243113359803992</v>
      </c>
      <c r="AJ205" s="319">
        <f t="shared" si="206"/>
        <v>6.0833112670697087</v>
      </c>
      <c r="AK205" s="319">
        <f t="shared" si="207"/>
        <v>5.0756498818742477</v>
      </c>
      <c r="AL205" s="319">
        <f t="shared" si="208"/>
        <v>1.8554762034635279</v>
      </c>
      <c r="AM205" s="319">
        <f t="shared" si="209"/>
        <v>7.8147195103777083</v>
      </c>
      <c r="AN205" s="319">
        <f t="shared" si="215"/>
        <v>0.27036938964754265</v>
      </c>
      <c r="AO205" s="314">
        <f t="shared" si="216"/>
        <v>6.0833112670697087</v>
      </c>
      <c r="AP205" s="120">
        <f t="shared" si="217"/>
        <v>250.80143461075596</v>
      </c>
      <c r="AQ205" s="120">
        <f t="shared" si="218"/>
        <v>1.1885549456604565</v>
      </c>
      <c r="AR205" s="120">
        <f t="shared" si="219"/>
        <v>4.8947563214092522</v>
      </c>
      <c r="AS205" s="314">
        <f t="shared" si="220"/>
        <v>0.27036938964754265</v>
      </c>
      <c r="AT205" s="314">
        <f t="shared" si="210"/>
        <v>8.541189586526194</v>
      </c>
      <c r="AU205" s="120">
        <f t="shared" si="221"/>
        <v>3.784498432900385E-2</v>
      </c>
      <c r="AV205" s="314">
        <f t="shared" si="222"/>
        <v>0.2325244053185388</v>
      </c>
      <c r="AW205" s="314">
        <f t="shared" si="223"/>
        <v>6.9311260853377759</v>
      </c>
      <c r="AX205" s="120">
        <f t="shared" si="224"/>
        <v>23.415829684595348</v>
      </c>
      <c r="AY205" s="120">
        <f t="shared" si="225"/>
        <v>0.10293828282471651</v>
      </c>
      <c r="AZ205" s="120">
        <f t="shared" si="226"/>
        <v>6.8281878025130593</v>
      </c>
      <c r="BA205" s="317">
        <f t="shared" si="211"/>
        <v>35.610578309087451</v>
      </c>
      <c r="BB205" s="317">
        <f t="shared" si="227"/>
        <v>47.219238989302191</v>
      </c>
      <c r="BC205" s="11">
        <f t="shared" si="212"/>
        <v>128.22331088797921</v>
      </c>
      <c r="BD205" s="11">
        <f t="shared" si="228"/>
        <v>173.29460709073905</v>
      </c>
      <c r="BE205" s="11">
        <f t="shared" si="229"/>
        <v>-45.071296202759839</v>
      </c>
      <c r="BF205" s="10">
        <f>SUM(BE$130:BE205)</f>
        <v>-2570.7981338421023</v>
      </c>
    </row>
    <row r="206" spans="1:58" x14ac:dyDescent="0.25">
      <c r="A206" s="4">
        <v>77</v>
      </c>
      <c r="C206" s="228">
        <f t="shared" si="234"/>
        <v>3645.1347672858096</v>
      </c>
      <c r="D206" s="228">
        <f t="shared" si="234"/>
        <v>10.891360940579943</v>
      </c>
      <c r="E206" s="228">
        <f t="shared" si="234"/>
        <v>43.033712935282004</v>
      </c>
      <c r="F206" s="228">
        <f t="shared" si="234"/>
        <v>21.516856467641002</v>
      </c>
      <c r="G206" s="228">
        <f t="shared" si="234"/>
        <v>10.598383737853862</v>
      </c>
      <c r="H206" s="228">
        <f t="shared" si="234"/>
        <v>10.102146199174896</v>
      </c>
      <c r="I206" s="228">
        <f t="shared" si="234"/>
        <v>0.81632653061224492</v>
      </c>
      <c r="J206" s="228">
        <f t="shared" si="234"/>
        <v>4.8646581356749223</v>
      </c>
      <c r="K206" s="228">
        <f t="shared" si="234"/>
        <v>4.9516458481611156</v>
      </c>
      <c r="L206" s="228">
        <f t="shared" si="234"/>
        <v>1.4837737232995407</v>
      </c>
      <c r="M206" s="228">
        <f t="shared" si="234"/>
        <v>2.0881325791547081</v>
      </c>
      <c r="N206" s="228">
        <f t="shared" si="234"/>
        <v>0.2162070282522188</v>
      </c>
      <c r="O206" s="228">
        <f t="shared" si="234"/>
        <v>4.8646581356749223</v>
      </c>
      <c r="P206" s="228">
        <f t="shared" si="234"/>
        <v>216.18052654432304</v>
      </c>
      <c r="Q206" s="228">
        <f t="shared" si="234"/>
        <v>0.63800067126362592</v>
      </c>
      <c r="R206" s="228">
        <f t="shared" si="234"/>
        <v>4.2266574644112964</v>
      </c>
      <c r="S206" s="228">
        <f t="shared" si="234"/>
        <v>0.2162070282522188</v>
      </c>
      <c r="T206" s="228">
        <f t="shared" si="234"/>
        <v>7.2396265475515547</v>
      </c>
      <c r="U206" s="228">
        <f t="shared" si="234"/>
        <v>1.8751829353803373E-2</v>
      </c>
      <c r="V206" s="228">
        <f t="shared" si="234"/>
        <v>0.19745519889841542</v>
      </c>
      <c r="W206" s="228">
        <f t="shared" si="234"/>
        <v>6.4354195714606561</v>
      </c>
      <c r="X206" s="228">
        <f t="shared" si="234"/>
        <v>21.663083995320612</v>
      </c>
      <c r="Y206" s="228">
        <f t="shared" si="234"/>
        <v>0.12791444383158179</v>
      </c>
      <c r="Z206" s="228">
        <f t="shared" si="234"/>
        <v>6.3075051276290743</v>
      </c>
      <c r="AA206" s="228">
        <f t="shared" si="234"/>
        <v>23.668542114405103</v>
      </c>
      <c r="AB206" s="228">
        <f t="shared" si="234"/>
        <v>35.344569999434057</v>
      </c>
      <c r="AC206" s="312">
        <f>'3.10 Forest data Gustav 2017'!AV88</f>
        <v>3666.9675150592657</v>
      </c>
      <c r="AD206" s="318">
        <f t="shared" si="214"/>
        <v>9.5982955492927431</v>
      </c>
      <c r="AE206" s="312">
        <f>'3.10 Forest data Gustav 2017'!AW88*10^-6</f>
        <v>64.948374195557676</v>
      </c>
      <c r="AF206" s="314">
        <f t="shared" si="205"/>
        <v>32.474187097778838</v>
      </c>
      <c r="AG206" s="314">
        <f>'3.10 Forest data Gustav 2017'!AH88*10^-6/2</f>
        <v>13.302493635696029</v>
      </c>
      <c r="AH206" s="314">
        <f>'3.10 Forest data Gustav 2017'!AI88*10^-6/2</f>
        <v>9.7375666295660093</v>
      </c>
      <c r="AI206" s="314">
        <f>'3.10 Forest data Gustav 2017'!AM88*10^-6/2</f>
        <v>6.2308797677168002</v>
      </c>
      <c r="AJ206" s="319">
        <f t="shared" si="206"/>
        <v>6.1058445787844775</v>
      </c>
      <c r="AK206" s="319">
        <f t="shared" si="207"/>
        <v>5.0970371509831667</v>
      </c>
      <c r="AL206" s="319">
        <f t="shared" si="208"/>
        <v>1.8623491089974442</v>
      </c>
      <c r="AM206" s="319">
        <f t="shared" si="209"/>
        <v>7.8271790040003237</v>
      </c>
      <c r="AN206" s="319">
        <f t="shared" si="215"/>
        <v>0.271370870168199</v>
      </c>
      <c r="AO206" s="314">
        <f t="shared" si="216"/>
        <v>6.1058445787844775</v>
      </c>
      <c r="AP206" s="120">
        <f t="shared" si="217"/>
        <v>251.98921603059372</v>
      </c>
      <c r="AQ206" s="120">
        <f t="shared" si="218"/>
        <v>1.1877814198377621</v>
      </c>
      <c r="AR206" s="120">
        <f t="shared" si="219"/>
        <v>4.9180631589467154</v>
      </c>
      <c r="AS206" s="314">
        <f t="shared" si="220"/>
        <v>0.271370870168199</v>
      </c>
      <c r="AT206" s="314">
        <f t="shared" si="210"/>
        <v>8.5790011782891966</v>
      </c>
      <c r="AU206" s="120">
        <f t="shared" si="221"/>
        <v>3.7811591763002639E-2</v>
      </c>
      <c r="AV206" s="314">
        <f t="shared" si="222"/>
        <v>0.23355927840519636</v>
      </c>
      <c r="AW206" s="314">
        <f t="shared" si="223"/>
        <v>6.9593862599806107</v>
      </c>
      <c r="AX206" s="120">
        <f t="shared" si="224"/>
        <v>23.516878217067241</v>
      </c>
      <c r="AY206" s="120">
        <f t="shared" si="225"/>
        <v>0.10104853247189283</v>
      </c>
      <c r="AZ206" s="120">
        <f t="shared" si="226"/>
        <v>6.8583377275087178</v>
      </c>
      <c r="BA206" s="317">
        <f t="shared" si="211"/>
        <v>35.721605807556728</v>
      </c>
      <c r="BB206" s="317">
        <f t="shared" si="227"/>
        <v>46.646542900922128</v>
      </c>
      <c r="BC206" s="11">
        <f t="shared" si="212"/>
        <v>129.71457189792298</v>
      </c>
      <c r="BD206" s="11">
        <f t="shared" si="228"/>
        <v>171.19281244638421</v>
      </c>
      <c r="BE206" s="11">
        <f t="shared" si="229"/>
        <v>-41.47824054846123</v>
      </c>
      <c r="BF206" s="10">
        <f>SUM(BE$130:BE206)</f>
        <v>-2612.2763743905634</v>
      </c>
    </row>
    <row r="207" spans="1:58" x14ac:dyDescent="0.25">
      <c r="A207" s="4">
        <v>78</v>
      </c>
      <c r="C207" s="228">
        <f t="shared" si="234"/>
        <v>3655.1731282263895</v>
      </c>
      <c r="D207" s="228">
        <f t="shared" si="234"/>
        <v>10.038360940579878</v>
      </c>
      <c r="E207" s="228">
        <f t="shared" si="234"/>
        <v>43.458169182638969</v>
      </c>
      <c r="F207" s="228">
        <f t="shared" si="234"/>
        <v>21.729084591319484</v>
      </c>
      <c r="G207" s="228">
        <f t="shared" si="234"/>
        <v>10.712760310705525</v>
      </c>
      <c r="H207" s="228">
        <f t="shared" si="234"/>
        <v>10.199997750001714</v>
      </c>
      <c r="I207" s="228">
        <f t="shared" si="234"/>
        <v>0.81632653061224492</v>
      </c>
      <c r="J207" s="228">
        <f t="shared" si="234"/>
        <v>4.9171569826138359</v>
      </c>
      <c r="K207" s="228">
        <f t="shared" si="234"/>
        <v>5.0008389776247313</v>
      </c>
      <c r="L207" s="228">
        <f t="shared" si="234"/>
        <v>1.4997864434987735</v>
      </c>
      <c r="M207" s="228">
        <f t="shared" si="234"/>
        <v>2.1018577678969077</v>
      </c>
      <c r="N207" s="228">
        <f t="shared" si="234"/>
        <v>0.21854031033839272</v>
      </c>
      <c r="O207" s="228">
        <f t="shared" si="234"/>
        <v>4.9171569826138359</v>
      </c>
      <c r="P207" s="228">
        <f t="shared" si="234"/>
        <v>216.8585152585041</v>
      </c>
      <c r="Q207" s="228">
        <f t="shared" si="234"/>
        <v>0.67798871418105477</v>
      </c>
      <c r="R207" s="228">
        <f t="shared" si="234"/>
        <v>4.2391682684327812</v>
      </c>
      <c r="S207" s="228">
        <f t="shared" si="234"/>
        <v>0.21854031033839272</v>
      </c>
      <c r="T207" s="228">
        <f t="shared" si="234"/>
        <v>7.2601988892317362</v>
      </c>
      <c r="U207" s="228">
        <f t="shared" si="234"/>
        <v>2.0572341680181516E-2</v>
      </c>
      <c r="V207" s="228">
        <f t="shared" si="234"/>
        <v>0.1979679686582112</v>
      </c>
      <c r="W207" s="228">
        <f t="shared" si="234"/>
        <v>6.5006254211235053</v>
      </c>
      <c r="X207" s="228">
        <f t="shared" si="234"/>
        <v>21.818739015628481</v>
      </c>
      <c r="Y207" s="228">
        <f t="shared" si="234"/>
        <v>0.1556550203078686</v>
      </c>
      <c r="Z207" s="228">
        <f t="shared" si="234"/>
        <v>6.3449704008156367</v>
      </c>
      <c r="AA207" s="228">
        <f t="shared" si="234"/>
        <v>23.901993050451434</v>
      </c>
      <c r="AB207" s="228">
        <f t="shared" si="234"/>
        <v>34.794570067200418</v>
      </c>
      <c r="AC207" s="312">
        <f>'3.10 Forest data Gustav 2017'!AV89</f>
        <v>3675.9327070033573</v>
      </c>
      <c r="AD207" s="318">
        <f t="shared" si="214"/>
        <v>8.9651919440916572</v>
      </c>
      <c r="AE207" s="312">
        <f>'3.10 Forest data Gustav 2017'!AW89*10^-6</f>
        <v>65.150242374592722</v>
      </c>
      <c r="AF207" s="314">
        <f t="shared" si="205"/>
        <v>32.575121187296361</v>
      </c>
      <c r="AG207" s="314">
        <f>'3.10 Forest data Gustav 2017'!AH89*10^-6/2</f>
        <v>13.351580741996827</v>
      </c>
      <c r="AH207" s="314">
        <f>'3.10 Forest data Gustav 2017'!AI89*10^-6/2</f>
        <v>9.7802890476463329</v>
      </c>
      <c r="AI207" s="314">
        <f>'3.10 Forest data Gustav 2017'!AM89*10^-6/2</f>
        <v>6.2374481994532012</v>
      </c>
      <c r="AJ207" s="319">
        <f t="shared" si="206"/>
        <v>6.1283755605765435</v>
      </c>
      <c r="AK207" s="319">
        <f t="shared" si="207"/>
        <v>5.1184258160152734</v>
      </c>
      <c r="AL207" s="319">
        <f t="shared" si="208"/>
        <v>1.869221303879556</v>
      </c>
      <c r="AM207" s="319">
        <f t="shared" si="209"/>
        <v>7.8396378884928204</v>
      </c>
      <c r="AN207" s="319">
        <f t="shared" si="215"/>
        <v>0.2723722471367353</v>
      </c>
      <c r="AO207" s="314">
        <f t="shared" si="216"/>
        <v>6.1283755605765435</v>
      </c>
      <c r="AP207" s="120">
        <f t="shared" si="217"/>
        <v>253.17623676305567</v>
      </c>
      <c r="AQ207" s="120">
        <f t="shared" si="218"/>
        <v>1.1870207324619457</v>
      </c>
      <c r="AR207" s="120">
        <f t="shared" si="219"/>
        <v>4.9413548281145978</v>
      </c>
      <c r="AS207" s="314">
        <f t="shared" si="220"/>
        <v>0.2723722471367353</v>
      </c>
      <c r="AT207" s="314">
        <f t="shared" si="210"/>
        <v>8.6167801870555483</v>
      </c>
      <c r="AU207" s="120">
        <f t="shared" si="221"/>
        <v>3.7779008766351652E-2</v>
      </c>
      <c r="AV207" s="314">
        <f t="shared" si="222"/>
        <v>0.23459323837038365</v>
      </c>
      <c r="AW207" s="314">
        <f t="shared" si="223"/>
        <v>6.9876471198948291</v>
      </c>
      <c r="AX207" s="120">
        <f t="shared" si="224"/>
        <v>23.616591179521279</v>
      </c>
      <c r="AY207" s="120">
        <f t="shared" si="225"/>
        <v>9.971296245403849E-2</v>
      </c>
      <c r="AZ207" s="120">
        <f t="shared" si="226"/>
        <v>6.8879341574407906</v>
      </c>
      <c r="BA207" s="317">
        <f t="shared" si="211"/>
        <v>35.832633306025997</v>
      </c>
      <c r="BB207" s="317">
        <f t="shared" si="227"/>
        <v>46.122337953799992</v>
      </c>
      <c r="BC207" s="11">
        <f t="shared" si="212"/>
        <v>127.69607214662553</v>
      </c>
      <c r="BD207" s="11">
        <f t="shared" si="228"/>
        <v>169.26898029044597</v>
      </c>
      <c r="BE207" s="11">
        <f t="shared" si="229"/>
        <v>-41.572908143820442</v>
      </c>
      <c r="BF207" s="10">
        <f>SUM(BE$130:BE207)</f>
        <v>-2653.8492825343837</v>
      </c>
    </row>
    <row r="208" spans="1:58" x14ac:dyDescent="0.25">
      <c r="A208" s="4">
        <v>79</v>
      </c>
      <c r="C208" s="228">
        <f t="shared" si="234"/>
        <v>3666.9524891669694</v>
      </c>
      <c r="D208" s="228">
        <f t="shared" si="234"/>
        <v>11.779360940579863</v>
      </c>
      <c r="E208" s="228">
        <f t="shared" si="234"/>
        <v>43.882625429995919</v>
      </c>
      <c r="F208" s="228">
        <f t="shared" si="234"/>
        <v>21.941312714997959</v>
      </c>
      <c r="G208" s="228">
        <f t="shared" si="234"/>
        <v>10.827148129250329</v>
      </c>
      <c r="H208" s="228">
        <f t="shared" si="234"/>
        <v>10.29783805513539</v>
      </c>
      <c r="I208" s="228">
        <f t="shared" si="234"/>
        <v>0.81632653061224492</v>
      </c>
      <c r="J208" s="228">
        <f t="shared" si="234"/>
        <v>4.9696609913259016</v>
      </c>
      <c r="K208" s="228">
        <f t="shared" si="234"/>
        <v>5.0500290145227327</v>
      </c>
      <c r="L208" s="228">
        <f t="shared" si="234"/>
        <v>1.5158007380950462</v>
      </c>
      <c r="M208" s="228">
        <f t="shared" si="234"/>
        <v>2.1155843061222841</v>
      </c>
      <c r="N208" s="228">
        <f t="shared" si="234"/>
        <v>0.22087382183670673</v>
      </c>
      <c r="O208" s="228">
        <f t="shared" si="234"/>
        <v>4.9696609913259016</v>
      </c>
      <c r="P208" s="228">
        <f t="shared" si="234"/>
        <v>217.57571303624439</v>
      </c>
      <c r="Q208" s="228">
        <f t="shared" si="234"/>
        <v>0.71719777774029581</v>
      </c>
      <c r="R208" s="228">
        <f t="shared" si="234"/>
        <v>4.2524632135856058</v>
      </c>
      <c r="S208" s="228">
        <f t="shared" si="234"/>
        <v>0.22087382183670673</v>
      </c>
      <c r="T208" s="228">
        <f t="shared" si="234"/>
        <v>7.2825421906451346</v>
      </c>
      <c r="U208" s="228">
        <f t="shared" si="234"/>
        <v>2.2343301413398464E-2</v>
      </c>
      <c r="V208" s="228">
        <f t="shared" si="234"/>
        <v>0.19853052042330827</v>
      </c>
      <c r="W208" s="228">
        <f t="shared" si="234"/>
        <v>6.5658297526177787</v>
      </c>
      <c r="X208" s="228">
        <f t="shared" si="234"/>
        <v>21.994008067508176</v>
      </c>
      <c r="Y208" s="228">
        <f t="shared" si="234"/>
        <v>0.17526905187969533</v>
      </c>
      <c r="Z208" s="228">
        <f t="shared" si="234"/>
        <v>6.3905607007380834</v>
      </c>
      <c r="AA208" s="228">
        <f t="shared" si="234"/>
        <v>24.135443986497759</v>
      </c>
      <c r="AB208" s="228">
        <f t="shared" si="234"/>
        <v>36.82961505811101</v>
      </c>
      <c r="AC208" s="312">
        <f>'3.10 Forest data Gustav 2017'!AV90</f>
        <v>3684.0017186107016</v>
      </c>
      <c r="AD208" s="318">
        <f t="shared" si="214"/>
        <v>8.0690116073442368</v>
      </c>
      <c r="AE208" s="312">
        <f>'3.10 Forest data Gustav 2017'!AW90*10^-6</f>
        <v>65.352110553627767</v>
      </c>
      <c r="AF208" s="314">
        <f t="shared" si="205"/>
        <v>32.676055276813884</v>
      </c>
      <c r="AG208" s="314">
        <f>'3.10 Forest data Gustav 2017'!AH90*10^-6/2</f>
        <v>13.400662822692636</v>
      </c>
      <c r="AH208" s="314">
        <f>'3.10 Forest data Gustav 2017'!AI90*10^-6/2</f>
        <v>9.8230164913316464</v>
      </c>
      <c r="AI208" s="314">
        <f>'3.10 Forest data Gustav 2017'!AM90*10^-6/2</f>
        <v>6.2440166311895995</v>
      </c>
      <c r="AJ208" s="319">
        <f t="shared" si="206"/>
        <v>6.1509042356159203</v>
      </c>
      <c r="AK208" s="319">
        <f t="shared" si="207"/>
        <v>5.1398158630887529</v>
      </c>
      <c r="AL208" s="319">
        <f t="shared" si="208"/>
        <v>1.8760927951769693</v>
      </c>
      <c r="AM208" s="319">
        <f t="shared" si="209"/>
        <v>7.8520961699127163</v>
      </c>
      <c r="AN208" s="319">
        <f t="shared" si="215"/>
        <v>0.27337352158292982</v>
      </c>
      <c r="AO208" s="314">
        <f t="shared" si="216"/>
        <v>6.1509042356159203</v>
      </c>
      <c r="AP208" s="120">
        <f t="shared" si="217"/>
        <v>254.36250941800455</v>
      </c>
      <c r="AQ208" s="120">
        <f t="shared" si="218"/>
        <v>1.1862726549488798</v>
      </c>
      <c r="AR208" s="120">
        <f t="shared" si="219"/>
        <v>4.9646315806670405</v>
      </c>
      <c r="AS208" s="314">
        <f t="shared" si="220"/>
        <v>0.27337352158292982</v>
      </c>
      <c r="AT208" s="314">
        <f t="shared" si="210"/>
        <v>8.6545274012866678</v>
      </c>
      <c r="AU208" s="120">
        <f t="shared" si="221"/>
        <v>3.7747214231119486E-2</v>
      </c>
      <c r="AV208" s="314">
        <f t="shared" si="222"/>
        <v>0.23562630735181034</v>
      </c>
      <c r="AW208" s="314">
        <f t="shared" si="223"/>
        <v>7.0159086582657224</v>
      </c>
      <c r="AX208" s="120">
        <f t="shared" si="224"/>
        <v>23.715360429815625</v>
      </c>
      <c r="AY208" s="120">
        <f t="shared" si="225"/>
        <v>9.8769250294346023E-2</v>
      </c>
      <c r="AZ208" s="120">
        <f t="shared" si="226"/>
        <v>6.9171394079713764</v>
      </c>
      <c r="BA208" s="317">
        <f t="shared" si="211"/>
        <v>35.943660804495273</v>
      </c>
      <c r="BB208" s="317">
        <f t="shared" si="227"/>
        <v>45.335461531313854</v>
      </c>
      <c r="BC208" s="11">
        <f t="shared" si="212"/>
        <v>135.16468726326741</v>
      </c>
      <c r="BD208" s="11">
        <f t="shared" si="228"/>
        <v>166.38114381992185</v>
      </c>
      <c r="BE208" s="11">
        <f t="shared" si="229"/>
        <v>-31.216456556654435</v>
      </c>
      <c r="BF208" s="10">
        <f>SUM(BE$130:BE208)</f>
        <v>-2685.0657390910383</v>
      </c>
    </row>
    <row r="209" spans="1:58" x14ac:dyDescent="0.25">
      <c r="A209" s="4">
        <v>80</v>
      </c>
      <c r="C209" s="228">
        <f t="shared" si="234"/>
        <v>3677.3598501075498</v>
      </c>
      <c r="D209" s="228">
        <f t="shared" si="234"/>
        <v>10.407360940580475</v>
      </c>
      <c r="E209" s="228">
        <f t="shared" si="234"/>
        <v>44.30708167735289</v>
      </c>
      <c r="F209" s="228">
        <f t="shared" si="234"/>
        <v>22.153540838676445</v>
      </c>
      <c r="G209" s="228">
        <f t="shared" si="234"/>
        <v>10.941546890145599</v>
      </c>
      <c r="H209" s="228">
        <f t="shared" si="234"/>
        <v>10.395667417918599</v>
      </c>
      <c r="I209" s="228">
        <f t="shared" si="234"/>
        <v>0.81632653061224492</v>
      </c>
      <c r="J209" s="228">
        <f t="shared" si="234"/>
        <v>5.0221700225768302</v>
      </c>
      <c r="K209" s="228">
        <f t="shared" si="234"/>
        <v>5.0992160422743558</v>
      </c>
      <c r="L209" s="228">
        <f t="shared" si="234"/>
        <v>1.5318165646203841</v>
      </c>
      <c r="M209" s="228">
        <f t="shared" si="234"/>
        <v>2.1293121574297169</v>
      </c>
      <c r="N209" s="228">
        <f t="shared" si="234"/>
        <v>0.22320755655897023</v>
      </c>
      <c r="O209" s="228">
        <f t="shared" si="234"/>
        <v>5.0221700225768302</v>
      </c>
      <c r="P209" s="228">
        <f t="shared" si="234"/>
        <v>218.3313560342616</v>
      </c>
      <c r="Q209" s="228">
        <f t="shared" si="234"/>
        <v>0.75564299801720836</v>
      </c>
      <c r="R209" s="228">
        <f t="shared" si="234"/>
        <v>4.2665270245596219</v>
      </c>
      <c r="S209" s="228">
        <f t="shared" si="234"/>
        <v>0.22320755655897023</v>
      </c>
      <c r="T209" s="228">
        <f t="shared" si="234"/>
        <v>7.306608248028664</v>
      </c>
      <c r="U209" s="228">
        <f t="shared" si="234"/>
        <v>2.4066057383529404E-2</v>
      </c>
      <c r="V209" s="228">
        <f t="shared" si="234"/>
        <v>0.19914149917544083</v>
      </c>
      <c r="W209" s="228">
        <f t="shared" si="234"/>
        <v>6.6310326068947401</v>
      </c>
      <c r="X209" s="228">
        <f t="shared" ref="C209:AB219" si="235">X105</f>
        <v>22.183144856901407</v>
      </c>
      <c r="Y209" s="228">
        <f t="shared" si="235"/>
        <v>0.1891367893932312</v>
      </c>
      <c r="Z209" s="228">
        <f t="shared" si="235"/>
        <v>6.4418958175015089</v>
      </c>
      <c r="AA209" s="228">
        <f t="shared" si="235"/>
        <v>24.36889492254409</v>
      </c>
      <c r="AB209" s="228">
        <f t="shared" si="235"/>
        <v>35.745101707918536</v>
      </c>
      <c r="AC209" s="312">
        <f>'3.10 Forest data Gustav 2017'!AV91</f>
        <v>3692.550241926876</v>
      </c>
      <c r="AD209" s="318">
        <f t="shared" si="214"/>
        <v>8.5485233161743963</v>
      </c>
      <c r="AE209" s="312">
        <f>'3.10 Forest data Gustav 2017'!AW91*10^-6</f>
        <v>65.553978732662799</v>
      </c>
      <c r="AF209" s="314">
        <f t="shared" si="205"/>
        <v>32.776989366331399</v>
      </c>
      <c r="AG209" s="314">
        <f>'3.10 Forest data Gustav 2017'!AH91*10^-6/2</f>
        <v>13.449739927595658</v>
      </c>
      <c r="AH209" s="314">
        <f>'3.10 Forest data Gustav 2017'!AI91*10^-6/2</f>
        <v>9.8657489108097405</v>
      </c>
      <c r="AI209" s="314">
        <f>'3.10 Forest data Gustav 2017'!AM91*10^-6/2</f>
        <v>6.2505850629260005</v>
      </c>
      <c r="AJ209" s="319">
        <f t="shared" si="206"/>
        <v>6.1734306267664074</v>
      </c>
      <c r="AK209" s="319">
        <f t="shared" si="207"/>
        <v>5.1612072785052456</v>
      </c>
      <c r="AL209" s="319">
        <f t="shared" si="208"/>
        <v>1.8829635898633923</v>
      </c>
      <c r="AM209" s="319">
        <f t="shared" si="209"/>
        <v>7.8645538542374798</v>
      </c>
      <c r="AN209" s="319">
        <f t="shared" si="215"/>
        <v>0.27437469452295143</v>
      </c>
      <c r="AO209" s="314">
        <f t="shared" si="216"/>
        <v>6.1734306267664074</v>
      </c>
      <c r="AP209" s="120">
        <f t="shared" si="217"/>
        <v>255.54804638089527</v>
      </c>
      <c r="AQ209" s="120">
        <f t="shared" si="218"/>
        <v>1.1855369628907226</v>
      </c>
      <c r="AR209" s="120">
        <f t="shared" si="219"/>
        <v>4.9878936638756848</v>
      </c>
      <c r="AS209" s="314">
        <f t="shared" si="220"/>
        <v>0.27437469452295143</v>
      </c>
      <c r="AT209" s="314">
        <f t="shared" si="210"/>
        <v>8.6922435888996183</v>
      </c>
      <c r="AU209" s="120">
        <f t="shared" si="221"/>
        <v>3.7716187612950591E-2</v>
      </c>
      <c r="AV209" s="314">
        <f t="shared" si="222"/>
        <v>0.23665850691000084</v>
      </c>
      <c r="AW209" s="314">
        <f t="shared" si="223"/>
        <v>7.0441708683686377</v>
      </c>
      <c r="AX209" s="120">
        <f t="shared" si="224"/>
        <v>23.813463046574384</v>
      </c>
      <c r="AY209" s="120">
        <f t="shared" si="225"/>
        <v>9.8102616758758643E-2</v>
      </c>
      <c r="AZ209" s="120">
        <f t="shared" si="226"/>
        <v>6.9460682516098791</v>
      </c>
      <c r="BA209" s="317">
        <f t="shared" si="211"/>
        <v>36.054688302964543</v>
      </c>
      <c r="BB209" s="317">
        <f t="shared" si="227"/>
        <v>45.924567386401371</v>
      </c>
      <c r="BC209" s="11">
        <f t="shared" si="212"/>
        <v>131.18452326806101</v>
      </c>
      <c r="BD209" s="11">
        <f t="shared" si="228"/>
        <v>168.54316230809303</v>
      </c>
      <c r="BE209" s="11">
        <f t="shared" si="229"/>
        <v>-37.358639040032017</v>
      </c>
      <c r="BF209" s="10">
        <f>SUM(BE$130:BE209)</f>
        <v>-2722.4243781310702</v>
      </c>
    </row>
    <row r="210" spans="1:58" x14ac:dyDescent="0.25">
      <c r="A210" s="4">
        <v>81</v>
      </c>
      <c r="C210" s="228">
        <f t="shared" si="235"/>
        <v>3685.4757042593801</v>
      </c>
      <c r="D210" s="228">
        <f t="shared" si="235"/>
        <v>8.1158541518302627</v>
      </c>
      <c r="E210" s="228">
        <f t="shared" si="235"/>
        <v>45.000879613624335</v>
      </c>
      <c r="F210" s="228">
        <f t="shared" si="235"/>
        <v>22.500439806812167</v>
      </c>
      <c r="G210" s="228">
        <f t="shared" si="235"/>
        <v>11.240795230522496</v>
      </c>
      <c r="H210" s="228">
        <f t="shared" si="235"/>
        <v>10.443318045677424</v>
      </c>
      <c r="I210" s="228">
        <f t="shared" si="235"/>
        <v>0.81632653061224492</v>
      </c>
      <c r="J210" s="228">
        <f t="shared" si="235"/>
        <v>5.1595250108098254</v>
      </c>
      <c r="K210" s="228">
        <f t="shared" si="235"/>
        <v>5.1487443565622835</v>
      </c>
      <c r="L210" s="228">
        <f t="shared" si="235"/>
        <v>1.5737113322731495</v>
      </c>
      <c r="M210" s="228">
        <f t="shared" si="235"/>
        <v>2.1652219582749446</v>
      </c>
      <c r="N210" s="228">
        <f t="shared" si="235"/>
        <v>0.22931222270265894</v>
      </c>
      <c r="O210" s="228">
        <f t="shared" si="235"/>
        <v>5.1595250108098254</v>
      </c>
      <c r="P210" s="228">
        <f t="shared" si="235"/>
        <v>219.20953632221739</v>
      </c>
      <c r="Q210" s="228">
        <f t="shared" si="235"/>
        <v>0.87818028795578584</v>
      </c>
      <c r="R210" s="228">
        <f t="shared" si="235"/>
        <v>4.2813447228540396</v>
      </c>
      <c r="S210" s="228">
        <f t="shared" si="235"/>
        <v>0.22931222270265894</v>
      </c>
      <c r="T210" s="228">
        <f t="shared" si="235"/>
        <v>7.3361208839511507</v>
      </c>
      <c r="U210" s="228">
        <f t="shared" si="235"/>
        <v>2.9512635922486652E-2</v>
      </c>
      <c r="V210" s="228">
        <f t="shared" si="235"/>
        <v>0.19979958678017229</v>
      </c>
      <c r="W210" s="228">
        <f t="shared" si="235"/>
        <v>6.7224556888354332</v>
      </c>
      <c r="X210" s="228">
        <f t="shared" si="235"/>
        <v>22.408307845193903</v>
      </c>
      <c r="Y210" s="228">
        <f t="shared" si="235"/>
        <v>0.22516298829249592</v>
      </c>
      <c r="Z210" s="228">
        <f t="shared" si="235"/>
        <v>6.4972927005429373</v>
      </c>
      <c r="AA210" s="228">
        <f t="shared" si="235"/>
        <v>24.750483787493387</v>
      </c>
      <c r="AB210" s="228">
        <f t="shared" si="235"/>
        <v>33.999193851494418</v>
      </c>
      <c r="AC210" s="312">
        <f>'3.10 Forest data Gustav 2017'!AV92</f>
        <v>3701.1530065459792</v>
      </c>
      <c r="AD210" s="318">
        <f t="shared" si="214"/>
        <v>8.6027646191032545</v>
      </c>
      <c r="AE210" s="312">
        <f>'3.10 Forest data Gustav 2017'!AW92*10^-6</f>
        <v>66.139133147509426</v>
      </c>
      <c r="AF210" s="314">
        <f t="shared" si="205"/>
        <v>33.069566573754713</v>
      </c>
      <c r="AG210" s="314">
        <f>'3.10 Forest data Gustav 2017'!AH92*10^-6/2</f>
        <v>13.431683331062525</v>
      </c>
      <c r="AH210" s="314">
        <f>'3.10 Forest data Gustav 2017'!AI92*10^-6/2</f>
        <v>10.043297788738593</v>
      </c>
      <c r="AI210" s="314">
        <f>'3.10 Forest data Gustav 2017'!AM92*10^-6/2</f>
        <v>6.3461444537535998</v>
      </c>
      <c r="AJ210" s="319">
        <f t="shared" si="206"/>
        <v>6.1651426489576986</v>
      </c>
      <c r="AK210" s="319">
        <f t="shared" si="207"/>
        <v>5.2267799094822305</v>
      </c>
      <c r="AL210" s="319">
        <f t="shared" si="208"/>
        <v>1.8804356663487536</v>
      </c>
      <c r="AM210" s="319">
        <f t="shared" si="209"/>
        <v>7.9579464534811031</v>
      </c>
      <c r="AN210" s="319">
        <f t="shared" si="215"/>
        <v>0.27400633995367552</v>
      </c>
      <c r="AO210" s="314">
        <f t="shared" si="216"/>
        <v>6.1651426489576986</v>
      </c>
      <c r="AP210" s="120">
        <f t="shared" si="217"/>
        <v>256.70204770924113</v>
      </c>
      <c r="AQ210" s="120">
        <f t="shared" si="218"/>
        <v>1.1540013283458563</v>
      </c>
      <c r="AR210" s="120">
        <f t="shared" si="219"/>
        <v>5.0111413206118423</v>
      </c>
      <c r="AS210" s="314">
        <f t="shared" si="220"/>
        <v>0.27400633995367552</v>
      </c>
      <c r="AT210" s="314">
        <f t="shared" si="210"/>
        <v>8.7285600708096105</v>
      </c>
      <c r="AU210" s="120">
        <f t="shared" si="221"/>
        <v>3.6316481909992149E-2</v>
      </c>
      <c r="AV210" s="314">
        <f t="shared" si="222"/>
        <v>0.23768985804368337</v>
      </c>
      <c r="AW210" s="314">
        <f t="shared" si="223"/>
        <v>7.1072155758309838</v>
      </c>
      <c r="AX210" s="120">
        <f t="shared" si="224"/>
        <v>23.945876779598994</v>
      </c>
      <c r="AY210" s="120">
        <f t="shared" si="225"/>
        <v>0.13241373302460957</v>
      </c>
      <c r="AZ210" s="120">
        <f t="shared" si="226"/>
        <v>6.9748018428063743</v>
      </c>
      <c r="BA210" s="317">
        <f t="shared" si="211"/>
        <v>36.376523231130186</v>
      </c>
      <c r="BB210" s="317">
        <f t="shared" si="227"/>
        <v>46.302019393513902</v>
      </c>
      <c r="BC210" s="11">
        <f t="shared" si="212"/>
        <v>124.77704143498451</v>
      </c>
      <c r="BD210" s="11">
        <f t="shared" si="228"/>
        <v>169.92841117419601</v>
      </c>
      <c r="BE210" s="11">
        <f t="shared" si="229"/>
        <v>-45.151369739211503</v>
      </c>
      <c r="BF210" s="10">
        <f>SUM(BE$130:BE210)</f>
        <v>-2767.5757478702817</v>
      </c>
    </row>
    <row r="211" spans="1:58" x14ac:dyDescent="0.25">
      <c r="A211" s="4">
        <v>82</v>
      </c>
      <c r="C211" s="228">
        <f t="shared" si="235"/>
        <v>3696.1165584112096</v>
      </c>
      <c r="D211" s="228">
        <f t="shared" si="235"/>
        <v>10.640854151829444</v>
      </c>
      <c r="E211" s="228">
        <f t="shared" si="235"/>
        <v>45.694677549895779</v>
      </c>
      <c r="F211" s="228">
        <f t="shared" si="235"/>
        <v>22.84733877494789</v>
      </c>
      <c r="G211" s="228">
        <f t="shared" si="235"/>
        <v>11.54166579163947</v>
      </c>
      <c r="H211" s="228">
        <f t="shared" si="235"/>
        <v>10.48934645269617</v>
      </c>
      <c r="I211" s="228">
        <f t="shared" si="235"/>
        <v>0.81632653061224492</v>
      </c>
      <c r="J211" s="228">
        <f t="shared" si="235"/>
        <v>5.2976245983625168</v>
      </c>
      <c r="K211" s="228">
        <f t="shared" si="235"/>
        <v>5.1978265601466891</v>
      </c>
      <c r="L211" s="228">
        <f t="shared" si="235"/>
        <v>1.6158332108295259</v>
      </c>
      <c r="M211" s="228">
        <f t="shared" si="235"/>
        <v>2.2013264256089813</v>
      </c>
      <c r="N211" s="228">
        <f t="shared" si="235"/>
        <v>0.23544998214944521</v>
      </c>
      <c r="O211" s="228">
        <f t="shared" si="235"/>
        <v>5.2976245983625168</v>
      </c>
      <c r="P211" s="228">
        <f t="shared" si="235"/>
        <v>220.20859561791616</v>
      </c>
      <c r="Q211" s="228">
        <f t="shared" si="235"/>
        <v>0.99905929569877117</v>
      </c>
      <c r="R211" s="228">
        <f t="shared" si="235"/>
        <v>4.2985653026637456</v>
      </c>
      <c r="S211" s="228">
        <f t="shared" si="235"/>
        <v>0.23544998214944521</v>
      </c>
      <c r="T211" s="228">
        <f t="shared" si="235"/>
        <v>7.3709642547391212</v>
      </c>
      <c r="U211" s="228">
        <f t="shared" si="235"/>
        <v>3.4843370787970507E-2</v>
      </c>
      <c r="V211" s="228">
        <f t="shared" si="235"/>
        <v>0.2006066113614747</v>
      </c>
      <c r="W211" s="228">
        <f t="shared" si="235"/>
        <v>6.8136597709762148</v>
      </c>
      <c r="X211" s="228">
        <f t="shared" si="235"/>
        <v>22.658726203228536</v>
      </c>
      <c r="Y211" s="228">
        <f t="shared" si="235"/>
        <v>0.25041835803463286</v>
      </c>
      <c r="Z211" s="228">
        <f t="shared" si="235"/>
        <v>6.5632414129415819</v>
      </c>
      <c r="AA211" s="228">
        <f t="shared" si="235"/>
        <v>25.13207265244268</v>
      </c>
      <c r="AB211" s="228">
        <f t="shared" si="235"/>
        <v>37.0572478287935</v>
      </c>
      <c r="AC211" s="312">
        <f>'3.10 Forest data Gustav 2017'!AV93</f>
        <v>3709.9527696050718</v>
      </c>
      <c r="AD211" s="318">
        <f t="shared" si="214"/>
        <v>8.7997630590925837</v>
      </c>
      <c r="AE211" s="312">
        <f>'3.10 Forest data Gustav 2017'!AW93*10^-6</f>
        <v>66.724287562356068</v>
      </c>
      <c r="AF211" s="314">
        <f t="shared" si="205"/>
        <v>33.362143781178034</v>
      </c>
      <c r="AG211" s="314">
        <f>'3.10 Forest data Gustav 2017'!AH93*10^-6/2</f>
        <v>13.41358966716354</v>
      </c>
      <c r="AH211" s="314">
        <f>'3.10 Forest data Gustav 2017'!AI93*10^-6/2</f>
        <v>10.220883734033297</v>
      </c>
      <c r="AI211" s="314">
        <f>'3.10 Forest data Gustav 2017'!AM93*10^-6/2</f>
        <v>6.4417038445811992</v>
      </c>
      <c r="AJ211" s="319">
        <f t="shared" si="206"/>
        <v>6.1568376572280652</v>
      </c>
      <c r="AK211" s="319">
        <f t="shared" si="207"/>
        <v>5.2923627339848247</v>
      </c>
      <c r="AL211" s="319">
        <f t="shared" si="208"/>
        <v>1.8779025534028959</v>
      </c>
      <c r="AM211" s="319">
        <f t="shared" si="209"/>
        <v>8.0513346046408234</v>
      </c>
      <c r="AN211" s="319">
        <f t="shared" si="215"/>
        <v>0.27363722921013622</v>
      </c>
      <c r="AO211" s="314">
        <f t="shared" si="216"/>
        <v>6.1568376572280652</v>
      </c>
      <c r="AP211" s="120">
        <f t="shared" si="217"/>
        <v>257.82511478367979</v>
      </c>
      <c r="AQ211" s="120">
        <f t="shared" si="218"/>
        <v>1.1230670744386657</v>
      </c>
      <c r="AR211" s="120">
        <f t="shared" si="219"/>
        <v>5.0337705827893995</v>
      </c>
      <c r="AS211" s="314">
        <f t="shared" si="220"/>
        <v>0.27363722921013622</v>
      </c>
      <c r="AT211" s="314">
        <f t="shared" si="210"/>
        <v>8.7635143658684331</v>
      </c>
      <c r="AU211" s="120">
        <f t="shared" si="221"/>
        <v>3.4954295058822638E-2</v>
      </c>
      <c r="AV211" s="314">
        <f t="shared" si="222"/>
        <v>0.23868293415131359</v>
      </c>
      <c r="AW211" s="314">
        <f t="shared" si="223"/>
        <v>7.1702652873877204</v>
      </c>
      <c r="AX211" s="120">
        <f t="shared" si="224"/>
        <v>24.102557139699659</v>
      </c>
      <c r="AY211" s="120">
        <f t="shared" si="225"/>
        <v>0.15668036010066544</v>
      </c>
      <c r="AZ211" s="120">
        <f t="shared" si="226"/>
        <v>7.013584927287055</v>
      </c>
      <c r="BA211" s="317">
        <f t="shared" si="211"/>
        <v>36.698358159295843</v>
      </c>
      <c r="BB211" s="317">
        <f t="shared" si="227"/>
        <v>46.812822947986582</v>
      </c>
      <c r="BC211" s="11">
        <f t="shared" si="212"/>
        <v>136.00009953167213</v>
      </c>
      <c r="BD211" s="11">
        <f t="shared" si="228"/>
        <v>171.80306021911076</v>
      </c>
      <c r="BE211" s="11">
        <f t="shared" si="229"/>
        <v>-35.802960687438627</v>
      </c>
      <c r="BF211" s="10">
        <f>SUM(BE$130:BE211)</f>
        <v>-2803.3787085577205</v>
      </c>
    </row>
    <row r="212" spans="1:58" x14ac:dyDescent="0.25">
      <c r="A212" s="4">
        <v>83</v>
      </c>
      <c r="C212" s="228">
        <f t="shared" si="235"/>
        <v>3706.1204125630397</v>
      </c>
      <c r="D212" s="228">
        <f t="shared" si="235"/>
        <v>10.003854151830183</v>
      </c>
      <c r="E212" s="228">
        <f t="shared" si="235"/>
        <v>46.388475486167202</v>
      </c>
      <c r="F212" s="228">
        <f t="shared" si="235"/>
        <v>23.194237743083601</v>
      </c>
      <c r="G212" s="228">
        <f t="shared" si="235"/>
        <v>11.844114362483385</v>
      </c>
      <c r="H212" s="228">
        <f t="shared" si="235"/>
        <v>10.533796849987974</v>
      </c>
      <c r="I212" s="228">
        <f t="shared" si="235"/>
        <v>0.81632653061224492</v>
      </c>
      <c r="J212" s="228">
        <f t="shared" si="235"/>
        <v>5.4364484923798742</v>
      </c>
      <c r="K212" s="228">
        <f t="shared" si="235"/>
        <v>5.2464748110561858</v>
      </c>
      <c r="L212" s="228">
        <f t="shared" si="235"/>
        <v>1.658176010747674</v>
      </c>
      <c r="M212" s="228">
        <f t="shared" si="235"/>
        <v>2.2376202541102508</v>
      </c>
      <c r="N212" s="228">
        <f t="shared" si="235"/>
        <v>0.24161993299466106</v>
      </c>
      <c r="O212" s="228">
        <f t="shared" si="235"/>
        <v>5.4364484923798742</v>
      </c>
      <c r="P212" s="228">
        <f t="shared" si="235"/>
        <v>221.32688786420962</v>
      </c>
      <c r="Q212" s="228">
        <f t="shared" si="235"/>
        <v>1.1182922462934641</v>
      </c>
      <c r="R212" s="228">
        <f t="shared" si="235"/>
        <v>4.31815624608641</v>
      </c>
      <c r="S212" s="228">
        <f t="shared" si="235"/>
        <v>0.24161993299466106</v>
      </c>
      <c r="T212" s="228">
        <f t="shared" si="235"/>
        <v>7.4110247825657778</v>
      </c>
      <c r="U212" s="228">
        <f t="shared" si="235"/>
        <v>4.0060527826656589E-2</v>
      </c>
      <c r="V212" s="228">
        <f t="shared" si="235"/>
        <v>0.20155940516800447</v>
      </c>
      <c r="W212" s="228">
        <f t="shared" si="235"/>
        <v>6.9046508218038598</v>
      </c>
      <c r="X212" s="228">
        <f t="shared" si="235"/>
        <v>22.92678977315607</v>
      </c>
      <c r="Y212" s="228">
        <f t="shared" si="235"/>
        <v>0.26806356992753422</v>
      </c>
      <c r="Z212" s="228">
        <f t="shared" si="235"/>
        <v>6.6365872518763256</v>
      </c>
      <c r="AA212" s="228">
        <f t="shared" si="235"/>
        <v>25.513661517391963</v>
      </c>
      <c r="AB212" s="228">
        <f t="shared" si="235"/>
        <v>36.943932013269801</v>
      </c>
      <c r="AC212" s="312">
        <f>'3.10 Forest data Gustav 2017'!AV94</f>
        <v>3719.0072645194186</v>
      </c>
      <c r="AD212" s="318">
        <f t="shared" si="214"/>
        <v>9.054494914346833</v>
      </c>
      <c r="AE212" s="312">
        <f>'3.10 Forest data Gustav 2017'!AW94*10^-6</f>
        <v>67.309441977202724</v>
      </c>
      <c r="AF212" s="314">
        <f t="shared" si="205"/>
        <v>33.654720988601362</v>
      </c>
      <c r="AG212" s="314">
        <f>'3.10 Forest data Gustav 2017'!AH94*10^-6/2</f>
        <v>13.39545966293859</v>
      </c>
      <c r="AH212" s="314">
        <f>'3.10 Forest data Gustav 2017'!AI94*10^-6/2</f>
        <v>10.39850601965397</v>
      </c>
      <c r="AI212" s="314">
        <f>'3.10 Forest data Gustav 2017'!AM94*10^-6/2</f>
        <v>6.5372632354088003</v>
      </c>
      <c r="AJ212" s="319">
        <f t="shared" si="206"/>
        <v>6.1485159852888129</v>
      </c>
      <c r="AK212" s="319">
        <f t="shared" si="207"/>
        <v>5.3579555520770601</v>
      </c>
      <c r="AL212" s="319">
        <f t="shared" si="208"/>
        <v>1.8753643528114028</v>
      </c>
      <c r="AM212" s="319">
        <f t="shared" si="209"/>
        <v>8.1447183949614317</v>
      </c>
      <c r="AN212" s="319">
        <f t="shared" si="215"/>
        <v>0.27326737712394727</v>
      </c>
      <c r="AO212" s="314">
        <f t="shared" si="216"/>
        <v>6.1485159852888129</v>
      </c>
      <c r="AP212" s="120">
        <f t="shared" si="217"/>
        <v>258.91783752585275</v>
      </c>
      <c r="AQ212" s="120">
        <f t="shared" si="218"/>
        <v>1.0927227421729526</v>
      </c>
      <c r="AR212" s="120">
        <f t="shared" si="219"/>
        <v>5.0557932431158603</v>
      </c>
      <c r="AS212" s="314">
        <f t="shared" si="220"/>
        <v>0.27326737712394727</v>
      </c>
      <c r="AT212" s="314">
        <f t="shared" si="210"/>
        <v>8.7971429818045159</v>
      </c>
      <c r="AU212" s="120">
        <f t="shared" si="221"/>
        <v>3.3628615936082795E-2</v>
      </c>
      <c r="AV212" s="314">
        <f t="shared" si="222"/>
        <v>0.23963876118786448</v>
      </c>
      <c r="AW212" s="314">
        <f t="shared" si="223"/>
        <v>7.2333199048884627</v>
      </c>
      <c r="AX212" s="120">
        <f t="shared" si="224"/>
        <v>24.276401502306328</v>
      </c>
      <c r="AY212" s="120">
        <f t="shared" si="225"/>
        <v>0.17384436260666902</v>
      </c>
      <c r="AZ212" s="120">
        <f t="shared" si="226"/>
        <v>7.0594755422817936</v>
      </c>
      <c r="BA212" s="317">
        <f t="shared" si="211"/>
        <v>37.0201930874615</v>
      </c>
      <c r="BB212" s="317">
        <f t="shared" si="227"/>
        <v>47.374883722524039</v>
      </c>
      <c r="BC212" s="11">
        <f t="shared" si="212"/>
        <v>135.58423048870017</v>
      </c>
      <c r="BD212" s="11">
        <f t="shared" si="228"/>
        <v>173.86582326166322</v>
      </c>
      <c r="BE212" s="11">
        <f t="shared" si="229"/>
        <v>-38.281592772963052</v>
      </c>
      <c r="BF212" s="10">
        <f>SUM(BE$130:BE212)</f>
        <v>-2841.6603013306835</v>
      </c>
    </row>
    <row r="213" spans="1:58" x14ac:dyDescent="0.25">
      <c r="A213" s="4">
        <v>84</v>
      </c>
      <c r="C213" s="228">
        <f t="shared" si="235"/>
        <v>3716.2072667148695</v>
      </c>
      <c r="D213" s="228">
        <f t="shared" si="235"/>
        <v>10.086854151829812</v>
      </c>
      <c r="E213" s="228">
        <f t="shared" si="235"/>
        <v>47.082273422438647</v>
      </c>
      <c r="F213" s="228">
        <f t="shared" si="235"/>
        <v>23.541136711219323</v>
      </c>
      <c r="G213" s="228">
        <f t="shared" si="235"/>
        <v>12.148098324111253</v>
      </c>
      <c r="H213" s="228">
        <f t="shared" si="235"/>
        <v>10.576711856495827</v>
      </c>
      <c r="I213" s="228">
        <f t="shared" si="235"/>
        <v>0.81632653061224492</v>
      </c>
      <c r="J213" s="228">
        <f t="shared" si="235"/>
        <v>5.5759771307670656</v>
      </c>
      <c r="K213" s="228">
        <f t="shared" si="235"/>
        <v>5.2947008295000959</v>
      </c>
      <c r="L213" s="228">
        <f t="shared" si="235"/>
        <v>1.7007337653755754</v>
      </c>
      <c r="M213" s="228">
        <f t="shared" si="235"/>
        <v>2.2740983295055952</v>
      </c>
      <c r="N213" s="228">
        <f t="shared" si="235"/>
        <v>0.24782120581186956</v>
      </c>
      <c r="O213" s="228">
        <f t="shared" si="235"/>
        <v>5.5759771307670656</v>
      </c>
      <c r="P213" s="228">
        <f t="shared" si="235"/>
        <v>222.56277972003139</v>
      </c>
      <c r="Q213" s="228">
        <f t="shared" si="235"/>
        <v>1.2358918558217624</v>
      </c>
      <c r="R213" s="228">
        <f t="shared" si="235"/>
        <v>4.3400852749453032</v>
      </c>
      <c r="S213" s="228">
        <f t="shared" si="235"/>
        <v>0.24782120581186956</v>
      </c>
      <c r="T213" s="228">
        <f t="shared" si="235"/>
        <v>7.4561911259695313</v>
      </c>
      <c r="U213" s="228">
        <f t="shared" si="235"/>
        <v>4.5166343403753473E-2</v>
      </c>
      <c r="V213" s="228">
        <f t="shared" si="235"/>
        <v>0.20265486240811609</v>
      </c>
      <c r="W213" s="228">
        <f t="shared" si="235"/>
        <v>6.9954345948756718</v>
      </c>
      <c r="X213" s="228">
        <f t="shared" si="235"/>
        <v>23.207123114312719</v>
      </c>
      <c r="Y213" s="228">
        <f t="shared" si="235"/>
        <v>0.28033334115664843</v>
      </c>
      <c r="Z213" s="228">
        <f t="shared" si="235"/>
        <v>6.7151012537190233</v>
      </c>
      <c r="AA213" s="228">
        <f t="shared" si="235"/>
        <v>25.895250382341256</v>
      </c>
      <c r="AB213" s="228">
        <f t="shared" si="235"/>
        <v>37.543496074553232</v>
      </c>
      <c r="AC213" s="312">
        <f>'3.10 Forest data Gustav 2017'!AV95</f>
        <v>3726.2255322419669</v>
      </c>
      <c r="AD213" s="318">
        <f t="shared" si="214"/>
        <v>7.2182677225482621</v>
      </c>
      <c r="AE213" s="312">
        <f>'3.10 Forest data Gustav 2017'!AW95*10^-6</f>
        <v>67.894596392049365</v>
      </c>
      <c r="AF213" s="314">
        <f t="shared" si="205"/>
        <v>33.947298196024683</v>
      </c>
      <c r="AG213" s="314">
        <f>'3.10 Forest data Gustav 2017'!AH95*10^-6/2</f>
        <v>13.377294026537493</v>
      </c>
      <c r="AH213" s="314">
        <f>'3.10 Forest data Gustav 2017'!AI95*10^-6/2</f>
        <v>10.576163937450787</v>
      </c>
      <c r="AI213" s="314">
        <f>'3.10 Forest data Gustav 2017'!AM95*10^-6/2</f>
        <v>6.6328226262364023</v>
      </c>
      <c r="AJ213" s="319">
        <f t="shared" si="206"/>
        <v>6.1401779581807094</v>
      </c>
      <c r="AK213" s="319">
        <f t="shared" si="207"/>
        <v>5.4235581690177357</v>
      </c>
      <c r="AL213" s="319">
        <f t="shared" si="208"/>
        <v>1.8728211637152492</v>
      </c>
      <c r="AM213" s="319">
        <f t="shared" si="209"/>
        <v>8.238097909420901</v>
      </c>
      <c r="AN213" s="319">
        <f t="shared" si="215"/>
        <v>0.27289679814136486</v>
      </c>
      <c r="AO213" s="314">
        <f t="shared" si="216"/>
        <v>6.1401779581807094</v>
      </c>
      <c r="AP213" s="120">
        <f t="shared" si="217"/>
        <v>259.98079461443865</v>
      </c>
      <c r="AQ213" s="120">
        <f t="shared" si="218"/>
        <v>1.0629570885859039</v>
      </c>
      <c r="AR213" s="120">
        <f t="shared" si="219"/>
        <v>5.0772208695948056</v>
      </c>
      <c r="AS213" s="314">
        <f t="shared" si="220"/>
        <v>0.27289679814136486</v>
      </c>
      <c r="AT213" s="314">
        <f t="shared" si="210"/>
        <v>8.8294814424867933</v>
      </c>
      <c r="AU213" s="120">
        <f t="shared" si="221"/>
        <v>3.2338460682277415E-2</v>
      </c>
      <c r="AV213" s="314">
        <f t="shared" si="222"/>
        <v>0.24055833745908745</v>
      </c>
      <c r="AW213" s="314">
        <f t="shared" si="223"/>
        <v>7.2963793327329851</v>
      </c>
      <c r="AX213" s="120">
        <f t="shared" si="224"/>
        <v>24.46238745782108</v>
      </c>
      <c r="AY213" s="120">
        <f t="shared" si="225"/>
        <v>0.18598595551475228</v>
      </c>
      <c r="AZ213" s="120">
        <f t="shared" si="226"/>
        <v>7.1103933772182328</v>
      </c>
      <c r="BA213" s="317">
        <f t="shared" si="211"/>
        <v>37.342028015627157</v>
      </c>
      <c r="BB213" s="317">
        <f t="shared" si="227"/>
        <v>45.841577242958351</v>
      </c>
      <c r="BC213" s="11">
        <f t="shared" si="212"/>
        <v>137.78463059361036</v>
      </c>
      <c r="BD213" s="11">
        <f t="shared" si="228"/>
        <v>168.23858848165713</v>
      </c>
      <c r="BE213" s="11">
        <f t="shared" si="229"/>
        <v>-30.453957888046773</v>
      </c>
      <c r="BF213" s="10">
        <f>SUM(BE$130:BE213)</f>
        <v>-2872.1142592187302</v>
      </c>
    </row>
    <row r="214" spans="1:58" x14ac:dyDescent="0.25">
      <c r="A214" s="4">
        <v>85</v>
      </c>
      <c r="C214" s="228">
        <f t="shared" si="235"/>
        <v>3726.8291208667001</v>
      </c>
      <c r="D214" s="228">
        <f t="shared" si="235"/>
        <v>10.621854151830576</v>
      </c>
      <c r="E214" s="228">
        <f t="shared" si="235"/>
        <v>47.776071358710091</v>
      </c>
      <c r="F214" s="228">
        <f t="shared" si="235"/>
        <v>23.888035679355045</v>
      </c>
      <c r="G214" s="228">
        <f t="shared" si="235"/>
        <v>12.453576578625176</v>
      </c>
      <c r="H214" s="228">
        <f t="shared" si="235"/>
        <v>10.618132570117625</v>
      </c>
      <c r="I214" s="228">
        <f t="shared" si="235"/>
        <v>0.81632653061224492</v>
      </c>
      <c r="J214" s="228">
        <f t="shared" si="235"/>
        <v>5.7161916495889562</v>
      </c>
      <c r="K214" s="228">
        <f t="shared" si="235"/>
        <v>5.3425159174003412</v>
      </c>
      <c r="L214" s="228">
        <f t="shared" si="235"/>
        <v>1.7435007210075248</v>
      </c>
      <c r="M214" s="228">
        <f t="shared" si="235"/>
        <v>2.3107557200472657</v>
      </c>
      <c r="N214" s="228">
        <f t="shared" si="235"/>
        <v>0.25405296220395363</v>
      </c>
      <c r="O214" s="228">
        <f t="shared" si="235"/>
        <v>5.7161916495889562</v>
      </c>
      <c r="P214" s="228">
        <f t="shared" si="235"/>
        <v>223.91465100920198</v>
      </c>
      <c r="Q214" s="228">
        <f t="shared" si="235"/>
        <v>1.3518712891705889</v>
      </c>
      <c r="R214" s="228">
        <f t="shared" si="235"/>
        <v>4.3643203604183674</v>
      </c>
      <c r="S214" s="228">
        <f t="shared" si="235"/>
        <v>0.25405296220395363</v>
      </c>
      <c r="T214" s="228">
        <f t="shared" si="235"/>
        <v>7.5063541497297983</v>
      </c>
      <c r="U214" s="228">
        <f t="shared" si="235"/>
        <v>5.0163023760267045E-2</v>
      </c>
      <c r="V214" s="228">
        <f t="shared" si="235"/>
        <v>0.20388993844368658</v>
      </c>
      <c r="W214" s="228">
        <f t="shared" si="235"/>
        <v>7.086016638407866</v>
      </c>
      <c r="X214" s="228">
        <f t="shared" si="235"/>
        <v>23.495930764369461</v>
      </c>
      <c r="Y214" s="228">
        <f t="shared" si="235"/>
        <v>0.28880765005674292</v>
      </c>
      <c r="Z214" s="228">
        <f t="shared" si="235"/>
        <v>6.7972089883511231</v>
      </c>
      <c r="AA214" s="228">
        <f t="shared" si="235"/>
        <v>26.276839247290553</v>
      </c>
      <c r="AB214" s="228">
        <f t="shared" si="235"/>
        <v>38.589535362108727</v>
      </c>
      <c r="AC214" s="312">
        <f>'3.10 Forest data Gustav 2017'!AV96</f>
        <v>3736.6532869999555</v>
      </c>
      <c r="AD214" s="318">
        <f t="shared" si="214"/>
        <v>10.427754757988623</v>
      </c>
      <c r="AE214" s="312">
        <f>'3.10 Forest data Gustav 2017'!AW96*10^-6</f>
        <v>68.479750806895993</v>
      </c>
      <c r="AF214" s="314">
        <f t="shared" si="205"/>
        <v>34.239875403447996</v>
      </c>
      <c r="AG214" s="314">
        <f>'3.10 Forest data Gustav 2017'!AH96*10^-6/2</f>
        <v>13.359093447829553</v>
      </c>
      <c r="AH214" s="314">
        <f>'3.10 Forest data Gustav 2017'!AI96*10^-6/2</f>
        <v>10.753856797554443</v>
      </c>
      <c r="AI214" s="314">
        <f>'3.10 Forest data Gustav 2017'!AM96*10^-6/2</f>
        <v>6.728382017063999</v>
      </c>
      <c r="AJ214" s="319">
        <f t="shared" si="206"/>
        <v>6.1318238925537649</v>
      </c>
      <c r="AK214" s="319">
        <f t="shared" si="207"/>
        <v>5.489170395092791</v>
      </c>
      <c r="AL214" s="319">
        <f t="shared" si="208"/>
        <v>1.8702730826961376</v>
      </c>
      <c r="AM214" s="319">
        <f t="shared" si="209"/>
        <v>8.331473230803546</v>
      </c>
      <c r="AN214" s="319">
        <f t="shared" si="215"/>
        <v>0.27252550633572287</v>
      </c>
      <c r="AO214" s="314">
        <f t="shared" si="216"/>
        <v>6.1318238925537649</v>
      </c>
      <c r="AP214" s="120">
        <f t="shared" si="217"/>
        <v>261.01455369723021</v>
      </c>
      <c r="AQ214" s="120">
        <f t="shared" si="218"/>
        <v>1.0337590827915619</v>
      </c>
      <c r="AR214" s="120">
        <f t="shared" si="219"/>
        <v>5.098064809762203</v>
      </c>
      <c r="AS214" s="314">
        <f t="shared" si="220"/>
        <v>0.27252550633572287</v>
      </c>
      <c r="AT214" s="314">
        <f t="shared" si="210"/>
        <v>8.8605643144554662</v>
      </c>
      <c r="AU214" s="120">
        <f t="shared" si="221"/>
        <v>3.1082871968672876E-2</v>
      </c>
      <c r="AV214" s="314">
        <f t="shared" si="222"/>
        <v>0.24144263436704999</v>
      </c>
      <c r="AW214" s="314">
        <f t="shared" si="223"/>
        <v>7.359443477788929</v>
      </c>
      <c r="AX214" s="120">
        <f t="shared" si="224"/>
        <v>24.656963533226964</v>
      </c>
      <c r="AY214" s="120">
        <f t="shared" si="225"/>
        <v>0.19457607540588384</v>
      </c>
      <c r="AZ214" s="120">
        <f t="shared" si="226"/>
        <v>7.1648674023830452</v>
      </c>
      <c r="BA214" s="317">
        <f t="shared" si="211"/>
        <v>37.6638629437928</v>
      </c>
      <c r="BB214" s="317">
        <f t="shared" si="227"/>
        <v>49.35103573194754</v>
      </c>
      <c r="BC214" s="11">
        <f t="shared" si="212"/>
        <v>141.62359477893904</v>
      </c>
      <c r="BD214" s="11">
        <f t="shared" si="228"/>
        <v>181.11830113624748</v>
      </c>
      <c r="BE214" s="11">
        <f t="shared" si="229"/>
        <v>-39.494706357308445</v>
      </c>
      <c r="BF214" s="10">
        <f>SUM(BE$130:BE214)</f>
        <v>-2911.6089655760388</v>
      </c>
    </row>
    <row r="215" spans="1:58" x14ac:dyDescent="0.25">
      <c r="A215" s="4">
        <v>86</v>
      </c>
      <c r="C215" s="228">
        <f t="shared" si="235"/>
        <v>3728.8834628726499</v>
      </c>
      <c r="D215" s="228">
        <f t="shared" si="235"/>
        <v>2.0543420059498203</v>
      </c>
      <c r="E215" s="228">
        <f t="shared" si="235"/>
        <v>47.401692447360013</v>
      </c>
      <c r="F215" s="228">
        <f t="shared" si="235"/>
        <v>23.700846223680006</v>
      </c>
      <c r="G215" s="228">
        <f t="shared" si="235"/>
        <v>12.24669729179227</v>
      </c>
      <c r="H215" s="228">
        <f t="shared" si="235"/>
        <v>10.637822401275493</v>
      </c>
      <c r="I215" s="228">
        <f t="shared" si="235"/>
        <v>0.81632653061224492</v>
      </c>
      <c r="J215" s="228">
        <f t="shared" si="235"/>
        <v>5.6212340569326518</v>
      </c>
      <c r="K215" s="228">
        <f t="shared" si="235"/>
        <v>5.3282757281228754</v>
      </c>
      <c r="L215" s="228">
        <f t="shared" si="235"/>
        <v>1.714537620850918</v>
      </c>
      <c r="M215" s="228">
        <f t="shared" si="235"/>
        <v>2.2859302056273174</v>
      </c>
      <c r="N215" s="228">
        <f t="shared" si="235"/>
        <v>0.24983262475256232</v>
      </c>
      <c r="O215" s="228">
        <f t="shared" si="235"/>
        <v>5.6212340569326518</v>
      </c>
      <c r="P215" s="228">
        <f t="shared" si="235"/>
        <v>225.14505533429568</v>
      </c>
      <c r="Q215" s="228">
        <f t="shared" si="235"/>
        <v>1.2304043250937013</v>
      </c>
      <c r="R215" s="228">
        <f t="shared" si="235"/>
        <v>4.3908297318389504</v>
      </c>
      <c r="S215" s="228">
        <f t="shared" si="235"/>
        <v>0.24983262475256232</v>
      </c>
      <c r="T215" s="228">
        <f t="shared" si="235"/>
        <v>7.5509251255159908</v>
      </c>
      <c r="U215" s="228">
        <f t="shared" si="235"/>
        <v>4.4570975786192513E-2</v>
      </c>
      <c r="V215" s="228">
        <f t="shared" si="235"/>
        <v>0.20526164896636981</v>
      </c>
      <c r="W215" s="228">
        <f t="shared" si="235"/>
        <v>7.0428133489737936</v>
      </c>
      <c r="X215" s="228">
        <f t="shared" si="235"/>
        <v>23.656945322749063</v>
      </c>
      <c r="Y215" s="228">
        <f t="shared" si="235"/>
        <v>0.16101455837960188</v>
      </c>
      <c r="Z215" s="228">
        <f t="shared" si="235"/>
        <v>6.8817987905941918</v>
      </c>
      <c r="AA215" s="228">
        <f t="shared" si="235"/>
        <v>26.070930846048007</v>
      </c>
      <c r="AB215" s="228">
        <f t="shared" si="235"/>
        <v>29.561262711257324</v>
      </c>
      <c r="AC215" s="312">
        <f>'3.10 Forest data Gustav 2017'!AV97</f>
        <v>3741.4223713490082</v>
      </c>
      <c r="AD215" s="318">
        <f t="shared" si="214"/>
        <v>4.7690843490527186</v>
      </c>
      <c r="AE215" s="312">
        <f>'3.10 Forest data Gustav 2017'!AW97*10^-6</f>
        <v>68.17696200646624</v>
      </c>
      <c r="AF215" s="314">
        <f t="shared" si="205"/>
        <v>34.08848100323312</v>
      </c>
      <c r="AG215" s="314">
        <f>'3.10 Forest data Gustav 2017'!AH97*10^-6/2</f>
        <v>13.432623934452208</v>
      </c>
      <c r="AH215" s="314">
        <f>'3.10 Forest data Gustav 2017'!AI97*10^-6/2</f>
        <v>10.579247742679309</v>
      </c>
      <c r="AI215" s="314">
        <f>'3.10 Forest data Gustav 2017'!AM97*10^-6/2</f>
        <v>6.6822811377015991</v>
      </c>
      <c r="AJ215" s="319">
        <f t="shared" si="206"/>
        <v>6.1655743859135637</v>
      </c>
      <c r="AK215" s="319">
        <f t="shared" si="207"/>
        <v>5.4305396553356191</v>
      </c>
      <c r="AL215" s="319">
        <f t="shared" si="208"/>
        <v>1.8805673508233092</v>
      </c>
      <c r="AM215" s="319">
        <f t="shared" si="209"/>
        <v>8.2941960098358649</v>
      </c>
      <c r="AN215" s="319">
        <f t="shared" si="215"/>
        <v>0.27402552826282506</v>
      </c>
      <c r="AO215" s="314">
        <f t="shared" si="216"/>
        <v>6.1655743859135637</v>
      </c>
      <c r="AP215" s="120">
        <f t="shared" si="217"/>
        <v>262.06179188829884</v>
      </c>
      <c r="AQ215" s="120">
        <f t="shared" si="218"/>
        <v>1.0472381910686295</v>
      </c>
      <c r="AR215" s="120">
        <f t="shared" si="219"/>
        <v>5.1183361948449342</v>
      </c>
      <c r="AS215" s="314">
        <f t="shared" si="220"/>
        <v>0.27402552826282506</v>
      </c>
      <c r="AT215" s="314">
        <f t="shared" si="210"/>
        <v>8.8922972455826805</v>
      </c>
      <c r="AU215" s="120">
        <f t="shared" si="221"/>
        <v>3.1732931127214314E-2</v>
      </c>
      <c r="AV215" s="314">
        <f t="shared" si="222"/>
        <v>0.24229259713561074</v>
      </c>
      <c r="AW215" s="314">
        <f t="shared" si="223"/>
        <v>7.3111070061589283</v>
      </c>
      <c r="AX215" s="120">
        <f t="shared" si="224"/>
        <v>24.746213123973128</v>
      </c>
      <c r="AY215" s="120">
        <f t="shared" si="225"/>
        <v>8.9249590746163676E-2</v>
      </c>
      <c r="AZ215" s="120">
        <f t="shared" si="226"/>
        <v>7.2218574154127646</v>
      </c>
      <c r="BA215" s="317">
        <f t="shared" si="211"/>
        <v>37.497329103556439</v>
      </c>
      <c r="BB215" s="317">
        <f t="shared" si="227"/>
        <v>43.434634165551167</v>
      </c>
      <c r="BC215" s="11">
        <f t="shared" si="212"/>
        <v>108.48983415031438</v>
      </c>
      <c r="BD215" s="11">
        <f t="shared" si="228"/>
        <v>159.40510738757277</v>
      </c>
      <c r="BE215" s="11">
        <f t="shared" si="229"/>
        <v>-50.91527323725839</v>
      </c>
      <c r="BF215" s="10">
        <f>SUM(BE$130:BE215)</f>
        <v>-2962.5242388132974</v>
      </c>
    </row>
    <row r="216" spans="1:58" x14ac:dyDescent="0.25">
      <c r="A216" s="4">
        <v>87</v>
      </c>
      <c r="C216" s="228">
        <f t="shared" si="235"/>
        <v>3728.5218048786001</v>
      </c>
      <c r="D216" s="228">
        <f t="shared" si="235"/>
        <v>-0.3616579940498923</v>
      </c>
      <c r="E216" s="228">
        <f t="shared" si="235"/>
        <v>47.027313536009935</v>
      </c>
      <c r="F216" s="228">
        <f t="shared" si="235"/>
        <v>23.513656768004967</v>
      </c>
      <c r="G216" s="228">
        <f t="shared" si="235"/>
        <v>12.040601845705586</v>
      </c>
      <c r="H216" s="228">
        <f t="shared" si="235"/>
        <v>10.656728391687135</v>
      </c>
      <c r="I216" s="228">
        <f t="shared" si="235"/>
        <v>0.81632653061224492</v>
      </c>
      <c r="J216" s="228">
        <f t="shared" si="235"/>
        <v>5.5266362471788639</v>
      </c>
      <c r="K216" s="228">
        <f t="shared" si="235"/>
        <v>5.3138199826401982</v>
      </c>
      <c r="L216" s="228">
        <f t="shared" si="235"/>
        <v>1.6856842583987821</v>
      </c>
      <c r="M216" s="228">
        <f t="shared" si="235"/>
        <v>2.2611987520969152</v>
      </c>
      <c r="N216" s="228">
        <f t="shared" si="235"/>
        <v>0.24562827765239398</v>
      </c>
      <c r="O216" s="228">
        <f t="shared" si="235"/>
        <v>5.5266362471788639</v>
      </c>
      <c r="P216" s="228">
        <f t="shared" si="235"/>
        <v>226.25673437129305</v>
      </c>
      <c r="Q216" s="228">
        <f t="shared" si="235"/>
        <v>1.1116790369973728</v>
      </c>
      <c r="R216" s="228">
        <f t="shared" si="235"/>
        <v>4.4149572101814911</v>
      </c>
      <c r="S216" s="228">
        <f t="shared" si="235"/>
        <v>0.24562827765239398</v>
      </c>
      <c r="T216" s="228">
        <f t="shared" si="235"/>
        <v>7.5900729585252558</v>
      </c>
      <c r="U216" s="228">
        <f t="shared" si="235"/>
        <v>3.9147833009264943E-2</v>
      </c>
      <c r="V216" s="228">
        <f t="shared" si="235"/>
        <v>0.20648044464312904</v>
      </c>
      <c r="W216" s="228">
        <f t="shared" si="235"/>
        <v>6.9995042410389807</v>
      </c>
      <c r="X216" s="228">
        <f t="shared" si="235"/>
        <v>23.727490700914224</v>
      </c>
      <c r="Y216" s="228">
        <f t="shared" si="235"/>
        <v>7.0545378165160599E-2</v>
      </c>
      <c r="Z216" s="228">
        <f t="shared" si="235"/>
        <v>6.9289588628738201</v>
      </c>
      <c r="AA216" s="228">
        <f t="shared" si="235"/>
        <v>25.865022444805465</v>
      </c>
      <c r="AB216" s="228">
        <f t="shared" si="235"/>
        <v>26.724736698927373</v>
      </c>
      <c r="AC216" s="312">
        <f>'3.10 Forest data Gustav 2017'!AV98</f>
        <v>3746.8041699705273</v>
      </c>
      <c r="AD216" s="318">
        <f t="shared" si="214"/>
        <v>5.3817986215190103</v>
      </c>
      <c r="AE216" s="312">
        <f>'3.10 Forest data Gustav 2017'!AW98*10^-6</f>
        <v>67.874173206036474</v>
      </c>
      <c r="AF216" s="314">
        <f t="shared" si="205"/>
        <v>33.937086603018237</v>
      </c>
      <c r="AG216" s="314">
        <f>'3.10 Forest data Gustav 2017'!AH98*10^-6/2</f>
        <v>13.505976502244625</v>
      </c>
      <c r="AH216" s="314">
        <f>'3.10 Forest data Gustav 2017'!AI98*10^-6/2</f>
        <v>10.404816606634414</v>
      </c>
      <c r="AI216" s="314">
        <f>'3.10 Forest data Gustav 2017'!AM98*10^-6/2</f>
        <v>6.6361802583391993</v>
      </c>
      <c r="AJ216" s="319">
        <f t="shared" si="206"/>
        <v>6.1992432145302834</v>
      </c>
      <c r="AK216" s="319">
        <f t="shared" si="207"/>
        <v>5.3719578432567623</v>
      </c>
      <c r="AL216" s="319">
        <f t="shared" si="208"/>
        <v>1.8908367103142476</v>
      </c>
      <c r="AM216" s="319">
        <f t="shared" si="209"/>
        <v>8.2568974386085543</v>
      </c>
      <c r="AN216" s="319">
        <f t="shared" si="215"/>
        <v>0.2755219206457904</v>
      </c>
      <c r="AO216" s="314">
        <f t="shared" si="216"/>
        <v>6.1992432145302834</v>
      </c>
      <c r="AP216" s="120">
        <f t="shared" si="217"/>
        <v>263.12216320580956</v>
      </c>
      <c r="AQ216" s="120">
        <f t="shared" si="218"/>
        <v>1.0603713175107146</v>
      </c>
      <c r="AR216" s="120">
        <f t="shared" si="219"/>
        <v>5.1388718970195688</v>
      </c>
      <c r="AS216" s="314">
        <f t="shared" si="220"/>
        <v>0.2755219206457904</v>
      </c>
      <c r="AT216" s="314">
        <f t="shared" si="210"/>
        <v>8.9246588304224233</v>
      </c>
      <c r="AU216" s="120">
        <f t="shared" si="221"/>
        <v>3.2361584839742719E-2</v>
      </c>
      <c r="AV216" s="314">
        <f t="shared" si="222"/>
        <v>0.24316033580604768</v>
      </c>
      <c r="AW216" s="314">
        <f t="shared" si="223"/>
        <v>7.2627945535710099</v>
      </c>
      <c r="AX216" s="120">
        <f t="shared" si="224"/>
        <v>24.761009662219948</v>
      </c>
      <c r="AY216" s="120">
        <f t="shared" si="225"/>
        <v>1.4796538246820035E-2</v>
      </c>
      <c r="AZ216" s="120">
        <f t="shared" si="226"/>
        <v>7.2479980153241899</v>
      </c>
      <c r="BA216" s="317">
        <f t="shared" si="211"/>
        <v>37.330795263320063</v>
      </c>
      <c r="BB216" s="317">
        <f t="shared" si="227"/>
        <v>43.820123325436349</v>
      </c>
      <c r="BC216" s="11">
        <f t="shared" si="212"/>
        <v>98.079783685063461</v>
      </c>
      <c r="BD216" s="11">
        <f t="shared" si="228"/>
        <v>160.81985260435141</v>
      </c>
      <c r="BE216" s="11">
        <f t="shared" si="229"/>
        <v>-62.74006891928795</v>
      </c>
      <c r="BF216" s="10">
        <f>SUM(BE$130:BE216)</f>
        <v>-3025.2643077325852</v>
      </c>
    </row>
    <row r="217" spans="1:58" x14ac:dyDescent="0.25">
      <c r="A217" s="4">
        <v>88</v>
      </c>
      <c r="C217" s="228">
        <f t="shared" si="235"/>
        <v>3732.6161468845498</v>
      </c>
      <c r="D217" s="228">
        <f t="shared" si="235"/>
        <v>4.0943420059497839</v>
      </c>
      <c r="E217" s="228">
        <f t="shared" si="235"/>
        <v>46.652934624659856</v>
      </c>
      <c r="F217" s="228">
        <f t="shared" si="235"/>
        <v>23.326467312329928</v>
      </c>
      <c r="G217" s="228">
        <f t="shared" si="235"/>
        <v>11.835300902477536</v>
      </c>
      <c r="H217" s="228">
        <f t="shared" si="235"/>
        <v>10.674839879240148</v>
      </c>
      <c r="I217" s="228">
        <f t="shared" si="235"/>
        <v>0.81632653061224492</v>
      </c>
      <c r="J217" s="228">
        <f t="shared" si="235"/>
        <v>5.4324031142371894</v>
      </c>
      <c r="K217" s="228">
        <f t="shared" si="235"/>
        <v>5.299145748871398</v>
      </c>
      <c r="L217" s="228">
        <f t="shared" si="235"/>
        <v>1.6569421263468553</v>
      </c>
      <c r="M217" s="228">
        <f t="shared" si="235"/>
        <v>2.2365626389095494</v>
      </c>
      <c r="N217" s="228">
        <f t="shared" si="235"/>
        <v>0.24144013841054177</v>
      </c>
      <c r="O217" s="228">
        <f t="shared" si="235"/>
        <v>5.4324031142371894</v>
      </c>
      <c r="P217" s="228">
        <f t="shared" si="235"/>
        <v>227.25238092749049</v>
      </c>
      <c r="Q217" s="228">
        <f t="shared" si="235"/>
        <v>0.99564655619744258</v>
      </c>
      <c r="R217" s="228">
        <f t="shared" si="235"/>
        <v>4.4367565580397468</v>
      </c>
      <c r="S217" s="228">
        <f t="shared" si="235"/>
        <v>0.24144013841054177</v>
      </c>
      <c r="T217" s="228">
        <f t="shared" si="235"/>
        <v>7.6239621527403347</v>
      </c>
      <c r="U217" s="228">
        <f t="shared" si="235"/>
        <v>3.3889194215078966E-2</v>
      </c>
      <c r="V217" s="228">
        <f t="shared" si="235"/>
        <v>0.2075509441954628</v>
      </c>
      <c r="W217" s="228">
        <f t="shared" si="235"/>
        <v>6.9560878752182536</v>
      </c>
      <c r="X217" s="228">
        <f t="shared" si="235"/>
        <v>23.733957450375449</v>
      </c>
      <c r="Y217" s="228">
        <f t="shared" si="235"/>
        <v>6.466749461225163E-3</v>
      </c>
      <c r="Z217" s="228">
        <f t="shared" si="235"/>
        <v>6.9496211257570284</v>
      </c>
      <c r="AA217" s="228">
        <f t="shared" si="235"/>
        <v>25.659114043562923</v>
      </c>
      <c r="AB217" s="228">
        <f t="shared" si="235"/>
        <v>30.789458549386453</v>
      </c>
      <c r="AC217" s="312">
        <f>'3.10 Forest data Gustav 2017'!AV99</f>
        <v>3754.2618599486841</v>
      </c>
      <c r="AD217" s="318">
        <f t="shared" si="214"/>
        <v>7.45768997815685</v>
      </c>
      <c r="AE217" s="312">
        <f>'3.10 Forest data Gustav 2017'!AW99*10^-6</f>
        <v>67.571384405606707</v>
      </c>
      <c r="AF217" s="314">
        <f t="shared" si="205"/>
        <v>33.785692202803354</v>
      </c>
      <c r="AG217" s="314">
        <f>'3.10 Forest data Gustav 2017'!AH99*10^-6/2</f>
        <v>13.579149256269533</v>
      </c>
      <c r="AH217" s="314">
        <f>'3.10 Forest data Gustav 2017'!AI99*10^-6/2</f>
        <v>10.230565284357024</v>
      </c>
      <c r="AI217" s="314">
        <f>'3.10 Forest data Gustav 2017'!AM99*10^-6/2</f>
        <v>6.5900793789767995</v>
      </c>
      <c r="AJ217" s="319">
        <f t="shared" si="206"/>
        <v>6.2328295086277157</v>
      </c>
      <c r="AK217" s="319">
        <f t="shared" si="207"/>
        <v>5.3134254799639695</v>
      </c>
      <c r="AL217" s="319">
        <f t="shared" si="208"/>
        <v>1.9010808958777348</v>
      </c>
      <c r="AM217" s="319">
        <f t="shared" si="209"/>
        <v>8.219577289729143</v>
      </c>
      <c r="AN217" s="319">
        <f t="shared" si="215"/>
        <v>0.2770146448278985</v>
      </c>
      <c r="AO217" s="314">
        <f t="shared" si="216"/>
        <v>6.2328295086277157</v>
      </c>
      <c r="AP217" s="120">
        <f t="shared" si="217"/>
        <v>264.19532758264398</v>
      </c>
      <c r="AQ217" s="120">
        <f t="shared" si="218"/>
        <v>1.073164376834427</v>
      </c>
      <c r="AR217" s="120">
        <f t="shared" si="219"/>
        <v>5.1596651317932887</v>
      </c>
      <c r="AS217" s="314">
        <f t="shared" si="220"/>
        <v>0.2770146448278985</v>
      </c>
      <c r="AT217" s="314">
        <f t="shared" si="210"/>
        <v>8.9576282102050104</v>
      </c>
      <c r="AU217" s="120">
        <f t="shared" si="221"/>
        <v>3.2969379782587183E-2</v>
      </c>
      <c r="AV217" s="314">
        <f t="shared" si="222"/>
        <v>0.24404526504531132</v>
      </c>
      <c r="AW217" s="314">
        <f t="shared" si="223"/>
        <v>7.2145063758417045</v>
      </c>
      <c r="AX217" s="120">
        <f t="shared" si="224"/>
        <v>24.723184217023057</v>
      </c>
      <c r="AY217" s="120">
        <f t="shared" si="225"/>
        <v>-3.7825445196890684E-2</v>
      </c>
      <c r="AZ217" s="120">
        <f t="shared" si="226"/>
        <v>7.2523318210385952</v>
      </c>
      <c r="BA217" s="317">
        <f t="shared" si="211"/>
        <v>37.164261423083694</v>
      </c>
      <c r="BB217" s="317">
        <f t="shared" si="227"/>
        <v>45.690259712660669</v>
      </c>
      <c r="BC217" s="11">
        <f t="shared" si="212"/>
        <v>112.99731287624827</v>
      </c>
      <c r="BD217" s="11">
        <f t="shared" si="228"/>
        <v>167.68325314546465</v>
      </c>
      <c r="BE217" s="11">
        <f t="shared" si="229"/>
        <v>-54.685940269216374</v>
      </c>
      <c r="BF217" s="10">
        <f>SUM(BE$130:BE217)</f>
        <v>-3079.9502480018014</v>
      </c>
    </row>
    <row r="218" spans="1:58" x14ac:dyDescent="0.25">
      <c r="A218" s="4">
        <v>89</v>
      </c>
      <c r="C218" s="228">
        <f t="shared" si="235"/>
        <v>3737.4804888905001</v>
      </c>
      <c r="D218" s="228">
        <f t="shared" si="235"/>
        <v>4.8643420059502205</v>
      </c>
      <c r="E218" s="228">
        <f t="shared" si="235"/>
        <v>46.278555713309778</v>
      </c>
      <c r="F218" s="228">
        <f t="shared" si="235"/>
        <v>23.139277856654889</v>
      </c>
      <c r="G218" s="228">
        <f t="shared" si="235"/>
        <v>11.630805318474986</v>
      </c>
      <c r="H218" s="228">
        <f t="shared" si="235"/>
        <v>10.692146007567658</v>
      </c>
      <c r="I218" s="228">
        <f t="shared" si="235"/>
        <v>0.81632653061224492</v>
      </c>
      <c r="J218" s="228">
        <f t="shared" si="235"/>
        <v>5.3385396411800183</v>
      </c>
      <c r="K218" s="228">
        <f t="shared" si="235"/>
        <v>5.284250041315584</v>
      </c>
      <c r="L218" s="228">
        <f t="shared" si="235"/>
        <v>1.6283127445864982</v>
      </c>
      <c r="M218" s="228">
        <f t="shared" si="235"/>
        <v>2.2120231688292433</v>
      </c>
      <c r="N218" s="228">
        <f t="shared" si="235"/>
        <v>0.23726842849688973</v>
      </c>
      <c r="O218" s="228">
        <f t="shared" si="235"/>
        <v>5.3385396411800183</v>
      </c>
      <c r="P218" s="228">
        <f t="shared" si="235"/>
        <v>228.13463998894815</v>
      </c>
      <c r="Q218" s="228">
        <f t="shared" si="235"/>
        <v>0.88225906145765975</v>
      </c>
      <c r="R218" s="228">
        <f t="shared" si="235"/>
        <v>4.4562805797223586</v>
      </c>
      <c r="S218" s="228">
        <f t="shared" si="235"/>
        <v>0.23726842849688973</v>
      </c>
      <c r="T218" s="228">
        <f t="shared" si="235"/>
        <v>7.6527529352437949</v>
      </c>
      <c r="U218" s="228">
        <f t="shared" si="235"/>
        <v>2.8790782503460122E-2</v>
      </c>
      <c r="V218" s="228">
        <f t="shared" si="235"/>
        <v>0.20847764599342961</v>
      </c>
      <c r="W218" s="228">
        <f t="shared" si="235"/>
        <v>6.9125627859020824</v>
      </c>
      <c r="X218" s="228">
        <f t="shared" si="235"/>
        <v>23.695005043455545</v>
      </c>
      <c r="Y218" s="228">
        <f t="shared" si="235"/>
        <v>-3.8952406919904092E-2</v>
      </c>
      <c r="Z218" s="228">
        <f t="shared" si="235"/>
        <v>6.9515151928219865</v>
      </c>
      <c r="AA218" s="228">
        <f t="shared" si="235"/>
        <v>25.453205642320381</v>
      </c>
      <c r="AB218" s="228">
        <f t="shared" si="235"/>
        <v>31.189645085311817</v>
      </c>
      <c r="AC218" s="312">
        <f>'3.10 Forest data Gustav 2017'!AV100</f>
        <v>3762.5900077131118</v>
      </c>
      <c r="AD218" s="318">
        <f t="shared" si="214"/>
        <v>8.3281477644277402</v>
      </c>
      <c r="AE218" s="312">
        <f>'3.10 Forest data Gustav 2017'!AW100*10^-6</f>
        <v>67.268595605176969</v>
      </c>
      <c r="AF218" s="314">
        <f t="shared" si="205"/>
        <v>33.634297802588485</v>
      </c>
      <c r="AG218" s="314">
        <f>'3.10 Forest data Gustav 2017'!AH100*10^-6/2</f>
        <v>13.652140274584252</v>
      </c>
      <c r="AH218" s="314">
        <f>'3.10 Forest data Gustav 2017'!AI100*10^-6/2</f>
        <v>10.056495697789828</v>
      </c>
      <c r="AI218" s="314">
        <f>'3.10 Forest data Gustav 2017'!AM100*10^-6/2</f>
        <v>6.5439784996144015</v>
      </c>
      <c r="AJ218" s="319">
        <f t="shared" si="206"/>
        <v>6.266332386034172</v>
      </c>
      <c r="AK218" s="319">
        <f t="shared" si="207"/>
        <v>5.2549430939914803</v>
      </c>
      <c r="AL218" s="319">
        <f t="shared" si="208"/>
        <v>1.9112996384417953</v>
      </c>
      <c r="AM218" s="319">
        <f t="shared" si="209"/>
        <v>8.1822353325645114</v>
      </c>
      <c r="AN218" s="319">
        <f t="shared" si="215"/>
        <v>0.27850366160151874</v>
      </c>
      <c r="AO218" s="314">
        <f t="shared" si="216"/>
        <v>6.266332386034172</v>
      </c>
      <c r="AP218" s="120">
        <f t="shared" si="217"/>
        <v>265.28095073802075</v>
      </c>
      <c r="AQ218" s="120">
        <f t="shared" si="218"/>
        <v>1.0856231553767657</v>
      </c>
      <c r="AR218" s="120">
        <f t="shared" si="219"/>
        <v>5.1807092306574063</v>
      </c>
      <c r="AS218" s="314">
        <f t="shared" si="220"/>
        <v>0.27850366160151874</v>
      </c>
      <c r="AT218" s="314">
        <f t="shared" si="210"/>
        <v>8.9911850573372796</v>
      </c>
      <c r="AU218" s="120">
        <f t="shared" si="221"/>
        <v>3.3556847132269141E-2</v>
      </c>
      <c r="AV218" s="314">
        <f t="shared" si="222"/>
        <v>0.2449468144692496</v>
      </c>
      <c r="AW218" s="314">
        <f t="shared" si="223"/>
        <v>7.1662427324332754</v>
      </c>
      <c r="AX218" s="120">
        <f t="shared" si="224"/>
        <v>24.648173944814506</v>
      </c>
      <c r="AY218" s="120">
        <f t="shared" si="225"/>
        <v>-7.5010272208551498E-2</v>
      </c>
      <c r="AZ218" s="120">
        <f t="shared" si="226"/>
        <v>7.2412530046418269</v>
      </c>
      <c r="BA218" s="317">
        <f t="shared" si="211"/>
        <v>36.99772758284734</v>
      </c>
      <c r="BB218" s="317">
        <f t="shared" si="227"/>
        <v>46.370045077575561</v>
      </c>
      <c r="BC218" s="11">
        <f t="shared" si="212"/>
        <v>114.46599746309437</v>
      </c>
      <c r="BD218" s="11">
        <f t="shared" si="228"/>
        <v>170.17806543470232</v>
      </c>
      <c r="BE218" s="11">
        <f t="shared" si="229"/>
        <v>-55.712067971607951</v>
      </c>
      <c r="BF218" s="10">
        <f>SUM(BE$130:BE218)</f>
        <v>-3135.6623159734095</v>
      </c>
    </row>
    <row r="219" spans="1:58" x14ac:dyDescent="0.25">
      <c r="A219" s="4">
        <v>90</v>
      </c>
      <c r="C219" s="228">
        <f t="shared" si="235"/>
        <v>3742.1248308964496</v>
      </c>
      <c r="D219" s="228">
        <f t="shared" si="235"/>
        <v>4.6443420059495111</v>
      </c>
      <c r="E219" s="228">
        <f t="shared" si="235"/>
        <v>45.904176801959693</v>
      </c>
      <c r="F219" s="228">
        <f t="shared" si="235"/>
        <v>22.952088400979846</v>
      </c>
      <c r="G219" s="228">
        <f t="shared" si="235"/>
        <v>11.427126148763474</v>
      </c>
      <c r="H219" s="228">
        <f t="shared" si="235"/>
        <v>10.708635721604129</v>
      </c>
      <c r="I219" s="228">
        <f t="shared" si="235"/>
        <v>0.81632653061224492</v>
      </c>
      <c r="J219" s="228">
        <f t="shared" si="235"/>
        <v>5.2450509022824345</v>
      </c>
      <c r="K219" s="228">
        <f t="shared" si="235"/>
        <v>5.2691298198297334</v>
      </c>
      <c r="L219" s="228">
        <f t="shared" si="235"/>
        <v>1.5997976608268865</v>
      </c>
      <c r="M219" s="228">
        <f t="shared" si="235"/>
        <v>2.1875816684638618</v>
      </c>
      <c r="N219" s="228">
        <f t="shared" si="235"/>
        <v>0.2331133734347749</v>
      </c>
      <c r="O219" s="228">
        <f t="shared" si="235"/>
        <v>5.2450509022824345</v>
      </c>
      <c r="P219" s="228">
        <f t="shared" si="235"/>
        <v>228.90610974943795</v>
      </c>
      <c r="Q219" s="228">
        <f t="shared" si="235"/>
        <v>0.77146976048979354</v>
      </c>
      <c r="R219" s="228">
        <f t="shared" si="235"/>
        <v>4.473581141792641</v>
      </c>
      <c r="S219" s="228">
        <f t="shared" ref="C219:AB228" si="236">S115</f>
        <v>0.2331133734347749</v>
      </c>
      <c r="T219" s="228">
        <f t="shared" si="236"/>
        <v>7.676601377223542</v>
      </c>
      <c r="U219" s="228">
        <f t="shared" si="236"/>
        <v>2.3848441979747115E-2</v>
      </c>
      <c r="V219" s="228">
        <f t="shared" si="236"/>
        <v>0.20926493145502778</v>
      </c>
      <c r="W219" s="228">
        <f t="shared" si="236"/>
        <v>6.8689274806566196</v>
      </c>
      <c r="X219" s="228">
        <f t="shared" si="236"/>
        <v>23.623826227133481</v>
      </c>
      <c r="Y219" s="228">
        <f t="shared" si="236"/>
        <v>-7.1178816322063909E-2</v>
      </c>
      <c r="Z219" s="228">
        <f t="shared" si="236"/>
        <v>6.9401062969786835</v>
      </c>
      <c r="AA219" s="228">
        <f t="shared" si="236"/>
        <v>25.247297241077835</v>
      </c>
      <c r="AB219" s="228">
        <f t="shared" si="236"/>
        <v>30.615778633174823</v>
      </c>
      <c r="AC219" s="312">
        <f>'3.10 Forest data Gustav 2017'!AV101</f>
        <v>3769.8618167882514</v>
      </c>
      <c r="AD219" s="318">
        <f t="shared" si="214"/>
        <v>7.2718090751395721</v>
      </c>
      <c r="AE219" s="312">
        <f>'3.10 Forest data Gustav 2017'!AW101*10^-6</f>
        <v>66.965806804747189</v>
      </c>
      <c r="AF219" s="314">
        <f t="shared" si="205"/>
        <v>33.482903402373594</v>
      </c>
      <c r="AG219" s="314">
        <f>'3.10 Forest data Gustav 2017'!AH101*10^-6/2</f>
        <v>13.724947607757839</v>
      </c>
      <c r="AH219" s="314">
        <f>'3.10 Forest data Gustav 2017'!AI101*10^-6/2</f>
        <v>9.8826097963637523</v>
      </c>
      <c r="AI219" s="314">
        <f>'3.10 Forest data Gustav 2017'!AM101*10^-6/2</f>
        <v>6.4978776202520008</v>
      </c>
      <c r="AJ219" s="319">
        <f t="shared" si="206"/>
        <v>6.2997509519608483</v>
      </c>
      <c r="AK219" s="319">
        <f t="shared" si="207"/>
        <v>5.1965112214327993</v>
      </c>
      <c r="AL219" s="319">
        <f t="shared" si="208"/>
        <v>1.9214926650860977</v>
      </c>
      <c r="AM219" s="319">
        <f t="shared" si="209"/>
        <v>8.144871333182941</v>
      </c>
      <c r="AN219" s="319">
        <f t="shared" si="215"/>
        <v>0.27998893119825996</v>
      </c>
      <c r="AO219" s="314">
        <f t="shared" si="216"/>
        <v>6.2997509519608483</v>
      </c>
      <c r="AP219" s="120">
        <f t="shared" si="217"/>
        <v>266.378704051412</v>
      </c>
      <c r="AQ219" s="120">
        <f t="shared" si="218"/>
        <v>1.0977533133912516</v>
      </c>
      <c r="AR219" s="120">
        <f t="shared" si="219"/>
        <v>5.2019976385695967</v>
      </c>
      <c r="AS219" s="314">
        <f t="shared" si="220"/>
        <v>0.27998893119825996</v>
      </c>
      <c r="AT219" s="314">
        <f t="shared" si="210"/>
        <v>9.0253095603167779</v>
      </c>
      <c r="AU219" s="120">
        <f t="shared" si="221"/>
        <v>3.4124502979498317E-2</v>
      </c>
      <c r="AV219" s="314">
        <f t="shared" si="222"/>
        <v>0.24586442821876164</v>
      </c>
      <c r="AW219" s="314">
        <f t="shared" si="223"/>
        <v>7.1180038865188973</v>
      </c>
      <c r="AX219" s="120">
        <f t="shared" si="224"/>
        <v>24.546894826762809</v>
      </c>
      <c r="AY219" s="120">
        <f t="shared" si="225"/>
        <v>-0.10127911805169632</v>
      </c>
      <c r="AZ219" s="120">
        <f t="shared" si="226"/>
        <v>7.2192830045705936</v>
      </c>
      <c r="BA219" s="317">
        <f t="shared" si="211"/>
        <v>36.831193742610957</v>
      </c>
      <c r="BB219" s="317">
        <f t="shared" si="227"/>
        <v>45.133601516069582</v>
      </c>
      <c r="BC219" s="11">
        <f t="shared" si="212"/>
        <v>112.35990758375159</v>
      </c>
      <c r="BD219" s="11">
        <f t="shared" si="228"/>
        <v>165.64031756397537</v>
      </c>
      <c r="BE219" s="11">
        <f t="shared" si="229"/>
        <v>-53.28040998022378</v>
      </c>
      <c r="BF219" s="10">
        <f>SUM(BE$130:BE219)</f>
        <v>-3188.9427259536333</v>
      </c>
    </row>
    <row r="220" spans="1:58" x14ac:dyDescent="0.25">
      <c r="A220" s="4">
        <v>91</v>
      </c>
      <c r="C220" s="228">
        <f t="shared" si="236"/>
        <v>3750.9398069559998</v>
      </c>
      <c r="D220" s="228">
        <f t="shared" si="236"/>
        <v>8.8149760595501903</v>
      </c>
      <c r="E220" s="228">
        <f t="shared" si="236"/>
        <v>46.039040156607534</v>
      </c>
      <c r="F220" s="228">
        <f t="shared" si="236"/>
        <v>23.019520078303767</v>
      </c>
      <c r="G220" s="228">
        <f t="shared" si="236"/>
        <v>11.488705525731772</v>
      </c>
      <c r="H220" s="228">
        <f t="shared" si="236"/>
        <v>10.714488021959751</v>
      </c>
      <c r="I220" s="228">
        <f t="shared" si="236"/>
        <v>0.81632653061224492</v>
      </c>
      <c r="J220" s="228">
        <f t="shared" si="236"/>
        <v>5.2733158363108839</v>
      </c>
      <c r="K220" s="228">
        <f t="shared" si="236"/>
        <v>5.2778195285465417</v>
      </c>
      <c r="L220" s="228">
        <f t="shared" si="236"/>
        <v>1.6084187736024482</v>
      </c>
      <c r="M220" s="228">
        <f t="shared" si="236"/>
        <v>2.1949711937000576</v>
      </c>
      <c r="N220" s="228">
        <f t="shared" si="236"/>
        <v>0.23436959272492816</v>
      </c>
      <c r="O220" s="228">
        <f t="shared" si="236"/>
        <v>5.2733158363108839</v>
      </c>
      <c r="P220" s="228">
        <f t="shared" si="236"/>
        <v>229.69071639250305</v>
      </c>
      <c r="Q220" s="228">
        <f t="shared" si="236"/>
        <v>0.78460664306510353</v>
      </c>
      <c r="R220" s="228">
        <f t="shared" si="236"/>
        <v>4.4887091932457803</v>
      </c>
      <c r="S220" s="228">
        <f t="shared" si="236"/>
        <v>0.23436959272492816</v>
      </c>
      <c r="T220" s="228">
        <f t="shared" si="236"/>
        <v>7.7010539015933706</v>
      </c>
      <c r="U220" s="228">
        <f t="shared" si="236"/>
        <v>2.4452524369828588E-2</v>
      </c>
      <c r="V220" s="228">
        <f t="shared" si="236"/>
        <v>0.20991706835509957</v>
      </c>
      <c r="W220" s="228">
        <f t="shared" si="236"/>
        <v>6.8862383021489899</v>
      </c>
      <c r="X220" s="228">
        <f t="shared" si="236"/>
        <v>23.590806024927687</v>
      </c>
      <c r="Y220" s="228">
        <f t="shared" si="236"/>
        <v>-3.3020202205793936E-2</v>
      </c>
      <c r="Z220" s="228">
        <f t="shared" si="236"/>
        <v>6.9192585043547838</v>
      </c>
      <c r="AA220" s="228">
        <f t="shared" si="236"/>
        <v>25.321472086134147</v>
      </c>
      <c r="AB220" s="228">
        <f t="shared" si="236"/>
        <v>34.912487110913474</v>
      </c>
      <c r="AC220" s="312">
        <f>'3.10 Forest data Gustav 2017'!AV102</f>
        <v>3780.5310450890238</v>
      </c>
      <c r="AD220" s="318">
        <f t="shared" si="214"/>
        <v>10.669228300772374</v>
      </c>
      <c r="AE220" s="312">
        <f>'3.10 Forest data Gustav 2017'!AW102*10^-6</f>
        <v>67.162842415893579</v>
      </c>
      <c r="AF220" s="314">
        <f t="shared" si="205"/>
        <v>33.581421207946789</v>
      </c>
      <c r="AG220" s="314">
        <f>'3.10 Forest data Gustav 2017'!AH102*10^-6/2</f>
        <v>13.763902210506124</v>
      </c>
      <c r="AH220" s="314">
        <f>'3.10 Forest data Gustav 2017'!AI102*10^-6/2</f>
        <v>9.9157419238946698</v>
      </c>
      <c r="AI220" s="314">
        <f>'3.10 Forest data Gustav 2017'!AM102*10^-6/2</f>
        <v>6.5195002542460019</v>
      </c>
      <c r="AJ220" s="319">
        <f t="shared" si="206"/>
        <v>6.3176311146223112</v>
      </c>
      <c r="AK220" s="319">
        <f t="shared" si="207"/>
        <v>5.2131916631831174</v>
      </c>
      <c r="AL220" s="319">
        <f t="shared" si="208"/>
        <v>1.9269463094708577</v>
      </c>
      <c r="AM220" s="319">
        <f t="shared" si="209"/>
        <v>8.1711685195067361</v>
      </c>
      <c r="AN220" s="319">
        <f t="shared" si="215"/>
        <v>0.28078360509432498</v>
      </c>
      <c r="AO220" s="314">
        <f t="shared" si="216"/>
        <v>6.3176311146223112</v>
      </c>
      <c r="AP220" s="120">
        <f t="shared" si="217"/>
        <v>267.47281125455254</v>
      </c>
      <c r="AQ220" s="120">
        <f t="shared" si="218"/>
        <v>1.0941072031405383</v>
      </c>
      <c r="AR220" s="120">
        <f t="shared" si="219"/>
        <v>5.2235239114817729</v>
      </c>
      <c r="AS220" s="314">
        <f t="shared" si="220"/>
        <v>0.28078360509432498</v>
      </c>
      <c r="AT220" s="314">
        <f t="shared" si="210"/>
        <v>9.0592956008638374</v>
      </c>
      <c r="AU220" s="120">
        <f t="shared" si="221"/>
        <v>3.3986040547059559E-2</v>
      </c>
      <c r="AV220" s="314">
        <f t="shared" si="222"/>
        <v>0.24679756454726542</v>
      </c>
      <c r="AW220" s="314">
        <f t="shared" si="223"/>
        <v>7.1401379726539753</v>
      </c>
      <c r="AX220" s="120">
        <f t="shared" si="224"/>
        <v>24.49741376173094</v>
      </c>
      <c r="AY220" s="120">
        <f t="shared" si="225"/>
        <v>-4.9481065031869775E-2</v>
      </c>
      <c r="AZ220" s="120">
        <f t="shared" si="226"/>
        <v>7.1896190376858451</v>
      </c>
      <c r="BA220" s="317">
        <f t="shared" si="211"/>
        <v>36.939563328741471</v>
      </c>
      <c r="BB220" s="317">
        <f t="shared" si="227"/>
        <v>48.687403808169577</v>
      </c>
      <c r="BC220" s="11">
        <f t="shared" si="212"/>
        <v>128.12882769705246</v>
      </c>
      <c r="BD220" s="11">
        <f t="shared" si="228"/>
        <v>178.68277197598235</v>
      </c>
      <c r="BE220" s="11">
        <f t="shared" si="229"/>
        <v>-50.55394427892989</v>
      </c>
      <c r="BF220" s="10">
        <f>SUM(BE$130:BE220)</f>
        <v>-3239.4966702325632</v>
      </c>
    </row>
    <row r="221" spans="1:58" x14ac:dyDescent="0.25">
      <c r="A221" s="4">
        <v>92</v>
      </c>
      <c r="C221" s="228">
        <f t="shared" si="236"/>
        <v>3758.4617830155498</v>
      </c>
      <c r="D221" s="228">
        <f t="shared" si="236"/>
        <v>7.5219760595500702</v>
      </c>
      <c r="E221" s="228">
        <f t="shared" si="236"/>
        <v>46.173903511255382</v>
      </c>
      <c r="F221" s="228">
        <f t="shared" si="236"/>
        <v>23.086951755627691</v>
      </c>
      <c r="G221" s="228">
        <f t="shared" si="236"/>
        <v>11.550144195881128</v>
      </c>
      <c r="H221" s="228">
        <f t="shared" si="236"/>
        <v>10.720481029134316</v>
      </c>
      <c r="I221" s="228">
        <f t="shared" si="236"/>
        <v>0.81632653061224492</v>
      </c>
      <c r="J221" s="228">
        <f t="shared" si="236"/>
        <v>5.3015161859094375</v>
      </c>
      <c r="K221" s="228">
        <f t="shared" si="236"/>
        <v>5.2865479316385589</v>
      </c>
      <c r="L221" s="228">
        <f t="shared" si="236"/>
        <v>1.6170201874233581</v>
      </c>
      <c r="M221" s="228">
        <f t="shared" si="236"/>
        <v>2.20234383411798</v>
      </c>
      <c r="N221" s="228">
        <f t="shared" si="236"/>
        <v>0.23562294159597502</v>
      </c>
      <c r="O221" s="228">
        <f t="shared" si="236"/>
        <v>5.3015161859094375</v>
      </c>
      <c r="P221" s="228">
        <f t="shared" si="236"/>
        <v>230.48813772745902</v>
      </c>
      <c r="Q221" s="228">
        <f t="shared" si="236"/>
        <v>0.79742133495597045</v>
      </c>
      <c r="R221" s="228">
        <f t="shared" si="236"/>
        <v>4.5040948509534671</v>
      </c>
      <c r="S221" s="228">
        <f t="shared" si="236"/>
        <v>0.23562294159597502</v>
      </c>
      <c r="T221" s="228">
        <f t="shared" si="236"/>
        <v>7.7260911192694506</v>
      </c>
      <c r="U221" s="228">
        <f t="shared" si="236"/>
        <v>2.5037217676080026E-2</v>
      </c>
      <c r="V221" s="228">
        <f t="shared" si="236"/>
        <v>0.210585723919895</v>
      </c>
      <c r="W221" s="228">
        <f t="shared" si="236"/>
        <v>6.9035681190619167</v>
      </c>
      <c r="X221" s="228">
        <f t="shared" si="236"/>
        <v>23.584787032944746</v>
      </c>
      <c r="Y221" s="228">
        <f t="shared" si="236"/>
        <v>-6.018991982941202E-3</v>
      </c>
      <c r="Z221" s="228">
        <f t="shared" si="236"/>
        <v>6.9095871110448579</v>
      </c>
      <c r="AA221" s="228">
        <f t="shared" si="236"/>
        <v>25.395646931190463</v>
      </c>
      <c r="AB221" s="228">
        <f t="shared" si="236"/>
        <v>33.734062551389641</v>
      </c>
      <c r="AC221" s="312">
        <f>'3.10 Forest data Gustav 2017'!AV103</f>
        <v>3789.7293249047807</v>
      </c>
      <c r="AD221" s="318">
        <f t="shared" si="214"/>
        <v>9.198279815756905</v>
      </c>
      <c r="AE221" s="312">
        <f>'3.10 Forest data Gustav 2017'!AW103*10^-6</f>
        <v>67.359878027039983</v>
      </c>
      <c r="AF221" s="314">
        <f t="shared" si="205"/>
        <v>33.679939013519991</v>
      </c>
      <c r="AG221" s="314">
        <f>'3.10 Forest data Gustav 2017'!AH103*10^-6/2</f>
        <v>13.802858541015869</v>
      </c>
      <c r="AH221" s="314">
        <f>'3.10 Forest data Gustav 2017'!AI103*10^-6/2</f>
        <v>9.9488723236641263</v>
      </c>
      <c r="AI221" s="314">
        <f>'3.10 Forest data Gustav 2017'!AM103*10^-6/2</f>
        <v>6.5411228882400012</v>
      </c>
      <c r="AJ221" s="319">
        <f t="shared" si="206"/>
        <v>6.3355120703262839</v>
      </c>
      <c r="AK221" s="319">
        <f t="shared" si="207"/>
        <v>5.2298716297990344</v>
      </c>
      <c r="AL221" s="319">
        <f t="shared" si="208"/>
        <v>1.9324001957422219</v>
      </c>
      <c r="AM221" s="319">
        <f t="shared" si="209"/>
        <v>8.1974659131619063</v>
      </c>
      <c r="AN221" s="319">
        <f t="shared" si="215"/>
        <v>0.28157831423672375</v>
      </c>
      <c r="AO221" s="314">
        <f t="shared" si="216"/>
        <v>6.3355120703262839</v>
      </c>
      <c r="AP221" s="120">
        <f t="shared" si="217"/>
        <v>268.56334463848293</v>
      </c>
      <c r="AQ221" s="120">
        <f t="shared" si="218"/>
        <v>1.0905333839303921</v>
      </c>
      <c r="AR221" s="120">
        <f t="shared" si="219"/>
        <v>5.2449786863958918</v>
      </c>
      <c r="AS221" s="314">
        <f t="shared" si="220"/>
        <v>0.28157831423672375</v>
      </c>
      <c r="AT221" s="314">
        <f t="shared" si="210"/>
        <v>9.0931470004872885</v>
      </c>
      <c r="AU221" s="120">
        <f t="shared" si="221"/>
        <v>3.3851399623451073E-2</v>
      </c>
      <c r="AV221" s="314">
        <f t="shared" si="222"/>
        <v>0.24772691461327268</v>
      </c>
      <c r="AW221" s="314">
        <f t="shared" si="223"/>
        <v>7.1622718255412563</v>
      </c>
      <c r="AX221" s="120">
        <f t="shared" si="224"/>
        <v>24.484559217993855</v>
      </c>
      <c r="AY221" s="120">
        <f t="shared" si="225"/>
        <v>-1.2854543737084612E-2</v>
      </c>
      <c r="AZ221" s="120">
        <f t="shared" si="226"/>
        <v>7.1751263692783409</v>
      </c>
      <c r="BA221" s="317">
        <f t="shared" si="211"/>
        <v>37.047932914871993</v>
      </c>
      <c r="BB221" s="317">
        <f t="shared" si="227"/>
        <v>47.357742970445656</v>
      </c>
      <c r="BC221" s="11">
        <f t="shared" si="212"/>
        <v>123.80400956359998</v>
      </c>
      <c r="BD221" s="11">
        <f t="shared" si="228"/>
        <v>173.80291670153557</v>
      </c>
      <c r="BE221" s="11">
        <f t="shared" si="229"/>
        <v>-49.998907137935589</v>
      </c>
      <c r="BF221" s="10">
        <f>SUM(BE$130:BE221)</f>
        <v>-3289.4955773704987</v>
      </c>
    </row>
    <row r="222" spans="1:58" x14ac:dyDescent="0.25">
      <c r="A222" s="4">
        <v>93</v>
      </c>
      <c r="C222" s="228">
        <f t="shared" si="236"/>
        <v>3764.7317590750999</v>
      </c>
      <c r="D222" s="228">
        <f t="shared" si="236"/>
        <v>6.2699760595501175</v>
      </c>
      <c r="E222" s="228">
        <f t="shared" si="236"/>
        <v>46.308766865903209</v>
      </c>
      <c r="F222" s="228">
        <f t="shared" si="236"/>
        <v>23.154383432951605</v>
      </c>
      <c r="G222" s="228">
        <f t="shared" si="236"/>
        <v>11.611444529967381</v>
      </c>
      <c r="H222" s="228">
        <f t="shared" si="236"/>
        <v>10.726612372371982</v>
      </c>
      <c r="I222" s="228">
        <f t="shared" si="236"/>
        <v>0.81632653061224492</v>
      </c>
      <c r="J222" s="228">
        <f t="shared" si="236"/>
        <v>5.3296530392550281</v>
      </c>
      <c r="K222" s="228">
        <f t="shared" si="236"/>
        <v>5.2953143771479283</v>
      </c>
      <c r="L222" s="228">
        <f t="shared" si="236"/>
        <v>1.6256022341954335</v>
      </c>
      <c r="M222" s="228">
        <f t="shared" si="236"/>
        <v>2.2096998742083303</v>
      </c>
      <c r="N222" s="228">
        <f t="shared" si="236"/>
        <v>0.23687346841133458</v>
      </c>
      <c r="O222" s="228">
        <f t="shared" si="236"/>
        <v>5.3296530392550281</v>
      </c>
      <c r="P222" s="228">
        <f t="shared" si="236"/>
        <v>231.29805896976109</v>
      </c>
      <c r="Q222" s="228">
        <f t="shared" si="236"/>
        <v>0.80992124230206741</v>
      </c>
      <c r="R222" s="228">
        <f t="shared" si="236"/>
        <v>4.5197317969529607</v>
      </c>
      <c r="S222" s="228">
        <f t="shared" si="236"/>
        <v>0.23687346841133458</v>
      </c>
      <c r="T222" s="228">
        <f t="shared" si="236"/>
        <v>7.7516942197268888</v>
      </c>
      <c r="U222" s="228">
        <f t="shared" si="236"/>
        <v>2.5603100457438188E-2</v>
      </c>
      <c r="V222" s="228">
        <f t="shared" si="236"/>
        <v>0.21127036795389639</v>
      </c>
      <c r="W222" s="228">
        <f t="shared" si="236"/>
        <v>6.9209166113433618</v>
      </c>
      <c r="X222" s="228">
        <f t="shared" si="236"/>
        <v>23.597879455179147</v>
      </c>
      <c r="Y222" s="228">
        <f t="shared" si="236"/>
        <v>1.3092422234400658E-2</v>
      </c>
      <c r="Z222" s="228">
        <f t="shared" si="236"/>
        <v>6.9078241891089611</v>
      </c>
      <c r="AA222" s="228">
        <f t="shared" si="236"/>
        <v>25.469821776246768</v>
      </c>
      <c r="AB222" s="228">
        <f t="shared" si="236"/>
        <v>32.588414600790792</v>
      </c>
      <c r="AC222" s="312">
        <f>'3.10 Forest data Gustav 2017'!AV104</f>
        <v>3797.5112403364656</v>
      </c>
      <c r="AD222" s="318">
        <f t="shared" si="214"/>
        <v>7.7819154316848653</v>
      </c>
      <c r="AE222" s="312">
        <f>'3.10 Forest data Gustav 2017'!AW104*10^-6</f>
        <v>67.556913638186373</v>
      </c>
      <c r="AF222" s="314">
        <f t="shared" si="205"/>
        <v>33.778456819093186</v>
      </c>
      <c r="AG222" s="314">
        <f>'3.10 Forest data Gustav 2017'!AH104*10^-6/2</f>
        <v>13.841816582102284</v>
      </c>
      <c r="AH222" s="314">
        <f>'3.10 Forest data Gustav 2017'!AI104*10^-6/2</f>
        <v>9.982001012856907</v>
      </c>
      <c r="AI222" s="314">
        <f>'3.10 Forest data Gustav 2017'!AM104*10^-6/2</f>
        <v>6.5627455222339997</v>
      </c>
      <c r="AJ222" s="319">
        <f t="shared" si="206"/>
        <v>6.3533938111849491</v>
      </c>
      <c r="AK222" s="319">
        <f t="shared" si="207"/>
        <v>5.2465511260063646</v>
      </c>
      <c r="AL222" s="319">
        <f t="shared" si="208"/>
        <v>1.93785432149432</v>
      </c>
      <c r="AM222" s="319">
        <f t="shared" si="209"/>
        <v>8.2237635120862738</v>
      </c>
      <c r="AN222" s="319">
        <f t="shared" si="215"/>
        <v>0.28237305827488662</v>
      </c>
      <c r="AO222" s="314">
        <f t="shared" si="216"/>
        <v>6.3533938111849491</v>
      </c>
      <c r="AP222" s="120">
        <f t="shared" si="217"/>
        <v>269.6503750687728</v>
      </c>
      <c r="AQ222" s="120">
        <f t="shared" si="218"/>
        <v>1.0870304302898717</v>
      </c>
      <c r="AR222" s="120">
        <f t="shared" si="219"/>
        <v>5.2663633808950774</v>
      </c>
      <c r="AS222" s="314">
        <f t="shared" si="220"/>
        <v>0.28237305827488662</v>
      </c>
      <c r="AT222" s="314">
        <f t="shared" si="210"/>
        <v>9.1268674758460318</v>
      </c>
      <c r="AU222" s="120">
        <f t="shared" si="221"/>
        <v>3.3720475358743229E-2</v>
      </c>
      <c r="AV222" s="314">
        <f t="shared" si="222"/>
        <v>0.24865258291614339</v>
      </c>
      <c r="AW222" s="314">
        <f t="shared" si="223"/>
        <v>7.1844054475006844</v>
      </c>
      <c r="AX222" s="120">
        <f t="shared" si="224"/>
        <v>24.497603304907731</v>
      </c>
      <c r="AY222" s="120">
        <f t="shared" si="225"/>
        <v>1.304408691387593E-2</v>
      </c>
      <c r="AZ222" s="120">
        <f t="shared" si="226"/>
        <v>7.1713613605868085</v>
      </c>
      <c r="BA222" s="317">
        <f t="shared" si="211"/>
        <v>37.156302501002507</v>
      </c>
      <c r="BB222" s="317">
        <f t="shared" si="227"/>
        <v>46.072012925249865</v>
      </c>
      <c r="BC222" s="11">
        <f t="shared" si="212"/>
        <v>119.59948158490221</v>
      </c>
      <c r="BD222" s="11">
        <f t="shared" si="228"/>
        <v>169.08428743566699</v>
      </c>
      <c r="BE222" s="11">
        <f t="shared" si="229"/>
        <v>-49.484805850764786</v>
      </c>
      <c r="BF222" s="10">
        <f>SUM(BE$130:BE222)</f>
        <v>-3338.9803832212633</v>
      </c>
    </row>
    <row r="223" spans="1:58" x14ac:dyDescent="0.25">
      <c r="A223" s="4">
        <v>94</v>
      </c>
      <c r="C223" s="228">
        <f t="shared" si="236"/>
        <v>3769.7987351346501</v>
      </c>
      <c r="D223" s="228">
        <f t="shared" si="236"/>
        <v>5.066976059550143</v>
      </c>
      <c r="E223" s="228">
        <f t="shared" si="236"/>
        <v>46.443630220551057</v>
      </c>
      <c r="F223" s="228">
        <f t="shared" si="236"/>
        <v>23.221815110275529</v>
      </c>
      <c r="G223" s="228">
        <f t="shared" si="236"/>
        <v>11.672608845784287</v>
      </c>
      <c r="H223" s="228">
        <f t="shared" si="236"/>
        <v>10.732879733878995</v>
      </c>
      <c r="I223" s="228">
        <f t="shared" si="236"/>
        <v>0.81632653061224492</v>
      </c>
      <c r="J223" s="228">
        <f t="shared" si="236"/>
        <v>5.3577274602149885</v>
      </c>
      <c r="K223" s="228">
        <f t="shared" si="236"/>
        <v>5.3041182276813679</v>
      </c>
      <c r="L223" s="228">
        <f t="shared" si="236"/>
        <v>1.6341652384098004</v>
      </c>
      <c r="M223" s="228">
        <f t="shared" si="236"/>
        <v>2.2170395921063593</v>
      </c>
      <c r="N223" s="228">
        <f t="shared" si="236"/>
        <v>0.23812122045399947</v>
      </c>
      <c r="O223" s="228">
        <f t="shared" si="236"/>
        <v>5.3577274602149885</v>
      </c>
      <c r="P223" s="228">
        <f t="shared" si="236"/>
        <v>232.12017257146474</v>
      </c>
      <c r="Q223" s="228">
        <f t="shared" si="236"/>
        <v>0.82211360170364856</v>
      </c>
      <c r="R223" s="228">
        <f t="shared" si="236"/>
        <v>4.5356138585113399</v>
      </c>
      <c r="S223" s="228">
        <f t="shared" si="236"/>
        <v>0.23812122045399947</v>
      </c>
      <c r="T223" s="228">
        <f t="shared" si="236"/>
        <v>7.7778449540985743</v>
      </c>
      <c r="U223" s="228">
        <f t="shared" si="236"/>
        <v>2.615073437168558E-2</v>
      </c>
      <c r="V223" s="228">
        <f t="shared" si="236"/>
        <v>0.21197048608231389</v>
      </c>
      <c r="W223" s="228">
        <f t="shared" si="236"/>
        <v>6.9382834660911685</v>
      </c>
      <c r="X223" s="228">
        <f t="shared" si="236"/>
        <v>23.624504050471057</v>
      </c>
      <c r="Y223" s="228">
        <f t="shared" si="236"/>
        <v>2.6624595291909969E-2</v>
      </c>
      <c r="Z223" s="228">
        <f t="shared" si="236"/>
        <v>6.9116588707992586</v>
      </c>
      <c r="AA223" s="228">
        <f t="shared" si="236"/>
        <v>25.543996621303084</v>
      </c>
      <c r="AB223" s="228">
        <f t="shared" si="236"/>
        <v>31.485861612220472</v>
      </c>
      <c r="AC223" s="312">
        <f>'3.10 Forest data Gustav 2017'!AV105</f>
        <v>3803.9256299245308</v>
      </c>
      <c r="AD223" s="318">
        <f t="shared" si="214"/>
        <v>6.4143895880652053</v>
      </c>
      <c r="AE223" s="312">
        <f>'3.10 Forest data Gustav 2017'!AW105*10^-6</f>
        <v>67.753949249332791</v>
      </c>
      <c r="AF223" s="314">
        <f t="shared" si="205"/>
        <v>33.876974624666396</v>
      </c>
      <c r="AG223" s="314">
        <f>'3.10 Forest data Gustav 2017'!AH105*10^-6/2</f>
        <v>13.880776316807728</v>
      </c>
      <c r="AH223" s="314">
        <f>'3.10 Forest data Gustav 2017'!AI105*10^-6/2</f>
        <v>10.015128008430667</v>
      </c>
      <c r="AI223" s="314">
        <f>'3.10 Forest data Gustav 2017'!AM105*10^-6/2</f>
        <v>6.5843681562279999</v>
      </c>
      <c r="AJ223" s="319">
        <f t="shared" si="206"/>
        <v>6.371276329414747</v>
      </c>
      <c r="AK223" s="319">
        <f t="shared" si="207"/>
        <v>5.2632301564684649</v>
      </c>
      <c r="AL223" s="319">
        <f t="shared" si="208"/>
        <v>1.943308684353082</v>
      </c>
      <c r="AM223" s="319">
        <f t="shared" si="209"/>
        <v>8.2500613142449275</v>
      </c>
      <c r="AN223" s="319">
        <f t="shared" si="215"/>
        <v>0.28316783686287766</v>
      </c>
      <c r="AO223" s="314">
        <f t="shared" si="216"/>
        <v>6.371276329414747</v>
      </c>
      <c r="AP223" s="120">
        <f t="shared" si="217"/>
        <v>270.73397201357761</v>
      </c>
      <c r="AQ223" s="120">
        <f t="shared" si="218"/>
        <v>1.0835969448048104</v>
      </c>
      <c r="AR223" s="120">
        <f t="shared" si="219"/>
        <v>5.2876793846099366</v>
      </c>
      <c r="AS223" s="314">
        <f t="shared" si="220"/>
        <v>0.28316783686287766</v>
      </c>
      <c r="AT223" s="314">
        <f t="shared" si="210"/>
        <v>9.1604606416207996</v>
      </c>
      <c r="AU223" s="120">
        <f t="shared" si="221"/>
        <v>3.3593165774767897E-2</v>
      </c>
      <c r="AV223" s="314">
        <f t="shared" si="222"/>
        <v>0.24957467108810977</v>
      </c>
      <c r="AW223" s="314">
        <f t="shared" si="223"/>
        <v>7.2065388408215467</v>
      </c>
      <c r="AX223" s="120">
        <f t="shared" si="224"/>
        <v>24.528960260539783</v>
      </c>
      <c r="AY223" s="120">
        <f t="shared" si="225"/>
        <v>3.1356955632052319E-2</v>
      </c>
      <c r="AZ223" s="120">
        <f t="shared" si="226"/>
        <v>7.1751818851894944</v>
      </c>
      <c r="BA223" s="317">
        <f t="shared" si="211"/>
        <v>37.264672087133036</v>
      </c>
      <c r="BB223" s="317">
        <f t="shared" si="227"/>
        <v>44.827608741409875</v>
      </c>
      <c r="BC223" s="11">
        <f t="shared" si="212"/>
        <v>115.55311211684914</v>
      </c>
      <c r="BD223" s="11">
        <f t="shared" si="228"/>
        <v>164.51732408097425</v>
      </c>
      <c r="BE223" s="11">
        <f t="shared" si="229"/>
        <v>-48.964211964125113</v>
      </c>
      <c r="BF223" s="10">
        <f>SUM(BE$130:BE223)</f>
        <v>-3387.9445951853886</v>
      </c>
    </row>
    <row r="224" spans="1:58" x14ac:dyDescent="0.25">
      <c r="A224" s="4">
        <v>95</v>
      </c>
      <c r="C224" s="228">
        <f t="shared" si="236"/>
        <v>3774.3737111942</v>
      </c>
      <c r="D224" s="228">
        <f t="shared" si="236"/>
        <v>4.5749760595499538</v>
      </c>
      <c r="E224" s="228">
        <f t="shared" si="236"/>
        <v>46.578493575198891</v>
      </c>
      <c r="F224" s="228">
        <f t="shared" si="236"/>
        <v>23.289246787599446</v>
      </c>
      <c r="G224" s="228">
        <f t="shared" si="236"/>
        <v>11.733639409634286</v>
      </c>
      <c r="H224" s="228">
        <f t="shared" si="236"/>
        <v>10.739280847352916</v>
      </c>
      <c r="I224" s="228">
        <f t="shared" si="236"/>
        <v>0.81632653061224492</v>
      </c>
      <c r="J224" s="228">
        <f t="shared" si="236"/>
        <v>5.3857404890221376</v>
      </c>
      <c r="K224" s="228">
        <f t="shared" si="236"/>
        <v>5.3129588600057076</v>
      </c>
      <c r="L224" s="228">
        <f t="shared" si="236"/>
        <v>1.6427095173488002</v>
      </c>
      <c r="M224" s="228">
        <f t="shared" si="236"/>
        <v>2.2243632597683591</v>
      </c>
      <c r="N224" s="228">
        <f t="shared" si="236"/>
        <v>0.23936624395653944</v>
      </c>
      <c r="O224" s="228">
        <f t="shared" si="236"/>
        <v>5.3857404890221376</v>
      </c>
      <c r="P224" s="228">
        <f t="shared" si="236"/>
        <v>232.95417805568593</v>
      </c>
      <c r="Q224" s="228">
        <f t="shared" si="236"/>
        <v>0.83400548422119414</v>
      </c>
      <c r="R224" s="228">
        <f t="shared" si="236"/>
        <v>4.5517350048009435</v>
      </c>
      <c r="S224" s="228">
        <f t="shared" si="236"/>
        <v>0.23936624395653944</v>
      </c>
      <c r="T224" s="228">
        <f t="shared" si="236"/>
        <v>7.8045256187661991</v>
      </c>
      <c r="U224" s="228">
        <f t="shared" si="236"/>
        <v>2.6680664667624754E-2</v>
      </c>
      <c r="V224" s="228">
        <f t="shared" si="236"/>
        <v>0.21268557928891468</v>
      </c>
      <c r="W224" s="228">
        <f t="shared" si="236"/>
        <v>6.9556683773545078</v>
      </c>
      <c r="X224" s="228">
        <f t="shared" si="236"/>
        <v>23.660715393611653</v>
      </c>
      <c r="Y224" s="228">
        <f t="shared" si="236"/>
        <v>3.6211343140596597E-2</v>
      </c>
      <c r="Z224" s="228">
        <f t="shared" si="236"/>
        <v>6.9194570342139112</v>
      </c>
      <c r="AA224" s="228">
        <f t="shared" si="236"/>
        <v>25.618171466359392</v>
      </c>
      <c r="AB224" s="228">
        <f t="shared" si="236"/>
        <v>31.090045017938763</v>
      </c>
      <c r="AC224" s="312">
        <f>'3.10 Forest data Gustav 2017'!AV106</f>
        <v>3809.8698364354732</v>
      </c>
      <c r="AD224" s="318">
        <f t="shared" si="214"/>
        <v>5.944206510942422</v>
      </c>
      <c r="AE224" s="312">
        <f>'3.10 Forest data Gustav 2017'!AW106*10^-6</f>
        <v>67.95098486047921</v>
      </c>
      <c r="AF224" s="314">
        <f t="shared" si="205"/>
        <v>33.975492430239605</v>
      </c>
      <c r="AG224" s="314">
        <f>'3.10 Forest data Gustav 2017'!AH106*10^-6/2</f>
        <v>13.919737728397958</v>
      </c>
      <c r="AH224" s="314">
        <f>'3.10 Forest data Gustav 2017'!AI106*10^-6/2</f>
        <v>10.048253327119641</v>
      </c>
      <c r="AI224" s="314">
        <f>'3.10 Forest data Gustav 2017'!AM106*10^-6/2</f>
        <v>6.6059907902220001</v>
      </c>
      <c r="AJ224" s="319">
        <f t="shared" si="206"/>
        <v>6.3891596173346628</v>
      </c>
      <c r="AK224" s="319">
        <f t="shared" si="207"/>
        <v>5.2799087257872497</v>
      </c>
      <c r="AL224" s="319">
        <f t="shared" si="208"/>
        <v>1.9487632819757144</v>
      </c>
      <c r="AM224" s="319">
        <f t="shared" si="209"/>
        <v>8.2763593176297547</v>
      </c>
      <c r="AN224" s="319">
        <f t="shared" si="215"/>
        <v>0.28396264965931839</v>
      </c>
      <c r="AO224" s="314">
        <f t="shared" si="216"/>
        <v>6.3891596173346628</v>
      </c>
      <c r="AP224" s="120">
        <f t="shared" si="217"/>
        <v>271.81420357114359</v>
      </c>
      <c r="AQ224" s="120">
        <f t="shared" si="218"/>
        <v>1.0802315575659804</v>
      </c>
      <c r="AR224" s="120">
        <f t="shared" si="219"/>
        <v>5.3089280597686823</v>
      </c>
      <c r="AS224" s="314">
        <f t="shared" si="220"/>
        <v>0.28396264965931839</v>
      </c>
      <c r="AT224" s="314">
        <f t="shared" si="210"/>
        <v>9.193930013307309</v>
      </c>
      <c r="AU224" s="120">
        <f t="shared" si="221"/>
        <v>3.3469371686509319E-2</v>
      </c>
      <c r="AV224" s="314">
        <f t="shared" si="222"/>
        <v>0.25049327797280907</v>
      </c>
      <c r="AW224" s="314">
        <f t="shared" si="223"/>
        <v>7.228672007762964</v>
      </c>
      <c r="AX224" s="120">
        <f t="shared" si="224"/>
        <v>24.573266143445988</v>
      </c>
      <c r="AY224" s="120">
        <f t="shared" si="225"/>
        <v>4.430588290620463E-2</v>
      </c>
      <c r="AZ224" s="120">
        <f t="shared" si="226"/>
        <v>7.1843661248567594</v>
      </c>
      <c r="BA224" s="317">
        <f t="shared" si="211"/>
        <v>37.373041673263572</v>
      </c>
      <c r="BB224" s="317">
        <f t="shared" si="227"/>
        <v>44.47525499636469</v>
      </c>
      <c r="BC224" s="11">
        <f t="shared" si="212"/>
        <v>114.10046521583526</v>
      </c>
      <c r="BD224" s="11">
        <f t="shared" si="228"/>
        <v>163.22418583665842</v>
      </c>
      <c r="BE224" s="11">
        <f t="shared" si="229"/>
        <v>-49.123720620823164</v>
      </c>
      <c r="BF224" s="10">
        <f>SUM(BE$130:BE224)</f>
        <v>-3437.0683158062116</v>
      </c>
    </row>
    <row r="225" spans="1:58" x14ac:dyDescent="0.25">
      <c r="A225" s="4">
        <v>96</v>
      </c>
      <c r="C225" s="228">
        <f t="shared" si="236"/>
        <v>3778.6312228568904</v>
      </c>
      <c r="D225" s="228">
        <f t="shared" si="236"/>
        <v>4.2575116626903764</v>
      </c>
      <c r="E225" s="228">
        <f t="shared" si="236"/>
        <v>46.568208672672824</v>
      </c>
      <c r="F225" s="228">
        <f t="shared" si="236"/>
        <v>23.284104336336412</v>
      </c>
      <c r="G225" s="228">
        <f t="shared" si="236"/>
        <v>11.712432640732844</v>
      </c>
      <c r="H225" s="228">
        <f t="shared" si="236"/>
        <v>10.755345164991319</v>
      </c>
      <c r="I225" s="228">
        <f t="shared" si="236"/>
        <v>0.81632653061224492</v>
      </c>
      <c r="J225" s="228">
        <f t="shared" si="236"/>
        <v>5.3760065820963758</v>
      </c>
      <c r="K225" s="228">
        <f t="shared" si="236"/>
        <v>5.3168365899736498</v>
      </c>
      <c r="L225" s="228">
        <f t="shared" si="236"/>
        <v>1.6397405697025984</v>
      </c>
      <c r="M225" s="228">
        <f t="shared" si="236"/>
        <v>2.2218184475001861</v>
      </c>
      <c r="N225" s="228">
        <f t="shared" si="236"/>
        <v>0.23893362587095004</v>
      </c>
      <c r="O225" s="228">
        <f t="shared" si="236"/>
        <v>5.3760065820963758</v>
      </c>
      <c r="P225" s="228">
        <f t="shared" si="236"/>
        <v>233.7620952941289</v>
      </c>
      <c r="Q225" s="228">
        <f t="shared" si="236"/>
        <v>0.80791723844296826</v>
      </c>
      <c r="R225" s="228">
        <f t="shared" si="236"/>
        <v>4.5680893436534076</v>
      </c>
      <c r="S225" s="228">
        <f t="shared" si="236"/>
        <v>0.23893362587095004</v>
      </c>
      <c r="T225" s="228">
        <f t="shared" si="236"/>
        <v>7.8300440811698229</v>
      </c>
      <c r="U225" s="228">
        <f t="shared" si="236"/>
        <v>2.5518462403623765E-2</v>
      </c>
      <c r="V225" s="228">
        <f t="shared" si="236"/>
        <v>0.21341516346732628</v>
      </c>
      <c r="W225" s="228">
        <f t="shared" si="236"/>
        <v>6.9565771596762485</v>
      </c>
      <c r="X225" s="228">
        <f t="shared" si="236"/>
        <v>23.687229462223982</v>
      </c>
      <c r="Y225" s="228">
        <f t="shared" si="236"/>
        <v>2.6514068612328856E-2</v>
      </c>
      <c r="Z225" s="228">
        <f t="shared" si="236"/>
        <v>6.9300630910639196</v>
      </c>
      <c r="AA225" s="228">
        <f t="shared" si="236"/>
        <v>25.612514769970055</v>
      </c>
      <c r="AB225" s="228">
        <f t="shared" si="236"/>
        <v>30.729976202119353</v>
      </c>
      <c r="AC225" s="312">
        <f>'3.10 Forest data Gustav 2017'!AV107</f>
        <v>3815.4601327127011</v>
      </c>
      <c r="AD225" s="318">
        <f t="shared" si="214"/>
        <v>5.5902962772279352</v>
      </c>
      <c r="AE225" s="312">
        <f>'3.10 Forest data Gustav 2017'!AW107*10^-6</f>
        <v>68.045459812381424</v>
      </c>
      <c r="AF225" s="314">
        <f t="shared" si="205"/>
        <v>34.022729906190712</v>
      </c>
      <c r="AG225" s="314">
        <f>'3.10 Forest data Gustav 2017'!AH107*10^-6/2</f>
        <v>13.930425955838384</v>
      </c>
      <c r="AH225" s="314">
        <f>'3.10 Forest data Gustav 2017'!AI107*10^-6/2</f>
        <v>10.089712684106335</v>
      </c>
      <c r="AI225" s="314">
        <f>'3.10 Forest data Gustav 2017'!AM107*10^-6/2</f>
        <v>6.6048241223460007</v>
      </c>
      <c r="AJ225" s="319">
        <f t="shared" si="206"/>
        <v>6.3940655137298181</v>
      </c>
      <c r="AK225" s="319">
        <f t="shared" si="207"/>
        <v>5.2967855453234378</v>
      </c>
      <c r="AL225" s="319">
        <f t="shared" si="208"/>
        <v>1.9502596338173739</v>
      </c>
      <c r="AM225" s="319">
        <f t="shared" si="209"/>
        <v>8.2764752370466077</v>
      </c>
      <c r="AN225" s="319">
        <f t="shared" si="215"/>
        <v>0.28418068949910308</v>
      </c>
      <c r="AO225" s="314">
        <f t="shared" si="216"/>
        <v>6.3940655137298181</v>
      </c>
      <c r="AP225" s="120">
        <f t="shared" si="217"/>
        <v>272.87815834313699</v>
      </c>
      <c r="AQ225" s="120">
        <f t="shared" si="218"/>
        <v>1.0639547719933944</v>
      </c>
      <c r="AR225" s="120">
        <f t="shared" si="219"/>
        <v>5.3301107417364237</v>
      </c>
      <c r="AS225" s="314">
        <f t="shared" si="220"/>
        <v>0.28418068949910308</v>
      </c>
      <c r="AT225" s="314">
        <f t="shared" si="210"/>
        <v>9.2267022031047574</v>
      </c>
      <c r="AU225" s="120">
        <f t="shared" si="221"/>
        <v>3.2772189797448448E-2</v>
      </c>
      <c r="AV225" s="314">
        <f t="shared" si="222"/>
        <v>0.25140849970165463</v>
      </c>
      <c r="AW225" s="314">
        <f t="shared" si="223"/>
        <v>7.2470451791408115</v>
      </c>
      <c r="AX225" s="120">
        <f t="shared" si="224"/>
        <v>24.622968305073272</v>
      </c>
      <c r="AY225" s="120">
        <f t="shared" si="225"/>
        <v>4.9702161627283914E-2</v>
      </c>
      <c r="AZ225" s="120">
        <f t="shared" si="226"/>
        <v>7.1973430175135276</v>
      </c>
      <c r="BA225" s="317">
        <f t="shared" si="211"/>
        <v>37.425002896809787</v>
      </c>
      <c r="BB225" s="317">
        <f t="shared" si="227"/>
        <v>44.161728297455852</v>
      </c>
      <c r="BC225" s="11">
        <f t="shared" si="212"/>
        <v>112.77901266177803</v>
      </c>
      <c r="BD225" s="11">
        <f t="shared" si="228"/>
        <v>162.07354285166298</v>
      </c>
      <c r="BE225" s="11">
        <f t="shared" si="229"/>
        <v>-49.294530189884952</v>
      </c>
      <c r="BF225" s="10">
        <f>SUM(BE$130:BE225)</f>
        <v>-3486.3628459960964</v>
      </c>
    </row>
    <row r="226" spans="1:58" x14ac:dyDescent="0.25">
      <c r="A226" s="4">
        <v>97</v>
      </c>
      <c r="C226" s="228">
        <f t="shared" si="236"/>
        <v>3782.4907345195797</v>
      </c>
      <c r="D226" s="228">
        <f t="shared" si="236"/>
        <v>3.8595116626893287</v>
      </c>
      <c r="E226" s="228">
        <f t="shared" si="236"/>
        <v>46.557923770146722</v>
      </c>
      <c r="F226" s="228">
        <f t="shared" si="236"/>
        <v>23.278961885073361</v>
      </c>
      <c r="G226" s="228">
        <f t="shared" si="236"/>
        <v>11.691338547430945</v>
      </c>
      <c r="H226" s="228">
        <f t="shared" si="236"/>
        <v>10.771296807030174</v>
      </c>
      <c r="I226" s="228">
        <f t="shared" si="236"/>
        <v>0.81632653061224492</v>
      </c>
      <c r="J226" s="228">
        <f t="shared" si="236"/>
        <v>5.366324393270804</v>
      </c>
      <c r="K226" s="228">
        <f t="shared" si="236"/>
        <v>5.320683334151715</v>
      </c>
      <c r="L226" s="228">
        <f t="shared" si="236"/>
        <v>1.6367873966403326</v>
      </c>
      <c r="M226" s="228">
        <f t="shared" si="236"/>
        <v>2.2192871563039582</v>
      </c>
      <c r="N226" s="228">
        <f t="shared" si="236"/>
        <v>0.23850330636759129</v>
      </c>
      <c r="O226" s="228">
        <f t="shared" si="236"/>
        <v>5.366324393270804</v>
      </c>
      <c r="P226" s="228">
        <f t="shared" si="236"/>
        <v>234.54448757948128</v>
      </c>
      <c r="Q226" s="228">
        <f t="shared" si="236"/>
        <v>0.78239228535238681</v>
      </c>
      <c r="R226" s="228">
        <f t="shared" si="236"/>
        <v>4.5839321079184172</v>
      </c>
      <c r="S226" s="228">
        <f t="shared" si="236"/>
        <v>0.23850330636759129</v>
      </c>
      <c r="T226" s="228">
        <f t="shared" si="236"/>
        <v>7.8544344203737033</v>
      </c>
      <c r="U226" s="228">
        <f t="shared" si="236"/>
        <v>2.4390339203880451E-2</v>
      </c>
      <c r="V226" s="228">
        <f t="shared" si="236"/>
        <v>0.21411296716371084</v>
      </c>
      <c r="W226" s="228">
        <f t="shared" si="236"/>
        <v>6.957470730792048</v>
      </c>
      <c r="X226" s="228">
        <f t="shared" si="236"/>
        <v>23.706871311052403</v>
      </c>
      <c r="Y226" s="228">
        <f t="shared" si="236"/>
        <v>1.9641848828420905E-2</v>
      </c>
      <c r="Z226" s="228">
        <f t="shared" si="236"/>
        <v>6.9378288819636271</v>
      </c>
      <c r="AA226" s="228">
        <f t="shared" si="236"/>
        <v>25.6068580735807</v>
      </c>
      <c r="AB226" s="228">
        <f t="shared" si="236"/>
        <v>30.292794209654716</v>
      </c>
      <c r="AC226" s="312">
        <f>'3.10 Forest data Gustav 2017'!AV108</f>
        <v>3820.6511699719995</v>
      </c>
      <c r="AD226" s="318">
        <f t="shared" si="214"/>
        <v>5.1910372592983549</v>
      </c>
      <c r="AE226" s="312">
        <f>'3.10 Forest data Gustav 2017'!AW108*10^-6</f>
        <v>68.13993476428368</v>
      </c>
      <c r="AF226" s="314">
        <f t="shared" si="205"/>
        <v>34.06996738214184</v>
      </c>
      <c r="AG226" s="314">
        <f>'3.10 Forest data Gustav 2017'!AH108*10^-6/2</f>
        <v>13.941142030319071</v>
      </c>
      <c r="AH226" s="314">
        <f>'3.10 Forest data Gustav 2017'!AI108*10^-6/2</f>
        <v>10.131144194052766</v>
      </c>
      <c r="AI226" s="314">
        <f>'3.10 Forest data Gustav 2017'!AM108*10^-6/2</f>
        <v>6.6036574544699995</v>
      </c>
      <c r="AJ226" s="319">
        <f t="shared" si="206"/>
        <v>6.3989841919164538</v>
      </c>
      <c r="AK226" s="319">
        <f t="shared" si="207"/>
        <v>5.3136547069235531</v>
      </c>
      <c r="AL226" s="319">
        <f t="shared" si="208"/>
        <v>1.9517598842446702</v>
      </c>
      <c r="AM226" s="319">
        <f t="shared" si="209"/>
        <v>8.2765944981082882</v>
      </c>
      <c r="AN226" s="319">
        <f t="shared" si="215"/>
        <v>0.28439929741850906</v>
      </c>
      <c r="AO226" s="314">
        <f t="shared" si="216"/>
        <v>6.3989841919164538</v>
      </c>
      <c r="AP226" s="120">
        <f t="shared" si="217"/>
        <v>273.92616828918659</v>
      </c>
      <c r="AQ226" s="120">
        <f t="shared" si="218"/>
        <v>1.0480099460496035</v>
      </c>
      <c r="AR226" s="120">
        <f t="shared" si="219"/>
        <v>5.3509742458668503</v>
      </c>
      <c r="AS226" s="314">
        <f t="shared" si="220"/>
        <v>0.28439929741850906</v>
      </c>
      <c r="AT226" s="314">
        <f t="shared" si="210"/>
        <v>9.2587968435681862</v>
      </c>
      <c r="AU226" s="120">
        <f t="shared" si="221"/>
        <v>3.2094640463428803E-2</v>
      </c>
      <c r="AV226" s="314">
        <f t="shared" si="222"/>
        <v>0.25230465695508025</v>
      </c>
      <c r="AW226" s="314">
        <f t="shared" si="223"/>
        <v>7.2654145911682235</v>
      </c>
      <c r="AX226" s="120">
        <f t="shared" si="224"/>
        <v>24.676482452626967</v>
      </c>
      <c r="AY226" s="120">
        <f t="shared" si="225"/>
        <v>5.3514147553695324E-2</v>
      </c>
      <c r="AZ226" s="120">
        <f t="shared" si="226"/>
        <v>7.2119004436145282</v>
      </c>
      <c r="BA226" s="317">
        <f t="shared" si="211"/>
        <v>37.47696412035603</v>
      </c>
      <c r="BB226" s="317">
        <f t="shared" si="227"/>
        <v>43.801620113721114</v>
      </c>
      <c r="BC226" s="11">
        <f t="shared" si="212"/>
        <v>111.1745547494328</v>
      </c>
      <c r="BD226" s="11">
        <f t="shared" si="228"/>
        <v>160.75194581735647</v>
      </c>
      <c r="BE226" s="11">
        <f t="shared" si="229"/>
        <v>-49.577391067923671</v>
      </c>
      <c r="BF226" s="10">
        <f>SUM(BE$130:BE226)</f>
        <v>-3535.94023706402</v>
      </c>
    </row>
    <row r="227" spans="1:58" x14ac:dyDescent="0.25">
      <c r="A227" s="4">
        <v>98</v>
      </c>
      <c r="C227" s="228">
        <f t="shared" si="236"/>
        <v>3785.9942461822702</v>
      </c>
      <c r="D227" s="228">
        <f t="shared" si="236"/>
        <v>3.503511662690471</v>
      </c>
      <c r="E227" s="228">
        <f t="shared" si="236"/>
        <v>46.547638867620655</v>
      </c>
      <c r="F227" s="228">
        <f t="shared" si="236"/>
        <v>23.273819433810328</v>
      </c>
      <c r="G227" s="228">
        <f t="shared" si="236"/>
        <v>11.670356181368787</v>
      </c>
      <c r="H227" s="228">
        <f t="shared" si="236"/>
        <v>10.787136721829295</v>
      </c>
      <c r="I227" s="228">
        <f t="shared" si="236"/>
        <v>0.81632653061224492</v>
      </c>
      <c r="J227" s="228">
        <f t="shared" si="236"/>
        <v>5.3566934872482737</v>
      </c>
      <c r="K227" s="228">
        <f t="shared" si="236"/>
        <v>5.3244993533388545</v>
      </c>
      <c r="L227" s="228">
        <f t="shared" si="236"/>
        <v>1.6338498653916302</v>
      </c>
      <c r="M227" s="228">
        <f t="shared" si="236"/>
        <v>2.2167692723764993</v>
      </c>
      <c r="N227" s="228">
        <f t="shared" si="236"/>
        <v>0.23807526609992327</v>
      </c>
      <c r="O227" s="228">
        <f t="shared" si="236"/>
        <v>5.3566934872482737</v>
      </c>
      <c r="P227" s="228">
        <f t="shared" si="236"/>
        <v>235.30190672330755</v>
      </c>
      <c r="Q227" s="228">
        <f t="shared" si="236"/>
        <v>0.75741914382626874</v>
      </c>
      <c r="R227" s="228">
        <f t="shared" si="236"/>
        <v>4.5992743434220049</v>
      </c>
      <c r="S227" s="228">
        <f t="shared" si="236"/>
        <v>0.23807526609992327</v>
      </c>
      <c r="T227" s="228">
        <f t="shared" si="236"/>
        <v>7.8777297642017539</v>
      </c>
      <c r="U227" s="228">
        <f t="shared" si="236"/>
        <v>2.3295343828050541E-2</v>
      </c>
      <c r="V227" s="228">
        <f t="shared" si="236"/>
        <v>0.21477992227187273</v>
      </c>
      <c r="W227" s="228">
        <f t="shared" si="236"/>
        <v>6.9583492187304845</v>
      </c>
      <c r="X227" s="228">
        <f t="shared" si="236"/>
        <v>23.721638683492458</v>
      </c>
      <c r="Y227" s="228">
        <f t="shared" si="236"/>
        <v>1.4767372440054771E-2</v>
      </c>
      <c r="Z227" s="228">
        <f t="shared" si="236"/>
        <v>6.9435818462904297</v>
      </c>
      <c r="AA227" s="228">
        <f t="shared" si="236"/>
        <v>25.601201377191362</v>
      </c>
      <c r="AB227" s="228">
        <f t="shared" si="236"/>
        <v>29.900194899976206</v>
      </c>
      <c r="AC227" s="312">
        <f>'3.10 Forest data Gustav 2017'!AV109</f>
        <v>3825.471119265344</v>
      </c>
      <c r="AD227" s="318">
        <f t="shared" si="214"/>
        <v>4.8199492933445072</v>
      </c>
      <c r="AE227" s="312">
        <f>'3.10 Forest data Gustav 2017'!AW109*10^-6</f>
        <v>68.234409716185922</v>
      </c>
      <c r="AF227" s="314">
        <f t="shared" si="205"/>
        <v>34.117204858092961</v>
      </c>
      <c r="AG227" s="314">
        <f>'3.10 Forest data Gustav 2017'!AH109*10^-6/2</f>
        <v>13.951885712328107</v>
      </c>
      <c r="AH227" s="314">
        <f>'3.10 Forest data Gustav 2017'!AI109*10^-6/2</f>
        <v>10.172548096470852</v>
      </c>
      <c r="AI227" s="314">
        <f>'3.10 Forest data Gustav 2017'!AM109*10^-6/2</f>
        <v>6.6024907865939992</v>
      </c>
      <c r="AJ227" s="319">
        <f t="shared" si="206"/>
        <v>6.4039155419586011</v>
      </c>
      <c r="AK227" s="319">
        <f t="shared" si="207"/>
        <v>5.3305162764533751</v>
      </c>
      <c r="AL227" s="319">
        <f t="shared" si="208"/>
        <v>1.9532639997259351</v>
      </c>
      <c r="AM227" s="319">
        <f t="shared" si="209"/>
        <v>8.2767170720733727</v>
      </c>
      <c r="AN227" s="319">
        <f t="shared" si="215"/>
        <v>0.28461846853149342</v>
      </c>
      <c r="AO227" s="314">
        <f t="shared" si="216"/>
        <v>6.4039155419586011</v>
      </c>
      <c r="AP227" s="120">
        <f t="shared" si="217"/>
        <v>274.95855874945926</v>
      </c>
      <c r="AQ227" s="120">
        <f t="shared" si="218"/>
        <v>1.0323904602726657</v>
      </c>
      <c r="AR227" s="120">
        <f t="shared" si="219"/>
        <v>5.3715250816859355</v>
      </c>
      <c r="AS227" s="314">
        <f t="shared" si="220"/>
        <v>0.28461846853149342</v>
      </c>
      <c r="AT227" s="314">
        <f t="shared" si="210"/>
        <v>9.2902330255133414</v>
      </c>
      <c r="AU227" s="120">
        <f t="shared" si="221"/>
        <v>3.1436181945155184E-2</v>
      </c>
      <c r="AV227" s="314">
        <f t="shared" si="222"/>
        <v>0.25318228658633823</v>
      </c>
      <c r="AW227" s="314">
        <f t="shared" si="223"/>
        <v>7.2837802761793107</v>
      </c>
      <c r="AX227" s="120">
        <f t="shared" si="224"/>
        <v>24.732688354262688</v>
      </c>
      <c r="AY227" s="120">
        <f t="shared" si="225"/>
        <v>5.6205901635721034E-2</v>
      </c>
      <c r="AZ227" s="120">
        <f t="shared" si="226"/>
        <v>7.2275743745435896</v>
      </c>
      <c r="BA227" s="317">
        <f t="shared" si="211"/>
        <v>37.528925343902259</v>
      </c>
      <c r="BB227" s="317">
        <f t="shared" si="227"/>
        <v>43.468907181100306</v>
      </c>
      <c r="BC227" s="11">
        <f t="shared" si="212"/>
        <v>109.73371528291267</v>
      </c>
      <c r="BD227" s="11">
        <f t="shared" si="228"/>
        <v>159.53088935463813</v>
      </c>
      <c r="BE227" s="11">
        <f t="shared" si="229"/>
        <v>-49.797174071725465</v>
      </c>
      <c r="BF227" s="10">
        <f>SUM(BE$130:BE227)</f>
        <v>-3585.7374111357453</v>
      </c>
    </row>
    <row r="228" spans="1:58" x14ac:dyDescent="0.25">
      <c r="A228" s="4">
        <v>99</v>
      </c>
      <c r="C228" s="228">
        <f t="shared" si="236"/>
        <v>3790.2167578449598</v>
      </c>
      <c r="D228" s="228">
        <f t="shared" si="236"/>
        <v>4.2225116626896124</v>
      </c>
      <c r="E228" s="228">
        <f t="shared" si="236"/>
        <v>46.537353965094574</v>
      </c>
      <c r="F228" s="228">
        <f t="shared" si="236"/>
        <v>23.268676982547287</v>
      </c>
      <c r="G228" s="228">
        <f t="shared" si="236"/>
        <v>11.649484604799566</v>
      </c>
      <c r="H228" s="228">
        <f t="shared" si="236"/>
        <v>10.802865847135475</v>
      </c>
      <c r="I228" s="228">
        <f t="shared" si="236"/>
        <v>0.81632653061224492</v>
      </c>
      <c r="J228" s="228">
        <f t="shared" si="236"/>
        <v>5.3471134336030008</v>
      </c>
      <c r="K228" s="228">
        <f t="shared" si="236"/>
        <v>5.3282849054154351</v>
      </c>
      <c r="L228" s="228">
        <f t="shared" si="236"/>
        <v>1.6309278446719395</v>
      </c>
      <c r="M228" s="228">
        <f t="shared" si="236"/>
        <v>2.2142646831881927</v>
      </c>
      <c r="N228" s="228">
        <f t="shared" si="236"/>
        <v>0.23764948593791116</v>
      </c>
      <c r="O228" s="228">
        <f t="shared" si="236"/>
        <v>5.3471134336030008</v>
      </c>
      <c r="P228" s="228">
        <f t="shared" si="236"/>
        <v>236.03489328605818</v>
      </c>
      <c r="Q228" s="228">
        <f t="shared" si="236"/>
        <v>0.73298656275062513</v>
      </c>
      <c r="R228" s="228">
        <f t="shared" si="236"/>
        <v>4.6141268708523757</v>
      </c>
      <c r="S228" s="228">
        <f t="shared" si="236"/>
        <v>0.23764948593791116</v>
      </c>
      <c r="T228" s="228">
        <f t="shared" si="236"/>
        <v>7.899962315465765</v>
      </c>
      <c r="U228" s="228">
        <f t="shared" si="236"/>
        <v>2.2232551264011136E-2</v>
      </c>
      <c r="V228" s="228">
        <f t="shared" si="236"/>
        <v>0.21541693467390002</v>
      </c>
      <c r="W228" s="228">
        <f t="shared" si="236"/>
        <v>6.9592127500873744</v>
      </c>
      <c r="X228" s="228">
        <f t="shared" si="236"/>
        <v>23.73294432404202</v>
      </c>
      <c r="Y228" s="228">
        <f t="shared" si="236"/>
        <v>1.1305640549561957E-2</v>
      </c>
      <c r="Z228" s="228">
        <f t="shared" si="236"/>
        <v>6.9479071095378124</v>
      </c>
      <c r="AA228" s="228">
        <f t="shared" si="236"/>
        <v>25.595544680802018</v>
      </c>
      <c r="AB228" s="228">
        <f t="shared" si="236"/>
        <v>30.584581098055828</v>
      </c>
      <c r="AC228" s="312">
        <f>'3.10 Forest data Gustav 2017'!AV110</f>
        <v>3825.3605077791217</v>
      </c>
      <c r="AD228" s="318">
        <f t="shared" si="214"/>
        <v>-0.11061148622229666</v>
      </c>
      <c r="AE228" s="312">
        <f>'3.10 Forest data Gustav 2017'!AW110*10^-6</f>
        <v>68.328884668088151</v>
      </c>
      <c r="AF228" s="314">
        <f t="shared" si="205"/>
        <v>34.164442334044075</v>
      </c>
      <c r="AG228" s="314">
        <f>'3.10 Forest data Gustav 2017'!AH110*10^-6/2</f>
        <v>13.962656765092438</v>
      </c>
      <c r="AH228" s="314">
        <f>'3.10 Forest data Gustav 2017'!AI110*10^-6/2</f>
        <v>10.213924628133643</v>
      </c>
      <c r="AI228" s="314">
        <f>'3.10 Forest data Gustav 2017'!AM110*10^-6/2</f>
        <v>6.6013241187179998</v>
      </c>
      <c r="AJ228" s="319">
        <f t="shared" si="206"/>
        <v>6.4088594551774296</v>
      </c>
      <c r="AK228" s="319">
        <f t="shared" si="207"/>
        <v>5.3473703190254902</v>
      </c>
      <c r="AL228" s="319">
        <f t="shared" si="208"/>
        <v>1.9547719471129414</v>
      </c>
      <c r="AM228" s="319">
        <f t="shared" si="209"/>
        <v>8.2768429305290923</v>
      </c>
      <c r="AN228" s="319">
        <f t="shared" si="215"/>
        <v>0.28483819800788573</v>
      </c>
      <c r="AO228" s="314"/>
      <c r="AP228" s="120">
        <f t="shared" si="217"/>
        <v>269.56678912054338</v>
      </c>
      <c r="AQ228" s="120">
        <f t="shared" si="218"/>
        <v>-5.3917696289158812</v>
      </c>
      <c r="AR228" s="120">
        <f t="shared" si="219"/>
        <v>5.3917696289158812</v>
      </c>
      <c r="AS228" s="314">
        <f t="shared" si="220"/>
        <v>0.28483819800788573</v>
      </c>
      <c r="AT228" s="314">
        <f t="shared" si="210"/>
        <v>9.3210293128864432</v>
      </c>
      <c r="AU228" s="120">
        <f t="shared" si="221"/>
        <v>3.0796287373101805E-2</v>
      </c>
      <c r="AV228" s="314">
        <f t="shared" si="222"/>
        <v>0.25404191063478393</v>
      </c>
      <c r="AW228" s="314">
        <f t="shared" si="223"/>
        <v>7.3021422661384321</v>
      </c>
      <c r="AX228" s="120">
        <f>AX227*EXP(-qpap)+AW228</f>
        <v>24.790793918411133</v>
      </c>
      <c r="AY228" s="120">
        <f t="shared" si="225"/>
        <v>5.8105564148444699E-2</v>
      </c>
      <c r="AZ228" s="120">
        <f t="shared" si="226"/>
        <v>7.2440367019899874</v>
      </c>
      <c r="BA228" s="317">
        <f t="shared" si="211"/>
        <v>37.580886567448488</v>
      </c>
      <c r="BB228" s="317">
        <f t="shared" si="227"/>
        <v>32.167407303831858</v>
      </c>
      <c r="BC228" s="11">
        <f t="shared" si="212"/>
        <v>112.24541262986489</v>
      </c>
      <c r="BD228" s="11">
        <f t="shared" si="228"/>
        <v>118.05438480506292</v>
      </c>
      <c r="BE228" s="11">
        <f t="shared" si="229"/>
        <v>-5.8089721751980363</v>
      </c>
      <c r="BF228" s="10">
        <f>SUM(BE$130:BE228)</f>
        <v>-3591.5463833109434</v>
      </c>
    </row>
    <row r="229" spans="1:58" x14ac:dyDescent="0.25">
      <c r="A229" s="4"/>
      <c r="F229" s="1"/>
      <c r="G229" s="1"/>
      <c r="H229" s="1"/>
      <c r="I229" s="1"/>
      <c r="J229" s="1"/>
      <c r="K229" s="1"/>
      <c r="L229" s="1"/>
      <c r="M229" s="1"/>
      <c r="N229" s="1"/>
    </row>
    <row r="230" spans="1:58" x14ac:dyDescent="0.25">
      <c r="A230" s="4"/>
      <c r="F230" s="1"/>
      <c r="G230" s="1"/>
      <c r="H230" s="1"/>
      <c r="I230" s="1"/>
      <c r="J230" s="1"/>
      <c r="K230" s="1"/>
      <c r="L230" s="1"/>
      <c r="M230" s="1"/>
      <c r="N230" s="1"/>
    </row>
    <row r="231" spans="1:58" x14ac:dyDescent="0.25">
      <c r="F231" s="1"/>
      <c r="G231" s="1"/>
      <c r="H231" s="1"/>
      <c r="I231" s="1"/>
      <c r="J231" s="1"/>
      <c r="K231" s="1"/>
      <c r="L231" s="1"/>
      <c r="M231" s="1"/>
      <c r="N231" s="1"/>
    </row>
    <row r="232" spans="1:58" x14ac:dyDescent="0.25">
      <c r="F232" s="1"/>
      <c r="G232" s="1"/>
      <c r="H232" s="1"/>
      <c r="I232" s="1"/>
      <c r="J232" s="1"/>
      <c r="K232" s="1"/>
      <c r="L232" s="1"/>
      <c r="M232" s="1"/>
      <c r="N232" s="1"/>
    </row>
    <row r="233" spans="1:58" x14ac:dyDescent="0.25">
      <c r="F233" s="1"/>
      <c r="G233" s="1"/>
      <c r="H233" s="1"/>
      <c r="I233" s="1"/>
      <c r="J233" s="1"/>
      <c r="K233" s="1"/>
      <c r="L233" s="1"/>
      <c r="M233" s="1"/>
      <c r="N233" s="1"/>
    </row>
    <row r="234" spans="1:58" x14ac:dyDescent="0.25">
      <c r="F234" s="1"/>
      <c r="G234" s="1"/>
      <c r="H234" s="1"/>
      <c r="I234" s="1"/>
      <c r="J234" s="1"/>
      <c r="K234" s="1"/>
      <c r="L234" s="1"/>
      <c r="M234" s="1"/>
      <c r="N234" s="1"/>
    </row>
    <row r="235" spans="1:58" x14ac:dyDescent="0.25">
      <c r="F235" s="1"/>
      <c r="G235" s="1"/>
      <c r="H235" s="1"/>
      <c r="I235" s="1"/>
      <c r="J235" s="1"/>
      <c r="K235" s="1"/>
      <c r="L235" s="1"/>
      <c r="M235" s="1"/>
      <c r="N235" s="1"/>
    </row>
    <row r="236" spans="1:58" x14ac:dyDescent="0.25">
      <c r="F236" s="1"/>
      <c r="G236" s="1"/>
      <c r="H236" s="1"/>
      <c r="I236" s="1"/>
      <c r="J236" s="1"/>
      <c r="K236" s="1"/>
      <c r="L236" s="1"/>
      <c r="M236" s="1"/>
      <c r="N236" s="1"/>
    </row>
    <row r="237" spans="1:58" x14ac:dyDescent="0.25">
      <c r="F237" s="1"/>
      <c r="G237" s="1"/>
      <c r="H237" s="1"/>
      <c r="I237" s="1"/>
      <c r="J237" s="1"/>
      <c r="K237" s="1"/>
      <c r="L237" s="1"/>
      <c r="M237" s="1"/>
      <c r="N237" s="1"/>
    </row>
    <row r="238" spans="1:58" x14ac:dyDescent="0.25">
      <c r="F238" s="1"/>
      <c r="G238" s="1"/>
      <c r="H238" s="1"/>
      <c r="I238" s="1"/>
      <c r="J238" s="1"/>
      <c r="K238" s="1"/>
      <c r="L238" s="1"/>
      <c r="M238" s="1"/>
      <c r="N238" s="1"/>
    </row>
    <row r="239" spans="1:58" x14ac:dyDescent="0.25">
      <c r="F239" s="1"/>
      <c r="G239" s="1"/>
      <c r="H239" s="1"/>
      <c r="I239" s="1"/>
      <c r="J239" s="1"/>
      <c r="K239" s="1"/>
      <c r="L239" s="1"/>
      <c r="M239" s="1"/>
      <c r="N239" s="1"/>
    </row>
    <row r="240" spans="1:58" x14ac:dyDescent="0.25">
      <c r="F240" s="1"/>
      <c r="G240" s="1"/>
      <c r="H240" s="1"/>
      <c r="I240" s="1"/>
      <c r="J240" s="1"/>
      <c r="K240" s="1"/>
      <c r="L240" s="1"/>
      <c r="M240" s="1"/>
      <c r="N240" s="1"/>
    </row>
    <row r="241" spans="6:14" x14ac:dyDescent="0.25">
      <c r="F241" s="1"/>
      <c r="G241" s="1"/>
      <c r="H241" s="1"/>
      <c r="I241" s="1"/>
      <c r="J241" s="1"/>
      <c r="K241" s="1"/>
      <c r="L241" s="1"/>
      <c r="M241" s="1"/>
      <c r="N241" s="1"/>
    </row>
    <row r="242" spans="6:14" x14ac:dyDescent="0.25">
      <c r="F242" s="1"/>
      <c r="G242" s="1"/>
      <c r="H242" s="1"/>
      <c r="I242" s="1"/>
      <c r="J242" s="1"/>
      <c r="K242" s="1"/>
      <c r="L242" s="1"/>
      <c r="M242" s="1"/>
      <c r="N242" s="1"/>
    </row>
    <row r="243" spans="6:14" x14ac:dyDescent="0.25">
      <c r="F243" s="1"/>
      <c r="G243" s="1"/>
      <c r="H243" s="1"/>
      <c r="I243" s="1"/>
      <c r="J243" s="1"/>
      <c r="K243" s="1"/>
      <c r="L243" s="1"/>
      <c r="M243" s="1"/>
      <c r="N243" s="1"/>
    </row>
    <row r="244" spans="6:14" x14ac:dyDescent="0.25">
      <c r="F244" s="1"/>
      <c r="G244" s="1"/>
      <c r="H244" s="1"/>
      <c r="I244" s="1"/>
      <c r="J244" s="1"/>
      <c r="K244" s="1"/>
      <c r="L244" s="1"/>
      <c r="M244" s="1"/>
      <c r="N244" s="1"/>
    </row>
    <row r="245" spans="6:14" x14ac:dyDescent="0.25">
      <c r="F245" s="1"/>
      <c r="G245" s="1"/>
      <c r="H245" s="1"/>
      <c r="I245" s="1"/>
      <c r="J245" s="1"/>
      <c r="K245" s="1"/>
      <c r="L245" s="1"/>
      <c r="M245" s="1"/>
      <c r="N245" s="1"/>
    </row>
    <row r="246" spans="6:14" x14ac:dyDescent="0.25">
      <c r="F246" s="1"/>
      <c r="G246" s="1"/>
      <c r="H246" s="1"/>
      <c r="I246" s="1"/>
      <c r="J246" s="1"/>
      <c r="K246" s="1"/>
      <c r="L246" s="1"/>
      <c r="M246" s="1"/>
      <c r="N246" s="1"/>
    </row>
    <row r="247" spans="6:14" x14ac:dyDescent="0.25">
      <c r="F247" s="1"/>
      <c r="G247" s="1"/>
      <c r="H247" s="1"/>
      <c r="I247" s="1"/>
      <c r="J247" s="1"/>
      <c r="K247" s="1"/>
      <c r="L247" s="1"/>
      <c r="M247" s="1"/>
      <c r="N247" s="1"/>
    </row>
    <row r="248" spans="6:14" x14ac:dyDescent="0.25">
      <c r="F248" s="1"/>
      <c r="G248" s="1"/>
      <c r="H248" s="1"/>
      <c r="I248" s="1"/>
      <c r="J248" s="1"/>
      <c r="K248" s="1"/>
      <c r="L248" s="1"/>
      <c r="M248" s="1"/>
      <c r="N248" s="1"/>
    </row>
    <row r="249" spans="6:14" x14ac:dyDescent="0.25">
      <c r="F249" s="1"/>
      <c r="G249" s="1"/>
      <c r="H249" s="1"/>
      <c r="I249" s="1"/>
      <c r="J249" s="1"/>
      <c r="K249" s="1"/>
      <c r="L249" s="1"/>
      <c r="M249" s="1"/>
      <c r="N249" s="1"/>
    </row>
    <row r="250" spans="6:14" x14ac:dyDescent="0.25">
      <c r="F250" s="1"/>
      <c r="G250" s="1"/>
      <c r="H250" s="1"/>
      <c r="I250" s="1"/>
      <c r="J250" s="1"/>
      <c r="K250" s="1"/>
      <c r="L250" s="1"/>
      <c r="M250" s="1"/>
      <c r="N250" s="1"/>
    </row>
    <row r="251" spans="6:14" x14ac:dyDescent="0.25">
      <c r="F251" s="1"/>
      <c r="G251" s="1"/>
      <c r="H251" s="1"/>
      <c r="I251" s="1"/>
      <c r="J251" s="1"/>
      <c r="K251" s="1"/>
      <c r="L251" s="1"/>
      <c r="M251" s="1"/>
      <c r="N251" s="1"/>
    </row>
    <row r="252" spans="6:14" x14ac:dyDescent="0.25">
      <c r="F252" s="1"/>
      <c r="G252" s="1"/>
      <c r="H252" s="1"/>
      <c r="I252" s="1"/>
      <c r="J252" s="1"/>
      <c r="K252" s="1"/>
      <c r="L252" s="1"/>
      <c r="M252" s="1"/>
      <c r="N252" s="1"/>
    </row>
    <row r="253" spans="6:14" x14ac:dyDescent="0.25">
      <c r="F253" s="1"/>
      <c r="G253" s="1"/>
      <c r="H253" s="1"/>
      <c r="I253" s="1"/>
      <c r="J253" s="1"/>
      <c r="K253" s="1"/>
      <c r="L253" s="1"/>
      <c r="M253" s="1"/>
      <c r="N253" s="1"/>
    </row>
    <row r="254" spans="6:14" x14ac:dyDescent="0.25">
      <c r="F254" s="1"/>
      <c r="G254" s="1"/>
      <c r="H254" s="1"/>
      <c r="I254" s="1"/>
      <c r="J254" s="1"/>
      <c r="K254" s="1"/>
      <c r="L254" s="1"/>
      <c r="M254" s="1"/>
      <c r="N254" s="1"/>
    </row>
    <row r="255" spans="6:14" x14ac:dyDescent="0.25">
      <c r="F255" s="1"/>
      <c r="G255" s="1"/>
      <c r="H255" s="1"/>
      <c r="I255" s="1"/>
      <c r="J255" s="1"/>
      <c r="K255" s="1"/>
      <c r="L255" s="1"/>
      <c r="M255" s="1"/>
      <c r="N255" s="1"/>
    </row>
    <row r="256" spans="6:14" x14ac:dyDescent="0.25">
      <c r="F256" s="1"/>
      <c r="G256" s="1"/>
      <c r="H256" s="1"/>
      <c r="I256" s="1"/>
      <c r="J256" s="1"/>
      <c r="K256" s="1"/>
      <c r="L256" s="1"/>
      <c r="M256" s="1"/>
      <c r="N256" s="1"/>
    </row>
    <row r="257" spans="6:14" x14ac:dyDescent="0.25">
      <c r="F257" s="1"/>
      <c r="G257" s="1"/>
      <c r="H257" s="1"/>
      <c r="I257" s="1"/>
      <c r="J257" s="1"/>
      <c r="K257" s="1"/>
      <c r="L257" s="1"/>
      <c r="M257" s="1"/>
      <c r="N257" s="1"/>
    </row>
    <row r="258" spans="6:14" x14ac:dyDescent="0.25">
      <c r="F258" s="1"/>
      <c r="G258" s="1"/>
      <c r="H258" s="1"/>
      <c r="I258" s="1"/>
      <c r="J258" s="1"/>
      <c r="K258" s="1"/>
      <c r="L258" s="1"/>
      <c r="M258" s="1"/>
      <c r="N258" s="1"/>
    </row>
    <row r="259" spans="6:14" x14ac:dyDescent="0.25">
      <c r="F259" s="1"/>
      <c r="G259" s="1"/>
      <c r="H259" s="1"/>
      <c r="I259" s="1"/>
      <c r="J259" s="1"/>
      <c r="K259" s="1"/>
      <c r="L259" s="1"/>
      <c r="M259" s="1"/>
      <c r="N259" s="1"/>
    </row>
    <row r="260" spans="6:14" x14ac:dyDescent="0.25">
      <c r="F260" s="1"/>
      <c r="G260" s="1"/>
      <c r="H260" s="1"/>
      <c r="I260" s="1"/>
      <c r="J260" s="1"/>
      <c r="K260" s="1"/>
      <c r="L260" s="1"/>
      <c r="M260" s="1"/>
      <c r="N260" s="1"/>
    </row>
    <row r="261" spans="6:14" x14ac:dyDescent="0.25">
      <c r="F261" s="1"/>
      <c r="G261" s="1"/>
      <c r="H261" s="1"/>
      <c r="I261" s="1"/>
      <c r="J261" s="1"/>
      <c r="K261" s="1"/>
      <c r="L261" s="1"/>
      <c r="M261" s="1"/>
      <c r="N261" s="1"/>
    </row>
    <row r="262" spans="6:14" x14ac:dyDescent="0.25">
      <c r="F262" s="1"/>
      <c r="G262" s="1"/>
      <c r="H262" s="1"/>
      <c r="I262" s="1"/>
      <c r="J262" s="1"/>
      <c r="K262" s="1"/>
      <c r="L262" s="1"/>
      <c r="M262" s="1"/>
      <c r="N262" s="1"/>
    </row>
    <row r="263" spans="6:14" x14ac:dyDescent="0.25">
      <c r="F263" s="1"/>
      <c r="G263" s="1"/>
      <c r="H263" s="1"/>
      <c r="I263" s="1"/>
      <c r="J263" s="1"/>
      <c r="K263" s="1"/>
      <c r="L263" s="1"/>
      <c r="M263" s="1"/>
      <c r="N263" s="1"/>
    </row>
    <row r="264" spans="6:14" x14ac:dyDescent="0.25">
      <c r="F264" s="1"/>
      <c r="G264" s="1"/>
      <c r="H264" s="1"/>
      <c r="I264" s="1"/>
      <c r="J264" s="1"/>
      <c r="K264" s="1"/>
      <c r="L264" s="1"/>
      <c r="M264" s="1"/>
      <c r="N264" s="1"/>
    </row>
    <row r="265" spans="6:14" x14ac:dyDescent="0.25">
      <c r="F265" s="1"/>
      <c r="G265" s="1"/>
      <c r="H265" s="1"/>
      <c r="I265" s="1"/>
      <c r="J265" s="1"/>
      <c r="K265" s="1"/>
      <c r="L265" s="1"/>
      <c r="M265" s="1"/>
      <c r="N265" s="1"/>
    </row>
    <row r="266" spans="6:14" x14ac:dyDescent="0.25">
      <c r="F266" s="1"/>
      <c r="G266" s="1"/>
      <c r="H266" s="1"/>
      <c r="I266" s="1"/>
      <c r="J266" s="1"/>
      <c r="K266" s="1"/>
      <c r="L266" s="1"/>
      <c r="M266" s="1"/>
      <c r="N266" s="1"/>
    </row>
    <row r="267" spans="6:14" x14ac:dyDescent="0.25">
      <c r="F267" s="1"/>
      <c r="G267" s="1"/>
      <c r="H267" s="1"/>
      <c r="I267" s="1"/>
      <c r="J267" s="1"/>
      <c r="K267" s="1"/>
      <c r="L267" s="1"/>
      <c r="M267" s="1"/>
      <c r="N267" s="1"/>
    </row>
    <row r="268" spans="6:14" x14ac:dyDescent="0.25">
      <c r="F268" s="1"/>
      <c r="G268" s="1"/>
      <c r="H268" s="1"/>
      <c r="I268" s="1"/>
      <c r="J268" s="1"/>
      <c r="K268" s="1"/>
      <c r="L268" s="1"/>
      <c r="M268" s="1"/>
      <c r="N268" s="1"/>
    </row>
    <row r="269" spans="6:14" x14ac:dyDescent="0.25">
      <c r="F269" s="1"/>
      <c r="G269" s="1"/>
      <c r="H269" s="1"/>
      <c r="I269" s="1"/>
      <c r="J269" s="1"/>
      <c r="K269" s="1"/>
      <c r="L269" s="1"/>
      <c r="M269" s="1"/>
      <c r="N269" s="1"/>
    </row>
    <row r="270" spans="6:14" x14ac:dyDescent="0.25">
      <c r="F270" s="1"/>
      <c r="G270" s="1"/>
      <c r="H270" s="1"/>
      <c r="I270" s="1"/>
      <c r="J270" s="1"/>
      <c r="K270" s="1"/>
      <c r="L270" s="1"/>
      <c r="M270" s="1"/>
      <c r="N270" s="1"/>
    </row>
    <row r="271" spans="6:14" x14ac:dyDescent="0.25">
      <c r="F271" s="1"/>
      <c r="G271" s="1"/>
      <c r="H271" s="1"/>
      <c r="I271" s="1"/>
      <c r="J271" s="1"/>
      <c r="K271" s="1"/>
      <c r="L271" s="1"/>
      <c r="M271" s="1"/>
      <c r="N271" s="1"/>
    </row>
    <row r="272" spans="6:14" x14ac:dyDescent="0.25">
      <c r="F272" s="1"/>
      <c r="G272" s="1"/>
      <c r="H272" s="1"/>
      <c r="I272" s="1"/>
      <c r="J272" s="1"/>
      <c r="K272" s="1"/>
      <c r="L272" s="1"/>
      <c r="M272" s="1"/>
      <c r="N272" s="1"/>
    </row>
    <row r="273" spans="6:14" x14ac:dyDescent="0.25">
      <c r="F273" s="1"/>
      <c r="G273" s="1"/>
      <c r="H273" s="1"/>
      <c r="I273" s="1"/>
      <c r="J273" s="1"/>
      <c r="K273" s="1"/>
      <c r="L273" s="1"/>
      <c r="M273" s="1"/>
      <c r="N273" s="1"/>
    </row>
    <row r="274" spans="6:14" x14ac:dyDescent="0.25">
      <c r="F274" s="1"/>
      <c r="G274" s="1"/>
      <c r="H274" s="1"/>
      <c r="I274" s="1"/>
      <c r="J274" s="1"/>
      <c r="K274" s="1"/>
      <c r="L274" s="1"/>
      <c r="M274" s="1"/>
      <c r="N274" s="1"/>
    </row>
    <row r="275" spans="6:14" x14ac:dyDescent="0.25">
      <c r="F275" s="1"/>
      <c r="G275" s="1"/>
      <c r="H275" s="1"/>
      <c r="I275" s="1"/>
      <c r="J275" s="1"/>
      <c r="K275" s="1"/>
      <c r="L275" s="1"/>
      <c r="M275" s="1"/>
      <c r="N275" s="1"/>
    </row>
    <row r="276" spans="6:14" x14ac:dyDescent="0.25">
      <c r="F276" s="1"/>
      <c r="G276" s="1"/>
      <c r="H276" s="1"/>
      <c r="I276" s="1"/>
      <c r="J276" s="1"/>
      <c r="K276" s="1"/>
      <c r="L276" s="1"/>
      <c r="M276" s="1"/>
      <c r="N276" s="1"/>
    </row>
    <row r="277" spans="6:14" x14ac:dyDescent="0.25">
      <c r="F277" s="1"/>
      <c r="G277" s="1"/>
      <c r="H277" s="1"/>
      <c r="I277" s="1"/>
      <c r="J277" s="1"/>
      <c r="K277" s="1"/>
      <c r="L277" s="1"/>
      <c r="M277" s="1"/>
      <c r="N277" s="1"/>
    </row>
    <row r="278" spans="6:14" x14ac:dyDescent="0.25">
      <c r="F278" s="1"/>
      <c r="G278" s="1"/>
      <c r="H278" s="1"/>
      <c r="I278" s="1"/>
      <c r="J278" s="1"/>
      <c r="K278" s="1"/>
      <c r="L278" s="1"/>
      <c r="M278" s="1"/>
      <c r="N278" s="1"/>
    </row>
    <row r="279" spans="6:14" x14ac:dyDescent="0.25">
      <c r="F279" s="1"/>
      <c r="G279" s="1"/>
      <c r="H279" s="1"/>
      <c r="I279" s="1"/>
      <c r="J279" s="1"/>
      <c r="K279" s="1"/>
      <c r="L279" s="1"/>
      <c r="M279" s="1"/>
      <c r="N279" s="1"/>
    </row>
    <row r="280" spans="6:14" x14ac:dyDescent="0.25">
      <c r="F280" s="1"/>
      <c r="G280" s="1"/>
      <c r="H280" s="1"/>
      <c r="I280" s="1"/>
      <c r="J280" s="1"/>
      <c r="K280" s="1"/>
      <c r="L280" s="1"/>
      <c r="M280" s="1"/>
      <c r="N280" s="1"/>
    </row>
    <row r="281" spans="6:14" x14ac:dyDescent="0.25">
      <c r="F281" s="1"/>
      <c r="G281" s="1"/>
      <c r="H281" s="1"/>
      <c r="I281" s="1"/>
      <c r="J281" s="1"/>
      <c r="K281" s="1"/>
      <c r="L281" s="1"/>
      <c r="M281" s="1"/>
      <c r="N281" s="1"/>
    </row>
    <row r="282" spans="6:14" x14ac:dyDescent="0.25">
      <c r="F282" s="1"/>
      <c r="G282" s="1"/>
      <c r="H282" s="1"/>
      <c r="I282" s="1"/>
      <c r="J282" s="1"/>
      <c r="K282" s="1"/>
      <c r="L282" s="1"/>
      <c r="M282" s="1"/>
      <c r="N282" s="1"/>
    </row>
    <row r="283" spans="6:14" x14ac:dyDescent="0.25">
      <c r="F283" s="1"/>
      <c r="G283" s="1"/>
      <c r="H283" s="1"/>
      <c r="I283" s="1"/>
      <c r="J283" s="1"/>
      <c r="K283" s="1"/>
      <c r="L283" s="1"/>
      <c r="M283" s="1"/>
      <c r="N283" s="1"/>
    </row>
    <row r="284" spans="6:14" x14ac:dyDescent="0.25">
      <c r="F284" s="1"/>
      <c r="G284" s="1"/>
      <c r="H284" s="1"/>
      <c r="I284" s="1"/>
      <c r="J284" s="1"/>
      <c r="K284" s="1"/>
      <c r="L284" s="1"/>
      <c r="M284" s="1"/>
      <c r="N284" s="1"/>
    </row>
    <row r="285" spans="6:14" x14ac:dyDescent="0.25">
      <c r="F285" s="1"/>
      <c r="G285" s="1"/>
      <c r="H285" s="1"/>
      <c r="I285" s="1"/>
      <c r="J285" s="1"/>
      <c r="K285" s="1"/>
      <c r="L285" s="1"/>
      <c r="M285" s="1"/>
      <c r="N285" s="1"/>
    </row>
    <row r="286" spans="6:14" x14ac:dyDescent="0.25">
      <c r="F286" s="1"/>
      <c r="G286" s="1"/>
      <c r="H286" s="1"/>
      <c r="I286" s="1"/>
      <c r="J286" s="1"/>
      <c r="K286" s="1"/>
      <c r="L286" s="1"/>
      <c r="M286" s="1"/>
      <c r="N286" s="1"/>
    </row>
    <row r="287" spans="6:14" x14ac:dyDescent="0.25">
      <c r="F287" s="1"/>
      <c r="G287" s="1"/>
      <c r="H287" s="1"/>
      <c r="I287" s="1"/>
      <c r="J287" s="1"/>
      <c r="K287" s="1"/>
      <c r="L287" s="1"/>
      <c r="M287" s="1"/>
      <c r="N287" s="1"/>
    </row>
    <row r="288" spans="6:14" x14ac:dyDescent="0.25">
      <c r="F288" s="1"/>
      <c r="G288" s="1"/>
      <c r="H288" s="1"/>
      <c r="I288" s="1"/>
      <c r="J288" s="1"/>
      <c r="K288" s="1"/>
      <c r="L288" s="1"/>
      <c r="M288" s="1"/>
      <c r="N288" s="1"/>
    </row>
    <row r="289" spans="6:14" x14ac:dyDescent="0.25">
      <c r="F289" s="1"/>
      <c r="G289" s="1"/>
      <c r="H289" s="1"/>
      <c r="I289" s="1"/>
      <c r="J289" s="1"/>
      <c r="K289" s="1"/>
      <c r="L289" s="1"/>
      <c r="M289" s="1"/>
      <c r="N289" s="1"/>
    </row>
    <row r="290" spans="6:14" x14ac:dyDescent="0.25">
      <c r="F290" s="1"/>
      <c r="G290" s="1"/>
      <c r="H290" s="1"/>
      <c r="I290" s="1"/>
      <c r="J290" s="1"/>
      <c r="K290" s="1"/>
      <c r="L290" s="1"/>
      <c r="M290" s="1"/>
      <c r="N290" s="1"/>
    </row>
    <row r="291" spans="6:14" x14ac:dyDescent="0.25">
      <c r="F291" s="1"/>
      <c r="G291" s="1"/>
      <c r="H291" s="1"/>
      <c r="I291" s="1"/>
      <c r="J291" s="1"/>
      <c r="K291" s="1"/>
      <c r="L291" s="1"/>
      <c r="M291" s="1"/>
      <c r="N291" s="1"/>
    </row>
    <row r="292" spans="6:14" x14ac:dyDescent="0.25">
      <c r="F292" s="1"/>
      <c r="G292" s="1"/>
      <c r="H292" s="1"/>
      <c r="I292" s="1"/>
      <c r="J292" s="1"/>
      <c r="K292" s="1"/>
      <c r="L292" s="1"/>
      <c r="M292" s="1"/>
      <c r="N292" s="1"/>
    </row>
    <row r="293" spans="6:14" x14ac:dyDescent="0.25">
      <c r="F293" s="1"/>
      <c r="G293" s="1"/>
      <c r="H293" s="1"/>
      <c r="I293" s="1"/>
      <c r="J293" s="1"/>
      <c r="K293" s="1"/>
      <c r="L293" s="1"/>
      <c r="M293" s="1"/>
      <c r="N293" s="1"/>
    </row>
    <row r="294" spans="6:14" x14ac:dyDescent="0.25">
      <c r="F294" s="1"/>
      <c r="G294" s="1"/>
      <c r="H294" s="1"/>
      <c r="I294" s="1"/>
      <c r="J294" s="1"/>
      <c r="K294" s="1"/>
      <c r="L294" s="1"/>
      <c r="M294" s="1"/>
      <c r="N294" s="1"/>
    </row>
    <row r="295" spans="6:14" x14ac:dyDescent="0.25">
      <c r="F295" s="1"/>
      <c r="G295" s="1"/>
      <c r="H295" s="1"/>
      <c r="I295" s="1"/>
      <c r="J295" s="1"/>
      <c r="K295" s="1"/>
      <c r="L295" s="1"/>
      <c r="M295" s="1"/>
      <c r="N295" s="1"/>
    </row>
    <row r="296" spans="6:14" x14ac:dyDescent="0.25">
      <c r="F296" s="1"/>
      <c r="G296" s="1"/>
      <c r="H296" s="1"/>
      <c r="I296" s="1"/>
      <c r="J296" s="1"/>
      <c r="K296" s="1"/>
      <c r="L296" s="1"/>
      <c r="M296" s="1"/>
      <c r="N296" s="1"/>
    </row>
    <row r="297" spans="6:14" x14ac:dyDescent="0.25">
      <c r="F297" s="1"/>
      <c r="G297" s="1"/>
      <c r="H297" s="1"/>
      <c r="I297" s="1"/>
      <c r="J297" s="1"/>
      <c r="K297" s="1"/>
      <c r="L297" s="1"/>
      <c r="M297" s="1"/>
      <c r="N297" s="1"/>
    </row>
    <row r="298" spans="6:14" x14ac:dyDescent="0.25">
      <c r="F298" s="1"/>
      <c r="G298" s="1"/>
      <c r="H298" s="1"/>
      <c r="I298" s="1"/>
      <c r="J298" s="1"/>
      <c r="K298" s="1"/>
      <c r="L298" s="1"/>
      <c r="M298" s="1"/>
      <c r="N298" s="1"/>
    </row>
    <row r="299" spans="6:14" x14ac:dyDescent="0.25">
      <c r="F299" s="1"/>
      <c r="G299" s="1"/>
      <c r="H299" s="1"/>
      <c r="I299" s="1"/>
      <c r="J299" s="1"/>
      <c r="K299" s="1"/>
      <c r="L299" s="1"/>
      <c r="M299" s="1"/>
      <c r="N299" s="1"/>
    </row>
    <row r="300" spans="6:14" x14ac:dyDescent="0.25">
      <c r="F300" s="1"/>
      <c r="G300" s="1"/>
      <c r="H300" s="1"/>
      <c r="I300" s="1"/>
      <c r="J300" s="1"/>
      <c r="K300" s="1"/>
      <c r="L300" s="1"/>
      <c r="M300" s="1"/>
      <c r="N300" s="1"/>
    </row>
    <row r="301" spans="6:14" x14ac:dyDescent="0.25">
      <c r="F301" s="1"/>
      <c r="G301" s="1"/>
      <c r="H301" s="1"/>
      <c r="I301" s="1"/>
      <c r="J301" s="1"/>
      <c r="K301" s="1"/>
      <c r="L301" s="1"/>
      <c r="M301" s="1"/>
      <c r="N301" s="1"/>
    </row>
    <row r="302" spans="6:14" x14ac:dyDescent="0.25">
      <c r="F302" s="1"/>
      <c r="G302" s="1"/>
      <c r="H302" s="1"/>
      <c r="I302" s="1"/>
      <c r="J302" s="1"/>
      <c r="K302" s="1"/>
      <c r="L302" s="1"/>
      <c r="M302" s="1"/>
      <c r="N302" s="1"/>
    </row>
    <row r="303" spans="6:14" x14ac:dyDescent="0.25">
      <c r="F303" s="1"/>
      <c r="G303" s="1"/>
      <c r="H303" s="1"/>
      <c r="I303" s="1"/>
      <c r="J303" s="1"/>
      <c r="K303" s="1"/>
      <c r="L303" s="1"/>
      <c r="M303" s="1"/>
      <c r="N303" s="1"/>
    </row>
    <row r="304" spans="6:14" x14ac:dyDescent="0.25">
      <c r="F304" s="1"/>
      <c r="G304" s="1"/>
      <c r="H304" s="1"/>
      <c r="I304" s="1"/>
      <c r="J304" s="1"/>
      <c r="K304" s="1"/>
      <c r="L304" s="1"/>
      <c r="M304" s="1"/>
      <c r="N304" s="1"/>
    </row>
    <row r="305" spans="6:14" x14ac:dyDescent="0.25">
      <c r="F305" s="1"/>
      <c r="G305" s="1"/>
      <c r="H305" s="1"/>
      <c r="I305" s="1"/>
      <c r="J305" s="1"/>
      <c r="K305" s="1"/>
      <c r="L305" s="1"/>
      <c r="M305" s="1"/>
      <c r="N305" s="1"/>
    </row>
    <row r="306" spans="6:14" x14ac:dyDescent="0.25">
      <c r="F306" s="1"/>
      <c r="G306" s="1"/>
      <c r="H306" s="1"/>
      <c r="I306" s="1"/>
      <c r="J306" s="1"/>
      <c r="K306" s="1"/>
      <c r="L306" s="1"/>
      <c r="M306" s="1"/>
      <c r="N306" s="1"/>
    </row>
    <row r="307" spans="6:14" x14ac:dyDescent="0.25">
      <c r="F307" s="1"/>
      <c r="G307" s="1"/>
      <c r="H307" s="1"/>
      <c r="I307" s="1"/>
      <c r="J307" s="1"/>
      <c r="K307" s="1"/>
      <c r="L307" s="1"/>
      <c r="M307" s="1"/>
      <c r="N307" s="1"/>
    </row>
    <row r="308" spans="6:14" x14ac:dyDescent="0.25">
      <c r="F308" s="1"/>
      <c r="G308" s="1"/>
      <c r="H308" s="1"/>
      <c r="I308" s="1"/>
      <c r="J308" s="1"/>
      <c r="K308" s="1"/>
      <c r="L308" s="1"/>
      <c r="M308" s="1"/>
      <c r="N308" s="1"/>
    </row>
    <row r="309" spans="6:14" x14ac:dyDescent="0.25">
      <c r="F309" s="1"/>
      <c r="G309" s="1"/>
      <c r="H309" s="1"/>
      <c r="I309" s="1"/>
      <c r="J309" s="1"/>
      <c r="K309" s="1"/>
      <c r="L309" s="1"/>
      <c r="M309" s="1"/>
      <c r="N309" s="1"/>
    </row>
    <row r="310" spans="6:14" x14ac:dyDescent="0.25">
      <c r="F310" s="1"/>
      <c r="G310" s="1"/>
      <c r="H310" s="1"/>
      <c r="I310" s="1"/>
      <c r="J310" s="1"/>
      <c r="K310" s="1"/>
      <c r="L310" s="1"/>
      <c r="M310" s="1"/>
      <c r="N310" s="1"/>
    </row>
    <row r="311" spans="6:14" x14ac:dyDescent="0.25">
      <c r="F311" s="1"/>
      <c r="G311" s="1"/>
      <c r="H311" s="1"/>
      <c r="I311" s="1"/>
      <c r="J311" s="1"/>
      <c r="K311" s="1"/>
      <c r="L311" s="1"/>
      <c r="M311" s="1"/>
      <c r="N311" s="1"/>
    </row>
    <row r="312" spans="6:14" x14ac:dyDescent="0.25">
      <c r="F312" s="1"/>
      <c r="G312" s="1"/>
      <c r="H312" s="1"/>
      <c r="I312" s="1"/>
      <c r="J312" s="1"/>
      <c r="K312" s="1"/>
      <c r="L312" s="1"/>
      <c r="M312" s="1"/>
      <c r="N312" s="1"/>
    </row>
    <row r="313" spans="6:14" x14ac:dyDescent="0.25">
      <c r="F313" s="1"/>
      <c r="G313" s="1"/>
      <c r="H313" s="1"/>
      <c r="I313" s="1"/>
      <c r="J313" s="1"/>
      <c r="K313" s="1"/>
      <c r="L313" s="1"/>
      <c r="M313" s="1"/>
      <c r="N313" s="1"/>
    </row>
    <row r="314" spans="6:14" x14ac:dyDescent="0.25">
      <c r="F314" s="1"/>
      <c r="G314" s="1"/>
      <c r="H314" s="1"/>
      <c r="I314" s="1"/>
      <c r="J314" s="1"/>
      <c r="K314" s="1"/>
      <c r="L314" s="1"/>
      <c r="M314" s="1"/>
      <c r="N314" s="1"/>
    </row>
    <row r="315" spans="6:14" x14ac:dyDescent="0.25">
      <c r="F315" s="1"/>
      <c r="G315" s="1"/>
      <c r="H315" s="1"/>
      <c r="I315" s="1"/>
      <c r="J315" s="1"/>
      <c r="K315" s="1"/>
      <c r="L315" s="1"/>
      <c r="M315" s="1"/>
      <c r="N315" s="1"/>
    </row>
    <row r="316" spans="6:14" x14ac:dyDescent="0.25">
      <c r="F316" s="1"/>
      <c r="G316" s="1"/>
      <c r="H316" s="1"/>
      <c r="I316" s="1"/>
      <c r="J316" s="1"/>
      <c r="K316" s="1"/>
      <c r="L316" s="1"/>
      <c r="M316" s="1"/>
      <c r="N316" s="1"/>
    </row>
    <row r="317" spans="6:14" x14ac:dyDescent="0.25">
      <c r="F317" s="1"/>
      <c r="G317" s="1"/>
      <c r="H317" s="1"/>
      <c r="I317" s="1"/>
      <c r="J317" s="1"/>
      <c r="K317" s="1"/>
      <c r="L317" s="1"/>
      <c r="M317" s="1"/>
      <c r="N317" s="1"/>
    </row>
    <row r="318" spans="6:14" x14ac:dyDescent="0.25">
      <c r="F318" s="1"/>
      <c r="G318" s="1"/>
      <c r="H318" s="1"/>
      <c r="I318" s="1"/>
      <c r="J318" s="1"/>
      <c r="K318" s="1"/>
      <c r="L318" s="1"/>
      <c r="M318" s="1"/>
      <c r="N318" s="1"/>
    </row>
    <row r="319" spans="6:14" x14ac:dyDescent="0.25">
      <c r="F319" s="1"/>
      <c r="G319" s="1"/>
      <c r="H319" s="1"/>
      <c r="I319" s="1"/>
      <c r="J319" s="1"/>
      <c r="K319" s="1"/>
      <c r="L319" s="1"/>
      <c r="M319" s="1"/>
      <c r="N319" s="1"/>
    </row>
    <row r="320" spans="6:14" x14ac:dyDescent="0.25">
      <c r="F320" s="1"/>
      <c r="G320" s="1"/>
      <c r="H320" s="1"/>
      <c r="I320" s="1"/>
      <c r="J320" s="1"/>
      <c r="K320" s="1"/>
      <c r="L320" s="1"/>
      <c r="M320" s="1"/>
      <c r="N320" s="1"/>
    </row>
    <row r="321" spans="6:14" x14ac:dyDescent="0.25">
      <c r="F321" s="1"/>
      <c r="G321" s="1"/>
      <c r="H321" s="1"/>
      <c r="I321" s="1"/>
      <c r="J321" s="1"/>
      <c r="K321" s="1"/>
      <c r="L321" s="1"/>
      <c r="M321" s="1"/>
      <c r="N321" s="1"/>
    </row>
    <row r="322" spans="6:14" x14ac:dyDescent="0.25">
      <c r="F322" s="1"/>
      <c r="G322" s="1"/>
      <c r="H322" s="1"/>
      <c r="I322" s="1"/>
      <c r="J322" s="1"/>
      <c r="K322" s="1"/>
      <c r="L322" s="1"/>
      <c r="M322" s="1"/>
      <c r="N322" s="1"/>
    </row>
    <row r="323" spans="6:14" x14ac:dyDescent="0.25">
      <c r="F323" s="1"/>
      <c r="G323" s="1"/>
      <c r="H323" s="1"/>
      <c r="I323" s="1"/>
      <c r="J323" s="1"/>
      <c r="K323" s="1"/>
      <c r="L323" s="1"/>
      <c r="M323" s="1"/>
      <c r="N323" s="1"/>
    </row>
    <row r="324" spans="6:14" x14ac:dyDescent="0.25">
      <c r="F324" s="1"/>
      <c r="G324" s="1"/>
      <c r="H324" s="1"/>
      <c r="I324" s="1"/>
      <c r="J324" s="1"/>
      <c r="K324" s="1"/>
      <c r="L324" s="1"/>
      <c r="M324" s="1"/>
      <c r="N324" s="1"/>
    </row>
    <row r="325" spans="6:14" x14ac:dyDescent="0.25">
      <c r="F325" s="1"/>
      <c r="G325" s="1"/>
      <c r="H325" s="1"/>
      <c r="I325" s="1"/>
      <c r="J325" s="1"/>
      <c r="K325" s="1"/>
      <c r="L325" s="1"/>
      <c r="M325" s="1"/>
      <c r="N325" s="1"/>
    </row>
    <row r="326" spans="6:14" x14ac:dyDescent="0.25">
      <c r="F326" s="1"/>
      <c r="G326" s="1"/>
      <c r="H326" s="1"/>
      <c r="I326" s="1"/>
      <c r="J326" s="1"/>
      <c r="K326" s="1"/>
      <c r="L326" s="1"/>
      <c r="M326" s="1"/>
      <c r="N326" s="1"/>
    </row>
    <row r="327" spans="6:14" x14ac:dyDescent="0.25">
      <c r="F327" s="1"/>
      <c r="G327" s="1"/>
      <c r="H327" s="1"/>
      <c r="I327" s="1"/>
      <c r="J327" s="1"/>
      <c r="K327" s="1"/>
      <c r="L327" s="1"/>
      <c r="M327" s="1"/>
      <c r="N327" s="1"/>
    </row>
    <row r="328" spans="6:14" x14ac:dyDescent="0.25">
      <c r="F328" s="1"/>
      <c r="G328" s="1"/>
      <c r="H328" s="1"/>
      <c r="I328" s="1"/>
      <c r="J328" s="1"/>
      <c r="K328" s="1"/>
      <c r="L328" s="1"/>
      <c r="M328" s="1"/>
      <c r="N328" s="1"/>
    </row>
    <row r="329" spans="6:14" x14ac:dyDescent="0.25">
      <c r="F329" s="1"/>
      <c r="G329" s="1"/>
      <c r="H329" s="1"/>
      <c r="I329" s="1"/>
      <c r="J329" s="1"/>
      <c r="K329" s="1"/>
      <c r="L329" s="1"/>
      <c r="M329" s="1"/>
      <c r="N329" s="1"/>
    </row>
    <row r="330" spans="6:14" x14ac:dyDescent="0.25">
      <c r="F330" s="1"/>
      <c r="G330" s="1"/>
      <c r="H330" s="1"/>
      <c r="I330" s="1"/>
      <c r="J330" s="1"/>
      <c r="K330" s="1"/>
      <c r="L330" s="1"/>
      <c r="M330" s="1"/>
      <c r="N330" s="1"/>
    </row>
    <row r="331" spans="6:14" x14ac:dyDescent="0.25">
      <c r="F331" s="1"/>
      <c r="G331" s="1"/>
      <c r="H331" s="1"/>
      <c r="I331" s="1"/>
      <c r="J331" s="1"/>
      <c r="K331" s="1"/>
      <c r="L331" s="1"/>
      <c r="M331" s="1"/>
      <c r="N331" s="1"/>
    </row>
    <row r="332" spans="6:14" x14ac:dyDescent="0.25">
      <c r="F332" s="1"/>
      <c r="G332" s="1"/>
      <c r="H332" s="1"/>
      <c r="I332" s="1"/>
      <c r="J332" s="1"/>
      <c r="K332" s="1"/>
      <c r="L332" s="1"/>
      <c r="M332" s="1"/>
      <c r="N332" s="1"/>
    </row>
    <row r="333" spans="6:14" x14ac:dyDescent="0.25">
      <c r="F333" s="1"/>
      <c r="G333" s="1"/>
      <c r="H333" s="1"/>
      <c r="I333" s="1"/>
      <c r="J333" s="1"/>
      <c r="K333" s="1"/>
      <c r="L333" s="1"/>
      <c r="M333" s="1"/>
      <c r="N333" s="1"/>
    </row>
    <row r="334" spans="6:14" x14ac:dyDescent="0.25">
      <c r="F334" s="1"/>
      <c r="G334" s="1"/>
      <c r="H334" s="1"/>
      <c r="I334" s="1"/>
      <c r="J334" s="1"/>
      <c r="K334" s="1"/>
      <c r="L334" s="1"/>
      <c r="M334" s="1"/>
      <c r="N334" s="1"/>
    </row>
    <row r="335" spans="6:14" x14ac:dyDescent="0.25">
      <c r="F335" s="1"/>
      <c r="G335" s="1"/>
      <c r="H335" s="1"/>
      <c r="I335" s="1"/>
      <c r="J335" s="1"/>
      <c r="K335" s="1"/>
      <c r="L335" s="1"/>
      <c r="M335" s="1"/>
      <c r="N335" s="1"/>
    </row>
    <row r="336" spans="6:14" x14ac:dyDescent="0.25">
      <c r="F336" s="1"/>
      <c r="G336" s="1"/>
      <c r="H336" s="1"/>
      <c r="I336" s="1"/>
      <c r="J336" s="1"/>
      <c r="K336" s="1"/>
      <c r="L336" s="1"/>
      <c r="M336" s="1"/>
      <c r="N336" s="1"/>
    </row>
    <row r="337" spans="6:14" x14ac:dyDescent="0.25">
      <c r="F337" s="1"/>
      <c r="G337" s="1"/>
      <c r="H337" s="1"/>
      <c r="I337" s="1"/>
      <c r="J337" s="1"/>
      <c r="K337" s="1"/>
      <c r="L337" s="1"/>
      <c r="M337" s="1"/>
      <c r="N337" s="1"/>
    </row>
    <row r="338" spans="6:14" x14ac:dyDescent="0.25">
      <c r="F338" s="1"/>
      <c r="G338" s="1"/>
      <c r="H338" s="1"/>
      <c r="I338" s="1"/>
      <c r="J338" s="1"/>
      <c r="K338" s="1"/>
      <c r="L338" s="1"/>
      <c r="M338" s="1"/>
      <c r="N338" s="1"/>
    </row>
    <row r="339" spans="6:14" x14ac:dyDescent="0.25">
      <c r="F339" s="1"/>
      <c r="G339" s="1"/>
      <c r="H339" s="1"/>
      <c r="I339" s="1"/>
      <c r="J339" s="1"/>
      <c r="K339" s="1"/>
      <c r="L339" s="1"/>
      <c r="M339" s="1"/>
      <c r="N339" s="1"/>
    </row>
    <row r="340" spans="6:14" x14ac:dyDescent="0.25">
      <c r="F340" s="1"/>
      <c r="G340" s="1"/>
      <c r="H340" s="1"/>
      <c r="I340" s="1"/>
      <c r="J340" s="1"/>
      <c r="K340" s="1"/>
      <c r="L340" s="1"/>
      <c r="M340" s="1"/>
      <c r="N340" s="1"/>
    </row>
    <row r="341" spans="6:14" x14ac:dyDescent="0.25">
      <c r="F341" s="1"/>
      <c r="G341" s="1"/>
      <c r="H341" s="1"/>
      <c r="I341" s="1"/>
      <c r="J341" s="1"/>
      <c r="K341" s="1"/>
      <c r="L341" s="1"/>
      <c r="M341" s="1"/>
      <c r="N341" s="1"/>
    </row>
    <row r="342" spans="6:14" x14ac:dyDescent="0.25">
      <c r="F342" s="1"/>
      <c r="G342" s="1"/>
      <c r="H342" s="1"/>
      <c r="I342" s="1"/>
      <c r="J342" s="1"/>
      <c r="K342" s="1"/>
      <c r="L342" s="1"/>
      <c r="M342" s="1"/>
      <c r="N342" s="1"/>
    </row>
    <row r="343" spans="6:14" x14ac:dyDescent="0.25">
      <c r="F343" s="1"/>
      <c r="G343" s="1"/>
      <c r="H343" s="1"/>
      <c r="I343" s="1"/>
      <c r="J343" s="1"/>
      <c r="K343" s="1"/>
      <c r="L343" s="1"/>
      <c r="M343" s="1"/>
      <c r="N343" s="1"/>
    </row>
    <row r="344" spans="6:14" x14ac:dyDescent="0.25">
      <c r="F344" s="1"/>
      <c r="G344" s="1"/>
      <c r="H344" s="1"/>
      <c r="I344" s="1"/>
      <c r="J344" s="1"/>
      <c r="K344" s="1"/>
      <c r="L344" s="1"/>
      <c r="M344" s="1"/>
      <c r="N344" s="1"/>
    </row>
    <row r="345" spans="6:14" x14ac:dyDescent="0.25">
      <c r="F345" s="1"/>
      <c r="G345" s="1"/>
      <c r="H345" s="1"/>
      <c r="I345" s="1"/>
      <c r="J345" s="1"/>
      <c r="K345" s="1"/>
      <c r="L345" s="1"/>
      <c r="M345" s="1"/>
      <c r="N345" s="1"/>
    </row>
    <row r="346" spans="6:14" x14ac:dyDescent="0.25">
      <c r="F346" s="1"/>
      <c r="G346" s="1"/>
      <c r="H346" s="1"/>
      <c r="I346" s="1"/>
      <c r="J346" s="1"/>
      <c r="K346" s="1"/>
      <c r="L346" s="1"/>
      <c r="M346" s="1"/>
      <c r="N346" s="1"/>
    </row>
    <row r="347" spans="6:14" x14ac:dyDescent="0.25">
      <c r="F347" s="1"/>
      <c r="G347" s="1"/>
      <c r="H347" s="1"/>
      <c r="I347" s="1"/>
      <c r="J347" s="1"/>
      <c r="K347" s="1"/>
      <c r="L347" s="1"/>
      <c r="M347" s="1"/>
      <c r="N347" s="1"/>
    </row>
    <row r="348" spans="6:14" x14ac:dyDescent="0.25">
      <c r="F348" s="1"/>
      <c r="G348" s="1"/>
      <c r="H348" s="1"/>
      <c r="I348" s="1"/>
      <c r="J348" s="1"/>
      <c r="K348" s="1"/>
      <c r="L348" s="1"/>
      <c r="M348" s="1"/>
      <c r="N348" s="1"/>
    </row>
    <row r="349" spans="6:14" x14ac:dyDescent="0.25">
      <c r="F349" s="1"/>
      <c r="G349" s="1"/>
      <c r="H349" s="1"/>
      <c r="I349" s="1"/>
      <c r="J349" s="1"/>
      <c r="K349" s="1"/>
      <c r="L349" s="1"/>
      <c r="M349" s="1"/>
      <c r="N349" s="1"/>
    </row>
    <row r="350" spans="6:14" x14ac:dyDescent="0.25">
      <c r="F350" s="1"/>
      <c r="G350" s="1"/>
      <c r="H350" s="1"/>
      <c r="I350" s="1"/>
      <c r="J350" s="1"/>
      <c r="K350" s="1"/>
      <c r="L350" s="1"/>
      <c r="M350" s="1"/>
      <c r="N350" s="1"/>
    </row>
    <row r="351" spans="6:14" x14ac:dyDescent="0.25">
      <c r="F351" s="1"/>
      <c r="G351" s="1"/>
      <c r="H351" s="1"/>
      <c r="I351" s="1"/>
      <c r="J351" s="1"/>
      <c r="K351" s="1"/>
      <c r="L351" s="1"/>
      <c r="M351" s="1"/>
      <c r="N351" s="1"/>
    </row>
    <row r="352" spans="6:14" x14ac:dyDescent="0.25">
      <c r="F352" s="1"/>
      <c r="G352" s="1"/>
      <c r="H352" s="1"/>
      <c r="I352" s="1"/>
      <c r="J352" s="1"/>
      <c r="K352" s="1"/>
      <c r="L352" s="1"/>
      <c r="M352" s="1"/>
      <c r="N352" s="1"/>
    </row>
    <row r="353" spans="6:14" x14ac:dyDescent="0.25">
      <c r="F353" s="1"/>
      <c r="G353" s="1"/>
      <c r="H353" s="1"/>
      <c r="I353" s="1"/>
      <c r="J353" s="1"/>
      <c r="K353" s="1"/>
      <c r="L353" s="1"/>
      <c r="M353" s="1"/>
      <c r="N353" s="1"/>
    </row>
    <row r="354" spans="6:14" x14ac:dyDescent="0.25">
      <c r="F354" s="1"/>
      <c r="G354" s="1"/>
      <c r="H354" s="1"/>
      <c r="I354" s="1"/>
      <c r="J354" s="1"/>
      <c r="K354" s="1"/>
      <c r="L354" s="1"/>
      <c r="M354" s="1"/>
      <c r="N354" s="1"/>
    </row>
    <row r="355" spans="6:14" x14ac:dyDescent="0.25">
      <c r="F355" s="1"/>
      <c r="G355" s="1"/>
      <c r="H355" s="1"/>
      <c r="I355" s="1"/>
      <c r="J355" s="1"/>
      <c r="K355" s="1"/>
      <c r="L355" s="1"/>
      <c r="M355" s="1"/>
      <c r="N355" s="1"/>
    </row>
    <row r="356" spans="6:14" x14ac:dyDescent="0.25">
      <c r="F356" s="1"/>
      <c r="G356" s="1"/>
      <c r="H356" s="1"/>
      <c r="I356" s="1"/>
      <c r="J356" s="1"/>
      <c r="K356" s="1"/>
      <c r="L356" s="1"/>
      <c r="M356" s="1"/>
      <c r="N356" s="1"/>
    </row>
    <row r="357" spans="6:14" x14ac:dyDescent="0.25">
      <c r="F357" s="1"/>
      <c r="G357" s="1"/>
      <c r="H357" s="1"/>
      <c r="I357" s="1"/>
      <c r="J357" s="1"/>
      <c r="K357" s="1"/>
      <c r="L357" s="1"/>
      <c r="M357" s="1"/>
      <c r="N357" s="1"/>
    </row>
    <row r="358" spans="6:14" x14ac:dyDescent="0.25">
      <c r="F358" s="1"/>
      <c r="G358" s="1"/>
      <c r="H358" s="1"/>
      <c r="I358" s="1"/>
      <c r="J358" s="1"/>
      <c r="K358" s="1"/>
      <c r="L358" s="1"/>
      <c r="M358" s="1"/>
      <c r="N358" s="1"/>
    </row>
    <row r="359" spans="6:14" x14ac:dyDescent="0.25">
      <c r="F359" s="1"/>
      <c r="G359" s="1"/>
      <c r="H359" s="1"/>
      <c r="I359" s="1"/>
      <c r="J359" s="1"/>
      <c r="K359" s="1"/>
      <c r="L359" s="1"/>
      <c r="M359" s="1"/>
      <c r="N359" s="1"/>
    </row>
    <row r="360" spans="6:14" x14ac:dyDescent="0.25">
      <c r="F360" s="1"/>
      <c r="G360" s="1"/>
      <c r="H360" s="1"/>
      <c r="I360" s="1"/>
      <c r="J360" s="1"/>
      <c r="K360" s="1"/>
      <c r="L360" s="1"/>
      <c r="M360" s="1"/>
      <c r="N360" s="1"/>
    </row>
    <row r="361" spans="6:14" x14ac:dyDescent="0.25">
      <c r="F361" s="1"/>
      <c r="G361" s="1"/>
      <c r="H361" s="1"/>
      <c r="I361" s="1"/>
      <c r="J361" s="1"/>
      <c r="K361" s="1"/>
      <c r="L361" s="1"/>
      <c r="M361" s="1"/>
      <c r="N361" s="1"/>
    </row>
    <row r="362" spans="6:14" x14ac:dyDescent="0.25">
      <c r="F362" s="1"/>
      <c r="G362" s="1"/>
      <c r="H362" s="1"/>
      <c r="I362" s="1"/>
      <c r="J362" s="1"/>
      <c r="K362" s="1"/>
      <c r="L362" s="1"/>
      <c r="M362" s="1"/>
      <c r="N362" s="1"/>
    </row>
    <row r="363" spans="6:14" x14ac:dyDescent="0.25">
      <c r="F363" s="1"/>
      <c r="G363" s="1"/>
      <c r="H363" s="1"/>
      <c r="I363" s="1"/>
      <c r="J363" s="1"/>
      <c r="K363" s="1"/>
      <c r="L363" s="1"/>
      <c r="M363" s="1"/>
      <c r="N363" s="1"/>
    </row>
    <row r="364" spans="6:14" x14ac:dyDescent="0.25">
      <c r="F364" s="1"/>
      <c r="G364" s="1"/>
      <c r="H364" s="1"/>
      <c r="I364" s="1"/>
      <c r="J364" s="1"/>
      <c r="K364" s="1"/>
      <c r="L364" s="1"/>
      <c r="M364" s="1"/>
      <c r="N364" s="1"/>
    </row>
    <row r="365" spans="6:14" x14ac:dyDescent="0.25">
      <c r="F365" s="1"/>
      <c r="G365" s="1"/>
      <c r="H365" s="1"/>
      <c r="I365" s="1"/>
      <c r="J365" s="1"/>
      <c r="K365" s="1"/>
      <c r="L365" s="1"/>
      <c r="M365" s="1"/>
      <c r="N365" s="1"/>
    </row>
    <row r="366" spans="6:14" x14ac:dyDescent="0.25">
      <c r="F366" s="1"/>
      <c r="G366" s="1"/>
      <c r="H366" s="1"/>
      <c r="I366" s="1"/>
      <c r="J366" s="1"/>
      <c r="K366" s="1"/>
      <c r="L366" s="1"/>
      <c r="M366" s="1"/>
      <c r="N366" s="1"/>
    </row>
    <row r="367" spans="6:14" x14ac:dyDescent="0.25">
      <c r="F367" s="1"/>
      <c r="G367" s="1"/>
      <c r="H367" s="1"/>
      <c r="I367" s="1"/>
      <c r="J367" s="1"/>
      <c r="K367" s="1"/>
      <c r="L367" s="1"/>
      <c r="M367" s="1"/>
      <c r="N367" s="1"/>
    </row>
    <row r="368" spans="6:14" x14ac:dyDescent="0.25">
      <c r="F368" s="1"/>
      <c r="G368" s="1"/>
      <c r="H368" s="1"/>
      <c r="I368" s="1"/>
      <c r="J368" s="1"/>
      <c r="K368" s="1"/>
      <c r="L368" s="1"/>
      <c r="M368" s="1"/>
      <c r="N368" s="1"/>
    </row>
    <row r="369" spans="6:14" x14ac:dyDescent="0.25">
      <c r="F369" s="1"/>
      <c r="G369" s="1"/>
      <c r="H369" s="1"/>
      <c r="I369" s="1"/>
      <c r="J369" s="1"/>
      <c r="K369" s="1"/>
      <c r="L369" s="1"/>
      <c r="M369" s="1"/>
      <c r="N369" s="1"/>
    </row>
    <row r="370" spans="6:14" x14ac:dyDescent="0.25">
      <c r="F370" s="1"/>
      <c r="G370" s="1"/>
      <c r="H370" s="1"/>
      <c r="I370" s="1"/>
      <c r="J370" s="1"/>
      <c r="K370" s="1"/>
      <c r="L370" s="1"/>
      <c r="M370" s="1"/>
      <c r="N370" s="1"/>
    </row>
    <row r="371" spans="6:14" x14ac:dyDescent="0.25">
      <c r="F371" s="1"/>
      <c r="G371" s="1"/>
      <c r="H371" s="1"/>
      <c r="I371" s="1"/>
      <c r="J371" s="1"/>
      <c r="K371" s="1"/>
      <c r="L371" s="1"/>
      <c r="M371" s="1"/>
      <c r="N371" s="1"/>
    </row>
    <row r="372" spans="6:14" x14ac:dyDescent="0.25">
      <c r="F372" s="1"/>
      <c r="G372" s="1"/>
      <c r="H372" s="1"/>
      <c r="I372" s="1"/>
      <c r="J372" s="1"/>
      <c r="K372" s="1"/>
      <c r="L372" s="1"/>
      <c r="M372" s="1"/>
      <c r="N372" s="1"/>
    </row>
    <row r="373" spans="6:14" x14ac:dyDescent="0.25">
      <c r="F373" s="1"/>
      <c r="G373" s="1"/>
      <c r="H373" s="1"/>
      <c r="I373" s="1"/>
      <c r="J373" s="1"/>
      <c r="K373" s="1"/>
      <c r="L373" s="1"/>
      <c r="M373" s="1"/>
      <c r="N373" s="1"/>
    </row>
    <row r="374" spans="6:14" x14ac:dyDescent="0.25">
      <c r="F374" s="1"/>
      <c r="G374" s="1"/>
      <c r="H374" s="1"/>
      <c r="I374" s="1"/>
      <c r="J374" s="1"/>
      <c r="K374" s="1"/>
      <c r="L374" s="1"/>
      <c r="M374" s="1"/>
      <c r="N374" s="1"/>
    </row>
    <row r="375" spans="6:14" x14ac:dyDescent="0.25">
      <c r="F375" s="1"/>
      <c r="G375" s="1"/>
      <c r="H375" s="1"/>
      <c r="I375" s="1"/>
      <c r="J375" s="1"/>
      <c r="K375" s="1"/>
      <c r="L375" s="1"/>
      <c r="M375" s="1"/>
      <c r="N375" s="1"/>
    </row>
    <row r="376" spans="6:14" x14ac:dyDescent="0.25">
      <c r="F376" s="1"/>
      <c r="G376" s="1"/>
      <c r="H376" s="1"/>
      <c r="I376" s="1"/>
      <c r="J376" s="1"/>
      <c r="K376" s="1"/>
      <c r="L376" s="1"/>
      <c r="M376" s="1"/>
      <c r="N376" s="1"/>
    </row>
    <row r="377" spans="6:14" x14ac:dyDescent="0.25">
      <c r="F377" s="1"/>
      <c r="G377" s="1"/>
      <c r="H377" s="1"/>
      <c r="I377" s="1"/>
      <c r="J377" s="1"/>
      <c r="K377" s="1"/>
      <c r="L377" s="1"/>
      <c r="M377" s="1"/>
      <c r="N377" s="1"/>
    </row>
    <row r="378" spans="6:14" x14ac:dyDescent="0.25">
      <c r="F378" s="1"/>
      <c r="G378" s="1"/>
      <c r="H378" s="1"/>
      <c r="I378" s="1"/>
      <c r="J378" s="1"/>
      <c r="K378" s="1"/>
      <c r="L378" s="1"/>
      <c r="M378" s="1"/>
      <c r="N378" s="1"/>
    </row>
    <row r="379" spans="6:14" x14ac:dyDescent="0.25">
      <c r="F379" s="1"/>
      <c r="G379" s="1"/>
      <c r="H379" s="1"/>
      <c r="I379" s="1"/>
      <c r="J379" s="1"/>
      <c r="K379" s="1"/>
      <c r="L379" s="1"/>
      <c r="M379" s="1"/>
      <c r="N379" s="1"/>
    </row>
    <row r="380" spans="6:14" x14ac:dyDescent="0.25">
      <c r="F380" s="1"/>
      <c r="G380" s="1"/>
      <c r="H380" s="1"/>
      <c r="I380" s="1"/>
      <c r="J380" s="1"/>
      <c r="K380" s="1"/>
      <c r="L380" s="1"/>
      <c r="M380" s="1"/>
      <c r="N380" s="1"/>
    </row>
    <row r="381" spans="6:14" x14ac:dyDescent="0.25">
      <c r="F381" s="1"/>
      <c r="G381" s="1"/>
      <c r="H381" s="1"/>
      <c r="I381" s="1"/>
      <c r="J381" s="1"/>
      <c r="K381" s="1"/>
      <c r="L381" s="1"/>
      <c r="M381" s="1"/>
      <c r="N381" s="1"/>
    </row>
    <row r="382" spans="6:14" x14ac:dyDescent="0.25">
      <c r="F382" s="1"/>
      <c r="G382" s="1"/>
      <c r="H382" s="1"/>
      <c r="I382" s="1"/>
      <c r="J382" s="1"/>
      <c r="K382" s="1"/>
      <c r="L382" s="1"/>
      <c r="M382" s="1"/>
      <c r="N382" s="1"/>
    </row>
    <row r="383" spans="6:14" x14ac:dyDescent="0.25">
      <c r="F383" s="1"/>
      <c r="G383" s="1"/>
      <c r="H383" s="1"/>
      <c r="I383" s="1"/>
      <c r="J383" s="1"/>
      <c r="K383" s="1"/>
      <c r="L383" s="1"/>
      <c r="M383" s="1"/>
      <c r="N383" s="1"/>
    </row>
    <row r="384" spans="6:14" x14ac:dyDescent="0.25">
      <c r="F384" s="1"/>
      <c r="G384" s="1"/>
      <c r="H384" s="1"/>
      <c r="I384" s="1"/>
      <c r="J384" s="1"/>
      <c r="K384" s="1"/>
      <c r="L384" s="1"/>
      <c r="M384" s="1"/>
      <c r="N384" s="1"/>
    </row>
    <row r="385" spans="6:14" x14ac:dyDescent="0.25">
      <c r="F385" s="1"/>
      <c r="G385" s="1"/>
      <c r="H385" s="1"/>
      <c r="I385" s="1"/>
      <c r="J385" s="1"/>
      <c r="K385" s="1"/>
      <c r="L385" s="1"/>
      <c r="M385" s="1"/>
      <c r="N385" s="1"/>
    </row>
    <row r="386" spans="6:14" x14ac:dyDescent="0.25">
      <c r="F386" s="1"/>
      <c r="G386" s="1"/>
      <c r="H386" s="1"/>
      <c r="I386" s="1"/>
      <c r="J386" s="1"/>
      <c r="K386" s="1"/>
      <c r="L386" s="1"/>
      <c r="M386" s="1"/>
      <c r="N386" s="1"/>
    </row>
    <row r="387" spans="6:14" x14ac:dyDescent="0.25">
      <c r="F387" s="1"/>
      <c r="G387" s="1"/>
      <c r="H387" s="1"/>
      <c r="I387" s="1"/>
      <c r="J387" s="1"/>
      <c r="K387" s="1"/>
      <c r="L387" s="1"/>
      <c r="M387" s="1"/>
      <c r="N387" s="1"/>
    </row>
    <row r="388" spans="6:14" x14ac:dyDescent="0.25">
      <c r="F388" s="1"/>
      <c r="G388" s="1"/>
      <c r="H388" s="1"/>
      <c r="I388" s="1"/>
      <c r="J388" s="1"/>
      <c r="K388" s="1"/>
      <c r="L388" s="1"/>
      <c r="M388" s="1"/>
      <c r="N388" s="1"/>
    </row>
    <row r="389" spans="6:14" x14ac:dyDescent="0.25">
      <c r="F389" s="1"/>
      <c r="G389" s="1"/>
      <c r="H389" s="1"/>
      <c r="I389" s="1"/>
      <c r="J389" s="1"/>
      <c r="K389" s="1"/>
      <c r="L389" s="1"/>
      <c r="M389" s="1"/>
      <c r="N389" s="1"/>
    </row>
    <row r="390" spans="6:14" x14ac:dyDescent="0.25">
      <c r="F390" s="1"/>
      <c r="G390" s="1"/>
      <c r="H390" s="1"/>
      <c r="I390" s="1"/>
      <c r="J390" s="1"/>
      <c r="K390" s="1"/>
      <c r="L390" s="1"/>
      <c r="M390" s="1"/>
      <c r="N390" s="1"/>
    </row>
    <row r="391" spans="6:14" x14ac:dyDescent="0.25">
      <c r="F391" s="1"/>
      <c r="G391" s="1"/>
      <c r="H391" s="1"/>
      <c r="I391" s="1"/>
      <c r="J391" s="1"/>
      <c r="K391" s="1"/>
      <c r="L391" s="1"/>
      <c r="M391" s="1"/>
      <c r="N391" s="1"/>
    </row>
    <row r="392" spans="6:14" x14ac:dyDescent="0.25">
      <c r="F392" s="1"/>
      <c r="G392" s="1"/>
      <c r="H392" s="1"/>
      <c r="I392" s="1"/>
      <c r="J392" s="1"/>
      <c r="K392" s="1"/>
      <c r="L392" s="1"/>
      <c r="M392" s="1"/>
      <c r="N392" s="1"/>
    </row>
    <row r="393" spans="6:14" x14ac:dyDescent="0.25">
      <c r="F393" s="1"/>
      <c r="G393" s="1"/>
      <c r="H393" s="1"/>
      <c r="I393" s="1"/>
      <c r="J393" s="1"/>
      <c r="K393" s="1"/>
      <c r="L393" s="1"/>
      <c r="M393" s="1"/>
      <c r="N393" s="1"/>
    </row>
    <row r="394" spans="6:14" x14ac:dyDescent="0.25">
      <c r="F394" s="1"/>
      <c r="G394" s="1"/>
      <c r="H394" s="1"/>
      <c r="I394" s="1"/>
      <c r="J394" s="1"/>
      <c r="K394" s="1"/>
      <c r="L394" s="1"/>
      <c r="M394" s="1"/>
      <c r="N394" s="1"/>
    </row>
    <row r="395" spans="6:14" x14ac:dyDescent="0.25">
      <c r="F395" s="1"/>
      <c r="G395" s="1"/>
      <c r="H395" s="1"/>
      <c r="I395" s="1"/>
      <c r="J395" s="1"/>
      <c r="K395" s="1"/>
      <c r="L395" s="1"/>
      <c r="M395" s="1"/>
      <c r="N395" s="1"/>
    </row>
    <row r="396" spans="6:14" x14ac:dyDescent="0.25">
      <c r="F396" s="1"/>
      <c r="G396" s="1"/>
      <c r="H396" s="1"/>
      <c r="I396" s="1"/>
      <c r="J396" s="1"/>
      <c r="K396" s="1"/>
      <c r="L396" s="1"/>
      <c r="M396" s="1"/>
      <c r="N396" s="1"/>
    </row>
    <row r="397" spans="6:14" x14ac:dyDescent="0.25">
      <c r="F397" s="1"/>
      <c r="G397" s="1"/>
      <c r="H397" s="1"/>
      <c r="I397" s="1"/>
      <c r="J397" s="1"/>
      <c r="K397" s="1"/>
      <c r="L397" s="1"/>
      <c r="M397" s="1"/>
      <c r="N397" s="1"/>
    </row>
    <row r="398" spans="6:14" x14ac:dyDescent="0.25">
      <c r="F398" s="1"/>
      <c r="G398" s="1"/>
      <c r="H398" s="1"/>
      <c r="I398" s="1"/>
      <c r="J398" s="1"/>
      <c r="K398" s="1"/>
      <c r="L398" s="1"/>
      <c r="M398" s="1"/>
      <c r="N398" s="1"/>
    </row>
    <row r="399" spans="6:14" x14ac:dyDescent="0.25">
      <c r="F399" s="1"/>
      <c r="G399" s="1"/>
      <c r="H399" s="1"/>
      <c r="I399" s="1"/>
      <c r="J399" s="1"/>
      <c r="K399" s="1"/>
      <c r="L399" s="1"/>
      <c r="M399" s="1"/>
      <c r="N399" s="1"/>
    </row>
    <row r="400" spans="6:14" x14ac:dyDescent="0.25">
      <c r="F400" s="1"/>
      <c r="G400" s="1"/>
      <c r="H400" s="1"/>
      <c r="I400" s="1"/>
      <c r="J400" s="1"/>
      <c r="K400" s="1"/>
      <c r="L400" s="1"/>
      <c r="M400" s="1"/>
      <c r="N400" s="1"/>
    </row>
    <row r="401" spans="6:14" x14ac:dyDescent="0.25">
      <c r="F401" s="1"/>
      <c r="G401" s="1"/>
      <c r="H401" s="1"/>
      <c r="I401" s="1"/>
      <c r="J401" s="1"/>
      <c r="K401" s="1"/>
      <c r="L401" s="1"/>
      <c r="M401" s="1"/>
      <c r="N401" s="1"/>
    </row>
    <row r="402" spans="6:14" x14ac:dyDescent="0.25">
      <c r="F402" s="1"/>
      <c r="G402" s="1"/>
      <c r="H402" s="1"/>
      <c r="I402" s="1"/>
      <c r="J402" s="1"/>
      <c r="K402" s="1"/>
      <c r="L402" s="1"/>
      <c r="M402" s="1"/>
      <c r="N402" s="1"/>
    </row>
    <row r="403" spans="6:14" x14ac:dyDescent="0.25">
      <c r="F403" s="1"/>
      <c r="G403" s="1"/>
      <c r="H403" s="1"/>
      <c r="I403" s="1"/>
      <c r="J403" s="1"/>
      <c r="K403" s="1"/>
      <c r="L403" s="1"/>
      <c r="M403" s="1"/>
      <c r="N403" s="1"/>
    </row>
    <row r="404" spans="6:14" x14ac:dyDescent="0.25">
      <c r="F404" s="1"/>
      <c r="G404" s="1"/>
      <c r="H404" s="1"/>
      <c r="I404" s="1"/>
      <c r="J404" s="1"/>
      <c r="K404" s="1"/>
      <c r="L404" s="1"/>
      <c r="M404" s="1"/>
      <c r="N404" s="1"/>
    </row>
    <row r="405" spans="6:14" x14ac:dyDescent="0.25">
      <c r="F405" s="1"/>
      <c r="G405" s="1"/>
      <c r="H405" s="1"/>
      <c r="I405" s="1"/>
      <c r="J405" s="1"/>
      <c r="K405" s="1"/>
      <c r="L405" s="1"/>
      <c r="M405" s="1"/>
      <c r="N405" s="1"/>
    </row>
    <row r="406" spans="6:14" x14ac:dyDescent="0.25">
      <c r="F406" s="1"/>
      <c r="G406" s="1"/>
      <c r="H406" s="1"/>
      <c r="I406" s="1"/>
      <c r="J406" s="1"/>
      <c r="K406" s="1"/>
      <c r="L406" s="1"/>
      <c r="M406" s="1"/>
      <c r="N406" s="1"/>
    </row>
    <row r="407" spans="6:14" x14ac:dyDescent="0.25">
      <c r="F407" s="1"/>
      <c r="G407" s="1"/>
      <c r="H407" s="1"/>
      <c r="I407" s="1"/>
      <c r="J407" s="1"/>
      <c r="K407" s="1"/>
      <c r="L407" s="1"/>
      <c r="M407" s="1"/>
      <c r="N407" s="1"/>
    </row>
    <row r="408" spans="6:14" x14ac:dyDescent="0.25">
      <c r="F408" s="1"/>
      <c r="G408" s="1"/>
      <c r="H408" s="1"/>
      <c r="I408" s="1"/>
      <c r="J408" s="1"/>
      <c r="K408" s="1"/>
      <c r="L408" s="1"/>
      <c r="M408" s="1"/>
      <c r="N408" s="1"/>
    </row>
    <row r="409" spans="6:14" x14ac:dyDescent="0.25">
      <c r="F409" s="1"/>
      <c r="G409" s="1"/>
      <c r="H409" s="1"/>
      <c r="I409" s="1"/>
      <c r="J409" s="1"/>
      <c r="K409" s="1"/>
      <c r="L409" s="1"/>
      <c r="M409" s="1"/>
      <c r="N409" s="1"/>
    </row>
    <row r="410" spans="6:14" x14ac:dyDescent="0.25">
      <c r="F410" s="1"/>
      <c r="G410" s="1"/>
      <c r="H410" s="1"/>
      <c r="I410" s="1"/>
      <c r="J410" s="1"/>
      <c r="K410" s="1"/>
      <c r="L410" s="1"/>
      <c r="M410" s="1"/>
      <c r="N410" s="1"/>
    </row>
    <row r="411" spans="6:14" x14ac:dyDescent="0.25">
      <c r="F411" s="1"/>
      <c r="G411" s="1"/>
      <c r="H411" s="1"/>
      <c r="I411" s="1"/>
      <c r="J411" s="1"/>
      <c r="K411" s="1"/>
      <c r="L411" s="1"/>
      <c r="M411" s="1"/>
      <c r="N411" s="1"/>
    </row>
    <row r="412" spans="6:14" x14ac:dyDescent="0.25">
      <c r="F412" s="1"/>
      <c r="G412" s="1"/>
      <c r="H412" s="1"/>
      <c r="I412" s="1"/>
      <c r="J412" s="1"/>
      <c r="K412" s="1"/>
      <c r="L412" s="1"/>
      <c r="M412" s="1"/>
      <c r="N412" s="1"/>
    </row>
    <row r="413" spans="6:14" x14ac:dyDescent="0.25">
      <c r="F413" s="1"/>
      <c r="G413" s="1"/>
      <c r="H413" s="1"/>
      <c r="I413" s="1"/>
      <c r="J413" s="1"/>
      <c r="K413" s="1"/>
      <c r="L413" s="1"/>
      <c r="M413" s="1"/>
      <c r="N413" s="1"/>
    </row>
    <row r="414" spans="6:14" x14ac:dyDescent="0.25">
      <c r="F414" s="1"/>
      <c r="G414" s="1"/>
      <c r="H414" s="1"/>
      <c r="I414" s="1"/>
      <c r="J414" s="1"/>
      <c r="K414" s="1"/>
      <c r="L414" s="1"/>
      <c r="M414" s="1"/>
      <c r="N414" s="1"/>
    </row>
    <row r="415" spans="6:14" x14ac:dyDescent="0.25">
      <c r="F415" s="1"/>
      <c r="G415" s="1"/>
      <c r="H415" s="1"/>
      <c r="I415" s="1"/>
      <c r="J415" s="1"/>
      <c r="K415" s="1"/>
      <c r="L415" s="1"/>
      <c r="M415" s="1"/>
      <c r="N415" s="1"/>
    </row>
    <row r="416" spans="6:14" x14ac:dyDescent="0.25">
      <c r="F416" s="1"/>
      <c r="G416" s="1"/>
      <c r="H416" s="1"/>
      <c r="I416" s="1"/>
      <c r="J416" s="1"/>
      <c r="K416" s="1"/>
      <c r="L416" s="1"/>
      <c r="M416" s="1"/>
      <c r="N416" s="1"/>
    </row>
    <row r="417" spans="6:14" x14ac:dyDescent="0.25">
      <c r="F417" s="1"/>
      <c r="G417" s="1"/>
      <c r="H417" s="1"/>
      <c r="I417" s="1"/>
      <c r="J417" s="1"/>
      <c r="K417" s="1"/>
      <c r="L417" s="1"/>
      <c r="M417" s="1"/>
      <c r="N417" s="1"/>
    </row>
    <row r="418" spans="6:14" x14ac:dyDescent="0.25">
      <c r="F418" s="1"/>
      <c r="G418" s="1"/>
      <c r="H418" s="1"/>
      <c r="I418" s="1"/>
      <c r="J418" s="1"/>
      <c r="K418" s="1"/>
      <c r="L418" s="1"/>
      <c r="M418" s="1"/>
      <c r="N418" s="1"/>
    </row>
    <row r="419" spans="6:14" x14ac:dyDescent="0.25">
      <c r="F419" s="1"/>
      <c r="G419" s="1"/>
      <c r="H419" s="1"/>
      <c r="I419" s="1"/>
      <c r="J419" s="1"/>
      <c r="K419" s="1"/>
      <c r="L419" s="1"/>
      <c r="M419" s="1"/>
      <c r="N419" s="1"/>
    </row>
    <row r="420" spans="6:14" x14ac:dyDescent="0.25">
      <c r="F420" s="1"/>
      <c r="G420" s="1"/>
      <c r="H420" s="1"/>
      <c r="I420" s="1"/>
      <c r="J420" s="1"/>
      <c r="K420" s="1"/>
      <c r="L420" s="1"/>
      <c r="M420" s="1"/>
      <c r="N420" s="1"/>
    </row>
    <row r="421" spans="6:14" x14ac:dyDescent="0.25">
      <c r="F421" s="1"/>
      <c r="G421" s="1"/>
      <c r="H421" s="1"/>
      <c r="I421" s="1"/>
      <c r="J421" s="1"/>
      <c r="K421" s="1"/>
      <c r="L421" s="1"/>
      <c r="M421" s="1"/>
      <c r="N421" s="1"/>
    </row>
    <row r="422" spans="6:14" x14ac:dyDescent="0.25">
      <c r="F422" s="1"/>
      <c r="G422" s="1"/>
      <c r="H422" s="1"/>
      <c r="I422" s="1"/>
      <c r="J422" s="1"/>
      <c r="K422" s="1"/>
      <c r="L422" s="1"/>
      <c r="M422" s="1"/>
      <c r="N422" s="1"/>
    </row>
    <row r="423" spans="6:14" x14ac:dyDescent="0.25">
      <c r="F423" s="1"/>
      <c r="G423" s="1"/>
      <c r="H423" s="1"/>
      <c r="I423" s="1"/>
      <c r="J423" s="1"/>
      <c r="K423" s="1"/>
      <c r="L423" s="1"/>
      <c r="M423" s="1"/>
      <c r="N423" s="1"/>
    </row>
    <row r="424" spans="6:14" x14ac:dyDescent="0.25">
      <c r="F424" s="1"/>
      <c r="G424" s="1"/>
      <c r="H424" s="1"/>
      <c r="I424" s="1"/>
      <c r="J424" s="1"/>
      <c r="K424" s="1"/>
      <c r="L424" s="1"/>
      <c r="M424" s="1"/>
      <c r="N424" s="1"/>
    </row>
    <row r="425" spans="6:14" x14ac:dyDescent="0.25">
      <c r="F425" s="1"/>
      <c r="G425" s="1"/>
      <c r="H425" s="1"/>
      <c r="I425" s="1"/>
      <c r="J425" s="1"/>
      <c r="K425" s="1"/>
      <c r="L425" s="1"/>
      <c r="M425" s="1"/>
      <c r="N425" s="1"/>
    </row>
    <row r="426" spans="6:14" x14ac:dyDescent="0.25">
      <c r="F426" s="1"/>
      <c r="G426" s="1"/>
      <c r="H426" s="1"/>
      <c r="I426" s="1"/>
      <c r="J426" s="1"/>
      <c r="K426" s="1"/>
      <c r="L426" s="1"/>
      <c r="M426" s="1"/>
      <c r="N426" s="1"/>
    </row>
    <row r="427" spans="6:14" x14ac:dyDescent="0.25">
      <c r="F427" s="1"/>
      <c r="G427" s="1"/>
      <c r="H427" s="1"/>
      <c r="I427" s="1"/>
      <c r="J427" s="1"/>
      <c r="K427" s="1"/>
      <c r="L427" s="1"/>
      <c r="M427" s="1"/>
      <c r="N427" s="1"/>
    </row>
    <row r="428" spans="6:14" x14ac:dyDescent="0.25">
      <c r="F428" s="1"/>
      <c r="G428" s="1"/>
      <c r="H428" s="1"/>
      <c r="I428" s="1"/>
      <c r="J428" s="1"/>
      <c r="K428" s="1"/>
      <c r="L428" s="1"/>
      <c r="M428" s="1"/>
      <c r="N428" s="1"/>
    </row>
    <row r="429" spans="6:14" x14ac:dyDescent="0.25">
      <c r="F429" s="1"/>
      <c r="G429" s="1"/>
      <c r="H429" s="1"/>
      <c r="I429" s="1"/>
      <c r="J429" s="1"/>
      <c r="K429" s="1"/>
      <c r="L429" s="1"/>
      <c r="M429" s="1"/>
      <c r="N429" s="1"/>
    </row>
    <row r="430" spans="6:14" x14ac:dyDescent="0.25">
      <c r="F430" s="1"/>
      <c r="G430" s="1"/>
      <c r="H430" s="1"/>
      <c r="I430" s="1"/>
      <c r="J430" s="1"/>
      <c r="K430" s="1"/>
      <c r="L430" s="1"/>
      <c r="M430" s="1"/>
      <c r="N430" s="1"/>
    </row>
    <row r="431" spans="6:14" x14ac:dyDescent="0.25">
      <c r="F431" s="1"/>
      <c r="G431" s="1"/>
      <c r="H431" s="1"/>
      <c r="I431" s="1"/>
      <c r="J431" s="1"/>
      <c r="K431" s="1"/>
      <c r="L431" s="1"/>
      <c r="M431" s="1"/>
      <c r="N431" s="1"/>
    </row>
    <row r="432" spans="6:14" x14ac:dyDescent="0.25">
      <c r="F432" s="1"/>
      <c r="G432" s="1"/>
      <c r="H432" s="1"/>
      <c r="I432" s="1"/>
      <c r="J432" s="1"/>
      <c r="K432" s="1"/>
      <c r="L432" s="1"/>
      <c r="M432" s="1"/>
      <c r="N432" s="1"/>
    </row>
    <row r="433" spans="6:14" x14ac:dyDescent="0.25">
      <c r="F433" s="1"/>
      <c r="G433" s="1"/>
      <c r="H433" s="1"/>
      <c r="I433" s="1"/>
      <c r="J433" s="1"/>
      <c r="K433" s="1"/>
      <c r="L433" s="1"/>
      <c r="M433" s="1"/>
      <c r="N433" s="1"/>
    </row>
    <row r="434" spans="6:14" x14ac:dyDescent="0.25">
      <c r="F434" s="1"/>
      <c r="G434" s="1"/>
      <c r="H434" s="1"/>
      <c r="I434" s="1"/>
      <c r="J434" s="1"/>
      <c r="K434" s="1"/>
      <c r="L434" s="1"/>
      <c r="M434" s="1"/>
      <c r="N434" s="1"/>
    </row>
    <row r="435" spans="6:14" x14ac:dyDescent="0.25">
      <c r="F435" s="1"/>
      <c r="G435" s="1"/>
      <c r="H435" s="1"/>
      <c r="I435" s="1"/>
      <c r="J435" s="1"/>
      <c r="K435" s="1"/>
      <c r="L435" s="1"/>
      <c r="M435" s="1"/>
      <c r="N435" s="1"/>
    </row>
    <row r="436" spans="6:14" x14ac:dyDescent="0.25">
      <c r="F436" s="1"/>
      <c r="G436" s="1"/>
      <c r="H436" s="1"/>
      <c r="I436" s="1"/>
      <c r="J436" s="1"/>
      <c r="K436" s="1"/>
      <c r="L436" s="1"/>
      <c r="M436" s="1"/>
      <c r="N436" s="1"/>
    </row>
    <row r="437" spans="6:14" x14ac:dyDescent="0.25">
      <c r="F437" s="1"/>
      <c r="G437" s="1"/>
      <c r="H437" s="1"/>
      <c r="I437" s="1"/>
      <c r="J437" s="1"/>
      <c r="K437" s="1"/>
      <c r="L437" s="1"/>
      <c r="M437" s="1"/>
      <c r="N437" s="1"/>
    </row>
    <row r="438" spans="6:14" x14ac:dyDescent="0.25">
      <c r="F438" s="1"/>
      <c r="G438" s="1"/>
      <c r="H438" s="1"/>
      <c r="I438" s="1"/>
      <c r="J438" s="1"/>
      <c r="K438" s="1"/>
      <c r="L438" s="1"/>
      <c r="M438" s="1"/>
      <c r="N438" s="1"/>
    </row>
    <row r="439" spans="6:14" x14ac:dyDescent="0.25">
      <c r="F439" s="1"/>
      <c r="G439" s="1"/>
      <c r="H439" s="1"/>
      <c r="I439" s="1"/>
      <c r="J439" s="1"/>
      <c r="K439" s="1"/>
      <c r="L439" s="1"/>
      <c r="M439" s="1"/>
      <c r="N439" s="1"/>
    </row>
    <row r="440" spans="6:14" x14ac:dyDescent="0.25">
      <c r="F440" s="1"/>
      <c r="G440" s="1"/>
      <c r="H440" s="1"/>
      <c r="I440" s="1"/>
      <c r="J440" s="1"/>
      <c r="K440" s="1"/>
      <c r="L440" s="1"/>
      <c r="M440" s="1"/>
      <c r="N440" s="1"/>
    </row>
    <row r="441" spans="6:14" x14ac:dyDescent="0.25">
      <c r="F441" s="1"/>
      <c r="G441" s="1"/>
      <c r="H441" s="1"/>
      <c r="I441" s="1"/>
      <c r="J441" s="1"/>
      <c r="K441" s="1"/>
      <c r="L441" s="1"/>
      <c r="M441" s="1"/>
      <c r="N441" s="1"/>
    </row>
    <row r="442" spans="6:14" x14ac:dyDescent="0.25">
      <c r="F442" s="1"/>
      <c r="G442" s="1"/>
      <c r="H442" s="1"/>
      <c r="I442" s="1"/>
      <c r="J442" s="1"/>
      <c r="K442" s="1"/>
      <c r="L442" s="1"/>
      <c r="M442" s="1"/>
      <c r="N442" s="1"/>
    </row>
    <row r="443" spans="6:14" x14ac:dyDescent="0.25">
      <c r="F443" s="1"/>
      <c r="G443" s="1"/>
      <c r="H443" s="1"/>
      <c r="I443" s="1"/>
      <c r="J443" s="1"/>
      <c r="K443" s="1"/>
      <c r="L443" s="1"/>
      <c r="M443" s="1"/>
      <c r="N443" s="1"/>
    </row>
    <row r="444" spans="6:14" x14ac:dyDescent="0.25">
      <c r="F444" s="1"/>
      <c r="G444" s="1"/>
      <c r="H444" s="1"/>
      <c r="I444" s="1"/>
      <c r="J444" s="1"/>
      <c r="K444" s="1"/>
      <c r="L444" s="1"/>
      <c r="M444" s="1"/>
      <c r="N444" s="1"/>
    </row>
    <row r="445" spans="6:14" x14ac:dyDescent="0.25">
      <c r="F445" s="1"/>
      <c r="G445" s="1"/>
      <c r="H445" s="1"/>
      <c r="I445" s="1"/>
      <c r="J445" s="1"/>
      <c r="K445" s="1"/>
      <c r="L445" s="1"/>
      <c r="M445" s="1"/>
      <c r="N445" s="1"/>
    </row>
    <row r="446" spans="6:14" x14ac:dyDescent="0.25">
      <c r="F446" s="1"/>
      <c r="G446" s="1"/>
      <c r="H446" s="1"/>
      <c r="I446" s="1"/>
      <c r="J446" s="1"/>
      <c r="K446" s="1"/>
      <c r="L446" s="1"/>
      <c r="M446" s="1"/>
      <c r="N446" s="1"/>
    </row>
    <row r="447" spans="6:14" x14ac:dyDescent="0.25">
      <c r="F447" s="1"/>
      <c r="G447" s="1"/>
      <c r="H447" s="1"/>
      <c r="I447" s="1"/>
      <c r="J447" s="1"/>
      <c r="K447" s="1"/>
      <c r="L447" s="1"/>
      <c r="M447" s="1"/>
      <c r="N447" s="1"/>
    </row>
    <row r="448" spans="6:14" x14ac:dyDescent="0.25">
      <c r="F448" s="1"/>
      <c r="G448" s="1"/>
      <c r="H448" s="1"/>
      <c r="I448" s="1"/>
      <c r="J448" s="1"/>
      <c r="K448" s="1"/>
      <c r="L448" s="1"/>
      <c r="M448" s="1"/>
      <c r="N448" s="1"/>
    </row>
    <row r="449" spans="6:14" x14ac:dyDescent="0.25">
      <c r="F449" s="1"/>
      <c r="G449" s="1"/>
      <c r="H449" s="1"/>
      <c r="I449" s="1"/>
      <c r="J449" s="1"/>
      <c r="K449" s="1"/>
      <c r="L449" s="1"/>
      <c r="M449" s="1"/>
      <c r="N449" s="1"/>
    </row>
    <row r="450" spans="6:14" x14ac:dyDescent="0.25">
      <c r="F450" s="1"/>
      <c r="G450" s="1"/>
      <c r="H450" s="1"/>
      <c r="I450" s="1"/>
      <c r="J450" s="1"/>
      <c r="K450" s="1"/>
      <c r="L450" s="1"/>
      <c r="M450" s="1"/>
      <c r="N450" s="1"/>
    </row>
    <row r="451" spans="6:14" x14ac:dyDescent="0.25">
      <c r="F451" s="1"/>
      <c r="G451" s="1"/>
      <c r="H451" s="1"/>
      <c r="I451" s="1"/>
      <c r="J451" s="1"/>
      <c r="K451" s="1"/>
      <c r="L451" s="1"/>
      <c r="M451" s="1"/>
      <c r="N451" s="1"/>
    </row>
    <row r="452" spans="6:14" x14ac:dyDescent="0.25">
      <c r="F452" s="1"/>
      <c r="G452" s="1"/>
      <c r="H452" s="1"/>
      <c r="I452" s="1"/>
      <c r="J452" s="1"/>
      <c r="K452" s="1"/>
      <c r="L452" s="1"/>
      <c r="M452" s="1"/>
      <c r="N452" s="1"/>
    </row>
    <row r="453" spans="6:14" x14ac:dyDescent="0.25">
      <c r="F453" s="1"/>
      <c r="G453" s="1"/>
      <c r="H453" s="1"/>
      <c r="I453" s="1"/>
      <c r="J453" s="1"/>
      <c r="K453" s="1"/>
      <c r="L453" s="1"/>
      <c r="M453" s="1"/>
      <c r="N453" s="1"/>
    </row>
    <row r="454" spans="6:14" x14ac:dyDescent="0.25">
      <c r="F454" s="1"/>
      <c r="G454" s="1"/>
      <c r="H454" s="1"/>
      <c r="I454" s="1"/>
      <c r="J454" s="1"/>
      <c r="K454" s="1"/>
      <c r="L454" s="1"/>
      <c r="M454" s="1"/>
      <c r="N454" s="1"/>
    </row>
    <row r="455" spans="6:14" x14ac:dyDescent="0.25">
      <c r="F455" s="1"/>
      <c r="G455" s="1"/>
      <c r="H455" s="1"/>
      <c r="I455" s="1"/>
      <c r="J455" s="1"/>
      <c r="K455" s="1"/>
      <c r="L455" s="1"/>
      <c r="M455" s="1"/>
      <c r="N455" s="1"/>
    </row>
    <row r="456" spans="6:14" x14ac:dyDescent="0.25">
      <c r="F456" s="1"/>
      <c r="G456" s="1"/>
      <c r="H456" s="1"/>
      <c r="I456" s="1"/>
      <c r="J456" s="1"/>
      <c r="K456" s="1"/>
      <c r="L456" s="1"/>
      <c r="M456" s="1"/>
      <c r="N456" s="1"/>
    </row>
    <row r="457" spans="6:14" x14ac:dyDescent="0.25">
      <c r="F457" s="1"/>
      <c r="G457" s="1"/>
      <c r="H457" s="1"/>
      <c r="I457" s="1"/>
      <c r="J457" s="1"/>
      <c r="K457" s="1"/>
      <c r="L457" s="1"/>
      <c r="M457" s="1"/>
      <c r="N457" s="1"/>
    </row>
    <row r="458" spans="6:14" x14ac:dyDescent="0.25">
      <c r="F458" s="1"/>
      <c r="G458" s="1"/>
      <c r="H458" s="1"/>
      <c r="I458" s="1"/>
      <c r="J458" s="1"/>
      <c r="K458" s="1"/>
      <c r="L458" s="1"/>
      <c r="M458" s="1"/>
      <c r="N458" s="1"/>
    </row>
    <row r="459" spans="6:14" x14ac:dyDescent="0.25">
      <c r="F459" s="1"/>
      <c r="G459" s="1"/>
      <c r="H459" s="1"/>
      <c r="I459" s="1"/>
      <c r="J459" s="1"/>
      <c r="K459" s="1"/>
      <c r="L459" s="1"/>
      <c r="M459" s="1"/>
      <c r="N459" s="1"/>
    </row>
    <row r="460" spans="6:14" x14ac:dyDescent="0.25">
      <c r="F460" s="1"/>
      <c r="G460" s="1"/>
      <c r="H460" s="1"/>
      <c r="I460" s="1"/>
      <c r="J460" s="1"/>
      <c r="K460" s="1"/>
      <c r="L460" s="1"/>
      <c r="M460" s="1"/>
      <c r="N460" s="1"/>
    </row>
    <row r="461" spans="6:14" x14ac:dyDescent="0.25">
      <c r="F461" s="1"/>
      <c r="G461" s="1"/>
      <c r="H461" s="1"/>
      <c r="I461" s="1"/>
      <c r="J461" s="1"/>
      <c r="K461" s="1"/>
      <c r="L461" s="1"/>
      <c r="M461" s="1"/>
      <c r="N461" s="1"/>
    </row>
    <row r="462" spans="6:14" x14ac:dyDescent="0.25">
      <c r="F462" s="1"/>
      <c r="G462" s="1"/>
      <c r="H462" s="1"/>
      <c r="I462" s="1"/>
      <c r="J462" s="1"/>
      <c r="K462" s="1"/>
      <c r="L462" s="1"/>
      <c r="M462" s="1"/>
      <c r="N462" s="1"/>
    </row>
    <row r="463" spans="6:14" x14ac:dyDescent="0.25">
      <c r="F463" s="1"/>
      <c r="G463" s="1"/>
      <c r="H463" s="1"/>
      <c r="I463" s="1"/>
      <c r="J463" s="1"/>
      <c r="K463" s="1"/>
      <c r="L463" s="1"/>
      <c r="M463" s="1"/>
      <c r="N463" s="1"/>
    </row>
    <row r="464" spans="6:14" x14ac:dyDescent="0.25">
      <c r="F464" s="1"/>
      <c r="G464" s="1"/>
      <c r="H464" s="1"/>
      <c r="I464" s="1"/>
      <c r="J464" s="1"/>
      <c r="K464" s="1"/>
      <c r="L464" s="1"/>
      <c r="M464" s="1"/>
      <c r="N464" s="1"/>
    </row>
    <row r="465" spans="6:14" x14ac:dyDescent="0.25">
      <c r="F465" s="1"/>
      <c r="G465" s="1"/>
      <c r="H465" s="1"/>
      <c r="I465" s="1"/>
      <c r="J465" s="1"/>
      <c r="K465" s="1"/>
      <c r="L465" s="1"/>
      <c r="M465" s="1"/>
      <c r="N465" s="1"/>
    </row>
    <row r="466" spans="6:14" x14ac:dyDescent="0.25">
      <c r="F466" s="1"/>
      <c r="G466" s="1"/>
      <c r="H466" s="1"/>
      <c r="I466" s="1"/>
      <c r="J466" s="1"/>
      <c r="K466" s="1"/>
      <c r="L466" s="1"/>
      <c r="M466" s="1"/>
      <c r="N466" s="1"/>
    </row>
    <row r="467" spans="6:14" x14ac:dyDescent="0.25">
      <c r="F467" s="1"/>
      <c r="G467" s="1"/>
      <c r="H467" s="1"/>
      <c r="I467" s="1"/>
      <c r="J467" s="1"/>
      <c r="K467" s="1"/>
      <c r="L467" s="1"/>
      <c r="M467" s="1"/>
      <c r="N467" s="1"/>
    </row>
    <row r="468" spans="6:14" x14ac:dyDescent="0.25">
      <c r="F468" s="1"/>
      <c r="G468" s="1"/>
      <c r="H468" s="1"/>
      <c r="I468" s="1"/>
      <c r="J468" s="1"/>
      <c r="K468" s="1"/>
      <c r="L468" s="1"/>
      <c r="M468" s="1"/>
      <c r="N468" s="1"/>
    </row>
    <row r="469" spans="6:14" x14ac:dyDescent="0.25">
      <c r="F469" s="1"/>
      <c r="G469" s="1"/>
      <c r="H469" s="1"/>
      <c r="I469" s="1"/>
      <c r="J469" s="1"/>
      <c r="K469" s="1"/>
      <c r="L469" s="1"/>
      <c r="M469" s="1"/>
      <c r="N469" s="1"/>
    </row>
    <row r="470" spans="6:14" x14ac:dyDescent="0.25">
      <c r="F470" s="1"/>
      <c r="G470" s="1"/>
      <c r="H470" s="1"/>
      <c r="I470" s="1"/>
      <c r="J470" s="1"/>
      <c r="K470" s="1"/>
      <c r="L470" s="1"/>
      <c r="M470" s="1"/>
      <c r="N470" s="1"/>
    </row>
    <row r="471" spans="6:14" x14ac:dyDescent="0.25">
      <c r="F471" s="1"/>
      <c r="G471" s="1"/>
      <c r="H471" s="1"/>
      <c r="I471" s="1"/>
      <c r="J471" s="1"/>
      <c r="K471" s="1"/>
      <c r="L471" s="1"/>
      <c r="M471" s="1"/>
      <c r="N471" s="1"/>
    </row>
    <row r="472" spans="6:14" x14ac:dyDescent="0.25">
      <c r="F472" s="1"/>
      <c r="G472" s="1"/>
      <c r="H472" s="1"/>
      <c r="I472" s="1"/>
      <c r="J472" s="1"/>
      <c r="K472" s="1"/>
      <c r="L472" s="1"/>
      <c r="M472" s="1"/>
      <c r="N472" s="1"/>
    </row>
    <row r="473" spans="6:14" x14ac:dyDescent="0.25">
      <c r="F473" s="1"/>
      <c r="G473" s="1"/>
      <c r="H473" s="1"/>
      <c r="I473" s="1"/>
      <c r="J473" s="1"/>
      <c r="K473" s="1"/>
      <c r="L473" s="1"/>
      <c r="M473" s="1"/>
      <c r="N473" s="1"/>
    </row>
    <row r="474" spans="6:14" x14ac:dyDescent="0.25">
      <c r="F474" s="1"/>
      <c r="G474" s="1"/>
      <c r="H474" s="1"/>
      <c r="I474" s="1"/>
      <c r="J474" s="1"/>
      <c r="K474" s="1"/>
      <c r="L474" s="1"/>
      <c r="M474" s="1"/>
      <c r="N474" s="1"/>
    </row>
    <row r="475" spans="6:14" x14ac:dyDescent="0.25">
      <c r="F475" s="1"/>
      <c r="G475" s="1"/>
      <c r="H475" s="1"/>
      <c r="I475" s="1"/>
      <c r="J475" s="1"/>
      <c r="K475" s="1"/>
      <c r="L475" s="1"/>
      <c r="M475" s="1"/>
      <c r="N475" s="1"/>
    </row>
    <row r="476" spans="6:14" x14ac:dyDescent="0.25">
      <c r="F476" s="1"/>
      <c r="G476" s="1"/>
      <c r="H476" s="1"/>
      <c r="I476" s="1"/>
      <c r="J476" s="1"/>
      <c r="K476" s="1"/>
      <c r="L476" s="1"/>
      <c r="M476" s="1"/>
      <c r="N476" s="1"/>
    </row>
    <row r="477" spans="6:14" x14ac:dyDescent="0.25">
      <c r="F477" s="1"/>
      <c r="G477" s="1"/>
      <c r="H477" s="1"/>
      <c r="I477" s="1"/>
      <c r="J477" s="1"/>
      <c r="K477" s="1"/>
      <c r="L477" s="1"/>
      <c r="M477" s="1"/>
      <c r="N477" s="1"/>
    </row>
    <row r="478" spans="6:14" x14ac:dyDescent="0.25">
      <c r="F478" s="1"/>
      <c r="G478" s="1"/>
      <c r="H478" s="1"/>
      <c r="I478" s="1"/>
      <c r="J478" s="1"/>
      <c r="K478" s="1"/>
      <c r="L478" s="1"/>
      <c r="M478" s="1"/>
      <c r="N478" s="1"/>
    </row>
    <row r="479" spans="6:14" x14ac:dyDescent="0.25">
      <c r="F479" s="1"/>
      <c r="G479" s="1"/>
      <c r="H479" s="1"/>
      <c r="I479" s="1"/>
      <c r="J479" s="1"/>
      <c r="K479" s="1"/>
      <c r="L479" s="1"/>
      <c r="M479" s="1"/>
      <c r="N479" s="1"/>
    </row>
    <row r="480" spans="6:14" x14ac:dyDescent="0.25">
      <c r="F480" s="1"/>
      <c r="G480" s="1"/>
      <c r="H480" s="1"/>
      <c r="I480" s="1"/>
      <c r="J480" s="1"/>
      <c r="K480" s="1"/>
      <c r="L480" s="1"/>
      <c r="M480" s="1"/>
      <c r="N480" s="1"/>
    </row>
    <row r="481" spans="6:14" x14ac:dyDescent="0.25">
      <c r="F481" s="1"/>
      <c r="G481" s="1"/>
      <c r="H481" s="1"/>
      <c r="I481" s="1"/>
      <c r="J481" s="1"/>
      <c r="K481" s="1"/>
      <c r="L481" s="1"/>
      <c r="M481" s="1"/>
      <c r="N481" s="1"/>
    </row>
    <row r="482" spans="6:14" x14ac:dyDescent="0.25">
      <c r="F482" s="1"/>
      <c r="G482" s="1"/>
      <c r="H482" s="1"/>
      <c r="I482" s="1"/>
      <c r="J482" s="1"/>
      <c r="K482" s="1"/>
      <c r="L482" s="1"/>
      <c r="M482" s="1"/>
      <c r="N482" s="1"/>
    </row>
    <row r="483" spans="6:14" x14ac:dyDescent="0.25">
      <c r="F483" s="1"/>
      <c r="G483" s="1"/>
      <c r="H483" s="1"/>
      <c r="I483" s="1"/>
      <c r="J483" s="1"/>
      <c r="K483" s="1"/>
      <c r="L483" s="1"/>
      <c r="M483" s="1"/>
      <c r="N483" s="1"/>
    </row>
    <row r="484" spans="6:14" x14ac:dyDescent="0.25">
      <c r="F484" s="1"/>
      <c r="G484" s="1"/>
      <c r="H484" s="1"/>
      <c r="I484" s="1"/>
      <c r="J484" s="1"/>
      <c r="K484" s="1"/>
      <c r="L484" s="1"/>
      <c r="M484" s="1"/>
      <c r="N484" s="1"/>
    </row>
    <row r="485" spans="6:14" x14ac:dyDescent="0.25">
      <c r="F485" s="1"/>
      <c r="G485" s="1"/>
      <c r="H485" s="1"/>
      <c r="I485" s="1"/>
      <c r="J485" s="1"/>
      <c r="K485" s="1"/>
      <c r="L485" s="1"/>
      <c r="M485" s="1"/>
      <c r="N485" s="1"/>
    </row>
    <row r="486" spans="6:14" x14ac:dyDescent="0.25">
      <c r="F486" s="1"/>
      <c r="G486" s="1"/>
      <c r="H486" s="1"/>
      <c r="I486" s="1"/>
      <c r="J486" s="1"/>
      <c r="K486" s="1"/>
      <c r="L486" s="1"/>
      <c r="M486" s="1"/>
      <c r="N486" s="1"/>
    </row>
    <row r="487" spans="6:14" x14ac:dyDescent="0.25">
      <c r="F487" s="1"/>
      <c r="G487" s="1"/>
      <c r="H487" s="1"/>
      <c r="I487" s="1"/>
      <c r="J487" s="1"/>
      <c r="K487" s="1"/>
      <c r="L487" s="1"/>
      <c r="M487" s="1"/>
      <c r="N487" s="1"/>
    </row>
    <row r="488" spans="6:14" x14ac:dyDescent="0.25">
      <c r="F488" s="1"/>
      <c r="G488" s="1"/>
      <c r="H488" s="1"/>
      <c r="I488" s="1"/>
      <c r="J488" s="1"/>
      <c r="K488" s="1"/>
      <c r="L488" s="1"/>
      <c r="M488" s="1"/>
      <c r="N488" s="1"/>
    </row>
    <row r="489" spans="6:14" x14ac:dyDescent="0.25">
      <c r="F489" s="1"/>
      <c r="G489" s="1"/>
      <c r="H489" s="1"/>
      <c r="I489" s="1"/>
      <c r="J489" s="1"/>
      <c r="K489" s="1"/>
      <c r="L489" s="1"/>
      <c r="M489" s="1"/>
      <c r="N489" s="1"/>
    </row>
    <row r="490" spans="6:14" x14ac:dyDescent="0.25">
      <c r="F490" s="1"/>
      <c r="G490" s="1"/>
      <c r="H490" s="1"/>
      <c r="I490" s="1"/>
      <c r="J490" s="1"/>
      <c r="K490" s="1"/>
      <c r="L490" s="1"/>
      <c r="M490" s="1"/>
      <c r="N490" s="1"/>
    </row>
    <row r="491" spans="6:14" x14ac:dyDescent="0.25">
      <c r="F491" s="1"/>
      <c r="G491" s="1"/>
      <c r="H491" s="1"/>
      <c r="I491" s="1"/>
      <c r="J491" s="1"/>
      <c r="K491" s="1"/>
      <c r="L491" s="1"/>
      <c r="M491" s="1"/>
      <c r="N491" s="1"/>
    </row>
    <row r="492" spans="6:14" x14ac:dyDescent="0.25">
      <c r="F492" s="1"/>
      <c r="G492" s="1"/>
      <c r="H492" s="1"/>
      <c r="I492" s="1"/>
      <c r="J492" s="1"/>
      <c r="K492" s="1"/>
      <c r="L492" s="1"/>
      <c r="M492" s="1"/>
      <c r="N492" s="1"/>
    </row>
    <row r="493" spans="6:14" x14ac:dyDescent="0.25">
      <c r="F493" s="1"/>
      <c r="G493" s="1"/>
      <c r="H493" s="1"/>
      <c r="I493" s="1"/>
      <c r="J493" s="1"/>
      <c r="K493" s="1"/>
      <c r="L493" s="1"/>
      <c r="M493" s="1"/>
      <c r="N493" s="1"/>
    </row>
    <row r="494" spans="6:14" x14ac:dyDescent="0.25">
      <c r="F494" s="1"/>
      <c r="G494" s="1"/>
      <c r="H494" s="1"/>
      <c r="I494" s="1"/>
      <c r="J494" s="1"/>
      <c r="K494" s="1"/>
      <c r="L494" s="1"/>
      <c r="M494" s="1"/>
      <c r="N494" s="1"/>
    </row>
    <row r="495" spans="6:14" x14ac:dyDescent="0.25">
      <c r="F495" s="1"/>
      <c r="G495" s="1"/>
      <c r="H495" s="1"/>
      <c r="I495" s="1"/>
      <c r="J495" s="1"/>
      <c r="K495" s="1"/>
      <c r="L495" s="1"/>
      <c r="M495" s="1"/>
      <c r="N495" s="1"/>
    </row>
    <row r="496" spans="6:14" x14ac:dyDescent="0.25">
      <c r="F496" s="1"/>
      <c r="G496" s="1"/>
      <c r="H496" s="1"/>
      <c r="I496" s="1"/>
      <c r="J496" s="1"/>
      <c r="K496" s="1"/>
      <c r="L496" s="1"/>
      <c r="M496" s="1"/>
      <c r="N496" s="1"/>
    </row>
    <row r="497" spans="6:14" x14ac:dyDescent="0.25">
      <c r="F497" s="1"/>
      <c r="G497" s="1"/>
      <c r="H497" s="1"/>
      <c r="I497" s="1"/>
      <c r="J497" s="1"/>
      <c r="K497" s="1"/>
      <c r="L497" s="1"/>
      <c r="M497" s="1"/>
      <c r="N497" s="1"/>
    </row>
    <row r="498" spans="6:14" x14ac:dyDescent="0.25">
      <c r="F498" s="1"/>
      <c r="G498" s="1"/>
      <c r="H498" s="1"/>
      <c r="I498" s="1"/>
      <c r="J498" s="1"/>
      <c r="K498" s="1"/>
      <c r="L498" s="1"/>
      <c r="M498" s="1"/>
      <c r="N498" s="1"/>
    </row>
    <row r="499" spans="6:14" x14ac:dyDescent="0.25">
      <c r="F499" s="1"/>
      <c r="G499" s="1"/>
      <c r="H499" s="1"/>
      <c r="I499" s="1"/>
      <c r="J499" s="1"/>
      <c r="K499" s="1"/>
      <c r="L499" s="1"/>
      <c r="M499" s="1"/>
      <c r="N499" s="1"/>
    </row>
    <row r="500" spans="6:14" x14ac:dyDescent="0.25">
      <c r="F500" s="1"/>
      <c r="G500" s="1"/>
      <c r="H500" s="1"/>
      <c r="I500" s="1"/>
      <c r="J500" s="1"/>
      <c r="K500" s="1"/>
      <c r="L500" s="1"/>
      <c r="M500" s="1"/>
      <c r="N500" s="1"/>
    </row>
    <row r="501" spans="6:14" x14ac:dyDescent="0.25">
      <c r="F501" s="1"/>
      <c r="G501" s="1"/>
      <c r="H501" s="1"/>
      <c r="I501" s="1"/>
      <c r="J501" s="1"/>
      <c r="K501" s="1"/>
      <c r="L501" s="1"/>
      <c r="M501" s="1"/>
      <c r="N501" s="1"/>
    </row>
    <row r="502" spans="6:14" x14ac:dyDescent="0.25">
      <c r="F502" s="1"/>
      <c r="G502" s="1"/>
      <c r="H502" s="1"/>
      <c r="I502" s="1"/>
      <c r="J502" s="1"/>
      <c r="K502" s="1"/>
      <c r="L502" s="1"/>
      <c r="M502" s="1"/>
      <c r="N502" s="1"/>
    </row>
    <row r="503" spans="6:14" x14ac:dyDescent="0.25">
      <c r="F503" s="1"/>
      <c r="G503" s="1"/>
      <c r="H503" s="1"/>
      <c r="I503" s="1"/>
      <c r="J503" s="1"/>
      <c r="K503" s="1"/>
      <c r="L503" s="1"/>
      <c r="M503" s="1"/>
      <c r="N503" s="1"/>
    </row>
    <row r="504" spans="6:14" x14ac:dyDescent="0.25">
      <c r="F504" s="1"/>
      <c r="G504" s="1"/>
      <c r="H504" s="1"/>
      <c r="I504" s="1"/>
      <c r="J504" s="1"/>
      <c r="K504" s="1"/>
      <c r="L504" s="1"/>
      <c r="M504" s="1"/>
      <c r="N504" s="1"/>
    </row>
    <row r="505" spans="6:14" x14ac:dyDescent="0.25">
      <c r="F505" s="1"/>
      <c r="G505" s="1"/>
      <c r="H505" s="1"/>
      <c r="I505" s="1"/>
      <c r="J505" s="1"/>
      <c r="K505" s="1"/>
      <c r="L505" s="1"/>
      <c r="M505" s="1"/>
      <c r="N505" s="1"/>
    </row>
    <row r="506" spans="6:14" x14ac:dyDescent="0.25">
      <c r="F506" s="1"/>
      <c r="G506" s="1"/>
      <c r="H506" s="1"/>
      <c r="I506" s="1"/>
      <c r="J506" s="1"/>
      <c r="K506" s="1"/>
      <c r="L506" s="1"/>
      <c r="M506" s="1"/>
      <c r="N506" s="1"/>
    </row>
    <row r="507" spans="6:14" x14ac:dyDescent="0.25">
      <c r="F507" s="1"/>
      <c r="G507" s="1"/>
      <c r="H507" s="1"/>
      <c r="I507" s="1"/>
      <c r="J507" s="1"/>
      <c r="K507" s="1"/>
      <c r="L507" s="1"/>
      <c r="M507" s="1"/>
      <c r="N507" s="1"/>
    </row>
    <row r="508" spans="6:14" x14ac:dyDescent="0.25">
      <c r="F508" s="1"/>
      <c r="G508" s="1"/>
      <c r="H508" s="1"/>
      <c r="I508" s="1"/>
      <c r="J508" s="1"/>
      <c r="K508" s="1"/>
      <c r="L508" s="1"/>
      <c r="M508" s="1"/>
      <c r="N508" s="1"/>
    </row>
    <row r="509" spans="6:14" x14ac:dyDescent="0.25">
      <c r="F509" s="1"/>
      <c r="G509" s="1"/>
      <c r="H509" s="1"/>
      <c r="I509" s="1"/>
      <c r="J509" s="1"/>
      <c r="K509" s="1"/>
      <c r="L509" s="1"/>
      <c r="M509" s="1"/>
      <c r="N509" s="1"/>
    </row>
    <row r="510" spans="6:14" x14ac:dyDescent="0.25">
      <c r="F510" s="1"/>
      <c r="G510" s="1"/>
      <c r="H510" s="1"/>
      <c r="I510" s="1"/>
      <c r="J510" s="1"/>
      <c r="K510" s="1"/>
      <c r="L510" s="1"/>
      <c r="M510" s="1"/>
      <c r="N510" s="1"/>
    </row>
    <row r="511" spans="6:14" x14ac:dyDescent="0.25">
      <c r="F511" s="1"/>
      <c r="G511" s="1"/>
      <c r="H511" s="1"/>
      <c r="I511" s="1"/>
      <c r="J511" s="1"/>
      <c r="K511" s="1"/>
      <c r="L511" s="1"/>
      <c r="M511" s="1"/>
      <c r="N511" s="1"/>
    </row>
    <row r="512" spans="6:14" x14ac:dyDescent="0.25">
      <c r="F512" s="1"/>
      <c r="G512" s="1"/>
      <c r="H512" s="1"/>
      <c r="I512" s="1"/>
      <c r="J512" s="1"/>
      <c r="K512" s="1"/>
      <c r="L512" s="1"/>
      <c r="M512" s="1"/>
      <c r="N512" s="1"/>
    </row>
    <row r="513" spans="6:14" x14ac:dyDescent="0.25">
      <c r="F513" s="1"/>
      <c r="G513" s="1"/>
      <c r="H513" s="1"/>
      <c r="I513" s="1"/>
      <c r="J513" s="1"/>
      <c r="K513" s="1"/>
      <c r="L513" s="1"/>
      <c r="M513" s="1"/>
      <c r="N513" s="1"/>
    </row>
    <row r="514" spans="6:14" x14ac:dyDescent="0.25">
      <c r="F514" s="1"/>
      <c r="G514" s="1"/>
      <c r="H514" s="1"/>
      <c r="I514" s="1"/>
      <c r="J514" s="1"/>
      <c r="K514" s="1"/>
      <c r="L514" s="1"/>
      <c r="M514" s="1"/>
      <c r="N514" s="1"/>
    </row>
    <row r="515" spans="6:14" x14ac:dyDescent="0.25">
      <c r="F515" s="1"/>
      <c r="G515" s="1"/>
      <c r="H515" s="1"/>
      <c r="I515" s="1"/>
      <c r="J515" s="1"/>
      <c r="K515" s="1"/>
      <c r="L515" s="1"/>
      <c r="M515" s="1"/>
      <c r="N515" s="1"/>
    </row>
    <row r="516" spans="6:14" x14ac:dyDescent="0.25">
      <c r="F516" s="1"/>
      <c r="G516" s="1"/>
      <c r="H516" s="1"/>
      <c r="I516" s="1"/>
      <c r="J516" s="1"/>
      <c r="K516" s="1"/>
      <c r="L516" s="1"/>
      <c r="M516" s="1"/>
      <c r="N516" s="1"/>
    </row>
    <row r="517" spans="6:14" x14ac:dyDescent="0.25">
      <c r="F517" s="1"/>
      <c r="G517" s="1"/>
      <c r="H517" s="1"/>
      <c r="I517" s="1"/>
      <c r="J517" s="1"/>
      <c r="K517" s="1"/>
      <c r="L517" s="1"/>
      <c r="M517" s="1"/>
      <c r="N517" s="1"/>
    </row>
    <row r="518" spans="6:14" x14ac:dyDescent="0.25">
      <c r="F518" s="1"/>
      <c r="G518" s="1"/>
      <c r="H518" s="1"/>
      <c r="I518" s="1"/>
      <c r="J518" s="1"/>
      <c r="K518" s="1"/>
      <c r="L518" s="1"/>
      <c r="M518" s="1"/>
      <c r="N518" s="1"/>
    </row>
    <row r="519" spans="6:14" x14ac:dyDescent="0.25">
      <c r="F519" s="1"/>
      <c r="G519" s="1"/>
      <c r="H519" s="1"/>
      <c r="I519" s="1"/>
      <c r="J519" s="1"/>
      <c r="K519" s="1"/>
      <c r="L519" s="1"/>
      <c r="M519" s="1"/>
      <c r="N519" s="1"/>
    </row>
    <row r="520" spans="6:14" x14ac:dyDescent="0.25">
      <c r="F520" s="1"/>
      <c r="G520" s="1"/>
      <c r="H520" s="1"/>
      <c r="I520" s="1"/>
      <c r="J520" s="1"/>
      <c r="K520" s="1"/>
      <c r="L520" s="1"/>
      <c r="M520" s="1"/>
      <c r="N520" s="1"/>
    </row>
    <row r="521" spans="6:14" x14ac:dyDescent="0.25">
      <c r="F521" s="1"/>
      <c r="G521" s="1"/>
      <c r="H521" s="1"/>
      <c r="I521" s="1"/>
      <c r="J521" s="1"/>
      <c r="K521" s="1"/>
      <c r="L521" s="1"/>
      <c r="M521" s="1"/>
      <c r="N521" s="1"/>
    </row>
    <row r="522" spans="6:14" x14ac:dyDescent="0.25">
      <c r="F522" s="1"/>
      <c r="G522" s="1"/>
      <c r="H522" s="1"/>
      <c r="I522" s="1"/>
      <c r="J522" s="1"/>
      <c r="K522" s="1"/>
      <c r="L522" s="1"/>
      <c r="M522" s="1"/>
      <c r="N522" s="1"/>
    </row>
    <row r="523" spans="6:14" x14ac:dyDescent="0.25">
      <c r="F523" s="1"/>
      <c r="G523" s="1"/>
      <c r="H523" s="1"/>
      <c r="I523" s="1"/>
      <c r="J523" s="1"/>
      <c r="K523" s="1"/>
      <c r="L523" s="1"/>
      <c r="M523" s="1"/>
      <c r="N523" s="1"/>
    </row>
    <row r="524" spans="6:14" x14ac:dyDescent="0.25">
      <c r="F524" s="1"/>
      <c r="G524" s="1"/>
      <c r="H524" s="1"/>
      <c r="I524" s="1"/>
      <c r="J524" s="1"/>
      <c r="K524" s="1"/>
      <c r="L524" s="1"/>
      <c r="M524" s="1"/>
      <c r="N524" s="1"/>
    </row>
    <row r="525" spans="6:14" x14ac:dyDescent="0.25">
      <c r="F525" s="1"/>
      <c r="G525" s="1"/>
      <c r="H525" s="1"/>
      <c r="I525" s="1"/>
      <c r="J525" s="1"/>
      <c r="K525" s="1"/>
      <c r="L525" s="1"/>
      <c r="M525" s="1"/>
      <c r="N525" s="1"/>
    </row>
    <row r="526" spans="6:14" x14ac:dyDescent="0.25">
      <c r="F526" s="1"/>
      <c r="G526" s="1"/>
      <c r="H526" s="1"/>
      <c r="I526" s="1"/>
      <c r="J526" s="1"/>
      <c r="K526" s="1"/>
      <c r="L526" s="1"/>
      <c r="M526" s="1"/>
      <c r="N526" s="1"/>
    </row>
    <row r="527" spans="6:14" x14ac:dyDescent="0.25">
      <c r="F527" s="1"/>
      <c r="G527" s="1"/>
      <c r="H527" s="1"/>
      <c r="I527" s="1"/>
      <c r="J527" s="1"/>
      <c r="K527" s="1"/>
      <c r="L527" s="1"/>
      <c r="M527" s="1"/>
      <c r="N527" s="1"/>
    </row>
    <row r="528" spans="6:14" x14ac:dyDescent="0.25">
      <c r="F528" s="1"/>
      <c r="G528" s="1"/>
      <c r="H528" s="1"/>
      <c r="I528" s="1"/>
      <c r="J528" s="1"/>
      <c r="K528" s="1"/>
      <c r="L528" s="1"/>
      <c r="M528" s="1"/>
      <c r="N528" s="1"/>
    </row>
    <row r="529" spans="6:14" x14ac:dyDescent="0.25">
      <c r="F529" s="1"/>
      <c r="G529" s="1"/>
      <c r="H529" s="1"/>
      <c r="I529" s="1"/>
      <c r="J529" s="1"/>
      <c r="K529" s="1"/>
      <c r="L529" s="1"/>
      <c r="M529" s="1"/>
      <c r="N529" s="1"/>
    </row>
    <row r="530" spans="6:14" x14ac:dyDescent="0.25">
      <c r="F530" s="1"/>
      <c r="G530" s="1"/>
      <c r="H530" s="1"/>
      <c r="I530" s="1"/>
      <c r="J530" s="1"/>
      <c r="K530" s="1"/>
      <c r="L530" s="1"/>
      <c r="M530" s="1"/>
      <c r="N530" s="1"/>
    </row>
    <row r="531" spans="6:14" x14ac:dyDescent="0.25">
      <c r="F531" s="1"/>
      <c r="G531" s="1"/>
      <c r="H531" s="1"/>
      <c r="I531" s="1"/>
      <c r="J531" s="1"/>
      <c r="K531" s="1"/>
      <c r="L531" s="1"/>
      <c r="M531" s="1"/>
      <c r="N531" s="1"/>
    </row>
    <row r="532" spans="6:14" x14ac:dyDescent="0.25">
      <c r="F532" s="1"/>
      <c r="G532" s="1"/>
      <c r="H532" s="1"/>
      <c r="I532" s="1"/>
      <c r="J532" s="1"/>
      <c r="K532" s="1"/>
      <c r="L532" s="1"/>
      <c r="M532" s="1"/>
      <c r="N532" s="1"/>
    </row>
    <row r="533" spans="6:14" x14ac:dyDescent="0.25">
      <c r="F533" s="1"/>
      <c r="G533" s="1"/>
      <c r="H533" s="1"/>
      <c r="I533" s="1"/>
      <c r="J533" s="1"/>
      <c r="K533" s="1"/>
      <c r="L533" s="1"/>
      <c r="M533" s="1"/>
      <c r="N533" s="1"/>
    </row>
    <row r="534" spans="6:14" x14ac:dyDescent="0.25">
      <c r="F534" s="1"/>
      <c r="G534" s="1"/>
      <c r="H534" s="1"/>
      <c r="I534" s="1"/>
      <c r="J534" s="1"/>
      <c r="K534" s="1"/>
      <c r="L534" s="1"/>
      <c r="M534" s="1"/>
      <c r="N534" s="1"/>
    </row>
    <row r="535" spans="6:14" x14ac:dyDescent="0.25">
      <c r="F535" s="1"/>
      <c r="G535" s="1"/>
      <c r="H535" s="1"/>
      <c r="I535" s="1"/>
      <c r="J535" s="1"/>
      <c r="K535" s="1"/>
      <c r="L535" s="1"/>
      <c r="M535" s="1"/>
      <c r="N535" s="1"/>
    </row>
    <row r="536" spans="6:14" x14ac:dyDescent="0.25">
      <c r="F536" s="1"/>
      <c r="G536" s="1"/>
      <c r="H536" s="1"/>
      <c r="I536" s="1"/>
      <c r="J536" s="1"/>
      <c r="K536" s="1"/>
      <c r="L536" s="1"/>
      <c r="M536" s="1"/>
      <c r="N536" s="1"/>
    </row>
    <row r="537" spans="6:14" x14ac:dyDescent="0.25">
      <c r="F537" s="1"/>
      <c r="G537" s="1"/>
      <c r="H537" s="1"/>
      <c r="I537" s="1"/>
      <c r="J537" s="1"/>
      <c r="K537" s="1"/>
      <c r="L537" s="1"/>
      <c r="M537" s="1"/>
      <c r="N537" s="1"/>
    </row>
    <row r="538" spans="6:14" x14ac:dyDescent="0.25">
      <c r="F538" s="1"/>
      <c r="G538" s="1"/>
      <c r="H538" s="1"/>
      <c r="I538" s="1"/>
      <c r="J538" s="1"/>
      <c r="K538" s="1"/>
      <c r="L538" s="1"/>
      <c r="M538" s="1"/>
      <c r="N538" s="1"/>
    </row>
    <row r="539" spans="6:14" x14ac:dyDescent="0.25">
      <c r="F539" s="1"/>
      <c r="G539" s="1"/>
      <c r="H539" s="1"/>
      <c r="I539" s="1"/>
      <c r="J539" s="1"/>
      <c r="K539" s="1"/>
      <c r="L539" s="1"/>
      <c r="M539" s="1"/>
      <c r="N539" s="1"/>
    </row>
    <row r="540" spans="6:14" x14ac:dyDescent="0.25">
      <c r="F540" s="1"/>
      <c r="G540" s="1"/>
      <c r="H540" s="1"/>
      <c r="I540" s="1"/>
      <c r="J540" s="1"/>
      <c r="K540" s="1"/>
      <c r="L540" s="1"/>
      <c r="M540" s="1"/>
      <c r="N540" s="1"/>
    </row>
    <row r="541" spans="6:14" x14ac:dyDescent="0.25">
      <c r="F541" s="1"/>
      <c r="G541" s="1"/>
      <c r="H541" s="1"/>
      <c r="I541" s="1"/>
      <c r="J541" s="1"/>
      <c r="K541" s="1"/>
      <c r="L541" s="1"/>
      <c r="M541" s="1"/>
      <c r="N541" s="1"/>
    </row>
    <row r="542" spans="6:14" x14ac:dyDescent="0.25">
      <c r="F542" s="1"/>
      <c r="G542" s="1"/>
      <c r="H542" s="1"/>
      <c r="I542" s="1"/>
      <c r="J542" s="1"/>
      <c r="K542" s="1"/>
      <c r="L542" s="1"/>
      <c r="M542" s="1"/>
      <c r="N542" s="1"/>
    </row>
    <row r="543" spans="6:14" x14ac:dyDescent="0.25">
      <c r="F543" s="1"/>
      <c r="G543" s="1"/>
      <c r="H543" s="1"/>
      <c r="I543" s="1"/>
      <c r="J543" s="1"/>
      <c r="K543" s="1"/>
      <c r="L543" s="1"/>
      <c r="M543" s="1"/>
      <c r="N543" s="1"/>
    </row>
    <row r="544" spans="6:14" x14ac:dyDescent="0.25">
      <c r="F544" s="1"/>
      <c r="G544" s="1"/>
      <c r="H544" s="1"/>
      <c r="I544" s="1"/>
      <c r="J544" s="1"/>
      <c r="K544" s="1"/>
      <c r="L544" s="1"/>
      <c r="M544" s="1"/>
      <c r="N544" s="1"/>
    </row>
    <row r="545" spans="6:14" x14ac:dyDescent="0.25">
      <c r="F545" s="1"/>
      <c r="G545" s="1"/>
      <c r="H545" s="1"/>
      <c r="I545" s="1"/>
      <c r="J545" s="1"/>
      <c r="K545" s="1"/>
      <c r="L545" s="1"/>
      <c r="M545" s="1"/>
      <c r="N545" s="1"/>
    </row>
    <row r="546" spans="6:14" x14ac:dyDescent="0.25">
      <c r="F546" s="1"/>
      <c r="G546" s="1"/>
      <c r="H546" s="1"/>
      <c r="I546" s="1"/>
      <c r="J546" s="1"/>
      <c r="K546" s="1"/>
      <c r="L546" s="1"/>
      <c r="M546" s="1"/>
      <c r="N546" s="1"/>
    </row>
    <row r="547" spans="6:14" x14ac:dyDescent="0.25">
      <c r="F547" s="1"/>
      <c r="G547" s="1"/>
      <c r="H547" s="1"/>
      <c r="I547" s="1"/>
      <c r="J547" s="1"/>
      <c r="K547" s="1"/>
      <c r="L547" s="1"/>
      <c r="M547" s="1"/>
      <c r="N547" s="1"/>
    </row>
    <row r="548" spans="6:14" x14ac:dyDescent="0.25">
      <c r="F548" s="1"/>
      <c r="G548" s="1"/>
      <c r="H548" s="1"/>
      <c r="I548" s="1"/>
      <c r="J548" s="1"/>
      <c r="K548" s="1"/>
      <c r="L548" s="1"/>
      <c r="M548" s="1"/>
      <c r="N548" s="1"/>
    </row>
    <row r="549" spans="6:14" x14ac:dyDescent="0.25">
      <c r="F549" s="1"/>
      <c r="G549" s="1"/>
      <c r="H549" s="1"/>
      <c r="I549" s="1"/>
      <c r="J549" s="1"/>
      <c r="K549" s="1"/>
      <c r="L549" s="1"/>
      <c r="M549" s="1"/>
      <c r="N549" s="1"/>
    </row>
    <row r="550" spans="6:14" x14ac:dyDescent="0.25">
      <c r="F550" s="1"/>
      <c r="G550" s="1"/>
      <c r="H550" s="1"/>
      <c r="I550" s="1"/>
      <c r="J550" s="1"/>
      <c r="K550" s="1"/>
      <c r="L550" s="1"/>
      <c r="M550" s="1"/>
      <c r="N550" s="1"/>
    </row>
    <row r="551" spans="6:14" x14ac:dyDescent="0.25">
      <c r="F551" s="1"/>
      <c r="G551" s="1"/>
      <c r="H551" s="1"/>
      <c r="I551" s="1"/>
      <c r="J551" s="1"/>
      <c r="K551" s="1"/>
      <c r="L551" s="1"/>
      <c r="M551" s="1"/>
      <c r="N551" s="1"/>
    </row>
    <row r="552" spans="6:14" x14ac:dyDescent="0.25">
      <c r="F552" s="1"/>
      <c r="G552" s="1"/>
      <c r="H552" s="1"/>
      <c r="I552" s="1"/>
      <c r="J552" s="1"/>
      <c r="K552" s="1"/>
      <c r="L552" s="1"/>
      <c r="M552" s="1"/>
      <c r="N552" s="1"/>
    </row>
    <row r="553" spans="6:14" x14ac:dyDescent="0.25">
      <c r="F553" s="1"/>
      <c r="G553" s="1"/>
      <c r="H553" s="1"/>
      <c r="I553" s="1"/>
      <c r="J553" s="1"/>
      <c r="K553" s="1"/>
      <c r="L553" s="1"/>
      <c r="M553" s="1"/>
      <c r="N553" s="1"/>
    </row>
    <row r="554" spans="6:14" x14ac:dyDescent="0.25">
      <c r="F554" s="1"/>
      <c r="G554" s="1"/>
      <c r="H554" s="1"/>
      <c r="I554" s="1"/>
      <c r="J554" s="1"/>
      <c r="K554" s="1"/>
      <c r="L554" s="1"/>
      <c r="M554" s="1"/>
      <c r="N554" s="1"/>
    </row>
    <row r="555" spans="6:14" x14ac:dyDescent="0.25">
      <c r="F555" s="1"/>
      <c r="G555" s="1"/>
      <c r="H555" s="1"/>
      <c r="I555" s="1"/>
      <c r="J555" s="1"/>
      <c r="K555" s="1"/>
      <c r="L555" s="1"/>
      <c r="M555" s="1"/>
      <c r="N555" s="1"/>
    </row>
    <row r="556" spans="6:14" x14ac:dyDescent="0.25">
      <c r="F556" s="1"/>
      <c r="G556" s="1"/>
      <c r="H556" s="1"/>
      <c r="I556" s="1"/>
      <c r="J556" s="1"/>
      <c r="K556" s="1"/>
      <c r="L556" s="1"/>
      <c r="M556" s="1"/>
      <c r="N556" s="1"/>
    </row>
    <row r="557" spans="6:14" x14ac:dyDescent="0.25">
      <c r="F557" s="1"/>
      <c r="G557" s="1"/>
      <c r="H557" s="1"/>
      <c r="I557" s="1"/>
      <c r="J557" s="1"/>
      <c r="K557" s="1"/>
      <c r="L557" s="1"/>
      <c r="M557" s="1"/>
      <c r="N557" s="1"/>
    </row>
    <row r="558" spans="6:14" x14ac:dyDescent="0.25">
      <c r="F558" s="1"/>
      <c r="G558" s="1"/>
      <c r="H558" s="1"/>
      <c r="I558" s="1"/>
      <c r="J558" s="1"/>
      <c r="K558" s="1"/>
      <c r="L558" s="1"/>
      <c r="M558" s="1"/>
      <c r="N558" s="1"/>
    </row>
    <row r="559" spans="6:14" x14ac:dyDescent="0.25">
      <c r="F559" s="1"/>
      <c r="G559" s="1"/>
      <c r="H559" s="1"/>
      <c r="I559" s="1"/>
      <c r="J559" s="1"/>
      <c r="K559" s="1"/>
      <c r="L559" s="1"/>
      <c r="M559" s="1"/>
      <c r="N559" s="1"/>
    </row>
    <row r="560" spans="6:14" x14ac:dyDescent="0.25">
      <c r="F560" s="1"/>
      <c r="G560" s="1"/>
      <c r="H560" s="1"/>
      <c r="I560" s="1"/>
      <c r="J560" s="1"/>
      <c r="K560" s="1"/>
      <c r="L560" s="1"/>
      <c r="M560" s="1"/>
      <c r="N560" s="1"/>
    </row>
    <row r="561" spans="6:14" x14ac:dyDescent="0.25">
      <c r="F561" s="1"/>
      <c r="G561" s="1"/>
      <c r="H561" s="1"/>
      <c r="I561" s="1"/>
      <c r="J561" s="1"/>
      <c r="K561" s="1"/>
      <c r="L561" s="1"/>
      <c r="M561" s="1"/>
      <c r="N561" s="1"/>
    </row>
    <row r="562" spans="6:14" x14ac:dyDescent="0.25">
      <c r="F562" s="1"/>
      <c r="G562" s="1"/>
      <c r="H562" s="1"/>
      <c r="I562" s="1"/>
      <c r="J562" s="1"/>
      <c r="K562" s="1"/>
      <c r="L562" s="1"/>
      <c r="M562" s="1"/>
      <c r="N562" s="1"/>
    </row>
    <row r="563" spans="6:14" x14ac:dyDescent="0.25">
      <c r="F563" s="1"/>
      <c r="G563" s="1"/>
      <c r="H563" s="1"/>
      <c r="I563" s="1"/>
      <c r="J563" s="1"/>
      <c r="K563" s="1"/>
      <c r="L563" s="1"/>
      <c r="M563" s="1"/>
      <c r="N563" s="1"/>
    </row>
    <row r="564" spans="6:14" x14ac:dyDescent="0.25">
      <c r="F564" s="1"/>
      <c r="G564" s="1"/>
      <c r="H564" s="1"/>
      <c r="I564" s="1"/>
      <c r="J564" s="1"/>
      <c r="K564" s="1"/>
      <c r="L564" s="1"/>
      <c r="M564" s="1"/>
      <c r="N564" s="1"/>
    </row>
    <row r="565" spans="6:14" x14ac:dyDescent="0.25">
      <c r="F565" s="1"/>
      <c r="G565" s="1"/>
      <c r="H565" s="1"/>
      <c r="I565" s="1"/>
      <c r="J565" s="1"/>
      <c r="K565" s="1"/>
      <c r="L565" s="1"/>
      <c r="M565" s="1"/>
      <c r="N565" s="1"/>
    </row>
    <row r="566" spans="6:14" x14ac:dyDescent="0.25">
      <c r="F566" s="1"/>
      <c r="G566" s="1"/>
      <c r="H566" s="1"/>
      <c r="I566" s="1"/>
      <c r="J566" s="1"/>
      <c r="K566" s="1"/>
      <c r="L566" s="1"/>
      <c r="M566" s="1"/>
      <c r="N566" s="1"/>
    </row>
    <row r="567" spans="6:14" x14ac:dyDescent="0.25">
      <c r="F567" s="1"/>
      <c r="G567" s="1"/>
      <c r="H567" s="1"/>
      <c r="I567" s="1"/>
      <c r="J567" s="1"/>
      <c r="K567" s="1"/>
      <c r="L567" s="1"/>
      <c r="M567" s="1"/>
      <c r="N567" s="1"/>
    </row>
    <row r="568" spans="6:14" x14ac:dyDescent="0.25">
      <c r="F568" s="1"/>
      <c r="G568" s="1"/>
      <c r="H568" s="1"/>
      <c r="I568" s="1"/>
      <c r="J568" s="1"/>
      <c r="K568" s="1"/>
      <c r="L568" s="1"/>
      <c r="M568" s="1"/>
      <c r="N568" s="1"/>
    </row>
    <row r="569" spans="6:14" x14ac:dyDescent="0.25">
      <c r="F569" s="1"/>
      <c r="G569" s="1"/>
      <c r="H569" s="1"/>
      <c r="I569" s="1"/>
      <c r="J569" s="1"/>
      <c r="K569" s="1"/>
      <c r="L569" s="1"/>
      <c r="M569" s="1"/>
      <c r="N569" s="1"/>
    </row>
    <row r="570" spans="6:14" x14ac:dyDescent="0.25">
      <c r="F570" s="1"/>
      <c r="G570" s="1"/>
      <c r="H570" s="1"/>
      <c r="I570" s="1"/>
      <c r="J570" s="1"/>
      <c r="K570" s="1"/>
      <c r="L570" s="1"/>
      <c r="M570" s="1"/>
      <c r="N570" s="1"/>
    </row>
    <row r="571" spans="6:14" x14ac:dyDescent="0.25">
      <c r="F571" s="1"/>
      <c r="G571" s="1"/>
      <c r="H571" s="1"/>
      <c r="I571" s="1"/>
      <c r="J571" s="1"/>
      <c r="K571" s="1"/>
      <c r="L571" s="1"/>
      <c r="M571" s="1"/>
      <c r="N571" s="1"/>
    </row>
    <row r="572" spans="6:14" x14ac:dyDescent="0.25">
      <c r="F572" s="1"/>
      <c r="G572" s="1"/>
      <c r="H572" s="1"/>
      <c r="I572" s="1"/>
      <c r="J572" s="1"/>
      <c r="K572" s="1"/>
      <c r="L572" s="1"/>
      <c r="M572" s="1"/>
      <c r="N572" s="1"/>
    </row>
    <row r="573" spans="6:14" x14ac:dyDescent="0.25">
      <c r="F573" s="1"/>
      <c r="G573" s="1"/>
      <c r="H573" s="1"/>
      <c r="I573" s="1"/>
      <c r="J573" s="1"/>
      <c r="K573" s="1"/>
      <c r="L573" s="1"/>
      <c r="M573" s="1"/>
      <c r="N573" s="1"/>
    </row>
    <row r="574" spans="6:14" x14ac:dyDescent="0.25">
      <c r="F574" s="1"/>
      <c r="G574" s="1"/>
      <c r="H574" s="1"/>
      <c r="I574" s="1"/>
      <c r="J574" s="1"/>
      <c r="K574" s="1"/>
      <c r="L574" s="1"/>
      <c r="M574" s="1"/>
      <c r="N574" s="1"/>
    </row>
    <row r="575" spans="6:14" x14ac:dyDescent="0.25">
      <c r="F575" s="1"/>
      <c r="G575" s="1"/>
      <c r="H575" s="1"/>
      <c r="I575" s="1"/>
      <c r="J575" s="1"/>
      <c r="K575" s="1"/>
      <c r="L575" s="1"/>
      <c r="M575" s="1"/>
      <c r="N575" s="1"/>
    </row>
    <row r="576" spans="6:14" x14ac:dyDescent="0.25">
      <c r="F576" s="1"/>
      <c r="G576" s="1"/>
      <c r="H576" s="1"/>
      <c r="I576" s="1"/>
      <c r="J576" s="1"/>
      <c r="K576" s="1"/>
      <c r="L576" s="1"/>
      <c r="M576" s="1"/>
      <c r="N576" s="1"/>
    </row>
    <row r="577" spans="6:14" x14ac:dyDescent="0.25">
      <c r="F577" s="1"/>
      <c r="G577" s="1"/>
      <c r="H577" s="1"/>
      <c r="I577" s="1"/>
      <c r="J577" s="1"/>
      <c r="K577" s="1"/>
      <c r="L577" s="1"/>
      <c r="M577" s="1"/>
      <c r="N577" s="1"/>
    </row>
    <row r="578" spans="6:14" x14ac:dyDescent="0.25">
      <c r="F578" s="1"/>
      <c r="G578" s="1"/>
      <c r="H578" s="1"/>
      <c r="I578" s="1"/>
      <c r="J578" s="1"/>
      <c r="K578" s="1"/>
      <c r="L578" s="1"/>
      <c r="M578" s="1"/>
      <c r="N578" s="1"/>
    </row>
    <row r="579" spans="6:14" x14ac:dyDescent="0.25">
      <c r="F579" s="1"/>
      <c r="G579" s="1"/>
      <c r="H579" s="1"/>
      <c r="I579" s="1"/>
      <c r="J579" s="1"/>
      <c r="K579" s="1"/>
      <c r="L579" s="1"/>
      <c r="M579" s="1"/>
      <c r="N579" s="1"/>
    </row>
    <row r="580" spans="6:14" x14ac:dyDescent="0.25">
      <c r="F580" s="1"/>
      <c r="G580" s="1"/>
      <c r="H580" s="1"/>
      <c r="I580" s="1"/>
      <c r="J580" s="1"/>
      <c r="K580" s="1"/>
      <c r="L580" s="1"/>
      <c r="M580" s="1"/>
      <c r="N580" s="1"/>
    </row>
    <row r="581" spans="6:14" x14ac:dyDescent="0.25">
      <c r="F581" s="1"/>
      <c r="G581" s="1"/>
      <c r="H581" s="1"/>
      <c r="I581" s="1"/>
      <c r="J581" s="1"/>
      <c r="K581" s="1"/>
      <c r="L581" s="1"/>
      <c r="M581" s="1"/>
      <c r="N581" s="1"/>
    </row>
    <row r="582" spans="6:14" x14ac:dyDescent="0.25">
      <c r="F582" s="1"/>
      <c r="G582" s="1"/>
      <c r="H582" s="1"/>
      <c r="I582" s="1"/>
      <c r="J582" s="1"/>
      <c r="K582" s="1"/>
      <c r="L582" s="1"/>
      <c r="M582" s="1"/>
      <c r="N582" s="1"/>
    </row>
    <row r="583" spans="6:14" x14ac:dyDescent="0.25">
      <c r="F583" s="1"/>
      <c r="G583" s="1"/>
      <c r="H583" s="1"/>
      <c r="I583" s="1"/>
      <c r="J583" s="1"/>
      <c r="K583" s="1"/>
      <c r="L583" s="1"/>
      <c r="M583" s="1"/>
      <c r="N583" s="1"/>
    </row>
    <row r="584" spans="6:14" x14ac:dyDescent="0.25">
      <c r="F584" s="1"/>
      <c r="G584" s="1"/>
      <c r="H584" s="1"/>
      <c r="I584" s="1"/>
      <c r="J584" s="1"/>
      <c r="K584" s="1"/>
      <c r="L584" s="1"/>
      <c r="M584" s="1"/>
      <c r="N584" s="1"/>
    </row>
    <row r="585" spans="6:14" x14ac:dyDescent="0.25">
      <c r="F585" s="1"/>
      <c r="G585" s="1"/>
      <c r="H585" s="1"/>
      <c r="I585" s="1"/>
      <c r="J585" s="1"/>
      <c r="K585" s="1"/>
      <c r="L585" s="1"/>
      <c r="M585" s="1"/>
      <c r="N585" s="1"/>
    </row>
    <row r="586" spans="6:14" x14ac:dyDescent="0.25">
      <c r="F586" s="1"/>
      <c r="G586" s="1"/>
      <c r="H586" s="1"/>
      <c r="I586" s="1"/>
      <c r="J586" s="1"/>
      <c r="K586" s="1"/>
      <c r="L586" s="1"/>
      <c r="M586" s="1"/>
      <c r="N586" s="1"/>
    </row>
    <row r="587" spans="6:14" x14ac:dyDescent="0.25">
      <c r="F587" s="1"/>
      <c r="G587" s="1"/>
      <c r="H587" s="1"/>
      <c r="I587" s="1"/>
      <c r="J587" s="1"/>
      <c r="K587" s="1"/>
      <c r="L587" s="1"/>
      <c r="M587" s="1"/>
      <c r="N587" s="1"/>
    </row>
    <row r="588" spans="6:14" x14ac:dyDescent="0.25">
      <c r="F588" s="1"/>
      <c r="G588" s="1"/>
      <c r="H588" s="1"/>
      <c r="I588" s="1"/>
      <c r="J588" s="1"/>
      <c r="K588" s="1"/>
      <c r="L588" s="1"/>
      <c r="M588" s="1"/>
      <c r="N588" s="1"/>
    </row>
    <row r="589" spans="6:14" x14ac:dyDescent="0.25">
      <c r="F589" s="1"/>
      <c r="G589" s="1"/>
      <c r="H589" s="1"/>
      <c r="I589" s="1"/>
      <c r="J589" s="1"/>
      <c r="K589" s="1"/>
      <c r="L589" s="1"/>
      <c r="M589" s="1"/>
      <c r="N589" s="1"/>
    </row>
    <row r="590" spans="6:14" x14ac:dyDescent="0.25">
      <c r="F590" s="1"/>
      <c r="G590" s="1"/>
      <c r="H590" s="1"/>
      <c r="I590" s="1"/>
      <c r="J590" s="1"/>
      <c r="K590" s="1"/>
      <c r="L590" s="1"/>
      <c r="M590" s="1"/>
      <c r="N590" s="1"/>
    </row>
    <row r="591" spans="6:14" x14ac:dyDescent="0.25">
      <c r="F591" s="1"/>
      <c r="G591" s="1"/>
      <c r="H591" s="1"/>
      <c r="I591" s="1"/>
      <c r="J591" s="1"/>
      <c r="K591" s="1"/>
      <c r="L591" s="1"/>
      <c r="M591" s="1"/>
      <c r="N591" s="1"/>
    </row>
    <row r="592" spans="6:14" x14ac:dyDescent="0.25">
      <c r="F592" s="1"/>
      <c r="G592" s="1"/>
      <c r="H592" s="1"/>
      <c r="I592" s="1"/>
      <c r="J592" s="1"/>
      <c r="K592" s="1"/>
      <c r="L592" s="1"/>
      <c r="M592" s="1"/>
      <c r="N592" s="1"/>
    </row>
    <row r="593" spans="6:14" x14ac:dyDescent="0.25">
      <c r="F593" s="1"/>
      <c r="G593" s="1"/>
      <c r="H593" s="1"/>
      <c r="I593" s="1"/>
      <c r="J593" s="1"/>
      <c r="K593" s="1"/>
      <c r="L593" s="1"/>
      <c r="M593" s="1"/>
      <c r="N593" s="1"/>
    </row>
    <row r="594" spans="6:14" x14ac:dyDescent="0.25">
      <c r="F594" s="1"/>
      <c r="G594" s="1"/>
      <c r="H594" s="1"/>
      <c r="I594" s="1"/>
      <c r="J594" s="1"/>
      <c r="K594" s="1"/>
      <c r="L594" s="1"/>
      <c r="M594" s="1"/>
      <c r="N594" s="1"/>
    </row>
    <row r="595" spans="6:14" x14ac:dyDescent="0.25">
      <c r="F595" s="1"/>
      <c r="G595" s="1"/>
      <c r="H595" s="1"/>
      <c r="I595" s="1"/>
      <c r="J595" s="1"/>
      <c r="K595" s="1"/>
      <c r="L595" s="1"/>
      <c r="M595" s="1"/>
      <c r="N595" s="1"/>
    </row>
    <row r="596" spans="6:14" x14ac:dyDescent="0.25">
      <c r="F596" s="1"/>
      <c r="G596" s="1"/>
      <c r="H596" s="1"/>
      <c r="I596" s="1"/>
      <c r="J596" s="1"/>
      <c r="K596" s="1"/>
      <c r="L596" s="1"/>
      <c r="M596" s="1"/>
      <c r="N596" s="1"/>
    </row>
    <row r="597" spans="6:14" x14ac:dyDescent="0.25">
      <c r="F597" s="1"/>
      <c r="G597" s="1"/>
      <c r="H597" s="1"/>
      <c r="I597" s="1"/>
      <c r="J597" s="1"/>
      <c r="K597" s="1"/>
      <c r="L597" s="1"/>
      <c r="M597" s="1"/>
      <c r="N597" s="1"/>
    </row>
    <row r="598" spans="6:14" x14ac:dyDescent="0.25">
      <c r="F598" s="1"/>
      <c r="G598" s="1"/>
      <c r="H598" s="1"/>
      <c r="I598" s="1"/>
      <c r="J598" s="1"/>
      <c r="K598" s="1"/>
      <c r="L598" s="1"/>
      <c r="M598" s="1"/>
      <c r="N598" s="1"/>
    </row>
    <row r="599" spans="6:14" x14ac:dyDescent="0.25">
      <c r="F599" s="1"/>
      <c r="G599" s="1"/>
      <c r="H599" s="1"/>
      <c r="I599" s="1"/>
      <c r="J599" s="1"/>
      <c r="K599" s="1"/>
      <c r="L599" s="1"/>
      <c r="M599" s="1"/>
      <c r="N599" s="1"/>
    </row>
    <row r="600" spans="6:14" x14ac:dyDescent="0.25">
      <c r="F600" s="1"/>
      <c r="G600" s="1"/>
      <c r="H600" s="1"/>
      <c r="I600" s="1"/>
      <c r="J600" s="1"/>
      <c r="K600" s="1"/>
      <c r="L600" s="1"/>
      <c r="M600" s="1"/>
      <c r="N600" s="1"/>
    </row>
    <row r="601" spans="6:14" x14ac:dyDescent="0.25">
      <c r="F601" s="1"/>
      <c r="G601" s="1"/>
      <c r="H601" s="1"/>
      <c r="I601" s="1"/>
      <c r="J601" s="1"/>
      <c r="K601" s="1"/>
      <c r="L601" s="1"/>
      <c r="M601" s="1"/>
      <c r="N601" s="1"/>
    </row>
    <row r="602" spans="6:14" x14ac:dyDescent="0.25">
      <c r="F602" s="1"/>
      <c r="G602" s="1"/>
      <c r="H602" s="1"/>
      <c r="I602" s="1"/>
      <c r="J602" s="1"/>
      <c r="K602" s="1"/>
      <c r="L602" s="1"/>
      <c r="M602" s="1"/>
      <c r="N602" s="1"/>
    </row>
    <row r="603" spans="6:14" x14ac:dyDescent="0.25">
      <c r="F603" s="1"/>
      <c r="G603" s="1"/>
      <c r="H603" s="1"/>
      <c r="I603" s="1"/>
      <c r="J603" s="1"/>
      <c r="K603" s="1"/>
      <c r="L603" s="1"/>
      <c r="M603" s="1"/>
      <c r="N603" s="1"/>
    </row>
    <row r="604" spans="6:14" x14ac:dyDescent="0.25">
      <c r="F604" s="1"/>
      <c r="G604" s="1"/>
      <c r="H604" s="1"/>
      <c r="I604" s="1"/>
      <c r="J604" s="1"/>
      <c r="K604" s="1"/>
      <c r="L604" s="1"/>
      <c r="M604" s="1"/>
      <c r="N604" s="1"/>
    </row>
    <row r="605" spans="6:14" x14ac:dyDescent="0.25">
      <c r="F605" s="1"/>
      <c r="G605" s="1"/>
      <c r="H605" s="1"/>
      <c r="I605" s="1"/>
      <c r="J605" s="1"/>
      <c r="K605" s="1"/>
      <c r="L605" s="1"/>
      <c r="M605" s="1"/>
      <c r="N605" s="1"/>
    </row>
    <row r="606" spans="6:14" x14ac:dyDescent="0.25">
      <c r="F606" s="1"/>
      <c r="G606" s="1"/>
      <c r="H606" s="1"/>
      <c r="I606" s="1"/>
      <c r="J606" s="1"/>
      <c r="K606" s="1"/>
      <c r="L606" s="1"/>
      <c r="M606" s="1"/>
      <c r="N606" s="1"/>
    </row>
    <row r="607" spans="6:14" x14ac:dyDescent="0.25">
      <c r="F607" s="1"/>
      <c r="G607" s="1"/>
      <c r="H607" s="1"/>
      <c r="I607" s="1"/>
      <c r="J607" s="1"/>
      <c r="K607" s="1"/>
      <c r="L607" s="1"/>
      <c r="M607" s="1"/>
      <c r="N607" s="1"/>
    </row>
    <row r="608" spans="6:14" x14ac:dyDescent="0.25">
      <c r="F608" s="1"/>
      <c r="G608" s="1"/>
      <c r="H608" s="1"/>
      <c r="I608" s="1"/>
      <c r="J608" s="1"/>
      <c r="K608" s="1"/>
      <c r="L608" s="1"/>
      <c r="M608" s="1"/>
      <c r="N608" s="1"/>
    </row>
    <row r="609" spans="6:14" x14ac:dyDescent="0.25">
      <c r="F609" s="1"/>
      <c r="G609" s="1"/>
      <c r="H609" s="1"/>
      <c r="I609" s="1"/>
      <c r="J609" s="1"/>
      <c r="K609" s="1"/>
      <c r="L609" s="1"/>
      <c r="M609" s="1"/>
      <c r="N609" s="1"/>
    </row>
    <row r="610" spans="6:14" x14ac:dyDescent="0.25">
      <c r="F610" s="1"/>
      <c r="G610" s="1"/>
      <c r="H610" s="1"/>
      <c r="I610" s="1"/>
      <c r="J610" s="1"/>
      <c r="K610" s="1"/>
      <c r="L610" s="1"/>
      <c r="M610" s="1"/>
      <c r="N610" s="1"/>
    </row>
    <row r="611" spans="6:14" x14ac:dyDescent="0.25">
      <c r="F611" s="1"/>
      <c r="G611" s="1"/>
      <c r="H611" s="1"/>
      <c r="I611" s="1"/>
      <c r="J611" s="1"/>
      <c r="K611" s="1"/>
      <c r="L611" s="1"/>
      <c r="M611" s="1"/>
      <c r="N611" s="1"/>
    </row>
    <row r="612" spans="6:14" x14ac:dyDescent="0.25">
      <c r="F612" s="1"/>
      <c r="G612" s="1"/>
      <c r="H612" s="1"/>
      <c r="I612" s="1"/>
      <c r="J612" s="1"/>
      <c r="K612" s="1"/>
      <c r="L612" s="1"/>
      <c r="M612" s="1"/>
      <c r="N612" s="1"/>
    </row>
    <row r="613" spans="6:14" x14ac:dyDescent="0.25">
      <c r="F613" s="1"/>
      <c r="G613" s="1"/>
      <c r="H613" s="1"/>
      <c r="I613" s="1"/>
      <c r="J613" s="1"/>
      <c r="K613" s="1"/>
      <c r="L613" s="1"/>
      <c r="M613" s="1"/>
      <c r="N613" s="1"/>
    </row>
    <row r="614" spans="6:14" x14ac:dyDescent="0.25">
      <c r="F614" s="1"/>
      <c r="G614" s="1"/>
      <c r="H614" s="1"/>
      <c r="I614" s="1"/>
      <c r="J614" s="1"/>
      <c r="K614" s="1"/>
      <c r="L614" s="1"/>
      <c r="M614" s="1"/>
      <c r="N614" s="1"/>
    </row>
    <row r="615" spans="6:14" x14ac:dyDescent="0.25">
      <c r="F615" s="1"/>
      <c r="G615" s="1"/>
      <c r="H615" s="1"/>
      <c r="I615" s="1"/>
      <c r="J615" s="1"/>
      <c r="K615" s="1"/>
      <c r="L615" s="1"/>
      <c r="M615" s="1"/>
      <c r="N615" s="1"/>
    </row>
    <row r="616" spans="6:14" x14ac:dyDescent="0.25">
      <c r="F616" s="1"/>
      <c r="G616" s="1"/>
      <c r="H616" s="1"/>
      <c r="I616" s="1"/>
      <c r="J616" s="1"/>
      <c r="K616" s="1"/>
      <c r="L616" s="1"/>
      <c r="M616" s="1"/>
      <c r="N616" s="1"/>
    </row>
    <row r="617" spans="6:14" x14ac:dyDescent="0.25">
      <c r="F617" s="1"/>
      <c r="G617" s="1"/>
      <c r="H617" s="1"/>
      <c r="I617" s="1"/>
      <c r="J617" s="1"/>
      <c r="K617" s="1"/>
      <c r="L617" s="1"/>
      <c r="M617" s="1"/>
      <c r="N617" s="1"/>
    </row>
    <row r="618" spans="6:14" x14ac:dyDescent="0.25">
      <c r="F618" s="1"/>
      <c r="G618" s="1"/>
      <c r="H618" s="1"/>
      <c r="I618" s="1"/>
      <c r="J618" s="1"/>
      <c r="K618" s="1"/>
      <c r="L618" s="1"/>
      <c r="M618" s="1"/>
      <c r="N618" s="1"/>
    </row>
    <row r="619" spans="6:14" x14ac:dyDescent="0.25">
      <c r="F619" s="1"/>
      <c r="G619" s="1"/>
      <c r="H619" s="1"/>
      <c r="I619" s="1"/>
      <c r="J619" s="1"/>
      <c r="K619" s="1"/>
      <c r="L619" s="1"/>
      <c r="M619" s="1"/>
      <c r="N619" s="1"/>
    </row>
    <row r="620" spans="6:14" x14ac:dyDescent="0.25">
      <c r="F620" s="1"/>
      <c r="G620" s="1"/>
      <c r="H620" s="1"/>
      <c r="I620" s="1"/>
      <c r="J620" s="1"/>
      <c r="K620" s="1"/>
      <c r="L620" s="1"/>
      <c r="M620" s="1"/>
      <c r="N620" s="1"/>
    </row>
    <row r="621" spans="6:14" x14ac:dyDescent="0.25">
      <c r="F621" s="1"/>
      <c r="G621" s="1"/>
      <c r="H621" s="1"/>
      <c r="I621" s="1"/>
      <c r="J621" s="1"/>
      <c r="K621" s="1"/>
      <c r="L621" s="1"/>
      <c r="M621" s="1"/>
      <c r="N621" s="1"/>
    </row>
    <row r="622" spans="6:14" x14ac:dyDescent="0.25">
      <c r="F622" s="1"/>
      <c r="G622" s="1"/>
      <c r="H622" s="1"/>
      <c r="I622" s="1"/>
      <c r="J622" s="1"/>
      <c r="K622" s="1"/>
      <c r="L622" s="1"/>
      <c r="M622" s="1"/>
      <c r="N622" s="1"/>
    </row>
    <row r="623" spans="6:14" x14ac:dyDescent="0.25">
      <c r="F623" s="1"/>
      <c r="G623" s="1"/>
      <c r="H623" s="1"/>
      <c r="I623" s="1"/>
      <c r="J623" s="1"/>
      <c r="K623" s="1"/>
      <c r="L623" s="1"/>
      <c r="M623" s="1"/>
      <c r="N623" s="1"/>
    </row>
    <row r="624" spans="6:14" x14ac:dyDescent="0.25">
      <c r="F624" s="1"/>
      <c r="G624" s="1"/>
      <c r="H624" s="1"/>
      <c r="I624" s="1"/>
      <c r="J624" s="1"/>
      <c r="K624" s="1"/>
      <c r="L624" s="1"/>
      <c r="M624" s="1"/>
      <c r="N624" s="1"/>
    </row>
    <row r="625" spans="6:14" x14ac:dyDescent="0.25">
      <c r="F625" s="1"/>
      <c r="G625" s="1"/>
      <c r="H625" s="1"/>
      <c r="I625" s="1"/>
      <c r="J625" s="1"/>
      <c r="K625" s="1"/>
      <c r="L625" s="1"/>
      <c r="M625" s="1"/>
      <c r="N625" s="1"/>
    </row>
    <row r="626" spans="6:14" x14ac:dyDescent="0.25">
      <c r="F626" s="1"/>
      <c r="G626" s="1"/>
      <c r="H626" s="1"/>
      <c r="I626" s="1"/>
      <c r="J626" s="1"/>
      <c r="K626" s="1"/>
      <c r="L626" s="1"/>
      <c r="M626" s="1"/>
      <c r="N626" s="1"/>
    </row>
    <row r="627" spans="6:14" x14ac:dyDescent="0.25">
      <c r="F627" s="1"/>
      <c r="G627" s="1"/>
      <c r="H627" s="1"/>
      <c r="I627" s="1"/>
      <c r="J627" s="1"/>
      <c r="K627" s="1"/>
      <c r="L627" s="1"/>
      <c r="M627" s="1"/>
      <c r="N627" s="1"/>
    </row>
    <row r="628" spans="6:14" x14ac:dyDescent="0.25">
      <c r="F628" s="1"/>
      <c r="G628" s="1"/>
      <c r="H628" s="1"/>
      <c r="I628" s="1"/>
      <c r="J628" s="1"/>
      <c r="K628" s="1"/>
      <c r="L628" s="1"/>
      <c r="M628" s="1"/>
      <c r="N628" s="1"/>
    </row>
    <row r="629" spans="6:14" x14ac:dyDescent="0.25">
      <c r="F629" s="1"/>
      <c r="G629" s="1"/>
      <c r="H629" s="1"/>
      <c r="I629" s="1"/>
      <c r="J629" s="1"/>
      <c r="K629" s="1"/>
      <c r="L629" s="1"/>
      <c r="M629" s="1"/>
      <c r="N629" s="1"/>
    </row>
    <row r="630" spans="6:14" x14ac:dyDescent="0.25">
      <c r="F630" s="1"/>
      <c r="G630" s="1"/>
      <c r="H630" s="1"/>
      <c r="I630" s="1"/>
      <c r="J630" s="1"/>
      <c r="K630" s="1"/>
      <c r="L630" s="1"/>
      <c r="M630" s="1"/>
      <c r="N630" s="1"/>
    </row>
    <row r="631" spans="6:14" x14ac:dyDescent="0.25">
      <c r="F631" s="1"/>
      <c r="G631" s="1"/>
      <c r="H631" s="1"/>
      <c r="I631" s="1"/>
      <c r="J631" s="1"/>
      <c r="K631" s="1"/>
      <c r="L631" s="1"/>
      <c r="M631" s="1"/>
      <c r="N631" s="1"/>
    </row>
    <row r="632" spans="6:14" x14ac:dyDescent="0.25">
      <c r="F632" s="1"/>
      <c r="G632" s="1"/>
      <c r="H632" s="1"/>
      <c r="I632" s="1"/>
      <c r="J632" s="1"/>
      <c r="K632" s="1"/>
      <c r="L632" s="1"/>
      <c r="M632" s="1"/>
      <c r="N632" s="1"/>
    </row>
    <row r="633" spans="6:14" x14ac:dyDescent="0.25">
      <c r="F633" s="1"/>
      <c r="G633" s="1"/>
      <c r="H633" s="1"/>
      <c r="I633" s="1"/>
      <c r="J633" s="1"/>
      <c r="K633" s="1"/>
      <c r="L633" s="1"/>
      <c r="M633" s="1"/>
      <c r="N633" s="1"/>
    </row>
    <row r="634" spans="6:14" x14ac:dyDescent="0.25">
      <c r="F634" s="1"/>
      <c r="G634" s="1"/>
      <c r="H634" s="1"/>
      <c r="I634" s="1"/>
      <c r="J634" s="1"/>
      <c r="K634" s="1"/>
      <c r="L634" s="1"/>
      <c r="M634" s="1"/>
      <c r="N634" s="1"/>
    </row>
    <row r="635" spans="6:14" x14ac:dyDescent="0.25">
      <c r="F635" s="1"/>
      <c r="G635" s="1"/>
      <c r="H635" s="1"/>
      <c r="I635" s="1"/>
      <c r="J635" s="1"/>
      <c r="K635" s="1"/>
      <c r="L635" s="1"/>
      <c r="M635" s="1"/>
      <c r="N635" s="1"/>
    </row>
    <row r="636" spans="6:14" x14ac:dyDescent="0.25">
      <c r="F636" s="1"/>
      <c r="G636" s="1"/>
      <c r="H636" s="1"/>
      <c r="I636" s="1"/>
      <c r="J636" s="1"/>
      <c r="K636" s="1"/>
      <c r="L636" s="1"/>
      <c r="M636" s="1"/>
      <c r="N636" s="1"/>
    </row>
    <row r="637" spans="6:14" x14ac:dyDescent="0.25">
      <c r="F637" s="1"/>
      <c r="G637" s="1"/>
      <c r="H637" s="1"/>
      <c r="I637" s="1"/>
      <c r="J637" s="1"/>
      <c r="K637" s="1"/>
      <c r="L637" s="1"/>
      <c r="M637" s="1"/>
      <c r="N637" s="1"/>
    </row>
    <row r="638" spans="6:14" x14ac:dyDescent="0.25">
      <c r="F638" s="1"/>
      <c r="G638" s="1"/>
      <c r="H638" s="1"/>
      <c r="I638" s="1"/>
      <c r="J638" s="1"/>
      <c r="K638" s="1"/>
      <c r="L638" s="1"/>
      <c r="M638" s="1"/>
      <c r="N638" s="1"/>
    </row>
    <row r="639" spans="6:14" x14ac:dyDescent="0.25">
      <c r="F639" s="1"/>
      <c r="G639" s="1"/>
      <c r="H639" s="1"/>
      <c r="I639" s="1"/>
      <c r="J639" s="1"/>
      <c r="K639" s="1"/>
      <c r="L639" s="1"/>
      <c r="M639" s="1"/>
      <c r="N639" s="1"/>
    </row>
    <row r="640" spans="6:14" x14ac:dyDescent="0.25">
      <c r="F640" s="1"/>
      <c r="G640" s="1"/>
      <c r="H640" s="1"/>
      <c r="I640" s="1"/>
      <c r="J640" s="1"/>
      <c r="K640" s="1"/>
      <c r="L640" s="1"/>
      <c r="M640" s="1"/>
      <c r="N640" s="1"/>
    </row>
    <row r="641" spans="6:14" x14ac:dyDescent="0.25">
      <c r="F641" s="1"/>
      <c r="G641" s="1"/>
      <c r="H641" s="1"/>
      <c r="I641" s="1"/>
      <c r="J641" s="1"/>
      <c r="K641" s="1"/>
      <c r="L641" s="1"/>
      <c r="M641" s="1"/>
      <c r="N641" s="1"/>
    </row>
    <row r="642" spans="6:14" x14ac:dyDescent="0.25">
      <c r="F642" s="1"/>
      <c r="G642" s="1"/>
      <c r="H642" s="1"/>
      <c r="I642" s="1"/>
      <c r="J642" s="1"/>
      <c r="K642" s="1"/>
      <c r="L642" s="1"/>
      <c r="M642" s="1"/>
      <c r="N642" s="1"/>
    </row>
    <row r="643" spans="6:14" x14ac:dyDescent="0.25">
      <c r="F643" s="1"/>
      <c r="G643" s="1"/>
      <c r="H643" s="1"/>
      <c r="I643" s="1"/>
      <c r="J643" s="1"/>
      <c r="K643" s="1"/>
      <c r="L643" s="1"/>
      <c r="M643" s="1"/>
      <c r="N643" s="1"/>
    </row>
    <row r="644" spans="6:14" x14ac:dyDescent="0.25">
      <c r="F644" s="1"/>
      <c r="G644" s="1"/>
      <c r="H644" s="1"/>
      <c r="I644" s="1"/>
      <c r="J644" s="1"/>
      <c r="K644" s="1"/>
      <c r="L644" s="1"/>
      <c r="M644" s="1"/>
      <c r="N644" s="1"/>
    </row>
    <row r="645" spans="6:14" x14ac:dyDescent="0.25">
      <c r="F645" s="1"/>
      <c r="G645" s="1"/>
      <c r="H645" s="1"/>
      <c r="I645" s="1"/>
      <c r="J645" s="1"/>
      <c r="K645" s="1"/>
      <c r="L645" s="1"/>
      <c r="M645" s="1"/>
      <c r="N645" s="1"/>
    </row>
    <row r="646" spans="6:14" x14ac:dyDescent="0.25">
      <c r="F646" s="1"/>
      <c r="G646" s="1"/>
      <c r="H646" s="1"/>
      <c r="I646" s="1"/>
      <c r="J646" s="1"/>
      <c r="K646" s="1"/>
      <c r="L646" s="1"/>
      <c r="M646" s="1"/>
      <c r="N646" s="1"/>
    </row>
    <row r="647" spans="6:14" x14ac:dyDescent="0.25">
      <c r="F647" s="1"/>
      <c r="G647" s="1"/>
      <c r="H647" s="1"/>
      <c r="I647" s="1"/>
      <c r="J647" s="1"/>
      <c r="K647" s="1"/>
      <c r="L647" s="1"/>
      <c r="M647" s="1"/>
      <c r="N647" s="1"/>
    </row>
    <row r="648" spans="6:14" x14ac:dyDescent="0.25">
      <c r="F648" s="1"/>
      <c r="G648" s="1"/>
      <c r="H648" s="1"/>
      <c r="I648" s="1"/>
      <c r="J648" s="1"/>
      <c r="K648" s="1"/>
      <c r="L648" s="1"/>
      <c r="M648" s="1"/>
      <c r="N648" s="1"/>
    </row>
    <row r="649" spans="6:14" x14ac:dyDescent="0.25">
      <c r="F649" s="1"/>
      <c r="G649" s="1"/>
      <c r="H649" s="1"/>
      <c r="I649" s="1"/>
      <c r="J649" s="1"/>
      <c r="K649" s="1"/>
      <c r="L649" s="1"/>
      <c r="M649" s="1"/>
      <c r="N649" s="1"/>
    </row>
    <row r="650" spans="6:14" x14ac:dyDescent="0.25">
      <c r="F650" s="1"/>
      <c r="G650" s="1"/>
      <c r="H650" s="1"/>
      <c r="I650" s="1"/>
      <c r="J650" s="1"/>
      <c r="K650" s="1"/>
      <c r="L650" s="1"/>
      <c r="M650" s="1"/>
      <c r="N650" s="1"/>
    </row>
    <row r="651" spans="6:14" x14ac:dyDescent="0.25">
      <c r="F651" s="1"/>
      <c r="G651" s="1"/>
      <c r="H651" s="1"/>
      <c r="I651" s="1"/>
      <c r="J651" s="1"/>
      <c r="K651" s="1"/>
      <c r="L651" s="1"/>
      <c r="M651" s="1"/>
      <c r="N651" s="1"/>
    </row>
    <row r="652" spans="6:14" x14ac:dyDescent="0.25">
      <c r="F652" s="1"/>
      <c r="G652" s="1"/>
      <c r="H652" s="1"/>
      <c r="I652" s="1"/>
      <c r="J652" s="1"/>
      <c r="K652" s="1"/>
      <c r="L652" s="1"/>
      <c r="M652" s="1"/>
      <c r="N652" s="1"/>
    </row>
    <row r="653" spans="6:14" x14ac:dyDescent="0.25">
      <c r="F653" s="1"/>
      <c r="G653" s="1"/>
      <c r="H653" s="1"/>
      <c r="I653" s="1"/>
      <c r="J653" s="1"/>
      <c r="K653" s="1"/>
      <c r="L653" s="1"/>
      <c r="M653" s="1"/>
      <c r="N653" s="1"/>
    </row>
    <row r="654" spans="6:14" x14ac:dyDescent="0.25">
      <c r="F654" s="1"/>
      <c r="G654" s="1"/>
      <c r="H654" s="1"/>
      <c r="I654" s="1"/>
      <c r="J654" s="1"/>
      <c r="K654" s="1"/>
      <c r="L654" s="1"/>
      <c r="M654" s="1"/>
      <c r="N654" s="1"/>
    </row>
    <row r="655" spans="6:14" x14ac:dyDescent="0.25">
      <c r="F655" s="1"/>
      <c r="G655" s="1"/>
      <c r="H655" s="1"/>
      <c r="I655" s="1"/>
      <c r="J655" s="1"/>
      <c r="K655" s="1"/>
      <c r="L655" s="1"/>
      <c r="M655" s="1"/>
      <c r="N655" s="1"/>
    </row>
    <row r="656" spans="6:14" x14ac:dyDescent="0.25">
      <c r="F656" s="1"/>
      <c r="G656" s="1"/>
      <c r="H656" s="1"/>
      <c r="I656" s="1"/>
      <c r="J656" s="1"/>
      <c r="K656" s="1"/>
      <c r="L656" s="1"/>
      <c r="M656" s="1"/>
      <c r="N656" s="1"/>
    </row>
    <row r="657" spans="6:14" x14ac:dyDescent="0.25">
      <c r="F657" s="1"/>
      <c r="G657" s="1"/>
      <c r="H657" s="1"/>
      <c r="I657" s="1"/>
      <c r="J657" s="1"/>
      <c r="K657" s="1"/>
      <c r="L657" s="1"/>
      <c r="M657" s="1"/>
      <c r="N657" s="1"/>
    </row>
    <row r="658" spans="6:14" x14ac:dyDescent="0.25">
      <c r="F658" s="1"/>
      <c r="G658" s="1"/>
      <c r="H658" s="1"/>
      <c r="I658" s="1"/>
      <c r="J658" s="1"/>
      <c r="K658" s="1"/>
      <c r="L658" s="1"/>
      <c r="M658" s="1"/>
      <c r="N658" s="1"/>
    </row>
    <row r="659" spans="6:14" x14ac:dyDescent="0.25">
      <c r="F659" s="1"/>
      <c r="G659" s="1"/>
      <c r="H659" s="1"/>
      <c r="I659" s="1"/>
      <c r="J659" s="1"/>
      <c r="K659" s="1"/>
      <c r="L659" s="1"/>
      <c r="M659" s="1"/>
      <c r="N659" s="1"/>
    </row>
    <row r="660" spans="6:14" x14ac:dyDescent="0.25">
      <c r="F660" s="1"/>
      <c r="G660" s="1"/>
      <c r="H660" s="1"/>
      <c r="I660" s="1"/>
      <c r="J660" s="1"/>
      <c r="K660" s="1"/>
      <c r="L660" s="1"/>
      <c r="M660" s="1"/>
      <c r="N660" s="1"/>
    </row>
    <row r="661" spans="6:14" x14ac:dyDescent="0.25">
      <c r="F661" s="1"/>
      <c r="G661" s="1"/>
      <c r="H661" s="1"/>
      <c r="I661" s="1"/>
      <c r="J661" s="1"/>
      <c r="K661" s="1"/>
      <c r="L661" s="1"/>
      <c r="M661" s="1"/>
      <c r="N661" s="1"/>
    </row>
    <row r="662" spans="6:14" x14ac:dyDescent="0.25">
      <c r="F662" s="1"/>
      <c r="G662" s="1"/>
      <c r="H662" s="1"/>
      <c r="I662" s="1"/>
      <c r="J662" s="1"/>
      <c r="K662" s="1"/>
      <c r="L662" s="1"/>
      <c r="M662" s="1"/>
      <c r="N662" s="1"/>
    </row>
    <row r="663" spans="6:14" x14ac:dyDescent="0.25">
      <c r="F663" s="1"/>
      <c r="G663" s="1"/>
      <c r="H663" s="1"/>
      <c r="I663" s="1"/>
      <c r="J663" s="1"/>
      <c r="K663" s="1"/>
      <c r="L663" s="1"/>
      <c r="M663" s="1"/>
      <c r="N663" s="1"/>
    </row>
    <row r="664" spans="6:14" x14ac:dyDescent="0.25">
      <c r="F664" s="1"/>
      <c r="G664" s="1"/>
      <c r="H664" s="1"/>
      <c r="I664" s="1"/>
      <c r="J664" s="1"/>
      <c r="K664" s="1"/>
      <c r="L664" s="1"/>
      <c r="M664" s="1"/>
      <c r="N664" s="1"/>
    </row>
    <row r="665" spans="6:14" x14ac:dyDescent="0.25">
      <c r="F665" s="1"/>
      <c r="G665" s="1"/>
      <c r="H665" s="1"/>
      <c r="I665" s="1"/>
      <c r="J665" s="1"/>
      <c r="K665" s="1"/>
      <c r="L665" s="1"/>
      <c r="M665" s="1"/>
      <c r="N665" s="1"/>
    </row>
    <row r="666" spans="6:14" x14ac:dyDescent="0.25">
      <c r="F666" s="1"/>
      <c r="G666" s="1"/>
      <c r="H666" s="1"/>
      <c r="I666" s="1"/>
      <c r="J666" s="1"/>
      <c r="K666" s="1"/>
      <c r="L666" s="1"/>
      <c r="M666" s="1"/>
      <c r="N666" s="1"/>
    </row>
    <row r="667" spans="6:14" x14ac:dyDescent="0.25">
      <c r="F667" s="1"/>
      <c r="G667" s="1"/>
      <c r="H667" s="1"/>
      <c r="I667" s="1"/>
      <c r="J667" s="1"/>
      <c r="K667" s="1"/>
      <c r="L667" s="1"/>
      <c r="M667" s="1"/>
      <c r="N667" s="1"/>
    </row>
    <row r="668" spans="6:14" x14ac:dyDescent="0.25">
      <c r="F668" s="1"/>
      <c r="G668" s="1"/>
      <c r="H668" s="1"/>
      <c r="I668" s="1"/>
      <c r="J668" s="1"/>
      <c r="K668" s="1"/>
      <c r="L668" s="1"/>
      <c r="M668" s="1"/>
      <c r="N668" s="1"/>
    </row>
    <row r="669" spans="6:14" x14ac:dyDescent="0.25">
      <c r="F669" s="1"/>
      <c r="G669" s="1"/>
      <c r="H669" s="1"/>
      <c r="I669" s="1"/>
      <c r="J669" s="1"/>
      <c r="K669" s="1"/>
      <c r="L669" s="1"/>
      <c r="M669" s="1"/>
      <c r="N669" s="1"/>
    </row>
    <row r="670" spans="6:14" x14ac:dyDescent="0.25">
      <c r="F670" s="1"/>
      <c r="G670" s="1"/>
      <c r="H670" s="1"/>
      <c r="I670" s="1"/>
      <c r="J670" s="1"/>
      <c r="K670" s="1"/>
      <c r="L670" s="1"/>
      <c r="M670" s="1"/>
      <c r="N670" s="1"/>
    </row>
    <row r="671" spans="6:14" x14ac:dyDescent="0.25">
      <c r="F671" s="1"/>
      <c r="G671" s="1"/>
      <c r="H671" s="1"/>
      <c r="I671" s="1"/>
      <c r="J671" s="1"/>
      <c r="K671" s="1"/>
      <c r="L671" s="1"/>
      <c r="M671" s="1"/>
      <c r="N671" s="1"/>
    </row>
    <row r="672" spans="6:14" x14ac:dyDescent="0.25">
      <c r="F672" s="1"/>
      <c r="G672" s="1"/>
      <c r="H672" s="1"/>
      <c r="I672" s="1"/>
      <c r="J672" s="1"/>
      <c r="K672" s="1"/>
      <c r="L672" s="1"/>
      <c r="M672" s="1"/>
      <c r="N672" s="1"/>
    </row>
    <row r="673" spans="6:14" x14ac:dyDescent="0.25">
      <c r="F673" s="1"/>
      <c r="G673" s="1"/>
      <c r="H673" s="1"/>
      <c r="I673" s="1"/>
      <c r="J673" s="1"/>
      <c r="K673" s="1"/>
      <c r="L673" s="1"/>
      <c r="M673" s="1"/>
      <c r="N673" s="1"/>
    </row>
    <row r="674" spans="6:14" x14ac:dyDescent="0.25">
      <c r="F674" s="1"/>
      <c r="G674" s="1"/>
      <c r="H674" s="1"/>
      <c r="I674" s="1"/>
      <c r="J674" s="1"/>
      <c r="K674" s="1"/>
      <c r="L674" s="1"/>
      <c r="M674" s="1"/>
      <c r="N674" s="1"/>
    </row>
    <row r="675" spans="6:14" x14ac:dyDescent="0.25">
      <c r="F675" s="1"/>
      <c r="G675" s="1"/>
      <c r="H675" s="1"/>
      <c r="I675" s="1"/>
      <c r="J675" s="1"/>
      <c r="K675" s="1"/>
      <c r="L675" s="1"/>
      <c r="M675" s="1"/>
      <c r="N675" s="1"/>
    </row>
    <row r="676" spans="6:14" x14ac:dyDescent="0.25">
      <c r="F676" s="1"/>
      <c r="G676" s="1"/>
      <c r="H676" s="1"/>
      <c r="I676" s="1"/>
      <c r="J676" s="1"/>
      <c r="K676" s="1"/>
      <c r="L676" s="1"/>
      <c r="M676" s="1"/>
      <c r="N676" s="1"/>
    </row>
    <row r="677" spans="6:14" x14ac:dyDescent="0.25">
      <c r="F677" s="1"/>
      <c r="G677" s="1"/>
      <c r="H677" s="1"/>
      <c r="I677" s="1"/>
      <c r="J677" s="1"/>
      <c r="K677" s="1"/>
      <c r="L677" s="1"/>
      <c r="M677" s="1"/>
      <c r="N677" s="1"/>
    </row>
    <row r="678" spans="6:14" x14ac:dyDescent="0.25">
      <c r="F678" s="1"/>
      <c r="G678" s="1"/>
      <c r="H678" s="1"/>
      <c r="I678" s="1"/>
      <c r="J678" s="1"/>
      <c r="K678" s="1"/>
      <c r="L678" s="1"/>
      <c r="M678" s="1"/>
      <c r="N678" s="1"/>
    </row>
    <row r="679" spans="6:14" x14ac:dyDescent="0.25">
      <c r="F679" s="1"/>
      <c r="G679" s="1"/>
      <c r="H679" s="1"/>
      <c r="I679" s="1"/>
      <c r="J679" s="1"/>
      <c r="K679" s="1"/>
      <c r="L679" s="1"/>
      <c r="M679" s="1"/>
      <c r="N679" s="1"/>
    </row>
    <row r="680" spans="6:14" x14ac:dyDescent="0.25">
      <c r="F680" s="1"/>
      <c r="G680" s="1"/>
      <c r="H680" s="1"/>
      <c r="I680" s="1"/>
      <c r="J680" s="1"/>
      <c r="K680" s="1"/>
      <c r="L680" s="1"/>
      <c r="M680" s="1"/>
      <c r="N680" s="1"/>
    </row>
    <row r="681" spans="6:14" x14ac:dyDescent="0.25">
      <c r="F681" s="1"/>
      <c r="G681" s="1"/>
      <c r="H681" s="1"/>
      <c r="I681" s="1"/>
      <c r="J681" s="1"/>
      <c r="K681" s="1"/>
      <c r="L681" s="1"/>
      <c r="M681" s="1"/>
      <c r="N681" s="1"/>
    </row>
    <row r="682" spans="6:14" x14ac:dyDescent="0.25">
      <c r="F682" s="1"/>
      <c r="G682" s="1"/>
      <c r="H682" s="1"/>
      <c r="I682" s="1"/>
      <c r="J682" s="1"/>
      <c r="K682" s="1"/>
      <c r="L682" s="1"/>
      <c r="M682" s="1"/>
      <c r="N682" s="1"/>
    </row>
    <row r="683" spans="6:14" x14ac:dyDescent="0.25">
      <c r="F683" s="1"/>
      <c r="G683" s="1"/>
      <c r="H683" s="1"/>
      <c r="I683" s="1"/>
      <c r="J683" s="1"/>
      <c r="K683" s="1"/>
      <c r="L683" s="1"/>
      <c r="M683" s="1"/>
      <c r="N683" s="1"/>
    </row>
    <row r="684" spans="6:14" x14ac:dyDescent="0.25">
      <c r="F684" s="1"/>
      <c r="G684" s="1"/>
      <c r="H684" s="1"/>
      <c r="I684" s="1"/>
      <c r="J684" s="1"/>
      <c r="K684" s="1"/>
      <c r="L684" s="1"/>
      <c r="M684" s="1"/>
      <c r="N684" s="1"/>
    </row>
    <row r="685" spans="6:14" x14ac:dyDescent="0.25">
      <c r="F685" s="1"/>
      <c r="G685" s="1"/>
      <c r="H685" s="1"/>
      <c r="I685" s="1"/>
      <c r="J685" s="1"/>
      <c r="K685" s="1"/>
      <c r="L685" s="1"/>
      <c r="M685" s="1"/>
      <c r="N685" s="1"/>
    </row>
    <row r="686" spans="6:14" x14ac:dyDescent="0.25">
      <c r="F686" s="1"/>
      <c r="G686" s="1"/>
      <c r="H686" s="1"/>
      <c r="I686" s="1"/>
      <c r="J686" s="1"/>
      <c r="K686" s="1"/>
      <c r="L686" s="1"/>
      <c r="M686" s="1"/>
      <c r="N686" s="1"/>
    </row>
    <row r="687" spans="6:14" x14ac:dyDescent="0.25">
      <c r="F687" s="1"/>
      <c r="G687" s="1"/>
      <c r="H687" s="1"/>
      <c r="I687" s="1"/>
      <c r="J687" s="1"/>
      <c r="K687" s="1"/>
      <c r="L687" s="1"/>
      <c r="M687" s="1"/>
      <c r="N687" s="1"/>
    </row>
    <row r="688" spans="6:14" x14ac:dyDescent="0.25">
      <c r="F688" s="1"/>
      <c r="G688" s="1"/>
      <c r="H688" s="1"/>
      <c r="I688" s="1"/>
      <c r="J688" s="1"/>
      <c r="K688" s="1"/>
      <c r="L688" s="1"/>
      <c r="M688" s="1"/>
      <c r="N688" s="1"/>
    </row>
    <row r="689" spans="6:14" x14ac:dyDescent="0.25">
      <c r="F689" s="1"/>
      <c r="G689" s="1"/>
      <c r="H689" s="1"/>
      <c r="I689" s="1"/>
      <c r="J689" s="1"/>
      <c r="K689" s="1"/>
      <c r="L689" s="1"/>
      <c r="M689" s="1"/>
      <c r="N689" s="1"/>
    </row>
    <row r="690" spans="6:14" x14ac:dyDescent="0.25">
      <c r="F690" s="1"/>
      <c r="G690" s="1"/>
      <c r="H690" s="1"/>
      <c r="I690" s="1"/>
      <c r="J690" s="1"/>
      <c r="K690" s="1"/>
      <c r="L690" s="1"/>
      <c r="M690" s="1"/>
      <c r="N690" s="1"/>
    </row>
    <row r="691" spans="6:14" x14ac:dyDescent="0.25">
      <c r="F691" s="1"/>
      <c r="G691" s="1"/>
      <c r="H691" s="1"/>
      <c r="I691" s="1"/>
      <c r="J691" s="1"/>
      <c r="K691" s="1"/>
      <c r="L691" s="1"/>
      <c r="M691" s="1"/>
      <c r="N691" s="1"/>
    </row>
    <row r="692" spans="6:14" x14ac:dyDescent="0.25">
      <c r="F692" s="1"/>
      <c r="G692" s="1"/>
      <c r="H692" s="1"/>
      <c r="I692" s="1"/>
      <c r="J692" s="1"/>
      <c r="K692" s="1"/>
      <c r="L692" s="1"/>
      <c r="M692" s="1"/>
      <c r="N692" s="1"/>
    </row>
    <row r="693" spans="6:14" x14ac:dyDescent="0.25">
      <c r="F693" s="1"/>
      <c r="G693" s="1"/>
      <c r="H693" s="1"/>
      <c r="I693" s="1"/>
      <c r="J693" s="1"/>
      <c r="K693" s="1"/>
      <c r="L693" s="1"/>
      <c r="M693" s="1"/>
      <c r="N693" s="1"/>
    </row>
    <row r="694" spans="6:14" x14ac:dyDescent="0.25">
      <c r="F694" s="1"/>
      <c r="G694" s="1"/>
      <c r="H694" s="1"/>
      <c r="I694" s="1"/>
      <c r="J694" s="1"/>
      <c r="K694" s="1"/>
      <c r="L694" s="1"/>
      <c r="M694" s="1"/>
      <c r="N694" s="1"/>
    </row>
    <row r="695" spans="6:14" x14ac:dyDescent="0.25">
      <c r="F695" s="1"/>
      <c r="G695" s="1"/>
      <c r="H695" s="1"/>
      <c r="I695" s="1"/>
      <c r="J695" s="1"/>
      <c r="K695" s="1"/>
      <c r="L695" s="1"/>
      <c r="M695" s="1"/>
      <c r="N695" s="1"/>
    </row>
    <row r="696" spans="6:14" x14ac:dyDescent="0.25">
      <c r="F696" s="1"/>
      <c r="G696" s="1"/>
      <c r="H696" s="1"/>
      <c r="I696" s="1"/>
      <c r="J696" s="1"/>
      <c r="K696" s="1"/>
      <c r="L696" s="1"/>
      <c r="M696" s="1"/>
      <c r="N696" s="1"/>
    </row>
    <row r="697" spans="6:14" x14ac:dyDescent="0.25">
      <c r="F697" s="1"/>
      <c r="G697" s="1"/>
      <c r="H697" s="1"/>
      <c r="I697" s="1"/>
      <c r="J697" s="1"/>
      <c r="K697" s="1"/>
      <c r="L697" s="1"/>
      <c r="M697" s="1"/>
      <c r="N697" s="1"/>
    </row>
    <row r="698" spans="6:14" x14ac:dyDescent="0.25">
      <c r="F698" s="1"/>
      <c r="G698" s="1"/>
      <c r="H698" s="1"/>
      <c r="I698" s="1"/>
      <c r="J698" s="1"/>
      <c r="K698" s="1"/>
      <c r="L698" s="1"/>
      <c r="M698" s="1"/>
      <c r="N698" s="1"/>
    </row>
    <row r="699" spans="6:14" x14ac:dyDescent="0.25">
      <c r="F699" s="1"/>
      <c r="G699" s="1"/>
      <c r="H699" s="1"/>
      <c r="I699" s="1"/>
      <c r="J699" s="1"/>
      <c r="K699" s="1"/>
      <c r="L699" s="1"/>
      <c r="M699" s="1"/>
      <c r="N699" s="1"/>
    </row>
    <row r="700" spans="6:14" x14ac:dyDescent="0.25">
      <c r="F700" s="1"/>
      <c r="G700" s="1"/>
      <c r="H700" s="1"/>
      <c r="I700" s="1"/>
      <c r="J700" s="1"/>
      <c r="K700" s="1"/>
      <c r="L700" s="1"/>
      <c r="M700" s="1"/>
      <c r="N700" s="1"/>
    </row>
    <row r="701" spans="6:14" x14ac:dyDescent="0.25">
      <c r="F701" s="1"/>
      <c r="G701" s="1"/>
      <c r="H701" s="1"/>
      <c r="I701" s="1"/>
      <c r="J701" s="1"/>
      <c r="K701" s="1"/>
      <c r="L701" s="1"/>
      <c r="M701" s="1"/>
      <c r="N701" s="1"/>
    </row>
    <row r="702" spans="6:14" x14ac:dyDescent="0.25">
      <c r="F702" s="1"/>
      <c r="G702" s="1"/>
      <c r="H702" s="1"/>
      <c r="I702" s="1"/>
      <c r="J702" s="1"/>
      <c r="K702" s="1"/>
      <c r="L702" s="1"/>
      <c r="M702" s="1"/>
      <c r="N702" s="1"/>
    </row>
    <row r="703" spans="6:14" x14ac:dyDescent="0.25">
      <c r="F703" s="1"/>
      <c r="G703" s="1"/>
      <c r="H703" s="1"/>
      <c r="I703" s="1"/>
      <c r="J703" s="1"/>
      <c r="K703" s="1"/>
      <c r="L703" s="1"/>
      <c r="M703" s="1"/>
      <c r="N703" s="1"/>
    </row>
    <row r="704" spans="6:14" x14ac:dyDescent="0.25">
      <c r="F704" s="1"/>
      <c r="G704" s="1"/>
      <c r="H704" s="1"/>
      <c r="I704" s="1"/>
      <c r="J704" s="1"/>
      <c r="K704" s="1"/>
      <c r="L704" s="1"/>
      <c r="M704" s="1"/>
      <c r="N704" s="1"/>
    </row>
    <row r="705" spans="6:14" x14ac:dyDescent="0.25">
      <c r="F705" s="1"/>
      <c r="G705" s="1"/>
      <c r="H705" s="1"/>
      <c r="I705" s="1"/>
      <c r="J705" s="1"/>
      <c r="K705" s="1"/>
      <c r="L705" s="1"/>
      <c r="M705" s="1"/>
      <c r="N705" s="1"/>
    </row>
    <row r="706" spans="6:14" x14ac:dyDescent="0.25">
      <c r="F706" s="1"/>
      <c r="G706" s="1"/>
      <c r="H706" s="1"/>
      <c r="I706" s="1"/>
      <c r="J706" s="1"/>
      <c r="K706" s="1"/>
      <c r="L706" s="1"/>
      <c r="M706" s="1"/>
      <c r="N706" s="1"/>
    </row>
    <row r="707" spans="6:14" x14ac:dyDescent="0.25">
      <c r="F707" s="1"/>
      <c r="G707" s="1"/>
      <c r="H707" s="1"/>
      <c r="I707" s="1"/>
      <c r="J707" s="1"/>
      <c r="K707" s="1"/>
      <c r="L707" s="1"/>
      <c r="M707" s="1"/>
      <c r="N707" s="1"/>
    </row>
    <row r="708" spans="6:14" x14ac:dyDescent="0.25">
      <c r="F708" s="1"/>
      <c r="G708" s="1"/>
      <c r="H708" s="1"/>
      <c r="I708" s="1"/>
      <c r="J708" s="1"/>
      <c r="K708" s="1"/>
      <c r="L708" s="1"/>
      <c r="M708" s="1"/>
      <c r="N708" s="1"/>
    </row>
    <row r="709" spans="6:14" x14ac:dyDescent="0.25">
      <c r="F709" s="1"/>
      <c r="G709" s="1"/>
      <c r="H709" s="1"/>
      <c r="I709" s="1"/>
      <c r="J709" s="1"/>
      <c r="K709" s="1"/>
      <c r="L709" s="1"/>
      <c r="M709" s="1"/>
      <c r="N709" s="1"/>
    </row>
    <row r="710" spans="6:14" x14ac:dyDescent="0.25">
      <c r="F710" s="1"/>
      <c r="G710" s="1"/>
      <c r="H710" s="1"/>
      <c r="I710" s="1"/>
      <c r="J710" s="1"/>
      <c r="K710" s="1"/>
      <c r="L710" s="1"/>
      <c r="M710" s="1"/>
      <c r="N710" s="1"/>
    </row>
    <row r="711" spans="6:14" x14ac:dyDescent="0.25">
      <c r="F711" s="1"/>
      <c r="G711" s="1"/>
      <c r="H711" s="1"/>
      <c r="I711" s="1"/>
      <c r="J711" s="1"/>
      <c r="K711" s="1"/>
      <c r="L711" s="1"/>
      <c r="M711" s="1"/>
      <c r="N711" s="1"/>
    </row>
    <row r="712" spans="6:14" x14ac:dyDescent="0.25">
      <c r="F712" s="1"/>
      <c r="G712" s="1"/>
      <c r="H712" s="1"/>
      <c r="I712" s="1"/>
      <c r="J712" s="1"/>
      <c r="K712" s="1"/>
      <c r="L712" s="1"/>
      <c r="M712" s="1"/>
      <c r="N712" s="1"/>
    </row>
    <row r="713" spans="6:14" x14ac:dyDescent="0.25">
      <c r="F713" s="1"/>
      <c r="G713" s="1"/>
      <c r="H713" s="1"/>
      <c r="I713" s="1"/>
      <c r="J713" s="1"/>
      <c r="K713" s="1"/>
      <c r="L713" s="1"/>
      <c r="M713" s="1"/>
      <c r="N713" s="1"/>
    </row>
    <row r="714" spans="6:14" x14ac:dyDescent="0.25">
      <c r="F714" s="1"/>
      <c r="G714" s="1"/>
      <c r="H714" s="1"/>
      <c r="I714" s="1"/>
      <c r="J714" s="1"/>
      <c r="K714" s="1"/>
      <c r="L714" s="1"/>
      <c r="M714" s="1"/>
      <c r="N714" s="1"/>
    </row>
    <row r="715" spans="6:14" x14ac:dyDescent="0.25">
      <c r="F715" s="1"/>
      <c r="G715" s="1"/>
      <c r="H715" s="1"/>
      <c r="I715" s="1"/>
      <c r="J715" s="1"/>
      <c r="K715" s="1"/>
      <c r="L715" s="1"/>
      <c r="M715" s="1"/>
      <c r="N715" s="1"/>
    </row>
    <row r="716" spans="6:14" x14ac:dyDescent="0.25">
      <c r="F716" s="1"/>
      <c r="G716" s="1"/>
      <c r="H716" s="1"/>
      <c r="I716" s="1"/>
      <c r="J716" s="1"/>
      <c r="K716" s="1"/>
      <c r="L716" s="1"/>
      <c r="M716" s="1"/>
      <c r="N716" s="1"/>
    </row>
    <row r="717" spans="6:14" x14ac:dyDescent="0.25">
      <c r="F717" s="1"/>
      <c r="G717" s="1"/>
      <c r="H717" s="1"/>
      <c r="I717" s="1"/>
      <c r="J717" s="1"/>
      <c r="K717" s="1"/>
      <c r="L717" s="1"/>
      <c r="M717" s="1"/>
      <c r="N717" s="1"/>
    </row>
    <row r="718" spans="6:14" x14ac:dyDescent="0.25">
      <c r="F718" s="1"/>
      <c r="G718" s="1"/>
      <c r="H718" s="1"/>
      <c r="I718" s="1"/>
      <c r="J718" s="1"/>
      <c r="K718" s="1"/>
      <c r="L718" s="1"/>
      <c r="M718" s="1"/>
      <c r="N718" s="1"/>
    </row>
    <row r="719" spans="6:14" x14ac:dyDescent="0.25">
      <c r="F719" s="1"/>
      <c r="G719" s="1"/>
      <c r="H719" s="1"/>
      <c r="I719" s="1"/>
      <c r="J719" s="1"/>
      <c r="K719" s="1"/>
      <c r="L719" s="1"/>
      <c r="M719" s="1"/>
      <c r="N719" s="1"/>
    </row>
    <row r="720" spans="6:14" x14ac:dyDescent="0.25">
      <c r="F720" s="1"/>
      <c r="G720" s="1"/>
      <c r="H720" s="1"/>
      <c r="I720" s="1"/>
      <c r="J720" s="1"/>
      <c r="K720" s="1"/>
      <c r="L720" s="1"/>
      <c r="M720" s="1"/>
      <c r="N720" s="1"/>
    </row>
    <row r="721" spans="6:14" x14ac:dyDescent="0.25">
      <c r="F721" s="1"/>
      <c r="G721" s="1"/>
      <c r="H721" s="1"/>
      <c r="I721" s="1"/>
      <c r="J721" s="1"/>
      <c r="K721" s="1"/>
      <c r="L721" s="1"/>
      <c r="M721" s="1"/>
      <c r="N721" s="1"/>
    </row>
    <row r="722" spans="6:14" x14ac:dyDescent="0.25">
      <c r="F722" s="1"/>
      <c r="G722" s="1"/>
      <c r="H722" s="1"/>
      <c r="I722" s="1"/>
      <c r="J722" s="1"/>
      <c r="K722" s="1"/>
      <c r="L722" s="1"/>
      <c r="M722" s="1"/>
      <c r="N722" s="1"/>
    </row>
    <row r="723" spans="6:14" x14ac:dyDescent="0.25">
      <c r="F723" s="1"/>
      <c r="G723" s="1"/>
      <c r="H723" s="1"/>
      <c r="I723" s="1"/>
      <c r="J723" s="1"/>
      <c r="K723" s="1"/>
      <c r="L723" s="1"/>
      <c r="M723" s="1"/>
      <c r="N723" s="1"/>
    </row>
    <row r="724" spans="6:14" x14ac:dyDescent="0.25">
      <c r="F724" s="1"/>
      <c r="G724" s="1"/>
      <c r="H724" s="1"/>
      <c r="I724" s="1"/>
      <c r="J724" s="1"/>
      <c r="K724" s="1"/>
      <c r="L724" s="1"/>
      <c r="M724" s="1"/>
      <c r="N724" s="1"/>
    </row>
    <row r="725" spans="6:14" x14ac:dyDescent="0.25">
      <c r="F725" s="1"/>
      <c r="G725" s="1"/>
      <c r="H725" s="1"/>
      <c r="I725" s="1"/>
      <c r="J725" s="1"/>
      <c r="K725" s="1"/>
      <c r="L725" s="1"/>
      <c r="M725" s="1"/>
      <c r="N725" s="1"/>
    </row>
    <row r="726" spans="6:14" x14ac:dyDescent="0.25">
      <c r="F726" s="1"/>
      <c r="G726" s="1"/>
      <c r="H726" s="1"/>
      <c r="I726" s="1"/>
      <c r="J726" s="1"/>
      <c r="K726" s="1"/>
      <c r="L726" s="1"/>
      <c r="M726" s="1"/>
      <c r="N726" s="1"/>
    </row>
    <row r="727" spans="6:14" x14ac:dyDescent="0.25">
      <c r="F727" s="1"/>
      <c r="G727" s="1"/>
      <c r="H727" s="1"/>
      <c r="I727" s="1"/>
      <c r="J727" s="1"/>
      <c r="K727" s="1"/>
      <c r="L727" s="1"/>
      <c r="M727" s="1"/>
      <c r="N727" s="1"/>
    </row>
    <row r="728" spans="6:14" x14ac:dyDescent="0.25">
      <c r="F728" s="1"/>
      <c r="G728" s="1"/>
      <c r="H728" s="1"/>
      <c r="I728" s="1"/>
      <c r="J728" s="1"/>
      <c r="K728" s="1"/>
      <c r="L728" s="1"/>
      <c r="M728" s="1"/>
      <c r="N728" s="1"/>
    </row>
    <row r="729" spans="6:14" x14ac:dyDescent="0.25">
      <c r="F729" s="1"/>
      <c r="G729" s="1"/>
      <c r="H729" s="1"/>
      <c r="I729" s="1"/>
      <c r="J729" s="1"/>
      <c r="K729" s="1"/>
      <c r="L729" s="1"/>
      <c r="M729" s="1"/>
      <c r="N729" s="1"/>
    </row>
    <row r="730" spans="6:14" x14ac:dyDescent="0.25">
      <c r="F730" s="1"/>
      <c r="G730" s="1"/>
      <c r="H730" s="1"/>
      <c r="I730" s="1"/>
      <c r="J730" s="1"/>
      <c r="K730" s="1"/>
      <c r="L730" s="1"/>
      <c r="M730" s="1"/>
      <c r="N730" s="1"/>
    </row>
    <row r="731" spans="6:14" x14ac:dyDescent="0.25">
      <c r="F731" s="1"/>
      <c r="G731" s="1"/>
      <c r="H731" s="1"/>
      <c r="I731" s="1"/>
      <c r="J731" s="1"/>
      <c r="K731" s="1"/>
      <c r="L731" s="1"/>
      <c r="M731" s="1"/>
      <c r="N731" s="1"/>
    </row>
    <row r="732" spans="6:14" x14ac:dyDescent="0.25">
      <c r="F732" s="1"/>
      <c r="G732" s="1"/>
      <c r="H732" s="1"/>
      <c r="I732" s="1"/>
      <c r="J732" s="1"/>
      <c r="K732" s="1"/>
      <c r="L732" s="1"/>
      <c r="M732" s="1"/>
      <c r="N732" s="1"/>
    </row>
    <row r="733" spans="6:14" x14ac:dyDescent="0.25">
      <c r="F733" s="1"/>
      <c r="G733" s="1"/>
      <c r="H733" s="1"/>
      <c r="I733" s="1"/>
      <c r="J733" s="1"/>
      <c r="K733" s="1"/>
      <c r="L733" s="1"/>
      <c r="M733" s="1"/>
      <c r="N733" s="1"/>
    </row>
    <row r="734" spans="6:14" x14ac:dyDescent="0.25">
      <c r="F734" s="1"/>
      <c r="G734" s="1"/>
      <c r="H734" s="1"/>
      <c r="I734" s="1"/>
      <c r="J734" s="1"/>
      <c r="K734" s="1"/>
      <c r="L734" s="1"/>
      <c r="M734" s="1"/>
      <c r="N734" s="1"/>
    </row>
    <row r="735" spans="6:14" x14ac:dyDescent="0.25">
      <c r="F735" s="1"/>
      <c r="G735" s="1"/>
      <c r="H735" s="1"/>
      <c r="I735" s="1"/>
      <c r="J735" s="1"/>
      <c r="K735" s="1"/>
      <c r="L735" s="1"/>
      <c r="M735" s="1"/>
      <c r="N735" s="1"/>
    </row>
    <row r="736" spans="6:14" x14ac:dyDescent="0.25">
      <c r="F736" s="1"/>
      <c r="G736" s="1"/>
      <c r="H736" s="1"/>
      <c r="I736" s="1"/>
      <c r="J736" s="1"/>
      <c r="K736" s="1"/>
      <c r="L736" s="1"/>
      <c r="M736" s="1"/>
      <c r="N736" s="1"/>
    </row>
    <row r="737" spans="6:14" x14ac:dyDescent="0.25">
      <c r="F737" s="1"/>
      <c r="G737" s="1"/>
      <c r="H737" s="1"/>
      <c r="I737" s="1"/>
      <c r="J737" s="1"/>
      <c r="K737" s="1"/>
      <c r="L737" s="1"/>
      <c r="M737" s="1"/>
      <c r="N737" s="1"/>
    </row>
    <row r="738" spans="6:14" x14ac:dyDescent="0.25">
      <c r="F738" s="1"/>
      <c r="G738" s="1"/>
      <c r="H738" s="1"/>
      <c r="I738" s="1"/>
      <c r="J738" s="1"/>
      <c r="K738" s="1"/>
      <c r="L738" s="1"/>
      <c r="M738" s="1"/>
      <c r="N738" s="1"/>
    </row>
    <row r="739" spans="6:14" x14ac:dyDescent="0.25">
      <c r="F739" s="1"/>
      <c r="G739" s="1"/>
      <c r="H739" s="1"/>
      <c r="I739" s="1"/>
      <c r="J739" s="1"/>
      <c r="K739" s="1"/>
      <c r="L739" s="1"/>
      <c r="M739" s="1"/>
      <c r="N739" s="1"/>
    </row>
    <row r="740" spans="6:14" x14ac:dyDescent="0.25">
      <c r="F740" s="1"/>
      <c r="G740" s="1"/>
      <c r="H740" s="1"/>
      <c r="I740" s="1"/>
      <c r="J740" s="1"/>
      <c r="K740" s="1"/>
      <c r="L740" s="1"/>
      <c r="M740" s="1"/>
      <c r="N740" s="1"/>
    </row>
    <row r="741" spans="6:14" x14ac:dyDescent="0.25">
      <c r="F741" s="1"/>
      <c r="G741" s="1"/>
      <c r="H741" s="1"/>
      <c r="I741" s="1"/>
      <c r="J741" s="1"/>
      <c r="K741" s="1"/>
      <c r="L741" s="1"/>
      <c r="M741" s="1"/>
      <c r="N741" s="1"/>
    </row>
    <row r="742" spans="6:14" x14ac:dyDescent="0.25">
      <c r="F742" s="1"/>
      <c r="G742" s="1"/>
      <c r="H742" s="1"/>
      <c r="I742" s="1"/>
      <c r="J742" s="1"/>
      <c r="K742" s="1"/>
      <c r="L742" s="1"/>
      <c r="M742" s="1"/>
      <c r="N742" s="1"/>
    </row>
    <row r="743" spans="6:14" x14ac:dyDescent="0.25">
      <c r="F743" s="1"/>
      <c r="G743" s="1"/>
      <c r="H743" s="1"/>
      <c r="I743" s="1"/>
      <c r="J743" s="1"/>
      <c r="K743" s="1"/>
      <c r="L743" s="1"/>
      <c r="M743" s="1"/>
      <c r="N743" s="1"/>
    </row>
    <row r="744" spans="6:14" x14ac:dyDescent="0.25">
      <c r="F744" s="1"/>
      <c r="G744" s="1"/>
      <c r="H744" s="1"/>
      <c r="I744" s="1"/>
      <c r="J744" s="1"/>
      <c r="K744" s="1"/>
      <c r="L744" s="1"/>
      <c r="M744" s="1"/>
      <c r="N744" s="1"/>
    </row>
    <row r="745" spans="6:14" x14ac:dyDescent="0.25">
      <c r="F745" s="1"/>
      <c r="G745" s="1"/>
      <c r="H745" s="1"/>
      <c r="I745" s="1"/>
      <c r="J745" s="1"/>
      <c r="K745" s="1"/>
      <c r="L745" s="1"/>
      <c r="M745" s="1"/>
      <c r="N745" s="1"/>
    </row>
    <row r="746" spans="6:14" x14ac:dyDescent="0.25">
      <c r="F746" s="1"/>
      <c r="G746" s="1"/>
      <c r="H746" s="1"/>
      <c r="I746" s="1"/>
      <c r="J746" s="1"/>
      <c r="K746" s="1"/>
      <c r="L746" s="1"/>
      <c r="M746" s="1"/>
      <c r="N746" s="1"/>
    </row>
    <row r="747" spans="6:14" x14ac:dyDescent="0.25">
      <c r="F747" s="1"/>
      <c r="G747" s="1"/>
      <c r="H747" s="1"/>
      <c r="I747" s="1"/>
      <c r="J747" s="1"/>
      <c r="K747" s="1"/>
      <c r="L747" s="1"/>
      <c r="M747" s="1"/>
      <c r="N747" s="1"/>
    </row>
    <row r="748" spans="6:14" x14ac:dyDescent="0.25">
      <c r="F748" s="1"/>
      <c r="G748" s="1"/>
      <c r="H748" s="1"/>
      <c r="I748" s="1"/>
      <c r="J748" s="1"/>
      <c r="K748" s="1"/>
      <c r="L748" s="1"/>
      <c r="M748" s="1"/>
      <c r="N748" s="1"/>
    </row>
    <row r="749" spans="6:14" x14ac:dyDescent="0.25">
      <c r="F749" s="1"/>
      <c r="G749" s="1"/>
      <c r="H749" s="1"/>
      <c r="I749" s="1"/>
      <c r="J749" s="1"/>
      <c r="K749" s="1"/>
      <c r="L749" s="1"/>
      <c r="M749" s="1"/>
      <c r="N749" s="1"/>
    </row>
    <row r="750" spans="6:14" x14ac:dyDescent="0.25">
      <c r="F750" s="1"/>
      <c r="G750" s="1"/>
      <c r="H750" s="1"/>
      <c r="I750" s="1"/>
      <c r="J750" s="1"/>
      <c r="K750" s="1"/>
      <c r="L750" s="1"/>
      <c r="M750" s="1"/>
      <c r="N750" s="1"/>
    </row>
    <row r="751" spans="6:14" x14ac:dyDescent="0.25">
      <c r="F751" s="1"/>
      <c r="G751" s="1"/>
      <c r="H751" s="1"/>
      <c r="I751" s="1"/>
      <c r="J751" s="1"/>
      <c r="K751" s="1"/>
      <c r="L751" s="1"/>
      <c r="M751" s="1"/>
      <c r="N751" s="1"/>
    </row>
    <row r="752" spans="6:14" x14ac:dyDescent="0.25">
      <c r="F752" s="1"/>
      <c r="G752" s="1"/>
      <c r="H752" s="1"/>
      <c r="I752" s="1"/>
      <c r="J752" s="1"/>
      <c r="K752" s="1"/>
      <c r="L752" s="1"/>
      <c r="M752" s="1"/>
      <c r="N752" s="1"/>
    </row>
    <row r="753" spans="6:14" x14ac:dyDescent="0.25">
      <c r="F753" s="1"/>
      <c r="G753" s="1"/>
      <c r="H753" s="1"/>
      <c r="I753" s="1"/>
      <c r="J753" s="1"/>
      <c r="K753" s="1"/>
      <c r="L753" s="1"/>
      <c r="M753" s="1"/>
      <c r="N753" s="1"/>
    </row>
    <row r="754" spans="6:14" x14ac:dyDescent="0.25">
      <c r="F754" s="1"/>
      <c r="G754" s="1"/>
      <c r="H754" s="1"/>
      <c r="I754" s="1"/>
      <c r="J754" s="1"/>
      <c r="K754" s="1"/>
      <c r="L754" s="1"/>
      <c r="M754" s="1"/>
      <c r="N754" s="1"/>
    </row>
    <row r="755" spans="6:14" x14ac:dyDescent="0.25">
      <c r="F755" s="1"/>
      <c r="G755" s="1"/>
      <c r="H755" s="1"/>
      <c r="I755" s="1"/>
      <c r="J755" s="1"/>
      <c r="K755" s="1"/>
      <c r="L755" s="1"/>
      <c r="M755" s="1"/>
      <c r="N755" s="1"/>
    </row>
    <row r="756" spans="6:14" x14ac:dyDescent="0.25">
      <c r="F756" s="1"/>
      <c r="G756" s="1"/>
      <c r="H756" s="1"/>
      <c r="I756" s="1"/>
      <c r="J756" s="1"/>
      <c r="K756" s="1"/>
      <c r="L756" s="1"/>
      <c r="M756" s="1"/>
      <c r="N756" s="1"/>
    </row>
    <row r="757" spans="6:14" x14ac:dyDescent="0.25">
      <c r="F757" s="1"/>
      <c r="G757" s="1"/>
      <c r="H757" s="1"/>
      <c r="I757" s="1"/>
      <c r="J757" s="1"/>
      <c r="K757" s="1"/>
      <c r="L757" s="1"/>
      <c r="M757" s="1"/>
      <c r="N757" s="1"/>
    </row>
    <row r="758" spans="6:14" x14ac:dyDescent="0.25">
      <c r="F758" s="1"/>
      <c r="G758" s="1"/>
      <c r="H758" s="1"/>
      <c r="I758" s="1"/>
      <c r="J758" s="1"/>
      <c r="K758" s="1"/>
      <c r="L758" s="1"/>
      <c r="M758" s="1"/>
      <c r="N758" s="1"/>
    </row>
    <row r="759" spans="6:14" x14ac:dyDescent="0.25">
      <c r="F759" s="1"/>
      <c r="G759" s="1"/>
      <c r="H759" s="1"/>
      <c r="I759" s="1"/>
      <c r="J759" s="1"/>
      <c r="K759" s="1"/>
      <c r="L759" s="1"/>
      <c r="M759" s="1"/>
      <c r="N759" s="1"/>
    </row>
    <row r="760" spans="6:14" x14ac:dyDescent="0.25">
      <c r="F760" s="1"/>
      <c r="G760" s="1"/>
      <c r="H760" s="1"/>
      <c r="I760" s="1"/>
      <c r="J760" s="1"/>
      <c r="K760" s="1"/>
      <c r="L760" s="1"/>
      <c r="M760" s="1"/>
      <c r="N760" s="1"/>
    </row>
    <row r="761" spans="6:14" x14ac:dyDescent="0.25">
      <c r="F761" s="1"/>
      <c r="G761" s="1"/>
      <c r="H761" s="1"/>
      <c r="I761" s="1"/>
      <c r="J761" s="1"/>
      <c r="K761" s="1"/>
      <c r="L761" s="1"/>
      <c r="M761" s="1"/>
      <c r="N761" s="1"/>
    </row>
    <row r="762" spans="6:14" x14ac:dyDescent="0.25">
      <c r="F762" s="1"/>
      <c r="G762" s="1"/>
      <c r="H762" s="1"/>
      <c r="I762" s="1"/>
      <c r="J762" s="1"/>
      <c r="K762" s="1"/>
      <c r="L762" s="1"/>
      <c r="M762" s="1"/>
      <c r="N762" s="1"/>
    </row>
    <row r="763" spans="6:14" x14ac:dyDescent="0.25">
      <c r="F763" s="1"/>
      <c r="G763" s="1"/>
      <c r="H763" s="1"/>
      <c r="I763" s="1"/>
      <c r="J763" s="1"/>
      <c r="K763" s="1"/>
      <c r="L763" s="1"/>
      <c r="M763" s="1"/>
      <c r="N763" s="1"/>
    </row>
    <row r="764" spans="6:14" x14ac:dyDescent="0.25">
      <c r="F764" s="1"/>
      <c r="G764" s="1"/>
      <c r="H764" s="1"/>
      <c r="I764" s="1"/>
      <c r="J764" s="1"/>
      <c r="K764" s="1"/>
      <c r="L764" s="1"/>
      <c r="M764" s="1"/>
      <c r="N764" s="1"/>
    </row>
    <row r="765" spans="6:14" x14ac:dyDescent="0.25">
      <c r="F765" s="1"/>
      <c r="G765" s="1"/>
      <c r="H765" s="1"/>
      <c r="I765" s="1"/>
      <c r="J765" s="1"/>
      <c r="K765" s="1"/>
      <c r="L765" s="1"/>
      <c r="M765" s="1"/>
      <c r="N765" s="1"/>
    </row>
    <row r="766" spans="6:14" x14ac:dyDescent="0.25">
      <c r="F766" s="1"/>
      <c r="G766" s="1"/>
      <c r="H766" s="1"/>
      <c r="I766" s="1"/>
      <c r="J766" s="1"/>
      <c r="K766" s="1"/>
      <c r="L766" s="1"/>
      <c r="M766" s="1"/>
      <c r="N766" s="1"/>
    </row>
    <row r="767" spans="6:14" x14ac:dyDescent="0.25">
      <c r="F767" s="1"/>
      <c r="G767" s="1"/>
      <c r="H767" s="1"/>
      <c r="I767" s="1"/>
      <c r="J767" s="1"/>
      <c r="K767" s="1"/>
      <c r="L767" s="1"/>
      <c r="M767" s="1"/>
      <c r="N767" s="1"/>
    </row>
    <row r="768" spans="6:14" x14ac:dyDescent="0.25">
      <c r="F768" s="1"/>
      <c r="G768" s="1"/>
      <c r="H768" s="1"/>
      <c r="I768" s="1"/>
      <c r="J768" s="1"/>
      <c r="K768" s="1"/>
      <c r="L768" s="1"/>
      <c r="M768" s="1"/>
      <c r="N768" s="1"/>
    </row>
    <row r="769" spans="6:14" x14ac:dyDescent="0.25">
      <c r="F769" s="1"/>
      <c r="G769" s="1"/>
      <c r="H769" s="1"/>
      <c r="I769" s="1"/>
      <c r="J769" s="1"/>
      <c r="K769" s="1"/>
      <c r="L769" s="1"/>
      <c r="M769" s="1"/>
      <c r="N769" s="1"/>
    </row>
    <row r="770" spans="6:14" x14ac:dyDescent="0.25">
      <c r="F770" s="1"/>
      <c r="G770" s="1"/>
      <c r="H770" s="1"/>
      <c r="I770" s="1"/>
      <c r="J770" s="1"/>
      <c r="K770" s="1"/>
      <c r="L770" s="1"/>
      <c r="M770" s="1"/>
      <c r="N770" s="1"/>
    </row>
    <row r="771" spans="6:14" x14ac:dyDescent="0.25">
      <c r="F771" s="1"/>
      <c r="G771" s="1"/>
      <c r="H771" s="1"/>
      <c r="I771" s="1"/>
      <c r="J771" s="1"/>
      <c r="K771" s="1"/>
      <c r="L771" s="1"/>
      <c r="M771" s="1"/>
      <c r="N771" s="1"/>
    </row>
    <row r="772" spans="6:14" x14ac:dyDescent="0.25">
      <c r="F772" s="1"/>
      <c r="G772" s="1"/>
      <c r="H772" s="1"/>
      <c r="I772" s="1"/>
      <c r="J772" s="1"/>
      <c r="K772" s="1"/>
      <c r="L772" s="1"/>
      <c r="M772" s="1"/>
      <c r="N772" s="1"/>
    </row>
    <row r="773" spans="6:14" x14ac:dyDescent="0.25">
      <c r="F773" s="1"/>
      <c r="G773" s="1"/>
      <c r="H773" s="1"/>
      <c r="I773" s="1"/>
      <c r="J773" s="1"/>
      <c r="K773" s="1"/>
      <c r="L773" s="1"/>
      <c r="M773" s="1"/>
      <c r="N773" s="1"/>
    </row>
    <row r="774" spans="6:14" x14ac:dyDescent="0.25">
      <c r="F774" s="1"/>
      <c r="G774" s="1"/>
      <c r="H774" s="1"/>
      <c r="I774" s="1"/>
      <c r="J774" s="1"/>
      <c r="K774" s="1"/>
      <c r="L774" s="1"/>
      <c r="M774" s="1"/>
      <c r="N774" s="1"/>
    </row>
    <row r="775" spans="6:14" x14ac:dyDescent="0.25">
      <c r="F775" s="1"/>
      <c r="G775" s="1"/>
      <c r="H775" s="1"/>
      <c r="I775" s="1"/>
      <c r="J775" s="1"/>
      <c r="K775" s="1"/>
      <c r="L775" s="1"/>
      <c r="M775" s="1"/>
      <c r="N775" s="1"/>
    </row>
    <row r="776" spans="6:14" x14ac:dyDescent="0.25">
      <c r="F776" s="1"/>
      <c r="G776" s="1"/>
      <c r="H776" s="1"/>
      <c r="I776" s="1"/>
      <c r="J776" s="1"/>
      <c r="K776" s="1"/>
      <c r="L776" s="1"/>
      <c r="M776" s="1"/>
      <c r="N776" s="1"/>
    </row>
    <row r="777" spans="6:14" x14ac:dyDescent="0.25">
      <c r="F777" s="1"/>
      <c r="G777" s="1"/>
      <c r="H777" s="1"/>
      <c r="I777" s="1"/>
      <c r="J777" s="1"/>
      <c r="K777" s="1"/>
      <c r="L777" s="1"/>
      <c r="M777" s="1"/>
      <c r="N777" s="1"/>
    </row>
    <row r="778" spans="6:14" x14ac:dyDescent="0.25">
      <c r="F778" s="1"/>
      <c r="G778" s="1"/>
      <c r="H778" s="1"/>
      <c r="I778" s="1"/>
      <c r="J778" s="1"/>
      <c r="K778" s="1"/>
      <c r="L778" s="1"/>
      <c r="M778" s="1"/>
      <c r="N778" s="1"/>
    </row>
    <row r="779" spans="6:14" x14ac:dyDescent="0.25">
      <c r="F779" s="1"/>
      <c r="G779" s="1"/>
      <c r="H779" s="1"/>
      <c r="I779" s="1"/>
      <c r="J779" s="1"/>
      <c r="K779" s="1"/>
      <c r="L779" s="1"/>
      <c r="M779" s="1"/>
      <c r="N779" s="1"/>
    </row>
    <row r="780" spans="6:14" x14ac:dyDescent="0.25">
      <c r="F780" s="1"/>
      <c r="G780" s="1"/>
      <c r="H780" s="1"/>
      <c r="I780" s="1"/>
      <c r="J780" s="1"/>
      <c r="K780" s="1"/>
      <c r="L780" s="1"/>
      <c r="M780" s="1"/>
      <c r="N780" s="1"/>
    </row>
    <row r="781" spans="6:14" x14ac:dyDescent="0.25">
      <c r="F781" s="1"/>
      <c r="G781" s="1"/>
      <c r="H781" s="1"/>
      <c r="I781" s="1"/>
      <c r="J781" s="1"/>
      <c r="K781" s="1"/>
      <c r="L781" s="1"/>
      <c r="M781" s="1"/>
      <c r="N781" s="1"/>
    </row>
    <row r="782" spans="6:14" x14ac:dyDescent="0.25">
      <c r="F782" s="1"/>
      <c r="G782" s="1"/>
      <c r="H782" s="1"/>
      <c r="I782" s="1"/>
      <c r="J782" s="1"/>
      <c r="K782" s="1"/>
      <c r="L782" s="1"/>
      <c r="M782" s="1"/>
      <c r="N782" s="1"/>
    </row>
    <row r="783" spans="6:14" x14ac:dyDescent="0.25">
      <c r="F783" s="1"/>
      <c r="G783" s="1"/>
      <c r="H783" s="1"/>
      <c r="I783" s="1"/>
      <c r="J783" s="1"/>
      <c r="K783" s="1"/>
      <c r="L783" s="1"/>
      <c r="M783" s="1"/>
      <c r="N783" s="1"/>
    </row>
    <row r="784" spans="6:14" x14ac:dyDescent="0.25">
      <c r="F784" s="1"/>
      <c r="G784" s="1"/>
      <c r="H784" s="1"/>
      <c r="I784" s="1"/>
      <c r="J784" s="1"/>
      <c r="K784" s="1"/>
      <c r="L784" s="1"/>
      <c r="M784" s="1"/>
      <c r="N784" s="1"/>
    </row>
    <row r="785" spans="6:14" x14ac:dyDescent="0.25">
      <c r="F785" s="1"/>
      <c r="G785" s="1"/>
      <c r="H785" s="1"/>
      <c r="I785" s="1"/>
      <c r="J785" s="1"/>
      <c r="K785" s="1"/>
      <c r="L785" s="1"/>
      <c r="M785" s="1"/>
      <c r="N785" s="1"/>
    </row>
    <row r="786" spans="6:14" x14ac:dyDescent="0.25">
      <c r="F786" s="1"/>
      <c r="G786" s="1"/>
      <c r="H786" s="1"/>
      <c r="I786" s="1"/>
      <c r="J786" s="1"/>
      <c r="K786" s="1"/>
      <c r="L786" s="1"/>
      <c r="M786" s="1"/>
      <c r="N786" s="1"/>
    </row>
    <row r="787" spans="6:14" x14ac:dyDescent="0.25">
      <c r="F787" s="1"/>
      <c r="G787" s="1"/>
      <c r="H787" s="1"/>
      <c r="I787" s="1"/>
      <c r="J787" s="1"/>
      <c r="K787" s="1"/>
      <c r="L787" s="1"/>
      <c r="M787" s="1"/>
      <c r="N787" s="1"/>
    </row>
    <row r="788" spans="6:14" x14ac:dyDescent="0.25">
      <c r="F788" s="1"/>
      <c r="G788" s="1"/>
      <c r="H788" s="1"/>
      <c r="I788" s="1"/>
      <c r="J788" s="1"/>
      <c r="K788" s="1"/>
      <c r="L788" s="1"/>
      <c r="M788" s="1"/>
      <c r="N788" s="1"/>
    </row>
    <row r="789" spans="6:14" x14ac:dyDescent="0.25">
      <c r="F789" s="1"/>
      <c r="G789" s="1"/>
      <c r="H789" s="1"/>
      <c r="I789" s="1"/>
      <c r="J789" s="1"/>
      <c r="K789" s="1"/>
      <c r="L789" s="1"/>
      <c r="M789" s="1"/>
      <c r="N789" s="1"/>
    </row>
    <row r="790" spans="6:14" x14ac:dyDescent="0.25">
      <c r="F790" s="1"/>
      <c r="G790" s="1"/>
      <c r="H790" s="1"/>
      <c r="I790" s="1"/>
      <c r="J790" s="1"/>
      <c r="K790" s="1"/>
      <c r="L790" s="1"/>
      <c r="M790" s="1"/>
      <c r="N790" s="1"/>
    </row>
    <row r="791" spans="6:14" x14ac:dyDescent="0.25">
      <c r="F791" s="1"/>
      <c r="G791" s="1"/>
      <c r="H791" s="1"/>
      <c r="I791" s="1"/>
      <c r="J791" s="1"/>
      <c r="K791" s="1"/>
      <c r="L791" s="1"/>
      <c r="M791" s="1"/>
      <c r="N791" s="1"/>
    </row>
    <row r="792" spans="6:14" x14ac:dyDescent="0.25">
      <c r="F792" s="1"/>
      <c r="G792" s="1"/>
      <c r="H792" s="1"/>
      <c r="I792" s="1"/>
      <c r="J792" s="1"/>
      <c r="K792" s="1"/>
      <c r="L792" s="1"/>
      <c r="M792" s="1"/>
      <c r="N792" s="1"/>
    </row>
    <row r="793" spans="6:14" x14ac:dyDescent="0.25">
      <c r="F793" s="1"/>
      <c r="G793" s="1"/>
      <c r="H793" s="1"/>
      <c r="I793" s="1"/>
      <c r="J793" s="1"/>
      <c r="K793" s="1"/>
      <c r="L793" s="1"/>
      <c r="M793" s="1"/>
      <c r="N793" s="1"/>
    </row>
    <row r="794" spans="6:14" x14ac:dyDescent="0.25">
      <c r="F794" s="1"/>
      <c r="G794" s="1"/>
      <c r="H794" s="1"/>
      <c r="I794" s="1"/>
      <c r="J794" s="1"/>
      <c r="K794" s="1"/>
      <c r="L794" s="1"/>
      <c r="M794" s="1"/>
      <c r="N794" s="1"/>
    </row>
    <row r="795" spans="6:14" x14ac:dyDescent="0.25">
      <c r="F795" s="1"/>
      <c r="G795" s="1"/>
      <c r="H795" s="1"/>
      <c r="I795" s="1"/>
      <c r="J795" s="1"/>
      <c r="K795" s="1"/>
      <c r="L795" s="1"/>
      <c r="M795" s="1"/>
      <c r="N795" s="1"/>
    </row>
    <row r="796" spans="6:14" x14ac:dyDescent="0.25">
      <c r="F796" s="1"/>
      <c r="G796" s="1"/>
      <c r="H796" s="1"/>
      <c r="I796" s="1"/>
      <c r="J796" s="1"/>
      <c r="K796" s="1"/>
      <c r="L796" s="1"/>
      <c r="M796" s="1"/>
      <c r="N796" s="1"/>
    </row>
    <row r="797" spans="6:14" x14ac:dyDescent="0.25">
      <c r="F797" s="1"/>
      <c r="G797" s="1"/>
      <c r="H797" s="1"/>
      <c r="I797" s="1"/>
      <c r="J797" s="1"/>
      <c r="K797" s="1"/>
      <c r="L797" s="1"/>
      <c r="M797" s="1"/>
      <c r="N797" s="1"/>
    </row>
    <row r="798" spans="6:14" x14ac:dyDescent="0.25">
      <c r="F798" s="1"/>
      <c r="G798" s="1"/>
      <c r="H798" s="1"/>
      <c r="I798" s="1"/>
      <c r="J798" s="1"/>
      <c r="K798" s="1"/>
      <c r="L798" s="1"/>
      <c r="M798" s="1"/>
      <c r="N798" s="1"/>
    </row>
    <row r="799" spans="6:14" x14ac:dyDescent="0.25">
      <c r="F799" s="1"/>
      <c r="G799" s="1"/>
      <c r="H799" s="1"/>
      <c r="I799" s="1"/>
      <c r="J799" s="1"/>
      <c r="K799" s="1"/>
      <c r="L799" s="1"/>
      <c r="M799" s="1"/>
      <c r="N799" s="1"/>
    </row>
    <row r="800" spans="6:14" x14ac:dyDescent="0.25">
      <c r="F800" s="1"/>
      <c r="G800" s="1"/>
      <c r="H800" s="1"/>
      <c r="I800" s="1"/>
      <c r="J800" s="1"/>
      <c r="K800" s="1"/>
      <c r="L800" s="1"/>
      <c r="M800" s="1"/>
      <c r="N800" s="1"/>
    </row>
    <row r="801" spans="6:14" x14ac:dyDescent="0.25">
      <c r="F801" s="1"/>
      <c r="G801" s="1"/>
      <c r="H801" s="1"/>
      <c r="I801" s="1"/>
      <c r="J801" s="1"/>
      <c r="K801" s="1"/>
      <c r="L801" s="1"/>
      <c r="M801" s="1"/>
      <c r="N801" s="1"/>
    </row>
    <row r="802" spans="6:14" x14ac:dyDescent="0.25">
      <c r="F802" s="1"/>
      <c r="G802" s="1"/>
      <c r="H802" s="1"/>
      <c r="I802" s="1"/>
      <c r="J802" s="1"/>
      <c r="K802" s="1"/>
      <c r="L802" s="1"/>
      <c r="M802" s="1"/>
      <c r="N802" s="1"/>
    </row>
    <row r="803" spans="6:14" x14ac:dyDescent="0.25">
      <c r="F803" s="1"/>
      <c r="G803" s="1"/>
      <c r="H803" s="1"/>
      <c r="I803" s="1"/>
      <c r="J803" s="1"/>
      <c r="K803" s="1"/>
      <c r="L803" s="1"/>
      <c r="M803" s="1"/>
      <c r="N803" s="1"/>
    </row>
    <row r="804" spans="6:14" x14ac:dyDescent="0.25">
      <c r="F804" s="1"/>
      <c r="G804" s="1"/>
      <c r="H804" s="1"/>
      <c r="I804" s="1"/>
      <c r="J804" s="1"/>
      <c r="K804" s="1"/>
      <c r="L804" s="1"/>
      <c r="M804" s="1"/>
      <c r="N804" s="1"/>
    </row>
    <row r="805" spans="6:14" x14ac:dyDescent="0.25">
      <c r="F805" s="1"/>
      <c r="G805" s="1"/>
      <c r="H805" s="1"/>
      <c r="I805" s="1"/>
      <c r="J805" s="1"/>
      <c r="K805" s="1"/>
      <c r="L805" s="1"/>
      <c r="M805" s="1"/>
      <c r="N805" s="1"/>
    </row>
    <row r="806" spans="6:14" x14ac:dyDescent="0.25">
      <c r="F806" s="1"/>
      <c r="G806" s="1"/>
      <c r="H806" s="1"/>
      <c r="I806" s="1"/>
      <c r="J806" s="1"/>
      <c r="K806" s="1"/>
      <c r="L806" s="1"/>
      <c r="M806" s="1"/>
      <c r="N806" s="1"/>
    </row>
    <row r="807" spans="6:14" x14ac:dyDescent="0.25">
      <c r="F807" s="1"/>
      <c r="G807" s="1"/>
      <c r="H807" s="1"/>
      <c r="I807" s="1"/>
      <c r="J807" s="1"/>
      <c r="K807" s="1"/>
      <c r="L807" s="1"/>
      <c r="M807" s="1"/>
      <c r="N807" s="1"/>
    </row>
    <row r="808" spans="6:14" x14ac:dyDescent="0.25">
      <c r="F808" s="1"/>
      <c r="G808" s="1"/>
      <c r="H808" s="1"/>
      <c r="I808" s="1"/>
      <c r="J808" s="1"/>
      <c r="K808" s="1"/>
      <c r="L808" s="1"/>
      <c r="M808" s="1"/>
      <c r="N808" s="1"/>
    </row>
    <row r="809" spans="6:14" x14ac:dyDescent="0.25">
      <c r="F809" s="1"/>
      <c r="G809" s="1"/>
      <c r="H809" s="1"/>
      <c r="I809" s="1"/>
      <c r="J809" s="1"/>
      <c r="K809" s="1"/>
      <c r="L809" s="1"/>
      <c r="M809" s="1"/>
      <c r="N809" s="1"/>
    </row>
    <row r="810" spans="6:14" x14ac:dyDescent="0.25">
      <c r="F810" s="1"/>
      <c r="G810" s="1"/>
      <c r="H810" s="1"/>
      <c r="I810" s="1"/>
      <c r="J810" s="1"/>
      <c r="K810" s="1"/>
      <c r="L810" s="1"/>
      <c r="M810" s="1"/>
      <c r="N810" s="1"/>
    </row>
    <row r="811" spans="6:14" x14ac:dyDescent="0.25">
      <c r="F811" s="1"/>
      <c r="G811" s="1"/>
      <c r="H811" s="1"/>
      <c r="I811" s="1"/>
      <c r="J811" s="1"/>
      <c r="K811" s="1"/>
      <c r="L811" s="1"/>
      <c r="M811" s="1"/>
      <c r="N811" s="1"/>
    </row>
    <row r="812" spans="6:14" x14ac:dyDescent="0.25">
      <c r="F812" s="1"/>
      <c r="G812" s="1"/>
      <c r="H812" s="1"/>
      <c r="I812" s="1"/>
      <c r="J812" s="1"/>
      <c r="K812" s="1"/>
      <c r="L812" s="1"/>
      <c r="M812" s="1"/>
      <c r="N812" s="1"/>
    </row>
    <row r="813" spans="6:14" x14ac:dyDescent="0.25">
      <c r="F813" s="1"/>
      <c r="G813" s="1"/>
      <c r="H813" s="1"/>
      <c r="I813" s="1"/>
      <c r="J813" s="1"/>
      <c r="K813" s="1"/>
      <c r="L813" s="1"/>
      <c r="M813" s="1"/>
      <c r="N813" s="1"/>
    </row>
    <row r="814" spans="6:14" x14ac:dyDescent="0.25">
      <c r="F814" s="1"/>
      <c r="G814" s="1"/>
      <c r="H814" s="1"/>
      <c r="I814" s="1"/>
      <c r="J814" s="1"/>
      <c r="K814" s="1"/>
      <c r="L814" s="1"/>
      <c r="M814" s="1"/>
      <c r="N814" s="1"/>
    </row>
    <row r="815" spans="6:14" x14ac:dyDescent="0.25">
      <c r="F815" s="1"/>
      <c r="G815" s="1"/>
      <c r="H815" s="1"/>
      <c r="I815" s="1"/>
      <c r="J815" s="1"/>
      <c r="K815" s="1"/>
      <c r="L815" s="1"/>
      <c r="M815" s="1"/>
      <c r="N815" s="1"/>
    </row>
    <row r="816" spans="6:14" x14ac:dyDescent="0.25">
      <c r="F816" s="1"/>
      <c r="G816" s="1"/>
      <c r="H816" s="1"/>
      <c r="I816" s="1"/>
      <c r="J816" s="1"/>
      <c r="K816" s="1"/>
      <c r="L816" s="1"/>
      <c r="M816" s="1"/>
      <c r="N816" s="1"/>
    </row>
    <row r="817" spans="6:14" x14ac:dyDescent="0.25">
      <c r="F817" s="1"/>
      <c r="G817" s="1"/>
      <c r="H817" s="1"/>
      <c r="I817" s="1"/>
      <c r="J817" s="1"/>
      <c r="K817" s="1"/>
      <c r="L817" s="1"/>
      <c r="M817" s="1"/>
      <c r="N817" s="1"/>
    </row>
    <row r="818" spans="6:14" x14ac:dyDescent="0.25">
      <c r="F818" s="1"/>
      <c r="G818" s="1"/>
      <c r="H818" s="1"/>
      <c r="I818" s="1"/>
      <c r="J818" s="1"/>
      <c r="K818" s="1"/>
      <c r="L818" s="1"/>
      <c r="M818" s="1"/>
      <c r="N818" s="1"/>
    </row>
    <row r="819" spans="6:14" x14ac:dyDescent="0.25">
      <c r="F819" s="1"/>
      <c r="G819" s="1"/>
      <c r="H819" s="1"/>
      <c r="I819" s="1"/>
      <c r="J819" s="1"/>
      <c r="K819" s="1"/>
      <c r="L819" s="1"/>
      <c r="M819" s="1"/>
      <c r="N819" s="1"/>
    </row>
    <row r="820" spans="6:14" x14ac:dyDescent="0.25">
      <c r="F820" s="1"/>
      <c r="G820" s="1"/>
      <c r="H820" s="1"/>
      <c r="I820" s="1"/>
      <c r="J820" s="1"/>
      <c r="K820" s="1"/>
      <c r="L820" s="1"/>
      <c r="M820" s="1"/>
      <c r="N820" s="1"/>
    </row>
    <row r="821" spans="6:14" x14ac:dyDescent="0.25">
      <c r="F821" s="1"/>
      <c r="G821" s="1"/>
      <c r="H821" s="1"/>
      <c r="I821" s="1"/>
      <c r="J821" s="1"/>
      <c r="K821" s="1"/>
      <c r="L821" s="1"/>
      <c r="M821" s="1"/>
      <c r="N821" s="1"/>
    </row>
    <row r="822" spans="6:14" x14ac:dyDescent="0.25">
      <c r="F822" s="1"/>
      <c r="G822" s="1"/>
      <c r="H822" s="1"/>
      <c r="I822" s="1"/>
      <c r="J822" s="1"/>
      <c r="K822" s="1"/>
      <c r="L822" s="1"/>
      <c r="M822" s="1"/>
      <c r="N822" s="1"/>
    </row>
    <row r="823" spans="6:14" x14ac:dyDescent="0.25">
      <c r="F823" s="1"/>
      <c r="G823" s="1"/>
      <c r="H823" s="1"/>
      <c r="I823" s="1"/>
      <c r="J823" s="1"/>
      <c r="K823" s="1"/>
      <c r="L823" s="1"/>
      <c r="M823" s="1"/>
      <c r="N823" s="1"/>
    </row>
    <row r="824" spans="6:14" x14ac:dyDescent="0.25">
      <c r="F824" s="1"/>
      <c r="G824" s="1"/>
      <c r="H824" s="1"/>
      <c r="I824" s="1"/>
      <c r="J824" s="1"/>
      <c r="K824" s="1"/>
      <c r="L824" s="1"/>
      <c r="M824" s="1"/>
      <c r="N824" s="1"/>
    </row>
    <row r="825" spans="6:14" x14ac:dyDescent="0.25">
      <c r="F825" s="1"/>
      <c r="G825" s="1"/>
      <c r="H825" s="1"/>
      <c r="I825" s="1"/>
      <c r="J825" s="1"/>
      <c r="K825" s="1"/>
      <c r="L825" s="1"/>
      <c r="M825" s="1"/>
      <c r="N825" s="1"/>
    </row>
    <row r="826" spans="6:14" x14ac:dyDescent="0.25">
      <c r="F826" s="1"/>
      <c r="G826" s="1"/>
      <c r="H826" s="1"/>
      <c r="I826" s="1"/>
      <c r="J826" s="1"/>
      <c r="K826" s="1"/>
      <c r="L826" s="1"/>
      <c r="M826" s="1"/>
      <c r="N826" s="1"/>
    </row>
    <row r="827" spans="6:14" x14ac:dyDescent="0.25">
      <c r="F827" s="1"/>
      <c r="G827" s="1"/>
      <c r="H827" s="1"/>
      <c r="I827" s="1"/>
      <c r="J827" s="1"/>
      <c r="K827" s="1"/>
      <c r="L827" s="1"/>
      <c r="M827" s="1"/>
      <c r="N827" s="1"/>
    </row>
    <row r="828" spans="6:14" x14ac:dyDescent="0.25">
      <c r="F828" s="1"/>
      <c r="G828" s="1"/>
      <c r="H828" s="1"/>
      <c r="I828" s="1"/>
      <c r="J828" s="1"/>
      <c r="K828" s="1"/>
      <c r="L828" s="1"/>
      <c r="M828" s="1"/>
      <c r="N828" s="1"/>
    </row>
    <row r="829" spans="6:14" x14ac:dyDescent="0.25">
      <c r="F829" s="1"/>
      <c r="G829" s="1"/>
      <c r="H829" s="1"/>
      <c r="I829" s="1"/>
      <c r="J829" s="1"/>
      <c r="K829" s="1"/>
      <c r="L829" s="1"/>
      <c r="M829" s="1"/>
      <c r="N829" s="1"/>
    </row>
    <row r="830" spans="6:14" x14ac:dyDescent="0.25">
      <c r="F830" s="1"/>
      <c r="G830" s="1"/>
      <c r="H830" s="1"/>
      <c r="I830" s="1"/>
      <c r="J830" s="1"/>
      <c r="K830" s="1"/>
      <c r="L830" s="1"/>
      <c r="M830" s="1"/>
      <c r="N830" s="1"/>
    </row>
    <row r="831" spans="6:14" x14ac:dyDescent="0.25">
      <c r="F831" s="1"/>
      <c r="G831" s="1"/>
      <c r="H831" s="1"/>
      <c r="I831" s="1"/>
      <c r="J831" s="1"/>
      <c r="K831" s="1"/>
      <c r="L831" s="1"/>
      <c r="M831" s="1"/>
      <c r="N831" s="1"/>
    </row>
    <row r="832" spans="6:14" x14ac:dyDescent="0.25">
      <c r="F832" s="1"/>
      <c r="G832" s="1"/>
      <c r="H832" s="1"/>
      <c r="I832" s="1"/>
      <c r="J832" s="1"/>
      <c r="K832" s="1"/>
      <c r="L832" s="1"/>
      <c r="M832" s="1"/>
      <c r="N832" s="1"/>
    </row>
    <row r="833" spans="6:14" x14ac:dyDescent="0.25">
      <c r="F833" s="1"/>
      <c r="G833" s="1"/>
      <c r="H833" s="1"/>
      <c r="I833" s="1"/>
      <c r="J833" s="1"/>
      <c r="K833" s="1"/>
      <c r="L833" s="1"/>
      <c r="M833" s="1"/>
      <c r="N833" s="1"/>
    </row>
    <row r="834" spans="6:14" x14ac:dyDescent="0.25">
      <c r="F834" s="1"/>
      <c r="G834" s="1"/>
      <c r="H834" s="1"/>
      <c r="I834" s="1"/>
      <c r="J834" s="1"/>
      <c r="K834" s="1"/>
      <c r="L834" s="1"/>
      <c r="M834" s="1"/>
      <c r="N834" s="1"/>
    </row>
    <row r="835" spans="6:14" x14ac:dyDescent="0.25">
      <c r="F835" s="1"/>
      <c r="G835" s="1"/>
      <c r="H835" s="1"/>
      <c r="I835" s="1"/>
      <c r="J835" s="1"/>
      <c r="K835" s="1"/>
      <c r="L835" s="1"/>
      <c r="M835" s="1"/>
      <c r="N835" s="1"/>
    </row>
    <row r="836" spans="6:14" x14ac:dyDescent="0.25">
      <c r="F836" s="1"/>
      <c r="G836" s="1"/>
      <c r="H836" s="1"/>
      <c r="I836" s="1"/>
      <c r="J836" s="1"/>
      <c r="K836" s="1"/>
      <c r="L836" s="1"/>
      <c r="M836" s="1"/>
      <c r="N836" s="1"/>
    </row>
    <row r="837" spans="6:14" x14ac:dyDescent="0.25">
      <c r="F837" s="1"/>
      <c r="G837" s="1"/>
      <c r="H837" s="1"/>
      <c r="I837" s="1"/>
      <c r="J837" s="1"/>
      <c r="K837" s="1"/>
      <c r="L837" s="1"/>
      <c r="M837" s="1"/>
      <c r="N837" s="1"/>
    </row>
    <row r="838" spans="6:14" x14ac:dyDescent="0.25">
      <c r="F838" s="1"/>
      <c r="G838" s="1"/>
      <c r="H838" s="1"/>
      <c r="I838" s="1"/>
      <c r="J838" s="1"/>
      <c r="K838" s="1"/>
      <c r="L838" s="1"/>
      <c r="M838" s="1"/>
      <c r="N838" s="1"/>
    </row>
    <row r="839" spans="6:14" x14ac:dyDescent="0.25">
      <c r="F839" s="1"/>
      <c r="G839" s="1"/>
      <c r="H839" s="1"/>
      <c r="I839" s="1"/>
      <c r="J839" s="1"/>
      <c r="K839" s="1"/>
      <c r="L839" s="1"/>
      <c r="M839" s="1"/>
      <c r="N839" s="1"/>
    </row>
    <row r="840" spans="6:14" x14ac:dyDescent="0.25">
      <c r="F840" s="1"/>
      <c r="G840" s="1"/>
      <c r="H840" s="1"/>
      <c r="I840" s="1"/>
      <c r="J840" s="1"/>
      <c r="K840" s="1"/>
      <c r="L840" s="1"/>
      <c r="M840" s="1"/>
      <c r="N840" s="1"/>
    </row>
    <row r="841" spans="6:14" x14ac:dyDescent="0.25">
      <c r="F841" s="1"/>
      <c r="G841" s="1"/>
      <c r="H841" s="1"/>
      <c r="I841" s="1"/>
      <c r="J841" s="1"/>
      <c r="K841" s="1"/>
      <c r="L841" s="1"/>
      <c r="M841" s="1"/>
      <c r="N841" s="1"/>
    </row>
    <row r="842" spans="6:14" x14ac:dyDescent="0.25">
      <c r="F842" s="1"/>
      <c r="G842" s="1"/>
      <c r="H842" s="1"/>
      <c r="I842" s="1"/>
      <c r="J842" s="1"/>
      <c r="K842" s="1"/>
      <c r="L842" s="1"/>
      <c r="M842" s="1"/>
      <c r="N842" s="1"/>
    </row>
    <row r="843" spans="6:14" x14ac:dyDescent="0.25">
      <c r="F843" s="1"/>
      <c r="G843" s="1"/>
      <c r="H843" s="1"/>
      <c r="I843" s="1"/>
      <c r="J843" s="1"/>
      <c r="K843" s="1"/>
      <c r="L843" s="1"/>
      <c r="M843" s="1"/>
      <c r="N843" s="1"/>
    </row>
    <row r="844" spans="6:14" x14ac:dyDescent="0.25">
      <c r="F844" s="1"/>
      <c r="G844" s="1"/>
      <c r="H844" s="1"/>
      <c r="I844" s="1"/>
      <c r="J844" s="1"/>
      <c r="K844" s="1"/>
      <c r="L844" s="1"/>
      <c r="M844" s="1"/>
      <c r="N844" s="1"/>
    </row>
    <row r="845" spans="6:14" x14ac:dyDescent="0.25">
      <c r="F845" s="1"/>
      <c r="G845" s="1"/>
      <c r="H845" s="1"/>
      <c r="I845" s="1"/>
      <c r="J845" s="1"/>
      <c r="K845" s="1"/>
      <c r="L845" s="1"/>
      <c r="M845" s="1"/>
      <c r="N845" s="1"/>
    </row>
    <row r="846" spans="6:14" x14ac:dyDescent="0.25">
      <c r="F846" s="1"/>
      <c r="G846" s="1"/>
      <c r="H846" s="1"/>
      <c r="I846" s="1"/>
      <c r="J846" s="1"/>
      <c r="K846" s="1"/>
      <c r="L846" s="1"/>
      <c r="M846" s="1"/>
      <c r="N846" s="1"/>
    </row>
    <row r="847" spans="6:14" x14ac:dyDescent="0.25">
      <c r="F847" s="1"/>
      <c r="G847" s="1"/>
      <c r="H847" s="1"/>
      <c r="I847" s="1"/>
      <c r="J847" s="1"/>
      <c r="K847" s="1"/>
      <c r="L847" s="1"/>
      <c r="M847" s="1"/>
      <c r="N847" s="1"/>
    </row>
    <row r="848" spans="6:14" x14ac:dyDescent="0.25">
      <c r="F848" s="1"/>
      <c r="G848" s="1"/>
      <c r="H848" s="1"/>
      <c r="I848" s="1"/>
      <c r="J848" s="1"/>
      <c r="K848" s="1"/>
      <c r="L848" s="1"/>
      <c r="M848" s="1"/>
      <c r="N848" s="1"/>
    </row>
    <row r="849" spans="6:14" x14ac:dyDescent="0.25">
      <c r="F849" s="1"/>
      <c r="G849" s="1"/>
      <c r="H849" s="1"/>
      <c r="I849" s="1"/>
      <c r="J849" s="1"/>
      <c r="K849" s="1"/>
      <c r="L849" s="1"/>
      <c r="M849" s="1"/>
      <c r="N849" s="1"/>
    </row>
    <row r="850" spans="6:14" x14ac:dyDescent="0.25">
      <c r="F850" s="1"/>
      <c r="G850" s="1"/>
      <c r="H850" s="1"/>
      <c r="I850" s="1"/>
      <c r="J850" s="1"/>
      <c r="K850" s="1"/>
      <c r="L850" s="1"/>
      <c r="M850" s="1"/>
      <c r="N850" s="1"/>
    </row>
    <row r="851" spans="6:14" x14ac:dyDescent="0.25">
      <c r="F851" s="1"/>
      <c r="G851" s="1"/>
      <c r="H851" s="1"/>
      <c r="I851" s="1"/>
      <c r="J851" s="1"/>
      <c r="K851" s="1"/>
      <c r="L851" s="1"/>
      <c r="M851" s="1"/>
      <c r="N851" s="1"/>
    </row>
    <row r="852" spans="6:14" x14ac:dyDescent="0.25">
      <c r="F852" s="1"/>
      <c r="G852" s="1"/>
      <c r="H852" s="1"/>
      <c r="I852" s="1"/>
      <c r="J852" s="1"/>
      <c r="K852" s="1"/>
      <c r="L852" s="1"/>
      <c r="M852" s="1"/>
      <c r="N852" s="1"/>
    </row>
    <row r="853" spans="6:14" x14ac:dyDescent="0.25">
      <c r="F853" s="1"/>
      <c r="G853" s="1"/>
      <c r="H853" s="1"/>
      <c r="I853" s="1"/>
      <c r="J853" s="1"/>
      <c r="K853" s="1"/>
      <c r="L853" s="1"/>
      <c r="M853" s="1"/>
      <c r="N853" s="1"/>
    </row>
    <row r="854" spans="6:14" x14ac:dyDescent="0.25">
      <c r="F854" s="1"/>
      <c r="G854" s="1"/>
      <c r="H854" s="1"/>
      <c r="I854" s="1"/>
      <c r="J854" s="1"/>
      <c r="K854" s="1"/>
      <c r="L854" s="1"/>
      <c r="M854" s="1"/>
      <c r="N854" s="1"/>
    </row>
    <row r="855" spans="6:14" x14ac:dyDescent="0.25">
      <c r="F855" s="1"/>
      <c r="G855" s="1"/>
      <c r="H855" s="1"/>
      <c r="I855" s="1"/>
      <c r="J855" s="1"/>
      <c r="K855" s="1"/>
      <c r="L855" s="1"/>
      <c r="M855" s="1"/>
      <c r="N855" s="1"/>
    </row>
    <row r="856" spans="6:14" x14ac:dyDescent="0.25">
      <c r="F856" s="1"/>
      <c r="G856" s="1"/>
      <c r="H856" s="1"/>
      <c r="I856" s="1"/>
      <c r="J856" s="1"/>
      <c r="K856" s="1"/>
      <c r="L856" s="1"/>
      <c r="M856" s="1"/>
      <c r="N856" s="1"/>
    </row>
    <row r="857" spans="6:14" x14ac:dyDescent="0.25">
      <c r="F857" s="1"/>
      <c r="G857" s="1"/>
      <c r="H857" s="1"/>
      <c r="I857" s="1"/>
      <c r="J857" s="1"/>
      <c r="K857" s="1"/>
      <c r="L857" s="1"/>
      <c r="M857" s="1"/>
      <c r="N857" s="1"/>
    </row>
    <row r="858" spans="6:14" x14ac:dyDescent="0.25">
      <c r="F858" s="1"/>
      <c r="G858" s="1"/>
      <c r="H858" s="1"/>
      <c r="I858" s="1"/>
      <c r="J858" s="1"/>
      <c r="K858" s="1"/>
      <c r="L858" s="1"/>
      <c r="M858" s="1"/>
      <c r="N858" s="1"/>
    </row>
    <row r="859" spans="6:14" x14ac:dyDescent="0.25">
      <c r="F859" s="1"/>
      <c r="G859" s="1"/>
      <c r="H859" s="1"/>
      <c r="I859" s="1"/>
      <c r="J859" s="1"/>
      <c r="K859" s="1"/>
      <c r="L859" s="1"/>
      <c r="M859" s="1"/>
      <c r="N859" s="1"/>
    </row>
    <row r="860" spans="6:14" x14ac:dyDescent="0.25">
      <c r="F860" s="1"/>
      <c r="G860" s="1"/>
      <c r="H860" s="1"/>
      <c r="I860" s="1"/>
      <c r="J860" s="1"/>
      <c r="K860" s="1"/>
      <c r="L860" s="1"/>
      <c r="M860" s="1"/>
      <c r="N860" s="1"/>
    </row>
    <row r="861" spans="6:14" x14ac:dyDescent="0.25">
      <c r="F861" s="1"/>
      <c r="G861" s="1"/>
      <c r="H861" s="1"/>
      <c r="I861" s="1"/>
      <c r="J861" s="1"/>
      <c r="K861" s="1"/>
      <c r="L861" s="1"/>
      <c r="M861" s="1"/>
      <c r="N861" s="1"/>
    </row>
    <row r="862" spans="6:14" x14ac:dyDescent="0.25">
      <c r="F862" s="1"/>
      <c r="G862" s="1"/>
      <c r="H862" s="1"/>
      <c r="I862" s="1"/>
      <c r="J862" s="1"/>
      <c r="K862" s="1"/>
      <c r="L862" s="1"/>
      <c r="M862" s="1"/>
      <c r="N862" s="1"/>
    </row>
    <row r="863" spans="6:14" x14ac:dyDescent="0.25">
      <c r="F863" s="1"/>
      <c r="G863" s="1"/>
      <c r="H863" s="1"/>
      <c r="I863" s="1"/>
      <c r="J863" s="1"/>
      <c r="K863" s="1"/>
      <c r="L863" s="1"/>
      <c r="M863" s="1"/>
      <c r="N863" s="1"/>
    </row>
    <row r="864" spans="6:14" x14ac:dyDescent="0.25">
      <c r="F864" s="1"/>
      <c r="G864" s="1"/>
      <c r="H864" s="1"/>
      <c r="I864" s="1"/>
      <c r="J864" s="1"/>
      <c r="K864" s="1"/>
      <c r="L864" s="1"/>
      <c r="M864" s="1"/>
      <c r="N864" s="1"/>
    </row>
    <row r="865" spans="6:14" x14ac:dyDescent="0.25">
      <c r="F865" s="1"/>
      <c r="G865" s="1"/>
      <c r="H865" s="1"/>
      <c r="I865" s="1"/>
      <c r="J865" s="1"/>
      <c r="K865" s="1"/>
      <c r="L865" s="1"/>
      <c r="M865" s="1"/>
      <c r="N865" s="1"/>
    </row>
    <row r="866" spans="6:14" x14ac:dyDescent="0.25">
      <c r="F866" s="1"/>
      <c r="G866" s="1"/>
      <c r="H866" s="1"/>
      <c r="I866" s="1"/>
      <c r="J866" s="1"/>
      <c r="K866" s="1"/>
      <c r="L866" s="1"/>
      <c r="M866" s="1"/>
      <c r="N866" s="1"/>
    </row>
    <row r="867" spans="6:14" x14ac:dyDescent="0.25">
      <c r="F867" s="1"/>
      <c r="G867" s="1"/>
      <c r="H867" s="1"/>
      <c r="I867" s="1"/>
      <c r="J867" s="1"/>
      <c r="K867" s="1"/>
      <c r="L867" s="1"/>
      <c r="M867" s="1"/>
      <c r="N867" s="1"/>
    </row>
    <row r="868" spans="6:14" x14ac:dyDescent="0.25">
      <c r="F868" s="1"/>
      <c r="G868" s="1"/>
      <c r="H868" s="1"/>
      <c r="I868" s="1"/>
      <c r="J868" s="1"/>
      <c r="K868" s="1"/>
      <c r="L868" s="1"/>
      <c r="M868" s="1"/>
      <c r="N868" s="1"/>
    </row>
    <row r="869" spans="6:14" x14ac:dyDescent="0.25">
      <c r="F869" s="1"/>
      <c r="G869" s="1"/>
      <c r="H869" s="1"/>
      <c r="I869" s="1"/>
      <c r="J869" s="1"/>
      <c r="K869" s="1"/>
      <c r="L869" s="1"/>
      <c r="M869" s="1"/>
      <c r="N869" s="1"/>
    </row>
    <row r="870" spans="6:14" x14ac:dyDescent="0.25">
      <c r="F870" s="1"/>
      <c r="G870" s="1"/>
      <c r="H870" s="1"/>
      <c r="I870" s="1"/>
      <c r="J870" s="1"/>
      <c r="K870" s="1"/>
      <c r="L870" s="1"/>
      <c r="M870" s="1"/>
      <c r="N870" s="1"/>
    </row>
    <row r="871" spans="6:14" x14ac:dyDescent="0.25">
      <c r="F871" s="1"/>
      <c r="G871" s="1"/>
      <c r="H871" s="1"/>
      <c r="I871" s="1"/>
      <c r="J871" s="1"/>
      <c r="K871" s="1"/>
      <c r="L871" s="1"/>
      <c r="M871" s="1"/>
      <c r="N871" s="1"/>
    </row>
    <row r="872" spans="6:14" x14ac:dyDescent="0.25">
      <c r="F872" s="1"/>
      <c r="G872" s="1"/>
      <c r="H872" s="1"/>
      <c r="I872" s="1"/>
      <c r="J872" s="1"/>
      <c r="K872" s="1"/>
      <c r="L872" s="1"/>
      <c r="M872" s="1"/>
      <c r="N872" s="1"/>
    </row>
    <row r="873" spans="6:14" x14ac:dyDescent="0.25">
      <c r="F873" s="1"/>
      <c r="G873" s="1"/>
      <c r="H873" s="1"/>
      <c r="I873" s="1"/>
      <c r="J873" s="1"/>
      <c r="K873" s="1"/>
      <c r="L873" s="1"/>
      <c r="M873" s="1"/>
      <c r="N873" s="1"/>
    </row>
    <row r="874" spans="6:14" x14ac:dyDescent="0.25">
      <c r="F874" s="1"/>
      <c r="G874" s="1"/>
      <c r="H874" s="1"/>
      <c r="I874" s="1"/>
      <c r="J874" s="1"/>
      <c r="K874" s="1"/>
      <c r="L874" s="1"/>
      <c r="M874" s="1"/>
      <c r="N874" s="1"/>
    </row>
    <row r="875" spans="6:14" x14ac:dyDescent="0.25">
      <c r="F875" s="1"/>
      <c r="G875" s="1"/>
      <c r="H875" s="1"/>
      <c r="I875" s="1"/>
      <c r="J875" s="1"/>
      <c r="K875" s="1"/>
      <c r="L875" s="1"/>
      <c r="M875" s="1"/>
      <c r="N875" s="1"/>
    </row>
    <row r="876" spans="6:14" x14ac:dyDescent="0.25">
      <c r="F876" s="1"/>
      <c r="G876" s="1"/>
      <c r="H876" s="1"/>
      <c r="I876" s="1"/>
      <c r="J876" s="1"/>
      <c r="K876" s="1"/>
      <c r="L876" s="1"/>
      <c r="M876" s="1"/>
      <c r="N876" s="1"/>
    </row>
    <row r="877" spans="6:14" x14ac:dyDescent="0.25">
      <c r="F877" s="1"/>
      <c r="G877" s="1"/>
      <c r="H877" s="1"/>
      <c r="I877" s="1"/>
      <c r="J877" s="1"/>
      <c r="K877" s="1"/>
      <c r="L877" s="1"/>
      <c r="M877" s="1"/>
      <c r="N877" s="1"/>
    </row>
    <row r="878" spans="6:14" x14ac:dyDescent="0.25">
      <c r="F878" s="1"/>
      <c r="G878" s="1"/>
      <c r="H878" s="1"/>
      <c r="I878" s="1"/>
      <c r="J878" s="1"/>
      <c r="K878" s="1"/>
      <c r="L878" s="1"/>
      <c r="M878" s="1"/>
      <c r="N878" s="1"/>
    </row>
    <row r="879" spans="6:14" x14ac:dyDescent="0.25">
      <c r="F879" s="1"/>
      <c r="G879" s="1"/>
      <c r="H879" s="1"/>
      <c r="I879" s="1"/>
      <c r="J879" s="1"/>
      <c r="K879" s="1"/>
      <c r="L879" s="1"/>
      <c r="M879" s="1"/>
      <c r="N879" s="1"/>
    </row>
    <row r="880" spans="6:14" x14ac:dyDescent="0.25">
      <c r="F880" s="1"/>
      <c r="G880" s="1"/>
      <c r="H880" s="1"/>
      <c r="I880" s="1"/>
      <c r="J880" s="1"/>
      <c r="K880" s="1"/>
      <c r="L880" s="1"/>
      <c r="M880" s="1"/>
      <c r="N880" s="1"/>
    </row>
    <row r="881" spans="6:14" x14ac:dyDescent="0.25">
      <c r="F881" s="1"/>
      <c r="G881" s="1"/>
      <c r="H881" s="1"/>
      <c r="I881" s="1"/>
      <c r="J881" s="1"/>
      <c r="K881" s="1"/>
      <c r="L881" s="1"/>
      <c r="M881" s="1"/>
      <c r="N881" s="1"/>
    </row>
    <row r="882" spans="6:14" x14ac:dyDescent="0.25">
      <c r="F882" s="1"/>
      <c r="G882" s="1"/>
      <c r="H882" s="1"/>
      <c r="I882" s="1"/>
      <c r="J882" s="1"/>
      <c r="K882" s="1"/>
      <c r="L882" s="1"/>
      <c r="M882" s="1"/>
      <c r="N882" s="1"/>
    </row>
    <row r="883" spans="6:14" x14ac:dyDescent="0.25">
      <c r="F883" s="1"/>
      <c r="G883" s="1"/>
      <c r="H883" s="1"/>
      <c r="I883" s="1"/>
      <c r="J883" s="1"/>
      <c r="K883" s="1"/>
      <c r="L883" s="1"/>
      <c r="M883" s="1"/>
      <c r="N883" s="1"/>
    </row>
    <row r="884" spans="6:14" x14ac:dyDescent="0.25">
      <c r="F884" s="1"/>
      <c r="G884" s="1"/>
      <c r="H884" s="1"/>
      <c r="I884" s="1"/>
      <c r="J884" s="1"/>
      <c r="K884" s="1"/>
      <c r="L884" s="1"/>
      <c r="M884" s="1"/>
      <c r="N884" s="1"/>
    </row>
    <row r="885" spans="6:14" x14ac:dyDescent="0.25">
      <c r="F885" s="1"/>
      <c r="G885" s="1"/>
      <c r="H885" s="1"/>
      <c r="I885" s="1"/>
      <c r="J885" s="1"/>
      <c r="K885" s="1"/>
      <c r="L885" s="1"/>
      <c r="M885" s="1"/>
      <c r="N885" s="1"/>
    </row>
    <row r="886" spans="6:14" x14ac:dyDescent="0.25">
      <c r="F886" s="1"/>
      <c r="G886" s="1"/>
      <c r="H886" s="1"/>
      <c r="I886" s="1"/>
      <c r="J886" s="1"/>
      <c r="K886" s="1"/>
      <c r="L886" s="1"/>
      <c r="M886" s="1"/>
      <c r="N886" s="1"/>
    </row>
    <row r="887" spans="6:14" x14ac:dyDescent="0.25">
      <c r="F887" s="1"/>
      <c r="G887" s="1"/>
      <c r="H887" s="1"/>
      <c r="I887" s="1"/>
      <c r="J887" s="1"/>
      <c r="K887" s="1"/>
      <c r="L887" s="1"/>
      <c r="M887" s="1"/>
      <c r="N887" s="1"/>
    </row>
    <row r="888" spans="6:14" x14ac:dyDescent="0.25">
      <c r="F888" s="1"/>
      <c r="G888" s="1"/>
      <c r="H888" s="1"/>
      <c r="I888" s="1"/>
      <c r="J888" s="1"/>
      <c r="K888" s="1"/>
      <c r="L888" s="1"/>
      <c r="M888" s="1"/>
      <c r="N888" s="1"/>
    </row>
    <row r="889" spans="6:14" x14ac:dyDescent="0.25">
      <c r="F889" s="1"/>
      <c r="G889" s="1"/>
      <c r="H889" s="1"/>
      <c r="I889" s="1"/>
      <c r="J889" s="1"/>
      <c r="K889" s="1"/>
      <c r="L889" s="1"/>
      <c r="M889" s="1"/>
      <c r="N889" s="1"/>
    </row>
    <row r="890" spans="6:14" x14ac:dyDescent="0.25">
      <c r="F890" s="1"/>
      <c r="G890" s="1"/>
      <c r="H890" s="1"/>
      <c r="I890" s="1"/>
      <c r="J890" s="1"/>
      <c r="K890" s="1"/>
      <c r="L890" s="1"/>
      <c r="M890" s="1"/>
      <c r="N890" s="1"/>
    </row>
    <row r="891" spans="6:14" x14ac:dyDescent="0.25">
      <c r="F891" s="1"/>
      <c r="G891" s="1"/>
      <c r="H891" s="1"/>
      <c r="I891" s="1"/>
      <c r="J891" s="1"/>
      <c r="K891" s="1"/>
      <c r="L891" s="1"/>
      <c r="M891" s="1"/>
      <c r="N891" s="1"/>
    </row>
    <row r="892" spans="6:14" x14ac:dyDescent="0.25">
      <c r="F892" s="1"/>
      <c r="G892" s="1"/>
      <c r="H892" s="1"/>
      <c r="I892" s="1"/>
      <c r="J892" s="1"/>
      <c r="K892" s="1"/>
      <c r="L892" s="1"/>
      <c r="M892" s="1"/>
      <c r="N892" s="1"/>
    </row>
    <row r="893" spans="6:14" x14ac:dyDescent="0.25">
      <c r="F893" s="1"/>
      <c r="G893" s="1"/>
      <c r="H893" s="1"/>
      <c r="I893" s="1"/>
      <c r="J893" s="1"/>
      <c r="K893" s="1"/>
      <c r="L893" s="1"/>
      <c r="M893" s="1"/>
      <c r="N893" s="1"/>
    </row>
    <row r="894" spans="6:14" x14ac:dyDescent="0.25">
      <c r="F894" s="1"/>
      <c r="G894" s="1"/>
      <c r="H894" s="1"/>
      <c r="I894" s="1"/>
      <c r="J894" s="1"/>
      <c r="K894" s="1"/>
      <c r="L894" s="1"/>
      <c r="M894" s="1"/>
      <c r="N894" s="1"/>
    </row>
    <row r="895" spans="6:14" x14ac:dyDescent="0.25">
      <c r="F895" s="1"/>
      <c r="G895" s="1"/>
      <c r="H895" s="1"/>
      <c r="I895" s="1"/>
      <c r="J895" s="1"/>
      <c r="K895" s="1"/>
      <c r="L895" s="1"/>
      <c r="M895" s="1"/>
      <c r="N895" s="1"/>
    </row>
    <row r="896" spans="6:14" x14ac:dyDescent="0.25">
      <c r="F896" s="1"/>
      <c r="G896" s="1"/>
      <c r="H896" s="1"/>
      <c r="I896" s="1"/>
      <c r="J896" s="1"/>
      <c r="K896" s="1"/>
      <c r="L896" s="1"/>
      <c r="M896" s="1"/>
      <c r="N896" s="1"/>
    </row>
    <row r="897" spans="6:14" x14ac:dyDescent="0.25">
      <c r="F897" s="1"/>
      <c r="G897" s="1"/>
      <c r="H897" s="1"/>
      <c r="I897" s="1"/>
      <c r="J897" s="1"/>
      <c r="K897" s="1"/>
      <c r="L897" s="1"/>
      <c r="M897" s="1"/>
      <c r="N897" s="1"/>
    </row>
    <row r="898" spans="6:14" x14ac:dyDescent="0.25">
      <c r="F898" s="1"/>
      <c r="G898" s="1"/>
      <c r="H898" s="1"/>
      <c r="I898" s="1"/>
      <c r="J898" s="1"/>
      <c r="K898" s="1"/>
      <c r="L898" s="1"/>
      <c r="M898" s="1"/>
      <c r="N898" s="1"/>
    </row>
    <row r="899" spans="6:14" x14ac:dyDescent="0.25">
      <c r="F899" s="1"/>
      <c r="G899" s="1"/>
      <c r="H899" s="1"/>
      <c r="I899" s="1"/>
      <c r="J899" s="1"/>
      <c r="K899" s="1"/>
      <c r="L899" s="1"/>
      <c r="M899" s="1"/>
      <c r="N899" s="1"/>
    </row>
    <row r="900" spans="6:14" x14ac:dyDescent="0.25">
      <c r="F900" s="1"/>
      <c r="G900" s="1"/>
      <c r="H900" s="1"/>
      <c r="I900" s="1"/>
      <c r="J900" s="1"/>
      <c r="K900" s="1"/>
      <c r="L900" s="1"/>
      <c r="M900" s="1"/>
      <c r="N900" s="1"/>
    </row>
    <row r="901" spans="6:14" x14ac:dyDescent="0.25">
      <c r="F901" s="1"/>
      <c r="G901" s="1"/>
      <c r="H901" s="1"/>
      <c r="I901" s="1"/>
      <c r="J901" s="1"/>
      <c r="K901" s="1"/>
      <c r="L901" s="1"/>
      <c r="M901" s="1"/>
      <c r="N901" s="1"/>
    </row>
    <row r="902" spans="6:14" x14ac:dyDescent="0.25">
      <c r="F902" s="1"/>
      <c r="G902" s="1"/>
      <c r="H902" s="1"/>
      <c r="I902" s="1"/>
      <c r="J902" s="1"/>
      <c r="K902" s="1"/>
      <c r="L902" s="1"/>
      <c r="M902" s="1"/>
      <c r="N902" s="1"/>
    </row>
    <row r="903" spans="6:14" x14ac:dyDescent="0.25">
      <c r="F903" s="1"/>
      <c r="G903" s="1"/>
      <c r="H903" s="1"/>
      <c r="I903" s="1"/>
      <c r="J903" s="1"/>
      <c r="K903" s="1"/>
      <c r="L903" s="1"/>
      <c r="M903" s="1"/>
      <c r="N903" s="1"/>
    </row>
    <row r="904" spans="6:14" x14ac:dyDescent="0.25">
      <c r="F904" s="1"/>
      <c r="G904" s="1"/>
      <c r="H904" s="1"/>
      <c r="I904" s="1"/>
      <c r="J904" s="1"/>
      <c r="K904" s="1"/>
      <c r="L904" s="1"/>
      <c r="M904" s="1"/>
      <c r="N904" s="1"/>
    </row>
    <row r="905" spans="6:14" x14ac:dyDescent="0.25">
      <c r="F905" s="1"/>
      <c r="G905" s="1"/>
      <c r="H905" s="1"/>
      <c r="I905" s="1"/>
      <c r="J905" s="1"/>
      <c r="K905" s="1"/>
      <c r="L905" s="1"/>
      <c r="M905" s="1"/>
      <c r="N905" s="1"/>
    </row>
    <row r="906" spans="6:14" x14ac:dyDescent="0.25">
      <c r="F906" s="1"/>
      <c r="G906" s="1"/>
      <c r="H906" s="1"/>
      <c r="I906" s="1"/>
      <c r="J906" s="1"/>
      <c r="K906" s="1"/>
      <c r="L906" s="1"/>
      <c r="M906" s="1"/>
      <c r="N906" s="1"/>
    </row>
    <row r="907" spans="6:14" x14ac:dyDescent="0.25">
      <c r="F907" s="1"/>
      <c r="G907" s="1"/>
      <c r="H907" s="1"/>
      <c r="I907" s="1"/>
      <c r="J907" s="1"/>
      <c r="K907" s="1"/>
      <c r="L907" s="1"/>
      <c r="M907" s="1"/>
      <c r="N907" s="1"/>
    </row>
    <row r="908" spans="6:14" x14ac:dyDescent="0.25">
      <c r="F908" s="1"/>
      <c r="G908" s="1"/>
      <c r="H908" s="1"/>
      <c r="I908" s="1"/>
      <c r="J908" s="1"/>
      <c r="K908" s="1"/>
      <c r="L908" s="1"/>
      <c r="M908" s="1"/>
      <c r="N908" s="1"/>
    </row>
    <row r="909" spans="6:14" x14ac:dyDescent="0.25">
      <c r="F909" s="1"/>
      <c r="G909" s="1"/>
      <c r="H909" s="1"/>
      <c r="I909" s="1"/>
      <c r="J909" s="1"/>
      <c r="K909" s="1"/>
      <c r="L909" s="1"/>
      <c r="M909" s="1"/>
      <c r="N909" s="1"/>
    </row>
    <row r="910" spans="6:14" x14ac:dyDescent="0.25">
      <c r="F910" s="1"/>
      <c r="G910" s="1"/>
      <c r="H910" s="1"/>
      <c r="I910" s="1"/>
      <c r="J910" s="1"/>
      <c r="K910" s="1"/>
      <c r="L910" s="1"/>
      <c r="M910" s="1"/>
      <c r="N910" s="1"/>
    </row>
    <row r="911" spans="6:14" x14ac:dyDescent="0.25">
      <c r="F911" s="1"/>
      <c r="G911" s="1"/>
      <c r="H911" s="1"/>
      <c r="I911" s="1"/>
      <c r="J911" s="1"/>
      <c r="K911" s="1"/>
      <c r="L911" s="1"/>
      <c r="M911" s="1"/>
      <c r="N911" s="1"/>
    </row>
    <row r="912" spans="6:14" x14ac:dyDescent="0.25">
      <c r="F912" s="1"/>
      <c r="G912" s="1"/>
      <c r="H912" s="1"/>
      <c r="I912" s="1"/>
      <c r="J912" s="1"/>
      <c r="K912" s="1"/>
      <c r="L912" s="1"/>
      <c r="M912" s="1"/>
      <c r="N912" s="1"/>
    </row>
    <row r="913" spans="6:14" x14ac:dyDescent="0.25">
      <c r="F913" s="1"/>
      <c r="G913" s="1"/>
      <c r="H913" s="1"/>
      <c r="I913" s="1"/>
      <c r="J913" s="1"/>
      <c r="K913" s="1"/>
      <c r="L913" s="1"/>
      <c r="M913" s="1"/>
      <c r="N913" s="1"/>
    </row>
    <row r="914" spans="6:14" x14ac:dyDescent="0.25">
      <c r="F914" s="1"/>
      <c r="G914" s="1"/>
      <c r="H914" s="1"/>
      <c r="I914" s="1"/>
      <c r="J914" s="1"/>
      <c r="K914" s="1"/>
      <c r="L914" s="1"/>
      <c r="M914" s="1"/>
      <c r="N914" s="1"/>
    </row>
    <row r="915" spans="6:14" x14ac:dyDescent="0.25">
      <c r="F915" s="1"/>
      <c r="G915" s="1"/>
      <c r="H915" s="1"/>
      <c r="I915" s="1"/>
      <c r="J915" s="1"/>
      <c r="K915" s="1"/>
      <c r="L915" s="1"/>
      <c r="M915" s="1"/>
      <c r="N915" s="1"/>
    </row>
    <row r="916" spans="6:14" x14ac:dyDescent="0.25">
      <c r="F916" s="1"/>
      <c r="G916" s="1"/>
      <c r="H916" s="1"/>
      <c r="I916" s="1"/>
      <c r="J916" s="1"/>
      <c r="K916" s="1"/>
      <c r="L916" s="1"/>
      <c r="M916" s="1"/>
      <c r="N916" s="1"/>
    </row>
    <row r="917" spans="6:14" x14ac:dyDescent="0.25">
      <c r="F917" s="1"/>
      <c r="G917" s="1"/>
      <c r="H917" s="1"/>
      <c r="I917" s="1"/>
      <c r="J917" s="1"/>
      <c r="K917" s="1"/>
      <c r="L917" s="1"/>
      <c r="M917" s="1"/>
      <c r="N917" s="1"/>
    </row>
    <row r="918" spans="6:14" x14ac:dyDescent="0.25">
      <c r="F918" s="1"/>
      <c r="G918" s="1"/>
      <c r="H918" s="1"/>
      <c r="I918" s="1"/>
      <c r="J918" s="1"/>
      <c r="K918" s="1"/>
      <c r="L918" s="1"/>
      <c r="M918" s="1"/>
      <c r="N918" s="1"/>
    </row>
    <row r="919" spans="6:14" x14ac:dyDescent="0.25">
      <c r="F919" s="1"/>
      <c r="G919" s="1"/>
      <c r="H919" s="1"/>
      <c r="I919" s="1"/>
      <c r="J919" s="1"/>
      <c r="K919" s="1"/>
      <c r="L919" s="1"/>
      <c r="M919" s="1"/>
      <c r="N919" s="1"/>
    </row>
    <row r="920" spans="6:14" x14ac:dyDescent="0.25">
      <c r="F920" s="1"/>
      <c r="G920" s="1"/>
      <c r="H920" s="1"/>
      <c r="I920" s="1"/>
      <c r="J920" s="1"/>
      <c r="K920" s="1"/>
      <c r="L920" s="1"/>
      <c r="M920" s="1"/>
      <c r="N920" s="1"/>
    </row>
    <row r="921" spans="6:14" x14ac:dyDescent="0.25">
      <c r="F921" s="1"/>
      <c r="G921" s="1"/>
      <c r="H921" s="1"/>
      <c r="I921" s="1"/>
      <c r="J921" s="1"/>
      <c r="K921" s="1"/>
      <c r="L921" s="1"/>
      <c r="M921" s="1"/>
      <c r="N921" s="1"/>
    </row>
    <row r="922" spans="6:14" x14ac:dyDescent="0.25">
      <c r="F922" s="1"/>
      <c r="G922" s="1"/>
      <c r="H922" s="1"/>
      <c r="I922" s="1"/>
      <c r="J922" s="1"/>
      <c r="K922" s="1"/>
      <c r="L922" s="1"/>
      <c r="M922" s="1"/>
      <c r="N922" s="1"/>
    </row>
    <row r="923" spans="6:14" x14ac:dyDescent="0.25">
      <c r="F923" s="1"/>
      <c r="G923" s="1"/>
      <c r="H923" s="1"/>
      <c r="I923" s="1"/>
      <c r="J923" s="1"/>
      <c r="K923" s="1"/>
      <c r="L923" s="1"/>
      <c r="M923" s="1"/>
      <c r="N923" s="1"/>
    </row>
    <row r="924" spans="6:14" x14ac:dyDescent="0.25">
      <c r="F924" s="1"/>
      <c r="G924" s="1"/>
      <c r="H924" s="1"/>
      <c r="I924" s="1"/>
      <c r="J924" s="1"/>
      <c r="K924" s="1"/>
      <c r="L924" s="1"/>
      <c r="M924" s="1"/>
      <c r="N924" s="1"/>
    </row>
    <row r="925" spans="6:14" x14ac:dyDescent="0.25">
      <c r="F925" s="1"/>
      <c r="G925" s="1"/>
      <c r="H925" s="1"/>
      <c r="I925" s="1"/>
      <c r="J925" s="1"/>
      <c r="K925" s="1"/>
      <c r="L925" s="1"/>
      <c r="M925" s="1"/>
      <c r="N925" s="1"/>
    </row>
    <row r="926" spans="6:14" x14ac:dyDescent="0.25">
      <c r="F926" s="1"/>
      <c r="G926" s="1"/>
      <c r="H926" s="1"/>
      <c r="I926" s="1"/>
      <c r="J926" s="1"/>
      <c r="K926" s="1"/>
      <c r="L926" s="1"/>
      <c r="M926" s="1"/>
      <c r="N926" s="1"/>
    </row>
    <row r="927" spans="6:14" x14ac:dyDescent="0.25">
      <c r="F927" s="1"/>
      <c r="G927" s="1"/>
      <c r="H927" s="1"/>
      <c r="I927" s="1"/>
      <c r="J927" s="1"/>
      <c r="K927" s="1"/>
      <c r="L927" s="1"/>
      <c r="M927" s="1"/>
      <c r="N927" s="1"/>
    </row>
    <row r="928" spans="6:14" x14ac:dyDescent="0.25">
      <c r="F928" s="1"/>
      <c r="G928" s="1"/>
      <c r="H928" s="1"/>
      <c r="I928" s="1"/>
      <c r="J928" s="1"/>
      <c r="K928" s="1"/>
      <c r="L928" s="1"/>
      <c r="M928" s="1"/>
      <c r="N928" s="1"/>
    </row>
    <row r="929" spans="6:14" x14ac:dyDescent="0.25">
      <c r="F929" s="1"/>
      <c r="G929" s="1"/>
      <c r="H929" s="1"/>
      <c r="I929" s="1"/>
      <c r="J929" s="1"/>
      <c r="K929" s="1"/>
      <c r="L929" s="1"/>
      <c r="M929" s="1"/>
      <c r="N929" s="1"/>
    </row>
    <row r="930" spans="6:14" x14ac:dyDescent="0.25">
      <c r="F930" s="1"/>
      <c r="G930" s="1"/>
      <c r="H930" s="1"/>
      <c r="I930" s="1"/>
      <c r="J930" s="1"/>
      <c r="K930" s="1"/>
      <c r="L930" s="1"/>
      <c r="M930" s="1"/>
      <c r="N930" s="1"/>
    </row>
    <row r="931" spans="6:14" x14ac:dyDescent="0.25">
      <c r="F931" s="1"/>
      <c r="G931" s="1"/>
      <c r="H931" s="1"/>
      <c r="I931" s="1"/>
      <c r="J931" s="1"/>
      <c r="K931" s="1"/>
      <c r="L931" s="1"/>
      <c r="M931" s="1"/>
      <c r="N931" s="1"/>
    </row>
    <row r="932" spans="6:14" x14ac:dyDescent="0.25">
      <c r="F932" s="1"/>
      <c r="G932" s="1"/>
      <c r="H932" s="1"/>
      <c r="I932" s="1"/>
      <c r="J932" s="1"/>
      <c r="K932" s="1"/>
      <c r="L932" s="1"/>
      <c r="M932" s="1"/>
      <c r="N932" s="1"/>
    </row>
    <row r="933" spans="6:14" x14ac:dyDescent="0.25">
      <c r="F933" s="1"/>
      <c r="G933" s="1"/>
      <c r="H933" s="1"/>
      <c r="I933" s="1"/>
      <c r="J933" s="1"/>
      <c r="K933" s="1"/>
      <c r="L933" s="1"/>
      <c r="M933" s="1"/>
      <c r="N933" s="1"/>
    </row>
    <row r="934" spans="6:14" x14ac:dyDescent="0.25">
      <c r="F934" s="1"/>
      <c r="G934" s="1"/>
      <c r="H934" s="1"/>
      <c r="I934" s="1"/>
      <c r="J934" s="1"/>
      <c r="K934" s="1"/>
      <c r="L934" s="1"/>
      <c r="M934" s="1"/>
      <c r="N934" s="1"/>
    </row>
    <row r="935" spans="6:14" x14ac:dyDescent="0.25">
      <c r="F935" s="1"/>
      <c r="G935" s="1"/>
      <c r="H935" s="1"/>
      <c r="I935" s="1"/>
      <c r="J935" s="1"/>
      <c r="K935" s="1"/>
      <c r="L935" s="1"/>
      <c r="M935" s="1"/>
      <c r="N935" s="1"/>
    </row>
    <row r="936" spans="6:14" x14ac:dyDescent="0.25">
      <c r="F936" s="1"/>
      <c r="G936" s="1"/>
      <c r="H936" s="1"/>
      <c r="I936" s="1"/>
      <c r="J936" s="1"/>
      <c r="K936" s="1"/>
      <c r="L936" s="1"/>
      <c r="M936" s="1"/>
      <c r="N936" s="1"/>
    </row>
    <row r="937" spans="6:14" x14ac:dyDescent="0.25">
      <c r="F937" s="1"/>
      <c r="G937" s="1"/>
      <c r="H937" s="1"/>
      <c r="I937" s="1"/>
      <c r="J937" s="1"/>
      <c r="K937" s="1"/>
      <c r="L937" s="1"/>
      <c r="M937" s="1"/>
      <c r="N937" s="1"/>
    </row>
    <row r="938" spans="6:14" x14ac:dyDescent="0.25">
      <c r="F938" s="1"/>
      <c r="G938" s="1"/>
      <c r="H938" s="1"/>
      <c r="I938" s="1"/>
      <c r="J938" s="1"/>
      <c r="K938" s="1"/>
      <c r="L938" s="1"/>
      <c r="M938" s="1"/>
      <c r="N938" s="1"/>
    </row>
    <row r="939" spans="6:14" x14ac:dyDescent="0.25">
      <c r="F939" s="1"/>
      <c r="G939" s="1"/>
      <c r="H939" s="1"/>
      <c r="I939" s="1"/>
      <c r="J939" s="1"/>
      <c r="K939" s="1"/>
      <c r="L939" s="1"/>
      <c r="M939" s="1"/>
      <c r="N939" s="1"/>
    </row>
    <row r="940" spans="6:14" x14ac:dyDescent="0.25">
      <c r="F940" s="1"/>
      <c r="G940" s="1"/>
      <c r="H940" s="1"/>
      <c r="I940" s="1"/>
      <c r="J940" s="1"/>
      <c r="K940" s="1"/>
      <c r="L940" s="1"/>
      <c r="M940" s="1"/>
      <c r="N940" s="1"/>
    </row>
    <row r="941" spans="6:14" x14ac:dyDescent="0.25">
      <c r="F941" s="1"/>
      <c r="G941" s="1"/>
      <c r="H941" s="1"/>
      <c r="I941" s="1"/>
      <c r="J941" s="1"/>
      <c r="K941" s="1"/>
      <c r="L941" s="1"/>
      <c r="M941" s="1"/>
      <c r="N941" s="1"/>
    </row>
    <row r="942" spans="6:14" x14ac:dyDescent="0.25">
      <c r="F942" s="1"/>
      <c r="G942" s="1"/>
      <c r="H942" s="1"/>
      <c r="I942" s="1"/>
      <c r="J942" s="1"/>
      <c r="K942" s="1"/>
      <c r="L942" s="1"/>
      <c r="M942" s="1"/>
      <c r="N942" s="1"/>
    </row>
    <row r="943" spans="6:14" x14ac:dyDescent="0.25">
      <c r="F943" s="1"/>
      <c r="G943" s="1"/>
      <c r="H943" s="1"/>
      <c r="I943" s="1"/>
      <c r="J943" s="1"/>
      <c r="K943" s="1"/>
      <c r="L943" s="1"/>
      <c r="M943" s="1"/>
      <c r="N943" s="1"/>
    </row>
    <row r="944" spans="6:14" x14ac:dyDescent="0.25">
      <c r="F944" s="1"/>
      <c r="G944" s="1"/>
      <c r="H944" s="1"/>
      <c r="I944" s="1"/>
      <c r="J944" s="1"/>
      <c r="K944" s="1"/>
      <c r="L944" s="1"/>
      <c r="M944" s="1"/>
      <c r="N944" s="1"/>
    </row>
    <row r="945" spans="6:14" x14ac:dyDescent="0.25">
      <c r="F945" s="1"/>
      <c r="G945" s="1"/>
      <c r="H945" s="1"/>
      <c r="I945" s="1"/>
      <c r="J945" s="1"/>
      <c r="K945" s="1"/>
      <c r="L945" s="1"/>
      <c r="M945" s="1"/>
      <c r="N945" s="1"/>
    </row>
    <row r="946" spans="6:14" x14ac:dyDescent="0.25">
      <c r="F946" s="1"/>
      <c r="G946" s="1"/>
      <c r="H946" s="1"/>
      <c r="I946" s="1"/>
      <c r="J946" s="1"/>
      <c r="K946" s="1"/>
      <c r="L946" s="1"/>
      <c r="M946" s="1"/>
      <c r="N946" s="1"/>
    </row>
    <row r="947" spans="6:14" x14ac:dyDescent="0.25">
      <c r="F947" s="1"/>
      <c r="G947" s="1"/>
      <c r="H947" s="1"/>
      <c r="I947" s="1"/>
      <c r="J947" s="1"/>
      <c r="K947" s="1"/>
      <c r="L947" s="1"/>
      <c r="M947" s="1"/>
      <c r="N947" s="1"/>
    </row>
    <row r="948" spans="6:14" x14ac:dyDescent="0.25">
      <c r="F948" s="1"/>
      <c r="G948" s="1"/>
      <c r="H948" s="1"/>
      <c r="I948" s="1"/>
      <c r="J948" s="1"/>
      <c r="K948" s="1"/>
      <c r="L948" s="1"/>
      <c r="M948" s="1"/>
      <c r="N948" s="1"/>
    </row>
    <row r="949" spans="6:14" x14ac:dyDescent="0.25">
      <c r="F949" s="1"/>
      <c r="G949" s="1"/>
      <c r="H949" s="1"/>
      <c r="I949" s="1"/>
      <c r="J949" s="1"/>
      <c r="K949" s="1"/>
      <c r="L949" s="1"/>
      <c r="M949" s="1"/>
      <c r="N949" s="1"/>
    </row>
    <row r="950" spans="6:14" x14ac:dyDescent="0.25">
      <c r="F950" s="1"/>
      <c r="G950" s="1"/>
      <c r="H950" s="1"/>
      <c r="I950" s="1"/>
      <c r="J950" s="1"/>
      <c r="K950" s="1"/>
      <c r="L950" s="1"/>
      <c r="M950" s="1"/>
      <c r="N950" s="1"/>
    </row>
    <row r="951" spans="6:14" x14ac:dyDescent="0.25">
      <c r="F951" s="1"/>
      <c r="G951" s="1"/>
      <c r="H951" s="1"/>
      <c r="I951" s="1"/>
      <c r="J951" s="1"/>
      <c r="K951" s="1"/>
      <c r="L951" s="1"/>
      <c r="M951" s="1"/>
      <c r="N951" s="1"/>
    </row>
    <row r="952" spans="6:14" x14ac:dyDescent="0.25">
      <c r="F952" s="1"/>
      <c r="G952" s="1"/>
      <c r="H952" s="1"/>
      <c r="I952" s="1"/>
      <c r="J952" s="1"/>
      <c r="K952" s="1"/>
      <c r="L952" s="1"/>
      <c r="M952" s="1"/>
      <c r="N952" s="1"/>
    </row>
    <row r="953" spans="6:14" x14ac:dyDescent="0.25">
      <c r="F953" s="1"/>
      <c r="G953" s="1"/>
      <c r="H953" s="1"/>
      <c r="I953" s="1"/>
      <c r="J953" s="1"/>
      <c r="K953" s="1"/>
      <c r="L953" s="1"/>
      <c r="M953" s="1"/>
      <c r="N953" s="1"/>
    </row>
    <row r="954" spans="6:14" x14ac:dyDescent="0.25">
      <c r="F954" s="1"/>
      <c r="G954" s="1"/>
      <c r="H954" s="1"/>
      <c r="I954" s="1"/>
      <c r="J954" s="1"/>
      <c r="K954" s="1"/>
      <c r="L954" s="1"/>
      <c r="M954" s="1"/>
      <c r="N954" s="1"/>
    </row>
    <row r="955" spans="6:14" x14ac:dyDescent="0.25">
      <c r="F955" s="1"/>
      <c r="G955" s="1"/>
      <c r="H955" s="1"/>
      <c r="I955" s="1"/>
      <c r="J955" s="1"/>
      <c r="K955" s="1"/>
      <c r="L955" s="1"/>
      <c r="M955" s="1"/>
      <c r="N955" s="1"/>
    </row>
    <row r="956" spans="6:14" x14ac:dyDescent="0.25">
      <c r="F956" s="1"/>
      <c r="G956" s="1"/>
      <c r="H956" s="1"/>
      <c r="I956" s="1"/>
      <c r="J956" s="1"/>
      <c r="K956" s="1"/>
      <c r="L956" s="1"/>
      <c r="M956" s="1"/>
      <c r="N956" s="1"/>
    </row>
    <row r="957" spans="6:14" x14ac:dyDescent="0.25">
      <c r="F957" s="1"/>
      <c r="G957" s="1"/>
      <c r="H957" s="1"/>
      <c r="I957" s="1"/>
      <c r="J957" s="1"/>
      <c r="K957" s="1"/>
      <c r="L957" s="1"/>
      <c r="M957" s="1"/>
      <c r="N957" s="1"/>
    </row>
    <row r="958" spans="6:14" x14ac:dyDescent="0.25">
      <c r="F958" s="1"/>
      <c r="G958" s="1"/>
      <c r="H958" s="1"/>
      <c r="I958" s="1"/>
      <c r="J958" s="1"/>
      <c r="K958" s="1"/>
      <c r="L958" s="1"/>
      <c r="M958" s="1"/>
      <c r="N958" s="1"/>
    </row>
    <row r="959" spans="6:14" x14ac:dyDescent="0.25">
      <c r="F959" s="1"/>
      <c r="G959" s="1"/>
      <c r="H959" s="1"/>
      <c r="I959" s="1"/>
      <c r="J959" s="1"/>
      <c r="K959" s="1"/>
      <c r="L959" s="1"/>
      <c r="M959" s="1"/>
      <c r="N959" s="1"/>
    </row>
    <row r="960" spans="6:14" x14ac:dyDescent="0.25">
      <c r="F960" s="1"/>
      <c r="G960" s="1"/>
      <c r="H960" s="1"/>
      <c r="I960" s="1"/>
      <c r="J960" s="1"/>
      <c r="K960" s="1"/>
      <c r="L960" s="1"/>
      <c r="M960" s="1"/>
      <c r="N960" s="1"/>
    </row>
    <row r="961" spans="6:14" x14ac:dyDescent="0.25">
      <c r="F961" s="1"/>
      <c r="G961" s="1"/>
      <c r="H961" s="1"/>
      <c r="I961" s="1"/>
      <c r="J961" s="1"/>
      <c r="K961" s="1"/>
      <c r="L961" s="1"/>
      <c r="M961" s="1"/>
      <c r="N961" s="1"/>
    </row>
    <row r="962" spans="6:14" x14ac:dyDescent="0.25">
      <c r="F962" s="1"/>
      <c r="G962" s="1"/>
      <c r="H962" s="1"/>
      <c r="I962" s="1"/>
      <c r="J962" s="1"/>
      <c r="K962" s="1"/>
      <c r="L962" s="1"/>
      <c r="M962" s="1"/>
      <c r="N962" s="1"/>
    </row>
    <row r="963" spans="6:14" x14ac:dyDescent="0.25">
      <c r="F963" s="1"/>
      <c r="G963" s="1"/>
      <c r="H963" s="1"/>
      <c r="I963" s="1"/>
      <c r="J963" s="1"/>
      <c r="K963" s="1"/>
      <c r="L963" s="1"/>
      <c r="M963" s="1"/>
      <c r="N963" s="1"/>
    </row>
    <row r="964" spans="6:14" x14ac:dyDescent="0.25">
      <c r="F964" s="1"/>
      <c r="G964" s="1"/>
      <c r="H964" s="1"/>
      <c r="I964" s="1"/>
      <c r="J964" s="1"/>
      <c r="K964" s="1"/>
      <c r="L964" s="1"/>
      <c r="M964" s="1"/>
      <c r="N964" s="1"/>
    </row>
    <row r="965" spans="6:14" x14ac:dyDescent="0.25">
      <c r="F965" s="1"/>
      <c r="G965" s="1"/>
      <c r="H965" s="1"/>
      <c r="I965" s="1"/>
      <c r="J965" s="1"/>
      <c r="K965" s="1"/>
      <c r="L965" s="1"/>
      <c r="M965" s="1"/>
      <c r="N965" s="1"/>
    </row>
    <row r="966" spans="6:14" x14ac:dyDescent="0.25">
      <c r="F966" s="1"/>
      <c r="G966" s="1"/>
      <c r="H966" s="1"/>
      <c r="I966" s="1"/>
      <c r="J966" s="1"/>
      <c r="K966" s="1"/>
      <c r="L966" s="1"/>
      <c r="M966" s="1"/>
      <c r="N966" s="1"/>
    </row>
    <row r="967" spans="6:14" x14ac:dyDescent="0.25">
      <c r="F967" s="1"/>
      <c r="G967" s="1"/>
      <c r="H967" s="1"/>
      <c r="I967" s="1"/>
      <c r="J967" s="1"/>
      <c r="K967" s="1"/>
      <c r="L967" s="1"/>
      <c r="M967" s="1"/>
      <c r="N967" s="1"/>
    </row>
    <row r="968" spans="6:14" x14ac:dyDescent="0.25">
      <c r="F968" s="1"/>
      <c r="G968" s="1"/>
      <c r="H968" s="1"/>
      <c r="I968" s="1"/>
      <c r="J968" s="1"/>
      <c r="K968" s="1"/>
      <c r="L968" s="1"/>
      <c r="M968" s="1"/>
      <c r="N968" s="1"/>
    </row>
    <row r="969" spans="6:14" x14ac:dyDescent="0.25">
      <c r="F969" s="1"/>
      <c r="G969" s="1"/>
      <c r="H969" s="1"/>
      <c r="I969" s="1"/>
      <c r="J969" s="1"/>
      <c r="K969" s="1"/>
      <c r="L969" s="1"/>
      <c r="M969" s="1"/>
      <c r="N969" s="1"/>
    </row>
    <row r="970" spans="6:14" x14ac:dyDescent="0.25">
      <c r="F970" s="1"/>
      <c r="G970" s="1"/>
      <c r="H970" s="1"/>
      <c r="I970" s="1"/>
      <c r="J970" s="1"/>
      <c r="K970" s="1"/>
      <c r="L970" s="1"/>
      <c r="M970" s="1"/>
      <c r="N970" s="1"/>
    </row>
    <row r="971" spans="6:14" x14ac:dyDescent="0.25">
      <c r="F971" s="1"/>
      <c r="G971" s="1"/>
      <c r="H971" s="1"/>
      <c r="I971" s="1"/>
      <c r="J971" s="1"/>
      <c r="K971" s="1"/>
      <c r="L971" s="1"/>
      <c r="M971" s="1"/>
      <c r="N971" s="1"/>
    </row>
    <row r="972" spans="6:14" x14ac:dyDescent="0.25">
      <c r="F972" s="1"/>
      <c r="G972" s="1"/>
      <c r="H972" s="1"/>
      <c r="I972" s="1"/>
      <c r="J972" s="1"/>
      <c r="K972" s="1"/>
      <c r="L972" s="1"/>
      <c r="M972" s="1"/>
      <c r="N972" s="1"/>
    </row>
    <row r="973" spans="6:14" x14ac:dyDescent="0.25">
      <c r="F973" s="1"/>
      <c r="G973" s="1"/>
      <c r="H973" s="1"/>
      <c r="I973" s="1"/>
      <c r="J973" s="1"/>
      <c r="K973" s="1"/>
      <c r="L973" s="1"/>
      <c r="M973" s="1"/>
      <c r="N973" s="1"/>
    </row>
    <row r="974" spans="6:14" x14ac:dyDescent="0.25">
      <c r="F974" s="1"/>
      <c r="G974" s="1"/>
      <c r="H974" s="1"/>
      <c r="I974" s="1"/>
      <c r="J974" s="1"/>
      <c r="K974" s="1"/>
      <c r="L974" s="1"/>
      <c r="M974" s="1"/>
      <c r="N974" s="1"/>
    </row>
    <row r="975" spans="6:14" x14ac:dyDescent="0.25">
      <c r="F975" s="1"/>
      <c r="G975" s="1"/>
      <c r="H975" s="1"/>
      <c r="I975" s="1"/>
      <c r="J975" s="1"/>
      <c r="K975" s="1"/>
      <c r="L975" s="1"/>
      <c r="M975" s="1"/>
      <c r="N975" s="1"/>
    </row>
    <row r="976" spans="6:14" x14ac:dyDescent="0.25">
      <c r="F976" s="1"/>
      <c r="G976" s="1"/>
      <c r="H976" s="1"/>
      <c r="I976" s="1"/>
      <c r="J976" s="1"/>
      <c r="K976" s="1"/>
      <c r="L976" s="1"/>
      <c r="M976" s="1"/>
      <c r="N976" s="1"/>
    </row>
    <row r="977" spans="6:14" x14ac:dyDescent="0.25">
      <c r="F977" s="1"/>
      <c r="G977" s="1"/>
      <c r="H977" s="1"/>
      <c r="I977" s="1"/>
      <c r="J977" s="1"/>
      <c r="K977" s="1"/>
      <c r="L977" s="1"/>
      <c r="M977" s="1"/>
      <c r="N977" s="1"/>
    </row>
    <row r="978" spans="6:14" x14ac:dyDescent="0.25">
      <c r="F978" s="1"/>
      <c r="G978" s="1"/>
      <c r="H978" s="1"/>
      <c r="I978" s="1"/>
      <c r="J978" s="1"/>
      <c r="K978" s="1"/>
      <c r="L978" s="1"/>
      <c r="M978" s="1"/>
      <c r="N978" s="1"/>
    </row>
    <row r="979" spans="6:14" x14ac:dyDescent="0.25">
      <c r="F979" s="1"/>
      <c r="G979" s="1"/>
      <c r="H979" s="1"/>
      <c r="I979" s="1"/>
      <c r="J979" s="1"/>
      <c r="K979" s="1"/>
      <c r="L979" s="1"/>
      <c r="M979" s="1"/>
      <c r="N979" s="1"/>
    </row>
    <row r="980" spans="6:14" x14ac:dyDescent="0.25">
      <c r="F980" s="1"/>
      <c r="G980" s="1"/>
      <c r="H980" s="1"/>
      <c r="I980" s="1"/>
      <c r="J980" s="1"/>
      <c r="K980" s="1"/>
      <c r="L980" s="1"/>
      <c r="M980" s="1"/>
      <c r="N980" s="1"/>
    </row>
    <row r="981" spans="6:14" x14ac:dyDescent="0.25">
      <c r="F981" s="1"/>
      <c r="G981" s="1"/>
      <c r="H981" s="1"/>
      <c r="I981" s="1"/>
      <c r="J981" s="1"/>
      <c r="K981" s="1"/>
      <c r="L981" s="1"/>
      <c r="M981" s="1"/>
      <c r="N981" s="1"/>
    </row>
    <row r="982" spans="6:14" x14ac:dyDescent="0.25">
      <c r="F982" s="1"/>
      <c r="G982" s="1"/>
      <c r="H982" s="1"/>
      <c r="I982" s="1"/>
      <c r="J982" s="1"/>
      <c r="K982" s="1"/>
      <c r="L982" s="1"/>
      <c r="M982" s="1"/>
      <c r="N982" s="1"/>
    </row>
    <row r="983" spans="6:14" x14ac:dyDescent="0.25">
      <c r="F983" s="1"/>
      <c r="G983" s="1"/>
      <c r="H983" s="1"/>
      <c r="I983" s="1"/>
      <c r="J983" s="1"/>
      <c r="K983" s="1"/>
      <c r="L983" s="1"/>
      <c r="M983" s="1"/>
      <c r="N983" s="1"/>
    </row>
    <row r="984" spans="6:14" x14ac:dyDescent="0.25">
      <c r="F984" s="1"/>
      <c r="G984" s="1"/>
      <c r="H984" s="1"/>
      <c r="I984" s="1"/>
      <c r="J984" s="1"/>
      <c r="K984" s="1"/>
      <c r="L984" s="1"/>
      <c r="M984" s="1"/>
      <c r="N984" s="1"/>
    </row>
    <row r="985" spans="6:14" x14ac:dyDescent="0.25">
      <c r="F985" s="1"/>
      <c r="G985" s="1"/>
      <c r="H985" s="1"/>
      <c r="I985" s="1"/>
      <c r="J985" s="1"/>
      <c r="K985" s="1"/>
      <c r="L985" s="1"/>
      <c r="M985" s="1"/>
      <c r="N985" s="1"/>
    </row>
    <row r="986" spans="6:14" x14ac:dyDescent="0.25">
      <c r="F986" s="1"/>
      <c r="G986" s="1"/>
      <c r="H986" s="1"/>
      <c r="I986" s="1"/>
      <c r="J986" s="1"/>
      <c r="K986" s="1"/>
      <c r="L986" s="1"/>
      <c r="M986" s="1"/>
      <c r="N986" s="1"/>
    </row>
    <row r="987" spans="6:14" x14ac:dyDescent="0.25">
      <c r="F987" s="1"/>
      <c r="G987" s="1"/>
      <c r="H987" s="1"/>
      <c r="I987" s="1"/>
      <c r="J987" s="1"/>
      <c r="K987" s="1"/>
      <c r="L987" s="1"/>
      <c r="M987" s="1"/>
      <c r="N987" s="1"/>
    </row>
    <row r="988" spans="6:14" x14ac:dyDescent="0.25">
      <c r="F988" s="1"/>
      <c r="G988" s="1"/>
      <c r="H988" s="1"/>
      <c r="I988" s="1"/>
      <c r="J988" s="1"/>
      <c r="K988" s="1"/>
      <c r="L988" s="1"/>
      <c r="M988" s="1"/>
      <c r="N988" s="1"/>
    </row>
    <row r="989" spans="6:14" x14ac:dyDescent="0.25">
      <c r="F989" s="1"/>
      <c r="G989" s="1"/>
      <c r="H989" s="1"/>
      <c r="I989" s="1"/>
      <c r="J989" s="1"/>
      <c r="K989" s="1"/>
      <c r="L989" s="1"/>
      <c r="M989" s="1"/>
      <c r="N989" s="1"/>
    </row>
    <row r="990" spans="6:14" x14ac:dyDescent="0.25">
      <c r="F990" s="1"/>
      <c r="G990" s="1"/>
      <c r="H990" s="1"/>
      <c r="I990" s="1"/>
      <c r="J990" s="1"/>
      <c r="K990" s="1"/>
      <c r="L990" s="1"/>
      <c r="M990" s="1"/>
      <c r="N990" s="1"/>
    </row>
    <row r="991" spans="6:14" x14ac:dyDescent="0.25">
      <c r="F991" s="1"/>
      <c r="G991" s="1"/>
      <c r="H991" s="1"/>
      <c r="I991" s="1"/>
      <c r="J991" s="1"/>
      <c r="K991" s="1"/>
      <c r="L991" s="1"/>
      <c r="M991" s="1"/>
      <c r="N991" s="1"/>
    </row>
    <row r="992" spans="6:14" x14ac:dyDescent="0.25">
      <c r="F992" s="1"/>
      <c r="G992" s="1"/>
      <c r="H992" s="1"/>
      <c r="I992" s="1"/>
      <c r="J992" s="1"/>
      <c r="K992" s="1"/>
      <c r="L992" s="1"/>
      <c r="M992" s="1"/>
      <c r="N992" s="1"/>
    </row>
    <row r="993" spans="6:14" x14ac:dyDescent="0.25">
      <c r="F993" s="1"/>
      <c r="G993" s="1"/>
      <c r="H993" s="1"/>
      <c r="I993" s="1"/>
      <c r="J993" s="1"/>
      <c r="K993" s="1"/>
      <c r="L993" s="1"/>
      <c r="M993" s="1"/>
      <c r="N993" s="1"/>
    </row>
    <row r="994" spans="6:14" x14ac:dyDescent="0.25">
      <c r="F994" s="1"/>
      <c r="G994" s="1"/>
      <c r="H994" s="1"/>
      <c r="I994" s="1"/>
      <c r="J994" s="1"/>
      <c r="K994" s="1"/>
      <c r="L994" s="1"/>
      <c r="M994" s="1"/>
      <c r="N994" s="1"/>
    </row>
    <row r="995" spans="6:14" x14ac:dyDescent="0.25">
      <c r="F995" s="1"/>
      <c r="G995" s="1"/>
      <c r="H995" s="1"/>
      <c r="I995" s="1"/>
      <c r="J995" s="1"/>
      <c r="K995" s="1"/>
      <c r="L995" s="1"/>
      <c r="M995" s="1"/>
      <c r="N995" s="1"/>
    </row>
    <row r="996" spans="6:14" x14ac:dyDescent="0.25">
      <c r="F996" s="1"/>
      <c r="G996" s="1"/>
      <c r="H996" s="1"/>
      <c r="I996" s="1"/>
      <c r="J996" s="1"/>
      <c r="K996" s="1"/>
      <c r="L996" s="1"/>
      <c r="M996" s="1"/>
      <c r="N996" s="1"/>
    </row>
    <row r="997" spans="6:14" x14ac:dyDescent="0.25">
      <c r="F997" s="1"/>
      <c r="G997" s="1"/>
      <c r="H997" s="1"/>
      <c r="I997" s="1"/>
      <c r="J997" s="1"/>
      <c r="K997" s="1"/>
      <c r="L997" s="1"/>
      <c r="M997" s="1"/>
      <c r="N997" s="1"/>
    </row>
    <row r="998" spans="6:14" x14ac:dyDescent="0.25">
      <c r="F998" s="1"/>
      <c r="G998" s="1"/>
      <c r="H998" s="1"/>
      <c r="I998" s="1"/>
      <c r="J998" s="1"/>
      <c r="K998" s="1"/>
      <c r="L998" s="1"/>
      <c r="M998" s="1"/>
      <c r="N998" s="1"/>
    </row>
    <row r="999" spans="6:14" x14ac:dyDescent="0.25">
      <c r="F999" s="1"/>
      <c r="G999" s="1"/>
      <c r="H999" s="1"/>
      <c r="I999" s="1"/>
      <c r="J999" s="1"/>
      <c r="K999" s="1"/>
      <c r="L999" s="1"/>
      <c r="M999" s="1"/>
      <c r="N999" s="1"/>
    </row>
    <row r="1000" spans="6:14" x14ac:dyDescent="0.25">
      <c r="F1000" s="1"/>
      <c r="G1000" s="1"/>
      <c r="H1000" s="1"/>
      <c r="I1000" s="1"/>
      <c r="J1000" s="1"/>
      <c r="K1000" s="1"/>
      <c r="L1000" s="1"/>
      <c r="M1000" s="1"/>
      <c r="N1000" s="1"/>
    </row>
    <row r="1001" spans="6:14" x14ac:dyDescent="0.25">
      <c r="F1001" s="1"/>
      <c r="G1001" s="1"/>
      <c r="H1001" s="1"/>
      <c r="I1001" s="1"/>
      <c r="J1001" s="1"/>
      <c r="K1001" s="1"/>
      <c r="L1001" s="1"/>
      <c r="M1001" s="1"/>
      <c r="N1001" s="1"/>
    </row>
    <row r="1002" spans="6:14" x14ac:dyDescent="0.25">
      <c r="F1002" s="1"/>
      <c r="G1002" s="1"/>
      <c r="H1002" s="1"/>
      <c r="I1002" s="1"/>
      <c r="J1002" s="1"/>
      <c r="K1002" s="1"/>
      <c r="L1002" s="1"/>
      <c r="M1002" s="1"/>
      <c r="N1002" s="1"/>
    </row>
    <row r="1003" spans="6:14" x14ac:dyDescent="0.25">
      <c r="F1003" s="1"/>
      <c r="G1003" s="1"/>
      <c r="H1003" s="1"/>
      <c r="I1003" s="1"/>
      <c r="J1003" s="1"/>
      <c r="K1003" s="1"/>
      <c r="L1003" s="1"/>
      <c r="M1003" s="1"/>
      <c r="N1003" s="1"/>
    </row>
    <row r="1004" spans="6:14" x14ac:dyDescent="0.25">
      <c r="F1004" s="1"/>
      <c r="G1004" s="1"/>
      <c r="H1004" s="1"/>
      <c r="I1004" s="1"/>
      <c r="J1004" s="1"/>
      <c r="K1004" s="1"/>
      <c r="L1004" s="1"/>
      <c r="M1004" s="1"/>
      <c r="N1004" s="1"/>
    </row>
    <row r="1005" spans="6:14" x14ac:dyDescent="0.25">
      <c r="F1005" s="1"/>
      <c r="G1005" s="1"/>
      <c r="H1005" s="1"/>
      <c r="I1005" s="1"/>
      <c r="J1005" s="1"/>
      <c r="K1005" s="1"/>
      <c r="L1005" s="1"/>
      <c r="M1005" s="1"/>
      <c r="N1005" s="1"/>
    </row>
    <row r="1006" spans="6:14" x14ac:dyDescent="0.25">
      <c r="F1006" s="1"/>
      <c r="G1006" s="1"/>
      <c r="H1006" s="1"/>
      <c r="I1006" s="1"/>
      <c r="J1006" s="1"/>
      <c r="K1006" s="1"/>
      <c r="L1006" s="1"/>
      <c r="M1006" s="1"/>
      <c r="N1006" s="1"/>
    </row>
    <row r="1007" spans="6:14" x14ac:dyDescent="0.25">
      <c r="F1007" s="1"/>
      <c r="G1007" s="1"/>
      <c r="H1007" s="1"/>
      <c r="I1007" s="1"/>
      <c r="J1007" s="1"/>
      <c r="K1007" s="1"/>
      <c r="L1007" s="1"/>
      <c r="M1007" s="1"/>
      <c r="N1007" s="1"/>
    </row>
    <row r="1008" spans="6:14" x14ac:dyDescent="0.25">
      <c r="F1008" s="1"/>
      <c r="G1008" s="1"/>
      <c r="H1008" s="1"/>
      <c r="I1008" s="1"/>
      <c r="J1008" s="1"/>
      <c r="K1008" s="1"/>
      <c r="L1008" s="1"/>
      <c r="M1008" s="1"/>
      <c r="N1008" s="1"/>
    </row>
    <row r="1009" spans="6:14" x14ac:dyDescent="0.25">
      <c r="F1009" s="1"/>
      <c r="G1009" s="1"/>
      <c r="H1009" s="1"/>
      <c r="I1009" s="1"/>
      <c r="J1009" s="1"/>
      <c r="K1009" s="1"/>
      <c r="L1009" s="1"/>
      <c r="M1009" s="1"/>
      <c r="N1009" s="1"/>
    </row>
    <row r="1010" spans="6:14" x14ac:dyDescent="0.25">
      <c r="F1010" s="1"/>
      <c r="G1010" s="1"/>
      <c r="H1010" s="1"/>
      <c r="I1010" s="1"/>
      <c r="J1010" s="1"/>
      <c r="K1010" s="1"/>
      <c r="L1010" s="1"/>
      <c r="M1010" s="1"/>
      <c r="N1010" s="1"/>
    </row>
    <row r="1011" spans="6:14" x14ac:dyDescent="0.25">
      <c r="F1011" s="1"/>
      <c r="G1011" s="1"/>
      <c r="H1011" s="1"/>
      <c r="I1011" s="1"/>
      <c r="J1011" s="1"/>
      <c r="K1011" s="1"/>
      <c r="L1011" s="1"/>
      <c r="M1011" s="1"/>
      <c r="N1011" s="1"/>
    </row>
    <row r="1012" spans="6:14" x14ac:dyDescent="0.25">
      <c r="F1012" s="1"/>
      <c r="G1012" s="1"/>
      <c r="H1012" s="1"/>
      <c r="I1012" s="1"/>
      <c r="J1012" s="1"/>
      <c r="K1012" s="1"/>
      <c r="L1012" s="1"/>
      <c r="M1012" s="1"/>
      <c r="N1012" s="1"/>
    </row>
    <row r="1013" spans="6:14" x14ac:dyDescent="0.25">
      <c r="F1013" s="1"/>
      <c r="G1013" s="1"/>
      <c r="H1013" s="1"/>
      <c r="I1013" s="1"/>
      <c r="J1013" s="1"/>
      <c r="K1013" s="1"/>
      <c r="L1013" s="1"/>
      <c r="M1013" s="1"/>
      <c r="N1013" s="1"/>
    </row>
    <row r="1014" spans="6:14" x14ac:dyDescent="0.25">
      <c r="F1014" s="1"/>
      <c r="G1014" s="1"/>
      <c r="H1014" s="1"/>
      <c r="I1014" s="1"/>
      <c r="J1014" s="1"/>
      <c r="K1014" s="1"/>
      <c r="L1014" s="1"/>
      <c r="M1014" s="1"/>
      <c r="N1014" s="1"/>
    </row>
    <row r="1015" spans="6:14" x14ac:dyDescent="0.25">
      <c r="F1015" s="1"/>
      <c r="G1015" s="1"/>
      <c r="H1015" s="1"/>
      <c r="I1015" s="1"/>
      <c r="J1015" s="1"/>
      <c r="K1015" s="1"/>
      <c r="L1015" s="1"/>
      <c r="M1015" s="1"/>
      <c r="N1015" s="1"/>
    </row>
    <row r="1016" spans="6:14" x14ac:dyDescent="0.25">
      <c r="F1016" s="1"/>
      <c r="G1016" s="1"/>
      <c r="H1016" s="1"/>
      <c r="I1016" s="1"/>
      <c r="J1016" s="1"/>
      <c r="K1016" s="1"/>
      <c r="L1016" s="1"/>
      <c r="M1016" s="1"/>
      <c r="N1016" s="1"/>
    </row>
    <row r="1017" spans="6:14" x14ac:dyDescent="0.25">
      <c r="F1017" s="1"/>
      <c r="G1017" s="1"/>
      <c r="H1017" s="1"/>
      <c r="I1017" s="1"/>
      <c r="J1017" s="1"/>
      <c r="K1017" s="1"/>
      <c r="L1017" s="1"/>
      <c r="M1017" s="1"/>
      <c r="N1017" s="1"/>
    </row>
    <row r="1018" spans="6:14" x14ac:dyDescent="0.25">
      <c r="F1018" s="1"/>
      <c r="G1018" s="1"/>
      <c r="H1018" s="1"/>
      <c r="I1018" s="1"/>
      <c r="J1018" s="1"/>
      <c r="K1018" s="1"/>
      <c r="L1018" s="1"/>
      <c r="M1018" s="1"/>
      <c r="N1018" s="1"/>
    </row>
    <row r="1019" spans="6:14" x14ac:dyDescent="0.25">
      <c r="F1019" s="1"/>
      <c r="G1019" s="1"/>
      <c r="H1019" s="1"/>
      <c r="I1019" s="1"/>
      <c r="J1019" s="1"/>
      <c r="K1019" s="1"/>
      <c r="L1019" s="1"/>
      <c r="M1019" s="1"/>
      <c r="N1019" s="1"/>
    </row>
    <row r="1020" spans="6:14" x14ac:dyDescent="0.25">
      <c r="F1020" s="1"/>
      <c r="G1020" s="1"/>
      <c r="H1020" s="1"/>
      <c r="I1020" s="1"/>
      <c r="J1020" s="1"/>
      <c r="K1020" s="1"/>
      <c r="L1020" s="1"/>
      <c r="M1020" s="1"/>
      <c r="N1020" s="1"/>
    </row>
    <row r="1021" spans="6:14" x14ac:dyDescent="0.25">
      <c r="F1021" s="1"/>
      <c r="G1021" s="1"/>
      <c r="H1021" s="1"/>
      <c r="I1021" s="1"/>
      <c r="J1021" s="1"/>
      <c r="K1021" s="1"/>
      <c r="L1021" s="1"/>
      <c r="M1021" s="1"/>
      <c r="N1021" s="1"/>
    </row>
    <row r="1022" spans="6:14" x14ac:dyDescent="0.25">
      <c r="F1022" s="1"/>
      <c r="G1022" s="1"/>
      <c r="H1022" s="1"/>
      <c r="I1022" s="1"/>
      <c r="J1022" s="1"/>
      <c r="K1022" s="1"/>
      <c r="L1022" s="1"/>
      <c r="M1022" s="1"/>
      <c r="N1022" s="1"/>
    </row>
    <row r="1023" spans="6:14" x14ac:dyDescent="0.25">
      <c r="F1023" s="1"/>
      <c r="G1023" s="1"/>
      <c r="H1023" s="1"/>
      <c r="I1023" s="1"/>
      <c r="J1023" s="1"/>
      <c r="K1023" s="1"/>
      <c r="L1023" s="1"/>
      <c r="M1023" s="1"/>
      <c r="N1023" s="1"/>
    </row>
    <row r="1024" spans="6:14" x14ac:dyDescent="0.25">
      <c r="F1024" s="1"/>
      <c r="G1024" s="1"/>
      <c r="H1024" s="1"/>
      <c r="I1024" s="1"/>
      <c r="J1024" s="1"/>
      <c r="K1024" s="1"/>
      <c r="L1024" s="1"/>
      <c r="M1024" s="1"/>
      <c r="N1024" s="1"/>
    </row>
    <row r="1025" spans="6:14" x14ac:dyDescent="0.25">
      <c r="F1025" s="1"/>
      <c r="G1025" s="1"/>
      <c r="H1025" s="1"/>
      <c r="I1025" s="1"/>
      <c r="J1025" s="1"/>
      <c r="K1025" s="1"/>
      <c r="L1025" s="1"/>
      <c r="M1025" s="1"/>
      <c r="N1025" s="1"/>
    </row>
    <row r="1026" spans="6:14" x14ac:dyDescent="0.25">
      <c r="F1026" s="1"/>
      <c r="G1026" s="1"/>
      <c r="H1026" s="1"/>
      <c r="I1026" s="1"/>
      <c r="J1026" s="1"/>
      <c r="K1026" s="1"/>
      <c r="L1026" s="1"/>
      <c r="M1026" s="1"/>
      <c r="N1026" s="1"/>
    </row>
    <row r="1027" spans="6:14" x14ac:dyDescent="0.25">
      <c r="F1027" s="1"/>
      <c r="G1027" s="1"/>
      <c r="H1027" s="1"/>
      <c r="I1027" s="1"/>
      <c r="J1027" s="1"/>
      <c r="K1027" s="1"/>
      <c r="L1027" s="1"/>
      <c r="M1027" s="1"/>
      <c r="N1027" s="1"/>
    </row>
    <row r="1028" spans="6:14" x14ac:dyDescent="0.25">
      <c r="F1028" s="1"/>
      <c r="G1028" s="1"/>
      <c r="H1028" s="1"/>
      <c r="I1028" s="1"/>
      <c r="J1028" s="1"/>
      <c r="K1028" s="1"/>
      <c r="L1028" s="1"/>
      <c r="M1028" s="1"/>
      <c r="N1028" s="1"/>
    </row>
    <row r="1029" spans="6:14" x14ac:dyDescent="0.25">
      <c r="F1029" s="1"/>
      <c r="G1029" s="1"/>
      <c r="H1029" s="1"/>
      <c r="I1029" s="1"/>
      <c r="J1029" s="1"/>
      <c r="K1029" s="1"/>
      <c r="L1029" s="1"/>
      <c r="M1029" s="1"/>
      <c r="N1029" s="1"/>
    </row>
    <row r="1030" spans="6:14" x14ac:dyDescent="0.25">
      <c r="F1030" s="1"/>
      <c r="G1030" s="1"/>
      <c r="H1030" s="1"/>
      <c r="I1030" s="1"/>
      <c r="J1030" s="1"/>
      <c r="K1030" s="1"/>
      <c r="L1030" s="1"/>
      <c r="M1030" s="1"/>
      <c r="N1030" s="1"/>
    </row>
    <row r="1031" spans="6:14" x14ac:dyDescent="0.25">
      <c r="F1031" s="1"/>
      <c r="G1031" s="1"/>
      <c r="H1031" s="1"/>
      <c r="I1031" s="1"/>
      <c r="J1031" s="1"/>
      <c r="K1031" s="1"/>
      <c r="L1031" s="1"/>
      <c r="M1031" s="1"/>
      <c r="N1031" s="1"/>
    </row>
    <row r="1032" spans="6:14" x14ac:dyDescent="0.25">
      <c r="F1032" s="1"/>
      <c r="G1032" s="1"/>
      <c r="H1032" s="1"/>
      <c r="I1032" s="1"/>
      <c r="J1032" s="1"/>
      <c r="K1032" s="1"/>
      <c r="L1032" s="1"/>
      <c r="M1032" s="1"/>
      <c r="N1032" s="1"/>
    </row>
    <row r="1033" spans="6:14" x14ac:dyDescent="0.25">
      <c r="F1033" s="1"/>
      <c r="G1033" s="1"/>
      <c r="H1033" s="1"/>
      <c r="I1033" s="1"/>
      <c r="J1033" s="1"/>
      <c r="K1033" s="1"/>
      <c r="L1033" s="1"/>
      <c r="M1033" s="1"/>
      <c r="N1033" s="1"/>
    </row>
    <row r="1034" spans="6:14" x14ac:dyDescent="0.25">
      <c r="F1034" s="1"/>
      <c r="G1034" s="1"/>
      <c r="H1034" s="1"/>
      <c r="I1034" s="1"/>
      <c r="J1034" s="1"/>
      <c r="K1034" s="1"/>
      <c r="L1034" s="1"/>
      <c r="M1034" s="1"/>
      <c r="N1034" s="1"/>
    </row>
    <row r="1035" spans="6:14" x14ac:dyDescent="0.25">
      <c r="F1035" s="1"/>
      <c r="G1035" s="1"/>
      <c r="H1035" s="1"/>
      <c r="I1035" s="1"/>
      <c r="J1035" s="1"/>
      <c r="K1035" s="1"/>
      <c r="L1035" s="1"/>
      <c r="M1035" s="1"/>
      <c r="N1035" s="1"/>
    </row>
    <row r="1036" spans="6:14" x14ac:dyDescent="0.25">
      <c r="F1036" s="1"/>
      <c r="G1036" s="1"/>
      <c r="H1036" s="1"/>
      <c r="I1036" s="1"/>
      <c r="J1036" s="1"/>
      <c r="K1036" s="1"/>
      <c r="L1036" s="1"/>
      <c r="M1036" s="1"/>
      <c r="N1036" s="1"/>
    </row>
    <row r="1037" spans="6:14" x14ac:dyDescent="0.25">
      <c r="F1037" s="1"/>
      <c r="G1037" s="1"/>
      <c r="H1037" s="1"/>
      <c r="I1037" s="1"/>
      <c r="J1037" s="1"/>
      <c r="K1037" s="1"/>
      <c r="L1037" s="1"/>
      <c r="M1037" s="1"/>
      <c r="N1037" s="1"/>
    </row>
    <row r="1038" spans="6:14" x14ac:dyDescent="0.25">
      <c r="F1038" s="1"/>
      <c r="G1038" s="1"/>
      <c r="H1038" s="1"/>
      <c r="I1038" s="1"/>
      <c r="J1038" s="1"/>
      <c r="K1038" s="1"/>
      <c r="L1038" s="1"/>
      <c r="M1038" s="1"/>
      <c r="N1038" s="1"/>
    </row>
    <row r="1039" spans="6:14" x14ac:dyDescent="0.25">
      <c r="F1039" s="1"/>
      <c r="G1039" s="1"/>
      <c r="H1039" s="1"/>
      <c r="I1039" s="1"/>
      <c r="J1039" s="1"/>
      <c r="K1039" s="1"/>
      <c r="L1039" s="1"/>
      <c r="M1039" s="1"/>
      <c r="N1039" s="1"/>
    </row>
    <row r="1040" spans="6:14" x14ac:dyDescent="0.25">
      <c r="F1040" s="1"/>
      <c r="G1040" s="1"/>
      <c r="H1040" s="1"/>
      <c r="I1040" s="1"/>
      <c r="J1040" s="1"/>
      <c r="K1040" s="1"/>
      <c r="L1040" s="1"/>
      <c r="M1040" s="1"/>
      <c r="N1040" s="1"/>
    </row>
    <row r="1041" spans="6:14" x14ac:dyDescent="0.25">
      <c r="F1041" s="1"/>
      <c r="G1041" s="1"/>
      <c r="H1041" s="1"/>
      <c r="I1041" s="1"/>
      <c r="J1041" s="1"/>
      <c r="K1041" s="1"/>
      <c r="L1041" s="1"/>
      <c r="M1041" s="1"/>
      <c r="N1041" s="1"/>
    </row>
    <row r="1042" spans="6:14" x14ac:dyDescent="0.25">
      <c r="F1042" s="1"/>
      <c r="G1042" s="1"/>
      <c r="H1042" s="1"/>
      <c r="I1042" s="1"/>
      <c r="J1042" s="1"/>
      <c r="K1042" s="1"/>
      <c r="L1042" s="1"/>
      <c r="M1042" s="1"/>
      <c r="N1042" s="1"/>
    </row>
    <row r="1043" spans="6:14" x14ac:dyDescent="0.25">
      <c r="F1043" s="1"/>
      <c r="G1043" s="1"/>
      <c r="H1043" s="1"/>
      <c r="I1043" s="1"/>
      <c r="J1043" s="1"/>
      <c r="K1043" s="1"/>
      <c r="L1043" s="1"/>
      <c r="M1043" s="1"/>
      <c r="N1043" s="1"/>
    </row>
    <row r="1044" spans="6:14" x14ac:dyDescent="0.25">
      <c r="F1044" s="1"/>
      <c r="G1044" s="1"/>
      <c r="H1044" s="1"/>
      <c r="I1044" s="1"/>
      <c r="J1044" s="1"/>
      <c r="K1044" s="1"/>
      <c r="L1044" s="1"/>
      <c r="M1044" s="1"/>
      <c r="N1044" s="1"/>
    </row>
    <row r="1045" spans="6:14" x14ac:dyDescent="0.25">
      <c r="F1045" s="1"/>
      <c r="G1045" s="1"/>
      <c r="H1045" s="1"/>
      <c r="I1045" s="1"/>
      <c r="J1045" s="1"/>
      <c r="K1045" s="1"/>
      <c r="L1045" s="1"/>
      <c r="M1045" s="1"/>
      <c r="N1045" s="1"/>
    </row>
    <row r="1046" spans="6:14" x14ac:dyDescent="0.25">
      <c r="F1046" s="1"/>
      <c r="G1046" s="1"/>
      <c r="H1046" s="1"/>
      <c r="I1046" s="1"/>
      <c r="J1046" s="1"/>
      <c r="K1046" s="1"/>
      <c r="L1046" s="1"/>
      <c r="M1046" s="1"/>
      <c r="N1046" s="1"/>
    </row>
    <row r="1047" spans="6:14" x14ac:dyDescent="0.25">
      <c r="F1047" s="1"/>
      <c r="G1047" s="1"/>
      <c r="H1047" s="1"/>
      <c r="I1047" s="1"/>
      <c r="J1047" s="1"/>
      <c r="K1047" s="1"/>
      <c r="L1047" s="1"/>
      <c r="M1047" s="1"/>
      <c r="N1047" s="1"/>
    </row>
    <row r="1048" spans="6:14" x14ac:dyDescent="0.25">
      <c r="F1048" s="1"/>
      <c r="G1048" s="1"/>
      <c r="H1048" s="1"/>
      <c r="I1048" s="1"/>
      <c r="J1048" s="1"/>
      <c r="K1048" s="1"/>
      <c r="L1048" s="1"/>
      <c r="M1048" s="1"/>
      <c r="N1048" s="1"/>
    </row>
    <row r="1049" spans="6:14" x14ac:dyDescent="0.25">
      <c r="F1049" s="1"/>
      <c r="G1049" s="1"/>
      <c r="H1049" s="1"/>
      <c r="I1049" s="1"/>
      <c r="J1049" s="1"/>
      <c r="K1049" s="1"/>
      <c r="L1049" s="1"/>
      <c r="M1049" s="1"/>
      <c r="N1049" s="1"/>
    </row>
    <row r="1050" spans="6:14" x14ac:dyDescent="0.25">
      <c r="F1050" s="1"/>
      <c r="G1050" s="1"/>
      <c r="H1050" s="1"/>
      <c r="I1050" s="1"/>
      <c r="J1050" s="1"/>
      <c r="K1050" s="1"/>
      <c r="L1050" s="1"/>
      <c r="M1050" s="1"/>
      <c r="N1050" s="1"/>
    </row>
    <row r="1051" spans="6:14" x14ac:dyDescent="0.25">
      <c r="F1051" s="1"/>
      <c r="G1051" s="1"/>
      <c r="H1051" s="1"/>
      <c r="I1051" s="1"/>
      <c r="J1051" s="1"/>
      <c r="K1051" s="1"/>
      <c r="L1051" s="1"/>
      <c r="M1051" s="1"/>
      <c r="N1051" s="1"/>
    </row>
    <row r="1052" spans="6:14" x14ac:dyDescent="0.25">
      <c r="F1052" s="1"/>
      <c r="G1052" s="1"/>
      <c r="H1052" s="1"/>
      <c r="I1052" s="1"/>
      <c r="J1052" s="1"/>
      <c r="K1052" s="1"/>
      <c r="L1052" s="1"/>
      <c r="M1052" s="1"/>
      <c r="N1052" s="1"/>
    </row>
    <row r="1053" spans="6:14" x14ac:dyDescent="0.25">
      <c r="F1053" s="1"/>
      <c r="G1053" s="1"/>
      <c r="H1053" s="1"/>
      <c r="I1053" s="1"/>
      <c r="J1053" s="1"/>
      <c r="K1053" s="1"/>
      <c r="L1053" s="1"/>
      <c r="M1053" s="1"/>
      <c r="N1053" s="1"/>
    </row>
    <row r="1054" spans="6:14" x14ac:dyDescent="0.25">
      <c r="F1054" s="1"/>
      <c r="G1054" s="1"/>
      <c r="H1054" s="1"/>
      <c r="I1054" s="1"/>
      <c r="J1054" s="1"/>
      <c r="K1054" s="1"/>
      <c r="L1054" s="1"/>
      <c r="M1054" s="1"/>
      <c r="N1054" s="1"/>
    </row>
    <row r="1055" spans="6:14" x14ac:dyDescent="0.25">
      <c r="F1055" s="1"/>
      <c r="G1055" s="1"/>
      <c r="H1055" s="1"/>
      <c r="I1055" s="1"/>
      <c r="J1055" s="1"/>
      <c r="K1055" s="1"/>
      <c r="L1055" s="1"/>
      <c r="M1055" s="1"/>
      <c r="N1055" s="1"/>
    </row>
    <row r="1056" spans="6:14" x14ac:dyDescent="0.25">
      <c r="F1056" s="1"/>
      <c r="G1056" s="1"/>
      <c r="H1056" s="1"/>
      <c r="I1056" s="1"/>
      <c r="J1056" s="1"/>
      <c r="K1056" s="1"/>
      <c r="L1056" s="1"/>
      <c r="M1056" s="1"/>
      <c r="N1056" s="1"/>
    </row>
    <row r="1057" spans="6:14" x14ac:dyDescent="0.25">
      <c r="F1057" s="1"/>
      <c r="G1057" s="1"/>
      <c r="H1057" s="1"/>
      <c r="I1057" s="1"/>
      <c r="J1057" s="1"/>
      <c r="K1057" s="1"/>
      <c r="L1057" s="1"/>
      <c r="M1057" s="1"/>
      <c r="N1057" s="1"/>
    </row>
    <row r="1058" spans="6:14" x14ac:dyDescent="0.25">
      <c r="F1058" s="1"/>
      <c r="G1058" s="1"/>
      <c r="H1058" s="1"/>
      <c r="I1058" s="1"/>
      <c r="J1058" s="1"/>
      <c r="K1058" s="1"/>
      <c r="L1058" s="1"/>
      <c r="M1058" s="1"/>
      <c r="N1058" s="1"/>
    </row>
    <row r="1059" spans="6:14" x14ac:dyDescent="0.25">
      <c r="F1059" s="1"/>
      <c r="G1059" s="1"/>
      <c r="H1059" s="1"/>
      <c r="I1059" s="1"/>
      <c r="J1059" s="1"/>
      <c r="K1059" s="1"/>
      <c r="L1059" s="1"/>
      <c r="M1059" s="1"/>
      <c r="N1059" s="1"/>
    </row>
    <row r="1060" spans="6:14" x14ac:dyDescent="0.25">
      <c r="F1060" s="1"/>
      <c r="G1060" s="1"/>
      <c r="H1060" s="1"/>
      <c r="I1060" s="1"/>
      <c r="J1060" s="1"/>
      <c r="K1060" s="1"/>
      <c r="L1060" s="1"/>
      <c r="M1060" s="1"/>
      <c r="N1060" s="1"/>
    </row>
    <row r="1061" spans="6:14" x14ac:dyDescent="0.25">
      <c r="F1061" s="1"/>
      <c r="G1061" s="1"/>
      <c r="H1061" s="1"/>
      <c r="I1061" s="1"/>
      <c r="J1061" s="1"/>
      <c r="K1061" s="1"/>
      <c r="L1061" s="1"/>
      <c r="M1061" s="1"/>
      <c r="N1061" s="1"/>
    </row>
    <row r="1062" spans="6:14" x14ac:dyDescent="0.25">
      <c r="F1062" s="1"/>
      <c r="G1062" s="1"/>
      <c r="H1062" s="1"/>
      <c r="I1062" s="1"/>
      <c r="J1062" s="1"/>
      <c r="K1062" s="1"/>
      <c r="L1062" s="1"/>
      <c r="M1062" s="1"/>
      <c r="N1062" s="1"/>
    </row>
    <row r="1063" spans="6:14" x14ac:dyDescent="0.25">
      <c r="F1063" s="1"/>
      <c r="G1063" s="1"/>
      <c r="H1063" s="1"/>
      <c r="I1063" s="1"/>
      <c r="J1063" s="1"/>
      <c r="K1063" s="1"/>
      <c r="L1063" s="1"/>
      <c r="M1063" s="1"/>
      <c r="N1063" s="1"/>
    </row>
    <row r="1064" spans="6:14" x14ac:dyDescent="0.25">
      <c r="F1064" s="1"/>
      <c r="G1064" s="1"/>
      <c r="H1064" s="1"/>
      <c r="I1064" s="1"/>
      <c r="J1064" s="1"/>
      <c r="K1064" s="1"/>
      <c r="L1064" s="1"/>
      <c r="M1064" s="1"/>
      <c r="N1064" s="1"/>
    </row>
    <row r="1065" spans="6:14" x14ac:dyDescent="0.25">
      <c r="F1065" s="1"/>
      <c r="G1065" s="1"/>
      <c r="H1065" s="1"/>
      <c r="I1065" s="1"/>
      <c r="J1065" s="1"/>
      <c r="K1065" s="1"/>
      <c r="L1065" s="1"/>
      <c r="M1065" s="1"/>
      <c r="N1065" s="1"/>
    </row>
    <row r="1066" spans="6:14" x14ac:dyDescent="0.25">
      <c r="F1066" s="1"/>
      <c r="G1066" s="1"/>
      <c r="H1066" s="1"/>
      <c r="I1066" s="1"/>
      <c r="J1066" s="1"/>
      <c r="K1066" s="1"/>
      <c r="L1066" s="1"/>
      <c r="M1066" s="1"/>
      <c r="N1066" s="1"/>
    </row>
    <row r="1067" spans="6:14" x14ac:dyDescent="0.25">
      <c r="F1067" s="1"/>
      <c r="G1067" s="1"/>
      <c r="H1067" s="1"/>
      <c r="I1067" s="1"/>
      <c r="J1067" s="1"/>
      <c r="K1067" s="1"/>
      <c r="L1067" s="1"/>
      <c r="M1067" s="1"/>
      <c r="N1067" s="1"/>
    </row>
    <row r="1068" spans="6:14" x14ac:dyDescent="0.25">
      <c r="F1068" s="1"/>
      <c r="G1068" s="1"/>
      <c r="H1068" s="1"/>
      <c r="I1068" s="1"/>
      <c r="J1068" s="1"/>
      <c r="K1068" s="1"/>
      <c r="L1068" s="1"/>
      <c r="M1068" s="1"/>
      <c r="N1068" s="1"/>
    </row>
    <row r="1069" spans="6:14" x14ac:dyDescent="0.25">
      <c r="F1069" s="1"/>
      <c r="G1069" s="1"/>
      <c r="H1069" s="1"/>
      <c r="I1069" s="1"/>
      <c r="J1069" s="1"/>
      <c r="K1069" s="1"/>
      <c r="L1069" s="1"/>
      <c r="M1069" s="1"/>
      <c r="N1069" s="1"/>
    </row>
    <row r="1070" spans="6:14" x14ac:dyDescent="0.25">
      <c r="F1070" s="1"/>
      <c r="G1070" s="1"/>
      <c r="H1070" s="1"/>
      <c r="I1070" s="1"/>
      <c r="J1070" s="1"/>
      <c r="K1070" s="1"/>
      <c r="L1070" s="1"/>
      <c r="M1070" s="1"/>
      <c r="N1070" s="1"/>
    </row>
    <row r="1071" spans="6:14" x14ac:dyDescent="0.25">
      <c r="F1071" s="1"/>
      <c r="G1071" s="1"/>
      <c r="H1071" s="1"/>
      <c r="I1071" s="1"/>
      <c r="J1071" s="1"/>
      <c r="K1071" s="1"/>
      <c r="L1071" s="1"/>
      <c r="M1071" s="1"/>
      <c r="N1071" s="1"/>
    </row>
    <row r="1072" spans="6:14" x14ac:dyDescent="0.25">
      <c r="F1072" s="1"/>
      <c r="G1072" s="1"/>
      <c r="H1072" s="1"/>
      <c r="I1072" s="1"/>
      <c r="J1072" s="1"/>
      <c r="K1072" s="1"/>
      <c r="L1072" s="1"/>
      <c r="M1072" s="1"/>
      <c r="N1072" s="1"/>
    </row>
    <row r="1073" spans="6:14" x14ac:dyDescent="0.25">
      <c r="F1073" s="1"/>
      <c r="G1073" s="1"/>
      <c r="H1073" s="1"/>
      <c r="I1073" s="1"/>
      <c r="J1073" s="1"/>
      <c r="K1073" s="1"/>
      <c r="L1073" s="1"/>
      <c r="M1073" s="1"/>
      <c r="N1073" s="1"/>
    </row>
    <row r="1074" spans="6:14" x14ac:dyDescent="0.25">
      <c r="F1074" s="1"/>
      <c r="G1074" s="1"/>
      <c r="H1074" s="1"/>
      <c r="I1074" s="1"/>
      <c r="J1074" s="1"/>
      <c r="K1074" s="1"/>
      <c r="L1074" s="1"/>
      <c r="M1074" s="1"/>
      <c r="N1074" s="1"/>
    </row>
    <row r="1075" spans="6:14" x14ac:dyDescent="0.25">
      <c r="F1075" s="1"/>
      <c r="G1075" s="1"/>
      <c r="H1075" s="1"/>
      <c r="I1075" s="1"/>
      <c r="J1075" s="1"/>
      <c r="K1075" s="1"/>
      <c r="L1075" s="1"/>
      <c r="M1075" s="1"/>
      <c r="N1075" s="1"/>
    </row>
    <row r="1076" spans="6:14" x14ac:dyDescent="0.25">
      <c r="F1076" s="1"/>
      <c r="G1076" s="1"/>
      <c r="H1076" s="1"/>
      <c r="I1076" s="1"/>
      <c r="J1076" s="1"/>
      <c r="K1076" s="1"/>
      <c r="L1076" s="1"/>
      <c r="M1076" s="1"/>
      <c r="N1076" s="1"/>
    </row>
    <row r="1077" spans="6:14" x14ac:dyDescent="0.25">
      <c r="F1077" s="1"/>
      <c r="G1077" s="1"/>
      <c r="H1077" s="1"/>
      <c r="I1077" s="1"/>
      <c r="J1077" s="1"/>
      <c r="K1077" s="1"/>
      <c r="L1077" s="1"/>
      <c r="M1077" s="1"/>
      <c r="N1077" s="1"/>
    </row>
    <row r="1078" spans="6:14" x14ac:dyDescent="0.25">
      <c r="F1078" s="1"/>
      <c r="G1078" s="1"/>
      <c r="H1078" s="1"/>
      <c r="I1078" s="1"/>
      <c r="J1078" s="1"/>
      <c r="K1078" s="1"/>
      <c r="L1078" s="1"/>
      <c r="M1078" s="1"/>
      <c r="N1078" s="1"/>
    </row>
    <row r="1079" spans="6:14" x14ac:dyDescent="0.25">
      <c r="F1079" s="1"/>
      <c r="G1079" s="1"/>
      <c r="H1079" s="1"/>
      <c r="I1079" s="1"/>
      <c r="J1079" s="1"/>
      <c r="K1079" s="1"/>
      <c r="L1079" s="1"/>
      <c r="M1079" s="1"/>
      <c r="N1079" s="1"/>
    </row>
    <row r="1080" spans="6:14" x14ac:dyDescent="0.25">
      <c r="F1080" s="1"/>
      <c r="G1080" s="1"/>
      <c r="H1080" s="1"/>
      <c r="I1080" s="1"/>
      <c r="J1080" s="1"/>
      <c r="K1080" s="1"/>
      <c r="L1080" s="1"/>
      <c r="M1080" s="1"/>
      <c r="N1080" s="1"/>
    </row>
    <row r="1081" spans="6:14" x14ac:dyDescent="0.25">
      <c r="F1081" s="1"/>
      <c r="G1081" s="1"/>
      <c r="H1081" s="1"/>
      <c r="I1081" s="1"/>
      <c r="J1081" s="1"/>
      <c r="K1081" s="1"/>
      <c r="L1081" s="1"/>
      <c r="M1081" s="1"/>
      <c r="N1081" s="1"/>
    </row>
    <row r="1082" spans="6:14" x14ac:dyDescent="0.25">
      <c r="F1082" s="1"/>
      <c r="G1082" s="1"/>
      <c r="H1082" s="1"/>
      <c r="I1082" s="1"/>
      <c r="J1082" s="1"/>
      <c r="K1082" s="1"/>
      <c r="L1082" s="1"/>
      <c r="M1082" s="1"/>
      <c r="N1082" s="1"/>
    </row>
    <row r="1083" spans="6:14" x14ac:dyDescent="0.25">
      <c r="F1083" s="1"/>
      <c r="G1083" s="1"/>
      <c r="H1083" s="1"/>
      <c r="I1083" s="1"/>
      <c r="J1083" s="1"/>
      <c r="K1083" s="1"/>
      <c r="L1083" s="1"/>
      <c r="M1083" s="1"/>
      <c r="N1083" s="1"/>
    </row>
    <row r="1084" spans="6:14" x14ac:dyDescent="0.25">
      <c r="F1084" s="1"/>
      <c r="G1084" s="1"/>
      <c r="H1084" s="1"/>
      <c r="I1084" s="1"/>
      <c r="J1084" s="1"/>
      <c r="K1084" s="1"/>
      <c r="L1084" s="1"/>
      <c r="M1084" s="1"/>
      <c r="N1084" s="1"/>
    </row>
    <row r="1085" spans="6:14" x14ac:dyDescent="0.25">
      <c r="F1085" s="1"/>
      <c r="G1085" s="1"/>
      <c r="H1085" s="1"/>
      <c r="I1085" s="1"/>
      <c r="J1085" s="1"/>
      <c r="K1085" s="1"/>
      <c r="L1085" s="1"/>
      <c r="M1085" s="1"/>
      <c r="N1085" s="1"/>
    </row>
    <row r="1086" spans="6:14" x14ac:dyDescent="0.25">
      <c r="F1086" s="1"/>
      <c r="G1086" s="1"/>
      <c r="H1086" s="1"/>
      <c r="I1086" s="1"/>
      <c r="J1086" s="1"/>
      <c r="K1086" s="1"/>
      <c r="L1086" s="1"/>
      <c r="M1086" s="1"/>
      <c r="N1086" s="1"/>
    </row>
    <row r="1087" spans="6:14" x14ac:dyDescent="0.25">
      <c r="F1087" s="1"/>
      <c r="G1087" s="1"/>
      <c r="H1087" s="1"/>
      <c r="I1087" s="1"/>
      <c r="J1087" s="1"/>
      <c r="K1087" s="1"/>
      <c r="L1087" s="1"/>
      <c r="M1087" s="1"/>
      <c r="N1087" s="1"/>
    </row>
    <row r="1088" spans="6:14" x14ac:dyDescent="0.25">
      <c r="F1088" s="1"/>
      <c r="G1088" s="1"/>
      <c r="H1088" s="1"/>
      <c r="I1088" s="1"/>
      <c r="J1088" s="1"/>
      <c r="K1088" s="1"/>
      <c r="L1088" s="1"/>
      <c r="M1088" s="1"/>
      <c r="N1088" s="1"/>
    </row>
    <row r="1089" spans="6:14" x14ac:dyDescent="0.25">
      <c r="F1089" s="1"/>
      <c r="G1089" s="1"/>
      <c r="H1089" s="1"/>
      <c r="I1089" s="1"/>
      <c r="J1089" s="1"/>
      <c r="K1089" s="1"/>
      <c r="L1089" s="1"/>
      <c r="M1089" s="1"/>
      <c r="N1089" s="1"/>
    </row>
    <row r="1090" spans="6:14" x14ac:dyDescent="0.25">
      <c r="F1090" s="1"/>
      <c r="G1090" s="1"/>
      <c r="H1090" s="1"/>
      <c r="I1090" s="1"/>
      <c r="J1090" s="1"/>
      <c r="K1090" s="1"/>
      <c r="L1090" s="1"/>
      <c r="M1090" s="1"/>
      <c r="N1090" s="1"/>
    </row>
    <row r="1091" spans="6:14" x14ac:dyDescent="0.25">
      <c r="F1091" s="1"/>
      <c r="G1091" s="1"/>
      <c r="H1091" s="1"/>
      <c r="I1091" s="1"/>
      <c r="J1091" s="1"/>
      <c r="K1091" s="1"/>
      <c r="L1091" s="1"/>
      <c r="M1091" s="1"/>
      <c r="N1091" s="1"/>
    </row>
    <row r="1092" spans="6:14" x14ac:dyDescent="0.25">
      <c r="F1092" s="1"/>
      <c r="G1092" s="1"/>
      <c r="H1092" s="1"/>
      <c r="I1092" s="1"/>
      <c r="J1092" s="1"/>
      <c r="K1092" s="1"/>
      <c r="L1092" s="1"/>
      <c r="M1092" s="1"/>
      <c r="N1092" s="1"/>
    </row>
    <row r="1093" spans="6:14" x14ac:dyDescent="0.25">
      <c r="F1093" s="1"/>
      <c r="G1093" s="1"/>
      <c r="H1093" s="1"/>
      <c r="I1093" s="1"/>
      <c r="J1093" s="1"/>
      <c r="K1093" s="1"/>
      <c r="L1093" s="1"/>
      <c r="M1093" s="1"/>
      <c r="N1093" s="1"/>
    </row>
    <row r="1094" spans="6:14" x14ac:dyDescent="0.25">
      <c r="F1094" s="1"/>
      <c r="G1094" s="1"/>
      <c r="H1094" s="1"/>
      <c r="I1094" s="1"/>
      <c r="J1094" s="1"/>
      <c r="K1094" s="1"/>
      <c r="L1094" s="1"/>
      <c r="M1094" s="1"/>
      <c r="N1094" s="1"/>
    </row>
    <row r="1095" spans="6:14" x14ac:dyDescent="0.25">
      <c r="F1095" s="1"/>
      <c r="G1095" s="1"/>
      <c r="H1095" s="1"/>
      <c r="I1095" s="1"/>
      <c r="J1095" s="1"/>
      <c r="K1095" s="1"/>
      <c r="L1095" s="1"/>
      <c r="M1095" s="1"/>
      <c r="N1095" s="1"/>
    </row>
    <row r="1096" spans="6:14" x14ac:dyDescent="0.25">
      <c r="F1096" s="1"/>
      <c r="G1096" s="1"/>
      <c r="H1096" s="1"/>
      <c r="I1096" s="1"/>
      <c r="J1096" s="1"/>
      <c r="K1096" s="1"/>
      <c r="L1096" s="1"/>
      <c r="M1096" s="1"/>
      <c r="N1096" s="1"/>
    </row>
    <row r="1097" spans="6:14" x14ac:dyDescent="0.25">
      <c r="F1097" s="1"/>
      <c r="G1097" s="1"/>
      <c r="H1097" s="1"/>
      <c r="I1097" s="1"/>
      <c r="J1097" s="1"/>
      <c r="K1097" s="1"/>
      <c r="L1097" s="1"/>
      <c r="M1097" s="1"/>
      <c r="N1097" s="1"/>
    </row>
    <row r="1098" spans="6:14" x14ac:dyDescent="0.25">
      <c r="F1098" s="1"/>
      <c r="G1098" s="1"/>
      <c r="H1098" s="1"/>
      <c r="I1098" s="1"/>
      <c r="J1098" s="1"/>
      <c r="K1098" s="1"/>
      <c r="L1098" s="1"/>
      <c r="M1098" s="1"/>
      <c r="N1098" s="1"/>
    </row>
    <row r="1099" spans="6:14" x14ac:dyDescent="0.25">
      <c r="F1099" s="1"/>
      <c r="G1099" s="1"/>
      <c r="H1099" s="1"/>
      <c r="I1099" s="1"/>
      <c r="J1099" s="1"/>
      <c r="K1099" s="1"/>
      <c r="L1099" s="1"/>
      <c r="M1099" s="1"/>
      <c r="N1099" s="1"/>
    </row>
    <row r="1100" spans="6:14" x14ac:dyDescent="0.25">
      <c r="F1100" s="1"/>
      <c r="G1100" s="1"/>
      <c r="H1100" s="1"/>
      <c r="I1100" s="1"/>
      <c r="J1100" s="1"/>
      <c r="K1100" s="1"/>
      <c r="L1100" s="1"/>
      <c r="M1100" s="1"/>
      <c r="N1100" s="1"/>
    </row>
    <row r="1101" spans="6:14" x14ac:dyDescent="0.25">
      <c r="F1101" s="1"/>
      <c r="G1101" s="1"/>
      <c r="H1101" s="1"/>
      <c r="I1101" s="1"/>
      <c r="J1101" s="1"/>
      <c r="K1101" s="1"/>
      <c r="L1101" s="1"/>
      <c r="M1101" s="1"/>
      <c r="N1101" s="1"/>
    </row>
    <row r="1102" spans="6:14" x14ac:dyDescent="0.25">
      <c r="F1102" s="1"/>
      <c r="G1102" s="1"/>
      <c r="H1102" s="1"/>
      <c r="I1102" s="1"/>
      <c r="J1102" s="1"/>
      <c r="K1102" s="1"/>
      <c r="L1102" s="1"/>
      <c r="M1102" s="1"/>
      <c r="N1102" s="1"/>
    </row>
    <row r="1103" spans="6:14" x14ac:dyDescent="0.25">
      <c r="F1103" s="1"/>
      <c r="G1103" s="1"/>
      <c r="H1103" s="1"/>
      <c r="I1103" s="1"/>
      <c r="J1103" s="1"/>
      <c r="K1103" s="1"/>
      <c r="L1103" s="1"/>
      <c r="M1103" s="1"/>
      <c r="N1103" s="1"/>
    </row>
    <row r="1104" spans="6:14" x14ac:dyDescent="0.25">
      <c r="F1104" s="1"/>
      <c r="G1104" s="1"/>
      <c r="H1104" s="1"/>
      <c r="I1104" s="1"/>
      <c r="J1104" s="1"/>
      <c r="K1104" s="1"/>
      <c r="L1104" s="1"/>
      <c r="M1104" s="1"/>
      <c r="N1104" s="1"/>
    </row>
    <row r="1105" spans="6:14" x14ac:dyDescent="0.25">
      <c r="F1105" s="1"/>
      <c r="G1105" s="1"/>
      <c r="H1105" s="1"/>
      <c r="I1105" s="1"/>
      <c r="J1105" s="1"/>
      <c r="K1105" s="1"/>
      <c r="L1105" s="1"/>
      <c r="M1105" s="1"/>
      <c r="N1105" s="1"/>
    </row>
    <row r="1106" spans="6:14" x14ac:dyDescent="0.25">
      <c r="F1106" s="1"/>
      <c r="G1106" s="1"/>
      <c r="H1106" s="1"/>
      <c r="I1106" s="1"/>
      <c r="J1106" s="1"/>
      <c r="K1106" s="1"/>
      <c r="L1106" s="1"/>
      <c r="M1106" s="1"/>
      <c r="N1106" s="1"/>
    </row>
    <row r="1107" spans="6:14" x14ac:dyDescent="0.25">
      <c r="F1107" s="1"/>
      <c r="G1107" s="1"/>
      <c r="H1107" s="1"/>
      <c r="I1107" s="1"/>
      <c r="J1107" s="1"/>
      <c r="K1107" s="1"/>
      <c r="L1107" s="1"/>
      <c r="M1107" s="1"/>
      <c r="N1107" s="1"/>
    </row>
    <row r="1108" spans="6:14" x14ac:dyDescent="0.25">
      <c r="F1108" s="1"/>
      <c r="G1108" s="1"/>
      <c r="H1108" s="1"/>
      <c r="I1108" s="1"/>
      <c r="J1108" s="1"/>
      <c r="K1108" s="1"/>
      <c r="L1108" s="1"/>
      <c r="M1108" s="1"/>
      <c r="N1108" s="1"/>
    </row>
    <row r="1109" spans="6:14" x14ac:dyDescent="0.25">
      <c r="F1109" s="1"/>
      <c r="G1109" s="1"/>
      <c r="H1109" s="1"/>
      <c r="I1109" s="1"/>
      <c r="J1109" s="1"/>
      <c r="K1109" s="1"/>
      <c r="L1109" s="1"/>
      <c r="M1109" s="1"/>
      <c r="N1109" s="1"/>
    </row>
    <row r="1110" spans="6:14" x14ac:dyDescent="0.25">
      <c r="F1110" s="1"/>
      <c r="G1110" s="1"/>
      <c r="H1110" s="1"/>
      <c r="I1110" s="1"/>
      <c r="J1110" s="1"/>
      <c r="K1110" s="1"/>
      <c r="L1110" s="1"/>
      <c r="M1110" s="1"/>
      <c r="N1110" s="1"/>
    </row>
    <row r="1111" spans="6:14" x14ac:dyDescent="0.25">
      <c r="F1111" s="1"/>
      <c r="G1111" s="1"/>
      <c r="H1111" s="1"/>
      <c r="I1111" s="1"/>
      <c r="J1111" s="1"/>
      <c r="K1111" s="1"/>
      <c r="L1111" s="1"/>
      <c r="M1111" s="1"/>
      <c r="N1111" s="1"/>
    </row>
    <row r="1112" spans="6:14" x14ac:dyDescent="0.25">
      <c r="F1112" s="1"/>
      <c r="G1112" s="1"/>
      <c r="H1112" s="1"/>
      <c r="I1112" s="1"/>
      <c r="J1112" s="1"/>
      <c r="K1112" s="1"/>
      <c r="L1112" s="1"/>
      <c r="M1112" s="1"/>
      <c r="N1112" s="1"/>
    </row>
    <row r="1113" spans="6:14" x14ac:dyDescent="0.25">
      <c r="F1113" s="1"/>
      <c r="G1113" s="1"/>
      <c r="H1113" s="1"/>
      <c r="I1113" s="1"/>
      <c r="J1113" s="1"/>
      <c r="K1113" s="1"/>
      <c r="L1113" s="1"/>
      <c r="M1113" s="1"/>
      <c r="N1113" s="1"/>
    </row>
    <row r="1114" spans="6:14" x14ac:dyDescent="0.25">
      <c r="F1114" s="1"/>
      <c r="G1114" s="1"/>
      <c r="H1114" s="1"/>
      <c r="I1114" s="1"/>
      <c r="J1114" s="1"/>
      <c r="K1114" s="1"/>
      <c r="L1114" s="1"/>
      <c r="M1114" s="1"/>
      <c r="N1114" s="1"/>
    </row>
    <row r="1115" spans="6:14" x14ac:dyDescent="0.25">
      <c r="F1115" s="1"/>
      <c r="G1115" s="1"/>
      <c r="H1115" s="1"/>
      <c r="I1115" s="1"/>
      <c r="J1115" s="1"/>
      <c r="K1115" s="1"/>
      <c r="L1115" s="1"/>
      <c r="M1115" s="1"/>
      <c r="N1115" s="1"/>
    </row>
    <row r="1116" spans="6:14" x14ac:dyDescent="0.25">
      <c r="F1116" s="1"/>
      <c r="G1116" s="1"/>
      <c r="H1116" s="1"/>
      <c r="I1116" s="1"/>
      <c r="J1116" s="1"/>
      <c r="K1116" s="1"/>
      <c r="L1116" s="1"/>
      <c r="M1116" s="1"/>
      <c r="N1116" s="1"/>
    </row>
    <row r="1117" spans="6:14" x14ac:dyDescent="0.25">
      <c r="F1117" s="1"/>
      <c r="G1117" s="1"/>
      <c r="H1117" s="1"/>
      <c r="I1117" s="1"/>
      <c r="J1117" s="1"/>
      <c r="K1117" s="1"/>
      <c r="L1117" s="1"/>
      <c r="M1117" s="1"/>
      <c r="N1117" s="1"/>
    </row>
    <row r="1118" spans="6:14" x14ac:dyDescent="0.25">
      <c r="F1118" s="1"/>
      <c r="G1118" s="1"/>
      <c r="H1118" s="1"/>
      <c r="I1118" s="1"/>
      <c r="J1118" s="1"/>
      <c r="K1118" s="1"/>
      <c r="L1118" s="1"/>
      <c r="M1118" s="1"/>
      <c r="N1118" s="1"/>
    </row>
    <row r="1119" spans="6:14" x14ac:dyDescent="0.25">
      <c r="F1119" s="1"/>
      <c r="G1119" s="1"/>
      <c r="H1119" s="1"/>
      <c r="I1119" s="1"/>
      <c r="J1119" s="1"/>
      <c r="K1119" s="1"/>
      <c r="L1119" s="1"/>
      <c r="M1119" s="1"/>
      <c r="N1119" s="1"/>
    </row>
    <row r="1120" spans="6:14" x14ac:dyDescent="0.25">
      <c r="F1120" s="1"/>
      <c r="G1120" s="1"/>
      <c r="H1120" s="1"/>
      <c r="I1120" s="1"/>
      <c r="J1120" s="1"/>
      <c r="K1120" s="1"/>
      <c r="L1120" s="1"/>
      <c r="M1120" s="1"/>
      <c r="N1120" s="1"/>
    </row>
    <row r="1121" spans="6:14" x14ac:dyDescent="0.25">
      <c r="F1121" s="1"/>
      <c r="G1121" s="1"/>
      <c r="H1121" s="1"/>
      <c r="I1121" s="1"/>
      <c r="J1121" s="1"/>
      <c r="K1121" s="1"/>
      <c r="L1121" s="1"/>
      <c r="M1121" s="1"/>
      <c r="N1121" s="1"/>
    </row>
    <row r="1122" spans="6:14" x14ac:dyDescent="0.25">
      <c r="F1122" s="1"/>
      <c r="G1122" s="1"/>
      <c r="H1122" s="1"/>
      <c r="I1122" s="1"/>
      <c r="J1122" s="1"/>
      <c r="K1122" s="1"/>
      <c r="L1122" s="1"/>
      <c r="M1122" s="1"/>
      <c r="N1122" s="1"/>
    </row>
    <row r="1123" spans="6:14" x14ac:dyDescent="0.25">
      <c r="F1123" s="1"/>
      <c r="G1123" s="1"/>
      <c r="H1123" s="1"/>
      <c r="I1123" s="1"/>
      <c r="J1123" s="1"/>
      <c r="K1123" s="1"/>
      <c r="L1123" s="1"/>
      <c r="M1123" s="1"/>
      <c r="N1123" s="1"/>
    </row>
    <row r="1124" spans="6:14" x14ac:dyDescent="0.25">
      <c r="F1124" s="1"/>
      <c r="G1124" s="1"/>
      <c r="H1124" s="1"/>
      <c r="I1124" s="1"/>
      <c r="J1124" s="1"/>
      <c r="K1124" s="1"/>
      <c r="L1124" s="1"/>
      <c r="M1124" s="1"/>
      <c r="N1124" s="1"/>
    </row>
    <row r="1125" spans="6:14" x14ac:dyDescent="0.25">
      <c r="F1125" s="1"/>
      <c r="G1125" s="1"/>
      <c r="H1125" s="1"/>
      <c r="I1125" s="1"/>
      <c r="J1125" s="1"/>
      <c r="K1125" s="1"/>
      <c r="L1125" s="1"/>
      <c r="M1125" s="1"/>
      <c r="N1125" s="1"/>
    </row>
    <row r="1126" spans="6:14" x14ac:dyDescent="0.25">
      <c r="F1126" s="1"/>
      <c r="G1126" s="1"/>
      <c r="H1126" s="1"/>
      <c r="I1126" s="1"/>
      <c r="J1126" s="1"/>
      <c r="K1126" s="1"/>
      <c r="L1126" s="1"/>
      <c r="M1126" s="1"/>
      <c r="N1126" s="1"/>
    </row>
    <row r="1127" spans="6:14" x14ac:dyDescent="0.25">
      <c r="F1127" s="1"/>
      <c r="G1127" s="1"/>
      <c r="H1127" s="1"/>
      <c r="I1127" s="1"/>
      <c r="J1127" s="1"/>
      <c r="K1127" s="1"/>
      <c r="L1127" s="1"/>
      <c r="M1127" s="1"/>
      <c r="N1127" s="1"/>
    </row>
    <row r="1128" spans="6:14" x14ac:dyDescent="0.25">
      <c r="F1128" s="1"/>
      <c r="G1128" s="1"/>
      <c r="H1128" s="1"/>
      <c r="I1128" s="1"/>
      <c r="J1128" s="1"/>
      <c r="K1128" s="1"/>
      <c r="L1128" s="1"/>
      <c r="M1128" s="1"/>
      <c r="N1128" s="1"/>
    </row>
    <row r="1129" spans="6:14" x14ac:dyDescent="0.25">
      <c r="F1129" s="1"/>
      <c r="G1129" s="1"/>
      <c r="H1129" s="1"/>
      <c r="I1129" s="1"/>
      <c r="J1129" s="1"/>
      <c r="K1129" s="1"/>
      <c r="L1129" s="1"/>
      <c r="M1129" s="1"/>
      <c r="N1129" s="1"/>
    </row>
    <row r="1130" spans="6:14" x14ac:dyDescent="0.25">
      <c r="F1130" s="1"/>
      <c r="G1130" s="1"/>
      <c r="H1130" s="1"/>
      <c r="I1130" s="1"/>
      <c r="J1130" s="1"/>
      <c r="K1130" s="1"/>
      <c r="L1130" s="1"/>
      <c r="M1130" s="1"/>
      <c r="N1130" s="1"/>
    </row>
    <row r="1131" spans="6:14" x14ac:dyDescent="0.25">
      <c r="F1131" s="1"/>
      <c r="G1131" s="1"/>
      <c r="H1131" s="1"/>
      <c r="I1131" s="1"/>
      <c r="J1131" s="1"/>
      <c r="K1131" s="1"/>
      <c r="L1131" s="1"/>
      <c r="M1131" s="1"/>
      <c r="N1131" s="1"/>
    </row>
    <row r="1132" spans="6:14" x14ac:dyDescent="0.25">
      <c r="F1132" s="1"/>
      <c r="G1132" s="1"/>
      <c r="H1132" s="1"/>
      <c r="I1132" s="1"/>
      <c r="J1132" s="1"/>
      <c r="K1132" s="1"/>
      <c r="L1132" s="1"/>
      <c r="M1132" s="1"/>
      <c r="N1132" s="1"/>
    </row>
    <row r="1133" spans="6:14" x14ac:dyDescent="0.25">
      <c r="F1133" s="1"/>
      <c r="G1133" s="1"/>
      <c r="H1133" s="1"/>
      <c r="I1133" s="1"/>
      <c r="J1133" s="1"/>
      <c r="K1133" s="1"/>
      <c r="L1133" s="1"/>
      <c r="M1133" s="1"/>
      <c r="N1133" s="1"/>
    </row>
    <row r="1134" spans="6:14" x14ac:dyDescent="0.25">
      <c r="F1134" s="1"/>
      <c r="G1134" s="1"/>
      <c r="H1134" s="1"/>
      <c r="I1134" s="1"/>
      <c r="J1134" s="1"/>
      <c r="K1134" s="1"/>
      <c r="L1134" s="1"/>
      <c r="M1134" s="1"/>
      <c r="N1134" s="1"/>
    </row>
    <row r="1135" spans="6:14" x14ac:dyDescent="0.25">
      <c r="F1135" s="1"/>
      <c r="G1135" s="1"/>
      <c r="H1135" s="1"/>
      <c r="I1135" s="1"/>
      <c r="J1135" s="1"/>
      <c r="K1135" s="1"/>
      <c r="L1135" s="1"/>
      <c r="M1135" s="1"/>
      <c r="N1135" s="1"/>
    </row>
    <row r="1136" spans="6:14" x14ac:dyDescent="0.25">
      <c r="F1136" s="1"/>
      <c r="G1136" s="1"/>
      <c r="H1136" s="1"/>
      <c r="I1136" s="1"/>
      <c r="J1136" s="1"/>
      <c r="K1136" s="1"/>
      <c r="L1136" s="1"/>
      <c r="M1136" s="1"/>
      <c r="N1136" s="1"/>
    </row>
    <row r="1137" spans="6:14" x14ac:dyDescent="0.25">
      <c r="F1137" s="1"/>
      <c r="G1137" s="1"/>
      <c r="H1137" s="1"/>
      <c r="I1137" s="1"/>
      <c r="J1137" s="1"/>
      <c r="K1137" s="1"/>
      <c r="L1137" s="1"/>
      <c r="M1137" s="1"/>
      <c r="N1137" s="1"/>
    </row>
    <row r="1138" spans="6:14" x14ac:dyDescent="0.25">
      <c r="F1138" s="1"/>
      <c r="G1138" s="1"/>
      <c r="H1138" s="1"/>
      <c r="I1138" s="1"/>
      <c r="J1138" s="1"/>
      <c r="K1138" s="1"/>
      <c r="L1138" s="1"/>
      <c r="M1138" s="1"/>
      <c r="N1138" s="1"/>
    </row>
    <row r="1139" spans="6:14" x14ac:dyDescent="0.25">
      <c r="F1139" s="1"/>
      <c r="G1139" s="1"/>
      <c r="H1139" s="1"/>
      <c r="I1139" s="1"/>
      <c r="J1139" s="1"/>
      <c r="K1139" s="1"/>
      <c r="L1139" s="1"/>
      <c r="M1139" s="1"/>
      <c r="N1139" s="1"/>
    </row>
    <row r="1140" spans="6:14" x14ac:dyDescent="0.25">
      <c r="F1140" s="1"/>
      <c r="G1140" s="1"/>
      <c r="H1140" s="1"/>
      <c r="I1140" s="1"/>
      <c r="J1140" s="1"/>
      <c r="K1140" s="1"/>
      <c r="L1140" s="1"/>
      <c r="M1140" s="1"/>
      <c r="N1140" s="1"/>
    </row>
    <row r="1141" spans="6:14" x14ac:dyDescent="0.25">
      <c r="F1141" s="1"/>
      <c r="G1141" s="1"/>
      <c r="H1141" s="1"/>
      <c r="I1141" s="1"/>
      <c r="J1141" s="1"/>
      <c r="K1141" s="1"/>
      <c r="L1141" s="1"/>
      <c r="M1141" s="1"/>
      <c r="N1141" s="1"/>
    </row>
    <row r="1142" spans="6:14" x14ac:dyDescent="0.25">
      <c r="F1142" s="1"/>
      <c r="G1142" s="1"/>
      <c r="H1142" s="1"/>
      <c r="I1142" s="1"/>
      <c r="J1142" s="1"/>
      <c r="K1142" s="1"/>
      <c r="L1142" s="1"/>
      <c r="M1142" s="1"/>
      <c r="N1142" s="1"/>
    </row>
    <row r="1143" spans="6:14" x14ac:dyDescent="0.25">
      <c r="F1143" s="1"/>
      <c r="G1143" s="1"/>
      <c r="H1143" s="1"/>
      <c r="I1143" s="1"/>
      <c r="J1143" s="1"/>
      <c r="K1143" s="1"/>
      <c r="L1143" s="1"/>
      <c r="M1143" s="1"/>
      <c r="N1143" s="1"/>
    </row>
    <row r="1144" spans="6:14" x14ac:dyDescent="0.25">
      <c r="F1144" s="1"/>
      <c r="G1144" s="1"/>
      <c r="H1144" s="1"/>
      <c r="I1144" s="1"/>
      <c r="J1144" s="1"/>
      <c r="K1144" s="1"/>
      <c r="L1144" s="1"/>
      <c r="M1144" s="1"/>
      <c r="N1144" s="1"/>
    </row>
    <row r="1145" spans="6:14" x14ac:dyDescent="0.25">
      <c r="F1145" s="1"/>
      <c r="G1145" s="1"/>
      <c r="H1145" s="1"/>
      <c r="I1145" s="1"/>
      <c r="J1145" s="1"/>
      <c r="K1145" s="1"/>
      <c r="L1145" s="1"/>
      <c r="M1145" s="1"/>
      <c r="N1145" s="1"/>
    </row>
    <row r="1146" spans="6:14" x14ac:dyDescent="0.25">
      <c r="F1146" s="1"/>
      <c r="G1146" s="1"/>
      <c r="H1146" s="1"/>
      <c r="I1146" s="1"/>
      <c r="J1146" s="1"/>
      <c r="K1146" s="1"/>
      <c r="L1146" s="1"/>
      <c r="M1146" s="1"/>
      <c r="N1146" s="1"/>
    </row>
    <row r="1147" spans="6:14" x14ac:dyDescent="0.25">
      <c r="F1147" s="1"/>
      <c r="G1147" s="1"/>
      <c r="H1147" s="1"/>
      <c r="I1147" s="1"/>
      <c r="J1147" s="1"/>
      <c r="K1147" s="1"/>
      <c r="L1147" s="1"/>
      <c r="M1147" s="1"/>
      <c r="N1147" s="1"/>
    </row>
    <row r="1148" spans="6:14" x14ac:dyDescent="0.25">
      <c r="F1148" s="1"/>
      <c r="G1148" s="1"/>
      <c r="H1148" s="1"/>
      <c r="I1148" s="1"/>
      <c r="J1148" s="1"/>
      <c r="K1148" s="1"/>
      <c r="L1148" s="1"/>
      <c r="M1148" s="1"/>
      <c r="N1148" s="1"/>
    </row>
    <row r="1149" spans="6:14" x14ac:dyDescent="0.25">
      <c r="F1149" s="1"/>
      <c r="G1149" s="1"/>
      <c r="H1149" s="1"/>
      <c r="I1149" s="1"/>
      <c r="J1149" s="1"/>
      <c r="K1149" s="1"/>
      <c r="L1149" s="1"/>
      <c r="M1149" s="1"/>
      <c r="N1149" s="1"/>
    </row>
    <row r="1150" spans="6:14" x14ac:dyDescent="0.25">
      <c r="F1150" s="1"/>
      <c r="G1150" s="1"/>
      <c r="H1150" s="1"/>
      <c r="I1150" s="1"/>
      <c r="J1150" s="1"/>
      <c r="K1150" s="1"/>
      <c r="L1150" s="1"/>
      <c r="M1150" s="1"/>
      <c r="N1150" s="1"/>
    </row>
    <row r="1151" spans="6:14" x14ac:dyDescent="0.25">
      <c r="F1151" s="1"/>
      <c r="G1151" s="1"/>
      <c r="H1151" s="1"/>
      <c r="I1151" s="1"/>
      <c r="J1151" s="1"/>
      <c r="K1151" s="1"/>
      <c r="L1151" s="1"/>
      <c r="M1151" s="1"/>
      <c r="N1151" s="1"/>
    </row>
    <row r="1152" spans="6:14" x14ac:dyDescent="0.25">
      <c r="F1152" s="1"/>
      <c r="G1152" s="1"/>
      <c r="H1152" s="1"/>
      <c r="I1152" s="1"/>
      <c r="J1152" s="1"/>
      <c r="K1152" s="1"/>
      <c r="L1152" s="1"/>
      <c r="M1152" s="1"/>
      <c r="N1152" s="1"/>
    </row>
    <row r="1153" spans="6:14" x14ac:dyDescent="0.25">
      <c r="F1153" s="1"/>
      <c r="G1153" s="1"/>
      <c r="H1153" s="1"/>
      <c r="I1153" s="1"/>
      <c r="J1153" s="1"/>
      <c r="K1153" s="1"/>
      <c r="L1153" s="1"/>
      <c r="M1153" s="1"/>
      <c r="N1153" s="1"/>
    </row>
    <row r="1154" spans="6:14" x14ac:dyDescent="0.25">
      <c r="F1154" s="1"/>
      <c r="G1154" s="1"/>
      <c r="H1154" s="1"/>
      <c r="I1154" s="1"/>
      <c r="J1154" s="1"/>
      <c r="K1154" s="1"/>
      <c r="L1154" s="1"/>
      <c r="M1154" s="1"/>
      <c r="N1154" s="1"/>
    </row>
    <row r="1155" spans="6:14" x14ac:dyDescent="0.25">
      <c r="F1155" s="1"/>
      <c r="G1155" s="1"/>
      <c r="H1155" s="1"/>
      <c r="I1155" s="1"/>
      <c r="J1155" s="1"/>
      <c r="K1155" s="1"/>
      <c r="L1155" s="1"/>
      <c r="M1155" s="1"/>
      <c r="N1155" s="1"/>
    </row>
    <row r="1156" spans="6:14" x14ac:dyDescent="0.25">
      <c r="F1156" s="1"/>
      <c r="G1156" s="1"/>
      <c r="H1156" s="1"/>
      <c r="I1156" s="1"/>
      <c r="J1156" s="1"/>
      <c r="K1156" s="1"/>
      <c r="L1156" s="1"/>
      <c r="M1156" s="1"/>
      <c r="N1156" s="1"/>
    </row>
    <row r="1157" spans="6:14" x14ac:dyDescent="0.25">
      <c r="F1157" s="1"/>
      <c r="G1157" s="1"/>
      <c r="H1157" s="1"/>
      <c r="I1157" s="1"/>
      <c r="J1157" s="1"/>
      <c r="K1157" s="1"/>
      <c r="L1157" s="1"/>
      <c r="M1157" s="1"/>
      <c r="N1157" s="1"/>
    </row>
    <row r="1158" spans="6:14" x14ac:dyDescent="0.25">
      <c r="F1158" s="1"/>
      <c r="G1158" s="1"/>
      <c r="H1158" s="1"/>
      <c r="I1158" s="1"/>
      <c r="J1158" s="1"/>
      <c r="K1158" s="1"/>
      <c r="L1158" s="1"/>
      <c r="M1158" s="1"/>
      <c r="N1158" s="1"/>
    </row>
    <row r="1159" spans="6:14" x14ac:dyDescent="0.25">
      <c r="F1159" s="1"/>
      <c r="G1159" s="1"/>
      <c r="H1159" s="1"/>
      <c r="I1159" s="1"/>
      <c r="J1159" s="1"/>
      <c r="K1159" s="1"/>
      <c r="L1159" s="1"/>
      <c r="M1159" s="1"/>
      <c r="N1159" s="1"/>
    </row>
    <row r="1160" spans="6:14" x14ac:dyDescent="0.25">
      <c r="F1160" s="1"/>
      <c r="G1160" s="1"/>
      <c r="H1160" s="1"/>
      <c r="I1160" s="1"/>
      <c r="J1160" s="1"/>
      <c r="K1160" s="1"/>
      <c r="L1160" s="1"/>
      <c r="M1160" s="1"/>
      <c r="N1160" s="1"/>
    </row>
    <row r="1161" spans="6:14" x14ac:dyDescent="0.25">
      <c r="F1161" s="1"/>
      <c r="G1161" s="1"/>
      <c r="H1161" s="1"/>
      <c r="I1161" s="1"/>
      <c r="J1161" s="1"/>
      <c r="K1161" s="1"/>
      <c r="L1161" s="1"/>
      <c r="M1161" s="1"/>
      <c r="N1161" s="1"/>
    </row>
    <row r="1162" spans="6:14" x14ac:dyDescent="0.25">
      <c r="F1162" s="1"/>
      <c r="G1162" s="1"/>
      <c r="H1162" s="1"/>
      <c r="I1162" s="1"/>
      <c r="J1162" s="1"/>
      <c r="K1162" s="1"/>
      <c r="L1162" s="1"/>
      <c r="M1162" s="1"/>
      <c r="N1162" s="1"/>
    </row>
    <row r="1163" spans="6:14" x14ac:dyDescent="0.25">
      <c r="F1163" s="1"/>
      <c r="G1163" s="1"/>
      <c r="H1163" s="1"/>
      <c r="I1163" s="1"/>
      <c r="J1163" s="1"/>
      <c r="K1163" s="1"/>
      <c r="L1163" s="1"/>
      <c r="M1163" s="1"/>
      <c r="N1163" s="1"/>
    </row>
    <row r="1164" spans="6:14" x14ac:dyDescent="0.25">
      <c r="F1164" s="1"/>
      <c r="G1164" s="1"/>
      <c r="H1164" s="1"/>
      <c r="I1164" s="1"/>
      <c r="J1164" s="1"/>
      <c r="K1164" s="1"/>
      <c r="L1164" s="1"/>
      <c r="M1164" s="1"/>
      <c r="N1164" s="1"/>
    </row>
    <row r="1165" spans="6:14" x14ac:dyDescent="0.25">
      <c r="F1165" s="1"/>
      <c r="G1165" s="1"/>
      <c r="H1165" s="1"/>
      <c r="I1165" s="1"/>
      <c r="J1165" s="1"/>
      <c r="K1165" s="1"/>
      <c r="L1165" s="1"/>
      <c r="M1165" s="1"/>
      <c r="N1165" s="1"/>
    </row>
    <row r="1166" spans="6:14" x14ac:dyDescent="0.25">
      <c r="F1166" s="1"/>
      <c r="G1166" s="1"/>
      <c r="H1166" s="1"/>
      <c r="I1166" s="1"/>
      <c r="J1166" s="1"/>
      <c r="K1166" s="1"/>
      <c r="L1166" s="1"/>
      <c r="M1166" s="1"/>
      <c r="N1166" s="1"/>
    </row>
    <row r="1167" spans="6:14" x14ac:dyDescent="0.25">
      <c r="F1167" s="1"/>
      <c r="G1167" s="1"/>
      <c r="H1167" s="1"/>
      <c r="I1167" s="1"/>
      <c r="J1167" s="1"/>
      <c r="K1167" s="1"/>
      <c r="L1167" s="1"/>
      <c r="M1167" s="1"/>
      <c r="N1167" s="1"/>
    </row>
    <row r="1168" spans="6:14" x14ac:dyDescent="0.25">
      <c r="F1168" s="1"/>
      <c r="G1168" s="1"/>
      <c r="H1168" s="1"/>
      <c r="I1168" s="1"/>
      <c r="J1168" s="1"/>
      <c r="K1168" s="1"/>
      <c r="L1168" s="1"/>
      <c r="M1168" s="1"/>
      <c r="N1168" s="1"/>
    </row>
    <row r="1169" spans="6:14" x14ac:dyDescent="0.25">
      <c r="F1169" s="1"/>
      <c r="G1169" s="1"/>
      <c r="H1169" s="1"/>
      <c r="I1169" s="1"/>
      <c r="J1169" s="1"/>
      <c r="K1169" s="1"/>
      <c r="L1169" s="1"/>
      <c r="M1169" s="1"/>
      <c r="N1169" s="1"/>
    </row>
    <row r="1170" spans="6:14" x14ac:dyDescent="0.25">
      <c r="F1170" s="1"/>
      <c r="G1170" s="1"/>
      <c r="H1170" s="1"/>
      <c r="I1170" s="1"/>
      <c r="J1170" s="1"/>
      <c r="K1170" s="1"/>
      <c r="L1170" s="1"/>
      <c r="M1170" s="1"/>
      <c r="N1170" s="1"/>
    </row>
    <row r="1171" spans="6:14" x14ac:dyDescent="0.25">
      <c r="F1171" s="1"/>
      <c r="G1171" s="1"/>
      <c r="H1171" s="1"/>
      <c r="I1171" s="1"/>
      <c r="J1171" s="1"/>
      <c r="K1171" s="1"/>
      <c r="L1171" s="1"/>
      <c r="M1171" s="1"/>
      <c r="N1171" s="1"/>
    </row>
    <row r="1172" spans="6:14" x14ac:dyDescent="0.25">
      <c r="F1172" s="1"/>
      <c r="G1172" s="1"/>
      <c r="H1172" s="1"/>
      <c r="I1172" s="1"/>
      <c r="J1172" s="1"/>
      <c r="K1172" s="1"/>
      <c r="L1172" s="1"/>
      <c r="M1172" s="1"/>
      <c r="N1172" s="1"/>
    </row>
    <row r="1173" spans="6:14" x14ac:dyDescent="0.25">
      <c r="F1173" s="1"/>
      <c r="G1173" s="1"/>
      <c r="H1173" s="1"/>
      <c r="I1173" s="1"/>
      <c r="J1173" s="1"/>
      <c r="K1173" s="1"/>
      <c r="L1173" s="1"/>
      <c r="M1173" s="1"/>
      <c r="N1173" s="1"/>
    </row>
    <row r="1174" spans="6:14" x14ac:dyDescent="0.25">
      <c r="F1174" s="1"/>
      <c r="G1174" s="1"/>
      <c r="H1174" s="1"/>
      <c r="I1174" s="1"/>
      <c r="J1174" s="1"/>
      <c r="K1174" s="1"/>
      <c r="L1174" s="1"/>
      <c r="M1174" s="1"/>
      <c r="N1174" s="1"/>
    </row>
    <row r="1175" spans="6:14" x14ac:dyDescent="0.25">
      <c r="F1175" s="1"/>
      <c r="G1175" s="1"/>
      <c r="H1175" s="1"/>
      <c r="I1175" s="1"/>
      <c r="J1175" s="1"/>
      <c r="K1175" s="1"/>
      <c r="L1175" s="1"/>
      <c r="M1175" s="1"/>
      <c r="N1175" s="1"/>
    </row>
    <row r="1176" spans="6:14" x14ac:dyDescent="0.25">
      <c r="F1176" s="1"/>
      <c r="G1176" s="1"/>
      <c r="H1176" s="1"/>
      <c r="I1176" s="1"/>
      <c r="J1176" s="1"/>
      <c r="K1176" s="1"/>
      <c r="L1176" s="1"/>
      <c r="M1176" s="1"/>
      <c r="N1176" s="1"/>
    </row>
    <row r="1177" spans="6:14" x14ac:dyDescent="0.25">
      <c r="F1177" s="1"/>
      <c r="G1177" s="1"/>
      <c r="H1177" s="1"/>
      <c r="I1177" s="1"/>
      <c r="J1177" s="1"/>
      <c r="K1177" s="1"/>
      <c r="L1177" s="1"/>
      <c r="M1177" s="1"/>
      <c r="N1177" s="1"/>
    </row>
    <row r="1178" spans="6:14" x14ac:dyDescent="0.25">
      <c r="F1178" s="1"/>
      <c r="G1178" s="1"/>
      <c r="H1178" s="1"/>
      <c r="I1178" s="1"/>
      <c r="J1178" s="1"/>
      <c r="K1178" s="1"/>
      <c r="L1178" s="1"/>
      <c r="M1178" s="1"/>
      <c r="N1178" s="1"/>
    </row>
    <row r="1179" spans="6:14" x14ac:dyDescent="0.25">
      <c r="F1179" s="1"/>
      <c r="G1179" s="1"/>
      <c r="H1179" s="1"/>
      <c r="I1179" s="1"/>
      <c r="J1179" s="1"/>
      <c r="K1179" s="1"/>
      <c r="L1179" s="1"/>
      <c r="M1179" s="1"/>
      <c r="N1179" s="1"/>
    </row>
    <row r="1180" spans="6:14" x14ac:dyDescent="0.25">
      <c r="F1180" s="1"/>
      <c r="G1180" s="1"/>
      <c r="H1180" s="1"/>
      <c r="I1180" s="1"/>
      <c r="J1180" s="1"/>
      <c r="K1180" s="1"/>
      <c r="L1180" s="1"/>
      <c r="M1180" s="1"/>
      <c r="N1180" s="1"/>
    </row>
    <row r="1181" spans="6:14" x14ac:dyDescent="0.25">
      <c r="F1181" s="1"/>
      <c r="G1181" s="1"/>
      <c r="H1181" s="1"/>
      <c r="I1181" s="1"/>
      <c r="J1181" s="1"/>
      <c r="K1181" s="1"/>
      <c r="L1181" s="1"/>
      <c r="M1181" s="1"/>
      <c r="N1181" s="1"/>
    </row>
    <row r="1182" spans="6:14" x14ac:dyDescent="0.25">
      <c r="F1182" s="1"/>
      <c r="G1182" s="1"/>
      <c r="H1182" s="1"/>
      <c r="I1182" s="1"/>
      <c r="J1182" s="1"/>
      <c r="K1182" s="1"/>
      <c r="L1182" s="1"/>
      <c r="M1182" s="1"/>
      <c r="N1182" s="1"/>
    </row>
    <row r="1183" spans="6:14" x14ac:dyDescent="0.25">
      <c r="F1183" s="1"/>
      <c r="G1183" s="1"/>
      <c r="H1183" s="1"/>
      <c r="I1183" s="1"/>
      <c r="J1183" s="1"/>
      <c r="K1183" s="1"/>
      <c r="L1183" s="1"/>
      <c r="M1183" s="1"/>
      <c r="N1183" s="1"/>
    </row>
    <row r="1184" spans="6:14" x14ac:dyDescent="0.25">
      <c r="F1184" s="1"/>
      <c r="G1184" s="1"/>
      <c r="H1184" s="1"/>
      <c r="I1184" s="1"/>
      <c r="J1184" s="1"/>
      <c r="K1184" s="1"/>
      <c r="L1184" s="1"/>
      <c r="M1184" s="1"/>
      <c r="N1184" s="1"/>
    </row>
    <row r="1185" spans="6:14" x14ac:dyDescent="0.25">
      <c r="F1185" s="1"/>
      <c r="G1185" s="1"/>
      <c r="H1185" s="1"/>
      <c r="I1185" s="1"/>
      <c r="J1185" s="1"/>
      <c r="K1185" s="1"/>
      <c r="L1185" s="1"/>
      <c r="M1185" s="1"/>
      <c r="N1185" s="1"/>
    </row>
    <row r="1186" spans="6:14" x14ac:dyDescent="0.25">
      <c r="F1186" s="1"/>
      <c r="G1186" s="1"/>
      <c r="H1186" s="1"/>
      <c r="I1186" s="1"/>
      <c r="J1186" s="1"/>
      <c r="K1186" s="1"/>
      <c r="L1186" s="1"/>
      <c r="M1186" s="1"/>
      <c r="N1186" s="1"/>
    </row>
    <row r="1187" spans="6:14" x14ac:dyDescent="0.25">
      <c r="F1187" s="1"/>
      <c r="G1187" s="1"/>
      <c r="H1187" s="1"/>
      <c r="I1187" s="1"/>
      <c r="J1187" s="1"/>
      <c r="K1187" s="1"/>
      <c r="L1187" s="1"/>
      <c r="M1187" s="1"/>
      <c r="N1187" s="1"/>
    </row>
    <row r="1188" spans="6:14" x14ac:dyDescent="0.25">
      <c r="F1188" s="1"/>
      <c r="G1188" s="1"/>
      <c r="H1188" s="1"/>
      <c r="I1188" s="1"/>
      <c r="J1188" s="1"/>
      <c r="K1188" s="1"/>
      <c r="L1188" s="1"/>
      <c r="M1188" s="1"/>
      <c r="N1188" s="1"/>
    </row>
    <row r="1189" spans="6:14" x14ac:dyDescent="0.25">
      <c r="F1189" s="1"/>
      <c r="G1189" s="1"/>
      <c r="H1189" s="1"/>
      <c r="I1189" s="1"/>
      <c r="J1189" s="1"/>
      <c r="K1189" s="1"/>
      <c r="L1189" s="1"/>
      <c r="M1189" s="1"/>
      <c r="N1189" s="1"/>
    </row>
    <row r="1190" spans="6:14" x14ac:dyDescent="0.25">
      <c r="F1190" s="1"/>
      <c r="G1190" s="1"/>
      <c r="H1190" s="1"/>
      <c r="I1190" s="1"/>
      <c r="J1190" s="1"/>
      <c r="K1190" s="1"/>
      <c r="L1190" s="1"/>
      <c r="M1190" s="1"/>
      <c r="N1190" s="1"/>
    </row>
    <row r="1191" spans="6:14" x14ac:dyDescent="0.25">
      <c r="F1191" s="1"/>
      <c r="G1191" s="1"/>
      <c r="H1191" s="1"/>
      <c r="I1191" s="1"/>
      <c r="J1191" s="1"/>
      <c r="K1191" s="1"/>
      <c r="L1191" s="1"/>
      <c r="M1191" s="1"/>
      <c r="N1191" s="1"/>
    </row>
    <row r="1192" spans="6:14" x14ac:dyDescent="0.25">
      <c r="F1192" s="1"/>
      <c r="G1192" s="1"/>
      <c r="H1192" s="1"/>
      <c r="I1192" s="1"/>
      <c r="J1192" s="1"/>
      <c r="K1192" s="1"/>
      <c r="L1192" s="1"/>
      <c r="M1192" s="1"/>
      <c r="N1192" s="1"/>
    </row>
    <row r="1193" spans="6:14" x14ac:dyDescent="0.25">
      <c r="F1193" s="1"/>
      <c r="G1193" s="1"/>
      <c r="H1193" s="1"/>
      <c r="I1193" s="1"/>
      <c r="J1193" s="1"/>
      <c r="K1193" s="1"/>
      <c r="L1193" s="1"/>
      <c r="M1193" s="1"/>
      <c r="N1193" s="1"/>
    </row>
    <row r="1194" spans="6:14" x14ac:dyDescent="0.25">
      <c r="F1194" s="1"/>
      <c r="G1194" s="1"/>
      <c r="H1194" s="1"/>
      <c r="I1194" s="1"/>
      <c r="J1194" s="1"/>
      <c r="K1194" s="1"/>
      <c r="L1194" s="1"/>
      <c r="M1194" s="1"/>
      <c r="N1194" s="1"/>
    </row>
    <row r="1195" spans="6:14" x14ac:dyDescent="0.25">
      <c r="F1195" s="1"/>
      <c r="G1195" s="1"/>
      <c r="H1195" s="1"/>
      <c r="I1195" s="1"/>
      <c r="J1195" s="1"/>
      <c r="K1195" s="1"/>
      <c r="L1195" s="1"/>
      <c r="M1195" s="1"/>
      <c r="N1195" s="1"/>
    </row>
    <row r="1196" spans="6:14" x14ac:dyDescent="0.25">
      <c r="F1196" s="1"/>
      <c r="G1196" s="1"/>
      <c r="H1196" s="1"/>
      <c r="I1196" s="1"/>
      <c r="J1196" s="1"/>
      <c r="K1196" s="1"/>
      <c r="L1196" s="1"/>
      <c r="M1196" s="1"/>
      <c r="N1196" s="1"/>
    </row>
    <row r="1197" spans="6:14" x14ac:dyDescent="0.25">
      <c r="F1197" s="1"/>
      <c r="G1197" s="1"/>
      <c r="H1197" s="1"/>
      <c r="I1197" s="1"/>
      <c r="J1197" s="1"/>
      <c r="K1197" s="1"/>
      <c r="L1197" s="1"/>
      <c r="M1197" s="1"/>
      <c r="N1197" s="1"/>
    </row>
    <row r="1198" spans="6:14" x14ac:dyDescent="0.25">
      <c r="F1198" s="1"/>
      <c r="G1198" s="1"/>
      <c r="H1198" s="1"/>
      <c r="I1198" s="1"/>
      <c r="J1198" s="1"/>
      <c r="K1198" s="1"/>
      <c r="L1198" s="1"/>
      <c r="M1198" s="1"/>
      <c r="N1198" s="1"/>
    </row>
    <row r="1199" spans="6:14" x14ac:dyDescent="0.25">
      <c r="F1199" s="1"/>
      <c r="G1199" s="1"/>
      <c r="H1199" s="1"/>
      <c r="I1199" s="1"/>
      <c r="J1199" s="1"/>
      <c r="K1199" s="1"/>
      <c r="L1199" s="1"/>
      <c r="M1199" s="1"/>
      <c r="N1199" s="1"/>
    </row>
    <row r="1200" spans="6:14" x14ac:dyDescent="0.25">
      <c r="F1200" s="1"/>
      <c r="G1200" s="1"/>
      <c r="H1200" s="1"/>
      <c r="I1200" s="1"/>
      <c r="J1200" s="1"/>
      <c r="K1200" s="1"/>
      <c r="L1200" s="1"/>
      <c r="M1200" s="1"/>
      <c r="N1200" s="1"/>
    </row>
    <row r="1201" spans="6:14" x14ac:dyDescent="0.25">
      <c r="F1201" s="1"/>
      <c r="G1201" s="1"/>
      <c r="H1201" s="1"/>
      <c r="I1201" s="1"/>
      <c r="J1201" s="1"/>
      <c r="K1201" s="1"/>
      <c r="L1201" s="1"/>
      <c r="M1201" s="1"/>
      <c r="N1201" s="1"/>
    </row>
    <row r="1202" spans="6:14" x14ac:dyDescent="0.25">
      <c r="F1202" s="1"/>
      <c r="G1202" s="1"/>
      <c r="H1202" s="1"/>
      <c r="I1202" s="1"/>
      <c r="J1202" s="1"/>
      <c r="K1202" s="1"/>
      <c r="L1202" s="1"/>
      <c r="M1202" s="1"/>
      <c r="N1202" s="1"/>
    </row>
    <row r="1203" spans="6:14" x14ac:dyDescent="0.25">
      <c r="F1203" s="1"/>
      <c r="G1203" s="1"/>
      <c r="H1203" s="1"/>
      <c r="I1203" s="1"/>
      <c r="J1203" s="1"/>
      <c r="K1203" s="1"/>
      <c r="L1203" s="1"/>
      <c r="M1203" s="1"/>
      <c r="N1203" s="1"/>
    </row>
    <row r="1204" spans="6:14" x14ac:dyDescent="0.25">
      <c r="F1204" s="1"/>
      <c r="G1204" s="1"/>
      <c r="H1204" s="1"/>
      <c r="I1204" s="1"/>
      <c r="J1204" s="1"/>
      <c r="K1204" s="1"/>
      <c r="L1204" s="1"/>
      <c r="M1204" s="1"/>
      <c r="N1204" s="1"/>
    </row>
    <row r="1205" spans="6:14" x14ac:dyDescent="0.25">
      <c r="F1205" s="1"/>
      <c r="G1205" s="1"/>
      <c r="H1205" s="1"/>
      <c r="I1205" s="1"/>
      <c r="J1205" s="1"/>
      <c r="K1205" s="1"/>
      <c r="L1205" s="1"/>
      <c r="M1205" s="1"/>
      <c r="N1205" s="1"/>
    </row>
    <row r="1206" spans="6:14" x14ac:dyDescent="0.25">
      <c r="F1206" s="1"/>
      <c r="G1206" s="1"/>
      <c r="H1206" s="1"/>
      <c r="I1206" s="1"/>
      <c r="J1206" s="1"/>
      <c r="K1206" s="1"/>
      <c r="L1206" s="1"/>
      <c r="M1206" s="1"/>
      <c r="N1206" s="1"/>
    </row>
    <row r="1207" spans="6:14" x14ac:dyDescent="0.25">
      <c r="F1207" s="1"/>
      <c r="G1207" s="1"/>
      <c r="H1207" s="1"/>
      <c r="I1207" s="1"/>
      <c r="J1207" s="1"/>
      <c r="K1207" s="1"/>
      <c r="L1207" s="1"/>
      <c r="M1207" s="1"/>
      <c r="N1207" s="1"/>
    </row>
    <row r="1208" spans="6:14" x14ac:dyDescent="0.25">
      <c r="F1208" s="1"/>
      <c r="G1208" s="1"/>
      <c r="H1208" s="1"/>
      <c r="I1208" s="1"/>
      <c r="J1208" s="1"/>
      <c r="K1208" s="1"/>
      <c r="L1208" s="1"/>
      <c r="M1208" s="1"/>
      <c r="N1208" s="1"/>
    </row>
    <row r="1209" spans="6:14" x14ac:dyDescent="0.25">
      <c r="F1209" s="1"/>
      <c r="G1209" s="1"/>
      <c r="H1209" s="1"/>
      <c r="I1209" s="1"/>
      <c r="J1209" s="1"/>
      <c r="K1209" s="1"/>
      <c r="L1209" s="1"/>
      <c r="M1209" s="1"/>
      <c r="N1209" s="1"/>
    </row>
    <row r="1210" spans="6:14" x14ac:dyDescent="0.25">
      <c r="F1210" s="1"/>
      <c r="G1210" s="1"/>
      <c r="H1210" s="1"/>
      <c r="I1210" s="1"/>
      <c r="J1210" s="1"/>
      <c r="K1210" s="1"/>
      <c r="L1210" s="1"/>
      <c r="M1210" s="1"/>
      <c r="N1210" s="1"/>
    </row>
    <row r="1211" spans="6:14" x14ac:dyDescent="0.25">
      <c r="F1211" s="1"/>
      <c r="G1211" s="1"/>
      <c r="H1211" s="1"/>
      <c r="I1211" s="1"/>
      <c r="J1211" s="1"/>
      <c r="K1211" s="1"/>
      <c r="L1211" s="1"/>
      <c r="M1211" s="1"/>
      <c r="N1211" s="1"/>
    </row>
    <row r="1212" spans="6:14" x14ac:dyDescent="0.25">
      <c r="F1212" s="1"/>
      <c r="G1212" s="1"/>
      <c r="H1212" s="1"/>
      <c r="I1212" s="1"/>
      <c r="J1212" s="1"/>
      <c r="K1212" s="1"/>
      <c r="L1212" s="1"/>
      <c r="M1212" s="1"/>
      <c r="N1212" s="1"/>
    </row>
    <row r="1213" spans="6:14" x14ac:dyDescent="0.25">
      <c r="F1213" s="1"/>
      <c r="G1213" s="1"/>
      <c r="H1213" s="1"/>
      <c r="I1213" s="1"/>
      <c r="J1213" s="1"/>
      <c r="K1213" s="1"/>
      <c r="L1213" s="1"/>
      <c r="M1213" s="1"/>
      <c r="N1213" s="1"/>
    </row>
    <row r="1214" spans="6:14" x14ac:dyDescent="0.25">
      <c r="F1214" s="1"/>
      <c r="G1214" s="1"/>
      <c r="H1214" s="1"/>
      <c r="I1214" s="1"/>
      <c r="J1214" s="1"/>
      <c r="K1214" s="1"/>
      <c r="L1214" s="1"/>
      <c r="M1214" s="1"/>
      <c r="N1214" s="1"/>
    </row>
    <row r="1215" spans="6:14" x14ac:dyDescent="0.25">
      <c r="F1215" s="1"/>
      <c r="G1215" s="1"/>
      <c r="H1215" s="1"/>
      <c r="I1215" s="1"/>
      <c r="J1215" s="1"/>
      <c r="K1215" s="1"/>
      <c r="L1215" s="1"/>
      <c r="M1215" s="1"/>
      <c r="N1215" s="1"/>
    </row>
    <row r="1216" spans="6:14" x14ac:dyDescent="0.25">
      <c r="F1216" s="1"/>
      <c r="G1216" s="1"/>
      <c r="H1216" s="1"/>
      <c r="I1216" s="1"/>
      <c r="J1216" s="1"/>
      <c r="K1216" s="1"/>
      <c r="L1216" s="1"/>
      <c r="M1216" s="1"/>
      <c r="N1216" s="1"/>
    </row>
    <row r="1217" spans="6:14" x14ac:dyDescent="0.25">
      <c r="F1217" s="1"/>
      <c r="G1217" s="1"/>
      <c r="H1217" s="1"/>
      <c r="I1217" s="1"/>
      <c r="J1217" s="1"/>
      <c r="K1217" s="1"/>
      <c r="L1217" s="1"/>
      <c r="M1217" s="1"/>
      <c r="N1217" s="1"/>
    </row>
    <row r="1218" spans="6:14" x14ac:dyDescent="0.25">
      <c r="F1218" s="1"/>
      <c r="G1218" s="1"/>
      <c r="H1218" s="1"/>
      <c r="I1218" s="1"/>
      <c r="J1218" s="1"/>
      <c r="K1218" s="1"/>
      <c r="L1218" s="1"/>
      <c r="M1218" s="1"/>
      <c r="N1218" s="1"/>
    </row>
    <row r="1219" spans="6:14" x14ac:dyDescent="0.25">
      <c r="F1219" s="1"/>
      <c r="G1219" s="1"/>
      <c r="H1219" s="1"/>
      <c r="I1219" s="1"/>
      <c r="J1219" s="1"/>
      <c r="K1219" s="1"/>
      <c r="L1219" s="1"/>
      <c r="M1219" s="1"/>
      <c r="N1219" s="1"/>
    </row>
    <row r="1220" spans="6:14" x14ac:dyDescent="0.25">
      <c r="F1220" s="1"/>
      <c r="G1220" s="1"/>
      <c r="H1220" s="1"/>
      <c r="I1220" s="1"/>
      <c r="J1220" s="1"/>
      <c r="K1220" s="1"/>
      <c r="L1220" s="1"/>
      <c r="M1220" s="1"/>
      <c r="N1220" s="1"/>
    </row>
    <row r="1221" spans="6:14" x14ac:dyDescent="0.25">
      <c r="F1221" s="1"/>
      <c r="G1221" s="1"/>
      <c r="H1221" s="1"/>
      <c r="I1221" s="1"/>
      <c r="J1221" s="1"/>
      <c r="K1221" s="1"/>
      <c r="L1221" s="1"/>
      <c r="M1221" s="1"/>
      <c r="N1221" s="1"/>
    </row>
    <row r="1222" spans="6:14" x14ac:dyDescent="0.25">
      <c r="F1222" s="1"/>
      <c r="G1222" s="1"/>
      <c r="H1222" s="1"/>
      <c r="I1222" s="1"/>
      <c r="J1222" s="1"/>
      <c r="K1222" s="1"/>
      <c r="L1222" s="1"/>
      <c r="M1222" s="1"/>
      <c r="N1222" s="1"/>
    </row>
    <row r="1223" spans="6:14" x14ac:dyDescent="0.25">
      <c r="F1223" s="1"/>
      <c r="G1223" s="1"/>
      <c r="H1223" s="1"/>
      <c r="I1223" s="1"/>
      <c r="J1223" s="1"/>
      <c r="K1223" s="1"/>
      <c r="L1223" s="1"/>
      <c r="M1223" s="1"/>
      <c r="N1223" s="1"/>
    </row>
    <row r="1224" spans="6:14" x14ac:dyDescent="0.25">
      <c r="F1224" s="1"/>
      <c r="G1224" s="1"/>
      <c r="H1224" s="1"/>
      <c r="I1224" s="1"/>
      <c r="J1224" s="1"/>
      <c r="K1224" s="1"/>
      <c r="L1224" s="1"/>
      <c r="M1224" s="1"/>
      <c r="N1224" s="1"/>
    </row>
    <row r="1225" spans="6:14" x14ac:dyDescent="0.25">
      <c r="F1225" s="1"/>
      <c r="G1225" s="1"/>
      <c r="H1225" s="1"/>
      <c r="I1225" s="1"/>
      <c r="J1225" s="1"/>
      <c r="K1225" s="1"/>
      <c r="L1225" s="1"/>
      <c r="M1225" s="1"/>
      <c r="N1225" s="1"/>
    </row>
    <row r="1226" spans="6:14" x14ac:dyDescent="0.25">
      <c r="F1226" s="1"/>
      <c r="G1226" s="1"/>
      <c r="H1226" s="1"/>
      <c r="I1226" s="1"/>
      <c r="J1226" s="1"/>
      <c r="K1226" s="1"/>
      <c r="L1226" s="1"/>
      <c r="M1226" s="1"/>
      <c r="N1226" s="1"/>
    </row>
    <row r="1227" spans="6:14" x14ac:dyDescent="0.25">
      <c r="F1227" s="1"/>
      <c r="G1227" s="1"/>
      <c r="H1227" s="1"/>
      <c r="I1227" s="1"/>
      <c r="J1227" s="1"/>
      <c r="K1227" s="1"/>
      <c r="L1227" s="1"/>
      <c r="M1227" s="1"/>
      <c r="N1227" s="1"/>
    </row>
    <row r="1228" spans="6:14" x14ac:dyDescent="0.25">
      <c r="F1228" s="1"/>
      <c r="G1228" s="1"/>
      <c r="H1228" s="1"/>
      <c r="I1228" s="1"/>
      <c r="J1228" s="1"/>
      <c r="K1228" s="1"/>
      <c r="L1228" s="1"/>
      <c r="M1228" s="1"/>
      <c r="N1228" s="1"/>
    </row>
    <row r="1229" spans="6:14" x14ac:dyDescent="0.25">
      <c r="F1229" s="1"/>
      <c r="G1229" s="1"/>
      <c r="H1229" s="1"/>
      <c r="I1229" s="1"/>
      <c r="J1229" s="1"/>
      <c r="K1229" s="1"/>
      <c r="L1229" s="1"/>
      <c r="M1229" s="1"/>
      <c r="N1229" s="1"/>
    </row>
    <row r="1230" spans="6:14" x14ac:dyDescent="0.25">
      <c r="F1230" s="1"/>
      <c r="G1230" s="1"/>
      <c r="H1230" s="1"/>
      <c r="I1230" s="1"/>
      <c r="J1230" s="1"/>
      <c r="K1230" s="1"/>
      <c r="L1230" s="1"/>
      <c r="M1230" s="1"/>
      <c r="N1230" s="1"/>
    </row>
    <row r="1231" spans="6:14" x14ac:dyDescent="0.25">
      <c r="F1231" s="1"/>
      <c r="G1231" s="1"/>
      <c r="H1231" s="1"/>
      <c r="I1231" s="1"/>
      <c r="J1231" s="1"/>
      <c r="K1231" s="1"/>
      <c r="L1231" s="1"/>
      <c r="M1231" s="1"/>
      <c r="N1231" s="1"/>
    </row>
    <row r="1232" spans="6:14" x14ac:dyDescent="0.25">
      <c r="F1232" s="1"/>
      <c r="G1232" s="1"/>
      <c r="H1232" s="1"/>
      <c r="I1232" s="1"/>
      <c r="J1232" s="1"/>
      <c r="K1232" s="1"/>
      <c r="L1232" s="1"/>
      <c r="M1232" s="1"/>
      <c r="N1232" s="1"/>
    </row>
    <row r="1233" spans="6:14" x14ac:dyDescent="0.25">
      <c r="F1233" s="1"/>
      <c r="G1233" s="1"/>
      <c r="H1233" s="1"/>
      <c r="I1233" s="1"/>
      <c r="J1233" s="1"/>
      <c r="K1233" s="1"/>
      <c r="L1233" s="1"/>
      <c r="M1233" s="1"/>
      <c r="N1233" s="1"/>
    </row>
    <row r="1234" spans="6:14" x14ac:dyDescent="0.25">
      <c r="F1234" s="1"/>
      <c r="G1234" s="1"/>
      <c r="H1234" s="1"/>
      <c r="I1234" s="1"/>
      <c r="J1234" s="1"/>
      <c r="K1234" s="1"/>
      <c r="L1234" s="1"/>
      <c r="M1234" s="1"/>
      <c r="N1234" s="1"/>
    </row>
    <row r="1235" spans="6:14" x14ac:dyDescent="0.25">
      <c r="F1235" s="1"/>
      <c r="G1235" s="1"/>
      <c r="H1235" s="1"/>
      <c r="I1235" s="1"/>
      <c r="J1235" s="1"/>
      <c r="K1235" s="1"/>
      <c r="L1235" s="1"/>
      <c r="M1235" s="1"/>
      <c r="N1235" s="1"/>
    </row>
    <row r="1236" spans="6:14" x14ac:dyDescent="0.25">
      <c r="F1236" s="1"/>
      <c r="G1236" s="1"/>
      <c r="H1236" s="1"/>
      <c r="I1236" s="1"/>
      <c r="J1236" s="1"/>
      <c r="K1236" s="1"/>
      <c r="L1236" s="1"/>
      <c r="M1236" s="1"/>
      <c r="N1236" s="1"/>
    </row>
    <row r="1237" spans="6:14" x14ac:dyDescent="0.25">
      <c r="F1237" s="1"/>
      <c r="G1237" s="1"/>
      <c r="H1237" s="1"/>
      <c r="I1237" s="1"/>
      <c r="J1237" s="1"/>
      <c r="K1237" s="1"/>
      <c r="L1237" s="1"/>
      <c r="M1237" s="1"/>
      <c r="N1237" s="1"/>
    </row>
    <row r="1238" spans="6:14" x14ac:dyDescent="0.25">
      <c r="F1238" s="1"/>
      <c r="G1238" s="1"/>
      <c r="H1238" s="1"/>
      <c r="I1238" s="1"/>
      <c r="J1238" s="1"/>
      <c r="K1238" s="1"/>
      <c r="L1238" s="1"/>
      <c r="M1238" s="1"/>
      <c r="N1238" s="1"/>
    </row>
    <row r="1239" spans="6:14" x14ac:dyDescent="0.25">
      <c r="F1239" s="1"/>
      <c r="G1239" s="1"/>
      <c r="H1239" s="1"/>
      <c r="I1239" s="1"/>
      <c r="J1239" s="1"/>
      <c r="K1239" s="1"/>
      <c r="L1239" s="1"/>
      <c r="M1239" s="1"/>
      <c r="N1239" s="1"/>
    </row>
    <row r="1240" spans="6:14" x14ac:dyDescent="0.25">
      <c r="F1240" s="1"/>
      <c r="G1240" s="1"/>
      <c r="H1240" s="1"/>
      <c r="I1240" s="1"/>
      <c r="J1240" s="1"/>
      <c r="K1240" s="1"/>
      <c r="L1240" s="1"/>
      <c r="M1240" s="1"/>
      <c r="N1240" s="1"/>
    </row>
    <row r="1241" spans="6:14" x14ac:dyDescent="0.25">
      <c r="F1241" s="1"/>
      <c r="G1241" s="1"/>
      <c r="H1241" s="1"/>
      <c r="I1241" s="1"/>
      <c r="J1241" s="1"/>
      <c r="K1241" s="1"/>
      <c r="L1241" s="1"/>
      <c r="M1241" s="1"/>
      <c r="N1241" s="1"/>
    </row>
    <row r="1242" spans="6:14" x14ac:dyDescent="0.25">
      <c r="F1242" s="1"/>
      <c r="G1242" s="1"/>
      <c r="H1242" s="1"/>
      <c r="I1242" s="1"/>
      <c r="J1242" s="1"/>
      <c r="K1242" s="1"/>
      <c r="L1242" s="1"/>
      <c r="M1242" s="1"/>
      <c r="N1242" s="1"/>
    </row>
    <row r="1243" spans="6:14" x14ac:dyDescent="0.25">
      <c r="F1243" s="1"/>
      <c r="G1243" s="1"/>
      <c r="H1243" s="1"/>
      <c r="I1243" s="1"/>
      <c r="J1243" s="1"/>
      <c r="K1243" s="1"/>
      <c r="L1243" s="1"/>
      <c r="M1243" s="1"/>
      <c r="N1243" s="1"/>
    </row>
    <row r="1244" spans="6:14" x14ac:dyDescent="0.25">
      <c r="F1244" s="1"/>
      <c r="G1244" s="1"/>
      <c r="H1244" s="1"/>
      <c r="I1244" s="1"/>
      <c r="J1244" s="1"/>
      <c r="K1244" s="1"/>
      <c r="L1244" s="1"/>
      <c r="M1244" s="1"/>
      <c r="N1244" s="1"/>
    </row>
    <row r="1245" spans="6:14" x14ac:dyDescent="0.25">
      <c r="F1245" s="1"/>
      <c r="G1245" s="1"/>
      <c r="H1245" s="1"/>
      <c r="I1245" s="1"/>
      <c r="J1245" s="1"/>
      <c r="K1245" s="1"/>
      <c r="L1245" s="1"/>
      <c r="M1245" s="1"/>
      <c r="N1245" s="1"/>
    </row>
    <row r="1246" spans="6:14" x14ac:dyDescent="0.25">
      <c r="F1246" s="1"/>
      <c r="G1246" s="1"/>
      <c r="H1246" s="1"/>
      <c r="I1246" s="1"/>
      <c r="J1246" s="1"/>
      <c r="K1246" s="1"/>
      <c r="L1246" s="1"/>
      <c r="M1246" s="1"/>
      <c r="N1246" s="1"/>
    </row>
    <row r="1247" spans="6:14" x14ac:dyDescent="0.25">
      <c r="F1247" s="1"/>
      <c r="G1247" s="1"/>
      <c r="H1247" s="1"/>
      <c r="I1247" s="1"/>
      <c r="J1247" s="1"/>
      <c r="K1247" s="1"/>
      <c r="L1247" s="1"/>
      <c r="M1247" s="1"/>
      <c r="N1247" s="1"/>
    </row>
    <row r="1248" spans="6:14" x14ac:dyDescent="0.25">
      <c r="F1248" s="1"/>
      <c r="G1248" s="1"/>
      <c r="H1248" s="1"/>
      <c r="I1248" s="1"/>
      <c r="J1248" s="1"/>
      <c r="K1248" s="1"/>
      <c r="L1248" s="1"/>
      <c r="M1248" s="1"/>
      <c r="N1248" s="1"/>
    </row>
    <row r="1249" spans="6:14" x14ac:dyDescent="0.25">
      <c r="F1249" s="1"/>
      <c r="G1249" s="1"/>
      <c r="H1249" s="1"/>
      <c r="I1249" s="1"/>
      <c r="J1249" s="1"/>
      <c r="K1249" s="1"/>
      <c r="L1249" s="1"/>
      <c r="M1249" s="1"/>
      <c r="N1249" s="1"/>
    </row>
    <row r="1250" spans="6:14" x14ac:dyDescent="0.25">
      <c r="F1250" s="1"/>
      <c r="G1250" s="1"/>
      <c r="H1250" s="1"/>
      <c r="I1250" s="1"/>
      <c r="J1250" s="1"/>
      <c r="K1250" s="1"/>
      <c r="L1250" s="1"/>
      <c r="M1250" s="1"/>
      <c r="N1250" s="1"/>
    </row>
    <row r="1251" spans="6:14" x14ac:dyDescent="0.25">
      <c r="F1251" s="1"/>
      <c r="G1251" s="1"/>
      <c r="H1251" s="1"/>
      <c r="I1251" s="1"/>
      <c r="J1251" s="1"/>
      <c r="K1251" s="1"/>
      <c r="L1251" s="1"/>
      <c r="M1251" s="1"/>
      <c r="N1251" s="1"/>
    </row>
    <row r="1252" spans="6:14" x14ac:dyDescent="0.25">
      <c r="F1252" s="1"/>
      <c r="G1252" s="1"/>
      <c r="H1252" s="1"/>
      <c r="I1252" s="1"/>
      <c r="J1252" s="1"/>
      <c r="K1252" s="1"/>
      <c r="L1252" s="1"/>
      <c r="M1252" s="1"/>
      <c r="N1252" s="1"/>
    </row>
    <row r="1253" spans="6:14" x14ac:dyDescent="0.25">
      <c r="F1253" s="1"/>
      <c r="G1253" s="1"/>
      <c r="H1253" s="1"/>
      <c r="I1253" s="1"/>
      <c r="J1253" s="1"/>
      <c r="K1253" s="1"/>
      <c r="L1253" s="1"/>
      <c r="M1253" s="1"/>
      <c r="N1253" s="1"/>
    </row>
    <row r="1254" spans="6:14" x14ac:dyDescent="0.25">
      <c r="F1254" s="1"/>
      <c r="G1254" s="1"/>
      <c r="H1254" s="1"/>
      <c r="I1254" s="1"/>
      <c r="J1254" s="1"/>
      <c r="K1254" s="1"/>
      <c r="L1254" s="1"/>
      <c r="M1254" s="1"/>
      <c r="N1254" s="1"/>
    </row>
    <row r="1255" spans="6:14" x14ac:dyDescent="0.25">
      <c r="F1255" s="1"/>
      <c r="G1255" s="1"/>
      <c r="H1255" s="1"/>
      <c r="I1255" s="1"/>
      <c r="J1255" s="1"/>
      <c r="K1255" s="1"/>
      <c r="L1255" s="1"/>
      <c r="M1255" s="1"/>
      <c r="N1255" s="1"/>
    </row>
    <row r="1256" spans="6:14" x14ac:dyDescent="0.25">
      <c r="F1256" s="1"/>
      <c r="G1256" s="1"/>
      <c r="H1256" s="1"/>
      <c r="I1256" s="1"/>
      <c r="J1256" s="1"/>
      <c r="K1256" s="1"/>
      <c r="L1256" s="1"/>
      <c r="M1256" s="1"/>
      <c r="N1256" s="1"/>
    </row>
    <row r="1257" spans="6:14" x14ac:dyDescent="0.25">
      <c r="F1257" s="1"/>
      <c r="G1257" s="1"/>
      <c r="H1257" s="1"/>
      <c r="I1257" s="1"/>
      <c r="J1257" s="1"/>
      <c r="K1257" s="1"/>
      <c r="L1257" s="1"/>
      <c r="M1257" s="1"/>
      <c r="N1257" s="1"/>
    </row>
    <row r="1258" spans="6:14" x14ac:dyDescent="0.25">
      <c r="F1258" s="1"/>
      <c r="G1258" s="1"/>
      <c r="H1258" s="1"/>
      <c r="I1258" s="1"/>
      <c r="J1258" s="1"/>
      <c r="K1258" s="1"/>
      <c r="L1258" s="1"/>
      <c r="M1258" s="1"/>
      <c r="N1258" s="1"/>
    </row>
    <row r="1259" spans="6:14" x14ac:dyDescent="0.25">
      <c r="F1259" s="1"/>
      <c r="G1259" s="1"/>
      <c r="H1259" s="1"/>
      <c r="I1259" s="1"/>
      <c r="J1259" s="1"/>
      <c r="K1259" s="1"/>
      <c r="L1259" s="1"/>
      <c r="M1259" s="1"/>
      <c r="N1259" s="1"/>
    </row>
    <row r="1260" spans="6:14" x14ac:dyDescent="0.25">
      <c r="F1260" s="1"/>
      <c r="G1260" s="1"/>
      <c r="H1260" s="1"/>
      <c r="I1260" s="1"/>
      <c r="J1260" s="1"/>
      <c r="K1260" s="1"/>
      <c r="L1260" s="1"/>
      <c r="M1260" s="1"/>
      <c r="N1260" s="1"/>
    </row>
    <row r="1261" spans="6:14" x14ac:dyDescent="0.25">
      <c r="F1261" s="1"/>
      <c r="G1261" s="1"/>
      <c r="H1261" s="1"/>
      <c r="I1261" s="1"/>
      <c r="J1261" s="1"/>
      <c r="K1261" s="1"/>
      <c r="L1261" s="1"/>
      <c r="M1261" s="1"/>
      <c r="N1261" s="1"/>
    </row>
    <row r="1262" spans="6:14" x14ac:dyDescent="0.25">
      <c r="F1262" s="1"/>
      <c r="G1262" s="1"/>
      <c r="H1262" s="1"/>
      <c r="I1262" s="1"/>
      <c r="J1262" s="1"/>
      <c r="K1262" s="1"/>
      <c r="L1262" s="1"/>
      <c r="M1262" s="1"/>
      <c r="N1262" s="1"/>
    </row>
    <row r="1263" spans="6:14" x14ac:dyDescent="0.25">
      <c r="F1263" s="1"/>
      <c r="G1263" s="1"/>
      <c r="H1263" s="1"/>
      <c r="I1263" s="1"/>
      <c r="J1263" s="1"/>
      <c r="K1263" s="1"/>
      <c r="L1263" s="1"/>
      <c r="M1263" s="1"/>
      <c r="N1263" s="1"/>
    </row>
    <row r="1264" spans="6:14" x14ac:dyDescent="0.25">
      <c r="F1264" s="1"/>
      <c r="G1264" s="1"/>
      <c r="H1264" s="1"/>
      <c r="I1264" s="1"/>
      <c r="J1264" s="1"/>
      <c r="K1264" s="1"/>
      <c r="L1264" s="1"/>
      <c r="M1264" s="1"/>
      <c r="N1264" s="1"/>
    </row>
    <row r="1265" spans="6:14" x14ac:dyDescent="0.25">
      <c r="F1265" s="1"/>
      <c r="G1265" s="1"/>
      <c r="H1265" s="1"/>
      <c r="I1265" s="1"/>
      <c r="J1265" s="1"/>
      <c r="K1265" s="1"/>
      <c r="L1265" s="1"/>
      <c r="M1265" s="1"/>
      <c r="N1265" s="1"/>
    </row>
    <row r="1266" spans="6:14" x14ac:dyDescent="0.25">
      <c r="F1266" s="1"/>
      <c r="G1266" s="1"/>
      <c r="H1266" s="1"/>
      <c r="I1266" s="1"/>
      <c r="J1266" s="1"/>
      <c r="K1266" s="1"/>
      <c r="L1266" s="1"/>
      <c r="M1266" s="1"/>
      <c r="N1266" s="1"/>
    </row>
    <row r="1267" spans="6:14" x14ac:dyDescent="0.25">
      <c r="F1267" s="1"/>
      <c r="G1267" s="1"/>
      <c r="H1267" s="1"/>
      <c r="I1267" s="1"/>
      <c r="J1267" s="1"/>
      <c r="K1267" s="1"/>
      <c r="L1267" s="1"/>
      <c r="M1267" s="1"/>
      <c r="N1267" s="1"/>
    </row>
    <row r="1268" spans="6:14" x14ac:dyDescent="0.25">
      <c r="F1268" s="1"/>
      <c r="G1268" s="1"/>
      <c r="H1268" s="1"/>
      <c r="I1268" s="1"/>
      <c r="J1268" s="1"/>
      <c r="K1268" s="1"/>
      <c r="L1268" s="1"/>
      <c r="M1268" s="1"/>
      <c r="N1268" s="1"/>
    </row>
    <row r="1269" spans="6:14" x14ac:dyDescent="0.25">
      <c r="F1269" s="1"/>
      <c r="G1269" s="1"/>
      <c r="H1269" s="1"/>
      <c r="I1269" s="1"/>
      <c r="J1269" s="1"/>
      <c r="K1269" s="1"/>
      <c r="L1269" s="1"/>
      <c r="M1269" s="1"/>
      <c r="N1269" s="1"/>
    </row>
    <row r="1270" spans="6:14" x14ac:dyDescent="0.25">
      <c r="F1270" s="1"/>
      <c r="G1270" s="1"/>
      <c r="H1270" s="1"/>
      <c r="I1270" s="1"/>
      <c r="J1270" s="1"/>
      <c r="K1270" s="1"/>
      <c r="L1270" s="1"/>
      <c r="M1270" s="1"/>
      <c r="N1270" s="1"/>
    </row>
    <row r="1271" spans="6:14" x14ac:dyDescent="0.25">
      <c r="F1271" s="1"/>
      <c r="G1271" s="1"/>
      <c r="H1271" s="1"/>
      <c r="I1271" s="1"/>
      <c r="J1271" s="1"/>
      <c r="K1271" s="1"/>
      <c r="L1271" s="1"/>
      <c r="M1271" s="1"/>
      <c r="N1271" s="1"/>
    </row>
    <row r="1272" spans="6:14" x14ac:dyDescent="0.25">
      <c r="F1272" s="1"/>
      <c r="G1272" s="1"/>
      <c r="H1272" s="1"/>
      <c r="I1272" s="1"/>
      <c r="J1272" s="1"/>
      <c r="K1272" s="1"/>
      <c r="L1272" s="1"/>
      <c r="M1272" s="1"/>
      <c r="N1272" s="1"/>
    </row>
    <row r="1273" spans="6:14" x14ac:dyDescent="0.25">
      <c r="F1273" s="1"/>
      <c r="G1273" s="1"/>
      <c r="H1273" s="1"/>
      <c r="I1273" s="1"/>
      <c r="J1273" s="1"/>
      <c r="K1273" s="1"/>
      <c r="L1273" s="1"/>
      <c r="M1273" s="1"/>
      <c r="N1273" s="1"/>
    </row>
    <row r="1274" spans="6:14" x14ac:dyDescent="0.25">
      <c r="F1274" s="1"/>
      <c r="G1274" s="1"/>
      <c r="H1274" s="1"/>
      <c r="I1274" s="1"/>
      <c r="J1274" s="1"/>
      <c r="K1274" s="1"/>
      <c r="L1274" s="1"/>
      <c r="M1274" s="1"/>
      <c r="N1274" s="1"/>
    </row>
    <row r="1275" spans="6:14" x14ac:dyDescent="0.25">
      <c r="F1275" s="1"/>
      <c r="G1275" s="1"/>
      <c r="H1275" s="1"/>
      <c r="I1275" s="1"/>
      <c r="J1275" s="1"/>
      <c r="K1275" s="1"/>
      <c r="L1275" s="1"/>
      <c r="M1275" s="1"/>
      <c r="N1275" s="1"/>
    </row>
    <row r="1276" spans="6:14" x14ac:dyDescent="0.25">
      <c r="F1276" s="1"/>
      <c r="G1276" s="1"/>
      <c r="H1276" s="1"/>
      <c r="I1276" s="1"/>
      <c r="J1276" s="1"/>
      <c r="K1276" s="1"/>
      <c r="L1276" s="1"/>
      <c r="M1276" s="1"/>
      <c r="N1276" s="1"/>
    </row>
    <row r="1277" spans="6:14" x14ac:dyDescent="0.25">
      <c r="F1277" s="1"/>
      <c r="G1277" s="1"/>
      <c r="H1277" s="1"/>
      <c r="I1277" s="1"/>
      <c r="J1277" s="1"/>
      <c r="K1277" s="1"/>
      <c r="L1277" s="1"/>
      <c r="M1277" s="1"/>
      <c r="N1277" s="1"/>
    </row>
    <row r="1278" spans="6:14" x14ac:dyDescent="0.25">
      <c r="F1278" s="1"/>
      <c r="G1278" s="1"/>
      <c r="H1278" s="1"/>
      <c r="I1278" s="1"/>
      <c r="J1278" s="1"/>
      <c r="K1278" s="1"/>
      <c r="L1278" s="1"/>
      <c r="M1278" s="1"/>
      <c r="N1278" s="1"/>
    </row>
    <row r="1279" spans="6:14" x14ac:dyDescent="0.25">
      <c r="F1279" s="1"/>
      <c r="G1279" s="1"/>
      <c r="H1279" s="1"/>
      <c r="I1279" s="1"/>
      <c r="J1279" s="1"/>
      <c r="K1279" s="1"/>
      <c r="L1279" s="1"/>
      <c r="M1279" s="1"/>
      <c r="N1279" s="1"/>
    </row>
    <row r="1280" spans="6:14" x14ac:dyDescent="0.25">
      <c r="F1280" s="1"/>
      <c r="G1280" s="1"/>
      <c r="H1280" s="1"/>
      <c r="I1280" s="1"/>
      <c r="J1280" s="1"/>
      <c r="K1280" s="1"/>
      <c r="L1280" s="1"/>
      <c r="M1280" s="1"/>
      <c r="N1280" s="1"/>
    </row>
    <row r="1281" spans="6:14" x14ac:dyDescent="0.25">
      <c r="F1281" s="1"/>
      <c r="G1281" s="1"/>
      <c r="H1281" s="1"/>
      <c r="I1281" s="1"/>
      <c r="J1281" s="1"/>
      <c r="K1281" s="1"/>
      <c r="L1281" s="1"/>
      <c r="M1281" s="1"/>
      <c r="N1281" s="1"/>
    </row>
    <row r="1282" spans="6:14" x14ac:dyDescent="0.25">
      <c r="F1282" s="1"/>
      <c r="G1282" s="1"/>
      <c r="H1282" s="1"/>
      <c r="I1282" s="1"/>
      <c r="J1282" s="1"/>
      <c r="K1282" s="1"/>
      <c r="L1282" s="1"/>
      <c r="M1282" s="1"/>
      <c r="N1282" s="1"/>
    </row>
    <row r="1283" spans="6:14" x14ac:dyDescent="0.25">
      <c r="F1283" s="1"/>
      <c r="G1283" s="1"/>
      <c r="H1283" s="1"/>
      <c r="I1283" s="1"/>
      <c r="J1283" s="1"/>
      <c r="K1283" s="1"/>
      <c r="L1283" s="1"/>
      <c r="M1283" s="1"/>
      <c r="N1283" s="1"/>
    </row>
    <row r="1284" spans="6:14" x14ac:dyDescent="0.25">
      <c r="F1284" s="1"/>
      <c r="G1284" s="1"/>
      <c r="H1284" s="1"/>
      <c r="I1284" s="1"/>
      <c r="J1284" s="1"/>
      <c r="K1284" s="1"/>
      <c r="L1284" s="1"/>
      <c r="M1284" s="1"/>
      <c r="N1284" s="1"/>
    </row>
    <row r="1285" spans="6:14" x14ac:dyDescent="0.25">
      <c r="F1285" s="1"/>
      <c r="G1285" s="1"/>
      <c r="H1285" s="1"/>
      <c r="I1285" s="1"/>
      <c r="J1285" s="1"/>
      <c r="K1285" s="1"/>
      <c r="L1285" s="1"/>
      <c r="M1285" s="1"/>
      <c r="N1285" s="1"/>
    </row>
    <row r="1286" spans="6:14" x14ac:dyDescent="0.25">
      <c r="F1286" s="1"/>
      <c r="G1286" s="1"/>
      <c r="H1286" s="1"/>
      <c r="I1286" s="1"/>
      <c r="J1286" s="1"/>
      <c r="K1286" s="1"/>
      <c r="L1286" s="1"/>
      <c r="M1286" s="1"/>
      <c r="N1286" s="1"/>
    </row>
    <row r="1287" spans="6:14" x14ac:dyDescent="0.25">
      <c r="F1287" s="1"/>
      <c r="G1287" s="1"/>
      <c r="H1287" s="1"/>
      <c r="I1287" s="1"/>
      <c r="J1287" s="1"/>
      <c r="K1287" s="1"/>
      <c r="L1287" s="1"/>
      <c r="M1287" s="1"/>
      <c r="N1287" s="1"/>
    </row>
    <row r="1288" spans="6:14" x14ac:dyDescent="0.25">
      <c r="F1288" s="1"/>
      <c r="G1288" s="1"/>
      <c r="H1288" s="1"/>
      <c r="I1288" s="1"/>
      <c r="J1288" s="1"/>
      <c r="K1288" s="1"/>
      <c r="L1288" s="1"/>
      <c r="M1288" s="1"/>
      <c r="N1288" s="1"/>
    </row>
    <row r="1289" spans="6:14" x14ac:dyDescent="0.25">
      <c r="F1289" s="1"/>
      <c r="G1289" s="1"/>
      <c r="H1289" s="1"/>
      <c r="I1289" s="1"/>
      <c r="J1289" s="1"/>
      <c r="K1289" s="1"/>
      <c r="L1289" s="1"/>
      <c r="M1289" s="1"/>
      <c r="N1289" s="1"/>
    </row>
    <row r="1290" spans="6:14" x14ac:dyDescent="0.25">
      <c r="F1290" s="1"/>
      <c r="G1290" s="1"/>
      <c r="H1290" s="1"/>
      <c r="I1290" s="1"/>
      <c r="J1290" s="1"/>
      <c r="K1290" s="1"/>
      <c r="L1290" s="1"/>
      <c r="M1290" s="1"/>
      <c r="N1290" s="1"/>
    </row>
    <row r="1291" spans="6:14" x14ac:dyDescent="0.25">
      <c r="F1291" s="1"/>
      <c r="G1291" s="1"/>
      <c r="H1291" s="1"/>
      <c r="I1291" s="1"/>
      <c r="J1291" s="1"/>
      <c r="K1291" s="1"/>
      <c r="L1291" s="1"/>
      <c r="M1291" s="1"/>
      <c r="N1291" s="1"/>
    </row>
    <row r="1292" spans="6:14" x14ac:dyDescent="0.25">
      <c r="F1292" s="1"/>
      <c r="G1292" s="1"/>
      <c r="H1292" s="1"/>
      <c r="I1292" s="1"/>
      <c r="J1292" s="1"/>
      <c r="K1292" s="1"/>
      <c r="L1292" s="1"/>
      <c r="M1292" s="1"/>
      <c r="N1292" s="1"/>
    </row>
    <row r="1293" spans="6:14" x14ac:dyDescent="0.25">
      <c r="F1293" s="1"/>
      <c r="G1293" s="1"/>
      <c r="H1293" s="1"/>
      <c r="I1293" s="1"/>
      <c r="J1293" s="1"/>
      <c r="K1293" s="1"/>
      <c r="L1293" s="1"/>
      <c r="M1293" s="1"/>
      <c r="N1293" s="1"/>
    </row>
    <row r="1294" spans="6:14" x14ac:dyDescent="0.25">
      <c r="F1294" s="1"/>
      <c r="G1294" s="1"/>
      <c r="H1294" s="1"/>
      <c r="I1294" s="1"/>
      <c r="J1294" s="1"/>
      <c r="K1294" s="1"/>
      <c r="L1294" s="1"/>
      <c r="M1294" s="1"/>
      <c r="N1294" s="1"/>
    </row>
    <row r="1295" spans="6:14" x14ac:dyDescent="0.25">
      <c r="F1295" s="1"/>
      <c r="G1295" s="1"/>
      <c r="H1295" s="1"/>
      <c r="I1295" s="1"/>
      <c r="J1295" s="1"/>
      <c r="K1295" s="1"/>
      <c r="L1295" s="1"/>
      <c r="M1295" s="1"/>
      <c r="N1295" s="1"/>
    </row>
    <row r="1296" spans="6:14" x14ac:dyDescent="0.25">
      <c r="F1296" s="1"/>
      <c r="G1296" s="1"/>
      <c r="H1296" s="1"/>
      <c r="I1296" s="1"/>
      <c r="J1296" s="1"/>
      <c r="K1296" s="1"/>
      <c r="L1296" s="1"/>
      <c r="M1296" s="1"/>
      <c r="N1296" s="1"/>
    </row>
    <row r="1297" spans="6:14" x14ac:dyDescent="0.25">
      <c r="F1297" s="1"/>
      <c r="G1297" s="1"/>
      <c r="H1297" s="1"/>
      <c r="I1297" s="1"/>
      <c r="J1297" s="1"/>
      <c r="K1297" s="1"/>
      <c r="L1297" s="1"/>
      <c r="M1297" s="1"/>
      <c r="N1297" s="1"/>
    </row>
    <row r="1298" spans="6:14" x14ac:dyDescent="0.25">
      <c r="F1298" s="1"/>
      <c r="G1298" s="1"/>
      <c r="H1298" s="1"/>
      <c r="I1298" s="1"/>
      <c r="J1298" s="1"/>
      <c r="K1298" s="1"/>
      <c r="L1298" s="1"/>
      <c r="M1298" s="1"/>
      <c r="N1298" s="1"/>
    </row>
    <row r="1299" spans="6:14" x14ac:dyDescent="0.25">
      <c r="F1299" s="1"/>
      <c r="G1299" s="1"/>
      <c r="H1299" s="1"/>
      <c r="I1299" s="1"/>
      <c r="J1299" s="1"/>
      <c r="K1299" s="1"/>
      <c r="L1299" s="1"/>
      <c r="M1299" s="1"/>
      <c r="N1299" s="1"/>
    </row>
    <row r="1300" spans="6:14" x14ac:dyDescent="0.25">
      <c r="F1300" s="1"/>
      <c r="G1300" s="1"/>
      <c r="H1300" s="1"/>
      <c r="I1300" s="1"/>
      <c r="J1300" s="1"/>
      <c r="K1300" s="1"/>
      <c r="L1300" s="1"/>
      <c r="M1300" s="1"/>
      <c r="N1300" s="1"/>
    </row>
    <row r="1301" spans="6:14" x14ac:dyDescent="0.25">
      <c r="F1301" s="1"/>
      <c r="G1301" s="1"/>
      <c r="H1301" s="1"/>
      <c r="I1301" s="1"/>
      <c r="J1301" s="1"/>
      <c r="K1301" s="1"/>
      <c r="L1301" s="1"/>
      <c r="M1301" s="1"/>
      <c r="N1301" s="1"/>
    </row>
    <row r="1302" spans="6:14" x14ac:dyDescent="0.25">
      <c r="F1302" s="1"/>
      <c r="G1302" s="1"/>
      <c r="H1302" s="1"/>
      <c r="I1302" s="1"/>
      <c r="J1302" s="1"/>
      <c r="K1302" s="1"/>
      <c r="L1302" s="1"/>
      <c r="M1302" s="1"/>
      <c r="N1302" s="1"/>
    </row>
    <row r="1303" spans="6:14" x14ac:dyDescent="0.25">
      <c r="F1303" s="1"/>
      <c r="G1303" s="1"/>
      <c r="H1303" s="1"/>
      <c r="I1303" s="1"/>
      <c r="J1303" s="1"/>
      <c r="K1303" s="1"/>
      <c r="L1303" s="1"/>
      <c r="M1303" s="1"/>
      <c r="N1303" s="1"/>
    </row>
    <row r="1304" spans="6:14" x14ac:dyDescent="0.25">
      <c r="F1304" s="1"/>
      <c r="G1304" s="1"/>
      <c r="H1304" s="1"/>
      <c r="I1304" s="1"/>
      <c r="J1304" s="1"/>
      <c r="K1304" s="1"/>
      <c r="L1304" s="1"/>
      <c r="M1304" s="1"/>
      <c r="N1304" s="1"/>
    </row>
    <row r="1305" spans="6:14" x14ac:dyDescent="0.25">
      <c r="F1305" s="1"/>
      <c r="G1305" s="1"/>
      <c r="H1305" s="1"/>
      <c r="I1305" s="1"/>
      <c r="J1305" s="1"/>
      <c r="K1305" s="1"/>
      <c r="L1305" s="1"/>
      <c r="M1305" s="1"/>
      <c r="N1305" s="1"/>
    </row>
    <row r="1306" spans="6:14" x14ac:dyDescent="0.25">
      <c r="F1306" s="1"/>
      <c r="G1306" s="1"/>
      <c r="H1306" s="1"/>
      <c r="I1306" s="1"/>
      <c r="J1306" s="1"/>
      <c r="K1306" s="1"/>
      <c r="L1306" s="1"/>
      <c r="M1306" s="1"/>
      <c r="N1306" s="1"/>
    </row>
    <row r="1307" spans="6:14" x14ac:dyDescent="0.25">
      <c r="F1307" s="1"/>
      <c r="G1307" s="1"/>
      <c r="H1307" s="1"/>
      <c r="I1307" s="1"/>
      <c r="J1307" s="1"/>
      <c r="K1307" s="1"/>
      <c r="L1307" s="1"/>
      <c r="M1307" s="1"/>
      <c r="N1307" s="1"/>
    </row>
    <row r="1308" spans="6:14" x14ac:dyDescent="0.25">
      <c r="F1308" s="1"/>
      <c r="G1308" s="1"/>
      <c r="H1308" s="1"/>
      <c r="I1308" s="1"/>
      <c r="J1308" s="1"/>
      <c r="K1308" s="1"/>
      <c r="L1308" s="1"/>
      <c r="M1308" s="1"/>
      <c r="N1308" s="1"/>
    </row>
    <row r="1309" spans="6:14" x14ac:dyDescent="0.25">
      <c r="F1309" s="1"/>
      <c r="G1309" s="1"/>
      <c r="H1309" s="1"/>
      <c r="I1309" s="1"/>
      <c r="J1309" s="1"/>
      <c r="K1309" s="1"/>
      <c r="L1309" s="1"/>
      <c r="M1309" s="1"/>
      <c r="N1309" s="1"/>
    </row>
    <row r="1310" spans="6:14" x14ac:dyDescent="0.25">
      <c r="F1310" s="1"/>
      <c r="G1310" s="1"/>
      <c r="H1310" s="1"/>
      <c r="I1310" s="1"/>
      <c r="J1310" s="1"/>
      <c r="K1310" s="1"/>
      <c r="L1310" s="1"/>
      <c r="M1310" s="1"/>
      <c r="N1310" s="1"/>
    </row>
    <row r="1311" spans="6:14" x14ac:dyDescent="0.25">
      <c r="F1311" s="1"/>
      <c r="G1311" s="1"/>
      <c r="H1311" s="1"/>
      <c r="I1311" s="1"/>
      <c r="J1311" s="1"/>
      <c r="K1311" s="1"/>
      <c r="L1311" s="1"/>
      <c r="M1311" s="1"/>
      <c r="N1311" s="1"/>
    </row>
    <row r="1312" spans="6:14" x14ac:dyDescent="0.25">
      <c r="F1312" s="1"/>
      <c r="G1312" s="1"/>
      <c r="H1312" s="1"/>
      <c r="I1312" s="1"/>
      <c r="J1312" s="1"/>
      <c r="K1312" s="1"/>
      <c r="L1312" s="1"/>
      <c r="M1312" s="1"/>
      <c r="N1312" s="1"/>
    </row>
    <row r="1313" spans="6:14" x14ac:dyDescent="0.25">
      <c r="F1313" s="1"/>
      <c r="G1313" s="1"/>
      <c r="H1313" s="1"/>
      <c r="I1313" s="1"/>
      <c r="J1313" s="1"/>
      <c r="K1313" s="1"/>
      <c r="L1313" s="1"/>
      <c r="M1313" s="1"/>
      <c r="N1313" s="1"/>
    </row>
    <row r="1314" spans="6:14" x14ac:dyDescent="0.25">
      <c r="F1314" s="1"/>
      <c r="G1314" s="1"/>
      <c r="H1314" s="1"/>
      <c r="I1314" s="1"/>
      <c r="J1314" s="1"/>
      <c r="K1314" s="1"/>
      <c r="L1314" s="1"/>
      <c r="M1314" s="1"/>
      <c r="N1314" s="1"/>
    </row>
    <row r="1315" spans="6:14" x14ac:dyDescent="0.25">
      <c r="F1315" s="1"/>
      <c r="G1315" s="1"/>
      <c r="H1315" s="1"/>
      <c r="I1315" s="1"/>
      <c r="J1315" s="1"/>
      <c r="K1315" s="1"/>
      <c r="L1315" s="1"/>
      <c r="M1315" s="1"/>
      <c r="N1315" s="1"/>
    </row>
    <row r="1316" spans="6:14" x14ac:dyDescent="0.25">
      <c r="F1316" s="1"/>
      <c r="G1316" s="1"/>
      <c r="H1316" s="1"/>
      <c r="I1316" s="1"/>
      <c r="J1316" s="1"/>
      <c r="K1316" s="1"/>
      <c r="L1316" s="1"/>
      <c r="M1316" s="1"/>
      <c r="N1316" s="1"/>
    </row>
    <row r="1317" spans="6:14" x14ac:dyDescent="0.25">
      <c r="F1317" s="1"/>
      <c r="G1317" s="1"/>
      <c r="H1317" s="1"/>
      <c r="I1317" s="1"/>
      <c r="J1317" s="1"/>
      <c r="K1317" s="1"/>
      <c r="L1317" s="1"/>
      <c r="M1317" s="1"/>
      <c r="N1317" s="1"/>
    </row>
    <row r="1318" spans="6:14" x14ac:dyDescent="0.25">
      <c r="F1318" s="1"/>
      <c r="G1318" s="1"/>
      <c r="H1318" s="1"/>
      <c r="I1318" s="1"/>
      <c r="J1318" s="1"/>
      <c r="K1318" s="1"/>
      <c r="L1318" s="1"/>
      <c r="M1318" s="1"/>
      <c r="N1318" s="1"/>
    </row>
    <row r="1319" spans="6:14" x14ac:dyDescent="0.25">
      <c r="F1319" s="1"/>
      <c r="G1319" s="1"/>
      <c r="H1319" s="1"/>
      <c r="I1319" s="1"/>
      <c r="J1319" s="1"/>
      <c r="K1319" s="1"/>
      <c r="L1319" s="1"/>
      <c r="M1319" s="1"/>
      <c r="N1319" s="1"/>
    </row>
    <row r="1320" spans="6:14" x14ac:dyDescent="0.25">
      <c r="F1320" s="1"/>
      <c r="G1320" s="1"/>
      <c r="H1320" s="1"/>
      <c r="I1320" s="1"/>
      <c r="J1320" s="1"/>
      <c r="K1320" s="1"/>
      <c r="L1320" s="1"/>
      <c r="M1320" s="1"/>
      <c r="N1320" s="1"/>
    </row>
    <row r="1321" spans="6:14" x14ac:dyDescent="0.25">
      <c r="F1321" s="1"/>
      <c r="G1321" s="1"/>
      <c r="H1321" s="1"/>
      <c r="I1321" s="1"/>
      <c r="J1321" s="1"/>
      <c r="K1321" s="1"/>
      <c r="L1321" s="1"/>
      <c r="M1321" s="1"/>
      <c r="N1321" s="1"/>
    </row>
    <row r="1322" spans="6:14" x14ac:dyDescent="0.25">
      <c r="F1322" s="1"/>
      <c r="G1322" s="1"/>
      <c r="H1322" s="1"/>
      <c r="I1322" s="1"/>
      <c r="J1322" s="1"/>
      <c r="K1322" s="1"/>
      <c r="L1322" s="1"/>
      <c r="M1322" s="1"/>
      <c r="N1322" s="1"/>
    </row>
    <row r="1323" spans="6:14" x14ac:dyDescent="0.25">
      <c r="F1323" s="1"/>
      <c r="G1323" s="1"/>
      <c r="H1323" s="1"/>
      <c r="I1323" s="1"/>
      <c r="J1323" s="1"/>
      <c r="K1323" s="1"/>
      <c r="L1323" s="1"/>
      <c r="M1323" s="1"/>
      <c r="N1323" s="1"/>
    </row>
    <row r="1324" spans="6:14" x14ac:dyDescent="0.25">
      <c r="F1324" s="1"/>
      <c r="G1324" s="1"/>
      <c r="H1324" s="1"/>
      <c r="I1324" s="1"/>
      <c r="J1324" s="1"/>
      <c r="K1324" s="1"/>
      <c r="L1324" s="1"/>
      <c r="M1324" s="1"/>
      <c r="N1324" s="1"/>
    </row>
    <row r="1325" spans="6:14" x14ac:dyDescent="0.25">
      <c r="F1325" s="1"/>
      <c r="G1325" s="1"/>
      <c r="H1325" s="1"/>
      <c r="I1325" s="1"/>
      <c r="J1325" s="1"/>
      <c r="K1325" s="1"/>
      <c r="L1325" s="1"/>
      <c r="M1325" s="1"/>
      <c r="N1325" s="1"/>
    </row>
    <row r="1326" spans="6:14" x14ac:dyDescent="0.25">
      <c r="F1326" s="1"/>
      <c r="G1326" s="1"/>
      <c r="H1326" s="1"/>
      <c r="I1326" s="1"/>
      <c r="J1326" s="1"/>
      <c r="K1326" s="1"/>
      <c r="L1326" s="1"/>
      <c r="M1326" s="1"/>
      <c r="N1326" s="1"/>
    </row>
    <row r="1327" spans="6:14" x14ac:dyDescent="0.25">
      <c r="F1327" s="1"/>
      <c r="G1327" s="1"/>
      <c r="H1327" s="1"/>
      <c r="I1327" s="1"/>
      <c r="J1327" s="1"/>
      <c r="K1327" s="1"/>
      <c r="L1327" s="1"/>
      <c r="M1327" s="1"/>
      <c r="N1327" s="1"/>
    </row>
    <row r="1328" spans="6:14" x14ac:dyDescent="0.25">
      <c r="F1328" s="1"/>
      <c r="G1328" s="1"/>
      <c r="H1328" s="1"/>
      <c r="I1328" s="1"/>
      <c r="J1328" s="1"/>
      <c r="K1328" s="1"/>
      <c r="L1328" s="1"/>
      <c r="M1328" s="1"/>
      <c r="N1328" s="1"/>
    </row>
    <row r="1329" spans="6:14" x14ac:dyDescent="0.25">
      <c r="F1329" s="1"/>
      <c r="G1329" s="1"/>
      <c r="H1329" s="1"/>
      <c r="I1329" s="1"/>
      <c r="J1329" s="1"/>
      <c r="K1329" s="1"/>
      <c r="L1329" s="1"/>
      <c r="M1329" s="1"/>
      <c r="N1329" s="1"/>
    </row>
    <row r="1330" spans="6:14" x14ac:dyDescent="0.25">
      <c r="F1330" s="1"/>
      <c r="G1330" s="1"/>
      <c r="H1330" s="1"/>
      <c r="I1330" s="1"/>
      <c r="J1330" s="1"/>
      <c r="K1330" s="1"/>
      <c r="L1330" s="1"/>
      <c r="M1330" s="1"/>
      <c r="N1330" s="1"/>
    </row>
    <row r="1331" spans="6:14" x14ac:dyDescent="0.25">
      <c r="F1331" s="1"/>
      <c r="G1331" s="1"/>
      <c r="H1331" s="1"/>
      <c r="I1331" s="1"/>
      <c r="J1331" s="1"/>
      <c r="K1331" s="1"/>
      <c r="L1331" s="1"/>
      <c r="M1331" s="1"/>
      <c r="N1331" s="1"/>
    </row>
    <row r="1332" spans="6:14" x14ac:dyDescent="0.25">
      <c r="F1332" s="1"/>
      <c r="G1332" s="1"/>
      <c r="H1332" s="1"/>
      <c r="I1332" s="1"/>
      <c r="J1332" s="1"/>
      <c r="K1332" s="1"/>
      <c r="L1332" s="1"/>
      <c r="M1332" s="1"/>
      <c r="N1332" s="1"/>
    </row>
    <row r="1333" spans="6:14" x14ac:dyDescent="0.25">
      <c r="F1333" s="1"/>
      <c r="G1333" s="1"/>
      <c r="H1333" s="1"/>
      <c r="I1333" s="1"/>
      <c r="J1333" s="1"/>
      <c r="K1333" s="1"/>
      <c r="L1333" s="1"/>
      <c r="M1333" s="1"/>
      <c r="N1333" s="1"/>
    </row>
    <row r="1334" spans="6:14" x14ac:dyDescent="0.25">
      <c r="F1334" s="1"/>
      <c r="G1334" s="1"/>
      <c r="H1334" s="1"/>
      <c r="I1334" s="1"/>
      <c r="J1334" s="1"/>
      <c r="K1334" s="1"/>
      <c r="L1334" s="1"/>
      <c r="M1334" s="1"/>
      <c r="N1334" s="1"/>
    </row>
    <row r="1335" spans="6:14" x14ac:dyDescent="0.25">
      <c r="F1335" s="1"/>
      <c r="G1335" s="1"/>
      <c r="H1335" s="1"/>
      <c r="I1335" s="1"/>
      <c r="J1335" s="1"/>
      <c r="K1335" s="1"/>
      <c r="L1335" s="1"/>
      <c r="M1335" s="1"/>
      <c r="N1335" s="1"/>
    </row>
    <row r="1336" spans="6:14" x14ac:dyDescent="0.25">
      <c r="F1336" s="1"/>
      <c r="G1336" s="1"/>
      <c r="H1336" s="1"/>
      <c r="I1336" s="1"/>
      <c r="J1336" s="1"/>
      <c r="K1336" s="1"/>
      <c r="L1336" s="1"/>
      <c r="M1336" s="1"/>
      <c r="N1336" s="1"/>
    </row>
    <row r="1337" spans="6:14" x14ac:dyDescent="0.25">
      <c r="F1337" s="1"/>
      <c r="G1337" s="1"/>
      <c r="H1337" s="1"/>
      <c r="I1337" s="1"/>
      <c r="J1337" s="1"/>
      <c r="K1337" s="1"/>
      <c r="L1337" s="1"/>
      <c r="M1337" s="1"/>
      <c r="N1337" s="1"/>
    </row>
    <row r="1338" spans="6:14" x14ac:dyDescent="0.25">
      <c r="F1338" s="1"/>
      <c r="G1338" s="1"/>
      <c r="H1338" s="1"/>
      <c r="I1338" s="1"/>
      <c r="J1338" s="1"/>
      <c r="K1338" s="1"/>
      <c r="L1338" s="1"/>
      <c r="M1338" s="1"/>
      <c r="N1338" s="1"/>
    </row>
    <row r="1339" spans="6:14" x14ac:dyDescent="0.25">
      <c r="F1339" s="1"/>
      <c r="G1339" s="1"/>
      <c r="H1339" s="1"/>
      <c r="I1339" s="1"/>
      <c r="J1339" s="1"/>
      <c r="K1339" s="1"/>
      <c r="L1339" s="1"/>
      <c r="M1339" s="1"/>
      <c r="N1339" s="1"/>
    </row>
    <row r="1340" spans="6:14" x14ac:dyDescent="0.25">
      <c r="F1340" s="1"/>
      <c r="G1340" s="1"/>
      <c r="H1340" s="1"/>
      <c r="I1340" s="1"/>
      <c r="J1340" s="1"/>
      <c r="K1340" s="1"/>
      <c r="L1340" s="1"/>
      <c r="M1340" s="1"/>
      <c r="N1340" s="1"/>
    </row>
    <row r="1341" spans="6:14" x14ac:dyDescent="0.25">
      <c r="F1341" s="1"/>
      <c r="G1341" s="1"/>
      <c r="H1341" s="1"/>
      <c r="I1341" s="1"/>
      <c r="J1341" s="1"/>
      <c r="K1341" s="1"/>
      <c r="L1341" s="1"/>
      <c r="M1341" s="1"/>
      <c r="N1341" s="1"/>
    </row>
    <row r="1342" spans="6:14" x14ac:dyDescent="0.25">
      <c r="F1342" s="1"/>
      <c r="G1342" s="1"/>
      <c r="H1342" s="1"/>
      <c r="I1342" s="1"/>
      <c r="J1342" s="1"/>
      <c r="K1342" s="1"/>
      <c r="L1342" s="1"/>
      <c r="M1342" s="1"/>
      <c r="N1342" s="1"/>
    </row>
    <row r="1343" spans="6:14" x14ac:dyDescent="0.25">
      <c r="F1343" s="1"/>
      <c r="G1343" s="1"/>
      <c r="H1343" s="1"/>
      <c r="I1343" s="1"/>
      <c r="J1343" s="1"/>
      <c r="K1343" s="1"/>
      <c r="L1343" s="1"/>
      <c r="M1343" s="1"/>
      <c r="N1343" s="1"/>
    </row>
    <row r="1344" spans="6:14" x14ac:dyDescent="0.25">
      <c r="F1344" s="1"/>
      <c r="G1344" s="1"/>
      <c r="H1344" s="1"/>
      <c r="I1344" s="1"/>
      <c r="J1344" s="1"/>
      <c r="K1344" s="1"/>
      <c r="L1344" s="1"/>
      <c r="M1344" s="1"/>
      <c r="N1344" s="1"/>
    </row>
    <row r="1345" spans="6:14" x14ac:dyDescent="0.25">
      <c r="F1345" s="1"/>
      <c r="G1345" s="1"/>
      <c r="H1345" s="1"/>
      <c r="I1345" s="1"/>
      <c r="J1345" s="1"/>
      <c r="K1345" s="1"/>
      <c r="L1345" s="1"/>
      <c r="M1345" s="1"/>
      <c r="N1345" s="1"/>
    </row>
    <row r="1346" spans="6:14" x14ac:dyDescent="0.25">
      <c r="F1346" s="1"/>
      <c r="G1346" s="1"/>
      <c r="H1346" s="1"/>
      <c r="I1346" s="1"/>
      <c r="J1346" s="1"/>
      <c r="K1346" s="1"/>
      <c r="L1346" s="1"/>
      <c r="M1346" s="1"/>
      <c r="N1346" s="1"/>
    </row>
    <row r="1347" spans="6:14" x14ac:dyDescent="0.25">
      <c r="F1347" s="1"/>
      <c r="G1347" s="1"/>
      <c r="H1347" s="1"/>
      <c r="I1347" s="1"/>
      <c r="J1347" s="1"/>
      <c r="K1347" s="1"/>
      <c r="L1347" s="1"/>
      <c r="M1347" s="1"/>
      <c r="N1347" s="1"/>
    </row>
    <row r="1348" spans="6:14" x14ac:dyDescent="0.25">
      <c r="F1348" s="1"/>
      <c r="G1348" s="1"/>
      <c r="H1348" s="1"/>
      <c r="I1348" s="1"/>
      <c r="J1348" s="1"/>
      <c r="K1348" s="1"/>
      <c r="L1348" s="1"/>
      <c r="M1348" s="1"/>
      <c r="N1348" s="1"/>
    </row>
    <row r="1349" spans="6:14" x14ac:dyDescent="0.25">
      <c r="F1349" s="1"/>
      <c r="G1349" s="1"/>
      <c r="H1349" s="1"/>
      <c r="I1349" s="1"/>
      <c r="J1349" s="1"/>
      <c r="K1349" s="1"/>
      <c r="L1349" s="1"/>
      <c r="M1349" s="1"/>
      <c r="N1349" s="1"/>
    </row>
    <row r="1350" spans="6:14" x14ac:dyDescent="0.25">
      <c r="F1350" s="1"/>
      <c r="G1350" s="1"/>
      <c r="H1350" s="1"/>
      <c r="I1350" s="1"/>
      <c r="J1350" s="1"/>
      <c r="K1350" s="1"/>
      <c r="L1350" s="1"/>
      <c r="M1350" s="1"/>
      <c r="N1350" s="1"/>
    </row>
    <row r="1351" spans="6:14" x14ac:dyDescent="0.25">
      <c r="F1351" s="1"/>
      <c r="G1351" s="1"/>
      <c r="H1351" s="1"/>
      <c r="I1351" s="1"/>
      <c r="J1351" s="1"/>
      <c r="K1351" s="1"/>
      <c r="L1351" s="1"/>
      <c r="M1351" s="1"/>
      <c r="N1351" s="1"/>
    </row>
    <row r="1352" spans="6:14" x14ac:dyDescent="0.25">
      <c r="F1352" s="1"/>
      <c r="G1352" s="1"/>
      <c r="H1352" s="1"/>
      <c r="I1352" s="1"/>
      <c r="J1352" s="1"/>
      <c r="K1352" s="1"/>
      <c r="L1352" s="1"/>
      <c r="M1352" s="1"/>
      <c r="N1352" s="1"/>
    </row>
    <row r="1353" spans="6:14" x14ac:dyDescent="0.25">
      <c r="F1353" s="1"/>
      <c r="G1353" s="1"/>
      <c r="H1353" s="1"/>
      <c r="I1353" s="1"/>
      <c r="J1353" s="1"/>
      <c r="K1353" s="1"/>
      <c r="L1353" s="1"/>
      <c r="M1353" s="1"/>
      <c r="N1353" s="1"/>
    </row>
    <row r="1354" spans="6:14" x14ac:dyDescent="0.25">
      <c r="F1354" s="1"/>
      <c r="G1354" s="1"/>
      <c r="H1354" s="1"/>
      <c r="I1354" s="1"/>
      <c r="J1354" s="1"/>
      <c r="K1354" s="1"/>
      <c r="L1354" s="1"/>
      <c r="M1354" s="1"/>
      <c r="N1354" s="1"/>
    </row>
    <row r="1355" spans="6:14" x14ac:dyDescent="0.25">
      <c r="F1355" s="1"/>
      <c r="G1355" s="1"/>
      <c r="H1355" s="1"/>
      <c r="I1355" s="1"/>
      <c r="J1355" s="1"/>
      <c r="K1355" s="1"/>
      <c r="L1355" s="1"/>
      <c r="M1355" s="1"/>
      <c r="N1355" s="1"/>
    </row>
    <row r="1356" spans="6:14" x14ac:dyDescent="0.25">
      <c r="F1356" s="1"/>
      <c r="G1356" s="1"/>
      <c r="H1356" s="1"/>
      <c r="I1356" s="1"/>
      <c r="J1356" s="1"/>
      <c r="K1356" s="1"/>
      <c r="L1356" s="1"/>
      <c r="M1356" s="1"/>
      <c r="N1356" s="1"/>
    </row>
    <row r="1357" spans="6:14" x14ac:dyDescent="0.25">
      <c r="F1357" s="1"/>
      <c r="G1357" s="1"/>
      <c r="H1357" s="1"/>
      <c r="I1357" s="1"/>
      <c r="J1357" s="1"/>
      <c r="K1357" s="1"/>
      <c r="L1357" s="1"/>
      <c r="M1357" s="1"/>
      <c r="N1357" s="1"/>
    </row>
    <row r="1358" spans="6:14" x14ac:dyDescent="0.25">
      <c r="F1358" s="1"/>
      <c r="G1358" s="1"/>
      <c r="H1358" s="1"/>
      <c r="I1358" s="1"/>
      <c r="J1358" s="1"/>
      <c r="K1358" s="1"/>
      <c r="L1358" s="1"/>
      <c r="M1358" s="1"/>
      <c r="N1358" s="1"/>
    </row>
    <row r="1359" spans="6:14" x14ac:dyDescent="0.25">
      <c r="F1359" s="1"/>
      <c r="G1359" s="1"/>
      <c r="H1359" s="1"/>
      <c r="I1359" s="1"/>
      <c r="J1359" s="1"/>
      <c r="K1359" s="1"/>
      <c r="L1359" s="1"/>
      <c r="M1359" s="1"/>
      <c r="N1359" s="1"/>
    </row>
    <row r="1360" spans="6:14" x14ac:dyDescent="0.25">
      <c r="F1360" s="1"/>
      <c r="G1360" s="1"/>
      <c r="H1360" s="1"/>
      <c r="I1360" s="1"/>
      <c r="J1360" s="1"/>
      <c r="K1360" s="1"/>
      <c r="L1360" s="1"/>
      <c r="M1360" s="1"/>
      <c r="N1360" s="1"/>
    </row>
    <row r="1361" spans="6:14" x14ac:dyDescent="0.25">
      <c r="F1361" s="1"/>
      <c r="G1361" s="1"/>
      <c r="H1361" s="1"/>
      <c r="I1361" s="1"/>
      <c r="J1361" s="1"/>
      <c r="K1361" s="1"/>
      <c r="L1361" s="1"/>
      <c r="M1361" s="1"/>
      <c r="N1361" s="1"/>
    </row>
    <row r="1362" spans="6:14" x14ac:dyDescent="0.25">
      <c r="F1362" s="1"/>
      <c r="G1362" s="1"/>
      <c r="H1362" s="1"/>
      <c r="I1362" s="1"/>
      <c r="J1362" s="1"/>
      <c r="K1362" s="1"/>
      <c r="L1362" s="1"/>
      <c r="M1362" s="1"/>
      <c r="N1362" s="1"/>
    </row>
    <row r="1363" spans="6:14" x14ac:dyDescent="0.25">
      <c r="F1363" s="1"/>
      <c r="G1363" s="1"/>
      <c r="H1363" s="1"/>
      <c r="I1363" s="1"/>
      <c r="J1363" s="1"/>
      <c r="K1363" s="1"/>
      <c r="L1363" s="1"/>
      <c r="M1363" s="1"/>
      <c r="N1363" s="1"/>
    </row>
    <row r="1364" spans="6:14" x14ac:dyDescent="0.25">
      <c r="F1364" s="1"/>
      <c r="G1364" s="1"/>
      <c r="H1364" s="1"/>
      <c r="I1364" s="1"/>
      <c r="J1364" s="1"/>
      <c r="K1364" s="1"/>
      <c r="L1364" s="1"/>
      <c r="M1364" s="1"/>
      <c r="N1364" s="1"/>
    </row>
    <row r="1365" spans="6:14" x14ac:dyDescent="0.25">
      <c r="F1365" s="1"/>
      <c r="G1365" s="1"/>
      <c r="H1365" s="1"/>
      <c r="I1365" s="1"/>
      <c r="J1365" s="1"/>
      <c r="K1365" s="1"/>
      <c r="L1365" s="1"/>
      <c r="M1365" s="1"/>
      <c r="N1365" s="1"/>
    </row>
    <row r="1366" spans="6:14" x14ac:dyDescent="0.25">
      <c r="F1366" s="1"/>
      <c r="G1366" s="1"/>
      <c r="H1366" s="1"/>
      <c r="I1366" s="1"/>
      <c r="J1366" s="1"/>
      <c r="K1366" s="1"/>
      <c r="L1366" s="1"/>
      <c r="M1366" s="1"/>
      <c r="N1366" s="1"/>
    </row>
    <row r="1367" spans="6:14" x14ac:dyDescent="0.25">
      <c r="F1367" s="1"/>
      <c r="G1367" s="1"/>
      <c r="H1367" s="1"/>
      <c r="I1367" s="1"/>
      <c r="J1367" s="1"/>
      <c r="K1367" s="1"/>
      <c r="L1367" s="1"/>
      <c r="M1367" s="1"/>
      <c r="N1367" s="1"/>
    </row>
    <row r="1368" spans="6:14" x14ac:dyDescent="0.25">
      <c r="F1368" s="1"/>
      <c r="G1368" s="1"/>
      <c r="H1368" s="1"/>
      <c r="I1368" s="1"/>
      <c r="J1368" s="1"/>
      <c r="K1368" s="1"/>
      <c r="L1368" s="1"/>
      <c r="M1368" s="1"/>
      <c r="N1368" s="1"/>
    </row>
    <row r="1369" spans="6:14" x14ac:dyDescent="0.25">
      <c r="F1369" s="1"/>
      <c r="G1369" s="1"/>
      <c r="H1369" s="1"/>
      <c r="I1369" s="1"/>
      <c r="J1369" s="1"/>
      <c r="K1369" s="1"/>
      <c r="L1369" s="1"/>
      <c r="M1369" s="1"/>
      <c r="N1369" s="1"/>
    </row>
    <row r="1370" spans="6:14" x14ac:dyDescent="0.25">
      <c r="F1370" s="1"/>
      <c r="G1370" s="1"/>
      <c r="H1370" s="1"/>
      <c r="I1370" s="1"/>
      <c r="J1370" s="1"/>
      <c r="K1370" s="1"/>
      <c r="L1370" s="1"/>
      <c r="M1370" s="1"/>
      <c r="N1370" s="1"/>
    </row>
    <row r="1371" spans="6:14" x14ac:dyDescent="0.25">
      <c r="F1371" s="1"/>
      <c r="G1371" s="1"/>
      <c r="H1371" s="1"/>
      <c r="I1371" s="1"/>
      <c r="J1371" s="1"/>
      <c r="K1371" s="1"/>
      <c r="L1371" s="1"/>
      <c r="M1371" s="1"/>
      <c r="N1371" s="1"/>
    </row>
    <row r="1372" spans="6:14" x14ac:dyDescent="0.25">
      <c r="F1372" s="1"/>
      <c r="G1372" s="1"/>
      <c r="H1372" s="1"/>
      <c r="I1372" s="1"/>
      <c r="J1372" s="1"/>
      <c r="K1372" s="1"/>
      <c r="L1372" s="1"/>
      <c r="M1372" s="1"/>
      <c r="N1372" s="1"/>
    </row>
    <row r="1373" spans="6:14" x14ac:dyDescent="0.25">
      <c r="F1373" s="1"/>
      <c r="G1373" s="1"/>
      <c r="H1373" s="1"/>
      <c r="I1373" s="1"/>
      <c r="J1373" s="1"/>
      <c r="K1373" s="1"/>
      <c r="L1373" s="1"/>
      <c r="M1373" s="1"/>
      <c r="N1373" s="1"/>
    </row>
    <row r="1374" spans="6:14" x14ac:dyDescent="0.25">
      <c r="F1374" s="1"/>
      <c r="G1374" s="1"/>
      <c r="H1374" s="1"/>
      <c r="I1374" s="1"/>
      <c r="J1374" s="1"/>
      <c r="K1374" s="1"/>
      <c r="L1374" s="1"/>
      <c r="M1374" s="1"/>
      <c r="N1374" s="1"/>
    </row>
    <row r="1375" spans="6:14" x14ac:dyDescent="0.25">
      <c r="F1375" s="1"/>
      <c r="G1375" s="1"/>
      <c r="H1375" s="1"/>
      <c r="I1375" s="1"/>
      <c r="J1375" s="1"/>
      <c r="K1375" s="1"/>
      <c r="L1375" s="1"/>
      <c r="M1375" s="1"/>
      <c r="N1375" s="1"/>
    </row>
    <row r="1376" spans="6:14" x14ac:dyDescent="0.25">
      <c r="F1376" s="1"/>
      <c r="G1376" s="1"/>
      <c r="H1376" s="1"/>
      <c r="I1376" s="1"/>
      <c r="J1376" s="1"/>
      <c r="K1376" s="1"/>
      <c r="L1376" s="1"/>
      <c r="M1376" s="1"/>
      <c r="N1376" s="1"/>
    </row>
    <row r="1377" spans="6:14" x14ac:dyDescent="0.25">
      <c r="F1377" s="1"/>
      <c r="G1377" s="1"/>
      <c r="H1377" s="1"/>
      <c r="I1377" s="1"/>
      <c r="J1377" s="1"/>
      <c r="K1377" s="1"/>
      <c r="L1377" s="1"/>
      <c r="M1377" s="1"/>
      <c r="N1377" s="1"/>
    </row>
    <row r="1378" spans="6:14" x14ac:dyDescent="0.25">
      <c r="F1378" s="1"/>
      <c r="G1378" s="1"/>
      <c r="H1378" s="1"/>
      <c r="I1378" s="1"/>
      <c r="J1378" s="1"/>
      <c r="K1378" s="1"/>
      <c r="L1378" s="1"/>
      <c r="M1378" s="1"/>
      <c r="N1378" s="1"/>
    </row>
    <row r="1379" spans="6:14" x14ac:dyDescent="0.25">
      <c r="F1379" s="1"/>
      <c r="G1379" s="1"/>
      <c r="H1379" s="1"/>
      <c r="I1379" s="1"/>
      <c r="J1379" s="1"/>
      <c r="K1379" s="1"/>
      <c r="L1379" s="1"/>
      <c r="M1379" s="1"/>
      <c r="N1379" s="1"/>
    </row>
    <row r="1380" spans="6:14" x14ac:dyDescent="0.25">
      <c r="F1380" s="1"/>
      <c r="G1380" s="1"/>
      <c r="H1380" s="1"/>
      <c r="I1380" s="1"/>
      <c r="J1380" s="1"/>
      <c r="K1380" s="1"/>
      <c r="L1380" s="1"/>
      <c r="M1380" s="1"/>
      <c r="N1380" s="1"/>
    </row>
    <row r="1381" spans="6:14" x14ac:dyDescent="0.25">
      <c r="F1381" s="1"/>
      <c r="G1381" s="1"/>
      <c r="H1381" s="1"/>
      <c r="I1381" s="1"/>
      <c r="J1381" s="1"/>
      <c r="K1381" s="1"/>
      <c r="L1381" s="1"/>
      <c r="M1381" s="1"/>
      <c r="N1381" s="1"/>
    </row>
    <row r="1382" spans="6:14" x14ac:dyDescent="0.25">
      <c r="F1382" s="1"/>
      <c r="G1382" s="1"/>
      <c r="H1382" s="1"/>
      <c r="I1382" s="1"/>
      <c r="J1382" s="1"/>
      <c r="K1382" s="1"/>
      <c r="L1382" s="1"/>
      <c r="M1382" s="1"/>
      <c r="N1382" s="1"/>
    </row>
    <row r="1383" spans="6:14" x14ac:dyDescent="0.25">
      <c r="F1383" s="1"/>
      <c r="G1383" s="1"/>
      <c r="H1383" s="1"/>
      <c r="I1383" s="1"/>
      <c r="J1383" s="1"/>
      <c r="K1383" s="1"/>
      <c r="L1383" s="1"/>
      <c r="M1383" s="1"/>
      <c r="N1383" s="1"/>
    </row>
    <row r="1384" spans="6:14" x14ac:dyDescent="0.25">
      <c r="F1384" s="1"/>
      <c r="G1384" s="1"/>
      <c r="H1384" s="1"/>
      <c r="I1384" s="1"/>
      <c r="J1384" s="1"/>
      <c r="K1384" s="1"/>
      <c r="L1384" s="1"/>
      <c r="M1384" s="1"/>
      <c r="N1384" s="1"/>
    </row>
    <row r="1385" spans="6:14" x14ac:dyDescent="0.25">
      <c r="F1385" s="1"/>
      <c r="G1385" s="1"/>
      <c r="H1385" s="1"/>
      <c r="I1385" s="1"/>
      <c r="J1385" s="1"/>
      <c r="K1385" s="1"/>
      <c r="L1385" s="1"/>
      <c r="M1385" s="1"/>
      <c r="N1385" s="1"/>
    </row>
    <row r="1386" spans="6:14" x14ac:dyDescent="0.25">
      <c r="F1386" s="1"/>
      <c r="G1386" s="1"/>
      <c r="H1386" s="1"/>
      <c r="I1386" s="1"/>
      <c r="J1386" s="1"/>
      <c r="K1386" s="1"/>
      <c r="L1386" s="1"/>
      <c r="M1386" s="1"/>
      <c r="N1386" s="1"/>
    </row>
    <row r="1387" spans="6:14" x14ac:dyDescent="0.25">
      <c r="F1387" s="1"/>
      <c r="G1387" s="1"/>
      <c r="H1387" s="1"/>
      <c r="I1387" s="1"/>
      <c r="J1387" s="1"/>
      <c r="K1387" s="1"/>
      <c r="L1387" s="1"/>
      <c r="M1387" s="1"/>
      <c r="N1387" s="1"/>
    </row>
    <row r="1388" spans="6:14" x14ac:dyDescent="0.25">
      <c r="F1388" s="1"/>
      <c r="G1388" s="1"/>
      <c r="H1388" s="1"/>
      <c r="I1388" s="1"/>
      <c r="J1388" s="1"/>
      <c r="K1388" s="1"/>
      <c r="L1388" s="1"/>
      <c r="M1388" s="1"/>
      <c r="N1388" s="1"/>
    </row>
    <row r="1389" spans="6:14" x14ac:dyDescent="0.25">
      <c r="F1389" s="1"/>
      <c r="G1389" s="1"/>
      <c r="H1389" s="1"/>
      <c r="I1389" s="1"/>
      <c r="J1389" s="1"/>
      <c r="K1389" s="1"/>
      <c r="L1389" s="1"/>
      <c r="M1389" s="1"/>
      <c r="N1389" s="1"/>
    </row>
    <row r="1390" spans="6:14" x14ac:dyDescent="0.25">
      <c r="F1390" s="1"/>
      <c r="G1390" s="1"/>
      <c r="H1390" s="1"/>
      <c r="I1390" s="1"/>
      <c r="J1390" s="1"/>
      <c r="K1390" s="1"/>
      <c r="L1390" s="1"/>
      <c r="M1390" s="1"/>
      <c r="N1390" s="1"/>
    </row>
    <row r="1391" spans="6:14" x14ac:dyDescent="0.25">
      <c r="F1391" s="1"/>
      <c r="G1391" s="1"/>
      <c r="H1391" s="1"/>
      <c r="I1391" s="1"/>
      <c r="J1391" s="1"/>
      <c r="K1391" s="1"/>
      <c r="L1391" s="1"/>
      <c r="M1391" s="1"/>
      <c r="N1391" s="1"/>
    </row>
    <row r="1392" spans="6:14" x14ac:dyDescent="0.25">
      <c r="F1392" s="1"/>
      <c r="G1392" s="1"/>
      <c r="H1392" s="1"/>
      <c r="I1392" s="1"/>
      <c r="J1392" s="1"/>
      <c r="K1392" s="1"/>
      <c r="L1392" s="1"/>
      <c r="M1392" s="1"/>
      <c r="N1392" s="1"/>
    </row>
    <row r="1393" spans="6:14" x14ac:dyDescent="0.25">
      <c r="F1393" s="1"/>
      <c r="G1393" s="1"/>
      <c r="H1393" s="1"/>
      <c r="I1393" s="1"/>
      <c r="J1393" s="1"/>
      <c r="K1393" s="1"/>
      <c r="L1393" s="1"/>
      <c r="M1393" s="1"/>
      <c r="N1393" s="1"/>
    </row>
    <row r="1394" spans="6:14" x14ac:dyDescent="0.25">
      <c r="F1394" s="1"/>
      <c r="G1394" s="1"/>
      <c r="H1394" s="1"/>
      <c r="I1394" s="1"/>
      <c r="J1394" s="1"/>
      <c r="K1394" s="1"/>
      <c r="L1394" s="1"/>
      <c r="M1394" s="1"/>
      <c r="N1394" s="1"/>
    </row>
    <row r="1395" spans="6:14" x14ac:dyDescent="0.25">
      <c r="F1395" s="1"/>
      <c r="G1395" s="1"/>
      <c r="H1395" s="1"/>
      <c r="I1395" s="1"/>
      <c r="J1395" s="1"/>
      <c r="K1395" s="1"/>
      <c r="L1395" s="1"/>
      <c r="M1395" s="1"/>
      <c r="N1395" s="1"/>
    </row>
    <row r="1396" spans="6:14" x14ac:dyDescent="0.25">
      <c r="F1396" s="1"/>
      <c r="G1396" s="1"/>
      <c r="H1396" s="1"/>
      <c r="I1396" s="1"/>
      <c r="J1396" s="1"/>
      <c r="K1396" s="1"/>
      <c r="L1396" s="1"/>
      <c r="M1396" s="1"/>
      <c r="N1396" s="1"/>
    </row>
    <row r="1397" spans="6:14" x14ac:dyDescent="0.25">
      <c r="F1397" s="1"/>
      <c r="G1397" s="1"/>
      <c r="H1397" s="1"/>
      <c r="I1397" s="1"/>
      <c r="J1397" s="1"/>
      <c r="K1397" s="1"/>
      <c r="L1397" s="1"/>
      <c r="M1397" s="1"/>
      <c r="N1397" s="1"/>
    </row>
    <row r="1398" spans="6:14" x14ac:dyDescent="0.25">
      <c r="F1398" s="1"/>
      <c r="G1398" s="1"/>
      <c r="H1398" s="1"/>
      <c r="I1398" s="1"/>
      <c r="J1398" s="1"/>
      <c r="K1398" s="1"/>
      <c r="L1398" s="1"/>
      <c r="M1398" s="1"/>
      <c r="N1398" s="1"/>
    </row>
    <row r="1399" spans="6:14" x14ac:dyDescent="0.25">
      <c r="F1399" s="1"/>
      <c r="G1399" s="1"/>
      <c r="H1399" s="1"/>
      <c r="I1399" s="1"/>
      <c r="J1399" s="1"/>
      <c r="K1399" s="1"/>
      <c r="L1399" s="1"/>
      <c r="M1399" s="1"/>
      <c r="N1399" s="1"/>
    </row>
    <row r="1400" spans="6:14" x14ac:dyDescent="0.25">
      <c r="F1400" s="1"/>
      <c r="G1400" s="1"/>
      <c r="H1400" s="1"/>
      <c r="I1400" s="1"/>
      <c r="J1400" s="1"/>
      <c r="K1400" s="1"/>
      <c r="L1400" s="1"/>
      <c r="M1400" s="1"/>
      <c r="N1400" s="1"/>
    </row>
    <row r="1401" spans="6:14" x14ac:dyDescent="0.25">
      <c r="F1401" s="1"/>
      <c r="G1401" s="1"/>
      <c r="H1401" s="1"/>
      <c r="I1401" s="1"/>
      <c r="J1401" s="1"/>
      <c r="K1401" s="1"/>
      <c r="L1401" s="1"/>
      <c r="M1401" s="1"/>
      <c r="N1401" s="1"/>
    </row>
    <row r="1402" spans="6:14" x14ac:dyDescent="0.25">
      <c r="F1402" s="1"/>
      <c r="G1402" s="1"/>
      <c r="H1402" s="1"/>
      <c r="I1402" s="1"/>
      <c r="J1402" s="1"/>
      <c r="K1402" s="1"/>
      <c r="L1402" s="1"/>
      <c r="M1402" s="1"/>
      <c r="N1402" s="1"/>
    </row>
    <row r="1403" spans="6:14" x14ac:dyDescent="0.25">
      <c r="F1403" s="1"/>
      <c r="G1403" s="1"/>
      <c r="H1403" s="1"/>
      <c r="I1403" s="1"/>
      <c r="J1403" s="1"/>
      <c r="K1403" s="1"/>
      <c r="L1403" s="1"/>
      <c r="M1403" s="1"/>
      <c r="N1403" s="1"/>
    </row>
    <row r="1404" spans="6:14" x14ac:dyDescent="0.25">
      <c r="F1404" s="1"/>
      <c r="G1404" s="1"/>
      <c r="H1404" s="1"/>
      <c r="I1404" s="1"/>
      <c r="J1404" s="1"/>
      <c r="K1404" s="1"/>
      <c r="L1404" s="1"/>
      <c r="M1404" s="1"/>
      <c r="N1404" s="1"/>
    </row>
    <row r="1405" spans="6:14" x14ac:dyDescent="0.25">
      <c r="F1405" s="1"/>
      <c r="G1405" s="1"/>
      <c r="H1405" s="1"/>
      <c r="I1405" s="1"/>
      <c r="J1405" s="1"/>
      <c r="K1405" s="1"/>
      <c r="L1405" s="1"/>
      <c r="M1405" s="1"/>
      <c r="N1405" s="1"/>
    </row>
    <row r="1406" spans="6:14" x14ac:dyDescent="0.25">
      <c r="F1406" s="1"/>
      <c r="G1406" s="1"/>
      <c r="H1406" s="1"/>
      <c r="I1406" s="1"/>
      <c r="J1406" s="1"/>
      <c r="K1406" s="1"/>
      <c r="L1406" s="1"/>
      <c r="M1406" s="1"/>
      <c r="N1406" s="1"/>
    </row>
    <row r="1407" spans="6:14" x14ac:dyDescent="0.25">
      <c r="F1407" s="1"/>
      <c r="G1407" s="1"/>
      <c r="H1407" s="1"/>
      <c r="I1407" s="1"/>
      <c r="J1407" s="1"/>
      <c r="K1407" s="1"/>
      <c r="L1407" s="1"/>
      <c r="M1407" s="1"/>
      <c r="N1407" s="1"/>
    </row>
    <row r="1408" spans="6:14" x14ac:dyDescent="0.25">
      <c r="F1408" s="1"/>
      <c r="G1408" s="1"/>
      <c r="H1408" s="1"/>
      <c r="I1408" s="1"/>
      <c r="J1408" s="1"/>
      <c r="K1408" s="1"/>
      <c r="L1408" s="1"/>
      <c r="M1408" s="1"/>
      <c r="N1408" s="1"/>
    </row>
    <row r="1409" spans="6:14" x14ac:dyDescent="0.25">
      <c r="F1409" s="1"/>
      <c r="G1409" s="1"/>
      <c r="H1409" s="1"/>
      <c r="I1409" s="1"/>
      <c r="J1409" s="1"/>
      <c r="K1409" s="1"/>
      <c r="L1409" s="1"/>
      <c r="M1409" s="1"/>
      <c r="N1409" s="1"/>
    </row>
    <row r="1410" spans="6:14" x14ac:dyDescent="0.25">
      <c r="F1410" s="1"/>
      <c r="G1410" s="1"/>
      <c r="H1410" s="1"/>
      <c r="I1410" s="1"/>
      <c r="J1410" s="1"/>
      <c r="K1410" s="1"/>
      <c r="L1410" s="1"/>
      <c r="M1410" s="1"/>
      <c r="N1410" s="1"/>
    </row>
    <row r="1411" spans="6:14" x14ac:dyDescent="0.25">
      <c r="F1411" s="1"/>
      <c r="G1411" s="1"/>
      <c r="H1411" s="1"/>
      <c r="I1411" s="1"/>
      <c r="J1411" s="1"/>
      <c r="K1411" s="1"/>
      <c r="L1411" s="1"/>
      <c r="M1411" s="1"/>
      <c r="N1411" s="1"/>
    </row>
    <row r="1412" spans="6:14" x14ac:dyDescent="0.25">
      <c r="F1412" s="1"/>
      <c r="G1412" s="1"/>
      <c r="H1412" s="1"/>
      <c r="I1412" s="1"/>
      <c r="J1412" s="1"/>
      <c r="K1412" s="1"/>
      <c r="L1412" s="1"/>
      <c r="M1412" s="1"/>
      <c r="N1412" s="1"/>
    </row>
    <row r="1413" spans="6:14" x14ac:dyDescent="0.25">
      <c r="F1413" s="1"/>
      <c r="G1413" s="1"/>
      <c r="H1413" s="1"/>
      <c r="I1413" s="1"/>
      <c r="J1413" s="1"/>
      <c r="K1413" s="1"/>
      <c r="L1413" s="1"/>
      <c r="M1413" s="1"/>
      <c r="N1413" s="1"/>
    </row>
    <row r="1414" spans="6:14" x14ac:dyDescent="0.25">
      <c r="F1414" s="1"/>
      <c r="G1414" s="1"/>
      <c r="H1414" s="1"/>
      <c r="I1414" s="1"/>
      <c r="J1414" s="1"/>
      <c r="K1414" s="1"/>
      <c r="L1414" s="1"/>
      <c r="M1414" s="1"/>
      <c r="N1414" s="1"/>
    </row>
    <row r="1415" spans="6:14" x14ac:dyDescent="0.25">
      <c r="F1415" s="1"/>
      <c r="G1415" s="1"/>
      <c r="H1415" s="1"/>
      <c r="I1415" s="1"/>
      <c r="J1415" s="1"/>
      <c r="K1415" s="1"/>
      <c r="L1415" s="1"/>
      <c r="M1415" s="1"/>
      <c r="N1415" s="1"/>
    </row>
    <row r="1416" spans="6:14" x14ac:dyDescent="0.25">
      <c r="F1416" s="1"/>
      <c r="G1416" s="1"/>
      <c r="H1416" s="1"/>
      <c r="I1416" s="1"/>
      <c r="J1416" s="1"/>
      <c r="K1416" s="1"/>
      <c r="L1416" s="1"/>
      <c r="M1416" s="1"/>
      <c r="N1416" s="1"/>
    </row>
    <row r="1417" spans="6:14" x14ac:dyDescent="0.25">
      <c r="F1417" s="1"/>
      <c r="G1417" s="1"/>
      <c r="H1417" s="1"/>
      <c r="I1417" s="1"/>
      <c r="J1417" s="1"/>
      <c r="K1417" s="1"/>
      <c r="L1417" s="1"/>
      <c r="M1417" s="1"/>
      <c r="N1417" s="1"/>
    </row>
    <row r="1418" spans="6:14" x14ac:dyDescent="0.25">
      <c r="F1418" s="1"/>
      <c r="G1418" s="1"/>
      <c r="H1418" s="1"/>
      <c r="I1418" s="1"/>
      <c r="J1418" s="1"/>
      <c r="K1418" s="1"/>
      <c r="L1418" s="1"/>
      <c r="M1418" s="1"/>
      <c r="N1418" s="1"/>
    </row>
    <row r="1419" spans="6:14" x14ac:dyDescent="0.25">
      <c r="F1419" s="1"/>
      <c r="G1419" s="1"/>
      <c r="H1419" s="1"/>
      <c r="I1419" s="1"/>
      <c r="J1419" s="1"/>
      <c r="K1419" s="1"/>
      <c r="L1419" s="1"/>
      <c r="M1419" s="1"/>
      <c r="N1419" s="1"/>
    </row>
    <row r="1420" spans="6:14" x14ac:dyDescent="0.25">
      <c r="F1420" s="1"/>
      <c r="G1420" s="1"/>
      <c r="H1420" s="1"/>
      <c r="I1420" s="1"/>
      <c r="J1420" s="1"/>
      <c r="K1420" s="1"/>
      <c r="L1420" s="1"/>
      <c r="M1420" s="1"/>
      <c r="N1420" s="1"/>
    </row>
    <row r="1421" spans="6:14" x14ac:dyDescent="0.25">
      <c r="F1421" s="1"/>
      <c r="G1421" s="1"/>
      <c r="H1421" s="1"/>
      <c r="I1421" s="1"/>
      <c r="J1421" s="1"/>
      <c r="K1421" s="1"/>
      <c r="L1421" s="1"/>
      <c r="M1421" s="1"/>
      <c r="N1421" s="1"/>
    </row>
    <row r="1422" spans="6:14" x14ac:dyDescent="0.25">
      <c r="F1422" s="1"/>
      <c r="G1422" s="1"/>
      <c r="H1422" s="1"/>
      <c r="I1422" s="1"/>
      <c r="J1422" s="1"/>
      <c r="K1422" s="1"/>
      <c r="L1422" s="1"/>
      <c r="M1422" s="1"/>
      <c r="N1422" s="1"/>
    </row>
    <row r="1423" spans="6:14" x14ac:dyDescent="0.25">
      <c r="F1423" s="1"/>
      <c r="G1423" s="1"/>
      <c r="H1423" s="1"/>
      <c r="I1423" s="1"/>
      <c r="J1423" s="1"/>
      <c r="K1423" s="1"/>
      <c r="L1423" s="1"/>
      <c r="M1423" s="1"/>
      <c r="N1423" s="1"/>
    </row>
    <row r="1424" spans="6:14" x14ac:dyDescent="0.25">
      <c r="F1424" s="1"/>
      <c r="G1424" s="1"/>
      <c r="H1424" s="1"/>
      <c r="I1424" s="1"/>
      <c r="J1424" s="1"/>
      <c r="K1424" s="1"/>
      <c r="L1424" s="1"/>
      <c r="M1424" s="1"/>
      <c r="N1424" s="1"/>
    </row>
    <row r="1425" spans="6:14" x14ac:dyDescent="0.25">
      <c r="F1425" s="1"/>
      <c r="G1425" s="1"/>
      <c r="H1425" s="1"/>
      <c r="I1425" s="1"/>
      <c r="J1425" s="1"/>
      <c r="K1425" s="1"/>
      <c r="L1425" s="1"/>
      <c r="M1425" s="1"/>
      <c r="N1425" s="1"/>
    </row>
    <row r="1426" spans="6:14" x14ac:dyDescent="0.25">
      <c r="F1426" s="1"/>
      <c r="G1426" s="1"/>
      <c r="H1426" s="1"/>
      <c r="I1426" s="1"/>
      <c r="J1426" s="1"/>
      <c r="K1426" s="1"/>
      <c r="L1426" s="1"/>
      <c r="M1426" s="1"/>
      <c r="N1426" s="1"/>
    </row>
    <row r="1427" spans="6:14" x14ac:dyDescent="0.25">
      <c r="F1427" s="1"/>
      <c r="G1427" s="1"/>
      <c r="H1427" s="1"/>
      <c r="I1427" s="1"/>
      <c r="J1427" s="1"/>
      <c r="K1427" s="1"/>
      <c r="L1427" s="1"/>
      <c r="M1427" s="1"/>
      <c r="N1427" s="1"/>
    </row>
    <row r="1428" spans="6:14" x14ac:dyDescent="0.25">
      <c r="F1428" s="1"/>
      <c r="G1428" s="1"/>
      <c r="H1428" s="1"/>
      <c r="I1428" s="1"/>
      <c r="J1428" s="1"/>
      <c r="K1428" s="1"/>
      <c r="L1428" s="1"/>
      <c r="M1428" s="1"/>
      <c r="N1428" s="1"/>
    </row>
    <row r="1429" spans="6:14" x14ac:dyDescent="0.25">
      <c r="F1429" s="1"/>
      <c r="G1429" s="1"/>
      <c r="H1429" s="1"/>
      <c r="I1429" s="1"/>
      <c r="J1429" s="1"/>
      <c r="K1429" s="1"/>
      <c r="L1429" s="1"/>
      <c r="M1429" s="1"/>
      <c r="N1429" s="1"/>
    </row>
    <row r="1430" spans="6:14" x14ac:dyDescent="0.25">
      <c r="F1430" s="1"/>
      <c r="G1430" s="1"/>
      <c r="H1430" s="1"/>
      <c r="I1430" s="1"/>
      <c r="J1430" s="1"/>
      <c r="K1430" s="1"/>
      <c r="L1430" s="1"/>
      <c r="M1430" s="1"/>
      <c r="N1430" s="1"/>
    </row>
    <row r="1431" spans="6:14" x14ac:dyDescent="0.25">
      <c r="F1431" s="1"/>
      <c r="G1431" s="1"/>
      <c r="H1431" s="1"/>
      <c r="I1431" s="1"/>
      <c r="J1431" s="1"/>
      <c r="K1431" s="1"/>
      <c r="L1431" s="1"/>
      <c r="M1431" s="1"/>
      <c r="N1431" s="1"/>
    </row>
    <row r="1432" spans="6:14" x14ac:dyDescent="0.25">
      <c r="F1432" s="1"/>
      <c r="G1432" s="1"/>
      <c r="H1432" s="1"/>
      <c r="I1432" s="1"/>
      <c r="J1432" s="1"/>
      <c r="K1432" s="1"/>
      <c r="L1432" s="1"/>
      <c r="M1432" s="1"/>
      <c r="N1432" s="1"/>
    </row>
    <row r="1433" spans="6:14" x14ac:dyDescent="0.25">
      <c r="F1433" s="1"/>
      <c r="G1433" s="1"/>
      <c r="H1433" s="1"/>
      <c r="I1433" s="1"/>
      <c r="J1433" s="1"/>
      <c r="K1433" s="1"/>
      <c r="L1433" s="1"/>
      <c r="M1433" s="1"/>
      <c r="N1433" s="1"/>
    </row>
    <row r="1434" spans="6:14" x14ac:dyDescent="0.25">
      <c r="F1434" s="1"/>
      <c r="G1434" s="1"/>
      <c r="H1434" s="1"/>
      <c r="I1434" s="1"/>
      <c r="J1434" s="1"/>
      <c r="K1434" s="1"/>
      <c r="L1434" s="1"/>
      <c r="M1434" s="1"/>
      <c r="N1434" s="1"/>
    </row>
    <row r="1435" spans="6:14" x14ac:dyDescent="0.25">
      <c r="F1435" s="1"/>
      <c r="G1435" s="1"/>
      <c r="H1435" s="1"/>
      <c r="I1435" s="1"/>
      <c r="J1435" s="1"/>
      <c r="K1435" s="1"/>
      <c r="L1435" s="1"/>
      <c r="M1435" s="1"/>
      <c r="N1435" s="1"/>
    </row>
    <row r="1436" spans="6:14" x14ac:dyDescent="0.25">
      <c r="F1436" s="1"/>
      <c r="G1436" s="1"/>
      <c r="H1436" s="1"/>
      <c r="I1436" s="1"/>
      <c r="J1436" s="1"/>
      <c r="K1436" s="1"/>
      <c r="L1436" s="1"/>
      <c r="M1436" s="1"/>
      <c r="N1436" s="1"/>
    </row>
    <row r="1437" spans="6:14" x14ac:dyDescent="0.25">
      <c r="F1437" s="1"/>
      <c r="G1437" s="1"/>
      <c r="H1437" s="1"/>
      <c r="I1437" s="1"/>
      <c r="J1437" s="1"/>
      <c r="K1437" s="1"/>
      <c r="L1437" s="1"/>
      <c r="M1437" s="1"/>
      <c r="N1437" s="1"/>
    </row>
    <row r="1438" spans="6:14" x14ac:dyDescent="0.25">
      <c r="F1438" s="1"/>
      <c r="G1438" s="1"/>
      <c r="H1438" s="1"/>
      <c r="I1438" s="1"/>
      <c r="J1438" s="1"/>
      <c r="K1438" s="1"/>
      <c r="L1438" s="1"/>
      <c r="M1438" s="1"/>
      <c r="N1438" s="1"/>
    </row>
    <row r="1439" spans="6:14" x14ac:dyDescent="0.25">
      <c r="F1439" s="1"/>
      <c r="G1439" s="1"/>
      <c r="H1439" s="1"/>
      <c r="I1439" s="1"/>
      <c r="J1439" s="1"/>
      <c r="K1439" s="1"/>
      <c r="L1439" s="1"/>
      <c r="M1439" s="1"/>
      <c r="N1439" s="1"/>
    </row>
    <row r="1440" spans="6:14" x14ac:dyDescent="0.25">
      <c r="F1440" s="1"/>
      <c r="G1440" s="1"/>
      <c r="H1440" s="1"/>
      <c r="I1440" s="1"/>
      <c r="J1440" s="1"/>
      <c r="K1440" s="1"/>
      <c r="L1440" s="1"/>
      <c r="M1440" s="1"/>
      <c r="N1440" s="1"/>
    </row>
    <row r="1441" spans="6:14" x14ac:dyDescent="0.25">
      <c r="F1441" s="1"/>
      <c r="G1441" s="1"/>
      <c r="H1441" s="1"/>
      <c r="I1441" s="1"/>
      <c r="J1441" s="1"/>
      <c r="K1441" s="1"/>
      <c r="L1441" s="1"/>
      <c r="M1441" s="1"/>
      <c r="N1441" s="1"/>
    </row>
    <row r="1442" spans="6:14" x14ac:dyDescent="0.25">
      <c r="F1442" s="1"/>
      <c r="G1442" s="1"/>
      <c r="H1442" s="1"/>
      <c r="I1442" s="1"/>
      <c r="J1442" s="1"/>
      <c r="K1442" s="1"/>
      <c r="L1442" s="1"/>
      <c r="M1442" s="1"/>
      <c r="N1442" s="1"/>
    </row>
    <row r="1443" spans="6:14" x14ac:dyDescent="0.25">
      <c r="F1443" s="1"/>
      <c r="G1443" s="1"/>
      <c r="H1443" s="1"/>
      <c r="I1443" s="1"/>
      <c r="J1443" s="1"/>
      <c r="K1443" s="1"/>
      <c r="L1443" s="1"/>
      <c r="M1443" s="1"/>
      <c r="N1443" s="1"/>
    </row>
    <row r="1444" spans="6:14" x14ac:dyDescent="0.25">
      <c r="F1444" s="1"/>
      <c r="G1444" s="1"/>
      <c r="H1444" s="1"/>
      <c r="I1444" s="1"/>
      <c r="J1444" s="1"/>
      <c r="K1444" s="1"/>
      <c r="L1444" s="1"/>
      <c r="M1444" s="1"/>
      <c r="N1444" s="1"/>
    </row>
    <row r="1445" spans="6:14" x14ac:dyDescent="0.25">
      <c r="F1445" s="1"/>
      <c r="G1445" s="1"/>
      <c r="H1445" s="1"/>
      <c r="I1445" s="1"/>
      <c r="J1445" s="1"/>
      <c r="K1445" s="1"/>
      <c r="L1445" s="1"/>
      <c r="M1445" s="1"/>
      <c r="N1445" s="1"/>
    </row>
    <row r="1446" spans="6:14" x14ac:dyDescent="0.25">
      <c r="F1446" s="1"/>
      <c r="G1446" s="1"/>
      <c r="H1446" s="1"/>
      <c r="I1446" s="1"/>
      <c r="J1446" s="1"/>
      <c r="K1446" s="1"/>
      <c r="L1446" s="1"/>
      <c r="M1446" s="1"/>
      <c r="N1446" s="1"/>
    </row>
    <row r="1447" spans="6:14" x14ac:dyDescent="0.25">
      <c r="F1447" s="1"/>
      <c r="G1447" s="1"/>
      <c r="H1447" s="1"/>
      <c r="I1447" s="1"/>
      <c r="J1447" s="1"/>
      <c r="K1447" s="1"/>
      <c r="L1447" s="1"/>
      <c r="M1447" s="1"/>
      <c r="N1447" s="1"/>
    </row>
    <row r="1448" spans="6:14" x14ac:dyDescent="0.25">
      <c r="F1448" s="1"/>
      <c r="G1448" s="1"/>
      <c r="H1448" s="1"/>
      <c r="I1448" s="1"/>
      <c r="J1448" s="1"/>
      <c r="K1448" s="1"/>
      <c r="L1448" s="1"/>
      <c r="M1448" s="1"/>
      <c r="N1448" s="1"/>
    </row>
    <row r="1449" spans="6:14" x14ac:dyDescent="0.25">
      <c r="F1449" s="1"/>
      <c r="G1449" s="1"/>
      <c r="H1449" s="1"/>
      <c r="I1449" s="1"/>
      <c r="J1449" s="1"/>
      <c r="K1449" s="1"/>
      <c r="L1449" s="1"/>
      <c r="M1449" s="1"/>
      <c r="N1449" s="1"/>
    </row>
    <row r="1450" spans="6:14" x14ac:dyDescent="0.25">
      <c r="F1450" s="1"/>
      <c r="G1450" s="1"/>
      <c r="H1450" s="1"/>
      <c r="I1450" s="1"/>
      <c r="J1450" s="1"/>
      <c r="K1450" s="1"/>
      <c r="L1450" s="1"/>
      <c r="M1450" s="1"/>
      <c r="N1450" s="1"/>
    </row>
    <row r="1451" spans="6:14" x14ac:dyDescent="0.25">
      <c r="F1451" s="1"/>
      <c r="G1451" s="1"/>
      <c r="H1451" s="1"/>
      <c r="I1451" s="1"/>
      <c r="J1451" s="1"/>
      <c r="K1451" s="1"/>
      <c r="L1451" s="1"/>
      <c r="M1451" s="1"/>
      <c r="N1451" s="1"/>
    </row>
    <row r="1452" spans="6:14" x14ac:dyDescent="0.25">
      <c r="F1452" s="1"/>
      <c r="G1452" s="1"/>
      <c r="H1452" s="1"/>
      <c r="I1452" s="1"/>
      <c r="J1452" s="1"/>
      <c r="K1452" s="1"/>
      <c r="L1452" s="1"/>
      <c r="M1452" s="1"/>
      <c r="N1452" s="1"/>
    </row>
    <row r="1453" spans="6:14" x14ac:dyDescent="0.25">
      <c r="F1453" s="1"/>
      <c r="G1453" s="1"/>
      <c r="H1453" s="1"/>
      <c r="I1453" s="1"/>
      <c r="J1453" s="1"/>
      <c r="K1453" s="1"/>
      <c r="L1453" s="1"/>
      <c r="M1453" s="1"/>
      <c r="N1453" s="1"/>
    </row>
    <row r="1454" spans="6:14" x14ac:dyDescent="0.25">
      <c r="F1454" s="1"/>
      <c r="G1454" s="1"/>
      <c r="H1454" s="1"/>
      <c r="I1454" s="1"/>
      <c r="J1454" s="1"/>
      <c r="K1454" s="1"/>
      <c r="L1454" s="1"/>
      <c r="M1454" s="1"/>
      <c r="N1454" s="1"/>
    </row>
    <row r="1455" spans="6:14" x14ac:dyDescent="0.25">
      <c r="F1455" s="1"/>
      <c r="G1455" s="1"/>
      <c r="H1455" s="1"/>
      <c r="I1455" s="1"/>
      <c r="J1455" s="1"/>
      <c r="K1455" s="1"/>
      <c r="L1455" s="1"/>
      <c r="M1455" s="1"/>
      <c r="N1455" s="1"/>
    </row>
    <row r="1456" spans="6:14" x14ac:dyDescent="0.25">
      <c r="F1456" s="1"/>
      <c r="G1456" s="1"/>
      <c r="H1456" s="1"/>
      <c r="I1456" s="1"/>
      <c r="J1456" s="1"/>
      <c r="K1456" s="1"/>
      <c r="L1456" s="1"/>
      <c r="M1456" s="1"/>
      <c r="N1456" s="1"/>
    </row>
    <row r="1457" spans="6:14" x14ac:dyDescent="0.25">
      <c r="F1457" s="1"/>
      <c r="G1457" s="1"/>
      <c r="H1457" s="1"/>
      <c r="I1457" s="1"/>
      <c r="J1457" s="1"/>
      <c r="K1457" s="1"/>
      <c r="L1457" s="1"/>
      <c r="M1457" s="1"/>
      <c r="N1457" s="1"/>
    </row>
    <row r="1458" spans="6:14" x14ac:dyDescent="0.25">
      <c r="F1458" s="1"/>
      <c r="G1458" s="1"/>
      <c r="H1458" s="1"/>
      <c r="I1458" s="1"/>
      <c r="J1458" s="1"/>
      <c r="K1458" s="1"/>
      <c r="L1458" s="1"/>
      <c r="M1458" s="1"/>
      <c r="N1458" s="1"/>
    </row>
    <row r="1459" spans="6:14" x14ac:dyDescent="0.25">
      <c r="F1459" s="1"/>
      <c r="G1459" s="1"/>
      <c r="H1459" s="1"/>
      <c r="I1459" s="1"/>
      <c r="J1459" s="1"/>
      <c r="K1459" s="1"/>
      <c r="L1459" s="1"/>
      <c r="M1459" s="1"/>
      <c r="N1459" s="1"/>
    </row>
    <row r="1460" spans="6:14" x14ac:dyDescent="0.25">
      <c r="F1460" s="1"/>
      <c r="G1460" s="1"/>
      <c r="H1460" s="1"/>
      <c r="I1460" s="1"/>
      <c r="J1460" s="1"/>
      <c r="K1460" s="1"/>
      <c r="L1460" s="1"/>
      <c r="M1460" s="1"/>
      <c r="N1460" s="1"/>
    </row>
    <row r="1461" spans="6:14" x14ac:dyDescent="0.25">
      <c r="F1461" s="1"/>
      <c r="G1461" s="1"/>
      <c r="H1461" s="1"/>
      <c r="I1461" s="1"/>
      <c r="J1461" s="1"/>
      <c r="K1461" s="1"/>
      <c r="L1461" s="1"/>
      <c r="M1461" s="1"/>
      <c r="N1461" s="1"/>
    </row>
    <row r="1462" spans="6:14" x14ac:dyDescent="0.25">
      <c r="F1462" s="1"/>
      <c r="G1462" s="1"/>
      <c r="H1462" s="1"/>
      <c r="I1462" s="1"/>
      <c r="J1462" s="1"/>
      <c r="K1462" s="1"/>
      <c r="L1462" s="1"/>
      <c r="M1462" s="1"/>
      <c r="N1462" s="1"/>
    </row>
    <row r="1463" spans="6:14" x14ac:dyDescent="0.25">
      <c r="F1463" s="1"/>
      <c r="G1463" s="1"/>
      <c r="H1463" s="1"/>
      <c r="I1463" s="1"/>
      <c r="J1463" s="1"/>
      <c r="K1463" s="1"/>
      <c r="L1463" s="1"/>
      <c r="M1463" s="1"/>
      <c r="N1463" s="1"/>
    </row>
    <row r="1464" spans="6:14" x14ac:dyDescent="0.25">
      <c r="F1464" s="1"/>
      <c r="G1464" s="1"/>
      <c r="H1464" s="1"/>
      <c r="I1464" s="1"/>
      <c r="J1464" s="1"/>
      <c r="K1464" s="1"/>
      <c r="L1464" s="1"/>
      <c r="M1464" s="1"/>
      <c r="N1464" s="1"/>
    </row>
    <row r="1465" spans="6:14" x14ac:dyDescent="0.25">
      <c r="F1465" s="1"/>
      <c r="G1465" s="1"/>
      <c r="H1465" s="1"/>
      <c r="I1465" s="1"/>
      <c r="J1465" s="1"/>
      <c r="K1465" s="1"/>
      <c r="L1465" s="1"/>
      <c r="M1465" s="1"/>
      <c r="N1465" s="1"/>
    </row>
    <row r="1466" spans="6:14" x14ac:dyDescent="0.25">
      <c r="F1466" s="1"/>
      <c r="G1466" s="1"/>
      <c r="H1466" s="1"/>
      <c r="I1466" s="1"/>
      <c r="J1466" s="1"/>
      <c r="K1466" s="1"/>
      <c r="L1466" s="1"/>
      <c r="M1466" s="1"/>
      <c r="N1466" s="1"/>
    </row>
    <row r="1467" spans="6:14" x14ac:dyDescent="0.25">
      <c r="F1467" s="1"/>
      <c r="G1467" s="1"/>
      <c r="H1467" s="1"/>
      <c r="I1467" s="1"/>
      <c r="J1467" s="1"/>
      <c r="K1467" s="1"/>
      <c r="L1467" s="1"/>
      <c r="M1467" s="1"/>
      <c r="N1467" s="1"/>
    </row>
    <row r="1468" spans="6:14" x14ac:dyDescent="0.25">
      <c r="F1468" s="1"/>
      <c r="G1468" s="1"/>
      <c r="H1468" s="1"/>
      <c r="I1468" s="1"/>
      <c r="J1468" s="1"/>
      <c r="K1468" s="1"/>
      <c r="L1468" s="1"/>
      <c r="M1468" s="1"/>
      <c r="N1468" s="1"/>
    </row>
    <row r="1469" spans="6:14" x14ac:dyDescent="0.25">
      <c r="F1469" s="1"/>
      <c r="G1469" s="1"/>
      <c r="H1469" s="1"/>
      <c r="I1469" s="1"/>
      <c r="J1469" s="1"/>
      <c r="K1469" s="1"/>
      <c r="L1469" s="1"/>
      <c r="M1469" s="1"/>
      <c r="N1469" s="1"/>
    </row>
    <row r="1470" spans="6:14" x14ac:dyDescent="0.25">
      <c r="F1470" s="1"/>
      <c r="G1470" s="1"/>
      <c r="H1470" s="1"/>
      <c r="I1470" s="1"/>
      <c r="J1470" s="1"/>
      <c r="K1470" s="1"/>
      <c r="L1470" s="1"/>
      <c r="M1470" s="1"/>
      <c r="N1470" s="1"/>
    </row>
    <row r="1471" spans="6:14" x14ac:dyDescent="0.25">
      <c r="F1471" s="1"/>
      <c r="G1471" s="1"/>
      <c r="H1471" s="1"/>
      <c r="I1471" s="1"/>
      <c r="J1471" s="1"/>
      <c r="K1471" s="1"/>
      <c r="L1471" s="1"/>
      <c r="M1471" s="1"/>
      <c r="N1471" s="1"/>
    </row>
    <row r="1472" spans="6:14" x14ac:dyDescent="0.25">
      <c r="F1472" s="1"/>
      <c r="G1472" s="1"/>
      <c r="H1472" s="1"/>
      <c r="I1472" s="1"/>
      <c r="J1472" s="1"/>
      <c r="K1472" s="1"/>
      <c r="L1472" s="1"/>
      <c r="M1472" s="1"/>
      <c r="N1472" s="1"/>
    </row>
    <row r="1473" spans="6:14" x14ac:dyDescent="0.25">
      <c r="F1473" s="1"/>
      <c r="G1473" s="1"/>
      <c r="H1473" s="1"/>
      <c r="I1473" s="1"/>
      <c r="J1473" s="1"/>
      <c r="K1473" s="1"/>
      <c r="L1473" s="1"/>
      <c r="M1473" s="1"/>
      <c r="N1473" s="1"/>
    </row>
    <row r="1474" spans="6:14" x14ac:dyDescent="0.25">
      <c r="F1474" s="1"/>
      <c r="G1474" s="1"/>
      <c r="H1474" s="1"/>
      <c r="I1474" s="1"/>
      <c r="J1474" s="1"/>
      <c r="K1474" s="1"/>
      <c r="L1474" s="1"/>
      <c r="M1474" s="1"/>
      <c r="N1474" s="1"/>
    </row>
    <row r="1475" spans="6:14" x14ac:dyDescent="0.25">
      <c r="F1475" s="1"/>
      <c r="G1475" s="1"/>
      <c r="H1475" s="1"/>
      <c r="I1475" s="1"/>
      <c r="J1475" s="1"/>
      <c r="K1475" s="1"/>
      <c r="L1475" s="1"/>
      <c r="M1475" s="1"/>
      <c r="N1475" s="1"/>
    </row>
    <row r="1476" spans="6:14" x14ac:dyDescent="0.25">
      <c r="F1476" s="1"/>
      <c r="G1476" s="1"/>
      <c r="H1476" s="1"/>
      <c r="I1476" s="1"/>
      <c r="J1476" s="1"/>
      <c r="K1476" s="1"/>
      <c r="L1476" s="1"/>
      <c r="M1476" s="1"/>
      <c r="N1476" s="1"/>
    </row>
    <row r="1477" spans="6:14" x14ac:dyDescent="0.25">
      <c r="F1477" s="1"/>
      <c r="G1477" s="1"/>
      <c r="H1477" s="1"/>
      <c r="I1477" s="1"/>
      <c r="J1477" s="1"/>
      <c r="K1477" s="1"/>
      <c r="L1477" s="1"/>
      <c r="M1477" s="1"/>
      <c r="N1477" s="1"/>
    </row>
    <row r="1478" spans="6:14" x14ac:dyDescent="0.25">
      <c r="F1478" s="1"/>
      <c r="G1478" s="1"/>
      <c r="H1478" s="1"/>
      <c r="I1478" s="1"/>
      <c r="J1478" s="1"/>
      <c r="K1478" s="1"/>
      <c r="L1478" s="1"/>
      <c r="M1478" s="1"/>
      <c r="N1478" s="1"/>
    </row>
    <row r="1479" spans="6:14" x14ac:dyDescent="0.25">
      <c r="F1479" s="1"/>
      <c r="G1479" s="1"/>
      <c r="H1479" s="1"/>
      <c r="I1479" s="1"/>
      <c r="J1479" s="1"/>
      <c r="K1479" s="1"/>
      <c r="L1479" s="1"/>
      <c r="M1479" s="1"/>
      <c r="N1479" s="1"/>
    </row>
    <row r="1480" spans="6:14" x14ac:dyDescent="0.25">
      <c r="F1480" s="1"/>
      <c r="G1480" s="1"/>
      <c r="H1480" s="1"/>
      <c r="I1480" s="1"/>
      <c r="J1480" s="1"/>
      <c r="K1480" s="1"/>
      <c r="L1480" s="1"/>
      <c r="M1480" s="1"/>
      <c r="N1480" s="1"/>
    </row>
    <row r="1481" spans="6:14" x14ac:dyDescent="0.25">
      <c r="F1481" s="1"/>
      <c r="G1481" s="1"/>
      <c r="H1481" s="1"/>
      <c r="I1481" s="1"/>
      <c r="J1481" s="1"/>
      <c r="K1481" s="1"/>
      <c r="L1481" s="1"/>
      <c r="M1481" s="1"/>
      <c r="N1481" s="1"/>
    </row>
    <row r="1482" spans="6:14" x14ac:dyDescent="0.25">
      <c r="F1482" s="1"/>
      <c r="G1482" s="1"/>
      <c r="H1482" s="1"/>
      <c r="I1482" s="1"/>
      <c r="J1482" s="1"/>
      <c r="K1482" s="1"/>
      <c r="L1482" s="1"/>
      <c r="M1482" s="1"/>
      <c r="N1482" s="1"/>
    </row>
    <row r="1483" spans="6:14" x14ac:dyDescent="0.25">
      <c r="F1483" s="1"/>
      <c r="G1483" s="1"/>
      <c r="H1483" s="1"/>
      <c r="I1483" s="1"/>
      <c r="J1483" s="1"/>
      <c r="K1483" s="1"/>
      <c r="L1483" s="1"/>
      <c r="M1483" s="1"/>
      <c r="N1483" s="1"/>
    </row>
    <row r="1484" spans="6:14" x14ac:dyDescent="0.25">
      <c r="F1484" s="1"/>
      <c r="G1484" s="1"/>
      <c r="H1484" s="1"/>
      <c r="I1484" s="1"/>
      <c r="J1484" s="1"/>
      <c r="K1484" s="1"/>
      <c r="L1484" s="1"/>
      <c r="M1484" s="1"/>
      <c r="N1484" s="1"/>
    </row>
    <row r="1485" spans="6:14" x14ac:dyDescent="0.25">
      <c r="F1485" s="1"/>
      <c r="G1485" s="1"/>
      <c r="H1485" s="1"/>
      <c r="I1485" s="1"/>
      <c r="J1485" s="1"/>
      <c r="K1485" s="1"/>
      <c r="L1485" s="1"/>
      <c r="M1485" s="1"/>
      <c r="N1485" s="1"/>
    </row>
    <row r="1486" spans="6:14" x14ac:dyDescent="0.25">
      <c r="F1486" s="1"/>
      <c r="G1486" s="1"/>
      <c r="H1486" s="1"/>
      <c r="I1486" s="1"/>
      <c r="J1486" s="1"/>
      <c r="K1486" s="1"/>
      <c r="L1486" s="1"/>
      <c r="M1486" s="1"/>
      <c r="N1486" s="1"/>
    </row>
    <row r="1487" spans="6:14" x14ac:dyDescent="0.25">
      <c r="F1487" s="1"/>
      <c r="G1487" s="1"/>
      <c r="H1487" s="1"/>
      <c r="I1487" s="1"/>
      <c r="J1487" s="1"/>
      <c r="K1487" s="1"/>
      <c r="L1487" s="1"/>
      <c r="M1487" s="1"/>
      <c r="N1487" s="1"/>
    </row>
    <row r="1488" spans="6:14" x14ac:dyDescent="0.25">
      <c r="F1488" s="1"/>
      <c r="G1488" s="1"/>
      <c r="H1488" s="1"/>
      <c r="I1488" s="1"/>
      <c r="J1488" s="1"/>
      <c r="K1488" s="1"/>
      <c r="L1488" s="1"/>
      <c r="M1488" s="1"/>
      <c r="N1488" s="1"/>
    </row>
    <row r="1489" spans="6:14" x14ac:dyDescent="0.25">
      <c r="F1489" s="1"/>
      <c r="G1489" s="1"/>
      <c r="H1489" s="1"/>
      <c r="I1489" s="1"/>
      <c r="J1489" s="1"/>
      <c r="K1489" s="1"/>
      <c r="L1489" s="1"/>
      <c r="M1489" s="1"/>
      <c r="N1489" s="1"/>
    </row>
    <row r="1490" spans="6:14" x14ac:dyDescent="0.25">
      <c r="F1490" s="1"/>
      <c r="G1490" s="1"/>
      <c r="H1490" s="1"/>
      <c r="I1490" s="1"/>
      <c r="J1490" s="1"/>
      <c r="K1490" s="1"/>
      <c r="L1490" s="1"/>
      <c r="M1490" s="1"/>
      <c r="N1490" s="1"/>
    </row>
    <row r="1491" spans="6:14" x14ac:dyDescent="0.25">
      <c r="F1491" s="1"/>
      <c r="G1491" s="1"/>
      <c r="H1491" s="1"/>
      <c r="I1491" s="1"/>
      <c r="J1491" s="1"/>
      <c r="K1491" s="1"/>
      <c r="L1491" s="1"/>
      <c r="M1491" s="1"/>
      <c r="N1491" s="1"/>
    </row>
    <row r="1492" spans="6:14" x14ac:dyDescent="0.25">
      <c r="F1492" s="1"/>
      <c r="G1492" s="1"/>
      <c r="H1492" s="1"/>
      <c r="I1492" s="1"/>
      <c r="J1492" s="1"/>
      <c r="K1492" s="1"/>
      <c r="L1492" s="1"/>
      <c r="M1492" s="1"/>
      <c r="N1492" s="1"/>
    </row>
    <row r="1493" spans="6:14" x14ac:dyDescent="0.25">
      <c r="F1493" s="1"/>
      <c r="G1493" s="1"/>
      <c r="H1493" s="1"/>
      <c r="I1493" s="1"/>
      <c r="J1493" s="1"/>
      <c r="K1493" s="1"/>
      <c r="L1493" s="1"/>
      <c r="M1493" s="1"/>
      <c r="N1493" s="1"/>
    </row>
    <row r="1494" spans="6:14" x14ac:dyDescent="0.25">
      <c r="F1494" s="1"/>
      <c r="G1494" s="1"/>
      <c r="H1494" s="1"/>
      <c r="I1494" s="1"/>
      <c r="J1494" s="1"/>
      <c r="K1494" s="1"/>
      <c r="L1494" s="1"/>
      <c r="M1494" s="1"/>
      <c r="N1494" s="1"/>
    </row>
    <row r="1495" spans="6:14" x14ac:dyDescent="0.25">
      <c r="F1495" s="1"/>
      <c r="G1495" s="1"/>
      <c r="H1495" s="1"/>
      <c r="I1495" s="1"/>
      <c r="J1495" s="1"/>
      <c r="K1495" s="1"/>
      <c r="L1495" s="1"/>
      <c r="M1495" s="1"/>
      <c r="N1495" s="1"/>
    </row>
    <row r="1496" spans="6:14" x14ac:dyDescent="0.25">
      <c r="F1496" s="1"/>
      <c r="G1496" s="1"/>
      <c r="H1496" s="1"/>
      <c r="I1496" s="1"/>
      <c r="J1496" s="1"/>
      <c r="K1496" s="1"/>
      <c r="L1496" s="1"/>
      <c r="M1496" s="1"/>
      <c r="N1496" s="1"/>
    </row>
    <row r="1497" spans="6:14" x14ac:dyDescent="0.25">
      <c r="F1497" s="1"/>
      <c r="G1497" s="1"/>
      <c r="H1497" s="1"/>
      <c r="I1497" s="1"/>
      <c r="J1497" s="1"/>
      <c r="K1497" s="1"/>
      <c r="L1497" s="1"/>
      <c r="M1497" s="1"/>
      <c r="N1497" s="1"/>
    </row>
    <row r="1498" spans="6:14" x14ac:dyDescent="0.25">
      <c r="F1498" s="1"/>
      <c r="G1498" s="1"/>
      <c r="H1498" s="1"/>
      <c r="I1498" s="1"/>
      <c r="J1498" s="1"/>
      <c r="K1498" s="1"/>
      <c r="L1498" s="1"/>
      <c r="M1498" s="1"/>
      <c r="N1498" s="1"/>
    </row>
    <row r="1499" spans="6:14" x14ac:dyDescent="0.25">
      <c r="F1499" s="1"/>
      <c r="G1499" s="1"/>
      <c r="H1499" s="1"/>
      <c r="I1499" s="1"/>
      <c r="J1499" s="1"/>
      <c r="K1499" s="1"/>
      <c r="L1499" s="1"/>
      <c r="M1499" s="1"/>
      <c r="N1499" s="1"/>
    </row>
    <row r="1500" spans="6:14" x14ac:dyDescent="0.25">
      <c r="F1500" s="1"/>
      <c r="G1500" s="1"/>
      <c r="H1500" s="1"/>
      <c r="I1500" s="1"/>
      <c r="J1500" s="1"/>
      <c r="K1500" s="1"/>
      <c r="L1500" s="1"/>
      <c r="M1500" s="1"/>
      <c r="N1500" s="1"/>
    </row>
    <row r="1501" spans="6:14" x14ac:dyDescent="0.25">
      <c r="F1501" s="1"/>
      <c r="G1501" s="1"/>
      <c r="H1501" s="1"/>
      <c r="I1501" s="1"/>
      <c r="J1501" s="1"/>
      <c r="K1501" s="1"/>
      <c r="L1501" s="1"/>
      <c r="M1501" s="1"/>
      <c r="N1501" s="1"/>
    </row>
    <row r="1502" spans="6:14" x14ac:dyDescent="0.25">
      <c r="F1502" s="1"/>
      <c r="G1502" s="1"/>
      <c r="H1502" s="1"/>
      <c r="I1502" s="1"/>
      <c r="J1502" s="1"/>
      <c r="K1502" s="1"/>
      <c r="L1502" s="1"/>
      <c r="M1502" s="1"/>
      <c r="N1502" s="1"/>
    </row>
    <row r="1503" spans="6:14" x14ac:dyDescent="0.25">
      <c r="F1503" s="1"/>
      <c r="G1503" s="1"/>
      <c r="H1503" s="1"/>
      <c r="I1503" s="1"/>
      <c r="J1503" s="1"/>
      <c r="K1503" s="1"/>
      <c r="L1503" s="1"/>
      <c r="M1503" s="1"/>
      <c r="N1503" s="1"/>
    </row>
    <row r="1504" spans="6:14" x14ac:dyDescent="0.25">
      <c r="F1504" s="1"/>
      <c r="G1504" s="1"/>
      <c r="H1504" s="1"/>
      <c r="I1504" s="1"/>
      <c r="J1504" s="1"/>
      <c r="K1504" s="1"/>
      <c r="L1504" s="1"/>
      <c r="M1504" s="1"/>
      <c r="N1504" s="1"/>
    </row>
    <row r="1505" spans="6:14" x14ac:dyDescent="0.25">
      <c r="F1505" s="1"/>
      <c r="G1505" s="1"/>
      <c r="H1505" s="1"/>
      <c r="I1505" s="1"/>
      <c r="J1505" s="1"/>
      <c r="K1505" s="1"/>
      <c r="L1505" s="1"/>
      <c r="M1505" s="1"/>
      <c r="N1505" s="1"/>
    </row>
    <row r="1506" spans="6:14" x14ac:dyDescent="0.25">
      <c r="F1506" s="1"/>
      <c r="G1506" s="1"/>
      <c r="H1506" s="1"/>
      <c r="I1506" s="1"/>
      <c r="J1506" s="1"/>
      <c r="K1506" s="1"/>
      <c r="L1506" s="1"/>
      <c r="M1506" s="1"/>
      <c r="N1506" s="1"/>
    </row>
    <row r="1507" spans="6:14" x14ac:dyDescent="0.25">
      <c r="F1507" s="1"/>
      <c r="G1507" s="1"/>
      <c r="H1507" s="1"/>
      <c r="I1507" s="1"/>
      <c r="J1507" s="1"/>
      <c r="K1507" s="1"/>
      <c r="L1507" s="1"/>
      <c r="M1507" s="1"/>
      <c r="N1507" s="1"/>
    </row>
    <row r="1508" spans="6:14" x14ac:dyDescent="0.25">
      <c r="F1508" s="1"/>
      <c r="G1508" s="1"/>
      <c r="H1508" s="1"/>
      <c r="I1508" s="1"/>
      <c r="J1508" s="1"/>
      <c r="K1508" s="1"/>
      <c r="L1508" s="1"/>
      <c r="M1508" s="1"/>
      <c r="N1508" s="1"/>
    </row>
    <row r="1509" spans="6:14" x14ac:dyDescent="0.25">
      <c r="F1509" s="1"/>
      <c r="G1509" s="1"/>
      <c r="H1509" s="1"/>
      <c r="I1509" s="1"/>
      <c r="J1509" s="1"/>
      <c r="K1509" s="1"/>
      <c r="L1509" s="1"/>
      <c r="M1509" s="1"/>
      <c r="N1509" s="1"/>
    </row>
    <row r="1510" spans="6:14" x14ac:dyDescent="0.25">
      <c r="F1510" s="1"/>
      <c r="G1510" s="1"/>
      <c r="H1510" s="1"/>
      <c r="I1510" s="1"/>
      <c r="J1510" s="1"/>
      <c r="K1510" s="1"/>
      <c r="L1510" s="1"/>
      <c r="M1510" s="1"/>
      <c r="N1510" s="1"/>
    </row>
    <row r="1511" spans="6:14" x14ac:dyDescent="0.25">
      <c r="F1511" s="1"/>
      <c r="G1511" s="1"/>
      <c r="H1511" s="1"/>
      <c r="I1511" s="1"/>
      <c r="J1511" s="1"/>
      <c r="K1511" s="1"/>
      <c r="L1511" s="1"/>
      <c r="M1511" s="1"/>
      <c r="N1511" s="1"/>
    </row>
    <row r="1512" spans="6:14" x14ac:dyDescent="0.25">
      <c r="F1512" s="1"/>
      <c r="G1512" s="1"/>
      <c r="H1512" s="1"/>
      <c r="I1512" s="1"/>
      <c r="J1512" s="1"/>
      <c r="K1512" s="1"/>
      <c r="L1512" s="1"/>
      <c r="M1512" s="1"/>
      <c r="N1512" s="1"/>
    </row>
    <row r="1513" spans="6:14" x14ac:dyDescent="0.25">
      <c r="F1513" s="1"/>
      <c r="G1513" s="1"/>
      <c r="H1513" s="1"/>
      <c r="I1513" s="1"/>
      <c r="J1513" s="1"/>
      <c r="K1513" s="1"/>
      <c r="L1513" s="1"/>
      <c r="M1513" s="1"/>
      <c r="N1513" s="1"/>
    </row>
    <row r="1514" spans="6:14" x14ac:dyDescent="0.25">
      <c r="F1514" s="1"/>
      <c r="G1514" s="1"/>
      <c r="H1514" s="1"/>
      <c r="I1514" s="1"/>
      <c r="J1514" s="1"/>
      <c r="K1514" s="1"/>
      <c r="L1514" s="1"/>
      <c r="M1514" s="1"/>
      <c r="N1514" s="1"/>
    </row>
    <row r="1515" spans="6:14" x14ac:dyDescent="0.25">
      <c r="F1515" s="1"/>
      <c r="G1515" s="1"/>
      <c r="H1515" s="1"/>
      <c r="I1515" s="1"/>
      <c r="J1515" s="1"/>
      <c r="K1515" s="1"/>
      <c r="L1515" s="1"/>
      <c r="M1515" s="1"/>
      <c r="N1515" s="1"/>
    </row>
    <row r="1516" spans="6:14" x14ac:dyDescent="0.25">
      <c r="F1516" s="1"/>
      <c r="G1516" s="1"/>
      <c r="H1516" s="1"/>
      <c r="I1516" s="1"/>
      <c r="J1516" s="1"/>
      <c r="K1516" s="1"/>
      <c r="L1516" s="1"/>
      <c r="M1516" s="1"/>
      <c r="N1516" s="1"/>
    </row>
    <row r="1517" spans="6:14" x14ac:dyDescent="0.25">
      <c r="F1517" s="1"/>
      <c r="G1517" s="1"/>
      <c r="H1517" s="1"/>
      <c r="I1517" s="1"/>
      <c r="J1517" s="1"/>
      <c r="K1517" s="1"/>
      <c r="L1517" s="1"/>
      <c r="M1517" s="1"/>
      <c r="N1517" s="1"/>
    </row>
    <row r="1518" spans="6:14" x14ac:dyDescent="0.25">
      <c r="F1518" s="1"/>
      <c r="G1518" s="1"/>
      <c r="H1518" s="1"/>
      <c r="I1518" s="1"/>
      <c r="J1518" s="1"/>
      <c r="K1518" s="1"/>
      <c r="L1518" s="1"/>
      <c r="M1518" s="1"/>
      <c r="N1518" s="1"/>
    </row>
    <row r="1519" spans="6:14" x14ac:dyDescent="0.25">
      <c r="F1519" s="1"/>
      <c r="G1519" s="1"/>
      <c r="H1519" s="1"/>
      <c r="I1519" s="1"/>
      <c r="J1519" s="1"/>
      <c r="K1519" s="1"/>
      <c r="L1519" s="1"/>
      <c r="M1519" s="1"/>
      <c r="N1519" s="1"/>
    </row>
    <row r="1520" spans="6:14" x14ac:dyDescent="0.25">
      <c r="F1520" s="1"/>
      <c r="G1520" s="1"/>
      <c r="H1520" s="1"/>
      <c r="I1520" s="1"/>
      <c r="J1520" s="1"/>
      <c r="K1520" s="1"/>
      <c r="L1520" s="1"/>
      <c r="M1520" s="1"/>
      <c r="N1520" s="1"/>
    </row>
    <row r="1521" spans="6:14" x14ac:dyDescent="0.25">
      <c r="F1521" s="1"/>
      <c r="G1521" s="1"/>
      <c r="H1521" s="1"/>
      <c r="I1521" s="1"/>
      <c r="J1521" s="1"/>
      <c r="K1521" s="1"/>
      <c r="L1521" s="1"/>
      <c r="M1521" s="1"/>
      <c r="N1521" s="1"/>
    </row>
    <row r="1522" spans="6:14" x14ac:dyDescent="0.25">
      <c r="F1522" s="1"/>
      <c r="G1522" s="1"/>
      <c r="H1522" s="1"/>
      <c r="I1522" s="1"/>
      <c r="J1522" s="1"/>
      <c r="K1522" s="1"/>
      <c r="L1522" s="1"/>
      <c r="M1522" s="1"/>
      <c r="N1522" s="1"/>
    </row>
    <row r="1523" spans="6:14" x14ac:dyDescent="0.25">
      <c r="F1523" s="1"/>
      <c r="G1523" s="1"/>
      <c r="H1523" s="1"/>
      <c r="I1523" s="1"/>
      <c r="J1523" s="1"/>
      <c r="K1523" s="1"/>
      <c r="L1523" s="1"/>
      <c r="M1523" s="1"/>
      <c r="N1523" s="1"/>
    </row>
    <row r="1524" spans="6:14" x14ac:dyDescent="0.25">
      <c r="F1524" s="1"/>
      <c r="G1524" s="1"/>
      <c r="H1524" s="1"/>
      <c r="I1524" s="1"/>
      <c r="J1524" s="1"/>
      <c r="K1524" s="1"/>
      <c r="L1524" s="1"/>
      <c r="M1524" s="1"/>
      <c r="N1524" s="1"/>
    </row>
    <row r="1525" spans="6:14" x14ac:dyDescent="0.25">
      <c r="F1525" s="1"/>
      <c r="G1525" s="1"/>
      <c r="H1525" s="1"/>
      <c r="I1525" s="1"/>
      <c r="J1525" s="1"/>
      <c r="K1525" s="1"/>
      <c r="L1525" s="1"/>
      <c r="M1525" s="1"/>
      <c r="N1525" s="1"/>
    </row>
    <row r="1526" spans="6:14" x14ac:dyDescent="0.25">
      <c r="F1526" s="1"/>
      <c r="G1526" s="1"/>
      <c r="H1526" s="1"/>
      <c r="I1526" s="1"/>
      <c r="J1526" s="1"/>
      <c r="K1526" s="1"/>
      <c r="L1526" s="1"/>
      <c r="M1526" s="1"/>
      <c r="N1526" s="1"/>
    </row>
    <row r="1527" spans="6:14" x14ac:dyDescent="0.25">
      <c r="F1527" s="1"/>
      <c r="G1527" s="1"/>
      <c r="H1527" s="1"/>
      <c r="I1527" s="1"/>
      <c r="J1527" s="1"/>
      <c r="K1527" s="1"/>
      <c r="L1527" s="1"/>
      <c r="M1527" s="1"/>
      <c r="N1527" s="1"/>
    </row>
    <row r="1528" spans="6:14" x14ac:dyDescent="0.25">
      <c r="F1528" s="1"/>
      <c r="G1528" s="1"/>
      <c r="H1528" s="1"/>
      <c r="I1528" s="1"/>
      <c r="J1528" s="1"/>
      <c r="K1528" s="1"/>
      <c r="L1528" s="1"/>
      <c r="M1528" s="1"/>
      <c r="N1528" s="1"/>
    </row>
    <row r="1529" spans="6:14" x14ac:dyDescent="0.25">
      <c r="F1529" s="1"/>
      <c r="G1529" s="1"/>
      <c r="H1529" s="1"/>
      <c r="I1529" s="1"/>
      <c r="J1529" s="1"/>
      <c r="K1529" s="1"/>
      <c r="L1529" s="1"/>
      <c r="M1529" s="1"/>
      <c r="N1529" s="1"/>
    </row>
    <row r="1530" spans="6:14" x14ac:dyDescent="0.25">
      <c r="F1530" s="1"/>
      <c r="G1530" s="1"/>
      <c r="H1530" s="1"/>
      <c r="I1530" s="1"/>
      <c r="J1530" s="1"/>
      <c r="K1530" s="1"/>
      <c r="L1530" s="1"/>
      <c r="M1530" s="1"/>
      <c r="N1530" s="1"/>
    </row>
    <row r="1531" spans="6:14" x14ac:dyDescent="0.25">
      <c r="F1531" s="1"/>
      <c r="G1531" s="1"/>
      <c r="H1531" s="1"/>
      <c r="I1531" s="1"/>
      <c r="J1531" s="1"/>
      <c r="K1531" s="1"/>
      <c r="L1531" s="1"/>
      <c r="M1531" s="1"/>
      <c r="N1531" s="1"/>
    </row>
    <row r="1532" spans="6:14" x14ac:dyDescent="0.25">
      <c r="F1532" s="1"/>
      <c r="G1532" s="1"/>
      <c r="H1532" s="1"/>
      <c r="I1532" s="1"/>
      <c r="J1532" s="1"/>
      <c r="K1532" s="1"/>
      <c r="L1532" s="1"/>
      <c r="M1532" s="1"/>
      <c r="N1532" s="1"/>
    </row>
    <row r="1533" spans="6:14" x14ac:dyDescent="0.25">
      <c r="F1533" s="1"/>
      <c r="G1533" s="1"/>
      <c r="H1533" s="1"/>
      <c r="I1533" s="1"/>
      <c r="J1533" s="1"/>
      <c r="K1533" s="1"/>
      <c r="L1533" s="1"/>
      <c r="M1533" s="1"/>
      <c r="N1533" s="1"/>
    </row>
    <row r="1534" spans="6:14" x14ac:dyDescent="0.25">
      <c r="F1534" s="1"/>
      <c r="G1534" s="1"/>
      <c r="H1534" s="1"/>
      <c r="I1534" s="1"/>
      <c r="J1534" s="1"/>
      <c r="K1534" s="1"/>
      <c r="L1534" s="1"/>
      <c r="M1534" s="1"/>
      <c r="N1534" s="1"/>
    </row>
    <row r="1535" spans="6:14" x14ac:dyDescent="0.25">
      <c r="F1535" s="1"/>
      <c r="G1535" s="1"/>
      <c r="H1535" s="1"/>
      <c r="I1535" s="1"/>
      <c r="J1535" s="1"/>
      <c r="K1535" s="1"/>
      <c r="L1535" s="1"/>
      <c r="M1535" s="1"/>
      <c r="N1535" s="1"/>
    </row>
    <row r="1536" spans="6:14" x14ac:dyDescent="0.25">
      <c r="F1536" s="1"/>
      <c r="G1536" s="1"/>
      <c r="H1536" s="1"/>
      <c r="I1536" s="1"/>
      <c r="J1536" s="1"/>
      <c r="K1536" s="1"/>
      <c r="L1536" s="1"/>
      <c r="M1536" s="1"/>
      <c r="N1536" s="1"/>
    </row>
    <row r="1537" spans="6:14" x14ac:dyDescent="0.25">
      <c r="F1537" s="1"/>
      <c r="G1537" s="1"/>
      <c r="H1537" s="1"/>
      <c r="I1537" s="1"/>
      <c r="J1537" s="1"/>
      <c r="K1537" s="1"/>
      <c r="L1537" s="1"/>
      <c r="M1537" s="1"/>
      <c r="N1537" s="1"/>
    </row>
    <row r="1538" spans="6:14" x14ac:dyDescent="0.25">
      <c r="F1538" s="1"/>
      <c r="G1538" s="1"/>
      <c r="H1538" s="1"/>
      <c r="I1538" s="1"/>
      <c r="J1538" s="1"/>
      <c r="K1538" s="1"/>
      <c r="L1538" s="1"/>
      <c r="M1538" s="1"/>
      <c r="N1538" s="1"/>
    </row>
    <row r="1539" spans="6:14" x14ac:dyDescent="0.25">
      <c r="F1539" s="1"/>
      <c r="G1539" s="1"/>
      <c r="H1539" s="1"/>
      <c r="I1539" s="1"/>
      <c r="J1539" s="1"/>
      <c r="K1539" s="1"/>
      <c r="L1539" s="1"/>
      <c r="M1539" s="1"/>
      <c r="N1539" s="1"/>
    </row>
    <row r="1540" spans="6:14" x14ac:dyDescent="0.25">
      <c r="F1540" s="1"/>
      <c r="G1540" s="1"/>
      <c r="H1540" s="1"/>
      <c r="I1540" s="1"/>
      <c r="J1540" s="1"/>
      <c r="K1540" s="1"/>
      <c r="L1540" s="1"/>
      <c r="M1540" s="1"/>
      <c r="N1540" s="1"/>
    </row>
    <row r="1541" spans="6:14" x14ac:dyDescent="0.25">
      <c r="F1541" s="1"/>
      <c r="G1541" s="1"/>
      <c r="H1541" s="1"/>
      <c r="I1541" s="1"/>
      <c r="J1541" s="1"/>
      <c r="K1541" s="1"/>
      <c r="L1541" s="1"/>
      <c r="M1541" s="1"/>
      <c r="N1541" s="1"/>
    </row>
    <row r="1542" spans="6:14" x14ac:dyDescent="0.25">
      <c r="F1542" s="1"/>
      <c r="G1542" s="1"/>
      <c r="H1542" s="1"/>
      <c r="I1542" s="1"/>
      <c r="J1542" s="1"/>
      <c r="K1542" s="1"/>
      <c r="L1542" s="1"/>
      <c r="M1542" s="1"/>
      <c r="N1542" s="1"/>
    </row>
    <row r="1543" spans="6:14" x14ac:dyDescent="0.25">
      <c r="F1543" s="1"/>
      <c r="G1543" s="1"/>
      <c r="H1543" s="1"/>
      <c r="I1543" s="1"/>
      <c r="J1543" s="1"/>
      <c r="K1543" s="1"/>
      <c r="L1543" s="1"/>
      <c r="M1543" s="1"/>
      <c r="N1543" s="1"/>
    </row>
    <row r="1544" spans="6:14" x14ac:dyDescent="0.25">
      <c r="F1544" s="1"/>
      <c r="G1544" s="1"/>
      <c r="H1544" s="1"/>
      <c r="I1544" s="1"/>
      <c r="J1544" s="1"/>
      <c r="K1544" s="1"/>
      <c r="L1544" s="1"/>
      <c r="M1544" s="1"/>
      <c r="N1544" s="1"/>
    </row>
    <row r="1545" spans="6:14" x14ac:dyDescent="0.25">
      <c r="F1545" s="1"/>
      <c r="G1545" s="1"/>
      <c r="H1545" s="1"/>
      <c r="I1545" s="1"/>
      <c r="J1545" s="1"/>
      <c r="K1545" s="1"/>
      <c r="L1545" s="1"/>
      <c r="M1545" s="1"/>
      <c r="N1545" s="1"/>
    </row>
    <row r="1546" spans="6:14" x14ac:dyDescent="0.25">
      <c r="F1546" s="1"/>
      <c r="G1546" s="1"/>
      <c r="H1546" s="1"/>
      <c r="I1546" s="1"/>
      <c r="J1546" s="1"/>
      <c r="K1546" s="1"/>
      <c r="L1546" s="1"/>
      <c r="M1546" s="1"/>
      <c r="N1546" s="1"/>
    </row>
    <row r="1547" spans="6:14" x14ac:dyDescent="0.25">
      <c r="F1547" s="1"/>
      <c r="G1547" s="1"/>
      <c r="H1547" s="1"/>
      <c r="I1547" s="1"/>
      <c r="J1547" s="1"/>
      <c r="K1547" s="1"/>
      <c r="L1547" s="1"/>
      <c r="M1547" s="1"/>
      <c r="N1547" s="1"/>
    </row>
    <row r="1548" spans="6:14" x14ac:dyDescent="0.25">
      <c r="F1548" s="1"/>
      <c r="G1548" s="1"/>
      <c r="H1548" s="1"/>
      <c r="I1548" s="1"/>
      <c r="J1548" s="1"/>
      <c r="K1548" s="1"/>
      <c r="L1548" s="1"/>
      <c r="M1548" s="1"/>
      <c r="N1548" s="1"/>
    </row>
    <row r="1549" spans="6:14" x14ac:dyDescent="0.25">
      <c r="F1549" s="1"/>
      <c r="G1549" s="1"/>
      <c r="H1549" s="1"/>
      <c r="I1549" s="1"/>
      <c r="J1549" s="1"/>
      <c r="K1549" s="1"/>
      <c r="L1549" s="1"/>
      <c r="M1549" s="1"/>
      <c r="N1549" s="1"/>
    </row>
    <row r="1550" spans="6:14" x14ac:dyDescent="0.25">
      <c r="F1550" s="1"/>
      <c r="G1550" s="1"/>
      <c r="H1550" s="1"/>
      <c r="I1550" s="1"/>
      <c r="J1550" s="1"/>
      <c r="K1550" s="1"/>
      <c r="L1550" s="1"/>
      <c r="M1550" s="1"/>
      <c r="N1550" s="1"/>
    </row>
    <row r="1551" spans="6:14" x14ac:dyDescent="0.25">
      <c r="F1551" s="1"/>
      <c r="G1551" s="1"/>
      <c r="H1551" s="1"/>
      <c r="I1551" s="1"/>
      <c r="J1551" s="1"/>
      <c r="K1551" s="1"/>
      <c r="L1551" s="1"/>
      <c r="M1551" s="1"/>
      <c r="N1551" s="1"/>
    </row>
    <row r="1552" spans="6:14" x14ac:dyDescent="0.25">
      <c r="F1552" s="1"/>
      <c r="G1552" s="1"/>
      <c r="H1552" s="1"/>
      <c r="I1552" s="1"/>
      <c r="J1552" s="1"/>
      <c r="K1552" s="1"/>
      <c r="L1552" s="1"/>
      <c r="M1552" s="1"/>
      <c r="N1552" s="1"/>
    </row>
    <row r="1553" spans="6:14" x14ac:dyDescent="0.25">
      <c r="F1553" s="1"/>
      <c r="G1553" s="1"/>
      <c r="H1553" s="1"/>
      <c r="I1553" s="1"/>
      <c r="J1553" s="1"/>
      <c r="K1553" s="1"/>
      <c r="L1553" s="1"/>
      <c r="M1553" s="1"/>
      <c r="N1553" s="1"/>
    </row>
    <row r="1554" spans="6:14" x14ac:dyDescent="0.25">
      <c r="F1554" s="1"/>
      <c r="G1554" s="1"/>
      <c r="H1554" s="1"/>
      <c r="I1554" s="1"/>
      <c r="J1554" s="1"/>
      <c r="K1554" s="1"/>
      <c r="L1554" s="1"/>
      <c r="M1554" s="1"/>
      <c r="N1554" s="1"/>
    </row>
    <row r="1555" spans="6:14" x14ac:dyDescent="0.25">
      <c r="F1555" s="1"/>
      <c r="G1555" s="1"/>
      <c r="H1555" s="1"/>
      <c r="I1555" s="1"/>
      <c r="J1555" s="1"/>
      <c r="K1555" s="1"/>
      <c r="L1555" s="1"/>
      <c r="M1555" s="1"/>
      <c r="N1555" s="1"/>
    </row>
    <row r="1556" spans="6:14" x14ac:dyDescent="0.25">
      <c r="F1556" s="1"/>
      <c r="G1556" s="1"/>
      <c r="H1556" s="1"/>
      <c r="I1556" s="1"/>
      <c r="J1556" s="1"/>
      <c r="K1556" s="1"/>
      <c r="L1556" s="1"/>
      <c r="M1556" s="1"/>
      <c r="N1556" s="1"/>
    </row>
    <row r="1557" spans="6:14" x14ac:dyDescent="0.25">
      <c r="F1557" s="1"/>
      <c r="G1557" s="1"/>
      <c r="H1557" s="1"/>
      <c r="I1557" s="1"/>
      <c r="J1557" s="1"/>
      <c r="K1557" s="1"/>
      <c r="L1557" s="1"/>
      <c r="M1557" s="1"/>
      <c r="N1557" s="1"/>
    </row>
    <row r="1558" spans="6:14" x14ac:dyDescent="0.25">
      <c r="F1558" s="1"/>
      <c r="G1558" s="1"/>
      <c r="H1558" s="1"/>
      <c r="I1558" s="1"/>
      <c r="J1558" s="1"/>
      <c r="K1558" s="1"/>
      <c r="L1558" s="1"/>
      <c r="M1558" s="1"/>
      <c r="N1558" s="1"/>
    </row>
    <row r="1559" spans="6:14" x14ac:dyDescent="0.25">
      <c r="F1559" s="1"/>
      <c r="G1559" s="1"/>
      <c r="H1559" s="1"/>
      <c r="I1559" s="1"/>
      <c r="J1559" s="1"/>
      <c r="K1559" s="1"/>
      <c r="L1559" s="1"/>
      <c r="M1559" s="1"/>
      <c r="N1559" s="1"/>
    </row>
    <row r="1560" spans="6:14" x14ac:dyDescent="0.25">
      <c r="F1560" s="1"/>
      <c r="G1560" s="1"/>
      <c r="H1560" s="1"/>
      <c r="I1560" s="1"/>
      <c r="J1560" s="1"/>
      <c r="K1560" s="1"/>
      <c r="L1560" s="1"/>
      <c r="M1560" s="1"/>
      <c r="N1560" s="1"/>
    </row>
    <row r="1561" spans="6:14" x14ac:dyDescent="0.25">
      <c r="F1561" s="1"/>
      <c r="G1561" s="1"/>
      <c r="H1561" s="1"/>
      <c r="I1561" s="1"/>
      <c r="J1561" s="1"/>
      <c r="K1561" s="1"/>
      <c r="L1561" s="1"/>
      <c r="M1561" s="1"/>
      <c r="N1561" s="1"/>
    </row>
    <row r="1562" spans="6:14" x14ac:dyDescent="0.25">
      <c r="F1562" s="1"/>
      <c r="G1562" s="1"/>
      <c r="H1562" s="1"/>
      <c r="I1562" s="1"/>
      <c r="J1562" s="1"/>
      <c r="K1562" s="1"/>
      <c r="L1562" s="1"/>
      <c r="M1562" s="1"/>
      <c r="N1562" s="1"/>
    </row>
    <row r="1563" spans="6:14" x14ac:dyDescent="0.25">
      <c r="F1563" s="1"/>
      <c r="G1563" s="1"/>
      <c r="H1563" s="1"/>
      <c r="I1563" s="1"/>
      <c r="J1563" s="1"/>
      <c r="K1563" s="1"/>
      <c r="L1563" s="1"/>
      <c r="M1563" s="1"/>
      <c r="N1563" s="1"/>
    </row>
    <row r="1564" spans="6:14" x14ac:dyDescent="0.25">
      <c r="F1564" s="1"/>
      <c r="G1564" s="1"/>
      <c r="H1564" s="1"/>
      <c r="I1564" s="1"/>
      <c r="J1564" s="1"/>
      <c r="K1564" s="1"/>
      <c r="L1564" s="1"/>
      <c r="M1564" s="1"/>
      <c r="N1564" s="1"/>
    </row>
    <row r="1565" spans="6:14" x14ac:dyDescent="0.25">
      <c r="F1565" s="1"/>
      <c r="G1565" s="1"/>
      <c r="H1565" s="1"/>
      <c r="I1565" s="1"/>
      <c r="J1565" s="1"/>
      <c r="K1565" s="1"/>
      <c r="L1565" s="1"/>
      <c r="M1565" s="1"/>
      <c r="N1565" s="1"/>
    </row>
    <row r="1566" spans="6:14" x14ac:dyDescent="0.25">
      <c r="F1566" s="1"/>
      <c r="G1566" s="1"/>
      <c r="H1566" s="1"/>
      <c r="I1566" s="1"/>
      <c r="J1566" s="1"/>
      <c r="K1566" s="1"/>
      <c r="L1566" s="1"/>
      <c r="M1566" s="1"/>
      <c r="N1566" s="1"/>
    </row>
    <row r="1567" spans="6:14" x14ac:dyDescent="0.25">
      <c r="F1567" s="1"/>
      <c r="G1567" s="1"/>
      <c r="H1567" s="1"/>
      <c r="I1567" s="1"/>
      <c r="J1567" s="1"/>
      <c r="K1567" s="1"/>
      <c r="L1567" s="1"/>
      <c r="M1567" s="1"/>
      <c r="N1567" s="1"/>
    </row>
    <row r="1568" spans="6:14" x14ac:dyDescent="0.25">
      <c r="F1568" s="1"/>
      <c r="G1568" s="1"/>
      <c r="H1568" s="1"/>
      <c r="I1568" s="1"/>
      <c r="J1568" s="1"/>
      <c r="K1568" s="1"/>
      <c r="L1568" s="1"/>
      <c r="M1568" s="1"/>
      <c r="N1568" s="1"/>
    </row>
    <row r="1569" spans="6:14" x14ac:dyDescent="0.25">
      <c r="F1569" s="1"/>
      <c r="G1569" s="1"/>
      <c r="H1569" s="1"/>
      <c r="I1569" s="1"/>
      <c r="J1569" s="1"/>
      <c r="K1569" s="1"/>
      <c r="L1569" s="1"/>
      <c r="M1569" s="1"/>
      <c r="N1569" s="1"/>
    </row>
    <row r="1570" spans="6:14" x14ac:dyDescent="0.25">
      <c r="F1570" s="1"/>
      <c r="G1570" s="1"/>
      <c r="H1570" s="1"/>
      <c r="I1570" s="1"/>
      <c r="J1570" s="1"/>
      <c r="K1570" s="1"/>
      <c r="L1570" s="1"/>
      <c r="M1570" s="1"/>
      <c r="N1570" s="1"/>
    </row>
    <row r="1571" spans="6:14" x14ac:dyDescent="0.25">
      <c r="F1571" s="1"/>
      <c r="G1571" s="1"/>
      <c r="H1571" s="1"/>
      <c r="I1571" s="1"/>
      <c r="J1571" s="1"/>
      <c r="K1571" s="1"/>
      <c r="L1571" s="1"/>
      <c r="M1571" s="1"/>
      <c r="N1571" s="1"/>
    </row>
    <row r="1572" spans="6:14" x14ac:dyDescent="0.25">
      <c r="F1572" s="1"/>
      <c r="G1572" s="1"/>
      <c r="H1572" s="1"/>
      <c r="I1572" s="1"/>
      <c r="J1572" s="1"/>
      <c r="K1572" s="1"/>
      <c r="L1572" s="1"/>
      <c r="M1572" s="1"/>
      <c r="N1572" s="1"/>
    </row>
    <row r="1573" spans="6:14" x14ac:dyDescent="0.25">
      <c r="F1573" s="1"/>
      <c r="G1573" s="1"/>
      <c r="H1573" s="1"/>
      <c r="I1573" s="1"/>
      <c r="J1573" s="1"/>
      <c r="K1573" s="1"/>
      <c r="L1573" s="1"/>
      <c r="M1573" s="1"/>
      <c r="N1573" s="1"/>
    </row>
    <row r="1574" spans="6:14" x14ac:dyDescent="0.25">
      <c r="F1574" s="1"/>
      <c r="G1574" s="1"/>
      <c r="H1574" s="1"/>
      <c r="I1574" s="1"/>
      <c r="J1574" s="1"/>
      <c r="K1574" s="1"/>
      <c r="L1574" s="1"/>
      <c r="M1574" s="1"/>
      <c r="N1574" s="1"/>
    </row>
    <row r="1575" spans="6:14" x14ac:dyDescent="0.25">
      <c r="F1575" s="1"/>
      <c r="G1575" s="1"/>
      <c r="H1575" s="1"/>
      <c r="I1575" s="1"/>
      <c r="J1575" s="1"/>
      <c r="K1575" s="1"/>
      <c r="L1575" s="1"/>
      <c r="M1575" s="1"/>
      <c r="N1575" s="1"/>
    </row>
    <row r="1576" spans="6:14" x14ac:dyDescent="0.25">
      <c r="F1576" s="1"/>
      <c r="G1576" s="1"/>
      <c r="H1576" s="1"/>
      <c r="I1576" s="1"/>
      <c r="J1576" s="1"/>
      <c r="K1576" s="1"/>
      <c r="L1576" s="1"/>
      <c r="M1576" s="1"/>
      <c r="N1576" s="1"/>
    </row>
    <row r="1577" spans="6:14" x14ac:dyDescent="0.25">
      <c r="F1577" s="1"/>
      <c r="G1577" s="1"/>
      <c r="H1577" s="1"/>
      <c r="I1577" s="1"/>
      <c r="J1577" s="1"/>
      <c r="K1577" s="1"/>
      <c r="L1577" s="1"/>
      <c r="M1577" s="1"/>
      <c r="N1577" s="1"/>
    </row>
    <row r="1578" spans="6:14" x14ac:dyDescent="0.25">
      <c r="F1578" s="1"/>
      <c r="G1578" s="1"/>
      <c r="H1578" s="1"/>
      <c r="I1578" s="1"/>
      <c r="J1578" s="1"/>
      <c r="K1578" s="1"/>
      <c r="L1578" s="1"/>
      <c r="M1578" s="1"/>
      <c r="N1578" s="1"/>
    </row>
    <row r="1579" spans="6:14" x14ac:dyDescent="0.25">
      <c r="F1579" s="1"/>
      <c r="G1579" s="1"/>
      <c r="H1579" s="1"/>
      <c r="I1579" s="1"/>
      <c r="J1579" s="1"/>
      <c r="K1579" s="1"/>
      <c r="L1579" s="1"/>
      <c r="M1579" s="1"/>
      <c r="N1579" s="1"/>
    </row>
    <row r="1580" spans="6:14" x14ac:dyDescent="0.25">
      <c r="F1580" s="1"/>
      <c r="G1580" s="1"/>
      <c r="H1580" s="1"/>
      <c r="I1580" s="1"/>
      <c r="J1580" s="1"/>
      <c r="K1580" s="1"/>
      <c r="L1580" s="1"/>
      <c r="M1580" s="1"/>
      <c r="N1580" s="1"/>
    </row>
    <row r="1581" spans="6:14" x14ac:dyDescent="0.25">
      <c r="F1581" s="1"/>
      <c r="G1581" s="1"/>
      <c r="H1581" s="1"/>
      <c r="I1581" s="1"/>
      <c r="J1581" s="1"/>
      <c r="K1581" s="1"/>
      <c r="L1581" s="1"/>
      <c r="M1581" s="1"/>
      <c r="N1581" s="1"/>
    </row>
    <row r="1582" spans="6:14" x14ac:dyDescent="0.25">
      <c r="F1582" s="1"/>
      <c r="G1582" s="1"/>
      <c r="H1582" s="1"/>
      <c r="I1582" s="1"/>
      <c r="J1582" s="1"/>
      <c r="K1582" s="1"/>
      <c r="L1582" s="1"/>
      <c r="M1582" s="1"/>
      <c r="N1582" s="1"/>
    </row>
    <row r="1583" spans="6:14" x14ac:dyDescent="0.25">
      <c r="F1583" s="1"/>
      <c r="G1583" s="1"/>
      <c r="H1583" s="1"/>
      <c r="I1583" s="1"/>
      <c r="J1583" s="1"/>
      <c r="K1583" s="1"/>
      <c r="L1583" s="1"/>
      <c r="M1583" s="1"/>
      <c r="N1583" s="1"/>
    </row>
    <row r="1584" spans="6:14" x14ac:dyDescent="0.25">
      <c r="F1584" s="1"/>
      <c r="G1584" s="1"/>
      <c r="H1584" s="1"/>
      <c r="I1584" s="1"/>
      <c r="J1584" s="1"/>
      <c r="K1584" s="1"/>
      <c r="L1584" s="1"/>
      <c r="M1584" s="1"/>
      <c r="N1584" s="1"/>
    </row>
    <row r="1585" spans="6:14" x14ac:dyDescent="0.25">
      <c r="F1585" s="1"/>
      <c r="G1585" s="1"/>
      <c r="H1585" s="1"/>
      <c r="I1585" s="1"/>
      <c r="J1585" s="1"/>
      <c r="K1585" s="1"/>
      <c r="L1585" s="1"/>
      <c r="M1585" s="1"/>
      <c r="N1585" s="1"/>
    </row>
    <row r="1586" spans="6:14" x14ac:dyDescent="0.25">
      <c r="F1586" s="1"/>
      <c r="G1586" s="1"/>
      <c r="H1586" s="1"/>
      <c r="I1586" s="1"/>
      <c r="J1586" s="1"/>
      <c r="K1586" s="1"/>
      <c r="L1586" s="1"/>
      <c r="M1586" s="1"/>
      <c r="N1586" s="1"/>
    </row>
    <row r="1587" spans="6:14" x14ac:dyDescent="0.25">
      <c r="F1587" s="1"/>
      <c r="G1587" s="1"/>
      <c r="H1587" s="1"/>
      <c r="I1587" s="1"/>
      <c r="J1587" s="1"/>
      <c r="K1587" s="1"/>
      <c r="L1587" s="1"/>
      <c r="M1587" s="1"/>
      <c r="N1587" s="1"/>
    </row>
    <row r="1588" spans="6:14" x14ac:dyDescent="0.25">
      <c r="F1588" s="1"/>
      <c r="G1588" s="1"/>
      <c r="H1588" s="1"/>
      <c r="I1588" s="1"/>
      <c r="J1588" s="1"/>
      <c r="K1588" s="1"/>
      <c r="L1588" s="1"/>
      <c r="M1588" s="1"/>
      <c r="N1588" s="1"/>
    </row>
    <row r="1589" spans="6:14" x14ac:dyDescent="0.25">
      <c r="F1589" s="1"/>
      <c r="G1589" s="1"/>
      <c r="H1589" s="1"/>
      <c r="I1589" s="1"/>
      <c r="J1589" s="1"/>
      <c r="K1589" s="1"/>
      <c r="L1589" s="1"/>
      <c r="M1589" s="1"/>
      <c r="N1589" s="1"/>
    </row>
    <row r="1590" spans="6:14" x14ac:dyDescent="0.25">
      <c r="F1590" s="1"/>
      <c r="G1590" s="1"/>
      <c r="H1590" s="1"/>
      <c r="I1590" s="1"/>
      <c r="J1590" s="1"/>
      <c r="K1590" s="1"/>
      <c r="L1590" s="1"/>
      <c r="M1590" s="1"/>
      <c r="N1590" s="1"/>
    </row>
    <row r="1591" spans="6:14" x14ac:dyDescent="0.25">
      <c r="F1591" s="1"/>
      <c r="G1591" s="1"/>
      <c r="H1591" s="1"/>
      <c r="I1591" s="1"/>
      <c r="J1591" s="1"/>
      <c r="K1591" s="1"/>
      <c r="L1591" s="1"/>
      <c r="M1591" s="1"/>
      <c r="N1591" s="1"/>
    </row>
    <row r="1592" spans="6:14" x14ac:dyDescent="0.25">
      <c r="F1592" s="1"/>
      <c r="G1592" s="1"/>
      <c r="H1592" s="1"/>
      <c r="I1592" s="1"/>
      <c r="J1592" s="1"/>
      <c r="K1592" s="1"/>
      <c r="L1592" s="1"/>
      <c r="M1592" s="1"/>
      <c r="N1592" s="1"/>
    </row>
    <row r="1593" spans="6:14" x14ac:dyDescent="0.25">
      <c r="F1593" s="1"/>
      <c r="G1593" s="1"/>
      <c r="H1593" s="1"/>
      <c r="I1593" s="1"/>
      <c r="J1593" s="1"/>
      <c r="K1593" s="1"/>
      <c r="L1593" s="1"/>
      <c r="M1593" s="1"/>
      <c r="N1593" s="1"/>
    </row>
    <row r="1594" spans="6:14" x14ac:dyDescent="0.25">
      <c r="F1594" s="1"/>
      <c r="G1594" s="1"/>
      <c r="H1594" s="1"/>
      <c r="I1594" s="1"/>
      <c r="J1594" s="1"/>
      <c r="K1594" s="1"/>
      <c r="L1594" s="1"/>
      <c r="M1594" s="1"/>
      <c r="N1594" s="1"/>
    </row>
    <row r="1595" spans="6:14" x14ac:dyDescent="0.25">
      <c r="F1595" s="1"/>
      <c r="G1595" s="1"/>
      <c r="H1595" s="1"/>
      <c r="I1595" s="1"/>
      <c r="J1595" s="1"/>
      <c r="K1595" s="1"/>
      <c r="L1595" s="1"/>
      <c r="M1595" s="1"/>
      <c r="N1595" s="1"/>
    </row>
    <row r="1596" spans="6:14" x14ac:dyDescent="0.25">
      <c r="F1596" s="1"/>
      <c r="G1596" s="1"/>
      <c r="H1596" s="1"/>
      <c r="I1596" s="1"/>
      <c r="J1596" s="1"/>
      <c r="K1596" s="1"/>
      <c r="L1596" s="1"/>
      <c r="M1596" s="1"/>
      <c r="N1596" s="1"/>
    </row>
    <row r="1597" spans="6:14" x14ac:dyDescent="0.25">
      <c r="F1597" s="1"/>
      <c r="G1597" s="1"/>
      <c r="H1597" s="1"/>
      <c r="I1597" s="1"/>
      <c r="J1597" s="1"/>
      <c r="K1597" s="1"/>
      <c r="L1597" s="1"/>
      <c r="M1597" s="1"/>
      <c r="N1597" s="1"/>
    </row>
    <row r="1598" spans="6:14" x14ac:dyDescent="0.25">
      <c r="F1598" s="1"/>
      <c r="G1598" s="1"/>
      <c r="H1598" s="1"/>
      <c r="I1598" s="1"/>
      <c r="J1598" s="1"/>
      <c r="K1598" s="1"/>
      <c r="L1598" s="1"/>
      <c r="M1598" s="1"/>
      <c r="N1598" s="1"/>
    </row>
    <row r="1599" spans="6:14" x14ac:dyDescent="0.25">
      <c r="F1599" s="1"/>
      <c r="G1599" s="1"/>
      <c r="H1599" s="1"/>
      <c r="I1599" s="1"/>
      <c r="J1599" s="1"/>
      <c r="K1599" s="1"/>
      <c r="L1599" s="1"/>
      <c r="M1599" s="1"/>
      <c r="N1599" s="1"/>
    </row>
    <row r="1600" spans="6:14" x14ac:dyDescent="0.25">
      <c r="F1600" s="1"/>
      <c r="G1600" s="1"/>
      <c r="H1600" s="1"/>
      <c r="I1600" s="1"/>
      <c r="J1600" s="1"/>
      <c r="K1600" s="1"/>
      <c r="L1600" s="1"/>
      <c r="M1600" s="1"/>
      <c r="N1600" s="1"/>
    </row>
    <row r="1601" spans="6:14" x14ac:dyDescent="0.25">
      <c r="F1601" s="1"/>
      <c r="G1601" s="1"/>
      <c r="H1601" s="1"/>
      <c r="I1601" s="1"/>
      <c r="J1601" s="1"/>
      <c r="K1601" s="1"/>
      <c r="L1601" s="1"/>
      <c r="M1601" s="1"/>
      <c r="N1601" s="1"/>
    </row>
    <row r="1602" spans="6:14" x14ac:dyDescent="0.25">
      <c r="F1602" s="1"/>
      <c r="G1602" s="1"/>
      <c r="H1602" s="1"/>
      <c r="I1602" s="1"/>
      <c r="J1602" s="1"/>
      <c r="K1602" s="1"/>
      <c r="L1602" s="1"/>
      <c r="M1602" s="1"/>
      <c r="N1602" s="1"/>
    </row>
    <row r="1603" spans="6:14" x14ac:dyDescent="0.25">
      <c r="F1603" s="1"/>
      <c r="G1603" s="1"/>
      <c r="H1603" s="1"/>
      <c r="I1603" s="1"/>
      <c r="J1603" s="1"/>
      <c r="K1603" s="1"/>
      <c r="L1603" s="1"/>
      <c r="M1603" s="1"/>
      <c r="N1603" s="1"/>
    </row>
    <row r="1604" spans="6:14" x14ac:dyDescent="0.25">
      <c r="F1604" s="1"/>
      <c r="G1604" s="1"/>
      <c r="H1604" s="1"/>
      <c r="I1604" s="1"/>
      <c r="J1604" s="1"/>
      <c r="K1604" s="1"/>
      <c r="L1604" s="1"/>
      <c r="M1604" s="1"/>
      <c r="N1604" s="1"/>
    </row>
    <row r="1605" spans="6:14" x14ac:dyDescent="0.25">
      <c r="F1605" s="1"/>
      <c r="G1605" s="1"/>
      <c r="H1605" s="1"/>
      <c r="I1605" s="1"/>
      <c r="J1605" s="1"/>
      <c r="K1605" s="1"/>
      <c r="L1605" s="1"/>
      <c r="M1605" s="1"/>
      <c r="N1605" s="1"/>
    </row>
    <row r="1606" spans="6:14" x14ac:dyDescent="0.25">
      <c r="F1606" s="1"/>
      <c r="G1606" s="1"/>
      <c r="H1606" s="1"/>
      <c r="I1606" s="1"/>
      <c r="J1606" s="1"/>
      <c r="K1606" s="1"/>
      <c r="L1606" s="1"/>
      <c r="M1606" s="1"/>
      <c r="N1606" s="1"/>
    </row>
    <row r="1607" spans="6:14" x14ac:dyDescent="0.25">
      <c r="F1607" s="1"/>
      <c r="G1607" s="1"/>
      <c r="H1607" s="1"/>
      <c r="I1607" s="1"/>
      <c r="J1607" s="1"/>
      <c r="K1607" s="1"/>
      <c r="L1607" s="1"/>
      <c r="M1607" s="1"/>
      <c r="N1607" s="1"/>
    </row>
    <row r="1608" spans="6:14" x14ac:dyDescent="0.25">
      <c r="F1608" s="1"/>
      <c r="G1608" s="1"/>
      <c r="H1608" s="1"/>
      <c r="I1608" s="1"/>
      <c r="J1608" s="1"/>
      <c r="K1608" s="1"/>
      <c r="L1608" s="1"/>
      <c r="M1608" s="1"/>
      <c r="N1608" s="1"/>
    </row>
    <row r="1609" spans="6:14" x14ac:dyDescent="0.25">
      <c r="F1609" s="1"/>
      <c r="G1609" s="1"/>
      <c r="H1609" s="1"/>
      <c r="I1609" s="1"/>
      <c r="J1609" s="1"/>
      <c r="K1609" s="1"/>
      <c r="L1609" s="1"/>
      <c r="M1609" s="1"/>
      <c r="N1609" s="1"/>
    </row>
    <row r="1610" spans="6:14" x14ac:dyDescent="0.25">
      <c r="F1610" s="1"/>
      <c r="G1610" s="1"/>
      <c r="H1610" s="1"/>
      <c r="I1610" s="1"/>
      <c r="J1610" s="1"/>
      <c r="K1610" s="1"/>
      <c r="L1610" s="1"/>
      <c r="M1610" s="1"/>
      <c r="N1610" s="1"/>
    </row>
    <row r="1611" spans="6:14" x14ac:dyDescent="0.25">
      <c r="F1611" s="1"/>
      <c r="G1611" s="1"/>
      <c r="H1611" s="1"/>
      <c r="I1611" s="1"/>
      <c r="J1611" s="1"/>
      <c r="K1611" s="1"/>
      <c r="L1611" s="1"/>
      <c r="M1611" s="1"/>
      <c r="N1611" s="1"/>
    </row>
    <row r="1612" spans="6:14" x14ac:dyDescent="0.25">
      <c r="F1612" s="1"/>
      <c r="G1612" s="1"/>
      <c r="H1612" s="1"/>
      <c r="I1612" s="1"/>
      <c r="J1612" s="1"/>
      <c r="K1612" s="1"/>
      <c r="L1612" s="1"/>
      <c r="M1612" s="1"/>
      <c r="N1612" s="1"/>
    </row>
    <row r="1613" spans="6:14" x14ac:dyDescent="0.25">
      <c r="F1613" s="1"/>
      <c r="G1613" s="1"/>
      <c r="H1613" s="1"/>
      <c r="I1613" s="1"/>
      <c r="J1613" s="1"/>
      <c r="K1613" s="1"/>
      <c r="L1613" s="1"/>
      <c r="M1613" s="1"/>
      <c r="N1613" s="1"/>
    </row>
    <row r="1614" spans="6:14" x14ac:dyDescent="0.25">
      <c r="F1614" s="1"/>
      <c r="G1614" s="1"/>
      <c r="H1614" s="1"/>
      <c r="I1614" s="1"/>
      <c r="J1614" s="1"/>
      <c r="K1614" s="1"/>
      <c r="L1614" s="1"/>
      <c r="M1614" s="1"/>
      <c r="N1614" s="1"/>
    </row>
    <row r="1615" spans="6:14" x14ac:dyDescent="0.25">
      <c r="F1615" s="1"/>
      <c r="G1615" s="1"/>
      <c r="H1615" s="1"/>
      <c r="I1615" s="1"/>
      <c r="J1615" s="1"/>
      <c r="K1615" s="1"/>
      <c r="L1615" s="1"/>
      <c r="M1615" s="1"/>
      <c r="N1615" s="1"/>
    </row>
    <row r="1616" spans="6:14" x14ac:dyDescent="0.25">
      <c r="F1616" s="1"/>
      <c r="G1616" s="1"/>
      <c r="H1616" s="1"/>
      <c r="I1616" s="1"/>
      <c r="J1616" s="1"/>
      <c r="K1616" s="1"/>
      <c r="L1616" s="1"/>
      <c r="M1616" s="1"/>
      <c r="N1616" s="1"/>
    </row>
    <row r="1617" spans="6:14" x14ac:dyDescent="0.25">
      <c r="F1617" s="1"/>
      <c r="G1617" s="1"/>
      <c r="H1617" s="1"/>
      <c r="I1617" s="1"/>
      <c r="J1617" s="1"/>
      <c r="K1617" s="1"/>
      <c r="L1617" s="1"/>
      <c r="M1617" s="1"/>
      <c r="N1617" s="1"/>
    </row>
    <row r="1618" spans="6:14" x14ac:dyDescent="0.25">
      <c r="F1618" s="1"/>
      <c r="G1618" s="1"/>
      <c r="H1618" s="1"/>
      <c r="I1618" s="1"/>
      <c r="J1618" s="1"/>
      <c r="K1618" s="1"/>
      <c r="L1618" s="1"/>
      <c r="M1618" s="1"/>
      <c r="N1618" s="1"/>
    </row>
    <row r="1619" spans="6:14" x14ac:dyDescent="0.25">
      <c r="F1619" s="1"/>
      <c r="G1619" s="1"/>
      <c r="H1619" s="1"/>
      <c r="I1619" s="1"/>
      <c r="J1619" s="1"/>
      <c r="K1619" s="1"/>
      <c r="L1619" s="1"/>
      <c r="M1619" s="1"/>
      <c r="N1619" s="1"/>
    </row>
    <row r="1620" spans="6:14" x14ac:dyDescent="0.25">
      <c r="F1620" s="1"/>
      <c r="G1620" s="1"/>
      <c r="H1620" s="1"/>
      <c r="I1620" s="1"/>
      <c r="J1620" s="1"/>
      <c r="K1620" s="1"/>
      <c r="L1620" s="1"/>
      <c r="M1620" s="1"/>
      <c r="N1620" s="1"/>
    </row>
    <row r="1621" spans="6:14" x14ac:dyDescent="0.25">
      <c r="F1621" s="1"/>
      <c r="G1621" s="1"/>
      <c r="H1621" s="1"/>
      <c r="I1621" s="1"/>
      <c r="J1621" s="1"/>
      <c r="K1621" s="1"/>
      <c r="L1621" s="1"/>
      <c r="M1621" s="1"/>
      <c r="N1621" s="1"/>
    </row>
    <row r="1622" spans="6:14" x14ac:dyDescent="0.25">
      <c r="F1622" s="1"/>
      <c r="G1622" s="1"/>
      <c r="H1622" s="1"/>
      <c r="I1622" s="1"/>
      <c r="J1622" s="1"/>
      <c r="K1622" s="1"/>
      <c r="L1622" s="1"/>
      <c r="M1622" s="1"/>
      <c r="N1622" s="1"/>
    </row>
    <row r="1623" spans="6:14" x14ac:dyDescent="0.25">
      <c r="F1623" s="1"/>
      <c r="G1623" s="1"/>
      <c r="H1623" s="1"/>
      <c r="I1623" s="1"/>
      <c r="J1623" s="1"/>
      <c r="K1623" s="1"/>
      <c r="L1623" s="1"/>
      <c r="M1623" s="1"/>
      <c r="N1623" s="1"/>
    </row>
    <row r="1624" spans="6:14" x14ac:dyDescent="0.25">
      <c r="F1624" s="1"/>
      <c r="G1624" s="1"/>
      <c r="H1624" s="1"/>
      <c r="I1624" s="1"/>
      <c r="J1624" s="1"/>
      <c r="K1624" s="1"/>
      <c r="L1624" s="1"/>
      <c r="M1624" s="1"/>
      <c r="N1624" s="1"/>
    </row>
    <row r="1625" spans="6:14" x14ac:dyDescent="0.25">
      <c r="F1625" s="1"/>
      <c r="G1625" s="1"/>
      <c r="H1625" s="1"/>
      <c r="I1625" s="1"/>
      <c r="J1625" s="1"/>
      <c r="K1625" s="1"/>
      <c r="L1625" s="1"/>
      <c r="M1625" s="1"/>
      <c r="N1625" s="1"/>
    </row>
    <row r="1626" spans="6:14" x14ac:dyDescent="0.25">
      <c r="F1626" s="1"/>
      <c r="G1626" s="1"/>
      <c r="H1626" s="1"/>
      <c r="I1626" s="1"/>
      <c r="J1626" s="1"/>
      <c r="K1626" s="1"/>
      <c r="L1626" s="1"/>
      <c r="M1626" s="1"/>
      <c r="N1626" s="1"/>
    </row>
    <row r="1627" spans="6:14" x14ac:dyDescent="0.25">
      <c r="F1627" s="1"/>
      <c r="G1627" s="1"/>
      <c r="H1627" s="1"/>
      <c r="I1627" s="1"/>
      <c r="J1627" s="1"/>
      <c r="K1627" s="1"/>
      <c r="L1627" s="1"/>
      <c r="M1627" s="1"/>
      <c r="N1627" s="1"/>
    </row>
    <row r="1628" spans="6:14" x14ac:dyDescent="0.25">
      <c r="F1628" s="1"/>
      <c r="G1628" s="1"/>
      <c r="H1628" s="1"/>
      <c r="I1628" s="1"/>
      <c r="J1628" s="1"/>
      <c r="K1628" s="1"/>
      <c r="L1628" s="1"/>
      <c r="M1628" s="1"/>
      <c r="N1628" s="1"/>
    </row>
    <row r="1629" spans="6:14" x14ac:dyDescent="0.25">
      <c r="F1629" s="1"/>
      <c r="G1629" s="1"/>
      <c r="H1629" s="1"/>
      <c r="I1629" s="1"/>
      <c r="J1629" s="1"/>
      <c r="K1629" s="1"/>
      <c r="L1629" s="1"/>
      <c r="M1629" s="1"/>
      <c r="N1629" s="1"/>
    </row>
    <row r="1630" spans="6:14" x14ac:dyDescent="0.25">
      <c r="F1630" s="1"/>
      <c r="G1630" s="1"/>
      <c r="H1630" s="1"/>
      <c r="I1630" s="1"/>
      <c r="J1630" s="1"/>
      <c r="K1630" s="1"/>
      <c r="L1630" s="1"/>
      <c r="M1630" s="1"/>
      <c r="N1630" s="1"/>
    </row>
    <row r="1631" spans="6:14" x14ac:dyDescent="0.25">
      <c r="F1631" s="1"/>
      <c r="G1631" s="1"/>
      <c r="H1631" s="1"/>
      <c r="I1631" s="1"/>
      <c r="J1631" s="1"/>
      <c r="K1631" s="1"/>
      <c r="L1631" s="1"/>
      <c r="M1631" s="1"/>
      <c r="N1631" s="1"/>
    </row>
    <row r="1632" spans="6:14" x14ac:dyDescent="0.25">
      <c r="F1632" s="1"/>
      <c r="G1632" s="1"/>
      <c r="H1632" s="1"/>
      <c r="I1632" s="1"/>
      <c r="J1632" s="1"/>
      <c r="K1632" s="1"/>
      <c r="L1632" s="1"/>
      <c r="M1632" s="1"/>
      <c r="N1632" s="1"/>
    </row>
    <row r="1633" spans="6:14" x14ac:dyDescent="0.25">
      <c r="F1633" s="1"/>
      <c r="G1633" s="1"/>
      <c r="H1633" s="1"/>
      <c r="I1633" s="1"/>
      <c r="J1633" s="1"/>
      <c r="K1633" s="1"/>
      <c r="L1633" s="1"/>
      <c r="M1633" s="1"/>
      <c r="N1633" s="1"/>
    </row>
    <row r="1634" spans="6:14" x14ac:dyDescent="0.25">
      <c r="F1634" s="1"/>
      <c r="G1634" s="1"/>
      <c r="H1634" s="1"/>
      <c r="I1634" s="1"/>
      <c r="J1634" s="1"/>
      <c r="K1634" s="1"/>
      <c r="L1634" s="1"/>
      <c r="M1634" s="1"/>
      <c r="N1634" s="1"/>
    </row>
    <row r="1635" spans="6:14" x14ac:dyDescent="0.25">
      <c r="F1635" s="1"/>
      <c r="G1635" s="1"/>
      <c r="H1635" s="1"/>
      <c r="I1635" s="1"/>
      <c r="J1635" s="1"/>
      <c r="K1635" s="1"/>
      <c r="L1635" s="1"/>
      <c r="M1635" s="1"/>
      <c r="N1635" s="1"/>
    </row>
    <row r="1636" spans="6:14" x14ac:dyDescent="0.25">
      <c r="F1636" s="1"/>
      <c r="G1636" s="1"/>
      <c r="H1636" s="1"/>
      <c r="I1636" s="1"/>
      <c r="J1636" s="1"/>
      <c r="K1636" s="1"/>
      <c r="L1636" s="1"/>
      <c r="M1636" s="1"/>
      <c r="N1636" s="1"/>
    </row>
    <row r="1637" spans="6:14" x14ac:dyDescent="0.25">
      <c r="F1637" s="1"/>
      <c r="G1637" s="1"/>
      <c r="H1637" s="1"/>
      <c r="I1637" s="1"/>
      <c r="J1637" s="1"/>
      <c r="K1637" s="1"/>
      <c r="L1637" s="1"/>
      <c r="M1637" s="1"/>
      <c r="N1637" s="1"/>
    </row>
    <row r="1638" spans="6:14" x14ac:dyDescent="0.25">
      <c r="F1638" s="1"/>
      <c r="G1638" s="1"/>
      <c r="H1638" s="1"/>
      <c r="I1638" s="1"/>
      <c r="J1638" s="1"/>
      <c r="K1638" s="1"/>
      <c r="L1638" s="1"/>
      <c r="M1638" s="1"/>
      <c r="N1638" s="1"/>
    </row>
    <row r="1639" spans="6:14" x14ac:dyDescent="0.25">
      <c r="F1639" s="1"/>
      <c r="G1639" s="1"/>
      <c r="H1639" s="1"/>
      <c r="I1639" s="1"/>
      <c r="J1639" s="1"/>
      <c r="K1639" s="1"/>
      <c r="L1639" s="1"/>
      <c r="M1639" s="1"/>
      <c r="N1639" s="1"/>
    </row>
    <row r="1640" spans="6:14" x14ac:dyDescent="0.25">
      <c r="F1640" s="1"/>
      <c r="G1640" s="1"/>
      <c r="H1640" s="1"/>
      <c r="I1640" s="1"/>
      <c r="J1640" s="1"/>
      <c r="K1640" s="1"/>
      <c r="L1640" s="1"/>
      <c r="M1640" s="1"/>
      <c r="N1640" s="1"/>
    </row>
    <row r="1641" spans="6:14" x14ac:dyDescent="0.25">
      <c r="F1641" s="1"/>
      <c r="G1641" s="1"/>
      <c r="H1641" s="1"/>
      <c r="I1641" s="1"/>
      <c r="J1641" s="1"/>
      <c r="K1641" s="1"/>
      <c r="L1641" s="1"/>
      <c r="M1641" s="1"/>
      <c r="N1641" s="1"/>
    </row>
    <row r="1642" spans="6:14" x14ac:dyDescent="0.25">
      <c r="F1642" s="1"/>
      <c r="G1642" s="1"/>
      <c r="H1642" s="1"/>
      <c r="I1642" s="1"/>
      <c r="J1642" s="1"/>
      <c r="K1642" s="1"/>
      <c r="L1642" s="1"/>
      <c r="M1642" s="1"/>
      <c r="N1642" s="1"/>
    </row>
    <row r="1643" spans="6:14" x14ac:dyDescent="0.25">
      <c r="F1643" s="1"/>
      <c r="G1643" s="1"/>
      <c r="H1643" s="1"/>
      <c r="I1643" s="1"/>
      <c r="J1643" s="1"/>
      <c r="K1643" s="1"/>
      <c r="L1643" s="1"/>
      <c r="M1643" s="1"/>
      <c r="N1643" s="1"/>
    </row>
    <row r="1644" spans="6:14" x14ac:dyDescent="0.25">
      <c r="F1644" s="1"/>
      <c r="G1644" s="1"/>
      <c r="H1644" s="1"/>
      <c r="I1644" s="1"/>
      <c r="J1644" s="1"/>
      <c r="K1644" s="1"/>
      <c r="L1644" s="1"/>
      <c r="M1644" s="1"/>
      <c r="N1644" s="1"/>
    </row>
    <row r="1645" spans="6:14" x14ac:dyDescent="0.25">
      <c r="F1645" s="1"/>
      <c r="G1645" s="1"/>
      <c r="H1645" s="1"/>
      <c r="I1645" s="1"/>
      <c r="J1645" s="1"/>
      <c r="K1645" s="1"/>
      <c r="L1645" s="1"/>
      <c r="M1645" s="1"/>
      <c r="N1645" s="1"/>
    </row>
    <row r="1646" spans="6:14" x14ac:dyDescent="0.25">
      <c r="F1646" s="1"/>
      <c r="G1646" s="1"/>
      <c r="H1646" s="1"/>
      <c r="I1646" s="1"/>
      <c r="J1646" s="1"/>
      <c r="K1646" s="1"/>
      <c r="L1646" s="1"/>
      <c r="M1646" s="1"/>
      <c r="N1646" s="1"/>
    </row>
    <row r="1647" spans="6:14" x14ac:dyDescent="0.25">
      <c r="F1647" s="1"/>
      <c r="G1647" s="1"/>
      <c r="H1647" s="1"/>
      <c r="I1647" s="1"/>
      <c r="J1647" s="1"/>
      <c r="K1647" s="1"/>
      <c r="L1647" s="1"/>
      <c r="M1647" s="1"/>
      <c r="N1647" s="1"/>
    </row>
    <row r="1648" spans="6:14" x14ac:dyDescent="0.25">
      <c r="F1648" s="1"/>
      <c r="G1648" s="1"/>
      <c r="H1648" s="1"/>
      <c r="I1648" s="1"/>
      <c r="J1648" s="1"/>
      <c r="K1648" s="1"/>
      <c r="L1648" s="1"/>
      <c r="M1648" s="1"/>
      <c r="N1648" s="1"/>
    </row>
    <row r="1649" spans="6:14" x14ac:dyDescent="0.25">
      <c r="F1649" s="1"/>
      <c r="G1649" s="1"/>
      <c r="H1649" s="1"/>
      <c r="I1649" s="1"/>
      <c r="J1649" s="1"/>
      <c r="K1649" s="1"/>
      <c r="L1649" s="1"/>
      <c r="M1649" s="1"/>
      <c r="N1649" s="1"/>
    </row>
    <row r="1650" spans="6:14" x14ac:dyDescent="0.25">
      <c r="F1650" s="1"/>
      <c r="G1650" s="1"/>
      <c r="H1650" s="1"/>
      <c r="I1650" s="1"/>
      <c r="J1650" s="1"/>
      <c r="K1650" s="1"/>
      <c r="L1650" s="1"/>
      <c r="M1650" s="1"/>
      <c r="N1650" s="1"/>
    </row>
    <row r="1651" spans="6:14" x14ac:dyDescent="0.25">
      <c r="F1651" s="1"/>
      <c r="G1651" s="1"/>
      <c r="H1651" s="1"/>
      <c r="I1651" s="1"/>
      <c r="J1651" s="1"/>
      <c r="K1651" s="1"/>
      <c r="L1651" s="1"/>
      <c r="M1651" s="1"/>
      <c r="N1651" s="1"/>
    </row>
    <row r="1652" spans="6:14" x14ac:dyDescent="0.25">
      <c r="F1652" s="1"/>
      <c r="G1652" s="1"/>
      <c r="H1652" s="1"/>
      <c r="I1652" s="1"/>
      <c r="J1652" s="1"/>
      <c r="K1652" s="1"/>
      <c r="L1652" s="1"/>
      <c r="M1652" s="1"/>
      <c r="N1652" s="1"/>
    </row>
    <row r="1653" spans="6:14" x14ac:dyDescent="0.25">
      <c r="F1653" s="1"/>
      <c r="G1653" s="1"/>
      <c r="H1653" s="1"/>
      <c r="I1653" s="1"/>
      <c r="J1653" s="1"/>
      <c r="K1653" s="1"/>
      <c r="L1653" s="1"/>
      <c r="M1653" s="1"/>
      <c r="N1653" s="1"/>
    </row>
    <row r="1654" spans="6:14" x14ac:dyDescent="0.25">
      <c r="F1654" s="1"/>
      <c r="G1654" s="1"/>
      <c r="H1654" s="1"/>
      <c r="I1654" s="1"/>
      <c r="J1654" s="1"/>
      <c r="K1654" s="1"/>
      <c r="L1654" s="1"/>
      <c r="M1654" s="1"/>
      <c r="N1654" s="1"/>
    </row>
    <row r="1655" spans="6:14" x14ac:dyDescent="0.25">
      <c r="F1655" s="1"/>
      <c r="G1655" s="1"/>
      <c r="H1655" s="1"/>
      <c r="I1655" s="1"/>
      <c r="J1655" s="1"/>
      <c r="K1655" s="1"/>
      <c r="L1655" s="1"/>
      <c r="M1655" s="1"/>
      <c r="N1655" s="1"/>
    </row>
    <row r="1656" spans="6:14" x14ac:dyDescent="0.25">
      <c r="F1656" s="1"/>
      <c r="G1656" s="1"/>
      <c r="H1656" s="1"/>
      <c r="I1656" s="1"/>
      <c r="J1656" s="1"/>
      <c r="K1656" s="1"/>
      <c r="L1656" s="1"/>
      <c r="M1656" s="1"/>
      <c r="N1656" s="1"/>
    </row>
    <row r="1657" spans="6:14" x14ac:dyDescent="0.25">
      <c r="F1657" s="1"/>
      <c r="G1657" s="1"/>
      <c r="H1657" s="1"/>
      <c r="I1657" s="1"/>
      <c r="J1657" s="1"/>
      <c r="K1657" s="1"/>
      <c r="L1657" s="1"/>
      <c r="M1657" s="1"/>
      <c r="N1657" s="1"/>
    </row>
    <row r="1658" spans="6:14" x14ac:dyDescent="0.25">
      <c r="F1658" s="1"/>
      <c r="G1658" s="1"/>
      <c r="H1658" s="1"/>
      <c r="I1658" s="1"/>
      <c r="J1658" s="1"/>
      <c r="K1658" s="1"/>
      <c r="L1658" s="1"/>
      <c r="M1658" s="1"/>
      <c r="N1658" s="1"/>
    </row>
    <row r="1659" spans="6:14" x14ac:dyDescent="0.25">
      <c r="F1659" s="1"/>
      <c r="G1659" s="1"/>
      <c r="H1659" s="1"/>
      <c r="I1659" s="1"/>
      <c r="J1659" s="1"/>
      <c r="K1659" s="1"/>
      <c r="L1659" s="1"/>
      <c r="M1659" s="1"/>
      <c r="N1659" s="1"/>
    </row>
    <row r="1660" spans="6:14" x14ac:dyDescent="0.25">
      <c r="F1660" s="1"/>
      <c r="G1660" s="1"/>
      <c r="H1660" s="1"/>
      <c r="I1660" s="1"/>
      <c r="J1660" s="1"/>
      <c r="K1660" s="1"/>
      <c r="L1660" s="1"/>
      <c r="M1660" s="1"/>
      <c r="N1660" s="1"/>
    </row>
    <row r="1661" spans="6:14" x14ac:dyDescent="0.25">
      <c r="F1661" s="1"/>
      <c r="G1661" s="1"/>
      <c r="H1661" s="1"/>
      <c r="I1661" s="1"/>
      <c r="J1661" s="1"/>
      <c r="K1661" s="1"/>
      <c r="L1661" s="1"/>
      <c r="M1661" s="1"/>
      <c r="N1661" s="1"/>
    </row>
    <row r="1662" spans="6:14" x14ac:dyDescent="0.25">
      <c r="F1662" s="1"/>
      <c r="G1662" s="1"/>
      <c r="H1662" s="1"/>
      <c r="I1662" s="1"/>
      <c r="J1662" s="1"/>
      <c r="K1662" s="1"/>
      <c r="L1662" s="1"/>
      <c r="M1662" s="1"/>
      <c r="N1662" s="1"/>
    </row>
    <row r="1663" spans="6:14" x14ac:dyDescent="0.25">
      <c r="F1663" s="1"/>
      <c r="G1663" s="1"/>
      <c r="H1663" s="1"/>
      <c r="I1663" s="1"/>
      <c r="J1663" s="1"/>
      <c r="K1663" s="1"/>
      <c r="L1663" s="1"/>
      <c r="M1663" s="1"/>
      <c r="N1663" s="1"/>
    </row>
    <row r="1664" spans="6:14" x14ac:dyDescent="0.25">
      <c r="F1664" s="1"/>
      <c r="G1664" s="1"/>
      <c r="H1664" s="1"/>
      <c r="I1664" s="1"/>
      <c r="J1664" s="1"/>
      <c r="K1664" s="1"/>
      <c r="L1664" s="1"/>
      <c r="M1664" s="1"/>
      <c r="N1664" s="1"/>
    </row>
    <row r="1665" spans="6:14" x14ac:dyDescent="0.25">
      <c r="F1665" s="1"/>
      <c r="G1665" s="1"/>
      <c r="H1665" s="1"/>
      <c r="I1665" s="1"/>
      <c r="J1665" s="1"/>
      <c r="K1665" s="1"/>
      <c r="L1665" s="1"/>
      <c r="M1665" s="1"/>
      <c r="N1665" s="1"/>
    </row>
    <row r="1666" spans="6:14" x14ac:dyDescent="0.25">
      <c r="F1666" s="1"/>
      <c r="G1666" s="1"/>
      <c r="H1666" s="1"/>
      <c r="I1666" s="1"/>
      <c r="J1666" s="1"/>
      <c r="K1666" s="1"/>
      <c r="L1666" s="1"/>
      <c r="M1666" s="1"/>
      <c r="N1666" s="1"/>
    </row>
    <row r="1667" spans="6:14" x14ac:dyDescent="0.25">
      <c r="F1667" s="1"/>
      <c r="G1667" s="1"/>
      <c r="H1667" s="1"/>
      <c r="I1667" s="1"/>
      <c r="J1667" s="1"/>
      <c r="K1667" s="1"/>
      <c r="L1667" s="1"/>
      <c r="M1667" s="1"/>
      <c r="N1667" s="1"/>
    </row>
    <row r="1668" spans="6:14" x14ac:dyDescent="0.25">
      <c r="F1668" s="1"/>
      <c r="G1668" s="1"/>
      <c r="H1668" s="1"/>
      <c r="I1668" s="1"/>
      <c r="J1668" s="1"/>
      <c r="K1668" s="1"/>
      <c r="L1668" s="1"/>
      <c r="M1668" s="1"/>
      <c r="N1668" s="1"/>
    </row>
    <row r="1669" spans="6:14" x14ac:dyDescent="0.25">
      <c r="F1669" s="1"/>
      <c r="G1669" s="1"/>
      <c r="H1669" s="1"/>
      <c r="I1669" s="1"/>
      <c r="J1669" s="1"/>
      <c r="K1669" s="1"/>
      <c r="L1669" s="1"/>
      <c r="M1669" s="1"/>
      <c r="N1669" s="1"/>
    </row>
    <row r="1670" spans="6:14" x14ac:dyDescent="0.25">
      <c r="F1670" s="1"/>
      <c r="G1670" s="1"/>
      <c r="H1670" s="1"/>
      <c r="I1670" s="1"/>
      <c r="J1670" s="1"/>
      <c r="K1670" s="1"/>
      <c r="L1670" s="1"/>
      <c r="M1670" s="1"/>
      <c r="N1670" s="1"/>
    </row>
    <row r="1671" spans="6:14" x14ac:dyDescent="0.25">
      <c r="F1671" s="1"/>
      <c r="G1671" s="1"/>
      <c r="H1671" s="1"/>
      <c r="I1671" s="1"/>
      <c r="J1671" s="1"/>
      <c r="K1671" s="1"/>
      <c r="L1671" s="1"/>
      <c r="M1671" s="1"/>
      <c r="N1671" s="1"/>
    </row>
    <row r="1672" spans="6:14" x14ac:dyDescent="0.25">
      <c r="F1672" s="1"/>
      <c r="G1672" s="1"/>
      <c r="H1672" s="1"/>
      <c r="I1672" s="1"/>
      <c r="J1672" s="1"/>
      <c r="K1672" s="1"/>
      <c r="L1672" s="1"/>
      <c r="M1672" s="1"/>
      <c r="N1672" s="1"/>
    </row>
    <row r="1673" spans="6:14" x14ac:dyDescent="0.25">
      <c r="F1673" s="1"/>
      <c r="G1673" s="1"/>
      <c r="H1673" s="1"/>
      <c r="I1673" s="1"/>
      <c r="J1673" s="1"/>
      <c r="K1673" s="1"/>
      <c r="L1673" s="1"/>
      <c r="M1673" s="1"/>
      <c r="N1673" s="1"/>
    </row>
    <row r="1674" spans="6:14" x14ac:dyDescent="0.25">
      <c r="F1674" s="1"/>
      <c r="G1674" s="1"/>
      <c r="H1674" s="1"/>
      <c r="I1674" s="1"/>
      <c r="J1674" s="1"/>
      <c r="K1674" s="1"/>
      <c r="L1674" s="1"/>
      <c r="M1674" s="1"/>
      <c r="N1674" s="1"/>
    </row>
    <row r="1675" spans="6:14" x14ac:dyDescent="0.25">
      <c r="F1675" s="1"/>
      <c r="G1675" s="1"/>
      <c r="H1675" s="1"/>
      <c r="I1675" s="1"/>
      <c r="J1675" s="1"/>
      <c r="K1675" s="1"/>
      <c r="L1675" s="1"/>
      <c r="M1675" s="1"/>
      <c r="N1675" s="1"/>
    </row>
    <row r="1676" spans="6:14" x14ac:dyDescent="0.25">
      <c r="F1676" s="1"/>
      <c r="G1676" s="1"/>
      <c r="H1676" s="1"/>
      <c r="I1676" s="1"/>
      <c r="J1676" s="1"/>
      <c r="K1676" s="1"/>
      <c r="L1676" s="1"/>
      <c r="M1676" s="1"/>
      <c r="N1676" s="1"/>
    </row>
    <row r="1677" spans="6:14" x14ac:dyDescent="0.25">
      <c r="F1677" s="1"/>
      <c r="G1677" s="1"/>
      <c r="H1677" s="1"/>
      <c r="I1677" s="1"/>
      <c r="J1677" s="1"/>
      <c r="K1677" s="1"/>
      <c r="L1677" s="1"/>
      <c r="M1677" s="1"/>
      <c r="N1677" s="1"/>
    </row>
    <row r="1678" spans="6:14" x14ac:dyDescent="0.25">
      <c r="F1678" s="1"/>
      <c r="G1678" s="1"/>
      <c r="H1678" s="1"/>
      <c r="I1678" s="1"/>
      <c r="J1678" s="1"/>
      <c r="K1678" s="1"/>
      <c r="L1678" s="1"/>
      <c r="M1678" s="1"/>
      <c r="N1678" s="1"/>
    </row>
    <row r="1679" spans="6:14" x14ac:dyDescent="0.25">
      <c r="F1679" s="1"/>
      <c r="G1679" s="1"/>
      <c r="H1679" s="1"/>
      <c r="I1679" s="1"/>
      <c r="J1679" s="1"/>
      <c r="K1679" s="1"/>
      <c r="L1679" s="1"/>
      <c r="M1679" s="1"/>
      <c r="N1679" s="1"/>
    </row>
    <row r="1680" spans="6:14" x14ac:dyDescent="0.25">
      <c r="F1680" s="1"/>
      <c r="G1680" s="1"/>
      <c r="H1680" s="1"/>
      <c r="I1680" s="1"/>
      <c r="J1680" s="1"/>
      <c r="K1680" s="1"/>
      <c r="L1680" s="1"/>
      <c r="M1680" s="1"/>
      <c r="N1680" s="1"/>
    </row>
    <row r="1681" spans="6:14" x14ac:dyDescent="0.25">
      <c r="F1681" s="1"/>
      <c r="G1681" s="1"/>
      <c r="H1681" s="1"/>
      <c r="I1681" s="1"/>
      <c r="J1681" s="1"/>
      <c r="K1681" s="1"/>
      <c r="L1681" s="1"/>
      <c r="M1681" s="1"/>
      <c r="N1681" s="1"/>
    </row>
    <row r="1682" spans="6:14" x14ac:dyDescent="0.25">
      <c r="F1682" s="1"/>
      <c r="G1682" s="1"/>
      <c r="H1682" s="1"/>
      <c r="I1682" s="1"/>
      <c r="J1682" s="1"/>
      <c r="K1682" s="1"/>
      <c r="L1682" s="1"/>
      <c r="M1682" s="1"/>
      <c r="N1682" s="1"/>
    </row>
    <row r="1683" spans="6:14" x14ac:dyDescent="0.25">
      <c r="F1683" s="1"/>
      <c r="G1683" s="1"/>
      <c r="H1683" s="1"/>
      <c r="I1683" s="1"/>
      <c r="J1683" s="1"/>
      <c r="K1683" s="1"/>
      <c r="L1683" s="1"/>
      <c r="M1683" s="1"/>
      <c r="N1683" s="1"/>
    </row>
    <row r="1684" spans="6:14" x14ac:dyDescent="0.25">
      <c r="F1684" s="1"/>
      <c r="G1684" s="1"/>
      <c r="H1684" s="1"/>
      <c r="I1684" s="1"/>
      <c r="J1684" s="1"/>
      <c r="K1684" s="1"/>
      <c r="L1684" s="1"/>
      <c r="M1684" s="1"/>
      <c r="N1684" s="1"/>
    </row>
    <row r="1685" spans="6:14" x14ac:dyDescent="0.25">
      <c r="F1685" s="1"/>
      <c r="G1685" s="1"/>
      <c r="H1685" s="1"/>
      <c r="I1685" s="1"/>
      <c r="J1685" s="1"/>
      <c r="K1685" s="1"/>
      <c r="L1685" s="1"/>
      <c r="M1685" s="1"/>
      <c r="N1685" s="1"/>
    </row>
    <row r="1686" spans="6:14" x14ac:dyDescent="0.25">
      <c r="F1686" s="1"/>
      <c r="G1686" s="1"/>
      <c r="H1686" s="1"/>
      <c r="I1686" s="1"/>
      <c r="J1686" s="1"/>
      <c r="K1686" s="1"/>
      <c r="L1686" s="1"/>
      <c r="M1686" s="1"/>
      <c r="N1686" s="1"/>
    </row>
    <row r="1687" spans="6:14" x14ac:dyDescent="0.25">
      <c r="F1687" s="1"/>
      <c r="G1687" s="1"/>
      <c r="H1687" s="1"/>
      <c r="I1687" s="1"/>
      <c r="J1687" s="1"/>
      <c r="K1687" s="1"/>
      <c r="L1687" s="1"/>
      <c r="M1687" s="1"/>
      <c r="N1687" s="1"/>
    </row>
    <row r="1688" spans="6:14" x14ac:dyDescent="0.25">
      <c r="F1688" s="1"/>
      <c r="G1688" s="1"/>
      <c r="H1688" s="1"/>
      <c r="I1688" s="1"/>
      <c r="J1688" s="1"/>
      <c r="K1688" s="1"/>
      <c r="L1688" s="1"/>
      <c r="M1688" s="1"/>
      <c r="N1688" s="1"/>
    </row>
    <row r="1689" spans="6:14" x14ac:dyDescent="0.25">
      <c r="F1689" s="1"/>
      <c r="G1689" s="1"/>
      <c r="H1689" s="1"/>
      <c r="I1689" s="1"/>
      <c r="J1689" s="1"/>
      <c r="K1689" s="1"/>
      <c r="L1689" s="1"/>
      <c r="M1689" s="1"/>
      <c r="N1689" s="1"/>
    </row>
    <row r="1690" spans="6:14" x14ac:dyDescent="0.25">
      <c r="F1690" s="1"/>
      <c r="G1690" s="1"/>
      <c r="H1690" s="1"/>
      <c r="I1690" s="1"/>
      <c r="J1690" s="1"/>
      <c r="K1690" s="1"/>
      <c r="L1690" s="1"/>
      <c r="M1690" s="1"/>
      <c r="N1690" s="1"/>
    </row>
    <row r="1691" spans="6:14" x14ac:dyDescent="0.25">
      <c r="F1691" s="1"/>
      <c r="G1691" s="1"/>
      <c r="H1691" s="1"/>
      <c r="I1691" s="1"/>
      <c r="J1691" s="1"/>
      <c r="K1691" s="1"/>
      <c r="L1691" s="1"/>
      <c r="M1691" s="1"/>
      <c r="N1691" s="1"/>
    </row>
    <row r="1692" spans="6:14" x14ac:dyDescent="0.25">
      <c r="F1692" s="1"/>
      <c r="G1692" s="1"/>
      <c r="H1692" s="1"/>
      <c r="I1692" s="1"/>
      <c r="J1692" s="1"/>
      <c r="K1692" s="1"/>
      <c r="L1692" s="1"/>
      <c r="M1692" s="1"/>
      <c r="N1692" s="1"/>
    </row>
    <row r="1693" spans="6:14" x14ac:dyDescent="0.25">
      <c r="F1693" s="1"/>
      <c r="G1693" s="1"/>
      <c r="H1693" s="1"/>
      <c r="I1693" s="1"/>
      <c r="J1693" s="1"/>
      <c r="K1693" s="1"/>
      <c r="L1693" s="1"/>
      <c r="M1693" s="1"/>
      <c r="N1693" s="1"/>
    </row>
    <row r="1694" spans="6:14" x14ac:dyDescent="0.25">
      <c r="F1694" s="1"/>
      <c r="G1694" s="1"/>
      <c r="H1694" s="1"/>
      <c r="I1694" s="1"/>
      <c r="J1694" s="1"/>
      <c r="K1694" s="1"/>
      <c r="L1694" s="1"/>
      <c r="M1694" s="1"/>
      <c r="N1694" s="1"/>
    </row>
    <row r="1695" spans="6:14" x14ac:dyDescent="0.25">
      <c r="F1695" s="1"/>
      <c r="G1695" s="1"/>
      <c r="H1695" s="1"/>
      <c r="I1695" s="1"/>
      <c r="J1695" s="1"/>
      <c r="K1695" s="1"/>
      <c r="L1695" s="1"/>
      <c r="M1695" s="1"/>
      <c r="N1695" s="1"/>
    </row>
    <row r="1696" spans="6:14" x14ac:dyDescent="0.25">
      <c r="F1696" s="1"/>
      <c r="G1696" s="1"/>
      <c r="H1696" s="1"/>
      <c r="I1696" s="1"/>
      <c r="J1696" s="1"/>
      <c r="K1696" s="1"/>
      <c r="L1696" s="1"/>
      <c r="M1696" s="1"/>
      <c r="N1696" s="1"/>
    </row>
    <row r="1697" spans="6:14" x14ac:dyDescent="0.25">
      <c r="F1697" s="1"/>
      <c r="G1697" s="1"/>
      <c r="H1697" s="1"/>
      <c r="I1697" s="1"/>
      <c r="J1697" s="1"/>
      <c r="K1697" s="1"/>
      <c r="L1697" s="1"/>
      <c r="M1697" s="1"/>
      <c r="N1697" s="1"/>
    </row>
    <row r="1698" spans="6:14" x14ac:dyDescent="0.25">
      <c r="F1698" s="1"/>
      <c r="G1698" s="1"/>
      <c r="H1698" s="1"/>
      <c r="I1698" s="1"/>
      <c r="J1698" s="1"/>
      <c r="K1698" s="1"/>
      <c r="L1698" s="1"/>
      <c r="M1698" s="1"/>
      <c r="N1698" s="1"/>
    </row>
    <row r="1699" spans="6:14" x14ac:dyDescent="0.25">
      <c r="F1699" s="1"/>
      <c r="G1699" s="1"/>
      <c r="H1699" s="1"/>
      <c r="I1699" s="1"/>
      <c r="J1699" s="1"/>
      <c r="K1699" s="1"/>
      <c r="L1699" s="1"/>
      <c r="M1699" s="1"/>
      <c r="N1699" s="1"/>
    </row>
    <row r="1700" spans="6:14" x14ac:dyDescent="0.25">
      <c r="F1700" s="1"/>
      <c r="G1700" s="1"/>
      <c r="H1700" s="1"/>
      <c r="I1700" s="1"/>
      <c r="J1700" s="1"/>
      <c r="K1700" s="1"/>
      <c r="L1700" s="1"/>
      <c r="M1700" s="1"/>
      <c r="N1700" s="1"/>
    </row>
    <row r="1701" spans="6:14" x14ac:dyDescent="0.25">
      <c r="F1701" s="1"/>
      <c r="G1701" s="1"/>
      <c r="H1701" s="1"/>
      <c r="I1701" s="1"/>
      <c r="J1701" s="1"/>
      <c r="K1701" s="1"/>
      <c r="L1701" s="1"/>
      <c r="M1701" s="1"/>
      <c r="N1701" s="1"/>
    </row>
    <row r="1702" spans="6:14" x14ac:dyDescent="0.25">
      <c r="F1702" s="1"/>
      <c r="G1702" s="1"/>
      <c r="H1702" s="1"/>
      <c r="I1702" s="1"/>
      <c r="J1702" s="1"/>
      <c r="K1702" s="1"/>
      <c r="L1702" s="1"/>
      <c r="M1702" s="1"/>
      <c r="N1702" s="1"/>
    </row>
    <row r="1703" spans="6:14" x14ac:dyDescent="0.25">
      <c r="F1703" s="1"/>
      <c r="G1703" s="1"/>
      <c r="H1703" s="1"/>
      <c r="I1703" s="1"/>
      <c r="J1703" s="1"/>
      <c r="K1703" s="1"/>
      <c r="L1703" s="1"/>
      <c r="M1703" s="1"/>
      <c r="N1703" s="1"/>
    </row>
    <row r="1704" spans="6:14" x14ac:dyDescent="0.25">
      <c r="F1704" s="1"/>
      <c r="G1704" s="1"/>
      <c r="H1704" s="1"/>
      <c r="I1704" s="1"/>
      <c r="J1704" s="1"/>
      <c r="K1704" s="1"/>
      <c r="L1704" s="1"/>
      <c r="M1704" s="1"/>
      <c r="N1704" s="1"/>
    </row>
    <row r="1705" spans="6:14" x14ac:dyDescent="0.25">
      <c r="F1705" s="1"/>
      <c r="G1705" s="1"/>
      <c r="H1705" s="1"/>
      <c r="I1705" s="1"/>
      <c r="J1705" s="1"/>
      <c r="K1705" s="1"/>
      <c r="L1705" s="1"/>
      <c r="M1705" s="1"/>
      <c r="N1705" s="1"/>
    </row>
    <row r="1706" spans="6:14" x14ac:dyDescent="0.25">
      <c r="F1706" s="1"/>
      <c r="G1706" s="1"/>
      <c r="H1706" s="1"/>
      <c r="I1706" s="1"/>
      <c r="J1706" s="1"/>
      <c r="K1706" s="1"/>
      <c r="L1706" s="1"/>
      <c r="M1706" s="1"/>
      <c r="N1706" s="1"/>
    </row>
    <row r="1707" spans="6:14" x14ac:dyDescent="0.25">
      <c r="F1707" s="1"/>
      <c r="G1707" s="1"/>
      <c r="H1707" s="1"/>
      <c r="I1707" s="1"/>
      <c r="J1707" s="1"/>
      <c r="K1707" s="1"/>
      <c r="L1707" s="1"/>
      <c r="M1707" s="1"/>
      <c r="N1707" s="1"/>
    </row>
    <row r="1708" spans="6:14" x14ac:dyDescent="0.25">
      <c r="F1708" s="1"/>
      <c r="G1708" s="1"/>
      <c r="H1708" s="1"/>
      <c r="I1708" s="1"/>
      <c r="J1708" s="1"/>
      <c r="K1708" s="1"/>
      <c r="L1708" s="1"/>
      <c r="M1708" s="1"/>
      <c r="N1708" s="1"/>
    </row>
    <row r="1709" spans="6:14" x14ac:dyDescent="0.25">
      <c r="F1709" s="1"/>
      <c r="G1709" s="1"/>
      <c r="H1709" s="1"/>
      <c r="I1709" s="1"/>
      <c r="J1709" s="1"/>
      <c r="K1709" s="1"/>
      <c r="L1709" s="1"/>
      <c r="M1709" s="1"/>
      <c r="N1709" s="1"/>
    </row>
    <row r="1710" spans="6:14" x14ac:dyDescent="0.25">
      <c r="F1710" s="1"/>
      <c r="G1710" s="1"/>
      <c r="H1710" s="1"/>
      <c r="I1710" s="1"/>
      <c r="J1710" s="1"/>
      <c r="K1710" s="1"/>
      <c r="L1710" s="1"/>
      <c r="M1710" s="1"/>
      <c r="N1710" s="1"/>
    </row>
    <row r="1711" spans="6:14" x14ac:dyDescent="0.25">
      <c r="F1711" s="1"/>
      <c r="G1711" s="1"/>
      <c r="H1711" s="1"/>
      <c r="I1711" s="1"/>
      <c r="J1711" s="1"/>
      <c r="K1711" s="1"/>
      <c r="L1711" s="1"/>
      <c r="M1711" s="1"/>
      <c r="N1711" s="1"/>
    </row>
    <row r="1712" spans="6:14" x14ac:dyDescent="0.25">
      <c r="F1712" s="1"/>
      <c r="G1712" s="1"/>
      <c r="H1712" s="1"/>
      <c r="I1712" s="1"/>
      <c r="J1712" s="1"/>
      <c r="K1712" s="1"/>
      <c r="L1712" s="1"/>
      <c r="M1712" s="1"/>
      <c r="N1712" s="1"/>
    </row>
    <row r="1713" spans="6:14" x14ac:dyDescent="0.25">
      <c r="F1713" s="1"/>
      <c r="G1713" s="1"/>
      <c r="H1713" s="1"/>
      <c r="I1713" s="1"/>
      <c r="J1713" s="1"/>
      <c r="K1713" s="1"/>
      <c r="L1713" s="1"/>
      <c r="M1713" s="1"/>
      <c r="N1713" s="1"/>
    </row>
    <row r="1714" spans="6:14" x14ac:dyDescent="0.25">
      <c r="F1714" s="1"/>
      <c r="G1714" s="1"/>
      <c r="H1714" s="1"/>
      <c r="I1714" s="1"/>
      <c r="J1714" s="1"/>
      <c r="K1714" s="1"/>
      <c r="L1714" s="1"/>
      <c r="M1714" s="1"/>
      <c r="N1714" s="1"/>
    </row>
    <row r="1715" spans="6:14" x14ac:dyDescent="0.25">
      <c r="F1715" s="1"/>
      <c r="G1715" s="1"/>
      <c r="H1715" s="1"/>
      <c r="I1715" s="1"/>
      <c r="J1715" s="1"/>
      <c r="K1715" s="1"/>
      <c r="L1715" s="1"/>
      <c r="M1715" s="1"/>
      <c r="N1715" s="1"/>
    </row>
    <row r="1716" spans="6:14" x14ac:dyDescent="0.25">
      <c r="F1716" s="1"/>
      <c r="G1716" s="1"/>
      <c r="H1716" s="1"/>
      <c r="I1716" s="1"/>
      <c r="J1716" s="1"/>
      <c r="K1716" s="1"/>
      <c r="L1716" s="1"/>
      <c r="M1716" s="1"/>
      <c r="N1716" s="1"/>
    </row>
    <row r="1717" spans="6:14" x14ac:dyDescent="0.25">
      <c r="F1717" s="1"/>
      <c r="G1717" s="1"/>
      <c r="H1717" s="1"/>
      <c r="I1717" s="1"/>
      <c r="J1717" s="1"/>
      <c r="K1717" s="1"/>
      <c r="L1717" s="1"/>
      <c r="M1717" s="1"/>
      <c r="N1717" s="1"/>
    </row>
    <row r="1718" spans="6:14" x14ac:dyDescent="0.25">
      <c r="F1718" s="1"/>
      <c r="G1718" s="1"/>
      <c r="H1718" s="1"/>
      <c r="I1718" s="1"/>
      <c r="J1718" s="1"/>
      <c r="K1718" s="1"/>
      <c r="L1718" s="1"/>
      <c r="M1718" s="1"/>
      <c r="N1718" s="1"/>
    </row>
    <row r="1719" spans="6:14" x14ac:dyDescent="0.25">
      <c r="F1719" s="1"/>
      <c r="G1719" s="1"/>
      <c r="H1719" s="1"/>
      <c r="I1719" s="1"/>
      <c r="J1719" s="1"/>
      <c r="K1719" s="1"/>
      <c r="L1719" s="1"/>
      <c r="M1719" s="1"/>
      <c r="N1719" s="1"/>
    </row>
    <row r="1720" spans="6:14" x14ac:dyDescent="0.25">
      <c r="F1720" s="1"/>
      <c r="G1720" s="1"/>
      <c r="H1720" s="1"/>
      <c r="I1720" s="1"/>
      <c r="J1720" s="1"/>
      <c r="K1720" s="1"/>
      <c r="L1720" s="1"/>
      <c r="M1720" s="1"/>
      <c r="N1720" s="1"/>
    </row>
    <row r="1721" spans="6:14" x14ac:dyDescent="0.25">
      <c r="F1721" s="1"/>
      <c r="G1721" s="1"/>
      <c r="H1721" s="1"/>
      <c r="I1721" s="1"/>
      <c r="J1721" s="1"/>
      <c r="K1721" s="1"/>
      <c r="L1721" s="1"/>
      <c r="M1721" s="1"/>
      <c r="N1721" s="1"/>
    </row>
    <row r="1722" spans="6:14" x14ac:dyDescent="0.25">
      <c r="F1722" s="1"/>
      <c r="G1722" s="1"/>
      <c r="H1722" s="1"/>
      <c r="I1722" s="1"/>
      <c r="J1722" s="1"/>
      <c r="K1722" s="1"/>
      <c r="L1722" s="1"/>
      <c r="M1722" s="1"/>
      <c r="N1722" s="1"/>
    </row>
    <row r="1723" spans="6:14" x14ac:dyDescent="0.25">
      <c r="F1723" s="1"/>
      <c r="G1723" s="1"/>
      <c r="H1723" s="1"/>
      <c r="I1723" s="1"/>
      <c r="J1723" s="1"/>
      <c r="K1723" s="1"/>
      <c r="L1723" s="1"/>
      <c r="M1723" s="1"/>
      <c r="N1723" s="1"/>
    </row>
    <row r="1724" spans="6:14" x14ac:dyDescent="0.25">
      <c r="F1724" s="1"/>
      <c r="G1724" s="1"/>
      <c r="H1724" s="1"/>
      <c r="I1724" s="1"/>
      <c r="J1724" s="1"/>
      <c r="K1724" s="1"/>
      <c r="L1724" s="1"/>
      <c r="M1724" s="1"/>
      <c r="N1724" s="1"/>
    </row>
    <row r="1725" spans="6:14" x14ac:dyDescent="0.25">
      <c r="F1725" s="1"/>
      <c r="G1725" s="1"/>
      <c r="H1725" s="1"/>
      <c r="I1725" s="1"/>
      <c r="J1725" s="1"/>
      <c r="K1725" s="1"/>
      <c r="L1725" s="1"/>
      <c r="M1725" s="1"/>
      <c r="N1725" s="1"/>
    </row>
    <row r="1726" spans="6:14" x14ac:dyDescent="0.25">
      <c r="F1726" s="1"/>
      <c r="G1726" s="1"/>
      <c r="H1726" s="1"/>
      <c r="I1726" s="1"/>
      <c r="J1726" s="1"/>
      <c r="K1726" s="1"/>
      <c r="L1726" s="1"/>
      <c r="M1726" s="1"/>
      <c r="N1726" s="1"/>
    </row>
    <row r="1727" spans="6:14" x14ac:dyDescent="0.25">
      <c r="F1727" s="1"/>
      <c r="G1727" s="1"/>
      <c r="H1727" s="1"/>
      <c r="I1727" s="1"/>
      <c r="J1727" s="1"/>
      <c r="K1727" s="1"/>
      <c r="L1727" s="1"/>
      <c r="M1727" s="1"/>
      <c r="N1727" s="1"/>
    </row>
    <row r="1728" spans="6:14" x14ac:dyDescent="0.25">
      <c r="F1728" s="1"/>
      <c r="G1728" s="1"/>
      <c r="H1728" s="1"/>
      <c r="I1728" s="1"/>
      <c r="J1728" s="1"/>
      <c r="K1728" s="1"/>
      <c r="L1728" s="1"/>
      <c r="M1728" s="1"/>
      <c r="N1728" s="1"/>
    </row>
    <row r="1729" spans="6:14" x14ac:dyDescent="0.25">
      <c r="F1729" s="1"/>
      <c r="G1729" s="1"/>
      <c r="H1729" s="1"/>
      <c r="I1729" s="1"/>
      <c r="J1729" s="1"/>
      <c r="K1729" s="1"/>
      <c r="L1729" s="1"/>
      <c r="M1729" s="1"/>
      <c r="N1729" s="1"/>
    </row>
    <row r="1730" spans="6:14" x14ac:dyDescent="0.25">
      <c r="F1730" s="1"/>
      <c r="G1730" s="1"/>
      <c r="H1730" s="1"/>
      <c r="I1730" s="1"/>
      <c r="J1730" s="1"/>
      <c r="K1730" s="1"/>
      <c r="L1730" s="1"/>
      <c r="M1730" s="1"/>
      <c r="N1730" s="1"/>
    </row>
    <row r="1731" spans="6:14" x14ac:dyDescent="0.25">
      <c r="F1731" s="1"/>
      <c r="G1731" s="1"/>
      <c r="H1731" s="1"/>
      <c r="I1731" s="1"/>
      <c r="J1731" s="1"/>
      <c r="K1731" s="1"/>
      <c r="L1731" s="1"/>
      <c r="M1731" s="1"/>
      <c r="N1731" s="1"/>
    </row>
    <row r="1732" spans="6:14" x14ac:dyDescent="0.25">
      <c r="F1732" s="1"/>
      <c r="G1732" s="1"/>
      <c r="H1732" s="1"/>
      <c r="I1732" s="1"/>
      <c r="J1732" s="1"/>
      <c r="K1732" s="1"/>
      <c r="L1732" s="1"/>
      <c r="M1732" s="1"/>
      <c r="N1732" s="1"/>
    </row>
    <row r="1733" spans="6:14" x14ac:dyDescent="0.25">
      <c r="F1733" s="1"/>
      <c r="G1733" s="1"/>
      <c r="H1733" s="1"/>
      <c r="I1733" s="1"/>
      <c r="J1733" s="1"/>
      <c r="K1733" s="1"/>
      <c r="L1733" s="1"/>
      <c r="M1733" s="1"/>
      <c r="N1733" s="1"/>
    </row>
    <row r="1734" spans="6:14" x14ac:dyDescent="0.25">
      <c r="F1734" s="1"/>
      <c r="G1734" s="1"/>
      <c r="H1734" s="1"/>
      <c r="I1734" s="1"/>
      <c r="J1734" s="1"/>
      <c r="K1734" s="1"/>
      <c r="L1734" s="1"/>
      <c r="M1734" s="1"/>
      <c r="N1734" s="1"/>
    </row>
    <row r="1735" spans="6:14" x14ac:dyDescent="0.25">
      <c r="F1735" s="1"/>
      <c r="G1735" s="1"/>
      <c r="H1735" s="1"/>
      <c r="I1735" s="1"/>
      <c r="J1735" s="1"/>
      <c r="K1735" s="1"/>
      <c r="L1735" s="1"/>
      <c r="M1735" s="1"/>
      <c r="N1735" s="1"/>
    </row>
    <row r="1736" spans="6:14" x14ac:dyDescent="0.25">
      <c r="F1736" s="1"/>
      <c r="G1736" s="1"/>
      <c r="H1736" s="1"/>
      <c r="I1736" s="1"/>
      <c r="J1736" s="1"/>
      <c r="K1736" s="1"/>
      <c r="L1736" s="1"/>
      <c r="M1736" s="1"/>
      <c r="N1736" s="1"/>
    </row>
    <row r="1737" spans="6:14" x14ac:dyDescent="0.25">
      <c r="F1737" s="1"/>
      <c r="G1737" s="1"/>
      <c r="H1737" s="1"/>
      <c r="I1737" s="1"/>
      <c r="J1737" s="1"/>
      <c r="K1737" s="1"/>
      <c r="L1737" s="1"/>
      <c r="M1737" s="1"/>
      <c r="N1737" s="1"/>
    </row>
    <row r="1738" spans="6:14" x14ac:dyDescent="0.25">
      <c r="F1738" s="1"/>
      <c r="G1738" s="1"/>
      <c r="H1738" s="1"/>
      <c r="I1738" s="1"/>
      <c r="J1738" s="1"/>
      <c r="K1738" s="1"/>
      <c r="L1738" s="1"/>
      <c r="M1738" s="1"/>
      <c r="N1738" s="1"/>
    </row>
    <row r="1739" spans="6:14" x14ac:dyDescent="0.25">
      <c r="F1739" s="1"/>
      <c r="G1739" s="1"/>
      <c r="H1739" s="1"/>
      <c r="I1739" s="1"/>
      <c r="J1739" s="1"/>
      <c r="K1739" s="1"/>
      <c r="L1739" s="1"/>
      <c r="M1739" s="1"/>
      <c r="N1739" s="1"/>
    </row>
    <row r="1740" spans="6:14" x14ac:dyDescent="0.25">
      <c r="F1740" s="1"/>
      <c r="G1740" s="1"/>
      <c r="H1740" s="1"/>
      <c r="I1740" s="1"/>
      <c r="J1740" s="1"/>
      <c r="K1740" s="1"/>
      <c r="L1740" s="1"/>
      <c r="M1740" s="1"/>
      <c r="N1740" s="1"/>
    </row>
    <row r="1741" spans="6:14" x14ac:dyDescent="0.25">
      <c r="F1741" s="1"/>
      <c r="G1741" s="1"/>
      <c r="H1741" s="1"/>
      <c r="I1741" s="1"/>
      <c r="J1741" s="1"/>
      <c r="K1741" s="1"/>
      <c r="L1741" s="1"/>
      <c r="M1741" s="1"/>
      <c r="N1741" s="1"/>
    </row>
    <row r="1742" spans="6:14" x14ac:dyDescent="0.25">
      <c r="F1742" s="1"/>
      <c r="G1742" s="1"/>
      <c r="H1742" s="1"/>
      <c r="I1742" s="1"/>
      <c r="J1742" s="1"/>
      <c r="K1742" s="1"/>
      <c r="L1742" s="1"/>
      <c r="M1742" s="1"/>
      <c r="N1742" s="1"/>
    </row>
    <row r="1743" spans="6:14" x14ac:dyDescent="0.25">
      <c r="F1743" s="1"/>
      <c r="G1743" s="1"/>
      <c r="H1743" s="1"/>
      <c r="I1743" s="1"/>
      <c r="J1743" s="1"/>
      <c r="K1743" s="1"/>
      <c r="L1743" s="1"/>
      <c r="M1743" s="1"/>
      <c r="N1743" s="1"/>
    </row>
    <row r="1744" spans="6:14" x14ac:dyDescent="0.25">
      <c r="F1744" s="1"/>
      <c r="G1744" s="1"/>
      <c r="H1744" s="1"/>
      <c r="I1744" s="1"/>
      <c r="J1744" s="1"/>
      <c r="K1744" s="1"/>
      <c r="L1744" s="1"/>
      <c r="M1744" s="1"/>
      <c r="N1744" s="1"/>
    </row>
    <row r="1745" spans="6:14" x14ac:dyDescent="0.25">
      <c r="F1745" s="1"/>
      <c r="G1745" s="1"/>
      <c r="H1745" s="1"/>
      <c r="I1745" s="1"/>
      <c r="J1745" s="1"/>
      <c r="K1745" s="1"/>
      <c r="L1745" s="1"/>
      <c r="M1745" s="1"/>
      <c r="N1745" s="1"/>
    </row>
    <row r="1746" spans="6:14" x14ac:dyDescent="0.25">
      <c r="F1746" s="1"/>
      <c r="G1746" s="1"/>
      <c r="H1746" s="1"/>
      <c r="I1746" s="1"/>
      <c r="J1746" s="1"/>
      <c r="K1746" s="1"/>
      <c r="L1746" s="1"/>
      <c r="M1746" s="1"/>
      <c r="N1746" s="1"/>
    </row>
    <row r="1747" spans="6:14" x14ac:dyDescent="0.25">
      <c r="F1747" s="1"/>
      <c r="G1747" s="1"/>
      <c r="H1747" s="1"/>
      <c r="I1747" s="1"/>
      <c r="J1747" s="1"/>
      <c r="K1747" s="1"/>
      <c r="L1747" s="1"/>
      <c r="M1747" s="1"/>
      <c r="N1747" s="1"/>
    </row>
    <row r="1748" spans="6:14" x14ac:dyDescent="0.25">
      <c r="F1748" s="1"/>
      <c r="G1748" s="1"/>
      <c r="H1748" s="1"/>
      <c r="I1748" s="1"/>
      <c r="J1748" s="1"/>
      <c r="K1748" s="1"/>
      <c r="L1748" s="1"/>
      <c r="M1748" s="1"/>
      <c r="N1748" s="1"/>
    </row>
    <row r="1749" spans="6:14" x14ac:dyDescent="0.25">
      <c r="F1749" s="1"/>
      <c r="G1749" s="1"/>
      <c r="H1749" s="1"/>
      <c r="I1749" s="1"/>
      <c r="J1749" s="1"/>
      <c r="K1749" s="1"/>
      <c r="L1749" s="1"/>
      <c r="M1749" s="1"/>
      <c r="N1749" s="1"/>
    </row>
    <row r="1750" spans="6:14" x14ac:dyDescent="0.25">
      <c r="F1750" s="1"/>
      <c r="G1750" s="1"/>
      <c r="H1750" s="1"/>
      <c r="I1750" s="1"/>
      <c r="J1750" s="1"/>
      <c r="K1750" s="1"/>
      <c r="L1750" s="1"/>
      <c r="M1750" s="1"/>
      <c r="N1750" s="1"/>
    </row>
    <row r="1751" spans="6:14" x14ac:dyDescent="0.25">
      <c r="F1751" s="1"/>
      <c r="G1751" s="1"/>
      <c r="H1751" s="1"/>
      <c r="I1751" s="1"/>
      <c r="J1751" s="1"/>
      <c r="K1751" s="1"/>
      <c r="L1751" s="1"/>
      <c r="M1751" s="1"/>
      <c r="N1751" s="1"/>
    </row>
    <row r="1752" spans="6:14" x14ac:dyDescent="0.25">
      <c r="F1752" s="1"/>
      <c r="G1752" s="1"/>
      <c r="H1752" s="1"/>
      <c r="I1752" s="1"/>
      <c r="J1752" s="1"/>
      <c r="K1752" s="1"/>
      <c r="L1752" s="1"/>
      <c r="M1752" s="1"/>
      <c r="N1752" s="1"/>
    </row>
    <row r="1753" spans="6:14" x14ac:dyDescent="0.25">
      <c r="F1753" s="1"/>
      <c r="G1753" s="1"/>
      <c r="H1753" s="1"/>
      <c r="I1753" s="1"/>
      <c r="J1753" s="1"/>
      <c r="K1753" s="1"/>
      <c r="L1753" s="1"/>
      <c r="M1753" s="1"/>
      <c r="N1753" s="1"/>
    </row>
    <row r="1754" spans="6:14" x14ac:dyDescent="0.25">
      <c r="F1754" s="1"/>
      <c r="G1754" s="1"/>
      <c r="H1754" s="1"/>
      <c r="I1754" s="1"/>
      <c r="J1754" s="1"/>
      <c r="K1754" s="1"/>
      <c r="L1754" s="1"/>
      <c r="M1754" s="1"/>
      <c r="N1754" s="1"/>
    </row>
    <row r="1755" spans="6:14" x14ac:dyDescent="0.25">
      <c r="F1755" s="1"/>
      <c r="G1755" s="1"/>
      <c r="H1755" s="1"/>
      <c r="I1755" s="1"/>
      <c r="J1755" s="1"/>
      <c r="K1755" s="1"/>
      <c r="L1755" s="1"/>
      <c r="M1755" s="1"/>
      <c r="N1755" s="1"/>
    </row>
    <row r="1756" spans="6:14" x14ac:dyDescent="0.25">
      <c r="F1756" s="1"/>
      <c r="G1756" s="1"/>
      <c r="H1756" s="1"/>
      <c r="I1756" s="1"/>
      <c r="J1756" s="1"/>
      <c r="K1756" s="1"/>
      <c r="L1756" s="1"/>
      <c r="M1756" s="1"/>
      <c r="N1756" s="1"/>
    </row>
    <row r="1757" spans="6:14" x14ac:dyDescent="0.25">
      <c r="F1757" s="1"/>
      <c r="G1757" s="1"/>
      <c r="H1757" s="1"/>
      <c r="I1757" s="1"/>
      <c r="J1757" s="1"/>
      <c r="K1757" s="1"/>
      <c r="L1757" s="1"/>
      <c r="M1757" s="1"/>
      <c r="N1757" s="1"/>
    </row>
    <row r="1758" spans="6:14" x14ac:dyDescent="0.25">
      <c r="F1758" s="1"/>
      <c r="G1758" s="1"/>
      <c r="H1758" s="1"/>
      <c r="I1758" s="1"/>
      <c r="J1758" s="1"/>
      <c r="K1758" s="1"/>
      <c r="L1758" s="1"/>
      <c r="M1758" s="1"/>
      <c r="N1758" s="1"/>
    </row>
    <row r="1759" spans="6:14" x14ac:dyDescent="0.25">
      <c r="F1759" s="1"/>
      <c r="G1759" s="1"/>
      <c r="H1759" s="1"/>
      <c r="I1759" s="1"/>
      <c r="J1759" s="1"/>
      <c r="K1759" s="1"/>
      <c r="L1759" s="1"/>
      <c r="M1759" s="1"/>
      <c r="N1759" s="1"/>
    </row>
    <row r="1760" spans="6:14" x14ac:dyDescent="0.25">
      <c r="F1760" s="1"/>
      <c r="G1760" s="1"/>
      <c r="H1760" s="1"/>
      <c r="I1760" s="1"/>
      <c r="J1760" s="1"/>
      <c r="K1760" s="1"/>
      <c r="L1760" s="1"/>
      <c r="M1760" s="1"/>
      <c r="N1760" s="1"/>
    </row>
    <row r="1761" spans="6:14" x14ac:dyDescent="0.25">
      <c r="F1761" s="1"/>
      <c r="G1761" s="1"/>
      <c r="H1761" s="1"/>
      <c r="I1761" s="1"/>
      <c r="J1761" s="1"/>
      <c r="K1761" s="1"/>
      <c r="L1761" s="1"/>
      <c r="M1761" s="1"/>
      <c r="N1761" s="1"/>
    </row>
    <row r="1762" spans="6:14" x14ac:dyDescent="0.25">
      <c r="F1762" s="1"/>
      <c r="G1762" s="1"/>
      <c r="H1762" s="1"/>
      <c r="I1762" s="1"/>
      <c r="J1762" s="1"/>
      <c r="K1762" s="1"/>
      <c r="L1762" s="1"/>
      <c r="M1762" s="1"/>
      <c r="N1762" s="1"/>
    </row>
    <row r="1763" spans="6:14" x14ac:dyDescent="0.25">
      <c r="F1763" s="1"/>
      <c r="G1763" s="1"/>
      <c r="H1763" s="1"/>
      <c r="I1763" s="1"/>
      <c r="J1763" s="1"/>
      <c r="K1763" s="1"/>
      <c r="L1763" s="1"/>
      <c r="M1763" s="1"/>
      <c r="N1763" s="1"/>
    </row>
    <row r="1764" spans="6:14" x14ac:dyDescent="0.25">
      <c r="F1764" s="1"/>
      <c r="G1764" s="1"/>
      <c r="H1764" s="1"/>
      <c r="I1764" s="1"/>
      <c r="J1764" s="1"/>
      <c r="K1764" s="1"/>
      <c r="L1764" s="1"/>
      <c r="M1764" s="1"/>
      <c r="N1764" s="1"/>
    </row>
    <row r="1765" spans="6:14" x14ac:dyDescent="0.25">
      <c r="F1765" s="1"/>
      <c r="G1765" s="1"/>
      <c r="H1765" s="1"/>
      <c r="I1765" s="1"/>
      <c r="J1765" s="1"/>
      <c r="K1765" s="1"/>
      <c r="L1765" s="1"/>
      <c r="M1765" s="1"/>
      <c r="N1765" s="1"/>
    </row>
    <row r="1766" spans="6:14" x14ac:dyDescent="0.25">
      <c r="F1766" s="1"/>
      <c r="G1766" s="1"/>
      <c r="H1766" s="1"/>
      <c r="I1766" s="1"/>
      <c r="J1766" s="1"/>
      <c r="K1766" s="1"/>
      <c r="L1766" s="1"/>
      <c r="M1766" s="1"/>
      <c r="N1766" s="1"/>
    </row>
    <row r="1767" spans="6:14" x14ac:dyDescent="0.25">
      <c r="F1767" s="1"/>
      <c r="G1767" s="1"/>
      <c r="H1767" s="1"/>
      <c r="I1767" s="1"/>
      <c r="J1767" s="1"/>
      <c r="K1767" s="1"/>
      <c r="L1767" s="1"/>
      <c r="M1767" s="1"/>
      <c r="N1767" s="1"/>
    </row>
    <row r="1768" spans="6:14" x14ac:dyDescent="0.25">
      <c r="F1768" s="1"/>
      <c r="G1768" s="1"/>
      <c r="H1768" s="1"/>
      <c r="I1768" s="1"/>
      <c r="J1768" s="1"/>
      <c r="K1768" s="1"/>
      <c r="L1768" s="1"/>
      <c r="M1768" s="1"/>
      <c r="N1768" s="1"/>
    </row>
    <row r="1769" spans="6:14" x14ac:dyDescent="0.25">
      <c r="F1769" s="1"/>
      <c r="G1769" s="1"/>
      <c r="H1769" s="1"/>
      <c r="I1769" s="1"/>
      <c r="J1769" s="1"/>
      <c r="K1769" s="1"/>
      <c r="L1769" s="1"/>
      <c r="M1769" s="1"/>
      <c r="N1769" s="1"/>
    </row>
    <row r="1770" spans="6:14" x14ac:dyDescent="0.25">
      <c r="F1770" s="1"/>
      <c r="G1770" s="1"/>
      <c r="H1770" s="1"/>
      <c r="I1770" s="1"/>
      <c r="J1770" s="1"/>
      <c r="K1770" s="1"/>
      <c r="L1770" s="1"/>
      <c r="M1770" s="1"/>
      <c r="N1770" s="1"/>
    </row>
    <row r="1771" spans="6:14" x14ac:dyDescent="0.25">
      <c r="F1771" s="1"/>
      <c r="G1771" s="1"/>
      <c r="H1771" s="1"/>
      <c r="I1771" s="1"/>
      <c r="J1771" s="1"/>
      <c r="K1771" s="1"/>
      <c r="L1771" s="1"/>
      <c r="M1771" s="1"/>
      <c r="N1771" s="1"/>
    </row>
    <row r="1772" spans="6:14" x14ac:dyDescent="0.25">
      <c r="F1772" s="1"/>
      <c r="G1772" s="1"/>
      <c r="H1772" s="1"/>
      <c r="I1772" s="1"/>
      <c r="J1772" s="1"/>
      <c r="K1772" s="1"/>
      <c r="L1772" s="1"/>
      <c r="M1772" s="1"/>
      <c r="N1772" s="1"/>
    </row>
    <row r="1773" spans="6:14" x14ac:dyDescent="0.25">
      <c r="F1773" s="1"/>
      <c r="G1773" s="1"/>
      <c r="H1773" s="1"/>
      <c r="I1773" s="1"/>
      <c r="J1773" s="1"/>
      <c r="K1773" s="1"/>
      <c r="L1773" s="1"/>
      <c r="M1773" s="1"/>
      <c r="N1773" s="1"/>
    </row>
    <row r="1774" spans="6:14" x14ac:dyDescent="0.25">
      <c r="F1774" s="1"/>
      <c r="G1774" s="1"/>
      <c r="H1774" s="1"/>
      <c r="I1774" s="1"/>
      <c r="J1774" s="1"/>
      <c r="K1774" s="1"/>
      <c r="L1774" s="1"/>
      <c r="M1774" s="1"/>
      <c r="N1774" s="1"/>
    </row>
    <row r="1775" spans="6:14" x14ac:dyDescent="0.25">
      <c r="F1775" s="1"/>
      <c r="G1775" s="1"/>
      <c r="H1775" s="1"/>
      <c r="I1775" s="1"/>
      <c r="J1775" s="1"/>
      <c r="K1775" s="1"/>
      <c r="L1775" s="1"/>
      <c r="M1775" s="1"/>
      <c r="N1775" s="1"/>
    </row>
    <row r="1776" spans="6:14" x14ac:dyDescent="0.25">
      <c r="F1776" s="1"/>
      <c r="G1776" s="1"/>
      <c r="H1776" s="1"/>
      <c r="I1776" s="1"/>
      <c r="J1776" s="1"/>
      <c r="K1776" s="1"/>
      <c r="L1776" s="1"/>
      <c r="M1776" s="1"/>
      <c r="N1776" s="1"/>
    </row>
    <row r="1777" spans="6:14" x14ac:dyDescent="0.25">
      <c r="F1777" s="1"/>
      <c r="G1777" s="1"/>
      <c r="H1777" s="1"/>
      <c r="I1777" s="1"/>
      <c r="J1777" s="1"/>
      <c r="K1777" s="1"/>
      <c r="L1777" s="1"/>
      <c r="M1777" s="1"/>
      <c r="N1777" s="1"/>
    </row>
    <row r="1778" spans="6:14" x14ac:dyDescent="0.25">
      <c r="F1778" s="1"/>
      <c r="G1778" s="1"/>
      <c r="H1778" s="1"/>
      <c r="I1778" s="1"/>
      <c r="J1778" s="1"/>
      <c r="K1778" s="1"/>
      <c r="L1778" s="1"/>
      <c r="M1778" s="1"/>
      <c r="N1778" s="1"/>
    </row>
    <row r="1779" spans="6:14" x14ac:dyDescent="0.25">
      <c r="F1779" s="1"/>
      <c r="G1779" s="1"/>
      <c r="H1779" s="1"/>
      <c r="I1779" s="1"/>
      <c r="J1779" s="1"/>
      <c r="K1779" s="1"/>
      <c r="L1779" s="1"/>
      <c r="M1779" s="1"/>
      <c r="N1779" s="1"/>
    </row>
    <row r="1780" spans="6:14" x14ac:dyDescent="0.25">
      <c r="F1780" s="1"/>
      <c r="G1780" s="1"/>
      <c r="H1780" s="1"/>
      <c r="I1780" s="1"/>
      <c r="J1780" s="1"/>
      <c r="K1780" s="1"/>
      <c r="L1780" s="1"/>
      <c r="M1780" s="1"/>
      <c r="N1780" s="1"/>
    </row>
    <row r="1781" spans="6:14" x14ac:dyDescent="0.25">
      <c r="F1781" s="1"/>
      <c r="G1781" s="1"/>
      <c r="H1781" s="1"/>
      <c r="I1781" s="1"/>
      <c r="J1781" s="1"/>
      <c r="K1781" s="1"/>
      <c r="L1781" s="1"/>
      <c r="M1781" s="1"/>
      <c r="N1781" s="1"/>
    </row>
    <row r="1782" spans="6:14" x14ac:dyDescent="0.25">
      <c r="F1782" s="1"/>
      <c r="G1782" s="1"/>
      <c r="H1782" s="1"/>
      <c r="I1782" s="1"/>
      <c r="J1782" s="1"/>
      <c r="K1782" s="1"/>
      <c r="L1782" s="1"/>
      <c r="M1782" s="1"/>
      <c r="N1782" s="1"/>
    </row>
    <row r="1783" spans="6:14" x14ac:dyDescent="0.25">
      <c r="F1783" s="1"/>
      <c r="G1783" s="1"/>
      <c r="H1783" s="1"/>
      <c r="I1783" s="1"/>
      <c r="J1783" s="1"/>
      <c r="K1783" s="1"/>
      <c r="L1783" s="1"/>
      <c r="M1783" s="1"/>
      <c r="N1783" s="1"/>
    </row>
    <row r="1784" spans="6:14" x14ac:dyDescent="0.25">
      <c r="F1784" s="1"/>
      <c r="G1784" s="1"/>
      <c r="H1784" s="1"/>
      <c r="I1784" s="1"/>
      <c r="J1784" s="1"/>
      <c r="K1784" s="1"/>
      <c r="L1784" s="1"/>
      <c r="M1784" s="1"/>
      <c r="N1784" s="1"/>
    </row>
    <row r="1785" spans="6:14" x14ac:dyDescent="0.25">
      <c r="F1785" s="1"/>
      <c r="G1785" s="1"/>
      <c r="H1785" s="1"/>
      <c r="I1785" s="1"/>
      <c r="J1785" s="1"/>
      <c r="K1785" s="1"/>
      <c r="L1785" s="1"/>
      <c r="M1785" s="1"/>
      <c r="N1785" s="1"/>
    </row>
    <row r="1786" spans="6:14" x14ac:dyDescent="0.25">
      <c r="F1786" s="1"/>
      <c r="G1786" s="1"/>
      <c r="H1786" s="1"/>
      <c r="I1786" s="1"/>
      <c r="J1786" s="1"/>
      <c r="K1786" s="1"/>
      <c r="L1786" s="1"/>
      <c r="M1786" s="1"/>
      <c r="N1786" s="1"/>
    </row>
    <row r="1787" spans="6:14" x14ac:dyDescent="0.25">
      <c r="F1787" s="1"/>
      <c r="G1787" s="1"/>
      <c r="H1787" s="1"/>
      <c r="I1787" s="1"/>
      <c r="J1787" s="1"/>
      <c r="K1787" s="1"/>
      <c r="L1787" s="1"/>
      <c r="M1787" s="1"/>
      <c r="N1787" s="1"/>
    </row>
    <row r="1788" spans="6:14" x14ac:dyDescent="0.25">
      <c r="F1788" s="1"/>
      <c r="G1788" s="1"/>
      <c r="H1788" s="1"/>
      <c r="I1788" s="1"/>
      <c r="J1788" s="1"/>
      <c r="K1788" s="1"/>
      <c r="L1788" s="1"/>
      <c r="M1788" s="1"/>
      <c r="N1788" s="1"/>
    </row>
    <row r="1789" spans="6:14" x14ac:dyDescent="0.25">
      <c r="F1789" s="1"/>
      <c r="G1789" s="1"/>
      <c r="H1789" s="1"/>
      <c r="I1789" s="1"/>
      <c r="J1789" s="1"/>
      <c r="K1789" s="1"/>
      <c r="L1789" s="1"/>
      <c r="M1789" s="1"/>
      <c r="N1789" s="1"/>
    </row>
    <row r="1790" spans="6:14" x14ac:dyDescent="0.25">
      <c r="F1790" s="1"/>
      <c r="G1790" s="1"/>
      <c r="H1790" s="1"/>
      <c r="I1790" s="1"/>
      <c r="J1790" s="1"/>
      <c r="K1790" s="1"/>
      <c r="L1790" s="1"/>
      <c r="M1790" s="1"/>
      <c r="N1790" s="1"/>
    </row>
    <row r="1791" spans="6:14" x14ac:dyDescent="0.25">
      <c r="F1791" s="1"/>
      <c r="G1791" s="1"/>
      <c r="H1791" s="1"/>
      <c r="I1791" s="1"/>
      <c r="J1791" s="1"/>
      <c r="K1791" s="1"/>
      <c r="L1791" s="1"/>
      <c r="M1791" s="1"/>
      <c r="N1791" s="1"/>
    </row>
    <row r="1792" spans="6:14" x14ac:dyDescent="0.25">
      <c r="F1792" s="1"/>
      <c r="G1792" s="1"/>
      <c r="H1792" s="1"/>
      <c r="I1792" s="1"/>
      <c r="J1792" s="1"/>
      <c r="K1792" s="1"/>
      <c r="L1792" s="1"/>
      <c r="M1792" s="1"/>
      <c r="N1792" s="1"/>
    </row>
    <row r="1793" spans="6:14" x14ac:dyDescent="0.25">
      <c r="F1793" s="1"/>
      <c r="G1793" s="1"/>
      <c r="H1793" s="1"/>
      <c r="I1793" s="1"/>
      <c r="J1793" s="1"/>
      <c r="K1793" s="1"/>
      <c r="L1793" s="1"/>
      <c r="M1793" s="1"/>
      <c r="N1793" s="1"/>
    </row>
    <row r="1794" spans="6:14" x14ac:dyDescent="0.25">
      <c r="F1794" s="1"/>
      <c r="G1794" s="1"/>
      <c r="H1794" s="1"/>
      <c r="I1794" s="1"/>
      <c r="J1794" s="1"/>
      <c r="K1794" s="1"/>
      <c r="L1794" s="1"/>
      <c r="M1794" s="1"/>
      <c r="N1794" s="1"/>
    </row>
    <row r="1795" spans="6:14" x14ac:dyDescent="0.25">
      <c r="F1795" s="1"/>
      <c r="G1795" s="1"/>
      <c r="H1795" s="1"/>
      <c r="I1795" s="1"/>
      <c r="J1795" s="1"/>
      <c r="K1795" s="1"/>
      <c r="L1795" s="1"/>
      <c r="M1795" s="1"/>
      <c r="N1795" s="1"/>
    </row>
    <row r="1796" spans="6:14" x14ac:dyDescent="0.25">
      <c r="F1796" s="1"/>
      <c r="G1796" s="1"/>
      <c r="H1796" s="1"/>
      <c r="I1796" s="1"/>
      <c r="J1796" s="1"/>
      <c r="K1796" s="1"/>
      <c r="L1796" s="1"/>
      <c r="M1796" s="1"/>
      <c r="N1796" s="1"/>
    </row>
    <row r="1797" spans="6:14" x14ac:dyDescent="0.25">
      <c r="F1797" s="1"/>
      <c r="G1797" s="1"/>
      <c r="H1797" s="1"/>
      <c r="I1797" s="1"/>
      <c r="J1797" s="1"/>
      <c r="K1797" s="1"/>
      <c r="L1797" s="1"/>
      <c r="M1797" s="1"/>
      <c r="N1797" s="1"/>
    </row>
    <row r="1798" spans="6:14" x14ac:dyDescent="0.25">
      <c r="F1798" s="1"/>
      <c r="G1798" s="1"/>
      <c r="H1798" s="1"/>
      <c r="I1798" s="1"/>
      <c r="J1798" s="1"/>
      <c r="K1798" s="1"/>
      <c r="L1798" s="1"/>
      <c r="M1798" s="1"/>
      <c r="N1798" s="1"/>
    </row>
    <row r="1799" spans="6:14" x14ac:dyDescent="0.25">
      <c r="F1799" s="1"/>
      <c r="G1799" s="1"/>
      <c r="H1799" s="1"/>
      <c r="I1799" s="1"/>
      <c r="J1799" s="1"/>
      <c r="K1799" s="1"/>
      <c r="L1799" s="1"/>
      <c r="M1799" s="1"/>
      <c r="N1799" s="1"/>
    </row>
    <row r="1800" spans="6:14" x14ac:dyDescent="0.25">
      <c r="F1800" s="1"/>
      <c r="G1800" s="1"/>
      <c r="H1800" s="1"/>
      <c r="I1800" s="1"/>
      <c r="J1800" s="1"/>
      <c r="K1800" s="1"/>
      <c r="L1800" s="1"/>
      <c r="M1800" s="1"/>
      <c r="N1800" s="1"/>
    </row>
    <row r="1801" spans="6:14" x14ac:dyDescent="0.25">
      <c r="F1801" s="1"/>
      <c r="G1801" s="1"/>
      <c r="H1801" s="1"/>
      <c r="I1801" s="1"/>
      <c r="J1801" s="1"/>
      <c r="K1801" s="1"/>
      <c r="L1801" s="1"/>
      <c r="M1801" s="1"/>
      <c r="N1801" s="1"/>
    </row>
    <row r="1802" spans="6:14" x14ac:dyDescent="0.25">
      <c r="F1802" s="1"/>
      <c r="G1802" s="1"/>
      <c r="H1802" s="1"/>
      <c r="I1802" s="1"/>
      <c r="J1802" s="1"/>
      <c r="K1802" s="1"/>
      <c r="L1802" s="1"/>
      <c r="M1802" s="1"/>
      <c r="N1802" s="1"/>
    </row>
    <row r="1803" spans="6:14" x14ac:dyDescent="0.25">
      <c r="F1803" s="1"/>
      <c r="G1803" s="1"/>
      <c r="H1803" s="1"/>
      <c r="I1803" s="1"/>
      <c r="J1803" s="1"/>
      <c r="K1803" s="1"/>
      <c r="L1803" s="1"/>
      <c r="M1803" s="1"/>
      <c r="N1803" s="1"/>
    </row>
    <row r="1804" spans="6:14" x14ac:dyDescent="0.25">
      <c r="F1804" s="1"/>
      <c r="G1804" s="1"/>
      <c r="H1804" s="1"/>
      <c r="I1804" s="1"/>
      <c r="J1804" s="1"/>
      <c r="K1804" s="1"/>
      <c r="L1804" s="1"/>
      <c r="M1804" s="1"/>
      <c r="N1804" s="1"/>
    </row>
    <row r="1805" spans="6:14" x14ac:dyDescent="0.25">
      <c r="F1805" s="1"/>
      <c r="G1805" s="1"/>
      <c r="H1805" s="1"/>
      <c r="I1805" s="1"/>
      <c r="J1805" s="1"/>
      <c r="K1805" s="1"/>
      <c r="L1805" s="1"/>
      <c r="M1805" s="1"/>
      <c r="N1805" s="1"/>
    </row>
    <row r="1806" spans="6:14" x14ac:dyDescent="0.25">
      <c r="F1806" s="1"/>
      <c r="G1806" s="1"/>
      <c r="H1806" s="1"/>
      <c r="I1806" s="1"/>
      <c r="J1806" s="1"/>
      <c r="K1806" s="1"/>
      <c r="L1806" s="1"/>
      <c r="M1806" s="1"/>
      <c r="N1806" s="1"/>
    </row>
    <row r="1807" spans="6:14" x14ac:dyDescent="0.25">
      <c r="F1807" s="1"/>
      <c r="G1807" s="1"/>
      <c r="H1807" s="1"/>
      <c r="I1807" s="1"/>
      <c r="J1807" s="1"/>
      <c r="K1807" s="1"/>
      <c r="L1807" s="1"/>
      <c r="M1807" s="1"/>
      <c r="N1807" s="1"/>
    </row>
    <row r="1808" spans="6:14" x14ac:dyDescent="0.25">
      <c r="F1808" s="1"/>
      <c r="G1808" s="1"/>
      <c r="H1808" s="1"/>
      <c r="I1808" s="1"/>
      <c r="J1808" s="1"/>
      <c r="K1808" s="1"/>
      <c r="L1808" s="1"/>
      <c r="M1808" s="1"/>
      <c r="N1808" s="1"/>
    </row>
    <row r="1809" spans="6:14" x14ac:dyDescent="0.25">
      <c r="F1809" s="1"/>
      <c r="G1809" s="1"/>
      <c r="H1809" s="1"/>
      <c r="I1809" s="1"/>
      <c r="J1809" s="1"/>
      <c r="K1809" s="1"/>
      <c r="L1809" s="1"/>
      <c r="M1809" s="1"/>
      <c r="N1809" s="1"/>
    </row>
    <row r="1810" spans="6:14" x14ac:dyDescent="0.25">
      <c r="F1810" s="1"/>
      <c r="G1810" s="1"/>
      <c r="H1810" s="1"/>
      <c r="I1810" s="1"/>
      <c r="J1810" s="1"/>
      <c r="K1810" s="1"/>
      <c r="L1810" s="1"/>
      <c r="M1810" s="1"/>
      <c r="N1810" s="1"/>
    </row>
    <row r="1811" spans="6:14" x14ac:dyDescent="0.25">
      <c r="F1811" s="1"/>
      <c r="G1811" s="1"/>
      <c r="H1811" s="1"/>
      <c r="I1811" s="1"/>
      <c r="J1811" s="1"/>
      <c r="K1811" s="1"/>
      <c r="L1811" s="1"/>
      <c r="M1811" s="1"/>
      <c r="N1811" s="1"/>
    </row>
    <row r="1812" spans="6:14" x14ac:dyDescent="0.25">
      <c r="F1812" s="1"/>
      <c r="G1812" s="1"/>
      <c r="H1812" s="1"/>
      <c r="I1812" s="1"/>
      <c r="J1812" s="1"/>
      <c r="K1812" s="1"/>
      <c r="L1812" s="1"/>
      <c r="M1812" s="1"/>
      <c r="N1812" s="1"/>
    </row>
    <row r="1813" spans="6:14" x14ac:dyDescent="0.25">
      <c r="F1813" s="1"/>
      <c r="G1813" s="1"/>
      <c r="H1813" s="1"/>
      <c r="I1813" s="1"/>
      <c r="J1813" s="1"/>
      <c r="K1813" s="1"/>
      <c r="L1813" s="1"/>
      <c r="M1813" s="1"/>
      <c r="N1813" s="1"/>
    </row>
    <row r="1814" spans="6:14" x14ac:dyDescent="0.25">
      <c r="F1814" s="1"/>
      <c r="G1814" s="1"/>
      <c r="H1814" s="1"/>
      <c r="I1814" s="1"/>
      <c r="J1814" s="1"/>
      <c r="K1814" s="1"/>
      <c r="L1814" s="1"/>
      <c r="M1814" s="1"/>
      <c r="N1814" s="1"/>
    </row>
    <row r="1815" spans="6:14" x14ac:dyDescent="0.25">
      <c r="F1815" s="1"/>
      <c r="G1815" s="1"/>
      <c r="H1815" s="1"/>
      <c r="I1815" s="1"/>
      <c r="J1815" s="1"/>
      <c r="K1815" s="1"/>
      <c r="L1815" s="1"/>
      <c r="M1815" s="1"/>
      <c r="N1815" s="1"/>
    </row>
    <row r="1816" spans="6:14" x14ac:dyDescent="0.25">
      <c r="F1816" s="1"/>
      <c r="G1816" s="1"/>
      <c r="H1816" s="1"/>
      <c r="I1816" s="1"/>
      <c r="J1816" s="1"/>
      <c r="K1816" s="1"/>
      <c r="L1816" s="1"/>
      <c r="M1816" s="1"/>
      <c r="N1816" s="1"/>
    </row>
    <row r="1817" spans="6:14" x14ac:dyDescent="0.25">
      <c r="F1817" s="1"/>
      <c r="G1817" s="1"/>
      <c r="H1817" s="1"/>
      <c r="I1817" s="1"/>
      <c r="J1817" s="1"/>
      <c r="K1817" s="1"/>
      <c r="L1817" s="1"/>
      <c r="M1817" s="1"/>
      <c r="N1817" s="1"/>
    </row>
    <row r="1818" spans="6:14" x14ac:dyDescent="0.25">
      <c r="F1818" s="1"/>
      <c r="G1818" s="1"/>
      <c r="H1818" s="1"/>
      <c r="I1818" s="1"/>
      <c r="J1818" s="1"/>
      <c r="K1818" s="1"/>
      <c r="L1818" s="1"/>
      <c r="M1818" s="1"/>
      <c r="N1818" s="1"/>
    </row>
    <row r="1819" spans="6:14" x14ac:dyDescent="0.25">
      <c r="F1819" s="1"/>
      <c r="G1819" s="1"/>
      <c r="H1819" s="1"/>
      <c r="I1819" s="1"/>
      <c r="J1819" s="1"/>
      <c r="K1819" s="1"/>
      <c r="L1819" s="1"/>
      <c r="M1819" s="1"/>
      <c r="N1819" s="1"/>
    </row>
    <row r="1820" spans="6:14" x14ac:dyDescent="0.25">
      <c r="F1820" s="1"/>
      <c r="G1820" s="1"/>
      <c r="H1820" s="1"/>
      <c r="I1820" s="1"/>
      <c r="J1820" s="1"/>
      <c r="K1820" s="1"/>
      <c r="L1820" s="1"/>
      <c r="M1820" s="1"/>
      <c r="N1820" s="1"/>
    </row>
    <row r="1821" spans="6:14" x14ac:dyDescent="0.25">
      <c r="F1821" s="1"/>
      <c r="G1821" s="1"/>
      <c r="H1821" s="1"/>
      <c r="I1821" s="1"/>
      <c r="J1821" s="1"/>
      <c r="K1821" s="1"/>
      <c r="L1821" s="1"/>
      <c r="M1821" s="1"/>
      <c r="N1821" s="1"/>
    </row>
    <row r="1822" spans="6:14" x14ac:dyDescent="0.25">
      <c r="F1822" s="1"/>
      <c r="G1822" s="1"/>
      <c r="H1822" s="1"/>
      <c r="I1822" s="1"/>
      <c r="J1822" s="1"/>
      <c r="K1822" s="1"/>
      <c r="L1822" s="1"/>
      <c r="M1822" s="1"/>
      <c r="N1822" s="1"/>
    </row>
    <row r="1823" spans="6:14" x14ac:dyDescent="0.25">
      <c r="F1823" s="1"/>
      <c r="G1823" s="1"/>
      <c r="H1823" s="1"/>
      <c r="I1823" s="1"/>
      <c r="J1823" s="1"/>
      <c r="K1823" s="1"/>
      <c r="L1823" s="1"/>
      <c r="M1823" s="1"/>
      <c r="N1823" s="1"/>
    </row>
    <row r="1824" spans="6:14" x14ac:dyDescent="0.25">
      <c r="F1824" s="1"/>
      <c r="G1824" s="1"/>
      <c r="H1824" s="1"/>
      <c r="I1824" s="1"/>
      <c r="J1824" s="1"/>
      <c r="K1824" s="1"/>
      <c r="L1824" s="1"/>
      <c r="M1824" s="1"/>
      <c r="N1824" s="1"/>
    </row>
    <row r="1825" spans="6:14" x14ac:dyDescent="0.25">
      <c r="F1825" s="1"/>
      <c r="G1825" s="1"/>
      <c r="H1825" s="1"/>
      <c r="I1825" s="1"/>
      <c r="J1825" s="1"/>
      <c r="K1825" s="1"/>
      <c r="L1825" s="1"/>
      <c r="M1825" s="1"/>
      <c r="N1825" s="1"/>
    </row>
    <row r="1826" spans="6:14" x14ac:dyDescent="0.25">
      <c r="F1826" s="1"/>
      <c r="G1826" s="1"/>
      <c r="H1826" s="1"/>
      <c r="I1826" s="1"/>
      <c r="J1826" s="1"/>
      <c r="K1826" s="1"/>
      <c r="L1826" s="1"/>
      <c r="M1826" s="1"/>
      <c r="N1826" s="1"/>
    </row>
    <row r="1827" spans="6:14" x14ac:dyDescent="0.25">
      <c r="F1827" s="1"/>
      <c r="G1827" s="1"/>
      <c r="H1827" s="1"/>
      <c r="I1827" s="1"/>
      <c r="J1827" s="1"/>
      <c r="K1827" s="1"/>
      <c r="L1827" s="1"/>
      <c r="M1827" s="1"/>
      <c r="N1827" s="1"/>
    </row>
    <row r="1828" spans="6:14" x14ac:dyDescent="0.25">
      <c r="F1828" s="1"/>
      <c r="G1828" s="1"/>
      <c r="H1828" s="1"/>
      <c r="I1828" s="1"/>
      <c r="J1828" s="1"/>
      <c r="K1828" s="1"/>
      <c r="L1828" s="1"/>
      <c r="M1828" s="1"/>
      <c r="N1828" s="1"/>
    </row>
    <row r="1829" spans="6:14" x14ac:dyDescent="0.25">
      <c r="F1829" s="1"/>
      <c r="G1829" s="1"/>
      <c r="H1829" s="1"/>
      <c r="I1829" s="1"/>
      <c r="J1829" s="1"/>
      <c r="K1829" s="1"/>
      <c r="L1829" s="1"/>
      <c r="M1829" s="1"/>
      <c r="N1829" s="1"/>
    </row>
    <row r="1830" spans="6:14" x14ac:dyDescent="0.25">
      <c r="F1830" s="1"/>
      <c r="G1830" s="1"/>
      <c r="H1830" s="1"/>
      <c r="I1830" s="1"/>
      <c r="J1830" s="1"/>
      <c r="K1830" s="1"/>
      <c r="L1830" s="1"/>
      <c r="M1830" s="1"/>
      <c r="N1830" s="1"/>
    </row>
    <row r="1831" spans="6:14" x14ac:dyDescent="0.25">
      <c r="F1831" s="1"/>
      <c r="G1831" s="1"/>
      <c r="H1831" s="1"/>
      <c r="I1831" s="1"/>
      <c r="J1831" s="1"/>
      <c r="K1831" s="1"/>
      <c r="L1831" s="1"/>
      <c r="M1831" s="1"/>
      <c r="N1831" s="1"/>
    </row>
    <row r="1832" spans="6:14" x14ac:dyDescent="0.25">
      <c r="F1832" s="1"/>
      <c r="G1832" s="1"/>
      <c r="H1832" s="1"/>
      <c r="I1832" s="1"/>
      <c r="J1832" s="1"/>
      <c r="K1832" s="1"/>
      <c r="L1832" s="1"/>
      <c r="M1832" s="1"/>
      <c r="N1832" s="1"/>
    </row>
    <row r="1833" spans="6:14" x14ac:dyDescent="0.25">
      <c r="F1833" s="1"/>
      <c r="G1833" s="1"/>
      <c r="H1833" s="1"/>
      <c r="I1833" s="1"/>
      <c r="J1833" s="1"/>
      <c r="K1833" s="1"/>
      <c r="L1833" s="1"/>
      <c r="M1833" s="1"/>
      <c r="N1833" s="1"/>
    </row>
    <row r="1834" spans="6:14" x14ac:dyDescent="0.25">
      <c r="F1834" s="1"/>
      <c r="G1834" s="1"/>
      <c r="H1834" s="1"/>
      <c r="I1834" s="1"/>
      <c r="J1834" s="1"/>
      <c r="K1834" s="1"/>
      <c r="L1834" s="1"/>
      <c r="M1834" s="1"/>
      <c r="N1834" s="1"/>
    </row>
    <row r="1835" spans="6:14" x14ac:dyDescent="0.25">
      <c r="F1835" s="1"/>
      <c r="G1835" s="1"/>
      <c r="H1835" s="1"/>
      <c r="I1835" s="1"/>
      <c r="J1835" s="1"/>
      <c r="K1835" s="1"/>
      <c r="L1835" s="1"/>
      <c r="M1835" s="1"/>
      <c r="N1835" s="1"/>
    </row>
    <row r="1836" spans="6:14" x14ac:dyDescent="0.25">
      <c r="F1836" s="1"/>
      <c r="G1836" s="1"/>
      <c r="H1836" s="1"/>
      <c r="I1836" s="1"/>
      <c r="J1836" s="1"/>
      <c r="K1836" s="1"/>
      <c r="L1836" s="1"/>
      <c r="M1836" s="1"/>
      <c r="N1836" s="1"/>
    </row>
    <row r="1837" spans="6:14" x14ac:dyDescent="0.25">
      <c r="F1837" s="1"/>
      <c r="G1837" s="1"/>
      <c r="H1837" s="1"/>
      <c r="I1837" s="1"/>
      <c r="J1837" s="1"/>
      <c r="K1837" s="1"/>
      <c r="L1837" s="1"/>
      <c r="M1837" s="1"/>
      <c r="N1837" s="1"/>
    </row>
    <row r="1838" spans="6:14" x14ac:dyDescent="0.25">
      <c r="F1838" s="1"/>
      <c r="G1838" s="1"/>
      <c r="H1838" s="1"/>
      <c r="I1838" s="1"/>
      <c r="J1838" s="1"/>
      <c r="K1838" s="1"/>
      <c r="L1838" s="1"/>
      <c r="M1838" s="1"/>
      <c r="N1838" s="1"/>
    </row>
    <row r="1839" spans="6:14" x14ac:dyDescent="0.25">
      <c r="F1839" s="1"/>
      <c r="G1839" s="1"/>
      <c r="H1839" s="1"/>
      <c r="I1839" s="1"/>
      <c r="J1839" s="1"/>
      <c r="K1839" s="1"/>
      <c r="L1839" s="1"/>
      <c r="M1839" s="1"/>
      <c r="N1839" s="1"/>
    </row>
    <row r="1840" spans="6:14" x14ac:dyDescent="0.25">
      <c r="F1840" s="1"/>
      <c r="G1840" s="1"/>
      <c r="H1840" s="1"/>
      <c r="I1840" s="1"/>
      <c r="J1840" s="1"/>
      <c r="K1840" s="1"/>
      <c r="L1840" s="1"/>
      <c r="M1840" s="1"/>
      <c r="N1840" s="1"/>
    </row>
    <row r="1841" spans="6:14" x14ac:dyDescent="0.25">
      <c r="F1841" s="1"/>
      <c r="G1841" s="1"/>
      <c r="H1841" s="1"/>
      <c r="I1841" s="1"/>
      <c r="J1841" s="1"/>
      <c r="K1841" s="1"/>
      <c r="L1841" s="1"/>
      <c r="M1841" s="1"/>
      <c r="N1841" s="1"/>
    </row>
    <row r="1842" spans="6:14" x14ac:dyDescent="0.25">
      <c r="F1842" s="1"/>
      <c r="G1842" s="1"/>
      <c r="H1842" s="1"/>
      <c r="I1842" s="1"/>
      <c r="J1842" s="1"/>
      <c r="K1842" s="1"/>
      <c r="L1842" s="1"/>
      <c r="M1842" s="1"/>
      <c r="N1842" s="1"/>
    </row>
    <row r="1843" spans="6:14" x14ac:dyDescent="0.25">
      <c r="F1843" s="1"/>
      <c r="G1843" s="1"/>
      <c r="H1843" s="1"/>
      <c r="I1843" s="1"/>
      <c r="J1843" s="1"/>
      <c r="K1843" s="1"/>
      <c r="L1843" s="1"/>
      <c r="M1843" s="1"/>
      <c r="N1843" s="1"/>
    </row>
    <row r="1844" spans="6:14" x14ac:dyDescent="0.25">
      <c r="F1844" s="1"/>
      <c r="G1844" s="1"/>
      <c r="H1844" s="1"/>
      <c r="I1844" s="1"/>
      <c r="J1844" s="1"/>
      <c r="K1844" s="1"/>
      <c r="L1844" s="1"/>
      <c r="M1844" s="1"/>
      <c r="N1844" s="1"/>
    </row>
    <row r="1845" spans="6:14" x14ac:dyDescent="0.25">
      <c r="F1845" s="1"/>
      <c r="G1845" s="1"/>
      <c r="H1845" s="1"/>
      <c r="I1845" s="1"/>
      <c r="J1845" s="1"/>
      <c r="K1845" s="1"/>
      <c r="L1845" s="1"/>
      <c r="M1845" s="1"/>
      <c r="N1845" s="1"/>
    </row>
    <row r="1846" spans="6:14" x14ac:dyDescent="0.25">
      <c r="F1846" s="1"/>
      <c r="G1846" s="1"/>
      <c r="H1846" s="1"/>
      <c r="I1846" s="1"/>
      <c r="J1846" s="1"/>
      <c r="K1846" s="1"/>
      <c r="L1846" s="1"/>
      <c r="M1846" s="1"/>
      <c r="N1846" s="1"/>
    </row>
    <row r="1847" spans="6:14" x14ac:dyDescent="0.25">
      <c r="F1847" s="1"/>
      <c r="G1847" s="1"/>
      <c r="H1847" s="1"/>
      <c r="I1847" s="1"/>
      <c r="J1847" s="1"/>
      <c r="K1847" s="1"/>
      <c r="L1847" s="1"/>
      <c r="M1847" s="1"/>
      <c r="N1847" s="1"/>
    </row>
    <row r="1848" spans="6:14" x14ac:dyDescent="0.25">
      <c r="F1848" s="1"/>
      <c r="G1848" s="1"/>
      <c r="H1848" s="1"/>
      <c r="I1848" s="1"/>
      <c r="J1848" s="1"/>
      <c r="K1848" s="1"/>
      <c r="L1848" s="1"/>
      <c r="M1848" s="1"/>
      <c r="N1848" s="1"/>
    </row>
    <row r="1849" spans="6:14" x14ac:dyDescent="0.25">
      <c r="F1849" s="1"/>
      <c r="G1849" s="1"/>
      <c r="H1849" s="1"/>
      <c r="I1849" s="1"/>
      <c r="J1849" s="1"/>
      <c r="K1849" s="1"/>
      <c r="L1849" s="1"/>
      <c r="M1849" s="1"/>
      <c r="N1849" s="1"/>
    </row>
    <row r="1850" spans="6:14" x14ac:dyDescent="0.25">
      <c r="F1850" s="1"/>
      <c r="G1850" s="1"/>
      <c r="H1850" s="1"/>
      <c r="I1850" s="1"/>
      <c r="J1850" s="1"/>
      <c r="K1850" s="1"/>
      <c r="L1850" s="1"/>
      <c r="M1850" s="1"/>
      <c r="N1850" s="1"/>
    </row>
    <row r="1851" spans="6:14" x14ac:dyDescent="0.25">
      <c r="F1851" s="1"/>
      <c r="G1851" s="1"/>
      <c r="H1851" s="1"/>
      <c r="I1851" s="1"/>
      <c r="J1851" s="1"/>
      <c r="K1851" s="1"/>
      <c r="L1851" s="1"/>
      <c r="M1851" s="1"/>
      <c r="N1851" s="1"/>
    </row>
    <row r="1852" spans="6:14" x14ac:dyDescent="0.25">
      <c r="F1852" s="1"/>
      <c r="G1852" s="1"/>
      <c r="H1852" s="1"/>
      <c r="I1852" s="1"/>
      <c r="J1852" s="1"/>
      <c r="K1852" s="1"/>
      <c r="L1852" s="1"/>
      <c r="M1852" s="1"/>
      <c r="N1852" s="1"/>
    </row>
    <row r="1853" spans="6:14" x14ac:dyDescent="0.25">
      <c r="F1853" s="1"/>
      <c r="G1853" s="1"/>
      <c r="H1853" s="1"/>
      <c r="I1853" s="1"/>
      <c r="J1853" s="1"/>
      <c r="K1853" s="1"/>
      <c r="L1853" s="1"/>
      <c r="M1853" s="1"/>
      <c r="N1853" s="1"/>
    </row>
    <row r="1854" spans="6:14" x14ac:dyDescent="0.25">
      <c r="F1854" s="1"/>
      <c r="G1854" s="1"/>
      <c r="H1854" s="1"/>
      <c r="I1854" s="1"/>
      <c r="J1854" s="1"/>
      <c r="K1854" s="1"/>
      <c r="L1854" s="1"/>
      <c r="M1854" s="1"/>
      <c r="N1854" s="1"/>
    </row>
    <row r="1855" spans="6:14" x14ac:dyDescent="0.25">
      <c r="F1855" s="1"/>
      <c r="G1855" s="1"/>
      <c r="H1855" s="1"/>
      <c r="I1855" s="1"/>
      <c r="J1855" s="1"/>
      <c r="K1855" s="1"/>
      <c r="L1855" s="1"/>
      <c r="M1855" s="1"/>
      <c r="N1855" s="1"/>
    </row>
    <row r="1856" spans="6:14" x14ac:dyDescent="0.25">
      <c r="F1856" s="1"/>
      <c r="G1856" s="1"/>
      <c r="H1856" s="1"/>
      <c r="I1856" s="1"/>
      <c r="J1856" s="1"/>
      <c r="K1856" s="1"/>
      <c r="L1856" s="1"/>
      <c r="M1856" s="1"/>
      <c r="N1856" s="1"/>
    </row>
    <row r="1857" spans="6:14" x14ac:dyDescent="0.25">
      <c r="F1857" s="1"/>
      <c r="G1857" s="1"/>
      <c r="H1857" s="1"/>
      <c r="I1857" s="1"/>
      <c r="J1857" s="1"/>
      <c r="K1857" s="1"/>
      <c r="L1857" s="1"/>
      <c r="M1857" s="1"/>
      <c r="N1857" s="1"/>
    </row>
    <row r="1858" spans="6:14" x14ac:dyDescent="0.25">
      <c r="F1858" s="1"/>
      <c r="G1858" s="1"/>
      <c r="H1858" s="1"/>
      <c r="I1858" s="1"/>
      <c r="J1858" s="1"/>
      <c r="K1858" s="1"/>
      <c r="L1858" s="1"/>
      <c r="M1858" s="1"/>
      <c r="N1858" s="1"/>
    </row>
    <row r="1859" spans="6:14" x14ac:dyDescent="0.25">
      <c r="F1859" s="1"/>
      <c r="G1859" s="1"/>
      <c r="H1859" s="1"/>
      <c r="I1859" s="1"/>
      <c r="J1859" s="1"/>
      <c r="K1859" s="1"/>
      <c r="L1859" s="1"/>
      <c r="M1859" s="1"/>
      <c r="N1859" s="1"/>
    </row>
    <row r="1860" spans="6:14" x14ac:dyDescent="0.25">
      <c r="F1860" s="1"/>
      <c r="G1860" s="1"/>
      <c r="H1860" s="1"/>
      <c r="I1860" s="1"/>
      <c r="J1860" s="1"/>
      <c r="K1860" s="1"/>
      <c r="L1860" s="1"/>
      <c r="M1860" s="1"/>
      <c r="N1860" s="1"/>
    </row>
    <row r="1861" spans="6:14" x14ac:dyDescent="0.25">
      <c r="F1861" s="1"/>
      <c r="G1861" s="1"/>
      <c r="H1861" s="1"/>
      <c r="I1861" s="1"/>
      <c r="J1861" s="1"/>
      <c r="K1861" s="1"/>
      <c r="L1861" s="1"/>
      <c r="M1861" s="1"/>
      <c r="N1861" s="1"/>
    </row>
    <row r="1862" spans="6:14" x14ac:dyDescent="0.25">
      <c r="F1862" s="1"/>
      <c r="G1862" s="1"/>
      <c r="H1862" s="1"/>
      <c r="I1862" s="1"/>
      <c r="J1862" s="1"/>
      <c r="K1862" s="1"/>
      <c r="L1862" s="1"/>
      <c r="M1862" s="1"/>
      <c r="N1862" s="1"/>
    </row>
    <row r="1863" spans="6:14" x14ac:dyDescent="0.25">
      <c r="F1863" s="1"/>
      <c r="G1863" s="1"/>
      <c r="H1863" s="1"/>
      <c r="I1863" s="1"/>
      <c r="J1863" s="1"/>
      <c r="K1863" s="1"/>
      <c r="L1863" s="1"/>
      <c r="M1863" s="1"/>
      <c r="N1863" s="1"/>
    </row>
    <row r="1864" spans="6:14" x14ac:dyDescent="0.25">
      <c r="F1864" s="1"/>
      <c r="G1864" s="1"/>
      <c r="H1864" s="1"/>
      <c r="I1864" s="1"/>
      <c r="J1864" s="1"/>
      <c r="K1864" s="1"/>
      <c r="L1864" s="1"/>
      <c r="M1864" s="1"/>
      <c r="N1864" s="1"/>
    </row>
    <row r="1865" spans="6:14" x14ac:dyDescent="0.25">
      <c r="F1865" s="1"/>
      <c r="G1865" s="1"/>
      <c r="H1865" s="1"/>
      <c r="I1865" s="1"/>
      <c r="J1865" s="1"/>
      <c r="K1865" s="1"/>
      <c r="L1865" s="1"/>
      <c r="M1865" s="1"/>
      <c r="N1865" s="1"/>
    </row>
    <row r="1866" spans="6:14" x14ac:dyDescent="0.25">
      <c r="F1866" s="1"/>
      <c r="G1866" s="1"/>
      <c r="H1866" s="1"/>
      <c r="I1866" s="1"/>
      <c r="J1866" s="1"/>
      <c r="K1866" s="1"/>
      <c r="L1866" s="1"/>
      <c r="M1866" s="1"/>
      <c r="N1866" s="1"/>
    </row>
    <row r="1867" spans="6:14" x14ac:dyDescent="0.25">
      <c r="F1867" s="1"/>
      <c r="G1867" s="1"/>
      <c r="H1867" s="1"/>
      <c r="I1867" s="1"/>
      <c r="J1867" s="1"/>
      <c r="K1867" s="1"/>
      <c r="L1867" s="1"/>
      <c r="M1867" s="1"/>
      <c r="N1867" s="1"/>
    </row>
    <row r="1868" spans="6:14" x14ac:dyDescent="0.25">
      <c r="F1868" s="1"/>
      <c r="G1868" s="1"/>
      <c r="H1868" s="1"/>
      <c r="I1868" s="1"/>
      <c r="J1868" s="1"/>
      <c r="K1868" s="1"/>
      <c r="L1868" s="1"/>
      <c r="M1868" s="1"/>
      <c r="N1868" s="1"/>
    </row>
    <row r="1869" spans="6:14" x14ac:dyDescent="0.25">
      <c r="F1869" s="1"/>
      <c r="G1869" s="1"/>
      <c r="H1869" s="1"/>
      <c r="I1869" s="1"/>
      <c r="J1869" s="1"/>
      <c r="K1869" s="1"/>
      <c r="L1869" s="1"/>
      <c r="M1869" s="1"/>
      <c r="N1869" s="1"/>
    </row>
    <row r="1870" spans="6:14" x14ac:dyDescent="0.25">
      <c r="F1870" s="1"/>
      <c r="G1870" s="1"/>
      <c r="H1870" s="1"/>
      <c r="I1870" s="1"/>
      <c r="J1870" s="1"/>
      <c r="K1870" s="1"/>
      <c r="L1870" s="1"/>
      <c r="M1870" s="1"/>
      <c r="N1870" s="1"/>
    </row>
    <row r="1871" spans="6:14" x14ac:dyDescent="0.25">
      <c r="F1871" s="1"/>
      <c r="G1871" s="1"/>
      <c r="H1871" s="1"/>
      <c r="I1871" s="1"/>
      <c r="J1871" s="1"/>
      <c r="K1871" s="1"/>
      <c r="L1871" s="1"/>
      <c r="M1871" s="1"/>
      <c r="N1871" s="1"/>
    </row>
    <row r="1872" spans="6:14" x14ac:dyDescent="0.25">
      <c r="F1872" s="1"/>
      <c r="G1872" s="1"/>
      <c r="H1872" s="1"/>
      <c r="I1872" s="1"/>
      <c r="J1872" s="1"/>
      <c r="K1872" s="1"/>
      <c r="L1872" s="1"/>
      <c r="M1872" s="1"/>
      <c r="N1872" s="1"/>
    </row>
    <row r="1873" spans="6:14" x14ac:dyDescent="0.25">
      <c r="F1873" s="1"/>
      <c r="G1873" s="1"/>
      <c r="H1873" s="1"/>
      <c r="I1873" s="1"/>
      <c r="J1873" s="1"/>
      <c r="K1873" s="1"/>
      <c r="L1873" s="1"/>
      <c r="M1873" s="1"/>
      <c r="N1873" s="1"/>
    </row>
    <row r="1874" spans="6:14" x14ac:dyDescent="0.25">
      <c r="F1874" s="1"/>
      <c r="G1874" s="1"/>
      <c r="H1874" s="1"/>
      <c r="I1874" s="1"/>
      <c r="J1874" s="1"/>
      <c r="K1874" s="1"/>
      <c r="L1874" s="1"/>
      <c r="M1874" s="1"/>
      <c r="N1874" s="1"/>
    </row>
    <row r="1875" spans="6:14" x14ac:dyDescent="0.25">
      <c r="F1875" s="1"/>
      <c r="G1875" s="1"/>
      <c r="H1875" s="1"/>
      <c r="I1875" s="1"/>
      <c r="J1875" s="1"/>
      <c r="K1875" s="1"/>
      <c r="L1875" s="1"/>
      <c r="M1875" s="1"/>
      <c r="N1875" s="1"/>
    </row>
    <row r="1876" spans="6:14" x14ac:dyDescent="0.25">
      <c r="F1876" s="1"/>
      <c r="G1876" s="1"/>
      <c r="H1876" s="1"/>
      <c r="I1876" s="1"/>
      <c r="J1876" s="1"/>
      <c r="K1876" s="1"/>
      <c r="L1876" s="1"/>
      <c r="M1876" s="1"/>
      <c r="N1876" s="1"/>
    </row>
    <row r="1877" spans="6:14" x14ac:dyDescent="0.25">
      <c r="F1877" s="1"/>
      <c r="G1877" s="1"/>
      <c r="H1877" s="1"/>
      <c r="I1877" s="1"/>
      <c r="J1877" s="1"/>
      <c r="K1877" s="1"/>
      <c r="L1877" s="1"/>
      <c r="M1877" s="1"/>
      <c r="N1877" s="1"/>
    </row>
    <row r="1878" spans="6:14" x14ac:dyDescent="0.25">
      <c r="F1878" s="1"/>
      <c r="G1878" s="1"/>
      <c r="H1878" s="1"/>
      <c r="I1878" s="1"/>
      <c r="J1878" s="1"/>
      <c r="K1878" s="1"/>
      <c r="L1878" s="1"/>
      <c r="M1878" s="1"/>
      <c r="N1878" s="1"/>
    </row>
    <row r="1879" spans="6:14" x14ac:dyDescent="0.25">
      <c r="F1879" s="1"/>
      <c r="G1879" s="1"/>
      <c r="H1879" s="1"/>
      <c r="I1879" s="1"/>
      <c r="J1879" s="1"/>
      <c r="K1879" s="1"/>
      <c r="L1879" s="1"/>
      <c r="M1879" s="1"/>
      <c r="N1879" s="1"/>
    </row>
    <row r="1880" spans="6:14" x14ac:dyDescent="0.25">
      <c r="F1880" s="1"/>
      <c r="G1880" s="1"/>
      <c r="H1880" s="1"/>
      <c r="I1880" s="1"/>
      <c r="J1880" s="1"/>
      <c r="K1880" s="1"/>
      <c r="L1880" s="1"/>
      <c r="M1880" s="1"/>
      <c r="N1880" s="1"/>
    </row>
    <row r="1881" spans="6:14" x14ac:dyDescent="0.25">
      <c r="F1881" s="1"/>
      <c r="G1881" s="1"/>
      <c r="H1881" s="1"/>
      <c r="I1881" s="1"/>
      <c r="J1881" s="1"/>
      <c r="K1881" s="1"/>
      <c r="L1881" s="1"/>
      <c r="M1881" s="1"/>
      <c r="N1881" s="1"/>
    </row>
    <row r="1882" spans="6:14" x14ac:dyDescent="0.25">
      <c r="F1882" s="1"/>
      <c r="G1882" s="1"/>
      <c r="H1882" s="1"/>
      <c r="I1882" s="1"/>
      <c r="J1882" s="1"/>
      <c r="K1882" s="1"/>
      <c r="L1882" s="1"/>
      <c r="M1882" s="1"/>
      <c r="N1882" s="1"/>
    </row>
    <row r="1883" spans="6:14" x14ac:dyDescent="0.25">
      <c r="F1883" s="1"/>
      <c r="G1883" s="1"/>
      <c r="H1883" s="1"/>
      <c r="I1883" s="1"/>
      <c r="J1883" s="1"/>
      <c r="K1883" s="1"/>
      <c r="L1883" s="1"/>
      <c r="M1883" s="1"/>
      <c r="N1883" s="1"/>
    </row>
    <row r="1884" spans="6:14" x14ac:dyDescent="0.25">
      <c r="F1884" s="1"/>
      <c r="G1884" s="1"/>
      <c r="H1884" s="1"/>
      <c r="I1884" s="1"/>
      <c r="J1884" s="1"/>
      <c r="K1884" s="1"/>
      <c r="L1884" s="1"/>
      <c r="M1884" s="1"/>
      <c r="N1884" s="1"/>
    </row>
    <row r="1885" spans="6:14" x14ac:dyDescent="0.25">
      <c r="F1885" s="1"/>
      <c r="G1885" s="1"/>
      <c r="H1885" s="1"/>
      <c r="I1885" s="1"/>
      <c r="J1885" s="1"/>
      <c r="K1885" s="1"/>
      <c r="L1885" s="1"/>
      <c r="M1885" s="1"/>
      <c r="N1885" s="1"/>
    </row>
    <row r="1886" spans="6:14" x14ac:dyDescent="0.25">
      <c r="F1886" s="1"/>
      <c r="G1886" s="1"/>
      <c r="H1886" s="1"/>
      <c r="I1886" s="1"/>
      <c r="J1886" s="1"/>
      <c r="K1886" s="1"/>
      <c r="L1886" s="1"/>
      <c r="M1886" s="1"/>
      <c r="N1886" s="1"/>
    </row>
    <row r="1887" spans="6:14" x14ac:dyDescent="0.25">
      <c r="F1887" s="1"/>
      <c r="G1887" s="1"/>
      <c r="H1887" s="1"/>
      <c r="I1887" s="1"/>
      <c r="J1887" s="1"/>
      <c r="K1887" s="1"/>
      <c r="L1887" s="1"/>
      <c r="M1887" s="1"/>
      <c r="N1887" s="1"/>
    </row>
    <row r="1888" spans="6:14" x14ac:dyDescent="0.25">
      <c r="F1888" s="1"/>
      <c r="G1888" s="1"/>
      <c r="H1888" s="1"/>
      <c r="I1888" s="1"/>
      <c r="J1888" s="1"/>
      <c r="K1888" s="1"/>
      <c r="L1888" s="1"/>
      <c r="M1888" s="1"/>
      <c r="N1888" s="1"/>
    </row>
    <row r="1889" spans="6:14" x14ac:dyDescent="0.25">
      <c r="F1889" s="1"/>
      <c r="G1889" s="1"/>
      <c r="H1889" s="1"/>
      <c r="I1889" s="1"/>
      <c r="J1889" s="1"/>
      <c r="K1889" s="1"/>
      <c r="L1889" s="1"/>
      <c r="M1889" s="1"/>
      <c r="N1889" s="1"/>
    </row>
    <row r="1890" spans="6:14" x14ac:dyDescent="0.25">
      <c r="F1890" s="1"/>
      <c r="G1890" s="1"/>
      <c r="H1890" s="1"/>
      <c r="I1890" s="1"/>
      <c r="J1890" s="1"/>
      <c r="K1890" s="1"/>
      <c r="L1890" s="1"/>
      <c r="M1890" s="1"/>
      <c r="N1890" s="1"/>
    </row>
    <row r="1891" spans="6:14" x14ac:dyDescent="0.25">
      <c r="F1891" s="1"/>
      <c r="G1891" s="1"/>
      <c r="H1891" s="1"/>
      <c r="I1891" s="1"/>
      <c r="J1891" s="1"/>
      <c r="K1891" s="1"/>
      <c r="L1891" s="1"/>
      <c r="M1891" s="1"/>
      <c r="N1891" s="1"/>
    </row>
    <row r="1892" spans="6:14" x14ac:dyDescent="0.25">
      <c r="F1892" s="1"/>
      <c r="G1892" s="1"/>
      <c r="H1892" s="1"/>
      <c r="I1892" s="1"/>
      <c r="J1892" s="1"/>
      <c r="K1892" s="1"/>
      <c r="L1892" s="1"/>
      <c r="M1892" s="1"/>
      <c r="N1892" s="1"/>
    </row>
    <row r="1893" spans="6:14" x14ac:dyDescent="0.25">
      <c r="F1893" s="1"/>
      <c r="G1893" s="1"/>
      <c r="H1893" s="1"/>
      <c r="I1893" s="1"/>
      <c r="J1893" s="1"/>
      <c r="K1893" s="1"/>
      <c r="L1893" s="1"/>
      <c r="M1893" s="1"/>
      <c r="N1893" s="1"/>
    </row>
    <row r="1894" spans="6:14" x14ac:dyDescent="0.25">
      <c r="F1894" s="1"/>
      <c r="G1894" s="1"/>
      <c r="H1894" s="1"/>
      <c r="I1894" s="1"/>
      <c r="J1894" s="1"/>
      <c r="K1894" s="1"/>
      <c r="L1894" s="1"/>
      <c r="M1894" s="1"/>
      <c r="N1894" s="1"/>
    </row>
    <row r="1895" spans="6:14" x14ac:dyDescent="0.25">
      <c r="F1895" s="1"/>
      <c r="G1895" s="1"/>
      <c r="H1895" s="1"/>
      <c r="I1895" s="1"/>
      <c r="J1895" s="1"/>
      <c r="K1895" s="1"/>
      <c r="L1895" s="1"/>
      <c r="M1895" s="1"/>
      <c r="N1895" s="1"/>
    </row>
    <row r="1896" spans="6:14" x14ac:dyDescent="0.25">
      <c r="F1896" s="1"/>
      <c r="G1896" s="1"/>
      <c r="H1896" s="1"/>
      <c r="I1896" s="1"/>
      <c r="J1896" s="1"/>
      <c r="K1896" s="1"/>
      <c r="L1896" s="1"/>
      <c r="M1896" s="1"/>
      <c r="N1896" s="1"/>
    </row>
    <row r="1897" spans="6:14" x14ac:dyDescent="0.25">
      <c r="F1897" s="1"/>
      <c r="G1897" s="1"/>
      <c r="H1897" s="1"/>
      <c r="I1897" s="1"/>
      <c r="J1897" s="1"/>
      <c r="K1897" s="1"/>
      <c r="L1897" s="1"/>
      <c r="M1897" s="1"/>
      <c r="N1897" s="1"/>
    </row>
    <row r="1898" spans="6:14" x14ac:dyDescent="0.25">
      <c r="F1898" s="1"/>
      <c r="G1898" s="1"/>
      <c r="H1898" s="1"/>
      <c r="I1898" s="1"/>
      <c r="J1898" s="1"/>
      <c r="K1898" s="1"/>
      <c r="L1898" s="1"/>
      <c r="M1898" s="1"/>
      <c r="N1898" s="1"/>
    </row>
    <row r="1899" spans="6:14" x14ac:dyDescent="0.25">
      <c r="F1899" s="1"/>
      <c r="G1899" s="1"/>
      <c r="H1899" s="1"/>
      <c r="I1899" s="1"/>
      <c r="J1899" s="1"/>
      <c r="K1899" s="1"/>
      <c r="L1899" s="1"/>
      <c r="M1899" s="1"/>
      <c r="N1899" s="1"/>
    </row>
    <row r="1900" spans="6:14" x14ac:dyDescent="0.25">
      <c r="F1900" s="1"/>
      <c r="G1900" s="1"/>
      <c r="H1900" s="1"/>
      <c r="I1900" s="1"/>
      <c r="J1900" s="1"/>
      <c r="K1900" s="1"/>
      <c r="L1900" s="1"/>
      <c r="M1900" s="1"/>
      <c r="N1900" s="1"/>
    </row>
    <row r="1901" spans="6:14" x14ac:dyDescent="0.25">
      <c r="F1901" s="1"/>
      <c r="G1901" s="1"/>
      <c r="H1901" s="1"/>
      <c r="I1901" s="1"/>
      <c r="J1901" s="1"/>
      <c r="K1901" s="1"/>
      <c r="L1901" s="1"/>
      <c r="M1901" s="1"/>
      <c r="N1901" s="1"/>
    </row>
    <row r="1902" spans="6:14" x14ac:dyDescent="0.25">
      <c r="F1902" s="1"/>
      <c r="G1902" s="1"/>
      <c r="H1902" s="1"/>
      <c r="I1902" s="1"/>
      <c r="J1902" s="1"/>
      <c r="K1902" s="1"/>
      <c r="L1902" s="1"/>
      <c r="M1902" s="1"/>
      <c r="N1902" s="1"/>
    </row>
    <row r="1903" spans="6:14" x14ac:dyDescent="0.25">
      <c r="F1903" s="1"/>
      <c r="G1903" s="1"/>
      <c r="H1903" s="1"/>
      <c r="I1903" s="1"/>
      <c r="J1903" s="1"/>
      <c r="K1903" s="1"/>
      <c r="L1903" s="1"/>
      <c r="M1903" s="1"/>
      <c r="N1903" s="1"/>
    </row>
    <row r="1904" spans="6:14" x14ac:dyDescent="0.25">
      <c r="F1904" s="1"/>
      <c r="G1904" s="1"/>
      <c r="H1904" s="1"/>
      <c r="I1904" s="1"/>
      <c r="J1904" s="1"/>
      <c r="K1904" s="1"/>
      <c r="L1904" s="1"/>
      <c r="M1904" s="1"/>
      <c r="N1904" s="1"/>
    </row>
    <row r="1905" spans="6:14" x14ac:dyDescent="0.25">
      <c r="F1905" s="1"/>
      <c r="G1905" s="1"/>
      <c r="H1905" s="1"/>
      <c r="I1905" s="1"/>
      <c r="J1905" s="1"/>
      <c r="K1905" s="1"/>
      <c r="L1905" s="1"/>
      <c r="M1905" s="1"/>
      <c r="N1905" s="1"/>
    </row>
    <row r="1906" spans="6:14" x14ac:dyDescent="0.25">
      <c r="F1906" s="1"/>
      <c r="G1906" s="1"/>
      <c r="H1906" s="1"/>
      <c r="I1906" s="1"/>
      <c r="J1906" s="1"/>
      <c r="K1906" s="1"/>
      <c r="L1906" s="1"/>
      <c r="M1906" s="1"/>
      <c r="N1906" s="1"/>
    </row>
    <row r="1907" spans="6:14" x14ac:dyDescent="0.25">
      <c r="F1907" s="1"/>
      <c r="G1907" s="1"/>
      <c r="H1907" s="1"/>
      <c r="I1907" s="1"/>
      <c r="J1907" s="1"/>
      <c r="K1907" s="1"/>
      <c r="L1907" s="1"/>
      <c r="M1907" s="1"/>
      <c r="N1907" s="1"/>
    </row>
    <row r="1908" spans="6:14" x14ac:dyDescent="0.25">
      <c r="F1908" s="1"/>
      <c r="G1908" s="1"/>
      <c r="H1908" s="1"/>
      <c r="I1908" s="1"/>
      <c r="J1908" s="1"/>
      <c r="K1908" s="1"/>
      <c r="L1908" s="1"/>
      <c r="M1908" s="1"/>
      <c r="N1908" s="1"/>
    </row>
    <row r="1909" spans="6:14" x14ac:dyDescent="0.25">
      <c r="F1909" s="1"/>
      <c r="G1909" s="1"/>
      <c r="H1909" s="1"/>
      <c r="I1909" s="1"/>
      <c r="J1909" s="1"/>
      <c r="K1909" s="1"/>
      <c r="L1909" s="1"/>
      <c r="M1909" s="1"/>
      <c r="N1909" s="1"/>
    </row>
    <row r="1910" spans="6:14" x14ac:dyDescent="0.25">
      <c r="F1910" s="1"/>
      <c r="G1910" s="1"/>
      <c r="H1910" s="1"/>
      <c r="I1910" s="1"/>
      <c r="J1910" s="1"/>
      <c r="K1910" s="1"/>
      <c r="L1910" s="1"/>
      <c r="M1910" s="1"/>
      <c r="N1910" s="1"/>
    </row>
    <row r="1911" spans="6:14" x14ac:dyDescent="0.25">
      <c r="F1911" s="1"/>
      <c r="G1911" s="1"/>
      <c r="H1911" s="1"/>
      <c r="I1911" s="1"/>
      <c r="J1911" s="1"/>
      <c r="K1911" s="1"/>
      <c r="L1911" s="1"/>
      <c r="M1911" s="1"/>
      <c r="N1911" s="1"/>
    </row>
    <row r="1912" spans="6:14" x14ac:dyDescent="0.25">
      <c r="F1912" s="1"/>
      <c r="G1912" s="1"/>
      <c r="H1912" s="1"/>
      <c r="I1912" s="1"/>
      <c r="J1912" s="1"/>
      <c r="K1912" s="1"/>
      <c r="L1912" s="1"/>
      <c r="M1912" s="1"/>
      <c r="N1912" s="1"/>
    </row>
    <row r="1913" spans="6:14" x14ac:dyDescent="0.25">
      <c r="F1913" s="1"/>
      <c r="G1913" s="1"/>
      <c r="H1913" s="1"/>
      <c r="I1913" s="1"/>
      <c r="J1913" s="1"/>
      <c r="K1913" s="1"/>
      <c r="L1913" s="1"/>
      <c r="M1913" s="1"/>
      <c r="N1913" s="1"/>
    </row>
    <row r="1914" spans="6:14" x14ac:dyDescent="0.25">
      <c r="F1914" s="1"/>
      <c r="G1914" s="1"/>
      <c r="H1914" s="1"/>
      <c r="I1914" s="1"/>
      <c r="J1914" s="1"/>
      <c r="K1914" s="1"/>
      <c r="L1914" s="1"/>
      <c r="M1914" s="1"/>
      <c r="N1914" s="1"/>
    </row>
    <row r="1915" spans="6:14" x14ac:dyDescent="0.25">
      <c r="F1915" s="1"/>
      <c r="G1915" s="1"/>
      <c r="H1915" s="1"/>
      <c r="I1915" s="1"/>
      <c r="J1915" s="1"/>
      <c r="K1915" s="1"/>
      <c r="L1915" s="1"/>
      <c r="M1915" s="1"/>
      <c r="N1915" s="1"/>
    </row>
    <row r="1916" spans="6:14" x14ac:dyDescent="0.25">
      <c r="F1916" s="1"/>
      <c r="G1916" s="1"/>
      <c r="H1916" s="1"/>
      <c r="I1916" s="1"/>
      <c r="J1916" s="1"/>
      <c r="K1916" s="1"/>
      <c r="L1916" s="1"/>
      <c r="M1916" s="1"/>
      <c r="N1916" s="1"/>
    </row>
    <row r="1917" spans="6:14" x14ac:dyDescent="0.25">
      <c r="F1917" s="1"/>
      <c r="G1917" s="1"/>
      <c r="H1917" s="1"/>
      <c r="I1917" s="1"/>
      <c r="J1917" s="1"/>
      <c r="K1917" s="1"/>
      <c r="L1917" s="1"/>
      <c r="M1917" s="1"/>
      <c r="N1917" s="1"/>
    </row>
    <row r="1918" spans="6:14" x14ac:dyDescent="0.25">
      <c r="F1918" s="1"/>
      <c r="G1918" s="1"/>
      <c r="H1918" s="1"/>
      <c r="I1918" s="1"/>
      <c r="J1918" s="1"/>
      <c r="K1918" s="1"/>
      <c r="L1918" s="1"/>
      <c r="M1918" s="1"/>
      <c r="N1918" s="1"/>
    </row>
    <row r="1919" spans="6:14" x14ac:dyDescent="0.25">
      <c r="F1919" s="1"/>
      <c r="G1919" s="1"/>
      <c r="H1919" s="1"/>
      <c r="I1919" s="1"/>
      <c r="J1919" s="1"/>
      <c r="K1919" s="1"/>
      <c r="L1919" s="1"/>
      <c r="M1919" s="1"/>
      <c r="N1919" s="1"/>
    </row>
    <row r="1920" spans="6:14" x14ac:dyDescent="0.25">
      <c r="F1920" s="1"/>
      <c r="G1920" s="1"/>
      <c r="H1920" s="1"/>
      <c r="I1920" s="1"/>
      <c r="J1920" s="1"/>
      <c r="K1920" s="1"/>
      <c r="L1920" s="1"/>
      <c r="M1920" s="1"/>
      <c r="N1920" s="1"/>
    </row>
    <row r="1921" spans="6:14" x14ac:dyDescent="0.25">
      <c r="F1921" s="1"/>
      <c r="G1921" s="1"/>
      <c r="H1921" s="1"/>
      <c r="I1921" s="1"/>
      <c r="J1921" s="1"/>
      <c r="K1921" s="1"/>
      <c r="L1921" s="1"/>
      <c r="M1921" s="1"/>
      <c r="N1921" s="1"/>
    </row>
    <row r="1922" spans="6:14" x14ac:dyDescent="0.25">
      <c r="F1922" s="1"/>
      <c r="G1922" s="1"/>
      <c r="H1922" s="1"/>
      <c r="I1922" s="1"/>
      <c r="J1922" s="1"/>
      <c r="K1922" s="1"/>
      <c r="L1922" s="1"/>
      <c r="M1922" s="1"/>
      <c r="N1922" s="1"/>
    </row>
    <row r="1923" spans="6:14" x14ac:dyDescent="0.25">
      <c r="F1923" s="1"/>
      <c r="G1923" s="1"/>
      <c r="H1923" s="1"/>
      <c r="I1923" s="1"/>
      <c r="J1923" s="1"/>
      <c r="K1923" s="1"/>
      <c r="L1923" s="1"/>
      <c r="M1923" s="1"/>
      <c r="N1923" s="1"/>
    </row>
    <row r="1924" spans="6:14" x14ac:dyDescent="0.25">
      <c r="F1924" s="1"/>
      <c r="G1924" s="1"/>
      <c r="H1924" s="1"/>
      <c r="I1924" s="1"/>
      <c r="J1924" s="1"/>
      <c r="K1924" s="1"/>
      <c r="L1924" s="1"/>
      <c r="M1924" s="1"/>
      <c r="N1924" s="1"/>
    </row>
    <row r="1925" spans="6:14" x14ac:dyDescent="0.25">
      <c r="F1925" s="1"/>
      <c r="G1925" s="1"/>
      <c r="H1925" s="1"/>
      <c r="I1925" s="1"/>
      <c r="J1925" s="1"/>
      <c r="K1925" s="1"/>
      <c r="L1925" s="1"/>
      <c r="M1925" s="1"/>
      <c r="N1925" s="1"/>
    </row>
    <row r="1926" spans="6:14" x14ac:dyDescent="0.25">
      <c r="F1926" s="1"/>
      <c r="G1926" s="1"/>
      <c r="H1926" s="1"/>
      <c r="I1926" s="1"/>
      <c r="J1926" s="1"/>
      <c r="K1926" s="1"/>
      <c r="L1926" s="1"/>
      <c r="M1926" s="1"/>
      <c r="N1926" s="1"/>
    </row>
    <row r="1927" spans="6:14" x14ac:dyDescent="0.25">
      <c r="F1927" s="1"/>
      <c r="G1927" s="1"/>
      <c r="H1927" s="1"/>
      <c r="I1927" s="1"/>
      <c r="J1927" s="1"/>
      <c r="K1927" s="1"/>
      <c r="L1927" s="1"/>
      <c r="M1927" s="1"/>
      <c r="N1927" s="1"/>
    </row>
    <row r="1928" spans="6:14" x14ac:dyDescent="0.25">
      <c r="F1928" s="1"/>
      <c r="G1928" s="1"/>
      <c r="H1928" s="1"/>
      <c r="I1928" s="1"/>
      <c r="J1928" s="1"/>
      <c r="K1928" s="1"/>
      <c r="L1928" s="1"/>
      <c r="M1928" s="1"/>
      <c r="N1928" s="1"/>
    </row>
    <row r="1929" spans="6:14" x14ac:dyDescent="0.25">
      <c r="F1929" s="1"/>
      <c r="G1929" s="1"/>
      <c r="H1929" s="1"/>
      <c r="I1929" s="1"/>
      <c r="J1929" s="1"/>
      <c r="K1929" s="1"/>
      <c r="L1929" s="1"/>
      <c r="M1929" s="1"/>
      <c r="N1929" s="1"/>
    </row>
    <row r="1930" spans="6:14" x14ac:dyDescent="0.25">
      <c r="F1930" s="1"/>
      <c r="G1930" s="1"/>
      <c r="H1930" s="1"/>
      <c r="I1930" s="1"/>
      <c r="J1930" s="1"/>
      <c r="K1930" s="1"/>
      <c r="L1930" s="1"/>
      <c r="M1930" s="1"/>
      <c r="N1930" s="1"/>
    </row>
    <row r="1931" spans="6:14" x14ac:dyDescent="0.25">
      <c r="F1931" s="1"/>
      <c r="G1931" s="1"/>
      <c r="H1931" s="1"/>
      <c r="I1931" s="1"/>
      <c r="J1931" s="1"/>
      <c r="K1931" s="1"/>
      <c r="L1931" s="1"/>
      <c r="M1931" s="1"/>
      <c r="N1931" s="1"/>
    </row>
    <row r="1932" spans="6:14" x14ac:dyDescent="0.25">
      <c r="F1932" s="1"/>
      <c r="G1932" s="1"/>
      <c r="H1932" s="1"/>
      <c r="I1932" s="1"/>
      <c r="J1932" s="1"/>
      <c r="K1932" s="1"/>
      <c r="L1932" s="1"/>
      <c r="M1932" s="1"/>
      <c r="N1932" s="1"/>
    </row>
    <row r="1933" spans="6:14" x14ac:dyDescent="0.25">
      <c r="F1933" s="1"/>
      <c r="G1933" s="1"/>
      <c r="H1933" s="1"/>
      <c r="I1933" s="1"/>
      <c r="J1933" s="1"/>
      <c r="K1933" s="1"/>
      <c r="L1933" s="1"/>
      <c r="M1933" s="1"/>
      <c r="N1933" s="1"/>
    </row>
    <row r="1934" spans="6:14" x14ac:dyDescent="0.25">
      <c r="F1934" s="1"/>
      <c r="G1934" s="1"/>
      <c r="H1934" s="1"/>
      <c r="I1934" s="1"/>
      <c r="J1934" s="1"/>
      <c r="K1934" s="1"/>
      <c r="L1934" s="1"/>
      <c r="M1934" s="1"/>
      <c r="N1934" s="1"/>
    </row>
    <row r="1935" spans="6:14" x14ac:dyDescent="0.25">
      <c r="F1935" s="1"/>
      <c r="G1935" s="1"/>
      <c r="H1935" s="1"/>
      <c r="I1935" s="1"/>
      <c r="J1935" s="1"/>
      <c r="K1935" s="1"/>
      <c r="L1935" s="1"/>
      <c r="M1935" s="1"/>
      <c r="N1935" s="1"/>
    </row>
    <row r="1936" spans="6:14" x14ac:dyDescent="0.25">
      <c r="F1936" s="1"/>
      <c r="G1936" s="1"/>
      <c r="H1936" s="1"/>
      <c r="I1936" s="1"/>
      <c r="J1936" s="1"/>
      <c r="K1936" s="1"/>
      <c r="L1936" s="1"/>
      <c r="M1936" s="1"/>
      <c r="N1936" s="1"/>
    </row>
    <row r="1937" spans="6:14" x14ac:dyDescent="0.25">
      <c r="F1937" s="1"/>
      <c r="G1937" s="1"/>
      <c r="H1937" s="1"/>
      <c r="I1937" s="1"/>
      <c r="J1937" s="1"/>
      <c r="K1937" s="1"/>
      <c r="L1937" s="1"/>
      <c r="M1937" s="1"/>
      <c r="N1937" s="1"/>
    </row>
    <row r="1938" spans="6:14" x14ac:dyDescent="0.25">
      <c r="F1938" s="1"/>
      <c r="G1938" s="1"/>
      <c r="H1938" s="1"/>
      <c r="I1938" s="1"/>
      <c r="J1938" s="1"/>
      <c r="K1938" s="1"/>
      <c r="L1938" s="1"/>
      <c r="M1938" s="1"/>
      <c r="N1938" s="1"/>
    </row>
    <row r="1939" spans="6:14" x14ac:dyDescent="0.25">
      <c r="F1939" s="1"/>
      <c r="G1939" s="1"/>
      <c r="H1939" s="1"/>
      <c r="I1939" s="1"/>
      <c r="J1939" s="1"/>
      <c r="K1939" s="1"/>
      <c r="L1939" s="1"/>
      <c r="M1939" s="1"/>
      <c r="N1939" s="1"/>
    </row>
    <row r="1940" spans="6:14" x14ac:dyDescent="0.25">
      <c r="F1940" s="1"/>
      <c r="G1940" s="1"/>
      <c r="H1940" s="1"/>
      <c r="I1940" s="1"/>
      <c r="J1940" s="1"/>
      <c r="K1940" s="1"/>
      <c r="L1940" s="1"/>
      <c r="M1940" s="1"/>
      <c r="N1940" s="1"/>
    </row>
    <row r="1941" spans="6:14" x14ac:dyDescent="0.25">
      <c r="F1941" s="1"/>
      <c r="G1941" s="1"/>
      <c r="H1941" s="1"/>
      <c r="I1941" s="1"/>
      <c r="J1941" s="1"/>
      <c r="K1941" s="1"/>
      <c r="L1941" s="1"/>
      <c r="M1941" s="1"/>
      <c r="N1941" s="1"/>
    </row>
    <row r="1942" spans="6:14" x14ac:dyDescent="0.25">
      <c r="F1942" s="1"/>
      <c r="G1942" s="1"/>
      <c r="H1942" s="1"/>
      <c r="I1942" s="1"/>
      <c r="J1942" s="1"/>
      <c r="K1942" s="1"/>
      <c r="L1942" s="1"/>
      <c r="M1942" s="1"/>
      <c r="N1942" s="1"/>
    </row>
    <row r="1943" spans="6:14" x14ac:dyDescent="0.25">
      <c r="F1943" s="1"/>
      <c r="G1943" s="1"/>
      <c r="H1943" s="1"/>
      <c r="I1943" s="1"/>
      <c r="J1943" s="1"/>
      <c r="K1943" s="1"/>
      <c r="L1943" s="1"/>
      <c r="M1943" s="1"/>
      <c r="N1943" s="1"/>
    </row>
    <row r="1944" spans="6:14" x14ac:dyDescent="0.25">
      <c r="F1944" s="1"/>
      <c r="G1944" s="1"/>
      <c r="H1944" s="1"/>
      <c r="I1944" s="1"/>
      <c r="J1944" s="1"/>
      <c r="K1944" s="1"/>
      <c r="L1944" s="1"/>
      <c r="M1944" s="1"/>
      <c r="N1944" s="1"/>
    </row>
    <row r="1945" spans="6:14" x14ac:dyDescent="0.25">
      <c r="F1945" s="1"/>
      <c r="G1945" s="1"/>
      <c r="H1945" s="1"/>
      <c r="I1945" s="1"/>
      <c r="J1945" s="1"/>
      <c r="K1945" s="1"/>
      <c r="L1945" s="1"/>
      <c r="M1945" s="1"/>
      <c r="N1945" s="1"/>
    </row>
    <row r="1946" spans="6:14" x14ac:dyDescent="0.25">
      <c r="F1946" s="1"/>
      <c r="G1946" s="1"/>
      <c r="H1946" s="1"/>
      <c r="I1946" s="1"/>
      <c r="J1946" s="1"/>
      <c r="K1946" s="1"/>
      <c r="L1946" s="1"/>
      <c r="M1946" s="1"/>
      <c r="N1946" s="1"/>
    </row>
    <row r="1947" spans="6:14" x14ac:dyDescent="0.25">
      <c r="F1947" s="1"/>
      <c r="G1947" s="1"/>
      <c r="H1947" s="1"/>
      <c r="I1947" s="1"/>
      <c r="J1947" s="1"/>
      <c r="K1947" s="1"/>
      <c r="L1947" s="1"/>
      <c r="M1947" s="1"/>
      <c r="N1947" s="1"/>
    </row>
    <row r="1948" spans="6:14" x14ac:dyDescent="0.25">
      <c r="F1948" s="1"/>
      <c r="G1948" s="1"/>
      <c r="H1948" s="1"/>
      <c r="I1948" s="1"/>
      <c r="J1948" s="1"/>
      <c r="K1948" s="1"/>
      <c r="L1948" s="1"/>
      <c r="M1948" s="1"/>
      <c r="N1948" s="1"/>
    </row>
    <row r="1949" spans="6:14" x14ac:dyDescent="0.25">
      <c r="F1949" s="1"/>
      <c r="G1949" s="1"/>
      <c r="H1949" s="1"/>
      <c r="I1949" s="1"/>
      <c r="J1949" s="1"/>
      <c r="K1949" s="1"/>
      <c r="L1949" s="1"/>
      <c r="M1949" s="1"/>
      <c r="N1949" s="1"/>
    </row>
    <row r="1950" spans="6:14" x14ac:dyDescent="0.25">
      <c r="F1950" s="1"/>
      <c r="G1950" s="1"/>
      <c r="H1950" s="1"/>
      <c r="I1950" s="1"/>
      <c r="J1950" s="1"/>
      <c r="K1950" s="1"/>
      <c r="L1950" s="1"/>
      <c r="M1950" s="1"/>
      <c r="N1950" s="1"/>
    </row>
    <row r="1951" spans="6:14" x14ac:dyDescent="0.25">
      <c r="F1951" s="1"/>
      <c r="G1951" s="1"/>
      <c r="H1951" s="1"/>
      <c r="I1951" s="1"/>
      <c r="J1951" s="1"/>
      <c r="K1951" s="1"/>
      <c r="L1951" s="1"/>
      <c r="M1951" s="1"/>
      <c r="N1951" s="1"/>
    </row>
    <row r="1952" spans="6:14" x14ac:dyDescent="0.25">
      <c r="F1952" s="1"/>
      <c r="G1952" s="1"/>
      <c r="H1952" s="1"/>
      <c r="I1952" s="1"/>
      <c r="J1952" s="1"/>
      <c r="K1952" s="1"/>
      <c r="L1952" s="1"/>
      <c r="M1952" s="1"/>
      <c r="N1952" s="1"/>
    </row>
    <row r="1953" spans="6:14" x14ac:dyDescent="0.25">
      <c r="F1953" s="1"/>
      <c r="G1953" s="1"/>
      <c r="H1953" s="1"/>
      <c r="I1953" s="1"/>
      <c r="J1953" s="1"/>
      <c r="K1953" s="1"/>
      <c r="L1953" s="1"/>
      <c r="M1953" s="1"/>
      <c r="N1953" s="1"/>
    </row>
    <row r="1954" spans="6:14" x14ac:dyDescent="0.25">
      <c r="F1954" s="1"/>
      <c r="G1954" s="1"/>
      <c r="H1954" s="1"/>
      <c r="I1954" s="1"/>
      <c r="J1954" s="1"/>
      <c r="K1954" s="1"/>
      <c r="L1954" s="1"/>
      <c r="M1954" s="1"/>
      <c r="N1954" s="1"/>
    </row>
    <row r="1955" spans="6:14" x14ac:dyDescent="0.25">
      <c r="F1955" s="1"/>
      <c r="G1955" s="1"/>
      <c r="H1955" s="1"/>
      <c r="I1955" s="1"/>
      <c r="J1955" s="1"/>
      <c r="K1955" s="1"/>
      <c r="L1955" s="1"/>
      <c r="M1955" s="1"/>
      <c r="N1955" s="1"/>
    </row>
    <row r="1956" spans="6:14" x14ac:dyDescent="0.25">
      <c r="F1956" s="1"/>
      <c r="G1956" s="1"/>
      <c r="H1956" s="1"/>
      <c r="I1956" s="1"/>
      <c r="J1956" s="1"/>
      <c r="K1956" s="1"/>
      <c r="L1956" s="1"/>
      <c r="M1956" s="1"/>
      <c r="N1956" s="1"/>
    </row>
    <row r="1957" spans="6:14" x14ac:dyDescent="0.25">
      <c r="F1957" s="1"/>
      <c r="G1957" s="1"/>
      <c r="H1957" s="1"/>
      <c r="I1957" s="1"/>
      <c r="J1957" s="1"/>
      <c r="K1957" s="1"/>
      <c r="L1957" s="1"/>
      <c r="M1957" s="1"/>
      <c r="N1957" s="1"/>
    </row>
    <row r="1958" spans="6:14" x14ac:dyDescent="0.25">
      <c r="F1958" s="1"/>
      <c r="G1958" s="1"/>
      <c r="H1958" s="1"/>
      <c r="I1958" s="1"/>
      <c r="J1958" s="1"/>
      <c r="K1958" s="1"/>
      <c r="L1958" s="1"/>
      <c r="M1958" s="1"/>
      <c r="N1958" s="1"/>
    </row>
    <row r="1959" spans="6:14" x14ac:dyDescent="0.25">
      <c r="F1959" s="1"/>
      <c r="G1959" s="1"/>
      <c r="H1959" s="1"/>
      <c r="I1959" s="1"/>
      <c r="J1959" s="1"/>
      <c r="K1959" s="1"/>
      <c r="L1959" s="1"/>
      <c r="M1959" s="1"/>
      <c r="N1959" s="1"/>
    </row>
    <row r="1960" spans="6:14" x14ac:dyDescent="0.25">
      <c r="F1960" s="1"/>
      <c r="G1960" s="1"/>
      <c r="H1960" s="1"/>
      <c r="I1960" s="1"/>
      <c r="J1960" s="1"/>
      <c r="K1960" s="1"/>
      <c r="L1960" s="1"/>
      <c r="M1960" s="1"/>
      <c r="N1960" s="1"/>
    </row>
    <row r="1961" spans="6:14" x14ac:dyDescent="0.25">
      <c r="F1961" s="1"/>
      <c r="G1961" s="1"/>
      <c r="H1961" s="1"/>
      <c r="I1961" s="1"/>
      <c r="J1961" s="1"/>
      <c r="K1961" s="1"/>
      <c r="L1961" s="1"/>
      <c r="M1961" s="1"/>
      <c r="N1961" s="1"/>
    </row>
    <row r="1962" spans="6:14" x14ac:dyDescent="0.25">
      <c r="F1962" s="1"/>
      <c r="G1962" s="1"/>
      <c r="H1962" s="1"/>
      <c r="I1962" s="1"/>
      <c r="J1962" s="1"/>
      <c r="K1962" s="1"/>
      <c r="L1962" s="1"/>
      <c r="M1962" s="1"/>
      <c r="N1962" s="1"/>
    </row>
    <row r="1963" spans="6:14" x14ac:dyDescent="0.25">
      <c r="F1963" s="1"/>
      <c r="G1963" s="1"/>
      <c r="H1963" s="1"/>
      <c r="I1963" s="1"/>
      <c r="J1963" s="1"/>
      <c r="K1963" s="1"/>
      <c r="L1963" s="1"/>
      <c r="M1963" s="1"/>
      <c r="N1963" s="1"/>
    </row>
    <row r="1964" spans="6:14" x14ac:dyDescent="0.25">
      <c r="F1964" s="1"/>
      <c r="G1964" s="1"/>
      <c r="H1964" s="1"/>
      <c r="I1964" s="1"/>
      <c r="J1964" s="1"/>
      <c r="K1964" s="1"/>
      <c r="L1964" s="1"/>
      <c r="M1964" s="1"/>
      <c r="N1964" s="1"/>
    </row>
    <row r="1965" spans="6:14" x14ac:dyDescent="0.25">
      <c r="F1965" s="1"/>
      <c r="G1965" s="1"/>
      <c r="H1965" s="1"/>
      <c r="I1965" s="1"/>
      <c r="J1965" s="1"/>
      <c r="K1965" s="1"/>
      <c r="L1965" s="1"/>
      <c r="M1965" s="1"/>
      <c r="N1965" s="1"/>
    </row>
    <row r="1966" spans="6:14" x14ac:dyDescent="0.25">
      <c r="F1966" s="1"/>
      <c r="G1966" s="1"/>
      <c r="H1966" s="1"/>
      <c r="I1966" s="1"/>
      <c r="J1966" s="1"/>
      <c r="K1966" s="1"/>
      <c r="L1966" s="1"/>
      <c r="M1966" s="1"/>
      <c r="N1966" s="1"/>
    </row>
    <row r="1967" spans="6:14" x14ac:dyDescent="0.25">
      <c r="F1967" s="1"/>
      <c r="G1967" s="1"/>
      <c r="H1967" s="1"/>
      <c r="I1967" s="1"/>
      <c r="J1967" s="1"/>
      <c r="K1967" s="1"/>
      <c r="L1967" s="1"/>
      <c r="M1967" s="1"/>
      <c r="N1967" s="1"/>
    </row>
    <row r="1968" spans="6:14" x14ac:dyDescent="0.25">
      <c r="F1968" s="1"/>
      <c r="G1968" s="1"/>
      <c r="H1968" s="1"/>
      <c r="I1968" s="1"/>
      <c r="J1968" s="1"/>
      <c r="K1968" s="1"/>
      <c r="L1968" s="1"/>
      <c r="M1968" s="1"/>
      <c r="N1968" s="1"/>
    </row>
    <row r="1969" spans="6:14" x14ac:dyDescent="0.25">
      <c r="F1969" s="1"/>
      <c r="G1969" s="1"/>
      <c r="H1969" s="1"/>
      <c r="I1969" s="1"/>
      <c r="J1969" s="1"/>
      <c r="K1969" s="1"/>
      <c r="L1969" s="1"/>
      <c r="M1969" s="1"/>
      <c r="N1969" s="1"/>
    </row>
    <row r="1970" spans="6:14" x14ac:dyDescent="0.25">
      <c r="F1970" s="1"/>
      <c r="G1970" s="1"/>
      <c r="H1970" s="1"/>
      <c r="I1970" s="1"/>
      <c r="J1970" s="1"/>
      <c r="K1970" s="1"/>
      <c r="L1970" s="1"/>
      <c r="M1970" s="1"/>
      <c r="N1970" s="1"/>
    </row>
    <row r="1971" spans="6:14" x14ac:dyDescent="0.25">
      <c r="F1971" s="1"/>
      <c r="G1971" s="1"/>
      <c r="H1971" s="1"/>
      <c r="I1971" s="1"/>
      <c r="J1971" s="1"/>
      <c r="K1971" s="1"/>
      <c r="L1971" s="1"/>
      <c r="M1971" s="1"/>
      <c r="N1971" s="1"/>
    </row>
    <row r="1972" spans="6:14" x14ac:dyDescent="0.25">
      <c r="F1972" s="1"/>
      <c r="G1972" s="1"/>
      <c r="H1972" s="1"/>
      <c r="I1972" s="1"/>
      <c r="J1972" s="1"/>
      <c r="K1972" s="1"/>
      <c r="L1972" s="1"/>
      <c r="M1972" s="1"/>
      <c r="N1972" s="1"/>
    </row>
    <row r="1973" spans="6:14" x14ac:dyDescent="0.25">
      <c r="F1973" s="1"/>
      <c r="G1973" s="1"/>
      <c r="H1973" s="1"/>
      <c r="I1973" s="1"/>
      <c r="J1973" s="1"/>
      <c r="K1973" s="1"/>
      <c r="L1973" s="1"/>
      <c r="M1973" s="1"/>
      <c r="N1973" s="1"/>
    </row>
    <row r="1974" spans="6:14" x14ac:dyDescent="0.25">
      <c r="F1974" s="1"/>
      <c r="G1974" s="1"/>
      <c r="H1974" s="1"/>
      <c r="I1974" s="1"/>
      <c r="J1974" s="1"/>
      <c r="K1974" s="1"/>
      <c r="L1974" s="1"/>
      <c r="M1974" s="1"/>
      <c r="N1974" s="1"/>
    </row>
    <row r="1975" spans="6:14" x14ac:dyDescent="0.25">
      <c r="F1975" s="1"/>
      <c r="G1975" s="1"/>
      <c r="H1975" s="1"/>
      <c r="I1975" s="1"/>
      <c r="J1975" s="1"/>
      <c r="K1975" s="1"/>
      <c r="L1975" s="1"/>
      <c r="M1975" s="1"/>
      <c r="N1975" s="1"/>
    </row>
    <row r="1976" spans="6:14" x14ac:dyDescent="0.25">
      <c r="F1976" s="1"/>
      <c r="G1976" s="1"/>
      <c r="H1976" s="1"/>
      <c r="I1976" s="1"/>
      <c r="J1976" s="1"/>
      <c r="K1976" s="1"/>
      <c r="L1976" s="1"/>
      <c r="M1976" s="1"/>
      <c r="N1976" s="1"/>
    </row>
    <row r="1977" spans="6:14" x14ac:dyDescent="0.25">
      <c r="F1977" s="1"/>
      <c r="G1977" s="1"/>
      <c r="H1977" s="1"/>
      <c r="I1977" s="1"/>
      <c r="J1977" s="1"/>
      <c r="K1977" s="1"/>
      <c r="L1977" s="1"/>
      <c r="M1977" s="1"/>
      <c r="N1977" s="1"/>
    </row>
    <row r="1978" spans="6:14" x14ac:dyDescent="0.25">
      <c r="F1978" s="1"/>
      <c r="G1978" s="1"/>
      <c r="H1978" s="1"/>
      <c r="I1978" s="1"/>
      <c r="J1978" s="1"/>
      <c r="K1978" s="1"/>
      <c r="L1978" s="1"/>
      <c r="M1978" s="1"/>
      <c r="N1978" s="1"/>
    </row>
    <row r="1979" spans="6:14" x14ac:dyDescent="0.25">
      <c r="F1979" s="1"/>
      <c r="G1979" s="1"/>
      <c r="H1979" s="1"/>
      <c r="I1979" s="1"/>
      <c r="J1979" s="1"/>
      <c r="K1979" s="1"/>
      <c r="L1979" s="1"/>
      <c r="M1979" s="1"/>
      <c r="N1979" s="1"/>
    </row>
    <row r="1980" spans="6:14" x14ac:dyDescent="0.25">
      <c r="F1980" s="1"/>
      <c r="G1980" s="1"/>
      <c r="H1980" s="1"/>
      <c r="I1980" s="1"/>
      <c r="J1980" s="1"/>
      <c r="K1980" s="1"/>
      <c r="L1980" s="1"/>
      <c r="M1980" s="1"/>
      <c r="N1980" s="1"/>
    </row>
    <row r="1981" spans="6:14" x14ac:dyDescent="0.25">
      <c r="F1981" s="1"/>
      <c r="G1981" s="1"/>
      <c r="H1981" s="1"/>
      <c r="I1981" s="1"/>
      <c r="J1981" s="1"/>
      <c r="K1981" s="1"/>
      <c r="L1981" s="1"/>
      <c r="M1981" s="1"/>
      <c r="N1981" s="1"/>
    </row>
    <row r="1982" spans="6:14" x14ac:dyDescent="0.25">
      <c r="F1982" s="1"/>
      <c r="G1982" s="1"/>
      <c r="H1982" s="1"/>
      <c r="I1982" s="1"/>
      <c r="J1982" s="1"/>
      <c r="K1982" s="1"/>
      <c r="L1982" s="1"/>
      <c r="M1982" s="1"/>
      <c r="N1982" s="1"/>
    </row>
    <row r="1983" spans="6:14" x14ac:dyDescent="0.25">
      <c r="F1983" s="1"/>
      <c r="G1983" s="1"/>
      <c r="H1983" s="1"/>
      <c r="I1983" s="1"/>
      <c r="J1983" s="1"/>
      <c r="K1983" s="1"/>
      <c r="L1983" s="1"/>
      <c r="M1983" s="1"/>
      <c r="N1983" s="1"/>
    </row>
    <row r="1984" spans="6:14" x14ac:dyDescent="0.25">
      <c r="F1984" s="1"/>
      <c r="G1984" s="1"/>
      <c r="H1984" s="1"/>
      <c r="I1984" s="1"/>
      <c r="J1984" s="1"/>
      <c r="K1984" s="1"/>
      <c r="L1984" s="1"/>
      <c r="M1984" s="1"/>
      <c r="N1984" s="1"/>
    </row>
    <row r="1985" spans="6:14" x14ac:dyDescent="0.25">
      <c r="F1985" s="1"/>
      <c r="G1985" s="1"/>
      <c r="H1985" s="1"/>
      <c r="I1985" s="1"/>
      <c r="J1985" s="1"/>
      <c r="K1985" s="1"/>
      <c r="L1985" s="1"/>
      <c r="M1985" s="1"/>
      <c r="N1985" s="1"/>
    </row>
    <row r="1986" spans="6:14" x14ac:dyDescent="0.25">
      <c r="F1986" s="1"/>
      <c r="G1986" s="1"/>
      <c r="H1986" s="1"/>
      <c r="I1986" s="1"/>
      <c r="J1986" s="1"/>
      <c r="K1986" s="1"/>
      <c r="L1986" s="1"/>
      <c r="M1986" s="1"/>
      <c r="N1986" s="1"/>
    </row>
    <row r="1987" spans="6:14" x14ac:dyDescent="0.25">
      <c r="F1987" s="1"/>
      <c r="G1987" s="1"/>
      <c r="H1987" s="1"/>
      <c r="I1987" s="1"/>
      <c r="J1987" s="1"/>
      <c r="K1987" s="1"/>
      <c r="L1987" s="1"/>
      <c r="M1987" s="1"/>
      <c r="N1987" s="1"/>
    </row>
    <row r="1988" spans="6:14" x14ac:dyDescent="0.25">
      <c r="F1988" s="1"/>
      <c r="G1988" s="1"/>
      <c r="H1988" s="1"/>
      <c r="I1988" s="1"/>
      <c r="J1988" s="1"/>
      <c r="K1988" s="1"/>
      <c r="L1988" s="1"/>
      <c r="M1988" s="1"/>
      <c r="N1988" s="1"/>
    </row>
    <row r="1989" spans="6:14" x14ac:dyDescent="0.25">
      <c r="F1989" s="1"/>
      <c r="G1989" s="1"/>
      <c r="H1989" s="1"/>
      <c r="I1989" s="1"/>
      <c r="J1989" s="1"/>
      <c r="K1989" s="1"/>
      <c r="L1989" s="1"/>
      <c r="M1989" s="1"/>
      <c r="N1989" s="1"/>
    </row>
    <row r="1990" spans="6:14" x14ac:dyDescent="0.25">
      <c r="F1990" s="1"/>
      <c r="G1990" s="1"/>
      <c r="H1990" s="1"/>
      <c r="I1990" s="1"/>
      <c r="J1990" s="1"/>
      <c r="K1990" s="1"/>
      <c r="L1990" s="1"/>
      <c r="M1990" s="1"/>
      <c r="N1990" s="1"/>
    </row>
    <row r="1991" spans="6:14" x14ac:dyDescent="0.25">
      <c r="F1991" s="1"/>
      <c r="G1991" s="1"/>
      <c r="H1991" s="1"/>
      <c r="I1991" s="1"/>
      <c r="J1991" s="1"/>
      <c r="K1991" s="1"/>
      <c r="L1991" s="1"/>
      <c r="M1991" s="1"/>
      <c r="N1991" s="1"/>
    </row>
    <row r="1992" spans="6:14" x14ac:dyDescent="0.25">
      <c r="F1992" s="1"/>
      <c r="G1992" s="1"/>
      <c r="H1992" s="1"/>
      <c r="I1992" s="1"/>
      <c r="J1992" s="1"/>
      <c r="K1992" s="1"/>
      <c r="L1992" s="1"/>
      <c r="M1992" s="1"/>
      <c r="N1992" s="1"/>
    </row>
    <row r="1993" spans="6:14" x14ac:dyDescent="0.25">
      <c r="F1993" s="1"/>
      <c r="G1993" s="1"/>
      <c r="H1993" s="1"/>
      <c r="I1993" s="1"/>
      <c r="J1993" s="1"/>
      <c r="K1993" s="1"/>
      <c r="L1993" s="1"/>
      <c r="M1993" s="1"/>
      <c r="N1993" s="1"/>
    </row>
    <row r="1994" spans="6:14" x14ac:dyDescent="0.25">
      <c r="F1994" s="1"/>
      <c r="G1994" s="1"/>
      <c r="H1994" s="1"/>
      <c r="I1994" s="1"/>
      <c r="J1994" s="1"/>
      <c r="K1994" s="1"/>
      <c r="L1994" s="1"/>
      <c r="M1994" s="1"/>
      <c r="N1994" s="1"/>
    </row>
    <row r="1995" spans="6:14" x14ac:dyDescent="0.25">
      <c r="F1995" s="1"/>
      <c r="G1995" s="1"/>
      <c r="H1995" s="1"/>
      <c r="I1995" s="1"/>
      <c r="J1995" s="1"/>
      <c r="K1995" s="1"/>
      <c r="L1995" s="1"/>
      <c r="M1995" s="1"/>
      <c r="N1995" s="1"/>
    </row>
    <row r="1996" spans="6:14" x14ac:dyDescent="0.25">
      <c r="F1996" s="1"/>
      <c r="G1996" s="1"/>
      <c r="H1996" s="1"/>
      <c r="I1996" s="1"/>
      <c r="J1996" s="1"/>
      <c r="K1996" s="1"/>
      <c r="L1996" s="1"/>
      <c r="M1996" s="1"/>
      <c r="N1996" s="1"/>
    </row>
    <row r="1997" spans="6:14" x14ac:dyDescent="0.25">
      <c r="F1997" s="1"/>
      <c r="G1997" s="1"/>
      <c r="H1997" s="1"/>
      <c r="I1997" s="1"/>
      <c r="J1997" s="1"/>
      <c r="K1997" s="1"/>
      <c r="L1997" s="1"/>
      <c r="M1997" s="1"/>
      <c r="N1997" s="1"/>
    </row>
    <row r="1998" spans="6:14" x14ac:dyDescent="0.25">
      <c r="F1998" s="1"/>
      <c r="G1998" s="1"/>
      <c r="H1998" s="1"/>
      <c r="I1998" s="1"/>
      <c r="J1998" s="1"/>
      <c r="K1998" s="1"/>
      <c r="L1998" s="1"/>
      <c r="M1998" s="1"/>
      <c r="N1998" s="1"/>
    </row>
    <row r="1999" spans="6:14" x14ac:dyDescent="0.25">
      <c r="F1999" s="1"/>
      <c r="G1999" s="1"/>
      <c r="H1999" s="1"/>
      <c r="I1999" s="1"/>
      <c r="J1999" s="1"/>
      <c r="K1999" s="1"/>
      <c r="L1999" s="1"/>
      <c r="M1999" s="1"/>
      <c r="N1999" s="1"/>
    </row>
    <row r="2000" spans="6:14" x14ac:dyDescent="0.25">
      <c r="F2000" s="1"/>
      <c r="G2000" s="1"/>
      <c r="H2000" s="1"/>
      <c r="I2000" s="1"/>
      <c r="J2000" s="1"/>
      <c r="K2000" s="1"/>
      <c r="L2000" s="1"/>
      <c r="M2000" s="1"/>
      <c r="N2000" s="1"/>
    </row>
    <row r="2001" spans="6:14" x14ac:dyDescent="0.25">
      <c r="F2001" s="1"/>
      <c r="G2001" s="1"/>
      <c r="H2001" s="1"/>
      <c r="I2001" s="1"/>
      <c r="J2001" s="1"/>
      <c r="K2001" s="1"/>
      <c r="L2001" s="1"/>
      <c r="M2001" s="1"/>
      <c r="N2001" s="1"/>
    </row>
    <row r="2002" spans="6:14" x14ac:dyDescent="0.25">
      <c r="F2002" s="1"/>
      <c r="G2002" s="1"/>
      <c r="H2002" s="1"/>
      <c r="I2002" s="1"/>
      <c r="J2002" s="1"/>
      <c r="K2002" s="1"/>
      <c r="L2002" s="1"/>
      <c r="M2002" s="1"/>
      <c r="N2002" s="1"/>
    </row>
    <row r="2003" spans="6:14" x14ac:dyDescent="0.25">
      <c r="F2003" s="1"/>
      <c r="G2003" s="1"/>
      <c r="H2003" s="1"/>
      <c r="I2003" s="1"/>
      <c r="J2003" s="1"/>
      <c r="K2003" s="1"/>
      <c r="L2003" s="1"/>
      <c r="M2003" s="1"/>
      <c r="N2003" s="1"/>
    </row>
    <row r="2004" spans="6:14" x14ac:dyDescent="0.25">
      <c r="F2004" s="1"/>
      <c r="G2004" s="1"/>
      <c r="H2004" s="1"/>
      <c r="I2004" s="1"/>
      <c r="J2004" s="1"/>
      <c r="K2004" s="1"/>
      <c r="L2004" s="1"/>
      <c r="M2004" s="1"/>
      <c r="N2004" s="1"/>
    </row>
    <row r="2005" spans="6:14" x14ac:dyDescent="0.25">
      <c r="F2005" s="1"/>
      <c r="G2005" s="1"/>
      <c r="H2005" s="1"/>
      <c r="I2005" s="1"/>
      <c r="J2005" s="1"/>
      <c r="K2005" s="1"/>
      <c r="L2005" s="1"/>
      <c r="M2005" s="1"/>
      <c r="N2005" s="1"/>
    </row>
    <row r="2006" spans="6:14" x14ac:dyDescent="0.25">
      <c r="F2006" s="1"/>
      <c r="G2006" s="1"/>
      <c r="H2006" s="1"/>
      <c r="I2006" s="1"/>
      <c r="J2006" s="1"/>
      <c r="K2006" s="1"/>
      <c r="L2006" s="1"/>
      <c r="M2006" s="1"/>
      <c r="N2006" s="1"/>
    </row>
    <row r="2007" spans="6:14" x14ac:dyDescent="0.25">
      <c r="F2007" s="1"/>
      <c r="G2007" s="1"/>
      <c r="H2007" s="1"/>
      <c r="I2007" s="1"/>
      <c r="J2007" s="1"/>
      <c r="K2007" s="1"/>
      <c r="L2007" s="1"/>
      <c r="M2007" s="1"/>
      <c r="N2007" s="1"/>
    </row>
    <row r="2008" spans="6:14" x14ac:dyDescent="0.25">
      <c r="F2008" s="1"/>
      <c r="G2008" s="1"/>
      <c r="H2008" s="1"/>
      <c r="I2008" s="1"/>
      <c r="J2008" s="1"/>
      <c r="K2008" s="1"/>
      <c r="L2008" s="1"/>
      <c r="M2008" s="1"/>
      <c r="N2008" s="1"/>
    </row>
    <row r="2009" spans="6:14" x14ac:dyDescent="0.25">
      <c r="F2009" s="1"/>
      <c r="G2009" s="1"/>
      <c r="H2009" s="1"/>
      <c r="I2009" s="1"/>
      <c r="J2009" s="1"/>
      <c r="K2009" s="1"/>
      <c r="L2009" s="1"/>
      <c r="M2009" s="1"/>
      <c r="N2009" s="1"/>
    </row>
    <row r="2010" spans="6:14" x14ac:dyDescent="0.25">
      <c r="F2010" s="1"/>
      <c r="G2010" s="1"/>
      <c r="H2010" s="1"/>
      <c r="I2010" s="1"/>
      <c r="J2010" s="1"/>
      <c r="K2010" s="1"/>
      <c r="L2010" s="1"/>
      <c r="M2010" s="1"/>
      <c r="N2010" s="1"/>
    </row>
    <row r="2011" spans="6:14" x14ac:dyDescent="0.25">
      <c r="F2011" s="1"/>
      <c r="G2011" s="1"/>
      <c r="H2011" s="1"/>
      <c r="I2011" s="1"/>
      <c r="J2011" s="1"/>
      <c r="K2011" s="1"/>
      <c r="L2011" s="1"/>
      <c r="M2011" s="1"/>
      <c r="N2011" s="1"/>
    </row>
    <row r="2012" spans="6:14" x14ac:dyDescent="0.25">
      <c r="F2012" s="1"/>
      <c r="G2012" s="1"/>
      <c r="H2012" s="1"/>
      <c r="I2012" s="1"/>
      <c r="J2012" s="1"/>
      <c r="K2012" s="1"/>
      <c r="L2012" s="1"/>
      <c r="M2012" s="1"/>
      <c r="N2012" s="1"/>
    </row>
    <row r="2013" spans="6:14" x14ac:dyDescent="0.25">
      <c r="F2013" s="1"/>
      <c r="G2013" s="1"/>
      <c r="H2013" s="1"/>
      <c r="I2013" s="1"/>
      <c r="J2013" s="1"/>
      <c r="K2013" s="1"/>
      <c r="L2013" s="1"/>
      <c r="M2013" s="1"/>
      <c r="N2013" s="1"/>
    </row>
    <row r="2014" spans="6:14" x14ac:dyDescent="0.25">
      <c r="F2014" s="1"/>
      <c r="G2014" s="1"/>
      <c r="H2014" s="1"/>
      <c r="I2014" s="1"/>
      <c r="J2014" s="1"/>
      <c r="K2014" s="1"/>
      <c r="L2014" s="1"/>
      <c r="M2014" s="1"/>
      <c r="N2014" s="1"/>
    </row>
    <row r="2015" spans="6:14" x14ac:dyDescent="0.25">
      <c r="F2015" s="1"/>
      <c r="G2015" s="1"/>
      <c r="H2015" s="1"/>
      <c r="I2015" s="1"/>
      <c r="J2015" s="1"/>
      <c r="K2015" s="1"/>
      <c r="L2015" s="1"/>
      <c r="M2015" s="1"/>
      <c r="N2015" s="1"/>
    </row>
    <row r="2016" spans="6:14" x14ac:dyDescent="0.25">
      <c r="F2016" s="1"/>
      <c r="G2016" s="1"/>
      <c r="H2016" s="1"/>
      <c r="I2016" s="1"/>
      <c r="J2016" s="1"/>
      <c r="K2016" s="1"/>
      <c r="L2016" s="1"/>
      <c r="M2016" s="1"/>
      <c r="N2016" s="1"/>
    </row>
    <row r="2017" spans="6:14" x14ac:dyDescent="0.25">
      <c r="F2017" s="1"/>
      <c r="G2017" s="1"/>
      <c r="H2017" s="1"/>
      <c r="I2017" s="1"/>
      <c r="J2017" s="1"/>
      <c r="K2017" s="1"/>
      <c r="L2017" s="1"/>
      <c r="M2017" s="1"/>
      <c r="N2017" s="1"/>
    </row>
    <row r="2018" spans="6:14" x14ac:dyDescent="0.25">
      <c r="F2018" s="1"/>
      <c r="G2018" s="1"/>
      <c r="H2018" s="1"/>
      <c r="I2018" s="1"/>
      <c r="J2018" s="1"/>
      <c r="K2018" s="1"/>
      <c r="L2018" s="1"/>
      <c r="M2018" s="1"/>
      <c r="N2018" s="1"/>
    </row>
    <row r="2019" spans="6:14" x14ac:dyDescent="0.25">
      <c r="F2019" s="1"/>
      <c r="G2019" s="1"/>
      <c r="H2019" s="1"/>
      <c r="I2019" s="1"/>
      <c r="J2019" s="1"/>
      <c r="K2019" s="1"/>
      <c r="L2019" s="1"/>
      <c r="M2019" s="1"/>
      <c r="N2019" s="1"/>
    </row>
    <row r="2020" spans="6:14" x14ac:dyDescent="0.25">
      <c r="F2020" s="1"/>
      <c r="G2020" s="1"/>
      <c r="H2020" s="1"/>
      <c r="I2020" s="1"/>
      <c r="J2020" s="1"/>
      <c r="K2020" s="1"/>
      <c r="L2020" s="1"/>
      <c r="M2020" s="1"/>
      <c r="N2020" s="1"/>
    </row>
    <row r="2021" spans="6:14" x14ac:dyDescent="0.25">
      <c r="F2021" s="1"/>
      <c r="G2021" s="1"/>
      <c r="H2021" s="1"/>
      <c r="I2021" s="1"/>
      <c r="J2021" s="1"/>
      <c r="K2021" s="1"/>
      <c r="L2021" s="1"/>
      <c r="M2021" s="1"/>
      <c r="N2021" s="1"/>
    </row>
    <row r="2022" spans="6:14" x14ac:dyDescent="0.25">
      <c r="F2022" s="1"/>
      <c r="G2022" s="1"/>
      <c r="H2022" s="1"/>
      <c r="I2022" s="1"/>
      <c r="J2022" s="1"/>
      <c r="K2022" s="1"/>
      <c r="L2022" s="1"/>
      <c r="M2022" s="1"/>
      <c r="N2022" s="1"/>
    </row>
    <row r="2023" spans="6:14" x14ac:dyDescent="0.25">
      <c r="F2023" s="1"/>
      <c r="G2023" s="1"/>
      <c r="H2023" s="1"/>
      <c r="I2023" s="1"/>
      <c r="J2023" s="1"/>
      <c r="K2023" s="1"/>
      <c r="L2023" s="1"/>
      <c r="M2023" s="1"/>
      <c r="N2023" s="1"/>
    </row>
    <row r="2024" spans="6:14" x14ac:dyDescent="0.25">
      <c r="F2024" s="1"/>
      <c r="G2024" s="1"/>
      <c r="H2024" s="1"/>
      <c r="I2024" s="1"/>
      <c r="J2024" s="1"/>
      <c r="K2024" s="1"/>
      <c r="L2024" s="1"/>
      <c r="M2024" s="1"/>
      <c r="N2024" s="1"/>
    </row>
    <row r="2025" spans="6:14" x14ac:dyDescent="0.25">
      <c r="F2025" s="1"/>
      <c r="G2025" s="1"/>
      <c r="H2025" s="1"/>
      <c r="I2025" s="1"/>
      <c r="J2025" s="1"/>
      <c r="K2025" s="1"/>
      <c r="L2025" s="1"/>
      <c r="M2025" s="1"/>
      <c r="N2025" s="1"/>
    </row>
    <row r="2026" spans="6:14" x14ac:dyDescent="0.25">
      <c r="F2026" s="1"/>
      <c r="G2026" s="1"/>
      <c r="H2026" s="1"/>
      <c r="I2026" s="1"/>
      <c r="J2026" s="1"/>
      <c r="K2026" s="1"/>
      <c r="L2026" s="1"/>
      <c r="M2026" s="1"/>
      <c r="N2026" s="1"/>
    </row>
    <row r="2027" spans="6:14" x14ac:dyDescent="0.25">
      <c r="F2027" s="1"/>
      <c r="G2027" s="1"/>
      <c r="H2027" s="1"/>
      <c r="I2027" s="1"/>
      <c r="J2027" s="1"/>
      <c r="K2027" s="1"/>
      <c r="L2027" s="1"/>
      <c r="M2027" s="1"/>
      <c r="N2027" s="1"/>
    </row>
    <row r="2028" spans="6:14" x14ac:dyDescent="0.25">
      <c r="F2028" s="1"/>
      <c r="G2028" s="1"/>
      <c r="H2028" s="1"/>
      <c r="I2028" s="1"/>
      <c r="J2028" s="1"/>
      <c r="K2028" s="1"/>
      <c r="L2028" s="1"/>
      <c r="M2028" s="1"/>
      <c r="N2028" s="1"/>
    </row>
    <row r="2029" spans="6:14" x14ac:dyDescent="0.25">
      <c r="F2029" s="1"/>
      <c r="G2029" s="1"/>
      <c r="H2029" s="1"/>
      <c r="I2029" s="1"/>
      <c r="J2029" s="1"/>
      <c r="K2029" s="1"/>
      <c r="L2029" s="1"/>
      <c r="M2029" s="1"/>
      <c r="N2029" s="1"/>
    </row>
    <row r="2030" spans="6:14" x14ac:dyDescent="0.25">
      <c r="F2030" s="1"/>
      <c r="G2030" s="1"/>
      <c r="H2030" s="1"/>
      <c r="I2030" s="1"/>
      <c r="J2030" s="1"/>
      <c r="K2030" s="1"/>
      <c r="L2030" s="1"/>
      <c r="M2030" s="1"/>
      <c r="N2030" s="1"/>
    </row>
    <row r="2031" spans="6:14" x14ac:dyDescent="0.25">
      <c r="F2031" s="1"/>
      <c r="G2031" s="1"/>
      <c r="H2031" s="1"/>
      <c r="I2031" s="1"/>
      <c r="J2031" s="1"/>
      <c r="K2031" s="1"/>
      <c r="L2031" s="1"/>
      <c r="M2031" s="1"/>
      <c r="N2031" s="1"/>
    </row>
    <row r="2032" spans="6:14" x14ac:dyDescent="0.25">
      <c r="F2032" s="1"/>
      <c r="G2032" s="1"/>
      <c r="H2032" s="1"/>
      <c r="I2032" s="1"/>
      <c r="J2032" s="1"/>
      <c r="K2032" s="1"/>
      <c r="L2032" s="1"/>
      <c r="M2032" s="1"/>
      <c r="N2032" s="1"/>
    </row>
    <row r="2033" spans="6:14" x14ac:dyDescent="0.25">
      <c r="F2033" s="1"/>
      <c r="G2033" s="1"/>
      <c r="H2033" s="1"/>
      <c r="I2033" s="1"/>
      <c r="J2033" s="1"/>
      <c r="K2033" s="1"/>
      <c r="L2033" s="1"/>
      <c r="M2033" s="1"/>
      <c r="N2033" s="1"/>
    </row>
    <row r="2034" spans="6:14" x14ac:dyDescent="0.25">
      <c r="F2034" s="1"/>
      <c r="G2034" s="1"/>
      <c r="H2034" s="1"/>
      <c r="I2034" s="1"/>
      <c r="J2034" s="1"/>
      <c r="K2034" s="1"/>
      <c r="L2034" s="1"/>
      <c r="M2034" s="1"/>
      <c r="N2034" s="1"/>
    </row>
    <row r="2035" spans="6:14" x14ac:dyDescent="0.25">
      <c r="F2035" s="1"/>
      <c r="G2035" s="1"/>
      <c r="H2035" s="1"/>
      <c r="I2035" s="1"/>
      <c r="J2035" s="1"/>
      <c r="K2035" s="1"/>
      <c r="L2035" s="1"/>
      <c r="M2035" s="1"/>
      <c r="N2035" s="1"/>
    </row>
    <row r="2036" spans="6:14" x14ac:dyDescent="0.25">
      <c r="F2036" s="1"/>
      <c r="G2036" s="1"/>
      <c r="H2036" s="1"/>
      <c r="I2036" s="1"/>
      <c r="J2036" s="1"/>
      <c r="K2036" s="1"/>
      <c r="L2036" s="1"/>
      <c r="M2036" s="1"/>
      <c r="N2036" s="1"/>
    </row>
    <row r="2037" spans="6:14" x14ac:dyDescent="0.25">
      <c r="F2037" s="1"/>
      <c r="G2037" s="1"/>
      <c r="H2037" s="1"/>
      <c r="I2037" s="1"/>
      <c r="J2037" s="1"/>
      <c r="K2037" s="1"/>
      <c r="L2037" s="1"/>
      <c r="M2037" s="1"/>
      <c r="N2037" s="1"/>
    </row>
    <row r="2038" spans="6:14" x14ac:dyDescent="0.25">
      <c r="F2038" s="1"/>
      <c r="G2038" s="1"/>
      <c r="H2038" s="1"/>
      <c r="I2038" s="1"/>
      <c r="J2038" s="1"/>
      <c r="K2038" s="1"/>
      <c r="L2038" s="1"/>
      <c r="M2038" s="1"/>
      <c r="N2038" s="1"/>
    </row>
    <row r="2039" spans="6:14" x14ac:dyDescent="0.25">
      <c r="F2039" s="1"/>
      <c r="G2039" s="1"/>
      <c r="H2039" s="1"/>
      <c r="I2039" s="1"/>
      <c r="J2039" s="1"/>
      <c r="K2039" s="1"/>
      <c r="L2039" s="1"/>
      <c r="M2039" s="1"/>
      <c r="N2039" s="1"/>
    </row>
    <row r="2040" spans="6:14" x14ac:dyDescent="0.25">
      <c r="F2040" s="1"/>
      <c r="G2040" s="1"/>
      <c r="H2040" s="1"/>
      <c r="I2040" s="1"/>
      <c r="J2040" s="1"/>
      <c r="K2040" s="1"/>
      <c r="L2040" s="1"/>
      <c r="M2040" s="1"/>
      <c r="N2040" s="1"/>
    </row>
    <row r="2041" spans="6:14" x14ac:dyDescent="0.25">
      <c r="F2041" s="1"/>
      <c r="G2041" s="1"/>
      <c r="H2041" s="1"/>
      <c r="I2041" s="1"/>
      <c r="J2041" s="1"/>
      <c r="K2041" s="1"/>
      <c r="L2041" s="1"/>
      <c r="M2041" s="1"/>
      <c r="N2041" s="1"/>
    </row>
    <row r="2042" spans="6:14" x14ac:dyDescent="0.25">
      <c r="F2042" s="1"/>
      <c r="G2042" s="1"/>
      <c r="H2042" s="1"/>
      <c r="I2042" s="1"/>
      <c r="J2042" s="1"/>
      <c r="K2042" s="1"/>
      <c r="L2042" s="1"/>
      <c r="M2042" s="1"/>
      <c r="N2042" s="1"/>
    </row>
    <row r="2043" spans="6:14" x14ac:dyDescent="0.25">
      <c r="F2043" s="1"/>
      <c r="G2043" s="1"/>
      <c r="H2043" s="1"/>
      <c r="I2043" s="1"/>
      <c r="J2043" s="1"/>
      <c r="K2043" s="1"/>
      <c r="L2043" s="1"/>
      <c r="M2043" s="1"/>
      <c r="N2043" s="1"/>
    </row>
    <row r="2044" spans="6:14" x14ac:dyDescent="0.25">
      <c r="F2044" s="1"/>
      <c r="G2044" s="1"/>
      <c r="H2044" s="1"/>
      <c r="I2044" s="1"/>
      <c r="J2044" s="1"/>
      <c r="K2044" s="1"/>
      <c r="L2044" s="1"/>
      <c r="M2044" s="1"/>
      <c r="N2044" s="1"/>
    </row>
    <row r="2045" spans="6:14" x14ac:dyDescent="0.25">
      <c r="F2045" s="1"/>
      <c r="G2045" s="1"/>
      <c r="H2045" s="1"/>
      <c r="I2045" s="1"/>
      <c r="J2045" s="1"/>
      <c r="K2045" s="1"/>
      <c r="L2045" s="1"/>
      <c r="M2045" s="1"/>
      <c r="N2045" s="1"/>
    </row>
    <row r="2046" spans="6:14" x14ac:dyDescent="0.25">
      <c r="F2046" s="1"/>
      <c r="G2046" s="1"/>
      <c r="H2046" s="1"/>
      <c r="I2046" s="1"/>
      <c r="J2046" s="1"/>
      <c r="K2046" s="1"/>
      <c r="L2046" s="1"/>
      <c r="M2046" s="1"/>
      <c r="N2046" s="1"/>
    </row>
    <row r="2047" spans="6:14" x14ac:dyDescent="0.25">
      <c r="F2047" s="1"/>
      <c r="G2047" s="1"/>
      <c r="H2047" s="1"/>
      <c r="I2047" s="1"/>
      <c r="J2047" s="1"/>
      <c r="K2047" s="1"/>
      <c r="L2047" s="1"/>
      <c r="M2047" s="1"/>
      <c r="N2047" s="1"/>
    </row>
    <row r="2048" spans="6:14" x14ac:dyDescent="0.25">
      <c r="F2048" s="1"/>
      <c r="G2048" s="1"/>
      <c r="H2048" s="1"/>
      <c r="I2048" s="1"/>
      <c r="J2048" s="1"/>
      <c r="K2048" s="1"/>
      <c r="L2048" s="1"/>
      <c r="M2048" s="1"/>
      <c r="N2048" s="1"/>
    </row>
    <row r="2049" spans="6:14" x14ac:dyDescent="0.25">
      <c r="F2049" s="1"/>
      <c r="G2049" s="1"/>
      <c r="H2049" s="1"/>
      <c r="I2049" s="1"/>
      <c r="J2049" s="1"/>
      <c r="K2049" s="1"/>
      <c r="L2049" s="1"/>
      <c r="M2049" s="1"/>
      <c r="N2049" s="1"/>
    </row>
    <row r="2050" spans="6:14" x14ac:dyDescent="0.25">
      <c r="F2050" s="1"/>
      <c r="G2050" s="1"/>
      <c r="H2050" s="1"/>
      <c r="I2050" s="1"/>
      <c r="J2050" s="1"/>
      <c r="K2050" s="1"/>
      <c r="L2050" s="1"/>
      <c r="M2050" s="1"/>
      <c r="N2050" s="1"/>
    </row>
    <row r="2051" spans="6:14" x14ac:dyDescent="0.25">
      <c r="F2051" s="1"/>
      <c r="G2051" s="1"/>
      <c r="H2051" s="1"/>
      <c r="I2051" s="1"/>
      <c r="J2051" s="1"/>
      <c r="K2051" s="1"/>
      <c r="L2051" s="1"/>
      <c r="M2051" s="1"/>
      <c r="N2051" s="1"/>
    </row>
    <row r="2052" spans="6:14" x14ac:dyDescent="0.25">
      <c r="F2052" s="1"/>
      <c r="G2052" s="1"/>
      <c r="H2052" s="1"/>
      <c r="I2052" s="1"/>
      <c r="J2052" s="1"/>
      <c r="K2052" s="1"/>
      <c r="L2052" s="1"/>
      <c r="M2052" s="1"/>
      <c r="N2052" s="1"/>
    </row>
    <row r="2053" spans="6:14" x14ac:dyDescent="0.25">
      <c r="F2053" s="1"/>
      <c r="G2053" s="1"/>
      <c r="H2053" s="1"/>
      <c r="I2053" s="1"/>
      <c r="J2053" s="1"/>
      <c r="K2053" s="1"/>
      <c r="L2053" s="1"/>
      <c r="M2053" s="1"/>
      <c r="N2053" s="1"/>
    </row>
    <row r="2054" spans="6:14" x14ac:dyDescent="0.25">
      <c r="F2054" s="1"/>
      <c r="G2054" s="1"/>
      <c r="H2054" s="1"/>
      <c r="I2054" s="1"/>
      <c r="J2054" s="1"/>
      <c r="K2054" s="1"/>
      <c r="L2054" s="1"/>
      <c r="M2054" s="1"/>
      <c r="N2054" s="1"/>
    </row>
    <row r="2055" spans="6:14" x14ac:dyDescent="0.25">
      <c r="F2055" s="1"/>
      <c r="G2055" s="1"/>
      <c r="H2055" s="1"/>
      <c r="I2055" s="1"/>
      <c r="J2055" s="1"/>
      <c r="K2055" s="1"/>
      <c r="L2055" s="1"/>
      <c r="M2055" s="1"/>
      <c r="N2055" s="1"/>
    </row>
    <row r="2056" spans="6:14" x14ac:dyDescent="0.25">
      <c r="F2056" s="1"/>
      <c r="G2056" s="1"/>
      <c r="H2056" s="1"/>
      <c r="I2056" s="1"/>
      <c r="J2056" s="1"/>
      <c r="K2056" s="1"/>
      <c r="L2056" s="1"/>
      <c r="M2056" s="1"/>
      <c r="N2056" s="1"/>
    </row>
    <row r="2057" spans="6:14" x14ac:dyDescent="0.25">
      <c r="F2057" s="1"/>
      <c r="G2057" s="1"/>
      <c r="H2057" s="1"/>
      <c r="I2057" s="1"/>
      <c r="J2057" s="1"/>
      <c r="K2057" s="1"/>
      <c r="L2057" s="1"/>
      <c r="M2057" s="1"/>
      <c r="N2057" s="1"/>
    </row>
    <row r="2058" spans="6:14" x14ac:dyDescent="0.25">
      <c r="F2058" s="1"/>
      <c r="G2058" s="1"/>
      <c r="H2058" s="1"/>
      <c r="I2058" s="1"/>
      <c r="J2058" s="1"/>
      <c r="K2058" s="1"/>
      <c r="L2058" s="1"/>
      <c r="M2058" s="1"/>
      <c r="N2058" s="1"/>
    </row>
    <row r="2059" spans="6:14" x14ac:dyDescent="0.25">
      <c r="F2059" s="1"/>
      <c r="G2059" s="1"/>
      <c r="H2059" s="1"/>
      <c r="I2059" s="1"/>
      <c r="J2059" s="1"/>
      <c r="K2059" s="1"/>
      <c r="L2059" s="1"/>
      <c r="M2059" s="1"/>
      <c r="N2059" s="1"/>
    </row>
    <row r="2060" spans="6:14" x14ac:dyDescent="0.25">
      <c r="F2060" s="1"/>
      <c r="G2060" s="1"/>
      <c r="H2060" s="1"/>
      <c r="I2060" s="1"/>
      <c r="J2060" s="1"/>
      <c r="K2060" s="1"/>
      <c r="L2060" s="1"/>
      <c r="M2060" s="1"/>
      <c r="N2060" s="1"/>
    </row>
    <row r="2061" spans="6:14" x14ac:dyDescent="0.25">
      <c r="F2061" s="1"/>
      <c r="G2061" s="1"/>
      <c r="H2061" s="1"/>
      <c r="I2061" s="1"/>
      <c r="J2061" s="1"/>
      <c r="K2061" s="1"/>
      <c r="L2061" s="1"/>
      <c r="M2061" s="1"/>
      <c r="N2061" s="1"/>
    </row>
    <row r="2062" spans="6:14" x14ac:dyDescent="0.25">
      <c r="F2062" s="1"/>
      <c r="G2062" s="1"/>
      <c r="H2062" s="1"/>
      <c r="I2062" s="1"/>
      <c r="J2062" s="1"/>
      <c r="K2062" s="1"/>
      <c r="L2062" s="1"/>
      <c r="M2062" s="1"/>
      <c r="N2062" s="1"/>
    </row>
    <row r="2063" spans="6:14" x14ac:dyDescent="0.25">
      <c r="F2063" s="1"/>
      <c r="G2063" s="1"/>
      <c r="H2063" s="1"/>
      <c r="I2063" s="1"/>
      <c r="J2063" s="1"/>
      <c r="K2063" s="1"/>
      <c r="L2063" s="1"/>
      <c r="M2063" s="1"/>
      <c r="N2063" s="1"/>
    </row>
    <row r="2064" spans="6:14" x14ac:dyDescent="0.25">
      <c r="F2064" s="1"/>
      <c r="G2064" s="1"/>
      <c r="H2064" s="1"/>
      <c r="I2064" s="1"/>
      <c r="J2064" s="1"/>
      <c r="K2064" s="1"/>
      <c r="L2064" s="1"/>
      <c r="M2064" s="1"/>
      <c r="N2064" s="1"/>
    </row>
    <row r="2065" spans="6:14" x14ac:dyDescent="0.25">
      <c r="F2065" s="1"/>
      <c r="G2065" s="1"/>
      <c r="H2065" s="1"/>
      <c r="I2065" s="1"/>
      <c r="J2065" s="1"/>
      <c r="K2065" s="1"/>
      <c r="L2065" s="1"/>
      <c r="M2065" s="1"/>
      <c r="N2065" s="1"/>
    </row>
    <row r="2066" spans="6:14" x14ac:dyDescent="0.25">
      <c r="F2066" s="1"/>
      <c r="G2066" s="1"/>
      <c r="H2066" s="1"/>
      <c r="I2066" s="1"/>
      <c r="J2066" s="1"/>
      <c r="K2066" s="1"/>
      <c r="L2066" s="1"/>
      <c r="M2066" s="1"/>
      <c r="N2066" s="1"/>
    </row>
    <row r="2067" spans="6:14" x14ac:dyDescent="0.25">
      <c r="F2067" s="1"/>
      <c r="G2067" s="1"/>
      <c r="H2067" s="1"/>
      <c r="I2067" s="1"/>
      <c r="J2067" s="1"/>
      <c r="K2067" s="1"/>
      <c r="L2067" s="1"/>
      <c r="M2067" s="1"/>
      <c r="N2067" s="1"/>
    </row>
    <row r="2068" spans="6:14" x14ac:dyDescent="0.25">
      <c r="F2068" s="1"/>
      <c r="G2068" s="1"/>
      <c r="H2068" s="1"/>
      <c r="I2068" s="1"/>
      <c r="J2068" s="1"/>
      <c r="K2068" s="1"/>
      <c r="L2068" s="1"/>
      <c r="M2068" s="1"/>
      <c r="N2068" s="1"/>
    </row>
    <row r="2069" spans="6:14" x14ac:dyDescent="0.25">
      <c r="F2069" s="1"/>
      <c r="G2069" s="1"/>
      <c r="H2069" s="1"/>
      <c r="I2069" s="1"/>
      <c r="J2069" s="1"/>
      <c r="K2069" s="1"/>
      <c r="L2069" s="1"/>
      <c r="M2069" s="1"/>
      <c r="N2069" s="1"/>
    </row>
    <row r="2070" spans="6:14" x14ac:dyDescent="0.25">
      <c r="F2070" s="1"/>
      <c r="G2070" s="1"/>
      <c r="H2070" s="1"/>
      <c r="I2070" s="1"/>
      <c r="J2070" s="1"/>
      <c r="K2070" s="1"/>
      <c r="L2070" s="1"/>
      <c r="M2070" s="1"/>
      <c r="N2070" s="1"/>
    </row>
    <row r="2071" spans="6:14" x14ac:dyDescent="0.25">
      <c r="F2071" s="1"/>
      <c r="G2071" s="1"/>
      <c r="H2071" s="1"/>
      <c r="I2071" s="1"/>
      <c r="J2071" s="1"/>
      <c r="K2071" s="1"/>
      <c r="L2071" s="1"/>
      <c r="M2071" s="1"/>
      <c r="N2071" s="1"/>
    </row>
    <row r="2072" spans="6:14" x14ac:dyDescent="0.25">
      <c r="F2072" s="1"/>
      <c r="G2072" s="1"/>
      <c r="H2072" s="1"/>
      <c r="I2072" s="1"/>
      <c r="J2072" s="1"/>
      <c r="K2072" s="1"/>
      <c r="L2072" s="1"/>
      <c r="M2072" s="1"/>
      <c r="N2072" s="1"/>
    </row>
    <row r="2073" spans="6:14" x14ac:dyDescent="0.25">
      <c r="F2073" s="1"/>
      <c r="G2073" s="1"/>
      <c r="H2073" s="1"/>
      <c r="I2073" s="1"/>
      <c r="J2073" s="1"/>
      <c r="K2073" s="1"/>
      <c r="L2073" s="1"/>
      <c r="M2073" s="1"/>
      <c r="N2073" s="1"/>
    </row>
    <row r="2074" spans="6:14" x14ac:dyDescent="0.25">
      <c r="F2074" s="1"/>
      <c r="G2074" s="1"/>
      <c r="H2074" s="1"/>
      <c r="I2074" s="1"/>
      <c r="J2074" s="1"/>
      <c r="K2074" s="1"/>
      <c r="L2074" s="1"/>
      <c r="M2074" s="1"/>
      <c r="N2074" s="1"/>
    </row>
    <row r="2075" spans="6:14" x14ac:dyDescent="0.25">
      <c r="F2075" s="1"/>
      <c r="G2075" s="1"/>
      <c r="H2075" s="1"/>
      <c r="I2075" s="1"/>
      <c r="J2075" s="1"/>
      <c r="K2075" s="1"/>
      <c r="L2075" s="1"/>
      <c r="M2075" s="1"/>
      <c r="N2075" s="1"/>
    </row>
    <row r="2076" spans="6:14" x14ac:dyDescent="0.25">
      <c r="F2076" s="1"/>
      <c r="G2076" s="1"/>
      <c r="H2076" s="1"/>
      <c r="I2076" s="1"/>
      <c r="J2076" s="1"/>
      <c r="K2076" s="1"/>
      <c r="L2076" s="1"/>
      <c r="M2076" s="1"/>
      <c r="N2076" s="1"/>
    </row>
    <row r="2077" spans="6:14" x14ac:dyDescent="0.25">
      <c r="F2077" s="1"/>
      <c r="G2077" s="1"/>
      <c r="H2077" s="1"/>
      <c r="I2077" s="1"/>
      <c r="J2077" s="1"/>
      <c r="K2077" s="1"/>
      <c r="L2077" s="1"/>
      <c r="M2077" s="1"/>
      <c r="N2077" s="1"/>
    </row>
    <row r="2078" spans="6:14" x14ac:dyDescent="0.25">
      <c r="F2078" s="1"/>
      <c r="G2078" s="1"/>
      <c r="H2078" s="1"/>
      <c r="I2078" s="1"/>
      <c r="J2078" s="1"/>
      <c r="K2078" s="1"/>
      <c r="L2078" s="1"/>
      <c r="M2078" s="1"/>
      <c r="N2078" s="1"/>
    </row>
    <row r="2079" spans="6:14" x14ac:dyDescent="0.25">
      <c r="F2079" s="1"/>
      <c r="G2079" s="1"/>
      <c r="H2079" s="1"/>
      <c r="I2079" s="1"/>
      <c r="J2079" s="1"/>
      <c r="K2079" s="1"/>
      <c r="L2079" s="1"/>
      <c r="M2079" s="1"/>
      <c r="N2079" s="1"/>
    </row>
    <row r="2080" spans="6:14" x14ac:dyDescent="0.25">
      <c r="F2080" s="1"/>
      <c r="G2080" s="1"/>
      <c r="H2080" s="1"/>
      <c r="I2080" s="1"/>
      <c r="J2080" s="1"/>
      <c r="K2080" s="1"/>
      <c r="L2080" s="1"/>
      <c r="M2080" s="1"/>
      <c r="N2080" s="1"/>
    </row>
    <row r="2081" spans="6:14" x14ac:dyDescent="0.25">
      <c r="F2081" s="1"/>
      <c r="G2081" s="1"/>
      <c r="H2081" s="1"/>
      <c r="I2081" s="1"/>
      <c r="J2081" s="1"/>
      <c r="K2081" s="1"/>
      <c r="L2081" s="1"/>
      <c r="M2081" s="1"/>
      <c r="N2081" s="1"/>
    </row>
    <row r="2082" spans="6:14" x14ac:dyDescent="0.25">
      <c r="F2082" s="1"/>
      <c r="G2082" s="1"/>
      <c r="H2082" s="1"/>
      <c r="I2082" s="1"/>
      <c r="J2082" s="1"/>
      <c r="K2082" s="1"/>
      <c r="L2082" s="1"/>
      <c r="M2082" s="1"/>
      <c r="N2082" s="1"/>
    </row>
    <row r="2083" spans="6:14" x14ac:dyDescent="0.25">
      <c r="F2083" s="1"/>
      <c r="G2083" s="1"/>
      <c r="H2083" s="1"/>
      <c r="I2083" s="1"/>
      <c r="J2083" s="1"/>
      <c r="K2083" s="1"/>
      <c r="L2083" s="1"/>
      <c r="M2083" s="1"/>
      <c r="N2083" s="1"/>
    </row>
    <row r="2084" spans="6:14" x14ac:dyDescent="0.25">
      <c r="F2084" s="1"/>
      <c r="G2084" s="1"/>
      <c r="H2084" s="1"/>
      <c r="I2084" s="1"/>
      <c r="J2084" s="1"/>
      <c r="K2084" s="1"/>
      <c r="L2084" s="1"/>
      <c r="M2084" s="1"/>
      <c r="N2084" s="1"/>
    </row>
    <row r="2085" spans="6:14" x14ac:dyDescent="0.25">
      <c r="F2085" s="1"/>
      <c r="G2085" s="1"/>
      <c r="H2085" s="1"/>
      <c r="I2085" s="1"/>
      <c r="J2085" s="1"/>
      <c r="K2085" s="1"/>
      <c r="L2085" s="1"/>
      <c r="M2085" s="1"/>
      <c r="N2085" s="1"/>
    </row>
    <row r="2086" spans="6:14" x14ac:dyDescent="0.25">
      <c r="F2086" s="1"/>
      <c r="G2086" s="1"/>
      <c r="H2086" s="1"/>
      <c r="I2086" s="1"/>
      <c r="J2086" s="1"/>
      <c r="K2086" s="1"/>
      <c r="L2086" s="1"/>
      <c r="M2086" s="1"/>
      <c r="N2086" s="1"/>
    </row>
    <row r="2087" spans="6:14" x14ac:dyDescent="0.25">
      <c r="F2087" s="1"/>
      <c r="G2087" s="1"/>
      <c r="H2087" s="1"/>
      <c r="I2087" s="1"/>
      <c r="J2087" s="1"/>
      <c r="K2087" s="1"/>
      <c r="L2087" s="1"/>
      <c r="M2087" s="1"/>
      <c r="N2087" s="1"/>
    </row>
    <row r="2088" spans="6:14" x14ac:dyDescent="0.25">
      <c r="F2088" s="1"/>
      <c r="G2088" s="1"/>
      <c r="H2088" s="1"/>
      <c r="I2088" s="1"/>
      <c r="J2088" s="1"/>
      <c r="K2088" s="1"/>
      <c r="L2088" s="1"/>
      <c r="M2088" s="1"/>
      <c r="N2088" s="1"/>
    </row>
    <row r="2089" spans="6:14" x14ac:dyDescent="0.25">
      <c r="F2089" s="1"/>
      <c r="G2089" s="1"/>
      <c r="H2089" s="1"/>
      <c r="I2089" s="1"/>
      <c r="J2089" s="1"/>
      <c r="K2089" s="1"/>
      <c r="L2089" s="1"/>
      <c r="M2089" s="1"/>
      <c r="N2089" s="1"/>
    </row>
    <row r="2090" spans="6:14" x14ac:dyDescent="0.25">
      <c r="F2090" s="1"/>
      <c r="G2090" s="1"/>
      <c r="H2090" s="1"/>
      <c r="I2090" s="1"/>
      <c r="J2090" s="1"/>
      <c r="K2090" s="1"/>
      <c r="L2090" s="1"/>
      <c r="M2090" s="1"/>
      <c r="N2090" s="1"/>
    </row>
    <row r="2091" spans="6:14" x14ac:dyDescent="0.25">
      <c r="F2091" s="1"/>
      <c r="G2091" s="1"/>
      <c r="H2091" s="1"/>
      <c r="I2091" s="1"/>
      <c r="J2091" s="1"/>
      <c r="K2091" s="1"/>
      <c r="L2091" s="1"/>
      <c r="M2091" s="1"/>
      <c r="N2091" s="1"/>
    </row>
    <row r="2092" spans="6:14" x14ac:dyDescent="0.25">
      <c r="F2092" s="1"/>
      <c r="G2092" s="1"/>
      <c r="H2092" s="1"/>
      <c r="I2092" s="1"/>
      <c r="J2092" s="1"/>
      <c r="K2092" s="1"/>
      <c r="L2092" s="1"/>
      <c r="M2092" s="1"/>
      <c r="N2092" s="1"/>
    </row>
    <row r="2093" spans="6:14" x14ac:dyDescent="0.25">
      <c r="F2093" s="1"/>
      <c r="G2093" s="1"/>
      <c r="H2093" s="1"/>
      <c r="I2093" s="1"/>
      <c r="J2093" s="1"/>
      <c r="K2093" s="1"/>
      <c r="L2093" s="1"/>
      <c r="M2093" s="1"/>
      <c r="N2093" s="1"/>
    </row>
    <row r="2094" spans="6:14" x14ac:dyDescent="0.25">
      <c r="F2094" s="1"/>
      <c r="G2094" s="1"/>
      <c r="H2094" s="1"/>
      <c r="I2094" s="1"/>
      <c r="J2094" s="1"/>
      <c r="K2094" s="1"/>
      <c r="L2094" s="1"/>
      <c r="M2094" s="1"/>
      <c r="N2094" s="1"/>
    </row>
    <row r="2095" spans="6:14" x14ac:dyDescent="0.25">
      <c r="F2095" s="1"/>
      <c r="G2095" s="1"/>
      <c r="H2095" s="1"/>
      <c r="I2095" s="1"/>
      <c r="J2095" s="1"/>
      <c r="K2095" s="1"/>
      <c r="L2095" s="1"/>
      <c r="M2095" s="1"/>
      <c r="N2095" s="1"/>
    </row>
    <row r="2096" spans="6:14" x14ac:dyDescent="0.25">
      <c r="F2096" s="1"/>
      <c r="G2096" s="1"/>
      <c r="H2096" s="1"/>
      <c r="I2096" s="1"/>
      <c r="J2096" s="1"/>
      <c r="K2096" s="1"/>
      <c r="L2096" s="1"/>
      <c r="M2096" s="1"/>
      <c r="N2096" s="1"/>
    </row>
    <row r="2097" spans="6:14" x14ac:dyDescent="0.25">
      <c r="F2097" s="1"/>
      <c r="G2097" s="1"/>
      <c r="H2097" s="1"/>
      <c r="I2097" s="1"/>
      <c r="J2097" s="1"/>
      <c r="K2097" s="1"/>
      <c r="L2097" s="1"/>
      <c r="M2097" s="1"/>
      <c r="N2097" s="1"/>
    </row>
    <row r="2098" spans="6:14" x14ac:dyDescent="0.25">
      <c r="F2098" s="1"/>
      <c r="G2098" s="1"/>
      <c r="H2098" s="1"/>
      <c r="I2098" s="1"/>
      <c r="J2098" s="1"/>
      <c r="K2098" s="1"/>
      <c r="L2098" s="1"/>
      <c r="M2098" s="1"/>
      <c r="N2098" s="1"/>
    </row>
    <row r="2099" spans="6:14" x14ac:dyDescent="0.25">
      <c r="F2099" s="1"/>
      <c r="G2099" s="1"/>
      <c r="H2099" s="1"/>
      <c r="I2099" s="1"/>
      <c r="J2099" s="1"/>
      <c r="K2099" s="1"/>
      <c r="L2099" s="1"/>
      <c r="M2099" s="1"/>
      <c r="N2099" s="1"/>
    </row>
    <row r="2100" spans="6:14" x14ac:dyDescent="0.25">
      <c r="F2100" s="1"/>
      <c r="G2100" s="1"/>
      <c r="H2100" s="1"/>
      <c r="I2100" s="1"/>
      <c r="J2100" s="1"/>
      <c r="K2100" s="1"/>
      <c r="L2100" s="1"/>
      <c r="M2100" s="1"/>
      <c r="N2100" s="1"/>
    </row>
    <row r="2101" spans="6:14" x14ac:dyDescent="0.25">
      <c r="F2101" s="1"/>
      <c r="G2101" s="1"/>
      <c r="H2101" s="1"/>
      <c r="I2101" s="1"/>
      <c r="J2101" s="1"/>
      <c r="K2101" s="1"/>
      <c r="L2101" s="1"/>
      <c r="M2101" s="1"/>
      <c r="N2101" s="1"/>
    </row>
    <row r="2102" spans="6:14" x14ac:dyDescent="0.25">
      <c r="F2102" s="1"/>
      <c r="G2102" s="1"/>
      <c r="H2102" s="1"/>
      <c r="I2102" s="1"/>
      <c r="J2102" s="1"/>
      <c r="K2102" s="1"/>
      <c r="L2102" s="1"/>
      <c r="M2102" s="1"/>
      <c r="N2102" s="1"/>
    </row>
    <row r="2103" spans="6:14" x14ac:dyDescent="0.25">
      <c r="F2103" s="1"/>
      <c r="G2103" s="1"/>
      <c r="H2103" s="1"/>
      <c r="I2103" s="1"/>
      <c r="J2103" s="1"/>
      <c r="K2103" s="1"/>
      <c r="L2103" s="1"/>
      <c r="M2103" s="1"/>
      <c r="N2103" s="1"/>
    </row>
    <row r="2104" spans="6:14" x14ac:dyDescent="0.25">
      <c r="F2104" s="1"/>
      <c r="G2104" s="1"/>
      <c r="H2104" s="1"/>
      <c r="I2104" s="1"/>
      <c r="J2104" s="1"/>
      <c r="K2104" s="1"/>
      <c r="L2104" s="1"/>
      <c r="M2104" s="1"/>
      <c r="N2104" s="1"/>
    </row>
    <row r="2105" spans="6:14" x14ac:dyDescent="0.25">
      <c r="F2105" s="1"/>
      <c r="G2105" s="1"/>
      <c r="H2105" s="1"/>
      <c r="I2105" s="1"/>
      <c r="J2105" s="1"/>
      <c r="K2105" s="1"/>
      <c r="L2105" s="1"/>
      <c r="M2105" s="1"/>
      <c r="N2105" s="1"/>
    </row>
    <row r="2106" spans="6:14" x14ac:dyDescent="0.25">
      <c r="F2106" s="1"/>
      <c r="G2106" s="1"/>
      <c r="H2106" s="1"/>
      <c r="I2106" s="1"/>
      <c r="J2106" s="1"/>
      <c r="K2106" s="1"/>
      <c r="L2106" s="1"/>
      <c r="M2106" s="1"/>
      <c r="N2106" s="1"/>
    </row>
    <row r="2107" spans="6:14" x14ac:dyDescent="0.25">
      <c r="F2107" s="1"/>
      <c r="G2107" s="1"/>
      <c r="H2107" s="1"/>
      <c r="I2107" s="1"/>
      <c r="J2107" s="1"/>
      <c r="K2107" s="1"/>
      <c r="L2107" s="1"/>
      <c r="M2107" s="1"/>
      <c r="N2107" s="1"/>
    </row>
    <row r="2108" spans="6:14" x14ac:dyDescent="0.25">
      <c r="F2108" s="1"/>
      <c r="G2108" s="1"/>
      <c r="H2108" s="1"/>
      <c r="I2108" s="1"/>
      <c r="J2108" s="1"/>
      <c r="K2108" s="1"/>
      <c r="L2108" s="1"/>
      <c r="M2108" s="1"/>
      <c r="N2108" s="1"/>
    </row>
    <row r="2109" spans="6:14" x14ac:dyDescent="0.25">
      <c r="F2109" s="1"/>
      <c r="G2109" s="1"/>
      <c r="H2109" s="1"/>
      <c r="I2109" s="1"/>
      <c r="J2109" s="1"/>
      <c r="K2109" s="1"/>
      <c r="L2109" s="1"/>
      <c r="M2109" s="1"/>
      <c r="N2109" s="1"/>
    </row>
    <row r="2110" spans="6:14" x14ac:dyDescent="0.25">
      <c r="F2110" s="1"/>
      <c r="G2110" s="1"/>
      <c r="H2110" s="1"/>
      <c r="I2110" s="1"/>
      <c r="J2110" s="1"/>
      <c r="K2110" s="1"/>
      <c r="L2110" s="1"/>
      <c r="M2110" s="1"/>
      <c r="N2110" s="1"/>
    </row>
    <row r="2111" spans="6:14" x14ac:dyDescent="0.25">
      <c r="F2111" s="1"/>
      <c r="G2111" s="1"/>
      <c r="H2111" s="1"/>
      <c r="I2111" s="1"/>
      <c r="J2111" s="1"/>
      <c r="K2111" s="1"/>
      <c r="L2111" s="1"/>
      <c r="M2111" s="1"/>
      <c r="N2111" s="1"/>
    </row>
    <row r="2112" spans="6:14" x14ac:dyDescent="0.25">
      <c r="F2112" s="1"/>
      <c r="G2112" s="1"/>
      <c r="H2112" s="1"/>
      <c r="I2112" s="1"/>
      <c r="J2112" s="1"/>
      <c r="K2112" s="1"/>
      <c r="L2112" s="1"/>
      <c r="M2112" s="1"/>
      <c r="N2112" s="1"/>
    </row>
    <row r="2113" spans="6:14" x14ac:dyDescent="0.25">
      <c r="F2113" s="1"/>
      <c r="G2113" s="1"/>
      <c r="H2113" s="1"/>
      <c r="I2113" s="1"/>
      <c r="J2113" s="1"/>
      <c r="K2113" s="1"/>
      <c r="L2113" s="1"/>
      <c r="M2113" s="1"/>
      <c r="N2113" s="1"/>
    </row>
    <row r="2114" spans="6:14" x14ac:dyDescent="0.25">
      <c r="F2114" s="1"/>
      <c r="G2114" s="1"/>
      <c r="H2114" s="1"/>
      <c r="I2114" s="1"/>
      <c r="J2114" s="1"/>
      <c r="K2114" s="1"/>
      <c r="L2114" s="1"/>
      <c r="M2114" s="1"/>
      <c r="N2114" s="1"/>
    </row>
    <row r="2115" spans="6:14" x14ac:dyDescent="0.25">
      <c r="F2115" s="1"/>
      <c r="G2115" s="1"/>
      <c r="H2115" s="1"/>
      <c r="I2115" s="1"/>
      <c r="J2115" s="1"/>
      <c r="K2115" s="1"/>
      <c r="L2115" s="1"/>
      <c r="M2115" s="1"/>
      <c r="N2115" s="1"/>
    </row>
    <row r="2116" spans="6:14" x14ac:dyDescent="0.25">
      <c r="F2116" s="1"/>
      <c r="G2116" s="1"/>
      <c r="H2116" s="1"/>
      <c r="I2116" s="1"/>
      <c r="J2116" s="1"/>
      <c r="K2116" s="1"/>
      <c r="L2116" s="1"/>
      <c r="M2116" s="1"/>
      <c r="N2116" s="1"/>
    </row>
    <row r="2117" spans="6:14" x14ac:dyDescent="0.25">
      <c r="F2117" s="1"/>
      <c r="G2117" s="1"/>
      <c r="H2117" s="1"/>
      <c r="I2117" s="1"/>
      <c r="J2117" s="1"/>
      <c r="K2117" s="1"/>
      <c r="L2117" s="1"/>
      <c r="M2117" s="1"/>
      <c r="N2117" s="1"/>
    </row>
    <row r="2118" spans="6:14" x14ac:dyDescent="0.25">
      <c r="F2118" s="1"/>
      <c r="G2118" s="1"/>
      <c r="H2118" s="1"/>
      <c r="I2118" s="1"/>
      <c r="J2118" s="1"/>
      <c r="K2118" s="1"/>
      <c r="L2118" s="1"/>
      <c r="M2118" s="1"/>
      <c r="N2118" s="1"/>
    </row>
    <row r="2119" spans="6:14" x14ac:dyDescent="0.25">
      <c r="F2119" s="1"/>
      <c r="G2119" s="1"/>
      <c r="H2119" s="1"/>
      <c r="I2119" s="1"/>
      <c r="J2119" s="1"/>
      <c r="K2119" s="1"/>
      <c r="L2119" s="1"/>
      <c r="M2119" s="1"/>
      <c r="N2119" s="1"/>
    </row>
    <row r="2120" spans="6:14" x14ac:dyDescent="0.25">
      <c r="F2120" s="1"/>
      <c r="G2120" s="1"/>
      <c r="H2120" s="1"/>
      <c r="I2120" s="1"/>
      <c r="J2120" s="1"/>
      <c r="K2120" s="1"/>
      <c r="L2120" s="1"/>
      <c r="M2120" s="1"/>
      <c r="N2120" s="1"/>
    </row>
    <row r="2121" spans="6:14" x14ac:dyDescent="0.25">
      <c r="F2121" s="1"/>
      <c r="G2121" s="1"/>
      <c r="H2121" s="1"/>
      <c r="I2121" s="1"/>
      <c r="J2121" s="1"/>
      <c r="K2121" s="1"/>
      <c r="L2121" s="1"/>
      <c r="M2121" s="1"/>
      <c r="N2121" s="1"/>
    </row>
    <row r="2122" spans="6:14" x14ac:dyDescent="0.25">
      <c r="F2122" s="1"/>
      <c r="G2122" s="1"/>
      <c r="H2122" s="1"/>
      <c r="I2122" s="1"/>
      <c r="J2122" s="1"/>
      <c r="K2122" s="1"/>
      <c r="L2122" s="1"/>
      <c r="M2122" s="1"/>
      <c r="N2122" s="1"/>
    </row>
    <row r="2123" spans="6:14" x14ac:dyDescent="0.25">
      <c r="F2123" s="1"/>
      <c r="G2123" s="1"/>
      <c r="H2123" s="1"/>
      <c r="I2123" s="1"/>
      <c r="J2123" s="1"/>
      <c r="K2123" s="1"/>
      <c r="L2123" s="1"/>
      <c r="M2123" s="1"/>
      <c r="N2123" s="1"/>
    </row>
    <row r="2124" spans="6:14" x14ac:dyDescent="0.25">
      <c r="F2124" s="1"/>
      <c r="G2124" s="1"/>
      <c r="H2124" s="1"/>
      <c r="I2124" s="1"/>
      <c r="J2124" s="1"/>
      <c r="K2124" s="1"/>
      <c r="L2124" s="1"/>
      <c r="M2124" s="1"/>
      <c r="N2124" s="1"/>
    </row>
    <row r="2125" spans="6:14" x14ac:dyDescent="0.25">
      <c r="F2125" s="1"/>
      <c r="G2125" s="1"/>
      <c r="H2125" s="1"/>
      <c r="I2125" s="1"/>
      <c r="J2125" s="1"/>
      <c r="K2125" s="1"/>
      <c r="L2125" s="1"/>
      <c r="M2125" s="1"/>
      <c r="N2125" s="1"/>
    </row>
    <row r="2126" spans="6:14" x14ac:dyDescent="0.25">
      <c r="F2126" s="1"/>
      <c r="G2126" s="1"/>
      <c r="H2126" s="1"/>
      <c r="I2126" s="1"/>
      <c r="J2126" s="1"/>
      <c r="K2126" s="1"/>
      <c r="L2126" s="1"/>
      <c r="M2126" s="1"/>
      <c r="N2126" s="1"/>
    </row>
    <row r="2127" spans="6:14" x14ac:dyDescent="0.25">
      <c r="F2127" s="1"/>
      <c r="G2127" s="1"/>
      <c r="H2127" s="1"/>
      <c r="I2127" s="1"/>
      <c r="J2127" s="1"/>
      <c r="K2127" s="1"/>
      <c r="L2127" s="1"/>
      <c r="M2127" s="1"/>
      <c r="N2127" s="1"/>
    </row>
    <row r="2128" spans="6:14" x14ac:dyDescent="0.25">
      <c r="F2128" s="1"/>
      <c r="G2128" s="1"/>
      <c r="H2128" s="1"/>
      <c r="I2128" s="1"/>
      <c r="J2128" s="1"/>
      <c r="K2128" s="1"/>
      <c r="L2128" s="1"/>
      <c r="M2128" s="1"/>
      <c r="N2128" s="1"/>
    </row>
    <row r="2129" spans="6:14" x14ac:dyDescent="0.25">
      <c r="F2129" s="1"/>
      <c r="G2129" s="1"/>
      <c r="H2129" s="1"/>
      <c r="I2129" s="1"/>
      <c r="J2129" s="1"/>
      <c r="K2129" s="1"/>
      <c r="L2129" s="1"/>
      <c r="M2129" s="1"/>
      <c r="N2129" s="1"/>
    </row>
    <row r="2130" spans="6:14" x14ac:dyDescent="0.25">
      <c r="F2130" s="1"/>
      <c r="G2130" s="1"/>
      <c r="H2130" s="1"/>
      <c r="I2130" s="1"/>
      <c r="J2130" s="1"/>
      <c r="K2130" s="1"/>
      <c r="L2130" s="1"/>
      <c r="M2130" s="1"/>
      <c r="N2130" s="1"/>
    </row>
    <row r="2131" spans="6:14" x14ac:dyDescent="0.25">
      <c r="F2131" s="1"/>
      <c r="G2131" s="1"/>
      <c r="H2131" s="1"/>
      <c r="I2131" s="1"/>
      <c r="J2131" s="1"/>
      <c r="K2131" s="1"/>
      <c r="L2131" s="1"/>
      <c r="M2131" s="1"/>
      <c r="N2131" s="1"/>
    </row>
    <row r="2132" spans="6:14" x14ac:dyDescent="0.25">
      <c r="F2132" s="1"/>
      <c r="G2132" s="1"/>
      <c r="H2132" s="1"/>
      <c r="I2132" s="1"/>
      <c r="J2132" s="1"/>
      <c r="K2132" s="1"/>
      <c r="L2132" s="1"/>
      <c r="M2132" s="1"/>
      <c r="N2132" s="1"/>
    </row>
    <row r="2133" spans="6:14" x14ac:dyDescent="0.25">
      <c r="F2133" s="1"/>
      <c r="G2133" s="1"/>
      <c r="H2133" s="1"/>
      <c r="I2133" s="1"/>
      <c r="J2133" s="1"/>
      <c r="K2133" s="1"/>
      <c r="L2133" s="1"/>
      <c r="M2133" s="1"/>
      <c r="N2133" s="1"/>
    </row>
    <row r="2134" spans="6:14" x14ac:dyDescent="0.25">
      <c r="F2134" s="1"/>
      <c r="G2134" s="1"/>
      <c r="H2134" s="1"/>
      <c r="I2134" s="1"/>
      <c r="J2134" s="1"/>
      <c r="K2134" s="1"/>
      <c r="L2134" s="1"/>
      <c r="M2134" s="1"/>
      <c r="N2134" s="1"/>
    </row>
    <row r="2135" spans="6:14" x14ac:dyDescent="0.25">
      <c r="F2135" s="1"/>
      <c r="G2135" s="1"/>
      <c r="H2135" s="1"/>
      <c r="I2135" s="1"/>
      <c r="J2135" s="1"/>
      <c r="K2135" s="1"/>
      <c r="L2135" s="1"/>
      <c r="M2135" s="1"/>
      <c r="N2135" s="1"/>
    </row>
    <row r="2136" spans="6:14" x14ac:dyDescent="0.25">
      <c r="F2136" s="1"/>
      <c r="G2136" s="1"/>
      <c r="H2136" s="1"/>
      <c r="I2136" s="1"/>
      <c r="J2136" s="1"/>
      <c r="K2136" s="1"/>
      <c r="L2136" s="1"/>
      <c r="M2136" s="1"/>
      <c r="N2136" s="1"/>
    </row>
    <row r="2137" spans="6:14" x14ac:dyDescent="0.25">
      <c r="F2137" s="1"/>
      <c r="G2137" s="1"/>
      <c r="H2137" s="1"/>
      <c r="I2137" s="1"/>
      <c r="J2137" s="1"/>
      <c r="K2137" s="1"/>
      <c r="L2137" s="1"/>
      <c r="M2137" s="1"/>
      <c r="N2137" s="1"/>
    </row>
    <row r="2138" spans="6:14" x14ac:dyDescent="0.25">
      <c r="F2138" s="1"/>
      <c r="G2138" s="1"/>
      <c r="H2138" s="1"/>
      <c r="I2138" s="1"/>
      <c r="J2138" s="1"/>
      <c r="K2138" s="1"/>
      <c r="L2138" s="1"/>
      <c r="M2138" s="1"/>
      <c r="N2138" s="1"/>
    </row>
    <row r="2139" spans="6:14" x14ac:dyDescent="0.25">
      <c r="F2139" s="1"/>
      <c r="G2139" s="1"/>
      <c r="H2139" s="1"/>
      <c r="I2139" s="1"/>
      <c r="J2139" s="1"/>
      <c r="K2139" s="1"/>
      <c r="L2139" s="1"/>
      <c r="M2139" s="1"/>
      <c r="N2139" s="1"/>
    </row>
    <row r="2140" spans="6:14" x14ac:dyDescent="0.25">
      <c r="F2140" s="1"/>
      <c r="G2140" s="1"/>
      <c r="H2140" s="1"/>
      <c r="I2140" s="1"/>
      <c r="J2140" s="1"/>
      <c r="K2140" s="1"/>
      <c r="L2140" s="1"/>
      <c r="M2140" s="1"/>
      <c r="N2140" s="1"/>
    </row>
    <row r="2141" spans="6:14" x14ac:dyDescent="0.25">
      <c r="F2141" s="1"/>
      <c r="G2141" s="1"/>
      <c r="H2141" s="1"/>
      <c r="I2141" s="1"/>
      <c r="J2141" s="1"/>
      <c r="K2141" s="1"/>
      <c r="L2141" s="1"/>
      <c r="M2141" s="1"/>
      <c r="N2141" s="1"/>
    </row>
    <row r="2142" spans="6:14" x14ac:dyDescent="0.25">
      <c r="F2142" s="1"/>
      <c r="G2142" s="1"/>
      <c r="H2142" s="1"/>
      <c r="I2142" s="1"/>
      <c r="J2142" s="1"/>
      <c r="K2142" s="1"/>
      <c r="L2142" s="1"/>
      <c r="M2142" s="1"/>
      <c r="N2142" s="1"/>
    </row>
    <row r="2143" spans="6:14" x14ac:dyDescent="0.25">
      <c r="F2143" s="1"/>
      <c r="G2143" s="1"/>
      <c r="H2143" s="1"/>
      <c r="I2143" s="1"/>
      <c r="J2143" s="1"/>
      <c r="K2143" s="1"/>
      <c r="L2143" s="1"/>
      <c r="M2143" s="1"/>
      <c r="N2143" s="1"/>
    </row>
    <row r="2144" spans="6:14" x14ac:dyDescent="0.25">
      <c r="F2144" s="1"/>
      <c r="G2144" s="1"/>
      <c r="H2144" s="1"/>
      <c r="I2144" s="1"/>
      <c r="J2144" s="1"/>
      <c r="K2144" s="1"/>
      <c r="L2144" s="1"/>
      <c r="M2144" s="1"/>
      <c r="N2144" s="1"/>
    </row>
    <row r="2145" spans="6:14" x14ac:dyDescent="0.25">
      <c r="F2145" s="1"/>
      <c r="G2145" s="1"/>
      <c r="H2145" s="1"/>
      <c r="I2145" s="1"/>
      <c r="J2145" s="1"/>
      <c r="K2145" s="1"/>
      <c r="L2145" s="1"/>
      <c r="M2145" s="1"/>
      <c r="N2145" s="1"/>
    </row>
    <row r="2146" spans="6:14" x14ac:dyDescent="0.25">
      <c r="F2146" s="1"/>
      <c r="G2146" s="1"/>
      <c r="H2146" s="1"/>
      <c r="I2146" s="1"/>
      <c r="J2146" s="1"/>
      <c r="K2146" s="1"/>
      <c r="L2146" s="1"/>
      <c r="M2146" s="1"/>
      <c r="N2146" s="1"/>
    </row>
    <row r="2147" spans="6:14" x14ac:dyDescent="0.25">
      <c r="F2147" s="1"/>
      <c r="G2147" s="1"/>
      <c r="H2147" s="1"/>
      <c r="I2147" s="1"/>
      <c r="J2147" s="1"/>
      <c r="K2147" s="1"/>
      <c r="L2147" s="1"/>
      <c r="M2147" s="1"/>
      <c r="N2147" s="1"/>
    </row>
    <row r="2148" spans="6:14" x14ac:dyDescent="0.25">
      <c r="F2148" s="1"/>
      <c r="G2148" s="1"/>
      <c r="H2148" s="1"/>
      <c r="I2148" s="1"/>
      <c r="J2148" s="1"/>
      <c r="K2148" s="1"/>
      <c r="L2148" s="1"/>
      <c r="M2148" s="1"/>
      <c r="N2148" s="1"/>
    </row>
    <row r="2149" spans="6:14" x14ac:dyDescent="0.25">
      <c r="F2149" s="1"/>
      <c r="G2149" s="1"/>
      <c r="H2149" s="1"/>
      <c r="I2149" s="1"/>
      <c r="J2149" s="1"/>
      <c r="K2149" s="1"/>
      <c r="L2149" s="1"/>
      <c r="M2149" s="1"/>
      <c r="N2149" s="1"/>
    </row>
    <row r="2150" spans="6:14" x14ac:dyDescent="0.25">
      <c r="F2150" s="1"/>
      <c r="G2150" s="1"/>
      <c r="H2150" s="1"/>
      <c r="I2150" s="1"/>
      <c r="J2150" s="1"/>
      <c r="K2150" s="1"/>
      <c r="L2150" s="1"/>
      <c r="M2150" s="1"/>
      <c r="N2150" s="1"/>
    </row>
    <row r="2151" spans="6:14" x14ac:dyDescent="0.25">
      <c r="F2151" s="1"/>
      <c r="G2151" s="1"/>
      <c r="H2151" s="1"/>
      <c r="I2151" s="1"/>
      <c r="J2151" s="1"/>
      <c r="K2151" s="1"/>
      <c r="L2151" s="1"/>
      <c r="M2151" s="1"/>
      <c r="N2151" s="1"/>
    </row>
    <row r="2152" spans="6:14" x14ac:dyDescent="0.25">
      <c r="F2152" s="1"/>
      <c r="G2152" s="1"/>
      <c r="H2152" s="1"/>
      <c r="I2152" s="1"/>
      <c r="J2152" s="1"/>
      <c r="K2152" s="1"/>
      <c r="L2152" s="1"/>
      <c r="M2152" s="1"/>
      <c r="N2152" s="1"/>
    </row>
    <row r="2153" spans="6:14" x14ac:dyDescent="0.25">
      <c r="F2153" s="1"/>
      <c r="G2153" s="1"/>
      <c r="H2153" s="1"/>
      <c r="I2153" s="1"/>
      <c r="J2153" s="1"/>
      <c r="K2153" s="1"/>
      <c r="L2153" s="1"/>
      <c r="M2153" s="1"/>
      <c r="N2153" s="1"/>
    </row>
    <row r="2154" spans="6:14" x14ac:dyDescent="0.25">
      <c r="F2154" s="1"/>
      <c r="G2154" s="1"/>
      <c r="H2154" s="1"/>
      <c r="I2154" s="1"/>
      <c r="J2154" s="1"/>
      <c r="K2154" s="1"/>
      <c r="L2154" s="1"/>
      <c r="M2154" s="1"/>
      <c r="N2154" s="1"/>
    </row>
    <row r="2155" spans="6:14" x14ac:dyDescent="0.25">
      <c r="F2155" s="1"/>
      <c r="G2155" s="1"/>
      <c r="H2155" s="1"/>
      <c r="I2155" s="1"/>
      <c r="J2155" s="1"/>
      <c r="K2155" s="1"/>
      <c r="L2155" s="1"/>
      <c r="M2155" s="1"/>
      <c r="N2155" s="1"/>
    </row>
    <row r="2156" spans="6:14" x14ac:dyDescent="0.25">
      <c r="F2156" s="1"/>
      <c r="G2156" s="1"/>
      <c r="H2156" s="1"/>
      <c r="I2156" s="1"/>
      <c r="J2156" s="1"/>
      <c r="K2156" s="1"/>
      <c r="L2156" s="1"/>
      <c r="M2156" s="1"/>
      <c r="N2156" s="1"/>
    </row>
    <row r="2157" spans="6:14" x14ac:dyDescent="0.25">
      <c r="F2157" s="1"/>
      <c r="G2157" s="1"/>
      <c r="H2157" s="1"/>
      <c r="I2157" s="1"/>
      <c r="J2157" s="1"/>
      <c r="K2157" s="1"/>
      <c r="L2157" s="1"/>
      <c r="M2157" s="1"/>
      <c r="N2157" s="1"/>
    </row>
    <row r="2158" spans="6:14" x14ac:dyDescent="0.25">
      <c r="F2158" s="1"/>
      <c r="G2158" s="1"/>
      <c r="H2158" s="1"/>
      <c r="I2158" s="1"/>
      <c r="J2158" s="1"/>
      <c r="K2158" s="1"/>
      <c r="L2158" s="1"/>
      <c r="M2158" s="1"/>
      <c r="N2158" s="1"/>
    </row>
    <row r="2159" spans="6:14" x14ac:dyDescent="0.25">
      <c r="F2159" s="1"/>
      <c r="G2159" s="1"/>
      <c r="H2159" s="1"/>
      <c r="I2159" s="1"/>
      <c r="J2159" s="1"/>
      <c r="K2159" s="1"/>
      <c r="L2159" s="1"/>
      <c r="M2159" s="1"/>
      <c r="N2159" s="1"/>
    </row>
    <row r="2160" spans="6:14" x14ac:dyDescent="0.25">
      <c r="F2160" s="1"/>
      <c r="G2160" s="1"/>
      <c r="H2160" s="1"/>
      <c r="I2160" s="1"/>
      <c r="J2160" s="1"/>
      <c r="K2160" s="1"/>
      <c r="L2160" s="1"/>
      <c r="M2160" s="1"/>
      <c r="N2160" s="1"/>
    </row>
    <row r="2161" spans="6:14" x14ac:dyDescent="0.25">
      <c r="F2161" s="1"/>
      <c r="G2161" s="1"/>
      <c r="H2161" s="1"/>
      <c r="I2161" s="1"/>
      <c r="J2161" s="1"/>
      <c r="K2161" s="1"/>
      <c r="L2161" s="1"/>
      <c r="M2161" s="1"/>
      <c r="N2161" s="1"/>
    </row>
    <row r="2162" spans="6:14" x14ac:dyDescent="0.25">
      <c r="F2162" s="1"/>
      <c r="G2162" s="1"/>
      <c r="H2162" s="1"/>
      <c r="I2162" s="1"/>
      <c r="J2162" s="1"/>
      <c r="K2162" s="1"/>
      <c r="L2162" s="1"/>
      <c r="M2162" s="1"/>
      <c r="N2162" s="1"/>
    </row>
    <row r="2163" spans="6:14" x14ac:dyDescent="0.25">
      <c r="F2163" s="1"/>
      <c r="G2163" s="1"/>
      <c r="H2163" s="1"/>
      <c r="I2163" s="1"/>
      <c r="J2163" s="1"/>
      <c r="K2163" s="1"/>
      <c r="L2163" s="1"/>
      <c r="M2163" s="1"/>
      <c r="N2163" s="1"/>
    </row>
    <row r="2164" spans="6:14" x14ac:dyDescent="0.25">
      <c r="F2164" s="1"/>
      <c r="G2164" s="1"/>
      <c r="H2164" s="1"/>
      <c r="I2164" s="1"/>
      <c r="J2164" s="1"/>
      <c r="K2164" s="1"/>
      <c r="L2164" s="1"/>
      <c r="M2164" s="1"/>
      <c r="N2164" s="1"/>
    </row>
    <row r="2165" spans="6:14" x14ac:dyDescent="0.25">
      <c r="F2165" s="1"/>
      <c r="G2165" s="1"/>
      <c r="H2165" s="1"/>
      <c r="I2165" s="1"/>
      <c r="J2165" s="1"/>
      <c r="K2165" s="1"/>
      <c r="L2165" s="1"/>
      <c r="M2165" s="1"/>
      <c r="N2165" s="1"/>
    </row>
    <row r="2166" spans="6:14" x14ac:dyDescent="0.25">
      <c r="F2166" s="1"/>
      <c r="G2166" s="1"/>
      <c r="H2166" s="1"/>
      <c r="I2166" s="1"/>
      <c r="J2166" s="1"/>
      <c r="K2166" s="1"/>
      <c r="L2166" s="1"/>
      <c r="M2166" s="1"/>
      <c r="N2166" s="1"/>
    </row>
    <row r="2167" spans="6:14" x14ac:dyDescent="0.25">
      <c r="F2167" s="1"/>
      <c r="G2167" s="1"/>
      <c r="H2167" s="1"/>
      <c r="I2167" s="1"/>
      <c r="J2167" s="1"/>
      <c r="K2167" s="1"/>
      <c r="L2167" s="1"/>
      <c r="M2167" s="1"/>
      <c r="N2167" s="1"/>
    </row>
    <row r="2168" spans="6:14" x14ac:dyDescent="0.25">
      <c r="F2168" s="1"/>
      <c r="G2168" s="1"/>
      <c r="H2168" s="1"/>
      <c r="I2168" s="1"/>
      <c r="J2168" s="1"/>
      <c r="K2168" s="1"/>
      <c r="L2168" s="1"/>
      <c r="M2168" s="1"/>
      <c r="N2168" s="1"/>
    </row>
    <row r="2169" spans="6:14" x14ac:dyDescent="0.25">
      <c r="F2169" s="1"/>
      <c r="G2169" s="1"/>
      <c r="H2169" s="1"/>
      <c r="I2169" s="1"/>
      <c r="J2169" s="1"/>
      <c r="K2169" s="1"/>
      <c r="L2169" s="1"/>
      <c r="M2169" s="1"/>
      <c r="N2169" s="1"/>
    </row>
    <row r="2170" spans="6:14" x14ac:dyDescent="0.25">
      <c r="F2170" s="1"/>
      <c r="G2170" s="1"/>
      <c r="H2170" s="1"/>
      <c r="I2170" s="1"/>
      <c r="J2170" s="1"/>
      <c r="K2170" s="1"/>
      <c r="L2170" s="1"/>
      <c r="M2170" s="1"/>
      <c r="N2170" s="1"/>
    </row>
    <row r="2171" spans="6:14" x14ac:dyDescent="0.25">
      <c r="F2171" s="1"/>
      <c r="G2171" s="1"/>
      <c r="H2171" s="1"/>
      <c r="I2171" s="1"/>
      <c r="J2171" s="1"/>
      <c r="K2171" s="1"/>
      <c r="L2171" s="1"/>
      <c r="M2171" s="1"/>
      <c r="N2171" s="1"/>
    </row>
    <row r="2172" spans="6:14" x14ac:dyDescent="0.25">
      <c r="F2172" s="1"/>
      <c r="G2172" s="1"/>
      <c r="H2172" s="1"/>
      <c r="I2172" s="1"/>
      <c r="J2172" s="1"/>
      <c r="K2172" s="1"/>
      <c r="L2172" s="1"/>
      <c r="M2172" s="1"/>
      <c r="N2172" s="1"/>
    </row>
    <row r="2173" spans="6:14" x14ac:dyDescent="0.25">
      <c r="F2173" s="1"/>
      <c r="G2173" s="1"/>
      <c r="H2173" s="1"/>
      <c r="I2173" s="1"/>
      <c r="J2173" s="1"/>
      <c r="K2173" s="1"/>
      <c r="L2173" s="1"/>
      <c r="M2173" s="1"/>
      <c r="N2173" s="1"/>
    </row>
    <row r="2174" spans="6:14" x14ac:dyDescent="0.25">
      <c r="F2174" s="1"/>
      <c r="G2174" s="1"/>
      <c r="H2174" s="1"/>
      <c r="I2174" s="1"/>
      <c r="J2174" s="1"/>
      <c r="K2174" s="1"/>
      <c r="L2174" s="1"/>
      <c r="M2174" s="1"/>
      <c r="N2174" s="1"/>
    </row>
    <row r="2175" spans="6:14" x14ac:dyDescent="0.25">
      <c r="F2175" s="1"/>
      <c r="G2175" s="1"/>
      <c r="H2175" s="1"/>
      <c r="I2175" s="1"/>
      <c r="J2175" s="1"/>
      <c r="K2175" s="1"/>
      <c r="L2175" s="1"/>
      <c r="M2175" s="1"/>
      <c r="N2175" s="1"/>
    </row>
    <row r="2176" spans="6:14" x14ac:dyDescent="0.25">
      <c r="F2176" s="1"/>
      <c r="G2176" s="1"/>
      <c r="H2176" s="1"/>
      <c r="I2176" s="1"/>
      <c r="J2176" s="1"/>
      <c r="K2176" s="1"/>
      <c r="L2176" s="1"/>
      <c r="M2176" s="1"/>
      <c r="N2176" s="1"/>
    </row>
    <row r="2177" spans="6:14" x14ac:dyDescent="0.25">
      <c r="F2177" s="1"/>
      <c r="G2177" s="1"/>
      <c r="H2177" s="1"/>
      <c r="I2177" s="1"/>
      <c r="J2177" s="1"/>
      <c r="K2177" s="1"/>
      <c r="L2177" s="1"/>
      <c r="M2177" s="1"/>
      <c r="N2177" s="1"/>
    </row>
    <row r="2178" spans="6:14" x14ac:dyDescent="0.25">
      <c r="F2178" s="1"/>
      <c r="G2178" s="1"/>
      <c r="H2178" s="1"/>
      <c r="I2178" s="1"/>
      <c r="J2178" s="1"/>
      <c r="K2178" s="1"/>
      <c r="L2178" s="1"/>
      <c r="M2178" s="1"/>
      <c r="N2178" s="1"/>
    </row>
    <row r="2179" spans="6:14" x14ac:dyDescent="0.25">
      <c r="F2179" s="1"/>
      <c r="G2179" s="1"/>
      <c r="H2179" s="1"/>
      <c r="I2179" s="1"/>
      <c r="J2179" s="1"/>
      <c r="K2179" s="1"/>
      <c r="L2179" s="1"/>
      <c r="M2179" s="1"/>
      <c r="N2179" s="1"/>
    </row>
    <row r="2180" spans="6:14" x14ac:dyDescent="0.25">
      <c r="F2180" s="1"/>
      <c r="G2180" s="1"/>
      <c r="H2180" s="1"/>
      <c r="I2180" s="1"/>
      <c r="J2180" s="1"/>
      <c r="K2180" s="1"/>
      <c r="L2180" s="1"/>
      <c r="M2180" s="1"/>
      <c r="N2180" s="1"/>
    </row>
    <row r="2181" spans="6:14" x14ac:dyDescent="0.25">
      <c r="F2181" s="1"/>
      <c r="G2181" s="1"/>
      <c r="H2181" s="1"/>
      <c r="I2181" s="1"/>
      <c r="J2181" s="1"/>
      <c r="K2181" s="1"/>
      <c r="L2181" s="1"/>
      <c r="M2181" s="1"/>
      <c r="N2181" s="1"/>
    </row>
    <row r="2182" spans="6:14" x14ac:dyDescent="0.25">
      <c r="F2182" s="1"/>
      <c r="G2182" s="1"/>
      <c r="H2182" s="1"/>
      <c r="I2182" s="1"/>
      <c r="J2182" s="1"/>
      <c r="K2182" s="1"/>
      <c r="L2182" s="1"/>
      <c r="M2182" s="1"/>
      <c r="N2182" s="1"/>
    </row>
    <row r="2183" spans="6:14" x14ac:dyDescent="0.25">
      <c r="F2183" s="1"/>
      <c r="G2183" s="1"/>
      <c r="H2183" s="1"/>
      <c r="I2183" s="1"/>
      <c r="J2183" s="1"/>
      <c r="K2183" s="1"/>
      <c r="L2183" s="1"/>
      <c r="M2183" s="1"/>
      <c r="N2183" s="1"/>
    </row>
    <row r="2184" spans="6:14" x14ac:dyDescent="0.25">
      <c r="F2184" s="1"/>
      <c r="G2184" s="1"/>
      <c r="H2184" s="1"/>
      <c r="I2184" s="1"/>
      <c r="J2184" s="1"/>
      <c r="K2184" s="1"/>
      <c r="L2184" s="1"/>
      <c r="M2184" s="1"/>
      <c r="N2184" s="1"/>
    </row>
    <row r="2185" spans="6:14" x14ac:dyDescent="0.25">
      <c r="F2185" s="1"/>
      <c r="G2185" s="1"/>
      <c r="H2185" s="1"/>
      <c r="I2185" s="1"/>
      <c r="J2185" s="1"/>
      <c r="K2185" s="1"/>
      <c r="L2185" s="1"/>
      <c r="M2185" s="1"/>
      <c r="N2185" s="1"/>
    </row>
    <row r="2186" spans="6:14" x14ac:dyDescent="0.25">
      <c r="F2186" s="1"/>
      <c r="G2186" s="1"/>
      <c r="H2186" s="1"/>
      <c r="I2186" s="1"/>
      <c r="J2186" s="1"/>
      <c r="K2186" s="1"/>
      <c r="L2186" s="1"/>
      <c r="M2186" s="1"/>
      <c r="N2186" s="1"/>
    </row>
    <row r="2187" spans="6:14" x14ac:dyDescent="0.25">
      <c r="F2187" s="1"/>
      <c r="G2187" s="1"/>
      <c r="H2187" s="1"/>
      <c r="I2187" s="1"/>
      <c r="J2187" s="1"/>
      <c r="K2187" s="1"/>
      <c r="L2187" s="1"/>
      <c r="M2187" s="1"/>
      <c r="N2187" s="1"/>
    </row>
    <row r="2188" spans="6:14" x14ac:dyDescent="0.25">
      <c r="F2188" s="1"/>
      <c r="G2188" s="1"/>
      <c r="H2188" s="1"/>
      <c r="I2188" s="1"/>
      <c r="J2188" s="1"/>
      <c r="K2188" s="1"/>
      <c r="L2188" s="1"/>
      <c r="M2188" s="1"/>
      <c r="N2188" s="1"/>
    </row>
    <row r="2189" spans="6:14" x14ac:dyDescent="0.25">
      <c r="F2189" s="1"/>
      <c r="G2189" s="1"/>
      <c r="H2189" s="1"/>
      <c r="I2189" s="1"/>
      <c r="J2189" s="1"/>
      <c r="K2189" s="1"/>
      <c r="L2189" s="1"/>
      <c r="M2189" s="1"/>
      <c r="N2189" s="1"/>
    </row>
    <row r="2190" spans="6:14" x14ac:dyDescent="0.25">
      <c r="F2190" s="1"/>
      <c r="G2190" s="1"/>
      <c r="H2190" s="1"/>
      <c r="I2190" s="1"/>
      <c r="J2190" s="1"/>
      <c r="K2190" s="1"/>
      <c r="L2190" s="1"/>
      <c r="M2190" s="1"/>
      <c r="N2190" s="1"/>
    </row>
    <row r="2191" spans="6:14" x14ac:dyDescent="0.25">
      <c r="F2191" s="1"/>
      <c r="G2191" s="1"/>
      <c r="H2191" s="1"/>
      <c r="I2191" s="1"/>
      <c r="J2191" s="1"/>
      <c r="K2191" s="1"/>
      <c r="L2191" s="1"/>
      <c r="M2191" s="1"/>
      <c r="N2191" s="1"/>
    </row>
    <row r="2192" spans="6:14" x14ac:dyDescent="0.25">
      <c r="F2192" s="1"/>
      <c r="G2192" s="1"/>
      <c r="H2192" s="1"/>
      <c r="I2192" s="1"/>
      <c r="J2192" s="1"/>
      <c r="K2192" s="1"/>
      <c r="L2192" s="1"/>
      <c r="M2192" s="1"/>
      <c r="N2192" s="1"/>
    </row>
    <row r="2193" spans="6:14" x14ac:dyDescent="0.25">
      <c r="F2193" s="1"/>
      <c r="G2193" s="1"/>
      <c r="H2193" s="1"/>
      <c r="I2193" s="1"/>
      <c r="J2193" s="1"/>
      <c r="K2193" s="1"/>
      <c r="L2193" s="1"/>
      <c r="M2193" s="1"/>
      <c r="N2193" s="1"/>
    </row>
    <row r="2194" spans="6:14" x14ac:dyDescent="0.25">
      <c r="F2194" s="1"/>
      <c r="G2194" s="1"/>
      <c r="H2194" s="1"/>
      <c r="I2194" s="1"/>
      <c r="J2194" s="1"/>
      <c r="K2194" s="1"/>
      <c r="L2194" s="1"/>
      <c r="M2194" s="1"/>
      <c r="N2194" s="1"/>
    </row>
    <row r="2195" spans="6:14" x14ac:dyDescent="0.25">
      <c r="F2195" s="1"/>
      <c r="G2195" s="1"/>
      <c r="H2195" s="1"/>
      <c r="I2195" s="1"/>
      <c r="J2195" s="1"/>
      <c r="K2195" s="1"/>
      <c r="L2195" s="1"/>
      <c r="M2195" s="1"/>
      <c r="N2195" s="1"/>
    </row>
    <row r="2196" spans="6:14" x14ac:dyDescent="0.25">
      <c r="F2196" s="1"/>
      <c r="G2196" s="1"/>
      <c r="H2196" s="1"/>
      <c r="I2196" s="1"/>
      <c r="J2196" s="1"/>
      <c r="K2196" s="1"/>
      <c r="L2196" s="1"/>
      <c r="M2196" s="1"/>
      <c r="N2196" s="1"/>
    </row>
    <row r="2197" spans="6:14" x14ac:dyDescent="0.25">
      <c r="F2197" s="1"/>
      <c r="G2197" s="1"/>
      <c r="H2197" s="1"/>
      <c r="I2197" s="1"/>
      <c r="J2197" s="1"/>
      <c r="K2197" s="1"/>
      <c r="L2197" s="1"/>
      <c r="M2197" s="1"/>
      <c r="N2197" s="1"/>
    </row>
    <row r="2198" spans="6:14" x14ac:dyDescent="0.25">
      <c r="F2198" s="1"/>
      <c r="G2198" s="1"/>
      <c r="H2198" s="1"/>
      <c r="I2198" s="1"/>
      <c r="J2198" s="1"/>
      <c r="K2198" s="1"/>
      <c r="L2198" s="1"/>
      <c r="M2198" s="1"/>
      <c r="N2198" s="1"/>
    </row>
    <row r="2199" spans="6:14" x14ac:dyDescent="0.25">
      <c r="F2199" s="1"/>
      <c r="G2199" s="1"/>
      <c r="H2199" s="1"/>
      <c r="I2199" s="1"/>
      <c r="J2199" s="1"/>
      <c r="K2199" s="1"/>
      <c r="L2199" s="1"/>
      <c r="M2199" s="1"/>
      <c r="N2199" s="1"/>
    </row>
    <row r="2200" spans="6:14" x14ac:dyDescent="0.25">
      <c r="F2200" s="1"/>
      <c r="G2200" s="1"/>
      <c r="H2200" s="1"/>
      <c r="I2200" s="1"/>
      <c r="J2200" s="1"/>
      <c r="K2200" s="1"/>
      <c r="L2200" s="1"/>
      <c r="M2200" s="1"/>
      <c r="N2200" s="1"/>
    </row>
    <row r="2201" spans="6:14" x14ac:dyDescent="0.25">
      <c r="F2201" s="1"/>
      <c r="G2201" s="1"/>
      <c r="H2201" s="1"/>
      <c r="I2201" s="1"/>
      <c r="J2201" s="1"/>
      <c r="K2201" s="1"/>
      <c r="L2201" s="1"/>
      <c r="M2201" s="1"/>
      <c r="N2201" s="1"/>
    </row>
    <row r="2202" spans="6:14" x14ac:dyDescent="0.25">
      <c r="F2202" s="1"/>
      <c r="G2202" s="1"/>
      <c r="H2202" s="1"/>
      <c r="I2202" s="1"/>
      <c r="J2202" s="1"/>
      <c r="K2202" s="1"/>
      <c r="L2202" s="1"/>
      <c r="M2202" s="1"/>
      <c r="N2202" s="1"/>
    </row>
    <row r="2203" spans="6:14" x14ac:dyDescent="0.25">
      <c r="F2203" s="1"/>
      <c r="G2203" s="1"/>
      <c r="H2203" s="1"/>
      <c r="I2203" s="1"/>
      <c r="J2203" s="1"/>
      <c r="K2203" s="1"/>
      <c r="L2203" s="1"/>
      <c r="M2203" s="1"/>
      <c r="N2203" s="1"/>
    </row>
    <row r="2204" spans="6:14" x14ac:dyDescent="0.25">
      <c r="F2204" s="1"/>
      <c r="G2204" s="1"/>
      <c r="H2204" s="1"/>
      <c r="I2204" s="1"/>
      <c r="J2204" s="1"/>
      <c r="K2204" s="1"/>
      <c r="L2204" s="1"/>
      <c r="M2204" s="1"/>
      <c r="N2204" s="1"/>
    </row>
    <row r="2205" spans="6:14" x14ac:dyDescent="0.25">
      <c r="F2205" s="1"/>
      <c r="G2205" s="1"/>
      <c r="H2205" s="1"/>
      <c r="I2205" s="1"/>
      <c r="J2205" s="1"/>
      <c r="K2205" s="1"/>
      <c r="L2205" s="1"/>
      <c r="M2205" s="1"/>
      <c r="N2205" s="1"/>
    </row>
    <row r="2206" spans="6:14" x14ac:dyDescent="0.25">
      <c r="F2206" s="1"/>
      <c r="G2206" s="1"/>
      <c r="H2206" s="1"/>
      <c r="I2206" s="1"/>
      <c r="J2206" s="1"/>
      <c r="K2206" s="1"/>
      <c r="L2206" s="1"/>
      <c r="M2206" s="1"/>
      <c r="N2206" s="1"/>
    </row>
    <row r="2207" spans="6:14" x14ac:dyDescent="0.25">
      <c r="F2207" s="1"/>
      <c r="G2207" s="1"/>
      <c r="H2207" s="1"/>
      <c r="I2207" s="1"/>
      <c r="J2207" s="1"/>
      <c r="K2207" s="1"/>
      <c r="L2207" s="1"/>
      <c r="M2207" s="1"/>
      <c r="N2207" s="1"/>
    </row>
    <row r="2208" spans="6:14" x14ac:dyDescent="0.25">
      <c r="F2208" s="1"/>
      <c r="G2208" s="1"/>
      <c r="H2208" s="1"/>
      <c r="I2208" s="1"/>
      <c r="J2208" s="1"/>
      <c r="K2208" s="1"/>
      <c r="L2208" s="1"/>
      <c r="M2208" s="1"/>
      <c r="N2208" s="1"/>
    </row>
    <row r="2209" spans="6:14" x14ac:dyDescent="0.25">
      <c r="F2209" s="1"/>
      <c r="G2209" s="1"/>
      <c r="H2209" s="1"/>
      <c r="I2209" s="1"/>
      <c r="J2209" s="1"/>
      <c r="K2209" s="1"/>
      <c r="L2209" s="1"/>
      <c r="M2209" s="1"/>
      <c r="N2209" s="1"/>
    </row>
    <row r="2210" spans="6:14" x14ac:dyDescent="0.25">
      <c r="F2210" s="1"/>
      <c r="G2210" s="1"/>
      <c r="H2210" s="1"/>
      <c r="I2210" s="1"/>
      <c r="J2210" s="1"/>
      <c r="K2210" s="1"/>
      <c r="L2210" s="1"/>
      <c r="M2210" s="1"/>
      <c r="N2210" s="1"/>
    </row>
    <row r="2211" spans="6:14" x14ac:dyDescent="0.25">
      <c r="F2211" s="1"/>
      <c r="G2211" s="1"/>
      <c r="H2211" s="1"/>
      <c r="I2211" s="1"/>
      <c r="J2211" s="1"/>
      <c r="K2211" s="1"/>
      <c r="L2211" s="1"/>
      <c r="M2211" s="1"/>
      <c r="N2211" s="1"/>
    </row>
    <row r="2212" spans="6:14" x14ac:dyDescent="0.25">
      <c r="F2212" s="1"/>
      <c r="G2212" s="1"/>
      <c r="H2212" s="1"/>
      <c r="I2212" s="1"/>
      <c r="J2212" s="1"/>
      <c r="K2212" s="1"/>
      <c r="L2212" s="1"/>
      <c r="M2212" s="1"/>
      <c r="N2212" s="1"/>
    </row>
    <row r="2213" spans="6:14" x14ac:dyDescent="0.25">
      <c r="F2213" s="1"/>
      <c r="G2213" s="1"/>
      <c r="H2213" s="1"/>
      <c r="I2213" s="1"/>
      <c r="J2213" s="1"/>
      <c r="K2213" s="1"/>
      <c r="L2213" s="1"/>
      <c r="M2213" s="1"/>
      <c r="N2213" s="1"/>
    </row>
    <row r="2214" spans="6:14" x14ac:dyDescent="0.25">
      <c r="F2214" s="1"/>
      <c r="G2214" s="1"/>
      <c r="H2214" s="1"/>
      <c r="I2214" s="1"/>
      <c r="J2214" s="1"/>
      <c r="K2214" s="1"/>
      <c r="L2214" s="1"/>
      <c r="M2214" s="1"/>
      <c r="N2214" s="1"/>
    </row>
    <row r="2215" spans="6:14" x14ac:dyDescent="0.25">
      <c r="F2215" s="1"/>
      <c r="G2215" s="1"/>
      <c r="H2215" s="1"/>
      <c r="I2215" s="1"/>
      <c r="J2215" s="1"/>
      <c r="K2215" s="1"/>
      <c r="L2215" s="1"/>
      <c r="M2215" s="1"/>
      <c r="N2215" s="1"/>
    </row>
    <row r="2216" spans="6:14" x14ac:dyDescent="0.25">
      <c r="F2216" s="1"/>
      <c r="G2216" s="1"/>
      <c r="H2216" s="1"/>
      <c r="I2216" s="1"/>
      <c r="J2216" s="1"/>
      <c r="K2216" s="1"/>
      <c r="L2216" s="1"/>
      <c r="M2216" s="1"/>
      <c r="N2216" s="1"/>
    </row>
    <row r="2217" spans="6:14" x14ac:dyDescent="0.25">
      <c r="F2217" s="1"/>
      <c r="G2217" s="1"/>
      <c r="H2217" s="1"/>
      <c r="I2217" s="1"/>
      <c r="J2217" s="1"/>
      <c r="K2217" s="1"/>
      <c r="L2217" s="1"/>
      <c r="M2217" s="1"/>
      <c r="N2217" s="1"/>
    </row>
    <row r="2218" spans="6:14" x14ac:dyDescent="0.25">
      <c r="F2218" s="1"/>
      <c r="G2218" s="1"/>
      <c r="H2218" s="1"/>
      <c r="I2218" s="1"/>
      <c r="J2218" s="1"/>
      <c r="K2218" s="1"/>
      <c r="L2218" s="1"/>
      <c r="M2218" s="1"/>
      <c r="N2218" s="1"/>
    </row>
    <row r="2219" spans="6:14" x14ac:dyDescent="0.25">
      <c r="F2219" s="1"/>
      <c r="G2219" s="1"/>
      <c r="H2219" s="1"/>
      <c r="I2219" s="1"/>
      <c r="J2219" s="1"/>
      <c r="K2219" s="1"/>
      <c r="L2219" s="1"/>
      <c r="M2219" s="1"/>
      <c r="N2219" s="1"/>
    </row>
    <row r="2220" spans="6:14" x14ac:dyDescent="0.25">
      <c r="F2220" s="1"/>
      <c r="G2220" s="1"/>
      <c r="H2220" s="1"/>
      <c r="I2220" s="1"/>
      <c r="J2220" s="1"/>
      <c r="K2220" s="1"/>
      <c r="L2220" s="1"/>
      <c r="M2220" s="1"/>
      <c r="N2220" s="1"/>
    </row>
    <row r="2221" spans="6:14" x14ac:dyDescent="0.25">
      <c r="F2221" s="1"/>
      <c r="G2221" s="1"/>
      <c r="H2221" s="1"/>
      <c r="I2221" s="1"/>
      <c r="J2221" s="1"/>
      <c r="K2221" s="1"/>
      <c r="L2221" s="1"/>
      <c r="M2221" s="1"/>
      <c r="N2221" s="1"/>
    </row>
    <row r="2222" spans="6:14" x14ac:dyDescent="0.25">
      <c r="F2222" s="1"/>
      <c r="G2222" s="1"/>
      <c r="H2222" s="1"/>
      <c r="I2222" s="1"/>
      <c r="J2222" s="1"/>
      <c r="K2222" s="1"/>
      <c r="L2222" s="1"/>
      <c r="M2222" s="1"/>
      <c r="N2222" s="1"/>
    </row>
    <row r="2223" spans="6:14" x14ac:dyDescent="0.25">
      <c r="F2223" s="1"/>
      <c r="G2223" s="1"/>
      <c r="H2223" s="1"/>
      <c r="I2223" s="1"/>
      <c r="J2223" s="1"/>
      <c r="K2223" s="1"/>
      <c r="L2223" s="1"/>
      <c r="M2223" s="1"/>
      <c r="N2223" s="1"/>
    </row>
    <row r="2224" spans="6:14" x14ac:dyDescent="0.25">
      <c r="F2224" s="1"/>
      <c r="G2224" s="1"/>
      <c r="H2224" s="1"/>
      <c r="I2224" s="1"/>
      <c r="J2224" s="1"/>
      <c r="K2224" s="1"/>
      <c r="L2224" s="1"/>
      <c r="M2224" s="1"/>
      <c r="N2224" s="1"/>
    </row>
    <row r="2225" spans="6:14" x14ac:dyDescent="0.25">
      <c r="F2225" s="1"/>
      <c r="G2225" s="1"/>
      <c r="H2225" s="1"/>
      <c r="I2225" s="1"/>
      <c r="J2225" s="1"/>
      <c r="K2225" s="1"/>
      <c r="L2225" s="1"/>
      <c r="M2225" s="1"/>
      <c r="N2225" s="1"/>
    </row>
    <row r="2226" spans="6:14" x14ac:dyDescent="0.25">
      <c r="F2226" s="1"/>
      <c r="G2226" s="1"/>
      <c r="H2226" s="1"/>
      <c r="I2226" s="1"/>
      <c r="J2226" s="1"/>
      <c r="K2226" s="1"/>
      <c r="L2226" s="1"/>
      <c r="M2226" s="1"/>
      <c r="N2226" s="1"/>
    </row>
    <row r="2227" spans="6:14" x14ac:dyDescent="0.25">
      <c r="F2227" s="1"/>
      <c r="G2227" s="1"/>
      <c r="H2227" s="1"/>
      <c r="I2227" s="1"/>
      <c r="J2227" s="1"/>
      <c r="K2227" s="1"/>
      <c r="L2227" s="1"/>
      <c r="M2227" s="1"/>
      <c r="N2227" s="1"/>
    </row>
    <row r="2228" spans="6:14" x14ac:dyDescent="0.25">
      <c r="F2228" s="1"/>
      <c r="G2228" s="1"/>
      <c r="H2228" s="1"/>
      <c r="I2228" s="1"/>
      <c r="J2228" s="1"/>
      <c r="K2228" s="1"/>
      <c r="L2228" s="1"/>
      <c r="M2228" s="1"/>
      <c r="N2228" s="1"/>
    </row>
    <row r="2229" spans="6:14" x14ac:dyDescent="0.25">
      <c r="F2229" s="1"/>
      <c r="G2229" s="1"/>
      <c r="H2229" s="1"/>
      <c r="I2229" s="1"/>
      <c r="J2229" s="1"/>
      <c r="K2229" s="1"/>
      <c r="L2229" s="1"/>
      <c r="M2229" s="1"/>
      <c r="N2229" s="1"/>
    </row>
    <row r="2230" spans="6:14" x14ac:dyDescent="0.25">
      <c r="F2230" s="1"/>
      <c r="G2230" s="1"/>
      <c r="H2230" s="1"/>
      <c r="I2230" s="1"/>
      <c r="J2230" s="1"/>
      <c r="K2230" s="1"/>
      <c r="L2230" s="1"/>
      <c r="M2230" s="1"/>
      <c r="N2230" s="1"/>
    </row>
    <row r="2231" spans="6:14" x14ac:dyDescent="0.25">
      <c r="F2231" s="1"/>
      <c r="G2231" s="1"/>
      <c r="H2231" s="1"/>
      <c r="I2231" s="1"/>
      <c r="J2231" s="1"/>
      <c r="K2231" s="1"/>
      <c r="L2231" s="1"/>
      <c r="M2231" s="1"/>
      <c r="N2231" s="1"/>
    </row>
    <row r="2232" spans="6:14" x14ac:dyDescent="0.25">
      <c r="F2232" s="1"/>
      <c r="G2232" s="1"/>
      <c r="H2232" s="1"/>
      <c r="I2232" s="1"/>
      <c r="J2232" s="1"/>
      <c r="K2232" s="1"/>
      <c r="L2232" s="1"/>
      <c r="M2232" s="1"/>
      <c r="N2232" s="1"/>
    </row>
    <row r="2233" spans="6:14" x14ac:dyDescent="0.25">
      <c r="F2233" s="1"/>
      <c r="G2233" s="1"/>
      <c r="H2233" s="1"/>
      <c r="I2233" s="1"/>
      <c r="J2233" s="1"/>
      <c r="K2233" s="1"/>
      <c r="L2233" s="1"/>
      <c r="M2233" s="1"/>
      <c r="N2233" s="1"/>
    </row>
    <row r="2234" spans="6:14" x14ac:dyDescent="0.25">
      <c r="F2234" s="1"/>
      <c r="G2234" s="1"/>
      <c r="H2234" s="1"/>
      <c r="I2234" s="1"/>
      <c r="J2234" s="1"/>
      <c r="K2234" s="1"/>
      <c r="L2234" s="1"/>
      <c r="M2234" s="1"/>
      <c r="N2234" s="1"/>
    </row>
    <row r="2235" spans="6:14" x14ac:dyDescent="0.25">
      <c r="F2235" s="1"/>
      <c r="G2235" s="1"/>
      <c r="H2235" s="1"/>
      <c r="I2235" s="1"/>
      <c r="J2235" s="1"/>
      <c r="K2235" s="1"/>
      <c r="L2235" s="1"/>
      <c r="M2235" s="1"/>
      <c r="N2235" s="1"/>
    </row>
    <row r="2236" spans="6:14" x14ac:dyDescent="0.25">
      <c r="F2236" s="1"/>
      <c r="G2236" s="1"/>
      <c r="H2236" s="1"/>
      <c r="I2236" s="1"/>
      <c r="J2236" s="1"/>
      <c r="K2236" s="1"/>
      <c r="L2236" s="1"/>
      <c r="M2236" s="1"/>
      <c r="N2236" s="1"/>
    </row>
    <row r="2237" spans="6:14" x14ac:dyDescent="0.25">
      <c r="F2237" s="1"/>
      <c r="G2237" s="1"/>
      <c r="H2237" s="1"/>
      <c r="I2237" s="1"/>
      <c r="J2237" s="1"/>
      <c r="K2237" s="1"/>
      <c r="L2237" s="1"/>
      <c r="M2237" s="1"/>
      <c r="N2237" s="1"/>
    </row>
    <row r="2238" spans="6:14" x14ac:dyDescent="0.25">
      <c r="F2238" s="1"/>
      <c r="G2238" s="1"/>
      <c r="H2238" s="1"/>
      <c r="I2238" s="1"/>
      <c r="J2238" s="1"/>
      <c r="K2238" s="1"/>
      <c r="L2238" s="1"/>
      <c r="M2238" s="1"/>
      <c r="N2238" s="1"/>
    </row>
    <row r="2239" spans="6:14" x14ac:dyDescent="0.25">
      <c r="F2239" s="1"/>
      <c r="G2239" s="1"/>
      <c r="H2239" s="1"/>
      <c r="I2239" s="1"/>
      <c r="J2239" s="1"/>
      <c r="K2239" s="1"/>
      <c r="L2239" s="1"/>
      <c r="M2239" s="1"/>
      <c r="N2239" s="1"/>
    </row>
    <row r="2240" spans="6:14" x14ac:dyDescent="0.25">
      <c r="F2240" s="1"/>
      <c r="G2240" s="1"/>
      <c r="H2240" s="1"/>
      <c r="I2240" s="1"/>
      <c r="J2240" s="1"/>
      <c r="K2240" s="1"/>
      <c r="L2240" s="1"/>
      <c r="M2240" s="1"/>
      <c r="N2240" s="1"/>
    </row>
    <row r="2241" spans="6:14" x14ac:dyDescent="0.25">
      <c r="F2241" s="1"/>
      <c r="G2241" s="1"/>
      <c r="H2241" s="1"/>
      <c r="I2241" s="1"/>
      <c r="J2241" s="1"/>
      <c r="K2241" s="1"/>
      <c r="L2241" s="1"/>
      <c r="M2241" s="1"/>
      <c r="N2241" s="1"/>
    </row>
    <row r="2242" spans="6:14" x14ac:dyDescent="0.25">
      <c r="F2242" s="1"/>
      <c r="G2242" s="1"/>
      <c r="H2242" s="1"/>
      <c r="I2242" s="1"/>
      <c r="J2242" s="1"/>
      <c r="K2242" s="1"/>
      <c r="L2242" s="1"/>
      <c r="M2242" s="1"/>
      <c r="N2242" s="1"/>
    </row>
    <row r="2243" spans="6:14" x14ac:dyDescent="0.25">
      <c r="F2243" s="1"/>
      <c r="G2243" s="1"/>
      <c r="H2243" s="1"/>
      <c r="I2243" s="1"/>
      <c r="J2243" s="1"/>
      <c r="K2243" s="1"/>
      <c r="L2243" s="1"/>
      <c r="M2243" s="1"/>
      <c r="N2243" s="1"/>
    </row>
    <row r="2244" spans="6:14" x14ac:dyDescent="0.25">
      <c r="F2244" s="1"/>
      <c r="G2244" s="1"/>
      <c r="H2244" s="1"/>
      <c r="I2244" s="1"/>
      <c r="J2244" s="1"/>
      <c r="K2244" s="1"/>
      <c r="L2244" s="1"/>
      <c r="M2244" s="1"/>
      <c r="N2244" s="1"/>
    </row>
    <row r="2245" spans="6:14" x14ac:dyDescent="0.25">
      <c r="F2245" s="1"/>
      <c r="G2245" s="1"/>
      <c r="H2245" s="1"/>
      <c r="I2245" s="1"/>
      <c r="J2245" s="1"/>
      <c r="K2245" s="1"/>
      <c r="L2245" s="1"/>
      <c r="M2245" s="1"/>
      <c r="N2245" s="1"/>
    </row>
    <row r="2246" spans="6:14" x14ac:dyDescent="0.25">
      <c r="F2246" s="1"/>
      <c r="G2246" s="1"/>
      <c r="H2246" s="1"/>
      <c r="I2246" s="1"/>
      <c r="J2246" s="1"/>
      <c r="K2246" s="1"/>
      <c r="L2246" s="1"/>
      <c r="M2246" s="1"/>
      <c r="N2246" s="1"/>
    </row>
    <row r="2247" spans="6:14" x14ac:dyDescent="0.25">
      <c r="F2247" s="1"/>
      <c r="G2247" s="1"/>
      <c r="H2247" s="1"/>
      <c r="I2247" s="1"/>
      <c r="J2247" s="1"/>
      <c r="K2247" s="1"/>
      <c r="L2247" s="1"/>
      <c r="M2247" s="1"/>
      <c r="N2247" s="1"/>
    </row>
    <row r="2248" spans="6:14" x14ac:dyDescent="0.25">
      <c r="F2248" s="1"/>
      <c r="G2248" s="1"/>
      <c r="H2248" s="1"/>
      <c r="I2248" s="1"/>
      <c r="J2248" s="1"/>
      <c r="K2248" s="1"/>
      <c r="L2248" s="1"/>
      <c r="M2248" s="1"/>
      <c r="N2248" s="1"/>
    </row>
    <row r="2249" spans="6:14" x14ac:dyDescent="0.25">
      <c r="F2249" s="1"/>
      <c r="G2249" s="1"/>
      <c r="H2249" s="1"/>
      <c r="I2249" s="1"/>
      <c r="J2249" s="1"/>
      <c r="K2249" s="1"/>
      <c r="L2249" s="1"/>
      <c r="M2249" s="1"/>
      <c r="N2249" s="1"/>
    </row>
    <row r="2250" spans="6:14" x14ac:dyDescent="0.25">
      <c r="F2250" s="1"/>
      <c r="G2250" s="1"/>
      <c r="H2250" s="1"/>
      <c r="I2250" s="1"/>
      <c r="J2250" s="1"/>
      <c r="K2250" s="1"/>
      <c r="L2250" s="1"/>
      <c r="M2250" s="1"/>
      <c r="N2250" s="1"/>
    </row>
    <row r="2251" spans="6:14" x14ac:dyDescent="0.25">
      <c r="F2251" s="1"/>
      <c r="G2251" s="1"/>
      <c r="H2251" s="1"/>
      <c r="I2251" s="1"/>
      <c r="J2251" s="1"/>
      <c r="K2251" s="1"/>
      <c r="L2251" s="1"/>
      <c r="M2251" s="1"/>
      <c r="N2251" s="1"/>
    </row>
    <row r="2252" spans="6:14" x14ac:dyDescent="0.25">
      <c r="F2252" s="1"/>
      <c r="G2252" s="1"/>
      <c r="H2252" s="1"/>
      <c r="I2252" s="1"/>
      <c r="J2252" s="1"/>
      <c r="K2252" s="1"/>
      <c r="L2252" s="1"/>
      <c r="M2252" s="1"/>
      <c r="N2252" s="1"/>
    </row>
    <row r="2253" spans="6:14" x14ac:dyDescent="0.25">
      <c r="F2253" s="1"/>
      <c r="G2253" s="1"/>
      <c r="H2253" s="1"/>
      <c r="I2253" s="1"/>
      <c r="J2253" s="1"/>
      <c r="K2253" s="1"/>
      <c r="L2253" s="1"/>
      <c r="M2253" s="1"/>
      <c r="N2253" s="1"/>
    </row>
    <row r="2254" spans="6:14" x14ac:dyDescent="0.25">
      <c r="F2254" s="1"/>
      <c r="G2254" s="1"/>
      <c r="H2254" s="1"/>
      <c r="I2254" s="1"/>
      <c r="J2254" s="1"/>
      <c r="K2254" s="1"/>
      <c r="L2254" s="1"/>
      <c r="M2254" s="1"/>
      <c r="N2254" s="1"/>
    </row>
    <row r="2255" spans="6:14" x14ac:dyDescent="0.25">
      <c r="F2255" s="1"/>
      <c r="G2255" s="1"/>
      <c r="H2255" s="1"/>
      <c r="I2255" s="1"/>
      <c r="J2255" s="1"/>
      <c r="K2255" s="1"/>
      <c r="L2255" s="1"/>
      <c r="M2255" s="1"/>
      <c r="N2255" s="1"/>
    </row>
    <row r="2256" spans="6:14" x14ac:dyDescent="0.25">
      <c r="F2256" s="1"/>
      <c r="G2256" s="1"/>
      <c r="H2256" s="1"/>
      <c r="I2256" s="1"/>
      <c r="J2256" s="1"/>
      <c r="K2256" s="1"/>
      <c r="L2256" s="1"/>
      <c r="M2256" s="1"/>
      <c r="N2256" s="1"/>
    </row>
    <row r="2257" spans="6:14" x14ac:dyDescent="0.25">
      <c r="F2257" s="1"/>
      <c r="G2257" s="1"/>
      <c r="H2257" s="1"/>
      <c r="I2257" s="1"/>
      <c r="J2257" s="1"/>
      <c r="K2257" s="1"/>
      <c r="L2257" s="1"/>
      <c r="M2257" s="1"/>
      <c r="N2257" s="1"/>
    </row>
    <row r="2258" spans="6:14" x14ac:dyDescent="0.25">
      <c r="F2258" s="1"/>
      <c r="G2258" s="1"/>
      <c r="H2258" s="1"/>
      <c r="I2258" s="1"/>
      <c r="J2258" s="1"/>
      <c r="K2258" s="1"/>
      <c r="L2258" s="1"/>
      <c r="M2258" s="1"/>
      <c r="N2258" s="1"/>
    </row>
    <row r="2259" spans="6:14" x14ac:dyDescent="0.25">
      <c r="F2259" s="1"/>
      <c r="G2259" s="1"/>
      <c r="H2259" s="1"/>
      <c r="I2259" s="1"/>
      <c r="J2259" s="1"/>
      <c r="K2259" s="1"/>
      <c r="L2259" s="1"/>
      <c r="M2259" s="1"/>
      <c r="N2259" s="1"/>
    </row>
    <row r="2260" spans="6:14" x14ac:dyDescent="0.25">
      <c r="F2260" s="1"/>
      <c r="G2260" s="1"/>
      <c r="H2260" s="1"/>
      <c r="I2260" s="1"/>
      <c r="J2260" s="1"/>
      <c r="K2260" s="1"/>
      <c r="L2260" s="1"/>
      <c r="M2260" s="1"/>
      <c r="N2260" s="1"/>
    </row>
    <row r="2261" spans="6:14" x14ac:dyDescent="0.25">
      <c r="F2261" s="1"/>
      <c r="G2261" s="1"/>
      <c r="H2261" s="1"/>
      <c r="I2261" s="1"/>
      <c r="J2261" s="1"/>
      <c r="K2261" s="1"/>
      <c r="L2261" s="1"/>
      <c r="M2261" s="1"/>
      <c r="N2261" s="1"/>
    </row>
    <row r="2262" spans="6:14" x14ac:dyDescent="0.25">
      <c r="F2262" s="1"/>
      <c r="G2262" s="1"/>
      <c r="H2262" s="1"/>
      <c r="I2262" s="1"/>
      <c r="J2262" s="1"/>
      <c r="K2262" s="1"/>
      <c r="L2262" s="1"/>
      <c r="M2262" s="1"/>
      <c r="N2262" s="1"/>
    </row>
    <row r="2263" spans="6:14" x14ac:dyDescent="0.25">
      <c r="F2263" s="1"/>
      <c r="G2263" s="1"/>
      <c r="H2263" s="1"/>
      <c r="I2263" s="1"/>
      <c r="J2263" s="1"/>
      <c r="K2263" s="1"/>
      <c r="L2263" s="1"/>
      <c r="M2263" s="1"/>
      <c r="N2263" s="1"/>
    </row>
    <row r="2264" spans="6:14" x14ac:dyDescent="0.25">
      <c r="F2264" s="1"/>
      <c r="G2264" s="1"/>
      <c r="H2264" s="1"/>
      <c r="I2264" s="1"/>
      <c r="J2264" s="1"/>
      <c r="K2264" s="1"/>
      <c r="L2264" s="1"/>
      <c r="M2264" s="1"/>
      <c r="N2264" s="1"/>
    </row>
    <row r="2265" spans="6:14" x14ac:dyDescent="0.25">
      <c r="F2265" s="1"/>
      <c r="G2265" s="1"/>
      <c r="H2265" s="1"/>
      <c r="I2265" s="1"/>
      <c r="J2265" s="1"/>
      <c r="K2265" s="1"/>
      <c r="L2265" s="1"/>
      <c r="M2265" s="1"/>
      <c r="N2265" s="1"/>
    </row>
    <row r="2266" spans="6:14" x14ac:dyDescent="0.25">
      <c r="F2266" s="1"/>
      <c r="G2266" s="1"/>
      <c r="H2266" s="1"/>
      <c r="I2266" s="1"/>
      <c r="J2266" s="1"/>
      <c r="K2266" s="1"/>
      <c r="L2266" s="1"/>
      <c r="M2266" s="1"/>
      <c r="N2266" s="1"/>
    </row>
    <row r="2267" spans="6:14" x14ac:dyDescent="0.25">
      <c r="F2267" s="1"/>
      <c r="G2267" s="1"/>
      <c r="H2267" s="1"/>
      <c r="I2267" s="1"/>
      <c r="J2267" s="1"/>
      <c r="K2267" s="1"/>
      <c r="L2267" s="1"/>
      <c r="M2267" s="1"/>
      <c r="N2267" s="1"/>
    </row>
    <row r="2268" spans="6:14" x14ac:dyDescent="0.25">
      <c r="F2268" s="1"/>
      <c r="G2268" s="1"/>
      <c r="H2268" s="1"/>
      <c r="I2268" s="1"/>
      <c r="J2268" s="1"/>
      <c r="K2268" s="1"/>
      <c r="L2268" s="1"/>
      <c r="M2268" s="1"/>
      <c r="N2268" s="1"/>
    </row>
    <row r="2269" spans="6:14" x14ac:dyDescent="0.25">
      <c r="F2269" s="1"/>
      <c r="G2269" s="1"/>
      <c r="H2269" s="1"/>
      <c r="I2269" s="1"/>
      <c r="J2269" s="1"/>
      <c r="K2269" s="1"/>
      <c r="L2269" s="1"/>
      <c r="M2269" s="1"/>
      <c r="N2269" s="1"/>
    </row>
    <row r="2270" spans="6:14" x14ac:dyDescent="0.25">
      <c r="F2270" s="1"/>
      <c r="G2270" s="1"/>
      <c r="H2270" s="1"/>
      <c r="I2270" s="1"/>
      <c r="J2270" s="1"/>
      <c r="K2270" s="1"/>
      <c r="L2270" s="1"/>
      <c r="M2270" s="1"/>
      <c r="N2270" s="1"/>
    </row>
    <row r="2271" spans="6:14" x14ac:dyDescent="0.25">
      <c r="F2271" s="1"/>
      <c r="G2271" s="1"/>
      <c r="H2271" s="1"/>
      <c r="I2271" s="1"/>
      <c r="J2271" s="1"/>
      <c r="K2271" s="1"/>
      <c r="L2271" s="1"/>
      <c r="M2271" s="1"/>
      <c r="N2271" s="1"/>
    </row>
    <row r="2272" spans="6:14" x14ac:dyDescent="0.25">
      <c r="F2272" s="1"/>
      <c r="G2272" s="1"/>
      <c r="H2272" s="1"/>
      <c r="I2272" s="1"/>
      <c r="J2272" s="1"/>
      <c r="K2272" s="1"/>
      <c r="L2272" s="1"/>
      <c r="M2272" s="1"/>
      <c r="N2272" s="1"/>
    </row>
    <row r="2273" spans="6:14" x14ac:dyDescent="0.25">
      <c r="F2273" s="1"/>
      <c r="G2273" s="1"/>
      <c r="H2273" s="1"/>
      <c r="I2273" s="1"/>
      <c r="J2273" s="1"/>
      <c r="K2273" s="1"/>
      <c r="L2273" s="1"/>
      <c r="M2273" s="1"/>
      <c r="N2273" s="1"/>
    </row>
    <row r="2274" spans="6:14" x14ac:dyDescent="0.25">
      <c r="F2274" s="1"/>
      <c r="G2274" s="1"/>
      <c r="H2274" s="1"/>
      <c r="I2274" s="1"/>
      <c r="J2274" s="1"/>
      <c r="K2274" s="1"/>
      <c r="L2274" s="1"/>
      <c r="M2274" s="1"/>
      <c r="N2274" s="1"/>
    </row>
    <row r="2275" spans="6:14" x14ac:dyDescent="0.25">
      <c r="F2275" s="1"/>
      <c r="G2275" s="1"/>
      <c r="H2275" s="1"/>
      <c r="I2275" s="1"/>
      <c r="J2275" s="1"/>
      <c r="K2275" s="1"/>
      <c r="L2275" s="1"/>
      <c r="M2275" s="1"/>
      <c r="N2275" s="1"/>
    </row>
    <row r="2276" spans="6:14" x14ac:dyDescent="0.25">
      <c r="F2276" s="1"/>
      <c r="G2276" s="1"/>
      <c r="H2276" s="1"/>
      <c r="I2276" s="1"/>
      <c r="J2276" s="1"/>
      <c r="K2276" s="1"/>
      <c r="L2276" s="1"/>
      <c r="M2276" s="1"/>
      <c r="N2276" s="1"/>
    </row>
    <row r="2277" spans="6:14" x14ac:dyDescent="0.25">
      <c r="F2277" s="1"/>
      <c r="G2277" s="1"/>
      <c r="H2277" s="1"/>
      <c r="I2277" s="1"/>
      <c r="J2277" s="1"/>
      <c r="K2277" s="1"/>
      <c r="L2277" s="1"/>
      <c r="M2277" s="1"/>
      <c r="N2277" s="1"/>
    </row>
    <row r="2278" spans="6:14" x14ac:dyDescent="0.25">
      <c r="F2278" s="1"/>
      <c r="G2278" s="1"/>
      <c r="H2278" s="1"/>
      <c r="I2278" s="1"/>
      <c r="J2278" s="1"/>
      <c r="K2278" s="1"/>
      <c r="L2278" s="1"/>
      <c r="M2278" s="1"/>
      <c r="N2278" s="1"/>
    </row>
    <row r="2279" spans="6:14" x14ac:dyDescent="0.25">
      <c r="F2279" s="1"/>
      <c r="G2279" s="1"/>
      <c r="H2279" s="1"/>
      <c r="I2279" s="1"/>
      <c r="J2279" s="1"/>
      <c r="K2279" s="1"/>
      <c r="L2279" s="1"/>
      <c r="M2279" s="1"/>
      <c r="N2279" s="1"/>
    </row>
    <row r="2280" spans="6:14" x14ac:dyDescent="0.25">
      <c r="F2280" s="1"/>
      <c r="G2280" s="1"/>
      <c r="H2280" s="1"/>
      <c r="I2280" s="1"/>
      <c r="J2280" s="1"/>
      <c r="K2280" s="1"/>
      <c r="L2280" s="1"/>
      <c r="M2280" s="1"/>
      <c r="N2280" s="1"/>
    </row>
    <row r="2281" spans="6:14" x14ac:dyDescent="0.25">
      <c r="F2281" s="1"/>
      <c r="G2281" s="1"/>
      <c r="H2281" s="1"/>
      <c r="I2281" s="1"/>
      <c r="J2281" s="1"/>
      <c r="K2281" s="1"/>
      <c r="L2281" s="1"/>
      <c r="M2281" s="1"/>
      <c r="N2281" s="1"/>
    </row>
    <row r="2282" spans="6:14" x14ac:dyDescent="0.25">
      <c r="F2282" s="1"/>
      <c r="G2282" s="1"/>
      <c r="H2282" s="1"/>
      <c r="I2282" s="1"/>
      <c r="J2282" s="1"/>
      <c r="K2282" s="1"/>
      <c r="L2282" s="1"/>
      <c r="M2282" s="1"/>
      <c r="N2282" s="1"/>
    </row>
    <row r="2283" spans="6:14" x14ac:dyDescent="0.25">
      <c r="F2283" s="1"/>
      <c r="G2283" s="1"/>
      <c r="H2283" s="1"/>
      <c r="I2283" s="1"/>
      <c r="J2283" s="1"/>
      <c r="K2283" s="1"/>
      <c r="L2283" s="1"/>
      <c r="M2283" s="1"/>
      <c r="N2283" s="1"/>
    </row>
    <row r="2284" spans="6:14" x14ac:dyDescent="0.25">
      <c r="F2284" s="1"/>
      <c r="G2284" s="1"/>
      <c r="H2284" s="1"/>
      <c r="I2284" s="1"/>
      <c r="J2284" s="1"/>
      <c r="K2284" s="1"/>
      <c r="L2284" s="1"/>
      <c r="M2284" s="1"/>
      <c r="N2284" s="1"/>
    </row>
    <row r="2285" spans="6:14" x14ac:dyDescent="0.25">
      <c r="F2285" s="1"/>
      <c r="G2285" s="1"/>
      <c r="H2285" s="1"/>
      <c r="I2285" s="1"/>
      <c r="J2285" s="1"/>
      <c r="K2285" s="1"/>
      <c r="L2285" s="1"/>
      <c r="M2285" s="1"/>
      <c r="N2285" s="1"/>
    </row>
    <row r="2286" spans="6:14" x14ac:dyDescent="0.25">
      <c r="F2286" s="1"/>
      <c r="G2286" s="1"/>
      <c r="H2286" s="1"/>
      <c r="I2286" s="1"/>
      <c r="J2286" s="1"/>
      <c r="K2286" s="1"/>
      <c r="L2286" s="1"/>
      <c r="M2286" s="1"/>
      <c r="N2286" s="1"/>
    </row>
    <row r="2287" spans="6:14" x14ac:dyDescent="0.25">
      <c r="F2287" s="1"/>
      <c r="G2287" s="1"/>
      <c r="H2287" s="1"/>
      <c r="I2287" s="1"/>
      <c r="J2287" s="1"/>
      <c r="K2287" s="1"/>
      <c r="L2287" s="1"/>
      <c r="M2287" s="1"/>
      <c r="N2287" s="1"/>
    </row>
    <row r="2288" spans="6:14" x14ac:dyDescent="0.25">
      <c r="F2288" s="1"/>
      <c r="G2288" s="1"/>
      <c r="H2288" s="1"/>
      <c r="I2288" s="1"/>
      <c r="J2288" s="1"/>
      <c r="K2288" s="1"/>
      <c r="L2288" s="1"/>
      <c r="M2288" s="1"/>
      <c r="N2288" s="1"/>
    </row>
    <row r="2289" spans="6:14" x14ac:dyDescent="0.25">
      <c r="F2289" s="1"/>
      <c r="G2289" s="1"/>
      <c r="H2289" s="1"/>
      <c r="I2289" s="1"/>
      <c r="J2289" s="1"/>
      <c r="K2289" s="1"/>
      <c r="L2289" s="1"/>
      <c r="M2289" s="1"/>
      <c r="N2289" s="1"/>
    </row>
    <row r="2290" spans="6:14" x14ac:dyDescent="0.25">
      <c r="F2290" s="1"/>
      <c r="G2290" s="1"/>
      <c r="H2290" s="1"/>
      <c r="I2290" s="1"/>
      <c r="J2290" s="1"/>
      <c r="K2290" s="1"/>
      <c r="L2290" s="1"/>
      <c r="M2290" s="1"/>
      <c r="N2290" s="1"/>
    </row>
    <row r="2291" spans="6:14" x14ac:dyDescent="0.25">
      <c r="F2291" s="1"/>
      <c r="G2291" s="1"/>
      <c r="H2291" s="1"/>
      <c r="I2291" s="1"/>
      <c r="J2291" s="1"/>
      <c r="K2291" s="1"/>
      <c r="L2291" s="1"/>
      <c r="M2291" s="1"/>
      <c r="N2291" s="1"/>
    </row>
    <row r="2292" spans="6:14" x14ac:dyDescent="0.25">
      <c r="F2292" s="1"/>
      <c r="G2292" s="1"/>
      <c r="H2292" s="1"/>
      <c r="I2292" s="1"/>
      <c r="J2292" s="1"/>
      <c r="K2292" s="1"/>
      <c r="L2292" s="1"/>
      <c r="M2292" s="1"/>
      <c r="N2292" s="1"/>
    </row>
    <row r="2293" spans="6:14" x14ac:dyDescent="0.25">
      <c r="F2293" s="1"/>
      <c r="G2293" s="1"/>
      <c r="H2293" s="1"/>
      <c r="I2293" s="1"/>
      <c r="J2293" s="1"/>
      <c r="K2293" s="1"/>
      <c r="L2293" s="1"/>
      <c r="M2293" s="1"/>
      <c r="N2293" s="1"/>
    </row>
    <row r="2294" spans="6:14" x14ac:dyDescent="0.25">
      <c r="F2294" s="1"/>
      <c r="G2294" s="1"/>
      <c r="H2294" s="1"/>
      <c r="I2294" s="1"/>
      <c r="J2294" s="1"/>
      <c r="K2294" s="1"/>
      <c r="L2294" s="1"/>
      <c r="M2294" s="1"/>
      <c r="N2294" s="1"/>
    </row>
    <row r="2295" spans="6:14" x14ac:dyDescent="0.25">
      <c r="F2295" s="1"/>
      <c r="G2295" s="1"/>
      <c r="H2295" s="1"/>
      <c r="I2295" s="1"/>
      <c r="J2295" s="1"/>
      <c r="K2295" s="1"/>
      <c r="L2295" s="1"/>
      <c r="M2295" s="1"/>
      <c r="N2295" s="1"/>
    </row>
    <row r="2296" spans="6:14" x14ac:dyDescent="0.25">
      <c r="F2296" s="1"/>
      <c r="G2296" s="1"/>
      <c r="H2296" s="1"/>
      <c r="I2296" s="1"/>
      <c r="J2296" s="1"/>
      <c r="K2296" s="1"/>
      <c r="L2296" s="1"/>
      <c r="M2296" s="1"/>
      <c r="N2296" s="1"/>
    </row>
    <row r="2297" spans="6:14" x14ac:dyDescent="0.25">
      <c r="F2297" s="1"/>
      <c r="G2297" s="1"/>
      <c r="H2297" s="1"/>
      <c r="I2297" s="1"/>
      <c r="J2297" s="1"/>
      <c r="K2297" s="1"/>
      <c r="L2297" s="1"/>
      <c r="M2297" s="1"/>
      <c r="N2297" s="1"/>
    </row>
    <row r="2298" spans="6:14" x14ac:dyDescent="0.25">
      <c r="F2298" s="1"/>
      <c r="G2298" s="1"/>
      <c r="H2298" s="1"/>
      <c r="I2298" s="1"/>
      <c r="J2298" s="1"/>
      <c r="K2298" s="1"/>
      <c r="L2298" s="1"/>
      <c r="M2298" s="1"/>
      <c r="N2298" s="1"/>
    </row>
    <row r="2299" spans="6:14" x14ac:dyDescent="0.25">
      <c r="F2299" s="1"/>
      <c r="G2299" s="1"/>
      <c r="H2299" s="1"/>
      <c r="I2299" s="1"/>
      <c r="J2299" s="1"/>
      <c r="K2299" s="1"/>
      <c r="L2299" s="1"/>
      <c r="M2299" s="1"/>
      <c r="N2299" s="1"/>
    </row>
    <row r="2300" spans="6:14" x14ac:dyDescent="0.25">
      <c r="F2300" s="1"/>
      <c r="G2300" s="1"/>
      <c r="H2300" s="1"/>
      <c r="I2300" s="1"/>
      <c r="J2300" s="1"/>
      <c r="K2300" s="1"/>
      <c r="L2300" s="1"/>
      <c r="M2300" s="1"/>
      <c r="N2300" s="1"/>
    </row>
    <row r="2301" spans="6:14" x14ac:dyDescent="0.25">
      <c r="F2301" s="1"/>
      <c r="G2301" s="1"/>
      <c r="H2301" s="1"/>
      <c r="I2301" s="1"/>
      <c r="J2301" s="1"/>
      <c r="K2301" s="1"/>
      <c r="L2301" s="1"/>
      <c r="M2301" s="1"/>
      <c r="N2301" s="1"/>
    </row>
    <row r="2302" spans="6:14" x14ac:dyDescent="0.25">
      <c r="F2302" s="1"/>
      <c r="G2302" s="1"/>
      <c r="H2302" s="1"/>
      <c r="I2302" s="1"/>
      <c r="J2302" s="1"/>
      <c r="K2302" s="1"/>
      <c r="L2302" s="1"/>
      <c r="M2302" s="1"/>
      <c r="N2302" s="1"/>
    </row>
    <row r="2303" spans="6:14" x14ac:dyDescent="0.25">
      <c r="F2303" s="1"/>
      <c r="G2303" s="1"/>
      <c r="H2303" s="1"/>
      <c r="I2303" s="1"/>
      <c r="J2303" s="1"/>
      <c r="K2303" s="1"/>
      <c r="L2303" s="1"/>
      <c r="M2303" s="1"/>
      <c r="N2303" s="1"/>
    </row>
    <row r="2304" spans="6:14" x14ac:dyDescent="0.25">
      <c r="F2304" s="1"/>
      <c r="G2304" s="1"/>
      <c r="H2304" s="1"/>
      <c r="I2304" s="1"/>
      <c r="J2304" s="1"/>
      <c r="K2304" s="1"/>
      <c r="L2304" s="1"/>
      <c r="M2304" s="1"/>
      <c r="N2304" s="1"/>
    </row>
    <row r="2305" spans="6:14" x14ac:dyDescent="0.25">
      <c r="F2305" s="1"/>
      <c r="G2305" s="1"/>
      <c r="H2305" s="1"/>
      <c r="I2305" s="1"/>
      <c r="J2305" s="1"/>
      <c r="K2305" s="1"/>
      <c r="L2305" s="1"/>
      <c r="M2305" s="1"/>
      <c r="N2305" s="1"/>
    </row>
    <row r="2306" spans="6:14" x14ac:dyDescent="0.25">
      <c r="F2306" s="1"/>
      <c r="G2306" s="1"/>
      <c r="H2306" s="1"/>
      <c r="I2306" s="1"/>
      <c r="J2306" s="1"/>
      <c r="K2306" s="1"/>
      <c r="L2306" s="1"/>
      <c r="M2306" s="1"/>
      <c r="N2306" s="1"/>
    </row>
    <row r="2307" spans="6:14" x14ac:dyDescent="0.25">
      <c r="F2307" s="1"/>
      <c r="G2307" s="1"/>
      <c r="H2307" s="1"/>
      <c r="I2307" s="1"/>
      <c r="J2307" s="1"/>
      <c r="K2307" s="1"/>
      <c r="L2307" s="1"/>
      <c r="M2307" s="1"/>
      <c r="N2307" s="1"/>
    </row>
    <row r="2308" spans="6:14" x14ac:dyDescent="0.25">
      <c r="F2308" s="1"/>
      <c r="G2308" s="1"/>
      <c r="H2308" s="1"/>
      <c r="I2308" s="1"/>
      <c r="J2308" s="1"/>
      <c r="K2308" s="1"/>
      <c r="L2308" s="1"/>
      <c r="M2308" s="1"/>
      <c r="N2308" s="1"/>
    </row>
    <row r="2309" spans="6:14" x14ac:dyDescent="0.25">
      <c r="F2309" s="1"/>
      <c r="G2309" s="1"/>
      <c r="H2309" s="1"/>
      <c r="I2309" s="1"/>
      <c r="J2309" s="1"/>
      <c r="K2309" s="1"/>
      <c r="L2309" s="1"/>
      <c r="M2309" s="1"/>
      <c r="N2309" s="1"/>
    </row>
    <row r="2310" spans="6:14" x14ac:dyDescent="0.25">
      <c r="F2310" s="1"/>
      <c r="G2310" s="1"/>
      <c r="H2310" s="1"/>
      <c r="I2310" s="1"/>
      <c r="J2310" s="1"/>
      <c r="K2310" s="1"/>
      <c r="L2310" s="1"/>
      <c r="M2310" s="1"/>
      <c r="N2310" s="1"/>
    </row>
    <row r="2311" spans="6:14" x14ac:dyDescent="0.25">
      <c r="F2311" s="1"/>
      <c r="G2311" s="1"/>
      <c r="H2311" s="1"/>
      <c r="I2311" s="1"/>
      <c r="J2311" s="1"/>
      <c r="K2311" s="1"/>
      <c r="L2311" s="1"/>
      <c r="M2311" s="1"/>
      <c r="N2311" s="1"/>
    </row>
    <row r="2312" spans="6:14" x14ac:dyDescent="0.25">
      <c r="F2312" s="1"/>
      <c r="G2312" s="1"/>
      <c r="H2312" s="1"/>
      <c r="I2312" s="1"/>
      <c r="J2312" s="1"/>
      <c r="K2312" s="1"/>
      <c r="L2312" s="1"/>
      <c r="M2312" s="1"/>
      <c r="N2312" s="1"/>
    </row>
    <row r="2313" spans="6:14" x14ac:dyDescent="0.25">
      <c r="F2313" s="1"/>
      <c r="G2313" s="1"/>
      <c r="H2313" s="1"/>
      <c r="I2313" s="1"/>
      <c r="J2313" s="1"/>
      <c r="K2313" s="1"/>
      <c r="L2313" s="1"/>
      <c r="M2313" s="1"/>
      <c r="N2313" s="1"/>
    </row>
    <row r="2314" spans="6:14" x14ac:dyDescent="0.25">
      <c r="F2314" s="1"/>
      <c r="G2314" s="1"/>
      <c r="H2314" s="1"/>
      <c r="I2314" s="1"/>
      <c r="J2314" s="1"/>
      <c r="K2314" s="1"/>
      <c r="L2314" s="1"/>
      <c r="M2314" s="1"/>
      <c r="N2314" s="1"/>
    </row>
    <row r="2315" spans="6:14" x14ac:dyDescent="0.25">
      <c r="F2315" s="1"/>
      <c r="G2315" s="1"/>
      <c r="H2315" s="1"/>
      <c r="I2315" s="1"/>
      <c r="J2315" s="1"/>
      <c r="K2315" s="1"/>
      <c r="L2315" s="1"/>
      <c r="M2315" s="1"/>
      <c r="N2315" s="1"/>
    </row>
    <row r="2316" spans="6:14" x14ac:dyDescent="0.25">
      <c r="F2316" s="1"/>
      <c r="G2316" s="1"/>
      <c r="H2316" s="1"/>
      <c r="I2316" s="1"/>
      <c r="J2316" s="1"/>
      <c r="K2316" s="1"/>
      <c r="L2316" s="1"/>
      <c r="M2316" s="1"/>
      <c r="N2316" s="1"/>
    </row>
    <row r="2317" spans="6:14" x14ac:dyDescent="0.25">
      <c r="F2317" s="1"/>
      <c r="G2317" s="1"/>
      <c r="H2317" s="1"/>
      <c r="I2317" s="1"/>
      <c r="J2317" s="1"/>
      <c r="K2317" s="1"/>
      <c r="L2317" s="1"/>
      <c r="M2317" s="1"/>
      <c r="N2317" s="1"/>
    </row>
    <row r="2318" spans="6:14" x14ac:dyDescent="0.25">
      <c r="F2318" s="1"/>
      <c r="G2318" s="1"/>
      <c r="H2318" s="1"/>
      <c r="I2318" s="1"/>
      <c r="J2318" s="1"/>
      <c r="K2318" s="1"/>
      <c r="L2318" s="1"/>
      <c r="M2318" s="1"/>
      <c r="N2318" s="1"/>
    </row>
    <row r="2319" spans="6:14" x14ac:dyDescent="0.25">
      <c r="F2319" s="1"/>
      <c r="G2319" s="1"/>
      <c r="H2319" s="1"/>
      <c r="I2319" s="1"/>
      <c r="J2319" s="1"/>
      <c r="K2319" s="1"/>
      <c r="L2319" s="1"/>
      <c r="M2319" s="1"/>
      <c r="N2319" s="1"/>
    </row>
    <row r="2320" spans="6:14" x14ac:dyDescent="0.25">
      <c r="F2320" s="1"/>
      <c r="G2320" s="1"/>
      <c r="H2320" s="1"/>
      <c r="I2320" s="1"/>
      <c r="J2320" s="1"/>
      <c r="K2320" s="1"/>
      <c r="L2320" s="1"/>
      <c r="M2320" s="1"/>
      <c r="N2320" s="1"/>
    </row>
    <row r="2321" spans="6:14" x14ac:dyDescent="0.25">
      <c r="F2321" s="1"/>
      <c r="G2321" s="1"/>
      <c r="H2321" s="1"/>
      <c r="I2321" s="1"/>
      <c r="J2321" s="1"/>
      <c r="K2321" s="1"/>
      <c r="L2321" s="1"/>
      <c r="M2321" s="1"/>
      <c r="N2321" s="1"/>
    </row>
    <row r="2322" spans="6:14" x14ac:dyDescent="0.25">
      <c r="F2322" s="1"/>
      <c r="G2322" s="1"/>
      <c r="H2322" s="1"/>
      <c r="I2322" s="1"/>
      <c r="J2322" s="1"/>
      <c r="K2322" s="1"/>
      <c r="L2322" s="1"/>
      <c r="M2322" s="1"/>
      <c r="N2322" s="1"/>
    </row>
    <row r="2323" spans="6:14" x14ac:dyDescent="0.25">
      <c r="F2323" s="1"/>
      <c r="G2323" s="1"/>
      <c r="H2323" s="1"/>
      <c r="I2323" s="1"/>
      <c r="J2323" s="1"/>
      <c r="K2323" s="1"/>
      <c r="L2323" s="1"/>
      <c r="M2323" s="1"/>
      <c r="N2323" s="1"/>
    </row>
    <row r="2324" spans="6:14" x14ac:dyDescent="0.25">
      <c r="F2324" s="1"/>
      <c r="G2324" s="1"/>
      <c r="H2324" s="1"/>
      <c r="I2324" s="1"/>
      <c r="J2324" s="1"/>
      <c r="K2324" s="1"/>
      <c r="L2324" s="1"/>
      <c r="M2324" s="1"/>
      <c r="N2324" s="1"/>
    </row>
    <row r="2325" spans="6:14" x14ac:dyDescent="0.25">
      <c r="F2325" s="1"/>
      <c r="G2325" s="1"/>
      <c r="H2325" s="1"/>
      <c r="I2325" s="1"/>
      <c r="J2325" s="1"/>
      <c r="K2325" s="1"/>
      <c r="L2325" s="1"/>
      <c r="M2325" s="1"/>
      <c r="N2325" s="1"/>
    </row>
    <row r="2326" spans="6:14" x14ac:dyDescent="0.25">
      <c r="F2326" s="1"/>
      <c r="G2326" s="1"/>
      <c r="H2326" s="1"/>
      <c r="I2326" s="1"/>
      <c r="J2326" s="1"/>
      <c r="K2326" s="1"/>
      <c r="L2326" s="1"/>
      <c r="M2326" s="1"/>
      <c r="N2326" s="1"/>
    </row>
    <row r="2327" spans="6:14" x14ac:dyDescent="0.25">
      <c r="F2327" s="1"/>
      <c r="G2327" s="1"/>
      <c r="H2327" s="1"/>
      <c r="I2327" s="1"/>
      <c r="J2327" s="1"/>
      <c r="K2327" s="1"/>
      <c r="L2327" s="1"/>
      <c r="M2327" s="1"/>
      <c r="N2327" s="1"/>
    </row>
    <row r="2328" spans="6:14" x14ac:dyDescent="0.25">
      <c r="F2328" s="1"/>
      <c r="G2328" s="1"/>
      <c r="H2328" s="1"/>
      <c r="I2328" s="1"/>
      <c r="J2328" s="1"/>
      <c r="K2328" s="1"/>
      <c r="L2328" s="1"/>
      <c r="M2328" s="1"/>
      <c r="N2328" s="1"/>
    </row>
    <row r="2329" spans="6:14" x14ac:dyDescent="0.25">
      <c r="F2329" s="1"/>
      <c r="G2329" s="1"/>
      <c r="H2329" s="1"/>
      <c r="I2329" s="1"/>
      <c r="J2329" s="1"/>
      <c r="K2329" s="1"/>
      <c r="L2329" s="1"/>
      <c r="M2329" s="1"/>
      <c r="N2329" s="1"/>
    </row>
    <row r="2330" spans="6:14" x14ac:dyDescent="0.25">
      <c r="F2330" s="1"/>
      <c r="G2330" s="1"/>
      <c r="H2330" s="1"/>
      <c r="I2330" s="1"/>
      <c r="J2330" s="1"/>
      <c r="K2330" s="1"/>
      <c r="L2330" s="1"/>
      <c r="M2330" s="1"/>
      <c r="N2330" s="1"/>
    </row>
    <row r="2331" spans="6:14" x14ac:dyDescent="0.25">
      <c r="F2331" s="1"/>
      <c r="G2331" s="1"/>
      <c r="H2331" s="1"/>
      <c r="I2331" s="1"/>
      <c r="J2331" s="1"/>
      <c r="K2331" s="1"/>
      <c r="L2331" s="1"/>
      <c r="M2331" s="1"/>
      <c r="N2331" s="1"/>
    </row>
    <row r="2332" spans="6:14" x14ac:dyDescent="0.25">
      <c r="F2332" s="1"/>
      <c r="G2332" s="1"/>
      <c r="H2332" s="1"/>
      <c r="I2332" s="1"/>
      <c r="J2332" s="1"/>
      <c r="K2332" s="1"/>
      <c r="L2332" s="1"/>
      <c r="M2332" s="1"/>
      <c r="N2332" s="1"/>
    </row>
    <row r="2333" spans="6:14" x14ac:dyDescent="0.25">
      <c r="F2333" s="1"/>
      <c r="G2333" s="1"/>
      <c r="H2333" s="1"/>
      <c r="I2333" s="1"/>
      <c r="J2333" s="1"/>
      <c r="K2333" s="1"/>
      <c r="L2333" s="1"/>
      <c r="M2333" s="1"/>
      <c r="N2333" s="1"/>
    </row>
    <row r="2334" spans="6:14" x14ac:dyDescent="0.25">
      <c r="F2334" s="1"/>
      <c r="G2334" s="1"/>
      <c r="H2334" s="1"/>
      <c r="I2334" s="1"/>
      <c r="J2334" s="1"/>
      <c r="K2334" s="1"/>
      <c r="L2334" s="1"/>
      <c r="M2334" s="1"/>
      <c r="N2334" s="1"/>
    </row>
    <row r="2335" spans="6:14" x14ac:dyDescent="0.25">
      <c r="F2335" s="1"/>
      <c r="G2335" s="1"/>
      <c r="H2335" s="1"/>
      <c r="I2335" s="1"/>
      <c r="J2335" s="1"/>
      <c r="K2335" s="1"/>
      <c r="L2335" s="1"/>
      <c r="M2335" s="1"/>
      <c r="N2335" s="1"/>
    </row>
    <row r="2336" spans="6:14" x14ac:dyDescent="0.25">
      <c r="F2336" s="1"/>
      <c r="G2336" s="1"/>
      <c r="H2336" s="1"/>
      <c r="I2336" s="1"/>
      <c r="J2336" s="1"/>
      <c r="K2336" s="1"/>
      <c r="L2336" s="1"/>
      <c r="M2336" s="1"/>
      <c r="N2336" s="1"/>
    </row>
    <row r="2337" spans="6:14" x14ac:dyDescent="0.25">
      <c r="F2337" s="1"/>
      <c r="G2337" s="1"/>
      <c r="H2337" s="1"/>
      <c r="I2337" s="1"/>
      <c r="J2337" s="1"/>
      <c r="K2337" s="1"/>
      <c r="L2337" s="1"/>
      <c r="M2337" s="1"/>
      <c r="N2337" s="1"/>
    </row>
    <row r="2338" spans="6:14" x14ac:dyDescent="0.25">
      <c r="F2338" s="1"/>
      <c r="G2338" s="1"/>
      <c r="H2338" s="1"/>
      <c r="I2338" s="1"/>
      <c r="J2338" s="1"/>
      <c r="K2338" s="1"/>
      <c r="L2338" s="1"/>
      <c r="M2338" s="1"/>
      <c r="N2338" s="1"/>
    </row>
    <row r="2339" spans="6:14" x14ac:dyDescent="0.25">
      <c r="F2339" s="1"/>
      <c r="G2339" s="1"/>
      <c r="H2339" s="1"/>
      <c r="I2339" s="1"/>
      <c r="J2339" s="1"/>
      <c r="K2339" s="1"/>
      <c r="L2339" s="1"/>
      <c r="M2339" s="1"/>
      <c r="N2339" s="1"/>
    </row>
    <row r="2340" spans="6:14" x14ac:dyDescent="0.25">
      <c r="F2340" s="1"/>
      <c r="G2340" s="1"/>
      <c r="H2340" s="1"/>
      <c r="I2340" s="1"/>
      <c r="J2340" s="1"/>
      <c r="K2340" s="1"/>
      <c r="L2340" s="1"/>
      <c r="M2340" s="1"/>
      <c r="N2340" s="1"/>
    </row>
    <row r="2341" spans="6:14" x14ac:dyDescent="0.25">
      <c r="F2341" s="1"/>
      <c r="G2341" s="1"/>
      <c r="H2341" s="1"/>
      <c r="I2341" s="1"/>
      <c r="J2341" s="1"/>
      <c r="K2341" s="1"/>
      <c r="L2341" s="1"/>
      <c r="M2341" s="1"/>
      <c r="N2341" s="1"/>
    </row>
    <row r="2342" spans="6:14" x14ac:dyDescent="0.25">
      <c r="F2342" s="1"/>
      <c r="G2342" s="1"/>
      <c r="H2342" s="1"/>
      <c r="I2342" s="1"/>
      <c r="J2342" s="1"/>
      <c r="K2342" s="1"/>
      <c r="L2342" s="1"/>
      <c r="M2342" s="1"/>
      <c r="N2342" s="1"/>
    </row>
    <row r="2343" spans="6:14" x14ac:dyDescent="0.25">
      <c r="F2343" s="1"/>
      <c r="G2343" s="1"/>
      <c r="H2343" s="1"/>
      <c r="I2343" s="1"/>
      <c r="J2343" s="1"/>
      <c r="K2343" s="1"/>
      <c r="L2343" s="1"/>
      <c r="M2343" s="1"/>
      <c r="N2343" s="1"/>
    </row>
    <row r="2344" spans="6:14" x14ac:dyDescent="0.25">
      <c r="F2344" s="1"/>
      <c r="G2344" s="1"/>
      <c r="H2344" s="1"/>
      <c r="I2344" s="1"/>
      <c r="J2344" s="1"/>
      <c r="K2344" s="1"/>
      <c r="L2344" s="1"/>
      <c r="M2344" s="1"/>
      <c r="N2344" s="1"/>
    </row>
    <row r="2345" spans="6:14" x14ac:dyDescent="0.25">
      <c r="F2345" s="1"/>
      <c r="G2345" s="1"/>
      <c r="H2345" s="1"/>
      <c r="I2345" s="1"/>
      <c r="J2345" s="1"/>
      <c r="K2345" s="1"/>
      <c r="L2345" s="1"/>
      <c r="M2345" s="1"/>
      <c r="N2345" s="1"/>
    </row>
    <row r="2346" spans="6:14" x14ac:dyDescent="0.25">
      <c r="F2346" s="1"/>
      <c r="G2346" s="1"/>
      <c r="H2346" s="1"/>
      <c r="I2346" s="1"/>
      <c r="J2346" s="1"/>
      <c r="K2346" s="1"/>
      <c r="L2346" s="1"/>
      <c r="M2346" s="1"/>
      <c r="N2346" s="1"/>
    </row>
    <row r="2347" spans="6:14" x14ac:dyDescent="0.25">
      <c r="F2347" s="1"/>
      <c r="G2347" s="1"/>
      <c r="H2347" s="1"/>
      <c r="I2347" s="1"/>
      <c r="J2347" s="1"/>
      <c r="K2347" s="1"/>
      <c r="L2347" s="1"/>
      <c r="M2347" s="1"/>
      <c r="N2347" s="1"/>
    </row>
    <row r="2348" spans="6:14" x14ac:dyDescent="0.25">
      <c r="F2348" s="1"/>
      <c r="G2348" s="1"/>
      <c r="H2348" s="1"/>
      <c r="I2348" s="1"/>
      <c r="J2348" s="1"/>
      <c r="K2348" s="1"/>
      <c r="L2348" s="1"/>
      <c r="M2348" s="1"/>
      <c r="N2348" s="1"/>
    </row>
    <row r="2349" spans="6:14" x14ac:dyDescent="0.25">
      <c r="F2349" s="1"/>
      <c r="G2349" s="1"/>
      <c r="H2349" s="1"/>
      <c r="I2349" s="1"/>
      <c r="J2349" s="1"/>
      <c r="K2349" s="1"/>
      <c r="L2349" s="1"/>
      <c r="M2349" s="1"/>
      <c r="N2349" s="1"/>
    </row>
    <row r="2350" spans="6:14" x14ac:dyDescent="0.25">
      <c r="F2350" s="1"/>
      <c r="G2350" s="1"/>
      <c r="H2350" s="1"/>
      <c r="I2350" s="1"/>
      <c r="J2350" s="1"/>
      <c r="K2350" s="1"/>
      <c r="L2350" s="1"/>
      <c r="M2350" s="1"/>
      <c r="N2350" s="1"/>
    </row>
    <row r="2351" spans="6:14" x14ac:dyDescent="0.25">
      <c r="F2351" s="1"/>
      <c r="G2351" s="1"/>
      <c r="H2351" s="1"/>
      <c r="I2351" s="1"/>
      <c r="J2351" s="1"/>
      <c r="K2351" s="1"/>
      <c r="L2351" s="1"/>
      <c r="M2351" s="1"/>
      <c r="N2351" s="1"/>
    </row>
    <row r="2352" spans="6:14" x14ac:dyDescent="0.25">
      <c r="F2352" s="1"/>
      <c r="G2352" s="1"/>
      <c r="H2352" s="1"/>
      <c r="I2352" s="1"/>
      <c r="J2352" s="1"/>
      <c r="K2352" s="1"/>
      <c r="L2352" s="1"/>
      <c r="M2352" s="1"/>
      <c r="N2352" s="1"/>
    </row>
    <row r="2353" spans="6:14" x14ac:dyDescent="0.25">
      <c r="F2353" s="1"/>
      <c r="G2353" s="1"/>
      <c r="H2353" s="1"/>
      <c r="I2353" s="1"/>
      <c r="J2353" s="1"/>
      <c r="K2353" s="1"/>
      <c r="L2353" s="1"/>
      <c r="M2353" s="1"/>
      <c r="N2353" s="1"/>
    </row>
    <row r="2354" spans="6:14" x14ac:dyDescent="0.25">
      <c r="F2354" s="1"/>
      <c r="G2354" s="1"/>
      <c r="H2354" s="1"/>
      <c r="I2354" s="1"/>
      <c r="J2354" s="1"/>
      <c r="K2354" s="1"/>
      <c r="L2354" s="1"/>
      <c r="M2354" s="1"/>
      <c r="N2354" s="1"/>
    </row>
    <row r="2355" spans="6:14" x14ac:dyDescent="0.25">
      <c r="F2355" s="1"/>
      <c r="G2355" s="1"/>
      <c r="H2355" s="1"/>
      <c r="I2355" s="1"/>
      <c r="J2355" s="1"/>
      <c r="K2355" s="1"/>
      <c r="L2355" s="1"/>
      <c r="M2355" s="1"/>
      <c r="N2355" s="1"/>
    </row>
    <row r="2356" spans="6:14" x14ac:dyDescent="0.25">
      <c r="F2356" s="1"/>
      <c r="G2356" s="1"/>
      <c r="H2356" s="1"/>
      <c r="I2356" s="1"/>
      <c r="J2356" s="1"/>
      <c r="K2356" s="1"/>
      <c r="L2356" s="1"/>
      <c r="M2356" s="1"/>
      <c r="N2356" s="1"/>
    </row>
    <row r="2357" spans="6:14" x14ac:dyDescent="0.25">
      <c r="F2357" s="1"/>
      <c r="G2357" s="1"/>
      <c r="H2357" s="1"/>
      <c r="I2357" s="1"/>
      <c r="J2357" s="1"/>
      <c r="K2357" s="1"/>
      <c r="L2357" s="1"/>
      <c r="M2357" s="1"/>
      <c r="N2357" s="1"/>
    </row>
    <row r="2358" spans="6:14" x14ac:dyDescent="0.25">
      <c r="F2358" s="1"/>
      <c r="G2358" s="1"/>
      <c r="H2358" s="1"/>
      <c r="I2358" s="1"/>
      <c r="J2358" s="1"/>
      <c r="K2358" s="1"/>
      <c r="L2358" s="1"/>
      <c r="M2358" s="1"/>
      <c r="N2358" s="1"/>
    </row>
    <row r="2359" spans="6:14" x14ac:dyDescent="0.25">
      <c r="F2359" s="1"/>
      <c r="G2359" s="1"/>
      <c r="H2359" s="1"/>
      <c r="I2359" s="1"/>
      <c r="J2359" s="1"/>
      <c r="K2359" s="1"/>
      <c r="L2359" s="1"/>
      <c r="M2359" s="1"/>
      <c r="N2359" s="1"/>
    </row>
    <row r="2360" spans="6:14" x14ac:dyDescent="0.25">
      <c r="F2360" s="1"/>
      <c r="G2360" s="1"/>
      <c r="H2360" s="1"/>
      <c r="I2360" s="1"/>
      <c r="J2360" s="1"/>
      <c r="K2360" s="1"/>
      <c r="L2360" s="1"/>
      <c r="M2360" s="1"/>
      <c r="N2360" s="1"/>
    </row>
    <row r="2361" spans="6:14" x14ac:dyDescent="0.25">
      <c r="F2361" s="1"/>
      <c r="G2361" s="1"/>
      <c r="H2361" s="1"/>
      <c r="I2361" s="1"/>
      <c r="J2361" s="1"/>
      <c r="K2361" s="1"/>
      <c r="L2361" s="1"/>
      <c r="M2361" s="1"/>
      <c r="N2361" s="1"/>
    </row>
    <row r="2362" spans="6:14" x14ac:dyDescent="0.25">
      <c r="F2362" s="1"/>
      <c r="G2362" s="1"/>
      <c r="H2362" s="1"/>
      <c r="I2362" s="1"/>
      <c r="J2362" s="1"/>
      <c r="K2362" s="1"/>
      <c r="L2362" s="1"/>
      <c r="M2362" s="1"/>
      <c r="N2362" s="1"/>
    </row>
    <row r="2363" spans="6:14" x14ac:dyDescent="0.25">
      <c r="F2363" s="1"/>
      <c r="G2363" s="1"/>
      <c r="H2363" s="1"/>
      <c r="I2363" s="1"/>
      <c r="J2363" s="1"/>
      <c r="K2363" s="1"/>
      <c r="L2363" s="1"/>
      <c r="M2363" s="1"/>
      <c r="N2363" s="1"/>
    </row>
    <row r="2364" spans="6:14" x14ac:dyDescent="0.25">
      <c r="F2364" s="1"/>
      <c r="G2364" s="1"/>
      <c r="H2364" s="1"/>
      <c r="I2364" s="1"/>
      <c r="J2364" s="1"/>
      <c r="K2364" s="1"/>
      <c r="L2364" s="1"/>
      <c r="M2364" s="1"/>
      <c r="N2364" s="1"/>
    </row>
    <row r="2365" spans="6:14" x14ac:dyDescent="0.25">
      <c r="F2365" s="1"/>
      <c r="G2365" s="1"/>
      <c r="H2365" s="1"/>
      <c r="I2365" s="1"/>
      <c r="J2365" s="1"/>
      <c r="K2365" s="1"/>
      <c r="L2365" s="1"/>
      <c r="M2365" s="1"/>
      <c r="N2365" s="1"/>
    </row>
    <row r="2366" spans="6:14" x14ac:dyDescent="0.25">
      <c r="F2366" s="1"/>
      <c r="G2366" s="1"/>
      <c r="H2366" s="1"/>
      <c r="I2366" s="1"/>
      <c r="J2366" s="1"/>
      <c r="K2366" s="1"/>
      <c r="L2366" s="1"/>
      <c r="M2366" s="1"/>
      <c r="N2366" s="1"/>
    </row>
    <row r="2367" spans="6:14" x14ac:dyDescent="0.25">
      <c r="F2367" s="1"/>
      <c r="G2367" s="1"/>
      <c r="H2367" s="1"/>
      <c r="I2367" s="1"/>
      <c r="J2367" s="1"/>
      <c r="K2367" s="1"/>
      <c r="L2367" s="1"/>
      <c r="M2367" s="1"/>
      <c r="N2367" s="1"/>
    </row>
    <row r="2368" spans="6:14" x14ac:dyDescent="0.25">
      <c r="F2368" s="1"/>
      <c r="G2368" s="1"/>
      <c r="H2368" s="1"/>
      <c r="I2368" s="1"/>
      <c r="J2368" s="1"/>
      <c r="K2368" s="1"/>
      <c r="L2368" s="1"/>
      <c r="M2368" s="1"/>
      <c r="N2368" s="1"/>
    </row>
    <row r="2369" spans="6:14" x14ac:dyDescent="0.25">
      <c r="F2369" s="1"/>
      <c r="G2369" s="1"/>
      <c r="H2369" s="1"/>
      <c r="I2369" s="1"/>
      <c r="J2369" s="1"/>
      <c r="K2369" s="1"/>
      <c r="L2369" s="1"/>
      <c r="M2369" s="1"/>
      <c r="N2369" s="1"/>
    </row>
    <row r="2370" spans="6:14" x14ac:dyDescent="0.25">
      <c r="F2370" s="1"/>
      <c r="G2370" s="1"/>
      <c r="H2370" s="1"/>
      <c r="I2370" s="1"/>
      <c r="J2370" s="1"/>
      <c r="K2370" s="1"/>
      <c r="L2370" s="1"/>
      <c r="M2370" s="1"/>
      <c r="N2370" s="1"/>
    </row>
    <row r="2371" spans="6:14" x14ac:dyDescent="0.25">
      <c r="F2371" s="1"/>
      <c r="G2371" s="1"/>
      <c r="H2371" s="1"/>
      <c r="I2371" s="1"/>
      <c r="J2371" s="1"/>
      <c r="K2371" s="1"/>
      <c r="L2371" s="1"/>
      <c r="M2371" s="1"/>
      <c r="N2371" s="1"/>
    </row>
    <row r="2372" spans="6:14" x14ac:dyDescent="0.25">
      <c r="F2372" s="1"/>
      <c r="G2372" s="1"/>
      <c r="H2372" s="1"/>
      <c r="I2372" s="1"/>
      <c r="J2372" s="1"/>
      <c r="K2372" s="1"/>
      <c r="L2372" s="1"/>
      <c r="M2372" s="1"/>
      <c r="N2372" s="1"/>
    </row>
    <row r="2373" spans="6:14" x14ac:dyDescent="0.25">
      <c r="F2373" s="1"/>
      <c r="G2373" s="1"/>
      <c r="H2373" s="1"/>
      <c r="I2373" s="1"/>
      <c r="J2373" s="1"/>
      <c r="K2373" s="1"/>
      <c r="L2373" s="1"/>
      <c r="M2373" s="1"/>
      <c r="N2373" s="1"/>
    </row>
    <row r="2374" spans="6:14" x14ac:dyDescent="0.25">
      <c r="F2374" s="1"/>
      <c r="G2374" s="1"/>
      <c r="H2374" s="1"/>
      <c r="I2374" s="1"/>
      <c r="J2374" s="1"/>
      <c r="K2374" s="1"/>
      <c r="L2374" s="1"/>
      <c r="M2374" s="1"/>
      <c r="N2374" s="1"/>
    </row>
    <row r="2375" spans="6:14" x14ac:dyDescent="0.25">
      <c r="F2375" s="1"/>
      <c r="G2375" s="1"/>
      <c r="H2375" s="1"/>
      <c r="I2375" s="1"/>
      <c r="J2375" s="1"/>
      <c r="K2375" s="1"/>
      <c r="L2375" s="1"/>
      <c r="M2375" s="1"/>
      <c r="N2375" s="1"/>
    </row>
    <row r="2376" spans="6:14" x14ac:dyDescent="0.25">
      <c r="F2376" s="1"/>
      <c r="G2376" s="1"/>
      <c r="H2376" s="1"/>
      <c r="I2376" s="1"/>
      <c r="J2376" s="1"/>
      <c r="K2376" s="1"/>
      <c r="L2376" s="1"/>
      <c r="M2376" s="1"/>
      <c r="N2376" s="1"/>
    </row>
    <row r="2377" spans="6:14" x14ac:dyDescent="0.25">
      <c r="F2377" s="1"/>
      <c r="G2377" s="1"/>
      <c r="H2377" s="1"/>
      <c r="I2377" s="1"/>
      <c r="J2377" s="1"/>
      <c r="K2377" s="1"/>
      <c r="L2377" s="1"/>
      <c r="M2377" s="1"/>
      <c r="N2377" s="1"/>
    </row>
    <row r="2378" spans="6:14" x14ac:dyDescent="0.25">
      <c r="F2378" s="1"/>
      <c r="G2378" s="1"/>
      <c r="H2378" s="1"/>
      <c r="I2378" s="1"/>
      <c r="J2378" s="1"/>
      <c r="K2378" s="1"/>
      <c r="L2378" s="1"/>
      <c r="M2378" s="1"/>
      <c r="N2378" s="1"/>
    </row>
    <row r="2379" spans="6:14" x14ac:dyDescent="0.25">
      <c r="F2379" s="1"/>
      <c r="G2379" s="1"/>
      <c r="H2379" s="1"/>
      <c r="I2379" s="1"/>
      <c r="J2379" s="1"/>
      <c r="K2379" s="1"/>
      <c r="L2379" s="1"/>
      <c r="M2379" s="1"/>
      <c r="N2379" s="1"/>
    </row>
    <row r="2380" spans="6:14" x14ac:dyDescent="0.25">
      <c r="F2380" s="1"/>
      <c r="G2380" s="1"/>
      <c r="H2380" s="1"/>
      <c r="I2380" s="1"/>
      <c r="J2380" s="1"/>
      <c r="K2380" s="1"/>
      <c r="L2380" s="1"/>
      <c r="M2380" s="1"/>
      <c r="N2380" s="1"/>
    </row>
    <row r="2381" spans="6:14" x14ac:dyDescent="0.25">
      <c r="F2381" s="1"/>
      <c r="G2381" s="1"/>
      <c r="H2381" s="1"/>
      <c r="I2381" s="1"/>
      <c r="J2381" s="1"/>
      <c r="K2381" s="1"/>
      <c r="L2381" s="1"/>
      <c r="M2381" s="1"/>
      <c r="N2381" s="1"/>
    </row>
    <row r="2382" spans="6:14" x14ac:dyDescent="0.25">
      <c r="F2382" s="1"/>
      <c r="G2382" s="1"/>
      <c r="H2382" s="1"/>
      <c r="I2382" s="1"/>
      <c r="J2382" s="1"/>
      <c r="K2382" s="1"/>
      <c r="L2382" s="1"/>
      <c r="M2382" s="1"/>
      <c r="N2382" s="1"/>
    </row>
    <row r="2383" spans="6:14" x14ac:dyDescent="0.25">
      <c r="F2383" s="1"/>
      <c r="G2383" s="1"/>
      <c r="H2383" s="1"/>
      <c r="I2383" s="1"/>
      <c r="J2383" s="1"/>
      <c r="K2383" s="1"/>
      <c r="L2383" s="1"/>
      <c r="M2383" s="1"/>
      <c r="N2383" s="1"/>
    </row>
    <row r="2384" spans="6:14" x14ac:dyDescent="0.25">
      <c r="F2384" s="1"/>
      <c r="G2384" s="1"/>
      <c r="H2384" s="1"/>
      <c r="I2384" s="1"/>
      <c r="J2384" s="1"/>
      <c r="K2384" s="1"/>
      <c r="L2384" s="1"/>
      <c r="M2384" s="1"/>
      <c r="N2384" s="1"/>
    </row>
    <row r="2385" spans="6:14" x14ac:dyDescent="0.25">
      <c r="F2385" s="1"/>
      <c r="G2385" s="1"/>
      <c r="H2385" s="1"/>
      <c r="I2385" s="1"/>
      <c r="J2385" s="1"/>
      <c r="K2385" s="1"/>
      <c r="L2385" s="1"/>
      <c r="M2385" s="1"/>
      <c r="N2385" s="1"/>
    </row>
    <row r="2386" spans="6:14" x14ac:dyDescent="0.25">
      <c r="F2386" s="1"/>
      <c r="G2386" s="1"/>
      <c r="H2386" s="1"/>
      <c r="I2386" s="1"/>
      <c r="J2386" s="1"/>
      <c r="K2386" s="1"/>
      <c r="L2386" s="1"/>
      <c r="M2386" s="1"/>
      <c r="N2386" s="1"/>
    </row>
    <row r="2387" spans="6:14" x14ac:dyDescent="0.25">
      <c r="F2387" s="1"/>
      <c r="G2387" s="1"/>
      <c r="H2387" s="1"/>
      <c r="I2387" s="1"/>
      <c r="J2387" s="1"/>
      <c r="K2387" s="1"/>
      <c r="L2387" s="1"/>
      <c r="M2387" s="1"/>
      <c r="N2387" s="1"/>
    </row>
    <row r="2388" spans="6:14" x14ac:dyDescent="0.25">
      <c r="F2388" s="1"/>
      <c r="G2388" s="1"/>
      <c r="H2388" s="1"/>
      <c r="I2388" s="1"/>
      <c r="J2388" s="1"/>
      <c r="K2388" s="1"/>
      <c r="L2388" s="1"/>
      <c r="M2388" s="1"/>
      <c r="N2388" s="1"/>
    </row>
    <row r="2389" spans="6:14" x14ac:dyDescent="0.25">
      <c r="F2389" s="1"/>
      <c r="G2389" s="1"/>
      <c r="H2389" s="1"/>
      <c r="I2389" s="1"/>
      <c r="J2389" s="1"/>
      <c r="K2389" s="1"/>
      <c r="L2389" s="1"/>
      <c r="M2389" s="1"/>
      <c r="N2389" s="1"/>
    </row>
    <row r="2390" spans="6:14" x14ac:dyDescent="0.25">
      <c r="F2390" s="1"/>
      <c r="G2390" s="1"/>
      <c r="H2390" s="1"/>
      <c r="I2390" s="1"/>
      <c r="J2390" s="1"/>
      <c r="K2390" s="1"/>
      <c r="L2390" s="1"/>
      <c r="M2390" s="1"/>
      <c r="N2390" s="1"/>
    </row>
    <row r="2391" spans="6:14" x14ac:dyDescent="0.25">
      <c r="F2391" s="1"/>
      <c r="G2391" s="1"/>
      <c r="H2391" s="1"/>
      <c r="I2391" s="1"/>
      <c r="J2391" s="1"/>
      <c r="K2391" s="1"/>
      <c r="L2391" s="1"/>
      <c r="M2391" s="1"/>
      <c r="N2391" s="1"/>
    </row>
    <row r="2392" spans="6:14" x14ac:dyDescent="0.25">
      <c r="F2392" s="1"/>
      <c r="G2392" s="1"/>
      <c r="H2392" s="1"/>
      <c r="I2392" s="1"/>
      <c r="J2392" s="1"/>
      <c r="K2392" s="1"/>
      <c r="L2392" s="1"/>
      <c r="M2392" s="1"/>
      <c r="N2392" s="1"/>
    </row>
    <row r="2393" spans="6:14" x14ac:dyDescent="0.25">
      <c r="F2393" s="1"/>
      <c r="G2393" s="1"/>
      <c r="H2393" s="1"/>
      <c r="I2393" s="1"/>
      <c r="J2393" s="1"/>
      <c r="K2393" s="1"/>
      <c r="L2393" s="1"/>
      <c r="M2393" s="1"/>
      <c r="N2393" s="1"/>
    </row>
    <row r="2394" spans="6:14" x14ac:dyDescent="0.25">
      <c r="F2394" s="1"/>
      <c r="G2394" s="1"/>
      <c r="H2394" s="1"/>
      <c r="I2394" s="1"/>
      <c r="J2394" s="1"/>
      <c r="K2394" s="1"/>
      <c r="L2394" s="1"/>
      <c r="M2394" s="1"/>
      <c r="N2394" s="1"/>
    </row>
    <row r="2395" spans="6:14" x14ac:dyDescent="0.25">
      <c r="F2395" s="1"/>
      <c r="G2395" s="1"/>
      <c r="H2395" s="1"/>
      <c r="I2395" s="1"/>
      <c r="J2395" s="1"/>
      <c r="K2395" s="1"/>
      <c r="L2395" s="1"/>
      <c r="M2395" s="1"/>
      <c r="N2395" s="1"/>
    </row>
    <row r="2396" spans="6:14" x14ac:dyDescent="0.25">
      <c r="F2396" s="1"/>
      <c r="G2396" s="1"/>
      <c r="H2396" s="1"/>
      <c r="I2396" s="1"/>
      <c r="J2396" s="1"/>
      <c r="K2396" s="1"/>
      <c r="L2396" s="1"/>
      <c r="M2396" s="1"/>
      <c r="N2396" s="1"/>
    </row>
    <row r="2397" spans="6:14" x14ac:dyDescent="0.25">
      <c r="F2397" s="1"/>
      <c r="G2397" s="1"/>
      <c r="H2397" s="1"/>
      <c r="I2397" s="1"/>
      <c r="J2397" s="1"/>
      <c r="K2397" s="1"/>
      <c r="L2397" s="1"/>
      <c r="M2397" s="1"/>
      <c r="N2397" s="1"/>
    </row>
    <row r="2398" spans="6:14" x14ac:dyDescent="0.25">
      <c r="F2398" s="1"/>
      <c r="G2398" s="1"/>
      <c r="H2398" s="1"/>
      <c r="I2398" s="1"/>
      <c r="J2398" s="1"/>
      <c r="K2398" s="1"/>
      <c r="L2398" s="1"/>
      <c r="M2398" s="1"/>
      <c r="N2398" s="1"/>
    </row>
    <row r="2399" spans="6:14" x14ac:dyDescent="0.25">
      <c r="F2399" s="1"/>
      <c r="G2399" s="1"/>
      <c r="H2399" s="1"/>
      <c r="I2399" s="1"/>
      <c r="J2399" s="1"/>
      <c r="K2399" s="1"/>
      <c r="L2399" s="1"/>
      <c r="M2399" s="1"/>
      <c r="N2399" s="1"/>
    </row>
    <row r="2400" spans="6:14" x14ac:dyDescent="0.25">
      <c r="F2400" s="1"/>
      <c r="G2400" s="1"/>
      <c r="H2400" s="1"/>
      <c r="I2400" s="1"/>
      <c r="J2400" s="1"/>
      <c r="K2400" s="1"/>
      <c r="L2400" s="1"/>
      <c r="M2400" s="1"/>
      <c r="N2400" s="1"/>
    </row>
    <row r="2401" spans="6:14" x14ac:dyDescent="0.25">
      <c r="F2401" s="1"/>
      <c r="G2401" s="1"/>
      <c r="H2401" s="1"/>
      <c r="I2401" s="1"/>
      <c r="J2401" s="1"/>
      <c r="K2401" s="1"/>
      <c r="L2401" s="1"/>
      <c r="M2401" s="1"/>
      <c r="N2401" s="1"/>
    </row>
    <row r="2402" spans="6:14" x14ac:dyDescent="0.25">
      <c r="F2402" s="1"/>
      <c r="G2402" s="1"/>
      <c r="H2402" s="1"/>
      <c r="I2402" s="1"/>
      <c r="J2402" s="1"/>
      <c r="K2402" s="1"/>
      <c r="L2402" s="1"/>
      <c r="M2402" s="1"/>
      <c r="N2402" s="1"/>
    </row>
    <row r="2403" spans="6:14" x14ac:dyDescent="0.25">
      <c r="F2403" s="1"/>
      <c r="G2403" s="1"/>
      <c r="H2403" s="1"/>
      <c r="I2403" s="1"/>
      <c r="J2403" s="1"/>
      <c r="K2403" s="1"/>
      <c r="L2403" s="1"/>
      <c r="M2403" s="1"/>
      <c r="N2403" s="1"/>
    </row>
    <row r="2404" spans="6:14" x14ac:dyDescent="0.25">
      <c r="F2404" s="1"/>
      <c r="G2404" s="1"/>
      <c r="H2404" s="1"/>
      <c r="I2404" s="1"/>
      <c r="J2404" s="1"/>
      <c r="K2404" s="1"/>
      <c r="L2404" s="1"/>
      <c r="M2404" s="1"/>
      <c r="N2404" s="1"/>
    </row>
    <row r="2405" spans="6:14" x14ac:dyDescent="0.25">
      <c r="F2405" s="1"/>
      <c r="G2405" s="1"/>
      <c r="H2405" s="1"/>
      <c r="I2405" s="1"/>
      <c r="J2405" s="1"/>
      <c r="K2405" s="1"/>
      <c r="L2405" s="1"/>
      <c r="M2405" s="1"/>
      <c r="N2405" s="1"/>
    </row>
    <row r="2406" spans="6:14" x14ac:dyDescent="0.25">
      <c r="F2406" s="1"/>
      <c r="G2406" s="1"/>
      <c r="H2406" s="1"/>
      <c r="I2406" s="1"/>
      <c r="J2406" s="1"/>
      <c r="K2406" s="1"/>
      <c r="L2406" s="1"/>
      <c r="M2406" s="1"/>
      <c r="N2406" s="1"/>
    </row>
    <row r="2407" spans="6:14" x14ac:dyDescent="0.25">
      <c r="F2407" s="1"/>
      <c r="G2407" s="1"/>
      <c r="H2407" s="1"/>
      <c r="I2407" s="1"/>
      <c r="J2407" s="1"/>
      <c r="K2407" s="1"/>
      <c r="L2407" s="1"/>
      <c r="M2407" s="1"/>
      <c r="N2407" s="1"/>
    </row>
    <row r="2408" spans="6:14" x14ac:dyDescent="0.25">
      <c r="F2408" s="1"/>
      <c r="G2408" s="1"/>
      <c r="H2408" s="1"/>
      <c r="I2408" s="1"/>
      <c r="J2408" s="1"/>
      <c r="K2408" s="1"/>
      <c r="L2408" s="1"/>
      <c r="M2408" s="1"/>
      <c r="N2408" s="1"/>
    </row>
    <row r="2409" spans="6:14" x14ac:dyDescent="0.25">
      <c r="F2409" s="1"/>
      <c r="G2409" s="1"/>
      <c r="H2409" s="1"/>
      <c r="I2409" s="1"/>
      <c r="J2409" s="1"/>
      <c r="K2409" s="1"/>
      <c r="L2409" s="1"/>
      <c r="M2409" s="1"/>
      <c r="N2409" s="1"/>
    </row>
    <row r="2410" spans="6:14" x14ac:dyDescent="0.25">
      <c r="F2410" s="1"/>
      <c r="G2410" s="1"/>
      <c r="H2410" s="1"/>
      <c r="I2410" s="1"/>
      <c r="J2410" s="1"/>
      <c r="K2410" s="1"/>
      <c r="L2410" s="1"/>
      <c r="M2410" s="1"/>
      <c r="N2410" s="1"/>
    </row>
    <row r="2411" spans="6:14" x14ac:dyDescent="0.25">
      <c r="F2411" s="1"/>
      <c r="G2411" s="1"/>
      <c r="H2411" s="1"/>
      <c r="I2411" s="1"/>
      <c r="J2411" s="1"/>
      <c r="K2411" s="1"/>
      <c r="L2411" s="1"/>
      <c r="M2411" s="1"/>
      <c r="N2411" s="1"/>
    </row>
    <row r="2412" spans="6:14" x14ac:dyDescent="0.25">
      <c r="F2412" s="1"/>
      <c r="G2412" s="1"/>
      <c r="H2412" s="1"/>
      <c r="I2412" s="1"/>
      <c r="J2412" s="1"/>
      <c r="K2412" s="1"/>
      <c r="L2412" s="1"/>
      <c r="M2412" s="1"/>
      <c r="N2412" s="1"/>
    </row>
    <row r="2413" spans="6:14" x14ac:dyDescent="0.25">
      <c r="F2413" s="1"/>
      <c r="G2413" s="1"/>
      <c r="H2413" s="1"/>
      <c r="I2413" s="1"/>
      <c r="J2413" s="1"/>
      <c r="K2413" s="1"/>
      <c r="L2413" s="1"/>
      <c r="M2413" s="1"/>
      <c r="N2413" s="1"/>
    </row>
    <row r="2414" spans="6:14" x14ac:dyDescent="0.25">
      <c r="F2414" s="1"/>
      <c r="G2414" s="1"/>
      <c r="H2414" s="1"/>
      <c r="I2414" s="1"/>
      <c r="J2414" s="1"/>
      <c r="K2414" s="1"/>
      <c r="L2414" s="1"/>
      <c r="M2414" s="1"/>
      <c r="N2414" s="1"/>
    </row>
    <row r="2415" spans="6:14" x14ac:dyDescent="0.25">
      <c r="F2415" s="1"/>
      <c r="G2415" s="1"/>
      <c r="H2415" s="1"/>
      <c r="I2415" s="1"/>
      <c r="J2415" s="1"/>
      <c r="K2415" s="1"/>
      <c r="L2415" s="1"/>
      <c r="M2415" s="1"/>
      <c r="N2415" s="1"/>
    </row>
    <row r="2416" spans="6:14" x14ac:dyDescent="0.25">
      <c r="F2416" s="1"/>
      <c r="G2416" s="1"/>
      <c r="H2416" s="1"/>
      <c r="I2416" s="1"/>
      <c r="J2416" s="1"/>
      <c r="K2416" s="1"/>
      <c r="L2416" s="1"/>
      <c r="M2416" s="1"/>
      <c r="N2416" s="1"/>
    </row>
    <row r="2417" spans="6:14" x14ac:dyDescent="0.25">
      <c r="F2417" s="1"/>
      <c r="G2417" s="1"/>
      <c r="H2417" s="1"/>
      <c r="I2417" s="1"/>
      <c r="J2417" s="1"/>
      <c r="K2417" s="1"/>
      <c r="L2417" s="1"/>
      <c r="M2417" s="1"/>
      <c r="N2417" s="1"/>
    </row>
    <row r="2418" spans="6:14" x14ac:dyDescent="0.25">
      <c r="F2418" s="1"/>
      <c r="G2418" s="1"/>
      <c r="H2418" s="1"/>
      <c r="I2418" s="1"/>
      <c r="J2418" s="1"/>
      <c r="K2418" s="1"/>
      <c r="L2418" s="1"/>
      <c r="M2418" s="1"/>
      <c r="N2418" s="1"/>
    </row>
    <row r="2419" spans="6:14" x14ac:dyDescent="0.25">
      <c r="F2419" s="1"/>
      <c r="G2419" s="1"/>
      <c r="H2419" s="1"/>
      <c r="I2419" s="1"/>
      <c r="J2419" s="1"/>
      <c r="K2419" s="1"/>
      <c r="L2419" s="1"/>
      <c r="M2419" s="1"/>
      <c r="N2419" s="1"/>
    </row>
    <row r="2420" spans="6:14" x14ac:dyDescent="0.25">
      <c r="F2420" s="1"/>
      <c r="G2420" s="1"/>
      <c r="H2420" s="1"/>
      <c r="I2420" s="1"/>
      <c r="J2420" s="1"/>
      <c r="K2420" s="1"/>
      <c r="L2420" s="1"/>
      <c r="M2420" s="1"/>
      <c r="N2420" s="1"/>
    </row>
    <row r="2421" spans="6:14" x14ac:dyDescent="0.25">
      <c r="F2421" s="1"/>
      <c r="G2421" s="1"/>
      <c r="H2421" s="1"/>
      <c r="I2421" s="1"/>
      <c r="J2421" s="1"/>
      <c r="K2421" s="1"/>
      <c r="L2421" s="1"/>
      <c r="M2421" s="1"/>
      <c r="N2421" s="1"/>
    </row>
    <row r="2422" spans="6:14" x14ac:dyDescent="0.25">
      <c r="F2422" s="1"/>
      <c r="G2422" s="1"/>
      <c r="H2422" s="1"/>
      <c r="I2422" s="1"/>
      <c r="J2422" s="1"/>
      <c r="K2422" s="1"/>
      <c r="L2422" s="1"/>
      <c r="M2422" s="1"/>
      <c r="N2422" s="1"/>
    </row>
    <row r="2423" spans="6:14" x14ac:dyDescent="0.25">
      <c r="F2423" s="1"/>
      <c r="G2423" s="1"/>
      <c r="H2423" s="1"/>
      <c r="I2423" s="1"/>
      <c r="J2423" s="1"/>
      <c r="K2423" s="1"/>
      <c r="L2423" s="1"/>
      <c r="M2423" s="1"/>
      <c r="N2423" s="1"/>
    </row>
    <row r="2424" spans="6:14" x14ac:dyDescent="0.25">
      <c r="F2424" s="1"/>
      <c r="G2424" s="1"/>
      <c r="H2424" s="1"/>
      <c r="I2424" s="1"/>
      <c r="J2424" s="1"/>
      <c r="K2424" s="1"/>
      <c r="L2424" s="1"/>
      <c r="M2424" s="1"/>
      <c r="N2424" s="1"/>
    </row>
    <row r="2425" spans="6:14" x14ac:dyDescent="0.25">
      <c r="F2425" s="1"/>
      <c r="G2425" s="1"/>
      <c r="H2425" s="1"/>
      <c r="I2425" s="1"/>
      <c r="J2425" s="1"/>
      <c r="K2425" s="1"/>
      <c r="L2425" s="1"/>
      <c r="M2425" s="1"/>
      <c r="N2425" s="1"/>
    </row>
    <row r="2426" spans="6:14" x14ac:dyDescent="0.25">
      <c r="F2426" s="1"/>
      <c r="G2426" s="1"/>
      <c r="H2426" s="1"/>
      <c r="I2426" s="1"/>
      <c r="J2426" s="1"/>
      <c r="K2426" s="1"/>
      <c r="L2426" s="1"/>
      <c r="M2426" s="1"/>
      <c r="N2426" s="1"/>
    </row>
    <row r="2427" spans="6:14" x14ac:dyDescent="0.25">
      <c r="F2427" s="1"/>
      <c r="G2427" s="1"/>
      <c r="H2427" s="1"/>
      <c r="I2427" s="1"/>
      <c r="J2427" s="1"/>
      <c r="K2427" s="1"/>
      <c r="L2427" s="1"/>
      <c r="M2427" s="1"/>
      <c r="N2427" s="1"/>
    </row>
    <row r="2428" spans="6:14" x14ac:dyDescent="0.25">
      <c r="F2428" s="1"/>
      <c r="G2428" s="1"/>
      <c r="H2428" s="1"/>
      <c r="I2428" s="1"/>
      <c r="J2428" s="1"/>
      <c r="K2428" s="1"/>
      <c r="L2428" s="1"/>
      <c r="M2428" s="1"/>
      <c r="N2428" s="1"/>
    </row>
    <row r="2429" spans="6:14" x14ac:dyDescent="0.25">
      <c r="F2429" s="1"/>
      <c r="G2429" s="1"/>
      <c r="H2429" s="1"/>
      <c r="I2429" s="1"/>
      <c r="J2429" s="1"/>
      <c r="K2429" s="1"/>
      <c r="L2429" s="1"/>
      <c r="M2429" s="1"/>
      <c r="N2429" s="1"/>
    </row>
    <row r="2430" spans="6:14" x14ac:dyDescent="0.25">
      <c r="F2430" s="1"/>
      <c r="G2430" s="1"/>
      <c r="H2430" s="1"/>
      <c r="I2430" s="1"/>
      <c r="J2430" s="1"/>
      <c r="K2430" s="1"/>
      <c r="L2430" s="1"/>
      <c r="M2430" s="1"/>
      <c r="N2430" s="1"/>
    </row>
    <row r="2431" spans="6:14" x14ac:dyDescent="0.25">
      <c r="F2431" s="1"/>
      <c r="G2431" s="1"/>
      <c r="H2431" s="1"/>
      <c r="I2431" s="1"/>
      <c r="J2431" s="1"/>
      <c r="K2431" s="1"/>
      <c r="L2431" s="1"/>
      <c r="M2431" s="1"/>
      <c r="N2431" s="1"/>
    </row>
    <row r="2432" spans="6:14" x14ac:dyDescent="0.25">
      <c r="F2432" s="1"/>
      <c r="G2432" s="1"/>
      <c r="H2432" s="1"/>
      <c r="I2432" s="1"/>
      <c r="J2432" s="1"/>
      <c r="K2432" s="1"/>
      <c r="L2432" s="1"/>
      <c r="M2432" s="1"/>
      <c r="N2432" s="1"/>
    </row>
    <row r="2433" spans="6:14" x14ac:dyDescent="0.25">
      <c r="F2433" s="1"/>
      <c r="G2433" s="1"/>
      <c r="H2433" s="1"/>
      <c r="I2433" s="1"/>
      <c r="J2433" s="1"/>
      <c r="K2433" s="1"/>
      <c r="L2433" s="1"/>
      <c r="M2433" s="1"/>
      <c r="N2433" s="1"/>
    </row>
    <row r="2434" spans="6:14" x14ac:dyDescent="0.25">
      <c r="F2434" s="1"/>
      <c r="G2434" s="1"/>
      <c r="H2434" s="1"/>
      <c r="I2434" s="1"/>
      <c r="J2434" s="1"/>
      <c r="K2434" s="1"/>
      <c r="L2434" s="1"/>
      <c r="M2434" s="1"/>
      <c r="N2434" s="1"/>
    </row>
    <row r="2435" spans="6:14" x14ac:dyDescent="0.25">
      <c r="F2435" s="1"/>
      <c r="G2435" s="1"/>
      <c r="H2435" s="1"/>
      <c r="I2435" s="1"/>
      <c r="J2435" s="1"/>
      <c r="K2435" s="1"/>
      <c r="L2435" s="1"/>
      <c r="M2435" s="1"/>
      <c r="N2435" s="1"/>
    </row>
    <row r="2436" spans="6:14" x14ac:dyDescent="0.25">
      <c r="F2436" s="1"/>
      <c r="G2436" s="1"/>
      <c r="H2436" s="1"/>
      <c r="I2436" s="1"/>
      <c r="J2436" s="1"/>
      <c r="K2436" s="1"/>
      <c r="L2436" s="1"/>
      <c r="M2436" s="1"/>
      <c r="N2436" s="1"/>
    </row>
    <row r="2437" spans="6:14" x14ac:dyDescent="0.25">
      <c r="F2437" s="1"/>
      <c r="G2437" s="1"/>
      <c r="H2437" s="1"/>
      <c r="I2437" s="1"/>
      <c r="J2437" s="1"/>
      <c r="K2437" s="1"/>
      <c r="L2437" s="1"/>
      <c r="M2437" s="1"/>
      <c r="N2437" s="1"/>
    </row>
    <row r="2438" spans="6:14" x14ac:dyDescent="0.25">
      <c r="F2438" s="1"/>
      <c r="G2438" s="1"/>
      <c r="H2438" s="1"/>
      <c r="I2438" s="1"/>
      <c r="J2438" s="1"/>
      <c r="K2438" s="1"/>
      <c r="L2438" s="1"/>
      <c r="M2438" s="1"/>
      <c r="N2438" s="1"/>
    </row>
    <row r="2439" spans="6:14" x14ac:dyDescent="0.25">
      <c r="F2439" s="1"/>
      <c r="G2439" s="1"/>
      <c r="H2439" s="1"/>
      <c r="I2439" s="1"/>
      <c r="J2439" s="1"/>
      <c r="K2439" s="1"/>
      <c r="L2439" s="1"/>
      <c r="M2439" s="1"/>
      <c r="N2439" s="1"/>
    </row>
    <row r="2440" spans="6:14" x14ac:dyDescent="0.25">
      <c r="F2440" s="1"/>
      <c r="G2440" s="1"/>
      <c r="H2440" s="1"/>
      <c r="I2440" s="1"/>
      <c r="J2440" s="1"/>
      <c r="K2440" s="1"/>
      <c r="L2440" s="1"/>
      <c r="M2440" s="1"/>
      <c r="N2440" s="1"/>
    </row>
    <row r="2441" spans="6:14" x14ac:dyDescent="0.25">
      <c r="F2441" s="1"/>
      <c r="G2441" s="1"/>
      <c r="H2441" s="1"/>
      <c r="I2441" s="1"/>
      <c r="J2441" s="1"/>
      <c r="K2441" s="1"/>
      <c r="L2441" s="1"/>
      <c r="M2441" s="1"/>
      <c r="N2441" s="1"/>
    </row>
    <row r="2442" spans="6:14" x14ac:dyDescent="0.25">
      <c r="F2442" s="1"/>
      <c r="G2442" s="1"/>
      <c r="H2442" s="1"/>
      <c r="I2442" s="1"/>
      <c r="J2442" s="1"/>
      <c r="K2442" s="1"/>
      <c r="L2442" s="1"/>
      <c r="M2442" s="1"/>
      <c r="N2442" s="1"/>
    </row>
    <row r="2443" spans="6:14" x14ac:dyDescent="0.25">
      <c r="F2443" s="1"/>
      <c r="G2443" s="1"/>
      <c r="H2443" s="1"/>
      <c r="I2443" s="1"/>
      <c r="J2443" s="1"/>
      <c r="K2443" s="1"/>
      <c r="L2443" s="1"/>
      <c r="M2443" s="1"/>
      <c r="N2443" s="1"/>
    </row>
    <row r="2444" spans="6:14" x14ac:dyDescent="0.25">
      <c r="F2444" s="1"/>
      <c r="G2444" s="1"/>
      <c r="H2444" s="1"/>
      <c r="I2444" s="1"/>
      <c r="J2444" s="1"/>
      <c r="K2444" s="1"/>
      <c r="L2444" s="1"/>
      <c r="M2444" s="1"/>
      <c r="N2444" s="1"/>
    </row>
    <row r="2445" spans="6:14" x14ac:dyDescent="0.25">
      <c r="F2445" s="1"/>
      <c r="G2445" s="1"/>
      <c r="H2445" s="1"/>
      <c r="I2445" s="1"/>
      <c r="J2445" s="1"/>
      <c r="K2445" s="1"/>
      <c r="L2445" s="1"/>
      <c r="M2445" s="1"/>
      <c r="N2445" s="1"/>
    </row>
    <row r="2446" spans="6:14" x14ac:dyDescent="0.25">
      <c r="F2446" s="1"/>
      <c r="G2446" s="1"/>
      <c r="H2446" s="1"/>
      <c r="I2446" s="1"/>
      <c r="J2446" s="1"/>
      <c r="K2446" s="1"/>
      <c r="L2446" s="1"/>
      <c r="M2446" s="1"/>
      <c r="N2446" s="1"/>
    </row>
    <row r="2447" spans="6:14" x14ac:dyDescent="0.25">
      <c r="F2447" s="1"/>
      <c r="G2447" s="1"/>
      <c r="H2447" s="1"/>
      <c r="I2447" s="1"/>
      <c r="J2447" s="1"/>
      <c r="K2447" s="1"/>
      <c r="L2447" s="1"/>
      <c r="M2447" s="1"/>
      <c r="N2447" s="1"/>
    </row>
    <row r="2448" spans="6:14" x14ac:dyDescent="0.25">
      <c r="F2448" s="1"/>
      <c r="G2448" s="1"/>
      <c r="H2448" s="1"/>
      <c r="I2448" s="1"/>
      <c r="J2448" s="1"/>
      <c r="K2448" s="1"/>
      <c r="L2448" s="1"/>
      <c r="M2448" s="1"/>
      <c r="N2448" s="1"/>
    </row>
    <row r="2449" spans="6:14" x14ac:dyDescent="0.25">
      <c r="F2449" s="1"/>
      <c r="G2449" s="1"/>
      <c r="H2449" s="1"/>
      <c r="I2449" s="1"/>
      <c r="J2449" s="1"/>
      <c r="K2449" s="1"/>
      <c r="L2449" s="1"/>
      <c r="M2449" s="1"/>
      <c r="N2449" s="1"/>
    </row>
    <row r="2450" spans="6:14" x14ac:dyDescent="0.25">
      <c r="F2450" s="1"/>
      <c r="G2450" s="1"/>
      <c r="H2450" s="1"/>
      <c r="I2450" s="1"/>
      <c r="J2450" s="1"/>
      <c r="K2450" s="1"/>
      <c r="L2450" s="1"/>
      <c r="M2450" s="1"/>
      <c r="N2450" s="1"/>
    </row>
    <row r="2451" spans="6:14" x14ac:dyDescent="0.25">
      <c r="F2451" s="1"/>
      <c r="G2451" s="1"/>
      <c r="H2451" s="1"/>
      <c r="I2451" s="1"/>
      <c r="J2451" s="1"/>
      <c r="K2451" s="1"/>
      <c r="L2451" s="1"/>
      <c r="M2451" s="1"/>
      <c r="N2451" s="1"/>
    </row>
    <row r="2452" spans="6:14" x14ac:dyDescent="0.25">
      <c r="F2452" s="1"/>
      <c r="G2452" s="1"/>
      <c r="H2452" s="1"/>
      <c r="I2452" s="1"/>
      <c r="J2452" s="1"/>
      <c r="K2452" s="1"/>
      <c r="L2452" s="1"/>
      <c r="M2452" s="1"/>
      <c r="N2452" s="1"/>
    </row>
    <row r="2453" spans="6:14" x14ac:dyDescent="0.25">
      <c r="F2453" s="1"/>
      <c r="G2453" s="1"/>
      <c r="H2453" s="1"/>
      <c r="I2453" s="1"/>
      <c r="J2453" s="1"/>
      <c r="K2453" s="1"/>
      <c r="L2453" s="1"/>
      <c r="M2453" s="1"/>
      <c r="N2453" s="1"/>
    </row>
    <row r="2454" spans="6:14" x14ac:dyDescent="0.25">
      <c r="F2454" s="1"/>
      <c r="G2454" s="1"/>
      <c r="H2454" s="1"/>
      <c r="I2454" s="1"/>
      <c r="J2454" s="1"/>
      <c r="K2454" s="1"/>
      <c r="L2454" s="1"/>
      <c r="M2454" s="1"/>
      <c r="N2454" s="1"/>
    </row>
    <row r="2455" spans="6:14" x14ac:dyDescent="0.25">
      <c r="F2455" s="1"/>
      <c r="G2455" s="1"/>
      <c r="H2455" s="1"/>
      <c r="I2455" s="1"/>
      <c r="J2455" s="1"/>
      <c r="K2455" s="1"/>
      <c r="L2455" s="1"/>
      <c r="M2455" s="1"/>
      <c r="N2455" s="1"/>
    </row>
    <row r="2456" spans="6:14" x14ac:dyDescent="0.25">
      <c r="F2456" s="1"/>
      <c r="G2456" s="1"/>
      <c r="H2456" s="1"/>
      <c r="I2456" s="1"/>
      <c r="J2456" s="1"/>
      <c r="K2456" s="1"/>
      <c r="L2456" s="1"/>
      <c r="M2456" s="1"/>
      <c r="N2456" s="1"/>
    </row>
    <row r="2457" spans="6:14" x14ac:dyDescent="0.25">
      <c r="F2457" s="1"/>
      <c r="G2457" s="1"/>
      <c r="H2457" s="1"/>
      <c r="I2457" s="1"/>
      <c r="J2457" s="1"/>
      <c r="K2457" s="1"/>
      <c r="L2457" s="1"/>
      <c r="M2457" s="1"/>
      <c r="N2457" s="1"/>
    </row>
    <row r="2458" spans="6:14" x14ac:dyDescent="0.25">
      <c r="F2458" s="1"/>
      <c r="G2458" s="1"/>
      <c r="H2458" s="1"/>
      <c r="I2458" s="1"/>
      <c r="J2458" s="1"/>
      <c r="K2458" s="1"/>
      <c r="L2458" s="1"/>
      <c r="M2458" s="1"/>
      <c r="N2458" s="1"/>
    </row>
    <row r="2459" spans="6:14" x14ac:dyDescent="0.25">
      <c r="F2459" s="1"/>
      <c r="G2459" s="1"/>
      <c r="H2459" s="1"/>
      <c r="I2459" s="1"/>
      <c r="J2459" s="1"/>
      <c r="K2459" s="1"/>
      <c r="L2459" s="1"/>
      <c r="M2459" s="1"/>
      <c r="N2459" s="1"/>
    </row>
    <row r="2460" spans="6:14" x14ac:dyDescent="0.25">
      <c r="F2460" s="1"/>
      <c r="G2460" s="1"/>
      <c r="H2460" s="1"/>
      <c r="I2460" s="1"/>
      <c r="J2460" s="1"/>
      <c r="K2460" s="1"/>
      <c r="L2460" s="1"/>
      <c r="M2460" s="1"/>
      <c r="N2460" s="1"/>
    </row>
    <row r="2461" spans="6:14" x14ac:dyDescent="0.25">
      <c r="F2461" s="1"/>
      <c r="G2461" s="1"/>
      <c r="H2461" s="1"/>
      <c r="I2461" s="1"/>
      <c r="J2461" s="1"/>
      <c r="K2461" s="1"/>
      <c r="L2461" s="1"/>
      <c r="M2461" s="1"/>
      <c r="N2461" s="1"/>
    </row>
    <row r="2462" spans="6:14" x14ac:dyDescent="0.25">
      <c r="F2462" s="1"/>
      <c r="G2462" s="1"/>
      <c r="H2462" s="1"/>
      <c r="I2462" s="1"/>
      <c r="J2462" s="1"/>
      <c r="K2462" s="1"/>
      <c r="L2462" s="1"/>
      <c r="M2462" s="1"/>
      <c r="N2462" s="1"/>
    </row>
    <row r="2463" spans="6:14" x14ac:dyDescent="0.25">
      <c r="F2463" s="1"/>
      <c r="G2463" s="1"/>
      <c r="H2463" s="1"/>
      <c r="I2463" s="1"/>
      <c r="J2463" s="1"/>
      <c r="K2463" s="1"/>
      <c r="L2463" s="1"/>
      <c r="M2463" s="1"/>
      <c r="N2463" s="1"/>
    </row>
    <row r="2464" spans="6:14" x14ac:dyDescent="0.25">
      <c r="F2464" s="1"/>
      <c r="G2464" s="1"/>
      <c r="H2464" s="1"/>
      <c r="I2464" s="1"/>
      <c r="J2464" s="1"/>
      <c r="K2464" s="1"/>
      <c r="L2464" s="1"/>
      <c r="M2464" s="1"/>
      <c r="N2464" s="1"/>
    </row>
    <row r="2465" spans="6:14" x14ac:dyDescent="0.25">
      <c r="F2465" s="1"/>
      <c r="G2465" s="1"/>
      <c r="H2465" s="1"/>
      <c r="I2465" s="1"/>
      <c r="J2465" s="1"/>
      <c r="K2465" s="1"/>
      <c r="L2465" s="1"/>
      <c r="M2465" s="1"/>
      <c r="N2465" s="1"/>
    </row>
    <row r="2466" spans="6:14" x14ac:dyDescent="0.25">
      <c r="F2466" s="1"/>
      <c r="G2466" s="1"/>
      <c r="H2466" s="1"/>
      <c r="I2466" s="1"/>
      <c r="J2466" s="1"/>
      <c r="K2466" s="1"/>
      <c r="L2466" s="1"/>
      <c r="M2466" s="1"/>
      <c r="N2466" s="1"/>
    </row>
    <row r="2467" spans="6:14" x14ac:dyDescent="0.25">
      <c r="F2467" s="1"/>
      <c r="G2467" s="1"/>
      <c r="H2467" s="1"/>
      <c r="I2467" s="1"/>
      <c r="J2467" s="1"/>
      <c r="K2467" s="1"/>
      <c r="L2467" s="1"/>
      <c r="M2467" s="1"/>
      <c r="N2467" s="1"/>
    </row>
    <row r="2468" spans="6:14" x14ac:dyDescent="0.25">
      <c r="F2468" s="1"/>
      <c r="G2468" s="1"/>
      <c r="H2468" s="1"/>
      <c r="I2468" s="1"/>
      <c r="J2468" s="1"/>
      <c r="K2468" s="1"/>
      <c r="L2468" s="1"/>
      <c r="M2468" s="1"/>
      <c r="N2468" s="1"/>
    </row>
    <row r="2469" spans="6:14" x14ac:dyDescent="0.25">
      <c r="F2469" s="1"/>
      <c r="G2469" s="1"/>
      <c r="H2469" s="1"/>
      <c r="I2469" s="1"/>
      <c r="J2469" s="1"/>
      <c r="K2469" s="1"/>
      <c r="L2469" s="1"/>
      <c r="M2469" s="1"/>
      <c r="N2469" s="1"/>
    </row>
    <row r="2470" spans="6:14" x14ac:dyDescent="0.25">
      <c r="F2470" s="1"/>
      <c r="G2470" s="1"/>
      <c r="H2470" s="1"/>
      <c r="I2470" s="1"/>
      <c r="J2470" s="1"/>
      <c r="K2470" s="1"/>
      <c r="L2470" s="1"/>
      <c r="M2470" s="1"/>
      <c r="N2470" s="1"/>
    </row>
    <row r="2471" spans="6:14" x14ac:dyDescent="0.25">
      <c r="F2471" s="1"/>
      <c r="G2471" s="1"/>
      <c r="H2471" s="1"/>
      <c r="I2471" s="1"/>
      <c r="J2471" s="1"/>
      <c r="K2471" s="1"/>
      <c r="L2471" s="1"/>
      <c r="M2471" s="1"/>
      <c r="N2471" s="1"/>
    </row>
    <row r="2472" spans="6:14" x14ac:dyDescent="0.25">
      <c r="F2472" s="1"/>
      <c r="G2472" s="1"/>
      <c r="H2472" s="1"/>
      <c r="I2472" s="1"/>
      <c r="J2472" s="1"/>
      <c r="K2472" s="1"/>
      <c r="L2472" s="1"/>
      <c r="M2472" s="1"/>
      <c r="N2472" s="1"/>
    </row>
    <row r="2473" spans="6:14" x14ac:dyDescent="0.25">
      <c r="F2473" s="1"/>
      <c r="G2473" s="1"/>
      <c r="H2473" s="1"/>
      <c r="I2473" s="1"/>
      <c r="J2473" s="1"/>
      <c r="K2473" s="1"/>
      <c r="L2473" s="1"/>
      <c r="M2473" s="1"/>
      <c r="N2473" s="1"/>
    </row>
    <row r="2474" spans="6:14" x14ac:dyDescent="0.25">
      <c r="F2474" s="1"/>
      <c r="G2474" s="1"/>
      <c r="H2474" s="1"/>
      <c r="I2474" s="1"/>
      <c r="J2474" s="1"/>
      <c r="K2474" s="1"/>
      <c r="L2474" s="1"/>
      <c r="M2474" s="1"/>
      <c r="N2474" s="1"/>
    </row>
    <row r="2475" spans="6:14" x14ac:dyDescent="0.25">
      <c r="F2475" s="1"/>
      <c r="G2475" s="1"/>
      <c r="H2475" s="1"/>
      <c r="I2475" s="1"/>
      <c r="J2475" s="1"/>
      <c r="K2475" s="1"/>
      <c r="L2475" s="1"/>
      <c r="M2475" s="1"/>
      <c r="N2475" s="1"/>
    </row>
    <row r="2476" spans="6:14" x14ac:dyDescent="0.25">
      <c r="F2476" s="1"/>
      <c r="G2476" s="1"/>
      <c r="H2476" s="1"/>
      <c r="I2476" s="1"/>
      <c r="J2476" s="1"/>
      <c r="K2476" s="1"/>
      <c r="L2476" s="1"/>
      <c r="M2476" s="1"/>
      <c r="N2476" s="1"/>
    </row>
    <row r="2477" spans="6:14" x14ac:dyDescent="0.25">
      <c r="F2477" s="1"/>
      <c r="G2477" s="1"/>
      <c r="H2477" s="1"/>
      <c r="I2477" s="1"/>
      <c r="J2477" s="1"/>
      <c r="K2477" s="1"/>
      <c r="L2477" s="1"/>
      <c r="M2477" s="1"/>
      <c r="N2477" s="1"/>
    </row>
    <row r="2478" spans="6:14" x14ac:dyDescent="0.25">
      <c r="F2478" s="1"/>
      <c r="G2478" s="1"/>
      <c r="H2478" s="1"/>
      <c r="I2478" s="1"/>
      <c r="J2478" s="1"/>
      <c r="K2478" s="1"/>
      <c r="L2478" s="1"/>
      <c r="M2478" s="1"/>
      <c r="N2478" s="1"/>
    </row>
    <row r="2479" spans="6:14" x14ac:dyDescent="0.25">
      <c r="F2479" s="1"/>
      <c r="G2479" s="1"/>
      <c r="H2479" s="1"/>
      <c r="I2479" s="1"/>
      <c r="J2479" s="1"/>
      <c r="K2479" s="1"/>
      <c r="L2479" s="1"/>
      <c r="M2479" s="1"/>
      <c r="N2479" s="1"/>
    </row>
    <row r="2480" spans="6:14" x14ac:dyDescent="0.25">
      <c r="F2480" s="1"/>
      <c r="G2480" s="1"/>
      <c r="H2480" s="1"/>
      <c r="I2480" s="1"/>
      <c r="J2480" s="1"/>
      <c r="K2480" s="1"/>
      <c r="L2480" s="1"/>
      <c r="M2480" s="1"/>
      <c r="N2480" s="1"/>
    </row>
    <row r="2481" spans="6:14" x14ac:dyDescent="0.25">
      <c r="F2481" s="1"/>
      <c r="G2481" s="1"/>
      <c r="H2481" s="1"/>
      <c r="I2481" s="1"/>
      <c r="J2481" s="1"/>
      <c r="K2481" s="1"/>
      <c r="L2481" s="1"/>
      <c r="M2481" s="1"/>
      <c r="N2481" s="1"/>
    </row>
    <row r="2482" spans="6:14" x14ac:dyDescent="0.25">
      <c r="F2482" s="1"/>
      <c r="G2482" s="1"/>
      <c r="H2482" s="1"/>
      <c r="I2482" s="1"/>
      <c r="J2482" s="1"/>
      <c r="K2482" s="1"/>
      <c r="L2482" s="1"/>
      <c r="M2482" s="1"/>
      <c r="N2482" s="1"/>
    </row>
    <row r="2483" spans="6:14" x14ac:dyDescent="0.25">
      <c r="F2483" s="1"/>
      <c r="G2483" s="1"/>
      <c r="H2483" s="1"/>
      <c r="I2483" s="1"/>
      <c r="J2483" s="1"/>
      <c r="K2483" s="1"/>
      <c r="L2483" s="1"/>
      <c r="M2483" s="1"/>
      <c r="N2483" s="1"/>
    </row>
    <row r="2484" spans="6:14" x14ac:dyDescent="0.25">
      <c r="F2484" s="1"/>
      <c r="G2484" s="1"/>
      <c r="H2484" s="1"/>
      <c r="I2484" s="1"/>
      <c r="J2484" s="1"/>
      <c r="K2484" s="1"/>
      <c r="L2484" s="1"/>
      <c r="M2484" s="1"/>
      <c r="N2484" s="1"/>
    </row>
    <row r="2485" spans="6:14" x14ac:dyDescent="0.25">
      <c r="F2485" s="1"/>
      <c r="G2485" s="1"/>
      <c r="H2485" s="1"/>
      <c r="I2485" s="1"/>
      <c r="J2485" s="1"/>
      <c r="K2485" s="1"/>
      <c r="L2485" s="1"/>
      <c r="M2485" s="1"/>
      <c r="N2485" s="1"/>
    </row>
    <row r="2486" spans="6:14" x14ac:dyDescent="0.25">
      <c r="F2486" s="1"/>
      <c r="G2486" s="1"/>
      <c r="H2486" s="1"/>
      <c r="I2486" s="1"/>
      <c r="J2486" s="1"/>
      <c r="K2486" s="1"/>
      <c r="L2486" s="1"/>
      <c r="M2486" s="1"/>
      <c r="N2486" s="1"/>
    </row>
    <row r="2487" spans="6:14" x14ac:dyDescent="0.25">
      <c r="F2487" s="1"/>
      <c r="G2487" s="1"/>
      <c r="H2487" s="1"/>
      <c r="I2487" s="1"/>
      <c r="J2487" s="1"/>
      <c r="K2487" s="1"/>
      <c r="L2487" s="1"/>
      <c r="M2487" s="1"/>
      <c r="N2487" s="1"/>
    </row>
    <row r="2488" spans="6:14" x14ac:dyDescent="0.25">
      <c r="F2488" s="1"/>
      <c r="G2488" s="1"/>
      <c r="H2488" s="1"/>
      <c r="I2488" s="1"/>
      <c r="J2488" s="1"/>
      <c r="K2488" s="1"/>
      <c r="L2488" s="1"/>
      <c r="M2488" s="1"/>
      <c r="N2488" s="1"/>
    </row>
    <row r="2489" spans="6:14" x14ac:dyDescent="0.25">
      <c r="F2489" s="1"/>
      <c r="G2489" s="1"/>
      <c r="H2489" s="1"/>
      <c r="I2489" s="1"/>
      <c r="J2489" s="1"/>
      <c r="K2489" s="1"/>
      <c r="L2489" s="1"/>
      <c r="M2489" s="1"/>
      <c r="N2489" s="1"/>
    </row>
    <row r="2490" spans="6:14" x14ac:dyDescent="0.25">
      <c r="F2490" s="1"/>
      <c r="G2490" s="1"/>
      <c r="H2490" s="1"/>
      <c r="I2490" s="1"/>
      <c r="J2490" s="1"/>
      <c r="K2490" s="1"/>
      <c r="L2490" s="1"/>
      <c r="M2490" s="1"/>
      <c r="N2490" s="1"/>
    </row>
    <row r="2491" spans="6:14" x14ac:dyDescent="0.25">
      <c r="F2491" s="1"/>
      <c r="G2491" s="1"/>
      <c r="H2491" s="1"/>
      <c r="I2491" s="1"/>
      <c r="J2491" s="1"/>
      <c r="K2491" s="1"/>
      <c r="L2491" s="1"/>
      <c r="M2491" s="1"/>
      <c r="N2491" s="1"/>
    </row>
    <row r="2492" spans="6:14" x14ac:dyDescent="0.25">
      <c r="F2492" s="1"/>
      <c r="G2492" s="1"/>
      <c r="H2492" s="1"/>
      <c r="I2492" s="1"/>
      <c r="J2492" s="1"/>
      <c r="K2492" s="1"/>
      <c r="L2492" s="1"/>
      <c r="M2492" s="1"/>
      <c r="N2492" s="1"/>
    </row>
    <row r="2493" spans="6:14" x14ac:dyDescent="0.25">
      <c r="F2493" s="1"/>
      <c r="G2493" s="1"/>
      <c r="H2493" s="1"/>
      <c r="I2493" s="1"/>
      <c r="J2493" s="1"/>
      <c r="K2493" s="1"/>
      <c r="L2493" s="1"/>
      <c r="M2493" s="1"/>
      <c r="N2493" s="1"/>
    </row>
    <row r="2494" spans="6:14" x14ac:dyDescent="0.25">
      <c r="F2494" s="1"/>
      <c r="G2494" s="1"/>
      <c r="H2494" s="1"/>
      <c r="I2494" s="1"/>
      <c r="J2494" s="1"/>
      <c r="K2494" s="1"/>
      <c r="L2494" s="1"/>
      <c r="M2494" s="1"/>
      <c r="N2494" s="1"/>
    </row>
    <row r="2495" spans="6:14" x14ac:dyDescent="0.25">
      <c r="F2495" s="1"/>
      <c r="G2495" s="1"/>
      <c r="H2495" s="1"/>
      <c r="I2495" s="1"/>
      <c r="J2495" s="1"/>
      <c r="K2495" s="1"/>
      <c r="L2495" s="1"/>
      <c r="M2495" s="1"/>
      <c r="N2495" s="1"/>
    </row>
    <row r="2496" spans="6:14" x14ac:dyDescent="0.25">
      <c r="F2496" s="1"/>
      <c r="G2496" s="1"/>
      <c r="H2496" s="1"/>
      <c r="I2496" s="1"/>
      <c r="J2496" s="1"/>
      <c r="K2496" s="1"/>
      <c r="L2496" s="1"/>
      <c r="M2496" s="1"/>
      <c r="N2496" s="1"/>
    </row>
    <row r="2497" spans="6:14" x14ac:dyDescent="0.25">
      <c r="F2497" s="1"/>
      <c r="G2497" s="1"/>
      <c r="H2497" s="1"/>
      <c r="I2497" s="1"/>
      <c r="J2497" s="1"/>
      <c r="K2497" s="1"/>
      <c r="L2497" s="1"/>
      <c r="M2497" s="1"/>
      <c r="N2497" s="1"/>
    </row>
    <row r="2498" spans="6:14" x14ac:dyDescent="0.25">
      <c r="F2498" s="1"/>
      <c r="G2498" s="1"/>
      <c r="H2498" s="1"/>
      <c r="I2498" s="1"/>
      <c r="J2498" s="1"/>
      <c r="K2498" s="1"/>
      <c r="L2498" s="1"/>
      <c r="M2498" s="1"/>
      <c r="N2498" s="1"/>
    </row>
    <row r="2499" spans="6:14" x14ac:dyDescent="0.25">
      <c r="F2499" s="1"/>
      <c r="G2499" s="1"/>
      <c r="H2499" s="1"/>
      <c r="I2499" s="1"/>
      <c r="J2499" s="1"/>
      <c r="K2499" s="1"/>
      <c r="L2499" s="1"/>
      <c r="M2499" s="1"/>
      <c r="N2499" s="1"/>
    </row>
    <row r="2500" spans="6:14" x14ac:dyDescent="0.25">
      <c r="F2500" s="1"/>
      <c r="G2500" s="1"/>
      <c r="H2500" s="1"/>
      <c r="I2500" s="1"/>
      <c r="J2500" s="1"/>
      <c r="K2500" s="1"/>
      <c r="L2500" s="1"/>
      <c r="M2500" s="1"/>
      <c r="N2500" s="1"/>
    </row>
    <row r="2501" spans="6:14" x14ac:dyDescent="0.25">
      <c r="F2501" s="1"/>
      <c r="G2501" s="1"/>
      <c r="H2501" s="1"/>
      <c r="I2501" s="1"/>
      <c r="J2501" s="1"/>
      <c r="K2501" s="1"/>
      <c r="L2501" s="1"/>
      <c r="M2501" s="1"/>
      <c r="N2501" s="1"/>
    </row>
    <row r="2502" spans="6:14" x14ac:dyDescent="0.25">
      <c r="F2502" s="1"/>
      <c r="G2502" s="1"/>
      <c r="H2502" s="1"/>
      <c r="I2502" s="1"/>
      <c r="J2502" s="1"/>
      <c r="K2502" s="1"/>
      <c r="L2502" s="1"/>
      <c r="M2502" s="1"/>
      <c r="N2502" s="1"/>
    </row>
    <row r="2503" spans="6:14" x14ac:dyDescent="0.25">
      <c r="F2503" s="1"/>
      <c r="G2503" s="1"/>
      <c r="H2503" s="1"/>
      <c r="I2503" s="1"/>
      <c r="J2503" s="1"/>
      <c r="K2503" s="1"/>
      <c r="L2503" s="1"/>
      <c r="M2503" s="1"/>
      <c r="N2503" s="1"/>
    </row>
    <row r="2504" spans="6:14" x14ac:dyDescent="0.25">
      <c r="F2504" s="1"/>
      <c r="G2504" s="1"/>
      <c r="H2504" s="1"/>
      <c r="I2504" s="1"/>
      <c r="J2504" s="1"/>
      <c r="K2504" s="1"/>
      <c r="L2504" s="1"/>
      <c r="M2504" s="1"/>
      <c r="N2504" s="1"/>
    </row>
    <row r="2505" spans="6:14" x14ac:dyDescent="0.25">
      <c r="F2505" s="1"/>
      <c r="G2505" s="1"/>
      <c r="H2505" s="1"/>
      <c r="I2505" s="1"/>
      <c r="J2505" s="1"/>
      <c r="K2505" s="1"/>
      <c r="L2505" s="1"/>
      <c r="M2505" s="1"/>
      <c r="N2505" s="1"/>
    </row>
    <row r="2506" spans="6:14" x14ac:dyDescent="0.25">
      <c r="F2506" s="1"/>
      <c r="G2506" s="1"/>
      <c r="H2506" s="1"/>
      <c r="I2506" s="1"/>
      <c r="J2506" s="1"/>
      <c r="K2506" s="1"/>
      <c r="L2506" s="1"/>
      <c r="M2506" s="1"/>
      <c r="N2506" s="1"/>
    </row>
    <row r="2507" spans="6:14" x14ac:dyDescent="0.25">
      <c r="F2507" s="1"/>
      <c r="G2507" s="1"/>
      <c r="H2507" s="1"/>
      <c r="I2507" s="1"/>
      <c r="J2507" s="1"/>
      <c r="K2507" s="1"/>
      <c r="L2507" s="1"/>
      <c r="M2507" s="1"/>
      <c r="N2507" s="1"/>
    </row>
    <row r="2508" spans="6:14" x14ac:dyDescent="0.25">
      <c r="F2508" s="1"/>
      <c r="G2508" s="1"/>
      <c r="H2508" s="1"/>
      <c r="I2508" s="1"/>
      <c r="J2508" s="1"/>
      <c r="K2508" s="1"/>
      <c r="L2508" s="1"/>
      <c r="M2508" s="1"/>
      <c r="N2508" s="1"/>
    </row>
    <row r="2509" spans="6:14" x14ac:dyDescent="0.25">
      <c r="F2509" s="1"/>
      <c r="G2509" s="1"/>
      <c r="H2509" s="1"/>
      <c r="I2509" s="1"/>
      <c r="J2509" s="1"/>
      <c r="K2509" s="1"/>
      <c r="L2509" s="1"/>
      <c r="M2509" s="1"/>
      <c r="N2509" s="1"/>
    </row>
    <row r="2510" spans="6:14" x14ac:dyDescent="0.25">
      <c r="F2510" s="1"/>
      <c r="G2510" s="1"/>
      <c r="H2510" s="1"/>
      <c r="I2510" s="1"/>
      <c r="J2510" s="1"/>
      <c r="K2510" s="1"/>
      <c r="L2510" s="1"/>
      <c r="M2510" s="1"/>
      <c r="N2510" s="1"/>
    </row>
    <row r="2511" spans="6:14" x14ac:dyDescent="0.25">
      <c r="F2511" s="1"/>
      <c r="G2511" s="1"/>
      <c r="H2511" s="1"/>
      <c r="I2511" s="1"/>
      <c r="J2511" s="1"/>
      <c r="K2511" s="1"/>
      <c r="L2511" s="1"/>
      <c r="M2511" s="1"/>
      <c r="N2511" s="1"/>
    </row>
    <row r="2512" spans="6:14" x14ac:dyDescent="0.25">
      <c r="F2512" s="1"/>
      <c r="G2512" s="1"/>
      <c r="H2512" s="1"/>
      <c r="I2512" s="1"/>
      <c r="J2512" s="1"/>
      <c r="K2512" s="1"/>
      <c r="L2512" s="1"/>
      <c r="M2512" s="1"/>
      <c r="N2512" s="1"/>
    </row>
    <row r="2513" spans="6:14" x14ac:dyDescent="0.25">
      <c r="F2513" s="1"/>
      <c r="G2513" s="1"/>
      <c r="H2513" s="1"/>
      <c r="I2513" s="1"/>
      <c r="J2513" s="1"/>
      <c r="K2513" s="1"/>
      <c r="L2513" s="1"/>
      <c r="M2513" s="1"/>
      <c r="N2513" s="1"/>
    </row>
    <row r="2514" spans="6:14" x14ac:dyDescent="0.25">
      <c r="F2514" s="1"/>
      <c r="G2514" s="1"/>
      <c r="H2514" s="1"/>
      <c r="I2514" s="1"/>
      <c r="J2514" s="1"/>
      <c r="K2514" s="1"/>
      <c r="L2514" s="1"/>
      <c r="M2514" s="1"/>
      <c r="N2514" s="1"/>
    </row>
    <row r="2515" spans="6:14" x14ac:dyDescent="0.25">
      <c r="F2515" s="1"/>
      <c r="G2515" s="1"/>
      <c r="H2515" s="1"/>
      <c r="I2515" s="1"/>
      <c r="J2515" s="1"/>
      <c r="K2515" s="1"/>
      <c r="L2515" s="1"/>
      <c r="M2515" s="1"/>
      <c r="N2515" s="1"/>
    </row>
    <row r="2516" spans="6:14" x14ac:dyDescent="0.25">
      <c r="F2516" s="1"/>
      <c r="G2516" s="1"/>
      <c r="H2516" s="1"/>
      <c r="I2516" s="1"/>
      <c r="J2516" s="1"/>
      <c r="K2516" s="1"/>
      <c r="L2516" s="1"/>
      <c r="M2516" s="1"/>
      <c r="N2516" s="1"/>
    </row>
    <row r="2517" spans="6:14" x14ac:dyDescent="0.25">
      <c r="F2517" s="1"/>
      <c r="G2517" s="1"/>
      <c r="H2517" s="1"/>
      <c r="I2517" s="1"/>
      <c r="J2517" s="1"/>
      <c r="K2517" s="1"/>
      <c r="L2517" s="1"/>
      <c r="M2517" s="1"/>
      <c r="N2517" s="1"/>
    </row>
    <row r="2518" spans="6:14" x14ac:dyDescent="0.25">
      <c r="F2518" s="1"/>
      <c r="G2518" s="1"/>
      <c r="H2518" s="1"/>
      <c r="I2518" s="1"/>
      <c r="J2518" s="1"/>
      <c r="K2518" s="1"/>
      <c r="L2518" s="1"/>
      <c r="M2518" s="1"/>
      <c r="N2518" s="1"/>
    </row>
    <row r="2519" spans="6:14" x14ac:dyDescent="0.25">
      <c r="F2519" s="1"/>
      <c r="G2519" s="1"/>
      <c r="H2519" s="1"/>
      <c r="I2519" s="1"/>
      <c r="J2519" s="1"/>
      <c r="K2519" s="1"/>
      <c r="L2519" s="1"/>
      <c r="M2519" s="1"/>
      <c r="N2519" s="1"/>
    </row>
    <row r="2520" spans="6:14" x14ac:dyDescent="0.25">
      <c r="F2520" s="1"/>
      <c r="G2520" s="1"/>
      <c r="H2520" s="1"/>
      <c r="I2520" s="1"/>
      <c r="J2520" s="1"/>
      <c r="K2520" s="1"/>
      <c r="L2520" s="1"/>
      <c r="M2520" s="1"/>
      <c r="N2520" s="1"/>
    </row>
    <row r="2521" spans="6:14" x14ac:dyDescent="0.25">
      <c r="F2521" s="1"/>
      <c r="G2521" s="1"/>
      <c r="H2521" s="1"/>
      <c r="I2521" s="1"/>
      <c r="J2521" s="1"/>
      <c r="K2521" s="1"/>
      <c r="L2521" s="1"/>
      <c r="M2521" s="1"/>
      <c r="N2521" s="1"/>
    </row>
    <row r="2522" spans="6:14" x14ac:dyDescent="0.25">
      <c r="F2522" s="1"/>
      <c r="G2522" s="1"/>
      <c r="H2522" s="1"/>
      <c r="I2522" s="1"/>
      <c r="J2522" s="1"/>
      <c r="K2522" s="1"/>
      <c r="L2522" s="1"/>
      <c r="M2522" s="1"/>
      <c r="N2522" s="1"/>
    </row>
    <row r="2523" spans="6:14" x14ac:dyDescent="0.25">
      <c r="F2523" s="1"/>
      <c r="G2523" s="1"/>
      <c r="H2523" s="1"/>
      <c r="I2523" s="1"/>
      <c r="J2523" s="1"/>
      <c r="K2523" s="1"/>
      <c r="L2523" s="1"/>
      <c r="M2523" s="1"/>
      <c r="N2523" s="1"/>
    </row>
    <row r="2524" spans="6:14" x14ac:dyDescent="0.25">
      <c r="F2524" s="1"/>
      <c r="G2524" s="1"/>
      <c r="H2524" s="1"/>
      <c r="I2524" s="1"/>
      <c r="J2524" s="1"/>
      <c r="K2524" s="1"/>
      <c r="L2524" s="1"/>
      <c r="M2524" s="1"/>
      <c r="N2524" s="1"/>
    </row>
    <row r="2525" spans="6:14" x14ac:dyDescent="0.25">
      <c r="F2525" s="1"/>
      <c r="G2525" s="1"/>
      <c r="H2525" s="1"/>
      <c r="I2525" s="1"/>
      <c r="J2525" s="1"/>
      <c r="K2525" s="1"/>
      <c r="L2525" s="1"/>
      <c r="M2525" s="1"/>
      <c r="N2525" s="1"/>
    </row>
    <row r="2526" spans="6:14" x14ac:dyDescent="0.25">
      <c r="F2526" s="1"/>
      <c r="G2526" s="1"/>
      <c r="H2526" s="1"/>
      <c r="I2526" s="1"/>
      <c r="J2526" s="1"/>
      <c r="K2526" s="1"/>
      <c r="L2526" s="1"/>
      <c r="M2526" s="1"/>
      <c r="N2526" s="1"/>
    </row>
    <row r="2527" spans="6:14" x14ac:dyDescent="0.25">
      <c r="F2527" s="1"/>
      <c r="G2527" s="1"/>
      <c r="H2527" s="1"/>
      <c r="I2527" s="1"/>
      <c r="J2527" s="1"/>
      <c r="K2527" s="1"/>
      <c r="L2527" s="1"/>
      <c r="M2527" s="1"/>
      <c r="N2527" s="1"/>
    </row>
    <row r="2528" spans="6:14" x14ac:dyDescent="0.25">
      <c r="F2528" s="1"/>
      <c r="G2528" s="1"/>
      <c r="H2528" s="1"/>
      <c r="I2528" s="1"/>
      <c r="J2528" s="1"/>
      <c r="K2528" s="1"/>
      <c r="L2528" s="1"/>
      <c r="M2528" s="1"/>
      <c r="N2528" s="1"/>
    </row>
    <row r="2529" spans="6:14" x14ac:dyDescent="0.25">
      <c r="F2529" s="1"/>
      <c r="G2529" s="1"/>
      <c r="H2529" s="1"/>
      <c r="I2529" s="1"/>
      <c r="J2529" s="1"/>
      <c r="K2529" s="1"/>
      <c r="L2529" s="1"/>
      <c r="M2529" s="1"/>
      <c r="N2529" s="1"/>
    </row>
    <row r="2530" spans="6:14" x14ac:dyDescent="0.25">
      <c r="F2530" s="1"/>
      <c r="G2530" s="1"/>
      <c r="H2530" s="1"/>
      <c r="I2530" s="1"/>
      <c r="J2530" s="1"/>
      <c r="K2530" s="1"/>
      <c r="L2530" s="1"/>
      <c r="M2530" s="1"/>
      <c r="N2530" s="1"/>
    </row>
    <row r="2531" spans="6:14" x14ac:dyDescent="0.25">
      <c r="F2531" s="1"/>
      <c r="G2531" s="1"/>
      <c r="H2531" s="1"/>
      <c r="I2531" s="1"/>
      <c r="J2531" s="1"/>
      <c r="K2531" s="1"/>
      <c r="L2531" s="1"/>
      <c r="M2531" s="1"/>
      <c r="N2531" s="1"/>
    </row>
    <row r="2532" spans="6:14" x14ac:dyDescent="0.25">
      <c r="F2532" s="1"/>
      <c r="G2532" s="1"/>
      <c r="H2532" s="1"/>
      <c r="I2532" s="1"/>
      <c r="J2532" s="1"/>
      <c r="K2532" s="1"/>
      <c r="L2532" s="1"/>
      <c r="M2532" s="1"/>
      <c r="N2532" s="1"/>
    </row>
    <row r="2533" spans="6:14" x14ac:dyDescent="0.25">
      <c r="F2533" s="1"/>
      <c r="G2533" s="1"/>
      <c r="H2533" s="1"/>
      <c r="I2533" s="1"/>
      <c r="J2533" s="1"/>
      <c r="K2533" s="1"/>
      <c r="L2533" s="1"/>
      <c r="M2533" s="1"/>
      <c r="N2533" s="1"/>
    </row>
    <row r="2534" spans="6:14" x14ac:dyDescent="0.25">
      <c r="F2534" s="1"/>
      <c r="G2534" s="1"/>
      <c r="H2534" s="1"/>
      <c r="I2534" s="1"/>
      <c r="J2534" s="1"/>
      <c r="K2534" s="1"/>
      <c r="L2534" s="1"/>
      <c r="M2534" s="1"/>
      <c r="N2534" s="1"/>
    </row>
    <row r="2535" spans="6:14" x14ac:dyDescent="0.25">
      <c r="F2535" s="1"/>
      <c r="G2535" s="1"/>
      <c r="H2535" s="1"/>
      <c r="I2535" s="1"/>
      <c r="J2535" s="1"/>
      <c r="K2535" s="1"/>
      <c r="L2535" s="1"/>
      <c r="M2535" s="1"/>
      <c r="N2535" s="1"/>
    </row>
    <row r="2536" spans="6:14" x14ac:dyDescent="0.25">
      <c r="F2536" s="1"/>
      <c r="G2536" s="1"/>
      <c r="H2536" s="1"/>
      <c r="I2536" s="1"/>
      <c r="J2536" s="1"/>
      <c r="K2536" s="1"/>
      <c r="L2536" s="1"/>
      <c r="M2536" s="1"/>
      <c r="N2536" s="1"/>
    </row>
    <row r="2537" spans="6:14" x14ac:dyDescent="0.25">
      <c r="F2537" s="1"/>
      <c r="G2537" s="1"/>
      <c r="H2537" s="1"/>
      <c r="I2537" s="1"/>
      <c r="J2537" s="1"/>
      <c r="K2537" s="1"/>
      <c r="L2537" s="1"/>
      <c r="M2537" s="1"/>
      <c r="N2537" s="1"/>
    </row>
    <row r="2538" spans="6:14" x14ac:dyDescent="0.25">
      <c r="F2538" s="1"/>
      <c r="G2538" s="1"/>
      <c r="H2538" s="1"/>
      <c r="I2538" s="1"/>
      <c r="J2538" s="1"/>
      <c r="K2538" s="1"/>
      <c r="L2538" s="1"/>
      <c r="M2538" s="1"/>
      <c r="N2538" s="1"/>
    </row>
    <row r="2539" spans="6:14" x14ac:dyDescent="0.25">
      <c r="F2539" s="1"/>
      <c r="G2539" s="1"/>
      <c r="H2539" s="1"/>
      <c r="I2539" s="1"/>
      <c r="J2539" s="1"/>
      <c r="K2539" s="1"/>
      <c r="L2539" s="1"/>
      <c r="M2539" s="1"/>
      <c r="N2539" s="1"/>
    </row>
    <row r="2540" spans="6:14" x14ac:dyDescent="0.25">
      <c r="F2540" s="1"/>
      <c r="G2540" s="1"/>
      <c r="H2540" s="1"/>
      <c r="I2540" s="1"/>
      <c r="J2540" s="1"/>
      <c r="K2540" s="1"/>
      <c r="L2540" s="1"/>
      <c r="M2540" s="1"/>
      <c r="N2540" s="1"/>
    </row>
    <row r="2541" spans="6:14" x14ac:dyDescent="0.25">
      <c r="F2541" s="1"/>
      <c r="G2541" s="1"/>
      <c r="H2541" s="1"/>
      <c r="I2541" s="1"/>
      <c r="J2541" s="1"/>
      <c r="K2541" s="1"/>
      <c r="L2541" s="1"/>
      <c r="M2541" s="1"/>
      <c r="N2541" s="1"/>
    </row>
    <row r="2542" spans="6:14" x14ac:dyDescent="0.25">
      <c r="F2542" s="1"/>
      <c r="G2542" s="1"/>
      <c r="H2542" s="1"/>
      <c r="I2542" s="1"/>
      <c r="J2542" s="1"/>
      <c r="K2542" s="1"/>
      <c r="L2542" s="1"/>
      <c r="M2542" s="1"/>
      <c r="N2542" s="1"/>
    </row>
    <row r="2543" spans="6:14" x14ac:dyDescent="0.25">
      <c r="F2543" s="1"/>
      <c r="G2543" s="1"/>
      <c r="H2543" s="1"/>
      <c r="I2543" s="1"/>
      <c r="J2543" s="1"/>
      <c r="K2543" s="1"/>
      <c r="L2543" s="1"/>
      <c r="M2543" s="1"/>
      <c r="N2543" s="1"/>
    </row>
    <row r="2544" spans="6:14" x14ac:dyDescent="0.25">
      <c r="F2544" s="1"/>
      <c r="G2544" s="1"/>
      <c r="H2544" s="1"/>
      <c r="I2544" s="1"/>
      <c r="J2544" s="1"/>
      <c r="K2544" s="1"/>
      <c r="L2544" s="1"/>
      <c r="M2544" s="1"/>
      <c r="N2544" s="1"/>
    </row>
    <row r="2545" spans="6:14" x14ac:dyDescent="0.25">
      <c r="F2545" s="1"/>
      <c r="G2545" s="1"/>
      <c r="H2545" s="1"/>
      <c r="I2545" s="1"/>
      <c r="J2545" s="1"/>
      <c r="K2545" s="1"/>
      <c r="L2545" s="1"/>
      <c r="M2545" s="1"/>
      <c r="N2545" s="1"/>
    </row>
    <row r="2546" spans="6:14" x14ac:dyDescent="0.25">
      <c r="F2546" s="1"/>
      <c r="G2546" s="1"/>
      <c r="H2546" s="1"/>
      <c r="I2546" s="1"/>
      <c r="J2546" s="1"/>
      <c r="K2546" s="1"/>
      <c r="L2546" s="1"/>
      <c r="M2546" s="1"/>
      <c r="N2546" s="1"/>
    </row>
    <row r="2547" spans="6:14" x14ac:dyDescent="0.25">
      <c r="F2547" s="1"/>
      <c r="G2547" s="1"/>
      <c r="H2547" s="1"/>
      <c r="I2547" s="1"/>
      <c r="J2547" s="1"/>
      <c r="K2547" s="1"/>
      <c r="L2547" s="1"/>
      <c r="M2547" s="1"/>
      <c r="N2547" s="1"/>
    </row>
    <row r="2548" spans="6:14" x14ac:dyDescent="0.25">
      <c r="F2548" s="1"/>
      <c r="G2548" s="1"/>
      <c r="H2548" s="1"/>
      <c r="I2548" s="1"/>
      <c r="J2548" s="1"/>
      <c r="K2548" s="1"/>
      <c r="L2548" s="1"/>
      <c r="M2548" s="1"/>
      <c r="N2548" s="1"/>
    </row>
    <row r="2549" spans="6:14" x14ac:dyDescent="0.25">
      <c r="F2549" s="1"/>
      <c r="G2549" s="1"/>
      <c r="H2549" s="1"/>
      <c r="I2549" s="1"/>
      <c r="J2549" s="1"/>
      <c r="K2549" s="1"/>
      <c r="L2549" s="1"/>
      <c r="M2549" s="1"/>
      <c r="N2549" s="1"/>
    </row>
    <row r="2550" spans="6:14" x14ac:dyDescent="0.25">
      <c r="F2550" s="1"/>
      <c r="G2550" s="1"/>
      <c r="H2550" s="1"/>
      <c r="I2550" s="1"/>
      <c r="J2550" s="1"/>
      <c r="K2550" s="1"/>
      <c r="L2550" s="1"/>
      <c r="M2550" s="1"/>
      <c r="N2550" s="1"/>
    </row>
    <row r="2551" spans="6:14" x14ac:dyDescent="0.25">
      <c r="F2551" s="1"/>
      <c r="G2551" s="1"/>
      <c r="H2551" s="1"/>
      <c r="I2551" s="1"/>
      <c r="J2551" s="1"/>
      <c r="K2551" s="1"/>
      <c r="L2551" s="1"/>
      <c r="M2551" s="1"/>
      <c r="N2551" s="1"/>
    </row>
    <row r="2552" spans="6:14" x14ac:dyDescent="0.25">
      <c r="F2552" s="1"/>
      <c r="G2552" s="1"/>
      <c r="H2552" s="1"/>
      <c r="I2552" s="1"/>
      <c r="J2552" s="1"/>
      <c r="K2552" s="1"/>
      <c r="L2552" s="1"/>
      <c r="M2552" s="1"/>
      <c r="N2552" s="1"/>
    </row>
    <row r="2553" spans="6:14" x14ac:dyDescent="0.25">
      <c r="F2553" s="1"/>
      <c r="G2553" s="1"/>
      <c r="H2553" s="1"/>
      <c r="I2553" s="1"/>
      <c r="J2553" s="1"/>
      <c r="K2553" s="1"/>
      <c r="L2553" s="1"/>
      <c r="M2553" s="1"/>
      <c r="N2553" s="1"/>
    </row>
    <row r="2554" spans="6:14" x14ac:dyDescent="0.25">
      <c r="F2554" s="1"/>
      <c r="G2554" s="1"/>
      <c r="H2554" s="1"/>
      <c r="I2554" s="1"/>
      <c r="J2554" s="1"/>
      <c r="K2554" s="1"/>
      <c r="L2554" s="1"/>
      <c r="M2554" s="1"/>
      <c r="N2554" s="1"/>
    </row>
    <row r="2555" spans="6:14" x14ac:dyDescent="0.25">
      <c r="F2555" s="1"/>
      <c r="G2555" s="1"/>
      <c r="H2555" s="1"/>
      <c r="I2555" s="1"/>
      <c r="J2555" s="1"/>
      <c r="K2555" s="1"/>
      <c r="L2555" s="1"/>
      <c r="M2555" s="1"/>
      <c r="N2555" s="1"/>
    </row>
    <row r="2556" spans="6:14" x14ac:dyDescent="0.25">
      <c r="F2556" s="1"/>
      <c r="G2556" s="1"/>
      <c r="H2556" s="1"/>
      <c r="I2556" s="1"/>
      <c r="J2556" s="1"/>
      <c r="K2556" s="1"/>
      <c r="L2556" s="1"/>
      <c r="M2556" s="1"/>
      <c r="N2556" s="1"/>
    </row>
    <row r="2557" spans="6:14" x14ac:dyDescent="0.25">
      <c r="F2557" s="1"/>
      <c r="G2557" s="1"/>
      <c r="H2557" s="1"/>
      <c r="I2557" s="1"/>
      <c r="J2557" s="1"/>
      <c r="K2557" s="1"/>
      <c r="L2557" s="1"/>
      <c r="M2557" s="1"/>
      <c r="N2557" s="1"/>
    </row>
    <row r="2558" spans="6:14" x14ac:dyDescent="0.25">
      <c r="F2558" s="1"/>
      <c r="G2558" s="1"/>
      <c r="H2558" s="1"/>
      <c r="I2558" s="1"/>
      <c r="J2558" s="1"/>
      <c r="K2558" s="1"/>
      <c r="L2558" s="1"/>
      <c r="M2558" s="1"/>
      <c r="N2558" s="1"/>
    </row>
    <row r="2559" spans="6:14" x14ac:dyDescent="0.25">
      <c r="F2559" s="1"/>
      <c r="G2559" s="1"/>
      <c r="H2559" s="1"/>
      <c r="I2559" s="1"/>
      <c r="J2559" s="1"/>
      <c r="K2559" s="1"/>
      <c r="L2559" s="1"/>
      <c r="M2559" s="1"/>
      <c r="N2559" s="1"/>
    </row>
    <row r="2560" spans="6:14" x14ac:dyDescent="0.25">
      <c r="F2560" s="1"/>
      <c r="G2560" s="1"/>
      <c r="H2560" s="1"/>
      <c r="I2560" s="1"/>
      <c r="J2560" s="1"/>
      <c r="K2560" s="1"/>
      <c r="L2560" s="1"/>
      <c r="M2560" s="1"/>
      <c r="N2560" s="1"/>
    </row>
    <row r="2561" spans="6:14" x14ac:dyDescent="0.25">
      <c r="F2561" s="1"/>
      <c r="G2561" s="1"/>
      <c r="H2561" s="1"/>
      <c r="I2561" s="1"/>
      <c r="J2561" s="1"/>
      <c r="K2561" s="1"/>
      <c r="L2561" s="1"/>
      <c r="M2561" s="1"/>
      <c r="N2561" s="1"/>
    </row>
    <row r="2562" spans="6:14" x14ac:dyDescent="0.25">
      <c r="F2562" s="1"/>
      <c r="G2562" s="1"/>
      <c r="H2562" s="1"/>
      <c r="I2562" s="1"/>
      <c r="J2562" s="1"/>
      <c r="K2562" s="1"/>
      <c r="L2562" s="1"/>
      <c r="M2562" s="1"/>
      <c r="N2562" s="1"/>
    </row>
    <row r="2563" spans="6:14" x14ac:dyDescent="0.25">
      <c r="F2563" s="1"/>
      <c r="G2563" s="1"/>
      <c r="H2563" s="1"/>
      <c r="I2563" s="1"/>
      <c r="J2563" s="1"/>
      <c r="K2563" s="1"/>
      <c r="L2563" s="1"/>
      <c r="M2563" s="1"/>
      <c r="N2563" s="1"/>
    </row>
    <row r="2564" spans="6:14" x14ac:dyDescent="0.25">
      <c r="F2564" s="1"/>
      <c r="G2564" s="1"/>
      <c r="H2564" s="1"/>
      <c r="I2564" s="1"/>
      <c r="J2564" s="1"/>
      <c r="K2564" s="1"/>
      <c r="L2564" s="1"/>
      <c r="M2564" s="1"/>
      <c r="N2564" s="1"/>
    </row>
    <row r="2565" spans="6:14" x14ac:dyDescent="0.25">
      <c r="F2565" s="1"/>
      <c r="G2565" s="1"/>
      <c r="H2565" s="1"/>
      <c r="I2565" s="1"/>
      <c r="J2565" s="1"/>
      <c r="K2565" s="1"/>
      <c r="L2565" s="1"/>
      <c r="M2565" s="1"/>
      <c r="N2565" s="1"/>
    </row>
    <row r="2566" spans="6:14" x14ac:dyDescent="0.25">
      <c r="F2566" s="1"/>
      <c r="G2566" s="1"/>
      <c r="H2566" s="1"/>
      <c r="I2566" s="1"/>
      <c r="J2566" s="1"/>
      <c r="K2566" s="1"/>
      <c r="L2566" s="1"/>
      <c r="M2566" s="1"/>
      <c r="N2566" s="1"/>
    </row>
    <row r="2567" spans="6:14" x14ac:dyDescent="0.25">
      <c r="F2567" s="1"/>
      <c r="G2567" s="1"/>
      <c r="H2567" s="1"/>
      <c r="I2567" s="1"/>
      <c r="J2567" s="1"/>
      <c r="K2567" s="1"/>
      <c r="L2567" s="1"/>
      <c r="M2567" s="1"/>
      <c r="N2567" s="1"/>
    </row>
    <row r="2568" spans="6:14" x14ac:dyDescent="0.25">
      <c r="F2568" s="1"/>
      <c r="G2568" s="1"/>
      <c r="H2568" s="1"/>
      <c r="I2568" s="1"/>
      <c r="J2568" s="1"/>
      <c r="K2568" s="1"/>
      <c r="L2568" s="1"/>
      <c r="M2568" s="1"/>
      <c r="N2568" s="1"/>
    </row>
    <row r="2569" spans="6:14" x14ac:dyDescent="0.25">
      <c r="F2569" s="1"/>
      <c r="G2569" s="1"/>
      <c r="H2569" s="1"/>
      <c r="I2569" s="1"/>
      <c r="J2569" s="1"/>
      <c r="K2569" s="1"/>
      <c r="L2569" s="1"/>
      <c r="M2569" s="1"/>
      <c r="N2569" s="1"/>
    </row>
    <row r="2570" spans="6:14" x14ac:dyDescent="0.25">
      <c r="F2570" s="1"/>
      <c r="G2570" s="1"/>
      <c r="H2570" s="1"/>
      <c r="I2570" s="1"/>
      <c r="J2570" s="1"/>
      <c r="K2570" s="1"/>
      <c r="L2570" s="1"/>
      <c r="M2570" s="1"/>
      <c r="N2570" s="1"/>
    </row>
    <row r="2571" spans="6:14" x14ac:dyDescent="0.25">
      <c r="F2571" s="1"/>
      <c r="G2571" s="1"/>
      <c r="H2571" s="1"/>
      <c r="I2571" s="1"/>
      <c r="J2571" s="1"/>
      <c r="K2571" s="1"/>
      <c r="L2571" s="1"/>
      <c r="M2571" s="1"/>
      <c r="N2571" s="1"/>
    </row>
    <row r="2572" spans="6:14" x14ac:dyDescent="0.25">
      <c r="F2572" s="1"/>
      <c r="G2572" s="1"/>
      <c r="H2572" s="1"/>
      <c r="I2572" s="1"/>
      <c r="J2572" s="1"/>
      <c r="K2572" s="1"/>
      <c r="L2572" s="1"/>
      <c r="M2572" s="1"/>
      <c r="N2572" s="1"/>
    </row>
    <row r="2573" spans="6:14" x14ac:dyDescent="0.25">
      <c r="F2573" s="1"/>
      <c r="G2573" s="1"/>
      <c r="H2573" s="1"/>
      <c r="I2573" s="1"/>
      <c r="J2573" s="1"/>
      <c r="K2573" s="1"/>
      <c r="L2573" s="1"/>
      <c r="M2573" s="1"/>
      <c r="N2573" s="1"/>
    </row>
    <row r="2574" spans="6:14" x14ac:dyDescent="0.25">
      <c r="F2574" s="1"/>
      <c r="G2574" s="1"/>
      <c r="H2574" s="1"/>
      <c r="I2574" s="1"/>
      <c r="J2574" s="1"/>
      <c r="K2574" s="1"/>
      <c r="L2574" s="1"/>
      <c r="M2574" s="1"/>
      <c r="N2574" s="1"/>
    </row>
    <row r="2575" spans="6:14" x14ac:dyDescent="0.25">
      <c r="F2575" s="1"/>
      <c r="G2575" s="1"/>
      <c r="H2575" s="1"/>
      <c r="I2575" s="1"/>
      <c r="J2575" s="1"/>
      <c r="K2575" s="1"/>
      <c r="L2575" s="1"/>
      <c r="M2575" s="1"/>
      <c r="N2575" s="1"/>
    </row>
    <row r="2576" spans="6:14" x14ac:dyDescent="0.25">
      <c r="F2576" s="1"/>
      <c r="G2576" s="1"/>
      <c r="H2576" s="1"/>
      <c r="I2576" s="1"/>
      <c r="J2576" s="1"/>
      <c r="K2576" s="1"/>
      <c r="L2576" s="1"/>
      <c r="M2576" s="1"/>
      <c r="N2576" s="1"/>
    </row>
    <row r="2577" spans="6:14" x14ac:dyDescent="0.25">
      <c r="F2577" s="1"/>
      <c r="G2577" s="1"/>
      <c r="H2577" s="1"/>
      <c r="I2577" s="1"/>
      <c r="J2577" s="1"/>
      <c r="K2577" s="1"/>
      <c r="L2577" s="1"/>
      <c r="M2577" s="1"/>
      <c r="N2577" s="1"/>
    </row>
    <row r="2578" spans="6:14" x14ac:dyDescent="0.25">
      <c r="F2578" s="1"/>
      <c r="G2578" s="1"/>
      <c r="H2578" s="1"/>
      <c r="I2578" s="1"/>
      <c r="J2578" s="1"/>
      <c r="K2578" s="1"/>
      <c r="L2578" s="1"/>
      <c r="M2578" s="1"/>
      <c r="N2578" s="1"/>
    </row>
    <row r="2579" spans="6:14" x14ac:dyDescent="0.25">
      <c r="F2579" s="1"/>
      <c r="G2579" s="1"/>
      <c r="H2579" s="1"/>
      <c r="I2579" s="1"/>
      <c r="J2579" s="1"/>
      <c r="K2579" s="1"/>
      <c r="L2579" s="1"/>
      <c r="M2579" s="1"/>
      <c r="N2579" s="1"/>
    </row>
    <row r="2580" spans="6:14" x14ac:dyDescent="0.25">
      <c r="F2580" s="1"/>
      <c r="G2580" s="1"/>
      <c r="H2580" s="1"/>
      <c r="I2580" s="1"/>
      <c r="J2580" s="1"/>
      <c r="K2580" s="1"/>
      <c r="L2580" s="1"/>
      <c r="M2580" s="1"/>
      <c r="N2580" s="1"/>
    </row>
    <row r="2581" spans="6:14" x14ac:dyDescent="0.25">
      <c r="F2581" s="1"/>
      <c r="G2581" s="1"/>
      <c r="H2581" s="1"/>
      <c r="I2581" s="1"/>
      <c r="J2581" s="1"/>
      <c r="K2581" s="1"/>
      <c r="L2581" s="1"/>
      <c r="M2581" s="1"/>
      <c r="N2581" s="1"/>
    </row>
    <row r="2582" spans="6:14" x14ac:dyDescent="0.25">
      <c r="F2582" s="1"/>
      <c r="G2582" s="1"/>
      <c r="H2582" s="1"/>
      <c r="I2582" s="1"/>
      <c r="J2582" s="1"/>
      <c r="K2582" s="1"/>
      <c r="L2582" s="1"/>
      <c r="M2582" s="1"/>
      <c r="N2582" s="1"/>
    </row>
    <row r="2583" spans="6:14" x14ac:dyDescent="0.25">
      <c r="F2583" s="1"/>
      <c r="G2583" s="1"/>
      <c r="H2583" s="1"/>
      <c r="I2583" s="1"/>
      <c r="J2583" s="1"/>
      <c r="K2583" s="1"/>
      <c r="L2583" s="1"/>
      <c r="M2583" s="1"/>
      <c r="N2583" s="1"/>
    </row>
    <row r="2584" spans="6:14" x14ac:dyDescent="0.25">
      <c r="F2584" s="1"/>
      <c r="G2584" s="1"/>
      <c r="H2584" s="1"/>
      <c r="I2584" s="1"/>
      <c r="J2584" s="1"/>
      <c r="K2584" s="1"/>
      <c r="L2584" s="1"/>
      <c r="M2584" s="1"/>
      <c r="N2584" s="1"/>
    </row>
    <row r="2585" spans="6:14" x14ac:dyDescent="0.25">
      <c r="F2585" s="1"/>
      <c r="G2585" s="1"/>
      <c r="H2585" s="1"/>
      <c r="I2585" s="1"/>
      <c r="J2585" s="1"/>
      <c r="K2585" s="1"/>
      <c r="L2585" s="1"/>
      <c r="M2585" s="1"/>
      <c r="N2585" s="1"/>
    </row>
    <row r="2586" spans="6:14" x14ac:dyDescent="0.25">
      <c r="F2586" s="1"/>
      <c r="G2586" s="1"/>
      <c r="H2586" s="1"/>
      <c r="I2586" s="1"/>
      <c r="J2586" s="1"/>
      <c r="K2586" s="1"/>
      <c r="L2586" s="1"/>
      <c r="M2586" s="1"/>
      <c r="N2586" s="1"/>
    </row>
    <row r="2587" spans="6:14" x14ac:dyDescent="0.25">
      <c r="F2587" s="1"/>
      <c r="G2587" s="1"/>
      <c r="H2587" s="1"/>
      <c r="I2587" s="1"/>
      <c r="J2587" s="1"/>
      <c r="K2587" s="1"/>
      <c r="L2587" s="1"/>
      <c r="M2587" s="1"/>
      <c r="N2587" s="1"/>
    </row>
    <row r="2588" spans="6:14" x14ac:dyDescent="0.25">
      <c r="F2588" s="1"/>
      <c r="G2588" s="1"/>
      <c r="H2588" s="1"/>
      <c r="I2588" s="1"/>
      <c r="J2588" s="1"/>
      <c r="K2588" s="1"/>
      <c r="L2588" s="1"/>
      <c r="M2588" s="1"/>
      <c r="N2588" s="1"/>
    </row>
    <row r="2589" spans="6:14" x14ac:dyDescent="0.25">
      <c r="F2589" s="1"/>
      <c r="G2589" s="1"/>
      <c r="H2589" s="1"/>
      <c r="I2589" s="1"/>
      <c r="J2589" s="1"/>
      <c r="K2589" s="1"/>
      <c r="L2589" s="1"/>
      <c r="M2589" s="1"/>
      <c r="N2589" s="1"/>
    </row>
    <row r="2590" spans="6:14" x14ac:dyDescent="0.25">
      <c r="F2590" s="1"/>
      <c r="G2590" s="1"/>
      <c r="H2590" s="1"/>
      <c r="I2590" s="1"/>
      <c r="J2590" s="1"/>
      <c r="K2590" s="1"/>
      <c r="L2590" s="1"/>
      <c r="M2590" s="1"/>
      <c r="N2590" s="1"/>
    </row>
    <row r="2591" spans="6:14" x14ac:dyDescent="0.25">
      <c r="F2591" s="1"/>
      <c r="G2591" s="1"/>
      <c r="H2591" s="1"/>
      <c r="I2591" s="1"/>
      <c r="J2591" s="1"/>
      <c r="K2591" s="1"/>
      <c r="L2591" s="1"/>
      <c r="M2591" s="1"/>
      <c r="N2591" s="1"/>
    </row>
    <row r="2592" spans="6:14" x14ac:dyDescent="0.25">
      <c r="F2592" s="1"/>
      <c r="G2592" s="1"/>
      <c r="H2592" s="1"/>
      <c r="I2592" s="1"/>
      <c r="J2592" s="1"/>
      <c r="K2592" s="1"/>
      <c r="L2592" s="1"/>
      <c r="M2592" s="1"/>
      <c r="N2592" s="1"/>
    </row>
    <row r="2593" spans="6:14" x14ac:dyDescent="0.25">
      <c r="F2593" s="1"/>
      <c r="G2593" s="1"/>
      <c r="H2593" s="1"/>
      <c r="I2593" s="1"/>
      <c r="J2593" s="1"/>
      <c r="K2593" s="1"/>
      <c r="L2593" s="1"/>
      <c r="M2593" s="1"/>
      <c r="N2593" s="1"/>
    </row>
    <row r="2594" spans="6:14" x14ac:dyDescent="0.25">
      <c r="F2594" s="1"/>
      <c r="G2594" s="1"/>
      <c r="H2594" s="1"/>
      <c r="I2594" s="1"/>
      <c r="J2594" s="1"/>
      <c r="K2594" s="1"/>
      <c r="L2594" s="1"/>
      <c r="M2594" s="1"/>
      <c r="N2594" s="1"/>
    </row>
    <row r="2595" spans="6:14" x14ac:dyDescent="0.25">
      <c r="F2595" s="1"/>
      <c r="G2595" s="1"/>
      <c r="H2595" s="1"/>
      <c r="I2595" s="1"/>
      <c r="J2595" s="1"/>
      <c r="K2595" s="1"/>
      <c r="L2595" s="1"/>
      <c r="M2595" s="1"/>
      <c r="N2595" s="1"/>
    </row>
    <row r="2596" spans="6:14" x14ac:dyDescent="0.25">
      <c r="F2596" s="1"/>
      <c r="G2596" s="1"/>
      <c r="H2596" s="1"/>
      <c r="I2596" s="1"/>
      <c r="J2596" s="1"/>
      <c r="K2596" s="1"/>
      <c r="L2596" s="1"/>
      <c r="M2596" s="1"/>
      <c r="N2596" s="1"/>
    </row>
    <row r="2597" spans="6:14" x14ac:dyDescent="0.25">
      <c r="F2597" s="1"/>
      <c r="G2597" s="1"/>
      <c r="H2597" s="1"/>
      <c r="I2597" s="1"/>
      <c r="J2597" s="1"/>
      <c r="K2597" s="1"/>
      <c r="L2597" s="1"/>
      <c r="M2597" s="1"/>
      <c r="N2597" s="1"/>
    </row>
    <row r="2598" spans="6:14" x14ac:dyDescent="0.25">
      <c r="F2598" s="1"/>
      <c r="G2598" s="1"/>
      <c r="H2598" s="1"/>
      <c r="I2598" s="1"/>
      <c r="J2598" s="1"/>
      <c r="K2598" s="1"/>
      <c r="L2598" s="1"/>
      <c r="M2598" s="1"/>
      <c r="N2598" s="1"/>
    </row>
    <row r="2599" spans="6:14" x14ac:dyDescent="0.25">
      <c r="F2599" s="1"/>
      <c r="G2599" s="1"/>
      <c r="H2599" s="1"/>
      <c r="I2599" s="1"/>
      <c r="J2599" s="1"/>
      <c r="K2599" s="1"/>
      <c r="L2599" s="1"/>
      <c r="M2599" s="1"/>
      <c r="N2599" s="1"/>
    </row>
    <row r="2600" spans="6:14" x14ac:dyDescent="0.25">
      <c r="F2600" s="1"/>
      <c r="G2600" s="1"/>
      <c r="H2600" s="1"/>
      <c r="I2600" s="1"/>
      <c r="J2600" s="1"/>
      <c r="K2600" s="1"/>
      <c r="L2600" s="1"/>
      <c r="M2600" s="1"/>
      <c r="N2600" s="1"/>
    </row>
    <row r="2601" spans="6:14" x14ac:dyDescent="0.25">
      <c r="F2601" s="1"/>
      <c r="G2601" s="1"/>
      <c r="H2601" s="1"/>
      <c r="I2601" s="1"/>
      <c r="J2601" s="1"/>
      <c r="K2601" s="1"/>
      <c r="L2601" s="1"/>
      <c r="M2601" s="1"/>
      <c r="N2601" s="1"/>
    </row>
    <row r="2602" spans="6:14" x14ac:dyDescent="0.25">
      <c r="F2602" s="1"/>
      <c r="G2602" s="1"/>
      <c r="H2602" s="1"/>
      <c r="I2602" s="1"/>
      <c r="J2602" s="1"/>
      <c r="K2602" s="1"/>
      <c r="L2602" s="1"/>
      <c r="M2602" s="1"/>
      <c r="N2602" s="1"/>
    </row>
    <row r="2603" spans="6:14" x14ac:dyDescent="0.25">
      <c r="F2603" s="1"/>
      <c r="G2603" s="1"/>
      <c r="H2603" s="1"/>
      <c r="I2603" s="1"/>
      <c r="J2603" s="1"/>
      <c r="K2603" s="1"/>
      <c r="L2603" s="1"/>
      <c r="M2603" s="1"/>
      <c r="N2603" s="1"/>
    </row>
    <row r="2604" spans="6:14" x14ac:dyDescent="0.25">
      <c r="F2604" s="1"/>
      <c r="G2604" s="1"/>
      <c r="H2604" s="1"/>
      <c r="I2604" s="1"/>
      <c r="J2604" s="1"/>
      <c r="K2604" s="1"/>
      <c r="L2604" s="1"/>
      <c r="M2604" s="1"/>
      <c r="N2604" s="1"/>
    </row>
    <row r="2605" spans="6:14" x14ac:dyDescent="0.25">
      <c r="F2605" s="1"/>
      <c r="G2605" s="1"/>
      <c r="H2605" s="1"/>
      <c r="I2605" s="1"/>
      <c r="J2605" s="1"/>
      <c r="K2605" s="1"/>
      <c r="L2605" s="1"/>
      <c r="M2605" s="1"/>
      <c r="N2605" s="1"/>
    </row>
    <row r="2606" spans="6:14" x14ac:dyDescent="0.25">
      <c r="F2606" s="1"/>
      <c r="G2606" s="1"/>
      <c r="H2606" s="1"/>
      <c r="I2606" s="1"/>
      <c r="J2606" s="1"/>
      <c r="K2606" s="1"/>
      <c r="L2606" s="1"/>
      <c r="M2606" s="1"/>
      <c r="N2606" s="1"/>
    </row>
    <row r="2607" spans="6:14" x14ac:dyDescent="0.25">
      <c r="F2607" s="1"/>
      <c r="G2607" s="1"/>
      <c r="H2607" s="1"/>
      <c r="I2607" s="1"/>
      <c r="J2607" s="1"/>
      <c r="K2607" s="1"/>
      <c r="L2607" s="1"/>
      <c r="M2607" s="1"/>
      <c r="N2607" s="1"/>
    </row>
    <row r="2608" spans="6:14" x14ac:dyDescent="0.25">
      <c r="F2608" s="1"/>
      <c r="G2608" s="1"/>
      <c r="H2608" s="1"/>
      <c r="I2608" s="1"/>
      <c r="J2608" s="1"/>
      <c r="K2608" s="1"/>
      <c r="L2608" s="1"/>
      <c r="M2608" s="1"/>
      <c r="N2608" s="1"/>
    </row>
    <row r="2609" spans="6:14" x14ac:dyDescent="0.25">
      <c r="F2609" s="1"/>
      <c r="G2609" s="1"/>
      <c r="H2609" s="1"/>
      <c r="I2609" s="1"/>
      <c r="J2609" s="1"/>
      <c r="K2609" s="1"/>
      <c r="L2609" s="1"/>
      <c r="M2609" s="1"/>
      <c r="N2609" s="1"/>
    </row>
    <row r="2610" spans="6:14" x14ac:dyDescent="0.25">
      <c r="F2610" s="1"/>
      <c r="G2610" s="1"/>
      <c r="H2610" s="1"/>
      <c r="I2610" s="1"/>
      <c r="J2610" s="1"/>
      <c r="K2610" s="1"/>
      <c r="L2610" s="1"/>
      <c r="M2610" s="1"/>
      <c r="N2610" s="1"/>
    </row>
    <row r="2611" spans="6:14" x14ac:dyDescent="0.25">
      <c r="F2611" s="1"/>
      <c r="G2611" s="1"/>
      <c r="H2611" s="1"/>
      <c r="I2611" s="1"/>
      <c r="J2611" s="1"/>
      <c r="K2611" s="1"/>
      <c r="L2611" s="1"/>
      <c r="M2611" s="1"/>
      <c r="N2611" s="1"/>
    </row>
    <row r="2612" spans="6:14" x14ac:dyDescent="0.25">
      <c r="F2612" s="1"/>
      <c r="G2612" s="1"/>
      <c r="H2612" s="1"/>
      <c r="I2612" s="1"/>
      <c r="J2612" s="1"/>
      <c r="K2612" s="1"/>
      <c r="L2612" s="1"/>
      <c r="M2612" s="1"/>
      <c r="N2612" s="1"/>
    </row>
    <row r="2613" spans="6:14" x14ac:dyDescent="0.25">
      <c r="F2613" s="1"/>
      <c r="G2613" s="1"/>
      <c r="H2613" s="1"/>
      <c r="I2613" s="1"/>
      <c r="J2613" s="1"/>
      <c r="K2613" s="1"/>
      <c r="L2613" s="1"/>
      <c r="M2613" s="1"/>
      <c r="N2613" s="1"/>
    </row>
    <row r="2614" spans="6:14" x14ac:dyDescent="0.25">
      <c r="F2614" s="1"/>
      <c r="G2614" s="1"/>
      <c r="H2614" s="1"/>
      <c r="I2614" s="1"/>
      <c r="J2614" s="1"/>
      <c r="K2614" s="1"/>
      <c r="L2614" s="1"/>
      <c r="M2614" s="1"/>
      <c r="N2614" s="1"/>
    </row>
    <row r="2615" spans="6:14" x14ac:dyDescent="0.25">
      <c r="F2615" s="1"/>
      <c r="G2615" s="1"/>
      <c r="H2615" s="1"/>
      <c r="I2615" s="1"/>
      <c r="J2615" s="1"/>
      <c r="K2615" s="1"/>
      <c r="L2615" s="1"/>
      <c r="M2615" s="1"/>
      <c r="N2615" s="1"/>
    </row>
    <row r="2616" spans="6:14" x14ac:dyDescent="0.25">
      <c r="F2616" s="1"/>
      <c r="G2616" s="1"/>
      <c r="H2616" s="1"/>
      <c r="I2616" s="1"/>
      <c r="J2616" s="1"/>
      <c r="K2616" s="1"/>
      <c r="L2616" s="1"/>
      <c r="M2616" s="1"/>
      <c r="N2616" s="1"/>
    </row>
    <row r="2617" spans="6:14" x14ac:dyDescent="0.25">
      <c r="F2617" s="1"/>
      <c r="G2617" s="1"/>
      <c r="H2617" s="1"/>
      <c r="I2617" s="1"/>
      <c r="J2617" s="1"/>
      <c r="K2617" s="1"/>
      <c r="L2617" s="1"/>
      <c r="M2617" s="1"/>
      <c r="N2617" s="1"/>
    </row>
    <row r="2618" spans="6:14" x14ac:dyDescent="0.25">
      <c r="F2618" s="1"/>
      <c r="G2618" s="1"/>
      <c r="H2618" s="1"/>
      <c r="I2618" s="1"/>
      <c r="J2618" s="1"/>
      <c r="K2618" s="1"/>
      <c r="L2618" s="1"/>
      <c r="M2618" s="1"/>
      <c r="N2618" s="1"/>
    </row>
    <row r="2619" spans="6:14" x14ac:dyDescent="0.25">
      <c r="F2619" s="1"/>
      <c r="G2619" s="1"/>
      <c r="H2619" s="1"/>
      <c r="I2619" s="1"/>
      <c r="J2619" s="1"/>
      <c r="K2619" s="1"/>
      <c r="L2619" s="1"/>
      <c r="M2619" s="1"/>
      <c r="N2619" s="1"/>
    </row>
    <row r="2620" spans="6:14" x14ac:dyDescent="0.25">
      <c r="F2620" s="1"/>
      <c r="G2620" s="1"/>
      <c r="H2620" s="1"/>
      <c r="I2620" s="1"/>
      <c r="J2620" s="1"/>
      <c r="K2620" s="1"/>
      <c r="L2620" s="1"/>
      <c r="M2620" s="1"/>
      <c r="N2620" s="1"/>
    </row>
    <row r="2621" spans="6:14" x14ac:dyDescent="0.25">
      <c r="F2621" s="1"/>
      <c r="G2621" s="1"/>
      <c r="H2621" s="1"/>
      <c r="I2621" s="1"/>
      <c r="J2621" s="1"/>
      <c r="K2621" s="1"/>
      <c r="L2621" s="1"/>
      <c r="M2621" s="1"/>
      <c r="N2621" s="1"/>
    </row>
    <row r="2622" spans="6:14" x14ac:dyDescent="0.25">
      <c r="F2622" s="1"/>
      <c r="G2622" s="1"/>
      <c r="H2622" s="1"/>
      <c r="I2622" s="1"/>
      <c r="J2622" s="1"/>
      <c r="K2622" s="1"/>
      <c r="L2622" s="1"/>
      <c r="M2622" s="1"/>
      <c r="N2622" s="1"/>
    </row>
    <row r="2623" spans="6:14" x14ac:dyDescent="0.25">
      <c r="F2623" s="1"/>
      <c r="G2623" s="1"/>
      <c r="H2623" s="1"/>
      <c r="I2623" s="1"/>
      <c r="J2623" s="1"/>
      <c r="K2623" s="1"/>
      <c r="L2623" s="1"/>
      <c r="M2623" s="1"/>
      <c r="N2623" s="1"/>
    </row>
    <row r="2624" spans="6:14" x14ac:dyDescent="0.25">
      <c r="F2624" s="1"/>
      <c r="G2624" s="1"/>
      <c r="H2624" s="1"/>
      <c r="I2624" s="1"/>
      <c r="J2624" s="1"/>
      <c r="K2624" s="1"/>
      <c r="L2624" s="1"/>
      <c r="M2624" s="1"/>
      <c r="N2624" s="1"/>
    </row>
    <row r="2625" spans="6:14" x14ac:dyDescent="0.25">
      <c r="F2625" s="1"/>
      <c r="G2625" s="1"/>
      <c r="H2625" s="1"/>
      <c r="I2625" s="1"/>
      <c r="J2625" s="1"/>
      <c r="K2625" s="1"/>
      <c r="L2625" s="1"/>
      <c r="M2625" s="1"/>
      <c r="N2625" s="1"/>
    </row>
    <row r="2626" spans="6:14" x14ac:dyDescent="0.25">
      <c r="F2626" s="1"/>
      <c r="G2626" s="1"/>
      <c r="H2626" s="1"/>
      <c r="I2626" s="1"/>
      <c r="J2626" s="1"/>
      <c r="K2626" s="1"/>
      <c r="L2626" s="1"/>
      <c r="M2626" s="1"/>
      <c r="N2626" s="1"/>
    </row>
    <row r="2627" spans="6:14" x14ac:dyDescent="0.25">
      <c r="F2627" s="1"/>
      <c r="G2627" s="1"/>
      <c r="H2627" s="1"/>
      <c r="I2627" s="1"/>
      <c r="J2627" s="1"/>
      <c r="K2627" s="1"/>
      <c r="L2627" s="1"/>
      <c r="M2627" s="1"/>
      <c r="N2627" s="1"/>
    </row>
    <row r="2628" spans="6:14" x14ac:dyDescent="0.25">
      <c r="F2628" s="1"/>
      <c r="G2628" s="1"/>
      <c r="H2628" s="1"/>
      <c r="I2628" s="1"/>
      <c r="J2628" s="1"/>
      <c r="K2628" s="1"/>
      <c r="L2628" s="1"/>
      <c r="M2628" s="1"/>
      <c r="N2628" s="1"/>
    </row>
    <row r="2629" spans="6:14" x14ac:dyDescent="0.25">
      <c r="F2629" s="1"/>
      <c r="G2629" s="1"/>
      <c r="H2629" s="1"/>
      <c r="I2629" s="1"/>
      <c r="J2629" s="1"/>
      <c r="K2629" s="1"/>
      <c r="L2629" s="1"/>
      <c r="M2629" s="1"/>
      <c r="N2629" s="1"/>
    </row>
    <row r="2630" spans="6:14" x14ac:dyDescent="0.25">
      <c r="F2630" s="1"/>
      <c r="G2630" s="1"/>
      <c r="H2630" s="1"/>
      <c r="I2630" s="1"/>
      <c r="J2630" s="1"/>
      <c r="K2630" s="1"/>
      <c r="L2630" s="1"/>
      <c r="M2630" s="1"/>
      <c r="N2630" s="1"/>
    </row>
    <row r="2631" spans="6:14" x14ac:dyDescent="0.25">
      <c r="F2631" s="1"/>
      <c r="G2631" s="1"/>
      <c r="H2631" s="1"/>
      <c r="I2631" s="1"/>
      <c r="J2631" s="1"/>
      <c r="K2631" s="1"/>
      <c r="L2631" s="1"/>
      <c r="M2631" s="1"/>
      <c r="N2631" s="1"/>
    </row>
    <row r="2632" spans="6:14" x14ac:dyDescent="0.25">
      <c r="F2632" s="1"/>
      <c r="G2632" s="1"/>
      <c r="H2632" s="1"/>
      <c r="I2632" s="1"/>
      <c r="J2632" s="1"/>
      <c r="K2632" s="1"/>
      <c r="L2632" s="1"/>
      <c r="M2632" s="1"/>
      <c r="N2632" s="1"/>
    </row>
    <row r="2633" spans="6:14" x14ac:dyDescent="0.25">
      <c r="F2633" s="1"/>
      <c r="G2633" s="1"/>
      <c r="H2633" s="1"/>
      <c r="I2633" s="1"/>
      <c r="J2633" s="1"/>
      <c r="K2633" s="1"/>
      <c r="L2633" s="1"/>
      <c r="M2633" s="1"/>
      <c r="N2633" s="1"/>
    </row>
    <row r="2634" spans="6:14" x14ac:dyDescent="0.25">
      <c r="F2634" s="1"/>
      <c r="G2634" s="1"/>
      <c r="H2634" s="1"/>
      <c r="I2634" s="1"/>
      <c r="J2634" s="1"/>
      <c r="K2634" s="1"/>
      <c r="L2634" s="1"/>
      <c r="M2634" s="1"/>
      <c r="N2634" s="1"/>
    </row>
    <row r="2635" spans="6:14" x14ac:dyDescent="0.25">
      <c r="F2635" s="1"/>
      <c r="G2635" s="1"/>
      <c r="H2635" s="1"/>
      <c r="I2635" s="1"/>
      <c r="J2635" s="1"/>
      <c r="K2635" s="1"/>
      <c r="L2635" s="1"/>
      <c r="M2635" s="1"/>
      <c r="N2635" s="1"/>
    </row>
    <row r="2636" spans="6:14" x14ac:dyDescent="0.25">
      <c r="F2636" s="1"/>
      <c r="G2636" s="1"/>
      <c r="H2636" s="1"/>
      <c r="I2636" s="1"/>
      <c r="J2636" s="1"/>
      <c r="K2636" s="1"/>
      <c r="L2636" s="1"/>
      <c r="M2636" s="1"/>
      <c r="N2636" s="1"/>
    </row>
    <row r="2637" spans="6:14" x14ac:dyDescent="0.25">
      <c r="F2637" s="1"/>
      <c r="G2637" s="1"/>
      <c r="H2637" s="1"/>
      <c r="I2637" s="1"/>
      <c r="J2637" s="1"/>
      <c r="K2637" s="1"/>
      <c r="L2637" s="1"/>
      <c r="M2637" s="1"/>
      <c r="N2637" s="1"/>
    </row>
    <row r="2638" spans="6:14" x14ac:dyDescent="0.25">
      <c r="F2638" s="1"/>
      <c r="G2638" s="1"/>
      <c r="H2638" s="1"/>
      <c r="I2638" s="1"/>
      <c r="J2638" s="1"/>
      <c r="K2638" s="1"/>
      <c r="L2638" s="1"/>
      <c r="M2638" s="1"/>
      <c r="N2638" s="1"/>
    </row>
    <row r="2639" spans="6:14" x14ac:dyDescent="0.25">
      <c r="F2639" s="1"/>
      <c r="G2639" s="1"/>
      <c r="H2639" s="1"/>
      <c r="I2639" s="1"/>
      <c r="J2639" s="1"/>
      <c r="K2639" s="1"/>
      <c r="L2639" s="1"/>
      <c r="M2639" s="1"/>
      <c r="N2639" s="1"/>
    </row>
    <row r="2640" spans="6:14" x14ac:dyDescent="0.25">
      <c r="F2640" s="1"/>
      <c r="G2640" s="1"/>
      <c r="H2640" s="1"/>
      <c r="I2640" s="1"/>
      <c r="J2640" s="1"/>
      <c r="K2640" s="1"/>
      <c r="L2640" s="1"/>
      <c r="M2640" s="1"/>
      <c r="N2640" s="1"/>
    </row>
    <row r="2641" spans="6:14" x14ac:dyDescent="0.25">
      <c r="F2641" s="1"/>
      <c r="G2641" s="1"/>
      <c r="H2641" s="1"/>
      <c r="I2641" s="1"/>
      <c r="J2641" s="1"/>
      <c r="K2641" s="1"/>
      <c r="L2641" s="1"/>
      <c r="M2641" s="1"/>
      <c r="N2641" s="1"/>
    </row>
    <row r="2642" spans="6:14" x14ac:dyDescent="0.25">
      <c r="F2642" s="1"/>
      <c r="G2642" s="1"/>
      <c r="H2642" s="1"/>
      <c r="I2642" s="1"/>
      <c r="J2642" s="1"/>
      <c r="K2642" s="1"/>
      <c r="L2642" s="1"/>
      <c r="M2642" s="1"/>
      <c r="N2642" s="1"/>
    </row>
    <row r="2643" spans="6:14" x14ac:dyDescent="0.25">
      <c r="F2643" s="1"/>
      <c r="G2643" s="1"/>
      <c r="H2643" s="1"/>
      <c r="I2643" s="1"/>
      <c r="J2643" s="1"/>
      <c r="K2643" s="1"/>
      <c r="L2643" s="1"/>
      <c r="M2643" s="1"/>
      <c r="N2643" s="1"/>
    </row>
    <row r="2644" spans="6:14" x14ac:dyDescent="0.25">
      <c r="F2644" s="1"/>
      <c r="G2644" s="1"/>
      <c r="H2644" s="1"/>
      <c r="I2644" s="1"/>
      <c r="J2644" s="1"/>
      <c r="K2644" s="1"/>
      <c r="L2644" s="1"/>
      <c r="M2644" s="1"/>
      <c r="N2644" s="1"/>
    </row>
    <row r="2645" spans="6:14" x14ac:dyDescent="0.25">
      <c r="F2645" s="1"/>
      <c r="G2645" s="1"/>
      <c r="H2645" s="1"/>
      <c r="I2645" s="1"/>
      <c r="J2645" s="1"/>
      <c r="K2645" s="1"/>
      <c r="L2645" s="1"/>
      <c r="M2645" s="1"/>
      <c r="N2645" s="1"/>
    </row>
    <row r="2646" spans="6:14" x14ac:dyDescent="0.25">
      <c r="F2646" s="1"/>
      <c r="G2646" s="1"/>
      <c r="H2646" s="1"/>
      <c r="I2646" s="1"/>
      <c r="J2646" s="1"/>
      <c r="K2646" s="1"/>
      <c r="L2646" s="1"/>
      <c r="M2646" s="1"/>
      <c r="N2646" s="1"/>
    </row>
    <row r="2647" spans="6:14" x14ac:dyDescent="0.25">
      <c r="F2647" s="1"/>
      <c r="G2647" s="1"/>
      <c r="H2647" s="1"/>
      <c r="I2647" s="1"/>
      <c r="J2647" s="1"/>
      <c r="K2647" s="1"/>
      <c r="L2647" s="1"/>
      <c r="M2647" s="1"/>
      <c r="N2647" s="1"/>
    </row>
    <row r="2648" spans="6:14" x14ac:dyDescent="0.25">
      <c r="F2648" s="1"/>
      <c r="G2648" s="1"/>
      <c r="H2648" s="1"/>
      <c r="I2648" s="1"/>
      <c r="J2648" s="1"/>
      <c r="K2648" s="1"/>
      <c r="L2648" s="1"/>
      <c r="M2648" s="1"/>
      <c r="N2648" s="1"/>
    </row>
    <row r="2649" spans="6:14" x14ac:dyDescent="0.25">
      <c r="F2649" s="1"/>
      <c r="G2649" s="1"/>
      <c r="H2649" s="1"/>
      <c r="I2649" s="1"/>
      <c r="J2649" s="1"/>
      <c r="K2649" s="1"/>
      <c r="L2649" s="1"/>
      <c r="M2649" s="1"/>
      <c r="N2649" s="1"/>
    </row>
    <row r="2650" spans="6:14" x14ac:dyDescent="0.25">
      <c r="F2650" s="1"/>
      <c r="G2650" s="1"/>
      <c r="H2650" s="1"/>
      <c r="I2650" s="1"/>
      <c r="J2650" s="1"/>
      <c r="K2650" s="1"/>
      <c r="L2650" s="1"/>
      <c r="M2650" s="1"/>
      <c r="N2650" s="1"/>
    </row>
    <row r="2651" spans="6:14" x14ac:dyDescent="0.25">
      <c r="F2651" s="1"/>
      <c r="G2651" s="1"/>
      <c r="H2651" s="1"/>
      <c r="I2651" s="1"/>
      <c r="J2651" s="1"/>
      <c r="K2651" s="1"/>
      <c r="L2651" s="1"/>
      <c r="M2651" s="1"/>
      <c r="N2651" s="1"/>
    </row>
    <row r="2652" spans="6:14" x14ac:dyDescent="0.25">
      <c r="F2652" s="1"/>
      <c r="G2652" s="1"/>
      <c r="H2652" s="1"/>
      <c r="I2652" s="1"/>
      <c r="J2652" s="1"/>
      <c r="K2652" s="1"/>
      <c r="L2652" s="1"/>
      <c r="M2652" s="1"/>
      <c r="N2652" s="1"/>
    </row>
    <row r="2653" spans="6:14" x14ac:dyDescent="0.25">
      <c r="F2653" s="1"/>
      <c r="G2653" s="1"/>
      <c r="H2653" s="1"/>
      <c r="I2653" s="1"/>
      <c r="J2653" s="1"/>
      <c r="K2653" s="1"/>
      <c r="L2653" s="1"/>
      <c r="M2653" s="1"/>
      <c r="N2653" s="1"/>
    </row>
    <row r="2654" spans="6:14" x14ac:dyDescent="0.25">
      <c r="F2654" s="1"/>
      <c r="G2654" s="1"/>
      <c r="H2654" s="1"/>
      <c r="I2654" s="1"/>
      <c r="J2654" s="1"/>
      <c r="K2654" s="1"/>
      <c r="L2654" s="1"/>
      <c r="M2654" s="1"/>
      <c r="N2654" s="1"/>
    </row>
    <row r="2655" spans="6:14" x14ac:dyDescent="0.25">
      <c r="F2655" s="1"/>
      <c r="G2655" s="1"/>
      <c r="H2655" s="1"/>
      <c r="I2655" s="1"/>
      <c r="J2655" s="1"/>
      <c r="K2655" s="1"/>
      <c r="L2655" s="1"/>
      <c r="M2655" s="1"/>
      <c r="N2655" s="1"/>
    </row>
    <row r="2656" spans="6:14" x14ac:dyDescent="0.25">
      <c r="F2656" s="1"/>
      <c r="G2656" s="1"/>
      <c r="H2656" s="1"/>
      <c r="I2656" s="1"/>
      <c r="J2656" s="1"/>
      <c r="K2656" s="1"/>
      <c r="L2656" s="1"/>
      <c r="M2656" s="1"/>
      <c r="N2656" s="1"/>
    </row>
    <row r="2657" spans="6:14" x14ac:dyDescent="0.25">
      <c r="F2657" s="1"/>
      <c r="G2657" s="1"/>
      <c r="H2657" s="1"/>
      <c r="I2657" s="1"/>
      <c r="J2657" s="1"/>
      <c r="K2657" s="1"/>
      <c r="L2657" s="1"/>
      <c r="M2657" s="1"/>
      <c r="N2657" s="1"/>
    </row>
    <row r="2658" spans="6:14" x14ac:dyDescent="0.25">
      <c r="F2658" s="1"/>
      <c r="G2658" s="1"/>
      <c r="H2658" s="1"/>
      <c r="I2658" s="1"/>
      <c r="J2658" s="1"/>
      <c r="K2658" s="1"/>
      <c r="L2658" s="1"/>
      <c r="M2658" s="1"/>
      <c r="N2658" s="1"/>
    </row>
    <row r="2659" spans="6:14" x14ac:dyDescent="0.25">
      <c r="F2659" s="1"/>
      <c r="G2659" s="1"/>
      <c r="H2659" s="1"/>
      <c r="I2659" s="1"/>
      <c r="J2659" s="1"/>
      <c r="K2659" s="1"/>
      <c r="L2659" s="1"/>
      <c r="M2659" s="1"/>
      <c r="N2659" s="1"/>
    </row>
    <row r="2660" spans="6:14" x14ac:dyDescent="0.25">
      <c r="F2660" s="1"/>
      <c r="G2660" s="1"/>
      <c r="H2660" s="1"/>
      <c r="I2660" s="1"/>
      <c r="J2660" s="1"/>
      <c r="K2660" s="1"/>
      <c r="L2660" s="1"/>
      <c r="M2660" s="1"/>
      <c r="N2660" s="1"/>
    </row>
    <row r="2661" spans="6:14" x14ac:dyDescent="0.25">
      <c r="F2661" s="1"/>
      <c r="G2661" s="1"/>
      <c r="H2661" s="1"/>
      <c r="I2661" s="1"/>
      <c r="J2661" s="1"/>
      <c r="K2661" s="1"/>
      <c r="L2661" s="1"/>
      <c r="M2661" s="1"/>
      <c r="N2661" s="1"/>
    </row>
    <row r="2662" spans="6:14" x14ac:dyDescent="0.25">
      <c r="F2662" s="1"/>
      <c r="G2662" s="1"/>
      <c r="H2662" s="1"/>
      <c r="I2662" s="1"/>
      <c r="J2662" s="1"/>
      <c r="K2662" s="1"/>
      <c r="L2662" s="1"/>
      <c r="M2662" s="1"/>
      <c r="N2662" s="1"/>
    </row>
    <row r="2663" spans="6:14" x14ac:dyDescent="0.25">
      <c r="F2663" s="1"/>
      <c r="G2663" s="1"/>
      <c r="H2663" s="1"/>
      <c r="I2663" s="1"/>
      <c r="J2663" s="1"/>
      <c r="K2663" s="1"/>
      <c r="L2663" s="1"/>
      <c r="M2663" s="1"/>
      <c r="N2663" s="1"/>
    </row>
    <row r="2664" spans="6:14" x14ac:dyDescent="0.25">
      <c r="F2664" s="1"/>
      <c r="G2664" s="1"/>
      <c r="H2664" s="1"/>
      <c r="I2664" s="1"/>
      <c r="J2664" s="1"/>
      <c r="K2664" s="1"/>
      <c r="L2664" s="1"/>
      <c r="M2664" s="1"/>
      <c r="N2664" s="1"/>
    </row>
    <row r="2665" spans="6:14" x14ac:dyDescent="0.25">
      <c r="F2665" s="1"/>
      <c r="G2665" s="1"/>
      <c r="H2665" s="1"/>
      <c r="I2665" s="1"/>
      <c r="J2665" s="1"/>
      <c r="K2665" s="1"/>
      <c r="L2665" s="1"/>
      <c r="M2665" s="1"/>
      <c r="N2665" s="1"/>
    </row>
    <row r="2666" spans="6:14" x14ac:dyDescent="0.25">
      <c r="F2666" s="1"/>
      <c r="G2666" s="1"/>
      <c r="H2666" s="1"/>
      <c r="I2666" s="1"/>
      <c r="J2666" s="1"/>
      <c r="K2666" s="1"/>
      <c r="L2666" s="1"/>
      <c r="M2666" s="1"/>
      <c r="N2666" s="1"/>
    </row>
    <row r="2667" spans="6:14" x14ac:dyDescent="0.25">
      <c r="F2667" s="1"/>
      <c r="G2667" s="1"/>
      <c r="H2667" s="1"/>
      <c r="I2667" s="1"/>
      <c r="J2667" s="1"/>
      <c r="K2667" s="1"/>
      <c r="L2667" s="1"/>
      <c r="M2667" s="1"/>
      <c r="N2667" s="1"/>
    </row>
    <row r="2668" spans="6:14" x14ac:dyDescent="0.25">
      <c r="F2668" s="1"/>
      <c r="G2668" s="1"/>
      <c r="H2668" s="1"/>
      <c r="I2668" s="1"/>
      <c r="J2668" s="1"/>
      <c r="K2668" s="1"/>
      <c r="L2668" s="1"/>
      <c r="M2668" s="1"/>
      <c r="N2668" s="1"/>
    </row>
    <row r="2669" spans="6:14" x14ac:dyDescent="0.25">
      <c r="F2669" s="1"/>
      <c r="G2669" s="1"/>
      <c r="H2669" s="1"/>
      <c r="I2669" s="1"/>
      <c r="J2669" s="1"/>
      <c r="K2669" s="1"/>
      <c r="L2669" s="1"/>
      <c r="M2669" s="1"/>
      <c r="N2669" s="1"/>
    </row>
    <row r="2670" spans="6:14" x14ac:dyDescent="0.25">
      <c r="F2670" s="1"/>
      <c r="G2670" s="1"/>
      <c r="H2670" s="1"/>
      <c r="I2670" s="1"/>
      <c r="J2670" s="1"/>
      <c r="K2670" s="1"/>
      <c r="L2670" s="1"/>
      <c r="M2670" s="1"/>
      <c r="N2670" s="1"/>
    </row>
    <row r="2671" spans="6:14" x14ac:dyDescent="0.25">
      <c r="F2671" s="1"/>
      <c r="G2671" s="1"/>
      <c r="H2671" s="1"/>
      <c r="I2671" s="1"/>
      <c r="J2671" s="1"/>
      <c r="K2671" s="1"/>
      <c r="L2671" s="1"/>
      <c r="M2671" s="1"/>
      <c r="N2671" s="1"/>
    </row>
    <row r="2672" spans="6:14" x14ac:dyDescent="0.25">
      <c r="F2672" s="1"/>
      <c r="G2672" s="1"/>
      <c r="H2672" s="1"/>
      <c r="I2672" s="1"/>
      <c r="J2672" s="1"/>
      <c r="K2672" s="1"/>
      <c r="L2672" s="1"/>
      <c r="M2672" s="1"/>
      <c r="N2672" s="1"/>
    </row>
    <row r="2673" spans="6:14" x14ac:dyDescent="0.25">
      <c r="F2673" s="1"/>
      <c r="G2673" s="1"/>
      <c r="H2673" s="1"/>
      <c r="I2673" s="1"/>
      <c r="J2673" s="1"/>
      <c r="K2673" s="1"/>
      <c r="L2673" s="1"/>
      <c r="M2673" s="1"/>
      <c r="N2673" s="1"/>
    </row>
    <row r="2674" spans="6:14" x14ac:dyDescent="0.25">
      <c r="F2674" s="1"/>
      <c r="G2674" s="1"/>
      <c r="H2674" s="1"/>
      <c r="I2674" s="1"/>
      <c r="J2674" s="1"/>
      <c r="K2674" s="1"/>
      <c r="L2674" s="1"/>
      <c r="M2674" s="1"/>
      <c r="N2674" s="1"/>
    </row>
    <row r="2675" spans="6:14" x14ac:dyDescent="0.25">
      <c r="F2675" s="1"/>
      <c r="G2675" s="1"/>
      <c r="H2675" s="1"/>
      <c r="I2675" s="1"/>
      <c r="J2675" s="1"/>
      <c r="K2675" s="1"/>
      <c r="L2675" s="1"/>
      <c r="M2675" s="1"/>
      <c r="N2675" s="1"/>
    </row>
    <row r="2676" spans="6:14" x14ac:dyDescent="0.25">
      <c r="F2676" s="1"/>
      <c r="G2676" s="1"/>
      <c r="H2676" s="1"/>
      <c r="I2676" s="1"/>
      <c r="J2676" s="1"/>
      <c r="K2676" s="1"/>
      <c r="L2676" s="1"/>
      <c r="M2676" s="1"/>
      <c r="N2676" s="1"/>
    </row>
    <row r="2677" spans="6:14" x14ac:dyDescent="0.25">
      <c r="F2677" s="1"/>
      <c r="G2677" s="1"/>
      <c r="H2677" s="1"/>
      <c r="I2677" s="1"/>
      <c r="J2677" s="1"/>
      <c r="K2677" s="1"/>
      <c r="L2677" s="1"/>
      <c r="M2677" s="1"/>
      <c r="N2677" s="1"/>
    </row>
    <row r="2678" spans="6:14" x14ac:dyDescent="0.25">
      <c r="F2678" s="1"/>
      <c r="G2678" s="1"/>
      <c r="H2678" s="1"/>
      <c r="I2678" s="1"/>
      <c r="J2678" s="1"/>
      <c r="K2678" s="1"/>
      <c r="L2678" s="1"/>
      <c r="M2678" s="1"/>
      <c r="N2678" s="1"/>
    </row>
    <row r="2679" spans="6:14" x14ac:dyDescent="0.25">
      <c r="F2679" s="1"/>
      <c r="G2679" s="1"/>
      <c r="H2679" s="1"/>
      <c r="I2679" s="1"/>
      <c r="J2679" s="1"/>
      <c r="K2679" s="1"/>
      <c r="L2679" s="1"/>
      <c r="M2679" s="1"/>
      <c r="N2679" s="1"/>
    </row>
    <row r="2680" spans="6:14" x14ac:dyDescent="0.25">
      <c r="F2680" s="1"/>
      <c r="G2680" s="1"/>
      <c r="H2680" s="1"/>
      <c r="I2680" s="1"/>
      <c r="J2680" s="1"/>
      <c r="K2680" s="1"/>
      <c r="L2680" s="1"/>
      <c r="M2680" s="1"/>
      <c r="N2680" s="1"/>
    </row>
    <row r="2681" spans="6:14" x14ac:dyDescent="0.25">
      <c r="F2681" s="1"/>
      <c r="G2681" s="1"/>
      <c r="H2681" s="1"/>
      <c r="I2681" s="1"/>
      <c r="J2681" s="1"/>
      <c r="K2681" s="1"/>
      <c r="L2681" s="1"/>
      <c r="M2681" s="1"/>
      <c r="N2681" s="1"/>
    </row>
    <row r="2682" spans="6:14" x14ac:dyDescent="0.25">
      <c r="F2682" s="1"/>
      <c r="G2682" s="1"/>
      <c r="H2682" s="1"/>
      <c r="I2682" s="1"/>
      <c r="J2682" s="1"/>
      <c r="K2682" s="1"/>
      <c r="L2682" s="1"/>
      <c r="M2682" s="1"/>
      <c r="N2682" s="1"/>
    </row>
    <row r="2683" spans="6:14" x14ac:dyDescent="0.25">
      <c r="F2683" s="1"/>
      <c r="G2683" s="1"/>
      <c r="H2683" s="1"/>
      <c r="I2683" s="1"/>
      <c r="J2683" s="1"/>
      <c r="K2683" s="1"/>
      <c r="L2683" s="1"/>
      <c r="M2683" s="1"/>
      <c r="N2683" s="1"/>
    </row>
    <row r="2684" spans="6:14" x14ac:dyDescent="0.25">
      <c r="F2684" s="1"/>
      <c r="G2684" s="1"/>
      <c r="H2684" s="1"/>
      <c r="I2684" s="1"/>
      <c r="J2684" s="1"/>
      <c r="K2684" s="1"/>
      <c r="L2684" s="1"/>
      <c r="M2684" s="1"/>
      <c r="N2684" s="1"/>
    </row>
    <row r="2685" spans="6:14" x14ac:dyDescent="0.25">
      <c r="F2685" s="1"/>
      <c r="G2685" s="1"/>
      <c r="H2685" s="1"/>
      <c r="I2685" s="1"/>
      <c r="J2685" s="1"/>
      <c r="K2685" s="1"/>
      <c r="L2685" s="1"/>
      <c r="M2685" s="1"/>
      <c r="N2685" s="1"/>
    </row>
    <row r="2686" spans="6:14" x14ac:dyDescent="0.25">
      <c r="F2686" s="1"/>
      <c r="G2686" s="1"/>
      <c r="H2686" s="1"/>
      <c r="I2686" s="1"/>
      <c r="J2686" s="1"/>
      <c r="K2686" s="1"/>
      <c r="L2686" s="1"/>
      <c r="M2686" s="1"/>
      <c r="N2686" s="1"/>
    </row>
    <row r="2687" spans="6:14" x14ac:dyDescent="0.25">
      <c r="F2687" s="1"/>
      <c r="G2687" s="1"/>
      <c r="H2687" s="1"/>
      <c r="I2687" s="1"/>
      <c r="J2687" s="1"/>
      <c r="K2687" s="1"/>
      <c r="L2687" s="1"/>
      <c r="M2687" s="1"/>
      <c r="N2687" s="1"/>
    </row>
    <row r="2688" spans="6:14" x14ac:dyDescent="0.25">
      <c r="F2688" s="1"/>
      <c r="G2688" s="1"/>
      <c r="H2688" s="1"/>
      <c r="I2688" s="1"/>
      <c r="J2688" s="1"/>
      <c r="K2688" s="1"/>
      <c r="L2688" s="1"/>
      <c r="M2688" s="1"/>
      <c r="N2688" s="1"/>
    </row>
    <row r="2689" spans="6:14" x14ac:dyDescent="0.25">
      <c r="F2689" s="1"/>
      <c r="G2689" s="1"/>
      <c r="H2689" s="1"/>
      <c r="I2689" s="1"/>
      <c r="J2689" s="1"/>
      <c r="K2689" s="1"/>
      <c r="L2689" s="1"/>
      <c r="M2689" s="1"/>
      <c r="N2689" s="1"/>
    </row>
    <row r="2690" spans="6:14" x14ac:dyDescent="0.25">
      <c r="F2690" s="1"/>
      <c r="G2690" s="1"/>
      <c r="H2690" s="1"/>
      <c r="I2690" s="1"/>
      <c r="J2690" s="1"/>
      <c r="K2690" s="1"/>
      <c r="L2690" s="1"/>
      <c r="M2690" s="1"/>
      <c r="N2690" s="1"/>
    </row>
    <row r="2691" spans="6:14" x14ac:dyDescent="0.25">
      <c r="F2691" s="1"/>
      <c r="G2691" s="1"/>
      <c r="H2691" s="1"/>
      <c r="I2691" s="1"/>
      <c r="J2691" s="1"/>
      <c r="K2691" s="1"/>
      <c r="L2691" s="1"/>
      <c r="M2691" s="1"/>
      <c r="N2691" s="1"/>
    </row>
    <row r="2692" spans="6:14" x14ac:dyDescent="0.25">
      <c r="F2692" s="1"/>
      <c r="G2692" s="1"/>
      <c r="H2692" s="1"/>
      <c r="I2692" s="1"/>
      <c r="J2692" s="1"/>
      <c r="K2692" s="1"/>
      <c r="L2692" s="1"/>
      <c r="M2692" s="1"/>
      <c r="N2692" s="1"/>
    </row>
    <row r="2693" spans="6:14" x14ac:dyDescent="0.25">
      <c r="F2693" s="1"/>
      <c r="G2693" s="1"/>
      <c r="H2693" s="1"/>
      <c r="I2693" s="1"/>
      <c r="J2693" s="1"/>
      <c r="K2693" s="1"/>
      <c r="L2693" s="1"/>
      <c r="M2693" s="1"/>
      <c r="N2693" s="1"/>
    </row>
    <row r="2694" spans="6:14" x14ac:dyDescent="0.25">
      <c r="F2694" s="1"/>
      <c r="G2694" s="1"/>
      <c r="H2694" s="1"/>
      <c r="I2694" s="1"/>
      <c r="J2694" s="1"/>
      <c r="K2694" s="1"/>
      <c r="L2694" s="1"/>
      <c r="M2694" s="1"/>
      <c r="N2694" s="1"/>
    </row>
    <row r="2695" spans="6:14" x14ac:dyDescent="0.25">
      <c r="F2695" s="1"/>
      <c r="G2695" s="1"/>
      <c r="H2695" s="1"/>
      <c r="I2695" s="1"/>
      <c r="J2695" s="1"/>
      <c r="K2695" s="1"/>
      <c r="L2695" s="1"/>
      <c r="M2695" s="1"/>
      <c r="N2695" s="1"/>
    </row>
    <row r="2696" spans="6:14" x14ac:dyDescent="0.25">
      <c r="F2696" s="1"/>
      <c r="G2696" s="1"/>
      <c r="H2696" s="1"/>
      <c r="I2696" s="1"/>
      <c r="J2696" s="1"/>
      <c r="K2696" s="1"/>
      <c r="L2696" s="1"/>
      <c r="M2696" s="1"/>
      <c r="N2696" s="1"/>
    </row>
    <row r="2697" spans="6:14" x14ac:dyDescent="0.25">
      <c r="F2697" s="1"/>
      <c r="G2697" s="1"/>
      <c r="H2697" s="1"/>
      <c r="I2697" s="1"/>
      <c r="J2697" s="1"/>
      <c r="K2697" s="1"/>
      <c r="L2697" s="1"/>
      <c r="M2697" s="1"/>
      <c r="N2697" s="1"/>
    </row>
    <row r="2698" spans="6:14" x14ac:dyDescent="0.25">
      <c r="F2698" s="1"/>
      <c r="G2698" s="1"/>
      <c r="H2698" s="1"/>
      <c r="I2698" s="1"/>
      <c r="J2698" s="1"/>
      <c r="K2698" s="1"/>
      <c r="L2698" s="1"/>
      <c r="M2698" s="1"/>
      <c r="N2698" s="1"/>
    </row>
    <row r="2699" spans="6:14" x14ac:dyDescent="0.25">
      <c r="F2699" s="1"/>
      <c r="G2699" s="1"/>
      <c r="H2699" s="1"/>
      <c r="I2699" s="1"/>
      <c r="J2699" s="1"/>
      <c r="K2699" s="1"/>
      <c r="L2699" s="1"/>
      <c r="M2699" s="1"/>
      <c r="N2699" s="1"/>
    </row>
    <row r="2700" spans="6:14" x14ac:dyDescent="0.25">
      <c r="F2700" s="1"/>
      <c r="G2700" s="1"/>
      <c r="H2700" s="1"/>
      <c r="I2700" s="1"/>
      <c r="J2700" s="1"/>
      <c r="K2700" s="1"/>
      <c r="L2700" s="1"/>
      <c r="M2700" s="1"/>
      <c r="N2700" s="1"/>
    </row>
    <row r="2701" spans="6:14" x14ac:dyDescent="0.25">
      <c r="F2701" s="1"/>
      <c r="G2701" s="1"/>
      <c r="H2701" s="1"/>
      <c r="I2701" s="1"/>
      <c r="J2701" s="1"/>
      <c r="K2701" s="1"/>
      <c r="L2701" s="1"/>
      <c r="M2701" s="1"/>
      <c r="N2701" s="1"/>
    </row>
    <row r="2702" spans="6:14" x14ac:dyDescent="0.25">
      <c r="F2702" s="1"/>
      <c r="G2702" s="1"/>
      <c r="H2702" s="1"/>
      <c r="I2702" s="1"/>
      <c r="J2702" s="1"/>
      <c r="K2702" s="1"/>
      <c r="L2702" s="1"/>
      <c r="M2702" s="1"/>
      <c r="N2702" s="1"/>
    </row>
    <row r="2703" spans="6:14" x14ac:dyDescent="0.25">
      <c r="F2703" s="1"/>
      <c r="G2703" s="1"/>
      <c r="H2703" s="1"/>
      <c r="I2703" s="1"/>
      <c r="J2703" s="1"/>
      <c r="K2703" s="1"/>
      <c r="L2703" s="1"/>
      <c r="M2703" s="1"/>
      <c r="N2703" s="1"/>
    </row>
    <row r="2704" spans="6:14" x14ac:dyDescent="0.25">
      <c r="F2704" s="1"/>
      <c r="G2704" s="1"/>
      <c r="H2704" s="1"/>
      <c r="I2704" s="1"/>
      <c r="J2704" s="1"/>
      <c r="K2704" s="1"/>
      <c r="L2704" s="1"/>
      <c r="M2704" s="1"/>
      <c r="N2704" s="1"/>
    </row>
    <row r="2705" spans="6:14" x14ac:dyDescent="0.25">
      <c r="F2705" s="1"/>
      <c r="G2705" s="1"/>
      <c r="H2705" s="1"/>
      <c r="I2705" s="1"/>
      <c r="J2705" s="1"/>
      <c r="K2705" s="1"/>
      <c r="L2705" s="1"/>
      <c r="M2705" s="1"/>
      <c r="N2705" s="1"/>
    </row>
    <row r="2706" spans="6:14" x14ac:dyDescent="0.25">
      <c r="F2706" s="1"/>
      <c r="G2706" s="1"/>
      <c r="H2706" s="1"/>
      <c r="I2706" s="1"/>
      <c r="J2706" s="1"/>
      <c r="K2706" s="1"/>
      <c r="L2706" s="1"/>
      <c r="M2706" s="1"/>
      <c r="N2706" s="1"/>
    </row>
    <row r="2707" spans="6:14" x14ac:dyDescent="0.25">
      <c r="F2707" s="1"/>
      <c r="G2707" s="1"/>
      <c r="H2707" s="1"/>
      <c r="I2707" s="1"/>
      <c r="J2707" s="1"/>
      <c r="K2707" s="1"/>
      <c r="L2707" s="1"/>
      <c r="M2707" s="1"/>
      <c r="N2707" s="1"/>
    </row>
    <row r="2708" spans="6:14" x14ac:dyDescent="0.25">
      <c r="F2708" s="1"/>
      <c r="G2708" s="1"/>
      <c r="H2708" s="1"/>
      <c r="I2708" s="1"/>
      <c r="J2708" s="1"/>
      <c r="K2708" s="1"/>
      <c r="L2708" s="1"/>
      <c r="M2708" s="1"/>
      <c r="N2708" s="1"/>
    </row>
    <row r="2709" spans="6:14" x14ac:dyDescent="0.25">
      <c r="F2709" s="1"/>
      <c r="G2709" s="1"/>
      <c r="H2709" s="1"/>
      <c r="I2709" s="1"/>
      <c r="J2709" s="1"/>
      <c r="K2709" s="1"/>
      <c r="L2709" s="1"/>
      <c r="M2709" s="1"/>
      <c r="N2709" s="1"/>
    </row>
    <row r="2710" spans="6:14" x14ac:dyDescent="0.25">
      <c r="F2710" s="1"/>
      <c r="G2710" s="1"/>
      <c r="H2710" s="1"/>
      <c r="I2710" s="1"/>
      <c r="J2710" s="1"/>
      <c r="K2710" s="1"/>
      <c r="L2710" s="1"/>
      <c r="M2710" s="1"/>
      <c r="N2710" s="1"/>
    </row>
    <row r="2711" spans="6:14" x14ac:dyDescent="0.25">
      <c r="F2711" s="1"/>
      <c r="G2711" s="1"/>
      <c r="H2711" s="1"/>
      <c r="I2711" s="1"/>
      <c r="J2711" s="1"/>
      <c r="K2711" s="1"/>
      <c r="L2711" s="1"/>
      <c r="M2711" s="1"/>
      <c r="N2711" s="1"/>
    </row>
    <row r="2712" spans="6:14" x14ac:dyDescent="0.25">
      <c r="F2712" s="1"/>
      <c r="G2712" s="1"/>
      <c r="H2712" s="1"/>
      <c r="I2712" s="1"/>
      <c r="J2712" s="1"/>
      <c r="K2712" s="1"/>
      <c r="L2712" s="1"/>
      <c r="M2712" s="1"/>
      <c r="N2712" s="1"/>
    </row>
    <row r="2713" spans="6:14" x14ac:dyDescent="0.25">
      <c r="F2713" s="1"/>
      <c r="G2713" s="1"/>
      <c r="H2713" s="1"/>
      <c r="I2713" s="1"/>
      <c r="J2713" s="1"/>
      <c r="K2713" s="1"/>
      <c r="L2713" s="1"/>
      <c r="M2713" s="1"/>
      <c r="N2713" s="1"/>
    </row>
    <row r="2714" spans="6:14" x14ac:dyDescent="0.25">
      <c r="F2714" s="1"/>
      <c r="G2714" s="1"/>
      <c r="H2714" s="1"/>
      <c r="I2714" s="1"/>
      <c r="J2714" s="1"/>
      <c r="K2714" s="1"/>
      <c r="L2714" s="1"/>
      <c r="M2714" s="1"/>
      <c r="N2714" s="1"/>
    </row>
    <row r="2715" spans="6:14" x14ac:dyDescent="0.25">
      <c r="F2715" s="1"/>
      <c r="G2715" s="1"/>
      <c r="H2715" s="1"/>
      <c r="I2715" s="1"/>
      <c r="J2715" s="1"/>
      <c r="K2715" s="1"/>
      <c r="L2715" s="1"/>
      <c r="M2715" s="1"/>
      <c r="N2715" s="1"/>
    </row>
    <row r="2716" spans="6:14" x14ac:dyDescent="0.25">
      <c r="F2716" s="1"/>
      <c r="G2716" s="1"/>
      <c r="H2716" s="1"/>
      <c r="I2716" s="1"/>
      <c r="J2716" s="1"/>
      <c r="K2716" s="1"/>
      <c r="L2716" s="1"/>
      <c r="M2716" s="1"/>
      <c r="N2716" s="1"/>
    </row>
    <row r="2717" spans="6:14" x14ac:dyDescent="0.25">
      <c r="F2717" s="1"/>
      <c r="G2717" s="1"/>
      <c r="H2717" s="1"/>
      <c r="I2717" s="1"/>
      <c r="J2717" s="1"/>
      <c r="K2717" s="1"/>
      <c r="L2717" s="1"/>
      <c r="M2717" s="1"/>
      <c r="N2717" s="1"/>
    </row>
    <row r="2718" spans="6:14" x14ac:dyDescent="0.25">
      <c r="F2718" s="1"/>
      <c r="G2718" s="1"/>
      <c r="H2718" s="1"/>
      <c r="I2718" s="1"/>
      <c r="J2718" s="1"/>
      <c r="K2718" s="1"/>
      <c r="L2718" s="1"/>
      <c r="M2718" s="1"/>
      <c r="N2718" s="1"/>
    </row>
    <row r="2719" spans="6:14" x14ac:dyDescent="0.25">
      <c r="F2719" s="1"/>
      <c r="G2719" s="1"/>
      <c r="H2719" s="1"/>
      <c r="I2719" s="1"/>
      <c r="J2719" s="1"/>
      <c r="K2719" s="1"/>
      <c r="L2719" s="1"/>
      <c r="M2719" s="1"/>
      <c r="N2719" s="1"/>
    </row>
    <row r="2720" spans="6:14" x14ac:dyDescent="0.25">
      <c r="F2720" s="1"/>
      <c r="G2720" s="1"/>
      <c r="H2720" s="1"/>
      <c r="I2720" s="1"/>
      <c r="J2720" s="1"/>
      <c r="K2720" s="1"/>
      <c r="L2720" s="1"/>
      <c r="M2720" s="1"/>
      <c r="N2720" s="1"/>
    </row>
    <row r="2721" spans="6:14" x14ac:dyDescent="0.25">
      <c r="F2721" s="1"/>
      <c r="G2721" s="1"/>
      <c r="H2721" s="1"/>
      <c r="I2721" s="1"/>
      <c r="J2721" s="1"/>
      <c r="K2721" s="1"/>
      <c r="L2721" s="1"/>
      <c r="M2721" s="1"/>
      <c r="N2721" s="1"/>
    </row>
    <row r="2722" spans="6:14" x14ac:dyDescent="0.25">
      <c r="F2722" s="1"/>
      <c r="G2722" s="1"/>
      <c r="H2722" s="1"/>
      <c r="I2722" s="1"/>
      <c r="J2722" s="1"/>
      <c r="K2722" s="1"/>
      <c r="L2722" s="1"/>
      <c r="M2722" s="1"/>
      <c r="N2722" s="1"/>
    </row>
    <row r="2723" spans="6:14" x14ac:dyDescent="0.25">
      <c r="F2723" s="1"/>
      <c r="G2723" s="1"/>
      <c r="H2723" s="1"/>
      <c r="I2723" s="1"/>
      <c r="J2723" s="1"/>
      <c r="K2723" s="1"/>
      <c r="L2723" s="1"/>
      <c r="M2723" s="1"/>
      <c r="N2723" s="1"/>
    </row>
    <row r="2724" spans="6:14" x14ac:dyDescent="0.25">
      <c r="F2724" s="1"/>
      <c r="G2724" s="1"/>
      <c r="H2724" s="1"/>
      <c r="I2724" s="1"/>
      <c r="J2724" s="1"/>
      <c r="K2724" s="1"/>
      <c r="L2724" s="1"/>
      <c r="M2724" s="1"/>
      <c r="N2724" s="1"/>
    </row>
    <row r="2725" spans="6:14" x14ac:dyDescent="0.25">
      <c r="F2725" s="1"/>
      <c r="G2725" s="1"/>
      <c r="H2725" s="1"/>
      <c r="I2725" s="1"/>
      <c r="J2725" s="1"/>
      <c r="K2725" s="1"/>
      <c r="L2725" s="1"/>
      <c r="M2725" s="1"/>
      <c r="N2725" s="1"/>
    </row>
    <row r="2726" spans="6:14" x14ac:dyDescent="0.25">
      <c r="F2726" s="1"/>
      <c r="G2726" s="1"/>
      <c r="H2726" s="1"/>
      <c r="I2726" s="1"/>
      <c r="J2726" s="1"/>
      <c r="K2726" s="1"/>
      <c r="L2726" s="1"/>
      <c r="M2726" s="1"/>
      <c r="N2726" s="1"/>
    </row>
    <row r="2727" spans="6:14" x14ac:dyDescent="0.25">
      <c r="F2727" s="1"/>
      <c r="G2727" s="1"/>
      <c r="H2727" s="1"/>
      <c r="I2727" s="1"/>
      <c r="J2727" s="1"/>
      <c r="K2727" s="1"/>
      <c r="L2727" s="1"/>
      <c r="M2727" s="1"/>
      <c r="N2727" s="1"/>
    </row>
    <row r="2728" spans="6:14" x14ac:dyDescent="0.25">
      <c r="F2728" s="1"/>
      <c r="G2728" s="1"/>
      <c r="H2728" s="1"/>
      <c r="I2728" s="1"/>
      <c r="J2728" s="1"/>
      <c r="K2728" s="1"/>
      <c r="L2728" s="1"/>
      <c r="M2728" s="1"/>
      <c r="N2728" s="1"/>
    </row>
    <row r="2729" spans="6:14" x14ac:dyDescent="0.25">
      <c r="F2729" s="1"/>
      <c r="G2729" s="1"/>
      <c r="H2729" s="1"/>
      <c r="I2729" s="1"/>
      <c r="J2729" s="1"/>
      <c r="K2729" s="1"/>
      <c r="L2729" s="1"/>
      <c r="M2729" s="1"/>
      <c r="N2729" s="1"/>
    </row>
    <row r="2730" spans="6:14" x14ac:dyDescent="0.25">
      <c r="F2730" s="1"/>
      <c r="G2730" s="1"/>
      <c r="H2730" s="1"/>
      <c r="I2730" s="1"/>
      <c r="J2730" s="1"/>
      <c r="K2730" s="1"/>
      <c r="L2730" s="1"/>
      <c r="M2730" s="1"/>
      <c r="N2730" s="1"/>
    </row>
    <row r="2731" spans="6:14" x14ac:dyDescent="0.25">
      <c r="F2731" s="1"/>
      <c r="G2731" s="1"/>
      <c r="H2731" s="1"/>
      <c r="I2731" s="1"/>
      <c r="J2731" s="1"/>
      <c r="K2731" s="1"/>
      <c r="L2731" s="1"/>
      <c r="M2731" s="1"/>
      <c r="N2731" s="1"/>
    </row>
    <row r="2732" spans="6:14" x14ac:dyDescent="0.25">
      <c r="F2732" s="1"/>
      <c r="G2732" s="1"/>
      <c r="H2732" s="1"/>
      <c r="I2732" s="1"/>
      <c r="J2732" s="1"/>
      <c r="K2732" s="1"/>
      <c r="L2732" s="1"/>
      <c r="M2732" s="1"/>
      <c r="N2732" s="1"/>
    </row>
    <row r="2733" spans="6:14" x14ac:dyDescent="0.25">
      <c r="F2733" s="1"/>
      <c r="G2733" s="1"/>
      <c r="H2733" s="1"/>
      <c r="I2733" s="1"/>
      <c r="J2733" s="1"/>
      <c r="K2733" s="1"/>
      <c r="L2733" s="1"/>
      <c r="M2733" s="1"/>
      <c r="N2733" s="1"/>
    </row>
    <row r="2734" spans="6:14" x14ac:dyDescent="0.25">
      <c r="F2734" s="1"/>
      <c r="G2734" s="1"/>
      <c r="H2734" s="1"/>
      <c r="I2734" s="1"/>
      <c r="J2734" s="1"/>
      <c r="K2734" s="1"/>
      <c r="L2734" s="1"/>
      <c r="M2734" s="1"/>
      <c r="N2734" s="1"/>
    </row>
    <row r="2735" spans="6:14" x14ac:dyDescent="0.25">
      <c r="F2735" s="1"/>
      <c r="G2735" s="1"/>
      <c r="H2735" s="1"/>
      <c r="I2735" s="1"/>
      <c r="J2735" s="1"/>
      <c r="K2735" s="1"/>
      <c r="L2735" s="1"/>
      <c r="M2735" s="1"/>
      <c r="N2735" s="1"/>
    </row>
    <row r="2736" spans="6:14" x14ac:dyDescent="0.25">
      <c r="F2736" s="1"/>
      <c r="G2736" s="1"/>
      <c r="H2736" s="1"/>
      <c r="I2736" s="1"/>
      <c r="J2736" s="1"/>
      <c r="K2736" s="1"/>
      <c r="L2736" s="1"/>
      <c r="M2736" s="1"/>
      <c r="N2736" s="1"/>
    </row>
    <row r="2737" spans="6:14" x14ac:dyDescent="0.25">
      <c r="F2737" s="1"/>
      <c r="G2737" s="1"/>
      <c r="H2737" s="1"/>
      <c r="I2737" s="1"/>
      <c r="J2737" s="1"/>
      <c r="K2737" s="1"/>
      <c r="L2737" s="1"/>
      <c r="M2737" s="1"/>
      <c r="N2737" s="1"/>
    </row>
    <row r="2738" spans="6:14" x14ac:dyDescent="0.25">
      <c r="F2738" s="1"/>
      <c r="G2738" s="1"/>
      <c r="H2738" s="1"/>
      <c r="I2738" s="1"/>
      <c r="J2738" s="1"/>
      <c r="K2738" s="1"/>
      <c r="L2738" s="1"/>
      <c r="M2738" s="1"/>
      <c r="N2738" s="1"/>
    </row>
    <row r="2739" spans="6:14" x14ac:dyDescent="0.25">
      <c r="F2739" s="1"/>
      <c r="G2739" s="1"/>
      <c r="H2739" s="1"/>
      <c r="I2739" s="1"/>
      <c r="J2739" s="1"/>
      <c r="K2739" s="1"/>
      <c r="L2739" s="1"/>
      <c r="M2739" s="1"/>
      <c r="N2739" s="1"/>
    </row>
    <row r="2740" spans="6:14" x14ac:dyDescent="0.25">
      <c r="F2740" s="1"/>
      <c r="G2740" s="1"/>
      <c r="H2740" s="1"/>
      <c r="I2740" s="1"/>
      <c r="J2740" s="1"/>
      <c r="K2740" s="1"/>
      <c r="L2740" s="1"/>
      <c r="M2740" s="1"/>
      <c r="N2740" s="1"/>
    </row>
    <row r="2741" spans="6:14" x14ac:dyDescent="0.25">
      <c r="F2741" s="1"/>
      <c r="G2741" s="1"/>
      <c r="H2741" s="1"/>
      <c r="I2741" s="1"/>
      <c r="J2741" s="1"/>
      <c r="K2741" s="1"/>
      <c r="L2741" s="1"/>
      <c r="M2741" s="1"/>
      <c r="N2741" s="1"/>
    </row>
    <row r="2742" spans="6:14" x14ac:dyDescent="0.25">
      <c r="F2742" s="1"/>
      <c r="G2742" s="1"/>
      <c r="H2742" s="1"/>
      <c r="I2742" s="1"/>
      <c r="J2742" s="1"/>
      <c r="K2742" s="1"/>
      <c r="L2742" s="1"/>
      <c r="M2742" s="1"/>
      <c r="N2742" s="1"/>
    </row>
    <row r="2743" spans="6:14" x14ac:dyDescent="0.25">
      <c r="F2743" s="1"/>
      <c r="G2743" s="1"/>
      <c r="H2743" s="1"/>
      <c r="I2743" s="1"/>
      <c r="J2743" s="1"/>
      <c r="K2743" s="1"/>
      <c r="L2743" s="1"/>
      <c r="M2743" s="1"/>
      <c r="N2743" s="1"/>
    </row>
    <row r="2744" spans="6:14" x14ac:dyDescent="0.25">
      <c r="F2744" s="1"/>
      <c r="G2744" s="1"/>
      <c r="H2744" s="1"/>
      <c r="I2744" s="1"/>
      <c r="J2744" s="1"/>
      <c r="K2744" s="1"/>
      <c r="L2744" s="1"/>
      <c r="M2744" s="1"/>
      <c r="N2744" s="1"/>
    </row>
    <row r="2745" spans="6:14" x14ac:dyDescent="0.25">
      <c r="F2745" s="1"/>
      <c r="G2745" s="1"/>
      <c r="H2745" s="1"/>
      <c r="I2745" s="1"/>
      <c r="J2745" s="1"/>
      <c r="K2745" s="1"/>
      <c r="L2745" s="1"/>
      <c r="M2745" s="1"/>
      <c r="N2745" s="1"/>
    </row>
    <row r="2746" spans="6:14" x14ac:dyDescent="0.25">
      <c r="F2746" s="1"/>
      <c r="G2746" s="1"/>
      <c r="H2746" s="1"/>
      <c r="I2746" s="1"/>
      <c r="J2746" s="1"/>
      <c r="K2746" s="1"/>
      <c r="L2746" s="1"/>
      <c r="M2746" s="1"/>
      <c r="N2746" s="1"/>
    </row>
    <row r="2747" spans="6:14" x14ac:dyDescent="0.25">
      <c r="F2747" s="1"/>
      <c r="G2747" s="1"/>
      <c r="H2747" s="1"/>
      <c r="I2747" s="1"/>
      <c r="J2747" s="1"/>
      <c r="K2747" s="1"/>
      <c r="L2747" s="1"/>
      <c r="M2747" s="1"/>
      <c r="N2747" s="1"/>
    </row>
    <row r="2748" spans="6:14" x14ac:dyDescent="0.25">
      <c r="F2748" s="1"/>
      <c r="G2748" s="1"/>
      <c r="H2748" s="1"/>
      <c r="I2748" s="1"/>
      <c r="J2748" s="1"/>
      <c r="K2748" s="1"/>
      <c r="L2748" s="1"/>
      <c r="M2748" s="1"/>
      <c r="N2748" s="1"/>
    </row>
    <row r="2749" spans="6:14" x14ac:dyDescent="0.25">
      <c r="F2749" s="1"/>
      <c r="G2749" s="1"/>
      <c r="H2749" s="1"/>
      <c r="I2749" s="1"/>
      <c r="J2749" s="1"/>
      <c r="K2749" s="1"/>
      <c r="L2749" s="1"/>
      <c r="M2749" s="1"/>
      <c r="N2749" s="1"/>
    </row>
    <row r="2750" spans="6:14" x14ac:dyDescent="0.25">
      <c r="F2750" s="1"/>
      <c r="G2750" s="1"/>
      <c r="H2750" s="1"/>
      <c r="I2750" s="1"/>
      <c r="J2750" s="1"/>
      <c r="K2750" s="1"/>
      <c r="L2750" s="1"/>
      <c r="M2750" s="1"/>
      <c r="N2750" s="1"/>
    </row>
    <row r="2751" spans="6:14" x14ac:dyDescent="0.25">
      <c r="F2751" s="1"/>
      <c r="G2751" s="1"/>
      <c r="H2751" s="1"/>
      <c r="I2751" s="1"/>
      <c r="J2751" s="1"/>
      <c r="K2751" s="1"/>
      <c r="L2751" s="1"/>
      <c r="M2751" s="1"/>
      <c r="N2751" s="1"/>
    </row>
    <row r="2752" spans="6:14" x14ac:dyDescent="0.25">
      <c r="F2752" s="1"/>
      <c r="G2752" s="1"/>
      <c r="H2752" s="1"/>
      <c r="I2752" s="1"/>
      <c r="J2752" s="1"/>
      <c r="K2752" s="1"/>
      <c r="L2752" s="1"/>
      <c r="M2752" s="1"/>
      <c r="N2752" s="1"/>
    </row>
    <row r="2753" spans="6:14" x14ac:dyDescent="0.25">
      <c r="F2753" s="1"/>
      <c r="G2753" s="1"/>
      <c r="H2753" s="1"/>
      <c r="I2753" s="1"/>
      <c r="J2753" s="1"/>
      <c r="K2753" s="1"/>
      <c r="L2753" s="1"/>
      <c r="M2753" s="1"/>
      <c r="N2753" s="1"/>
    </row>
    <row r="2754" spans="6:14" x14ac:dyDescent="0.25">
      <c r="F2754" s="1"/>
      <c r="G2754" s="1"/>
      <c r="H2754" s="1"/>
      <c r="I2754" s="1"/>
      <c r="J2754" s="1"/>
      <c r="K2754" s="1"/>
      <c r="L2754" s="1"/>
      <c r="M2754" s="1"/>
      <c r="N2754" s="1"/>
    </row>
    <row r="2755" spans="6:14" x14ac:dyDescent="0.25">
      <c r="F2755" s="1"/>
      <c r="G2755" s="1"/>
      <c r="H2755" s="1"/>
      <c r="I2755" s="1"/>
      <c r="J2755" s="1"/>
      <c r="K2755" s="1"/>
      <c r="L2755" s="1"/>
      <c r="M2755" s="1"/>
      <c r="N2755" s="1"/>
    </row>
    <row r="2756" spans="6:14" x14ac:dyDescent="0.25">
      <c r="F2756" s="1"/>
      <c r="G2756" s="1"/>
      <c r="H2756" s="1"/>
      <c r="I2756" s="1"/>
      <c r="J2756" s="1"/>
      <c r="K2756" s="1"/>
      <c r="L2756" s="1"/>
      <c r="M2756" s="1"/>
      <c r="N2756" s="1"/>
    </row>
    <row r="2757" spans="6:14" x14ac:dyDescent="0.25">
      <c r="F2757" s="1"/>
      <c r="G2757" s="1"/>
      <c r="H2757" s="1"/>
      <c r="I2757" s="1"/>
      <c r="J2757" s="1"/>
      <c r="K2757" s="1"/>
      <c r="L2757" s="1"/>
      <c r="M2757" s="1"/>
      <c r="N2757" s="1"/>
    </row>
    <row r="2758" spans="6:14" x14ac:dyDescent="0.25">
      <c r="F2758" s="1"/>
      <c r="G2758" s="1"/>
      <c r="H2758" s="1"/>
      <c r="I2758" s="1"/>
      <c r="J2758" s="1"/>
      <c r="K2758" s="1"/>
      <c r="L2758" s="1"/>
      <c r="M2758" s="1"/>
      <c r="N2758" s="1"/>
    </row>
    <row r="2759" spans="6:14" x14ac:dyDescent="0.25">
      <c r="F2759" s="1"/>
      <c r="G2759" s="1"/>
      <c r="H2759" s="1"/>
      <c r="I2759" s="1"/>
      <c r="J2759" s="1"/>
      <c r="K2759" s="1"/>
      <c r="L2759" s="1"/>
      <c r="M2759" s="1"/>
      <c r="N2759" s="1"/>
    </row>
    <row r="2760" spans="6:14" x14ac:dyDescent="0.25">
      <c r="F2760" s="1"/>
      <c r="G2760" s="1"/>
      <c r="H2760" s="1"/>
      <c r="I2760" s="1"/>
      <c r="J2760" s="1"/>
      <c r="K2760" s="1"/>
      <c r="L2760" s="1"/>
      <c r="M2760" s="1"/>
      <c r="N2760" s="1"/>
    </row>
    <row r="2761" spans="6:14" x14ac:dyDescent="0.25">
      <c r="F2761" s="1"/>
      <c r="G2761" s="1"/>
      <c r="H2761" s="1"/>
      <c r="I2761" s="1"/>
      <c r="J2761" s="1"/>
      <c r="K2761" s="1"/>
      <c r="L2761" s="1"/>
      <c r="M2761" s="1"/>
      <c r="N2761" s="1"/>
    </row>
    <row r="2762" spans="6:14" x14ac:dyDescent="0.25">
      <c r="F2762" s="1"/>
      <c r="G2762" s="1"/>
      <c r="H2762" s="1"/>
      <c r="I2762" s="1"/>
      <c r="J2762" s="1"/>
      <c r="K2762" s="1"/>
      <c r="L2762" s="1"/>
      <c r="M2762" s="1"/>
      <c r="N2762" s="1"/>
    </row>
    <row r="2763" spans="6:14" x14ac:dyDescent="0.25">
      <c r="F2763" s="1"/>
      <c r="G2763" s="1"/>
      <c r="H2763" s="1"/>
      <c r="I2763" s="1"/>
      <c r="J2763" s="1"/>
      <c r="K2763" s="1"/>
      <c r="L2763" s="1"/>
      <c r="M2763" s="1"/>
      <c r="N2763" s="1"/>
    </row>
    <row r="2764" spans="6:14" x14ac:dyDescent="0.25">
      <c r="F2764" s="1"/>
      <c r="G2764" s="1"/>
      <c r="H2764" s="1"/>
      <c r="I2764" s="1"/>
      <c r="J2764" s="1"/>
      <c r="K2764" s="1"/>
      <c r="L2764" s="1"/>
      <c r="M2764" s="1"/>
      <c r="N2764" s="1"/>
    </row>
    <row r="2765" spans="6:14" x14ac:dyDescent="0.25">
      <c r="F2765" s="1"/>
      <c r="G2765" s="1"/>
      <c r="H2765" s="1"/>
      <c r="I2765" s="1"/>
      <c r="J2765" s="1"/>
      <c r="K2765" s="1"/>
      <c r="L2765" s="1"/>
      <c r="M2765" s="1"/>
      <c r="N2765" s="1"/>
    </row>
    <row r="2766" spans="6:14" x14ac:dyDescent="0.25">
      <c r="F2766" s="1"/>
      <c r="G2766" s="1"/>
      <c r="H2766" s="1"/>
      <c r="I2766" s="1"/>
      <c r="J2766" s="1"/>
      <c r="K2766" s="1"/>
      <c r="L2766" s="1"/>
      <c r="M2766" s="1"/>
      <c r="N2766" s="1"/>
    </row>
    <row r="2767" spans="6:14" x14ac:dyDescent="0.25">
      <c r="F2767" s="1"/>
      <c r="G2767" s="1"/>
      <c r="H2767" s="1"/>
      <c r="I2767" s="1"/>
      <c r="J2767" s="1"/>
      <c r="K2767" s="1"/>
      <c r="L2767" s="1"/>
      <c r="M2767" s="1"/>
      <c r="N2767" s="1"/>
    </row>
    <row r="2768" spans="6:14" x14ac:dyDescent="0.25">
      <c r="F2768" s="1"/>
      <c r="G2768" s="1"/>
      <c r="H2768" s="1"/>
      <c r="I2768" s="1"/>
      <c r="J2768" s="1"/>
      <c r="K2768" s="1"/>
      <c r="L2768" s="1"/>
      <c r="M2768" s="1"/>
      <c r="N2768" s="1"/>
    </row>
    <row r="2769" spans="6:14" x14ac:dyDescent="0.25">
      <c r="F2769" s="1"/>
      <c r="G2769" s="1"/>
      <c r="H2769" s="1"/>
      <c r="I2769" s="1"/>
      <c r="J2769" s="1"/>
      <c r="K2769" s="1"/>
      <c r="L2769" s="1"/>
      <c r="M2769" s="1"/>
      <c r="N2769" s="1"/>
    </row>
    <row r="2770" spans="6:14" x14ac:dyDescent="0.25">
      <c r="F2770" s="1"/>
      <c r="G2770" s="1"/>
      <c r="H2770" s="1"/>
      <c r="I2770" s="1"/>
      <c r="J2770" s="1"/>
      <c r="K2770" s="1"/>
      <c r="L2770" s="1"/>
      <c r="M2770" s="1"/>
      <c r="N2770" s="1"/>
    </row>
    <row r="2771" spans="6:14" x14ac:dyDescent="0.25">
      <c r="F2771" s="1"/>
      <c r="G2771" s="1"/>
      <c r="H2771" s="1"/>
      <c r="I2771" s="1"/>
      <c r="J2771" s="1"/>
      <c r="K2771" s="1"/>
      <c r="L2771" s="1"/>
      <c r="M2771" s="1"/>
      <c r="N2771" s="1"/>
    </row>
    <row r="2772" spans="6:14" x14ac:dyDescent="0.25">
      <c r="F2772" s="1"/>
      <c r="G2772" s="1"/>
      <c r="H2772" s="1"/>
      <c r="I2772" s="1"/>
      <c r="J2772" s="1"/>
      <c r="K2772" s="1"/>
      <c r="L2772" s="1"/>
      <c r="M2772" s="1"/>
      <c r="N2772" s="1"/>
    </row>
    <row r="2773" spans="6:14" x14ac:dyDescent="0.25">
      <c r="F2773" s="1"/>
      <c r="G2773" s="1"/>
      <c r="H2773" s="1"/>
      <c r="I2773" s="1"/>
      <c r="J2773" s="1"/>
      <c r="K2773" s="1"/>
      <c r="L2773" s="1"/>
      <c r="M2773" s="1"/>
      <c r="N2773" s="1"/>
    </row>
    <row r="2774" spans="6:14" x14ac:dyDescent="0.25">
      <c r="F2774" s="1"/>
      <c r="G2774" s="1"/>
      <c r="H2774" s="1"/>
      <c r="I2774" s="1"/>
      <c r="J2774" s="1"/>
      <c r="K2774" s="1"/>
      <c r="L2774" s="1"/>
      <c r="M2774" s="1"/>
      <c r="N2774" s="1"/>
    </row>
    <row r="2775" spans="6:14" x14ac:dyDescent="0.25">
      <c r="F2775" s="1"/>
      <c r="G2775" s="1"/>
      <c r="H2775" s="1"/>
      <c r="I2775" s="1"/>
      <c r="J2775" s="1"/>
      <c r="K2775" s="1"/>
      <c r="L2775" s="1"/>
      <c r="M2775" s="1"/>
      <c r="N2775" s="1"/>
    </row>
    <row r="2776" spans="6:14" x14ac:dyDescent="0.25">
      <c r="F2776" s="1"/>
      <c r="G2776" s="1"/>
      <c r="H2776" s="1"/>
      <c r="I2776" s="1"/>
      <c r="J2776" s="1"/>
      <c r="K2776" s="1"/>
      <c r="L2776" s="1"/>
      <c r="M2776" s="1"/>
      <c r="N2776" s="1"/>
    </row>
    <row r="2777" spans="6:14" x14ac:dyDescent="0.25">
      <c r="F2777" s="1"/>
      <c r="G2777" s="1"/>
      <c r="H2777" s="1"/>
      <c r="I2777" s="1"/>
      <c r="J2777" s="1"/>
      <c r="K2777" s="1"/>
      <c r="L2777" s="1"/>
      <c r="M2777" s="1"/>
      <c r="N2777" s="1"/>
    </row>
    <row r="2778" spans="6:14" x14ac:dyDescent="0.25">
      <c r="F2778" s="1"/>
      <c r="G2778" s="1"/>
      <c r="H2778" s="1"/>
      <c r="I2778" s="1"/>
      <c r="J2778" s="1"/>
      <c r="K2778" s="1"/>
      <c r="L2778" s="1"/>
      <c r="M2778" s="1"/>
      <c r="N2778" s="1"/>
    </row>
    <row r="2779" spans="6:14" x14ac:dyDescent="0.25">
      <c r="F2779" s="1"/>
      <c r="G2779" s="1"/>
      <c r="H2779" s="1"/>
      <c r="I2779" s="1"/>
      <c r="J2779" s="1"/>
      <c r="K2779" s="1"/>
      <c r="L2779" s="1"/>
      <c r="M2779" s="1"/>
      <c r="N2779" s="1"/>
    </row>
    <row r="2780" spans="6:14" x14ac:dyDescent="0.25">
      <c r="F2780" s="1"/>
      <c r="G2780" s="1"/>
      <c r="H2780" s="1"/>
      <c r="I2780" s="1"/>
      <c r="J2780" s="1"/>
      <c r="K2780" s="1"/>
      <c r="L2780" s="1"/>
      <c r="M2780" s="1"/>
      <c r="N2780" s="1"/>
    </row>
    <row r="2781" spans="6:14" x14ac:dyDescent="0.25">
      <c r="F2781" s="1"/>
      <c r="G2781" s="1"/>
      <c r="H2781" s="1"/>
      <c r="I2781" s="1"/>
      <c r="J2781" s="1"/>
      <c r="K2781" s="1"/>
      <c r="L2781" s="1"/>
      <c r="M2781" s="1"/>
      <c r="N2781" s="1"/>
    </row>
    <row r="2782" spans="6:14" x14ac:dyDescent="0.25">
      <c r="F2782" s="1"/>
      <c r="G2782" s="1"/>
      <c r="H2782" s="1"/>
      <c r="I2782" s="1"/>
      <c r="J2782" s="1"/>
      <c r="K2782" s="1"/>
      <c r="L2782" s="1"/>
      <c r="M2782" s="1"/>
      <c r="N2782" s="1"/>
    </row>
    <row r="2783" spans="6:14" x14ac:dyDescent="0.25">
      <c r="F2783" s="1"/>
      <c r="G2783" s="1"/>
      <c r="H2783" s="1"/>
      <c r="I2783" s="1"/>
      <c r="J2783" s="1"/>
      <c r="K2783" s="1"/>
      <c r="L2783" s="1"/>
      <c r="M2783" s="1"/>
      <c r="N2783" s="1"/>
    </row>
    <row r="2784" spans="6:14" x14ac:dyDescent="0.25">
      <c r="F2784" s="1"/>
      <c r="G2784" s="1"/>
      <c r="H2784" s="1"/>
      <c r="I2784" s="1"/>
      <c r="J2784" s="1"/>
      <c r="K2784" s="1"/>
      <c r="L2784" s="1"/>
      <c r="M2784" s="1"/>
      <c r="N2784" s="1"/>
    </row>
    <row r="2785" spans="6:14" x14ac:dyDescent="0.25">
      <c r="F2785" s="1"/>
      <c r="G2785" s="1"/>
      <c r="H2785" s="1"/>
      <c r="I2785" s="1"/>
      <c r="J2785" s="1"/>
      <c r="K2785" s="1"/>
      <c r="L2785" s="1"/>
      <c r="M2785" s="1"/>
      <c r="N2785" s="1"/>
    </row>
    <row r="2786" spans="6:14" x14ac:dyDescent="0.25">
      <c r="F2786" s="1"/>
      <c r="G2786" s="1"/>
      <c r="H2786" s="1"/>
      <c r="I2786" s="1"/>
      <c r="J2786" s="1"/>
      <c r="K2786" s="1"/>
      <c r="L2786" s="1"/>
      <c r="M2786" s="1"/>
      <c r="N2786" s="1"/>
    </row>
    <row r="2787" spans="6:14" x14ac:dyDescent="0.25">
      <c r="F2787" s="1"/>
      <c r="G2787" s="1"/>
      <c r="H2787" s="1"/>
      <c r="I2787" s="1"/>
      <c r="J2787" s="1"/>
      <c r="K2787" s="1"/>
      <c r="L2787" s="1"/>
      <c r="M2787" s="1"/>
      <c r="N2787" s="1"/>
    </row>
    <row r="2788" spans="6:14" x14ac:dyDescent="0.25">
      <c r="F2788" s="1"/>
      <c r="G2788" s="1"/>
      <c r="H2788" s="1"/>
      <c r="I2788" s="1"/>
      <c r="J2788" s="1"/>
      <c r="K2788" s="1"/>
      <c r="L2788" s="1"/>
      <c r="M2788" s="1"/>
      <c r="N2788" s="1"/>
    </row>
    <row r="2789" spans="6:14" x14ac:dyDescent="0.25">
      <c r="F2789" s="1"/>
      <c r="G2789" s="1"/>
      <c r="H2789" s="1"/>
      <c r="I2789" s="1"/>
      <c r="J2789" s="1"/>
      <c r="K2789" s="1"/>
      <c r="L2789" s="1"/>
      <c r="M2789" s="1"/>
      <c r="N2789" s="1"/>
    </row>
    <row r="2790" spans="6:14" x14ac:dyDescent="0.25">
      <c r="F2790" s="1"/>
      <c r="G2790" s="1"/>
      <c r="H2790" s="1"/>
      <c r="I2790" s="1"/>
      <c r="J2790" s="1"/>
      <c r="K2790" s="1"/>
      <c r="L2790" s="1"/>
      <c r="M2790" s="1"/>
      <c r="N2790" s="1"/>
    </row>
    <row r="2791" spans="6:14" x14ac:dyDescent="0.25">
      <c r="F2791" s="1"/>
      <c r="G2791" s="1"/>
      <c r="H2791" s="1"/>
      <c r="I2791" s="1"/>
      <c r="J2791" s="1"/>
      <c r="K2791" s="1"/>
      <c r="L2791" s="1"/>
      <c r="M2791" s="1"/>
      <c r="N2791" s="1"/>
    </row>
    <row r="2792" spans="6:14" x14ac:dyDescent="0.25">
      <c r="F2792" s="1"/>
      <c r="G2792" s="1"/>
      <c r="H2792" s="1"/>
      <c r="I2792" s="1"/>
      <c r="J2792" s="1"/>
      <c r="K2792" s="1"/>
      <c r="L2792" s="1"/>
      <c r="M2792" s="1"/>
      <c r="N2792" s="1"/>
    </row>
    <row r="2793" spans="6:14" x14ac:dyDescent="0.25">
      <c r="F2793" s="1"/>
      <c r="G2793" s="1"/>
      <c r="H2793" s="1"/>
      <c r="I2793" s="1"/>
      <c r="J2793" s="1"/>
      <c r="K2793" s="1"/>
      <c r="L2793" s="1"/>
      <c r="M2793" s="1"/>
      <c r="N2793" s="1"/>
    </row>
    <row r="2794" spans="6:14" x14ac:dyDescent="0.25">
      <c r="F2794" s="1"/>
      <c r="G2794" s="1"/>
      <c r="H2794" s="1"/>
      <c r="I2794" s="1"/>
      <c r="J2794" s="1"/>
      <c r="K2794" s="1"/>
      <c r="L2794" s="1"/>
      <c r="M2794" s="1"/>
      <c r="N2794" s="1"/>
    </row>
    <row r="2795" spans="6:14" x14ac:dyDescent="0.25">
      <c r="F2795" s="1"/>
      <c r="G2795" s="1"/>
      <c r="H2795" s="1"/>
      <c r="I2795" s="1"/>
      <c r="J2795" s="1"/>
      <c r="K2795" s="1"/>
      <c r="L2795" s="1"/>
      <c r="M2795" s="1"/>
      <c r="N2795" s="1"/>
    </row>
    <row r="2796" spans="6:14" x14ac:dyDescent="0.25">
      <c r="F2796" s="1"/>
      <c r="G2796" s="1"/>
      <c r="H2796" s="1"/>
      <c r="I2796" s="1"/>
      <c r="J2796" s="1"/>
      <c r="K2796" s="1"/>
      <c r="L2796" s="1"/>
      <c r="M2796" s="1"/>
      <c r="N2796" s="1"/>
    </row>
    <row r="2797" spans="6:14" x14ac:dyDescent="0.25">
      <c r="F2797" s="1"/>
      <c r="G2797" s="1"/>
      <c r="H2797" s="1"/>
      <c r="I2797" s="1"/>
      <c r="J2797" s="1"/>
      <c r="K2797" s="1"/>
      <c r="L2797" s="1"/>
      <c r="M2797" s="1"/>
      <c r="N2797" s="1"/>
    </row>
    <row r="2798" spans="6:14" x14ac:dyDescent="0.25">
      <c r="F2798" s="1"/>
      <c r="G2798" s="1"/>
      <c r="H2798" s="1"/>
      <c r="I2798" s="1"/>
      <c r="J2798" s="1"/>
      <c r="K2798" s="1"/>
      <c r="L2798" s="1"/>
      <c r="M2798" s="1"/>
      <c r="N2798" s="1"/>
    </row>
    <row r="2799" spans="6:14" x14ac:dyDescent="0.25">
      <c r="F2799" s="1"/>
      <c r="G2799" s="1"/>
      <c r="H2799" s="1"/>
      <c r="I2799" s="1"/>
      <c r="J2799" s="1"/>
      <c r="K2799" s="1"/>
      <c r="L2799" s="1"/>
      <c r="M2799" s="1"/>
      <c r="N2799" s="1"/>
    </row>
    <row r="2800" spans="6:14" x14ac:dyDescent="0.25">
      <c r="F2800" s="1"/>
      <c r="G2800" s="1"/>
      <c r="H2800" s="1"/>
      <c r="I2800" s="1"/>
      <c r="J2800" s="1"/>
      <c r="K2800" s="1"/>
      <c r="L2800" s="1"/>
      <c r="M2800" s="1"/>
      <c r="N2800" s="1"/>
    </row>
    <row r="2801" spans="6:14" x14ac:dyDescent="0.25">
      <c r="F2801" s="1"/>
      <c r="G2801" s="1"/>
      <c r="H2801" s="1"/>
      <c r="I2801" s="1"/>
      <c r="J2801" s="1"/>
      <c r="K2801" s="1"/>
      <c r="L2801" s="1"/>
      <c r="M2801" s="1"/>
      <c r="N2801" s="1"/>
    </row>
    <row r="2802" spans="6:14" x14ac:dyDescent="0.25">
      <c r="F2802" s="1"/>
      <c r="G2802" s="1"/>
      <c r="H2802" s="1"/>
      <c r="I2802" s="1"/>
      <c r="J2802" s="1"/>
      <c r="K2802" s="1"/>
      <c r="L2802" s="1"/>
      <c r="M2802" s="1"/>
      <c r="N2802" s="1"/>
    </row>
    <row r="2803" spans="6:14" x14ac:dyDescent="0.25">
      <c r="F2803" s="1"/>
      <c r="G2803" s="1"/>
      <c r="H2803" s="1"/>
      <c r="I2803" s="1"/>
      <c r="J2803" s="1"/>
      <c r="K2803" s="1"/>
      <c r="L2803" s="1"/>
      <c r="M2803" s="1"/>
      <c r="N2803" s="1"/>
    </row>
    <row r="2804" spans="6:14" x14ac:dyDescent="0.25">
      <c r="F2804" s="1"/>
      <c r="G2804" s="1"/>
      <c r="H2804" s="1"/>
      <c r="I2804" s="1"/>
      <c r="J2804" s="1"/>
      <c r="K2804" s="1"/>
      <c r="L2804" s="1"/>
      <c r="M2804" s="1"/>
      <c r="N2804" s="1"/>
    </row>
    <row r="2805" spans="6:14" x14ac:dyDescent="0.25">
      <c r="F2805" s="1"/>
      <c r="G2805" s="1"/>
      <c r="H2805" s="1"/>
      <c r="I2805" s="1"/>
      <c r="J2805" s="1"/>
      <c r="K2805" s="1"/>
      <c r="L2805" s="1"/>
      <c r="M2805" s="1"/>
      <c r="N2805" s="1"/>
    </row>
    <row r="2806" spans="6:14" x14ac:dyDescent="0.25">
      <c r="F2806" s="1"/>
      <c r="G2806" s="1"/>
      <c r="H2806" s="1"/>
      <c r="I2806" s="1"/>
      <c r="J2806" s="1"/>
      <c r="K2806" s="1"/>
      <c r="L2806" s="1"/>
      <c r="M2806" s="1"/>
      <c r="N2806" s="1"/>
    </row>
    <row r="2807" spans="6:14" x14ac:dyDescent="0.25">
      <c r="F2807" s="1"/>
      <c r="G2807" s="1"/>
      <c r="H2807" s="1"/>
      <c r="I2807" s="1"/>
      <c r="J2807" s="1"/>
      <c r="K2807" s="1"/>
      <c r="L2807" s="1"/>
      <c r="M2807" s="1"/>
      <c r="N2807" s="1"/>
    </row>
    <row r="2808" spans="6:14" x14ac:dyDescent="0.25">
      <c r="F2808" s="1"/>
      <c r="G2808" s="1"/>
      <c r="H2808" s="1"/>
      <c r="I2808" s="1"/>
      <c r="J2808" s="1"/>
      <c r="K2808" s="1"/>
      <c r="L2808" s="1"/>
      <c r="M2808" s="1"/>
      <c r="N2808" s="1"/>
    </row>
    <row r="2809" spans="6:14" x14ac:dyDescent="0.25">
      <c r="F2809" s="1"/>
      <c r="G2809" s="1"/>
      <c r="H2809" s="1"/>
      <c r="I2809" s="1"/>
      <c r="J2809" s="1"/>
      <c r="K2809" s="1"/>
      <c r="L2809" s="1"/>
      <c r="M2809" s="1"/>
      <c r="N2809" s="1"/>
    </row>
    <row r="2810" spans="6:14" x14ac:dyDescent="0.25">
      <c r="F2810" s="1"/>
      <c r="G2810" s="1"/>
      <c r="H2810" s="1"/>
      <c r="I2810" s="1"/>
      <c r="J2810" s="1"/>
      <c r="K2810" s="1"/>
      <c r="L2810" s="1"/>
      <c r="M2810" s="1"/>
      <c r="N2810" s="1"/>
    </row>
    <row r="2811" spans="6:14" x14ac:dyDescent="0.25">
      <c r="F2811" s="1"/>
      <c r="G2811" s="1"/>
      <c r="H2811" s="1"/>
      <c r="I2811" s="1"/>
      <c r="J2811" s="1"/>
      <c r="K2811" s="1"/>
      <c r="L2811" s="1"/>
      <c r="M2811" s="1"/>
      <c r="N2811" s="1"/>
    </row>
    <row r="2812" spans="6:14" x14ac:dyDescent="0.25">
      <c r="F2812" s="1"/>
      <c r="G2812" s="1"/>
      <c r="H2812" s="1"/>
      <c r="I2812" s="1"/>
      <c r="J2812" s="1"/>
      <c r="K2812" s="1"/>
      <c r="L2812" s="1"/>
      <c r="M2812" s="1"/>
      <c r="N2812" s="1"/>
    </row>
    <row r="2813" spans="6:14" x14ac:dyDescent="0.25">
      <c r="F2813" s="1"/>
      <c r="G2813" s="1"/>
      <c r="H2813" s="1"/>
      <c r="I2813" s="1"/>
      <c r="J2813" s="1"/>
      <c r="K2813" s="1"/>
      <c r="L2813" s="1"/>
      <c r="M2813" s="1"/>
      <c r="N2813" s="1"/>
    </row>
    <row r="2814" spans="6:14" x14ac:dyDescent="0.25">
      <c r="F2814" s="1"/>
      <c r="G2814" s="1"/>
      <c r="H2814" s="1"/>
      <c r="I2814" s="1"/>
      <c r="J2814" s="1"/>
      <c r="K2814" s="1"/>
      <c r="L2814" s="1"/>
      <c r="M2814" s="1"/>
      <c r="N2814" s="1"/>
    </row>
    <row r="2815" spans="6:14" x14ac:dyDescent="0.25">
      <c r="F2815" s="1"/>
      <c r="G2815" s="1"/>
      <c r="H2815" s="1"/>
      <c r="I2815" s="1"/>
      <c r="J2815" s="1"/>
      <c r="K2815" s="1"/>
      <c r="L2815" s="1"/>
      <c r="M2815" s="1"/>
      <c r="N2815" s="1"/>
    </row>
    <row r="2816" spans="6:14" x14ac:dyDescent="0.25">
      <c r="F2816" s="1"/>
      <c r="G2816" s="1"/>
      <c r="H2816" s="1"/>
      <c r="I2816" s="1"/>
      <c r="J2816" s="1"/>
      <c r="K2816" s="1"/>
      <c r="L2816" s="1"/>
      <c r="M2816" s="1"/>
      <c r="N2816" s="1"/>
    </row>
    <row r="2817" spans="6:14" x14ac:dyDescent="0.25">
      <c r="F2817" s="1"/>
      <c r="G2817" s="1"/>
      <c r="H2817" s="1"/>
      <c r="I2817" s="1"/>
      <c r="J2817" s="1"/>
      <c r="K2817" s="1"/>
      <c r="L2817" s="1"/>
      <c r="M2817" s="1"/>
      <c r="N2817" s="1"/>
    </row>
    <row r="2818" spans="6:14" x14ac:dyDescent="0.25">
      <c r="F2818" s="1"/>
      <c r="G2818" s="1"/>
      <c r="H2818" s="1"/>
      <c r="I2818" s="1"/>
      <c r="J2818" s="1"/>
      <c r="K2818" s="1"/>
      <c r="L2818" s="1"/>
      <c r="M2818" s="1"/>
      <c r="N2818" s="1"/>
    </row>
    <row r="2819" spans="6:14" x14ac:dyDescent="0.25">
      <c r="F2819" s="1"/>
      <c r="G2819" s="1"/>
      <c r="H2819" s="1"/>
      <c r="I2819" s="1"/>
      <c r="J2819" s="1"/>
      <c r="K2819" s="1"/>
      <c r="L2819" s="1"/>
      <c r="M2819" s="1"/>
      <c r="N2819" s="1"/>
    </row>
    <row r="2820" spans="6:14" x14ac:dyDescent="0.25">
      <c r="F2820" s="1"/>
      <c r="G2820" s="1"/>
      <c r="H2820" s="1"/>
      <c r="I2820" s="1"/>
      <c r="J2820" s="1"/>
      <c r="K2820" s="1"/>
      <c r="L2820" s="1"/>
      <c r="M2820" s="1"/>
      <c r="N2820" s="1"/>
    </row>
    <row r="2821" spans="6:14" x14ac:dyDescent="0.25">
      <c r="F2821" s="1"/>
      <c r="G2821" s="1"/>
      <c r="H2821" s="1"/>
      <c r="I2821" s="1"/>
      <c r="J2821" s="1"/>
      <c r="K2821" s="1"/>
      <c r="L2821" s="1"/>
      <c r="M2821" s="1"/>
      <c r="N2821" s="1"/>
    </row>
    <row r="2822" spans="6:14" x14ac:dyDescent="0.25">
      <c r="F2822" s="1"/>
      <c r="G2822" s="1"/>
      <c r="H2822" s="1"/>
      <c r="I2822" s="1"/>
      <c r="J2822" s="1"/>
      <c r="K2822" s="1"/>
      <c r="L2822" s="1"/>
      <c r="M2822" s="1"/>
      <c r="N2822" s="1"/>
    </row>
    <row r="2823" spans="6:14" x14ac:dyDescent="0.25">
      <c r="F2823" s="1"/>
      <c r="G2823" s="1"/>
      <c r="H2823" s="1"/>
      <c r="I2823" s="1"/>
      <c r="J2823" s="1"/>
      <c r="K2823" s="1"/>
      <c r="L2823" s="1"/>
      <c r="M2823" s="1"/>
      <c r="N2823" s="1"/>
    </row>
    <row r="2824" spans="6:14" x14ac:dyDescent="0.25">
      <c r="F2824" s="1"/>
      <c r="G2824" s="1"/>
      <c r="H2824" s="1"/>
      <c r="I2824" s="1"/>
      <c r="J2824" s="1"/>
      <c r="K2824" s="1"/>
      <c r="L2824" s="1"/>
      <c r="M2824" s="1"/>
      <c r="N2824" s="1"/>
    </row>
    <row r="2825" spans="6:14" x14ac:dyDescent="0.25">
      <c r="F2825" s="1"/>
      <c r="G2825" s="1"/>
      <c r="H2825" s="1"/>
      <c r="I2825" s="1"/>
      <c r="J2825" s="1"/>
      <c r="K2825" s="1"/>
      <c r="L2825" s="1"/>
      <c r="M2825" s="1"/>
      <c r="N2825" s="1"/>
    </row>
    <row r="2826" spans="6:14" x14ac:dyDescent="0.25">
      <c r="F2826" s="1"/>
      <c r="G2826" s="1"/>
      <c r="H2826" s="1"/>
      <c r="I2826" s="1"/>
      <c r="J2826" s="1"/>
      <c r="K2826" s="1"/>
      <c r="L2826" s="1"/>
      <c r="M2826" s="1"/>
      <c r="N2826" s="1"/>
    </row>
    <row r="2827" spans="6:14" x14ac:dyDescent="0.25">
      <c r="F2827" s="1"/>
      <c r="G2827" s="1"/>
      <c r="H2827" s="1"/>
      <c r="I2827" s="1"/>
      <c r="J2827" s="1"/>
      <c r="K2827" s="1"/>
      <c r="L2827" s="1"/>
      <c r="M2827" s="1"/>
      <c r="N2827" s="1"/>
    </row>
    <row r="2828" spans="6:14" x14ac:dyDescent="0.25">
      <c r="F2828" s="1"/>
      <c r="G2828" s="1"/>
      <c r="H2828" s="1"/>
      <c r="I2828" s="1"/>
      <c r="J2828" s="1"/>
      <c r="K2828" s="1"/>
      <c r="L2828" s="1"/>
      <c r="M2828" s="1"/>
      <c r="N2828" s="1"/>
    </row>
    <row r="2829" spans="6:14" x14ac:dyDescent="0.25">
      <c r="F2829" s="1"/>
      <c r="G2829" s="1"/>
      <c r="H2829" s="1"/>
      <c r="I2829" s="1"/>
      <c r="J2829" s="1"/>
      <c r="K2829" s="1"/>
      <c r="L2829" s="1"/>
      <c r="M2829" s="1"/>
      <c r="N2829" s="1"/>
    </row>
    <row r="2830" spans="6:14" x14ac:dyDescent="0.25">
      <c r="F2830" s="1"/>
      <c r="G2830" s="1"/>
      <c r="H2830" s="1"/>
      <c r="I2830" s="1"/>
      <c r="J2830" s="1"/>
      <c r="K2830" s="1"/>
      <c r="L2830" s="1"/>
      <c r="M2830" s="1"/>
      <c r="N2830" s="1"/>
    </row>
    <row r="2831" spans="6:14" x14ac:dyDescent="0.25">
      <c r="F2831" s="1"/>
      <c r="G2831" s="1"/>
      <c r="H2831" s="1"/>
      <c r="I2831" s="1"/>
      <c r="J2831" s="1"/>
      <c r="K2831" s="1"/>
      <c r="L2831" s="1"/>
      <c r="M2831" s="1"/>
      <c r="N2831" s="1"/>
    </row>
    <row r="2832" spans="6:14" x14ac:dyDescent="0.25">
      <c r="F2832" s="1"/>
      <c r="G2832" s="1"/>
      <c r="H2832" s="1"/>
      <c r="I2832" s="1"/>
      <c r="J2832" s="1"/>
      <c r="K2832" s="1"/>
      <c r="L2832" s="1"/>
      <c r="M2832" s="1"/>
      <c r="N2832" s="1"/>
    </row>
    <row r="2833" spans="6:14" x14ac:dyDescent="0.25">
      <c r="F2833" s="1"/>
      <c r="G2833" s="1"/>
      <c r="H2833" s="1"/>
      <c r="I2833" s="1"/>
      <c r="J2833" s="1"/>
      <c r="K2833" s="1"/>
      <c r="L2833" s="1"/>
      <c r="M2833" s="1"/>
      <c r="N2833" s="1"/>
    </row>
    <row r="2834" spans="6:14" x14ac:dyDescent="0.25">
      <c r="F2834" s="1"/>
      <c r="G2834" s="1"/>
      <c r="H2834" s="1"/>
      <c r="I2834" s="1"/>
      <c r="J2834" s="1"/>
      <c r="K2834" s="1"/>
      <c r="L2834" s="1"/>
      <c r="M2834" s="1"/>
      <c r="N2834" s="1"/>
    </row>
    <row r="2835" spans="6:14" x14ac:dyDescent="0.25">
      <c r="F2835" s="1"/>
      <c r="G2835" s="1"/>
      <c r="H2835" s="1"/>
      <c r="I2835" s="1"/>
      <c r="J2835" s="1"/>
      <c r="K2835" s="1"/>
      <c r="L2835" s="1"/>
      <c r="M2835" s="1"/>
      <c r="N2835" s="1"/>
    </row>
    <row r="2836" spans="6:14" x14ac:dyDescent="0.25">
      <c r="F2836" s="1"/>
      <c r="G2836" s="1"/>
      <c r="H2836" s="1"/>
      <c r="I2836" s="1"/>
      <c r="J2836" s="1"/>
      <c r="K2836" s="1"/>
      <c r="L2836" s="1"/>
      <c r="M2836" s="1"/>
      <c r="N2836" s="1"/>
    </row>
    <row r="2837" spans="6:14" x14ac:dyDescent="0.25">
      <c r="F2837" s="1"/>
      <c r="G2837" s="1"/>
      <c r="H2837" s="1"/>
      <c r="I2837" s="1"/>
      <c r="J2837" s="1"/>
      <c r="K2837" s="1"/>
      <c r="L2837" s="1"/>
      <c r="M2837" s="1"/>
      <c r="N2837" s="1"/>
    </row>
    <row r="2838" spans="6:14" x14ac:dyDescent="0.25">
      <c r="F2838" s="1"/>
      <c r="G2838" s="1"/>
      <c r="H2838" s="1"/>
      <c r="I2838" s="1"/>
      <c r="J2838" s="1"/>
      <c r="K2838" s="1"/>
      <c r="L2838" s="1"/>
      <c r="M2838" s="1"/>
      <c r="N2838" s="1"/>
    </row>
    <row r="2839" spans="6:14" x14ac:dyDescent="0.25">
      <c r="F2839" s="1"/>
      <c r="G2839" s="1"/>
      <c r="H2839" s="1"/>
      <c r="I2839" s="1"/>
      <c r="J2839" s="1"/>
      <c r="K2839" s="1"/>
      <c r="L2839" s="1"/>
      <c r="M2839" s="1"/>
      <c r="N2839" s="1"/>
    </row>
    <row r="2840" spans="6:14" x14ac:dyDescent="0.25">
      <c r="F2840" s="1"/>
      <c r="G2840" s="1"/>
      <c r="H2840" s="1"/>
      <c r="I2840" s="1"/>
      <c r="J2840" s="1"/>
      <c r="K2840" s="1"/>
      <c r="L2840" s="1"/>
      <c r="M2840" s="1"/>
      <c r="N2840" s="1"/>
    </row>
    <row r="2841" spans="6:14" x14ac:dyDescent="0.25">
      <c r="F2841" s="1"/>
      <c r="G2841" s="1"/>
      <c r="H2841" s="1"/>
      <c r="I2841" s="1"/>
      <c r="J2841" s="1"/>
      <c r="K2841" s="1"/>
      <c r="L2841" s="1"/>
      <c r="M2841" s="1"/>
      <c r="N2841" s="1"/>
    </row>
    <row r="2842" spans="6:14" x14ac:dyDescent="0.25">
      <c r="F2842" s="1"/>
      <c r="G2842" s="1"/>
      <c r="H2842" s="1"/>
      <c r="I2842" s="1"/>
      <c r="J2842" s="1"/>
      <c r="K2842" s="1"/>
      <c r="L2842" s="1"/>
      <c r="M2842" s="1"/>
      <c r="N2842" s="1"/>
    </row>
    <row r="2843" spans="6:14" x14ac:dyDescent="0.25">
      <c r="F2843" s="1"/>
      <c r="G2843" s="1"/>
      <c r="H2843" s="1"/>
      <c r="I2843" s="1"/>
      <c r="J2843" s="1"/>
      <c r="K2843" s="1"/>
      <c r="L2843" s="1"/>
      <c r="M2843" s="1"/>
      <c r="N2843" s="1"/>
    </row>
    <row r="2844" spans="6:14" x14ac:dyDescent="0.25">
      <c r="F2844" s="1"/>
      <c r="G2844" s="1"/>
      <c r="H2844" s="1"/>
      <c r="I2844" s="1"/>
      <c r="J2844" s="1"/>
      <c r="K2844" s="1"/>
      <c r="L2844" s="1"/>
      <c r="M2844" s="1"/>
      <c r="N2844" s="1"/>
    </row>
    <row r="2845" spans="6:14" x14ac:dyDescent="0.25">
      <c r="F2845" s="1"/>
      <c r="G2845" s="1"/>
      <c r="H2845" s="1"/>
      <c r="I2845" s="1"/>
      <c r="J2845" s="1"/>
      <c r="K2845" s="1"/>
      <c r="L2845" s="1"/>
      <c r="M2845" s="1"/>
      <c r="N2845" s="1"/>
    </row>
    <row r="2846" spans="6:14" x14ac:dyDescent="0.25">
      <c r="F2846" s="1"/>
      <c r="G2846" s="1"/>
      <c r="H2846" s="1"/>
      <c r="I2846" s="1"/>
      <c r="J2846" s="1"/>
      <c r="K2846" s="1"/>
      <c r="L2846" s="1"/>
      <c r="M2846" s="1"/>
      <c r="N2846" s="1"/>
    </row>
    <row r="2847" spans="6:14" x14ac:dyDescent="0.25">
      <c r="F2847" s="1"/>
      <c r="G2847" s="1"/>
      <c r="H2847" s="1"/>
      <c r="I2847" s="1"/>
      <c r="J2847" s="1"/>
      <c r="K2847" s="1"/>
      <c r="L2847" s="1"/>
      <c r="M2847" s="1"/>
      <c r="N2847" s="1"/>
    </row>
    <row r="2848" spans="6:14" x14ac:dyDescent="0.25">
      <c r="F2848" s="1"/>
      <c r="G2848" s="1"/>
      <c r="H2848" s="1"/>
      <c r="I2848" s="1"/>
      <c r="J2848" s="1"/>
      <c r="K2848" s="1"/>
      <c r="L2848" s="1"/>
      <c r="M2848" s="1"/>
      <c r="N2848" s="1"/>
    </row>
    <row r="2849" spans="6:14" x14ac:dyDescent="0.25">
      <c r="F2849" s="1"/>
      <c r="G2849" s="1"/>
      <c r="H2849" s="1"/>
      <c r="I2849" s="1"/>
      <c r="J2849" s="1"/>
      <c r="K2849" s="1"/>
      <c r="L2849" s="1"/>
      <c r="M2849" s="1"/>
      <c r="N2849" s="1"/>
    </row>
    <row r="2850" spans="6:14" x14ac:dyDescent="0.25">
      <c r="F2850" s="1"/>
      <c r="G2850" s="1"/>
      <c r="H2850" s="1"/>
      <c r="I2850" s="1"/>
      <c r="J2850" s="1"/>
      <c r="K2850" s="1"/>
      <c r="L2850" s="1"/>
      <c r="M2850" s="1"/>
      <c r="N2850" s="1"/>
    </row>
    <row r="2851" spans="6:14" x14ac:dyDescent="0.25">
      <c r="F2851" s="1"/>
      <c r="G2851" s="1"/>
      <c r="H2851" s="1"/>
      <c r="I2851" s="1"/>
      <c r="J2851" s="1"/>
      <c r="K2851" s="1"/>
      <c r="L2851" s="1"/>
      <c r="M2851" s="1"/>
      <c r="N2851" s="1"/>
    </row>
    <row r="2852" spans="6:14" x14ac:dyDescent="0.25">
      <c r="F2852" s="1"/>
      <c r="G2852" s="1"/>
      <c r="H2852" s="1"/>
      <c r="I2852" s="1"/>
      <c r="J2852" s="1"/>
      <c r="K2852" s="1"/>
      <c r="L2852" s="1"/>
      <c r="M2852" s="1"/>
      <c r="N2852" s="1"/>
    </row>
    <row r="2853" spans="6:14" x14ac:dyDescent="0.25">
      <c r="F2853" s="1"/>
      <c r="G2853" s="1"/>
      <c r="H2853" s="1"/>
      <c r="I2853" s="1"/>
      <c r="J2853" s="1"/>
      <c r="K2853" s="1"/>
      <c r="L2853" s="1"/>
      <c r="M2853" s="1"/>
      <c r="N2853" s="1"/>
    </row>
    <row r="2854" spans="6:14" x14ac:dyDescent="0.25">
      <c r="F2854" s="1"/>
      <c r="G2854" s="1"/>
      <c r="H2854" s="1"/>
      <c r="I2854" s="1"/>
      <c r="J2854" s="1"/>
      <c r="K2854" s="1"/>
      <c r="L2854" s="1"/>
      <c r="M2854" s="1"/>
      <c r="N2854" s="1"/>
    </row>
    <row r="2855" spans="6:14" x14ac:dyDescent="0.25">
      <c r="F2855" s="1"/>
      <c r="G2855" s="1"/>
      <c r="H2855" s="1"/>
      <c r="I2855" s="1"/>
      <c r="J2855" s="1"/>
      <c r="K2855" s="1"/>
      <c r="L2855" s="1"/>
      <c r="M2855" s="1"/>
      <c r="N2855" s="1"/>
    </row>
    <row r="2856" spans="6:14" x14ac:dyDescent="0.25">
      <c r="F2856" s="1"/>
      <c r="G2856" s="1"/>
      <c r="H2856" s="1"/>
      <c r="I2856" s="1"/>
      <c r="J2856" s="1"/>
      <c r="K2856" s="1"/>
      <c r="L2856" s="1"/>
      <c r="M2856" s="1"/>
      <c r="N2856" s="1"/>
    </row>
    <row r="2857" spans="6:14" x14ac:dyDescent="0.25">
      <c r="F2857" s="1"/>
      <c r="G2857" s="1"/>
      <c r="H2857" s="1"/>
      <c r="I2857" s="1"/>
      <c r="J2857" s="1"/>
      <c r="K2857" s="1"/>
      <c r="L2857" s="1"/>
      <c r="M2857" s="1"/>
      <c r="N2857" s="1"/>
    </row>
    <row r="2858" spans="6:14" x14ac:dyDescent="0.25">
      <c r="F2858" s="1"/>
      <c r="G2858" s="1"/>
      <c r="H2858" s="1"/>
      <c r="I2858" s="1"/>
      <c r="J2858" s="1"/>
      <c r="K2858" s="1"/>
      <c r="L2858" s="1"/>
      <c r="M2858" s="1"/>
      <c r="N2858" s="1"/>
    </row>
    <row r="2859" spans="6:14" x14ac:dyDescent="0.25">
      <c r="F2859" s="1"/>
      <c r="G2859" s="1"/>
      <c r="H2859" s="1"/>
      <c r="I2859" s="1"/>
      <c r="J2859" s="1"/>
      <c r="K2859" s="1"/>
      <c r="L2859" s="1"/>
      <c r="M2859" s="1"/>
      <c r="N2859" s="1"/>
    </row>
    <row r="2860" spans="6:14" x14ac:dyDescent="0.25">
      <c r="F2860" s="1"/>
      <c r="G2860" s="1"/>
      <c r="H2860" s="1"/>
      <c r="I2860" s="1"/>
      <c r="J2860" s="1"/>
      <c r="K2860" s="1"/>
      <c r="L2860" s="1"/>
      <c r="M2860" s="1"/>
      <c r="N2860" s="1"/>
    </row>
    <row r="2861" spans="6:14" x14ac:dyDescent="0.25">
      <c r="F2861" s="1"/>
      <c r="G2861" s="1"/>
      <c r="H2861" s="1"/>
      <c r="I2861" s="1"/>
      <c r="J2861" s="1"/>
      <c r="K2861" s="1"/>
      <c r="L2861" s="1"/>
      <c r="M2861" s="1"/>
      <c r="N2861" s="1"/>
    </row>
    <row r="2862" spans="6:14" x14ac:dyDescent="0.25">
      <c r="F2862" s="1"/>
      <c r="G2862" s="1"/>
      <c r="H2862" s="1"/>
      <c r="I2862" s="1"/>
      <c r="J2862" s="1"/>
      <c r="K2862" s="1"/>
      <c r="L2862" s="1"/>
      <c r="M2862" s="1"/>
      <c r="N2862" s="1"/>
    </row>
    <row r="2863" spans="6:14" x14ac:dyDescent="0.25">
      <c r="F2863" s="1"/>
      <c r="G2863" s="1"/>
      <c r="H2863" s="1"/>
      <c r="I2863" s="1"/>
      <c r="J2863" s="1"/>
      <c r="K2863" s="1"/>
      <c r="L2863" s="1"/>
      <c r="M2863" s="1"/>
      <c r="N2863" s="1"/>
    </row>
    <row r="2864" spans="6:14" x14ac:dyDescent="0.25">
      <c r="F2864" s="1"/>
      <c r="G2864" s="1"/>
      <c r="H2864" s="1"/>
      <c r="I2864" s="1"/>
      <c r="J2864" s="1"/>
      <c r="K2864" s="1"/>
      <c r="L2864" s="1"/>
      <c r="M2864" s="1"/>
      <c r="N2864" s="1"/>
    </row>
    <row r="2865" spans="6:14" x14ac:dyDescent="0.25">
      <c r="F2865" s="1"/>
      <c r="G2865" s="1"/>
      <c r="H2865" s="1"/>
      <c r="I2865" s="1"/>
      <c r="J2865" s="1"/>
      <c r="K2865" s="1"/>
      <c r="L2865" s="1"/>
      <c r="M2865" s="1"/>
      <c r="N2865" s="1"/>
    </row>
    <row r="2866" spans="6:14" x14ac:dyDescent="0.25">
      <c r="F2866" s="1"/>
      <c r="G2866" s="1"/>
      <c r="H2866" s="1"/>
      <c r="I2866" s="1"/>
      <c r="J2866" s="1"/>
      <c r="K2866" s="1"/>
      <c r="L2866" s="1"/>
      <c r="M2866" s="1"/>
      <c r="N2866" s="1"/>
    </row>
    <row r="2867" spans="6:14" x14ac:dyDescent="0.25">
      <c r="F2867" s="1"/>
      <c r="G2867" s="1"/>
      <c r="H2867" s="1"/>
      <c r="I2867" s="1"/>
      <c r="J2867" s="1"/>
      <c r="K2867" s="1"/>
      <c r="L2867" s="1"/>
      <c r="M2867" s="1"/>
      <c r="N2867" s="1"/>
    </row>
    <row r="2868" spans="6:14" x14ac:dyDescent="0.25">
      <c r="F2868" s="1"/>
      <c r="G2868" s="1"/>
      <c r="H2868" s="1"/>
      <c r="I2868" s="1"/>
      <c r="J2868" s="1"/>
      <c r="K2868" s="1"/>
      <c r="L2868" s="1"/>
      <c r="M2868" s="1"/>
      <c r="N2868" s="1"/>
    </row>
    <row r="2869" spans="6:14" x14ac:dyDescent="0.25">
      <c r="F2869" s="1"/>
      <c r="G2869" s="1"/>
      <c r="H2869" s="1"/>
      <c r="I2869" s="1"/>
      <c r="J2869" s="1"/>
      <c r="K2869" s="1"/>
      <c r="L2869" s="1"/>
      <c r="M2869" s="1"/>
      <c r="N2869" s="1"/>
    </row>
    <row r="2870" spans="6:14" x14ac:dyDescent="0.25">
      <c r="F2870" s="1"/>
      <c r="G2870" s="1"/>
      <c r="H2870" s="1"/>
      <c r="I2870" s="1"/>
      <c r="J2870" s="1"/>
      <c r="K2870" s="1"/>
      <c r="L2870" s="1"/>
      <c r="M2870" s="1"/>
      <c r="N2870" s="1"/>
    </row>
    <row r="2871" spans="6:14" x14ac:dyDescent="0.25">
      <c r="F2871" s="1"/>
      <c r="G2871" s="1"/>
      <c r="H2871" s="1"/>
      <c r="I2871" s="1"/>
      <c r="J2871" s="1"/>
      <c r="K2871" s="1"/>
      <c r="L2871" s="1"/>
      <c r="M2871" s="1"/>
      <c r="N2871" s="1"/>
    </row>
    <row r="2872" spans="6:14" x14ac:dyDescent="0.25">
      <c r="F2872" s="1"/>
      <c r="G2872" s="1"/>
      <c r="H2872" s="1"/>
      <c r="I2872" s="1"/>
      <c r="J2872" s="1"/>
      <c r="K2872" s="1"/>
      <c r="L2872" s="1"/>
      <c r="M2872" s="1"/>
      <c r="N2872" s="1"/>
    </row>
    <row r="2873" spans="6:14" x14ac:dyDescent="0.25">
      <c r="F2873" s="1"/>
      <c r="G2873" s="1"/>
      <c r="H2873" s="1"/>
      <c r="I2873" s="1"/>
      <c r="J2873" s="1"/>
      <c r="K2873" s="1"/>
      <c r="L2873" s="1"/>
      <c r="M2873" s="1"/>
      <c r="N2873" s="1"/>
    </row>
    <row r="2874" spans="6:14" x14ac:dyDescent="0.25">
      <c r="F2874" s="1"/>
      <c r="G2874" s="1"/>
      <c r="H2874" s="1"/>
      <c r="I2874" s="1"/>
      <c r="J2874" s="1"/>
      <c r="K2874" s="1"/>
      <c r="L2874" s="1"/>
      <c r="M2874" s="1"/>
      <c r="N2874" s="1"/>
    </row>
    <row r="2875" spans="6:14" x14ac:dyDescent="0.25">
      <c r="F2875" s="1"/>
      <c r="G2875" s="1"/>
      <c r="H2875" s="1"/>
      <c r="I2875" s="1"/>
      <c r="J2875" s="1"/>
      <c r="K2875" s="1"/>
      <c r="L2875" s="1"/>
      <c r="M2875" s="1"/>
      <c r="N2875" s="1"/>
    </row>
    <row r="2876" spans="6:14" x14ac:dyDescent="0.25">
      <c r="F2876" s="1"/>
      <c r="G2876" s="1"/>
      <c r="H2876" s="1"/>
      <c r="I2876" s="1"/>
      <c r="J2876" s="1"/>
      <c r="K2876" s="1"/>
      <c r="L2876" s="1"/>
      <c r="M2876" s="1"/>
      <c r="N2876" s="1"/>
    </row>
    <row r="2877" spans="6:14" x14ac:dyDescent="0.25">
      <c r="F2877" s="1"/>
      <c r="G2877" s="1"/>
      <c r="H2877" s="1"/>
      <c r="I2877" s="1"/>
      <c r="J2877" s="1"/>
      <c r="K2877" s="1"/>
      <c r="L2877" s="1"/>
      <c r="M2877" s="1"/>
      <c r="N2877" s="1"/>
    </row>
    <row r="2878" spans="6:14" x14ac:dyDescent="0.25">
      <c r="F2878" s="1"/>
      <c r="G2878" s="1"/>
      <c r="H2878" s="1"/>
      <c r="I2878" s="1"/>
      <c r="J2878" s="1"/>
      <c r="K2878" s="1"/>
      <c r="L2878" s="1"/>
      <c r="M2878" s="1"/>
      <c r="N2878" s="1"/>
    </row>
    <row r="2879" spans="6:14" x14ac:dyDescent="0.25">
      <c r="F2879" s="1"/>
      <c r="G2879" s="1"/>
      <c r="H2879" s="1"/>
      <c r="I2879" s="1"/>
      <c r="J2879" s="1"/>
      <c r="K2879" s="1"/>
      <c r="L2879" s="1"/>
      <c r="M2879" s="1"/>
      <c r="N2879" s="1"/>
    </row>
    <row r="2880" spans="6:14" x14ac:dyDescent="0.25">
      <c r="F2880" s="1"/>
      <c r="G2880" s="1"/>
      <c r="H2880" s="1"/>
      <c r="I2880" s="1"/>
      <c r="J2880" s="1"/>
      <c r="K2880" s="1"/>
      <c r="L2880" s="1"/>
      <c r="M2880" s="1"/>
      <c r="N2880" s="1"/>
    </row>
    <row r="2881" spans="6:14" x14ac:dyDescent="0.25">
      <c r="F2881" s="1"/>
      <c r="G2881" s="1"/>
      <c r="H2881" s="1"/>
      <c r="I2881" s="1"/>
      <c r="J2881" s="1"/>
      <c r="K2881" s="1"/>
      <c r="L2881" s="1"/>
      <c r="M2881" s="1"/>
      <c r="N2881" s="1"/>
    </row>
    <row r="2882" spans="6:14" x14ac:dyDescent="0.25">
      <c r="F2882" s="1"/>
      <c r="G2882" s="1"/>
      <c r="H2882" s="1"/>
      <c r="I2882" s="1"/>
      <c r="J2882" s="1"/>
      <c r="K2882" s="1"/>
      <c r="L2882" s="1"/>
      <c r="M2882" s="1"/>
      <c r="N2882" s="1"/>
    </row>
    <row r="2883" spans="6:14" x14ac:dyDescent="0.25">
      <c r="F2883" s="1"/>
      <c r="G2883" s="1"/>
      <c r="H2883" s="1"/>
      <c r="I2883" s="1"/>
      <c r="J2883" s="1"/>
      <c r="K2883" s="1"/>
      <c r="L2883" s="1"/>
      <c r="M2883" s="1"/>
      <c r="N2883" s="1"/>
    </row>
    <row r="2884" spans="6:14" x14ac:dyDescent="0.25">
      <c r="F2884" s="1"/>
      <c r="G2884" s="1"/>
      <c r="H2884" s="1"/>
      <c r="I2884" s="1"/>
      <c r="J2884" s="1"/>
      <c r="K2884" s="1"/>
      <c r="L2884" s="1"/>
      <c r="M2884" s="1"/>
      <c r="N2884" s="1"/>
    </row>
    <row r="2885" spans="6:14" x14ac:dyDescent="0.25">
      <c r="F2885" s="1"/>
      <c r="G2885" s="1"/>
      <c r="H2885" s="1"/>
      <c r="I2885" s="1"/>
      <c r="J2885" s="1"/>
      <c r="K2885" s="1"/>
      <c r="L2885" s="1"/>
      <c r="M2885" s="1"/>
      <c r="N2885" s="1"/>
    </row>
    <row r="2886" spans="6:14" x14ac:dyDescent="0.25">
      <c r="F2886" s="1"/>
      <c r="G2886" s="1"/>
      <c r="H2886" s="1"/>
      <c r="I2886" s="1"/>
      <c r="J2886" s="1"/>
      <c r="K2886" s="1"/>
      <c r="L2886" s="1"/>
      <c r="M2886" s="1"/>
      <c r="N2886" s="1"/>
    </row>
    <row r="2887" spans="6:14" x14ac:dyDescent="0.25">
      <c r="F2887" s="1"/>
      <c r="G2887" s="1"/>
      <c r="H2887" s="1"/>
      <c r="I2887" s="1"/>
      <c r="J2887" s="1"/>
      <c r="K2887" s="1"/>
      <c r="L2887" s="1"/>
      <c r="M2887" s="1"/>
      <c r="N2887" s="1"/>
    </row>
    <row r="2888" spans="6:14" x14ac:dyDescent="0.25">
      <c r="F2888" s="1"/>
      <c r="G2888" s="1"/>
      <c r="H2888" s="1"/>
      <c r="I2888" s="1"/>
      <c r="J2888" s="1"/>
      <c r="K2888" s="1"/>
      <c r="L2888" s="1"/>
      <c r="M2888" s="1"/>
      <c r="N2888" s="1"/>
    </row>
    <row r="2889" spans="6:14" x14ac:dyDescent="0.25">
      <c r="F2889" s="1"/>
      <c r="G2889" s="1"/>
      <c r="H2889" s="1"/>
      <c r="I2889" s="1"/>
      <c r="J2889" s="1"/>
      <c r="K2889" s="1"/>
      <c r="L2889" s="1"/>
      <c r="M2889" s="1"/>
      <c r="N2889" s="1"/>
    </row>
    <row r="2890" spans="6:14" x14ac:dyDescent="0.25">
      <c r="F2890" s="1"/>
      <c r="G2890" s="1"/>
      <c r="H2890" s="1"/>
      <c r="I2890" s="1"/>
      <c r="J2890" s="1"/>
      <c r="K2890" s="1"/>
      <c r="L2890" s="1"/>
      <c r="M2890" s="1"/>
      <c r="N2890" s="1"/>
    </row>
    <row r="2891" spans="6:14" x14ac:dyDescent="0.25">
      <c r="F2891" s="1"/>
      <c r="G2891" s="1"/>
      <c r="H2891" s="1"/>
      <c r="I2891" s="1"/>
      <c r="J2891" s="1"/>
      <c r="K2891" s="1"/>
      <c r="L2891" s="1"/>
      <c r="M2891" s="1"/>
      <c r="N2891" s="1"/>
    </row>
    <row r="2892" spans="6:14" x14ac:dyDescent="0.25">
      <c r="F2892" s="1"/>
      <c r="G2892" s="1"/>
      <c r="H2892" s="1"/>
      <c r="I2892" s="1"/>
      <c r="J2892" s="1"/>
      <c r="K2892" s="1"/>
      <c r="L2892" s="1"/>
      <c r="M2892" s="1"/>
      <c r="N2892" s="1"/>
    </row>
    <row r="2893" spans="6:14" x14ac:dyDescent="0.25">
      <c r="F2893" s="1"/>
      <c r="G2893" s="1"/>
      <c r="H2893" s="1"/>
      <c r="I2893" s="1"/>
      <c r="J2893" s="1"/>
      <c r="K2893" s="1"/>
      <c r="L2893" s="1"/>
      <c r="M2893" s="1"/>
      <c r="N2893" s="1"/>
    </row>
    <row r="2894" spans="6:14" x14ac:dyDescent="0.25">
      <c r="F2894" s="1"/>
      <c r="G2894" s="1"/>
      <c r="H2894" s="1"/>
      <c r="I2894" s="1"/>
      <c r="J2894" s="1"/>
      <c r="K2894" s="1"/>
      <c r="L2894" s="1"/>
      <c r="M2894" s="1"/>
      <c r="N2894" s="1"/>
    </row>
    <row r="2895" spans="6:14" x14ac:dyDescent="0.25">
      <c r="F2895" s="1"/>
      <c r="G2895" s="1"/>
      <c r="H2895" s="1"/>
      <c r="I2895" s="1"/>
      <c r="J2895" s="1"/>
      <c r="K2895" s="1"/>
      <c r="L2895" s="1"/>
      <c r="M2895" s="1"/>
      <c r="N2895" s="1"/>
    </row>
    <row r="2896" spans="6:14" x14ac:dyDescent="0.25">
      <c r="F2896" s="1"/>
      <c r="G2896" s="1"/>
      <c r="H2896" s="1"/>
      <c r="I2896" s="1"/>
      <c r="J2896" s="1"/>
      <c r="K2896" s="1"/>
      <c r="L2896" s="1"/>
      <c r="M2896" s="1"/>
      <c r="N2896" s="1"/>
    </row>
    <row r="2897" spans="6:14" x14ac:dyDescent="0.25">
      <c r="F2897" s="1"/>
      <c r="G2897" s="1"/>
      <c r="H2897" s="1"/>
      <c r="I2897" s="1"/>
      <c r="J2897" s="1"/>
      <c r="K2897" s="1"/>
      <c r="L2897" s="1"/>
      <c r="M2897" s="1"/>
      <c r="N2897" s="1"/>
    </row>
    <row r="2898" spans="6:14" x14ac:dyDescent="0.25">
      <c r="F2898" s="1"/>
      <c r="G2898" s="1"/>
      <c r="H2898" s="1"/>
      <c r="I2898" s="1"/>
      <c r="J2898" s="1"/>
      <c r="K2898" s="1"/>
      <c r="L2898" s="1"/>
      <c r="M2898" s="1"/>
      <c r="N2898" s="1"/>
    </row>
    <row r="2899" spans="6:14" x14ac:dyDescent="0.25">
      <c r="F2899" s="1"/>
      <c r="G2899" s="1"/>
      <c r="H2899" s="1"/>
      <c r="I2899" s="1"/>
      <c r="J2899" s="1"/>
      <c r="K2899" s="1"/>
      <c r="L2899" s="1"/>
      <c r="M2899" s="1"/>
      <c r="N2899" s="1"/>
    </row>
    <row r="2900" spans="6:14" x14ac:dyDescent="0.25">
      <c r="F2900" s="1"/>
      <c r="G2900" s="1"/>
      <c r="H2900" s="1"/>
      <c r="I2900" s="1"/>
      <c r="J2900" s="1"/>
      <c r="K2900" s="1"/>
      <c r="L2900" s="1"/>
      <c r="M2900" s="1"/>
      <c r="N2900" s="1"/>
    </row>
    <row r="2901" spans="6:14" x14ac:dyDescent="0.25">
      <c r="F2901" s="1"/>
      <c r="G2901" s="1"/>
      <c r="H2901" s="1"/>
      <c r="I2901" s="1"/>
      <c r="J2901" s="1"/>
      <c r="K2901" s="1"/>
      <c r="L2901" s="1"/>
      <c r="M2901" s="1"/>
      <c r="N2901" s="1"/>
    </row>
    <row r="2902" spans="6:14" x14ac:dyDescent="0.25">
      <c r="F2902" s="1"/>
      <c r="G2902" s="1"/>
      <c r="H2902" s="1"/>
      <c r="I2902" s="1"/>
      <c r="J2902" s="1"/>
      <c r="K2902" s="1"/>
      <c r="L2902" s="1"/>
      <c r="M2902" s="1"/>
      <c r="N2902" s="1"/>
    </row>
    <row r="2903" spans="6:14" x14ac:dyDescent="0.25">
      <c r="F2903" s="1"/>
      <c r="G2903" s="1"/>
      <c r="H2903" s="1"/>
      <c r="I2903" s="1"/>
      <c r="J2903" s="1"/>
      <c r="K2903" s="1"/>
      <c r="L2903" s="1"/>
      <c r="M2903" s="1"/>
      <c r="N2903" s="1"/>
    </row>
    <row r="2904" spans="6:14" x14ac:dyDescent="0.25">
      <c r="F2904" s="1"/>
      <c r="G2904" s="1"/>
      <c r="H2904" s="1"/>
      <c r="I2904" s="1"/>
      <c r="J2904" s="1"/>
      <c r="K2904" s="1"/>
      <c r="L2904" s="1"/>
      <c r="M2904" s="1"/>
      <c r="N2904" s="1"/>
    </row>
    <row r="2905" spans="6:14" x14ac:dyDescent="0.25">
      <c r="F2905" s="1"/>
      <c r="G2905" s="1"/>
      <c r="H2905" s="1"/>
      <c r="I2905" s="1"/>
      <c r="J2905" s="1"/>
      <c r="K2905" s="1"/>
      <c r="L2905" s="1"/>
      <c r="M2905" s="1"/>
      <c r="N2905" s="1"/>
    </row>
    <row r="2906" spans="6:14" x14ac:dyDescent="0.25">
      <c r="F2906" s="1"/>
      <c r="G2906" s="1"/>
      <c r="H2906" s="1"/>
      <c r="I2906" s="1"/>
      <c r="J2906" s="1"/>
      <c r="K2906" s="1"/>
      <c r="L2906" s="1"/>
      <c r="M2906" s="1"/>
      <c r="N2906" s="1"/>
    </row>
    <row r="2907" spans="6:14" x14ac:dyDescent="0.25">
      <c r="F2907" s="1"/>
      <c r="G2907" s="1"/>
      <c r="H2907" s="1"/>
      <c r="I2907" s="1"/>
      <c r="J2907" s="1"/>
      <c r="K2907" s="1"/>
      <c r="L2907" s="1"/>
      <c r="M2907" s="1"/>
      <c r="N2907" s="1"/>
    </row>
    <row r="2908" spans="6:14" x14ac:dyDescent="0.25">
      <c r="F2908" s="1"/>
      <c r="G2908" s="1"/>
      <c r="H2908" s="1"/>
      <c r="I2908" s="1"/>
      <c r="J2908" s="1"/>
      <c r="K2908" s="1"/>
      <c r="L2908" s="1"/>
      <c r="M2908" s="1"/>
      <c r="N2908" s="1"/>
    </row>
    <row r="2909" spans="6:14" x14ac:dyDescent="0.25">
      <c r="F2909" s="1"/>
      <c r="G2909" s="1"/>
      <c r="H2909" s="1"/>
      <c r="I2909" s="1"/>
      <c r="J2909" s="1"/>
      <c r="K2909" s="1"/>
      <c r="L2909" s="1"/>
      <c r="M2909" s="1"/>
      <c r="N2909" s="1"/>
    </row>
    <row r="2910" spans="6:14" x14ac:dyDescent="0.25">
      <c r="F2910" s="1"/>
      <c r="G2910" s="1"/>
      <c r="H2910" s="1"/>
      <c r="I2910" s="1"/>
      <c r="J2910" s="1"/>
      <c r="K2910" s="1"/>
      <c r="L2910" s="1"/>
      <c r="M2910" s="1"/>
      <c r="N2910" s="1"/>
    </row>
    <row r="2911" spans="6:14" x14ac:dyDescent="0.25">
      <c r="F2911" s="1"/>
      <c r="G2911" s="1"/>
      <c r="H2911" s="1"/>
      <c r="I2911" s="1"/>
      <c r="J2911" s="1"/>
      <c r="K2911" s="1"/>
      <c r="L2911" s="1"/>
      <c r="M2911" s="1"/>
      <c r="N2911" s="1"/>
    </row>
    <row r="2912" spans="6:14" x14ac:dyDescent="0.25">
      <c r="F2912" s="1"/>
      <c r="G2912" s="1"/>
      <c r="H2912" s="1"/>
      <c r="I2912" s="1"/>
      <c r="J2912" s="1"/>
      <c r="K2912" s="1"/>
      <c r="L2912" s="1"/>
      <c r="M2912" s="1"/>
      <c r="N2912" s="1"/>
    </row>
    <row r="2913" spans="6:14" x14ac:dyDescent="0.25">
      <c r="F2913" s="1"/>
      <c r="G2913" s="1"/>
      <c r="H2913" s="1"/>
      <c r="I2913" s="1"/>
      <c r="J2913" s="1"/>
      <c r="K2913" s="1"/>
      <c r="L2913" s="1"/>
      <c r="M2913" s="1"/>
      <c r="N2913" s="1"/>
    </row>
    <row r="2914" spans="6:14" x14ac:dyDescent="0.25">
      <c r="F2914" s="1"/>
      <c r="G2914" s="1"/>
      <c r="H2914" s="1"/>
      <c r="I2914" s="1"/>
      <c r="J2914" s="1"/>
      <c r="K2914" s="1"/>
      <c r="L2914" s="1"/>
      <c r="M2914" s="1"/>
      <c r="N2914" s="1"/>
    </row>
    <row r="2915" spans="6:14" x14ac:dyDescent="0.25">
      <c r="F2915" s="1"/>
      <c r="G2915" s="1"/>
      <c r="H2915" s="1"/>
      <c r="I2915" s="1"/>
      <c r="J2915" s="1"/>
      <c r="K2915" s="1"/>
      <c r="L2915" s="1"/>
      <c r="M2915" s="1"/>
      <c r="N2915" s="1"/>
    </row>
    <row r="2916" spans="6:14" x14ac:dyDescent="0.25">
      <c r="F2916" s="1"/>
      <c r="G2916" s="1"/>
      <c r="H2916" s="1"/>
      <c r="I2916" s="1"/>
      <c r="J2916" s="1"/>
      <c r="K2916" s="1"/>
      <c r="L2916" s="1"/>
      <c r="M2916" s="1"/>
      <c r="N2916" s="1"/>
    </row>
    <row r="2917" spans="6:14" x14ac:dyDescent="0.25">
      <c r="F2917" s="1"/>
      <c r="G2917" s="1"/>
      <c r="H2917" s="1"/>
      <c r="I2917" s="1"/>
      <c r="J2917" s="1"/>
      <c r="K2917" s="1"/>
      <c r="L2917" s="1"/>
      <c r="M2917" s="1"/>
      <c r="N2917" s="1"/>
    </row>
    <row r="2918" spans="6:14" x14ac:dyDescent="0.25">
      <c r="F2918" s="1"/>
      <c r="G2918" s="1"/>
      <c r="H2918" s="1"/>
      <c r="I2918" s="1"/>
      <c r="J2918" s="1"/>
      <c r="K2918" s="1"/>
      <c r="L2918" s="1"/>
      <c r="M2918" s="1"/>
      <c r="N2918" s="1"/>
    </row>
    <row r="2919" spans="6:14" x14ac:dyDescent="0.25">
      <c r="F2919" s="1"/>
      <c r="G2919" s="1"/>
      <c r="H2919" s="1"/>
      <c r="I2919" s="1"/>
      <c r="J2919" s="1"/>
      <c r="K2919" s="1"/>
      <c r="L2919" s="1"/>
      <c r="M2919" s="1"/>
      <c r="N2919" s="1"/>
    </row>
    <row r="2920" spans="6:14" x14ac:dyDescent="0.25">
      <c r="F2920" s="1"/>
      <c r="G2920" s="1"/>
      <c r="H2920" s="1"/>
      <c r="I2920" s="1"/>
      <c r="J2920" s="1"/>
      <c r="K2920" s="1"/>
      <c r="L2920" s="1"/>
      <c r="M2920" s="1"/>
      <c r="N2920" s="1"/>
    </row>
    <row r="2921" spans="6:14" x14ac:dyDescent="0.25">
      <c r="F2921" s="1"/>
      <c r="G2921" s="1"/>
      <c r="H2921" s="1"/>
      <c r="I2921" s="1"/>
      <c r="J2921" s="1"/>
      <c r="K2921" s="1"/>
      <c r="L2921" s="1"/>
      <c r="M2921" s="1"/>
      <c r="N2921" s="1"/>
    </row>
    <row r="2922" spans="6:14" x14ac:dyDescent="0.25">
      <c r="F2922" s="1"/>
      <c r="G2922" s="1"/>
      <c r="H2922" s="1"/>
      <c r="I2922" s="1"/>
      <c r="J2922" s="1"/>
      <c r="K2922" s="1"/>
      <c r="L2922" s="1"/>
      <c r="M2922" s="1"/>
      <c r="N2922" s="1"/>
    </row>
    <row r="2923" spans="6:14" x14ac:dyDescent="0.25">
      <c r="F2923" s="1"/>
      <c r="G2923" s="1"/>
      <c r="H2923" s="1"/>
      <c r="I2923" s="1"/>
      <c r="J2923" s="1"/>
      <c r="K2923" s="1"/>
      <c r="L2923" s="1"/>
      <c r="M2923" s="1"/>
      <c r="N2923" s="1"/>
    </row>
    <row r="2924" spans="6:14" x14ac:dyDescent="0.25">
      <c r="F2924" s="1"/>
      <c r="G2924" s="1"/>
      <c r="H2924" s="1"/>
      <c r="I2924" s="1"/>
      <c r="J2924" s="1"/>
      <c r="K2924" s="1"/>
      <c r="L2924" s="1"/>
      <c r="M2924" s="1"/>
      <c r="N2924" s="1"/>
    </row>
    <row r="2925" spans="6:14" x14ac:dyDescent="0.25">
      <c r="F2925" s="1"/>
      <c r="G2925" s="1"/>
      <c r="H2925" s="1"/>
      <c r="I2925" s="1"/>
      <c r="J2925" s="1"/>
      <c r="K2925" s="1"/>
      <c r="L2925" s="1"/>
      <c r="M2925" s="1"/>
      <c r="N2925" s="1"/>
    </row>
    <row r="2926" spans="6:14" x14ac:dyDescent="0.25">
      <c r="F2926" s="1"/>
      <c r="G2926" s="1"/>
      <c r="H2926" s="1"/>
      <c r="I2926" s="1"/>
      <c r="J2926" s="1"/>
      <c r="K2926" s="1"/>
      <c r="L2926" s="1"/>
      <c r="M2926" s="1"/>
      <c r="N2926" s="1"/>
    </row>
    <row r="2927" spans="6:14" x14ac:dyDescent="0.25">
      <c r="F2927" s="1"/>
      <c r="G2927" s="1"/>
      <c r="H2927" s="1"/>
      <c r="I2927" s="1"/>
      <c r="J2927" s="1"/>
      <c r="K2927" s="1"/>
      <c r="L2927" s="1"/>
      <c r="M2927" s="1"/>
      <c r="N2927" s="1"/>
    </row>
    <row r="2928" spans="6:14" x14ac:dyDescent="0.25">
      <c r="F2928" s="1"/>
      <c r="G2928" s="1"/>
      <c r="H2928" s="1"/>
      <c r="I2928" s="1"/>
      <c r="J2928" s="1"/>
      <c r="K2928" s="1"/>
      <c r="L2928" s="1"/>
      <c r="M2928" s="1"/>
      <c r="N2928" s="1"/>
    </row>
    <row r="2929" spans="6:14" x14ac:dyDescent="0.25">
      <c r="F2929" s="1"/>
      <c r="G2929" s="1"/>
      <c r="H2929" s="1"/>
      <c r="I2929" s="1"/>
      <c r="J2929" s="1"/>
      <c r="K2929" s="1"/>
      <c r="L2929" s="1"/>
      <c r="M2929" s="1"/>
      <c r="N2929" s="1"/>
    </row>
    <row r="2930" spans="6:14" x14ac:dyDescent="0.25">
      <c r="F2930" s="1"/>
      <c r="G2930" s="1"/>
      <c r="H2930" s="1"/>
      <c r="I2930" s="1"/>
      <c r="J2930" s="1"/>
      <c r="K2930" s="1"/>
      <c r="L2930" s="1"/>
      <c r="M2930" s="1"/>
      <c r="N2930" s="1"/>
    </row>
    <row r="2931" spans="6:14" x14ac:dyDescent="0.25">
      <c r="F2931" s="1"/>
      <c r="G2931" s="1"/>
      <c r="H2931" s="1"/>
      <c r="I2931" s="1"/>
      <c r="J2931" s="1"/>
      <c r="K2931" s="1"/>
      <c r="L2931" s="1"/>
      <c r="M2931" s="1"/>
      <c r="N2931" s="1"/>
    </row>
    <row r="2932" spans="6:14" x14ac:dyDescent="0.25">
      <c r="F2932" s="1"/>
      <c r="G2932" s="1"/>
      <c r="H2932" s="1"/>
      <c r="I2932" s="1"/>
      <c r="J2932" s="1"/>
      <c r="K2932" s="1"/>
      <c r="L2932" s="1"/>
      <c r="M2932" s="1"/>
      <c r="N2932" s="1"/>
    </row>
    <row r="2933" spans="6:14" x14ac:dyDescent="0.25">
      <c r="F2933" s="1"/>
      <c r="G2933" s="1"/>
      <c r="H2933" s="1"/>
      <c r="I2933" s="1"/>
      <c r="J2933" s="1"/>
      <c r="K2933" s="1"/>
      <c r="L2933" s="1"/>
      <c r="M2933" s="1"/>
      <c r="N2933" s="1"/>
    </row>
    <row r="2934" spans="6:14" x14ac:dyDescent="0.25">
      <c r="F2934" s="1"/>
      <c r="G2934" s="1"/>
      <c r="H2934" s="1"/>
      <c r="I2934" s="1"/>
      <c r="J2934" s="1"/>
      <c r="K2934" s="1"/>
      <c r="L2934" s="1"/>
      <c r="M2934" s="1"/>
      <c r="N2934" s="1"/>
    </row>
    <row r="2935" spans="6:14" x14ac:dyDescent="0.25">
      <c r="F2935" s="1"/>
      <c r="G2935" s="1"/>
      <c r="H2935" s="1"/>
      <c r="I2935" s="1"/>
      <c r="J2935" s="1"/>
      <c r="K2935" s="1"/>
      <c r="L2935" s="1"/>
      <c r="M2935" s="1"/>
      <c r="N2935" s="1"/>
    </row>
    <row r="2936" spans="6:14" x14ac:dyDescent="0.25">
      <c r="F2936" s="1"/>
      <c r="G2936" s="1"/>
      <c r="H2936" s="1"/>
      <c r="I2936" s="1"/>
      <c r="J2936" s="1"/>
      <c r="K2936" s="1"/>
      <c r="L2936" s="1"/>
      <c r="M2936" s="1"/>
      <c r="N2936" s="1"/>
    </row>
    <row r="2937" spans="6:14" x14ac:dyDescent="0.25">
      <c r="F2937" s="1"/>
      <c r="G2937" s="1"/>
      <c r="H2937" s="1"/>
      <c r="I2937" s="1"/>
      <c r="J2937" s="1"/>
      <c r="K2937" s="1"/>
      <c r="L2937" s="1"/>
      <c r="M2937" s="1"/>
      <c r="N2937" s="1"/>
    </row>
    <row r="2938" spans="6:14" x14ac:dyDescent="0.25">
      <c r="F2938" s="1"/>
      <c r="G2938" s="1"/>
      <c r="H2938" s="1"/>
      <c r="I2938" s="1"/>
      <c r="J2938" s="1"/>
      <c r="K2938" s="1"/>
      <c r="L2938" s="1"/>
      <c r="M2938" s="1"/>
      <c r="N2938" s="1"/>
    </row>
    <row r="2939" spans="6:14" x14ac:dyDescent="0.25">
      <c r="F2939" s="1"/>
      <c r="G2939" s="1"/>
      <c r="H2939" s="1"/>
      <c r="I2939" s="1"/>
      <c r="J2939" s="1"/>
      <c r="K2939" s="1"/>
      <c r="L2939" s="1"/>
      <c r="M2939" s="1"/>
      <c r="N2939" s="1"/>
    </row>
    <row r="2940" spans="6:14" x14ac:dyDescent="0.25">
      <c r="F2940" s="1"/>
      <c r="G2940" s="1"/>
      <c r="H2940" s="1"/>
      <c r="I2940" s="1"/>
      <c r="J2940" s="1"/>
      <c r="K2940" s="1"/>
      <c r="L2940" s="1"/>
      <c r="M2940" s="1"/>
      <c r="N2940" s="1"/>
    </row>
    <row r="2941" spans="6:14" x14ac:dyDescent="0.25">
      <c r="F2941" s="1"/>
      <c r="G2941" s="1"/>
      <c r="H2941" s="1"/>
      <c r="I2941" s="1"/>
      <c r="J2941" s="1"/>
      <c r="K2941" s="1"/>
      <c r="L2941" s="1"/>
      <c r="M2941" s="1"/>
      <c r="N2941" s="1"/>
    </row>
    <row r="2942" spans="6:14" x14ac:dyDescent="0.25">
      <c r="F2942" s="1"/>
      <c r="G2942" s="1"/>
      <c r="H2942" s="1"/>
      <c r="I2942" s="1"/>
      <c r="J2942" s="1"/>
      <c r="K2942" s="1"/>
      <c r="L2942" s="1"/>
      <c r="M2942" s="1"/>
      <c r="N2942" s="1"/>
    </row>
    <row r="2943" spans="6:14" x14ac:dyDescent="0.25">
      <c r="F2943" s="1"/>
      <c r="G2943" s="1"/>
      <c r="H2943" s="1"/>
      <c r="I2943" s="1"/>
      <c r="J2943" s="1"/>
      <c r="K2943" s="1"/>
      <c r="L2943" s="1"/>
      <c r="M2943" s="1"/>
      <c r="N2943" s="1"/>
    </row>
    <row r="2944" spans="6:14" x14ac:dyDescent="0.25">
      <c r="F2944" s="1"/>
      <c r="G2944" s="1"/>
      <c r="H2944" s="1"/>
      <c r="I2944" s="1"/>
      <c r="J2944" s="1"/>
      <c r="K2944" s="1"/>
      <c r="L2944" s="1"/>
      <c r="M2944" s="1"/>
      <c r="N2944" s="1"/>
    </row>
    <row r="2945" spans="6:14" x14ac:dyDescent="0.25">
      <c r="F2945" s="1"/>
      <c r="G2945" s="1"/>
      <c r="H2945" s="1"/>
      <c r="I2945" s="1"/>
      <c r="J2945" s="1"/>
      <c r="K2945" s="1"/>
      <c r="L2945" s="1"/>
      <c r="M2945" s="1"/>
      <c r="N2945" s="1"/>
    </row>
    <row r="2946" spans="6:14" x14ac:dyDescent="0.25">
      <c r="F2946" s="1"/>
      <c r="G2946" s="1"/>
      <c r="H2946" s="1"/>
      <c r="I2946" s="1"/>
      <c r="J2946" s="1"/>
      <c r="K2946" s="1"/>
      <c r="L2946" s="1"/>
      <c r="M2946" s="1"/>
      <c r="N2946" s="1"/>
    </row>
    <row r="2947" spans="6:14" x14ac:dyDescent="0.25">
      <c r="F2947" s="1"/>
      <c r="G2947" s="1"/>
      <c r="H2947" s="1"/>
      <c r="I2947" s="1"/>
      <c r="J2947" s="1"/>
      <c r="K2947" s="1"/>
      <c r="L2947" s="1"/>
      <c r="M2947" s="1"/>
      <c r="N2947" s="1"/>
    </row>
    <row r="2948" spans="6:14" x14ac:dyDescent="0.25">
      <c r="F2948" s="1"/>
      <c r="G2948" s="1"/>
      <c r="H2948" s="1"/>
      <c r="I2948" s="1"/>
      <c r="J2948" s="1"/>
      <c r="K2948" s="1"/>
      <c r="L2948" s="1"/>
      <c r="M2948" s="1"/>
      <c r="N2948" s="1"/>
    </row>
    <row r="2949" spans="6:14" x14ac:dyDescent="0.25">
      <c r="F2949" s="1"/>
      <c r="G2949" s="1"/>
      <c r="H2949" s="1"/>
      <c r="I2949" s="1"/>
      <c r="J2949" s="1"/>
      <c r="K2949" s="1"/>
      <c r="L2949" s="1"/>
      <c r="M2949" s="1"/>
      <c r="N2949" s="1"/>
    </row>
    <row r="2950" spans="6:14" x14ac:dyDescent="0.25">
      <c r="F2950" s="1"/>
      <c r="G2950" s="1"/>
      <c r="H2950" s="1"/>
      <c r="I2950" s="1"/>
      <c r="J2950" s="1"/>
      <c r="K2950" s="1"/>
      <c r="L2950" s="1"/>
      <c r="M2950" s="1"/>
      <c r="N2950" s="1"/>
    </row>
    <row r="2951" spans="6:14" x14ac:dyDescent="0.25">
      <c r="F2951" s="1"/>
      <c r="G2951" s="1"/>
      <c r="H2951" s="1"/>
      <c r="I2951" s="1"/>
      <c r="J2951" s="1"/>
      <c r="K2951" s="1"/>
      <c r="L2951" s="1"/>
      <c r="M2951" s="1"/>
      <c r="N2951" s="1"/>
    </row>
    <row r="2952" spans="6:14" x14ac:dyDescent="0.25">
      <c r="F2952" s="1"/>
      <c r="G2952" s="1"/>
      <c r="H2952" s="1"/>
      <c r="I2952" s="1"/>
      <c r="J2952" s="1"/>
      <c r="K2952" s="1"/>
      <c r="L2952" s="1"/>
      <c r="M2952" s="1"/>
      <c r="N2952" s="1"/>
    </row>
    <row r="2953" spans="6:14" x14ac:dyDescent="0.25">
      <c r="F2953" s="1"/>
      <c r="G2953" s="1"/>
      <c r="H2953" s="1"/>
      <c r="I2953" s="1"/>
      <c r="J2953" s="1"/>
      <c r="K2953" s="1"/>
      <c r="L2953" s="1"/>
      <c r="M2953" s="1"/>
      <c r="N2953" s="1"/>
    </row>
    <row r="2954" spans="6:14" x14ac:dyDescent="0.25">
      <c r="F2954" s="1"/>
      <c r="G2954" s="1"/>
      <c r="H2954" s="1"/>
      <c r="I2954" s="1"/>
      <c r="J2954" s="1"/>
      <c r="K2954" s="1"/>
      <c r="L2954" s="1"/>
      <c r="M2954" s="1"/>
      <c r="N2954" s="1"/>
    </row>
    <row r="2955" spans="6:14" x14ac:dyDescent="0.25">
      <c r="F2955" s="1"/>
      <c r="G2955" s="1"/>
      <c r="H2955" s="1"/>
      <c r="I2955" s="1"/>
      <c r="J2955" s="1"/>
      <c r="K2955" s="1"/>
      <c r="L2955" s="1"/>
      <c r="M2955" s="1"/>
      <c r="N2955" s="1"/>
    </row>
    <row r="2956" spans="6:14" x14ac:dyDescent="0.25">
      <c r="F2956" s="1"/>
      <c r="G2956" s="1"/>
      <c r="H2956" s="1"/>
      <c r="I2956" s="1"/>
      <c r="J2956" s="1"/>
      <c r="K2956" s="1"/>
      <c r="L2956" s="1"/>
      <c r="M2956" s="1"/>
      <c r="N2956" s="1"/>
    </row>
    <row r="2957" spans="6:14" x14ac:dyDescent="0.25">
      <c r="F2957" s="1"/>
      <c r="G2957" s="1"/>
      <c r="H2957" s="1"/>
      <c r="I2957" s="1"/>
      <c r="J2957" s="1"/>
      <c r="K2957" s="1"/>
      <c r="L2957" s="1"/>
      <c r="M2957" s="1"/>
      <c r="N2957" s="1"/>
    </row>
    <row r="2958" spans="6:14" x14ac:dyDescent="0.25">
      <c r="F2958" s="1"/>
      <c r="G2958" s="1"/>
      <c r="H2958" s="1"/>
      <c r="I2958" s="1"/>
      <c r="J2958" s="1"/>
      <c r="K2958" s="1"/>
      <c r="L2958" s="1"/>
      <c r="M2958" s="1"/>
      <c r="N2958" s="1"/>
    </row>
    <row r="2959" spans="6:14" x14ac:dyDescent="0.25">
      <c r="F2959" s="1"/>
      <c r="G2959" s="1"/>
      <c r="H2959" s="1"/>
      <c r="I2959" s="1"/>
      <c r="J2959" s="1"/>
      <c r="K2959" s="1"/>
      <c r="L2959" s="1"/>
      <c r="M2959" s="1"/>
      <c r="N2959" s="1"/>
    </row>
    <row r="2960" spans="6:14" x14ac:dyDescent="0.25">
      <c r="F2960" s="1"/>
      <c r="G2960" s="1"/>
      <c r="H2960" s="1"/>
      <c r="I2960" s="1"/>
      <c r="J2960" s="1"/>
      <c r="K2960" s="1"/>
      <c r="L2960" s="1"/>
      <c r="M2960" s="1"/>
      <c r="N2960" s="1"/>
    </row>
    <row r="2961" spans="6:14" x14ac:dyDescent="0.25">
      <c r="F2961" s="1"/>
      <c r="G2961" s="1"/>
      <c r="H2961" s="1"/>
      <c r="I2961" s="1"/>
      <c r="J2961" s="1"/>
      <c r="K2961" s="1"/>
      <c r="L2961" s="1"/>
      <c r="M2961" s="1"/>
      <c r="N2961" s="1"/>
    </row>
    <row r="2962" spans="6:14" x14ac:dyDescent="0.25">
      <c r="F2962" s="1"/>
      <c r="G2962" s="1"/>
      <c r="H2962" s="1"/>
      <c r="I2962" s="1"/>
      <c r="J2962" s="1"/>
      <c r="K2962" s="1"/>
      <c r="L2962" s="1"/>
      <c r="M2962" s="1"/>
      <c r="N2962" s="1"/>
    </row>
    <row r="2963" spans="6:14" x14ac:dyDescent="0.25">
      <c r="F2963" s="1"/>
      <c r="G2963" s="1"/>
      <c r="H2963" s="1"/>
      <c r="I2963" s="1"/>
      <c r="J2963" s="1"/>
      <c r="K2963" s="1"/>
      <c r="L2963" s="1"/>
      <c r="M2963" s="1"/>
      <c r="N2963" s="1"/>
    </row>
    <row r="2964" spans="6:14" x14ac:dyDescent="0.25">
      <c r="F2964" s="1"/>
      <c r="G2964" s="1"/>
      <c r="H2964" s="1"/>
      <c r="I2964" s="1"/>
      <c r="J2964" s="1"/>
      <c r="K2964" s="1"/>
      <c r="L2964" s="1"/>
      <c r="M2964" s="1"/>
      <c r="N2964" s="1"/>
    </row>
    <row r="2965" spans="6:14" x14ac:dyDescent="0.25">
      <c r="F2965" s="1"/>
      <c r="G2965" s="1"/>
      <c r="H2965" s="1"/>
      <c r="I2965" s="1"/>
      <c r="J2965" s="1"/>
      <c r="K2965" s="1"/>
      <c r="L2965" s="1"/>
      <c r="M2965" s="1"/>
      <c r="N2965" s="1"/>
    </row>
    <row r="2966" spans="6:14" x14ac:dyDescent="0.25">
      <c r="F2966" s="1"/>
      <c r="G2966" s="1"/>
      <c r="H2966" s="1"/>
      <c r="I2966" s="1"/>
      <c r="J2966" s="1"/>
      <c r="K2966" s="1"/>
      <c r="L2966" s="1"/>
      <c r="M2966" s="1"/>
      <c r="N2966" s="1"/>
    </row>
    <row r="2967" spans="6:14" x14ac:dyDescent="0.25">
      <c r="F2967" s="1"/>
      <c r="G2967" s="1"/>
      <c r="H2967" s="1"/>
      <c r="I2967" s="1"/>
      <c r="J2967" s="1"/>
      <c r="K2967" s="1"/>
      <c r="L2967" s="1"/>
      <c r="M2967" s="1"/>
      <c r="N2967" s="1"/>
    </row>
    <row r="2968" spans="6:14" x14ac:dyDescent="0.25">
      <c r="F2968" s="1"/>
      <c r="G2968" s="1"/>
      <c r="H2968" s="1"/>
      <c r="I2968" s="1"/>
      <c r="J2968" s="1"/>
      <c r="K2968" s="1"/>
      <c r="L2968" s="1"/>
      <c r="M2968" s="1"/>
      <c r="N2968" s="1"/>
    </row>
    <row r="2969" spans="6:14" x14ac:dyDescent="0.25">
      <c r="F2969" s="1"/>
      <c r="G2969" s="1"/>
      <c r="H2969" s="1"/>
      <c r="I2969" s="1"/>
      <c r="J2969" s="1"/>
      <c r="K2969" s="1"/>
      <c r="L2969" s="1"/>
      <c r="M2969" s="1"/>
      <c r="N2969" s="1"/>
    </row>
    <row r="2970" spans="6:14" x14ac:dyDescent="0.25">
      <c r="F2970" s="1"/>
      <c r="G2970" s="1"/>
      <c r="H2970" s="1"/>
      <c r="I2970" s="1"/>
      <c r="J2970" s="1"/>
      <c r="K2970" s="1"/>
      <c r="L2970" s="1"/>
      <c r="M2970" s="1"/>
      <c r="N2970" s="1"/>
    </row>
    <row r="2971" spans="6:14" x14ac:dyDescent="0.25">
      <c r="F2971" s="1"/>
      <c r="G2971" s="1"/>
      <c r="H2971" s="1"/>
      <c r="I2971" s="1"/>
      <c r="J2971" s="1"/>
      <c r="K2971" s="1"/>
      <c r="L2971" s="1"/>
      <c r="M2971" s="1"/>
      <c r="N2971" s="1"/>
    </row>
    <row r="2972" spans="6:14" x14ac:dyDescent="0.25">
      <c r="F2972" s="1"/>
      <c r="G2972" s="1"/>
      <c r="H2972" s="1"/>
      <c r="I2972" s="1"/>
      <c r="J2972" s="1"/>
      <c r="K2972" s="1"/>
      <c r="L2972" s="1"/>
      <c r="M2972" s="1"/>
      <c r="N2972" s="1"/>
    </row>
    <row r="2973" spans="6:14" x14ac:dyDescent="0.25">
      <c r="F2973" s="1"/>
      <c r="G2973" s="1"/>
      <c r="H2973" s="1"/>
      <c r="I2973" s="1"/>
      <c r="J2973" s="1"/>
      <c r="K2973" s="1"/>
      <c r="L2973" s="1"/>
      <c r="M2973" s="1"/>
      <c r="N2973" s="1"/>
    </row>
    <row r="2974" spans="6:14" x14ac:dyDescent="0.25">
      <c r="F2974" s="1"/>
      <c r="G2974" s="1"/>
      <c r="H2974" s="1"/>
      <c r="I2974" s="1"/>
      <c r="J2974" s="1"/>
      <c r="K2974" s="1"/>
      <c r="L2974" s="1"/>
      <c r="M2974" s="1"/>
      <c r="N2974" s="1"/>
    </row>
    <row r="2975" spans="6:14" x14ac:dyDescent="0.25">
      <c r="F2975" s="1"/>
      <c r="G2975" s="1"/>
      <c r="H2975" s="1"/>
      <c r="I2975" s="1"/>
      <c r="J2975" s="1"/>
      <c r="K2975" s="1"/>
      <c r="L2975" s="1"/>
      <c r="M2975" s="1"/>
      <c r="N2975" s="1"/>
    </row>
    <row r="2976" spans="6:14" x14ac:dyDescent="0.25">
      <c r="F2976" s="1"/>
      <c r="G2976" s="1"/>
      <c r="H2976" s="1"/>
      <c r="I2976" s="1"/>
      <c r="J2976" s="1"/>
      <c r="K2976" s="1"/>
      <c r="L2976" s="1"/>
      <c r="M2976" s="1"/>
      <c r="N2976" s="1"/>
    </row>
    <row r="2977" spans="6:14" x14ac:dyDescent="0.25">
      <c r="F2977" s="1"/>
      <c r="G2977" s="1"/>
      <c r="H2977" s="1"/>
      <c r="I2977" s="1"/>
      <c r="J2977" s="1"/>
      <c r="K2977" s="1"/>
      <c r="L2977" s="1"/>
      <c r="M2977" s="1"/>
      <c r="N2977" s="1"/>
    </row>
    <row r="2978" spans="6:14" x14ac:dyDescent="0.25">
      <c r="F2978" s="1"/>
      <c r="G2978" s="1"/>
      <c r="H2978" s="1"/>
      <c r="I2978" s="1"/>
      <c r="J2978" s="1"/>
      <c r="K2978" s="1"/>
      <c r="L2978" s="1"/>
      <c r="M2978" s="1"/>
      <c r="N2978" s="1"/>
    </row>
    <row r="2979" spans="6:14" x14ac:dyDescent="0.25">
      <c r="F2979" s="1"/>
      <c r="G2979" s="1"/>
      <c r="H2979" s="1"/>
      <c r="I2979" s="1"/>
      <c r="J2979" s="1"/>
      <c r="K2979" s="1"/>
      <c r="L2979" s="1"/>
      <c r="M2979" s="1"/>
      <c r="N2979" s="1"/>
    </row>
    <row r="2980" spans="6:14" x14ac:dyDescent="0.25">
      <c r="F2980" s="1"/>
      <c r="G2980" s="1"/>
      <c r="H2980" s="1"/>
      <c r="I2980" s="1"/>
      <c r="J2980" s="1"/>
      <c r="K2980" s="1"/>
      <c r="L2980" s="1"/>
      <c r="M2980" s="1"/>
      <c r="N2980" s="1"/>
    </row>
    <row r="2981" spans="6:14" x14ac:dyDescent="0.25">
      <c r="F2981" s="1"/>
      <c r="G2981" s="1"/>
      <c r="H2981" s="1"/>
      <c r="I2981" s="1"/>
      <c r="J2981" s="1"/>
      <c r="K2981" s="1"/>
      <c r="L2981" s="1"/>
      <c r="M2981" s="1"/>
      <c r="N2981" s="1"/>
    </row>
    <row r="2982" spans="6:14" x14ac:dyDescent="0.25">
      <c r="F2982" s="1"/>
      <c r="G2982" s="1"/>
      <c r="H2982" s="1"/>
      <c r="I2982" s="1"/>
      <c r="J2982" s="1"/>
      <c r="K2982" s="1"/>
      <c r="L2982" s="1"/>
      <c r="M2982" s="1"/>
      <c r="N2982" s="1"/>
    </row>
    <row r="2983" spans="6:14" x14ac:dyDescent="0.25">
      <c r="F2983" s="1"/>
      <c r="G2983" s="1"/>
      <c r="H2983" s="1"/>
      <c r="I2983" s="1"/>
      <c r="J2983" s="1"/>
      <c r="K2983" s="1"/>
      <c r="L2983" s="1"/>
      <c r="M2983" s="1"/>
      <c r="N2983" s="1"/>
    </row>
    <row r="2984" spans="6:14" x14ac:dyDescent="0.25">
      <c r="F2984" s="1"/>
      <c r="G2984" s="1"/>
      <c r="H2984" s="1"/>
      <c r="I2984" s="1"/>
      <c r="J2984" s="1"/>
      <c r="K2984" s="1"/>
      <c r="L2984" s="1"/>
      <c r="M2984" s="1"/>
      <c r="N2984" s="1"/>
    </row>
    <row r="2985" spans="6:14" x14ac:dyDescent="0.25">
      <c r="F2985" s="1"/>
      <c r="G2985" s="1"/>
      <c r="H2985" s="1"/>
      <c r="I2985" s="1"/>
      <c r="J2985" s="1"/>
      <c r="K2985" s="1"/>
      <c r="L2985" s="1"/>
      <c r="M2985" s="1"/>
      <c r="N2985" s="1"/>
    </row>
    <row r="2986" spans="6:14" x14ac:dyDescent="0.25">
      <c r="F2986" s="1"/>
      <c r="G2986" s="1"/>
      <c r="H2986" s="1"/>
      <c r="I2986" s="1"/>
      <c r="J2986" s="1"/>
      <c r="K2986" s="1"/>
      <c r="L2986" s="1"/>
      <c r="M2986" s="1"/>
      <c r="N2986" s="1"/>
    </row>
    <row r="2987" spans="6:14" x14ac:dyDescent="0.25">
      <c r="F2987" s="1"/>
      <c r="G2987" s="1"/>
      <c r="H2987" s="1"/>
      <c r="I2987" s="1"/>
      <c r="J2987" s="1"/>
      <c r="K2987" s="1"/>
      <c r="L2987" s="1"/>
      <c r="M2987" s="1"/>
      <c r="N2987" s="1"/>
    </row>
    <row r="2988" spans="6:14" x14ac:dyDescent="0.25">
      <c r="F2988" s="1"/>
      <c r="G2988" s="1"/>
      <c r="H2988" s="1"/>
      <c r="I2988" s="1"/>
      <c r="J2988" s="1"/>
      <c r="K2988" s="1"/>
      <c r="L2988" s="1"/>
      <c r="M2988" s="1"/>
      <c r="N2988" s="1"/>
    </row>
    <row r="2989" spans="6:14" x14ac:dyDescent="0.25">
      <c r="F2989" s="1"/>
      <c r="G2989" s="1"/>
      <c r="H2989" s="1"/>
      <c r="I2989" s="1"/>
      <c r="J2989" s="1"/>
      <c r="K2989" s="1"/>
      <c r="L2989" s="1"/>
      <c r="M2989" s="1"/>
      <c r="N2989" s="1"/>
    </row>
    <row r="2990" spans="6:14" x14ac:dyDescent="0.25">
      <c r="F2990" s="1"/>
      <c r="G2990" s="1"/>
      <c r="H2990" s="1"/>
      <c r="I2990" s="1"/>
      <c r="J2990" s="1"/>
      <c r="K2990" s="1"/>
      <c r="L2990" s="1"/>
      <c r="M2990" s="1"/>
      <c r="N2990" s="1"/>
    </row>
    <row r="2991" spans="6:14" x14ac:dyDescent="0.25">
      <c r="F2991" s="1"/>
      <c r="G2991" s="1"/>
      <c r="H2991" s="1"/>
      <c r="I2991" s="1"/>
      <c r="J2991" s="1"/>
      <c r="K2991" s="1"/>
      <c r="L2991" s="1"/>
      <c r="M2991" s="1"/>
      <c r="N2991" s="1"/>
    </row>
    <row r="2992" spans="6:14" x14ac:dyDescent="0.25">
      <c r="F2992" s="1"/>
      <c r="G2992" s="1"/>
      <c r="H2992" s="1"/>
      <c r="I2992" s="1"/>
      <c r="J2992" s="1"/>
      <c r="K2992" s="1"/>
      <c r="L2992" s="1"/>
      <c r="M2992" s="1"/>
      <c r="N2992" s="1"/>
    </row>
    <row r="2993" spans="6:14" x14ac:dyDescent="0.25">
      <c r="F2993" s="1"/>
      <c r="G2993" s="1"/>
      <c r="H2993" s="1"/>
      <c r="I2993" s="1"/>
      <c r="J2993" s="1"/>
      <c r="K2993" s="1"/>
      <c r="L2993" s="1"/>
      <c r="M2993" s="1"/>
      <c r="N2993" s="1"/>
    </row>
    <row r="2994" spans="6:14" x14ac:dyDescent="0.25">
      <c r="F2994" s="1"/>
      <c r="G2994" s="1"/>
      <c r="H2994" s="1"/>
      <c r="I2994" s="1"/>
      <c r="J2994" s="1"/>
      <c r="K2994" s="1"/>
      <c r="L2994" s="1"/>
      <c r="M2994" s="1"/>
      <c r="N2994" s="1"/>
    </row>
    <row r="2995" spans="6:14" x14ac:dyDescent="0.25">
      <c r="F2995" s="1"/>
      <c r="G2995" s="1"/>
      <c r="H2995" s="1"/>
      <c r="I2995" s="1"/>
      <c r="J2995" s="1"/>
      <c r="K2995" s="1"/>
      <c r="L2995" s="1"/>
      <c r="M2995" s="1"/>
      <c r="N2995" s="1"/>
    </row>
    <row r="2996" spans="6:14" x14ac:dyDescent="0.25">
      <c r="F2996" s="1"/>
      <c r="G2996" s="1"/>
      <c r="H2996" s="1"/>
      <c r="I2996" s="1"/>
      <c r="J2996" s="1"/>
      <c r="K2996" s="1"/>
      <c r="L2996" s="1"/>
      <c r="M2996" s="1"/>
      <c r="N2996" s="1"/>
    </row>
    <row r="2997" spans="6:14" x14ac:dyDescent="0.25">
      <c r="F2997" s="1"/>
      <c r="G2997" s="1"/>
      <c r="H2997" s="1"/>
      <c r="I2997" s="1"/>
      <c r="J2997" s="1"/>
      <c r="K2997" s="1"/>
      <c r="L2997" s="1"/>
      <c r="M2997" s="1"/>
      <c r="N2997" s="1"/>
    </row>
    <row r="2998" spans="6:14" x14ac:dyDescent="0.25">
      <c r="F2998" s="1"/>
      <c r="G2998" s="1"/>
      <c r="H2998" s="1"/>
      <c r="I2998" s="1"/>
      <c r="J2998" s="1"/>
      <c r="K2998" s="1"/>
      <c r="L2998" s="1"/>
      <c r="M2998" s="1"/>
      <c r="N2998" s="1"/>
    </row>
    <row r="2999" spans="6:14" x14ac:dyDescent="0.25">
      <c r="F2999" s="1"/>
      <c r="G2999" s="1"/>
      <c r="H2999" s="1"/>
      <c r="I2999" s="1"/>
      <c r="J2999" s="1"/>
      <c r="K2999" s="1"/>
      <c r="L2999" s="1"/>
      <c r="M2999" s="1"/>
      <c r="N2999" s="1"/>
    </row>
    <row r="3000" spans="6:14" x14ac:dyDescent="0.25">
      <c r="F3000" s="1"/>
      <c r="G3000" s="1"/>
      <c r="H3000" s="1"/>
      <c r="I3000" s="1"/>
      <c r="J3000" s="1"/>
      <c r="K3000" s="1"/>
      <c r="L3000" s="1"/>
      <c r="M3000" s="1"/>
      <c r="N3000" s="1"/>
    </row>
    <row r="3001" spans="6:14" x14ac:dyDescent="0.25">
      <c r="F3001" s="1"/>
      <c r="G3001" s="1"/>
      <c r="H3001" s="1"/>
      <c r="I3001" s="1"/>
      <c r="J3001" s="1"/>
      <c r="K3001" s="1"/>
      <c r="L3001" s="1"/>
      <c r="M3001" s="1"/>
      <c r="N3001" s="1"/>
    </row>
    <row r="3002" spans="6:14" x14ac:dyDescent="0.25">
      <c r="F3002" s="1"/>
      <c r="G3002" s="1"/>
      <c r="H3002" s="1"/>
      <c r="I3002" s="1"/>
      <c r="J3002" s="1"/>
      <c r="K3002" s="1"/>
      <c r="L3002" s="1"/>
      <c r="M3002" s="1"/>
      <c r="N3002" s="1"/>
    </row>
    <row r="3003" spans="6:14" x14ac:dyDescent="0.25">
      <c r="F3003" s="1"/>
      <c r="G3003" s="1"/>
      <c r="H3003" s="1"/>
      <c r="I3003" s="1"/>
      <c r="J3003" s="1"/>
      <c r="K3003" s="1"/>
      <c r="L3003" s="1"/>
      <c r="M3003" s="1"/>
      <c r="N3003" s="1"/>
    </row>
    <row r="3004" spans="6:14" x14ac:dyDescent="0.25">
      <c r="F3004" s="1"/>
      <c r="G3004" s="1"/>
      <c r="H3004" s="1"/>
      <c r="I3004" s="1"/>
      <c r="J3004" s="1"/>
      <c r="K3004" s="1"/>
      <c r="L3004" s="1"/>
      <c r="M3004" s="1"/>
      <c r="N3004" s="1"/>
    </row>
    <row r="3005" spans="6:14" x14ac:dyDescent="0.25">
      <c r="F3005" s="1"/>
      <c r="G3005" s="1"/>
      <c r="H3005" s="1"/>
      <c r="I3005" s="1"/>
      <c r="J3005" s="1"/>
      <c r="K3005" s="1"/>
      <c r="L3005" s="1"/>
      <c r="M3005" s="1"/>
      <c r="N3005" s="1"/>
    </row>
    <row r="3006" spans="6:14" x14ac:dyDescent="0.25">
      <c r="F3006" s="1"/>
      <c r="G3006" s="1"/>
      <c r="H3006" s="1"/>
      <c r="I3006" s="1"/>
      <c r="J3006" s="1"/>
      <c r="K3006" s="1"/>
      <c r="L3006" s="1"/>
      <c r="M3006" s="1"/>
      <c r="N3006" s="1"/>
    </row>
    <row r="3007" spans="6:14" x14ac:dyDescent="0.25">
      <c r="F3007" s="1"/>
      <c r="G3007" s="1"/>
      <c r="H3007" s="1"/>
      <c r="I3007" s="1"/>
      <c r="J3007" s="1"/>
      <c r="K3007" s="1"/>
      <c r="L3007" s="1"/>
      <c r="M3007" s="1"/>
      <c r="N3007" s="1"/>
    </row>
    <row r="3008" spans="6:14" x14ac:dyDescent="0.25">
      <c r="F3008" s="1"/>
      <c r="G3008" s="1"/>
      <c r="H3008" s="1"/>
      <c r="I3008" s="1"/>
      <c r="J3008" s="1"/>
      <c r="K3008" s="1"/>
      <c r="L3008" s="1"/>
      <c r="M3008" s="1"/>
      <c r="N3008" s="1"/>
    </row>
    <row r="3009" spans="6:14" x14ac:dyDescent="0.25">
      <c r="F3009" s="1"/>
      <c r="G3009" s="1"/>
      <c r="H3009" s="1"/>
      <c r="I3009" s="1"/>
      <c r="J3009" s="1"/>
      <c r="K3009" s="1"/>
      <c r="L3009" s="1"/>
      <c r="M3009" s="1"/>
      <c r="N3009" s="1"/>
    </row>
    <row r="3010" spans="6:14" x14ac:dyDescent="0.25">
      <c r="F3010" s="1"/>
      <c r="G3010" s="1"/>
      <c r="H3010" s="1"/>
      <c r="I3010" s="1"/>
      <c r="J3010" s="1"/>
      <c r="K3010" s="1"/>
      <c r="L3010" s="1"/>
      <c r="M3010" s="1"/>
      <c r="N3010" s="1"/>
    </row>
    <row r="3011" spans="6:14" x14ac:dyDescent="0.25">
      <c r="F3011" s="1"/>
      <c r="G3011" s="1"/>
      <c r="H3011" s="1"/>
      <c r="I3011" s="1"/>
      <c r="J3011" s="1"/>
      <c r="K3011" s="1"/>
      <c r="L3011" s="1"/>
      <c r="M3011" s="1"/>
      <c r="N3011" s="1"/>
    </row>
    <row r="3012" spans="6:14" x14ac:dyDescent="0.25">
      <c r="F3012" s="1"/>
      <c r="G3012" s="1"/>
      <c r="H3012" s="1"/>
      <c r="I3012" s="1"/>
      <c r="J3012" s="1"/>
      <c r="K3012" s="1"/>
      <c r="L3012" s="1"/>
      <c r="M3012" s="1"/>
      <c r="N3012" s="1"/>
    </row>
    <row r="3013" spans="6:14" x14ac:dyDescent="0.25">
      <c r="F3013" s="1"/>
      <c r="G3013" s="1"/>
      <c r="H3013" s="1"/>
      <c r="I3013" s="1"/>
      <c r="J3013" s="1"/>
      <c r="K3013" s="1"/>
      <c r="L3013" s="1"/>
      <c r="M3013" s="1"/>
      <c r="N3013" s="1"/>
    </row>
    <row r="3014" spans="6:14" x14ac:dyDescent="0.25">
      <c r="F3014" s="1"/>
      <c r="G3014" s="1"/>
      <c r="H3014" s="1"/>
      <c r="I3014" s="1"/>
      <c r="J3014" s="1"/>
      <c r="K3014" s="1"/>
      <c r="L3014" s="1"/>
      <c r="M3014" s="1"/>
      <c r="N3014" s="1"/>
    </row>
    <row r="3015" spans="6:14" x14ac:dyDescent="0.25">
      <c r="F3015" s="1"/>
      <c r="G3015" s="1"/>
      <c r="H3015" s="1"/>
      <c r="I3015" s="1"/>
      <c r="J3015" s="1"/>
      <c r="K3015" s="1"/>
      <c r="L3015" s="1"/>
      <c r="M3015" s="1"/>
      <c r="N3015" s="1"/>
    </row>
    <row r="3016" spans="6:14" x14ac:dyDescent="0.25">
      <c r="F3016" s="1"/>
      <c r="G3016" s="1"/>
      <c r="H3016" s="1"/>
      <c r="I3016" s="1"/>
      <c r="J3016" s="1"/>
      <c r="K3016" s="1"/>
      <c r="L3016" s="1"/>
      <c r="M3016" s="1"/>
      <c r="N3016" s="1"/>
    </row>
    <row r="3017" spans="6:14" x14ac:dyDescent="0.25">
      <c r="F3017" s="1"/>
      <c r="G3017" s="1"/>
      <c r="H3017" s="1"/>
      <c r="I3017" s="1"/>
      <c r="J3017" s="1"/>
      <c r="K3017" s="1"/>
      <c r="L3017" s="1"/>
      <c r="M3017" s="1"/>
      <c r="N3017" s="1"/>
    </row>
    <row r="3018" spans="6:14" x14ac:dyDescent="0.25">
      <c r="F3018" s="1"/>
      <c r="G3018" s="1"/>
      <c r="H3018" s="1"/>
      <c r="I3018" s="1"/>
      <c r="J3018" s="1"/>
      <c r="K3018" s="1"/>
      <c r="L3018" s="1"/>
      <c r="M3018" s="1"/>
      <c r="N3018" s="1"/>
    </row>
    <row r="3019" spans="6:14" x14ac:dyDescent="0.25">
      <c r="F3019" s="1"/>
      <c r="G3019" s="1"/>
      <c r="H3019" s="1"/>
      <c r="I3019" s="1"/>
      <c r="J3019" s="1"/>
      <c r="K3019" s="1"/>
      <c r="L3019" s="1"/>
      <c r="M3019" s="1"/>
      <c r="N3019" s="1"/>
    </row>
    <row r="3020" spans="6:14" x14ac:dyDescent="0.25">
      <c r="F3020" s="1"/>
      <c r="G3020" s="1"/>
      <c r="H3020" s="1"/>
      <c r="I3020" s="1"/>
      <c r="J3020" s="1"/>
      <c r="K3020" s="1"/>
      <c r="L3020" s="1"/>
      <c r="M3020" s="1"/>
      <c r="N3020" s="1"/>
    </row>
    <row r="3021" spans="6:14" x14ac:dyDescent="0.25">
      <c r="F3021" s="1"/>
      <c r="G3021" s="1"/>
      <c r="H3021" s="1"/>
      <c r="I3021" s="1"/>
      <c r="J3021" s="1"/>
      <c r="K3021" s="1"/>
      <c r="L3021" s="1"/>
      <c r="M3021" s="1"/>
      <c r="N3021" s="1"/>
    </row>
    <row r="3022" spans="6:14" x14ac:dyDescent="0.25">
      <c r="F3022" s="1"/>
      <c r="G3022" s="1"/>
      <c r="H3022" s="1"/>
      <c r="I3022" s="1"/>
      <c r="J3022" s="1"/>
      <c r="K3022" s="1"/>
      <c r="L3022" s="1"/>
      <c r="M3022" s="1"/>
      <c r="N3022" s="1"/>
    </row>
    <row r="3023" spans="6:14" x14ac:dyDescent="0.25">
      <c r="F3023" s="1"/>
      <c r="G3023" s="1"/>
      <c r="H3023" s="1"/>
      <c r="I3023" s="1"/>
      <c r="J3023" s="1"/>
      <c r="K3023" s="1"/>
      <c r="L3023" s="1"/>
      <c r="M3023" s="1"/>
      <c r="N3023" s="1"/>
    </row>
    <row r="3024" spans="6:14" x14ac:dyDescent="0.25">
      <c r="F3024" s="1"/>
      <c r="G3024" s="1"/>
      <c r="H3024" s="1"/>
      <c r="I3024" s="1"/>
      <c r="J3024" s="1"/>
      <c r="K3024" s="1"/>
      <c r="L3024" s="1"/>
      <c r="M3024" s="1"/>
      <c r="N3024" s="1"/>
    </row>
    <row r="3025" spans="6:14" x14ac:dyDescent="0.25">
      <c r="F3025" s="1"/>
      <c r="G3025" s="1"/>
      <c r="H3025" s="1"/>
      <c r="I3025" s="1"/>
      <c r="J3025" s="1"/>
      <c r="K3025" s="1"/>
      <c r="L3025" s="1"/>
      <c r="M3025" s="1"/>
      <c r="N3025" s="1"/>
    </row>
    <row r="3026" spans="6:14" x14ac:dyDescent="0.25">
      <c r="F3026" s="1"/>
      <c r="G3026" s="1"/>
      <c r="H3026" s="1"/>
      <c r="I3026" s="1"/>
      <c r="J3026" s="1"/>
      <c r="K3026" s="1"/>
      <c r="L3026" s="1"/>
      <c r="M3026" s="1"/>
      <c r="N3026" s="1"/>
    </row>
    <row r="3027" spans="6:14" x14ac:dyDescent="0.25">
      <c r="F3027" s="1"/>
      <c r="G3027" s="1"/>
      <c r="H3027" s="1"/>
      <c r="I3027" s="1"/>
      <c r="J3027" s="1"/>
      <c r="K3027" s="1"/>
      <c r="L3027" s="1"/>
      <c r="M3027" s="1"/>
      <c r="N3027" s="1"/>
    </row>
    <row r="3028" spans="6:14" x14ac:dyDescent="0.25">
      <c r="F3028" s="1"/>
      <c r="G3028" s="1"/>
      <c r="H3028" s="1"/>
      <c r="I3028" s="1"/>
      <c r="J3028" s="1"/>
      <c r="K3028" s="1"/>
      <c r="L3028" s="1"/>
      <c r="M3028" s="1"/>
      <c r="N3028" s="1"/>
    </row>
    <row r="3029" spans="6:14" x14ac:dyDescent="0.25">
      <c r="F3029" s="1"/>
      <c r="G3029" s="1"/>
      <c r="H3029" s="1"/>
      <c r="I3029" s="1"/>
      <c r="J3029" s="1"/>
      <c r="K3029" s="1"/>
      <c r="L3029" s="1"/>
      <c r="M3029" s="1"/>
      <c r="N3029" s="1"/>
    </row>
    <row r="3030" spans="6:14" x14ac:dyDescent="0.25">
      <c r="F3030" s="1"/>
      <c r="G3030" s="1"/>
      <c r="H3030" s="1"/>
      <c r="I3030" s="1"/>
      <c r="J3030" s="1"/>
      <c r="K3030" s="1"/>
      <c r="L3030" s="1"/>
      <c r="M3030" s="1"/>
      <c r="N3030" s="1"/>
    </row>
    <row r="3031" spans="6:14" x14ac:dyDescent="0.25">
      <c r="F3031" s="1"/>
      <c r="G3031" s="1"/>
      <c r="H3031" s="1"/>
      <c r="I3031" s="1"/>
      <c r="J3031" s="1"/>
      <c r="K3031" s="1"/>
      <c r="L3031" s="1"/>
      <c r="M3031" s="1"/>
      <c r="N3031" s="1"/>
    </row>
    <row r="3032" spans="6:14" x14ac:dyDescent="0.25">
      <c r="F3032" s="1"/>
      <c r="G3032" s="1"/>
      <c r="H3032" s="1"/>
      <c r="I3032" s="1"/>
      <c r="J3032" s="1"/>
      <c r="K3032" s="1"/>
      <c r="L3032" s="1"/>
      <c r="M3032" s="1"/>
      <c r="N3032" s="1"/>
    </row>
    <row r="3033" spans="6:14" x14ac:dyDescent="0.25">
      <c r="F3033" s="1"/>
      <c r="G3033" s="1"/>
      <c r="H3033" s="1"/>
      <c r="I3033" s="1"/>
      <c r="J3033" s="1"/>
      <c r="K3033" s="1"/>
      <c r="L3033" s="1"/>
      <c r="M3033" s="1"/>
      <c r="N3033" s="1"/>
    </row>
    <row r="3034" spans="6:14" x14ac:dyDescent="0.25">
      <c r="F3034" s="1"/>
      <c r="G3034" s="1"/>
      <c r="H3034" s="1"/>
      <c r="I3034" s="1"/>
      <c r="J3034" s="1"/>
      <c r="K3034" s="1"/>
      <c r="L3034" s="1"/>
      <c r="M3034" s="1"/>
      <c r="N3034" s="1"/>
    </row>
    <row r="3035" spans="6:14" x14ac:dyDescent="0.25">
      <c r="F3035" s="1"/>
      <c r="G3035" s="1"/>
      <c r="H3035" s="1"/>
      <c r="I3035" s="1"/>
      <c r="J3035" s="1"/>
      <c r="K3035" s="1"/>
      <c r="L3035" s="1"/>
      <c r="M3035" s="1"/>
      <c r="N3035" s="1"/>
    </row>
    <row r="3036" spans="6:14" x14ac:dyDescent="0.25">
      <c r="F3036" s="1"/>
      <c r="G3036" s="1"/>
      <c r="H3036" s="1"/>
      <c r="I3036" s="1"/>
      <c r="J3036" s="1"/>
      <c r="K3036" s="1"/>
      <c r="L3036" s="1"/>
      <c r="M3036" s="1"/>
      <c r="N3036" s="1"/>
    </row>
    <row r="3037" spans="6:14" x14ac:dyDescent="0.25">
      <c r="F3037" s="1"/>
      <c r="G3037" s="1"/>
      <c r="H3037" s="1"/>
      <c r="I3037" s="1"/>
      <c r="J3037" s="1"/>
      <c r="K3037" s="1"/>
      <c r="L3037" s="1"/>
      <c r="M3037" s="1"/>
      <c r="N3037" s="1"/>
    </row>
    <row r="3038" spans="6:14" x14ac:dyDescent="0.25">
      <c r="F3038" s="1"/>
      <c r="G3038" s="1"/>
      <c r="H3038" s="1"/>
      <c r="I3038" s="1"/>
      <c r="J3038" s="1"/>
      <c r="K3038" s="1"/>
      <c r="L3038" s="1"/>
      <c r="M3038" s="1"/>
      <c r="N3038" s="1"/>
    </row>
    <row r="3039" spans="6:14" x14ac:dyDescent="0.25">
      <c r="F3039" s="1"/>
      <c r="G3039" s="1"/>
      <c r="H3039" s="1"/>
      <c r="I3039" s="1"/>
      <c r="J3039" s="1"/>
      <c r="K3039" s="1"/>
      <c r="L3039" s="1"/>
      <c r="M3039" s="1"/>
      <c r="N3039" s="1"/>
    </row>
    <row r="3040" spans="6:14" x14ac:dyDescent="0.25">
      <c r="F3040" s="1"/>
      <c r="G3040" s="1"/>
      <c r="H3040" s="1"/>
      <c r="I3040" s="1"/>
      <c r="J3040" s="1"/>
      <c r="K3040" s="1"/>
      <c r="L3040" s="1"/>
      <c r="M3040" s="1"/>
      <c r="N3040" s="1"/>
    </row>
    <row r="3041" spans="6:14" x14ac:dyDescent="0.25">
      <c r="F3041" s="1"/>
      <c r="G3041" s="1"/>
      <c r="H3041" s="1"/>
      <c r="I3041" s="1"/>
      <c r="J3041" s="1"/>
      <c r="K3041" s="1"/>
      <c r="L3041" s="1"/>
      <c r="M3041" s="1"/>
      <c r="N3041" s="1"/>
    </row>
    <row r="3042" spans="6:14" x14ac:dyDescent="0.25">
      <c r="F3042" s="1"/>
      <c r="G3042" s="1"/>
      <c r="H3042" s="1"/>
      <c r="I3042" s="1"/>
      <c r="J3042" s="1"/>
      <c r="K3042" s="1"/>
      <c r="L3042" s="1"/>
      <c r="M3042" s="1"/>
      <c r="N3042" s="1"/>
    </row>
    <row r="3043" spans="6:14" x14ac:dyDescent="0.25">
      <c r="F3043" s="1"/>
      <c r="G3043" s="1"/>
      <c r="H3043" s="1"/>
      <c r="I3043" s="1"/>
      <c r="J3043" s="1"/>
      <c r="K3043" s="1"/>
      <c r="L3043" s="1"/>
      <c r="M3043" s="1"/>
      <c r="N3043" s="1"/>
    </row>
    <row r="3044" spans="6:14" x14ac:dyDescent="0.25">
      <c r="F3044" s="1"/>
      <c r="G3044" s="1"/>
      <c r="H3044" s="1"/>
      <c r="I3044" s="1"/>
      <c r="J3044" s="1"/>
      <c r="K3044" s="1"/>
      <c r="L3044" s="1"/>
      <c r="M3044" s="1"/>
      <c r="N3044" s="1"/>
    </row>
    <row r="3045" spans="6:14" x14ac:dyDescent="0.25">
      <c r="F3045" s="1"/>
      <c r="G3045" s="1"/>
      <c r="H3045" s="1"/>
      <c r="I3045" s="1"/>
      <c r="J3045" s="1"/>
      <c r="K3045" s="1"/>
      <c r="L3045" s="1"/>
      <c r="M3045" s="1"/>
      <c r="N3045" s="1"/>
    </row>
    <row r="3046" spans="6:14" x14ac:dyDescent="0.25">
      <c r="F3046" s="1"/>
      <c r="G3046" s="1"/>
      <c r="H3046" s="1"/>
      <c r="I3046" s="1"/>
      <c r="J3046" s="1"/>
      <c r="K3046" s="1"/>
      <c r="L3046" s="1"/>
      <c r="M3046" s="1"/>
      <c r="N3046" s="1"/>
    </row>
    <row r="3047" spans="6:14" x14ac:dyDescent="0.25">
      <c r="F3047" s="1"/>
      <c r="G3047" s="1"/>
      <c r="H3047" s="1"/>
      <c r="I3047" s="1"/>
      <c r="J3047" s="1"/>
      <c r="K3047" s="1"/>
      <c r="L3047" s="1"/>
      <c r="M3047" s="1"/>
      <c r="N3047" s="1"/>
    </row>
    <row r="3048" spans="6:14" x14ac:dyDescent="0.25">
      <c r="F3048" s="1"/>
      <c r="G3048" s="1"/>
      <c r="H3048" s="1"/>
      <c r="I3048" s="1"/>
      <c r="J3048" s="1"/>
      <c r="K3048" s="1"/>
      <c r="L3048" s="1"/>
      <c r="M3048" s="1"/>
      <c r="N3048" s="1"/>
    </row>
    <row r="3049" spans="6:14" x14ac:dyDescent="0.25">
      <c r="F3049" s="1"/>
      <c r="G3049" s="1"/>
      <c r="H3049" s="1"/>
      <c r="I3049" s="1"/>
      <c r="J3049" s="1"/>
      <c r="K3049" s="1"/>
      <c r="L3049" s="1"/>
      <c r="M3049" s="1"/>
      <c r="N3049" s="1"/>
    </row>
    <row r="3050" spans="6:14" x14ac:dyDescent="0.25">
      <c r="F3050" s="1"/>
      <c r="G3050" s="1"/>
      <c r="H3050" s="1"/>
      <c r="I3050" s="1"/>
      <c r="J3050" s="1"/>
      <c r="K3050" s="1"/>
      <c r="L3050" s="1"/>
      <c r="M3050" s="1"/>
      <c r="N3050" s="1"/>
    </row>
    <row r="3051" spans="6:14" x14ac:dyDescent="0.25">
      <c r="F3051" s="1"/>
      <c r="G3051" s="1"/>
      <c r="H3051" s="1"/>
      <c r="I3051" s="1"/>
      <c r="J3051" s="1"/>
      <c r="K3051" s="1"/>
      <c r="L3051" s="1"/>
      <c r="M3051" s="1"/>
      <c r="N3051" s="1"/>
    </row>
    <row r="3052" spans="6:14" x14ac:dyDescent="0.25">
      <c r="F3052" s="1"/>
      <c r="G3052" s="1"/>
      <c r="H3052" s="1"/>
      <c r="I3052" s="1"/>
      <c r="J3052" s="1"/>
      <c r="K3052" s="1"/>
      <c r="L3052" s="1"/>
      <c r="M3052" s="1"/>
      <c r="N3052" s="1"/>
    </row>
    <row r="3053" spans="6:14" x14ac:dyDescent="0.25">
      <c r="F3053" s="1"/>
      <c r="G3053" s="1"/>
      <c r="H3053" s="1"/>
      <c r="I3053" s="1"/>
      <c r="J3053" s="1"/>
      <c r="K3053" s="1"/>
      <c r="L3053" s="1"/>
      <c r="M3053" s="1"/>
      <c r="N3053" s="1"/>
    </row>
    <row r="3054" spans="6:14" x14ac:dyDescent="0.25">
      <c r="F3054" s="1"/>
      <c r="G3054" s="1"/>
      <c r="H3054" s="1"/>
      <c r="I3054" s="1"/>
      <c r="J3054" s="1"/>
      <c r="K3054" s="1"/>
      <c r="L3054" s="1"/>
      <c r="M3054" s="1"/>
      <c r="N3054" s="1"/>
    </row>
    <row r="3055" spans="6:14" x14ac:dyDescent="0.25">
      <c r="F3055" s="1"/>
      <c r="G3055" s="1"/>
      <c r="H3055" s="1"/>
      <c r="I3055" s="1"/>
      <c r="J3055" s="1"/>
      <c r="K3055" s="1"/>
      <c r="L3055" s="1"/>
      <c r="M3055" s="1"/>
      <c r="N3055" s="1"/>
    </row>
    <row r="3056" spans="6:14" x14ac:dyDescent="0.25">
      <c r="F3056" s="1"/>
      <c r="G3056" s="1"/>
      <c r="H3056" s="1"/>
      <c r="I3056" s="1"/>
      <c r="J3056" s="1"/>
      <c r="K3056" s="1"/>
      <c r="L3056" s="1"/>
      <c r="M3056" s="1"/>
      <c r="N3056" s="1"/>
    </row>
    <row r="3057" spans="6:14" x14ac:dyDescent="0.25">
      <c r="F3057" s="1"/>
      <c r="G3057" s="1"/>
      <c r="H3057" s="1"/>
      <c r="I3057" s="1"/>
      <c r="J3057" s="1"/>
      <c r="K3057" s="1"/>
      <c r="L3057" s="1"/>
      <c r="M3057" s="1"/>
      <c r="N3057" s="1"/>
    </row>
    <row r="3058" spans="6:14" x14ac:dyDescent="0.25">
      <c r="F3058" s="1"/>
      <c r="G3058" s="1"/>
      <c r="H3058" s="1"/>
      <c r="I3058" s="1"/>
      <c r="J3058" s="1"/>
      <c r="K3058" s="1"/>
      <c r="L3058" s="1"/>
      <c r="M3058" s="1"/>
      <c r="N3058" s="1"/>
    </row>
    <row r="3059" spans="6:14" x14ac:dyDescent="0.25">
      <c r="F3059" s="1"/>
      <c r="G3059" s="1"/>
      <c r="H3059" s="1"/>
      <c r="I3059" s="1"/>
      <c r="J3059" s="1"/>
      <c r="K3059" s="1"/>
      <c r="L3059" s="1"/>
      <c r="M3059" s="1"/>
      <c r="N3059" s="1"/>
    </row>
    <row r="3060" spans="6:14" x14ac:dyDescent="0.25">
      <c r="F3060" s="1"/>
      <c r="G3060" s="1"/>
      <c r="H3060" s="1"/>
      <c r="I3060" s="1"/>
      <c r="J3060" s="1"/>
      <c r="K3060" s="1"/>
      <c r="L3060" s="1"/>
      <c r="M3060" s="1"/>
      <c r="N3060" s="1"/>
    </row>
    <row r="3061" spans="6:14" x14ac:dyDescent="0.25">
      <c r="F3061" s="1"/>
      <c r="G3061" s="1"/>
      <c r="H3061" s="1"/>
      <c r="I3061" s="1"/>
      <c r="J3061" s="1"/>
      <c r="K3061" s="1"/>
      <c r="L3061" s="1"/>
      <c r="M3061" s="1"/>
      <c r="N3061" s="1"/>
    </row>
    <row r="3062" spans="6:14" x14ac:dyDescent="0.25">
      <c r="F3062" s="1"/>
      <c r="G3062" s="1"/>
      <c r="H3062" s="1"/>
      <c r="I3062" s="1"/>
      <c r="J3062" s="1"/>
      <c r="K3062" s="1"/>
      <c r="L3062" s="1"/>
      <c r="M3062" s="1"/>
      <c r="N3062" s="1"/>
    </row>
    <row r="3063" spans="6:14" x14ac:dyDescent="0.25">
      <c r="F3063" s="1"/>
      <c r="G3063" s="1"/>
      <c r="H3063" s="1"/>
      <c r="I3063" s="1"/>
      <c r="J3063" s="1"/>
      <c r="K3063" s="1"/>
      <c r="L3063" s="1"/>
      <c r="M3063" s="1"/>
      <c r="N3063" s="1"/>
    </row>
    <row r="3064" spans="6:14" x14ac:dyDescent="0.25">
      <c r="F3064" s="1"/>
      <c r="G3064" s="1"/>
      <c r="H3064" s="1"/>
      <c r="I3064" s="1"/>
      <c r="J3064" s="1"/>
      <c r="K3064" s="1"/>
      <c r="L3064" s="1"/>
      <c r="M3064" s="1"/>
      <c r="N3064" s="1"/>
    </row>
    <row r="3065" spans="6:14" x14ac:dyDescent="0.25">
      <c r="F3065" s="1"/>
      <c r="G3065" s="1"/>
      <c r="H3065" s="1"/>
      <c r="I3065" s="1"/>
      <c r="J3065" s="1"/>
      <c r="K3065" s="1"/>
      <c r="L3065" s="1"/>
      <c r="M3065" s="1"/>
      <c r="N3065" s="1"/>
    </row>
    <row r="3066" spans="6:14" x14ac:dyDescent="0.25">
      <c r="F3066" s="1"/>
      <c r="G3066" s="1"/>
      <c r="H3066" s="1"/>
      <c r="I3066" s="1"/>
      <c r="J3066" s="1"/>
      <c r="K3066" s="1"/>
      <c r="L3066" s="1"/>
      <c r="M3066" s="1"/>
      <c r="N3066" s="1"/>
    </row>
    <row r="3067" spans="6:14" x14ac:dyDescent="0.25">
      <c r="F3067" s="1"/>
      <c r="G3067" s="1"/>
      <c r="H3067" s="1"/>
      <c r="I3067" s="1"/>
      <c r="J3067" s="1"/>
      <c r="K3067" s="1"/>
      <c r="L3067" s="1"/>
      <c r="M3067" s="1"/>
      <c r="N3067" s="1"/>
    </row>
    <row r="3068" spans="6:14" x14ac:dyDescent="0.25">
      <c r="F3068" s="1"/>
      <c r="G3068" s="1"/>
      <c r="H3068" s="1"/>
      <c r="I3068" s="1"/>
      <c r="J3068" s="1"/>
      <c r="K3068" s="1"/>
      <c r="L3068" s="1"/>
      <c r="M3068" s="1"/>
      <c r="N3068" s="1"/>
    </row>
    <row r="3069" spans="6:14" x14ac:dyDescent="0.25">
      <c r="F3069" s="1"/>
      <c r="G3069" s="1"/>
      <c r="H3069" s="1"/>
      <c r="I3069" s="1"/>
      <c r="J3069" s="1"/>
      <c r="K3069" s="1"/>
      <c r="L3069" s="1"/>
      <c r="M3069" s="1"/>
      <c r="N3069" s="1"/>
    </row>
    <row r="3070" spans="6:14" x14ac:dyDescent="0.25">
      <c r="F3070" s="1"/>
      <c r="G3070" s="1"/>
      <c r="H3070" s="1"/>
      <c r="I3070" s="1"/>
      <c r="J3070" s="1"/>
      <c r="K3070" s="1"/>
      <c r="L3070" s="1"/>
      <c r="M3070" s="1"/>
      <c r="N3070" s="1"/>
    </row>
    <row r="3071" spans="6:14" x14ac:dyDescent="0.25">
      <c r="F3071" s="1"/>
      <c r="G3071" s="1"/>
      <c r="H3071" s="1"/>
      <c r="I3071" s="1"/>
      <c r="J3071" s="1"/>
      <c r="K3071" s="1"/>
      <c r="L3071" s="1"/>
      <c r="M3071" s="1"/>
      <c r="N3071" s="1"/>
    </row>
    <row r="3072" spans="6:14" x14ac:dyDescent="0.25">
      <c r="F3072" s="1"/>
      <c r="G3072" s="1"/>
      <c r="H3072" s="1"/>
      <c r="I3072" s="1"/>
      <c r="J3072" s="1"/>
      <c r="K3072" s="1"/>
      <c r="L3072" s="1"/>
      <c r="M3072" s="1"/>
      <c r="N3072" s="1"/>
    </row>
    <row r="3073" spans="6:14" x14ac:dyDescent="0.25">
      <c r="F3073" s="1"/>
      <c r="G3073" s="1"/>
      <c r="H3073" s="1"/>
      <c r="I3073" s="1"/>
      <c r="J3073" s="1"/>
      <c r="K3073" s="1"/>
      <c r="L3073" s="1"/>
      <c r="M3073" s="1"/>
      <c r="N3073" s="1"/>
    </row>
    <row r="3074" spans="6:14" x14ac:dyDescent="0.25">
      <c r="F3074" s="1"/>
      <c r="G3074" s="1"/>
      <c r="H3074" s="1"/>
      <c r="I3074" s="1"/>
      <c r="J3074" s="1"/>
      <c r="K3074" s="1"/>
      <c r="L3074" s="1"/>
      <c r="M3074" s="1"/>
      <c r="N3074" s="1"/>
    </row>
    <row r="3075" spans="6:14" x14ac:dyDescent="0.25">
      <c r="F3075" s="1"/>
      <c r="G3075" s="1"/>
      <c r="H3075" s="1"/>
      <c r="I3075" s="1"/>
      <c r="J3075" s="1"/>
      <c r="K3075" s="1"/>
      <c r="L3075" s="1"/>
      <c r="M3075" s="1"/>
      <c r="N3075" s="1"/>
    </row>
    <row r="3076" spans="6:14" x14ac:dyDescent="0.25">
      <c r="F3076" s="1"/>
      <c r="G3076" s="1"/>
      <c r="H3076" s="1"/>
      <c r="I3076" s="1"/>
      <c r="J3076" s="1"/>
      <c r="K3076" s="1"/>
      <c r="L3076" s="1"/>
      <c r="M3076" s="1"/>
      <c r="N3076" s="1"/>
    </row>
    <row r="3077" spans="6:14" x14ac:dyDescent="0.25">
      <c r="F3077" s="1"/>
      <c r="G3077" s="1"/>
      <c r="H3077" s="1"/>
      <c r="I3077" s="1"/>
      <c r="J3077" s="1"/>
      <c r="K3077" s="1"/>
      <c r="L3077" s="1"/>
      <c r="M3077" s="1"/>
      <c r="N3077" s="1"/>
    </row>
    <row r="3078" spans="6:14" x14ac:dyDescent="0.25">
      <c r="F3078" s="1"/>
      <c r="G3078" s="1"/>
      <c r="H3078" s="1"/>
      <c r="I3078" s="1"/>
      <c r="J3078" s="1"/>
      <c r="K3078" s="1"/>
      <c r="L3078" s="1"/>
      <c r="M3078" s="1"/>
      <c r="N3078" s="1"/>
    </row>
    <row r="3079" spans="6:14" x14ac:dyDescent="0.25">
      <c r="F3079" s="1"/>
      <c r="G3079" s="1"/>
      <c r="H3079" s="1"/>
      <c r="I3079" s="1"/>
      <c r="J3079" s="1"/>
      <c r="K3079" s="1"/>
      <c r="L3079" s="1"/>
      <c r="M3079" s="1"/>
      <c r="N3079" s="1"/>
    </row>
    <row r="3080" spans="6:14" x14ac:dyDescent="0.25">
      <c r="F3080" s="1"/>
      <c r="G3080" s="1"/>
      <c r="H3080" s="1"/>
      <c r="I3080" s="1"/>
      <c r="J3080" s="1"/>
      <c r="K3080" s="1"/>
      <c r="L3080" s="1"/>
      <c r="M3080" s="1"/>
      <c r="N3080" s="1"/>
    </row>
    <row r="3081" spans="6:14" x14ac:dyDescent="0.25">
      <c r="F3081" s="1"/>
      <c r="G3081" s="1"/>
      <c r="H3081" s="1"/>
      <c r="I3081" s="1"/>
      <c r="J3081" s="1"/>
      <c r="K3081" s="1"/>
      <c r="L3081" s="1"/>
      <c r="M3081" s="1"/>
      <c r="N3081" s="1"/>
    </row>
    <row r="3082" spans="6:14" x14ac:dyDescent="0.25">
      <c r="F3082" s="1"/>
      <c r="G3082" s="1"/>
      <c r="H3082" s="1"/>
      <c r="I3082" s="1"/>
      <c r="J3082" s="1"/>
      <c r="K3082" s="1"/>
      <c r="L3082" s="1"/>
      <c r="M3082" s="1"/>
      <c r="N3082" s="1"/>
    </row>
    <row r="3083" spans="6:14" x14ac:dyDescent="0.25">
      <c r="F3083" s="1"/>
      <c r="G3083" s="1"/>
      <c r="H3083" s="1"/>
      <c r="I3083" s="1"/>
      <c r="J3083" s="1"/>
      <c r="K3083" s="1"/>
      <c r="L3083" s="1"/>
      <c r="M3083" s="1"/>
      <c r="N3083" s="1"/>
    </row>
    <row r="3084" spans="6:14" x14ac:dyDescent="0.25">
      <c r="F3084" s="1"/>
      <c r="G3084" s="1"/>
      <c r="H3084" s="1"/>
      <c r="I3084" s="1"/>
      <c r="J3084" s="1"/>
      <c r="K3084" s="1"/>
      <c r="L3084" s="1"/>
      <c r="M3084" s="1"/>
      <c r="N3084" s="1"/>
    </row>
    <row r="3085" spans="6:14" x14ac:dyDescent="0.25">
      <c r="F3085" s="1"/>
      <c r="G3085" s="1"/>
      <c r="H3085" s="1"/>
      <c r="I3085" s="1"/>
      <c r="J3085" s="1"/>
      <c r="K3085" s="1"/>
      <c r="L3085" s="1"/>
      <c r="M3085" s="1"/>
      <c r="N3085" s="1"/>
    </row>
    <row r="3086" spans="6:14" x14ac:dyDescent="0.25">
      <c r="F3086" s="1"/>
      <c r="G3086" s="1"/>
      <c r="H3086" s="1"/>
      <c r="I3086" s="1"/>
      <c r="J3086" s="1"/>
      <c r="K3086" s="1"/>
      <c r="L3086" s="1"/>
      <c r="M3086" s="1"/>
      <c r="N3086" s="1"/>
    </row>
    <row r="3087" spans="6:14" x14ac:dyDescent="0.25">
      <c r="F3087" s="1"/>
      <c r="G3087" s="1"/>
      <c r="H3087" s="1"/>
      <c r="I3087" s="1"/>
      <c r="J3087" s="1"/>
      <c r="K3087" s="1"/>
      <c r="L3087" s="1"/>
      <c r="M3087" s="1"/>
      <c r="N3087" s="1"/>
    </row>
    <row r="3088" spans="6:14" x14ac:dyDescent="0.25">
      <c r="F3088" s="1"/>
      <c r="G3088" s="1"/>
      <c r="H3088" s="1"/>
      <c r="I3088" s="1"/>
      <c r="J3088" s="1"/>
      <c r="K3088" s="1"/>
      <c r="L3088" s="1"/>
      <c r="M3088" s="1"/>
      <c r="N3088" s="1"/>
    </row>
    <row r="3089" spans="6:14" x14ac:dyDescent="0.25">
      <c r="F3089" s="1"/>
      <c r="G3089" s="1"/>
      <c r="H3089" s="1"/>
      <c r="I3089" s="1"/>
      <c r="J3089" s="1"/>
      <c r="K3089" s="1"/>
      <c r="L3089" s="1"/>
      <c r="M3089" s="1"/>
      <c r="N3089" s="1"/>
    </row>
    <row r="3090" spans="6:14" x14ac:dyDescent="0.25">
      <c r="F3090" s="1"/>
      <c r="G3090" s="1"/>
      <c r="H3090" s="1"/>
      <c r="I3090" s="1"/>
      <c r="J3090" s="1"/>
      <c r="K3090" s="1"/>
      <c r="L3090" s="1"/>
      <c r="M3090" s="1"/>
      <c r="N3090" s="1"/>
    </row>
    <row r="3091" spans="6:14" x14ac:dyDescent="0.25">
      <c r="F3091" s="1"/>
      <c r="G3091" s="1"/>
      <c r="H3091" s="1"/>
      <c r="I3091" s="1"/>
      <c r="J3091" s="1"/>
      <c r="K3091" s="1"/>
      <c r="L3091" s="1"/>
      <c r="M3091" s="1"/>
      <c r="N3091" s="1"/>
    </row>
    <row r="3092" spans="6:14" x14ac:dyDescent="0.25">
      <c r="F3092" s="1"/>
      <c r="G3092" s="1"/>
      <c r="H3092" s="1"/>
      <c r="I3092" s="1"/>
      <c r="J3092" s="1"/>
      <c r="K3092" s="1"/>
      <c r="L3092" s="1"/>
      <c r="M3092" s="1"/>
      <c r="N3092" s="1"/>
    </row>
    <row r="3093" spans="6:14" x14ac:dyDescent="0.25">
      <c r="F3093" s="1"/>
      <c r="G3093" s="1"/>
      <c r="H3093" s="1"/>
      <c r="I3093" s="1"/>
      <c r="J3093" s="1"/>
      <c r="K3093" s="1"/>
      <c r="L3093" s="1"/>
      <c r="M3093" s="1"/>
      <c r="N3093" s="1"/>
    </row>
    <row r="3094" spans="6:14" x14ac:dyDescent="0.25">
      <c r="F3094" s="1"/>
      <c r="G3094" s="1"/>
      <c r="H3094" s="1"/>
      <c r="I3094" s="1"/>
      <c r="J3094" s="1"/>
      <c r="K3094" s="1"/>
      <c r="L3094" s="1"/>
      <c r="M3094" s="1"/>
      <c r="N3094" s="1"/>
    </row>
    <row r="3095" spans="6:14" x14ac:dyDescent="0.25">
      <c r="F3095" s="1"/>
      <c r="G3095" s="1"/>
      <c r="H3095" s="1"/>
      <c r="I3095" s="1"/>
      <c r="J3095" s="1"/>
      <c r="K3095" s="1"/>
      <c r="L3095" s="1"/>
      <c r="M3095" s="1"/>
      <c r="N3095" s="1"/>
    </row>
    <row r="3096" spans="6:14" x14ac:dyDescent="0.25">
      <c r="F3096" s="1"/>
      <c r="G3096" s="1"/>
      <c r="H3096" s="1"/>
      <c r="I3096" s="1"/>
      <c r="J3096" s="1"/>
      <c r="K3096" s="1"/>
      <c r="L3096" s="1"/>
      <c r="M3096" s="1"/>
      <c r="N3096" s="1"/>
    </row>
    <row r="3097" spans="6:14" x14ac:dyDescent="0.25">
      <c r="F3097" s="1"/>
      <c r="G3097" s="1"/>
      <c r="H3097" s="1"/>
      <c r="I3097" s="1"/>
      <c r="J3097" s="1"/>
      <c r="K3097" s="1"/>
      <c r="L3097" s="1"/>
      <c r="M3097" s="1"/>
      <c r="N3097" s="1"/>
    </row>
    <row r="3098" spans="6:14" x14ac:dyDescent="0.25">
      <c r="F3098" s="1"/>
      <c r="G3098" s="1"/>
      <c r="H3098" s="1"/>
      <c r="I3098" s="1"/>
      <c r="J3098" s="1"/>
      <c r="K3098" s="1"/>
      <c r="L3098" s="1"/>
      <c r="M3098" s="1"/>
      <c r="N3098" s="1"/>
    </row>
    <row r="3099" spans="6:14" x14ac:dyDescent="0.25">
      <c r="F3099" s="1"/>
      <c r="G3099" s="1"/>
      <c r="H3099" s="1"/>
      <c r="I3099" s="1"/>
      <c r="J3099" s="1"/>
      <c r="K3099" s="1"/>
      <c r="L3099" s="1"/>
      <c r="M3099" s="1"/>
      <c r="N3099" s="1"/>
    </row>
    <row r="3100" spans="6:14" x14ac:dyDescent="0.25">
      <c r="F3100" s="1"/>
      <c r="G3100" s="1"/>
      <c r="H3100" s="1"/>
      <c r="I3100" s="1"/>
      <c r="J3100" s="1"/>
      <c r="K3100" s="1"/>
      <c r="L3100" s="1"/>
      <c r="M3100" s="1"/>
      <c r="N3100" s="1"/>
    </row>
    <row r="3101" spans="6:14" x14ac:dyDescent="0.25">
      <c r="F3101" s="1"/>
      <c r="G3101" s="1"/>
      <c r="H3101" s="1"/>
      <c r="I3101" s="1"/>
      <c r="J3101" s="1"/>
      <c r="K3101" s="1"/>
      <c r="L3101" s="1"/>
      <c r="M3101" s="1"/>
      <c r="N3101" s="1"/>
    </row>
    <row r="3102" spans="6:14" x14ac:dyDescent="0.25">
      <c r="F3102" s="1"/>
      <c r="G3102" s="1"/>
      <c r="H3102" s="1"/>
      <c r="I3102" s="1"/>
      <c r="J3102" s="1"/>
      <c r="K3102" s="1"/>
      <c r="L3102" s="1"/>
      <c r="M3102" s="1"/>
      <c r="N3102" s="1"/>
    </row>
    <row r="3103" spans="6:14" x14ac:dyDescent="0.25">
      <c r="F3103" s="1"/>
      <c r="G3103" s="1"/>
      <c r="H3103" s="1"/>
      <c r="I3103" s="1"/>
      <c r="J3103" s="1"/>
      <c r="K3103" s="1"/>
      <c r="L3103" s="1"/>
      <c r="M3103" s="1"/>
      <c r="N3103" s="1"/>
    </row>
    <row r="3104" spans="6:14" x14ac:dyDescent="0.25">
      <c r="F3104" s="1"/>
      <c r="G3104" s="1"/>
      <c r="H3104" s="1"/>
      <c r="I3104" s="1"/>
      <c r="J3104" s="1"/>
      <c r="K3104" s="1"/>
      <c r="L3104" s="1"/>
      <c r="M3104" s="1"/>
      <c r="N3104" s="1"/>
    </row>
    <row r="3105" spans="6:14" x14ac:dyDescent="0.25">
      <c r="F3105" s="1"/>
      <c r="G3105" s="1"/>
      <c r="H3105" s="1"/>
      <c r="I3105" s="1"/>
      <c r="J3105" s="1"/>
      <c r="K3105" s="1"/>
      <c r="L3105" s="1"/>
      <c r="M3105" s="1"/>
      <c r="N3105" s="1"/>
    </row>
    <row r="3106" spans="6:14" x14ac:dyDescent="0.25">
      <c r="F3106" s="1"/>
      <c r="G3106" s="1"/>
      <c r="H3106" s="1"/>
      <c r="I3106" s="1"/>
      <c r="J3106" s="1"/>
      <c r="K3106" s="1"/>
      <c r="L3106" s="1"/>
      <c r="M3106" s="1"/>
      <c r="N3106" s="1"/>
    </row>
    <row r="3107" spans="6:14" x14ac:dyDescent="0.25">
      <c r="F3107" s="1"/>
      <c r="G3107" s="1"/>
      <c r="H3107" s="1"/>
      <c r="I3107" s="1"/>
      <c r="J3107" s="1"/>
      <c r="K3107" s="1"/>
      <c r="L3107" s="1"/>
      <c r="M3107" s="1"/>
      <c r="N3107" s="1"/>
    </row>
    <row r="3108" spans="6:14" x14ac:dyDescent="0.25">
      <c r="F3108" s="1"/>
      <c r="G3108" s="1"/>
      <c r="H3108" s="1"/>
      <c r="I3108" s="1"/>
      <c r="J3108" s="1"/>
      <c r="K3108" s="1"/>
      <c r="L3108" s="1"/>
      <c r="M3108" s="1"/>
      <c r="N3108" s="1"/>
    </row>
    <row r="3109" spans="6:14" x14ac:dyDescent="0.25">
      <c r="F3109" s="1"/>
      <c r="G3109" s="1"/>
      <c r="H3109" s="1"/>
      <c r="I3109" s="1"/>
      <c r="J3109" s="1"/>
      <c r="K3109" s="1"/>
      <c r="L3109" s="1"/>
      <c r="M3109" s="1"/>
      <c r="N3109" s="1"/>
    </row>
    <row r="3110" spans="6:14" x14ac:dyDescent="0.25">
      <c r="F3110" s="1"/>
      <c r="G3110" s="1"/>
      <c r="H3110" s="1"/>
      <c r="I3110" s="1"/>
      <c r="J3110" s="1"/>
      <c r="K3110" s="1"/>
      <c r="L3110" s="1"/>
      <c r="M3110" s="1"/>
      <c r="N3110" s="1"/>
    </row>
    <row r="3111" spans="6:14" x14ac:dyDescent="0.25">
      <c r="F3111" s="1"/>
      <c r="G3111" s="1"/>
      <c r="H3111" s="1"/>
      <c r="I3111" s="1"/>
      <c r="J3111" s="1"/>
      <c r="K3111" s="1"/>
      <c r="L3111" s="1"/>
      <c r="M3111" s="1"/>
      <c r="N3111" s="1"/>
    </row>
    <row r="3112" spans="6:14" x14ac:dyDescent="0.25">
      <c r="F3112" s="1"/>
      <c r="G3112" s="1"/>
      <c r="H3112" s="1"/>
      <c r="I3112" s="1"/>
      <c r="J3112" s="1"/>
      <c r="K3112" s="1"/>
      <c r="L3112" s="1"/>
      <c r="M3112" s="1"/>
      <c r="N3112" s="1"/>
    </row>
    <row r="3113" spans="6:14" x14ac:dyDescent="0.25">
      <c r="F3113" s="1"/>
      <c r="G3113" s="1"/>
      <c r="H3113" s="1"/>
      <c r="I3113" s="1"/>
      <c r="J3113" s="1"/>
      <c r="K3113" s="1"/>
      <c r="L3113" s="1"/>
      <c r="M3113" s="1"/>
      <c r="N3113" s="1"/>
    </row>
    <row r="3114" spans="6:14" x14ac:dyDescent="0.25">
      <c r="F3114" s="1"/>
      <c r="G3114" s="1"/>
      <c r="H3114" s="1"/>
      <c r="I3114" s="1"/>
      <c r="J3114" s="1"/>
      <c r="K3114" s="1"/>
      <c r="L3114" s="1"/>
      <c r="M3114" s="1"/>
      <c r="N3114" s="1"/>
    </row>
    <row r="3115" spans="6:14" x14ac:dyDescent="0.25">
      <c r="F3115" s="1"/>
      <c r="G3115" s="1"/>
      <c r="H3115" s="1"/>
      <c r="I3115" s="1"/>
      <c r="J3115" s="1"/>
      <c r="K3115" s="1"/>
      <c r="L3115" s="1"/>
      <c r="M3115" s="1"/>
      <c r="N3115" s="1"/>
    </row>
    <row r="3116" spans="6:14" x14ac:dyDescent="0.25">
      <c r="F3116" s="1"/>
      <c r="G3116" s="1"/>
      <c r="H3116" s="1"/>
      <c r="I3116" s="1"/>
      <c r="J3116" s="1"/>
      <c r="K3116" s="1"/>
      <c r="L3116" s="1"/>
      <c r="M3116" s="1"/>
      <c r="N3116" s="1"/>
    </row>
    <row r="3117" spans="6:14" x14ac:dyDescent="0.25">
      <c r="F3117" s="1"/>
      <c r="G3117" s="1"/>
      <c r="H3117" s="1"/>
      <c r="I3117" s="1"/>
      <c r="J3117" s="1"/>
      <c r="K3117" s="1"/>
      <c r="L3117" s="1"/>
      <c r="M3117" s="1"/>
      <c r="N3117" s="1"/>
    </row>
    <row r="3118" spans="6:14" x14ac:dyDescent="0.25">
      <c r="F3118" s="1"/>
      <c r="G3118" s="1"/>
      <c r="H3118" s="1"/>
      <c r="I3118" s="1"/>
      <c r="J3118" s="1"/>
      <c r="K3118" s="1"/>
      <c r="L3118" s="1"/>
      <c r="M3118" s="1"/>
      <c r="N3118" s="1"/>
    </row>
    <row r="3119" spans="6:14" x14ac:dyDescent="0.25">
      <c r="F3119" s="1"/>
      <c r="G3119" s="1"/>
      <c r="H3119" s="1"/>
      <c r="I3119" s="1"/>
      <c r="J3119" s="1"/>
      <c r="K3119" s="1"/>
      <c r="L3119" s="1"/>
      <c r="M3119" s="1"/>
      <c r="N3119" s="1"/>
    </row>
    <row r="3120" spans="6:14" x14ac:dyDescent="0.25">
      <c r="F3120" s="1"/>
      <c r="G3120" s="1"/>
      <c r="H3120" s="1"/>
      <c r="I3120" s="1"/>
      <c r="J3120" s="1"/>
      <c r="K3120" s="1"/>
      <c r="L3120" s="1"/>
      <c r="M3120" s="1"/>
      <c r="N3120" s="1"/>
    </row>
    <row r="3121" spans="6:14" x14ac:dyDescent="0.25">
      <c r="F3121" s="1"/>
      <c r="G3121" s="1"/>
      <c r="H3121" s="1"/>
      <c r="I3121" s="1"/>
      <c r="J3121" s="1"/>
      <c r="K3121" s="1"/>
      <c r="L3121" s="1"/>
      <c r="M3121" s="1"/>
      <c r="N3121" s="1"/>
    </row>
    <row r="3122" spans="6:14" x14ac:dyDescent="0.25">
      <c r="F3122" s="1"/>
      <c r="G3122" s="1"/>
      <c r="H3122" s="1"/>
      <c r="I3122" s="1"/>
      <c r="J3122" s="1"/>
      <c r="K3122" s="1"/>
      <c r="L3122" s="1"/>
      <c r="M3122" s="1"/>
      <c r="N3122" s="1"/>
    </row>
    <row r="3123" spans="6:14" x14ac:dyDescent="0.25">
      <c r="F3123" s="1"/>
      <c r="G3123" s="1"/>
      <c r="H3123" s="1"/>
      <c r="I3123" s="1"/>
      <c r="J3123" s="1"/>
      <c r="K3123" s="1"/>
      <c r="L3123" s="1"/>
      <c r="M3123" s="1"/>
      <c r="N3123" s="1"/>
    </row>
    <row r="3124" spans="6:14" x14ac:dyDescent="0.25">
      <c r="F3124" s="1"/>
      <c r="G3124" s="1"/>
      <c r="H3124" s="1"/>
      <c r="I3124" s="1"/>
      <c r="J3124" s="1"/>
      <c r="K3124" s="1"/>
      <c r="L3124" s="1"/>
      <c r="M3124" s="1"/>
      <c r="N3124" s="1"/>
    </row>
    <row r="3125" spans="6:14" x14ac:dyDescent="0.25">
      <c r="F3125" s="1"/>
      <c r="G3125" s="1"/>
      <c r="H3125" s="1"/>
      <c r="I3125" s="1"/>
      <c r="J3125" s="1"/>
      <c r="K3125" s="1"/>
      <c r="L3125" s="1"/>
      <c r="M3125" s="1"/>
      <c r="N3125" s="1"/>
    </row>
    <row r="3126" spans="6:14" x14ac:dyDescent="0.25">
      <c r="F3126" s="1"/>
      <c r="G3126" s="1"/>
      <c r="H3126" s="1"/>
      <c r="I3126" s="1"/>
      <c r="J3126" s="1"/>
      <c r="K3126" s="1"/>
      <c r="L3126" s="1"/>
      <c r="M3126" s="1"/>
      <c r="N3126" s="1"/>
    </row>
    <row r="3127" spans="6:14" x14ac:dyDescent="0.25">
      <c r="F3127" s="1"/>
      <c r="G3127" s="1"/>
      <c r="H3127" s="1"/>
      <c r="I3127" s="1"/>
      <c r="J3127" s="1"/>
      <c r="K3127" s="1"/>
      <c r="L3127" s="1"/>
      <c r="M3127" s="1"/>
      <c r="N3127" s="1"/>
    </row>
    <row r="3128" spans="6:14" x14ac:dyDescent="0.25">
      <c r="F3128" s="1"/>
      <c r="G3128" s="1"/>
      <c r="H3128" s="1"/>
      <c r="I3128" s="1"/>
      <c r="J3128" s="1"/>
      <c r="K3128" s="1"/>
      <c r="L3128" s="1"/>
      <c r="M3128" s="1"/>
      <c r="N3128" s="1"/>
    </row>
    <row r="3129" spans="6:14" x14ac:dyDescent="0.25">
      <c r="F3129" s="1"/>
      <c r="G3129" s="1"/>
      <c r="H3129" s="1"/>
      <c r="I3129" s="1"/>
      <c r="J3129" s="1"/>
      <c r="K3129" s="1"/>
      <c r="L3129" s="1"/>
      <c r="M3129" s="1"/>
      <c r="N3129" s="1"/>
    </row>
    <row r="3130" spans="6:14" x14ac:dyDescent="0.25">
      <c r="F3130" s="1"/>
      <c r="G3130" s="1"/>
      <c r="H3130" s="1"/>
      <c r="I3130" s="1"/>
      <c r="J3130" s="1"/>
      <c r="K3130" s="1"/>
      <c r="L3130" s="1"/>
      <c r="M3130" s="1"/>
      <c r="N3130" s="1"/>
    </row>
    <row r="3131" spans="6:14" x14ac:dyDescent="0.25">
      <c r="F3131" s="1"/>
      <c r="G3131" s="1"/>
      <c r="H3131" s="1"/>
      <c r="I3131" s="1"/>
      <c r="J3131" s="1"/>
      <c r="K3131" s="1"/>
      <c r="L3131" s="1"/>
      <c r="M3131" s="1"/>
      <c r="N3131" s="1"/>
    </row>
    <row r="3132" spans="6:14" x14ac:dyDescent="0.25">
      <c r="F3132" s="1"/>
      <c r="G3132" s="1"/>
      <c r="H3132" s="1"/>
      <c r="I3132" s="1"/>
      <c r="J3132" s="1"/>
      <c r="K3132" s="1"/>
      <c r="L3132" s="1"/>
      <c r="M3132" s="1"/>
      <c r="N3132" s="1"/>
    </row>
    <row r="3133" spans="6:14" x14ac:dyDescent="0.25">
      <c r="F3133" s="1"/>
      <c r="G3133" s="1"/>
      <c r="H3133" s="1"/>
      <c r="I3133" s="1"/>
      <c r="J3133" s="1"/>
      <c r="K3133" s="1"/>
      <c r="L3133" s="1"/>
      <c r="M3133" s="1"/>
      <c r="N3133" s="1"/>
    </row>
    <row r="3134" spans="6:14" x14ac:dyDescent="0.25">
      <c r="F3134" s="1"/>
      <c r="G3134" s="1"/>
      <c r="H3134" s="1"/>
      <c r="I3134" s="1"/>
      <c r="J3134" s="1"/>
      <c r="K3134" s="1"/>
      <c r="L3134" s="1"/>
      <c r="M3134" s="1"/>
      <c r="N3134" s="1"/>
    </row>
    <row r="3135" spans="6:14" x14ac:dyDescent="0.25">
      <c r="F3135" s="1"/>
      <c r="G3135" s="1"/>
      <c r="H3135" s="1"/>
      <c r="I3135" s="1"/>
      <c r="J3135" s="1"/>
      <c r="K3135" s="1"/>
      <c r="L3135" s="1"/>
      <c r="M3135" s="1"/>
      <c r="N3135" s="1"/>
    </row>
    <row r="3136" spans="6:14" x14ac:dyDescent="0.25">
      <c r="F3136" s="1"/>
      <c r="G3136" s="1"/>
      <c r="H3136" s="1"/>
      <c r="I3136" s="1"/>
      <c r="J3136" s="1"/>
      <c r="K3136" s="1"/>
      <c r="L3136" s="1"/>
      <c r="M3136" s="1"/>
      <c r="N3136" s="1"/>
    </row>
    <row r="3137" spans="6:14" x14ac:dyDescent="0.25">
      <c r="F3137" s="1"/>
      <c r="G3137" s="1"/>
      <c r="H3137" s="1"/>
      <c r="I3137" s="1"/>
      <c r="J3137" s="1"/>
      <c r="K3137" s="1"/>
      <c r="L3137" s="1"/>
      <c r="M3137" s="1"/>
      <c r="N3137" s="1"/>
    </row>
    <row r="3138" spans="6:14" x14ac:dyDescent="0.25">
      <c r="F3138" s="1"/>
      <c r="G3138" s="1"/>
      <c r="H3138" s="1"/>
      <c r="I3138" s="1"/>
      <c r="J3138" s="1"/>
      <c r="K3138" s="1"/>
      <c r="L3138" s="1"/>
      <c r="M3138" s="1"/>
      <c r="N3138" s="1"/>
    </row>
    <row r="3139" spans="6:14" x14ac:dyDescent="0.25">
      <c r="F3139" s="1"/>
      <c r="G3139" s="1"/>
      <c r="H3139" s="1"/>
      <c r="I3139" s="1"/>
      <c r="J3139" s="1"/>
      <c r="K3139" s="1"/>
      <c r="L3139" s="1"/>
      <c r="M3139" s="1"/>
      <c r="N3139" s="1"/>
    </row>
    <row r="3140" spans="6:14" x14ac:dyDescent="0.25">
      <c r="F3140" s="1"/>
      <c r="G3140" s="1"/>
      <c r="H3140" s="1"/>
      <c r="I3140" s="1"/>
      <c r="J3140" s="1"/>
      <c r="K3140" s="1"/>
      <c r="L3140" s="1"/>
      <c r="M3140" s="1"/>
      <c r="N3140" s="1"/>
    </row>
    <row r="3141" spans="6:14" x14ac:dyDescent="0.25">
      <c r="F3141" s="1"/>
      <c r="G3141" s="1"/>
      <c r="H3141" s="1"/>
      <c r="I3141" s="1"/>
      <c r="J3141" s="1"/>
      <c r="K3141" s="1"/>
      <c r="L3141" s="1"/>
      <c r="M3141" s="1"/>
      <c r="N3141" s="1"/>
    </row>
    <row r="3142" spans="6:14" x14ac:dyDescent="0.25">
      <c r="F3142" s="1"/>
      <c r="G3142" s="1"/>
      <c r="H3142" s="1"/>
      <c r="I3142" s="1"/>
      <c r="J3142" s="1"/>
      <c r="K3142" s="1"/>
      <c r="L3142" s="1"/>
      <c r="M3142" s="1"/>
      <c r="N3142" s="1"/>
    </row>
    <row r="3143" spans="6:14" x14ac:dyDescent="0.25">
      <c r="F3143" s="1"/>
      <c r="G3143" s="1"/>
      <c r="H3143" s="1"/>
      <c r="I3143" s="1"/>
      <c r="J3143" s="1"/>
      <c r="K3143" s="1"/>
      <c r="L3143" s="1"/>
      <c r="M3143" s="1"/>
      <c r="N3143" s="1"/>
    </row>
    <row r="3144" spans="6:14" x14ac:dyDescent="0.25">
      <c r="F3144" s="1"/>
      <c r="G3144" s="1"/>
      <c r="H3144" s="1"/>
      <c r="I3144" s="1"/>
      <c r="J3144" s="1"/>
      <c r="K3144" s="1"/>
      <c r="L3144" s="1"/>
      <c r="M3144" s="1"/>
      <c r="N3144" s="1"/>
    </row>
    <row r="3145" spans="6:14" x14ac:dyDescent="0.25">
      <c r="F3145" s="1"/>
      <c r="G3145" s="1"/>
      <c r="H3145" s="1"/>
      <c r="I3145" s="1"/>
      <c r="J3145" s="1"/>
      <c r="K3145" s="1"/>
      <c r="L3145" s="1"/>
      <c r="M3145" s="1"/>
      <c r="N3145" s="1"/>
    </row>
    <row r="3146" spans="6:14" x14ac:dyDescent="0.25">
      <c r="F3146" s="1"/>
      <c r="G3146" s="1"/>
      <c r="H3146" s="1"/>
      <c r="I3146" s="1"/>
      <c r="J3146" s="1"/>
      <c r="K3146" s="1"/>
      <c r="L3146" s="1"/>
      <c r="M3146" s="1"/>
      <c r="N3146" s="1"/>
    </row>
    <row r="3147" spans="6:14" x14ac:dyDescent="0.25">
      <c r="F3147" s="1"/>
      <c r="G3147" s="1"/>
      <c r="H3147" s="1"/>
      <c r="I3147" s="1"/>
      <c r="J3147" s="1"/>
      <c r="K3147" s="1"/>
      <c r="L3147" s="1"/>
      <c r="M3147" s="1"/>
      <c r="N3147" s="1"/>
    </row>
    <row r="3148" spans="6:14" x14ac:dyDescent="0.25">
      <c r="F3148" s="1"/>
      <c r="G3148" s="1"/>
      <c r="H3148" s="1"/>
      <c r="I3148" s="1"/>
      <c r="J3148" s="1"/>
      <c r="K3148" s="1"/>
      <c r="L3148" s="1"/>
      <c r="M3148" s="1"/>
      <c r="N3148" s="1"/>
    </row>
    <row r="3149" spans="6:14" x14ac:dyDescent="0.25">
      <c r="F3149" s="1"/>
      <c r="G3149" s="1"/>
      <c r="H3149" s="1"/>
      <c r="I3149" s="1"/>
      <c r="J3149" s="1"/>
      <c r="K3149" s="1"/>
      <c r="L3149" s="1"/>
      <c r="M3149" s="1"/>
      <c r="N3149" s="1"/>
    </row>
    <row r="3150" spans="6:14" x14ac:dyDescent="0.25">
      <c r="F3150" s="1"/>
      <c r="G3150" s="1"/>
      <c r="H3150" s="1"/>
      <c r="I3150" s="1"/>
      <c r="J3150" s="1"/>
      <c r="K3150" s="1"/>
      <c r="L3150" s="1"/>
      <c r="M3150" s="1"/>
      <c r="N3150" s="1"/>
    </row>
    <row r="3151" spans="6:14" x14ac:dyDescent="0.25">
      <c r="F3151" s="1"/>
      <c r="G3151" s="1"/>
      <c r="H3151" s="1"/>
      <c r="I3151" s="1"/>
      <c r="J3151" s="1"/>
      <c r="K3151" s="1"/>
      <c r="L3151" s="1"/>
      <c r="M3151" s="1"/>
      <c r="N3151" s="1"/>
    </row>
    <row r="3152" spans="6:14" x14ac:dyDescent="0.25">
      <c r="F3152" s="1"/>
      <c r="G3152" s="1"/>
      <c r="H3152" s="1"/>
      <c r="I3152" s="1"/>
      <c r="J3152" s="1"/>
      <c r="K3152" s="1"/>
      <c r="L3152" s="1"/>
      <c r="M3152" s="1"/>
      <c r="N3152" s="1"/>
    </row>
    <row r="3153" spans="6:14" x14ac:dyDescent="0.25">
      <c r="F3153" s="1"/>
      <c r="G3153" s="1"/>
      <c r="H3153" s="1"/>
      <c r="I3153" s="1"/>
      <c r="J3153" s="1"/>
      <c r="K3153" s="1"/>
      <c r="L3153" s="1"/>
      <c r="M3153" s="1"/>
      <c r="N3153" s="1"/>
    </row>
    <row r="3154" spans="6:14" x14ac:dyDescent="0.25">
      <c r="F3154" s="1"/>
      <c r="G3154" s="1"/>
      <c r="H3154" s="1"/>
      <c r="I3154" s="1"/>
      <c r="J3154" s="1"/>
      <c r="K3154" s="1"/>
      <c r="L3154" s="1"/>
      <c r="M3154" s="1"/>
      <c r="N3154" s="1"/>
    </row>
    <row r="3155" spans="6:14" x14ac:dyDescent="0.25">
      <c r="F3155" s="1"/>
      <c r="G3155" s="1"/>
      <c r="H3155" s="1"/>
      <c r="I3155" s="1"/>
      <c r="J3155" s="1"/>
      <c r="K3155" s="1"/>
      <c r="L3155" s="1"/>
      <c r="M3155" s="1"/>
      <c r="N3155" s="1"/>
    </row>
    <row r="3156" spans="6:14" x14ac:dyDescent="0.25">
      <c r="F3156" s="1"/>
      <c r="G3156" s="1"/>
      <c r="H3156" s="1"/>
      <c r="I3156" s="1"/>
      <c r="J3156" s="1"/>
      <c r="K3156" s="1"/>
      <c r="L3156" s="1"/>
      <c r="M3156" s="1"/>
      <c r="N3156" s="1"/>
    </row>
    <row r="3157" spans="6:14" x14ac:dyDescent="0.25">
      <c r="F3157" s="1"/>
      <c r="G3157" s="1"/>
      <c r="H3157" s="1"/>
      <c r="I3157" s="1"/>
      <c r="J3157" s="1"/>
      <c r="K3157" s="1"/>
      <c r="L3157" s="1"/>
      <c r="M3157" s="1"/>
      <c r="N3157" s="1"/>
    </row>
    <row r="3158" spans="6:14" x14ac:dyDescent="0.25">
      <c r="F3158" s="1"/>
      <c r="G3158" s="1"/>
      <c r="H3158" s="1"/>
      <c r="I3158" s="1"/>
      <c r="J3158" s="1"/>
      <c r="K3158" s="1"/>
      <c r="L3158" s="1"/>
      <c r="M3158" s="1"/>
      <c r="N3158" s="1"/>
    </row>
    <row r="3159" spans="6:14" x14ac:dyDescent="0.25">
      <c r="F3159" s="1"/>
      <c r="G3159" s="1"/>
      <c r="H3159" s="1"/>
      <c r="I3159" s="1"/>
      <c r="J3159" s="1"/>
      <c r="K3159" s="1"/>
      <c r="L3159" s="1"/>
      <c r="M3159" s="1"/>
      <c r="N3159" s="1"/>
    </row>
    <row r="3160" spans="6:14" x14ac:dyDescent="0.25">
      <c r="F3160" s="1"/>
      <c r="G3160" s="1"/>
      <c r="H3160" s="1"/>
      <c r="I3160" s="1"/>
      <c r="J3160" s="1"/>
      <c r="K3160" s="1"/>
      <c r="L3160" s="1"/>
      <c r="M3160" s="1"/>
      <c r="N3160" s="1"/>
    </row>
    <row r="3161" spans="6:14" x14ac:dyDescent="0.25">
      <c r="F3161" s="1"/>
      <c r="G3161" s="1"/>
      <c r="H3161" s="1"/>
      <c r="I3161" s="1"/>
      <c r="J3161" s="1"/>
      <c r="K3161" s="1"/>
      <c r="L3161" s="1"/>
      <c r="M3161" s="1"/>
      <c r="N3161" s="1"/>
    </row>
    <row r="3162" spans="6:14" x14ac:dyDescent="0.25">
      <c r="F3162" s="1"/>
      <c r="G3162" s="1"/>
      <c r="H3162" s="1"/>
      <c r="I3162" s="1"/>
      <c r="J3162" s="1"/>
      <c r="K3162" s="1"/>
      <c r="L3162" s="1"/>
      <c r="M3162" s="1"/>
      <c r="N3162" s="1"/>
    </row>
    <row r="3163" spans="6:14" x14ac:dyDescent="0.25">
      <c r="F3163" s="1"/>
      <c r="G3163" s="1"/>
      <c r="H3163" s="1"/>
      <c r="I3163" s="1"/>
      <c r="J3163" s="1"/>
      <c r="K3163" s="1"/>
      <c r="L3163" s="1"/>
      <c r="M3163" s="1"/>
      <c r="N3163" s="1"/>
    </row>
    <row r="3164" spans="6:14" x14ac:dyDescent="0.25">
      <c r="F3164" s="1"/>
      <c r="G3164" s="1"/>
      <c r="H3164" s="1"/>
      <c r="I3164" s="1"/>
      <c r="J3164" s="1"/>
      <c r="K3164" s="1"/>
      <c r="L3164" s="1"/>
      <c r="M3164" s="1"/>
      <c r="N3164" s="1"/>
    </row>
    <row r="3165" spans="6:14" x14ac:dyDescent="0.25">
      <c r="F3165" s="1"/>
      <c r="G3165" s="1"/>
      <c r="H3165" s="1"/>
      <c r="I3165" s="1"/>
      <c r="J3165" s="1"/>
      <c r="K3165" s="1"/>
      <c r="L3165" s="1"/>
      <c r="M3165" s="1"/>
      <c r="N3165" s="1"/>
    </row>
    <row r="3166" spans="6:14" x14ac:dyDescent="0.25">
      <c r="F3166" s="1"/>
      <c r="G3166" s="1"/>
      <c r="H3166" s="1"/>
      <c r="I3166" s="1"/>
      <c r="J3166" s="1"/>
      <c r="K3166" s="1"/>
      <c r="L3166" s="1"/>
      <c r="M3166" s="1"/>
      <c r="N3166" s="1"/>
    </row>
    <row r="3167" spans="6:14" x14ac:dyDescent="0.25">
      <c r="F3167" s="1"/>
      <c r="G3167" s="1"/>
      <c r="H3167" s="1"/>
      <c r="I3167" s="1"/>
      <c r="J3167" s="1"/>
      <c r="K3167" s="1"/>
      <c r="L3167" s="1"/>
      <c r="M3167" s="1"/>
      <c r="N3167" s="1"/>
    </row>
    <row r="3168" spans="6:14" x14ac:dyDescent="0.25">
      <c r="F3168" s="1"/>
      <c r="G3168" s="1"/>
      <c r="H3168" s="1"/>
      <c r="I3168" s="1"/>
      <c r="J3168" s="1"/>
      <c r="K3168" s="1"/>
      <c r="L3168" s="1"/>
      <c r="M3168" s="1"/>
      <c r="N3168" s="1"/>
    </row>
    <row r="3169" spans="6:14" x14ac:dyDescent="0.25">
      <c r="F3169" s="1"/>
      <c r="G3169" s="1"/>
      <c r="H3169" s="1"/>
      <c r="I3169" s="1"/>
      <c r="J3169" s="1"/>
      <c r="K3169" s="1"/>
      <c r="L3169" s="1"/>
      <c r="M3169" s="1"/>
      <c r="N3169" s="1"/>
    </row>
    <row r="3170" spans="6:14" x14ac:dyDescent="0.25">
      <c r="F3170" s="1"/>
      <c r="G3170" s="1"/>
      <c r="H3170" s="1"/>
      <c r="I3170" s="1"/>
      <c r="J3170" s="1"/>
      <c r="K3170" s="1"/>
      <c r="L3170" s="1"/>
      <c r="M3170" s="1"/>
      <c r="N3170" s="1"/>
    </row>
    <row r="3171" spans="6:14" x14ac:dyDescent="0.25">
      <c r="F3171" s="1"/>
      <c r="G3171" s="1"/>
      <c r="H3171" s="1"/>
      <c r="I3171" s="1"/>
      <c r="J3171" s="1"/>
      <c r="K3171" s="1"/>
      <c r="L3171" s="1"/>
      <c r="M3171" s="1"/>
      <c r="N3171" s="1"/>
    </row>
    <row r="3172" spans="6:14" x14ac:dyDescent="0.25">
      <c r="F3172" s="1"/>
      <c r="G3172" s="1"/>
      <c r="H3172" s="1"/>
      <c r="I3172" s="1"/>
      <c r="J3172" s="1"/>
      <c r="K3172" s="1"/>
      <c r="L3172" s="1"/>
      <c r="M3172" s="1"/>
      <c r="N3172" s="1"/>
    </row>
    <row r="3173" spans="6:14" x14ac:dyDescent="0.25">
      <c r="F3173" s="1"/>
      <c r="G3173" s="1"/>
      <c r="H3173" s="1"/>
      <c r="I3173" s="1"/>
      <c r="J3173" s="1"/>
      <c r="K3173" s="1"/>
      <c r="L3173" s="1"/>
      <c r="M3173" s="1"/>
      <c r="N3173" s="1"/>
    </row>
    <row r="3174" spans="6:14" x14ac:dyDescent="0.25">
      <c r="F3174" s="1"/>
      <c r="G3174" s="1"/>
      <c r="H3174" s="1"/>
      <c r="I3174" s="1"/>
      <c r="J3174" s="1"/>
      <c r="K3174" s="1"/>
      <c r="L3174" s="1"/>
      <c r="M3174" s="1"/>
      <c r="N3174" s="1"/>
    </row>
    <row r="3175" spans="6:14" x14ac:dyDescent="0.25">
      <c r="F3175" s="1"/>
      <c r="G3175" s="1"/>
      <c r="H3175" s="1"/>
      <c r="I3175" s="1"/>
      <c r="J3175" s="1"/>
      <c r="K3175" s="1"/>
      <c r="L3175" s="1"/>
      <c r="M3175" s="1"/>
      <c r="N3175" s="1"/>
    </row>
    <row r="3176" spans="6:14" x14ac:dyDescent="0.25">
      <c r="F3176" s="1"/>
      <c r="G3176" s="1"/>
      <c r="H3176" s="1"/>
      <c r="I3176" s="1"/>
      <c r="J3176" s="1"/>
      <c r="K3176" s="1"/>
      <c r="L3176" s="1"/>
      <c r="M3176" s="1"/>
      <c r="N3176" s="1"/>
    </row>
    <row r="3177" spans="6:14" x14ac:dyDescent="0.25">
      <c r="F3177" s="1"/>
      <c r="G3177" s="1"/>
      <c r="H3177" s="1"/>
      <c r="I3177" s="1"/>
      <c r="J3177" s="1"/>
      <c r="K3177" s="1"/>
      <c r="L3177" s="1"/>
      <c r="M3177" s="1"/>
      <c r="N3177" s="1"/>
    </row>
    <row r="3178" spans="6:14" x14ac:dyDescent="0.25">
      <c r="F3178" s="1"/>
      <c r="G3178" s="1"/>
      <c r="H3178" s="1"/>
      <c r="I3178" s="1"/>
      <c r="J3178" s="1"/>
      <c r="K3178" s="1"/>
      <c r="L3178" s="1"/>
      <c r="M3178" s="1"/>
      <c r="N3178" s="1"/>
    </row>
    <row r="3179" spans="6:14" x14ac:dyDescent="0.25">
      <c r="F3179" s="1"/>
      <c r="G3179" s="1"/>
      <c r="H3179" s="1"/>
      <c r="I3179" s="1"/>
      <c r="J3179" s="1"/>
      <c r="K3179" s="1"/>
      <c r="L3179" s="1"/>
      <c r="M3179" s="1"/>
      <c r="N3179" s="1"/>
    </row>
    <row r="3180" spans="6:14" x14ac:dyDescent="0.25">
      <c r="F3180" s="1"/>
      <c r="G3180" s="1"/>
      <c r="H3180" s="1"/>
      <c r="I3180" s="1"/>
      <c r="J3180" s="1"/>
      <c r="K3180" s="1"/>
      <c r="L3180" s="1"/>
      <c r="M3180" s="1"/>
      <c r="N3180" s="1"/>
    </row>
    <row r="3181" spans="6:14" x14ac:dyDescent="0.25">
      <c r="F3181" s="1"/>
      <c r="G3181" s="1"/>
      <c r="H3181" s="1"/>
      <c r="I3181" s="1"/>
      <c r="J3181" s="1"/>
      <c r="K3181" s="1"/>
      <c r="L3181" s="1"/>
      <c r="M3181" s="1"/>
      <c r="N3181" s="1"/>
    </row>
    <row r="3182" spans="6:14" x14ac:dyDescent="0.25">
      <c r="F3182" s="1"/>
      <c r="G3182" s="1"/>
      <c r="H3182" s="1"/>
      <c r="I3182" s="1"/>
      <c r="J3182" s="1"/>
      <c r="K3182" s="1"/>
      <c r="L3182" s="1"/>
      <c r="M3182" s="1"/>
      <c r="N3182" s="1"/>
    </row>
    <row r="3183" spans="6:14" x14ac:dyDescent="0.25">
      <c r="F3183" s="1"/>
      <c r="G3183" s="1"/>
      <c r="H3183" s="1"/>
      <c r="I3183" s="1"/>
      <c r="J3183" s="1"/>
      <c r="K3183" s="1"/>
      <c r="L3183" s="1"/>
      <c r="M3183" s="1"/>
      <c r="N3183" s="1"/>
    </row>
    <row r="3184" spans="6:14" x14ac:dyDescent="0.25">
      <c r="F3184" s="1"/>
      <c r="G3184" s="1"/>
      <c r="H3184" s="1"/>
      <c r="I3184" s="1"/>
      <c r="J3184" s="1"/>
      <c r="K3184" s="1"/>
      <c r="L3184" s="1"/>
      <c r="M3184" s="1"/>
      <c r="N3184" s="1"/>
    </row>
    <row r="3185" spans="6:14" x14ac:dyDescent="0.25">
      <c r="F3185" s="1"/>
      <c r="G3185" s="1"/>
      <c r="H3185" s="1"/>
      <c r="I3185" s="1"/>
      <c r="J3185" s="1"/>
      <c r="K3185" s="1"/>
      <c r="L3185" s="1"/>
      <c r="M3185" s="1"/>
      <c r="N3185" s="1"/>
    </row>
    <row r="3186" spans="6:14" x14ac:dyDescent="0.25">
      <c r="F3186" s="1"/>
      <c r="G3186" s="1"/>
      <c r="H3186" s="1"/>
      <c r="I3186" s="1"/>
      <c r="J3186" s="1"/>
      <c r="K3186" s="1"/>
      <c r="L3186" s="1"/>
      <c r="M3186" s="1"/>
      <c r="N3186" s="1"/>
    </row>
    <row r="3187" spans="6:14" x14ac:dyDescent="0.25">
      <c r="F3187" s="1"/>
      <c r="G3187" s="1"/>
      <c r="H3187" s="1"/>
      <c r="I3187" s="1"/>
      <c r="J3187" s="1"/>
      <c r="K3187" s="1"/>
      <c r="L3187" s="1"/>
      <c r="M3187" s="1"/>
      <c r="N3187" s="1"/>
    </row>
    <row r="3188" spans="6:14" x14ac:dyDescent="0.25">
      <c r="F3188" s="1"/>
      <c r="G3188" s="1"/>
      <c r="H3188" s="1"/>
      <c r="I3188" s="1"/>
      <c r="J3188" s="1"/>
      <c r="K3188" s="1"/>
      <c r="L3188" s="1"/>
      <c r="M3188" s="1"/>
      <c r="N3188" s="1"/>
    </row>
    <row r="3189" spans="6:14" x14ac:dyDescent="0.25">
      <c r="F3189" s="1"/>
      <c r="G3189" s="1"/>
      <c r="H3189" s="1"/>
      <c r="I3189" s="1"/>
      <c r="J3189" s="1"/>
      <c r="K3189" s="1"/>
      <c r="L3189" s="1"/>
      <c r="M3189" s="1"/>
      <c r="N3189" s="1"/>
    </row>
    <row r="3190" spans="6:14" x14ac:dyDescent="0.25">
      <c r="F3190" s="1"/>
      <c r="G3190" s="1"/>
      <c r="H3190" s="1"/>
      <c r="I3190" s="1"/>
      <c r="J3190" s="1"/>
      <c r="K3190" s="1"/>
      <c r="L3190" s="1"/>
      <c r="M3190" s="1"/>
      <c r="N3190" s="1"/>
    </row>
    <row r="3191" spans="6:14" x14ac:dyDescent="0.25">
      <c r="F3191" s="1"/>
      <c r="G3191" s="1"/>
      <c r="H3191" s="1"/>
      <c r="I3191" s="1"/>
      <c r="J3191" s="1"/>
      <c r="K3191" s="1"/>
      <c r="L3191" s="1"/>
      <c r="M3191" s="1"/>
      <c r="N3191" s="1"/>
    </row>
    <row r="3192" spans="6:14" x14ac:dyDescent="0.25">
      <c r="F3192" s="1"/>
      <c r="G3192" s="1"/>
      <c r="H3192" s="1"/>
      <c r="I3192" s="1"/>
      <c r="J3192" s="1"/>
      <c r="K3192" s="1"/>
      <c r="L3192" s="1"/>
      <c r="M3192" s="1"/>
      <c r="N3192" s="1"/>
    </row>
    <row r="3193" spans="6:14" x14ac:dyDescent="0.25">
      <c r="F3193" s="1"/>
      <c r="G3193" s="1"/>
      <c r="H3193" s="1"/>
      <c r="I3193" s="1"/>
      <c r="J3193" s="1"/>
      <c r="K3193" s="1"/>
      <c r="L3193" s="1"/>
      <c r="M3193" s="1"/>
      <c r="N3193" s="1"/>
    </row>
    <row r="3194" spans="6:14" x14ac:dyDescent="0.25">
      <c r="F3194" s="1"/>
      <c r="G3194" s="1"/>
      <c r="H3194" s="1"/>
      <c r="I3194" s="1"/>
      <c r="J3194" s="1"/>
      <c r="K3194" s="1"/>
      <c r="L3194" s="1"/>
      <c r="M3194" s="1"/>
      <c r="N3194" s="1"/>
    </row>
    <row r="3195" spans="6:14" x14ac:dyDescent="0.25">
      <c r="F3195" s="1"/>
      <c r="G3195" s="1"/>
      <c r="H3195" s="1"/>
      <c r="I3195" s="1"/>
      <c r="J3195" s="1"/>
      <c r="K3195" s="1"/>
      <c r="L3195" s="1"/>
      <c r="M3195" s="1"/>
      <c r="N3195" s="1"/>
    </row>
    <row r="3196" spans="6:14" x14ac:dyDescent="0.25">
      <c r="F3196" s="1"/>
      <c r="G3196" s="1"/>
      <c r="H3196" s="1"/>
      <c r="I3196" s="1"/>
      <c r="J3196" s="1"/>
      <c r="K3196" s="1"/>
      <c r="L3196" s="1"/>
      <c r="M3196" s="1"/>
      <c r="N3196" s="1"/>
    </row>
    <row r="3197" spans="6:14" x14ac:dyDescent="0.25">
      <c r="F3197" s="1"/>
      <c r="G3197" s="1"/>
      <c r="H3197" s="1"/>
      <c r="I3197" s="1"/>
      <c r="J3197" s="1"/>
      <c r="K3197" s="1"/>
      <c r="L3197" s="1"/>
      <c r="M3197" s="1"/>
      <c r="N3197" s="1"/>
    </row>
    <row r="3198" spans="6:14" x14ac:dyDescent="0.25">
      <c r="F3198" s="1"/>
      <c r="G3198" s="1"/>
      <c r="H3198" s="1"/>
      <c r="I3198" s="1"/>
      <c r="J3198" s="1"/>
      <c r="K3198" s="1"/>
      <c r="L3198" s="1"/>
      <c r="M3198" s="1"/>
      <c r="N3198" s="1"/>
    </row>
    <row r="3199" spans="6:14" x14ac:dyDescent="0.25">
      <c r="F3199" s="1"/>
      <c r="G3199" s="1"/>
      <c r="H3199" s="1"/>
      <c r="I3199" s="1"/>
      <c r="J3199" s="1"/>
      <c r="K3199" s="1"/>
      <c r="L3199" s="1"/>
      <c r="M3199" s="1"/>
      <c r="N3199" s="1"/>
    </row>
    <row r="3200" spans="6:14" x14ac:dyDescent="0.25">
      <c r="F3200" s="1"/>
      <c r="G3200" s="1"/>
      <c r="H3200" s="1"/>
      <c r="I3200" s="1"/>
      <c r="J3200" s="1"/>
      <c r="K3200" s="1"/>
      <c r="L3200" s="1"/>
      <c r="M3200" s="1"/>
      <c r="N3200" s="1"/>
    </row>
    <row r="3201" spans="6:14" x14ac:dyDescent="0.25">
      <c r="F3201" s="1"/>
      <c r="G3201" s="1"/>
      <c r="H3201" s="1"/>
      <c r="I3201" s="1"/>
      <c r="J3201" s="1"/>
      <c r="K3201" s="1"/>
      <c r="L3201" s="1"/>
      <c r="M3201" s="1"/>
      <c r="N3201" s="1"/>
    </row>
    <row r="3202" spans="6:14" x14ac:dyDescent="0.25">
      <c r="F3202" s="1"/>
      <c r="G3202" s="1"/>
      <c r="H3202" s="1"/>
      <c r="I3202" s="1"/>
      <c r="J3202" s="1"/>
      <c r="K3202" s="1"/>
      <c r="L3202" s="1"/>
      <c r="M3202" s="1"/>
      <c r="N3202" s="1"/>
    </row>
    <row r="3203" spans="6:14" x14ac:dyDescent="0.25">
      <c r="F3203" s="1"/>
      <c r="G3203" s="1"/>
      <c r="H3203" s="1"/>
      <c r="I3203" s="1"/>
      <c r="J3203" s="1"/>
      <c r="K3203" s="1"/>
      <c r="L3203" s="1"/>
      <c r="M3203" s="1"/>
      <c r="N3203" s="1"/>
    </row>
    <row r="3204" spans="6:14" x14ac:dyDescent="0.25">
      <c r="F3204" s="1"/>
      <c r="G3204" s="1"/>
      <c r="H3204" s="1"/>
      <c r="I3204" s="1"/>
      <c r="J3204" s="1"/>
      <c r="K3204" s="1"/>
      <c r="L3204" s="1"/>
      <c r="M3204" s="1"/>
      <c r="N3204" s="1"/>
    </row>
    <row r="3205" spans="6:14" x14ac:dyDescent="0.25">
      <c r="F3205" s="1"/>
      <c r="G3205" s="1"/>
      <c r="H3205" s="1"/>
      <c r="I3205" s="1"/>
      <c r="J3205" s="1"/>
      <c r="K3205" s="1"/>
      <c r="L3205" s="1"/>
      <c r="M3205" s="1"/>
      <c r="N3205" s="1"/>
    </row>
    <row r="3206" spans="6:14" x14ac:dyDescent="0.25">
      <c r="F3206" s="1"/>
      <c r="G3206" s="1"/>
      <c r="H3206" s="1"/>
      <c r="I3206" s="1"/>
      <c r="J3206" s="1"/>
      <c r="K3206" s="1"/>
      <c r="L3206" s="1"/>
      <c r="M3206" s="1"/>
      <c r="N3206" s="1"/>
    </row>
    <row r="3207" spans="6:14" x14ac:dyDescent="0.25">
      <c r="F3207" s="1"/>
      <c r="G3207" s="1"/>
      <c r="H3207" s="1"/>
      <c r="I3207" s="1"/>
      <c r="J3207" s="1"/>
      <c r="K3207" s="1"/>
      <c r="L3207" s="1"/>
      <c r="M3207" s="1"/>
      <c r="N3207" s="1"/>
    </row>
    <row r="3208" spans="6:14" x14ac:dyDescent="0.25">
      <c r="F3208" s="1"/>
      <c r="G3208" s="1"/>
      <c r="H3208" s="1"/>
      <c r="I3208" s="1"/>
      <c r="J3208" s="1"/>
      <c r="K3208" s="1"/>
      <c r="L3208" s="1"/>
      <c r="M3208" s="1"/>
      <c r="N3208" s="1"/>
    </row>
    <row r="3209" spans="6:14" x14ac:dyDescent="0.25">
      <c r="F3209" s="1"/>
      <c r="G3209" s="1"/>
      <c r="H3209" s="1"/>
      <c r="I3209" s="1"/>
      <c r="J3209" s="1"/>
      <c r="K3209" s="1"/>
      <c r="L3209" s="1"/>
      <c r="M3209" s="1"/>
      <c r="N3209" s="1"/>
    </row>
    <row r="3210" spans="6:14" x14ac:dyDescent="0.25">
      <c r="F3210" s="1"/>
      <c r="G3210" s="1"/>
      <c r="H3210" s="1"/>
      <c r="I3210" s="1"/>
      <c r="J3210" s="1"/>
      <c r="K3210" s="1"/>
      <c r="L3210" s="1"/>
      <c r="M3210" s="1"/>
      <c r="N3210" s="1"/>
    </row>
    <row r="3211" spans="6:14" x14ac:dyDescent="0.25">
      <c r="F3211" s="1"/>
      <c r="G3211" s="1"/>
      <c r="H3211" s="1"/>
      <c r="I3211" s="1"/>
      <c r="J3211" s="1"/>
      <c r="K3211" s="1"/>
      <c r="L3211" s="1"/>
      <c r="M3211" s="1"/>
      <c r="N3211" s="1"/>
    </row>
    <row r="3212" spans="6:14" x14ac:dyDescent="0.25">
      <c r="F3212" s="1"/>
      <c r="G3212" s="1"/>
      <c r="H3212" s="1"/>
      <c r="I3212" s="1"/>
      <c r="J3212" s="1"/>
      <c r="K3212" s="1"/>
      <c r="L3212" s="1"/>
      <c r="M3212" s="1"/>
      <c r="N3212" s="1"/>
    </row>
    <row r="3213" spans="6:14" x14ac:dyDescent="0.25">
      <c r="F3213" s="1"/>
      <c r="G3213" s="1"/>
      <c r="H3213" s="1"/>
      <c r="I3213" s="1"/>
      <c r="J3213" s="1"/>
      <c r="K3213" s="1"/>
      <c r="L3213" s="1"/>
      <c r="M3213" s="1"/>
      <c r="N3213" s="1"/>
    </row>
    <row r="3214" spans="6:14" x14ac:dyDescent="0.25">
      <c r="F3214" s="1"/>
      <c r="G3214" s="1"/>
      <c r="H3214" s="1"/>
      <c r="I3214" s="1"/>
      <c r="J3214" s="1"/>
      <c r="K3214" s="1"/>
      <c r="L3214" s="1"/>
      <c r="M3214" s="1"/>
      <c r="N3214" s="1"/>
    </row>
    <row r="3215" spans="6:14" x14ac:dyDescent="0.25">
      <c r="F3215" s="1"/>
      <c r="G3215" s="1"/>
      <c r="H3215" s="1"/>
      <c r="I3215" s="1"/>
      <c r="J3215" s="1"/>
      <c r="K3215" s="1"/>
      <c r="L3215" s="1"/>
      <c r="M3215" s="1"/>
      <c r="N3215" s="1"/>
    </row>
    <row r="3216" spans="6:14" x14ac:dyDescent="0.25">
      <c r="F3216" s="1"/>
      <c r="G3216" s="1"/>
      <c r="H3216" s="1"/>
      <c r="I3216" s="1"/>
      <c r="J3216" s="1"/>
      <c r="K3216" s="1"/>
      <c r="L3216" s="1"/>
      <c r="M3216" s="1"/>
      <c r="N3216" s="1"/>
    </row>
    <row r="3217" spans="6:14" x14ac:dyDescent="0.25">
      <c r="F3217" s="1"/>
      <c r="G3217" s="1"/>
      <c r="H3217" s="1"/>
      <c r="I3217" s="1"/>
      <c r="J3217" s="1"/>
      <c r="K3217" s="1"/>
      <c r="L3217" s="1"/>
      <c r="M3217" s="1"/>
      <c r="N3217" s="1"/>
    </row>
    <row r="3218" spans="6:14" x14ac:dyDescent="0.25">
      <c r="F3218" s="1"/>
      <c r="G3218" s="1"/>
      <c r="H3218" s="1"/>
      <c r="I3218" s="1"/>
      <c r="J3218" s="1"/>
      <c r="K3218" s="1"/>
      <c r="L3218" s="1"/>
      <c r="M3218" s="1"/>
      <c r="N3218" s="1"/>
    </row>
    <row r="3219" spans="6:14" x14ac:dyDescent="0.25">
      <c r="F3219" s="1"/>
      <c r="G3219" s="1"/>
      <c r="H3219" s="1"/>
      <c r="I3219" s="1"/>
      <c r="J3219" s="1"/>
      <c r="K3219" s="1"/>
      <c r="L3219" s="1"/>
      <c r="M3219" s="1"/>
      <c r="N3219" s="1"/>
    </row>
    <row r="3220" spans="6:14" x14ac:dyDescent="0.25">
      <c r="F3220" s="1"/>
      <c r="G3220" s="1"/>
      <c r="H3220" s="1"/>
      <c r="I3220" s="1"/>
      <c r="J3220" s="1"/>
      <c r="K3220" s="1"/>
      <c r="L3220" s="1"/>
      <c r="M3220" s="1"/>
      <c r="N3220" s="1"/>
    </row>
    <row r="3221" spans="6:14" x14ac:dyDescent="0.25">
      <c r="F3221" s="1"/>
      <c r="G3221" s="1"/>
      <c r="H3221" s="1"/>
      <c r="I3221" s="1"/>
      <c r="J3221" s="1"/>
      <c r="K3221" s="1"/>
      <c r="L3221" s="1"/>
      <c r="M3221" s="1"/>
      <c r="N3221" s="1"/>
    </row>
    <row r="3222" spans="6:14" x14ac:dyDescent="0.25">
      <c r="F3222" s="1"/>
      <c r="G3222" s="1"/>
      <c r="H3222" s="1"/>
      <c r="I3222" s="1"/>
      <c r="J3222" s="1"/>
      <c r="K3222" s="1"/>
      <c r="L3222" s="1"/>
      <c r="M3222" s="1"/>
      <c r="N3222" s="1"/>
    </row>
    <row r="3223" spans="6:14" x14ac:dyDescent="0.25">
      <c r="F3223" s="1"/>
      <c r="G3223" s="1"/>
      <c r="H3223" s="1"/>
      <c r="I3223" s="1"/>
      <c r="J3223" s="1"/>
      <c r="K3223" s="1"/>
      <c r="L3223" s="1"/>
      <c r="M3223" s="1"/>
      <c r="N3223" s="1"/>
    </row>
    <row r="3224" spans="6:14" x14ac:dyDescent="0.25">
      <c r="F3224" s="1"/>
      <c r="G3224" s="1"/>
      <c r="H3224" s="1"/>
      <c r="I3224" s="1"/>
      <c r="J3224" s="1"/>
      <c r="K3224" s="1"/>
      <c r="L3224" s="1"/>
      <c r="M3224" s="1"/>
      <c r="N3224" s="1"/>
    </row>
    <row r="3225" spans="6:14" x14ac:dyDescent="0.25">
      <c r="F3225" s="1"/>
      <c r="G3225" s="1"/>
      <c r="H3225" s="1"/>
      <c r="I3225" s="1"/>
      <c r="J3225" s="1"/>
      <c r="K3225" s="1"/>
      <c r="L3225" s="1"/>
      <c r="M3225" s="1"/>
      <c r="N3225" s="1"/>
    </row>
    <row r="3226" spans="6:14" x14ac:dyDescent="0.25">
      <c r="F3226" s="1"/>
      <c r="G3226" s="1"/>
      <c r="H3226" s="1"/>
      <c r="I3226" s="1"/>
      <c r="J3226" s="1"/>
      <c r="K3226" s="1"/>
      <c r="L3226" s="1"/>
      <c r="M3226" s="1"/>
      <c r="N3226" s="1"/>
    </row>
    <row r="3227" spans="6:14" x14ac:dyDescent="0.25">
      <c r="F3227" s="1"/>
      <c r="G3227" s="1"/>
      <c r="H3227" s="1"/>
      <c r="I3227" s="1"/>
      <c r="J3227" s="1"/>
      <c r="K3227" s="1"/>
      <c r="L3227" s="1"/>
      <c r="M3227" s="1"/>
      <c r="N3227" s="1"/>
    </row>
    <row r="3228" spans="6:14" x14ac:dyDescent="0.25">
      <c r="F3228" s="1"/>
      <c r="G3228" s="1"/>
      <c r="H3228" s="1"/>
      <c r="I3228" s="1"/>
      <c r="J3228" s="1"/>
      <c r="K3228" s="1"/>
      <c r="L3228" s="1"/>
      <c r="M3228" s="1"/>
      <c r="N3228" s="1"/>
    </row>
    <row r="3229" spans="6:14" x14ac:dyDescent="0.25">
      <c r="F3229" s="1"/>
      <c r="G3229" s="1"/>
      <c r="H3229" s="1"/>
      <c r="I3229" s="1"/>
      <c r="J3229" s="1"/>
      <c r="K3229" s="1"/>
      <c r="L3229" s="1"/>
      <c r="M3229" s="1"/>
      <c r="N3229" s="1"/>
    </row>
    <row r="3230" spans="6:14" x14ac:dyDescent="0.25">
      <c r="F3230" s="1"/>
      <c r="G3230" s="1"/>
      <c r="H3230" s="1"/>
      <c r="I3230" s="1"/>
      <c r="J3230" s="1"/>
      <c r="K3230" s="1"/>
      <c r="L3230" s="1"/>
      <c r="M3230" s="1"/>
      <c r="N3230" s="1"/>
    </row>
    <row r="3231" spans="6:14" x14ac:dyDescent="0.25">
      <c r="F3231" s="1"/>
      <c r="G3231" s="1"/>
      <c r="H3231" s="1"/>
      <c r="I3231" s="1"/>
      <c r="J3231" s="1"/>
      <c r="K3231" s="1"/>
      <c r="L3231" s="1"/>
      <c r="M3231" s="1"/>
      <c r="N3231" s="1"/>
    </row>
    <row r="3232" spans="6:14" x14ac:dyDescent="0.25">
      <c r="F3232" s="1"/>
      <c r="G3232" s="1"/>
      <c r="H3232" s="1"/>
      <c r="I3232" s="1"/>
      <c r="J3232" s="1"/>
      <c r="K3232" s="1"/>
      <c r="L3232" s="1"/>
      <c r="M3232" s="1"/>
      <c r="N3232" s="1"/>
    </row>
    <row r="3233" spans="6:14" x14ac:dyDescent="0.25">
      <c r="F3233" s="1"/>
      <c r="G3233" s="1"/>
      <c r="H3233" s="1"/>
      <c r="I3233" s="1"/>
      <c r="J3233" s="1"/>
      <c r="K3233" s="1"/>
      <c r="L3233" s="1"/>
      <c r="M3233" s="1"/>
      <c r="N3233" s="1"/>
    </row>
    <row r="3234" spans="6:14" x14ac:dyDescent="0.25">
      <c r="F3234" s="1"/>
      <c r="G3234" s="1"/>
      <c r="H3234" s="1"/>
      <c r="I3234" s="1"/>
      <c r="J3234" s="1"/>
      <c r="K3234" s="1"/>
      <c r="L3234" s="1"/>
      <c r="M3234" s="1"/>
      <c r="N3234" s="1"/>
    </row>
    <row r="3235" spans="6:14" x14ac:dyDescent="0.25">
      <c r="F3235" s="1"/>
      <c r="G3235" s="1"/>
      <c r="H3235" s="1"/>
      <c r="I3235" s="1"/>
      <c r="J3235" s="1"/>
      <c r="K3235" s="1"/>
      <c r="L3235" s="1"/>
      <c r="M3235" s="1"/>
      <c r="N3235" s="1"/>
    </row>
    <row r="3236" spans="6:14" x14ac:dyDescent="0.25">
      <c r="F3236" s="1"/>
      <c r="G3236" s="1"/>
      <c r="H3236" s="1"/>
      <c r="I3236" s="1"/>
      <c r="J3236" s="1"/>
      <c r="K3236" s="1"/>
      <c r="L3236" s="1"/>
      <c r="M3236" s="1"/>
      <c r="N3236" s="1"/>
    </row>
    <row r="3237" spans="6:14" x14ac:dyDescent="0.25">
      <c r="F3237" s="1"/>
      <c r="G3237" s="1"/>
      <c r="H3237" s="1"/>
      <c r="I3237" s="1"/>
      <c r="J3237" s="1"/>
      <c r="K3237" s="1"/>
      <c r="L3237" s="1"/>
      <c r="M3237" s="1"/>
      <c r="N3237" s="1"/>
    </row>
    <row r="3238" spans="6:14" x14ac:dyDescent="0.25">
      <c r="F3238" s="1"/>
      <c r="G3238" s="1"/>
      <c r="H3238" s="1"/>
      <c r="I3238" s="1"/>
      <c r="J3238" s="1"/>
      <c r="K3238" s="1"/>
      <c r="L3238" s="1"/>
      <c r="M3238" s="1"/>
      <c r="N3238" s="1"/>
    </row>
    <row r="3239" spans="6:14" x14ac:dyDescent="0.25">
      <c r="F3239" s="1"/>
      <c r="G3239" s="1"/>
      <c r="H3239" s="1"/>
      <c r="I3239" s="1"/>
      <c r="J3239" s="1"/>
      <c r="K3239" s="1"/>
      <c r="L3239" s="1"/>
      <c r="M3239" s="1"/>
      <c r="N3239" s="1"/>
    </row>
    <row r="3240" spans="6:14" x14ac:dyDescent="0.25">
      <c r="F3240" s="1"/>
      <c r="G3240" s="1"/>
      <c r="H3240" s="1"/>
      <c r="I3240" s="1"/>
      <c r="J3240" s="1"/>
      <c r="K3240" s="1"/>
      <c r="L3240" s="1"/>
      <c r="M3240" s="1"/>
      <c r="N3240" s="1"/>
    </row>
    <row r="3241" spans="6:14" x14ac:dyDescent="0.25">
      <c r="F3241" s="1"/>
      <c r="G3241" s="1"/>
      <c r="H3241" s="1"/>
      <c r="I3241" s="1"/>
      <c r="J3241" s="1"/>
      <c r="K3241" s="1"/>
      <c r="L3241" s="1"/>
      <c r="M3241" s="1"/>
      <c r="N3241" s="1"/>
    </row>
    <row r="3242" spans="6:14" x14ac:dyDescent="0.25">
      <c r="F3242" s="1"/>
      <c r="G3242" s="1"/>
      <c r="H3242" s="1"/>
      <c r="I3242" s="1"/>
      <c r="J3242" s="1"/>
      <c r="K3242" s="1"/>
      <c r="L3242" s="1"/>
      <c r="M3242" s="1"/>
      <c r="N3242" s="1"/>
    </row>
    <row r="3243" spans="6:14" x14ac:dyDescent="0.25">
      <c r="F3243" s="1"/>
      <c r="G3243" s="1"/>
      <c r="H3243" s="1"/>
      <c r="I3243" s="1"/>
      <c r="J3243" s="1"/>
      <c r="K3243" s="1"/>
      <c r="L3243" s="1"/>
      <c r="M3243" s="1"/>
      <c r="N3243" s="1"/>
    </row>
    <row r="3244" spans="6:14" x14ac:dyDescent="0.25">
      <c r="F3244" s="1"/>
      <c r="G3244" s="1"/>
      <c r="H3244" s="1"/>
      <c r="I3244" s="1"/>
      <c r="J3244" s="1"/>
      <c r="K3244" s="1"/>
      <c r="L3244" s="1"/>
      <c r="M3244" s="1"/>
      <c r="N3244" s="1"/>
    </row>
    <row r="3245" spans="6:14" x14ac:dyDescent="0.25">
      <c r="F3245" s="1"/>
      <c r="G3245" s="1"/>
      <c r="H3245" s="1"/>
      <c r="I3245" s="1"/>
      <c r="J3245" s="1"/>
      <c r="K3245" s="1"/>
      <c r="L3245" s="1"/>
      <c r="M3245" s="1"/>
      <c r="N3245" s="1"/>
    </row>
    <row r="3246" spans="6:14" x14ac:dyDescent="0.25">
      <c r="F3246" s="1"/>
      <c r="G3246" s="1"/>
      <c r="H3246" s="1"/>
      <c r="I3246" s="1"/>
      <c r="J3246" s="1"/>
      <c r="K3246" s="1"/>
      <c r="L3246" s="1"/>
      <c r="M3246" s="1"/>
      <c r="N3246" s="1"/>
    </row>
    <row r="3247" spans="6:14" x14ac:dyDescent="0.25">
      <c r="F3247" s="1"/>
      <c r="G3247" s="1"/>
      <c r="H3247" s="1"/>
      <c r="I3247" s="1"/>
      <c r="J3247" s="1"/>
      <c r="K3247" s="1"/>
      <c r="L3247" s="1"/>
      <c r="M3247" s="1"/>
      <c r="N3247" s="1"/>
    </row>
    <row r="3248" spans="6:14" x14ac:dyDescent="0.25">
      <c r="F3248" s="1"/>
      <c r="G3248" s="1"/>
      <c r="H3248" s="1"/>
      <c r="I3248" s="1"/>
      <c r="J3248" s="1"/>
      <c r="K3248" s="1"/>
      <c r="L3248" s="1"/>
      <c r="M3248" s="1"/>
      <c r="N3248" s="1"/>
    </row>
    <row r="3249" spans="6:14" x14ac:dyDescent="0.25">
      <c r="F3249" s="1"/>
      <c r="G3249" s="1"/>
      <c r="H3249" s="1"/>
      <c r="I3249" s="1"/>
      <c r="J3249" s="1"/>
      <c r="K3249" s="1"/>
      <c r="L3249" s="1"/>
      <c r="M3249" s="1"/>
      <c r="N3249" s="1"/>
    </row>
    <row r="3250" spans="6:14" x14ac:dyDescent="0.25">
      <c r="F3250" s="1"/>
      <c r="G3250" s="1"/>
      <c r="H3250" s="1"/>
      <c r="I3250" s="1"/>
      <c r="J3250" s="1"/>
      <c r="K3250" s="1"/>
      <c r="L3250" s="1"/>
      <c r="M3250" s="1"/>
      <c r="N3250" s="1"/>
    </row>
    <row r="3251" spans="6:14" x14ac:dyDescent="0.25">
      <c r="F3251" s="1"/>
      <c r="G3251" s="1"/>
      <c r="H3251" s="1"/>
      <c r="I3251" s="1"/>
      <c r="J3251" s="1"/>
      <c r="K3251" s="1"/>
      <c r="L3251" s="1"/>
      <c r="M3251" s="1"/>
      <c r="N3251" s="1"/>
    </row>
    <row r="3252" spans="6:14" x14ac:dyDescent="0.25">
      <c r="F3252" s="1"/>
      <c r="G3252" s="1"/>
      <c r="H3252" s="1"/>
      <c r="I3252" s="1"/>
      <c r="J3252" s="1"/>
      <c r="K3252" s="1"/>
      <c r="L3252" s="1"/>
      <c r="M3252" s="1"/>
      <c r="N3252" s="1"/>
    </row>
    <row r="3253" spans="6:14" x14ac:dyDescent="0.25">
      <c r="F3253" s="1"/>
      <c r="G3253" s="1"/>
      <c r="H3253" s="1"/>
      <c r="I3253" s="1"/>
      <c r="J3253" s="1"/>
      <c r="K3253" s="1"/>
      <c r="L3253" s="1"/>
      <c r="M3253" s="1"/>
      <c r="N3253" s="1"/>
    </row>
    <row r="3254" spans="6:14" x14ac:dyDescent="0.25">
      <c r="F3254" s="1"/>
      <c r="G3254" s="1"/>
      <c r="H3254" s="1"/>
      <c r="I3254" s="1"/>
      <c r="J3254" s="1"/>
      <c r="K3254" s="1"/>
      <c r="L3254" s="1"/>
      <c r="M3254" s="1"/>
      <c r="N3254" s="1"/>
    </row>
    <row r="3255" spans="6:14" x14ac:dyDescent="0.25">
      <c r="F3255" s="1"/>
      <c r="G3255" s="1"/>
      <c r="H3255" s="1"/>
      <c r="I3255" s="1"/>
      <c r="J3255" s="1"/>
      <c r="K3255" s="1"/>
      <c r="L3255" s="1"/>
      <c r="M3255" s="1"/>
      <c r="N3255" s="1"/>
    </row>
    <row r="3256" spans="6:14" x14ac:dyDescent="0.25">
      <c r="F3256" s="1"/>
      <c r="G3256" s="1"/>
      <c r="H3256" s="1"/>
      <c r="I3256" s="1"/>
      <c r="J3256" s="1"/>
      <c r="K3256" s="1"/>
      <c r="L3256" s="1"/>
      <c r="M3256" s="1"/>
      <c r="N3256" s="1"/>
    </row>
    <row r="3257" spans="6:14" x14ac:dyDescent="0.25">
      <c r="F3257" s="1"/>
      <c r="G3257" s="1"/>
      <c r="H3257" s="1"/>
      <c r="I3257" s="1"/>
      <c r="J3257" s="1"/>
      <c r="K3257" s="1"/>
      <c r="L3257" s="1"/>
      <c r="M3257" s="1"/>
      <c r="N3257" s="1"/>
    </row>
    <row r="3258" spans="6:14" x14ac:dyDescent="0.25">
      <c r="F3258" s="1"/>
      <c r="G3258" s="1"/>
      <c r="H3258" s="1"/>
      <c r="I3258" s="1"/>
      <c r="J3258" s="1"/>
      <c r="K3258" s="1"/>
      <c r="L3258" s="1"/>
      <c r="M3258" s="1"/>
      <c r="N3258" s="1"/>
    </row>
    <row r="3259" spans="6:14" x14ac:dyDescent="0.25">
      <c r="F3259" s="1"/>
      <c r="G3259" s="1"/>
      <c r="H3259" s="1"/>
      <c r="I3259" s="1"/>
      <c r="J3259" s="1"/>
      <c r="K3259" s="1"/>
      <c r="L3259" s="1"/>
      <c r="M3259" s="1"/>
      <c r="N3259" s="1"/>
    </row>
    <row r="3260" spans="6:14" x14ac:dyDescent="0.25">
      <c r="F3260" s="1"/>
      <c r="G3260" s="1"/>
      <c r="H3260" s="1"/>
      <c r="I3260" s="1"/>
      <c r="J3260" s="1"/>
      <c r="K3260" s="1"/>
      <c r="L3260" s="1"/>
      <c r="M3260" s="1"/>
      <c r="N3260" s="1"/>
    </row>
    <row r="3261" spans="6:14" x14ac:dyDescent="0.25">
      <c r="F3261" s="1"/>
      <c r="G3261" s="1"/>
      <c r="H3261" s="1"/>
      <c r="I3261" s="1"/>
      <c r="J3261" s="1"/>
      <c r="K3261" s="1"/>
      <c r="L3261" s="1"/>
      <c r="M3261" s="1"/>
      <c r="N3261" s="1"/>
    </row>
    <row r="3262" spans="6:14" x14ac:dyDescent="0.25">
      <c r="F3262" s="1"/>
      <c r="G3262" s="1"/>
      <c r="H3262" s="1"/>
      <c r="I3262" s="1"/>
      <c r="J3262" s="1"/>
      <c r="K3262" s="1"/>
      <c r="L3262" s="1"/>
      <c r="M3262" s="1"/>
      <c r="N3262" s="1"/>
    </row>
    <row r="3263" spans="6:14" x14ac:dyDescent="0.25">
      <c r="F3263" s="1"/>
      <c r="G3263" s="1"/>
      <c r="H3263" s="1"/>
      <c r="I3263" s="1"/>
      <c r="J3263" s="1"/>
      <c r="K3263" s="1"/>
      <c r="L3263" s="1"/>
      <c r="M3263" s="1"/>
      <c r="N3263" s="1"/>
    </row>
    <row r="3264" spans="6:14" x14ac:dyDescent="0.25">
      <c r="F3264" s="1"/>
      <c r="G3264" s="1"/>
      <c r="H3264" s="1"/>
      <c r="I3264" s="1"/>
      <c r="J3264" s="1"/>
      <c r="K3264" s="1"/>
      <c r="L3264" s="1"/>
      <c r="M3264" s="1"/>
      <c r="N3264" s="1"/>
    </row>
    <row r="3265" spans="6:14" x14ac:dyDescent="0.25">
      <c r="F3265" s="1"/>
      <c r="G3265" s="1"/>
      <c r="H3265" s="1"/>
      <c r="I3265" s="1"/>
      <c r="J3265" s="1"/>
      <c r="K3265" s="1"/>
      <c r="L3265" s="1"/>
      <c r="M3265" s="1"/>
      <c r="N3265" s="1"/>
    </row>
    <row r="3266" spans="6:14" x14ac:dyDescent="0.25">
      <c r="F3266" s="1"/>
      <c r="G3266" s="1"/>
      <c r="H3266" s="1"/>
      <c r="I3266" s="1"/>
      <c r="J3266" s="1"/>
      <c r="K3266" s="1"/>
      <c r="L3266" s="1"/>
      <c r="M3266" s="1"/>
      <c r="N3266" s="1"/>
    </row>
    <row r="3267" spans="6:14" x14ac:dyDescent="0.25">
      <c r="F3267" s="1"/>
      <c r="G3267" s="1"/>
      <c r="H3267" s="1"/>
      <c r="I3267" s="1"/>
      <c r="J3267" s="1"/>
      <c r="K3267" s="1"/>
      <c r="L3267" s="1"/>
      <c r="M3267" s="1"/>
      <c r="N3267" s="1"/>
    </row>
    <row r="3268" spans="6:14" x14ac:dyDescent="0.25">
      <c r="F3268" s="1"/>
      <c r="G3268" s="1"/>
      <c r="H3268" s="1"/>
      <c r="I3268" s="1"/>
      <c r="J3268" s="1"/>
      <c r="K3268" s="1"/>
      <c r="L3268" s="1"/>
      <c r="M3268" s="1"/>
      <c r="N3268" s="1"/>
    </row>
    <row r="3269" spans="6:14" x14ac:dyDescent="0.25">
      <c r="F3269" s="1"/>
      <c r="G3269" s="1"/>
      <c r="H3269" s="1"/>
      <c r="I3269" s="1"/>
      <c r="J3269" s="1"/>
      <c r="K3269" s="1"/>
      <c r="L3269" s="1"/>
      <c r="M3269" s="1"/>
      <c r="N3269" s="1"/>
    </row>
    <row r="3270" spans="6:14" x14ac:dyDescent="0.25">
      <c r="F3270" s="1"/>
      <c r="G3270" s="1"/>
      <c r="H3270" s="1"/>
      <c r="I3270" s="1"/>
      <c r="J3270" s="1"/>
      <c r="K3270" s="1"/>
      <c r="L3270" s="1"/>
      <c r="M3270" s="1"/>
      <c r="N3270" s="1"/>
    </row>
    <row r="3271" spans="6:14" x14ac:dyDescent="0.25">
      <c r="F3271" s="1"/>
      <c r="G3271" s="1"/>
      <c r="H3271" s="1"/>
      <c r="I3271" s="1"/>
      <c r="J3271" s="1"/>
      <c r="K3271" s="1"/>
      <c r="L3271" s="1"/>
      <c r="M3271" s="1"/>
      <c r="N3271" s="1"/>
    </row>
    <row r="3272" spans="6:14" x14ac:dyDescent="0.25">
      <c r="F3272" s="1"/>
      <c r="G3272" s="1"/>
      <c r="H3272" s="1"/>
      <c r="I3272" s="1"/>
      <c r="J3272" s="1"/>
      <c r="K3272" s="1"/>
      <c r="L3272" s="1"/>
      <c r="M3272" s="1"/>
      <c r="N3272" s="1"/>
    </row>
    <row r="3273" spans="6:14" x14ac:dyDescent="0.25">
      <c r="F3273" s="1"/>
      <c r="G3273" s="1"/>
      <c r="H3273" s="1"/>
      <c r="I3273" s="1"/>
      <c r="J3273" s="1"/>
      <c r="K3273" s="1"/>
      <c r="L3273" s="1"/>
      <c r="M3273" s="1"/>
      <c r="N3273" s="1"/>
    </row>
    <row r="3274" spans="6:14" x14ac:dyDescent="0.25">
      <c r="F3274" s="1"/>
      <c r="G3274" s="1"/>
      <c r="H3274" s="1"/>
      <c r="I3274" s="1"/>
      <c r="J3274" s="1"/>
      <c r="K3274" s="1"/>
      <c r="L3274" s="1"/>
      <c r="M3274" s="1"/>
      <c r="N3274" s="1"/>
    </row>
    <row r="3275" spans="6:14" x14ac:dyDescent="0.25">
      <c r="F3275" s="1"/>
      <c r="G3275" s="1"/>
      <c r="H3275" s="1"/>
      <c r="I3275" s="1"/>
      <c r="J3275" s="1"/>
      <c r="K3275" s="1"/>
      <c r="L3275" s="1"/>
      <c r="M3275" s="1"/>
      <c r="N3275" s="1"/>
    </row>
    <row r="3276" spans="6:14" x14ac:dyDescent="0.25">
      <c r="F3276" s="1"/>
      <c r="G3276" s="1"/>
      <c r="H3276" s="1"/>
      <c r="I3276" s="1"/>
      <c r="J3276" s="1"/>
      <c r="K3276" s="1"/>
      <c r="L3276" s="1"/>
      <c r="M3276" s="1"/>
      <c r="N3276" s="1"/>
    </row>
    <row r="3277" spans="6:14" x14ac:dyDescent="0.25">
      <c r="F3277" s="1"/>
      <c r="G3277" s="1"/>
      <c r="H3277" s="1"/>
      <c r="I3277" s="1"/>
      <c r="J3277" s="1"/>
      <c r="K3277" s="1"/>
      <c r="L3277" s="1"/>
      <c r="M3277" s="1"/>
      <c r="N3277" s="1"/>
    </row>
    <row r="3278" spans="6:14" x14ac:dyDescent="0.25">
      <c r="F3278" s="1"/>
      <c r="G3278" s="1"/>
      <c r="H3278" s="1"/>
      <c r="I3278" s="1"/>
      <c r="J3278" s="1"/>
      <c r="K3278" s="1"/>
      <c r="L3278" s="1"/>
      <c r="M3278" s="1"/>
      <c r="N3278" s="1"/>
    </row>
    <row r="3279" spans="6:14" x14ac:dyDescent="0.25">
      <c r="F3279" s="1"/>
      <c r="G3279" s="1"/>
      <c r="H3279" s="1"/>
      <c r="I3279" s="1"/>
      <c r="J3279" s="1"/>
      <c r="K3279" s="1"/>
      <c r="L3279" s="1"/>
      <c r="M3279" s="1"/>
      <c r="N3279" s="1"/>
    </row>
    <row r="3280" spans="6:14" x14ac:dyDescent="0.25">
      <c r="F3280" s="1"/>
      <c r="G3280" s="1"/>
      <c r="H3280" s="1"/>
      <c r="I3280" s="1"/>
      <c r="J3280" s="1"/>
      <c r="K3280" s="1"/>
      <c r="L3280" s="1"/>
      <c r="M3280" s="1"/>
      <c r="N3280" s="1"/>
    </row>
    <row r="3281" spans="6:14" x14ac:dyDescent="0.25">
      <c r="F3281" s="1"/>
      <c r="G3281" s="1"/>
      <c r="H3281" s="1"/>
      <c r="I3281" s="1"/>
      <c r="J3281" s="1"/>
      <c r="K3281" s="1"/>
      <c r="L3281" s="1"/>
      <c r="M3281" s="1"/>
      <c r="N3281" s="1"/>
    </row>
    <row r="3282" spans="6:14" x14ac:dyDescent="0.25">
      <c r="F3282" s="1"/>
      <c r="G3282" s="1"/>
      <c r="H3282" s="1"/>
      <c r="I3282" s="1"/>
      <c r="J3282" s="1"/>
      <c r="K3282" s="1"/>
      <c r="L3282" s="1"/>
      <c r="M3282" s="1"/>
      <c r="N3282" s="1"/>
    </row>
    <row r="3283" spans="6:14" x14ac:dyDescent="0.25">
      <c r="F3283" s="1"/>
      <c r="G3283" s="1"/>
      <c r="H3283" s="1"/>
      <c r="I3283" s="1"/>
      <c r="J3283" s="1"/>
      <c r="K3283" s="1"/>
      <c r="L3283" s="1"/>
      <c r="M3283" s="1"/>
      <c r="N3283" s="1"/>
    </row>
    <row r="3284" spans="6:14" x14ac:dyDescent="0.25">
      <c r="F3284" s="1"/>
      <c r="G3284" s="1"/>
      <c r="H3284" s="1"/>
      <c r="I3284" s="1"/>
      <c r="J3284" s="1"/>
      <c r="K3284" s="1"/>
      <c r="L3284" s="1"/>
      <c r="M3284" s="1"/>
      <c r="N3284" s="1"/>
    </row>
    <row r="3285" spans="6:14" x14ac:dyDescent="0.25">
      <c r="F3285" s="1"/>
      <c r="G3285" s="1"/>
      <c r="H3285" s="1"/>
      <c r="I3285" s="1"/>
      <c r="J3285" s="1"/>
      <c r="K3285" s="1"/>
      <c r="L3285" s="1"/>
      <c r="M3285" s="1"/>
      <c r="N3285" s="1"/>
    </row>
    <row r="3286" spans="6:14" x14ac:dyDescent="0.25">
      <c r="F3286" s="1"/>
      <c r="G3286" s="1"/>
      <c r="H3286" s="1"/>
      <c r="I3286" s="1"/>
      <c r="J3286" s="1"/>
      <c r="K3286" s="1"/>
      <c r="L3286" s="1"/>
      <c r="M3286" s="1"/>
      <c r="N3286" s="1"/>
    </row>
    <row r="3287" spans="6:14" x14ac:dyDescent="0.25">
      <c r="F3287" s="1"/>
      <c r="G3287" s="1"/>
      <c r="H3287" s="1"/>
      <c r="I3287" s="1"/>
      <c r="J3287" s="1"/>
      <c r="K3287" s="1"/>
      <c r="L3287" s="1"/>
      <c r="M3287" s="1"/>
      <c r="N3287" s="1"/>
    </row>
    <row r="3288" spans="6:14" x14ac:dyDescent="0.25">
      <c r="F3288" s="1"/>
      <c r="G3288" s="1"/>
      <c r="H3288" s="1"/>
      <c r="I3288" s="1"/>
      <c r="J3288" s="1"/>
      <c r="K3288" s="1"/>
      <c r="L3288" s="1"/>
      <c r="M3288" s="1"/>
      <c r="N3288" s="1"/>
    </row>
    <row r="3289" spans="6:14" x14ac:dyDescent="0.25">
      <c r="F3289" s="1"/>
      <c r="G3289" s="1"/>
      <c r="H3289" s="1"/>
      <c r="I3289" s="1"/>
      <c r="J3289" s="1"/>
      <c r="K3289" s="1"/>
      <c r="L3289" s="1"/>
      <c r="M3289" s="1"/>
      <c r="N3289" s="1"/>
    </row>
    <row r="3290" spans="6:14" x14ac:dyDescent="0.25">
      <c r="F3290" s="1"/>
      <c r="G3290" s="1"/>
      <c r="H3290" s="1"/>
      <c r="I3290" s="1"/>
      <c r="J3290" s="1"/>
      <c r="K3290" s="1"/>
      <c r="L3290" s="1"/>
      <c r="M3290" s="1"/>
      <c r="N3290" s="1"/>
    </row>
    <row r="3291" spans="6:14" x14ac:dyDescent="0.25">
      <c r="F3291" s="1"/>
      <c r="G3291" s="1"/>
      <c r="H3291" s="1"/>
      <c r="I3291" s="1"/>
      <c r="J3291" s="1"/>
      <c r="K3291" s="1"/>
      <c r="L3291" s="1"/>
      <c r="M3291" s="1"/>
      <c r="N3291" s="1"/>
    </row>
    <row r="3292" spans="6:14" x14ac:dyDescent="0.25">
      <c r="F3292" s="1"/>
      <c r="G3292" s="1"/>
      <c r="H3292" s="1"/>
      <c r="I3292" s="1"/>
      <c r="J3292" s="1"/>
      <c r="K3292" s="1"/>
      <c r="L3292" s="1"/>
      <c r="M3292" s="1"/>
      <c r="N3292" s="1"/>
    </row>
    <row r="3293" spans="6:14" x14ac:dyDescent="0.25">
      <c r="F3293" s="1"/>
      <c r="G3293" s="1"/>
      <c r="H3293" s="1"/>
      <c r="I3293" s="1"/>
      <c r="J3293" s="1"/>
      <c r="K3293" s="1"/>
      <c r="L3293" s="1"/>
      <c r="M3293" s="1"/>
      <c r="N3293" s="1"/>
    </row>
    <row r="3294" spans="6:14" x14ac:dyDescent="0.25">
      <c r="F3294" s="1"/>
      <c r="G3294" s="1"/>
      <c r="H3294" s="1"/>
      <c r="I3294" s="1"/>
      <c r="J3294" s="1"/>
      <c r="K3294" s="1"/>
      <c r="L3294" s="1"/>
      <c r="M3294" s="1"/>
      <c r="N3294" s="1"/>
    </row>
    <row r="3295" spans="6:14" x14ac:dyDescent="0.25">
      <c r="F3295" s="1"/>
      <c r="G3295" s="1"/>
      <c r="H3295" s="1"/>
      <c r="I3295" s="1"/>
      <c r="J3295" s="1"/>
      <c r="K3295" s="1"/>
      <c r="L3295" s="1"/>
      <c r="M3295" s="1"/>
      <c r="N3295" s="1"/>
    </row>
    <row r="3296" spans="6:14" x14ac:dyDescent="0.25">
      <c r="F3296" s="1"/>
      <c r="G3296" s="1"/>
      <c r="H3296" s="1"/>
      <c r="I3296" s="1"/>
      <c r="J3296" s="1"/>
      <c r="K3296" s="1"/>
      <c r="L3296" s="1"/>
      <c r="M3296" s="1"/>
      <c r="N3296" s="1"/>
    </row>
    <row r="3297" spans="6:14" x14ac:dyDescent="0.25">
      <c r="F3297" s="1"/>
      <c r="G3297" s="1"/>
      <c r="H3297" s="1"/>
      <c r="I3297" s="1"/>
      <c r="J3297" s="1"/>
      <c r="K3297" s="1"/>
      <c r="L3297" s="1"/>
      <c r="M3297" s="1"/>
      <c r="N3297" s="1"/>
    </row>
    <row r="3298" spans="6:14" x14ac:dyDescent="0.25">
      <c r="F3298" s="1"/>
      <c r="G3298" s="1"/>
      <c r="H3298" s="1"/>
      <c r="I3298" s="1"/>
      <c r="J3298" s="1"/>
      <c r="K3298" s="1"/>
      <c r="L3298" s="1"/>
      <c r="M3298" s="1"/>
      <c r="N3298" s="1"/>
    </row>
    <row r="3299" spans="6:14" x14ac:dyDescent="0.25">
      <c r="F3299" s="1"/>
      <c r="G3299" s="1"/>
      <c r="H3299" s="1"/>
      <c r="I3299" s="1"/>
      <c r="J3299" s="1"/>
      <c r="K3299" s="1"/>
      <c r="L3299" s="1"/>
      <c r="M3299" s="1"/>
      <c r="N3299" s="1"/>
    </row>
    <row r="3300" spans="6:14" x14ac:dyDescent="0.25">
      <c r="F3300" s="1"/>
      <c r="G3300" s="1"/>
      <c r="H3300" s="1"/>
      <c r="I3300" s="1"/>
      <c r="J3300" s="1"/>
      <c r="K3300" s="1"/>
      <c r="L3300" s="1"/>
      <c r="M3300" s="1"/>
      <c r="N3300" s="1"/>
    </row>
    <row r="3301" spans="6:14" x14ac:dyDescent="0.25">
      <c r="F3301" s="1"/>
      <c r="G3301" s="1"/>
      <c r="H3301" s="1"/>
      <c r="I3301" s="1"/>
      <c r="J3301" s="1"/>
      <c r="K3301" s="1"/>
      <c r="L3301" s="1"/>
      <c r="M3301" s="1"/>
      <c r="N3301" s="1"/>
    </row>
    <row r="3302" spans="6:14" x14ac:dyDescent="0.25">
      <c r="F3302" s="1"/>
      <c r="G3302" s="1"/>
      <c r="H3302" s="1"/>
      <c r="I3302" s="1"/>
      <c r="J3302" s="1"/>
      <c r="K3302" s="1"/>
      <c r="L3302" s="1"/>
      <c r="M3302" s="1"/>
      <c r="N3302" s="1"/>
    </row>
    <row r="3303" spans="6:14" x14ac:dyDescent="0.25">
      <c r="F3303" s="1"/>
      <c r="G3303" s="1"/>
      <c r="H3303" s="1"/>
      <c r="I3303" s="1"/>
      <c r="J3303" s="1"/>
      <c r="K3303" s="1"/>
      <c r="L3303" s="1"/>
      <c r="M3303" s="1"/>
      <c r="N3303" s="1"/>
    </row>
    <row r="3304" spans="6:14" x14ac:dyDescent="0.25">
      <c r="F3304" s="1"/>
      <c r="G3304" s="1"/>
      <c r="H3304" s="1"/>
      <c r="I3304" s="1"/>
      <c r="J3304" s="1"/>
      <c r="K3304" s="1"/>
      <c r="L3304" s="1"/>
      <c r="M3304" s="1"/>
      <c r="N3304" s="1"/>
    </row>
    <row r="3305" spans="6:14" x14ac:dyDescent="0.25">
      <c r="F3305" s="1"/>
      <c r="G3305" s="1"/>
      <c r="H3305" s="1"/>
      <c r="I3305" s="1"/>
      <c r="J3305" s="1"/>
      <c r="K3305" s="1"/>
      <c r="L3305" s="1"/>
      <c r="M3305" s="1"/>
      <c r="N3305" s="1"/>
    </row>
    <row r="3306" spans="6:14" x14ac:dyDescent="0.25">
      <c r="F3306" s="1"/>
      <c r="G3306" s="1"/>
      <c r="H3306" s="1"/>
      <c r="I3306" s="1"/>
      <c r="J3306" s="1"/>
      <c r="K3306" s="1"/>
      <c r="L3306" s="1"/>
      <c r="M3306" s="1"/>
      <c r="N3306" s="1"/>
    </row>
    <row r="3307" spans="6:14" x14ac:dyDescent="0.25">
      <c r="F3307" s="1"/>
      <c r="G3307" s="1"/>
      <c r="H3307" s="1"/>
      <c r="I3307" s="1"/>
      <c r="J3307" s="1"/>
      <c r="K3307" s="1"/>
      <c r="L3307" s="1"/>
      <c r="M3307" s="1"/>
      <c r="N3307" s="1"/>
    </row>
    <row r="3308" spans="6:14" x14ac:dyDescent="0.25">
      <c r="F3308" s="1"/>
      <c r="G3308" s="1"/>
      <c r="H3308" s="1"/>
      <c r="I3308" s="1"/>
      <c r="J3308" s="1"/>
      <c r="K3308" s="1"/>
      <c r="L3308" s="1"/>
      <c r="M3308" s="1"/>
      <c r="N3308" s="1"/>
    </row>
    <row r="3309" spans="6:14" x14ac:dyDescent="0.25">
      <c r="F3309" s="1"/>
      <c r="G3309" s="1"/>
      <c r="H3309" s="1"/>
      <c r="I3309" s="1"/>
      <c r="J3309" s="1"/>
      <c r="K3309" s="1"/>
      <c r="L3309" s="1"/>
      <c r="M3309" s="1"/>
      <c r="N3309" s="1"/>
    </row>
    <row r="3310" spans="6:14" x14ac:dyDescent="0.25">
      <c r="F3310" s="1"/>
      <c r="G3310" s="1"/>
      <c r="H3310" s="1"/>
      <c r="I3310" s="1"/>
      <c r="J3310" s="1"/>
      <c r="K3310" s="1"/>
      <c r="L3310" s="1"/>
      <c r="M3310" s="1"/>
      <c r="N3310" s="1"/>
    </row>
    <row r="3311" spans="6:14" x14ac:dyDescent="0.25">
      <c r="F3311" s="1"/>
      <c r="G3311" s="1"/>
      <c r="H3311" s="1"/>
      <c r="I3311" s="1"/>
      <c r="J3311" s="1"/>
      <c r="K3311" s="1"/>
      <c r="L3311" s="1"/>
      <c r="M3311" s="1"/>
      <c r="N3311" s="1"/>
    </row>
    <row r="3312" spans="6:14" x14ac:dyDescent="0.25">
      <c r="F3312" s="1"/>
      <c r="G3312" s="1"/>
      <c r="H3312" s="1"/>
      <c r="I3312" s="1"/>
      <c r="J3312" s="1"/>
      <c r="K3312" s="1"/>
      <c r="L3312" s="1"/>
      <c r="M3312" s="1"/>
      <c r="N3312" s="1"/>
    </row>
    <row r="3313" spans="6:14" x14ac:dyDescent="0.25">
      <c r="F3313" s="1"/>
      <c r="G3313" s="1"/>
      <c r="H3313" s="1"/>
      <c r="I3313" s="1"/>
      <c r="J3313" s="1"/>
      <c r="K3313" s="1"/>
      <c r="L3313" s="1"/>
      <c r="M3313" s="1"/>
      <c r="N3313" s="1"/>
    </row>
    <row r="3314" spans="6:14" x14ac:dyDescent="0.25">
      <c r="F3314" s="1"/>
      <c r="G3314" s="1"/>
      <c r="H3314" s="1"/>
      <c r="I3314" s="1"/>
      <c r="J3314" s="1"/>
      <c r="K3314" s="1"/>
      <c r="L3314" s="1"/>
      <c r="M3314" s="1"/>
      <c r="N3314" s="1"/>
    </row>
    <row r="3315" spans="6:14" x14ac:dyDescent="0.25">
      <c r="F3315" s="1"/>
      <c r="G3315" s="1"/>
      <c r="H3315" s="1"/>
      <c r="I3315" s="1"/>
      <c r="J3315" s="1"/>
      <c r="K3315" s="1"/>
      <c r="L3315" s="1"/>
      <c r="M3315" s="1"/>
      <c r="N3315" s="1"/>
    </row>
    <row r="3316" spans="6:14" x14ac:dyDescent="0.25">
      <c r="F3316" s="1"/>
      <c r="G3316" s="1"/>
      <c r="H3316" s="1"/>
      <c r="I3316" s="1"/>
      <c r="J3316" s="1"/>
      <c r="K3316" s="1"/>
      <c r="L3316" s="1"/>
      <c r="M3316" s="1"/>
      <c r="N3316" s="1"/>
    </row>
    <row r="3317" spans="6:14" x14ac:dyDescent="0.25">
      <c r="F3317" s="1"/>
      <c r="G3317" s="1"/>
      <c r="H3317" s="1"/>
      <c r="I3317" s="1"/>
      <c r="J3317" s="1"/>
      <c r="K3317" s="1"/>
      <c r="L3317" s="1"/>
      <c r="M3317" s="1"/>
      <c r="N3317" s="1"/>
    </row>
    <row r="3318" spans="6:14" x14ac:dyDescent="0.25">
      <c r="F3318" s="1"/>
      <c r="G3318" s="1"/>
      <c r="H3318" s="1"/>
      <c r="I3318" s="1"/>
      <c r="J3318" s="1"/>
      <c r="K3318" s="1"/>
      <c r="L3318" s="1"/>
      <c r="M3318" s="1"/>
      <c r="N3318" s="1"/>
    </row>
    <row r="3319" spans="6:14" x14ac:dyDescent="0.25">
      <c r="F3319" s="1"/>
      <c r="G3319" s="1"/>
      <c r="H3319" s="1"/>
      <c r="I3319" s="1"/>
      <c r="J3319" s="1"/>
      <c r="K3319" s="1"/>
      <c r="L3319" s="1"/>
      <c r="M3319" s="1"/>
      <c r="N3319" s="1"/>
    </row>
    <row r="3320" spans="6:14" x14ac:dyDescent="0.25">
      <c r="F3320" s="1"/>
      <c r="G3320" s="1"/>
      <c r="H3320" s="1"/>
      <c r="I3320" s="1"/>
      <c r="J3320" s="1"/>
      <c r="K3320" s="1"/>
      <c r="L3320" s="1"/>
      <c r="M3320" s="1"/>
      <c r="N3320" s="1"/>
    </row>
    <row r="3321" spans="6:14" x14ac:dyDescent="0.25">
      <c r="F3321" s="1"/>
      <c r="G3321" s="1"/>
      <c r="H3321" s="1"/>
      <c r="I3321" s="1"/>
      <c r="J3321" s="1"/>
      <c r="K3321" s="1"/>
      <c r="L3321" s="1"/>
      <c r="M3321" s="1"/>
      <c r="N3321" s="1"/>
    </row>
    <row r="3322" spans="6:14" x14ac:dyDescent="0.25">
      <c r="F3322" s="1"/>
      <c r="G3322" s="1"/>
      <c r="H3322" s="1"/>
      <c r="I3322" s="1"/>
      <c r="J3322" s="1"/>
      <c r="K3322" s="1"/>
      <c r="L3322" s="1"/>
      <c r="M3322" s="1"/>
      <c r="N3322" s="1"/>
    </row>
    <row r="3323" spans="6:14" x14ac:dyDescent="0.25">
      <c r="F3323" s="1"/>
      <c r="G3323" s="1"/>
      <c r="H3323" s="1"/>
      <c r="I3323" s="1"/>
      <c r="J3323" s="1"/>
      <c r="K3323" s="1"/>
      <c r="L3323" s="1"/>
      <c r="M3323" s="1"/>
      <c r="N3323" s="1"/>
    </row>
    <row r="3324" spans="6:14" x14ac:dyDescent="0.25">
      <c r="F3324" s="1"/>
      <c r="G3324" s="1"/>
      <c r="H3324" s="1"/>
      <c r="I3324" s="1"/>
      <c r="J3324" s="1"/>
      <c r="K3324" s="1"/>
      <c r="L3324" s="1"/>
      <c r="M3324" s="1"/>
      <c r="N3324" s="1"/>
    </row>
    <row r="3325" spans="6:14" x14ac:dyDescent="0.25">
      <c r="F3325" s="1"/>
      <c r="G3325" s="1"/>
      <c r="H3325" s="1"/>
      <c r="I3325" s="1"/>
      <c r="J3325" s="1"/>
      <c r="K3325" s="1"/>
      <c r="L3325" s="1"/>
      <c r="M3325" s="1"/>
      <c r="N3325" s="1"/>
    </row>
    <row r="3326" spans="6:14" x14ac:dyDescent="0.25">
      <c r="F3326" s="1"/>
      <c r="G3326" s="1"/>
      <c r="H3326" s="1"/>
      <c r="I3326" s="1"/>
      <c r="J3326" s="1"/>
      <c r="K3326" s="1"/>
      <c r="L3326" s="1"/>
      <c r="M3326" s="1"/>
      <c r="N3326" s="1"/>
    </row>
    <row r="3327" spans="6:14" x14ac:dyDescent="0.25">
      <c r="F3327" s="1"/>
      <c r="G3327" s="1"/>
      <c r="H3327" s="1"/>
      <c r="I3327" s="1"/>
      <c r="J3327" s="1"/>
      <c r="K3327" s="1"/>
      <c r="L3327" s="1"/>
      <c r="M3327" s="1"/>
      <c r="N3327" s="1"/>
    </row>
    <row r="3328" spans="6:14" x14ac:dyDescent="0.25">
      <c r="F3328" s="1"/>
      <c r="G3328" s="1"/>
      <c r="H3328" s="1"/>
      <c r="I3328" s="1"/>
      <c r="J3328" s="1"/>
      <c r="K3328" s="1"/>
      <c r="L3328" s="1"/>
      <c r="M3328" s="1"/>
      <c r="N3328" s="1"/>
    </row>
    <row r="3329" spans="6:14" x14ac:dyDescent="0.25">
      <c r="F3329" s="1"/>
      <c r="G3329" s="1"/>
      <c r="H3329" s="1"/>
      <c r="I3329" s="1"/>
      <c r="J3329" s="1"/>
      <c r="K3329" s="1"/>
      <c r="L3329" s="1"/>
      <c r="M3329" s="1"/>
      <c r="N3329" s="1"/>
    </row>
    <row r="3330" spans="6:14" x14ac:dyDescent="0.25">
      <c r="F3330" s="1"/>
      <c r="G3330" s="1"/>
      <c r="H3330" s="1"/>
      <c r="I3330" s="1"/>
      <c r="J3330" s="1"/>
      <c r="K3330" s="1"/>
      <c r="L3330" s="1"/>
      <c r="M3330" s="1"/>
      <c r="N3330" s="1"/>
    </row>
    <row r="3331" spans="6:14" x14ac:dyDescent="0.25">
      <c r="F3331" s="1"/>
      <c r="G3331" s="1"/>
      <c r="H3331" s="1"/>
      <c r="I3331" s="1"/>
      <c r="J3331" s="1"/>
      <c r="K3331" s="1"/>
      <c r="L3331" s="1"/>
      <c r="M3331" s="1"/>
      <c r="N3331" s="1"/>
    </row>
    <row r="3332" spans="6:14" x14ac:dyDescent="0.25">
      <c r="F3332" s="1"/>
      <c r="G3332" s="1"/>
      <c r="H3332" s="1"/>
      <c r="I3332" s="1"/>
      <c r="J3332" s="1"/>
      <c r="K3332" s="1"/>
      <c r="L3332" s="1"/>
      <c r="M3332" s="1"/>
      <c r="N3332" s="1"/>
    </row>
    <row r="3333" spans="6:14" x14ac:dyDescent="0.25">
      <c r="F3333" s="1"/>
      <c r="G3333" s="1"/>
      <c r="H3333" s="1"/>
      <c r="I3333" s="1"/>
      <c r="J3333" s="1"/>
      <c r="K3333" s="1"/>
      <c r="L3333" s="1"/>
      <c r="M3333" s="1"/>
      <c r="N3333" s="1"/>
    </row>
    <row r="3334" spans="6:14" x14ac:dyDescent="0.25">
      <c r="F3334" s="1"/>
      <c r="G3334" s="1"/>
      <c r="H3334" s="1"/>
      <c r="I3334" s="1"/>
      <c r="J3334" s="1"/>
      <c r="K3334" s="1"/>
      <c r="L3334" s="1"/>
      <c r="M3334" s="1"/>
      <c r="N3334" s="1"/>
    </row>
    <row r="3335" spans="6:14" x14ac:dyDescent="0.25">
      <c r="F3335" s="1"/>
      <c r="G3335" s="1"/>
      <c r="H3335" s="1"/>
      <c r="I3335" s="1"/>
      <c r="J3335" s="1"/>
      <c r="K3335" s="1"/>
      <c r="L3335" s="1"/>
      <c r="M3335" s="1"/>
      <c r="N3335" s="1"/>
    </row>
    <row r="3336" spans="6:14" x14ac:dyDescent="0.25">
      <c r="F3336" s="1"/>
      <c r="G3336" s="1"/>
      <c r="H3336" s="1"/>
      <c r="I3336" s="1"/>
      <c r="J3336" s="1"/>
      <c r="K3336" s="1"/>
      <c r="L3336" s="1"/>
      <c r="M3336" s="1"/>
      <c r="N3336" s="1"/>
    </row>
    <row r="3337" spans="6:14" x14ac:dyDescent="0.25">
      <c r="F3337" s="1"/>
      <c r="G3337" s="1"/>
      <c r="H3337" s="1"/>
      <c r="I3337" s="1"/>
      <c r="J3337" s="1"/>
      <c r="K3337" s="1"/>
      <c r="L3337" s="1"/>
      <c r="M3337" s="1"/>
      <c r="N3337" s="1"/>
    </row>
    <row r="3338" spans="6:14" x14ac:dyDescent="0.25">
      <c r="F3338" s="1"/>
      <c r="G3338" s="1"/>
      <c r="H3338" s="1"/>
      <c r="I3338" s="1"/>
      <c r="J3338" s="1"/>
      <c r="K3338" s="1"/>
      <c r="L3338" s="1"/>
      <c r="M3338" s="1"/>
      <c r="N3338" s="1"/>
    </row>
    <row r="3339" spans="6:14" x14ac:dyDescent="0.25">
      <c r="F3339" s="1"/>
      <c r="G3339" s="1"/>
      <c r="H3339" s="1"/>
      <c r="I3339" s="1"/>
      <c r="J3339" s="1"/>
      <c r="K3339" s="1"/>
      <c r="L3339" s="1"/>
      <c r="M3339" s="1"/>
      <c r="N3339" s="1"/>
    </row>
    <row r="3340" spans="6:14" x14ac:dyDescent="0.25">
      <c r="F3340" s="1"/>
      <c r="G3340" s="1"/>
      <c r="H3340" s="1"/>
      <c r="I3340" s="1"/>
      <c r="J3340" s="1"/>
      <c r="K3340" s="1"/>
      <c r="L3340" s="1"/>
      <c r="M3340" s="1"/>
      <c r="N3340" s="1"/>
    </row>
    <row r="3341" spans="6:14" x14ac:dyDescent="0.25">
      <c r="F3341" s="1"/>
      <c r="G3341" s="1"/>
      <c r="H3341" s="1"/>
      <c r="I3341" s="1"/>
      <c r="J3341" s="1"/>
      <c r="K3341" s="1"/>
      <c r="L3341" s="1"/>
      <c r="M3341" s="1"/>
      <c r="N3341" s="1"/>
    </row>
    <row r="3342" spans="6:14" x14ac:dyDescent="0.25">
      <c r="F3342" s="1"/>
      <c r="G3342" s="1"/>
      <c r="H3342" s="1"/>
      <c r="I3342" s="1"/>
      <c r="J3342" s="1"/>
      <c r="K3342" s="1"/>
      <c r="L3342" s="1"/>
      <c r="M3342" s="1"/>
      <c r="N3342" s="1"/>
    </row>
    <row r="3343" spans="6:14" x14ac:dyDescent="0.25">
      <c r="F3343" s="1"/>
      <c r="G3343" s="1"/>
      <c r="H3343" s="1"/>
      <c r="I3343" s="1"/>
      <c r="J3343" s="1"/>
      <c r="K3343" s="1"/>
      <c r="L3343" s="1"/>
      <c r="M3343" s="1"/>
      <c r="N3343" s="1"/>
    </row>
    <row r="3344" spans="6:14" x14ac:dyDescent="0.25">
      <c r="F3344" s="1"/>
      <c r="G3344" s="1"/>
      <c r="H3344" s="1"/>
      <c r="I3344" s="1"/>
      <c r="J3344" s="1"/>
      <c r="K3344" s="1"/>
      <c r="L3344" s="1"/>
      <c r="M3344" s="1"/>
      <c r="N3344" s="1"/>
    </row>
    <row r="3345" spans="6:14" x14ac:dyDescent="0.25">
      <c r="F3345" s="1"/>
      <c r="G3345" s="1"/>
      <c r="H3345" s="1"/>
      <c r="I3345" s="1"/>
      <c r="J3345" s="1"/>
      <c r="K3345" s="1"/>
      <c r="L3345" s="1"/>
      <c r="M3345" s="1"/>
      <c r="N3345" s="1"/>
    </row>
    <row r="3346" spans="6:14" x14ac:dyDescent="0.25">
      <c r="F3346" s="1"/>
      <c r="G3346" s="1"/>
      <c r="H3346" s="1"/>
      <c r="I3346" s="1"/>
      <c r="J3346" s="1"/>
      <c r="K3346" s="1"/>
      <c r="L3346" s="1"/>
      <c r="M3346" s="1"/>
      <c r="N3346" s="1"/>
    </row>
    <row r="3347" spans="6:14" x14ac:dyDescent="0.25">
      <c r="F3347" s="1"/>
      <c r="G3347" s="1"/>
      <c r="H3347" s="1"/>
      <c r="I3347" s="1"/>
      <c r="J3347" s="1"/>
      <c r="K3347" s="1"/>
      <c r="L3347" s="1"/>
      <c r="M3347" s="1"/>
      <c r="N3347" s="1"/>
    </row>
    <row r="3348" spans="6:14" x14ac:dyDescent="0.25">
      <c r="F3348" s="1"/>
      <c r="G3348" s="1"/>
      <c r="H3348" s="1"/>
      <c r="I3348" s="1"/>
      <c r="J3348" s="1"/>
      <c r="K3348" s="1"/>
      <c r="L3348" s="1"/>
      <c r="M3348" s="1"/>
      <c r="N3348" s="1"/>
    </row>
    <row r="3349" spans="6:14" x14ac:dyDescent="0.25">
      <c r="F3349" s="1"/>
      <c r="G3349" s="1"/>
      <c r="H3349" s="1"/>
      <c r="I3349" s="1"/>
      <c r="J3349" s="1"/>
      <c r="K3349" s="1"/>
      <c r="L3349" s="1"/>
      <c r="M3349" s="1"/>
      <c r="N3349" s="1"/>
    </row>
    <row r="3350" spans="6:14" x14ac:dyDescent="0.25">
      <c r="F3350" s="1"/>
      <c r="G3350" s="1"/>
      <c r="H3350" s="1"/>
      <c r="I3350" s="1"/>
      <c r="J3350" s="1"/>
      <c r="K3350" s="1"/>
      <c r="L3350" s="1"/>
      <c r="M3350" s="1"/>
      <c r="N3350" s="1"/>
    </row>
    <row r="3351" spans="6:14" x14ac:dyDescent="0.25">
      <c r="F3351" s="1"/>
      <c r="G3351" s="1"/>
      <c r="H3351" s="1"/>
      <c r="I3351" s="1"/>
      <c r="J3351" s="1"/>
      <c r="K3351" s="1"/>
      <c r="L3351" s="1"/>
      <c r="M3351" s="1"/>
      <c r="N3351" s="1"/>
    </row>
    <row r="3352" spans="6:14" x14ac:dyDescent="0.25">
      <c r="F3352" s="1"/>
      <c r="G3352" s="1"/>
      <c r="H3352" s="1"/>
      <c r="I3352" s="1"/>
      <c r="J3352" s="1"/>
      <c r="K3352" s="1"/>
      <c r="L3352" s="1"/>
      <c r="M3352" s="1"/>
      <c r="N3352" s="1"/>
    </row>
    <row r="3353" spans="6:14" x14ac:dyDescent="0.25">
      <c r="F3353" s="1"/>
      <c r="G3353" s="1"/>
      <c r="H3353" s="1"/>
      <c r="I3353" s="1"/>
      <c r="J3353" s="1"/>
      <c r="K3353" s="1"/>
      <c r="L3353" s="1"/>
      <c r="M3353" s="1"/>
      <c r="N3353" s="1"/>
    </row>
    <row r="3354" spans="6:14" x14ac:dyDescent="0.25">
      <c r="F3354" s="1"/>
      <c r="G3354" s="1"/>
      <c r="H3354" s="1"/>
      <c r="I3354" s="1"/>
      <c r="J3354" s="1"/>
      <c r="K3354" s="1"/>
      <c r="L3354" s="1"/>
      <c r="M3354" s="1"/>
      <c r="N3354" s="1"/>
    </row>
    <row r="3355" spans="6:14" x14ac:dyDescent="0.25">
      <c r="F3355" s="1"/>
      <c r="G3355" s="1"/>
      <c r="H3355" s="1"/>
      <c r="I3355" s="1"/>
      <c r="J3355" s="1"/>
      <c r="K3355" s="1"/>
      <c r="L3355" s="1"/>
      <c r="M3355" s="1"/>
      <c r="N3355" s="1"/>
    </row>
    <row r="3356" spans="6:14" x14ac:dyDescent="0.25">
      <c r="F3356" s="1"/>
      <c r="G3356" s="1"/>
      <c r="H3356" s="1"/>
      <c r="I3356" s="1"/>
      <c r="J3356" s="1"/>
      <c r="K3356" s="1"/>
      <c r="L3356" s="1"/>
      <c r="M3356" s="1"/>
      <c r="N3356" s="1"/>
    </row>
    <row r="3357" spans="6:14" x14ac:dyDescent="0.25">
      <c r="F3357" s="1"/>
      <c r="G3357" s="1"/>
      <c r="H3357" s="1"/>
      <c r="I3357" s="1"/>
      <c r="J3357" s="1"/>
      <c r="K3357" s="1"/>
      <c r="L3357" s="1"/>
      <c r="M3357" s="1"/>
      <c r="N3357" s="1"/>
    </row>
    <row r="3358" spans="6:14" x14ac:dyDescent="0.25">
      <c r="F3358" s="1"/>
      <c r="G3358" s="1"/>
      <c r="H3358" s="1"/>
      <c r="I3358" s="1"/>
      <c r="J3358" s="1"/>
      <c r="K3358" s="1"/>
      <c r="L3358" s="1"/>
      <c r="M3358" s="1"/>
      <c r="N3358" s="1"/>
    </row>
    <row r="3359" spans="6:14" x14ac:dyDescent="0.25">
      <c r="F3359" s="1"/>
      <c r="G3359" s="1"/>
      <c r="H3359" s="1"/>
      <c r="I3359" s="1"/>
      <c r="J3359" s="1"/>
      <c r="K3359" s="1"/>
      <c r="L3359" s="1"/>
      <c r="M3359" s="1"/>
      <c r="N3359" s="1"/>
    </row>
    <row r="3360" spans="6:14" x14ac:dyDescent="0.25">
      <c r="F3360" s="1"/>
      <c r="G3360" s="1"/>
      <c r="H3360" s="1"/>
      <c r="I3360" s="1"/>
      <c r="J3360" s="1"/>
      <c r="K3360" s="1"/>
      <c r="L3360" s="1"/>
      <c r="M3360" s="1"/>
      <c r="N3360" s="1"/>
    </row>
    <row r="3361" spans="6:14" x14ac:dyDescent="0.25">
      <c r="F3361" s="1"/>
      <c r="G3361" s="1"/>
      <c r="H3361" s="1"/>
      <c r="I3361" s="1"/>
      <c r="J3361" s="1"/>
      <c r="K3361" s="1"/>
      <c r="L3361" s="1"/>
      <c r="M3361" s="1"/>
      <c r="N3361" s="1"/>
    </row>
    <row r="3362" spans="6:14" x14ac:dyDescent="0.25">
      <c r="F3362" s="1"/>
      <c r="G3362" s="1"/>
      <c r="H3362" s="1"/>
      <c r="I3362" s="1"/>
      <c r="J3362" s="1"/>
      <c r="K3362" s="1"/>
      <c r="L3362" s="1"/>
      <c r="M3362" s="1"/>
      <c r="N3362" s="1"/>
    </row>
    <row r="3363" spans="6:14" x14ac:dyDescent="0.25">
      <c r="F3363" s="1"/>
      <c r="G3363" s="1"/>
      <c r="H3363" s="1"/>
      <c r="I3363" s="1"/>
      <c r="J3363" s="1"/>
      <c r="K3363" s="1"/>
      <c r="L3363" s="1"/>
      <c r="M3363" s="1"/>
      <c r="N3363" s="1"/>
    </row>
    <row r="3364" spans="6:14" x14ac:dyDescent="0.25">
      <c r="F3364" s="1"/>
      <c r="G3364" s="1"/>
      <c r="H3364" s="1"/>
      <c r="I3364" s="1"/>
      <c r="J3364" s="1"/>
      <c r="K3364" s="1"/>
      <c r="L3364" s="1"/>
      <c r="M3364" s="1"/>
      <c r="N3364" s="1"/>
    </row>
    <row r="3365" spans="6:14" x14ac:dyDescent="0.25">
      <c r="F3365" s="1"/>
      <c r="G3365" s="1"/>
      <c r="H3365" s="1"/>
      <c r="I3365" s="1"/>
      <c r="J3365" s="1"/>
      <c r="K3365" s="1"/>
      <c r="L3365" s="1"/>
      <c r="M3365" s="1"/>
      <c r="N3365" s="1"/>
    </row>
    <row r="3366" spans="6:14" x14ac:dyDescent="0.25">
      <c r="F3366" s="1"/>
      <c r="G3366" s="1"/>
      <c r="H3366" s="1"/>
      <c r="I3366" s="1"/>
      <c r="J3366" s="1"/>
      <c r="K3366" s="1"/>
      <c r="L3366" s="1"/>
      <c r="M3366" s="1"/>
      <c r="N3366" s="1"/>
    </row>
    <row r="3367" spans="6:14" x14ac:dyDescent="0.25">
      <c r="F3367" s="1"/>
      <c r="G3367" s="1"/>
      <c r="H3367" s="1"/>
      <c r="I3367" s="1"/>
      <c r="J3367" s="1"/>
      <c r="K3367" s="1"/>
      <c r="L3367" s="1"/>
      <c r="M3367" s="1"/>
      <c r="N3367" s="1"/>
    </row>
    <row r="3368" spans="6:14" x14ac:dyDescent="0.25">
      <c r="F3368" s="1"/>
      <c r="G3368" s="1"/>
      <c r="H3368" s="1"/>
      <c r="I3368" s="1"/>
      <c r="J3368" s="1"/>
      <c r="K3368" s="1"/>
      <c r="L3368" s="1"/>
      <c r="M3368" s="1"/>
      <c r="N3368" s="1"/>
    </row>
    <row r="3369" spans="6:14" x14ac:dyDescent="0.25">
      <c r="F3369" s="1"/>
      <c r="G3369" s="1"/>
      <c r="H3369" s="1"/>
      <c r="I3369" s="1"/>
      <c r="J3369" s="1"/>
      <c r="K3369" s="1"/>
      <c r="L3369" s="1"/>
      <c r="M3369" s="1"/>
      <c r="N3369" s="1"/>
    </row>
    <row r="3370" spans="6:14" x14ac:dyDescent="0.25">
      <c r="F3370" s="1"/>
      <c r="G3370" s="1"/>
      <c r="H3370" s="1"/>
      <c r="I3370" s="1"/>
      <c r="J3370" s="1"/>
      <c r="K3370" s="1"/>
      <c r="L3370" s="1"/>
      <c r="M3370" s="1"/>
      <c r="N3370" s="1"/>
    </row>
    <row r="3371" spans="6:14" x14ac:dyDescent="0.25">
      <c r="F3371" s="1"/>
      <c r="G3371" s="1"/>
      <c r="H3371" s="1"/>
      <c r="I3371" s="1"/>
      <c r="J3371" s="1"/>
      <c r="K3371" s="1"/>
      <c r="L3371" s="1"/>
      <c r="M3371" s="1"/>
      <c r="N3371" s="1"/>
    </row>
    <row r="3372" spans="6:14" x14ac:dyDescent="0.25">
      <c r="F3372" s="1"/>
      <c r="G3372" s="1"/>
      <c r="H3372" s="1"/>
      <c r="I3372" s="1"/>
      <c r="J3372" s="1"/>
      <c r="K3372" s="1"/>
      <c r="L3372" s="1"/>
      <c r="M3372" s="1"/>
      <c r="N3372" s="1"/>
    </row>
    <row r="3373" spans="6:14" x14ac:dyDescent="0.25">
      <c r="F3373" s="1"/>
      <c r="G3373" s="1"/>
      <c r="H3373" s="1"/>
      <c r="I3373" s="1"/>
      <c r="J3373" s="1"/>
      <c r="K3373" s="1"/>
      <c r="L3373" s="1"/>
      <c r="M3373" s="1"/>
      <c r="N3373" s="1"/>
    </row>
    <row r="3374" spans="6:14" x14ac:dyDescent="0.25">
      <c r="F3374" s="1"/>
      <c r="G3374" s="1"/>
      <c r="H3374" s="1"/>
      <c r="I3374" s="1"/>
      <c r="J3374" s="1"/>
      <c r="K3374" s="1"/>
      <c r="L3374" s="1"/>
      <c r="M3374" s="1"/>
      <c r="N3374" s="1"/>
    </row>
    <row r="3375" spans="6:14" x14ac:dyDescent="0.25">
      <c r="F3375" s="1"/>
      <c r="G3375" s="1"/>
      <c r="H3375" s="1"/>
      <c r="I3375" s="1"/>
      <c r="J3375" s="1"/>
      <c r="K3375" s="1"/>
      <c r="L3375" s="1"/>
      <c r="M3375" s="1"/>
      <c r="N3375" s="1"/>
    </row>
    <row r="3376" spans="6:14" x14ac:dyDescent="0.25">
      <c r="F3376" s="1"/>
      <c r="G3376" s="1"/>
      <c r="H3376" s="1"/>
      <c r="I3376" s="1"/>
      <c r="J3376" s="1"/>
      <c r="K3376" s="1"/>
      <c r="L3376" s="1"/>
      <c r="M3376" s="1"/>
      <c r="N3376" s="1"/>
    </row>
    <row r="3377" spans="6:14" x14ac:dyDescent="0.25">
      <c r="F3377" s="1"/>
      <c r="G3377" s="1"/>
      <c r="H3377" s="1"/>
      <c r="I3377" s="1"/>
      <c r="J3377" s="1"/>
      <c r="K3377" s="1"/>
      <c r="L3377" s="1"/>
      <c r="M3377" s="1"/>
      <c r="N3377" s="1"/>
    </row>
    <row r="3378" spans="6:14" x14ac:dyDescent="0.25">
      <c r="F3378" s="1"/>
      <c r="G3378" s="1"/>
      <c r="H3378" s="1"/>
      <c r="I3378" s="1"/>
      <c r="J3378" s="1"/>
      <c r="K3378" s="1"/>
      <c r="L3378" s="1"/>
      <c r="M3378" s="1"/>
      <c r="N3378" s="1"/>
    </row>
    <row r="3379" spans="6:14" x14ac:dyDescent="0.25">
      <c r="F3379" s="1"/>
      <c r="G3379" s="1"/>
      <c r="H3379" s="1"/>
      <c r="I3379" s="1"/>
      <c r="J3379" s="1"/>
      <c r="K3379" s="1"/>
      <c r="L3379" s="1"/>
      <c r="M3379" s="1"/>
      <c r="N3379" s="1"/>
    </row>
    <row r="3380" spans="6:14" x14ac:dyDescent="0.25">
      <c r="F3380" s="1"/>
      <c r="G3380" s="1"/>
      <c r="H3380" s="1"/>
      <c r="I3380" s="1"/>
      <c r="J3380" s="1"/>
      <c r="K3380" s="1"/>
      <c r="L3380" s="1"/>
      <c r="M3380" s="1"/>
      <c r="N3380" s="1"/>
    </row>
    <row r="3381" spans="6:14" x14ac:dyDescent="0.25">
      <c r="F3381" s="1"/>
      <c r="G3381" s="1"/>
      <c r="H3381" s="1"/>
      <c r="I3381" s="1"/>
      <c r="J3381" s="1"/>
      <c r="K3381" s="1"/>
      <c r="L3381" s="1"/>
      <c r="M3381" s="1"/>
      <c r="N3381" s="1"/>
    </row>
    <row r="3382" spans="6:14" x14ac:dyDescent="0.25">
      <c r="F3382" s="1"/>
      <c r="G3382" s="1"/>
      <c r="H3382" s="1"/>
      <c r="I3382" s="1"/>
      <c r="J3382" s="1"/>
      <c r="K3382" s="1"/>
      <c r="L3382" s="1"/>
      <c r="M3382" s="1"/>
      <c r="N3382" s="1"/>
    </row>
    <row r="3383" spans="6:14" x14ac:dyDescent="0.25">
      <c r="F3383" s="1"/>
      <c r="G3383" s="1"/>
      <c r="H3383" s="1"/>
      <c r="I3383" s="1"/>
      <c r="J3383" s="1"/>
      <c r="K3383" s="1"/>
      <c r="L3383" s="1"/>
      <c r="M3383" s="1"/>
      <c r="N3383" s="1"/>
    </row>
    <row r="3384" spans="6:14" x14ac:dyDescent="0.25">
      <c r="F3384" s="1"/>
      <c r="G3384" s="1"/>
      <c r="H3384" s="1"/>
      <c r="I3384" s="1"/>
      <c r="J3384" s="1"/>
      <c r="K3384" s="1"/>
      <c r="L3384" s="1"/>
      <c r="M3384" s="1"/>
      <c r="N3384" s="1"/>
    </row>
    <row r="3385" spans="6:14" x14ac:dyDescent="0.25">
      <c r="F3385" s="1"/>
      <c r="G3385" s="1"/>
      <c r="H3385" s="1"/>
      <c r="I3385" s="1"/>
      <c r="J3385" s="1"/>
      <c r="K3385" s="1"/>
      <c r="L3385" s="1"/>
      <c r="M3385" s="1"/>
      <c r="N3385" s="1"/>
    </row>
    <row r="3386" spans="6:14" x14ac:dyDescent="0.25">
      <c r="F3386" s="1"/>
      <c r="G3386" s="1"/>
      <c r="H3386" s="1"/>
      <c r="I3386" s="1"/>
      <c r="J3386" s="1"/>
      <c r="K3386" s="1"/>
      <c r="L3386" s="1"/>
      <c r="M3386" s="1"/>
      <c r="N3386" s="1"/>
    </row>
    <row r="3387" spans="6:14" x14ac:dyDescent="0.25">
      <c r="F3387" s="1"/>
      <c r="G3387" s="1"/>
      <c r="H3387" s="1"/>
      <c r="I3387" s="1"/>
      <c r="J3387" s="1"/>
      <c r="K3387" s="1"/>
      <c r="L3387" s="1"/>
      <c r="M3387" s="1"/>
      <c r="N3387" s="1"/>
    </row>
    <row r="3388" spans="6:14" x14ac:dyDescent="0.25">
      <c r="F3388" s="1"/>
      <c r="G3388" s="1"/>
      <c r="H3388" s="1"/>
      <c r="I3388" s="1"/>
      <c r="J3388" s="1"/>
      <c r="K3388" s="1"/>
      <c r="L3388" s="1"/>
      <c r="M3388" s="1"/>
      <c r="N3388" s="1"/>
    </row>
    <row r="3389" spans="6:14" x14ac:dyDescent="0.25">
      <c r="F3389" s="1"/>
      <c r="G3389" s="1"/>
      <c r="H3389" s="1"/>
      <c r="I3389" s="1"/>
      <c r="J3389" s="1"/>
      <c r="K3389" s="1"/>
      <c r="L3389" s="1"/>
      <c r="M3389" s="1"/>
      <c r="N3389" s="1"/>
    </row>
    <row r="3390" spans="6:14" x14ac:dyDescent="0.25">
      <c r="F3390" s="1"/>
      <c r="G3390" s="1"/>
      <c r="H3390" s="1"/>
      <c r="I3390" s="1"/>
      <c r="J3390" s="1"/>
      <c r="K3390" s="1"/>
      <c r="L3390" s="1"/>
      <c r="M3390" s="1"/>
      <c r="N3390" s="1"/>
    </row>
    <row r="3391" spans="6:14" x14ac:dyDescent="0.25">
      <c r="F3391" s="1"/>
      <c r="G3391" s="1"/>
      <c r="H3391" s="1"/>
      <c r="I3391" s="1"/>
      <c r="J3391" s="1"/>
      <c r="K3391" s="1"/>
      <c r="L3391" s="1"/>
      <c r="M3391" s="1"/>
      <c r="N3391" s="1"/>
    </row>
    <row r="3392" spans="6:14" x14ac:dyDescent="0.25">
      <c r="F3392" s="1"/>
      <c r="G3392" s="1"/>
      <c r="H3392" s="1"/>
      <c r="I3392" s="1"/>
      <c r="J3392" s="1"/>
      <c r="K3392" s="1"/>
      <c r="L3392" s="1"/>
      <c r="M3392" s="1"/>
      <c r="N3392" s="1"/>
    </row>
    <row r="3393" spans="6:14" x14ac:dyDescent="0.25">
      <c r="F3393" s="1"/>
      <c r="G3393" s="1"/>
      <c r="H3393" s="1"/>
      <c r="I3393" s="1"/>
      <c r="J3393" s="1"/>
      <c r="K3393" s="1"/>
      <c r="L3393" s="1"/>
      <c r="M3393" s="1"/>
      <c r="N3393" s="1"/>
    </row>
    <row r="3394" spans="6:14" x14ac:dyDescent="0.25">
      <c r="F3394" s="1"/>
      <c r="G3394" s="1"/>
      <c r="H3394" s="1"/>
      <c r="I3394" s="1"/>
      <c r="J3394" s="1"/>
      <c r="K3394" s="1"/>
      <c r="L3394" s="1"/>
      <c r="M3394" s="1"/>
      <c r="N3394" s="1"/>
    </row>
    <row r="3395" spans="6:14" x14ac:dyDescent="0.25">
      <c r="F3395" s="1"/>
      <c r="G3395" s="1"/>
      <c r="H3395" s="1"/>
      <c r="I3395" s="1"/>
      <c r="J3395" s="1"/>
      <c r="K3395" s="1"/>
      <c r="L3395" s="1"/>
      <c r="M3395" s="1"/>
      <c r="N3395" s="1"/>
    </row>
    <row r="3396" spans="6:14" x14ac:dyDescent="0.25">
      <c r="F3396" s="1"/>
      <c r="G3396" s="1"/>
      <c r="H3396" s="1"/>
      <c r="I3396" s="1"/>
      <c r="J3396" s="1"/>
      <c r="K3396" s="1"/>
      <c r="L3396" s="1"/>
      <c r="M3396" s="1"/>
      <c r="N3396" s="1"/>
    </row>
    <row r="3397" spans="6:14" x14ac:dyDescent="0.25">
      <c r="F3397" s="1"/>
      <c r="G3397" s="1"/>
      <c r="H3397" s="1"/>
      <c r="I3397" s="1"/>
      <c r="J3397" s="1"/>
      <c r="K3397" s="1"/>
      <c r="L3397" s="1"/>
      <c r="M3397" s="1"/>
      <c r="N3397" s="1"/>
    </row>
    <row r="3398" spans="6:14" x14ac:dyDescent="0.25">
      <c r="F3398" s="1"/>
      <c r="G3398" s="1"/>
      <c r="H3398" s="1"/>
      <c r="I3398" s="1"/>
      <c r="J3398" s="1"/>
      <c r="K3398" s="1"/>
      <c r="L3398" s="1"/>
      <c r="M3398" s="1"/>
      <c r="N3398" s="1"/>
    </row>
    <row r="3399" spans="6:14" x14ac:dyDescent="0.25">
      <c r="F3399" s="1"/>
      <c r="G3399" s="1"/>
      <c r="H3399" s="1"/>
      <c r="I3399" s="1"/>
      <c r="J3399" s="1"/>
      <c r="K3399" s="1"/>
      <c r="L3399" s="1"/>
      <c r="M3399" s="1"/>
      <c r="N3399" s="1"/>
    </row>
    <row r="3400" spans="6:14" x14ac:dyDescent="0.25">
      <c r="F3400" s="1"/>
      <c r="G3400" s="1"/>
      <c r="H3400" s="1"/>
      <c r="I3400" s="1"/>
      <c r="J3400" s="1"/>
      <c r="K3400" s="1"/>
      <c r="L3400" s="1"/>
      <c r="M3400" s="1"/>
      <c r="N3400" s="1"/>
    </row>
    <row r="3401" spans="6:14" x14ac:dyDescent="0.25">
      <c r="F3401" s="1"/>
      <c r="G3401" s="1"/>
      <c r="H3401" s="1"/>
      <c r="I3401" s="1"/>
      <c r="J3401" s="1"/>
      <c r="K3401" s="1"/>
      <c r="L3401" s="1"/>
      <c r="M3401" s="1"/>
      <c r="N3401" s="1"/>
    </row>
    <row r="3402" spans="6:14" x14ac:dyDescent="0.25">
      <c r="F3402" s="1"/>
      <c r="G3402" s="1"/>
      <c r="H3402" s="1"/>
      <c r="I3402" s="1"/>
      <c r="J3402" s="1"/>
      <c r="K3402" s="1"/>
      <c r="L3402" s="1"/>
      <c r="M3402" s="1"/>
      <c r="N3402" s="1"/>
    </row>
    <row r="3403" spans="6:14" x14ac:dyDescent="0.25">
      <c r="F3403" s="1"/>
      <c r="G3403" s="1"/>
      <c r="H3403" s="1"/>
      <c r="I3403" s="1"/>
      <c r="J3403" s="1"/>
      <c r="K3403" s="1"/>
      <c r="L3403" s="1"/>
      <c r="M3403" s="1"/>
      <c r="N3403" s="1"/>
    </row>
    <row r="3404" spans="6:14" x14ac:dyDescent="0.25">
      <c r="F3404" s="1"/>
      <c r="G3404" s="1"/>
      <c r="H3404" s="1"/>
      <c r="I3404" s="1"/>
      <c r="J3404" s="1"/>
      <c r="K3404" s="1"/>
      <c r="L3404" s="1"/>
      <c r="M3404" s="1"/>
      <c r="N3404" s="1"/>
    </row>
    <row r="3405" spans="6:14" x14ac:dyDescent="0.25">
      <c r="F3405" s="1"/>
      <c r="G3405" s="1"/>
      <c r="H3405" s="1"/>
      <c r="I3405" s="1"/>
      <c r="J3405" s="1"/>
      <c r="K3405" s="1"/>
      <c r="L3405" s="1"/>
      <c r="M3405" s="1"/>
      <c r="N3405" s="1"/>
    </row>
    <row r="3406" spans="6:14" x14ac:dyDescent="0.25">
      <c r="F3406" s="1"/>
      <c r="G3406" s="1"/>
      <c r="H3406" s="1"/>
      <c r="I3406" s="1"/>
      <c r="J3406" s="1"/>
      <c r="K3406" s="1"/>
      <c r="L3406" s="1"/>
      <c r="M3406" s="1"/>
      <c r="N3406" s="1"/>
    </row>
    <row r="3407" spans="6:14" x14ac:dyDescent="0.25">
      <c r="F3407" s="1"/>
      <c r="G3407" s="1"/>
      <c r="H3407" s="1"/>
      <c r="I3407" s="1"/>
      <c r="J3407" s="1"/>
      <c r="K3407" s="1"/>
      <c r="L3407" s="1"/>
      <c r="M3407" s="1"/>
      <c r="N3407" s="1"/>
    </row>
    <row r="3408" spans="6:14" x14ac:dyDescent="0.25">
      <c r="F3408" s="1"/>
      <c r="G3408" s="1"/>
      <c r="H3408" s="1"/>
      <c r="I3408" s="1"/>
      <c r="J3408" s="1"/>
      <c r="K3408" s="1"/>
      <c r="L3408" s="1"/>
      <c r="M3408" s="1"/>
      <c r="N3408" s="1"/>
    </row>
    <row r="3409" spans="6:14" x14ac:dyDescent="0.25">
      <c r="F3409" s="1"/>
      <c r="G3409" s="1"/>
      <c r="H3409" s="1"/>
      <c r="I3409" s="1"/>
      <c r="J3409" s="1"/>
      <c r="K3409" s="1"/>
      <c r="L3409" s="1"/>
      <c r="M3409" s="1"/>
      <c r="N3409" s="1"/>
    </row>
    <row r="3410" spans="6:14" x14ac:dyDescent="0.25">
      <c r="F3410" s="1"/>
      <c r="G3410" s="1"/>
      <c r="H3410" s="1"/>
      <c r="I3410" s="1"/>
      <c r="J3410" s="1"/>
      <c r="K3410" s="1"/>
      <c r="L3410" s="1"/>
      <c r="M3410" s="1"/>
      <c r="N3410" s="1"/>
    </row>
    <row r="3411" spans="6:14" x14ac:dyDescent="0.25">
      <c r="F3411" s="1"/>
      <c r="G3411" s="1"/>
      <c r="H3411" s="1"/>
      <c r="I3411" s="1"/>
      <c r="J3411" s="1"/>
      <c r="K3411" s="1"/>
      <c r="L3411" s="1"/>
      <c r="M3411" s="1"/>
      <c r="N3411" s="1"/>
    </row>
    <row r="3412" spans="6:14" x14ac:dyDescent="0.25">
      <c r="F3412" s="1"/>
      <c r="G3412" s="1"/>
      <c r="H3412" s="1"/>
      <c r="I3412" s="1"/>
      <c r="J3412" s="1"/>
      <c r="K3412" s="1"/>
      <c r="L3412" s="1"/>
      <c r="M3412" s="1"/>
      <c r="N3412" s="1"/>
    </row>
    <row r="3413" spans="6:14" x14ac:dyDescent="0.25">
      <c r="F3413" s="1"/>
      <c r="G3413" s="1"/>
      <c r="H3413" s="1"/>
      <c r="I3413" s="1"/>
      <c r="J3413" s="1"/>
      <c r="K3413" s="1"/>
      <c r="L3413" s="1"/>
      <c r="M3413" s="1"/>
      <c r="N3413" s="1"/>
    </row>
    <row r="3414" spans="6:14" x14ac:dyDescent="0.25">
      <c r="F3414" s="1"/>
      <c r="G3414" s="1"/>
      <c r="H3414" s="1"/>
      <c r="I3414" s="1"/>
      <c r="J3414" s="1"/>
      <c r="K3414" s="1"/>
      <c r="L3414" s="1"/>
      <c r="M3414" s="1"/>
      <c r="N3414" s="1"/>
    </row>
    <row r="3415" spans="6:14" x14ac:dyDescent="0.25">
      <c r="F3415" s="1"/>
      <c r="G3415" s="1"/>
      <c r="H3415" s="1"/>
      <c r="I3415" s="1"/>
      <c r="J3415" s="1"/>
      <c r="K3415" s="1"/>
      <c r="L3415" s="1"/>
      <c r="M3415" s="1"/>
      <c r="N3415" s="1"/>
    </row>
    <row r="3416" spans="6:14" x14ac:dyDescent="0.25">
      <c r="F3416" s="1"/>
      <c r="G3416" s="1"/>
      <c r="H3416" s="1"/>
      <c r="I3416" s="1"/>
      <c r="J3416" s="1"/>
      <c r="K3416" s="1"/>
      <c r="L3416" s="1"/>
      <c r="M3416" s="1"/>
      <c r="N3416" s="1"/>
    </row>
    <row r="3417" spans="6:14" x14ac:dyDescent="0.25">
      <c r="F3417" s="1"/>
      <c r="G3417" s="1"/>
      <c r="H3417" s="1"/>
      <c r="I3417" s="1"/>
      <c r="J3417" s="1"/>
      <c r="K3417" s="1"/>
      <c r="L3417" s="1"/>
      <c r="M3417" s="1"/>
      <c r="N3417" s="1"/>
    </row>
    <row r="3418" spans="6:14" x14ac:dyDescent="0.25">
      <c r="F3418" s="1"/>
      <c r="G3418" s="1"/>
      <c r="H3418" s="1"/>
      <c r="I3418" s="1"/>
      <c r="J3418" s="1"/>
      <c r="K3418" s="1"/>
      <c r="L3418" s="1"/>
      <c r="M3418" s="1"/>
      <c r="N3418" s="1"/>
    </row>
    <row r="3419" spans="6:14" x14ac:dyDescent="0.25">
      <c r="F3419" s="1"/>
      <c r="G3419" s="1"/>
      <c r="H3419" s="1"/>
      <c r="I3419" s="1"/>
      <c r="J3419" s="1"/>
      <c r="K3419" s="1"/>
      <c r="L3419" s="1"/>
      <c r="M3419" s="1"/>
      <c r="N3419" s="1"/>
    </row>
    <row r="3420" spans="6:14" x14ac:dyDescent="0.25">
      <c r="F3420" s="1"/>
      <c r="G3420" s="1"/>
      <c r="H3420" s="1"/>
      <c r="I3420" s="1"/>
      <c r="J3420" s="1"/>
      <c r="K3420" s="1"/>
      <c r="L3420" s="1"/>
      <c r="M3420" s="1"/>
      <c r="N3420" s="1"/>
    </row>
    <row r="3421" spans="6:14" x14ac:dyDescent="0.25">
      <c r="F3421" s="1"/>
      <c r="G3421" s="1"/>
      <c r="H3421" s="1"/>
      <c r="I3421" s="1"/>
      <c r="J3421" s="1"/>
      <c r="K3421" s="1"/>
      <c r="L3421" s="1"/>
      <c r="M3421" s="1"/>
      <c r="N3421" s="1"/>
    </row>
    <row r="3422" spans="6:14" x14ac:dyDescent="0.25">
      <c r="F3422" s="1"/>
      <c r="G3422" s="1"/>
      <c r="H3422" s="1"/>
      <c r="I3422" s="1"/>
      <c r="J3422" s="1"/>
      <c r="K3422" s="1"/>
      <c r="L3422" s="1"/>
      <c r="M3422" s="1"/>
      <c r="N3422" s="1"/>
    </row>
    <row r="3423" spans="6:14" x14ac:dyDescent="0.25">
      <c r="F3423" s="1"/>
      <c r="G3423" s="1"/>
      <c r="H3423" s="1"/>
      <c r="I3423" s="1"/>
      <c r="J3423" s="1"/>
      <c r="K3423" s="1"/>
      <c r="L3423" s="1"/>
      <c r="M3423" s="1"/>
      <c r="N3423" s="1"/>
    </row>
    <row r="3424" spans="6:14" x14ac:dyDescent="0.25">
      <c r="F3424" s="1"/>
      <c r="G3424" s="1"/>
      <c r="H3424" s="1"/>
      <c r="I3424" s="1"/>
      <c r="J3424" s="1"/>
      <c r="K3424" s="1"/>
      <c r="L3424" s="1"/>
      <c r="M3424" s="1"/>
      <c r="N3424" s="1"/>
    </row>
    <row r="3425" spans="6:14" x14ac:dyDescent="0.25">
      <c r="F3425" s="1"/>
      <c r="G3425" s="1"/>
      <c r="H3425" s="1"/>
      <c r="I3425" s="1"/>
      <c r="J3425" s="1"/>
      <c r="K3425" s="1"/>
      <c r="L3425" s="1"/>
      <c r="M3425" s="1"/>
      <c r="N3425" s="1"/>
    </row>
    <row r="3426" spans="6:14" x14ac:dyDescent="0.25">
      <c r="F3426" s="1"/>
      <c r="G3426" s="1"/>
      <c r="H3426" s="1"/>
      <c r="I3426" s="1"/>
      <c r="J3426" s="1"/>
      <c r="K3426" s="1"/>
      <c r="L3426" s="1"/>
      <c r="M3426" s="1"/>
      <c r="N3426" s="1"/>
    </row>
    <row r="3427" spans="6:14" x14ac:dyDescent="0.25">
      <c r="F3427" s="1"/>
      <c r="G3427" s="1"/>
      <c r="H3427" s="1"/>
      <c r="I3427" s="1"/>
      <c r="J3427" s="1"/>
      <c r="K3427" s="1"/>
      <c r="L3427" s="1"/>
      <c r="M3427" s="1"/>
      <c r="N3427" s="1"/>
    </row>
    <row r="3428" spans="6:14" x14ac:dyDescent="0.25">
      <c r="F3428" s="1"/>
      <c r="G3428" s="1"/>
      <c r="H3428" s="1"/>
      <c r="I3428" s="1"/>
      <c r="J3428" s="1"/>
      <c r="K3428" s="1"/>
      <c r="L3428" s="1"/>
      <c r="M3428" s="1"/>
      <c r="N3428" s="1"/>
    </row>
    <row r="3429" spans="6:14" x14ac:dyDescent="0.25">
      <c r="F3429" s="1"/>
      <c r="G3429" s="1"/>
      <c r="H3429" s="1"/>
      <c r="I3429" s="1"/>
      <c r="J3429" s="1"/>
      <c r="K3429" s="1"/>
      <c r="L3429" s="1"/>
      <c r="M3429" s="1"/>
      <c r="N3429" s="1"/>
    </row>
    <row r="3430" spans="6:14" x14ac:dyDescent="0.25">
      <c r="F3430" s="1"/>
      <c r="G3430" s="1"/>
      <c r="H3430" s="1"/>
      <c r="I3430" s="1"/>
      <c r="J3430" s="1"/>
      <c r="K3430" s="1"/>
      <c r="L3430" s="1"/>
      <c r="M3430" s="1"/>
      <c r="N3430" s="1"/>
    </row>
    <row r="3431" spans="6:14" x14ac:dyDescent="0.25">
      <c r="F3431" s="1"/>
      <c r="G3431" s="1"/>
      <c r="H3431" s="1"/>
      <c r="I3431" s="1"/>
      <c r="J3431" s="1"/>
      <c r="K3431" s="1"/>
      <c r="L3431" s="1"/>
      <c r="M3431" s="1"/>
      <c r="N3431" s="1"/>
    </row>
    <row r="3432" spans="6:14" x14ac:dyDescent="0.25">
      <c r="F3432" s="1"/>
      <c r="G3432" s="1"/>
      <c r="H3432" s="1"/>
      <c r="I3432" s="1"/>
      <c r="J3432" s="1"/>
      <c r="K3432" s="1"/>
      <c r="L3432" s="1"/>
      <c r="M3432" s="1"/>
      <c r="N3432" s="1"/>
    </row>
    <row r="3433" spans="6:14" x14ac:dyDescent="0.25">
      <c r="F3433" s="1"/>
      <c r="G3433" s="1"/>
      <c r="H3433" s="1"/>
      <c r="I3433" s="1"/>
      <c r="J3433" s="1"/>
      <c r="K3433" s="1"/>
      <c r="L3433" s="1"/>
      <c r="M3433" s="1"/>
      <c r="N3433" s="1"/>
    </row>
    <row r="3434" spans="6:14" x14ac:dyDescent="0.25">
      <c r="F3434" s="1"/>
      <c r="G3434" s="1"/>
      <c r="H3434" s="1"/>
      <c r="I3434" s="1"/>
      <c r="J3434" s="1"/>
      <c r="K3434" s="1"/>
      <c r="L3434" s="1"/>
      <c r="M3434" s="1"/>
      <c r="N3434" s="1"/>
    </row>
    <row r="3435" spans="6:14" x14ac:dyDescent="0.25">
      <c r="F3435" s="1"/>
      <c r="G3435" s="1"/>
      <c r="H3435" s="1"/>
      <c r="I3435" s="1"/>
      <c r="J3435" s="1"/>
      <c r="K3435" s="1"/>
      <c r="L3435" s="1"/>
      <c r="M3435" s="1"/>
      <c r="N3435" s="1"/>
    </row>
    <row r="3436" spans="6:14" x14ac:dyDescent="0.25">
      <c r="F3436" s="1"/>
      <c r="G3436" s="1"/>
      <c r="H3436" s="1"/>
      <c r="I3436" s="1"/>
      <c r="J3436" s="1"/>
      <c r="K3436" s="1"/>
      <c r="L3436" s="1"/>
      <c r="M3436" s="1"/>
      <c r="N3436" s="1"/>
    </row>
    <row r="3437" spans="6:14" x14ac:dyDescent="0.25">
      <c r="F3437" s="1"/>
      <c r="G3437" s="1"/>
      <c r="H3437" s="1"/>
      <c r="I3437" s="1"/>
      <c r="J3437" s="1"/>
      <c r="K3437" s="1"/>
      <c r="L3437" s="1"/>
      <c r="M3437" s="1"/>
      <c r="N3437" s="1"/>
    </row>
    <row r="3438" spans="6:14" x14ac:dyDescent="0.25">
      <c r="F3438" s="1"/>
      <c r="G3438" s="1"/>
      <c r="H3438" s="1"/>
      <c r="I3438" s="1"/>
      <c r="J3438" s="1"/>
      <c r="K3438" s="1"/>
      <c r="L3438" s="1"/>
      <c r="M3438" s="1"/>
      <c r="N3438" s="1"/>
    </row>
    <row r="3439" spans="6:14" x14ac:dyDescent="0.25">
      <c r="F3439" s="1"/>
      <c r="G3439" s="1"/>
      <c r="H3439" s="1"/>
      <c r="I3439" s="1"/>
      <c r="J3439" s="1"/>
      <c r="K3439" s="1"/>
      <c r="L3439" s="1"/>
      <c r="M3439" s="1"/>
      <c r="N3439" s="1"/>
    </row>
    <row r="3440" spans="6:14" x14ac:dyDescent="0.25">
      <c r="F3440" s="1"/>
      <c r="G3440" s="1"/>
      <c r="H3440" s="1"/>
      <c r="I3440" s="1"/>
      <c r="J3440" s="1"/>
      <c r="K3440" s="1"/>
      <c r="L3440" s="1"/>
      <c r="M3440" s="1"/>
      <c r="N3440" s="1"/>
    </row>
    <row r="3441" spans="6:14" x14ac:dyDescent="0.25">
      <c r="F3441" s="1"/>
      <c r="G3441" s="1"/>
      <c r="H3441" s="1"/>
      <c r="I3441" s="1"/>
      <c r="J3441" s="1"/>
      <c r="K3441" s="1"/>
      <c r="L3441" s="1"/>
      <c r="M3441" s="1"/>
      <c r="N3441" s="1"/>
    </row>
    <row r="3442" spans="6:14" x14ac:dyDescent="0.25">
      <c r="F3442" s="1"/>
      <c r="G3442" s="1"/>
      <c r="H3442" s="1"/>
      <c r="I3442" s="1"/>
      <c r="J3442" s="1"/>
      <c r="K3442" s="1"/>
      <c r="L3442" s="1"/>
      <c r="M3442" s="1"/>
      <c r="N3442" s="1"/>
    </row>
    <row r="3443" spans="6:14" x14ac:dyDescent="0.25">
      <c r="F3443" s="1"/>
      <c r="G3443" s="1"/>
      <c r="H3443" s="1"/>
      <c r="I3443" s="1"/>
      <c r="J3443" s="1"/>
      <c r="K3443" s="1"/>
      <c r="L3443" s="1"/>
      <c r="M3443" s="1"/>
      <c r="N3443" s="1"/>
    </row>
    <row r="3444" spans="6:14" x14ac:dyDescent="0.25">
      <c r="F3444" s="1"/>
      <c r="G3444" s="1"/>
      <c r="H3444" s="1"/>
      <c r="I3444" s="1"/>
      <c r="J3444" s="1"/>
      <c r="K3444" s="1"/>
      <c r="L3444" s="1"/>
      <c r="M3444" s="1"/>
      <c r="N3444" s="1"/>
    </row>
    <row r="3445" spans="6:14" x14ac:dyDescent="0.25">
      <c r="F3445" s="1"/>
      <c r="G3445" s="1"/>
      <c r="H3445" s="1"/>
      <c r="I3445" s="1"/>
      <c r="J3445" s="1"/>
      <c r="K3445" s="1"/>
      <c r="L3445" s="1"/>
      <c r="M3445" s="1"/>
      <c r="N3445" s="1"/>
    </row>
    <row r="3446" spans="6:14" x14ac:dyDescent="0.25">
      <c r="F3446" s="1"/>
      <c r="G3446" s="1"/>
      <c r="H3446" s="1"/>
      <c r="I3446" s="1"/>
      <c r="J3446" s="1"/>
      <c r="K3446" s="1"/>
      <c r="L3446" s="1"/>
      <c r="M3446" s="1"/>
      <c r="N3446" s="1"/>
    </row>
    <row r="3447" spans="6:14" x14ac:dyDescent="0.25">
      <c r="F3447" s="1"/>
      <c r="G3447" s="1"/>
      <c r="H3447" s="1"/>
      <c r="I3447" s="1"/>
      <c r="J3447" s="1"/>
      <c r="K3447" s="1"/>
      <c r="L3447" s="1"/>
      <c r="M3447" s="1"/>
      <c r="N3447" s="1"/>
    </row>
    <row r="3448" spans="6:14" x14ac:dyDescent="0.25">
      <c r="F3448" s="1"/>
      <c r="G3448" s="1"/>
      <c r="H3448" s="1"/>
      <c r="I3448" s="1"/>
      <c r="J3448" s="1"/>
      <c r="K3448" s="1"/>
      <c r="L3448" s="1"/>
      <c r="M3448" s="1"/>
      <c r="N3448" s="1"/>
    </row>
    <row r="3449" spans="6:14" x14ac:dyDescent="0.25">
      <c r="F3449" s="1"/>
      <c r="G3449" s="1"/>
      <c r="H3449" s="1"/>
      <c r="I3449" s="1"/>
      <c r="J3449" s="1"/>
      <c r="K3449" s="1"/>
      <c r="L3449" s="1"/>
      <c r="M3449" s="1"/>
      <c r="N3449" s="1"/>
    </row>
    <row r="3450" spans="6:14" x14ac:dyDescent="0.25">
      <c r="F3450" s="1"/>
      <c r="G3450" s="1"/>
      <c r="H3450" s="1"/>
      <c r="I3450" s="1"/>
      <c r="J3450" s="1"/>
      <c r="K3450" s="1"/>
      <c r="L3450" s="1"/>
      <c r="M3450" s="1"/>
      <c r="N3450" s="1"/>
    </row>
    <row r="3451" spans="6:14" x14ac:dyDescent="0.25">
      <c r="F3451" s="1"/>
      <c r="G3451" s="1"/>
      <c r="H3451" s="1"/>
      <c r="I3451" s="1"/>
      <c r="J3451" s="1"/>
      <c r="K3451" s="1"/>
      <c r="L3451" s="1"/>
      <c r="M3451" s="1"/>
      <c r="N3451" s="1"/>
    </row>
    <row r="3452" spans="6:14" x14ac:dyDescent="0.25">
      <c r="F3452" s="1"/>
      <c r="G3452" s="1"/>
      <c r="H3452" s="1"/>
      <c r="I3452" s="1"/>
      <c r="J3452" s="1"/>
      <c r="K3452" s="1"/>
      <c r="L3452" s="1"/>
      <c r="M3452" s="1"/>
      <c r="N3452" s="1"/>
    </row>
    <row r="3453" spans="6:14" x14ac:dyDescent="0.25">
      <c r="F3453" s="1"/>
      <c r="G3453" s="1"/>
      <c r="H3453" s="1"/>
      <c r="I3453" s="1"/>
      <c r="J3453" s="1"/>
      <c r="K3453" s="1"/>
      <c r="L3453" s="1"/>
      <c r="M3453" s="1"/>
      <c r="N3453" s="1"/>
    </row>
    <row r="3454" spans="6:14" x14ac:dyDescent="0.25">
      <c r="F3454" s="1"/>
      <c r="G3454" s="1"/>
      <c r="H3454" s="1"/>
      <c r="I3454" s="1"/>
      <c r="J3454" s="1"/>
      <c r="K3454" s="1"/>
      <c r="L3454" s="1"/>
      <c r="M3454" s="1"/>
      <c r="N3454" s="1"/>
    </row>
    <row r="3455" spans="6:14" x14ac:dyDescent="0.25">
      <c r="F3455" s="1"/>
      <c r="G3455" s="1"/>
      <c r="H3455" s="1"/>
      <c r="I3455" s="1"/>
      <c r="J3455" s="1"/>
      <c r="K3455" s="1"/>
      <c r="L3455" s="1"/>
      <c r="M3455" s="1"/>
      <c r="N3455" s="1"/>
    </row>
    <row r="3456" spans="6:14" x14ac:dyDescent="0.25">
      <c r="F3456" s="1"/>
      <c r="G3456" s="1"/>
      <c r="H3456" s="1"/>
      <c r="I3456" s="1"/>
      <c r="J3456" s="1"/>
      <c r="K3456" s="1"/>
      <c r="L3456" s="1"/>
      <c r="M3456" s="1"/>
      <c r="N3456" s="1"/>
    </row>
    <row r="3457" spans="6:14" x14ac:dyDescent="0.25">
      <c r="F3457" s="1"/>
      <c r="G3457" s="1"/>
      <c r="H3457" s="1"/>
      <c r="I3457" s="1"/>
      <c r="J3457" s="1"/>
      <c r="K3457" s="1"/>
      <c r="L3457" s="1"/>
      <c r="M3457" s="1"/>
      <c r="N3457" s="1"/>
    </row>
    <row r="3458" spans="6:14" x14ac:dyDescent="0.25">
      <c r="F3458" s="1"/>
      <c r="G3458" s="1"/>
      <c r="H3458" s="1"/>
      <c r="I3458" s="1"/>
      <c r="J3458" s="1"/>
      <c r="K3458" s="1"/>
      <c r="L3458" s="1"/>
      <c r="M3458" s="1"/>
      <c r="N3458" s="1"/>
    </row>
    <row r="3459" spans="6:14" x14ac:dyDescent="0.25">
      <c r="F3459" s="1"/>
      <c r="G3459" s="1"/>
      <c r="H3459" s="1"/>
      <c r="I3459" s="1"/>
      <c r="J3459" s="1"/>
      <c r="K3459" s="1"/>
      <c r="L3459" s="1"/>
      <c r="M3459" s="1"/>
      <c r="N3459" s="1"/>
    </row>
    <row r="3460" spans="6:14" x14ac:dyDescent="0.25">
      <c r="F3460" s="1"/>
      <c r="G3460" s="1"/>
      <c r="H3460" s="1"/>
      <c r="I3460" s="1"/>
      <c r="J3460" s="1"/>
      <c r="K3460" s="1"/>
      <c r="L3460" s="1"/>
      <c r="M3460" s="1"/>
      <c r="N3460" s="1"/>
    </row>
    <row r="3461" spans="6:14" x14ac:dyDescent="0.25">
      <c r="F3461" s="1"/>
      <c r="G3461" s="1"/>
      <c r="H3461" s="1"/>
      <c r="I3461" s="1"/>
      <c r="J3461" s="1"/>
      <c r="K3461" s="1"/>
      <c r="L3461" s="1"/>
      <c r="M3461" s="1"/>
      <c r="N3461" s="1"/>
    </row>
    <row r="3462" spans="6:14" x14ac:dyDescent="0.25">
      <c r="F3462" s="1"/>
      <c r="G3462" s="1"/>
      <c r="H3462" s="1"/>
      <c r="I3462" s="1"/>
      <c r="J3462" s="1"/>
      <c r="K3462" s="1"/>
      <c r="L3462" s="1"/>
      <c r="M3462" s="1"/>
      <c r="N3462" s="1"/>
    </row>
    <row r="3463" spans="6:14" x14ac:dyDescent="0.25">
      <c r="F3463" s="1"/>
      <c r="G3463" s="1"/>
      <c r="H3463" s="1"/>
      <c r="I3463" s="1"/>
      <c r="J3463" s="1"/>
      <c r="K3463" s="1"/>
      <c r="L3463" s="1"/>
      <c r="M3463" s="1"/>
      <c r="N3463" s="1"/>
    </row>
    <row r="3464" spans="6:14" x14ac:dyDescent="0.25">
      <c r="F3464" s="1"/>
      <c r="G3464" s="1"/>
      <c r="H3464" s="1"/>
      <c r="I3464" s="1"/>
      <c r="J3464" s="1"/>
      <c r="K3464" s="1"/>
      <c r="L3464" s="1"/>
      <c r="M3464" s="1"/>
      <c r="N3464" s="1"/>
    </row>
    <row r="3465" spans="6:14" x14ac:dyDescent="0.25">
      <c r="F3465" s="1"/>
      <c r="G3465" s="1"/>
      <c r="H3465" s="1"/>
      <c r="I3465" s="1"/>
      <c r="J3465" s="1"/>
      <c r="K3465" s="1"/>
      <c r="L3465" s="1"/>
      <c r="M3465" s="1"/>
      <c r="N3465" s="1"/>
    </row>
    <row r="3466" spans="6:14" x14ac:dyDescent="0.25">
      <c r="F3466" s="1"/>
      <c r="G3466" s="1"/>
      <c r="H3466" s="1"/>
      <c r="I3466" s="1"/>
      <c r="J3466" s="1"/>
      <c r="K3466" s="1"/>
      <c r="L3466" s="1"/>
      <c r="M3466" s="1"/>
      <c r="N3466" s="1"/>
    </row>
    <row r="3467" spans="6:14" x14ac:dyDescent="0.25">
      <c r="F3467" s="1"/>
      <c r="G3467" s="1"/>
      <c r="H3467" s="1"/>
      <c r="I3467" s="1"/>
      <c r="J3467" s="1"/>
      <c r="K3467" s="1"/>
      <c r="L3467" s="1"/>
      <c r="M3467" s="1"/>
      <c r="N3467" s="1"/>
    </row>
    <row r="3468" spans="6:14" x14ac:dyDescent="0.25">
      <c r="F3468" s="1"/>
      <c r="G3468" s="1"/>
      <c r="H3468" s="1"/>
      <c r="I3468" s="1"/>
      <c r="J3468" s="1"/>
      <c r="K3468" s="1"/>
      <c r="L3468" s="1"/>
      <c r="M3468" s="1"/>
      <c r="N3468" s="1"/>
    </row>
    <row r="3469" spans="6:14" x14ac:dyDescent="0.25">
      <c r="F3469" s="1"/>
      <c r="G3469" s="1"/>
      <c r="H3469" s="1"/>
      <c r="I3469" s="1"/>
      <c r="J3469" s="1"/>
      <c r="K3469" s="1"/>
      <c r="L3469" s="1"/>
      <c r="M3469" s="1"/>
      <c r="N3469" s="1"/>
    </row>
    <row r="3470" spans="6:14" x14ac:dyDescent="0.25">
      <c r="F3470" s="1"/>
      <c r="G3470" s="1"/>
      <c r="H3470" s="1"/>
      <c r="I3470" s="1"/>
      <c r="J3470" s="1"/>
      <c r="K3470" s="1"/>
      <c r="L3470" s="1"/>
      <c r="M3470" s="1"/>
      <c r="N3470" s="1"/>
    </row>
    <row r="3471" spans="6:14" x14ac:dyDescent="0.25">
      <c r="F3471" s="1"/>
      <c r="G3471" s="1"/>
      <c r="H3471" s="1"/>
      <c r="I3471" s="1"/>
      <c r="J3471" s="1"/>
      <c r="K3471" s="1"/>
      <c r="L3471" s="1"/>
      <c r="M3471" s="1"/>
      <c r="N3471" s="1"/>
    </row>
    <row r="3472" spans="6:14" x14ac:dyDescent="0.25">
      <c r="F3472" s="1"/>
      <c r="G3472" s="1"/>
      <c r="H3472" s="1"/>
      <c r="I3472" s="1"/>
      <c r="J3472" s="1"/>
      <c r="K3472" s="1"/>
      <c r="L3472" s="1"/>
      <c r="M3472" s="1"/>
      <c r="N3472" s="1"/>
    </row>
    <row r="3473" spans="6:14" x14ac:dyDescent="0.25">
      <c r="F3473" s="1"/>
      <c r="G3473" s="1"/>
      <c r="H3473" s="1"/>
      <c r="I3473" s="1"/>
      <c r="J3473" s="1"/>
      <c r="K3473" s="1"/>
      <c r="L3473" s="1"/>
      <c r="M3473" s="1"/>
      <c r="N3473" s="1"/>
    </row>
    <row r="3474" spans="6:14" x14ac:dyDescent="0.25">
      <c r="F3474" s="1"/>
      <c r="G3474" s="1"/>
      <c r="H3474" s="1"/>
      <c r="I3474" s="1"/>
      <c r="J3474" s="1"/>
      <c r="K3474" s="1"/>
      <c r="L3474" s="1"/>
      <c r="M3474" s="1"/>
      <c r="N3474" s="1"/>
    </row>
    <row r="3475" spans="6:14" x14ac:dyDescent="0.25">
      <c r="F3475" s="1"/>
      <c r="G3475" s="1"/>
      <c r="H3475" s="1"/>
      <c r="I3475" s="1"/>
      <c r="J3475" s="1"/>
      <c r="K3475" s="1"/>
      <c r="L3475" s="1"/>
      <c r="M3475" s="1"/>
      <c r="N3475" s="1"/>
    </row>
    <row r="3476" spans="6:14" x14ac:dyDescent="0.25">
      <c r="F3476" s="1"/>
      <c r="G3476" s="1"/>
      <c r="H3476" s="1"/>
      <c r="I3476" s="1"/>
      <c r="J3476" s="1"/>
      <c r="K3476" s="1"/>
      <c r="L3476" s="1"/>
      <c r="M3476" s="1"/>
      <c r="N3476" s="1"/>
    </row>
    <row r="3477" spans="6:14" x14ac:dyDescent="0.25">
      <c r="F3477" s="1"/>
      <c r="G3477" s="1"/>
      <c r="H3477" s="1"/>
      <c r="I3477" s="1"/>
      <c r="J3477" s="1"/>
      <c r="K3477" s="1"/>
      <c r="L3477" s="1"/>
      <c r="M3477" s="1"/>
      <c r="N3477" s="1"/>
    </row>
    <row r="3478" spans="6:14" x14ac:dyDescent="0.25">
      <c r="F3478" s="1"/>
      <c r="G3478" s="1"/>
      <c r="H3478" s="1"/>
      <c r="I3478" s="1"/>
      <c r="J3478" s="1"/>
      <c r="K3478" s="1"/>
      <c r="L3478" s="1"/>
      <c r="M3478" s="1"/>
      <c r="N3478" s="1"/>
    </row>
    <row r="3479" spans="6:14" x14ac:dyDescent="0.25">
      <c r="F3479" s="1"/>
      <c r="G3479" s="1"/>
      <c r="H3479" s="1"/>
      <c r="I3479" s="1"/>
      <c r="J3479" s="1"/>
      <c r="K3479" s="1"/>
      <c r="L3479" s="1"/>
      <c r="M3479" s="1"/>
      <c r="N3479" s="1"/>
    </row>
    <row r="3480" spans="6:14" x14ac:dyDescent="0.25">
      <c r="F3480" s="1"/>
      <c r="G3480" s="1"/>
      <c r="H3480" s="1"/>
      <c r="I3480" s="1"/>
      <c r="J3480" s="1"/>
      <c r="K3480" s="1"/>
      <c r="L3480" s="1"/>
      <c r="M3480" s="1"/>
      <c r="N3480" s="1"/>
    </row>
    <row r="3481" spans="6:14" x14ac:dyDescent="0.25">
      <c r="F3481" s="1"/>
      <c r="G3481" s="1"/>
      <c r="H3481" s="1"/>
      <c r="I3481" s="1"/>
      <c r="J3481" s="1"/>
      <c r="K3481" s="1"/>
      <c r="L3481" s="1"/>
      <c r="M3481" s="1"/>
      <c r="N3481" s="1"/>
    </row>
    <row r="3482" spans="6:14" x14ac:dyDescent="0.25">
      <c r="F3482" s="1"/>
      <c r="G3482" s="1"/>
      <c r="H3482" s="1"/>
      <c r="I3482" s="1"/>
      <c r="J3482" s="1"/>
      <c r="K3482" s="1"/>
      <c r="L3482" s="1"/>
      <c r="M3482" s="1"/>
      <c r="N3482" s="1"/>
    </row>
    <row r="3483" spans="6:14" x14ac:dyDescent="0.25">
      <c r="F3483" s="1"/>
      <c r="G3483" s="1"/>
      <c r="H3483" s="1"/>
      <c r="I3483" s="1"/>
      <c r="J3483" s="1"/>
      <c r="K3483" s="1"/>
      <c r="L3483" s="1"/>
      <c r="M3483" s="1"/>
      <c r="N3483" s="1"/>
    </row>
    <row r="3484" spans="6:14" x14ac:dyDescent="0.25">
      <c r="F3484" s="1"/>
      <c r="G3484" s="1"/>
      <c r="H3484" s="1"/>
      <c r="I3484" s="1"/>
      <c r="J3484" s="1"/>
      <c r="K3484" s="1"/>
      <c r="L3484" s="1"/>
      <c r="M3484" s="1"/>
      <c r="N3484" s="1"/>
    </row>
    <row r="3485" spans="6:14" x14ac:dyDescent="0.25">
      <c r="F3485" s="1"/>
      <c r="G3485" s="1"/>
      <c r="H3485" s="1"/>
      <c r="I3485" s="1"/>
      <c r="J3485" s="1"/>
      <c r="K3485" s="1"/>
      <c r="L3485" s="1"/>
      <c r="M3485" s="1"/>
      <c r="N3485" s="1"/>
    </row>
    <row r="3486" spans="6:14" x14ac:dyDescent="0.25">
      <c r="F3486" s="1"/>
      <c r="G3486" s="1"/>
      <c r="H3486" s="1"/>
      <c r="I3486" s="1"/>
      <c r="J3486" s="1"/>
      <c r="K3486" s="1"/>
      <c r="L3486" s="1"/>
      <c r="M3486" s="1"/>
      <c r="N3486" s="1"/>
    </row>
    <row r="3487" spans="6:14" x14ac:dyDescent="0.25">
      <c r="F3487" s="1"/>
      <c r="G3487" s="1"/>
      <c r="H3487" s="1"/>
      <c r="I3487" s="1"/>
      <c r="J3487" s="1"/>
      <c r="K3487" s="1"/>
      <c r="L3487" s="1"/>
      <c r="M3487" s="1"/>
      <c r="N3487" s="1"/>
    </row>
    <row r="3488" spans="6:14" x14ac:dyDescent="0.25">
      <c r="F3488" s="1"/>
      <c r="G3488" s="1"/>
      <c r="H3488" s="1"/>
      <c r="I3488" s="1"/>
      <c r="J3488" s="1"/>
      <c r="K3488" s="1"/>
      <c r="L3488" s="1"/>
      <c r="M3488" s="1"/>
      <c r="N3488" s="1"/>
    </row>
    <row r="3489" spans="6:14" x14ac:dyDescent="0.25">
      <c r="F3489" s="1"/>
      <c r="G3489" s="1"/>
      <c r="H3489" s="1"/>
      <c r="I3489" s="1"/>
      <c r="J3489" s="1"/>
      <c r="K3489" s="1"/>
      <c r="L3489" s="1"/>
      <c r="M3489" s="1"/>
      <c r="N3489" s="1"/>
    </row>
    <row r="3490" spans="6:14" x14ac:dyDescent="0.25">
      <c r="F3490" s="1"/>
      <c r="G3490" s="1"/>
      <c r="H3490" s="1"/>
      <c r="I3490" s="1"/>
      <c r="J3490" s="1"/>
      <c r="K3490" s="1"/>
      <c r="L3490" s="1"/>
      <c r="M3490" s="1"/>
      <c r="N3490" s="1"/>
    </row>
    <row r="3491" spans="6:14" x14ac:dyDescent="0.25">
      <c r="F3491" s="1"/>
      <c r="G3491" s="1"/>
      <c r="H3491" s="1"/>
      <c r="I3491" s="1"/>
      <c r="J3491" s="1"/>
      <c r="K3491" s="1"/>
      <c r="L3491" s="1"/>
      <c r="M3491" s="1"/>
      <c r="N3491" s="1"/>
    </row>
    <row r="3492" spans="6:14" x14ac:dyDescent="0.25">
      <c r="F3492" s="1"/>
      <c r="G3492" s="1"/>
      <c r="H3492" s="1"/>
      <c r="I3492" s="1"/>
      <c r="J3492" s="1"/>
      <c r="K3492" s="1"/>
      <c r="L3492" s="1"/>
      <c r="M3492" s="1"/>
      <c r="N3492" s="1"/>
    </row>
    <row r="3493" spans="6:14" x14ac:dyDescent="0.25">
      <c r="F3493" s="1"/>
      <c r="G3493" s="1"/>
      <c r="H3493" s="1"/>
      <c r="I3493" s="1"/>
      <c r="J3493" s="1"/>
      <c r="K3493" s="1"/>
      <c r="L3493" s="1"/>
      <c r="M3493" s="1"/>
      <c r="N3493" s="1"/>
    </row>
    <row r="3494" spans="6:14" x14ac:dyDescent="0.25">
      <c r="F3494" s="1"/>
      <c r="G3494" s="1"/>
      <c r="H3494" s="1"/>
      <c r="I3494" s="1"/>
      <c r="J3494" s="1"/>
      <c r="K3494" s="1"/>
      <c r="L3494" s="1"/>
      <c r="M3494" s="1"/>
      <c r="N3494" s="1"/>
    </row>
    <row r="3495" spans="6:14" x14ac:dyDescent="0.25">
      <c r="F3495" s="1"/>
      <c r="G3495" s="1"/>
      <c r="H3495" s="1"/>
      <c r="I3495" s="1"/>
      <c r="J3495" s="1"/>
      <c r="K3495" s="1"/>
      <c r="L3495" s="1"/>
      <c r="M3495" s="1"/>
      <c r="N3495" s="1"/>
    </row>
    <row r="3496" spans="6:14" x14ac:dyDescent="0.25">
      <c r="F3496" s="1"/>
      <c r="G3496" s="1"/>
      <c r="H3496" s="1"/>
      <c r="I3496" s="1"/>
      <c r="J3496" s="1"/>
      <c r="K3496" s="1"/>
      <c r="L3496" s="1"/>
      <c r="M3496" s="1"/>
      <c r="N3496" s="1"/>
    </row>
    <row r="3497" spans="6:14" x14ac:dyDescent="0.25">
      <c r="F3497" s="1"/>
      <c r="G3497" s="1"/>
      <c r="H3497" s="1"/>
      <c r="I3497" s="1"/>
      <c r="J3497" s="1"/>
      <c r="K3497" s="1"/>
      <c r="L3497" s="1"/>
      <c r="M3497" s="1"/>
      <c r="N3497" s="1"/>
    </row>
    <row r="3498" spans="6:14" x14ac:dyDescent="0.25">
      <c r="F3498" s="1"/>
      <c r="G3498" s="1"/>
      <c r="H3498" s="1"/>
      <c r="I3498" s="1"/>
      <c r="J3498" s="1"/>
      <c r="K3498" s="1"/>
      <c r="L3498" s="1"/>
      <c r="M3498" s="1"/>
      <c r="N3498" s="1"/>
    </row>
    <row r="3499" spans="6:14" x14ac:dyDescent="0.25">
      <c r="F3499" s="1"/>
      <c r="G3499" s="1"/>
      <c r="H3499" s="1"/>
      <c r="I3499" s="1"/>
      <c r="J3499" s="1"/>
      <c r="K3499" s="1"/>
      <c r="L3499" s="1"/>
      <c r="M3499" s="1"/>
      <c r="N3499" s="1"/>
    </row>
    <row r="3500" spans="6:14" x14ac:dyDescent="0.25">
      <c r="F3500" s="1"/>
      <c r="G3500" s="1"/>
      <c r="H3500" s="1"/>
      <c r="I3500" s="1"/>
      <c r="J3500" s="1"/>
      <c r="K3500" s="1"/>
      <c r="L3500" s="1"/>
      <c r="M3500" s="1"/>
      <c r="N3500" s="1"/>
    </row>
    <row r="3501" spans="6:14" x14ac:dyDescent="0.25">
      <c r="F3501" s="1"/>
      <c r="G3501" s="1"/>
      <c r="H3501" s="1"/>
      <c r="I3501" s="1"/>
      <c r="J3501" s="1"/>
      <c r="K3501" s="1"/>
      <c r="L3501" s="1"/>
      <c r="M3501" s="1"/>
      <c r="N3501" s="1"/>
    </row>
    <row r="3502" spans="6:14" x14ac:dyDescent="0.25">
      <c r="F3502" s="1"/>
      <c r="G3502" s="1"/>
      <c r="H3502" s="1"/>
      <c r="I3502" s="1"/>
      <c r="J3502" s="1"/>
      <c r="K3502" s="1"/>
      <c r="L3502" s="1"/>
      <c r="M3502" s="1"/>
      <c r="N3502" s="1"/>
    </row>
    <row r="3503" spans="6:14" x14ac:dyDescent="0.25">
      <c r="F3503" s="1"/>
      <c r="G3503" s="1"/>
      <c r="H3503" s="1"/>
      <c r="I3503" s="1"/>
      <c r="J3503" s="1"/>
      <c r="K3503" s="1"/>
      <c r="L3503" s="1"/>
      <c r="M3503" s="1"/>
      <c r="N3503" s="1"/>
    </row>
    <row r="3504" spans="6:14" x14ac:dyDescent="0.25">
      <c r="F3504" s="1"/>
      <c r="G3504" s="1"/>
      <c r="H3504" s="1"/>
      <c r="I3504" s="1"/>
      <c r="J3504" s="1"/>
      <c r="K3504" s="1"/>
      <c r="L3504" s="1"/>
      <c r="M3504" s="1"/>
      <c r="N3504" s="1"/>
    </row>
    <row r="3505" spans="6:14" x14ac:dyDescent="0.25">
      <c r="F3505" s="1"/>
      <c r="G3505" s="1"/>
      <c r="H3505" s="1"/>
      <c r="I3505" s="1"/>
      <c r="J3505" s="1"/>
      <c r="K3505" s="1"/>
      <c r="L3505" s="1"/>
      <c r="M3505" s="1"/>
      <c r="N3505" s="1"/>
    </row>
    <row r="3506" spans="6:14" x14ac:dyDescent="0.25">
      <c r="F3506" s="1"/>
      <c r="G3506" s="1"/>
      <c r="H3506" s="1"/>
      <c r="I3506" s="1"/>
      <c r="J3506" s="1"/>
      <c r="K3506" s="1"/>
      <c r="L3506" s="1"/>
      <c r="M3506" s="1"/>
      <c r="N3506" s="1"/>
    </row>
    <row r="3507" spans="6:14" x14ac:dyDescent="0.25">
      <c r="F3507" s="1"/>
      <c r="G3507" s="1"/>
      <c r="H3507" s="1"/>
      <c r="I3507" s="1"/>
      <c r="J3507" s="1"/>
      <c r="K3507" s="1"/>
      <c r="L3507" s="1"/>
      <c r="M3507" s="1"/>
      <c r="N3507" s="1"/>
    </row>
    <row r="3508" spans="6:14" x14ac:dyDescent="0.25">
      <c r="F3508" s="1"/>
      <c r="G3508" s="1"/>
      <c r="H3508" s="1"/>
      <c r="I3508" s="1"/>
      <c r="J3508" s="1"/>
      <c r="K3508" s="1"/>
      <c r="L3508" s="1"/>
      <c r="M3508" s="1"/>
      <c r="N3508" s="1"/>
    </row>
    <row r="3509" spans="6:14" x14ac:dyDescent="0.25">
      <c r="F3509" s="1"/>
      <c r="G3509" s="1"/>
      <c r="H3509" s="1"/>
      <c r="I3509" s="1"/>
      <c r="J3509" s="1"/>
      <c r="K3509" s="1"/>
      <c r="L3509" s="1"/>
      <c r="M3509" s="1"/>
      <c r="N3509" s="1"/>
    </row>
    <row r="3510" spans="6:14" x14ac:dyDescent="0.25">
      <c r="F3510" s="1"/>
      <c r="G3510" s="1"/>
      <c r="H3510" s="1"/>
      <c r="I3510" s="1"/>
      <c r="J3510" s="1"/>
      <c r="K3510" s="1"/>
      <c r="L3510" s="1"/>
      <c r="M3510" s="1"/>
      <c r="N3510" s="1"/>
    </row>
    <row r="3511" spans="6:14" x14ac:dyDescent="0.25">
      <c r="F3511" s="1"/>
      <c r="G3511" s="1"/>
      <c r="H3511" s="1"/>
      <c r="I3511" s="1"/>
      <c r="J3511" s="1"/>
      <c r="K3511" s="1"/>
      <c r="L3511" s="1"/>
      <c r="M3511" s="1"/>
      <c r="N3511" s="1"/>
    </row>
    <row r="3512" spans="6:14" x14ac:dyDescent="0.25">
      <c r="F3512" s="1"/>
      <c r="G3512" s="1"/>
      <c r="H3512" s="1"/>
      <c r="I3512" s="1"/>
      <c r="J3512" s="1"/>
      <c r="K3512" s="1"/>
      <c r="L3512" s="1"/>
      <c r="M3512" s="1"/>
      <c r="N3512" s="1"/>
    </row>
    <row r="3513" spans="6:14" x14ac:dyDescent="0.25">
      <c r="F3513" s="1"/>
      <c r="G3513" s="1"/>
      <c r="H3513" s="1"/>
      <c r="I3513" s="1"/>
      <c r="J3513" s="1"/>
      <c r="K3513" s="1"/>
      <c r="L3513" s="1"/>
      <c r="M3513" s="1"/>
      <c r="N3513" s="1"/>
    </row>
    <row r="3514" spans="6:14" x14ac:dyDescent="0.25">
      <c r="F3514" s="1"/>
      <c r="G3514" s="1"/>
      <c r="H3514" s="1"/>
      <c r="I3514" s="1"/>
      <c r="J3514" s="1"/>
      <c r="K3514" s="1"/>
      <c r="L3514" s="1"/>
      <c r="M3514" s="1"/>
      <c r="N3514" s="1"/>
    </row>
    <row r="3515" spans="6:14" x14ac:dyDescent="0.25">
      <c r="F3515" s="1"/>
      <c r="G3515" s="1"/>
      <c r="H3515" s="1"/>
      <c r="I3515" s="1"/>
      <c r="J3515" s="1"/>
      <c r="K3515" s="1"/>
      <c r="L3515" s="1"/>
      <c r="M3515" s="1"/>
      <c r="N3515" s="1"/>
    </row>
    <row r="3516" spans="6:14" x14ac:dyDescent="0.25">
      <c r="F3516" s="1"/>
      <c r="G3516" s="1"/>
      <c r="H3516" s="1"/>
      <c r="I3516" s="1"/>
      <c r="J3516" s="1"/>
      <c r="K3516" s="1"/>
      <c r="L3516" s="1"/>
      <c r="M3516" s="1"/>
      <c r="N3516" s="1"/>
    </row>
    <row r="3517" spans="6:14" x14ac:dyDescent="0.25">
      <c r="F3517" s="1"/>
      <c r="G3517" s="1"/>
      <c r="H3517" s="1"/>
      <c r="I3517" s="1"/>
      <c r="J3517" s="1"/>
      <c r="K3517" s="1"/>
      <c r="L3517" s="1"/>
      <c r="M3517" s="1"/>
      <c r="N3517" s="1"/>
    </row>
    <row r="3518" spans="6:14" x14ac:dyDescent="0.25">
      <c r="F3518" s="1"/>
      <c r="G3518" s="1"/>
      <c r="H3518" s="1"/>
      <c r="I3518" s="1"/>
      <c r="J3518" s="1"/>
      <c r="K3518" s="1"/>
      <c r="L3518" s="1"/>
      <c r="M3518" s="1"/>
      <c r="N3518" s="1"/>
    </row>
    <row r="3519" spans="6:14" x14ac:dyDescent="0.25">
      <c r="F3519" s="1"/>
      <c r="G3519" s="1"/>
      <c r="H3519" s="1"/>
      <c r="I3519" s="1"/>
      <c r="J3519" s="1"/>
      <c r="K3519" s="1"/>
      <c r="L3519" s="1"/>
      <c r="M3519" s="1"/>
      <c r="N3519" s="1"/>
    </row>
    <row r="3520" spans="6:14" x14ac:dyDescent="0.25">
      <c r="F3520" s="1"/>
      <c r="G3520" s="1"/>
      <c r="H3520" s="1"/>
      <c r="I3520" s="1"/>
      <c r="J3520" s="1"/>
      <c r="K3520" s="1"/>
      <c r="L3520" s="1"/>
      <c r="M3520" s="1"/>
      <c r="N3520" s="1"/>
    </row>
    <row r="3521" spans="6:14" x14ac:dyDescent="0.25">
      <c r="F3521" s="1"/>
      <c r="G3521" s="1"/>
      <c r="H3521" s="1"/>
      <c r="I3521" s="1"/>
      <c r="J3521" s="1"/>
      <c r="K3521" s="1"/>
      <c r="L3521" s="1"/>
      <c r="M3521" s="1"/>
      <c r="N3521" s="1"/>
    </row>
    <row r="3522" spans="6:14" x14ac:dyDescent="0.25">
      <c r="F3522" s="1"/>
      <c r="G3522" s="1"/>
      <c r="H3522" s="1"/>
      <c r="I3522" s="1"/>
      <c r="J3522" s="1"/>
      <c r="K3522" s="1"/>
      <c r="L3522" s="1"/>
      <c r="M3522" s="1"/>
      <c r="N3522" s="1"/>
    </row>
    <row r="3523" spans="6:14" x14ac:dyDescent="0.25">
      <c r="F3523" s="1"/>
      <c r="G3523" s="1"/>
      <c r="H3523" s="1"/>
      <c r="I3523" s="1"/>
      <c r="J3523" s="1"/>
      <c r="K3523" s="1"/>
      <c r="L3523" s="1"/>
      <c r="M3523" s="1"/>
      <c r="N3523" s="1"/>
    </row>
    <row r="3524" spans="6:14" x14ac:dyDescent="0.25">
      <c r="F3524" s="1"/>
      <c r="G3524" s="1"/>
      <c r="H3524" s="1"/>
      <c r="I3524" s="1"/>
      <c r="J3524" s="1"/>
      <c r="K3524" s="1"/>
      <c r="L3524" s="1"/>
      <c r="M3524" s="1"/>
      <c r="N3524" s="1"/>
    </row>
    <row r="3525" spans="6:14" x14ac:dyDescent="0.25">
      <c r="F3525" s="1"/>
      <c r="G3525" s="1"/>
      <c r="H3525" s="1"/>
      <c r="I3525" s="1"/>
      <c r="J3525" s="1"/>
      <c r="K3525" s="1"/>
      <c r="L3525" s="1"/>
      <c r="M3525" s="1"/>
      <c r="N3525" s="1"/>
    </row>
    <row r="3526" spans="6:14" x14ac:dyDescent="0.25">
      <c r="F3526" s="1"/>
      <c r="G3526" s="1"/>
      <c r="H3526" s="1"/>
      <c r="I3526" s="1"/>
      <c r="J3526" s="1"/>
      <c r="K3526" s="1"/>
      <c r="L3526" s="1"/>
      <c r="M3526" s="1"/>
      <c r="N3526" s="1"/>
    </row>
    <row r="3527" spans="6:14" x14ac:dyDescent="0.25">
      <c r="F3527" s="1"/>
      <c r="G3527" s="1"/>
      <c r="H3527" s="1"/>
      <c r="I3527" s="1"/>
      <c r="J3527" s="1"/>
      <c r="K3527" s="1"/>
      <c r="L3527" s="1"/>
      <c r="M3527" s="1"/>
      <c r="N3527" s="1"/>
    </row>
    <row r="3528" spans="6:14" x14ac:dyDescent="0.25">
      <c r="F3528" s="1"/>
      <c r="G3528" s="1"/>
      <c r="H3528" s="1"/>
      <c r="I3528" s="1"/>
      <c r="J3528" s="1"/>
      <c r="K3528" s="1"/>
      <c r="L3528" s="1"/>
      <c r="M3528" s="1"/>
      <c r="N3528" s="1"/>
    </row>
    <row r="3529" spans="6:14" x14ac:dyDescent="0.25">
      <c r="F3529" s="1"/>
      <c r="G3529" s="1"/>
      <c r="H3529" s="1"/>
      <c r="I3529" s="1"/>
      <c r="J3529" s="1"/>
      <c r="K3529" s="1"/>
      <c r="L3529" s="1"/>
      <c r="M3529" s="1"/>
      <c r="N3529" s="1"/>
    </row>
    <row r="3530" spans="6:14" x14ac:dyDescent="0.25">
      <c r="F3530" s="1"/>
      <c r="G3530" s="1"/>
      <c r="H3530" s="1"/>
      <c r="I3530" s="1"/>
      <c r="J3530" s="1"/>
      <c r="K3530" s="1"/>
      <c r="L3530" s="1"/>
      <c r="M3530" s="1"/>
      <c r="N3530" s="1"/>
    </row>
    <row r="3531" spans="6:14" x14ac:dyDescent="0.25">
      <c r="F3531" s="1"/>
      <c r="G3531" s="1"/>
      <c r="H3531" s="1"/>
      <c r="I3531" s="1"/>
      <c r="J3531" s="1"/>
      <c r="K3531" s="1"/>
      <c r="L3531" s="1"/>
      <c r="M3531" s="1"/>
      <c r="N3531" s="1"/>
    </row>
    <row r="3532" spans="6:14" x14ac:dyDescent="0.25">
      <c r="F3532" s="1"/>
      <c r="G3532" s="1"/>
      <c r="H3532" s="1"/>
      <c r="I3532" s="1"/>
      <c r="J3532" s="1"/>
      <c r="K3532" s="1"/>
      <c r="L3532" s="1"/>
      <c r="M3532" s="1"/>
      <c r="N3532" s="1"/>
    </row>
    <row r="3533" spans="6:14" x14ac:dyDescent="0.25">
      <c r="F3533" s="1"/>
      <c r="G3533" s="1"/>
      <c r="H3533" s="1"/>
      <c r="I3533" s="1"/>
      <c r="J3533" s="1"/>
      <c r="K3533" s="1"/>
      <c r="L3533" s="1"/>
      <c r="M3533" s="1"/>
      <c r="N3533" s="1"/>
    </row>
    <row r="3534" spans="6:14" x14ac:dyDescent="0.25">
      <c r="F3534" s="1"/>
      <c r="G3534" s="1"/>
      <c r="H3534" s="1"/>
      <c r="I3534" s="1"/>
      <c r="J3534" s="1"/>
      <c r="K3534" s="1"/>
      <c r="L3534" s="1"/>
      <c r="M3534" s="1"/>
      <c r="N3534" s="1"/>
    </row>
    <row r="3535" spans="6:14" x14ac:dyDescent="0.25">
      <c r="F3535" s="1"/>
      <c r="G3535" s="1"/>
      <c r="H3535" s="1"/>
      <c r="I3535" s="1"/>
      <c r="J3535" s="1"/>
      <c r="K3535" s="1"/>
      <c r="L3535" s="1"/>
      <c r="M3535" s="1"/>
      <c r="N3535" s="1"/>
    </row>
    <row r="3536" spans="6:14" x14ac:dyDescent="0.25">
      <c r="F3536" s="1"/>
      <c r="G3536" s="1"/>
      <c r="H3536" s="1"/>
      <c r="I3536" s="1"/>
      <c r="J3536" s="1"/>
      <c r="K3536" s="1"/>
      <c r="L3536" s="1"/>
      <c r="M3536" s="1"/>
      <c r="N3536" s="1"/>
    </row>
    <row r="3537" spans="6:14" x14ac:dyDescent="0.25">
      <c r="F3537" s="1"/>
      <c r="G3537" s="1"/>
      <c r="H3537" s="1"/>
      <c r="I3537" s="1"/>
      <c r="J3537" s="1"/>
      <c r="K3537" s="1"/>
      <c r="L3537" s="1"/>
      <c r="M3537" s="1"/>
      <c r="N3537" s="1"/>
    </row>
    <row r="3538" spans="6:14" x14ac:dyDescent="0.25">
      <c r="F3538" s="1"/>
      <c r="G3538" s="1"/>
      <c r="H3538" s="1"/>
      <c r="I3538" s="1"/>
      <c r="J3538" s="1"/>
      <c r="K3538" s="1"/>
      <c r="L3538" s="1"/>
      <c r="M3538" s="1"/>
      <c r="N3538" s="1"/>
    </row>
    <row r="3539" spans="6:14" x14ac:dyDescent="0.25">
      <c r="F3539" s="1"/>
      <c r="G3539" s="1"/>
      <c r="H3539" s="1"/>
      <c r="I3539" s="1"/>
      <c r="J3539" s="1"/>
      <c r="K3539" s="1"/>
      <c r="L3539" s="1"/>
      <c r="M3539" s="1"/>
      <c r="N3539" s="1"/>
    </row>
    <row r="3540" spans="6:14" x14ac:dyDescent="0.25">
      <c r="F3540" s="1"/>
      <c r="G3540" s="1"/>
      <c r="H3540" s="1"/>
      <c r="I3540" s="1"/>
      <c r="J3540" s="1"/>
      <c r="K3540" s="1"/>
      <c r="L3540" s="1"/>
      <c r="M3540" s="1"/>
      <c r="N3540" s="1"/>
    </row>
    <row r="3541" spans="6:14" x14ac:dyDescent="0.25">
      <c r="F3541" s="1"/>
      <c r="G3541" s="1"/>
      <c r="H3541" s="1"/>
      <c r="I3541" s="1"/>
      <c r="J3541" s="1"/>
      <c r="K3541" s="1"/>
      <c r="L3541" s="1"/>
      <c r="M3541" s="1"/>
      <c r="N3541" s="1"/>
    </row>
    <row r="3542" spans="6:14" x14ac:dyDescent="0.25">
      <c r="F3542" s="1"/>
      <c r="G3542" s="1"/>
      <c r="H3542" s="1"/>
      <c r="I3542" s="1"/>
      <c r="J3542" s="1"/>
      <c r="K3542" s="1"/>
      <c r="L3542" s="1"/>
      <c r="M3542" s="1"/>
      <c r="N3542" s="1"/>
    </row>
    <row r="3543" spans="6:14" x14ac:dyDescent="0.25">
      <c r="F3543" s="1"/>
      <c r="G3543" s="1"/>
      <c r="H3543" s="1"/>
      <c r="I3543" s="1"/>
      <c r="J3543" s="1"/>
      <c r="K3543" s="1"/>
      <c r="L3543" s="1"/>
      <c r="M3543" s="1"/>
      <c r="N3543" s="1"/>
    </row>
    <row r="3544" spans="6:14" x14ac:dyDescent="0.25">
      <c r="F3544" s="1"/>
      <c r="G3544" s="1"/>
      <c r="H3544" s="1"/>
      <c r="I3544" s="1"/>
      <c r="J3544" s="1"/>
      <c r="K3544" s="1"/>
      <c r="L3544" s="1"/>
      <c r="M3544" s="1"/>
      <c r="N3544" s="1"/>
    </row>
    <row r="3545" spans="6:14" x14ac:dyDescent="0.25">
      <c r="F3545" s="1"/>
      <c r="G3545" s="1"/>
      <c r="H3545" s="1"/>
      <c r="I3545" s="1"/>
      <c r="J3545" s="1"/>
      <c r="K3545" s="1"/>
      <c r="L3545" s="1"/>
      <c r="M3545" s="1"/>
      <c r="N3545" s="1"/>
    </row>
    <row r="3546" spans="6:14" x14ac:dyDescent="0.25">
      <c r="F3546" s="1"/>
      <c r="G3546" s="1"/>
      <c r="H3546" s="1"/>
      <c r="I3546" s="1"/>
      <c r="J3546" s="1"/>
      <c r="K3546" s="1"/>
      <c r="L3546" s="1"/>
      <c r="M3546" s="1"/>
      <c r="N3546" s="1"/>
    </row>
    <row r="3547" spans="6:14" x14ac:dyDescent="0.25">
      <c r="F3547" s="1"/>
      <c r="G3547" s="1"/>
      <c r="H3547" s="1"/>
      <c r="I3547" s="1"/>
      <c r="J3547" s="1"/>
      <c r="K3547" s="1"/>
      <c r="L3547" s="1"/>
      <c r="M3547" s="1"/>
      <c r="N3547" s="1"/>
    </row>
    <row r="3548" spans="6:14" x14ac:dyDescent="0.25">
      <c r="F3548" s="1"/>
      <c r="G3548" s="1"/>
      <c r="H3548" s="1"/>
      <c r="I3548" s="1"/>
      <c r="J3548" s="1"/>
      <c r="K3548" s="1"/>
      <c r="L3548" s="1"/>
      <c r="M3548" s="1"/>
      <c r="N3548" s="1"/>
    </row>
    <row r="3549" spans="6:14" x14ac:dyDescent="0.25">
      <c r="F3549" s="1"/>
      <c r="G3549" s="1"/>
      <c r="H3549" s="1"/>
      <c r="I3549" s="1"/>
      <c r="J3549" s="1"/>
      <c r="K3549" s="1"/>
      <c r="L3549" s="1"/>
      <c r="M3549" s="1"/>
      <c r="N3549" s="1"/>
    </row>
    <row r="3550" spans="6:14" x14ac:dyDescent="0.25">
      <c r="F3550" s="1"/>
      <c r="G3550" s="1"/>
      <c r="H3550" s="1"/>
      <c r="I3550" s="1"/>
      <c r="J3550" s="1"/>
      <c r="K3550" s="1"/>
      <c r="L3550" s="1"/>
      <c r="M3550" s="1"/>
      <c r="N3550" s="1"/>
    </row>
    <row r="3551" spans="6:14" x14ac:dyDescent="0.25">
      <c r="F3551" s="1"/>
      <c r="G3551" s="1"/>
      <c r="H3551" s="1"/>
      <c r="I3551" s="1"/>
      <c r="J3551" s="1"/>
      <c r="K3551" s="1"/>
      <c r="L3551" s="1"/>
      <c r="M3551" s="1"/>
      <c r="N3551" s="1"/>
    </row>
    <row r="3552" spans="6:14" x14ac:dyDescent="0.25">
      <c r="F3552" s="1"/>
      <c r="G3552" s="1"/>
      <c r="H3552" s="1"/>
      <c r="I3552" s="1"/>
      <c r="J3552" s="1"/>
      <c r="K3552" s="1"/>
      <c r="L3552" s="1"/>
      <c r="M3552" s="1"/>
      <c r="N3552" s="1"/>
    </row>
    <row r="3553" spans="6:14" x14ac:dyDescent="0.25">
      <c r="F3553" s="1"/>
      <c r="G3553" s="1"/>
      <c r="H3553" s="1"/>
      <c r="I3553" s="1"/>
      <c r="J3553" s="1"/>
      <c r="K3553" s="1"/>
      <c r="L3553" s="1"/>
      <c r="M3553" s="1"/>
      <c r="N3553" s="1"/>
    </row>
    <row r="3554" spans="6:14" x14ac:dyDescent="0.25">
      <c r="F3554" s="1"/>
      <c r="G3554" s="1"/>
      <c r="H3554" s="1"/>
      <c r="I3554" s="1"/>
      <c r="J3554" s="1"/>
      <c r="K3554" s="1"/>
      <c r="L3554" s="1"/>
      <c r="M3554" s="1"/>
      <c r="N3554" s="1"/>
    </row>
    <row r="3555" spans="6:14" x14ac:dyDescent="0.25">
      <c r="F3555" s="1"/>
      <c r="G3555" s="1"/>
      <c r="H3555" s="1"/>
      <c r="I3555" s="1"/>
      <c r="J3555" s="1"/>
      <c r="K3555" s="1"/>
      <c r="L3555" s="1"/>
      <c r="M3555" s="1"/>
      <c r="N3555" s="1"/>
    </row>
    <row r="3556" spans="6:14" x14ac:dyDescent="0.25">
      <c r="F3556" s="1"/>
      <c r="G3556" s="1"/>
      <c r="H3556" s="1"/>
      <c r="I3556" s="1"/>
      <c r="J3556" s="1"/>
      <c r="K3556" s="1"/>
      <c r="L3556" s="1"/>
      <c r="M3556" s="1"/>
      <c r="N3556" s="1"/>
    </row>
    <row r="3557" spans="6:14" x14ac:dyDescent="0.25">
      <c r="F3557" s="1"/>
      <c r="G3557" s="1"/>
      <c r="H3557" s="1"/>
      <c r="I3557" s="1"/>
      <c r="J3557" s="1"/>
      <c r="K3557" s="1"/>
      <c r="L3557" s="1"/>
      <c r="M3557" s="1"/>
      <c r="N3557" s="1"/>
    </row>
    <row r="3558" spans="6:14" x14ac:dyDescent="0.25">
      <c r="F3558" s="1"/>
      <c r="G3558" s="1"/>
      <c r="H3558" s="1"/>
      <c r="I3558" s="1"/>
      <c r="J3558" s="1"/>
      <c r="K3558" s="1"/>
      <c r="L3558" s="1"/>
      <c r="M3558" s="1"/>
      <c r="N3558" s="1"/>
    </row>
    <row r="3559" spans="6:14" x14ac:dyDescent="0.25">
      <c r="F3559" s="1"/>
      <c r="G3559" s="1"/>
      <c r="H3559" s="1"/>
      <c r="I3559" s="1"/>
      <c r="J3559" s="1"/>
      <c r="K3559" s="1"/>
      <c r="L3559" s="1"/>
      <c r="M3559" s="1"/>
      <c r="N3559" s="1"/>
    </row>
    <row r="3560" spans="6:14" x14ac:dyDescent="0.25">
      <c r="F3560" s="1"/>
      <c r="G3560" s="1"/>
      <c r="H3560" s="1"/>
      <c r="I3560" s="1"/>
      <c r="J3560" s="1"/>
      <c r="K3560" s="1"/>
      <c r="L3560" s="1"/>
      <c r="M3560" s="1"/>
      <c r="N3560" s="1"/>
    </row>
    <row r="3561" spans="6:14" x14ac:dyDescent="0.25">
      <c r="F3561" s="1"/>
      <c r="G3561" s="1"/>
      <c r="H3561" s="1"/>
      <c r="I3561" s="1"/>
      <c r="J3561" s="1"/>
      <c r="K3561" s="1"/>
      <c r="L3561" s="1"/>
      <c r="M3561" s="1"/>
      <c r="N3561" s="1"/>
    </row>
    <row r="3562" spans="6:14" x14ac:dyDescent="0.25">
      <c r="F3562" s="1"/>
      <c r="G3562" s="1"/>
      <c r="H3562" s="1"/>
      <c r="I3562" s="1"/>
      <c r="J3562" s="1"/>
      <c r="K3562" s="1"/>
      <c r="L3562" s="1"/>
      <c r="M3562" s="1"/>
      <c r="N3562" s="1"/>
    </row>
    <row r="3563" spans="6:14" x14ac:dyDescent="0.25">
      <c r="F3563" s="1"/>
      <c r="G3563" s="1"/>
      <c r="H3563" s="1"/>
      <c r="I3563" s="1"/>
      <c r="J3563" s="1"/>
      <c r="K3563" s="1"/>
      <c r="L3563" s="1"/>
      <c r="M3563" s="1"/>
      <c r="N3563" s="1"/>
    </row>
    <row r="3564" spans="6:14" x14ac:dyDescent="0.25">
      <c r="F3564" s="1"/>
      <c r="G3564" s="1"/>
      <c r="H3564" s="1"/>
      <c r="I3564" s="1"/>
      <c r="J3564" s="1"/>
      <c r="K3564" s="1"/>
      <c r="L3564" s="1"/>
      <c r="M3564" s="1"/>
      <c r="N3564" s="1"/>
    </row>
    <row r="3565" spans="6:14" x14ac:dyDescent="0.25">
      <c r="F3565" s="1"/>
      <c r="G3565" s="1"/>
      <c r="H3565" s="1"/>
      <c r="I3565" s="1"/>
      <c r="J3565" s="1"/>
      <c r="K3565" s="1"/>
      <c r="L3565" s="1"/>
      <c r="M3565" s="1"/>
      <c r="N3565" s="1"/>
    </row>
    <row r="3566" spans="6:14" x14ac:dyDescent="0.25">
      <c r="F3566" s="1"/>
      <c r="G3566" s="1"/>
      <c r="H3566" s="1"/>
      <c r="I3566" s="1"/>
      <c r="J3566" s="1"/>
      <c r="K3566" s="1"/>
      <c r="L3566" s="1"/>
      <c r="M3566" s="1"/>
      <c r="N3566" s="1"/>
    </row>
    <row r="3567" spans="6:14" x14ac:dyDescent="0.25">
      <c r="F3567" s="1"/>
      <c r="G3567" s="1"/>
      <c r="H3567" s="1"/>
      <c r="I3567" s="1"/>
      <c r="J3567" s="1"/>
      <c r="K3567" s="1"/>
      <c r="L3567" s="1"/>
      <c r="M3567" s="1"/>
      <c r="N3567" s="1"/>
    </row>
    <row r="3568" spans="6:14" x14ac:dyDescent="0.25">
      <c r="F3568" s="1"/>
      <c r="G3568" s="1"/>
      <c r="H3568" s="1"/>
      <c r="I3568" s="1"/>
      <c r="J3568" s="1"/>
      <c r="K3568" s="1"/>
      <c r="L3568" s="1"/>
      <c r="M3568" s="1"/>
      <c r="N3568" s="1"/>
    </row>
    <row r="3569" spans="6:14" x14ac:dyDescent="0.25">
      <c r="F3569" s="1"/>
      <c r="G3569" s="1"/>
      <c r="H3569" s="1"/>
      <c r="I3569" s="1"/>
      <c r="J3569" s="1"/>
      <c r="K3569" s="1"/>
      <c r="L3569" s="1"/>
      <c r="M3569" s="1"/>
      <c r="N3569" s="1"/>
    </row>
    <row r="3570" spans="6:14" x14ac:dyDescent="0.25">
      <c r="F3570" s="1"/>
      <c r="G3570" s="1"/>
      <c r="H3570" s="1"/>
      <c r="I3570" s="1"/>
      <c r="J3570" s="1"/>
      <c r="K3570" s="1"/>
      <c r="L3570" s="1"/>
      <c r="M3570" s="1"/>
      <c r="N3570" s="1"/>
    </row>
    <row r="3571" spans="6:14" x14ac:dyDescent="0.25">
      <c r="F3571" s="1"/>
      <c r="G3571" s="1"/>
      <c r="H3571" s="1"/>
      <c r="I3571" s="1"/>
      <c r="J3571" s="1"/>
      <c r="K3571" s="1"/>
      <c r="L3571" s="1"/>
      <c r="M3571" s="1"/>
      <c r="N3571" s="1"/>
    </row>
    <row r="3572" spans="6:14" x14ac:dyDescent="0.25">
      <c r="F3572" s="1"/>
      <c r="G3572" s="1"/>
      <c r="H3572" s="1"/>
      <c r="I3572" s="1"/>
      <c r="J3572" s="1"/>
      <c r="K3572" s="1"/>
      <c r="L3572" s="1"/>
      <c r="M3572" s="1"/>
      <c r="N3572" s="1"/>
    </row>
    <row r="3573" spans="6:14" x14ac:dyDescent="0.25">
      <c r="F3573" s="1"/>
      <c r="G3573" s="1"/>
      <c r="H3573" s="1"/>
      <c r="I3573" s="1"/>
      <c r="J3573" s="1"/>
      <c r="K3573" s="1"/>
      <c r="L3573" s="1"/>
      <c r="M3573" s="1"/>
      <c r="N3573" s="1"/>
    </row>
    <row r="3574" spans="6:14" x14ac:dyDescent="0.25">
      <c r="F3574" s="1"/>
      <c r="G3574" s="1"/>
      <c r="H3574" s="1"/>
      <c r="I3574" s="1"/>
      <c r="J3574" s="1"/>
      <c r="K3574" s="1"/>
      <c r="L3574" s="1"/>
      <c r="M3574" s="1"/>
      <c r="N3574" s="1"/>
    </row>
    <row r="3575" spans="6:14" x14ac:dyDescent="0.25">
      <c r="F3575" s="1"/>
      <c r="G3575" s="1"/>
      <c r="H3575" s="1"/>
      <c r="I3575" s="1"/>
      <c r="J3575" s="1"/>
      <c r="K3575" s="1"/>
      <c r="L3575" s="1"/>
      <c r="M3575" s="1"/>
      <c r="N3575" s="1"/>
    </row>
    <row r="3576" spans="6:14" x14ac:dyDescent="0.25">
      <c r="F3576" s="1"/>
      <c r="G3576" s="1"/>
      <c r="H3576" s="1"/>
      <c r="I3576" s="1"/>
      <c r="J3576" s="1"/>
      <c r="K3576" s="1"/>
      <c r="L3576" s="1"/>
      <c r="M3576" s="1"/>
      <c r="N3576" s="1"/>
    </row>
    <row r="3577" spans="6:14" x14ac:dyDescent="0.25">
      <c r="F3577" s="1"/>
      <c r="G3577" s="1"/>
      <c r="H3577" s="1"/>
      <c r="I3577" s="1"/>
      <c r="J3577" s="1"/>
      <c r="K3577" s="1"/>
      <c r="L3577" s="1"/>
      <c r="M3577" s="1"/>
      <c r="N3577" s="1"/>
    </row>
    <row r="3578" spans="6:14" x14ac:dyDescent="0.25">
      <c r="F3578" s="1"/>
      <c r="G3578" s="1"/>
      <c r="H3578" s="1"/>
      <c r="I3578" s="1"/>
      <c r="J3578" s="1"/>
      <c r="K3578" s="1"/>
      <c r="L3578" s="1"/>
      <c r="M3578" s="1"/>
      <c r="N3578" s="1"/>
    </row>
    <row r="3579" spans="6:14" x14ac:dyDescent="0.25">
      <c r="F3579" s="1"/>
      <c r="G3579" s="1"/>
      <c r="H3579" s="1"/>
      <c r="I3579" s="1"/>
      <c r="J3579" s="1"/>
      <c r="K3579" s="1"/>
      <c r="L3579" s="1"/>
      <c r="M3579" s="1"/>
      <c r="N3579" s="1"/>
    </row>
    <row r="3580" spans="6:14" x14ac:dyDescent="0.25">
      <c r="F3580" s="1"/>
      <c r="G3580" s="1"/>
      <c r="H3580" s="1"/>
      <c r="I3580" s="1"/>
      <c r="J3580" s="1"/>
      <c r="K3580" s="1"/>
      <c r="L3580" s="1"/>
      <c r="M3580" s="1"/>
      <c r="N3580" s="1"/>
    </row>
    <row r="3581" spans="6:14" x14ac:dyDescent="0.25">
      <c r="F3581" s="1"/>
      <c r="G3581" s="1"/>
      <c r="H3581" s="1"/>
      <c r="I3581" s="1"/>
      <c r="J3581" s="1"/>
      <c r="K3581" s="1"/>
      <c r="L3581" s="1"/>
      <c r="M3581" s="1"/>
      <c r="N3581" s="1"/>
    </row>
    <row r="3582" spans="6:14" x14ac:dyDescent="0.25">
      <c r="F3582" s="1"/>
      <c r="G3582" s="1"/>
      <c r="H3582" s="1"/>
      <c r="I3582" s="1"/>
      <c r="J3582" s="1"/>
      <c r="K3582" s="1"/>
      <c r="L3582" s="1"/>
      <c r="M3582" s="1"/>
      <c r="N3582" s="1"/>
    </row>
    <row r="3583" spans="6:14" x14ac:dyDescent="0.25">
      <c r="F3583" s="1"/>
      <c r="G3583" s="1"/>
      <c r="H3583" s="1"/>
      <c r="I3583" s="1"/>
      <c r="J3583" s="1"/>
      <c r="K3583" s="1"/>
      <c r="L3583" s="1"/>
      <c r="M3583" s="1"/>
      <c r="N3583" s="1"/>
    </row>
    <row r="3584" spans="6:14" x14ac:dyDescent="0.25">
      <c r="F3584" s="1"/>
      <c r="G3584" s="1"/>
      <c r="H3584" s="1"/>
      <c r="I3584" s="1"/>
      <c r="J3584" s="1"/>
      <c r="K3584" s="1"/>
      <c r="L3584" s="1"/>
      <c r="M3584" s="1"/>
      <c r="N3584" s="1"/>
    </row>
    <row r="3585" spans="6:14" x14ac:dyDescent="0.25">
      <c r="F3585" s="1"/>
      <c r="G3585" s="1"/>
      <c r="H3585" s="1"/>
      <c r="I3585" s="1"/>
      <c r="J3585" s="1"/>
      <c r="K3585" s="1"/>
      <c r="L3585" s="1"/>
      <c r="M3585" s="1"/>
      <c r="N3585" s="1"/>
    </row>
    <row r="3586" spans="6:14" x14ac:dyDescent="0.25">
      <c r="F3586" s="1"/>
      <c r="G3586" s="1"/>
      <c r="H3586" s="1"/>
      <c r="I3586" s="1"/>
      <c r="J3586" s="1"/>
      <c r="K3586" s="1"/>
      <c r="L3586" s="1"/>
      <c r="M3586" s="1"/>
      <c r="N3586" s="1"/>
    </row>
    <row r="3587" spans="6:14" x14ac:dyDescent="0.25">
      <c r="F3587" s="1"/>
      <c r="G3587" s="1"/>
      <c r="H3587" s="1"/>
      <c r="I3587" s="1"/>
      <c r="J3587" s="1"/>
      <c r="K3587" s="1"/>
      <c r="L3587" s="1"/>
      <c r="M3587" s="1"/>
      <c r="N3587" s="1"/>
    </row>
    <row r="3588" spans="6:14" x14ac:dyDescent="0.25">
      <c r="F3588" s="1"/>
      <c r="G3588" s="1"/>
      <c r="H3588" s="1"/>
      <c r="I3588" s="1"/>
      <c r="J3588" s="1"/>
      <c r="K3588" s="1"/>
      <c r="L3588" s="1"/>
      <c r="M3588" s="1"/>
      <c r="N3588" s="1"/>
    </row>
    <row r="3589" spans="6:14" x14ac:dyDescent="0.25">
      <c r="F3589" s="1"/>
      <c r="G3589" s="1"/>
      <c r="H3589" s="1"/>
      <c r="I3589" s="1"/>
      <c r="J3589" s="1"/>
      <c r="K3589" s="1"/>
      <c r="L3589" s="1"/>
      <c r="M3589" s="1"/>
      <c r="N3589" s="1"/>
    </row>
    <row r="3590" spans="6:14" x14ac:dyDescent="0.25">
      <c r="F3590" s="1"/>
      <c r="G3590" s="1"/>
      <c r="H3590" s="1"/>
      <c r="I3590" s="1"/>
      <c r="J3590" s="1"/>
      <c r="K3590" s="1"/>
      <c r="L3590" s="1"/>
      <c r="M3590" s="1"/>
      <c r="N3590" s="1"/>
    </row>
    <row r="3591" spans="6:14" x14ac:dyDescent="0.25">
      <c r="F3591" s="1"/>
      <c r="G3591" s="1"/>
      <c r="H3591" s="1"/>
      <c r="I3591" s="1"/>
      <c r="J3591" s="1"/>
      <c r="K3591" s="1"/>
      <c r="L3591" s="1"/>
      <c r="M3591" s="1"/>
      <c r="N3591" s="1"/>
    </row>
    <row r="3592" spans="6:14" x14ac:dyDescent="0.25">
      <c r="F3592" s="1"/>
      <c r="G3592" s="1"/>
      <c r="H3592" s="1"/>
      <c r="I3592" s="1"/>
      <c r="J3592" s="1"/>
      <c r="K3592" s="1"/>
      <c r="L3592" s="1"/>
      <c r="M3592" s="1"/>
      <c r="N3592" s="1"/>
    </row>
    <row r="3593" spans="6:14" x14ac:dyDescent="0.25">
      <c r="F3593" s="1"/>
      <c r="G3593" s="1"/>
      <c r="H3593" s="1"/>
      <c r="I3593" s="1"/>
      <c r="J3593" s="1"/>
      <c r="K3593" s="1"/>
      <c r="L3593" s="1"/>
      <c r="M3593" s="1"/>
      <c r="N3593" s="1"/>
    </row>
    <row r="3594" spans="6:14" x14ac:dyDescent="0.25">
      <c r="F3594" s="1"/>
      <c r="G3594" s="1"/>
      <c r="H3594" s="1"/>
      <c r="I3594" s="1"/>
      <c r="J3594" s="1"/>
      <c r="K3594" s="1"/>
      <c r="L3594" s="1"/>
      <c r="M3594" s="1"/>
      <c r="N3594" s="1"/>
    </row>
    <row r="3595" spans="6:14" x14ac:dyDescent="0.25">
      <c r="F3595" s="1"/>
      <c r="G3595" s="1"/>
      <c r="H3595" s="1"/>
      <c r="I3595" s="1"/>
      <c r="J3595" s="1"/>
      <c r="K3595" s="1"/>
      <c r="L3595" s="1"/>
      <c r="M3595" s="1"/>
      <c r="N3595" s="1"/>
    </row>
    <row r="3596" spans="6:14" x14ac:dyDescent="0.25">
      <c r="F3596" s="1"/>
      <c r="G3596" s="1"/>
      <c r="H3596" s="1"/>
      <c r="I3596" s="1"/>
      <c r="J3596" s="1"/>
      <c r="K3596" s="1"/>
      <c r="L3596" s="1"/>
      <c r="M3596" s="1"/>
      <c r="N3596" s="1"/>
    </row>
    <row r="3597" spans="6:14" x14ac:dyDescent="0.25">
      <c r="F3597" s="1"/>
      <c r="G3597" s="1"/>
      <c r="H3597" s="1"/>
      <c r="I3597" s="1"/>
      <c r="J3597" s="1"/>
      <c r="K3597" s="1"/>
      <c r="L3597" s="1"/>
      <c r="M3597" s="1"/>
      <c r="N3597" s="1"/>
    </row>
    <row r="3598" spans="6:14" x14ac:dyDescent="0.25">
      <c r="F3598" s="1"/>
      <c r="G3598" s="1"/>
      <c r="H3598" s="1"/>
      <c r="I3598" s="1"/>
      <c r="J3598" s="1"/>
      <c r="K3598" s="1"/>
      <c r="L3598" s="1"/>
      <c r="M3598" s="1"/>
      <c r="N3598" s="1"/>
    </row>
    <row r="3599" spans="6:14" x14ac:dyDescent="0.25">
      <c r="F3599" s="1"/>
      <c r="G3599" s="1"/>
      <c r="H3599" s="1"/>
      <c r="I3599" s="1"/>
      <c r="J3599" s="1"/>
      <c r="K3599" s="1"/>
      <c r="L3599" s="1"/>
      <c r="M3599" s="1"/>
      <c r="N3599" s="1"/>
    </row>
    <row r="3600" spans="6:14" x14ac:dyDescent="0.25">
      <c r="F3600" s="1"/>
      <c r="G3600" s="1"/>
      <c r="H3600" s="1"/>
      <c r="I3600" s="1"/>
      <c r="J3600" s="1"/>
      <c r="K3600" s="1"/>
      <c r="L3600" s="1"/>
      <c r="M3600" s="1"/>
      <c r="N3600" s="1"/>
    </row>
    <row r="3601" spans="6:14" x14ac:dyDescent="0.25">
      <c r="F3601" s="1"/>
      <c r="G3601" s="1"/>
      <c r="H3601" s="1"/>
      <c r="I3601" s="1"/>
      <c r="J3601" s="1"/>
      <c r="K3601" s="1"/>
      <c r="L3601" s="1"/>
      <c r="M3601" s="1"/>
      <c r="N3601" s="1"/>
    </row>
    <row r="3602" spans="6:14" x14ac:dyDescent="0.25">
      <c r="F3602" s="1"/>
      <c r="G3602" s="1"/>
      <c r="H3602" s="1"/>
      <c r="I3602" s="1"/>
      <c r="J3602" s="1"/>
      <c r="K3602" s="1"/>
      <c r="L3602" s="1"/>
      <c r="M3602" s="1"/>
      <c r="N3602" s="1"/>
    </row>
    <row r="3603" spans="6:14" x14ac:dyDescent="0.25">
      <c r="F3603" s="1"/>
      <c r="G3603" s="1"/>
      <c r="H3603" s="1"/>
      <c r="I3603" s="1"/>
      <c r="J3603" s="1"/>
      <c r="K3603" s="1"/>
      <c r="L3603" s="1"/>
      <c r="M3603" s="1"/>
      <c r="N3603" s="1"/>
    </row>
    <row r="3604" spans="6:14" x14ac:dyDescent="0.25">
      <c r="F3604" s="1"/>
      <c r="G3604" s="1"/>
      <c r="H3604" s="1"/>
      <c r="I3604" s="1"/>
      <c r="J3604" s="1"/>
      <c r="K3604" s="1"/>
      <c r="L3604" s="1"/>
      <c r="M3604" s="1"/>
      <c r="N3604" s="1"/>
    </row>
    <row r="3605" spans="6:14" x14ac:dyDescent="0.25">
      <c r="F3605" s="1"/>
      <c r="G3605" s="1"/>
      <c r="H3605" s="1"/>
      <c r="I3605" s="1"/>
      <c r="J3605" s="1"/>
      <c r="K3605" s="1"/>
      <c r="L3605" s="1"/>
      <c r="M3605" s="1"/>
      <c r="N3605" s="1"/>
    </row>
    <row r="3606" spans="6:14" x14ac:dyDescent="0.25">
      <c r="F3606" s="1"/>
      <c r="G3606" s="1"/>
      <c r="H3606" s="1"/>
      <c r="I3606" s="1"/>
      <c r="J3606" s="1"/>
      <c r="K3606" s="1"/>
      <c r="L3606" s="1"/>
      <c r="M3606" s="1"/>
      <c r="N3606" s="1"/>
    </row>
    <row r="3607" spans="6:14" x14ac:dyDescent="0.25">
      <c r="F3607" s="1"/>
      <c r="G3607" s="1"/>
      <c r="H3607" s="1"/>
      <c r="I3607" s="1"/>
      <c r="J3607" s="1"/>
      <c r="K3607" s="1"/>
      <c r="L3607" s="1"/>
      <c r="M3607" s="1"/>
      <c r="N3607" s="1"/>
    </row>
    <row r="3608" spans="6:14" x14ac:dyDescent="0.25">
      <c r="F3608" s="1"/>
      <c r="G3608" s="1"/>
      <c r="H3608" s="1"/>
      <c r="I3608" s="1"/>
      <c r="J3608" s="1"/>
      <c r="K3608" s="1"/>
      <c r="L3608" s="1"/>
      <c r="M3608" s="1"/>
      <c r="N3608" s="1"/>
    </row>
    <row r="3609" spans="6:14" x14ac:dyDescent="0.25">
      <c r="F3609" s="1"/>
      <c r="G3609" s="1"/>
      <c r="H3609" s="1"/>
      <c r="I3609" s="1"/>
      <c r="J3609" s="1"/>
      <c r="K3609" s="1"/>
      <c r="L3609" s="1"/>
      <c r="M3609" s="1"/>
      <c r="N3609" s="1"/>
    </row>
    <row r="3610" spans="6:14" x14ac:dyDescent="0.25">
      <c r="F3610" s="1"/>
      <c r="G3610" s="1"/>
      <c r="H3610" s="1"/>
      <c r="I3610" s="1"/>
      <c r="J3610" s="1"/>
      <c r="K3610" s="1"/>
      <c r="L3610" s="1"/>
      <c r="M3610" s="1"/>
      <c r="N3610" s="1"/>
    </row>
    <row r="3611" spans="6:14" x14ac:dyDescent="0.25">
      <c r="F3611" s="1"/>
      <c r="G3611" s="1"/>
      <c r="H3611" s="1"/>
      <c r="I3611" s="1"/>
      <c r="J3611" s="1"/>
      <c r="K3611" s="1"/>
      <c r="L3611" s="1"/>
      <c r="M3611" s="1"/>
      <c r="N3611" s="1"/>
    </row>
    <row r="3612" spans="6:14" x14ac:dyDescent="0.25">
      <c r="F3612" s="1"/>
      <c r="G3612" s="1"/>
      <c r="H3612" s="1"/>
      <c r="I3612" s="1"/>
      <c r="J3612" s="1"/>
      <c r="K3612" s="1"/>
      <c r="L3612" s="1"/>
      <c r="M3612" s="1"/>
      <c r="N3612" s="1"/>
    </row>
    <row r="3613" spans="6:14" x14ac:dyDescent="0.25">
      <c r="F3613" s="1"/>
      <c r="G3613" s="1"/>
      <c r="H3613" s="1"/>
      <c r="I3613" s="1"/>
      <c r="J3613" s="1"/>
      <c r="K3613" s="1"/>
      <c r="L3613" s="1"/>
      <c r="M3613" s="1"/>
      <c r="N3613" s="1"/>
    </row>
    <row r="3614" spans="6:14" x14ac:dyDescent="0.25">
      <c r="F3614" s="1"/>
      <c r="G3614" s="1"/>
      <c r="H3614" s="1"/>
      <c r="I3614" s="1"/>
      <c r="J3614" s="1"/>
      <c r="K3614" s="1"/>
      <c r="L3614" s="1"/>
      <c r="M3614" s="1"/>
      <c r="N3614" s="1"/>
    </row>
    <row r="3615" spans="6:14" x14ac:dyDescent="0.25">
      <c r="F3615" s="1"/>
      <c r="G3615" s="1"/>
      <c r="H3615" s="1"/>
      <c r="I3615" s="1"/>
      <c r="J3615" s="1"/>
      <c r="K3615" s="1"/>
      <c r="L3615" s="1"/>
      <c r="M3615" s="1"/>
      <c r="N3615" s="1"/>
    </row>
    <row r="3616" spans="6:14" x14ac:dyDescent="0.25">
      <c r="F3616" s="1"/>
      <c r="G3616" s="1"/>
      <c r="H3616" s="1"/>
      <c r="I3616" s="1"/>
      <c r="J3616" s="1"/>
      <c r="K3616" s="1"/>
      <c r="L3616" s="1"/>
      <c r="M3616" s="1"/>
      <c r="N3616" s="1"/>
    </row>
    <row r="3617" spans="6:14" x14ac:dyDescent="0.25">
      <c r="F3617" s="1"/>
      <c r="G3617" s="1"/>
      <c r="H3617" s="1"/>
      <c r="I3617" s="1"/>
      <c r="J3617" s="1"/>
      <c r="K3617" s="1"/>
      <c r="L3617" s="1"/>
      <c r="M3617" s="1"/>
      <c r="N3617" s="1"/>
    </row>
    <row r="3618" spans="6:14" x14ac:dyDescent="0.25">
      <c r="F3618" s="1"/>
      <c r="G3618" s="1"/>
      <c r="H3618" s="1"/>
      <c r="I3618" s="1"/>
      <c r="J3618" s="1"/>
      <c r="K3618" s="1"/>
      <c r="L3618" s="1"/>
      <c r="M3618" s="1"/>
      <c r="N3618" s="1"/>
    </row>
    <row r="3619" spans="6:14" x14ac:dyDescent="0.25">
      <c r="F3619" s="1"/>
      <c r="G3619" s="1"/>
      <c r="H3619" s="1"/>
      <c r="I3619" s="1"/>
      <c r="J3619" s="1"/>
      <c r="K3619" s="1"/>
      <c r="L3619" s="1"/>
      <c r="M3619" s="1"/>
      <c r="N3619" s="1"/>
    </row>
    <row r="3620" spans="6:14" x14ac:dyDescent="0.25">
      <c r="F3620" s="1"/>
      <c r="G3620" s="1"/>
      <c r="H3620" s="1"/>
      <c r="I3620" s="1"/>
      <c r="J3620" s="1"/>
      <c r="K3620" s="1"/>
      <c r="L3620" s="1"/>
      <c r="M3620" s="1"/>
      <c r="N3620" s="1"/>
    </row>
    <row r="3621" spans="6:14" x14ac:dyDescent="0.25">
      <c r="F3621" s="1"/>
      <c r="G3621" s="1"/>
      <c r="H3621" s="1"/>
      <c r="I3621" s="1"/>
      <c r="J3621" s="1"/>
      <c r="K3621" s="1"/>
      <c r="L3621" s="1"/>
      <c r="M3621" s="1"/>
      <c r="N3621" s="1"/>
    </row>
    <row r="3622" spans="6:14" x14ac:dyDescent="0.25">
      <c r="F3622" s="1"/>
      <c r="G3622" s="1"/>
      <c r="H3622" s="1"/>
      <c r="I3622" s="1"/>
      <c r="J3622" s="1"/>
      <c r="K3622" s="1"/>
      <c r="L3622" s="1"/>
      <c r="M3622" s="1"/>
      <c r="N3622" s="1"/>
    </row>
    <row r="3623" spans="6:14" x14ac:dyDescent="0.25">
      <c r="F3623" s="1"/>
      <c r="G3623" s="1"/>
      <c r="H3623" s="1"/>
      <c r="I3623" s="1"/>
      <c r="J3623" s="1"/>
      <c r="K3623" s="1"/>
      <c r="L3623" s="1"/>
      <c r="M3623" s="1"/>
      <c r="N3623" s="1"/>
    </row>
    <row r="3624" spans="6:14" x14ac:dyDescent="0.25">
      <c r="F3624" s="1"/>
      <c r="G3624" s="1"/>
      <c r="H3624" s="1"/>
      <c r="I3624" s="1"/>
      <c r="J3624" s="1"/>
      <c r="K3624" s="1"/>
      <c r="L3624" s="1"/>
      <c r="M3624" s="1"/>
      <c r="N3624" s="1"/>
    </row>
    <row r="3625" spans="6:14" x14ac:dyDescent="0.25">
      <c r="F3625" s="1"/>
      <c r="G3625" s="1"/>
      <c r="H3625" s="1"/>
      <c r="I3625" s="1"/>
      <c r="J3625" s="1"/>
      <c r="K3625" s="1"/>
      <c r="L3625" s="1"/>
      <c r="M3625" s="1"/>
      <c r="N3625" s="1"/>
    </row>
    <row r="3626" spans="6:14" x14ac:dyDescent="0.25">
      <c r="F3626" s="1"/>
      <c r="G3626" s="1"/>
      <c r="H3626" s="1"/>
      <c r="I3626" s="1"/>
      <c r="J3626" s="1"/>
      <c r="K3626" s="1"/>
      <c r="L3626" s="1"/>
      <c r="M3626" s="1"/>
      <c r="N3626" s="1"/>
    </row>
    <row r="3627" spans="6:14" x14ac:dyDescent="0.25">
      <c r="F3627" s="1"/>
      <c r="G3627" s="1"/>
      <c r="H3627" s="1"/>
      <c r="I3627" s="1"/>
      <c r="J3627" s="1"/>
      <c r="K3627" s="1"/>
      <c r="L3627" s="1"/>
      <c r="M3627" s="1"/>
      <c r="N3627" s="1"/>
    </row>
    <row r="3628" spans="6:14" x14ac:dyDescent="0.25">
      <c r="F3628" s="1"/>
      <c r="G3628" s="1"/>
      <c r="H3628" s="1"/>
      <c r="I3628" s="1"/>
      <c r="J3628" s="1"/>
      <c r="K3628" s="1"/>
      <c r="L3628" s="1"/>
      <c r="M3628" s="1"/>
      <c r="N3628" s="1"/>
    </row>
    <row r="3629" spans="6:14" x14ac:dyDescent="0.25">
      <c r="F3629" s="1"/>
      <c r="G3629" s="1"/>
      <c r="H3629" s="1"/>
      <c r="I3629" s="1"/>
      <c r="J3629" s="1"/>
      <c r="K3629" s="1"/>
      <c r="L3629" s="1"/>
      <c r="M3629" s="1"/>
      <c r="N3629" s="1"/>
    </row>
    <row r="3630" spans="6:14" x14ac:dyDescent="0.25">
      <c r="F3630" s="1"/>
      <c r="G3630" s="1"/>
      <c r="H3630" s="1"/>
      <c r="I3630" s="1"/>
      <c r="J3630" s="1"/>
      <c r="K3630" s="1"/>
      <c r="L3630" s="1"/>
      <c r="M3630" s="1"/>
      <c r="N3630" s="1"/>
    </row>
    <row r="3631" spans="6:14" x14ac:dyDescent="0.25">
      <c r="F3631" s="1"/>
      <c r="G3631" s="1"/>
      <c r="H3631" s="1"/>
      <c r="I3631" s="1"/>
      <c r="J3631" s="1"/>
      <c r="K3631" s="1"/>
      <c r="L3631" s="1"/>
      <c r="M3631" s="1"/>
      <c r="N3631" s="1"/>
    </row>
    <row r="3632" spans="6:14" x14ac:dyDescent="0.25">
      <c r="F3632" s="1"/>
      <c r="G3632" s="1"/>
      <c r="H3632" s="1"/>
      <c r="I3632" s="1"/>
      <c r="J3632" s="1"/>
      <c r="K3632" s="1"/>
      <c r="L3632" s="1"/>
      <c r="M3632" s="1"/>
      <c r="N3632" s="1"/>
    </row>
    <row r="3633" spans="6:14" x14ac:dyDescent="0.25">
      <c r="F3633" s="1"/>
      <c r="G3633" s="1"/>
      <c r="H3633" s="1"/>
      <c r="I3633" s="1"/>
      <c r="J3633" s="1"/>
      <c r="K3633" s="1"/>
      <c r="L3633" s="1"/>
      <c r="M3633" s="1"/>
      <c r="N3633" s="1"/>
    </row>
    <row r="3634" spans="6:14" x14ac:dyDescent="0.25">
      <c r="F3634" s="1"/>
      <c r="G3634" s="1"/>
      <c r="H3634" s="1"/>
      <c r="I3634" s="1"/>
      <c r="J3634" s="1"/>
      <c r="K3634" s="1"/>
      <c r="L3634" s="1"/>
      <c r="M3634" s="1"/>
      <c r="N3634" s="1"/>
    </row>
    <row r="3635" spans="6:14" x14ac:dyDescent="0.25">
      <c r="F3635" s="1"/>
      <c r="G3635" s="1"/>
      <c r="H3635" s="1"/>
      <c r="I3635" s="1"/>
      <c r="J3635" s="1"/>
      <c r="K3635" s="1"/>
      <c r="L3635" s="1"/>
      <c r="M3635" s="1"/>
      <c r="N3635" s="1"/>
    </row>
    <row r="3636" spans="6:14" x14ac:dyDescent="0.25">
      <c r="F3636" s="1"/>
      <c r="G3636" s="1"/>
      <c r="H3636" s="1"/>
      <c r="I3636" s="1"/>
      <c r="J3636" s="1"/>
      <c r="K3636" s="1"/>
      <c r="L3636" s="1"/>
      <c r="M3636" s="1"/>
      <c r="N3636" s="1"/>
    </row>
    <row r="3637" spans="6:14" x14ac:dyDescent="0.25">
      <c r="F3637" s="1"/>
      <c r="G3637" s="1"/>
      <c r="H3637" s="1"/>
      <c r="I3637" s="1"/>
      <c r="J3637" s="1"/>
      <c r="K3637" s="1"/>
      <c r="L3637" s="1"/>
      <c r="M3637" s="1"/>
      <c r="N3637" s="1"/>
    </row>
    <row r="3638" spans="6:14" x14ac:dyDescent="0.25">
      <c r="F3638" s="1"/>
      <c r="G3638" s="1"/>
      <c r="H3638" s="1"/>
      <c r="I3638" s="1"/>
      <c r="J3638" s="1"/>
      <c r="K3638" s="1"/>
      <c r="L3638" s="1"/>
      <c r="M3638" s="1"/>
      <c r="N3638" s="1"/>
    </row>
    <row r="3639" spans="6:14" x14ac:dyDescent="0.25">
      <c r="F3639" s="1"/>
      <c r="G3639" s="1"/>
      <c r="H3639" s="1"/>
      <c r="I3639" s="1"/>
      <c r="J3639" s="1"/>
      <c r="K3639" s="1"/>
      <c r="L3639" s="1"/>
      <c r="M3639" s="1"/>
      <c r="N3639" s="1"/>
    </row>
    <row r="3640" spans="6:14" x14ac:dyDescent="0.25">
      <c r="F3640" s="1"/>
      <c r="G3640" s="1"/>
      <c r="H3640" s="1"/>
      <c r="I3640" s="1"/>
      <c r="J3640" s="1"/>
      <c r="K3640" s="1"/>
      <c r="L3640" s="1"/>
      <c r="M3640" s="1"/>
      <c r="N3640" s="1"/>
    </row>
    <row r="3641" spans="6:14" x14ac:dyDescent="0.25">
      <c r="F3641" s="1"/>
      <c r="G3641" s="1"/>
      <c r="H3641" s="1"/>
      <c r="I3641" s="1"/>
      <c r="J3641" s="1"/>
      <c r="K3641" s="1"/>
      <c r="L3641" s="1"/>
      <c r="M3641" s="1"/>
      <c r="N3641" s="1"/>
    </row>
    <row r="3642" spans="6:14" x14ac:dyDescent="0.25">
      <c r="F3642" s="1"/>
      <c r="G3642" s="1"/>
      <c r="H3642" s="1"/>
      <c r="I3642" s="1"/>
      <c r="J3642" s="1"/>
      <c r="K3642" s="1"/>
      <c r="L3642" s="1"/>
      <c r="M3642" s="1"/>
      <c r="N3642" s="1"/>
    </row>
    <row r="3643" spans="6:14" x14ac:dyDescent="0.25">
      <c r="F3643" s="1"/>
      <c r="G3643" s="1"/>
      <c r="H3643" s="1"/>
      <c r="I3643" s="1"/>
      <c r="J3643" s="1"/>
      <c r="K3643" s="1"/>
      <c r="L3643" s="1"/>
      <c r="M3643" s="1"/>
      <c r="N3643" s="1"/>
    </row>
    <row r="3644" spans="6:14" x14ac:dyDescent="0.25">
      <c r="F3644" s="1"/>
      <c r="G3644" s="1"/>
      <c r="H3644" s="1"/>
      <c r="I3644" s="1"/>
      <c r="J3644" s="1"/>
      <c r="K3644" s="1"/>
      <c r="L3644" s="1"/>
      <c r="M3644" s="1"/>
      <c r="N3644" s="1"/>
    </row>
    <row r="3645" spans="6:14" x14ac:dyDescent="0.25">
      <c r="F3645" s="1"/>
      <c r="G3645" s="1"/>
      <c r="H3645" s="1"/>
      <c r="I3645" s="1"/>
      <c r="J3645" s="1"/>
      <c r="K3645" s="1"/>
      <c r="L3645" s="1"/>
      <c r="M3645" s="1"/>
      <c r="N3645" s="1"/>
    </row>
    <row r="3646" spans="6:14" x14ac:dyDescent="0.25">
      <c r="F3646" s="1"/>
      <c r="G3646" s="1"/>
      <c r="H3646" s="1"/>
      <c r="I3646" s="1"/>
      <c r="J3646" s="1"/>
      <c r="K3646" s="1"/>
      <c r="L3646" s="1"/>
      <c r="M3646" s="1"/>
      <c r="N3646" s="1"/>
    </row>
    <row r="3647" spans="6:14" x14ac:dyDescent="0.25">
      <c r="F3647" s="1"/>
      <c r="G3647" s="1"/>
      <c r="H3647" s="1"/>
      <c r="I3647" s="1"/>
      <c r="J3647" s="1"/>
      <c r="K3647" s="1"/>
      <c r="L3647" s="1"/>
      <c r="M3647" s="1"/>
      <c r="N3647" s="1"/>
    </row>
    <row r="3648" spans="6:14" x14ac:dyDescent="0.25">
      <c r="F3648" s="1"/>
      <c r="G3648" s="1"/>
      <c r="H3648" s="1"/>
      <c r="I3648" s="1"/>
      <c r="J3648" s="1"/>
      <c r="K3648" s="1"/>
      <c r="L3648" s="1"/>
      <c r="M3648" s="1"/>
      <c r="N3648" s="1"/>
    </row>
    <row r="3649" spans="6:14" x14ac:dyDescent="0.25">
      <c r="F3649" s="1"/>
      <c r="G3649" s="1"/>
      <c r="H3649" s="1"/>
      <c r="I3649" s="1"/>
      <c r="J3649" s="1"/>
      <c r="K3649" s="1"/>
      <c r="L3649" s="1"/>
      <c r="M3649" s="1"/>
      <c r="N3649" s="1"/>
    </row>
    <row r="3650" spans="6:14" x14ac:dyDescent="0.25">
      <c r="F3650" s="1"/>
      <c r="G3650" s="1"/>
      <c r="H3650" s="1"/>
      <c r="I3650" s="1"/>
      <c r="J3650" s="1"/>
      <c r="K3650" s="1"/>
      <c r="L3650" s="1"/>
      <c r="M3650" s="1"/>
      <c r="N3650" s="1"/>
    </row>
    <row r="3651" spans="6:14" x14ac:dyDescent="0.25">
      <c r="F3651" s="1"/>
      <c r="G3651" s="1"/>
      <c r="H3651" s="1"/>
      <c r="I3651" s="1"/>
      <c r="J3651" s="1"/>
      <c r="K3651" s="1"/>
      <c r="L3651" s="1"/>
      <c r="M3651" s="1"/>
      <c r="N3651" s="1"/>
    </row>
    <row r="3652" spans="6:14" x14ac:dyDescent="0.25">
      <c r="F3652" s="1"/>
      <c r="G3652" s="1"/>
      <c r="H3652" s="1"/>
      <c r="I3652" s="1"/>
      <c r="J3652" s="1"/>
      <c r="K3652" s="1"/>
      <c r="L3652" s="1"/>
      <c r="M3652" s="1"/>
      <c r="N3652" s="1"/>
    </row>
    <row r="3653" spans="6:14" x14ac:dyDescent="0.25">
      <c r="F3653" s="1"/>
      <c r="G3653" s="1"/>
      <c r="H3653" s="1"/>
      <c r="I3653" s="1"/>
      <c r="J3653" s="1"/>
      <c r="K3653" s="1"/>
      <c r="L3653" s="1"/>
      <c r="M3653" s="1"/>
      <c r="N3653" s="1"/>
    </row>
    <row r="3654" spans="6:14" x14ac:dyDescent="0.25">
      <c r="F3654" s="1"/>
      <c r="G3654" s="1"/>
      <c r="H3654" s="1"/>
      <c r="I3654" s="1"/>
      <c r="J3654" s="1"/>
      <c r="K3654" s="1"/>
      <c r="L3654" s="1"/>
      <c r="M3654" s="1"/>
      <c r="N3654" s="1"/>
    </row>
    <row r="3655" spans="6:14" x14ac:dyDescent="0.25">
      <c r="F3655" s="1"/>
      <c r="G3655" s="1"/>
      <c r="H3655" s="1"/>
      <c r="I3655" s="1"/>
      <c r="J3655" s="1"/>
      <c r="K3655" s="1"/>
      <c r="L3655" s="1"/>
      <c r="M3655" s="1"/>
      <c r="N3655" s="1"/>
    </row>
    <row r="3656" spans="6:14" x14ac:dyDescent="0.25">
      <c r="F3656" s="1"/>
      <c r="G3656" s="1"/>
      <c r="H3656" s="1"/>
      <c r="I3656" s="1"/>
      <c r="J3656" s="1"/>
      <c r="K3656" s="1"/>
      <c r="L3656" s="1"/>
      <c r="M3656" s="1"/>
      <c r="N3656" s="1"/>
    </row>
    <row r="3657" spans="6:14" x14ac:dyDescent="0.25">
      <c r="F3657" s="1"/>
      <c r="G3657" s="1"/>
      <c r="H3657" s="1"/>
      <c r="I3657" s="1"/>
      <c r="J3657" s="1"/>
      <c r="K3657" s="1"/>
      <c r="L3657" s="1"/>
      <c r="M3657" s="1"/>
      <c r="N3657" s="1"/>
    </row>
    <row r="3658" spans="6:14" x14ac:dyDescent="0.25">
      <c r="F3658" s="1"/>
      <c r="G3658" s="1"/>
      <c r="H3658" s="1"/>
      <c r="I3658" s="1"/>
      <c r="J3658" s="1"/>
      <c r="K3658" s="1"/>
      <c r="L3658" s="1"/>
      <c r="M3658" s="1"/>
      <c r="N3658" s="1"/>
    </row>
    <row r="3659" spans="6:14" x14ac:dyDescent="0.25">
      <c r="F3659" s="1"/>
      <c r="G3659" s="1"/>
      <c r="H3659" s="1"/>
      <c r="I3659" s="1"/>
      <c r="J3659" s="1"/>
      <c r="K3659" s="1"/>
      <c r="L3659" s="1"/>
      <c r="M3659" s="1"/>
      <c r="N3659" s="1"/>
    </row>
    <row r="3660" spans="6:14" x14ac:dyDescent="0.25">
      <c r="F3660" s="1"/>
      <c r="G3660" s="1"/>
      <c r="H3660" s="1"/>
      <c r="I3660" s="1"/>
      <c r="J3660" s="1"/>
      <c r="K3660" s="1"/>
      <c r="L3660" s="1"/>
      <c r="M3660" s="1"/>
      <c r="N3660" s="1"/>
    </row>
    <row r="3661" spans="6:14" x14ac:dyDescent="0.25">
      <c r="F3661" s="1"/>
      <c r="G3661" s="1"/>
      <c r="H3661" s="1"/>
      <c r="I3661" s="1"/>
      <c r="J3661" s="1"/>
      <c r="K3661" s="1"/>
      <c r="L3661" s="1"/>
      <c r="M3661" s="1"/>
      <c r="N3661" s="1"/>
    </row>
    <row r="3662" spans="6:14" x14ac:dyDescent="0.25">
      <c r="F3662" s="1"/>
      <c r="G3662" s="1"/>
      <c r="H3662" s="1"/>
      <c r="I3662" s="1"/>
      <c r="J3662" s="1"/>
      <c r="K3662" s="1"/>
      <c r="L3662" s="1"/>
      <c r="M3662" s="1"/>
      <c r="N3662" s="1"/>
    </row>
    <row r="3663" spans="6:14" x14ac:dyDescent="0.25">
      <c r="F3663" s="1"/>
      <c r="G3663" s="1"/>
      <c r="H3663" s="1"/>
      <c r="I3663" s="1"/>
      <c r="J3663" s="1"/>
      <c r="K3663" s="1"/>
      <c r="L3663" s="1"/>
      <c r="M3663" s="1"/>
      <c r="N3663" s="1"/>
    </row>
    <row r="3664" spans="6:14" x14ac:dyDescent="0.25">
      <c r="F3664" s="1"/>
      <c r="G3664" s="1"/>
      <c r="H3664" s="1"/>
      <c r="I3664" s="1"/>
      <c r="J3664" s="1"/>
      <c r="K3664" s="1"/>
      <c r="L3664" s="1"/>
      <c r="M3664" s="1"/>
      <c r="N3664" s="1"/>
    </row>
    <row r="3665" spans="6:14" x14ac:dyDescent="0.25">
      <c r="F3665" s="1"/>
      <c r="G3665" s="1"/>
      <c r="H3665" s="1"/>
      <c r="I3665" s="1"/>
      <c r="J3665" s="1"/>
      <c r="K3665" s="1"/>
      <c r="L3665" s="1"/>
      <c r="M3665" s="1"/>
      <c r="N3665" s="1"/>
    </row>
    <row r="3666" spans="6:14" x14ac:dyDescent="0.25">
      <c r="F3666" s="1"/>
      <c r="G3666" s="1"/>
      <c r="H3666" s="1"/>
      <c r="I3666" s="1"/>
      <c r="J3666" s="1"/>
      <c r="K3666" s="1"/>
      <c r="L3666" s="1"/>
      <c r="M3666" s="1"/>
      <c r="N3666" s="1"/>
    </row>
    <row r="3667" spans="6:14" x14ac:dyDescent="0.25">
      <c r="F3667" s="1"/>
      <c r="G3667" s="1"/>
      <c r="H3667" s="1"/>
      <c r="I3667" s="1"/>
      <c r="J3667" s="1"/>
      <c r="K3667" s="1"/>
      <c r="L3667" s="1"/>
      <c r="M3667" s="1"/>
      <c r="N3667" s="1"/>
    </row>
    <row r="3668" spans="6:14" x14ac:dyDescent="0.25">
      <c r="F3668" s="1"/>
      <c r="G3668" s="1"/>
      <c r="H3668" s="1"/>
      <c r="I3668" s="1"/>
      <c r="J3668" s="1"/>
      <c r="K3668" s="1"/>
      <c r="L3668" s="1"/>
      <c r="M3668" s="1"/>
      <c r="N3668" s="1"/>
    </row>
    <row r="3669" spans="6:14" x14ac:dyDescent="0.25">
      <c r="F3669" s="1"/>
      <c r="G3669" s="1"/>
      <c r="H3669" s="1"/>
      <c r="I3669" s="1"/>
      <c r="J3669" s="1"/>
      <c r="K3669" s="1"/>
      <c r="L3669" s="1"/>
      <c r="M3669" s="1"/>
      <c r="N3669" s="1"/>
    </row>
    <row r="3670" spans="6:14" x14ac:dyDescent="0.25">
      <c r="F3670" s="1"/>
      <c r="G3670" s="1"/>
      <c r="H3670" s="1"/>
      <c r="I3670" s="1"/>
      <c r="J3670" s="1"/>
      <c r="K3670" s="1"/>
      <c r="L3670" s="1"/>
      <c r="M3670" s="1"/>
      <c r="N3670" s="1"/>
    </row>
    <row r="3671" spans="6:14" x14ac:dyDescent="0.25">
      <c r="F3671" s="1"/>
      <c r="G3671" s="1"/>
      <c r="H3671" s="1"/>
      <c r="I3671" s="1"/>
      <c r="J3671" s="1"/>
      <c r="K3671" s="1"/>
      <c r="L3671" s="1"/>
      <c r="M3671" s="1"/>
      <c r="N3671" s="1"/>
    </row>
    <row r="3672" spans="6:14" x14ac:dyDescent="0.25">
      <c r="F3672" s="1"/>
      <c r="G3672" s="1"/>
      <c r="H3672" s="1"/>
      <c r="I3672" s="1"/>
      <c r="J3672" s="1"/>
      <c r="K3672" s="1"/>
      <c r="L3672" s="1"/>
      <c r="M3672" s="1"/>
      <c r="N3672" s="1"/>
    </row>
    <row r="3673" spans="6:14" x14ac:dyDescent="0.25">
      <c r="F3673" s="1"/>
      <c r="G3673" s="1"/>
      <c r="H3673" s="1"/>
      <c r="I3673" s="1"/>
      <c r="J3673" s="1"/>
      <c r="K3673" s="1"/>
      <c r="L3673" s="1"/>
      <c r="M3673" s="1"/>
      <c r="N3673" s="1"/>
    </row>
    <row r="3674" spans="6:14" x14ac:dyDescent="0.25">
      <c r="F3674" s="1"/>
      <c r="G3674" s="1"/>
      <c r="H3674" s="1"/>
      <c r="I3674" s="1"/>
      <c r="J3674" s="1"/>
      <c r="K3674" s="1"/>
      <c r="L3674" s="1"/>
      <c r="M3674" s="1"/>
      <c r="N3674" s="1"/>
    </row>
    <row r="3675" spans="6:14" x14ac:dyDescent="0.25">
      <c r="F3675" s="1"/>
      <c r="G3675" s="1"/>
      <c r="H3675" s="1"/>
      <c r="I3675" s="1"/>
      <c r="J3675" s="1"/>
      <c r="K3675" s="1"/>
      <c r="L3675" s="1"/>
      <c r="M3675" s="1"/>
      <c r="N3675" s="1"/>
    </row>
    <row r="3676" spans="6:14" x14ac:dyDescent="0.25">
      <c r="F3676" s="1"/>
      <c r="G3676" s="1"/>
      <c r="H3676" s="1"/>
      <c r="I3676" s="1"/>
      <c r="J3676" s="1"/>
      <c r="K3676" s="1"/>
      <c r="L3676" s="1"/>
      <c r="M3676" s="1"/>
      <c r="N3676" s="1"/>
    </row>
    <row r="3677" spans="6:14" x14ac:dyDescent="0.25">
      <c r="F3677" s="1"/>
      <c r="G3677" s="1"/>
      <c r="H3677" s="1"/>
      <c r="I3677" s="1"/>
      <c r="J3677" s="1"/>
      <c r="K3677" s="1"/>
      <c r="L3677" s="1"/>
      <c r="M3677" s="1"/>
      <c r="N3677" s="1"/>
    </row>
    <row r="3678" spans="6:14" x14ac:dyDescent="0.25">
      <c r="F3678" s="1"/>
      <c r="G3678" s="1"/>
      <c r="H3678" s="1"/>
      <c r="I3678" s="1"/>
      <c r="J3678" s="1"/>
      <c r="K3678" s="1"/>
      <c r="L3678" s="1"/>
      <c r="M3678" s="1"/>
      <c r="N3678" s="1"/>
    </row>
    <row r="3679" spans="6:14" x14ac:dyDescent="0.25">
      <c r="F3679" s="1"/>
      <c r="G3679" s="1"/>
      <c r="H3679" s="1"/>
      <c r="I3679" s="1"/>
      <c r="J3679" s="1"/>
      <c r="K3679" s="1"/>
      <c r="L3679" s="1"/>
      <c r="M3679" s="1"/>
      <c r="N3679" s="1"/>
    </row>
    <row r="3680" spans="6:14" x14ac:dyDescent="0.25">
      <c r="F3680" s="1"/>
      <c r="G3680" s="1"/>
      <c r="H3680" s="1"/>
      <c r="I3680" s="1"/>
      <c r="J3680" s="1"/>
      <c r="K3680" s="1"/>
      <c r="L3680" s="1"/>
      <c r="M3680" s="1"/>
      <c r="N3680" s="1"/>
    </row>
    <row r="3681" spans="6:14" x14ac:dyDescent="0.25">
      <c r="F3681" s="1"/>
      <c r="G3681" s="1"/>
      <c r="H3681" s="1"/>
      <c r="I3681" s="1"/>
      <c r="J3681" s="1"/>
      <c r="K3681" s="1"/>
      <c r="L3681" s="1"/>
      <c r="M3681" s="1"/>
      <c r="N3681" s="1"/>
    </row>
    <row r="3682" spans="6:14" x14ac:dyDescent="0.25">
      <c r="F3682" s="1"/>
      <c r="G3682" s="1"/>
      <c r="H3682" s="1"/>
      <c r="I3682" s="1"/>
      <c r="J3682" s="1"/>
      <c r="K3682" s="1"/>
      <c r="L3682" s="1"/>
      <c r="M3682" s="1"/>
      <c r="N3682" s="1"/>
    </row>
    <row r="3683" spans="6:14" x14ac:dyDescent="0.25">
      <c r="F3683" s="1"/>
      <c r="G3683" s="1"/>
      <c r="H3683" s="1"/>
      <c r="I3683" s="1"/>
      <c r="J3683" s="1"/>
      <c r="K3683" s="1"/>
      <c r="L3683" s="1"/>
      <c r="M3683" s="1"/>
      <c r="N3683" s="1"/>
    </row>
    <row r="3684" spans="6:14" x14ac:dyDescent="0.25">
      <c r="F3684" s="1"/>
      <c r="G3684" s="1"/>
      <c r="H3684" s="1"/>
      <c r="I3684" s="1"/>
      <c r="J3684" s="1"/>
      <c r="K3684" s="1"/>
      <c r="L3684" s="1"/>
      <c r="M3684" s="1"/>
      <c r="N3684" s="1"/>
    </row>
    <row r="3685" spans="6:14" x14ac:dyDescent="0.25">
      <c r="F3685" s="1"/>
      <c r="G3685" s="1"/>
      <c r="H3685" s="1"/>
      <c r="I3685" s="1"/>
      <c r="J3685" s="1"/>
      <c r="K3685" s="1"/>
      <c r="L3685" s="1"/>
      <c r="M3685" s="1"/>
      <c r="N3685" s="1"/>
    </row>
    <row r="3686" spans="6:14" x14ac:dyDescent="0.25">
      <c r="F3686" s="1"/>
      <c r="G3686" s="1"/>
      <c r="H3686" s="1"/>
      <c r="I3686" s="1"/>
      <c r="J3686" s="1"/>
      <c r="K3686" s="1"/>
      <c r="L3686" s="1"/>
      <c r="M3686" s="1"/>
      <c r="N3686" s="1"/>
    </row>
    <row r="3687" spans="6:14" x14ac:dyDescent="0.25">
      <c r="F3687" s="1"/>
      <c r="G3687" s="1"/>
      <c r="H3687" s="1"/>
      <c r="I3687" s="1"/>
      <c r="J3687" s="1"/>
      <c r="K3687" s="1"/>
      <c r="L3687" s="1"/>
      <c r="M3687" s="1"/>
      <c r="N3687" s="1"/>
    </row>
    <row r="3688" spans="6:14" x14ac:dyDescent="0.25">
      <c r="F3688" s="1"/>
      <c r="G3688" s="1"/>
      <c r="H3688" s="1"/>
      <c r="I3688" s="1"/>
      <c r="J3688" s="1"/>
      <c r="K3688" s="1"/>
      <c r="L3688" s="1"/>
      <c r="M3688" s="1"/>
      <c r="N3688" s="1"/>
    </row>
    <row r="3689" spans="6:14" x14ac:dyDescent="0.25">
      <c r="F3689" s="1"/>
      <c r="G3689" s="1"/>
      <c r="H3689" s="1"/>
      <c r="I3689" s="1"/>
      <c r="J3689" s="1"/>
      <c r="K3689" s="1"/>
      <c r="L3689" s="1"/>
      <c r="M3689" s="1"/>
      <c r="N3689" s="1"/>
    </row>
    <row r="3690" spans="6:14" x14ac:dyDescent="0.25">
      <c r="F3690" s="1"/>
      <c r="G3690" s="1"/>
      <c r="H3690" s="1"/>
      <c r="I3690" s="1"/>
      <c r="J3690" s="1"/>
      <c r="K3690" s="1"/>
      <c r="L3690" s="1"/>
      <c r="M3690" s="1"/>
      <c r="N3690" s="1"/>
    </row>
    <row r="3691" spans="6:14" x14ac:dyDescent="0.25">
      <c r="F3691" s="1"/>
      <c r="G3691" s="1"/>
      <c r="H3691" s="1"/>
      <c r="I3691" s="1"/>
      <c r="J3691" s="1"/>
      <c r="K3691" s="1"/>
      <c r="L3691" s="1"/>
      <c r="M3691" s="1"/>
      <c r="N3691" s="1"/>
    </row>
    <row r="3692" spans="6:14" x14ac:dyDescent="0.25">
      <c r="F3692" s="1"/>
      <c r="G3692" s="1"/>
      <c r="H3692" s="1"/>
      <c r="I3692" s="1"/>
      <c r="J3692" s="1"/>
      <c r="K3692" s="1"/>
      <c r="L3692" s="1"/>
      <c r="M3692" s="1"/>
      <c r="N3692" s="1"/>
    </row>
    <row r="3693" spans="6:14" x14ac:dyDescent="0.25">
      <c r="F3693" s="1"/>
      <c r="G3693" s="1"/>
      <c r="H3693" s="1"/>
      <c r="I3693" s="1"/>
      <c r="J3693" s="1"/>
      <c r="K3693" s="1"/>
      <c r="L3693" s="1"/>
      <c r="M3693" s="1"/>
      <c r="N3693" s="1"/>
    </row>
    <row r="3694" spans="6:14" x14ac:dyDescent="0.25">
      <c r="F3694" s="1"/>
      <c r="G3694" s="1"/>
      <c r="H3694" s="1"/>
      <c r="I3694" s="1"/>
      <c r="J3694" s="1"/>
      <c r="K3694" s="1"/>
      <c r="L3694" s="1"/>
      <c r="M3694" s="1"/>
      <c r="N3694" s="1"/>
    </row>
    <row r="3695" spans="6:14" x14ac:dyDescent="0.25">
      <c r="F3695" s="1"/>
      <c r="G3695" s="1"/>
      <c r="H3695" s="1"/>
      <c r="I3695" s="1"/>
      <c r="J3695" s="1"/>
      <c r="K3695" s="1"/>
      <c r="L3695" s="1"/>
      <c r="M3695" s="1"/>
      <c r="N3695" s="1"/>
    </row>
    <row r="3696" spans="6:14" x14ac:dyDescent="0.25">
      <c r="F3696" s="1"/>
      <c r="G3696" s="1"/>
      <c r="H3696" s="1"/>
      <c r="I3696" s="1"/>
      <c r="J3696" s="1"/>
      <c r="K3696" s="1"/>
      <c r="L3696" s="1"/>
      <c r="M3696" s="1"/>
      <c r="N3696" s="1"/>
    </row>
    <row r="3697" spans="6:14" x14ac:dyDescent="0.25">
      <c r="F3697" s="1"/>
      <c r="G3697" s="1"/>
      <c r="H3697" s="1"/>
      <c r="I3697" s="1"/>
      <c r="J3697" s="1"/>
      <c r="K3697" s="1"/>
      <c r="L3697" s="1"/>
      <c r="M3697" s="1"/>
      <c r="N3697" s="1"/>
    </row>
    <row r="3698" spans="6:14" x14ac:dyDescent="0.25">
      <c r="F3698" s="1"/>
      <c r="G3698" s="1"/>
      <c r="H3698" s="1"/>
      <c r="I3698" s="1"/>
      <c r="J3698" s="1"/>
      <c r="K3698" s="1"/>
      <c r="L3698" s="1"/>
      <c r="M3698" s="1"/>
      <c r="N3698" s="1"/>
    </row>
    <row r="3699" spans="6:14" x14ac:dyDescent="0.25">
      <c r="F3699" s="1"/>
      <c r="G3699" s="1"/>
      <c r="H3699" s="1"/>
      <c r="I3699" s="1"/>
      <c r="J3699" s="1"/>
      <c r="K3699" s="1"/>
      <c r="L3699" s="1"/>
      <c r="M3699" s="1"/>
      <c r="N3699" s="1"/>
    </row>
    <row r="3700" spans="6:14" x14ac:dyDescent="0.25">
      <c r="F3700" s="1"/>
      <c r="G3700" s="1"/>
      <c r="H3700" s="1"/>
      <c r="I3700" s="1"/>
      <c r="J3700" s="1"/>
      <c r="K3700" s="1"/>
      <c r="L3700" s="1"/>
      <c r="M3700" s="1"/>
      <c r="N3700" s="1"/>
    </row>
    <row r="3701" spans="6:14" x14ac:dyDescent="0.25">
      <c r="F3701" s="1"/>
      <c r="G3701" s="1"/>
      <c r="H3701" s="1"/>
      <c r="I3701" s="1"/>
      <c r="J3701" s="1"/>
      <c r="K3701" s="1"/>
      <c r="L3701" s="1"/>
      <c r="M3701" s="1"/>
      <c r="N3701" s="1"/>
    </row>
    <row r="3702" spans="6:14" x14ac:dyDescent="0.25">
      <c r="F3702" s="1"/>
      <c r="G3702" s="1"/>
      <c r="H3702" s="1"/>
      <c r="I3702" s="1"/>
      <c r="J3702" s="1"/>
      <c r="K3702" s="1"/>
      <c r="L3702" s="1"/>
      <c r="M3702" s="1"/>
      <c r="N3702" s="1"/>
    </row>
    <row r="3703" spans="6:14" x14ac:dyDescent="0.25">
      <c r="F3703" s="1"/>
      <c r="G3703" s="1"/>
      <c r="H3703" s="1"/>
      <c r="I3703" s="1"/>
      <c r="J3703" s="1"/>
      <c r="K3703" s="1"/>
      <c r="L3703" s="1"/>
      <c r="M3703" s="1"/>
      <c r="N3703" s="1"/>
    </row>
    <row r="3704" spans="6:14" x14ac:dyDescent="0.25">
      <c r="F3704" s="1"/>
      <c r="G3704" s="1"/>
      <c r="H3704" s="1"/>
      <c r="I3704" s="1"/>
      <c r="J3704" s="1"/>
      <c r="K3704" s="1"/>
      <c r="L3704" s="1"/>
      <c r="M3704" s="1"/>
      <c r="N3704" s="1"/>
    </row>
    <row r="3705" spans="6:14" x14ac:dyDescent="0.25">
      <c r="F3705" s="1"/>
      <c r="G3705" s="1"/>
      <c r="H3705" s="1"/>
      <c r="I3705" s="1"/>
      <c r="J3705" s="1"/>
      <c r="K3705" s="1"/>
      <c r="L3705" s="1"/>
      <c r="M3705" s="1"/>
      <c r="N3705" s="1"/>
    </row>
    <row r="3706" spans="6:14" x14ac:dyDescent="0.25">
      <c r="F3706" s="1"/>
      <c r="G3706" s="1"/>
      <c r="H3706" s="1"/>
      <c r="I3706" s="1"/>
      <c r="J3706" s="1"/>
      <c r="K3706" s="1"/>
      <c r="L3706" s="1"/>
      <c r="M3706" s="1"/>
      <c r="N3706" s="1"/>
    </row>
    <row r="3707" spans="6:14" x14ac:dyDescent="0.25">
      <c r="F3707" s="1"/>
      <c r="G3707" s="1"/>
      <c r="H3707" s="1"/>
      <c r="I3707" s="1"/>
      <c r="J3707" s="1"/>
      <c r="K3707" s="1"/>
      <c r="L3707" s="1"/>
      <c r="M3707" s="1"/>
      <c r="N3707" s="1"/>
    </row>
    <row r="3708" spans="6:14" x14ac:dyDescent="0.25">
      <c r="F3708" s="1"/>
      <c r="G3708" s="1"/>
      <c r="H3708" s="1"/>
      <c r="I3708" s="1"/>
      <c r="J3708" s="1"/>
      <c r="K3708" s="1"/>
      <c r="L3708" s="1"/>
      <c r="M3708" s="1"/>
      <c r="N3708" s="1"/>
    </row>
    <row r="3709" spans="6:14" x14ac:dyDescent="0.25">
      <c r="F3709" s="1"/>
      <c r="G3709" s="1"/>
      <c r="H3709" s="1"/>
      <c r="I3709" s="1"/>
      <c r="J3709" s="1"/>
      <c r="K3709" s="1"/>
      <c r="L3709" s="1"/>
      <c r="M3709" s="1"/>
      <c r="N3709" s="1"/>
    </row>
    <row r="3710" spans="6:14" x14ac:dyDescent="0.25">
      <c r="F3710" s="1"/>
      <c r="G3710" s="1"/>
      <c r="H3710" s="1"/>
      <c r="I3710" s="1"/>
      <c r="J3710" s="1"/>
      <c r="K3710" s="1"/>
      <c r="L3710" s="1"/>
      <c r="M3710" s="1"/>
      <c r="N3710" s="1"/>
    </row>
    <row r="3711" spans="6:14" x14ac:dyDescent="0.25">
      <c r="F3711" s="1"/>
      <c r="G3711" s="1"/>
      <c r="H3711" s="1"/>
      <c r="I3711" s="1"/>
      <c r="J3711" s="1"/>
      <c r="K3711" s="1"/>
      <c r="L3711" s="1"/>
      <c r="M3711" s="1"/>
      <c r="N3711" s="1"/>
    </row>
    <row r="3712" spans="6:14" x14ac:dyDescent="0.25">
      <c r="F3712" s="1"/>
      <c r="G3712" s="1"/>
      <c r="H3712" s="1"/>
      <c r="I3712" s="1"/>
      <c r="J3712" s="1"/>
      <c r="K3712" s="1"/>
      <c r="L3712" s="1"/>
      <c r="M3712" s="1"/>
      <c r="N3712" s="1"/>
    </row>
    <row r="3713" spans="6:14" x14ac:dyDescent="0.25">
      <c r="F3713" s="1"/>
      <c r="G3713" s="1"/>
      <c r="H3713" s="1"/>
      <c r="I3713" s="1"/>
      <c r="J3713" s="1"/>
      <c r="K3713" s="1"/>
      <c r="L3713" s="1"/>
      <c r="M3713" s="1"/>
      <c r="N3713" s="1"/>
    </row>
    <row r="3714" spans="6:14" x14ac:dyDescent="0.25">
      <c r="F3714" s="1"/>
      <c r="G3714" s="1"/>
      <c r="H3714" s="1"/>
      <c r="I3714" s="1"/>
      <c r="J3714" s="1"/>
      <c r="K3714" s="1"/>
      <c r="L3714" s="1"/>
      <c r="M3714" s="1"/>
      <c r="N3714" s="1"/>
    </row>
    <row r="3715" spans="6:14" x14ac:dyDescent="0.25">
      <c r="F3715" s="1"/>
      <c r="G3715" s="1"/>
      <c r="H3715" s="1"/>
      <c r="I3715" s="1"/>
      <c r="J3715" s="1"/>
      <c r="K3715" s="1"/>
      <c r="L3715" s="1"/>
      <c r="M3715" s="1"/>
      <c r="N3715" s="1"/>
    </row>
    <row r="3716" spans="6:14" x14ac:dyDescent="0.25">
      <c r="F3716" s="1"/>
      <c r="G3716" s="1"/>
      <c r="H3716" s="1"/>
      <c r="I3716" s="1"/>
      <c r="J3716" s="1"/>
      <c r="K3716" s="1"/>
      <c r="L3716" s="1"/>
      <c r="M3716" s="1"/>
      <c r="N3716" s="1"/>
    </row>
    <row r="3717" spans="6:14" x14ac:dyDescent="0.25">
      <c r="F3717" s="1"/>
      <c r="G3717" s="1"/>
      <c r="H3717" s="1"/>
      <c r="I3717" s="1"/>
      <c r="J3717" s="1"/>
      <c r="K3717" s="1"/>
      <c r="L3717" s="1"/>
      <c r="M3717" s="1"/>
      <c r="N3717" s="1"/>
    </row>
    <row r="3718" spans="6:14" x14ac:dyDescent="0.25">
      <c r="F3718" s="1"/>
      <c r="G3718" s="1"/>
      <c r="H3718" s="1"/>
      <c r="I3718" s="1"/>
      <c r="J3718" s="1"/>
      <c r="K3718" s="1"/>
      <c r="L3718" s="1"/>
      <c r="M3718" s="1"/>
      <c r="N3718" s="1"/>
    </row>
    <row r="3719" spans="6:14" x14ac:dyDescent="0.25">
      <c r="F3719" s="1"/>
      <c r="G3719" s="1"/>
      <c r="H3719" s="1"/>
      <c r="I3719" s="1"/>
      <c r="J3719" s="1"/>
      <c r="K3719" s="1"/>
      <c r="L3719" s="1"/>
      <c r="M3719" s="1"/>
      <c r="N3719" s="1"/>
    </row>
    <row r="3720" spans="6:14" x14ac:dyDescent="0.25">
      <c r="F3720" s="1"/>
      <c r="G3720" s="1"/>
      <c r="H3720" s="1"/>
      <c r="I3720" s="1"/>
      <c r="J3720" s="1"/>
      <c r="K3720" s="1"/>
      <c r="L3720" s="1"/>
      <c r="M3720" s="1"/>
      <c r="N3720" s="1"/>
    </row>
    <row r="3721" spans="6:14" x14ac:dyDescent="0.25">
      <c r="F3721" s="1"/>
      <c r="G3721" s="1"/>
      <c r="H3721" s="1"/>
      <c r="I3721" s="1"/>
      <c r="J3721" s="1"/>
      <c r="K3721" s="1"/>
      <c r="L3721" s="1"/>
      <c r="M3721" s="1"/>
      <c r="N3721" s="1"/>
    </row>
    <row r="3722" spans="6:14" x14ac:dyDescent="0.25">
      <c r="F3722" s="1"/>
      <c r="G3722" s="1"/>
      <c r="H3722" s="1"/>
      <c r="I3722" s="1"/>
      <c r="J3722" s="1"/>
      <c r="K3722" s="1"/>
      <c r="L3722" s="1"/>
      <c r="M3722" s="1"/>
      <c r="N3722" s="1"/>
    </row>
    <row r="3723" spans="6:14" x14ac:dyDescent="0.25">
      <c r="F3723" s="1"/>
      <c r="G3723" s="1"/>
      <c r="H3723" s="1"/>
      <c r="I3723" s="1"/>
      <c r="J3723" s="1"/>
      <c r="K3723" s="1"/>
      <c r="L3723" s="1"/>
      <c r="M3723" s="1"/>
      <c r="N3723" s="1"/>
    </row>
    <row r="3724" spans="6:14" x14ac:dyDescent="0.25">
      <c r="F3724" s="1"/>
      <c r="G3724" s="1"/>
      <c r="H3724" s="1"/>
      <c r="I3724" s="1"/>
      <c r="J3724" s="1"/>
      <c r="K3724" s="1"/>
      <c r="L3724" s="1"/>
      <c r="M3724" s="1"/>
      <c r="N3724" s="1"/>
    </row>
    <row r="3725" spans="6:14" x14ac:dyDescent="0.25">
      <c r="F3725" s="1"/>
      <c r="G3725" s="1"/>
      <c r="H3725" s="1"/>
      <c r="I3725" s="1"/>
      <c r="J3725" s="1"/>
      <c r="K3725" s="1"/>
      <c r="L3725" s="1"/>
      <c r="M3725" s="1"/>
      <c r="N3725" s="1"/>
    </row>
    <row r="3726" spans="6:14" x14ac:dyDescent="0.25">
      <c r="F3726" s="1"/>
      <c r="G3726" s="1"/>
      <c r="H3726" s="1"/>
      <c r="I3726" s="1"/>
      <c r="J3726" s="1"/>
      <c r="K3726" s="1"/>
      <c r="L3726" s="1"/>
      <c r="M3726" s="1"/>
      <c r="N3726" s="1"/>
    </row>
    <row r="3727" spans="6:14" x14ac:dyDescent="0.25">
      <c r="F3727" s="1"/>
      <c r="G3727" s="1"/>
      <c r="H3727" s="1"/>
      <c r="I3727" s="1"/>
      <c r="J3727" s="1"/>
      <c r="K3727" s="1"/>
      <c r="L3727" s="1"/>
      <c r="M3727" s="1"/>
      <c r="N3727" s="1"/>
    </row>
    <row r="3728" spans="6:14" x14ac:dyDescent="0.25">
      <c r="F3728" s="1"/>
      <c r="G3728" s="1"/>
      <c r="H3728" s="1"/>
      <c r="I3728" s="1"/>
      <c r="J3728" s="1"/>
      <c r="K3728" s="1"/>
      <c r="L3728" s="1"/>
      <c r="M3728" s="1"/>
      <c r="N3728" s="1"/>
    </row>
    <row r="3729" spans="6:14" x14ac:dyDescent="0.25">
      <c r="F3729" s="1"/>
      <c r="G3729" s="1"/>
      <c r="H3729" s="1"/>
      <c r="I3729" s="1"/>
      <c r="J3729" s="1"/>
      <c r="K3729" s="1"/>
      <c r="L3729" s="1"/>
      <c r="M3729" s="1"/>
      <c r="N3729" s="1"/>
    </row>
    <row r="3730" spans="6:14" x14ac:dyDescent="0.25">
      <c r="F3730" s="1"/>
      <c r="G3730" s="1"/>
      <c r="H3730" s="1"/>
      <c r="I3730" s="1"/>
      <c r="J3730" s="1"/>
      <c r="K3730" s="1"/>
      <c r="L3730" s="1"/>
      <c r="M3730" s="1"/>
      <c r="N3730" s="1"/>
    </row>
    <row r="3731" spans="6:14" x14ac:dyDescent="0.25">
      <c r="F3731" s="1"/>
      <c r="G3731" s="1"/>
      <c r="H3731" s="1"/>
      <c r="I3731" s="1"/>
      <c r="J3731" s="1"/>
      <c r="K3731" s="1"/>
      <c r="L3731" s="1"/>
      <c r="M3731" s="1"/>
      <c r="N3731" s="1"/>
    </row>
    <row r="3732" spans="6:14" x14ac:dyDescent="0.25">
      <c r="F3732" s="1"/>
      <c r="G3732" s="1"/>
      <c r="H3732" s="1"/>
      <c r="I3732" s="1"/>
      <c r="J3732" s="1"/>
      <c r="K3732" s="1"/>
      <c r="L3732" s="1"/>
      <c r="M3732" s="1"/>
      <c r="N3732" s="1"/>
    </row>
    <row r="3733" spans="6:14" x14ac:dyDescent="0.25">
      <c r="F3733" s="1"/>
      <c r="G3733" s="1"/>
      <c r="H3733" s="1"/>
      <c r="I3733" s="1"/>
      <c r="J3733" s="1"/>
      <c r="K3733" s="1"/>
      <c r="L3733" s="1"/>
      <c r="M3733" s="1"/>
      <c r="N3733" s="1"/>
    </row>
    <row r="3734" spans="6:14" x14ac:dyDescent="0.25">
      <c r="F3734" s="1"/>
      <c r="G3734" s="1"/>
      <c r="H3734" s="1"/>
      <c r="I3734" s="1"/>
      <c r="J3734" s="1"/>
      <c r="K3734" s="1"/>
      <c r="L3734" s="1"/>
      <c r="M3734" s="1"/>
      <c r="N3734" s="1"/>
    </row>
    <row r="3735" spans="6:14" x14ac:dyDescent="0.25">
      <c r="F3735" s="1"/>
      <c r="G3735" s="1"/>
      <c r="H3735" s="1"/>
      <c r="I3735" s="1"/>
      <c r="J3735" s="1"/>
      <c r="K3735" s="1"/>
      <c r="L3735" s="1"/>
      <c r="M3735" s="1"/>
      <c r="N3735" s="1"/>
    </row>
    <row r="3736" spans="6:14" x14ac:dyDescent="0.25">
      <c r="F3736" s="1"/>
      <c r="G3736" s="1"/>
      <c r="H3736" s="1"/>
      <c r="I3736" s="1"/>
      <c r="J3736" s="1"/>
      <c r="K3736" s="1"/>
      <c r="L3736" s="1"/>
      <c r="M3736" s="1"/>
      <c r="N3736" s="1"/>
    </row>
    <row r="3737" spans="6:14" x14ac:dyDescent="0.25">
      <c r="F3737" s="1"/>
      <c r="G3737" s="1"/>
      <c r="H3737" s="1"/>
      <c r="I3737" s="1"/>
      <c r="J3737" s="1"/>
      <c r="K3737" s="1"/>
      <c r="L3737" s="1"/>
      <c r="M3737" s="1"/>
      <c r="N3737" s="1"/>
    </row>
    <row r="3738" spans="6:14" x14ac:dyDescent="0.25">
      <c r="F3738" s="1"/>
      <c r="G3738" s="1"/>
      <c r="H3738" s="1"/>
      <c r="I3738" s="1"/>
      <c r="J3738" s="1"/>
      <c r="K3738" s="1"/>
      <c r="L3738" s="1"/>
      <c r="M3738" s="1"/>
      <c r="N3738" s="1"/>
    </row>
    <row r="3739" spans="6:14" x14ac:dyDescent="0.25">
      <c r="F3739" s="1"/>
      <c r="G3739" s="1"/>
      <c r="H3739" s="1"/>
      <c r="I3739" s="1"/>
      <c r="J3739" s="1"/>
      <c r="K3739" s="1"/>
      <c r="L3739" s="1"/>
      <c r="M3739" s="1"/>
      <c r="N3739" s="1"/>
    </row>
    <row r="3740" spans="6:14" x14ac:dyDescent="0.25">
      <c r="F3740" s="1"/>
      <c r="G3740" s="1"/>
      <c r="H3740" s="1"/>
      <c r="I3740" s="1"/>
      <c r="J3740" s="1"/>
      <c r="K3740" s="1"/>
      <c r="L3740" s="1"/>
      <c r="M3740" s="1"/>
      <c r="N3740" s="1"/>
    </row>
    <row r="3741" spans="6:14" x14ac:dyDescent="0.25">
      <c r="F3741" s="1"/>
      <c r="G3741" s="1"/>
      <c r="H3741" s="1"/>
      <c r="I3741" s="1"/>
      <c r="J3741" s="1"/>
      <c r="K3741" s="1"/>
      <c r="L3741" s="1"/>
      <c r="M3741" s="1"/>
      <c r="N3741" s="1"/>
    </row>
    <row r="3742" spans="6:14" x14ac:dyDescent="0.25">
      <c r="F3742" s="1"/>
      <c r="G3742" s="1"/>
      <c r="H3742" s="1"/>
      <c r="I3742" s="1"/>
      <c r="J3742" s="1"/>
      <c r="K3742" s="1"/>
      <c r="L3742" s="1"/>
      <c r="M3742" s="1"/>
      <c r="N3742" s="1"/>
    </row>
    <row r="3743" spans="6:14" x14ac:dyDescent="0.25">
      <c r="F3743" s="1"/>
      <c r="G3743" s="1"/>
      <c r="H3743" s="1"/>
      <c r="I3743" s="1"/>
      <c r="J3743" s="1"/>
      <c r="K3743" s="1"/>
      <c r="L3743" s="1"/>
      <c r="M3743" s="1"/>
      <c r="N3743" s="1"/>
    </row>
    <row r="3744" spans="6:14" x14ac:dyDescent="0.25">
      <c r="F3744" s="1"/>
      <c r="G3744" s="1"/>
      <c r="H3744" s="1"/>
      <c r="I3744" s="1"/>
      <c r="J3744" s="1"/>
      <c r="K3744" s="1"/>
      <c r="L3744" s="1"/>
      <c r="M3744" s="1"/>
      <c r="N3744" s="1"/>
    </row>
    <row r="3745" spans="6:14" x14ac:dyDescent="0.25">
      <c r="F3745" s="1"/>
      <c r="G3745" s="1"/>
      <c r="H3745" s="1"/>
      <c r="I3745" s="1"/>
      <c r="J3745" s="1"/>
      <c r="K3745" s="1"/>
      <c r="L3745" s="1"/>
      <c r="M3745" s="1"/>
      <c r="N3745" s="1"/>
    </row>
    <row r="3746" spans="6:14" x14ac:dyDescent="0.25">
      <c r="F3746" s="1"/>
      <c r="G3746" s="1"/>
      <c r="H3746" s="1"/>
      <c r="I3746" s="1"/>
      <c r="J3746" s="1"/>
      <c r="K3746" s="1"/>
      <c r="L3746" s="1"/>
      <c r="M3746" s="1"/>
      <c r="N3746" s="1"/>
    </row>
    <row r="3747" spans="6:14" x14ac:dyDescent="0.25">
      <c r="F3747" s="1"/>
      <c r="G3747" s="1"/>
      <c r="H3747" s="1"/>
      <c r="I3747" s="1"/>
      <c r="J3747" s="1"/>
      <c r="K3747" s="1"/>
      <c r="L3747" s="1"/>
      <c r="M3747" s="1"/>
      <c r="N3747" s="1"/>
    </row>
    <row r="3748" spans="6:14" x14ac:dyDescent="0.25">
      <c r="F3748" s="1"/>
      <c r="G3748" s="1"/>
      <c r="H3748" s="1"/>
      <c r="I3748" s="1"/>
      <c r="J3748" s="1"/>
      <c r="K3748" s="1"/>
      <c r="L3748" s="1"/>
      <c r="M3748" s="1"/>
      <c r="N3748" s="1"/>
    </row>
    <row r="3749" spans="6:14" x14ac:dyDescent="0.25">
      <c r="F3749" s="1"/>
      <c r="G3749" s="1"/>
      <c r="H3749" s="1"/>
      <c r="I3749" s="1"/>
      <c r="J3749" s="1"/>
      <c r="K3749" s="1"/>
      <c r="L3749" s="1"/>
      <c r="M3749" s="1"/>
      <c r="N3749" s="1"/>
    </row>
    <row r="3750" spans="6:14" x14ac:dyDescent="0.25">
      <c r="F3750" s="1"/>
      <c r="G3750" s="1"/>
      <c r="H3750" s="1"/>
      <c r="I3750" s="1"/>
      <c r="J3750" s="1"/>
      <c r="K3750" s="1"/>
      <c r="L3750" s="1"/>
      <c r="M3750" s="1"/>
      <c r="N3750" s="1"/>
    </row>
    <row r="3751" spans="6:14" x14ac:dyDescent="0.25">
      <c r="F3751" s="1"/>
      <c r="G3751" s="1"/>
      <c r="H3751" s="1"/>
      <c r="I3751" s="1"/>
      <c r="J3751" s="1"/>
      <c r="K3751" s="1"/>
      <c r="L3751" s="1"/>
      <c r="M3751" s="1"/>
      <c r="N3751" s="1"/>
    </row>
    <row r="3752" spans="6:14" x14ac:dyDescent="0.25">
      <c r="F3752" s="1"/>
      <c r="G3752" s="1"/>
      <c r="H3752" s="1"/>
      <c r="I3752" s="1"/>
      <c r="J3752" s="1"/>
      <c r="K3752" s="1"/>
      <c r="L3752" s="1"/>
      <c r="M3752" s="1"/>
      <c r="N3752" s="1"/>
    </row>
    <row r="3753" spans="6:14" x14ac:dyDescent="0.25">
      <c r="F3753" s="1"/>
      <c r="G3753" s="1"/>
      <c r="H3753" s="1"/>
      <c r="I3753" s="1"/>
      <c r="J3753" s="1"/>
      <c r="K3753" s="1"/>
      <c r="L3753" s="1"/>
      <c r="M3753" s="1"/>
      <c r="N3753" s="1"/>
    </row>
    <row r="3754" spans="6:14" x14ac:dyDescent="0.25">
      <c r="F3754" s="1"/>
      <c r="G3754" s="1"/>
      <c r="H3754" s="1"/>
      <c r="I3754" s="1"/>
      <c r="J3754" s="1"/>
      <c r="K3754" s="1"/>
      <c r="L3754" s="1"/>
      <c r="M3754" s="1"/>
      <c r="N3754" s="1"/>
    </row>
    <row r="3755" spans="6:14" x14ac:dyDescent="0.25">
      <c r="F3755" s="1"/>
      <c r="G3755" s="1"/>
      <c r="H3755" s="1"/>
      <c r="I3755" s="1"/>
      <c r="J3755" s="1"/>
      <c r="K3755" s="1"/>
      <c r="L3755" s="1"/>
      <c r="M3755" s="1"/>
      <c r="N3755" s="1"/>
    </row>
    <row r="3756" spans="6:14" x14ac:dyDescent="0.25">
      <c r="F3756" s="1"/>
      <c r="G3756" s="1"/>
      <c r="H3756" s="1"/>
      <c r="I3756" s="1"/>
      <c r="J3756" s="1"/>
      <c r="K3756" s="1"/>
      <c r="L3756" s="1"/>
      <c r="M3756" s="1"/>
      <c r="N3756" s="1"/>
    </row>
    <row r="3757" spans="6:14" x14ac:dyDescent="0.25">
      <c r="F3757" s="1"/>
      <c r="G3757" s="1"/>
      <c r="H3757" s="1"/>
      <c r="I3757" s="1"/>
      <c r="J3757" s="1"/>
      <c r="K3757" s="1"/>
      <c r="L3757" s="1"/>
      <c r="M3757" s="1"/>
      <c r="N3757" s="1"/>
    </row>
    <row r="3758" spans="6:14" x14ac:dyDescent="0.25">
      <c r="F3758" s="1"/>
      <c r="G3758" s="1"/>
      <c r="H3758" s="1"/>
      <c r="I3758" s="1"/>
      <c r="J3758" s="1"/>
      <c r="K3758" s="1"/>
      <c r="L3758" s="1"/>
      <c r="M3758" s="1"/>
      <c r="N3758" s="1"/>
    </row>
    <row r="3759" spans="6:14" x14ac:dyDescent="0.25">
      <c r="F3759" s="1"/>
      <c r="G3759" s="1"/>
      <c r="H3759" s="1"/>
      <c r="I3759" s="1"/>
      <c r="J3759" s="1"/>
      <c r="K3759" s="1"/>
      <c r="L3759" s="1"/>
      <c r="M3759" s="1"/>
      <c r="N3759" s="1"/>
    </row>
    <row r="3760" spans="6:14" x14ac:dyDescent="0.25">
      <c r="F3760" s="1"/>
      <c r="G3760" s="1"/>
      <c r="H3760" s="1"/>
      <c r="I3760" s="1"/>
      <c r="J3760" s="1"/>
      <c r="K3760" s="1"/>
      <c r="L3760" s="1"/>
      <c r="M3760" s="1"/>
      <c r="N3760" s="1"/>
    </row>
    <row r="3761" spans="6:14" x14ac:dyDescent="0.25">
      <c r="F3761" s="1"/>
      <c r="G3761" s="1"/>
      <c r="H3761" s="1"/>
      <c r="I3761" s="1"/>
      <c r="J3761" s="1"/>
      <c r="K3761" s="1"/>
      <c r="L3761" s="1"/>
      <c r="M3761" s="1"/>
      <c r="N3761" s="1"/>
    </row>
    <row r="3762" spans="6:14" x14ac:dyDescent="0.25">
      <c r="F3762" s="1"/>
      <c r="G3762" s="1"/>
      <c r="H3762" s="1"/>
      <c r="I3762" s="1"/>
      <c r="J3762" s="1"/>
      <c r="K3762" s="1"/>
      <c r="L3762" s="1"/>
      <c r="M3762" s="1"/>
      <c r="N3762" s="1"/>
    </row>
    <row r="3763" spans="6:14" x14ac:dyDescent="0.25">
      <c r="F3763" s="1"/>
      <c r="G3763" s="1"/>
      <c r="H3763" s="1"/>
      <c r="I3763" s="1"/>
      <c r="J3763" s="1"/>
      <c r="K3763" s="1"/>
      <c r="L3763" s="1"/>
      <c r="M3763" s="1"/>
      <c r="N3763" s="1"/>
    </row>
    <row r="3764" spans="6:14" x14ac:dyDescent="0.25">
      <c r="F3764" s="1"/>
      <c r="G3764" s="1"/>
      <c r="H3764" s="1"/>
      <c r="I3764" s="1"/>
      <c r="J3764" s="1"/>
      <c r="K3764" s="1"/>
      <c r="L3764" s="1"/>
      <c r="M3764" s="1"/>
      <c r="N3764" s="1"/>
    </row>
    <row r="3765" spans="6:14" x14ac:dyDescent="0.25">
      <c r="F3765" s="1"/>
      <c r="G3765" s="1"/>
      <c r="H3765" s="1"/>
      <c r="I3765" s="1"/>
      <c r="J3765" s="1"/>
      <c r="K3765" s="1"/>
      <c r="L3765" s="1"/>
      <c r="M3765" s="1"/>
      <c r="N3765" s="1"/>
    </row>
    <row r="3766" spans="6:14" x14ac:dyDescent="0.25">
      <c r="F3766" s="1"/>
      <c r="G3766" s="1"/>
      <c r="H3766" s="1"/>
      <c r="I3766" s="1"/>
      <c r="J3766" s="1"/>
      <c r="K3766" s="1"/>
      <c r="L3766" s="1"/>
      <c r="M3766" s="1"/>
      <c r="N3766" s="1"/>
    </row>
    <row r="3767" spans="6:14" x14ac:dyDescent="0.25">
      <c r="F3767" s="1"/>
      <c r="G3767" s="1"/>
      <c r="H3767" s="1"/>
      <c r="I3767" s="1"/>
      <c r="J3767" s="1"/>
      <c r="K3767" s="1"/>
      <c r="L3767" s="1"/>
      <c r="M3767" s="1"/>
      <c r="N3767" s="1"/>
    </row>
    <row r="3768" spans="6:14" x14ac:dyDescent="0.25">
      <c r="F3768" s="1"/>
      <c r="G3768" s="1"/>
      <c r="H3768" s="1"/>
      <c r="I3768" s="1"/>
      <c r="J3768" s="1"/>
      <c r="K3768" s="1"/>
      <c r="L3768" s="1"/>
      <c r="M3768" s="1"/>
      <c r="N3768" s="1"/>
    </row>
    <row r="3769" spans="6:14" x14ac:dyDescent="0.25">
      <c r="F3769" s="1"/>
      <c r="G3769" s="1"/>
      <c r="H3769" s="1"/>
      <c r="I3769" s="1"/>
      <c r="J3769" s="1"/>
      <c r="K3769" s="1"/>
      <c r="L3769" s="1"/>
      <c r="M3769" s="1"/>
      <c r="N3769" s="1"/>
    </row>
    <row r="3770" spans="6:14" x14ac:dyDescent="0.25">
      <c r="F3770" s="1"/>
      <c r="G3770" s="1"/>
      <c r="H3770" s="1"/>
      <c r="I3770" s="1"/>
      <c r="J3770" s="1"/>
      <c r="K3770" s="1"/>
      <c r="L3770" s="1"/>
      <c r="M3770" s="1"/>
      <c r="N3770" s="1"/>
    </row>
    <row r="3771" spans="6:14" x14ac:dyDescent="0.25">
      <c r="F3771" s="1"/>
      <c r="G3771" s="1"/>
      <c r="H3771" s="1"/>
      <c r="I3771" s="1"/>
      <c r="J3771" s="1"/>
      <c r="K3771" s="1"/>
      <c r="L3771" s="1"/>
      <c r="M3771" s="1"/>
      <c r="N3771" s="1"/>
    </row>
    <row r="3772" spans="6:14" x14ac:dyDescent="0.25">
      <c r="F3772" s="1"/>
      <c r="G3772" s="1"/>
      <c r="H3772" s="1"/>
      <c r="I3772" s="1"/>
      <c r="J3772" s="1"/>
      <c r="K3772" s="1"/>
      <c r="L3772" s="1"/>
      <c r="M3772" s="1"/>
      <c r="N3772" s="1"/>
    </row>
    <row r="3773" spans="6:14" x14ac:dyDescent="0.25">
      <c r="F3773" s="1"/>
      <c r="G3773" s="1"/>
      <c r="H3773" s="1"/>
      <c r="I3773" s="1"/>
      <c r="J3773" s="1"/>
      <c r="K3773" s="1"/>
      <c r="L3773" s="1"/>
      <c r="M3773" s="1"/>
      <c r="N3773" s="1"/>
    </row>
    <row r="3774" spans="6:14" x14ac:dyDescent="0.25">
      <c r="F3774" s="1"/>
      <c r="G3774" s="1"/>
      <c r="H3774" s="1"/>
      <c r="I3774" s="1"/>
      <c r="J3774" s="1"/>
      <c r="K3774" s="1"/>
      <c r="L3774" s="1"/>
      <c r="M3774" s="1"/>
      <c r="N3774" s="1"/>
    </row>
    <row r="3775" spans="6:14" x14ac:dyDescent="0.25">
      <c r="F3775" s="1"/>
      <c r="G3775" s="1"/>
      <c r="H3775" s="1"/>
      <c r="I3775" s="1"/>
      <c r="J3775" s="1"/>
      <c r="K3775" s="1"/>
      <c r="L3775" s="1"/>
      <c r="M3775" s="1"/>
      <c r="N3775" s="1"/>
    </row>
    <row r="3776" spans="6:14" x14ac:dyDescent="0.25">
      <c r="F3776" s="1"/>
      <c r="G3776" s="1"/>
      <c r="H3776" s="1"/>
      <c r="I3776" s="1"/>
      <c r="J3776" s="1"/>
      <c r="K3776" s="1"/>
      <c r="L3776" s="1"/>
      <c r="M3776" s="1"/>
      <c r="N3776" s="1"/>
    </row>
    <row r="3777" spans="6:14" x14ac:dyDescent="0.25">
      <c r="F3777" s="1"/>
      <c r="G3777" s="1"/>
      <c r="H3777" s="1"/>
      <c r="I3777" s="1"/>
      <c r="J3777" s="1"/>
      <c r="K3777" s="1"/>
      <c r="L3777" s="1"/>
      <c r="M3777" s="1"/>
      <c r="N3777" s="1"/>
    </row>
    <row r="3778" spans="6:14" x14ac:dyDescent="0.25">
      <c r="F3778" s="1"/>
      <c r="G3778" s="1"/>
      <c r="H3778" s="1"/>
      <c r="I3778" s="1"/>
      <c r="J3778" s="1"/>
      <c r="K3778" s="1"/>
      <c r="L3778" s="1"/>
      <c r="M3778" s="1"/>
      <c r="N3778" s="1"/>
    </row>
    <row r="3779" spans="6:14" x14ac:dyDescent="0.25">
      <c r="F3779" s="1"/>
      <c r="G3779" s="1"/>
      <c r="H3779" s="1"/>
      <c r="I3779" s="1"/>
      <c r="J3779" s="1"/>
      <c r="K3779" s="1"/>
      <c r="L3779" s="1"/>
      <c r="M3779" s="1"/>
      <c r="N3779" s="1"/>
    </row>
    <row r="3780" spans="6:14" x14ac:dyDescent="0.25">
      <c r="F3780" s="1"/>
      <c r="G3780" s="1"/>
      <c r="H3780" s="1"/>
      <c r="I3780" s="1"/>
      <c r="J3780" s="1"/>
      <c r="K3780" s="1"/>
      <c r="L3780" s="1"/>
      <c r="M3780" s="1"/>
      <c r="N3780" s="1"/>
    </row>
    <row r="3781" spans="6:14" x14ac:dyDescent="0.25">
      <c r="F3781" s="1"/>
      <c r="G3781" s="1"/>
      <c r="H3781" s="1"/>
      <c r="I3781" s="1"/>
      <c r="J3781" s="1"/>
      <c r="K3781" s="1"/>
      <c r="L3781" s="1"/>
      <c r="M3781" s="1"/>
      <c r="N3781" s="1"/>
    </row>
    <row r="3782" spans="6:14" x14ac:dyDescent="0.25">
      <c r="F3782" s="1"/>
      <c r="G3782" s="1"/>
      <c r="H3782" s="1"/>
      <c r="I3782" s="1"/>
      <c r="J3782" s="1"/>
      <c r="K3782" s="1"/>
      <c r="L3782" s="1"/>
      <c r="M3782" s="1"/>
      <c r="N3782" s="1"/>
    </row>
    <row r="3783" spans="6:14" x14ac:dyDescent="0.25">
      <c r="F3783" s="1"/>
      <c r="G3783" s="1"/>
      <c r="H3783" s="1"/>
      <c r="I3783" s="1"/>
      <c r="J3783" s="1"/>
      <c r="K3783" s="1"/>
      <c r="L3783" s="1"/>
      <c r="M3783" s="1"/>
      <c r="N3783" s="1"/>
    </row>
    <row r="3784" spans="6:14" x14ac:dyDescent="0.25">
      <c r="F3784" s="1"/>
      <c r="G3784" s="1"/>
      <c r="H3784" s="1"/>
      <c r="I3784" s="1"/>
      <c r="J3784" s="1"/>
      <c r="K3784" s="1"/>
      <c r="L3784" s="1"/>
      <c r="M3784" s="1"/>
      <c r="N3784" s="1"/>
    </row>
    <row r="3785" spans="6:14" x14ac:dyDescent="0.25">
      <c r="F3785" s="1"/>
      <c r="G3785" s="1"/>
      <c r="H3785" s="1"/>
      <c r="I3785" s="1"/>
      <c r="J3785" s="1"/>
      <c r="K3785" s="1"/>
      <c r="L3785" s="1"/>
      <c r="M3785" s="1"/>
      <c r="N3785" s="1"/>
    </row>
    <row r="3786" spans="6:14" x14ac:dyDescent="0.25">
      <c r="F3786" s="1"/>
      <c r="G3786" s="1"/>
      <c r="H3786" s="1"/>
      <c r="I3786" s="1"/>
      <c r="J3786" s="1"/>
      <c r="K3786" s="1"/>
      <c r="L3786" s="1"/>
      <c r="M3786" s="1"/>
      <c r="N3786" s="1"/>
    </row>
    <row r="3787" spans="6:14" x14ac:dyDescent="0.25">
      <c r="F3787" s="1"/>
      <c r="G3787" s="1"/>
      <c r="H3787" s="1"/>
      <c r="I3787" s="1"/>
      <c r="J3787" s="1"/>
      <c r="K3787" s="1"/>
      <c r="L3787" s="1"/>
      <c r="M3787" s="1"/>
      <c r="N3787" s="1"/>
    </row>
    <row r="3788" spans="6:14" x14ac:dyDescent="0.25">
      <c r="F3788" s="1"/>
      <c r="G3788" s="1"/>
      <c r="H3788" s="1"/>
      <c r="I3788" s="1"/>
      <c r="J3788" s="1"/>
      <c r="K3788" s="1"/>
      <c r="L3788" s="1"/>
      <c r="M3788" s="1"/>
      <c r="N3788" s="1"/>
    </row>
    <row r="3789" spans="6:14" x14ac:dyDescent="0.25">
      <c r="F3789" s="1"/>
      <c r="G3789" s="1"/>
      <c r="H3789" s="1"/>
      <c r="I3789" s="1"/>
      <c r="J3789" s="1"/>
      <c r="K3789" s="1"/>
      <c r="L3789" s="1"/>
      <c r="M3789" s="1"/>
      <c r="N3789" s="1"/>
    </row>
    <row r="3790" spans="6:14" x14ac:dyDescent="0.25">
      <c r="F3790" s="1"/>
      <c r="G3790" s="1"/>
      <c r="H3790" s="1"/>
      <c r="I3790" s="1"/>
      <c r="J3790" s="1"/>
      <c r="K3790" s="1"/>
      <c r="L3790" s="1"/>
      <c r="M3790" s="1"/>
      <c r="N3790" s="1"/>
    </row>
    <row r="3791" spans="6:14" x14ac:dyDescent="0.25">
      <c r="F3791" s="1"/>
      <c r="G3791" s="1"/>
      <c r="H3791" s="1"/>
      <c r="I3791" s="1"/>
      <c r="J3791" s="1"/>
      <c r="K3791" s="1"/>
      <c r="L3791" s="1"/>
      <c r="M3791" s="1"/>
      <c r="N3791" s="1"/>
    </row>
    <row r="3792" spans="6:14" x14ac:dyDescent="0.25">
      <c r="F3792" s="1"/>
      <c r="G3792" s="1"/>
      <c r="H3792" s="1"/>
      <c r="I3792" s="1"/>
      <c r="J3792" s="1"/>
      <c r="K3792" s="1"/>
      <c r="L3792" s="1"/>
      <c r="M3792" s="1"/>
      <c r="N3792" s="1"/>
    </row>
    <row r="3793" spans="6:14" x14ac:dyDescent="0.25">
      <c r="F3793" s="1"/>
      <c r="G3793" s="1"/>
      <c r="H3793" s="1"/>
      <c r="I3793" s="1"/>
      <c r="J3793" s="1"/>
      <c r="K3793" s="1"/>
      <c r="L3793" s="1"/>
      <c r="M3793" s="1"/>
      <c r="N3793" s="1"/>
    </row>
    <row r="3794" spans="6:14" x14ac:dyDescent="0.25">
      <c r="F3794" s="1"/>
      <c r="G3794" s="1"/>
      <c r="H3794" s="1"/>
      <c r="I3794" s="1"/>
      <c r="J3794" s="1"/>
      <c r="K3794" s="1"/>
      <c r="L3794" s="1"/>
      <c r="M3794" s="1"/>
      <c r="N3794" s="1"/>
    </row>
    <row r="3795" spans="6:14" x14ac:dyDescent="0.25">
      <c r="F3795" s="1"/>
      <c r="G3795" s="1"/>
      <c r="H3795" s="1"/>
      <c r="I3795" s="1"/>
      <c r="J3795" s="1"/>
      <c r="K3795" s="1"/>
      <c r="L3795" s="1"/>
      <c r="M3795" s="1"/>
      <c r="N3795" s="1"/>
    </row>
    <row r="3796" spans="6:14" x14ac:dyDescent="0.25">
      <c r="F3796" s="1"/>
      <c r="G3796" s="1"/>
      <c r="H3796" s="1"/>
      <c r="I3796" s="1"/>
      <c r="J3796" s="1"/>
      <c r="K3796" s="1"/>
      <c r="L3796" s="1"/>
      <c r="M3796" s="1"/>
      <c r="N3796" s="1"/>
    </row>
    <row r="3797" spans="6:14" x14ac:dyDescent="0.25">
      <c r="F3797" s="1"/>
      <c r="G3797" s="1"/>
      <c r="H3797" s="1"/>
      <c r="I3797" s="1"/>
      <c r="J3797" s="1"/>
      <c r="K3797" s="1"/>
      <c r="L3797" s="1"/>
      <c r="M3797" s="1"/>
      <c r="N3797" s="1"/>
    </row>
    <row r="3798" spans="6:14" x14ac:dyDescent="0.25">
      <c r="F3798" s="1"/>
      <c r="G3798" s="1"/>
      <c r="H3798" s="1"/>
      <c r="I3798" s="1"/>
      <c r="J3798" s="1"/>
      <c r="K3798" s="1"/>
      <c r="L3798" s="1"/>
      <c r="M3798" s="1"/>
      <c r="N3798" s="1"/>
    </row>
    <row r="3799" spans="6:14" x14ac:dyDescent="0.25">
      <c r="F3799" s="1"/>
      <c r="G3799" s="1"/>
      <c r="H3799" s="1"/>
      <c r="I3799" s="1"/>
      <c r="J3799" s="1"/>
      <c r="K3799" s="1"/>
      <c r="L3799" s="1"/>
      <c r="M3799" s="1"/>
      <c r="N3799" s="1"/>
    </row>
    <row r="3800" spans="6:14" x14ac:dyDescent="0.25">
      <c r="F3800" s="1"/>
      <c r="G3800" s="1"/>
      <c r="H3800" s="1"/>
      <c r="I3800" s="1"/>
      <c r="J3800" s="1"/>
      <c r="K3800" s="1"/>
      <c r="L3800" s="1"/>
      <c r="M3800" s="1"/>
      <c r="N3800" s="1"/>
    </row>
    <row r="3801" spans="6:14" x14ac:dyDescent="0.25">
      <c r="F3801" s="1"/>
      <c r="G3801" s="1"/>
      <c r="H3801" s="1"/>
      <c r="I3801" s="1"/>
      <c r="J3801" s="1"/>
      <c r="K3801" s="1"/>
      <c r="L3801" s="1"/>
      <c r="M3801" s="1"/>
      <c r="N3801" s="1"/>
    </row>
    <row r="3802" spans="6:14" x14ac:dyDescent="0.25">
      <c r="F3802" s="1"/>
      <c r="G3802" s="1"/>
      <c r="H3802" s="1"/>
      <c r="I3802" s="1"/>
      <c r="J3802" s="1"/>
      <c r="K3802" s="1"/>
      <c r="L3802" s="1"/>
      <c r="M3802" s="1"/>
      <c r="N3802" s="1"/>
    </row>
    <row r="3803" spans="6:14" x14ac:dyDescent="0.25">
      <c r="F3803" s="1"/>
      <c r="G3803" s="1"/>
      <c r="H3803" s="1"/>
      <c r="I3803" s="1"/>
      <c r="J3803" s="1"/>
      <c r="K3803" s="1"/>
      <c r="L3803" s="1"/>
      <c r="M3803" s="1"/>
      <c r="N3803" s="1"/>
    </row>
    <row r="3804" spans="6:14" x14ac:dyDescent="0.25">
      <c r="F3804" s="1"/>
      <c r="G3804" s="1"/>
      <c r="H3804" s="1"/>
      <c r="I3804" s="1"/>
      <c r="J3804" s="1"/>
      <c r="K3804" s="1"/>
      <c r="L3804" s="1"/>
      <c r="M3804" s="1"/>
      <c r="N3804" s="1"/>
    </row>
    <row r="3805" spans="6:14" x14ac:dyDescent="0.25">
      <c r="F3805" s="1"/>
      <c r="G3805" s="1"/>
      <c r="H3805" s="1"/>
      <c r="I3805" s="1"/>
      <c r="J3805" s="1"/>
      <c r="K3805" s="1"/>
      <c r="L3805" s="1"/>
      <c r="M3805" s="1"/>
      <c r="N3805" s="1"/>
    </row>
    <row r="3806" spans="6:14" x14ac:dyDescent="0.25">
      <c r="F3806" s="1"/>
      <c r="G3806" s="1"/>
      <c r="H3806" s="1"/>
      <c r="I3806" s="1"/>
      <c r="J3806" s="1"/>
      <c r="K3806" s="1"/>
      <c r="L3806" s="1"/>
      <c r="M3806" s="1"/>
      <c r="N3806" s="1"/>
    </row>
    <row r="3807" spans="6:14" x14ac:dyDescent="0.25">
      <c r="F3807" s="1"/>
      <c r="G3807" s="1"/>
      <c r="H3807" s="1"/>
      <c r="I3807" s="1"/>
      <c r="J3807" s="1"/>
      <c r="K3807" s="1"/>
      <c r="L3807" s="1"/>
      <c r="M3807" s="1"/>
      <c r="N3807" s="1"/>
    </row>
    <row r="3808" spans="6:14" x14ac:dyDescent="0.25">
      <c r="F3808" s="1"/>
      <c r="G3808" s="1"/>
      <c r="H3808" s="1"/>
      <c r="I3808" s="1"/>
      <c r="J3808" s="1"/>
      <c r="K3808" s="1"/>
      <c r="L3808" s="1"/>
      <c r="M3808" s="1"/>
      <c r="N3808" s="1"/>
    </row>
    <row r="3809" spans="6:14" x14ac:dyDescent="0.25">
      <c r="F3809" s="1"/>
      <c r="G3809" s="1"/>
      <c r="H3809" s="1"/>
      <c r="I3809" s="1"/>
      <c r="J3809" s="1"/>
      <c r="K3809" s="1"/>
      <c r="L3809" s="1"/>
      <c r="M3809" s="1"/>
      <c r="N3809" s="1"/>
    </row>
    <row r="3810" spans="6:14" x14ac:dyDescent="0.25">
      <c r="F3810" s="1"/>
      <c r="G3810" s="1"/>
      <c r="H3810" s="1"/>
      <c r="I3810" s="1"/>
      <c r="J3810" s="1"/>
      <c r="K3810" s="1"/>
      <c r="L3810" s="1"/>
      <c r="M3810" s="1"/>
      <c r="N3810" s="1"/>
    </row>
    <row r="3811" spans="6:14" x14ac:dyDescent="0.25">
      <c r="F3811" s="1"/>
      <c r="G3811" s="1"/>
      <c r="H3811" s="1"/>
      <c r="I3811" s="1"/>
      <c r="J3811" s="1"/>
      <c r="K3811" s="1"/>
      <c r="L3811" s="1"/>
      <c r="M3811" s="1"/>
      <c r="N3811" s="1"/>
    </row>
    <row r="3812" spans="6:14" x14ac:dyDescent="0.25">
      <c r="F3812" s="1"/>
      <c r="G3812" s="1"/>
      <c r="H3812" s="1"/>
      <c r="I3812" s="1"/>
      <c r="J3812" s="1"/>
      <c r="K3812" s="1"/>
      <c r="L3812" s="1"/>
      <c r="M3812" s="1"/>
      <c r="N3812" s="1"/>
    </row>
    <row r="3813" spans="6:14" x14ac:dyDescent="0.25">
      <c r="F3813" s="1"/>
      <c r="G3813" s="1"/>
      <c r="H3813" s="1"/>
      <c r="I3813" s="1"/>
      <c r="J3813" s="1"/>
      <c r="K3813" s="1"/>
      <c r="L3813" s="1"/>
      <c r="M3813" s="1"/>
      <c r="N3813" s="1"/>
    </row>
    <row r="3814" spans="6:14" x14ac:dyDescent="0.25">
      <c r="F3814" s="1"/>
      <c r="G3814" s="1"/>
      <c r="H3814" s="1"/>
      <c r="I3814" s="1"/>
      <c r="J3814" s="1"/>
      <c r="K3814" s="1"/>
      <c r="L3814" s="1"/>
      <c r="M3814" s="1"/>
      <c r="N3814" s="1"/>
    </row>
    <row r="3815" spans="6:14" x14ac:dyDescent="0.25">
      <c r="F3815" s="1"/>
      <c r="G3815" s="1"/>
      <c r="H3815" s="1"/>
      <c r="I3815" s="1"/>
      <c r="J3815" s="1"/>
      <c r="K3815" s="1"/>
      <c r="L3815" s="1"/>
      <c r="M3815" s="1"/>
      <c r="N3815" s="1"/>
    </row>
    <row r="3816" spans="6:14" x14ac:dyDescent="0.25">
      <c r="F3816" s="1"/>
      <c r="G3816" s="1"/>
      <c r="H3816" s="1"/>
      <c r="I3816" s="1"/>
      <c r="J3816" s="1"/>
      <c r="K3816" s="1"/>
      <c r="L3816" s="1"/>
      <c r="M3816" s="1"/>
      <c r="N3816" s="1"/>
    </row>
    <row r="3817" spans="6:14" x14ac:dyDescent="0.25">
      <c r="F3817" s="1"/>
      <c r="G3817" s="1"/>
      <c r="H3817" s="1"/>
      <c r="I3817" s="1"/>
      <c r="J3817" s="1"/>
      <c r="K3817" s="1"/>
      <c r="L3817" s="1"/>
      <c r="M3817" s="1"/>
      <c r="N3817" s="1"/>
    </row>
    <row r="3818" spans="6:14" x14ac:dyDescent="0.25">
      <c r="F3818" s="1"/>
      <c r="G3818" s="1"/>
      <c r="H3818" s="1"/>
      <c r="I3818" s="1"/>
      <c r="J3818" s="1"/>
      <c r="K3818" s="1"/>
      <c r="L3818" s="1"/>
      <c r="M3818" s="1"/>
      <c r="N3818" s="1"/>
    </row>
    <row r="3819" spans="6:14" x14ac:dyDescent="0.25">
      <c r="F3819" s="1"/>
      <c r="G3819" s="1"/>
      <c r="H3819" s="1"/>
      <c r="I3819" s="1"/>
      <c r="J3819" s="1"/>
      <c r="K3819" s="1"/>
      <c r="L3819" s="1"/>
      <c r="M3819" s="1"/>
      <c r="N3819" s="1"/>
    </row>
    <row r="3820" spans="6:14" x14ac:dyDescent="0.25">
      <c r="F3820" s="1"/>
      <c r="G3820" s="1"/>
      <c r="H3820" s="1"/>
      <c r="I3820" s="1"/>
      <c r="J3820" s="1"/>
      <c r="K3820" s="1"/>
      <c r="L3820" s="1"/>
      <c r="M3820" s="1"/>
      <c r="N3820" s="1"/>
    </row>
    <row r="3821" spans="6:14" x14ac:dyDescent="0.25">
      <c r="F3821" s="1"/>
      <c r="G3821" s="1"/>
      <c r="H3821" s="1"/>
      <c r="I3821" s="1"/>
      <c r="J3821" s="1"/>
      <c r="K3821" s="1"/>
      <c r="L3821" s="1"/>
      <c r="M3821" s="1"/>
      <c r="N3821" s="1"/>
    </row>
    <row r="3822" spans="6:14" x14ac:dyDescent="0.25">
      <c r="F3822" s="1"/>
      <c r="G3822" s="1"/>
      <c r="H3822" s="1"/>
      <c r="I3822" s="1"/>
      <c r="J3822" s="1"/>
      <c r="K3822" s="1"/>
      <c r="L3822" s="1"/>
      <c r="M3822" s="1"/>
      <c r="N3822" s="1"/>
    </row>
    <row r="3823" spans="6:14" x14ac:dyDescent="0.25">
      <c r="F3823" s="1"/>
      <c r="G3823" s="1"/>
      <c r="H3823" s="1"/>
      <c r="I3823" s="1"/>
      <c r="J3823" s="1"/>
      <c r="K3823" s="1"/>
      <c r="L3823" s="1"/>
      <c r="M3823" s="1"/>
      <c r="N3823" s="1"/>
    </row>
    <row r="3824" spans="6:14" x14ac:dyDescent="0.25">
      <c r="F3824" s="1"/>
      <c r="G3824" s="1"/>
      <c r="H3824" s="1"/>
      <c r="I3824" s="1"/>
      <c r="J3824" s="1"/>
      <c r="K3824" s="1"/>
      <c r="L3824" s="1"/>
      <c r="M3824" s="1"/>
      <c r="N3824" s="1"/>
    </row>
    <row r="3825" spans="6:14" x14ac:dyDescent="0.25">
      <c r="F3825" s="1"/>
      <c r="G3825" s="1"/>
      <c r="H3825" s="1"/>
      <c r="I3825" s="1"/>
      <c r="J3825" s="1"/>
      <c r="K3825" s="1"/>
      <c r="L3825" s="1"/>
      <c r="M3825" s="1"/>
      <c r="N3825" s="1"/>
    </row>
    <row r="3826" spans="6:14" x14ac:dyDescent="0.25">
      <c r="F3826" s="1"/>
      <c r="G3826" s="1"/>
      <c r="H3826" s="1"/>
      <c r="I3826" s="1"/>
      <c r="J3826" s="1"/>
      <c r="K3826" s="1"/>
      <c r="L3826" s="1"/>
      <c r="M3826" s="1"/>
      <c r="N3826" s="1"/>
    </row>
    <row r="3827" spans="6:14" x14ac:dyDescent="0.25">
      <c r="F3827" s="1"/>
      <c r="G3827" s="1"/>
      <c r="H3827" s="1"/>
      <c r="I3827" s="1"/>
      <c r="J3827" s="1"/>
      <c r="K3827" s="1"/>
      <c r="L3827" s="1"/>
      <c r="M3827" s="1"/>
      <c r="N3827" s="1"/>
    </row>
    <row r="3828" spans="6:14" x14ac:dyDescent="0.25">
      <c r="F3828" s="1"/>
      <c r="G3828" s="1"/>
      <c r="H3828" s="1"/>
      <c r="I3828" s="1"/>
      <c r="J3828" s="1"/>
      <c r="K3828" s="1"/>
      <c r="L3828" s="1"/>
      <c r="M3828" s="1"/>
      <c r="N3828" s="1"/>
    </row>
    <row r="3829" spans="6:14" x14ac:dyDescent="0.25">
      <c r="F3829" s="1"/>
      <c r="G3829" s="1"/>
      <c r="H3829" s="1"/>
      <c r="I3829" s="1"/>
      <c r="J3829" s="1"/>
      <c r="K3829" s="1"/>
      <c r="L3829" s="1"/>
      <c r="M3829" s="1"/>
      <c r="N3829" s="1"/>
    </row>
    <row r="3830" spans="6:14" x14ac:dyDescent="0.25">
      <c r="F3830" s="1"/>
      <c r="G3830" s="1"/>
      <c r="H3830" s="1"/>
      <c r="I3830" s="1"/>
      <c r="J3830" s="1"/>
      <c r="K3830" s="1"/>
      <c r="L3830" s="1"/>
      <c r="M3830" s="1"/>
      <c r="N3830" s="1"/>
    </row>
    <row r="3831" spans="6:14" x14ac:dyDescent="0.25">
      <c r="F3831" s="1"/>
      <c r="G3831" s="1"/>
      <c r="H3831" s="1"/>
      <c r="I3831" s="1"/>
      <c r="J3831" s="1"/>
      <c r="K3831" s="1"/>
      <c r="L3831" s="1"/>
      <c r="M3831" s="1"/>
      <c r="N3831" s="1"/>
    </row>
    <row r="3832" spans="6:14" x14ac:dyDescent="0.25">
      <c r="F3832" s="1"/>
      <c r="G3832" s="1"/>
      <c r="H3832" s="1"/>
      <c r="I3832" s="1"/>
      <c r="J3832" s="1"/>
      <c r="K3832" s="1"/>
      <c r="L3832" s="1"/>
      <c r="M3832" s="1"/>
      <c r="N3832" s="1"/>
    </row>
    <row r="3833" spans="6:14" x14ac:dyDescent="0.25">
      <c r="F3833" s="1"/>
      <c r="G3833" s="1"/>
      <c r="H3833" s="1"/>
      <c r="I3833" s="1"/>
      <c r="J3833" s="1"/>
      <c r="K3833" s="1"/>
      <c r="L3833" s="1"/>
      <c r="M3833" s="1"/>
      <c r="N3833" s="1"/>
    </row>
    <row r="3834" spans="6:14" x14ac:dyDescent="0.25">
      <c r="F3834" s="1"/>
      <c r="G3834" s="1"/>
      <c r="H3834" s="1"/>
      <c r="I3834" s="1"/>
      <c r="J3834" s="1"/>
      <c r="K3834" s="1"/>
      <c r="L3834" s="1"/>
      <c r="M3834" s="1"/>
      <c r="N3834" s="1"/>
    </row>
    <row r="3835" spans="6:14" x14ac:dyDescent="0.25">
      <c r="F3835" s="1"/>
      <c r="G3835" s="1"/>
      <c r="H3835" s="1"/>
      <c r="I3835" s="1"/>
      <c r="J3835" s="1"/>
      <c r="K3835" s="1"/>
      <c r="L3835" s="1"/>
      <c r="M3835" s="1"/>
      <c r="N3835" s="1"/>
    </row>
    <row r="3836" spans="6:14" x14ac:dyDescent="0.25">
      <c r="F3836" s="1"/>
      <c r="G3836" s="1"/>
      <c r="H3836" s="1"/>
      <c r="I3836" s="1"/>
      <c r="J3836" s="1"/>
      <c r="K3836" s="1"/>
      <c r="L3836" s="1"/>
      <c r="M3836" s="1"/>
      <c r="N3836" s="1"/>
    </row>
    <row r="3837" spans="6:14" x14ac:dyDescent="0.25">
      <c r="F3837" s="1"/>
      <c r="G3837" s="1"/>
      <c r="H3837" s="1"/>
      <c r="I3837" s="1"/>
      <c r="J3837" s="1"/>
      <c r="K3837" s="1"/>
      <c r="L3837" s="1"/>
      <c r="M3837" s="1"/>
      <c r="N3837" s="1"/>
    </row>
    <row r="3838" spans="6:14" x14ac:dyDescent="0.25">
      <c r="F3838" s="1"/>
      <c r="G3838" s="1"/>
      <c r="H3838" s="1"/>
      <c r="I3838" s="1"/>
      <c r="J3838" s="1"/>
      <c r="K3838" s="1"/>
      <c r="L3838" s="1"/>
      <c r="M3838" s="1"/>
      <c r="N3838" s="1"/>
    </row>
    <row r="3839" spans="6:14" x14ac:dyDescent="0.25">
      <c r="F3839" s="1"/>
      <c r="G3839" s="1"/>
      <c r="H3839" s="1"/>
      <c r="I3839" s="1"/>
      <c r="J3839" s="1"/>
      <c r="K3839" s="1"/>
      <c r="L3839" s="1"/>
      <c r="M3839" s="1"/>
      <c r="N3839" s="1"/>
    </row>
    <row r="3840" spans="6:14" x14ac:dyDescent="0.25">
      <c r="F3840" s="1"/>
      <c r="G3840" s="1"/>
      <c r="H3840" s="1"/>
      <c r="I3840" s="1"/>
      <c r="J3840" s="1"/>
      <c r="K3840" s="1"/>
      <c r="L3840" s="1"/>
      <c r="M3840" s="1"/>
      <c r="N3840" s="1"/>
    </row>
    <row r="3841" spans="6:14" x14ac:dyDescent="0.25">
      <c r="F3841" s="1"/>
      <c r="G3841" s="1"/>
      <c r="H3841" s="1"/>
      <c r="I3841" s="1"/>
      <c r="J3841" s="1"/>
      <c r="K3841" s="1"/>
      <c r="L3841" s="1"/>
      <c r="M3841" s="1"/>
      <c r="N3841" s="1"/>
    </row>
    <row r="3842" spans="6:14" x14ac:dyDescent="0.25">
      <c r="F3842" s="1"/>
      <c r="G3842" s="1"/>
      <c r="H3842" s="1"/>
      <c r="I3842" s="1"/>
      <c r="J3842" s="1"/>
      <c r="K3842" s="1"/>
      <c r="L3842" s="1"/>
      <c r="M3842" s="1"/>
      <c r="N3842" s="1"/>
    </row>
    <row r="3843" spans="6:14" x14ac:dyDescent="0.25">
      <c r="F3843" s="1"/>
      <c r="G3843" s="1"/>
      <c r="H3843" s="1"/>
      <c r="I3843" s="1"/>
      <c r="J3843" s="1"/>
      <c r="K3843" s="1"/>
      <c r="L3843" s="1"/>
      <c r="M3843" s="1"/>
      <c r="N3843" s="1"/>
    </row>
    <row r="3844" spans="6:14" x14ac:dyDescent="0.25">
      <c r="F3844" s="1"/>
      <c r="G3844" s="1"/>
      <c r="H3844" s="1"/>
      <c r="I3844" s="1"/>
      <c r="J3844" s="1"/>
      <c r="K3844" s="1"/>
      <c r="L3844" s="1"/>
      <c r="M3844" s="1"/>
      <c r="N3844" s="1"/>
    </row>
    <row r="3845" spans="6:14" x14ac:dyDescent="0.25">
      <c r="F3845" s="1"/>
      <c r="G3845" s="1"/>
      <c r="H3845" s="1"/>
      <c r="I3845" s="1"/>
      <c r="J3845" s="1"/>
      <c r="K3845" s="1"/>
      <c r="L3845" s="1"/>
      <c r="M3845" s="1"/>
      <c r="N3845" s="1"/>
    </row>
    <row r="3846" spans="6:14" x14ac:dyDescent="0.25">
      <c r="F3846" s="1"/>
      <c r="G3846" s="1"/>
      <c r="H3846" s="1"/>
      <c r="I3846" s="1"/>
      <c r="J3846" s="1"/>
      <c r="K3846" s="1"/>
      <c r="L3846" s="1"/>
      <c r="M3846" s="1"/>
      <c r="N3846" s="1"/>
    </row>
    <row r="3847" spans="6:14" x14ac:dyDescent="0.25">
      <c r="F3847" s="1"/>
      <c r="G3847" s="1"/>
      <c r="H3847" s="1"/>
      <c r="I3847" s="1"/>
      <c r="J3847" s="1"/>
      <c r="K3847" s="1"/>
      <c r="L3847" s="1"/>
      <c r="M3847" s="1"/>
      <c r="N3847" s="1"/>
    </row>
    <row r="3848" spans="6:14" x14ac:dyDescent="0.25">
      <c r="F3848" s="1"/>
      <c r="G3848" s="1"/>
      <c r="H3848" s="1"/>
      <c r="I3848" s="1"/>
      <c r="J3848" s="1"/>
      <c r="K3848" s="1"/>
      <c r="L3848" s="1"/>
      <c r="M3848" s="1"/>
      <c r="N3848" s="1"/>
    </row>
    <row r="3849" spans="6:14" x14ac:dyDescent="0.25">
      <c r="F3849" s="1"/>
      <c r="G3849" s="1"/>
      <c r="H3849" s="1"/>
      <c r="I3849" s="1"/>
      <c r="J3849" s="1"/>
      <c r="K3849" s="1"/>
      <c r="L3849" s="1"/>
      <c r="M3849" s="1"/>
      <c r="N3849" s="1"/>
    </row>
    <row r="3850" spans="6:14" x14ac:dyDescent="0.25">
      <c r="F3850" s="1"/>
      <c r="G3850" s="1"/>
      <c r="H3850" s="1"/>
      <c r="I3850" s="1"/>
      <c r="J3850" s="1"/>
      <c r="K3850" s="1"/>
      <c r="L3850" s="1"/>
      <c r="M3850" s="1"/>
      <c r="N3850" s="1"/>
    </row>
    <row r="3851" spans="6:14" x14ac:dyDescent="0.25">
      <c r="F3851" s="1"/>
      <c r="G3851" s="1"/>
      <c r="H3851" s="1"/>
      <c r="I3851" s="1"/>
      <c r="J3851" s="1"/>
      <c r="K3851" s="1"/>
      <c r="L3851" s="1"/>
      <c r="M3851" s="1"/>
      <c r="N3851" s="1"/>
    </row>
    <row r="3852" spans="6:14" x14ac:dyDescent="0.25">
      <c r="F3852" s="1"/>
      <c r="G3852" s="1"/>
      <c r="H3852" s="1"/>
      <c r="I3852" s="1"/>
      <c r="J3852" s="1"/>
      <c r="K3852" s="1"/>
      <c r="L3852" s="1"/>
      <c r="M3852" s="1"/>
      <c r="N3852" s="1"/>
    </row>
    <row r="3853" spans="6:14" x14ac:dyDescent="0.25">
      <c r="F3853" s="1"/>
      <c r="G3853" s="1"/>
      <c r="H3853" s="1"/>
      <c r="I3853" s="1"/>
      <c r="J3853" s="1"/>
      <c r="K3853" s="1"/>
      <c r="L3853" s="1"/>
      <c r="M3853" s="1"/>
      <c r="N3853" s="1"/>
    </row>
    <row r="3854" spans="6:14" x14ac:dyDescent="0.25">
      <c r="F3854" s="1"/>
      <c r="G3854" s="1"/>
      <c r="H3854" s="1"/>
      <c r="I3854" s="1"/>
      <c r="J3854" s="1"/>
      <c r="K3854" s="1"/>
      <c r="L3854" s="1"/>
      <c r="M3854" s="1"/>
      <c r="N3854" s="1"/>
    </row>
    <row r="3855" spans="6:14" x14ac:dyDescent="0.25">
      <c r="F3855" s="1"/>
      <c r="G3855" s="1"/>
      <c r="H3855" s="1"/>
      <c r="I3855" s="1"/>
      <c r="J3855" s="1"/>
      <c r="K3855" s="1"/>
      <c r="L3855" s="1"/>
      <c r="M3855" s="1"/>
      <c r="N3855" s="1"/>
    </row>
    <row r="3856" spans="6:14" x14ac:dyDescent="0.25">
      <c r="F3856" s="1"/>
      <c r="G3856" s="1"/>
      <c r="H3856" s="1"/>
      <c r="I3856" s="1"/>
      <c r="J3856" s="1"/>
      <c r="K3856" s="1"/>
      <c r="L3856" s="1"/>
      <c r="M3856" s="1"/>
      <c r="N3856" s="1"/>
    </row>
    <row r="3857" spans="6:14" x14ac:dyDescent="0.25">
      <c r="F3857" s="1"/>
      <c r="G3857" s="1"/>
      <c r="H3857" s="1"/>
      <c r="I3857" s="1"/>
      <c r="J3857" s="1"/>
      <c r="K3857" s="1"/>
      <c r="L3857" s="1"/>
      <c r="M3857" s="1"/>
      <c r="N3857" s="1"/>
    </row>
    <row r="3858" spans="6:14" x14ac:dyDescent="0.25">
      <c r="F3858" s="1"/>
      <c r="G3858" s="1"/>
      <c r="H3858" s="1"/>
      <c r="I3858" s="1"/>
      <c r="J3858" s="1"/>
      <c r="K3858" s="1"/>
      <c r="L3858" s="1"/>
      <c r="M3858" s="1"/>
      <c r="N3858" s="1"/>
    </row>
    <row r="3859" spans="6:14" x14ac:dyDescent="0.25">
      <c r="F3859" s="1"/>
      <c r="G3859" s="1"/>
      <c r="H3859" s="1"/>
      <c r="I3859" s="1"/>
      <c r="J3859" s="1"/>
      <c r="K3859" s="1"/>
      <c r="L3859" s="1"/>
      <c r="M3859" s="1"/>
      <c r="N3859" s="1"/>
    </row>
    <row r="3860" spans="6:14" x14ac:dyDescent="0.25">
      <c r="F3860" s="1"/>
      <c r="G3860" s="1"/>
      <c r="H3860" s="1"/>
      <c r="I3860" s="1"/>
      <c r="J3860" s="1"/>
      <c r="K3860" s="1"/>
      <c r="L3860" s="1"/>
      <c r="M3860" s="1"/>
      <c r="N3860" s="1"/>
    </row>
    <row r="3861" spans="6:14" x14ac:dyDescent="0.25">
      <c r="F3861" s="1"/>
      <c r="G3861" s="1"/>
      <c r="H3861" s="1"/>
      <c r="I3861" s="1"/>
      <c r="J3861" s="1"/>
      <c r="K3861" s="1"/>
      <c r="L3861" s="1"/>
      <c r="M3861" s="1"/>
      <c r="N3861" s="1"/>
    </row>
    <row r="3862" spans="6:14" x14ac:dyDescent="0.25">
      <c r="F3862" s="1"/>
      <c r="G3862" s="1"/>
      <c r="H3862" s="1"/>
      <c r="I3862" s="1"/>
      <c r="J3862" s="1"/>
      <c r="K3862" s="1"/>
      <c r="L3862" s="1"/>
      <c r="M3862" s="1"/>
      <c r="N3862" s="1"/>
    </row>
    <row r="3863" spans="6:14" x14ac:dyDescent="0.25">
      <c r="F3863" s="1"/>
      <c r="G3863" s="1"/>
      <c r="H3863" s="1"/>
      <c r="I3863" s="1"/>
      <c r="J3863" s="1"/>
      <c r="K3863" s="1"/>
      <c r="L3863" s="1"/>
      <c r="M3863" s="1"/>
      <c r="N3863" s="1"/>
    </row>
    <row r="3864" spans="6:14" x14ac:dyDescent="0.25">
      <c r="F3864" s="1"/>
      <c r="G3864" s="1"/>
      <c r="H3864" s="1"/>
      <c r="I3864" s="1"/>
      <c r="J3864" s="1"/>
      <c r="K3864" s="1"/>
      <c r="L3864" s="1"/>
      <c r="M3864" s="1"/>
      <c r="N3864" s="1"/>
    </row>
    <row r="3865" spans="6:14" x14ac:dyDescent="0.25">
      <c r="F3865" s="1"/>
      <c r="G3865" s="1"/>
      <c r="H3865" s="1"/>
      <c r="I3865" s="1"/>
      <c r="J3865" s="1"/>
      <c r="K3865" s="1"/>
      <c r="L3865" s="1"/>
      <c r="M3865" s="1"/>
      <c r="N3865" s="1"/>
    </row>
    <row r="3866" spans="6:14" x14ac:dyDescent="0.25">
      <c r="F3866" s="1"/>
      <c r="G3866" s="1"/>
      <c r="H3866" s="1"/>
      <c r="I3866" s="1"/>
      <c r="J3866" s="1"/>
      <c r="K3866" s="1"/>
      <c r="L3866" s="1"/>
      <c r="M3866" s="1"/>
      <c r="N3866" s="1"/>
    </row>
    <row r="3867" spans="6:14" x14ac:dyDescent="0.25">
      <c r="F3867" s="1"/>
      <c r="G3867" s="1"/>
      <c r="H3867" s="1"/>
      <c r="I3867" s="1"/>
      <c r="J3867" s="1"/>
      <c r="K3867" s="1"/>
      <c r="L3867" s="1"/>
      <c r="M3867" s="1"/>
      <c r="N3867" s="1"/>
    </row>
    <row r="3868" spans="6:14" x14ac:dyDescent="0.25">
      <c r="F3868" s="1"/>
      <c r="G3868" s="1"/>
      <c r="H3868" s="1"/>
      <c r="I3868" s="1"/>
      <c r="J3868" s="1"/>
      <c r="K3868" s="1"/>
      <c r="L3868" s="1"/>
      <c r="M3868" s="1"/>
      <c r="N3868" s="1"/>
    </row>
    <row r="3869" spans="6:14" x14ac:dyDescent="0.25">
      <c r="F3869" s="1"/>
      <c r="G3869" s="1"/>
      <c r="H3869" s="1"/>
      <c r="I3869" s="1"/>
      <c r="J3869" s="1"/>
      <c r="K3869" s="1"/>
      <c r="L3869" s="1"/>
      <c r="M3869" s="1"/>
      <c r="N3869" s="1"/>
    </row>
    <row r="3870" spans="6:14" x14ac:dyDescent="0.25">
      <c r="F3870" s="1"/>
      <c r="G3870" s="1"/>
      <c r="H3870" s="1"/>
      <c r="I3870" s="1"/>
      <c r="J3870" s="1"/>
      <c r="K3870" s="1"/>
      <c r="L3870" s="1"/>
      <c r="M3870" s="1"/>
      <c r="N3870" s="1"/>
    </row>
    <row r="3871" spans="6:14" x14ac:dyDescent="0.25">
      <c r="F3871" s="1"/>
      <c r="G3871" s="1"/>
      <c r="H3871" s="1"/>
      <c r="I3871" s="1"/>
      <c r="J3871" s="1"/>
      <c r="K3871" s="1"/>
      <c r="L3871" s="1"/>
      <c r="M3871" s="1"/>
      <c r="N3871" s="1"/>
    </row>
    <row r="3872" spans="6:14" x14ac:dyDescent="0.25">
      <c r="F3872" s="1"/>
      <c r="G3872" s="1"/>
      <c r="H3872" s="1"/>
      <c r="I3872" s="1"/>
      <c r="J3872" s="1"/>
      <c r="K3872" s="1"/>
      <c r="L3872" s="1"/>
      <c r="M3872" s="1"/>
      <c r="N3872" s="1"/>
    </row>
    <row r="3873" spans="6:14" x14ac:dyDescent="0.25">
      <c r="F3873" s="1"/>
      <c r="G3873" s="1"/>
      <c r="H3873" s="1"/>
      <c r="I3873" s="1"/>
      <c r="J3873" s="1"/>
      <c r="K3873" s="1"/>
      <c r="L3873" s="1"/>
      <c r="M3873" s="1"/>
      <c r="N3873" s="1"/>
    </row>
    <row r="3874" spans="6:14" x14ac:dyDescent="0.25">
      <c r="F3874" s="1"/>
      <c r="G3874" s="1"/>
      <c r="H3874" s="1"/>
      <c r="I3874" s="1"/>
      <c r="J3874" s="1"/>
      <c r="K3874" s="1"/>
      <c r="L3874" s="1"/>
      <c r="M3874" s="1"/>
      <c r="N3874" s="1"/>
    </row>
    <row r="3875" spans="6:14" x14ac:dyDescent="0.25">
      <c r="F3875" s="1"/>
      <c r="G3875" s="1"/>
      <c r="H3875" s="1"/>
      <c r="I3875" s="1"/>
      <c r="J3875" s="1"/>
      <c r="K3875" s="1"/>
      <c r="L3875" s="1"/>
      <c r="M3875" s="1"/>
      <c r="N3875" s="1"/>
    </row>
    <row r="3876" spans="6:14" x14ac:dyDescent="0.25">
      <c r="F3876" s="1"/>
      <c r="G3876" s="1"/>
      <c r="H3876" s="1"/>
      <c r="I3876" s="1"/>
      <c r="J3876" s="1"/>
      <c r="K3876" s="1"/>
      <c r="L3876" s="1"/>
      <c r="M3876" s="1"/>
      <c r="N3876" s="1"/>
    </row>
    <row r="3877" spans="6:14" x14ac:dyDescent="0.25">
      <c r="F3877" s="1"/>
      <c r="G3877" s="1"/>
      <c r="H3877" s="1"/>
      <c r="I3877" s="1"/>
      <c r="J3877" s="1"/>
      <c r="K3877" s="1"/>
      <c r="L3877" s="1"/>
      <c r="M3877" s="1"/>
      <c r="N3877" s="1"/>
    </row>
    <row r="3878" spans="6:14" x14ac:dyDescent="0.25">
      <c r="F3878" s="1"/>
      <c r="G3878" s="1"/>
      <c r="H3878" s="1"/>
      <c r="I3878" s="1"/>
      <c r="J3878" s="1"/>
      <c r="K3878" s="1"/>
      <c r="L3878" s="1"/>
      <c r="M3878" s="1"/>
      <c r="N3878" s="1"/>
    </row>
    <row r="3879" spans="6:14" x14ac:dyDescent="0.25">
      <c r="F3879" s="1"/>
      <c r="G3879" s="1"/>
      <c r="H3879" s="1"/>
      <c r="I3879" s="1"/>
      <c r="J3879" s="1"/>
      <c r="K3879" s="1"/>
      <c r="L3879" s="1"/>
      <c r="M3879" s="1"/>
      <c r="N3879" s="1"/>
    </row>
    <row r="3880" spans="6:14" x14ac:dyDescent="0.25">
      <c r="F3880" s="1"/>
      <c r="G3880" s="1"/>
      <c r="H3880" s="1"/>
      <c r="I3880" s="1"/>
      <c r="J3880" s="1"/>
      <c r="K3880" s="1"/>
      <c r="L3880" s="1"/>
      <c r="M3880" s="1"/>
      <c r="N3880" s="1"/>
    </row>
    <row r="3881" spans="6:14" x14ac:dyDescent="0.25">
      <c r="F3881" s="1"/>
      <c r="G3881" s="1"/>
      <c r="H3881" s="1"/>
      <c r="I3881" s="1"/>
      <c r="J3881" s="1"/>
      <c r="K3881" s="1"/>
      <c r="L3881" s="1"/>
      <c r="M3881" s="1"/>
      <c r="N3881" s="1"/>
    </row>
    <row r="3882" spans="6:14" x14ac:dyDescent="0.25">
      <c r="F3882" s="1"/>
      <c r="G3882" s="1"/>
      <c r="H3882" s="1"/>
      <c r="I3882" s="1"/>
      <c r="J3882" s="1"/>
      <c r="K3882" s="1"/>
      <c r="L3882" s="1"/>
      <c r="M3882" s="1"/>
      <c r="N3882" s="1"/>
    </row>
    <row r="3883" spans="6:14" x14ac:dyDescent="0.25">
      <c r="F3883" s="1"/>
      <c r="G3883" s="1"/>
      <c r="H3883" s="1"/>
      <c r="I3883" s="1"/>
      <c r="J3883" s="1"/>
      <c r="K3883" s="1"/>
      <c r="L3883" s="1"/>
      <c r="M3883" s="1"/>
      <c r="N3883" s="1"/>
    </row>
    <row r="3884" spans="6:14" x14ac:dyDescent="0.25">
      <c r="F3884" s="1"/>
      <c r="G3884" s="1"/>
      <c r="H3884" s="1"/>
      <c r="I3884" s="1"/>
      <c r="J3884" s="1"/>
      <c r="K3884" s="1"/>
      <c r="L3884" s="1"/>
      <c r="M3884" s="1"/>
      <c r="N3884" s="1"/>
    </row>
    <row r="3885" spans="6:14" x14ac:dyDescent="0.25">
      <c r="F3885" s="1"/>
      <c r="G3885" s="1"/>
      <c r="H3885" s="1"/>
      <c r="I3885" s="1"/>
      <c r="J3885" s="1"/>
      <c r="K3885" s="1"/>
      <c r="L3885" s="1"/>
      <c r="M3885" s="1"/>
      <c r="N3885" s="1"/>
    </row>
    <row r="3886" spans="6:14" x14ac:dyDescent="0.25">
      <c r="F3886" s="1"/>
      <c r="G3886" s="1"/>
      <c r="H3886" s="1"/>
      <c r="I3886" s="1"/>
      <c r="J3886" s="1"/>
      <c r="K3886" s="1"/>
      <c r="L3886" s="1"/>
      <c r="M3886" s="1"/>
      <c r="N3886" s="1"/>
    </row>
    <row r="3887" spans="6:14" x14ac:dyDescent="0.25">
      <c r="F3887" s="1"/>
      <c r="G3887" s="1"/>
      <c r="H3887" s="1"/>
      <c r="I3887" s="1"/>
      <c r="J3887" s="1"/>
      <c r="K3887" s="1"/>
      <c r="L3887" s="1"/>
      <c r="M3887" s="1"/>
      <c r="N3887" s="1"/>
    </row>
    <row r="3888" spans="6:14" x14ac:dyDescent="0.25">
      <c r="F3888" s="1"/>
      <c r="G3888" s="1"/>
      <c r="H3888" s="1"/>
      <c r="I3888" s="1"/>
      <c r="J3888" s="1"/>
      <c r="K3888" s="1"/>
      <c r="L3888" s="1"/>
      <c r="M3888" s="1"/>
      <c r="N3888" s="1"/>
    </row>
    <row r="3889" spans="6:14" x14ac:dyDescent="0.25">
      <c r="F3889" s="1"/>
      <c r="G3889" s="1"/>
      <c r="H3889" s="1"/>
      <c r="I3889" s="1"/>
      <c r="J3889" s="1"/>
      <c r="K3889" s="1"/>
      <c r="L3889" s="1"/>
      <c r="M3889" s="1"/>
      <c r="N3889" s="1"/>
    </row>
    <row r="3890" spans="6:14" x14ac:dyDescent="0.25">
      <c r="F3890" s="1"/>
      <c r="G3890" s="1"/>
      <c r="H3890" s="1"/>
      <c r="I3890" s="1"/>
      <c r="J3890" s="1"/>
      <c r="K3890" s="1"/>
      <c r="L3890" s="1"/>
      <c r="M3890" s="1"/>
      <c r="N3890" s="1"/>
    </row>
    <row r="3891" spans="6:14" x14ac:dyDescent="0.25">
      <c r="F3891" s="1"/>
      <c r="G3891" s="1"/>
      <c r="H3891" s="1"/>
      <c r="I3891" s="1"/>
      <c r="J3891" s="1"/>
      <c r="K3891" s="1"/>
      <c r="L3891" s="1"/>
      <c r="M3891" s="1"/>
      <c r="N3891" s="1"/>
    </row>
    <row r="3892" spans="6:14" x14ac:dyDescent="0.25">
      <c r="F3892" s="1"/>
      <c r="G3892" s="1"/>
      <c r="H3892" s="1"/>
      <c r="I3892" s="1"/>
      <c r="J3892" s="1"/>
      <c r="K3892" s="1"/>
      <c r="L3892" s="1"/>
      <c r="M3892" s="1"/>
      <c r="N3892" s="1"/>
    </row>
    <row r="3893" spans="6:14" x14ac:dyDescent="0.25">
      <c r="F3893" s="1"/>
      <c r="G3893" s="1"/>
      <c r="H3893" s="1"/>
      <c r="I3893" s="1"/>
      <c r="J3893" s="1"/>
      <c r="K3893" s="1"/>
      <c r="L3893" s="1"/>
      <c r="M3893" s="1"/>
      <c r="N3893" s="1"/>
    </row>
    <row r="3894" spans="6:14" x14ac:dyDescent="0.25">
      <c r="F3894" s="1"/>
      <c r="G3894" s="1"/>
      <c r="H3894" s="1"/>
      <c r="I3894" s="1"/>
      <c r="J3894" s="1"/>
      <c r="K3894" s="1"/>
      <c r="L3894" s="1"/>
      <c r="M3894" s="1"/>
      <c r="N3894" s="1"/>
    </row>
    <row r="3895" spans="6:14" x14ac:dyDescent="0.25">
      <c r="F3895" s="1"/>
      <c r="G3895" s="1"/>
      <c r="H3895" s="1"/>
      <c r="I3895" s="1"/>
      <c r="J3895" s="1"/>
      <c r="K3895" s="1"/>
      <c r="L3895" s="1"/>
      <c r="M3895" s="1"/>
      <c r="N3895" s="1"/>
    </row>
    <row r="3896" spans="6:14" x14ac:dyDescent="0.25">
      <c r="F3896" s="1"/>
      <c r="G3896" s="1"/>
      <c r="H3896" s="1"/>
      <c r="I3896" s="1"/>
      <c r="J3896" s="1"/>
      <c r="K3896" s="1"/>
      <c r="L3896" s="1"/>
      <c r="M3896" s="1"/>
      <c r="N3896" s="1"/>
    </row>
    <row r="3897" spans="6:14" x14ac:dyDescent="0.25">
      <c r="F3897" s="1"/>
      <c r="G3897" s="1"/>
      <c r="H3897" s="1"/>
      <c r="I3897" s="1"/>
      <c r="J3897" s="1"/>
      <c r="K3897" s="1"/>
      <c r="L3897" s="1"/>
      <c r="M3897" s="1"/>
      <c r="N3897" s="1"/>
    </row>
    <row r="3898" spans="6:14" x14ac:dyDescent="0.25">
      <c r="F3898" s="1"/>
      <c r="G3898" s="1"/>
      <c r="H3898" s="1"/>
      <c r="I3898" s="1"/>
      <c r="J3898" s="1"/>
      <c r="K3898" s="1"/>
      <c r="L3898" s="1"/>
      <c r="M3898" s="1"/>
      <c r="N3898" s="1"/>
    </row>
    <row r="3899" spans="6:14" x14ac:dyDescent="0.25">
      <c r="F3899" s="1"/>
      <c r="G3899" s="1"/>
      <c r="H3899" s="1"/>
      <c r="I3899" s="1"/>
      <c r="J3899" s="1"/>
      <c r="K3899" s="1"/>
      <c r="L3899" s="1"/>
      <c r="M3899" s="1"/>
      <c r="N3899" s="1"/>
    </row>
    <row r="3900" spans="6:14" x14ac:dyDescent="0.25">
      <c r="F3900" s="1"/>
      <c r="G3900" s="1"/>
      <c r="H3900" s="1"/>
      <c r="I3900" s="1"/>
      <c r="J3900" s="1"/>
      <c r="K3900" s="1"/>
      <c r="L3900" s="1"/>
      <c r="M3900" s="1"/>
      <c r="N3900" s="1"/>
    </row>
    <row r="3901" spans="6:14" x14ac:dyDescent="0.25">
      <c r="F3901" s="1"/>
      <c r="G3901" s="1"/>
      <c r="H3901" s="1"/>
      <c r="I3901" s="1"/>
      <c r="J3901" s="1"/>
      <c r="K3901" s="1"/>
      <c r="L3901" s="1"/>
      <c r="M3901" s="1"/>
      <c r="N3901" s="1"/>
    </row>
    <row r="3902" spans="6:14" x14ac:dyDescent="0.25">
      <c r="F3902" s="1"/>
      <c r="G3902" s="1"/>
      <c r="H3902" s="1"/>
      <c r="I3902" s="1"/>
      <c r="J3902" s="1"/>
      <c r="K3902" s="1"/>
      <c r="L3902" s="1"/>
      <c r="M3902" s="1"/>
      <c r="N3902" s="1"/>
    </row>
    <row r="3903" spans="6:14" x14ac:dyDescent="0.25">
      <c r="F3903" s="1"/>
      <c r="G3903" s="1"/>
      <c r="H3903" s="1"/>
      <c r="I3903" s="1"/>
      <c r="J3903" s="1"/>
      <c r="K3903" s="1"/>
      <c r="L3903" s="1"/>
      <c r="M3903" s="1"/>
      <c r="N3903" s="1"/>
    </row>
    <row r="3904" spans="6:14" x14ac:dyDescent="0.25">
      <c r="F3904" s="1"/>
      <c r="G3904" s="1"/>
      <c r="H3904" s="1"/>
      <c r="I3904" s="1"/>
      <c r="J3904" s="1"/>
      <c r="K3904" s="1"/>
      <c r="L3904" s="1"/>
      <c r="M3904" s="1"/>
      <c r="N3904" s="1"/>
    </row>
    <row r="3905" spans="6:14" x14ac:dyDescent="0.25">
      <c r="F3905" s="1"/>
      <c r="G3905" s="1"/>
      <c r="H3905" s="1"/>
      <c r="I3905" s="1"/>
      <c r="J3905" s="1"/>
      <c r="K3905" s="1"/>
      <c r="L3905" s="1"/>
      <c r="M3905" s="1"/>
      <c r="N3905" s="1"/>
    </row>
    <row r="3906" spans="6:14" x14ac:dyDescent="0.25">
      <c r="F3906" s="1"/>
      <c r="G3906" s="1"/>
      <c r="H3906" s="1"/>
      <c r="I3906" s="1"/>
      <c r="J3906" s="1"/>
      <c r="K3906" s="1"/>
      <c r="L3906" s="1"/>
      <c r="M3906" s="1"/>
      <c r="N3906" s="1"/>
    </row>
    <row r="3907" spans="6:14" x14ac:dyDescent="0.25">
      <c r="F3907" s="1"/>
      <c r="G3907" s="1"/>
      <c r="H3907" s="1"/>
      <c r="I3907" s="1"/>
      <c r="J3907" s="1"/>
      <c r="K3907" s="1"/>
      <c r="L3907" s="1"/>
      <c r="M3907" s="1"/>
      <c r="N3907" s="1"/>
    </row>
    <row r="3908" spans="6:14" x14ac:dyDescent="0.25">
      <c r="F3908" s="1"/>
      <c r="G3908" s="1"/>
      <c r="H3908" s="1"/>
      <c r="I3908" s="1"/>
      <c r="J3908" s="1"/>
      <c r="K3908" s="1"/>
      <c r="L3908" s="1"/>
      <c r="M3908" s="1"/>
      <c r="N3908" s="1"/>
    </row>
    <row r="3909" spans="6:14" x14ac:dyDescent="0.25">
      <c r="F3909" s="1"/>
      <c r="G3909" s="1"/>
      <c r="H3909" s="1"/>
      <c r="I3909" s="1"/>
      <c r="J3909" s="1"/>
      <c r="K3909" s="1"/>
      <c r="L3909" s="1"/>
      <c r="M3909" s="1"/>
      <c r="N3909" s="1"/>
    </row>
    <row r="3910" spans="6:14" x14ac:dyDescent="0.25">
      <c r="F3910" s="1"/>
      <c r="G3910" s="1"/>
      <c r="H3910" s="1"/>
      <c r="I3910" s="1"/>
      <c r="J3910" s="1"/>
      <c r="K3910" s="1"/>
      <c r="L3910" s="1"/>
      <c r="M3910" s="1"/>
      <c r="N3910" s="1"/>
    </row>
    <row r="3911" spans="6:14" x14ac:dyDescent="0.25">
      <c r="F3911" s="1"/>
      <c r="G3911" s="1"/>
      <c r="H3911" s="1"/>
      <c r="I3911" s="1"/>
      <c r="J3911" s="1"/>
      <c r="K3911" s="1"/>
      <c r="L3911" s="1"/>
      <c r="M3911" s="1"/>
      <c r="N3911" s="1"/>
    </row>
    <row r="3912" spans="6:14" x14ac:dyDescent="0.25">
      <c r="F3912" s="1"/>
      <c r="G3912" s="1"/>
      <c r="H3912" s="1"/>
      <c r="I3912" s="1"/>
      <c r="J3912" s="1"/>
      <c r="K3912" s="1"/>
      <c r="L3912" s="1"/>
      <c r="M3912" s="1"/>
      <c r="N3912" s="1"/>
    </row>
    <row r="3913" spans="6:14" x14ac:dyDescent="0.25">
      <c r="F3913" s="1"/>
      <c r="G3913" s="1"/>
      <c r="H3913" s="1"/>
      <c r="I3913" s="1"/>
      <c r="J3913" s="1"/>
      <c r="K3913" s="1"/>
      <c r="L3913" s="1"/>
      <c r="M3913" s="1"/>
      <c r="N3913" s="1"/>
    </row>
    <row r="3914" spans="6:14" x14ac:dyDescent="0.25">
      <c r="F3914" s="1"/>
      <c r="G3914" s="1"/>
      <c r="H3914" s="1"/>
      <c r="I3914" s="1"/>
      <c r="J3914" s="1"/>
      <c r="K3914" s="1"/>
      <c r="L3914" s="1"/>
      <c r="M3914" s="1"/>
      <c r="N3914" s="1"/>
    </row>
    <row r="3915" spans="6:14" x14ac:dyDescent="0.25">
      <c r="F3915" s="1"/>
      <c r="G3915" s="1"/>
      <c r="H3915" s="1"/>
      <c r="I3915" s="1"/>
      <c r="J3915" s="1"/>
      <c r="K3915" s="1"/>
      <c r="L3915" s="1"/>
      <c r="M3915" s="1"/>
      <c r="N3915" s="1"/>
    </row>
    <row r="3916" spans="6:14" x14ac:dyDescent="0.25">
      <c r="F3916" s="1"/>
      <c r="G3916" s="1"/>
      <c r="H3916" s="1"/>
      <c r="I3916" s="1"/>
      <c r="J3916" s="1"/>
      <c r="K3916" s="1"/>
      <c r="L3916" s="1"/>
      <c r="M3916" s="1"/>
      <c r="N3916" s="1"/>
    </row>
    <row r="3917" spans="6:14" x14ac:dyDescent="0.25">
      <c r="F3917" s="1"/>
      <c r="G3917" s="1"/>
      <c r="H3917" s="1"/>
      <c r="I3917" s="1"/>
      <c r="J3917" s="1"/>
      <c r="K3917" s="1"/>
      <c r="L3917" s="1"/>
      <c r="M3917" s="1"/>
      <c r="N3917" s="1"/>
    </row>
    <row r="3918" spans="6:14" x14ac:dyDescent="0.25">
      <c r="F3918" s="1"/>
      <c r="G3918" s="1"/>
      <c r="H3918" s="1"/>
      <c r="I3918" s="1"/>
      <c r="J3918" s="1"/>
      <c r="K3918" s="1"/>
      <c r="L3918" s="1"/>
      <c r="M3918" s="1"/>
      <c r="N3918" s="1"/>
    </row>
    <row r="3919" spans="6:14" x14ac:dyDescent="0.25">
      <c r="F3919" s="1"/>
      <c r="G3919" s="1"/>
      <c r="H3919" s="1"/>
      <c r="I3919" s="1"/>
      <c r="J3919" s="1"/>
      <c r="K3919" s="1"/>
      <c r="L3919" s="1"/>
      <c r="M3919" s="1"/>
      <c r="N3919" s="1"/>
    </row>
    <row r="3920" spans="6:14" x14ac:dyDescent="0.25">
      <c r="F3920" s="1"/>
      <c r="G3920" s="1"/>
      <c r="H3920" s="1"/>
      <c r="I3920" s="1"/>
      <c r="J3920" s="1"/>
      <c r="K3920" s="1"/>
      <c r="L3920" s="1"/>
      <c r="M3920" s="1"/>
      <c r="N3920" s="1"/>
    </row>
    <row r="3921" spans="6:14" x14ac:dyDescent="0.25">
      <c r="F3921" s="1"/>
      <c r="G3921" s="1"/>
      <c r="H3921" s="1"/>
      <c r="I3921" s="1"/>
      <c r="J3921" s="1"/>
      <c r="K3921" s="1"/>
      <c r="L3921" s="1"/>
      <c r="M3921" s="1"/>
      <c r="N3921" s="1"/>
    </row>
    <row r="3922" spans="6:14" x14ac:dyDescent="0.25">
      <c r="F3922" s="1"/>
      <c r="G3922" s="1"/>
      <c r="H3922" s="1"/>
      <c r="I3922" s="1"/>
      <c r="J3922" s="1"/>
      <c r="K3922" s="1"/>
      <c r="L3922" s="1"/>
      <c r="M3922" s="1"/>
      <c r="N3922" s="1"/>
    </row>
    <row r="3923" spans="6:14" x14ac:dyDescent="0.25">
      <c r="F3923" s="1"/>
      <c r="G3923" s="1"/>
      <c r="H3923" s="1"/>
      <c r="I3923" s="1"/>
      <c r="J3923" s="1"/>
      <c r="K3923" s="1"/>
      <c r="L3923" s="1"/>
      <c r="M3923" s="1"/>
      <c r="N3923" s="1"/>
    </row>
    <row r="3924" spans="6:14" x14ac:dyDescent="0.25">
      <c r="F3924" s="1"/>
      <c r="G3924" s="1"/>
      <c r="H3924" s="1"/>
      <c r="I3924" s="1"/>
      <c r="J3924" s="1"/>
      <c r="K3924" s="1"/>
      <c r="L3924" s="1"/>
      <c r="M3924" s="1"/>
      <c r="N3924" s="1"/>
    </row>
    <row r="3925" spans="6:14" x14ac:dyDescent="0.25">
      <c r="F3925" s="1"/>
      <c r="G3925" s="1"/>
      <c r="H3925" s="1"/>
      <c r="I3925" s="1"/>
      <c r="J3925" s="1"/>
      <c r="K3925" s="1"/>
      <c r="L3925" s="1"/>
      <c r="M3925" s="1"/>
      <c r="N3925" s="1"/>
    </row>
    <row r="3926" spans="6:14" x14ac:dyDescent="0.25">
      <c r="F3926" s="1"/>
      <c r="G3926" s="1"/>
      <c r="H3926" s="1"/>
      <c r="I3926" s="1"/>
      <c r="J3926" s="1"/>
      <c r="K3926" s="1"/>
      <c r="L3926" s="1"/>
      <c r="M3926" s="1"/>
      <c r="N3926" s="1"/>
    </row>
    <row r="3927" spans="6:14" x14ac:dyDescent="0.25">
      <c r="F3927" s="1"/>
      <c r="G3927" s="1"/>
      <c r="H3927" s="1"/>
      <c r="I3927" s="1"/>
      <c r="J3927" s="1"/>
      <c r="K3927" s="1"/>
      <c r="L3927" s="1"/>
      <c r="M3927" s="1"/>
      <c r="N3927" s="1"/>
    </row>
    <row r="3928" spans="6:14" x14ac:dyDescent="0.25">
      <c r="F3928" s="1"/>
      <c r="G3928" s="1"/>
      <c r="H3928" s="1"/>
      <c r="I3928" s="1"/>
      <c r="J3928" s="1"/>
      <c r="K3928" s="1"/>
      <c r="L3928" s="1"/>
      <c r="M3928" s="1"/>
      <c r="N3928" s="1"/>
    </row>
    <row r="3929" spans="6:14" x14ac:dyDescent="0.25">
      <c r="F3929" s="1"/>
      <c r="G3929" s="1"/>
      <c r="H3929" s="1"/>
      <c r="I3929" s="1"/>
      <c r="J3929" s="1"/>
      <c r="K3929" s="1"/>
      <c r="L3929" s="1"/>
      <c r="M3929" s="1"/>
      <c r="N3929" s="1"/>
    </row>
    <row r="3930" spans="6:14" x14ac:dyDescent="0.25">
      <c r="F3930" s="1"/>
      <c r="G3930" s="1"/>
      <c r="H3930" s="1"/>
      <c r="I3930" s="1"/>
      <c r="J3930" s="1"/>
      <c r="K3930" s="1"/>
      <c r="L3930" s="1"/>
      <c r="M3930" s="1"/>
      <c r="N3930" s="1"/>
    </row>
    <row r="3931" spans="6:14" x14ac:dyDescent="0.25">
      <c r="F3931" s="1"/>
      <c r="G3931" s="1"/>
      <c r="H3931" s="1"/>
      <c r="I3931" s="1"/>
      <c r="J3931" s="1"/>
      <c r="K3931" s="1"/>
      <c r="L3931" s="1"/>
      <c r="M3931" s="1"/>
      <c r="N3931" s="1"/>
    </row>
    <row r="3932" spans="6:14" x14ac:dyDescent="0.25">
      <c r="F3932" s="1"/>
      <c r="G3932" s="1"/>
      <c r="H3932" s="1"/>
      <c r="I3932" s="1"/>
      <c r="J3932" s="1"/>
      <c r="K3932" s="1"/>
      <c r="L3932" s="1"/>
      <c r="M3932" s="1"/>
      <c r="N3932" s="1"/>
    </row>
    <row r="3933" spans="6:14" x14ac:dyDescent="0.25">
      <c r="F3933" s="1"/>
      <c r="G3933" s="1"/>
      <c r="H3933" s="1"/>
      <c r="I3933" s="1"/>
      <c r="J3933" s="1"/>
      <c r="K3933" s="1"/>
      <c r="L3933" s="1"/>
      <c r="M3933" s="1"/>
      <c r="N3933" s="1"/>
    </row>
    <row r="3934" spans="6:14" x14ac:dyDescent="0.25">
      <c r="F3934" s="1"/>
      <c r="G3934" s="1"/>
      <c r="H3934" s="1"/>
      <c r="I3934" s="1"/>
      <c r="J3934" s="1"/>
      <c r="K3934" s="1"/>
      <c r="L3934" s="1"/>
      <c r="M3934" s="1"/>
      <c r="N3934" s="1"/>
    </row>
    <row r="3935" spans="6:14" x14ac:dyDescent="0.25">
      <c r="F3935" s="1"/>
      <c r="G3935" s="1"/>
      <c r="H3935" s="1"/>
      <c r="I3935" s="1"/>
      <c r="J3935" s="1"/>
      <c r="K3935" s="1"/>
      <c r="L3935" s="1"/>
      <c r="M3935" s="1"/>
      <c r="N3935" s="1"/>
    </row>
    <row r="3936" spans="6:14" x14ac:dyDescent="0.25">
      <c r="F3936" s="1"/>
      <c r="G3936" s="1"/>
      <c r="H3936" s="1"/>
      <c r="I3936" s="1"/>
      <c r="J3936" s="1"/>
      <c r="K3936" s="1"/>
      <c r="L3936" s="1"/>
      <c r="M3936" s="1"/>
      <c r="N3936" s="1"/>
    </row>
    <row r="3937" spans="6:14" x14ac:dyDescent="0.25">
      <c r="F3937" s="1"/>
      <c r="G3937" s="1"/>
      <c r="H3937" s="1"/>
      <c r="I3937" s="1"/>
      <c r="J3937" s="1"/>
      <c r="K3937" s="1"/>
      <c r="L3937" s="1"/>
      <c r="M3937" s="1"/>
      <c r="N3937" s="1"/>
    </row>
    <row r="3938" spans="6:14" x14ac:dyDescent="0.25">
      <c r="F3938" s="1"/>
      <c r="G3938" s="1"/>
      <c r="H3938" s="1"/>
      <c r="I3938" s="1"/>
      <c r="J3938" s="1"/>
      <c r="K3938" s="1"/>
      <c r="L3938" s="1"/>
      <c r="M3938" s="1"/>
      <c r="N3938" s="1"/>
    </row>
    <row r="3939" spans="6:14" x14ac:dyDescent="0.25">
      <c r="F3939" s="1"/>
      <c r="G3939" s="1"/>
      <c r="H3939" s="1"/>
      <c r="I3939" s="1"/>
      <c r="J3939" s="1"/>
      <c r="K3939" s="1"/>
      <c r="L3939" s="1"/>
      <c r="M3939" s="1"/>
      <c r="N3939" s="1"/>
    </row>
    <row r="3940" spans="6:14" x14ac:dyDescent="0.25">
      <c r="F3940" s="1"/>
      <c r="G3940" s="1"/>
      <c r="H3940" s="1"/>
      <c r="I3940" s="1"/>
      <c r="J3940" s="1"/>
      <c r="K3940" s="1"/>
      <c r="L3940" s="1"/>
      <c r="M3940" s="1"/>
      <c r="N3940" s="1"/>
    </row>
    <row r="3941" spans="6:14" x14ac:dyDescent="0.25">
      <c r="F3941" s="1"/>
      <c r="G3941" s="1"/>
      <c r="H3941" s="1"/>
      <c r="I3941" s="1"/>
      <c r="J3941" s="1"/>
      <c r="K3941" s="1"/>
      <c r="L3941" s="1"/>
      <c r="M3941" s="1"/>
      <c r="N3941" s="1"/>
    </row>
    <row r="3942" spans="6:14" x14ac:dyDescent="0.25">
      <c r="F3942" s="1"/>
      <c r="G3942" s="1"/>
      <c r="H3942" s="1"/>
      <c r="I3942" s="1"/>
      <c r="J3942" s="1"/>
      <c r="K3942" s="1"/>
      <c r="L3942" s="1"/>
      <c r="M3942" s="1"/>
      <c r="N3942" s="1"/>
    </row>
    <row r="3943" spans="6:14" x14ac:dyDescent="0.25">
      <c r="F3943" s="1"/>
      <c r="G3943" s="1"/>
      <c r="H3943" s="1"/>
      <c r="I3943" s="1"/>
      <c r="J3943" s="1"/>
      <c r="K3943" s="1"/>
      <c r="L3943" s="1"/>
      <c r="M3943" s="1"/>
      <c r="N3943" s="1"/>
    </row>
    <row r="3944" spans="6:14" x14ac:dyDescent="0.25">
      <c r="F3944" s="1"/>
      <c r="G3944" s="1"/>
      <c r="H3944" s="1"/>
      <c r="I3944" s="1"/>
      <c r="J3944" s="1"/>
      <c r="K3944" s="1"/>
      <c r="L3944" s="1"/>
      <c r="M3944" s="1"/>
      <c r="N3944" s="1"/>
    </row>
    <row r="3945" spans="6:14" x14ac:dyDescent="0.25">
      <c r="F3945" s="1"/>
      <c r="G3945" s="1"/>
      <c r="H3945" s="1"/>
      <c r="I3945" s="1"/>
      <c r="J3945" s="1"/>
      <c r="K3945" s="1"/>
      <c r="L3945" s="1"/>
      <c r="M3945" s="1"/>
      <c r="N3945" s="1"/>
    </row>
    <row r="3946" spans="6:14" x14ac:dyDescent="0.25">
      <c r="F3946" s="1"/>
      <c r="G3946" s="1"/>
      <c r="H3946" s="1"/>
      <c r="I3946" s="1"/>
      <c r="J3946" s="1"/>
      <c r="K3946" s="1"/>
      <c r="L3946" s="1"/>
      <c r="M3946" s="1"/>
      <c r="N3946" s="1"/>
    </row>
    <row r="3947" spans="6:14" x14ac:dyDescent="0.25">
      <c r="F3947" s="1"/>
      <c r="G3947" s="1"/>
      <c r="H3947" s="1"/>
      <c r="I3947" s="1"/>
      <c r="J3947" s="1"/>
      <c r="K3947" s="1"/>
      <c r="L3947" s="1"/>
      <c r="M3947" s="1"/>
      <c r="N3947" s="1"/>
    </row>
    <row r="3948" spans="6:14" x14ac:dyDescent="0.25">
      <c r="F3948" s="1"/>
      <c r="G3948" s="1"/>
      <c r="H3948" s="1"/>
      <c r="I3948" s="1"/>
      <c r="J3948" s="1"/>
      <c r="K3948" s="1"/>
      <c r="L3948" s="1"/>
      <c r="M3948" s="1"/>
      <c r="N3948" s="1"/>
    </row>
    <row r="3949" spans="6:14" x14ac:dyDescent="0.25">
      <c r="F3949" s="1"/>
      <c r="G3949" s="1"/>
      <c r="H3949" s="1"/>
      <c r="I3949" s="1"/>
      <c r="J3949" s="1"/>
      <c r="K3949" s="1"/>
      <c r="L3949" s="1"/>
      <c r="M3949" s="1"/>
      <c r="N3949" s="1"/>
    </row>
    <row r="3950" spans="6:14" x14ac:dyDescent="0.25">
      <c r="F3950" s="1"/>
      <c r="G3950" s="1"/>
      <c r="H3950" s="1"/>
      <c r="I3950" s="1"/>
      <c r="J3950" s="1"/>
      <c r="K3950" s="1"/>
      <c r="L3950" s="1"/>
      <c r="M3950" s="1"/>
      <c r="N3950" s="1"/>
    </row>
    <row r="3951" spans="6:14" x14ac:dyDescent="0.25">
      <c r="F3951" s="1"/>
      <c r="G3951" s="1"/>
      <c r="H3951" s="1"/>
      <c r="I3951" s="1"/>
      <c r="J3951" s="1"/>
      <c r="K3951" s="1"/>
      <c r="L3951" s="1"/>
      <c r="M3951" s="1"/>
      <c r="N3951" s="1"/>
    </row>
    <row r="3952" spans="6:14" x14ac:dyDescent="0.25">
      <c r="F3952" s="1"/>
      <c r="G3952" s="1"/>
      <c r="H3952" s="1"/>
      <c r="I3952" s="1"/>
      <c r="J3952" s="1"/>
      <c r="K3952" s="1"/>
      <c r="L3952" s="1"/>
      <c r="M3952" s="1"/>
      <c r="N3952" s="1"/>
    </row>
    <row r="3953" spans="6:14" x14ac:dyDescent="0.25">
      <c r="F3953" s="1"/>
      <c r="G3953" s="1"/>
      <c r="H3953" s="1"/>
      <c r="I3953" s="1"/>
      <c r="J3953" s="1"/>
      <c r="K3953" s="1"/>
      <c r="L3953" s="1"/>
      <c r="M3953" s="1"/>
      <c r="N3953" s="1"/>
    </row>
    <row r="3954" spans="6:14" x14ac:dyDescent="0.25">
      <c r="F3954" s="1"/>
      <c r="G3954" s="1"/>
      <c r="H3954" s="1"/>
      <c r="I3954" s="1"/>
      <c r="J3954" s="1"/>
      <c r="K3954" s="1"/>
      <c r="L3954" s="1"/>
      <c r="M3954" s="1"/>
      <c r="N3954" s="1"/>
    </row>
    <row r="3955" spans="6:14" x14ac:dyDescent="0.25">
      <c r="F3955" s="1"/>
      <c r="G3955" s="1"/>
      <c r="H3955" s="1"/>
      <c r="I3955" s="1"/>
      <c r="J3955" s="1"/>
      <c r="K3955" s="1"/>
      <c r="L3955" s="1"/>
      <c r="M3955" s="1"/>
      <c r="N3955" s="1"/>
    </row>
    <row r="3956" spans="6:14" x14ac:dyDescent="0.25">
      <c r="F3956" s="1"/>
      <c r="G3956" s="1"/>
      <c r="H3956" s="1"/>
      <c r="I3956" s="1"/>
      <c r="J3956" s="1"/>
      <c r="K3956" s="1"/>
      <c r="L3956" s="1"/>
      <c r="M3956" s="1"/>
      <c r="N3956" s="1"/>
    </row>
    <row r="3957" spans="6:14" x14ac:dyDescent="0.25">
      <c r="F3957" s="1"/>
      <c r="G3957" s="1"/>
      <c r="H3957" s="1"/>
      <c r="I3957" s="1"/>
      <c r="J3957" s="1"/>
      <c r="K3957" s="1"/>
      <c r="L3957" s="1"/>
      <c r="M3957" s="1"/>
      <c r="N3957" s="1"/>
    </row>
    <row r="3958" spans="6:14" x14ac:dyDescent="0.25">
      <c r="F3958" s="1"/>
      <c r="G3958" s="1"/>
      <c r="H3958" s="1"/>
      <c r="I3958" s="1"/>
      <c r="J3958" s="1"/>
      <c r="K3958" s="1"/>
      <c r="L3958" s="1"/>
      <c r="M3958" s="1"/>
      <c r="N3958" s="1"/>
    </row>
    <row r="3959" spans="6:14" x14ac:dyDescent="0.25">
      <c r="F3959" s="1"/>
      <c r="G3959" s="1"/>
      <c r="H3959" s="1"/>
      <c r="I3959" s="1"/>
      <c r="J3959" s="1"/>
      <c r="K3959" s="1"/>
      <c r="L3959" s="1"/>
      <c r="M3959" s="1"/>
      <c r="N3959" s="1"/>
    </row>
    <row r="3960" spans="6:14" x14ac:dyDescent="0.25">
      <c r="F3960" s="1"/>
      <c r="G3960" s="1"/>
      <c r="H3960" s="1"/>
      <c r="I3960" s="1"/>
      <c r="J3960" s="1"/>
      <c r="K3960" s="1"/>
      <c r="L3960" s="1"/>
      <c r="M3960" s="1"/>
      <c r="N3960" s="1"/>
    </row>
    <row r="3961" spans="6:14" x14ac:dyDescent="0.25">
      <c r="F3961" s="1"/>
      <c r="G3961" s="1"/>
      <c r="H3961" s="1"/>
      <c r="I3961" s="1"/>
      <c r="J3961" s="1"/>
      <c r="K3961" s="1"/>
      <c r="L3961" s="1"/>
      <c r="M3961" s="1"/>
      <c r="N3961" s="1"/>
    </row>
    <row r="3962" spans="6:14" x14ac:dyDescent="0.25">
      <c r="F3962" s="1"/>
      <c r="G3962" s="1"/>
      <c r="H3962" s="1"/>
      <c r="I3962" s="1"/>
      <c r="J3962" s="1"/>
      <c r="K3962" s="1"/>
      <c r="L3962" s="1"/>
      <c r="M3962" s="1"/>
      <c r="N3962" s="1"/>
    </row>
    <row r="3963" spans="6:14" x14ac:dyDescent="0.25">
      <c r="F3963" s="1"/>
      <c r="G3963" s="1"/>
      <c r="H3963" s="1"/>
      <c r="I3963" s="1"/>
      <c r="J3963" s="1"/>
      <c r="K3963" s="1"/>
      <c r="L3963" s="1"/>
      <c r="M3963" s="1"/>
      <c r="N3963" s="1"/>
    </row>
    <row r="3964" spans="6:14" x14ac:dyDescent="0.25">
      <c r="F3964" s="1"/>
      <c r="G3964" s="1"/>
      <c r="H3964" s="1"/>
      <c r="I3964" s="1"/>
      <c r="J3964" s="1"/>
      <c r="K3964" s="1"/>
      <c r="L3964" s="1"/>
      <c r="M3964" s="1"/>
      <c r="N3964" s="1"/>
    </row>
    <row r="3965" spans="6:14" x14ac:dyDescent="0.25">
      <c r="F3965" s="1"/>
      <c r="G3965" s="1"/>
      <c r="H3965" s="1"/>
      <c r="I3965" s="1"/>
      <c r="J3965" s="1"/>
      <c r="K3965" s="1"/>
      <c r="L3965" s="1"/>
      <c r="M3965" s="1"/>
      <c r="N3965" s="1"/>
    </row>
    <row r="3966" spans="6:14" x14ac:dyDescent="0.25">
      <c r="F3966" s="1"/>
      <c r="G3966" s="1"/>
      <c r="H3966" s="1"/>
      <c r="I3966" s="1"/>
      <c r="J3966" s="1"/>
      <c r="K3966" s="1"/>
      <c r="L3966" s="1"/>
      <c r="M3966" s="1"/>
      <c r="N3966" s="1"/>
    </row>
    <row r="3967" spans="6:14" x14ac:dyDescent="0.25">
      <c r="F3967" s="1"/>
      <c r="G3967" s="1"/>
      <c r="H3967" s="1"/>
      <c r="I3967" s="1"/>
      <c r="J3967" s="1"/>
      <c r="K3967" s="1"/>
      <c r="L3967" s="1"/>
      <c r="M3967" s="1"/>
      <c r="N3967" s="1"/>
    </row>
    <row r="3968" spans="6:14" x14ac:dyDescent="0.25">
      <c r="F3968" s="1"/>
      <c r="G3968" s="1"/>
      <c r="H3968" s="1"/>
      <c r="I3968" s="1"/>
      <c r="J3968" s="1"/>
      <c r="K3968" s="1"/>
      <c r="L3968" s="1"/>
      <c r="M3968" s="1"/>
      <c r="N3968" s="1"/>
    </row>
    <row r="3969" spans="6:14" x14ac:dyDescent="0.25">
      <c r="F3969" s="1"/>
      <c r="G3969" s="1"/>
      <c r="H3969" s="1"/>
      <c r="I3969" s="1"/>
      <c r="J3969" s="1"/>
      <c r="K3969" s="1"/>
      <c r="L3969" s="1"/>
      <c r="M3969" s="1"/>
      <c r="N3969" s="1"/>
    </row>
    <row r="3970" spans="6:14" x14ac:dyDescent="0.25">
      <c r="F3970" s="1"/>
      <c r="G3970" s="1"/>
      <c r="H3970" s="1"/>
      <c r="I3970" s="1"/>
      <c r="J3970" s="1"/>
      <c r="K3970" s="1"/>
      <c r="L3970" s="1"/>
      <c r="M3970" s="1"/>
      <c r="N3970" s="1"/>
    </row>
    <row r="3971" spans="6:14" x14ac:dyDescent="0.25">
      <c r="F3971" s="1"/>
      <c r="G3971" s="1"/>
      <c r="H3971" s="1"/>
      <c r="I3971" s="1"/>
      <c r="J3971" s="1"/>
      <c r="K3971" s="1"/>
      <c r="L3971" s="1"/>
      <c r="M3971" s="1"/>
      <c r="N3971" s="1"/>
    </row>
    <row r="3972" spans="6:14" x14ac:dyDescent="0.25">
      <c r="F3972" s="1"/>
      <c r="G3972" s="1"/>
      <c r="H3972" s="1"/>
      <c r="I3972" s="1"/>
      <c r="J3972" s="1"/>
      <c r="K3972" s="1"/>
      <c r="L3972" s="1"/>
      <c r="M3972" s="1"/>
      <c r="N3972" s="1"/>
    </row>
    <row r="3973" spans="6:14" x14ac:dyDescent="0.25">
      <c r="F3973" s="1"/>
      <c r="G3973" s="1"/>
      <c r="H3973" s="1"/>
      <c r="I3973" s="1"/>
      <c r="J3973" s="1"/>
      <c r="K3973" s="1"/>
      <c r="L3973" s="1"/>
      <c r="M3973" s="1"/>
      <c r="N3973" s="1"/>
    </row>
    <row r="3974" spans="6:14" x14ac:dyDescent="0.25">
      <c r="F3974" s="1"/>
      <c r="G3974" s="1"/>
      <c r="H3974" s="1"/>
      <c r="I3974" s="1"/>
      <c r="J3974" s="1"/>
      <c r="K3974" s="1"/>
      <c r="L3974" s="1"/>
      <c r="M3974" s="1"/>
      <c r="N3974" s="1"/>
    </row>
    <row r="3975" spans="6:14" x14ac:dyDescent="0.25">
      <c r="F3975" s="1"/>
      <c r="G3975" s="1"/>
      <c r="H3975" s="1"/>
      <c r="I3975" s="1"/>
      <c r="J3975" s="1"/>
      <c r="K3975" s="1"/>
      <c r="L3975" s="1"/>
      <c r="M3975" s="1"/>
      <c r="N3975" s="1"/>
    </row>
    <row r="3976" spans="6:14" x14ac:dyDescent="0.25">
      <c r="F3976" s="1"/>
      <c r="G3976" s="1"/>
      <c r="H3976" s="1"/>
      <c r="I3976" s="1"/>
      <c r="J3976" s="1"/>
      <c r="K3976" s="1"/>
      <c r="L3976" s="1"/>
      <c r="M3976" s="1"/>
      <c r="N3976" s="1"/>
    </row>
    <row r="3977" spans="6:14" x14ac:dyDescent="0.25">
      <c r="F3977" s="1"/>
      <c r="G3977" s="1"/>
      <c r="H3977" s="1"/>
      <c r="I3977" s="1"/>
      <c r="J3977" s="1"/>
      <c r="K3977" s="1"/>
      <c r="L3977" s="1"/>
      <c r="M3977" s="1"/>
      <c r="N3977" s="1"/>
    </row>
    <row r="3978" spans="6:14" x14ac:dyDescent="0.25">
      <c r="F3978" s="1"/>
      <c r="G3978" s="1"/>
      <c r="H3978" s="1"/>
      <c r="I3978" s="1"/>
      <c r="J3978" s="1"/>
      <c r="K3978" s="1"/>
      <c r="L3978" s="1"/>
      <c r="M3978" s="1"/>
      <c r="N3978" s="1"/>
    </row>
    <row r="3979" spans="6:14" x14ac:dyDescent="0.25">
      <c r="F3979" s="1"/>
      <c r="G3979" s="1"/>
      <c r="H3979" s="1"/>
      <c r="I3979" s="1"/>
      <c r="J3979" s="1"/>
      <c r="K3979" s="1"/>
      <c r="L3979" s="1"/>
      <c r="M3979" s="1"/>
      <c r="N3979" s="1"/>
    </row>
    <row r="3980" spans="6:14" x14ac:dyDescent="0.25">
      <c r="F3980" s="1"/>
      <c r="G3980" s="1"/>
      <c r="H3980" s="1"/>
      <c r="I3980" s="1"/>
      <c r="J3980" s="1"/>
      <c r="K3980" s="1"/>
      <c r="L3980" s="1"/>
      <c r="M3980" s="1"/>
      <c r="N3980" s="1"/>
    </row>
    <row r="3981" spans="6:14" x14ac:dyDescent="0.25">
      <c r="F3981" s="1"/>
      <c r="G3981" s="1"/>
      <c r="H3981" s="1"/>
      <c r="I3981" s="1"/>
      <c r="J3981" s="1"/>
      <c r="K3981" s="1"/>
      <c r="L3981" s="1"/>
      <c r="M3981" s="1"/>
      <c r="N3981" s="1"/>
    </row>
    <row r="3982" spans="6:14" x14ac:dyDescent="0.25">
      <c r="F3982" s="1"/>
      <c r="G3982" s="1"/>
      <c r="H3982" s="1"/>
      <c r="I3982" s="1"/>
      <c r="J3982" s="1"/>
      <c r="K3982" s="1"/>
      <c r="L3982" s="1"/>
      <c r="M3982" s="1"/>
      <c r="N3982" s="1"/>
    </row>
    <row r="3983" spans="6:14" x14ac:dyDescent="0.25">
      <c r="F3983" s="1"/>
      <c r="G3983" s="1"/>
      <c r="H3983" s="1"/>
      <c r="I3983" s="1"/>
      <c r="J3983" s="1"/>
      <c r="K3983" s="1"/>
      <c r="L3983" s="1"/>
      <c r="M3983" s="1"/>
      <c r="N3983" s="1"/>
    </row>
    <row r="3984" spans="6:14" x14ac:dyDescent="0.25">
      <c r="F3984" s="1"/>
      <c r="G3984" s="1"/>
      <c r="H3984" s="1"/>
      <c r="I3984" s="1"/>
      <c r="J3984" s="1"/>
      <c r="K3984" s="1"/>
      <c r="L3984" s="1"/>
      <c r="M3984" s="1"/>
      <c r="N3984" s="1"/>
    </row>
    <row r="3985" spans="6:14" x14ac:dyDescent="0.25">
      <c r="F3985" s="1"/>
      <c r="G3985" s="1"/>
      <c r="H3985" s="1"/>
      <c r="I3985" s="1"/>
      <c r="J3985" s="1"/>
      <c r="K3985" s="1"/>
      <c r="L3985" s="1"/>
      <c r="M3985" s="1"/>
      <c r="N3985" s="1"/>
    </row>
    <row r="3986" spans="6:14" x14ac:dyDescent="0.25">
      <c r="F3986" s="1"/>
      <c r="G3986" s="1"/>
      <c r="H3986" s="1"/>
      <c r="I3986" s="1"/>
      <c r="J3986" s="1"/>
      <c r="K3986" s="1"/>
      <c r="L3986" s="1"/>
      <c r="M3986" s="1"/>
      <c r="N3986" s="1"/>
    </row>
    <row r="3987" spans="6:14" x14ac:dyDescent="0.25">
      <c r="F3987" s="1"/>
      <c r="G3987" s="1"/>
      <c r="H3987" s="1"/>
      <c r="I3987" s="1"/>
      <c r="J3987" s="1"/>
      <c r="K3987" s="1"/>
      <c r="L3987" s="1"/>
      <c r="M3987" s="1"/>
      <c r="N3987" s="1"/>
    </row>
    <row r="3988" spans="6:14" x14ac:dyDescent="0.25">
      <c r="F3988" s="1"/>
      <c r="G3988" s="1"/>
      <c r="H3988" s="1"/>
      <c r="I3988" s="1"/>
      <c r="J3988" s="1"/>
      <c r="K3988" s="1"/>
      <c r="L3988" s="1"/>
      <c r="M3988" s="1"/>
      <c r="N3988" s="1"/>
    </row>
    <row r="3989" spans="6:14" x14ac:dyDescent="0.25">
      <c r="F3989" s="1"/>
      <c r="G3989" s="1"/>
      <c r="H3989" s="1"/>
      <c r="I3989" s="1"/>
      <c r="J3989" s="1"/>
      <c r="K3989" s="1"/>
      <c r="L3989" s="1"/>
      <c r="M3989" s="1"/>
      <c r="N3989" s="1"/>
    </row>
    <row r="3990" spans="6:14" x14ac:dyDescent="0.25">
      <c r="F3990" s="1"/>
      <c r="G3990" s="1"/>
      <c r="H3990" s="1"/>
      <c r="I3990" s="1"/>
      <c r="J3990" s="1"/>
      <c r="K3990" s="1"/>
      <c r="L3990" s="1"/>
      <c r="M3990" s="1"/>
      <c r="N3990" s="1"/>
    </row>
    <row r="3991" spans="6:14" x14ac:dyDescent="0.25">
      <c r="F3991" s="1"/>
      <c r="G3991" s="1"/>
      <c r="H3991" s="1"/>
      <c r="I3991" s="1"/>
      <c r="J3991" s="1"/>
      <c r="K3991" s="1"/>
      <c r="L3991" s="1"/>
      <c r="M3991" s="1"/>
      <c r="N3991" s="1"/>
    </row>
    <row r="3992" spans="6:14" x14ac:dyDescent="0.25">
      <c r="F3992" s="1"/>
      <c r="G3992" s="1"/>
      <c r="H3992" s="1"/>
      <c r="I3992" s="1"/>
      <c r="J3992" s="1"/>
      <c r="K3992" s="1"/>
      <c r="L3992" s="1"/>
      <c r="M3992" s="1"/>
      <c r="N3992" s="1"/>
    </row>
    <row r="3993" spans="6:14" x14ac:dyDescent="0.25">
      <c r="F3993" s="1"/>
      <c r="G3993" s="1"/>
      <c r="H3993" s="1"/>
      <c r="I3993" s="1"/>
      <c r="J3993" s="1"/>
      <c r="K3993" s="1"/>
      <c r="L3993" s="1"/>
      <c r="M3993" s="1"/>
      <c r="N3993" s="1"/>
    </row>
    <row r="3994" spans="6:14" x14ac:dyDescent="0.25">
      <c r="F3994" s="1"/>
      <c r="G3994" s="1"/>
      <c r="H3994" s="1"/>
      <c r="I3994" s="1"/>
      <c r="J3994" s="1"/>
      <c r="K3994" s="1"/>
      <c r="L3994" s="1"/>
      <c r="M3994" s="1"/>
      <c r="N3994" s="1"/>
    </row>
    <row r="3995" spans="6:14" x14ac:dyDescent="0.25">
      <c r="F3995" s="1"/>
      <c r="G3995" s="1"/>
      <c r="H3995" s="1"/>
      <c r="I3995" s="1"/>
      <c r="J3995" s="1"/>
      <c r="K3995" s="1"/>
      <c r="L3995" s="1"/>
      <c r="M3995" s="1"/>
      <c r="N3995" s="1"/>
    </row>
    <row r="3996" spans="6:14" x14ac:dyDescent="0.25">
      <c r="F3996" s="1"/>
      <c r="G3996" s="1"/>
      <c r="H3996" s="1"/>
      <c r="I3996" s="1"/>
      <c r="J3996" s="1"/>
      <c r="K3996" s="1"/>
      <c r="L3996" s="1"/>
      <c r="M3996" s="1"/>
      <c r="N3996" s="1"/>
    </row>
    <row r="3997" spans="6:14" x14ac:dyDescent="0.25">
      <c r="F3997" s="1"/>
      <c r="G3997" s="1"/>
      <c r="H3997" s="1"/>
      <c r="I3997" s="1"/>
      <c r="J3997" s="1"/>
      <c r="K3997" s="1"/>
      <c r="L3997" s="1"/>
      <c r="M3997" s="1"/>
      <c r="N3997" s="1"/>
    </row>
    <row r="3998" spans="6:14" x14ac:dyDescent="0.25">
      <c r="F3998" s="1"/>
      <c r="G3998" s="1"/>
      <c r="H3998" s="1"/>
      <c r="I3998" s="1"/>
      <c r="J3998" s="1"/>
      <c r="K3998" s="1"/>
      <c r="L3998" s="1"/>
      <c r="M3998" s="1"/>
      <c r="N3998" s="1"/>
    </row>
    <row r="3999" spans="6:14" x14ac:dyDescent="0.25">
      <c r="F3999" s="1"/>
      <c r="G3999" s="1"/>
      <c r="H3999" s="1"/>
      <c r="I3999" s="1"/>
      <c r="J3999" s="1"/>
      <c r="K3999" s="1"/>
      <c r="L3999" s="1"/>
      <c r="M3999" s="1"/>
      <c r="N3999" s="1"/>
    </row>
    <row r="4000" spans="6:14" x14ac:dyDescent="0.25">
      <c r="F4000" s="1"/>
      <c r="G4000" s="1"/>
      <c r="H4000" s="1"/>
      <c r="I4000" s="1"/>
      <c r="J4000" s="1"/>
      <c r="K4000" s="1"/>
      <c r="L4000" s="1"/>
      <c r="M4000" s="1"/>
      <c r="N4000" s="1"/>
    </row>
    <row r="4001" spans="6:14" x14ac:dyDescent="0.25">
      <c r="F4001" s="1"/>
      <c r="G4001" s="1"/>
      <c r="H4001" s="1"/>
      <c r="I4001" s="1"/>
      <c r="J4001" s="1"/>
      <c r="K4001" s="1"/>
      <c r="L4001" s="1"/>
      <c r="M4001" s="1"/>
      <c r="N4001" s="1"/>
    </row>
    <row r="4002" spans="6:14" x14ac:dyDescent="0.25">
      <c r="F4002" s="1"/>
      <c r="G4002" s="1"/>
      <c r="H4002" s="1"/>
      <c r="I4002" s="1"/>
      <c r="J4002" s="1"/>
      <c r="K4002" s="1"/>
      <c r="L4002" s="1"/>
      <c r="M4002" s="1"/>
      <c r="N4002" s="1"/>
    </row>
    <row r="4003" spans="6:14" x14ac:dyDescent="0.25">
      <c r="F4003" s="1"/>
      <c r="G4003" s="1"/>
      <c r="H4003" s="1"/>
      <c r="I4003" s="1"/>
      <c r="J4003" s="1"/>
      <c r="K4003" s="1"/>
      <c r="L4003" s="1"/>
      <c r="M4003" s="1"/>
      <c r="N4003" s="1"/>
    </row>
    <row r="4004" spans="6:14" x14ac:dyDescent="0.25">
      <c r="F4004" s="1"/>
      <c r="G4004" s="1"/>
      <c r="H4004" s="1"/>
      <c r="I4004" s="1"/>
      <c r="J4004" s="1"/>
      <c r="K4004" s="1"/>
      <c r="L4004" s="1"/>
      <c r="M4004" s="1"/>
      <c r="N4004" s="1"/>
    </row>
    <row r="4005" spans="6:14" x14ac:dyDescent="0.25">
      <c r="F4005" s="1"/>
      <c r="G4005" s="1"/>
      <c r="H4005" s="1"/>
      <c r="I4005" s="1"/>
      <c r="J4005" s="1"/>
      <c r="K4005" s="1"/>
      <c r="L4005" s="1"/>
      <c r="M4005" s="1"/>
      <c r="N4005" s="1"/>
    </row>
    <row r="4006" spans="6:14" x14ac:dyDescent="0.25">
      <c r="F4006" s="1"/>
      <c r="G4006" s="1"/>
      <c r="H4006" s="1"/>
      <c r="I4006" s="1"/>
      <c r="J4006" s="1"/>
      <c r="K4006" s="1"/>
      <c r="L4006" s="1"/>
      <c r="M4006" s="1"/>
      <c r="N4006" s="1"/>
    </row>
    <row r="4007" spans="6:14" x14ac:dyDescent="0.25">
      <c r="F4007" s="1"/>
      <c r="G4007" s="1"/>
      <c r="H4007" s="1"/>
      <c r="I4007" s="1"/>
      <c r="J4007" s="1"/>
      <c r="K4007" s="1"/>
      <c r="L4007" s="1"/>
      <c r="M4007" s="1"/>
      <c r="N4007" s="1"/>
    </row>
    <row r="4008" spans="6:14" x14ac:dyDescent="0.25">
      <c r="F4008" s="1"/>
      <c r="G4008" s="1"/>
      <c r="H4008" s="1"/>
      <c r="I4008" s="1"/>
      <c r="J4008" s="1"/>
      <c r="K4008" s="1"/>
      <c r="L4008" s="1"/>
      <c r="M4008" s="1"/>
      <c r="N4008" s="1"/>
    </row>
    <row r="4009" spans="6:14" x14ac:dyDescent="0.25">
      <c r="F4009" s="1"/>
      <c r="G4009" s="1"/>
      <c r="H4009" s="1"/>
      <c r="I4009" s="1"/>
      <c r="J4009" s="1"/>
      <c r="K4009" s="1"/>
      <c r="L4009" s="1"/>
      <c r="M4009" s="1"/>
      <c r="N4009" s="1"/>
    </row>
    <row r="4010" spans="6:14" x14ac:dyDescent="0.25">
      <c r="F4010" s="1"/>
      <c r="G4010" s="1"/>
      <c r="H4010" s="1"/>
      <c r="I4010" s="1"/>
      <c r="J4010" s="1"/>
      <c r="K4010" s="1"/>
      <c r="L4010" s="1"/>
      <c r="M4010" s="1"/>
      <c r="N4010" s="1"/>
    </row>
    <row r="4011" spans="6:14" x14ac:dyDescent="0.25">
      <c r="F4011" s="1"/>
      <c r="G4011" s="1"/>
      <c r="H4011" s="1"/>
      <c r="I4011" s="1"/>
      <c r="J4011" s="1"/>
      <c r="K4011" s="1"/>
      <c r="L4011" s="1"/>
      <c r="M4011" s="1"/>
      <c r="N4011" s="1"/>
    </row>
    <row r="4012" spans="6:14" x14ac:dyDescent="0.25">
      <c r="F4012" s="1"/>
      <c r="G4012" s="1"/>
      <c r="H4012" s="1"/>
      <c r="I4012" s="1"/>
      <c r="J4012" s="1"/>
      <c r="K4012" s="1"/>
      <c r="L4012" s="1"/>
      <c r="M4012" s="1"/>
      <c r="N4012" s="1"/>
    </row>
    <row r="4013" spans="6:14" x14ac:dyDescent="0.25">
      <c r="F4013" s="1"/>
      <c r="G4013" s="1"/>
      <c r="H4013" s="1"/>
      <c r="I4013" s="1"/>
      <c r="J4013" s="1"/>
      <c r="K4013" s="1"/>
      <c r="L4013" s="1"/>
      <c r="M4013" s="1"/>
      <c r="N4013" s="1"/>
    </row>
    <row r="4014" spans="6:14" x14ac:dyDescent="0.25">
      <c r="F4014" s="1"/>
      <c r="G4014" s="1"/>
      <c r="H4014" s="1"/>
      <c r="I4014" s="1"/>
      <c r="J4014" s="1"/>
      <c r="K4014" s="1"/>
      <c r="L4014" s="1"/>
      <c r="M4014" s="1"/>
      <c r="N4014" s="1"/>
    </row>
    <row r="4015" spans="6:14" x14ac:dyDescent="0.25">
      <c r="F4015" s="1"/>
      <c r="G4015" s="1"/>
      <c r="H4015" s="1"/>
      <c r="I4015" s="1"/>
      <c r="J4015" s="1"/>
      <c r="K4015" s="1"/>
      <c r="L4015" s="1"/>
      <c r="M4015" s="1"/>
      <c r="N4015" s="1"/>
    </row>
    <row r="4016" spans="6:14" x14ac:dyDescent="0.25">
      <c r="F4016" s="1"/>
      <c r="G4016" s="1"/>
      <c r="H4016" s="1"/>
      <c r="I4016" s="1"/>
      <c r="J4016" s="1"/>
      <c r="K4016" s="1"/>
      <c r="L4016" s="1"/>
      <c r="M4016" s="1"/>
      <c r="N4016" s="1"/>
    </row>
    <row r="4017" spans="6:14" x14ac:dyDescent="0.25">
      <c r="F4017" s="1"/>
      <c r="G4017" s="1"/>
      <c r="H4017" s="1"/>
      <c r="I4017" s="1"/>
      <c r="J4017" s="1"/>
      <c r="K4017" s="1"/>
      <c r="L4017" s="1"/>
      <c r="M4017" s="1"/>
      <c r="N4017" s="1"/>
    </row>
    <row r="4018" spans="6:14" x14ac:dyDescent="0.25">
      <c r="F4018" s="1"/>
      <c r="G4018" s="1"/>
      <c r="H4018" s="1"/>
      <c r="I4018" s="1"/>
      <c r="J4018" s="1"/>
      <c r="K4018" s="1"/>
      <c r="L4018" s="1"/>
      <c r="M4018" s="1"/>
      <c r="N4018" s="1"/>
    </row>
    <row r="4019" spans="6:14" x14ac:dyDescent="0.25">
      <c r="F4019" s="1"/>
      <c r="G4019" s="1"/>
      <c r="H4019" s="1"/>
      <c r="I4019" s="1"/>
      <c r="J4019" s="1"/>
      <c r="K4019" s="1"/>
      <c r="L4019" s="1"/>
      <c r="M4019" s="1"/>
      <c r="N4019" s="1"/>
    </row>
    <row r="4020" spans="6:14" x14ac:dyDescent="0.25">
      <c r="F4020" s="1"/>
      <c r="G4020" s="1"/>
      <c r="H4020" s="1"/>
      <c r="I4020" s="1"/>
      <c r="J4020" s="1"/>
      <c r="K4020" s="1"/>
      <c r="L4020" s="1"/>
      <c r="M4020" s="1"/>
      <c r="N4020" s="1"/>
    </row>
    <row r="4021" spans="6:14" x14ac:dyDescent="0.25">
      <c r="F4021" s="1"/>
      <c r="G4021" s="1"/>
      <c r="H4021" s="1"/>
      <c r="I4021" s="1"/>
      <c r="J4021" s="1"/>
      <c r="K4021" s="1"/>
      <c r="L4021" s="1"/>
      <c r="M4021" s="1"/>
      <c r="N4021" s="1"/>
    </row>
    <row r="4022" spans="6:14" x14ac:dyDescent="0.25">
      <c r="F4022" s="1"/>
      <c r="G4022" s="1"/>
      <c r="H4022" s="1"/>
      <c r="I4022" s="1"/>
      <c r="J4022" s="1"/>
      <c r="K4022" s="1"/>
      <c r="L4022" s="1"/>
      <c r="M4022" s="1"/>
      <c r="N4022" s="1"/>
    </row>
    <row r="4023" spans="6:14" x14ac:dyDescent="0.25">
      <c r="F4023" s="1"/>
      <c r="G4023" s="1"/>
      <c r="H4023" s="1"/>
      <c r="I4023" s="1"/>
      <c r="J4023" s="1"/>
      <c r="K4023" s="1"/>
      <c r="L4023" s="1"/>
      <c r="M4023" s="1"/>
      <c r="N4023" s="1"/>
    </row>
    <row r="4024" spans="6:14" x14ac:dyDescent="0.25">
      <c r="F4024" s="1"/>
      <c r="G4024" s="1"/>
      <c r="H4024" s="1"/>
      <c r="I4024" s="1"/>
      <c r="J4024" s="1"/>
      <c r="K4024" s="1"/>
      <c r="L4024" s="1"/>
      <c r="M4024" s="1"/>
      <c r="N4024" s="1"/>
    </row>
    <row r="4025" spans="6:14" x14ac:dyDescent="0.25">
      <c r="F4025" s="1"/>
      <c r="G4025" s="1"/>
      <c r="H4025" s="1"/>
      <c r="I4025" s="1"/>
      <c r="J4025" s="1"/>
      <c r="K4025" s="1"/>
      <c r="L4025" s="1"/>
      <c r="M4025" s="1"/>
      <c r="N4025" s="1"/>
    </row>
    <row r="4026" spans="6:14" x14ac:dyDescent="0.25">
      <c r="F4026" s="1"/>
      <c r="G4026" s="1"/>
      <c r="H4026" s="1"/>
      <c r="I4026" s="1"/>
      <c r="J4026" s="1"/>
      <c r="K4026" s="1"/>
      <c r="L4026" s="1"/>
      <c r="M4026" s="1"/>
      <c r="N4026" s="1"/>
    </row>
    <row r="4027" spans="6:14" x14ac:dyDescent="0.25">
      <c r="F4027" s="1"/>
      <c r="G4027" s="1"/>
      <c r="H4027" s="1"/>
      <c r="I4027" s="1"/>
      <c r="J4027" s="1"/>
      <c r="K4027" s="1"/>
      <c r="L4027" s="1"/>
      <c r="M4027" s="1"/>
      <c r="N4027" s="1"/>
    </row>
    <row r="4028" spans="6:14" x14ac:dyDescent="0.25">
      <c r="F4028" s="1"/>
      <c r="G4028" s="1"/>
      <c r="H4028" s="1"/>
      <c r="I4028" s="1"/>
      <c r="J4028" s="1"/>
      <c r="K4028" s="1"/>
      <c r="L4028" s="1"/>
      <c r="M4028" s="1"/>
      <c r="N4028" s="1"/>
    </row>
    <row r="4029" spans="6:14" x14ac:dyDescent="0.25">
      <c r="F4029" s="1"/>
      <c r="G4029" s="1"/>
      <c r="H4029" s="1"/>
      <c r="I4029" s="1"/>
      <c r="J4029" s="1"/>
      <c r="K4029" s="1"/>
      <c r="L4029" s="1"/>
      <c r="M4029" s="1"/>
      <c r="N4029" s="1"/>
    </row>
    <row r="4030" spans="6:14" x14ac:dyDescent="0.25">
      <c r="F4030" s="1"/>
      <c r="G4030" s="1"/>
      <c r="H4030" s="1"/>
      <c r="I4030" s="1"/>
      <c r="J4030" s="1"/>
      <c r="K4030" s="1"/>
      <c r="L4030" s="1"/>
      <c r="M4030" s="1"/>
      <c r="N4030" s="1"/>
    </row>
    <row r="4031" spans="6:14" x14ac:dyDescent="0.25">
      <c r="F4031" s="1"/>
      <c r="G4031" s="1"/>
      <c r="H4031" s="1"/>
      <c r="I4031" s="1"/>
      <c r="J4031" s="1"/>
      <c r="K4031" s="1"/>
      <c r="L4031" s="1"/>
      <c r="M4031" s="1"/>
      <c r="N4031" s="1"/>
    </row>
    <row r="4032" spans="6:14" x14ac:dyDescent="0.25">
      <c r="F4032" s="1"/>
      <c r="G4032" s="1"/>
      <c r="H4032" s="1"/>
      <c r="I4032" s="1"/>
      <c r="J4032" s="1"/>
      <c r="K4032" s="1"/>
      <c r="L4032" s="1"/>
      <c r="M4032" s="1"/>
      <c r="N4032" s="1"/>
    </row>
    <row r="4033" spans="6:14" x14ac:dyDescent="0.25">
      <c r="F4033" s="1"/>
      <c r="G4033" s="1"/>
      <c r="H4033" s="1"/>
      <c r="I4033" s="1"/>
      <c r="J4033" s="1"/>
      <c r="K4033" s="1"/>
      <c r="L4033" s="1"/>
      <c r="M4033" s="1"/>
      <c r="N4033" s="1"/>
    </row>
    <row r="4034" spans="6:14" x14ac:dyDescent="0.25">
      <c r="F4034" s="1"/>
      <c r="G4034" s="1"/>
      <c r="H4034" s="1"/>
      <c r="I4034" s="1"/>
      <c r="J4034" s="1"/>
      <c r="K4034" s="1"/>
      <c r="L4034" s="1"/>
      <c r="M4034" s="1"/>
      <c r="N4034" s="1"/>
    </row>
    <row r="4035" spans="6:14" x14ac:dyDescent="0.25">
      <c r="F4035" s="1"/>
      <c r="G4035" s="1"/>
      <c r="H4035" s="1"/>
      <c r="I4035" s="1"/>
      <c r="J4035" s="1"/>
      <c r="K4035" s="1"/>
      <c r="L4035" s="1"/>
      <c r="M4035" s="1"/>
      <c r="N4035" s="1"/>
    </row>
    <row r="4036" spans="6:14" x14ac:dyDescent="0.25">
      <c r="F4036" s="1"/>
      <c r="G4036" s="1"/>
      <c r="H4036" s="1"/>
      <c r="I4036" s="1"/>
      <c r="J4036" s="1"/>
      <c r="K4036" s="1"/>
      <c r="L4036" s="1"/>
      <c r="M4036" s="1"/>
      <c r="N4036" s="1"/>
    </row>
    <row r="4037" spans="6:14" x14ac:dyDescent="0.25">
      <c r="F4037" s="1"/>
      <c r="G4037" s="1"/>
      <c r="H4037" s="1"/>
      <c r="I4037" s="1"/>
      <c r="J4037" s="1"/>
      <c r="K4037" s="1"/>
      <c r="L4037" s="1"/>
      <c r="M4037" s="1"/>
      <c r="N4037" s="1"/>
    </row>
    <row r="4038" spans="6:14" x14ac:dyDescent="0.25">
      <c r="F4038" s="1"/>
      <c r="G4038" s="1"/>
      <c r="H4038" s="1"/>
      <c r="I4038" s="1"/>
      <c r="J4038" s="1"/>
      <c r="K4038" s="1"/>
      <c r="L4038" s="1"/>
      <c r="M4038" s="1"/>
      <c r="N4038" s="1"/>
    </row>
    <row r="4039" spans="6:14" x14ac:dyDescent="0.25">
      <c r="F4039" s="1"/>
      <c r="G4039" s="1"/>
      <c r="H4039" s="1"/>
      <c r="I4039" s="1"/>
      <c r="J4039" s="1"/>
      <c r="K4039" s="1"/>
      <c r="L4039" s="1"/>
      <c r="M4039" s="1"/>
      <c r="N4039" s="1"/>
    </row>
    <row r="4040" spans="6:14" x14ac:dyDescent="0.25">
      <c r="F4040" s="1"/>
      <c r="G4040" s="1"/>
      <c r="H4040" s="1"/>
      <c r="I4040" s="1"/>
      <c r="J4040" s="1"/>
      <c r="K4040" s="1"/>
      <c r="L4040" s="1"/>
      <c r="M4040" s="1"/>
      <c r="N4040" s="1"/>
    </row>
    <row r="4041" spans="6:14" x14ac:dyDescent="0.25">
      <c r="F4041" s="1"/>
      <c r="G4041" s="1"/>
      <c r="H4041" s="1"/>
      <c r="I4041" s="1"/>
      <c r="J4041" s="1"/>
      <c r="K4041" s="1"/>
      <c r="L4041" s="1"/>
      <c r="M4041" s="1"/>
      <c r="N4041" s="1"/>
    </row>
    <row r="4042" spans="6:14" x14ac:dyDescent="0.25">
      <c r="F4042" s="1"/>
      <c r="G4042" s="1"/>
      <c r="H4042" s="1"/>
      <c r="I4042" s="1"/>
      <c r="J4042" s="1"/>
      <c r="K4042" s="1"/>
      <c r="L4042" s="1"/>
      <c r="M4042" s="1"/>
      <c r="N4042" s="1"/>
    </row>
    <row r="4043" spans="6:14" x14ac:dyDescent="0.25">
      <c r="F4043" s="1"/>
      <c r="G4043" s="1"/>
      <c r="H4043" s="1"/>
      <c r="I4043" s="1"/>
      <c r="J4043" s="1"/>
      <c r="K4043" s="1"/>
      <c r="L4043" s="1"/>
      <c r="M4043" s="1"/>
      <c r="N4043" s="1"/>
    </row>
    <row r="4044" spans="6:14" x14ac:dyDescent="0.25">
      <c r="F4044" s="1"/>
      <c r="G4044" s="1"/>
      <c r="H4044" s="1"/>
      <c r="I4044" s="1"/>
      <c r="J4044" s="1"/>
      <c r="K4044" s="1"/>
      <c r="L4044" s="1"/>
      <c r="M4044" s="1"/>
      <c r="N4044" s="1"/>
    </row>
    <row r="4045" spans="6:14" x14ac:dyDescent="0.25">
      <c r="F4045" s="1"/>
      <c r="G4045" s="1"/>
      <c r="H4045" s="1"/>
      <c r="I4045" s="1"/>
      <c r="J4045" s="1"/>
      <c r="K4045" s="1"/>
      <c r="L4045" s="1"/>
      <c r="M4045" s="1"/>
      <c r="N4045" s="1"/>
    </row>
    <row r="4046" spans="6:14" x14ac:dyDescent="0.25">
      <c r="F4046" s="1"/>
      <c r="G4046" s="1"/>
      <c r="H4046" s="1"/>
      <c r="I4046" s="1"/>
      <c r="J4046" s="1"/>
      <c r="K4046" s="1"/>
      <c r="L4046" s="1"/>
      <c r="M4046" s="1"/>
      <c r="N4046" s="1"/>
    </row>
    <row r="4047" spans="6:14" x14ac:dyDescent="0.25">
      <c r="F4047" s="1"/>
      <c r="G4047" s="1"/>
      <c r="H4047" s="1"/>
      <c r="I4047" s="1"/>
      <c r="J4047" s="1"/>
      <c r="K4047" s="1"/>
      <c r="L4047" s="1"/>
      <c r="M4047" s="1"/>
      <c r="N4047" s="1"/>
    </row>
    <row r="4048" spans="6:14" x14ac:dyDescent="0.25">
      <c r="F4048" s="1"/>
      <c r="G4048" s="1"/>
      <c r="H4048" s="1"/>
      <c r="I4048" s="1"/>
      <c r="J4048" s="1"/>
      <c r="K4048" s="1"/>
      <c r="L4048" s="1"/>
      <c r="M4048" s="1"/>
      <c r="N4048" s="1"/>
    </row>
    <row r="4049" spans="6:14" x14ac:dyDescent="0.25">
      <c r="F4049" s="1"/>
      <c r="G4049" s="1"/>
      <c r="H4049" s="1"/>
      <c r="I4049" s="1"/>
      <c r="J4049" s="1"/>
      <c r="K4049" s="1"/>
      <c r="L4049" s="1"/>
      <c r="M4049" s="1"/>
      <c r="N4049" s="1"/>
    </row>
    <row r="4050" spans="6:14" x14ac:dyDescent="0.25">
      <c r="F4050" s="1"/>
      <c r="G4050" s="1"/>
      <c r="H4050" s="1"/>
      <c r="I4050" s="1"/>
      <c r="J4050" s="1"/>
      <c r="K4050" s="1"/>
      <c r="L4050" s="1"/>
      <c r="M4050" s="1"/>
      <c r="N4050" s="1"/>
    </row>
    <row r="4051" spans="6:14" x14ac:dyDescent="0.25">
      <c r="F4051" s="1"/>
      <c r="G4051" s="1"/>
      <c r="H4051" s="1"/>
      <c r="I4051" s="1"/>
      <c r="J4051" s="1"/>
      <c r="K4051" s="1"/>
      <c r="L4051" s="1"/>
      <c r="M4051" s="1"/>
      <c r="N4051" s="1"/>
    </row>
    <row r="4052" spans="6:14" x14ac:dyDescent="0.25">
      <c r="F4052" s="1"/>
      <c r="G4052" s="1"/>
      <c r="H4052" s="1"/>
      <c r="I4052" s="1"/>
      <c r="J4052" s="1"/>
      <c r="K4052" s="1"/>
      <c r="L4052" s="1"/>
      <c r="M4052" s="1"/>
      <c r="N4052" s="1"/>
    </row>
    <row r="4053" spans="6:14" x14ac:dyDescent="0.25">
      <c r="F4053" s="1"/>
      <c r="G4053" s="1"/>
      <c r="H4053" s="1"/>
      <c r="I4053" s="1"/>
      <c r="J4053" s="1"/>
      <c r="K4053" s="1"/>
      <c r="L4053" s="1"/>
      <c r="M4053" s="1"/>
      <c r="N4053" s="1"/>
    </row>
    <row r="4054" spans="6:14" x14ac:dyDescent="0.25">
      <c r="F4054" s="1"/>
      <c r="G4054" s="1"/>
      <c r="H4054" s="1"/>
      <c r="I4054" s="1"/>
      <c r="J4054" s="1"/>
      <c r="K4054" s="1"/>
      <c r="L4054" s="1"/>
      <c r="M4054" s="1"/>
      <c r="N4054" s="1"/>
    </row>
    <row r="4055" spans="6:14" x14ac:dyDescent="0.25">
      <c r="F4055" s="1"/>
      <c r="G4055" s="1"/>
      <c r="H4055" s="1"/>
      <c r="I4055" s="1"/>
      <c r="J4055" s="1"/>
      <c r="K4055" s="1"/>
      <c r="L4055" s="1"/>
      <c r="M4055" s="1"/>
      <c r="N4055" s="1"/>
    </row>
    <row r="4056" spans="6:14" x14ac:dyDescent="0.25">
      <c r="F4056" s="1"/>
      <c r="G4056" s="1"/>
      <c r="H4056" s="1"/>
      <c r="I4056" s="1"/>
      <c r="J4056" s="1"/>
      <c r="K4056" s="1"/>
      <c r="L4056" s="1"/>
      <c r="M4056" s="1"/>
      <c r="N4056" s="1"/>
    </row>
    <row r="4057" spans="6:14" x14ac:dyDescent="0.25">
      <c r="F4057" s="1"/>
      <c r="G4057" s="1"/>
      <c r="H4057" s="1"/>
      <c r="I4057" s="1"/>
      <c r="J4057" s="1"/>
      <c r="K4057" s="1"/>
      <c r="L4057" s="1"/>
      <c r="M4057" s="1"/>
      <c r="N4057" s="1"/>
    </row>
    <row r="4058" spans="6:14" x14ac:dyDescent="0.25">
      <c r="F4058" s="1"/>
      <c r="G4058" s="1"/>
      <c r="H4058" s="1"/>
      <c r="I4058" s="1"/>
      <c r="J4058" s="1"/>
      <c r="K4058" s="1"/>
      <c r="L4058" s="1"/>
      <c r="M4058" s="1"/>
      <c r="N4058" s="1"/>
    </row>
    <row r="4059" spans="6:14" x14ac:dyDescent="0.25">
      <c r="F4059" s="1"/>
      <c r="G4059" s="1"/>
      <c r="H4059" s="1"/>
      <c r="I4059" s="1"/>
      <c r="J4059" s="1"/>
      <c r="K4059" s="1"/>
      <c r="L4059" s="1"/>
      <c r="M4059" s="1"/>
      <c r="N4059" s="1"/>
    </row>
    <row r="4060" spans="6:14" x14ac:dyDescent="0.25">
      <c r="F4060" s="1"/>
      <c r="G4060" s="1"/>
      <c r="H4060" s="1"/>
      <c r="I4060" s="1"/>
      <c r="J4060" s="1"/>
      <c r="K4060" s="1"/>
      <c r="L4060" s="1"/>
      <c r="M4060" s="1"/>
      <c r="N4060" s="1"/>
    </row>
    <row r="4061" spans="6:14" x14ac:dyDescent="0.25">
      <c r="F4061" s="1"/>
      <c r="G4061" s="1"/>
      <c r="H4061" s="1"/>
      <c r="I4061" s="1"/>
      <c r="J4061" s="1"/>
      <c r="K4061" s="1"/>
      <c r="L4061" s="1"/>
      <c r="M4061" s="1"/>
      <c r="N4061" s="1"/>
    </row>
    <row r="4062" spans="6:14" x14ac:dyDescent="0.25">
      <c r="F4062" s="1"/>
      <c r="G4062" s="1"/>
      <c r="H4062" s="1"/>
      <c r="I4062" s="1"/>
      <c r="J4062" s="1"/>
      <c r="K4062" s="1"/>
      <c r="L4062" s="1"/>
      <c r="M4062" s="1"/>
      <c r="N4062" s="1"/>
    </row>
    <row r="4063" spans="6:14" x14ac:dyDescent="0.25">
      <c r="F4063" s="1"/>
      <c r="G4063" s="1"/>
      <c r="H4063" s="1"/>
      <c r="I4063" s="1"/>
      <c r="J4063" s="1"/>
      <c r="K4063" s="1"/>
      <c r="L4063" s="1"/>
      <c r="M4063" s="1"/>
      <c r="N4063" s="1"/>
    </row>
    <row r="4064" spans="6:14" x14ac:dyDescent="0.25">
      <c r="F4064" s="1"/>
      <c r="G4064" s="1"/>
      <c r="H4064" s="1"/>
      <c r="I4064" s="1"/>
      <c r="J4064" s="1"/>
      <c r="K4064" s="1"/>
      <c r="L4064" s="1"/>
      <c r="M4064" s="1"/>
      <c r="N4064" s="1"/>
    </row>
    <row r="4065" spans="6:14" x14ac:dyDescent="0.25">
      <c r="F4065" s="1"/>
      <c r="G4065" s="1"/>
      <c r="H4065" s="1"/>
      <c r="I4065" s="1"/>
      <c r="J4065" s="1"/>
      <c r="K4065" s="1"/>
      <c r="L4065" s="1"/>
      <c r="M4065" s="1"/>
      <c r="N4065" s="1"/>
    </row>
    <row r="4066" spans="6:14" x14ac:dyDescent="0.25">
      <c r="F4066" s="1"/>
      <c r="G4066" s="1"/>
      <c r="H4066" s="1"/>
      <c r="I4066" s="1"/>
      <c r="J4066" s="1"/>
      <c r="K4066" s="1"/>
      <c r="L4066" s="1"/>
      <c r="M4066" s="1"/>
      <c r="N4066" s="1"/>
    </row>
    <row r="4067" spans="6:14" x14ac:dyDescent="0.25">
      <c r="F4067" s="1"/>
      <c r="G4067" s="1"/>
      <c r="H4067" s="1"/>
      <c r="I4067" s="1"/>
      <c r="J4067" s="1"/>
      <c r="K4067" s="1"/>
      <c r="L4067" s="1"/>
      <c r="M4067" s="1"/>
      <c r="N4067" s="1"/>
    </row>
    <row r="4068" spans="6:14" x14ac:dyDescent="0.25">
      <c r="F4068" s="1"/>
      <c r="G4068" s="1"/>
      <c r="H4068" s="1"/>
      <c r="I4068" s="1"/>
      <c r="J4068" s="1"/>
      <c r="K4068" s="1"/>
      <c r="L4068" s="1"/>
      <c r="M4068" s="1"/>
      <c r="N4068" s="1"/>
    </row>
    <row r="4069" spans="6:14" x14ac:dyDescent="0.25">
      <c r="F4069" s="1"/>
      <c r="G4069" s="1"/>
      <c r="H4069" s="1"/>
      <c r="I4069" s="1"/>
      <c r="J4069" s="1"/>
      <c r="K4069" s="1"/>
      <c r="L4069" s="1"/>
      <c r="M4069" s="1"/>
      <c r="N4069" s="1"/>
    </row>
    <row r="4070" spans="6:14" x14ac:dyDescent="0.25">
      <c r="F4070" s="1"/>
      <c r="G4070" s="1"/>
      <c r="H4070" s="1"/>
      <c r="I4070" s="1"/>
      <c r="J4070" s="1"/>
      <c r="K4070" s="1"/>
      <c r="L4070" s="1"/>
      <c r="M4070" s="1"/>
      <c r="N4070" s="1"/>
    </row>
    <row r="4071" spans="6:14" x14ac:dyDescent="0.25">
      <c r="F4071" s="1"/>
      <c r="G4071" s="1"/>
      <c r="H4071" s="1"/>
      <c r="I4071" s="1"/>
      <c r="J4071" s="1"/>
      <c r="K4071" s="1"/>
      <c r="L4071" s="1"/>
      <c r="M4071" s="1"/>
      <c r="N4071" s="1"/>
    </row>
    <row r="4072" spans="6:14" x14ac:dyDescent="0.25">
      <c r="F4072" s="1"/>
      <c r="G4072" s="1"/>
      <c r="H4072" s="1"/>
      <c r="I4072" s="1"/>
      <c r="J4072" s="1"/>
      <c r="K4072" s="1"/>
      <c r="L4072" s="1"/>
      <c r="M4072" s="1"/>
      <c r="N4072" s="1"/>
    </row>
    <row r="4073" spans="6:14" x14ac:dyDescent="0.25">
      <c r="F4073" s="1"/>
      <c r="G4073" s="1"/>
      <c r="H4073" s="1"/>
      <c r="I4073" s="1"/>
      <c r="J4073" s="1"/>
      <c r="K4073" s="1"/>
      <c r="L4073" s="1"/>
      <c r="M4073" s="1"/>
      <c r="N4073" s="1"/>
    </row>
    <row r="4074" spans="6:14" x14ac:dyDescent="0.25">
      <c r="F4074" s="1"/>
      <c r="G4074" s="1"/>
      <c r="H4074" s="1"/>
      <c r="I4074" s="1"/>
      <c r="J4074" s="1"/>
      <c r="K4074" s="1"/>
      <c r="L4074" s="1"/>
      <c r="M4074" s="1"/>
      <c r="N4074" s="1"/>
    </row>
    <row r="4075" spans="6:14" x14ac:dyDescent="0.25">
      <c r="F4075" s="1"/>
      <c r="G4075" s="1"/>
      <c r="H4075" s="1"/>
      <c r="I4075" s="1"/>
      <c r="J4075" s="1"/>
      <c r="K4075" s="1"/>
      <c r="L4075" s="1"/>
      <c r="M4075" s="1"/>
      <c r="N4075" s="1"/>
    </row>
    <row r="4076" spans="6:14" x14ac:dyDescent="0.25">
      <c r="F4076" s="1"/>
      <c r="G4076" s="1"/>
      <c r="H4076" s="1"/>
      <c r="I4076" s="1"/>
      <c r="J4076" s="1"/>
      <c r="K4076" s="1"/>
      <c r="L4076" s="1"/>
      <c r="M4076" s="1"/>
      <c r="N4076" s="1"/>
    </row>
    <row r="4077" spans="6:14" x14ac:dyDescent="0.25">
      <c r="F4077" s="1"/>
      <c r="G4077" s="1"/>
      <c r="H4077" s="1"/>
      <c r="I4077" s="1"/>
      <c r="J4077" s="1"/>
      <c r="K4077" s="1"/>
      <c r="L4077" s="1"/>
      <c r="M4077" s="1"/>
      <c r="N4077" s="1"/>
    </row>
    <row r="4078" spans="6:14" x14ac:dyDescent="0.25">
      <c r="F4078" s="1"/>
      <c r="G4078" s="1"/>
      <c r="H4078" s="1"/>
      <c r="I4078" s="1"/>
      <c r="J4078" s="1"/>
      <c r="K4078" s="1"/>
      <c r="L4078" s="1"/>
      <c r="M4078" s="1"/>
      <c r="N4078" s="1"/>
    </row>
    <row r="4079" spans="6:14" x14ac:dyDescent="0.25">
      <c r="F4079" s="1"/>
      <c r="G4079" s="1"/>
      <c r="H4079" s="1"/>
      <c r="I4079" s="1"/>
      <c r="J4079" s="1"/>
      <c r="K4079" s="1"/>
      <c r="L4079" s="1"/>
      <c r="M4079" s="1"/>
      <c r="N4079" s="1"/>
    </row>
    <row r="4080" spans="6:14" x14ac:dyDescent="0.25">
      <c r="F4080" s="1"/>
      <c r="G4080" s="1"/>
      <c r="H4080" s="1"/>
      <c r="I4080" s="1"/>
      <c r="J4080" s="1"/>
      <c r="K4080" s="1"/>
      <c r="L4080" s="1"/>
      <c r="M4080" s="1"/>
      <c r="N4080" s="1"/>
    </row>
    <row r="4081" spans="6:14" x14ac:dyDescent="0.25">
      <c r="F4081" s="1"/>
      <c r="G4081" s="1"/>
      <c r="H4081" s="1"/>
      <c r="I4081" s="1"/>
      <c r="J4081" s="1"/>
      <c r="K4081" s="1"/>
      <c r="L4081" s="1"/>
      <c r="M4081" s="1"/>
      <c r="N4081" s="1"/>
    </row>
    <row r="4082" spans="6:14" x14ac:dyDescent="0.25">
      <c r="F4082" s="1"/>
      <c r="G4082" s="1"/>
      <c r="H4082" s="1"/>
      <c r="I4082" s="1"/>
      <c r="J4082" s="1"/>
      <c r="K4082" s="1"/>
      <c r="L4082" s="1"/>
      <c r="M4082" s="1"/>
      <c r="N4082" s="1"/>
    </row>
    <row r="4083" spans="6:14" x14ac:dyDescent="0.25">
      <c r="F4083" s="1"/>
      <c r="G4083" s="1"/>
      <c r="H4083" s="1"/>
      <c r="I4083" s="1"/>
      <c r="J4083" s="1"/>
      <c r="K4083" s="1"/>
      <c r="L4083" s="1"/>
      <c r="M4083" s="1"/>
      <c r="N4083" s="1"/>
    </row>
    <row r="4084" spans="6:14" x14ac:dyDescent="0.25">
      <c r="F4084" s="1"/>
      <c r="G4084" s="1"/>
      <c r="H4084" s="1"/>
      <c r="I4084" s="1"/>
      <c r="J4084" s="1"/>
      <c r="K4084" s="1"/>
      <c r="L4084" s="1"/>
      <c r="M4084" s="1"/>
      <c r="N4084" s="1"/>
    </row>
    <row r="4085" spans="6:14" x14ac:dyDescent="0.25">
      <c r="F4085" s="1"/>
      <c r="G4085" s="1"/>
      <c r="H4085" s="1"/>
      <c r="I4085" s="1"/>
      <c r="J4085" s="1"/>
      <c r="K4085" s="1"/>
      <c r="L4085" s="1"/>
      <c r="M4085" s="1"/>
      <c r="N4085" s="1"/>
    </row>
    <row r="4086" spans="6:14" x14ac:dyDescent="0.25">
      <c r="F4086" s="1"/>
      <c r="G4086" s="1"/>
      <c r="H4086" s="1"/>
      <c r="I4086" s="1"/>
      <c r="J4086" s="1"/>
      <c r="K4086" s="1"/>
      <c r="L4086" s="1"/>
      <c r="M4086" s="1"/>
      <c r="N4086" s="1"/>
    </row>
    <row r="4087" spans="6:14" x14ac:dyDescent="0.25">
      <c r="F4087" s="1"/>
      <c r="G4087" s="1"/>
      <c r="H4087" s="1"/>
      <c r="I4087" s="1"/>
      <c r="J4087" s="1"/>
      <c r="K4087" s="1"/>
      <c r="L4087" s="1"/>
      <c r="M4087" s="1"/>
      <c r="N4087" s="1"/>
    </row>
    <row r="4088" spans="6:14" x14ac:dyDescent="0.25">
      <c r="F4088" s="1"/>
      <c r="G4088" s="1"/>
      <c r="H4088" s="1"/>
      <c r="I4088" s="1"/>
      <c r="J4088" s="1"/>
      <c r="K4088" s="1"/>
      <c r="L4088" s="1"/>
      <c r="M4088" s="1"/>
      <c r="N4088" s="1"/>
    </row>
    <row r="4089" spans="6:14" x14ac:dyDescent="0.25">
      <c r="F4089" s="1"/>
      <c r="G4089" s="1"/>
      <c r="H4089" s="1"/>
      <c r="I4089" s="1"/>
      <c r="J4089" s="1"/>
      <c r="K4089" s="1"/>
      <c r="L4089" s="1"/>
      <c r="M4089" s="1"/>
      <c r="N4089" s="1"/>
    </row>
    <row r="4090" spans="6:14" x14ac:dyDescent="0.25">
      <c r="F4090" s="1"/>
      <c r="G4090" s="1"/>
      <c r="H4090" s="1"/>
      <c r="I4090" s="1"/>
      <c r="J4090" s="1"/>
      <c r="K4090" s="1"/>
      <c r="L4090" s="1"/>
      <c r="M4090" s="1"/>
      <c r="N4090" s="1"/>
    </row>
    <row r="4091" spans="6:14" x14ac:dyDescent="0.25">
      <c r="F4091" s="1"/>
      <c r="G4091" s="1"/>
      <c r="H4091" s="1"/>
      <c r="I4091" s="1"/>
      <c r="J4091" s="1"/>
      <c r="K4091" s="1"/>
      <c r="L4091" s="1"/>
      <c r="M4091" s="1"/>
      <c r="N4091" s="1"/>
    </row>
    <row r="4092" spans="6:14" x14ac:dyDescent="0.25">
      <c r="F4092" s="1"/>
      <c r="G4092" s="1"/>
      <c r="H4092" s="1"/>
      <c r="I4092" s="1"/>
      <c r="J4092" s="1"/>
      <c r="K4092" s="1"/>
      <c r="L4092" s="1"/>
      <c r="M4092" s="1"/>
      <c r="N4092" s="1"/>
    </row>
    <row r="4093" spans="6:14" x14ac:dyDescent="0.25">
      <c r="F4093" s="1"/>
      <c r="G4093" s="1"/>
      <c r="H4093" s="1"/>
      <c r="I4093" s="1"/>
      <c r="J4093" s="1"/>
      <c r="K4093" s="1"/>
      <c r="L4093" s="1"/>
      <c r="M4093" s="1"/>
      <c r="N4093" s="1"/>
    </row>
    <row r="4094" spans="6:14" x14ac:dyDescent="0.25">
      <c r="F4094" s="1"/>
      <c r="G4094" s="1"/>
      <c r="H4094" s="1"/>
      <c r="I4094" s="1"/>
      <c r="J4094" s="1"/>
      <c r="K4094" s="1"/>
      <c r="L4094" s="1"/>
      <c r="M4094" s="1"/>
      <c r="N4094" s="1"/>
    </row>
    <row r="4095" spans="6:14" x14ac:dyDescent="0.25">
      <c r="F4095" s="1"/>
      <c r="G4095" s="1"/>
      <c r="H4095" s="1"/>
      <c r="I4095" s="1"/>
      <c r="J4095" s="1"/>
      <c r="K4095" s="1"/>
      <c r="L4095" s="1"/>
      <c r="M4095" s="1"/>
      <c r="N4095" s="1"/>
    </row>
    <row r="4096" spans="6:14" x14ac:dyDescent="0.25">
      <c r="F4096" s="1"/>
      <c r="G4096" s="1"/>
      <c r="H4096" s="1"/>
      <c r="I4096" s="1"/>
      <c r="J4096" s="1"/>
      <c r="K4096" s="1"/>
      <c r="L4096" s="1"/>
      <c r="M4096" s="1"/>
      <c r="N4096" s="1"/>
    </row>
    <row r="4097" spans="6:14" x14ac:dyDescent="0.25">
      <c r="F4097" s="1"/>
      <c r="G4097" s="1"/>
      <c r="H4097" s="1"/>
      <c r="I4097" s="1"/>
      <c r="J4097" s="1"/>
      <c r="K4097" s="1"/>
      <c r="L4097" s="1"/>
      <c r="M4097" s="1"/>
      <c r="N4097" s="1"/>
    </row>
    <row r="4098" spans="6:14" x14ac:dyDescent="0.25">
      <c r="F4098" s="1"/>
      <c r="G4098" s="1"/>
      <c r="H4098" s="1"/>
      <c r="I4098" s="1"/>
      <c r="J4098" s="1"/>
      <c r="K4098" s="1"/>
      <c r="L4098" s="1"/>
      <c r="M4098" s="1"/>
      <c r="N4098" s="1"/>
    </row>
    <row r="4099" spans="6:14" x14ac:dyDescent="0.25">
      <c r="F4099" s="1"/>
      <c r="G4099" s="1"/>
      <c r="H4099" s="1"/>
      <c r="I4099" s="1"/>
      <c r="J4099" s="1"/>
      <c r="K4099" s="1"/>
      <c r="L4099" s="1"/>
      <c r="M4099" s="1"/>
      <c r="N4099" s="1"/>
    </row>
    <row r="4100" spans="6:14" x14ac:dyDescent="0.25">
      <c r="F4100" s="1"/>
      <c r="G4100" s="1"/>
      <c r="H4100" s="1"/>
      <c r="I4100" s="1"/>
      <c r="J4100" s="1"/>
      <c r="K4100" s="1"/>
      <c r="L4100" s="1"/>
      <c r="M4100" s="1"/>
      <c r="N4100" s="1"/>
    </row>
    <row r="4101" spans="6:14" x14ac:dyDescent="0.25">
      <c r="F4101" s="1"/>
      <c r="G4101" s="1"/>
      <c r="H4101" s="1"/>
      <c r="I4101" s="1"/>
      <c r="J4101" s="1"/>
      <c r="K4101" s="1"/>
      <c r="L4101" s="1"/>
      <c r="M4101" s="1"/>
      <c r="N4101" s="1"/>
    </row>
    <row r="4102" spans="6:14" x14ac:dyDescent="0.25">
      <c r="F4102" s="1"/>
      <c r="G4102" s="1"/>
      <c r="H4102" s="1"/>
      <c r="I4102" s="1"/>
      <c r="J4102" s="1"/>
      <c r="K4102" s="1"/>
      <c r="L4102" s="1"/>
      <c r="M4102" s="1"/>
      <c r="N4102" s="1"/>
    </row>
    <row r="4103" spans="6:14" x14ac:dyDescent="0.25">
      <c r="F4103" s="1"/>
      <c r="G4103" s="1"/>
      <c r="H4103" s="1"/>
      <c r="I4103" s="1"/>
      <c r="J4103" s="1"/>
      <c r="K4103" s="1"/>
      <c r="L4103" s="1"/>
      <c r="M4103" s="1"/>
      <c r="N4103" s="1"/>
    </row>
    <row r="4104" spans="6:14" x14ac:dyDescent="0.25">
      <c r="F4104" s="1"/>
      <c r="G4104" s="1"/>
      <c r="H4104" s="1"/>
      <c r="I4104" s="1"/>
      <c r="J4104" s="1"/>
      <c r="K4104" s="1"/>
      <c r="L4104" s="1"/>
      <c r="M4104" s="1"/>
      <c r="N4104" s="1"/>
    </row>
    <row r="4105" spans="6:14" x14ac:dyDescent="0.25">
      <c r="F4105" s="1"/>
      <c r="G4105" s="1"/>
      <c r="H4105" s="1"/>
      <c r="I4105" s="1"/>
      <c r="J4105" s="1"/>
      <c r="K4105" s="1"/>
      <c r="L4105" s="1"/>
      <c r="M4105" s="1"/>
      <c r="N4105" s="1"/>
    </row>
    <row r="4106" spans="6:14" x14ac:dyDescent="0.25">
      <c r="F4106" s="1"/>
      <c r="G4106" s="1"/>
      <c r="H4106" s="1"/>
      <c r="I4106" s="1"/>
      <c r="J4106" s="1"/>
      <c r="K4106" s="1"/>
      <c r="L4106" s="1"/>
      <c r="M4106" s="1"/>
      <c r="N4106" s="1"/>
    </row>
    <row r="4107" spans="6:14" x14ac:dyDescent="0.25">
      <c r="F4107" s="1"/>
      <c r="G4107" s="1"/>
      <c r="H4107" s="1"/>
      <c r="I4107" s="1"/>
      <c r="J4107" s="1"/>
      <c r="K4107" s="1"/>
      <c r="L4107" s="1"/>
      <c r="M4107" s="1"/>
      <c r="N4107" s="1"/>
    </row>
    <row r="4108" spans="6:14" x14ac:dyDescent="0.25">
      <c r="F4108" s="1"/>
      <c r="G4108" s="1"/>
      <c r="H4108" s="1"/>
      <c r="I4108" s="1"/>
      <c r="J4108" s="1"/>
      <c r="K4108" s="1"/>
      <c r="L4108" s="1"/>
      <c r="M4108" s="1"/>
      <c r="N4108" s="1"/>
    </row>
    <row r="4109" spans="6:14" x14ac:dyDescent="0.25">
      <c r="F4109" s="1"/>
      <c r="G4109" s="1"/>
      <c r="H4109" s="1"/>
      <c r="I4109" s="1"/>
      <c r="J4109" s="1"/>
      <c r="K4109" s="1"/>
      <c r="L4109" s="1"/>
      <c r="M4109" s="1"/>
      <c r="N4109" s="1"/>
    </row>
    <row r="4110" spans="6:14" x14ac:dyDescent="0.25">
      <c r="F4110" s="1"/>
      <c r="G4110" s="1"/>
      <c r="H4110" s="1"/>
      <c r="I4110" s="1"/>
      <c r="J4110" s="1"/>
      <c r="K4110" s="1"/>
      <c r="L4110" s="1"/>
      <c r="M4110" s="1"/>
      <c r="N4110" s="1"/>
    </row>
    <row r="4111" spans="6:14" x14ac:dyDescent="0.25">
      <c r="F4111" s="1"/>
      <c r="G4111" s="1"/>
      <c r="H4111" s="1"/>
      <c r="I4111" s="1"/>
      <c r="J4111" s="1"/>
      <c r="K4111" s="1"/>
      <c r="L4111" s="1"/>
      <c r="M4111" s="1"/>
      <c r="N4111" s="1"/>
    </row>
    <row r="4112" spans="6:14" x14ac:dyDescent="0.25">
      <c r="F4112" s="1"/>
      <c r="G4112" s="1"/>
      <c r="H4112" s="1"/>
      <c r="I4112" s="1"/>
      <c r="J4112" s="1"/>
      <c r="K4112" s="1"/>
      <c r="L4112" s="1"/>
      <c r="M4112" s="1"/>
      <c r="N4112" s="1"/>
    </row>
    <row r="4113" spans="6:14" x14ac:dyDescent="0.25">
      <c r="F4113" s="1"/>
      <c r="G4113" s="1"/>
      <c r="H4113" s="1"/>
      <c r="I4113" s="1"/>
      <c r="J4113" s="1"/>
      <c r="K4113" s="1"/>
      <c r="L4113" s="1"/>
      <c r="M4113" s="1"/>
      <c r="N4113" s="1"/>
    </row>
    <row r="4114" spans="6:14" x14ac:dyDescent="0.25">
      <c r="F4114" s="1"/>
      <c r="G4114" s="1"/>
      <c r="H4114" s="1"/>
      <c r="I4114" s="1"/>
      <c r="J4114" s="1"/>
      <c r="K4114" s="1"/>
      <c r="L4114" s="1"/>
      <c r="M4114" s="1"/>
      <c r="N4114" s="1"/>
    </row>
    <row r="4115" spans="6:14" x14ac:dyDescent="0.25">
      <c r="F4115" s="1"/>
      <c r="G4115" s="1"/>
      <c r="H4115" s="1"/>
      <c r="I4115" s="1"/>
      <c r="J4115" s="1"/>
      <c r="K4115" s="1"/>
      <c r="L4115" s="1"/>
      <c r="M4115" s="1"/>
      <c r="N4115" s="1"/>
    </row>
    <row r="4116" spans="6:14" x14ac:dyDescent="0.25">
      <c r="F4116" s="1"/>
      <c r="G4116" s="1"/>
      <c r="H4116" s="1"/>
      <c r="I4116" s="1"/>
      <c r="J4116" s="1"/>
      <c r="K4116" s="1"/>
      <c r="L4116" s="1"/>
      <c r="M4116" s="1"/>
      <c r="N4116" s="1"/>
    </row>
    <row r="4117" spans="6:14" x14ac:dyDescent="0.25">
      <c r="F4117" s="1"/>
      <c r="G4117" s="1"/>
      <c r="H4117" s="1"/>
      <c r="I4117" s="1"/>
      <c r="J4117" s="1"/>
      <c r="K4117" s="1"/>
      <c r="L4117" s="1"/>
      <c r="M4117" s="1"/>
      <c r="N4117" s="1"/>
    </row>
    <row r="4118" spans="6:14" x14ac:dyDescent="0.25">
      <c r="F4118" s="1"/>
      <c r="G4118" s="1"/>
      <c r="H4118" s="1"/>
      <c r="I4118" s="1"/>
      <c r="J4118" s="1"/>
      <c r="K4118" s="1"/>
      <c r="L4118" s="1"/>
      <c r="M4118" s="1"/>
      <c r="N4118" s="1"/>
    </row>
    <row r="4119" spans="6:14" x14ac:dyDescent="0.25">
      <c r="F4119" s="1"/>
      <c r="G4119" s="1"/>
      <c r="H4119" s="1"/>
      <c r="I4119" s="1"/>
      <c r="J4119" s="1"/>
      <c r="K4119" s="1"/>
      <c r="L4119" s="1"/>
      <c r="M4119" s="1"/>
      <c r="N4119" s="1"/>
    </row>
    <row r="4120" spans="6:14" x14ac:dyDescent="0.25">
      <c r="F4120" s="1"/>
      <c r="G4120" s="1"/>
      <c r="H4120" s="1"/>
      <c r="I4120" s="1"/>
      <c r="J4120" s="1"/>
      <c r="K4120" s="1"/>
      <c r="L4120" s="1"/>
      <c r="M4120" s="1"/>
      <c r="N4120" s="1"/>
    </row>
    <row r="4121" spans="6:14" x14ac:dyDescent="0.25">
      <c r="F4121" s="1"/>
      <c r="G4121" s="1"/>
      <c r="H4121" s="1"/>
      <c r="I4121" s="1"/>
      <c r="J4121" s="1"/>
      <c r="K4121" s="1"/>
      <c r="L4121" s="1"/>
      <c r="M4121" s="1"/>
      <c r="N4121" s="1"/>
    </row>
    <row r="4122" spans="6:14" x14ac:dyDescent="0.25">
      <c r="F4122" s="1"/>
      <c r="G4122" s="1"/>
      <c r="H4122" s="1"/>
      <c r="I4122" s="1"/>
      <c r="J4122" s="1"/>
      <c r="K4122" s="1"/>
      <c r="L4122" s="1"/>
      <c r="M4122" s="1"/>
      <c r="N4122" s="1"/>
    </row>
    <row r="4123" spans="6:14" x14ac:dyDescent="0.25">
      <c r="F4123" s="1"/>
      <c r="G4123" s="1"/>
      <c r="H4123" s="1"/>
      <c r="I4123" s="1"/>
      <c r="J4123" s="1"/>
      <c r="K4123" s="1"/>
      <c r="L4123" s="1"/>
      <c r="M4123" s="1"/>
      <c r="N4123" s="1"/>
    </row>
    <row r="4124" spans="6:14" x14ac:dyDescent="0.25">
      <c r="F4124" s="1"/>
      <c r="G4124" s="1"/>
      <c r="H4124" s="1"/>
      <c r="I4124" s="1"/>
      <c r="J4124" s="1"/>
      <c r="K4124" s="1"/>
      <c r="L4124" s="1"/>
      <c r="M4124" s="1"/>
      <c r="N4124" s="1"/>
    </row>
    <row r="4125" spans="6:14" x14ac:dyDescent="0.25">
      <c r="F4125" s="1"/>
      <c r="G4125" s="1"/>
      <c r="H4125" s="1"/>
      <c r="I4125" s="1"/>
      <c r="J4125" s="1"/>
      <c r="K4125" s="1"/>
      <c r="L4125" s="1"/>
      <c r="M4125" s="1"/>
      <c r="N4125" s="1"/>
    </row>
    <row r="4126" spans="6:14" x14ac:dyDescent="0.25">
      <c r="F4126" s="1"/>
      <c r="G4126" s="1"/>
      <c r="H4126" s="1"/>
      <c r="I4126" s="1"/>
      <c r="J4126" s="1"/>
      <c r="K4126" s="1"/>
      <c r="L4126" s="1"/>
      <c r="M4126" s="1"/>
      <c r="N4126" s="1"/>
    </row>
    <row r="4127" spans="6:14" x14ac:dyDescent="0.25">
      <c r="F4127" s="1"/>
      <c r="G4127" s="1"/>
      <c r="H4127" s="1"/>
      <c r="I4127" s="1"/>
      <c r="J4127" s="1"/>
      <c r="K4127" s="1"/>
      <c r="L4127" s="1"/>
      <c r="M4127" s="1"/>
      <c r="N4127" s="1"/>
    </row>
    <row r="4128" spans="6:14" x14ac:dyDescent="0.25">
      <c r="F4128" s="1"/>
      <c r="G4128" s="1"/>
      <c r="H4128" s="1"/>
      <c r="I4128" s="1"/>
      <c r="J4128" s="1"/>
      <c r="K4128" s="1"/>
      <c r="L4128" s="1"/>
      <c r="M4128" s="1"/>
      <c r="N4128" s="1"/>
    </row>
    <row r="4129" spans="6:14" x14ac:dyDescent="0.25">
      <c r="F4129" s="1"/>
      <c r="G4129" s="1"/>
      <c r="H4129" s="1"/>
      <c r="I4129" s="1"/>
      <c r="J4129" s="1"/>
      <c r="K4129" s="1"/>
      <c r="L4129" s="1"/>
      <c r="M4129" s="1"/>
      <c r="N4129" s="1"/>
    </row>
    <row r="4130" spans="6:14" x14ac:dyDescent="0.25">
      <c r="F4130" s="1"/>
      <c r="G4130" s="1"/>
      <c r="H4130" s="1"/>
      <c r="I4130" s="1"/>
      <c r="J4130" s="1"/>
      <c r="K4130" s="1"/>
      <c r="L4130" s="1"/>
      <c r="M4130" s="1"/>
      <c r="N4130" s="1"/>
    </row>
    <row r="4131" spans="6:14" x14ac:dyDescent="0.25">
      <c r="F4131" s="1"/>
      <c r="G4131" s="1"/>
      <c r="H4131" s="1"/>
      <c r="I4131" s="1"/>
      <c r="J4131" s="1"/>
      <c r="K4131" s="1"/>
      <c r="L4131" s="1"/>
      <c r="M4131" s="1"/>
      <c r="N4131" s="1"/>
    </row>
    <row r="4132" spans="6:14" x14ac:dyDescent="0.25">
      <c r="F4132" s="1"/>
      <c r="G4132" s="1"/>
      <c r="H4132" s="1"/>
      <c r="I4132" s="1"/>
      <c r="J4132" s="1"/>
      <c r="K4132" s="1"/>
      <c r="L4132" s="1"/>
      <c r="M4132" s="1"/>
      <c r="N4132" s="1"/>
    </row>
    <row r="4133" spans="6:14" x14ac:dyDescent="0.25">
      <c r="F4133" s="1"/>
      <c r="G4133" s="1"/>
      <c r="H4133" s="1"/>
      <c r="I4133" s="1"/>
      <c r="J4133" s="1"/>
      <c r="K4133" s="1"/>
      <c r="L4133" s="1"/>
      <c r="M4133" s="1"/>
      <c r="N4133" s="1"/>
    </row>
    <row r="4134" spans="6:14" x14ac:dyDescent="0.25">
      <c r="F4134" s="1"/>
      <c r="G4134" s="1"/>
      <c r="H4134" s="1"/>
      <c r="I4134" s="1"/>
      <c r="J4134" s="1"/>
      <c r="K4134" s="1"/>
      <c r="L4134" s="1"/>
      <c r="M4134" s="1"/>
      <c r="N4134" s="1"/>
    </row>
    <row r="4135" spans="6:14" x14ac:dyDescent="0.25">
      <c r="F4135" s="1"/>
      <c r="G4135" s="1"/>
      <c r="H4135" s="1"/>
      <c r="I4135" s="1"/>
      <c r="J4135" s="1"/>
      <c r="K4135" s="1"/>
      <c r="L4135" s="1"/>
      <c r="M4135" s="1"/>
      <c r="N4135" s="1"/>
    </row>
    <row r="4136" spans="6:14" x14ac:dyDescent="0.25">
      <c r="F4136" s="1"/>
      <c r="G4136" s="1"/>
      <c r="H4136" s="1"/>
      <c r="I4136" s="1"/>
      <c r="J4136" s="1"/>
      <c r="K4136" s="1"/>
      <c r="L4136" s="1"/>
      <c r="M4136" s="1"/>
      <c r="N4136" s="1"/>
    </row>
    <row r="4137" spans="6:14" x14ac:dyDescent="0.25">
      <c r="F4137" s="1"/>
      <c r="G4137" s="1"/>
      <c r="H4137" s="1"/>
      <c r="I4137" s="1"/>
      <c r="J4137" s="1"/>
      <c r="K4137" s="1"/>
      <c r="L4137" s="1"/>
      <c r="M4137" s="1"/>
      <c r="N4137" s="1"/>
    </row>
    <row r="4138" spans="6:14" x14ac:dyDescent="0.25">
      <c r="F4138" s="1"/>
      <c r="G4138" s="1"/>
      <c r="H4138" s="1"/>
      <c r="I4138" s="1"/>
      <c r="J4138" s="1"/>
      <c r="K4138" s="1"/>
      <c r="L4138" s="1"/>
      <c r="M4138" s="1"/>
      <c r="N4138" s="1"/>
    </row>
    <row r="4139" spans="6:14" x14ac:dyDescent="0.25">
      <c r="F4139" s="1"/>
      <c r="G4139" s="1"/>
      <c r="H4139" s="1"/>
      <c r="I4139" s="1"/>
      <c r="J4139" s="1"/>
      <c r="K4139" s="1"/>
      <c r="L4139" s="1"/>
      <c r="M4139" s="1"/>
      <c r="N4139" s="1"/>
    </row>
    <row r="4140" spans="6:14" x14ac:dyDescent="0.25">
      <c r="F4140" s="1"/>
      <c r="G4140" s="1"/>
      <c r="H4140" s="1"/>
      <c r="I4140" s="1"/>
      <c r="J4140" s="1"/>
      <c r="K4140" s="1"/>
      <c r="L4140" s="1"/>
      <c r="M4140" s="1"/>
      <c r="N4140" s="1"/>
    </row>
    <row r="4141" spans="6:14" x14ac:dyDescent="0.25">
      <c r="F4141" s="1"/>
      <c r="G4141" s="1"/>
      <c r="H4141" s="1"/>
      <c r="I4141" s="1"/>
      <c r="J4141" s="1"/>
      <c r="K4141" s="1"/>
      <c r="L4141" s="1"/>
      <c r="M4141" s="1"/>
      <c r="N4141" s="1"/>
    </row>
    <row r="4142" spans="6:14" x14ac:dyDescent="0.25">
      <c r="F4142" s="1"/>
      <c r="G4142" s="1"/>
      <c r="H4142" s="1"/>
      <c r="I4142" s="1"/>
      <c r="J4142" s="1"/>
      <c r="K4142" s="1"/>
      <c r="L4142" s="1"/>
      <c r="M4142" s="1"/>
      <c r="N4142" s="1"/>
    </row>
    <row r="4143" spans="6:14" x14ac:dyDescent="0.25">
      <c r="F4143" s="1"/>
      <c r="G4143" s="1"/>
      <c r="H4143" s="1"/>
      <c r="I4143" s="1"/>
      <c r="J4143" s="1"/>
      <c r="K4143" s="1"/>
      <c r="L4143" s="1"/>
      <c r="M4143" s="1"/>
      <c r="N4143" s="1"/>
    </row>
    <row r="4144" spans="6:14" x14ac:dyDescent="0.25">
      <c r="F4144" s="1"/>
      <c r="G4144" s="1"/>
      <c r="H4144" s="1"/>
      <c r="I4144" s="1"/>
      <c r="J4144" s="1"/>
      <c r="K4144" s="1"/>
      <c r="L4144" s="1"/>
      <c r="M4144" s="1"/>
      <c r="N4144" s="1"/>
    </row>
    <row r="4145" spans="6:14" x14ac:dyDescent="0.25">
      <c r="F4145" s="1"/>
      <c r="G4145" s="1"/>
      <c r="H4145" s="1"/>
      <c r="I4145" s="1"/>
      <c r="J4145" s="1"/>
      <c r="K4145" s="1"/>
      <c r="L4145" s="1"/>
      <c r="M4145" s="1"/>
      <c r="N4145" s="1"/>
    </row>
    <row r="4146" spans="6:14" x14ac:dyDescent="0.25">
      <c r="F4146" s="1"/>
      <c r="G4146" s="1"/>
      <c r="H4146" s="1"/>
      <c r="I4146" s="1"/>
      <c r="J4146" s="1"/>
      <c r="K4146" s="1"/>
      <c r="L4146" s="1"/>
      <c r="M4146" s="1"/>
      <c r="N4146" s="1"/>
    </row>
    <row r="4147" spans="6:14" x14ac:dyDescent="0.25">
      <c r="F4147" s="1"/>
      <c r="G4147" s="1"/>
      <c r="H4147" s="1"/>
      <c r="I4147" s="1"/>
      <c r="J4147" s="1"/>
      <c r="K4147" s="1"/>
      <c r="L4147" s="1"/>
      <c r="M4147" s="1"/>
      <c r="N4147" s="1"/>
    </row>
    <row r="4148" spans="6:14" x14ac:dyDescent="0.25">
      <c r="F4148" s="1"/>
      <c r="G4148" s="1"/>
      <c r="H4148" s="1"/>
      <c r="I4148" s="1"/>
      <c r="J4148" s="1"/>
      <c r="K4148" s="1"/>
      <c r="L4148" s="1"/>
      <c r="M4148" s="1"/>
      <c r="N4148" s="1"/>
    </row>
    <row r="4149" spans="6:14" x14ac:dyDescent="0.25">
      <c r="F4149" s="1"/>
      <c r="G4149" s="1"/>
      <c r="H4149" s="1"/>
      <c r="I4149" s="1"/>
      <c r="J4149" s="1"/>
      <c r="K4149" s="1"/>
      <c r="L4149" s="1"/>
      <c r="M4149" s="1"/>
      <c r="N4149" s="1"/>
    </row>
    <row r="4150" spans="6:14" x14ac:dyDescent="0.25">
      <c r="F4150" s="1"/>
      <c r="G4150" s="1"/>
      <c r="H4150" s="1"/>
      <c r="I4150" s="1"/>
      <c r="J4150" s="1"/>
      <c r="K4150" s="1"/>
      <c r="L4150" s="1"/>
      <c r="M4150" s="1"/>
      <c r="N4150" s="1"/>
    </row>
    <row r="4151" spans="6:14" x14ac:dyDescent="0.25">
      <c r="F4151" s="1"/>
      <c r="G4151" s="1"/>
      <c r="H4151" s="1"/>
      <c r="I4151" s="1"/>
      <c r="J4151" s="1"/>
      <c r="K4151" s="1"/>
      <c r="L4151" s="1"/>
      <c r="M4151" s="1"/>
      <c r="N4151" s="1"/>
    </row>
    <row r="4152" spans="6:14" x14ac:dyDescent="0.25">
      <c r="F4152" s="1"/>
      <c r="G4152" s="1"/>
      <c r="H4152" s="1"/>
      <c r="I4152" s="1"/>
      <c r="J4152" s="1"/>
      <c r="K4152" s="1"/>
      <c r="L4152" s="1"/>
      <c r="M4152" s="1"/>
      <c r="N4152" s="1"/>
    </row>
    <row r="4153" spans="6:14" x14ac:dyDescent="0.25">
      <c r="F4153" s="1"/>
      <c r="G4153" s="1"/>
      <c r="H4153" s="1"/>
      <c r="I4153" s="1"/>
      <c r="J4153" s="1"/>
      <c r="K4153" s="1"/>
      <c r="L4153" s="1"/>
      <c r="M4153" s="1"/>
      <c r="N4153" s="1"/>
    </row>
    <row r="4154" spans="6:14" x14ac:dyDescent="0.25">
      <c r="F4154" s="1"/>
      <c r="G4154" s="1"/>
      <c r="H4154" s="1"/>
      <c r="I4154" s="1"/>
      <c r="J4154" s="1"/>
      <c r="K4154" s="1"/>
      <c r="L4154" s="1"/>
      <c r="M4154" s="1"/>
      <c r="N4154" s="1"/>
    </row>
    <row r="4155" spans="6:14" x14ac:dyDescent="0.25">
      <c r="F4155" s="1"/>
      <c r="G4155" s="1"/>
      <c r="H4155" s="1"/>
      <c r="I4155" s="1"/>
      <c r="J4155" s="1"/>
      <c r="K4155" s="1"/>
      <c r="L4155" s="1"/>
      <c r="M4155" s="1"/>
      <c r="N4155" s="1"/>
    </row>
    <row r="4156" spans="6:14" x14ac:dyDescent="0.25">
      <c r="F4156" s="1"/>
      <c r="G4156" s="1"/>
      <c r="H4156" s="1"/>
      <c r="I4156" s="1"/>
      <c r="J4156" s="1"/>
      <c r="K4156" s="1"/>
      <c r="L4156" s="1"/>
      <c r="M4156" s="1"/>
      <c r="N4156" s="1"/>
    </row>
    <row r="4157" spans="6:14" x14ac:dyDescent="0.25">
      <c r="F4157" s="1"/>
      <c r="G4157" s="1"/>
      <c r="H4157" s="1"/>
      <c r="I4157" s="1"/>
      <c r="J4157" s="1"/>
      <c r="K4157" s="1"/>
      <c r="L4157" s="1"/>
      <c r="M4157" s="1"/>
      <c r="N4157" s="1"/>
    </row>
    <row r="4158" spans="6:14" x14ac:dyDescent="0.25">
      <c r="F4158" s="1"/>
      <c r="G4158" s="1"/>
      <c r="H4158" s="1"/>
      <c r="I4158" s="1"/>
      <c r="J4158" s="1"/>
      <c r="K4158" s="1"/>
      <c r="L4158" s="1"/>
      <c r="M4158" s="1"/>
      <c r="N4158" s="1"/>
    </row>
    <row r="4159" spans="6:14" x14ac:dyDescent="0.25">
      <c r="F4159" s="1"/>
      <c r="G4159" s="1"/>
      <c r="H4159" s="1"/>
      <c r="I4159" s="1"/>
      <c r="J4159" s="1"/>
      <c r="K4159" s="1"/>
      <c r="L4159" s="1"/>
      <c r="M4159" s="1"/>
      <c r="N4159" s="1"/>
    </row>
    <row r="4160" spans="6:14" x14ac:dyDescent="0.25">
      <c r="F4160" s="1"/>
      <c r="G4160" s="1"/>
      <c r="H4160" s="1"/>
      <c r="I4160" s="1"/>
      <c r="J4160" s="1"/>
      <c r="K4160" s="1"/>
      <c r="L4160" s="1"/>
      <c r="M4160" s="1"/>
      <c r="N4160" s="1"/>
    </row>
    <row r="4161" spans="6:14" x14ac:dyDescent="0.25">
      <c r="F4161" s="1"/>
      <c r="G4161" s="1"/>
      <c r="H4161" s="1"/>
      <c r="I4161" s="1"/>
      <c r="J4161" s="1"/>
      <c r="K4161" s="1"/>
      <c r="L4161" s="1"/>
      <c r="M4161" s="1"/>
      <c r="N4161" s="1"/>
    </row>
    <row r="4162" spans="6:14" x14ac:dyDescent="0.25">
      <c r="F4162" s="1"/>
      <c r="G4162" s="1"/>
      <c r="H4162" s="1"/>
      <c r="I4162" s="1"/>
      <c r="J4162" s="1"/>
      <c r="K4162" s="1"/>
      <c r="L4162" s="1"/>
      <c r="M4162" s="1"/>
      <c r="N4162" s="1"/>
    </row>
    <row r="4163" spans="6:14" x14ac:dyDescent="0.25">
      <c r="F4163" s="1"/>
      <c r="G4163" s="1"/>
      <c r="H4163" s="1"/>
      <c r="I4163" s="1"/>
      <c r="J4163" s="1"/>
      <c r="K4163" s="1"/>
      <c r="L4163" s="1"/>
      <c r="M4163" s="1"/>
      <c r="N4163" s="1"/>
    </row>
    <row r="4164" spans="6:14" x14ac:dyDescent="0.25">
      <c r="F4164" s="1"/>
      <c r="G4164" s="1"/>
      <c r="H4164" s="1"/>
      <c r="I4164" s="1"/>
      <c r="J4164" s="1"/>
      <c r="K4164" s="1"/>
      <c r="L4164" s="1"/>
      <c r="M4164" s="1"/>
      <c r="N4164" s="1"/>
    </row>
    <row r="4165" spans="6:14" x14ac:dyDescent="0.25">
      <c r="F4165" s="1"/>
      <c r="G4165" s="1"/>
      <c r="H4165" s="1"/>
      <c r="I4165" s="1"/>
      <c r="J4165" s="1"/>
      <c r="K4165" s="1"/>
      <c r="L4165" s="1"/>
      <c r="M4165" s="1"/>
      <c r="N4165" s="1"/>
    </row>
    <row r="4166" spans="6:14" x14ac:dyDescent="0.25">
      <c r="F4166" s="1"/>
      <c r="G4166" s="1"/>
      <c r="H4166" s="1"/>
      <c r="I4166" s="1"/>
      <c r="J4166" s="1"/>
      <c r="K4166" s="1"/>
      <c r="L4166" s="1"/>
      <c r="M4166" s="1"/>
      <c r="N4166" s="1"/>
    </row>
    <row r="4167" spans="6:14" x14ac:dyDescent="0.25">
      <c r="F4167" s="1"/>
      <c r="G4167" s="1"/>
      <c r="H4167" s="1"/>
      <c r="I4167" s="1"/>
      <c r="J4167" s="1"/>
      <c r="K4167" s="1"/>
      <c r="L4167" s="1"/>
      <c r="M4167" s="1"/>
      <c r="N4167" s="1"/>
    </row>
    <row r="4168" spans="6:14" x14ac:dyDescent="0.25">
      <c r="F4168" s="1"/>
      <c r="G4168" s="1"/>
      <c r="H4168" s="1"/>
      <c r="I4168" s="1"/>
      <c r="J4168" s="1"/>
      <c r="K4168" s="1"/>
      <c r="L4168" s="1"/>
      <c r="M4168" s="1"/>
      <c r="N4168" s="1"/>
    </row>
    <row r="4169" spans="6:14" x14ac:dyDescent="0.25">
      <c r="F4169" s="1"/>
      <c r="G4169" s="1"/>
      <c r="H4169" s="1"/>
      <c r="I4169" s="1"/>
      <c r="J4169" s="1"/>
      <c r="K4169" s="1"/>
      <c r="L4169" s="1"/>
      <c r="M4169" s="1"/>
      <c r="N4169" s="1"/>
    </row>
    <row r="4170" spans="6:14" x14ac:dyDescent="0.25">
      <c r="F4170" s="1"/>
      <c r="G4170" s="1"/>
      <c r="H4170" s="1"/>
      <c r="I4170" s="1"/>
      <c r="J4170" s="1"/>
      <c r="K4170" s="1"/>
      <c r="L4170" s="1"/>
      <c r="M4170" s="1"/>
      <c r="N4170" s="1"/>
    </row>
    <row r="4171" spans="6:14" x14ac:dyDescent="0.25">
      <c r="F4171" s="1"/>
      <c r="G4171" s="1"/>
      <c r="H4171" s="1"/>
      <c r="I4171" s="1"/>
      <c r="J4171" s="1"/>
      <c r="K4171" s="1"/>
      <c r="L4171" s="1"/>
      <c r="M4171" s="1"/>
      <c r="N4171" s="1"/>
    </row>
    <row r="4172" spans="6:14" x14ac:dyDescent="0.25">
      <c r="F4172" s="1"/>
      <c r="G4172" s="1"/>
      <c r="H4172" s="1"/>
      <c r="I4172" s="1"/>
      <c r="J4172" s="1"/>
      <c r="K4172" s="1"/>
      <c r="L4172" s="1"/>
      <c r="M4172" s="1"/>
      <c r="N4172" s="1"/>
    </row>
    <row r="4173" spans="6:14" x14ac:dyDescent="0.25">
      <c r="F4173" s="1"/>
      <c r="G4173" s="1"/>
      <c r="H4173" s="1"/>
      <c r="I4173" s="1"/>
      <c r="J4173" s="1"/>
      <c r="K4173" s="1"/>
      <c r="L4173" s="1"/>
      <c r="M4173" s="1"/>
      <c r="N4173" s="1"/>
    </row>
    <row r="4174" spans="6:14" x14ac:dyDescent="0.25">
      <c r="F4174" s="1"/>
      <c r="G4174" s="1"/>
      <c r="H4174" s="1"/>
      <c r="I4174" s="1"/>
      <c r="J4174" s="1"/>
      <c r="K4174" s="1"/>
      <c r="L4174" s="1"/>
      <c r="M4174" s="1"/>
      <c r="N4174" s="1"/>
    </row>
    <row r="4175" spans="6:14" x14ac:dyDescent="0.25">
      <c r="F4175" s="1"/>
      <c r="G4175" s="1"/>
      <c r="H4175" s="1"/>
      <c r="I4175" s="1"/>
      <c r="J4175" s="1"/>
      <c r="K4175" s="1"/>
      <c r="L4175" s="1"/>
      <c r="M4175" s="1"/>
      <c r="N4175" s="1"/>
    </row>
    <row r="4176" spans="6:14" x14ac:dyDescent="0.25">
      <c r="F4176" s="1"/>
      <c r="G4176" s="1"/>
      <c r="H4176" s="1"/>
      <c r="I4176" s="1"/>
      <c r="J4176" s="1"/>
      <c r="K4176" s="1"/>
      <c r="L4176" s="1"/>
      <c r="M4176" s="1"/>
      <c r="N4176" s="1"/>
    </row>
    <row r="4177" spans="6:14" x14ac:dyDescent="0.25">
      <c r="F4177" s="1"/>
      <c r="G4177" s="1"/>
      <c r="H4177" s="1"/>
      <c r="I4177" s="1"/>
      <c r="J4177" s="1"/>
      <c r="K4177" s="1"/>
      <c r="L4177" s="1"/>
      <c r="M4177" s="1"/>
      <c r="N4177" s="1"/>
    </row>
    <row r="4178" spans="6:14" x14ac:dyDescent="0.25">
      <c r="F4178" s="1"/>
      <c r="G4178" s="1"/>
      <c r="H4178" s="1"/>
      <c r="I4178" s="1"/>
      <c r="J4178" s="1"/>
      <c r="K4178" s="1"/>
      <c r="L4178" s="1"/>
      <c r="M4178" s="1"/>
      <c r="N4178" s="1"/>
    </row>
    <row r="4179" spans="6:14" x14ac:dyDescent="0.25">
      <c r="F4179" s="1"/>
      <c r="G4179" s="1"/>
      <c r="H4179" s="1"/>
      <c r="I4179" s="1"/>
      <c r="J4179" s="1"/>
      <c r="K4179" s="1"/>
      <c r="L4179" s="1"/>
      <c r="M4179" s="1"/>
      <c r="N4179" s="1"/>
    </row>
    <row r="4180" spans="6:14" x14ac:dyDescent="0.25">
      <c r="F4180" s="1"/>
      <c r="G4180" s="1"/>
      <c r="H4180" s="1"/>
      <c r="I4180" s="1"/>
      <c r="J4180" s="1"/>
      <c r="K4180" s="1"/>
      <c r="L4180" s="1"/>
      <c r="M4180" s="1"/>
      <c r="N4180" s="1"/>
    </row>
    <row r="4181" spans="6:14" x14ac:dyDescent="0.25">
      <c r="F4181" s="1"/>
      <c r="G4181" s="1"/>
      <c r="H4181" s="1"/>
      <c r="I4181" s="1"/>
      <c r="J4181" s="1"/>
      <c r="K4181" s="1"/>
      <c r="L4181" s="1"/>
      <c r="M4181" s="1"/>
      <c r="N4181" s="1"/>
    </row>
    <row r="4182" spans="6:14" x14ac:dyDescent="0.25">
      <c r="F4182" s="1"/>
      <c r="G4182" s="1"/>
      <c r="H4182" s="1"/>
      <c r="I4182" s="1"/>
      <c r="J4182" s="1"/>
      <c r="K4182" s="1"/>
      <c r="L4182" s="1"/>
      <c r="M4182" s="1"/>
      <c r="N4182" s="1"/>
    </row>
    <row r="4183" spans="6:14" x14ac:dyDescent="0.25">
      <c r="F4183" s="1"/>
      <c r="G4183" s="1"/>
      <c r="H4183" s="1"/>
      <c r="I4183" s="1"/>
      <c r="J4183" s="1"/>
      <c r="K4183" s="1"/>
      <c r="L4183" s="1"/>
      <c r="M4183" s="1"/>
      <c r="N4183" s="1"/>
    </row>
    <row r="4184" spans="6:14" x14ac:dyDescent="0.25">
      <c r="F4184" s="1"/>
      <c r="G4184" s="1"/>
      <c r="H4184" s="1"/>
      <c r="I4184" s="1"/>
      <c r="J4184" s="1"/>
      <c r="K4184" s="1"/>
      <c r="L4184" s="1"/>
      <c r="M4184" s="1"/>
      <c r="N4184" s="1"/>
    </row>
    <row r="4185" spans="6:14" x14ac:dyDescent="0.25">
      <c r="F4185" s="1"/>
      <c r="G4185" s="1"/>
      <c r="H4185" s="1"/>
      <c r="I4185" s="1"/>
      <c r="J4185" s="1"/>
      <c r="K4185" s="1"/>
      <c r="L4185" s="1"/>
      <c r="M4185" s="1"/>
      <c r="N4185" s="1"/>
    </row>
    <row r="4186" spans="6:14" x14ac:dyDescent="0.25">
      <c r="F4186" s="1"/>
      <c r="G4186" s="1"/>
      <c r="H4186" s="1"/>
      <c r="I4186" s="1"/>
      <c r="J4186" s="1"/>
      <c r="K4186" s="1"/>
      <c r="L4186" s="1"/>
      <c r="M4186" s="1"/>
      <c r="N4186" s="1"/>
    </row>
    <row r="4187" spans="6:14" x14ac:dyDescent="0.25">
      <c r="F4187" s="1"/>
      <c r="G4187" s="1"/>
      <c r="H4187" s="1"/>
      <c r="I4187" s="1"/>
      <c r="J4187" s="1"/>
      <c r="K4187" s="1"/>
      <c r="L4187" s="1"/>
      <c r="M4187" s="1"/>
      <c r="N4187" s="1"/>
    </row>
    <row r="4188" spans="6:14" x14ac:dyDescent="0.25">
      <c r="F4188" s="1"/>
      <c r="G4188" s="1"/>
      <c r="H4188" s="1"/>
      <c r="I4188" s="1"/>
      <c r="J4188" s="1"/>
      <c r="K4188" s="1"/>
      <c r="L4188" s="1"/>
      <c r="M4188" s="1"/>
      <c r="N4188" s="1"/>
    </row>
    <row r="4189" spans="6:14" x14ac:dyDescent="0.25">
      <c r="F4189" s="1"/>
      <c r="G4189" s="1"/>
      <c r="H4189" s="1"/>
      <c r="I4189" s="1"/>
      <c r="J4189" s="1"/>
      <c r="K4189" s="1"/>
      <c r="L4189" s="1"/>
      <c r="M4189" s="1"/>
      <c r="N4189" s="1"/>
    </row>
    <row r="4190" spans="6:14" x14ac:dyDescent="0.25">
      <c r="F4190" s="1"/>
      <c r="G4190" s="1"/>
      <c r="H4190" s="1"/>
      <c r="I4190" s="1"/>
      <c r="J4190" s="1"/>
      <c r="K4190" s="1"/>
      <c r="L4190" s="1"/>
      <c r="M4190" s="1"/>
      <c r="N4190" s="1"/>
    </row>
    <row r="4191" spans="6:14" x14ac:dyDescent="0.25">
      <c r="F4191" s="1"/>
      <c r="G4191" s="1"/>
      <c r="H4191" s="1"/>
      <c r="I4191" s="1"/>
      <c r="J4191" s="1"/>
      <c r="K4191" s="1"/>
      <c r="L4191" s="1"/>
      <c r="M4191" s="1"/>
      <c r="N4191" s="1"/>
    </row>
    <row r="4192" spans="6:14" x14ac:dyDescent="0.25">
      <c r="F4192" s="1"/>
      <c r="G4192" s="1"/>
      <c r="H4192" s="1"/>
      <c r="I4192" s="1"/>
      <c r="J4192" s="1"/>
      <c r="K4192" s="1"/>
      <c r="L4192" s="1"/>
      <c r="M4192" s="1"/>
      <c r="N4192" s="1"/>
    </row>
    <row r="4193" spans="6:14" x14ac:dyDescent="0.25">
      <c r="F4193" s="1"/>
      <c r="G4193" s="1"/>
      <c r="H4193" s="1"/>
      <c r="I4193" s="1"/>
      <c r="J4193" s="1"/>
      <c r="K4193" s="1"/>
      <c r="L4193" s="1"/>
      <c r="M4193" s="1"/>
      <c r="N4193" s="1"/>
    </row>
    <row r="4194" spans="6:14" x14ac:dyDescent="0.25">
      <c r="F4194" s="1"/>
      <c r="G4194" s="1"/>
      <c r="H4194" s="1"/>
      <c r="I4194" s="1"/>
      <c r="J4194" s="1"/>
      <c r="K4194" s="1"/>
      <c r="L4194" s="1"/>
      <c r="M4194" s="1"/>
      <c r="N4194" s="1"/>
    </row>
    <row r="4195" spans="6:14" x14ac:dyDescent="0.25">
      <c r="F4195" s="1"/>
      <c r="G4195" s="1"/>
      <c r="H4195" s="1"/>
      <c r="I4195" s="1"/>
      <c r="J4195" s="1"/>
      <c r="K4195" s="1"/>
      <c r="L4195" s="1"/>
      <c r="M4195" s="1"/>
      <c r="N4195" s="1"/>
    </row>
    <row r="4196" spans="6:14" x14ac:dyDescent="0.25">
      <c r="F4196" s="1"/>
      <c r="G4196" s="1"/>
      <c r="H4196" s="1"/>
      <c r="I4196" s="1"/>
      <c r="J4196" s="1"/>
      <c r="K4196" s="1"/>
      <c r="L4196" s="1"/>
      <c r="M4196" s="1"/>
      <c r="N4196" s="1"/>
    </row>
    <row r="4197" spans="6:14" x14ac:dyDescent="0.25">
      <c r="F4197" s="1"/>
      <c r="G4197" s="1"/>
      <c r="H4197" s="1"/>
      <c r="I4197" s="1"/>
      <c r="J4197" s="1"/>
      <c r="K4197" s="1"/>
      <c r="L4197" s="1"/>
      <c r="M4197" s="1"/>
      <c r="N4197" s="1"/>
    </row>
    <row r="4198" spans="6:14" x14ac:dyDescent="0.25">
      <c r="F4198" s="1"/>
      <c r="G4198" s="1"/>
      <c r="H4198" s="1"/>
      <c r="I4198" s="1"/>
      <c r="J4198" s="1"/>
      <c r="K4198" s="1"/>
      <c r="L4198" s="1"/>
      <c r="M4198" s="1"/>
      <c r="N4198" s="1"/>
    </row>
    <row r="4199" spans="6:14" x14ac:dyDescent="0.25">
      <c r="F4199" s="1"/>
      <c r="G4199" s="1"/>
      <c r="H4199" s="1"/>
      <c r="I4199" s="1"/>
      <c r="J4199" s="1"/>
      <c r="K4199" s="1"/>
      <c r="L4199" s="1"/>
      <c r="M4199" s="1"/>
      <c r="N4199" s="1"/>
    </row>
    <row r="4200" spans="6:14" x14ac:dyDescent="0.25">
      <c r="F4200" s="1"/>
      <c r="G4200" s="1"/>
      <c r="H4200" s="1"/>
      <c r="I4200" s="1"/>
      <c r="J4200" s="1"/>
      <c r="K4200" s="1"/>
      <c r="L4200" s="1"/>
      <c r="M4200" s="1"/>
      <c r="N4200" s="1"/>
    </row>
    <row r="4201" spans="6:14" x14ac:dyDescent="0.25">
      <c r="F4201" s="1"/>
      <c r="G4201" s="1"/>
      <c r="H4201" s="1"/>
      <c r="I4201" s="1"/>
      <c r="J4201" s="1"/>
      <c r="K4201" s="1"/>
      <c r="L4201" s="1"/>
      <c r="M4201" s="1"/>
      <c r="N4201" s="1"/>
    </row>
    <row r="4202" spans="6:14" x14ac:dyDescent="0.25">
      <c r="F4202" s="1"/>
      <c r="G4202" s="1"/>
      <c r="H4202" s="1"/>
      <c r="I4202" s="1"/>
      <c r="J4202" s="1"/>
      <c r="K4202" s="1"/>
      <c r="L4202" s="1"/>
      <c r="M4202" s="1"/>
      <c r="N4202" s="1"/>
    </row>
    <row r="4203" spans="6:14" x14ac:dyDescent="0.25">
      <c r="F4203" s="1"/>
      <c r="G4203" s="1"/>
      <c r="H4203" s="1"/>
      <c r="I4203" s="1"/>
      <c r="J4203" s="1"/>
      <c r="K4203" s="1"/>
      <c r="L4203" s="1"/>
      <c r="M4203" s="1"/>
      <c r="N4203" s="1"/>
    </row>
    <row r="4204" spans="6:14" x14ac:dyDescent="0.25">
      <c r="F4204" s="1"/>
      <c r="G4204" s="1"/>
      <c r="H4204" s="1"/>
      <c r="I4204" s="1"/>
      <c r="J4204" s="1"/>
      <c r="K4204" s="1"/>
      <c r="L4204" s="1"/>
      <c r="M4204" s="1"/>
      <c r="N4204" s="1"/>
    </row>
    <row r="4205" spans="6:14" x14ac:dyDescent="0.25">
      <c r="F4205" s="1"/>
      <c r="G4205" s="1"/>
      <c r="H4205" s="1"/>
      <c r="I4205" s="1"/>
      <c r="J4205" s="1"/>
      <c r="K4205" s="1"/>
      <c r="L4205" s="1"/>
      <c r="M4205" s="1"/>
      <c r="N4205" s="1"/>
    </row>
    <row r="4206" spans="6:14" x14ac:dyDescent="0.25">
      <c r="F4206" s="1"/>
      <c r="G4206" s="1"/>
      <c r="H4206" s="1"/>
      <c r="I4206" s="1"/>
      <c r="J4206" s="1"/>
      <c r="K4206" s="1"/>
      <c r="L4206" s="1"/>
      <c r="M4206" s="1"/>
      <c r="N4206" s="1"/>
    </row>
    <row r="4207" spans="6:14" x14ac:dyDescent="0.25">
      <c r="F4207" s="1"/>
      <c r="G4207" s="1"/>
      <c r="H4207" s="1"/>
      <c r="I4207" s="1"/>
      <c r="J4207" s="1"/>
      <c r="K4207" s="1"/>
      <c r="L4207" s="1"/>
      <c r="M4207" s="1"/>
      <c r="N4207" s="1"/>
    </row>
    <row r="4208" spans="6:14" x14ac:dyDescent="0.25">
      <c r="F4208" s="1"/>
      <c r="G4208" s="1"/>
      <c r="H4208" s="1"/>
      <c r="I4208" s="1"/>
      <c r="J4208" s="1"/>
      <c r="K4208" s="1"/>
      <c r="L4208" s="1"/>
      <c r="M4208" s="1"/>
      <c r="N4208" s="1"/>
    </row>
    <row r="4209" spans="6:14" x14ac:dyDescent="0.25">
      <c r="F4209" s="1"/>
      <c r="G4209" s="1"/>
      <c r="H4209" s="1"/>
      <c r="I4209" s="1"/>
      <c r="J4209" s="1"/>
      <c r="K4209" s="1"/>
      <c r="L4209" s="1"/>
      <c r="M4209" s="1"/>
      <c r="N4209" s="1"/>
    </row>
    <row r="4210" spans="6:14" x14ac:dyDescent="0.25">
      <c r="F4210" s="1"/>
      <c r="G4210" s="1"/>
      <c r="H4210" s="1"/>
      <c r="I4210" s="1"/>
      <c r="J4210" s="1"/>
      <c r="K4210" s="1"/>
      <c r="L4210" s="1"/>
      <c r="M4210" s="1"/>
      <c r="N4210" s="1"/>
    </row>
    <row r="4211" spans="6:14" x14ac:dyDescent="0.25">
      <c r="F4211" s="1"/>
      <c r="G4211" s="1"/>
      <c r="H4211" s="1"/>
      <c r="I4211" s="1"/>
      <c r="J4211" s="1"/>
      <c r="K4211" s="1"/>
      <c r="L4211" s="1"/>
      <c r="M4211" s="1"/>
      <c r="N4211" s="1"/>
    </row>
    <row r="4212" spans="6:14" x14ac:dyDescent="0.25">
      <c r="F4212" s="1"/>
      <c r="G4212" s="1"/>
      <c r="H4212" s="1"/>
      <c r="I4212" s="1"/>
      <c r="J4212" s="1"/>
      <c r="K4212" s="1"/>
      <c r="L4212" s="1"/>
      <c r="M4212" s="1"/>
      <c r="N4212" s="1"/>
    </row>
    <row r="4213" spans="6:14" x14ac:dyDescent="0.25">
      <c r="F4213" s="1"/>
      <c r="G4213" s="1"/>
      <c r="H4213" s="1"/>
      <c r="I4213" s="1"/>
      <c r="J4213" s="1"/>
      <c r="K4213" s="1"/>
      <c r="L4213" s="1"/>
      <c r="M4213" s="1"/>
      <c r="N4213" s="1"/>
    </row>
    <row r="4214" spans="6:14" x14ac:dyDescent="0.25">
      <c r="F4214" s="1"/>
      <c r="G4214" s="1"/>
      <c r="H4214" s="1"/>
      <c r="I4214" s="1"/>
      <c r="J4214" s="1"/>
      <c r="K4214" s="1"/>
      <c r="L4214" s="1"/>
      <c r="M4214" s="1"/>
      <c r="N4214" s="1"/>
    </row>
    <row r="4215" spans="6:14" x14ac:dyDescent="0.25">
      <c r="F4215" s="1"/>
      <c r="G4215" s="1"/>
      <c r="H4215" s="1"/>
      <c r="I4215" s="1"/>
      <c r="J4215" s="1"/>
      <c r="K4215" s="1"/>
      <c r="L4215" s="1"/>
      <c r="M4215" s="1"/>
      <c r="N4215" s="1"/>
    </row>
    <row r="4216" spans="6:14" x14ac:dyDescent="0.25">
      <c r="F4216" s="1"/>
      <c r="G4216" s="1"/>
      <c r="H4216" s="1"/>
      <c r="I4216" s="1"/>
      <c r="J4216" s="1"/>
      <c r="K4216" s="1"/>
      <c r="L4216" s="1"/>
      <c r="M4216" s="1"/>
      <c r="N4216" s="1"/>
    </row>
    <row r="4217" spans="6:14" x14ac:dyDescent="0.25">
      <c r="F4217" s="1"/>
      <c r="G4217" s="1"/>
      <c r="H4217" s="1"/>
      <c r="I4217" s="1"/>
      <c r="J4217" s="1"/>
      <c r="K4217" s="1"/>
      <c r="L4217" s="1"/>
      <c r="M4217" s="1"/>
      <c r="N4217" s="1"/>
    </row>
    <row r="4218" spans="6:14" x14ac:dyDescent="0.25">
      <c r="F4218" s="1"/>
      <c r="G4218" s="1"/>
      <c r="H4218" s="1"/>
      <c r="I4218" s="1"/>
      <c r="J4218" s="1"/>
      <c r="K4218" s="1"/>
      <c r="L4218" s="1"/>
      <c r="M4218" s="1"/>
      <c r="N4218" s="1"/>
    </row>
    <row r="4219" spans="6:14" x14ac:dyDescent="0.25">
      <c r="F4219" s="1"/>
      <c r="G4219" s="1"/>
      <c r="H4219" s="1"/>
      <c r="I4219" s="1"/>
      <c r="J4219" s="1"/>
      <c r="K4219" s="1"/>
      <c r="L4219" s="1"/>
      <c r="M4219" s="1"/>
      <c r="N4219" s="1"/>
    </row>
    <row r="4220" spans="6:14" x14ac:dyDescent="0.25">
      <c r="F4220" s="1"/>
      <c r="G4220" s="1"/>
      <c r="H4220" s="1"/>
      <c r="I4220" s="1"/>
      <c r="J4220" s="1"/>
      <c r="K4220" s="1"/>
      <c r="L4220" s="1"/>
      <c r="M4220" s="1"/>
      <c r="N4220" s="1"/>
    </row>
    <row r="4221" spans="6:14" x14ac:dyDescent="0.25">
      <c r="F4221" s="1"/>
      <c r="G4221" s="1"/>
      <c r="H4221" s="1"/>
      <c r="I4221" s="1"/>
      <c r="J4221" s="1"/>
      <c r="K4221" s="1"/>
      <c r="L4221" s="1"/>
      <c r="M4221" s="1"/>
      <c r="N4221" s="1"/>
    </row>
    <row r="4222" spans="6:14" x14ac:dyDescent="0.25">
      <c r="F4222" s="1"/>
      <c r="G4222" s="1"/>
      <c r="H4222" s="1"/>
      <c r="I4222" s="1"/>
      <c r="J4222" s="1"/>
      <c r="K4222" s="1"/>
      <c r="L4222" s="1"/>
      <c r="M4222" s="1"/>
      <c r="N4222" s="1"/>
    </row>
    <row r="4223" spans="6:14" x14ac:dyDescent="0.25">
      <c r="F4223" s="1"/>
      <c r="G4223" s="1"/>
      <c r="H4223" s="1"/>
      <c r="I4223" s="1"/>
      <c r="J4223" s="1"/>
      <c r="K4223" s="1"/>
      <c r="L4223" s="1"/>
      <c r="M4223" s="1"/>
      <c r="N4223" s="1"/>
    </row>
    <row r="4224" spans="6:14" x14ac:dyDescent="0.25">
      <c r="F4224" s="1"/>
      <c r="G4224" s="1"/>
      <c r="H4224" s="1"/>
      <c r="I4224" s="1"/>
      <c r="J4224" s="1"/>
      <c r="K4224" s="1"/>
      <c r="L4224" s="1"/>
      <c r="M4224" s="1"/>
      <c r="N4224" s="1"/>
    </row>
    <row r="4225" spans="6:14" x14ac:dyDescent="0.25">
      <c r="F4225" s="1"/>
      <c r="G4225" s="1"/>
      <c r="H4225" s="1"/>
      <c r="I4225" s="1"/>
      <c r="J4225" s="1"/>
      <c r="K4225" s="1"/>
      <c r="L4225" s="1"/>
      <c r="M4225" s="1"/>
      <c r="N4225" s="1"/>
    </row>
    <row r="4226" spans="6:14" x14ac:dyDescent="0.25">
      <c r="F4226" s="1"/>
      <c r="G4226" s="1"/>
      <c r="H4226" s="1"/>
      <c r="I4226" s="1"/>
      <c r="J4226" s="1"/>
      <c r="K4226" s="1"/>
      <c r="L4226" s="1"/>
      <c r="M4226" s="1"/>
      <c r="N4226" s="1"/>
    </row>
    <row r="4227" spans="6:14" x14ac:dyDescent="0.25">
      <c r="F4227" s="1"/>
      <c r="G4227" s="1"/>
      <c r="H4227" s="1"/>
      <c r="I4227" s="1"/>
      <c r="J4227" s="1"/>
      <c r="K4227" s="1"/>
      <c r="L4227" s="1"/>
      <c r="M4227" s="1"/>
      <c r="N4227" s="1"/>
    </row>
    <row r="4228" spans="6:14" x14ac:dyDescent="0.25">
      <c r="F4228" s="1"/>
      <c r="G4228" s="1"/>
      <c r="H4228" s="1"/>
      <c r="I4228" s="1"/>
      <c r="J4228" s="1"/>
      <c r="K4228" s="1"/>
      <c r="L4228" s="1"/>
      <c r="M4228" s="1"/>
      <c r="N4228" s="1"/>
    </row>
    <row r="4229" spans="6:14" x14ac:dyDescent="0.25">
      <c r="F4229" s="1"/>
      <c r="G4229" s="1"/>
      <c r="H4229" s="1"/>
      <c r="I4229" s="1"/>
      <c r="J4229" s="1"/>
      <c r="K4229" s="1"/>
      <c r="L4229" s="1"/>
      <c r="M4229" s="1"/>
      <c r="N4229" s="1"/>
    </row>
    <row r="4230" spans="6:14" x14ac:dyDescent="0.25">
      <c r="F4230" s="1"/>
      <c r="G4230" s="1"/>
      <c r="H4230" s="1"/>
      <c r="I4230" s="1"/>
      <c r="J4230" s="1"/>
      <c r="K4230" s="1"/>
      <c r="L4230" s="1"/>
      <c r="M4230" s="1"/>
      <c r="N4230" s="1"/>
    </row>
    <row r="4231" spans="6:14" x14ac:dyDescent="0.25">
      <c r="F4231" s="1"/>
      <c r="G4231" s="1"/>
      <c r="H4231" s="1"/>
      <c r="I4231" s="1"/>
      <c r="J4231" s="1"/>
      <c r="K4231" s="1"/>
      <c r="L4231" s="1"/>
      <c r="M4231" s="1"/>
      <c r="N4231" s="1"/>
    </row>
    <row r="4232" spans="6:14" x14ac:dyDescent="0.25">
      <c r="F4232" s="1"/>
      <c r="G4232" s="1"/>
      <c r="H4232" s="1"/>
      <c r="I4232" s="1"/>
      <c r="J4232" s="1"/>
      <c r="K4232" s="1"/>
      <c r="L4232" s="1"/>
      <c r="M4232" s="1"/>
      <c r="N4232" s="1"/>
    </row>
    <row r="4233" spans="6:14" x14ac:dyDescent="0.25">
      <c r="F4233" s="1"/>
      <c r="G4233" s="1"/>
      <c r="H4233" s="1"/>
      <c r="I4233" s="1"/>
      <c r="J4233" s="1"/>
      <c r="K4233" s="1"/>
      <c r="L4233" s="1"/>
      <c r="M4233" s="1"/>
      <c r="N4233" s="1"/>
    </row>
    <row r="4234" spans="6:14" x14ac:dyDescent="0.25">
      <c r="F4234" s="1"/>
      <c r="G4234" s="1"/>
      <c r="H4234" s="1"/>
      <c r="I4234" s="1"/>
      <c r="J4234" s="1"/>
      <c r="K4234" s="1"/>
      <c r="L4234" s="1"/>
      <c r="M4234" s="1"/>
      <c r="N4234" s="1"/>
    </row>
    <row r="4235" spans="6:14" x14ac:dyDescent="0.25">
      <c r="F4235" s="1"/>
      <c r="G4235" s="1"/>
      <c r="H4235" s="1"/>
      <c r="I4235" s="1"/>
      <c r="J4235" s="1"/>
      <c r="K4235" s="1"/>
      <c r="L4235" s="1"/>
      <c r="M4235" s="1"/>
      <c r="N4235" s="1"/>
    </row>
    <row r="4236" spans="6:14" x14ac:dyDescent="0.25">
      <c r="F4236" s="1"/>
      <c r="G4236" s="1"/>
      <c r="H4236" s="1"/>
      <c r="I4236" s="1"/>
      <c r="J4236" s="1"/>
      <c r="K4236" s="1"/>
      <c r="L4236" s="1"/>
      <c r="M4236" s="1"/>
      <c r="N4236" s="1"/>
    </row>
    <row r="4237" spans="6:14" x14ac:dyDescent="0.25">
      <c r="F4237" s="1"/>
      <c r="G4237" s="1"/>
      <c r="H4237" s="1"/>
      <c r="I4237" s="1"/>
      <c r="J4237" s="1"/>
      <c r="K4237" s="1"/>
      <c r="L4237" s="1"/>
      <c r="M4237" s="1"/>
      <c r="N4237" s="1"/>
    </row>
    <row r="4238" spans="6:14" x14ac:dyDescent="0.25">
      <c r="F4238" s="1"/>
      <c r="G4238" s="1"/>
      <c r="H4238" s="1"/>
      <c r="I4238" s="1"/>
      <c r="J4238" s="1"/>
      <c r="K4238" s="1"/>
      <c r="L4238" s="1"/>
      <c r="M4238" s="1"/>
      <c r="N4238" s="1"/>
    </row>
    <row r="4239" spans="6:14" x14ac:dyDescent="0.25">
      <c r="F4239" s="1"/>
      <c r="G4239" s="1"/>
      <c r="H4239" s="1"/>
      <c r="I4239" s="1"/>
      <c r="J4239" s="1"/>
      <c r="K4239" s="1"/>
      <c r="L4239" s="1"/>
      <c r="M4239" s="1"/>
      <c r="N4239" s="1"/>
    </row>
    <row r="4240" spans="6:14" x14ac:dyDescent="0.25">
      <c r="F4240" s="1"/>
      <c r="G4240" s="1"/>
      <c r="H4240" s="1"/>
      <c r="I4240" s="1"/>
      <c r="J4240" s="1"/>
      <c r="K4240" s="1"/>
      <c r="L4240" s="1"/>
      <c r="M4240" s="1"/>
      <c r="N4240" s="1"/>
    </row>
    <row r="4241" spans="6:14" x14ac:dyDescent="0.25">
      <c r="F4241" s="1"/>
      <c r="G4241" s="1"/>
      <c r="H4241" s="1"/>
      <c r="I4241" s="1"/>
      <c r="J4241" s="1"/>
      <c r="K4241" s="1"/>
      <c r="L4241" s="1"/>
      <c r="M4241" s="1"/>
      <c r="N4241" s="1"/>
    </row>
    <row r="4242" spans="6:14" x14ac:dyDescent="0.25">
      <c r="F4242" s="1"/>
      <c r="G4242" s="1"/>
      <c r="H4242" s="1"/>
      <c r="I4242" s="1"/>
      <c r="J4242" s="1"/>
      <c r="K4242" s="1"/>
      <c r="L4242" s="1"/>
      <c r="M4242" s="1"/>
      <c r="N4242" s="1"/>
    </row>
    <row r="4243" spans="6:14" x14ac:dyDescent="0.25">
      <c r="F4243" s="1"/>
      <c r="G4243" s="1"/>
      <c r="H4243" s="1"/>
      <c r="I4243" s="1"/>
      <c r="J4243" s="1"/>
      <c r="K4243" s="1"/>
      <c r="L4243" s="1"/>
      <c r="M4243" s="1"/>
      <c r="N4243" s="1"/>
    </row>
    <row r="4244" spans="6:14" x14ac:dyDescent="0.25">
      <c r="F4244" s="1"/>
      <c r="G4244" s="1"/>
      <c r="H4244" s="1"/>
      <c r="I4244" s="1"/>
      <c r="J4244" s="1"/>
      <c r="K4244" s="1"/>
      <c r="L4244" s="1"/>
      <c r="M4244" s="1"/>
      <c r="N4244" s="1"/>
    </row>
    <row r="4245" spans="6:14" x14ac:dyDescent="0.25">
      <c r="F4245" s="1"/>
      <c r="G4245" s="1"/>
      <c r="H4245" s="1"/>
      <c r="I4245" s="1"/>
      <c r="J4245" s="1"/>
      <c r="K4245" s="1"/>
      <c r="L4245" s="1"/>
      <c r="M4245" s="1"/>
      <c r="N4245" s="1"/>
    </row>
    <row r="4246" spans="6:14" x14ac:dyDescent="0.25">
      <c r="F4246" s="1"/>
      <c r="G4246" s="1"/>
      <c r="H4246" s="1"/>
      <c r="I4246" s="1"/>
      <c r="J4246" s="1"/>
      <c r="K4246" s="1"/>
      <c r="L4246" s="1"/>
      <c r="M4246" s="1"/>
      <c r="N4246" s="1"/>
    </row>
    <row r="4247" spans="6:14" x14ac:dyDescent="0.25">
      <c r="F4247" s="1"/>
      <c r="G4247" s="1"/>
      <c r="H4247" s="1"/>
      <c r="I4247" s="1"/>
      <c r="J4247" s="1"/>
      <c r="K4247" s="1"/>
      <c r="L4247" s="1"/>
      <c r="M4247" s="1"/>
      <c r="N4247" s="1"/>
    </row>
    <row r="4248" spans="6:14" x14ac:dyDescent="0.25">
      <c r="F4248" s="1"/>
      <c r="G4248" s="1"/>
      <c r="H4248" s="1"/>
      <c r="I4248" s="1"/>
      <c r="J4248" s="1"/>
      <c r="K4248" s="1"/>
      <c r="L4248" s="1"/>
      <c r="M4248" s="1"/>
      <c r="N4248" s="1"/>
    </row>
    <row r="4249" spans="6:14" x14ac:dyDescent="0.25">
      <c r="F4249" s="1"/>
      <c r="G4249" s="1"/>
      <c r="H4249" s="1"/>
      <c r="I4249" s="1"/>
      <c r="J4249" s="1"/>
      <c r="K4249" s="1"/>
      <c r="L4249" s="1"/>
      <c r="M4249" s="1"/>
      <c r="N4249" s="1"/>
    </row>
    <row r="4250" spans="6:14" x14ac:dyDescent="0.25">
      <c r="F4250" s="1"/>
      <c r="G4250" s="1"/>
      <c r="H4250" s="1"/>
      <c r="I4250" s="1"/>
      <c r="J4250" s="1"/>
      <c r="K4250" s="1"/>
      <c r="L4250" s="1"/>
      <c r="M4250" s="1"/>
      <c r="N4250" s="1"/>
    </row>
    <row r="4251" spans="6:14" x14ac:dyDescent="0.25">
      <c r="F4251" s="1"/>
      <c r="G4251" s="1"/>
      <c r="H4251" s="1"/>
      <c r="I4251" s="1"/>
      <c r="J4251" s="1"/>
      <c r="K4251" s="1"/>
      <c r="L4251" s="1"/>
      <c r="M4251" s="1"/>
      <c r="N4251" s="1"/>
    </row>
    <row r="4252" spans="6:14" x14ac:dyDescent="0.25">
      <c r="F4252" s="1"/>
      <c r="G4252" s="1"/>
      <c r="H4252" s="1"/>
      <c r="I4252" s="1"/>
      <c r="J4252" s="1"/>
      <c r="K4252" s="1"/>
      <c r="L4252" s="1"/>
      <c r="M4252" s="1"/>
      <c r="N4252" s="1"/>
    </row>
    <row r="4253" spans="6:14" x14ac:dyDescent="0.25">
      <c r="F4253" s="1"/>
      <c r="G4253" s="1"/>
      <c r="H4253" s="1"/>
      <c r="I4253" s="1"/>
      <c r="J4253" s="1"/>
      <c r="K4253" s="1"/>
      <c r="L4253" s="1"/>
      <c r="M4253" s="1"/>
      <c r="N4253" s="1"/>
    </row>
    <row r="4254" spans="6:14" x14ac:dyDescent="0.25">
      <c r="F4254" s="1"/>
      <c r="G4254" s="1"/>
      <c r="H4254" s="1"/>
      <c r="I4254" s="1"/>
      <c r="J4254" s="1"/>
      <c r="K4254" s="1"/>
      <c r="L4254" s="1"/>
      <c r="M4254" s="1"/>
      <c r="N4254" s="1"/>
    </row>
    <row r="4255" spans="6:14" x14ac:dyDescent="0.25">
      <c r="F4255" s="1"/>
      <c r="G4255" s="1"/>
      <c r="H4255" s="1"/>
      <c r="I4255" s="1"/>
      <c r="J4255" s="1"/>
      <c r="K4255" s="1"/>
      <c r="L4255" s="1"/>
      <c r="M4255" s="1"/>
      <c r="N4255" s="1"/>
    </row>
    <row r="4256" spans="6:14" x14ac:dyDescent="0.25">
      <c r="F4256" s="1"/>
      <c r="G4256" s="1"/>
      <c r="H4256" s="1"/>
      <c r="I4256" s="1"/>
      <c r="J4256" s="1"/>
      <c r="K4256" s="1"/>
      <c r="L4256" s="1"/>
      <c r="M4256" s="1"/>
      <c r="N4256" s="1"/>
    </row>
    <row r="4257" spans="6:14" x14ac:dyDescent="0.25">
      <c r="F4257" s="1"/>
      <c r="G4257" s="1"/>
      <c r="H4257" s="1"/>
      <c r="I4257" s="1"/>
      <c r="J4257" s="1"/>
      <c r="K4257" s="1"/>
      <c r="L4257" s="1"/>
      <c r="M4257" s="1"/>
      <c r="N4257" s="1"/>
    </row>
    <row r="4258" spans="6:14" x14ac:dyDescent="0.25">
      <c r="F4258" s="1"/>
      <c r="G4258" s="1"/>
      <c r="H4258" s="1"/>
      <c r="I4258" s="1"/>
      <c r="J4258" s="1"/>
      <c r="K4258" s="1"/>
      <c r="L4258" s="1"/>
      <c r="M4258" s="1"/>
      <c r="N4258" s="1"/>
    </row>
    <row r="4259" spans="6:14" x14ac:dyDescent="0.25">
      <c r="F4259" s="1"/>
      <c r="G4259" s="1"/>
      <c r="H4259" s="1"/>
      <c r="I4259" s="1"/>
      <c r="J4259" s="1"/>
      <c r="K4259" s="1"/>
      <c r="L4259" s="1"/>
      <c r="M4259" s="1"/>
      <c r="N4259" s="1"/>
    </row>
    <row r="4260" spans="6:14" x14ac:dyDescent="0.25">
      <c r="F4260" s="1"/>
      <c r="G4260" s="1"/>
      <c r="H4260" s="1"/>
      <c r="I4260" s="1"/>
      <c r="J4260" s="1"/>
      <c r="K4260" s="1"/>
      <c r="L4260" s="1"/>
      <c r="M4260" s="1"/>
      <c r="N4260" s="1"/>
    </row>
    <row r="4261" spans="6:14" x14ac:dyDescent="0.25">
      <c r="F4261" s="1"/>
      <c r="G4261" s="1"/>
      <c r="H4261" s="1"/>
      <c r="I4261" s="1"/>
      <c r="J4261" s="1"/>
      <c r="K4261" s="1"/>
      <c r="L4261" s="1"/>
      <c r="M4261" s="1"/>
      <c r="N4261" s="1"/>
    </row>
    <row r="4262" spans="6:14" x14ac:dyDescent="0.25">
      <c r="F4262" s="1"/>
      <c r="G4262" s="1"/>
      <c r="H4262" s="1"/>
      <c r="I4262" s="1"/>
      <c r="J4262" s="1"/>
      <c r="K4262" s="1"/>
      <c r="L4262" s="1"/>
      <c r="M4262" s="1"/>
      <c r="N4262" s="1"/>
    </row>
    <row r="4263" spans="6:14" x14ac:dyDescent="0.25">
      <c r="F4263" s="1"/>
      <c r="G4263" s="1"/>
      <c r="H4263" s="1"/>
      <c r="I4263" s="1"/>
      <c r="J4263" s="1"/>
      <c r="K4263" s="1"/>
      <c r="L4263" s="1"/>
      <c r="M4263" s="1"/>
      <c r="N4263" s="1"/>
    </row>
    <row r="4264" spans="6:14" x14ac:dyDescent="0.25">
      <c r="F4264" s="1"/>
      <c r="G4264" s="1"/>
      <c r="H4264" s="1"/>
      <c r="I4264" s="1"/>
      <c r="J4264" s="1"/>
      <c r="K4264" s="1"/>
      <c r="L4264" s="1"/>
      <c r="M4264" s="1"/>
      <c r="N4264" s="1"/>
    </row>
    <row r="4265" spans="6:14" x14ac:dyDescent="0.25">
      <c r="F4265" s="1"/>
      <c r="G4265" s="1"/>
      <c r="H4265" s="1"/>
      <c r="I4265" s="1"/>
      <c r="J4265" s="1"/>
      <c r="K4265" s="1"/>
      <c r="L4265" s="1"/>
      <c r="M4265" s="1"/>
      <c r="N4265" s="1"/>
    </row>
    <row r="4266" spans="6:14" x14ac:dyDescent="0.25">
      <c r="F4266" s="1"/>
      <c r="G4266" s="1"/>
      <c r="H4266" s="1"/>
      <c r="I4266" s="1"/>
      <c r="J4266" s="1"/>
      <c r="K4266" s="1"/>
      <c r="L4266" s="1"/>
      <c r="M4266" s="1"/>
      <c r="N4266" s="1"/>
    </row>
    <row r="4267" spans="6:14" x14ac:dyDescent="0.25">
      <c r="F4267" s="1"/>
      <c r="G4267" s="1"/>
      <c r="H4267" s="1"/>
      <c r="I4267" s="1"/>
      <c r="J4267" s="1"/>
      <c r="K4267" s="1"/>
      <c r="L4267" s="1"/>
      <c r="M4267" s="1"/>
      <c r="N4267" s="1"/>
    </row>
    <row r="4268" spans="6:14" x14ac:dyDescent="0.25">
      <c r="F4268" s="1"/>
      <c r="G4268" s="1"/>
      <c r="H4268" s="1"/>
      <c r="I4268" s="1"/>
      <c r="J4268" s="1"/>
      <c r="K4268" s="1"/>
      <c r="L4268" s="1"/>
      <c r="M4268" s="1"/>
      <c r="N4268" s="1"/>
    </row>
    <row r="4269" spans="6:14" x14ac:dyDescent="0.25">
      <c r="F4269" s="1"/>
      <c r="G4269" s="1"/>
      <c r="H4269" s="1"/>
      <c r="I4269" s="1"/>
      <c r="J4269" s="1"/>
      <c r="K4269" s="1"/>
      <c r="L4269" s="1"/>
      <c r="M4269" s="1"/>
      <c r="N4269" s="1"/>
    </row>
    <row r="4270" spans="6:14" x14ac:dyDescent="0.25">
      <c r="F4270" s="1"/>
      <c r="G4270" s="1"/>
      <c r="H4270" s="1"/>
      <c r="I4270" s="1"/>
      <c r="J4270" s="1"/>
      <c r="K4270" s="1"/>
      <c r="L4270" s="1"/>
      <c r="M4270" s="1"/>
      <c r="N4270" s="1"/>
    </row>
    <row r="4271" spans="6:14" x14ac:dyDescent="0.25">
      <c r="F4271" s="1"/>
      <c r="G4271" s="1"/>
      <c r="H4271" s="1"/>
      <c r="I4271" s="1"/>
      <c r="J4271" s="1"/>
      <c r="K4271" s="1"/>
      <c r="L4271" s="1"/>
      <c r="M4271" s="1"/>
      <c r="N4271" s="1"/>
    </row>
    <row r="4272" spans="6:14" x14ac:dyDescent="0.25">
      <c r="F4272" s="1"/>
      <c r="G4272" s="1"/>
      <c r="H4272" s="1"/>
      <c r="I4272" s="1"/>
      <c r="J4272" s="1"/>
      <c r="K4272" s="1"/>
      <c r="L4272" s="1"/>
      <c r="M4272" s="1"/>
      <c r="N4272" s="1"/>
    </row>
    <row r="4273" spans="6:14" x14ac:dyDescent="0.25">
      <c r="F4273" s="1"/>
      <c r="G4273" s="1"/>
      <c r="H4273" s="1"/>
      <c r="I4273" s="1"/>
      <c r="J4273" s="1"/>
      <c r="K4273" s="1"/>
      <c r="L4273" s="1"/>
      <c r="M4273" s="1"/>
      <c r="N4273" s="1"/>
    </row>
    <row r="4274" spans="6:14" x14ac:dyDescent="0.25">
      <c r="F4274" s="1"/>
      <c r="G4274" s="1"/>
      <c r="H4274" s="1"/>
      <c r="I4274" s="1"/>
      <c r="J4274" s="1"/>
      <c r="K4274" s="1"/>
      <c r="L4274" s="1"/>
      <c r="M4274" s="1"/>
      <c r="N4274" s="1"/>
    </row>
    <row r="4275" spans="6:14" x14ac:dyDescent="0.25">
      <c r="F4275" s="1"/>
      <c r="G4275" s="1"/>
      <c r="H4275" s="1"/>
      <c r="I4275" s="1"/>
      <c r="J4275" s="1"/>
      <c r="K4275" s="1"/>
      <c r="L4275" s="1"/>
      <c r="M4275" s="1"/>
      <c r="N4275" s="1"/>
    </row>
    <row r="4276" spans="6:14" x14ac:dyDescent="0.25">
      <c r="F4276" s="1"/>
      <c r="G4276" s="1"/>
      <c r="H4276" s="1"/>
      <c r="I4276" s="1"/>
      <c r="J4276" s="1"/>
      <c r="K4276" s="1"/>
      <c r="L4276" s="1"/>
      <c r="M4276" s="1"/>
      <c r="N4276" s="1"/>
    </row>
    <row r="4277" spans="6:14" x14ac:dyDescent="0.25">
      <c r="F4277" s="1"/>
      <c r="G4277" s="1"/>
      <c r="H4277" s="1"/>
      <c r="I4277" s="1"/>
      <c r="J4277" s="1"/>
      <c r="K4277" s="1"/>
      <c r="L4277" s="1"/>
      <c r="M4277" s="1"/>
      <c r="N4277" s="1"/>
    </row>
    <row r="4278" spans="6:14" x14ac:dyDescent="0.25">
      <c r="F4278" s="1"/>
      <c r="G4278" s="1"/>
      <c r="H4278" s="1"/>
      <c r="I4278" s="1"/>
      <c r="J4278" s="1"/>
      <c r="K4278" s="1"/>
      <c r="L4278" s="1"/>
      <c r="M4278" s="1"/>
      <c r="N4278" s="1"/>
    </row>
    <row r="4279" spans="6:14" x14ac:dyDescent="0.25">
      <c r="F4279" s="1"/>
      <c r="G4279" s="1"/>
      <c r="H4279" s="1"/>
      <c r="I4279" s="1"/>
      <c r="J4279" s="1"/>
      <c r="K4279" s="1"/>
      <c r="L4279" s="1"/>
      <c r="M4279" s="1"/>
      <c r="N4279" s="1"/>
    </row>
    <row r="4280" spans="6:14" x14ac:dyDescent="0.25">
      <c r="F4280" s="1"/>
      <c r="G4280" s="1"/>
      <c r="H4280" s="1"/>
      <c r="I4280" s="1"/>
      <c r="J4280" s="1"/>
      <c r="K4280" s="1"/>
      <c r="L4280" s="1"/>
      <c r="M4280" s="1"/>
      <c r="N4280" s="1"/>
    </row>
    <row r="4281" spans="6:14" x14ac:dyDescent="0.25">
      <c r="F4281" s="1"/>
      <c r="G4281" s="1"/>
      <c r="H4281" s="1"/>
      <c r="I4281" s="1"/>
      <c r="J4281" s="1"/>
      <c r="K4281" s="1"/>
      <c r="L4281" s="1"/>
      <c r="M4281" s="1"/>
      <c r="N4281" s="1"/>
    </row>
    <row r="4282" spans="6:14" x14ac:dyDescent="0.25">
      <c r="F4282" s="1"/>
      <c r="G4282" s="1"/>
      <c r="H4282" s="1"/>
      <c r="I4282" s="1"/>
      <c r="J4282" s="1"/>
      <c r="K4282" s="1"/>
      <c r="L4282" s="1"/>
      <c r="M4282" s="1"/>
      <c r="N4282" s="1"/>
    </row>
    <row r="4283" spans="6:14" x14ac:dyDescent="0.25">
      <c r="F4283" s="1"/>
      <c r="G4283" s="1"/>
      <c r="H4283" s="1"/>
      <c r="I4283" s="1"/>
      <c r="J4283" s="1"/>
      <c r="K4283" s="1"/>
      <c r="L4283" s="1"/>
      <c r="M4283" s="1"/>
      <c r="N4283" s="1"/>
    </row>
    <row r="4284" spans="6:14" x14ac:dyDescent="0.25">
      <c r="F4284" s="1"/>
      <c r="G4284" s="1"/>
      <c r="H4284" s="1"/>
      <c r="I4284" s="1"/>
      <c r="J4284" s="1"/>
      <c r="K4284" s="1"/>
      <c r="L4284" s="1"/>
      <c r="M4284" s="1"/>
      <c r="N4284" s="1"/>
    </row>
    <row r="4285" spans="6:14" x14ac:dyDescent="0.25">
      <c r="F4285" s="1"/>
      <c r="G4285" s="1"/>
      <c r="H4285" s="1"/>
      <c r="I4285" s="1"/>
      <c r="J4285" s="1"/>
      <c r="K4285" s="1"/>
      <c r="L4285" s="1"/>
      <c r="M4285" s="1"/>
      <c r="N4285" s="1"/>
    </row>
    <row r="4286" spans="6:14" x14ac:dyDescent="0.25">
      <c r="F4286" s="1"/>
      <c r="G4286" s="1"/>
      <c r="H4286" s="1"/>
      <c r="I4286" s="1"/>
      <c r="J4286" s="1"/>
      <c r="K4286" s="1"/>
      <c r="L4286" s="1"/>
      <c r="M4286" s="1"/>
      <c r="N4286" s="1"/>
    </row>
    <row r="4287" spans="6:14" x14ac:dyDescent="0.25">
      <c r="F4287" s="1"/>
      <c r="G4287" s="1"/>
      <c r="H4287" s="1"/>
      <c r="I4287" s="1"/>
      <c r="J4287" s="1"/>
      <c r="K4287" s="1"/>
      <c r="L4287" s="1"/>
      <c r="M4287" s="1"/>
      <c r="N4287" s="1"/>
    </row>
    <row r="4288" spans="6:14" x14ac:dyDescent="0.25">
      <c r="F4288" s="1"/>
      <c r="G4288" s="1"/>
      <c r="H4288" s="1"/>
      <c r="I4288" s="1"/>
      <c r="J4288" s="1"/>
      <c r="K4288" s="1"/>
      <c r="L4288" s="1"/>
      <c r="M4288" s="1"/>
      <c r="N4288" s="1"/>
    </row>
    <row r="4289" spans="6:14" x14ac:dyDescent="0.25">
      <c r="F4289" s="1"/>
      <c r="G4289" s="1"/>
      <c r="H4289" s="1"/>
      <c r="I4289" s="1"/>
      <c r="J4289" s="1"/>
      <c r="K4289" s="1"/>
      <c r="L4289" s="1"/>
      <c r="M4289" s="1"/>
      <c r="N4289" s="1"/>
    </row>
    <row r="4290" spans="6:14" x14ac:dyDescent="0.25">
      <c r="F4290" s="1"/>
      <c r="G4290" s="1"/>
      <c r="H4290" s="1"/>
      <c r="I4290" s="1"/>
      <c r="J4290" s="1"/>
      <c r="K4290" s="1"/>
      <c r="L4290" s="1"/>
      <c r="M4290" s="1"/>
      <c r="N4290" s="1"/>
    </row>
    <row r="4291" spans="6:14" x14ac:dyDescent="0.25">
      <c r="F4291" s="1"/>
      <c r="G4291" s="1"/>
      <c r="H4291" s="1"/>
      <c r="I4291" s="1"/>
      <c r="J4291" s="1"/>
      <c r="K4291" s="1"/>
      <c r="L4291" s="1"/>
      <c r="M4291" s="1"/>
      <c r="N4291" s="1"/>
    </row>
    <row r="4292" spans="6:14" x14ac:dyDescent="0.25">
      <c r="F4292" s="1"/>
      <c r="G4292" s="1"/>
      <c r="H4292" s="1"/>
      <c r="I4292" s="1"/>
      <c r="J4292" s="1"/>
      <c r="K4292" s="1"/>
      <c r="L4292" s="1"/>
      <c r="M4292" s="1"/>
      <c r="N4292" s="1"/>
    </row>
    <row r="4293" spans="6:14" x14ac:dyDescent="0.25">
      <c r="F4293" s="1"/>
      <c r="G4293" s="1"/>
      <c r="H4293" s="1"/>
      <c r="I4293" s="1"/>
      <c r="J4293" s="1"/>
      <c r="K4293" s="1"/>
      <c r="L4293" s="1"/>
      <c r="M4293" s="1"/>
      <c r="N4293" s="1"/>
    </row>
    <row r="4294" spans="6:14" x14ac:dyDescent="0.25">
      <c r="F4294" s="1"/>
      <c r="G4294" s="1"/>
      <c r="H4294" s="1"/>
      <c r="I4294" s="1"/>
      <c r="J4294" s="1"/>
      <c r="K4294" s="1"/>
      <c r="L4294" s="1"/>
      <c r="M4294" s="1"/>
      <c r="N4294" s="1"/>
    </row>
    <row r="4295" spans="6:14" x14ac:dyDescent="0.25">
      <c r="F4295" s="1"/>
      <c r="G4295" s="1"/>
      <c r="H4295" s="1"/>
      <c r="I4295" s="1"/>
      <c r="J4295" s="1"/>
      <c r="K4295" s="1"/>
      <c r="L4295" s="1"/>
      <c r="M4295" s="1"/>
      <c r="N4295" s="1"/>
    </row>
    <row r="4296" spans="6:14" x14ac:dyDescent="0.25">
      <c r="F4296" s="1"/>
      <c r="G4296" s="1"/>
      <c r="H4296" s="1"/>
      <c r="I4296" s="1"/>
      <c r="J4296" s="1"/>
      <c r="K4296" s="1"/>
      <c r="L4296" s="1"/>
      <c r="M4296" s="1"/>
      <c r="N4296" s="1"/>
    </row>
    <row r="4297" spans="6:14" x14ac:dyDescent="0.25">
      <c r="F4297" s="1"/>
      <c r="G4297" s="1"/>
      <c r="H4297" s="1"/>
      <c r="I4297" s="1"/>
      <c r="J4297" s="1"/>
      <c r="K4297" s="1"/>
      <c r="L4297" s="1"/>
      <c r="M4297" s="1"/>
      <c r="N4297" s="1"/>
    </row>
    <row r="4298" spans="6:14" x14ac:dyDescent="0.25">
      <c r="F4298" s="1"/>
      <c r="G4298" s="1"/>
      <c r="H4298" s="1"/>
      <c r="I4298" s="1"/>
      <c r="J4298" s="1"/>
      <c r="K4298" s="1"/>
      <c r="L4298" s="1"/>
      <c r="M4298" s="1"/>
      <c r="N4298" s="1"/>
    </row>
    <row r="4299" spans="6:14" x14ac:dyDescent="0.25">
      <c r="F4299" s="1"/>
      <c r="G4299" s="1"/>
      <c r="H4299" s="1"/>
      <c r="I4299" s="1"/>
      <c r="J4299" s="1"/>
      <c r="K4299" s="1"/>
      <c r="L4299" s="1"/>
      <c r="M4299" s="1"/>
      <c r="N4299" s="1"/>
    </row>
    <row r="4300" spans="6:14" x14ac:dyDescent="0.25">
      <c r="F4300" s="1"/>
      <c r="G4300" s="1"/>
      <c r="H4300" s="1"/>
      <c r="I4300" s="1"/>
      <c r="J4300" s="1"/>
      <c r="K4300" s="1"/>
      <c r="L4300" s="1"/>
      <c r="M4300" s="1"/>
      <c r="N4300" s="1"/>
    </row>
    <row r="4301" spans="6:14" x14ac:dyDescent="0.25">
      <c r="F4301" s="1"/>
      <c r="G4301" s="1"/>
      <c r="H4301" s="1"/>
      <c r="I4301" s="1"/>
      <c r="J4301" s="1"/>
      <c r="K4301" s="1"/>
      <c r="L4301" s="1"/>
      <c r="M4301" s="1"/>
      <c r="N4301" s="1"/>
    </row>
    <row r="4302" spans="6:14" x14ac:dyDescent="0.25">
      <c r="F4302" s="1"/>
      <c r="G4302" s="1"/>
      <c r="H4302" s="1"/>
      <c r="I4302" s="1"/>
      <c r="J4302" s="1"/>
      <c r="K4302" s="1"/>
      <c r="L4302" s="1"/>
      <c r="M4302" s="1"/>
      <c r="N4302" s="1"/>
    </row>
    <row r="4303" spans="6:14" x14ac:dyDescent="0.25">
      <c r="F4303" s="1"/>
      <c r="G4303" s="1"/>
      <c r="H4303" s="1"/>
      <c r="I4303" s="1"/>
      <c r="J4303" s="1"/>
      <c r="K4303" s="1"/>
      <c r="L4303" s="1"/>
      <c r="M4303" s="1"/>
      <c r="N4303" s="1"/>
    </row>
    <row r="4304" spans="6:14" x14ac:dyDescent="0.25">
      <c r="F4304" s="1"/>
      <c r="G4304" s="1"/>
      <c r="H4304" s="1"/>
      <c r="I4304" s="1"/>
      <c r="J4304" s="1"/>
      <c r="K4304" s="1"/>
      <c r="L4304" s="1"/>
      <c r="M4304" s="1"/>
      <c r="N4304" s="1"/>
    </row>
    <row r="4305" spans="6:14" x14ac:dyDescent="0.25">
      <c r="F4305" s="1"/>
      <c r="G4305" s="1"/>
      <c r="H4305" s="1"/>
      <c r="I4305" s="1"/>
      <c r="J4305" s="1"/>
      <c r="K4305" s="1"/>
      <c r="L4305" s="1"/>
      <c r="M4305" s="1"/>
      <c r="N4305" s="1"/>
    </row>
    <row r="4306" spans="6:14" x14ac:dyDescent="0.25">
      <c r="F4306" s="1"/>
      <c r="G4306" s="1"/>
      <c r="H4306" s="1"/>
      <c r="I4306" s="1"/>
      <c r="J4306" s="1"/>
      <c r="K4306" s="1"/>
      <c r="L4306" s="1"/>
      <c r="M4306" s="1"/>
      <c r="N4306" s="1"/>
    </row>
    <row r="4307" spans="6:14" x14ac:dyDescent="0.25">
      <c r="F4307" s="1"/>
      <c r="G4307" s="1"/>
      <c r="H4307" s="1"/>
      <c r="I4307" s="1"/>
      <c r="J4307" s="1"/>
      <c r="K4307" s="1"/>
      <c r="L4307" s="1"/>
      <c r="M4307" s="1"/>
      <c r="N4307" s="1"/>
    </row>
    <row r="4308" spans="6:14" x14ac:dyDescent="0.25">
      <c r="F4308" s="1"/>
      <c r="G4308" s="1"/>
      <c r="H4308" s="1"/>
      <c r="I4308" s="1"/>
      <c r="J4308" s="1"/>
      <c r="K4308" s="1"/>
      <c r="L4308" s="1"/>
      <c r="M4308" s="1"/>
      <c r="N4308" s="1"/>
    </row>
    <row r="4309" spans="6:14" x14ac:dyDescent="0.25">
      <c r="F4309" s="1"/>
      <c r="G4309" s="1"/>
      <c r="H4309" s="1"/>
      <c r="I4309" s="1"/>
      <c r="J4309" s="1"/>
      <c r="K4309" s="1"/>
      <c r="L4309" s="1"/>
      <c r="M4309" s="1"/>
      <c r="N4309" s="1"/>
    </row>
    <row r="4310" spans="6:14" x14ac:dyDescent="0.25">
      <c r="F4310" s="1"/>
      <c r="G4310" s="1"/>
      <c r="H4310" s="1"/>
      <c r="I4310" s="1"/>
      <c r="J4310" s="1"/>
      <c r="K4310" s="1"/>
      <c r="L4310" s="1"/>
      <c r="M4310" s="1"/>
      <c r="N4310" s="1"/>
    </row>
    <row r="4311" spans="6:14" x14ac:dyDescent="0.25">
      <c r="F4311" s="1"/>
      <c r="G4311" s="1"/>
      <c r="H4311" s="1"/>
      <c r="I4311" s="1"/>
      <c r="J4311" s="1"/>
      <c r="K4311" s="1"/>
      <c r="L4311" s="1"/>
      <c r="M4311" s="1"/>
      <c r="N4311" s="1"/>
    </row>
    <row r="4312" spans="6:14" x14ac:dyDescent="0.25">
      <c r="F4312" s="1"/>
      <c r="G4312" s="1"/>
      <c r="H4312" s="1"/>
      <c r="I4312" s="1"/>
      <c r="J4312" s="1"/>
      <c r="K4312" s="1"/>
      <c r="L4312" s="1"/>
      <c r="M4312" s="1"/>
      <c r="N4312" s="1"/>
    </row>
    <row r="4313" spans="6:14" x14ac:dyDescent="0.25">
      <c r="F4313" s="1"/>
      <c r="G4313" s="1"/>
      <c r="H4313" s="1"/>
      <c r="I4313" s="1"/>
      <c r="J4313" s="1"/>
      <c r="K4313" s="1"/>
      <c r="L4313" s="1"/>
      <c r="M4313" s="1"/>
      <c r="N4313" s="1"/>
    </row>
    <row r="4314" spans="6:14" x14ac:dyDescent="0.25">
      <c r="F4314" s="1"/>
      <c r="G4314" s="1"/>
      <c r="H4314" s="1"/>
      <c r="I4314" s="1"/>
      <c r="J4314" s="1"/>
      <c r="K4314" s="1"/>
      <c r="L4314" s="1"/>
      <c r="M4314" s="1"/>
      <c r="N4314" s="1"/>
    </row>
    <row r="4315" spans="6:14" x14ac:dyDescent="0.25">
      <c r="F4315" s="1"/>
      <c r="G4315" s="1"/>
      <c r="H4315" s="1"/>
      <c r="I4315" s="1"/>
      <c r="J4315" s="1"/>
      <c r="K4315" s="1"/>
      <c r="L4315" s="1"/>
      <c r="M4315" s="1"/>
      <c r="N4315" s="1"/>
    </row>
    <row r="4316" spans="6:14" x14ac:dyDescent="0.25">
      <c r="F4316" s="1"/>
      <c r="G4316" s="1"/>
      <c r="H4316" s="1"/>
      <c r="I4316" s="1"/>
      <c r="J4316" s="1"/>
      <c r="K4316" s="1"/>
      <c r="L4316" s="1"/>
      <c r="M4316" s="1"/>
      <c r="N4316" s="1"/>
    </row>
    <row r="4317" spans="6:14" x14ac:dyDescent="0.25">
      <c r="F4317" s="1"/>
      <c r="G4317" s="1"/>
      <c r="H4317" s="1"/>
      <c r="I4317" s="1"/>
      <c r="J4317" s="1"/>
      <c r="K4317" s="1"/>
      <c r="L4317" s="1"/>
      <c r="M4317" s="1"/>
      <c r="N4317" s="1"/>
    </row>
    <row r="4318" spans="6:14" x14ac:dyDescent="0.25">
      <c r="F4318" s="1"/>
      <c r="G4318" s="1"/>
      <c r="H4318" s="1"/>
      <c r="I4318" s="1"/>
      <c r="J4318" s="1"/>
      <c r="K4318" s="1"/>
      <c r="L4318" s="1"/>
      <c r="M4318" s="1"/>
      <c r="N4318" s="1"/>
    </row>
    <row r="4319" spans="6:14" x14ac:dyDescent="0.25">
      <c r="F4319" s="1"/>
      <c r="G4319" s="1"/>
      <c r="H4319" s="1"/>
      <c r="I4319" s="1"/>
      <c r="J4319" s="1"/>
      <c r="K4319" s="1"/>
      <c r="L4319" s="1"/>
      <c r="M4319" s="1"/>
      <c r="N4319" s="1"/>
    </row>
    <row r="4320" spans="6:14" x14ac:dyDescent="0.25">
      <c r="F4320" s="1"/>
      <c r="G4320" s="1"/>
      <c r="H4320" s="1"/>
      <c r="I4320" s="1"/>
      <c r="J4320" s="1"/>
      <c r="K4320" s="1"/>
      <c r="L4320" s="1"/>
      <c r="M4320" s="1"/>
      <c r="N4320" s="1"/>
    </row>
    <row r="4321" spans="6:14" x14ac:dyDescent="0.25">
      <c r="F4321" s="1"/>
      <c r="G4321" s="1"/>
      <c r="H4321" s="1"/>
      <c r="I4321" s="1"/>
      <c r="J4321" s="1"/>
      <c r="K4321" s="1"/>
      <c r="L4321" s="1"/>
      <c r="M4321" s="1"/>
      <c r="N4321" s="1"/>
    </row>
    <row r="4322" spans="6:14" x14ac:dyDescent="0.25">
      <c r="F4322" s="1"/>
      <c r="G4322" s="1"/>
      <c r="H4322" s="1"/>
      <c r="I4322" s="1"/>
      <c r="J4322" s="1"/>
      <c r="K4322" s="1"/>
      <c r="L4322" s="1"/>
      <c r="M4322" s="1"/>
      <c r="N4322" s="1"/>
    </row>
    <row r="4323" spans="6:14" x14ac:dyDescent="0.25">
      <c r="F4323" s="1"/>
      <c r="G4323" s="1"/>
      <c r="H4323" s="1"/>
      <c r="I4323" s="1"/>
      <c r="J4323" s="1"/>
      <c r="K4323" s="1"/>
      <c r="L4323" s="1"/>
      <c r="M4323" s="1"/>
      <c r="N4323" s="1"/>
    </row>
    <row r="4324" spans="6:14" x14ac:dyDescent="0.25">
      <c r="F4324" s="1"/>
      <c r="G4324" s="1"/>
      <c r="H4324" s="1"/>
      <c r="I4324" s="1"/>
      <c r="J4324" s="1"/>
      <c r="K4324" s="1"/>
      <c r="L4324" s="1"/>
      <c r="M4324" s="1"/>
      <c r="N4324" s="1"/>
    </row>
    <row r="4325" spans="6:14" x14ac:dyDescent="0.25">
      <c r="F4325" s="1"/>
      <c r="G4325" s="1"/>
      <c r="H4325" s="1"/>
      <c r="I4325" s="1"/>
      <c r="J4325" s="1"/>
      <c r="K4325" s="1"/>
      <c r="L4325" s="1"/>
      <c r="M4325" s="1"/>
      <c r="N4325" s="1"/>
    </row>
    <row r="4326" spans="6:14" x14ac:dyDescent="0.25">
      <c r="F4326" s="1"/>
      <c r="G4326" s="1"/>
      <c r="H4326" s="1"/>
      <c r="I4326" s="1"/>
      <c r="J4326" s="1"/>
      <c r="K4326" s="1"/>
      <c r="L4326" s="1"/>
      <c r="M4326" s="1"/>
      <c r="N4326" s="1"/>
    </row>
    <row r="4327" spans="6:14" x14ac:dyDescent="0.25">
      <c r="F4327" s="1"/>
      <c r="G4327" s="1"/>
      <c r="H4327" s="1"/>
      <c r="I4327" s="1"/>
      <c r="J4327" s="1"/>
      <c r="K4327" s="1"/>
      <c r="L4327" s="1"/>
      <c r="M4327" s="1"/>
      <c r="N4327" s="1"/>
    </row>
    <row r="4328" spans="6:14" x14ac:dyDescent="0.25">
      <c r="F4328" s="1"/>
      <c r="G4328" s="1"/>
      <c r="H4328" s="1"/>
      <c r="I4328" s="1"/>
      <c r="J4328" s="1"/>
      <c r="K4328" s="1"/>
      <c r="L4328" s="1"/>
      <c r="M4328" s="1"/>
      <c r="N4328" s="1"/>
    </row>
    <row r="4329" spans="6:14" x14ac:dyDescent="0.25">
      <c r="F4329" s="1"/>
      <c r="G4329" s="1"/>
      <c r="H4329" s="1"/>
      <c r="I4329" s="1"/>
      <c r="J4329" s="1"/>
      <c r="K4329" s="1"/>
      <c r="L4329" s="1"/>
      <c r="M4329" s="1"/>
      <c r="N4329" s="1"/>
    </row>
    <row r="4330" spans="6:14" x14ac:dyDescent="0.25">
      <c r="F4330" s="1"/>
      <c r="G4330" s="1"/>
      <c r="H4330" s="1"/>
      <c r="I4330" s="1"/>
      <c r="J4330" s="1"/>
      <c r="K4330" s="1"/>
      <c r="L4330" s="1"/>
      <c r="M4330" s="1"/>
      <c r="N4330" s="1"/>
    </row>
    <row r="4331" spans="6:14" x14ac:dyDescent="0.25">
      <c r="F4331" s="1"/>
      <c r="G4331" s="1"/>
      <c r="H4331" s="1"/>
      <c r="I4331" s="1"/>
      <c r="J4331" s="1"/>
      <c r="K4331" s="1"/>
      <c r="L4331" s="1"/>
      <c r="M4331" s="1"/>
      <c r="N4331" s="1"/>
    </row>
    <row r="4332" spans="6:14" x14ac:dyDescent="0.25">
      <c r="F4332" s="1"/>
      <c r="G4332" s="1"/>
      <c r="H4332" s="1"/>
      <c r="I4332" s="1"/>
      <c r="J4332" s="1"/>
      <c r="K4332" s="1"/>
      <c r="L4332" s="1"/>
      <c r="M4332" s="1"/>
      <c r="N4332" s="1"/>
    </row>
    <row r="4333" spans="6:14" x14ac:dyDescent="0.25">
      <c r="F4333" s="1"/>
      <c r="G4333" s="1"/>
      <c r="H4333" s="1"/>
      <c r="I4333" s="1"/>
      <c r="J4333" s="1"/>
      <c r="K4333" s="1"/>
      <c r="L4333" s="1"/>
      <c r="M4333" s="1"/>
      <c r="N4333" s="1"/>
    </row>
    <row r="4334" spans="6:14" x14ac:dyDescent="0.25">
      <c r="F4334" s="1"/>
      <c r="G4334" s="1"/>
      <c r="H4334" s="1"/>
      <c r="I4334" s="1"/>
      <c r="J4334" s="1"/>
      <c r="K4334" s="1"/>
      <c r="L4334" s="1"/>
      <c r="M4334" s="1"/>
      <c r="N4334" s="1"/>
    </row>
    <row r="4335" spans="6:14" x14ac:dyDescent="0.25">
      <c r="F4335" s="1"/>
      <c r="G4335" s="1"/>
      <c r="H4335" s="1"/>
      <c r="I4335" s="1"/>
      <c r="J4335" s="1"/>
      <c r="K4335" s="1"/>
      <c r="L4335" s="1"/>
      <c r="M4335" s="1"/>
      <c r="N4335" s="1"/>
    </row>
    <row r="4336" spans="6:14" x14ac:dyDescent="0.25">
      <c r="F4336" s="1"/>
      <c r="G4336" s="1"/>
      <c r="H4336" s="1"/>
      <c r="I4336" s="1"/>
      <c r="J4336" s="1"/>
      <c r="K4336" s="1"/>
      <c r="L4336" s="1"/>
      <c r="M4336" s="1"/>
      <c r="N4336" s="1"/>
    </row>
    <row r="4337" spans="6:14" x14ac:dyDescent="0.25">
      <c r="F4337" s="1"/>
      <c r="G4337" s="1"/>
      <c r="H4337" s="1"/>
      <c r="I4337" s="1"/>
      <c r="J4337" s="1"/>
      <c r="K4337" s="1"/>
      <c r="L4337" s="1"/>
      <c r="M4337" s="1"/>
      <c r="N4337" s="1"/>
    </row>
    <row r="4338" spans="6:14" x14ac:dyDescent="0.25">
      <c r="F4338" s="1"/>
      <c r="G4338" s="1"/>
      <c r="H4338" s="1"/>
      <c r="I4338" s="1"/>
      <c r="J4338" s="1"/>
      <c r="K4338" s="1"/>
      <c r="L4338" s="1"/>
      <c r="M4338" s="1"/>
      <c r="N4338" s="1"/>
    </row>
    <row r="4339" spans="6:14" x14ac:dyDescent="0.25">
      <c r="F4339" s="1"/>
      <c r="G4339" s="1"/>
      <c r="H4339" s="1"/>
      <c r="I4339" s="1"/>
      <c r="J4339" s="1"/>
      <c r="K4339" s="1"/>
      <c r="L4339" s="1"/>
      <c r="M4339" s="1"/>
      <c r="N4339" s="1"/>
    </row>
    <row r="4340" spans="6:14" x14ac:dyDescent="0.25">
      <c r="F4340" s="1"/>
      <c r="G4340" s="1"/>
      <c r="H4340" s="1"/>
      <c r="I4340" s="1"/>
      <c r="J4340" s="1"/>
      <c r="K4340" s="1"/>
      <c r="L4340" s="1"/>
      <c r="M4340" s="1"/>
      <c r="N4340" s="1"/>
    </row>
    <row r="4341" spans="6:14" x14ac:dyDescent="0.25">
      <c r="F4341" s="1"/>
      <c r="G4341" s="1"/>
      <c r="H4341" s="1"/>
      <c r="I4341" s="1"/>
      <c r="J4341" s="1"/>
      <c r="K4341" s="1"/>
      <c r="L4341" s="1"/>
      <c r="M4341" s="1"/>
      <c r="N4341" s="1"/>
    </row>
    <row r="4342" spans="6:14" x14ac:dyDescent="0.25">
      <c r="F4342" s="1"/>
      <c r="G4342" s="1"/>
      <c r="H4342" s="1"/>
      <c r="I4342" s="1"/>
      <c r="J4342" s="1"/>
      <c r="K4342" s="1"/>
      <c r="L4342" s="1"/>
      <c r="M4342" s="1"/>
      <c r="N4342" s="1"/>
    </row>
    <row r="4343" spans="6:14" x14ac:dyDescent="0.25">
      <c r="F4343" s="1"/>
      <c r="G4343" s="1"/>
      <c r="H4343" s="1"/>
      <c r="I4343" s="1"/>
      <c r="J4343" s="1"/>
      <c r="K4343" s="1"/>
      <c r="L4343" s="1"/>
      <c r="M4343" s="1"/>
      <c r="N4343" s="1"/>
    </row>
    <row r="4344" spans="6:14" x14ac:dyDescent="0.25">
      <c r="F4344" s="1"/>
      <c r="G4344" s="1"/>
      <c r="H4344" s="1"/>
      <c r="I4344" s="1"/>
      <c r="J4344" s="1"/>
      <c r="K4344" s="1"/>
      <c r="L4344" s="1"/>
      <c r="M4344" s="1"/>
      <c r="N4344" s="1"/>
    </row>
    <row r="4345" spans="6:14" x14ac:dyDescent="0.25">
      <c r="F4345" s="1"/>
      <c r="G4345" s="1"/>
      <c r="H4345" s="1"/>
      <c r="I4345" s="1"/>
      <c r="J4345" s="1"/>
      <c r="K4345" s="1"/>
      <c r="L4345" s="1"/>
      <c r="M4345" s="1"/>
      <c r="N4345" s="1"/>
    </row>
    <row r="4346" spans="6:14" x14ac:dyDescent="0.25">
      <c r="F4346" s="1"/>
      <c r="G4346" s="1"/>
      <c r="H4346" s="1"/>
      <c r="I4346" s="1"/>
      <c r="J4346" s="1"/>
      <c r="K4346" s="1"/>
      <c r="L4346" s="1"/>
      <c r="M4346" s="1"/>
      <c r="N4346" s="1"/>
    </row>
    <row r="4347" spans="6:14" x14ac:dyDescent="0.25">
      <c r="F4347" s="1"/>
      <c r="G4347" s="1"/>
      <c r="H4347" s="1"/>
      <c r="I4347" s="1"/>
      <c r="J4347" s="1"/>
      <c r="K4347" s="1"/>
      <c r="L4347" s="1"/>
      <c r="M4347" s="1"/>
      <c r="N4347" s="1"/>
    </row>
    <row r="4348" spans="6:14" x14ac:dyDescent="0.25">
      <c r="F4348" s="1"/>
      <c r="G4348" s="1"/>
      <c r="H4348" s="1"/>
      <c r="I4348" s="1"/>
      <c r="J4348" s="1"/>
      <c r="K4348" s="1"/>
      <c r="L4348" s="1"/>
      <c r="M4348" s="1"/>
      <c r="N4348" s="1"/>
    </row>
    <row r="4349" spans="6:14" x14ac:dyDescent="0.25">
      <c r="F4349" s="1"/>
      <c r="G4349" s="1"/>
      <c r="H4349" s="1"/>
      <c r="I4349" s="1"/>
      <c r="J4349" s="1"/>
      <c r="K4349" s="1"/>
      <c r="L4349" s="1"/>
      <c r="M4349" s="1"/>
      <c r="N4349" s="1"/>
    </row>
    <row r="4350" spans="6:14" x14ac:dyDescent="0.25">
      <c r="F4350" s="1"/>
      <c r="G4350" s="1"/>
      <c r="H4350" s="1"/>
      <c r="I4350" s="1"/>
      <c r="J4350" s="1"/>
      <c r="K4350" s="1"/>
      <c r="L4350" s="1"/>
      <c r="M4350" s="1"/>
      <c r="N4350" s="1"/>
    </row>
    <row r="4351" spans="6:14" x14ac:dyDescent="0.25">
      <c r="F4351" s="1"/>
      <c r="G4351" s="1"/>
      <c r="H4351" s="1"/>
      <c r="I4351" s="1"/>
      <c r="J4351" s="1"/>
      <c r="K4351" s="1"/>
      <c r="L4351" s="1"/>
      <c r="M4351" s="1"/>
      <c r="N4351" s="1"/>
    </row>
    <row r="4352" spans="6:14" x14ac:dyDescent="0.25">
      <c r="F4352" s="1"/>
      <c r="G4352" s="1"/>
      <c r="H4352" s="1"/>
      <c r="I4352" s="1"/>
      <c r="J4352" s="1"/>
      <c r="K4352" s="1"/>
      <c r="L4352" s="1"/>
      <c r="M4352" s="1"/>
      <c r="N4352" s="1"/>
    </row>
    <row r="4353" spans="6:14" x14ac:dyDescent="0.25">
      <c r="F4353" s="1"/>
      <c r="G4353" s="1"/>
      <c r="H4353" s="1"/>
      <c r="I4353" s="1"/>
      <c r="J4353" s="1"/>
      <c r="K4353" s="1"/>
      <c r="L4353" s="1"/>
      <c r="M4353" s="1"/>
      <c r="N4353" s="1"/>
    </row>
    <row r="4354" spans="6:14" x14ac:dyDescent="0.25">
      <c r="F4354" s="1"/>
      <c r="G4354" s="1"/>
      <c r="H4354" s="1"/>
      <c r="I4354" s="1"/>
      <c r="J4354" s="1"/>
      <c r="K4354" s="1"/>
      <c r="L4354" s="1"/>
      <c r="M4354" s="1"/>
      <c r="N4354" s="1"/>
    </row>
    <row r="4355" spans="6:14" x14ac:dyDescent="0.25">
      <c r="F4355" s="1"/>
      <c r="G4355" s="1"/>
      <c r="H4355" s="1"/>
      <c r="I4355" s="1"/>
      <c r="J4355" s="1"/>
      <c r="K4355" s="1"/>
      <c r="L4355" s="1"/>
      <c r="M4355" s="1"/>
      <c r="N4355" s="1"/>
    </row>
    <row r="4356" spans="6:14" x14ac:dyDescent="0.25">
      <c r="F4356" s="1"/>
      <c r="G4356" s="1"/>
      <c r="H4356" s="1"/>
      <c r="I4356" s="1"/>
      <c r="J4356" s="1"/>
      <c r="K4356" s="1"/>
      <c r="L4356" s="1"/>
      <c r="M4356" s="1"/>
      <c r="N4356" s="1"/>
    </row>
    <row r="4357" spans="6:14" x14ac:dyDescent="0.25">
      <c r="F4357" s="1"/>
      <c r="G4357" s="1"/>
      <c r="H4357" s="1"/>
      <c r="I4357" s="1"/>
      <c r="J4357" s="1"/>
      <c r="K4357" s="1"/>
      <c r="L4357" s="1"/>
      <c r="M4357" s="1"/>
      <c r="N4357" s="1"/>
    </row>
    <row r="4358" spans="6:14" x14ac:dyDescent="0.25">
      <c r="F4358" s="1"/>
      <c r="G4358" s="1"/>
      <c r="H4358" s="1"/>
      <c r="I4358" s="1"/>
      <c r="J4358" s="1"/>
      <c r="K4358" s="1"/>
      <c r="L4358" s="1"/>
      <c r="M4358" s="1"/>
      <c r="N4358" s="1"/>
    </row>
    <row r="4359" spans="6:14" x14ac:dyDescent="0.25">
      <c r="F4359" s="1"/>
      <c r="G4359" s="1"/>
      <c r="H4359" s="1"/>
      <c r="I4359" s="1"/>
      <c r="J4359" s="1"/>
      <c r="K4359" s="1"/>
      <c r="L4359" s="1"/>
      <c r="M4359" s="1"/>
      <c r="N4359" s="1"/>
    </row>
    <row r="4360" spans="6:14" x14ac:dyDescent="0.25">
      <c r="F4360" s="1"/>
      <c r="G4360" s="1"/>
      <c r="H4360" s="1"/>
      <c r="I4360" s="1"/>
      <c r="J4360" s="1"/>
      <c r="K4360" s="1"/>
      <c r="L4360" s="1"/>
      <c r="M4360" s="1"/>
      <c r="N4360" s="1"/>
    </row>
    <row r="4361" spans="6:14" x14ac:dyDescent="0.25">
      <c r="F4361" s="1"/>
      <c r="G4361" s="1"/>
      <c r="H4361" s="1"/>
      <c r="I4361" s="1"/>
      <c r="J4361" s="1"/>
      <c r="K4361" s="1"/>
      <c r="L4361" s="1"/>
      <c r="M4361" s="1"/>
      <c r="N4361" s="1"/>
    </row>
    <row r="4362" spans="6:14" x14ac:dyDescent="0.25">
      <c r="F4362" s="1"/>
      <c r="G4362" s="1"/>
      <c r="H4362" s="1"/>
      <c r="I4362" s="1"/>
      <c r="J4362" s="1"/>
      <c r="K4362" s="1"/>
      <c r="L4362" s="1"/>
      <c r="M4362" s="1"/>
      <c r="N4362" s="1"/>
    </row>
    <row r="4363" spans="6:14" x14ac:dyDescent="0.25">
      <c r="F4363" s="1"/>
      <c r="G4363" s="1"/>
      <c r="H4363" s="1"/>
      <c r="I4363" s="1"/>
      <c r="J4363" s="1"/>
      <c r="K4363" s="1"/>
      <c r="L4363" s="1"/>
      <c r="M4363" s="1"/>
      <c r="N4363" s="1"/>
    </row>
    <row r="4364" spans="6:14" x14ac:dyDescent="0.25">
      <c r="F4364" s="1"/>
      <c r="G4364" s="1"/>
      <c r="H4364" s="1"/>
      <c r="I4364" s="1"/>
      <c r="J4364" s="1"/>
      <c r="K4364" s="1"/>
      <c r="L4364" s="1"/>
      <c r="M4364" s="1"/>
      <c r="N4364" s="1"/>
    </row>
    <row r="4365" spans="6:14" x14ac:dyDescent="0.25">
      <c r="F4365" s="1"/>
      <c r="G4365" s="1"/>
      <c r="H4365" s="1"/>
      <c r="I4365" s="1"/>
      <c r="J4365" s="1"/>
      <c r="K4365" s="1"/>
      <c r="L4365" s="1"/>
      <c r="M4365" s="1"/>
      <c r="N4365" s="1"/>
    </row>
    <row r="4366" spans="6:14" x14ac:dyDescent="0.25">
      <c r="F4366" s="1"/>
      <c r="G4366" s="1"/>
      <c r="H4366" s="1"/>
      <c r="I4366" s="1"/>
      <c r="J4366" s="1"/>
      <c r="K4366" s="1"/>
      <c r="L4366" s="1"/>
      <c r="M4366" s="1"/>
      <c r="N4366" s="1"/>
    </row>
    <row r="4367" spans="6:14" x14ac:dyDescent="0.25">
      <c r="F4367" s="1"/>
      <c r="G4367" s="1"/>
      <c r="H4367" s="1"/>
      <c r="I4367" s="1"/>
      <c r="J4367" s="1"/>
      <c r="K4367" s="1"/>
      <c r="L4367" s="1"/>
      <c r="M4367" s="1"/>
      <c r="N4367" s="1"/>
    </row>
    <row r="4368" spans="6:14" x14ac:dyDescent="0.25">
      <c r="F4368" s="1"/>
      <c r="G4368" s="1"/>
      <c r="H4368" s="1"/>
      <c r="I4368" s="1"/>
      <c r="J4368" s="1"/>
      <c r="K4368" s="1"/>
      <c r="L4368" s="1"/>
      <c r="M4368" s="1"/>
      <c r="N4368" s="1"/>
    </row>
    <row r="4369" spans="6:14" x14ac:dyDescent="0.25">
      <c r="F4369" s="1"/>
      <c r="G4369" s="1"/>
      <c r="H4369" s="1"/>
      <c r="I4369" s="1"/>
      <c r="J4369" s="1"/>
      <c r="K4369" s="1"/>
      <c r="L4369" s="1"/>
      <c r="M4369" s="1"/>
      <c r="N4369" s="1"/>
    </row>
    <row r="4370" spans="6:14" x14ac:dyDescent="0.25">
      <c r="F4370" s="1"/>
      <c r="G4370" s="1"/>
      <c r="H4370" s="1"/>
      <c r="I4370" s="1"/>
      <c r="J4370" s="1"/>
      <c r="K4370" s="1"/>
      <c r="L4370" s="1"/>
      <c r="M4370" s="1"/>
      <c r="N4370" s="1"/>
    </row>
    <row r="4371" spans="6:14" x14ac:dyDescent="0.25">
      <c r="F4371" s="1"/>
      <c r="G4371" s="1"/>
      <c r="H4371" s="1"/>
      <c r="I4371" s="1"/>
      <c r="J4371" s="1"/>
      <c r="K4371" s="1"/>
      <c r="L4371" s="1"/>
      <c r="M4371" s="1"/>
      <c r="N4371" s="1"/>
    </row>
    <row r="4372" spans="6:14" x14ac:dyDescent="0.25">
      <c r="F4372" s="1"/>
      <c r="G4372" s="1"/>
      <c r="H4372" s="1"/>
      <c r="I4372" s="1"/>
      <c r="J4372" s="1"/>
      <c r="K4372" s="1"/>
      <c r="L4372" s="1"/>
      <c r="M4372" s="1"/>
      <c r="N4372" s="1"/>
    </row>
    <row r="4373" spans="6:14" x14ac:dyDescent="0.25">
      <c r="F4373" s="1"/>
      <c r="G4373" s="1"/>
      <c r="H4373" s="1"/>
      <c r="I4373" s="1"/>
      <c r="J4373" s="1"/>
      <c r="K4373" s="1"/>
      <c r="L4373" s="1"/>
      <c r="M4373" s="1"/>
      <c r="N4373" s="1"/>
    </row>
    <row r="4374" spans="6:14" x14ac:dyDescent="0.25">
      <c r="F4374" s="1"/>
      <c r="G4374" s="1"/>
      <c r="H4374" s="1"/>
      <c r="I4374" s="1"/>
      <c r="J4374" s="1"/>
      <c r="K4374" s="1"/>
      <c r="L4374" s="1"/>
      <c r="M4374" s="1"/>
      <c r="N4374" s="1"/>
    </row>
    <row r="4375" spans="6:14" x14ac:dyDescent="0.25">
      <c r="F4375" s="1"/>
      <c r="G4375" s="1"/>
      <c r="H4375" s="1"/>
      <c r="I4375" s="1"/>
      <c r="J4375" s="1"/>
      <c r="K4375" s="1"/>
      <c r="L4375" s="1"/>
      <c r="M4375" s="1"/>
      <c r="N4375" s="1"/>
    </row>
    <row r="4376" spans="6:14" x14ac:dyDescent="0.25">
      <c r="F4376" s="1"/>
      <c r="G4376" s="1"/>
      <c r="H4376" s="1"/>
      <c r="I4376" s="1"/>
      <c r="J4376" s="1"/>
      <c r="K4376" s="1"/>
      <c r="L4376" s="1"/>
      <c r="M4376" s="1"/>
      <c r="N4376" s="1"/>
    </row>
    <row r="4377" spans="6:14" x14ac:dyDescent="0.25">
      <c r="F4377" s="1"/>
      <c r="G4377" s="1"/>
      <c r="H4377" s="1"/>
      <c r="I4377" s="1"/>
      <c r="J4377" s="1"/>
      <c r="K4377" s="1"/>
      <c r="L4377" s="1"/>
      <c r="M4377" s="1"/>
      <c r="N4377" s="1"/>
    </row>
    <row r="4378" spans="6:14" x14ac:dyDescent="0.25">
      <c r="F4378" s="1"/>
      <c r="G4378" s="1"/>
      <c r="H4378" s="1"/>
      <c r="I4378" s="1"/>
      <c r="J4378" s="1"/>
      <c r="K4378" s="1"/>
      <c r="L4378" s="1"/>
      <c r="M4378" s="1"/>
      <c r="N4378" s="1"/>
    </row>
    <row r="4379" spans="6:14" x14ac:dyDescent="0.25">
      <c r="F4379" s="1"/>
      <c r="G4379" s="1"/>
      <c r="H4379" s="1"/>
      <c r="I4379" s="1"/>
      <c r="J4379" s="1"/>
      <c r="K4379" s="1"/>
      <c r="L4379" s="1"/>
      <c r="M4379" s="1"/>
      <c r="N4379" s="1"/>
    </row>
    <row r="4380" spans="6:14" x14ac:dyDescent="0.25">
      <c r="F4380" s="1"/>
      <c r="G4380" s="1"/>
      <c r="H4380" s="1"/>
      <c r="I4380" s="1"/>
      <c r="J4380" s="1"/>
      <c r="K4380" s="1"/>
      <c r="L4380" s="1"/>
      <c r="M4380" s="1"/>
      <c r="N4380" s="1"/>
    </row>
    <row r="4381" spans="6:14" x14ac:dyDescent="0.25">
      <c r="F4381" s="1"/>
      <c r="G4381" s="1"/>
      <c r="H4381" s="1"/>
      <c r="I4381" s="1"/>
      <c r="J4381" s="1"/>
      <c r="K4381" s="1"/>
      <c r="L4381" s="1"/>
      <c r="M4381" s="1"/>
      <c r="N4381" s="1"/>
    </row>
    <row r="4382" spans="6:14" x14ac:dyDescent="0.25">
      <c r="F4382" s="1"/>
      <c r="G4382" s="1"/>
      <c r="H4382" s="1"/>
      <c r="I4382" s="1"/>
      <c r="J4382" s="1"/>
      <c r="K4382" s="1"/>
      <c r="L4382" s="1"/>
      <c r="M4382" s="1"/>
      <c r="N4382" s="1"/>
    </row>
    <row r="4383" spans="6:14" x14ac:dyDescent="0.25">
      <c r="F4383" s="1"/>
      <c r="G4383" s="1"/>
      <c r="H4383" s="1"/>
      <c r="I4383" s="1"/>
      <c r="J4383" s="1"/>
      <c r="K4383" s="1"/>
      <c r="L4383" s="1"/>
      <c r="M4383" s="1"/>
      <c r="N4383" s="1"/>
    </row>
    <row r="4384" spans="6:14" x14ac:dyDescent="0.25">
      <c r="F4384" s="1"/>
      <c r="G4384" s="1"/>
      <c r="H4384" s="1"/>
      <c r="I4384" s="1"/>
      <c r="J4384" s="1"/>
      <c r="K4384" s="1"/>
      <c r="L4384" s="1"/>
      <c r="M4384" s="1"/>
      <c r="N4384" s="1"/>
    </row>
    <row r="4385" spans="6:14" x14ac:dyDescent="0.25">
      <c r="F4385" s="1"/>
      <c r="G4385" s="1"/>
      <c r="H4385" s="1"/>
      <c r="I4385" s="1"/>
      <c r="J4385" s="1"/>
      <c r="K4385" s="1"/>
      <c r="L4385" s="1"/>
      <c r="M4385" s="1"/>
      <c r="N4385" s="1"/>
    </row>
    <row r="4386" spans="6:14" x14ac:dyDescent="0.25">
      <c r="F4386" s="1"/>
      <c r="G4386" s="1"/>
      <c r="H4386" s="1"/>
      <c r="I4386" s="1"/>
      <c r="J4386" s="1"/>
      <c r="K4386" s="1"/>
      <c r="L4386" s="1"/>
      <c r="M4386" s="1"/>
      <c r="N4386" s="1"/>
    </row>
    <row r="4387" spans="6:14" x14ac:dyDescent="0.25">
      <c r="F4387" s="1"/>
      <c r="G4387" s="1"/>
      <c r="H4387" s="1"/>
      <c r="I4387" s="1"/>
      <c r="J4387" s="1"/>
      <c r="K4387" s="1"/>
      <c r="L4387" s="1"/>
      <c r="M4387" s="1"/>
      <c r="N4387" s="1"/>
    </row>
    <row r="4388" spans="6:14" x14ac:dyDescent="0.25">
      <c r="F4388" s="1"/>
      <c r="G4388" s="1"/>
      <c r="H4388" s="1"/>
      <c r="I4388" s="1"/>
      <c r="J4388" s="1"/>
      <c r="K4388" s="1"/>
      <c r="L4388" s="1"/>
      <c r="M4388" s="1"/>
      <c r="N4388" s="1"/>
    </row>
    <row r="4389" spans="6:14" x14ac:dyDescent="0.25">
      <c r="F4389" s="1"/>
      <c r="G4389" s="1"/>
      <c r="H4389" s="1"/>
      <c r="I4389" s="1"/>
      <c r="J4389" s="1"/>
      <c r="K4389" s="1"/>
      <c r="L4389" s="1"/>
      <c r="M4389" s="1"/>
      <c r="N4389" s="1"/>
    </row>
    <row r="4390" spans="6:14" x14ac:dyDescent="0.25">
      <c r="F4390" s="1"/>
      <c r="G4390" s="1"/>
      <c r="H4390" s="1"/>
      <c r="I4390" s="1"/>
      <c r="J4390" s="1"/>
      <c r="K4390" s="1"/>
      <c r="L4390" s="1"/>
      <c r="M4390" s="1"/>
      <c r="N4390" s="1"/>
    </row>
    <row r="4391" spans="6:14" x14ac:dyDescent="0.25">
      <c r="F4391" s="1"/>
      <c r="G4391" s="1"/>
      <c r="H4391" s="1"/>
      <c r="I4391" s="1"/>
      <c r="J4391" s="1"/>
      <c r="K4391" s="1"/>
      <c r="L4391" s="1"/>
      <c r="M4391" s="1"/>
      <c r="N4391" s="1"/>
    </row>
    <row r="4392" spans="6:14" x14ac:dyDescent="0.25">
      <c r="F4392" s="1"/>
      <c r="G4392" s="1"/>
      <c r="H4392" s="1"/>
      <c r="I4392" s="1"/>
      <c r="J4392" s="1"/>
      <c r="K4392" s="1"/>
      <c r="L4392" s="1"/>
      <c r="M4392" s="1"/>
      <c r="N4392" s="1"/>
    </row>
    <row r="4393" spans="6:14" x14ac:dyDescent="0.25">
      <c r="F4393" s="1"/>
      <c r="G4393" s="1"/>
      <c r="H4393" s="1"/>
      <c r="I4393" s="1"/>
      <c r="J4393" s="1"/>
      <c r="K4393" s="1"/>
      <c r="L4393" s="1"/>
      <c r="M4393" s="1"/>
      <c r="N4393" s="1"/>
    </row>
    <row r="4394" spans="6:14" x14ac:dyDescent="0.25">
      <c r="F4394" s="1"/>
      <c r="G4394" s="1"/>
      <c r="H4394" s="1"/>
      <c r="I4394" s="1"/>
      <c r="J4394" s="1"/>
      <c r="K4394" s="1"/>
      <c r="L4394" s="1"/>
      <c r="M4394" s="1"/>
      <c r="N4394" s="1"/>
    </row>
    <row r="4395" spans="6:14" x14ac:dyDescent="0.25">
      <c r="F4395" s="1"/>
      <c r="G4395" s="1"/>
      <c r="H4395" s="1"/>
      <c r="I4395" s="1"/>
      <c r="J4395" s="1"/>
      <c r="K4395" s="1"/>
      <c r="L4395" s="1"/>
      <c r="M4395" s="1"/>
      <c r="N4395" s="1"/>
    </row>
    <row r="4396" spans="6:14" x14ac:dyDescent="0.25">
      <c r="F4396" s="1"/>
      <c r="G4396" s="1"/>
      <c r="H4396" s="1"/>
      <c r="I4396" s="1"/>
      <c r="J4396" s="1"/>
      <c r="K4396" s="1"/>
      <c r="L4396" s="1"/>
      <c r="M4396" s="1"/>
      <c r="N4396" s="1"/>
    </row>
    <row r="4397" spans="6:14" x14ac:dyDescent="0.25">
      <c r="F4397" s="1"/>
      <c r="G4397" s="1"/>
      <c r="H4397" s="1"/>
      <c r="I4397" s="1"/>
      <c r="J4397" s="1"/>
      <c r="K4397" s="1"/>
      <c r="L4397" s="1"/>
      <c r="M4397" s="1"/>
      <c r="N4397" s="1"/>
    </row>
    <row r="4398" spans="6:14" x14ac:dyDescent="0.25">
      <c r="F4398" s="1"/>
      <c r="G4398" s="1"/>
      <c r="H4398" s="1"/>
      <c r="I4398" s="1"/>
      <c r="J4398" s="1"/>
      <c r="K4398" s="1"/>
      <c r="L4398" s="1"/>
      <c r="M4398" s="1"/>
      <c r="N4398" s="1"/>
    </row>
    <row r="4399" spans="6:14" x14ac:dyDescent="0.25">
      <c r="F4399" s="1"/>
      <c r="G4399" s="1"/>
      <c r="H4399" s="1"/>
      <c r="I4399" s="1"/>
      <c r="J4399" s="1"/>
      <c r="K4399" s="1"/>
      <c r="L4399" s="1"/>
      <c r="M4399" s="1"/>
      <c r="N4399" s="1"/>
    </row>
    <row r="4400" spans="6:14" x14ac:dyDescent="0.25">
      <c r="F4400" s="1"/>
      <c r="G4400" s="1"/>
      <c r="H4400" s="1"/>
      <c r="I4400" s="1"/>
      <c r="J4400" s="1"/>
      <c r="K4400" s="1"/>
      <c r="L4400" s="1"/>
      <c r="M4400" s="1"/>
      <c r="N4400" s="1"/>
    </row>
    <row r="4401" spans="6:14" x14ac:dyDescent="0.25">
      <c r="F4401" s="1"/>
      <c r="G4401" s="1"/>
      <c r="H4401" s="1"/>
      <c r="I4401" s="1"/>
      <c r="J4401" s="1"/>
      <c r="K4401" s="1"/>
      <c r="L4401" s="1"/>
      <c r="M4401" s="1"/>
      <c r="N4401" s="1"/>
    </row>
    <row r="4402" spans="6:14" x14ac:dyDescent="0.25">
      <c r="F4402" s="1"/>
      <c r="G4402" s="1"/>
      <c r="H4402" s="1"/>
      <c r="I4402" s="1"/>
      <c r="J4402" s="1"/>
      <c r="K4402" s="1"/>
      <c r="L4402" s="1"/>
      <c r="M4402" s="1"/>
      <c r="N4402" s="1"/>
    </row>
    <row r="4403" spans="6:14" x14ac:dyDescent="0.25">
      <c r="F4403" s="1"/>
      <c r="G4403" s="1"/>
      <c r="H4403" s="1"/>
      <c r="I4403" s="1"/>
      <c r="J4403" s="1"/>
      <c r="K4403" s="1"/>
      <c r="L4403" s="1"/>
      <c r="M4403" s="1"/>
      <c r="N4403" s="1"/>
    </row>
    <row r="4404" spans="6:14" x14ac:dyDescent="0.25">
      <c r="F4404" s="1"/>
      <c r="G4404" s="1"/>
      <c r="H4404" s="1"/>
      <c r="I4404" s="1"/>
      <c r="J4404" s="1"/>
      <c r="K4404" s="1"/>
      <c r="L4404" s="1"/>
      <c r="M4404" s="1"/>
      <c r="N4404" s="1"/>
    </row>
    <row r="4405" spans="6:14" x14ac:dyDescent="0.25">
      <c r="F4405" s="1"/>
      <c r="G4405" s="1"/>
      <c r="H4405" s="1"/>
      <c r="I4405" s="1"/>
      <c r="J4405" s="1"/>
      <c r="K4405" s="1"/>
      <c r="L4405" s="1"/>
      <c r="M4405" s="1"/>
      <c r="N4405" s="1"/>
    </row>
    <row r="4406" spans="6:14" x14ac:dyDescent="0.25">
      <c r="F4406" s="1"/>
      <c r="G4406" s="1"/>
      <c r="H4406" s="1"/>
      <c r="I4406" s="1"/>
      <c r="J4406" s="1"/>
      <c r="K4406" s="1"/>
      <c r="L4406" s="1"/>
      <c r="M4406" s="1"/>
      <c r="N4406" s="1"/>
    </row>
    <row r="4407" spans="6:14" x14ac:dyDescent="0.25">
      <c r="F4407" s="1"/>
      <c r="G4407" s="1"/>
      <c r="H4407" s="1"/>
      <c r="I4407" s="1"/>
      <c r="J4407" s="1"/>
      <c r="K4407" s="1"/>
      <c r="L4407" s="1"/>
      <c r="M4407" s="1"/>
      <c r="N4407" s="1"/>
    </row>
    <row r="4408" spans="6:14" x14ac:dyDescent="0.25">
      <c r="F4408" s="1"/>
      <c r="G4408" s="1"/>
      <c r="H4408" s="1"/>
      <c r="I4408" s="1"/>
      <c r="J4408" s="1"/>
      <c r="K4408" s="1"/>
      <c r="L4408" s="1"/>
      <c r="M4408" s="1"/>
      <c r="N4408" s="1"/>
    </row>
    <row r="4409" spans="6:14" x14ac:dyDescent="0.25">
      <c r="F4409" s="1"/>
      <c r="G4409" s="1"/>
      <c r="H4409" s="1"/>
      <c r="I4409" s="1"/>
      <c r="J4409" s="1"/>
      <c r="K4409" s="1"/>
      <c r="L4409" s="1"/>
      <c r="M4409" s="1"/>
      <c r="N4409" s="1"/>
    </row>
    <row r="4410" spans="6:14" x14ac:dyDescent="0.25">
      <c r="F4410" s="1"/>
      <c r="G4410" s="1"/>
      <c r="H4410" s="1"/>
      <c r="I4410" s="1"/>
      <c r="J4410" s="1"/>
      <c r="K4410" s="1"/>
      <c r="L4410" s="1"/>
      <c r="M4410" s="1"/>
      <c r="N4410" s="1"/>
    </row>
    <row r="4411" spans="6:14" x14ac:dyDescent="0.25">
      <c r="F4411" s="1"/>
      <c r="G4411" s="1"/>
      <c r="H4411" s="1"/>
      <c r="I4411" s="1"/>
      <c r="J4411" s="1"/>
      <c r="K4411" s="1"/>
      <c r="L4411" s="1"/>
      <c r="M4411" s="1"/>
      <c r="N4411" s="1"/>
    </row>
    <row r="4412" spans="6:14" x14ac:dyDescent="0.25">
      <c r="F4412" s="1"/>
      <c r="G4412" s="1"/>
      <c r="H4412" s="1"/>
      <c r="I4412" s="1"/>
      <c r="J4412" s="1"/>
      <c r="K4412" s="1"/>
      <c r="L4412" s="1"/>
      <c r="M4412" s="1"/>
      <c r="N4412" s="1"/>
    </row>
    <row r="4413" spans="6:14" x14ac:dyDescent="0.25">
      <c r="F4413" s="1"/>
      <c r="G4413" s="1"/>
      <c r="H4413" s="1"/>
      <c r="I4413" s="1"/>
      <c r="J4413" s="1"/>
      <c r="K4413" s="1"/>
      <c r="L4413" s="1"/>
      <c r="M4413" s="1"/>
      <c r="N4413" s="1"/>
    </row>
    <row r="4414" spans="6:14" x14ac:dyDescent="0.25">
      <c r="F4414" s="1"/>
      <c r="G4414" s="1"/>
      <c r="H4414" s="1"/>
      <c r="I4414" s="1"/>
      <c r="J4414" s="1"/>
      <c r="K4414" s="1"/>
      <c r="L4414" s="1"/>
      <c r="M4414" s="1"/>
      <c r="N4414" s="1"/>
    </row>
    <row r="4415" spans="6:14" x14ac:dyDescent="0.25">
      <c r="F4415" s="1"/>
      <c r="G4415" s="1"/>
      <c r="H4415" s="1"/>
      <c r="I4415" s="1"/>
      <c r="J4415" s="1"/>
      <c r="K4415" s="1"/>
      <c r="L4415" s="1"/>
      <c r="M4415" s="1"/>
      <c r="N4415" s="1"/>
    </row>
    <row r="4416" spans="6:14" x14ac:dyDescent="0.25">
      <c r="F4416" s="1"/>
      <c r="G4416" s="1"/>
      <c r="H4416" s="1"/>
      <c r="I4416" s="1"/>
      <c r="J4416" s="1"/>
      <c r="K4416" s="1"/>
      <c r="L4416" s="1"/>
      <c r="M4416" s="1"/>
      <c r="N4416" s="1"/>
    </row>
    <row r="4417" spans="6:14" x14ac:dyDescent="0.25">
      <c r="F4417" s="1"/>
      <c r="G4417" s="1"/>
      <c r="H4417" s="1"/>
      <c r="I4417" s="1"/>
      <c r="J4417" s="1"/>
      <c r="K4417" s="1"/>
      <c r="L4417" s="1"/>
      <c r="M4417" s="1"/>
      <c r="N4417" s="1"/>
    </row>
    <row r="4418" spans="6:14" x14ac:dyDescent="0.25">
      <c r="F4418" s="1"/>
      <c r="G4418" s="1"/>
      <c r="H4418" s="1"/>
      <c r="I4418" s="1"/>
      <c r="J4418" s="1"/>
      <c r="K4418" s="1"/>
      <c r="L4418" s="1"/>
      <c r="M4418" s="1"/>
      <c r="N4418" s="1"/>
    </row>
    <row r="4419" spans="6:14" x14ac:dyDescent="0.25">
      <c r="F4419" s="1"/>
      <c r="G4419" s="1"/>
      <c r="H4419" s="1"/>
      <c r="I4419" s="1"/>
      <c r="J4419" s="1"/>
      <c r="K4419" s="1"/>
      <c r="L4419" s="1"/>
      <c r="M4419" s="1"/>
      <c r="N4419" s="1"/>
    </row>
    <row r="4420" spans="6:14" x14ac:dyDescent="0.25">
      <c r="F4420" s="1"/>
      <c r="G4420" s="1"/>
      <c r="H4420" s="1"/>
      <c r="I4420" s="1"/>
      <c r="J4420" s="1"/>
      <c r="K4420" s="1"/>
      <c r="L4420" s="1"/>
      <c r="M4420" s="1"/>
      <c r="N4420" s="1"/>
    </row>
    <row r="4421" spans="6:14" x14ac:dyDescent="0.25">
      <c r="F4421" s="1"/>
      <c r="G4421" s="1"/>
      <c r="H4421" s="1"/>
      <c r="I4421" s="1"/>
      <c r="J4421" s="1"/>
      <c r="K4421" s="1"/>
      <c r="L4421" s="1"/>
      <c r="M4421" s="1"/>
      <c r="N4421" s="1"/>
    </row>
    <row r="4422" spans="6:14" x14ac:dyDescent="0.25">
      <c r="F4422" s="1"/>
      <c r="G4422" s="1"/>
      <c r="H4422" s="1"/>
      <c r="I4422" s="1"/>
      <c r="J4422" s="1"/>
      <c r="K4422" s="1"/>
      <c r="L4422" s="1"/>
      <c r="M4422" s="1"/>
      <c r="N4422" s="1"/>
    </row>
    <row r="4423" spans="6:14" x14ac:dyDescent="0.25">
      <c r="F4423" s="1"/>
      <c r="G4423" s="1"/>
      <c r="H4423" s="1"/>
      <c r="I4423" s="1"/>
      <c r="J4423" s="1"/>
      <c r="K4423" s="1"/>
      <c r="L4423" s="1"/>
      <c r="M4423" s="1"/>
      <c r="N4423" s="1"/>
    </row>
    <row r="4424" spans="6:14" x14ac:dyDescent="0.25">
      <c r="F4424" s="1"/>
      <c r="G4424" s="1"/>
      <c r="H4424" s="1"/>
      <c r="I4424" s="1"/>
      <c r="J4424" s="1"/>
      <c r="K4424" s="1"/>
      <c r="L4424" s="1"/>
      <c r="M4424" s="1"/>
      <c r="N4424" s="1"/>
    </row>
    <row r="4425" spans="6:14" x14ac:dyDescent="0.25">
      <c r="F4425" s="1"/>
      <c r="G4425" s="1"/>
      <c r="H4425" s="1"/>
      <c r="I4425" s="1"/>
      <c r="J4425" s="1"/>
      <c r="K4425" s="1"/>
      <c r="L4425" s="1"/>
      <c r="M4425" s="1"/>
      <c r="N4425" s="1"/>
    </row>
    <row r="4426" spans="6:14" x14ac:dyDescent="0.25">
      <c r="F4426" s="1"/>
      <c r="G4426" s="1"/>
      <c r="H4426" s="1"/>
      <c r="I4426" s="1"/>
      <c r="J4426" s="1"/>
      <c r="K4426" s="1"/>
      <c r="L4426" s="1"/>
      <c r="M4426" s="1"/>
      <c r="N4426" s="1"/>
    </row>
    <row r="4427" spans="6:14" x14ac:dyDescent="0.25">
      <c r="F4427" s="1"/>
      <c r="G4427" s="1"/>
      <c r="H4427" s="1"/>
      <c r="I4427" s="1"/>
      <c r="J4427" s="1"/>
      <c r="K4427" s="1"/>
      <c r="L4427" s="1"/>
      <c r="M4427" s="1"/>
      <c r="N4427" s="1"/>
    </row>
    <row r="4428" spans="6:14" x14ac:dyDescent="0.25">
      <c r="F4428" s="1"/>
      <c r="G4428" s="1"/>
      <c r="H4428" s="1"/>
      <c r="I4428" s="1"/>
      <c r="J4428" s="1"/>
      <c r="K4428" s="1"/>
      <c r="L4428" s="1"/>
      <c r="M4428" s="1"/>
      <c r="N4428" s="1"/>
    </row>
    <row r="4429" spans="6:14" x14ac:dyDescent="0.25">
      <c r="F4429" s="1"/>
      <c r="G4429" s="1"/>
      <c r="H4429" s="1"/>
      <c r="I4429" s="1"/>
      <c r="J4429" s="1"/>
      <c r="K4429" s="1"/>
      <c r="L4429" s="1"/>
      <c r="M4429" s="1"/>
      <c r="N4429" s="1"/>
    </row>
    <row r="4430" spans="6:14" x14ac:dyDescent="0.25">
      <c r="F4430" s="1"/>
      <c r="G4430" s="1"/>
      <c r="H4430" s="1"/>
      <c r="I4430" s="1"/>
      <c r="J4430" s="1"/>
      <c r="K4430" s="1"/>
      <c r="L4430" s="1"/>
      <c r="M4430" s="1"/>
      <c r="N4430" s="1"/>
    </row>
    <row r="4431" spans="6:14" x14ac:dyDescent="0.25">
      <c r="F4431" s="1"/>
      <c r="G4431" s="1"/>
      <c r="H4431" s="1"/>
      <c r="I4431" s="1"/>
      <c r="J4431" s="1"/>
      <c r="K4431" s="1"/>
      <c r="L4431" s="1"/>
      <c r="M4431" s="1"/>
      <c r="N4431" s="1"/>
    </row>
    <row r="4432" spans="6:14" x14ac:dyDescent="0.25">
      <c r="F4432" s="1"/>
      <c r="G4432" s="1"/>
      <c r="H4432" s="1"/>
      <c r="I4432" s="1"/>
      <c r="J4432" s="1"/>
      <c r="K4432" s="1"/>
      <c r="L4432" s="1"/>
      <c r="M4432" s="1"/>
      <c r="N4432" s="1"/>
    </row>
    <row r="4433" spans="6:14" x14ac:dyDescent="0.25">
      <c r="F4433" s="1"/>
      <c r="G4433" s="1"/>
      <c r="H4433" s="1"/>
      <c r="I4433" s="1"/>
      <c r="J4433" s="1"/>
      <c r="K4433" s="1"/>
      <c r="L4433" s="1"/>
      <c r="M4433" s="1"/>
      <c r="N4433" s="1"/>
    </row>
    <row r="4434" spans="6:14" x14ac:dyDescent="0.25">
      <c r="F4434" s="1"/>
      <c r="G4434" s="1"/>
      <c r="H4434" s="1"/>
      <c r="I4434" s="1"/>
      <c r="J4434" s="1"/>
      <c r="K4434" s="1"/>
      <c r="L4434" s="1"/>
      <c r="M4434" s="1"/>
      <c r="N4434" s="1"/>
    </row>
    <row r="4435" spans="6:14" x14ac:dyDescent="0.25">
      <c r="F4435" s="1"/>
      <c r="G4435" s="1"/>
      <c r="H4435" s="1"/>
      <c r="I4435" s="1"/>
      <c r="J4435" s="1"/>
      <c r="K4435" s="1"/>
      <c r="L4435" s="1"/>
      <c r="M4435" s="1"/>
      <c r="N4435" s="1"/>
    </row>
    <row r="4436" spans="6:14" x14ac:dyDescent="0.25">
      <c r="F4436" s="1"/>
      <c r="G4436" s="1"/>
      <c r="H4436" s="1"/>
      <c r="I4436" s="1"/>
      <c r="J4436" s="1"/>
      <c r="K4436" s="1"/>
      <c r="L4436" s="1"/>
      <c r="M4436" s="1"/>
      <c r="N4436" s="1"/>
    </row>
    <row r="4437" spans="6:14" x14ac:dyDescent="0.25">
      <c r="F4437" s="1"/>
      <c r="G4437" s="1"/>
      <c r="H4437" s="1"/>
      <c r="I4437" s="1"/>
      <c r="J4437" s="1"/>
      <c r="K4437" s="1"/>
      <c r="L4437" s="1"/>
      <c r="M4437" s="1"/>
      <c r="N4437" s="1"/>
    </row>
    <row r="4438" spans="6:14" x14ac:dyDescent="0.25">
      <c r="F4438" s="1"/>
      <c r="G4438" s="1"/>
      <c r="H4438" s="1"/>
      <c r="I4438" s="1"/>
      <c r="J4438" s="1"/>
      <c r="K4438" s="1"/>
      <c r="L4438" s="1"/>
      <c r="M4438" s="1"/>
      <c r="N4438" s="1"/>
    </row>
    <row r="4439" spans="6:14" x14ac:dyDescent="0.25">
      <c r="F4439" s="1"/>
      <c r="G4439" s="1"/>
      <c r="H4439" s="1"/>
      <c r="I4439" s="1"/>
      <c r="J4439" s="1"/>
      <c r="K4439" s="1"/>
      <c r="L4439" s="1"/>
      <c r="M4439" s="1"/>
      <c r="N4439" s="1"/>
    </row>
    <row r="4440" spans="6:14" x14ac:dyDescent="0.25">
      <c r="F4440" s="1"/>
      <c r="G4440" s="1"/>
      <c r="H4440" s="1"/>
      <c r="I4440" s="1"/>
      <c r="J4440" s="1"/>
      <c r="K4440" s="1"/>
      <c r="L4440" s="1"/>
      <c r="M4440" s="1"/>
      <c r="N4440" s="1"/>
    </row>
    <row r="4441" spans="6:14" x14ac:dyDescent="0.25">
      <c r="F4441" s="1"/>
      <c r="G4441" s="1"/>
      <c r="H4441" s="1"/>
      <c r="I4441" s="1"/>
      <c r="J4441" s="1"/>
      <c r="K4441" s="1"/>
      <c r="L4441" s="1"/>
      <c r="M4441" s="1"/>
      <c r="N4441" s="1"/>
    </row>
    <row r="4442" spans="6:14" x14ac:dyDescent="0.25">
      <c r="F4442" s="1"/>
      <c r="G4442" s="1"/>
      <c r="H4442" s="1"/>
      <c r="I4442" s="1"/>
      <c r="J4442" s="1"/>
      <c r="K4442" s="1"/>
      <c r="L4442" s="1"/>
      <c r="M4442" s="1"/>
      <c r="N4442" s="1"/>
    </row>
    <row r="4443" spans="6:14" x14ac:dyDescent="0.25">
      <c r="F4443" s="1"/>
      <c r="G4443" s="1"/>
      <c r="H4443" s="1"/>
      <c r="I4443" s="1"/>
      <c r="J4443" s="1"/>
      <c r="K4443" s="1"/>
      <c r="L4443" s="1"/>
      <c r="M4443" s="1"/>
      <c r="N4443" s="1"/>
    </row>
    <row r="4444" spans="6:14" x14ac:dyDescent="0.25">
      <c r="F4444" s="1"/>
      <c r="G4444" s="1"/>
      <c r="H4444" s="1"/>
      <c r="I4444" s="1"/>
      <c r="J4444" s="1"/>
      <c r="K4444" s="1"/>
      <c r="L4444" s="1"/>
      <c r="M4444" s="1"/>
      <c r="N4444" s="1"/>
    </row>
    <row r="4445" spans="6:14" x14ac:dyDescent="0.25">
      <c r="F4445" s="1"/>
      <c r="G4445" s="1"/>
      <c r="H4445" s="1"/>
      <c r="I4445" s="1"/>
      <c r="J4445" s="1"/>
      <c r="K4445" s="1"/>
      <c r="L4445" s="1"/>
      <c r="M4445" s="1"/>
      <c r="N4445" s="1"/>
    </row>
    <row r="4446" spans="6:14" x14ac:dyDescent="0.25">
      <c r="F4446" s="1"/>
      <c r="G4446" s="1"/>
      <c r="H4446" s="1"/>
      <c r="I4446" s="1"/>
      <c r="J4446" s="1"/>
      <c r="K4446" s="1"/>
      <c r="L4446" s="1"/>
      <c r="M4446" s="1"/>
      <c r="N4446" s="1"/>
    </row>
    <row r="4447" spans="6:14" x14ac:dyDescent="0.25">
      <c r="F4447" s="1"/>
      <c r="G4447" s="1"/>
      <c r="H4447" s="1"/>
      <c r="I4447" s="1"/>
      <c r="J4447" s="1"/>
      <c r="K4447" s="1"/>
      <c r="L4447" s="1"/>
      <c r="M4447" s="1"/>
      <c r="N4447" s="1"/>
    </row>
    <row r="4448" spans="6:14" x14ac:dyDescent="0.25">
      <c r="F4448" s="1"/>
      <c r="G4448" s="1"/>
      <c r="H4448" s="1"/>
      <c r="I4448" s="1"/>
      <c r="J4448" s="1"/>
      <c r="K4448" s="1"/>
      <c r="L4448" s="1"/>
      <c r="M4448" s="1"/>
      <c r="N4448" s="1"/>
    </row>
    <row r="4449" spans="6:14" x14ac:dyDescent="0.25">
      <c r="F4449" s="1"/>
      <c r="G4449" s="1"/>
      <c r="H4449" s="1"/>
      <c r="I4449" s="1"/>
      <c r="J4449" s="1"/>
      <c r="K4449" s="1"/>
      <c r="L4449" s="1"/>
      <c r="M4449" s="1"/>
      <c r="N4449" s="1"/>
    </row>
    <row r="4450" spans="6:14" x14ac:dyDescent="0.25">
      <c r="F4450" s="1"/>
      <c r="G4450" s="1"/>
      <c r="H4450" s="1"/>
      <c r="I4450" s="1"/>
      <c r="J4450" s="1"/>
      <c r="K4450" s="1"/>
      <c r="L4450" s="1"/>
      <c r="M4450" s="1"/>
      <c r="N4450" s="1"/>
    </row>
    <row r="4451" spans="6:14" x14ac:dyDescent="0.25">
      <c r="F4451" s="1"/>
      <c r="G4451" s="1"/>
      <c r="H4451" s="1"/>
      <c r="I4451" s="1"/>
      <c r="J4451" s="1"/>
      <c r="K4451" s="1"/>
      <c r="L4451" s="1"/>
      <c r="M4451" s="1"/>
      <c r="N4451" s="1"/>
    </row>
    <row r="4452" spans="6:14" x14ac:dyDescent="0.25">
      <c r="F4452" s="1"/>
      <c r="G4452" s="1"/>
      <c r="H4452" s="1"/>
      <c r="I4452" s="1"/>
      <c r="J4452" s="1"/>
      <c r="K4452" s="1"/>
      <c r="L4452" s="1"/>
      <c r="M4452" s="1"/>
      <c r="N4452" s="1"/>
    </row>
    <row r="4453" spans="6:14" x14ac:dyDescent="0.25">
      <c r="F4453" s="1"/>
      <c r="G4453" s="1"/>
      <c r="H4453" s="1"/>
      <c r="I4453" s="1"/>
      <c r="J4453" s="1"/>
      <c r="K4453" s="1"/>
      <c r="L4453" s="1"/>
      <c r="M4453" s="1"/>
      <c r="N4453" s="1"/>
    </row>
    <row r="4454" spans="6:14" x14ac:dyDescent="0.25">
      <c r="F4454" s="1"/>
      <c r="G4454" s="1"/>
      <c r="H4454" s="1"/>
      <c r="I4454" s="1"/>
      <c r="J4454" s="1"/>
      <c r="K4454" s="1"/>
      <c r="L4454" s="1"/>
      <c r="M4454" s="1"/>
      <c r="N4454" s="1"/>
    </row>
    <row r="4455" spans="6:14" x14ac:dyDescent="0.25">
      <c r="F4455" s="1"/>
      <c r="G4455" s="1"/>
      <c r="H4455" s="1"/>
      <c r="I4455" s="1"/>
      <c r="J4455" s="1"/>
      <c r="K4455" s="1"/>
      <c r="L4455" s="1"/>
      <c r="M4455" s="1"/>
      <c r="N4455" s="1"/>
    </row>
    <row r="4456" spans="6:14" x14ac:dyDescent="0.25">
      <c r="F4456" s="1"/>
      <c r="G4456" s="1"/>
      <c r="H4456" s="1"/>
      <c r="I4456" s="1"/>
      <c r="J4456" s="1"/>
      <c r="K4456" s="1"/>
      <c r="L4456" s="1"/>
      <c r="M4456" s="1"/>
      <c r="N4456" s="1"/>
    </row>
    <row r="4457" spans="6:14" x14ac:dyDescent="0.25">
      <c r="F4457" s="1"/>
      <c r="G4457" s="1"/>
      <c r="H4457" s="1"/>
      <c r="I4457" s="1"/>
      <c r="J4457" s="1"/>
      <c r="K4457" s="1"/>
      <c r="L4457" s="1"/>
      <c r="M4457" s="1"/>
      <c r="N4457" s="1"/>
    </row>
    <row r="4458" spans="6:14" x14ac:dyDescent="0.25">
      <c r="F4458" s="1"/>
      <c r="G4458" s="1"/>
      <c r="H4458" s="1"/>
      <c r="I4458" s="1"/>
      <c r="J4458" s="1"/>
      <c r="K4458" s="1"/>
      <c r="L4458" s="1"/>
      <c r="M4458" s="1"/>
      <c r="N4458" s="1"/>
    </row>
    <row r="4459" spans="6:14" x14ac:dyDescent="0.25">
      <c r="F4459" s="1"/>
      <c r="G4459" s="1"/>
      <c r="H4459" s="1"/>
      <c r="I4459" s="1"/>
      <c r="J4459" s="1"/>
      <c r="K4459" s="1"/>
      <c r="L4459" s="1"/>
      <c r="M4459" s="1"/>
      <c r="N4459" s="1"/>
    </row>
    <row r="4460" spans="6:14" x14ac:dyDescent="0.25">
      <c r="F4460" s="1"/>
      <c r="G4460" s="1"/>
      <c r="H4460" s="1"/>
      <c r="I4460" s="1"/>
      <c r="J4460" s="1"/>
      <c r="K4460" s="1"/>
      <c r="L4460" s="1"/>
      <c r="M4460" s="1"/>
      <c r="N4460" s="1"/>
    </row>
    <row r="4461" spans="6:14" x14ac:dyDescent="0.25">
      <c r="F4461" s="1"/>
      <c r="G4461" s="1"/>
      <c r="H4461" s="1"/>
      <c r="I4461" s="1"/>
      <c r="J4461" s="1"/>
      <c r="K4461" s="1"/>
      <c r="L4461" s="1"/>
      <c r="M4461" s="1"/>
      <c r="N4461" s="1"/>
    </row>
    <row r="4462" spans="6:14" x14ac:dyDescent="0.25">
      <c r="F4462" s="1"/>
      <c r="G4462" s="1"/>
      <c r="H4462" s="1"/>
      <c r="I4462" s="1"/>
      <c r="J4462" s="1"/>
      <c r="K4462" s="1"/>
      <c r="L4462" s="1"/>
      <c r="M4462" s="1"/>
      <c r="N4462" s="1"/>
    </row>
    <row r="4463" spans="6:14" x14ac:dyDescent="0.25">
      <c r="F4463" s="1"/>
      <c r="G4463" s="1"/>
      <c r="H4463" s="1"/>
      <c r="I4463" s="1"/>
      <c r="J4463" s="1"/>
      <c r="K4463" s="1"/>
      <c r="L4463" s="1"/>
      <c r="M4463" s="1"/>
      <c r="N4463" s="1"/>
    </row>
    <row r="4464" spans="6:14" x14ac:dyDescent="0.25">
      <c r="F4464" s="1"/>
      <c r="G4464" s="1"/>
      <c r="H4464" s="1"/>
      <c r="I4464" s="1"/>
      <c r="J4464" s="1"/>
      <c r="K4464" s="1"/>
      <c r="L4464" s="1"/>
      <c r="M4464" s="1"/>
      <c r="N4464" s="1"/>
    </row>
    <row r="4465" spans="6:14" x14ac:dyDescent="0.25">
      <c r="F4465" s="1"/>
      <c r="G4465" s="1"/>
      <c r="H4465" s="1"/>
      <c r="I4465" s="1"/>
      <c r="J4465" s="1"/>
      <c r="K4465" s="1"/>
      <c r="L4465" s="1"/>
      <c r="M4465" s="1"/>
      <c r="N4465" s="1"/>
    </row>
    <row r="4466" spans="6:14" x14ac:dyDescent="0.25">
      <c r="F4466" s="1"/>
      <c r="G4466" s="1"/>
      <c r="H4466" s="1"/>
      <c r="I4466" s="1"/>
      <c r="J4466" s="1"/>
      <c r="K4466" s="1"/>
      <c r="L4466" s="1"/>
      <c r="M4466" s="1"/>
      <c r="N4466" s="1"/>
    </row>
    <row r="4467" spans="6:14" x14ac:dyDescent="0.25">
      <c r="F4467" s="1"/>
      <c r="G4467" s="1"/>
      <c r="H4467" s="1"/>
      <c r="I4467" s="1"/>
      <c r="J4467" s="1"/>
      <c r="K4467" s="1"/>
      <c r="L4467" s="1"/>
      <c r="M4467" s="1"/>
      <c r="N4467" s="1"/>
    </row>
    <row r="4468" spans="6:14" x14ac:dyDescent="0.25">
      <c r="F4468" s="1"/>
      <c r="G4468" s="1"/>
      <c r="H4468" s="1"/>
      <c r="I4468" s="1"/>
      <c r="J4468" s="1"/>
      <c r="K4468" s="1"/>
      <c r="L4468" s="1"/>
      <c r="M4468" s="1"/>
      <c r="N4468" s="1"/>
    </row>
    <row r="4469" spans="6:14" x14ac:dyDescent="0.25">
      <c r="F4469" s="1"/>
      <c r="G4469" s="1"/>
      <c r="H4469" s="1"/>
      <c r="I4469" s="1"/>
      <c r="J4469" s="1"/>
      <c r="K4469" s="1"/>
      <c r="L4469" s="1"/>
      <c r="M4469" s="1"/>
      <c r="N4469" s="1"/>
    </row>
    <row r="4470" spans="6:14" x14ac:dyDescent="0.25">
      <c r="F4470" s="1"/>
      <c r="G4470" s="1"/>
      <c r="H4470" s="1"/>
      <c r="I4470" s="1"/>
      <c r="J4470" s="1"/>
      <c r="K4470" s="1"/>
      <c r="L4470" s="1"/>
      <c r="M4470" s="1"/>
      <c r="N4470" s="1"/>
    </row>
    <row r="4471" spans="6:14" x14ac:dyDescent="0.25">
      <c r="F4471" s="1"/>
      <c r="G4471" s="1"/>
      <c r="H4471" s="1"/>
      <c r="I4471" s="1"/>
      <c r="J4471" s="1"/>
      <c r="K4471" s="1"/>
      <c r="L4471" s="1"/>
      <c r="M4471" s="1"/>
      <c r="N4471" s="1"/>
    </row>
    <row r="4472" spans="6:14" x14ac:dyDescent="0.25">
      <c r="F4472" s="1"/>
      <c r="G4472" s="1"/>
      <c r="H4472" s="1"/>
      <c r="I4472" s="1"/>
      <c r="J4472" s="1"/>
      <c r="K4472" s="1"/>
      <c r="L4472" s="1"/>
      <c r="M4472" s="1"/>
      <c r="N4472" s="1"/>
    </row>
    <row r="4473" spans="6:14" x14ac:dyDescent="0.25">
      <c r="F4473" s="1"/>
      <c r="G4473" s="1"/>
      <c r="H4473" s="1"/>
      <c r="I4473" s="1"/>
      <c r="J4473" s="1"/>
      <c r="K4473" s="1"/>
      <c r="L4473" s="1"/>
      <c r="M4473" s="1"/>
      <c r="N4473" s="1"/>
    </row>
    <row r="4474" spans="6:14" x14ac:dyDescent="0.25">
      <c r="F4474" s="1"/>
      <c r="G4474" s="1"/>
      <c r="H4474" s="1"/>
      <c r="I4474" s="1"/>
      <c r="J4474" s="1"/>
      <c r="K4474" s="1"/>
      <c r="L4474" s="1"/>
      <c r="M4474" s="1"/>
      <c r="N4474" s="1"/>
    </row>
    <row r="4475" spans="6:14" x14ac:dyDescent="0.25">
      <c r="F4475" s="1"/>
      <c r="G4475" s="1"/>
      <c r="H4475" s="1"/>
      <c r="I4475" s="1"/>
      <c r="J4475" s="1"/>
      <c r="K4475" s="1"/>
      <c r="L4475" s="1"/>
      <c r="M4475" s="1"/>
      <c r="N4475" s="1"/>
    </row>
    <row r="4476" spans="6:14" x14ac:dyDescent="0.25">
      <c r="F4476" s="1"/>
      <c r="G4476" s="1"/>
      <c r="H4476" s="1"/>
      <c r="I4476" s="1"/>
      <c r="J4476" s="1"/>
      <c r="K4476" s="1"/>
      <c r="L4476" s="1"/>
      <c r="M4476" s="1"/>
      <c r="N4476" s="1"/>
    </row>
    <row r="4477" spans="6:14" x14ac:dyDescent="0.25">
      <c r="F4477" s="1"/>
      <c r="G4477" s="1"/>
      <c r="H4477" s="1"/>
      <c r="I4477" s="1"/>
      <c r="J4477" s="1"/>
      <c r="K4477" s="1"/>
      <c r="L4477" s="1"/>
      <c r="M4477" s="1"/>
      <c r="N4477" s="1"/>
    </row>
    <row r="4478" spans="6:14" x14ac:dyDescent="0.25">
      <c r="F4478" s="1"/>
      <c r="G4478" s="1"/>
      <c r="H4478" s="1"/>
      <c r="I4478" s="1"/>
      <c r="J4478" s="1"/>
      <c r="K4478" s="1"/>
      <c r="L4478" s="1"/>
      <c r="M4478" s="1"/>
      <c r="N4478" s="1"/>
    </row>
    <row r="4479" spans="6:14" x14ac:dyDescent="0.25">
      <c r="F4479" s="1"/>
      <c r="G4479" s="1"/>
      <c r="H4479" s="1"/>
      <c r="I4479" s="1"/>
      <c r="J4479" s="1"/>
      <c r="K4479" s="1"/>
      <c r="L4479" s="1"/>
      <c r="M4479" s="1"/>
      <c r="N4479" s="1"/>
    </row>
    <row r="4480" spans="6:14" x14ac:dyDescent="0.25">
      <c r="F4480" s="1"/>
      <c r="G4480" s="1"/>
      <c r="H4480" s="1"/>
      <c r="I4480" s="1"/>
      <c r="J4480" s="1"/>
      <c r="K4480" s="1"/>
      <c r="L4480" s="1"/>
      <c r="M4480" s="1"/>
      <c r="N4480" s="1"/>
    </row>
    <row r="4481" spans="6:14" x14ac:dyDescent="0.25">
      <c r="F4481" s="1"/>
      <c r="G4481" s="1"/>
      <c r="H4481" s="1"/>
      <c r="I4481" s="1"/>
      <c r="J4481" s="1"/>
      <c r="K4481" s="1"/>
      <c r="L4481" s="1"/>
      <c r="M4481" s="1"/>
      <c r="N4481" s="1"/>
    </row>
    <row r="4482" spans="6:14" x14ac:dyDescent="0.25">
      <c r="F4482" s="1"/>
      <c r="G4482" s="1"/>
      <c r="H4482" s="1"/>
      <c r="I4482" s="1"/>
      <c r="J4482" s="1"/>
      <c r="K4482" s="1"/>
      <c r="L4482" s="1"/>
      <c r="M4482" s="1"/>
      <c r="N4482" s="1"/>
    </row>
    <row r="4483" spans="6:14" x14ac:dyDescent="0.25">
      <c r="F4483" s="1"/>
      <c r="G4483" s="1"/>
      <c r="H4483" s="1"/>
      <c r="I4483" s="1"/>
      <c r="J4483" s="1"/>
      <c r="K4483" s="1"/>
      <c r="L4483" s="1"/>
      <c r="M4483" s="1"/>
      <c r="N4483" s="1"/>
    </row>
    <row r="4484" spans="6:14" x14ac:dyDescent="0.25">
      <c r="F4484" s="1"/>
      <c r="G4484" s="1"/>
      <c r="H4484" s="1"/>
      <c r="I4484" s="1"/>
      <c r="J4484" s="1"/>
      <c r="K4484" s="1"/>
      <c r="L4484" s="1"/>
      <c r="M4484" s="1"/>
      <c r="N4484" s="1"/>
    </row>
    <row r="4485" spans="6:14" x14ac:dyDescent="0.25">
      <c r="F4485" s="1"/>
      <c r="G4485" s="1"/>
      <c r="H4485" s="1"/>
      <c r="I4485" s="1"/>
      <c r="J4485" s="1"/>
      <c r="K4485" s="1"/>
      <c r="L4485" s="1"/>
      <c r="M4485" s="1"/>
      <c r="N4485" s="1"/>
    </row>
    <row r="4486" spans="6:14" x14ac:dyDescent="0.25">
      <c r="F4486" s="1"/>
      <c r="G4486" s="1"/>
      <c r="H4486" s="1"/>
      <c r="I4486" s="1"/>
      <c r="J4486" s="1"/>
      <c r="K4486" s="1"/>
      <c r="L4486" s="1"/>
      <c r="M4486" s="1"/>
      <c r="N4486" s="1"/>
    </row>
    <row r="4487" spans="6:14" x14ac:dyDescent="0.25">
      <c r="F4487" s="1"/>
      <c r="G4487" s="1"/>
      <c r="H4487" s="1"/>
      <c r="I4487" s="1"/>
      <c r="J4487" s="1"/>
      <c r="K4487" s="1"/>
      <c r="L4487" s="1"/>
      <c r="M4487" s="1"/>
      <c r="N4487" s="1"/>
    </row>
    <row r="4488" spans="6:14" x14ac:dyDescent="0.25">
      <c r="F4488" s="1"/>
      <c r="G4488" s="1"/>
      <c r="H4488" s="1"/>
      <c r="I4488" s="1"/>
      <c r="J4488" s="1"/>
      <c r="K4488" s="1"/>
      <c r="L4488" s="1"/>
      <c r="M4488" s="1"/>
      <c r="N4488" s="1"/>
    </row>
    <row r="4489" spans="6:14" x14ac:dyDescent="0.25">
      <c r="F4489" s="1"/>
      <c r="G4489" s="1"/>
      <c r="H4489" s="1"/>
      <c r="I4489" s="1"/>
      <c r="J4489" s="1"/>
      <c r="K4489" s="1"/>
      <c r="L4489" s="1"/>
      <c r="M4489" s="1"/>
      <c r="N4489" s="1"/>
    </row>
    <row r="4490" spans="6:14" x14ac:dyDescent="0.25">
      <c r="F4490" s="1"/>
      <c r="G4490" s="1"/>
      <c r="H4490" s="1"/>
      <c r="I4490" s="1"/>
      <c r="J4490" s="1"/>
      <c r="K4490" s="1"/>
      <c r="L4490" s="1"/>
      <c r="M4490" s="1"/>
      <c r="N4490" s="1"/>
    </row>
    <row r="4491" spans="6:14" x14ac:dyDescent="0.25">
      <c r="F4491" s="1"/>
      <c r="G4491" s="1"/>
      <c r="H4491" s="1"/>
      <c r="I4491" s="1"/>
      <c r="J4491" s="1"/>
      <c r="K4491" s="1"/>
      <c r="L4491" s="1"/>
      <c r="M4491" s="1"/>
      <c r="N4491" s="1"/>
    </row>
    <row r="4492" spans="6:14" x14ac:dyDescent="0.25">
      <c r="F4492" s="1"/>
      <c r="G4492" s="1"/>
      <c r="H4492" s="1"/>
      <c r="I4492" s="1"/>
      <c r="J4492" s="1"/>
      <c r="K4492" s="1"/>
      <c r="L4492" s="1"/>
      <c r="M4492" s="1"/>
      <c r="N4492" s="1"/>
    </row>
    <row r="4493" spans="6:14" x14ac:dyDescent="0.25">
      <c r="F4493" s="1"/>
      <c r="G4493" s="1"/>
      <c r="H4493" s="1"/>
      <c r="I4493" s="1"/>
      <c r="J4493" s="1"/>
      <c r="K4493" s="1"/>
      <c r="L4493" s="1"/>
      <c r="M4493" s="1"/>
      <c r="N4493" s="1"/>
    </row>
    <row r="4494" spans="6:14" x14ac:dyDescent="0.25">
      <c r="F4494" s="1"/>
      <c r="G4494" s="1"/>
      <c r="H4494" s="1"/>
      <c r="I4494" s="1"/>
      <c r="J4494" s="1"/>
      <c r="K4494" s="1"/>
      <c r="L4494" s="1"/>
      <c r="M4494" s="1"/>
      <c r="N4494" s="1"/>
    </row>
    <row r="4495" spans="6:14" x14ac:dyDescent="0.25">
      <c r="F4495" s="1"/>
      <c r="G4495" s="1"/>
      <c r="H4495" s="1"/>
      <c r="I4495" s="1"/>
      <c r="J4495" s="1"/>
      <c r="K4495" s="1"/>
      <c r="L4495" s="1"/>
      <c r="M4495" s="1"/>
      <c r="N4495" s="1"/>
    </row>
    <row r="4496" spans="6:14" x14ac:dyDescent="0.25">
      <c r="F4496" s="1"/>
      <c r="G4496" s="1"/>
      <c r="H4496" s="1"/>
      <c r="I4496" s="1"/>
      <c r="J4496" s="1"/>
      <c r="K4496" s="1"/>
      <c r="L4496" s="1"/>
      <c r="M4496" s="1"/>
      <c r="N4496" s="1"/>
    </row>
    <row r="4497" spans="6:14" x14ac:dyDescent="0.25">
      <c r="F4497" s="1"/>
      <c r="G4497" s="1"/>
      <c r="H4497" s="1"/>
      <c r="I4497" s="1"/>
      <c r="J4497" s="1"/>
      <c r="K4497" s="1"/>
      <c r="L4497" s="1"/>
      <c r="M4497" s="1"/>
      <c r="N4497" s="1"/>
    </row>
    <row r="4498" spans="6:14" x14ac:dyDescent="0.25">
      <c r="F4498" s="1"/>
      <c r="G4498" s="1"/>
      <c r="H4498" s="1"/>
      <c r="I4498" s="1"/>
      <c r="J4498" s="1"/>
      <c r="K4498" s="1"/>
      <c r="L4498" s="1"/>
      <c r="M4498" s="1"/>
      <c r="N4498" s="1"/>
    </row>
    <row r="4499" spans="6:14" x14ac:dyDescent="0.25">
      <c r="F4499" s="1"/>
      <c r="G4499" s="1"/>
      <c r="H4499" s="1"/>
      <c r="I4499" s="1"/>
      <c r="J4499" s="1"/>
      <c r="K4499" s="1"/>
      <c r="L4499" s="1"/>
      <c r="M4499" s="1"/>
      <c r="N4499" s="1"/>
    </row>
    <row r="4500" spans="6:14" x14ac:dyDescent="0.25">
      <c r="F4500" s="1"/>
      <c r="G4500" s="1"/>
      <c r="H4500" s="1"/>
      <c r="I4500" s="1"/>
      <c r="J4500" s="1"/>
      <c r="K4500" s="1"/>
      <c r="L4500" s="1"/>
      <c r="M4500" s="1"/>
      <c r="N4500" s="1"/>
    </row>
    <row r="4501" spans="6:14" x14ac:dyDescent="0.25">
      <c r="F4501" s="1"/>
      <c r="G4501" s="1"/>
      <c r="H4501" s="1"/>
      <c r="I4501" s="1"/>
      <c r="J4501" s="1"/>
      <c r="K4501" s="1"/>
      <c r="L4501" s="1"/>
      <c r="M4501" s="1"/>
      <c r="N4501" s="1"/>
    </row>
    <row r="4502" spans="6:14" x14ac:dyDescent="0.25">
      <c r="F4502" s="1"/>
      <c r="G4502" s="1"/>
      <c r="H4502" s="1"/>
      <c r="I4502" s="1"/>
      <c r="J4502" s="1"/>
      <c r="K4502" s="1"/>
      <c r="L4502" s="1"/>
      <c r="M4502" s="1"/>
      <c r="N4502" s="1"/>
    </row>
    <row r="4503" spans="6:14" x14ac:dyDescent="0.25">
      <c r="F4503" s="1"/>
      <c r="G4503" s="1"/>
      <c r="H4503" s="1"/>
      <c r="I4503" s="1"/>
      <c r="J4503" s="1"/>
      <c r="K4503" s="1"/>
      <c r="L4503" s="1"/>
      <c r="M4503" s="1"/>
      <c r="N4503" s="1"/>
    </row>
    <row r="4504" spans="6:14" x14ac:dyDescent="0.25">
      <c r="F4504" s="1"/>
      <c r="G4504" s="1"/>
      <c r="H4504" s="1"/>
      <c r="I4504" s="1"/>
      <c r="J4504" s="1"/>
      <c r="K4504" s="1"/>
      <c r="L4504" s="1"/>
      <c r="M4504" s="1"/>
      <c r="N4504" s="1"/>
    </row>
    <row r="4505" spans="6:14" x14ac:dyDescent="0.25">
      <c r="F4505" s="1"/>
      <c r="G4505" s="1"/>
      <c r="H4505" s="1"/>
      <c r="I4505" s="1"/>
      <c r="J4505" s="1"/>
      <c r="K4505" s="1"/>
      <c r="L4505" s="1"/>
      <c r="M4505" s="1"/>
      <c r="N4505" s="1"/>
    </row>
    <row r="4506" spans="6:14" x14ac:dyDescent="0.25">
      <c r="F4506" s="1"/>
      <c r="G4506" s="1"/>
      <c r="H4506" s="1"/>
      <c r="I4506" s="1"/>
      <c r="J4506" s="1"/>
      <c r="K4506" s="1"/>
      <c r="L4506" s="1"/>
      <c r="M4506" s="1"/>
      <c r="N4506" s="1"/>
    </row>
    <row r="4507" spans="6:14" x14ac:dyDescent="0.25">
      <c r="F4507" s="1"/>
      <c r="G4507" s="1"/>
      <c r="H4507" s="1"/>
      <c r="I4507" s="1"/>
      <c r="J4507" s="1"/>
      <c r="K4507" s="1"/>
      <c r="L4507" s="1"/>
      <c r="M4507" s="1"/>
      <c r="N4507" s="1"/>
    </row>
    <row r="4508" spans="6:14" x14ac:dyDescent="0.25">
      <c r="F4508" s="1"/>
      <c r="G4508" s="1"/>
      <c r="H4508" s="1"/>
      <c r="I4508" s="1"/>
      <c r="J4508" s="1"/>
      <c r="K4508" s="1"/>
      <c r="L4508" s="1"/>
      <c r="M4508" s="1"/>
      <c r="N4508" s="1"/>
    </row>
    <row r="4509" spans="6:14" x14ac:dyDescent="0.25">
      <c r="F4509" s="1"/>
      <c r="G4509" s="1"/>
      <c r="H4509" s="1"/>
      <c r="I4509" s="1"/>
      <c r="J4509" s="1"/>
      <c r="K4509" s="1"/>
      <c r="L4509" s="1"/>
      <c r="M4509" s="1"/>
      <c r="N4509" s="1"/>
    </row>
    <row r="4510" spans="6:14" x14ac:dyDescent="0.25">
      <c r="F4510" s="1"/>
      <c r="G4510" s="1"/>
      <c r="H4510" s="1"/>
      <c r="I4510" s="1"/>
      <c r="J4510" s="1"/>
      <c r="K4510" s="1"/>
      <c r="L4510" s="1"/>
      <c r="M4510" s="1"/>
      <c r="N4510" s="1"/>
    </row>
    <row r="4511" spans="6:14" x14ac:dyDescent="0.25">
      <c r="F4511" s="1"/>
      <c r="G4511" s="1"/>
      <c r="H4511" s="1"/>
      <c r="I4511" s="1"/>
      <c r="J4511" s="1"/>
      <c r="K4511" s="1"/>
      <c r="L4511" s="1"/>
      <c r="M4511" s="1"/>
      <c r="N4511" s="1"/>
    </row>
    <row r="4512" spans="6:14" x14ac:dyDescent="0.25">
      <c r="F4512" s="1"/>
      <c r="G4512" s="1"/>
      <c r="H4512" s="1"/>
      <c r="I4512" s="1"/>
      <c r="J4512" s="1"/>
      <c r="K4512" s="1"/>
      <c r="L4512" s="1"/>
      <c r="M4512" s="1"/>
      <c r="N4512" s="1"/>
    </row>
    <row r="4513" spans="6:14" x14ac:dyDescent="0.25">
      <c r="F4513" s="1"/>
      <c r="G4513" s="1"/>
      <c r="H4513" s="1"/>
      <c r="I4513" s="1"/>
      <c r="J4513" s="1"/>
      <c r="K4513" s="1"/>
      <c r="L4513" s="1"/>
      <c r="M4513" s="1"/>
      <c r="N4513" s="1"/>
    </row>
    <row r="4514" spans="6:14" x14ac:dyDescent="0.25">
      <c r="F4514" s="1"/>
      <c r="G4514" s="1"/>
      <c r="H4514" s="1"/>
      <c r="I4514" s="1"/>
      <c r="J4514" s="1"/>
      <c r="K4514" s="1"/>
      <c r="L4514" s="1"/>
      <c r="M4514" s="1"/>
      <c r="N4514" s="1"/>
    </row>
    <row r="4515" spans="6:14" x14ac:dyDescent="0.25">
      <c r="F4515" s="1"/>
      <c r="G4515" s="1"/>
      <c r="H4515" s="1"/>
      <c r="I4515" s="1"/>
      <c r="J4515" s="1"/>
      <c r="K4515" s="1"/>
      <c r="L4515" s="1"/>
      <c r="M4515" s="1"/>
      <c r="N4515" s="1"/>
    </row>
    <row r="4516" spans="6:14" x14ac:dyDescent="0.25">
      <c r="F4516" s="1"/>
      <c r="G4516" s="1"/>
      <c r="H4516" s="1"/>
      <c r="I4516" s="1"/>
      <c r="J4516" s="1"/>
      <c r="K4516" s="1"/>
      <c r="L4516" s="1"/>
      <c r="M4516" s="1"/>
      <c r="N4516" s="1"/>
    </row>
    <row r="4517" spans="6:14" x14ac:dyDescent="0.25">
      <c r="F4517" s="1"/>
      <c r="G4517" s="1"/>
      <c r="H4517" s="1"/>
      <c r="I4517" s="1"/>
      <c r="J4517" s="1"/>
      <c r="K4517" s="1"/>
      <c r="L4517" s="1"/>
      <c r="M4517" s="1"/>
      <c r="N4517" s="1"/>
    </row>
    <row r="4518" spans="6:14" x14ac:dyDescent="0.25">
      <c r="F4518" s="1"/>
      <c r="G4518" s="1"/>
      <c r="H4518" s="1"/>
      <c r="I4518" s="1"/>
      <c r="J4518" s="1"/>
      <c r="K4518" s="1"/>
      <c r="L4518" s="1"/>
      <c r="M4518" s="1"/>
      <c r="N4518" s="1"/>
    </row>
    <row r="4519" spans="6:14" x14ac:dyDescent="0.25">
      <c r="F4519" s="1"/>
      <c r="G4519" s="1"/>
      <c r="H4519" s="1"/>
      <c r="I4519" s="1"/>
      <c r="J4519" s="1"/>
      <c r="K4519" s="1"/>
      <c r="L4519" s="1"/>
      <c r="M4519" s="1"/>
      <c r="N4519" s="1"/>
    </row>
    <row r="4520" spans="6:14" x14ac:dyDescent="0.25">
      <c r="F4520" s="1"/>
      <c r="G4520" s="1"/>
      <c r="H4520" s="1"/>
      <c r="I4520" s="1"/>
      <c r="J4520" s="1"/>
      <c r="K4520" s="1"/>
      <c r="L4520" s="1"/>
      <c r="M4520" s="1"/>
      <c r="N4520" s="1"/>
    </row>
    <row r="4521" spans="6:14" x14ac:dyDescent="0.25">
      <c r="F4521" s="1"/>
      <c r="G4521" s="1"/>
      <c r="H4521" s="1"/>
      <c r="I4521" s="1"/>
      <c r="J4521" s="1"/>
      <c r="K4521" s="1"/>
      <c r="L4521" s="1"/>
      <c r="M4521" s="1"/>
      <c r="N4521" s="1"/>
    </row>
    <row r="4522" spans="6:14" x14ac:dyDescent="0.25">
      <c r="F4522" s="1"/>
      <c r="G4522" s="1"/>
      <c r="H4522" s="1"/>
      <c r="I4522" s="1"/>
      <c r="J4522" s="1"/>
      <c r="K4522" s="1"/>
      <c r="L4522" s="1"/>
      <c r="M4522" s="1"/>
      <c r="N4522" s="1"/>
    </row>
    <row r="4523" spans="6:14" x14ac:dyDescent="0.25">
      <c r="F4523" s="1"/>
      <c r="G4523" s="1"/>
      <c r="H4523" s="1"/>
      <c r="I4523" s="1"/>
      <c r="J4523" s="1"/>
      <c r="K4523" s="1"/>
      <c r="L4523" s="1"/>
      <c r="M4523" s="1"/>
      <c r="N4523" s="1"/>
    </row>
    <row r="4524" spans="6:14" x14ac:dyDescent="0.25">
      <c r="F4524" s="1"/>
      <c r="G4524" s="1"/>
      <c r="H4524" s="1"/>
      <c r="I4524" s="1"/>
      <c r="J4524" s="1"/>
      <c r="K4524" s="1"/>
      <c r="L4524" s="1"/>
      <c r="M4524" s="1"/>
      <c r="N4524" s="1"/>
    </row>
    <row r="4525" spans="6:14" x14ac:dyDescent="0.25">
      <c r="F4525" s="1"/>
      <c r="G4525" s="1"/>
      <c r="H4525" s="1"/>
      <c r="I4525" s="1"/>
      <c r="J4525" s="1"/>
      <c r="K4525" s="1"/>
      <c r="L4525" s="1"/>
      <c r="M4525" s="1"/>
      <c r="N4525" s="1"/>
    </row>
    <row r="4526" spans="6:14" x14ac:dyDescent="0.25">
      <c r="F4526" s="1"/>
      <c r="G4526" s="1"/>
      <c r="H4526" s="1"/>
      <c r="I4526" s="1"/>
      <c r="J4526" s="1"/>
      <c r="K4526" s="1"/>
      <c r="L4526" s="1"/>
      <c r="M4526" s="1"/>
      <c r="N4526" s="1"/>
    </row>
    <row r="4527" spans="6:14" x14ac:dyDescent="0.25">
      <c r="F4527" s="1"/>
      <c r="G4527" s="1"/>
      <c r="H4527" s="1"/>
      <c r="I4527" s="1"/>
      <c r="J4527" s="1"/>
      <c r="K4527" s="1"/>
      <c r="L4527" s="1"/>
      <c r="M4527" s="1"/>
      <c r="N4527" s="1"/>
    </row>
    <row r="4528" spans="6:14" x14ac:dyDescent="0.25">
      <c r="F4528" s="1"/>
      <c r="G4528" s="1"/>
      <c r="H4528" s="1"/>
      <c r="I4528" s="1"/>
      <c r="J4528" s="1"/>
      <c r="K4528" s="1"/>
      <c r="L4528" s="1"/>
      <c r="M4528" s="1"/>
      <c r="N4528" s="1"/>
    </row>
    <row r="4529" spans="6:14" x14ac:dyDescent="0.25">
      <c r="F4529" s="1"/>
      <c r="G4529" s="1"/>
      <c r="H4529" s="1"/>
      <c r="I4529" s="1"/>
      <c r="J4529" s="1"/>
      <c r="K4529" s="1"/>
      <c r="L4529" s="1"/>
      <c r="M4529" s="1"/>
      <c r="N4529" s="1"/>
    </row>
    <row r="4530" spans="6:14" x14ac:dyDescent="0.25">
      <c r="F4530" s="1"/>
      <c r="G4530" s="1"/>
      <c r="H4530" s="1"/>
      <c r="I4530" s="1"/>
      <c r="J4530" s="1"/>
      <c r="K4530" s="1"/>
      <c r="L4530" s="1"/>
      <c r="M4530" s="1"/>
      <c r="N4530" s="1"/>
    </row>
    <row r="4531" spans="6:14" x14ac:dyDescent="0.25">
      <c r="F4531" s="1"/>
      <c r="G4531" s="1"/>
      <c r="H4531" s="1"/>
      <c r="I4531" s="1"/>
      <c r="J4531" s="1"/>
      <c r="K4531" s="1"/>
      <c r="L4531" s="1"/>
      <c r="M4531" s="1"/>
      <c r="N4531" s="1"/>
    </row>
    <row r="4532" spans="6:14" x14ac:dyDescent="0.25">
      <c r="F4532" s="1"/>
      <c r="G4532" s="1"/>
      <c r="H4532" s="1"/>
      <c r="I4532" s="1"/>
      <c r="J4532" s="1"/>
      <c r="K4532" s="1"/>
      <c r="L4532" s="1"/>
      <c r="M4532" s="1"/>
      <c r="N4532" s="1"/>
    </row>
    <row r="4533" spans="6:14" x14ac:dyDescent="0.25">
      <c r="F4533" s="1"/>
      <c r="G4533" s="1"/>
      <c r="H4533" s="1"/>
      <c r="I4533" s="1"/>
      <c r="J4533" s="1"/>
      <c r="K4533" s="1"/>
      <c r="L4533" s="1"/>
      <c r="M4533" s="1"/>
      <c r="N4533" s="1"/>
    </row>
    <row r="4534" spans="6:14" x14ac:dyDescent="0.25">
      <c r="F4534" s="1"/>
      <c r="G4534" s="1"/>
      <c r="H4534" s="1"/>
      <c r="I4534" s="1"/>
      <c r="J4534" s="1"/>
      <c r="K4534" s="1"/>
      <c r="L4534" s="1"/>
      <c r="M4534" s="1"/>
      <c r="N4534" s="1"/>
    </row>
    <row r="4535" spans="6:14" x14ac:dyDescent="0.25">
      <c r="F4535" s="1"/>
      <c r="G4535" s="1"/>
      <c r="H4535" s="1"/>
      <c r="I4535" s="1"/>
      <c r="J4535" s="1"/>
      <c r="K4535" s="1"/>
      <c r="L4535" s="1"/>
      <c r="M4535" s="1"/>
      <c r="N4535" s="1"/>
    </row>
    <row r="4536" spans="6:14" x14ac:dyDescent="0.25">
      <c r="F4536" s="1"/>
      <c r="G4536" s="1"/>
      <c r="H4536" s="1"/>
      <c r="I4536" s="1"/>
      <c r="J4536" s="1"/>
      <c r="K4536" s="1"/>
      <c r="L4536" s="1"/>
      <c r="M4536" s="1"/>
      <c r="N4536" s="1"/>
    </row>
    <row r="4537" spans="6:14" x14ac:dyDescent="0.25">
      <c r="F4537" s="1"/>
      <c r="G4537" s="1"/>
      <c r="H4537" s="1"/>
      <c r="I4537" s="1"/>
      <c r="J4537" s="1"/>
      <c r="K4537" s="1"/>
      <c r="L4537" s="1"/>
      <c r="M4537" s="1"/>
      <c r="N4537" s="1"/>
    </row>
    <row r="4538" spans="6:14" x14ac:dyDescent="0.25">
      <c r="F4538" s="1"/>
      <c r="G4538" s="1"/>
      <c r="H4538" s="1"/>
      <c r="I4538" s="1"/>
      <c r="J4538" s="1"/>
      <c r="K4538" s="1"/>
      <c r="L4538" s="1"/>
      <c r="M4538" s="1"/>
      <c r="N4538" s="1"/>
    </row>
    <row r="4539" spans="6:14" x14ac:dyDescent="0.25">
      <c r="F4539" s="1"/>
      <c r="G4539" s="1"/>
      <c r="H4539" s="1"/>
      <c r="I4539" s="1"/>
      <c r="J4539" s="1"/>
      <c r="K4539" s="1"/>
      <c r="L4539" s="1"/>
      <c r="M4539" s="1"/>
      <c r="N4539" s="1"/>
    </row>
    <row r="4540" spans="6:14" x14ac:dyDescent="0.25">
      <c r="F4540" s="1"/>
      <c r="G4540" s="1"/>
      <c r="H4540" s="1"/>
      <c r="I4540" s="1"/>
      <c r="J4540" s="1"/>
      <c r="K4540" s="1"/>
      <c r="L4540" s="1"/>
      <c r="M4540" s="1"/>
      <c r="N4540" s="1"/>
    </row>
    <row r="4541" spans="6:14" x14ac:dyDescent="0.25">
      <c r="F4541" s="1"/>
      <c r="G4541" s="1"/>
      <c r="H4541" s="1"/>
      <c r="I4541" s="1"/>
      <c r="J4541" s="1"/>
      <c r="K4541" s="1"/>
      <c r="L4541" s="1"/>
      <c r="M4541" s="1"/>
      <c r="N4541" s="1"/>
    </row>
    <row r="4542" spans="6:14" x14ac:dyDescent="0.25">
      <c r="F4542" s="1"/>
      <c r="G4542" s="1"/>
      <c r="H4542" s="1"/>
      <c r="I4542" s="1"/>
      <c r="J4542" s="1"/>
      <c r="K4542" s="1"/>
      <c r="L4542" s="1"/>
      <c r="M4542" s="1"/>
      <c r="N4542" s="1"/>
    </row>
    <row r="4543" spans="6:14" x14ac:dyDescent="0.25">
      <c r="F4543" s="1"/>
      <c r="G4543" s="1"/>
      <c r="H4543" s="1"/>
      <c r="I4543" s="1"/>
      <c r="J4543" s="1"/>
      <c r="K4543" s="1"/>
      <c r="L4543" s="1"/>
      <c r="M4543" s="1"/>
      <c r="N4543" s="1"/>
    </row>
    <row r="4544" spans="6:14" x14ac:dyDescent="0.25">
      <c r="F4544" s="1"/>
      <c r="G4544" s="1"/>
      <c r="H4544" s="1"/>
      <c r="I4544" s="1"/>
      <c r="J4544" s="1"/>
      <c r="K4544" s="1"/>
      <c r="L4544" s="1"/>
      <c r="M4544" s="1"/>
      <c r="N4544" s="1"/>
    </row>
    <row r="4545" spans="6:14" x14ac:dyDescent="0.25">
      <c r="F4545" s="1"/>
      <c r="G4545" s="1"/>
      <c r="H4545" s="1"/>
      <c r="I4545" s="1"/>
      <c r="J4545" s="1"/>
      <c r="K4545" s="1"/>
      <c r="L4545" s="1"/>
      <c r="M4545" s="1"/>
      <c r="N4545" s="1"/>
    </row>
    <row r="4546" spans="6:14" x14ac:dyDescent="0.25">
      <c r="F4546" s="1"/>
      <c r="G4546" s="1"/>
      <c r="H4546" s="1"/>
      <c r="I4546" s="1"/>
      <c r="J4546" s="1"/>
      <c r="K4546" s="1"/>
      <c r="L4546" s="1"/>
      <c r="M4546" s="1"/>
      <c r="N4546" s="1"/>
    </row>
    <row r="4547" spans="6:14" x14ac:dyDescent="0.25">
      <c r="F4547" s="1"/>
      <c r="G4547" s="1"/>
      <c r="H4547" s="1"/>
      <c r="I4547" s="1"/>
      <c r="J4547" s="1"/>
      <c r="K4547" s="1"/>
      <c r="L4547" s="1"/>
      <c r="M4547" s="1"/>
      <c r="N4547" s="1"/>
    </row>
    <row r="4548" spans="6:14" x14ac:dyDescent="0.25">
      <c r="F4548" s="1"/>
      <c r="G4548" s="1"/>
      <c r="H4548" s="1"/>
      <c r="I4548" s="1"/>
      <c r="J4548" s="1"/>
      <c r="K4548" s="1"/>
      <c r="L4548" s="1"/>
      <c r="M4548" s="1"/>
      <c r="N4548" s="1"/>
    </row>
    <row r="4549" spans="6:14" x14ac:dyDescent="0.25">
      <c r="F4549" s="1"/>
      <c r="G4549" s="1"/>
      <c r="H4549" s="1"/>
      <c r="I4549" s="1"/>
      <c r="J4549" s="1"/>
      <c r="K4549" s="1"/>
      <c r="L4549" s="1"/>
      <c r="M4549" s="1"/>
      <c r="N4549" s="1"/>
    </row>
    <row r="4550" spans="6:14" x14ac:dyDescent="0.25">
      <c r="F4550" s="1"/>
      <c r="G4550" s="1"/>
      <c r="H4550" s="1"/>
      <c r="I4550" s="1"/>
      <c r="J4550" s="1"/>
      <c r="K4550" s="1"/>
      <c r="L4550" s="1"/>
      <c r="M4550" s="1"/>
      <c r="N4550" s="1"/>
    </row>
    <row r="4551" spans="6:14" x14ac:dyDescent="0.25">
      <c r="F4551" s="1"/>
      <c r="G4551" s="1"/>
      <c r="H4551" s="1"/>
      <c r="I4551" s="1"/>
      <c r="J4551" s="1"/>
      <c r="K4551" s="1"/>
      <c r="L4551" s="1"/>
      <c r="M4551" s="1"/>
      <c r="N4551" s="1"/>
    </row>
    <row r="4552" spans="6:14" x14ac:dyDescent="0.25">
      <c r="F4552" s="1"/>
      <c r="G4552" s="1"/>
      <c r="H4552" s="1"/>
      <c r="I4552" s="1"/>
      <c r="J4552" s="1"/>
      <c r="K4552" s="1"/>
      <c r="L4552" s="1"/>
      <c r="M4552" s="1"/>
      <c r="N4552" s="1"/>
    </row>
    <row r="4553" spans="6:14" x14ac:dyDescent="0.25">
      <c r="F4553" s="1"/>
      <c r="G4553" s="1"/>
      <c r="H4553" s="1"/>
      <c r="I4553" s="1"/>
      <c r="J4553" s="1"/>
      <c r="K4553" s="1"/>
      <c r="L4553" s="1"/>
      <c r="M4553" s="1"/>
      <c r="N4553" s="1"/>
    </row>
    <row r="4554" spans="6:14" x14ac:dyDescent="0.25">
      <c r="F4554" s="1"/>
      <c r="G4554" s="1"/>
      <c r="H4554" s="1"/>
      <c r="I4554" s="1"/>
      <c r="J4554" s="1"/>
      <c r="K4554" s="1"/>
      <c r="L4554" s="1"/>
      <c r="M4554" s="1"/>
      <c r="N4554" s="1"/>
    </row>
    <row r="4555" spans="6:14" x14ac:dyDescent="0.25">
      <c r="F4555" s="1"/>
      <c r="G4555" s="1"/>
      <c r="H4555" s="1"/>
      <c r="I4555" s="1"/>
      <c r="J4555" s="1"/>
      <c r="K4555" s="1"/>
      <c r="L4555" s="1"/>
      <c r="M4555" s="1"/>
      <c r="N4555" s="1"/>
    </row>
    <row r="4556" spans="6:14" x14ac:dyDescent="0.25">
      <c r="F4556" s="1"/>
      <c r="G4556" s="1"/>
      <c r="H4556" s="1"/>
      <c r="I4556" s="1"/>
      <c r="J4556" s="1"/>
      <c r="K4556" s="1"/>
      <c r="L4556" s="1"/>
      <c r="M4556" s="1"/>
      <c r="N4556" s="1"/>
    </row>
    <row r="4557" spans="6:14" x14ac:dyDescent="0.25">
      <c r="F4557" s="1"/>
      <c r="G4557" s="1"/>
      <c r="H4557" s="1"/>
      <c r="I4557" s="1"/>
      <c r="J4557" s="1"/>
      <c r="K4557" s="1"/>
      <c r="L4557" s="1"/>
      <c r="M4557" s="1"/>
      <c r="N4557" s="1"/>
    </row>
    <row r="4558" spans="6:14" x14ac:dyDescent="0.25">
      <c r="F4558" s="1"/>
      <c r="G4558" s="1"/>
      <c r="H4558" s="1"/>
      <c r="I4558" s="1"/>
      <c r="J4558" s="1"/>
      <c r="K4558" s="1"/>
      <c r="L4558" s="1"/>
      <c r="M4558" s="1"/>
      <c r="N4558" s="1"/>
    </row>
    <row r="4559" spans="6:14" x14ac:dyDescent="0.25">
      <c r="F4559" s="1"/>
      <c r="G4559" s="1"/>
      <c r="H4559" s="1"/>
      <c r="I4559" s="1"/>
      <c r="J4559" s="1"/>
      <c r="K4559" s="1"/>
      <c r="L4559" s="1"/>
      <c r="M4559" s="1"/>
      <c r="N4559" s="1"/>
    </row>
    <row r="4560" spans="6:14" x14ac:dyDescent="0.25">
      <c r="F4560" s="1"/>
      <c r="G4560" s="1"/>
      <c r="H4560" s="1"/>
      <c r="I4560" s="1"/>
      <c r="J4560" s="1"/>
      <c r="K4560" s="1"/>
      <c r="L4560" s="1"/>
      <c r="M4560" s="1"/>
      <c r="N4560" s="1"/>
    </row>
    <row r="4561" spans="6:14" x14ac:dyDescent="0.25">
      <c r="F4561" s="1"/>
      <c r="G4561" s="1"/>
      <c r="H4561" s="1"/>
      <c r="I4561" s="1"/>
      <c r="J4561" s="1"/>
      <c r="K4561" s="1"/>
      <c r="L4561" s="1"/>
      <c r="M4561" s="1"/>
      <c r="N4561" s="1"/>
    </row>
    <row r="4562" spans="6:14" x14ac:dyDescent="0.25">
      <c r="F4562" s="1"/>
      <c r="G4562" s="1"/>
      <c r="H4562" s="1"/>
      <c r="I4562" s="1"/>
      <c r="J4562" s="1"/>
      <c r="K4562" s="1"/>
      <c r="L4562" s="1"/>
      <c r="M4562" s="1"/>
      <c r="N4562" s="1"/>
    </row>
    <row r="4563" spans="6:14" x14ac:dyDescent="0.25">
      <c r="F4563" s="1"/>
      <c r="G4563" s="1"/>
      <c r="H4563" s="1"/>
      <c r="I4563" s="1"/>
      <c r="J4563" s="1"/>
      <c r="K4563" s="1"/>
      <c r="L4563" s="1"/>
      <c r="M4563" s="1"/>
      <c r="N4563" s="1"/>
    </row>
    <row r="4564" spans="6:14" x14ac:dyDescent="0.25">
      <c r="F4564" s="1"/>
      <c r="G4564" s="1"/>
      <c r="H4564" s="1"/>
      <c r="I4564" s="1"/>
      <c r="J4564" s="1"/>
      <c r="K4564" s="1"/>
      <c r="L4564" s="1"/>
      <c r="M4564" s="1"/>
      <c r="N4564" s="1"/>
    </row>
    <row r="4565" spans="6:14" x14ac:dyDescent="0.25">
      <c r="F4565" s="1"/>
      <c r="G4565" s="1"/>
      <c r="H4565" s="1"/>
      <c r="I4565" s="1"/>
      <c r="J4565" s="1"/>
      <c r="K4565" s="1"/>
      <c r="L4565" s="1"/>
      <c r="M4565" s="1"/>
      <c r="N4565" s="1"/>
    </row>
    <row r="4566" spans="6:14" x14ac:dyDescent="0.25">
      <c r="F4566" s="1"/>
      <c r="G4566" s="1"/>
      <c r="H4566" s="1"/>
      <c r="I4566" s="1"/>
      <c r="J4566" s="1"/>
      <c r="K4566" s="1"/>
      <c r="L4566" s="1"/>
      <c r="M4566" s="1"/>
      <c r="N4566" s="1"/>
    </row>
    <row r="4567" spans="6:14" x14ac:dyDescent="0.25">
      <c r="F4567" s="1"/>
      <c r="G4567" s="1"/>
      <c r="H4567" s="1"/>
      <c r="I4567" s="1"/>
      <c r="J4567" s="1"/>
      <c r="K4567" s="1"/>
      <c r="L4567" s="1"/>
      <c r="M4567" s="1"/>
      <c r="N4567" s="1"/>
    </row>
    <row r="4568" spans="6:14" x14ac:dyDescent="0.25">
      <c r="F4568" s="1"/>
      <c r="G4568" s="1"/>
      <c r="H4568" s="1"/>
      <c r="I4568" s="1"/>
      <c r="J4568" s="1"/>
      <c r="K4568" s="1"/>
      <c r="L4568" s="1"/>
      <c r="M4568" s="1"/>
      <c r="N4568" s="1"/>
    </row>
    <row r="4569" spans="6:14" x14ac:dyDescent="0.25">
      <c r="F4569" s="1"/>
      <c r="G4569" s="1"/>
      <c r="H4569" s="1"/>
      <c r="I4569" s="1"/>
      <c r="J4569" s="1"/>
      <c r="K4569" s="1"/>
      <c r="L4569" s="1"/>
      <c r="M4569" s="1"/>
      <c r="N4569" s="1"/>
    </row>
    <row r="4570" spans="6:14" x14ac:dyDescent="0.25">
      <c r="F4570" s="1"/>
      <c r="G4570" s="1"/>
      <c r="H4570" s="1"/>
      <c r="I4570" s="1"/>
      <c r="J4570" s="1"/>
      <c r="K4570" s="1"/>
      <c r="L4570" s="1"/>
      <c r="M4570" s="1"/>
      <c r="N4570" s="1"/>
    </row>
    <row r="4571" spans="6:14" x14ac:dyDescent="0.25">
      <c r="F4571" s="1"/>
      <c r="G4571" s="1"/>
      <c r="H4571" s="1"/>
      <c r="I4571" s="1"/>
      <c r="J4571" s="1"/>
      <c r="K4571" s="1"/>
      <c r="L4571" s="1"/>
      <c r="M4571" s="1"/>
      <c r="N4571" s="1"/>
    </row>
    <row r="4572" spans="6:14" x14ac:dyDescent="0.25">
      <c r="F4572" s="1"/>
      <c r="G4572" s="1"/>
      <c r="H4572" s="1"/>
      <c r="I4572" s="1"/>
      <c r="J4572" s="1"/>
      <c r="K4572" s="1"/>
      <c r="L4572" s="1"/>
      <c r="M4572" s="1"/>
      <c r="N4572" s="1"/>
    </row>
    <row r="4573" spans="6:14" x14ac:dyDescent="0.25">
      <c r="F4573" s="1"/>
      <c r="G4573" s="1"/>
      <c r="H4573" s="1"/>
      <c r="I4573" s="1"/>
      <c r="J4573" s="1"/>
      <c r="K4573" s="1"/>
      <c r="L4573" s="1"/>
      <c r="M4573" s="1"/>
      <c r="N4573" s="1"/>
    </row>
    <row r="4574" spans="6:14" x14ac:dyDescent="0.25">
      <c r="F4574" s="1"/>
      <c r="G4574" s="1"/>
      <c r="H4574" s="1"/>
      <c r="I4574" s="1"/>
      <c r="J4574" s="1"/>
      <c r="K4574" s="1"/>
      <c r="L4574" s="1"/>
      <c r="M4574" s="1"/>
      <c r="N4574" s="1"/>
    </row>
    <row r="4575" spans="6:14" x14ac:dyDescent="0.25">
      <c r="F4575" s="1"/>
      <c r="G4575" s="1"/>
      <c r="H4575" s="1"/>
      <c r="I4575" s="1"/>
      <c r="J4575" s="1"/>
      <c r="K4575" s="1"/>
      <c r="L4575" s="1"/>
      <c r="M4575" s="1"/>
      <c r="N4575" s="1"/>
    </row>
    <row r="4576" spans="6:14" x14ac:dyDescent="0.25">
      <c r="F4576" s="1"/>
      <c r="G4576" s="1"/>
      <c r="H4576" s="1"/>
      <c r="I4576" s="1"/>
      <c r="J4576" s="1"/>
      <c r="K4576" s="1"/>
      <c r="L4576" s="1"/>
      <c r="M4576" s="1"/>
      <c r="N4576" s="1"/>
    </row>
    <row r="4577" spans="6:14" x14ac:dyDescent="0.25">
      <c r="F4577" s="1"/>
      <c r="G4577" s="1"/>
      <c r="H4577" s="1"/>
      <c r="I4577" s="1"/>
      <c r="J4577" s="1"/>
      <c r="K4577" s="1"/>
      <c r="L4577" s="1"/>
      <c r="M4577" s="1"/>
      <c r="N4577" s="1"/>
    </row>
    <row r="4578" spans="6:14" x14ac:dyDescent="0.25">
      <c r="F4578" s="1"/>
      <c r="G4578" s="1"/>
      <c r="H4578" s="1"/>
      <c r="I4578" s="1"/>
      <c r="J4578" s="1"/>
      <c r="K4578" s="1"/>
      <c r="L4578" s="1"/>
      <c r="M4578" s="1"/>
      <c r="N4578" s="1"/>
    </row>
    <row r="4579" spans="6:14" x14ac:dyDescent="0.25">
      <c r="F4579" s="1"/>
      <c r="G4579" s="1"/>
      <c r="H4579" s="1"/>
      <c r="I4579" s="1"/>
      <c r="J4579" s="1"/>
      <c r="K4579" s="1"/>
      <c r="L4579" s="1"/>
      <c r="M4579" s="1"/>
      <c r="N4579" s="1"/>
    </row>
    <row r="4580" spans="6:14" x14ac:dyDescent="0.25">
      <c r="F4580" s="1"/>
      <c r="G4580" s="1"/>
      <c r="H4580" s="1"/>
      <c r="I4580" s="1"/>
      <c r="J4580" s="1"/>
      <c r="K4580" s="1"/>
      <c r="L4580" s="1"/>
      <c r="M4580" s="1"/>
      <c r="N4580" s="1"/>
    </row>
    <row r="4581" spans="6:14" x14ac:dyDescent="0.25">
      <c r="F4581" s="1"/>
      <c r="G4581" s="1"/>
      <c r="H4581" s="1"/>
      <c r="I4581" s="1"/>
      <c r="J4581" s="1"/>
      <c r="K4581" s="1"/>
      <c r="L4581" s="1"/>
      <c r="M4581" s="1"/>
      <c r="N4581" s="1"/>
    </row>
    <row r="4582" spans="6:14" x14ac:dyDescent="0.25">
      <c r="F4582" s="1"/>
      <c r="G4582" s="1"/>
      <c r="H4582" s="1"/>
      <c r="I4582" s="1"/>
      <c r="J4582" s="1"/>
      <c r="K4582" s="1"/>
      <c r="L4582" s="1"/>
      <c r="M4582" s="1"/>
      <c r="N4582" s="1"/>
    </row>
    <row r="4583" spans="6:14" x14ac:dyDescent="0.25">
      <c r="F4583" s="1"/>
      <c r="G4583" s="1"/>
      <c r="H4583" s="1"/>
      <c r="I4583" s="1"/>
      <c r="J4583" s="1"/>
      <c r="K4583" s="1"/>
      <c r="L4583" s="1"/>
      <c r="M4583" s="1"/>
      <c r="N4583" s="1"/>
    </row>
    <row r="4584" spans="6:14" x14ac:dyDescent="0.25">
      <c r="F4584" s="1"/>
      <c r="G4584" s="1"/>
      <c r="H4584" s="1"/>
      <c r="I4584" s="1"/>
      <c r="J4584" s="1"/>
      <c r="K4584" s="1"/>
      <c r="L4584" s="1"/>
      <c r="M4584" s="1"/>
      <c r="N4584" s="1"/>
    </row>
    <row r="4585" spans="6:14" x14ac:dyDescent="0.25">
      <c r="F4585" s="1"/>
      <c r="G4585" s="1"/>
      <c r="H4585" s="1"/>
      <c r="I4585" s="1"/>
      <c r="J4585" s="1"/>
      <c r="K4585" s="1"/>
      <c r="L4585" s="1"/>
      <c r="M4585" s="1"/>
      <c r="N4585" s="1"/>
    </row>
    <row r="4586" spans="6:14" x14ac:dyDescent="0.25">
      <c r="F4586" s="1"/>
      <c r="G4586" s="1"/>
      <c r="H4586" s="1"/>
      <c r="I4586" s="1"/>
      <c r="J4586" s="1"/>
      <c r="K4586" s="1"/>
      <c r="L4586" s="1"/>
      <c r="M4586" s="1"/>
      <c r="N4586" s="1"/>
    </row>
    <row r="4587" spans="6:14" x14ac:dyDescent="0.25">
      <c r="F4587" s="1"/>
      <c r="G4587" s="1"/>
      <c r="H4587" s="1"/>
      <c r="I4587" s="1"/>
      <c r="J4587" s="1"/>
      <c r="K4587" s="1"/>
      <c r="L4587" s="1"/>
      <c r="M4587" s="1"/>
      <c r="N4587" s="1"/>
    </row>
    <row r="4588" spans="6:14" x14ac:dyDescent="0.25">
      <c r="F4588" s="1"/>
      <c r="G4588" s="1"/>
      <c r="H4588" s="1"/>
      <c r="I4588" s="1"/>
      <c r="J4588" s="1"/>
      <c r="K4588" s="1"/>
      <c r="L4588" s="1"/>
      <c r="M4588" s="1"/>
      <c r="N4588" s="1"/>
    </row>
    <row r="4589" spans="6:14" x14ac:dyDescent="0.25">
      <c r="F4589" s="1"/>
      <c r="G4589" s="1"/>
      <c r="H4589" s="1"/>
      <c r="I4589" s="1"/>
      <c r="J4589" s="1"/>
      <c r="K4589" s="1"/>
      <c r="L4589" s="1"/>
      <c r="M4589" s="1"/>
      <c r="N4589" s="1"/>
    </row>
    <row r="4590" spans="6:14" x14ac:dyDescent="0.25">
      <c r="F4590" s="1"/>
      <c r="G4590" s="1"/>
      <c r="H4590" s="1"/>
      <c r="I4590" s="1"/>
      <c r="J4590" s="1"/>
      <c r="K4590" s="1"/>
      <c r="L4590" s="1"/>
      <c r="M4590" s="1"/>
      <c r="N4590" s="1"/>
    </row>
    <row r="4591" spans="6:14" x14ac:dyDescent="0.25">
      <c r="F4591" s="1"/>
      <c r="G4591" s="1"/>
      <c r="H4591" s="1"/>
      <c r="I4591" s="1"/>
      <c r="J4591" s="1"/>
      <c r="K4591" s="1"/>
      <c r="L4591" s="1"/>
      <c r="M4591" s="1"/>
      <c r="N4591" s="1"/>
    </row>
    <row r="4592" spans="6:14" x14ac:dyDescent="0.25">
      <c r="F4592" s="1"/>
      <c r="G4592" s="1"/>
      <c r="H4592" s="1"/>
      <c r="I4592" s="1"/>
      <c r="J4592" s="1"/>
      <c r="K4592" s="1"/>
      <c r="L4592" s="1"/>
      <c r="M4592" s="1"/>
      <c r="N4592" s="1"/>
    </row>
    <row r="4593" spans="6:14" x14ac:dyDescent="0.25">
      <c r="F4593" s="1"/>
      <c r="G4593" s="1"/>
      <c r="H4593" s="1"/>
      <c r="I4593" s="1"/>
      <c r="J4593" s="1"/>
      <c r="K4593" s="1"/>
      <c r="L4593" s="1"/>
      <c r="M4593" s="1"/>
      <c r="N4593" s="1"/>
    </row>
    <row r="4594" spans="6:14" x14ac:dyDescent="0.25">
      <c r="F4594" s="1"/>
      <c r="G4594" s="1"/>
      <c r="H4594" s="1"/>
      <c r="I4594" s="1"/>
      <c r="J4594" s="1"/>
      <c r="K4594" s="1"/>
      <c r="L4594" s="1"/>
      <c r="M4594" s="1"/>
      <c r="N4594" s="1"/>
    </row>
    <row r="4595" spans="6:14" x14ac:dyDescent="0.25">
      <c r="F4595" s="1"/>
      <c r="G4595" s="1"/>
      <c r="H4595" s="1"/>
      <c r="I4595" s="1"/>
      <c r="J4595" s="1"/>
      <c r="K4595" s="1"/>
      <c r="L4595" s="1"/>
      <c r="M4595" s="1"/>
      <c r="N4595" s="1"/>
    </row>
    <row r="4596" spans="6:14" x14ac:dyDescent="0.25">
      <c r="F4596" s="1"/>
      <c r="G4596" s="1"/>
      <c r="H4596" s="1"/>
      <c r="I4596" s="1"/>
      <c r="J4596" s="1"/>
      <c r="K4596" s="1"/>
      <c r="L4596" s="1"/>
      <c r="M4596" s="1"/>
      <c r="N4596" s="1"/>
    </row>
    <row r="4597" spans="6:14" x14ac:dyDescent="0.25">
      <c r="F4597" s="1"/>
      <c r="G4597" s="1"/>
      <c r="H4597" s="1"/>
      <c r="I4597" s="1"/>
      <c r="J4597" s="1"/>
      <c r="K4597" s="1"/>
      <c r="L4597" s="1"/>
      <c r="M4597" s="1"/>
      <c r="N4597" s="1"/>
    </row>
    <row r="4598" spans="6:14" x14ac:dyDescent="0.25">
      <c r="F4598" s="1"/>
      <c r="G4598" s="1"/>
      <c r="H4598" s="1"/>
      <c r="I4598" s="1"/>
      <c r="J4598" s="1"/>
      <c r="K4598" s="1"/>
      <c r="L4598" s="1"/>
      <c r="M4598" s="1"/>
      <c r="N4598" s="1"/>
    </row>
    <row r="4599" spans="6:14" x14ac:dyDescent="0.25">
      <c r="F4599" s="1"/>
      <c r="G4599" s="1"/>
      <c r="H4599" s="1"/>
      <c r="I4599" s="1"/>
      <c r="J4599" s="1"/>
      <c r="K4599" s="1"/>
      <c r="L4599" s="1"/>
      <c r="M4599" s="1"/>
      <c r="N4599" s="1"/>
    </row>
    <row r="4600" spans="6:14" x14ac:dyDescent="0.25">
      <c r="F4600" s="1"/>
      <c r="G4600" s="1"/>
      <c r="H4600" s="1"/>
      <c r="I4600" s="1"/>
      <c r="J4600" s="1"/>
      <c r="K4600" s="1"/>
      <c r="L4600" s="1"/>
      <c r="M4600" s="1"/>
      <c r="N4600" s="1"/>
    </row>
    <row r="4601" spans="6:14" x14ac:dyDescent="0.25">
      <c r="F4601" s="1"/>
      <c r="G4601" s="1"/>
      <c r="H4601" s="1"/>
      <c r="I4601" s="1"/>
      <c r="J4601" s="1"/>
      <c r="K4601" s="1"/>
      <c r="L4601" s="1"/>
      <c r="M4601" s="1"/>
      <c r="N4601" s="1"/>
    </row>
    <row r="4602" spans="6:14" x14ac:dyDescent="0.25">
      <c r="F4602" s="1"/>
      <c r="G4602" s="1"/>
      <c r="H4602" s="1"/>
      <c r="I4602" s="1"/>
      <c r="J4602" s="1"/>
      <c r="K4602" s="1"/>
      <c r="L4602" s="1"/>
      <c r="M4602" s="1"/>
      <c r="N4602" s="1"/>
    </row>
    <row r="4603" spans="6:14" x14ac:dyDescent="0.25">
      <c r="F4603" s="1"/>
      <c r="G4603" s="1"/>
      <c r="H4603" s="1"/>
      <c r="I4603" s="1"/>
      <c r="J4603" s="1"/>
      <c r="K4603" s="1"/>
      <c r="L4603" s="1"/>
      <c r="M4603" s="1"/>
      <c r="N4603" s="1"/>
    </row>
    <row r="4604" spans="6:14" x14ac:dyDescent="0.25">
      <c r="F4604" s="1"/>
      <c r="G4604" s="1"/>
      <c r="H4604" s="1"/>
      <c r="I4604" s="1"/>
      <c r="J4604" s="1"/>
      <c r="K4604" s="1"/>
      <c r="L4604" s="1"/>
      <c r="M4604" s="1"/>
      <c r="N4604" s="1"/>
    </row>
    <row r="4605" spans="6:14" x14ac:dyDescent="0.25">
      <c r="F4605" s="1"/>
      <c r="G4605" s="1"/>
      <c r="H4605" s="1"/>
      <c r="I4605" s="1"/>
      <c r="J4605" s="1"/>
      <c r="K4605" s="1"/>
      <c r="L4605" s="1"/>
      <c r="M4605" s="1"/>
      <c r="N4605" s="1"/>
    </row>
    <row r="4606" spans="6:14" x14ac:dyDescent="0.25">
      <c r="F4606" s="1"/>
      <c r="G4606" s="1"/>
      <c r="H4606" s="1"/>
      <c r="I4606" s="1"/>
      <c r="J4606" s="1"/>
      <c r="K4606" s="1"/>
      <c r="L4606" s="1"/>
      <c r="M4606" s="1"/>
      <c r="N4606" s="1"/>
    </row>
    <row r="4607" spans="6:14" x14ac:dyDescent="0.25">
      <c r="F4607" s="1"/>
      <c r="G4607" s="1"/>
      <c r="H4607" s="1"/>
      <c r="I4607" s="1"/>
      <c r="J4607" s="1"/>
      <c r="K4607" s="1"/>
      <c r="L4607" s="1"/>
      <c r="M4607" s="1"/>
      <c r="N4607" s="1"/>
    </row>
    <row r="4608" spans="6:14" x14ac:dyDescent="0.25">
      <c r="F4608" s="1"/>
      <c r="G4608" s="1"/>
      <c r="H4608" s="1"/>
      <c r="I4608" s="1"/>
      <c r="J4608" s="1"/>
      <c r="K4608" s="1"/>
      <c r="L4608" s="1"/>
      <c r="M4608" s="1"/>
      <c r="N4608" s="1"/>
    </row>
    <row r="4609" spans="6:14" x14ac:dyDescent="0.25">
      <c r="F4609" s="1"/>
      <c r="G4609" s="1"/>
      <c r="H4609" s="1"/>
      <c r="I4609" s="1"/>
      <c r="J4609" s="1"/>
      <c r="K4609" s="1"/>
      <c r="L4609" s="1"/>
      <c r="M4609" s="1"/>
      <c r="N4609" s="1"/>
    </row>
    <row r="4610" spans="6:14" x14ac:dyDescent="0.25">
      <c r="F4610" s="1"/>
      <c r="G4610" s="1"/>
      <c r="H4610" s="1"/>
      <c r="I4610" s="1"/>
      <c r="J4610" s="1"/>
      <c r="K4610" s="1"/>
      <c r="L4610" s="1"/>
      <c r="M4610" s="1"/>
      <c r="N4610" s="1"/>
    </row>
    <row r="4611" spans="6:14" x14ac:dyDescent="0.25">
      <c r="F4611" s="1"/>
      <c r="G4611" s="1"/>
      <c r="H4611" s="1"/>
      <c r="I4611" s="1"/>
      <c r="J4611" s="1"/>
      <c r="K4611" s="1"/>
      <c r="L4611" s="1"/>
      <c r="M4611" s="1"/>
      <c r="N4611" s="1"/>
    </row>
    <row r="4612" spans="6:14" x14ac:dyDescent="0.25">
      <c r="F4612" s="1"/>
      <c r="G4612" s="1"/>
      <c r="H4612" s="1"/>
      <c r="I4612" s="1"/>
      <c r="J4612" s="1"/>
      <c r="K4612" s="1"/>
      <c r="L4612" s="1"/>
      <c r="M4612" s="1"/>
      <c r="N4612" s="1"/>
    </row>
    <row r="4613" spans="6:14" x14ac:dyDescent="0.25">
      <c r="F4613" s="1"/>
      <c r="G4613" s="1"/>
      <c r="H4613" s="1"/>
      <c r="I4613" s="1"/>
      <c r="J4613" s="1"/>
      <c r="K4613" s="1"/>
      <c r="L4613" s="1"/>
      <c r="M4613" s="1"/>
      <c r="N4613" s="1"/>
    </row>
    <row r="4614" spans="6:14" x14ac:dyDescent="0.25">
      <c r="F4614" s="1"/>
      <c r="G4614" s="1"/>
      <c r="H4614" s="1"/>
      <c r="I4614" s="1"/>
      <c r="J4614" s="1"/>
      <c r="K4614" s="1"/>
      <c r="L4614" s="1"/>
      <c r="M4614" s="1"/>
      <c r="N4614" s="1"/>
    </row>
    <row r="4615" spans="6:14" x14ac:dyDescent="0.25">
      <c r="F4615" s="1"/>
      <c r="G4615" s="1"/>
      <c r="H4615" s="1"/>
      <c r="I4615" s="1"/>
      <c r="J4615" s="1"/>
      <c r="K4615" s="1"/>
      <c r="L4615" s="1"/>
      <c r="M4615" s="1"/>
      <c r="N4615" s="1"/>
    </row>
    <row r="4616" spans="6:14" x14ac:dyDescent="0.25">
      <c r="F4616" s="1"/>
      <c r="G4616" s="1"/>
      <c r="H4616" s="1"/>
      <c r="I4616" s="1"/>
      <c r="J4616" s="1"/>
      <c r="K4616" s="1"/>
      <c r="L4616" s="1"/>
      <c r="M4616" s="1"/>
      <c r="N4616" s="1"/>
    </row>
    <row r="4617" spans="6:14" x14ac:dyDescent="0.25">
      <c r="F4617" s="1"/>
      <c r="G4617" s="1"/>
      <c r="H4617" s="1"/>
      <c r="I4617" s="1"/>
      <c r="J4617" s="1"/>
      <c r="K4617" s="1"/>
      <c r="L4617" s="1"/>
      <c r="M4617" s="1"/>
      <c r="N4617" s="1"/>
    </row>
    <row r="4618" spans="6:14" x14ac:dyDescent="0.25">
      <c r="F4618" s="1"/>
      <c r="G4618" s="1"/>
      <c r="H4618" s="1"/>
      <c r="I4618" s="1"/>
      <c r="J4618" s="1"/>
      <c r="K4618" s="1"/>
      <c r="L4618" s="1"/>
      <c r="M4618" s="1"/>
      <c r="N4618" s="1"/>
    </row>
    <row r="4619" spans="6:14" x14ac:dyDescent="0.25">
      <c r="F4619" s="1"/>
      <c r="G4619" s="1"/>
      <c r="H4619" s="1"/>
      <c r="I4619" s="1"/>
      <c r="J4619" s="1"/>
      <c r="K4619" s="1"/>
      <c r="L4619" s="1"/>
      <c r="M4619" s="1"/>
      <c r="N4619" s="1"/>
    </row>
    <row r="4620" spans="6:14" x14ac:dyDescent="0.25">
      <c r="F4620" s="1"/>
      <c r="G4620" s="1"/>
      <c r="H4620" s="1"/>
      <c r="I4620" s="1"/>
      <c r="J4620" s="1"/>
      <c r="K4620" s="1"/>
      <c r="L4620" s="1"/>
      <c r="M4620" s="1"/>
      <c r="N4620" s="1"/>
    </row>
    <row r="4621" spans="6:14" x14ac:dyDescent="0.25">
      <c r="F4621" s="1"/>
      <c r="G4621" s="1"/>
      <c r="H4621" s="1"/>
      <c r="I4621" s="1"/>
      <c r="J4621" s="1"/>
      <c r="K4621" s="1"/>
      <c r="L4621" s="1"/>
      <c r="M4621" s="1"/>
      <c r="N4621" s="1"/>
    </row>
    <row r="4622" spans="6:14" x14ac:dyDescent="0.25">
      <c r="F4622" s="1"/>
      <c r="G4622" s="1"/>
      <c r="H4622" s="1"/>
      <c r="I4622" s="1"/>
      <c r="J4622" s="1"/>
      <c r="K4622" s="1"/>
      <c r="L4622" s="1"/>
      <c r="M4622" s="1"/>
      <c r="N4622" s="1"/>
    </row>
    <row r="4623" spans="6:14" x14ac:dyDescent="0.25">
      <c r="F4623" s="1"/>
      <c r="G4623" s="1"/>
      <c r="H4623" s="1"/>
      <c r="I4623" s="1"/>
      <c r="J4623" s="1"/>
      <c r="K4623" s="1"/>
      <c r="L4623" s="1"/>
      <c r="M4623" s="1"/>
      <c r="N4623" s="1"/>
    </row>
    <row r="4624" spans="6:14" x14ac:dyDescent="0.25">
      <c r="F4624" s="1"/>
      <c r="G4624" s="1"/>
      <c r="H4624" s="1"/>
      <c r="I4624" s="1"/>
      <c r="J4624" s="1"/>
      <c r="K4624" s="1"/>
      <c r="L4624" s="1"/>
      <c r="M4624" s="1"/>
      <c r="N4624" s="1"/>
    </row>
    <row r="4625" spans="6:14" x14ac:dyDescent="0.25">
      <c r="F4625" s="1"/>
      <c r="G4625" s="1"/>
      <c r="H4625" s="1"/>
      <c r="I4625" s="1"/>
      <c r="J4625" s="1"/>
      <c r="K4625" s="1"/>
      <c r="L4625" s="1"/>
      <c r="M4625" s="1"/>
      <c r="N4625" s="1"/>
    </row>
    <row r="4626" spans="6:14" x14ac:dyDescent="0.25">
      <c r="F4626" s="1"/>
      <c r="G4626" s="1"/>
      <c r="H4626" s="1"/>
      <c r="I4626" s="1"/>
      <c r="J4626" s="1"/>
      <c r="K4626" s="1"/>
      <c r="L4626" s="1"/>
      <c r="M4626" s="1"/>
      <c r="N4626" s="1"/>
    </row>
    <row r="4627" spans="6:14" x14ac:dyDescent="0.25">
      <c r="F4627" s="1"/>
      <c r="G4627" s="1"/>
      <c r="H4627" s="1"/>
      <c r="I4627" s="1"/>
      <c r="J4627" s="1"/>
      <c r="K4627" s="1"/>
      <c r="L4627" s="1"/>
      <c r="M4627" s="1"/>
      <c r="N4627" s="1"/>
    </row>
    <row r="4628" spans="6:14" x14ac:dyDescent="0.25">
      <c r="F4628" s="1"/>
      <c r="G4628" s="1"/>
      <c r="H4628" s="1"/>
      <c r="I4628" s="1"/>
      <c r="J4628" s="1"/>
      <c r="K4628" s="1"/>
      <c r="L4628" s="1"/>
      <c r="M4628" s="1"/>
      <c r="N4628" s="1"/>
    </row>
    <row r="4629" spans="6:14" x14ac:dyDescent="0.25">
      <c r="F4629" s="1"/>
      <c r="G4629" s="1"/>
      <c r="H4629" s="1"/>
      <c r="I4629" s="1"/>
      <c r="J4629" s="1"/>
      <c r="K4629" s="1"/>
      <c r="L4629" s="1"/>
      <c r="M4629" s="1"/>
      <c r="N4629" s="1"/>
    </row>
    <row r="4630" spans="6:14" x14ac:dyDescent="0.25">
      <c r="F4630" s="1"/>
      <c r="G4630" s="1"/>
      <c r="H4630" s="1"/>
      <c r="I4630" s="1"/>
      <c r="J4630" s="1"/>
      <c r="K4630" s="1"/>
      <c r="L4630" s="1"/>
      <c r="M4630" s="1"/>
      <c r="N4630" s="1"/>
    </row>
    <row r="4631" spans="6:14" x14ac:dyDescent="0.25">
      <c r="F4631" s="1"/>
      <c r="G4631" s="1"/>
      <c r="H4631" s="1"/>
      <c r="I4631" s="1"/>
      <c r="J4631" s="1"/>
      <c r="K4631" s="1"/>
      <c r="L4631" s="1"/>
      <c r="M4631" s="1"/>
      <c r="N4631" s="1"/>
    </row>
    <row r="4632" spans="6:14" x14ac:dyDescent="0.25">
      <c r="F4632" s="1"/>
      <c r="G4632" s="1"/>
      <c r="H4632" s="1"/>
      <c r="I4632" s="1"/>
      <c r="J4632" s="1"/>
      <c r="K4632" s="1"/>
      <c r="L4632" s="1"/>
      <c r="M4632" s="1"/>
      <c r="N4632" s="1"/>
    </row>
    <row r="4633" spans="6:14" x14ac:dyDescent="0.25">
      <c r="F4633" s="1"/>
      <c r="G4633" s="1"/>
      <c r="H4633" s="1"/>
      <c r="I4633" s="1"/>
      <c r="J4633" s="1"/>
      <c r="K4633" s="1"/>
      <c r="L4633" s="1"/>
      <c r="M4633" s="1"/>
      <c r="N4633" s="1"/>
    </row>
    <row r="4634" spans="6:14" x14ac:dyDescent="0.25">
      <c r="F4634" s="1"/>
      <c r="G4634" s="1"/>
      <c r="H4634" s="1"/>
      <c r="I4634" s="1"/>
      <c r="J4634" s="1"/>
      <c r="K4634" s="1"/>
      <c r="L4634" s="1"/>
      <c r="M4634" s="1"/>
      <c r="N4634" s="1"/>
    </row>
    <row r="4635" spans="6:14" x14ac:dyDescent="0.25">
      <c r="F4635" s="1"/>
      <c r="G4635" s="1"/>
      <c r="H4635" s="1"/>
      <c r="I4635" s="1"/>
      <c r="J4635" s="1"/>
      <c r="K4635" s="1"/>
      <c r="L4635" s="1"/>
      <c r="M4635" s="1"/>
      <c r="N4635" s="1"/>
    </row>
    <row r="4636" spans="6:14" x14ac:dyDescent="0.25">
      <c r="F4636" s="1"/>
      <c r="G4636" s="1"/>
      <c r="H4636" s="1"/>
      <c r="I4636" s="1"/>
      <c r="J4636" s="1"/>
      <c r="K4636" s="1"/>
      <c r="L4636" s="1"/>
      <c r="M4636" s="1"/>
      <c r="N4636" s="1"/>
    </row>
    <row r="4637" spans="6:14" x14ac:dyDescent="0.25">
      <c r="F4637" s="1"/>
      <c r="G4637" s="1"/>
      <c r="H4637" s="1"/>
      <c r="I4637" s="1"/>
      <c r="J4637" s="1"/>
      <c r="K4637" s="1"/>
      <c r="L4637" s="1"/>
      <c r="M4637" s="1"/>
      <c r="N4637" s="1"/>
    </row>
    <row r="4638" spans="6:14" x14ac:dyDescent="0.25">
      <c r="F4638" s="1"/>
      <c r="G4638" s="1"/>
      <c r="H4638" s="1"/>
      <c r="I4638" s="1"/>
      <c r="J4638" s="1"/>
      <c r="K4638" s="1"/>
      <c r="L4638" s="1"/>
      <c r="M4638" s="1"/>
      <c r="N4638" s="1"/>
    </row>
    <row r="4639" spans="6:14" x14ac:dyDescent="0.25">
      <c r="F4639" s="1"/>
      <c r="G4639" s="1"/>
      <c r="H4639" s="1"/>
      <c r="I4639" s="1"/>
      <c r="J4639" s="1"/>
      <c r="K4639" s="1"/>
      <c r="L4639" s="1"/>
      <c r="M4639" s="1"/>
      <c r="N4639" s="1"/>
    </row>
    <row r="4640" spans="6:14" x14ac:dyDescent="0.25">
      <c r="F4640" s="1"/>
      <c r="G4640" s="1"/>
      <c r="H4640" s="1"/>
      <c r="I4640" s="1"/>
      <c r="J4640" s="1"/>
      <c r="K4640" s="1"/>
      <c r="L4640" s="1"/>
      <c r="M4640" s="1"/>
      <c r="N4640" s="1"/>
    </row>
    <row r="4641" spans="6:14" x14ac:dyDescent="0.25">
      <c r="F4641" s="1"/>
      <c r="G4641" s="1"/>
      <c r="H4641" s="1"/>
      <c r="I4641" s="1"/>
      <c r="J4641" s="1"/>
      <c r="K4641" s="1"/>
      <c r="L4641" s="1"/>
      <c r="M4641" s="1"/>
      <c r="N4641" s="1"/>
    </row>
    <row r="4642" spans="6:14" x14ac:dyDescent="0.25">
      <c r="F4642" s="1"/>
      <c r="G4642" s="1"/>
      <c r="H4642" s="1"/>
      <c r="I4642" s="1"/>
      <c r="J4642" s="1"/>
      <c r="K4642" s="1"/>
      <c r="L4642" s="1"/>
      <c r="M4642" s="1"/>
      <c r="N4642" s="1"/>
    </row>
    <row r="4643" spans="6:14" x14ac:dyDescent="0.25">
      <c r="F4643" s="1"/>
      <c r="G4643" s="1"/>
      <c r="H4643" s="1"/>
      <c r="I4643" s="1"/>
      <c r="J4643" s="1"/>
      <c r="K4643" s="1"/>
      <c r="L4643" s="1"/>
      <c r="M4643" s="1"/>
      <c r="N4643" s="1"/>
    </row>
    <row r="4644" spans="6:14" x14ac:dyDescent="0.25">
      <c r="F4644" s="1"/>
      <c r="G4644" s="1"/>
      <c r="H4644" s="1"/>
      <c r="I4644" s="1"/>
      <c r="J4644" s="1"/>
      <c r="K4644" s="1"/>
      <c r="L4644" s="1"/>
      <c r="M4644" s="1"/>
      <c r="N4644" s="1"/>
    </row>
    <row r="4645" spans="6:14" x14ac:dyDescent="0.25">
      <c r="F4645" s="1"/>
      <c r="G4645" s="1"/>
      <c r="H4645" s="1"/>
      <c r="I4645" s="1"/>
      <c r="J4645" s="1"/>
      <c r="K4645" s="1"/>
      <c r="L4645" s="1"/>
      <c r="M4645" s="1"/>
      <c r="N4645" s="1"/>
    </row>
    <row r="4646" spans="6:14" x14ac:dyDescent="0.25">
      <c r="F4646" s="1"/>
      <c r="G4646" s="1"/>
      <c r="H4646" s="1"/>
      <c r="I4646" s="1"/>
      <c r="J4646" s="1"/>
      <c r="K4646" s="1"/>
      <c r="L4646" s="1"/>
      <c r="M4646" s="1"/>
      <c r="N4646" s="1"/>
    </row>
    <row r="4647" spans="6:14" x14ac:dyDescent="0.25">
      <c r="F4647" s="1"/>
      <c r="G4647" s="1"/>
      <c r="H4647" s="1"/>
      <c r="I4647" s="1"/>
      <c r="J4647" s="1"/>
      <c r="K4647" s="1"/>
      <c r="L4647" s="1"/>
      <c r="M4647" s="1"/>
      <c r="N4647" s="1"/>
    </row>
    <row r="4648" spans="6:14" x14ac:dyDescent="0.25">
      <c r="F4648" s="1"/>
      <c r="G4648" s="1"/>
      <c r="H4648" s="1"/>
      <c r="I4648" s="1"/>
      <c r="J4648" s="1"/>
      <c r="K4648" s="1"/>
      <c r="L4648" s="1"/>
      <c r="M4648" s="1"/>
      <c r="N4648" s="1"/>
    </row>
    <row r="4649" spans="6:14" x14ac:dyDescent="0.25">
      <c r="F4649" s="1"/>
      <c r="G4649" s="1"/>
      <c r="H4649" s="1"/>
      <c r="I4649" s="1"/>
      <c r="J4649" s="1"/>
      <c r="K4649" s="1"/>
      <c r="L4649" s="1"/>
      <c r="M4649" s="1"/>
      <c r="N4649" s="1"/>
    </row>
    <row r="4650" spans="6:14" x14ac:dyDescent="0.25">
      <c r="F4650" s="1"/>
      <c r="G4650" s="1"/>
      <c r="H4650" s="1"/>
      <c r="I4650" s="1"/>
      <c r="J4650" s="1"/>
      <c r="K4650" s="1"/>
      <c r="L4650" s="1"/>
      <c r="M4650" s="1"/>
      <c r="N4650" s="1"/>
    </row>
    <row r="4651" spans="6:14" x14ac:dyDescent="0.25">
      <c r="F4651" s="1"/>
      <c r="G4651" s="1"/>
      <c r="H4651" s="1"/>
      <c r="I4651" s="1"/>
      <c r="J4651" s="1"/>
      <c r="K4651" s="1"/>
      <c r="L4651" s="1"/>
      <c r="M4651" s="1"/>
      <c r="N4651" s="1"/>
    </row>
    <row r="4652" spans="6:14" x14ac:dyDescent="0.25">
      <c r="F4652" s="1"/>
      <c r="G4652" s="1"/>
      <c r="H4652" s="1"/>
      <c r="I4652" s="1"/>
      <c r="J4652" s="1"/>
      <c r="K4652" s="1"/>
      <c r="L4652" s="1"/>
      <c r="M4652" s="1"/>
      <c r="N4652" s="1"/>
    </row>
    <row r="4653" spans="6:14" x14ac:dyDescent="0.25">
      <c r="F4653" s="1"/>
      <c r="G4653" s="1"/>
      <c r="H4653" s="1"/>
      <c r="I4653" s="1"/>
      <c r="J4653" s="1"/>
      <c r="K4653" s="1"/>
      <c r="L4653" s="1"/>
      <c r="M4653" s="1"/>
      <c r="N4653" s="1"/>
    </row>
    <row r="4654" spans="6:14" x14ac:dyDescent="0.25">
      <c r="F4654" s="1"/>
      <c r="G4654" s="1"/>
      <c r="H4654" s="1"/>
      <c r="I4654" s="1"/>
      <c r="J4654" s="1"/>
      <c r="K4654" s="1"/>
      <c r="L4654" s="1"/>
      <c r="M4654" s="1"/>
      <c r="N4654" s="1"/>
    </row>
    <row r="4655" spans="6:14" x14ac:dyDescent="0.25">
      <c r="F4655" s="1"/>
      <c r="G4655" s="1"/>
      <c r="H4655" s="1"/>
      <c r="I4655" s="1"/>
      <c r="J4655" s="1"/>
      <c r="K4655" s="1"/>
      <c r="L4655" s="1"/>
      <c r="M4655" s="1"/>
      <c r="N4655" s="1"/>
    </row>
    <row r="4656" spans="6:14" x14ac:dyDescent="0.25">
      <c r="F4656" s="1"/>
      <c r="G4656" s="1"/>
      <c r="H4656" s="1"/>
      <c r="I4656" s="1"/>
      <c r="J4656" s="1"/>
      <c r="K4656" s="1"/>
      <c r="L4656" s="1"/>
      <c r="M4656" s="1"/>
      <c r="N4656" s="1"/>
    </row>
    <row r="4657" spans="6:14" x14ac:dyDescent="0.25">
      <c r="F4657" s="1"/>
      <c r="G4657" s="1"/>
      <c r="H4657" s="1"/>
      <c r="I4657" s="1"/>
      <c r="J4657" s="1"/>
      <c r="K4657" s="1"/>
      <c r="L4657" s="1"/>
      <c r="M4657" s="1"/>
      <c r="N4657" s="1"/>
    </row>
    <row r="4658" spans="6:14" x14ac:dyDescent="0.25">
      <c r="F4658" s="1"/>
      <c r="G4658" s="1"/>
      <c r="H4658" s="1"/>
      <c r="I4658" s="1"/>
      <c r="J4658" s="1"/>
      <c r="K4658" s="1"/>
      <c r="L4658" s="1"/>
      <c r="M4658" s="1"/>
      <c r="N4658" s="1"/>
    </row>
    <row r="4659" spans="6:14" x14ac:dyDescent="0.25">
      <c r="F4659" s="1"/>
      <c r="G4659" s="1"/>
      <c r="H4659" s="1"/>
      <c r="I4659" s="1"/>
      <c r="J4659" s="1"/>
      <c r="K4659" s="1"/>
      <c r="L4659" s="1"/>
      <c r="M4659" s="1"/>
      <c r="N4659" s="1"/>
    </row>
    <row r="4660" spans="6:14" x14ac:dyDescent="0.25">
      <c r="F4660" s="1"/>
      <c r="G4660" s="1"/>
      <c r="H4660" s="1"/>
      <c r="I4660" s="1"/>
      <c r="J4660" s="1"/>
      <c r="K4660" s="1"/>
      <c r="L4660" s="1"/>
      <c r="M4660" s="1"/>
      <c r="N4660" s="1"/>
    </row>
    <row r="4661" spans="6:14" x14ac:dyDescent="0.25">
      <c r="F4661" s="1"/>
      <c r="G4661" s="1"/>
      <c r="H4661" s="1"/>
      <c r="I4661" s="1"/>
      <c r="J4661" s="1"/>
      <c r="K4661" s="1"/>
      <c r="L4661" s="1"/>
      <c r="M4661" s="1"/>
      <c r="N4661" s="1"/>
    </row>
    <row r="4662" spans="6:14" x14ac:dyDescent="0.25">
      <c r="F4662" s="1"/>
      <c r="G4662" s="1"/>
      <c r="H4662" s="1"/>
      <c r="I4662" s="1"/>
      <c r="J4662" s="1"/>
      <c r="K4662" s="1"/>
      <c r="L4662" s="1"/>
      <c r="M4662" s="1"/>
      <c r="N4662" s="1"/>
    </row>
    <row r="4663" spans="6:14" x14ac:dyDescent="0.25">
      <c r="F4663" s="1"/>
      <c r="G4663" s="1"/>
      <c r="H4663" s="1"/>
      <c r="I4663" s="1"/>
      <c r="J4663" s="1"/>
      <c r="K4663" s="1"/>
      <c r="L4663" s="1"/>
      <c r="M4663" s="1"/>
      <c r="N4663" s="1"/>
    </row>
    <row r="4664" spans="6:14" x14ac:dyDescent="0.25">
      <c r="F4664" s="1"/>
      <c r="G4664" s="1"/>
      <c r="H4664" s="1"/>
      <c r="I4664" s="1"/>
      <c r="J4664" s="1"/>
      <c r="K4664" s="1"/>
      <c r="L4664" s="1"/>
      <c r="M4664" s="1"/>
      <c r="N4664" s="1"/>
    </row>
    <row r="4665" spans="6:14" x14ac:dyDescent="0.25">
      <c r="F4665" s="1"/>
      <c r="G4665" s="1"/>
      <c r="H4665" s="1"/>
      <c r="I4665" s="1"/>
      <c r="J4665" s="1"/>
      <c r="K4665" s="1"/>
      <c r="L4665" s="1"/>
      <c r="M4665" s="1"/>
      <c r="N4665" s="1"/>
    </row>
    <row r="4666" spans="6:14" x14ac:dyDescent="0.25">
      <c r="F4666" s="1"/>
      <c r="G4666" s="1"/>
      <c r="H4666" s="1"/>
      <c r="I4666" s="1"/>
      <c r="J4666" s="1"/>
      <c r="K4666" s="1"/>
      <c r="L4666" s="1"/>
      <c r="M4666" s="1"/>
      <c r="N4666" s="1"/>
    </row>
    <row r="4667" spans="6:14" x14ac:dyDescent="0.25">
      <c r="F4667" s="1"/>
      <c r="G4667" s="1"/>
      <c r="H4667" s="1"/>
      <c r="I4667" s="1"/>
      <c r="J4667" s="1"/>
      <c r="K4667" s="1"/>
      <c r="L4667" s="1"/>
      <c r="M4667" s="1"/>
      <c r="N4667" s="1"/>
    </row>
    <row r="4668" spans="6:14" x14ac:dyDescent="0.25">
      <c r="F4668" s="1"/>
      <c r="G4668" s="1"/>
      <c r="H4668" s="1"/>
      <c r="I4668" s="1"/>
      <c r="J4668" s="1"/>
      <c r="K4668" s="1"/>
      <c r="L4668" s="1"/>
      <c r="M4668" s="1"/>
      <c r="N4668" s="1"/>
    </row>
    <row r="4669" spans="6:14" x14ac:dyDescent="0.25">
      <c r="F4669" s="1"/>
      <c r="G4669" s="1"/>
      <c r="H4669" s="1"/>
      <c r="I4669" s="1"/>
      <c r="J4669" s="1"/>
      <c r="K4669" s="1"/>
      <c r="L4669" s="1"/>
      <c r="M4669" s="1"/>
      <c r="N4669" s="1"/>
    </row>
    <row r="4670" spans="6:14" x14ac:dyDescent="0.25">
      <c r="F4670" s="1"/>
      <c r="G4670" s="1"/>
      <c r="H4670" s="1"/>
      <c r="I4670" s="1"/>
      <c r="J4670" s="1"/>
      <c r="K4670" s="1"/>
      <c r="L4670" s="1"/>
      <c r="M4670" s="1"/>
      <c r="N4670" s="1"/>
    </row>
    <row r="4671" spans="6:14" x14ac:dyDescent="0.25">
      <c r="F4671" s="1"/>
      <c r="G4671" s="1"/>
      <c r="H4671" s="1"/>
      <c r="I4671" s="1"/>
      <c r="J4671" s="1"/>
      <c r="K4671" s="1"/>
      <c r="L4671" s="1"/>
      <c r="M4671" s="1"/>
      <c r="N4671" s="1"/>
    </row>
    <row r="4672" spans="6:14" x14ac:dyDescent="0.25">
      <c r="F4672" s="1"/>
      <c r="G4672" s="1"/>
      <c r="H4672" s="1"/>
      <c r="I4672" s="1"/>
      <c r="J4672" s="1"/>
      <c r="K4672" s="1"/>
      <c r="L4672" s="1"/>
      <c r="M4672" s="1"/>
      <c r="N4672" s="1"/>
    </row>
    <row r="4673" spans="6:14" x14ac:dyDescent="0.25">
      <c r="F4673" s="1"/>
      <c r="G4673" s="1"/>
      <c r="H4673" s="1"/>
      <c r="I4673" s="1"/>
      <c r="J4673" s="1"/>
      <c r="K4673" s="1"/>
      <c r="L4673" s="1"/>
      <c r="M4673" s="1"/>
      <c r="N4673" s="1"/>
    </row>
    <row r="4674" spans="6:14" x14ac:dyDescent="0.25">
      <c r="F4674" s="1"/>
      <c r="G4674" s="1"/>
      <c r="H4674" s="1"/>
      <c r="I4674" s="1"/>
      <c r="J4674" s="1"/>
      <c r="K4674" s="1"/>
      <c r="L4674" s="1"/>
      <c r="M4674" s="1"/>
      <c r="N4674" s="1"/>
    </row>
    <row r="4675" spans="6:14" x14ac:dyDescent="0.25">
      <c r="F4675" s="1"/>
      <c r="G4675" s="1"/>
      <c r="H4675" s="1"/>
      <c r="I4675" s="1"/>
      <c r="J4675" s="1"/>
      <c r="K4675" s="1"/>
      <c r="L4675" s="1"/>
      <c r="M4675" s="1"/>
      <c r="N4675" s="1"/>
    </row>
    <row r="4676" spans="6:14" x14ac:dyDescent="0.25">
      <c r="F4676" s="1"/>
      <c r="G4676" s="1"/>
      <c r="H4676" s="1"/>
      <c r="I4676" s="1"/>
      <c r="J4676" s="1"/>
      <c r="K4676" s="1"/>
      <c r="L4676" s="1"/>
      <c r="M4676" s="1"/>
      <c r="N4676" s="1"/>
    </row>
    <row r="4677" spans="6:14" x14ac:dyDescent="0.25">
      <c r="F4677" s="1"/>
      <c r="G4677" s="1"/>
      <c r="H4677" s="1"/>
      <c r="I4677" s="1"/>
      <c r="J4677" s="1"/>
      <c r="K4677" s="1"/>
      <c r="L4677" s="1"/>
      <c r="M4677" s="1"/>
      <c r="N4677" s="1"/>
    </row>
    <row r="4678" spans="6:14" x14ac:dyDescent="0.25">
      <c r="F4678" s="1"/>
      <c r="G4678" s="1"/>
      <c r="H4678" s="1"/>
      <c r="I4678" s="1"/>
      <c r="J4678" s="1"/>
      <c r="K4678" s="1"/>
      <c r="L4678" s="1"/>
      <c r="M4678" s="1"/>
      <c r="N4678" s="1"/>
    </row>
    <row r="4679" spans="6:14" x14ac:dyDescent="0.25">
      <c r="F4679" s="1"/>
      <c r="G4679" s="1"/>
      <c r="H4679" s="1"/>
      <c r="I4679" s="1"/>
      <c r="J4679" s="1"/>
      <c r="K4679" s="1"/>
      <c r="L4679" s="1"/>
      <c r="M4679" s="1"/>
      <c r="N4679" s="1"/>
    </row>
    <row r="4680" spans="6:14" x14ac:dyDescent="0.25">
      <c r="F4680" s="1"/>
      <c r="G4680" s="1"/>
      <c r="H4680" s="1"/>
      <c r="I4680" s="1"/>
      <c r="J4680" s="1"/>
      <c r="K4680" s="1"/>
      <c r="L4680" s="1"/>
      <c r="M4680" s="1"/>
      <c r="N4680" s="1"/>
    </row>
    <row r="4681" spans="6:14" x14ac:dyDescent="0.25">
      <c r="F4681" s="1"/>
      <c r="G4681" s="1"/>
      <c r="H4681" s="1"/>
      <c r="I4681" s="1"/>
      <c r="J4681" s="1"/>
      <c r="K4681" s="1"/>
      <c r="L4681" s="1"/>
      <c r="M4681" s="1"/>
      <c r="N4681" s="1"/>
    </row>
    <row r="4682" spans="6:14" x14ac:dyDescent="0.25">
      <c r="F4682" s="1"/>
      <c r="G4682" s="1"/>
      <c r="H4682" s="1"/>
      <c r="I4682" s="1"/>
      <c r="J4682" s="1"/>
      <c r="K4682" s="1"/>
      <c r="L4682" s="1"/>
      <c r="M4682" s="1"/>
      <c r="N4682" s="1"/>
    </row>
    <row r="4683" spans="6:14" x14ac:dyDescent="0.25">
      <c r="F4683" s="1"/>
      <c r="G4683" s="1"/>
      <c r="H4683" s="1"/>
      <c r="I4683" s="1"/>
      <c r="J4683" s="1"/>
      <c r="K4683" s="1"/>
      <c r="L4683" s="1"/>
      <c r="M4683" s="1"/>
      <c r="N4683" s="1"/>
    </row>
    <row r="4684" spans="6:14" x14ac:dyDescent="0.25">
      <c r="F4684" s="1"/>
      <c r="G4684" s="1"/>
      <c r="H4684" s="1"/>
      <c r="I4684" s="1"/>
      <c r="J4684" s="1"/>
      <c r="K4684" s="1"/>
      <c r="L4684" s="1"/>
      <c r="M4684" s="1"/>
      <c r="N4684" s="1"/>
    </row>
    <row r="4685" spans="6:14" x14ac:dyDescent="0.25">
      <c r="F4685" s="1"/>
      <c r="G4685" s="1"/>
      <c r="H4685" s="1"/>
      <c r="I4685" s="1"/>
      <c r="J4685" s="1"/>
      <c r="K4685" s="1"/>
      <c r="L4685" s="1"/>
      <c r="M4685" s="1"/>
      <c r="N4685" s="1"/>
    </row>
    <row r="4686" spans="6:14" x14ac:dyDescent="0.25">
      <c r="F4686" s="1"/>
      <c r="G4686" s="1"/>
      <c r="H4686" s="1"/>
      <c r="I4686" s="1"/>
      <c r="J4686" s="1"/>
      <c r="K4686" s="1"/>
      <c r="L4686" s="1"/>
      <c r="M4686" s="1"/>
      <c r="N4686" s="1"/>
    </row>
    <row r="4687" spans="6:14" x14ac:dyDescent="0.25">
      <c r="F4687" s="1"/>
      <c r="G4687" s="1"/>
      <c r="H4687" s="1"/>
      <c r="I4687" s="1"/>
      <c r="J4687" s="1"/>
      <c r="K4687" s="1"/>
      <c r="L4687" s="1"/>
      <c r="M4687" s="1"/>
      <c r="N4687" s="1"/>
    </row>
    <row r="4688" spans="6:14" x14ac:dyDescent="0.25">
      <c r="F4688" s="1"/>
      <c r="G4688" s="1"/>
      <c r="H4688" s="1"/>
      <c r="I4688" s="1"/>
      <c r="J4688" s="1"/>
      <c r="K4688" s="1"/>
      <c r="L4688" s="1"/>
      <c r="M4688" s="1"/>
      <c r="N4688" s="1"/>
    </row>
    <row r="4689" spans="6:14" x14ac:dyDescent="0.25">
      <c r="F4689" s="1"/>
      <c r="G4689" s="1"/>
      <c r="H4689" s="1"/>
      <c r="I4689" s="1"/>
      <c r="J4689" s="1"/>
      <c r="K4689" s="1"/>
      <c r="L4689" s="1"/>
      <c r="M4689" s="1"/>
      <c r="N4689" s="1"/>
    </row>
    <row r="4690" spans="6:14" x14ac:dyDescent="0.25">
      <c r="F4690" s="1"/>
      <c r="G4690" s="1"/>
      <c r="H4690" s="1"/>
      <c r="I4690" s="1"/>
      <c r="J4690" s="1"/>
      <c r="K4690" s="1"/>
      <c r="L4690" s="1"/>
      <c r="M4690" s="1"/>
      <c r="N4690" s="1"/>
    </row>
    <row r="4691" spans="6:14" x14ac:dyDescent="0.25">
      <c r="F4691" s="1"/>
      <c r="G4691" s="1"/>
      <c r="H4691" s="1"/>
      <c r="I4691" s="1"/>
      <c r="J4691" s="1"/>
      <c r="K4691" s="1"/>
      <c r="L4691" s="1"/>
      <c r="M4691" s="1"/>
      <c r="N4691" s="1"/>
    </row>
    <row r="4692" spans="6:14" x14ac:dyDescent="0.25">
      <c r="F4692" s="1"/>
      <c r="G4692" s="1"/>
      <c r="H4692" s="1"/>
      <c r="I4692" s="1"/>
      <c r="J4692" s="1"/>
      <c r="K4692" s="1"/>
      <c r="L4692" s="1"/>
      <c r="M4692" s="1"/>
      <c r="N4692" s="1"/>
    </row>
    <row r="4693" spans="6:14" x14ac:dyDescent="0.25">
      <c r="F4693" s="1"/>
      <c r="G4693" s="1"/>
      <c r="H4693" s="1"/>
      <c r="I4693" s="1"/>
      <c r="J4693" s="1"/>
      <c r="K4693" s="1"/>
      <c r="L4693" s="1"/>
      <c r="M4693" s="1"/>
      <c r="N4693" s="1"/>
    </row>
    <row r="4694" spans="6:14" x14ac:dyDescent="0.25">
      <c r="F4694" s="1"/>
      <c r="G4694" s="1"/>
      <c r="H4694" s="1"/>
      <c r="I4694" s="1"/>
      <c r="J4694" s="1"/>
      <c r="K4694" s="1"/>
      <c r="L4694" s="1"/>
      <c r="M4694" s="1"/>
      <c r="N4694" s="1"/>
    </row>
    <row r="4695" spans="6:14" x14ac:dyDescent="0.25">
      <c r="F4695" s="1"/>
      <c r="G4695" s="1"/>
      <c r="H4695" s="1"/>
      <c r="I4695" s="1"/>
      <c r="J4695" s="1"/>
      <c r="K4695" s="1"/>
      <c r="L4695" s="1"/>
      <c r="M4695" s="1"/>
      <c r="N4695" s="1"/>
    </row>
    <row r="4696" spans="6:14" x14ac:dyDescent="0.25">
      <c r="F4696" s="1"/>
      <c r="G4696" s="1"/>
      <c r="H4696" s="1"/>
      <c r="I4696" s="1"/>
      <c r="J4696" s="1"/>
      <c r="K4696" s="1"/>
      <c r="L4696" s="1"/>
      <c r="M4696" s="1"/>
      <c r="N4696" s="1"/>
    </row>
    <row r="4697" spans="6:14" x14ac:dyDescent="0.25">
      <c r="F4697" s="1"/>
      <c r="G4697" s="1"/>
      <c r="H4697" s="1"/>
      <c r="I4697" s="1"/>
      <c r="J4697" s="1"/>
      <c r="K4697" s="1"/>
      <c r="L4697" s="1"/>
      <c r="M4697" s="1"/>
      <c r="N4697" s="1"/>
    </row>
    <row r="4698" spans="6:14" x14ac:dyDescent="0.25">
      <c r="F4698" s="1"/>
      <c r="G4698" s="1"/>
      <c r="H4698" s="1"/>
      <c r="I4698" s="1"/>
      <c r="J4698" s="1"/>
      <c r="K4698" s="1"/>
      <c r="L4698" s="1"/>
      <c r="M4698" s="1"/>
      <c r="N4698" s="1"/>
    </row>
    <row r="4699" spans="6:14" x14ac:dyDescent="0.25">
      <c r="F4699" s="1"/>
      <c r="G4699" s="1"/>
      <c r="H4699" s="1"/>
      <c r="I4699" s="1"/>
      <c r="J4699" s="1"/>
      <c r="K4699" s="1"/>
      <c r="L4699" s="1"/>
      <c r="M4699" s="1"/>
      <c r="N4699" s="1"/>
    </row>
    <row r="4700" spans="6:14" x14ac:dyDescent="0.25">
      <c r="F4700" s="1"/>
      <c r="G4700" s="1"/>
      <c r="H4700" s="1"/>
      <c r="I4700" s="1"/>
      <c r="J4700" s="1"/>
      <c r="K4700" s="1"/>
      <c r="L4700" s="1"/>
      <c r="M4700" s="1"/>
      <c r="N4700" s="1"/>
    </row>
    <row r="4701" spans="6:14" x14ac:dyDescent="0.25">
      <c r="F4701" s="1"/>
      <c r="G4701" s="1"/>
      <c r="H4701" s="1"/>
      <c r="I4701" s="1"/>
      <c r="J4701" s="1"/>
      <c r="K4701" s="1"/>
      <c r="L4701" s="1"/>
      <c r="M4701" s="1"/>
      <c r="N4701" s="1"/>
    </row>
    <row r="4702" spans="6:14" x14ac:dyDescent="0.25">
      <c r="F4702" s="1"/>
      <c r="G4702" s="1"/>
      <c r="H4702" s="1"/>
      <c r="I4702" s="1"/>
      <c r="J4702" s="1"/>
      <c r="K4702" s="1"/>
      <c r="L4702" s="1"/>
      <c r="M4702" s="1"/>
      <c r="N4702" s="1"/>
    </row>
    <row r="4703" spans="6:14" x14ac:dyDescent="0.25">
      <c r="F4703" s="1"/>
      <c r="G4703" s="1"/>
      <c r="H4703" s="1"/>
      <c r="I4703" s="1"/>
      <c r="J4703" s="1"/>
      <c r="K4703" s="1"/>
      <c r="L4703" s="1"/>
      <c r="M4703" s="1"/>
      <c r="N4703" s="1"/>
    </row>
    <row r="4704" spans="6:14" x14ac:dyDescent="0.25">
      <c r="F4704" s="1"/>
      <c r="G4704" s="1"/>
      <c r="H4704" s="1"/>
      <c r="I4704" s="1"/>
      <c r="J4704" s="1"/>
      <c r="K4704" s="1"/>
      <c r="L4704" s="1"/>
      <c r="M4704" s="1"/>
      <c r="N4704" s="1"/>
    </row>
    <row r="4705" spans="6:14" x14ac:dyDescent="0.25">
      <c r="F4705" s="1"/>
      <c r="G4705" s="1"/>
      <c r="H4705" s="1"/>
      <c r="I4705" s="1"/>
      <c r="J4705" s="1"/>
      <c r="K4705" s="1"/>
      <c r="L4705" s="1"/>
      <c r="M4705" s="1"/>
      <c r="N4705" s="1"/>
    </row>
    <row r="4706" spans="6:14" x14ac:dyDescent="0.25">
      <c r="F4706" s="1"/>
      <c r="G4706" s="1"/>
      <c r="H4706" s="1"/>
      <c r="I4706" s="1"/>
      <c r="J4706" s="1"/>
      <c r="K4706" s="1"/>
      <c r="L4706" s="1"/>
      <c r="M4706" s="1"/>
      <c r="N4706" s="1"/>
    </row>
    <row r="4707" spans="6:14" x14ac:dyDescent="0.25">
      <c r="F4707" s="1"/>
      <c r="G4707" s="1"/>
      <c r="H4707" s="1"/>
      <c r="I4707" s="1"/>
      <c r="J4707" s="1"/>
      <c r="K4707" s="1"/>
      <c r="L4707" s="1"/>
      <c r="M4707" s="1"/>
      <c r="N4707" s="1"/>
    </row>
    <row r="4708" spans="6:14" x14ac:dyDescent="0.25">
      <c r="F4708" s="1"/>
      <c r="G4708" s="1"/>
      <c r="H4708" s="1"/>
      <c r="I4708" s="1"/>
      <c r="J4708" s="1"/>
      <c r="K4708" s="1"/>
      <c r="L4708" s="1"/>
      <c r="M4708" s="1"/>
      <c r="N4708" s="1"/>
    </row>
    <row r="4709" spans="6:14" x14ac:dyDescent="0.25">
      <c r="F4709" s="1"/>
      <c r="G4709" s="1"/>
      <c r="H4709" s="1"/>
      <c r="I4709" s="1"/>
      <c r="J4709" s="1"/>
      <c r="K4709" s="1"/>
      <c r="L4709" s="1"/>
      <c r="M4709" s="1"/>
      <c r="N4709" s="1"/>
    </row>
    <row r="4710" spans="6:14" x14ac:dyDescent="0.25">
      <c r="F4710" s="1"/>
      <c r="G4710" s="1"/>
      <c r="H4710" s="1"/>
      <c r="I4710" s="1"/>
      <c r="J4710" s="1"/>
      <c r="K4710" s="1"/>
      <c r="L4710" s="1"/>
      <c r="M4710" s="1"/>
      <c r="N4710" s="1"/>
    </row>
    <row r="4711" spans="6:14" x14ac:dyDescent="0.25">
      <c r="F4711" s="1"/>
      <c r="G4711" s="1"/>
      <c r="H4711" s="1"/>
      <c r="I4711" s="1"/>
      <c r="J4711" s="1"/>
      <c r="K4711" s="1"/>
      <c r="L4711" s="1"/>
      <c r="M4711" s="1"/>
      <c r="N4711" s="1"/>
    </row>
    <row r="4712" spans="6:14" x14ac:dyDescent="0.25">
      <c r="F4712" s="1"/>
      <c r="G4712" s="1"/>
      <c r="H4712" s="1"/>
      <c r="I4712" s="1"/>
      <c r="J4712" s="1"/>
      <c r="K4712" s="1"/>
      <c r="L4712" s="1"/>
      <c r="M4712" s="1"/>
      <c r="N4712" s="1"/>
    </row>
    <row r="4713" spans="6:14" x14ac:dyDescent="0.25">
      <c r="F4713" s="1"/>
      <c r="G4713" s="1"/>
      <c r="H4713" s="1"/>
      <c r="I4713" s="1"/>
      <c r="J4713" s="1"/>
      <c r="K4713" s="1"/>
      <c r="L4713" s="1"/>
      <c r="M4713" s="1"/>
      <c r="N4713" s="1"/>
    </row>
    <row r="4714" spans="6:14" x14ac:dyDescent="0.25">
      <c r="F4714" s="1"/>
      <c r="G4714" s="1"/>
      <c r="H4714" s="1"/>
      <c r="I4714" s="1"/>
      <c r="J4714" s="1"/>
      <c r="K4714" s="1"/>
      <c r="L4714" s="1"/>
      <c r="M4714" s="1"/>
      <c r="N4714" s="1"/>
    </row>
    <row r="4715" spans="6:14" x14ac:dyDescent="0.25">
      <c r="F4715" s="1"/>
      <c r="G4715" s="1"/>
      <c r="H4715" s="1"/>
      <c r="I4715" s="1"/>
      <c r="J4715" s="1"/>
      <c r="K4715" s="1"/>
      <c r="L4715" s="1"/>
      <c r="M4715" s="1"/>
      <c r="N4715" s="1"/>
    </row>
    <row r="4716" spans="6:14" x14ac:dyDescent="0.25">
      <c r="F4716" s="1"/>
      <c r="G4716" s="1"/>
      <c r="H4716" s="1"/>
      <c r="I4716" s="1"/>
      <c r="J4716" s="1"/>
      <c r="K4716" s="1"/>
      <c r="L4716" s="1"/>
      <c r="M4716" s="1"/>
      <c r="N4716" s="1"/>
    </row>
    <row r="4717" spans="6:14" x14ac:dyDescent="0.25">
      <c r="F4717" s="1"/>
      <c r="G4717" s="1"/>
      <c r="H4717" s="1"/>
      <c r="I4717" s="1"/>
      <c r="J4717" s="1"/>
      <c r="K4717" s="1"/>
      <c r="L4717" s="1"/>
      <c r="M4717" s="1"/>
      <c r="N4717" s="1"/>
    </row>
    <row r="4718" spans="6:14" x14ac:dyDescent="0.25">
      <c r="F4718" s="1"/>
      <c r="G4718" s="1"/>
      <c r="H4718" s="1"/>
      <c r="I4718" s="1"/>
      <c r="J4718" s="1"/>
      <c r="K4718" s="1"/>
      <c r="L4718" s="1"/>
      <c r="M4718" s="1"/>
      <c r="N4718" s="1"/>
    </row>
    <row r="4719" spans="6:14" x14ac:dyDescent="0.25">
      <c r="F4719" s="1"/>
      <c r="G4719" s="1"/>
      <c r="H4719" s="1"/>
      <c r="I4719" s="1"/>
      <c r="J4719" s="1"/>
      <c r="K4719" s="1"/>
      <c r="L4719" s="1"/>
      <c r="M4719" s="1"/>
      <c r="N4719" s="1"/>
    </row>
    <row r="4720" spans="6:14" x14ac:dyDescent="0.25">
      <c r="F4720" s="1"/>
      <c r="G4720" s="1"/>
      <c r="H4720" s="1"/>
      <c r="I4720" s="1"/>
      <c r="J4720" s="1"/>
      <c r="K4720" s="1"/>
      <c r="L4720" s="1"/>
      <c r="M4720" s="1"/>
      <c r="N4720" s="1"/>
    </row>
    <row r="4721" spans="6:14" x14ac:dyDescent="0.25">
      <c r="F4721" s="1"/>
      <c r="G4721" s="1"/>
      <c r="H4721" s="1"/>
      <c r="I4721" s="1"/>
      <c r="J4721" s="1"/>
      <c r="K4721" s="1"/>
      <c r="L4721" s="1"/>
      <c r="M4721" s="1"/>
      <c r="N4721" s="1"/>
    </row>
    <row r="4722" spans="6:14" x14ac:dyDescent="0.25">
      <c r="F4722" s="1"/>
      <c r="G4722" s="1"/>
      <c r="H4722" s="1"/>
      <c r="I4722" s="1"/>
      <c r="J4722" s="1"/>
      <c r="K4722" s="1"/>
      <c r="L4722" s="1"/>
      <c r="M4722" s="1"/>
      <c r="N4722" s="1"/>
    </row>
    <row r="4723" spans="6:14" x14ac:dyDescent="0.25">
      <c r="F4723" s="1"/>
      <c r="G4723" s="1"/>
      <c r="H4723" s="1"/>
      <c r="I4723" s="1"/>
      <c r="J4723" s="1"/>
      <c r="K4723" s="1"/>
      <c r="L4723" s="1"/>
      <c r="M4723" s="1"/>
      <c r="N4723" s="1"/>
    </row>
    <row r="4724" spans="6:14" x14ac:dyDescent="0.25">
      <c r="F4724" s="1"/>
      <c r="G4724" s="1"/>
      <c r="H4724" s="1"/>
      <c r="I4724" s="1"/>
      <c r="J4724" s="1"/>
      <c r="K4724" s="1"/>
      <c r="L4724" s="1"/>
      <c r="M4724" s="1"/>
      <c r="N4724" s="1"/>
    </row>
    <row r="4725" spans="6:14" x14ac:dyDescent="0.25">
      <c r="F4725" s="1"/>
      <c r="G4725" s="1"/>
      <c r="H4725" s="1"/>
      <c r="I4725" s="1"/>
      <c r="J4725" s="1"/>
      <c r="K4725" s="1"/>
      <c r="L4725" s="1"/>
      <c r="M4725" s="1"/>
      <c r="N4725" s="1"/>
    </row>
    <row r="4726" spans="6:14" x14ac:dyDescent="0.25">
      <c r="F4726" s="1"/>
      <c r="G4726" s="1"/>
      <c r="H4726" s="1"/>
      <c r="I4726" s="1"/>
      <c r="J4726" s="1"/>
      <c r="K4726" s="1"/>
      <c r="L4726" s="1"/>
      <c r="M4726" s="1"/>
      <c r="N4726" s="1"/>
    </row>
    <row r="4727" spans="6:14" x14ac:dyDescent="0.25">
      <c r="F4727" s="1"/>
      <c r="G4727" s="1"/>
      <c r="H4727" s="1"/>
      <c r="I4727" s="1"/>
      <c r="J4727" s="1"/>
      <c r="K4727" s="1"/>
      <c r="L4727" s="1"/>
      <c r="M4727" s="1"/>
      <c r="N4727" s="1"/>
    </row>
    <row r="4728" spans="6:14" x14ac:dyDescent="0.25">
      <c r="F4728" s="1"/>
      <c r="G4728" s="1"/>
      <c r="H4728" s="1"/>
      <c r="I4728" s="1"/>
      <c r="J4728" s="1"/>
      <c r="K4728" s="1"/>
      <c r="L4728" s="1"/>
      <c r="M4728" s="1"/>
      <c r="N4728" s="1"/>
    </row>
    <row r="4729" spans="6:14" x14ac:dyDescent="0.25">
      <c r="F4729" s="1"/>
      <c r="G4729" s="1"/>
      <c r="H4729" s="1"/>
      <c r="I4729" s="1"/>
      <c r="J4729" s="1"/>
      <c r="K4729" s="1"/>
      <c r="L4729" s="1"/>
      <c r="M4729" s="1"/>
      <c r="N4729" s="1"/>
    </row>
    <row r="4730" spans="6:14" x14ac:dyDescent="0.25">
      <c r="F4730" s="1"/>
      <c r="G4730" s="1"/>
      <c r="H4730" s="1"/>
      <c r="I4730" s="1"/>
      <c r="J4730" s="1"/>
      <c r="K4730" s="1"/>
      <c r="L4730" s="1"/>
      <c r="M4730" s="1"/>
      <c r="N4730" s="1"/>
    </row>
    <row r="4731" spans="6:14" x14ac:dyDescent="0.25">
      <c r="F4731" s="1"/>
      <c r="G4731" s="1"/>
      <c r="H4731" s="1"/>
      <c r="I4731" s="1"/>
      <c r="J4731" s="1"/>
      <c r="K4731" s="1"/>
      <c r="L4731" s="1"/>
      <c r="M4731" s="1"/>
      <c r="N4731" s="1"/>
    </row>
    <row r="4732" spans="6:14" x14ac:dyDescent="0.25">
      <c r="F4732" s="1"/>
      <c r="G4732" s="1"/>
      <c r="H4732" s="1"/>
      <c r="I4732" s="1"/>
      <c r="J4732" s="1"/>
      <c r="K4732" s="1"/>
      <c r="L4732" s="1"/>
      <c r="M4732" s="1"/>
      <c r="N4732" s="1"/>
    </row>
    <row r="4733" spans="6:14" x14ac:dyDescent="0.25">
      <c r="F4733" s="1"/>
      <c r="G4733" s="1"/>
      <c r="H4733" s="1"/>
      <c r="I4733" s="1"/>
      <c r="J4733" s="1"/>
      <c r="K4733" s="1"/>
      <c r="L4733" s="1"/>
      <c r="M4733" s="1"/>
      <c r="N4733" s="1"/>
    </row>
    <row r="4734" spans="6:14" x14ac:dyDescent="0.25">
      <c r="F4734" s="1"/>
      <c r="G4734" s="1"/>
      <c r="H4734" s="1"/>
      <c r="I4734" s="1"/>
      <c r="J4734" s="1"/>
      <c r="K4734" s="1"/>
      <c r="L4734" s="1"/>
      <c r="M4734" s="1"/>
      <c r="N4734" s="1"/>
    </row>
    <row r="4735" spans="6:14" x14ac:dyDescent="0.25">
      <c r="F4735" s="1"/>
      <c r="G4735" s="1"/>
      <c r="H4735" s="1"/>
      <c r="I4735" s="1"/>
      <c r="J4735" s="1"/>
      <c r="K4735" s="1"/>
      <c r="L4735" s="1"/>
      <c r="M4735" s="1"/>
      <c r="N4735" s="1"/>
    </row>
    <row r="4736" spans="6:14" x14ac:dyDescent="0.25">
      <c r="F4736" s="1"/>
      <c r="G4736" s="1"/>
      <c r="H4736" s="1"/>
      <c r="I4736" s="1"/>
      <c r="J4736" s="1"/>
      <c r="K4736" s="1"/>
      <c r="L4736" s="1"/>
      <c r="M4736" s="1"/>
      <c r="N4736" s="1"/>
    </row>
    <row r="4737" spans="6:14" x14ac:dyDescent="0.25">
      <c r="F4737" s="1"/>
      <c r="G4737" s="1"/>
      <c r="H4737" s="1"/>
      <c r="I4737" s="1"/>
      <c r="J4737" s="1"/>
      <c r="K4737" s="1"/>
      <c r="L4737" s="1"/>
      <c r="M4737" s="1"/>
      <c r="N4737" s="1"/>
    </row>
    <row r="4738" spans="6:14" x14ac:dyDescent="0.25">
      <c r="F4738" s="1"/>
      <c r="G4738" s="1"/>
      <c r="H4738" s="1"/>
      <c r="I4738" s="1"/>
      <c r="J4738" s="1"/>
      <c r="K4738" s="1"/>
      <c r="L4738" s="1"/>
      <c r="M4738" s="1"/>
      <c r="N4738" s="1"/>
    </row>
    <row r="4739" spans="6:14" x14ac:dyDescent="0.25">
      <c r="F4739" s="1"/>
      <c r="G4739" s="1"/>
      <c r="H4739" s="1"/>
      <c r="I4739" s="1"/>
      <c r="J4739" s="1"/>
      <c r="K4739" s="1"/>
      <c r="L4739" s="1"/>
      <c r="M4739" s="1"/>
      <c r="N4739" s="1"/>
    </row>
    <row r="4740" spans="6:14" x14ac:dyDescent="0.25">
      <c r="F4740" s="1"/>
      <c r="G4740" s="1"/>
      <c r="H4740" s="1"/>
      <c r="I4740" s="1"/>
      <c r="J4740" s="1"/>
      <c r="K4740" s="1"/>
      <c r="L4740" s="1"/>
      <c r="M4740" s="1"/>
      <c r="N4740" s="1"/>
    </row>
    <row r="4741" spans="6:14" x14ac:dyDescent="0.25">
      <c r="F4741" s="1"/>
      <c r="G4741" s="1"/>
      <c r="H4741" s="1"/>
      <c r="I4741" s="1"/>
      <c r="J4741" s="1"/>
      <c r="K4741" s="1"/>
      <c r="L4741" s="1"/>
      <c r="M4741" s="1"/>
      <c r="N4741" s="1"/>
    </row>
    <row r="4742" spans="6:14" x14ac:dyDescent="0.25">
      <c r="F4742" s="1"/>
      <c r="G4742" s="1"/>
      <c r="H4742" s="1"/>
      <c r="I4742" s="1"/>
      <c r="J4742" s="1"/>
      <c r="K4742" s="1"/>
      <c r="L4742" s="1"/>
      <c r="M4742" s="1"/>
      <c r="N4742" s="1"/>
    </row>
    <row r="4743" spans="6:14" x14ac:dyDescent="0.25">
      <c r="F4743" s="1"/>
      <c r="G4743" s="1"/>
      <c r="H4743" s="1"/>
      <c r="I4743" s="1"/>
      <c r="J4743" s="1"/>
      <c r="K4743" s="1"/>
      <c r="L4743" s="1"/>
      <c r="M4743" s="1"/>
      <c r="N4743" s="1"/>
    </row>
    <row r="4744" spans="6:14" x14ac:dyDescent="0.25">
      <c r="F4744" s="1"/>
      <c r="G4744" s="1"/>
      <c r="H4744" s="1"/>
      <c r="I4744" s="1"/>
      <c r="J4744" s="1"/>
      <c r="K4744" s="1"/>
      <c r="L4744" s="1"/>
      <c r="M4744" s="1"/>
      <c r="N4744" s="1"/>
    </row>
    <row r="4745" spans="6:14" x14ac:dyDescent="0.25">
      <c r="F4745" s="1"/>
      <c r="G4745" s="1"/>
      <c r="H4745" s="1"/>
      <c r="I4745" s="1"/>
      <c r="J4745" s="1"/>
      <c r="K4745" s="1"/>
      <c r="L4745" s="1"/>
      <c r="M4745" s="1"/>
      <c r="N4745" s="1"/>
    </row>
    <row r="4746" spans="6:14" x14ac:dyDescent="0.25">
      <c r="F4746" s="1"/>
      <c r="G4746" s="1"/>
      <c r="H4746" s="1"/>
      <c r="I4746" s="1"/>
      <c r="J4746" s="1"/>
      <c r="K4746" s="1"/>
      <c r="L4746" s="1"/>
      <c r="M4746" s="1"/>
      <c r="N4746" s="1"/>
    </row>
    <row r="4747" spans="6:14" x14ac:dyDescent="0.25">
      <c r="F4747" s="1"/>
      <c r="G4747" s="1"/>
      <c r="H4747" s="1"/>
      <c r="I4747" s="1"/>
      <c r="J4747" s="1"/>
      <c r="K4747" s="1"/>
      <c r="L4747" s="1"/>
      <c r="M4747" s="1"/>
      <c r="N4747" s="1"/>
    </row>
    <row r="4748" spans="6:14" x14ac:dyDescent="0.25">
      <c r="F4748" s="1"/>
      <c r="G4748" s="1"/>
      <c r="H4748" s="1"/>
      <c r="I4748" s="1"/>
      <c r="J4748" s="1"/>
      <c r="K4748" s="1"/>
      <c r="L4748" s="1"/>
      <c r="M4748" s="1"/>
      <c r="N4748" s="1"/>
    </row>
    <row r="4749" spans="6:14" x14ac:dyDescent="0.25">
      <c r="F4749" s="1"/>
      <c r="G4749" s="1"/>
      <c r="H4749" s="1"/>
      <c r="I4749" s="1"/>
      <c r="J4749" s="1"/>
      <c r="K4749" s="1"/>
      <c r="L4749" s="1"/>
      <c r="M4749" s="1"/>
      <c r="N4749" s="1"/>
    </row>
    <row r="4750" spans="6:14" x14ac:dyDescent="0.25">
      <c r="F4750" s="1"/>
      <c r="G4750" s="1"/>
      <c r="H4750" s="1"/>
      <c r="I4750" s="1"/>
      <c r="J4750" s="1"/>
      <c r="K4750" s="1"/>
      <c r="L4750" s="1"/>
      <c r="M4750" s="1"/>
      <c r="N4750" s="1"/>
    </row>
    <row r="4751" spans="6:14" x14ac:dyDescent="0.25">
      <c r="F4751" s="1"/>
      <c r="G4751" s="1"/>
      <c r="H4751" s="1"/>
      <c r="I4751" s="1"/>
      <c r="J4751" s="1"/>
      <c r="K4751" s="1"/>
      <c r="L4751" s="1"/>
      <c r="M4751" s="1"/>
      <c r="N4751" s="1"/>
    </row>
    <row r="4752" spans="6:14" x14ac:dyDescent="0.25">
      <c r="F4752" s="1"/>
      <c r="G4752" s="1"/>
      <c r="H4752" s="1"/>
      <c r="I4752" s="1"/>
      <c r="J4752" s="1"/>
      <c r="K4752" s="1"/>
      <c r="L4752" s="1"/>
      <c r="M4752" s="1"/>
      <c r="N4752" s="1"/>
    </row>
    <row r="4753" spans="6:14" x14ac:dyDescent="0.25">
      <c r="F4753" s="1"/>
      <c r="G4753" s="1"/>
      <c r="H4753" s="1"/>
      <c r="I4753" s="1"/>
      <c r="J4753" s="1"/>
      <c r="K4753" s="1"/>
      <c r="L4753" s="1"/>
      <c r="M4753" s="1"/>
      <c r="N4753" s="1"/>
    </row>
    <row r="4754" spans="6:14" x14ac:dyDescent="0.25">
      <c r="F4754" s="1"/>
      <c r="G4754" s="1"/>
      <c r="H4754" s="1"/>
      <c r="I4754" s="1"/>
      <c r="J4754" s="1"/>
      <c r="K4754" s="1"/>
      <c r="L4754" s="1"/>
      <c r="M4754" s="1"/>
      <c r="N4754" s="1"/>
    </row>
    <row r="4755" spans="6:14" x14ac:dyDescent="0.25">
      <c r="F4755" s="1"/>
      <c r="G4755" s="1"/>
      <c r="H4755" s="1"/>
      <c r="I4755" s="1"/>
      <c r="J4755" s="1"/>
      <c r="K4755" s="1"/>
      <c r="L4755" s="1"/>
      <c r="M4755" s="1"/>
      <c r="N4755" s="1"/>
    </row>
    <row r="4756" spans="6:14" x14ac:dyDescent="0.25">
      <c r="F4756" s="1"/>
      <c r="G4756" s="1"/>
      <c r="H4756" s="1"/>
      <c r="I4756" s="1"/>
      <c r="J4756" s="1"/>
      <c r="K4756" s="1"/>
      <c r="L4756" s="1"/>
      <c r="M4756" s="1"/>
      <c r="N4756" s="1"/>
    </row>
    <row r="4757" spans="6:14" x14ac:dyDescent="0.25">
      <c r="F4757" s="1"/>
      <c r="G4757" s="1"/>
      <c r="H4757" s="1"/>
      <c r="I4757" s="1"/>
      <c r="J4757" s="1"/>
      <c r="K4757" s="1"/>
      <c r="L4757" s="1"/>
      <c r="M4757" s="1"/>
      <c r="N4757" s="1"/>
    </row>
    <row r="4758" spans="6:14" x14ac:dyDescent="0.25">
      <c r="F4758" s="1"/>
      <c r="G4758" s="1"/>
      <c r="H4758" s="1"/>
      <c r="I4758" s="1"/>
      <c r="J4758" s="1"/>
      <c r="K4758" s="1"/>
      <c r="L4758" s="1"/>
      <c r="M4758" s="1"/>
      <c r="N4758" s="1"/>
    </row>
    <row r="4759" spans="6:14" x14ac:dyDescent="0.25">
      <c r="F4759" s="1"/>
      <c r="G4759" s="1"/>
      <c r="H4759" s="1"/>
      <c r="I4759" s="1"/>
      <c r="J4759" s="1"/>
      <c r="K4759" s="1"/>
      <c r="L4759" s="1"/>
      <c r="M4759" s="1"/>
      <c r="N4759" s="1"/>
    </row>
    <row r="4760" spans="6:14" x14ac:dyDescent="0.25">
      <c r="F4760" s="1"/>
      <c r="G4760" s="1"/>
      <c r="H4760" s="1"/>
      <c r="I4760" s="1"/>
      <c r="J4760" s="1"/>
      <c r="K4760" s="1"/>
      <c r="L4760" s="1"/>
      <c r="M4760" s="1"/>
      <c r="N4760" s="1"/>
    </row>
    <row r="4761" spans="6:14" x14ac:dyDescent="0.25">
      <c r="F4761" s="1"/>
      <c r="G4761" s="1"/>
      <c r="H4761" s="1"/>
      <c r="I4761" s="1"/>
      <c r="J4761" s="1"/>
      <c r="K4761" s="1"/>
      <c r="L4761" s="1"/>
      <c r="M4761" s="1"/>
      <c r="N4761" s="1"/>
    </row>
    <row r="4762" spans="6:14" x14ac:dyDescent="0.25">
      <c r="F4762" s="1"/>
      <c r="G4762" s="1"/>
      <c r="H4762" s="1"/>
      <c r="I4762" s="1"/>
      <c r="J4762" s="1"/>
      <c r="K4762" s="1"/>
      <c r="L4762" s="1"/>
      <c r="M4762" s="1"/>
      <c r="N4762" s="1"/>
    </row>
    <row r="4763" spans="6:14" x14ac:dyDescent="0.25">
      <c r="F4763" s="1"/>
      <c r="G4763" s="1"/>
      <c r="H4763" s="1"/>
      <c r="I4763" s="1"/>
      <c r="J4763" s="1"/>
      <c r="K4763" s="1"/>
      <c r="L4763" s="1"/>
      <c r="M4763" s="1"/>
      <c r="N4763" s="1"/>
    </row>
    <row r="4764" spans="6:14" x14ac:dyDescent="0.25">
      <c r="F4764" s="1"/>
      <c r="G4764" s="1"/>
      <c r="H4764" s="1"/>
      <c r="I4764" s="1"/>
      <c r="J4764" s="1"/>
      <c r="K4764" s="1"/>
      <c r="L4764" s="1"/>
      <c r="M4764" s="1"/>
      <c r="N4764" s="1"/>
    </row>
    <row r="4765" spans="6:14" x14ac:dyDescent="0.25">
      <c r="F4765" s="1"/>
      <c r="G4765" s="1"/>
      <c r="H4765" s="1"/>
      <c r="I4765" s="1"/>
      <c r="J4765" s="1"/>
      <c r="K4765" s="1"/>
      <c r="L4765" s="1"/>
      <c r="M4765" s="1"/>
      <c r="N4765" s="1"/>
    </row>
    <row r="4766" spans="6:14" x14ac:dyDescent="0.25">
      <c r="F4766" s="1"/>
      <c r="G4766" s="1"/>
      <c r="H4766" s="1"/>
      <c r="I4766" s="1"/>
      <c r="J4766" s="1"/>
      <c r="K4766" s="1"/>
      <c r="L4766" s="1"/>
      <c r="M4766" s="1"/>
      <c r="N4766" s="1"/>
    </row>
    <row r="4767" spans="6:14" x14ac:dyDescent="0.25">
      <c r="F4767" s="1"/>
      <c r="G4767" s="1"/>
      <c r="H4767" s="1"/>
      <c r="I4767" s="1"/>
      <c r="J4767" s="1"/>
      <c r="K4767" s="1"/>
      <c r="L4767" s="1"/>
      <c r="M4767" s="1"/>
      <c r="N4767" s="1"/>
    </row>
    <row r="4768" spans="6:14" x14ac:dyDescent="0.25">
      <c r="F4768" s="1"/>
      <c r="G4768" s="1"/>
      <c r="H4768" s="1"/>
      <c r="I4768" s="1"/>
      <c r="J4768" s="1"/>
      <c r="K4768" s="1"/>
      <c r="L4768" s="1"/>
      <c r="M4768" s="1"/>
      <c r="N4768" s="1"/>
    </row>
    <row r="4769" spans="6:14" x14ac:dyDescent="0.25">
      <c r="F4769" s="1"/>
      <c r="G4769" s="1"/>
      <c r="H4769" s="1"/>
      <c r="I4769" s="1"/>
      <c r="J4769" s="1"/>
      <c r="K4769" s="1"/>
      <c r="L4769" s="1"/>
      <c r="M4769" s="1"/>
      <c r="N4769" s="1"/>
    </row>
    <row r="4770" spans="6:14" x14ac:dyDescent="0.25">
      <c r="F4770" s="1"/>
      <c r="G4770" s="1"/>
      <c r="H4770" s="1"/>
      <c r="I4770" s="1"/>
      <c r="J4770" s="1"/>
      <c r="K4770" s="1"/>
      <c r="L4770" s="1"/>
      <c r="M4770" s="1"/>
      <c r="N4770" s="1"/>
    </row>
    <row r="4771" spans="6:14" x14ac:dyDescent="0.25">
      <c r="F4771" s="1"/>
      <c r="G4771" s="1"/>
      <c r="H4771" s="1"/>
      <c r="I4771" s="1"/>
      <c r="J4771" s="1"/>
      <c r="K4771" s="1"/>
      <c r="L4771" s="1"/>
      <c r="M4771" s="1"/>
      <c r="N4771" s="1"/>
    </row>
    <row r="4772" spans="6:14" x14ac:dyDescent="0.25">
      <c r="F4772" s="1"/>
      <c r="G4772" s="1"/>
      <c r="H4772" s="1"/>
      <c r="I4772" s="1"/>
      <c r="J4772" s="1"/>
      <c r="K4772" s="1"/>
      <c r="L4772" s="1"/>
      <c r="M4772" s="1"/>
      <c r="N4772" s="1"/>
    </row>
    <row r="4773" spans="6:14" x14ac:dyDescent="0.25">
      <c r="F4773" s="1"/>
      <c r="G4773" s="1"/>
      <c r="H4773" s="1"/>
      <c r="I4773" s="1"/>
      <c r="J4773" s="1"/>
      <c r="K4773" s="1"/>
      <c r="L4773" s="1"/>
      <c r="M4773" s="1"/>
      <c r="N4773" s="1"/>
    </row>
    <row r="4774" spans="6:14" x14ac:dyDescent="0.25">
      <c r="F4774" s="1"/>
      <c r="G4774" s="1"/>
      <c r="H4774" s="1"/>
      <c r="I4774" s="1"/>
      <c r="J4774" s="1"/>
      <c r="K4774" s="1"/>
      <c r="L4774" s="1"/>
      <c r="M4774" s="1"/>
      <c r="N4774" s="1"/>
    </row>
    <row r="4775" spans="6:14" x14ac:dyDescent="0.25">
      <c r="F4775" s="1"/>
      <c r="G4775" s="1"/>
      <c r="H4775" s="1"/>
      <c r="I4775" s="1"/>
      <c r="J4775" s="1"/>
      <c r="K4775" s="1"/>
      <c r="L4775" s="1"/>
      <c r="M4775" s="1"/>
      <c r="N4775" s="1"/>
    </row>
    <row r="4776" spans="6:14" x14ac:dyDescent="0.25">
      <c r="F4776" s="1"/>
      <c r="G4776" s="1"/>
      <c r="H4776" s="1"/>
      <c r="I4776" s="1"/>
      <c r="J4776" s="1"/>
      <c r="K4776" s="1"/>
      <c r="L4776" s="1"/>
      <c r="M4776" s="1"/>
      <c r="N4776" s="1"/>
    </row>
    <row r="4777" spans="6:14" x14ac:dyDescent="0.25">
      <c r="F4777" s="1"/>
      <c r="G4777" s="1"/>
      <c r="H4777" s="1"/>
      <c r="I4777" s="1"/>
      <c r="J4777" s="1"/>
      <c r="K4777" s="1"/>
      <c r="L4777" s="1"/>
      <c r="M4777" s="1"/>
      <c r="N4777" s="1"/>
    </row>
    <row r="4778" spans="6:14" x14ac:dyDescent="0.25">
      <c r="F4778" s="1"/>
      <c r="G4778" s="1"/>
      <c r="H4778" s="1"/>
      <c r="I4778" s="1"/>
      <c r="J4778" s="1"/>
      <c r="K4778" s="1"/>
      <c r="L4778" s="1"/>
      <c r="M4778" s="1"/>
      <c r="N4778" s="1"/>
    </row>
    <row r="4779" spans="6:14" x14ac:dyDescent="0.25">
      <c r="F4779" s="1"/>
      <c r="G4779" s="1"/>
      <c r="H4779" s="1"/>
      <c r="I4779" s="1"/>
      <c r="J4779" s="1"/>
      <c r="K4779" s="1"/>
      <c r="L4779" s="1"/>
      <c r="M4779" s="1"/>
      <c r="N4779" s="1"/>
    </row>
    <row r="4780" spans="6:14" x14ac:dyDescent="0.25">
      <c r="F4780" s="1"/>
      <c r="G4780" s="1"/>
      <c r="H4780" s="1"/>
      <c r="I4780" s="1"/>
      <c r="J4780" s="1"/>
      <c r="K4780" s="1"/>
      <c r="L4780" s="1"/>
      <c r="M4780" s="1"/>
      <c r="N4780" s="1"/>
    </row>
    <row r="4781" spans="6:14" x14ac:dyDescent="0.25">
      <c r="F4781" s="1"/>
      <c r="G4781" s="1"/>
      <c r="H4781" s="1"/>
      <c r="I4781" s="1"/>
      <c r="J4781" s="1"/>
      <c r="K4781" s="1"/>
      <c r="L4781" s="1"/>
      <c r="M4781" s="1"/>
      <c r="N4781" s="1"/>
    </row>
    <row r="4782" spans="6:14" x14ac:dyDescent="0.25">
      <c r="F4782" s="1"/>
      <c r="G4782" s="1"/>
      <c r="H4782" s="1"/>
      <c r="I4782" s="1"/>
      <c r="J4782" s="1"/>
      <c r="K4782" s="1"/>
      <c r="L4782" s="1"/>
      <c r="M4782" s="1"/>
      <c r="N4782" s="1"/>
    </row>
    <row r="4783" spans="6:14" x14ac:dyDescent="0.25">
      <c r="F4783" s="1"/>
      <c r="G4783" s="1"/>
      <c r="H4783" s="1"/>
      <c r="I4783" s="1"/>
      <c r="J4783" s="1"/>
      <c r="K4783" s="1"/>
      <c r="L4783" s="1"/>
      <c r="M4783" s="1"/>
      <c r="N4783" s="1"/>
    </row>
    <row r="4784" spans="6:14" x14ac:dyDescent="0.25">
      <c r="F4784" s="1"/>
      <c r="G4784" s="1"/>
      <c r="H4784" s="1"/>
      <c r="I4784" s="1"/>
      <c r="J4784" s="1"/>
      <c r="K4784" s="1"/>
      <c r="L4784" s="1"/>
      <c r="M4784" s="1"/>
      <c r="N4784" s="1"/>
    </row>
    <row r="4785" spans="6:14" x14ac:dyDescent="0.25">
      <c r="F4785" s="1"/>
      <c r="G4785" s="1"/>
      <c r="H4785" s="1"/>
      <c r="I4785" s="1"/>
      <c r="J4785" s="1"/>
      <c r="K4785" s="1"/>
      <c r="L4785" s="1"/>
      <c r="M4785" s="1"/>
      <c r="N4785" s="1"/>
    </row>
    <row r="4786" spans="6:14" x14ac:dyDescent="0.25">
      <c r="F4786" s="1"/>
      <c r="G4786" s="1"/>
      <c r="H4786" s="1"/>
      <c r="I4786" s="1"/>
      <c r="J4786" s="1"/>
      <c r="K4786" s="1"/>
      <c r="L4786" s="1"/>
      <c r="M4786" s="1"/>
      <c r="N4786" s="1"/>
    </row>
    <row r="4787" spans="6:14" x14ac:dyDescent="0.25">
      <c r="F4787" s="1"/>
      <c r="G4787" s="1"/>
      <c r="H4787" s="1"/>
      <c r="I4787" s="1"/>
      <c r="J4787" s="1"/>
      <c r="K4787" s="1"/>
      <c r="L4787" s="1"/>
      <c r="M4787" s="1"/>
      <c r="N4787" s="1"/>
    </row>
    <row r="4788" spans="6:14" x14ac:dyDescent="0.25">
      <c r="F4788" s="1"/>
      <c r="G4788" s="1"/>
      <c r="H4788" s="1"/>
      <c r="I4788" s="1"/>
      <c r="J4788" s="1"/>
      <c r="K4788" s="1"/>
      <c r="L4788" s="1"/>
      <c r="M4788" s="1"/>
      <c r="N4788" s="1"/>
    </row>
    <row r="4789" spans="6:14" x14ac:dyDescent="0.25">
      <c r="F4789" s="1"/>
      <c r="G4789" s="1"/>
      <c r="H4789" s="1"/>
      <c r="I4789" s="1"/>
      <c r="J4789" s="1"/>
      <c r="K4789" s="1"/>
      <c r="L4789" s="1"/>
      <c r="M4789" s="1"/>
      <c r="N4789" s="1"/>
    </row>
    <row r="4790" spans="6:14" x14ac:dyDescent="0.25">
      <c r="F4790" s="1"/>
      <c r="G4790" s="1"/>
      <c r="H4790" s="1"/>
      <c r="I4790" s="1"/>
      <c r="J4790" s="1"/>
      <c r="K4790" s="1"/>
      <c r="L4790" s="1"/>
      <c r="M4790" s="1"/>
      <c r="N4790" s="1"/>
    </row>
    <row r="4791" spans="6:14" x14ac:dyDescent="0.25">
      <c r="F4791" s="1"/>
      <c r="G4791" s="1"/>
      <c r="H4791" s="1"/>
      <c r="I4791" s="1"/>
      <c r="J4791" s="1"/>
      <c r="K4791" s="1"/>
      <c r="L4791" s="1"/>
      <c r="M4791" s="1"/>
      <c r="N4791" s="1"/>
    </row>
    <row r="4792" spans="6:14" x14ac:dyDescent="0.25">
      <c r="F4792" s="1"/>
      <c r="G4792" s="1"/>
      <c r="H4792" s="1"/>
      <c r="I4792" s="1"/>
      <c r="J4792" s="1"/>
      <c r="K4792" s="1"/>
      <c r="L4792" s="1"/>
      <c r="M4792" s="1"/>
      <c r="N4792" s="1"/>
    </row>
    <row r="4793" spans="6:14" x14ac:dyDescent="0.25">
      <c r="F4793" s="1"/>
      <c r="G4793" s="1"/>
      <c r="H4793" s="1"/>
      <c r="I4793" s="1"/>
      <c r="J4793" s="1"/>
      <c r="K4793" s="1"/>
      <c r="L4793" s="1"/>
      <c r="M4793" s="1"/>
      <c r="N4793" s="1"/>
    </row>
    <row r="4794" spans="6:14" x14ac:dyDescent="0.25">
      <c r="F4794" s="1"/>
      <c r="G4794" s="1"/>
      <c r="H4794" s="1"/>
      <c r="I4794" s="1"/>
      <c r="J4794" s="1"/>
      <c r="K4794" s="1"/>
      <c r="L4794" s="1"/>
      <c r="M4794" s="1"/>
      <c r="N4794" s="1"/>
    </row>
    <row r="4795" spans="6:14" x14ac:dyDescent="0.25">
      <c r="F4795" s="1"/>
      <c r="G4795" s="1"/>
      <c r="H4795" s="1"/>
      <c r="I4795" s="1"/>
      <c r="J4795" s="1"/>
      <c r="K4795" s="1"/>
      <c r="L4795" s="1"/>
      <c r="M4795" s="1"/>
      <c r="N4795" s="1"/>
    </row>
    <row r="4796" spans="6:14" x14ac:dyDescent="0.25">
      <c r="F4796" s="1"/>
      <c r="G4796" s="1"/>
      <c r="H4796" s="1"/>
      <c r="I4796" s="1"/>
      <c r="J4796" s="1"/>
      <c r="K4796" s="1"/>
      <c r="L4796" s="1"/>
      <c r="M4796" s="1"/>
      <c r="N4796" s="1"/>
    </row>
    <row r="4797" spans="6:14" x14ac:dyDescent="0.25">
      <c r="F4797" s="1"/>
      <c r="G4797" s="1"/>
      <c r="H4797" s="1"/>
      <c r="I4797" s="1"/>
      <c r="J4797" s="1"/>
      <c r="K4797" s="1"/>
      <c r="L4797" s="1"/>
      <c r="M4797" s="1"/>
      <c r="N4797" s="1"/>
    </row>
    <row r="4798" spans="6:14" x14ac:dyDescent="0.25">
      <c r="F4798" s="1"/>
      <c r="G4798" s="1"/>
      <c r="H4798" s="1"/>
      <c r="I4798" s="1"/>
      <c r="J4798" s="1"/>
      <c r="K4798" s="1"/>
      <c r="L4798" s="1"/>
      <c r="M4798" s="1"/>
      <c r="N4798" s="1"/>
    </row>
    <row r="4799" spans="6:14" x14ac:dyDescent="0.25">
      <c r="F4799" s="1"/>
      <c r="G4799" s="1"/>
      <c r="H4799" s="1"/>
      <c r="I4799" s="1"/>
      <c r="J4799" s="1"/>
      <c r="K4799" s="1"/>
      <c r="L4799" s="1"/>
      <c r="M4799" s="1"/>
      <c r="N4799" s="1"/>
    </row>
    <row r="4800" spans="6:14" x14ac:dyDescent="0.25">
      <c r="F4800" s="1"/>
      <c r="G4800" s="1"/>
      <c r="H4800" s="1"/>
      <c r="I4800" s="1"/>
      <c r="J4800" s="1"/>
      <c r="K4800" s="1"/>
      <c r="L4800" s="1"/>
      <c r="M4800" s="1"/>
      <c r="N4800" s="1"/>
    </row>
    <row r="4801" spans="6:14" x14ac:dyDescent="0.25">
      <c r="F4801" s="1"/>
      <c r="G4801" s="1"/>
      <c r="H4801" s="1"/>
      <c r="I4801" s="1"/>
      <c r="J4801" s="1"/>
      <c r="K4801" s="1"/>
      <c r="L4801" s="1"/>
      <c r="M4801" s="1"/>
      <c r="N4801" s="1"/>
    </row>
    <row r="4802" spans="6:14" x14ac:dyDescent="0.25">
      <c r="F4802" s="1"/>
      <c r="G4802" s="1"/>
      <c r="H4802" s="1"/>
      <c r="I4802" s="1"/>
      <c r="J4802" s="1"/>
      <c r="K4802" s="1"/>
      <c r="L4802" s="1"/>
      <c r="M4802" s="1"/>
      <c r="N4802" s="1"/>
    </row>
    <row r="4803" spans="6:14" x14ac:dyDescent="0.25">
      <c r="F4803" s="1"/>
      <c r="G4803" s="1"/>
      <c r="H4803" s="1"/>
      <c r="I4803" s="1"/>
      <c r="J4803" s="1"/>
      <c r="K4803" s="1"/>
      <c r="L4803" s="1"/>
      <c r="M4803" s="1"/>
      <c r="N4803" s="1"/>
    </row>
    <row r="4804" spans="6:14" x14ac:dyDescent="0.25">
      <c r="F4804" s="1"/>
      <c r="G4804" s="1"/>
      <c r="H4804" s="1"/>
      <c r="I4804" s="1"/>
      <c r="J4804" s="1"/>
      <c r="K4804" s="1"/>
      <c r="L4804" s="1"/>
      <c r="M4804" s="1"/>
      <c r="N4804" s="1"/>
    </row>
    <row r="4805" spans="6:14" x14ac:dyDescent="0.25">
      <c r="F4805" s="1"/>
      <c r="G4805" s="1"/>
      <c r="H4805" s="1"/>
      <c r="I4805" s="1"/>
      <c r="J4805" s="1"/>
      <c r="K4805" s="1"/>
      <c r="L4805" s="1"/>
      <c r="M4805" s="1"/>
      <c r="N4805" s="1"/>
    </row>
    <row r="4806" spans="6:14" x14ac:dyDescent="0.25">
      <c r="F4806" s="1"/>
      <c r="G4806" s="1"/>
      <c r="H4806" s="1"/>
      <c r="I4806" s="1"/>
      <c r="J4806" s="1"/>
      <c r="K4806" s="1"/>
      <c r="L4806" s="1"/>
      <c r="M4806" s="1"/>
      <c r="N4806" s="1"/>
    </row>
    <row r="4807" spans="6:14" x14ac:dyDescent="0.25">
      <c r="F4807" s="1"/>
      <c r="G4807" s="1"/>
      <c r="H4807" s="1"/>
      <c r="I4807" s="1"/>
      <c r="J4807" s="1"/>
      <c r="K4807" s="1"/>
      <c r="L4807" s="1"/>
      <c r="M4807" s="1"/>
      <c r="N4807" s="1"/>
    </row>
    <row r="4808" spans="6:14" x14ac:dyDescent="0.25">
      <c r="F4808" s="1"/>
      <c r="G4808" s="1"/>
      <c r="H4808" s="1"/>
      <c r="I4808" s="1"/>
      <c r="J4808" s="1"/>
      <c r="K4808" s="1"/>
      <c r="L4808" s="1"/>
      <c r="M4808" s="1"/>
      <c r="N4808" s="1"/>
    </row>
    <row r="4809" spans="6:14" x14ac:dyDescent="0.25">
      <c r="F4809" s="1"/>
      <c r="G4809" s="1"/>
      <c r="H4809" s="1"/>
      <c r="I4809" s="1"/>
      <c r="J4809" s="1"/>
      <c r="K4809" s="1"/>
      <c r="L4809" s="1"/>
      <c r="M4809" s="1"/>
      <c r="N4809" s="1"/>
    </row>
    <row r="4810" spans="6:14" x14ac:dyDescent="0.25">
      <c r="F4810" s="1"/>
      <c r="G4810" s="1"/>
      <c r="H4810" s="1"/>
      <c r="I4810" s="1"/>
      <c r="J4810" s="1"/>
      <c r="K4810" s="1"/>
      <c r="L4810" s="1"/>
      <c r="M4810" s="1"/>
      <c r="N4810" s="1"/>
    </row>
    <row r="4811" spans="6:14" x14ac:dyDescent="0.25">
      <c r="F4811" s="1"/>
      <c r="G4811" s="1"/>
      <c r="H4811" s="1"/>
      <c r="I4811" s="1"/>
      <c r="J4811" s="1"/>
      <c r="K4811" s="1"/>
      <c r="L4811" s="1"/>
      <c r="M4811" s="1"/>
      <c r="N4811" s="1"/>
    </row>
    <row r="4812" spans="6:14" x14ac:dyDescent="0.25">
      <c r="F4812" s="1"/>
      <c r="G4812" s="1"/>
      <c r="H4812" s="1"/>
      <c r="I4812" s="1"/>
      <c r="J4812" s="1"/>
      <c r="K4812" s="1"/>
      <c r="L4812" s="1"/>
      <c r="M4812" s="1"/>
      <c r="N4812" s="1"/>
    </row>
    <row r="4813" spans="6:14" x14ac:dyDescent="0.25">
      <c r="F4813" s="1"/>
      <c r="G4813" s="1"/>
      <c r="H4813" s="1"/>
      <c r="I4813" s="1"/>
      <c r="J4813" s="1"/>
      <c r="K4813" s="1"/>
      <c r="L4813" s="1"/>
      <c r="M4813" s="1"/>
      <c r="N4813" s="1"/>
    </row>
    <row r="4814" spans="6:14" x14ac:dyDescent="0.25">
      <c r="F4814" s="1"/>
      <c r="G4814" s="1"/>
      <c r="H4814" s="1"/>
      <c r="I4814" s="1"/>
      <c r="J4814" s="1"/>
      <c r="K4814" s="1"/>
      <c r="L4814" s="1"/>
      <c r="M4814" s="1"/>
      <c r="N4814" s="1"/>
    </row>
    <row r="4815" spans="6:14" x14ac:dyDescent="0.25">
      <c r="F4815" s="1"/>
      <c r="G4815" s="1"/>
      <c r="H4815" s="1"/>
      <c r="I4815" s="1"/>
      <c r="J4815" s="1"/>
      <c r="K4815" s="1"/>
      <c r="L4815" s="1"/>
      <c r="M4815" s="1"/>
      <c r="N4815" s="1"/>
    </row>
    <row r="4816" spans="6:14" x14ac:dyDescent="0.25">
      <c r="F4816" s="1"/>
      <c r="G4816" s="1"/>
      <c r="H4816" s="1"/>
      <c r="I4816" s="1"/>
      <c r="J4816" s="1"/>
      <c r="K4816" s="1"/>
      <c r="L4816" s="1"/>
      <c r="M4816" s="1"/>
      <c r="N4816" s="1"/>
    </row>
    <row r="4817" spans="6:14" x14ac:dyDescent="0.25">
      <c r="F4817" s="1"/>
      <c r="G4817" s="1"/>
      <c r="H4817" s="1"/>
      <c r="I4817" s="1"/>
      <c r="J4817" s="1"/>
      <c r="K4817" s="1"/>
      <c r="L4817" s="1"/>
      <c r="M4817" s="1"/>
      <c r="N4817" s="1"/>
    </row>
    <row r="4818" spans="6:14" x14ac:dyDescent="0.25">
      <c r="F4818" s="1"/>
      <c r="G4818" s="1"/>
      <c r="H4818" s="1"/>
      <c r="I4818" s="1"/>
      <c r="J4818" s="1"/>
      <c r="K4818" s="1"/>
      <c r="L4818" s="1"/>
      <c r="M4818" s="1"/>
      <c r="N4818" s="1"/>
    </row>
    <row r="4819" spans="6:14" x14ac:dyDescent="0.25">
      <c r="F4819" s="1"/>
      <c r="G4819" s="1"/>
      <c r="H4819" s="1"/>
      <c r="I4819" s="1"/>
      <c r="J4819" s="1"/>
      <c r="K4819" s="1"/>
      <c r="L4819" s="1"/>
      <c r="M4819" s="1"/>
      <c r="N4819" s="1"/>
    </row>
    <row r="4820" spans="6:14" x14ac:dyDescent="0.25">
      <c r="F4820" s="1"/>
      <c r="G4820" s="1"/>
      <c r="H4820" s="1"/>
      <c r="I4820" s="1"/>
      <c r="J4820" s="1"/>
      <c r="K4820" s="1"/>
      <c r="L4820" s="1"/>
      <c r="M4820" s="1"/>
      <c r="N4820" s="1"/>
    </row>
    <row r="4821" spans="6:14" x14ac:dyDescent="0.25">
      <c r="F4821" s="1"/>
      <c r="G4821" s="1"/>
      <c r="H4821" s="1"/>
      <c r="I4821" s="1"/>
      <c r="J4821" s="1"/>
      <c r="K4821" s="1"/>
      <c r="L4821" s="1"/>
      <c r="M4821" s="1"/>
      <c r="N4821" s="1"/>
    </row>
    <row r="4822" spans="6:14" x14ac:dyDescent="0.25">
      <c r="F4822" s="1"/>
      <c r="G4822" s="1"/>
      <c r="H4822" s="1"/>
      <c r="I4822" s="1"/>
      <c r="J4822" s="1"/>
      <c r="K4822" s="1"/>
      <c r="L4822" s="1"/>
      <c r="M4822" s="1"/>
      <c r="N4822" s="1"/>
    </row>
    <row r="4823" spans="6:14" x14ac:dyDescent="0.25">
      <c r="F4823" s="1"/>
      <c r="G4823" s="1"/>
      <c r="H4823" s="1"/>
      <c r="I4823" s="1"/>
      <c r="J4823" s="1"/>
      <c r="K4823" s="1"/>
      <c r="L4823" s="1"/>
      <c r="M4823" s="1"/>
      <c r="N4823" s="1"/>
    </row>
    <row r="4824" spans="6:14" x14ac:dyDescent="0.25">
      <c r="F4824" s="1"/>
      <c r="G4824" s="1"/>
      <c r="H4824" s="1"/>
      <c r="I4824" s="1"/>
      <c r="J4824" s="1"/>
      <c r="K4824" s="1"/>
      <c r="L4824" s="1"/>
      <c r="M4824" s="1"/>
      <c r="N4824" s="1"/>
    </row>
    <row r="4825" spans="6:14" x14ac:dyDescent="0.25">
      <c r="F4825" s="1"/>
      <c r="G4825" s="1"/>
      <c r="H4825" s="1"/>
      <c r="I4825" s="1"/>
      <c r="J4825" s="1"/>
      <c r="K4825" s="1"/>
      <c r="L4825" s="1"/>
      <c r="M4825" s="1"/>
      <c r="N4825" s="1"/>
    </row>
    <row r="4826" spans="6:14" x14ac:dyDescent="0.25">
      <c r="F4826" s="1"/>
      <c r="G4826" s="1"/>
      <c r="H4826" s="1"/>
      <c r="I4826" s="1"/>
      <c r="J4826" s="1"/>
      <c r="K4826" s="1"/>
      <c r="L4826" s="1"/>
      <c r="M4826" s="1"/>
      <c r="N4826" s="1"/>
    </row>
    <row r="4827" spans="6:14" x14ac:dyDescent="0.25">
      <c r="F4827" s="1"/>
      <c r="G4827" s="1"/>
      <c r="H4827" s="1"/>
      <c r="I4827" s="1"/>
      <c r="J4827" s="1"/>
      <c r="K4827" s="1"/>
      <c r="L4827" s="1"/>
      <c r="M4827" s="1"/>
      <c r="N4827" s="1"/>
    </row>
    <row r="4828" spans="6:14" x14ac:dyDescent="0.25">
      <c r="F4828" s="1"/>
      <c r="G4828" s="1"/>
      <c r="H4828" s="1"/>
      <c r="I4828" s="1"/>
      <c r="J4828" s="1"/>
      <c r="K4828" s="1"/>
      <c r="L4828" s="1"/>
      <c r="M4828" s="1"/>
      <c r="N4828" s="1"/>
    </row>
    <row r="4829" spans="6:14" x14ac:dyDescent="0.25">
      <c r="F4829" s="1"/>
      <c r="G4829" s="1"/>
      <c r="H4829" s="1"/>
      <c r="I4829" s="1"/>
      <c r="J4829" s="1"/>
      <c r="K4829" s="1"/>
      <c r="L4829" s="1"/>
      <c r="M4829" s="1"/>
      <c r="N4829" s="1"/>
    </row>
    <row r="4830" spans="6:14" x14ac:dyDescent="0.25">
      <c r="F4830" s="1"/>
      <c r="G4830" s="1"/>
      <c r="H4830" s="1"/>
      <c r="I4830" s="1"/>
      <c r="J4830" s="1"/>
      <c r="K4830" s="1"/>
      <c r="L4830" s="1"/>
      <c r="M4830" s="1"/>
      <c r="N4830" s="1"/>
    </row>
    <row r="4831" spans="6:14" x14ac:dyDescent="0.25">
      <c r="F4831" s="1"/>
      <c r="G4831" s="1"/>
      <c r="H4831" s="1"/>
      <c r="I4831" s="1"/>
      <c r="J4831" s="1"/>
      <c r="K4831" s="1"/>
      <c r="L4831" s="1"/>
      <c r="M4831" s="1"/>
      <c r="N4831" s="1"/>
    </row>
    <row r="4832" spans="6:14" x14ac:dyDescent="0.25">
      <c r="F4832" s="1"/>
      <c r="G4832" s="1"/>
      <c r="H4832" s="1"/>
      <c r="I4832" s="1"/>
      <c r="J4832" s="1"/>
      <c r="K4832" s="1"/>
      <c r="L4832" s="1"/>
      <c r="M4832" s="1"/>
      <c r="N4832" s="1"/>
    </row>
    <row r="4833" spans="6:14" x14ac:dyDescent="0.25">
      <c r="F4833" s="1"/>
      <c r="G4833" s="1"/>
      <c r="H4833" s="1"/>
      <c r="I4833" s="1"/>
      <c r="J4833" s="1"/>
      <c r="K4833" s="1"/>
      <c r="L4833" s="1"/>
      <c r="M4833" s="1"/>
      <c r="N4833" s="1"/>
    </row>
    <row r="4834" spans="6:14" x14ac:dyDescent="0.25">
      <c r="F4834" s="1"/>
      <c r="G4834" s="1"/>
      <c r="H4834" s="1"/>
      <c r="I4834" s="1"/>
      <c r="J4834" s="1"/>
      <c r="K4834" s="1"/>
      <c r="L4834" s="1"/>
      <c r="M4834" s="1"/>
      <c r="N4834" s="1"/>
    </row>
    <row r="4835" spans="6:14" x14ac:dyDescent="0.25">
      <c r="F4835" s="1"/>
      <c r="G4835" s="1"/>
      <c r="H4835" s="1"/>
      <c r="I4835" s="1"/>
      <c r="J4835" s="1"/>
      <c r="K4835" s="1"/>
      <c r="L4835" s="1"/>
      <c r="M4835" s="1"/>
      <c r="N4835" s="1"/>
    </row>
    <row r="4836" spans="6:14" x14ac:dyDescent="0.25">
      <c r="F4836" s="1"/>
      <c r="G4836" s="1"/>
      <c r="H4836" s="1"/>
      <c r="I4836" s="1"/>
      <c r="J4836" s="1"/>
      <c r="K4836" s="1"/>
      <c r="L4836" s="1"/>
      <c r="M4836" s="1"/>
      <c r="N4836" s="1"/>
    </row>
    <row r="4837" spans="6:14" x14ac:dyDescent="0.25">
      <c r="F4837" s="1"/>
      <c r="G4837" s="1"/>
      <c r="H4837" s="1"/>
      <c r="I4837" s="1"/>
      <c r="J4837" s="1"/>
      <c r="K4837" s="1"/>
      <c r="L4837" s="1"/>
      <c r="M4837" s="1"/>
      <c r="N4837" s="1"/>
    </row>
    <row r="4838" spans="6:14" x14ac:dyDescent="0.25">
      <c r="F4838" s="1"/>
      <c r="G4838" s="1"/>
      <c r="H4838" s="1"/>
      <c r="I4838" s="1"/>
      <c r="J4838" s="1"/>
      <c r="K4838" s="1"/>
      <c r="L4838" s="1"/>
      <c r="M4838" s="1"/>
      <c r="N4838" s="1"/>
    </row>
    <row r="4839" spans="6:14" x14ac:dyDescent="0.25">
      <c r="F4839" s="1"/>
      <c r="G4839" s="1"/>
      <c r="H4839" s="1"/>
      <c r="I4839" s="1"/>
      <c r="J4839" s="1"/>
      <c r="K4839" s="1"/>
      <c r="L4839" s="1"/>
      <c r="M4839" s="1"/>
      <c r="N4839" s="1"/>
    </row>
    <row r="4840" spans="6:14" x14ac:dyDescent="0.25">
      <c r="F4840" s="1"/>
      <c r="G4840" s="1"/>
      <c r="H4840" s="1"/>
      <c r="I4840" s="1"/>
      <c r="J4840" s="1"/>
      <c r="K4840" s="1"/>
      <c r="L4840" s="1"/>
      <c r="M4840" s="1"/>
      <c r="N4840" s="1"/>
    </row>
    <row r="4841" spans="6:14" x14ac:dyDescent="0.25">
      <c r="F4841" s="1"/>
      <c r="G4841" s="1"/>
      <c r="H4841" s="1"/>
      <c r="I4841" s="1"/>
      <c r="J4841" s="1"/>
      <c r="K4841" s="1"/>
      <c r="L4841" s="1"/>
      <c r="M4841" s="1"/>
      <c r="N4841" s="1"/>
    </row>
    <row r="4842" spans="6:14" x14ac:dyDescent="0.25">
      <c r="F4842" s="1"/>
      <c r="G4842" s="1"/>
      <c r="H4842" s="1"/>
      <c r="I4842" s="1"/>
      <c r="J4842" s="1"/>
      <c r="K4842" s="1"/>
      <c r="L4842" s="1"/>
      <c r="M4842" s="1"/>
      <c r="N4842" s="1"/>
    </row>
    <row r="4843" spans="6:14" x14ac:dyDescent="0.25">
      <c r="F4843" s="1"/>
      <c r="G4843" s="1"/>
      <c r="H4843" s="1"/>
      <c r="I4843" s="1"/>
      <c r="J4843" s="1"/>
      <c r="K4843" s="1"/>
      <c r="L4843" s="1"/>
      <c r="M4843" s="1"/>
      <c r="N4843" s="1"/>
    </row>
    <row r="4844" spans="6:14" x14ac:dyDescent="0.25">
      <c r="F4844" s="1"/>
      <c r="G4844" s="1"/>
      <c r="H4844" s="1"/>
      <c r="I4844" s="1"/>
      <c r="J4844" s="1"/>
      <c r="K4844" s="1"/>
      <c r="L4844" s="1"/>
      <c r="M4844" s="1"/>
      <c r="N4844" s="1"/>
    </row>
    <row r="4845" spans="6:14" x14ac:dyDescent="0.25">
      <c r="F4845" s="1"/>
      <c r="G4845" s="1"/>
      <c r="H4845" s="1"/>
      <c r="I4845" s="1"/>
      <c r="J4845" s="1"/>
      <c r="K4845" s="1"/>
      <c r="L4845" s="1"/>
      <c r="M4845" s="1"/>
      <c r="N4845" s="1"/>
    </row>
    <row r="4846" spans="6:14" x14ac:dyDescent="0.25">
      <c r="F4846" s="1"/>
      <c r="G4846" s="1"/>
      <c r="H4846" s="1"/>
      <c r="I4846" s="1"/>
      <c r="J4846" s="1"/>
      <c r="K4846" s="1"/>
      <c r="L4846" s="1"/>
      <c r="M4846" s="1"/>
      <c r="N4846" s="1"/>
    </row>
    <row r="4847" spans="6:14" x14ac:dyDescent="0.25">
      <c r="F4847" s="1"/>
      <c r="G4847" s="1"/>
      <c r="H4847" s="1"/>
      <c r="I4847" s="1"/>
      <c r="J4847" s="1"/>
      <c r="K4847" s="1"/>
      <c r="L4847" s="1"/>
      <c r="M4847" s="1"/>
      <c r="N4847" s="1"/>
    </row>
    <row r="4848" spans="6:14" x14ac:dyDescent="0.25">
      <c r="F4848" s="1"/>
      <c r="G4848" s="1"/>
      <c r="H4848" s="1"/>
      <c r="I4848" s="1"/>
      <c r="J4848" s="1"/>
      <c r="K4848" s="1"/>
      <c r="L4848" s="1"/>
      <c r="M4848" s="1"/>
      <c r="N4848" s="1"/>
    </row>
    <row r="4849" spans="6:14" x14ac:dyDescent="0.25">
      <c r="F4849" s="1"/>
      <c r="G4849" s="1"/>
      <c r="H4849" s="1"/>
      <c r="I4849" s="1"/>
      <c r="J4849" s="1"/>
      <c r="K4849" s="1"/>
      <c r="L4849" s="1"/>
      <c r="M4849" s="1"/>
      <c r="N4849" s="1"/>
    </row>
    <row r="4850" spans="6:14" x14ac:dyDescent="0.25">
      <c r="F4850" s="1"/>
      <c r="G4850" s="1"/>
      <c r="H4850" s="1"/>
      <c r="I4850" s="1"/>
      <c r="J4850" s="1"/>
      <c r="K4850" s="1"/>
      <c r="L4850" s="1"/>
      <c r="M4850" s="1"/>
      <c r="N4850" s="1"/>
    </row>
    <row r="4851" spans="6:14" x14ac:dyDescent="0.25">
      <c r="F4851" s="1"/>
      <c r="G4851" s="1"/>
      <c r="H4851" s="1"/>
      <c r="I4851" s="1"/>
      <c r="J4851" s="1"/>
      <c r="K4851" s="1"/>
      <c r="L4851" s="1"/>
      <c r="M4851" s="1"/>
      <c r="N4851" s="1"/>
    </row>
    <row r="4852" spans="6:14" x14ac:dyDescent="0.25">
      <c r="F4852" s="1"/>
      <c r="G4852" s="1"/>
      <c r="H4852" s="1"/>
      <c r="I4852" s="1"/>
      <c r="J4852" s="1"/>
      <c r="K4852" s="1"/>
      <c r="L4852" s="1"/>
      <c r="M4852" s="1"/>
      <c r="N4852" s="1"/>
    </row>
    <row r="4853" spans="6:14" x14ac:dyDescent="0.25">
      <c r="F4853" s="1"/>
      <c r="G4853" s="1"/>
      <c r="H4853" s="1"/>
      <c r="I4853" s="1"/>
      <c r="J4853" s="1"/>
      <c r="K4853" s="1"/>
      <c r="L4853" s="1"/>
      <c r="M4853" s="1"/>
      <c r="N4853" s="1"/>
    </row>
    <row r="4854" spans="6:14" x14ac:dyDescent="0.25">
      <c r="F4854" s="1"/>
      <c r="G4854" s="1"/>
      <c r="H4854" s="1"/>
      <c r="I4854" s="1"/>
      <c r="J4854" s="1"/>
      <c r="K4854" s="1"/>
      <c r="L4854" s="1"/>
      <c r="M4854" s="1"/>
      <c r="N4854" s="1"/>
    </row>
    <row r="4855" spans="6:14" x14ac:dyDescent="0.25">
      <c r="F4855" s="1"/>
      <c r="G4855" s="1"/>
      <c r="H4855" s="1"/>
      <c r="I4855" s="1"/>
      <c r="J4855" s="1"/>
      <c r="K4855" s="1"/>
      <c r="L4855" s="1"/>
      <c r="M4855" s="1"/>
      <c r="N4855" s="1"/>
    </row>
    <row r="4856" spans="6:14" x14ac:dyDescent="0.25">
      <c r="F4856" s="1"/>
      <c r="G4856" s="1"/>
      <c r="H4856" s="1"/>
      <c r="I4856" s="1"/>
      <c r="J4856" s="1"/>
      <c r="K4856" s="1"/>
      <c r="L4856" s="1"/>
      <c r="M4856" s="1"/>
      <c r="N4856" s="1"/>
    </row>
    <row r="4857" spans="6:14" x14ac:dyDescent="0.25">
      <c r="F4857" s="1"/>
      <c r="G4857" s="1"/>
      <c r="H4857" s="1"/>
      <c r="I4857" s="1"/>
      <c r="J4857" s="1"/>
      <c r="K4857" s="1"/>
      <c r="L4857" s="1"/>
      <c r="M4857" s="1"/>
      <c r="N4857" s="1"/>
    </row>
    <row r="4858" spans="6:14" x14ac:dyDescent="0.25">
      <c r="F4858" s="1"/>
      <c r="G4858" s="1"/>
      <c r="H4858" s="1"/>
      <c r="I4858" s="1"/>
      <c r="J4858" s="1"/>
      <c r="K4858" s="1"/>
      <c r="L4858" s="1"/>
      <c r="M4858" s="1"/>
      <c r="N4858" s="1"/>
    </row>
    <row r="4859" spans="6:14" x14ac:dyDescent="0.25">
      <c r="F4859" s="1"/>
      <c r="G4859" s="1"/>
      <c r="H4859" s="1"/>
      <c r="I4859" s="1"/>
      <c r="J4859" s="1"/>
      <c r="K4859" s="1"/>
      <c r="L4859" s="1"/>
      <c r="M4859" s="1"/>
      <c r="N4859" s="1"/>
    </row>
    <row r="4860" spans="6:14" x14ac:dyDescent="0.25">
      <c r="F4860" s="1"/>
      <c r="G4860" s="1"/>
      <c r="H4860" s="1"/>
      <c r="I4860" s="1"/>
      <c r="J4860" s="1"/>
      <c r="K4860" s="1"/>
      <c r="L4860" s="1"/>
      <c r="M4860" s="1"/>
      <c r="N4860" s="1"/>
    </row>
    <row r="4861" spans="6:14" x14ac:dyDescent="0.25">
      <c r="F4861" s="1"/>
      <c r="G4861" s="1"/>
      <c r="H4861" s="1"/>
      <c r="I4861" s="1"/>
      <c r="J4861" s="1"/>
      <c r="K4861" s="1"/>
      <c r="L4861" s="1"/>
      <c r="M4861" s="1"/>
      <c r="N4861" s="1"/>
    </row>
    <row r="4862" spans="6:14" x14ac:dyDescent="0.25">
      <c r="F4862" s="1"/>
      <c r="G4862" s="1"/>
      <c r="H4862" s="1"/>
      <c r="I4862" s="1"/>
      <c r="J4862" s="1"/>
      <c r="K4862" s="1"/>
      <c r="L4862" s="1"/>
      <c r="M4862" s="1"/>
      <c r="N4862" s="1"/>
    </row>
    <row r="4863" spans="6:14" x14ac:dyDescent="0.25">
      <c r="F4863" s="1"/>
      <c r="G4863" s="1"/>
      <c r="H4863" s="1"/>
      <c r="I4863" s="1"/>
      <c r="J4863" s="1"/>
      <c r="K4863" s="1"/>
      <c r="L4863" s="1"/>
      <c r="M4863" s="1"/>
      <c r="N4863" s="1"/>
    </row>
    <row r="4864" spans="6:14" x14ac:dyDescent="0.25">
      <c r="F4864" s="1"/>
      <c r="G4864" s="1"/>
      <c r="H4864" s="1"/>
      <c r="I4864" s="1"/>
      <c r="J4864" s="1"/>
      <c r="K4864" s="1"/>
      <c r="L4864" s="1"/>
      <c r="M4864" s="1"/>
      <c r="N4864" s="1"/>
    </row>
    <row r="4865" spans="6:14" x14ac:dyDescent="0.25">
      <c r="F4865" s="1"/>
      <c r="G4865" s="1"/>
      <c r="H4865" s="1"/>
      <c r="I4865" s="1"/>
      <c r="J4865" s="1"/>
      <c r="K4865" s="1"/>
      <c r="L4865" s="1"/>
      <c r="M4865" s="1"/>
      <c r="N4865" s="1"/>
    </row>
    <row r="4866" spans="6:14" x14ac:dyDescent="0.25">
      <c r="F4866" s="1"/>
      <c r="G4866" s="1"/>
      <c r="H4866" s="1"/>
      <c r="I4866" s="1"/>
      <c r="J4866" s="1"/>
      <c r="K4866" s="1"/>
      <c r="L4866" s="1"/>
      <c r="M4866" s="1"/>
      <c r="N4866" s="1"/>
    </row>
    <row r="4867" spans="6:14" x14ac:dyDescent="0.25">
      <c r="F4867" s="1"/>
      <c r="G4867" s="1"/>
      <c r="H4867" s="1"/>
      <c r="I4867" s="1"/>
      <c r="J4867" s="1"/>
      <c r="K4867" s="1"/>
      <c r="L4867" s="1"/>
      <c r="M4867" s="1"/>
      <c r="N4867" s="1"/>
    </row>
    <row r="4868" spans="6:14" x14ac:dyDescent="0.25">
      <c r="F4868" s="1"/>
      <c r="G4868" s="1"/>
      <c r="H4868" s="1"/>
      <c r="I4868" s="1"/>
      <c r="J4868" s="1"/>
      <c r="K4868" s="1"/>
      <c r="L4868" s="1"/>
      <c r="M4868" s="1"/>
      <c r="N4868" s="1"/>
    </row>
    <row r="4869" spans="6:14" x14ac:dyDescent="0.25">
      <c r="F4869" s="1"/>
      <c r="G4869" s="1"/>
      <c r="H4869" s="1"/>
      <c r="I4869" s="1"/>
      <c r="J4869" s="1"/>
      <c r="K4869" s="1"/>
      <c r="L4869" s="1"/>
      <c r="M4869" s="1"/>
      <c r="N4869" s="1"/>
    </row>
    <row r="4870" spans="6:14" x14ac:dyDescent="0.25">
      <c r="F4870" s="1"/>
      <c r="G4870" s="1"/>
      <c r="H4870" s="1"/>
      <c r="I4870" s="1"/>
      <c r="J4870" s="1"/>
      <c r="K4870" s="1"/>
      <c r="L4870" s="1"/>
      <c r="M4870" s="1"/>
      <c r="N4870" s="1"/>
    </row>
    <row r="4871" spans="6:14" x14ac:dyDescent="0.25">
      <c r="F4871" s="1"/>
      <c r="G4871" s="1"/>
      <c r="H4871" s="1"/>
      <c r="I4871" s="1"/>
      <c r="J4871" s="1"/>
      <c r="K4871" s="1"/>
      <c r="L4871" s="1"/>
      <c r="M4871" s="1"/>
      <c r="N4871" s="1"/>
    </row>
    <row r="4872" spans="6:14" x14ac:dyDescent="0.25">
      <c r="F4872" s="1"/>
      <c r="G4872" s="1"/>
      <c r="H4872" s="1"/>
      <c r="I4872" s="1"/>
      <c r="J4872" s="1"/>
      <c r="K4872" s="1"/>
      <c r="L4872" s="1"/>
      <c r="M4872" s="1"/>
      <c r="N4872" s="1"/>
    </row>
    <row r="4873" spans="6:14" x14ac:dyDescent="0.25">
      <c r="F4873" s="1"/>
      <c r="G4873" s="1"/>
      <c r="H4873" s="1"/>
      <c r="I4873" s="1"/>
      <c r="J4873" s="1"/>
      <c r="K4873" s="1"/>
      <c r="L4873" s="1"/>
      <c r="M4873" s="1"/>
      <c r="N4873" s="1"/>
    </row>
    <row r="4874" spans="6:14" x14ac:dyDescent="0.25">
      <c r="F4874" s="1"/>
      <c r="G4874" s="1"/>
      <c r="H4874" s="1"/>
      <c r="I4874" s="1"/>
      <c r="J4874" s="1"/>
      <c r="K4874" s="1"/>
      <c r="L4874" s="1"/>
      <c r="M4874" s="1"/>
      <c r="N4874" s="1"/>
    </row>
    <row r="4875" spans="6:14" x14ac:dyDescent="0.25">
      <c r="F4875" s="1"/>
      <c r="G4875" s="1"/>
      <c r="H4875" s="1"/>
      <c r="I4875" s="1"/>
      <c r="J4875" s="1"/>
      <c r="K4875" s="1"/>
      <c r="L4875" s="1"/>
      <c r="M4875" s="1"/>
      <c r="N4875" s="1"/>
    </row>
    <row r="4876" spans="6:14" x14ac:dyDescent="0.25">
      <c r="F4876" s="1"/>
      <c r="G4876" s="1"/>
      <c r="H4876" s="1"/>
      <c r="I4876" s="1"/>
      <c r="J4876" s="1"/>
      <c r="K4876" s="1"/>
      <c r="L4876" s="1"/>
      <c r="M4876" s="1"/>
      <c r="N4876" s="1"/>
    </row>
    <row r="4877" spans="6:14" x14ac:dyDescent="0.25">
      <c r="F4877" s="1"/>
      <c r="G4877" s="1"/>
      <c r="H4877" s="1"/>
      <c r="I4877" s="1"/>
      <c r="J4877" s="1"/>
      <c r="K4877" s="1"/>
      <c r="L4877" s="1"/>
      <c r="M4877" s="1"/>
      <c r="N4877" s="1"/>
    </row>
    <row r="4878" spans="6:14" x14ac:dyDescent="0.25">
      <c r="F4878" s="1"/>
      <c r="G4878" s="1"/>
      <c r="H4878" s="1"/>
      <c r="I4878" s="1"/>
      <c r="J4878" s="1"/>
      <c r="K4878" s="1"/>
      <c r="L4878" s="1"/>
      <c r="M4878" s="1"/>
      <c r="N4878" s="1"/>
    </row>
    <row r="4879" spans="6:14" x14ac:dyDescent="0.25">
      <c r="F4879" s="1"/>
      <c r="G4879" s="1"/>
      <c r="H4879" s="1"/>
      <c r="I4879" s="1"/>
      <c r="J4879" s="1"/>
      <c r="K4879" s="1"/>
      <c r="L4879" s="1"/>
      <c r="M4879" s="1"/>
      <c r="N4879" s="1"/>
    </row>
    <row r="4880" spans="6:14" x14ac:dyDescent="0.25">
      <c r="F4880" s="1"/>
      <c r="G4880" s="1"/>
      <c r="H4880" s="1"/>
      <c r="I4880" s="1"/>
      <c r="J4880" s="1"/>
      <c r="K4880" s="1"/>
      <c r="L4880" s="1"/>
      <c r="M4880" s="1"/>
      <c r="N4880" s="1"/>
    </row>
    <row r="4881" spans="6:14" x14ac:dyDescent="0.25">
      <c r="F4881" s="1"/>
      <c r="G4881" s="1"/>
      <c r="H4881" s="1"/>
      <c r="I4881" s="1"/>
      <c r="J4881" s="1"/>
      <c r="K4881" s="1"/>
      <c r="L4881" s="1"/>
      <c r="M4881" s="1"/>
      <c r="N4881" s="1"/>
    </row>
    <row r="4882" spans="6:14" x14ac:dyDescent="0.25">
      <c r="F4882" s="1"/>
      <c r="G4882" s="1"/>
      <c r="H4882" s="1"/>
      <c r="I4882" s="1"/>
      <c r="J4882" s="1"/>
      <c r="K4882" s="1"/>
      <c r="L4882" s="1"/>
      <c r="M4882" s="1"/>
      <c r="N4882" s="1"/>
    </row>
    <row r="4883" spans="6:14" x14ac:dyDescent="0.25">
      <c r="F4883" s="1"/>
      <c r="G4883" s="1"/>
      <c r="H4883" s="1"/>
      <c r="I4883" s="1"/>
      <c r="J4883" s="1"/>
      <c r="K4883" s="1"/>
      <c r="L4883" s="1"/>
      <c r="M4883" s="1"/>
      <c r="N4883" s="1"/>
    </row>
    <row r="4884" spans="6:14" x14ac:dyDescent="0.25">
      <c r="F4884" s="1"/>
      <c r="G4884" s="1"/>
      <c r="H4884" s="1"/>
      <c r="I4884" s="1"/>
      <c r="J4884" s="1"/>
      <c r="K4884" s="1"/>
      <c r="L4884" s="1"/>
      <c r="M4884" s="1"/>
      <c r="N4884" s="1"/>
    </row>
    <row r="4885" spans="6:14" x14ac:dyDescent="0.25">
      <c r="F4885" s="1"/>
      <c r="G4885" s="1"/>
      <c r="H4885" s="1"/>
      <c r="I4885" s="1"/>
      <c r="J4885" s="1"/>
      <c r="K4885" s="1"/>
      <c r="L4885" s="1"/>
      <c r="M4885" s="1"/>
      <c r="N4885" s="1"/>
    </row>
    <row r="4886" spans="6:14" x14ac:dyDescent="0.25">
      <c r="F4886" s="1"/>
      <c r="G4886" s="1"/>
      <c r="H4886" s="1"/>
      <c r="I4886" s="1"/>
      <c r="J4886" s="1"/>
      <c r="K4886" s="1"/>
      <c r="L4886" s="1"/>
      <c r="M4886" s="1"/>
      <c r="N4886" s="1"/>
    </row>
    <row r="4887" spans="6:14" x14ac:dyDescent="0.25">
      <c r="F4887" s="1"/>
      <c r="G4887" s="1"/>
      <c r="H4887" s="1"/>
      <c r="I4887" s="1"/>
      <c r="J4887" s="1"/>
      <c r="K4887" s="1"/>
      <c r="L4887" s="1"/>
      <c r="M4887" s="1"/>
      <c r="N4887" s="1"/>
    </row>
    <row r="4888" spans="6:14" x14ac:dyDescent="0.25">
      <c r="F4888" s="1"/>
      <c r="G4888" s="1"/>
      <c r="H4888" s="1"/>
      <c r="I4888" s="1"/>
      <c r="J4888" s="1"/>
      <c r="K4888" s="1"/>
      <c r="L4888" s="1"/>
      <c r="M4888" s="1"/>
      <c r="N4888" s="1"/>
    </row>
    <row r="4889" spans="6:14" x14ac:dyDescent="0.25">
      <c r="F4889" s="1"/>
      <c r="G4889" s="1"/>
      <c r="H4889" s="1"/>
      <c r="I4889" s="1"/>
      <c r="J4889" s="1"/>
      <c r="K4889" s="1"/>
      <c r="L4889" s="1"/>
      <c r="M4889" s="1"/>
      <c r="N4889" s="1"/>
    </row>
    <row r="4890" spans="6:14" x14ac:dyDescent="0.25">
      <c r="F4890" s="1"/>
      <c r="G4890" s="1"/>
      <c r="H4890" s="1"/>
      <c r="I4890" s="1"/>
      <c r="J4890" s="1"/>
      <c r="K4890" s="1"/>
      <c r="L4890" s="1"/>
      <c r="M4890" s="1"/>
      <c r="N4890" s="1"/>
    </row>
    <row r="4891" spans="6:14" x14ac:dyDescent="0.25">
      <c r="F4891" s="1"/>
      <c r="G4891" s="1"/>
      <c r="H4891" s="1"/>
      <c r="I4891" s="1"/>
      <c r="J4891" s="1"/>
      <c r="K4891" s="1"/>
      <c r="L4891" s="1"/>
      <c r="M4891" s="1"/>
      <c r="N4891" s="1"/>
    </row>
    <row r="4892" spans="6:14" x14ac:dyDescent="0.25">
      <c r="F4892" s="1"/>
      <c r="G4892" s="1"/>
      <c r="H4892" s="1"/>
      <c r="I4892" s="1"/>
      <c r="J4892" s="1"/>
      <c r="K4892" s="1"/>
      <c r="L4892" s="1"/>
      <c r="M4892" s="1"/>
      <c r="N4892" s="1"/>
    </row>
    <row r="4893" spans="6:14" x14ac:dyDescent="0.25">
      <c r="F4893" s="1"/>
      <c r="G4893" s="1"/>
      <c r="H4893" s="1"/>
      <c r="I4893" s="1"/>
      <c r="J4893" s="1"/>
      <c r="K4893" s="1"/>
      <c r="L4893" s="1"/>
      <c r="M4893" s="1"/>
      <c r="N4893" s="1"/>
    </row>
    <row r="4894" spans="6:14" x14ac:dyDescent="0.25">
      <c r="F4894" s="1"/>
      <c r="G4894" s="1"/>
      <c r="H4894" s="1"/>
      <c r="I4894" s="1"/>
      <c r="J4894" s="1"/>
      <c r="K4894" s="1"/>
      <c r="L4894" s="1"/>
      <c r="M4894" s="1"/>
      <c r="N4894" s="1"/>
    </row>
    <row r="4895" spans="6:14" x14ac:dyDescent="0.25">
      <c r="F4895" s="1"/>
      <c r="G4895" s="1"/>
      <c r="H4895" s="1"/>
      <c r="I4895" s="1"/>
      <c r="J4895" s="1"/>
      <c r="K4895" s="1"/>
      <c r="L4895" s="1"/>
      <c r="M4895" s="1"/>
      <c r="N4895" s="1"/>
    </row>
    <row r="4896" spans="6:14" x14ac:dyDescent="0.25">
      <c r="F4896" s="1"/>
      <c r="G4896" s="1"/>
      <c r="H4896" s="1"/>
      <c r="I4896" s="1"/>
      <c r="J4896" s="1"/>
      <c r="K4896" s="1"/>
      <c r="L4896" s="1"/>
      <c r="M4896" s="1"/>
      <c r="N4896" s="1"/>
    </row>
    <row r="4897" spans="6:14" x14ac:dyDescent="0.25">
      <c r="F4897" s="1"/>
      <c r="G4897" s="1"/>
      <c r="H4897" s="1"/>
      <c r="I4897" s="1"/>
      <c r="J4897" s="1"/>
      <c r="K4897" s="1"/>
      <c r="L4897" s="1"/>
      <c r="M4897" s="1"/>
      <c r="N4897" s="1"/>
    </row>
    <row r="4898" spans="6:14" x14ac:dyDescent="0.25">
      <c r="F4898" s="1"/>
      <c r="G4898" s="1"/>
      <c r="H4898" s="1"/>
      <c r="I4898" s="1"/>
      <c r="J4898" s="1"/>
      <c r="K4898" s="1"/>
      <c r="L4898" s="1"/>
      <c r="M4898" s="1"/>
      <c r="N4898" s="1"/>
    </row>
    <row r="4899" spans="6:14" x14ac:dyDescent="0.25">
      <c r="F4899" s="1"/>
      <c r="G4899" s="1"/>
      <c r="H4899" s="1"/>
      <c r="I4899" s="1"/>
      <c r="J4899" s="1"/>
      <c r="K4899" s="1"/>
      <c r="L4899" s="1"/>
      <c r="M4899" s="1"/>
      <c r="N4899" s="1"/>
    </row>
    <row r="4900" spans="6:14" x14ac:dyDescent="0.25">
      <c r="F4900" s="1"/>
      <c r="G4900" s="1"/>
      <c r="H4900" s="1"/>
      <c r="I4900" s="1"/>
      <c r="J4900" s="1"/>
      <c r="K4900" s="1"/>
      <c r="L4900" s="1"/>
      <c r="M4900" s="1"/>
      <c r="N4900" s="1"/>
    </row>
    <row r="4901" spans="6:14" x14ac:dyDescent="0.25">
      <c r="F4901" s="1"/>
      <c r="G4901" s="1"/>
      <c r="H4901" s="1"/>
      <c r="I4901" s="1"/>
      <c r="J4901" s="1"/>
      <c r="K4901" s="1"/>
      <c r="L4901" s="1"/>
      <c r="M4901" s="1"/>
      <c r="N4901" s="1"/>
    </row>
    <row r="4902" spans="6:14" x14ac:dyDescent="0.25">
      <c r="F4902" s="1"/>
      <c r="G4902" s="1"/>
      <c r="H4902" s="1"/>
      <c r="I4902" s="1"/>
      <c r="J4902" s="1"/>
      <c r="K4902" s="1"/>
      <c r="L4902" s="1"/>
      <c r="M4902" s="1"/>
      <c r="N4902" s="1"/>
    </row>
    <row r="4903" spans="6:14" x14ac:dyDescent="0.25">
      <c r="F4903" s="1"/>
      <c r="G4903" s="1"/>
      <c r="H4903" s="1"/>
      <c r="I4903" s="1"/>
      <c r="J4903" s="1"/>
      <c r="K4903" s="1"/>
      <c r="L4903" s="1"/>
      <c r="M4903" s="1"/>
      <c r="N4903" s="1"/>
    </row>
    <row r="4904" spans="6:14" x14ac:dyDescent="0.25">
      <c r="F4904" s="1"/>
      <c r="G4904" s="1"/>
      <c r="H4904" s="1"/>
      <c r="I4904" s="1"/>
      <c r="J4904" s="1"/>
      <c r="K4904" s="1"/>
      <c r="L4904" s="1"/>
      <c r="M4904" s="1"/>
      <c r="N4904" s="1"/>
    </row>
    <row r="4905" spans="6:14" x14ac:dyDescent="0.25">
      <c r="F4905" s="1"/>
      <c r="G4905" s="1"/>
      <c r="H4905" s="1"/>
      <c r="I4905" s="1"/>
      <c r="J4905" s="1"/>
      <c r="K4905" s="1"/>
      <c r="L4905" s="1"/>
      <c r="M4905" s="1"/>
      <c r="N4905" s="1"/>
    </row>
    <row r="4906" spans="6:14" x14ac:dyDescent="0.25">
      <c r="F4906" s="1"/>
      <c r="G4906" s="1"/>
      <c r="H4906" s="1"/>
      <c r="I4906" s="1"/>
      <c r="J4906" s="1"/>
      <c r="K4906" s="1"/>
      <c r="L4906" s="1"/>
      <c r="M4906" s="1"/>
      <c r="N4906" s="1"/>
    </row>
    <row r="4907" spans="6:14" x14ac:dyDescent="0.25">
      <c r="F4907" s="1"/>
      <c r="G4907" s="1"/>
      <c r="H4907" s="1"/>
      <c r="I4907" s="1"/>
      <c r="J4907" s="1"/>
      <c r="K4907" s="1"/>
      <c r="L4907" s="1"/>
      <c r="M4907" s="1"/>
      <c r="N4907" s="1"/>
    </row>
    <row r="4908" spans="6:14" x14ac:dyDescent="0.25">
      <c r="F4908" s="1"/>
      <c r="G4908" s="1"/>
      <c r="H4908" s="1"/>
      <c r="I4908" s="1"/>
      <c r="J4908" s="1"/>
      <c r="K4908" s="1"/>
      <c r="L4908" s="1"/>
      <c r="M4908" s="1"/>
      <c r="N4908" s="1"/>
    </row>
    <row r="4909" spans="6:14" x14ac:dyDescent="0.25">
      <c r="F4909" s="1"/>
      <c r="G4909" s="1"/>
      <c r="H4909" s="1"/>
      <c r="I4909" s="1"/>
      <c r="J4909" s="1"/>
      <c r="K4909" s="1"/>
      <c r="L4909" s="1"/>
      <c r="M4909" s="1"/>
      <c r="N4909" s="1"/>
    </row>
    <row r="4910" spans="6:14" x14ac:dyDescent="0.25">
      <c r="F4910" s="1"/>
      <c r="G4910" s="1"/>
      <c r="H4910" s="1"/>
      <c r="I4910" s="1"/>
      <c r="J4910" s="1"/>
      <c r="K4910" s="1"/>
      <c r="L4910" s="1"/>
      <c r="M4910" s="1"/>
      <c r="N4910" s="1"/>
    </row>
    <row r="4911" spans="6:14" x14ac:dyDescent="0.25">
      <c r="F4911" s="1"/>
      <c r="G4911" s="1"/>
      <c r="H4911" s="1"/>
      <c r="I4911" s="1"/>
      <c r="J4911" s="1"/>
      <c r="K4911" s="1"/>
      <c r="L4911" s="1"/>
      <c r="M4911" s="1"/>
      <c r="N4911" s="1"/>
    </row>
    <row r="4912" spans="6:14" x14ac:dyDescent="0.25">
      <c r="F4912" s="1"/>
      <c r="G4912" s="1"/>
      <c r="H4912" s="1"/>
      <c r="I4912" s="1"/>
      <c r="J4912" s="1"/>
      <c r="K4912" s="1"/>
      <c r="L4912" s="1"/>
      <c r="M4912" s="1"/>
      <c r="N4912" s="1"/>
    </row>
    <row r="4913" spans="6:14" x14ac:dyDescent="0.25">
      <c r="F4913" s="1"/>
      <c r="G4913" s="1"/>
      <c r="H4913" s="1"/>
      <c r="I4913" s="1"/>
      <c r="J4913" s="1"/>
      <c r="K4913" s="1"/>
      <c r="L4913" s="1"/>
      <c r="M4913" s="1"/>
      <c r="N4913" s="1"/>
    </row>
    <row r="4914" spans="6:14" x14ac:dyDescent="0.25">
      <c r="F4914" s="1"/>
      <c r="G4914" s="1"/>
      <c r="H4914" s="1"/>
      <c r="I4914" s="1"/>
      <c r="J4914" s="1"/>
      <c r="K4914" s="1"/>
      <c r="L4914" s="1"/>
      <c r="M4914" s="1"/>
      <c r="N4914" s="1"/>
    </row>
    <row r="4915" spans="6:14" x14ac:dyDescent="0.25">
      <c r="F4915" s="1"/>
      <c r="G4915" s="1"/>
      <c r="H4915" s="1"/>
      <c r="I4915" s="1"/>
      <c r="J4915" s="1"/>
      <c r="K4915" s="1"/>
      <c r="L4915" s="1"/>
      <c r="M4915" s="1"/>
      <c r="N4915" s="1"/>
    </row>
    <row r="4916" spans="6:14" x14ac:dyDescent="0.25">
      <c r="F4916" s="1"/>
      <c r="G4916" s="1"/>
      <c r="H4916" s="1"/>
      <c r="I4916" s="1"/>
      <c r="J4916" s="1"/>
      <c r="K4916" s="1"/>
      <c r="L4916" s="1"/>
      <c r="M4916" s="1"/>
      <c r="N4916" s="1"/>
    </row>
    <row r="4917" spans="6:14" x14ac:dyDescent="0.25">
      <c r="F4917" s="1"/>
      <c r="G4917" s="1"/>
      <c r="H4917" s="1"/>
      <c r="I4917" s="1"/>
      <c r="J4917" s="1"/>
      <c r="K4917" s="1"/>
      <c r="L4917" s="1"/>
      <c r="M4917" s="1"/>
      <c r="N4917" s="1"/>
    </row>
    <row r="4918" spans="6:14" x14ac:dyDescent="0.25">
      <c r="F4918" s="1"/>
      <c r="G4918" s="1"/>
      <c r="H4918" s="1"/>
      <c r="I4918" s="1"/>
      <c r="J4918" s="1"/>
      <c r="K4918" s="1"/>
      <c r="L4918" s="1"/>
      <c r="M4918" s="1"/>
      <c r="N4918" s="1"/>
    </row>
    <row r="4919" spans="6:14" x14ac:dyDescent="0.25">
      <c r="F4919" s="1"/>
      <c r="G4919" s="1"/>
      <c r="H4919" s="1"/>
      <c r="I4919" s="1"/>
      <c r="J4919" s="1"/>
      <c r="K4919" s="1"/>
      <c r="L4919" s="1"/>
      <c r="M4919" s="1"/>
      <c r="N4919" s="1"/>
    </row>
    <row r="4920" spans="6:14" x14ac:dyDescent="0.25">
      <c r="F4920" s="1"/>
      <c r="G4920" s="1"/>
      <c r="H4920" s="1"/>
      <c r="I4920" s="1"/>
      <c r="J4920" s="1"/>
      <c r="K4920" s="1"/>
      <c r="L4920" s="1"/>
      <c r="M4920" s="1"/>
      <c r="N4920" s="1"/>
    </row>
    <row r="4921" spans="6:14" x14ac:dyDescent="0.25">
      <c r="F4921" s="1"/>
      <c r="G4921" s="1"/>
      <c r="H4921" s="1"/>
      <c r="I4921" s="1"/>
      <c r="J4921" s="1"/>
      <c r="K4921" s="1"/>
      <c r="L4921" s="1"/>
      <c r="M4921" s="1"/>
      <c r="N4921" s="1"/>
    </row>
    <row r="4922" spans="6:14" x14ac:dyDescent="0.25">
      <c r="F4922" s="1"/>
      <c r="G4922" s="1"/>
      <c r="H4922" s="1"/>
      <c r="I4922" s="1"/>
      <c r="J4922" s="1"/>
      <c r="K4922" s="1"/>
      <c r="L4922" s="1"/>
      <c r="M4922" s="1"/>
      <c r="N4922" s="1"/>
    </row>
    <row r="4923" spans="6:14" x14ac:dyDescent="0.25">
      <c r="F4923" s="1"/>
      <c r="G4923" s="1"/>
      <c r="H4923" s="1"/>
      <c r="I4923" s="1"/>
      <c r="J4923" s="1"/>
      <c r="K4923" s="1"/>
      <c r="L4923" s="1"/>
      <c r="M4923" s="1"/>
      <c r="N4923" s="1"/>
    </row>
    <row r="4924" spans="6:14" x14ac:dyDescent="0.25">
      <c r="F4924" s="1"/>
      <c r="G4924" s="1"/>
      <c r="H4924" s="1"/>
      <c r="I4924" s="1"/>
      <c r="J4924" s="1"/>
      <c r="K4924" s="1"/>
      <c r="L4924" s="1"/>
      <c r="M4924" s="1"/>
      <c r="N4924" s="1"/>
    </row>
    <row r="4925" spans="6:14" x14ac:dyDescent="0.25">
      <c r="F4925" s="1"/>
      <c r="G4925" s="1"/>
      <c r="H4925" s="1"/>
      <c r="I4925" s="1"/>
      <c r="J4925" s="1"/>
      <c r="K4925" s="1"/>
      <c r="L4925" s="1"/>
      <c r="M4925" s="1"/>
      <c r="N4925" s="1"/>
    </row>
    <row r="4926" spans="6:14" x14ac:dyDescent="0.25">
      <c r="F4926" s="1"/>
      <c r="G4926" s="1"/>
      <c r="H4926" s="1"/>
      <c r="I4926" s="1"/>
      <c r="J4926" s="1"/>
      <c r="K4926" s="1"/>
      <c r="L4926" s="1"/>
      <c r="M4926" s="1"/>
      <c r="N4926" s="1"/>
    </row>
    <row r="4927" spans="6:14" x14ac:dyDescent="0.25">
      <c r="F4927" s="1"/>
      <c r="G4927" s="1"/>
      <c r="H4927" s="1"/>
      <c r="I4927" s="1"/>
      <c r="J4927" s="1"/>
      <c r="K4927" s="1"/>
      <c r="L4927" s="1"/>
      <c r="M4927" s="1"/>
      <c r="N4927" s="1"/>
    </row>
    <row r="4928" spans="6:14" x14ac:dyDescent="0.25">
      <c r="F4928" s="1"/>
      <c r="G4928" s="1"/>
      <c r="H4928" s="1"/>
      <c r="I4928" s="1"/>
      <c r="J4928" s="1"/>
      <c r="K4928" s="1"/>
      <c r="L4928" s="1"/>
      <c r="M4928" s="1"/>
      <c r="N4928" s="1"/>
    </row>
    <row r="4929" spans="6:14" x14ac:dyDescent="0.25">
      <c r="F4929" s="1"/>
      <c r="G4929" s="1"/>
      <c r="H4929" s="1"/>
      <c r="I4929" s="1"/>
      <c r="J4929" s="1"/>
      <c r="K4929" s="1"/>
      <c r="L4929" s="1"/>
      <c r="M4929" s="1"/>
      <c r="N4929" s="1"/>
    </row>
    <row r="4930" spans="6:14" x14ac:dyDescent="0.25">
      <c r="F4930" s="1"/>
      <c r="G4930" s="1"/>
      <c r="H4930" s="1"/>
      <c r="I4930" s="1"/>
      <c r="J4930" s="1"/>
      <c r="K4930" s="1"/>
      <c r="L4930" s="1"/>
      <c r="M4930" s="1"/>
      <c r="N4930" s="1"/>
    </row>
    <row r="4931" spans="6:14" x14ac:dyDescent="0.25">
      <c r="F4931" s="1"/>
      <c r="G4931" s="1"/>
      <c r="H4931" s="1"/>
      <c r="I4931" s="1"/>
      <c r="J4931" s="1"/>
      <c r="K4931" s="1"/>
      <c r="L4931" s="1"/>
      <c r="M4931" s="1"/>
      <c r="N4931" s="1"/>
    </row>
    <row r="4932" spans="6:14" x14ac:dyDescent="0.25">
      <c r="F4932" s="1"/>
      <c r="G4932" s="1"/>
      <c r="H4932" s="1"/>
      <c r="I4932" s="1"/>
      <c r="J4932" s="1"/>
      <c r="K4932" s="1"/>
      <c r="L4932" s="1"/>
      <c r="M4932" s="1"/>
      <c r="N4932" s="1"/>
    </row>
    <row r="4933" spans="6:14" x14ac:dyDescent="0.25">
      <c r="F4933" s="1"/>
      <c r="G4933" s="1"/>
      <c r="H4933" s="1"/>
      <c r="I4933" s="1"/>
      <c r="J4933" s="1"/>
      <c r="K4933" s="1"/>
      <c r="L4933" s="1"/>
      <c r="M4933" s="1"/>
      <c r="N4933" s="1"/>
    </row>
    <row r="4934" spans="6:14" x14ac:dyDescent="0.25">
      <c r="F4934" s="1"/>
      <c r="G4934" s="1"/>
      <c r="H4934" s="1"/>
      <c r="I4934" s="1"/>
      <c r="J4934" s="1"/>
      <c r="K4934" s="1"/>
      <c r="L4934" s="1"/>
      <c r="M4934" s="1"/>
      <c r="N4934" s="1"/>
    </row>
    <row r="4935" spans="6:14" x14ac:dyDescent="0.25">
      <c r="F4935" s="1"/>
      <c r="G4935" s="1"/>
      <c r="H4935" s="1"/>
      <c r="I4935" s="1"/>
      <c r="J4935" s="1"/>
      <c r="K4935" s="1"/>
      <c r="L4935" s="1"/>
      <c r="M4935" s="1"/>
      <c r="N4935" s="1"/>
    </row>
    <row r="4936" spans="6:14" x14ac:dyDescent="0.25">
      <c r="F4936" s="1"/>
      <c r="G4936" s="1"/>
      <c r="H4936" s="1"/>
      <c r="I4936" s="1"/>
      <c r="J4936" s="1"/>
      <c r="K4936" s="1"/>
      <c r="L4936" s="1"/>
      <c r="M4936" s="1"/>
      <c r="N4936" s="1"/>
    </row>
    <row r="4937" spans="6:14" x14ac:dyDescent="0.25">
      <c r="F4937" s="1"/>
      <c r="G4937" s="1"/>
      <c r="H4937" s="1"/>
      <c r="I4937" s="1"/>
      <c r="J4937" s="1"/>
      <c r="K4937" s="1"/>
      <c r="L4937" s="1"/>
      <c r="M4937" s="1"/>
      <c r="N4937" s="1"/>
    </row>
    <row r="4938" spans="6:14" x14ac:dyDescent="0.25">
      <c r="F4938" s="1"/>
      <c r="G4938" s="1"/>
      <c r="H4938" s="1"/>
      <c r="I4938" s="1"/>
      <c r="J4938" s="1"/>
      <c r="K4938" s="1"/>
      <c r="L4938" s="1"/>
      <c r="M4938" s="1"/>
      <c r="N4938" s="1"/>
    </row>
    <row r="4939" spans="6:14" x14ac:dyDescent="0.25">
      <c r="F4939" s="1"/>
      <c r="G4939" s="1"/>
      <c r="H4939" s="1"/>
      <c r="I4939" s="1"/>
      <c r="J4939" s="1"/>
      <c r="K4939" s="1"/>
      <c r="L4939" s="1"/>
      <c r="M4939" s="1"/>
      <c r="N4939" s="1"/>
    </row>
    <row r="4940" spans="6:14" x14ac:dyDescent="0.25">
      <c r="F4940" s="1"/>
      <c r="G4940" s="1"/>
      <c r="H4940" s="1"/>
      <c r="I4940" s="1"/>
      <c r="J4940" s="1"/>
      <c r="K4940" s="1"/>
      <c r="L4940" s="1"/>
      <c r="M4940" s="1"/>
      <c r="N4940" s="1"/>
    </row>
    <row r="4941" spans="6:14" x14ac:dyDescent="0.25">
      <c r="F4941" s="1"/>
      <c r="G4941" s="1"/>
      <c r="H4941" s="1"/>
      <c r="I4941" s="1"/>
      <c r="J4941" s="1"/>
      <c r="K4941" s="1"/>
      <c r="L4941" s="1"/>
      <c r="M4941" s="1"/>
      <c r="N4941" s="1"/>
    </row>
    <row r="4942" spans="6:14" x14ac:dyDescent="0.25">
      <c r="F4942" s="1"/>
      <c r="G4942" s="1"/>
      <c r="H4942" s="1"/>
      <c r="I4942" s="1"/>
      <c r="J4942" s="1"/>
      <c r="K4942" s="1"/>
      <c r="L4942" s="1"/>
      <c r="M4942" s="1"/>
      <c r="N4942" s="1"/>
    </row>
    <row r="4943" spans="6:14" x14ac:dyDescent="0.25">
      <c r="F4943" s="1"/>
      <c r="G4943" s="1"/>
      <c r="H4943" s="1"/>
      <c r="I4943" s="1"/>
      <c r="J4943" s="1"/>
      <c r="K4943" s="1"/>
      <c r="L4943" s="1"/>
      <c r="M4943" s="1"/>
      <c r="N4943" s="1"/>
    </row>
    <row r="4944" spans="6:14" x14ac:dyDescent="0.25">
      <c r="F4944" s="1"/>
      <c r="G4944" s="1"/>
      <c r="H4944" s="1"/>
      <c r="I4944" s="1"/>
      <c r="J4944" s="1"/>
      <c r="K4944" s="1"/>
      <c r="L4944" s="1"/>
      <c r="M4944" s="1"/>
      <c r="N4944" s="1"/>
    </row>
    <row r="4945" spans="6:14" x14ac:dyDescent="0.25">
      <c r="F4945" s="1"/>
      <c r="G4945" s="1"/>
      <c r="H4945" s="1"/>
      <c r="I4945" s="1"/>
      <c r="J4945" s="1"/>
      <c r="K4945" s="1"/>
      <c r="L4945" s="1"/>
      <c r="M4945" s="1"/>
      <c r="N4945" s="1"/>
    </row>
    <row r="4946" spans="6:14" x14ac:dyDescent="0.25">
      <c r="F4946" s="1"/>
      <c r="G4946" s="1"/>
      <c r="H4946" s="1"/>
      <c r="I4946" s="1"/>
      <c r="J4946" s="1"/>
      <c r="K4946" s="1"/>
      <c r="L4946" s="1"/>
      <c r="M4946" s="1"/>
      <c r="N4946" s="1"/>
    </row>
    <row r="4947" spans="6:14" x14ac:dyDescent="0.25">
      <c r="F4947" s="1"/>
      <c r="G4947" s="1"/>
      <c r="H4947" s="1"/>
      <c r="I4947" s="1"/>
      <c r="J4947" s="1"/>
      <c r="K4947" s="1"/>
      <c r="L4947" s="1"/>
      <c r="M4947" s="1"/>
      <c r="N4947" s="1"/>
    </row>
    <row r="4948" spans="6:14" x14ac:dyDescent="0.25">
      <c r="F4948" s="1"/>
      <c r="G4948" s="1"/>
      <c r="H4948" s="1"/>
      <c r="I4948" s="1"/>
      <c r="J4948" s="1"/>
      <c r="K4948" s="1"/>
      <c r="L4948" s="1"/>
      <c r="M4948" s="1"/>
      <c r="N4948" s="1"/>
    </row>
    <row r="4949" spans="6:14" x14ac:dyDescent="0.25">
      <c r="F4949" s="1"/>
      <c r="G4949" s="1"/>
      <c r="H4949" s="1"/>
      <c r="I4949" s="1"/>
      <c r="J4949" s="1"/>
      <c r="K4949" s="1"/>
      <c r="L4949" s="1"/>
      <c r="M4949" s="1"/>
      <c r="N4949" s="1"/>
    </row>
    <row r="4950" spans="6:14" x14ac:dyDescent="0.25">
      <c r="F4950" s="1"/>
      <c r="G4950" s="1"/>
      <c r="H4950" s="1"/>
      <c r="I4950" s="1"/>
      <c r="J4950" s="1"/>
      <c r="K4950" s="1"/>
      <c r="L4950" s="1"/>
      <c r="M4950" s="1"/>
      <c r="N4950" s="1"/>
    </row>
    <row r="4951" spans="6:14" x14ac:dyDescent="0.25">
      <c r="F4951" s="1"/>
      <c r="G4951" s="1"/>
      <c r="H4951" s="1"/>
      <c r="I4951" s="1"/>
      <c r="J4951" s="1"/>
      <c r="K4951" s="1"/>
      <c r="L4951" s="1"/>
      <c r="M4951" s="1"/>
      <c r="N4951" s="1"/>
    </row>
    <row r="4952" spans="6:14" x14ac:dyDescent="0.25">
      <c r="F4952" s="1"/>
      <c r="G4952" s="1"/>
      <c r="H4952" s="1"/>
      <c r="I4952" s="1"/>
      <c r="J4952" s="1"/>
      <c r="K4952" s="1"/>
      <c r="L4952" s="1"/>
      <c r="M4952" s="1"/>
      <c r="N4952" s="1"/>
    </row>
    <row r="4953" spans="6:14" x14ac:dyDescent="0.25">
      <c r="F4953" s="1"/>
      <c r="G4953" s="1"/>
      <c r="H4953" s="1"/>
      <c r="I4953" s="1"/>
      <c r="J4953" s="1"/>
      <c r="K4953" s="1"/>
      <c r="L4953" s="1"/>
      <c r="M4953" s="1"/>
      <c r="N4953" s="1"/>
    </row>
    <row r="4954" spans="6:14" x14ac:dyDescent="0.25">
      <c r="F4954" s="1"/>
      <c r="G4954" s="1"/>
      <c r="H4954" s="1"/>
      <c r="I4954" s="1"/>
      <c r="J4954" s="1"/>
      <c r="K4954" s="1"/>
      <c r="L4954" s="1"/>
      <c r="M4954" s="1"/>
      <c r="N4954" s="1"/>
    </row>
    <row r="4955" spans="6:14" x14ac:dyDescent="0.25">
      <c r="F4955" s="1"/>
      <c r="G4955" s="1"/>
      <c r="H4955" s="1"/>
      <c r="I4955" s="1"/>
      <c r="J4955" s="1"/>
      <c r="K4955" s="1"/>
      <c r="L4955" s="1"/>
      <c r="M4955" s="1"/>
      <c r="N4955" s="1"/>
    </row>
    <row r="4956" spans="6:14" x14ac:dyDescent="0.25">
      <c r="F4956" s="1"/>
      <c r="G4956" s="1"/>
      <c r="H4956" s="1"/>
      <c r="I4956" s="1"/>
      <c r="J4956" s="1"/>
      <c r="K4956" s="1"/>
      <c r="L4956" s="1"/>
      <c r="M4956" s="1"/>
      <c r="N4956" s="1"/>
    </row>
    <row r="4957" spans="6:14" x14ac:dyDescent="0.25">
      <c r="F4957" s="1"/>
      <c r="G4957" s="1"/>
      <c r="H4957" s="1"/>
      <c r="I4957" s="1"/>
      <c r="J4957" s="1"/>
      <c r="K4957" s="1"/>
      <c r="L4957" s="1"/>
      <c r="M4957" s="1"/>
      <c r="N4957" s="1"/>
    </row>
    <row r="4958" spans="6:14" x14ac:dyDescent="0.25">
      <c r="F4958" s="1"/>
      <c r="G4958" s="1"/>
      <c r="H4958" s="1"/>
      <c r="I4958" s="1"/>
      <c r="J4958" s="1"/>
      <c r="K4958" s="1"/>
      <c r="L4958" s="1"/>
      <c r="M4958" s="1"/>
      <c r="N4958" s="1"/>
    </row>
    <row r="4959" spans="6:14" x14ac:dyDescent="0.25">
      <c r="F4959" s="1"/>
      <c r="G4959" s="1"/>
      <c r="H4959" s="1"/>
      <c r="I4959" s="1"/>
      <c r="J4959" s="1"/>
      <c r="K4959" s="1"/>
      <c r="L4959" s="1"/>
      <c r="M4959" s="1"/>
      <c r="N4959" s="1"/>
    </row>
    <row r="4960" spans="6:14" x14ac:dyDescent="0.25">
      <c r="F4960" s="1"/>
      <c r="G4960" s="1"/>
      <c r="H4960" s="1"/>
      <c r="I4960" s="1"/>
      <c r="J4960" s="1"/>
      <c r="K4960" s="1"/>
      <c r="L4960" s="1"/>
      <c r="M4960" s="1"/>
      <c r="N4960" s="1"/>
    </row>
    <row r="4961" spans="6:14" x14ac:dyDescent="0.25">
      <c r="F4961" s="1"/>
      <c r="G4961" s="1"/>
      <c r="H4961" s="1"/>
      <c r="I4961" s="1"/>
      <c r="J4961" s="1"/>
      <c r="K4961" s="1"/>
      <c r="L4961" s="1"/>
      <c r="M4961" s="1"/>
      <c r="N4961" s="1"/>
    </row>
    <row r="4962" spans="6:14" x14ac:dyDescent="0.25">
      <c r="F4962" s="1"/>
      <c r="G4962" s="1"/>
      <c r="H4962" s="1"/>
      <c r="I4962" s="1"/>
      <c r="J4962" s="1"/>
      <c r="K4962" s="1"/>
      <c r="L4962" s="1"/>
      <c r="M4962" s="1"/>
      <c r="N4962" s="1"/>
    </row>
    <row r="4963" spans="6:14" x14ac:dyDescent="0.25">
      <c r="F4963" s="1"/>
      <c r="G4963" s="1"/>
      <c r="H4963" s="1"/>
      <c r="I4963" s="1"/>
      <c r="J4963" s="1"/>
      <c r="K4963" s="1"/>
      <c r="L4963" s="1"/>
      <c r="M4963" s="1"/>
      <c r="N4963" s="1"/>
    </row>
    <row r="4964" spans="6:14" x14ac:dyDescent="0.25">
      <c r="F4964" s="1"/>
      <c r="G4964" s="1"/>
      <c r="H4964" s="1"/>
      <c r="I4964" s="1"/>
      <c r="J4964" s="1"/>
      <c r="K4964" s="1"/>
      <c r="L4964" s="1"/>
      <c r="M4964" s="1"/>
      <c r="N4964" s="1"/>
    </row>
    <row r="4965" spans="6:14" x14ac:dyDescent="0.25">
      <c r="F4965" s="1"/>
      <c r="G4965" s="1"/>
      <c r="H4965" s="1"/>
      <c r="I4965" s="1"/>
      <c r="J4965" s="1"/>
      <c r="K4965" s="1"/>
      <c r="L4965" s="1"/>
      <c r="M4965" s="1"/>
      <c r="N4965" s="1"/>
    </row>
    <row r="4966" spans="6:14" x14ac:dyDescent="0.25">
      <c r="F4966" s="1"/>
      <c r="G4966" s="1"/>
      <c r="H4966" s="1"/>
      <c r="I4966" s="1"/>
      <c r="J4966" s="1"/>
      <c r="K4966" s="1"/>
      <c r="L4966" s="1"/>
      <c r="M4966" s="1"/>
      <c r="N4966" s="1"/>
    </row>
    <row r="4967" spans="6:14" x14ac:dyDescent="0.25">
      <c r="F4967" s="1"/>
      <c r="G4967" s="1"/>
      <c r="H4967" s="1"/>
      <c r="I4967" s="1"/>
      <c r="J4967" s="1"/>
      <c r="K4967" s="1"/>
      <c r="L4967" s="1"/>
      <c r="M4967" s="1"/>
      <c r="N4967" s="1"/>
    </row>
    <row r="4968" spans="6:14" x14ac:dyDescent="0.25">
      <c r="F4968" s="1"/>
      <c r="G4968" s="1"/>
      <c r="H4968" s="1"/>
      <c r="I4968" s="1"/>
      <c r="J4968" s="1"/>
      <c r="K4968" s="1"/>
      <c r="L4968" s="1"/>
      <c r="M4968" s="1"/>
      <c r="N4968" s="1"/>
    </row>
    <row r="4969" spans="6:14" x14ac:dyDescent="0.25">
      <c r="F4969" s="1"/>
      <c r="G4969" s="1"/>
      <c r="H4969" s="1"/>
      <c r="I4969" s="1"/>
      <c r="J4969" s="1"/>
      <c r="K4969" s="1"/>
      <c r="L4969" s="1"/>
      <c r="M4969" s="1"/>
      <c r="N4969" s="1"/>
    </row>
    <row r="4970" spans="6:14" x14ac:dyDescent="0.25">
      <c r="F4970" s="1"/>
      <c r="G4970" s="1"/>
      <c r="H4970" s="1"/>
      <c r="I4970" s="1"/>
      <c r="J4970" s="1"/>
      <c r="K4970" s="1"/>
      <c r="L4970" s="1"/>
      <c r="M4970" s="1"/>
      <c r="N4970" s="1"/>
    </row>
    <row r="4971" spans="6:14" x14ac:dyDescent="0.25">
      <c r="F4971" s="1"/>
      <c r="G4971" s="1"/>
      <c r="H4971" s="1"/>
      <c r="I4971" s="1"/>
      <c r="J4971" s="1"/>
      <c r="K4971" s="1"/>
      <c r="L4971" s="1"/>
      <c r="M4971" s="1"/>
      <c r="N4971" s="1"/>
    </row>
    <row r="4972" spans="6:14" x14ac:dyDescent="0.25">
      <c r="F4972" s="1"/>
      <c r="G4972" s="1"/>
      <c r="H4972" s="1"/>
      <c r="I4972" s="1"/>
      <c r="J4972" s="1"/>
      <c r="K4972" s="1"/>
      <c r="L4972" s="1"/>
      <c r="M4972" s="1"/>
      <c r="N4972" s="1"/>
    </row>
    <row r="4973" spans="6:14" x14ac:dyDescent="0.25">
      <c r="F4973" s="1"/>
      <c r="G4973" s="1"/>
      <c r="H4973" s="1"/>
      <c r="I4973" s="1"/>
      <c r="J4973" s="1"/>
      <c r="K4973" s="1"/>
      <c r="L4973" s="1"/>
      <c r="M4973" s="1"/>
      <c r="N4973" s="1"/>
    </row>
    <row r="4974" spans="6:14" x14ac:dyDescent="0.25">
      <c r="F4974" s="1"/>
      <c r="G4974" s="1"/>
      <c r="H4974" s="1"/>
      <c r="I4974" s="1"/>
      <c r="J4974" s="1"/>
      <c r="K4974" s="1"/>
      <c r="L4974" s="1"/>
      <c r="M4974" s="1"/>
      <c r="N4974" s="1"/>
    </row>
    <row r="4975" spans="6:14" x14ac:dyDescent="0.25">
      <c r="F4975" s="1"/>
      <c r="G4975" s="1"/>
      <c r="H4975" s="1"/>
      <c r="I4975" s="1"/>
      <c r="J4975" s="1"/>
      <c r="K4975" s="1"/>
      <c r="L4975" s="1"/>
      <c r="M4975" s="1"/>
      <c r="N4975" s="1"/>
    </row>
    <row r="4976" spans="6:14" x14ac:dyDescent="0.25">
      <c r="F4976" s="1"/>
      <c r="G4976" s="1"/>
      <c r="H4976" s="1"/>
      <c r="I4976" s="1"/>
      <c r="J4976" s="1"/>
      <c r="K4976" s="1"/>
      <c r="L4976" s="1"/>
      <c r="M4976" s="1"/>
      <c r="N4976" s="1"/>
    </row>
    <row r="4977" spans="6:14" x14ac:dyDescent="0.25">
      <c r="F4977" s="1"/>
      <c r="G4977" s="1"/>
      <c r="H4977" s="1"/>
      <c r="I4977" s="1"/>
      <c r="J4977" s="1"/>
      <c r="K4977" s="1"/>
      <c r="L4977" s="1"/>
      <c r="M4977" s="1"/>
      <c r="N4977" s="1"/>
    </row>
    <row r="4978" spans="6:14" x14ac:dyDescent="0.25">
      <c r="F4978" s="1"/>
      <c r="G4978" s="1"/>
      <c r="H4978" s="1"/>
      <c r="I4978" s="1"/>
      <c r="J4978" s="1"/>
      <c r="K4978" s="1"/>
      <c r="L4978" s="1"/>
      <c r="M4978" s="1"/>
      <c r="N4978" s="1"/>
    </row>
    <row r="4979" spans="6:14" x14ac:dyDescent="0.25">
      <c r="F4979" s="1"/>
      <c r="G4979" s="1"/>
      <c r="H4979" s="1"/>
      <c r="I4979" s="1"/>
      <c r="J4979" s="1"/>
      <c r="K4979" s="1"/>
      <c r="L4979" s="1"/>
      <c r="M4979" s="1"/>
      <c r="N4979" s="1"/>
    </row>
    <row r="4980" spans="6:14" x14ac:dyDescent="0.25">
      <c r="F4980" s="1"/>
      <c r="G4980" s="1"/>
      <c r="H4980" s="1"/>
      <c r="I4980" s="1"/>
      <c r="J4980" s="1"/>
      <c r="K4980" s="1"/>
      <c r="L4980" s="1"/>
      <c r="M4980" s="1"/>
      <c r="N4980" s="1"/>
    </row>
    <row r="4981" spans="6:14" x14ac:dyDescent="0.25">
      <c r="F4981" s="1"/>
      <c r="G4981" s="1"/>
      <c r="H4981" s="1"/>
      <c r="I4981" s="1"/>
      <c r="J4981" s="1"/>
      <c r="K4981" s="1"/>
      <c r="L4981" s="1"/>
      <c r="M4981" s="1"/>
      <c r="N4981" s="1"/>
    </row>
    <row r="4982" spans="6:14" x14ac:dyDescent="0.25">
      <c r="F4982" s="1"/>
      <c r="G4982" s="1"/>
      <c r="H4982" s="1"/>
      <c r="I4982" s="1"/>
      <c r="J4982" s="1"/>
      <c r="K4982" s="1"/>
      <c r="L4982" s="1"/>
      <c r="M4982" s="1"/>
      <c r="N4982" s="1"/>
    </row>
    <row r="4983" spans="6:14" x14ac:dyDescent="0.25">
      <c r="F4983" s="1"/>
      <c r="G4983" s="1"/>
      <c r="H4983" s="1"/>
      <c r="I4983" s="1"/>
      <c r="J4983" s="1"/>
      <c r="K4983" s="1"/>
      <c r="L4983" s="1"/>
      <c r="M4983" s="1"/>
      <c r="N4983" s="1"/>
    </row>
    <row r="4984" spans="6:14" x14ac:dyDescent="0.25">
      <c r="F4984" s="1"/>
      <c r="G4984" s="1"/>
      <c r="H4984" s="1"/>
      <c r="I4984" s="1"/>
      <c r="J4984" s="1"/>
      <c r="K4984" s="1"/>
      <c r="L4984" s="1"/>
      <c r="M4984" s="1"/>
      <c r="N4984" s="1"/>
    </row>
    <row r="4985" spans="6:14" x14ac:dyDescent="0.25">
      <c r="F4985" s="1"/>
      <c r="G4985" s="1"/>
      <c r="H4985" s="1"/>
      <c r="I4985" s="1"/>
      <c r="J4985" s="1"/>
      <c r="K4985" s="1"/>
      <c r="L4985" s="1"/>
      <c r="M4985" s="1"/>
      <c r="N4985" s="1"/>
    </row>
    <row r="4986" spans="6:14" x14ac:dyDescent="0.25">
      <c r="F4986" s="1"/>
      <c r="G4986" s="1"/>
      <c r="H4986" s="1"/>
      <c r="I4986" s="1"/>
      <c r="J4986" s="1"/>
      <c r="K4986" s="1"/>
      <c r="L4986" s="1"/>
      <c r="M4986" s="1"/>
      <c r="N4986" s="1"/>
    </row>
    <row r="4987" spans="6:14" x14ac:dyDescent="0.25">
      <c r="F4987" s="1"/>
      <c r="G4987" s="1"/>
      <c r="H4987" s="1"/>
      <c r="I4987" s="1"/>
      <c r="J4987" s="1"/>
      <c r="K4987" s="1"/>
      <c r="L4987" s="1"/>
      <c r="M4987" s="1"/>
      <c r="N4987" s="1"/>
    </row>
    <row r="4988" spans="6:14" x14ac:dyDescent="0.25">
      <c r="F4988" s="1"/>
      <c r="G4988" s="1"/>
      <c r="H4988" s="1"/>
      <c r="I4988" s="1"/>
      <c r="J4988" s="1"/>
      <c r="K4988" s="1"/>
      <c r="L4988" s="1"/>
      <c r="M4988" s="1"/>
      <c r="N4988" s="1"/>
    </row>
    <row r="4989" spans="6:14" x14ac:dyDescent="0.25">
      <c r="F4989" s="1"/>
      <c r="G4989" s="1"/>
      <c r="H4989" s="1"/>
      <c r="I4989" s="1"/>
      <c r="J4989" s="1"/>
      <c r="K4989" s="1"/>
      <c r="L4989" s="1"/>
      <c r="M4989" s="1"/>
      <c r="N4989" s="1"/>
    </row>
    <row r="4990" spans="6:14" x14ac:dyDescent="0.25">
      <c r="F4990" s="1"/>
      <c r="G4990" s="1"/>
      <c r="H4990" s="1"/>
      <c r="I4990" s="1"/>
      <c r="J4990" s="1"/>
      <c r="K4990" s="1"/>
      <c r="L4990" s="1"/>
      <c r="M4990" s="1"/>
      <c r="N4990" s="1"/>
    </row>
    <row r="4991" spans="6:14" x14ac:dyDescent="0.25">
      <c r="F4991" s="1"/>
      <c r="G4991" s="1"/>
      <c r="H4991" s="1"/>
      <c r="I4991" s="1"/>
      <c r="J4991" s="1"/>
      <c r="K4991" s="1"/>
      <c r="L4991" s="1"/>
      <c r="M4991" s="1"/>
      <c r="N4991" s="1"/>
    </row>
    <row r="4992" spans="6:14" x14ac:dyDescent="0.25">
      <c r="F4992" s="1"/>
      <c r="G4992" s="1"/>
      <c r="H4992" s="1"/>
      <c r="I4992" s="1"/>
      <c r="J4992" s="1"/>
      <c r="K4992" s="1"/>
      <c r="L4992" s="1"/>
      <c r="M4992" s="1"/>
      <c r="N4992" s="1"/>
    </row>
    <row r="4993" spans="6:14" x14ac:dyDescent="0.25">
      <c r="F4993" s="1"/>
      <c r="G4993" s="1"/>
      <c r="H4993" s="1"/>
      <c r="I4993" s="1"/>
      <c r="J4993" s="1"/>
      <c r="K4993" s="1"/>
      <c r="L4993" s="1"/>
      <c r="M4993" s="1"/>
      <c r="N4993" s="1"/>
    </row>
    <row r="4994" spans="6:14" x14ac:dyDescent="0.25">
      <c r="F4994" s="1"/>
      <c r="G4994" s="1"/>
      <c r="H4994" s="1"/>
      <c r="I4994" s="1"/>
      <c r="J4994" s="1"/>
      <c r="K4994" s="1"/>
      <c r="L4994" s="1"/>
      <c r="M4994" s="1"/>
      <c r="N4994" s="1"/>
    </row>
    <row r="4995" spans="6:14" x14ac:dyDescent="0.25">
      <c r="F4995" s="1"/>
      <c r="G4995" s="1"/>
      <c r="H4995" s="1"/>
      <c r="I4995" s="1"/>
      <c r="J4995" s="1"/>
      <c r="K4995" s="1"/>
      <c r="L4995" s="1"/>
      <c r="M4995" s="1"/>
      <c r="N4995" s="1"/>
    </row>
    <row r="4996" spans="6:14" x14ac:dyDescent="0.25">
      <c r="F4996" s="1"/>
      <c r="G4996" s="1"/>
      <c r="H4996" s="1"/>
      <c r="I4996" s="1"/>
      <c r="J4996" s="1"/>
      <c r="K4996" s="1"/>
      <c r="L4996" s="1"/>
      <c r="M4996" s="1"/>
      <c r="N4996" s="1"/>
    </row>
    <row r="4997" spans="6:14" x14ac:dyDescent="0.25">
      <c r="F4997" s="1"/>
      <c r="G4997" s="1"/>
      <c r="H4997" s="1"/>
      <c r="I4997" s="1"/>
      <c r="J4997" s="1"/>
      <c r="K4997" s="1"/>
      <c r="L4997" s="1"/>
      <c r="M4997" s="1"/>
      <c r="N4997" s="1"/>
    </row>
    <row r="4998" spans="6:14" x14ac:dyDescent="0.25">
      <c r="F4998" s="1"/>
      <c r="G4998" s="1"/>
      <c r="H4998" s="1"/>
      <c r="I4998" s="1"/>
      <c r="J4998" s="1"/>
      <c r="K4998" s="1"/>
      <c r="L4998" s="1"/>
      <c r="M4998" s="1"/>
      <c r="N4998" s="1"/>
    </row>
    <row r="4999" spans="6:14" x14ac:dyDescent="0.25">
      <c r="F4999" s="1"/>
      <c r="G4999" s="1"/>
      <c r="H4999" s="1"/>
      <c r="I4999" s="1"/>
      <c r="J4999" s="1"/>
      <c r="K4999" s="1"/>
      <c r="L4999" s="1"/>
      <c r="M4999" s="1"/>
      <c r="N4999" s="1"/>
    </row>
    <row r="5000" spans="6:14" x14ac:dyDescent="0.25">
      <c r="F5000" s="1"/>
      <c r="G5000" s="1"/>
      <c r="H5000" s="1"/>
      <c r="I5000" s="1"/>
      <c r="J5000" s="1"/>
      <c r="K5000" s="1"/>
      <c r="L5000" s="1"/>
      <c r="M5000" s="1"/>
      <c r="N5000" s="1"/>
    </row>
    <row r="5001" spans="6:14" x14ac:dyDescent="0.25">
      <c r="F5001" s="1"/>
      <c r="G5001" s="1"/>
      <c r="H5001" s="1"/>
      <c r="I5001" s="1"/>
      <c r="J5001" s="1"/>
      <c r="K5001" s="1"/>
      <c r="L5001" s="1"/>
      <c r="M5001" s="1"/>
      <c r="N5001" s="1"/>
    </row>
    <row r="5002" spans="6:14" x14ac:dyDescent="0.25">
      <c r="F5002" s="1"/>
      <c r="G5002" s="1"/>
      <c r="H5002" s="1"/>
      <c r="I5002" s="1"/>
      <c r="J5002" s="1"/>
      <c r="K5002" s="1"/>
      <c r="L5002" s="1"/>
      <c r="M5002" s="1"/>
      <c r="N5002" s="1"/>
    </row>
    <row r="5003" spans="6:14" x14ac:dyDescent="0.25">
      <c r="F5003" s="1"/>
      <c r="G5003" s="1"/>
      <c r="H5003" s="1"/>
      <c r="I5003" s="1"/>
      <c r="J5003" s="1"/>
      <c r="K5003" s="1"/>
      <c r="L5003" s="1"/>
      <c r="M5003" s="1"/>
      <c r="N5003" s="1"/>
    </row>
    <row r="5004" spans="6:14" x14ac:dyDescent="0.25">
      <c r="F5004" s="1"/>
      <c r="G5004" s="1"/>
      <c r="H5004" s="1"/>
      <c r="I5004" s="1"/>
      <c r="J5004" s="1"/>
      <c r="K5004" s="1"/>
      <c r="L5004" s="1"/>
      <c r="M5004" s="1"/>
      <c r="N5004" s="1"/>
    </row>
    <row r="5005" spans="6:14" x14ac:dyDescent="0.25">
      <c r="F5005" s="1"/>
      <c r="G5005" s="1"/>
      <c r="H5005" s="1"/>
      <c r="I5005" s="1"/>
      <c r="J5005" s="1"/>
      <c r="K5005" s="1"/>
      <c r="L5005" s="1"/>
      <c r="M5005" s="1"/>
      <c r="N5005" s="1"/>
    </row>
    <row r="5006" spans="6:14" x14ac:dyDescent="0.25">
      <c r="F5006" s="1"/>
      <c r="G5006" s="1"/>
      <c r="H5006" s="1"/>
      <c r="I5006" s="1"/>
      <c r="J5006" s="1"/>
      <c r="K5006" s="1"/>
      <c r="L5006" s="1"/>
      <c r="M5006" s="1"/>
      <c r="N5006" s="1"/>
    </row>
    <row r="5007" spans="6:14" x14ac:dyDescent="0.25">
      <c r="F5007" s="1"/>
      <c r="G5007" s="1"/>
      <c r="H5007" s="1"/>
      <c r="I5007" s="1"/>
      <c r="J5007" s="1"/>
      <c r="K5007" s="1"/>
      <c r="L5007" s="1"/>
      <c r="M5007" s="1"/>
      <c r="N5007" s="1"/>
    </row>
    <row r="5008" spans="6:14" x14ac:dyDescent="0.25">
      <c r="F5008" s="1"/>
      <c r="G5008" s="1"/>
      <c r="H5008" s="1"/>
      <c r="I5008" s="1"/>
      <c r="J5008" s="1"/>
      <c r="K5008" s="1"/>
      <c r="L5008" s="1"/>
      <c r="M5008" s="1"/>
      <c r="N5008" s="1"/>
    </row>
    <row r="5009" spans="6:14" x14ac:dyDescent="0.25">
      <c r="F5009" s="1"/>
      <c r="G5009" s="1"/>
      <c r="H5009" s="1"/>
      <c r="I5009" s="1"/>
      <c r="J5009" s="1"/>
      <c r="K5009" s="1"/>
      <c r="L5009" s="1"/>
      <c r="M5009" s="1"/>
      <c r="N5009" s="1"/>
    </row>
    <row r="5010" spans="6:14" x14ac:dyDescent="0.25">
      <c r="F5010" s="1"/>
      <c r="G5010" s="1"/>
      <c r="H5010" s="1"/>
      <c r="I5010" s="1"/>
      <c r="J5010" s="1"/>
      <c r="K5010" s="1"/>
      <c r="L5010" s="1"/>
      <c r="M5010" s="1"/>
      <c r="N5010" s="1"/>
    </row>
    <row r="5011" spans="6:14" x14ac:dyDescent="0.25">
      <c r="F5011" s="1"/>
      <c r="G5011" s="1"/>
      <c r="H5011" s="1"/>
      <c r="I5011" s="1"/>
      <c r="J5011" s="1"/>
      <c r="K5011" s="1"/>
      <c r="L5011" s="1"/>
      <c r="M5011" s="1"/>
      <c r="N5011" s="1"/>
    </row>
    <row r="5012" spans="6:14" x14ac:dyDescent="0.25">
      <c r="F5012" s="1"/>
      <c r="G5012" s="1"/>
      <c r="H5012" s="1"/>
      <c r="I5012" s="1"/>
      <c r="J5012" s="1"/>
      <c r="K5012" s="1"/>
      <c r="L5012" s="1"/>
      <c r="M5012" s="1"/>
      <c r="N5012" s="1"/>
    </row>
    <row r="5013" spans="6:14" x14ac:dyDescent="0.25">
      <c r="F5013" s="1"/>
      <c r="G5013" s="1"/>
      <c r="H5013" s="1"/>
      <c r="I5013" s="1"/>
      <c r="J5013" s="1"/>
      <c r="K5013" s="1"/>
      <c r="L5013" s="1"/>
      <c r="M5013" s="1"/>
      <c r="N5013" s="1"/>
    </row>
    <row r="5014" spans="6:14" x14ac:dyDescent="0.25">
      <c r="F5014" s="1"/>
      <c r="G5014" s="1"/>
      <c r="H5014" s="1"/>
      <c r="I5014" s="1"/>
      <c r="J5014" s="1"/>
      <c r="K5014" s="1"/>
      <c r="L5014" s="1"/>
      <c r="M5014" s="1"/>
      <c r="N5014" s="1"/>
    </row>
    <row r="5015" spans="6:14" x14ac:dyDescent="0.25">
      <c r="F5015" s="1"/>
      <c r="G5015" s="1"/>
      <c r="H5015" s="1"/>
      <c r="I5015" s="1"/>
      <c r="J5015" s="1"/>
      <c r="K5015" s="1"/>
      <c r="L5015" s="1"/>
      <c r="M5015" s="1"/>
      <c r="N5015" s="1"/>
    </row>
    <row r="5016" spans="6:14" x14ac:dyDescent="0.25">
      <c r="F5016" s="1"/>
      <c r="G5016" s="1"/>
      <c r="H5016" s="1"/>
      <c r="I5016" s="1"/>
      <c r="J5016" s="1"/>
      <c r="K5016" s="1"/>
      <c r="L5016" s="1"/>
      <c r="M5016" s="1"/>
      <c r="N5016" s="1"/>
    </row>
    <row r="5017" spans="6:14" x14ac:dyDescent="0.25">
      <c r="F5017" s="1"/>
      <c r="G5017" s="1"/>
      <c r="H5017" s="1"/>
      <c r="I5017" s="1"/>
      <c r="J5017" s="1"/>
      <c r="K5017" s="1"/>
      <c r="L5017" s="1"/>
      <c r="M5017" s="1"/>
      <c r="N5017" s="1"/>
    </row>
    <row r="5018" spans="6:14" x14ac:dyDescent="0.25">
      <c r="F5018" s="1"/>
      <c r="G5018" s="1"/>
      <c r="H5018" s="1"/>
      <c r="I5018" s="1"/>
      <c r="J5018" s="1"/>
      <c r="K5018" s="1"/>
      <c r="L5018" s="1"/>
      <c r="M5018" s="1"/>
      <c r="N5018" s="1"/>
    </row>
    <row r="5019" spans="6:14" x14ac:dyDescent="0.25">
      <c r="F5019" s="1"/>
      <c r="G5019" s="1"/>
      <c r="H5019" s="1"/>
      <c r="I5019" s="1"/>
      <c r="J5019" s="1"/>
      <c r="K5019" s="1"/>
      <c r="L5019" s="1"/>
      <c r="M5019" s="1"/>
      <c r="N5019" s="1"/>
    </row>
    <row r="5020" spans="6:14" x14ac:dyDescent="0.25">
      <c r="F5020" s="1"/>
      <c r="G5020" s="1"/>
      <c r="H5020" s="1"/>
      <c r="I5020" s="1"/>
      <c r="J5020" s="1"/>
      <c r="K5020" s="1"/>
      <c r="L5020" s="1"/>
      <c r="M5020" s="1"/>
      <c r="N5020" s="1"/>
    </row>
    <row r="5021" spans="6:14" x14ac:dyDescent="0.25">
      <c r="F5021" s="1"/>
      <c r="G5021" s="1"/>
      <c r="H5021" s="1"/>
      <c r="I5021" s="1"/>
      <c r="J5021" s="1"/>
      <c r="K5021" s="1"/>
      <c r="L5021" s="1"/>
      <c r="M5021" s="1"/>
      <c r="N5021" s="1"/>
    </row>
    <row r="5022" spans="6:14" x14ac:dyDescent="0.25">
      <c r="F5022" s="1"/>
      <c r="G5022" s="1"/>
      <c r="H5022" s="1"/>
      <c r="I5022" s="1"/>
      <c r="J5022" s="1"/>
      <c r="K5022" s="1"/>
      <c r="L5022" s="1"/>
      <c r="M5022" s="1"/>
      <c r="N5022" s="1"/>
    </row>
    <row r="5023" spans="6:14" x14ac:dyDescent="0.25">
      <c r="F5023" s="1"/>
      <c r="G5023" s="1"/>
      <c r="H5023" s="1"/>
      <c r="I5023" s="1"/>
      <c r="J5023" s="1"/>
      <c r="K5023" s="1"/>
      <c r="L5023" s="1"/>
      <c r="M5023" s="1"/>
      <c r="N5023" s="1"/>
    </row>
    <row r="5024" spans="6:14" x14ac:dyDescent="0.25">
      <c r="F5024" s="1"/>
      <c r="G5024" s="1"/>
      <c r="H5024" s="1"/>
      <c r="I5024" s="1"/>
      <c r="J5024" s="1"/>
      <c r="K5024" s="1"/>
      <c r="L5024" s="1"/>
      <c r="M5024" s="1"/>
      <c r="N5024" s="1"/>
    </row>
    <row r="5025" spans="6:14" x14ac:dyDescent="0.25">
      <c r="F5025" s="1"/>
      <c r="G5025" s="1"/>
      <c r="H5025" s="1"/>
      <c r="I5025" s="1"/>
      <c r="J5025" s="1"/>
      <c r="K5025" s="1"/>
      <c r="L5025" s="1"/>
      <c r="M5025" s="1"/>
      <c r="N5025" s="1"/>
    </row>
    <row r="5026" spans="6:14" x14ac:dyDescent="0.25">
      <c r="F5026" s="1"/>
      <c r="G5026" s="1"/>
      <c r="H5026" s="1"/>
      <c r="I5026" s="1"/>
      <c r="J5026" s="1"/>
      <c r="K5026" s="1"/>
      <c r="L5026" s="1"/>
      <c r="M5026" s="1"/>
      <c r="N5026" s="1"/>
    </row>
    <row r="5027" spans="6:14" x14ac:dyDescent="0.25">
      <c r="F5027" s="1"/>
      <c r="G5027" s="1"/>
      <c r="H5027" s="1"/>
      <c r="I5027" s="1"/>
      <c r="J5027" s="1"/>
      <c r="K5027" s="1"/>
      <c r="L5027" s="1"/>
      <c r="M5027" s="1"/>
      <c r="N5027" s="1"/>
    </row>
    <row r="5028" spans="6:14" x14ac:dyDescent="0.25">
      <c r="F5028" s="1"/>
      <c r="G5028" s="1"/>
      <c r="H5028" s="1"/>
      <c r="I5028" s="1"/>
      <c r="J5028" s="1"/>
      <c r="K5028" s="1"/>
      <c r="L5028" s="1"/>
      <c r="M5028" s="1"/>
      <c r="N5028" s="1"/>
    </row>
    <row r="5029" spans="6:14" x14ac:dyDescent="0.25">
      <c r="F5029" s="1"/>
      <c r="G5029" s="1"/>
      <c r="H5029" s="1"/>
      <c r="I5029" s="1"/>
      <c r="J5029" s="1"/>
      <c r="K5029" s="1"/>
      <c r="L5029" s="1"/>
      <c r="M5029" s="1"/>
      <c r="N5029" s="1"/>
    </row>
    <row r="5030" spans="6:14" x14ac:dyDescent="0.25">
      <c r="F5030" s="1"/>
      <c r="G5030" s="1"/>
      <c r="H5030" s="1"/>
      <c r="I5030" s="1"/>
      <c r="J5030" s="1"/>
      <c r="K5030" s="1"/>
      <c r="L5030" s="1"/>
      <c r="M5030" s="1"/>
      <c r="N5030" s="1"/>
    </row>
    <row r="5031" spans="6:14" x14ac:dyDescent="0.25">
      <c r="F5031" s="1"/>
      <c r="G5031" s="1"/>
      <c r="H5031" s="1"/>
      <c r="I5031" s="1"/>
      <c r="J5031" s="1"/>
      <c r="K5031" s="1"/>
      <c r="L5031" s="1"/>
      <c r="M5031" s="1"/>
      <c r="N5031" s="1"/>
    </row>
    <row r="5032" spans="6:14" x14ac:dyDescent="0.25">
      <c r="F5032" s="1"/>
      <c r="G5032" s="1"/>
      <c r="H5032" s="1"/>
      <c r="I5032" s="1"/>
      <c r="J5032" s="1"/>
      <c r="K5032" s="1"/>
      <c r="L5032" s="1"/>
      <c r="M5032" s="1"/>
      <c r="N5032" s="1"/>
    </row>
    <row r="5033" spans="6:14" x14ac:dyDescent="0.25">
      <c r="F5033" s="1"/>
      <c r="G5033" s="1"/>
      <c r="H5033" s="1"/>
      <c r="I5033" s="1"/>
      <c r="J5033" s="1"/>
      <c r="K5033" s="1"/>
      <c r="L5033" s="1"/>
      <c r="M5033" s="1"/>
      <c r="N5033" s="1"/>
    </row>
    <row r="5034" spans="6:14" x14ac:dyDescent="0.25">
      <c r="F5034" s="1"/>
      <c r="G5034" s="1"/>
      <c r="H5034" s="1"/>
      <c r="I5034" s="1"/>
      <c r="J5034" s="1"/>
      <c r="K5034" s="1"/>
      <c r="L5034" s="1"/>
      <c r="M5034" s="1"/>
      <c r="N5034" s="1"/>
    </row>
    <row r="5035" spans="6:14" x14ac:dyDescent="0.25">
      <c r="F5035" s="1"/>
      <c r="G5035" s="1"/>
      <c r="H5035" s="1"/>
      <c r="I5035" s="1"/>
      <c r="J5035" s="1"/>
      <c r="K5035" s="1"/>
      <c r="L5035" s="1"/>
      <c r="M5035" s="1"/>
      <c r="N5035" s="1"/>
    </row>
    <row r="5036" spans="6:14" x14ac:dyDescent="0.25">
      <c r="F5036" s="1"/>
      <c r="G5036" s="1"/>
      <c r="H5036" s="1"/>
      <c r="I5036" s="1"/>
      <c r="J5036" s="1"/>
      <c r="K5036" s="1"/>
      <c r="L5036" s="1"/>
      <c r="M5036" s="1"/>
      <c r="N5036" s="1"/>
    </row>
    <row r="5037" spans="6:14" x14ac:dyDescent="0.25">
      <c r="F5037" s="1"/>
      <c r="G5037" s="1"/>
      <c r="H5037" s="1"/>
      <c r="I5037" s="1"/>
      <c r="J5037" s="1"/>
      <c r="K5037" s="1"/>
      <c r="L5037" s="1"/>
      <c r="M5037" s="1"/>
      <c r="N5037" s="1"/>
    </row>
    <row r="5038" spans="6:14" x14ac:dyDescent="0.25">
      <c r="F5038" s="1"/>
      <c r="G5038" s="1"/>
      <c r="H5038" s="1"/>
      <c r="I5038" s="1"/>
      <c r="J5038" s="1"/>
      <c r="K5038" s="1"/>
      <c r="L5038" s="1"/>
      <c r="M5038" s="1"/>
      <c r="N5038" s="1"/>
    </row>
    <row r="5039" spans="6:14" x14ac:dyDescent="0.25">
      <c r="F5039" s="1"/>
      <c r="G5039" s="1"/>
      <c r="H5039" s="1"/>
      <c r="I5039" s="1"/>
      <c r="J5039" s="1"/>
      <c r="K5039" s="1"/>
      <c r="L5039" s="1"/>
      <c r="M5039" s="1"/>
      <c r="N5039" s="1"/>
    </row>
    <row r="5040" spans="6:14" x14ac:dyDescent="0.25">
      <c r="F5040" s="1"/>
      <c r="G5040" s="1"/>
      <c r="H5040" s="1"/>
      <c r="I5040" s="1"/>
      <c r="J5040" s="1"/>
      <c r="K5040" s="1"/>
      <c r="L5040" s="1"/>
      <c r="M5040" s="1"/>
      <c r="N5040" s="1"/>
    </row>
    <row r="5041" spans="6:14" x14ac:dyDescent="0.25">
      <c r="F5041" s="1"/>
      <c r="G5041" s="1"/>
      <c r="H5041" s="1"/>
      <c r="I5041" s="1"/>
      <c r="J5041" s="1"/>
      <c r="K5041" s="1"/>
      <c r="L5041" s="1"/>
      <c r="M5041" s="1"/>
      <c r="N5041" s="1"/>
    </row>
    <row r="5042" spans="6:14" x14ac:dyDescent="0.25">
      <c r="F5042" s="1"/>
      <c r="G5042" s="1"/>
      <c r="H5042" s="1"/>
      <c r="I5042" s="1"/>
      <c r="J5042" s="1"/>
      <c r="K5042" s="1"/>
      <c r="L5042" s="1"/>
      <c r="M5042" s="1"/>
      <c r="N5042" s="1"/>
    </row>
    <row r="5043" spans="6:14" x14ac:dyDescent="0.25">
      <c r="F5043" s="1"/>
      <c r="G5043" s="1"/>
      <c r="H5043" s="1"/>
      <c r="I5043" s="1"/>
      <c r="J5043" s="1"/>
      <c r="K5043" s="1"/>
      <c r="L5043" s="1"/>
      <c r="M5043" s="1"/>
      <c r="N5043" s="1"/>
    </row>
    <row r="5044" spans="6:14" x14ac:dyDescent="0.25">
      <c r="F5044" s="1"/>
      <c r="G5044" s="1"/>
      <c r="H5044" s="1"/>
      <c r="I5044" s="1"/>
      <c r="J5044" s="1"/>
      <c r="K5044" s="1"/>
      <c r="L5044" s="1"/>
      <c r="M5044" s="1"/>
      <c r="N5044" s="1"/>
    </row>
    <row r="5045" spans="6:14" x14ac:dyDescent="0.25">
      <c r="F5045" s="1"/>
      <c r="G5045" s="1"/>
      <c r="H5045" s="1"/>
      <c r="I5045" s="1"/>
      <c r="J5045" s="1"/>
      <c r="K5045" s="1"/>
      <c r="L5045" s="1"/>
      <c r="M5045" s="1"/>
      <c r="N5045" s="1"/>
    </row>
    <row r="5046" spans="6:14" x14ac:dyDescent="0.25">
      <c r="F5046" s="1"/>
      <c r="G5046" s="1"/>
      <c r="H5046" s="1"/>
      <c r="I5046" s="1"/>
      <c r="J5046" s="1"/>
      <c r="K5046" s="1"/>
      <c r="L5046" s="1"/>
      <c r="M5046" s="1"/>
      <c r="N5046" s="1"/>
    </row>
    <row r="5047" spans="6:14" x14ac:dyDescent="0.25">
      <c r="F5047" s="1"/>
      <c r="G5047" s="1"/>
      <c r="H5047" s="1"/>
      <c r="I5047" s="1"/>
      <c r="J5047" s="1"/>
      <c r="K5047" s="1"/>
      <c r="L5047" s="1"/>
      <c r="M5047" s="1"/>
      <c r="N5047" s="1"/>
    </row>
    <row r="5048" spans="6:14" x14ac:dyDescent="0.25">
      <c r="F5048" s="1"/>
      <c r="G5048" s="1"/>
      <c r="H5048" s="1"/>
      <c r="I5048" s="1"/>
      <c r="J5048" s="1"/>
      <c r="K5048" s="1"/>
      <c r="L5048" s="1"/>
      <c r="M5048" s="1"/>
      <c r="N5048" s="1"/>
    </row>
    <row r="5049" spans="6:14" x14ac:dyDescent="0.25">
      <c r="F5049" s="1"/>
      <c r="G5049" s="1"/>
      <c r="H5049" s="1"/>
      <c r="I5049" s="1"/>
      <c r="J5049" s="1"/>
      <c r="K5049" s="1"/>
      <c r="L5049" s="1"/>
      <c r="M5049" s="1"/>
      <c r="N5049" s="1"/>
    </row>
    <row r="5050" spans="6:14" x14ac:dyDescent="0.25">
      <c r="F5050" s="1"/>
      <c r="G5050" s="1"/>
      <c r="H5050" s="1"/>
      <c r="I5050" s="1"/>
      <c r="J5050" s="1"/>
      <c r="K5050" s="1"/>
      <c r="L5050" s="1"/>
      <c r="M5050" s="1"/>
      <c r="N5050" s="1"/>
    </row>
    <row r="5051" spans="6:14" x14ac:dyDescent="0.25">
      <c r="F5051" s="1"/>
      <c r="G5051" s="1"/>
      <c r="H5051" s="1"/>
      <c r="I5051" s="1"/>
      <c r="J5051" s="1"/>
      <c r="K5051" s="1"/>
      <c r="L5051" s="1"/>
      <c r="M5051" s="1"/>
      <c r="N5051" s="1"/>
    </row>
    <row r="5052" spans="6:14" x14ac:dyDescent="0.25">
      <c r="F5052" s="1"/>
      <c r="G5052" s="1"/>
      <c r="H5052" s="1"/>
      <c r="I5052" s="1"/>
      <c r="J5052" s="1"/>
      <c r="K5052" s="1"/>
      <c r="L5052" s="1"/>
      <c r="M5052" s="1"/>
      <c r="N5052" s="1"/>
    </row>
    <row r="5053" spans="6:14" x14ac:dyDescent="0.25">
      <c r="F5053" s="1"/>
      <c r="G5053" s="1"/>
      <c r="H5053" s="1"/>
      <c r="I5053" s="1"/>
      <c r="J5053" s="1"/>
      <c r="K5053" s="1"/>
      <c r="L5053" s="1"/>
      <c r="M5053" s="1"/>
      <c r="N5053" s="1"/>
    </row>
    <row r="5054" spans="6:14" x14ac:dyDescent="0.25">
      <c r="F5054" s="1"/>
      <c r="G5054" s="1"/>
      <c r="H5054" s="1"/>
      <c r="I5054" s="1"/>
      <c r="J5054" s="1"/>
      <c r="K5054" s="1"/>
      <c r="L5054" s="1"/>
      <c r="M5054" s="1"/>
      <c r="N5054" s="1"/>
    </row>
    <row r="5055" spans="6:14" x14ac:dyDescent="0.25">
      <c r="F5055" s="1"/>
      <c r="G5055" s="1"/>
      <c r="H5055" s="1"/>
      <c r="I5055" s="1"/>
      <c r="J5055" s="1"/>
      <c r="K5055" s="1"/>
      <c r="L5055" s="1"/>
      <c r="M5055" s="1"/>
      <c r="N5055" s="1"/>
    </row>
    <row r="5056" spans="6:14" x14ac:dyDescent="0.25">
      <c r="F5056" s="1"/>
      <c r="G5056" s="1"/>
      <c r="H5056" s="1"/>
      <c r="I5056" s="1"/>
      <c r="J5056" s="1"/>
      <c r="K5056" s="1"/>
      <c r="L5056" s="1"/>
      <c r="M5056" s="1"/>
      <c r="N5056" s="1"/>
    </row>
    <row r="5057" spans="6:14" x14ac:dyDescent="0.25">
      <c r="F5057" s="1"/>
      <c r="G5057" s="1"/>
      <c r="H5057" s="1"/>
      <c r="I5057" s="1"/>
      <c r="J5057" s="1"/>
      <c r="K5057" s="1"/>
      <c r="L5057" s="1"/>
      <c r="M5057" s="1"/>
      <c r="N5057" s="1"/>
    </row>
    <row r="5058" spans="6:14" x14ac:dyDescent="0.25">
      <c r="F5058" s="1"/>
      <c r="G5058" s="1"/>
      <c r="H5058" s="1"/>
      <c r="I5058" s="1"/>
      <c r="J5058" s="1"/>
      <c r="K5058" s="1"/>
      <c r="L5058" s="1"/>
      <c r="M5058" s="1"/>
      <c r="N5058" s="1"/>
    </row>
    <row r="5059" spans="6:14" x14ac:dyDescent="0.25">
      <c r="F5059" s="1"/>
      <c r="G5059" s="1"/>
      <c r="H5059" s="1"/>
      <c r="I5059" s="1"/>
      <c r="J5059" s="1"/>
      <c r="K5059" s="1"/>
      <c r="L5059" s="1"/>
      <c r="M5059" s="1"/>
      <c r="N5059" s="1"/>
    </row>
    <row r="5060" spans="6:14" x14ac:dyDescent="0.25">
      <c r="F5060" s="1"/>
      <c r="G5060" s="1"/>
      <c r="H5060" s="1"/>
      <c r="I5060" s="1"/>
      <c r="J5060" s="1"/>
      <c r="K5060" s="1"/>
      <c r="L5060" s="1"/>
      <c r="M5060" s="1"/>
      <c r="N5060" s="1"/>
    </row>
    <row r="5061" spans="6:14" x14ac:dyDescent="0.25">
      <c r="F5061" s="1"/>
      <c r="G5061" s="1"/>
      <c r="H5061" s="1"/>
      <c r="I5061" s="1"/>
      <c r="J5061" s="1"/>
      <c r="K5061" s="1"/>
      <c r="L5061" s="1"/>
      <c r="M5061" s="1"/>
      <c r="N5061" s="1"/>
    </row>
    <row r="5062" spans="6:14" x14ac:dyDescent="0.25">
      <c r="F5062" s="1"/>
      <c r="G5062" s="1"/>
      <c r="H5062" s="1"/>
      <c r="I5062" s="1"/>
      <c r="J5062" s="1"/>
      <c r="K5062" s="1"/>
      <c r="L5062" s="1"/>
      <c r="M5062" s="1"/>
      <c r="N5062" s="1"/>
    </row>
    <row r="5063" spans="6:14" x14ac:dyDescent="0.25">
      <c r="F5063" s="1"/>
      <c r="G5063" s="1"/>
      <c r="H5063" s="1"/>
      <c r="I5063" s="1"/>
      <c r="J5063" s="1"/>
      <c r="K5063" s="1"/>
      <c r="L5063" s="1"/>
      <c r="M5063" s="1"/>
      <c r="N5063" s="1"/>
    </row>
    <row r="5064" spans="6:14" x14ac:dyDescent="0.25">
      <c r="F5064" s="1"/>
      <c r="G5064" s="1"/>
      <c r="H5064" s="1"/>
      <c r="I5064" s="1"/>
      <c r="J5064" s="1"/>
      <c r="K5064" s="1"/>
      <c r="L5064" s="1"/>
      <c r="M5064" s="1"/>
      <c r="N5064" s="1"/>
    </row>
    <row r="5065" spans="6:14" x14ac:dyDescent="0.25">
      <c r="F5065" s="1"/>
      <c r="G5065" s="1"/>
      <c r="H5065" s="1"/>
      <c r="I5065" s="1"/>
      <c r="J5065" s="1"/>
      <c r="K5065" s="1"/>
      <c r="L5065" s="1"/>
      <c r="M5065" s="1"/>
      <c r="N5065" s="1"/>
    </row>
    <row r="5066" spans="6:14" x14ac:dyDescent="0.25">
      <c r="F5066" s="1"/>
      <c r="G5066" s="1"/>
      <c r="H5066" s="1"/>
      <c r="I5066" s="1"/>
      <c r="J5066" s="1"/>
      <c r="K5066" s="1"/>
      <c r="L5066" s="1"/>
      <c r="M5066" s="1"/>
      <c r="N5066" s="1"/>
    </row>
    <row r="5067" spans="6:14" x14ac:dyDescent="0.25">
      <c r="F5067" s="1"/>
      <c r="G5067" s="1"/>
      <c r="H5067" s="1"/>
      <c r="I5067" s="1"/>
      <c r="J5067" s="1"/>
      <c r="K5067" s="1"/>
      <c r="L5067" s="1"/>
      <c r="M5067" s="1"/>
      <c r="N5067" s="1"/>
    </row>
    <row r="5068" spans="6:14" x14ac:dyDescent="0.25">
      <c r="F5068" s="1"/>
      <c r="G5068" s="1"/>
      <c r="H5068" s="1"/>
      <c r="I5068" s="1"/>
      <c r="J5068" s="1"/>
      <c r="K5068" s="1"/>
      <c r="L5068" s="1"/>
      <c r="M5068" s="1"/>
      <c r="N5068" s="1"/>
    </row>
    <row r="5069" spans="6:14" x14ac:dyDescent="0.25">
      <c r="F5069" s="1"/>
      <c r="G5069" s="1"/>
      <c r="H5069" s="1"/>
      <c r="I5069" s="1"/>
      <c r="J5069" s="1"/>
      <c r="K5069" s="1"/>
      <c r="L5069" s="1"/>
      <c r="M5069" s="1"/>
      <c r="N5069" s="1"/>
    </row>
    <row r="5070" spans="6:14" x14ac:dyDescent="0.25">
      <c r="F5070" s="1"/>
      <c r="G5070" s="1"/>
      <c r="H5070" s="1"/>
      <c r="I5070" s="1"/>
      <c r="J5070" s="1"/>
      <c r="K5070" s="1"/>
      <c r="L5070" s="1"/>
      <c r="M5070" s="1"/>
      <c r="N5070" s="1"/>
    </row>
    <row r="5071" spans="6:14" x14ac:dyDescent="0.25">
      <c r="F5071" s="1"/>
      <c r="G5071" s="1"/>
      <c r="H5071" s="1"/>
      <c r="I5071" s="1"/>
      <c r="J5071" s="1"/>
      <c r="K5071" s="1"/>
      <c r="L5071" s="1"/>
      <c r="M5071" s="1"/>
      <c r="N5071" s="1"/>
    </row>
    <row r="5072" spans="6:14" x14ac:dyDescent="0.25">
      <c r="F5072" s="1"/>
      <c r="G5072" s="1"/>
      <c r="H5072" s="1"/>
      <c r="I5072" s="1"/>
      <c r="J5072" s="1"/>
      <c r="K5072" s="1"/>
      <c r="L5072" s="1"/>
      <c r="M5072" s="1"/>
      <c r="N5072" s="1"/>
    </row>
    <row r="5073" spans="6:14" x14ac:dyDescent="0.25">
      <c r="F5073" s="1"/>
      <c r="G5073" s="1"/>
      <c r="H5073" s="1"/>
      <c r="I5073" s="1"/>
      <c r="J5073" s="1"/>
      <c r="K5073" s="1"/>
      <c r="L5073" s="1"/>
      <c r="M5073" s="1"/>
      <c r="N5073" s="1"/>
    </row>
    <row r="5074" spans="6:14" x14ac:dyDescent="0.25">
      <c r="F5074" s="1"/>
      <c r="G5074" s="1"/>
      <c r="H5074" s="1"/>
      <c r="I5074" s="1"/>
      <c r="J5074" s="1"/>
      <c r="K5074" s="1"/>
      <c r="L5074" s="1"/>
      <c r="M5074" s="1"/>
      <c r="N5074" s="1"/>
    </row>
    <row r="5075" spans="6:14" x14ac:dyDescent="0.25">
      <c r="F5075" s="1"/>
      <c r="G5075" s="1"/>
      <c r="H5075" s="1"/>
      <c r="I5075" s="1"/>
      <c r="J5075" s="1"/>
      <c r="K5075" s="1"/>
      <c r="L5075" s="1"/>
      <c r="M5075" s="1"/>
      <c r="N5075" s="1"/>
    </row>
    <row r="5076" spans="6:14" x14ac:dyDescent="0.25">
      <c r="F5076" s="1"/>
      <c r="G5076" s="1"/>
      <c r="H5076" s="1"/>
      <c r="I5076" s="1"/>
      <c r="J5076" s="1"/>
      <c r="K5076" s="1"/>
      <c r="L5076" s="1"/>
      <c r="M5076" s="1"/>
      <c r="N5076" s="1"/>
    </row>
    <row r="5077" spans="6:14" x14ac:dyDescent="0.25">
      <c r="F5077" s="1"/>
      <c r="G5077" s="1"/>
      <c r="H5077" s="1"/>
      <c r="I5077" s="1"/>
      <c r="J5077" s="1"/>
      <c r="K5077" s="1"/>
      <c r="L5077" s="1"/>
      <c r="M5077" s="1"/>
      <c r="N5077" s="1"/>
    </row>
    <row r="5078" spans="6:14" x14ac:dyDescent="0.25">
      <c r="F5078" s="1"/>
      <c r="G5078" s="1"/>
      <c r="H5078" s="1"/>
      <c r="I5078" s="1"/>
      <c r="J5078" s="1"/>
      <c r="K5078" s="1"/>
      <c r="L5078" s="1"/>
      <c r="M5078" s="1"/>
      <c r="N5078" s="1"/>
    </row>
    <row r="5079" spans="6:14" x14ac:dyDescent="0.25">
      <c r="F5079" s="1"/>
      <c r="G5079" s="1"/>
      <c r="H5079" s="1"/>
      <c r="I5079" s="1"/>
      <c r="J5079" s="1"/>
      <c r="K5079" s="1"/>
      <c r="L5079" s="1"/>
      <c r="M5079" s="1"/>
      <c r="N5079" s="1"/>
    </row>
    <row r="5080" spans="6:14" x14ac:dyDescent="0.25">
      <c r="F5080" s="1"/>
      <c r="G5080" s="1"/>
      <c r="H5080" s="1"/>
      <c r="I5080" s="1"/>
      <c r="J5080" s="1"/>
      <c r="K5080" s="1"/>
      <c r="L5080" s="1"/>
      <c r="M5080" s="1"/>
      <c r="N5080" s="1"/>
    </row>
    <row r="5081" spans="6:14" x14ac:dyDescent="0.25">
      <c r="F5081" s="1"/>
      <c r="G5081" s="1"/>
      <c r="H5081" s="1"/>
      <c r="I5081" s="1"/>
      <c r="J5081" s="1"/>
      <c r="K5081" s="1"/>
      <c r="L5081" s="1"/>
      <c r="M5081" s="1"/>
      <c r="N5081" s="1"/>
    </row>
    <row r="5082" spans="6:14" x14ac:dyDescent="0.25">
      <c r="F5082" s="1"/>
      <c r="G5082" s="1"/>
      <c r="H5082" s="1"/>
      <c r="I5082" s="1"/>
      <c r="J5082" s="1"/>
      <c r="K5082" s="1"/>
      <c r="L5082" s="1"/>
      <c r="M5082" s="1"/>
      <c r="N5082" s="1"/>
    </row>
    <row r="5083" spans="6:14" x14ac:dyDescent="0.25">
      <c r="F5083" s="1"/>
      <c r="G5083" s="1"/>
      <c r="H5083" s="1"/>
      <c r="I5083" s="1"/>
      <c r="J5083" s="1"/>
      <c r="K5083" s="1"/>
      <c r="L5083" s="1"/>
      <c r="M5083" s="1"/>
      <c r="N5083" s="1"/>
    </row>
    <row r="5084" spans="6:14" x14ac:dyDescent="0.25">
      <c r="F5084" s="1"/>
      <c r="G5084" s="1"/>
      <c r="H5084" s="1"/>
      <c r="I5084" s="1"/>
      <c r="J5084" s="1"/>
      <c r="K5084" s="1"/>
      <c r="L5084" s="1"/>
      <c r="M5084" s="1"/>
      <c r="N5084" s="1"/>
    </row>
    <row r="5085" spans="6:14" x14ac:dyDescent="0.25">
      <c r="F5085" s="1"/>
      <c r="G5085" s="1"/>
      <c r="H5085" s="1"/>
      <c r="I5085" s="1"/>
      <c r="J5085" s="1"/>
      <c r="K5085" s="1"/>
      <c r="L5085" s="1"/>
      <c r="M5085" s="1"/>
      <c r="N5085" s="1"/>
    </row>
    <row r="5086" spans="6:14" x14ac:dyDescent="0.25">
      <c r="F5086" s="1"/>
      <c r="G5086" s="1"/>
      <c r="H5086" s="1"/>
      <c r="I5086" s="1"/>
      <c r="J5086" s="1"/>
      <c r="K5086" s="1"/>
      <c r="L5086" s="1"/>
      <c r="M5086" s="1"/>
      <c r="N5086" s="1"/>
    </row>
    <row r="5087" spans="6:14" x14ac:dyDescent="0.25">
      <c r="F5087" s="1"/>
      <c r="G5087" s="1"/>
      <c r="H5087" s="1"/>
      <c r="I5087" s="1"/>
      <c r="J5087" s="1"/>
      <c r="K5087" s="1"/>
      <c r="L5087" s="1"/>
      <c r="M5087" s="1"/>
      <c r="N5087" s="1"/>
    </row>
    <row r="5088" spans="6:14" x14ac:dyDescent="0.25">
      <c r="F5088" s="1"/>
      <c r="G5088" s="1"/>
      <c r="H5088" s="1"/>
      <c r="I5088" s="1"/>
      <c r="J5088" s="1"/>
      <c r="K5088" s="1"/>
      <c r="L5088" s="1"/>
      <c r="M5088" s="1"/>
      <c r="N5088" s="1"/>
    </row>
    <row r="5089" spans="6:14" x14ac:dyDescent="0.25">
      <c r="F5089" s="1"/>
      <c r="G5089" s="1"/>
      <c r="H5089" s="1"/>
      <c r="I5089" s="1"/>
      <c r="J5089" s="1"/>
      <c r="K5089" s="1"/>
      <c r="L5089" s="1"/>
      <c r="M5089" s="1"/>
      <c r="N5089" s="1"/>
    </row>
    <row r="5090" spans="6:14" x14ac:dyDescent="0.25">
      <c r="F5090" s="1"/>
      <c r="G5090" s="1"/>
      <c r="H5090" s="1"/>
      <c r="I5090" s="1"/>
      <c r="J5090" s="1"/>
      <c r="K5090" s="1"/>
      <c r="L5090" s="1"/>
      <c r="M5090" s="1"/>
      <c r="N5090" s="1"/>
    </row>
    <row r="5091" spans="6:14" x14ac:dyDescent="0.25">
      <c r="F5091" s="1"/>
      <c r="G5091" s="1"/>
      <c r="H5091" s="1"/>
      <c r="I5091" s="1"/>
      <c r="J5091" s="1"/>
      <c r="K5091" s="1"/>
      <c r="L5091" s="1"/>
      <c r="M5091" s="1"/>
      <c r="N5091" s="1"/>
    </row>
    <row r="5092" spans="6:14" x14ac:dyDescent="0.25">
      <c r="F5092" s="1"/>
      <c r="G5092" s="1"/>
      <c r="H5092" s="1"/>
      <c r="I5092" s="1"/>
      <c r="J5092" s="1"/>
      <c r="K5092" s="1"/>
      <c r="L5092" s="1"/>
      <c r="M5092" s="1"/>
      <c r="N5092" s="1"/>
    </row>
    <row r="5093" spans="6:14" x14ac:dyDescent="0.25">
      <c r="F5093" s="1"/>
      <c r="G5093" s="1"/>
      <c r="H5093" s="1"/>
      <c r="I5093" s="1"/>
      <c r="J5093" s="1"/>
      <c r="K5093" s="1"/>
      <c r="L5093" s="1"/>
      <c r="M5093" s="1"/>
      <c r="N5093" s="1"/>
    </row>
    <row r="5094" spans="6:14" x14ac:dyDescent="0.25">
      <c r="F5094" s="1"/>
      <c r="G5094" s="1"/>
      <c r="H5094" s="1"/>
      <c r="I5094" s="1"/>
      <c r="J5094" s="1"/>
      <c r="K5094" s="1"/>
      <c r="L5094" s="1"/>
      <c r="M5094" s="1"/>
      <c r="N5094" s="1"/>
    </row>
    <row r="5095" spans="6:14" x14ac:dyDescent="0.25">
      <c r="F5095" s="1"/>
      <c r="G5095" s="1"/>
      <c r="H5095" s="1"/>
      <c r="I5095" s="1"/>
      <c r="J5095" s="1"/>
      <c r="K5095" s="1"/>
      <c r="L5095" s="1"/>
      <c r="M5095" s="1"/>
      <c r="N5095" s="1"/>
    </row>
    <row r="5096" spans="6:14" x14ac:dyDescent="0.25">
      <c r="F5096" s="1"/>
      <c r="G5096" s="1"/>
      <c r="H5096" s="1"/>
      <c r="I5096" s="1"/>
      <c r="J5096" s="1"/>
      <c r="K5096" s="1"/>
      <c r="L5096" s="1"/>
      <c r="M5096" s="1"/>
      <c r="N5096" s="1"/>
    </row>
    <row r="5097" spans="6:14" x14ac:dyDescent="0.25">
      <c r="F5097" s="1"/>
      <c r="G5097" s="1"/>
      <c r="H5097" s="1"/>
      <c r="I5097" s="1"/>
      <c r="J5097" s="1"/>
      <c r="K5097" s="1"/>
      <c r="L5097" s="1"/>
      <c r="M5097" s="1"/>
      <c r="N5097" s="1"/>
    </row>
    <row r="5098" spans="6:14" x14ac:dyDescent="0.25">
      <c r="F5098" s="1"/>
      <c r="G5098" s="1"/>
      <c r="H5098" s="1"/>
      <c r="I5098" s="1"/>
      <c r="J5098" s="1"/>
      <c r="K5098" s="1"/>
      <c r="L5098" s="1"/>
      <c r="M5098" s="1"/>
      <c r="N5098" s="1"/>
    </row>
    <row r="5099" spans="6:14" x14ac:dyDescent="0.25">
      <c r="F5099" s="1"/>
      <c r="G5099" s="1"/>
      <c r="H5099" s="1"/>
      <c r="I5099" s="1"/>
      <c r="J5099" s="1"/>
      <c r="K5099" s="1"/>
      <c r="L5099" s="1"/>
      <c r="M5099" s="1"/>
      <c r="N5099" s="1"/>
    </row>
    <row r="5100" spans="6:14" x14ac:dyDescent="0.25">
      <c r="F5100" s="1"/>
      <c r="G5100" s="1"/>
      <c r="H5100" s="1"/>
      <c r="I5100" s="1"/>
      <c r="J5100" s="1"/>
      <c r="K5100" s="1"/>
      <c r="L5100" s="1"/>
      <c r="M5100" s="1"/>
      <c r="N5100" s="1"/>
    </row>
    <row r="5101" spans="6:14" x14ac:dyDescent="0.25">
      <c r="F5101" s="1"/>
      <c r="G5101" s="1"/>
      <c r="H5101" s="1"/>
      <c r="I5101" s="1"/>
      <c r="J5101" s="1"/>
      <c r="K5101" s="1"/>
      <c r="L5101" s="1"/>
      <c r="M5101" s="1"/>
      <c r="N5101" s="1"/>
    </row>
    <row r="5102" spans="6:14" x14ac:dyDescent="0.25">
      <c r="F5102" s="1"/>
      <c r="G5102" s="1"/>
      <c r="H5102" s="1"/>
      <c r="I5102" s="1"/>
      <c r="J5102" s="1"/>
      <c r="K5102" s="1"/>
      <c r="L5102" s="1"/>
      <c r="M5102" s="1"/>
      <c r="N5102" s="1"/>
    </row>
    <row r="5103" spans="6:14" x14ac:dyDescent="0.25">
      <c r="F5103" s="1"/>
      <c r="G5103" s="1"/>
      <c r="H5103" s="1"/>
      <c r="I5103" s="1"/>
      <c r="J5103" s="1"/>
      <c r="K5103" s="1"/>
      <c r="L5103" s="1"/>
      <c r="M5103" s="1"/>
      <c r="N5103" s="1"/>
    </row>
    <row r="5104" spans="6:14" x14ac:dyDescent="0.25">
      <c r="F5104" s="1"/>
      <c r="G5104" s="1"/>
      <c r="H5104" s="1"/>
      <c r="I5104" s="1"/>
      <c r="J5104" s="1"/>
      <c r="K5104" s="1"/>
      <c r="L5104" s="1"/>
      <c r="M5104" s="1"/>
      <c r="N5104" s="1"/>
    </row>
    <row r="5105" spans="6:14" x14ac:dyDescent="0.25">
      <c r="F5105" s="1"/>
      <c r="G5105" s="1"/>
      <c r="H5105" s="1"/>
      <c r="I5105" s="1"/>
      <c r="J5105" s="1"/>
      <c r="K5105" s="1"/>
      <c r="L5105" s="1"/>
      <c r="M5105" s="1"/>
      <c r="N5105" s="1"/>
    </row>
    <row r="5106" spans="6:14" x14ac:dyDescent="0.25">
      <c r="F5106" s="1"/>
      <c r="G5106" s="1"/>
      <c r="H5106" s="1"/>
      <c r="I5106" s="1"/>
      <c r="J5106" s="1"/>
      <c r="K5106" s="1"/>
      <c r="L5106" s="1"/>
      <c r="M5106" s="1"/>
      <c r="N5106" s="1"/>
    </row>
    <row r="5107" spans="6:14" x14ac:dyDescent="0.25">
      <c r="F5107" s="1"/>
      <c r="G5107" s="1"/>
      <c r="H5107" s="1"/>
      <c r="I5107" s="1"/>
      <c r="J5107" s="1"/>
      <c r="K5107" s="1"/>
      <c r="L5107" s="1"/>
      <c r="M5107" s="1"/>
      <c r="N5107" s="1"/>
    </row>
    <row r="5108" spans="6:14" x14ac:dyDescent="0.25">
      <c r="F5108" s="1"/>
      <c r="G5108" s="1"/>
      <c r="H5108" s="1"/>
      <c r="I5108" s="1"/>
      <c r="J5108" s="1"/>
      <c r="K5108" s="1"/>
      <c r="L5108" s="1"/>
      <c r="M5108" s="1"/>
      <c r="N5108" s="1"/>
    </row>
    <row r="5109" spans="6:14" x14ac:dyDescent="0.25">
      <c r="F5109" s="1"/>
      <c r="G5109" s="1"/>
      <c r="H5109" s="1"/>
      <c r="I5109" s="1"/>
      <c r="J5109" s="1"/>
      <c r="K5109" s="1"/>
      <c r="L5109" s="1"/>
      <c r="M5109" s="1"/>
      <c r="N5109" s="1"/>
    </row>
    <row r="5110" spans="6:14" x14ac:dyDescent="0.25">
      <c r="F5110" s="1"/>
      <c r="G5110" s="1"/>
      <c r="H5110" s="1"/>
      <c r="I5110" s="1"/>
      <c r="J5110" s="1"/>
      <c r="K5110" s="1"/>
      <c r="L5110" s="1"/>
      <c r="M5110" s="1"/>
      <c r="N5110" s="1"/>
    </row>
    <row r="5111" spans="6:14" x14ac:dyDescent="0.25">
      <c r="F5111" s="1"/>
      <c r="G5111" s="1"/>
      <c r="H5111" s="1"/>
      <c r="I5111" s="1"/>
      <c r="J5111" s="1"/>
      <c r="K5111" s="1"/>
      <c r="L5111" s="1"/>
      <c r="M5111" s="1"/>
      <c r="N5111" s="1"/>
    </row>
    <row r="5112" spans="6:14" x14ac:dyDescent="0.25">
      <c r="F5112" s="1"/>
      <c r="G5112" s="1"/>
      <c r="H5112" s="1"/>
      <c r="I5112" s="1"/>
      <c r="J5112" s="1"/>
      <c r="K5112" s="1"/>
      <c r="L5112" s="1"/>
      <c r="M5112" s="1"/>
      <c r="N5112" s="1"/>
    </row>
    <row r="5113" spans="6:14" x14ac:dyDescent="0.25">
      <c r="F5113" s="1"/>
      <c r="G5113" s="1"/>
      <c r="H5113" s="1"/>
      <c r="I5113" s="1"/>
      <c r="J5113" s="1"/>
      <c r="K5113" s="1"/>
      <c r="L5113" s="1"/>
      <c r="M5113" s="1"/>
      <c r="N5113" s="1"/>
    </row>
    <row r="5114" spans="6:14" x14ac:dyDescent="0.25">
      <c r="F5114" s="1"/>
      <c r="G5114" s="1"/>
      <c r="H5114" s="1"/>
      <c r="I5114" s="1"/>
      <c r="J5114" s="1"/>
      <c r="K5114" s="1"/>
      <c r="L5114" s="1"/>
      <c r="M5114" s="1"/>
      <c r="N5114" s="1"/>
    </row>
    <row r="5115" spans="6:14" x14ac:dyDescent="0.25">
      <c r="F5115" s="1"/>
      <c r="G5115" s="1"/>
      <c r="H5115" s="1"/>
      <c r="I5115" s="1"/>
      <c r="J5115" s="1"/>
      <c r="K5115" s="1"/>
      <c r="L5115" s="1"/>
      <c r="M5115" s="1"/>
      <c r="N5115" s="1"/>
    </row>
    <row r="5116" spans="6:14" x14ac:dyDescent="0.25">
      <c r="F5116" s="1"/>
      <c r="G5116" s="1"/>
      <c r="H5116" s="1"/>
      <c r="I5116" s="1"/>
      <c r="J5116" s="1"/>
      <c r="K5116" s="1"/>
      <c r="L5116" s="1"/>
      <c r="M5116" s="1"/>
      <c r="N5116" s="1"/>
    </row>
    <row r="5117" spans="6:14" x14ac:dyDescent="0.25">
      <c r="F5117" s="1"/>
      <c r="G5117" s="1"/>
      <c r="H5117" s="1"/>
      <c r="I5117" s="1"/>
      <c r="J5117" s="1"/>
      <c r="K5117" s="1"/>
      <c r="L5117" s="1"/>
      <c r="M5117" s="1"/>
      <c r="N5117" s="1"/>
    </row>
    <row r="5118" spans="6:14" x14ac:dyDescent="0.25">
      <c r="F5118" s="1"/>
      <c r="G5118" s="1"/>
      <c r="H5118" s="1"/>
      <c r="I5118" s="1"/>
      <c r="J5118" s="1"/>
      <c r="K5118" s="1"/>
      <c r="L5118" s="1"/>
      <c r="M5118" s="1"/>
      <c r="N5118" s="1"/>
    </row>
    <row r="5119" spans="6:14" x14ac:dyDescent="0.25">
      <c r="F5119" s="1"/>
      <c r="G5119" s="1"/>
      <c r="H5119" s="1"/>
      <c r="I5119" s="1"/>
      <c r="J5119" s="1"/>
      <c r="K5119" s="1"/>
      <c r="L5119" s="1"/>
      <c r="M5119" s="1"/>
      <c r="N5119" s="1"/>
    </row>
    <row r="5120" spans="6:14" x14ac:dyDescent="0.25">
      <c r="F5120" s="1"/>
      <c r="G5120" s="1"/>
      <c r="H5120" s="1"/>
      <c r="I5120" s="1"/>
      <c r="J5120" s="1"/>
      <c r="K5120" s="1"/>
      <c r="L5120" s="1"/>
      <c r="M5120" s="1"/>
      <c r="N5120" s="1"/>
    </row>
    <row r="5121" spans="6:14" x14ac:dyDescent="0.25">
      <c r="F5121" s="1"/>
      <c r="G5121" s="1"/>
      <c r="H5121" s="1"/>
      <c r="I5121" s="1"/>
      <c r="J5121" s="1"/>
      <c r="K5121" s="1"/>
      <c r="L5121" s="1"/>
      <c r="M5121" s="1"/>
      <c r="N5121" s="1"/>
    </row>
    <row r="5122" spans="6:14" x14ac:dyDescent="0.25">
      <c r="F5122" s="1"/>
      <c r="G5122" s="1"/>
      <c r="H5122" s="1"/>
      <c r="I5122" s="1"/>
      <c r="J5122" s="1"/>
      <c r="K5122" s="1"/>
      <c r="L5122" s="1"/>
      <c r="M5122" s="1"/>
      <c r="N5122" s="1"/>
    </row>
    <row r="5123" spans="6:14" x14ac:dyDescent="0.25">
      <c r="F5123" s="1"/>
      <c r="G5123" s="1"/>
      <c r="H5123" s="1"/>
      <c r="I5123" s="1"/>
      <c r="J5123" s="1"/>
      <c r="K5123" s="1"/>
      <c r="L5123" s="1"/>
      <c r="M5123" s="1"/>
      <c r="N5123" s="1"/>
    </row>
    <row r="5124" spans="6:14" x14ac:dyDescent="0.25">
      <c r="F5124" s="1"/>
      <c r="G5124" s="1"/>
      <c r="H5124" s="1"/>
      <c r="I5124" s="1"/>
      <c r="J5124" s="1"/>
      <c r="K5124" s="1"/>
      <c r="L5124" s="1"/>
      <c r="M5124" s="1"/>
      <c r="N5124" s="1"/>
    </row>
    <row r="5125" spans="6:14" x14ac:dyDescent="0.25">
      <c r="F5125" s="1"/>
      <c r="G5125" s="1"/>
      <c r="H5125" s="1"/>
      <c r="I5125" s="1"/>
      <c r="J5125" s="1"/>
      <c r="K5125" s="1"/>
      <c r="L5125" s="1"/>
      <c r="M5125" s="1"/>
      <c r="N5125" s="1"/>
    </row>
    <row r="5126" spans="6:14" x14ac:dyDescent="0.25">
      <c r="F5126" s="1"/>
      <c r="G5126" s="1"/>
      <c r="H5126" s="1"/>
      <c r="I5126" s="1"/>
      <c r="J5126" s="1"/>
      <c r="K5126" s="1"/>
      <c r="L5126" s="1"/>
      <c r="M5126" s="1"/>
      <c r="N5126" s="1"/>
    </row>
    <row r="5127" spans="6:14" x14ac:dyDescent="0.25">
      <c r="F5127" s="1"/>
      <c r="G5127" s="1"/>
      <c r="H5127" s="1"/>
      <c r="I5127" s="1"/>
      <c r="J5127" s="1"/>
      <c r="K5127" s="1"/>
      <c r="L5127" s="1"/>
      <c r="M5127" s="1"/>
      <c r="N5127" s="1"/>
    </row>
    <row r="5128" spans="6:14" x14ac:dyDescent="0.25">
      <c r="F5128" s="1"/>
      <c r="G5128" s="1"/>
      <c r="H5128" s="1"/>
      <c r="I5128" s="1"/>
      <c r="J5128" s="1"/>
      <c r="K5128" s="1"/>
      <c r="L5128" s="1"/>
      <c r="M5128" s="1"/>
      <c r="N5128" s="1"/>
    </row>
    <row r="5129" spans="6:14" x14ac:dyDescent="0.25">
      <c r="F5129" s="1"/>
      <c r="G5129" s="1"/>
      <c r="H5129" s="1"/>
      <c r="I5129" s="1"/>
      <c r="J5129" s="1"/>
      <c r="K5129" s="1"/>
      <c r="L5129" s="1"/>
      <c r="M5129" s="1"/>
      <c r="N5129" s="1"/>
    </row>
    <row r="5130" spans="6:14" x14ac:dyDescent="0.25">
      <c r="F5130" s="1"/>
      <c r="G5130" s="1"/>
      <c r="H5130" s="1"/>
      <c r="I5130" s="1"/>
      <c r="J5130" s="1"/>
      <c r="K5130" s="1"/>
      <c r="L5130" s="1"/>
      <c r="M5130" s="1"/>
      <c r="N5130" s="1"/>
    </row>
    <row r="5131" spans="6:14" x14ac:dyDescent="0.25">
      <c r="F5131" s="1"/>
      <c r="G5131" s="1"/>
      <c r="H5131" s="1"/>
      <c r="I5131" s="1"/>
      <c r="J5131" s="1"/>
      <c r="K5131" s="1"/>
      <c r="L5131" s="1"/>
      <c r="M5131" s="1"/>
      <c r="N5131" s="1"/>
    </row>
    <row r="5132" spans="6:14" x14ac:dyDescent="0.25">
      <c r="F5132" s="1"/>
      <c r="G5132" s="1"/>
      <c r="H5132" s="1"/>
      <c r="I5132" s="1"/>
      <c r="J5132" s="1"/>
      <c r="K5132" s="1"/>
      <c r="L5132" s="1"/>
      <c r="M5132" s="1"/>
      <c r="N5132" s="1"/>
    </row>
    <row r="5133" spans="6:14" x14ac:dyDescent="0.25">
      <c r="F5133" s="1"/>
      <c r="G5133" s="1"/>
      <c r="H5133" s="1"/>
      <c r="I5133" s="1"/>
      <c r="J5133" s="1"/>
      <c r="K5133" s="1"/>
      <c r="L5133" s="1"/>
      <c r="M5133" s="1"/>
      <c r="N5133" s="1"/>
    </row>
    <row r="5134" spans="6:14" x14ac:dyDescent="0.25">
      <c r="F5134" s="1"/>
      <c r="G5134" s="1"/>
      <c r="H5134" s="1"/>
      <c r="I5134" s="1"/>
      <c r="J5134" s="1"/>
      <c r="K5134" s="1"/>
      <c r="L5134" s="1"/>
      <c r="M5134" s="1"/>
      <c r="N5134" s="1"/>
    </row>
    <row r="5135" spans="6:14" x14ac:dyDescent="0.25">
      <c r="F5135" s="1"/>
      <c r="G5135" s="1"/>
      <c r="H5135" s="1"/>
      <c r="I5135" s="1"/>
      <c r="J5135" s="1"/>
      <c r="K5135" s="1"/>
      <c r="L5135" s="1"/>
      <c r="M5135" s="1"/>
      <c r="N5135" s="1"/>
    </row>
    <row r="5136" spans="6:14" x14ac:dyDescent="0.25">
      <c r="F5136" s="1"/>
      <c r="G5136" s="1"/>
      <c r="H5136" s="1"/>
      <c r="I5136" s="1"/>
      <c r="J5136" s="1"/>
      <c r="K5136" s="1"/>
      <c r="L5136" s="1"/>
      <c r="M5136" s="1"/>
      <c r="N5136" s="1"/>
    </row>
    <row r="5137" spans="6:14" x14ac:dyDescent="0.25">
      <c r="F5137" s="1"/>
      <c r="G5137" s="1"/>
      <c r="H5137" s="1"/>
      <c r="I5137" s="1"/>
      <c r="J5137" s="1"/>
      <c r="K5137" s="1"/>
      <c r="L5137" s="1"/>
      <c r="M5137" s="1"/>
      <c r="N5137" s="1"/>
    </row>
    <row r="5138" spans="6:14" x14ac:dyDescent="0.25">
      <c r="F5138" s="1"/>
      <c r="G5138" s="1"/>
      <c r="H5138" s="1"/>
      <c r="I5138" s="1"/>
      <c r="J5138" s="1"/>
      <c r="K5138" s="1"/>
      <c r="L5138" s="1"/>
      <c r="M5138" s="1"/>
      <c r="N5138" s="1"/>
    </row>
    <row r="5139" spans="6:14" x14ac:dyDescent="0.25">
      <c r="F5139" s="1"/>
      <c r="G5139" s="1"/>
      <c r="H5139" s="1"/>
      <c r="I5139" s="1"/>
      <c r="J5139" s="1"/>
      <c r="K5139" s="1"/>
      <c r="L5139" s="1"/>
      <c r="M5139" s="1"/>
      <c r="N5139" s="1"/>
    </row>
    <row r="5140" spans="6:14" x14ac:dyDescent="0.25">
      <c r="F5140" s="1"/>
      <c r="G5140" s="1"/>
      <c r="H5140" s="1"/>
      <c r="I5140" s="1"/>
      <c r="J5140" s="1"/>
      <c r="K5140" s="1"/>
      <c r="L5140" s="1"/>
      <c r="M5140" s="1"/>
      <c r="N5140" s="1"/>
    </row>
    <row r="5141" spans="6:14" x14ac:dyDescent="0.25">
      <c r="F5141" s="1"/>
      <c r="G5141" s="1"/>
      <c r="H5141" s="1"/>
      <c r="I5141" s="1"/>
      <c r="J5141" s="1"/>
      <c r="K5141" s="1"/>
      <c r="L5141" s="1"/>
      <c r="M5141" s="1"/>
      <c r="N5141" s="1"/>
    </row>
    <row r="5142" spans="6:14" x14ac:dyDescent="0.25">
      <c r="F5142" s="1"/>
      <c r="G5142" s="1"/>
      <c r="H5142" s="1"/>
      <c r="I5142" s="1"/>
      <c r="J5142" s="1"/>
      <c r="K5142" s="1"/>
      <c r="L5142" s="1"/>
      <c r="M5142" s="1"/>
      <c r="N5142" s="1"/>
    </row>
    <row r="5143" spans="6:14" x14ac:dyDescent="0.25">
      <c r="F5143" s="1"/>
      <c r="G5143" s="1"/>
      <c r="H5143" s="1"/>
      <c r="I5143" s="1"/>
      <c r="J5143" s="1"/>
      <c r="K5143" s="1"/>
      <c r="L5143" s="1"/>
      <c r="M5143" s="1"/>
      <c r="N5143" s="1"/>
    </row>
    <row r="5144" spans="6:14" x14ac:dyDescent="0.25">
      <c r="F5144" s="1"/>
      <c r="G5144" s="1"/>
      <c r="H5144" s="1"/>
      <c r="I5144" s="1"/>
      <c r="J5144" s="1"/>
      <c r="K5144" s="1"/>
      <c r="L5144" s="1"/>
      <c r="M5144" s="1"/>
      <c r="N5144" s="1"/>
    </row>
    <row r="5145" spans="6:14" x14ac:dyDescent="0.25">
      <c r="F5145" s="1"/>
      <c r="G5145" s="1"/>
      <c r="H5145" s="1"/>
      <c r="I5145" s="1"/>
      <c r="J5145" s="1"/>
      <c r="K5145" s="1"/>
      <c r="L5145" s="1"/>
      <c r="M5145" s="1"/>
      <c r="N5145" s="1"/>
    </row>
    <row r="5146" spans="6:14" x14ac:dyDescent="0.25">
      <c r="F5146" s="1"/>
      <c r="G5146" s="1"/>
      <c r="H5146" s="1"/>
      <c r="I5146" s="1"/>
      <c r="J5146" s="1"/>
      <c r="K5146" s="1"/>
      <c r="L5146" s="1"/>
      <c r="M5146" s="1"/>
      <c r="N5146" s="1"/>
    </row>
    <row r="5147" spans="6:14" x14ac:dyDescent="0.25">
      <c r="F5147" s="1"/>
      <c r="G5147" s="1"/>
      <c r="H5147" s="1"/>
      <c r="I5147" s="1"/>
      <c r="J5147" s="1"/>
      <c r="K5147" s="1"/>
      <c r="L5147" s="1"/>
      <c r="M5147" s="1"/>
      <c r="N5147" s="1"/>
    </row>
    <row r="5148" spans="6:14" x14ac:dyDescent="0.25">
      <c r="F5148" s="1"/>
      <c r="G5148" s="1"/>
      <c r="H5148" s="1"/>
      <c r="I5148" s="1"/>
      <c r="J5148" s="1"/>
      <c r="K5148" s="1"/>
      <c r="L5148" s="1"/>
      <c r="M5148" s="1"/>
      <c r="N5148" s="1"/>
    </row>
    <row r="5149" spans="6:14" x14ac:dyDescent="0.25">
      <c r="F5149" s="1"/>
      <c r="G5149" s="1"/>
      <c r="H5149" s="1"/>
      <c r="I5149" s="1"/>
      <c r="J5149" s="1"/>
      <c r="K5149" s="1"/>
      <c r="L5149" s="1"/>
      <c r="M5149" s="1"/>
      <c r="N5149" s="1"/>
    </row>
    <row r="5150" spans="6:14" x14ac:dyDescent="0.25">
      <c r="F5150" s="1"/>
      <c r="G5150" s="1"/>
      <c r="H5150" s="1"/>
      <c r="I5150" s="1"/>
      <c r="J5150" s="1"/>
      <c r="K5150" s="1"/>
      <c r="L5150" s="1"/>
      <c r="M5150" s="1"/>
      <c r="N5150" s="1"/>
    </row>
    <row r="5151" spans="6:14" x14ac:dyDescent="0.25">
      <c r="F5151" s="1"/>
      <c r="G5151" s="1"/>
      <c r="H5151" s="1"/>
      <c r="I5151" s="1"/>
      <c r="J5151" s="1"/>
      <c r="K5151" s="1"/>
      <c r="L5151" s="1"/>
      <c r="M5151" s="1"/>
      <c r="N5151" s="1"/>
    </row>
    <row r="5152" spans="6:14" x14ac:dyDescent="0.25">
      <c r="F5152" s="1"/>
      <c r="G5152" s="1"/>
      <c r="H5152" s="1"/>
      <c r="I5152" s="1"/>
      <c r="J5152" s="1"/>
      <c r="K5152" s="1"/>
      <c r="L5152" s="1"/>
      <c r="M5152" s="1"/>
      <c r="N5152" s="1"/>
    </row>
    <row r="5153" spans="6:14" x14ac:dyDescent="0.25">
      <c r="F5153" s="1"/>
      <c r="G5153" s="1"/>
      <c r="H5153" s="1"/>
      <c r="I5153" s="1"/>
      <c r="J5153" s="1"/>
      <c r="K5153" s="1"/>
      <c r="L5153" s="1"/>
      <c r="M5153" s="1"/>
      <c r="N5153" s="1"/>
    </row>
    <row r="5154" spans="6:14" x14ac:dyDescent="0.25">
      <c r="F5154" s="1"/>
      <c r="G5154" s="1"/>
      <c r="H5154" s="1"/>
      <c r="I5154" s="1"/>
      <c r="J5154" s="1"/>
      <c r="K5154" s="1"/>
      <c r="L5154" s="1"/>
      <c r="M5154" s="1"/>
      <c r="N5154" s="1"/>
    </row>
    <row r="5155" spans="6:14" x14ac:dyDescent="0.25">
      <c r="F5155" s="1"/>
      <c r="G5155" s="1"/>
      <c r="H5155" s="1"/>
      <c r="I5155" s="1"/>
      <c r="J5155" s="1"/>
      <c r="K5155" s="1"/>
      <c r="L5155" s="1"/>
      <c r="M5155" s="1"/>
      <c r="N5155" s="1"/>
    </row>
    <row r="5156" spans="6:14" x14ac:dyDescent="0.25">
      <c r="F5156" s="1"/>
      <c r="G5156" s="1"/>
      <c r="H5156" s="1"/>
      <c r="I5156" s="1"/>
      <c r="J5156" s="1"/>
      <c r="K5156" s="1"/>
      <c r="L5156" s="1"/>
      <c r="M5156" s="1"/>
      <c r="N5156" s="1"/>
    </row>
    <row r="5157" spans="6:14" x14ac:dyDescent="0.25">
      <c r="F5157" s="1"/>
      <c r="G5157" s="1"/>
      <c r="H5157" s="1"/>
      <c r="I5157" s="1"/>
      <c r="J5157" s="1"/>
      <c r="K5157" s="1"/>
      <c r="L5157" s="1"/>
      <c r="M5157" s="1"/>
      <c r="N5157" s="1"/>
    </row>
    <row r="5158" spans="6:14" x14ac:dyDescent="0.25">
      <c r="F5158" s="1"/>
      <c r="G5158" s="1"/>
      <c r="H5158" s="1"/>
      <c r="I5158" s="1"/>
      <c r="J5158" s="1"/>
      <c r="K5158" s="1"/>
      <c r="L5158" s="1"/>
      <c r="M5158" s="1"/>
      <c r="N5158" s="1"/>
    </row>
    <row r="5159" spans="6:14" x14ac:dyDescent="0.25">
      <c r="F5159" s="1"/>
      <c r="G5159" s="1"/>
      <c r="H5159" s="1"/>
      <c r="I5159" s="1"/>
      <c r="J5159" s="1"/>
      <c r="K5159" s="1"/>
      <c r="L5159" s="1"/>
      <c r="M5159" s="1"/>
      <c r="N5159" s="1"/>
    </row>
    <row r="5160" spans="6:14" x14ac:dyDescent="0.25">
      <c r="F5160" s="1"/>
      <c r="G5160" s="1"/>
      <c r="H5160" s="1"/>
      <c r="I5160" s="1"/>
      <c r="J5160" s="1"/>
      <c r="K5160" s="1"/>
      <c r="L5160" s="1"/>
      <c r="M5160" s="1"/>
      <c r="N5160" s="1"/>
    </row>
    <row r="5161" spans="6:14" x14ac:dyDescent="0.25">
      <c r="F5161" s="1"/>
      <c r="G5161" s="1"/>
      <c r="H5161" s="1"/>
      <c r="I5161" s="1"/>
      <c r="J5161" s="1"/>
      <c r="K5161" s="1"/>
      <c r="L5161" s="1"/>
      <c r="M5161" s="1"/>
      <c r="N5161" s="1"/>
    </row>
    <row r="5162" spans="6:14" x14ac:dyDescent="0.25">
      <c r="F5162" s="1"/>
      <c r="G5162" s="1"/>
      <c r="H5162" s="1"/>
      <c r="I5162" s="1"/>
      <c r="J5162" s="1"/>
      <c r="K5162" s="1"/>
      <c r="L5162" s="1"/>
      <c r="M5162" s="1"/>
      <c r="N5162" s="1"/>
    </row>
    <row r="5163" spans="6:14" x14ac:dyDescent="0.25">
      <c r="F5163" s="1"/>
      <c r="G5163" s="1"/>
      <c r="H5163" s="1"/>
      <c r="I5163" s="1"/>
      <c r="J5163" s="1"/>
      <c r="K5163" s="1"/>
      <c r="L5163" s="1"/>
      <c r="M5163" s="1"/>
      <c r="N5163" s="1"/>
    </row>
    <row r="5164" spans="6:14" x14ac:dyDescent="0.25">
      <c r="F5164" s="1"/>
      <c r="G5164" s="1"/>
      <c r="H5164" s="1"/>
      <c r="I5164" s="1"/>
      <c r="J5164" s="1"/>
      <c r="K5164" s="1"/>
      <c r="L5164" s="1"/>
      <c r="M5164" s="1"/>
      <c r="N5164" s="1"/>
    </row>
    <row r="5165" spans="6:14" x14ac:dyDescent="0.25">
      <c r="F5165" s="1"/>
      <c r="G5165" s="1"/>
      <c r="H5165" s="1"/>
      <c r="I5165" s="1"/>
      <c r="J5165" s="1"/>
      <c r="K5165" s="1"/>
      <c r="L5165" s="1"/>
      <c r="M5165" s="1"/>
      <c r="N5165" s="1"/>
    </row>
    <row r="5166" spans="6:14" x14ac:dyDescent="0.25">
      <c r="F5166" s="1"/>
      <c r="G5166" s="1"/>
      <c r="H5166" s="1"/>
      <c r="I5166" s="1"/>
      <c r="J5166" s="1"/>
      <c r="K5166" s="1"/>
      <c r="L5166" s="1"/>
      <c r="M5166" s="1"/>
      <c r="N5166" s="1"/>
    </row>
    <row r="5167" spans="6:14" x14ac:dyDescent="0.25">
      <c r="F5167" s="1"/>
      <c r="G5167" s="1"/>
      <c r="H5167" s="1"/>
      <c r="I5167" s="1"/>
      <c r="J5167" s="1"/>
      <c r="K5167" s="1"/>
      <c r="L5167" s="1"/>
      <c r="M5167" s="1"/>
      <c r="N5167" s="1"/>
    </row>
    <row r="5168" spans="6:14" x14ac:dyDescent="0.25">
      <c r="F5168" s="1"/>
      <c r="G5168" s="1"/>
      <c r="H5168" s="1"/>
      <c r="I5168" s="1"/>
      <c r="J5168" s="1"/>
      <c r="K5168" s="1"/>
      <c r="L5168" s="1"/>
      <c r="M5168" s="1"/>
      <c r="N5168" s="1"/>
    </row>
    <row r="5169" spans="6:14" x14ac:dyDescent="0.25">
      <c r="F5169" s="1"/>
      <c r="G5169" s="1"/>
      <c r="H5169" s="1"/>
      <c r="I5169" s="1"/>
      <c r="J5169" s="1"/>
      <c r="K5169" s="1"/>
      <c r="L5169" s="1"/>
      <c r="M5169" s="1"/>
      <c r="N5169" s="1"/>
    </row>
    <row r="5170" spans="6:14" x14ac:dyDescent="0.25">
      <c r="F5170" s="1"/>
      <c r="G5170" s="1"/>
      <c r="H5170" s="1"/>
      <c r="I5170" s="1"/>
      <c r="J5170" s="1"/>
      <c r="K5170" s="1"/>
      <c r="L5170" s="1"/>
      <c r="M5170" s="1"/>
      <c r="N5170" s="1"/>
    </row>
    <row r="5171" spans="6:14" x14ac:dyDescent="0.25">
      <c r="F5171" s="1"/>
      <c r="G5171" s="1"/>
      <c r="H5171" s="1"/>
      <c r="I5171" s="1"/>
      <c r="J5171" s="1"/>
      <c r="K5171" s="1"/>
      <c r="L5171" s="1"/>
      <c r="M5171" s="1"/>
      <c r="N5171" s="1"/>
    </row>
    <row r="5172" spans="6:14" x14ac:dyDescent="0.25">
      <c r="F5172" s="1"/>
      <c r="G5172" s="1"/>
      <c r="H5172" s="1"/>
      <c r="I5172" s="1"/>
      <c r="J5172" s="1"/>
      <c r="K5172" s="1"/>
      <c r="L5172" s="1"/>
      <c r="M5172" s="1"/>
      <c r="N5172" s="1"/>
    </row>
    <row r="5173" spans="6:14" x14ac:dyDescent="0.25">
      <c r="F5173" s="1"/>
      <c r="G5173" s="1"/>
      <c r="H5173" s="1"/>
      <c r="I5173" s="1"/>
      <c r="J5173" s="1"/>
      <c r="K5173" s="1"/>
      <c r="L5173" s="1"/>
      <c r="M5173" s="1"/>
      <c r="N5173" s="1"/>
    </row>
    <row r="5174" spans="6:14" x14ac:dyDescent="0.25">
      <c r="F5174" s="1"/>
      <c r="G5174" s="1"/>
      <c r="H5174" s="1"/>
      <c r="I5174" s="1"/>
      <c r="J5174" s="1"/>
      <c r="K5174" s="1"/>
      <c r="L5174" s="1"/>
      <c r="M5174" s="1"/>
      <c r="N5174" s="1"/>
    </row>
    <row r="5175" spans="6:14" x14ac:dyDescent="0.25">
      <c r="F5175" s="1"/>
      <c r="G5175" s="1"/>
      <c r="H5175" s="1"/>
      <c r="I5175" s="1"/>
      <c r="J5175" s="1"/>
      <c r="K5175" s="1"/>
      <c r="L5175" s="1"/>
      <c r="M5175" s="1"/>
      <c r="N5175" s="1"/>
    </row>
    <row r="5176" spans="6:14" x14ac:dyDescent="0.25">
      <c r="F5176" s="1"/>
      <c r="G5176" s="1"/>
      <c r="H5176" s="1"/>
      <c r="I5176" s="1"/>
      <c r="J5176" s="1"/>
      <c r="K5176" s="1"/>
      <c r="L5176" s="1"/>
      <c r="M5176" s="1"/>
      <c r="N5176" s="1"/>
    </row>
    <row r="5177" spans="6:14" x14ac:dyDescent="0.25">
      <c r="F5177" s="1"/>
      <c r="G5177" s="1"/>
      <c r="H5177" s="1"/>
      <c r="I5177" s="1"/>
      <c r="J5177" s="1"/>
      <c r="K5177" s="1"/>
      <c r="L5177" s="1"/>
      <c r="M5177" s="1"/>
      <c r="N5177" s="1"/>
    </row>
    <row r="5178" spans="6:14" x14ac:dyDescent="0.25">
      <c r="F5178" s="1"/>
      <c r="G5178" s="1"/>
      <c r="H5178" s="1"/>
      <c r="I5178" s="1"/>
      <c r="J5178" s="1"/>
      <c r="K5178" s="1"/>
      <c r="L5178" s="1"/>
      <c r="M5178" s="1"/>
      <c r="N5178" s="1"/>
    </row>
    <row r="5179" spans="6:14" x14ac:dyDescent="0.25">
      <c r="F5179" s="1"/>
      <c r="G5179" s="1"/>
      <c r="H5179" s="1"/>
      <c r="I5179" s="1"/>
      <c r="J5179" s="1"/>
      <c r="K5179" s="1"/>
      <c r="L5179" s="1"/>
      <c r="M5179" s="1"/>
      <c r="N5179" s="1"/>
    </row>
    <row r="5180" spans="6:14" x14ac:dyDescent="0.25">
      <c r="F5180" s="1"/>
      <c r="G5180" s="1"/>
      <c r="H5180" s="1"/>
      <c r="I5180" s="1"/>
      <c r="J5180" s="1"/>
      <c r="K5180" s="1"/>
      <c r="L5180" s="1"/>
      <c r="M5180" s="1"/>
      <c r="N5180" s="1"/>
    </row>
    <row r="5181" spans="6:14" x14ac:dyDescent="0.25">
      <c r="F5181" s="1"/>
      <c r="G5181" s="1"/>
      <c r="H5181" s="1"/>
      <c r="I5181" s="1"/>
      <c r="J5181" s="1"/>
      <c r="K5181" s="1"/>
      <c r="L5181" s="1"/>
      <c r="M5181" s="1"/>
      <c r="N5181" s="1"/>
    </row>
    <row r="5182" spans="6:14" x14ac:dyDescent="0.25">
      <c r="F5182" s="1"/>
      <c r="G5182" s="1"/>
      <c r="H5182" s="1"/>
      <c r="I5182" s="1"/>
      <c r="J5182" s="1"/>
      <c r="K5182" s="1"/>
      <c r="L5182" s="1"/>
      <c r="M5182" s="1"/>
      <c r="N5182" s="1"/>
    </row>
    <row r="5183" spans="6:14" x14ac:dyDescent="0.25">
      <c r="F5183" s="1"/>
      <c r="G5183" s="1"/>
      <c r="H5183" s="1"/>
      <c r="I5183" s="1"/>
      <c r="J5183" s="1"/>
      <c r="K5183" s="1"/>
      <c r="L5183" s="1"/>
      <c r="M5183" s="1"/>
      <c r="N5183" s="1"/>
    </row>
    <row r="5184" spans="6:14" x14ac:dyDescent="0.25">
      <c r="F5184" s="1"/>
      <c r="G5184" s="1"/>
      <c r="H5184" s="1"/>
      <c r="I5184" s="1"/>
      <c r="J5184" s="1"/>
      <c r="K5184" s="1"/>
      <c r="L5184" s="1"/>
      <c r="M5184" s="1"/>
      <c r="N5184" s="1"/>
    </row>
    <row r="5185" spans="6:14" x14ac:dyDescent="0.25">
      <c r="F5185" s="1"/>
      <c r="G5185" s="1"/>
      <c r="H5185" s="1"/>
      <c r="I5185" s="1"/>
      <c r="J5185" s="1"/>
      <c r="K5185" s="1"/>
      <c r="L5185" s="1"/>
      <c r="M5185" s="1"/>
      <c r="N5185" s="1"/>
    </row>
    <row r="5186" spans="6:14" x14ac:dyDescent="0.25">
      <c r="F5186" s="1"/>
      <c r="G5186" s="1"/>
      <c r="H5186" s="1"/>
      <c r="I5186" s="1"/>
      <c r="J5186" s="1"/>
      <c r="K5186" s="1"/>
      <c r="L5186" s="1"/>
      <c r="M5186" s="1"/>
      <c r="N5186" s="1"/>
    </row>
    <row r="5187" spans="6:14" x14ac:dyDescent="0.25">
      <c r="F5187" s="1"/>
      <c r="G5187" s="1"/>
      <c r="H5187" s="1"/>
      <c r="I5187" s="1"/>
      <c r="J5187" s="1"/>
      <c r="K5187" s="1"/>
      <c r="L5187" s="1"/>
      <c r="M5187" s="1"/>
      <c r="N5187" s="1"/>
    </row>
    <row r="5188" spans="6:14" x14ac:dyDescent="0.25">
      <c r="F5188" s="1"/>
      <c r="G5188" s="1"/>
      <c r="H5188" s="1"/>
      <c r="I5188" s="1"/>
      <c r="J5188" s="1"/>
      <c r="K5188" s="1"/>
      <c r="L5188" s="1"/>
      <c r="M5188" s="1"/>
      <c r="N5188" s="1"/>
    </row>
    <row r="5189" spans="6:14" x14ac:dyDescent="0.25">
      <c r="F5189" s="1"/>
      <c r="G5189" s="1"/>
      <c r="H5189" s="1"/>
      <c r="I5189" s="1"/>
      <c r="J5189" s="1"/>
      <c r="K5189" s="1"/>
      <c r="L5189" s="1"/>
      <c r="M5189" s="1"/>
      <c r="N5189" s="1"/>
    </row>
    <row r="5190" spans="6:14" x14ac:dyDescent="0.25">
      <c r="F5190" s="1"/>
      <c r="G5190" s="1"/>
      <c r="H5190" s="1"/>
      <c r="I5190" s="1"/>
      <c r="J5190" s="1"/>
      <c r="K5190" s="1"/>
      <c r="L5190" s="1"/>
      <c r="M5190" s="1"/>
      <c r="N5190" s="1"/>
    </row>
    <row r="5191" spans="6:14" x14ac:dyDescent="0.25">
      <c r="F5191" s="1"/>
      <c r="G5191" s="1"/>
      <c r="H5191" s="1"/>
      <c r="I5191" s="1"/>
      <c r="J5191" s="1"/>
      <c r="K5191" s="1"/>
      <c r="L5191" s="1"/>
      <c r="M5191" s="1"/>
      <c r="N5191" s="1"/>
    </row>
    <row r="5192" spans="6:14" x14ac:dyDescent="0.25">
      <c r="F5192" s="1"/>
      <c r="G5192" s="1"/>
      <c r="H5192" s="1"/>
      <c r="I5192" s="1"/>
      <c r="J5192" s="1"/>
      <c r="K5192" s="1"/>
      <c r="L5192" s="1"/>
      <c r="M5192" s="1"/>
      <c r="N5192" s="1"/>
    </row>
    <row r="5193" spans="6:14" x14ac:dyDescent="0.25">
      <c r="F5193" s="1"/>
      <c r="G5193" s="1"/>
      <c r="H5193" s="1"/>
      <c r="I5193" s="1"/>
      <c r="J5193" s="1"/>
      <c r="K5193" s="1"/>
      <c r="L5193" s="1"/>
      <c r="M5193" s="1"/>
      <c r="N5193" s="1"/>
    </row>
    <row r="5194" spans="6:14" x14ac:dyDescent="0.25">
      <c r="F5194" s="1"/>
      <c r="G5194" s="1"/>
      <c r="H5194" s="1"/>
      <c r="I5194" s="1"/>
      <c r="J5194" s="1"/>
      <c r="K5194" s="1"/>
      <c r="L5194" s="1"/>
      <c r="M5194" s="1"/>
      <c r="N5194" s="1"/>
    </row>
    <row r="5195" spans="6:14" x14ac:dyDescent="0.25">
      <c r="F5195" s="1"/>
      <c r="G5195" s="1"/>
      <c r="H5195" s="1"/>
      <c r="I5195" s="1"/>
      <c r="J5195" s="1"/>
      <c r="K5195" s="1"/>
      <c r="L5195" s="1"/>
      <c r="M5195" s="1"/>
      <c r="N5195" s="1"/>
    </row>
    <row r="5196" spans="6:14" x14ac:dyDescent="0.25">
      <c r="F5196" s="1"/>
      <c r="G5196" s="1"/>
      <c r="H5196" s="1"/>
      <c r="I5196" s="1"/>
      <c r="J5196" s="1"/>
      <c r="K5196" s="1"/>
      <c r="L5196" s="1"/>
      <c r="M5196" s="1"/>
      <c r="N5196" s="1"/>
    </row>
    <row r="5197" spans="6:14" x14ac:dyDescent="0.25">
      <c r="F5197" s="1"/>
      <c r="G5197" s="1"/>
      <c r="H5197" s="1"/>
      <c r="I5197" s="1"/>
      <c r="J5197" s="1"/>
      <c r="K5197" s="1"/>
      <c r="L5197" s="1"/>
      <c r="M5197" s="1"/>
      <c r="N5197" s="1"/>
    </row>
    <row r="5198" spans="6:14" x14ac:dyDescent="0.25">
      <c r="F5198" s="1"/>
      <c r="G5198" s="1"/>
      <c r="H5198" s="1"/>
      <c r="I5198" s="1"/>
      <c r="J5198" s="1"/>
      <c r="K5198" s="1"/>
      <c r="L5198" s="1"/>
      <c r="M5198" s="1"/>
      <c r="N5198" s="1"/>
    </row>
    <row r="5199" spans="6:14" x14ac:dyDescent="0.25">
      <c r="F5199" s="1"/>
      <c r="G5199" s="1"/>
      <c r="H5199" s="1"/>
      <c r="I5199" s="1"/>
      <c r="J5199" s="1"/>
      <c r="K5199" s="1"/>
      <c r="L5199" s="1"/>
      <c r="M5199" s="1"/>
      <c r="N5199" s="1"/>
    </row>
    <row r="5200" spans="6:14" x14ac:dyDescent="0.25">
      <c r="F5200" s="1"/>
      <c r="G5200" s="1"/>
      <c r="H5200" s="1"/>
      <c r="I5200" s="1"/>
      <c r="J5200" s="1"/>
      <c r="K5200" s="1"/>
      <c r="L5200" s="1"/>
      <c r="M5200" s="1"/>
      <c r="N5200" s="1"/>
    </row>
    <row r="5201" spans="6:14" x14ac:dyDescent="0.25">
      <c r="F5201" s="1"/>
      <c r="G5201" s="1"/>
      <c r="H5201" s="1"/>
      <c r="I5201" s="1"/>
      <c r="J5201" s="1"/>
      <c r="K5201" s="1"/>
      <c r="L5201" s="1"/>
      <c r="M5201" s="1"/>
      <c r="N5201" s="1"/>
    </row>
    <row r="5202" spans="6:14" x14ac:dyDescent="0.25">
      <c r="F5202" s="1"/>
      <c r="G5202" s="1"/>
      <c r="H5202" s="1"/>
      <c r="I5202" s="1"/>
      <c r="J5202" s="1"/>
      <c r="K5202" s="1"/>
      <c r="L5202" s="1"/>
      <c r="M5202" s="1"/>
      <c r="N5202" s="1"/>
    </row>
    <row r="5203" spans="6:14" x14ac:dyDescent="0.25">
      <c r="F5203" s="1"/>
      <c r="G5203" s="1"/>
      <c r="H5203" s="1"/>
      <c r="I5203" s="1"/>
      <c r="J5203" s="1"/>
      <c r="K5203" s="1"/>
      <c r="L5203" s="1"/>
      <c r="M5203" s="1"/>
      <c r="N5203" s="1"/>
    </row>
    <row r="5204" spans="6:14" x14ac:dyDescent="0.25">
      <c r="F5204" s="1"/>
      <c r="G5204" s="1"/>
      <c r="H5204" s="1"/>
      <c r="I5204" s="1"/>
      <c r="J5204" s="1"/>
      <c r="K5204" s="1"/>
      <c r="L5204" s="1"/>
      <c r="M5204" s="1"/>
      <c r="N5204" s="1"/>
    </row>
    <row r="5205" spans="6:14" x14ac:dyDescent="0.25">
      <c r="F5205" s="1"/>
      <c r="G5205" s="1"/>
      <c r="H5205" s="1"/>
      <c r="I5205" s="1"/>
      <c r="J5205" s="1"/>
      <c r="K5205" s="1"/>
      <c r="L5205" s="1"/>
      <c r="M5205" s="1"/>
      <c r="N5205" s="1"/>
    </row>
    <row r="5206" spans="6:14" x14ac:dyDescent="0.25">
      <c r="F5206" s="1"/>
      <c r="G5206" s="1"/>
      <c r="H5206" s="1"/>
      <c r="I5206" s="1"/>
      <c r="J5206" s="1"/>
      <c r="K5206" s="1"/>
      <c r="L5206" s="1"/>
      <c r="M5206" s="1"/>
      <c r="N5206" s="1"/>
    </row>
    <row r="5207" spans="6:14" x14ac:dyDescent="0.25">
      <c r="F5207" s="1"/>
      <c r="G5207" s="1"/>
      <c r="H5207" s="1"/>
      <c r="I5207" s="1"/>
      <c r="J5207" s="1"/>
      <c r="K5207" s="1"/>
      <c r="L5207" s="1"/>
      <c r="M5207" s="1"/>
      <c r="N5207" s="1"/>
    </row>
    <row r="5208" spans="6:14" x14ac:dyDescent="0.25">
      <c r="F5208" s="1"/>
      <c r="G5208" s="1"/>
      <c r="H5208" s="1"/>
      <c r="I5208" s="1"/>
      <c r="J5208" s="1"/>
      <c r="K5208" s="1"/>
      <c r="L5208" s="1"/>
      <c r="M5208" s="1"/>
      <c r="N5208" s="1"/>
    </row>
    <row r="5209" spans="6:14" x14ac:dyDescent="0.25">
      <c r="F5209" s="1"/>
      <c r="G5209" s="1"/>
      <c r="H5209" s="1"/>
      <c r="I5209" s="1"/>
      <c r="J5209" s="1"/>
      <c r="K5209" s="1"/>
      <c r="L5209" s="1"/>
      <c r="M5209" s="1"/>
      <c r="N5209" s="1"/>
    </row>
    <row r="5210" spans="6:14" x14ac:dyDescent="0.25">
      <c r="F5210" s="1"/>
      <c r="G5210" s="1"/>
      <c r="H5210" s="1"/>
      <c r="I5210" s="1"/>
      <c r="J5210" s="1"/>
      <c r="K5210" s="1"/>
      <c r="L5210" s="1"/>
      <c r="M5210" s="1"/>
      <c r="N5210" s="1"/>
    </row>
    <row r="5211" spans="6:14" x14ac:dyDescent="0.25">
      <c r="F5211" s="1"/>
      <c r="G5211" s="1"/>
      <c r="H5211" s="1"/>
      <c r="I5211" s="1"/>
      <c r="J5211" s="1"/>
      <c r="K5211" s="1"/>
      <c r="L5211" s="1"/>
      <c r="M5211" s="1"/>
      <c r="N5211" s="1"/>
    </row>
    <row r="5212" spans="6:14" x14ac:dyDescent="0.25">
      <c r="F5212" s="1"/>
      <c r="G5212" s="1"/>
      <c r="H5212" s="1"/>
      <c r="I5212" s="1"/>
      <c r="J5212" s="1"/>
      <c r="K5212" s="1"/>
      <c r="L5212" s="1"/>
      <c r="M5212" s="1"/>
      <c r="N5212" s="1"/>
    </row>
    <row r="5213" spans="6:14" x14ac:dyDescent="0.25">
      <c r="F5213" s="1"/>
      <c r="G5213" s="1"/>
      <c r="H5213" s="1"/>
      <c r="I5213" s="1"/>
      <c r="J5213" s="1"/>
      <c r="K5213" s="1"/>
      <c r="L5213" s="1"/>
      <c r="M5213" s="1"/>
      <c r="N5213" s="1"/>
    </row>
    <row r="5214" spans="6:14" x14ac:dyDescent="0.25">
      <c r="F5214" s="1"/>
      <c r="G5214" s="1"/>
      <c r="H5214" s="1"/>
      <c r="I5214" s="1"/>
      <c r="J5214" s="1"/>
      <c r="K5214" s="1"/>
      <c r="L5214" s="1"/>
      <c r="M5214" s="1"/>
      <c r="N5214" s="1"/>
    </row>
    <row r="5215" spans="6:14" x14ac:dyDescent="0.25">
      <c r="F5215" s="1"/>
      <c r="G5215" s="1"/>
      <c r="H5215" s="1"/>
      <c r="I5215" s="1"/>
      <c r="J5215" s="1"/>
      <c r="K5215" s="1"/>
      <c r="L5215" s="1"/>
      <c r="M5215" s="1"/>
      <c r="N5215" s="1"/>
    </row>
    <row r="5216" spans="6:14" x14ac:dyDescent="0.25">
      <c r="F5216" s="1"/>
      <c r="G5216" s="1"/>
      <c r="H5216" s="1"/>
      <c r="I5216" s="1"/>
      <c r="J5216" s="1"/>
      <c r="K5216" s="1"/>
      <c r="L5216" s="1"/>
      <c r="M5216" s="1"/>
      <c r="N5216" s="1"/>
    </row>
    <row r="5217" spans="6:14" x14ac:dyDescent="0.25">
      <c r="F5217" s="1"/>
      <c r="G5217" s="1"/>
      <c r="H5217" s="1"/>
      <c r="I5217" s="1"/>
      <c r="J5217" s="1"/>
      <c r="K5217" s="1"/>
      <c r="L5217" s="1"/>
      <c r="M5217" s="1"/>
      <c r="N5217" s="1"/>
    </row>
    <row r="5218" spans="6:14" x14ac:dyDescent="0.25">
      <c r="F5218" s="1"/>
      <c r="G5218" s="1"/>
      <c r="H5218" s="1"/>
      <c r="I5218" s="1"/>
      <c r="J5218" s="1"/>
      <c r="K5218" s="1"/>
      <c r="L5218" s="1"/>
      <c r="M5218" s="1"/>
      <c r="N5218" s="1"/>
    </row>
    <row r="5219" spans="6:14" x14ac:dyDescent="0.25">
      <c r="F5219" s="1"/>
      <c r="G5219" s="1"/>
      <c r="H5219" s="1"/>
      <c r="I5219" s="1"/>
      <c r="J5219" s="1"/>
      <c r="K5219" s="1"/>
      <c r="L5219" s="1"/>
      <c r="M5219" s="1"/>
      <c r="N5219" s="1"/>
    </row>
    <row r="5220" spans="6:14" x14ac:dyDescent="0.25">
      <c r="F5220" s="1"/>
      <c r="G5220" s="1"/>
      <c r="H5220" s="1"/>
      <c r="I5220" s="1"/>
      <c r="J5220" s="1"/>
      <c r="K5220" s="1"/>
      <c r="L5220" s="1"/>
      <c r="M5220" s="1"/>
      <c r="N5220" s="1"/>
    </row>
    <row r="5221" spans="6:14" x14ac:dyDescent="0.25">
      <c r="F5221" s="1"/>
      <c r="G5221" s="1"/>
      <c r="H5221" s="1"/>
      <c r="I5221" s="1"/>
      <c r="J5221" s="1"/>
      <c r="K5221" s="1"/>
      <c r="L5221" s="1"/>
      <c r="M5221" s="1"/>
      <c r="N5221" s="1"/>
    </row>
    <row r="5222" spans="6:14" x14ac:dyDescent="0.25">
      <c r="F5222" s="1"/>
      <c r="G5222" s="1"/>
      <c r="H5222" s="1"/>
      <c r="I5222" s="1"/>
      <c r="J5222" s="1"/>
      <c r="K5222" s="1"/>
      <c r="L5222" s="1"/>
      <c r="M5222" s="1"/>
      <c r="N5222" s="1"/>
    </row>
    <row r="5223" spans="6:14" x14ac:dyDescent="0.25">
      <c r="F5223" s="1"/>
      <c r="G5223" s="1"/>
      <c r="H5223" s="1"/>
      <c r="I5223" s="1"/>
      <c r="J5223" s="1"/>
      <c r="K5223" s="1"/>
      <c r="L5223" s="1"/>
      <c r="M5223" s="1"/>
      <c r="N5223" s="1"/>
    </row>
    <row r="5224" spans="6:14" x14ac:dyDescent="0.25">
      <c r="F5224" s="1"/>
      <c r="G5224" s="1"/>
      <c r="H5224" s="1"/>
      <c r="I5224" s="1"/>
      <c r="J5224" s="1"/>
      <c r="K5224" s="1"/>
      <c r="L5224" s="1"/>
      <c r="M5224" s="1"/>
      <c r="N5224" s="1"/>
    </row>
    <row r="5225" spans="6:14" x14ac:dyDescent="0.25">
      <c r="F5225" s="1"/>
      <c r="G5225" s="1"/>
      <c r="H5225" s="1"/>
      <c r="I5225" s="1"/>
      <c r="J5225" s="1"/>
      <c r="K5225" s="1"/>
      <c r="L5225" s="1"/>
      <c r="M5225" s="1"/>
      <c r="N5225" s="1"/>
    </row>
    <row r="5226" spans="6:14" x14ac:dyDescent="0.25">
      <c r="F5226" s="1"/>
      <c r="G5226" s="1"/>
      <c r="H5226" s="1"/>
      <c r="I5226" s="1"/>
      <c r="J5226" s="1"/>
      <c r="K5226" s="1"/>
      <c r="L5226" s="1"/>
      <c r="M5226" s="1"/>
      <c r="N5226" s="1"/>
    </row>
    <row r="5227" spans="6:14" x14ac:dyDescent="0.25">
      <c r="F5227" s="1"/>
      <c r="G5227" s="1"/>
      <c r="H5227" s="1"/>
      <c r="I5227" s="1"/>
      <c r="J5227" s="1"/>
      <c r="K5227" s="1"/>
      <c r="L5227" s="1"/>
      <c r="M5227" s="1"/>
      <c r="N5227" s="1"/>
    </row>
    <row r="5228" spans="6:14" x14ac:dyDescent="0.25">
      <c r="F5228" s="1"/>
      <c r="G5228" s="1"/>
      <c r="H5228" s="1"/>
      <c r="I5228" s="1"/>
      <c r="J5228" s="1"/>
      <c r="K5228" s="1"/>
      <c r="L5228" s="1"/>
      <c r="M5228" s="1"/>
      <c r="N5228" s="1"/>
    </row>
    <row r="5229" spans="6:14" x14ac:dyDescent="0.25">
      <c r="F5229" s="1"/>
      <c r="G5229" s="1"/>
      <c r="H5229" s="1"/>
      <c r="I5229" s="1"/>
      <c r="J5229" s="1"/>
      <c r="K5229" s="1"/>
      <c r="L5229" s="1"/>
      <c r="M5229" s="1"/>
      <c r="N5229" s="1"/>
    </row>
    <row r="5230" spans="6:14" x14ac:dyDescent="0.25">
      <c r="F5230" s="1"/>
      <c r="G5230" s="1"/>
      <c r="H5230" s="1"/>
      <c r="I5230" s="1"/>
      <c r="J5230" s="1"/>
      <c r="K5230" s="1"/>
      <c r="L5230" s="1"/>
      <c r="M5230" s="1"/>
      <c r="N5230" s="1"/>
    </row>
    <row r="5231" spans="6:14" x14ac:dyDescent="0.25">
      <c r="F5231" s="1"/>
      <c r="G5231" s="1"/>
      <c r="H5231" s="1"/>
      <c r="I5231" s="1"/>
      <c r="J5231" s="1"/>
      <c r="K5231" s="1"/>
      <c r="L5231" s="1"/>
      <c r="M5231" s="1"/>
      <c r="N5231" s="1"/>
    </row>
    <row r="5232" spans="6:14" x14ac:dyDescent="0.25">
      <c r="F5232" s="1"/>
      <c r="G5232" s="1"/>
      <c r="H5232" s="1"/>
      <c r="I5232" s="1"/>
      <c r="J5232" s="1"/>
      <c r="K5232" s="1"/>
      <c r="L5232" s="1"/>
      <c r="M5232" s="1"/>
      <c r="N5232" s="1"/>
    </row>
    <row r="5233" spans="6:14" x14ac:dyDescent="0.25">
      <c r="F5233" s="1"/>
      <c r="G5233" s="1"/>
      <c r="H5233" s="1"/>
      <c r="I5233" s="1"/>
      <c r="J5233" s="1"/>
      <c r="K5233" s="1"/>
      <c r="L5233" s="1"/>
      <c r="M5233" s="1"/>
      <c r="N5233" s="1"/>
    </row>
    <row r="5234" spans="6:14" x14ac:dyDescent="0.25">
      <c r="F5234" s="1"/>
      <c r="G5234" s="1"/>
      <c r="H5234" s="1"/>
      <c r="I5234" s="1"/>
      <c r="J5234" s="1"/>
      <c r="K5234" s="1"/>
      <c r="L5234" s="1"/>
      <c r="M5234" s="1"/>
      <c r="N5234" s="1"/>
    </row>
    <row r="5235" spans="6:14" x14ac:dyDescent="0.25">
      <c r="F5235" s="1"/>
      <c r="G5235" s="1"/>
      <c r="H5235" s="1"/>
      <c r="I5235" s="1"/>
      <c r="J5235" s="1"/>
      <c r="K5235" s="1"/>
      <c r="L5235" s="1"/>
      <c r="M5235" s="1"/>
      <c r="N5235" s="1"/>
    </row>
    <row r="5236" spans="6:14" x14ac:dyDescent="0.25">
      <c r="F5236" s="1"/>
      <c r="G5236" s="1"/>
      <c r="H5236" s="1"/>
      <c r="I5236" s="1"/>
      <c r="J5236" s="1"/>
      <c r="K5236" s="1"/>
      <c r="L5236" s="1"/>
      <c r="M5236" s="1"/>
      <c r="N5236" s="1"/>
    </row>
    <row r="5237" spans="6:14" x14ac:dyDescent="0.25">
      <c r="F5237" s="1"/>
      <c r="G5237" s="1"/>
      <c r="H5237" s="1"/>
      <c r="I5237" s="1"/>
      <c r="J5237" s="1"/>
      <c r="K5237" s="1"/>
      <c r="L5237" s="1"/>
      <c r="M5237" s="1"/>
      <c r="N5237" s="1"/>
    </row>
    <row r="5238" spans="6:14" x14ac:dyDescent="0.25">
      <c r="F5238" s="1"/>
      <c r="G5238" s="1"/>
      <c r="H5238" s="1"/>
      <c r="I5238" s="1"/>
      <c r="J5238" s="1"/>
      <c r="K5238" s="1"/>
      <c r="L5238" s="1"/>
      <c r="M5238" s="1"/>
      <c r="N5238" s="1"/>
    </row>
    <row r="5239" spans="6:14" x14ac:dyDescent="0.25">
      <c r="F5239" s="1"/>
      <c r="G5239" s="1"/>
      <c r="H5239" s="1"/>
      <c r="I5239" s="1"/>
      <c r="J5239" s="1"/>
      <c r="K5239" s="1"/>
      <c r="L5239" s="1"/>
      <c r="M5239" s="1"/>
      <c r="N5239" s="1"/>
    </row>
    <row r="5240" spans="6:14" x14ac:dyDescent="0.25">
      <c r="F5240" s="1"/>
      <c r="G5240" s="1"/>
      <c r="H5240" s="1"/>
      <c r="I5240" s="1"/>
      <c r="J5240" s="1"/>
      <c r="K5240" s="1"/>
      <c r="L5240" s="1"/>
      <c r="M5240" s="1"/>
      <c r="N5240" s="1"/>
    </row>
    <row r="5241" spans="6:14" x14ac:dyDescent="0.25">
      <c r="F5241" s="1"/>
      <c r="G5241" s="1"/>
      <c r="H5241" s="1"/>
      <c r="I5241" s="1"/>
      <c r="J5241" s="1"/>
      <c r="K5241" s="1"/>
      <c r="L5241" s="1"/>
      <c r="M5241" s="1"/>
      <c r="N5241" s="1"/>
    </row>
    <row r="5242" spans="6:14" x14ac:dyDescent="0.25">
      <c r="F5242" s="1"/>
      <c r="G5242" s="1"/>
      <c r="H5242" s="1"/>
      <c r="I5242" s="1"/>
      <c r="J5242" s="1"/>
      <c r="K5242" s="1"/>
      <c r="L5242" s="1"/>
      <c r="M5242" s="1"/>
      <c r="N5242" s="1"/>
    </row>
    <row r="5243" spans="6:14" x14ac:dyDescent="0.25">
      <c r="F5243" s="1"/>
      <c r="G5243" s="1"/>
      <c r="H5243" s="1"/>
      <c r="I5243" s="1"/>
      <c r="J5243" s="1"/>
      <c r="K5243" s="1"/>
      <c r="L5243" s="1"/>
      <c r="M5243" s="1"/>
      <c r="N5243" s="1"/>
    </row>
    <row r="5244" spans="6:14" x14ac:dyDescent="0.25">
      <c r="F5244" s="1"/>
      <c r="G5244" s="1"/>
      <c r="H5244" s="1"/>
      <c r="I5244" s="1"/>
      <c r="J5244" s="1"/>
      <c r="K5244" s="1"/>
      <c r="L5244" s="1"/>
      <c r="M5244" s="1"/>
      <c r="N5244" s="1"/>
    </row>
    <row r="5245" spans="6:14" x14ac:dyDescent="0.25">
      <c r="F5245" s="1"/>
      <c r="G5245" s="1"/>
      <c r="H5245" s="1"/>
      <c r="I5245" s="1"/>
      <c r="J5245" s="1"/>
      <c r="K5245" s="1"/>
      <c r="L5245" s="1"/>
      <c r="M5245" s="1"/>
      <c r="N5245" s="1"/>
    </row>
    <row r="5246" spans="6:14" x14ac:dyDescent="0.25">
      <c r="F5246" s="1"/>
      <c r="G5246" s="1"/>
      <c r="H5246" s="1"/>
      <c r="I5246" s="1"/>
      <c r="J5246" s="1"/>
      <c r="K5246" s="1"/>
      <c r="L5246" s="1"/>
      <c r="M5246" s="1"/>
      <c r="N5246" s="1"/>
    </row>
    <row r="5247" spans="6:14" x14ac:dyDescent="0.25">
      <c r="F5247" s="1"/>
      <c r="G5247" s="1"/>
      <c r="H5247" s="1"/>
      <c r="I5247" s="1"/>
      <c r="J5247" s="1"/>
      <c r="K5247" s="1"/>
      <c r="L5247" s="1"/>
      <c r="M5247" s="1"/>
      <c r="N5247" s="1"/>
    </row>
    <row r="5248" spans="6:14" x14ac:dyDescent="0.25">
      <c r="F5248" s="1"/>
      <c r="G5248" s="1"/>
      <c r="H5248" s="1"/>
      <c r="I5248" s="1"/>
      <c r="J5248" s="1"/>
      <c r="K5248" s="1"/>
      <c r="L5248" s="1"/>
      <c r="M5248" s="1"/>
      <c r="N5248" s="1"/>
    </row>
    <row r="5249" spans="6:14" x14ac:dyDescent="0.25">
      <c r="F5249" s="1"/>
      <c r="G5249" s="1"/>
      <c r="H5249" s="1"/>
      <c r="I5249" s="1"/>
      <c r="J5249" s="1"/>
      <c r="K5249" s="1"/>
      <c r="L5249" s="1"/>
      <c r="M5249" s="1"/>
      <c r="N5249" s="1"/>
    </row>
    <row r="5250" spans="6:14" x14ac:dyDescent="0.25">
      <c r="F5250" s="1"/>
      <c r="G5250" s="1"/>
      <c r="H5250" s="1"/>
      <c r="I5250" s="1"/>
      <c r="J5250" s="1"/>
      <c r="K5250" s="1"/>
      <c r="L5250" s="1"/>
      <c r="M5250" s="1"/>
      <c r="N5250" s="1"/>
    </row>
    <row r="5251" spans="6:14" x14ac:dyDescent="0.25">
      <c r="F5251" s="1"/>
      <c r="G5251" s="1"/>
      <c r="H5251" s="1"/>
      <c r="I5251" s="1"/>
      <c r="J5251" s="1"/>
      <c r="K5251" s="1"/>
      <c r="L5251" s="1"/>
      <c r="M5251" s="1"/>
      <c r="N5251" s="1"/>
    </row>
    <row r="5252" spans="6:14" x14ac:dyDescent="0.25">
      <c r="F5252" s="1"/>
      <c r="G5252" s="1"/>
      <c r="H5252" s="1"/>
      <c r="I5252" s="1"/>
      <c r="J5252" s="1"/>
      <c r="K5252" s="1"/>
      <c r="L5252" s="1"/>
      <c r="M5252" s="1"/>
      <c r="N5252" s="1"/>
    </row>
    <row r="5253" spans="6:14" x14ac:dyDescent="0.25">
      <c r="F5253" s="1"/>
      <c r="G5253" s="1"/>
      <c r="H5253" s="1"/>
      <c r="I5253" s="1"/>
      <c r="J5253" s="1"/>
      <c r="K5253" s="1"/>
      <c r="L5253" s="1"/>
      <c r="M5253" s="1"/>
      <c r="N5253" s="1"/>
    </row>
    <row r="5254" spans="6:14" x14ac:dyDescent="0.25">
      <c r="F5254" s="1"/>
      <c r="G5254" s="1"/>
      <c r="H5254" s="1"/>
      <c r="I5254" s="1"/>
      <c r="J5254" s="1"/>
      <c r="K5254" s="1"/>
      <c r="L5254" s="1"/>
      <c r="M5254" s="1"/>
      <c r="N5254" s="1"/>
    </row>
    <row r="5255" spans="6:14" x14ac:dyDescent="0.25">
      <c r="F5255" s="1"/>
      <c r="G5255" s="1"/>
      <c r="H5255" s="1"/>
      <c r="I5255" s="1"/>
      <c r="J5255" s="1"/>
      <c r="K5255" s="1"/>
      <c r="L5255" s="1"/>
      <c r="M5255" s="1"/>
      <c r="N5255" s="1"/>
    </row>
    <row r="5256" spans="6:14" x14ac:dyDescent="0.25">
      <c r="F5256" s="1"/>
      <c r="G5256" s="1"/>
      <c r="H5256" s="1"/>
      <c r="I5256" s="1"/>
      <c r="J5256" s="1"/>
      <c r="K5256" s="1"/>
      <c r="L5256" s="1"/>
      <c r="M5256" s="1"/>
      <c r="N5256" s="1"/>
    </row>
    <row r="5257" spans="6:14" x14ac:dyDescent="0.25">
      <c r="F5257" s="1"/>
      <c r="G5257" s="1"/>
      <c r="H5257" s="1"/>
      <c r="I5257" s="1"/>
      <c r="J5257" s="1"/>
      <c r="K5257" s="1"/>
      <c r="L5257" s="1"/>
      <c r="M5257" s="1"/>
      <c r="N5257" s="1"/>
    </row>
    <row r="5258" spans="6:14" x14ac:dyDescent="0.25">
      <c r="F5258" s="1"/>
      <c r="G5258" s="1"/>
      <c r="H5258" s="1"/>
      <c r="I5258" s="1"/>
      <c r="J5258" s="1"/>
      <c r="K5258" s="1"/>
      <c r="L5258" s="1"/>
      <c r="M5258" s="1"/>
      <c r="N5258" s="1"/>
    </row>
    <row r="5259" spans="6:14" x14ac:dyDescent="0.25">
      <c r="F5259" s="1"/>
      <c r="G5259" s="1"/>
      <c r="H5259" s="1"/>
      <c r="I5259" s="1"/>
      <c r="J5259" s="1"/>
      <c r="K5259" s="1"/>
      <c r="L5259" s="1"/>
      <c r="M5259" s="1"/>
      <c r="N5259" s="1"/>
    </row>
    <row r="5260" spans="6:14" x14ac:dyDescent="0.25">
      <c r="F5260" s="1"/>
      <c r="G5260" s="1"/>
      <c r="H5260" s="1"/>
      <c r="I5260" s="1"/>
      <c r="J5260" s="1"/>
      <c r="K5260" s="1"/>
      <c r="L5260" s="1"/>
      <c r="M5260" s="1"/>
      <c r="N5260" s="1"/>
    </row>
    <row r="5261" spans="6:14" x14ac:dyDescent="0.25">
      <c r="F5261" s="1"/>
      <c r="G5261" s="1"/>
      <c r="H5261" s="1"/>
      <c r="I5261" s="1"/>
      <c r="J5261" s="1"/>
      <c r="K5261" s="1"/>
      <c r="L5261" s="1"/>
      <c r="M5261" s="1"/>
      <c r="N5261" s="1"/>
    </row>
    <row r="5262" spans="6:14" x14ac:dyDescent="0.25">
      <c r="F5262" s="1"/>
      <c r="G5262" s="1"/>
      <c r="H5262" s="1"/>
      <c r="I5262" s="1"/>
      <c r="J5262" s="1"/>
      <c r="K5262" s="1"/>
      <c r="L5262" s="1"/>
      <c r="M5262" s="1"/>
      <c r="N5262" s="1"/>
    </row>
    <row r="5263" spans="6:14" x14ac:dyDescent="0.25">
      <c r="F5263" s="1"/>
      <c r="G5263" s="1"/>
      <c r="H5263" s="1"/>
      <c r="I5263" s="1"/>
      <c r="J5263" s="1"/>
      <c r="K5263" s="1"/>
      <c r="L5263" s="1"/>
      <c r="M5263" s="1"/>
      <c r="N5263" s="1"/>
    </row>
    <row r="5264" spans="6:14" x14ac:dyDescent="0.25">
      <c r="F5264" s="1"/>
      <c r="G5264" s="1"/>
      <c r="H5264" s="1"/>
      <c r="I5264" s="1"/>
      <c r="J5264" s="1"/>
      <c r="K5264" s="1"/>
      <c r="L5264" s="1"/>
      <c r="M5264" s="1"/>
      <c r="N5264" s="1"/>
    </row>
    <row r="5265" spans="6:14" x14ac:dyDescent="0.25">
      <c r="F5265" s="1"/>
      <c r="G5265" s="1"/>
      <c r="H5265" s="1"/>
      <c r="I5265" s="1"/>
      <c r="J5265" s="1"/>
      <c r="K5265" s="1"/>
      <c r="L5265" s="1"/>
      <c r="M5265" s="1"/>
      <c r="N5265" s="1"/>
    </row>
    <row r="5266" spans="6:14" x14ac:dyDescent="0.25">
      <c r="F5266" s="1"/>
      <c r="G5266" s="1"/>
      <c r="H5266" s="1"/>
      <c r="I5266" s="1"/>
      <c r="J5266" s="1"/>
      <c r="K5266" s="1"/>
      <c r="L5266" s="1"/>
      <c r="M5266" s="1"/>
      <c r="N5266" s="1"/>
    </row>
    <row r="5267" spans="6:14" x14ac:dyDescent="0.25">
      <c r="F5267" s="1"/>
      <c r="G5267" s="1"/>
      <c r="H5267" s="1"/>
      <c r="I5267" s="1"/>
      <c r="J5267" s="1"/>
      <c r="K5267" s="1"/>
      <c r="L5267" s="1"/>
      <c r="M5267" s="1"/>
      <c r="N5267" s="1"/>
    </row>
    <row r="5268" spans="6:14" x14ac:dyDescent="0.25">
      <c r="F5268" s="1"/>
      <c r="G5268" s="1"/>
      <c r="H5268" s="1"/>
      <c r="I5268" s="1"/>
      <c r="J5268" s="1"/>
      <c r="K5268" s="1"/>
      <c r="L5268" s="1"/>
      <c r="M5268" s="1"/>
      <c r="N5268" s="1"/>
    </row>
    <row r="5269" spans="6:14" x14ac:dyDescent="0.25">
      <c r="F5269" s="1"/>
      <c r="G5269" s="1"/>
      <c r="H5269" s="1"/>
      <c r="I5269" s="1"/>
      <c r="J5269" s="1"/>
      <c r="K5269" s="1"/>
      <c r="L5269" s="1"/>
      <c r="M5269" s="1"/>
      <c r="N5269" s="1"/>
    </row>
    <row r="5270" spans="6:14" x14ac:dyDescent="0.25">
      <c r="F5270" s="1"/>
      <c r="G5270" s="1"/>
      <c r="H5270" s="1"/>
      <c r="I5270" s="1"/>
      <c r="J5270" s="1"/>
      <c r="K5270" s="1"/>
      <c r="L5270" s="1"/>
      <c r="M5270" s="1"/>
      <c r="N5270" s="1"/>
    </row>
    <row r="5271" spans="6:14" x14ac:dyDescent="0.25">
      <c r="F5271" s="1"/>
      <c r="G5271" s="1"/>
      <c r="H5271" s="1"/>
      <c r="I5271" s="1"/>
      <c r="J5271" s="1"/>
      <c r="K5271" s="1"/>
      <c r="L5271" s="1"/>
      <c r="M5271" s="1"/>
      <c r="N5271" s="1"/>
    </row>
    <row r="5272" spans="6:14" x14ac:dyDescent="0.25">
      <c r="F5272" s="1"/>
      <c r="G5272" s="1"/>
      <c r="H5272" s="1"/>
      <c r="I5272" s="1"/>
      <c r="J5272" s="1"/>
      <c r="K5272" s="1"/>
      <c r="L5272" s="1"/>
      <c r="M5272" s="1"/>
      <c r="N5272" s="1"/>
    </row>
    <row r="5273" spans="6:14" x14ac:dyDescent="0.25">
      <c r="F5273" s="1"/>
      <c r="G5273" s="1"/>
      <c r="H5273" s="1"/>
      <c r="I5273" s="1"/>
      <c r="J5273" s="1"/>
      <c r="K5273" s="1"/>
      <c r="L5273" s="1"/>
      <c r="M5273" s="1"/>
      <c r="N5273" s="1"/>
    </row>
    <row r="5274" spans="6:14" x14ac:dyDescent="0.25">
      <c r="F5274" s="1"/>
      <c r="G5274" s="1"/>
      <c r="H5274" s="1"/>
      <c r="I5274" s="1"/>
      <c r="J5274" s="1"/>
      <c r="K5274" s="1"/>
      <c r="L5274" s="1"/>
      <c r="M5274" s="1"/>
      <c r="N5274" s="1"/>
    </row>
    <row r="5275" spans="6:14" x14ac:dyDescent="0.25">
      <c r="F5275" s="1"/>
      <c r="G5275" s="1"/>
      <c r="H5275" s="1"/>
      <c r="I5275" s="1"/>
      <c r="J5275" s="1"/>
      <c r="K5275" s="1"/>
      <c r="L5275" s="1"/>
      <c r="M5275" s="1"/>
      <c r="N5275" s="1"/>
    </row>
    <row r="5276" spans="6:14" x14ac:dyDescent="0.25">
      <c r="F5276" s="1"/>
      <c r="G5276" s="1"/>
      <c r="H5276" s="1"/>
      <c r="I5276" s="1"/>
      <c r="J5276" s="1"/>
      <c r="K5276" s="1"/>
      <c r="L5276" s="1"/>
      <c r="M5276" s="1"/>
      <c r="N5276" s="1"/>
    </row>
    <row r="5277" spans="6:14" x14ac:dyDescent="0.25">
      <c r="F5277" s="1"/>
      <c r="G5277" s="1"/>
      <c r="H5277" s="1"/>
      <c r="I5277" s="1"/>
      <c r="J5277" s="1"/>
      <c r="K5277" s="1"/>
      <c r="L5277" s="1"/>
      <c r="M5277" s="1"/>
      <c r="N5277" s="1"/>
    </row>
    <row r="5278" spans="6:14" x14ac:dyDescent="0.25">
      <c r="F5278" s="1"/>
      <c r="G5278" s="1"/>
      <c r="H5278" s="1"/>
      <c r="I5278" s="1"/>
      <c r="J5278" s="1"/>
      <c r="K5278" s="1"/>
      <c r="L5278" s="1"/>
      <c r="M5278" s="1"/>
      <c r="N5278" s="1"/>
    </row>
    <row r="5279" spans="6:14" x14ac:dyDescent="0.25">
      <c r="F5279" s="1"/>
      <c r="G5279" s="1"/>
      <c r="H5279" s="1"/>
      <c r="I5279" s="1"/>
      <c r="J5279" s="1"/>
      <c r="K5279" s="1"/>
      <c r="L5279" s="1"/>
      <c r="M5279" s="1"/>
      <c r="N5279" s="1"/>
    </row>
    <row r="5280" spans="6:14" x14ac:dyDescent="0.25">
      <c r="F5280" s="1"/>
      <c r="G5280" s="1"/>
      <c r="H5280" s="1"/>
      <c r="I5280" s="1"/>
      <c r="J5280" s="1"/>
      <c r="K5280" s="1"/>
      <c r="L5280" s="1"/>
      <c r="M5280" s="1"/>
      <c r="N5280" s="1"/>
    </row>
    <row r="5281" spans="6:14" x14ac:dyDescent="0.25">
      <c r="F5281" s="1"/>
      <c r="G5281" s="1"/>
      <c r="H5281" s="1"/>
      <c r="I5281" s="1"/>
      <c r="J5281" s="1"/>
      <c r="K5281" s="1"/>
      <c r="L5281" s="1"/>
      <c r="M5281" s="1"/>
      <c r="N5281" s="1"/>
    </row>
    <row r="5282" spans="6:14" x14ac:dyDescent="0.25">
      <c r="F5282" s="1"/>
      <c r="G5282" s="1"/>
      <c r="H5282" s="1"/>
      <c r="I5282" s="1"/>
      <c r="J5282" s="1"/>
      <c r="K5282" s="1"/>
      <c r="L5282" s="1"/>
      <c r="M5282" s="1"/>
      <c r="N5282" s="1"/>
    </row>
    <row r="5283" spans="6:14" x14ac:dyDescent="0.25">
      <c r="F5283" s="1"/>
      <c r="G5283" s="1"/>
      <c r="H5283" s="1"/>
      <c r="I5283" s="1"/>
      <c r="J5283" s="1"/>
      <c r="K5283" s="1"/>
      <c r="L5283" s="1"/>
      <c r="M5283" s="1"/>
      <c r="N5283" s="1"/>
    </row>
    <row r="5284" spans="6:14" x14ac:dyDescent="0.25">
      <c r="F5284" s="1"/>
      <c r="G5284" s="1"/>
      <c r="H5284" s="1"/>
      <c r="I5284" s="1"/>
      <c r="J5284" s="1"/>
      <c r="K5284" s="1"/>
      <c r="L5284" s="1"/>
      <c r="M5284" s="1"/>
      <c r="N5284" s="1"/>
    </row>
    <row r="5285" spans="6:14" x14ac:dyDescent="0.25">
      <c r="F5285" s="1"/>
      <c r="G5285" s="1"/>
      <c r="H5285" s="1"/>
      <c r="I5285" s="1"/>
      <c r="J5285" s="1"/>
      <c r="K5285" s="1"/>
      <c r="L5285" s="1"/>
      <c r="M5285" s="1"/>
      <c r="N5285" s="1"/>
    </row>
    <row r="5286" spans="6:14" x14ac:dyDescent="0.25">
      <c r="F5286" s="1"/>
      <c r="G5286" s="1"/>
      <c r="H5286" s="1"/>
      <c r="I5286" s="1"/>
      <c r="J5286" s="1"/>
      <c r="K5286" s="1"/>
      <c r="L5286" s="1"/>
      <c r="M5286" s="1"/>
      <c r="N5286" s="1"/>
    </row>
    <row r="5287" spans="6:14" x14ac:dyDescent="0.25">
      <c r="F5287" s="1"/>
      <c r="G5287" s="1"/>
      <c r="H5287" s="1"/>
      <c r="I5287" s="1"/>
      <c r="J5287" s="1"/>
      <c r="K5287" s="1"/>
      <c r="L5287" s="1"/>
      <c r="M5287" s="1"/>
      <c r="N5287" s="1"/>
    </row>
    <row r="5288" spans="6:14" x14ac:dyDescent="0.25">
      <c r="F5288" s="1"/>
      <c r="G5288" s="1"/>
      <c r="H5288" s="1"/>
      <c r="I5288" s="1"/>
      <c r="J5288" s="1"/>
      <c r="K5288" s="1"/>
      <c r="L5288" s="1"/>
      <c r="M5288" s="1"/>
      <c r="N5288" s="1"/>
    </row>
    <row r="5289" spans="6:14" x14ac:dyDescent="0.25">
      <c r="F5289" s="1"/>
      <c r="G5289" s="1"/>
      <c r="H5289" s="1"/>
      <c r="I5289" s="1"/>
      <c r="J5289" s="1"/>
      <c r="K5289" s="1"/>
      <c r="L5289" s="1"/>
      <c r="M5289" s="1"/>
      <c r="N5289" s="1"/>
    </row>
    <row r="5290" spans="6:14" x14ac:dyDescent="0.25">
      <c r="F5290" s="1"/>
      <c r="G5290" s="1"/>
      <c r="H5290" s="1"/>
      <c r="I5290" s="1"/>
      <c r="J5290" s="1"/>
      <c r="K5290" s="1"/>
      <c r="L5290" s="1"/>
      <c r="M5290" s="1"/>
      <c r="N5290" s="1"/>
    </row>
    <row r="5291" spans="6:14" x14ac:dyDescent="0.25">
      <c r="F5291" s="1"/>
      <c r="G5291" s="1"/>
      <c r="H5291" s="1"/>
      <c r="I5291" s="1"/>
      <c r="J5291" s="1"/>
      <c r="K5291" s="1"/>
      <c r="L5291" s="1"/>
      <c r="M5291" s="1"/>
      <c r="N5291" s="1"/>
    </row>
    <row r="5292" spans="6:14" x14ac:dyDescent="0.25">
      <c r="F5292" s="1"/>
      <c r="G5292" s="1"/>
      <c r="H5292" s="1"/>
      <c r="I5292" s="1"/>
      <c r="J5292" s="1"/>
      <c r="K5292" s="1"/>
      <c r="L5292" s="1"/>
      <c r="M5292" s="1"/>
      <c r="N5292" s="1"/>
    </row>
    <row r="5293" spans="6:14" x14ac:dyDescent="0.25">
      <c r="F5293" s="1"/>
      <c r="G5293" s="1"/>
      <c r="H5293" s="1"/>
      <c r="I5293" s="1"/>
      <c r="J5293" s="1"/>
      <c r="K5293" s="1"/>
      <c r="L5293" s="1"/>
      <c r="M5293" s="1"/>
      <c r="N5293" s="1"/>
    </row>
    <row r="5294" spans="6:14" x14ac:dyDescent="0.25">
      <c r="F5294" s="1"/>
      <c r="G5294" s="1"/>
      <c r="H5294" s="1"/>
      <c r="I5294" s="1"/>
      <c r="J5294" s="1"/>
      <c r="K5294" s="1"/>
      <c r="L5294" s="1"/>
      <c r="M5294" s="1"/>
      <c r="N5294" s="1"/>
    </row>
    <row r="5295" spans="6:14" x14ac:dyDescent="0.25">
      <c r="F5295" s="1"/>
      <c r="G5295" s="1"/>
      <c r="H5295" s="1"/>
      <c r="I5295" s="1"/>
      <c r="J5295" s="1"/>
      <c r="K5295" s="1"/>
      <c r="L5295" s="1"/>
      <c r="M5295" s="1"/>
      <c r="N5295" s="1"/>
    </row>
    <row r="5296" spans="6:14" x14ac:dyDescent="0.25">
      <c r="F5296" s="1"/>
      <c r="G5296" s="1"/>
      <c r="H5296" s="1"/>
      <c r="I5296" s="1"/>
      <c r="J5296" s="1"/>
      <c r="K5296" s="1"/>
      <c r="L5296" s="1"/>
      <c r="M5296" s="1"/>
      <c r="N5296" s="1"/>
    </row>
    <row r="5297" spans="6:14" x14ac:dyDescent="0.25">
      <c r="F5297" s="1"/>
      <c r="G5297" s="1"/>
      <c r="H5297" s="1"/>
      <c r="I5297" s="1"/>
      <c r="J5297" s="1"/>
      <c r="K5297" s="1"/>
      <c r="L5297" s="1"/>
      <c r="M5297" s="1"/>
      <c r="N5297" s="1"/>
    </row>
    <row r="5298" spans="6:14" x14ac:dyDescent="0.25">
      <c r="F5298" s="1"/>
      <c r="G5298" s="1"/>
      <c r="H5298" s="1"/>
      <c r="I5298" s="1"/>
      <c r="J5298" s="1"/>
      <c r="K5298" s="1"/>
      <c r="L5298" s="1"/>
      <c r="M5298" s="1"/>
      <c r="N5298" s="1"/>
    </row>
    <row r="5299" spans="6:14" x14ac:dyDescent="0.25">
      <c r="F5299" s="1"/>
      <c r="G5299" s="1"/>
      <c r="H5299" s="1"/>
      <c r="I5299" s="1"/>
      <c r="J5299" s="1"/>
      <c r="K5299" s="1"/>
      <c r="L5299" s="1"/>
      <c r="M5299" s="1"/>
      <c r="N5299" s="1"/>
    </row>
    <row r="5300" spans="6:14" x14ac:dyDescent="0.25">
      <c r="F5300" s="1"/>
      <c r="G5300" s="1"/>
      <c r="H5300" s="1"/>
      <c r="I5300" s="1"/>
      <c r="J5300" s="1"/>
      <c r="K5300" s="1"/>
      <c r="L5300" s="1"/>
      <c r="M5300" s="1"/>
      <c r="N5300" s="1"/>
    </row>
    <row r="5301" spans="6:14" x14ac:dyDescent="0.25">
      <c r="F5301" s="1"/>
      <c r="G5301" s="1"/>
      <c r="H5301" s="1"/>
      <c r="I5301" s="1"/>
      <c r="J5301" s="1"/>
      <c r="K5301" s="1"/>
      <c r="L5301" s="1"/>
      <c r="M5301" s="1"/>
      <c r="N5301" s="1"/>
    </row>
    <row r="5302" spans="6:14" x14ac:dyDescent="0.25">
      <c r="F5302" s="1"/>
      <c r="G5302" s="1"/>
      <c r="H5302" s="1"/>
      <c r="I5302" s="1"/>
      <c r="J5302" s="1"/>
      <c r="K5302" s="1"/>
      <c r="L5302" s="1"/>
      <c r="M5302" s="1"/>
      <c r="N5302" s="1"/>
    </row>
    <row r="5303" spans="6:14" x14ac:dyDescent="0.25">
      <c r="F5303" s="1"/>
      <c r="G5303" s="1"/>
      <c r="H5303" s="1"/>
      <c r="I5303" s="1"/>
      <c r="J5303" s="1"/>
      <c r="K5303" s="1"/>
      <c r="L5303" s="1"/>
      <c r="M5303" s="1"/>
      <c r="N5303" s="1"/>
    </row>
    <row r="5304" spans="6:14" x14ac:dyDescent="0.25">
      <c r="F5304" s="1"/>
      <c r="G5304" s="1"/>
      <c r="H5304" s="1"/>
      <c r="I5304" s="1"/>
      <c r="J5304" s="1"/>
      <c r="K5304" s="1"/>
      <c r="L5304" s="1"/>
      <c r="M5304" s="1"/>
      <c r="N5304" s="1"/>
    </row>
    <row r="5305" spans="6:14" x14ac:dyDescent="0.25">
      <c r="F5305" s="1"/>
      <c r="G5305" s="1"/>
      <c r="H5305" s="1"/>
      <c r="I5305" s="1"/>
      <c r="J5305" s="1"/>
      <c r="K5305" s="1"/>
      <c r="L5305" s="1"/>
      <c r="M5305" s="1"/>
      <c r="N5305" s="1"/>
    </row>
    <row r="5306" spans="6:14" x14ac:dyDescent="0.25">
      <c r="F5306" s="1"/>
      <c r="G5306" s="1"/>
      <c r="H5306" s="1"/>
      <c r="I5306" s="1"/>
      <c r="J5306" s="1"/>
      <c r="K5306" s="1"/>
      <c r="L5306" s="1"/>
      <c r="M5306" s="1"/>
      <c r="N5306" s="1"/>
    </row>
    <row r="5307" spans="6:14" x14ac:dyDescent="0.25">
      <c r="F5307" s="1"/>
      <c r="G5307" s="1"/>
      <c r="H5307" s="1"/>
      <c r="I5307" s="1"/>
      <c r="J5307" s="1"/>
      <c r="K5307" s="1"/>
      <c r="L5307" s="1"/>
      <c r="M5307" s="1"/>
      <c r="N5307" s="1"/>
    </row>
    <row r="5308" spans="6:14" x14ac:dyDescent="0.25">
      <c r="F5308" s="1"/>
      <c r="G5308" s="1"/>
      <c r="H5308" s="1"/>
      <c r="I5308" s="1"/>
      <c r="J5308" s="1"/>
      <c r="K5308" s="1"/>
      <c r="L5308" s="1"/>
      <c r="M5308" s="1"/>
      <c r="N5308" s="1"/>
    </row>
    <row r="5309" spans="6:14" x14ac:dyDescent="0.25">
      <c r="F5309" s="1"/>
      <c r="G5309" s="1"/>
      <c r="H5309" s="1"/>
      <c r="I5309" s="1"/>
      <c r="J5309" s="1"/>
      <c r="K5309" s="1"/>
      <c r="L5309" s="1"/>
      <c r="M5309" s="1"/>
      <c r="N5309" s="1"/>
    </row>
    <row r="5310" spans="6:14" x14ac:dyDescent="0.25">
      <c r="F5310" s="1"/>
      <c r="G5310" s="1"/>
      <c r="H5310" s="1"/>
      <c r="I5310" s="1"/>
      <c r="J5310" s="1"/>
      <c r="K5310" s="1"/>
      <c r="L5310" s="1"/>
      <c r="M5310" s="1"/>
      <c r="N5310" s="1"/>
    </row>
    <row r="5311" spans="6:14" x14ac:dyDescent="0.25">
      <c r="F5311" s="1"/>
      <c r="G5311" s="1"/>
      <c r="H5311" s="1"/>
      <c r="I5311" s="1"/>
      <c r="J5311" s="1"/>
      <c r="K5311" s="1"/>
      <c r="L5311" s="1"/>
      <c r="M5311" s="1"/>
      <c r="N5311" s="1"/>
    </row>
    <row r="5312" spans="6:14" x14ac:dyDescent="0.25">
      <c r="F5312" s="1"/>
      <c r="G5312" s="1"/>
      <c r="H5312" s="1"/>
      <c r="I5312" s="1"/>
      <c r="J5312" s="1"/>
      <c r="K5312" s="1"/>
      <c r="L5312" s="1"/>
      <c r="M5312" s="1"/>
      <c r="N5312" s="1"/>
    </row>
    <row r="5313" spans="6:14" x14ac:dyDescent="0.25">
      <c r="F5313" s="1"/>
      <c r="G5313" s="1"/>
      <c r="H5313" s="1"/>
      <c r="I5313" s="1"/>
      <c r="J5313" s="1"/>
      <c r="K5313" s="1"/>
      <c r="L5313" s="1"/>
      <c r="M5313" s="1"/>
      <c r="N5313" s="1"/>
    </row>
    <row r="5314" spans="6:14" x14ac:dyDescent="0.25">
      <c r="F5314" s="1"/>
      <c r="G5314" s="1"/>
      <c r="H5314" s="1"/>
      <c r="I5314" s="1"/>
      <c r="J5314" s="1"/>
      <c r="K5314" s="1"/>
      <c r="L5314" s="1"/>
      <c r="M5314" s="1"/>
      <c r="N5314" s="1"/>
    </row>
    <row r="5315" spans="6:14" x14ac:dyDescent="0.25">
      <c r="F5315" s="1"/>
      <c r="G5315" s="1"/>
      <c r="H5315" s="1"/>
      <c r="I5315" s="1"/>
      <c r="J5315" s="1"/>
      <c r="K5315" s="1"/>
      <c r="L5315" s="1"/>
      <c r="M5315" s="1"/>
      <c r="N5315" s="1"/>
    </row>
    <row r="5316" spans="6:14" x14ac:dyDescent="0.25">
      <c r="F5316" s="1"/>
      <c r="G5316" s="1"/>
      <c r="H5316" s="1"/>
      <c r="I5316" s="1"/>
      <c r="J5316" s="1"/>
      <c r="K5316" s="1"/>
      <c r="L5316" s="1"/>
      <c r="M5316" s="1"/>
      <c r="N5316" s="1"/>
    </row>
    <row r="5317" spans="6:14" x14ac:dyDescent="0.25">
      <c r="F5317" s="1"/>
      <c r="G5317" s="1"/>
      <c r="H5317" s="1"/>
      <c r="I5317" s="1"/>
      <c r="J5317" s="1"/>
      <c r="K5317" s="1"/>
      <c r="L5317" s="1"/>
      <c r="M5317" s="1"/>
      <c r="N5317" s="1"/>
    </row>
    <row r="5318" spans="6:14" x14ac:dyDescent="0.25">
      <c r="F5318" s="1"/>
      <c r="G5318" s="1"/>
      <c r="H5318" s="1"/>
      <c r="I5318" s="1"/>
      <c r="J5318" s="1"/>
      <c r="K5318" s="1"/>
      <c r="L5318" s="1"/>
      <c r="M5318" s="1"/>
      <c r="N5318" s="1"/>
    </row>
    <row r="5319" spans="6:14" x14ac:dyDescent="0.25">
      <c r="F5319" s="1"/>
      <c r="G5319" s="1"/>
      <c r="H5319" s="1"/>
      <c r="I5319" s="1"/>
      <c r="J5319" s="1"/>
      <c r="K5319" s="1"/>
      <c r="L5319" s="1"/>
      <c r="M5319" s="1"/>
      <c r="N5319" s="1"/>
    </row>
    <row r="5320" spans="6:14" x14ac:dyDescent="0.25">
      <c r="F5320" s="1"/>
      <c r="G5320" s="1"/>
      <c r="H5320" s="1"/>
      <c r="I5320" s="1"/>
      <c r="J5320" s="1"/>
      <c r="K5320" s="1"/>
      <c r="L5320" s="1"/>
      <c r="M5320" s="1"/>
      <c r="N5320" s="1"/>
    </row>
    <row r="5321" spans="6:14" x14ac:dyDescent="0.25">
      <c r="F5321" s="1"/>
      <c r="G5321" s="1"/>
      <c r="H5321" s="1"/>
      <c r="I5321" s="1"/>
      <c r="J5321" s="1"/>
      <c r="K5321" s="1"/>
      <c r="L5321" s="1"/>
      <c r="M5321" s="1"/>
      <c r="N5321" s="1"/>
    </row>
    <row r="5322" spans="6:14" x14ac:dyDescent="0.25">
      <c r="F5322" s="1"/>
      <c r="G5322" s="1"/>
      <c r="H5322" s="1"/>
      <c r="I5322" s="1"/>
      <c r="J5322" s="1"/>
      <c r="K5322" s="1"/>
      <c r="L5322" s="1"/>
      <c r="M5322" s="1"/>
      <c r="N5322" s="1"/>
    </row>
    <row r="5323" spans="6:14" x14ac:dyDescent="0.25">
      <c r="F5323" s="1"/>
      <c r="G5323" s="1"/>
      <c r="H5323" s="1"/>
      <c r="I5323" s="1"/>
      <c r="J5323" s="1"/>
      <c r="K5323" s="1"/>
      <c r="L5323" s="1"/>
      <c r="M5323" s="1"/>
      <c r="N5323" s="1"/>
    </row>
    <row r="5324" spans="6:14" x14ac:dyDescent="0.25">
      <c r="F5324" s="1"/>
      <c r="G5324" s="1"/>
      <c r="H5324" s="1"/>
      <c r="I5324" s="1"/>
      <c r="J5324" s="1"/>
      <c r="K5324" s="1"/>
      <c r="L5324" s="1"/>
      <c r="M5324" s="1"/>
      <c r="N5324" s="1"/>
    </row>
    <row r="5325" spans="6:14" x14ac:dyDescent="0.25">
      <c r="F5325" s="1"/>
      <c r="G5325" s="1"/>
      <c r="H5325" s="1"/>
      <c r="I5325" s="1"/>
      <c r="J5325" s="1"/>
      <c r="K5325" s="1"/>
      <c r="L5325" s="1"/>
      <c r="M5325" s="1"/>
      <c r="N5325" s="1"/>
    </row>
    <row r="5326" spans="6:14" x14ac:dyDescent="0.25">
      <c r="F5326" s="1"/>
      <c r="G5326" s="1"/>
      <c r="H5326" s="1"/>
      <c r="I5326" s="1"/>
      <c r="J5326" s="1"/>
      <c r="K5326" s="1"/>
      <c r="L5326" s="1"/>
      <c r="M5326" s="1"/>
      <c r="N5326" s="1"/>
    </row>
    <row r="5327" spans="6:14" x14ac:dyDescent="0.25">
      <c r="F5327" s="1"/>
      <c r="G5327" s="1"/>
      <c r="H5327" s="1"/>
      <c r="I5327" s="1"/>
      <c r="J5327" s="1"/>
      <c r="K5327" s="1"/>
      <c r="L5327" s="1"/>
      <c r="M5327" s="1"/>
      <c r="N5327" s="1"/>
    </row>
    <row r="5328" spans="6:14" x14ac:dyDescent="0.25">
      <c r="F5328" s="1"/>
      <c r="G5328" s="1"/>
      <c r="H5328" s="1"/>
      <c r="I5328" s="1"/>
      <c r="J5328" s="1"/>
      <c r="K5328" s="1"/>
      <c r="L5328" s="1"/>
      <c r="M5328" s="1"/>
      <c r="N5328" s="1"/>
    </row>
    <row r="5329" spans="6:14" x14ac:dyDescent="0.25">
      <c r="F5329" s="1"/>
      <c r="G5329" s="1"/>
      <c r="H5329" s="1"/>
      <c r="I5329" s="1"/>
      <c r="J5329" s="1"/>
      <c r="K5329" s="1"/>
      <c r="L5329" s="1"/>
      <c r="M5329" s="1"/>
      <c r="N5329" s="1"/>
    </row>
    <row r="5330" spans="6:14" x14ac:dyDescent="0.25">
      <c r="F5330" s="1"/>
      <c r="G5330" s="1"/>
      <c r="H5330" s="1"/>
      <c r="I5330" s="1"/>
      <c r="J5330" s="1"/>
      <c r="K5330" s="1"/>
      <c r="L5330" s="1"/>
      <c r="M5330" s="1"/>
      <c r="N5330" s="1"/>
    </row>
    <row r="5331" spans="6:14" x14ac:dyDescent="0.25">
      <c r="F5331" s="1"/>
      <c r="G5331" s="1"/>
      <c r="H5331" s="1"/>
      <c r="I5331" s="1"/>
      <c r="J5331" s="1"/>
      <c r="K5331" s="1"/>
      <c r="L5331" s="1"/>
      <c r="M5331" s="1"/>
      <c r="N5331" s="1"/>
    </row>
    <row r="5332" spans="6:14" x14ac:dyDescent="0.25">
      <c r="F5332" s="1"/>
      <c r="G5332" s="1"/>
      <c r="H5332" s="1"/>
      <c r="I5332" s="1"/>
      <c r="J5332" s="1"/>
      <c r="K5332" s="1"/>
      <c r="L5332" s="1"/>
      <c r="M5332" s="1"/>
      <c r="N5332" s="1"/>
    </row>
    <row r="5333" spans="6:14" x14ac:dyDescent="0.25">
      <c r="F5333" s="1"/>
      <c r="G5333" s="1"/>
      <c r="H5333" s="1"/>
      <c r="I5333" s="1"/>
      <c r="J5333" s="1"/>
      <c r="K5333" s="1"/>
      <c r="L5333" s="1"/>
      <c r="M5333" s="1"/>
      <c r="N5333" s="1"/>
    </row>
    <row r="5334" spans="6:14" x14ac:dyDescent="0.25">
      <c r="F5334" s="1"/>
      <c r="G5334" s="1"/>
      <c r="H5334" s="1"/>
      <c r="I5334" s="1"/>
      <c r="J5334" s="1"/>
      <c r="K5334" s="1"/>
      <c r="L5334" s="1"/>
      <c r="M5334" s="1"/>
      <c r="N5334" s="1"/>
    </row>
    <row r="5335" spans="6:14" x14ac:dyDescent="0.25">
      <c r="F5335" s="1"/>
      <c r="G5335" s="1"/>
      <c r="H5335" s="1"/>
      <c r="I5335" s="1"/>
      <c r="J5335" s="1"/>
      <c r="K5335" s="1"/>
      <c r="L5335" s="1"/>
      <c r="M5335" s="1"/>
      <c r="N5335" s="1"/>
    </row>
    <row r="5336" spans="6:14" x14ac:dyDescent="0.25">
      <c r="F5336" s="1"/>
      <c r="G5336" s="1"/>
      <c r="H5336" s="1"/>
      <c r="I5336" s="1"/>
      <c r="J5336" s="1"/>
      <c r="K5336" s="1"/>
      <c r="L5336" s="1"/>
      <c r="M5336" s="1"/>
      <c r="N5336" s="1"/>
    </row>
    <row r="5337" spans="6:14" x14ac:dyDescent="0.25">
      <c r="F5337" s="1"/>
      <c r="G5337" s="1"/>
      <c r="H5337" s="1"/>
      <c r="I5337" s="1"/>
      <c r="J5337" s="1"/>
      <c r="K5337" s="1"/>
      <c r="L5337" s="1"/>
      <c r="M5337" s="1"/>
      <c r="N5337" s="1"/>
    </row>
    <row r="5338" spans="6:14" x14ac:dyDescent="0.25">
      <c r="F5338" s="1"/>
      <c r="G5338" s="1"/>
      <c r="H5338" s="1"/>
      <c r="I5338" s="1"/>
      <c r="J5338" s="1"/>
      <c r="K5338" s="1"/>
      <c r="L5338" s="1"/>
      <c r="M5338" s="1"/>
      <c r="N5338" s="1"/>
    </row>
    <row r="5339" spans="6:14" x14ac:dyDescent="0.25">
      <c r="F5339" s="1"/>
      <c r="G5339" s="1"/>
      <c r="H5339" s="1"/>
      <c r="I5339" s="1"/>
      <c r="J5339" s="1"/>
      <c r="K5339" s="1"/>
      <c r="L5339" s="1"/>
      <c r="M5339" s="1"/>
      <c r="N5339" s="1"/>
    </row>
    <row r="5340" spans="6:14" x14ac:dyDescent="0.25">
      <c r="F5340" s="1"/>
      <c r="G5340" s="1"/>
      <c r="H5340" s="1"/>
      <c r="I5340" s="1"/>
      <c r="J5340" s="1"/>
      <c r="K5340" s="1"/>
      <c r="L5340" s="1"/>
      <c r="M5340" s="1"/>
      <c r="N5340" s="1"/>
    </row>
    <row r="5341" spans="6:14" x14ac:dyDescent="0.25">
      <c r="F5341" s="1"/>
      <c r="G5341" s="1"/>
      <c r="H5341" s="1"/>
      <c r="I5341" s="1"/>
      <c r="J5341" s="1"/>
      <c r="K5341" s="1"/>
      <c r="L5341" s="1"/>
      <c r="M5341" s="1"/>
      <c r="N5341" s="1"/>
    </row>
    <row r="5342" spans="6:14" x14ac:dyDescent="0.25">
      <c r="F5342" s="1"/>
      <c r="G5342" s="1"/>
      <c r="H5342" s="1"/>
      <c r="I5342" s="1"/>
      <c r="J5342" s="1"/>
      <c r="K5342" s="1"/>
      <c r="L5342" s="1"/>
      <c r="M5342" s="1"/>
      <c r="N5342" s="1"/>
    </row>
    <row r="5343" spans="6:14" x14ac:dyDescent="0.25">
      <c r="F5343" s="1"/>
      <c r="G5343" s="1"/>
      <c r="H5343" s="1"/>
      <c r="I5343" s="1"/>
      <c r="J5343" s="1"/>
      <c r="K5343" s="1"/>
      <c r="L5343" s="1"/>
      <c r="M5343" s="1"/>
      <c r="N5343" s="1"/>
    </row>
    <row r="5344" spans="6:14" x14ac:dyDescent="0.25">
      <c r="F5344" s="1"/>
      <c r="G5344" s="1"/>
      <c r="H5344" s="1"/>
      <c r="I5344" s="1"/>
      <c r="J5344" s="1"/>
      <c r="K5344" s="1"/>
      <c r="L5344" s="1"/>
      <c r="M5344" s="1"/>
      <c r="N5344" s="1"/>
    </row>
    <row r="5345" spans="6:14" x14ac:dyDescent="0.25">
      <c r="F5345" s="1"/>
      <c r="G5345" s="1"/>
      <c r="H5345" s="1"/>
      <c r="I5345" s="1"/>
      <c r="J5345" s="1"/>
      <c r="K5345" s="1"/>
      <c r="L5345" s="1"/>
      <c r="M5345" s="1"/>
      <c r="N5345" s="1"/>
    </row>
    <row r="5346" spans="6:14" x14ac:dyDescent="0.25">
      <c r="F5346" s="1"/>
      <c r="G5346" s="1"/>
      <c r="H5346" s="1"/>
      <c r="I5346" s="1"/>
      <c r="J5346" s="1"/>
      <c r="K5346" s="1"/>
      <c r="L5346" s="1"/>
      <c r="M5346" s="1"/>
      <c r="N5346" s="1"/>
    </row>
    <row r="5347" spans="6:14" x14ac:dyDescent="0.25">
      <c r="F5347" s="1"/>
      <c r="G5347" s="1"/>
      <c r="H5347" s="1"/>
      <c r="I5347" s="1"/>
      <c r="J5347" s="1"/>
      <c r="K5347" s="1"/>
      <c r="L5347" s="1"/>
      <c r="M5347" s="1"/>
      <c r="N5347" s="1"/>
    </row>
    <row r="5348" spans="6:14" x14ac:dyDescent="0.25">
      <c r="F5348" s="1"/>
      <c r="G5348" s="1"/>
      <c r="H5348" s="1"/>
      <c r="I5348" s="1"/>
      <c r="J5348" s="1"/>
      <c r="K5348" s="1"/>
      <c r="L5348" s="1"/>
      <c r="M5348" s="1"/>
      <c r="N5348" s="1"/>
    </row>
    <row r="5349" spans="6:14" x14ac:dyDescent="0.25">
      <c r="F5349" s="1"/>
      <c r="G5349" s="1"/>
      <c r="H5349" s="1"/>
      <c r="I5349" s="1"/>
      <c r="J5349" s="1"/>
      <c r="K5349" s="1"/>
      <c r="L5349" s="1"/>
      <c r="M5349" s="1"/>
      <c r="N5349" s="1"/>
    </row>
    <row r="5350" spans="6:14" x14ac:dyDescent="0.25">
      <c r="F5350" s="1"/>
      <c r="G5350" s="1"/>
      <c r="H5350" s="1"/>
      <c r="I5350" s="1"/>
      <c r="J5350" s="1"/>
      <c r="K5350" s="1"/>
      <c r="L5350" s="1"/>
      <c r="M5350" s="1"/>
      <c r="N5350" s="1"/>
    </row>
    <row r="5351" spans="6:14" x14ac:dyDescent="0.25">
      <c r="F5351" s="1"/>
      <c r="G5351" s="1"/>
      <c r="H5351" s="1"/>
      <c r="I5351" s="1"/>
      <c r="J5351" s="1"/>
      <c r="K5351" s="1"/>
      <c r="L5351" s="1"/>
      <c r="M5351" s="1"/>
      <c r="N5351" s="1"/>
    </row>
    <row r="5352" spans="6:14" x14ac:dyDescent="0.25">
      <c r="F5352" s="1"/>
      <c r="G5352" s="1"/>
      <c r="H5352" s="1"/>
      <c r="I5352" s="1"/>
      <c r="J5352" s="1"/>
      <c r="K5352" s="1"/>
      <c r="L5352" s="1"/>
      <c r="M5352" s="1"/>
      <c r="N5352" s="1"/>
    </row>
    <row r="5353" spans="6:14" x14ac:dyDescent="0.25">
      <c r="F5353" s="1"/>
      <c r="G5353" s="1"/>
      <c r="H5353" s="1"/>
      <c r="I5353" s="1"/>
      <c r="J5353" s="1"/>
      <c r="K5353" s="1"/>
      <c r="L5353" s="1"/>
      <c r="M5353" s="1"/>
      <c r="N5353" s="1"/>
    </row>
    <row r="5354" spans="6:14" x14ac:dyDescent="0.25">
      <c r="F5354" s="1"/>
      <c r="G5354" s="1"/>
      <c r="H5354" s="1"/>
      <c r="I5354" s="1"/>
      <c r="J5354" s="1"/>
      <c r="K5354" s="1"/>
      <c r="L5354" s="1"/>
      <c r="M5354" s="1"/>
      <c r="N5354" s="1"/>
    </row>
    <row r="5355" spans="6:14" x14ac:dyDescent="0.25">
      <c r="F5355" s="1"/>
      <c r="G5355" s="1"/>
      <c r="H5355" s="1"/>
      <c r="I5355" s="1"/>
      <c r="J5355" s="1"/>
      <c r="K5355" s="1"/>
      <c r="L5355" s="1"/>
      <c r="M5355" s="1"/>
      <c r="N5355" s="1"/>
    </row>
    <row r="5356" spans="6:14" x14ac:dyDescent="0.25">
      <c r="F5356" s="1"/>
      <c r="G5356" s="1"/>
      <c r="H5356" s="1"/>
      <c r="I5356" s="1"/>
      <c r="J5356" s="1"/>
      <c r="K5356" s="1"/>
      <c r="L5356" s="1"/>
      <c r="M5356" s="1"/>
      <c r="N5356" s="1"/>
    </row>
    <row r="5357" spans="6:14" x14ac:dyDescent="0.25">
      <c r="F5357" s="1"/>
      <c r="G5357" s="1"/>
      <c r="H5357" s="1"/>
      <c r="I5357" s="1"/>
      <c r="J5357" s="1"/>
      <c r="K5357" s="1"/>
      <c r="L5357" s="1"/>
      <c r="M5357" s="1"/>
      <c r="N5357" s="1"/>
    </row>
    <row r="5358" spans="6:14" x14ac:dyDescent="0.25">
      <c r="F5358" s="1"/>
      <c r="G5358" s="1"/>
      <c r="H5358" s="1"/>
      <c r="I5358" s="1"/>
      <c r="J5358" s="1"/>
      <c r="K5358" s="1"/>
      <c r="L5358" s="1"/>
      <c r="M5358" s="1"/>
      <c r="N5358" s="1"/>
    </row>
    <row r="5359" spans="6:14" x14ac:dyDescent="0.25">
      <c r="F5359" s="1"/>
      <c r="G5359" s="1"/>
      <c r="H5359" s="1"/>
      <c r="I5359" s="1"/>
      <c r="J5359" s="1"/>
      <c r="K5359" s="1"/>
      <c r="L5359" s="1"/>
      <c r="M5359" s="1"/>
      <c r="N5359" s="1"/>
    </row>
    <row r="5360" spans="6:14" x14ac:dyDescent="0.25">
      <c r="F5360" s="1"/>
      <c r="G5360" s="1"/>
      <c r="H5360" s="1"/>
      <c r="I5360" s="1"/>
      <c r="J5360" s="1"/>
      <c r="K5360" s="1"/>
      <c r="L5360" s="1"/>
      <c r="M5360" s="1"/>
      <c r="N5360" s="1"/>
    </row>
    <row r="5361" spans="6:14" x14ac:dyDescent="0.25">
      <c r="F5361" s="1"/>
      <c r="G5361" s="1"/>
      <c r="H5361" s="1"/>
      <c r="I5361" s="1"/>
      <c r="J5361" s="1"/>
      <c r="K5361" s="1"/>
      <c r="L5361" s="1"/>
      <c r="M5361" s="1"/>
      <c r="N5361" s="1"/>
    </row>
    <row r="5362" spans="6:14" x14ac:dyDescent="0.25">
      <c r="F5362" s="1"/>
      <c r="G5362" s="1"/>
      <c r="H5362" s="1"/>
      <c r="I5362" s="1"/>
      <c r="J5362" s="1"/>
      <c r="K5362" s="1"/>
      <c r="L5362" s="1"/>
      <c r="M5362" s="1"/>
      <c r="N5362" s="1"/>
    </row>
    <row r="5363" spans="6:14" x14ac:dyDescent="0.25">
      <c r="F5363" s="1"/>
      <c r="G5363" s="1"/>
      <c r="H5363" s="1"/>
      <c r="I5363" s="1"/>
      <c r="J5363" s="1"/>
      <c r="K5363" s="1"/>
      <c r="L5363" s="1"/>
      <c r="M5363" s="1"/>
      <c r="N5363" s="1"/>
    </row>
    <row r="5364" spans="6:14" x14ac:dyDescent="0.25">
      <c r="F5364" s="1"/>
      <c r="G5364" s="1"/>
      <c r="H5364" s="1"/>
      <c r="I5364" s="1"/>
      <c r="J5364" s="1"/>
      <c r="K5364" s="1"/>
      <c r="L5364" s="1"/>
      <c r="M5364" s="1"/>
      <c r="N5364" s="1"/>
    </row>
    <row r="5365" spans="6:14" x14ac:dyDescent="0.25">
      <c r="F5365" s="1"/>
      <c r="G5365" s="1"/>
      <c r="H5365" s="1"/>
      <c r="I5365" s="1"/>
      <c r="J5365" s="1"/>
      <c r="K5365" s="1"/>
      <c r="L5365" s="1"/>
      <c r="M5365" s="1"/>
      <c r="N5365" s="1"/>
    </row>
    <row r="5366" spans="6:14" x14ac:dyDescent="0.25">
      <c r="F5366" s="1"/>
      <c r="G5366" s="1"/>
      <c r="H5366" s="1"/>
      <c r="I5366" s="1"/>
      <c r="J5366" s="1"/>
      <c r="K5366" s="1"/>
      <c r="L5366" s="1"/>
      <c r="M5366" s="1"/>
      <c r="N5366" s="1"/>
    </row>
    <row r="5367" spans="6:14" x14ac:dyDescent="0.25">
      <c r="F5367" s="1"/>
      <c r="G5367" s="1"/>
      <c r="H5367" s="1"/>
      <c r="I5367" s="1"/>
      <c r="J5367" s="1"/>
      <c r="K5367" s="1"/>
      <c r="L5367" s="1"/>
      <c r="M5367" s="1"/>
      <c r="N5367" s="1"/>
    </row>
    <row r="5368" spans="6:14" x14ac:dyDescent="0.25">
      <c r="F5368" s="1"/>
      <c r="G5368" s="1"/>
      <c r="H5368" s="1"/>
      <c r="I5368" s="1"/>
      <c r="J5368" s="1"/>
      <c r="K5368" s="1"/>
      <c r="L5368" s="1"/>
      <c r="M5368" s="1"/>
      <c r="N5368" s="1"/>
    </row>
    <row r="5369" spans="6:14" x14ac:dyDescent="0.25">
      <c r="F5369" s="1"/>
      <c r="G5369" s="1"/>
      <c r="H5369" s="1"/>
      <c r="I5369" s="1"/>
      <c r="J5369" s="1"/>
      <c r="K5369" s="1"/>
      <c r="L5369" s="1"/>
      <c r="M5369" s="1"/>
      <c r="N5369" s="1"/>
    </row>
    <row r="5370" spans="6:14" x14ac:dyDescent="0.25">
      <c r="F5370" s="1"/>
      <c r="G5370" s="1"/>
      <c r="H5370" s="1"/>
      <c r="I5370" s="1"/>
      <c r="J5370" s="1"/>
      <c r="K5370" s="1"/>
      <c r="L5370" s="1"/>
      <c r="M5370" s="1"/>
      <c r="N5370" s="1"/>
    </row>
    <row r="5371" spans="6:14" x14ac:dyDescent="0.25">
      <c r="F5371" s="1"/>
      <c r="G5371" s="1"/>
      <c r="H5371" s="1"/>
      <c r="I5371" s="1"/>
      <c r="J5371" s="1"/>
      <c r="K5371" s="1"/>
      <c r="L5371" s="1"/>
      <c r="M5371" s="1"/>
      <c r="N5371" s="1"/>
    </row>
    <row r="5372" spans="6:14" x14ac:dyDescent="0.25">
      <c r="F5372" s="1"/>
      <c r="G5372" s="1"/>
      <c r="H5372" s="1"/>
      <c r="I5372" s="1"/>
      <c r="J5372" s="1"/>
      <c r="K5372" s="1"/>
      <c r="L5372" s="1"/>
      <c r="M5372" s="1"/>
      <c r="N5372" s="1"/>
    </row>
    <row r="5373" spans="6:14" x14ac:dyDescent="0.25">
      <c r="F5373" s="1"/>
      <c r="G5373" s="1"/>
      <c r="H5373" s="1"/>
      <c r="I5373" s="1"/>
      <c r="J5373" s="1"/>
      <c r="K5373" s="1"/>
      <c r="L5373" s="1"/>
      <c r="M5373" s="1"/>
      <c r="N5373" s="1"/>
    </row>
    <row r="5374" spans="6:14" x14ac:dyDescent="0.25">
      <c r="F5374" s="1"/>
      <c r="G5374" s="1"/>
      <c r="H5374" s="1"/>
      <c r="I5374" s="1"/>
      <c r="J5374" s="1"/>
      <c r="K5374" s="1"/>
      <c r="L5374" s="1"/>
      <c r="M5374" s="1"/>
      <c r="N5374" s="1"/>
    </row>
    <row r="5375" spans="6:14" x14ac:dyDescent="0.25">
      <c r="F5375" s="1"/>
      <c r="G5375" s="1"/>
      <c r="H5375" s="1"/>
      <c r="I5375" s="1"/>
      <c r="J5375" s="1"/>
      <c r="K5375" s="1"/>
      <c r="L5375" s="1"/>
      <c r="M5375" s="1"/>
      <c r="N5375" s="1"/>
    </row>
    <row r="5376" spans="6:14" x14ac:dyDescent="0.25">
      <c r="F5376" s="1"/>
      <c r="G5376" s="1"/>
      <c r="H5376" s="1"/>
      <c r="I5376" s="1"/>
      <c r="J5376" s="1"/>
      <c r="K5376" s="1"/>
      <c r="L5376" s="1"/>
      <c r="M5376" s="1"/>
      <c r="N5376" s="1"/>
    </row>
    <row r="5377" spans="6:14" x14ac:dyDescent="0.25">
      <c r="F5377" s="1"/>
      <c r="G5377" s="1"/>
      <c r="H5377" s="1"/>
      <c r="I5377" s="1"/>
      <c r="J5377" s="1"/>
      <c r="K5377" s="1"/>
      <c r="L5377" s="1"/>
      <c r="M5377" s="1"/>
      <c r="N5377" s="1"/>
    </row>
    <row r="5378" spans="6:14" x14ac:dyDescent="0.25">
      <c r="F5378" s="1"/>
      <c r="G5378" s="1"/>
      <c r="H5378" s="1"/>
      <c r="I5378" s="1"/>
      <c r="J5378" s="1"/>
      <c r="K5378" s="1"/>
      <c r="L5378" s="1"/>
      <c r="M5378" s="1"/>
      <c r="N5378" s="1"/>
    </row>
    <row r="5379" spans="6:14" x14ac:dyDescent="0.25">
      <c r="F5379" s="1"/>
      <c r="G5379" s="1"/>
      <c r="H5379" s="1"/>
      <c r="I5379" s="1"/>
      <c r="J5379" s="1"/>
      <c r="K5379" s="1"/>
      <c r="L5379" s="1"/>
      <c r="M5379" s="1"/>
      <c r="N5379" s="1"/>
    </row>
    <row r="5380" spans="6:14" x14ac:dyDescent="0.25">
      <c r="F5380" s="1"/>
      <c r="G5380" s="1"/>
      <c r="H5380" s="1"/>
      <c r="I5380" s="1"/>
      <c r="J5380" s="1"/>
      <c r="K5380" s="1"/>
      <c r="L5380" s="1"/>
      <c r="M5380" s="1"/>
      <c r="N5380" s="1"/>
    </row>
    <row r="5381" spans="6:14" x14ac:dyDescent="0.25">
      <c r="F5381" s="1"/>
      <c r="G5381" s="1"/>
      <c r="H5381" s="1"/>
      <c r="I5381" s="1"/>
      <c r="J5381" s="1"/>
      <c r="K5381" s="1"/>
      <c r="L5381" s="1"/>
      <c r="M5381" s="1"/>
      <c r="N5381" s="1"/>
    </row>
    <row r="5382" spans="6:14" x14ac:dyDescent="0.25">
      <c r="F5382" s="1"/>
      <c r="G5382" s="1"/>
      <c r="H5382" s="1"/>
      <c r="I5382" s="1"/>
      <c r="J5382" s="1"/>
      <c r="K5382" s="1"/>
      <c r="L5382" s="1"/>
      <c r="M5382" s="1"/>
      <c r="N5382" s="1"/>
    </row>
    <row r="5383" spans="6:14" x14ac:dyDescent="0.25">
      <c r="F5383" s="1"/>
      <c r="G5383" s="1"/>
      <c r="H5383" s="1"/>
      <c r="I5383" s="1"/>
      <c r="J5383" s="1"/>
      <c r="K5383" s="1"/>
      <c r="L5383" s="1"/>
      <c r="M5383" s="1"/>
      <c r="N5383" s="1"/>
    </row>
    <row r="5384" spans="6:14" x14ac:dyDescent="0.25">
      <c r="F5384" s="1"/>
      <c r="G5384" s="1"/>
      <c r="H5384" s="1"/>
      <c r="I5384" s="1"/>
      <c r="J5384" s="1"/>
      <c r="K5384" s="1"/>
      <c r="L5384" s="1"/>
      <c r="M5384" s="1"/>
      <c r="N5384" s="1"/>
    </row>
    <row r="5385" spans="6:14" x14ac:dyDescent="0.25">
      <c r="F5385" s="1"/>
      <c r="G5385" s="1"/>
      <c r="H5385" s="1"/>
      <c r="I5385" s="1"/>
      <c r="J5385" s="1"/>
      <c r="K5385" s="1"/>
      <c r="L5385" s="1"/>
      <c r="M5385" s="1"/>
      <c r="N5385" s="1"/>
    </row>
    <row r="5386" spans="6:14" x14ac:dyDescent="0.25">
      <c r="F5386" s="1"/>
      <c r="G5386" s="1"/>
      <c r="H5386" s="1"/>
      <c r="I5386" s="1"/>
      <c r="J5386" s="1"/>
      <c r="K5386" s="1"/>
      <c r="L5386" s="1"/>
      <c r="M5386" s="1"/>
      <c r="N5386" s="1"/>
    </row>
    <row r="5387" spans="6:14" x14ac:dyDescent="0.25">
      <c r="F5387" s="1"/>
      <c r="G5387" s="1"/>
      <c r="H5387" s="1"/>
      <c r="I5387" s="1"/>
      <c r="J5387" s="1"/>
      <c r="K5387" s="1"/>
      <c r="L5387" s="1"/>
      <c r="M5387" s="1"/>
      <c r="N5387" s="1"/>
    </row>
    <row r="5388" spans="6:14" x14ac:dyDescent="0.25">
      <c r="F5388" s="1"/>
      <c r="G5388" s="1"/>
      <c r="H5388" s="1"/>
      <c r="I5388" s="1"/>
      <c r="J5388" s="1"/>
      <c r="K5388" s="1"/>
      <c r="L5388" s="1"/>
      <c r="M5388" s="1"/>
      <c r="N5388" s="1"/>
    </row>
    <row r="5389" spans="6:14" x14ac:dyDescent="0.25">
      <c r="F5389" s="1"/>
      <c r="G5389" s="1"/>
      <c r="H5389" s="1"/>
      <c r="I5389" s="1"/>
      <c r="J5389" s="1"/>
      <c r="K5389" s="1"/>
      <c r="L5389" s="1"/>
      <c r="M5389" s="1"/>
      <c r="N5389" s="1"/>
    </row>
    <row r="5390" spans="6:14" x14ac:dyDescent="0.25">
      <c r="F5390" s="1"/>
      <c r="G5390" s="1"/>
      <c r="H5390" s="1"/>
      <c r="I5390" s="1"/>
      <c r="J5390" s="1"/>
      <c r="K5390" s="1"/>
      <c r="L5390" s="1"/>
      <c r="M5390" s="1"/>
      <c r="N5390" s="1"/>
    </row>
    <row r="5391" spans="6:14" x14ac:dyDescent="0.25">
      <c r="F5391" s="1"/>
      <c r="G5391" s="1"/>
      <c r="H5391" s="1"/>
      <c r="I5391" s="1"/>
      <c r="J5391" s="1"/>
      <c r="K5391" s="1"/>
      <c r="L5391" s="1"/>
      <c r="M5391" s="1"/>
      <c r="N5391" s="1"/>
    </row>
    <row r="5392" spans="6:14" x14ac:dyDescent="0.25">
      <c r="F5392" s="1"/>
      <c r="G5392" s="1"/>
      <c r="H5392" s="1"/>
      <c r="I5392" s="1"/>
      <c r="J5392" s="1"/>
      <c r="K5392" s="1"/>
      <c r="L5392" s="1"/>
      <c r="M5392" s="1"/>
      <c r="N5392" s="1"/>
    </row>
    <row r="5393" spans="6:14" x14ac:dyDescent="0.25">
      <c r="F5393" s="1"/>
      <c r="G5393" s="1"/>
      <c r="H5393" s="1"/>
      <c r="I5393" s="1"/>
      <c r="J5393" s="1"/>
      <c r="K5393" s="1"/>
      <c r="L5393" s="1"/>
      <c r="M5393" s="1"/>
      <c r="N5393" s="1"/>
    </row>
    <row r="5394" spans="6:14" x14ac:dyDescent="0.25">
      <c r="F5394" s="1"/>
      <c r="G5394" s="1"/>
      <c r="H5394" s="1"/>
      <c r="I5394" s="1"/>
      <c r="J5394" s="1"/>
      <c r="K5394" s="1"/>
      <c r="L5394" s="1"/>
      <c r="M5394" s="1"/>
      <c r="N5394" s="1"/>
    </row>
    <row r="5395" spans="6:14" x14ac:dyDescent="0.25">
      <c r="F5395" s="1"/>
      <c r="G5395" s="1"/>
      <c r="H5395" s="1"/>
      <c r="I5395" s="1"/>
      <c r="J5395" s="1"/>
      <c r="K5395" s="1"/>
      <c r="L5395" s="1"/>
      <c r="M5395" s="1"/>
      <c r="N5395" s="1"/>
    </row>
    <row r="5396" spans="6:14" x14ac:dyDescent="0.25">
      <c r="F5396" s="1"/>
      <c r="G5396" s="1"/>
      <c r="H5396" s="1"/>
      <c r="I5396" s="1"/>
      <c r="J5396" s="1"/>
      <c r="K5396" s="1"/>
      <c r="L5396" s="1"/>
      <c r="M5396" s="1"/>
      <c r="N5396" s="1"/>
    </row>
    <row r="5397" spans="6:14" x14ac:dyDescent="0.25">
      <c r="F5397" s="1"/>
      <c r="G5397" s="1"/>
      <c r="H5397" s="1"/>
      <c r="I5397" s="1"/>
      <c r="J5397" s="1"/>
      <c r="K5397" s="1"/>
      <c r="L5397" s="1"/>
      <c r="M5397" s="1"/>
      <c r="N5397" s="1"/>
    </row>
    <row r="5398" spans="6:14" x14ac:dyDescent="0.25">
      <c r="F5398" s="1"/>
      <c r="G5398" s="1"/>
      <c r="H5398" s="1"/>
      <c r="I5398" s="1"/>
      <c r="J5398" s="1"/>
      <c r="K5398" s="1"/>
      <c r="L5398" s="1"/>
      <c r="M5398" s="1"/>
      <c r="N5398" s="1"/>
    </row>
    <row r="5399" spans="6:14" x14ac:dyDescent="0.25">
      <c r="F5399" s="1"/>
      <c r="G5399" s="1"/>
      <c r="H5399" s="1"/>
      <c r="I5399" s="1"/>
      <c r="J5399" s="1"/>
      <c r="K5399" s="1"/>
      <c r="L5399" s="1"/>
      <c r="M5399" s="1"/>
      <c r="N5399" s="1"/>
    </row>
    <row r="5400" spans="6:14" x14ac:dyDescent="0.25">
      <c r="F5400" s="1"/>
      <c r="G5400" s="1"/>
      <c r="H5400" s="1"/>
      <c r="I5400" s="1"/>
      <c r="J5400" s="1"/>
      <c r="K5400" s="1"/>
      <c r="L5400" s="1"/>
      <c r="M5400" s="1"/>
      <c r="N5400" s="1"/>
    </row>
    <row r="5401" spans="6:14" x14ac:dyDescent="0.25">
      <c r="F5401" s="1"/>
      <c r="G5401" s="1"/>
      <c r="H5401" s="1"/>
      <c r="I5401" s="1"/>
      <c r="J5401" s="1"/>
      <c r="K5401" s="1"/>
      <c r="L5401" s="1"/>
      <c r="M5401" s="1"/>
      <c r="N5401" s="1"/>
    </row>
    <row r="5402" spans="6:14" x14ac:dyDescent="0.25">
      <c r="F5402" s="1"/>
      <c r="G5402" s="1"/>
      <c r="H5402" s="1"/>
      <c r="I5402" s="1"/>
      <c r="J5402" s="1"/>
      <c r="K5402" s="1"/>
      <c r="L5402" s="1"/>
      <c r="M5402" s="1"/>
      <c r="N5402" s="1"/>
    </row>
    <row r="5403" spans="6:14" x14ac:dyDescent="0.25">
      <c r="F5403" s="1"/>
      <c r="G5403" s="1"/>
      <c r="H5403" s="1"/>
      <c r="I5403" s="1"/>
      <c r="J5403" s="1"/>
      <c r="K5403" s="1"/>
      <c r="L5403" s="1"/>
      <c r="M5403" s="1"/>
      <c r="N5403" s="1"/>
    </row>
    <row r="5404" spans="6:14" x14ac:dyDescent="0.25">
      <c r="F5404" s="1"/>
      <c r="G5404" s="1"/>
      <c r="H5404" s="1"/>
      <c r="I5404" s="1"/>
      <c r="J5404" s="1"/>
      <c r="K5404" s="1"/>
      <c r="L5404" s="1"/>
      <c r="M5404" s="1"/>
      <c r="N5404" s="1"/>
    </row>
    <row r="5405" spans="6:14" x14ac:dyDescent="0.25">
      <c r="F5405" s="1"/>
      <c r="G5405" s="1"/>
      <c r="H5405" s="1"/>
      <c r="I5405" s="1"/>
      <c r="J5405" s="1"/>
      <c r="K5405" s="1"/>
      <c r="L5405" s="1"/>
      <c r="M5405" s="1"/>
      <c r="N5405" s="1"/>
    </row>
    <row r="5406" spans="6:14" x14ac:dyDescent="0.25">
      <c r="F5406" s="1"/>
      <c r="G5406" s="1"/>
      <c r="H5406" s="1"/>
      <c r="I5406" s="1"/>
      <c r="J5406" s="1"/>
      <c r="K5406" s="1"/>
      <c r="L5406" s="1"/>
      <c r="M5406" s="1"/>
      <c r="N5406" s="1"/>
    </row>
    <row r="5407" spans="6:14" x14ac:dyDescent="0.25">
      <c r="F5407" s="1"/>
      <c r="G5407" s="1"/>
      <c r="H5407" s="1"/>
      <c r="I5407" s="1"/>
      <c r="J5407" s="1"/>
      <c r="K5407" s="1"/>
      <c r="L5407" s="1"/>
      <c r="M5407" s="1"/>
      <c r="N5407" s="1"/>
    </row>
    <row r="5408" spans="6:14" x14ac:dyDescent="0.25">
      <c r="F5408" s="1"/>
      <c r="G5408" s="1"/>
      <c r="H5408" s="1"/>
      <c r="I5408" s="1"/>
      <c r="J5408" s="1"/>
      <c r="K5408" s="1"/>
      <c r="L5408" s="1"/>
      <c r="M5408" s="1"/>
      <c r="N5408" s="1"/>
    </row>
    <row r="5409" spans="6:14" x14ac:dyDescent="0.25">
      <c r="F5409" s="1"/>
      <c r="G5409" s="1"/>
      <c r="H5409" s="1"/>
      <c r="I5409" s="1"/>
      <c r="J5409" s="1"/>
      <c r="K5409" s="1"/>
      <c r="L5409" s="1"/>
      <c r="M5409" s="1"/>
      <c r="N5409" s="1"/>
    </row>
    <row r="5410" spans="6:14" x14ac:dyDescent="0.25">
      <c r="F5410" s="1"/>
      <c r="G5410" s="1"/>
      <c r="H5410" s="1"/>
      <c r="I5410" s="1"/>
      <c r="J5410" s="1"/>
      <c r="K5410" s="1"/>
      <c r="L5410" s="1"/>
      <c r="M5410" s="1"/>
      <c r="N5410" s="1"/>
    </row>
    <row r="5411" spans="6:14" x14ac:dyDescent="0.25">
      <c r="F5411" s="1"/>
      <c r="G5411" s="1"/>
      <c r="H5411" s="1"/>
      <c r="I5411" s="1"/>
      <c r="J5411" s="1"/>
      <c r="K5411" s="1"/>
      <c r="L5411" s="1"/>
      <c r="M5411" s="1"/>
      <c r="N5411" s="1"/>
    </row>
    <row r="5412" spans="6:14" x14ac:dyDescent="0.25">
      <c r="F5412" s="1"/>
      <c r="G5412" s="1"/>
      <c r="H5412" s="1"/>
      <c r="I5412" s="1"/>
      <c r="J5412" s="1"/>
      <c r="K5412" s="1"/>
      <c r="L5412" s="1"/>
      <c r="M5412" s="1"/>
      <c r="N5412" s="1"/>
    </row>
    <row r="5413" spans="6:14" x14ac:dyDescent="0.25">
      <c r="F5413" s="1"/>
      <c r="G5413" s="1"/>
      <c r="H5413" s="1"/>
      <c r="I5413" s="1"/>
      <c r="J5413" s="1"/>
      <c r="K5413" s="1"/>
      <c r="L5413" s="1"/>
      <c r="M5413" s="1"/>
      <c r="N5413" s="1"/>
    </row>
    <row r="5414" spans="6:14" x14ac:dyDescent="0.25">
      <c r="F5414" s="1"/>
      <c r="G5414" s="1"/>
      <c r="H5414" s="1"/>
      <c r="I5414" s="1"/>
      <c r="J5414" s="1"/>
      <c r="K5414" s="1"/>
      <c r="L5414" s="1"/>
      <c r="M5414" s="1"/>
      <c r="N5414" s="1"/>
    </row>
    <row r="5415" spans="6:14" x14ac:dyDescent="0.25">
      <c r="F5415" s="1"/>
      <c r="G5415" s="1"/>
      <c r="H5415" s="1"/>
      <c r="I5415" s="1"/>
      <c r="J5415" s="1"/>
      <c r="K5415" s="1"/>
      <c r="L5415" s="1"/>
      <c r="M5415" s="1"/>
      <c r="N5415" s="1"/>
    </row>
    <row r="5416" spans="6:14" x14ac:dyDescent="0.25">
      <c r="F5416" s="1"/>
      <c r="G5416" s="1"/>
      <c r="H5416" s="1"/>
      <c r="I5416" s="1"/>
      <c r="J5416" s="1"/>
      <c r="K5416" s="1"/>
      <c r="L5416" s="1"/>
      <c r="M5416" s="1"/>
      <c r="N5416" s="1"/>
    </row>
    <row r="5417" spans="6:14" x14ac:dyDescent="0.25">
      <c r="F5417" s="1"/>
      <c r="G5417" s="1"/>
      <c r="H5417" s="1"/>
      <c r="I5417" s="1"/>
      <c r="J5417" s="1"/>
      <c r="K5417" s="1"/>
      <c r="L5417" s="1"/>
      <c r="M5417" s="1"/>
      <c r="N5417" s="1"/>
    </row>
    <row r="5418" spans="6:14" x14ac:dyDescent="0.25">
      <c r="F5418" s="1"/>
      <c r="G5418" s="1"/>
      <c r="H5418" s="1"/>
      <c r="I5418" s="1"/>
      <c r="J5418" s="1"/>
      <c r="K5418" s="1"/>
      <c r="L5418" s="1"/>
      <c r="M5418" s="1"/>
      <c r="N5418" s="1"/>
    </row>
    <row r="5419" spans="6:14" x14ac:dyDescent="0.25">
      <c r="F5419" s="1"/>
      <c r="G5419" s="1"/>
      <c r="H5419" s="1"/>
      <c r="I5419" s="1"/>
      <c r="J5419" s="1"/>
      <c r="K5419" s="1"/>
      <c r="L5419" s="1"/>
      <c r="M5419" s="1"/>
      <c r="N5419" s="1"/>
    </row>
    <row r="5420" spans="6:14" x14ac:dyDescent="0.25">
      <c r="F5420" s="1"/>
      <c r="G5420" s="1"/>
      <c r="H5420" s="1"/>
      <c r="I5420" s="1"/>
      <c r="J5420" s="1"/>
      <c r="K5420" s="1"/>
      <c r="L5420" s="1"/>
      <c r="M5420" s="1"/>
      <c r="N5420" s="1"/>
    </row>
    <row r="5421" spans="6:14" x14ac:dyDescent="0.25">
      <c r="F5421" s="1"/>
      <c r="G5421" s="1"/>
      <c r="H5421" s="1"/>
      <c r="I5421" s="1"/>
      <c r="J5421" s="1"/>
      <c r="K5421" s="1"/>
      <c r="L5421" s="1"/>
      <c r="M5421" s="1"/>
      <c r="N5421" s="1"/>
    </row>
    <row r="5422" spans="6:14" x14ac:dyDescent="0.25">
      <c r="F5422" s="1"/>
      <c r="G5422" s="1"/>
      <c r="H5422" s="1"/>
      <c r="I5422" s="1"/>
      <c r="J5422" s="1"/>
      <c r="K5422" s="1"/>
      <c r="L5422" s="1"/>
      <c r="M5422" s="1"/>
      <c r="N5422" s="1"/>
    </row>
    <row r="5423" spans="6:14" x14ac:dyDescent="0.25">
      <c r="F5423" s="1"/>
      <c r="G5423" s="1"/>
      <c r="H5423" s="1"/>
      <c r="I5423" s="1"/>
      <c r="J5423" s="1"/>
      <c r="K5423" s="1"/>
      <c r="L5423" s="1"/>
      <c r="M5423" s="1"/>
      <c r="N5423" s="1"/>
    </row>
    <row r="5424" spans="6:14" x14ac:dyDescent="0.25">
      <c r="F5424" s="1"/>
      <c r="G5424" s="1"/>
      <c r="H5424" s="1"/>
      <c r="I5424" s="1"/>
      <c r="J5424" s="1"/>
      <c r="K5424" s="1"/>
      <c r="L5424" s="1"/>
      <c r="M5424" s="1"/>
      <c r="N5424" s="1"/>
    </row>
    <row r="5425" spans="6:14" x14ac:dyDescent="0.25">
      <c r="F5425" s="1"/>
      <c r="G5425" s="1"/>
      <c r="H5425" s="1"/>
      <c r="I5425" s="1"/>
      <c r="J5425" s="1"/>
      <c r="K5425" s="1"/>
      <c r="L5425" s="1"/>
      <c r="M5425" s="1"/>
      <c r="N5425" s="1"/>
    </row>
    <row r="5426" spans="6:14" x14ac:dyDescent="0.25">
      <c r="F5426" s="1"/>
      <c r="G5426" s="1"/>
      <c r="H5426" s="1"/>
      <c r="I5426" s="1"/>
      <c r="J5426" s="1"/>
      <c r="K5426" s="1"/>
      <c r="L5426" s="1"/>
      <c r="M5426" s="1"/>
      <c r="N5426" s="1"/>
    </row>
    <row r="5427" spans="6:14" x14ac:dyDescent="0.25">
      <c r="F5427" s="1"/>
      <c r="G5427" s="1"/>
      <c r="H5427" s="1"/>
      <c r="I5427" s="1"/>
      <c r="J5427" s="1"/>
      <c r="K5427" s="1"/>
      <c r="L5427" s="1"/>
      <c r="M5427" s="1"/>
      <c r="N5427" s="1"/>
    </row>
    <row r="5428" spans="6:14" x14ac:dyDescent="0.25">
      <c r="F5428" s="1"/>
      <c r="G5428" s="1"/>
      <c r="H5428" s="1"/>
      <c r="I5428" s="1"/>
      <c r="J5428" s="1"/>
      <c r="K5428" s="1"/>
      <c r="L5428" s="1"/>
      <c r="M5428" s="1"/>
      <c r="N5428" s="1"/>
    </row>
    <row r="5429" spans="6:14" x14ac:dyDescent="0.25">
      <c r="F5429" s="1"/>
      <c r="G5429" s="1"/>
      <c r="H5429" s="1"/>
      <c r="I5429" s="1"/>
      <c r="J5429" s="1"/>
      <c r="K5429" s="1"/>
      <c r="L5429" s="1"/>
      <c r="M5429" s="1"/>
      <c r="N5429" s="1"/>
    </row>
    <row r="5430" spans="6:14" x14ac:dyDescent="0.25">
      <c r="F5430" s="1"/>
      <c r="G5430" s="1"/>
      <c r="H5430" s="1"/>
      <c r="I5430" s="1"/>
      <c r="J5430" s="1"/>
      <c r="K5430" s="1"/>
      <c r="L5430" s="1"/>
      <c r="M5430" s="1"/>
      <c r="N5430" s="1"/>
    </row>
    <row r="5431" spans="6:14" x14ac:dyDescent="0.25">
      <c r="F5431" s="1"/>
      <c r="G5431" s="1"/>
      <c r="H5431" s="1"/>
      <c r="I5431" s="1"/>
      <c r="J5431" s="1"/>
      <c r="K5431" s="1"/>
      <c r="L5431" s="1"/>
      <c r="M5431" s="1"/>
      <c r="N5431" s="1"/>
    </row>
    <row r="5432" spans="6:14" x14ac:dyDescent="0.25">
      <c r="F5432" s="1"/>
      <c r="G5432" s="1"/>
      <c r="H5432" s="1"/>
      <c r="I5432" s="1"/>
      <c r="J5432" s="1"/>
      <c r="K5432" s="1"/>
      <c r="L5432" s="1"/>
      <c r="M5432" s="1"/>
      <c r="N5432" s="1"/>
    </row>
    <row r="5433" spans="6:14" x14ac:dyDescent="0.25">
      <c r="F5433" s="1"/>
      <c r="G5433" s="1"/>
      <c r="H5433" s="1"/>
      <c r="I5433" s="1"/>
      <c r="J5433" s="1"/>
      <c r="K5433" s="1"/>
      <c r="L5433" s="1"/>
      <c r="M5433" s="1"/>
      <c r="N5433" s="1"/>
    </row>
    <row r="5434" spans="6:14" x14ac:dyDescent="0.25">
      <c r="F5434" s="1"/>
      <c r="G5434" s="1"/>
      <c r="H5434" s="1"/>
      <c r="I5434" s="1"/>
      <c r="J5434" s="1"/>
      <c r="K5434" s="1"/>
      <c r="L5434" s="1"/>
      <c r="M5434" s="1"/>
      <c r="N5434" s="1"/>
    </row>
    <row r="5435" spans="6:14" x14ac:dyDescent="0.25">
      <c r="F5435" s="1"/>
      <c r="G5435" s="1"/>
      <c r="H5435" s="1"/>
      <c r="I5435" s="1"/>
      <c r="J5435" s="1"/>
      <c r="K5435" s="1"/>
      <c r="L5435" s="1"/>
      <c r="M5435" s="1"/>
      <c r="N5435" s="1"/>
    </row>
    <row r="5436" spans="6:14" x14ac:dyDescent="0.25">
      <c r="F5436" s="1"/>
      <c r="G5436" s="1"/>
      <c r="H5436" s="1"/>
      <c r="I5436" s="1"/>
      <c r="J5436" s="1"/>
      <c r="K5436" s="1"/>
      <c r="L5436" s="1"/>
      <c r="M5436" s="1"/>
      <c r="N5436" s="1"/>
    </row>
    <row r="5437" spans="6:14" x14ac:dyDescent="0.25">
      <c r="F5437" s="1"/>
      <c r="G5437" s="1"/>
      <c r="H5437" s="1"/>
      <c r="I5437" s="1"/>
      <c r="J5437" s="1"/>
      <c r="K5437" s="1"/>
      <c r="L5437" s="1"/>
      <c r="M5437" s="1"/>
      <c r="N5437" s="1"/>
    </row>
    <row r="5438" spans="6:14" x14ac:dyDescent="0.25">
      <c r="F5438" s="1"/>
      <c r="G5438" s="1"/>
      <c r="H5438" s="1"/>
      <c r="I5438" s="1"/>
      <c r="J5438" s="1"/>
      <c r="K5438" s="1"/>
      <c r="L5438" s="1"/>
      <c r="M5438" s="1"/>
      <c r="N5438" s="1"/>
    </row>
    <row r="5439" spans="6:14" x14ac:dyDescent="0.25">
      <c r="F5439" s="1"/>
      <c r="G5439" s="1"/>
      <c r="H5439" s="1"/>
      <c r="I5439" s="1"/>
      <c r="J5439" s="1"/>
      <c r="K5439" s="1"/>
      <c r="L5439" s="1"/>
      <c r="M5439" s="1"/>
      <c r="N5439" s="1"/>
    </row>
    <row r="5440" spans="6:14" x14ac:dyDescent="0.25">
      <c r="F5440" s="1"/>
      <c r="G5440" s="1"/>
      <c r="H5440" s="1"/>
      <c r="I5440" s="1"/>
      <c r="J5440" s="1"/>
      <c r="K5440" s="1"/>
      <c r="L5440" s="1"/>
      <c r="M5440" s="1"/>
      <c r="N5440" s="1"/>
    </row>
    <row r="5441" spans="6:14" x14ac:dyDescent="0.25">
      <c r="F5441" s="1"/>
      <c r="G5441" s="1"/>
      <c r="H5441" s="1"/>
      <c r="I5441" s="1"/>
      <c r="J5441" s="1"/>
      <c r="K5441" s="1"/>
      <c r="L5441" s="1"/>
      <c r="M5441" s="1"/>
      <c r="N5441" s="1"/>
    </row>
    <row r="5442" spans="6:14" x14ac:dyDescent="0.25">
      <c r="F5442" s="1"/>
      <c r="G5442" s="1"/>
      <c r="H5442" s="1"/>
      <c r="I5442" s="1"/>
      <c r="J5442" s="1"/>
      <c r="K5442" s="1"/>
      <c r="L5442" s="1"/>
      <c r="M5442" s="1"/>
      <c r="N5442" s="1"/>
    </row>
    <row r="5443" spans="6:14" x14ac:dyDescent="0.25">
      <c r="F5443" s="1"/>
      <c r="G5443" s="1"/>
      <c r="H5443" s="1"/>
      <c r="I5443" s="1"/>
      <c r="J5443" s="1"/>
      <c r="K5443" s="1"/>
      <c r="L5443" s="1"/>
      <c r="M5443" s="1"/>
      <c r="N5443" s="1"/>
    </row>
    <row r="5444" spans="6:14" x14ac:dyDescent="0.25">
      <c r="F5444" s="1"/>
      <c r="G5444" s="1"/>
      <c r="H5444" s="1"/>
      <c r="I5444" s="1"/>
      <c r="J5444" s="1"/>
      <c r="K5444" s="1"/>
      <c r="L5444" s="1"/>
      <c r="M5444" s="1"/>
      <c r="N5444" s="1"/>
    </row>
    <row r="5445" spans="6:14" x14ac:dyDescent="0.25">
      <c r="F5445" s="1"/>
      <c r="G5445" s="1"/>
      <c r="H5445" s="1"/>
      <c r="I5445" s="1"/>
      <c r="J5445" s="1"/>
      <c r="K5445" s="1"/>
      <c r="L5445" s="1"/>
      <c r="M5445" s="1"/>
      <c r="N5445" s="1"/>
    </row>
    <row r="5446" spans="6:14" x14ac:dyDescent="0.25">
      <c r="F5446" s="1"/>
      <c r="G5446" s="1"/>
      <c r="H5446" s="1"/>
      <c r="I5446" s="1"/>
      <c r="J5446" s="1"/>
      <c r="K5446" s="1"/>
      <c r="L5446" s="1"/>
      <c r="M5446" s="1"/>
      <c r="N5446" s="1"/>
    </row>
    <row r="5447" spans="6:14" x14ac:dyDescent="0.25">
      <c r="F5447" s="1"/>
      <c r="G5447" s="1"/>
      <c r="H5447" s="1"/>
      <c r="I5447" s="1"/>
      <c r="J5447" s="1"/>
      <c r="K5447" s="1"/>
      <c r="L5447" s="1"/>
      <c r="M5447" s="1"/>
      <c r="N5447" s="1"/>
    </row>
    <row r="5448" spans="6:14" x14ac:dyDescent="0.25">
      <c r="F5448" s="1"/>
      <c r="G5448" s="1"/>
      <c r="H5448" s="1"/>
      <c r="I5448" s="1"/>
      <c r="J5448" s="1"/>
      <c r="K5448" s="1"/>
      <c r="L5448" s="1"/>
      <c r="M5448" s="1"/>
      <c r="N5448" s="1"/>
    </row>
    <row r="5449" spans="6:14" x14ac:dyDescent="0.25">
      <c r="F5449" s="1"/>
      <c r="G5449" s="1"/>
      <c r="H5449" s="1"/>
      <c r="I5449" s="1"/>
      <c r="J5449" s="1"/>
      <c r="K5449" s="1"/>
      <c r="L5449" s="1"/>
      <c r="M5449" s="1"/>
      <c r="N5449" s="1"/>
    </row>
    <row r="5450" spans="6:14" x14ac:dyDescent="0.25">
      <c r="F5450" s="1"/>
      <c r="G5450" s="1"/>
      <c r="H5450" s="1"/>
      <c r="I5450" s="1"/>
      <c r="J5450" s="1"/>
      <c r="K5450" s="1"/>
      <c r="L5450" s="1"/>
      <c r="M5450" s="1"/>
      <c r="N5450" s="1"/>
    </row>
    <row r="5451" spans="6:14" x14ac:dyDescent="0.25">
      <c r="F5451" s="1"/>
      <c r="G5451" s="1"/>
      <c r="H5451" s="1"/>
      <c r="I5451" s="1"/>
      <c r="J5451" s="1"/>
      <c r="K5451" s="1"/>
      <c r="L5451" s="1"/>
      <c r="M5451" s="1"/>
      <c r="N5451" s="1"/>
    </row>
    <row r="5452" spans="6:14" x14ac:dyDescent="0.25">
      <c r="F5452" s="1"/>
      <c r="G5452" s="1"/>
      <c r="H5452" s="1"/>
      <c r="I5452" s="1"/>
      <c r="J5452" s="1"/>
      <c r="K5452" s="1"/>
      <c r="L5452" s="1"/>
      <c r="M5452" s="1"/>
      <c r="N5452" s="1"/>
    </row>
    <row r="5453" spans="6:14" x14ac:dyDescent="0.25">
      <c r="F5453" s="1"/>
      <c r="G5453" s="1"/>
      <c r="H5453" s="1"/>
      <c r="I5453" s="1"/>
      <c r="J5453" s="1"/>
      <c r="K5453" s="1"/>
      <c r="L5453" s="1"/>
      <c r="M5453" s="1"/>
      <c r="N5453" s="1"/>
    </row>
    <row r="5454" spans="6:14" x14ac:dyDescent="0.25">
      <c r="F5454" s="1"/>
      <c r="G5454" s="1"/>
      <c r="H5454" s="1"/>
      <c r="I5454" s="1"/>
      <c r="J5454" s="1"/>
      <c r="K5454" s="1"/>
      <c r="L5454" s="1"/>
      <c r="M5454" s="1"/>
      <c r="N5454" s="1"/>
    </row>
    <row r="5455" spans="6:14" x14ac:dyDescent="0.25">
      <c r="F5455" s="1"/>
      <c r="G5455" s="1"/>
      <c r="H5455" s="1"/>
      <c r="I5455" s="1"/>
      <c r="J5455" s="1"/>
      <c r="K5455" s="1"/>
      <c r="L5455" s="1"/>
      <c r="M5455" s="1"/>
      <c r="N5455" s="1"/>
    </row>
    <row r="5456" spans="6:14" x14ac:dyDescent="0.25">
      <c r="F5456" s="1"/>
      <c r="G5456" s="1"/>
      <c r="H5456" s="1"/>
      <c r="I5456" s="1"/>
      <c r="J5456" s="1"/>
      <c r="K5456" s="1"/>
      <c r="L5456" s="1"/>
      <c r="M5456" s="1"/>
      <c r="N5456" s="1"/>
    </row>
    <row r="5457" spans="6:14" x14ac:dyDescent="0.25">
      <c r="F5457" s="1"/>
      <c r="G5457" s="1"/>
      <c r="H5457" s="1"/>
      <c r="I5457" s="1"/>
      <c r="J5457" s="1"/>
      <c r="K5457" s="1"/>
      <c r="L5457" s="1"/>
      <c r="M5457" s="1"/>
      <c r="N5457" s="1"/>
    </row>
    <row r="5458" spans="6:14" x14ac:dyDescent="0.25">
      <c r="F5458" s="1"/>
      <c r="G5458" s="1"/>
      <c r="H5458" s="1"/>
      <c r="I5458" s="1"/>
      <c r="J5458" s="1"/>
      <c r="K5458" s="1"/>
      <c r="L5458" s="1"/>
      <c r="M5458" s="1"/>
      <c r="N5458" s="1"/>
    </row>
    <row r="5459" spans="6:14" x14ac:dyDescent="0.25">
      <c r="F5459" s="1"/>
      <c r="G5459" s="1"/>
      <c r="H5459" s="1"/>
      <c r="I5459" s="1"/>
      <c r="J5459" s="1"/>
      <c r="K5459" s="1"/>
      <c r="L5459" s="1"/>
      <c r="M5459" s="1"/>
      <c r="N5459" s="1"/>
    </row>
    <row r="5460" spans="6:14" x14ac:dyDescent="0.25">
      <c r="F5460" s="1"/>
      <c r="G5460" s="1"/>
      <c r="H5460" s="1"/>
      <c r="I5460" s="1"/>
      <c r="J5460" s="1"/>
      <c r="K5460" s="1"/>
      <c r="L5460" s="1"/>
      <c r="M5460" s="1"/>
      <c r="N5460" s="1"/>
    </row>
    <row r="5461" spans="6:14" x14ac:dyDescent="0.25">
      <c r="F5461" s="1"/>
      <c r="G5461" s="1"/>
      <c r="H5461" s="1"/>
      <c r="I5461" s="1"/>
      <c r="J5461" s="1"/>
      <c r="K5461" s="1"/>
      <c r="L5461" s="1"/>
      <c r="M5461" s="1"/>
      <c r="N5461" s="1"/>
    </row>
    <row r="5462" spans="6:14" x14ac:dyDescent="0.25">
      <c r="F5462" s="1"/>
      <c r="G5462" s="1"/>
      <c r="H5462" s="1"/>
      <c r="I5462" s="1"/>
      <c r="J5462" s="1"/>
      <c r="K5462" s="1"/>
      <c r="L5462" s="1"/>
      <c r="M5462" s="1"/>
      <c r="N5462" s="1"/>
    </row>
    <row r="5463" spans="6:14" x14ac:dyDescent="0.25">
      <c r="F5463" s="1"/>
      <c r="G5463" s="1"/>
      <c r="H5463" s="1"/>
      <c r="I5463" s="1"/>
      <c r="J5463" s="1"/>
      <c r="K5463" s="1"/>
      <c r="L5463" s="1"/>
      <c r="M5463" s="1"/>
      <c r="N5463" s="1"/>
    </row>
    <row r="5464" spans="6:14" x14ac:dyDescent="0.25">
      <c r="F5464" s="1"/>
      <c r="G5464" s="1"/>
      <c r="H5464" s="1"/>
      <c r="I5464" s="1"/>
      <c r="J5464" s="1"/>
      <c r="K5464" s="1"/>
      <c r="L5464" s="1"/>
      <c r="M5464" s="1"/>
      <c r="N5464" s="1"/>
    </row>
    <row r="5465" spans="6:14" x14ac:dyDescent="0.25">
      <c r="F5465" s="1"/>
      <c r="G5465" s="1"/>
      <c r="H5465" s="1"/>
      <c r="I5465" s="1"/>
      <c r="J5465" s="1"/>
      <c r="K5465" s="1"/>
      <c r="L5465" s="1"/>
      <c r="M5465" s="1"/>
      <c r="N5465" s="1"/>
    </row>
    <row r="5466" spans="6:14" x14ac:dyDescent="0.25">
      <c r="F5466" s="1"/>
      <c r="G5466" s="1"/>
      <c r="H5466" s="1"/>
      <c r="I5466" s="1"/>
      <c r="J5466" s="1"/>
      <c r="K5466" s="1"/>
      <c r="L5466" s="1"/>
      <c r="M5466" s="1"/>
      <c r="N5466" s="1"/>
    </row>
    <row r="5467" spans="6:14" x14ac:dyDescent="0.25">
      <c r="F5467" s="1"/>
      <c r="G5467" s="1"/>
      <c r="H5467" s="1"/>
      <c r="I5467" s="1"/>
      <c r="J5467" s="1"/>
      <c r="K5467" s="1"/>
      <c r="L5467" s="1"/>
      <c r="M5467" s="1"/>
      <c r="N5467" s="1"/>
    </row>
    <row r="5468" spans="6:14" x14ac:dyDescent="0.25">
      <c r="F5468" s="1"/>
      <c r="G5468" s="1"/>
      <c r="H5468" s="1"/>
      <c r="I5468" s="1"/>
      <c r="J5468" s="1"/>
      <c r="K5468" s="1"/>
      <c r="L5468" s="1"/>
      <c r="M5468" s="1"/>
      <c r="N5468" s="1"/>
    </row>
    <row r="5469" spans="6:14" x14ac:dyDescent="0.25">
      <c r="F5469" s="1"/>
      <c r="G5469" s="1"/>
      <c r="H5469" s="1"/>
      <c r="I5469" s="1"/>
      <c r="J5469" s="1"/>
      <c r="K5469" s="1"/>
      <c r="L5469" s="1"/>
      <c r="M5469" s="1"/>
      <c r="N5469" s="1"/>
    </row>
    <row r="5470" spans="6:14" x14ac:dyDescent="0.25">
      <c r="F5470" s="1"/>
      <c r="G5470" s="1"/>
      <c r="H5470" s="1"/>
      <c r="I5470" s="1"/>
      <c r="J5470" s="1"/>
      <c r="K5470" s="1"/>
      <c r="L5470" s="1"/>
      <c r="M5470" s="1"/>
      <c r="N5470" s="1"/>
    </row>
    <row r="5471" spans="6:14" x14ac:dyDescent="0.25">
      <c r="F5471" s="1"/>
      <c r="G5471" s="1"/>
      <c r="H5471" s="1"/>
      <c r="I5471" s="1"/>
      <c r="J5471" s="1"/>
      <c r="K5471" s="1"/>
      <c r="L5471" s="1"/>
      <c r="M5471" s="1"/>
      <c r="N5471" s="1"/>
    </row>
    <row r="5472" spans="6:14" x14ac:dyDescent="0.25">
      <c r="F5472" s="1"/>
      <c r="G5472" s="1"/>
      <c r="H5472" s="1"/>
      <c r="I5472" s="1"/>
      <c r="J5472" s="1"/>
      <c r="K5472" s="1"/>
      <c r="L5472" s="1"/>
      <c r="M5472" s="1"/>
      <c r="N5472" s="1"/>
    </row>
    <row r="5473" spans="6:14" x14ac:dyDescent="0.25">
      <c r="F5473" s="1"/>
      <c r="G5473" s="1"/>
      <c r="H5473" s="1"/>
      <c r="I5473" s="1"/>
      <c r="J5473" s="1"/>
      <c r="K5473" s="1"/>
      <c r="L5473" s="1"/>
      <c r="M5473" s="1"/>
      <c r="N5473" s="1"/>
    </row>
    <row r="5474" spans="6:14" x14ac:dyDescent="0.25">
      <c r="F5474" s="1"/>
      <c r="G5474" s="1"/>
      <c r="H5474" s="1"/>
      <c r="I5474" s="1"/>
      <c r="J5474" s="1"/>
      <c r="K5474" s="1"/>
      <c r="L5474" s="1"/>
      <c r="M5474" s="1"/>
      <c r="N5474" s="1"/>
    </row>
    <row r="5475" spans="6:14" x14ac:dyDescent="0.25">
      <c r="F5475" s="1"/>
      <c r="G5475" s="1"/>
      <c r="H5475" s="1"/>
      <c r="I5475" s="1"/>
      <c r="J5475" s="1"/>
      <c r="K5475" s="1"/>
      <c r="L5475" s="1"/>
      <c r="M5475" s="1"/>
      <c r="N5475" s="1"/>
    </row>
    <row r="5476" spans="6:14" x14ac:dyDescent="0.25">
      <c r="F5476" s="1"/>
      <c r="G5476" s="1"/>
      <c r="H5476" s="1"/>
      <c r="I5476" s="1"/>
      <c r="J5476" s="1"/>
      <c r="K5476" s="1"/>
      <c r="L5476" s="1"/>
      <c r="M5476" s="1"/>
      <c r="N5476" s="1"/>
    </row>
    <row r="5477" spans="6:14" x14ac:dyDescent="0.25">
      <c r="F5477" s="1"/>
      <c r="G5477" s="1"/>
      <c r="H5477" s="1"/>
      <c r="I5477" s="1"/>
      <c r="J5477" s="1"/>
      <c r="K5477" s="1"/>
      <c r="L5477" s="1"/>
      <c r="M5477" s="1"/>
      <c r="N5477" s="1"/>
    </row>
    <row r="5478" spans="6:14" x14ac:dyDescent="0.25">
      <c r="F5478" s="1"/>
      <c r="G5478" s="1"/>
      <c r="H5478" s="1"/>
      <c r="I5478" s="1"/>
      <c r="J5478" s="1"/>
      <c r="K5478" s="1"/>
      <c r="L5478" s="1"/>
      <c r="M5478" s="1"/>
      <c r="N5478" s="1"/>
    </row>
    <row r="5479" spans="6:14" x14ac:dyDescent="0.25">
      <c r="F5479" s="1"/>
      <c r="G5479" s="1"/>
      <c r="H5479" s="1"/>
      <c r="I5479" s="1"/>
      <c r="J5479" s="1"/>
      <c r="K5479" s="1"/>
      <c r="L5479" s="1"/>
      <c r="M5479" s="1"/>
      <c r="N5479" s="1"/>
    </row>
    <row r="5480" spans="6:14" x14ac:dyDescent="0.25">
      <c r="F5480" s="1"/>
      <c r="G5480" s="1"/>
      <c r="H5480" s="1"/>
      <c r="I5480" s="1"/>
      <c r="J5480" s="1"/>
      <c r="K5480" s="1"/>
      <c r="L5480" s="1"/>
      <c r="M5480" s="1"/>
      <c r="N5480" s="1"/>
    </row>
    <row r="5481" spans="6:14" x14ac:dyDescent="0.25">
      <c r="F5481" s="1"/>
      <c r="G5481" s="1"/>
      <c r="H5481" s="1"/>
      <c r="I5481" s="1"/>
      <c r="J5481" s="1"/>
      <c r="K5481" s="1"/>
      <c r="L5481" s="1"/>
      <c r="M5481" s="1"/>
      <c r="N5481" s="1"/>
    </row>
    <row r="5482" spans="6:14" x14ac:dyDescent="0.25">
      <c r="F5482" s="1"/>
      <c r="G5482" s="1"/>
      <c r="H5482" s="1"/>
      <c r="I5482" s="1"/>
      <c r="J5482" s="1"/>
      <c r="K5482" s="1"/>
      <c r="L5482" s="1"/>
      <c r="M5482" s="1"/>
      <c r="N5482" s="1"/>
    </row>
    <row r="5483" spans="6:14" x14ac:dyDescent="0.25">
      <c r="F5483" s="1"/>
      <c r="G5483" s="1"/>
      <c r="H5483" s="1"/>
      <c r="I5483" s="1"/>
      <c r="J5483" s="1"/>
      <c r="K5483" s="1"/>
      <c r="L5483" s="1"/>
      <c r="M5483" s="1"/>
      <c r="N5483" s="1"/>
    </row>
    <row r="5484" spans="6:14" x14ac:dyDescent="0.25">
      <c r="F5484" s="1"/>
      <c r="G5484" s="1"/>
      <c r="H5484" s="1"/>
      <c r="I5484" s="1"/>
      <c r="J5484" s="1"/>
      <c r="K5484" s="1"/>
      <c r="L5484" s="1"/>
      <c r="M5484" s="1"/>
      <c r="N5484" s="1"/>
    </row>
    <row r="5485" spans="6:14" x14ac:dyDescent="0.25">
      <c r="F5485" s="1"/>
      <c r="G5485" s="1"/>
      <c r="H5485" s="1"/>
      <c r="I5485" s="1"/>
      <c r="J5485" s="1"/>
      <c r="K5485" s="1"/>
      <c r="L5485" s="1"/>
      <c r="M5485" s="1"/>
      <c r="N5485" s="1"/>
    </row>
    <row r="5486" spans="6:14" x14ac:dyDescent="0.25">
      <c r="F5486" s="1"/>
      <c r="G5486" s="1"/>
      <c r="H5486" s="1"/>
      <c r="I5486" s="1"/>
      <c r="J5486" s="1"/>
      <c r="K5486" s="1"/>
      <c r="L5486" s="1"/>
      <c r="M5486" s="1"/>
      <c r="N5486" s="1"/>
    </row>
    <row r="5487" spans="6:14" x14ac:dyDescent="0.25">
      <c r="F5487" s="1"/>
      <c r="G5487" s="1"/>
      <c r="H5487" s="1"/>
      <c r="I5487" s="1"/>
      <c r="J5487" s="1"/>
      <c r="K5487" s="1"/>
      <c r="L5487" s="1"/>
      <c r="M5487" s="1"/>
      <c r="N5487" s="1"/>
    </row>
    <row r="5488" spans="6:14" x14ac:dyDescent="0.25">
      <c r="F5488" s="1"/>
      <c r="G5488" s="1"/>
      <c r="H5488" s="1"/>
      <c r="I5488" s="1"/>
      <c r="J5488" s="1"/>
      <c r="K5488" s="1"/>
      <c r="L5488" s="1"/>
      <c r="M5488" s="1"/>
      <c r="N5488" s="1"/>
    </row>
    <row r="5489" spans="6:14" x14ac:dyDescent="0.25">
      <c r="F5489" s="1"/>
      <c r="G5489" s="1"/>
      <c r="H5489" s="1"/>
      <c r="I5489" s="1"/>
      <c r="J5489" s="1"/>
      <c r="K5489" s="1"/>
      <c r="L5489" s="1"/>
      <c r="M5489" s="1"/>
      <c r="N5489" s="1"/>
    </row>
    <row r="5490" spans="6:14" x14ac:dyDescent="0.25">
      <c r="F5490" s="1"/>
      <c r="G5490" s="1"/>
      <c r="H5490" s="1"/>
      <c r="I5490" s="1"/>
      <c r="J5490" s="1"/>
      <c r="K5490" s="1"/>
      <c r="L5490" s="1"/>
      <c r="M5490" s="1"/>
      <c r="N5490" s="1"/>
    </row>
    <row r="5491" spans="6:14" x14ac:dyDescent="0.25">
      <c r="F5491" s="1"/>
      <c r="G5491" s="1"/>
      <c r="H5491" s="1"/>
      <c r="I5491" s="1"/>
      <c r="J5491" s="1"/>
      <c r="K5491" s="1"/>
      <c r="L5491" s="1"/>
      <c r="M5491" s="1"/>
      <c r="N5491" s="1"/>
    </row>
    <row r="5492" spans="6:14" x14ac:dyDescent="0.25">
      <c r="F5492" s="1"/>
      <c r="G5492" s="1"/>
      <c r="H5492" s="1"/>
      <c r="I5492" s="1"/>
      <c r="J5492" s="1"/>
      <c r="K5492" s="1"/>
      <c r="L5492" s="1"/>
      <c r="M5492" s="1"/>
      <c r="N5492" s="1"/>
    </row>
    <row r="5493" spans="6:14" x14ac:dyDescent="0.25">
      <c r="F5493" s="1"/>
      <c r="G5493" s="1"/>
      <c r="H5493" s="1"/>
      <c r="I5493" s="1"/>
      <c r="J5493" s="1"/>
      <c r="K5493" s="1"/>
      <c r="L5493" s="1"/>
      <c r="M5493" s="1"/>
      <c r="N5493" s="1"/>
    </row>
    <row r="5494" spans="6:14" x14ac:dyDescent="0.25">
      <c r="F5494" s="1"/>
      <c r="G5494" s="1"/>
      <c r="H5494" s="1"/>
      <c r="I5494" s="1"/>
      <c r="J5494" s="1"/>
      <c r="K5494" s="1"/>
      <c r="L5494" s="1"/>
      <c r="M5494" s="1"/>
      <c r="N5494" s="1"/>
    </row>
    <row r="5495" spans="6:14" x14ac:dyDescent="0.25">
      <c r="F5495" s="1"/>
      <c r="G5495" s="1"/>
      <c r="H5495" s="1"/>
      <c r="I5495" s="1"/>
      <c r="J5495" s="1"/>
      <c r="K5495" s="1"/>
      <c r="L5495" s="1"/>
      <c r="M5495" s="1"/>
      <c r="N5495" s="1"/>
    </row>
    <row r="5496" spans="6:14" x14ac:dyDescent="0.25">
      <c r="F5496" s="1"/>
      <c r="G5496" s="1"/>
      <c r="H5496" s="1"/>
      <c r="I5496" s="1"/>
      <c r="J5496" s="1"/>
      <c r="K5496" s="1"/>
      <c r="L5496" s="1"/>
      <c r="M5496" s="1"/>
      <c r="N5496" s="1"/>
    </row>
    <row r="5497" spans="6:14" x14ac:dyDescent="0.25">
      <c r="F5497" s="1"/>
      <c r="G5497" s="1"/>
      <c r="H5497" s="1"/>
      <c r="I5497" s="1"/>
      <c r="J5497" s="1"/>
      <c r="K5497" s="1"/>
      <c r="L5497" s="1"/>
      <c r="M5497" s="1"/>
      <c r="N5497" s="1"/>
    </row>
    <row r="5498" spans="6:14" x14ac:dyDescent="0.25">
      <c r="F5498" s="1"/>
      <c r="G5498" s="1"/>
      <c r="H5498" s="1"/>
      <c r="I5498" s="1"/>
      <c r="J5498" s="1"/>
      <c r="K5498" s="1"/>
      <c r="L5498" s="1"/>
      <c r="M5498" s="1"/>
      <c r="N5498" s="1"/>
    </row>
    <row r="5499" spans="6:14" x14ac:dyDescent="0.25">
      <c r="F5499" s="1"/>
      <c r="G5499" s="1"/>
      <c r="H5499" s="1"/>
      <c r="I5499" s="1"/>
      <c r="J5499" s="1"/>
      <c r="K5499" s="1"/>
      <c r="L5499" s="1"/>
      <c r="M5499" s="1"/>
      <c r="N5499" s="1"/>
    </row>
    <row r="5500" spans="6:14" x14ac:dyDescent="0.25">
      <c r="F5500" s="1"/>
      <c r="G5500" s="1"/>
      <c r="H5500" s="1"/>
      <c r="I5500" s="1"/>
      <c r="J5500" s="1"/>
      <c r="K5500" s="1"/>
      <c r="L5500" s="1"/>
      <c r="M5500" s="1"/>
      <c r="N5500" s="1"/>
    </row>
    <row r="5501" spans="6:14" x14ac:dyDescent="0.25">
      <c r="F5501" s="1"/>
      <c r="G5501" s="1"/>
      <c r="H5501" s="1"/>
      <c r="I5501" s="1"/>
      <c r="J5501" s="1"/>
      <c r="K5501" s="1"/>
      <c r="L5501" s="1"/>
      <c r="M5501" s="1"/>
      <c r="N5501" s="1"/>
    </row>
    <row r="5502" spans="6:14" x14ac:dyDescent="0.25">
      <c r="F5502" s="1"/>
      <c r="G5502" s="1"/>
      <c r="H5502" s="1"/>
      <c r="I5502" s="1"/>
      <c r="J5502" s="1"/>
      <c r="K5502" s="1"/>
      <c r="L5502" s="1"/>
      <c r="M5502" s="1"/>
      <c r="N5502" s="1"/>
    </row>
    <row r="5503" spans="6:14" x14ac:dyDescent="0.25">
      <c r="F5503" s="1"/>
      <c r="G5503" s="1"/>
      <c r="H5503" s="1"/>
      <c r="I5503" s="1"/>
      <c r="J5503" s="1"/>
      <c r="K5503" s="1"/>
      <c r="L5503" s="1"/>
      <c r="M5503" s="1"/>
      <c r="N5503" s="1"/>
    </row>
    <row r="5504" spans="6:14" x14ac:dyDescent="0.25">
      <c r="F5504" s="1"/>
      <c r="G5504" s="1"/>
      <c r="H5504" s="1"/>
      <c r="I5504" s="1"/>
      <c r="J5504" s="1"/>
      <c r="K5504" s="1"/>
      <c r="L5504" s="1"/>
      <c r="M5504" s="1"/>
      <c r="N5504" s="1"/>
    </row>
    <row r="5505" spans="6:14" x14ac:dyDescent="0.25">
      <c r="F5505" s="1"/>
      <c r="G5505" s="1"/>
      <c r="H5505" s="1"/>
      <c r="I5505" s="1"/>
      <c r="J5505" s="1"/>
      <c r="K5505" s="1"/>
      <c r="L5505" s="1"/>
      <c r="M5505" s="1"/>
      <c r="N5505" s="1"/>
    </row>
    <row r="5506" spans="6:14" x14ac:dyDescent="0.25">
      <c r="F5506" s="1"/>
      <c r="G5506" s="1"/>
      <c r="H5506" s="1"/>
      <c r="I5506" s="1"/>
      <c r="J5506" s="1"/>
      <c r="K5506" s="1"/>
      <c r="L5506" s="1"/>
      <c r="M5506" s="1"/>
      <c r="N5506" s="1"/>
    </row>
    <row r="5507" spans="6:14" x14ac:dyDescent="0.25">
      <c r="F5507" s="1"/>
      <c r="G5507" s="1"/>
      <c r="H5507" s="1"/>
      <c r="I5507" s="1"/>
      <c r="J5507" s="1"/>
      <c r="K5507" s="1"/>
      <c r="L5507" s="1"/>
      <c r="M5507" s="1"/>
      <c r="N5507" s="1"/>
    </row>
    <row r="5508" spans="6:14" x14ac:dyDescent="0.25">
      <c r="F5508" s="1"/>
      <c r="G5508" s="1"/>
      <c r="H5508" s="1"/>
      <c r="I5508" s="1"/>
      <c r="J5508" s="1"/>
      <c r="K5508" s="1"/>
      <c r="L5508" s="1"/>
      <c r="M5508" s="1"/>
      <c r="N5508" s="1"/>
    </row>
    <row r="5509" spans="6:14" x14ac:dyDescent="0.25">
      <c r="F5509" s="1"/>
      <c r="G5509" s="1"/>
      <c r="H5509" s="1"/>
      <c r="I5509" s="1"/>
      <c r="J5509" s="1"/>
      <c r="K5509" s="1"/>
      <c r="L5509" s="1"/>
      <c r="M5509" s="1"/>
      <c r="N5509" s="1"/>
    </row>
    <row r="5510" spans="6:14" x14ac:dyDescent="0.25">
      <c r="F5510" s="1"/>
      <c r="G5510" s="1"/>
      <c r="H5510" s="1"/>
      <c r="I5510" s="1"/>
      <c r="J5510" s="1"/>
      <c r="K5510" s="1"/>
      <c r="L5510" s="1"/>
      <c r="M5510" s="1"/>
      <c r="N5510" s="1"/>
    </row>
    <row r="5511" spans="6:14" x14ac:dyDescent="0.25">
      <c r="F5511" s="1"/>
      <c r="G5511" s="1"/>
      <c r="H5511" s="1"/>
      <c r="I5511" s="1"/>
      <c r="J5511" s="1"/>
      <c r="K5511" s="1"/>
      <c r="L5511" s="1"/>
      <c r="M5511" s="1"/>
      <c r="N5511" s="1"/>
    </row>
    <row r="5512" spans="6:14" x14ac:dyDescent="0.25">
      <c r="F5512" s="1"/>
      <c r="G5512" s="1"/>
      <c r="H5512" s="1"/>
      <c r="I5512" s="1"/>
      <c r="J5512" s="1"/>
      <c r="K5512" s="1"/>
      <c r="L5512" s="1"/>
      <c r="M5512" s="1"/>
      <c r="N5512" s="1"/>
    </row>
    <row r="5513" spans="6:14" x14ac:dyDescent="0.25">
      <c r="F5513" s="1"/>
      <c r="G5513" s="1"/>
      <c r="H5513" s="1"/>
      <c r="I5513" s="1"/>
      <c r="J5513" s="1"/>
      <c r="K5513" s="1"/>
      <c r="L5513" s="1"/>
      <c r="M5513" s="1"/>
      <c r="N5513" s="1"/>
    </row>
    <row r="5514" spans="6:14" x14ac:dyDescent="0.25">
      <c r="F5514" s="1"/>
      <c r="G5514" s="1"/>
      <c r="H5514" s="1"/>
      <c r="I5514" s="1"/>
      <c r="J5514" s="1"/>
      <c r="K5514" s="1"/>
      <c r="L5514" s="1"/>
      <c r="M5514" s="1"/>
      <c r="N5514" s="1"/>
    </row>
    <row r="5515" spans="6:14" x14ac:dyDescent="0.25">
      <c r="F5515" s="1"/>
      <c r="G5515" s="1"/>
      <c r="H5515" s="1"/>
      <c r="I5515" s="1"/>
      <c r="J5515" s="1"/>
      <c r="K5515" s="1"/>
      <c r="L5515" s="1"/>
      <c r="M5515" s="1"/>
      <c r="N5515" s="1"/>
    </row>
    <row r="5516" spans="6:14" x14ac:dyDescent="0.25">
      <c r="F5516" s="1"/>
      <c r="G5516" s="1"/>
      <c r="H5516" s="1"/>
      <c r="I5516" s="1"/>
      <c r="J5516" s="1"/>
      <c r="K5516" s="1"/>
      <c r="L5516" s="1"/>
      <c r="M5516" s="1"/>
      <c r="N5516" s="1"/>
    </row>
    <row r="5517" spans="6:14" x14ac:dyDescent="0.25">
      <c r="F5517" s="1"/>
      <c r="G5517" s="1"/>
      <c r="H5517" s="1"/>
      <c r="I5517" s="1"/>
      <c r="J5517" s="1"/>
      <c r="K5517" s="1"/>
      <c r="L5517" s="1"/>
      <c r="M5517" s="1"/>
      <c r="N5517" s="1"/>
    </row>
    <row r="5518" spans="6:14" x14ac:dyDescent="0.25">
      <c r="F5518" s="1"/>
      <c r="G5518" s="1"/>
      <c r="H5518" s="1"/>
      <c r="I5518" s="1"/>
      <c r="J5518" s="1"/>
      <c r="K5518" s="1"/>
      <c r="L5518" s="1"/>
      <c r="M5518" s="1"/>
      <c r="N5518" s="1"/>
    </row>
    <row r="5519" spans="6:14" x14ac:dyDescent="0.25">
      <c r="F5519" s="1"/>
      <c r="G5519" s="1"/>
      <c r="H5519" s="1"/>
      <c r="I5519" s="1"/>
      <c r="J5519" s="1"/>
      <c r="K5519" s="1"/>
      <c r="L5519" s="1"/>
      <c r="M5519" s="1"/>
      <c r="N5519" s="1"/>
    </row>
    <row r="5520" spans="6:14" x14ac:dyDescent="0.25">
      <c r="F5520" s="1"/>
      <c r="G5520" s="1"/>
      <c r="H5520" s="1"/>
      <c r="I5520" s="1"/>
      <c r="J5520" s="1"/>
      <c r="K5520" s="1"/>
      <c r="L5520" s="1"/>
      <c r="M5520" s="1"/>
      <c r="N5520" s="1"/>
    </row>
    <row r="5521" spans="6:14" x14ac:dyDescent="0.25">
      <c r="F5521" s="1"/>
      <c r="G5521" s="1"/>
      <c r="H5521" s="1"/>
      <c r="I5521" s="1"/>
      <c r="J5521" s="1"/>
      <c r="K5521" s="1"/>
      <c r="L5521" s="1"/>
      <c r="M5521" s="1"/>
      <c r="N5521" s="1"/>
    </row>
    <row r="5522" spans="6:14" x14ac:dyDescent="0.25">
      <c r="F5522" s="1"/>
      <c r="G5522" s="1"/>
      <c r="H5522" s="1"/>
      <c r="I5522" s="1"/>
      <c r="J5522" s="1"/>
      <c r="K5522" s="1"/>
      <c r="L5522" s="1"/>
      <c r="M5522" s="1"/>
      <c r="N5522" s="1"/>
    </row>
    <row r="5523" spans="6:14" x14ac:dyDescent="0.25">
      <c r="F5523" s="1"/>
      <c r="G5523" s="1"/>
      <c r="H5523" s="1"/>
      <c r="I5523" s="1"/>
      <c r="J5523" s="1"/>
      <c r="K5523" s="1"/>
      <c r="L5523" s="1"/>
      <c r="M5523" s="1"/>
      <c r="N5523" s="1"/>
    </row>
    <row r="5524" spans="6:14" x14ac:dyDescent="0.25">
      <c r="F5524" s="1"/>
      <c r="G5524" s="1"/>
      <c r="H5524" s="1"/>
      <c r="I5524" s="1"/>
      <c r="J5524" s="1"/>
      <c r="K5524" s="1"/>
      <c r="L5524" s="1"/>
      <c r="M5524" s="1"/>
      <c r="N5524" s="1"/>
    </row>
    <row r="5525" spans="6:14" x14ac:dyDescent="0.25">
      <c r="F5525" s="1"/>
      <c r="G5525" s="1"/>
      <c r="H5525" s="1"/>
      <c r="I5525" s="1"/>
      <c r="J5525" s="1"/>
      <c r="K5525" s="1"/>
      <c r="L5525" s="1"/>
      <c r="M5525" s="1"/>
      <c r="N5525" s="1"/>
    </row>
    <row r="5526" spans="6:14" x14ac:dyDescent="0.25">
      <c r="F5526" s="1"/>
      <c r="G5526" s="1"/>
      <c r="H5526" s="1"/>
      <c r="I5526" s="1"/>
      <c r="J5526" s="1"/>
      <c r="K5526" s="1"/>
      <c r="L5526" s="1"/>
      <c r="M5526" s="1"/>
      <c r="N5526" s="1"/>
    </row>
    <row r="5527" spans="6:14" x14ac:dyDescent="0.25">
      <c r="F5527" s="1"/>
      <c r="G5527" s="1"/>
      <c r="H5527" s="1"/>
      <c r="I5527" s="1"/>
      <c r="J5527" s="1"/>
      <c r="K5527" s="1"/>
      <c r="L5527" s="1"/>
      <c r="M5527" s="1"/>
      <c r="N5527" s="1"/>
    </row>
    <row r="5528" spans="6:14" x14ac:dyDescent="0.25">
      <c r="F5528" s="1"/>
      <c r="G5528" s="1"/>
      <c r="H5528" s="1"/>
      <c r="I5528" s="1"/>
      <c r="J5528" s="1"/>
      <c r="K5528" s="1"/>
      <c r="L5528" s="1"/>
      <c r="M5528" s="1"/>
      <c r="N5528" s="1"/>
    </row>
    <row r="5529" spans="6:14" x14ac:dyDescent="0.25">
      <c r="F5529" s="1"/>
      <c r="G5529" s="1"/>
      <c r="H5529" s="1"/>
      <c r="I5529" s="1"/>
      <c r="J5529" s="1"/>
      <c r="K5529" s="1"/>
      <c r="L5529" s="1"/>
      <c r="M5529" s="1"/>
      <c r="N5529" s="1"/>
    </row>
    <row r="5530" spans="6:14" x14ac:dyDescent="0.25">
      <c r="F5530" s="1"/>
      <c r="G5530" s="1"/>
      <c r="H5530" s="1"/>
      <c r="I5530" s="1"/>
      <c r="J5530" s="1"/>
      <c r="K5530" s="1"/>
      <c r="L5530" s="1"/>
      <c r="M5530" s="1"/>
      <c r="N5530" s="1"/>
    </row>
    <row r="5531" spans="6:14" x14ac:dyDescent="0.25">
      <c r="F5531" s="1"/>
      <c r="G5531" s="1"/>
      <c r="H5531" s="1"/>
      <c r="I5531" s="1"/>
      <c r="J5531" s="1"/>
      <c r="K5531" s="1"/>
      <c r="L5531" s="1"/>
      <c r="M5531" s="1"/>
      <c r="N5531" s="1"/>
    </row>
    <row r="5532" spans="6:14" x14ac:dyDescent="0.25">
      <c r="F5532" s="1"/>
      <c r="G5532" s="1"/>
      <c r="H5532" s="1"/>
      <c r="I5532" s="1"/>
      <c r="J5532" s="1"/>
      <c r="K5532" s="1"/>
      <c r="L5532" s="1"/>
      <c r="M5532" s="1"/>
      <c r="N5532" s="1"/>
    </row>
    <row r="5533" spans="6:14" x14ac:dyDescent="0.25">
      <c r="F5533" s="1"/>
      <c r="G5533" s="1"/>
      <c r="H5533" s="1"/>
      <c r="I5533" s="1"/>
      <c r="J5533" s="1"/>
      <c r="K5533" s="1"/>
      <c r="L5533" s="1"/>
      <c r="M5533" s="1"/>
      <c r="N5533" s="1"/>
    </row>
    <row r="5534" spans="6:14" x14ac:dyDescent="0.25">
      <c r="F5534" s="1"/>
      <c r="G5534" s="1"/>
      <c r="H5534" s="1"/>
      <c r="I5534" s="1"/>
      <c r="J5534" s="1"/>
      <c r="K5534" s="1"/>
      <c r="L5534" s="1"/>
      <c r="M5534" s="1"/>
      <c r="N5534" s="1"/>
    </row>
    <row r="5535" spans="6:14" x14ac:dyDescent="0.25">
      <c r="F5535" s="1"/>
      <c r="G5535" s="1"/>
      <c r="H5535" s="1"/>
      <c r="I5535" s="1"/>
      <c r="J5535" s="1"/>
      <c r="K5535" s="1"/>
      <c r="L5535" s="1"/>
      <c r="M5535" s="1"/>
      <c r="N5535" s="1"/>
    </row>
    <row r="5536" spans="6:14" x14ac:dyDescent="0.25">
      <c r="F5536" s="1"/>
      <c r="G5536" s="1"/>
      <c r="H5536" s="1"/>
      <c r="I5536" s="1"/>
      <c r="J5536" s="1"/>
      <c r="K5536" s="1"/>
      <c r="L5536" s="1"/>
      <c r="M5536" s="1"/>
      <c r="N5536" s="1"/>
    </row>
    <row r="5537" spans="6:14" x14ac:dyDescent="0.25">
      <c r="F5537" s="1"/>
      <c r="G5537" s="1"/>
      <c r="H5537" s="1"/>
      <c r="I5537" s="1"/>
      <c r="J5537" s="1"/>
      <c r="K5537" s="1"/>
      <c r="L5537" s="1"/>
      <c r="M5537" s="1"/>
      <c r="N5537" s="1"/>
    </row>
    <row r="5538" spans="6:14" x14ac:dyDescent="0.25">
      <c r="F5538" s="1"/>
      <c r="G5538" s="1"/>
      <c r="H5538" s="1"/>
      <c r="I5538" s="1"/>
      <c r="J5538" s="1"/>
      <c r="K5538" s="1"/>
      <c r="L5538" s="1"/>
      <c r="M5538" s="1"/>
      <c r="N5538" s="1"/>
    </row>
    <row r="5539" spans="6:14" x14ac:dyDescent="0.25">
      <c r="F5539" s="1"/>
      <c r="G5539" s="1"/>
      <c r="H5539" s="1"/>
      <c r="I5539" s="1"/>
      <c r="J5539" s="1"/>
      <c r="K5539" s="1"/>
      <c r="L5539" s="1"/>
      <c r="M5539" s="1"/>
      <c r="N5539" s="1"/>
    </row>
    <row r="5540" spans="6:14" x14ac:dyDescent="0.25">
      <c r="F5540" s="1"/>
      <c r="G5540" s="1"/>
      <c r="H5540" s="1"/>
      <c r="I5540" s="1"/>
      <c r="J5540" s="1"/>
      <c r="K5540" s="1"/>
      <c r="L5540" s="1"/>
      <c r="M5540" s="1"/>
      <c r="N5540" s="1"/>
    </row>
    <row r="5541" spans="6:14" x14ac:dyDescent="0.25">
      <c r="F5541" s="1"/>
      <c r="G5541" s="1"/>
      <c r="H5541" s="1"/>
      <c r="I5541" s="1"/>
      <c r="J5541" s="1"/>
      <c r="K5541" s="1"/>
      <c r="L5541" s="1"/>
      <c r="M5541" s="1"/>
      <c r="N5541" s="1"/>
    </row>
    <row r="5542" spans="6:14" x14ac:dyDescent="0.25">
      <c r="F5542" s="1"/>
      <c r="G5542" s="1"/>
      <c r="H5542" s="1"/>
      <c r="I5542" s="1"/>
      <c r="J5542" s="1"/>
      <c r="K5542" s="1"/>
      <c r="L5542" s="1"/>
      <c r="M5542" s="1"/>
      <c r="N5542" s="1"/>
    </row>
    <row r="5543" spans="6:14" x14ac:dyDescent="0.25">
      <c r="F5543" s="1"/>
      <c r="G5543" s="1"/>
      <c r="H5543" s="1"/>
      <c r="I5543" s="1"/>
      <c r="J5543" s="1"/>
      <c r="K5543" s="1"/>
      <c r="L5543" s="1"/>
      <c r="M5543" s="1"/>
      <c r="N5543" s="1"/>
    </row>
    <row r="5544" spans="6:14" x14ac:dyDescent="0.25">
      <c r="F5544" s="1"/>
      <c r="G5544" s="1"/>
      <c r="H5544" s="1"/>
      <c r="I5544" s="1"/>
      <c r="J5544" s="1"/>
      <c r="K5544" s="1"/>
      <c r="L5544" s="1"/>
      <c r="M5544" s="1"/>
      <c r="N5544" s="1"/>
    </row>
    <row r="5545" spans="6:14" x14ac:dyDescent="0.25">
      <c r="F5545" s="1"/>
      <c r="G5545" s="1"/>
      <c r="H5545" s="1"/>
      <c r="I5545" s="1"/>
      <c r="J5545" s="1"/>
      <c r="K5545" s="1"/>
      <c r="L5545" s="1"/>
      <c r="M5545" s="1"/>
      <c r="N5545" s="1"/>
    </row>
    <row r="5546" spans="6:14" x14ac:dyDescent="0.25">
      <c r="F5546" s="1"/>
      <c r="G5546" s="1"/>
      <c r="H5546" s="1"/>
      <c r="I5546" s="1"/>
      <c r="J5546" s="1"/>
      <c r="K5546" s="1"/>
      <c r="L5546" s="1"/>
      <c r="M5546" s="1"/>
      <c r="N5546" s="1"/>
    </row>
    <row r="5547" spans="6:14" x14ac:dyDescent="0.25">
      <c r="F5547" s="1"/>
      <c r="G5547" s="1"/>
      <c r="H5547" s="1"/>
      <c r="I5547" s="1"/>
      <c r="J5547" s="1"/>
      <c r="K5547" s="1"/>
      <c r="L5547" s="1"/>
      <c r="M5547" s="1"/>
      <c r="N5547" s="1"/>
    </row>
    <row r="5548" spans="6:14" x14ac:dyDescent="0.25">
      <c r="F5548" s="1"/>
      <c r="G5548" s="1"/>
      <c r="H5548" s="1"/>
      <c r="I5548" s="1"/>
      <c r="J5548" s="1"/>
      <c r="K5548" s="1"/>
      <c r="L5548" s="1"/>
      <c r="M5548" s="1"/>
      <c r="N5548" s="1"/>
    </row>
    <row r="5549" spans="6:14" x14ac:dyDescent="0.25">
      <c r="F5549" s="1"/>
      <c r="G5549" s="1"/>
      <c r="H5549" s="1"/>
      <c r="I5549" s="1"/>
      <c r="J5549" s="1"/>
      <c r="K5549" s="1"/>
      <c r="L5549" s="1"/>
      <c r="M5549" s="1"/>
      <c r="N5549" s="1"/>
    </row>
    <row r="5550" spans="6:14" x14ac:dyDescent="0.25">
      <c r="F5550" s="1"/>
      <c r="G5550" s="1"/>
      <c r="H5550" s="1"/>
      <c r="I5550" s="1"/>
      <c r="J5550" s="1"/>
      <c r="K5550" s="1"/>
      <c r="L5550" s="1"/>
      <c r="M5550" s="1"/>
      <c r="N5550" s="1"/>
    </row>
    <row r="5551" spans="6:14" x14ac:dyDescent="0.25">
      <c r="F5551" s="1"/>
      <c r="G5551" s="1"/>
      <c r="H5551" s="1"/>
      <c r="I5551" s="1"/>
      <c r="J5551" s="1"/>
      <c r="K5551" s="1"/>
      <c r="L5551" s="1"/>
      <c r="M5551" s="1"/>
      <c r="N5551" s="1"/>
    </row>
    <row r="5552" spans="6:14" x14ac:dyDescent="0.25">
      <c r="F5552" s="1"/>
      <c r="G5552" s="1"/>
      <c r="H5552" s="1"/>
      <c r="I5552" s="1"/>
      <c r="J5552" s="1"/>
      <c r="K5552" s="1"/>
      <c r="L5552" s="1"/>
      <c r="M5552" s="1"/>
      <c r="N5552" s="1"/>
    </row>
    <row r="5553" spans="6:14" x14ac:dyDescent="0.25">
      <c r="F5553" s="1"/>
      <c r="G5553" s="1"/>
      <c r="H5553" s="1"/>
      <c r="I5553" s="1"/>
      <c r="J5553" s="1"/>
      <c r="K5553" s="1"/>
      <c r="L5553" s="1"/>
      <c r="M5553" s="1"/>
      <c r="N5553" s="1"/>
    </row>
    <row r="5554" spans="6:14" x14ac:dyDescent="0.25">
      <c r="F5554" s="1"/>
      <c r="G5554" s="1"/>
      <c r="H5554" s="1"/>
      <c r="I5554" s="1"/>
      <c r="J5554" s="1"/>
      <c r="K5554" s="1"/>
      <c r="L5554" s="1"/>
      <c r="M5554" s="1"/>
      <c r="N5554" s="1"/>
    </row>
    <row r="5555" spans="6:14" x14ac:dyDescent="0.25">
      <c r="F5555" s="1"/>
      <c r="G5555" s="1"/>
      <c r="H5555" s="1"/>
      <c r="I5555" s="1"/>
      <c r="J5555" s="1"/>
      <c r="K5555" s="1"/>
      <c r="L5555" s="1"/>
      <c r="M5555" s="1"/>
      <c r="N5555" s="1"/>
    </row>
    <row r="5556" spans="6:14" x14ac:dyDescent="0.25">
      <c r="F5556" s="1"/>
      <c r="G5556" s="1"/>
      <c r="H5556" s="1"/>
      <c r="I5556" s="1"/>
      <c r="J5556" s="1"/>
      <c r="K5556" s="1"/>
      <c r="L5556" s="1"/>
      <c r="M5556" s="1"/>
      <c r="N5556" s="1"/>
    </row>
    <row r="5557" spans="6:14" x14ac:dyDescent="0.25">
      <c r="F5557" s="1"/>
      <c r="G5557" s="1"/>
      <c r="H5557" s="1"/>
      <c r="I5557" s="1"/>
      <c r="J5557" s="1"/>
      <c r="K5557" s="1"/>
      <c r="L5557" s="1"/>
      <c r="M5557" s="1"/>
      <c r="N5557" s="1"/>
    </row>
    <row r="5558" spans="6:14" x14ac:dyDescent="0.25">
      <c r="F5558" s="1"/>
      <c r="G5558" s="1"/>
      <c r="H5558" s="1"/>
      <c r="I5558" s="1"/>
      <c r="J5558" s="1"/>
      <c r="K5558" s="1"/>
      <c r="L5558" s="1"/>
      <c r="M5558" s="1"/>
      <c r="N5558" s="1"/>
    </row>
    <row r="5559" spans="6:14" x14ac:dyDescent="0.25">
      <c r="F5559" s="1"/>
      <c r="G5559" s="1"/>
      <c r="H5559" s="1"/>
      <c r="I5559" s="1"/>
      <c r="J5559" s="1"/>
      <c r="K5559" s="1"/>
      <c r="L5559" s="1"/>
      <c r="M5559" s="1"/>
      <c r="N5559" s="1"/>
    </row>
    <row r="5560" spans="6:14" x14ac:dyDescent="0.25">
      <c r="F5560" s="1"/>
      <c r="G5560" s="1"/>
      <c r="H5560" s="1"/>
      <c r="I5560" s="1"/>
      <c r="J5560" s="1"/>
      <c r="K5560" s="1"/>
      <c r="L5560" s="1"/>
      <c r="M5560" s="1"/>
      <c r="N5560" s="1"/>
    </row>
    <row r="5561" spans="6:14" x14ac:dyDescent="0.25">
      <c r="F5561" s="1"/>
      <c r="G5561" s="1"/>
      <c r="H5561" s="1"/>
      <c r="I5561" s="1"/>
      <c r="J5561" s="1"/>
      <c r="K5561" s="1"/>
      <c r="L5561" s="1"/>
      <c r="M5561" s="1"/>
      <c r="N5561" s="1"/>
    </row>
    <row r="5562" spans="6:14" x14ac:dyDescent="0.25">
      <c r="F5562" s="1"/>
      <c r="G5562" s="1"/>
      <c r="H5562" s="1"/>
      <c r="I5562" s="1"/>
      <c r="J5562" s="1"/>
      <c r="K5562" s="1"/>
      <c r="L5562" s="1"/>
      <c r="M5562" s="1"/>
      <c r="N5562" s="1"/>
    </row>
    <row r="5563" spans="6:14" x14ac:dyDescent="0.25">
      <c r="F5563" s="1"/>
      <c r="G5563" s="1"/>
      <c r="H5563" s="1"/>
      <c r="I5563" s="1"/>
      <c r="J5563" s="1"/>
      <c r="K5563" s="1"/>
      <c r="L5563" s="1"/>
      <c r="M5563" s="1"/>
      <c r="N5563" s="1"/>
    </row>
    <row r="5564" spans="6:14" x14ac:dyDescent="0.25">
      <c r="F5564" s="1"/>
      <c r="G5564" s="1"/>
      <c r="H5564" s="1"/>
      <c r="I5564" s="1"/>
      <c r="J5564" s="1"/>
      <c r="K5564" s="1"/>
      <c r="L5564" s="1"/>
      <c r="M5564" s="1"/>
      <c r="N5564" s="1"/>
    </row>
    <row r="5565" spans="6:14" x14ac:dyDescent="0.25">
      <c r="F5565" s="1"/>
      <c r="G5565" s="1"/>
      <c r="H5565" s="1"/>
      <c r="I5565" s="1"/>
      <c r="J5565" s="1"/>
      <c r="K5565" s="1"/>
      <c r="L5565" s="1"/>
      <c r="M5565" s="1"/>
      <c r="N5565" s="1"/>
    </row>
    <row r="5566" spans="6:14" x14ac:dyDescent="0.25">
      <c r="F5566" s="1"/>
      <c r="G5566" s="1"/>
      <c r="H5566" s="1"/>
      <c r="I5566" s="1"/>
      <c r="J5566" s="1"/>
      <c r="K5566" s="1"/>
      <c r="L5566" s="1"/>
      <c r="M5566" s="1"/>
      <c r="N5566" s="1"/>
    </row>
    <row r="5567" spans="6:14" x14ac:dyDescent="0.25">
      <c r="F5567" s="1"/>
      <c r="G5567" s="1"/>
      <c r="H5567" s="1"/>
      <c r="I5567" s="1"/>
      <c r="J5567" s="1"/>
      <c r="K5567" s="1"/>
      <c r="L5567" s="1"/>
      <c r="M5567" s="1"/>
      <c r="N5567" s="1"/>
    </row>
    <row r="5568" spans="6:14" x14ac:dyDescent="0.25">
      <c r="F5568" s="1"/>
      <c r="G5568" s="1"/>
      <c r="H5568" s="1"/>
      <c r="I5568" s="1"/>
      <c r="J5568" s="1"/>
      <c r="K5568" s="1"/>
      <c r="L5568" s="1"/>
      <c r="M5568" s="1"/>
      <c r="N5568" s="1"/>
    </row>
    <row r="5569" spans="6:14" x14ac:dyDescent="0.25">
      <c r="F5569" s="1"/>
      <c r="G5569" s="1"/>
      <c r="H5569" s="1"/>
      <c r="I5569" s="1"/>
      <c r="J5569" s="1"/>
      <c r="K5569" s="1"/>
      <c r="L5569" s="1"/>
      <c r="M5569" s="1"/>
      <c r="N5569" s="1"/>
    </row>
    <row r="5570" spans="6:14" x14ac:dyDescent="0.25">
      <c r="F5570" s="1"/>
      <c r="G5570" s="1"/>
      <c r="H5570" s="1"/>
      <c r="I5570" s="1"/>
      <c r="J5570" s="1"/>
      <c r="K5570" s="1"/>
      <c r="L5570" s="1"/>
      <c r="M5570" s="1"/>
      <c r="N5570" s="1"/>
    </row>
    <row r="5571" spans="6:14" x14ac:dyDescent="0.25">
      <c r="F5571" s="1"/>
      <c r="G5571" s="1"/>
      <c r="H5571" s="1"/>
      <c r="I5571" s="1"/>
      <c r="J5571" s="1"/>
      <c r="K5571" s="1"/>
      <c r="L5571" s="1"/>
      <c r="M5571" s="1"/>
      <c r="N5571" s="1"/>
    </row>
    <row r="5572" spans="6:14" x14ac:dyDescent="0.25">
      <c r="F5572" s="1"/>
      <c r="G5572" s="1"/>
      <c r="H5572" s="1"/>
      <c r="I5572" s="1"/>
      <c r="J5572" s="1"/>
      <c r="K5572" s="1"/>
      <c r="L5572" s="1"/>
      <c r="M5572" s="1"/>
      <c r="N5572" s="1"/>
    </row>
    <row r="5573" spans="6:14" x14ac:dyDescent="0.25">
      <c r="F5573" s="1"/>
      <c r="G5573" s="1"/>
      <c r="H5573" s="1"/>
      <c r="I5573" s="1"/>
      <c r="J5573" s="1"/>
      <c r="K5573" s="1"/>
      <c r="L5573" s="1"/>
      <c r="M5573" s="1"/>
      <c r="N5573" s="1"/>
    </row>
    <row r="5574" spans="6:14" x14ac:dyDescent="0.25">
      <c r="F5574" s="1"/>
      <c r="G5574" s="1"/>
      <c r="H5574" s="1"/>
      <c r="I5574" s="1"/>
      <c r="J5574" s="1"/>
      <c r="K5574" s="1"/>
      <c r="L5574" s="1"/>
      <c r="M5574" s="1"/>
      <c r="N5574" s="1"/>
    </row>
    <row r="5575" spans="6:14" x14ac:dyDescent="0.25">
      <c r="F5575" s="1"/>
      <c r="G5575" s="1"/>
      <c r="H5575" s="1"/>
      <c r="I5575" s="1"/>
      <c r="J5575" s="1"/>
      <c r="K5575" s="1"/>
      <c r="L5575" s="1"/>
      <c r="M5575" s="1"/>
      <c r="N5575" s="1"/>
    </row>
    <row r="5576" spans="6:14" x14ac:dyDescent="0.25">
      <c r="F5576" s="1"/>
      <c r="G5576" s="1"/>
      <c r="H5576" s="1"/>
      <c r="I5576" s="1"/>
      <c r="J5576" s="1"/>
      <c r="K5576" s="1"/>
      <c r="L5576" s="1"/>
      <c r="M5576" s="1"/>
      <c r="N5576" s="1"/>
    </row>
    <row r="5577" spans="6:14" x14ac:dyDescent="0.25">
      <c r="F5577" s="1"/>
      <c r="G5577" s="1"/>
      <c r="H5577" s="1"/>
      <c r="I5577" s="1"/>
      <c r="J5577" s="1"/>
      <c r="K5577" s="1"/>
      <c r="L5577" s="1"/>
      <c r="M5577" s="1"/>
      <c r="N5577" s="1"/>
    </row>
    <row r="5578" spans="6:14" x14ac:dyDescent="0.25">
      <c r="F5578" s="1"/>
      <c r="G5578" s="1"/>
      <c r="H5578" s="1"/>
      <c r="I5578" s="1"/>
      <c r="J5578" s="1"/>
      <c r="K5578" s="1"/>
      <c r="L5578" s="1"/>
      <c r="M5578" s="1"/>
      <c r="N5578" s="1"/>
    </row>
    <row r="5579" spans="6:14" x14ac:dyDescent="0.25">
      <c r="F5579" s="1"/>
      <c r="G5579" s="1"/>
      <c r="H5579" s="1"/>
      <c r="I5579" s="1"/>
      <c r="J5579" s="1"/>
      <c r="K5579" s="1"/>
      <c r="L5579" s="1"/>
      <c r="M5579" s="1"/>
      <c r="N5579" s="1"/>
    </row>
    <row r="5580" spans="6:14" x14ac:dyDescent="0.25">
      <c r="F5580" s="1"/>
      <c r="G5580" s="1"/>
      <c r="H5580" s="1"/>
      <c r="I5580" s="1"/>
      <c r="J5580" s="1"/>
      <c r="K5580" s="1"/>
      <c r="L5580" s="1"/>
      <c r="M5580" s="1"/>
      <c r="N5580" s="1"/>
    </row>
    <row r="5581" spans="6:14" x14ac:dyDescent="0.25">
      <c r="F5581" s="1"/>
      <c r="G5581" s="1"/>
      <c r="H5581" s="1"/>
      <c r="I5581" s="1"/>
      <c r="J5581" s="1"/>
      <c r="K5581" s="1"/>
      <c r="L5581" s="1"/>
      <c r="M5581" s="1"/>
      <c r="N5581" s="1"/>
    </row>
    <row r="5582" spans="6:14" x14ac:dyDescent="0.25">
      <c r="F5582" s="1"/>
      <c r="G5582" s="1"/>
      <c r="H5582" s="1"/>
      <c r="I5582" s="1"/>
      <c r="J5582" s="1"/>
      <c r="K5582" s="1"/>
      <c r="L5582" s="1"/>
      <c r="M5582" s="1"/>
      <c r="N5582" s="1"/>
    </row>
    <row r="5583" spans="6:14" x14ac:dyDescent="0.25">
      <c r="F5583" s="1"/>
      <c r="G5583" s="1"/>
      <c r="H5583" s="1"/>
      <c r="I5583" s="1"/>
      <c r="J5583" s="1"/>
      <c r="K5583" s="1"/>
      <c r="L5583" s="1"/>
      <c r="M5583" s="1"/>
      <c r="N5583" s="1"/>
    </row>
    <row r="5584" spans="6:14" x14ac:dyDescent="0.25">
      <c r="F5584" s="1"/>
      <c r="G5584" s="1"/>
      <c r="H5584" s="1"/>
      <c r="I5584" s="1"/>
      <c r="J5584" s="1"/>
      <c r="K5584" s="1"/>
      <c r="L5584" s="1"/>
      <c r="M5584" s="1"/>
      <c r="N5584" s="1"/>
    </row>
    <row r="5585" spans="6:14" x14ac:dyDescent="0.25">
      <c r="F5585" s="1"/>
      <c r="G5585" s="1"/>
      <c r="H5585" s="1"/>
      <c r="I5585" s="1"/>
      <c r="J5585" s="1"/>
      <c r="K5585" s="1"/>
      <c r="L5585" s="1"/>
      <c r="M5585" s="1"/>
      <c r="N5585" s="1"/>
    </row>
    <row r="5586" spans="6:14" x14ac:dyDescent="0.25">
      <c r="F5586" s="1"/>
      <c r="G5586" s="1"/>
      <c r="H5586" s="1"/>
      <c r="I5586" s="1"/>
      <c r="J5586" s="1"/>
      <c r="K5586" s="1"/>
      <c r="L5586" s="1"/>
      <c r="M5586" s="1"/>
      <c r="N5586" s="1"/>
    </row>
    <row r="5587" spans="6:14" x14ac:dyDescent="0.25">
      <c r="F5587" s="1"/>
      <c r="G5587" s="1"/>
      <c r="H5587" s="1"/>
      <c r="I5587" s="1"/>
      <c r="J5587" s="1"/>
      <c r="K5587" s="1"/>
      <c r="L5587" s="1"/>
      <c r="M5587" s="1"/>
      <c r="N5587" s="1"/>
    </row>
    <row r="5588" spans="6:14" x14ac:dyDescent="0.25">
      <c r="F5588" s="1"/>
      <c r="G5588" s="1"/>
      <c r="H5588" s="1"/>
      <c r="I5588" s="1"/>
      <c r="J5588" s="1"/>
      <c r="K5588" s="1"/>
      <c r="L5588" s="1"/>
      <c r="M5588" s="1"/>
      <c r="N5588" s="1"/>
    </row>
    <row r="5589" spans="6:14" x14ac:dyDescent="0.25">
      <c r="F5589" s="1"/>
      <c r="G5589" s="1"/>
      <c r="H5589" s="1"/>
      <c r="I5589" s="1"/>
      <c r="J5589" s="1"/>
      <c r="K5589" s="1"/>
      <c r="L5589" s="1"/>
      <c r="M5589" s="1"/>
      <c r="N5589" s="1"/>
    </row>
    <row r="5590" spans="6:14" x14ac:dyDescent="0.25">
      <c r="F5590" s="1"/>
      <c r="G5590" s="1"/>
      <c r="H5590" s="1"/>
      <c r="I5590" s="1"/>
      <c r="J5590" s="1"/>
      <c r="K5590" s="1"/>
      <c r="L5590" s="1"/>
      <c r="M5590" s="1"/>
      <c r="N5590" s="1"/>
    </row>
    <row r="5591" spans="6:14" x14ac:dyDescent="0.25">
      <c r="F5591" s="1"/>
      <c r="G5591" s="1"/>
      <c r="H5591" s="1"/>
      <c r="I5591" s="1"/>
      <c r="J5591" s="1"/>
      <c r="K5591" s="1"/>
      <c r="L5591" s="1"/>
      <c r="M5591" s="1"/>
      <c r="N5591" s="1"/>
    </row>
    <row r="5592" spans="6:14" x14ac:dyDescent="0.25">
      <c r="F5592" s="1"/>
      <c r="G5592" s="1"/>
      <c r="H5592" s="1"/>
      <c r="I5592" s="1"/>
      <c r="J5592" s="1"/>
      <c r="K5592" s="1"/>
      <c r="L5592" s="1"/>
      <c r="M5592" s="1"/>
      <c r="N5592" s="1"/>
    </row>
    <row r="5593" spans="6:14" x14ac:dyDescent="0.25">
      <c r="F5593" s="1"/>
      <c r="G5593" s="1"/>
      <c r="H5593" s="1"/>
      <c r="I5593" s="1"/>
      <c r="J5593" s="1"/>
      <c r="K5593" s="1"/>
      <c r="L5593" s="1"/>
      <c r="M5593" s="1"/>
      <c r="N5593" s="1"/>
    </row>
    <row r="5594" spans="6:14" x14ac:dyDescent="0.25">
      <c r="F5594" s="1"/>
      <c r="G5594" s="1"/>
      <c r="H5594" s="1"/>
      <c r="I5594" s="1"/>
      <c r="J5594" s="1"/>
      <c r="K5594" s="1"/>
      <c r="L5594" s="1"/>
      <c r="M5594" s="1"/>
      <c r="N5594" s="1"/>
    </row>
    <row r="5595" spans="6:14" x14ac:dyDescent="0.25">
      <c r="F5595" s="1"/>
      <c r="G5595" s="1"/>
      <c r="H5595" s="1"/>
      <c r="I5595" s="1"/>
      <c r="J5595" s="1"/>
      <c r="K5595" s="1"/>
      <c r="L5595" s="1"/>
      <c r="M5595" s="1"/>
      <c r="N5595" s="1"/>
    </row>
    <row r="5596" spans="6:14" x14ac:dyDescent="0.25">
      <c r="F5596" s="1"/>
      <c r="G5596" s="1"/>
      <c r="H5596" s="1"/>
      <c r="I5596" s="1"/>
      <c r="J5596" s="1"/>
      <c r="K5596" s="1"/>
      <c r="L5596" s="1"/>
      <c r="M5596" s="1"/>
      <c r="N5596" s="1"/>
    </row>
    <row r="5597" spans="6:14" x14ac:dyDescent="0.25">
      <c r="F5597" s="1"/>
      <c r="G5597" s="1"/>
      <c r="H5597" s="1"/>
      <c r="I5597" s="1"/>
      <c r="J5597" s="1"/>
      <c r="K5597" s="1"/>
      <c r="L5597" s="1"/>
      <c r="M5597" s="1"/>
      <c r="N5597" s="1"/>
    </row>
    <row r="5598" spans="6:14" x14ac:dyDescent="0.25">
      <c r="F5598" s="1"/>
      <c r="G5598" s="1"/>
      <c r="H5598" s="1"/>
      <c r="I5598" s="1"/>
      <c r="J5598" s="1"/>
      <c r="K5598" s="1"/>
      <c r="L5598" s="1"/>
      <c r="M5598" s="1"/>
      <c r="N5598" s="1"/>
    </row>
    <row r="5599" spans="6:14" x14ac:dyDescent="0.25">
      <c r="F5599" s="1"/>
      <c r="G5599" s="1"/>
      <c r="H5599" s="1"/>
      <c r="I5599" s="1"/>
      <c r="J5599" s="1"/>
      <c r="K5599" s="1"/>
      <c r="L5599" s="1"/>
      <c r="M5599" s="1"/>
      <c r="N5599" s="1"/>
    </row>
    <row r="5600" spans="6:14" x14ac:dyDescent="0.25">
      <c r="F5600" s="1"/>
      <c r="G5600" s="1"/>
      <c r="H5600" s="1"/>
      <c r="I5600" s="1"/>
      <c r="J5600" s="1"/>
      <c r="K5600" s="1"/>
      <c r="L5600" s="1"/>
      <c r="M5600" s="1"/>
      <c r="N5600" s="1"/>
    </row>
    <row r="5601" spans="6:14" x14ac:dyDescent="0.25">
      <c r="F5601" s="1"/>
      <c r="G5601" s="1"/>
      <c r="H5601" s="1"/>
      <c r="I5601" s="1"/>
      <c r="J5601" s="1"/>
      <c r="K5601" s="1"/>
      <c r="L5601" s="1"/>
      <c r="M5601" s="1"/>
      <c r="N5601" s="1"/>
    </row>
    <row r="5602" spans="6:14" x14ac:dyDescent="0.25">
      <c r="F5602" s="1"/>
      <c r="G5602" s="1"/>
      <c r="H5602" s="1"/>
      <c r="I5602" s="1"/>
      <c r="J5602" s="1"/>
      <c r="K5602" s="1"/>
      <c r="L5602" s="1"/>
      <c r="M5602" s="1"/>
      <c r="N5602" s="1"/>
    </row>
    <row r="5603" spans="6:14" x14ac:dyDescent="0.25">
      <c r="F5603" s="1"/>
      <c r="G5603" s="1"/>
      <c r="H5603" s="1"/>
      <c r="I5603" s="1"/>
      <c r="J5603" s="1"/>
      <c r="K5603" s="1"/>
      <c r="L5603" s="1"/>
      <c r="M5603" s="1"/>
      <c r="N5603" s="1"/>
    </row>
    <row r="5604" spans="6:14" x14ac:dyDescent="0.25">
      <c r="F5604" s="1"/>
      <c r="G5604" s="1"/>
      <c r="H5604" s="1"/>
      <c r="I5604" s="1"/>
      <c r="J5604" s="1"/>
      <c r="K5604" s="1"/>
      <c r="L5604" s="1"/>
      <c r="M5604" s="1"/>
      <c r="N5604" s="1"/>
    </row>
    <row r="5605" spans="6:14" x14ac:dyDescent="0.25">
      <c r="F5605" s="1"/>
      <c r="G5605" s="1"/>
      <c r="H5605" s="1"/>
      <c r="I5605" s="1"/>
      <c r="J5605" s="1"/>
      <c r="K5605" s="1"/>
      <c r="L5605" s="1"/>
      <c r="M5605" s="1"/>
      <c r="N5605" s="1"/>
    </row>
    <row r="5606" spans="6:14" x14ac:dyDescent="0.25">
      <c r="F5606" s="1"/>
      <c r="G5606" s="1"/>
      <c r="H5606" s="1"/>
      <c r="I5606" s="1"/>
      <c r="J5606" s="1"/>
      <c r="K5606" s="1"/>
      <c r="L5606" s="1"/>
      <c r="M5606" s="1"/>
      <c r="N5606" s="1"/>
    </row>
    <row r="5607" spans="6:14" x14ac:dyDescent="0.25">
      <c r="F5607" s="1"/>
      <c r="G5607" s="1"/>
      <c r="H5607" s="1"/>
      <c r="I5607" s="1"/>
      <c r="J5607" s="1"/>
      <c r="K5607" s="1"/>
      <c r="L5607" s="1"/>
      <c r="M5607" s="1"/>
      <c r="N5607" s="1"/>
    </row>
    <row r="5608" spans="6:14" x14ac:dyDescent="0.25">
      <c r="F5608" s="1"/>
      <c r="G5608" s="1"/>
      <c r="H5608" s="1"/>
      <c r="I5608" s="1"/>
      <c r="J5608" s="1"/>
      <c r="K5608" s="1"/>
      <c r="L5608" s="1"/>
      <c r="M5608" s="1"/>
      <c r="N5608" s="1"/>
    </row>
    <row r="5609" spans="6:14" x14ac:dyDescent="0.25">
      <c r="F5609" s="1"/>
      <c r="G5609" s="1"/>
      <c r="H5609" s="1"/>
      <c r="I5609" s="1"/>
      <c r="J5609" s="1"/>
      <c r="K5609" s="1"/>
      <c r="L5609" s="1"/>
      <c r="M5609" s="1"/>
      <c r="N5609" s="1"/>
    </row>
    <row r="5610" spans="6:14" x14ac:dyDescent="0.25">
      <c r="F5610" s="1"/>
      <c r="G5610" s="1"/>
      <c r="H5610" s="1"/>
      <c r="I5610" s="1"/>
      <c r="J5610" s="1"/>
      <c r="K5610" s="1"/>
      <c r="L5610" s="1"/>
      <c r="M5610" s="1"/>
      <c r="N5610" s="1"/>
    </row>
    <row r="5611" spans="6:14" x14ac:dyDescent="0.25">
      <c r="F5611" s="1"/>
      <c r="G5611" s="1"/>
      <c r="H5611" s="1"/>
      <c r="I5611" s="1"/>
      <c r="J5611" s="1"/>
      <c r="K5611" s="1"/>
      <c r="L5611" s="1"/>
      <c r="M5611" s="1"/>
      <c r="N5611" s="1"/>
    </row>
    <row r="5612" spans="6:14" x14ac:dyDescent="0.25">
      <c r="F5612" s="1"/>
      <c r="G5612" s="1"/>
      <c r="H5612" s="1"/>
      <c r="I5612" s="1"/>
      <c r="J5612" s="1"/>
      <c r="K5612" s="1"/>
      <c r="L5612" s="1"/>
      <c r="M5612" s="1"/>
      <c r="N5612" s="1"/>
    </row>
    <row r="5613" spans="6:14" x14ac:dyDescent="0.25">
      <c r="F5613" s="1"/>
      <c r="G5613" s="1"/>
      <c r="H5613" s="1"/>
      <c r="I5613" s="1"/>
      <c r="J5613" s="1"/>
      <c r="K5613" s="1"/>
      <c r="L5613" s="1"/>
      <c r="M5613" s="1"/>
      <c r="N5613" s="1"/>
    </row>
    <row r="5614" spans="6:14" x14ac:dyDescent="0.25">
      <c r="F5614" s="1"/>
      <c r="G5614" s="1"/>
      <c r="H5614" s="1"/>
      <c r="I5614" s="1"/>
      <c r="J5614" s="1"/>
      <c r="K5614" s="1"/>
      <c r="L5614" s="1"/>
      <c r="M5614" s="1"/>
      <c r="N5614" s="1"/>
    </row>
    <row r="5615" spans="6:14" x14ac:dyDescent="0.25">
      <c r="F5615" s="1"/>
      <c r="G5615" s="1"/>
      <c r="H5615" s="1"/>
      <c r="I5615" s="1"/>
      <c r="J5615" s="1"/>
      <c r="K5615" s="1"/>
      <c r="L5615" s="1"/>
      <c r="M5615" s="1"/>
      <c r="N5615" s="1"/>
    </row>
    <row r="5616" spans="6:14" x14ac:dyDescent="0.25">
      <c r="F5616" s="1"/>
      <c r="G5616" s="1"/>
      <c r="H5616" s="1"/>
      <c r="I5616" s="1"/>
      <c r="J5616" s="1"/>
      <c r="K5616" s="1"/>
      <c r="L5616" s="1"/>
      <c r="M5616" s="1"/>
      <c r="N5616" s="1"/>
    </row>
    <row r="5617" spans="6:14" x14ac:dyDescent="0.25">
      <c r="F5617" s="1"/>
      <c r="G5617" s="1"/>
      <c r="H5617" s="1"/>
      <c r="I5617" s="1"/>
      <c r="J5617" s="1"/>
      <c r="K5617" s="1"/>
      <c r="L5617" s="1"/>
      <c r="M5617" s="1"/>
      <c r="N5617" s="1"/>
    </row>
    <row r="5618" spans="6:14" x14ac:dyDescent="0.25">
      <c r="F5618" s="1"/>
      <c r="G5618" s="1"/>
      <c r="H5618" s="1"/>
      <c r="I5618" s="1"/>
      <c r="J5618" s="1"/>
      <c r="K5618" s="1"/>
      <c r="L5618" s="1"/>
      <c r="M5618" s="1"/>
      <c r="N5618" s="1"/>
    </row>
    <row r="5619" spans="6:14" x14ac:dyDescent="0.25">
      <c r="F5619" s="1"/>
      <c r="G5619" s="1"/>
      <c r="H5619" s="1"/>
      <c r="I5619" s="1"/>
      <c r="J5619" s="1"/>
      <c r="K5619" s="1"/>
      <c r="L5619" s="1"/>
      <c r="M5619" s="1"/>
      <c r="N5619" s="1"/>
    </row>
    <row r="5620" spans="6:14" x14ac:dyDescent="0.25">
      <c r="F5620" s="1"/>
      <c r="G5620" s="1"/>
      <c r="H5620" s="1"/>
      <c r="I5620" s="1"/>
      <c r="J5620" s="1"/>
      <c r="K5620" s="1"/>
      <c r="L5620" s="1"/>
      <c r="M5620" s="1"/>
      <c r="N5620" s="1"/>
    </row>
    <row r="5621" spans="6:14" x14ac:dyDescent="0.25">
      <c r="F5621" s="1"/>
      <c r="G5621" s="1"/>
      <c r="H5621" s="1"/>
      <c r="I5621" s="1"/>
      <c r="J5621" s="1"/>
      <c r="K5621" s="1"/>
      <c r="L5621" s="1"/>
      <c r="M5621" s="1"/>
      <c r="N5621" s="1"/>
    </row>
    <row r="5622" spans="6:14" x14ac:dyDescent="0.25">
      <c r="F5622" s="1"/>
      <c r="G5622" s="1"/>
      <c r="H5622" s="1"/>
      <c r="I5622" s="1"/>
      <c r="J5622" s="1"/>
      <c r="K5622" s="1"/>
      <c r="L5622" s="1"/>
      <c r="M5622" s="1"/>
      <c r="N5622" s="1"/>
    </row>
    <row r="5623" spans="6:14" x14ac:dyDescent="0.25">
      <c r="F5623" s="1"/>
      <c r="G5623" s="1"/>
      <c r="H5623" s="1"/>
      <c r="I5623" s="1"/>
      <c r="J5623" s="1"/>
      <c r="K5623" s="1"/>
      <c r="L5623" s="1"/>
      <c r="M5623" s="1"/>
      <c r="N5623" s="1"/>
    </row>
    <row r="5624" spans="6:14" x14ac:dyDescent="0.25">
      <c r="F5624" s="1"/>
      <c r="G5624" s="1"/>
      <c r="H5624" s="1"/>
      <c r="I5624" s="1"/>
      <c r="J5624" s="1"/>
      <c r="K5624" s="1"/>
      <c r="L5624" s="1"/>
      <c r="M5624" s="1"/>
      <c r="N5624" s="1"/>
    </row>
    <row r="5625" spans="6:14" x14ac:dyDescent="0.25">
      <c r="F5625" s="1"/>
      <c r="G5625" s="1"/>
      <c r="H5625" s="1"/>
      <c r="I5625" s="1"/>
      <c r="J5625" s="1"/>
      <c r="K5625" s="1"/>
      <c r="L5625" s="1"/>
      <c r="M5625" s="1"/>
      <c r="N5625" s="1"/>
    </row>
    <row r="5626" spans="6:14" x14ac:dyDescent="0.25">
      <c r="F5626" s="1"/>
      <c r="G5626" s="1"/>
      <c r="H5626" s="1"/>
      <c r="I5626" s="1"/>
      <c r="J5626" s="1"/>
      <c r="K5626" s="1"/>
      <c r="L5626" s="1"/>
      <c r="M5626" s="1"/>
      <c r="N5626" s="1"/>
    </row>
    <row r="5627" spans="6:14" x14ac:dyDescent="0.25">
      <c r="F5627" s="1"/>
      <c r="G5627" s="1"/>
      <c r="H5627" s="1"/>
      <c r="I5627" s="1"/>
      <c r="J5627" s="1"/>
      <c r="K5627" s="1"/>
      <c r="L5627" s="1"/>
      <c r="M5627" s="1"/>
      <c r="N5627" s="1"/>
    </row>
    <row r="5628" spans="6:14" x14ac:dyDescent="0.25">
      <c r="F5628" s="1"/>
      <c r="G5628" s="1"/>
      <c r="H5628" s="1"/>
      <c r="I5628" s="1"/>
      <c r="J5628" s="1"/>
      <c r="K5628" s="1"/>
      <c r="L5628" s="1"/>
      <c r="M5628" s="1"/>
      <c r="N5628" s="1"/>
    </row>
    <row r="5629" spans="6:14" x14ac:dyDescent="0.25">
      <c r="F5629" s="1"/>
      <c r="G5629" s="1"/>
      <c r="H5629" s="1"/>
      <c r="I5629" s="1"/>
      <c r="J5629" s="1"/>
      <c r="K5629" s="1"/>
      <c r="L5629" s="1"/>
      <c r="M5629" s="1"/>
      <c r="N5629" s="1"/>
    </row>
    <row r="5630" spans="6:14" x14ac:dyDescent="0.25">
      <c r="F5630" s="1"/>
      <c r="G5630" s="1"/>
      <c r="H5630" s="1"/>
      <c r="I5630" s="1"/>
      <c r="J5630" s="1"/>
      <c r="K5630" s="1"/>
      <c r="L5630" s="1"/>
      <c r="M5630" s="1"/>
      <c r="N5630" s="1"/>
    </row>
    <row r="5631" spans="6:14" x14ac:dyDescent="0.25">
      <c r="F5631" s="1"/>
      <c r="G5631" s="1"/>
      <c r="H5631" s="1"/>
      <c r="I5631" s="1"/>
      <c r="J5631" s="1"/>
      <c r="K5631" s="1"/>
      <c r="L5631" s="1"/>
      <c r="M5631" s="1"/>
      <c r="N5631" s="1"/>
    </row>
    <row r="5632" spans="6:14" x14ac:dyDescent="0.25">
      <c r="F5632" s="1"/>
      <c r="G5632" s="1"/>
      <c r="H5632" s="1"/>
      <c r="I5632" s="1"/>
      <c r="J5632" s="1"/>
      <c r="K5632" s="1"/>
      <c r="L5632" s="1"/>
      <c r="M5632" s="1"/>
      <c r="N5632" s="1"/>
    </row>
    <row r="5633" spans="6:14" x14ac:dyDescent="0.25">
      <c r="F5633" s="1"/>
      <c r="G5633" s="1"/>
      <c r="H5633" s="1"/>
      <c r="I5633" s="1"/>
      <c r="J5633" s="1"/>
      <c r="K5633" s="1"/>
      <c r="L5633" s="1"/>
      <c r="M5633" s="1"/>
      <c r="N5633" s="1"/>
    </row>
    <row r="5634" spans="6:14" x14ac:dyDescent="0.25">
      <c r="F5634" s="1"/>
      <c r="G5634" s="1"/>
      <c r="H5634" s="1"/>
      <c r="I5634" s="1"/>
      <c r="J5634" s="1"/>
      <c r="K5634" s="1"/>
      <c r="L5634" s="1"/>
      <c r="M5634" s="1"/>
      <c r="N5634" s="1"/>
    </row>
    <row r="5635" spans="6:14" x14ac:dyDescent="0.25">
      <c r="F5635" s="1"/>
      <c r="G5635" s="1"/>
      <c r="H5635" s="1"/>
      <c r="I5635" s="1"/>
      <c r="J5635" s="1"/>
      <c r="K5635" s="1"/>
      <c r="L5635" s="1"/>
      <c r="M5635" s="1"/>
      <c r="N5635" s="1"/>
    </row>
    <row r="5636" spans="6:14" x14ac:dyDescent="0.25">
      <c r="F5636" s="1"/>
      <c r="G5636" s="1"/>
      <c r="H5636" s="1"/>
      <c r="I5636" s="1"/>
      <c r="J5636" s="1"/>
      <c r="K5636" s="1"/>
      <c r="L5636" s="1"/>
      <c r="M5636" s="1"/>
      <c r="N5636" s="1"/>
    </row>
    <row r="5637" spans="6:14" x14ac:dyDescent="0.25">
      <c r="F5637" s="1"/>
      <c r="G5637" s="1"/>
      <c r="H5637" s="1"/>
      <c r="I5637" s="1"/>
      <c r="J5637" s="1"/>
      <c r="K5637" s="1"/>
      <c r="L5637" s="1"/>
      <c r="M5637" s="1"/>
      <c r="N5637" s="1"/>
    </row>
    <row r="5638" spans="6:14" x14ac:dyDescent="0.25">
      <c r="F5638" s="1"/>
      <c r="G5638" s="1"/>
      <c r="H5638" s="1"/>
      <c r="I5638" s="1"/>
      <c r="J5638" s="1"/>
      <c r="K5638" s="1"/>
      <c r="L5638" s="1"/>
      <c r="M5638" s="1"/>
      <c r="N5638" s="1"/>
    </row>
    <row r="5639" spans="6:14" x14ac:dyDescent="0.25">
      <c r="F5639" s="1"/>
      <c r="G5639" s="1"/>
      <c r="H5639" s="1"/>
      <c r="I5639" s="1"/>
      <c r="J5639" s="1"/>
      <c r="K5639" s="1"/>
      <c r="L5639" s="1"/>
      <c r="M5639" s="1"/>
      <c r="N5639" s="1"/>
    </row>
    <row r="5640" spans="6:14" x14ac:dyDescent="0.25">
      <c r="F5640" s="1"/>
      <c r="G5640" s="1"/>
      <c r="H5640" s="1"/>
      <c r="I5640" s="1"/>
      <c r="J5640" s="1"/>
      <c r="K5640" s="1"/>
      <c r="L5640" s="1"/>
      <c r="M5640" s="1"/>
      <c r="N5640" s="1"/>
    </row>
    <row r="5641" spans="6:14" x14ac:dyDescent="0.25">
      <c r="F5641" s="1"/>
      <c r="G5641" s="1"/>
      <c r="H5641" s="1"/>
      <c r="I5641" s="1"/>
      <c r="J5641" s="1"/>
      <c r="K5641" s="1"/>
      <c r="L5641" s="1"/>
      <c r="M5641" s="1"/>
      <c r="N5641" s="1"/>
    </row>
    <row r="5642" spans="6:14" x14ac:dyDescent="0.25">
      <c r="F5642" s="1"/>
      <c r="G5642" s="1"/>
      <c r="H5642" s="1"/>
      <c r="I5642" s="1"/>
      <c r="J5642" s="1"/>
      <c r="K5642" s="1"/>
      <c r="L5642" s="1"/>
      <c r="M5642" s="1"/>
      <c r="N5642" s="1"/>
    </row>
    <row r="5643" spans="6:14" x14ac:dyDescent="0.25">
      <c r="F5643" s="1"/>
      <c r="G5643" s="1"/>
      <c r="H5643" s="1"/>
      <c r="I5643" s="1"/>
      <c r="J5643" s="1"/>
      <c r="K5643" s="1"/>
      <c r="L5643" s="1"/>
      <c r="M5643" s="1"/>
      <c r="N5643" s="1"/>
    </row>
    <row r="5644" spans="6:14" x14ac:dyDescent="0.25">
      <c r="F5644" s="1"/>
      <c r="G5644" s="1"/>
      <c r="H5644" s="1"/>
      <c r="I5644" s="1"/>
      <c r="J5644" s="1"/>
      <c r="K5644" s="1"/>
      <c r="L5644" s="1"/>
      <c r="M5644" s="1"/>
      <c r="N5644" s="1"/>
    </row>
    <row r="5645" spans="6:14" x14ac:dyDescent="0.25">
      <c r="F5645" s="1"/>
      <c r="G5645" s="1"/>
      <c r="H5645" s="1"/>
      <c r="I5645" s="1"/>
      <c r="J5645" s="1"/>
      <c r="K5645" s="1"/>
      <c r="L5645" s="1"/>
      <c r="M5645" s="1"/>
      <c r="N5645" s="1"/>
    </row>
    <row r="5646" spans="6:14" x14ac:dyDescent="0.25">
      <c r="F5646" s="1"/>
      <c r="G5646" s="1"/>
      <c r="H5646" s="1"/>
      <c r="I5646" s="1"/>
      <c r="J5646" s="1"/>
      <c r="K5646" s="1"/>
      <c r="L5646" s="1"/>
      <c r="M5646" s="1"/>
      <c r="N5646" s="1"/>
    </row>
    <row r="5647" spans="6:14" x14ac:dyDescent="0.25">
      <c r="F5647" s="1"/>
      <c r="G5647" s="1"/>
      <c r="H5647" s="1"/>
      <c r="I5647" s="1"/>
      <c r="J5647" s="1"/>
      <c r="K5647" s="1"/>
      <c r="L5647" s="1"/>
      <c r="M5647" s="1"/>
      <c r="N5647" s="1"/>
    </row>
    <row r="5648" spans="6:14" x14ac:dyDescent="0.25">
      <c r="F5648" s="1"/>
      <c r="G5648" s="1"/>
      <c r="H5648" s="1"/>
      <c r="I5648" s="1"/>
      <c r="J5648" s="1"/>
      <c r="K5648" s="1"/>
      <c r="L5648" s="1"/>
      <c r="M5648" s="1"/>
      <c r="N5648" s="1"/>
    </row>
    <row r="5649" spans="6:14" x14ac:dyDescent="0.25">
      <c r="F5649" s="1"/>
      <c r="G5649" s="1"/>
      <c r="H5649" s="1"/>
      <c r="I5649" s="1"/>
      <c r="J5649" s="1"/>
      <c r="K5649" s="1"/>
      <c r="L5649" s="1"/>
      <c r="M5649" s="1"/>
      <c r="N5649" s="1"/>
    </row>
    <row r="5650" spans="6:14" x14ac:dyDescent="0.25">
      <c r="F5650" s="1"/>
      <c r="G5650" s="1"/>
      <c r="H5650" s="1"/>
      <c r="I5650" s="1"/>
      <c r="J5650" s="1"/>
      <c r="K5650" s="1"/>
      <c r="L5650" s="1"/>
      <c r="M5650" s="1"/>
      <c r="N5650" s="1"/>
    </row>
    <row r="5651" spans="6:14" x14ac:dyDescent="0.25">
      <c r="F5651" s="1"/>
      <c r="G5651" s="1"/>
      <c r="H5651" s="1"/>
      <c r="I5651" s="1"/>
      <c r="J5651" s="1"/>
      <c r="K5651" s="1"/>
      <c r="L5651" s="1"/>
      <c r="M5651" s="1"/>
      <c r="N5651" s="1"/>
    </row>
    <row r="5652" spans="6:14" x14ac:dyDescent="0.25">
      <c r="F5652" s="1"/>
      <c r="G5652" s="1"/>
      <c r="H5652" s="1"/>
      <c r="I5652" s="1"/>
      <c r="J5652" s="1"/>
      <c r="K5652" s="1"/>
      <c r="L5652" s="1"/>
      <c r="M5652" s="1"/>
      <c r="N5652" s="1"/>
    </row>
    <row r="5653" spans="6:14" x14ac:dyDescent="0.25">
      <c r="F5653" s="1"/>
      <c r="G5653" s="1"/>
      <c r="H5653" s="1"/>
      <c r="I5653" s="1"/>
      <c r="J5653" s="1"/>
      <c r="K5653" s="1"/>
      <c r="L5653" s="1"/>
      <c r="M5653" s="1"/>
      <c r="N5653" s="1"/>
    </row>
    <row r="5654" spans="6:14" x14ac:dyDescent="0.25">
      <c r="F5654" s="1"/>
      <c r="G5654" s="1"/>
      <c r="H5654" s="1"/>
      <c r="I5654" s="1"/>
      <c r="J5654" s="1"/>
      <c r="K5654" s="1"/>
      <c r="L5654" s="1"/>
      <c r="M5654" s="1"/>
      <c r="N5654" s="1"/>
    </row>
    <row r="5655" spans="6:14" x14ac:dyDescent="0.25">
      <c r="F5655" s="1"/>
      <c r="G5655" s="1"/>
      <c r="H5655" s="1"/>
      <c r="I5655" s="1"/>
      <c r="J5655" s="1"/>
      <c r="K5655" s="1"/>
      <c r="L5655" s="1"/>
      <c r="M5655" s="1"/>
      <c r="N5655" s="1"/>
    </row>
    <row r="5656" spans="6:14" x14ac:dyDescent="0.25">
      <c r="F5656" s="1"/>
      <c r="G5656" s="1"/>
      <c r="H5656" s="1"/>
      <c r="I5656" s="1"/>
      <c r="J5656" s="1"/>
      <c r="K5656" s="1"/>
      <c r="L5656" s="1"/>
      <c r="M5656" s="1"/>
      <c r="N5656" s="1"/>
    </row>
    <row r="5657" spans="6:14" x14ac:dyDescent="0.25">
      <c r="F5657" s="1"/>
      <c r="G5657" s="1"/>
      <c r="H5657" s="1"/>
      <c r="I5657" s="1"/>
      <c r="J5657" s="1"/>
      <c r="K5657" s="1"/>
      <c r="L5657" s="1"/>
      <c r="M5657" s="1"/>
      <c r="N5657" s="1"/>
    </row>
    <row r="5658" spans="6:14" x14ac:dyDescent="0.25">
      <c r="F5658" s="1"/>
      <c r="G5658" s="1"/>
      <c r="H5658" s="1"/>
      <c r="I5658" s="1"/>
      <c r="J5658" s="1"/>
      <c r="K5658" s="1"/>
      <c r="L5658" s="1"/>
      <c r="M5658" s="1"/>
      <c r="N5658" s="1"/>
    </row>
    <row r="5659" spans="6:14" x14ac:dyDescent="0.25">
      <c r="F5659" s="1"/>
      <c r="G5659" s="1"/>
      <c r="H5659" s="1"/>
      <c r="I5659" s="1"/>
      <c r="J5659" s="1"/>
      <c r="K5659" s="1"/>
      <c r="L5659" s="1"/>
      <c r="M5659" s="1"/>
      <c r="N5659" s="1"/>
    </row>
    <row r="5660" spans="6:14" x14ac:dyDescent="0.25">
      <c r="F5660" s="1"/>
      <c r="G5660" s="1"/>
      <c r="H5660" s="1"/>
      <c r="I5660" s="1"/>
      <c r="J5660" s="1"/>
      <c r="K5660" s="1"/>
      <c r="L5660" s="1"/>
      <c r="M5660" s="1"/>
      <c r="N5660" s="1"/>
    </row>
    <row r="5661" spans="6:14" x14ac:dyDescent="0.25">
      <c r="F5661" s="1"/>
      <c r="G5661" s="1"/>
      <c r="H5661" s="1"/>
      <c r="I5661" s="1"/>
      <c r="J5661" s="1"/>
      <c r="K5661" s="1"/>
      <c r="L5661" s="1"/>
      <c r="M5661" s="1"/>
      <c r="N5661" s="1"/>
    </row>
    <row r="5662" spans="6:14" x14ac:dyDescent="0.25">
      <c r="F5662" s="1"/>
      <c r="G5662" s="1"/>
      <c r="H5662" s="1"/>
      <c r="I5662" s="1"/>
      <c r="J5662" s="1"/>
      <c r="K5662" s="1"/>
      <c r="L5662" s="1"/>
      <c r="M5662" s="1"/>
      <c r="N5662" s="1"/>
    </row>
    <row r="5663" spans="6:14" x14ac:dyDescent="0.25">
      <c r="F5663" s="1"/>
      <c r="G5663" s="1"/>
      <c r="H5663" s="1"/>
      <c r="I5663" s="1"/>
      <c r="J5663" s="1"/>
      <c r="K5663" s="1"/>
      <c r="L5663" s="1"/>
      <c r="M5663" s="1"/>
      <c r="N5663" s="1"/>
    </row>
    <row r="5664" spans="6:14" x14ac:dyDescent="0.25">
      <c r="F5664" s="1"/>
      <c r="G5664" s="1"/>
      <c r="H5664" s="1"/>
      <c r="I5664" s="1"/>
      <c r="J5664" s="1"/>
      <c r="K5664" s="1"/>
      <c r="L5664" s="1"/>
      <c r="M5664" s="1"/>
      <c r="N5664" s="1"/>
    </row>
    <row r="5665" spans="6:14" x14ac:dyDescent="0.25">
      <c r="F5665" s="1"/>
      <c r="G5665" s="1"/>
      <c r="H5665" s="1"/>
      <c r="I5665" s="1"/>
      <c r="J5665" s="1"/>
      <c r="K5665" s="1"/>
      <c r="L5665" s="1"/>
      <c r="M5665" s="1"/>
      <c r="N5665" s="1"/>
    </row>
    <row r="5666" spans="6:14" x14ac:dyDescent="0.25">
      <c r="F5666" s="1"/>
      <c r="G5666" s="1"/>
      <c r="H5666" s="1"/>
      <c r="I5666" s="1"/>
      <c r="J5666" s="1"/>
      <c r="K5666" s="1"/>
      <c r="L5666" s="1"/>
      <c r="M5666" s="1"/>
      <c r="N5666" s="1"/>
    </row>
    <row r="5667" spans="6:14" x14ac:dyDescent="0.25">
      <c r="F5667" s="1"/>
      <c r="G5667" s="1"/>
      <c r="H5667" s="1"/>
      <c r="I5667" s="1"/>
      <c r="J5667" s="1"/>
      <c r="K5667" s="1"/>
      <c r="L5667" s="1"/>
      <c r="M5667" s="1"/>
      <c r="N5667" s="1"/>
    </row>
    <row r="5668" spans="6:14" x14ac:dyDescent="0.25">
      <c r="F5668" s="1"/>
      <c r="G5668" s="1"/>
      <c r="H5668" s="1"/>
      <c r="I5668" s="1"/>
      <c r="J5668" s="1"/>
      <c r="K5668" s="1"/>
      <c r="L5668" s="1"/>
      <c r="M5668" s="1"/>
      <c r="N5668" s="1"/>
    </row>
    <row r="5669" spans="6:14" x14ac:dyDescent="0.25">
      <c r="F5669" s="1"/>
      <c r="G5669" s="1"/>
      <c r="H5669" s="1"/>
      <c r="I5669" s="1"/>
      <c r="J5669" s="1"/>
      <c r="K5669" s="1"/>
      <c r="L5669" s="1"/>
      <c r="M5669" s="1"/>
      <c r="N5669" s="1"/>
    </row>
    <row r="5670" spans="6:14" x14ac:dyDescent="0.25">
      <c r="F5670" s="1"/>
      <c r="G5670" s="1"/>
      <c r="H5670" s="1"/>
      <c r="I5670" s="1"/>
      <c r="J5670" s="1"/>
      <c r="K5670" s="1"/>
      <c r="L5670" s="1"/>
      <c r="M5670" s="1"/>
      <c r="N5670" s="1"/>
    </row>
    <row r="5671" spans="6:14" x14ac:dyDescent="0.25">
      <c r="F5671" s="1"/>
      <c r="G5671" s="1"/>
      <c r="H5671" s="1"/>
      <c r="I5671" s="1"/>
      <c r="J5671" s="1"/>
      <c r="K5671" s="1"/>
      <c r="L5671" s="1"/>
      <c r="M5671" s="1"/>
      <c r="N5671" s="1"/>
    </row>
    <row r="5672" spans="6:14" x14ac:dyDescent="0.25">
      <c r="F5672" s="1"/>
      <c r="G5672" s="1"/>
      <c r="H5672" s="1"/>
      <c r="I5672" s="1"/>
      <c r="J5672" s="1"/>
      <c r="K5672" s="1"/>
      <c r="L5672" s="1"/>
      <c r="M5672" s="1"/>
      <c r="N5672" s="1"/>
    </row>
    <row r="5673" spans="6:14" x14ac:dyDescent="0.25">
      <c r="F5673" s="1"/>
      <c r="G5673" s="1"/>
      <c r="H5673" s="1"/>
      <c r="I5673" s="1"/>
      <c r="J5673" s="1"/>
      <c r="K5673" s="1"/>
      <c r="L5673" s="1"/>
      <c r="M5673" s="1"/>
      <c r="N5673" s="1"/>
    </row>
    <row r="5674" spans="6:14" x14ac:dyDescent="0.25">
      <c r="F5674" s="1"/>
      <c r="G5674" s="1"/>
      <c r="H5674" s="1"/>
      <c r="I5674" s="1"/>
      <c r="J5674" s="1"/>
      <c r="K5674" s="1"/>
      <c r="L5674" s="1"/>
      <c r="M5674" s="1"/>
      <c r="N5674" s="1"/>
    </row>
    <row r="5675" spans="6:14" x14ac:dyDescent="0.25">
      <c r="F5675" s="1"/>
      <c r="G5675" s="1"/>
      <c r="H5675" s="1"/>
      <c r="I5675" s="1"/>
      <c r="J5675" s="1"/>
      <c r="K5675" s="1"/>
      <c r="L5675" s="1"/>
      <c r="M5675" s="1"/>
      <c r="N5675" s="1"/>
    </row>
    <row r="5676" spans="6:14" x14ac:dyDescent="0.25">
      <c r="F5676" s="1"/>
      <c r="G5676" s="1"/>
      <c r="H5676" s="1"/>
      <c r="I5676" s="1"/>
      <c r="J5676" s="1"/>
      <c r="K5676" s="1"/>
      <c r="L5676" s="1"/>
      <c r="M5676" s="1"/>
      <c r="N5676" s="1"/>
    </row>
    <row r="5677" spans="6:14" x14ac:dyDescent="0.25">
      <c r="F5677" s="1"/>
      <c r="G5677" s="1"/>
      <c r="H5677" s="1"/>
      <c r="I5677" s="1"/>
      <c r="J5677" s="1"/>
      <c r="K5677" s="1"/>
      <c r="L5677" s="1"/>
      <c r="M5677" s="1"/>
      <c r="N5677" s="1"/>
    </row>
    <row r="5678" spans="6:14" x14ac:dyDescent="0.25">
      <c r="F5678" s="1"/>
      <c r="G5678" s="1"/>
      <c r="H5678" s="1"/>
      <c r="I5678" s="1"/>
      <c r="J5678" s="1"/>
      <c r="K5678" s="1"/>
      <c r="L5678" s="1"/>
      <c r="M5678" s="1"/>
      <c r="N5678" s="1"/>
    </row>
    <row r="5679" spans="6:14" x14ac:dyDescent="0.25">
      <c r="F5679" s="1"/>
      <c r="G5679" s="1"/>
      <c r="H5679" s="1"/>
      <c r="I5679" s="1"/>
      <c r="J5679" s="1"/>
      <c r="K5679" s="1"/>
      <c r="L5679" s="1"/>
      <c r="M5679" s="1"/>
      <c r="N5679" s="1"/>
    </row>
    <row r="5680" spans="6:14" x14ac:dyDescent="0.25">
      <c r="F5680" s="1"/>
      <c r="G5680" s="1"/>
      <c r="H5680" s="1"/>
      <c r="I5680" s="1"/>
      <c r="J5680" s="1"/>
      <c r="K5680" s="1"/>
      <c r="L5680" s="1"/>
      <c r="M5680" s="1"/>
      <c r="N5680" s="1"/>
    </row>
    <row r="5681" spans="6:14" x14ac:dyDescent="0.25">
      <c r="F5681" s="1"/>
      <c r="G5681" s="1"/>
      <c r="H5681" s="1"/>
      <c r="I5681" s="1"/>
      <c r="J5681" s="1"/>
      <c r="K5681" s="1"/>
      <c r="L5681" s="1"/>
      <c r="M5681" s="1"/>
      <c r="N5681" s="1"/>
    </row>
    <row r="5682" spans="6:14" x14ac:dyDescent="0.25">
      <c r="F5682" s="1"/>
      <c r="G5682" s="1"/>
      <c r="H5682" s="1"/>
      <c r="I5682" s="1"/>
      <c r="J5682" s="1"/>
      <c r="K5682" s="1"/>
      <c r="L5682" s="1"/>
      <c r="M5682" s="1"/>
      <c r="N5682" s="1"/>
    </row>
    <row r="5683" spans="6:14" x14ac:dyDescent="0.25">
      <c r="F5683" s="1"/>
      <c r="G5683" s="1"/>
      <c r="H5683" s="1"/>
      <c r="I5683" s="1"/>
      <c r="J5683" s="1"/>
      <c r="K5683" s="1"/>
      <c r="L5683" s="1"/>
      <c r="M5683" s="1"/>
      <c r="N5683" s="1"/>
    </row>
    <row r="5684" spans="6:14" x14ac:dyDescent="0.25">
      <c r="F5684" s="1"/>
      <c r="G5684" s="1"/>
      <c r="H5684" s="1"/>
      <c r="I5684" s="1"/>
      <c r="J5684" s="1"/>
      <c r="K5684" s="1"/>
      <c r="L5684" s="1"/>
      <c r="M5684" s="1"/>
      <c r="N5684" s="1"/>
    </row>
    <row r="5685" spans="6:14" x14ac:dyDescent="0.25">
      <c r="F5685" s="1"/>
      <c r="G5685" s="1"/>
      <c r="H5685" s="1"/>
      <c r="I5685" s="1"/>
      <c r="J5685" s="1"/>
      <c r="K5685" s="1"/>
      <c r="L5685" s="1"/>
      <c r="M5685" s="1"/>
      <c r="N5685" s="1"/>
    </row>
    <row r="5686" spans="6:14" x14ac:dyDescent="0.25">
      <c r="F5686" s="1"/>
      <c r="G5686" s="1"/>
      <c r="H5686" s="1"/>
      <c r="I5686" s="1"/>
      <c r="J5686" s="1"/>
      <c r="K5686" s="1"/>
      <c r="L5686" s="1"/>
      <c r="M5686" s="1"/>
      <c r="N5686" s="1"/>
    </row>
    <row r="5687" spans="6:14" x14ac:dyDescent="0.25">
      <c r="F5687" s="1"/>
      <c r="G5687" s="1"/>
      <c r="H5687" s="1"/>
      <c r="I5687" s="1"/>
      <c r="J5687" s="1"/>
      <c r="K5687" s="1"/>
      <c r="L5687" s="1"/>
      <c r="M5687" s="1"/>
      <c r="N5687" s="1"/>
    </row>
    <row r="5688" spans="6:14" x14ac:dyDescent="0.25">
      <c r="F5688" s="1"/>
      <c r="G5688" s="1"/>
      <c r="H5688" s="1"/>
      <c r="I5688" s="1"/>
      <c r="J5688" s="1"/>
      <c r="K5688" s="1"/>
      <c r="L5688" s="1"/>
      <c r="M5688" s="1"/>
      <c r="N5688" s="1"/>
    </row>
    <row r="5689" spans="6:14" x14ac:dyDescent="0.25">
      <c r="F5689" s="1"/>
      <c r="G5689" s="1"/>
      <c r="H5689" s="1"/>
      <c r="I5689" s="1"/>
      <c r="J5689" s="1"/>
      <c r="K5689" s="1"/>
      <c r="L5689" s="1"/>
      <c r="M5689" s="1"/>
      <c r="N5689" s="1"/>
    </row>
    <row r="5690" spans="6:14" x14ac:dyDescent="0.25">
      <c r="F5690" s="1"/>
      <c r="G5690" s="1"/>
      <c r="H5690" s="1"/>
      <c r="I5690" s="1"/>
      <c r="J5690" s="1"/>
      <c r="K5690" s="1"/>
      <c r="L5690" s="1"/>
      <c r="M5690" s="1"/>
      <c r="N5690" s="1"/>
    </row>
    <row r="5691" spans="6:14" x14ac:dyDescent="0.25">
      <c r="F5691" s="1"/>
      <c r="G5691" s="1"/>
      <c r="H5691" s="1"/>
      <c r="I5691" s="1"/>
      <c r="J5691" s="1"/>
      <c r="K5691" s="1"/>
      <c r="L5691" s="1"/>
      <c r="M5691" s="1"/>
      <c r="N5691" s="1"/>
    </row>
    <row r="5692" spans="6:14" x14ac:dyDescent="0.25">
      <c r="F5692" s="1"/>
      <c r="G5692" s="1"/>
      <c r="H5692" s="1"/>
      <c r="I5692" s="1"/>
      <c r="J5692" s="1"/>
      <c r="K5692" s="1"/>
      <c r="L5692" s="1"/>
      <c r="M5692" s="1"/>
      <c r="N5692" s="1"/>
    </row>
    <row r="5693" spans="6:14" x14ac:dyDescent="0.25">
      <c r="F5693" s="1"/>
      <c r="G5693" s="1"/>
      <c r="H5693" s="1"/>
      <c r="I5693" s="1"/>
      <c r="J5693" s="1"/>
      <c r="K5693" s="1"/>
      <c r="L5693" s="1"/>
      <c r="M5693" s="1"/>
      <c r="N5693" s="1"/>
    </row>
    <row r="5694" spans="6:14" x14ac:dyDescent="0.25">
      <c r="F5694" s="1"/>
      <c r="G5694" s="1"/>
      <c r="H5694" s="1"/>
      <c r="I5694" s="1"/>
      <c r="J5694" s="1"/>
      <c r="K5694" s="1"/>
      <c r="L5694" s="1"/>
      <c r="M5694" s="1"/>
      <c r="N5694" s="1"/>
    </row>
    <row r="5695" spans="6:14" x14ac:dyDescent="0.25">
      <c r="F5695" s="1"/>
      <c r="G5695" s="1"/>
      <c r="H5695" s="1"/>
      <c r="I5695" s="1"/>
      <c r="J5695" s="1"/>
      <c r="K5695" s="1"/>
      <c r="L5695" s="1"/>
      <c r="M5695" s="1"/>
      <c r="N5695" s="1"/>
    </row>
    <row r="5696" spans="6:14" x14ac:dyDescent="0.25">
      <c r="F5696" s="1"/>
      <c r="G5696" s="1"/>
      <c r="H5696" s="1"/>
      <c r="I5696" s="1"/>
      <c r="J5696" s="1"/>
      <c r="K5696" s="1"/>
      <c r="L5696" s="1"/>
      <c r="M5696" s="1"/>
      <c r="N5696" s="1"/>
    </row>
    <row r="5697" spans="6:14" x14ac:dyDescent="0.25">
      <c r="F5697" s="1"/>
      <c r="G5697" s="1"/>
      <c r="H5697" s="1"/>
      <c r="I5697" s="1"/>
      <c r="J5697" s="1"/>
      <c r="K5697" s="1"/>
      <c r="L5697" s="1"/>
      <c r="M5697" s="1"/>
      <c r="N5697" s="1"/>
    </row>
    <row r="5698" spans="6:14" x14ac:dyDescent="0.25">
      <c r="F5698" s="1"/>
      <c r="G5698" s="1"/>
      <c r="H5698" s="1"/>
      <c r="I5698" s="1"/>
      <c r="J5698" s="1"/>
      <c r="K5698" s="1"/>
      <c r="L5698" s="1"/>
      <c r="M5698" s="1"/>
      <c r="N5698" s="1"/>
    </row>
    <row r="5699" spans="6:14" x14ac:dyDescent="0.25">
      <c r="F5699" s="1"/>
      <c r="G5699" s="1"/>
      <c r="H5699" s="1"/>
      <c r="I5699" s="1"/>
      <c r="J5699" s="1"/>
      <c r="K5699" s="1"/>
      <c r="L5699" s="1"/>
      <c r="M5699" s="1"/>
      <c r="N5699" s="1"/>
    </row>
    <row r="5700" spans="6:14" x14ac:dyDescent="0.25">
      <c r="F5700" s="1"/>
      <c r="G5700" s="1"/>
      <c r="H5700" s="1"/>
      <c r="I5700" s="1"/>
      <c r="J5700" s="1"/>
      <c r="K5700" s="1"/>
      <c r="L5700" s="1"/>
      <c r="M5700" s="1"/>
      <c r="N5700" s="1"/>
    </row>
    <row r="5701" spans="6:14" x14ac:dyDescent="0.25">
      <c r="F5701" s="1"/>
      <c r="G5701" s="1"/>
      <c r="H5701" s="1"/>
      <c r="I5701" s="1"/>
      <c r="J5701" s="1"/>
      <c r="K5701" s="1"/>
      <c r="L5701" s="1"/>
      <c r="M5701" s="1"/>
      <c r="N5701" s="1"/>
    </row>
    <row r="5702" spans="6:14" x14ac:dyDescent="0.25">
      <c r="F5702" s="1"/>
      <c r="G5702" s="1"/>
      <c r="H5702" s="1"/>
      <c r="I5702" s="1"/>
      <c r="J5702" s="1"/>
      <c r="K5702" s="1"/>
      <c r="L5702" s="1"/>
      <c r="M5702" s="1"/>
      <c r="N5702" s="1"/>
    </row>
    <row r="5703" spans="6:14" x14ac:dyDescent="0.25">
      <c r="F5703" s="1"/>
      <c r="G5703" s="1"/>
      <c r="H5703" s="1"/>
      <c r="I5703" s="1"/>
      <c r="J5703" s="1"/>
      <c r="K5703" s="1"/>
      <c r="L5703" s="1"/>
      <c r="M5703" s="1"/>
      <c r="N5703" s="1"/>
    </row>
    <row r="5704" spans="6:14" x14ac:dyDescent="0.25">
      <c r="F5704" s="1"/>
      <c r="G5704" s="1"/>
      <c r="H5704" s="1"/>
      <c r="I5704" s="1"/>
      <c r="J5704" s="1"/>
      <c r="K5704" s="1"/>
      <c r="L5704" s="1"/>
      <c r="M5704" s="1"/>
      <c r="N5704" s="1"/>
    </row>
    <row r="5705" spans="6:14" x14ac:dyDescent="0.25">
      <c r="F5705" s="1"/>
      <c r="G5705" s="1"/>
      <c r="H5705" s="1"/>
      <c r="I5705" s="1"/>
      <c r="J5705" s="1"/>
      <c r="K5705" s="1"/>
      <c r="L5705" s="1"/>
      <c r="M5705" s="1"/>
      <c r="N5705" s="1"/>
    </row>
    <row r="5706" spans="6:14" x14ac:dyDescent="0.25">
      <c r="F5706" s="1"/>
      <c r="G5706" s="1"/>
      <c r="H5706" s="1"/>
      <c r="I5706" s="1"/>
      <c r="J5706" s="1"/>
      <c r="K5706" s="1"/>
      <c r="L5706" s="1"/>
      <c r="M5706" s="1"/>
      <c r="N5706" s="1"/>
    </row>
    <row r="5707" spans="6:14" x14ac:dyDescent="0.25">
      <c r="F5707" s="1"/>
      <c r="G5707" s="1"/>
      <c r="H5707" s="1"/>
      <c r="I5707" s="1"/>
      <c r="J5707" s="1"/>
      <c r="K5707" s="1"/>
      <c r="L5707" s="1"/>
      <c r="M5707" s="1"/>
      <c r="N5707" s="1"/>
    </row>
    <row r="5708" spans="6:14" x14ac:dyDescent="0.25">
      <c r="F5708" s="1"/>
      <c r="G5708" s="1"/>
      <c r="H5708" s="1"/>
      <c r="I5708" s="1"/>
      <c r="J5708" s="1"/>
      <c r="K5708" s="1"/>
      <c r="L5708" s="1"/>
      <c r="M5708" s="1"/>
      <c r="N5708" s="1"/>
    </row>
    <row r="5709" spans="6:14" x14ac:dyDescent="0.25">
      <c r="F5709" s="1"/>
      <c r="G5709" s="1"/>
      <c r="H5709" s="1"/>
      <c r="I5709" s="1"/>
      <c r="J5709" s="1"/>
      <c r="K5709" s="1"/>
      <c r="L5709" s="1"/>
      <c r="M5709" s="1"/>
      <c r="N5709" s="1"/>
    </row>
    <row r="5710" spans="6:14" x14ac:dyDescent="0.25">
      <c r="F5710" s="1"/>
      <c r="G5710" s="1"/>
      <c r="H5710" s="1"/>
      <c r="I5710" s="1"/>
      <c r="J5710" s="1"/>
      <c r="K5710" s="1"/>
      <c r="L5710" s="1"/>
      <c r="M5710" s="1"/>
      <c r="N5710" s="1"/>
    </row>
    <row r="5711" spans="6:14" x14ac:dyDescent="0.25">
      <c r="F5711" s="1"/>
      <c r="G5711" s="1"/>
      <c r="H5711" s="1"/>
      <c r="I5711" s="1"/>
      <c r="J5711" s="1"/>
      <c r="K5711" s="1"/>
      <c r="L5711" s="1"/>
      <c r="M5711" s="1"/>
      <c r="N5711" s="1"/>
    </row>
    <row r="5712" spans="6:14" x14ac:dyDescent="0.25">
      <c r="F5712" s="1"/>
      <c r="G5712" s="1"/>
      <c r="H5712" s="1"/>
      <c r="I5712" s="1"/>
      <c r="J5712" s="1"/>
      <c r="K5712" s="1"/>
      <c r="L5712" s="1"/>
      <c r="M5712" s="1"/>
      <c r="N5712" s="1"/>
    </row>
    <row r="5713" spans="6:14" x14ac:dyDescent="0.25">
      <c r="F5713" s="1"/>
      <c r="G5713" s="1"/>
      <c r="H5713" s="1"/>
      <c r="I5713" s="1"/>
      <c r="J5713" s="1"/>
      <c r="K5713" s="1"/>
      <c r="L5713" s="1"/>
      <c r="M5713" s="1"/>
      <c r="N5713" s="1"/>
    </row>
    <row r="5714" spans="6:14" x14ac:dyDescent="0.25">
      <c r="F5714" s="1"/>
      <c r="G5714" s="1"/>
      <c r="H5714" s="1"/>
      <c r="I5714" s="1"/>
      <c r="J5714" s="1"/>
      <c r="K5714" s="1"/>
      <c r="L5714" s="1"/>
      <c r="M5714" s="1"/>
      <c r="N5714" s="1"/>
    </row>
    <row r="5715" spans="6:14" x14ac:dyDescent="0.25">
      <c r="F5715" s="1"/>
      <c r="G5715" s="1"/>
      <c r="H5715" s="1"/>
      <c r="I5715" s="1"/>
      <c r="J5715" s="1"/>
      <c r="K5715" s="1"/>
      <c r="L5715" s="1"/>
      <c r="M5715" s="1"/>
      <c r="N5715" s="1"/>
    </row>
    <row r="5716" spans="6:14" x14ac:dyDescent="0.25">
      <c r="F5716" s="1"/>
      <c r="G5716" s="1"/>
      <c r="H5716" s="1"/>
      <c r="I5716" s="1"/>
      <c r="J5716" s="1"/>
      <c r="K5716" s="1"/>
      <c r="L5716" s="1"/>
      <c r="M5716" s="1"/>
      <c r="N5716" s="1"/>
    </row>
    <row r="5717" spans="6:14" x14ac:dyDescent="0.25">
      <c r="F5717" s="1"/>
      <c r="G5717" s="1"/>
      <c r="H5717" s="1"/>
      <c r="I5717" s="1"/>
      <c r="J5717" s="1"/>
      <c r="K5717" s="1"/>
      <c r="L5717" s="1"/>
      <c r="M5717" s="1"/>
      <c r="N5717" s="1"/>
    </row>
    <row r="5718" spans="6:14" x14ac:dyDescent="0.25">
      <c r="F5718" s="1"/>
      <c r="G5718" s="1"/>
      <c r="H5718" s="1"/>
      <c r="I5718" s="1"/>
      <c r="J5718" s="1"/>
      <c r="K5718" s="1"/>
      <c r="L5718" s="1"/>
      <c r="M5718" s="1"/>
      <c r="N5718" s="1"/>
    </row>
    <row r="5719" spans="6:14" x14ac:dyDescent="0.25">
      <c r="F5719" s="1"/>
      <c r="G5719" s="1"/>
      <c r="H5719" s="1"/>
      <c r="I5719" s="1"/>
      <c r="J5719" s="1"/>
      <c r="K5719" s="1"/>
      <c r="L5719" s="1"/>
      <c r="M5719" s="1"/>
      <c r="N5719" s="1"/>
    </row>
    <row r="5720" spans="6:14" x14ac:dyDescent="0.25">
      <c r="F5720" s="1"/>
      <c r="G5720" s="1"/>
      <c r="H5720" s="1"/>
      <c r="I5720" s="1"/>
      <c r="J5720" s="1"/>
      <c r="K5720" s="1"/>
      <c r="L5720" s="1"/>
      <c r="M5720" s="1"/>
      <c r="N5720" s="1"/>
    </row>
    <row r="5721" spans="6:14" x14ac:dyDescent="0.25">
      <c r="F5721" s="1"/>
      <c r="G5721" s="1"/>
      <c r="H5721" s="1"/>
      <c r="I5721" s="1"/>
      <c r="J5721" s="1"/>
      <c r="K5721" s="1"/>
      <c r="L5721" s="1"/>
      <c r="M5721" s="1"/>
      <c r="N5721" s="1"/>
    </row>
    <row r="5722" spans="6:14" x14ac:dyDescent="0.25">
      <c r="F5722" s="1"/>
      <c r="G5722" s="1"/>
      <c r="H5722" s="1"/>
      <c r="I5722" s="1"/>
      <c r="J5722" s="1"/>
      <c r="K5722" s="1"/>
      <c r="L5722" s="1"/>
      <c r="M5722" s="1"/>
      <c r="N5722" s="1"/>
    </row>
    <row r="5723" spans="6:14" x14ac:dyDescent="0.25">
      <c r="F5723" s="1"/>
      <c r="G5723" s="1"/>
      <c r="H5723" s="1"/>
      <c r="I5723" s="1"/>
      <c r="J5723" s="1"/>
      <c r="K5723" s="1"/>
      <c r="L5723" s="1"/>
      <c r="M5723" s="1"/>
      <c r="N5723" s="1"/>
    </row>
    <row r="5724" spans="6:14" x14ac:dyDescent="0.25">
      <c r="F5724" s="1"/>
      <c r="G5724" s="1"/>
      <c r="H5724" s="1"/>
      <c r="I5724" s="1"/>
      <c r="J5724" s="1"/>
      <c r="K5724" s="1"/>
      <c r="L5724" s="1"/>
      <c r="M5724" s="1"/>
      <c r="N5724" s="1"/>
    </row>
    <row r="5725" spans="6:14" x14ac:dyDescent="0.25">
      <c r="F5725" s="1"/>
      <c r="G5725" s="1"/>
      <c r="H5725" s="1"/>
      <c r="I5725" s="1"/>
      <c r="J5725" s="1"/>
      <c r="K5725" s="1"/>
      <c r="L5725" s="1"/>
      <c r="M5725" s="1"/>
      <c r="N5725" s="1"/>
    </row>
    <row r="5726" spans="6:14" x14ac:dyDescent="0.25">
      <c r="F5726" s="1"/>
      <c r="G5726" s="1"/>
      <c r="H5726" s="1"/>
      <c r="I5726" s="1"/>
      <c r="J5726" s="1"/>
      <c r="K5726" s="1"/>
      <c r="L5726" s="1"/>
      <c r="M5726" s="1"/>
      <c r="N5726" s="1"/>
    </row>
    <row r="5727" spans="6:14" x14ac:dyDescent="0.25">
      <c r="F5727" s="1"/>
      <c r="G5727" s="1"/>
      <c r="H5727" s="1"/>
      <c r="I5727" s="1"/>
      <c r="J5727" s="1"/>
      <c r="K5727" s="1"/>
      <c r="L5727" s="1"/>
      <c r="M5727" s="1"/>
      <c r="N5727" s="1"/>
    </row>
    <row r="5728" spans="6:14" x14ac:dyDescent="0.25">
      <c r="F5728" s="1"/>
      <c r="G5728" s="1"/>
      <c r="H5728" s="1"/>
      <c r="I5728" s="1"/>
      <c r="J5728" s="1"/>
      <c r="K5728" s="1"/>
      <c r="L5728" s="1"/>
      <c r="M5728" s="1"/>
      <c r="N5728" s="1"/>
    </row>
    <row r="5729" spans="6:14" x14ac:dyDescent="0.25">
      <c r="F5729" s="1"/>
      <c r="G5729" s="1"/>
      <c r="H5729" s="1"/>
      <c r="I5729" s="1"/>
      <c r="J5729" s="1"/>
      <c r="K5729" s="1"/>
      <c r="L5729" s="1"/>
      <c r="M5729" s="1"/>
      <c r="N5729" s="1"/>
    </row>
    <row r="5730" spans="6:14" x14ac:dyDescent="0.25">
      <c r="F5730" s="1"/>
      <c r="G5730" s="1"/>
      <c r="H5730" s="1"/>
      <c r="I5730" s="1"/>
      <c r="J5730" s="1"/>
      <c r="K5730" s="1"/>
      <c r="L5730" s="1"/>
      <c r="M5730" s="1"/>
      <c r="N5730" s="1"/>
    </row>
    <row r="5731" spans="6:14" x14ac:dyDescent="0.25">
      <c r="F5731" s="1"/>
      <c r="G5731" s="1"/>
      <c r="H5731" s="1"/>
      <c r="I5731" s="1"/>
      <c r="J5731" s="1"/>
      <c r="K5731" s="1"/>
      <c r="L5731" s="1"/>
      <c r="M5731" s="1"/>
      <c r="N5731" s="1"/>
    </row>
    <row r="5732" spans="6:14" x14ac:dyDescent="0.25">
      <c r="F5732" s="1"/>
      <c r="G5732" s="1"/>
      <c r="H5732" s="1"/>
      <c r="I5732" s="1"/>
      <c r="J5732" s="1"/>
      <c r="K5732" s="1"/>
      <c r="L5732" s="1"/>
      <c r="M5732" s="1"/>
      <c r="N5732" s="1"/>
    </row>
    <row r="5733" spans="6:14" x14ac:dyDescent="0.25">
      <c r="F5733" s="1"/>
      <c r="G5733" s="1"/>
      <c r="H5733" s="1"/>
      <c r="I5733" s="1"/>
      <c r="J5733" s="1"/>
      <c r="K5733" s="1"/>
      <c r="L5733" s="1"/>
      <c r="M5733" s="1"/>
      <c r="N5733" s="1"/>
    </row>
    <row r="5734" spans="6:14" x14ac:dyDescent="0.25">
      <c r="F5734" s="1"/>
      <c r="G5734" s="1"/>
      <c r="H5734" s="1"/>
      <c r="I5734" s="1"/>
      <c r="J5734" s="1"/>
      <c r="K5734" s="1"/>
      <c r="L5734" s="1"/>
      <c r="M5734" s="1"/>
      <c r="N5734" s="1"/>
    </row>
    <row r="5735" spans="6:14" x14ac:dyDescent="0.25">
      <c r="F5735" s="1"/>
      <c r="G5735" s="1"/>
      <c r="H5735" s="1"/>
      <c r="I5735" s="1"/>
      <c r="J5735" s="1"/>
      <c r="K5735" s="1"/>
      <c r="L5735" s="1"/>
      <c r="M5735" s="1"/>
      <c r="N5735" s="1"/>
    </row>
    <row r="5736" spans="6:14" x14ac:dyDescent="0.25">
      <c r="F5736" s="1"/>
      <c r="G5736" s="1"/>
      <c r="H5736" s="1"/>
      <c r="I5736" s="1"/>
      <c r="J5736" s="1"/>
      <c r="K5736" s="1"/>
      <c r="L5736" s="1"/>
      <c r="M5736" s="1"/>
      <c r="N5736" s="1"/>
    </row>
    <row r="5737" spans="6:14" x14ac:dyDescent="0.25">
      <c r="F5737" s="1"/>
      <c r="G5737" s="1"/>
      <c r="H5737" s="1"/>
      <c r="I5737" s="1"/>
      <c r="J5737" s="1"/>
      <c r="K5737" s="1"/>
      <c r="L5737" s="1"/>
      <c r="M5737" s="1"/>
      <c r="N5737" s="1"/>
    </row>
    <row r="5738" spans="6:14" x14ac:dyDescent="0.25">
      <c r="F5738" s="1"/>
      <c r="G5738" s="1"/>
      <c r="H5738" s="1"/>
      <c r="I5738" s="1"/>
      <c r="J5738" s="1"/>
      <c r="K5738" s="1"/>
      <c r="L5738" s="1"/>
      <c r="M5738" s="1"/>
      <c r="N5738" s="1"/>
    </row>
    <row r="5739" spans="6:14" x14ac:dyDescent="0.25">
      <c r="F5739" s="1"/>
      <c r="G5739" s="1"/>
      <c r="H5739" s="1"/>
      <c r="I5739" s="1"/>
      <c r="J5739" s="1"/>
      <c r="K5739" s="1"/>
      <c r="L5739" s="1"/>
      <c r="M5739" s="1"/>
      <c r="N5739" s="1"/>
    </row>
    <row r="5740" spans="6:14" x14ac:dyDescent="0.25">
      <c r="F5740" s="1"/>
      <c r="G5740" s="1"/>
      <c r="H5740" s="1"/>
      <c r="I5740" s="1"/>
      <c r="J5740" s="1"/>
      <c r="K5740" s="1"/>
      <c r="L5740" s="1"/>
      <c r="M5740" s="1"/>
      <c r="N5740" s="1"/>
    </row>
    <row r="5741" spans="6:14" x14ac:dyDescent="0.25">
      <c r="F5741" s="1"/>
      <c r="G5741" s="1"/>
      <c r="H5741" s="1"/>
      <c r="I5741" s="1"/>
      <c r="J5741" s="1"/>
      <c r="K5741" s="1"/>
      <c r="L5741" s="1"/>
      <c r="M5741" s="1"/>
      <c r="N5741" s="1"/>
    </row>
    <row r="5742" spans="6:14" x14ac:dyDescent="0.25">
      <c r="F5742" s="1"/>
      <c r="G5742" s="1"/>
      <c r="H5742" s="1"/>
      <c r="I5742" s="1"/>
      <c r="J5742" s="1"/>
      <c r="K5742" s="1"/>
      <c r="L5742" s="1"/>
      <c r="M5742" s="1"/>
      <c r="N5742" s="1"/>
    </row>
    <row r="5743" spans="6:14" x14ac:dyDescent="0.25">
      <c r="F5743" s="1"/>
      <c r="G5743" s="1"/>
      <c r="H5743" s="1"/>
      <c r="I5743" s="1"/>
      <c r="J5743" s="1"/>
      <c r="K5743" s="1"/>
      <c r="L5743" s="1"/>
      <c r="M5743" s="1"/>
      <c r="N5743" s="1"/>
    </row>
    <row r="5744" spans="6:14" x14ac:dyDescent="0.25">
      <c r="F5744" s="1"/>
      <c r="G5744" s="1"/>
      <c r="H5744" s="1"/>
      <c r="I5744" s="1"/>
      <c r="J5744" s="1"/>
      <c r="K5744" s="1"/>
      <c r="L5744" s="1"/>
      <c r="M5744" s="1"/>
      <c r="N5744" s="1"/>
    </row>
    <row r="5745" spans="6:14" x14ac:dyDescent="0.25">
      <c r="F5745" s="1"/>
      <c r="G5745" s="1"/>
      <c r="H5745" s="1"/>
      <c r="I5745" s="1"/>
      <c r="J5745" s="1"/>
      <c r="K5745" s="1"/>
      <c r="L5745" s="1"/>
      <c r="M5745" s="1"/>
      <c r="N5745" s="1"/>
    </row>
    <row r="5746" spans="6:14" x14ac:dyDescent="0.25">
      <c r="F5746" s="1"/>
      <c r="G5746" s="1"/>
      <c r="H5746" s="1"/>
      <c r="I5746" s="1"/>
      <c r="J5746" s="1"/>
      <c r="K5746" s="1"/>
      <c r="L5746" s="1"/>
      <c r="M5746" s="1"/>
      <c r="N5746" s="1"/>
    </row>
    <row r="5747" spans="6:14" x14ac:dyDescent="0.25">
      <c r="F5747" s="1"/>
      <c r="G5747" s="1"/>
      <c r="H5747" s="1"/>
      <c r="I5747" s="1"/>
      <c r="J5747" s="1"/>
      <c r="K5747" s="1"/>
      <c r="L5747" s="1"/>
      <c r="M5747" s="1"/>
      <c r="N5747" s="1"/>
    </row>
    <row r="5748" spans="6:14" x14ac:dyDescent="0.25">
      <c r="F5748" s="1"/>
      <c r="G5748" s="1"/>
      <c r="H5748" s="1"/>
      <c r="I5748" s="1"/>
      <c r="J5748" s="1"/>
      <c r="K5748" s="1"/>
      <c r="L5748" s="1"/>
      <c r="M5748" s="1"/>
      <c r="N5748" s="1"/>
    </row>
    <row r="5749" spans="6:14" x14ac:dyDescent="0.25">
      <c r="F5749" s="1"/>
      <c r="G5749" s="1"/>
      <c r="H5749" s="1"/>
      <c r="I5749" s="1"/>
      <c r="J5749" s="1"/>
      <c r="K5749" s="1"/>
      <c r="L5749" s="1"/>
      <c r="M5749" s="1"/>
      <c r="N5749" s="1"/>
    </row>
    <row r="5750" spans="6:14" x14ac:dyDescent="0.25">
      <c r="F5750" s="1"/>
      <c r="G5750" s="1"/>
      <c r="H5750" s="1"/>
      <c r="I5750" s="1"/>
      <c r="J5750" s="1"/>
      <c r="K5750" s="1"/>
      <c r="L5750" s="1"/>
      <c r="M5750" s="1"/>
      <c r="N5750" s="1"/>
    </row>
    <row r="5751" spans="6:14" x14ac:dyDescent="0.25">
      <c r="F5751" s="1"/>
      <c r="G5751" s="1"/>
      <c r="H5751" s="1"/>
      <c r="I5751" s="1"/>
      <c r="J5751" s="1"/>
      <c r="K5751" s="1"/>
      <c r="L5751" s="1"/>
      <c r="M5751" s="1"/>
      <c r="N5751" s="1"/>
    </row>
    <row r="5752" spans="6:14" x14ac:dyDescent="0.25">
      <c r="F5752" s="1"/>
      <c r="G5752" s="1"/>
      <c r="H5752" s="1"/>
      <c r="I5752" s="1"/>
      <c r="J5752" s="1"/>
      <c r="K5752" s="1"/>
      <c r="L5752" s="1"/>
      <c r="M5752" s="1"/>
      <c r="N5752" s="1"/>
    </row>
    <row r="5753" spans="6:14" x14ac:dyDescent="0.25">
      <c r="F5753" s="1"/>
      <c r="G5753" s="1"/>
      <c r="H5753" s="1"/>
      <c r="I5753" s="1"/>
      <c r="J5753" s="1"/>
      <c r="K5753" s="1"/>
      <c r="L5753" s="1"/>
      <c r="M5753" s="1"/>
      <c r="N5753" s="1"/>
    </row>
    <row r="5754" spans="6:14" x14ac:dyDescent="0.25">
      <c r="F5754" s="1"/>
      <c r="G5754" s="1"/>
      <c r="H5754" s="1"/>
      <c r="I5754" s="1"/>
      <c r="J5754" s="1"/>
      <c r="K5754" s="1"/>
      <c r="L5754" s="1"/>
      <c r="M5754" s="1"/>
      <c r="N5754" s="1"/>
    </row>
    <row r="5755" spans="6:14" x14ac:dyDescent="0.25">
      <c r="F5755" s="1"/>
      <c r="G5755" s="1"/>
      <c r="H5755" s="1"/>
      <c r="I5755" s="1"/>
      <c r="J5755" s="1"/>
      <c r="K5755" s="1"/>
      <c r="L5755" s="1"/>
      <c r="M5755" s="1"/>
      <c r="N5755" s="1"/>
    </row>
    <row r="5756" spans="6:14" x14ac:dyDescent="0.25">
      <c r="F5756" s="1"/>
      <c r="G5756" s="1"/>
      <c r="H5756" s="1"/>
      <c r="I5756" s="1"/>
      <c r="J5756" s="1"/>
      <c r="K5756" s="1"/>
      <c r="L5756" s="1"/>
      <c r="M5756" s="1"/>
      <c r="N5756" s="1"/>
    </row>
    <row r="5757" spans="6:14" x14ac:dyDescent="0.25">
      <c r="F5757" s="1"/>
      <c r="G5757" s="1"/>
      <c r="H5757" s="1"/>
      <c r="I5757" s="1"/>
      <c r="J5757" s="1"/>
      <c r="K5757" s="1"/>
      <c r="L5757" s="1"/>
      <c r="M5757" s="1"/>
      <c r="N5757" s="1"/>
    </row>
    <row r="5758" spans="6:14" x14ac:dyDescent="0.25">
      <c r="F5758" s="1"/>
      <c r="G5758" s="1"/>
      <c r="H5758" s="1"/>
      <c r="I5758" s="1"/>
      <c r="J5758" s="1"/>
      <c r="K5758" s="1"/>
      <c r="L5758" s="1"/>
      <c r="M5758" s="1"/>
      <c r="N5758" s="1"/>
    </row>
    <row r="5759" spans="6:14" x14ac:dyDescent="0.25">
      <c r="F5759" s="1"/>
      <c r="G5759" s="1"/>
      <c r="H5759" s="1"/>
      <c r="I5759" s="1"/>
      <c r="J5759" s="1"/>
      <c r="K5759" s="1"/>
      <c r="L5759" s="1"/>
      <c r="M5759" s="1"/>
      <c r="N5759" s="1"/>
    </row>
    <row r="5760" spans="6:14" x14ac:dyDescent="0.25">
      <c r="F5760" s="1"/>
      <c r="G5760" s="1"/>
      <c r="H5760" s="1"/>
      <c r="I5760" s="1"/>
      <c r="J5760" s="1"/>
      <c r="K5760" s="1"/>
      <c r="L5760" s="1"/>
      <c r="M5760" s="1"/>
      <c r="N5760" s="1"/>
    </row>
    <row r="5761" spans="6:14" x14ac:dyDescent="0.25">
      <c r="F5761" s="1"/>
      <c r="G5761" s="1"/>
      <c r="H5761" s="1"/>
      <c r="I5761" s="1"/>
      <c r="J5761" s="1"/>
      <c r="K5761" s="1"/>
      <c r="L5761" s="1"/>
      <c r="M5761" s="1"/>
      <c r="N5761" s="1"/>
    </row>
    <row r="5762" spans="6:14" x14ac:dyDescent="0.25">
      <c r="F5762" s="1"/>
      <c r="G5762" s="1"/>
      <c r="H5762" s="1"/>
      <c r="I5762" s="1"/>
      <c r="J5762" s="1"/>
      <c r="K5762" s="1"/>
      <c r="L5762" s="1"/>
      <c r="M5762" s="1"/>
      <c r="N5762" s="1"/>
    </row>
    <row r="5763" spans="6:14" x14ac:dyDescent="0.25">
      <c r="F5763" s="1"/>
      <c r="G5763" s="1"/>
      <c r="H5763" s="1"/>
      <c r="I5763" s="1"/>
      <c r="J5763" s="1"/>
      <c r="K5763" s="1"/>
      <c r="L5763" s="1"/>
      <c r="M5763" s="1"/>
      <c r="N5763" s="1"/>
    </row>
    <row r="5764" spans="6:14" x14ac:dyDescent="0.25">
      <c r="F5764" s="1"/>
      <c r="G5764" s="1"/>
      <c r="H5764" s="1"/>
      <c r="I5764" s="1"/>
      <c r="J5764" s="1"/>
      <c r="K5764" s="1"/>
      <c r="L5764" s="1"/>
      <c r="M5764" s="1"/>
      <c r="N5764" s="1"/>
    </row>
    <row r="5765" spans="6:14" x14ac:dyDescent="0.25">
      <c r="F5765" s="1"/>
      <c r="G5765" s="1"/>
      <c r="H5765" s="1"/>
      <c r="I5765" s="1"/>
      <c r="J5765" s="1"/>
      <c r="K5765" s="1"/>
      <c r="L5765" s="1"/>
      <c r="M5765" s="1"/>
      <c r="N5765" s="1"/>
    </row>
    <row r="5766" spans="6:14" x14ac:dyDescent="0.25">
      <c r="F5766" s="1"/>
      <c r="G5766" s="1"/>
      <c r="H5766" s="1"/>
      <c r="I5766" s="1"/>
      <c r="J5766" s="1"/>
      <c r="K5766" s="1"/>
      <c r="L5766" s="1"/>
      <c r="M5766" s="1"/>
      <c r="N5766" s="1"/>
    </row>
    <row r="5767" spans="6:14" x14ac:dyDescent="0.25">
      <c r="F5767" s="1"/>
      <c r="G5767" s="1"/>
      <c r="H5767" s="1"/>
      <c r="I5767" s="1"/>
      <c r="J5767" s="1"/>
      <c r="K5767" s="1"/>
      <c r="L5767" s="1"/>
      <c r="M5767" s="1"/>
      <c r="N5767" s="1"/>
    </row>
    <row r="5768" spans="6:14" x14ac:dyDescent="0.25">
      <c r="F5768" s="1"/>
      <c r="G5768" s="1"/>
      <c r="H5768" s="1"/>
      <c r="I5768" s="1"/>
      <c r="J5768" s="1"/>
      <c r="K5768" s="1"/>
      <c r="L5768" s="1"/>
      <c r="M5768" s="1"/>
      <c r="N5768" s="1"/>
    </row>
    <row r="5769" spans="6:14" x14ac:dyDescent="0.25">
      <c r="F5769" s="1"/>
      <c r="G5769" s="1"/>
      <c r="H5769" s="1"/>
      <c r="I5769" s="1"/>
      <c r="J5769" s="1"/>
      <c r="K5769" s="1"/>
      <c r="L5769" s="1"/>
      <c r="M5769" s="1"/>
      <c r="N5769" s="1"/>
    </row>
    <row r="5770" spans="6:14" x14ac:dyDescent="0.25">
      <c r="F5770" s="1"/>
      <c r="G5770" s="1"/>
      <c r="H5770" s="1"/>
      <c r="I5770" s="1"/>
      <c r="J5770" s="1"/>
      <c r="K5770" s="1"/>
      <c r="L5770" s="1"/>
      <c r="M5770" s="1"/>
      <c r="N5770" s="1"/>
    </row>
    <row r="5771" spans="6:14" x14ac:dyDescent="0.25">
      <c r="F5771" s="1"/>
      <c r="G5771" s="1"/>
      <c r="H5771" s="1"/>
      <c r="I5771" s="1"/>
      <c r="J5771" s="1"/>
      <c r="K5771" s="1"/>
      <c r="L5771" s="1"/>
      <c r="M5771" s="1"/>
      <c r="N5771" s="1"/>
    </row>
    <row r="5772" spans="6:14" x14ac:dyDescent="0.25">
      <c r="F5772" s="1"/>
      <c r="G5772" s="1"/>
      <c r="H5772" s="1"/>
      <c r="I5772" s="1"/>
      <c r="J5772" s="1"/>
      <c r="K5772" s="1"/>
      <c r="L5772" s="1"/>
      <c r="M5772" s="1"/>
      <c r="N5772" s="1"/>
    </row>
    <row r="5773" spans="6:14" x14ac:dyDescent="0.25">
      <c r="F5773" s="1"/>
      <c r="G5773" s="1"/>
      <c r="H5773" s="1"/>
      <c r="I5773" s="1"/>
      <c r="J5773" s="1"/>
      <c r="K5773" s="1"/>
      <c r="L5773" s="1"/>
      <c r="M5773" s="1"/>
      <c r="N5773" s="1"/>
    </row>
    <row r="5774" spans="6:14" x14ac:dyDescent="0.25">
      <c r="F5774" s="1"/>
      <c r="G5774" s="1"/>
      <c r="H5774" s="1"/>
      <c r="I5774" s="1"/>
      <c r="J5774" s="1"/>
      <c r="K5774" s="1"/>
      <c r="L5774" s="1"/>
      <c r="M5774" s="1"/>
      <c r="N5774" s="1"/>
    </row>
    <row r="5775" spans="6:14" x14ac:dyDescent="0.25">
      <c r="F5775" s="1"/>
      <c r="G5775" s="1"/>
      <c r="H5775" s="1"/>
      <c r="I5775" s="1"/>
      <c r="J5775" s="1"/>
      <c r="K5775" s="1"/>
      <c r="L5775" s="1"/>
      <c r="M5775" s="1"/>
      <c r="N5775" s="1"/>
    </row>
    <row r="5776" spans="6:14" x14ac:dyDescent="0.25">
      <c r="F5776" s="1"/>
      <c r="G5776" s="1"/>
      <c r="H5776" s="1"/>
      <c r="I5776" s="1"/>
      <c r="J5776" s="1"/>
      <c r="K5776" s="1"/>
      <c r="L5776" s="1"/>
      <c r="M5776" s="1"/>
      <c r="N5776" s="1"/>
    </row>
    <row r="5777" spans="6:14" x14ac:dyDescent="0.25">
      <c r="F5777" s="1"/>
      <c r="G5777" s="1"/>
      <c r="H5777" s="1"/>
      <c r="I5777" s="1"/>
      <c r="J5777" s="1"/>
      <c r="K5777" s="1"/>
      <c r="L5777" s="1"/>
      <c r="M5777" s="1"/>
      <c r="N5777" s="1"/>
    </row>
    <row r="5778" spans="6:14" x14ac:dyDescent="0.25">
      <c r="F5778" s="1"/>
      <c r="G5778" s="1"/>
      <c r="H5778" s="1"/>
      <c r="I5778" s="1"/>
      <c r="J5778" s="1"/>
      <c r="K5778" s="1"/>
      <c r="L5778" s="1"/>
      <c r="M5778" s="1"/>
      <c r="N5778" s="1"/>
    </row>
    <row r="5779" spans="6:14" x14ac:dyDescent="0.25">
      <c r="F5779" s="1"/>
      <c r="G5779" s="1"/>
      <c r="H5779" s="1"/>
      <c r="I5779" s="1"/>
      <c r="J5779" s="1"/>
      <c r="K5779" s="1"/>
      <c r="L5779" s="1"/>
      <c r="M5779" s="1"/>
      <c r="N5779" s="1"/>
    </row>
    <row r="5780" spans="6:14" x14ac:dyDescent="0.25">
      <c r="F5780" s="1"/>
      <c r="G5780" s="1"/>
      <c r="H5780" s="1"/>
      <c r="I5780" s="1"/>
      <c r="J5780" s="1"/>
      <c r="K5780" s="1"/>
      <c r="L5780" s="1"/>
      <c r="M5780" s="1"/>
      <c r="N5780" s="1"/>
    </row>
    <row r="5781" spans="6:14" x14ac:dyDescent="0.25">
      <c r="F5781" s="1"/>
      <c r="G5781" s="1"/>
      <c r="H5781" s="1"/>
      <c r="I5781" s="1"/>
      <c r="J5781" s="1"/>
      <c r="K5781" s="1"/>
      <c r="L5781" s="1"/>
      <c r="M5781" s="1"/>
      <c r="N5781" s="1"/>
    </row>
    <row r="5782" spans="6:14" x14ac:dyDescent="0.25">
      <c r="F5782" s="1"/>
      <c r="G5782" s="1"/>
      <c r="H5782" s="1"/>
      <c r="I5782" s="1"/>
      <c r="J5782" s="1"/>
      <c r="K5782" s="1"/>
      <c r="L5782" s="1"/>
      <c r="M5782" s="1"/>
      <c r="N5782" s="1"/>
    </row>
    <row r="5783" spans="6:14" x14ac:dyDescent="0.25">
      <c r="F5783" s="1"/>
      <c r="G5783" s="1"/>
      <c r="H5783" s="1"/>
      <c r="I5783" s="1"/>
      <c r="J5783" s="1"/>
      <c r="K5783" s="1"/>
      <c r="L5783" s="1"/>
      <c r="M5783" s="1"/>
      <c r="N5783" s="1"/>
    </row>
    <row r="5784" spans="6:14" x14ac:dyDescent="0.25">
      <c r="F5784" s="1"/>
      <c r="G5784" s="1"/>
      <c r="H5784" s="1"/>
      <c r="I5784" s="1"/>
      <c r="J5784" s="1"/>
      <c r="K5784" s="1"/>
      <c r="L5784" s="1"/>
      <c r="M5784" s="1"/>
      <c r="N5784" s="1"/>
    </row>
    <row r="5785" spans="6:14" x14ac:dyDescent="0.25">
      <c r="F5785" s="1"/>
      <c r="G5785" s="1"/>
      <c r="H5785" s="1"/>
      <c r="I5785" s="1"/>
      <c r="J5785" s="1"/>
      <c r="K5785" s="1"/>
      <c r="L5785" s="1"/>
      <c r="M5785" s="1"/>
      <c r="N5785" s="1"/>
    </row>
    <row r="5786" spans="6:14" x14ac:dyDescent="0.25">
      <c r="F5786" s="1"/>
      <c r="G5786" s="1"/>
      <c r="H5786" s="1"/>
      <c r="I5786" s="1"/>
      <c r="J5786" s="1"/>
      <c r="K5786" s="1"/>
      <c r="L5786" s="1"/>
      <c r="M5786" s="1"/>
      <c r="N5786" s="1"/>
    </row>
    <row r="5787" spans="6:14" x14ac:dyDescent="0.25">
      <c r="F5787" s="1"/>
      <c r="G5787" s="1"/>
      <c r="H5787" s="1"/>
      <c r="I5787" s="1"/>
      <c r="J5787" s="1"/>
      <c r="K5787" s="1"/>
      <c r="L5787" s="1"/>
      <c r="M5787" s="1"/>
      <c r="N5787" s="1"/>
    </row>
    <row r="5788" spans="6:14" x14ac:dyDescent="0.25">
      <c r="F5788" s="1"/>
      <c r="G5788" s="1"/>
      <c r="H5788" s="1"/>
      <c r="I5788" s="1"/>
      <c r="J5788" s="1"/>
      <c r="K5788" s="1"/>
      <c r="L5788" s="1"/>
      <c r="M5788" s="1"/>
      <c r="N5788" s="1"/>
    </row>
    <row r="5789" spans="6:14" x14ac:dyDescent="0.25">
      <c r="F5789" s="1"/>
      <c r="G5789" s="1"/>
      <c r="H5789" s="1"/>
      <c r="I5789" s="1"/>
      <c r="J5789" s="1"/>
      <c r="K5789" s="1"/>
      <c r="L5789" s="1"/>
      <c r="M5789" s="1"/>
      <c r="N5789" s="1"/>
    </row>
    <row r="5790" spans="6:14" x14ac:dyDescent="0.25">
      <c r="F5790" s="1"/>
      <c r="G5790" s="1"/>
      <c r="H5790" s="1"/>
      <c r="I5790" s="1"/>
      <c r="J5790" s="1"/>
      <c r="K5790" s="1"/>
      <c r="L5790" s="1"/>
      <c r="M5790" s="1"/>
      <c r="N5790" s="1"/>
    </row>
    <row r="5791" spans="6:14" x14ac:dyDescent="0.25">
      <c r="F5791" s="1"/>
      <c r="G5791" s="1"/>
      <c r="H5791" s="1"/>
      <c r="I5791" s="1"/>
      <c r="J5791" s="1"/>
      <c r="K5791" s="1"/>
      <c r="L5791" s="1"/>
      <c r="M5791" s="1"/>
      <c r="N5791" s="1"/>
    </row>
    <row r="5792" spans="6:14" x14ac:dyDescent="0.25">
      <c r="F5792" s="1"/>
      <c r="G5792" s="1"/>
      <c r="H5792" s="1"/>
      <c r="I5792" s="1"/>
      <c r="J5792" s="1"/>
      <c r="K5792" s="1"/>
      <c r="L5792" s="1"/>
      <c r="M5792" s="1"/>
      <c r="N5792" s="1"/>
    </row>
    <row r="5793" spans="6:14" x14ac:dyDescent="0.25">
      <c r="F5793" s="1"/>
      <c r="G5793" s="1"/>
      <c r="H5793" s="1"/>
      <c r="I5793" s="1"/>
      <c r="J5793" s="1"/>
      <c r="K5793" s="1"/>
      <c r="L5793" s="1"/>
      <c r="M5793" s="1"/>
      <c r="N5793" s="1"/>
    </row>
    <row r="5794" spans="6:14" x14ac:dyDescent="0.25">
      <c r="F5794" s="1"/>
      <c r="G5794" s="1"/>
      <c r="H5794" s="1"/>
      <c r="I5794" s="1"/>
      <c r="J5794" s="1"/>
      <c r="K5794" s="1"/>
      <c r="L5794" s="1"/>
      <c r="M5794" s="1"/>
      <c r="N5794" s="1"/>
    </row>
    <row r="5795" spans="6:14" x14ac:dyDescent="0.25">
      <c r="F5795" s="1"/>
      <c r="G5795" s="1"/>
      <c r="H5795" s="1"/>
      <c r="I5795" s="1"/>
      <c r="J5795" s="1"/>
      <c r="K5795" s="1"/>
      <c r="L5795" s="1"/>
      <c r="M5795" s="1"/>
      <c r="N5795" s="1"/>
    </row>
    <row r="5796" spans="6:14" x14ac:dyDescent="0.25">
      <c r="F5796" s="1"/>
      <c r="G5796" s="1"/>
      <c r="H5796" s="1"/>
      <c r="I5796" s="1"/>
      <c r="J5796" s="1"/>
      <c r="K5796" s="1"/>
      <c r="L5796" s="1"/>
      <c r="M5796" s="1"/>
      <c r="N5796" s="1"/>
    </row>
    <row r="5797" spans="6:14" x14ac:dyDescent="0.25">
      <c r="F5797" s="1"/>
      <c r="G5797" s="1"/>
      <c r="H5797" s="1"/>
      <c r="I5797" s="1"/>
      <c r="J5797" s="1"/>
      <c r="K5797" s="1"/>
      <c r="L5797" s="1"/>
      <c r="M5797" s="1"/>
      <c r="N5797" s="1"/>
    </row>
    <row r="5798" spans="6:14" x14ac:dyDescent="0.25">
      <c r="F5798" s="1"/>
      <c r="G5798" s="1"/>
      <c r="H5798" s="1"/>
      <c r="I5798" s="1"/>
      <c r="J5798" s="1"/>
      <c r="K5798" s="1"/>
      <c r="L5798" s="1"/>
      <c r="M5798" s="1"/>
      <c r="N5798" s="1"/>
    </row>
    <row r="5799" spans="6:14" x14ac:dyDescent="0.25">
      <c r="F5799" s="1"/>
      <c r="G5799" s="1"/>
      <c r="H5799" s="1"/>
      <c r="I5799" s="1"/>
      <c r="J5799" s="1"/>
      <c r="K5799" s="1"/>
      <c r="L5799" s="1"/>
      <c r="M5799" s="1"/>
      <c r="N5799" s="1"/>
    </row>
    <row r="5800" spans="6:14" x14ac:dyDescent="0.25">
      <c r="F5800" s="1"/>
      <c r="G5800" s="1"/>
      <c r="H5800" s="1"/>
      <c r="I5800" s="1"/>
      <c r="J5800" s="1"/>
      <c r="K5800" s="1"/>
      <c r="L5800" s="1"/>
      <c r="M5800" s="1"/>
      <c r="N5800" s="1"/>
    </row>
    <row r="5801" spans="6:14" x14ac:dyDescent="0.25">
      <c r="F5801" s="1"/>
      <c r="G5801" s="1"/>
      <c r="H5801" s="1"/>
      <c r="I5801" s="1"/>
      <c r="J5801" s="1"/>
      <c r="K5801" s="1"/>
      <c r="L5801" s="1"/>
      <c r="M5801" s="1"/>
      <c r="N5801" s="1"/>
    </row>
    <row r="5802" spans="6:14" x14ac:dyDescent="0.25">
      <c r="F5802" s="1"/>
      <c r="G5802" s="1"/>
      <c r="H5802" s="1"/>
      <c r="I5802" s="1"/>
      <c r="J5802" s="1"/>
      <c r="K5802" s="1"/>
      <c r="L5802" s="1"/>
      <c r="M5802" s="1"/>
      <c r="N5802" s="1"/>
    </row>
    <row r="5803" spans="6:14" x14ac:dyDescent="0.25">
      <c r="F5803" s="1"/>
      <c r="G5803" s="1"/>
      <c r="H5803" s="1"/>
      <c r="I5803" s="1"/>
      <c r="J5803" s="1"/>
      <c r="K5803" s="1"/>
      <c r="L5803" s="1"/>
      <c r="M5803" s="1"/>
      <c r="N5803" s="1"/>
    </row>
    <row r="5804" spans="6:14" x14ac:dyDescent="0.25">
      <c r="F5804" s="1"/>
      <c r="G5804" s="1"/>
      <c r="H5804" s="1"/>
      <c r="I5804" s="1"/>
      <c r="J5804" s="1"/>
      <c r="K5804" s="1"/>
      <c r="L5804" s="1"/>
      <c r="M5804" s="1"/>
      <c r="N5804" s="1"/>
    </row>
    <row r="5805" spans="6:14" x14ac:dyDescent="0.25">
      <c r="F5805" s="1"/>
      <c r="G5805" s="1"/>
      <c r="H5805" s="1"/>
      <c r="I5805" s="1"/>
      <c r="J5805" s="1"/>
      <c r="K5805" s="1"/>
      <c r="L5805" s="1"/>
      <c r="M5805" s="1"/>
      <c r="N5805" s="1"/>
    </row>
    <row r="5806" spans="6:14" x14ac:dyDescent="0.25">
      <c r="F5806" s="1"/>
      <c r="G5806" s="1"/>
      <c r="H5806" s="1"/>
      <c r="I5806" s="1"/>
      <c r="J5806" s="1"/>
      <c r="K5806" s="1"/>
      <c r="L5806" s="1"/>
      <c r="M5806" s="1"/>
      <c r="N5806" s="1"/>
    </row>
    <row r="5807" spans="6:14" x14ac:dyDescent="0.25">
      <c r="F5807" s="1"/>
      <c r="G5807" s="1"/>
      <c r="H5807" s="1"/>
      <c r="I5807" s="1"/>
      <c r="J5807" s="1"/>
      <c r="K5807" s="1"/>
      <c r="L5807" s="1"/>
      <c r="M5807" s="1"/>
      <c r="N5807" s="1"/>
    </row>
    <row r="5808" spans="6:14" x14ac:dyDescent="0.25">
      <c r="F5808" s="1"/>
      <c r="G5808" s="1"/>
      <c r="H5808" s="1"/>
      <c r="I5808" s="1"/>
      <c r="J5808" s="1"/>
      <c r="K5808" s="1"/>
      <c r="L5808" s="1"/>
      <c r="M5808" s="1"/>
      <c r="N5808" s="1"/>
    </row>
    <row r="5809" spans="6:14" x14ac:dyDescent="0.25">
      <c r="F5809" s="1"/>
      <c r="G5809" s="1"/>
      <c r="H5809" s="1"/>
      <c r="I5809" s="1"/>
      <c r="J5809" s="1"/>
      <c r="K5809" s="1"/>
      <c r="L5809" s="1"/>
      <c r="M5809" s="1"/>
      <c r="N5809" s="1"/>
    </row>
    <row r="5810" spans="6:14" x14ac:dyDescent="0.25">
      <c r="F5810" s="1"/>
      <c r="G5810" s="1"/>
      <c r="H5810" s="1"/>
      <c r="I5810" s="1"/>
      <c r="J5810" s="1"/>
      <c r="K5810" s="1"/>
      <c r="L5810" s="1"/>
      <c r="M5810" s="1"/>
      <c r="N5810" s="1"/>
    </row>
    <row r="5811" spans="6:14" x14ac:dyDescent="0.25">
      <c r="F5811" s="1"/>
      <c r="G5811" s="1"/>
      <c r="H5811" s="1"/>
      <c r="I5811" s="1"/>
      <c r="J5811" s="1"/>
      <c r="K5811" s="1"/>
      <c r="L5811" s="1"/>
      <c r="M5811" s="1"/>
      <c r="N5811" s="1"/>
    </row>
    <row r="5812" spans="6:14" x14ac:dyDescent="0.25">
      <c r="F5812" s="1"/>
      <c r="G5812" s="1"/>
      <c r="H5812" s="1"/>
      <c r="I5812" s="1"/>
      <c r="J5812" s="1"/>
      <c r="K5812" s="1"/>
      <c r="L5812" s="1"/>
      <c r="M5812" s="1"/>
      <c r="N5812" s="1"/>
    </row>
    <row r="5813" spans="6:14" x14ac:dyDescent="0.25">
      <c r="F5813" s="1"/>
      <c r="G5813" s="1"/>
      <c r="H5813" s="1"/>
      <c r="I5813" s="1"/>
      <c r="J5813" s="1"/>
      <c r="K5813" s="1"/>
      <c r="L5813" s="1"/>
      <c r="M5813" s="1"/>
      <c r="N5813" s="1"/>
    </row>
    <row r="5814" spans="6:14" x14ac:dyDescent="0.25">
      <c r="F5814" s="1"/>
      <c r="G5814" s="1"/>
      <c r="H5814" s="1"/>
      <c r="I5814" s="1"/>
      <c r="J5814" s="1"/>
      <c r="K5814" s="1"/>
      <c r="L5814" s="1"/>
      <c r="M5814" s="1"/>
      <c r="N5814" s="1"/>
    </row>
    <row r="5815" spans="6:14" x14ac:dyDescent="0.25">
      <c r="F5815" s="1"/>
      <c r="G5815" s="1"/>
      <c r="H5815" s="1"/>
      <c r="I5815" s="1"/>
      <c r="J5815" s="1"/>
      <c r="K5815" s="1"/>
      <c r="L5815" s="1"/>
      <c r="M5815" s="1"/>
      <c r="N5815" s="1"/>
    </row>
    <row r="5816" spans="6:14" x14ac:dyDescent="0.25">
      <c r="F5816" s="1"/>
      <c r="G5816" s="1"/>
      <c r="H5816" s="1"/>
      <c r="I5816" s="1"/>
      <c r="J5816" s="1"/>
      <c r="K5816" s="1"/>
      <c r="L5816" s="1"/>
      <c r="M5816" s="1"/>
      <c r="N5816" s="1"/>
    </row>
    <row r="5817" spans="6:14" x14ac:dyDescent="0.25">
      <c r="F5817" s="1"/>
      <c r="G5817" s="1"/>
      <c r="H5817" s="1"/>
      <c r="I5817" s="1"/>
      <c r="J5817" s="1"/>
      <c r="K5817" s="1"/>
      <c r="L5817" s="1"/>
      <c r="M5817" s="1"/>
      <c r="N5817" s="1"/>
    </row>
    <row r="5818" spans="6:14" x14ac:dyDescent="0.25">
      <c r="F5818" s="1"/>
      <c r="G5818" s="1"/>
      <c r="H5818" s="1"/>
      <c r="I5818" s="1"/>
      <c r="J5818" s="1"/>
      <c r="K5818" s="1"/>
      <c r="L5818" s="1"/>
      <c r="M5818" s="1"/>
      <c r="N5818" s="1"/>
    </row>
    <row r="5819" spans="6:14" x14ac:dyDescent="0.25">
      <c r="F5819" s="1"/>
      <c r="G5819" s="1"/>
      <c r="H5819" s="1"/>
      <c r="I5819" s="1"/>
      <c r="J5819" s="1"/>
      <c r="K5819" s="1"/>
      <c r="L5819" s="1"/>
      <c r="M5819" s="1"/>
      <c r="N5819" s="1"/>
    </row>
    <row r="5820" spans="6:14" x14ac:dyDescent="0.25">
      <c r="F5820" s="1"/>
      <c r="G5820" s="1"/>
      <c r="H5820" s="1"/>
      <c r="I5820" s="1"/>
      <c r="J5820" s="1"/>
      <c r="K5820" s="1"/>
      <c r="L5820" s="1"/>
      <c r="M5820" s="1"/>
      <c r="N5820" s="1"/>
    </row>
    <row r="5821" spans="6:14" x14ac:dyDescent="0.25">
      <c r="F5821" s="1"/>
      <c r="G5821" s="1"/>
      <c r="H5821" s="1"/>
      <c r="I5821" s="1"/>
      <c r="J5821" s="1"/>
      <c r="K5821" s="1"/>
      <c r="L5821" s="1"/>
      <c r="M5821" s="1"/>
      <c r="N5821" s="1"/>
    </row>
    <row r="5822" spans="6:14" x14ac:dyDescent="0.25">
      <c r="F5822" s="1"/>
      <c r="G5822" s="1"/>
      <c r="H5822" s="1"/>
      <c r="I5822" s="1"/>
      <c r="J5822" s="1"/>
      <c r="K5822" s="1"/>
      <c r="L5822" s="1"/>
      <c r="M5822" s="1"/>
      <c r="N5822" s="1"/>
    </row>
    <row r="5823" spans="6:14" x14ac:dyDescent="0.25">
      <c r="F5823" s="1"/>
      <c r="G5823" s="1"/>
      <c r="H5823" s="1"/>
      <c r="I5823" s="1"/>
      <c r="J5823" s="1"/>
      <c r="K5823" s="1"/>
      <c r="L5823" s="1"/>
      <c r="M5823" s="1"/>
      <c r="N5823" s="1"/>
    </row>
    <row r="5824" spans="6:14" x14ac:dyDescent="0.25">
      <c r="F5824" s="1"/>
      <c r="G5824" s="1"/>
      <c r="H5824" s="1"/>
      <c r="I5824" s="1"/>
      <c r="J5824" s="1"/>
      <c r="K5824" s="1"/>
      <c r="L5824" s="1"/>
      <c r="M5824" s="1"/>
      <c r="N5824" s="1"/>
    </row>
    <row r="5825" spans="6:14" x14ac:dyDescent="0.25">
      <c r="F5825" s="1"/>
      <c r="G5825" s="1"/>
      <c r="H5825" s="1"/>
      <c r="I5825" s="1"/>
      <c r="J5825" s="1"/>
      <c r="K5825" s="1"/>
      <c r="L5825" s="1"/>
      <c r="M5825" s="1"/>
      <c r="N5825" s="1"/>
    </row>
    <row r="5826" spans="6:14" x14ac:dyDescent="0.25">
      <c r="F5826" s="1"/>
      <c r="G5826" s="1"/>
      <c r="H5826" s="1"/>
      <c r="I5826" s="1"/>
      <c r="J5826" s="1"/>
      <c r="K5826" s="1"/>
      <c r="L5826" s="1"/>
      <c r="M5826" s="1"/>
      <c r="N5826" s="1"/>
    </row>
    <row r="5827" spans="6:14" x14ac:dyDescent="0.25">
      <c r="F5827" s="1"/>
      <c r="G5827" s="1"/>
      <c r="H5827" s="1"/>
      <c r="I5827" s="1"/>
      <c r="J5827" s="1"/>
      <c r="K5827" s="1"/>
      <c r="L5827" s="1"/>
      <c r="M5827" s="1"/>
      <c r="N5827" s="1"/>
    </row>
    <row r="5828" spans="6:14" x14ac:dyDescent="0.25">
      <c r="F5828" s="1"/>
      <c r="G5828" s="1"/>
      <c r="H5828" s="1"/>
      <c r="I5828" s="1"/>
      <c r="J5828" s="1"/>
      <c r="K5828" s="1"/>
      <c r="L5828" s="1"/>
      <c r="M5828" s="1"/>
      <c r="N5828" s="1"/>
    </row>
    <row r="5829" spans="6:14" x14ac:dyDescent="0.25">
      <c r="F5829" s="1"/>
      <c r="G5829" s="1"/>
      <c r="H5829" s="1"/>
      <c r="I5829" s="1"/>
      <c r="J5829" s="1"/>
      <c r="K5829" s="1"/>
      <c r="L5829" s="1"/>
      <c r="M5829" s="1"/>
      <c r="N5829" s="1"/>
    </row>
    <row r="5830" spans="6:14" x14ac:dyDescent="0.25">
      <c r="F5830" s="1"/>
      <c r="G5830" s="1"/>
      <c r="H5830" s="1"/>
      <c r="I5830" s="1"/>
      <c r="J5830" s="1"/>
      <c r="K5830" s="1"/>
      <c r="L5830" s="1"/>
      <c r="M5830" s="1"/>
      <c r="N5830" s="1"/>
    </row>
    <row r="5831" spans="6:14" x14ac:dyDescent="0.25">
      <c r="F5831" s="1"/>
      <c r="G5831" s="1"/>
      <c r="H5831" s="1"/>
      <c r="I5831" s="1"/>
      <c r="J5831" s="1"/>
      <c r="K5831" s="1"/>
      <c r="L5831" s="1"/>
      <c r="M5831" s="1"/>
      <c r="N5831" s="1"/>
    </row>
    <row r="5832" spans="6:14" x14ac:dyDescent="0.25">
      <c r="F5832" s="1"/>
      <c r="G5832" s="1"/>
      <c r="H5832" s="1"/>
      <c r="I5832" s="1"/>
      <c r="J5832" s="1"/>
      <c r="K5832" s="1"/>
      <c r="L5832" s="1"/>
      <c r="M5832" s="1"/>
      <c r="N5832" s="1"/>
    </row>
    <row r="5833" spans="6:14" x14ac:dyDescent="0.25">
      <c r="F5833" s="1"/>
      <c r="G5833" s="1"/>
      <c r="H5833" s="1"/>
      <c r="I5833" s="1"/>
      <c r="J5833" s="1"/>
      <c r="K5833" s="1"/>
      <c r="L5833" s="1"/>
      <c r="M5833" s="1"/>
      <c r="N5833" s="1"/>
    </row>
    <row r="5834" spans="6:14" x14ac:dyDescent="0.25">
      <c r="F5834" s="1"/>
      <c r="G5834" s="1"/>
      <c r="H5834" s="1"/>
      <c r="I5834" s="1"/>
      <c r="J5834" s="1"/>
      <c r="K5834" s="1"/>
      <c r="L5834" s="1"/>
      <c r="M5834" s="1"/>
      <c r="N5834" s="1"/>
    </row>
    <row r="5835" spans="6:14" x14ac:dyDescent="0.25">
      <c r="F5835" s="1"/>
      <c r="G5835" s="1"/>
      <c r="H5835" s="1"/>
      <c r="I5835" s="1"/>
      <c r="J5835" s="1"/>
      <c r="K5835" s="1"/>
      <c r="L5835" s="1"/>
      <c r="M5835" s="1"/>
      <c r="N5835" s="1"/>
    </row>
    <row r="5836" spans="6:14" x14ac:dyDescent="0.25">
      <c r="F5836" s="1"/>
      <c r="G5836" s="1"/>
      <c r="H5836" s="1"/>
      <c r="I5836" s="1"/>
      <c r="J5836" s="1"/>
      <c r="K5836" s="1"/>
      <c r="L5836" s="1"/>
      <c r="M5836" s="1"/>
      <c r="N5836" s="1"/>
    </row>
    <row r="5837" spans="6:14" x14ac:dyDescent="0.25">
      <c r="F5837" s="1"/>
      <c r="G5837" s="1"/>
      <c r="H5837" s="1"/>
      <c r="I5837" s="1"/>
      <c r="J5837" s="1"/>
      <c r="K5837" s="1"/>
      <c r="L5837" s="1"/>
      <c r="M5837" s="1"/>
      <c r="N5837" s="1"/>
    </row>
    <row r="5838" spans="6:14" x14ac:dyDescent="0.25">
      <c r="F5838" s="1"/>
      <c r="G5838" s="1"/>
      <c r="H5838" s="1"/>
      <c r="I5838" s="1"/>
      <c r="J5838" s="1"/>
      <c r="K5838" s="1"/>
      <c r="L5838" s="1"/>
      <c r="M5838" s="1"/>
      <c r="N5838" s="1"/>
    </row>
    <row r="5839" spans="6:14" x14ac:dyDescent="0.25">
      <c r="F5839" s="1"/>
      <c r="G5839" s="1"/>
      <c r="H5839" s="1"/>
      <c r="I5839" s="1"/>
      <c r="J5839" s="1"/>
      <c r="K5839" s="1"/>
      <c r="L5839" s="1"/>
      <c r="M5839" s="1"/>
      <c r="N5839" s="1"/>
    </row>
    <row r="5840" spans="6:14" x14ac:dyDescent="0.25">
      <c r="F5840" s="1"/>
      <c r="G5840" s="1"/>
      <c r="H5840" s="1"/>
      <c r="I5840" s="1"/>
      <c r="J5840" s="1"/>
      <c r="K5840" s="1"/>
      <c r="L5840" s="1"/>
      <c r="M5840" s="1"/>
      <c r="N5840" s="1"/>
    </row>
    <row r="5841" spans="6:14" x14ac:dyDescent="0.25">
      <c r="F5841" s="1"/>
      <c r="G5841" s="1"/>
      <c r="H5841" s="1"/>
      <c r="I5841" s="1"/>
      <c r="J5841" s="1"/>
      <c r="K5841" s="1"/>
      <c r="L5841" s="1"/>
      <c r="M5841" s="1"/>
      <c r="N5841" s="1"/>
    </row>
    <row r="5842" spans="6:14" x14ac:dyDescent="0.25">
      <c r="F5842" s="1"/>
      <c r="G5842" s="1"/>
      <c r="H5842" s="1"/>
      <c r="I5842" s="1"/>
      <c r="J5842" s="1"/>
      <c r="K5842" s="1"/>
      <c r="L5842" s="1"/>
      <c r="M5842" s="1"/>
      <c r="N5842" s="1"/>
    </row>
    <row r="5843" spans="6:14" x14ac:dyDescent="0.25">
      <c r="F5843" s="1"/>
      <c r="G5843" s="1"/>
      <c r="H5843" s="1"/>
      <c r="I5843" s="1"/>
      <c r="J5843" s="1"/>
      <c r="K5843" s="1"/>
      <c r="L5843" s="1"/>
      <c r="M5843" s="1"/>
      <c r="N5843" s="1"/>
    </row>
    <row r="5844" spans="6:14" x14ac:dyDescent="0.25">
      <c r="F5844" s="1"/>
      <c r="G5844" s="1"/>
      <c r="H5844" s="1"/>
      <c r="I5844" s="1"/>
      <c r="J5844" s="1"/>
      <c r="K5844" s="1"/>
      <c r="L5844" s="1"/>
      <c r="M5844" s="1"/>
      <c r="N5844" s="1"/>
    </row>
    <row r="5845" spans="6:14" x14ac:dyDescent="0.25">
      <c r="F5845" s="1"/>
      <c r="G5845" s="1"/>
      <c r="H5845" s="1"/>
      <c r="I5845" s="1"/>
      <c r="J5845" s="1"/>
      <c r="K5845" s="1"/>
      <c r="L5845" s="1"/>
      <c r="M5845" s="1"/>
      <c r="N5845" s="1"/>
    </row>
    <row r="5846" spans="6:14" x14ac:dyDescent="0.25">
      <c r="F5846" s="1"/>
      <c r="G5846" s="1"/>
      <c r="H5846" s="1"/>
      <c r="I5846" s="1"/>
      <c r="J5846" s="1"/>
      <c r="K5846" s="1"/>
      <c r="L5846" s="1"/>
      <c r="M5846" s="1"/>
      <c r="N5846" s="1"/>
    </row>
    <row r="5847" spans="6:14" x14ac:dyDescent="0.25">
      <c r="F5847" s="1"/>
      <c r="G5847" s="1"/>
      <c r="H5847" s="1"/>
      <c r="I5847" s="1"/>
      <c r="J5847" s="1"/>
      <c r="K5847" s="1"/>
      <c r="L5847" s="1"/>
      <c r="M5847" s="1"/>
      <c r="N5847" s="1"/>
    </row>
    <row r="5848" spans="6:14" x14ac:dyDescent="0.25">
      <c r="F5848" s="1"/>
      <c r="G5848" s="1"/>
      <c r="H5848" s="1"/>
      <c r="I5848" s="1"/>
      <c r="J5848" s="1"/>
      <c r="K5848" s="1"/>
      <c r="L5848" s="1"/>
      <c r="M5848" s="1"/>
      <c r="N5848" s="1"/>
    </row>
    <row r="5849" spans="6:14" x14ac:dyDescent="0.25">
      <c r="F5849" s="1"/>
      <c r="G5849" s="1"/>
      <c r="H5849" s="1"/>
      <c r="I5849" s="1"/>
      <c r="J5849" s="1"/>
      <c r="K5849" s="1"/>
      <c r="L5849" s="1"/>
      <c r="M5849" s="1"/>
      <c r="N5849" s="1"/>
    </row>
    <row r="5850" spans="6:14" x14ac:dyDescent="0.25">
      <c r="F5850" s="1"/>
      <c r="G5850" s="1"/>
      <c r="H5850" s="1"/>
      <c r="I5850" s="1"/>
      <c r="J5850" s="1"/>
      <c r="K5850" s="1"/>
      <c r="L5850" s="1"/>
      <c r="M5850" s="1"/>
      <c r="N5850" s="1"/>
    </row>
    <row r="5851" spans="6:14" x14ac:dyDescent="0.25">
      <c r="F5851" s="1"/>
      <c r="G5851" s="1"/>
      <c r="H5851" s="1"/>
      <c r="I5851" s="1"/>
      <c r="J5851" s="1"/>
      <c r="K5851" s="1"/>
      <c r="L5851" s="1"/>
      <c r="M5851" s="1"/>
      <c r="N5851" s="1"/>
    </row>
    <row r="5852" spans="6:14" x14ac:dyDescent="0.25">
      <c r="F5852" s="1"/>
      <c r="G5852" s="1"/>
      <c r="H5852" s="1"/>
      <c r="I5852" s="1"/>
      <c r="J5852" s="1"/>
      <c r="K5852" s="1"/>
      <c r="L5852" s="1"/>
      <c r="M5852" s="1"/>
      <c r="N5852" s="1"/>
    </row>
    <row r="5853" spans="6:14" x14ac:dyDescent="0.25">
      <c r="F5853" s="1"/>
      <c r="G5853" s="1"/>
      <c r="H5853" s="1"/>
      <c r="I5853" s="1"/>
      <c r="J5853" s="1"/>
      <c r="K5853" s="1"/>
      <c r="L5853" s="1"/>
      <c r="M5853" s="1"/>
      <c r="N5853" s="1"/>
    </row>
    <row r="5854" spans="6:14" x14ac:dyDescent="0.25">
      <c r="F5854" s="1"/>
      <c r="G5854" s="1"/>
      <c r="H5854" s="1"/>
      <c r="I5854" s="1"/>
      <c r="J5854" s="1"/>
      <c r="K5854" s="1"/>
      <c r="L5854" s="1"/>
      <c r="M5854" s="1"/>
      <c r="N5854" s="1"/>
    </row>
    <row r="5855" spans="6:14" x14ac:dyDescent="0.25">
      <c r="F5855" s="1"/>
      <c r="G5855" s="1"/>
      <c r="H5855" s="1"/>
      <c r="I5855" s="1"/>
      <c r="J5855" s="1"/>
      <c r="K5855" s="1"/>
      <c r="L5855" s="1"/>
      <c r="M5855" s="1"/>
      <c r="N5855" s="1"/>
    </row>
    <row r="5856" spans="6:14" x14ac:dyDescent="0.25">
      <c r="F5856" s="1"/>
      <c r="G5856" s="1"/>
      <c r="H5856" s="1"/>
      <c r="I5856" s="1"/>
      <c r="J5856" s="1"/>
      <c r="K5856" s="1"/>
      <c r="L5856" s="1"/>
      <c r="M5856" s="1"/>
      <c r="N5856" s="1"/>
    </row>
    <row r="5857" spans="6:14" x14ac:dyDescent="0.25">
      <c r="F5857" s="1"/>
      <c r="G5857" s="1"/>
      <c r="H5857" s="1"/>
      <c r="I5857" s="1"/>
      <c r="J5857" s="1"/>
      <c r="K5857" s="1"/>
      <c r="L5857" s="1"/>
      <c r="M5857" s="1"/>
      <c r="N5857" s="1"/>
    </row>
    <row r="5858" spans="6:14" x14ac:dyDescent="0.25">
      <c r="F5858" s="1"/>
      <c r="G5858" s="1"/>
      <c r="H5858" s="1"/>
      <c r="I5858" s="1"/>
      <c r="J5858" s="1"/>
      <c r="K5858" s="1"/>
      <c r="L5858" s="1"/>
      <c r="M5858" s="1"/>
      <c r="N5858" s="1"/>
    </row>
    <row r="5859" spans="6:14" x14ac:dyDescent="0.25">
      <c r="F5859" s="1"/>
      <c r="G5859" s="1"/>
      <c r="H5859" s="1"/>
      <c r="I5859" s="1"/>
      <c r="J5859" s="1"/>
      <c r="K5859" s="1"/>
      <c r="L5859" s="1"/>
      <c r="M5859" s="1"/>
      <c r="N5859" s="1"/>
    </row>
    <row r="5860" spans="6:14" x14ac:dyDescent="0.25">
      <c r="F5860" s="1"/>
      <c r="G5860" s="1"/>
      <c r="H5860" s="1"/>
      <c r="I5860" s="1"/>
      <c r="J5860" s="1"/>
      <c r="K5860" s="1"/>
      <c r="L5860" s="1"/>
      <c r="M5860" s="1"/>
      <c r="N5860" s="1"/>
    </row>
    <row r="5861" spans="6:14" x14ac:dyDescent="0.25">
      <c r="F5861" s="1"/>
      <c r="G5861" s="1"/>
      <c r="H5861" s="1"/>
      <c r="I5861" s="1"/>
      <c r="J5861" s="1"/>
      <c r="K5861" s="1"/>
      <c r="L5861" s="1"/>
      <c r="M5861" s="1"/>
      <c r="N5861" s="1"/>
    </row>
    <row r="5862" spans="6:14" x14ac:dyDescent="0.25">
      <c r="F5862" s="1"/>
      <c r="G5862" s="1"/>
      <c r="H5862" s="1"/>
      <c r="I5862" s="1"/>
      <c r="J5862" s="1"/>
      <c r="K5862" s="1"/>
      <c r="L5862" s="1"/>
      <c r="M5862" s="1"/>
      <c r="N5862" s="1"/>
    </row>
    <row r="5863" spans="6:14" x14ac:dyDescent="0.25">
      <c r="F5863" s="1"/>
      <c r="G5863" s="1"/>
      <c r="H5863" s="1"/>
      <c r="I5863" s="1"/>
      <c r="J5863" s="1"/>
      <c r="K5863" s="1"/>
      <c r="L5863" s="1"/>
      <c r="M5863" s="1"/>
      <c r="N5863" s="1"/>
    </row>
    <row r="5864" spans="6:14" x14ac:dyDescent="0.25">
      <c r="F5864" s="1"/>
      <c r="G5864" s="1"/>
      <c r="H5864" s="1"/>
      <c r="I5864" s="1"/>
      <c r="J5864" s="1"/>
      <c r="K5864" s="1"/>
      <c r="L5864" s="1"/>
      <c r="M5864" s="1"/>
      <c r="N5864" s="1"/>
    </row>
    <row r="5865" spans="6:14" x14ac:dyDescent="0.25">
      <c r="F5865" s="1"/>
      <c r="G5865" s="1"/>
      <c r="H5865" s="1"/>
      <c r="I5865" s="1"/>
      <c r="J5865" s="1"/>
      <c r="K5865" s="1"/>
      <c r="L5865" s="1"/>
      <c r="M5865" s="1"/>
      <c r="N5865" s="1"/>
    </row>
    <row r="5866" spans="6:14" x14ac:dyDescent="0.25">
      <c r="F5866" s="1"/>
      <c r="G5866" s="1"/>
      <c r="H5866" s="1"/>
      <c r="I5866" s="1"/>
      <c r="J5866" s="1"/>
      <c r="K5866" s="1"/>
      <c r="L5866" s="1"/>
      <c r="M5866" s="1"/>
      <c r="N5866" s="1"/>
    </row>
    <row r="5867" spans="6:14" x14ac:dyDescent="0.25">
      <c r="F5867" s="1"/>
      <c r="G5867" s="1"/>
      <c r="H5867" s="1"/>
      <c r="I5867" s="1"/>
      <c r="J5867" s="1"/>
      <c r="K5867" s="1"/>
      <c r="L5867" s="1"/>
      <c r="M5867" s="1"/>
      <c r="N5867" s="1"/>
    </row>
    <row r="5868" spans="6:14" x14ac:dyDescent="0.25">
      <c r="F5868" s="1"/>
      <c r="G5868" s="1"/>
      <c r="H5868" s="1"/>
      <c r="I5868" s="1"/>
      <c r="J5868" s="1"/>
      <c r="K5868" s="1"/>
      <c r="L5868" s="1"/>
      <c r="M5868" s="1"/>
      <c r="N5868" s="1"/>
    </row>
    <row r="5869" spans="6:14" x14ac:dyDescent="0.25">
      <c r="F5869" s="1"/>
      <c r="G5869" s="1"/>
      <c r="H5869" s="1"/>
      <c r="I5869" s="1"/>
      <c r="J5869" s="1"/>
      <c r="K5869" s="1"/>
      <c r="L5869" s="1"/>
      <c r="M5869" s="1"/>
      <c r="N5869" s="1"/>
    </row>
    <row r="5870" spans="6:14" x14ac:dyDescent="0.25">
      <c r="F5870" s="1"/>
      <c r="G5870" s="1"/>
      <c r="H5870" s="1"/>
      <c r="I5870" s="1"/>
      <c r="J5870" s="1"/>
      <c r="K5870" s="1"/>
      <c r="L5870" s="1"/>
      <c r="M5870" s="1"/>
      <c r="N5870" s="1"/>
    </row>
    <row r="5871" spans="6:14" x14ac:dyDescent="0.25">
      <c r="F5871" s="1"/>
      <c r="G5871" s="1"/>
      <c r="H5871" s="1"/>
      <c r="I5871" s="1"/>
      <c r="J5871" s="1"/>
      <c r="K5871" s="1"/>
      <c r="L5871" s="1"/>
      <c r="M5871" s="1"/>
      <c r="N5871" s="1"/>
    </row>
    <row r="5872" spans="6:14" x14ac:dyDescent="0.25">
      <c r="F5872" s="1"/>
      <c r="G5872" s="1"/>
      <c r="H5872" s="1"/>
      <c r="I5872" s="1"/>
      <c r="J5872" s="1"/>
      <c r="K5872" s="1"/>
      <c r="L5872" s="1"/>
      <c r="M5872" s="1"/>
      <c r="N5872" s="1"/>
    </row>
    <row r="5873" spans="6:14" x14ac:dyDescent="0.25">
      <c r="F5873" s="1"/>
      <c r="G5873" s="1"/>
      <c r="H5873" s="1"/>
      <c r="I5873" s="1"/>
      <c r="J5873" s="1"/>
      <c r="K5873" s="1"/>
      <c r="L5873" s="1"/>
      <c r="M5873" s="1"/>
      <c r="N5873" s="1"/>
    </row>
    <row r="5874" spans="6:14" x14ac:dyDescent="0.25">
      <c r="F5874" s="1"/>
      <c r="G5874" s="1"/>
      <c r="H5874" s="1"/>
      <c r="I5874" s="1"/>
      <c r="J5874" s="1"/>
      <c r="K5874" s="1"/>
      <c r="L5874" s="1"/>
      <c r="M5874" s="1"/>
      <c r="N5874" s="1"/>
    </row>
    <row r="5875" spans="6:14" x14ac:dyDescent="0.25">
      <c r="F5875" s="1"/>
      <c r="G5875" s="1"/>
      <c r="H5875" s="1"/>
      <c r="I5875" s="1"/>
      <c r="J5875" s="1"/>
      <c r="K5875" s="1"/>
      <c r="L5875" s="1"/>
      <c r="M5875" s="1"/>
      <c r="N5875" s="1"/>
    </row>
    <row r="5876" spans="6:14" x14ac:dyDescent="0.25">
      <c r="F5876" s="1"/>
      <c r="G5876" s="1"/>
      <c r="H5876" s="1"/>
      <c r="I5876" s="1"/>
      <c r="J5876" s="1"/>
      <c r="K5876" s="1"/>
      <c r="L5876" s="1"/>
      <c r="M5876" s="1"/>
      <c r="N5876" s="1"/>
    </row>
    <row r="5877" spans="6:14" x14ac:dyDescent="0.25">
      <c r="F5877" s="1"/>
      <c r="G5877" s="1"/>
      <c r="H5877" s="1"/>
      <c r="I5877" s="1"/>
      <c r="J5877" s="1"/>
      <c r="K5877" s="1"/>
      <c r="L5877" s="1"/>
      <c r="M5877" s="1"/>
      <c r="N5877" s="1"/>
    </row>
    <row r="5878" spans="6:14" x14ac:dyDescent="0.25">
      <c r="F5878" s="1"/>
      <c r="G5878" s="1"/>
      <c r="H5878" s="1"/>
      <c r="I5878" s="1"/>
      <c r="J5878" s="1"/>
      <c r="K5878" s="1"/>
      <c r="L5878" s="1"/>
      <c r="M5878" s="1"/>
      <c r="N5878" s="1"/>
    </row>
    <row r="5879" spans="6:14" x14ac:dyDescent="0.25">
      <c r="F5879" s="1"/>
      <c r="G5879" s="1"/>
      <c r="H5879" s="1"/>
      <c r="I5879" s="1"/>
      <c r="J5879" s="1"/>
      <c r="K5879" s="1"/>
      <c r="L5879" s="1"/>
      <c r="M5879" s="1"/>
      <c r="N5879" s="1"/>
    </row>
    <row r="5880" spans="6:14" x14ac:dyDescent="0.25">
      <c r="F5880" s="1"/>
      <c r="G5880" s="1"/>
      <c r="H5880" s="1"/>
      <c r="I5880" s="1"/>
      <c r="J5880" s="1"/>
      <c r="K5880" s="1"/>
      <c r="L5880" s="1"/>
      <c r="M5880" s="1"/>
      <c r="N5880" s="1"/>
    </row>
    <row r="5881" spans="6:14" x14ac:dyDescent="0.25">
      <c r="F5881" s="1"/>
      <c r="G5881" s="1"/>
      <c r="H5881" s="1"/>
      <c r="I5881" s="1"/>
      <c r="J5881" s="1"/>
      <c r="K5881" s="1"/>
      <c r="L5881" s="1"/>
      <c r="M5881" s="1"/>
      <c r="N5881" s="1"/>
    </row>
    <row r="5882" spans="6:14" x14ac:dyDescent="0.25">
      <c r="F5882" s="1"/>
      <c r="G5882" s="1"/>
      <c r="H5882" s="1"/>
      <c r="I5882" s="1"/>
      <c r="J5882" s="1"/>
      <c r="K5882" s="1"/>
      <c r="L5882" s="1"/>
      <c r="M5882" s="1"/>
      <c r="N5882" s="1"/>
    </row>
    <row r="5883" spans="6:14" x14ac:dyDescent="0.25">
      <c r="F5883" s="1"/>
      <c r="G5883" s="1"/>
      <c r="H5883" s="1"/>
      <c r="I5883" s="1"/>
      <c r="J5883" s="1"/>
      <c r="K5883" s="1"/>
      <c r="L5883" s="1"/>
      <c r="M5883" s="1"/>
      <c r="N5883" s="1"/>
    </row>
    <row r="5884" spans="6:14" x14ac:dyDescent="0.25">
      <c r="F5884" s="1"/>
      <c r="G5884" s="1"/>
      <c r="H5884" s="1"/>
      <c r="I5884" s="1"/>
      <c r="J5884" s="1"/>
      <c r="K5884" s="1"/>
      <c r="L5884" s="1"/>
      <c r="M5884" s="1"/>
      <c r="N5884" s="1"/>
    </row>
    <row r="5885" spans="6:14" x14ac:dyDescent="0.25">
      <c r="F5885" s="1"/>
      <c r="G5885" s="1"/>
      <c r="H5885" s="1"/>
      <c r="I5885" s="1"/>
      <c r="J5885" s="1"/>
      <c r="K5885" s="1"/>
      <c r="L5885" s="1"/>
      <c r="M5885" s="1"/>
      <c r="N5885" s="1"/>
    </row>
    <row r="5886" spans="6:14" x14ac:dyDescent="0.25">
      <c r="F5886" s="1"/>
      <c r="G5886" s="1"/>
      <c r="H5886" s="1"/>
      <c r="I5886" s="1"/>
      <c r="J5886" s="1"/>
      <c r="K5886" s="1"/>
      <c r="L5886" s="1"/>
      <c r="M5886" s="1"/>
      <c r="N5886" s="1"/>
    </row>
    <row r="5887" spans="6:14" x14ac:dyDescent="0.25">
      <c r="F5887" s="1"/>
      <c r="G5887" s="1"/>
      <c r="H5887" s="1"/>
      <c r="I5887" s="1"/>
      <c r="J5887" s="1"/>
      <c r="K5887" s="1"/>
      <c r="L5887" s="1"/>
      <c r="M5887" s="1"/>
      <c r="N5887" s="1"/>
    </row>
    <row r="5888" spans="6:14" x14ac:dyDescent="0.25">
      <c r="F5888" s="1"/>
      <c r="G5888" s="1"/>
      <c r="H5888" s="1"/>
      <c r="I5888" s="1"/>
      <c r="J5888" s="1"/>
      <c r="K5888" s="1"/>
      <c r="L5888" s="1"/>
      <c r="M5888" s="1"/>
      <c r="N5888" s="1"/>
    </row>
    <row r="5889" spans="6:14" x14ac:dyDescent="0.25">
      <c r="F5889" s="1"/>
      <c r="G5889" s="1"/>
      <c r="H5889" s="1"/>
      <c r="I5889" s="1"/>
      <c r="J5889" s="1"/>
      <c r="K5889" s="1"/>
      <c r="L5889" s="1"/>
      <c r="M5889" s="1"/>
      <c r="N5889" s="1"/>
    </row>
    <row r="5890" spans="6:14" x14ac:dyDescent="0.25">
      <c r="F5890" s="1"/>
      <c r="G5890" s="1"/>
      <c r="H5890" s="1"/>
      <c r="I5890" s="1"/>
      <c r="J5890" s="1"/>
      <c r="K5890" s="1"/>
      <c r="L5890" s="1"/>
      <c r="M5890" s="1"/>
      <c r="N5890" s="1"/>
    </row>
    <row r="5891" spans="6:14" x14ac:dyDescent="0.25">
      <c r="F5891" s="1"/>
      <c r="G5891" s="1"/>
      <c r="H5891" s="1"/>
      <c r="I5891" s="1"/>
      <c r="J5891" s="1"/>
      <c r="K5891" s="1"/>
      <c r="L5891" s="1"/>
      <c r="M5891" s="1"/>
      <c r="N5891" s="1"/>
    </row>
    <row r="5892" spans="6:14" x14ac:dyDescent="0.25">
      <c r="F5892" s="1"/>
      <c r="G5892" s="1"/>
      <c r="H5892" s="1"/>
      <c r="I5892" s="1"/>
      <c r="J5892" s="1"/>
      <c r="K5892" s="1"/>
      <c r="L5892" s="1"/>
      <c r="M5892" s="1"/>
      <c r="N5892" s="1"/>
    </row>
    <row r="5893" spans="6:14" x14ac:dyDescent="0.25">
      <c r="F5893" s="1"/>
      <c r="G5893" s="1"/>
      <c r="H5893" s="1"/>
      <c r="I5893" s="1"/>
      <c r="J5893" s="1"/>
      <c r="K5893" s="1"/>
      <c r="L5893" s="1"/>
      <c r="M5893" s="1"/>
      <c r="N5893" s="1"/>
    </row>
    <row r="5894" spans="6:14" x14ac:dyDescent="0.25">
      <c r="F5894" s="1"/>
      <c r="G5894" s="1"/>
      <c r="H5894" s="1"/>
      <c r="I5894" s="1"/>
      <c r="J5894" s="1"/>
      <c r="K5894" s="1"/>
      <c r="L5894" s="1"/>
      <c r="M5894" s="1"/>
      <c r="N5894" s="1"/>
    </row>
    <row r="5895" spans="6:14" x14ac:dyDescent="0.25">
      <c r="F5895" s="1"/>
      <c r="G5895" s="1"/>
      <c r="H5895" s="1"/>
      <c r="I5895" s="1"/>
      <c r="J5895" s="1"/>
      <c r="K5895" s="1"/>
      <c r="L5895" s="1"/>
      <c r="M5895" s="1"/>
      <c r="N5895" s="1"/>
    </row>
    <row r="5896" spans="6:14" x14ac:dyDescent="0.25">
      <c r="F5896" s="1"/>
      <c r="G5896" s="1"/>
      <c r="H5896" s="1"/>
      <c r="I5896" s="1"/>
      <c r="J5896" s="1"/>
      <c r="K5896" s="1"/>
      <c r="L5896" s="1"/>
      <c r="M5896" s="1"/>
      <c r="N5896" s="1"/>
    </row>
    <row r="5897" spans="6:14" x14ac:dyDescent="0.25">
      <c r="F5897" s="1"/>
      <c r="G5897" s="1"/>
      <c r="H5897" s="1"/>
      <c r="I5897" s="1"/>
      <c r="J5897" s="1"/>
      <c r="K5897" s="1"/>
      <c r="L5897" s="1"/>
      <c r="M5897" s="1"/>
      <c r="N5897" s="1"/>
    </row>
    <row r="5898" spans="6:14" x14ac:dyDescent="0.25">
      <c r="F5898" s="1"/>
      <c r="G5898" s="1"/>
      <c r="H5898" s="1"/>
      <c r="I5898" s="1"/>
      <c r="J5898" s="1"/>
      <c r="K5898" s="1"/>
      <c r="L5898" s="1"/>
      <c r="M5898" s="1"/>
      <c r="N5898" s="1"/>
    </row>
    <row r="5899" spans="6:14" x14ac:dyDescent="0.25">
      <c r="F5899" s="1"/>
      <c r="G5899" s="1"/>
      <c r="H5899" s="1"/>
      <c r="I5899" s="1"/>
      <c r="J5899" s="1"/>
      <c r="K5899" s="1"/>
      <c r="L5899" s="1"/>
      <c r="M5899" s="1"/>
      <c r="N5899" s="1"/>
    </row>
    <row r="5900" spans="6:14" x14ac:dyDescent="0.25">
      <c r="F5900" s="1"/>
      <c r="G5900" s="1"/>
      <c r="H5900" s="1"/>
      <c r="I5900" s="1"/>
      <c r="J5900" s="1"/>
      <c r="K5900" s="1"/>
      <c r="L5900" s="1"/>
      <c r="M5900" s="1"/>
      <c r="N5900" s="1"/>
    </row>
    <row r="5901" spans="6:14" x14ac:dyDescent="0.25">
      <c r="F5901" s="1"/>
      <c r="G5901" s="1"/>
      <c r="H5901" s="1"/>
      <c r="I5901" s="1"/>
      <c r="J5901" s="1"/>
      <c r="K5901" s="1"/>
      <c r="L5901" s="1"/>
      <c r="M5901" s="1"/>
      <c r="N5901" s="1"/>
    </row>
    <row r="5902" spans="6:14" x14ac:dyDescent="0.25">
      <c r="F5902" s="1"/>
      <c r="G5902" s="1"/>
      <c r="H5902" s="1"/>
      <c r="I5902" s="1"/>
      <c r="J5902" s="1"/>
      <c r="K5902" s="1"/>
      <c r="L5902" s="1"/>
      <c r="M5902" s="1"/>
      <c r="N5902" s="1"/>
    </row>
    <row r="5903" spans="6:14" x14ac:dyDescent="0.25">
      <c r="F5903" s="1"/>
      <c r="G5903" s="1"/>
      <c r="H5903" s="1"/>
      <c r="I5903" s="1"/>
      <c r="J5903" s="1"/>
      <c r="K5903" s="1"/>
      <c r="L5903" s="1"/>
      <c r="M5903" s="1"/>
      <c r="N5903" s="1"/>
    </row>
    <row r="5904" spans="6:14" x14ac:dyDescent="0.25">
      <c r="F5904" s="1"/>
      <c r="G5904" s="1"/>
      <c r="H5904" s="1"/>
      <c r="I5904" s="1"/>
      <c r="J5904" s="1"/>
      <c r="K5904" s="1"/>
      <c r="L5904" s="1"/>
      <c r="M5904" s="1"/>
      <c r="N5904" s="1"/>
    </row>
    <row r="5905" spans="6:14" x14ac:dyDescent="0.25">
      <c r="F5905" s="1"/>
      <c r="G5905" s="1"/>
      <c r="H5905" s="1"/>
      <c r="I5905" s="1"/>
      <c r="J5905" s="1"/>
      <c r="K5905" s="1"/>
      <c r="L5905" s="1"/>
      <c r="M5905" s="1"/>
      <c r="N5905" s="1"/>
    </row>
    <row r="5906" spans="6:14" x14ac:dyDescent="0.25">
      <c r="F5906" s="1"/>
      <c r="G5906" s="1"/>
      <c r="H5906" s="1"/>
      <c r="I5906" s="1"/>
      <c r="J5906" s="1"/>
      <c r="K5906" s="1"/>
      <c r="L5906" s="1"/>
      <c r="M5906" s="1"/>
      <c r="N5906" s="1"/>
    </row>
    <row r="5907" spans="6:14" x14ac:dyDescent="0.25">
      <c r="F5907" s="1"/>
      <c r="G5907" s="1"/>
      <c r="H5907" s="1"/>
      <c r="I5907" s="1"/>
      <c r="J5907" s="1"/>
      <c r="K5907" s="1"/>
      <c r="L5907" s="1"/>
      <c r="M5907" s="1"/>
      <c r="N5907" s="1"/>
    </row>
    <row r="5908" spans="6:14" x14ac:dyDescent="0.25">
      <c r="F5908" s="1"/>
      <c r="G5908" s="1"/>
      <c r="H5908" s="1"/>
      <c r="I5908" s="1"/>
      <c r="J5908" s="1"/>
      <c r="K5908" s="1"/>
      <c r="L5908" s="1"/>
      <c r="M5908" s="1"/>
      <c r="N5908" s="1"/>
    </row>
    <row r="5909" spans="6:14" x14ac:dyDescent="0.25">
      <c r="F5909" s="1"/>
      <c r="G5909" s="1"/>
      <c r="H5909" s="1"/>
      <c r="I5909" s="1"/>
      <c r="J5909" s="1"/>
      <c r="K5909" s="1"/>
      <c r="L5909" s="1"/>
      <c r="M5909" s="1"/>
      <c r="N5909" s="1"/>
    </row>
    <row r="5910" spans="6:14" x14ac:dyDescent="0.25">
      <c r="F5910" s="1"/>
      <c r="G5910" s="1"/>
      <c r="H5910" s="1"/>
      <c r="I5910" s="1"/>
      <c r="J5910" s="1"/>
      <c r="K5910" s="1"/>
      <c r="L5910" s="1"/>
      <c r="M5910" s="1"/>
      <c r="N5910" s="1"/>
    </row>
    <row r="5911" spans="6:14" x14ac:dyDescent="0.25">
      <c r="F5911" s="1"/>
      <c r="G5911" s="1"/>
      <c r="H5911" s="1"/>
      <c r="I5911" s="1"/>
      <c r="J5911" s="1"/>
      <c r="K5911" s="1"/>
      <c r="L5911" s="1"/>
      <c r="M5911" s="1"/>
      <c r="N5911" s="1"/>
    </row>
    <row r="5912" spans="6:14" x14ac:dyDescent="0.25">
      <c r="F5912" s="1"/>
      <c r="G5912" s="1"/>
      <c r="H5912" s="1"/>
      <c r="I5912" s="1"/>
      <c r="J5912" s="1"/>
      <c r="K5912" s="1"/>
      <c r="L5912" s="1"/>
      <c r="M5912" s="1"/>
      <c r="N5912" s="1"/>
    </row>
    <row r="5913" spans="6:14" x14ac:dyDescent="0.25">
      <c r="F5913" s="1"/>
      <c r="G5913" s="1"/>
      <c r="H5913" s="1"/>
      <c r="I5913" s="1"/>
      <c r="J5913" s="1"/>
      <c r="K5913" s="1"/>
      <c r="L5913" s="1"/>
      <c r="M5913" s="1"/>
      <c r="N5913" s="1"/>
    </row>
    <row r="5914" spans="6:14" x14ac:dyDescent="0.25">
      <c r="F5914" s="1"/>
      <c r="G5914" s="1"/>
      <c r="H5914" s="1"/>
      <c r="I5914" s="1"/>
      <c r="J5914" s="1"/>
      <c r="K5914" s="1"/>
      <c r="L5914" s="1"/>
      <c r="M5914" s="1"/>
      <c r="N5914" s="1"/>
    </row>
    <row r="5915" spans="6:14" x14ac:dyDescent="0.25">
      <c r="F5915" s="1"/>
      <c r="G5915" s="1"/>
      <c r="H5915" s="1"/>
      <c r="I5915" s="1"/>
      <c r="J5915" s="1"/>
      <c r="K5915" s="1"/>
      <c r="L5915" s="1"/>
      <c r="M5915" s="1"/>
      <c r="N5915" s="1"/>
    </row>
    <row r="5916" spans="6:14" x14ac:dyDescent="0.25">
      <c r="F5916" s="1"/>
      <c r="G5916" s="1"/>
      <c r="H5916" s="1"/>
      <c r="I5916" s="1"/>
      <c r="J5916" s="1"/>
      <c r="K5916" s="1"/>
      <c r="L5916" s="1"/>
      <c r="M5916" s="1"/>
      <c r="N5916" s="1"/>
    </row>
    <row r="5917" spans="6:14" x14ac:dyDescent="0.25">
      <c r="F5917" s="1"/>
      <c r="G5917" s="1"/>
      <c r="H5917" s="1"/>
      <c r="I5917" s="1"/>
      <c r="J5917" s="1"/>
      <c r="K5917" s="1"/>
      <c r="L5917" s="1"/>
      <c r="M5917" s="1"/>
      <c r="N5917" s="1"/>
    </row>
    <row r="5918" spans="6:14" x14ac:dyDescent="0.25">
      <c r="F5918" s="1"/>
      <c r="G5918" s="1"/>
      <c r="H5918" s="1"/>
      <c r="I5918" s="1"/>
      <c r="J5918" s="1"/>
      <c r="K5918" s="1"/>
      <c r="L5918" s="1"/>
      <c r="M5918" s="1"/>
      <c r="N5918" s="1"/>
    </row>
    <row r="5919" spans="6:14" x14ac:dyDescent="0.25">
      <c r="F5919" s="1"/>
      <c r="G5919" s="1"/>
      <c r="H5919" s="1"/>
      <c r="I5919" s="1"/>
      <c r="J5919" s="1"/>
      <c r="K5919" s="1"/>
      <c r="L5919" s="1"/>
      <c r="M5919" s="1"/>
      <c r="N5919" s="1"/>
    </row>
    <row r="5920" spans="6:14" x14ac:dyDescent="0.25">
      <c r="F5920" s="1"/>
      <c r="G5920" s="1"/>
      <c r="H5920" s="1"/>
      <c r="I5920" s="1"/>
      <c r="J5920" s="1"/>
      <c r="K5920" s="1"/>
      <c r="L5920" s="1"/>
      <c r="M5920" s="1"/>
      <c r="N5920" s="1"/>
    </row>
    <row r="5921" spans="6:14" x14ac:dyDescent="0.25">
      <c r="F5921" s="1"/>
      <c r="G5921" s="1"/>
      <c r="H5921" s="1"/>
      <c r="I5921" s="1"/>
      <c r="J5921" s="1"/>
      <c r="K5921" s="1"/>
      <c r="L5921" s="1"/>
      <c r="M5921" s="1"/>
      <c r="N5921" s="1"/>
    </row>
    <row r="5922" spans="6:14" x14ac:dyDescent="0.25">
      <c r="F5922" s="1"/>
      <c r="G5922" s="1"/>
      <c r="H5922" s="1"/>
      <c r="I5922" s="1"/>
      <c r="J5922" s="1"/>
      <c r="K5922" s="1"/>
      <c r="L5922" s="1"/>
      <c r="M5922" s="1"/>
      <c r="N5922" s="1"/>
    </row>
    <row r="5923" spans="6:14" x14ac:dyDescent="0.25">
      <c r="F5923" s="1"/>
      <c r="G5923" s="1"/>
      <c r="H5923" s="1"/>
      <c r="I5923" s="1"/>
      <c r="J5923" s="1"/>
      <c r="K5923" s="1"/>
      <c r="L5923" s="1"/>
      <c r="M5923" s="1"/>
      <c r="N5923" s="1"/>
    </row>
    <row r="5924" spans="6:14" x14ac:dyDescent="0.25">
      <c r="F5924" s="1"/>
      <c r="G5924" s="1"/>
      <c r="H5924" s="1"/>
      <c r="I5924" s="1"/>
      <c r="J5924" s="1"/>
      <c r="K5924" s="1"/>
      <c r="L5924" s="1"/>
      <c r="M5924" s="1"/>
      <c r="N5924" s="1"/>
    </row>
    <row r="5925" spans="6:14" x14ac:dyDescent="0.25">
      <c r="F5925" s="1"/>
      <c r="G5925" s="1"/>
      <c r="H5925" s="1"/>
      <c r="I5925" s="1"/>
      <c r="J5925" s="1"/>
      <c r="K5925" s="1"/>
      <c r="L5925" s="1"/>
      <c r="M5925" s="1"/>
      <c r="N5925" s="1"/>
    </row>
    <row r="5926" spans="6:14" x14ac:dyDescent="0.25">
      <c r="F5926" s="1"/>
      <c r="G5926" s="1"/>
      <c r="H5926" s="1"/>
      <c r="I5926" s="1"/>
      <c r="J5926" s="1"/>
      <c r="K5926" s="1"/>
      <c r="L5926" s="1"/>
      <c r="M5926" s="1"/>
      <c r="N5926" s="1"/>
    </row>
    <row r="5927" spans="6:14" x14ac:dyDescent="0.25">
      <c r="F5927" s="1"/>
      <c r="G5927" s="1"/>
      <c r="H5927" s="1"/>
      <c r="I5927" s="1"/>
      <c r="J5927" s="1"/>
      <c r="K5927" s="1"/>
      <c r="L5927" s="1"/>
      <c r="M5927" s="1"/>
      <c r="N5927" s="1"/>
    </row>
    <row r="5928" spans="6:14" x14ac:dyDescent="0.25">
      <c r="F5928" s="1"/>
      <c r="G5928" s="1"/>
      <c r="H5928" s="1"/>
      <c r="I5928" s="1"/>
      <c r="J5928" s="1"/>
      <c r="K5928" s="1"/>
      <c r="L5928" s="1"/>
      <c r="M5928" s="1"/>
      <c r="N5928" s="1"/>
    </row>
    <row r="5929" spans="6:14" x14ac:dyDescent="0.25">
      <c r="F5929" s="1"/>
      <c r="G5929" s="1"/>
      <c r="H5929" s="1"/>
      <c r="I5929" s="1"/>
      <c r="J5929" s="1"/>
      <c r="K5929" s="1"/>
      <c r="L5929" s="1"/>
      <c r="M5929" s="1"/>
      <c r="N5929" s="1"/>
    </row>
    <row r="5930" spans="6:14" x14ac:dyDescent="0.25">
      <c r="F5930" s="1"/>
      <c r="G5930" s="1"/>
      <c r="H5930" s="1"/>
      <c r="I5930" s="1"/>
      <c r="J5930" s="1"/>
      <c r="K5930" s="1"/>
      <c r="L5930" s="1"/>
      <c r="M5930" s="1"/>
      <c r="N5930" s="1"/>
    </row>
    <row r="5931" spans="6:14" x14ac:dyDescent="0.25">
      <c r="F5931" s="1"/>
      <c r="G5931" s="1"/>
      <c r="H5931" s="1"/>
      <c r="I5931" s="1"/>
      <c r="J5931" s="1"/>
      <c r="K5931" s="1"/>
      <c r="L5931" s="1"/>
      <c r="M5931" s="1"/>
      <c r="N5931" s="1"/>
    </row>
    <row r="5932" spans="6:14" x14ac:dyDescent="0.25">
      <c r="F5932" s="1"/>
      <c r="G5932" s="1"/>
      <c r="H5932" s="1"/>
      <c r="I5932" s="1"/>
      <c r="J5932" s="1"/>
      <c r="K5932" s="1"/>
      <c r="L5932" s="1"/>
      <c r="M5932" s="1"/>
      <c r="N5932" s="1"/>
    </row>
    <row r="5933" spans="6:14" x14ac:dyDescent="0.25">
      <c r="F5933" s="1"/>
      <c r="G5933" s="1"/>
      <c r="H5933" s="1"/>
      <c r="I5933" s="1"/>
      <c r="J5933" s="1"/>
      <c r="K5933" s="1"/>
      <c r="L5933" s="1"/>
      <c r="M5933" s="1"/>
      <c r="N5933" s="1"/>
    </row>
    <row r="5934" spans="6:14" x14ac:dyDescent="0.25">
      <c r="F5934" s="1"/>
      <c r="G5934" s="1"/>
      <c r="H5934" s="1"/>
      <c r="I5934" s="1"/>
      <c r="J5934" s="1"/>
      <c r="K5934" s="1"/>
      <c r="L5934" s="1"/>
      <c r="M5934" s="1"/>
      <c r="N5934" s="1"/>
    </row>
    <row r="5935" spans="6:14" x14ac:dyDescent="0.25">
      <c r="F5935" s="1"/>
      <c r="G5935" s="1"/>
      <c r="H5935" s="1"/>
      <c r="I5935" s="1"/>
      <c r="J5935" s="1"/>
      <c r="K5935" s="1"/>
      <c r="L5935" s="1"/>
      <c r="M5935" s="1"/>
      <c r="N5935" s="1"/>
    </row>
    <row r="5936" spans="6:14" x14ac:dyDescent="0.25">
      <c r="F5936" s="1"/>
      <c r="G5936" s="1"/>
      <c r="H5936" s="1"/>
      <c r="I5936" s="1"/>
      <c r="J5936" s="1"/>
      <c r="K5936" s="1"/>
      <c r="L5936" s="1"/>
      <c r="M5936" s="1"/>
      <c r="N5936" s="1"/>
    </row>
    <row r="5937" spans="6:14" x14ac:dyDescent="0.25">
      <c r="F5937" s="1"/>
      <c r="G5937" s="1"/>
      <c r="H5937" s="1"/>
      <c r="I5937" s="1"/>
      <c r="J5937" s="1"/>
      <c r="K5937" s="1"/>
      <c r="L5937" s="1"/>
      <c r="M5937" s="1"/>
      <c r="N5937" s="1"/>
    </row>
    <row r="5938" spans="6:14" x14ac:dyDescent="0.25">
      <c r="F5938" s="1"/>
      <c r="G5938" s="1"/>
      <c r="H5938" s="1"/>
      <c r="I5938" s="1"/>
      <c r="J5938" s="1"/>
      <c r="K5938" s="1"/>
      <c r="L5938" s="1"/>
      <c r="M5938" s="1"/>
      <c r="N5938" s="1"/>
    </row>
    <row r="5939" spans="6:14" x14ac:dyDescent="0.25">
      <c r="F5939" s="1"/>
      <c r="G5939" s="1"/>
      <c r="H5939" s="1"/>
      <c r="I5939" s="1"/>
      <c r="J5939" s="1"/>
      <c r="K5939" s="1"/>
      <c r="L5939" s="1"/>
      <c r="M5939" s="1"/>
      <c r="N5939" s="1"/>
    </row>
    <row r="5940" spans="6:14" x14ac:dyDescent="0.25">
      <c r="F5940" s="1"/>
      <c r="G5940" s="1"/>
      <c r="H5940" s="1"/>
      <c r="I5940" s="1"/>
      <c r="J5940" s="1"/>
      <c r="K5940" s="1"/>
      <c r="L5940" s="1"/>
      <c r="M5940" s="1"/>
      <c r="N5940" s="1"/>
    </row>
    <row r="5941" spans="6:14" x14ac:dyDescent="0.25">
      <c r="F5941" s="1"/>
      <c r="G5941" s="1"/>
      <c r="H5941" s="1"/>
      <c r="I5941" s="1"/>
      <c r="J5941" s="1"/>
      <c r="K5941" s="1"/>
      <c r="L5941" s="1"/>
      <c r="M5941" s="1"/>
      <c r="N5941" s="1"/>
    </row>
    <row r="5942" spans="6:14" x14ac:dyDescent="0.25">
      <c r="F5942" s="1"/>
      <c r="G5942" s="1"/>
      <c r="H5942" s="1"/>
      <c r="I5942" s="1"/>
      <c r="J5942" s="1"/>
      <c r="K5942" s="1"/>
      <c r="L5942" s="1"/>
      <c r="M5942" s="1"/>
      <c r="N5942" s="1"/>
    </row>
    <row r="5943" spans="6:14" x14ac:dyDescent="0.25">
      <c r="F5943" s="1"/>
      <c r="G5943" s="1"/>
      <c r="H5943" s="1"/>
      <c r="I5943" s="1"/>
      <c r="J5943" s="1"/>
      <c r="K5943" s="1"/>
      <c r="L5943" s="1"/>
      <c r="M5943" s="1"/>
      <c r="N5943" s="1"/>
    </row>
    <row r="5944" spans="6:14" x14ac:dyDescent="0.25">
      <c r="F5944" s="1"/>
      <c r="G5944" s="1"/>
      <c r="H5944" s="1"/>
      <c r="I5944" s="1"/>
      <c r="J5944" s="1"/>
      <c r="K5944" s="1"/>
      <c r="L5944" s="1"/>
      <c r="M5944" s="1"/>
      <c r="N5944" s="1"/>
    </row>
    <row r="5945" spans="6:14" x14ac:dyDescent="0.25">
      <c r="F5945" s="1"/>
      <c r="G5945" s="1"/>
      <c r="H5945" s="1"/>
      <c r="I5945" s="1"/>
      <c r="J5945" s="1"/>
      <c r="K5945" s="1"/>
      <c r="L5945" s="1"/>
      <c r="M5945" s="1"/>
      <c r="N5945" s="1"/>
    </row>
    <row r="5946" spans="6:14" x14ac:dyDescent="0.25">
      <c r="F5946" s="1"/>
      <c r="G5946" s="1"/>
      <c r="H5946" s="1"/>
      <c r="I5946" s="1"/>
      <c r="J5946" s="1"/>
      <c r="K5946" s="1"/>
      <c r="L5946" s="1"/>
      <c r="M5946" s="1"/>
      <c r="N5946" s="1"/>
    </row>
    <row r="5947" spans="6:14" x14ac:dyDescent="0.25">
      <c r="F5947" s="1"/>
      <c r="G5947" s="1"/>
      <c r="H5947" s="1"/>
      <c r="I5947" s="1"/>
      <c r="J5947" s="1"/>
      <c r="K5947" s="1"/>
      <c r="L5947" s="1"/>
      <c r="M5947" s="1"/>
      <c r="N5947" s="1"/>
    </row>
    <row r="5948" spans="6:14" x14ac:dyDescent="0.25">
      <c r="F5948" s="1"/>
      <c r="G5948" s="1"/>
      <c r="H5948" s="1"/>
      <c r="I5948" s="1"/>
      <c r="J5948" s="1"/>
      <c r="K5948" s="1"/>
      <c r="L5948" s="1"/>
      <c r="M5948" s="1"/>
      <c r="N5948" s="1"/>
    </row>
    <row r="5949" spans="6:14" x14ac:dyDescent="0.25">
      <c r="F5949" s="1"/>
      <c r="G5949" s="1"/>
      <c r="H5949" s="1"/>
      <c r="I5949" s="1"/>
      <c r="J5949" s="1"/>
      <c r="K5949" s="1"/>
      <c r="L5949" s="1"/>
      <c r="M5949" s="1"/>
      <c r="N5949" s="1"/>
    </row>
    <row r="5950" spans="6:14" x14ac:dyDescent="0.25">
      <c r="F5950" s="1"/>
      <c r="G5950" s="1"/>
      <c r="H5950" s="1"/>
      <c r="I5950" s="1"/>
      <c r="J5950" s="1"/>
      <c r="K5950" s="1"/>
      <c r="L5950" s="1"/>
      <c r="M5950" s="1"/>
      <c r="N5950" s="1"/>
    </row>
    <row r="5951" spans="6:14" x14ac:dyDescent="0.25">
      <c r="F5951" s="1"/>
      <c r="G5951" s="1"/>
      <c r="H5951" s="1"/>
      <c r="I5951" s="1"/>
      <c r="J5951" s="1"/>
      <c r="K5951" s="1"/>
      <c r="L5951" s="1"/>
      <c r="M5951" s="1"/>
      <c r="N5951" s="1"/>
    </row>
    <row r="5952" spans="6:14" x14ac:dyDescent="0.25">
      <c r="F5952" s="1"/>
      <c r="G5952" s="1"/>
      <c r="H5952" s="1"/>
      <c r="I5952" s="1"/>
      <c r="J5952" s="1"/>
      <c r="K5952" s="1"/>
      <c r="L5952" s="1"/>
      <c r="M5952" s="1"/>
      <c r="N5952" s="1"/>
    </row>
    <row r="5953" spans="6:14" x14ac:dyDescent="0.25">
      <c r="F5953" s="1"/>
      <c r="G5953" s="1"/>
      <c r="H5953" s="1"/>
      <c r="I5953" s="1"/>
      <c r="J5953" s="1"/>
      <c r="K5953" s="1"/>
      <c r="L5953" s="1"/>
      <c r="M5953" s="1"/>
      <c r="N5953" s="1"/>
    </row>
    <row r="5954" spans="6:14" x14ac:dyDescent="0.25">
      <c r="F5954" s="1"/>
      <c r="G5954" s="1"/>
      <c r="H5954" s="1"/>
      <c r="I5954" s="1"/>
      <c r="J5954" s="1"/>
      <c r="K5954" s="1"/>
      <c r="L5954" s="1"/>
      <c r="M5954" s="1"/>
      <c r="N5954" s="1"/>
    </row>
    <row r="5955" spans="6:14" x14ac:dyDescent="0.25">
      <c r="F5955" s="1"/>
      <c r="G5955" s="1"/>
      <c r="H5955" s="1"/>
      <c r="I5955" s="1"/>
      <c r="J5955" s="1"/>
      <c r="K5955" s="1"/>
      <c r="L5955" s="1"/>
      <c r="M5955" s="1"/>
      <c r="N5955" s="1"/>
    </row>
    <row r="5956" spans="6:14" x14ac:dyDescent="0.25">
      <c r="F5956" s="1"/>
      <c r="G5956" s="1"/>
      <c r="H5956" s="1"/>
      <c r="I5956" s="1"/>
      <c r="J5956" s="1"/>
      <c r="K5956" s="1"/>
      <c r="L5956" s="1"/>
      <c r="M5956" s="1"/>
      <c r="N5956" s="1"/>
    </row>
    <row r="5957" spans="6:14" x14ac:dyDescent="0.25">
      <c r="F5957" s="1"/>
      <c r="G5957" s="1"/>
      <c r="H5957" s="1"/>
      <c r="I5957" s="1"/>
      <c r="J5957" s="1"/>
      <c r="K5957" s="1"/>
      <c r="L5957" s="1"/>
      <c r="M5957" s="1"/>
      <c r="N5957" s="1"/>
    </row>
    <row r="5958" spans="6:14" x14ac:dyDescent="0.25">
      <c r="F5958" s="1"/>
      <c r="G5958" s="1"/>
      <c r="H5958" s="1"/>
      <c r="I5958" s="1"/>
      <c r="J5958" s="1"/>
      <c r="K5958" s="1"/>
      <c r="L5958" s="1"/>
      <c r="M5958" s="1"/>
      <c r="N5958" s="1"/>
    </row>
    <row r="5959" spans="6:14" x14ac:dyDescent="0.25">
      <c r="F5959" s="1"/>
      <c r="G5959" s="1"/>
      <c r="H5959" s="1"/>
      <c r="I5959" s="1"/>
      <c r="J5959" s="1"/>
      <c r="K5959" s="1"/>
      <c r="L5959" s="1"/>
      <c r="M5959" s="1"/>
      <c r="N5959" s="1"/>
    </row>
    <row r="5960" spans="6:14" x14ac:dyDescent="0.25">
      <c r="F5960" s="1"/>
      <c r="G5960" s="1"/>
      <c r="H5960" s="1"/>
      <c r="I5960" s="1"/>
      <c r="J5960" s="1"/>
      <c r="K5960" s="1"/>
      <c r="L5960" s="1"/>
      <c r="M5960" s="1"/>
      <c r="N5960" s="1"/>
    </row>
    <row r="5961" spans="6:14" x14ac:dyDescent="0.25">
      <c r="F5961" s="1"/>
      <c r="G5961" s="1"/>
      <c r="H5961" s="1"/>
      <c r="I5961" s="1"/>
      <c r="J5961" s="1"/>
      <c r="K5961" s="1"/>
      <c r="L5961" s="1"/>
      <c r="M5961" s="1"/>
      <c r="N5961" s="1"/>
    </row>
    <row r="5962" spans="6:14" x14ac:dyDescent="0.25">
      <c r="F5962" s="1"/>
      <c r="G5962" s="1"/>
      <c r="H5962" s="1"/>
      <c r="I5962" s="1"/>
      <c r="J5962" s="1"/>
      <c r="K5962" s="1"/>
      <c r="L5962" s="1"/>
      <c r="M5962" s="1"/>
      <c r="N5962" s="1"/>
    </row>
    <row r="5963" spans="6:14" x14ac:dyDescent="0.25">
      <c r="F5963" s="1"/>
      <c r="G5963" s="1"/>
      <c r="H5963" s="1"/>
      <c r="I5963" s="1"/>
      <c r="J5963" s="1"/>
      <c r="K5963" s="1"/>
      <c r="L5963" s="1"/>
      <c r="M5963" s="1"/>
      <c r="N5963" s="1"/>
    </row>
    <row r="5964" spans="6:14" x14ac:dyDescent="0.25">
      <c r="F5964" s="1"/>
      <c r="G5964" s="1"/>
      <c r="H5964" s="1"/>
      <c r="I5964" s="1"/>
      <c r="J5964" s="1"/>
      <c r="K5964" s="1"/>
      <c r="L5964" s="1"/>
      <c r="M5964" s="1"/>
      <c r="N5964" s="1"/>
    </row>
    <row r="5965" spans="6:14" x14ac:dyDescent="0.25">
      <c r="F5965" s="1"/>
      <c r="G5965" s="1"/>
      <c r="H5965" s="1"/>
      <c r="I5965" s="1"/>
      <c r="J5965" s="1"/>
      <c r="K5965" s="1"/>
      <c r="L5965" s="1"/>
      <c r="M5965" s="1"/>
      <c r="N5965" s="1"/>
    </row>
    <row r="5966" spans="6:14" x14ac:dyDescent="0.25">
      <c r="F5966" s="1"/>
      <c r="G5966" s="1"/>
      <c r="H5966" s="1"/>
      <c r="I5966" s="1"/>
      <c r="J5966" s="1"/>
      <c r="K5966" s="1"/>
      <c r="L5966" s="1"/>
      <c r="M5966" s="1"/>
      <c r="N5966" s="1"/>
    </row>
    <row r="5967" spans="6:14" x14ac:dyDescent="0.25">
      <c r="F5967" s="1"/>
      <c r="G5967" s="1"/>
      <c r="H5967" s="1"/>
      <c r="I5967" s="1"/>
      <c r="J5967" s="1"/>
      <c r="K5967" s="1"/>
      <c r="L5967" s="1"/>
      <c r="M5967" s="1"/>
      <c r="N5967" s="1"/>
    </row>
    <row r="5968" spans="6:14" x14ac:dyDescent="0.25">
      <c r="F5968" s="1"/>
      <c r="G5968" s="1"/>
      <c r="H5968" s="1"/>
      <c r="I5968" s="1"/>
      <c r="J5968" s="1"/>
      <c r="K5968" s="1"/>
      <c r="L5968" s="1"/>
      <c r="M5968" s="1"/>
      <c r="N5968" s="1"/>
    </row>
    <row r="5969" spans="6:14" x14ac:dyDescent="0.25">
      <c r="F5969" s="1"/>
      <c r="G5969" s="1"/>
      <c r="H5969" s="1"/>
      <c r="I5969" s="1"/>
      <c r="J5969" s="1"/>
      <c r="K5969" s="1"/>
      <c r="L5969" s="1"/>
      <c r="M5969" s="1"/>
      <c r="N5969" s="1"/>
    </row>
    <row r="5970" spans="6:14" x14ac:dyDescent="0.25">
      <c r="F5970" s="1"/>
      <c r="G5970" s="1"/>
      <c r="H5970" s="1"/>
      <c r="I5970" s="1"/>
      <c r="J5970" s="1"/>
      <c r="K5970" s="1"/>
      <c r="L5970" s="1"/>
      <c r="M5970" s="1"/>
      <c r="N5970" s="1"/>
    </row>
    <row r="5971" spans="6:14" x14ac:dyDescent="0.25">
      <c r="F5971" s="1"/>
      <c r="G5971" s="1"/>
      <c r="H5971" s="1"/>
      <c r="I5971" s="1"/>
      <c r="J5971" s="1"/>
      <c r="K5971" s="1"/>
      <c r="L5971" s="1"/>
      <c r="M5971" s="1"/>
      <c r="N5971" s="1"/>
    </row>
    <row r="5972" spans="6:14" x14ac:dyDescent="0.25">
      <c r="F5972" s="1"/>
      <c r="G5972" s="1"/>
      <c r="H5972" s="1"/>
      <c r="I5972" s="1"/>
      <c r="J5972" s="1"/>
      <c r="K5972" s="1"/>
      <c r="L5972" s="1"/>
      <c r="M5972" s="1"/>
      <c r="N5972" s="1"/>
    </row>
    <row r="5973" spans="6:14" x14ac:dyDescent="0.25">
      <c r="F5973" s="1"/>
      <c r="G5973" s="1"/>
      <c r="H5973" s="1"/>
      <c r="I5973" s="1"/>
      <c r="J5973" s="1"/>
      <c r="K5973" s="1"/>
      <c r="L5973" s="1"/>
      <c r="M5973" s="1"/>
      <c r="N5973" s="1"/>
    </row>
    <row r="5974" spans="6:14" x14ac:dyDescent="0.25">
      <c r="F5974" s="1"/>
      <c r="G5974" s="1"/>
      <c r="H5974" s="1"/>
      <c r="I5974" s="1"/>
      <c r="J5974" s="1"/>
      <c r="K5974" s="1"/>
      <c r="L5974" s="1"/>
      <c r="M5974" s="1"/>
      <c r="N5974" s="1"/>
    </row>
    <row r="5975" spans="6:14" x14ac:dyDescent="0.25">
      <c r="F5975" s="1"/>
      <c r="G5975" s="1"/>
      <c r="H5975" s="1"/>
      <c r="I5975" s="1"/>
      <c r="J5975" s="1"/>
      <c r="K5975" s="1"/>
      <c r="L5975" s="1"/>
      <c r="M5975" s="1"/>
      <c r="N5975" s="1"/>
    </row>
    <row r="5976" spans="6:14" x14ac:dyDescent="0.25">
      <c r="F5976" s="1"/>
      <c r="G5976" s="1"/>
      <c r="H5976" s="1"/>
      <c r="I5976" s="1"/>
      <c r="J5976" s="1"/>
      <c r="K5976" s="1"/>
      <c r="L5976" s="1"/>
      <c r="M5976" s="1"/>
      <c r="N5976" s="1"/>
    </row>
    <row r="5977" spans="6:14" x14ac:dyDescent="0.25">
      <c r="F5977" s="1"/>
      <c r="G5977" s="1"/>
      <c r="H5977" s="1"/>
      <c r="I5977" s="1"/>
      <c r="J5977" s="1"/>
      <c r="K5977" s="1"/>
      <c r="L5977" s="1"/>
      <c r="M5977" s="1"/>
      <c r="N5977" s="1"/>
    </row>
    <row r="5978" spans="6:14" x14ac:dyDescent="0.25">
      <c r="F5978" s="1"/>
      <c r="G5978" s="1"/>
      <c r="H5978" s="1"/>
      <c r="I5978" s="1"/>
      <c r="J5978" s="1"/>
      <c r="K5978" s="1"/>
      <c r="L5978" s="1"/>
      <c r="M5978" s="1"/>
      <c r="N5978" s="1"/>
    </row>
    <row r="5979" spans="6:14" x14ac:dyDescent="0.25">
      <c r="F5979" s="1"/>
      <c r="G5979" s="1"/>
      <c r="H5979" s="1"/>
      <c r="I5979" s="1"/>
      <c r="J5979" s="1"/>
      <c r="K5979" s="1"/>
      <c r="L5979" s="1"/>
      <c r="M5979" s="1"/>
      <c r="N5979" s="1"/>
    </row>
    <row r="5980" spans="6:14" x14ac:dyDescent="0.25">
      <c r="F5980" s="1"/>
      <c r="G5980" s="1"/>
      <c r="H5980" s="1"/>
      <c r="I5980" s="1"/>
      <c r="J5980" s="1"/>
      <c r="K5980" s="1"/>
      <c r="L5980" s="1"/>
      <c r="M5980" s="1"/>
      <c r="N5980" s="1"/>
    </row>
    <row r="5981" spans="6:14" x14ac:dyDescent="0.25">
      <c r="F5981" s="1"/>
      <c r="G5981" s="1"/>
      <c r="H5981" s="1"/>
      <c r="I5981" s="1"/>
      <c r="J5981" s="1"/>
      <c r="K5981" s="1"/>
      <c r="L5981" s="1"/>
      <c r="M5981" s="1"/>
      <c r="N5981" s="1"/>
    </row>
    <row r="5982" spans="6:14" x14ac:dyDescent="0.25">
      <c r="F5982" s="1"/>
      <c r="G5982" s="1"/>
      <c r="H5982" s="1"/>
      <c r="I5982" s="1"/>
      <c r="J5982" s="1"/>
      <c r="K5982" s="1"/>
      <c r="L5982" s="1"/>
      <c r="M5982" s="1"/>
      <c r="N5982" s="1"/>
    </row>
    <row r="5983" spans="6:14" x14ac:dyDescent="0.25">
      <c r="F5983" s="1"/>
      <c r="G5983" s="1"/>
      <c r="H5983" s="1"/>
      <c r="I5983" s="1"/>
      <c r="J5983" s="1"/>
      <c r="K5983" s="1"/>
      <c r="L5983" s="1"/>
      <c r="M5983" s="1"/>
      <c r="N5983" s="1"/>
    </row>
    <row r="5984" spans="6:14" x14ac:dyDescent="0.25">
      <c r="F5984" s="1"/>
      <c r="G5984" s="1"/>
      <c r="H5984" s="1"/>
      <c r="I5984" s="1"/>
      <c r="J5984" s="1"/>
      <c r="K5984" s="1"/>
      <c r="L5984" s="1"/>
      <c r="M5984" s="1"/>
      <c r="N5984" s="1"/>
    </row>
    <row r="5985" spans="6:14" x14ac:dyDescent="0.25">
      <c r="F5985" s="1"/>
      <c r="G5985" s="1"/>
      <c r="H5985" s="1"/>
      <c r="I5985" s="1"/>
      <c r="J5985" s="1"/>
      <c r="K5985" s="1"/>
      <c r="L5985" s="1"/>
      <c r="M5985" s="1"/>
      <c r="N5985" s="1"/>
    </row>
    <row r="5986" spans="6:14" x14ac:dyDescent="0.25">
      <c r="F5986" s="1"/>
      <c r="G5986" s="1"/>
      <c r="H5986" s="1"/>
      <c r="I5986" s="1"/>
      <c r="J5986" s="1"/>
      <c r="K5986" s="1"/>
      <c r="L5986" s="1"/>
      <c r="M5986" s="1"/>
      <c r="N5986" s="1"/>
    </row>
    <row r="5987" spans="6:14" x14ac:dyDescent="0.25">
      <c r="F5987" s="1"/>
      <c r="G5987" s="1"/>
      <c r="H5987" s="1"/>
      <c r="I5987" s="1"/>
      <c r="J5987" s="1"/>
      <c r="K5987" s="1"/>
      <c r="L5987" s="1"/>
      <c r="M5987" s="1"/>
      <c r="N5987" s="1"/>
    </row>
    <row r="5988" spans="6:14" x14ac:dyDescent="0.25">
      <c r="F5988" s="1"/>
      <c r="G5988" s="1"/>
      <c r="H5988" s="1"/>
      <c r="I5988" s="1"/>
      <c r="J5988" s="1"/>
      <c r="K5988" s="1"/>
      <c r="L5988" s="1"/>
      <c r="M5988" s="1"/>
      <c r="N5988" s="1"/>
    </row>
    <row r="5989" spans="6:14" x14ac:dyDescent="0.25">
      <c r="F5989" s="1"/>
      <c r="G5989" s="1"/>
      <c r="H5989" s="1"/>
      <c r="I5989" s="1"/>
      <c r="J5989" s="1"/>
      <c r="K5989" s="1"/>
      <c r="L5989" s="1"/>
      <c r="M5989" s="1"/>
      <c r="N5989" s="1"/>
    </row>
    <row r="5990" spans="6:14" x14ac:dyDescent="0.25">
      <c r="F5990" s="1"/>
      <c r="G5990" s="1"/>
      <c r="H5990" s="1"/>
      <c r="I5990" s="1"/>
      <c r="J5990" s="1"/>
      <c r="K5990" s="1"/>
      <c r="L5990" s="1"/>
      <c r="M5990" s="1"/>
      <c r="N5990" s="1"/>
    </row>
    <row r="5991" spans="6:14" x14ac:dyDescent="0.25">
      <c r="F5991" s="1"/>
      <c r="G5991" s="1"/>
      <c r="H5991" s="1"/>
      <c r="I5991" s="1"/>
      <c r="J5991" s="1"/>
      <c r="K5991" s="1"/>
      <c r="L5991" s="1"/>
      <c r="M5991" s="1"/>
      <c r="N5991" s="1"/>
    </row>
    <row r="5992" spans="6:14" x14ac:dyDescent="0.25">
      <c r="F5992" s="1"/>
      <c r="G5992" s="1"/>
      <c r="H5992" s="1"/>
      <c r="I5992" s="1"/>
      <c r="J5992" s="1"/>
      <c r="K5992" s="1"/>
      <c r="L5992" s="1"/>
      <c r="M5992" s="1"/>
      <c r="N5992" s="1"/>
    </row>
    <row r="5993" spans="6:14" x14ac:dyDescent="0.25">
      <c r="F5993" s="1"/>
      <c r="G5993" s="1"/>
      <c r="H5993" s="1"/>
      <c r="I5993" s="1"/>
      <c r="J5993" s="1"/>
      <c r="K5993" s="1"/>
      <c r="L5993" s="1"/>
      <c r="M5993" s="1"/>
      <c r="N5993" s="1"/>
    </row>
    <row r="5994" spans="6:14" x14ac:dyDescent="0.25">
      <c r="F5994" s="1"/>
      <c r="G5994" s="1"/>
      <c r="H5994" s="1"/>
      <c r="I5994" s="1"/>
      <c r="J5994" s="1"/>
      <c r="K5994" s="1"/>
      <c r="L5994" s="1"/>
      <c r="M5994" s="1"/>
      <c r="N5994" s="1"/>
    </row>
    <row r="5995" spans="6:14" x14ac:dyDescent="0.25">
      <c r="F5995" s="1"/>
      <c r="G5995" s="1"/>
      <c r="H5995" s="1"/>
      <c r="I5995" s="1"/>
      <c r="J5995" s="1"/>
      <c r="K5995" s="1"/>
      <c r="L5995" s="1"/>
      <c r="M5995" s="1"/>
      <c r="N5995" s="1"/>
    </row>
    <row r="5996" spans="6:14" x14ac:dyDescent="0.25">
      <c r="F5996" s="1"/>
      <c r="G5996" s="1"/>
      <c r="H5996" s="1"/>
      <c r="I5996" s="1"/>
      <c r="J5996" s="1"/>
      <c r="K5996" s="1"/>
      <c r="L5996" s="1"/>
      <c r="M5996" s="1"/>
      <c r="N5996" s="1"/>
    </row>
    <row r="5997" spans="6:14" x14ac:dyDescent="0.25">
      <c r="F5997" s="1"/>
      <c r="G5997" s="1"/>
      <c r="H5997" s="1"/>
      <c r="I5997" s="1"/>
      <c r="J5997" s="1"/>
      <c r="K5997" s="1"/>
      <c r="L5997" s="1"/>
      <c r="M5997" s="1"/>
      <c r="N5997" s="1"/>
    </row>
    <row r="5998" spans="6:14" x14ac:dyDescent="0.25">
      <c r="F5998" s="1"/>
      <c r="G5998" s="1"/>
      <c r="H5998" s="1"/>
      <c r="I5998" s="1"/>
      <c r="J5998" s="1"/>
      <c r="K5998" s="1"/>
      <c r="L5998" s="1"/>
      <c r="M5998" s="1"/>
      <c r="N5998" s="1"/>
    </row>
    <row r="5999" spans="6:14" x14ac:dyDescent="0.25">
      <c r="F5999" s="1"/>
      <c r="G5999" s="1"/>
      <c r="H5999" s="1"/>
      <c r="I5999" s="1"/>
      <c r="J5999" s="1"/>
      <c r="K5999" s="1"/>
      <c r="L5999" s="1"/>
      <c r="M5999" s="1"/>
      <c r="N5999" s="1"/>
    </row>
    <row r="6000" spans="6:14" x14ac:dyDescent="0.25">
      <c r="F6000" s="1"/>
      <c r="G6000" s="1"/>
      <c r="H6000" s="1"/>
      <c r="I6000" s="1"/>
      <c r="J6000" s="1"/>
      <c r="K6000" s="1"/>
      <c r="L6000" s="1"/>
      <c r="M6000" s="1"/>
      <c r="N6000" s="1"/>
    </row>
    <row r="6001" spans="6:14" x14ac:dyDescent="0.25">
      <c r="F6001" s="1"/>
      <c r="G6001" s="1"/>
      <c r="H6001" s="1"/>
      <c r="I6001" s="1"/>
      <c r="J6001" s="1"/>
      <c r="K6001" s="1"/>
      <c r="L6001" s="1"/>
      <c r="M6001" s="1"/>
      <c r="N6001" s="1"/>
    </row>
    <row r="6002" spans="6:14" x14ac:dyDescent="0.25">
      <c r="F6002" s="1"/>
      <c r="G6002" s="1"/>
      <c r="H6002" s="1"/>
      <c r="I6002" s="1"/>
      <c r="J6002" s="1"/>
      <c r="K6002" s="1"/>
      <c r="L6002" s="1"/>
      <c r="M6002" s="1"/>
      <c r="N6002" s="1"/>
    </row>
    <row r="6003" spans="6:14" x14ac:dyDescent="0.25">
      <c r="F6003" s="1"/>
      <c r="G6003" s="1"/>
      <c r="H6003" s="1"/>
      <c r="I6003" s="1"/>
      <c r="J6003" s="1"/>
      <c r="K6003" s="1"/>
      <c r="L6003" s="1"/>
      <c r="M6003" s="1"/>
      <c r="N6003" s="1"/>
    </row>
    <row r="6004" spans="6:14" x14ac:dyDescent="0.25">
      <c r="F6004" s="1"/>
      <c r="G6004" s="1"/>
      <c r="H6004" s="1"/>
      <c r="I6004" s="1"/>
      <c r="J6004" s="1"/>
      <c r="K6004" s="1"/>
      <c r="L6004" s="1"/>
      <c r="M6004" s="1"/>
      <c r="N6004" s="1"/>
    </row>
    <row r="6005" spans="6:14" x14ac:dyDescent="0.25">
      <c r="F6005" s="1"/>
      <c r="G6005" s="1"/>
      <c r="H6005" s="1"/>
      <c r="I6005" s="1"/>
      <c r="J6005" s="1"/>
      <c r="K6005" s="1"/>
      <c r="L6005" s="1"/>
      <c r="M6005" s="1"/>
      <c r="N6005" s="1"/>
    </row>
    <row r="6006" spans="6:14" x14ac:dyDescent="0.25">
      <c r="F6006" s="1"/>
      <c r="G6006" s="1"/>
      <c r="H6006" s="1"/>
      <c r="I6006" s="1"/>
      <c r="J6006" s="1"/>
      <c r="K6006" s="1"/>
      <c r="L6006" s="1"/>
      <c r="M6006" s="1"/>
      <c r="N6006" s="1"/>
    </row>
    <row r="6007" spans="6:14" x14ac:dyDescent="0.25">
      <c r="F6007" s="1"/>
      <c r="G6007" s="1"/>
      <c r="H6007" s="1"/>
      <c r="I6007" s="1"/>
      <c r="J6007" s="1"/>
      <c r="K6007" s="1"/>
      <c r="L6007" s="1"/>
      <c r="M6007" s="1"/>
      <c r="N6007" s="1"/>
    </row>
    <row r="6008" spans="6:14" x14ac:dyDescent="0.25">
      <c r="F6008" s="1"/>
      <c r="G6008" s="1"/>
      <c r="H6008" s="1"/>
      <c r="I6008" s="1"/>
      <c r="J6008" s="1"/>
      <c r="K6008" s="1"/>
      <c r="L6008" s="1"/>
      <c r="M6008" s="1"/>
      <c r="N6008" s="1"/>
    </row>
    <row r="6009" spans="6:14" x14ac:dyDescent="0.25">
      <c r="F6009" s="1"/>
      <c r="G6009" s="1"/>
      <c r="H6009" s="1"/>
      <c r="I6009" s="1"/>
      <c r="J6009" s="1"/>
      <c r="K6009" s="1"/>
      <c r="L6009" s="1"/>
      <c r="M6009" s="1"/>
      <c r="N6009" s="1"/>
    </row>
    <row r="6010" spans="6:14" x14ac:dyDescent="0.25">
      <c r="F6010" s="1"/>
      <c r="G6010" s="1"/>
      <c r="H6010" s="1"/>
      <c r="I6010" s="1"/>
      <c r="J6010" s="1"/>
      <c r="K6010" s="1"/>
      <c r="L6010" s="1"/>
      <c r="M6010" s="1"/>
      <c r="N6010" s="1"/>
    </row>
    <row r="6011" spans="6:14" x14ac:dyDescent="0.25">
      <c r="F6011" s="1"/>
      <c r="G6011" s="1"/>
      <c r="H6011" s="1"/>
      <c r="I6011" s="1"/>
      <c r="J6011" s="1"/>
      <c r="K6011" s="1"/>
      <c r="L6011" s="1"/>
      <c r="M6011" s="1"/>
      <c r="N6011" s="1"/>
    </row>
    <row r="6012" spans="6:14" x14ac:dyDescent="0.25">
      <c r="F6012" s="1"/>
      <c r="G6012" s="1"/>
      <c r="H6012" s="1"/>
      <c r="I6012" s="1"/>
      <c r="J6012" s="1"/>
      <c r="K6012" s="1"/>
      <c r="L6012" s="1"/>
      <c r="M6012" s="1"/>
      <c r="N6012" s="1"/>
    </row>
    <row r="6013" spans="6:14" x14ac:dyDescent="0.25">
      <c r="F6013" s="1"/>
      <c r="G6013" s="1"/>
      <c r="H6013" s="1"/>
      <c r="I6013" s="1"/>
      <c r="J6013" s="1"/>
      <c r="K6013" s="1"/>
      <c r="L6013" s="1"/>
      <c r="M6013" s="1"/>
      <c r="N6013" s="1"/>
    </row>
    <row r="6014" spans="6:14" x14ac:dyDescent="0.25">
      <c r="F6014" s="1"/>
      <c r="G6014" s="1"/>
      <c r="H6014" s="1"/>
      <c r="I6014" s="1"/>
      <c r="J6014" s="1"/>
      <c r="K6014" s="1"/>
      <c r="L6014" s="1"/>
      <c r="M6014" s="1"/>
      <c r="N6014" s="1"/>
    </row>
    <row r="6015" spans="6:14" x14ac:dyDescent="0.25">
      <c r="F6015" s="1"/>
      <c r="G6015" s="1"/>
      <c r="H6015" s="1"/>
      <c r="I6015" s="1"/>
      <c r="J6015" s="1"/>
      <c r="K6015" s="1"/>
      <c r="L6015" s="1"/>
      <c r="M6015" s="1"/>
      <c r="N6015" s="1"/>
    </row>
    <row r="6016" spans="6:14" x14ac:dyDescent="0.25">
      <c r="F6016" s="1"/>
      <c r="G6016" s="1"/>
      <c r="H6016" s="1"/>
      <c r="I6016" s="1"/>
      <c r="J6016" s="1"/>
      <c r="K6016" s="1"/>
      <c r="L6016" s="1"/>
      <c r="M6016" s="1"/>
      <c r="N6016" s="1"/>
    </row>
    <row r="6017" spans="6:14" x14ac:dyDescent="0.25">
      <c r="F6017" s="1"/>
      <c r="G6017" s="1"/>
      <c r="H6017" s="1"/>
      <c r="I6017" s="1"/>
      <c r="J6017" s="1"/>
      <c r="K6017" s="1"/>
      <c r="L6017" s="1"/>
      <c r="M6017" s="1"/>
      <c r="N6017" s="1"/>
    </row>
    <row r="6018" spans="6:14" x14ac:dyDescent="0.25">
      <c r="F6018" s="1"/>
      <c r="G6018" s="1"/>
      <c r="H6018" s="1"/>
      <c r="I6018" s="1"/>
      <c r="J6018" s="1"/>
      <c r="K6018" s="1"/>
      <c r="L6018" s="1"/>
      <c r="M6018" s="1"/>
      <c r="N6018" s="1"/>
    </row>
    <row r="6019" spans="6:14" x14ac:dyDescent="0.25">
      <c r="F6019" s="1"/>
      <c r="G6019" s="1"/>
      <c r="H6019" s="1"/>
      <c r="I6019" s="1"/>
      <c r="J6019" s="1"/>
      <c r="K6019" s="1"/>
      <c r="L6019" s="1"/>
      <c r="M6019" s="1"/>
      <c r="N6019" s="1"/>
    </row>
    <row r="6020" spans="6:14" x14ac:dyDescent="0.25">
      <c r="F6020" s="1"/>
      <c r="G6020" s="1"/>
      <c r="H6020" s="1"/>
      <c r="I6020" s="1"/>
      <c r="J6020" s="1"/>
      <c r="K6020" s="1"/>
      <c r="L6020" s="1"/>
      <c r="M6020" s="1"/>
      <c r="N6020" s="1"/>
    </row>
    <row r="6021" spans="6:14" x14ac:dyDescent="0.25">
      <c r="F6021" s="1"/>
      <c r="G6021" s="1"/>
      <c r="H6021" s="1"/>
      <c r="I6021" s="1"/>
      <c r="J6021" s="1"/>
      <c r="K6021" s="1"/>
      <c r="L6021" s="1"/>
      <c r="M6021" s="1"/>
      <c r="N6021" s="1"/>
    </row>
    <row r="6022" spans="6:14" x14ac:dyDescent="0.25">
      <c r="F6022" s="1"/>
      <c r="G6022" s="1"/>
      <c r="H6022" s="1"/>
      <c r="I6022" s="1"/>
      <c r="J6022" s="1"/>
      <c r="K6022" s="1"/>
      <c r="L6022" s="1"/>
      <c r="M6022" s="1"/>
      <c r="N6022" s="1"/>
    </row>
    <row r="6023" spans="6:14" x14ac:dyDescent="0.25">
      <c r="F6023" s="1"/>
      <c r="G6023" s="1"/>
      <c r="H6023" s="1"/>
      <c r="I6023" s="1"/>
      <c r="J6023" s="1"/>
      <c r="K6023" s="1"/>
      <c r="L6023" s="1"/>
      <c r="M6023" s="1"/>
      <c r="N6023" s="1"/>
    </row>
    <row r="6024" spans="6:14" x14ac:dyDescent="0.25">
      <c r="F6024" s="1"/>
      <c r="G6024" s="1"/>
      <c r="H6024" s="1"/>
      <c r="I6024" s="1"/>
      <c r="J6024" s="1"/>
      <c r="K6024" s="1"/>
      <c r="L6024" s="1"/>
      <c r="M6024" s="1"/>
      <c r="N6024" s="1"/>
    </row>
    <row r="6025" spans="6:14" x14ac:dyDescent="0.25">
      <c r="F6025" s="1"/>
      <c r="G6025" s="1"/>
      <c r="H6025" s="1"/>
      <c r="I6025" s="1"/>
      <c r="J6025" s="1"/>
      <c r="K6025" s="1"/>
      <c r="L6025" s="1"/>
      <c r="M6025" s="1"/>
      <c r="N6025" s="1"/>
    </row>
    <row r="6026" spans="6:14" x14ac:dyDescent="0.25">
      <c r="F6026" s="1"/>
      <c r="G6026" s="1"/>
      <c r="H6026" s="1"/>
      <c r="I6026" s="1"/>
      <c r="J6026" s="1"/>
      <c r="K6026" s="1"/>
      <c r="L6026" s="1"/>
      <c r="M6026" s="1"/>
      <c r="N6026" s="1"/>
    </row>
    <row r="6027" spans="6:14" x14ac:dyDescent="0.25">
      <c r="F6027" s="1"/>
      <c r="G6027" s="1"/>
      <c r="H6027" s="1"/>
      <c r="I6027" s="1"/>
      <c r="J6027" s="1"/>
      <c r="K6027" s="1"/>
      <c r="L6027" s="1"/>
      <c r="M6027" s="1"/>
      <c r="N6027" s="1"/>
    </row>
    <row r="6028" spans="6:14" x14ac:dyDescent="0.25">
      <c r="F6028" s="1"/>
      <c r="G6028" s="1"/>
      <c r="H6028" s="1"/>
      <c r="I6028" s="1"/>
      <c r="J6028" s="1"/>
      <c r="K6028" s="1"/>
      <c r="L6028" s="1"/>
      <c r="M6028" s="1"/>
      <c r="N6028" s="1"/>
    </row>
    <row r="6029" spans="6:14" x14ac:dyDescent="0.25">
      <c r="F6029" s="1"/>
      <c r="G6029" s="1"/>
      <c r="H6029" s="1"/>
      <c r="I6029" s="1"/>
      <c r="J6029" s="1"/>
      <c r="K6029" s="1"/>
      <c r="L6029" s="1"/>
      <c r="M6029" s="1"/>
      <c r="N6029" s="1"/>
    </row>
    <row r="6030" spans="6:14" x14ac:dyDescent="0.25">
      <c r="F6030" s="1"/>
      <c r="G6030" s="1"/>
      <c r="H6030" s="1"/>
      <c r="I6030" s="1"/>
      <c r="J6030" s="1"/>
      <c r="K6030" s="1"/>
      <c r="L6030" s="1"/>
      <c r="M6030" s="1"/>
      <c r="N6030" s="1"/>
    </row>
    <row r="6031" spans="6:14" x14ac:dyDescent="0.25">
      <c r="F6031" s="1"/>
      <c r="G6031" s="1"/>
      <c r="H6031" s="1"/>
      <c r="I6031" s="1"/>
      <c r="J6031" s="1"/>
      <c r="K6031" s="1"/>
      <c r="L6031" s="1"/>
      <c r="M6031" s="1"/>
      <c r="N6031" s="1"/>
    </row>
    <row r="6032" spans="6:14" x14ac:dyDescent="0.25">
      <c r="F6032" s="1"/>
      <c r="G6032" s="1"/>
      <c r="H6032" s="1"/>
      <c r="I6032" s="1"/>
      <c r="J6032" s="1"/>
      <c r="K6032" s="1"/>
      <c r="L6032" s="1"/>
      <c r="M6032" s="1"/>
      <c r="N6032" s="1"/>
    </row>
    <row r="6033" spans="6:14" x14ac:dyDescent="0.25">
      <c r="F6033" s="1"/>
      <c r="G6033" s="1"/>
      <c r="H6033" s="1"/>
      <c r="I6033" s="1"/>
      <c r="J6033" s="1"/>
      <c r="K6033" s="1"/>
      <c r="L6033" s="1"/>
      <c r="M6033" s="1"/>
      <c r="N6033" s="1"/>
    </row>
    <row r="6034" spans="6:14" x14ac:dyDescent="0.25">
      <c r="F6034" s="1"/>
      <c r="G6034" s="1"/>
      <c r="H6034" s="1"/>
      <c r="I6034" s="1"/>
      <c r="J6034" s="1"/>
      <c r="K6034" s="1"/>
      <c r="L6034" s="1"/>
      <c r="M6034" s="1"/>
      <c r="N6034" s="1"/>
    </row>
    <row r="6035" spans="6:14" x14ac:dyDescent="0.25">
      <c r="F6035" s="1"/>
      <c r="G6035" s="1"/>
      <c r="H6035" s="1"/>
      <c r="I6035" s="1"/>
      <c r="J6035" s="1"/>
      <c r="K6035" s="1"/>
      <c r="L6035" s="1"/>
      <c r="M6035" s="1"/>
      <c r="N6035" s="1"/>
    </row>
    <row r="6036" spans="6:14" x14ac:dyDescent="0.25">
      <c r="F6036" s="1"/>
      <c r="G6036" s="1"/>
      <c r="H6036" s="1"/>
      <c r="I6036" s="1"/>
      <c r="J6036" s="1"/>
      <c r="K6036" s="1"/>
      <c r="L6036" s="1"/>
      <c r="M6036" s="1"/>
      <c r="N6036" s="1"/>
    </row>
    <row r="6037" spans="6:14" x14ac:dyDescent="0.25">
      <c r="F6037" s="1"/>
      <c r="G6037" s="1"/>
      <c r="H6037" s="1"/>
      <c r="I6037" s="1"/>
      <c r="J6037" s="1"/>
      <c r="K6037" s="1"/>
      <c r="L6037" s="1"/>
      <c r="M6037" s="1"/>
      <c r="N6037" s="1"/>
    </row>
    <row r="6038" spans="6:14" x14ac:dyDescent="0.25">
      <c r="F6038" s="1"/>
      <c r="G6038" s="1"/>
      <c r="H6038" s="1"/>
      <c r="I6038" s="1"/>
      <c r="J6038" s="1"/>
      <c r="K6038" s="1"/>
      <c r="L6038" s="1"/>
      <c r="M6038" s="1"/>
      <c r="N6038" s="1"/>
    </row>
    <row r="6039" spans="6:14" x14ac:dyDescent="0.25">
      <c r="F6039" s="1"/>
      <c r="G6039" s="1"/>
      <c r="H6039" s="1"/>
      <c r="I6039" s="1"/>
      <c r="J6039" s="1"/>
      <c r="K6039" s="1"/>
      <c r="L6039" s="1"/>
      <c r="M6039" s="1"/>
      <c r="N6039" s="1"/>
    </row>
    <row r="6040" spans="6:14" x14ac:dyDescent="0.25">
      <c r="F6040" s="1"/>
      <c r="G6040" s="1"/>
      <c r="H6040" s="1"/>
      <c r="I6040" s="1"/>
      <c r="J6040" s="1"/>
      <c r="K6040" s="1"/>
      <c r="L6040" s="1"/>
      <c r="M6040" s="1"/>
      <c r="N6040" s="1"/>
    </row>
    <row r="6041" spans="6:14" x14ac:dyDescent="0.25">
      <c r="F6041" s="1"/>
      <c r="G6041" s="1"/>
      <c r="H6041" s="1"/>
      <c r="I6041" s="1"/>
      <c r="J6041" s="1"/>
      <c r="K6041" s="1"/>
      <c r="L6041" s="1"/>
      <c r="M6041" s="1"/>
      <c r="N6041" s="1"/>
    </row>
    <row r="6042" spans="6:14" x14ac:dyDescent="0.25">
      <c r="F6042" s="1"/>
      <c r="G6042" s="1"/>
      <c r="H6042" s="1"/>
      <c r="I6042" s="1"/>
      <c r="J6042" s="1"/>
      <c r="K6042" s="1"/>
      <c r="L6042" s="1"/>
      <c r="M6042" s="1"/>
      <c r="N6042" s="1"/>
    </row>
    <row r="6043" spans="6:14" x14ac:dyDescent="0.25">
      <c r="F6043" s="1"/>
      <c r="G6043" s="1"/>
      <c r="H6043" s="1"/>
      <c r="I6043" s="1"/>
      <c r="J6043" s="1"/>
      <c r="K6043" s="1"/>
      <c r="L6043" s="1"/>
      <c r="M6043" s="1"/>
      <c r="N6043" s="1"/>
    </row>
    <row r="6044" spans="6:14" x14ac:dyDescent="0.25">
      <c r="F6044" s="1"/>
      <c r="G6044" s="1"/>
      <c r="H6044" s="1"/>
      <c r="I6044" s="1"/>
      <c r="J6044" s="1"/>
      <c r="K6044" s="1"/>
      <c r="L6044" s="1"/>
      <c r="M6044" s="1"/>
      <c r="N6044" s="1"/>
    </row>
    <row r="6045" spans="6:14" x14ac:dyDescent="0.25">
      <c r="F6045" s="1"/>
      <c r="G6045" s="1"/>
      <c r="H6045" s="1"/>
      <c r="I6045" s="1"/>
      <c r="J6045" s="1"/>
      <c r="K6045" s="1"/>
      <c r="L6045" s="1"/>
      <c r="M6045" s="1"/>
      <c r="N6045" s="1"/>
    </row>
    <row r="6046" spans="6:14" x14ac:dyDescent="0.25">
      <c r="F6046" s="1"/>
      <c r="G6046" s="1"/>
      <c r="H6046" s="1"/>
      <c r="I6046" s="1"/>
      <c r="J6046" s="1"/>
      <c r="K6046" s="1"/>
      <c r="L6046" s="1"/>
      <c r="M6046" s="1"/>
      <c r="N6046" s="1"/>
    </row>
    <row r="6047" spans="6:14" x14ac:dyDescent="0.25">
      <c r="F6047" s="1"/>
      <c r="G6047" s="1"/>
      <c r="H6047" s="1"/>
      <c r="I6047" s="1"/>
      <c r="J6047" s="1"/>
      <c r="K6047" s="1"/>
      <c r="L6047" s="1"/>
      <c r="M6047" s="1"/>
      <c r="N6047" s="1"/>
    </row>
    <row r="6048" spans="6:14" x14ac:dyDescent="0.25">
      <c r="F6048" s="1"/>
      <c r="G6048" s="1"/>
      <c r="H6048" s="1"/>
      <c r="I6048" s="1"/>
      <c r="J6048" s="1"/>
      <c r="K6048" s="1"/>
      <c r="L6048" s="1"/>
      <c r="M6048" s="1"/>
      <c r="N6048" s="1"/>
    </row>
    <row r="6049" spans="6:14" x14ac:dyDescent="0.25">
      <c r="F6049" s="1"/>
      <c r="G6049" s="1"/>
      <c r="H6049" s="1"/>
      <c r="I6049" s="1"/>
      <c r="J6049" s="1"/>
      <c r="K6049" s="1"/>
      <c r="L6049" s="1"/>
      <c r="M6049" s="1"/>
      <c r="N6049" s="1"/>
    </row>
    <row r="6050" spans="6:14" x14ac:dyDescent="0.25">
      <c r="F6050" s="1"/>
      <c r="G6050" s="1"/>
      <c r="H6050" s="1"/>
      <c r="I6050" s="1"/>
      <c r="J6050" s="1"/>
      <c r="K6050" s="1"/>
      <c r="L6050" s="1"/>
      <c r="M6050" s="1"/>
      <c r="N6050" s="1"/>
    </row>
    <row r="6051" spans="6:14" x14ac:dyDescent="0.25">
      <c r="F6051" s="1"/>
      <c r="G6051" s="1"/>
      <c r="H6051" s="1"/>
      <c r="I6051" s="1"/>
      <c r="J6051" s="1"/>
      <c r="K6051" s="1"/>
      <c r="L6051" s="1"/>
      <c r="M6051" s="1"/>
      <c r="N6051" s="1"/>
    </row>
    <row r="6052" spans="6:14" x14ac:dyDescent="0.25">
      <c r="F6052" s="1"/>
      <c r="G6052" s="1"/>
      <c r="H6052" s="1"/>
      <c r="I6052" s="1"/>
      <c r="J6052" s="1"/>
      <c r="K6052" s="1"/>
      <c r="L6052" s="1"/>
      <c r="M6052" s="1"/>
      <c r="N6052" s="1"/>
    </row>
    <row r="6053" spans="6:14" x14ac:dyDescent="0.25">
      <c r="F6053" s="1"/>
      <c r="G6053" s="1"/>
      <c r="H6053" s="1"/>
      <c r="I6053" s="1"/>
      <c r="J6053" s="1"/>
      <c r="K6053" s="1"/>
      <c r="L6053" s="1"/>
      <c r="M6053" s="1"/>
      <c r="N6053" s="1"/>
    </row>
    <row r="6054" spans="6:14" x14ac:dyDescent="0.25">
      <c r="F6054" s="1"/>
      <c r="G6054" s="1"/>
      <c r="H6054" s="1"/>
      <c r="I6054" s="1"/>
      <c r="J6054" s="1"/>
      <c r="K6054" s="1"/>
      <c r="L6054" s="1"/>
      <c r="M6054" s="1"/>
      <c r="N6054" s="1"/>
    </row>
    <row r="6055" spans="6:14" x14ac:dyDescent="0.25">
      <c r="F6055" s="1"/>
      <c r="G6055" s="1"/>
      <c r="H6055" s="1"/>
      <c r="I6055" s="1"/>
      <c r="J6055" s="1"/>
      <c r="K6055" s="1"/>
      <c r="L6055" s="1"/>
      <c r="M6055" s="1"/>
      <c r="N6055" s="1"/>
    </row>
    <row r="6056" spans="6:14" x14ac:dyDescent="0.25">
      <c r="F6056" s="1"/>
      <c r="G6056" s="1"/>
      <c r="H6056" s="1"/>
      <c r="I6056" s="1"/>
      <c r="J6056" s="1"/>
      <c r="K6056" s="1"/>
      <c r="L6056" s="1"/>
      <c r="M6056" s="1"/>
      <c r="N6056" s="1"/>
    </row>
    <row r="6057" spans="6:14" x14ac:dyDescent="0.25">
      <c r="F6057" s="1"/>
      <c r="G6057" s="1"/>
      <c r="H6057" s="1"/>
      <c r="I6057" s="1"/>
      <c r="J6057" s="1"/>
      <c r="K6057" s="1"/>
      <c r="L6057" s="1"/>
      <c r="M6057" s="1"/>
      <c r="N6057" s="1"/>
    </row>
    <row r="6058" spans="6:14" x14ac:dyDescent="0.25">
      <c r="F6058" s="1"/>
      <c r="G6058" s="1"/>
      <c r="H6058" s="1"/>
      <c r="I6058" s="1"/>
      <c r="J6058" s="1"/>
      <c r="K6058" s="1"/>
      <c r="L6058" s="1"/>
      <c r="M6058" s="1"/>
      <c r="N6058" s="1"/>
    </row>
    <row r="6059" spans="6:14" x14ac:dyDescent="0.25">
      <c r="F6059" s="1"/>
      <c r="G6059" s="1"/>
      <c r="H6059" s="1"/>
      <c r="I6059" s="1"/>
      <c r="J6059" s="1"/>
      <c r="K6059" s="1"/>
      <c r="L6059" s="1"/>
      <c r="M6059" s="1"/>
      <c r="N6059" s="1"/>
    </row>
    <row r="6060" spans="6:14" x14ac:dyDescent="0.25">
      <c r="F6060" s="1"/>
      <c r="G6060" s="1"/>
      <c r="H6060" s="1"/>
      <c r="I6060" s="1"/>
      <c r="J6060" s="1"/>
      <c r="K6060" s="1"/>
      <c r="L6060" s="1"/>
      <c r="M6060" s="1"/>
      <c r="N6060" s="1"/>
    </row>
    <row r="6061" spans="6:14" x14ac:dyDescent="0.25">
      <c r="F6061" s="1"/>
      <c r="G6061" s="1"/>
      <c r="H6061" s="1"/>
      <c r="I6061" s="1"/>
      <c r="J6061" s="1"/>
      <c r="K6061" s="1"/>
      <c r="L6061" s="1"/>
      <c r="M6061" s="1"/>
      <c r="N6061" s="1"/>
    </row>
    <row r="6062" spans="6:14" x14ac:dyDescent="0.25">
      <c r="F6062" s="1"/>
      <c r="G6062" s="1"/>
      <c r="H6062" s="1"/>
      <c r="I6062" s="1"/>
      <c r="J6062" s="1"/>
      <c r="K6062" s="1"/>
      <c r="L6062" s="1"/>
      <c r="M6062" s="1"/>
      <c r="N6062" s="1"/>
    </row>
    <row r="6063" spans="6:14" x14ac:dyDescent="0.25">
      <c r="F6063" s="1"/>
      <c r="G6063" s="1"/>
      <c r="H6063" s="1"/>
      <c r="I6063" s="1"/>
      <c r="J6063" s="1"/>
      <c r="K6063" s="1"/>
      <c r="L6063" s="1"/>
      <c r="M6063" s="1"/>
      <c r="N6063" s="1"/>
    </row>
    <row r="6064" spans="6:14" x14ac:dyDescent="0.25">
      <c r="F6064" s="1"/>
      <c r="G6064" s="1"/>
      <c r="H6064" s="1"/>
      <c r="I6064" s="1"/>
      <c r="J6064" s="1"/>
      <c r="K6064" s="1"/>
      <c r="L6064" s="1"/>
      <c r="M6064" s="1"/>
      <c r="N6064" s="1"/>
    </row>
    <row r="6065" spans="6:14" x14ac:dyDescent="0.25">
      <c r="F6065" s="1"/>
      <c r="G6065" s="1"/>
      <c r="H6065" s="1"/>
      <c r="I6065" s="1"/>
      <c r="J6065" s="1"/>
      <c r="K6065" s="1"/>
      <c r="L6065" s="1"/>
      <c r="M6065" s="1"/>
      <c r="N6065" s="1"/>
    </row>
    <row r="6066" spans="6:14" x14ac:dyDescent="0.25">
      <c r="F6066" s="1"/>
      <c r="G6066" s="1"/>
      <c r="H6066" s="1"/>
      <c r="I6066" s="1"/>
      <c r="J6066" s="1"/>
      <c r="K6066" s="1"/>
      <c r="L6066" s="1"/>
      <c r="M6066" s="1"/>
      <c r="N6066" s="1"/>
    </row>
    <row r="6067" spans="6:14" x14ac:dyDescent="0.25">
      <c r="F6067" s="1"/>
      <c r="G6067" s="1"/>
      <c r="H6067" s="1"/>
      <c r="I6067" s="1"/>
      <c r="J6067" s="1"/>
      <c r="K6067" s="1"/>
      <c r="L6067" s="1"/>
      <c r="M6067" s="1"/>
      <c r="N6067" s="1"/>
    </row>
    <row r="6068" spans="6:14" x14ac:dyDescent="0.25">
      <c r="F6068" s="1"/>
      <c r="G6068" s="1"/>
      <c r="H6068" s="1"/>
      <c r="I6068" s="1"/>
      <c r="J6068" s="1"/>
      <c r="K6068" s="1"/>
      <c r="L6068" s="1"/>
      <c r="M6068" s="1"/>
      <c r="N6068" s="1"/>
    </row>
    <row r="6069" spans="6:14" x14ac:dyDescent="0.25">
      <c r="F6069" s="1"/>
      <c r="G6069" s="1"/>
      <c r="H6069" s="1"/>
      <c r="I6069" s="1"/>
      <c r="J6069" s="1"/>
      <c r="K6069" s="1"/>
      <c r="L6069" s="1"/>
      <c r="M6069" s="1"/>
      <c r="N6069" s="1"/>
    </row>
    <row r="6070" spans="6:14" x14ac:dyDescent="0.25">
      <c r="F6070" s="1"/>
      <c r="G6070" s="1"/>
      <c r="H6070" s="1"/>
      <c r="I6070" s="1"/>
      <c r="J6070" s="1"/>
      <c r="K6070" s="1"/>
      <c r="L6070" s="1"/>
      <c r="M6070" s="1"/>
      <c r="N6070" s="1"/>
    </row>
    <row r="6071" spans="6:14" x14ac:dyDescent="0.25">
      <c r="F6071" s="1"/>
      <c r="G6071" s="1"/>
      <c r="H6071" s="1"/>
      <c r="I6071" s="1"/>
      <c r="J6071" s="1"/>
      <c r="K6071" s="1"/>
      <c r="L6071" s="1"/>
      <c r="M6071" s="1"/>
      <c r="N6071" s="1"/>
    </row>
    <row r="6072" spans="6:14" x14ac:dyDescent="0.25">
      <c r="F6072" s="1"/>
      <c r="G6072" s="1"/>
      <c r="H6072" s="1"/>
      <c r="I6072" s="1"/>
      <c r="J6072" s="1"/>
      <c r="K6072" s="1"/>
      <c r="L6072" s="1"/>
      <c r="M6072" s="1"/>
      <c r="N6072" s="1"/>
    </row>
    <row r="6073" spans="6:14" x14ac:dyDescent="0.25">
      <c r="F6073" s="1"/>
      <c r="G6073" s="1"/>
      <c r="H6073" s="1"/>
      <c r="I6073" s="1"/>
      <c r="J6073" s="1"/>
      <c r="K6073" s="1"/>
      <c r="L6073" s="1"/>
      <c r="M6073" s="1"/>
      <c r="N6073" s="1"/>
    </row>
    <row r="6074" spans="6:14" x14ac:dyDescent="0.25">
      <c r="F6074" s="1"/>
      <c r="G6074" s="1"/>
      <c r="H6074" s="1"/>
      <c r="I6074" s="1"/>
      <c r="J6074" s="1"/>
      <c r="K6074" s="1"/>
      <c r="L6074" s="1"/>
      <c r="M6074" s="1"/>
      <c r="N6074" s="1"/>
    </row>
    <row r="6075" spans="6:14" x14ac:dyDescent="0.25">
      <c r="F6075" s="1"/>
      <c r="G6075" s="1"/>
      <c r="H6075" s="1"/>
      <c r="I6075" s="1"/>
      <c r="J6075" s="1"/>
      <c r="K6075" s="1"/>
      <c r="L6075" s="1"/>
      <c r="M6075" s="1"/>
      <c r="N6075" s="1"/>
    </row>
    <row r="6076" spans="6:14" x14ac:dyDescent="0.25">
      <c r="F6076" s="1"/>
      <c r="G6076" s="1"/>
      <c r="H6076" s="1"/>
      <c r="I6076" s="1"/>
      <c r="J6076" s="1"/>
      <c r="K6076" s="1"/>
      <c r="L6076" s="1"/>
      <c r="M6076" s="1"/>
      <c r="N6076" s="1"/>
    </row>
    <row r="6077" spans="6:14" x14ac:dyDescent="0.25">
      <c r="F6077" s="1"/>
      <c r="G6077" s="1"/>
      <c r="H6077" s="1"/>
      <c r="I6077" s="1"/>
      <c r="J6077" s="1"/>
      <c r="K6077" s="1"/>
      <c r="L6077" s="1"/>
      <c r="M6077" s="1"/>
      <c r="N6077" s="1"/>
    </row>
    <row r="6078" spans="6:14" x14ac:dyDescent="0.25">
      <c r="F6078" s="1"/>
      <c r="G6078" s="1"/>
      <c r="H6078" s="1"/>
      <c r="I6078" s="1"/>
      <c r="J6078" s="1"/>
      <c r="K6078" s="1"/>
      <c r="L6078" s="1"/>
      <c r="M6078" s="1"/>
      <c r="N6078" s="1"/>
    </row>
    <row r="6079" spans="6:14" x14ac:dyDescent="0.25">
      <c r="F6079" s="1"/>
      <c r="G6079" s="1"/>
      <c r="H6079" s="1"/>
      <c r="I6079" s="1"/>
      <c r="J6079" s="1"/>
      <c r="K6079" s="1"/>
      <c r="L6079" s="1"/>
      <c r="M6079" s="1"/>
      <c r="N6079" s="1"/>
    </row>
    <row r="6080" spans="6:14" x14ac:dyDescent="0.25">
      <c r="F6080" s="1"/>
      <c r="G6080" s="1"/>
      <c r="H6080" s="1"/>
      <c r="I6080" s="1"/>
      <c r="J6080" s="1"/>
      <c r="K6080" s="1"/>
      <c r="L6080" s="1"/>
      <c r="M6080" s="1"/>
      <c r="N6080" s="1"/>
    </row>
    <row r="6081" spans="6:14" x14ac:dyDescent="0.25">
      <c r="F6081" s="1"/>
      <c r="G6081" s="1"/>
      <c r="H6081" s="1"/>
      <c r="I6081" s="1"/>
      <c r="J6081" s="1"/>
      <c r="K6081" s="1"/>
      <c r="L6081" s="1"/>
      <c r="M6081" s="1"/>
      <c r="N6081" s="1"/>
    </row>
    <row r="6082" spans="6:14" x14ac:dyDescent="0.25">
      <c r="F6082" s="1"/>
      <c r="G6082" s="1"/>
      <c r="H6082" s="1"/>
      <c r="I6082" s="1"/>
      <c r="J6082" s="1"/>
      <c r="K6082" s="1"/>
      <c r="L6082" s="1"/>
      <c r="M6082" s="1"/>
      <c r="N6082" s="1"/>
    </row>
    <row r="6083" spans="6:14" x14ac:dyDescent="0.25">
      <c r="F6083" s="1"/>
      <c r="G6083" s="1"/>
      <c r="H6083" s="1"/>
      <c r="I6083" s="1"/>
      <c r="J6083" s="1"/>
      <c r="K6083" s="1"/>
      <c r="L6083" s="1"/>
      <c r="M6083" s="1"/>
      <c r="N6083" s="1"/>
    </row>
    <row r="6084" spans="6:14" x14ac:dyDescent="0.25">
      <c r="F6084" s="1"/>
      <c r="G6084" s="1"/>
      <c r="H6084" s="1"/>
      <c r="I6084" s="1"/>
      <c r="J6084" s="1"/>
      <c r="K6084" s="1"/>
      <c r="L6084" s="1"/>
      <c r="M6084" s="1"/>
      <c r="N6084" s="1"/>
    </row>
    <row r="6085" spans="6:14" x14ac:dyDescent="0.25">
      <c r="F6085" s="1"/>
      <c r="G6085" s="1"/>
      <c r="H6085" s="1"/>
      <c r="I6085" s="1"/>
      <c r="J6085" s="1"/>
      <c r="K6085" s="1"/>
      <c r="L6085" s="1"/>
      <c r="M6085" s="1"/>
      <c r="N6085" s="1"/>
    </row>
    <row r="6086" spans="6:14" x14ac:dyDescent="0.25">
      <c r="F6086" s="1"/>
      <c r="G6086" s="1"/>
      <c r="H6086" s="1"/>
      <c r="I6086" s="1"/>
      <c r="J6086" s="1"/>
      <c r="K6086" s="1"/>
      <c r="L6086" s="1"/>
      <c r="M6086" s="1"/>
      <c r="N6086" s="1"/>
    </row>
    <row r="6087" spans="6:14" x14ac:dyDescent="0.25">
      <c r="F6087" s="1"/>
      <c r="G6087" s="1"/>
      <c r="H6087" s="1"/>
      <c r="I6087" s="1"/>
      <c r="J6087" s="1"/>
      <c r="K6087" s="1"/>
      <c r="L6087" s="1"/>
      <c r="M6087" s="1"/>
      <c r="N6087" s="1"/>
    </row>
    <row r="6088" spans="6:14" x14ac:dyDescent="0.25">
      <c r="F6088" s="1"/>
      <c r="G6088" s="1"/>
      <c r="H6088" s="1"/>
      <c r="I6088" s="1"/>
      <c r="J6088" s="1"/>
      <c r="K6088" s="1"/>
      <c r="L6088" s="1"/>
      <c r="M6088" s="1"/>
      <c r="N6088" s="1"/>
    </row>
    <row r="6089" spans="6:14" x14ac:dyDescent="0.25">
      <c r="F6089" s="1"/>
      <c r="G6089" s="1"/>
      <c r="H6089" s="1"/>
      <c r="I6089" s="1"/>
      <c r="J6089" s="1"/>
      <c r="K6089" s="1"/>
      <c r="L6089" s="1"/>
      <c r="M6089" s="1"/>
      <c r="N6089" s="1"/>
    </row>
    <row r="6090" spans="6:14" x14ac:dyDescent="0.25">
      <c r="F6090" s="1"/>
      <c r="G6090" s="1"/>
      <c r="H6090" s="1"/>
      <c r="I6090" s="1"/>
      <c r="J6090" s="1"/>
      <c r="K6090" s="1"/>
      <c r="L6090" s="1"/>
      <c r="M6090" s="1"/>
      <c r="N6090" s="1"/>
    </row>
    <row r="6091" spans="6:14" x14ac:dyDescent="0.25">
      <c r="F6091" s="1"/>
      <c r="G6091" s="1"/>
      <c r="H6091" s="1"/>
      <c r="I6091" s="1"/>
      <c r="J6091" s="1"/>
      <c r="K6091" s="1"/>
      <c r="L6091" s="1"/>
      <c r="M6091" s="1"/>
      <c r="N6091" s="1"/>
    </row>
    <row r="6092" spans="6:14" x14ac:dyDescent="0.25">
      <c r="F6092" s="1"/>
      <c r="G6092" s="1"/>
      <c r="H6092" s="1"/>
      <c r="I6092" s="1"/>
      <c r="J6092" s="1"/>
      <c r="K6092" s="1"/>
      <c r="L6092" s="1"/>
      <c r="M6092" s="1"/>
      <c r="N6092" s="1"/>
    </row>
    <row r="6093" spans="6:14" x14ac:dyDescent="0.25">
      <c r="F6093" s="1"/>
      <c r="G6093" s="1"/>
      <c r="H6093" s="1"/>
      <c r="I6093" s="1"/>
      <c r="J6093" s="1"/>
      <c r="K6093" s="1"/>
      <c r="L6093" s="1"/>
      <c r="M6093" s="1"/>
      <c r="N6093" s="1"/>
    </row>
    <row r="6094" spans="6:14" x14ac:dyDescent="0.25">
      <c r="F6094" s="1"/>
      <c r="G6094" s="1"/>
      <c r="H6094" s="1"/>
      <c r="I6094" s="1"/>
      <c r="J6094" s="1"/>
      <c r="K6094" s="1"/>
      <c r="L6094" s="1"/>
      <c r="M6094" s="1"/>
      <c r="N6094" s="1"/>
    </row>
    <row r="6095" spans="6:14" x14ac:dyDescent="0.25">
      <c r="F6095" s="1"/>
      <c r="G6095" s="1"/>
      <c r="H6095" s="1"/>
      <c r="I6095" s="1"/>
      <c r="J6095" s="1"/>
      <c r="K6095" s="1"/>
      <c r="L6095" s="1"/>
      <c r="M6095" s="1"/>
      <c r="N6095" s="1"/>
    </row>
    <row r="6096" spans="6:14" x14ac:dyDescent="0.25">
      <c r="F6096" s="1"/>
      <c r="G6096" s="1"/>
      <c r="H6096" s="1"/>
      <c r="I6096" s="1"/>
      <c r="J6096" s="1"/>
      <c r="K6096" s="1"/>
      <c r="L6096" s="1"/>
      <c r="M6096" s="1"/>
      <c r="N6096" s="1"/>
    </row>
    <row r="6097" spans="6:14" x14ac:dyDescent="0.25">
      <c r="F6097" s="1"/>
      <c r="G6097" s="1"/>
      <c r="H6097" s="1"/>
      <c r="I6097" s="1"/>
      <c r="J6097" s="1"/>
      <c r="K6097" s="1"/>
      <c r="L6097" s="1"/>
      <c r="M6097" s="1"/>
      <c r="N6097" s="1"/>
    </row>
    <row r="6098" spans="6:14" x14ac:dyDescent="0.25">
      <c r="F6098" s="1"/>
      <c r="G6098" s="1"/>
      <c r="H6098" s="1"/>
      <c r="I6098" s="1"/>
      <c r="J6098" s="1"/>
      <c r="K6098" s="1"/>
      <c r="L6098" s="1"/>
      <c r="M6098" s="1"/>
      <c r="N6098" s="1"/>
    </row>
    <row r="6099" spans="6:14" x14ac:dyDescent="0.25">
      <c r="F6099" s="1"/>
      <c r="G6099" s="1"/>
      <c r="H6099" s="1"/>
      <c r="I6099" s="1"/>
      <c r="J6099" s="1"/>
      <c r="K6099" s="1"/>
      <c r="L6099" s="1"/>
      <c r="M6099" s="1"/>
      <c r="N6099" s="1"/>
    </row>
    <row r="6100" spans="6:14" x14ac:dyDescent="0.25">
      <c r="F6100" s="1"/>
      <c r="G6100" s="1"/>
      <c r="H6100" s="1"/>
      <c r="I6100" s="1"/>
      <c r="J6100" s="1"/>
      <c r="K6100" s="1"/>
      <c r="L6100" s="1"/>
      <c r="M6100" s="1"/>
      <c r="N6100" s="1"/>
    </row>
    <row r="6101" spans="6:14" x14ac:dyDescent="0.25">
      <c r="F6101" s="1"/>
      <c r="G6101" s="1"/>
      <c r="H6101" s="1"/>
      <c r="I6101" s="1"/>
      <c r="J6101" s="1"/>
      <c r="K6101" s="1"/>
      <c r="L6101" s="1"/>
      <c r="M6101" s="1"/>
      <c r="N6101" s="1"/>
    </row>
    <row r="6102" spans="6:14" x14ac:dyDescent="0.25">
      <c r="F6102" s="1"/>
      <c r="G6102" s="1"/>
      <c r="H6102" s="1"/>
      <c r="I6102" s="1"/>
      <c r="J6102" s="1"/>
      <c r="K6102" s="1"/>
      <c r="L6102" s="1"/>
      <c r="M6102" s="1"/>
      <c r="N6102" s="1"/>
    </row>
    <row r="6103" spans="6:14" x14ac:dyDescent="0.25">
      <c r="F6103" s="1"/>
      <c r="G6103" s="1"/>
      <c r="H6103" s="1"/>
      <c r="I6103" s="1"/>
      <c r="J6103" s="1"/>
      <c r="K6103" s="1"/>
      <c r="L6103" s="1"/>
      <c r="M6103" s="1"/>
      <c r="N6103" s="1"/>
    </row>
    <row r="6104" spans="6:14" x14ac:dyDescent="0.25">
      <c r="F6104" s="1"/>
      <c r="G6104" s="1"/>
      <c r="H6104" s="1"/>
      <c r="I6104" s="1"/>
      <c r="J6104" s="1"/>
      <c r="K6104" s="1"/>
      <c r="L6104" s="1"/>
      <c r="M6104" s="1"/>
      <c r="N6104" s="1"/>
    </row>
    <row r="6105" spans="6:14" x14ac:dyDescent="0.25">
      <c r="F6105" s="1"/>
      <c r="G6105" s="1"/>
      <c r="H6105" s="1"/>
      <c r="I6105" s="1"/>
      <c r="J6105" s="1"/>
      <c r="K6105" s="1"/>
      <c r="L6105" s="1"/>
      <c r="M6105" s="1"/>
      <c r="N6105" s="1"/>
    </row>
    <row r="6106" spans="6:14" x14ac:dyDescent="0.25">
      <c r="F6106" s="1"/>
      <c r="G6106" s="1"/>
      <c r="H6106" s="1"/>
      <c r="I6106" s="1"/>
      <c r="J6106" s="1"/>
      <c r="K6106" s="1"/>
      <c r="L6106" s="1"/>
      <c r="M6106" s="1"/>
      <c r="N6106" s="1"/>
    </row>
    <row r="6107" spans="6:14" x14ac:dyDescent="0.25">
      <c r="F6107" s="1"/>
      <c r="G6107" s="1"/>
      <c r="H6107" s="1"/>
      <c r="I6107" s="1"/>
      <c r="J6107" s="1"/>
      <c r="K6107" s="1"/>
      <c r="L6107" s="1"/>
      <c r="M6107" s="1"/>
      <c r="N6107" s="1"/>
    </row>
    <row r="6108" spans="6:14" x14ac:dyDescent="0.25">
      <c r="F6108" s="1"/>
      <c r="G6108" s="1"/>
      <c r="H6108" s="1"/>
      <c r="I6108" s="1"/>
      <c r="J6108" s="1"/>
      <c r="K6108" s="1"/>
      <c r="L6108" s="1"/>
      <c r="M6108" s="1"/>
      <c r="N6108" s="1"/>
    </row>
    <row r="6109" spans="6:14" x14ac:dyDescent="0.25">
      <c r="F6109" s="1"/>
      <c r="G6109" s="1"/>
      <c r="H6109" s="1"/>
      <c r="I6109" s="1"/>
      <c r="J6109" s="1"/>
      <c r="K6109" s="1"/>
      <c r="L6109" s="1"/>
      <c r="M6109" s="1"/>
      <c r="N6109" s="1"/>
    </row>
    <row r="6110" spans="6:14" x14ac:dyDescent="0.25">
      <c r="F6110" s="1"/>
      <c r="G6110" s="1"/>
      <c r="H6110" s="1"/>
      <c r="I6110" s="1"/>
      <c r="J6110" s="1"/>
      <c r="K6110" s="1"/>
      <c r="L6110" s="1"/>
      <c r="M6110" s="1"/>
      <c r="N6110" s="1"/>
    </row>
    <row r="6111" spans="6:14" x14ac:dyDescent="0.25">
      <c r="F6111" s="1"/>
      <c r="G6111" s="1"/>
      <c r="H6111" s="1"/>
      <c r="I6111" s="1"/>
      <c r="J6111" s="1"/>
      <c r="K6111" s="1"/>
      <c r="L6111" s="1"/>
      <c r="M6111" s="1"/>
      <c r="N6111" s="1"/>
    </row>
    <row r="6112" spans="6:14" x14ac:dyDescent="0.25">
      <c r="F6112" s="1"/>
      <c r="G6112" s="1"/>
      <c r="H6112" s="1"/>
      <c r="I6112" s="1"/>
      <c r="J6112" s="1"/>
      <c r="K6112" s="1"/>
      <c r="L6112" s="1"/>
      <c r="M6112" s="1"/>
      <c r="N6112" s="1"/>
    </row>
    <row r="6113" spans="6:14" x14ac:dyDescent="0.25">
      <c r="F6113" s="1"/>
      <c r="G6113" s="1"/>
      <c r="H6113" s="1"/>
      <c r="I6113" s="1"/>
      <c r="J6113" s="1"/>
      <c r="K6113" s="1"/>
      <c r="L6113" s="1"/>
      <c r="M6113" s="1"/>
      <c r="N6113" s="1"/>
    </row>
    <row r="6114" spans="6:14" x14ac:dyDescent="0.25">
      <c r="F6114" s="1"/>
      <c r="G6114" s="1"/>
      <c r="H6114" s="1"/>
      <c r="I6114" s="1"/>
      <c r="J6114" s="1"/>
      <c r="K6114" s="1"/>
      <c r="L6114" s="1"/>
      <c r="M6114" s="1"/>
      <c r="N6114" s="1"/>
    </row>
    <row r="6115" spans="6:14" x14ac:dyDescent="0.25">
      <c r="F6115" s="1"/>
      <c r="G6115" s="1"/>
      <c r="H6115" s="1"/>
      <c r="I6115" s="1"/>
      <c r="J6115" s="1"/>
      <c r="K6115" s="1"/>
      <c r="L6115" s="1"/>
      <c r="M6115" s="1"/>
      <c r="N6115" s="1"/>
    </row>
    <row r="6116" spans="6:14" x14ac:dyDescent="0.25">
      <c r="F6116" s="1"/>
      <c r="G6116" s="1"/>
      <c r="H6116" s="1"/>
      <c r="I6116" s="1"/>
      <c r="J6116" s="1"/>
      <c r="K6116" s="1"/>
      <c r="L6116" s="1"/>
      <c r="M6116" s="1"/>
      <c r="N6116" s="1"/>
    </row>
    <row r="6117" spans="6:14" x14ac:dyDescent="0.25">
      <c r="F6117" s="1"/>
      <c r="G6117" s="1"/>
      <c r="H6117" s="1"/>
      <c r="I6117" s="1"/>
      <c r="J6117" s="1"/>
      <c r="K6117" s="1"/>
      <c r="L6117" s="1"/>
      <c r="M6117" s="1"/>
      <c r="N6117" s="1"/>
    </row>
    <row r="6118" spans="6:14" x14ac:dyDescent="0.25">
      <c r="F6118" s="1"/>
      <c r="G6118" s="1"/>
      <c r="H6118" s="1"/>
      <c r="I6118" s="1"/>
      <c r="J6118" s="1"/>
      <c r="K6118" s="1"/>
      <c r="L6118" s="1"/>
      <c r="M6118" s="1"/>
      <c r="N6118" s="1"/>
    </row>
    <row r="6119" spans="6:14" x14ac:dyDescent="0.25">
      <c r="F6119" s="1"/>
      <c r="G6119" s="1"/>
      <c r="H6119" s="1"/>
      <c r="I6119" s="1"/>
      <c r="J6119" s="1"/>
      <c r="K6119" s="1"/>
      <c r="L6119" s="1"/>
      <c r="M6119" s="1"/>
      <c r="N6119" s="1"/>
    </row>
    <row r="6120" spans="6:14" x14ac:dyDescent="0.25">
      <c r="F6120" s="1"/>
      <c r="G6120" s="1"/>
      <c r="H6120" s="1"/>
      <c r="I6120" s="1"/>
      <c r="J6120" s="1"/>
      <c r="K6120" s="1"/>
      <c r="L6120" s="1"/>
      <c r="M6120" s="1"/>
      <c r="N6120" s="1"/>
    </row>
    <row r="6121" spans="6:14" x14ac:dyDescent="0.25">
      <c r="F6121" s="1"/>
      <c r="G6121" s="1"/>
      <c r="H6121" s="1"/>
      <c r="I6121" s="1"/>
      <c r="J6121" s="1"/>
      <c r="K6121" s="1"/>
      <c r="L6121" s="1"/>
      <c r="M6121" s="1"/>
      <c r="N6121" s="1"/>
    </row>
    <row r="6122" spans="6:14" x14ac:dyDescent="0.25">
      <c r="F6122" s="1"/>
      <c r="G6122" s="1"/>
      <c r="H6122" s="1"/>
      <c r="I6122" s="1"/>
      <c r="J6122" s="1"/>
      <c r="K6122" s="1"/>
      <c r="L6122" s="1"/>
      <c r="M6122" s="1"/>
      <c r="N6122" s="1"/>
    </row>
    <row r="6123" spans="6:14" x14ac:dyDescent="0.25">
      <c r="F6123" s="1"/>
      <c r="G6123" s="1"/>
      <c r="H6123" s="1"/>
      <c r="I6123" s="1"/>
      <c r="J6123" s="1"/>
      <c r="K6123" s="1"/>
      <c r="L6123" s="1"/>
      <c r="M6123" s="1"/>
      <c r="N6123" s="1"/>
    </row>
    <row r="6124" spans="6:14" x14ac:dyDescent="0.25">
      <c r="F6124" s="1"/>
      <c r="G6124" s="1"/>
      <c r="H6124" s="1"/>
      <c r="I6124" s="1"/>
      <c r="J6124" s="1"/>
      <c r="K6124" s="1"/>
      <c r="L6124" s="1"/>
      <c r="M6124" s="1"/>
      <c r="N6124" s="1"/>
    </row>
    <row r="6125" spans="6:14" x14ac:dyDescent="0.25">
      <c r="F6125" s="1"/>
      <c r="G6125" s="1"/>
      <c r="H6125" s="1"/>
      <c r="I6125" s="1"/>
      <c r="J6125" s="1"/>
      <c r="K6125" s="1"/>
      <c r="L6125" s="1"/>
      <c r="M6125" s="1"/>
      <c r="N6125" s="1"/>
    </row>
    <row r="6126" spans="6:14" x14ac:dyDescent="0.25">
      <c r="F6126" s="1"/>
      <c r="G6126" s="1"/>
      <c r="H6126" s="1"/>
      <c r="I6126" s="1"/>
      <c r="J6126" s="1"/>
      <c r="K6126" s="1"/>
      <c r="L6126" s="1"/>
      <c r="M6126" s="1"/>
      <c r="N6126" s="1"/>
    </row>
    <row r="6127" spans="6:14" x14ac:dyDescent="0.25">
      <c r="F6127" s="1"/>
      <c r="G6127" s="1"/>
      <c r="H6127" s="1"/>
      <c r="I6127" s="1"/>
      <c r="J6127" s="1"/>
      <c r="K6127" s="1"/>
      <c r="L6127" s="1"/>
      <c r="M6127" s="1"/>
      <c r="N6127" s="1"/>
    </row>
    <row r="6128" spans="6:14" x14ac:dyDescent="0.25">
      <c r="F6128" s="1"/>
      <c r="G6128" s="1"/>
      <c r="H6128" s="1"/>
      <c r="I6128" s="1"/>
      <c r="J6128" s="1"/>
      <c r="K6128" s="1"/>
      <c r="L6128" s="1"/>
      <c r="M6128" s="1"/>
      <c r="N6128" s="1"/>
    </row>
    <row r="6129" spans="6:14" x14ac:dyDescent="0.25">
      <c r="F6129" s="1"/>
      <c r="G6129" s="1"/>
      <c r="H6129" s="1"/>
      <c r="I6129" s="1"/>
      <c r="J6129" s="1"/>
      <c r="K6129" s="1"/>
      <c r="L6129" s="1"/>
      <c r="M6129" s="1"/>
      <c r="N6129" s="1"/>
    </row>
    <row r="6130" spans="6:14" x14ac:dyDescent="0.25">
      <c r="F6130" s="1"/>
      <c r="G6130" s="1"/>
      <c r="H6130" s="1"/>
      <c r="I6130" s="1"/>
      <c r="J6130" s="1"/>
      <c r="K6130" s="1"/>
      <c r="L6130" s="1"/>
      <c r="M6130" s="1"/>
      <c r="N6130" s="1"/>
    </row>
    <row r="6131" spans="6:14" x14ac:dyDescent="0.25">
      <c r="F6131" s="1"/>
      <c r="G6131" s="1"/>
      <c r="H6131" s="1"/>
      <c r="I6131" s="1"/>
      <c r="J6131" s="1"/>
      <c r="K6131" s="1"/>
      <c r="L6131" s="1"/>
      <c r="M6131" s="1"/>
      <c r="N6131" s="1"/>
    </row>
    <row r="6132" spans="6:14" x14ac:dyDescent="0.25">
      <c r="F6132" s="1"/>
      <c r="G6132" s="1"/>
      <c r="H6132" s="1"/>
      <c r="I6132" s="1"/>
      <c r="J6132" s="1"/>
      <c r="K6132" s="1"/>
      <c r="L6132" s="1"/>
      <c r="M6132" s="1"/>
      <c r="N6132" s="1"/>
    </row>
    <row r="6133" spans="6:14" x14ac:dyDescent="0.25">
      <c r="F6133" s="1"/>
      <c r="G6133" s="1"/>
      <c r="H6133" s="1"/>
      <c r="I6133" s="1"/>
      <c r="J6133" s="1"/>
      <c r="K6133" s="1"/>
      <c r="L6133" s="1"/>
      <c r="M6133" s="1"/>
      <c r="N6133" s="1"/>
    </row>
    <row r="6134" spans="6:14" x14ac:dyDescent="0.25">
      <c r="F6134" s="1"/>
      <c r="G6134" s="1"/>
      <c r="H6134" s="1"/>
      <c r="I6134" s="1"/>
      <c r="J6134" s="1"/>
      <c r="K6134" s="1"/>
      <c r="L6134" s="1"/>
      <c r="M6134" s="1"/>
      <c r="N6134" s="1"/>
    </row>
    <row r="6135" spans="6:14" x14ac:dyDescent="0.25">
      <c r="F6135" s="1"/>
      <c r="G6135" s="1"/>
      <c r="H6135" s="1"/>
      <c r="I6135" s="1"/>
      <c r="J6135" s="1"/>
      <c r="K6135" s="1"/>
      <c r="L6135" s="1"/>
      <c r="M6135" s="1"/>
      <c r="N6135" s="1"/>
    </row>
    <row r="6136" spans="6:14" x14ac:dyDescent="0.25">
      <c r="F6136" s="1"/>
      <c r="G6136" s="1"/>
      <c r="H6136" s="1"/>
      <c r="I6136" s="1"/>
      <c r="J6136" s="1"/>
      <c r="K6136" s="1"/>
      <c r="L6136" s="1"/>
      <c r="M6136" s="1"/>
      <c r="N6136" s="1"/>
    </row>
    <row r="6137" spans="6:14" x14ac:dyDescent="0.25">
      <c r="F6137" s="1"/>
      <c r="G6137" s="1"/>
      <c r="H6137" s="1"/>
      <c r="I6137" s="1"/>
      <c r="J6137" s="1"/>
      <c r="K6137" s="1"/>
      <c r="L6137" s="1"/>
      <c r="M6137" s="1"/>
      <c r="N6137" s="1"/>
    </row>
    <row r="6138" spans="6:14" x14ac:dyDescent="0.25">
      <c r="F6138" s="1"/>
      <c r="G6138" s="1"/>
      <c r="H6138" s="1"/>
      <c r="I6138" s="1"/>
      <c r="J6138" s="1"/>
      <c r="K6138" s="1"/>
      <c r="L6138" s="1"/>
      <c r="M6138" s="1"/>
      <c r="N6138" s="1"/>
    </row>
    <row r="6139" spans="6:14" x14ac:dyDescent="0.25">
      <c r="F6139" s="1"/>
      <c r="G6139" s="1"/>
      <c r="H6139" s="1"/>
      <c r="I6139" s="1"/>
      <c r="J6139" s="1"/>
      <c r="K6139" s="1"/>
      <c r="L6139" s="1"/>
      <c r="M6139" s="1"/>
      <c r="N6139" s="1"/>
    </row>
    <row r="6140" spans="6:14" x14ac:dyDescent="0.25">
      <c r="F6140" s="1"/>
      <c r="G6140" s="1"/>
      <c r="H6140" s="1"/>
      <c r="I6140" s="1"/>
      <c r="J6140" s="1"/>
      <c r="K6140" s="1"/>
      <c r="L6140" s="1"/>
      <c r="M6140" s="1"/>
      <c r="N6140" s="1"/>
    </row>
    <row r="6141" spans="6:14" x14ac:dyDescent="0.25">
      <c r="F6141" s="1"/>
      <c r="G6141" s="1"/>
      <c r="H6141" s="1"/>
      <c r="I6141" s="1"/>
      <c r="J6141" s="1"/>
      <c r="K6141" s="1"/>
      <c r="L6141" s="1"/>
      <c r="M6141" s="1"/>
      <c r="N6141" s="1"/>
    </row>
    <row r="6142" spans="6:14" x14ac:dyDescent="0.25">
      <c r="F6142" s="1"/>
      <c r="G6142" s="1"/>
      <c r="H6142" s="1"/>
      <c r="I6142" s="1"/>
      <c r="J6142" s="1"/>
      <c r="K6142" s="1"/>
      <c r="L6142" s="1"/>
      <c r="M6142" s="1"/>
      <c r="N6142" s="1"/>
    </row>
    <row r="6143" spans="6:14" x14ac:dyDescent="0.25">
      <c r="F6143" s="1"/>
      <c r="G6143" s="1"/>
      <c r="H6143" s="1"/>
      <c r="I6143" s="1"/>
      <c r="J6143" s="1"/>
      <c r="K6143" s="1"/>
      <c r="L6143" s="1"/>
      <c r="M6143" s="1"/>
      <c r="N6143" s="1"/>
    </row>
    <row r="6144" spans="6:14" x14ac:dyDescent="0.25">
      <c r="F6144" s="1"/>
      <c r="G6144" s="1"/>
      <c r="H6144" s="1"/>
      <c r="I6144" s="1"/>
      <c r="J6144" s="1"/>
      <c r="K6144" s="1"/>
      <c r="L6144" s="1"/>
      <c r="M6144" s="1"/>
      <c r="N6144" s="1"/>
    </row>
    <row r="6145" spans="6:14" x14ac:dyDescent="0.25">
      <c r="F6145" s="1"/>
      <c r="G6145" s="1"/>
      <c r="H6145" s="1"/>
      <c r="I6145" s="1"/>
      <c r="J6145" s="1"/>
      <c r="K6145" s="1"/>
      <c r="L6145" s="1"/>
      <c r="M6145" s="1"/>
      <c r="N6145" s="1"/>
    </row>
    <row r="6146" spans="6:14" x14ac:dyDescent="0.25">
      <c r="F6146" s="1"/>
      <c r="G6146" s="1"/>
      <c r="H6146" s="1"/>
      <c r="I6146" s="1"/>
      <c r="J6146" s="1"/>
      <c r="K6146" s="1"/>
      <c r="L6146" s="1"/>
      <c r="M6146" s="1"/>
      <c r="N6146" s="1"/>
    </row>
    <row r="6147" spans="6:14" x14ac:dyDescent="0.25">
      <c r="F6147" s="1"/>
      <c r="G6147" s="1"/>
      <c r="H6147" s="1"/>
      <c r="I6147" s="1"/>
      <c r="J6147" s="1"/>
      <c r="K6147" s="1"/>
      <c r="L6147" s="1"/>
      <c r="M6147" s="1"/>
      <c r="N6147" s="1"/>
    </row>
    <row r="6148" spans="6:14" x14ac:dyDescent="0.25">
      <c r="F6148" s="1"/>
      <c r="G6148" s="1"/>
      <c r="H6148" s="1"/>
      <c r="I6148" s="1"/>
      <c r="J6148" s="1"/>
      <c r="K6148" s="1"/>
      <c r="L6148" s="1"/>
      <c r="M6148" s="1"/>
      <c r="N6148" s="1"/>
    </row>
    <row r="6149" spans="6:14" x14ac:dyDescent="0.25">
      <c r="F6149" s="1"/>
      <c r="G6149" s="1"/>
      <c r="H6149" s="1"/>
      <c r="I6149" s="1"/>
      <c r="J6149" s="1"/>
      <c r="K6149" s="1"/>
      <c r="L6149" s="1"/>
      <c r="M6149" s="1"/>
      <c r="N6149" s="1"/>
    </row>
    <row r="6150" spans="6:14" x14ac:dyDescent="0.25">
      <c r="F6150" s="1"/>
      <c r="G6150" s="1"/>
      <c r="H6150" s="1"/>
      <c r="I6150" s="1"/>
      <c r="J6150" s="1"/>
      <c r="K6150" s="1"/>
      <c r="L6150" s="1"/>
      <c r="M6150" s="1"/>
      <c r="N6150" s="1"/>
    </row>
    <row r="6151" spans="6:14" x14ac:dyDescent="0.25">
      <c r="F6151" s="1"/>
      <c r="G6151" s="1"/>
      <c r="H6151" s="1"/>
      <c r="I6151" s="1"/>
      <c r="J6151" s="1"/>
      <c r="K6151" s="1"/>
      <c r="L6151" s="1"/>
      <c r="M6151" s="1"/>
      <c r="N6151" s="1"/>
    </row>
    <row r="6152" spans="6:14" x14ac:dyDescent="0.25">
      <c r="F6152" s="1"/>
      <c r="G6152" s="1"/>
      <c r="H6152" s="1"/>
      <c r="I6152" s="1"/>
      <c r="J6152" s="1"/>
      <c r="K6152" s="1"/>
      <c r="L6152" s="1"/>
      <c r="M6152" s="1"/>
      <c r="N6152" s="1"/>
    </row>
    <row r="6153" spans="6:14" x14ac:dyDescent="0.25">
      <c r="F6153" s="1"/>
      <c r="G6153" s="1"/>
      <c r="H6153" s="1"/>
      <c r="I6153" s="1"/>
      <c r="J6153" s="1"/>
      <c r="K6153" s="1"/>
      <c r="L6153" s="1"/>
      <c r="M6153" s="1"/>
      <c r="N6153" s="1"/>
    </row>
    <row r="6154" spans="6:14" x14ac:dyDescent="0.25">
      <c r="F6154" s="1"/>
      <c r="G6154" s="1"/>
      <c r="H6154" s="1"/>
      <c r="I6154" s="1"/>
      <c r="J6154" s="1"/>
      <c r="K6154" s="1"/>
      <c r="L6154" s="1"/>
      <c r="M6154" s="1"/>
      <c r="N6154" s="1"/>
    </row>
    <row r="6155" spans="6:14" x14ac:dyDescent="0.25">
      <c r="F6155" s="1"/>
      <c r="G6155" s="1"/>
      <c r="H6155" s="1"/>
      <c r="I6155" s="1"/>
      <c r="J6155" s="1"/>
      <c r="K6155" s="1"/>
      <c r="L6155" s="1"/>
      <c r="M6155" s="1"/>
      <c r="N6155" s="1"/>
    </row>
    <row r="6156" spans="6:14" x14ac:dyDescent="0.25">
      <c r="F6156" s="1"/>
      <c r="G6156" s="1"/>
      <c r="H6156" s="1"/>
      <c r="I6156" s="1"/>
      <c r="J6156" s="1"/>
      <c r="K6156" s="1"/>
      <c r="L6156" s="1"/>
      <c r="M6156" s="1"/>
      <c r="N6156" s="1"/>
    </row>
    <row r="6157" spans="6:14" x14ac:dyDescent="0.25">
      <c r="F6157" s="1"/>
      <c r="G6157" s="1"/>
      <c r="H6157" s="1"/>
      <c r="I6157" s="1"/>
      <c r="J6157" s="1"/>
      <c r="K6157" s="1"/>
      <c r="L6157" s="1"/>
      <c r="M6157" s="1"/>
      <c r="N6157" s="1"/>
    </row>
    <row r="6158" spans="6:14" x14ac:dyDescent="0.25">
      <c r="F6158" s="1"/>
      <c r="G6158" s="1"/>
      <c r="H6158" s="1"/>
      <c r="I6158" s="1"/>
      <c r="J6158" s="1"/>
      <c r="K6158" s="1"/>
      <c r="L6158" s="1"/>
      <c r="M6158" s="1"/>
      <c r="N6158" s="1"/>
    </row>
    <row r="6159" spans="6:14" x14ac:dyDescent="0.25">
      <c r="F6159" s="1"/>
      <c r="G6159" s="1"/>
      <c r="H6159" s="1"/>
      <c r="I6159" s="1"/>
      <c r="J6159" s="1"/>
      <c r="K6159" s="1"/>
      <c r="L6159" s="1"/>
      <c r="M6159" s="1"/>
      <c r="N6159" s="1"/>
    </row>
    <row r="6160" spans="6:14" x14ac:dyDescent="0.25">
      <c r="F6160" s="1"/>
      <c r="G6160" s="1"/>
      <c r="H6160" s="1"/>
      <c r="I6160" s="1"/>
      <c r="J6160" s="1"/>
      <c r="K6160" s="1"/>
      <c r="L6160" s="1"/>
      <c r="M6160" s="1"/>
      <c r="N6160" s="1"/>
    </row>
    <row r="6161" spans="6:14" x14ac:dyDescent="0.25">
      <c r="F6161" s="1"/>
      <c r="G6161" s="1"/>
      <c r="H6161" s="1"/>
      <c r="I6161" s="1"/>
      <c r="J6161" s="1"/>
      <c r="K6161" s="1"/>
      <c r="L6161" s="1"/>
      <c r="M6161" s="1"/>
      <c r="N6161" s="1"/>
    </row>
    <row r="6162" spans="6:14" x14ac:dyDescent="0.25">
      <c r="F6162" s="1"/>
      <c r="G6162" s="1"/>
      <c r="H6162" s="1"/>
      <c r="I6162" s="1"/>
      <c r="J6162" s="1"/>
      <c r="K6162" s="1"/>
      <c r="L6162" s="1"/>
      <c r="M6162" s="1"/>
      <c r="N6162" s="1"/>
    </row>
    <row r="6163" spans="6:14" x14ac:dyDescent="0.25">
      <c r="F6163" s="1"/>
      <c r="G6163" s="1"/>
      <c r="H6163" s="1"/>
      <c r="I6163" s="1"/>
      <c r="J6163" s="1"/>
      <c r="K6163" s="1"/>
      <c r="L6163" s="1"/>
      <c r="M6163" s="1"/>
      <c r="N6163" s="1"/>
    </row>
    <row r="6164" spans="6:14" x14ac:dyDescent="0.25">
      <c r="F6164" s="1"/>
      <c r="G6164" s="1"/>
      <c r="H6164" s="1"/>
      <c r="I6164" s="1"/>
      <c r="J6164" s="1"/>
      <c r="K6164" s="1"/>
      <c r="L6164" s="1"/>
      <c r="M6164" s="1"/>
      <c r="N6164" s="1"/>
    </row>
    <row r="6165" spans="6:14" x14ac:dyDescent="0.25">
      <c r="F6165" s="1"/>
      <c r="G6165" s="1"/>
      <c r="H6165" s="1"/>
      <c r="I6165" s="1"/>
      <c r="J6165" s="1"/>
      <c r="K6165" s="1"/>
      <c r="L6165" s="1"/>
      <c r="M6165" s="1"/>
      <c r="N6165" s="1"/>
    </row>
    <row r="6166" spans="6:14" x14ac:dyDescent="0.25">
      <c r="F6166" s="1"/>
      <c r="G6166" s="1"/>
      <c r="H6166" s="1"/>
      <c r="I6166" s="1"/>
      <c r="J6166" s="1"/>
      <c r="K6166" s="1"/>
      <c r="L6166" s="1"/>
      <c r="M6166" s="1"/>
      <c r="N6166" s="1"/>
    </row>
    <row r="6167" spans="6:14" x14ac:dyDescent="0.25">
      <c r="F6167" s="1"/>
      <c r="G6167" s="1"/>
      <c r="H6167" s="1"/>
      <c r="I6167" s="1"/>
      <c r="J6167" s="1"/>
      <c r="K6167" s="1"/>
      <c r="L6167" s="1"/>
      <c r="M6167" s="1"/>
      <c r="N6167" s="1"/>
    </row>
    <row r="6168" spans="6:14" x14ac:dyDescent="0.25">
      <c r="F6168" s="1"/>
      <c r="G6168" s="1"/>
      <c r="H6168" s="1"/>
      <c r="I6168" s="1"/>
      <c r="J6168" s="1"/>
      <c r="K6168" s="1"/>
      <c r="L6168" s="1"/>
      <c r="M6168" s="1"/>
      <c r="N6168" s="1"/>
    </row>
    <row r="6169" spans="6:14" x14ac:dyDescent="0.25">
      <c r="F6169" s="1"/>
      <c r="G6169" s="1"/>
      <c r="H6169" s="1"/>
      <c r="I6169" s="1"/>
      <c r="J6169" s="1"/>
      <c r="K6169" s="1"/>
      <c r="L6169" s="1"/>
      <c r="M6169" s="1"/>
      <c r="N6169" s="1"/>
    </row>
    <row r="6170" spans="6:14" x14ac:dyDescent="0.25">
      <c r="F6170" s="1"/>
      <c r="G6170" s="1"/>
      <c r="H6170" s="1"/>
      <c r="I6170" s="1"/>
      <c r="J6170" s="1"/>
      <c r="K6170" s="1"/>
      <c r="L6170" s="1"/>
      <c r="M6170" s="1"/>
      <c r="N6170" s="1"/>
    </row>
    <row r="6171" spans="6:14" x14ac:dyDescent="0.25">
      <c r="F6171" s="1"/>
      <c r="G6171" s="1"/>
      <c r="H6171" s="1"/>
      <c r="I6171" s="1"/>
      <c r="J6171" s="1"/>
      <c r="K6171" s="1"/>
      <c r="L6171" s="1"/>
      <c r="M6171" s="1"/>
      <c r="N6171" s="1"/>
    </row>
    <row r="6172" spans="6:14" x14ac:dyDescent="0.25">
      <c r="F6172" s="1"/>
      <c r="G6172" s="1"/>
      <c r="H6172" s="1"/>
      <c r="I6172" s="1"/>
      <c r="J6172" s="1"/>
      <c r="K6172" s="1"/>
      <c r="L6172" s="1"/>
      <c r="M6172" s="1"/>
      <c r="N6172" s="1"/>
    </row>
    <row r="6173" spans="6:14" x14ac:dyDescent="0.25">
      <c r="F6173" s="1"/>
      <c r="G6173" s="1"/>
      <c r="H6173" s="1"/>
      <c r="I6173" s="1"/>
      <c r="J6173" s="1"/>
      <c r="K6173" s="1"/>
      <c r="L6173" s="1"/>
      <c r="M6173" s="1"/>
      <c r="N6173" s="1"/>
    </row>
    <row r="6174" spans="6:14" x14ac:dyDescent="0.25">
      <c r="F6174" s="1"/>
      <c r="G6174" s="1"/>
      <c r="H6174" s="1"/>
      <c r="I6174" s="1"/>
      <c r="J6174" s="1"/>
      <c r="K6174" s="1"/>
      <c r="L6174" s="1"/>
      <c r="M6174" s="1"/>
      <c r="N6174" s="1"/>
    </row>
    <row r="6175" spans="6:14" x14ac:dyDescent="0.25">
      <c r="F6175" s="1"/>
      <c r="G6175" s="1"/>
      <c r="H6175" s="1"/>
      <c r="I6175" s="1"/>
      <c r="J6175" s="1"/>
      <c r="K6175" s="1"/>
      <c r="L6175" s="1"/>
      <c r="M6175" s="1"/>
      <c r="N6175" s="1"/>
    </row>
    <row r="6176" spans="6:14" x14ac:dyDescent="0.25">
      <c r="F6176" s="1"/>
      <c r="G6176" s="1"/>
      <c r="H6176" s="1"/>
      <c r="I6176" s="1"/>
      <c r="J6176" s="1"/>
      <c r="K6176" s="1"/>
      <c r="L6176" s="1"/>
      <c r="M6176" s="1"/>
      <c r="N6176" s="1"/>
    </row>
    <row r="6177" spans="6:14" x14ac:dyDescent="0.25">
      <c r="F6177" s="1"/>
      <c r="G6177" s="1"/>
      <c r="H6177" s="1"/>
      <c r="I6177" s="1"/>
      <c r="J6177" s="1"/>
      <c r="K6177" s="1"/>
      <c r="L6177" s="1"/>
      <c r="M6177" s="1"/>
      <c r="N6177" s="1"/>
    </row>
    <row r="6178" spans="6:14" x14ac:dyDescent="0.25">
      <c r="F6178" s="1"/>
      <c r="G6178" s="1"/>
      <c r="H6178" s="1"/>
      <c r="I6178" s="1"/>
      <c r="J6178" s="1"/>
      <c r="K6178" s="1"/>
      <c r="L6178" s="1"/>
      <c r="M6178" s="1"/>
      <c r="N6178" s="1"/>
    </row>
    <row r="6179" spans="6:14" x14ac:dyDescent="0.25">
      <c r="F6179" s="1"/>
      <c r="G6179" s="1"/>
      <c r="H6179" s="1"/>
      <c r="I6179" s="1"/>
      <c r="J6179" s="1"/>
      <c r="K6179" s="1"/>
      <c r="L6179" s="1"/>
      <c r="M6179" s="1"/>
      <c r="N6179" s="1"/>
    </row>
    <row r="6180" spans="6:14" x14ac:dyDescent="0.25">
      <c r="F6180" s="1"/>
      <c r="G6180" s="1"/>
      <c r="H6180" s="1"/>
      <c r="I6180" s="1"/>
      <c r="J6180" s="1"/>
      <c r="K6180" s="1"/>
      <c r="L6180" s="1"/>
      <c r="M6180" s="1"/>
      <c r="N6180" s="1"/>
    </row>
    <row r="6181" spans="6:14" x14ac:dyDescent="0.25">
      <c r="F6181" s="1"/>
      <c r="G6181" s="1"/>
      <c r="H6181" s="1"/>
      <c r="I6181" s="1"/>
      <c r="J6181" s="1"/>
      <c r="K6181" s="1"/>
      <c r="L6181" s="1"/>
      <c r="M6181" s="1"/>
      <c r="N6181" s="1"/>
    </row>
    <row r="6182" spans="6:14" x14ac:dyDescent="0.25">
      <c r="F6182" s="1"/>
      <c r="G6182" s="1"/>
      <c r="H6182" s="1"/>
      <c r="I6182" s="1"/>
      <c r="J6182" s="1"/>
      <c r="K6182" s="1"/>
      <c r="L6182" s="1"/>
      <c r="M6182" s="1"/>
      <c r="N6182" s="1"/>
    </row>
    <row r="6183" spans="6:14" x14ac:dyDescent="0.25">
      <c r="F6183" s="1"/>
      <c r="G6183" s="1"/>
      <c r="H6183" s="1"/>
      <c r="I6183" s="1"/>
      <c r="J6183" s="1"/>
      <c r="K6183" s="1"/>
      <c r="L6183" s="1"/>
      <c r="M6183" s="1"/>
      <c r="N6183" s="1"/>
    </row>
    <row r="6184" spans="6:14" x14ac:dyDescent="0.25">
      <c r="F6184" s="1"/>
      <c r="G6184" s="1"/>
      <c r="H6184" s="1"/>
      <c r="I6184" s="1"/>
      <c r="J6184" s="1"/>
      <c r="K6184" s="1"/>
      <c r="L6184" s="1"/>
      <c r="M6184" s="1"/>
      <c r="N6184" s="1"/>
    </row>
    <row r="6185" spans="6:14" x14ac:dyDescent="0.25">
      <c r="F6185" s="1"/>
      <c r="G6185" s="1"/>
      <c r="H6185" s="1"/>
      <c r="I6185" s="1"/>
      <c r="J6185" s="1"/>
      <c r="K6185" s="1"/>
      <c r="L6185" s="1"/>
      <c r="M6185" s="1"/>
      <c r="N6185" s="1"/>
    </row>
    <row r="6186" spans="6:14" x14ac:dyDescent="0.25">
      <c r="F6186" s="1"/>
      <c r="G6186" s="1"/>
      <c r="H6186" s="1"/>
      <c r="I6186" s="1"/>
      <c r="J6186" s="1"/>
      <c r="K6186" s="1"/>
      <c r="L6186" s="1"/>
      <c r="M6186" s="1"/>
      <c r="N6186" s="1"/>
    </row>
    <row r="6187" spans="6:14" x14ac:dyDescent="0.25">
      <c r="F6187" s="1"/>
      <c r="G6187" s="1"/>
      <c r="H6187" s="1"/>
      <c r="I6187" s="1"/>
      <c r="J6187" s="1"/>
      <c r="K6187" s="1"/>
      <c r="L6187" s="1"/>
      <c r="M6187" s="1"/>
      <c r="N6187" s="1"/>
    </row>
    <row r="6188" spans="6:14" x14ac:dyDescent="0.25">
      <c r="F6188" s="1"/>
      <c r="G6188" s="1"/>
      <c r="H6188" s="1"/>
      <c r="I6188" s="1"/>
      <c r="J6188" s="1"/>
      <c r="K6188" s="1"/>
      <c r="L6188" s="1"/>
      <c r="M6188" s="1"/>
      <c r="N6188" s="1"/>
    </row>
    <row r="6189" spans="6:14" x14ac:dyDescent="0.25">
      <c r="F6189" s="1"/>
      <c r="G6189" s="1"/>
      <c r="H6189" s="1"/>
      <c r="I6189" s="1"/>
      <c r="J6189" s="1"/>
      <c r="K6189" s="1"/>
      <c r="L6189" s="1"/>
      <c r="M6189" s="1"/>
      <c r="N6189" s="1"/>
    </row>
    <row r="6190" spans="6:14" x14ac:dyDescent="0.25">
      <c r="F6190" s="1"/>
      <c r="G6190" s="1"/>
      <c r="H6190" s="1"/>
      <c r="I6190" s="1"/>
      <c r="J6190" s="1"/>
      <c r="K6190" s="1"/>
      <c r="L6190" s="1"/>
      <c r="M6190" s="1"/>
      <c r="N6190" s="1"/>
    </row>
    <row r="6191" spans="6:14" x14ac:dyDescent="0.25">
      <c r="F6191" s="1"/>
      <c r="G6191" s="1"/>
      <c r="H6191" s="1"/>
      <c r="I6191" s="1"/>
      <c r="J6191" s="1"/>
      <c r="K6191" s="1"/>
      <c r="L6191" s="1"/>
      <c r="M6191" s="1"/>
      <c r="N6191" s="1"/>
    </row>
    <row r="6192" spans="6:14" x14ac:dyDescent="0.25">
      <c r="F6192" s="1"/>
      <c r="G6192" s="1"/>
      <c r="H6192" s="1"/>
      <c r="I6192" s="1"/>
      <c r="J6192" s="1"/>
      <c r="K6192" s="1"/>
      <c r="L6192" s="1"/>
      <c r="M6192" s="1"/>
      <c r="N6192" s="1"/>
    </row>
    <row r="6193" spans="6:14" x14ac:dyDescent="0.25">
      <c r="F6193" s="1"/>
      <c r="G6193" s="1"/>
      <c r="H6193" s="1"/>
      <c r="I6193" s="1"/>
      <c r="J6193" s="1"/>
      <c r="K6193" s="1"/>
      <c r="L6193" s="1"/>
      <c r="M6193" s="1"/>
      <c r="N6193" s="1"/>
    </row>
    <row r="6194" spans="6:14" x14ac:dyDescent="0.25">
      <c r="F6194" s="1"/>
      <c r="G6194" s="1"/>
      <c r="H6194" s="1"/>
      <c r="I6194" s="1"/>
      <c r="J6194" s="1"/>
      <c r="K6194" s="1"/>
      <c r="L6194" s="1"/>
      <c r="M6194" s="1"/>
      <c r="N6194" s="1"/>
    </row>
    <row r="6195" spans="6:14" x14ac:dyDescent="0.25">
      <c r="F6195" s="1"/>
      <c r="G6195" s="1"/>
      <c r="H6195" s="1"/>
      <c r="I6195" s="1"/>
      <c r="J6195" s="1"/>
      <c r="K6195" s="1"/>
      <c r="L6195" s="1"/>
      <c r="M6195" s="1"/>
      <c r="N6195" s="1"/>
    </row>
    <row r="6196" spans="6:14" x14ac:dyDescent="0.25">
      <c r="F6196" s="1"/>
      <c r="G6196" s="1"/>
      <c r="H6196" s="1"/>
      <c r="I6196" s="1"/>
      <c r="J6196" s="1"/>
      <c r="K6196" s="1"/>
      <c r="L6196" s="1"/>
      <c r="M6196" s="1"/>
      <c r="N6196" s="1"/>
    </row>
    <row r="6197" spans="6:14" x14ac:dyDescent="0.25">
      <c r="F6197" s="1"/>
      <c r="G6197" s="1"/>
      <c r="H6197" s="1"/>
      <c r="I6197" s="1"/>
      <c r="J6197" s="1"/>
      <c r="K6197" s="1"/>
      <c r="L6197" s="1"/>
      <c r="M6197" s="1"/>
      <c r="N6197" s="1"/>
    </row>
    <row r="6198" spans="6:14" x14ac:dyDescent="0.25">
      <c r="F6198" s="1"/>
      <c r="G6198" s="1"/>
      <c r="H6198" s="1"/>
      <c r="I6198" s="1"/>
      <c r="J6198" s="1"/>
      <c r="K6198" s="1"/>
      <c r="L6198" s="1"/>
      <c r="M6198" s="1"/>
      <c r="N6198" s="1"/>
    </row>
    <row r="6199" spans="6:14" x14ac:dyDescent="0.25">
      <c r="F6199" s="1"/>
      <c r="G6199" s="1"/>
      <c r="H6199" s="1"/>
      <c r="I6199" s="1"/>
      <c r="J6199" s="1"/>
      <c r="K6199" s="1"/>
      <c r="L6199" s="1"/>
      <c r="M6199" s="1"/>
      <c r="N6199" s="1"/>
    </row>
    <row r="6200" spans="6:14" x14ac:dyDescent="0.25">
      <c r="F6200" s="1"/>
      <c r="G6200" s="1"/>
      <c r="H6200" s="1"/>
      <c r="I6200" s="1"/>
      <c r="J6200" s="1"/>
      <c r="K6200" s="1"/>
      <c r="L6200" s="1"/>
      <c r="M6200" s="1"/>
      <c r="N6200" s="1"/>
    </row>
    <row r="6201" spans="6:14" x14ac:dyDescent="0.25">
      <c r="F6201" s="1"/>
      <c r="G6201" s="1"/>
      <c r="H6201" s="1"/>
      <c r="I6201" s="1"/>
      <c r="J6201" s="1"/>
      <c r="K6201" s="1"/>
      <c r="L6201" s="1"/>
      <c r="M6201" s="1"/>
      <c r="N6201" s="1"/>
    </row>
    <row r="6202" spans="6:14" x14ac:dyDescent="0.25">
      <c r="F6202" s="1"/>
      <c r="G6202" s="1"/>
      <c r="H6202" s="1"/>
      <c r="I6202" s="1"/>
      <c r="J6202" s="1"/>
      <c r="K6202" s="1"/>
      <c r="L6202" s="1"/>
      <c r="M6202" s="1"/>
      <c r="N6202" s="1"/>
    </row>
    <row r="6203" spans="6:14" x14ac:dyDescent="0.25">
      <c r="F6203" s="1"/>
      <c r="G6203" s="1"/>
      <c r="H6203" s="1"/>
      <c r="I6203" s="1"/>
      <c r="J6203" s="1"/>
      <c r="K6203" s="1"/>
      <c r="L6203" s="1"/>
      <c r="M6203" s="1"/>
      <c r="N6203" s="1"/>
    </row>
    <row r="6204" spans="6:14" x14ac:dyDescent="0.25">
      <c r="F6204" s="1"/>
      <c r="G6204" s="1"/>
      <c r="H6204" s="1"/>
      <c r="I6204" s="1"/>
      <c r="J6204" s="1"/>
      <c r="K6204" s="1"/>
      <c r="L6204" s="1"/>
      <c r="M6204" s="1"/>
      <c r="N6204" s="1"/>
    </row>
    <row r="6205" spans="6:14" x14ac:dyDescent="0.25">
      <c r="F6205" s="1"/>
      <c r="G6205" s="1"/>
      <c r="H6205" s="1"/>
      <c r="I6205" s="1"/>
      <c r="J6205" s="1"/>
      <c r="K6205" s="1"/>
      <c r="L6205" s="1"/>
      <c r="M6205" s="1"/>
      <c r="N6205" s="1"/>
    </row>
    <row r="6206" spans="6:14" x14ac:dyDescent="0.25">
      <c r="F6206" s="1"/>
      <c r="G6206" s="1"/>
      <c r="H6206" s="1"/>
      <c r="I6206" s="1"/>
      <c r="J6206" s="1"/>
      <c r="K6206" s="1"/>
      <c r="L6206" s="1"/>
      <c r="M6206" s="1"/>
      <c r="N6206" s="1"/>
    </row>
    <row r="6207" spans="6:14" x14ac:dyDescent="0.25">
      <c r="F6207" s="1"/>
      <c r="G6207" s="1"/>
      <c r="H6207" s="1"/>
      <c r="I6207" s="1"/>
      <c r="J6207" s="1"/>
      <c r="K6207" s="1"/>
      <c r="L6207" s="1"/>
      <c r="M6207" s="1"/>
      <c r="N6207" s="1"/>
    </row>
    <row r="6208" spans="6:14" x14ac:dyDescent="0.25">
      <c r="F6208" s="1"/>
      <c r="G6208" s="1"/>
      <c r="H6208" s="1"/>
      <c r="I6208" s="1"/>
      <c r="J6208" s="1"/>
      <c r="K6208" s="1"/>
      <c r="L6208" s="1"/>
      <c r="M6208" s="1"/>
      <c r="N6208" s="1"/>
    </row>
    <row r="6209" spans="6:14" x14ac:dyDescent="0.25">
      <c r="F6209" s="1"/>
      <c r="G6209" s="1"/>
      <c r="H6209" s="1"/>
      <c r="I6209" s="1"/>
      <c r="J6209" s="1"/>
      <c r="K6209" s="1"/>
      <c r="L6209" s="1"/>
      <c r="M6209" s="1"/>
      <c r="N6209" s="1"/>
    </row>
    <row r="6210" spans="6:14" x14ac:dyDescent="0.25">
      <c r="F6210" s="1"/>
      <c r="G6210" s="1"/>
      <c r="H6210" s="1"/>
      <c r="I6210" s="1"/>
      <c r="J6210" s="1"/>
      <c r="K6210" s="1"/>
      <c r="L6210" s="1"/>
      <c r="M6210" s="1"/>
      <c r="N6210" s="1"/>
    </row>
    <row r="6211" spans="6:14" x14ac:dyDescent="0.25">
      <c r="F6211" s="1"/>
      <c r="G6211" s="1"/>
      <c r="H6211" s="1"/>
      <c r="I6211" s="1"/>
      <c r="J6211" s="1"/>
      <c r="K6211" s="1"/>
      <c r="L6211" s="1"/>
      <c r="M6211" s="1"/>
      <c r="N6211" s="1"/>
    </row>
    <row r="6212" spans="6:14" x14ac:dyDescent="0.25">
      <c r="F6212" s="1"/>
      <c r="G6212" s="1"/>
      <c r="H6212" s="1"/>
      <c r="I6212" s="1"/>
      <c r="J6212" s="1"/>
      <c r="K6212" s="1"/>
      <c r="L6212" s="1"/>
      <c r="M6212" s="1"/>
      <c r="N6212" s="1"/>
    </row>
    <row r="6213" spans="6:14" x14ac:dyDescent="0.25">
      <c r="F6213" s="1"/>
      <c r="G6213" s="1"/>
      <c r="H6213" s="1"/>
      <c r="I6213" s="1"/>
      <c r="J6213" s="1"/>
      <c r="K6213" s="1"/>
      <c r="L6213" s="1"/>
      <c r="M6213" s="1"/>
      <c r="N6213" s="1"/>
    </row>
    <row r="6214" spans="6:14" x14ac:dyDescent="0.25">
      <c r="F6214" s="1"/>
      <c r="G6214" s="1"/>
      <c r="H6214" s="1"/>
      <c r="I6214" s="1"/>
      <c r="J6214" s="1"/>
      <c r="K6214" s="1"/>
      <c r="L6214" s="1"/>
      <c r="M6214" s="1"/>
      <c r="N6214" s="1"/>
    </row>
    <row r="6215" spans="6:14" x14ac:dyDescent="0.25">
      <c r="F6215" s="1"/>
      <c r="G6215" s="1"/>
      <c r="H6215" s="1"/>
      <c r="I6215" s="1"/>
      <c r="J6215" s="1"/>
      <c r="K6215" s="1"/>
      <c r="L6215" s="1"/>
      <c r="M6215" s="1"/>
      <c r="N6215" s="1"/>
    </row>
    <row r="6216" spans="6:14" x14ac:dyDescent="0.25">
      <c r="F6216" s="1"/>
      <c r="G6216" s="1"/>
      <c r="H6216" s="1"/>
      <c r="I6216" s="1"/>
      <c r="J6216" s="1"/>
      <c r="K6216" s="1"/>
      <c r="L6216" s="1"/>
      <c r="M6216" s="1"/>
      <c r="N6216" s="1"/>
    </row>
    <row r="6217" spans="6:14" x14ac:dyDescent="0.25">
      <c r="F6217" s="1"/>
      <c r="G6217" s="1"/>
      <c r="H6217" s="1"/>
      <c r="I6217" s="1"/>
      <c r="J6217" s="1"/>
      <c r="K6217" s="1"/>
      <c r="L6217" s="1"/>
      <c r="M6217" s="1"/>
      <c r="N6217" s="1"/>
    </row>
    <row r="6218" spans="6:14" x14ac:dyDescent="0.25">
      <c r="F6218" s="1"/>
      <c r="G6218" s="1"/>
      <c r="H6218" s="1"/>
      <c r="I6218" s="1"/>
      <c r="J6218" s="1"/>
      <c r="K6218" s="1"/>
      <c r="L6218" s="1"/>
      <c r="M6218" s="1"/>
      <c r="N6218" s="1"/>
    </row>
    <row r="6219" spans="6:14" x14ac:dyDescent="0.25">
      <c r="F6219" s="1"/>
      <c r="G6219" s="1"/>
      <c r="H6219" s="1"/>
      <c r="I6219" s="1"/>
      <c r="J6219" s="1"/>
      <c r="K6219" s="1"/>
      <c r="L6219" s="1"/>
      <c r="M6219" s="1"/>
      <c r="N6219" s="1"/>
    </row>
    <row r="6220" spans="6:14" x14ac:dyDescent="0.25">
      <c r="F6220" s="1"/>
      <c r="G6220" s="1"/>
      <c r="H6220" s="1"/>
      <c r="I6220" s="1"/>
      <c r="J6220" s="1"/>
      <c r="K6220" s="1"/>
      <c r="L6220" s="1"/>
      <c r="M6220" s="1"/>
      <c r="N6220" s="1"/>
    </row>
    <row r="6221" spans="6:14" x14ac:dyDescent="0.25">
      <c r="F6221" s="1"/>
      <c r="G6221" s="1"/>
      <c r="H6221" s="1"/>
      <c r="I6221" s="1"/>
      <c r="J6221" s="1"/>
      <c r="K6221" s="1"/>
      <c r="L6221" s="1"/>
      <c r="M6221" s="1"/>
      <c r="N6221" s="1"/>
    </row>
    <row r="6222" spans="6:14" x14ac:dyDescent="0.25">
      <c r="F6222" s="1"/>
      <c r="G6222" s="1"/>
      <c r="H6222" s="1"/>
      <c r="I6222" s="1"/>
      <c r="J6222" s="1"/>
      <c r="K6222" s="1"/>
      <c r="L6222" s="1"/>
      <c r="M6222" s="1"/>
      <c r="N6222" s="1"/>
    </row>
    <row r="6223" spans="6:14" x14ac:dyDescent="0.25">
      <c r="F6223" s="1"/>
      <c r="G6223" s="1"/>
      <c r="H6223" s="1"/>
      <c r="I6223" s="1"/>
      <c r="J6223" s="1"/>
      <c r="K6223" s="1"/>
      <c r="L6223" s="1"/>
      <c r="M6223" s="1"/>
      <c r="N6223" s="1"/>
    </row>
    <row r="6224" spans="6:14" x14ac:dyDescent="0.25">
      <c r="F6224" s="1"/>
      <c r="G6224" s="1"/>
      <c r="H6224" s="1"/>
      <c r="I6224" s="1"/>
      <c r="J6224" s="1"/>
      <c r="K6224" s="1"/>
      <c r="L6224" s="1"/>
      <c r="M6224" s="1"/>
      <c r="N6224" s="1"/>
    </row>
    <row r="6225" spans="6:14" x14ac:dyDescent="0.25">
      <c r="F6225" s="1"/>
      <c r="G6225" s="1"/>
      <c r="H6225" s="1"/>
      <c r="I6225" s="1"/>
      <c r="J6225" s="1"/>
      <c r="K6225" s="1"/>
      <c r="L6225" s="1"/>
      <c r="M6225" s="1"/>
      <c r="N6225" s="1"/>
    </row>
    <row r="6226" spans="6:14" x14ac:dyDescent="0.25">
      <c r="F6226" s="1"/>
      <c r="G6226" s="1"/>
      <c r="H6226" s="1"/>
      <c r="I6226" s="1"/>
      <c r="J6226" s="1"/>
      <c r="K6226" s="1"/>
      <c r="L6226" s="1"/>
      <c r="M6226" s="1"/>
      <c r="N6226" s="1"/>
    </row>
    <row r="6227" spans="6:14" x14ac:dyDescent="0.25">
      <c r="F6227" s="1"/>
      <c r="G6227" s="1"/>
      <c r="H6227" s="1"/>
      <c r="I6227" s="1"/>
      <c r="J6227" s="1"/>
      <c r="K6227" s="1"/>
      <c r="L6227" s="1"/>
      <c r="M6227" s="1"/>
      <c r="N6227" s="1"/>
    </row>
    <row r="6228" spans="6:14" x14ac:dyDescent="0.25">
      <c r="F6228" s="1"/>
      <c r="G6228" s="1"/>
      <c r="H6228" s="1"/>
      <c r="I6228" s="1"/>
      <c r="J6228" s="1"/>
      <c r="K6228" s="1"/>
      <c r="L6228" s="1"/>
      <c r="M6228" s="1"/>
      <c r="N6228" s="1"/>
    </row>
    <row r="6229" spans="6:14" x14ac:dyDescent="0.25">
      <c r="F6229" s="1"/>
      <c r="G6229" s="1"/>
      <c r="H6229" s="1"/>
      <c r="I6229" s="1"/>
      <c r="J6229" s="1"/>
      <c r="K6229" s="1"/>
      <c r="L6229" s="1"/>
      <c r="M6229" s="1"/>
      <c r="N6229" s="1"/>
    </row>
    <row r="6230" spans="6:14" x14ac:dyDescent="0.25">
      <c r="F6230" s="1"/>
      <c r="G6230" s="1"/>
      <c r="H6230" s="1"/>
      <c r="I6230" s="1"/>
      <c r="J6230" s="1"/>
      <c r="K6230" s="1"/>
      <c r="L6230" s="1"/>
      <c r="M6230" s="1"/>
      <c r="N6230" s="1"/>
    </row>
    <row r="6231" spans="6:14" x14ac:dyDescent="0.25">
      <c r="F6231" s="1"/>
      <c r="G6231" s="1"/>
      <c r="H6231" s="1"/>
      <c r="I6231" s="1"/>
      <c r="J6231" s="1"/>
      <c r="K6231" s="1"/>
      <c r="L6231" s="1"/>
      <c r="M6231" s="1"/>
      <c r="N6231" s="1"/>
    </row>
    <row r="6232" spans="6:14" x14ac:dyDescent="0.25">
      <c r="F6232" s="1"/>
      <c r="G6232" s="1"/>
      <c r="H6232" s="1"/>
      <c r="I6232" s="1"/>
      <c r="J6232" s="1"/>
      <c r="K6232" s="1"/>
      <c r="L6232" s="1"/>
      <c r="M6232" s="1"/>
      <c r="N6232" s="1"/>
    </row>
    <row r="6233" spans="6:14" x14ac:dyDescent="0.25">
      <c r="F6233" s="1"/>
      <c r="G6233" s="1"/>
      <c r="H6233" s="1"/>
      <c r="I6233" s="1"/>
      <c r="J6233" s="1"/>
      <c r="K6233" s="1"/>
      <c r="L6233" s="1"/>
      <c r="M6233" s="1"/>
      <c r="N6233" s="1"/>
    </row>
    <row r="6234" spans="6:14" x14ac:dyDescent="0.25">
      <c r="F6234" s="1"/>
      <c r="G6234" s="1"/>
      <c r="H6234" s="1"/>
      <c r="I6234" s="1"/>
      <c r="J6234" s="1"/>
      <c r="K6234" s="1"/>
      <c r="L6234" s="1"/>
      <c r="M6234" s="1"/>
      <c r="N6234" s="1"/>
    </row>
    <row r="6235" spans="6:14" x14ac:dyDescent="0.25">
      <c r="F6235" s="1"/>
      <c r="G6235" s="1"/>
      <c r="H6235" s="1"/>
      <c r="I6235" s="1"/>
      <c r="J6235" s="1"/>
      <c r="K6235" s="1"/>
      <c r="L6235" s="1"/>
      <c r="M6235" s="1"/>
      <c r="N6235" s="1"/>
    </row>
    <row r="6236" spans="6:14" x14ac:dyDescent="0.25">
      <c r="F6236" s="1"/>
      <c r="G6236" s="1"/>
      <c r="H6236" s="1"/>
      <c r="I6236" s="1"/>
      <c r="J6236" s="1"/>
      <c r="K6236" s="1"/>
      <c r="L6236" s="1"/>
      <c r="M6236" s="1"/>
      <c r="N6236" s="1"/>
    </row>
    <row r="6237" spans="6:14" x14ac:dyDescent="0.25">
      <c r="F6237" s="1"/>
      <c r="G6237" s="1"/>
      <c r="H6237" s="1"/>
      <c r="I6237" s="1"/>
      <c r="J6237" s="1"/>
      <c r="K6237" s="1"/>
      <c r="L6237" s="1"/>
      <c r="M6237" s="1"/>
      <c r="N6237" s="1"/>
    </row>
    <row r="6238" spans="6:14" x14ac:dyDescent="0.25">
      <c r="F6238" s="1"/>
      <c r="G6238" s="1"/>
      <c r="H6238" s="1"/>
      <c r="I6238" s="1"/>
      <c r="J6238" s="1"/>
      <c r="K6238" s="1"/>
      <c r="L6238" s="1"/>
      <c r="M6238" s="1"/>
      <c r="N6238" s="1"/>
    </row>
    <row r="6239" spans="6:14" x14ac:dyDescent="0.25">
      <c r="F6239" s="1"/>
      <c r="G6239" s="1"/>
      <c r="H6239" s="1"/>
      <c r="I6239" s="1"/>
      <c r="J6239" s="1"/>
      <c r="K6239" s="1"/>
      <c r="L6239" s="1"/>
      <c r="M6239" s="1"/>
      <c r="N6239" s="1"/>
    </row>
    <row r="6240" spans="6:14" x14ac:dyDescent="0.25">
      <c r="F6240" s="1"/>
      <c r="G6240" s="1"/>
      <c r="H6240" s="1"/>
      <c r="I6240" s="1"/>
      <c r="J6240" s="1"/>
      <c r="K6240" s="1"/>
      <c r="L6240" s="1"/>
      <c r="M6240" s="1"/>
      <c r="N6240" s="1"/>
    </row>
    <row r="6241" spans="6:14" x14ac:dyDescent="0.25">
      <c r="F6241" s="1"/>
      <c r="G6241" s="1"/>
      <c r="H6241" s="1"/>
      <c r="I6241" s="1"/>
      <c r="J6241" s="1"/>
      <c r="K6241" s="1"/>
      <c r="L6241" s="1"/>
      <c r="M6241" s="1"/>
      <c r="N6241" s="1"/>
    </row>
    <row r="6242" spans="6:14" x14ac:dyDescent="0.25">
      <c r="F6242" s="1"/>
      <c r="G6242" s="1"/>
      <c r="H6242" s="1"/>
      <c r="I6242" s="1"/>
      <c r="J6242" s="1"/>
      <c r="K6242" s="1"/>
      <c r="L6242" s="1"/>
      <c r="M6242" s="1"/>
      <c r="N6242" s="1"/>
    </row>
    <row r="6243" spans="6:14" x14ac:dyDescent="0.25">
      <c r="F6243" s="1"/>
      <c r="G6243" s="1"/>
      <c r="H6243" s="1"/>
      <c r="I6243" s="1"/>
      <c r="J6243" s="1"/>
      <c r="K6243" s="1"/>
      <c r="L6243" s="1"/>
      <c r="M6243" s="1"/>
      <c r="N6243" s="1"/>
    </row>
    <row r="6244" spans="6:14" x14ac:dyDescent="0.25">
      <c r="F6244" s="1"/>
      <c r="G6244" s="1"/>
      <c r="H6244" s="1"/>
      <c r="I6244" s="1"/>
      <c r="J6244" s="1"/>
      <c r="K6244" s="1"/>
      <c r="L6244" s="1"/>
      <c r="M6244" s="1"/>
      <c r="N6244" s="1"/>
    </row>
    <row r="6245" spans="6:14" x14ac:dyDescent="0.25">
      <c r="F6245" s="1"/>
      <c r="G6245" s="1"/>
      <c r="H6245" s="1"/>
      <c r="I6245" s="1"/>
      <c r="J6245" s="1"/>
      <c r="K6245" s="1"/>
      <c r="L6245" s="1"/>
      <c r="M6245" s="1"/>
      <c r="N6245" s="1"/>
    </row>
    <row r="6246" spans="6:14" x14ac:dyDescent="0.25">
      <c r="F6246" s="1"/>
      <c r="G6246" s="1"/>
      <c r="H6246" s="1"/>
      <c r="I6246" s="1"/>
      <c r="J6246" s="1"/>
      <c r="K6246" s="1"/>
      <c r="L6246" s="1"/>
      <c r="M6246" s="1"/>
      <c r="N6246" s="1"/>
    </row>
    <row r="6247" spans="6:14" x14ac:dyDescent="0.25">
      <c r="F6247" s="1"/>
      <c r="G6247" s="1"/>
      <c r="H6247" s="1"/>
      <c r="I6247" s="1"/>
      <c r="J6247" s="1"/>
      <c r="K6247" s="1"/>
      <c r="L6247" s="1"/>
      <c r="M6247" s="1"/>
      <c r="N6247" s="1"/>
    </row>
    <row r="6248" spans="6:14" x14ac:dyDescent="0.25">
      <c r="F6248" s="1"/>
      <c r="G6248" s="1"/>
      <c r="H6248" s="1"/>
      <c r="I6248" s="1"/>
      <c r="J6248" s="1"/>
      <c r="K6248" s="1"/>
      <c r="L6248" s="1"/>
      <c r="M6248" s="1"/>
      <c r="N6248" s="1"/>
    </row>
    <row r="6249" spans="6:14" x14ac:dyDescent="0.25">
      <c r="F6249" s="1"/>
      <c r="G6249" s="1"/>
      <c r="H6249" s="1"/>
      <c r="I6249" s="1"/>
      <c r="J6249" s="1"/>
      <c r="K6249" s="1"/>
      <c r="L6249" s="1"/>
      <c r="M6249" s="1"/>
      <c r="N6249" s="1"/>
    </row>
    <row r="6250" spans="6:14" x14ac:dyDescent="0.25">
      <c r="F6250" s="1"/>
      <c r="G6250" s="1"/>
      <c r="H6250" s="1"/>
      <c r="I6250" s="1"/>
      <c r="J6250" s="1"/>
      <c r="K6250" s="1"/>
      <c r="L6250" s="1"/>
      <c r="M6250" s="1"/>
      <c r="N6250" s="1"/>
    </row>
    <row r="6251" spans="6:14" x14ac:dyDescent="0.25">
      <c r="F6251" s="1"/>
      <c r="G6251" s="1"/>
      <c r="H6251" s="1"/>
      <c r="I6251" s="1"/>
      <c r="J6251" s="1"/>
      <c r="K6251" s="1"/>
      <c r="L6251" s="1"/>
      <c r="M6251" s="1"/>
      <c r="N6251" s="1"/>
    </row>
    <row r="6252" spans="6:14" x14ac:dyDescent="0.25">
      <c r="F6252" s="1"/>
      <c r="G6252" s="1"/>
      <c r="H6252" s="1"/>
      <c r="I6252" s="1"/>
      <c r="J6252" s="1"/>
      <c r="K6252" s="1"/>
      <c r="L6252" s="1"/>
      <c r="M6252" s="1"/>
      <c r="N6252" s="1"/>
    </row>
    <row r="6253" spans="6:14" x14ac:dyDescent="0.25">
      <c r="F6253" s="1"/>
      <c r="G6253" s="1"/>
      <c r="H6253" s="1"/>
      <c r="I6253" s="1"/>
      <c r="J6253" s="1"/>
      <c r="K6253" s="1"/>
      <c r="L6253" s="1"/>
      <c r="M6253" s="1"/>
      <c r="N6253" s="1"/>
    </row>
    <row r="6254" spans="6:14" x14ac:dyDescent="0.25">
      <c r="F6254" s="1"/>
      <c r="G6254" s="1"/>
      <c r="H6254" s="1"/>
      <c r="I6254" s="1"/>
      <c r="J6254" s="1"/>
      <c r="K6254" s="1"/>
      <c r="L6254" s="1"/>
      <c r="M6254" s="1"/>
      <c r="N6254" s="1"/>
    </row>
    <row r="6255" spans="6:14" x14ac:dyDescent="0.25">
      <c r="F6255" s="1"/>
      <c r="G6255" s="1"/>
      <c r="H6255" s="1"/>
      <c r="I6255" s="1"/>
      <c r="J6255" s="1"/>
      <c r="K6255" s="1"/>
      <c r="L6255" s="1"/>
      <c r="M6255" s="1"/>
      <c r="N6255" s="1"/>
    </row>
    <row r="6256" spans="6:14" x14ac:dyDescent="0.25">
      <c r="F6256" s="1"/>
      <c r="G6256" s="1"/>
      <c r="H6256" s="1"/>
      <c r="I6256" s="1"/>
      <c r="J6256" s="1"/>
      <c r="K6256" s="1"/>
      <c r="L6256" s="1"/>
      <c r="M6256" s="1"/>
      <c r="N6256" s="1"/>
    </row>
    <row r="6257" spans="6:14" x14ac:dyDescent="0.25">
      <c r="F6257" s="1"/>
      <c r="G6257" s="1"/>
      <c r="H6257" s="1"/>
      <c r="I6257" s="1"/>
      <c r="J6257" s="1"/>
      <c r="K6257" s="1"/>
      <c r="L6257" s="1"/>
      <c r="M6257" s="1"/>
      <c r="N6257" s="1"/>
    </row>
    <row r="6258" spans="6:14" x14ac:dyDescent="0.25">
      <c r="F6258" s="1"/>
      <c r="G6258" s="1"/>
      <c r="H6258" s="1"/>
      <c r="I6258" s="1"/>
      <c r="J6258" s="1"/>
      <c r="K6258" s="1"/>
      <c r="L6258" s="1"/>
      <c r="M6258" s="1"/>
      <c r="N6258" s="1"/>
    </row>
    <row r="6259" spans="6:14" x14ac:dyDescent="0.25">
      <c r="F6259" s="1"/>
      <c r="G6259" s="1"/>
      <c r="H6259" s="1"/>
      <c r="I6259" s="1"/>
      <c r="J6259" s="1"/>
      <c r="K6259" s="1"/>
      <c r="L6259" s="1"/>
      <c r="M6259" s="1"/>
      <c r="N6259" s="1"/>
    </row>
    <row r="6260" spans="6:14" x14ac:dyDescent="0.25">
      <c r="F6260" s="1"/>
      <c r="G6260" s="1"/>
      <c r="H6260" s="1"/>
      <c r="I6260" s="1"/>
      <c r="J6260" s="1"/>
      <c r="K6260" s="1"/>
      <c r="L6260" s="1"/>
      <c r="M6260" s="1"/>
      <c r="N6260" s="1"/>
    </row>
    <row r="6261" spans="6:14" x14ac:dyDescent="0.25">
      <c r="F6261" s="1"/>
      <c r="G6261" s="1"/>
      <c r="H6261" s="1"/>
      <c r="I6261" s="1"/>
      <c r="J6261" s="1"/>
      <c r="K6261" s="1"/>
      <c r="L6261" s="1"/>
      <c r="M6261" s="1"/>
      <c r="N6261" s="1"/>
    </row>
    <row r="6262" spans="6:14" x14ac:dyDescent="0.25">
      <c r="F6262" s="1"/>
      <c r="G6262" s="1"/>
      <c r="H6262" s="1"/>
      <c r="I6262" s="1"/>
      <c r="J6262" s="1"/>
      <c r="K6262" s="1"/>
      <c r="L6262" s="1"/>
      <c r="M6262" s="1"/>
      <c r="N6262" s="1"/>
    </row>
    <row r="6263" spans="6:14" x14ac:dyDescent="0.25">
      <c r="F6263" s="1"/>
      <c r="G6263" s="1"/>
      <c r="H6263" s="1"/>
      <c r="I6263" s="1"/>
      <c r="J6263" s="1"/>
      <c r="K6263" s="1"/>
      <c r="L6263" s="1"/>
      <c r="M6263" s="1"/>
      <c r="N6263" s="1"/>
    </row>
    <row r="6264" spans="6:14" x14ac:dyDescent="0.25">
      <c r="F6264" s="1"/>
      <c r="G6264" s="1"/>
      <c r="H6264" s="1"/>
      <c r="I6264" s="1"/>
      <c r="J6264" s="1"/>
      <c r="K6264" s="1"/>
      <c r="L6264" s="1"/>
      <c r="M6264" s="1"/>
      <c r="N6264" s="1"/>
    </row>
    <row r="6265" spans="6:14" x14ac:dyDescent="0.25">
      <c r="F6265" s="1"/>
      <c r="G6265" s="1"/>
      <c r="H6265" s="1"/>
      <c r="I6265" s="1"/>
      <c r="J6265" s="1"/>
      <c r="K6265" s="1"/>
      <c r="L6265" s="1"/>
      <c r="M6265" s="1"/>
      <c r="N6265" s="1"/>
    </row>
    <row r="6266" spans="6:14" x14ac:dyDescent="0.25">
      <c r="F6266" s="1"/>
      <c r="G6266" s="1"/>
      <c r="H6266" s="1"/>
      <c r="I6266" s="1"/>
      <c r="J6266" s="1"/>
      <c r="K6266" s="1"/>
      <c r="L6266" s="1"/>
      <c r="M6266" s="1"/>
      <c r="N6266" s="1"/>
    </row>
    <row r="6267" spans="6:14" x14ac:dyDescent="0.25">
      <c r="F6267" s="1"/>
      <c r="G6267" s="1"/>
      <c r="H6267" s="1"/>
      <c r="I6267" s="1"/>
      <c r="J6267" s="1"/>
      <c r="K6267" s="1"/>
      <c r="L6267" s="1"/>
      <c r="M6267" s="1"/>
      <c r="N6267" s="1"/>
    </row>
    <row r="6268" spans="6:14" x14ac:dyDescent="0.25">
      <c r="F6268" s="1"/>
      <c r="G6268" s="1"/>
      <c r="H6268" s="1"/>
      <c r="I6268" s="1"/>
      <c r="J6268" s="1"/>
      <c r="K6268" s="1"/>
      <c r="L6268" s="1"/>
      <c r="M6268" s="1"/>
      <c r="N6268" s="1"/>
    </row>
    <row r="6269" spans="6:14" x14ac:dyDescent="0.25">
      <c r="F6269" s="1"/>
      <c r="G6269" s="1"/>
      <c r="H6269" s="1"/>
      <c r="I6269" s="1"/>
      <c r="J6269" s="1"/>
      <c r="K6269" s="1"/>
      <c r="L6269" s="1"/>
      <c r="M6269" s="1"/>
      <c r="N6269" s="1"/>
    </row>
    <row r="6270" spans="6:14" x14ac:dyDescent="0.25">
      <c r="F6270" s="1"/>
      <c r="G6270" s="1"/>
      <c r="H6270" s="1"/>
      <c r="I6270" s="1"/>
      <c r="J6270" s="1"/>
      <c r="K6270" s="1"/>
      <c r="L6270" s="1"/>
      <c r="M6270" s="1"/>
      <c r="N6270" s="1"/>
    </row>
    <row r="6271" spans="6:14" x14ac:dyDescent="0.25">
      <c r="F6271" s="1"/>
      <c r="G6271" s="1"/>
      <c r="H6271" s="1"/>
      <c r="I6271" s="1"/>
      <c r="J6271" s="1"/>
      <c r="K6271" s="1"/>
      <c r="L6271" s="1"/>
      <c r="M6271" s="1"/>
      <c r="N6271" s="1"/>
    </row>
    <row r="6272" spans="6:14" x14ac:dyDescent="0.25">
      <c r="F6272" s="1"/>
      <c r="G6272" s="1"/>
      <c r="H6272" s="1"/>
      <c r="I6272" s="1"/>
      <c r="J6272" s="1"/>
      <c r="K6272" s="1"/>
      <c r="L6272" s="1"/>
      <c r="M6272" s="1"/>
      <c r="N6272" s="1"/>
    </row>
    <row r="6273" spans="6:14" x14ac:dyDescent="0.25">
      <c r="F6273" s="1"/>
      <c r="G6273" s="1"/>
      <c r="H6273" s="1"/>
      <c r="I6273" s="1"/>
      <c r="J6273" s="1"/>
      <c r="K6273" s="1"/>
      <c r="L6273" s="1"/>
      <c r="M6273" s="1"/>
      <c r="N6273" s="1"/>
    </row>
    <row r="6274" spans="6:14" x14ac:dyDescent="0.25">
      <c r="F6274" s="1"/>
      <c r="G6274" s="1"/>
      <c r="H6274" s="1"/>
      <c r="I6274" s="1"/>
      <c r="J6274" s="1"/>
      <c r="K6274" s="1"/>
      <c r="L6274" s="1"/>
      <c r="M6274" s="1"/>
      <c r="N6274" s="1"/>
    </row>
    <row r="6275" spans="6:14" x14ac:dyDescent="0.25">
      <c r="F6275" s="1"/>
      <c r="G6275" s="1"/>
      <c r="H6275" s="1"/>
      <c r="I6275" s="1"/>
      <c r="J6275" s="1"/>
      <c r="K6275" s="1"/>
      <c r="L6275" s="1"/>
      <c r="M6275" s="1"/>
      <c r="N6275" s="1"/>
    </row>
    <row r="6276" spans="6:14" x14ac:dyDescent="0.25">
      <c r="F6276" s="1"/>
      <c r="G6276" s="1"/>
      <c r="H6276" s="1"/>
      <c r="I6276" s="1"/>
      <c r="J6276" s="1"/>
      <c r="K6276" s="1"/>
      <c r="L6276" s="1"/>
      <c r="M6276" s="1"/>
      <c r="N6276" s="1"/>
    </row>
    <row r="6277" spans="6:14" x14ac:dyDescent="0.25">
      <c r="F6277" s="1"/>
      <c r="G6277" s="1"/>
      <c r="H6277" s="1"/>
      <c r="I6277" s="1"/>
      <c r="J6277" s="1"/>
      <c r="K6277" s="1"/>
      <c r="L6277" s="1"/>
      <c r="M6277" s="1"/>
      <c r="N6277" s="1"/>
    </row>
    <row r="6278" spans="6:14" x14ac:dyDescent="0.25">
      <c r="F6278" s="1"/>
      <c r="G6278" s="1"/>
      <c r="H6278" s="1"/>
      <c r="I6278" s="1"/>
      <c r="J6278" s="1"/>
      <c r="K6278" s="1"/>
      <c r="L6278" s="1"/>
      <c r="M6278" s="1"/>
      <c r="N6278" s="1"/>
    </row>
    <row r="6279" spans="6:14" x14ac:dyDescent="0.25">
      <c r="F6279" s="1"/>
      <c r="G6279" s="1"/>
      <c r="H6279" s="1"/>
      <c r="I6279" s="1"/>
      <c r="J6279" s="1"/>
      <c r="K6279" s="1"/>
      <c r="L6279" s="1"/>
      <c r="M6279" s="1"/>
      <c r="N6279" s="1"/>
    </row>
    <row r="6280" spans="6:14" x14ac:dyDescent="0.25">
      <c r="F6280" s="1"/>
      <c r="G6280" s="1"/>
      <c r="H6280" s="1"/>
      <c r="I6280" s="1"/>
      <c r="J6280" s="1"/>
      <c r="K6280" s="1"/>
      <c r="L6280" s="1"/>
      <c r="M6280" s="1"/>
      <c r="N6280" s="1"/>
    </row>
    <row r="6281" spans="6:14" x14ac:dyDescent="0.25">
      <c r="F6281" s="1"/>
      <c r="G6281" s="1"/>
      <c r="H6281" s="1"/>
      <c r="I6281" s="1"/>
      <c r="J6281" s="1"/>
      <c r="K6281" s="1"/>
      <c r="L6281" s="1"/>
      <c r="M6281" s="1"/>
      <c r="N6281" s="1"/>
    </row>
    <row r="6282" spans="6:14" x14ac:dyDescent="0.25">
      <c r="F6282" s="1"/>
      <c r="G6282" s="1"/>
      <c r="H6282" s="1"/>
      <c r="I6282" s="1"/>
      <c r="J6282" s="1"/>
      <c r="K6282" s="1"/>
      <c r="L6282" s="1"/>
      <c r="M6282" s="1"/>
      <c r="N6282" s="1"/>
    </row>
    <row r="6283" spans="6:14" x14ac:dyDescent="0.25">
      <c r="F6283" s="1"/>
      <c r="G6283" s="1"/>
      <c r="H6283" s="1"/>
      <c r="I6283" s="1"/>
      <c r="J6283" s="1"/>
      <c r="K6283" s="1"/>
      <c r="L6283" s="1"/>
      <c r="M6283" s="1"/>
      <c r="N6283" s="1"/>
    </row>
    <row r="6284" spans="6:14" x14ac:dyDescent="0.25">
      <c r="F6284" s="1"/>
      <c r="G6284" s="1"/>
      <c r="H6284" s="1"/>
      <c r="I6284" s="1"/>
      <c r="J6284" s="1"/>
      <c r="K6284" s="1"/>
      <c r="L6284" s="1"/>
      <c r="M6284" s="1"/>
      <c r="N6284" s="1"/>
    </row>
    <row r="6285" spans="6:14" x14ac:dyDescent="0.25">
      <c r="F6285" s="1"/>
      <c r="G6285" s="1"/>
      <c r="H6285" s="1"/>
      <c r="I6285" s="1"/>
      <c r="J6285" s="1"/>
      <c r="K6285" s="1"/>
      <c r="L6285" s="1"/>
      <c r="M6285" s="1"/>
      <c r="N6285" s="1"/>
    </row>
    <row r="6286" spans="6:14" x14ac:dyDescent="0.25">
      <c r="F6286" s="1"/>
      <c r="G6286" s="1"/>
      <c r="H6286" s="1"/>
      <c r="I6286" s="1"/>
      <c r="J6286" s="1"/>
      <c r="K6286" s="1"/>
      <c r="L6286" s="1"/>
      <c r="M6286" s="1"/>
      <c r="N6286" s="1"/>
    </row>
    <row r="6287" spans="6:14" x14ac:dyDescent="0.25">
      <c r="F6287" s="1"/>
      <c r="G6287" s="1"/>
      <c r="H6287" s="1"/>
      <c r="I6287" s="1"/>
      <c r="J6287" s="1"/>
      <c r="K6287" s="1"/>
      <c r="L6287" s="1"/>
      <c r="M6287" s="1"/>
      <c r="N6287" s="1"/>
    </row>
    <row r="6288" spans="6:14" x14ac:dyDescent="0.25">
      <c r="F6288" s="1"/>
      <c r="G6288" s="1"/>
      <c r="H6288" s="1"/>
      <c r="I6288" s="1"/>
      <c r="J6288" s="1"/>
      <c r="K6288" s="1"/>
      <c r="L6288" s="1"/>
      <c r="M6288" s="1"/>
      <c r="N6288" s="1"/>
    </row>
    <row r="6289" spans="6:14" x14ac:dyDescent="0.25">
      <c r="F6289" s="1"/>
      <c r="G6289" s="1"/>
      <c r="H6289" s="1"/>
      <c r="I6289" s="1"/>
      <c r="J6289" s="1"/>
      <c r="K6289" s="1"/>
      <c r="L6289" s="1"/>
      <c r="M6289" s="1"/>
      <c r="N6289" s="1"/>
    </row>
    <row r="6290" spans="6:14" x14ac:dyDescent="0.25">
      <c r="F6290" s="1"/>
      <c r="G6290" s="1"/>
      <c r="H6290" s="1"/>
      <c r="I6290" s="1"/>
      <c r="J6290" s="1"/>
      <c r="K6290" s="1"/>
      <c r="L6290" s="1"/>
      <c r="M6290" s="1"/>
      <c r="N6290" s="1"/>
    </row>
    <row r="6291" spans="6:14" x14ac:dyDescent="0.25">
      <c r="F6291" s="1"/>
      <c r="G6291" s="1"/>
      <c r="H6291" s="1"/>
      <c r="I6291" s="1"/>
      <c r="J6291" s="1"/>
      <c r="K6291" s="1"/>
      <c r="L6291" s="1"/>
      <c r="M6291" s="1"/>
      <c r="N6291" s="1"/>
    </row>
    <row r="6292" spans="6:14" x14ac:dyDescent="0.25">
      <c r="F6292" s="1"/>
      <c r="G6292" s="1"/>
      <c r="H6292" s="1"/>
      <c r="I6292" s="1"/>
      <c r="J6292" s="1"/>
      <c r="K6292" s="1"/>
      <c r="L6292" s="1"/>
      <c r="M6292" s="1"/>
      <c r="N6292" s="1"/>
    </row>
    <row r="6293" spans="6:14" x14ac:dyDescent="0.25">
      <c r="F6293" s="1"/>
      <c r="G6293" s="1"/>
      <c r="H6293" s="1"/>
      <c r="I6293" s="1"/>
      <c r="J6293" s="1"/>
      <c r="K6293" s="1"/>
      <c r="L6293" s="1"/>
      <c r="M6293" s="1"/>
      <c r="N6293" s="1"/>
    </row>
    <row r="6294" spans="6:14" x14ac:dyDescent="0.25">
      <c r="F6294" s="1"/>
      <c r="G6294" s="1"/>
      <c r="H6294" s="1"/>
      <c r="I6294" s="1"/>
      <c r="J6294" s="1"/>
      <c r="K6294" s="1"/>
      <c r="L6294" s="1"/>
      <c r="M6294" s="1"/>
      <c r="N6294" s="1"/>
    </row>
    <row r="6295" spans="6:14" x14ac:dyDescent="0.25">
      <c r="F6295" s="1"/>
      <c r="G6295" s="1"/>
      <c r="H6295" s="1"/>
      <c r="I6295" s="1"/>
      <c r="J6295" s="1"/>
      <c r="K6295" s="1"/>
      <c r="L6295" s="1"/>
      <c r="M6295" s="1"/>
      <c r="N6295" s="1"/>
    </row>
    <row r="6296" spans="6:14" x14ac:dyDescent="0.25">
      <c r="F6296" s="1"/>
      <c r="G6296" s="1"/>
      <c r="H6296" s="1"/>
      <c r="I6296" s="1"/>
      <c r="J6296" s="1"/>
      <c r="K6296" s="1"/>
      <c r="L6296" s="1"/>
      <c r="M6296" s="1"/>
      <c r="N6296" s="1"/>
    </row>
    <row r="6297" spans="6:14" x14ac:dyDescent="0.25">
      <c r="F6297" s="1"/>
      <c r="G6297" s="1"/>
      <c r="H6297" s="1"/>
      <c r="I6297" s="1"/>
      <c r="J6297" s="1"/>
      <c r="K6297" s="1"/>
      <c r="L6297" s="1"/>
      <c r="M6297" s="1"/>
      <c r="N6297" s="1"/>
    </row>
    <row r="6298" spans="6:14" x14ac:dyDescent="0.25">
      <c r="F6298" s="1"/>
      <c r="G6298" s="1"/>
      <c r="H6298" s="1"/>
      <c r="I6298" s="1"/>
      <c r="J6298" s="1"/>
      <c r="K6298" s="1"/>
      <c r="L6298" s="1"/>
      <c r="M6298" s="1"/>
      <c r="N6298" s="1"/>
    </row>
    <row r="6299" spans="6:14" x14ac:dyDescent="0.25">
      <c r="F6299" s="1"/>
      <c r="G6299" s="1"/>
      <c r="H6299" s="1"/>
      <c r="I6299" s="1"/>
      <c r="J6299" s="1"/>
      <c r="K6299" s="1"/>
      <c r="L6299" s="1"/>
      <c r="M6299" s="1"/>
      <c r="N6299" s="1"/>
    </row>
    <row r="6300" spans="6:14" x14ac:dyDescent="0.25">
      <c r="F6300" s="1"/>
      <c r="G6300" s="1"/>
      <c r="H6300" s="1"/>
      <c r="I6300" s="1"/>
      <c r="J6300" s="1"/>
      <c r="K6300" s="1"/>
      <c r="L6300" s="1"/>
      <c r="M6300" s="1"/>
      <c r="N6300" s="1"/>
    </row>
    <row r="6301" spans="6:14" x14ac:dyDescent="0.25">
      <c r="F6301" s="1"/>
      <c r="G6301" s="1"/>
      <c r="H6301" s="1"/>
      <c r="I6301" s="1"/>
      <c r="J6301" s="1"/>
      <c r="K6301" s="1"/>
      <c r="L6301" s="1"/>
      <c r="M6301" s="1"/>
      <c r="N6301" s="1"/>
    </row>
    <row r="6302" spans="6:14" x14ac:dyDescent="0.25">
      <c r="F6302" s="1"/>
      <c r="G6302" s="1"/>
      <c r="H6302" s="1"/>
      <c r="I6302" s="1"/>
      <c r="J6302" s="1"/>
      <c r="K6302" s="1"/>
      <c r="L6302" s="1"/>
      <c r="M6302" s="1"/>
      <c r="N6302" s="1"/>
    </row>
    <row r="6303" spans="6:14" x14ac:dyDescent="0.25">
      <c r="F6303" s="1"/>
      <c r="G6303" s="1"/>
      <c r="H6303" s="1"/>
      <c r="I6303" s="1"/>
      <c r="J6303" s="1"/>
      <c r="K6303" s="1"/>
      <c r="L6303" s="1"/>
      <c r="M6303" s="1"/>
      <c r="N6303" s="1"/>
    </row>
    <row r="6304" spans="6:14" x14ac:dyDescent="0.25">
      <c r="F6304" s="1"/>
      <c r="G6304" s="1"/>
      <c r="H6304" s="1"/>
      <c r="I6304" s="1"/>
      <c r="J6304" s="1"/>
      <c r="K6304" s="1"/>
      <c r="L6304" s="1"/>
      <c r="M6304" s="1"/>
      <c r="N6304" s="1"/>
    </row>
    <row r="6305" spans="6:14" x14ac:dyDescent="0.25">
      <c r="F6305" s="1"/>
      <c r="G6305" s="1"/>
      <c r="H6305" s="1"/>
      <c r="I6305" s="1"/>
      <c r="J6305" s="1"/>
      <c r="K6305" s="1"/>
      <c r="L6305" s="1"/>
      <c r="M6305" s="1"/>
      <c r="N6305" s="1"/>
    </row>
    <row r="6306" spans="6:14" x14ac:dyDescent="0.25">
      <c r="F6306" s="1"/>
      <c r="G6306" s="1"/>
      <c r="H6306" s="1"/>
      <c r="I6306" s="1"/>
      <c r="J6306" s="1"/>
      <c r="K6306" s="1"/>
      <c r="L6306" s="1"/>
      <c r="M6306" s="1"/>
      <c r="N6306" s="1"/>
    </row>
    <row r="6307" spans="6:14" x14ac:dyDescent="0.25">
      <c r="F6307" s="1"/>
      <c r="G6307" s="1"/>
      <c r="H6307" s="1"/>
      <c r="I6307" s="1"/>
      <c r="J6307" s="1"/>
      <c r="K6307" s="1"/>
      <c r="L6307" s="1"/>
      <c r="M6307" s="1"/>
      <c r="N6307" s="1"/>
    </row>
    <row r="6308" spans="6:14" x14ac:dyDescent="0.25">
      <c r="F6308" s="1"/>
      <c r="G6308" s="1"/>
      <c r="H6308" s="1"/>
      <c r="I6308" s="1"/>
      <c r="J6308" s="1"/>
      <c r="K6308" s="1"/>
      <c r="L6308" s="1"/>
      <c r="M6308" s="1"/>
      <c r="N6308" s="1"/>
    </row>
    <row r="6309" spans="6:14" x14ac:dyDescent="0.25">
      <c r="F6309" s="1"/>
      <c r="G6309" s="1"/>
      <c r="H6309" s="1"/>
      <c r="I6309" s="1"/>
      <c r="J6309" s="1"/>
      <c r="K6309" s="1"/>
      <c r="L6309" s="1"/>
      <c r="M6309" s="1"/>
      <c r="N6309" s="1"/>
    </row>
    <row r="6310" spans="6:14" x14ac:dyDescent="0.25">
      <c r="F6310" s="1"/>
      <c r="G6310" s="1"/>
      <c r="H6310" s="1"/>
      <c r="I6310" s="1"/>
      <c r="J6310" s="1"/>
      <c r="K6310" s="1"/>
      <c r="L6310" s="1"/>
      <c r="M6310" s="1"/>
      <c r="N6310" s="1"/>
    </row>
    <row r="6311" spans="6:14" x14ac:dyDescent="0.25">
      <c r="F6311" s="1"/>
      <c r="G6311" s="1"/>
      <c r="H6311" s="1"/>
      <c r="I6311" s="1"/>
      <c r="J6311" s="1"/>
      <c r="K6311" s="1"/>
      <c r="L6311" s="1"/>
      <c r="M6311" s="1"/>
      <c r="N6311" s="1"/>
    </row>
    <row r="6312" spans="6:14" x14ac:dyDescent="0.25">
      <c r="F6312" s="1"/>
      <c r="G6312" s="1"/>
      <c r="H6312" s="1"/>
      <c r="I6312" s="1"/>
      <c r="J6312" s="1"/>
      <c r="K6312" s="1"/>
      <c r="L6312" s="1"/>
      <c r="M6312" s="1"/>
      <c r="N6312" s="1"/>
    </row>
    <row r="6313" spans="6:14" x14ac:dyDescent="0.25">
      <c r="F6313" s="1"/>
      <c r="G6313" s="1"/>
      <c r="H6313" s="1"/>
      <c r="I6313" s="1"/>
      <c r="J6313" s="1"/>
      <c r="K6313" s="1"/>
      <c r="L6313" s="1"/>
      <c r="M6313" s="1"/>
      <c r="N6313" s="1"/>
    </row>
    <row r="6314" spans="6:14" x14ac:dyDescent="0.25">
      <c r="F6314" s="1"/>
      <c r="G6314" s="1"/>
      <c r="H6314" s="1"/>
      <c r="I6314" s="1"/>
      <c r="J6314" s="1"/>
      <c r="K6314" s="1"/>
      <c r="L6314" s="1"/>
      <c r="M6314" s="1"/>
      <c r="N6314" s="1"/>
    </row>
    <row r="6315" spans="6:14" x14ac:dyDescent="0.25">
      <c r="F6315" s="1"/>
      <c r="G6315" s="1"/>
      <c r="H6315" s="1"/>
      <c r="I6315" s="1"/>
      <c r="J6315" s="1"/>
      <c r="K6315" s="1"/>
      <c r="L6315" s="1"/>
      <c r="M6315" s="1"/>
      <c r="N6315" s="1"/>
    </row>
    <row r="6316" spans="6:14" x14ac:dyDescent="0.25">
      <c r="F6316" s="1"/>
      <c r="G6316" s="1"/>
      <c r="H6316" s="1"/>
      <c r="I6316" s="1"/>
      <c r="J6316" s="1"/>
      <c r="K6316" s="1"/>
      <c r="L6316" s="1"/>
      <c r="M6316" s="1"/>
      <c r="N6316" s="1"/>
    </row>
    <row r="6317" spans="6:14" x14ac:dyDescent="0.25">
      <c r="F6317" s="1"/>
      <c r="G6317" s="1"/>
      <c r="H6317" s="1"/>
      <c r="I6317" s="1"/>
      <c r="J6317" s="1"/>
      <c r="K6317" s="1"/>
      <c r="L6317" s="1"/>
      <c r="M6317" s="1"/>
      <c r="N6317" s="1"/>
    </row>
    <row r="6318" spans="6:14" x14ac:dyDescent="0.25">
      <c r="F6318" s="1"/>
      <c r="G6318" s="1"/>
      <c r="H6318" s="1"/>
      <c r="I6318" s="1"/>
      <c r="J6318" s="1"/>
      <c r="K6318" s="1"/>
      <c r="L6318" s="1"/>
      <c r="M6318" s="1"/>
      <c r="N6318" s="1"/>
    </row>
    <row r="6319" spans="6:14" x14ac:dyDescent="0.25">
      <c r="F6319" s="1"/>
      <c r="G6319" s="1"/>
      <c r="H6319" s="1"/>
      <c r="I6319" s="1"/>
      <c r="J6319" s="1"/>
      <c r="K6319" s="1"/>
      <c r="L6319" s="1"/>
      <c r="M6319" s="1"/>
      <c r="N6319" s="1"/>
    </row>
    <row r="6320" spans="6:14" x14ac:dyDescent="0.25">
      <c r="F6320" s="1"/>
      <c r="G6320" s="1"/>
      <c r="H6320" s="1"/>
      <c r="I6320" s="1"/>
      <c r="J6320" s="1"/>
      <c r="K6320" s="1"/>
      <c r="L6320" s="1"/>
      <c r="M6320" s="1"/>
      <c r="N6320" s="1"/>
    </row>
    <row r="6321" spans="6:14" x14ac:dyDescent="0.25">
      <c r="F6321" s="1"/>
      <c r="G6321" s="1"/>
      <c r="H6321" s="1"/>
      <c r="I6321" s="1"/>
      <c r="J6321" s="1"/>
      <c r="K6321" s="1"/>
      <c r="L6321" s="1"/>
      <c r="M6321" s="1"/>
      <c r="N6321" s="1"/>
    </row>
    <row r="6322" spans="6:14" x14ac:dyDescent="0.25">
      <c r="F6322" s="1"/>
      <c r="G6322" s="1"/>
      <c r="H6322" s="1"/>
      <c r="I6322" s="1"/>
      <c r="J6322" s="1"/>
      <c r="K6322" s="1"/>
      <c r="L6322" s="1"/>
      <c r="M6322" s="1"/>
      <c r="N6322" s="1"/>
    </row>
    <row r="6323" spans="6:14" x14ac:dyDescent="0.25">
      <c r="F6323" s="1"/>
      <c r="G6323" s="1"/>
      <c r="H6323" s="1"/>
      <c r="I6323" s="1"/>
      <c r="J6323" s="1"/>
      <c r="K6323" s="1"/>
      <c r="L6323" s="1"/>
      <c r="M6323" s="1"/>
      <c r="N6323" s="1"/>
    </row>
    <row r="6324" spans="6:14" x14ac:dyDescent="0.25">
      <c r="F6324" s="1"/>
      <c r="G6324" s="1"/>
      <c r="H6324" s="1"/>
      <c r="I6324" s="1"/>
      <c r="J6324" s="1"/>
      <c r="K6324" s="1"/>
      <c r="L6324" s="1"/>
      <c r="M6324" s="1"/>
      <c r="N6324" s="1"/>
    </row>
    <row r="6325" spans="6:14" x14ac:dyDescent="0.25">
      <c r="F6325" s="1"/>
      <c r="G6325" s="1"/>
      <c r="H6325" s="1"/>
      <c r="I6325" s="1"/>
      <c r="J6325" s="1"/>
      <c r="K6325" s="1"/>
      <c r="L6325" s="1"/>
      <c r="M6325" s="1"/>
      <c r="N6325" s="1"/>
    </row>
    <row r="6326" spans="6:14" x14ac:dyDescent="0.25">
      <c r="F6326" s="1"/>
      <c r="G6326" s="1"/>
      <c r="H6326" s="1"/>
      <c r="I6326" s="1"/>
      <c r="J6326" s="1"/>
      <c r="K6326" s="1"/>
      <c r="L6326" s="1"/>
      <c r="M6326" s="1"/>
      <c r="N6326" s="1"/>
    </row>
    <row r="6327" spans="6:14" x14ac:dyDescent="0.25">
      <c r="F6327" s="1"/>
      <c r="G6327" s="1"/>
      <c r="H6327" s="1"/>
      <c r="I6327" s="1"/>
      <c r="J6327" s="1"/>
      <c r="K6327" s="1"/>
      <c r="L6327" s="1"/>
      <c r="M6327" s="1"/>
      <c r="N6327" s="1"/>
    </row>
    <row r="6328" spans="6:14" x14ac:dyDescent="0.25">
      <c r="F6328" s="1"/>
      <c r="G6328" s="1"/>
      <c r="H6328" s="1"/>
      <c r="I6328" s="1"/>
      <c r="J6328" s="1"/>
      <c r="K6328" s="1"/>
      <c r="L6328" s="1"/>
      <c r="M6328" s="1"/>
      <c r="N6328" s="1"/>
    </row>
    <row r="6329" spans="6:14" x14ac:dyDescent="0.25">
      <c r="F6329" s="1"/>
      <c r="G6329" s="1"/>
      <c r="H6329" s="1"/>
      <c r="I6329" s="1"/>
      <c r="J6329" s="1"/>
      <c r="K6329" s="1"/>
      <c r="L6329" s="1"/>
      <c r="M6329" s="1"/>
      <c r="N6329" s="1"/>
    </row>
    <row r="6330" spans="6:14" x14ac:dyDescent="0.25">
      <c r="F6330" s="1"/>
      <c r="G6330" s="1"/>
      <c r="H6330" s="1"/>
      <c r="I6330" s="1"/>
      <c r="J6330" s="1"/>
      <c r="K6330" s="1"/>
      <c r="L6330" s="1"/>
      <c r="M6330" s="1"/>
      <c r="N6330" s="1"/>
    </row>
    <row r="6331" spans="6:14" x14ac:dyDescent="0.25">
      <c r="F6331" s="1"/>
      <c r="G6331" s="1"/>
      <c r="H6331" s="1"/>
      <c r="I6331" s="1"/>
      <c r="J6331" s="1"/>
      <c r="K6331" s="1"/>
      <c r="L6331" s="1"/>
      <c r="M6331" s="1"/>
      <c r="N6331" s="1"/>
    </row>
    <row r="6332" spans="6:14" x14ac:dyDescent="0.25">
      <c r="F6332" s="1"/>
      <c r="G6332" s="1"/>
      <c r="H6332" s="1"/>
      <c r="I6332" s="1"/>
      <c r="J6332" s="1"/>
      <c r="K6332" s="1"/>
      <c r="L6332" s="1"/>
      <c r="M6332" s="1"/>
      <c r="N6332" s="1"/>
    </row>
    <row r="6333" spans="6:14" x14ac:dyDescent="0.25">
      <c r="F6333" s="1"/>
      <c r="G6333" s="1"/>
      <c r="H6333" s="1"/>
      <c r="I6333" s="1"/>
      <c r="J6333" s="1"/>
      <c r="K6333" s="1"/>
      <c r="L6333" s="1"/>
      <c r="M6333" s="1"/>
      <c r="N6333" s="1"/>
    </row>
    <row r="6334" spans="6:14" x14ac:dyDescent="0.25">
      <c r="F6334" s="1"/>
      <c r="G6334" s="1"/>
      <c r="H6334" s="1"/>
      <c r="I6334" s="1"/>
      <c r="J6334" s="1"/>
      <c r="K6334" s="1"/>
      <c r="L6334" s="1"/>
      <c r="M6334" s="1"/>
      <c r="N6334" s="1"/>
    </row>
    <row r="6335" spans="6:14" x14ac:dyDescent="0.25">
      <c r="F6335" s="1"/>
      <c r="G6335" s="1"/>
      <c r="H6335" s="1"/>
      <c r="I6335" s="1"/>
      <c r="J6335" s="1"/>
      <c r="K6335" s="1"/>
      <c r="L6335" s="1"/>
      <c r="M6335" s="1"/>
      <c r="N6335" s="1"/>
    </row>
    <row r="6336" spans="6:14" x14ac:dyDescent="0.25">
      <c r="F6336" s="1"/>
      <c r="G6336" s="1"/>
      <c r="H6336" s="1"/>
      <c r="I6336" s="1"/>
      <c r="J6336" s="1"/>
      <c r="K6336" s="1"/>
      <c r="L6336" s="1"/>
      <c r="M6336" s="1"/>
      <c r="N6336" s="1"/>
    </row>
    <row r="6337" spans="6:14" x14ac:dyDescent="0.25">
      <c r="F6337" s="1"/>
      <c r="G6337" s="1"/>
      <c r="H6337" s="1"/>
      <c r="I6337" s="1"/>
      <c r="J6337" s="1"/>
      <c r="K6337" s="1"/>
      <c r="L6337" s="1"/>
      <c r="M6337" s="1"/>
      <c r="N6337" s="1"/>
    </row>
    <row r="6338" spans="6:14" x14ac:dyDescent="0.25">
      <c r="F6338" s="1"/>
      <c r="G6338" s="1"/>
      <c r="H6338" s="1"/>
      <c r="I6338" s="1"/>
      <c r="J6338" s="1"/>
      <c r="K6338" s="1"/>
      <c r="L6338" s="1"/>
      <c r="M6338" s="1"/>
      <c r="N6338" s="1"/>
    </row>
    <row r="6339" spans="6:14" x14ac:dyDescent="0.25">
      <c r="F6339" s="1"/>
      <c r="G6339" s="1"/>
      <c r="H6339" s="1"/>
      <c r="I6339" s="1"/>
      <c r="J6339" s="1"/>
      <c r="K6339" s="1"/>
      <c r="L6339" s="1"/>
      <c r="M6339" s="1"/>
      <c r="N6339" s="1"/>
    </row>
    <row r="6340" spans="6:14" x14ac:dyDescent="0.25">
      <c r="F6340" s="1"/>
      <c r="G6340" s="1"/>
      <c r="H6340" s="1"/>
      <c r="I6340" s="1"/>
      <c r="J6340" s="1"/>
      <c r="K6340" s="1"/>
      <c r="L6340" s="1"/>
      <c r="M6340" s="1"/>
      <c r="N6340" s="1"/>
    </row>
    <row r="6341" spans="6:14" x14ac:dyDescent="0.25">
      <c r="F6341" s="1"/>
      <c r="G6341" s="1"/>
      <c r="H6341" s="1"/>
      <c r="I6341" s="1"/>
      <c r="J6341" s="1"/>
      <c r="K6341" s="1"/>
      <c r="L6341" s="1"/>
      <c r="M6341" s="1"/>
      <c r="N6341" s="1"/>
    </row>
    <row r="6342" spans="6:14" x14ac:dyDescent="0.25">
      <c r="F6342" s="1"/>
      <c r="G6342" s="1"/>
      <c r="H6342" s="1"/>
      <c r="I6342" s="1"/>
      <c r="J6342" s="1"/>
      <c r="K6342" s="1"/>
      <c r="L6342" s="1"/>
      <c r="M6342" s="1"/>
      <c r="N6342" s="1"/>
    </row>
    <row r="6343" spans="6:14" x14ac:dyDescent="0.25">
      <c r="F6343" s="1"/>
      <c r="G6343" s="1"/>
      <c r="H6343" s="1"/>
      <c r="I6343" s="1"/>
      <c r="J6343" s="1"/>
      <c r="K6343" s="1"/>
      <c r="L6343" s="1"/>
      <c r="M6343" s="1"/>
      <c r="N6343" s="1"/>
    </row>
    <row r="6344" spans="6:14" x14ac:dyDescent="0.25">
      <c r="F6344" s="1"/>
      <c r="G6344" s="1"/>
      <c r="H6344" s="1"/>
      <c r="I6344" s="1"/>
      <c r="J6344" s="1"/>
      <c r="K6344" s="1"/>
      <c r="L6344" s="1"/>
      <c r="M6344" s="1"/>
      <c r="N6344" s="1"/>
    </row>
    <row r="6345" spans="6:14" x14ac:dyDescent="0.25">
      <c r="F6345" s="1"/>
      <c r="G6345" s="1"/>
      <c r="H6345" s="1"/>
      <c r="I6345" s="1"/>
      <c r="J6345" s="1"/>
      <c r="K6345" s="1"/>
      <c r="L6345" s="1"/>
      <c r="M6345" s="1"/>
      <c r="N6345" s="1"/>
    </row>
    <row r="6346" spans="6:14" x14ac:dyDescent="0.25">
      <c r="F6346" s="1"/>
      <c r="G6346" s="1"/>
      <c r="H6346" s="1"/>
      <c r="I6346" s="1"/>
      <c r="J6346" s="1"/>
      <c r="K6346" s="1"/>
      <c r="L6346" s="1"/>
      <c r="M6346" s="1"/>
      <c r="N6346" s="1"/>
    </row>
    <row r="6347" spans="6:14" x14ac:dyDescent="0.25">
      <c r="F6347" s="1"/>
      <c r="G6347" s="1"/>
      <c r="H6347" s="1"/>
      <c r="I6347" s="1"/>
      <c r="J6347" s="1"/>
      <c r="K6347" s="1"/>
      <c r="L6347" s="1"/>
      <c r="M6347" s="1"/>
      <c r="N6347" s="1"/>
    </row>
    <row r="6348" spans="6:14" x14ac:dyDescent="0.25">
      <c r="F6348" s="1"/>
      <c r="G6348" s="1"/>
      <c r="H6348" s="1"/>
      <c r="I6348" s="1"/>
      <c r="J6348" s="1"/>
      <c r="K6348" s="1"/>
      <c r="L6348" s="1"/>
      <c r="M6348" s="1"/>
      <c r="N6348" s="1"/>
    </row>
    <row r="6349" spans="6:14" x14ac:dyDescent="0.25">
      <c r="F6349" s="1"/>
      <c r="G6349" s="1"/>
      <c r="H6349" s="1"/>
      <c r="I6349" s="1"/>
      <c r="J6349" s="1"/>
      <c r="K6349" s="1"/>
      <c r="L6349" s="1"/>
      <c r="M6349" s="1"/>
      <c r="N6349" s="1"/>
    </row>
    <row r="6350" spans="6:14" x14ac:dyDescent="0.25">
      <c r="F6350" s="1"/>
      <c r="G6350" s="1"/>
      <c r="H6350" s="1"/>
      <c r="I6350" s="1"/>
      <c r="J6350" s="1"/>
      <c r="K6350" s="1"/>
      <c r="L6350" s="1"/>
      <c r="M6350" s="1"/>
      <c r="N6350" s="1"/>
    </row>
    <row r="6351" spans="6:14" x14ac:dyDescent="0.25">
      <c r="F6351" s="1"/>
      <c r="G6351" s="1"/>
      <c r="H6351" s="1"/>
      <c r="I6351" s="1"/>
      <c r="J6351" s="1"/>
      <c r="K6351" s="1"/>
      <c r="L6351" s="1"/>
      <c r="M6351" s="1"/>
      <c r="N6351" s="1"/>
    </row>
    <row r="6352" spans="6:14" x14ac:dyDescent="0.25">
      <c r="F6352" s="1"/>
      <c r="G6352" s="1"/>
      <c r="H6352" s="1"/>
      <c r="I6352" s="1"/>
      <c r="J6352" s="1"/>
      <c r="K6352" s="1"/>
      <c r="L6352" s="1"/>
      <c r="M6352" s="1"/>
      <c r="N6352" s="1"/>
    </row>
    <row r="6353" spans="6:14" x14ac:dyDescent="0.25">
      <c r="F6353" s="1"/>
      <c r="G6353" s="1"/>
      <c r="H6353" s="1"/>
      <c r="I6353" s="1"/>
      <c r="J6353" s="1"/>
      <c r="K6353" s="1"/>
      <c r="L6353" s="1"/>
      <c r="M6353" s="1"/>
      <c r="N6353" s="1"/>
    </row>
    <row r="6354" spans="6:14" x14ac:dyDescent="0.25">
      <c r="F6354" s="1"/>
      <c r="G6354" s="1"/>
      <c r="H6354" s="1"/>
      <c r="I6354" s="1"/>
      <c r="J6354" s="1"/>
      <c r="K6354" s="1"/>
      <c r="L6354" s="1"/>
      <c r="M6354" s="1"/>
      <c r="N6354" s="1"/>
    </row>
    <row r="6355" spans="6:14" x14ac:dyDescent="0.25">
      <c r="F6355" s="1"/>
      <c r="G6355" s="1"/>
      <c r="H6355" s="1"/>
      <c r="I6355" s="1"/>
      <c r="J6355" s="1"/>
      <c r="K6355" s="1"/>
      <c r="L6355" s="1"/>
      <c r="M6355" s="1"/>
      <c r="N6355" s="1"/>
    </row>
    <row r="6356" spans="6:14" x14ac:dyDescent="0.25">
      <c r="F6356" s="1"/>
      <c r="G6356" s="1"/>
      <c r="H6356" s="1"/>
      <c r="I6356" s="1"/>
      <c r="J6356" s="1"/>
      <c r="K6356" s="1"/>
      <c r="L6356" s="1"/>
      <c r="M6356" s="1"/>
      <c r="N6356" s="1"/>
    </row>
    <row r="6357" spans="6:14" x14ac:dyDescent="0.25">
      <c r="F6357" s="1"/>
      <c r="G6357" s="1"/>
      <c r="H6357" s="1"/>
      <c r="I6357" s="1"/>
      <c r="J6357" s="1"/>
      <c r="K6357" s="1"/>
      <c r="L6357" s="1"/>
      <c r="M6357" s="1"/>
      <c r="N6357" s="1"/>
    </row>
    <row r="6358" spans="6:14" x14ac:dyDescent="0.25">
      <c r="F6358" s="1"/>
      <c r="G6358" s="1"/>
      <c r="H6358" s="1"/>
      <c r="I6358" s="1"/>
      <c r="J6358" s="1"/>
      <c r="K6358" s="1"/>
      <c r="L6358" s="1"/>
      <c r="M6358" s="1"/>
      <c r="N6358" s="1"/>
    </row>
    <row r="6359" spans="6:14" x14ac:dyDescent="0.25">
      <c r="F6359" s="1"/>
      <c r="G6359" s="1"/>
      <c r="H6359" s="1"/>
      <c r="I6359" s="1"/>
      <c r="J6359" s="1"/>
      <c r="K6359" s="1"/>
      <c r="L6359" s="1"/>
      <c r="M6359" s="1"/>
      <c r="N6359" s="1"/>
    </row>
    <row r="6360" spans="6:14" x14ac:dyDescent="0.25">
      <c r="F6360" s="1"/>
      <c r="G6360" s="1"/>
      <c r="H6360" s="1"/>
      <c r="I6360" s="1"/>
      <c r="J6360" s="1"/>
      <c r="K6360" s="1"/>
      <c r="L6360" s="1"/>
      <c r="M6360" s="1"/>
      <c r="N6360" s="1"/>
    </row>
    <row r="6361" spans="6:14" x14ac:dyDescent="0.25">
      <c r="F6361" s="1"/>
      <c r="G6361" s="1"/>
      <c r="H6361" s="1"/>
      <c r="I6361" s="1"/>
      <c r="J6361" s="1"/>
      <c r="K6361" s="1"/>
      <c r="L6361" s="1"/>
      <c r="M6361" s="1"/>
      <c r="N6361" s="1"/>
    </row>
    <row r="6362" spans="6:14" x14ac:dyDescent="0.25">
      <c r="F6362" s="1"/>
      <c r="G6362" s="1"/>
      <c r="H6362" s="1"/>
      <c r="I6362" s="1"/>
      <c r="J6362" s="1"/>
      <c r="K6362" s="1"/>
      <c r="L6362" s="1"/>
      <c r="M6362" s="1"/>
      <c r="N6362" s="1"/>
    </row>
    <row r="6363" spans="6:14" x14ac:dyDescent="0.25">
      <c r="F6363" s="1"/>
      <c r="G6363" s="1"/>
      <c r="H6363" s="1"/>
      <c r="I6363" s="1"/>
      <c r="J6363" s="1"/>
      <c r="K6363" s="1"/>
      <c r="L6363" s="1"/>
      <c r="M6363" s="1"/>
      <c r="N6363" s="1"/>
    </row>
    <row r="6364" spans="6:14" x14ac:dyDescent="0.25">
      <c r="F6364" s="1"/>
      <c r="G6364" s="1"/>
      <c r="H6364" s="1"/>
      <c r="I6364" s="1"/>
      <c r="J6364" s="1"/>
      <c r="K6364" s="1"/>
      <c r="L6364" s="1"/>
      <c r="M6364" s="1"/>
      <c r="N6364" s="1"/>
    </row>
    <row r="6365" spans="6:14" x14ac:dyDescent="0.25">
      <c r="F6365" s="1"/>
      <c r="G6365" s="1"/>
      <c r="H6365" s="1"/>
      <c r="I6365" s="1"/>
      <c r="J6365" s="1"/>
      <c r="K6365" s="1"/>
      <c r="L6365" s="1"/>
      <c r="M6365" s="1"/>
      <c r="N6365" s="1"/>
    </row>
    <row r="6366" spans="6:14" x14ac:dyDescent="0.25">
      <c r="F6366" s="1"/>
      <c r="G6366" s="1"/>
      <c r="H6366" s="1"/>
      <c r="I6366" s="1"/>
      <c r="J6366" s="1"/>
      <c r="K6366" s="1"/>
      <c r="L6366" s="1"/>
      <c r="M6366" s="1"/>
      <c r="N6366" s="1"/>
    </row>
    <row r="6367" spans="6:14" x14ac:dyDescent="0.25">
      <c r="F6367" s="1"/>
      <c r="G6367" s="1"/>
      <c r="H6367" s="1"/>
      <c r="I6367" s="1"/>
      <c r="J6367" s="1"/>
      <c r="K6367" s="1"/>
      <c r="L6367" s="1"/>
      <c r="M6367" s="1"/>
      <c r="N6367" s="1"/>
    </row>
    <row r="6368" spans="6:14" x14ac:dyDescent="0.25">
      <c r="F6368" s="1"/>
      <c r="G6368" s="1"/>
      <c r="H6368" s="1"/>
      <c r="I6368" s="1"/>
      <c r="J6368" s="1"/>
      <c r="K6368" s="1"/>
      <c r="L6368" s="1"/>
      <c r="M6368" s="1"/>
      <c r="N6368" s="1"/>
    </row>
    <row r="6369" spans="6:14" x14ac:dyDescent="0.25">
      <c r="F6369" s="1"/>
      <c r="G6369" s="1"/>
      <c r="H6369" s="1"/>
      <c r="I6369" s="1"/>
      <c r="J6369" s="1"/>
      <c r="K6369" s="1"/>
      <c r="L6369" s="1"/>
      <c r="M6369" s="1"/>
      <c r="N6369" s="1"/>
    </row>
    <row r="6370" spans="6:14" x14ac:dyDescent="0.25">
      <c r="F6370" s="1"/>
      <c r="G6370" s="1"/>
      <c r="H6370" s="1"/>
      <c r="I6370" s="1"/>
      <c r="J6370" s="1"/>
      <c r="K6370" s="1"/>
      <c r="L6370" s="1"/>
      <c r="M6370" s="1"/>
      <c r="N6370" s="1"/>
    </row>
    <row r="6371" spans="6:14" x14ac:dyDescent="0.25">
      <c r="F6371" s="1"/>
      <c r="G6371" s="1"/>
      <c r="H6371" s="1"/>
      <c r="I6371" s="1"/>
      <c r="J6371" s="1"/>
      <c r="K6371" s="1"/>
      <c r="L6371" s="1"/>
      <c r="M6371" s="1"/>
      <c r="N6371" s="1"/>
    </row>
    <row r="6372" spans="6:14" x14ac:dyDescent="0.25">
      <c r="F6372" s="1"/>
      <c r="G6372" s="1"/>
      <c r="H6372" s="1"/>
      <c r="I6372" s="1"/>
      <c r="J6372" s="1"/>
      <c r="K6372" s="1"/>
      <c r="L6372" s="1"/>
      <c r="M6372" s="1"/>
      <c r="N6372" s="1"/>
    </row>
    <row r="6373" spans="6:14" x14ac:dyDescent="0.25">
      <c r="F6373" s="1"/>
      <c r="G6373" s="1"/>
      <c r="H6373" s="1"/>
      <c r="I6373" s="1"/>
      <c r="J6373" s="1"/>
      <c r="K6373" s="1"/>
      <c r="L6373" s="1"/>
      <c r="M6373" s="1"/>
      <c r="N6373" s="1"/>
    </row>
    <row r="6374" spans="6:14" x14ac:dyDescent="0.25">
      <c r="F6374" s="1"/>
      <c r="G6374" s="1"/>
      <c r="H6374" s="1"/>
      <c r="I6374" s="1"/>
      <c r="J6374" s="1"/>
      <c r="K6374" s="1"/>
      <c r="L6374" s="1"/>
      <c r="M6374" s="1"/>
      <c r="N6374" s="1"/>
    </row>
    <row r="6375" spans="6:14" x14ac:dyDescent="0.25">
      <c r="F6375" s="1"/>
      <c r="G6375" s="1"/>
      <c r="H6375" s="1"/>
      <c r="I6375" s="1"/>
      <c r="J6375" s="1"/>
      <c r="K6375" s="1"/>
      <c r="L6375" s="1"/>
      <c r="M6375" s="1"/>
      <c r="N6375" s="1"/>
    </row>
    <row r="6376" spans="6:14" x14ac:dyDescent="0.25">
      <c r="F6376" s="1"/>
      <c r="G6376" s="1"/>
      <c r="H6376" s="1"/>
      <c r="I6376" s="1"/>
      <c r="J6376" s="1"/>
      <c r="K6376" s="1"/>
      <c r="L6376" s="1"/>
      <c r="M6376" s="1"/>
      <c r="N6376" s="1"/>
    </row>
    <row r="6377" spans="6:14" x14ac:dyDescent="0.25">
      <c r="F6377" s="1"/>
      <c r="G6377" s="1"/>
      <c r="H6377" s="1"/>
      <c r="I6377" s="1"/>
      <c r="J6377" s="1"/>
      <c r="K6377" s="1"/>
      <c r="L6377" s="1"/>
      <c r="M6377" s="1"/>
      <c r="N6377" s="1"/>
    </row>
    <row r="6378" spans="6:14" x14ac:dyDescent="0.25">
      <c r="F6378" s="1"/>
      <c r="G6378" s="1"/>
      <c r="H6378" s="1"/>
      <c r="I6378" s="1"/>
      <c r="J6378" s="1"/>
      <c r="K6378" s="1"/>
      <c r="L6378" s="1"/>
      <c r="M6378" s="1"/>
      <c r="N6378" s="1"/>
    </row>
    <row r="6379" spans="6:14" x14ac:dyDescent="0.25">
      <c r="F6379" s="1"/>
      <c r="G6379" s="1"/>
      <c r="H6379" s="1"/>
      <c r="I6379" s="1"/>
      <c r="J6379" s="1"/>
      <c r="K6379" s="1"/>
      <c r="L6379" s="1"/>
      <c r="M6379" s="1"/>
      <c r="N6379" s="1"/>
    </row>
    <row r="6380" spans="6:14" x14ac:dyDescent="0.25">
      <c r="F6380" s="1"/>
      <c r="G6380" s="1"/>
      <c r="H6380" s="1"/>
      <c r="I6380" s="1"/>
      <c r="J6380" s="1"/>
      <c r="K6380" s="1"/>
      <c r="L6380" s="1"/>
      <c r="M6380" s="1"/>
      <c r="N6380" s="1"/>
    </row>
    <row r="6381" spans="6:14" x14ac:dyDescent="0.25">
      <c r="F6381" s="1"/>
      <c r="G6381" s="1"/>
      <c r="H6381" s="1"/>
      <c r="I6381" s="1"/>
      <c r="J6381" s="1"/>
      <c r="K6381" s="1"/>
      <c r="L6381" s="1"/>
      <c r="M6381" s="1"/>
      <c r="N6381" s="1"/>
    </row>
    <row r="6382" spans="6:14" x14ac:dyDescent="0.25">
      <c r="F6382" s="1"/>
      <c r="G6382" s="1"/>
      <c r="H6382" s="1"/>
      <c r="I6382" s="1"/>
      <c r="J6382" s="1"/>
      <c r="K6382" s="1"/>
      <c r="L6382" s="1"/>
      <c r="M6382" s="1"/>
      <c r="N6382" s="1"/>
    </row>
    <row r="6383" spans="6:14" x14ac:dyDescent="0.25">
      <c r="F6383" s="1"/>
      <c r="G6383" s="1"/>
      <c r="H6383" s="1"/>
      <c r="I6383" s="1"/>
      <c r="J6383" s="1"/>
      <c r="K6383" s="1"/>
      <c r="L6383" s="1"/>
      <c r="M6383" s="1"/>
      <c r="N6383" s="1"/>
    </row>
    <row r="6384" spans="6:14" x14ac:dyDescent="0.25">
      <c r="F6384" s="1"/>
      <c r="G6384" s="1"/>
      <c r="H6384" s="1"/>
      <c r="I6384" s="1"/>
      <c r="J6384" s="1"/>
      <c r="K6384" s="1"/>
      <c r="L6384" s="1"/>
      <c r="M6384" s="1"/>
      <c r="N6384" s="1"/>
    </row>
    <row r="6385" spans="6:14" x14ac:dyDescent="0.25">
      <c r="F6385" s="1"/>
      <c r="G6385" s="1"/>
      <c r="H6385" s="1"/>
      <c r="I6385" s="1"/>
      <c r="J6385" s="1"/>
      <c r="K6385" s="1"/>
      <c r="L6385" s="1"/>
      <c r="M6385" s="1"/>
      <c r="N6385" s="1"/>
    </row>
    <row r="6386" spans="6:14" x14ac:dyDescent="0.25">
      <c r="F6386" s="1"/>
      <c r="G6386" s="1"/>
      <c r="H6386" s="1"/>
      <c r="I6386" s="1"/>
      <c r="J6386" s="1"/>
      <c r="K6386" s="1"/>
      <c r="L6386" s="1"/>
      <c r="M6386" s="1"/>
      <c r="N6386" s="1"/>
    </row>
    <row r="6387" spans="6:14" x14ac:dyDescent="0.25">
      <c r="F6387" s="1"/>
      <c r="G6387" s="1"/>
      <c r="H6387" s="1"/>
      <c r="I6387" s="1"/>
      <c r="J6387" s="1"/>
      <c r="K6387" s="1"/>
      <c r="L6387" s="1"/>
      <c r="M6387" s="1"/>
      <c r="N6387" s="1"/>
    </row>
    <row r="6388" spans="6:14" x14ac:dyDescent="0.25">
      <c r="F6388" s="1"/>
      <c r="G6388" s="1"/>
      <c r="H6388" s="1"/>
      <c r="I6388" s="1"/>
      <c r="J6388" s="1"/>
      <c r="K6388" s="1"/>
      <c r="L6388" s="1"/>
      <c r="M6388" s="1"/>
      <c r="N6388" s="1"/>
    </row>
    <row r="6389" spans="6:14" x14ac:dyDescent="0.25">
      <c r="F6389" s="1"/>
      <c r="G6389" s="1"/>
      <c r="H6389" s="1"/>
      <c r="I6389" s="1"/>
      <c r="J6389" s="1"/>
      <c r="K6389" s="1"/>
      <c r="L6389" s="1"/>
      <c r="M6389" s="1"/>
      <c r="N6389" s="1"/>
    </row>
    <row r="6390" spans="6:14" x14ac:dyDescent="0.25">
      <c r="F6390" s="1"/>
      <c r="G6390" s="1"/>
      <c r="H6390" s="1"/>
      <c r="I6390" s="1"/>
      <c r="J6390" s="1"/>
      <c r="K6390" s="1"/>
      <c r="L6390" s="1"/>
      <c r="M6390" s="1"/>
      <c r="N6390" s="1"/>
    </row>
    <row r="6391" spans="6:14" x14ac:dyDescent="0.25">
      <c r="F6391" s="1"/>
      <c r="G6391" s="1"/>
      <c r="H6391" s="1"/>
      <c r="I6391" s="1"/>
      <c r="J6391" s="1"/>
      <c r="K6391" s="1"/>
      <c r="L6391" s="1"/>
      <c r="M6391" s="1"/>
      <c r="N6391" s="1"/>
    </row>
    <row r="6392" spans="6:14" x14ac:dyDescent="0.25">
      <c r="F6392" s="1"/>
      <c r="G6392" s="1"/>
      <c r="H6392" s="1"/>
      <c r="I6392" s="1"/>
      <c r="J6392" s="1"/>
      <c r="K6392" s="1"/>
      <c r="L6392" s="1"/>
      <c r="M6392" s="1"/>
      <c r="N6392" s="1"/>
    </row>
    <row r="6393" spans="6:14" x14ac:dyDescent="0.25">
      <c r="F6393" s="1"/>
      <c r="G6393" s="1"/>
      <c r="H6393" s="1"/>
      <c r="I6393" s="1"/>
      <c r="J6393" s="1"/>
      <c r="K6393" s="1"/>
      <c r="L6393" s="1"/>
      <c r="M6393" s="1"/>
      <c r="N6393" s="1"/>
    </row>
    <row r="6394" spans="6:14" x14ac:dyDescent="0.25">
      <c r="F6394" s="1"/>
      <c r="G6394" s="1"/>
      <c r="H6394" s="1"/>
      <c r="I6394" s="1"/>
      <c r="J6394" s="1"/>
      <c r="K6394" s="1"/>
      <c r="L6394" s="1"/>
      <c r="M6394" s="1"/>
      <c r="N6394" s="1"/>
    </row>
    <row r="6395" spans="6:14" x14ac:dyDescent="0.25">
      <c r="F6395" s="1"/>
      <c r="G6395" s="1"/>
      <c r="H6395" s="1"/>
      <c r="I6395" s="1"/>
      <c r="J6395" s="1"/>
      <c r="K6395" s="1"/>
      <c r="L6395" s="1"/>
      <c r="M6395" s="1"/>
      <c r="N6395" s="1"/>
    </row>
    <row r="6396" spans="6:14" x14ac:dyDescent="0.25">
      <c r="F6396" s="1"/>
      <c r="G6396" s="1"/>
      <c r="H6396" s="1"/>
      <c r="I6396" s="1"/>
      <c r="J6396" s="1"/>
      <c r="K6396" s="1"/>
      <c r="L6396" s="1"/>
      <c r="M6396" s="1"/>
      <c r="N6396" s="1"/>
    </row>
    <row r="6397" spans="6:14" x14ac:dyDescent="0.25">
      <c r="F6397" s="1"/>
      <c r="G6397" s="1"/>
      <c r="H6397" s="1"/>
      <c r="I6397" s="1"/>
      <c r="J6397" s="1"/>
      <c r="K6397" s="1"/>
      <c r="L6397" s="1"/>
      <c r="M6397" s="1"/>
      <c r="N6397" s="1"/>
    </row>
    <row r="6398" spans="6:14" x14ac:dyDescent="0.25">
      <c r="F6398" s="1"/>
      <c r="G6398" s="1"/>
      <c r="H6398" s="1"/>
      <c r="I6398" s="1"/>
      <c r="J6398" s="1"/>
      <c r="K6398" s="1"/>
      <c r="L6398" s="1"/>
      <c r="M6398" s="1"/>
      <c r="N6398" s="1"/>
    </row>
    <row r="6399" spans="6:14" x14ac:dyDescent="0.25">
      <c r="F6399" s="1"/>
      <c r="G6399" s="1"/>
      <c r="H6399" s="1"/>
      <c r="I6399" s="1"/>
      <c r="J6399" s="1"/>
      <c r="K6399" s="1"/>
      <c r="L6399" s="1"/>
      <c r="M6399" s="1"/>
      <c r="N6399" s="1"/>
    </row>
    <row r="6400" spans="6:14" x14ac:dyDescent="0.25">
      <c r="F6400" s="1"/>
      <c r="G6400" s="1"/>
      <c r="H6400" s="1"/>
      <c r="I6400" s="1"/>
      <c r="J6400" s="1"/>
      <c r="K6400" s="1"/>
      <c r="L6400" s="1"/>
      <c r="M6400" s="1"/>
      <c r="N6400" s="1"/>
    </row>
    <row r="6401" spans="6:14" x14ac:dyDescent="0.25">
      <c r="F6401" s="1"/>
      <c r="G6401" s="1"/>
      <c r="H6401" s="1"/>
      <c r="I6401" s="1"/>
      <c r="J6401" s="1"/>
      <c r="K6401" s="1"/>
      <c r="L6401" s="1"/>
      <c r="M6401" s="1"/>
      <c r="N6401" s="1"/>
    </row>
    <row r="6402" spans="6:14" x14ac:dyDescent="0.25">
      <c r="F6402" s="1"/>
      <c r="G6402" s="1"/>
      <c r="H6402" s="1"/>
      <c r="I6402" s="1"/>
      <c r="J6402" s="1"/>
      <c r="K6402" s="1"/>
      <c r="L6402" s="1"/>
      <c r="M6402" s="1"/>
      <c r="N6402" s="1"/>
    </row>
    <row r="6403" spans="6:14" x14ac:dyDescent="0.25">
      <c r="F6403" s="1"/>
      <c r="G6403" s="1"/>
      <c r="H6403" s="1"/>
      <c r="I6403" s="1"/>
      <c r="J6403" s="1"/>
      <c r="K6403" s="1"/>
      <c r="L6403" s="1"/>
      <c r="M6403" s="1"/>
      <c r="N6403" s="1"/>
    </row>
    <row r="6404" spans="6:14" x14ac:dyDescent="0.25">
      <c r="F6404" s="1"/>
      <c r="G6404" s="1"/>
      <c r="H6404" s="1"/>
      <c r="I6404" s="1"/>
      <c r="J6404" s="1"/>
      <c r="K6404" s="1"/>
      <c r="L6404" s="1"/>
      <c r="M6404" s="1"/>
      <c r="N6404" s="1"/>
    </row>
    <row r="6405" spans="6:14" x14ac:dyDescent="0.25">
      <c r="F6405" s="1"/>
      <c r="G6405" s="1"/>
      <c r="H6405" s="1"/>
      <c r="I6405" s="1"/>
      <c r="J6405" s="1"/>
      <c r="K6405" s="1"/>
      <c r="L6405" s="1"/>
      <c r="M6405" s="1"/>
      <c r="N6405" s="1"/>
    </row>
    <row r="6406" spans="6:14" x14ac:dyDescent="0.25">
      <c r="F6406" s="1"/>
      <c r="G6406" s="1"/>
      <c r="H6406" s="1"/>
      <c r="I6406" s="1"/>
      <c r="J6406" s="1"/>
      <c r="K6406" s="1"/>
      <c r="L6406" s="1"/>
      <c r="M6406" s="1"/>
      <c r="N6406" s="1"/>
    </row>
    <row r="6407" spans="6:14" x14ac:dyDescent="0.25">
      <c r="F6407" s="1"/>
      <c r="G6407" s="1"/>
      <c r="H6407" s="1"/>
      <c r="I6407" s="1"/>
      <c r="J6407" s="1"/>
      <c r="K6407" s="1"/>
      <c r="L6407" s="1"/>
      <c r="M6407" s="1"/>
      <c r="N6407" s="1"/>
    </row>
    <row r="6408" spans="6:14" x14ac:dyDescent="0.25">
      <c r="F6408" s="1"/>
      <c r="G6408" s="1"/>
      <c r="H6408" s="1"/>
      <c r="I6408" s="1"/>
      <c r="J6408" s="1"/>
      <c r="K6408" s="1"/>
      <c r="L6408" s="1"/>
      <c r="M6408" s="1"/>
      <c r="N6408" s="1"/>
    </row>
    <row r="6409" spans="6:14" x14ac:dyDescent="0.25">
      <c r="F6409" s="1"/>
      <c r="G6409" s="1"/>
      <c r="H6409" s="1"/>
      <c r="I6409" s="1"/>
      <c r="J6409" s="1"/>
      <c r="K6409" s="1"/>
      <c r="L6409" s="1"/>
      <c r="M6409" s="1"/>
      <c r="N6409" s="1"/>
    </row>
    <row r="6410" spans="6:14" x14ac:dyDescent="0.25">
      <c r="F6410" s="1"/>
      <c r="G6410" s="1"/>
      <c r="H6410" s="1"/>
      <c r="I6410" s="1"/>
      <c r="J6410" s="1"/>
      <c r="K6410" s="1"/>
      <c r="L6410" s="1"/>
      <c r="M6410" s="1"/>
      <c r="N6410" s="1"/>
    </row>
    <row r="6411" spans="6:14" x14ac:dyDescent="0.25">
      <c r="F6411" s="1"/>
      <c r="G6411" s="1"/>
      <c r="H6411" s="1"/>
      <c r="I6411" s="1"/>
      <c r="J6411" s="1"/>
      <c r="K6411" s="1"/>
      <c r="L6411" s="1"/>
      <c r="M6411" s="1"/>
      <c r="N6411" s="1"/>
    </row>
    <row r="6412" spans="6:14" x14ac:dyDescent="0.25">
      <c r="F6412" s="1"/>
      <c r="G6412" s="1"/>
      <c r="H6412" s="1"/>
      <c r="I6412" s="1"/>
      <c r="J6412" s="1"/>
      <c r="K6412" s="1"/>
      <c r="L6412" s="1"/>
      <c r="M6412" s="1"/>
      <c r="N6412" s="1"/>
    </row>
    <row r="6413" spans="6:14" x14ac:dyDescent="0.25">
      <c r="F6413" s="1"/>
      <c r="G6413" s="1"/>
      <c r="H6413" s="1"/>
      <c r="I6413" s="1"/>
      <c r="J6413" s="1"/>
      <c r="K6413" s="1"/>
      <c r="L6413" s="1"/>
      <c r="M6413" s="1"/>
      <c r="N6413" s="1"/>
    </row>
    <row r="6414" spans="6:14" x14ac:dyDescent="0.25">
      <c r="F6414" s="1"/>
      <c r="G6414" s="1"/>
      <c r="H6414" s="1"/>
      <c r="I6414" s="1"/>
      <c r="J6414" s="1"/>
      <c r="K6414" s="1"/>
      <c r="L6414" s="1"/>
      <c r="M6414" s="1"/>
      <c r="N6414" s="1"/>
    </row>
    <row r="6415" spans="6:14" x14ac:dyDescent="0.25">
      <c r="F6415" s="1"/>
      <c r="G6415" s="1"/>
      <c r="H6415" s="1"/>
      <c r="I6415" s="1"/>
      <c r="J6415" s="1"/>
      <c r="K6415" s="1"/>
      <c r="L6415" s="1"/>
      <c r="M6415" s="1"/>
      <c r="N6415" s="1"/>
    </row>
    <row r="6416" spans="6:14" x14ac:dyDescent="0.25">
      <c r="F6416" s="1"/>
      <c r="G6416" s="1"/>
      <c r="H6416" s="1"/>
      <c r="I6416" s="1"/>
      <c r="J6416" s="1"/>
      <c r="K6416" s="1"/>
      <c r="L6416" s="1"/>
      <c r="M6416" s="1"/>
      <c r="N6416" s="1"/>
    </row>
    <row r="6417" spans="6:14" x14ac:dyDescent="0.25">
      <c r="F6417" s="1"/>
      <c r="G6417" s="1"/>
      <c r="H6417" s="1"/>
      <c r="I6417" s="1"/>
      <c r="J6417" s="1"/>
      <c r="K6417" s="1"/>
      <c r="L6417" s="1"/>
      <c r="M6417" s="1"/>
      <c r="N6417" s="1"/>
    </row>
    <row r="6418" spans="6:14" x14ac:dyDescent="0.25">
      <c r="F6418" s="1"/>
      <c r="G6418" s="1"/>
      <c r="H6418" s="1"/>
      <c r="I6418" s="1"/>
      <c r="J6418" s="1"/>
      <c r="K6418" s="1"/>
      <c r="L6418" s="1"/>
      <c r="M6418" s="1"/>
      <c r="N6418" s="1"/>
    </row>
    <row r="6419" spans="6:14" x14ac:dyDescent="0.25">
      <c r="F6419" s="1"/>
      <c r="G6419" s="1"/>
      <c r="H6419" s="1"/>
      <c r="I6419" s="1"/>
      <c r="J6419" s="1"/>
      <c r="K6419" s="1"/>
      <c r="L6419" s="1"/>
      <c r="M6419" s="1"/>
      <c r="N6419" s="1"/>
    </row>
    <row r="6420" spans="6:14" x14ac:dyDescent="0.25">
      <c r="F6420" s="1"/>
      <c r="G6420" s="1"/>
      <c r="H6420" s="1"/>
      <c r="I6420" s="1"/>
      <c r="J6420" s="1"/>
      <c r="K6420" s="1"/>
      <c r="L6420" s="1"/>
      <c r="M6420" s="1"/>
      <c r="N6420" s="1"/>
    </row>
    <row r="6421" spans="6:14" x14ac:dyDescent="0.25">
      <c r="F6421" s="1"/>
      <c r="G6421" s="1"/>
      <c r="H6421" s="1"/>
      <c r="I6421" s="1"/>
      <c r="J6421" s="1"/>
      <c r="K6421" s="1"/>
      <c r="L6421" s="1"/>
      <c r="M6421" s="1"/>
      <c r="N6421" s="1"/>
    </row>
    <row r="6422" spans="6:14" x14ac:dyDescent="0.25">
      <c r="F6422" s="1"/>
      <c r="G6422" s="1"/>
      <c r="H6422" s="1"/>
      <c r="I6422" s="1"/>
      <c r="J6422" s="1"/>
      <c r="K6422" s="1"/>
      <c r="L6422" s="1"/>
      <c r="M6422" s="1"/>
      <c r="N6422" s="1"/>
    </row>
    <row r="6423" spans="6:14" x14ac:dyDescent="0.25">
      <c r="F6423" s="1"/>
      <c r="G6423" s="1"/>
      <c r="H6423" s="1"/>
      <c r="I6423" s="1"/>
      <c r="J6423" s="1"/>
      <c r="K6423" s="1"/>
      <c r="L6423" s="1"/>
      <c r="M6423" s="1"/>
      <c r="N6423" s="1"/>
    </row>
    <row r="6424" spans="6:14" x14ac:dyDescent="0.25">
      <c r="F6424" s="1"/>
      <c r="G6424" s="1"/>
      <c r="H6424" s="1"/>
      <c r="I6424" s="1"/>
      <c r="J6424" s="1"/>
      <c r="K6424" s="1"/>
      <c r="L6424" s="1"/>
      <c r="M6424" s="1"/>
      <c r="N6424" s="1"/>
    </row>
    <row r="6425" spans="6:14" x14ac:dyDescent="0.25">
      <c r="F6425" s="1"/>
      <c r="G6425" s="1"/>
      <c r="H6425" s="1"/>
      <c r="I6425" s="1"/>
      <c r="J6425" s="1"/>
      <c r="K6425" s="1"/>
      <c r="L6425" s="1"/>
      <c r="M6425" s="1"/>
      <c r="N6425" s="1"/>
    </row>
    <row r="6426" spans="6:14" x14ac:dyDescent="0.25">
      <c r="F6426" s="1"/>
      <c r="G6426" s="1"/>
      <c r="H6426" s="1"/>
      <c r="I6426" s="1"/>
      <c r="J6426" s="1"/>
      <c r="K6426" s="1"/>
      <c r="L6426" s="1"/>
      <c r="M6426" s="1"/>
      <c r="N6426" s="1"/>
    </row>
    <row r="6427" spans="6:14" x14ac:dyDescent="0.25">
      <c r="F6427" s="1"/>
      <c r="G6427" s="1"/>
      <c r="H6427" s="1"/>
      <c r="I6427" s="1"/>
      <c r="J6427" s="1"/>
      <c r="K6427" s="1"/>
      <c r="L6427" s="1"/>
      <c r="M6427" s="1"/>
      <c r="N6427" s="1"/>
    </row>
    <row r="6428" spans="6:14" x14ac:dyDescent="0.25">
      <c r="F6428" s="1"/>
      <c r="G6428" s="1"/>
      <c r="H6428" s="1"/>
      <c r="I6428" s="1"/>
      <c r="J6428" s="1"/>
      <c r="K6428" s="1"/>
      <c r="L6428" s="1"/>
      <c r="M6428" s="1"/>
      <c r="N6428" s="1"/>
    </row>
    <row r="6429" spans="6:14" x14ac:dyDescent="0.25">
      <c r="F6429" s="1"/>
      <c r="G6429" s="1"/>
      <c r="H6429" s="1"/>
      <c r="I6429" s="1"/>
      <c r="J6429" s="1"/>
      <c r="K6429" s="1"/>
      <c r="L6429" s="1"/>
      <c r="M6429" s="1"/>
      <c r="N6429" s="1"/>
    </row>
    <row r="6430" spans="6:14" x14ac:dyDescent="0.25">
      <c r="F6430" s="1"/>
      <c r="G6430" s="1"/>
      <c r="H6430" s="1"/>
      <c r="I6430" s="1"/>
      <c r="J6430" s="1"/>
      <c r="K6430" s="1"/>
      <c r="L6430" s="1"/>
      <c r="M6430" s="1"/>
      <c r="N6430" s="1"/>
    </row>
    <row r="6431" spans="6:14" x14ac:dyDescent="0.25">
      <c r="F6431" s="1"/>
      <c r="G6431" s="1"/>
      <c r="H6431" s="1"/>
      <c r="I6431" s="1"/>
      <c r="J6431" s="1"/>
      <c r="K6431" s="1"/>
      <c r="L6431" s="1"/>
      <c r="M6431" s="1"/>
      <c r="N6431" s="1"/>
    </row>
    <row r="6432" spans="6:14" x14ac:dyDescent="0.25">
      <c r="F6432" s="1"/>
      <c r="G6432" s="1"/>
      <c r="H6432" s="1"/>
      <c r="I6432" s="1"/>
      <c r="J6432" s="1"/>
      <c r="K6432" s="1"/>
      <c r="L6432" s="1"/>
      <c r="M6432" s="1"/>
      <c r="N6432" s="1"/>
    </row>
    <row r="6433" spans="6:14" x14ac:dyDescent="0.25">
      <c r="F6433" s="1"/>
      <c r="G6433" s="1"/>
      <c r="H6433" s="1"/>
      <c r="I6433" s="1"/>
      <c r="J6433" s="1"/>
      <c r="K6433" s="1"/>
      <c r="L6433" s="1"/>
      <c r="M6433" s="1"/>
      <c r="N6433" s="1"/>
    </row>
    <row r="6434" spans="6:14" x14ac:dyDescent="0.25">
      <c r="F6434" s="1"/>
      <c r="G6434" s="1"/>
      <c r="H6434" s="1"/>
      <c r="I6434" s="1"/>
      <c r="J6434" s="1"/>
      <c r="K6434" s="1"/>
      <c r="L6434" s="1"/>
      <c r="M6434" s="1"/>
      <c r="N6434" s="1"/>
    </row>
    <row r="6435" spans="6:14" x14ac:dyDescent="0.25">
      <c r="F6435" s="1"/>
      <c r="G6435" s="1"/>
      <c r="H6435" s="1"/>
      <c r="I6435" s="1"/>
      <c r="J6435" s="1"/>
      <c r="K6435" s="1"/>
      <c r="L6435" s="1"/>
      <c r="M6435" s="1"/>
      <c r="N6435" s="1"/>
    </row>
    <row r="6436" spans="6:14" x14ac:dyDescent="0.25">
      <c r="F6436" s="1"/>
      <c r="G6436" s="1"/>
      <c r="H6436" s="1"/>
      <c r="I6436" s="1"/>
      <c r="J6436" s="1"/>
      <c r="K6436" s="1"/>
      <c r="L6436" s="1"/>
      <c r="M6436" s="1"/>
      <c r="N6436" s="1"/>
    </row>
    <row r="6437" spans="6:14" x14ac:dyDescent="0.25">
      <c r="F6437" s="1"/>
      <c r="G6437" s="1"/>
      <c r="H6437" s="1"/>
      <c r="I6437" s="1"/>
      <c r="J6437" s="1"/>
      <c r="K6437" s="1"/>
      <c r="L6437" s="1"/>
      <c r="M6437" s="1"/>
      <c r="N6437" s="1"/>
    </row>
    <row r="6438" spans="6:14" x14ac:dyDescent="0.25">
      <c r="F6438" s="1"/>
      <c r="G6438" s="1"/>
      <c r="H6438" s="1"/>
      <c r="I6438" s="1"/>
      <c r="J6438" s="1"/>
      <c r="K6438" s="1"/>
      <c r="L6438" s="1"/>
      <c r="M6438" s="1"/>
      <c r="N6438" s="1"/>
    </row>
    <row r="6439" spans="6:14" x14ac:dyDescent="0.25">
      <c r="F6439" s="1"/>
      <c r="G6439" s="1"/>
      <c r="H6439" s="1"/>
      <c r="I6439" s="1"/>
      <c r="J6439" s="1"/>
      <c r="K6439" s="1"/>
      <c r="L6439" s="1"/>
      <c r="M6439" s="1"/>
      <c r="N6439" s="1"/>
    </row>
    <row r="6440" spans="6:14" x14ac:dyDescent="0.25">
      <c r="F6440" s="1"/>
      <c r="G6440" s="1"/>
      <c r="H6440" s="1"/>
      <c r="I6440" s="1"/>
      <c r="J6440" s="1"/>
      <c r="K6440" s="1"/>
      <c r="L6440" s="1"/>
      <c r="M6440" s="1"/>
      <c r="N6440" s="1"/>
    </row>
    <row r="6441" spans="6:14" x14ac:dyDescent="0.25">
      <c r="F6441" s="1"/>
      <c r="G6441" s="1"/>
      <c r="H6441" s="1"/>
      <c r="I6441" s="1"/>
      <c r="J6441" s="1"/>
      <c r="K6441" s="1"/>
      <c r="L6441" s="1"/>
      <c r="M6441" s="1"/>
      <c r="N6441" s="1"/>
    </row>
    <row r="6442" spans="6:14" x14ac:dyDescent="0.25">
      <c r="F6442" s="1"/>
      <c r="G6442" s="1"/>
      <c r="H6442" s="1"/>
      <c r="I6442" s="1"/>
      <c r="J6442" s="1"/>
      <c r="K6442" s="1"/>
      <c r="L6442" s="1"/>
      <c r="M6442" s="1"/>
      <c r="N6442" s="1"/>
    </row>
    <row r="6443" spans="6:14" x14ac:dyDescent="0.25">
      <c r="F6443" s="1"/>
      <c r="G6443" s="1"/>
      <c r="H6443" s="1"/>
      <c r="I6443" s="1"/>
      <c r="J6443" s="1"/>
      <c r="K6443" s="1"/>
      <c r="L6443" s="1"/>
      <c r="M6443" s="1"/>
      <c r="N6443" s="1"/>
    </row>
    <row r="6444" spans="6:14" x14ac:dyDescent="0.25">
      <c r="F6444" s="1"/>
      <c r="G6444" s="1"/>
      <c r="H6444" s="1"/>
      <c r="I6444" s="1"/>
      <c r="J6444" s="1"/>
      <c r="K6444" s="1"/>
      <c r="L6444" s="1"/>
      <c r="M6444" s="1"/>
      <c r="N6444" s="1"/>
    </row>
    <row r="6445" spans="6:14" x14ac:dyDescent="0.25">
      <c r="F6445" s="1"/>
      <c r="G6445" s="1"/>
      <c r="H6445" s="1"/>
      <c r="I6445" s="1"/>
      <c r="J6445" s="1"/>
      <c r="K6445" s="1"/>
      <c r="L6445" s="1"/>
      <c r="M6445" s="1"/>
      <c r="N6445" s="1"/>
    </row>
    <row r="6446" spans="6:14" x14ac:dyDescent="0.25">
      <c r="F6446" s="1"/>
      <c r="G6446" s="1"/>
      <c r="H6446" s="1"/>
      <c r="I6446" s="1"/>
      <c r="J6446" s="1"/>
      <c r="K6446" s="1"/>
      <c r="L6446" s="1"/>
      <c r="M6446" s="1"/>
      <c r="N6446" s="1"/>
    </row>
    <row r="6447" spans="6:14" x14ac:dyDescent="0.25">
      <c r="F6447" s="1"/>
      <c r="G6447" s="1"/>
      <c r="H6447" s="1"/>
      <c r="I6447" s="1"/>
      <c r="J6447" s="1"/>
      <c r="K6447" s="1"/>
      <c r="L6447" s="1"/>
      <c r="M6447" s="1"/>
      <c r="N6447" s="1"/>
    </row>
    <row r="6448" spans="6:14" x14ac:dyDescent="0.25">
      <c r="F6448" s="1"/>
      <c r="G6448" s="1"/>
      <c r="H6448" s="1"/>
      <c r="I6448" s="1"/>
      <c r="J6448" s="1"/>
      <c r="K6448" s="1"/>
      <c r="L6448" s="1"/>
      <c r="M6448" s="1"/>
      <c r="N6448" s="1"/>
    </row>
    <row r="6449" spans="6:14" x14ac:dyDescent="0.25">
      <c r="F6449" s="1"/>
      <c r="G6449" s="1"/>
      <c r="H6449" s="1"/>
      <c r="I6449" s="1"/>
      <c r="J6449" s="1"/>
      <c r="K6449" s="1"/>
      <c r="L6449" s="1"/>
      <c r="M6449" s="1"/>
      <c r="N6449" s="1"/>
    </row>
    <row r="6450" spans="6:14" x14ac:dyDescent="0.25">
      <c r="F6450" s="1"/>
      <c r="G6450" s="1"/>
      <c r="H6450" s="1"/>
      <c r="I6450" s="1"/>
      <c r="J6450" s="1"/>
      <c r="K6450" s="1"/>
      <c r="L6450" s="1"/>
      <c r="M6450" s="1"/>
      <c r="N6450" s="1"/>
    </row>
    <row r="6451" spans="6:14" x14ac:dyDescent="0.25">
      <c r="F6451" s="1"/>
      <c r="G6451" s="1"/>
      <c r="H6451" s="1"/>
      <c r="I6451" s="1"/>
      <c r="J6451" s="1"/>
      <c r="K6451" s="1"/>
      <c r="L6451" s="1"/>
      <c r="M6451" s="1"/>
      <c r="N6451" s="1"/>
    </row>
    <row r="6452" spans="6:14" x14ac:dyDescent="0.25">
      <c r="F6452" s="1"/>
      <c r="G6452" s="1"/>
      <c r="H6452" s="1"/>
      <c r="I6452" s="1"/>
      <c r="J6452" s="1"/>
      <c r="K6452" s="1"/>
      <c r="L6452" s="1"/>
      <c r="M6452" s="1"/>
      <c r="N6452" s="1"/>
    </row>
    <row r="6453" spans="6:14" x14ac:dyDescent="0.25">
      <c r="F6453" s="1"/>
      <c r="G6453" s="1"/>
      <c r="H6453" s="1"/>
      <c r="I6453" s="1"/>
      <c r="J6453" s="1"/>
      <c r="K6453" s="1"/>
      <c r="L6453" s="1"/>
      <c r="M6453" s="1"/>
      <c r="N6453" s="1"/>
    </row>
    <row r="6454" spans="6:14" x14ac:dyDescent="0.25">
      <c r="F6454" s="1"/>
      <c r="G6454" s="1"/>
      <c r="H6454" s="1"/>
      <c r="I6454" s="1"/>
      <c r="J6454" s="1"/>
      <c r="K6454" s="1"/>
      <c r="L6454" s="1"/>
      <c r="M6454" s="1"/>
      <c r="N6454" s="1"/>
    </row>
    <row r="6455" spans="6:14" x14ac:dyDescent="0.25">
      <c r="F6455" s="1"/>
      <c r="G6455" s="1"/>
      <c r="H6455" s="1"/>
      <c r="I6455" s="1"/>
      <c r="J6455" s="1"/>
      <c r="K6455" s="1"/>
      <c r="L6455" s="1"/>
      <c r="M6455" s="1"/>
      <c r="N6455" s="1"/>
    </row>
    <row r="6456" spans="6:14" x14ac:dyDescent="0.25">
      <c r="F6456" s="1"/>
      <c r="G6456" s="1"/>
      <c r="H6456" s="1"/>
      <c r="I6456" s="1"/>
      <c r="J6456" s="1"/>
      <c r="K6456" s="1"/>
      <c r="L6456" s="1"/>
      <c r="M6456" s="1"/>
      <c r="N6456" s="1"/>
    </row>
    <row r="6457" spans="6:14" x14ac:dyDescent="0.25">
      <c r="F6457" s="1"/>
      <c r="G6457" s="1"/>
      <c r="H6457" s="1"/>
      <c r="I6457" s="1"/>
      <c r="J6457" s="1"/>
      <c r="K6457" s="1"/>
      <c r="L6457" s="1"/>
      <c r="M6457" s="1"/>
      <c r="N6457" s="1"/>
    </row>
    <row r="6458" spans="6:14" x14ac:dyDescent="0.25">
      <c r="F6458" s="1"/>
      <c r="G6458" s="1"/>
      <c r="H6458" s="1"/>
      <c r="I6458" s="1"/>
      <c r="J6458" s="1"/>
      <c r="K6458" s="1"/>
      <c r="L6458" s="1"/>
      <c r="M6458" s="1"/>
      <c r="N6458" s="1"/>
    </row>
    <row r="6459" spans="6:14" x14ac:dyDescent="0.25">
      <c r="F6459" s="1"/>
      <c r="G6459" s="1"/>
      <c r="H6459" s="1"/>
      <c r="I6459" s="1"/>
      <c r="J6459" s="1"/>
      <c r="K6459" s="1"/>
      <c r="L6459" s="1"/>
      <c r="M6459" s="1"/>
      <c r="N6459" s="1"/>
    </row>
    <row r="6460" spans="6:14" x14ac:dyDescent="0.25">
      <c r="F6460" s="1"/>
      <c r="G6460" s="1"/>
      <c r="H6460" s="1"/>
      <c r="I6460" s="1"/>
      <c r="J6460" s="1"/>
      <c r="K6460" s="1"/>
      <c r="L6460" s="1"/>
      <c r="M6460" s="1"/>
      <c r="N6460" s="1"/>
    </row>
    <row r="6461" spans="6:14" x14ac:dyDescent="0.25">
      <c r="F6461" s="1"/>
      <c r="G6461" s="1"/>
      <c r="H6461" s="1"/>
      <c r="I6461" s="1"/>
      <c r="J6461" s="1"/>
      <c r="K6461" s="1"/>
      <c r="L6461" s="1"/>
      <c r="M6461" s="1"/>
      <c r="N6461" s="1"/>
    </row>
    <row r="6462" spans="6:14" x14ac:dyDescent="0.25">
      <c r="F6462" s="1"/>
      <c r="G6462" s="1"/>
      <c r="H6462" s="1"/>
      <c r="I6462" s="1"/>
      <c r="J6462" s="1"/>
      <c r="K6462" s="1"/>
      <c r="L6462" s="1"/>
      <c r="M6462" s="1"/>
      <c r="N6462" s="1"/>
    </row>
    <row r="6463" spans="6:14" x14ac:dyDescent="0.25">
      <c r="F6463" s="1"/>
      <c r="G6463" s="1"/>
      <c r="H6463" s="1"/>
      <c r="I6463" s="1"/>
      <c r="J6463" s="1"/>
      <c r="K6463" s="1"/>
      <c r="L6463" s="1"/>
      <c r="M6463" s="1"/>
      <c r="N6463" s="1"/>
    </row>
    <row r="6464" spans="6:14" x14ac:dyDescent="0.25">
      <c r="F6464" s="1"/>
      <c r="G6464" s="1"/>
      <c r="H6464" s="1"/>
      <c r="I6464" s="1"/>
      <c r="J6464" s="1"/>
      <c r="K6464" s="1"/>
      <c r="L6464" s="1"/>
      <c r="M6464" s="1"/>
      <c r="N6464" s="1"/>
    </row>
    <row r="6465" spans="6:14" x14ac:dyDescent="0.25">
      <c r="F6465" s="1"/>
      <c r="G6465" s="1"/>
      <c r="H6465" s="1"/>
      <c r="I6465" s="1"/>
      <c r="J6465" s="1"/>
      <c r="K6465" s="1"/>
      <c r="L6465" s="1"/>
      <c r="M6465" s="1"/>
      <c r="N6465" s="1"/>
    </row>
    <row r="6466" spans="6:14" x14ac:dyDescent="0.25">
      <c r="F6466" s="1"/>
      <c r="G6466" s="1"/>
      <c r="H6466" s="1"/>
      <c r="I6466" s="1"/>
      <c r="J6466" s="1"/>
      <c r="K6466" s="1"/>
      <c r="L6466" s="1"/>
      <c r="M6466" s="1"/>
      <c r="N6466" s="1"/>
    </row>
    <row r="6467" spans="6:14" x14ac:dyDescent="0.25">
      <c r="F6467" s="1"/>
      <c r="G6467" s="1"/>
      <c r="H6467" s="1"/>
      <c r="I6467" s="1"/>
      <c r="J6467" s="1"/>
      <c r="K6467" s="1"/>
      <c r="L6467" s="1"/>
      <c r="M6467" s="1"/>
      <c r="N6467" s="1"/>
    </row>
    <row r="6468" spans="6:14" x14ac:dyDescent="0.25">
      <c r="F6468" s="1"/>
      <c r="G6468" s="1"/>
      <c r="H6468" s="1"/>
      <c r="I6468" s="1"/>
      <c r="J6468" s="1"/>
      <c r="K6468" s="1"/>
      <c r="L6468" s="1"/>
      <c r="M6468" s="1"/>
      <c r="N6468" s="1"/>
    </row>
    <row r="6469" spans="6:14" x14ac:dyDescent="0.25">
      <c r="F6469" s="1"/>
      <c r="G6469" s="1"/>
      <c r="H6469" s="1"/>
      <c r="I6469" s="1"/>
      <c r="J6469" s="1"/>
      <c r="K6469" s="1"/>
      <c r="L6469" s="1"/>
      <c r="M6469" s="1"/>
      <c r="N6469" s="1"/>
    </row>
    <row r="6470" spans="6:14" x14ac:dyDescent="0.25">
      <c r="F6470" s="1"/>
      <c r="G6470" s="1"/>
      <c r="H6470" s="1"/>
      <c r="I6470" s="1"/>
      <c r="J6470" s="1"/>
      <c r="K6470" s="1"/>
      <c r="L6470" s="1"/>
      <c r="M6470" s="1"/>
      <c r="N6470" s="1"/>
    </row>
    <row r="6471" spans="6:14" x14ac:dyDescent="0.25">
      <c r="F6471" s="1"/>
      <c r="G6471" s="1"/>
      <c r="H6471" s="1"/>
      <c r="I6471" s="1"/>
      <c r="J6471" s="1"/>
      <c r="K6471" s="1"/>
      <c r="L6471" s="1"/>
      <c r="M6471" s="1"/>
      <c r="N6471" s="1"/>
    </row>
    <row r="6472" spans="6:14" x14ac:dyDescent="0.25">
      <c r="F6472" s="1"/>
      <c r="G6472" s="1"/>
      <c r="H6472" s="1"/>
      <c r="I6472" s="1"/>
      <c r="J6472" s="1"/>
      <c r="K6472" s="1"/>
      <c r="L6472" s="1"/>
      <c r="M6472" s="1"/>
      <c r="N6472" s="1"/>
    </row>
    <row r="6473" spans="6:14" x14ac:dyDescent="0.25">
      <c r="F6473" s="1"/>
      <c r="G6473" s="1"/>
      <c r="H6473" s="1"/>
      <c r="I6473" s="1"/>
      <c r="J6473" s="1"/>
      <c r="K6473" s="1"/>
      <c r="L6473" s="1"/>
      <c r="M6473" s="1"/>
      <c r="N6473" s="1"/>
    </row>
    <row r="6474" spans="6:14" x14ac:dyDescent="0.25">
      <c r="F6474" s="1"/>
      <c r="G6474" s="1"/>
      <c r="H6474" s="1"/>
      <c r="I6474" s="1"/>
      <c r="J6474" s="1"/>
      <c r="K6474" s="1"/>
      <c r="L6474" s="1"/>
      <c r="M6474" s="1"/>
      <c r="N6474" s="1"/>
    </row>
    <row r="6475" spans="6:14" x14ac:dyDescent="0.25">
      <c r="F6475" s="1"/>
      <c r="G6475" s="1"/>
      <c r="H6475" s="1"/>
      <c r="I6475" s="1"/>
      <c r="J6475" s="1"/>
      <c r="K6475" s="1"/>
      <c r="L6475" s="1"/>
      <c r="M6475" s="1"/>
      <c r="N6475" s="1"/>
    </row>
    <row r="6476" spans="6:14" x14ac:dyDescent="0.25">
      <c r="F6476" s="1"/>
      <c r="G6476" s="1"/>
      <c r="H6476" s="1"/>
      <c r="I6476" s="1"/>
      <c r="J6476" s="1"/>
      <c r="K6476" s="1"/>
      <c r="L6476" s="1"/>
      <c r="M6476" s="1"/>
      <c r="N6476" s="1"/>
    </row>
    <row r="6477" spans="6:14" x14ac:dyDescent="0.25">
      <c r="F6477" s="1"/>
      <c r="G6477" s="1"/>
      <c r="H6477" s="1"/>
      <c r="I6477" s="1"/>
      <c r="J6477" s="1"/>
      <c r="K6477" s="1"/>
      <c r="L6477" s="1"/>
      <c r="M6477" s="1"/>
      <c r="N6477" s="1"/>
    </row>
    <row r="6478" spans="6:14" x14ac:dyDescent="0.25">
      <c r="F6478" s="1"/>
      <c r="G6478" s="1"/>
      <c r="H6478" s="1"/>
      <c r="I6478" s="1"/>
      <c r="J6478" s="1"/>
      <c r="K6478" s="1"/>
      <c r="L6478" s="1"/>
      <c r="M6478" s="1"/>
      <c r="N6478" s="1"/>
    </row>
    <row r="6479" spans="6:14" x14ac:dyDescent="0.25">
      <c r="F6479" s="1"/>
      <c r="G6479" s="1"/>
      <c r="H6479" s="1"/>
      <c r="I6479" s="1"/>
      <c r="J6479" s="1"/>
      <c r="K6479" s="1"/>
      <c r="L6479" s="1"/>
      <c r="M6479" s="1"/>
      <c r="N6479" s="1"/>
    </row>
    <row r="6480" spans="6:14" x14ac:dyDescent="0.25">
      <c r="F6480" s="1"/>
      <c r="G6480" s="1"/>
      <c r="H6480" s="1"/>
      <c r="I6480" s="1"/>
      <c r="J6480" s="1"/>
      <c r="K6480" s="1"/>
      <c r="L6480" s="1"/>
      <c r="M6480" s="1"/>
      <c r="N6480" s="1"/>
    </row>
    <row r="6481" spans="6:14" x14ac:dyDescent="0.25">
      <c r="F6481" s="1"/>
      <c r="G6481" s="1"/>
      <c r="H6481" s="1"/>
      <c r="I6481" s="1"/>
      <c r="J6481" s="1"/>
      <c r="K6481" s="1"/>
      <c r="L6481" s="1"/>
      <c r="M6481" s="1"/>
      <c r="N6481" s="1"/>
    </row>
    <row r="6482" spans="6:14" x14ac:dyDescent="0.25">
      <c r="F6482" s="1"/>
      <c r="G6482" s="1"/>
      <c r="H6482" s="1"/>
      <c r="I6482" s="1"/>
      <c r="J6482" s="1"/>
      <c r="K6482" s="1"/>
      <c r="L6482" s="1"/>
      <c r="M6482" s="1"/>
      <c r="N6482" s="1"/>
    </row>
    <row r="6483" spans="6:14" x14ac:dyDescent="0.25">
      <c r="F6483" s="1"/>
      <c r="G6483" s="1"/>
      <c r="H6483" s="1"/>
      <c r="I6483" s="1"/>
      <c r="J6483" s="1"/>
      <c r="K6483" s="1"/>
      <c r="L6483" s="1"/>
      <c r="M6483" s="1"/>
      <c r="N6483" s="1"/>
    </row>
    <row r="6484" spans="6:14" x14ac:dyDescent="0.25">
      <c r="F6484" s="1"/>
      <c r="G6484" s="1"/>
      <c r="H6484" s="1"/>
      <c r="I6484" s="1"/>
      <c r="J6484" s="1"/>
      <c r="K6484" s="1"/>
      <c r="L6484" s="1"/>
      <c r="M6484" s="1"/>
      <c r="N6484" s="1"/>
    </row>
    <row r="6485" spans="6:14" x14ac:dyDescent="0.25">
      <c r="F6485" s="1"/>
      <c r="G6485" s="1"/>
      <c r="H6485" s="1"/>
      <c r="I6485" s="1"/>
      <c r="J6485" s="1"/>
      <c r="K6485" s="1"/>
      <c r="L6485" s="1"/>
      <c r="M6485" s="1"/>
      <c r="N6485" s="1"/>
    </row>
    <row r="6486" spans="6:14" x14ac:dyDescent="0.25">
      <c r="F6486" s="1"/>
      <c r="G6486" s="1"/>
      <c r="H6486" s="1"/>
      <c r="I6486" s="1"/>
      <c r="J6486" s="1"/>
      <c r="K6486" s="1"/>
      <c r="L6486" s="1"/>
      <c r="M6486" s="1"/>
      <c r="N6486" s="1"/>
    </row>
    <row r="6487" spans="6:14" x14ac:dyDescent="0.25">
      <c r="F6487" s="1"/>
      <c r="G6487" s="1"/>
      <c r="H6487" s="1"/>
      <c r="I6487" s="1"/>
      <c r="J6487" s="1"/>
      <c r="K6487" s="1"/>
      <c r="L6487" s="1"/>
      <c r="M6487" s="1"/>
      <c r="N6487" s="1"/>
    </row>
    <row r="6488" spans="6:14" x14ac:dyDescent="0.25">
      <c r="F6488" s="1"/>
      <c r="G6488" s="1"/>
      <c r="H6488" s="1"/>
      <c r="I6488" s="1"/>
      <c r="J6488" s="1"/>
      <c r="K6488" s="1"/>
      <c r="L6488" s="1"/>
      <c r="M6488" s="1"/>
      <c r="N6488" s="1"/>
    </row>
    <row r="6489" spans="6:14" x14ac:dyDescent="0.25">
      <c r="F6489" s="1"/>
      <c r="G6489" s="1"/>
      <c r="H6489" s="1"/>
      <c r="I6489" s="1"/>
      <c r="J6489" s="1"/>
      <c r="K6489" s="1"/>
      <c r="L6489" s="1"/>
      <c r="M6489" s="1"/>
      <c r="N6489" s="1"/>
    </row>
    <row r="6490" spans="6:14" x14ac:dyDescent="0.25">
      <c r="F6490" s="1"/>
      <c r="G6490" s="1"/>
      <c r="H6490" s="1"/>
      <c r="I6490" s="1"/>
      <c r="J6490" s="1"/>
      <c r="K6490" s="1"/>
      <c r="L6490" s="1"/>
      <c r="M6490" s="1"/>
      <c r="N6490" s="1"/>
    </row>
    <row r="6491" spans="6:14" x14ac:dyDescent="0.25">
      <c r="F6491" s="1"/>
      <c r="G6491" s="1"/>
      <c r="H6491" s="1"/>
      <c r="I6491" s="1"/>
      <c r="J6491" s="1"/>
      <c r="K6491" s="1"/>
      <c r="L6491" s="1"/>
      <c r="M6491" s="1"/>
      <c r="N6491" s="1"/>
    </row>
    <row r="6492" spans="6:14" x14ac:dyDescent="0.25">
      <c r="F6492" s="1"/>
      <c r="G6492" s="1"/>
      <c r="H6492" s="1"/>
      <c r="I6492" s="1"/>
      <c r="J6492" s="1"/>
      <c r="K6492" s="1"/>
      <c r="L6492" s="1"/>
      <c r="M6492" s="1"/>
      <c r="N6492" s="1"/>
    </row>
    <row r="6493" spans="6:14" x14ac:dyDescent="0.25">
      <c r="F6493" s="1"/>
      <c r="G6493" s="1"/>
      <c r="H6493" s="1"/>
      <c r="I6493" s="1"/>
      <c r="J6493" s="1"/>
      <c r="K6493" s="1"/>
      <c r="L6493" s="1"/>
      <c r="M6493" s="1"/>
      <c r="N6493" s="1"/>
    </row>
    <row r="6494" spans="6:14" x14ac:dyDescent="0.25">
      <c r="F6494" s="1"/>
      <c r="G6494" s="1"/>
      <c r="H6494" s="1"/>
      <c r="I6494" s="1"/>
      <c r="J6494" s="1"/>
      <c r="K6494" s="1"/>
      <c r="L6494" s="1"/>
      <c r="M6494" s="1"/>
      <c r="N6494" s="1"/>
    </row>
    <row r="6495" spans="6:14" x14ac:dyDescent="0.25">
      <c r="F6495" s="1"/>
      <c r="G6495" s="1"/>
      <c r="H6495" s="1"/>
      <c r="I6495" s="1"/>
      <c r="J6495" s="1"/>
      <c r="K6495" s="1"/>
      <c r="L6495" s="1"/>
      <c r="M6495" s="1"/>
      <c r="N6495" s="1"/>
    </row>
    <row r="6496" spans="6:14" x14ac:dyDescent="0.25">
      <c r="F6496" s="1"/>
      <c r="G6496" s="1"/>
      <c r="H6496" s="1"/>
      <c r="I6496" s="1"/>
      <c r="J6496" s="1"/>
      <c r="K6496" s="1"/>
      <c r="L6496" s="1"/>
      <c r="M6496" s="1"/>
      <c r="N6496" s="1"/>
    </row>
    <row r="6497" spans="6:14" x14ac:dyDescent="0.25">
      <c r="F6497" s="1"/>
      <c r="G6497" s="1"/>
      <c r="H6497" s="1"/>
      <c r="I6497" s="1"/>
      <c r="J6497" s="1"/>
      <c r="K6497" s="1"/>
      <c r="L6497" s="1"/>
      <c r="M6497" s="1"/>
      <c r="N6497" s="1"/>
    </row>
    <row r="6498" spans="6:14" x14ac:dyDescent="0.25">
      <c r="F6498" s="1"/>
      <c r="G6498" s="1"/>
      <c r="H6498" s="1"/>
      <c r="I6498" s="1"/>
      <c r="J6498" s="1"/>
      <c r="K6498" s="1"/>
      <c r="L6498" s="1"/>
      <c r="M6498" s="1"/>
      <c r="N6498" s="1"/>
    </row>
    <row r="6499" spans="6:14" x14ac:dyDescent="0.25">
      <c r="F6499" s="1"/>
      <c r="G6499" s="1"/>
      <c r="H6499" s="1"/>
      <c r="I6499" s="1"/>
      <c r="J6499" s="1"/>
      <c r="K6499" s="1"/>
      <c r="L6499" s="1"/>
      <c r="M6499" s="1"/>
      <c r="N6499" s="1"/>
    </row>
    <row r="6500" spans="6:14" x14ac:dyDescent="0.25">
      <c r="F6500" s="1"/>
      <c r="G6500" s="1"/>
      <c r="H6500" s="1"/>
      <c r="I6500" s="1"/>
      <c r="J6500" s="1"/>
      <c r="K6500" s="1"/>
      <c r="L6500" s="1"/>
      <c r="M6500" s="1"/>
      <c r="N6500" s="1"/>
    </row>
    <row r="6501" spans="6:14" x14ac:dyDescent="0.25">
      <c r="F6501" s="1"/>
      <c r="G6501" s="1"/>
      <c r="H6501" s="1"/>
      <c r="I6501" s="1"/>
      <c r="J6501" s="1"/>
      <c r="K6501" s="1"/>
      <c r="L6501" s="1"/>
      <c r="M6501" s="1"/>
      <c r="N6501" s="1"/>
    </row>
    <row r="6502" spans="6:14" x14ac:dyDescent="0.25">
      <c r="F6502" s="1"/>
      <c r="G6502" s="1"/>
      <c r="H6502" s="1"/>
      <c r="I6502" s="1"/>
      <c r="J6502" s="1"/>
      <c r="K6502" s="1"/>
      <c r="L6502" s="1"/>
      <c r="M6502" s="1"/>
      <c r="N6502" s="1"/>
    </row>
    <row r="6503" spans="6:14" x14ac:dyDescent="0.25">
      <c r="F6503" s="1"/>
      <c r="G6503" s="1"/>
      <c r="H6503" s="1"/>
      <c r="I6503" s="1"/>
      <c r="J6503" s="1"/>
      <c r="K6503" s="1"/>
      <c r="L6503" s="1"/>
      <c r="M6503" s="1"/>
      <c r="N6503" s="1"/>
    </row>
    <row r="6504" spans="6:14" x14ac:dyDescent="0.25">
      <c r="F6504" s="1"/>
      <c r="G6504" s="1"/>
      <c r="H6504" s="1"/>
      <c r="I6504" s="1"/>
      <c r="J6504" s="1"/>
      <c r="K6504" s="1"/>
      <c r="L6504" s="1"/>
      <c r="M6504" s="1"/>
      <c r="N6504" s="1"/>
    </row>
    <row r="6505" spans="6:14" x14ac:dyDescent="0.25">
      <c r="F6505" s="1"/>
      <c r="G6505" s="1"/>
      <c r="H6505" s="1"/>
      <c r="I6505" s="1"/>
      <c r="J6505" s="1"/>
      <c r="K6505" s="1"/>
      <c r="L6505" s="1"/>
      <c r="M6505" s="1"/>
      <c r="N6505" s="1"/>
    </row>
    <row r="6506" spans="6:14" x14ac:dyDescent="0.25">
      <c r="F6506" s="1"/>
      <c r="G6506" s="1"/>
      <c r="H6506" s="1"/>
      <c r="I6506" s="1"/>
      <c r="J6506" s="1"/>
      <c r="K6506" s="1"/>
      <c r="L6506" s="1"/>
      <c r="M6506" s="1"/>
      <c r="N6506" s="1"/>
    </row>
    <row r="6507" spans="6:14" x14ac:dyDescent="0.25">
      <c r="F6507" s="1"/>
      <c r="G6507" s="1"/>
      <c r="H6507" s="1"/>
      <c r="I6507" s="1"/>
      <c r="J6507" s="1"/>
      <c r="K6507" s="1"/>
      <c r="L6507" s="1"/>
      <c r="M6507" s="1"/>
      <c r="N6507" s="1"/>
    </row>
    <row r="6508" spans="6:14" x14ac:dyDescent="0.25">
      <c r="F6508" s="1"/>
      <c r="G6508" s="1"/>
      <c r="H6508" s="1"/>
      <c r="I6508" s="1"/>
      <c r="J6508" s="1"/>
      <c r="K6508" s="1"/>
      <c r="L6508" s="1"/>
      <c r="M6508" s="1"/>
      <c r="N6508" s="1"/>
    </row>
    <row r="6509" spans="6:14" x14ac:dyDescent="0.25">
      <c r="F6509" s="1"/>
      <c r="G6509" s="1"/>
      <c r="H6509" s="1"/>
      <c r="I6509" s="1"/>
      <c r="J6509" s="1"/>
      <c r="K6509" s="1"/>
      <c r="L6509" s="1"/>
      <c r="M6509" s="1"/>
      <c r="N6509" s="1"/>
    </row>
    <row r="6510" spans="6:14" x14ac:dyDescent="0.25">
      <c r="F6510" s="1"/>
      <c r="G6510" s="1"/>
      <c r="H6510" s="1"/>
      <c r="I6510" s="1"/>
      <c r="J6510" s="1"/>
      <c r="K6510" s="1"/>
      <c r="L6510" s="1"/>
      <c r="M6510" s="1"/>
      <c r="N6510" s="1"/>
    </row>
    <row r="6511" spans="6:14" x14ac:dyDescent="0.25">
      <c r="F6511" s="1"/>
      <c r="G6511" s="1"/>
      <c r="H6511" s="1"/>
      <c r="I6511" s="1"/>
      <c r="J6511" s="1"/>
      <c r="K6511" s="1"/>
      <c r="L6511" s="1"/>
      <c r="M6511" s="1"/>
      <c r="N6511" s="1"/>
    </row>
    <row r="6512" spans="6:14" x14ac:dyDescent="0.25">
      <c r="F6512" s="1"/>
      <c r="G6512" s="1"/>
      <c r="H6512" s="1"/>
      <c r="I6512" s="1"/>
      <c r="J6512" s="1"/>
      <c r="K6512" s="1"/>
      <c r="L6512" s="1"/>
      <c r="M6512" s="1"/>
      <c r="N6512" s="1"/>
    </row>
    <row r="6513" spans="6:14" x14ac:dyDescent="0.25">
      <c r="F6513" s="1"/>
      <c r="G6513" s="1"/>
      <c r="H6513" s="1"/>
      <c r="I6513" s="1"/>
      <c r="J6513" s="1"/>
      <c r="K6513" s="1"/>
      <c r="L6513" s="1"/>
      <c r="M6513" s="1"/>
      <c r="N6513" s="1"/>
    </row>
    <row r="6514" spans="6:14" x14ac:dyDescent="0.25">
      <c r="F6514" s="1"/>
      <c r="G6514" s="1"/>
      <c r="H6514" s="1"/>
      <c r="I6514" s="1"/>
      <c r="J6514" s="1"/>
      <c r="K6514" s="1"/>
      <c r="L6514" s="1"/>
      <c r="M6514" s="1"/>
      <c r="N6514" s="1"/>
    </row>
    <row r="6515" spans="6:14" x14ac:dyDescent="0.25">
      <c r="F6515" s="1"/>
      <c r="G6515" s="1"/>
      <c r="H6515" s="1"/>
      <c r="I6515" s="1"/>
      <c r="J6515" s="1"/>
      <c r="K6515" s="1"/>
      <c r="L6515" s="1"/>
      <c r="M6515" s="1"/>
      <c r="N6515" s="1"/>
    </row>
    <row r="6516" spans="6:14" x14ac:dyDescent="0.25">
      <c r="F6516" s="1"/>
      <c r="G6516" s="1"/>
      <c r="H6516" s="1"/>
      <c r="I6516" s="1"/>
      <c r="J6516" s="1"/>
      <c r="K6516" s="1"/>
      <c r="L6516" s="1"/>
      <c r="M6516" s="1"/>
      <c r="N6516" s="1"/>
    </row>
    <row r="6517" spans="6:14" x14ac:dyDescent="0.25">
      <c r="F6517" s="1"/>
      <c r="G6517" s="1"/>
      <c r="H6517" s="1"/>
      <c r="I6517" s="1"/>
      <c r="J6517" s="1"/>
      <c r="K6517" s="1"/>
      <c r="L6517" s="1"/>
      <c r="M6517" s="1"/>
      <c r="N6517" s="1"/>
    </row>
    <row r="6518" spans="6:14" x14ac:dyDescent="0.25">
      <c r="F6518" s="1"/>
      <c r="G6518" s="1"/>
      <c r="H6518" s="1"/>
      <c r="I6518" s="1"/>
      <c r="J6518" s="1"/>
      <c r="K6518" s="1"/>
      <c r="L6518" s="1"/>
      <c r="M6518" s="1"/>
      <c r="N6518" s="1"/>
    </row>
    <row r="6519" spans="6:14" x14ac:dyDescent="0.25">
      <c r="F6519" s="1"/>
      <c r="G6519" s="1"/>
      <c r="H6519" s="1"/>
      <c r="I6519" s="1"/>
      <c r="J6519" s="1"/>
      <c r="K6519" s="1"/>
      <c r="L6519" s="1"/>
      <c r="M6519" s="1"/>
      <c r="N6519" s="1"/>
    </row>
    <row r="6520" spans="6:14" x14ac:dyDescent="0.25">
      <c r="F6520" s="1"/>
      <c r="G6520" s="1"/>
      <c r="H6520" s="1"/>
      <c r="I6520" s="1"/>
      <c r="J6520" s="1"/>
      <c r="K6520" s="1"/>
      <c r="L6520" s="1"/>
      <c r="M6520" s="1"/>
      <c r="N6520" s="1"/>
    </row>
    <row r="6521" spans="6:14" x14ac:dyDescent="0.25">
      <c r="F6521" s="1"/>
      <c r="G6521" s="1"/>
      <c r="H6521" s="1"/>
      <c r="I6521" s="1"/>
      <c r="J6521" s="1"/>
      <c r="K6521" s="1"/>
      <c r="L6521" s="1"/>
      <c r="M6521" s="1"/>
      <c r="N6521" s="1"/>
    </row>
    <row r="6522" spans="6:14" x14ac:dyDescent="0.25">
      <c r="F6522" s="1"/>
      <c r="G6522" s="1"/>
      <c r="H6522" s="1"/>
      <c r="I6522" s="1"/>
      <c r="J6522" s="1"/>
      <c r="K6522" s="1"/>
      <c r="L6522" s="1"/>
      <c r="M6522" s="1"/>
      <c r="N6522" s="1"/>
    </row>
    <row r="6523" spans="6:14" x14ac:dyDescent="0.25">
      <c r="F6523" s="1"/>
      <c r="G6523" s="1"/>
      <c r="H6523" s="1"/>
      <c r="I6523" s="1"/>
      <c r="J6523" s="1"/>
      <c r="K6523" s="1"/>
      <c r="L6523" s="1"/>
      <c r="M6523" s="1"/>
      <c r="N6523" s="1"/>
    </row>
    <row r="6524" spans="6:14" x14ac:dyDescent="0.25">
      <c r="F6524" s="1"/>
      <c r="G6524" s="1"/>
      <c r="H6524" s="1"/>
      <c r="I6524" s="1"/>
      <c r="J6524" s="1"/>
      <c r="K6524" s="1"/>
      <c r="L6524" s="1"/>
      <c r="M6524" s="1"/>
      <c r="N6524" s="1"/>
    </row>
    <row r="6525" spans="6:14" x14ac:dyDescent="0.25">
      <c r="F6525" s="1"/>
      <c r="G6525" s="1"/>
      <c r="H6525" s="1"/>
      <c r="I6525" s="1"/>
      <c r="J6525" s="1"/>
      <c r="K6525" s="1"/>
      <c r="L6525" s="1"/>
      <c r="M6525" s="1"/>
      <c r="N6525" s="1"/>
    </row>
    <row r="6526" spans="6:14" x14ac:dyDescent="0.25">
      <c r="F6526" s="1"/>
      <c r="G6526" s="1"/>
      <c r="H6526" s="1"/>
      <c r="I6526" s="1"/>
      <c r="J6526" s="1"/>
      <c r="K6526" s="1"/>
      <c r="L6526" s="1"/>
      <c r="M6526" s="1"/>
      <c r="N6526" s="1"/>
    </row>
    <row r="6527" spans="6:14" x14ac:dyDescent="0.25">
      <c r="F6527" s="1"/>
      <c r="G6527" s="1"/>
      <c r="H6527" s="1"/>
      <c r="I6527" s="1"/>
      <c r="J6527" s="1"/>
      <c r="K6527" s="1"/>
      <c r="L6527" s="1"/>
      <c r="M6527" s="1"/>
      <c r="N6527" s="1"/>
    </row>
    <row r="6528" spans="6:14" x14ac:dyDescent="0.25">
      <c r="F6528" s="1"/>
      <c r="G6528" s="1"/>
      <c r="H6528" s="1"/>
      <c r="I6528" s="1"/>
      <c r="J6528" s="1"/>
      <c r="K6528" s="1"/>
      <c r="L6528" s="1"/>
      <c r="M6528" s="1"/>
      <c r="N6528" s="1"/>
    </row>
    <row r="6529" spans="6:14" x14ac:dyDescent="0.25">
      <c r="F6529" s="1"/>
      <c r="G6529" s="1"/>
      <c r="H6529" s="1"/>
      <c r="I6529" s="1"/>
      <c r="J6529" s="1"/>
      <c r="K6529" s="1"/>
      <c r="L6529" s="1"/>
      <c r="M6529" s="1"/>
      <c r="N6529" s="1"/>
    </row>
    <row r="6530" spans="6:14" x14ac:dyDescent="0.25">
      <c r="F6530" s="1"/>
      <c r="G6530" s="1"/>
      <c r="H6530" s="1"/>
      <c r="I6530" s="1"/>
      <c r="J6530" s="1"/>
      <c r="K6530" s="1"/>
      <c r="L6530" s="1"/>
      <c r="M6530" s="1"/>
      <c r="N6530" s="1"/>
    </row>
    <row r="6531" spans="6:14" x14ac:dyDescent="0.25">
      <c r="F6531" s="1"/>
      <c r="G6531" s="1"/>
      <c r="H6531" s="1"/>
      <c r="I6531" s="1"/>
      <c r="J6531" s="1"/>
      <c r="K6531" s="1"/>
      <c r="L6531" s="1"/>
      <c r="M6531" s="1"/>
      <c r="N6531" s="1"/>
    </row>
    <row r="6532" spans="6:14" x14ac:dyDescent="0.25">
      <c r="F6532" s="1"/>
      <c r="G6532" s="1"/>
      <c r="H6532" s="1"/>
      <c r="I6532" s="1"/>
      <c r="J6532" s="1"/>
      <c r="K6532" s="1"/>
      <c r="L6532" s="1"/>
      <c r="M6532" s="1"/>
      <c r="N6532" s="1"/>
    </row>
    <row r="6533" spans="6:14" x14ac:dyDescent="0.25">
      <c r="F6533" s="1"/>
      <c r="G6533" s="1"/>
      <c r="H6533" s="1"/>
      <c r="I6533" s="1"/>
      <c r="J6533" s="1"/>
      <c r="K6533" s="1"/>
      <c r="L6533" s="1"/>
      <c r="M6533" s="1"/>
      <c r="N6533" s="1"/>
    </row>
    <row r="6534" spans="6:14" x14ac:dyDescent="0.25">
      <c r="F6534" s="1"/>
      <c r="G6534" s="1"/>
      <c r="H6534" s="1"/>
      <c r="I6534" s="1"/>
      <c r="J6534" s="1"/>
      <c r="K6534" s="1"/>
      <c r="L6534" s="1"/>
      <c r="M6534" s="1"/>
      <c r="N6534" s="1"/>
    </row>
    <row r="6535" spans="6:14" x14ac:dyDescent="0.25">
      <c r="F6535" s="1"/>
      <c r="G6535" s="1"/>
      <c r="H6535" s="1"/>
      <c r="I6535" s="1"/>
      <c r="J6535" s="1"/>
      <c r="K6535" s="1"/>
      <c r="L6535" s="1"/>
      <c r="M6535" s="1"/>
      <c r="N6535" s="1"/>
    </row>
    <row r="6536" spans="6:14" x14ac:dyDescent="0.25">
      <c r="F6536" s="1"/>
      <c r="G6536" s="1"/>
      <c r="H6536" s="1"/>
      <c r="I6536" s="1"/>
      <c r="J6536" s="1"/>
      <c r="K6536" s="1"/>
      <c r="L6536" s="1"/>
      <c r="M6536" s="1"/>
      <c r="N6536" s="1"/>
    </row>
    <row r="6537" spans="6:14" x14ac:dyDescent="0.25">
      <c r="F6537" s="1"/>
      <c r="G6537" s="1"/>
      <c r="H6537" s="1"/>
      <c r="I6537" s="1"/>
      <c r="J6537" s="1"/>
      <c r="K6537" s="1"/>
      <c r="L6537" s="1"/>
      <c r="M6537" s="1"/>
      <c r="N6537" s="1"/>
    </row>
    <row r="6538" spans="6:14" x14ac:dyDescent="0.25">
      <c r="F6538" s="1"/>
      <c r="G6538" s="1"/>
      <c r="H6538" s="1"/>
      <c r="I6538" s="1"/>
      <c r="J6538" s="1"/>
      <c r="K6538" s="1"/>
      <c r="L6538" s="1"/>
      <c r="M6538" s="1"/>
      <c r="N6538" s="1"/>
    </row>
    <row r="6539" spans="6:14" x14ac:dyDescent="0.25">
      <c r="F6539" s="1"/>
      <c r="G6539" s="1"/>
      <c r="H6539" s="1"/>
      <c r="I6539" s="1"/>
      <c r="J6539" s="1"/>
      <c r="K6539" s="1"/>
      <c r="L6539" s="1"/>
      <c r="M6539" s="1"/>
      <c r="N6539" s="1"/>
    </row>
    <row r="6540" spans="6:14" x14ac:dyDescent="0.25">
      <c r="F6540" s="1"/>
      <c r="G6540" s="1"/>
      <c r="H6540" s="1"/>
      <c r="I6540" s="1"/>
      <c r="J6540" s="1"/>
      <c r="K6540" s="1"/>
      <c r="L6540" s="1"/>
      <c r="M6540" s="1"/>
      <c r="N6540" s="1"/>
    </row>
    <row r="6541" spans="6:14" x14ac:dyDescent="0.25">
      <c r="F6541" s="1"/>
      <c r="G6541" s="1"/>
      <c r="H6541" s="1"/>
      <c r="I6541" s="1"/>
      <c r="J6541" s="1"/>
      <c r="K6541" s="1"/>
      <c r="L6541" s="1"/>
      <c r="M6541" s="1"/>
      <c r="N6541" s="1"/>
    </row>
    <row r="6542" spans="6:14" x14ac:dyDescent="0.25">
      <c r="F6542" s="1"/>
      <c r="G6542" s="1"/>
      <c r="H6542" s="1"/>
      <c r="I6542" s="1"/>
      <c r="J6542" s="1"/>
      <c r="K6542" s="1"/>
      <c r="L6542" s="1"/>
      <c r="M6542" s="1"/>
      <c r="N6542" s="1"/>
    </row>
    <row r="6543" spans="6:14" x14ac:dyDescent="0.25">
      <c r="F6543" s="1"/>
      <c r="G6543" s="1"/>
      <c r="H6543" s="1"/>
      <c r="I6543" s="1"/>
      <c r="J6543" s="1"/>
      <c r="K6543" s="1"/>
      <c r="L6543" s="1"/>
      <c r="M6543" s="1"/>
      <c r="N6543" s="1"/>
    </row>
    <row r="6544" spans="6:14" x14ac:dyDescent="0.25">
      <c r="F6544" s="1"/>
      <c r="G6544" s="1"/>
      <c r="H6544" s="1"/>
      <c r="I6544" s="1"/>
      <c r="J6544" s="1"/>
      <c r="K6544" s="1"/>
      <c r="L6544" s="1"/>
      <c r="M6544" s="1"/>
      <c r="N6544" s="1"/>
    </row>
    <row r="6545" spans="6:14" x14ac:dyDescent="0.25">
      <c r="F6545" s="1"/>
      <c r="G6545" s="1"/>
      <c r="H6545" s="1"/>
      <c r="I6545" s="1"/>
      <c r="J6545" s="1"/>
      <c r="K6545" s="1"/>
      <c r="L6545" s="1"/>
      <c r="M6545" s="1"/>
      <c r="N6545" s="1"/>
    </row>
    <row r="6546" spans="6:14" x14ac:dyDescent="0.25">
      <c r="F6546" s="1"/>
      <c r="G6546" s="1"/>
      <c r="H6546" s="1"/>
      <c r="I6546" s="1"/>
      <c r="J6546" s="1"/>
      <c r="K6546" s="1"/>
      <c r="L6546" s="1"/>
      <c r="M6546" s="1"/>
      <c r="N6546" s="1"/>
    </row>
    <row r="6547" spans="6:14" x14ac:dyDescent="0.25">
      <c r="F6547" s="1"/>
      <c r="G6547" s="1"/>
      <c r="H6547" s="1"/>
      <c r="I6547" s="1"/>
      <c r="J6547" s="1"/>
      <c r="K6547" s="1"/>
      <c r="L6547" s="1"/>
      <c r="M6547" s="1"/>
      <c r="N6547" s="1"/>
    </row>
    <row r="6548" spans="6:14" x14ac:dyDescent="0.25">
      <c r="F6548" s="1"/>
      <c r="G6548" s="1"/>
      <c r="H6548" s="1"/>
      <c r="I6548" s="1"/>
      <c r="J6548" s="1"/>
      <c r="K6548" s="1"/>
      <c r="L6548" s="1"/>
      <c r="M6548" s="1"/>
      <c r="N6548" s="1"/>
    </row>
    <row r="6549" spans="6:14" x14ac:dyDescent="0.25">
      <c r="F6549" s="1"/>
      <c r="G6549" s="1"/>
      <c r="H6549" s="1"/>
      <c r="I6549" s="1"/>
      <c r="J6549" s="1"/>
      <c r="K6549" s="1"/>
      <c r="L6549" s="1"/>
      <c r="M6549" s="1"/>
      <c r="N6549" s="1"/>
    </row>
    <row r="6550" spans="6:14" x14ac:dyDescent="0.25">
      <c r="F6550" s="1"/>
      <c r="G6550" s="1"/>
      <c r="H6550" s="1"/>
      <c r="I6550" s="1"/>
      <c r="J6550" s="1"/>
      <c r="K6550" s="1"/>
      <c r="L6550" s="1"/>
      <c r="M6550" s="1"/>
      <c r="N6550" s="1"/>
    </row>
    <row r="6551" spans="6:14" x14ac:dyDescent="0.25">
      <c r="F6551" s="1"/>
      <c r="G6551" s="1"/>
      <c r="H6551" s="1"/>
      <c r="I6551" s="1"/>
      <c r="J6551" s="1"/>
      <c r="K6551" s="1"/>
      <c r="L6551" s="1"/>
      <c r="M6551" s="1"/>
      <c r="N6551" s="1"/>
    </row>
    <row r="6552" spans="6:14" x14ac:dyDescent="0.25">
      <c r="F6552" s="1"/>
      <c r="G6552" s="1"/>
      <c r="H6552" s="1"/>
      <c r="I6552" s="1"/>
      <c r="J6552" s="1"/>
      <c r="K6552" s="1"/>
      <c r="L6552" s="1"/>
      <c r="M6552" s="1"/>
      <c r="N6552" s="1"/>
    </row>
    <row r="6553" spans="6:14" x14ac:dyDescent="0.25">
      <c r="F6553" s="1"/>
      <c r="G6553" s="1"/>
      <c r="H6553" s="1"/>
      <c r="I6553" s="1"/>
      <c r="J6553" s="1"/>
      <c r="K6553" s="1"/>
      <c r="L6553" s="1"/>
      <c r="M6553" s="1"/>
      <c r="N6553" s="1"/>
    </row>
    <row r="6554" spans="6:14" x14ac:dyDescent="0.25">
      <c r="F6554" s="1"/>
      <c r="G6554" s="1"/>
      <c r="H6554" s="1"/>
      <c r="I6554" s="1"/>
      <c r="J6554" s="1"/>
      <c r="K6554" s="1"/>
      <c r="L6554" s="1"/>
      <c r="M6554" s="1"/>
      <c r="N6554" s="1"/>
    </row>
    <row r="6555" spans="6:14" x14ac:dyDescent="0.25">
      <c r="F6555" s="1"/>
      <c r="G6555" s="1"/>
      <c r="H6555" s="1"/>
      <c r="I6555" s="1"/>
      <c r="J6555" s="1"/>
      <c r="K6555" s="1"/>
      <c r="L6555" s="1"/>
      <c r="M6555" s="1"/>
      <c r="N6555" s="1"/>
    </row>
    <row r="6556" spans="6:14" x14ac:dyDescent="0.25">
      <c r="F6556" s="1"/>
      <c r="G6556" s="1"/>
      <c r="H6556" s="1"/>
      <c r="I6556" s="1"/>
      <c r="J6556" s="1"/>
      <c r="K6556" s="1"/>
      <c r="L6556" s="1"/>
      <c r="M6556" s="1"/>
      <c r="N6556" s="1"/>
    </row>
    <row r="6557" spans="6:14" x14ac:dyDescent="0.25">
      <c r="F6557" s="1"/>
      <c r="G6557" s="1"/>
      <c r="H6557" s="1"/>
      <c r="I6557" s="1"/>
      <c r="J6557" s="1"/>
      <c r="K6557" s="1"/>
      <c r="L6557" s="1"/>
      <c r="M6557" s="1"/>
      <c r="N6557" s="1"/>
    </row>
    <row r="6558" spans="6:14" x14ac:dyDescent="0.25">
      <c r="F6558" s="1"/>
      <c r="G6558" s="1"/>
      <c r="H6558" s="1"/>
      <c r="I6558" s="1"/>
      <c r="J6558" s="1"/>
      <c r="K6558" s="1"/>
      <c r="L6558" s="1"/>
      <c r="M6558" s="1"/>
      <c r="N6558" s="1"/>
    </row>
    <row r="6559" spans="6:14" x14ac:dyDescent="0.25">
      <c r="F6559" s="1"/>
      <c r="G6559" s="1"/>
      <c r="H6559" s="1"/>
      <c r="I6559" s="1"/>
      <c r="J6559" s="1"/>
      <c r="K6559" s="1"/>
      <c r="L6559" s="1"/>
      <c r="M6559" s="1"/>
      <c r="N6559" s="1"/>
    </row>
    <row r="6560" spans="6:14" x14ac:dyDescent="0.25">
      <c r="F6560" s="1"/>
      <c r="G6560" s="1"/>
      <c r="H6560" s="1"/>
      <c r="I6560" s="1"/>
      <c r="J6560" s="1"/>
      <c r="K6560" s="1"/>
      <c r="L6560" s="1"/>
      <c r="M6560" s="1"/>
      <c r="N6560" s="1"/>
    </row>
    <row r="6561" spans="6:14" x14ac:dyDescent="0.25">
      <c r="F6561" s="1"/>
      <c r="G6561" s="1"/>
      <c r="H6561" s="1"/>
      <c r="I6561" s="1"/>
      <c r="J6561" s="1"/>
      <c r="K6561" s="1"/>
      <c r="L6561" s="1"/>
      <c r="M6561" s="1"/>
      <c r="N6561" s="1"/>
    </row>
    <row r="6562" spans="6:14" x14ac:dyDescent="0.25">
      <c r="F6562" s="1"/>
      <c r="G6562" s="1"/>
      <c r="H6562" s="1"/>
      <c r="I6562" s="1"/>
      <c r="J6562" s="1"/>
      <c r="K6562" s="1"/>
      <c r="L6562" s="1"/>
      <c r="M6562" s="1"/>
      <c r="N6562" s="1"/>
    </row>
    <row r="6563" spans="6:14" x14ac:dyDescent="0.25">
      <c r="F6563" s="1"/>
      <c r="G6563" s="1"/>
      <c r="H6563" s="1"/>
      <c r="I6563" s="1"/>
      <c r="J6563" s="1"/>
      <c r="K6563" s="1"/>
      <c r="L6563" s="1"/>
      <c r="M6563" s="1"/>
      <c r="N6563" s="1"/>
    </row>
    <row r="6564" spans="6:14" x14ac:dyDescent="0.25">
      <c r="F6564" s="1"/>
      <c r="G6564" s="1"/>
      <c r="H6564" s="1"/>
      <c r="I6564" s="1"/>
      <c r="J6564" s="1"/>
      <c r="K6564" s="1"/>
      <c r="L6564" s="1"/>
      <c r="M6564" s="1"/>
      <c r="N6564" s="1"/>
    </row>
    <row r="6565" spans="6:14" x14ac:dyDescent="0.25">
      <c r="F6565" s="1"/>
      <c r="G6565" s="1"/>
      <c r="H6565" s="1"/>
      <c r="I6565" s="1"/>
      <c r="J6565" s="1"/>
      <c r="K6565" s="1"/>
      <c r="L6565" s="1"/>
      <c r="M6565" s="1"/>
      <c r="N6565" s="1"/>
    </row>
    <row r="6566" spans="6:14" x14ac:dyDescent="0.25">
      <c r="F6566" s="1"/>
      <c r="G6566" s="1"/>
      <c r="H6566" s="1"/>
      <c r="I6566" s="1"/>
      <c r="J6566" s="1"/>
      <c r="K6566" s="1"/>
      <c r="L6566" s="1"/>
      <c r="M6566" s="1"/>
      <c r="N6566" s="1"/>
    </row>
    <row r="6567" spans="6:14" x14ac:dyDescent="0.25">
      <c r="F6567" s="1"/>
      <c r="G6567" s="1"/>
      <c r="H6567" s="1"/>
      <c r="I6567" s="1"/>
      <c r="J6567" s="1"/>
      <c r="K6567" s="1"/>
      <c r="L6567" s="1"/>
      <c r="M6567" s="1"/>
      <c r="N6567" s="1"/>
    </row>
    <row r="6568" spans="6:14" x14ac:dyDescent="0.25">
      <c r="F6568" s="1"/>
      <c r="G6568" s="1"/>
      <c r="H6568" s="1"/>
      <c r="I6568" s="1"/>
      <c r="J6568" s="1"/>
      <c r="K6568" s="1"/>
      <c r="L6568" s="1"/>
      <c r="M6568" s="1"/>
      <c r="N6568" s="1"/>
    </row>
    <row r="6569" spans="6:14" x14ac:dyDescent="0.25">
      <c r="F6569" s="1"/>
      <c r="G6569" s="1"/>
      <c r="H6569" s="1"/>
      <c r="I6569" s="1"/>
      <c r="J6569" s="1"/>
      <c r="K6569" s="1"/>
      <c r="L6569" s="1"/>
      <c r="M6569" s="1"/>
      <c r="N6569" s="1"/>
    </row>
    <row r="6570" spans="6:14" x14ac:dyDescent="0.25">
      <c r="F6570" s="1"/>
      <c r="G6570" s="1"/>
      <c r="H6570" s="1"/>
      <c r="I6570" s="1"/>
      <c r="J6570" s="1"/>
      <c r="K6570" s="1"/>
      <c r="L6570" s="1"/>
      <c r="M6570" s="1"/>
      <c r="N6570" s="1"/>
    </row>
    <row r="6571" spans="6:14" x14ac:dyDescent="0.25">
      <c r="F6571" s="1"/>
      <c r="G6571" s="1"/>
      <c r="H6571" s="1"/>
      <c r="I6571" s="1"/>
      <c r="J6571" s="1"/>
      <c r="K6571" s="1"/>
      <c r="L6571" s="1"/>
      <c r="M6571" s="1"/>
      <c r="N6571" s="1"/>
    </row>
    <row r="6572" spans="6:14" x14ac:dyDescent="0.25">
      <c r="F6572" s="1"/>
      <c r="G6572" s="1"/>
      <c r="H6572" s="1"/>
      <c r="I6572" s="1"/>
      <c r="J6572" s="1"/>
      <c r="K6572" s="1"/>
      <c r="L6572" s="1"/>
      <c r="M6572" s="1"/>
      <c r="N6572" s="1"/>
    </row>
    <row r="6573" spans="6:14" x14ac:dyDescent="0.25">
      <c r="F6573" s="1"/>
      <c r="G6573" s="1"/>
      <c r="H6573" s="1"/>
      <c r="I6573" s="1"/>
      <c r="J6573" s="1"/>
      <c r="K6573" s="1"/>
      <c r="L6573" s="1"/>
      <c r="M6573" s="1"/>
      <c r="N6573" s="1"/>
    </row>
    <row r="6574" spans="6:14" x14ac:dyDescent="0.25">
      <c r="F6574" s="1"/>
      <c r="G6574" s="1"/>
      <c r="H6574" s="1"/>
      <c r="I6574" s="1"/>
      <c r="J6574" s="1"/>
      <c r="K6574" s="1"/>
      <c r="L6574" s="1"/>
      <c r="M6574" s="1"/>
      <c r="N6574" s="1"/>
    </row>
    <row r="6575" spans="6:14" x14ac:dyDescent="0.25">
      <c r="F6575" s="1"/>
      <c r="G6575" s="1"/>
      <c r="H6575" s="1"/>
      <c r="I6575" s="1"/>
      <c r="J6575" s="1"/>
      <c r="K6575" s="1"/>
      <c r="L6575" s="1"/>
      <c r="M6575" s="1"/>
      <c r="N6575" s="1"/>
    </row>
    <row r="6576" spans="6:14" x14ac:dyDescent="0.25">
      <c r="F6576" s="1"/>
      <c r="G6576" s="1"/>
      <c r="H6576" s="1"/>
      <c r="I6576" s="1"/>
      <c r="J6576" s="1"/>
      <c r="K6576" s="1"/>
      <c r="L6576" s="1"/>
      <c r="M6576" s="1"/>
      <c r="N6576" s="1"/>
    </row>
    <row r="6577" spans="6:14" x14ac:dyDescent="0.25">
      <c r="F6577" s="1"/>
      <c r="G6577" s="1"/>
      <c r="H6577" s="1"/>
      <c r="I6577" s="1"/>
      <c r="J6577" s="1"/>
      <c r="K6577" s="1"/>
      <c r="L6577" s="1"/>
      <c r="M6577" s="1"/>
      <c r="N6577" s="1"/>
    </row>
    <row r="6578" spans="6:14" x14ac:dyDescent="0.25">
      <c r="F6578" s="1"/>
      <c r="G6578" s="1"/>
      <c r="H6578" s="1"/>
      <c r="I6578" s="1"/>
      <c r="J6578" s="1"/>
      <c r="K6578" s="1"/>
      <c r="L6578" s="1"/>
      <c r="M6578" s="1"/>
      <c r="N6578" s="1"/>
    </row>
    <row r="6579" spans="6:14" x14ac:dyDescent="0.25">
      <c r="F6579" s="1"/>
      <c r="G6579" s="1"/>
      <c r="H6579" s="1"/>
      <c r="I6579" s="1"/>
      <c r="J6579" s="1"/>
      <c r="K6579" s="1"/>
      <c r="L6579" s="1"/>
      <c r="M6579" s="1"/>
      <c r="N6579" s="1"/>
    </row>
    <row r="6580" spans="6:14" x14ac:dyDescent="0.25">
      <c r="F6580" s="1"/>
      <c r="G6580" s="1"/>
      <c r="H6580" s="1"/>
      <c r="I6580" s="1"/>
      <c r="J6580" s="1"/>
      <c r="K6580" s="1"/>
      <c r="L6580" s="1"/>
      <c r="M6580" s="1"/>
      <c r="N6580" s="1"/>
    </row>
    <row r="6581" spans="6:14" x14ac:dyDescent="0.25">
      <c r="F6581" s="1"/>
      <c r="G6581" s="1"/>
      <c r="H6581" s="1"/>
      <c r="I6581" s="1"/>
      <c r="J6581" s="1"/>
      <c r="K6581" s="1"/>
      <c r="L6581" s="1"/>
      <c r="M6581" s="1"/>
      <c r="N6581" s="1"/>
    </row>
    <row r="6582" spans="6:14" x14ac:dyDescent="0.25">
      <c r="F6582" s="1"/>
      <c r="G6582" s="1"/>
      <c r="H6582" s="1"/>
      <c r="I6582" s="1"/>
      <c r="J6582" s="1"/>
      <c r="K6582" s="1"/>
      <c r="L6582" s="1"/>
      <c r="M6582" s="1"/>
      <c r="N6582" s="1"/>
    </row>
    <row r="6583" spans="6:14" x14ac:dyDescent="0.25">
      <c r="F6583" s="1"/>
      <c r="G6583" s="1"/>
      <c r="H6583" s="1"/>
      <c r="I6583" s="1"/>
      <c r="J6583" s="1"/>
      <c r="K6583" s="1"/>
      <c r="L6583" s="1"/>
      <c r="M6583" s="1"/>
      <c r="N6583" s="1"/>
    </row>
    <row r="6584" spans="6:14" x14ac:dyDescent="0.25">
      <c r="F6584" s="1"/>
      <c r="G6584" s="1"/>
      <c r="H6584" s="1"/>
      <c r="I6584" s="1"/>
      <c r="J6584" s="1"/>
      <c r="K6584" s="1"/>
      <c r="L6584" s="1"/>
      <c r="M6584" s="1"/>
      <c r="N6584" s="1"/>
    </row>
    <row r="6585" spans="6:14" x14ac:dyDescent="0.25">
      <c r="F6585" s="1"/>
      <c r="G6585" s="1"/>
      <c r="H6585" s="1"/>
      <c r="I6585" s="1"/>
      <c r="J6585" s="1"/>
      <c r="K6585" s="1"/>
      <c r="L6585" s="1"/>
      <c r="M6585" s="1"/>
      <c r="N6585" s="1"/>
    </row>
    <row r="6586" spans="6:14" x14ac:dyDescent="0.25">
      <c r="F6586" s="1"/>
      <c r="G6586" s="1"/>
      <c r="H6586" s="1"/>
      <c r="I6586" s="1"/>
      <c r="J6586" s="1"/>
      <c r="K6586" s="1"/>
      <c r="L6586" s="1"/>
      <c r="M6586" s="1"/>
      <c r="N6586" s="1"/>
    </row>
    <row r="6587" spans="6:14" x14ac:dyDescent="0.25">
      <c r="F6587" s="1"/>
      <c r="G6587" s="1"/>
      <c r="H6587" s="1"/>
      <c r="I6587" s="1"/>
      <c r="J6587" s="1"/>
      <c r="K6587" s="1"/>
      <c r="L6587" s="1"/>
      <c r="M6587" s="1"/>
      <c r="N6587" s="1"/>
    </row>
    <row r="6588" spans="6:14" x14ac:dyDescent="0.25">
      <c r="F6588" s="1"/>
      <c r="G6588" s="1"/>
      <c r="H6588" s="1"/>
      <c r="I6588" s="1"/>
      <c r="J6588" s="1"/>
      <c r="K6588" s="1"/>
      <c r="L6588" s="1"/>
      <c r="M6588" s="1"/>
      <c r="N6588" s="1"/>
    </row>
    <row r="6589" spans="6:14" x14ac:dyDescent="0.25">
      <c r="F6589" s="1"/>
      <c r="G6589" s="1"/>
      <c r="H6589" s="1"/>
      <c r="I6589" s="1"/>
      <c r="J6589" s="1"/>
      <c r="K6589" s="1"/>
      <c r="L6589" s="1"/>
      <c r="M6589" s="1"/>
      <c r="N6589" s="1"/>
    </row>
    <row r="6590" spans="6:14" x14ac:dyDescent="0.25">
      <c r="F6590" s="1"/>
      <c r="G6590" s="1"/>
      <c r="H6590" s="1"/>
      <c r="I6590" s="1"/>
      <c r="J6590" s="1"/>
      <c r="K6590" s="1"/>
      <c r="L6590" s="1"/>
      <c r="M6590" s="1"/>
      <c r="N6590" s="1"/>
    </row>
    <row r="6591" spans="6:14" x14ac:dyDescent="0.25">
      <c r="F6591" s="1"/>
      <c r="G6591" s="1"/>
      <c r="H6591" s="1"/>
      <c r="I6591" s="1"/>
      <c r="J6591" s="1"/>
      <c r="K6591" s="1"/>
      <c r="L6591" s="1"/>
      <c r="M6591" s="1"/>
      <c r="N6591" s="1"/>
    </row>
    <row r="6592" spans="6:14" x14ac:dyDescent="0.25">
      <c r="F6592" s="1"/>
      <c r="G6592" s="1"/>
      <c r="H6592" s="1"/>
      <c r="I6592" s="1"/>
      <c r="J6592" s="1"/>
      <c r="K6592" s="1"/>
      <c r="L6592" s="1"/>
      <c r="M6592" s="1"/>
      <c r="N6592" s="1"/>
    </row>
    <row r="6593" spans="6:14" x14ac:dyDescent="0.25">
      <c r="F6593" s="1"/>
      <c r="G6593" s="1"/>
      <c r="H6593" s="1"/>
      <c r="I6593" s="1"/>
      <c r="J6593" s="1"/>
      <c r="K6593" s="1"/>
      <c r="L6593" s="1"/>
      <c r="M6593" s="1"/>
      <c r="N6593" s="1"/>
    </row>
    <row r="6594" spans="6:14" x14ac:dyDescent="0.25">
      <c r="F6594" s="1"/>
      <c r="G6594" s="1"/>
      <c r="H6594" s="1"/>
      <c r="I6594" s="1"/>
      <c r="J6594" s="1"/>
      <c r="K6594" s="1"/>
      <c r="L6594" s="1"/>
      <c r="M6594" s="1"/>
      <c r="N6594" s="1"/>
    </row>
    <row r="6595" spans="6:14" x14ac:dyDescent="0.25">
      <c r="F6595" s="1"/>
      <c r="G6595" s="1"/>
      <c r="H6595" s="1"/>
      <c r="I6595" s="1"/>
      <c r="J6595" s="1"/>
      <c r="K6595" s="1"/>
      <c r="L6595" s="1"/>
      <c r="M6595" s="1"/>
      <c r="N6595" s="1"/>
    </row>
    <row r="6596" spans="6:14" x14ac:dyDescent="0.25">
      <c r="F6596" s="1"/>
      <c r="G6596" s="1"/>
      <c r="H6596" s="1"/>
      <c r="I6596" s="1"/>
      <c r="J6596" s="1"/>
      <c r="K6596" s="1"/>
      <c r="L6596" s="1"/>
      <c r="M6596" s="1"/>
      <c r="N6596" s="1"/>
    </row>
    <row r="6597" spans="6:14" x14ac:dyDescent="0.25">
      <c r="F6597" s="1"/>
      <c r="G6597" s="1"/>
      <c r="H6597" s="1"/>
      <c r="I6597" s="1"/>
      <c r="J6597" s="1"/>
      <c r="K6597" s="1"/>
      <c r="L6597" s="1"/>
      <c r="M6597" s="1"/>
      <c r="N6597" s="1"/>
    </row>
    <row r="6598" spans="6:14" x14ac:dyDescent="0.25">
      <c r="F6598" s="1"/>
      <c r="G6598" s="1"/>
      <c r="H6598" s="1"/>
      <c r="I6598" s="1"/>
      <c r="J6598" s="1"/>
      <c r="K6598" s="1"/>
      <c r="L6598" s="1"/>
      <c r="M6598" s="1"/>
      <c r="N6598" s="1"/>
    </row>
    <row r="6599" spans="6:14" x14ac:dyDescent="0.25">
      <c r="F6599" s="1"/>
      <c r="G6599" s="1"/>
      <c r="H6599" s="1"/>
      <c r="I6599" s="1"/>
      <c r="J6599" s="1"/>
      <c r="K6599" s="1"/>
      <c r="L6599" s="1"/>
      <c r="M6599" s="1"/>
      <c r="N6599" s="1"/>
    </row>
    <row r="6600" spans="6:14" x14ac:dyDescent="0.25">
      <c r="F6600" s="1"/>
      <c r="G6600" s="1"/>
      <c r="H6600" s="1"/>
      <c r="I6600" s="1"/>
      <c r="J6600" s="1"/>
      <c r="K6600" s="1"/>
      <c r="L6600" s="1"/>
      <c r="M6600" s="1"/>
      <c r="N6600" s="1"/>
    </row>
    <row r="6601" spans="6:14" x14ac:dyDescent="0.25">
      <c r="F6601" s="1"/>
      <c r="G6601" s="1"/>
      <c r="H6601" s="1"/>
      <c r="I6601" s="1"/>
      <c r="J6601" s="1"/>
      <c r="K6601" s="1"/>
      <c r="L6601" s="1"/>
      <c r="M6601" s="1"/>
      <c r="N6601" s="1"/>
    </row>
    <row r="6602" spans="6:14" x14ac:dyDescent="0.25">
      <c r="F6602" s="1"/>
      <c r="G6602" s="1"/>
      <c r="H6602" s="1"/>
      <c r="I6602" s="1"/>
      <c r="J6602" s="1"/>
      <c r="K6602" s="1"/>
      <c r="L6602" s="1"/>
      <c r="M6602" s="1"/>
      <c r="N6602" s="1"/>
    </row>
    <row r="6603" spans="6:14" x14ac:dyDescent="0.25">
      <c r="F6603" s="1"/>
      <c r="G6603" s="1"/>
      <c r="H6603" s="1"/>
      <c r="I6603" s="1"/>
      <c r="J6603" s="1"/>
      <c r="K6603" s="1"/>
      <c r="L6603" s="1"/>
      <c r="M6603" s="1"/>
      <c r="N6603" s="1"/>
    </row>
    <row r="6604" spans="6:14" x14ac:dyDescent="0.25">
      <c r="F6604" s="1"/>
      <c r="G6604" s="1"/>
      <c r="H6604" s="1"/>
      <c r="I6604" s="1"/>
      <c r="J6604" s="1"/>
      <c r="K6604" s="1"/>
      <c r="L6604" s="1"/>
      <c r="M6604" s="1"/>
      <c r="N6604" s="1"/>
    </row>
    <row r="6605" spans="6:14" x14ac:dyDescent="0.25">
      <c r="F6605" s="1"/>
      <c r="G6605" s="1"/>
      <c r="H6605" s="1"/>
      <c r="I6605" s="1"/>
      <c r="J6605" s="1"/>
      <c r="K6605" s="1"/>
      <c r="L6605" s="1"/>
      <c r="M6605" s="1"/>
      <c r="N6605" s="1"/>
    </row>
    <row r="6606" spans="6:14" x14ac:dyDescent="0.25">
      <c r="F6606" s="1"/>
      <c r="G6606" s="1"/>
      <c r="H6606" s="1"/>
      <c r="I6606" s="1"/>
      <c r="J6606" s="1"/>
      <c r="K6606" s="1"/>
      <c r="L6606" s="1"/>
      <c r="M6606" s="1"/>
      <c r="N6606" s="1"/>
    </row>
    <row r="6607" spans="6:14" x14ac:dyDescent="0.25">
      <c r="F6607" s="1"/>
      <c r="G6607" s="1"/>
      <c r="H6607" s="1"/>
      <c r="I6607" s="1"/>
      <c r="J6607" s="1"/>
      <c r="K6607" s="1"/>
      <c r="L6607" s="1"/>
      <c r="M6607" s="1"/>
      <c r="N6607" s="1"/>
    </row>
    <row r="6608" spans="6:14" x14ac:dyDescent="0.25">
      <c r="F6608" s="1"/>
      <c r="G6608" s="1"/>
      <c r="H6608" s="1"/>
      <c r="I6608" s="1"/>
      <c r="J6608" s="1"/>
      <c r="K6608" s="1"/>
      <c r="L6608" s="1"/>
      <c r="M6608" s="1"/>
      <c r="N6608" s="1"/>
    </row>
    <row r="6609" spans="6:14" x14ac:dyDescent="0.25">
      <c r="F6609" s="1"/>
      <c r="G6609" s="1"/>
      <c r="H6609" s="1"/>
      <c r="I6609" s="1"/>
      <c r="J6609" s="1"/>
      <c r="K6609" s="1"/>
      <c r="L6609" s="1"/>
      <c r="M6609" s="1"/>
      <c r="N6609" s="1"/>
    </row>
    <row r="6610" spans="6:14" x14ac:dyDescent="0.25">
      <c r="F6610" s="1"/>
      <c r="G6610" s="1"/>
      <c r="H6610" s="1"/>
      <c r="I6610" s="1"/>
      <c r="J6610" s="1"/>
      <c r="K6610" s="1"/>
      <c r="L6610" s="1"/>
      <c r="M6610" s="1"/>
      <c r="N6610" s="1"/>
    </row>
    <row r="6611" spans="6:14" x14ac:dyDescent="0.25">
      <c r="F6611" s="1"/>
      <c r="G6611" s="1"/>
      <c r="H6611" s="1"/>
      <c r="I6611" s="1"/>
      <c r="J6611" s="1"/>
      <c r="K6611" s="1"/>
      <c r="L6611" s="1"/>
      <c r="M6611" s="1"/>
      <c r="N6611" s="1"/>
    </row>
    <row r="6612" spans="6:14" x14ac:dyDescent="0.25">
      <c r="F6612" s="1"/>
      <c r="G6612" s="1"/>
      <c r="H6612" s="1"/>
      <c r="I6612" s="1"/>
      <c r="J6612" s="1"/>
      <c r="K6612" s="1"/>
      <c r="L6612" s="1"/>
      <c r="M6612" s="1"/>
      <c r="N6612" s="1"/>
    </row>
    <row r="6613" spans="6:14" x14ac:dyDescent="0.25">
      <c r="F6613" s="1"/>
      <c r="G6613" s="1"/>
      <c r="H6613" s="1"/>
      <c r="I6613" s="1"/>
      <c r="J6613" s="1"/>
      <c r="K6613" s="1"/>
      <c r="L6613" s="1"/>
      <c r="M6613" s="1"/>
      <c r="N6613" s="1"/>
    </row>
    <row r="6614" spans="6:14" x14ac:dyDescent="0.25">
      <c r="F6614" s="1"/>
      <c r="G6614" s="1"/>
      <c r="H6614" s="1"/>
      <c r="I6614" s="1"/>
      <c r="J6614" s="1"/>
      <c r="K6614" s="1"/>
      <c r="L6614" s="1"/>
      <c r="M6614" s="1"/>
      <c r="N6614" s="1"/>
    </row>
    <row r="6615" spans="6:14" x14ac:dyDescent="0.25">
      <c r="F6615" s="1"/>
      <c r="G6615" s="1"/>
      <c r="H6615" s="1"/>
      <c r="I6615" s="1"/>
      <c r="J6615" s="1"/>
      <c r="K6615" s="1"/>
      <c r="L6615" s="1"/>
      <c r="M6615" s="1"/>
      <c r="N6615" s="1"/>
    </row>
    <row r="6616" spans="6:14" x14ac:dyDescent="0.25">
      <c r="F6616" s="1"/>
      <c r="G6616" s="1"/>
      <c r="H6616" s="1"/>
      <c r="I6616" s="1"/>
      <c r="J6616" s="1"/>
      <c r="K6616" s="1"/>
      <c r="L6616" s="1"/>
      <c r="M6616" s="1"/>
      <c r="N6616" s="1"/>
    </row>
    <row r="6617" spans="6:14" x14ac:dyDescent="0.25">
      <c r="F6617" s="1"/>
      <c r="G6617" s="1"/>
      <c r="H6617" s="1"/>
      <c r="I6617" s="1"/>
      <c r="J6617" s="1"/>
      <c r="K6617" s="1"/>
      <c r="L6617" s="1"/>
      <c r="M6617" s="1"/>
      <c r="N6617" s="1"/>
    </row>
    <row r="6618" spans="6:14" x14ac:dyDescent="0.25">
      <c r="F6618" s="1"/>
      <c r="G6618" s="1"/>
      <c r="H6618" s="1"/>
      <c r="I6618" s="1"/>
      <c r="J6618" s="1"/>
      <c r="K6618" s="1"/>
      <c r="L6618" s="1"/>
      <c r="M6618" s="1"/>
      <c r="N6618" s="1"/>
    </row>
    <row r="6619" spans="6:14" x14ac:dyDescent="0.25">
      <c r="F6619" s="1"/>
      <c r="G6619" s="1"/>
      <c r="H6619" s="1"/>
      <c r="I6619" s="1"/>
      <c r="J6619" s="1"/>
      <c r="K6619" s="1"/>
      <c r="L6619" s="1"/>
      <c r="M6619" s="1"/>
      <c r="N6619" s="1"/>
    </row>
    <row r="6620" spans="6:14" x14ac:dyDescent="0.25">
      <c r="F6620" s="1"/>
      <c r="G6620" s="1"/>
      <c r="H6620" s="1"/>
      <c r="I6620" s="1"/>
      <c r="J6620" s="1"/>
      <c r="K6620" s="1"/>
      <c r="L6620" s="1"/>
      <c r="M6620" s="1"/>
      <c r="N6620" s="1"/>
    </row>
    <row r="6621" spans="6:14" x14ac:dyDescent="0.25">
      <c r="F6621" s="1"/>
      <c r="G6621" s="1"/>
      <c r="H6621" s="1"/>
      <c r="I6621" s="1"/>
      <c r="J6621" s="1"/>
      <c r="K6621" s="1"/>
      <c r="L6621" s="1"/>
      <c r="M6621" s="1"/>
      <c r="N6621" s="1"/>
    </row>
    <row r="6622" spans="6:14" x14ac:dyDescent="0.25">
      <c r="F6622" s="1"/>
      <c r="G6622" s="1"/>
      <c r="H6622" s="1"/>
      <c r="I6622" s="1"/>
      <c r="J6622" s="1"/>
      <c r="K6622" s="1"/>
      <c r="L6622" s="1"/>
      <c r="M6622" s="1"/>
      <c r="N6622" s="1"/>
    </row>
    <row r="6623" spans="6:14" x14ac:dyDescent="0.25">
      <c r="F6623" s="1"/>
      <c r="G6623" s="1"/>
      <c r="H6623" s="1"/>
      <c r="I6623" s="1"/>
      <c r="J6623" s="1"/>
      <c r="K6623" s="1"/>
      <c r="L6623" s="1"/>
      <c r="M6623" s="1"/>
      <c r="N6623" s="1"/>
    </row>
    <row r="6624" spans="6:14" x14ac:dyDescent="0.25">
      <c r="F6624" s="1"/>
      <c r="G6624" s="1"/>
      <c r="H6624" s="1"/>
      <c r="I6624" s="1"/>
      <c r="J6624" s="1"/>
      <c r="K6624" s="1"/>
      <c r="L6624" s="1"/>
      <c r="M6624" s="1"/>
      <c r="N6624" s="1"/>
    </row>
    <row r="6625" spans="6:14" x14ac:dyDescent="0.25">
      <c r="F6625" s="1"/>
      <c r="G6625" s="1"/>
      <c r="H6625" s="1"/>
      <c r="I6625" s="1"/>
      <c r="J6625" s="1"/>
      <c r="K6625" s="1"/>
      <c r="L6625" s="1"/>
      <c r="M6625" s="1"/>
      <c r="N6625" s="1"/>
    </row>
    <row r="6626" spans="6:14" x14ac:dyDescent="0.25">
      <c r="F6626" s="1"/>
      <c r="G6626" s="1"/>
      <c r="H6626" s="1"/>
      <c r="I6626" s="1"/>
      <c r="J6626" s="1"/>
      <c r="K6626" s="1"/>
      <c r="L6626" s="1"/>
      <c r="M6626" s="1"/>
      <c r="N6626" s="1"/>
    </row>
    <row r="6627" spans="6:14" x14ac:dyDescent="0.25">
      <c r="F6627" s="1"/>
      <c r="G6627" s="1"/>
      <c r="H6627" s="1"/>
      <c r="I6627" s="1"/>
      <c r="J6627" s="1"/>
      <c r="K6627" s="1"/>
      <c r="L6627" s="1"/>
      <c r="M6627" s="1"/>
      <c r="N6627" s="1"/>
    </row>
    <row r="6628" spans="6:14" x14ac:dyDescent="0.25">
      <c r="F6628" s="1"/>
      <c r="G6628" s="1"/>
      <c r="H6628" s="1"/>
      <c r="I6628" s="1"/>
      <c r="J6628" s="1"/>
      <c r="K6628" s="1"/>
      <c r="L6628" s="1"/>
      <c r="M6628" s="1"/>
      <c r="N6628" s="1"/>
    </row>
    <row r="6629" spans="6:14" x14ac:dyDescent="0.25">
      <c r="F6629" s="1"/>
      <c r="G6629" s="1"/>
      <c r="H6629" s="1"/>
      <c r="I6629" s="1"/>
      <c r="J6629" s="1"/>
      <c r="K6629" s="1"/>
      <c r="L6629" s="1"/>
      <c r="M6629" s="1"/>
      <c r="N6629" s="1"/>
    </row>
    <row r="6630" spans="6:14" x14ac:dyDescent="0.25">
      <c r="F6630" s="1"/>
      <c r="G6630" s="1"/>
      <c r="H6630" s="1"/>
      <c r="I6630" s="1"/>
      <c r="J6630" s="1"/>
      <c r="K6630" s="1"/>
      <c r="L6630" s="1"/>
      <c r="M6630" s="1"/>
      <c r="N6630" s="1"/>
    </row>
    <row r="6631" spans="6:14" x14ac:dyDescent="0.25">
      <c r="F6631" s="1"/>
      <c r="G6631" s="1"/>
      <c r="H6631" s="1"/>
      <c r="I6631" s="1"/>
      <c r="J6631" s="1"/>
      <c r="K6631" s="1"/>
      <c r="L6631" s="1"/>
      <c r="M6631" s="1"/>
      <c r="N6631" s="1"/>
    </row>
    <row r="6632" spans="6:14" x14ac:dyDescent="0.25">
      <c r="F6632" s="1"/>
      <c r="G6632" s="1"/>
      <c r="H6632" s="1"/>
      <c r="I6632" s="1"/>
      <c r="J6632" s="1"/>
      <c r="K6632" s="1"/>
      <c r="L6632" s="1"/>
      <c r="M6632" s="1"/>
      <c r="N6632" s="1"/>
    </row>
    <row r="6633" spans="6:14" x14ac:dyDescent="0.25">
      <c r="F6633" s="1"/>
      <c r="G6633" s="1"/>
      <c r="H6633" s="1"/>
      <c r="I6633" s="1"/>
      <c r="J6633" s="1"/>
      <c r="K6633" s="1"/>
      <c r="L6633" s="1"/>
      <c r="M6633" s="1"/>
      <c r="N6633" s="1"/>
    </row>
    <row r="6634" spans="6:14" x14ac:dyDescent="0.25">
      <c r="F6634" s="1"/>
      <c r="G6634" s="1"/>
      <c r="H6634" s="1"/>
      <c r="I6634" s="1"/>
      <c r="J6634" s="1"/>
      <c r="K6634" s="1"/>
      <c r="L6634" s="1"/>
      <c r="M6634" s="1"/>
      <c r="N6634" s="1"/>
    </row>
    <row r="6635" spans="6:14" x14ac:dyDescent="0.25">
      <c r="F6635" s="1"/>
      <c r="G6635" s="1"/>
      <c r="H6635" s="1"/>
      <c r="I6635" s="1"/>
      <c r="J6635" s="1"/>
      <c r="K6635" s="1"/>
      <c r="L6635" s="1"/>
      <c r="M6635" s="1"/>
      <c r="N6635" s="1"/>
    </row>
    <row r="6636" spans="6:14" x14ac:dyDescent="0.25">
      <c r="F6636" s="1"/>
      <c r="G6636" s="1"/>
      <c r="H6636" s="1"/>
      <c r="I6636" s="1"/>
      <c r="J6636" s="1"/>
      <c r="K6636" s="1"/>
      <c r="L6636" s="1"/>
      <c r="M6636" s="1"/>
      <c r="N6636" s="1"/>
    </row>
    <row r="6637" spans="6:14" x14ac:dyDescent="0.25">
      <c r="F6637" s="1"/>
      <c r="G6637" s="1"/>
      <c r="H6637" s="1"/>
      <c r="I6637" s="1"/>
      <c r="J6637" s="1"/>
      <c r="K6637" s="1"/>
      <c r="L6637" s="1"/>
      <c r="M6637" s="1"/>
      <c r="N6637" s="1"/>
    </row>
    <row r="6638" spans="6:14" x14ac:dyDescent="0.25">
      <c r="F6638" s="1"/>
      <c r="G6638" s="1"/>
      <c r="H6638" s="1"/>
      <c r="I6638" s="1"/>
      <c r="J6638" s="1"/>
      <c r="K6638" s="1"/>
      <c r="L6638" s="1"/>
      <c r="M6638" s="1"/>
      <c r="N6638" s="1"/>
    </row>
    <row r="6639" spans="6:14" x14ac:dyDescent="0.25">
      <c r="F6639" s="1"/>
      <c r="G6639" s="1"/>
      <c r="H6639" s="1"/>
      <c r="I6639" s="1"/>
      <c r="J6639" s="1"/>
      <c r="K6639" s="1"/>
      <c r="L6639" s="1"/>
      <c r="M6639" s="1"/>
      <c r="N6639" s="1"/>
    </row>
    <row r="6640" spans="6:14" x14ac:dyDescent="0.25">
      <c r="F6640" s="1"/>
      <c r="G6640" s="1"/>
      <c r="H6640" s="1"/>
      <c r="I6640" s="1"/>
      <c r="J6640" s="1"/>
      <c r="K6640" s="1"/>
      <c r="L6640" s="1"/>
      <c r="M6640" s="1"/>
      <c r="N6640" s="1"/>
    </row>
    <row r="6641" spans="6:14" x14ac:dyDescent="0.25">
      <c r="F6641" s="1"/>
      <c r="G6641" s="1"/>
      <c r="H6641" s="1"/>
      <c r="I6641" s="1"/>
      <c r="J6641" s="1"/>
      <c r="K6641" s="1"/>
      <c r="L6641" s="1"/>
      <c r="M6641" s="1"/>
      <c r="N6641" s="1"/>
    </row>
    <row r="6642" spans="6:14" x14ac:dyDescent="0.25">
      <c r="F6642" s="1"/>
      <c r="G6642" s="1"/>
      <c r="H6642" s="1"/>
      <c r="I6642" s="1"/>
      <c r="J6642" s="1"/>
      <c r="K6642" s="1"/>
      <c r="L6642" s="1"/>
      <c r="M6642" s="1"/>
      <c r="N6642" s="1"/>
    </row>
    <row r="6643" spans="6:14" x14ac:dyDescent="0.25">
      <c r="F6643" s="1"/>
      <c r="G6643" s="1"/>
      <c r="H6643" s="1"/>
      <c r="I6643" s="1"/>
      <c r="J6643" s="1"/>
      <c r="K6643" s="1"/>
      <c r="L6643" s="1"/>
      <c r="M6643" s="1"/>
      <c r="N6643" s="1"/>
    </row>
    <row r="6644" spans="6:14" x14ac:dyDescent="0.25">
      <c r="F6644" s="1"/>
      <c r="G6644" s="1"/>
      <c r="H6644" s="1"/>
      <c r="I6644" s="1"/>
      <c r="J6644" s="1"/>
      <c r="K6644" s="1"/>
      <c r="L6644" s="1"/>
      <c r="M6644" s="1"/>
      <c r="N6644" s="1"/>
    </row>
    <row r="6645" spans="6:14" x14ac:dyDescent="0.25">
      <c r="F6645" s="1"/>
      <c r="G6645" s="1"/>
      <c r="H6645" s="1"/>
      <c r="I6645" s="1"/>
      <c r="J6645" s="1"/>
      <c r="K6645" s="1"/>
      <c r="L6645" s="1"/>
      <c r="M6645" s="1"/>
      <c r="N6645" s="1"/>
    </row>
    <row r="6646" spans="6:14" x14ac:dyDescent="0.25">
      <c r="F6646" s="1"/>
      <c r="G6646" s="1"/>
      <c r="H6646" s="1"/>
      <c r="I6646" s="1"/>
      <c r="J6646" s="1"/>
      <c r="K6646" s="1"/>
      <c r="L6646" s="1"/>
      <c r="M6646" s="1"/>
      <c r="N6646" s="1"/>
    </row>
    <row r="6647" spans="6:14" x14ac:dyDescent="0.25">
      <c r="F6647" s="1"/>
      <c r="G6647" s="1"/>
      <c r="H6647" s="1"/>
      <c r="I6647" s="1"/>
      <c r="J6647" s="1"/>
      <c r="K6647" s="1"/>
      <c r="L6647" s="1"/>
      <c r="M6647" s="1"/>
      <c r="N6647" s="1"/>
    </row>
    <row r="6648" spans="6:14" x14ac:dyDescent="0.25">
      <c r="F6648" s="1"/>
      <c r="G6648" s="1"/>
      <c r="H6648" s="1"/>
      <c r="I6648" s="1"/>
      <c r="J6648" s="1"/>
      <c r="K6648" s="1"/>
      <c r="L6648" s="1"/>
      <c r="M6648" s="1"/>
      <c r="N6648" s="1"/>
    </row>
    <row r="6649" spans="6:14" x14ac:dyDescent="0.25">
      <c r="F6649" s="1"/>
      <c r="G6649" s="1"/>
      <c r="H6649" s="1"/>
      <c r="I6649" s="1"/>
      <c r="J6649" s="1"/>
      <c r="K6649" s="1"/>
      <c r="L6649" s="1"/>
      <c r="M6649" s="1"/>
      <c r="N6649" s="1"/>
    </row>
    <row r="6650" spans="6:14" x14ac:dyDescent="0.25">
      <c r="F6650" s="1"/>
      <c r="G6650" s="1"/>
      <c r="H6650" s="1"/>
      <c r="I6650" s="1"/>
      <c r="J6650" s="1"/>
      <c r="K6650" s="1"/>
      <c r="L6650" s="1"/>
      <c r="M6650" s="1"/>
      <c r="N6650" s="1"/>
    </row>
    <row r="6651" spans="6:14" x14ac:dyDescent="0.25">
      <c r="F6651" s="1"/>
      <c r="G6651" s="1"/>
      <c r="H6651" s="1"/>
      <c r="I6651" s="1"/>
      <c r="J6651" s="1"/>
      <c r="K6651" s="1"/>
      <c r="L6651" s="1"/>
      <c r="M6651" s="1"/>
      <c r="N6651" s="1"/>
    </row>
    <row r="6652" spans="6:14" x14ac:dyDescent="0.25">
      <c r="F6652" s="1"/>
      <c r="G6652" s="1"/>
      <c r="H6652" s="1"/>
      <c r="I6652" s="1"/>
      <c r="J6652" s="1"/>
      <c r="K6652" s="1"/>
      <c r="L6652" s="1"/>
      <c r="M6652" s="1"/>
      <c r="N6652" s="1"/>
    </row>
    <row r="6653" spans="6:14" x14ac:dyDescent="0.25">
      <c r="F6653" s="1"/>
      <c r="G6653" s="1"/>
      <c r="H6653" s="1"/>
      <c r="I6653" s="1"/>
      <c r="J6653" s="1"/>
      <c r="K6653" s="1"/>
      <c r="L6653" s="1"/>
      <c r="M6653" s="1"/>
      <c r="N6653" s="1"/>
    </row>
    <row r="6654" spans="6:14" x14ac:dyDescent="0.25">
      <c r="F6654" s="1"/>
      <c r="G6654" s="1"/>
      <c r="H6654" s="1"/>
      <c r="I6654" s="1"/>
      <c r="J6654" s="1"/>
      <c r="K6654" s="1"/>
      <c r="L6654" s="1"/>
      <c r="M6654" s="1"/>
      <c r="N6654" s="1"/>
    </row>
    <row r="6655" spans="6:14" x14ac:dyDescent="0.25">
      <c r="F6655" s="1"/>
      <c r="G6655" s="1"/>
      <c r="H6655" s="1"/>
      <c r="I6655" s="1"/>
      <c r="J6655" s="1"/>
      <c r="K6655" s="1"/>
      <c r="L6655" s="1"/>
      <c r="M6655" s="1"/>
      <c r="N6655" s="1"/>
    </row>
    <row r="6656" spans="6:14" x14ac:dyDescent="0.25">
      <c r="F6656" s="1"/>
      <c r="G6656" s="1"/>
      <c r="H6656" s="1"/>
      <c r="I6656" s="1"/>
      <c r="J6656" s="1"/>
      <c r="K6656" s="1"/>
      <c r="L6656" s="1"/>
      <c r="M6656" s="1"/>
      <c r="N6656" s="1"/>
    </row>
    <row r="6657" spans="6:14" x14ac:dyDescent="0.25">
      <c r="F6657" s="1"/>
      <c r="G6657" s="1"/>
      <c r="H6657" s="1"/>
      <c r="I6657" s="1"/>
      <c r="J6657" s="1"/>
      <c r="K6657" s="1"/>
      <c r="L6657" s="1"/>
      <c r="M6657" s="1"/>
      <c r="N6657" s="1"/>
    </row>
    <row r="6658" spans="6:14" x14ac:dyDescent="0.25">
      <c r="F6658" s="1"/>
      <c r="G6658" s="1"/>
      <c r="H6658" s="1"/>
      <c r="I6658" s="1"/>
      <c r="J6658" s="1"/>
      <c r="K6658" s="1"/>
      <c r="L6658" s="1"/>
      <c r="M6658" s="1"/>
      <c r="N6658" s="1"/>
    </row>
    <row r="6659" spans="6:14" x14ac:dyDescent="0.25">
      <c r="F6659" s="1"/>
      <c r="G6659" s="1"/>
      <c r="H6659" s="1"/>
      <c r="I6659" s="1"/>
      <c r="J6659" s="1"/>
      <c r="K6659" s="1"/>
      <c r="L6659" s="1"/>
      <c r="M6659" s="1"/>
      <c r="N6659" s="1"/>
    </row>
    <row r="6660" spans="6:14" x14ac:dyDescent="0.25">
      <c r="F6660" s="1"/>
      <c r="G6660" s="1"/>
      <c r="H6660" s="1"/>
      <c r="I6660" s="1"/>
      <c r="J6660" s="1"/>
      <c r="K6660" s="1"/>
      <c r="L6660" s="1"/>
      <c r="M6660" s="1"/>
      <c r="N6660" s="1"/>
    </row>
    <row r="6661" spans="6:14" x14ac:dyDescent="0.25">
      <c r="F6661" s="1"/>
      <c r="G6661" s="1"/>
      <c r="H6661" s="1"/>
      <c r="I6661" s="1"/>
      <c r="J6661" s="1"/>
      <c r="K6661" s="1"/>
      <c r="L6661" s="1"/>
      <c r="M6661" s="1"/>
      <c r="N6661" s="1"/>
    </row>
    <row r="6662" spans="6:14" x14ac:dyDescent="0.25">
      <c r="F6662" s="1"/>
      <c r="G6662" s="1"/>
      <c r="H6662" s="1"/>
      <c r="I6662" s="1"/>
      <c r="J6662" s="1"/>
      <c r="K6662" s="1"/>
      <c r="L6662" s="1"/>
      <c r="M6662" s="1"/>
      <c r="N6662" s="1"/>
    </row>
    <row r="6663" spans="6:14" x14ac:dyDescent="0.25">
      <c r="F6663" s="1"/>
      <c r="G6663" s="1"/>
      <c r="H6663" s="1"/>
      <c r="I6663" s="1"/>
      <c r="J6663" s="1"/>
      <c r="K6663" s="1"/>
      <c r="L6663" s="1"/>
      <c r="M6663" s="1"/>
      <c r="N6663" s="1"/>
    </row>
    <row r="6664" spans="6:14" x14ac:dyDescent="0.25">
      <c r="F6664" s="1"/>
      <c r="G6664" s="1"/>
      <c r="H6664" s="1"/>
      <c r="I6664" s="1"/>
      <c r="J6664" s="1"/>
      <c r="K6664" s="1"/>
      <c r="L6664" s="1"/>
      <c r="M6664" s="1"/>
      <c r="N6664" s="1"/>
    </row>
    <row r="6665" spans="6:14" x14ac:dyDescent="0.25">
      <c r="F6665" s="1"/>
      <c r="G6665" s="1"/>
      <c r="H6665" s="1"/>
      <c r="I6665" s="1"/>
      <c r="J6665" s="1"/>
      <c r="K6665" s="1"/>
      <c r="L6665" s="1"/>
      <c r="M6665" s="1"/>
      <c r="N6665" s="1"/>
    </row>
    <row r="6666" spans="6:14" x14ac:dyDescent="0.25">
      <c r="F6666" s="1"/>
      <c r="G6666" s="1"/>
      <c r="H6666" s="1"/>
      <c r="I6666" s="1"/>
      <c r="J6666" s="1"/>
      <c r="K6666" s="1"/>
      <c r="L6666" s="1"/>
      <c r="M6666" s="1"/>
      <c r="N6666" s="1"/>
    </row>
    <row r="6667" spans="6:14" x14ac:dyDescent="0.25">
      <c r="F6667" s="1"/>
      <c r="G6667" s="1"/>
      <c r="H6667" s="1"/>
      <c r="I6667" s="1"/>
      <c r="J6667" s="1"/>
      <c r="K6667" s="1"/>
      <c r="L6667" s="1"/>
      <c r="M6667" s="1"/>
      <c r="N6667" s="1"/>
    </row>
    <row r="6668" spans="6:14" x14ac:dyDescent="0.25">
      <c r="F6668" s="1"/>
      <c r="G6668" s="1"/>
      <c r="H6668" s="1"/>
      <c r="I6668" s="1"/>
      <c r="J6668" s="1"/>
      <c r="K6668" s="1"/>
      <c r="L6668" s="1"/>
      <c r="M6668" s="1"/>
      <c r="N6668" s="1"/>
    </row>
    <row r="6669" spans="6:14" x14ac:dyDescent="0.25">
      <c r="F6669" s="1"/>
      <c r="G6669" s="1"/>
      <c r="H6669" s="1"/>
      <c r="I6669" s="1"/>
      <c r="J6669" s="1"/>
      <c r="K6669" s="1"/>
      <c r="L6669" s="1"/>
      <c r="M6669" s="1"/>
      <c r="N6669" s="1"/>
    </row>
    <row r="6670" spans="6:14" x14ac:dyDescent="0.25">
      <c r="F6670" s="1"/>
      <c r="G6670" s="1"/>
      <c r="H6670" s="1"/>
      <c r="I6670" s="1"/>
      <c r="J6670" s="1"/>
      <c r="K6670" s="1"/>
      <c r="L6670" s="1"/>
      <c r="M6670" s="1"/>
      <c r="N6670" s="1"/>
    </row>
    <row r="6671" spans="6:14" x14ac:dyDescent="0.25">
      <c r="F6671" s="1"/>
      <c r="G6671" s="1"/>
      <c r="H6671" s="1"/>
      <c r="I6671" s="1"/>
      <c r="J6671" s="1"/>
      <c r="K6671" s="1"/>
      <c r="L6671" s="1"/>
      <c r="M6671" s="1"/>
      <c r="N6671" s="1"/>
    </row>
    <row r="6672" spans="6:14" x14ac:dyDescent="0.25">
      <c r="F6672" s="1"/>
      <c r="G6672" s="1"/>
      <c r="H6672" s="1"/>
      <c r="I6672" s="1"/>
      <c r="J6672" s="1"/>
      <c r="K6672" s="1"/>
      <c r="L6672" s="1"/>
      <c r="M6672" s="1"/>
      <c r="N6672" s="1"/>
    </row>
    <row r="6673" spans="6:14" x14ac:dyDescent="0.25">
      <c r="F6673" s="1"/>
      <c r="G6673" s="1"/>
      <c r="H6673" s="1"/>
      <c r="I6673" s="1"/>
      <c r="J6673" s="1"/>
      <c r="K6673" s="1"/>
      <c r="L6673" s="1"/>
      <c r="M6673" s="1"/>
      <c r="N6673" s="1"/>
    </row>
    <row r="6674" spans="6:14" x14ac:dyDescent="0.25">
      <c r="F6674" s="1"/>
      <c r="G6674" s="1"/>
      <c r="H6674" s="1"/>
      <c r="I6674" s="1"/>
      <c r="J6674" s="1"/>
      <c r="K6674" s="1"/>
      <c r="L6674" s="1"/>
      <c r="M6674" s="1"/>
      <c r="N6674" s="1"/>
    </row>
    <row r="6675" spans="6:14" x14ac:dyDescent="0.25">
      <c r="F6675" s="1"/>
      <c r="G6675" s="1"/>
      <c r="H6675" s="1"/>
      <c r="I6675" s="1"/>
      <c r="J6675" s="1"/>
      <c r="K6675" s="1"/>
      <c r="L6675" s="1"/>
      <c r="M6675" s="1"/>
      <c r="N6675" s="1"/>
    </row>
    <row r="6676" spans="6:14" x14ac:dyDescent="0.25">
      <c r="F6676" s="1"/>
      <c r="G6676" s="1"/>
      <c r="H6676" s="1"/>
      <c r="I6676" s="1"/>
      <c r="J6676" s="1"/>
      <c r="K6676" s="1"/>
      <c r="L6676" s="1"/>
      <c r="M6676" s="1"/>
      <c r="N6676" s="1"/>
    </row>
    <row r="6677" spans="6:14" x14ac:dyDescent="0.25">
      <c r="F6677" s="1"/>
      <c r="G6677" s="1"/>
      <c r="H6677" s="1"/>
      <c r="I6677" s="1"/>
      <c r="J6677" s="1"/>
      <c r="K6677" s="1"/>
      <c r="L6677" s="1"/>
      <c r="M6677" s="1"/>
      <c r="N6677" s="1"/>
    </row>
    <row r="6678" spans="6:14" x14ac:dyDescent="0.25">
      <c r="F6678" s="1"/>
      <c r="G6678" s="1"/>
      <c r="H6678" s="1"/>
      <c r="I6678" s="1"/>
      <c r="J6678" s="1"/>
      <c r="K6678" s="1"/>
      <c r="L6678" s="1"/>
      <c r="M6678" s="1"/>
      <c r="N6678" s="1"/>
    </row>
    <row r="6679" spans="6:14" x14ac:dyDescent="0.25">
      <c r="F6679" s="1"/>
      <c r="G6679" s="1"/>
      <c r="H6679" s="1"/>
      <c r="I6679" s="1"/>
      <c r="J6679" s="1"/>
      <c r="K6679" s="1"/>
      <c r="L6679" s="1"/>
      <c r="M6679" s="1"/>
      <c r="N6679" s="1"/>
    </row>
    <row r="6680" spans="6:14" x14ac:dyDescent="0.25">
      <c r="F6680" s="1"/>
      <c r="G6680" s="1"/>
      <c r="H6680" s="1"/>
      <c r="I6680" s="1"/>
      <c r="J6680" s="1"/>
      <c r="K6680" s="1"/>
      <c r="L6680" s="1"/>
      <c r="M6680" s="1"/>
      <c r="N6680" s="1"/>
    </row>
    <row r="6681" spans="6:14" x14ac:dyDescent="0.25">
      <c r="F6681" s="1"/>
      <c r="G6681" s="1"/>
      <c r="H6681" s="1"/>
      <c r="I6681" s="1"/>
      <c r="J6681" s="1"/>
      <c r="K6681" s="1"/>
      <c r="L6681" s="1"/>
      <c r="M6681" s="1"/>
      <c r="N6681" s="1"/>
    </row>
    <row r="6682" spans="6:14" x14ac:dyDescent="0.25">
      <c r="F6682" s="1"/>
      <c r="G6682" s="1"/>
      <c r="H6682" s="1"/>
      <c r="I6682" s="1"/>
      <c r="J6682" s="1"/>
      <c r="K6682" s="1"/>
      <c r="L6682" s="1"/>
      <c r="M6682" s="1"/>
      <c r="N6682" s="1"/>
    </row>
    <row r="6683" spans="6:14" x14ac:dyDescent="0.25">
      <c r="F6683" s="1"/>
      <c r="G6683" s="1"/>
      <c r="H6683" s="1"/>
      <c r="I6683" s="1"/>
      <c r="J6683" s="1"/>
      <c r="K6683" s="1"/>
      <c r="L6683" s="1"/>
      <c r="M6683" s="1"/>
      <c r="N6683" s="1"/>
    </row>
    <row r="6684" spans="6:14" x14ac:dyDescent="0.25">
      <c r="F6684" s="1"/>
      <c r="G6684" s="1"/>
      <c r="H6684" s="1"/>
      <c r="I6684" s="1"/>
      <c r="J6684" s="1"/>
      <c r="K6684" s="1"/>
      <c r="L6684" s="1"/>
      <c r="M6684" s="1"/>
      <c r="N6684" s="1"/>
    </row>
    <row r="6685" spans="6:14" x14ac:dyDescent="0.25">
      <c r="F6685" s="1"/>
      <c r="G6685" s="1"/>
      <c r="H6685" s="1"/>
      <c r="I6685" s="1"/>
      <c r="J6685" s="1"/>
      <c r="K6685" s="1"/>
      <c r="L6685" s="1"/>
      <c r="M6685" s="1"/>
      <c r="N6685" s="1"/>
    </row>
    <row r="6686" spans="6:14" x14ac:dyDescent="0.25">
      <c r="F6686" s="1"/>
      <c r="G6686" s="1"/>
      <c r="H6686" s="1"/>
      <c r="I6686" s="1"/>
      <c r="J6686" s="1"/>
      <c r="K6686" s="1"/>
      <c r="L6686" s="1"/>
      <c r="M6686" s="1"/>
      <c r="N6686" s="1"/>
    </row>
    <row r="6687" spans="6:14" x14ac:dyDescent="0.25">
      <c r="F6687" s="1"/>
      <c r="G6687" s="1"/>
      <c r="H6687" s="1"/>
      <c r="I6687" s="1"/>
      <c r="J6687" s="1"/>
      <c r="K6687" s="1"/>
      <c r="L6687" s="1"/>
      <c r="M6687" s="1"/>
      <c r="N6687" s="1"/>
    </row>
    <row r="6688" spans="6:14" x14ac:dyDescent="0.25">
      <c r="F6688" s="1"/>
      <c r="G6688" s="1"/>
      <c r="H6688" s="1"/>
      <c r="I6688" s="1"/>
      <c r="J6688" s="1"/>
      <c r="K6688" s="1"/>
      <c r="L6688" s="1"/>
      <c r="M6688" s="1"/>
      <c r="N6688" s="1"/>
    </row>
    <row r="6689" spans="6:14" x14ac:dyDescent="0.25">
      <c r="F6689" s="1"/>
      <c r="G6689" s="1"/>
      <c r="H6689" s="1"/>
      <c r="I6689" s="1"/>
      <c r="J6689" s="1"/>
      <c r="K6689" s="1"/>
      <c r="L6689" s="1"/>
      <c r="M6689" s="1"/>
      <c r="N6689" s="1"/>
    </row>
    <row r="6690" spans="6:14" x14ac:dyDescent="0.25">
      <c r="F6690" s="1"/>
      <c r="G6690" s="1"/>
      <c r="H6690" s="1"/>
      <c r="I6690" s="1"/>
      <c r="J6690" s="1"/>
      <c r="K6690" s="1"/>
      <c r="L6690" s="1"/>
      <c r="M6690" s="1"/>
      <c r="N6690" s="1"/>
    </row>
    <row r="6691" spans="6:14" x14ac:dyDescent="0.25">
      <c r="F6691" s="1"/>
      <c r="G6691" s="1"/>
      <c r="H6691" s="1"/>
      <c r="I6691" s="1"/>
      <c r="J6691" s="1"/>
      <c r="K6691" s="1"/>
      <c r="L6691" s="1"/>
      <c r="M6691" s="1"/>
      <c r="N6691" s="1"/>
    </row>
    <row r="6692" spans="6:14" x14ac:dyDescent="0.25">
      <c r="F6692" s="1"/>
      <c r="G6692" s="1"/>
      <c r="H6692" s="1"/>
      <c r="I6692" s="1"/>
      <c r="J6692" s="1"/>
      <c r="K6692" s="1"/>
      <c r="L6692" s="1"/>
      <c r="M6692" s="1"/>
      <c r="N6692" s="1"/>
    </row>
    <row r="6693" spans="6:14" x14ac:dyDescent="0.25">
      <c r="F6693" s="1"/>
      <c r="G6693" s="1"/>
      <c r="H6693" s="1"/>
      <c r="I6693" s="1"/>
      <c r="J6693" s="1"/>
      <c r="K6693" s="1"/>
      <c r="L6693" s="1"/>
      <c r="M6693" s="1"/>
      <c r="N6693" s="1"/>
    </row>
    <row r="6694" spans="6:14" x14ac:dyDescent="0.25">
      <c r="F6694" s="1"/>
      <c r="G6694" s="1"/>
      <c r="H6694" s="1"/>
      <c r="I6694" s="1"/>
      <c r="J6694" s="1"/>
      <c r="K6694" s="1"/>
      <c r="L6694" s="1"/>
      <c r="M6694" s="1"/>
      <c r="N6694" s="1"/>
    </row>
    <row r="6695" spans="6:14" x14ac:dyDescent="0.25">
      <c r="F6695" s="1"/>
      <c r="G6695" s="1"/>
      <c r="H6695" s="1"/>
      <c r="I6695" s="1"/>
      <c r="J6695" s="1"/>
      <c r="K6695" s="1"/>
      <c r="L6695" s="1"/>
      <c r="M6695" s="1"/>
      <c r="N6695" s="1"/>
    </row>
    <row r="6696" spans="6:14" x14ac:dyDescent="0.25">
      <c r="F6696" s="1"/>
      <c r="G6696" s="1"/>
      <c r="H6696" s="1"/>
      <c r="I6696" s="1"/>
      <c r="J6696" s="1"/>
      <c r="K6696" s="1"/>
      <c r="L6696" s="1"/>
      <c r="M6696" s="1"/>
      <c r="N6696" s="1"/>
    </row>
    <row r="6697" spans="6:14" x14ac:dyDescent="0.25">
      <c r="F6697" s="1"/>
      <c r="G6697" s="1"/>
      <c r="H6697" s="1"/>
      <c r="I6697" s="1"/>
      <c r="J6697" s="1"/>
      <c r="K6697" s="1"/>
      <c r="L6697" s="1"/>
      <c r="M6697" s="1"/>
      <c r="N6697" s="1"/>
    </row>
    <row r="6698" spans="6:14" x14ac:dyDescent="0.25">
      <c r="F6698" s="1"/>
      <c r="G6698" s="1"/>
      <c r="H6698" s="1"/>
      <c r="I6698" s="1"/>
      <c r="J6698" s="1"/>
      <c r="K6698" s="1"/>
      <c r="L6698" s="1"/>
      <c r="M6698" s="1"/>
      <c r="N6698" s="1"/>
    </row>
    <row r="6699" spans="6:14" x14ac:dyDescent="0.25">
      <c r="F6699" s="1"/>
      <c r="G6699" s="1"/>
      <c r="H6699" s="1"/>
      <c r="I6699" s="1"/>
      <c r="J6699" s="1"/>
      <c r="K6699" s="1"/>
      <c r="L6699" s="1"/>
      <c r="M6699" s="1"/>
      <c r="N6699" s="1"/>
    </row>
    <row r="6700" spans="6:14" x14ac:dyDescent="0.25">
      <c r="F6700" s="1"/>
      <c r="G6700" s="1"/>
      <c r="H6700" s="1"/>
      <c r="I6700" s="1"/>
      <c r="J6700" s="1"/>
      <c r="K6700" s="1"/>
      <c r="L6700" s="1"/>
      <c r="M6700" s="1"/>
      <c r="N6700" s="1"/>
    </row>
    <row r="6701" spans="6:14" x14ac:dyDescent="0.25">
      <c r="F6701" s="1"/>
      <c r="G6701" s="1"/>
      <c r="H6701" s="1"/>
      <c r="I6701" s="1"/>
      <c r="J6701" s="1"/>
      <c r="K6701" s="1"/>
      <c r="L6701" s="1"/>
      <c r="M6701" s="1"/>
      <c r="N6701" s="1"/>
    </row>
    <row r="6702" spans="6:14" x14ac:dyDescent="0.25">
      <c r="F6702" s="1"/>
      <c r="G6702" s="1"/>
      <c r="H6702" s="1"/>
      <c r="I6702" s="1"/>
      <c r="J6702" s="1"/>
      <c r="K6702" s="1"/>
      <c r="L6702" s="1"/>
      <c r="M6702" s="1"/>
      <c r="N6702" s="1"/>
    </row>
    <row r="6703" spans="6:14" x14ac:dyDescent="0.25">
      <c r="F6703" s="1"/>
      <c r="G6703" s="1"/>
      <c r="H6703" s="1"/>
      <c r="I6703" s="1"/>
      <c r="J6703" s="1"/>
      <c r="K6703" s="1"/>
      <c r="L6703" s="1"/>
      <c r="M6703" s="1"/>
      <c r="N6703" s="1"/>
    </row>
    <row r="6704" spans="6:14" x14ac:dyDescent="0.25">
      <c r="F6704" s="1"/>
      <c r="G6704" s="1"/>
      <c r="H6704" s="1"/>
      <c r="I6704" s="1"/>
      <c r="J6704" s="1"/>
      <c r="K6704" s="1"/>
      <c r="L6704" s="1"/>
      <c r="M6704" s="1"/>
      <c r="N6704" s="1"/>
    </row>
    <row r="6705" spans="6:14" x14ac:dyDescent="0.25">
      <c r="F6705" s="1"/>
      <c r="G6705" s="1"/>
      <c r="H6705" s="1"/>
      <c r="I6705" s="1"/>
      <c r="J6705" s="1"/>
      <c r="K6705" s="1"/>
      <c r="L6705" s="1"/>
      <c r="M6705" s="1"/>
      <c r="N6705" s="1"/>
    </row>
    <row r="6706" spans="6:14" x14ac:dyDescent="0.25">
      <c r="F6706" s="1"/>
      <c r="G6706" s="1"/>
      <c r="H6706" s="1"/>
      <c r="I6706" s="1"/>
      <c r="J6706" s="1"/>
      <c r="K6706" s="1"/>
      <c r="L6706" s="1"/>
      <c r="M6706" s="1"/>
      <c r="N6706" s="1"/>
    </row>
    <row r="6707" spans="6:14" x14ac:dyDescent="0.25">
      <c r="F6707" s="1"/>
      <c r="G6707" s="1"/>
      <c r="H6707" s="1"/>
      <c r="I6707" s="1"/>
      <c r="J6707" s="1"/>
      <c r="K6707" s="1"/>
      <c r="L6707" s="1"/>
      <c r="M6707" s="1"/>
      <c r="N6707" s="1"/>
    </row>
    <row r="6708" spans="6:14" x14ac:dyDescent="0.25">
      <c r="F6708" s="1"/>
      <c r="G6708" s="1"/>
      <c r="H6708" s="1"/>
      <c r="I6708" s="1"/>
      <c r="J6708" s="1"/>
      <c r="K6708" s="1"/>
      <c r="L6708" s="1"/>
      <c r="M6708" s="1"/>
      <c r="N6708" s="1"/>
    </row>
    <row r="6709" spans="6:14" x14ac:dyDescent="0.25">
      <c r="F6709" s="1"/>
      <c r="G6709" s="1"/>
      <c r="H6709" s="1"/>
      <c r="I6709" s="1"/>
      <c r="J6709" s="1"/>
      <c r="K6709" s="1"/>
      <c r="L6709" s="1"/>
      <c r="M6709" s="1"/>
      <c r="N6709" s="1"/>
    </row>
    <row r="6710" spans="6:14" x14ac:dyDescent="0.25">
      <c r="F6710" s="1"/>
      <c r="G6710" s="1"/>
      <c r="H6710" s="1"/>
      <c r="I6710" s="1"/>
      <c r="J6710" s="1"/>
      <c r="K6710" s="1"/>
      <c r="L6710" s="1"/>
      <c r="M6710" s="1"/>
      <c r="N6710" s="1"/>
    </row>
    <row r="6711" spans="6:14" x14ac:dyDescent="0.25">
      <c r="F6711" s="1"/>
      <c r="G6711" s="1"/>
      <c r="H6711" s="1"/>
      <c r="I6711" s="1"/>
      <c r="J6711" s="1"/>
      <c r="K6711" s="1"/>
      <c r="L6711" s="1"/>
      <c r="M6711" s="1"/>
      <c r="N6711" s="1"/>
    </row>
    <row r="6712" spans="6:14" x14ac:dyDescent="0.25">
      <c r="F6712" s="1"/>
      <c r="G6712" s="1"/>
      <c r="H6712" s="1"/>
      <c r="I6712" s="1"/>
      <c r="J6712" s="1"/>
      <c r="K6712" s="1"/>
      <c r="L6712" s="1"/>
      <c r="M6712" s="1"/>
      <c r="N6712" s="1"/>
    </row>
    <row r="6713" spans="6:14" x14ac:dyDescent="0.25">
      <c r="F6713" s="1"/>
      <c r="G6713" s="1"/>
      <c r="H6713" s="1"/>
      <c r="I6713" s="1"/>
      <c r="J6713" s="1"/>
      <c r="K6713" s="1"/>
      <c r="L6713" s="1"/>
      <c r="M6713" s="1"/>
      <c r="N6713" s="1"/>
    </row>
    <row r="6714" spans="6:14" x14ac:dyDescent="0.25">
      <c r="F6714" s="1"/>
      <c r="G6714" s="1"/>
      <c r="H6714" s="1"/>
      <c r="I6714" s="1"/>
      <c r="J6714" s="1"/>
      <c r="K6714" s="1"/>
      <c r="L6714" s="1"/>
      <c r="M6714" s="1"/>
      <c r="N6714" s="1"/>
    </row>
    <row r="6715" spans="6:14" x14ac:dyDescent="0.25">
      <c r="F6715" s="1"/>
      <c r="G6715" s="1"/>
      <c r="H6715" s="1"/>
      <c r="I6715" s="1"/>
      <c r="J6715" s="1"/>
      <c r="K6715" s="1"/>
      <c r="L6715" s="1"/>
      <c r="M6715" s="1"/>
      <c r="N6715" s="1"/>
    </row>
    <row r="6716" spans="6:14" x14ac:dyDescent="0.25">
      <c r="F6716" s="1"/>
      <c r="G6716" s="1"/>
      <c r="H6716" s="1"/>
      <c r="I6716" s="1"/>
      <c r="J6716" s="1"/>
      <c r="K6716" s="1"/>
      <c r="L6716" s="1"/>
      <c r="M6716" s="1"/>
      <c r="N6716" s="1"/>
    </row>
    <row r="6717" spans="6:14" x14ac:dyDescent="0.25">
      <c r="F6717" s="1"/>
      <c r="G6717" s="1"/>
      <c r="H6717" s="1"/>
      <c r="I6717" s="1"/>
      <c r="J6717" s="1"/>
      <c r="K6717" s="1"/>
      <c r="L6717" s="1"/>
      <c r="M6717" s="1"/>
      <c r="N6717" s="1"/>
    </row>
    <row r="6718" spans="6:14" x14ac:dyDescent="0.25">
      <c r="F6718" s="1"/>
      <c r="G6718" s="1"/>
      <c r="H6718" s="1"/>
      <c r="I6718" s="1"/>
      <c r="J6718" s="1"/>
      <c r="K6718" s="1"/>
      <c r="L6718" s="1"/>
      <c r="M6718" s="1"/>
      <c r="N6718" s="1"/>
    </row>
    <row r="6719" spans="6:14" x14ac:dyDescent="0.25">
      <c r="F6719" s="1"/>
      <c r="G6719" s="1"/>
      <c r="H6719" s="1"/>
      <c r="I6719" s="1"/>
      <c r="J6719" s="1"/>
      <c r="K6719" s="1"/>
      <c r="L6719" s="1"/>
      <c r="M6719" s="1"/>
      <c r="N6719" s="1"/>
    </row>
    <row r="6720" spans="6:14" x14ac:dyDescent="0.25">
      <c r="F6720" s="1"/>
      <c r="G6720" s="1"/>
      <c r="H6720" s="1"/>
      <c r="I6720" s="1"/>
      <c r="J6720" s="1"/>
      <c r="K6720" s="1"/>
      <c r="L6720" s="1"/>
      <c r="M6720" s="1"/>
      <c r="N6720" s="1"/>
    </row>
    <row r="6721" spans="6:14" x14ac:dyDescent="0.25">
      <c r="F6721" s="1"/>
      <c r="G6721" s="1"/>
      <c r="H6721" s="1"/>
      <c r="I6721" s="1"/>
      <c r="J6721" s="1"/>
      <c r="K6721" s="1"/>
      <c r="L6721" s="1"/>
      <c r="M6721" s="1"/>
      <c r="N6721" s="1"/>
    </row>
    <row r="6722" spans="6:14" x14ac:dyDescent="0.25">
      <c r="F6722" s="1"/>
      <c r="G6722" s="1"/>
      <c r="H6722" s="1"/>
      <c r="I6722" s="1"/>
      <c r="J6722" s="1"/>
      <c r="K6722" s="1"/>
      <c r="L6722" s="1"/>
      <c r="M6722" s="1"/>
      <c r="N6722" s="1"/>
    </row>
    <row r="6723" spans="6:14" x14ac:dyDescent="0.25">
      <c r="F6723" s="1"/>
      <c r="G6723" s="1"/>
      <c r="H6723" s="1"/>
      <c r="I6723" s="1"/>
      <c r="J6723" s="1"/>
      <c r="K6723" s="1"/>
      <c r="L6723" s="1"/>
      <c r="M6723" s="1"/>
      <c r="N6723" s="1"/>
    </row>
    <row r="6724" spans="6:14" x14ac:dyDescent="0.25">
      <c r="F6724" s="1"/>
      <c r="G6724" s="1"/>
      <c r="H6724" s="1"/>
      <c r="I6724" s="1"/>
      <c r="J6724" s="1"/>
      <c r="K6724" s="1"/>
      <c r="L6724" s="1"/>
      <c r="M6724" s="1"/>
      <c r="N6724" s="1"/>
    </row>
    <row r="6725" spans="6:14" x14ac:dyDescent="0.25">
      <c r="F6725" s="1"/>
      <c r="G6725" s="1"/>
      <c r="H6725" s="1"/>
      <c r="I6725" s="1"/>
      <c r="J6725" s="1"/>
      <c r="K6725" s="1"/>
      <c r="L6725" s="1"/>
      <c r="M6725" s="1"/>
      <c r="N6725" s="1"/>
    </row>
    <row r="6726" spans="6:14" x14ac:dyDescent="0.25">
      <c r="F6726" s="1"/>
      <c r="G6726" s="1"/>
      <c r="H6726" s="1"/>
      <c r="I6726" s="1"/>
      <c r="J6726" s="1"/>
      <c r="K6726" s="1"/>
      <c r="L6726" s="1"/>
      <c r="M6726" s="1"/>
      <c r="N6726" s="1"/>
    </row>
    <row r="6727" spans="6:14" x14ac:dyDescent="0.25">
      <c r="F6727" s="1"/>
      <c r="G6727" s="1"/>
      <c r="H6727" s="1"/>
      <c r="I6727" s="1"/>
      <c r="J6727" s="1"/>
      <c r="K6727" s="1"/>
      <c r="L6727" s="1"/>
      <c r="M6727" s="1"/>
      <c r="N6727" s="1"/>
    </row>
    <row r="6728" spans="6:14" x14ac:dyDescent="0.25">
      <c r="F6728" s="1"/>
      <c r="G6728" s="1"/>
      <c r="H6728" s="1"/>
      <c r="I6728" s="1"/>
      <c r="J6728" s="1"/>
      <c r="K6728" s="1"/>
      <c r="L6728" s="1"/>
      <c r="M6728" s="1"/>
      <c r="N6728" s="1"/>
    </row>
    <row r="6729" spans="6:14" x14ac:dyDescent="0.25">
      <c r="F6729" s="1"/>
      <c r="G6729" s="1"/>
      <c r="H6729" s="1"/>
      <c r="I6729" s="1"/>
      <c r="J6729" s="1"/>
      <c r="K6729" s="1"/>
      <c r="L6729" s="1"/>
      <c r="M6729" s="1"/>
      <c r="N6729" s="1"/>
    </row>
    <row r="6730" spans="6:14" x14ac:dyDescent="0.25">
      <c r="F6730" s="1"/>
      <c r="G6730" s="1"/>
      <c r="H6730" s="1"/>
      <c r="I6730" s="1"/>
      <c r="J6730" s="1"/>
      <c r="K6730" s="1"/>
      <c r="L6730" s="1"/>
      <c r="M6730" s="1"/>
      <c r="N6730" s="1"/>
    </row>
    <row r="6731" spans="6:14" x14ac:dyDescent="0.25">
      <c r="F6731" s="1"/>
      <c r="G6731" s="1"/>
      <c r="H6731" s="1"/>
      <c r="I6731" s="1"/>
      <c r="J6731" s="1"/>
      <c r="K6731" s="1"/>
      <c r="L6731" s="1"/>
      <c r="M6731" s="1"/>
      <c r="N6731" s="1"/>
    </row>
    <row r="6732" spans="6:14" x14ac:dyDescent="0.25">
      <c r="F6732" s="1"/>
      <c r="G6732" s="1"/>
      <c r="H6732" s="1"/>
      <c r="I6732" s="1"/>
      <c r="J6732" s="1"/>
      <c r="K6732" s="1"/>
      <c r="L6732" s="1"/>
      <c r="M6732" s="1"/>
      <c r="N6732" s="1"/>
    </row>
    <row r="6733" spans="6:14" x14ac:dyDescent="0.25">
      <c r="F6733" s="1"/>
      <c r="G6733" s="1"/>
      <c r="H6733" s="1"/>
      <c r="I6733" s="1"/>
      <c r="J6733" s="1"/>
      <c r="K6733" s="1"/>
      <c r="L6733" s="1"/>
      <c r="M6733" s="1"/>
      <c r="N6733" s="1"/>
    </row>
    <row r="6734" spans="6:14" x14ac:dyDescent="0.25">
      <c r="F6734" s="1"/>
      <c r="G6734" s="1"/>
      <c r="H6734" s="1"/>
      <c r="I6734" s="1"/>
      <c r="J6734" s="1"/>
      <c r="K6734" s="1"/>
      <c r="L6734" s="1"/>
      <c r="M6734" s="1"/>
      <c r="N6734" s="1"/>
    </row>
    <row r="6735" spans="6:14" x14ac:dyDescent="0.25">
      <c r="F6735" s="1"/>
      <c r="G6735" s="1"/>
      <c r="H6735" s="1"/>
      <c r="I6735" s="1"/>
      <c r="J6735" s="1"/>
      <c r="K6735" s="1"/>
      <c r="L6735" s="1"/>
      <c r="M6735" s="1"/>
      <c r="N6735" s="1"/>
    </row>
    <row r="6736" spans="6:14" x14ac:dyDescent="0.25">
      <c r="F6736" s="1"/>
      <c r="G6736" s="1"/>
      <c r="H6736" s="1"/>
      <c r="I6736" s="1"/>
      <c r="J6736" s="1"/>
      <c r="K6736" s="1"/>
      <c r="L6736" s="1"/>
      <c r="M6736" s="1"/>
      <c r="N6736" s="1"/>
    </row>
    <row r="6737" spans="6:14" x14ac:dyDescent="0.25">
      <c r="F6737" s="1"/>
      <c r="G6737" s="1"/>
      <c r="H6737" s="1"/>
      <c r="I6737" s="1"/>
      <c r="J6737" s="1"/>
      <c r="K6737" s="1"/>
      <c r="L6737" s="1"/>
      <c r="M6737" s="1"/>
      <c r="N6737" s="1"/>
    </row>
    <row r="6738" spans="6:14" x14ac:dyDescent="0.25">
      <c r="F6738" s="1"/>
      <c r="G6738" s="1"/>
      <c r="H6738" s="1"/>
      <c r="I6738" s="1"/>
      <c r="J6738" s="1"/>
      <c r="K6738" s="1"/>
      <c r="L6738" s="1"/>
      <c r="M6738" s="1"/>
      <c r="N6738" s="1"/>
    </row>
    <row r="6739" spans="6:14" x14ac:dyDescent="0.25">
      <c r="F6739" s="1"/>
      <c r="G6739" s="1"/>
      <c r="H6739" s="1"/>
      <c r="I6739" s="1"/>
      <c r="J6739" s="1"/>
      <c r="K6739" s="1"/>
      <c r="L6739" s="1"/>
      <c r="M6739" s="1"/>
      <c r="N6739" s="1"/>
    </row>
    <row r="6740" spans="6:14" x14ac:dyDescent="0.25">
      <c r="F6740" s="1"/>
      <c r="G6740" s="1"/>
      <c r="H6740" s="1"/>
      <c r="I6740" s="1"/>
      <c r="J6740" s="1"/>
      <c r="K6740" s="1"/>
      <c r="L6740" s="1"/>
      <c r="M6740" s="1"/>
      <c r="N6740" s="1"/>
    </row>
    <row r="6741" spans="6:14" x14ac:dyDescent="0.25">
      <c r="F6741" s="1"/>
      <c r="G6741" s="1"/>
      <c r="H6741" s="1"/>
      <c r="I6741" s="1"/>
      <c r="J6741" s="1"/>
      <c r="K6741" s="1"/>
      <c r="L6741" s="1"/>
      <c r="M6741" s="1"/>
      <c r="N6741" s="1"/>
    </row>
    <row r="6742" spans="6:14" x14ac:dyDescent="0.25">
      <c r="F6742" s="1"/>
      <c r="G6742" s="1"/>
      <c r="H6742" s="1"/>
      <c r="I6742" s="1"/>
      <c r="J6742" s="1"/>
      <c r="K6742" s="1"/>
      <c r="L6742" s="1"/>
      <c r="M6742" s="1"/>
      <c r="N6742" s="1"/>
    </row>
    <row r="6743" spans="6:14" x14ac:dyDescent="0.25">
      <c r="F6743" s="1"/>
      <c r="G6743" s="1"/>
      <c r="H6743" s="1"/>
      <c r="I6743" s="1"/>
      <c r="J6743" s="1"/>
      <c r="K6743" s="1"/>
      <c r="L6743" s="1"/>
      <c r="M6743" s="1"/>
      <c r="N6743" s="1"/>
    </row>
    <row r="6744" spans="6:14" x14ac:dyDescent="0.25">
      <c r="F6744" s="1"/>
      <c r="G6744" s="1"/>
      <c r="H6744" s="1"/>
      <c r="I6744" s="1"/>
      <c r="J6744" s="1"/>
      <c r="K6744" s="1"/>
      <c r="L6744" s="1"/>
      <c r="M6744" s="1"/>
      <c r="N6744" s="1"/>
    </row>
    <row r="6745" spans="6:14" x14ac:dyDescent="0.25">
      <c r="F6745" s="1"/>
      <c r="G6745" s="1"/>
      <c r="H6745" s="1"/>
      <c r="I6745" s="1"/>
      <c r="J6745" s="1"/>
      <c r="K6745" s="1"/>
      <c r="L6745" s="1"/>
      <c r="M6745" s="1"/>
      <c r="N6745" s="1"/>
    </row>
    <row r="6746" spans="6:14" x14ac:dyDescent="0.25">
      <c r="F6746" s="1"/>
      <c r="G6746" s="1"/>
      <c r="H6746" s="1"/>
      <c r="I6746" s="1"/>
      <c r="J6746" s="1"/>
      <c r="K6746" s="1"/>
      <c r="L6746" s="1"/>
      <c r="M6746" s="1"/>
      <c r="N6746" s="1"/>
    </row>
    <row r="6747" spans="6:14" x14ac:dyDescent="0.25">
      <c r="F6747" s="1"/>
      <c r="G6747" s="1"/>
      <c r="H6747" s="1"/>
      <c r="I6747" s="1"/>
      <c r="J6747" s="1"/>
      <c r="K6747" s="1"/>
      <c r="L6747" s="1"/>
      <c r="M6747" s="1"/>
      <c r="N6747" s="1"/>
    </row>
    <row r="6748" spans="6:14" x14ac:dyDescent="0.25">
      <c r="F6748" s="1"/>
      <c r="G6748" s="1"/>
      <c r="H6748" s="1"/>
      <c r="I6748" s="1"/>
      <c r="J6748" s="1"/>
      <c r="K6748" s="1"/>
      <c r="L6748" s="1"/>
      <c r="M6748" s="1"/>
      <c r="N6748" s="1"/>
    </row>
    <row r="6749" spans="6:14" x14ac:dyDescent="0.25">
      <c r="F6749" s="1"/>
      <c r="G6749" s="1"/>
      <c r="H6749" s="1"/>
      <c r="I6749" s="1"/>
      <c r="J6749" s="1"/>
      <c r="K6749" s="1"/>
      <c r="L6749" s="1"/>
      <c r="M6749" s="1"/>
      <c r="N6749" s="1"/>
    </row>
    <row r="6750" spans="6:14" x14ac:dyDescent="0.25">
      <c r="F6750" s="1"/>
      <c r="G6750" s="1"/>
      <c r="H6750" s="1"/>
      <c r="I6750" s="1"/>
      <c r="J6750" s="1"/>
      <c r="K6750" s="1"/>
      <c r="L6750" s="1"/>
      <c r="M6750" s="1"/>
      <c r="N6750" s="1"/>
    </row>
    <row r="6751" spans="6:14" x14ac:dyDescent="0.25">
      <c r="F6751" s="1"/>
      <c r="G6751" s="1"/>
      <c r="H6751" s="1"/>
      <c r="I6751" s="1"/>
      <c r="J6751" s="1"/>
      <c r="K6751" s="1"/>
      <c r="L6751" s="1"/>
      <c r="M6751" s="1"/>
      <c r="N6751" s="1"/>
    </row>
    <row r="6752" spans="6:14" x14ac:dyDescent="0.25">
      <c r="F6752" s="1"/>
      <c r="G6752" s="1"/>
      <c r="H6752" s="1"/>
      <c r="I6752" s="1"/>
      <c r="J6752" s="1"/>
      <c r="K6752" s="1"/>
      <c r="L6752" s="1"/>
      <c r="M6752" s="1"/>
      <c r="N6752" s="1"/>
    </row>
    <row r="6753" spans="6:14" x14ac:dyDescent="0.25">
      <c r="F6753" s="1"/>
      <c r="G6753" s="1"/>
      <c r="H6753" s="1"/>
      <c r="I6753" s="1"/>
      <c r="J6753" s="1"/>
      <c r="K6753" s="1"/>
      <c r="L6753" s="1"/>
      <c r="M6753" s="1"/>
      <c r="N6753" s="1"/>
    </row>
    <row r="6754" spans="6:14" x14ac:dyDescent="0.25">
      <c r="F6754" s="1"/>
      <c r="G6754" s="1"/>
      <c r="H6754" s="1"/>
      <c r="I6754" s="1"/>
      <c r="J6754" s="1"/>
      <c r="K6754" s="1"/>
      <c r="L6754" s="1"/>
      <c r="M6754" s="1"/>
      <c r="N6754" s="1"/>
    </row>
    <row r="6755" spans="6:14" x14ac:dyDescent="0.25">
      <c r="F6755" s="1"/>
      <c r="G6755" s="1"/>
      <c r="H6755" s="1"/>
      <c r="I6755" s="1"/>
      <c r="J6755" s="1"/>
      <c r="K6755" s="1"/>
      <c r="L6755" s="1"/>
      <c r="M6755" s="1"/>
      <c r="N6755" s="1"/>
    </row>
    <row r="6756" spans="6:14" x14ac:dyDescent="0.25">
      <c r="F6756" s="1"/>
      <c r="G6756" s="1"/>
      <c r="H6756" s="1"/>
      <c r="I6756" s="1"/>
      <c r="J6756" s="1"/>
      <c r="K6756" s="1"/>
      <c r="L6756" s="1"/>
      <c r="M6756" s="1"/>
      <c r="N6756" s="1"/>
    </row>
    <row r="6757" spans="6:14" x14ac:dyDescent="0.25">
      <c r="F6757" s="1"/>
      <c r="G6757" s="1"/>
      <c r="H6757" s="1"/>
      <c r="I6757" s="1"/>
      <c r="J6757" s="1"/>
      <c r="K6757" s="1"/>
      <c r="L6757" s="1"/>
      <c r="M6757" s="1"/>
      <c r="N6757" s="1"/>
    </row>
    <row r="6758" spans="6:14" x14ac:dyDescent="0.25">
      <c r="F6758" s="1"/>
      <c r="G6758" s="1"/>
      <c r="H6758" s="1"/>
      <c r="I6758" s="1"/>
      <c r="J6758" s="1"/>
      <c r="K6758" s="1"/>
      <c r="L6758" s="1"/>
      <c r="M6758" s="1"/>
      <c r="N6758" s="1"/>
    </row>
    <row r="6759" spans="6:14" x14ac:dyDescent="0.25">
      <c r="F6759" s="1"/>
      <c r="G6759" s="1"/>
      <c r="H6759" s="1"/>
      <c r="I6759" s="1"/>
      <c r="J6759" s="1"/>
      <c r="K6759" s="1"/>
      <c r="L6759" s="1"/>
      <c r="M6759" s="1"/>
      <c r="N6759" s="1"/>
    </row>
    <row r="6760" spans="6:14" x14ac:dyDescent="0.25">
      <c r="F6760" s="1"/>
      <c r="G6760" s="1"/>
      <c r="H6760" s="1"/>
      <c r="I6760" s="1"/>
      <c r="J6760" s="1"/>
      <c r="K6760" s="1"/>
      <c r="L6760" s="1"/>
      <c r="M6760" s="1"/>
      <c r="N6760" s="1"/>
    </row>
    <row r="6761" spans="6:14" x14ac:dyDescent="0.25">
      <c r="F6761" s="1"/>
      <c r="G6761" s="1"/>
      <c r="H6761" s="1"/>
      <c r="I6761" s="1"/>
      <c r="J6761" s="1"/>
      <c r="K6761" s="1"/>
      <c r="L6761" s="1"/>
      <c r="M6761" s="1"/>
      <c r="N6761" s="1"/>
    </row>
    <row r="6762" spans="6:14" x14ac:dyDescent="0.25">
      <c r="F6762" s="1"/>
      <c r="G6762" s="1"/>
      <c r="H6762" s="1"/>
      <c r="I6762" s="1"/>
      <c r="J6762" s="1"/>
      <c r="K6762" s="1"/>
      <c r="L6762" s="1"/>
      <c r="M6762" s="1"/>
      <c r="N6762" s="1"/>
    </row>
    <row r="6763" spans="6:14" x14ac:dyDescent="0.25">
      <c r="F6763" s="1"/>
      <c r="G6763" s="1"/>
      <c r="H6763" s="1"/>
      <c r="I6763" s="1"/>
      <c r="J6763" s="1"/>
      <c r="K6763" s="1"/>
      <c r="L6763" s="1"/>
      <c r="M6763" s="1"/>
      <c r="N6763" s="1"/>
    </row>
    <row r="6764" spans="6:14" x14ac:dyDescent="0.25">
      <c r="F6764" s="1"/>
      <c r="G6764" s="1"/>
      <c r="H6764" s="1"/>
      <c r="I6764" s="1"/>
      <c r="J6764" s="1"/>
      <c r="K6764" s="1"/>
      <c r="L6764" s="1"/>
      <c r="M6764" s="1"/>
      <c r="N6764" s="1"/>
    </row>
    <row r="6765" spans="6:14" x14ac:dyDescent="0.25">
      <c r="F6765" s="1"/>
      <c r="G6765" s="1"/>
      <c r="H6765" s="1"/>
      <c r="I6765" s="1"/>
      <c r="J6765" s="1"/>
      <c r="K6765" s="1"/>
      <c r="L6765" s="1"/>
      <c r="M6765" s="1"/>
      <c r="N6765" s="1"/>
    </row>
    <row r="6766" spans="6:14" x14ac:dyDescent="0.25">
      <c r="F6766" s="1"/>
      <c r="G6766" s="1"/>
      <c r="H6766" s="1"/>
      <c r="I6766" s="1"/>
      <c r="J6766" s="1"/>
      <c r="K6766" s="1"/>
      <c r="L6766" s="1"/>
      <c r="M6766" s="1"/>
      <c r="N6766" s="1"/>
    </row>
    <row r="6767" spans="6:14" x14ac:dyDescent="0.25">
      <c r="F6767" s="1"/>
      <c r="G6767" s="1"/>
      <c r="H6767" s="1"/>
      <c r="I6767" s="1"/>
      <c r="J6767" s="1"/>
      <c r="K6767" s="1"/>
      <c r="L6767" s="1"/>
      <c r="M6767" s="1"/>
      <c r="N6767" s="1"/>
    </row>
    <row r="6768" spans="6:14" x14ac:dyDescent="0.25">
      <c r="F6768" s="1"/>
      <c r="G6768" s="1"/>
      <c r="H6768" s="1"/>
      <c r="I6768" s="1"/>
      <c r="J6768" s="1"/>
      <c r="K6768" s="1"/>
      <c r="L6768" s="1"/>
      <c r="M6768" s="1"/>
      <c r="N6768" s="1"/>
    </row>
    <row r="6769" spans="6:14" x14ac:dyDescent="0.25">
      <c r="F6769" s="1"/>
      <c r="G6769" s="1"/>
      <c r="H6769" s="1"/>
      <c r="I6769" s="1"/>
      <c r="J6769" s="1"/>
      <c r="K6769" s="1"/>
      <c r="L6769" s="1"/>
      <c r="M6769" s="1"/>
      <c r="N6769" s="1"/>
    </row>
    <row r="6770" spans="6:14" x14ac:dyDescent="0.25">
      <c r="F6770" s="1"/>
      <c r="G6770" s="1"/>
      <c r="H6770" s="1"/>
      <c r="I6770" s="1"/>
      <c r="J6770" s="1"/>
      <c r="K6770" s="1"/>
      <c r="L6770" s="1"/>
      <c r="M6770" s="1"/>
      <c r="N6770" s="1"/>
    </row>
    <row r="6771" spans="6:14" x14ac:dyDescent="0.25">
      <c r="F6771" s="1"/>
      <c r="G6771" s="1"/>
      <c r="H6771" s="1"/>
      <c r="I6771" s="1"/>
      <c r="J6771" s="1"/>
      <c r="K6771" s="1"/>
      <c r="L6771" s="1"/>
      <c r="M6771" s="1"/>
      <c r="N6771" s="1"/>
    </row>
    <row r="6772" spans="6:14" x14ac:dyDescent="0.25">
      <c r="F6772" s="1"/>
      <c r="G6772" s="1"/>
      <c r="H6772" s="1"/>
      <c r="I6772" s="1"/>
      <c r="J6772" s="1"/>
      <c r="K6772" s="1"/>
      <c r="L6772" s="1"/>
      <c r="M6772" s="1"/>
      <c r="N6772" s="1"/>
    </row>
    <row r="6773" spans="6:14" x14ac:dyDescent="0.25">
      <c r="F6773" s="1"/>
      <c r="G6773" s="1"/>
      <c r="H6773" s="1"/>
      <c r="I6773" s="1"/>
      <c r="J6773" s="1"/>
      <c r="K6773" s="1"/>
      <c r="L6773" s="1"/>
      <c r="M6773" s="1"/>
      <c r="N6773" s="1"/>
    </row>
    <row r="6774" spans="6:14" x14ac:dyDescent="0.25">
      <c r="F6774" s="1"/>
      <c r="G6774" s="1"/>
      <c r="H6774" s="1"/>
      <c r="I6774" s="1"/>
      <c r="J6774" s="1"/>
      <c r="K6774" s="1"/>
      <c r="L6774" s="1"/>
      <c r="M6774" s="1"/>
      <c r="N6774" s="1"/>
    </row>
    <row r="6775" spans="6:14" x14ac:dyDescent="0.25">
      <c r="F6775" s="1"/>
      <c r="G6775" s="1"/>
      <c r="H6775" s="1"/>
      <c r="I6775" s="1"/>
      <c r="J6775" s="1"/>
      <c r="K6775" s="1"/>
      <c r="L6775" s="1"/>
      <c r="M6775" s="1"/>
      <c r="N6775" s="1"/>
    </row>
    <row r="6776" spans="6:14" x14ac:dyDescent="0.25">
      <c r="F6776" s="1"/>
      <c r="G6776" s="1"/>
      <c r="H6776" s="1"/>
      <c r="I6776" s="1"/>
      <c r="J6776" s="1"/>
      <c r="K6776" s="1"/>
      <c r="L6776" s="1"/>
      <c r="M6776" s="1"/>
      <c r="N6776" s="1"/>
    </row>
    <row r="6777" spans="6:14" x14ac:dyDescent="0.25">
      <c r="F6777" s="1"/>
      <c r="G6777" s="1"/>
      <c r="H6777" s="1"/>
      <c r="I6777" s="1"/>
      <c r="J6777" s="1"/>
      <c r="K6777" s="1"/>
      <c r="L6777" s="1"/>
      <c r="M6777" s="1"/>
      <c r="N6777" s="1"/>
    </row>
    <row r="6778" spans="6:14" x14ac:dyDescent="0.25">
      <c r="F6778" s="1"/>
      <c r="G6778" s="1"/>
      <c r="H6778" s="1"/>
      <c r="I6778" s="1"/>
      <c r="J6778" s="1"/>
      <c r="K6778" s="1"/>
      <c r="L6778" s="1"/>
      <c r="M6778" s="1"/>
      <c r="N6778" s="1"/>
    </row>
    <row r="6779" spans="6:14" x14ac:dyDescent="0.25">
      <c r="F6779" s="1"/>
      <c r="G6779" s="1"/>
      <c r="H6779" s="1"/>
      <c r="I6779" s="1"/>
      <c r="J6779" s="1"/>
      <c r="K6779" s="1"/>
      <c r="L6779" s="1"/>
      <c r="M6779" s="1"/>
      <c r="N6779" s="1"/>
    </row>
    <row r="6780" spans="6:14" x14ac:dyDescent="0.25">
      <c r="F6780" s="1"/>
      <c r="G6780" s="1"/>
      <c r="H6780" s="1"/>
      <c r="I6780" s="1"/>
      <c r="J6780" s="1"/>
      <c r="K6780" s="1"/>
      <c r="L6780" s="1"/>
      <c r="M6780" s="1"/>
      <c r="N6780" s="1"/>
    </row>
    <row r="6781" spans="6:14" x14ac:dyDescent="0.25">
      <c r="F6781" s="1"/>
      <c r="G6781" s="1"/>
      <c r="H6781" s="1"/>
      <c r="I6781" s="1"/>
      <c r="J6781" s="1"/>
      <c r="K6781" s="1"/>
      <c r="L6781" s="1"/>
      <c r="M6781" s="1"/>
      <c r="N6781" s="1"/>
    </row>
    <row r="6782" spans="6:14" x14ac:dyDescent="0.25">
      <c r="F6782" s="1"/>
      <c r="G6782" s="1"/>
      <c r="H6782" s="1"/>
      <c r="I6782" s="1"/>
      <c r="J6782" s="1"/>
      <c r="K6782" s="1"/>
      <c r="L6782" s="1"/>
      <c r="M6782" s="1"/>
      <c r="N6782" s="1"/>
    </row>
    <row r="6783" spans="6:14" x14ac:dyDescent="0.25">
      <c r="F6783" s="1"/>
      <c r="G6783" s="1"/>
      <c r="H6783" s="1"/>
      <c r="I6783" s="1"/>
      <c r="J6783" s="1"/>
      <c r="K6783" s="1"/>
      <c r="L6783" s="1"/>
      <c r="M6783" s="1"/>
      <c r="N6783" s="1"/>
    </row>
    <row r="6784" spans="6:14" x14ac:dyDescent="0.25">
      <c r="F6784" s="1"/>
      <c r="G6784" s="1"/>
      <c r="H6784" s="1"/>
      <c r="I6784" s="1"/>
      <c r="J6784" s="1"/>
      <c r="K6784" s="1"/>
      <c r="L6784" s="1"/>
      <c r="M6784" s="1"/>
      <c r="N6784" s="1"/>
    </row>
    <row r="6785" spans="6:14" x14ac:dyDescent="0.25">
      <c r="F6785" s="1"/>
      <c r="G6785" s="1"/>
      <c r="H6785" s="1"/>
      <c r="I6785" s="1"/>
      <c r="J6785" s="1"/>
      <c r="K6785" s="1"/>
      <c r="L6785" s="1"/>
      <c r="M6785" s="1"/>
      <c r="N6785" s="1"/>
    </row>
    <row r="6786" spans="6:14" x14ac:dyDescent="0.25">
      <c r="F6786" s="1"/>
      <c r="G6786" s="1"/>
      <c r="H6786" s="1"/>
      <c r="I6786" s="1"/>
      <c r="J6786" s="1"/>
      <c r="K6786" s="1"/>
      <c r="L6786" s="1"/>
      <c r="M6786" s="1"/>
      <c r="N6786" s="1"/>
    </row>
    <row r="6787" spans="6:14" x14ac:dyDescent="0.25">
      <c r="F6787" s="1"/>
      <c r="G6787" s="1"/>
      <c r="H6787" s="1"/>
      <c r="I6787" s="1"/>
      <c r="J6787" s="1"/>
      <c r="K6787" s="1"/>
      <c r="L6787" s="1"/>
      <c r="M6787" s="1"/>
      <c r="N6787" s="1"/>
    </row>
    <row r="6788" spans="6:14" x14ac:dyDescent="0.25">
      <c r="F6788" s="1"/>
      <c r="G6788" s="1"/>
      <c r="H6788" s="1"/>
      <c r="I6788" s="1"/>
      <c r="J6788" s="1"/>
      <c r="K6788" s="1"/>
      <c r="L6788" s="1"/>
      <c r="M6788" s="1"/>
      <c r="N6788" s="1"/>
    </row>
    <row r="6789" spans="6:14" x14ac:dyDescent="0.25">
      <c r="F6789" s="1"/>
      <c r="G6789" s="1"/>
      <c r="H6789" s="1"/>
      <c r="I6789" s="1"/>
      <c r="J6789" s="1"/>
      <c r="K6789" s="1"/>
      <c r="L6789" s="1"/>
      <c r="M6789" s="1"/>
      <c r="N6789" s="1"/>
    </row>
    <row r="6790" spans="6:14" x14ac:dyDescent="0.25">
      <c r="F6790" s="1"/>
      <c r="G6790" s="1"/>
      <c r="H6790" s="1"/>
      <c r="I6790" s="1"/>
      <c r="J6790" s="1"/>
      <c r="K6790" s="1"/>
      <c r="L6790" s="1"/>
      <c r="M6790" s="1"/>
      <c r="N6790" s="1"/>
    </row>
    <row r="6791" spans="6:14" x14ac:dyDescent="0.25">
      <c r="F6791" s="1"/>
      <c r="G6791" s="1"/>
      <c r="H6791" s="1"/>
      <c r="I6791" s="1"/>
      <c r="J6791" s="1"/>
      <c r="K6791" s="1"/>
      <c r="L6791" s="1"/>
      <c r="M6791" s="1"/>
      <c r="N6791" s="1"/>
    </row>
    <row r="6792" spans="6:14" x14ac:dyDescent="0.25">
      <c r="F6792" s="1"/>
      <c r="G6792" s="1"/>
      <c r="H6792" s="1"/>
      <c r="I6792" s="1"/>
      <c r="J6792" s="1"/>
      <c r="K6792" s="1"/>
      <c r="L6792" s="1"/>
      <c r="M6792" s="1"/>
      <c r="N6792" s="1"/>
    </row>
    <row r="6793" spans="6:14" x14ac:dyDescent="0.25">
      <c r="F6793" s="1"/>
      <c r="G6793" s="1"/>
      <c r="H6793" s="1"/>
      <c r="I6793" s="1"/>
      <c r="J6793" s="1"/>
      <c r="K6793" s="1"/>
      <c r="L6793" s="1"/>
      <c r="M6793" s="1"/>
      <c r="N6793" s="1"/>
    </row>
    <row r="6794" spans="6:14" x14ac:dyDescent="0.25">
      <c r="F6794" s="1"/>
      <c r="G6794" s="1"/>
      <c r="H6794" s="1"/>
      <c r="I6794" s="1"/>
      <c r="J6794" s="1"/>
      <c r="K6794" s="1"/>
      <c r="L6794" s="1"/>
      <c r="M6794" s="1"/>
      <c r="N6794" s="1"/>
    </row>
    <row r="6795" spans="6:14" x14ac:dyDescent="0.25">
      <c r="F6795" s="1"/>
      <c r="G6795" s="1"/>
      <c r="H6795" s="1"/>
      <c r="I6795" s="1"/>
      <c r="J6795" s="1"/>
      <c r="K6795" s="1"/>
      <c r="L6795" s="1"/>
      <c r="M6795" s="1"/>
      <c r="N6795" s="1"/>
    </row>
    <row r="6796" spans="6:14" x14ac:dyDescent="0.25">
      <c r="F6796" s="1"/>
      <c r="G6796" s="1"/>
      <c r="H6796" s="1"/>
      <c r="I6796" s="1"/>
      <c r="J6796" s="1"/>
      <c r="K6796" s="1"/>
      <c r="L6796" s="1"/>
      <c r="M6796" s="1"/>
      <c r="N6796" s="1"/>
    </row>
    <row r="6797" spans="6:14" x14ac:dyDescent="0.25">
      <c r="F6797" s="1"/>
      <c r="G6797" s="1"/>
      <c r="H6797" s="1"/>
      <c r="I6797" s="1"/>
      <c r="J6797" s="1"/>
      <c r="K6797" s="1"/>
      <c r="L6797" s="1"/>
      <c r="M6797" s="1"/>
      <c r="N6797" s="1"/>
    </row>
    <row r="6798" spans="6:14" x14ac:dyDescent="0.25">
      <c r="F6798" s="1"/>
      <c r="G6798" s="1"/>
      <c r="H6798" s="1"/>
      <c r="I6798" s="1"/>
      <c r="J6798" s="1"/>
      <c r="K6798" s="1"/>
      <c r="L6798" s="1"/>
      <c r="M6798" s="1"/>
      <c r="N6798" s="1"/>
    </row>
    <row r="6799" spans="6:14" x14ac:dyDescent="0.25">
      <c r="F6799" s="1"/>
      <c r="G6799" s="1"/>
      <c r="H6799" s="1"/>
      <c r="I6799" s="1"/>
      <c r="J6799" s="1"/>
      <c r="K6799" s="1"/>
      <c r="L6799" s="1"/>
      <c r="M6799" s="1"/>
      <c r="N6799" s="1"/>
    </row>
    <row r="6800" spans="6:14" x14ac:dyDescent="0.25">
      <c r="F6800" s="1"/>
      <c r="G6800" s="1"/>
      <c r="H6800" s="1"/>
      <c r="I6800" s="1"/>
      <c r="J6800" s="1"/>
      <c r="K6800" s="1"/>
      <c r="L6800" s="1"/>
      <c r="M6800" s="1"/>
      <c r="N6800" s="1"/>
    </row>
    <row r="6801" spans="6:14" x14ac:dyDescent="0.25">
      <c r="F6801" s="1"/>
      <c r="G6801" s="1"/>
      <c r="H6801" s="1"/>
      <c r="I6801" s="1"/>
      <c r="J6801" s="1"/>
      <c r="K6801" s="1"/>
      <c r="L6801" s="1"/>
      <c r="M6801" s="1"/>
      <c r="N6801" s="1"/>
    </row>
    <row r="6802" spans="6:14" x14ac:dyDescent="0.25">
      <c r="F6802" s="1"/>
      <c r="G6802" s="1"/>
      <c r="H6802" s="1"/>
      <c r="I6802" s="1"/>
      <c r="J6802" s="1"/>
      <c r="K6802" s="1"/>
      <c r="L6802" s="1"/>
      <c r="M6802" s="1"/>
      <c r="N6802" s="1"/>
    </row>
    <row r="6803" spans="6:14" x14ac:dyDescent="0.25">
      <c r="F6803" s="1"/>
      <c r="G6803" s="1"/>
      <c r="H6803" s="1"/>
      <c r="I6803" s="1"/>
      <c r="J6803" s="1"/>
      <c r="K6803" s="1"/>
      <c r="L6803" s="1"/>
      <c r="M6803" s="1"/>
      <c r="N6803" s="1"/>
    </row>
    <row r="6804" spans="6:14" x14ac:dyDescent="0.25">
      <c r="F6804" s="1"/>
      <c r="G6804" s="1"/>
      <c r="H6804" s="1"/>
      <c r="I6804" s="1"/>
      <c r="J6804" s="1"/>
      <c r="K6804" s="1"/>
      <c r="L6804" s="1"/>
      <c r="M6804" s="1"/>
      <c r="N6804" s="1"/>
    </row>
    <row r="6805" spans="6:14" x14ac:dyDescent="0.25">
      <c r="F6805" s="1"/>
      <c r="G6805" s="1"/>
      <c r="H6805" s="1"/>
      <c r="I6805" s="1"/>
      <c r="J6805" s="1"/>
      <c r="K6805" s="1"/>
      <c r="L6805" s="1"/>
      <c r="M6805" s="1"/>
      <c r="N6805" s="1"/>
    </row>
    <row r="6806" spans="6:14" x14ac:dyDescent="0.25">
      <c r="F6806" s="1"/>
      <c r="G6806" s="1"/>
      <c r="H6806" s="1"/>
      <c r="I6806" s="1"/>
      <c r="J6806" s="1"/>
      <c r="K6806" s="1"/>
      <c r="L6806" s="1"/>
      <c r="M6806" s="1"/>
      <c r="N6806" s="1"/>
    </row>
    <row r="6807" spans="6:14" x14ac:dyDescent="0.25">
      <c r="F6807" s="1"/>
      <c r="G6807" s="1"/>
      <c r="H6807" s="1"/>
      <c r="I6807" s="1"/>
      <c r="J6807" s="1"/>
      <c r="K6807" s="1"/>
      <c r="L6807" s="1"/>
      <c r="M6807" s="1"/>
      <c r="N6807" s="1"/>
    </row>
    <row r="6808" spans="6:14" x14ac:dyDescent="0.25">
      <c r="F6808" s="1"/>
      <c r="G6808" s="1"/>
      <c r="H6808" s="1"/>
      <c r="I6808" s="1"/>
      <c r="J6808" s="1"/>
      <c r="K6808" s="1"/>
      <c r="L6808" s="1"/>
      <c r="M6808" s="1"/>
      <c r="N6808" s="1"/>
    </row>
    <row r="6809" spans="6:14" x14ac:dyDescent="0.25">
      <c r="F6809" s="1"/>
      <c r="G6809" s="1"/>
      <c r="H6809" s="1"/>
      <c r="I6809" s="1"/>
      <c r="J6809" s="1"/>
      <c r="K6809" s="1"/>
      <c r="L6809" s="1"/>
      <c r="M6809" s="1"/>
      <c r="N6809" s="1"/>
    </row>
    <row r="6810" spans="6:14" x14ac:dyDescent="0.25">
      <c r="F6810" s="1"/>
      <c r="G6810" s="1"/>
      <c r="H6810" s="1"/>
      <c r="I6810" s="1"/>
      <c r="J6810" s="1"/>
      <c r="K6810" s="1"/>
      <c r="L6810" s="1"/>
      <c r="M6810" s="1"/>
      <c r="N6810" s="1"/>
    </row>
    <row r="6811" spans="6:14" x14ac:dyDescent="0.25">
      <c r="F6811" s="1"/>
      <c r="G6811" s="1"/>
      <c r="H6811" s="1"/>
      <c r="I6811" s="1"/>
      <c r="J6811" s="1"/>
      <c r="K6811" s="1"/>
      <c r="L6811" s="1"/>
      <c r="M6811" s="1"/>
      <c r="N6811" s="1"/>
    </row>
    <row r="6812" spans="6:14" x14ac:dyDescent="0.25">
      <c r="F6812" s="1"/>
      <c r="G6812" s="1"/>
      <c r="H6812" s="1"/>
      <c r="I6812" s="1"/>
      <c r="J6812" s="1"/>
      <c r="K6812" s="1"/>
      <c r="L6812" s="1"/>
      <c r="M6812" s="1"/>
      <c r="N6812" s="1"/>
    </row>
    <row r="6813" spans="6:14" x14ac:dyDescent="0.25">
      <c r="F6813" s="1"/>
      <c r="G6813" s="1"/>
      <c r="H6813" s="1"/>
      <c r="I6813" s="1"/>
      <c r="J6813" s="1"/>
      <c r="K6813" s="1"/>
      <c r="L6813" s="1"/>
      <c r="M6813" s="1"/>
      <c r="N6813" s="1"/>
    </row>
    <row r="6814" spans="6:14" x14ac:dyDescent="0.25">
      <c r="F6814" s="1"/>
      <c r="G6814" s="1"/>
      <c r="H6814" s="1"/>
      <c r="I6814" s="1"/>
      <c r="J6814" s="1"/>
      <c r="K6814" s="1"/>
      <c r="L6814" s="1"/>
      <c r="M6814" s="1"/>
      <c r="N6814" s="1"/>
    </row>
    <row r="6815" spans="6:14" x14ac:dyDescent="0.25">
      <c r="F6815" s="1"/>
      <c r="G6815" s="1"/>
      <c r="H6815" s="1"/>
      <c r="I6815" s="1"/>
      <c r="J6815" s="1"/>
      <c r="K6815" s="1"/>
      <c r="L6815" s="1"/>
      <c r="M6815" s="1"/>
      <c r="N6815" s="1"/>
    </row>
    <row r="6816" spans="6:14" x14ac:dyDescent="0.25">
      <c r="F6816" s="1"/>
      <c r="G6816" s="1"/>
      <c r="H6816" s="1"/>
      <c r="I6816" s="1"/>
      <c r="J6816" s="1"/>
      <c r="K6816" s="1"/>
      <c r="L6816" s="1"/>
      <c r="M6816" s="1"/>
      <c r="N6816" s="1"/>
    </row>
    <row r="6817" spans="6:14" x14ac:dyDescent="0.25">
      <c r="F6817" s="1"/>
      <c r="G6817" s="1"/>
      <c r="H6817" s="1"/>
      <c r="I6817" s="1"/>
      <c r="J6817" s="1"/>
      <c r="K6817" s="1"/>
      <c r="L6817" s="1"/>
      <c r="M6817" s="1"/>
      <c r="N6817" s="1"/>
    </row>
    <row r="6818" spans="6:14" x14ac:dyDescent="0.25">
      <c r="F6818" s="1"/>
      <c r="G6818" s="1"/>
      <c r="H6818" s="1"/>
      <c r="I6818" s="1"/>
      <c r="J6818" s="1"/>
      <c r="K6818" s="1"/>
      <c r="L6818" s="1"/>
      <c r="M6818" s="1"/>
      <c r="N6818" s="1"/>
    </row>
    <row r="6819" spans="6:14" x14ac:dyDescent="0.25">
      <c r="F6819" s="1"/>
      <c r="G6819" s="1"/>
      <c r="H6819" s="1"/>
      <c r="I6819" s="1"/>
      <c r="J6819" s="1"/>
      <c r="K6819" s="1"/>
      <c r="L6819" s="1"/>
      <c r="M6819" s="1"/>
      <c r="N6819" s="1"/>
    </row>
    <row r="6820" spans="6:14" x14ac:dyDescent="0.25">
      <c r="F6820" s="1"/>
      <c r="G6820" s="1"/>
      <c r="H6820" s="1"/>
      <c r="I6820" s="1"/>
      <c r="J6820" s="1"/>
      <c r="K6820" s="1"/>
      <c r="L6820" s="1"/>
      <c r="M6820" s="1"/>
      <c r="N6820" s="1"/>
    </row>
    <row r="6821" spans="6:14" x14ac:dyDescent="0.25">
      <c r="F6821" s="1"/>
      <c r="G6821" s="1"/>
      <c r="H6821" s="1"/>
      <c r="I6821" s="1"/>
      <c r="J6821" s="1"/>
      <c r="K6821" s="1"/>
      <c r="L6821" s="1"/>
      <c r="M6821" s="1"/>
      <c r="N6821" s="1"/>
    </row>
    <row r="6822" spans="6:14" x14ac:dyDescent="0.25">
      <c r="F6822" s="1"/>
      <c r="G6822" s="1"/>
      <c r="H6822" s="1"/>
      <c r="I6822" s="1"/>
      <c r="J6822" s="1"/>
      <c r="K6822" s="1"/>
      <c r="L6822" s="1"/>
      <c r="M6822" s="1"/>
      <c r="N6822" s="1"/>
    </row>
    <row r="6823" spans="6:14" x14ac:dyDescent="0.25">
      <c r="F6823" s="1"/>
      <c r="G6823" s="1"/>
      <c r="H6823" s="1"/>
      <c r="I6823" s="1"/>
      <c r="J6823" s="1"/>
      <c r="K6823" s="1"/>
      <c r="L6823" s="1"/>
      <c r="M6823" s="1"/>
      <c r="N6823" s="1"/>
    </row>
    <row r="6824" spans="6:14" x14ac:dyDescent="0.25">
      <c r="F6824" s="1"/>
      <c r="G6824" s="1"/>
      <c r="H6824" s="1"/>
      <c r="I6824" s="1"/>
      <c r="J6824" s="1"/>
      <c r="K6824" s="1"/>
      <c r="L6824" s="1"/>
      <c r="M6824" s="1"/>
      <c r="N6824" s="1"/>
    </row>
    <row r="6825" spans="6:14" x14ac:dyDescent="0.25">
      <c r="F6825" s="1"/>
      <c r="G6825" s="1"/>
      <c r="H6825" s="1"/>
      <c r="I6825" s="1"/>
      <c r="J6825" s="1"/>
      <c r="K6825" s="1"/>
      <c r="L6825" s="1"/>
      <c r="M6825" s="1"/>
      <c r="N6825" s="1"/>
    </row>
    <row r="6826" spans="6:14" x14ac:dyDescent="0.25">
      <c r="F6826" s="1"/>
      <c r="G6826" s="1"/>
      <c r="H6826" s="1"/>
      <c r="I6826" s="1"/>
      <c r="J6826" s="1"/>
      <c r="K6826" s="1"/>
      <c r="L6826" s="1"/>
      <c r="M6826" s="1"/>
      <c r="N6826" s="1"/>
    </row>
    <row r="6827" spans="6:14" x14ac:dyDescent="0.25">
      <c r="F6827" s="1"/>
      <c r="G6827" s="1"/>
      <c r="H6827" s="1"/>
      <c r="I6827" s="1"/>
      <c r="J6827" s="1"/>
      <c r="K6827" s="1"/>
      <c r="L6827" s="1"/>
      <c r="M6827" s="1"/>
      <c r="N6827" s="1"/>
    </row>
    <row r="6828" spans="6:14" x14ac:dyDescent="0.25">
      <c r="F6828" s="1"/>
      <c r="G6828" s="1"/>
      <c r="H6828" s="1"/>
      <c r="I6828" s="1"/>
      <c r="J6828" s="1"/>
      <c r="K6828" s="1"/>
      <c r="L6828" s="1"/>
      <c r="M6828" s="1"/>
      <c r="N6828" s="1"/>
    </row>
    <row r="6829" spans="6:14" x14ac:dyDescent="0.25">
      <c r="F6829" s="1"/>
      <c r="G6829" s="1"/>
      <c r="H6829" s="1"/>
      <c r="I6829" s="1"/>
      <c r="J6829" s="1"/>
      <c r="K6829" s="1"/>
      <c r="L6829" s="1"/>
      <c r="M6829" s="1"/>
      <c r="N6829" s="1"/>
    </row>
    <row r="6830" spans="6:14" x14ac:dyDescent="0.25">
      <c r="F6830" s="1"/>
      <c r="G6830" s="1"/>
      <c r="H6830" s="1"/>
      <c r="I6830" s="1"/>
      <c r="J6830" s="1"/>
      <c r="K6830" s="1"/>
      <c r="L6830" s="1"/>
      <c r="M6830" s="1"/>
      <c r="N6830" s="1"/>
    </row>
    <row r="6831" spans="6:14" x14ac:dyDescent="0.25">
      <c r="F6831" s="1"/>
      <c r="G6831" s="1"/>
      <c r="H6831" s="1"/>
      <c r="I6831" s="1"/>
      <c r="J6831" s="1"/>
      <c r="K6831" s="1"/>
      <c r="L6831" s="1"/>
      <c r="M6831" s="1"/>
      <c r="N6831" s="1"/>
    </row>
    <row r="6832" spans="6:14" x14ac:dyDescent="0.25">
      <c r="F6832" s="1"/>
      <c r="G6832" s="1"/>
      <c r="H6832" s="1"/>
      <c r="I6832" s="1"/>
      <c r="J6832" s="1"/>
      <c r="K6832" s="1"/>
      <c r="L6832" s="1"/>
      <c r="M6832" s="1"/>
      <c r="N6832" s="1"/>
    </row>
    <row r="6833" spans="6:14" x14ac:dyDescent="0.25">
      <c r="F6833" s="1"/>
      <c r="G6833" s="1"/>
      <c r="H6833" s="1"/>
      <c r="I6833" s="1"/>
      <c r="J6833" s="1"/>
      <c r="K6833" s="1"/>
      <c r="L6833" s="1"/>
      <c r="M6833" s="1"/>
      <c r="N6833" s="1"/>
    </row>
    <row r="6834" spans="6:14" x14ac:dyDescent="0.25">
      <c r="F6834" s="1"/>
      <c r="G6834" s="1"/>
      <c r="H6834" s="1"/>
      <c r="I6834" s="1"/>
      <c r="J6834" s="1"/>
      <c r="K6834" s="1"/>
      <c r="L6834" s="1"/>
      <c r="M6834" s="1"/>
      <c r="N6834" s="1"/>
    </row>
    <row r="6835" spans="6:14" x14ac:dyDescent="0.25">
      <c r="F6835" s="1"/>
      <c r="G6835" s="1"/>
      <c r="H6835" s="1"/>
      <c r="I6835" s="1"/>
      <c r="J6835" s="1"/>
      <c r="K6835" s="1"/>
      <c r="L6835" s="1"/>
      <c r="M6835" s="1"/>
      <c r="N6835" s="1"/>
    </row>
    <row r="6836" spans="6:14" x14ac:dyDescent="0.25">
      <c r="F6836" s="1"/>
      <c r="G6836" s="1"/>
      <c r="H6836" s="1"/>
      <c r="I6836" s="1"/>
      <c r="J6836" s="1"/>
      <c r="K6836" s="1"/>
      <c r="L6836" s="1"/>
      <c r="M6836" s="1"/>
      <c r="N6836" s="1"/>
    </row>
    <row r="6837" spans="6:14" x14ac:dyDescent="0.25">
      <c r="F6837" s="1"/>
      <c r="G6837" s="1"/>
      <c r="H6837" s="1"/>
      <c r="I6837" s="1"/>
      <c r="J6837" s="1"/>
      <c r="K6837" s="1"/>
      <c r="L6837" s="1"/>
      <c r="M6837" s="1"/>
      <c r="N6837" s="1"/>
    </row>
    <row r="6838" spans="6:14" x14ac:dyDescent="0.25">
      <c r="F6838" s="1"/>
      <c r="G6838" s="1"/>
      <c r="H6838" s="1"/>
      <c r="I6838" s="1"/>
      <c r="J6838" s="1"/>
      <c r="K6838" s="1"/>
      <c r="L6838" s="1"/>
      <c r="M6838" s="1"/>
      <c r="N6838" s="1"/>
    </row>
    <row r="6839" spans="6:14" x14ac:dyDescent="0.25">
      <c r="F6839" s="1"/>
      <c r="G6839" s="1"/>
      <c r="H6839" s="1"/>
      <c r="I6839" s="1"/>
      <c r="J6839" s="1"/>
      <c r="K6839" s="1"/>
      <c r="L6839" s="1"/>
      <c r="M6839" s="1"/>
      <c r="N6839" s="1"/>
    </row>
    <row r="6840" spans="6:14" x14ac:dyDescent="0.25">
      <c r="F6840" s="1"/>
      <c r="G6840" s="1"/>
      <c r="H6840" s="1"/>
      <c r="I6840" s="1"/>
      <c r="J6840" s="1"/>
      <c r="K6840" s="1"/>
      <c r="L6840" s="1"/>
      <c r="M6840" s="1"/>
      <c r="N6840" s="1"/>
    </row>
    <row r="6841" spans="6:14" x14ac:dyDescent="0.25">
      <c r="F6841" s="1"/>
      <c r="G6841" s="1"/>
      <c r="H6841" s="1"/>
      <c r="I6841" s="1"/>
      <c r="J6841" s="1"/>
      <c r="K6841" s="1"/>
      <c r="L6841" s="1"/>
      <c r="M6841" s="1"/>
      <c r="N6841" s="1"/>
    </row>
    <row r="6842" spans="6:14" x14ac:dyDescent="0.25">
      <c r="F6842" s="1"/>
      <c r="G6842" s="1"/>
      <c r="H6842" s="1"/>
      <c r="I6842" s="1"/>
      <c r="J6842" s="1"/>
      <c r="K6842" s="1"/>
      <c r="L6842" s="1"/>
      <c r="M6842" s="1"/>
      <c r="N6842" s="1"/>
    </row>
    <row r="6843" spans="6:14" x14ac:dyDescent="0.25">
      <c r="F6843" s="1"/>
      <c r="G6843" s="1"/>
      <c r="H6843" s="1"/>
      <c r="I6843" s="1"/>
      <c r="J6843" s="1"/>
      <c r="K6843" s="1"/>
      <c r="L6843" s="1"/>
      <c r="M6843" s="1"/>
      <c r="N6843" s="1"/>
    </row>
    <row r="6844" spans="6:14" x14ac:dyDescent="0.25">
      <c r="F6844" s="1"/>
      <c r="G6844" s="1"/>
      <c r="H6844" s="1"/>
      <c r="I6844" s="1"/>
      <c r="J6844" s="1"/>
      <c r="K6844" s="1"/>
      <c r="L6844" s="1"/>
      <c r="M6844" s="1"/>
      <c r="N6844" s="1"/>
    </row>
    <row r="6845" spans="6:14" x14ac:dyDescent="0.25">
      <c r="F6845" s="1"/>
      <c r="G6845" s="1"/>
      <c r="H6845" s="1"/>
      <c r="I6845" s="1"/>
      <c r="J6845" s="1"/>
      <c r="K6845" s="1"/>
      <c r="L6845" s="1"/>
      <c r="M6845" s="1"/>
      <c r="N6845" s="1"/>
    </row>
    <row r="6846" spans="6:14" x14ac:dyDescent="0.25">
      <c r="F6846" s="1"/>
      <c r="G6846" s="1"/>
      <c r="H6846" s="1"/>
      <c r="I6846" s="1"/>
      <c r="J6846" s="1"/>
      <c r="K6846" s="1"/>
      <c r="L6846" s="1"/>
      <c r="M6846" s="1"/>
      <c r="N6846" s="1"/>
    </row>
    <row r="6847" spans="6:14" x14ac:dyDescent="0.25">
      <c r="F6847" s="1"/>
      <c r="G6847" s="1"/>
      <c r="H6847" s="1"/>
      <c r="I6847" s="1"/>
      <c r="J6847" s="1"/>
      <c r="K6847" s="1"/>
      <c r="L6847" s="1"/>
      <c r="M6847" s="1"/>
      <c r="N6847" s="1"/>
    </row>
    <row r="6848" spans="6:14" x14ac:dyDescent="0.25">
      <c r="F6848" s="1"/>
      <c r="G6848" s="1"/>
      <c r="H6848" s="1"/>
      <c r="I6848" s="1"/>
      <c r="J6848" s="1"/>
      <c r="K6848" s="1"/>
      <c r="L6848" s="1"/>
      <c r="M6848" s="1"/>
      <c r="N6848" s="1"/>
    </row>
    <row r="6849" spans="6:14" x14ac:dyDescent="0.25">
      <c r="F6849" s="1"/>
      <c r="G6849" s="1"/>
      <c r="H6849" s="1"/>
      <c r="I6849" s="1"/>
      <c r="J6849" s="1"/>
      <c r="K6849" s="1"/>
      <c r="L6849" s="1"/>
      <c r="M6849" s="1"/>
      <c r="N6849" s="1"/>
    </row>
    <row r="6850" spans="6:14" x14ac:dyDescent="0.25">
      <c r="F6850" s="1"/>
      <c r="G6850" s="1"/>
      <c r="H6850" s="1"/>
      <c r="I6850" s="1"/>
      <c r="J6850" s="1"/>
      <c r="K6850" s="1"/>
      <c r="L6850" s="1"/>
      <c r="M6850" s="1"/>
      <c r="N6850" s="1"/>
    </row>
    <row r="6851" spans="6:14" x14ac:dyDescent="0.25">
      <c r="F6851" s="1"/>
      <c r="G6851" s="1"/>
      <c r="H6851" s="1"/>
      <c r="I6851" s="1"/>
      <c r="J6851" s="1"/>
      <c r="K6851" s="1"/>
      <c r="L6851" s="1"/>
      <c r="M6851" s="1"/>
      <c r="N6851" s="1"/>
    </row>
    <row r="6852" spans="6:14" x14ac:dyDescent="0.25">
      <c r="F6852" s="1"/>
      <c r="G6852" s="1"/>
      <c r="H6852" s="1"/>
      <c r="I6852" s="1"/>
      <c r="J6852" s="1"/>
      <c r="K6852" s="1"/>
      <c r="L6852" s="1"/>
      <c r="M6852" s="1"/>
      <c r="N6852" s="1"/>
    </row>
    <row r="6853" spans="6:14" x14ac:dyDescent="0.25">
      <c r="F6853" s="1"/>
      <c r="G6853" s="1"/>
      <c r="H6853" s="1"/>
      <c r="I6853" s="1"/>
      <c r="J6853" s="1"/>
      <c r="K6853" s="1"/>
      <c r="L6853" s="1"/>
      <c r="M6853" s="1"/>
      <c r="N6853" s="1"/>
    </row>
    <row r="6854" spans="6:14" x14ac:dyDescent="0.25">
      <c r="F6854" s="1"/>
      <c r="G6854" s="1"/>
      <c r="H6854" s="1"/>
      <c r="I6854" s="1"/>
      <c r="J6854" s="1"/>
      <c r="K6854" s="1"/>
      <c r="L6854" s="1"/>
      <c r="M6854" s="1"/>
      <c r="N6854" s="1"/>
    </row>
    <row r="6855" spans="6:14" x14ac:dyDescent="0.25">
      <c r="F6855" s="1"/>
      <c r="G6855" s="1"/>
      <c r="H6855" s="1"/>
      <c r="I6855" s="1"/>
      <c r="J6855" s="1"/>
      <c r="K6855" s="1"/>
      <c r="L6855" s="1"/>
      <c r="M6855" s="1"/>
      <c r="N6855" s="1"/>
    </row>
    <row r="6856" spans="6:14" x14ac:dyDescent="0.25">
      <c r="F6856" s="1"/>
      <c r="G6856" s="1"/>
      <c r="H6856" s="1"/>
      <c r="I6856" s="1"/>
      <c r="J6856" s="1"/>
      <c r="K6856" s="1"/>
      <c r="L6856" s="1"/>
      <c r="M6856" s="1"/>
      <c r="N6856" s="1"/>
    </row>
    <row r="6857" spans="6:14" x14ac:dyDescent="0.25">
      <c r="F6857" s="1"/>
      <c r="G6857" s="1"/>
      <c r="H6857" s="1"/>
      <c r="I6857" s="1"/>
      <c r="J6857" s="1"/>
      <c r="K6857" s="1"/>
      <c r="L6857" s="1"/>
      <c r="M6857" s="1"/>
      <c r="N6857" s="1"/>
    </row>
    <row r="6858" spans="6:14" x14ac:dyDescent="0.25">
      <c r="F6858" s="1"/>
      <c r="G6858" s="1"/>
      <c r="H6858" s="1"/>
      <c r="I6858" s="1"/>
      <c r="J6858" s="1"/>
      <c r="K6858" s="1"/>
      <c r="L6858" s="1"/>
      <c r="M6858" s="1"/>
      <c r="N6858" s="1"/>
    </row>
    <row r="6859" spans="6:14" x14ac:dyDescent="0.25">
      <c r="F6859" s="1"/>
      <c r="G6859" s="1"/>
      <c r="H6859" s="1"/>
      <c r="I6859" s="1"/>
      <c r="J6859" s="1"/>
      <c r="K6859" s="1"/>
      <c r="L6859" s="1"/>
      <c r="M6859" s="1"/>
      <c r="N6859" s="1"/>
    </row>
    <row r="6860" spans="6:14" x14ac:dyDescent="0.25">
      <c r="F6860" s="1"/>
      <c r="G6860" s="1"/>
      <c r="H6860" s="1"/>
      <c r="I6860" s="1"/>
      <c r="J6860" s="1"/>
      <c r="K6860" s="1"/>
      <c r="L6860" s="1"/>
      <c r="M6860" s="1"/>
      <c r="N6860" s="1"/>
    </row>
    <row r="6861" spans="6:14" x14ac:dyDescent="0.25">
      <c r="F6861" s="1"/>
      <c r="G6861" s="1"/>
      <c r="H6861" s="1"/>
      <c r="I6861" s="1"/>
      <c r="J6861" s="1"/>
      <c r="K6861" s="1"/>
      <c r="L6861" s="1"/>
      <c r="M6861" s="1"/>
      <c r="N6861" s="1"/>
    </row>
    <row r="6862" spans="6:14" x14ac:dyDescent="0.25">
      <c r="F6862" s="1"/>
      <c r="G6862" s="1"/>
      <c r="H6862" s="1"/>
      <c r="I6862" s="1"/>
      <c r="J6862" s="1"/>
      <c r="K6862" s="1"/>
      <c r="L6862" s="1"/>
      <c r="M6862" s="1"/>
      <c r="N6862" s="1"/>
    </row>
    <row r="6863" spans="6:14" x14ac:dyDescent="0.25">
      <c r="F6863" s="1"/>
      <c r="G6863" s="1"/>
      <c r="H6863" s="1"/>
      <c r="I6863" s="1"/>
      <c r="J6863" s="1"/>
      <c r="K6863" s="1"/>
      <c r="L6863" s="1"/>
      <c r="M6863" s="1"/>
      <c r="N6863" s="1"/>
    </row>
    <row r="6864" spans="6:14" x14ac:dyDescent="0.25">
      <c r="F6864" s="1"/>
      <c r="G6864" s="1"/>
      <c r="H6864" s="1"/>
      <c r="I6864" s="1"/>
      <c r="J6864" s="1"/>
      <c r="K6864" s="1"/>
      <c r="L6864" s="1"/>
      <c r="M6864" s="1"/>
      <c r="N6864" s="1"/>
    </row>
    <row r="6865" spans="6:14" x14ac:dyDescent="0.25">
      <c r="F6865" s="1"/>
      <c r="G6865" s="1"/>
      <c r="H6865" s="1"/>
      <c r="I6865" s="1"/>
      <c r="J6865" s="1"/>
      <c r="K6865" s="1"/>
      <c r="L6865" s="1"/>
      <c r="M6865" s="1"/>
      <c r="N6865" s="1"/>
    </row>
    <row r="6866" spans="6:14" x14ac:dyDescent="0.25">
      <c r="F6866" s="1"/>
      <c r="G6866" s="1"/>
      <c r="H6866" s="1"/>
      <c r="I6866" s="1"/>
      <c r="J6866" s="1"/>
      <c r="K6866" s="1"/>
      <c r="L6866" s="1"/>
      <c r="M6866" s="1"/>
      <c r="N6866" s="1"/>
    </row>
    <row r="6867" spans="6:14" x14ac:dyDescent="0.25">
      <c r="F6867" s="1"/>
      <c r="G6867" s="1"/>
      <c r="H6867" s="1"/>
      <c r="I6867" s="1"/>
      <c r="J6867" s="1"/>
      <c r="K6867" s="1"/>
      <c r="L6867" s="1"/>
      <c r="M6867" s="1"/>
      <c r="N6867" s="1"/>
    </row>
    <row r="6868" spans="6:14" x14ac:dyDescent="0.25">
      <c r="F6868" s="1"/>
      <c r="G6868" s="1"/>
      <c r="H6868" s="1"/>
      <c r="I6868" s="1"/>
      <c r="J6868" s="1"/>
      <c r="K6868" s="1"/>
      <c r="L6868" s="1"/>
      <c r="M6868" s="1"/>
      <c r="N6868" s="1"/>
    </row>
    <row r="6869" spans="6:14" x14ac:dyDescent="0.25">
      <c r="F6869" s="1"/>
      <c r="G6869" s="1"/>
      <c r="H6869" s="1"/>
      <c r="I6869" s="1"/>
      <c r="J6869" s="1"/>
      <c r="K6869" s="1"/>
      <c r="L6869" s="1"/>
      <c r="M6869" s="1"/>
      <c r="N6869" s="1"/>
    </row>
    <row r="6870" spans="6:14" x14ac:dyDescent="0.25">
      <c r="F6870" s="1"/>
      <c r="G6870" s="1"/>
      <c r="H6870" s="1"/>
      <c r="I6870" s="1"/>
      <c r="J6870" s="1"/>
      <c r="K6870" s="1"/>
      <c r="L6870" s="1"/>
      <c r="M6870" s="1"/>
      <c r="N6870" s="1"/>
    </row>
    <row r="6871" spans="6:14" x14ac:dyDescent="0.25">
      <c r="F6871" s="1"/>
      <c r="G6871" s="1"/>
      <c r="H6871" s="1"/>
      <c r="I6871" s="1"/>
      <c r="J6871" s="1"/>
      <c r="K6871" s="1"/>
      <c r="L6871" s="1"/>
      <c r="M6871" s="1"/>
      <c r="N6871" s="1"/>
    </row>
    <row r="6872" spans="6:14" x14ac:dyDescent="0.25">
      <c r="F6872" s="1"/>
      <c r="G6872" s="1"/>
      <c r="H6872" s="1"/>
      <c r="I6872" s="1"/>
      <c r="J6872" s="1"/>
      <c r="K6872" s="1"/>
      <c r="L6872" s="1"/>
      <c r="M6872" s="1"/>
      <c r="N6872" s="1"/>
    </row>
    <row r="6873" spans="6:14" x14ac:dyDescent="0.25">
      <c r="F6873" s="1"/>
      <c r="G6873" s="1"/>
      <c r="H6873" s="1"/>
      <c r="I6873" s="1"/>
      <c r="J6873" s="1"/>
      <c r="K6873" s="1"/>
      <c r="L6873" s="1"/>
      <c r="M6873" s="1"/>
      <c r="N6873" s="1"/>
    </row>
    <row r="6874" spans="6:14" x14ac:dyDescent="0.25">
      <c r="F6874" s="1"/>
      <c r="G6874" s="1"/>
      <c r="H6874" s="1"/>
      <c r="I6874" s="1"/>
      <c r="J6874" s="1"/>
      <c r="K6874" s="1"/>
      <c r="L6874" s="1"/>
      <c r="M6874" s="1"/>
      <c r="N6874" s="1"/>
    </row>
    <row r="6875" spans="6:14" x14ac:dyDescent="0.25">
      <c r="F6875" s="1"/>
      <c r="G6875" s="1"/>
      <c r="H6875" s="1"/>
      <c r="I6875" s="1"/>
      <c r="J6875" s="1"/>
      <c r="K6875" s="1"/>
      <c r="L6875" s="1"/>
      <c r="M6875" s="1"/>
      <c r="N6875" s="1"/>
    </row>
    <row r="6876" spans="6:14" x14ac:dyDescent="0.25">
      <c r="F6876" s="1"/>
      <c r="G6876" s="1"/>
      <c r="H6876" s="1"/>
      <c r="I6876" s="1"/>
      <c r="J6876" s="1"/>
      <c r="K6876" s="1"/>
      <c r="L6876" s="1"/>
      <c r="M6876" s="1"/>
      <c r="N6876" s="1"/>
    </row>
    <row r="6877" spans="6:14" x14ac:dyDescent="0.25">
      <c r="F6877" s="1"/>
      <c r="G6877" s="1"/>
      <c r="H6877" s="1"/>
      <c r="I6877" s="1"/>
      <c r="J6877" s="1"/>
      <c r="K6877" s="1"/>
      <c r="L6877" s="1"/>
      <c r="M6877" s="1"/>
      <c r="N6877" s="1"/>
    </row>
    <row r="6878" spans="6:14" x14ac:dyDescent="0.25">
      <c r="F6878" s="1"/>
      <c r="G6878" s="1"/>
      <c r="H6878" s="1"/>
      <c r="I6878" s="1"/>
      <c r="J6878" s="1"/>
      <c r="K6878" s="1"/>
      <c r="L6878" s="1"/>
      <c r="M6878" s="1"/>
      <c r="N6878" s="1"/>
    </row>
    <row r="6879" spans="6:14" x14ac:dyDescent="0.25">
      <c r="F6879" s="1"/>
      <c r="G6879" s="1"/>
      <c r="H6879" s="1"/>
      <c r="I6879" s="1"/>
      <c r="J6879" s="1"/>
      <c r="K6879" s="1"/>
      <c r="L6879" s="1"/>
      <c r="M6879" s="1"/>
      <c r="N6879" s="1"/>
    </row>
    <row r="6880" spans="6:14" x14ac:dyDescent="0.25">
      <c r="F6880" s="1"/>
      <c r="G6880" s="1"/>
      <c r="H6880" s="1"/>
      <c r="I6880" s="1"/>
      <c r="J6880" s="1"/>
      <c r="K6880" s="1"/>
      <c r="L6880" s="1"/>
      <c r="M6880" s="1"/>
      <c r="N6880" s="1"/>
    </row>
    <row r="6881" spans="6:14" x14ac:dyDescent="0.25">
      <c r="F6881" s="1"/>
      <c r="G6881" s="1"/>
      <c r="H6881" s="1"/>
      <c r="I6881" s="1"/>
      <c r="J6881" s="1"/>
      <c r="K6881" s="1"/>
      <c r="L6881" s="1"/>
      <c r="M6881" s="1"/>
      <c r="N6881" s="1"/>
    </row>
    <row r="6882" spans="6:14" x14ac:dyDescent="0.25">
      <c r="F6882" s="1"/>
      <c r="G6882" s="1"/>
      <c r="H6882" s="1"/>
      <c r="I6882" s="1"/>
      <c r="J6882" s="1"/>
      <c r="K6882" s="1"/>
      <c r="L6882" s="1"/>
      <c r="M6882" s="1"/>
      <c r="N6882" s="1"/>
    </row>
    <row r="6883" spans="6:14" x14ac:dyDescent="0.25">
      <c r="F6883" s="1"/>
      <c r="G6883" s="1"/>
      <c r="H6883" s="1"/>
      <c r="I6883" s="1"/>
      <c r="J6883" s="1"/>
      <c r="K6883" s="1"/>
      <c r="L6883" s="1"/>
      <c r="M6883" s="1"/>
      <c r="N6883" s="1"/>
    </row>
    <row r="6884" spans="6:14" x14ac:dyDescent="0.25">
      <c r="F6884" s="1"/>
      <c r="G6884" s="1"/>
      <c r="H6884" s="1"/>
      <c r="I6884" s="1"/>
      <c r="J6884" s="1"/>
      <c r="K6884" s="1"/>
      <c r="L6884" s="1"/>
      <c r="M6884" s="1"/>
      <c r="N6884" s="1"/>
    </row>
    <row r="6885" spans="6:14" x14ac:dyDescent="0.25">
      <c r="F6885" s="1"/>
      <c r="G6885" s="1"/>
      <c r="H6885" s="1"/>
      <c r="I6885" s="1"/>
      <c r="J6885" s="1"/>
      <c r="K6885" s="1"/>
      <c r="L6885" s="1"/>
      <c r="M6885" s="1"/>
      <c r="N6885" s="1"/>
    </row>
    <row r="6886" spans="6:14" x14ac:dyDescent="0.25">
      <c r="F6886" s="1"/>
      <c r="G6886" s="1"/>
      <c r="H6886" s="1"/>
      <c r="I6886" s="1"/>
      <c r="J6886" s="1"/>
      <c r="K6886" s="1"/>
      <c r="L6886" s="1"/>
      <c r="M6886" s="1"/>
      <c r="N6886" s="1"/>
    </row>
    <row r="6887" spans="6:14" x14ac:dyDescent="0.25">
      <c r="F6887" s="1"/>
      <c r="G6887" s="1"/>
      <c r="H6887" s="1"/>
      <c r="I6887" s="1"/>
      <c r="J6887" s="1"/>
      <c r="K6887" s="1"/>
      <c r="L6887" s="1"/>
      <c r="M6887" s="1"/>
      <c r="N6887" s="1"/>
    </row>
    <row r="6888" spans="6:14" x14ac:dyDescent="0.25">
      <c r="F6888" s="1"/>
      <c r="G6888" s="1"/>
      <c r="H6888" s="1"/>
      <c r="I6888" s="1"/>
      <c r="J6888" s="1"/>
      <c r="K6888" s="1"/>
      <c r="L6888" s="1"/>
      <c r="M6888" s="1"/>
      <c r="N6888" s="1"/>
    </row>
    <row r="6889" spans="6:14" x14ac:dyDescent="0.25">
      <c r="F6889" s="1"/>
      <c r="G6889" s="1"/>
      <c r="H6889" s="1"/>
      <c r="I6889" s="1"/>
      <c r="J6889" s="1"/>
      <c r="K6889" s="1"/>
      <c r="L6889" s="1"/>
      <c r="M6889" s="1"/>
      <c r="N6889" s="1"/>
    </row>
    <row r="6890" spans="6:14" x14ac:dyDescent="0.25">
      <c r="F6890" s="1"/>
      <c r="G6890" s="1"/>
      <c r="H6890" s="1"/>
      <c r="I6890" s="1"/>
      <c r="J6890" s="1"/>
      <c r="K6890" s="1"/>
      <c r="L6890" s="1"/>
      <c r="M6890" s="1"/>
      <c r="N6890" s="1"/>
    </row>
    <row r="6891" spans="6:14" x14ac:dyDescent="0.25">
      <c r="F6891" s="1"/>
      <c r="G6891" s="1"/>
      <c r="H6891" s="1"/>
      <c r="I6891" s="1"/>
      <c r="J6891" s="1"/>
      <c r="K6891" s="1"/>
      <c r="L6891" s="1"/>
      <c r="M6891" s="1"/>
      <c r="N6891" s="1"/>
    </row>
    <row r="6892" spans="6:14" x14ac:dyDescent="0.25">
      <c r="F6892" s="1"/>
      <c r="G6892" s="1"/>
      <c r="H6892" s="1"/>
      <c r="I6892" s="1"/>
      <c r="J6892" s="1"/>
      <c r="K6892" s="1"/>
      <c r="L6892" s="1"/>
      <c r="M6892" s="1"/>
      <c r="N6892" s="1"/>
    </row>
    <row r="6893" spans="6:14" x14ac:dyDescent="0.25">
      <c r="F6893" s="1"/>
      <c r="G6893" s="1"/>
      <c r="H6893" s="1"/>
      <c r="I6893" s="1"/>
      <c r="J6893" s="1"/>
      <c r="K6893" s="1"/>
      <c r="L6893" s="1"/>
      <c r="M6893" s="1"/>
      <c r="N6893" s="1"/>
    </row>
    <row r="6894" spans="6:14" x14ac:dyDescent="0.25">
      <c r="F6894" s="1"/>
      <c r="G6894" s="1"/>
      <c r="H6894" s="1"/>
      <c r="I6894" s="1"/>
      <c r="J6894" s="1"/>
      <c r="K6894" s="1"/>
      <c r="L6894" s="1"/>
      <c r="M6894" s="1"/>
      <c r="N6894" s="1"/>
    </row>
    <row r="6895" spans="6:14" x14ac:dyDescent="0.25">
      <c r="F6895" s="1"/>
      <c r="G6895" s="1"/>
      <c r="H6895" s="1"/>
      <c r="I6895" s="1"/>
      <c r="J6895" s="1"/>
      <c r="K6895" s="1"/>
      <c r="L6895" s="1"/>
      <c r="M6895" s="1"/>
      <c r="N6895" s="1"/>
    </row>
    <row r="6896" spans="6:14" x14ac:dyDescent="0.25">
      <c r="F6896" s="1"/>
      <c r="G6896" s="1"/>
      <c r="H6896" s="1"/>
      <c r="I6896" s="1"/>
      <c r="J6896" s="1"/>
      <c r="K6896" s="1"/>
      <c r="L6896" s="1"/>
      <c r="M6896" s="1"/>
      <c r="N6896" s="1"/>
    </row>
    <row r="6897" spans="6:14" x14ac:dyDescent="0.25">
      <c r="F6897" s="1"/>
      <c r="G6897" s="1"/>
      <c r="H6897" s="1"/>
      <c r="I6897" s="1"/>
      <c r="J6897" s="1"/>
      <c r="K6897" s="1"/>
      <c r="L6897" s="1"/>
      <c r="M6897" s="1"/>
      <c r="N6897" s="1"/>
    </row>
    <row r="6898" spans="6:14" x14ac:dyDescent="0.25">
      <c r="F6898" s="1"/>
      <c r="G6898" s="1"/>
      <c r="H6898" s="1"/>
      <c r="I6898" s="1"/>
      <c r="J6898" s="1"/>
      <c r="K6898" s="1"/>
      <c r="L6898" s="1"/>
      <c r="M6898" s="1"/>
      <c r="N6898" s="1"/>
    </row>
    <row r="6899" spans="6:14" x14ac:dyDescent="0.25">
      <c r="F6899" s="1"/>
      <c r="G6899" s="1"/>
      <c r="H6899" s="1"/>
      <c r="I6899" s="1"/>
      <c r="J6899" s="1"/>
      <c r="K6899" s="1"/>
      <c r="L6899" s="1"/>
      <c r="M6899" s="1"/>
      <c r="N6899" s="1"/>
    </row>
    <row r="6900" spans="6:14" x14ac:dyDescent="0.25">
      <c r="F6900" s="1"/>
      <c r="G6900" s="1"/>
      <c r="H6900" s="1"/>
      <c r="I6900" s="1"/>
      <c r="J6900" s="1"/>
      <c r="K6900" s="1"/>
      <c r="L6900" s="1"/>
      <c r="M6900" s="1"/>
      <c r="N6900" s="1"/>
    </row>
    <row r="6901" spans="6:14" x14ac:dyDescent="0.25">
      <c r="F6901" s="1"/>
      <c r="G6901" s="1"/>
      <c r="H6901" s="1"/>
      <c r="I6901" s="1"/>
      <c r="J6901" s="1"/>
      <c r="K6901" s="1"/>
      <c r="L6901" s="1"/>
      <c r="M6901" s="1"/>
      <c r="N6901" s="1"/>
    </row>
    <row r="6902" spans="6:14" x14ac:dyDescent="0.25">
      <c r="F6902" s="1"/>
      <c r="G6902" s="1"/>
      <c r="H6902" s="1"/>
      <c r="I6902" s="1"/>
      <c r="J6902" s="1"/>
      <c r="K6902" s="1"/>
      <c r="L6902" s="1"/>
      <c r="M6902" s="1"/>
      <c r="N6902" s="1"/>
    </row>
    <row r="6903" spans="6:14" x14ac:dyDescent="0.25">
      <c r="F6903" s="1"/>
      <c r="G6903" s="1"/>
      <c r="H6903" s="1"/>
      <c r="I6903" s="1"/>
      <c r="J6903" s="1"/>
      <c r="K6903" s="1"/>
      <c r="L6903" s="1"/>
      <c r="M6903" s="1"/>
      <c r="N6903" s="1"/>
    </row>
    <row r="6904" spans="6:14" x14ac:dyDescent="0.25">
      <c r="F6904" s="1"/>
      <c r="G6904" s="1"/>
      <c r="H6904" s="1"/>
      <c r="I6904" s="1"/>
      <c r="J6904" s="1"/>
      <c r="K6904" s="1"/>
      <c r="L6904" s="1"/>
      <c r="M6904" s="1"/>
      <c r="N6904" s="1"/>
    </row>
    <row r="6905" spans="6:14" x14ac:dyDescent="0.25">
      <c r="F6905" s="1"/>
      <c r="G6905" s="1"/>
      <c r="H6905" s="1"/>
      <c r="I6905" s="1"/>
      <c r="J6905" s="1"/>
      <c r="K6905" s="1"/>
      <c r="L6905" s="1"/>
      <c r="M6905" s="1"/>
      <c r="N6905" s="1"/>
    </row>
    <row r="6906" spans="6:14" x14ac:dyDescent="0.25">
      <c r="F6906" s="1"/>
      <c r="G6906" s="1"/>
      <c r="H6906" s="1"/>
      <c r="I6906" s="1"/>
      <c r="J6906" s="1"/>
      <c r="K6906" s="1"/>
      <c r="L6906" s="1"/>
      <c r="M6906" s="1"/>
      <c r="N6906" s="1"/>
    </row>
    <row r="6907" spans="6:14" x14ac:dyDescent="0.25">
      <c r="F6907" s="1"/>
      <c r="G6907" s="1"/>
      <c r="H6907" s="1"/>
      <c r="I6907" s="1"/>
      <c r="J6907" s="1"/>
      <c r="K6907" s="1"/>
      <c r="L6907" s="1"/>
      <c r="M6907" s="1"/>
      <c r="N6907" s="1"/>
    </row>
    <row r="6908" spans="6:14" x14ac:dyDescent="0.25">
      <c r="F6908" s="1"/>
      <c r="G6908" s="1"/>
      <c r="H6908" s="1"/>
      <c r="I6908" s="1"/>
      <c r="J6908" s="1"/>
      <c r="K6908" s="1"/>
      <c r="L6908" s="1"/>
      <c r="M6908" s="1"/>
      <c r="N6908" s="1"/>
    </row>
    <row r="6909" spans="6:14" x14ac:dyDescent="0.25">
      <c r="F6909" s="1"/>
      <c r="G6909" s="1"/>
      <c r="H6909" s="1"/>
      <c r="I6909" s="1"/>
      <c r="J6909" s="1"/>
      <c r="K6909" s="1"/>
      <c r="L6909" s="1"/>
      <c r="M6909" s="1"/>
      <c r="N6909" s="1"/>
    </row>
    <row r="6910" spans="6:14" x14ac:dyDescent="0.25">
      <c r="F6910" s="1"/>
      <c r="G6910" s="1"/>
      <c r="H6910" s="1"/>
      <c r="I6910" s="1"/>
      <c r="J6910" s="1"/>
      <c r="K6910" s="1"/>
      <c r="L6910" s="1"/>
      <c r="M6910" s="1"/>
      <c r="N6910" s="1"/>
    </row>
    <row r="6911" spans="6:14" x14ac:dyDescent="0.25">
      <c r="F6911" s="1"/>
      <c r="G6911" s="1"/>
      <c r="H6911" s="1"/>
      <c r="I6911" s="1"/>
      <c r="J6911" s="1"/>
      <c r="K6911" s="1"/>
      <c r="L6911" s="1"/>
      <c r="M6911" s="1"/>
      <c r="N6911" s="1"/>
    </row>
    <row r="6912" spans="6:14" x14ac:dyDescent="0.25">
      <c r="F6912" s="1"/>
      <c r="G6912" s="1"/>
      <c r="H6912" s="1"/>
      <c r="I6912" s="1"/>
      <c r="J6912" s="1"/>
      <c r="K6912" s="1"/>
      <c r="L6912" s="1"/>
      <c r="M6912" s="1"/>
      <c r="N6912" s="1"/>
    </row>
    <row r="6913" spans="6:14" x14ac:dyDescent="0.25">
      <c r="F6913" s="1"/>
      <c r="G6913" s="1"/>
      <c r="H6913" s="1"/>
      <c r="I6913" s="1"/>
      <c r="J6913" s="1"/>
      <c r="K6913" s="1"/>
      <c r="L6913" s="1"/>
      <c r="M6913" s="1"/>
      <c r="N6913" s="1"/>
    </row>
    <row r="6914" spans="6:14" x14ac:dyDescent="0.25">
      <c r="F6914" s="1"/>
      <c r="G6914" s="1"/>
      <c r="H6914" s="1"/>
      <c r="I6914" s="1"/>
      <c r="J6914" s="1"/>
      <c r="K6914" s="1"/>
      <c r="L6914" s="1"/>
      <c r="M6914" s="1"/>
      <c r="N6914" s="1"/>
    </row>
    <row r="6915" spans="6:14" x14ac:dyDescent="0.25">
      <c r="F6915" s="1"/>
      <c r="G6915" s="1"/>
      <c r="H6915" s="1"/>
      <c r="I6915" s="1"/>
      <c r="J6915" s="1"/>
      <c r="K6915" s="1"/>
      <c r="L6915" s="1"/>
      <c r="M6915" s="1"/>
      <c r="N6915" s="1"/>
    </row>
    <row r="6916" spans="6:14" x14ac:dyDescent="0.25">
      <c r="F6916" s="1"/>
      <c r="G6916" s="1"/>
      <c r="H6916" s="1"/>
      <c r="I6916" s="1"/>
      <c r="J6916" s="1"/>
      <c r="K6916" s="1"/>
      <c r="L6916" s="1"/>
      <c r="M6916" s="1"/>
      <c r="N6916" s="1"/>
    </row>
    <row r="6917" spans="6:14" x14ac:dyDescent="0.25">
      <c r="F6917" s="1"/>
      <c r="G6917" s="1"/>
      <c r="H6917" s="1"/>
      <c r="I6917" s="1"/>
      <c r="J6917" s="1"/>
      <c r="K6917" s="1"/>
      <c r="L6917" s="1"/>
      <c r="M6917" s="1"/>
      <c r="N6917" s="1"/>
    </row>
    <row r="6918" spans="6:14" x14ac:dyDescent="0.25">
      <c r="F6918" s="1"/>
      <c r="G6918" s="1"/>
      <c r="H6918" s="1"/>
      <c r="I6918" s="1"/>
      <c r="J6918" s="1"/>
      <c r="K6918" s="1"/>
      <c r="L6918" s="1"/>
      <c r="M6918" s="1"/>
      <c r="N6918" s="1"/>
    </row>
    <row r="6919" spans="6:14" x14ac:dyDescent="0.25">
      <c r="F6919" s="1"/>
      <c r="G6919" s="1"/>
      <c r="H6919" s="1"/>
      <c r="I6919" s="1"/>
      <c r="J6919" s="1"/>
      <c r="K6919" s="1"/>
      <c r="L6919" s="1"/>
      <c r="M6919" s="1"/>
      <c r="N6919" s="1"/>
    </row>
    <row r="6920" spans="6:14" x14ac:dyDescent="0.25">
      <c r="F6920" s="1"/>
      <c r="G6920" s="1"/>
      <c r="H6920" s="1"/>
      <c r="I6920" s="1"/>
      <c r="J6920" s="1"/>
      <c r="K6920" s="1"/>
      <c r="L6920" s="1"/>
      <c r="M6920" s="1"/>
      <c r="N6920" s="1"/>
    </row>
    <row r="6921" spans="6:14" x14ac:dyDescent="0.25">
      <c r="F6921" s="1"/>
      <c r="G6921" s="1"/>
      <c r="H6921" s="1"/>
      <c r="I6921" s="1"/>
      <c r="J6921" s="1"/>
      <c r="K6921" s="1"/>
      <c r="L6921" s="1"/>
      <c r="M6921" s="1"/>
      <c r="N6921" s="1"/>
    </row>
    <row r="6922" spans="6:14" x14ac:dyDescent="0.25">
      <c r="F6922" s="1"/>
      <c r="G6922" s="1"/>
      <c r="H6922" s="1"/>
      <c r="I6922" s="1"/>
      <c r="J6922" s="1"/>
      <c r="K6922" s="1"/>
      <c r="L6922" s="1"/>
      <c r="M6922" s="1"/>
      <c r="N6922" s="1"/>
    </row>
    <row r="6923" spans="6:14" x14ac:dyDescent="0.25">
      <c r="F6923" s="1"/>
      <c r="G6923" s="1"/>
      <c r="H6923" s="1"/>
      <c r="I6923" s="1"/>
      <c r="J6923" s="1"/>
      <c r="K6923" s="1"/>
      <c r="L6923" s="1"/>
      <c r="M6923" s="1"/>
      <c r="N6923" s="1"/>
    </row>
    <row r="6924" spans="6:14" x14ac:dyDescent="0.25">
      <c r="F6924" s="1"/>
      <c r="G6924" s="1"/>
      <c r="H6924" s="1"/>
      <c r="I6924" s="1"/>
      <c r="J6924" s="1"/>
      <c r="K6924" s="1"/>
      <c r="L6924" s="1"/>
      <c r="M6924" s="1"/>
      <c r="N6924" s="1"/>
    </row>
    <row r="6925" spans="6:14" x14ac:dyDescent="0.25">
      <c r="F6925" s="1"/>
      <c r="G6925" s="1"/>
      <c r="H6925" s="1"/>
      <c r="I6925" s="1"/>
      <c r="J6925" s="1"/>
      <c r="K6925" s="1"/>
      <c r="L6925" s="1"/>
      <c r="M6925" s="1"/>
      <c r="N6925" s="1"/>
    </row>
    <row r="6926" spans="6:14" x14ac:dyDescent="0.25">
      <c r="F6926" s="1"/>
      <c r="G6926" s="1"/>
      <c r="H6926" s="1"/>
      <c r="I6926" s="1"/>
      <c r="J6926" s="1"/>
      <c r="K6926" s="1"/>
      <c r="L6926" s="1"/>
      <c r="M6926" s="1"/>
      <c r="N6926" s="1"/>
    </row>
    <row r="6927" spans="6:14" x14ac:dyDescent="0.25">
      <c r="F6927" s="1"/>
      <c r="G6927" s="1"/>
      <c r="H6927" s="1"/>
      <c r="I6927" s="1"/>
      <c r="J6927" s="1"/>
      <c r="K6927" s="1"/>
      <c r="L6927" s="1"/>
      <c r="M6927" s="1"/>
      <c r="N6927" s="1"/>
    </row>
    <row r="6928" spans="6:14" x14ac:dyDescent="0.25">
      <c r="F6928" s="1"/>
      <c r="G6928" s="1"/>
      <c r="H6928" s="1"/>
      <c r="I6928" s="1"/>
      <c r="J6928" s="1"/>
      <c r="K6928" s="1"/>
      <c r="L6928" s="1"/>
      <c r="M6928" s="1"/>
      <c r="N6928" s="1"/>
    </row>
    <row r="6929" spans="6:14" x14ac:dyDescent="0.25">
      <c r="F6929" s="1"/>
      <c r="G6929" s="1"/>
      <c r="H6929" s="1"/>
      <c r="I6929" s="1"/>
      <c r="J6929" s="1"/>
      <c r="K6929" s="1"/>
      <c r="L6929" s="1"/>
      <c r="M6929" s="1"/>
      <c r="N6929" s="1"/>
    </row>
    <row r="6930" spans="6:14" x14ac:dyDescent="0.25">
      <c r="F6930" s="1"/>
      <c r="G6930" s="1"/>
      <c r="H6930" s="1"/>
      <c r="I6930" s="1"/>
      <c r="J6930" s="1"/>
      <c r="K6930" s="1"/>
      <c r="L6930" s="1"/>
      <c r="M6930" s="1"/>
      <c r="N6930" s="1"/>
    </row>
    <row r="6931" spans="6:14" x14ac:dyDescent="0.25">
      <c r="F6931" s="1"/>
      <c r="G6931" s="1"/>
      <c r="H6931" s="1"/>
      <c r="I6931" s="1"/>
      <c r="J6931" s="1"/>
      <c r="K6931" s="1"/>
      <c r="L6931" s="1"/>
      <c r="M6931" s="1"/>
      <c r="N6931" s="1"/>
    </row>
    <row r="6932" spans="6:14" x14ac:dyDescent="0.25">
      <c r="F6932" s="1"/>
      <c r="G6932" s="1"/>
      <c r="H6932" s="1"/>
      <c r="I6932" s="1"/>
      <c r="J6932" s="1"/>
      <c r="K6932" s="1"/>
      <c r="L6932" s="1"/>
      <c r="M6932" s="1"/>
      <c r="N6932" s="1"/>
    </row>
    <row r="6933" spans="6:14" x14ac:dyDescent="0.25">
      <c r="F6933" s="1"/>
      <c r="G6933" s="1"/>
      <c r="H6933" s="1"/>
      <c r="I6933" s="1"/>
      <c r="J6933" s="1"/>
      <c r="K6933" s="1"/>
      <c r="L6933" s="1"/>
      <c r="M6933" s="1"/>
      <c r="N6933" s="1"/>
    </row>
    <row r="6934" spans="6:14" x14ac:dyDescent="0.25">
      <c r="F6934" s="1"/>
      <c r="G6934" s="1"/>
      <c r="H6934" s="1"/>
      <c r="I6934" s="1"/>
      <c r="J6934" s="1"/>
      <c r="K6934" s="1"/>
      <c r="L6934" s="1"/>
      <c r="M6934" s="1"/>
      <c r="N6934" s="1"/>
    </row>
    <row r="6935" spans="6:14" x14ac:dyDescent="0.25">
      <c r="F6935" s="1"/>
      <c r="G6935" s="1"/>
      <c r="H6935" s="1"/>
      <c r="I6935" s="1"/>
      <c r="J6935" s="1"/>
      <c r="K6935" s="1"/>
      <c r="L6935" s="1"/>
      <c r="M6935" s="1"/>
      <c r="N6935" s="1"/>
    </row>
    <row r="6936" spans="6:14" x14ac:dyDescent="0.25">
      <c r="F6936" s="1"/>
      <c r="G6936" s="1"/>
      <c r="H6936" s="1"/>
      <c r="I6936" s="1"/>
      <c r="J6936" s="1"/>
      <c r="K6936" s="1"/>
      <c r="L6936" s="1"/>
      <c r="M6936" s="1"/>
      <c r="N6936" s="1"/>
    </row>
    <row r="6937" spans="6:14" x14ac:dyDescent="0.25">
      <c r="F6937" s="1"/>
      <c r="G6937" s="1"/>
      <c r="H6937" s="1"/>
      <c r="I6937" s="1"/>
      <c r="J6937" s="1"/>
      <c r="K6937" s="1"/>
      <c r="L6937" s="1"/>
      <c r="M6937" s="1"/>
      <c r="N6937" s="1"/>
    </row>
    <row r="6938" spans="6:14" x14ac:dyDescent="0.25">
      <c r="F6938" s="1"/>
      <c r="G6938" s="1"/>
      <c r="H6938" s="1"/>
      <c r="I6938" s="1"/>
      <c r="J6938" s="1"/>
      <c r="K6938" s="1"/>
      <c r="L6938" s="1"/>
      <c r="M6938" s="1"/>
      <c r="N6938" s="1"/>
    </row>
    <row r="6939" spans="6:14" x14ac:dyDescent="0.25">
      <c r="F6939" s="1"/>
      <c r="G6939" s="1"/>
      <c r="H6939" s="1"/>
      <c r="I6939" s="1"/>
      <c r="J6939" s="1"/>
      <c r="K6939" s="1"/>
      <c r="L6939" s="1"/>
      <c r="M6939" s="1"/>
      <c r="N6939" s="1"/>
    </row>
    <row r="6940" spans="6:14" x14ac:dyDescent="0.25">
      <c r="F6940" s="1"/>
      <c r="G6940" s="1"/>
      <c r="H6940" s="1"/>
      <c r="I6940" s="1"/>
      <c r="J6940" s="1"/>
      <c r="K6940" s="1"/>
      <c r="L6940" s="1"/>
      <c r="M6940" s="1"/>
      <c r="N6940" s="1"/>
    </row>
    <row r="6941" spans="6:14" x14ac:dyDescent="0.25">
      <c r="F6941" s="1"/>
      <c r="G6941" s="1"/>
      <c r="H6941" s="1"/>
      <c r="I6941" s="1"/>
      <c r="J6941" s="1"/>
      <c r="K6941" s="1"/>
      <c r="L6941" s="1"/>
      <c r="M6941" s="1"/>
      <c r="N6941" s="1"/>
    </row>
    <row r="6942" spans="6:14" x14ac:dyDescent="0.25">
      <c r="F6942" s="1"/>
      <c r="G6942" s="1"/>
      <c r="H6942" s="1"/>
      <c r="I6942" s="1"/>
      <c r="J6942" s="1"/>
      <c r="K6942" s="1"/>
      <c r="L6942" s="1"/>
      <c r="M6942" s="1"/>
      <c r="N6942" s="1"/>
    </row>
    <row r="6943" spans="6:14" x14ac:dyDescent="0.25">
      <c r="F6943" s="1"/>
      <c r="G6943" s="1"/>
      <c r="H6943" s="1"/>
      <c r="I6943" s="1"/>
      <c r="J6943" s="1"/>
      <c r="K6943" s="1"/>
      <c r="L6943" s="1"/>
      <c r="M6943" s="1"/>
      <c r="N6943" s="1"/>
    </row>
    <row r="6944" spans="6:14" x14ac:dyDescent="0.25">
      <c r="F6944" s="1"/>
      <c r="G6944" s="1"/>
      <c r="H6944" s="1"/>
      <c r="I6944" s="1"/>
      <c r="J6944" s="1"/>
      <c r="K6944" s="1"/>
      <c r="L6944" s="1"/>
      <c r="M6944" s="1"/>
      <c r="N6944" s="1"/>
    </row>
    <row r="6945" spans="6:14" x14ac:dyDescent="0.25">
      <c r="F6945" s="1"/>
      <c r="G6945" s="1"/>
      <c r="H6945" s="1"/>
      <c r="I6945" s="1"/>
      <c r="J6945" s="1"/>
      <c r="K6945" s="1"/>
      <c r="L6945" s="1"/>
      <c r="M6945" s="1"/>
      <c r="N6945" s="1"/>
    </row>
    <row r="6946" spans="6:14" x14ac:dyDescent="0.25">
      <c r="F6946" s="1"/>
      <c r="G6946" s="1"/>
      <c r="H6946" s="1"/>
      <c r="I6946" s="1"/>
      <c r="J6946" s="1"/>
      <c r="K6946" s="1"/>
      <c r="L6946" s="1"/>
      <c r="M6946" s="1"/>
      <c r="N6946" s="1"/>
    </row>
    <row r="6947" spans="6:14" x14ac:dyDescent="0.25">
      <c r="F6947" s="1"/>
      <c r="G6947" s="1"/>
      <c r="H6947" s="1"/>
      <c r="I6947" s="1"/>
      <c r="J6947" s="1"/>
      <c r="K6947" s="1"/>
      <c r="L6947" s="1"/>
      <c r="M6947" s="1"/>
      <c r="N6947" s="1"/>
    </row>
    <row r="6948" spans="6:14" x14ac:dyDescent="0.25">
      <c r="F6948" s="1"/>
      <c r="G6948" s="1"/>
      <c r="H6948" s="1"/>
      <c r="I6948" s="1"/>
      <c r="J6948" s="1"/>
      <c r="K6948" s="1"/>
      <c r="L6948" s="1"/>
      <c r="M6948" s="1"/>
      <c r="N6948" s="1"/>
    </row>
    <row r="6949" spans="6:14" x14ac:dyDescent="0.25">
      <c r="F6949" s="1"/>
      <c r="G6949" s="1"/>
      <c r="H6949" s="1"/>
      <c r="I6949" s="1"/>
      <c r="J6949" s="1"/>
      <c r="K6949" s="1"/>
      <c r="L6949" s="1"/>
      <c r="M6949" s="1"/>
      <c r="N6949" s="1"/>
    </row>
    <row r="6950" spans="6:14" x14ac:dyDescent="0.25">
      <c r="F6950" s="1"/>
      <c r="G6950" s="1"/>
      <c r="H6950" s="1"/>
      <c r="I6950" s="1"/>
      <c r="J6950" s="1"/>
      <c r="K6950" s="1"/>
      <c r="L6950" s="1"/>
      <c r="M6950" s="1"/>
      <c r="N6950" s="1"/>
    </row>
    <row r="6951" spans="6:14" x14ac:dyDescent="0.25">
      <c r="F6951" s="1"/>
      <c r="G6951" s="1"/>
      <c r="H6951" s="1"/>
      <c r="I6951" s="1"/>
      <c r="J6951" s="1"/>
      <c r="K6951" s="1"/>
      <c r="L6951" s="1"/>
      <c r="M6951" s="1"/>
      <c r="N6951" s="1"/>
    </row>
    <row r="6952" spans="6:14" x14ac:dyDescent="0.25">
      <c r="F6952" s="1"/>
      <c r="G6952" s="1"/>
      <c r="H6952" s="1"/>
      <c r="I6952" s="1"/>
      <c r="J6952" s="1"/>
      <c r="K6952" s="1"/>
      <c r="L6952" s="1"/>
      <c r="M6952" s="1"/>
      <c r="N6952" s="1"/>
    </row>
    <row r="6953" spans="6:14" x14ac:dyDescent="0.25">
      <c r="F6953" s="1"/>
      <c r="G6953" s="1"/>
      <c r="H6953" s="1"/>
      <c r="I6953" s="1"/>
      <c r="J6953" s="1"/>
      <c r="K6953" s="1"/>
      <c r="L6953" s="1"/>
      <c r="M6953" s="1"/>
      <c r="N6953" s="1"/>
    </row>
    <row r="6954" spans="6:14" x14ac:dyDescent="0.25">
      <c r="F6954" s="1"/>
      <c r="G6954" s="1"/>
      <c r="H6954" s="1"/>
      <c r="I6954" s="1"/>
      <c r="J6954" s="1"/>
      <c r="K6954" s="1"/>
      <c r="L6954" s="1"/>
      <c r="M6954" s="1"/>
      <c r="N6954" s="1"/>
    </row>
    <row r="6955" spans="6:14" x14ac:dyDescent="0.25">
      <c r="F6955" s="1"/>
      <c r="G6955" s="1"/>
      <c r="H6955" s="1"/>
      <c r="I6955" s="1"/>
      <c r="J6955" s="1"/>
      <c r="K6955" s="1"/>
      <c r="L6955" s="1"/>
      <c r="M6955" s="1"/>
      <c r="N6955" s="1"/>
    </row>
    <row r="6956" spans="6:14" x14ac:dyDescent="0.25">
      <c r="F6956" s="1"/>
      <c r="G6956" s="1"/>
      <c r="H6956" s="1"/>
      <c r="I6956" s="1"/>
      <c r="J6956" s="1"/>
      <c r="K6956" s="1"/>
      <c r="L6956" s="1"/>
      <c r="M6956" s="1"/>
      <c r="N6956" s="1"/>
    </row>
    <row r="6957" spans="6:14" x14ac:dyDescent="0.25">
      <c r="F6957" s="1"/>
      <c r="G6957" s="1"/>
      <c r="H6957" s="1"/>
      <c r="I6957" s="1"/>
      <c r="J6957" s="1"/>
      <c r="K6957" s="1"/>
      <c r="L6957" s="1"/>
      <c r="M6957" s="1"/>
      <c r="N6957" s="1"/>
    </row>
    <row r="6958" spans="6:14" x14ac:dyDescent="0.25">
      <c r="F6958" s="1"/>
      <c r="G6958" s="1"/>
      <c r="H6958" s="1"/>
      <c r="I6958" s="1"/>
      <c r="J6958" s="1"/>
      <c r="K6958" s="1"/>
      <c r="L6958" s="1"/>
      <c r="M6958" s="1"/>
      <c r="N6958" s="1"/>
    </row>
    <row r="6959" spans="6:14" x14ac:dyDescent="0.25">
      <c r="F6959" s="1"/>
      <c r="G6959" s="1"/>
      <c r="H6959" s="1"/>
      <c r="I6959" s="1"/>
      <c r="J6959" s="1"/>
      <c r="K6959" s="1"/>
      <c r="L6959" s="1"/>
      <c r="M6959" s="1"/>
      <c r="N6959" s="1"/>
    </row>
    <row r="6960" spans="6:14" x14ac:dyDescent="0.25">
      <c r="F6960" s="1"/>
      <c r="G6960" s="1"/>
      <c r="H6960" s="1"/>
      <c r="I6960" s="1"/>
      <c r="J6960" s="1"/>
      <c r="K6960" s="1"/>
      <c r="L6960" s="1"/>
      <c r="M6960" s="1"/>
      <c r="N6960" s="1"/>
    </row>
    <row r="6961" spans="6:14" x14ac:dyDescent="0.25">
      <c r="F6961" s="1"/>
      <c r="G6961" s="1"/>
      <c r="H6961" s="1"/>
      <c r="I6961" s="1"/>
      <c r="J6961" s="1"/>
      <c r="K6961" s="1"/>
      <c r="L6961" s="1"/>
      <c r="M6961" s="1"/>
      <c r="N6961" s="1"/>
    </row>
    <row r="6962" spans="6:14" x14ac:dyDescent="0.25">
      <c r="F6962" s="1"/>
      <c r="G6962" s="1"/>
      <c r="H6962" s="1"/>
      <c r="I6962" s="1"/>
      <c r="J6962" s="1"/>
      <c r="K6962" s="1"/>
      <c r="L6962" s="1"/>
      <c r="M6962" s="1"/>
      <c r="N6962" s="1"/>
    </row>
    <row r="6963" spans="6:14" x14ac:dyDescent="0.25">
      <c r="F6963" s="1"/>
      <c r="G6963" s="1"/>
      <c r="H6963" s="1"/>
      <c r="I6963" s="1"/>
      <c r="J6963" s="1"/>
      <c r="K6963" s="1"/>
      <c r="L6963" s="1"/>
      <c r="M6963" s="1"/>
      <c r="N6963" s="1"/>
    </row>
    <row r="6964" spans="6:14" x14ac:dyDescent="0.25">
      <c r="F6964" s="1"/>
      <c r="G6964" s="1"/>
      <c r="H6964" s="1"/>
      <c r="I6964" s="1"/>
      <c r="J6964" s="1"/>
      <c r="K6964" s="1"/>
      <c r="L6964" s="1"/>
      <c r="M6964" s="1"/>
      <c r="N6964" s="1"/>
    </row>
    <row r="6965" spans="6:14" x14ac:dyDescent="0.25">
      <c r="F6965" s="1"/>
      <c r="G6965" s="1"/>
      <c r="H6965" s="1"/>
      <c r="I6965" s="1"/>
      <c r="J6965" s="1"/>
      <c r="K6965" s="1"/>
      <c r="L6965" s="1"/>
      <c r="M6965" s="1"/>
      <c r="N6965" s="1"/>
    </row>
    <row r="6966" spans="6:14" x14ac:dyDescent="0.25">
      <c r="F6966" s="1"/>
      <c r="G6966" s="1"/>
      <c r="H6966" s="1"/>
      <c r="I6966" s="1"/>
      <c r="J6966" s="1"/>
      <c r="K6966" s="1"/>
      <c r="L6966" s="1"/>
      <c r="M6966" s="1"/>
      <c r="N6966" s="1"/>
    </row>
    <row r="6967" spans="6:14" x14ac:dyDescent="0.25">
      <c r="F6967" s="1"/>
      <c r="G6967" s="1"/>
      <c r="H6967" s="1"/>
      <c r="I6967" s="1"/>
      <c r="J6967" s="1"/>
      <c r="K6967" s="1"/>
      <c r="L6967" s="1"/>
      <c r="M6967" s="1"/>
      <c r="N6967" s="1"/>
    </row>
    <row r="6968" spans="6:14" x14ac:dyDescent="0.25">
      <c r="F6968" s="1"/>
      <c r="G6968" s="1"/>
      <c r="H6968" s="1"/>
      <c r="I6968" s="1"/>
      <c r="J6968" s="1"/>
      <c r="K6968" s="1"/>
      <c r="L6968" s="1"/>
      <c r="M6968" s="1"/>
      <c r="N6968" s="1"/>
    </row>
    <row r="6969" spans="6:14" x14ac:dyDescent="0.25">
      <c r="F6969" s="1"/>
      <c r="G6969" s="1"/>
      <c r="H6969" s="1"/>
      <c r="I6969" s="1"/>
      <c r="J6969" s="1"/>
      <c r="K6969" s="1"/>
      <c r="L6969" s="1"/>
      <c r="M6969" s="1"/>
      <c r="N6969" s="1"/>
    </row>
    <row r="6970" spans="6:14" x14ac:dyDescent="0.25">
      <c r="F6970" s="1"/>
      <c r="G6970" s="1"/>
      <c r="H6970" s="1"/>
      <c r="I6970" s="1"/>
      <c r="J6970" s="1"/>
      <c r="K6970" s="1"/>
      <c r="L6970" s="1"/>
      <c r="M6970" s="1"/>
      <c r="N6970" s="1"/>
    </row>
    <row r="6971" spans="6:14" x14ac:dyDescent="0.25">
      <c r="F6971" s="1"/>
      <c r="G6971" s="1"/>
      <c r="H6971" s="1"/>
      <c r="I6971" s="1"/>
      <c r="J6971" s="1"/>
      <c r="K6971" s="1"/>
      <c r="L6971" s="1"/>
      <c r="M6971" s="1"/>
      <c r="N6971" s="1"/>
    </row>
    <row r="6972" spans="6:14" x14ac:dyDescent="0.25">
      <c r="F6972" s="1"/>
      <c r="G6972" s="1"/>
      <c r="H6972" s="1"/>
      <c r="I6972" s="1"/>
      <c r="J6972" s="1"/>
      <c r="K6972" s="1"/>
      <c r="L6972" s="1"/>
      <c r="M6972" s="1"/>
      <c r="N6972" s="1"/>
    </row>
    <row r="6973" spans="6:14" x14ac:dyDescent="0.25">
      <c r="F6973" s="1"/>
      <c r="G6973" s="1"/>
      <c r="H6973" s="1"/>
      <c r="I6973" s="1"/>
      <c r="J6973" s="1"/>
      <c r="K6973" s="1"/>
      <c r="L6973" s="1"/>
      <c r="M6973" s="1"/>
      <c r="N6973" s="1"/>
    </row>
    <row r="6974" spans="6:14" x14ac:dyDescent="0.25">
      <c r="F6974" s="1"/>
      <c r="G6974" s="1"/>
      <c r="H6974" s="1"/>
      <c r="I6974" s="1"/>
      <c r="J6974" s="1"/>
      <c r="K6974" s="1"/>
      <c r="L6974" s="1"/>
      <c r="M6974" s="1"/>
      <c r="N6974" s="1"/>
    </row>
    <row r="6975" spans="6:14" x14ac:dyDescent="0.25">
      <c r="F6975" s="1"/>
      <c r="G6975" s="1"/>
      <c r="H6975" s="1"/>
      <c r="I6975" s="1"/>
      <c r="J6975" s="1"/>
      <c r="K6975" s="1"/>
      <c r="L6975" s="1"/>
      <c r="M6975" s="1"/>
      <c r="N6975" s="1"/>
    </row>
    <row r="6976" spans="6:14" x14ac:dyDescent="0.25">
      <c r="F6976" s="1"/>
      <c r="G6976" s="1"/>
      <c r="H6976" s="1"/>
      <c r="I6976" s="1"/>
      <c r="J6976" s="1"/>
      <c r="K6976" s="1"/>
      <c r="L6976" s="1"/>
      <c r="M6976" s="1"/>
      <c r="N6976" s="1"/>
    </row>
    <row r="6977" spans="6:14" x14ac:dyDescent="0.25">
      <c r="F6977" s="1"/>
      <c r="G6977" s="1"/>
      <c r="H6977" s="1"/>
      <c r="I6977" s="1"/>
      <c r="J6977" s="1"/>
      <c r="K6977" s="1"/>
      <c r="L6977" s="1"/>
      <c r="M6977" s="1"/>
      <c r="N6977" s="1"/>
    </row>
    <row r="6978" spans="6:14" x14ac:dyDescent="0.25">
      <c r="F6978" s="1"/>
      <c r="G6978" s="1"/>
      <c r="H6978" s="1"/>
      <c r="I6978" s="1"/>
      <c r="J6978" s="1"/>
      <c r="K6978" s="1"/>
      <c r="L6978" s="1"/>
      <c r="M6978" s="1"/>
      <c r="N6978" s="1"/>
    </row>
    <row r="6979" spans="6:14" x14ac:dyDescent="0.25">
      <c r="F6979" s="1"/>
      <c r="G6979" s="1"/>
      <c r="H6979" s="1"/>
      <c r="I6979" s="1"/>
      <c r="J6979" s="1"/>
      <c r="K6979" s="1"/>
      <c r="L6979" s="1"/>
      <c r="M6979" s="1"/>
      <c r="N6979" s="1"/>
    </row>
    <row r="6980" spans="6:14" x14ac:dyDescent="0.25">
      <c r="F6980" s="1"/>
      <c r="G6980" s="1"/>
      <c r="H6980" s="1"/>
      <c r="I6980" s="1"/>
      <c r="J6980" s="1"/>
      <c r="K6980" s="1"/>
      <c r="L6980" s="1"/>
      <c r="M6980" s="1"/>
      <c r="N6980" s="1"/>
    </row>
    <row r="6981" spans="6:14" x14ac:dyDescent="0.25">
      <c r="F6981" s="1"/>
      <c r="G6981" s="1"/>
      <c r="H6981" s="1"/>
      <c r="I6981" s="1"/>
      <c r="J6981" s="1"/>
      <c r="K6981" s="1"/>
      <c r="L6981" s="1"/>
      <c r="M6981" s="1"/>
      <c r="N6981" s="1"/>
    </row>
    <row r="6982" spans="6:14" x14ac:dyDescent="0.25">
      <c r="F6982" s="1"/>
      <c r="G6982" s="1"/>
      <c r="H6982" s="1"/>
      <c r="I6982" s="1"/>
      <c r="J6982" s="1"/>
      <c r="K6982" s="1"/>
      <c r="L6982" s="1"/>
      <c r="M6982" s="1"/>
      <c r="N6982" s="1"/>
    </row>
    <row r="6983" spans="6:14" x14ac:dyDescent="0.25">
      <c r="F6983" s="1"/>
      <c r="G6983" s="1"/>
      <c r="H6983" s="1"/>
      <c r="I6983" s="1"/>
      <c r="J6983" s="1"/>
      <c r="K6983" s="1"/>
      <c r="L6983" s="1"/>
      <c r="M6983" s="1"/>
      <c r="N6983" s="1"/>
    </row>
    <row r="6984" spans="6:14" x14ac:dyDescent="0.25">
      <c r="F6984" s="1"/>
      <c r="G6984" s="1"/>
      <c r="H6984" s="1"/>
      <c r="I6984" s="1"/>
      <c r="J6984" s="1"/>
      <c r="K6984" s="1"/>
      <c r="L6984" s="1"/>
      <c r="M6984" s="1"/>
      <c r="N6984" s="1"/>
    </row>
    <row r="6985" spans="6:14" x14ac:dyDescent="0.25">
      <c r="F6985" s="1"/>
      <c r="G6985" s="1"/>
      <c r="H6985" s="1"/>
      <c r="I6985" s="1"/>
      <c r="J6985" s="1"/>
      <c r="K6985" s="1"/>
      <c r="L6985" s="1"/>
      <c r="M6985" s="1"/>
      <c r="N6985" s="1"/>
    </row>
    <row r="6986" spans="6:14" x14ac:dyDescent="0.25">
      <c r="F6986" s="1"/>
      <c r="G6986" s="1"/>
      <c r="H6986" s="1"/>
      <c r="I6986" s="1"/>
      <c r="J6986" s="1"/>
      <c r="K6986" s="1"/>
      <c r="L6986" s="1"/>
      <c r="M6986" s="1"/>
      <c r="N6986" s="1"/>
    </row>
    <row r="6987" spans="6:14" x14ac:dyDescent="0.25">
      <c r="F6987" s="1"/>
      <c r="G6987" s="1"/>
      <c r="H6987" s="1"/>
      <c r="I6987" s="1"/>
      <c r="J6987" s="1"/>
      <c r="K6987" s="1"/>
      <c r="L6987" s="1"/>
      <c r="M6987" s="1"/>
      <c r="N6987" s="1"/>
    </row>
    <row r="6988" spans="6:14" x14ac:dyDescent="0.25">
      <c r="F6988" s="1"/>
      <c r="G6988" s="1"/>
      <c r="H6988" s="1"/>
      <c r="I6988" s="1"/>
      <c r="J6988" s="1"/>
      <c r="K6988" s="1"/>
      <c r="L6988" s="1"/>
      <c r="M6988" s="1"/>
      <c r="N6988" s="1"/>
    </row>
    <row r="6989" spans="6:14" x14ac:dyDescent="0.25">
      <c r="F6989" s="1"/>
      <c r="G6989" s="1"/>
      <c r="H6989" s="1"/>
      <c r="I6989" s="1"/>
      <c r="J6989" s="1"/>
      <c r="K6989" s="1"/>
      <c r="L6989" s="1"/>
      <c r="M6989" s="1"/>
      <c r="N6989" s="1"/>
    </row>
    <row r="6990" spans="6:14" x14ac:dyDescent="0.25">
      <c r="F6990" s="1"/>
      <c r="G6990" s="1"/>
      <c r="H6990" s="1"/>
      <c r="I6990" s="1"/>
      <c r="J6990" s="1"/>
      <c r="K6990" s="1"/>
      <c r="L6990" s="1"/>
      <c r="M6990" s="1"/>
      <c r="N6990" s="1"/>
    </row>
    <row r="6991" spans="6:14" x14ac:dyDescent="0.25">
      <c r="F6991" s="1"/>
      <c r="G6991" s="1"/>
      <c r="H6991" s="1"/>
      <c r="I6991" s="1"/>
      <c r="J6991" s="1"/>
      <c r="K6991" s="1"/>
      <c r="L6991" s="1"/>
      <c r="M6991" s="1"/>
      <c r="N6991" s="1"/>
    </row>
    <row r="6992" spans="6:14" x14ac:dyDescent="0.25">
      <c r="F6992" s="1"/>
      <c r="G6992" s="1"/>
      <c r="H6992" s="1"/>
      <c r="I6992" s="1"/>
      <c r="J6992" s="1"/>
      <c r="K6992" s="1"/>
      <c r="L6992" s="1"/>
      <c r="M6992" s="1"/>
      <c r="N6992" s="1"/>
    </row>
    <row r="6993" spans="6:14" x14ac:dyDescent="0.25">
      <c r="F6993" s="1"/>
      <c r="G6993" s="1"/>
      <c r="H6993" s="1"/>
      <c r="I6993" s="1"/>
      <c r="J6993" s="1"/>
      <c r="K6993" s="1"/>
      <c r="L6993" s="1"/>
      <c r="M6993" s="1"/>
      <c r="N6993" s="1"/>
    </row>
    <row r="6994" spans="6:14" x14ac:dyDescent="0.25">
      <c r="F6994" s="1"/>
      <c r="G6994" s="1"/>
      <c r="H6994" s="1"/>
      <c r="I6994" s="1"/>
      <c r="J6994" s="1"/>
      <c r="K6994" s="1"/>
      <c r="L6994" s="1"/>
      <c r="M6994" s="1"/>
      <c r="N6994" s="1"/>
    </row>
    <row r="6995" spans="6:14" x14ac:dyDescent="0.25">
      <c r="F6995" s="1"/>
      <c r="G6995" s="1"/>
      <c r="H6995" s="1"/>
      <c r="I6995" s="1"/>
      <c r="J6995" s="1"/>
      <c r="K6995" s="1"/>
      <c r="L6995" s="1"/>
      <c r="M6995" s="1"/>
      <c r="N6995" s="1"/>
    </row>
    <row r="6996" spans="6:14" x14ac:dyDescent="0.25">
      <c r="F6996" s="1"/>
      <c r="G6996" s="1"/>
      <c r="H6996" s="1"/>
      <c r="I6996" s="1"/>
      <c r="J6996" s="1"/>
      <c r="K6996" s="1"/>
      <c r="L6996" s="1"/>
      <c r="M6996" s="1"/>
      <c r="N6996" s="1"/>
    </row>
    <row r="6997" spans="6:14" x14ac:dyDescent="0.25">
      <c r="F6997" s="1"/>
      <c r="G6997" s="1"/>
      <c r="H6997" s="1"/>
      <c r="I6997" s="1"/>
      <c r="J6997" s="1"/>
      <c r="K6997" s="1"/>
      <c r="L6997" s="1"/>
      <c r="M6997" s="1"/>
      <c r="N6997" s="1"/>
    </row>
    <row r="6998" spans="6:14" x14ac:dyDescent="0.25">
      <c r="F6998" s="1"/>
      <c r="G6998" s="1"/>
      <c r="H6998" s="1"/>
      <c r="I6998" s="1"/>
      <c r="J6998" s="1"/>
      <c r="K6998" s="1"/>
      <c r="L6998" s="1"/>
      <c r="M6998" s="1"/>
      <c r="N6998" s="1"/>
    </row>
    <row r="6999" spans="6:14" x14ac:dyDescent="0.25">
      <c r="F6999" s="1"/>
      <c r="G6999" s="1"/>
      <c r="H6999" s="1"/>
      <c r="I6999" s="1"/>
      <c r="J6999" s="1"/>
      <c r="K6999" s="1"/>
      <c r="L6999" s="1"/>
      <c r="M6999" s="1"/>
      <c r="N6999" s="1"/>
    </row>
    <row r="7000" spans="6:14" x14ac:dyDescent="0.25">
      <c r="F7000" s="1"/>
      <c r="G7000" s="1"/>
      <c r="H7000" s="1"/>
      <c r="I7000" s="1"/>
      <c r="J7000" s="1"/>
      <c r="K7000" s="1"/>
      <c r="L7000" s="1"/>
      <c r="M7000" s="1"/>
      <c r="N7000" s="1"/>
    </row>
    <row r="7001" spans="6:14" x14ac:dyDescent="0.25">
      <c r="F7001" s="1"/>
      <c r="G7001" s="1"/>
      <c r="H7001" s="1"/>
      <c r="I7001" s="1"/>
      <c r="J7001" s="1"/>
      <c r="K7001" s="1"/>
      <c r="L7001" s="1"/>
      <c r="M7001" s="1"/>
      <c r="N7001" s="1"/>
    </row>
    <row r="7002" spans="6:14" x14ac:dyDescent="0.25">
      <c r="F7002" s="1"/>
      <c r="G7002" s="1"/>
      <c r="H7002" s="1"/>
      <c r="I7002" s="1"/>
      <c r="J7002" s="1"/>
      <c r="K7002" s="1"/>
      <c r="L7002" s="1"/>
      <c r="M7002" s="1"/>
      <c r="N7002" s="1"/>
    </row>
    <row r="7003" spans="6:14" x14ac:dyDescent="0.25">
      <c r="F7003" s="1"/>
      <c r="G7003" s="1"/>
      <c r="H7003" s="1"/>
      <c r="I7003" s="1"/>
      <c r="J7003" s="1"/>
      <c r="K7003" s="1"/>
      <c r="L7003" s="1"/>
      <c r="M7003" s="1"/>
      <c r="N7003" s="1"/>
    </row>
    <row r="7004" spans="6:14" x14ac:dyDescent="0.25">
      <c r="F7004" s="1"/>
      <c r="G7004" s="1"/>
      <c r="H7004" s="1"/>
      <c r="I7004" s="1"/>
      <c r="J7004" s="1"/>
      <c r="K7004" s="1"/>
      <c r="L7004" s="1"/>
      <c r="M7004" s="1"/>
      <c r="N7004" s="1"/>
    </row>
    <row r="7005" spans="6:14" x14ac:dyDescent="0.25">
      <c r="F7005" s="1"/>
      <c r="G7005" s="1"/>
      <c r="H7005" s="1"/>
      <c r="I7005" s="1"/>
      <c r="J7005" s="1"/>
      <c r="K7005" s="1"/>
      <c r="L7005" s="1"/>
      <c r="M7005" s="1"/>
      <c r="N7005" s="1"/>
    </row>
    <row r="7006" spans="6:14" x14ac:dyDescent="0.25">
      <c r="F7006" s="1"/>
      <c r="G7006" s="1"/>
      <c r="H7006" s="1"/>
      <c r="I7006" s="1"/>
      <c r="J7006" s="1"/>
      <c r="K7006" s="1"/>
      <c r="L7006" s="1"/>
      <c r="M7006" s="1"/>
      <c r="N7006" s="1"/>
    </row>
    <row r="7007" spans="6:14" x14ac:dyDescent="0.25">
      <c r="F7007" s="1"/>
      <c r="G7007" s="1"/>
      <c r="H7007" s="1"/>
      <c r="I7007" s="1"/>
      <c r="J7007" s="1"/>
      <c r="K7007" s="1"/>
      <c r="L7007" s="1"/>
      <c r="M7007" s="1"/>
      <c r="N7007" s="1"/>
    </row>
    <row r="7008" spans="6:14" x14ac:dyDescent="0.25">
      <c r="F7008" s="1"/>
      <c r="G7008" s="1"/>
      <c r="H7008" s="1"/>
      <c r="I7008" s="1"/>
      <c r="J7008" s="1"/>
      <c r="K7008" s="1"/>
      <c r="L7008" s="1"/>
      <c r="M7008" s="1"/>
      <c r="N7008" s="1"/>
    </row>
    <row r="7009" spans="6:14" x14ac:dyDescent="0.25">
      <c r="F7009" s="1"/>
      <c r="G7009" s="1"/>
      <c r="H7009" s="1"/>
      <c r="I7009" s="1"/>
      <c r="J7009" s="1"/>
      <c r="K7009" s="1"/>
      <c r="L7009" s="1"/>
      <c r="M7009" s="1"/>
      <c r="N7009" s="1"/>
    </row>
    <row r="7010" spans="6:14" x14ac:dyDescent="0.25">
      <c r="F7010" s="1"/>
      <c r="G7010" s="1"/>
      <c r="H7010" s="1"/>
      <c r="I7010" s="1"/>
      <c r="J7010" s="1"/>
      <c r="K7010" s="1"/>
      <c r="L7010" s="1"/>
      <c r="M7010" s="1"/>
      <c r="N7010" s="1"/>
    </row>
    <row r="7011" spans="6:14" x14ac:dyDescent="0.25">
      <c r="F7011" s="1"/>
      <c r="G7011" s="1"/>
      <c r="H7011" s="1"/>
      <c r="I7011" s="1"/>
      <c r="J7011" s="1"/>
      <c r="K7011" s="1"/>
      <c r="L7011" s="1"/>
      <c r="M7011" s="1"/>
      <c r="N7011" s="1"/>
    </row>
    <row r="7012" spans="6:14" x14ac:dyDescent="0.25">
      <c r="F7012" s="1"/>
      <c r="G7012" s="1"/>
      <c r="H7012" s="1"/>
      <c r="I7012" s="1"/>
      <c r="J7012" s="1"/>
      <c r="K7012" s="1"/>
      <c r="L7012" s="1"/>
      <c r="M7012" s="1"/>
      <c r="N7012" s="1"/>
    </row>
    <row r="7013" spans="6:14" x14ac:dyDescent="0.25">
      <c r="F7013" s="1"/>
      <c r="G7013" s="1"/>
      <c r="H7013" s="1"/>
      <c r="I7013" s="1"/>
      <c r="J7013" s="1"/>
      <c r="K7013" s="1"/>
      <c r="L7013" s="1"/>
      <c r="M7013" s="1"/>
      <c r="N7013" s="1"/>
    </row>
    <row r="7014" spans="6:14" x14ac:dyDescent="0.25">
      <c r="F7014" s="1"/>
      <c r="G7014" s="1"/>
      <c r="H7014" s="1"/>
      <c r="I7014" s="1"/>
      <c r="J7014" s="1"/>
      <c r="K7014" s="1"/>
      <c r="L7014" s="1"/>
      <c r="M7014" s="1"/>
      <c r="N7014" s="1"/>
    </row>
    <row r="7015" spans="6:14" x14ac:dyDescent="0.25">
      <c r="F7015" s="1"/>
      <c r="G7015" s="1"/>
      <c r="H7015" s="1"/>
      <c r="I7015" s="1"/>
      <c r="J7015" s="1"/>
      <c r="K7015" s="1"/>
      <c r="L7015" s="1"/>
      <c r="M7015" s="1"/>
      <c r="N7015" s="1"/>
    </row>
    <row r="7016" spans="6:14" x14ac:dyDescent="0.25">
      <c r="F7016" s="1"/>
      <c r="G7016" s="1"/>
      <c r="H7016" s="1"/>
      <c r="I7016" s="1"/>
      <c r="J7016" s="1"/>
      <c r="K7016" s="1"/>
      <c r="L7016" s="1"/>
      <c r="M7016" s="1"/>
      <c r="N7016" s="1"/>
    </row>
    <row r="7017" spans="6:14" x14ac:dyDescent="0.25">
      <c r="F7017" s="1"/>
      <c r="G7017" s="1"/>
      <c r="H7017" s="1"/>
      <c r="I7017" s="1"/>
      <c r="J7017" s="1"/>
      <c r="K7017" s="1"/>
      <c r="L7017" s="1"/>
      <c r="M7017" s="1"/>
      <c r="N7017" s="1"/>
    </row>
    <row r="7018" spans="6:14" x14ac:dyDescent="0.25">
      <c r="F7018" s="1"/>
      <c r="G7018" s="1"/>
      <c r="H7018" s="1"/>
      <c r="I7018" s="1"/>
      <c r="J7018" s="1"/>
      <c r="K7018" s="1"/>
      <c r="L7018" s="1"/>
      <c r="M7018" s="1"/>
      <c r="N7018" s="1"/>
    </row>
    <row r="7019" spans="6:14" x14ac:dyDescent="0.25">
      <c r="F7019" s="1"/>
      <c r="G7019" s="1"/>
      <c r="H7019" s="1"/>
      <c r="I7019" s="1"/>
      <c r="J7019" s="1"/>
      <c r="K7019" s="1"/>
      <c r="L7019" s="1"/>
      <c r="M7019" s="1"/>
      <c r="N7019" s="1"/>
    </row>
    <row r="7020" spans="6:14" x14ac:dyDescent="0.25">
      <c r="F7020" s="1"/>
      <c r="G7020" s="1"/>
      <c r="H7020" s="1"/>
      <c r="I7020" s="1"/>
      <c r="J7020" s="1"/>
      <c r="K7020" s="1"/>
      <c r="L7020" s="1"/>
      <c r="M7020" s="1"/>
      <c r="N7020" s="1"/>
    </row>
    <row r="7021" spans="6:14" x14ac:dyDescent="0.25">
      <c r="F7021" s="1"/>
      <c r="G7021" s="1"/>
      <c r="H7021" s="1"/>
      <c r="I7021" s="1"/>
      <c r="J7021" s="1"/>
      <c r="K7021" s="1"/>
      <c r="L7021" s="1"/>
      <c r="M7021" s="1"/>
      <c r="N7021" s="1"/>
    </row>
    <row r="7022" spans="6:14" x14ac:dyDescent="0.25">
      <c r="F7022" s="1"/>
      <c r="G7022" s="1"/>
      <c r="H7022" s="1"/>
      <c r="I7022" s="1"/>
      <c r="J7022" s="1"/>
      <c r="K7022" s="1"/>
      <c r="L7022" s="1"/>
      <c r="M7022" s="1"/>
      <c r="N7022" s="1"/>
    </row>
    <row r="7023" spans="6:14" x14ac:dyDescent="0.25">
      <c r="F7023" s="1"/>
      <c r="G7023" s="1"/>
      <c r="H7023" s="1"/>
      <c r="I7023" s="1"/>
      <c r="J7023" s="1"/>
      <c r="K7023" s="1"/>
      <c r="L7023" s="1"/>
      <c r="M7023" s="1"/>
      <c r="N7023" s="1"/>
    </row>
    <row r="7024" spans="6:14" x14ac:dyDescent="0.25">
      <c r="F7024" s="1"/>
      <c r="G7024" s="1"/>
      <c r="H7024" s="1"/>
      <c r="I7024" s="1"/>
      <c r="J7024" s="1"/>
      <c r="K7024" s="1"/>
      <c r="L7024" s="1"/>
      <c r="M7024" s="1"/>
      <c r="N7024" s="1"/>
    </row>
    <row r="7025" spans="6:14" x14ac:dyDescent="0.25">
      <c r="F7025" s="1"/>
      <c r="G7025" s="1"/>
      <c r="H7025" s="1"/>
      <c r="I7025" s="1"/>
      <c r="J7025" s="1"/>
      <c r="K7025" s="1"/>
      <c r="L7025" s="1"/>
      <c r="M7025" s="1"/>
      <c r="N7025" s="1"/>
    </row>
    <row r="7026" spans="6:14" x14ac:dyDescent="0.25">
      <c r="F7026" s="1"/>
      <c r="G7026" s="1"/>
      <c r="H7026" s="1"/>
      <c r="I7026" s="1"/>
      <c r="J7026" s="1"/>
      <c r="K7026" s="1"/>
      <c r="L7026" s="1"/>
      <c r="M7026" s="1"/>
      <c r="N7026" s="1"/>
    </row>
    <row r="7027" spans="6:14" x14ac:dyDescent="0.25">
      <c r="F7027" s="1"/>
      <c r="G7027" s="1"/>
      <c r="H7027" s="1"/>
      <c r="I7027" s="1"/>
      <c r="J7027" s="1"/>
      <c r="K7027" s="1"/>
      <c r="L7027" s="1"/>
      <c r="M7027" s="1"/>
      <c r="N7027" s="1"/>
    </row>
    <row r="7028" spans="6:14" x14ac:dyDescent="0.25">
      <c r="F7028" s="1"/>
      <c r="G7028" s="1"/>
      <c r="H7028" s="1"/>
      <c r="I7028" s="1"/>
      <c r="J7028" s="1"/>
      <c r="K7028" s="1"/>
      <c r="L7028" s="1"/>
      <c r="M7028" s="1"/>
      <c r="N7028" s="1"/>
    </row>
    <row r="7029" spans="6:14" x14ac:dyDescent="0.25">
      <c r="F7029" s="1"/>
      <c r="G7029" s="1"/>
      <c r="H7029" s="1"/>
      <c r="I7029" s="1"/>
      <c r="J7029" s="1"/>
      <c r="K7029" s="1"/>
      <c r="L7029" s="1"/>
      <c r="M7029" s="1"/>
      <c r="N7029" s="1"/>
    </row>
    <row r="7030" spans="6:14" x14ac:dyDescent="0.25">
      <c r="F7030" s="1"/>
      <c r="G7030" s="1"/>
      <c r="H7030" s="1"/>
      <c r="I7030" s="1"/>
      <c r="J7030" s="1"/>
      <c r="K7030" s="1"/>
      <c r="L7030" s="1"/>
      <c r="M7030" s="1"/>
      <c r="N7030" s="1"/>
    </row>
    <row r="7031" spans="6:14" x14ac:dyDescent="0.25">
      <c r="F7031" s="1"/>
      <c r="G7031" s="1"/>
      <c r="H7031" s="1"/>
      <c r="I7031" s="1"/>
      <c r="J7031" s="1"/>
      <c r="K7031" s="1"/>
      <c r="L7031" s="1"/>
      <c r="M7031" s="1"/>
      <c r="N7031" s="1"/>
    </row>
    <row r="7032" spans="6:14" x14ac:dyDescent="0.25">
      <c r="F7032" s="1"/>
      <c r="G7032" s="1"/>
      <c r="H7032" s="1"/>
      <c r="I7032" s="1"/>
      <c r="J7032" s="1"/>
      <c r="K7032" s="1"/>
      <c r="L7032" s="1"/>
      <c r="M7032" s="1"/>
      <c r="N7032" s="1"/>
    </row>
    <row r="7033" spans="6:14" x14ac:dyDescent="0.25">
      <c r="F7033" s="1"/>
      <c r="G7033" s="1"/>
      <c r="H7033" s="1"/>
      <c r="I7033" s="1"/>
      <c r="J7033" s="1"/>
      <c r="K7033" s="1"/>
      <c r="L7033" s="1"/>
      <c r="M7033" s="1"/>
      <c r="N7033" s="1"/>
    </row>
    <row r="7034" spans="6:14" x14ac:dyDescent="0.25">
      <c r="F7034" s="1"/>
      <c r="G7034" s="1"/>
      <c r="H7034" s="1"/>
      <c r="I7034" s="1"/>
      <c r="J7034" s="1"/>
      <c r="K7034" s="1"/>
      <c r="L7034" s="1"/>
      <c r="M7034" s="1"/>
      <c r="N7034" s="1"/>
    </row>
    <row r="7035" spans="6:14" x14ac:dyDescent="0.25">
      <c r="F7035" s="1"/>
      <c r="G7035" s="1"/>
      <c r="H7035" s="1"/>
      <c r="I7035" s="1"/>
      <c r="J7035" s="1"/>
      <c r="K7035" s="1"/>
      <c r="L7035" s="1"/>
      <c r="M7035" s="1"/>
      <c r="N7035" s="1"/>
    </row>
    <row r="7036" spans="6:14" x14ac:dyDescent="0.25">
      <c r="F7036" s="1"/>
      <c r="G7036" s="1"/>
      <c r="H7036" s="1"/>
      <c r="I7036" s="1"/>
      <c r="J7036" s="1"/>
      <c r="K7036" s="1"/>
      <c r="L7036" s="1"/>
      <c r="M7036" s="1"/>
      <c r="N7036" s="1"/>
    </row>
    <row r="7037" spans="6:14" x14ac:dyDescent="0.25">
      <c r="F7037" s="1"/>
      <c r="G7037" s="1"/>
      <c r="H7037" s="1"/>
      <c r="I7037" s="1"/>
      <c r="J7037" s="1"/>
      <c r="K7037" s="1"/>
      <c r="L7037" s="1"/>
      <c r="M7037" s="1"/>
      <c r="N7037" s="1"/>
    </row>
    <row r="7038" spans="6:14" x14ac:dyDescent="0.25">
      <c r="F7038" s="1"/>
      <c r="G7038" s="1"/>
      <c r="H7038" s="1"/>
      <c r="I7038" s="1"/>
      <c r="J7038" s="1"/>
      <c r="K7038" s="1"/>
      <c r="L7038" s="1"/>
      <c r="M7038" s="1"/>
      <c r="N7038" s="1"/>
    </row>
    <row r="7039" spans="6:14" x14ac:dyDescent="0.25">
      <c r="F7039" s="1"/>
      <c r="G7039" s="1"/>
      <c r="H7039" s="1"/>
      <c r="I7039" s="1"/>
      <c r="J7039" s="1"/>
      <c r="K7039" s="1"/>
      <c r="L7039" s="1"/>
      <c r="M7039" s="1"/>
      <c r="N7039" s="1"/>
    </row>
    <row r="7040" spans="6:14" x14ac:dyDescent="0.25">
      <c r="F7040" s="1"/>
      <c r="G7040" s="1"/>
      <c r="H7040" s="1"/>
      <c r="I7040" s="1"/>
      <c r="J7040" s="1"/>
      <c r="K7040" s="1"/>
      <c r="L7040" s="1"/>
      <c r="M7040" s="1"/>
      <c r="N7040" s="1"/>
    </row>
    <row r="7041" spans="6:14" x14ac:dyDescent="0.25">
      <c r="F7041" s="1"/>
      <c r="G7041" s="1"/>
      <c r="H7041" s="1"/>
      <c r="I7041" s="1"/>
      <c r="J7041" s="1"/>
      <c r="K7041" s="1"/>
      <c r="L7041" s="1"/>
      <c r="M7041" s="1"/>
      <c r="N7041" s="1"/>
    </row>
    <row r="7042" spans="6:14" x14ac:dyDescent="0.25">
      <c r="F7042" s="1"/>
      <c r="G7042" s="1"/>
      <c r="H7042" s="1"/>
      <c r="I7042" s="1"/>
      <c r="J7042" s="1"/>
      <c r="K7042" s="1"/>
      <c r="L7042" s="1"/>
      <c r="M7042" s="1"/>
      <c r="N7042" s="1"/>
    </row>
    <row r="7043" spans="6:14" x14ac:dyDescent="0.25">
      <c r="F7043" s="1"/>
      <c r="G7043" s="1"/>
      <c r="H7043" s="1"/>
      <c r="I7043" s="1"/>
      <c r="J7043" s="1"/>
      <c r="K7043" s="1"/>
      <c r="L7043" s="1"/>
      <c r="M7043" s="1"/>
      <c r="N7043" s="1"/>
    </row>
    <row r="7044" spans="6:14" x14ac:dyDescent="0.25">
      <c r="F7044" s="1"/>
      <c r="G7044" s="1"/>
      <c r="H7044" s="1"/>
      <c r="I7044" s="1"/>
      <c r="J7044" s="1"/>
      <c r="K7044" s="1"/>
      <c r="L7044" s="1"/>
      <c r="M7044" s="1"/>
      <c r="N7044" s="1"/>
    </row>
    <row r="7045" spans="6:14" x14ac:dyDescent="0.25">
      <c r="F7045" s="1"/>
      <c r="G7045" s="1"/>
      <c r="H7045" s="1"/>
      <c r="I7045" s="1"/>
      <c r="J7045" s="1"/>
      <c r="K7045" s="1"/>
      <c r="L7045" s="1"/>
      <c r="M7045" s="1"/>
      <c r="N7045" s="1"/>
    </row>
    <row r="7046" spans="6:14" x14ac:dyDescent="0.25">
      <c r="F7046" s="1"/>
      <c r="G7046" s="1"/>
      <c r="H7046" s="1"/>
      <c r="I7046" s="1"/>
      <c r="J7046" s="1"/>
      <c r="K7046" s="1"/>
      <c r="L7046" s="1"/>
      <c r="M7046" s="1"/>
      <c r="N7046" s="1"/>
    </row>
    <row r="7047" spans="6:14" x14ac:dyDescent="0.25">
      <c r="F7047" s="1"/>
      <c r="G7047" s="1"/>
      <c r="H7047" s="1"/>
      <c r="I7047" s="1"/>
      <c r="J7047" s="1"/>
      <c r="K7047" s="1"/>
      <c r="L7047" s="1"/>
      <c r="M7047" s="1"/>
      <c r="N7047" s="1"/>
    </row>
    <row r="7048" spans="6:14" x14ac:dyDescent="0.25">
      <c r="F7048" s="1"/>
      <c r="G7048" s="1"/>
      <c r="H7048" s="1"/>
      <c r="I7048" s="1"/>
      <c r="J7048" s="1"/>
      <c r="K7048" s="1"/>
      <c r="L7048" s="1"/>
      <c r="M7048" s="1"/>
      <c r="N7048" s="1"/>
    </row>
    <row r="7049" spans="6:14" x14ac:dyDescent="0.25">
      <c r="F7049" s="1"/>
      <c r="G7049" s="1"/>
      <c r="H7049" s="1"/>
      <c r="I7049" s="1"/>
      <c r="J7049" s="1"/>
      <c r="K7049" s="1"/>
      <c r="L7049" s="1"/>
      <c r="M7049" s="1"/>
      <c r="N7049" s="1"/>
    </row>
    <row r="7050" spans="6:14" x14ac:dyDescent="0.25">
      <c r="F7050" s="1"/>
      <c r="G7050" s="1"/>
      <c r="H7050" s="1"/>
      <c r="I7050" s="1"/>
      <c r="J7050" s="1"/>
      <c r="K7050" s="1"/>
      <c r="L7050" s="1"/>
      <c r="M7050" s="1"/>
      <c r="N7050" s="1"/>
    </row>
    <row r="7051" spans="6:14" x14ac:dyDescent="0.25">
      <c r="F7051" s="1"/>
      <c r="G7051" s="1"/>
      <c r="H7051" s="1"/>
      <c r="I7051" s="1"/>
      <c r="J7051" s="1"/>
      <c r="K7051" s="1"/>
      <c r="L7051" s="1"/>
      <c r="M7051" s="1"/>
      <c r="N7051" s="1"/>
    </row>
    <row r="7052" spans="6:14" x14ac:dyDescent="0.25">
      <c r="F7052" s="1"/>
      <c r="G7052" s="1"/>
      <c r="H7052" s="1"/>
      <c r="I7052" s="1"/>
      <c r="J7052" s="1"/>
      <c r="K7052" s="1"/>
      <c r="L7052" s="1"/>
      <c r="M7052" s="1"/>
      <c r="N7052" s="1"/>
    </row>
    <row r="7053" spans="6:14" x14ac:dyDescent="0.25">
      <c r="F7053" s="1"/>
      <c r="G7053" s="1"/>
      <c r="H7053" s="1"/>
      <c r="I7053" s="1"/>
      <c r="J7053" s="1"/>
      <c r="K7053" s="1"/>
      <c r="L7053" s="1"/>
      <c r="M7053" s="1"/>
      <c r="N7053" s="1"/>
    </row>
    <row r="7054" spans="6:14" x14ac:dyDescent="0.25">
      <c r="F7054" s="1"/>
      <c r="G7054" s="1"/>
      <c r="H7054" s="1"/>
      <c r="I7054" s="1"/>
      <c r="J7054" s="1"/>
      <c r="K7054" s="1"/>
      <c r="L7054" s="1"/>
      <c r="M7054" s="1"/>
      <c r="N7054" s="1"/>
    </row>
    <row r="7055" spans="6:14" x14ac:dyDescent="0.25">
      <c r="F7055" s="1"/>
      <c r="G7055" s="1"/>
      <c r="H7055" s="1"/>
      <c r="I7055" s="1"/>
      <c r="J7055" s="1"/>
      <c r="K7055" s="1"/>
      <c r="L7055" s="1"/>
      <c r="M7055" s="1"/>
      <c r="N7055" s="1"/>
    </row>
    <row r="7056" spans="6:14" x14ac:dyDescent="0.25">
      <c r="F7056" s="1"/>
      <c r="G7056" s="1"/>
      <c r="H7056" s="1"/>
      <c r="I7056" s="1"/>
      <c r="J7056" s="1"/>
      <c r="K7056" s="1"/>
      <c r="L7056" s="1"/>
      <c r="M7056" s="1"/>
      <c r="N7056" s="1"/>
    </row>
    <row r="7057" spans="6:14" x14ac:dyDescent="0.25">
      <c r="F7057" s="1"/>
      <c r="G7057" s="1"/>
      <c r="H7057" s="1"/>
      <c r="I7057" s="1"/>
      <c r="J7057" s="1"/>
      <c r="K7057" s="1"/>
      <c r="L7057" s="1"/>
      <c r="M7057" s="1"/>
      <c r="N7057" s="1"/>
    </row>
    <row r="7058" spans="6:14" x14ac:dyDescent="0.25">
      <c r="F7058" s="1"/>
      <c r="G7058" s="1"/>
      <c r="H7058" s="1"/>
      <c r="I7058" s="1"/>
      <c r="J7058" s="1"/>
      <c r="K7058" s="1"/>
      <c r="L7058" s="1"/>
      <c r="M7058" s="1"/>
      <c r="N7058" s="1"/>
    </row>
    <row r="7059" spans="6:14" x14ac:dyDescent="0.25">
      <c r="F7059" s="1"/>
      <c r="G7059" s="1"/>
      <c r="H7059" s="1"/>
      <c r="I7059" s="1"/>
      <c r="J7059" s="1"/>
      <c r="K7059" s="1"/>
      <c r="L7059" s="1"/>
      <c r="M7059" s="1"/>
      <c r="N7059" s="1"/>
    </row>
    <row r="7060" spans="6:14" x14ac:dyDescent="0.25">
      <c r="F7060" s="1"/>
      <c r="G7060" s="1"/>
      <c r="H7060" s="1"/>
      <c r="I7060" s="1"/>
      <c r="J7060" s="1"/>
      <c r="K7060" s="1"/>
      <c r="L7060" s="1"/>
      <c r="M7060" s="1"/>
      <c r="N7060" s="1"/>
    </row>
    <row r="7061" spans="6:14" x14ac:dyDescent="0.25">
      <c r="F7061" s="1"/>
      <c r="G7061" s="1"/>
      <c r="H7061" s="1"/>
      <c r="I7061" s="1"/>
      <c r="J7061" s="1"/>
      <c r="K7061" s="1"/>
      <c r="L7061" s="1"/>
      <c r="M7061" s="1"/>
      <c r="N7061" s="1"/>
    </row>
    <row r="7062" spans="6:14" x14ac:dyDescent="0.25">
      <c r="F7062" s="1"/>
      <c r="G7062" s="1"/>
      <c r="H7062" s="1"/>
      <c r="I7062" s="1"/>
      <c r="J7062" s="1"/>
      <c r="K7062" s="1"/>
      <c r="L7062" s="1"/>
      <c r="M7062" s="1"/>
      <c r="N7062" s="1"/>
    </row>
    <row r="7063" spans="6:14" x14ac:dyDescent="0.25">
      <c r="F7063" s="1"/>
      <c r="G7063" s="1"/>
      <c r="H7063" s="1"/>
      <c r="I7063" s="1"/>
      <c r="J7063" s="1"/>
      <c r="K7063" s="1"/>
      <c r="L7063" s="1"/>
      <c r="M7063" s="1"/>
      <c r="N7063" s="1"/>
    </row>
    <row r="7064" spans="6:14" x14ac:dyDescent="0.25">
      <c r="F7064" s="1"/>
      <c r="G7064" s="1"/>
      <c r="H7064" s="1"/>
      <c r="I7064" s="1"/>
      <c r="J7064" s="1"/>
      <c r="K7064" s="1"/>
      <c r="L7064" s="1"/>
      <c r="M7064" s="1"/>
      <c r="N7064" s="1"/>
    </row>
    <row r="7065" spans="6:14" x14ac:dyDescent="0.25">
      <c r="F7065" s="1"/>
      <c r="G7065" s="1"/>
      <c r="H7065" s="1"/>
      <c r="I7065" s="1"/>
      <c r="J7065" s="1"/>
      <c r="K7065" s="1"/>
      <c r="L7065" s="1"/>
      <c r="M7065" s="1"/>
      <c r="N7065" s="1"/>
    </row>
    <row r="7066" spans="6:14" x14ac:dyDescent="0.25">
      <c r="F7066" s="1"/>
      <c r="G7066" s="1"/>
      <c r="H7066" s="1"/>
      <c r="I7066" s="1"/>
      <c r="J7066" s="1"/>
      <c r="K7066" s="1"/>
      <c r="L7066" s="1"/>
      <c r="M7066" s="1"/>
      <c r="N7066" s="1"/>
    </row>
    <row r="7067" spans="6:14" x14ac:dyDescent="0.25">
      <c r="F7067" s="1"/>
      <c r="G7067" s="1"/>
      <c r="H7067" s="1"/>
      <c r="I7067" s="1"/>
      <c r="J7067" s="1"/>
      <c r="K7067" s="1"/>
      <c r="L7067" s="1"/>
      <c r="M7067" s="1"/>
      <c r="N7067" s="1"/>
    </row>
    <row r="7068" spans="6:14" x14ac:dyDescent="0.25">
      <c r="F7068" s="1"/>
      <c r="G7068" s="1"/>
      <c r="H7068" s="1"/>
      <c r="I7068" s="1"/>
      <c r="J7068" s="1"/>
      <c r="K7068" s="1"/>
      <c r="L7068" s="1"/>
      <c r="M7068" s="1"/>
      <c r="N7068" s="1"/>
    </row>
    <row r="7069" spans="6:14" x14ac:dyDescent="0.25">
      <c r="F7069" s="1"/>
      <c r="G7069" s="1"/>
      <c r="H7069" s="1"/>
      <c r="I7069" s="1"/>
      <c r="J7069" s="1"/>
      <c r="K7069" s="1"/>
      <c r="L7069" s="1"/>
      <c r="M7069" s="1"/>
      <c r="N7069" s="1"/>
    </row>
    <row r="7070" spans="6:14" x14ac:dyDescent="0.25">
      <c r="F7070" s="1"/>
      <c r="G7070" s="1"/>
      <c r="H7070" s="1"/>
      <c r="I7070" s="1"/>
      <c r="J7070" s="1"/>
      <c r="K7070" s="1"/>
      <c r="L7070" s="1"/>
      <c r="M7070" s="1"/>
      <c r="N7070" s="1"/>
    </row>
    <row r="7071" spans="6:14" x14ac:dyDescent="0.25">
      <c r="F7071" s="1"/>
      <c r="G7071" s="1"/>
      <c r="H7071" s="1"/>
      <c r="I7071" s="1"/>
      <c r="J7071" s="1"/>
      <c r="K7071" s="1"/>
      <c r="L7071" s="1"/>
      <c r="M7071" s="1"/>
      <c r="N7071" s="1"/>
    </row>
    <row r="7072" spans="6:14" x14ac:dyDescent="0.25">
      <c r="F7072" s="1"/>
      <c r="G7072" s="1"/>
      <c r="H7072" s="1"/>
      <c r="I7072" s="1"/>
      <c r="J7072" s="1"/>
      <c r="K7072" s="1"/>
      <c r="L7072" s="1"/>
      <c r="M7072" s="1"/>
      <c r="N7072" s="1"/>
    </row>
    <row r="7073" spans="6:14" x14ac:dyDescent="0.25">
      <c r="F7073" s="1"/>
      <c r="G7073" s="1"/>
      <c r="H7073" s="1"/>
      <c r="I7073" s="1"/>
      <c r="J7073" s="1"/>
      <c r="K7073" s="1"/>
      <c r="L7073" s="1"/>
      <c r="M7073" s="1"/>
      <c r="N7073" s="1"/>
    </row>
    <row r="7074" spans="6:14" x14ac:dyDescent="0.25">
      <c r="F7074" s="1"/>
      <c r="G7074" s="1"/>
      <c r="H7074" s="1"/>
      <c r="I7074" s="1"/>
      <c r="J7074" s="1"/>
      <c r="K7074" s="1"/>
      <c r="L7074" s="1"/>
      <c r="M7074" s="1"/>
      <c r="N7074" s="1"/>
    </row>
    <row r="7075" spans="6:14" x14ac:dyDescent="0.25">
      <c r="F7075" s="1"/>
      <c r="G7075" s="1"/>
      <c r="H7075" s="1"/>
      <c r="I7075" s="1"/>
      <c r="J7075" s="1"/>
      <c r="K7075" s="1"/>
      <c r="L7075" s="1"/>
      <c r="M7075" s="1"/>
      <c r="N7075" s="1"/>
    </row>
    <row r="7076" spans="6:14" x14ac:dyDescent="0.25">
      <c r="F7076" s="1"/>
      <c r="G7076" s="1"/>
      <c r="H7076" s="1"/>
      <c r="I7076" s="1"/>
      <c r="J7076" s="1"/>
      <c r="K7076" s="1"/>
      <c r="L7076" s="1"/>
      <c r="M7076" s="1"/>
      <c r="N7076" s="1"/>
    </row>
    <row r="7077" spans="6:14" x14ac:dyDescent="0.25">
      <c r="F7077" s="1"/>
      <c r="G7077" s="1"/>
      <c r="H7077" s="1"/>
      <c r="I7077" s="1"/>
      <c r="J7077" s="1"/>
      <c r="K7077" s="1"/>
      <c r="L7077" s="1"/>
      <c r="M7077" s="1"/>
      <c r="N7077" s="1"/>
    </row>
    <row r="7078" spans="6:14" x14ac:dyDescent="0.25">
      <c r="F7078" s="1"/>
      <c r="G7078" s="1"/>
      <c r="H7078" s="1"/>
      <c r="I7078" s="1"/>
      <c r="J7078" s="1"/>
      <c r="K7078" s="1"/>
      <c r="L7078" s="1"/>
      <c r="M7078" s="1"/>
      <c r="N7078" s="1"/>
    </row>
    <row r="7079" spans="6:14" x14ac:dyDescent="0.25">
      <c r="F7079" s="1"/>
      <c r="G7079" s="1"/>
      <c r="H7079" s="1"/>
      <c r="I7079" s="1"/>
      <c r="J7079" s="1"/>
      <c r="K7079" s="1"/>
      <c r="L7079" s="1"/>
      <c r="M7079" s="1"/>
      <c r="N7079" s="1"/>
    </row>
    <row r="7080" spans="6:14" x14ac:dyDescent="0.25">
      <c r="F7080" s="1"/>
      <c r="G7080" s="1"/>
      <c r="H7080" s="1"/>
      <c r="I7080" s="1"/>
      <c r="J7080" s="1"/>
      <c r="K7080" s="1"/>
      <c r="L7080" s="1"/>
      <c r="M7080" s="1"/>
      <c r="N7080" s="1"/>
    </row>
    <row r="7081" spans="6:14" x14ac:dyDescent="0.25">
      <c r="F7081" s="1"/>
      <c r="G7081" s="1"/>
      <c r="H7081" s="1"/>
      <c r="I7081" s="1"/>
      <c r="J7081" s="1"/>
      <c r="K7081" s="1"/>
      <c r="L7081" s="1"/>
      <c r="M7081" s="1"/>
      <c r="N7081" s="1"/>
    </row>
    <row r="7082" spans="6:14" x14ac:dyDescent="0.25">
      <c r="F7082" s="1"/>
      <c r="G7082" s="1"/>
      <c r="H7082" s="1"/>
      <c r="I7082" s="1"/>
      <c r="J7082" s="1"/>
      <c r="K7082" s="1"/>
      <c r="L7082" s="1"/>
      <c r="M7082" s="1"/>
      <c r="N7082" s="1"/>
    </row>
    <row r="7083" spans="6:14" x14ac:dyDescent="0.25">
      <c r="F7083" s="1"/>
      <c r="G7083" s="1"/>
      <c r="H7083" s="1"/>
      <c r="I7083" s="1"/>
      <c r="J7083" s="1"/>
      <c r="K7083" s="1"/>
      <c r="L7083" s="1"/>
      <c r="M7083" s="1"/>
      <c r="N7083" s="1"/>
    </row>
    <row r="7084" spans="6:14" x14ac:dyDescent="0.25">
      <c r="F7084" s="1"/>
      <c r="G7084" s="1"/>
      <c r="H7084" s="1"/>
      <c r="I7084" s="1"/>
      <c r="J7084" s="1"/>
      <c r="K7084" s="1"/>
      <c r="L7084" s="1"/>
      <c r="M7084" s="1"/>
      <c r="N7084" s="1"/>
    </row>
    <row r="7085" spans="6:14" x14ac:dyDescent="0.25">
      <c r="F7085" s="1"/>
      <c r="G7085" s="1"/>
      <c r="H7085" s="1"/>
      <c r="I7085" s="1"/>
      <c r="J7085" s="1"/>
      <c r="K7085" s="1"/>
      <c r="L7085" s="1"/>
      <c r="M7085" s="1"/>
      <c r="N7085" s="1"/>
    </row>
    <row r="7086" spans="6:14" x14ac:dyDescent="0.25">
      <c r="F7086" s="1"/>
      <c r="G7086" s="1"/>
      <c r="H7086" s="1"/>
      <c r="I7086" s="1"/>
      <c r="J7086" s="1"/>
      <c r="K7086" s="1"/>
      <c r="L7086" s="1"/>
      <c r="M7086" s="1"/>
      <c r="N7086" s="1"/>
    </row>
    <row r="7087" spans="6:14" x14ac:dyDescent="0.25">
      <c r="F7087" s="1"/>
      <c r="G7087" s="1"/>
      <c r="H7087" s="1"/>
      <c r="I7087" s="1"/>
      <c r="J7087" s="1"/>
      <c r="K7087" s="1"/>
      <c r="L7087" s="1"/>
      <c r="M7087" s="1"/>
      <c r="N7087" s="1"/>
    </row>
    <row r="7088" spans="6:14" x14ac:dyDescent="0.25">
      <c r="F7088" s="1"/>
      <c r="G7088" s="1"/>
      <c r="H7088" s="1"/>
      <c r="I7088" s="1"/>
      <c r="J7088" s="1"/>
      <c r="K7088" s="1"/>
      <c r="L7088" s="1"/>
      <c r="M7088" s="1"/>
      <c r="N7088" s="1"/>
    </row>
    <row r="7089" spans="6:14" x14ac:dyDescent="0.25">
      <c r="F7089" s="1"/>
      <c r="G7089" s="1"/>
      <c r="H7089" s="1"/>
      <c r="I7089" s="1"/>
      <c r="J7089" s="1"/>
      <c r="K7089" s="1"/>
      <c r="L7089" s="1"/>
      <c r="M7089" s="1"/>
      <c r="N7089" s="1"/>
    </row>
    <row r="7090" spans="6:14" x14ac:dyDescent="0.25">
      <c r="F7090" s="1"/>
      <c r="G7090" s="1"/>
      <c r="H7090" s="1"/>
      <c r="I7090" s="1"/>
      <c r="J7090" s="1"/>
      <c r="K7090" s="1"/>
      <c r="L7090" s="1"/>
      <c r="M7090" s="1"/>
      <c r="N7090" s="1"/>
    </row>
    <row r="7091" spans="6:14" x14ac:dyDescent="0.25">
      <c r="F7091" s="1"/>
      <c r="G7091" s="1"/>
      <c r="H7091" s="1"/>
      <c r="I7091" s="1"/>
      <c r="J7091" s="1"/>
      <c r="K7091" s="1"/>
      <c r="L7091" s="1"/>
      <c r="M7091" s="1"/>
      <c r="N7091" s="1"/>
    </row>
    <row r="7092" spans="6:14" x14ac:dyDescent="0.25">
      <c r="F7092" s="1"/>
      <c r="G7092" s="1"/>
      <c r="H7092" s="1"/>
      <c r="I7092" s="1"/>
      <c r="J7092" s="1"/>
      <c r="K7092" s="1"/>
      <c r="L7092" s="1"/>
      <c r="M7092" s="1"/>
      <c r="N7092" s="1"/>
    </row>
    <row r="7093" spans="6:14" x14ac:dyDescent="0.25">
      <c r="F7093" s="1"/>
      <c r="G7093" s="1"/>
      <c r="H7093" s="1"/>
      <c r="I7093" s="1"/>
      <c r="J7093" s="1"/>
      <c r="K7093" s="1"/>
      <c r="L7093" s="1"/>
      <c r="M7093" s="1"/>
      <c r="N7093" s="1"/>
    </row>
    <row r="7094" spans="6:14" x14ac:dyDescent="0.25">
      <c r="F7094" s="1"/>
      <c r="G7094" s="1"/>
      <c r="H7094" s="1"/>
      <c r="I7094" s="1"/>
      <c r="J7094" s="1"/>
      <c r="K7094" s="1"/>
      <c r="L7094" s="1"/>
      <c r="M7094" s="1"/>
      <c r="N7094" s="1"/>
    </row>
    <row r="7095" spans="6:14" x14ac:dyDescent="0.25">
      <c r="F7095" s="1"/>
      <c r="G7095" s="1"/>
      <c r="H7095" s="1"/>
      <c r="I7095" s="1"/>
      <c r="J7095" s="1"/>
      <c r="K7095" s="1"/>
      <c r="L7095" s="1"/>
      <c r="M7095" s="1"/>
      <c r="N7095" s="1"/>
    </row>
    <row r="7096" spans="6:14" x14ac:dyDescent="0.25">
      <c r="F7096" s="1"/>
      <c r="G7096" s="1"/>
      <c r="H7096" s="1"/>
      <c r="I7096" s="1"/>
      <c r="J7096" s="1"/>
      <c r="K7096" s="1"/>
      <c r="L7096" s="1"/>
      <c r="M7096" s="1"/>
      <c r="N7096" s="1"/>
    </row>
    <row r="7097" spans="6:14" x14ac:dyDescent="0.25">
      <c r="F7097" s="1"/>
      <c r="G7097" s="1"/>
      <c r="H7097" s="1"/>
      <c r="I7097" s="1"/>
      <c r="J7097" s="1"/>
      <c r="K7097" s="1"/>
      <c r="L7097" s="1"/>
      <c r="M7097" s="1"/>
      <c r="N7097" s="1"/>
    </row>
    <row r="7098" spans="6:14" x14ac:dyDescent="0.25">
      <c r="F7098" s="1"/>
      <c r="G7098" s="1"/>
      <c r="H7098" s="1"/>
      <c r="I7098" s="1"/>
      <c r="J7098" s="1"/>
      <c r="K7098" s="1"/>
      <c r="L7098" s="1"/>
      <c r="M7098" s="1"/>
      <c r="N7098" s="1"/>
    </row>
    <row r="7099" spans="6:14" x14ac:dyDescent="0.25">
      <c r="F7099" s="1"/>
      <c r="G7099" s="1"/>
      <c r="H7099" s="1"/>
      <c r="I7099" s="1"/>
      <c r="J7099" s="1"/>
      <c r="K7099" s="1"/>
      <c r="L7099" s="1"/>
      <c r="M7099" s="1"/>
      <c r="N7099" s="1"/>
    </row>
    <row r="7100" spans="6:14" x14ac:dyDescent="0.25">
      <c r="F7100" s="1"/>
      <c r="G7100" s="1"/>
      <c r="H7100" s="1"/>
      <c r="I7100" s="1"/>
      <c r="J7100" s="1"/>
      <c r="K7100" s="1"/>
      <c r="L7100" s="1"/>
      <c r="M7100" s="1"/>
      <c r="N7100" s="1"/>
    </row>
    <row r="7101" spans="6:14" x14ac:dyDescent="0.25">
      <c r="F7101" s="1"/>
      <c r="G7101" s="1"/>
      <c r="H7101" s="1"/>
      <c r="I7101" s="1"/>
      <c r="J7101" s="1"/>
      <c r="K7101" s="1"/>
      <c r="L7101" s="1"/>
      <c r="M7101" s="1"/>
      <c r="N7101" s="1"/>
    </row>
    <row r="7102" spans="6:14" x14ac:dyDescent="0.25">
      <c r="F7102" s="1"/>
      <c r="G7102" s="1"/>
      <c r="H7102" s="1"/>
      <c r="I7102" s="1"/>
      <c r="J7102" s="1"/>
      <c r="K7102" s="1"/>
      <c r="L7102" s="1"/>
      <c r="M7102" s="1"/>
      <c r="N7102" s="1"/>
    </row>
    <row r="7103" spans="6:14" x14ac:dyDescent="0.25">
      <c r="F7103" s="1"/>
      <c r="G7103" s="1"/>
      <c r="H7103" s="1"/>
      <c r="I7103" s="1"/>
      <c r="J7103" s="1"/>
      <c r="K7103" s="1"/>
      <c r="L7103" s="1"/>
      <c r="M7103" s="1"/>
      <c r="N7103" s="1"/>
    </row>
    <row r="7104" spans="6:14" x14ac:dyDescent="0.25">
      <c r="F7104" s="1"/>
      <c r="G7104" s="1"/>
      <c r="H7104" s="1"/>
      <c r="I7104" s="1"/>
      <c r="J7104" s="1"/>
      <c r="K7104" s="1"/>
      <c r="L7104" s="1"/>
      <c r="M7104" s="1"/>
      <c r="N7104" s="1"/>
    </row>
    <row r="7105" spans="6:14" x14ac:dyDescent="0.25">
      <c r="F7105" s="1"/>
      <c r="G7105" s="1"/>
      <c r="H7105" s="1"/>
      <c r="I7105" s="1"/>
      <c r="J7105" s="1"/>
      <c r="K7105" s="1"/>
      <c r="L7105" s="1"/>
      <c r="M7105" s="1"/>
      <c r="N7105" s="1"/>
    </row>
    <row r="7106" spans="6:14" x14ac:dyDescent="0.25">
      <c r="F7106" s="1"/>
      <c r="G7106" s="1"/>
      <c r="H7106" s="1"/>
      <c r="I7106" s="1"/>
      <c r="J7106" s="1"/>
      <c r="K7106" s="1"/>
      <c r="L7106" s="1"/>
      <c r="M7106" s="1"/>
      <c r="N7106" s="1"/>
    </row>
    <row r="7107" spans="6:14" x14ac:dyDescent="0.25">
      <c r="F7107" s="1"/>
      <c r="G7107" s="1"/>
      <c r="H7107" s="1"/>
      <c r="I7107" s="1"/>
      <c r="J7107" s="1"/>
      <c r="K7107" s="1"/>
      <c r="L7107" s="1"/>
      <c r="M7107" s="1"/>
      <c r="N7107" s="1"/>
    </row>
    <row r="7108" spans="6:14" x14ac:dyDescent="0.25">
      <c r="F7108" s="1"/>
      <c r="G7108" s="1"/>
      <c r="H7108" s="1"/>
      <c r="I7108" s="1"/>
      <c r="J7108" s="1"/>
      <c r="K7108" s="1"/>
      <c r="L7108" s="1"/>
      <c r="M7108" s="1"/>
      <c r="N7108" s="1"/>
    </row>
    <row r="7109" spans="6:14" x14ac:dyDescent="0.25">
      <c r="F7109" s="1"/>
      <c r="G7109" s="1"/>
      <c r="H7109" s="1"/>
      <c r="I7109" s="1"/>
      <c r="J7109" s="1"/>
      <c r="K7109" s="1"/>
      <c r="L7109" s="1"/>
      <c r="M7109" s="1"/>
      <c r="N7109" s="1"/>
    </row>
    <row r="7110" spans="6:14" x14ac:dyDescent="0.25">
      <c r="F7110" s="1"/>
      <c r="G7110" s="1"/>
      <c r="H7110" s="1"/>
      <c r="I7110" s="1"/>
      <c r="J7110" s="1"/>
      <c r="K7110" s="1"/>
      <c r="L7110" s="1"/>
      <c r="M7110" s="1"/>
      <c r="N7110" s="1"/>
    </row>
    <row r="7111" spans="6:14" x14ac:dyDescent="0.25">
      <c r="F7111" s="1"/>
      <c r="G7111" s="1"/>
      <c r="H7111" s="1"/>
      <c r="I7111" s="1"/>
      <c r="J7111" s="1"/>
      <c r="K7111" s="1"/>
      <c r="L7111" s="1"/>
      <c r="M7111" s="1"/>
      <c r="N7111" s="1"/>
    </row>
    <row r="7112" spans="6:14" x14ac:dyDescent="0.25">
      <c r="F7112" s="1"/>
      <c r="G7112" s="1"/>
      <c r="H7112" s="1"/>
      <c r="I7112" s="1"/>
      <c r="J7112" s="1"/>
      <c r="K7112" s="1"/>
      <c r="L7112" s="1"/>
      <c r="M7112" s="1"/>
      <c r="N7112" s="1"/>
    </row>
    <row r="7113" spans="6:14" x14ac:dyDescent="0.25">
      <c r="F7113" s="1"/>
      <c r="G7113" s="1"/>
      <c r="H7113" s="1"/>
      <c r="I7113" s="1"/>
      <c r="J7113" s="1"/>
      <c r="K7113" s="1"/>
      <c r="L7113" s="1"/>
      <c r="M7113" s="1"/>
      <c r="N7113" s="1"/>
    </row>
    <row r="7114" spans="6:14" x14ac:dyDescent="0.25">
      <c r="F7114" s="1"/>
      <c r="G7114" s="1"/>
      <c r="H7114" s="1"/>
      <c r="I7114" s="1"/>
      <c r="J7114" s="1"/>
      <c r="K7114" s="1"/>
      <c r="L7114" s="1"/>
      <c r="M7114" s="1"/>
      <c r="N7114" s="1"/>
    </row>
    <row r="7115" spans="6:14" x14ac:dyDescent="0.25">
      <c r="F7115" s="1"/>
      <c r="G7115" s="1"/>
      <c r="H7115" s="1"/>
      <c r="I7115" s="1"/>
      <c r="J7115" s="1"/>
      <c r="K7115" s="1"/>
      <c r="L7115" s="1"/>
      <c r="M7115" s="1"/>
      <c r="N7115" s="1"/>
    </row>
    <row r="7116" spans="6:14" x14ac:dyDescent="0.25">
      <c r="F7116" s="1"/>
      <c r="G7116" s="1"/>
      <c r="H7116" s="1"/>
      <c r="I7116" s="1"/>
      <c r="J7116" s="1"/>
      <c r="K7116" s="1"/>
      <c r="L7116" s="1"/>
      <c r="M7116" s="1"/>
      <c r="N7116" s="1"/>
    </row>
    <row r="7117" spans="6:14" x14ac:dyDescent="0.25">
      <c r="F7117" s="1"/>
      <c r="G7117" s="1"/>
      <c r="H7117" s="1"/>
      <c r="I7117" s="1"/>
      <c r="J7117" s="1"/>
      <c r="K7117" s="1"/>
      <c r="L7117" s="1"/>
      <c r="M7117" s="1"/>
      <c r="N7117" s="1"/>
    </row>
    <row r="7118" spans="6:14" x14ac:dyDescent="0.25">
      <c r="F7118" s="1"/>
      <c r="G7118" s="1"/>
      <c r="H7118" s="1"/>
      <c r="I7118" s="1"/>
      <c r="J7118" s="1"/>
      <c r="K7118" s="1"/>
      <c r="L7118" s="1"/>
      <c r="M7118" s="1"/>
      <c r="N7118" s="1"/>
    </row>
    <row r="7119" spans="6:14" x14ac:dyDescent="0.25">
      <c r="F7119" s="1"/>
      <c r="G7119" s="1"/>
      <c r="H7119" s="1"/>
      <c r="I7119" s="1"/>
      <c r="J7119" s="1"/>
      <c r="K7119" s="1"/>
      <c r="L7119" s="1"/>
      <c r="M7119" s="1"/>
      <c r="N7119" s="1"/>
    </row>
    <row r="7120" spans="6:14" x14ac:dyDescent="0.25">
      <c r="F7120" s="1"/>
      <c r="G7120" s="1"/>
      <c r="H7120" s="1"/>
      <c r="I7120" s="1"/>
      <c r="J7120" s="1"/>
      <c r="K7120" s="1"/>
      <c r="L7120" s="1"/>
      <c r="M7120" s="1"/>
      <c r="N7120" s="1"/>
    </row>
    <row r="7121" spans="6:14" x14ac:dyDescent="0.25">
      <c r="F7121" s="1"/>
      <c r="G7121" s="1"/>
      <c r="H7121" s="1"/>
      <c r="I7121" s="1"/>
      <c r="J7121" s="1"/>
      <c r="K7121" s="1"/>
      <c r="L7121" s="1"/>
      <c r="M7121" s="1"/>
      <c r="N7121" s="1"/>
    </row>
    <row r="7122" spans="6:14" x14ac:dyDescent="0.25">
      <c r="F7122" s="1"/>
      <c r="G7122" s="1"/>
      <c r="H7122" s="1"/>
      <c r="I7122" s="1"/>
      <c r="J7122" s="1"/>
      <c r="K7122" s="1"/>
      <c r="L7122" s="1"/>
      <c r="M7122" s="1"/>
      <c r="N7122" s="1"/>
    </row>
    <row r="7123" spans="6:14" x14ac:dyDescent="0.25">
      <c r="F7123" s="1"/>
      <c r="G7123" s="1"/>
      <c r="H7123" s="1"/>
      <c r="I7123" s="1"/>
      <c r="J7123" s="1"/>
      <c r="K7123" s="1"/>
      <c r="L7123" s="1"/>
      <c r="M7123" s="1"/>
      <c r="N7123" s="1"/>
    </row>
    <row r="7124" spans="6:14" x14ac:dyDescent="0.25">
      <c r="F7124" s="1"/>
      <c r="G7124" s="1"/>
      <c r="H7124" s="1"/>
      <c r="I7124" s="1"/>
      <c r="J7124" s="1"/>
      <c r="K7124" s="1"/>
      <c r="L7124" s="1"/>
      <c r="M7124" s="1"/>
      <c r="N7124" s="1"/>
    </row>
    <row r="7125" spans="6:14" x14ac:dyDescent="0.25">
      <c r="F7125" s="1"/>
      <c r="G7125" s="1"/>
      <c r="H7125" s="1"/>
      <c r="I7125" s="1"/>
      <c r="J7125" s="1"/>
      <c r="K7125" s="1"/>
      <c r="L7125" s="1"/>
      <c r="M7125" s="1"/>
      <c r="N7125" s="1"/>
    </row>
    <row r="7126" spans="6:14" x14ac:dyDescent="0.25">
      <c r="F7126" s="1"/>
      <c r="G7126" s="1"/>
      <c r="H7126" s="1"/>
      <c r="I7126" s="1"/>
      <c r="J7126" s="1"/>
      <c r="K7126" s="1"/>
      <c r="L7126" s="1"/>
      <c r="M7126" s="1"/>
      <c r="N7126" s="1"/>
    </row>
    <row r="7127" spans="6:14" x14ac:dyDescent="0.25">
      <c r="F7127" s="1"/>
      <c r="G7127" s="1"/>
      <c r="H7127" s="1"/>
      <c r="I7127" s="1"/>
      <c r="J7127" s="1"/>
      <c r="K7127" s="1"/>
      <c r="L7127" s="1"/>
      <c r="M7127" s="1"/>
      <c r="N7127" s="1"/>
    </row>
    <row r="7128" spans="6:14" x14ac:dyDescent="0.25">
      <c r="F7128" s="1"/>
      <c r="G7128" s="1"/>
      <c r="H7128" s="1"/>
      <c r="I7128" s="1"/>
      <c r="J7128" s="1"/>
      <c r="K7128" s="1"/>
      <c r="L7128" s="1"/>
      <c r="M7128" s="1"/>
      <c r="N7128" s="1"/>
    </row>
    <row r="7129" spans="6:14" x14ac:dyDescent="0.25">
      <c r="F7129" s="1"/>
      <c r="G7129" s="1"/>
      <c r="H7129" s="1"/>
      <c r="I7129" s="1"/>
      <c r="J7129" s="1"/>
      <c r="K7129" s="1"/>
      <c r="L7129" s="1"/>
      <c r="M7129" s="1"/>
      <c r="N7129" s="1"/>
    </row>
    <row r="7130" spans="6:14" x14ac:dyDescent="0.25">
      <c r="F7130" s="1"/>
      <c r="G7130" s="1"/>
      <c r="H7130" s="1"/>
      <c r="I7130" s="1"/>
      <c r="J7130" s="1"/>
      <c r="K7130" s="1"/>
      <c r="L7130" s="1"/>
      <c r="M7130" s="1"/>
      <c r="N7130" s="1"/>
    </row>
    <row r="7131" spans="6:14" x14ac:dyDescent="0.25">
      <c r="F7131" s="1"/>
      <c r="G7131" s="1"/>
      <c r="H7131" s="1"/>
      <c r="I7131" s="1"/>
      <c r="J7131" s="1"/>
      <c r="K7131" s="1"/>
      <c r="L7131" s="1"/>
      <c r="M7131" s="1"/>
      <c r="N7131" s="1"/>
    </row>
    <row r="7132" spans="6:14" x14ac:dyDescent="0.25">
      <c r="F7132" s="1"/>
      <c r="G7132" s="1"/>
      <c r="H7132" s="1"/>
      <c r="I7132" s="1"/>
      <c r="J7132" s="1"/>
      <c r="K7132" s="1"/>
      <c r="L7132" s="1"/>
      <c r="M7132" s="1"/>
      <c r="N7132" s="1"/>
    </row>
    <row r="7133" spans="6:14" x14ac:dyDescent="0.25">
      <c r="F7133" s="1"/>
      <c r="G7133" s="1"/>
      <c r="H7133" s="1"/>
      <c r="I7133" s="1"/>
      <c r="J7133" s="1"/>
      <c r="K7133" s="1"/>
      <c r="L7133" s="1"/>
      <c r="M7133" s="1"/>
      <c r="N7133" s="1"/>
    </row>
    <row r="7134" spans="6:14" x14ac:dyDescent="0.25">
      <c r="F7134" s="1"/>
      <c r="G7134" s="1"/>
      <c r="H7134" s="1"/>
      <c r="I7134" s="1"/>
      <c r="J7134" s="1"/>
      <c r="K7134" s="1"/>
      <c r="L7134" s="1"/>
      <c r="M7134" s="1"/>
      <c r="N7134" s="1"/>
    </row>
    <row r="7135" spans="6:14" x14ac:dyDescent="0.25">
      <c r="F7135" s="1"/>
      <c r="G7135" s="1"/>
      <c r="H7135" s="1"/>
      <c r="I7135" s="1"/>
      <c r="J7135" s="1"/>
      <c r="K7135" s="1"/>
      <c r="L7135" s="1"/>
      <c r="M7135" s="1"/>
      <c r="N7135" s="1"/>
    </row>
    <row r="7136" spans="6:14" x14ac:dyDescent="0.25">
      <c r="F7136" s="1"/>
      <c r="G7136" s="1"/>
      <c r="H7136" s="1"/>
      <c r="I7136" s="1"/>
      <c r="J7136" s="1"/>
      <c r="K7136" s="1"/>
      <c r="L7136" s="1"/>
      <c r="M7136" s="1"/>
      <c r="N7136" s="1"/>
    </row>
    <row r="7137" spans="6:14" x14ac:dyDescent="0.25">
      <c r="F7137" s="1"/>
      <c r="G7137" s="1"/>
      <c r="H7137" s="1"/>
      <c r="I7137" s="1"/>
      <c r="J7137" s="1"/>
      <c r="K7137" s="1"/>
      <c r="L7137" s="1"/>
      <c r="M7137" s="1"/>
      <c r="N7137" s="1"/>
    </row>
    <row r="7138" spans="6:14" x14ac:dyDescent="0.25">
      <c r="F7138" s="1"/>
      <c r="G7138" s="1"/>
      <c r="H7138" s="1"/>
      <c r="I7138" s="1"/>
      <c r="J7138" s="1"/>
      <c r="K7138" s="1"/>
      <c r="L7138" s="1"/>
      <c r="M7138" s="1"/>
      <c r="N7138" s="1"/>
    </row>
    <row r="7139" spans="6:14" x14ac:dyDescent="0.25">
      <c r="F7139" s="1"/>
      <c r="G7139" s="1"/>
      <c r="H7139" s="1"/>
      <c r="I7139" s="1"/>
      <c r="J7139" s="1"/>
      <c r="K7139" s="1"/>
      <c r="L7139" s="1"/>
      <c r="M7139" s="1"/>
      <c r="N7139" s="1"/>
    </row>
    <row r="7140" spans="6:14" x14ac:dyDescent="0.25">
      <c r="F7140" s="1"/>
      <c r="G7140" s="1"/>
      <c r="H7140" s="1"/>
      <c r="I7140" s="1"/>
      <c r="J7140" s="1"/>
      <c r="K7140" s="1"/>
      <c r="L7140" s="1"/>
      <c r="M7140" s="1"/>
      <c r="N7140" s="1"/>
    </row>
    <row r="7141" spans="6:14" x14ac:dyDescent="0.25">
      <c r="F7141" s="1"/>
      <c r="G7141" s="1"/>
      <c r="H7141" s="1"/>
      <c r="I7141" s="1"/>
      <c r="J7141" s="1"/>
      <c r="K7141" s="1"/>
      <c r="L7141" s="1"/>
      <c r="M7141" s="1"/>
      <c r="N7141" s="1"/>
    </row>
    <row r="7142" spans="6:14" x14ac:dyDescent="0.25">
      <c r="F7142" s="1"/>
      <c r="G7142" s="1"/>
      <c r="H7142" s="1"/>
      <c r="I7142" s="1"/>
      <c r="J7142" s="1"/>
      <c r="K7142" s="1"/>
      <c r="L7142" s="1"/>
      <c r="M7142" s="1"/>
      <c r="N7142" s="1"/>
    </row>
    <row r="7143" spans="6:14" x14ac:dyDescent="0.25">
      <c r="F7143" s="1"/>
      <c r="G7143" s="1"/>
      <c r="H7143" s="1"/>
      <c r="I7143" s="1"/>
      <c r="J7143" s="1"/>
      <c r="K7143" s="1"/>
      <c r="L7143" s="1"/>
      <c r="M7143" s="1"/>
      <c r="N7143" s="1"/>
    </row>
    <row r="7144" spans="6:14" x14ac:dyDescent="0.25">
      <c r="F7144" s="1"/>
      <c r="G7144" s="1"/>
      <c r="H7144" s="1"/>
      <c r="I7144" s="1"/>
      <c r="J7144" s="1"/>
      <c r="K7144" s="1"/>
      <c r="L7144" s="1"/>
      <c r="M7144" s="1"/>
      <c r="N7144" s="1"/>
    </row>
    <row r="7145" spans="6:14" x14ac:dyDescent="0.25">
      <c r="F7145" s="1"/>
      <c r="G7145" s="1"/>
      <c r="H7145" s="1"/>
      <c r="I7145" s="1"/>
      <c r="J7145" s="1"/>
      <c r="K7145" s="1"/>
      <c r="L7145" s="1"/>
      <c r="M7145" s="1"/>
      <c r="N7145" s="1"/>
    </row>
    <row r="7146" spans="6:14" x14ac:dyDescent="0.25">
      <c r="F7146" s="1"/>
      <c r="G7146" s="1"/>
      <c r="H7146" s="1"/>
      <c r="I7146" s="1"/>
      <c r="J7146" s="1"/>
      <c r="K7146" s="1"/>
      <c r="L7146" s="1"/>
      <c r="M7146" s="1"/>
      <c r="N7146" s="1"/>
    </row>
    <row r="7147" spans="6:14" x14ac:dyDescent="0.25">
      <c r="F7147" s="1"/>
      <c r="G7147" s="1"/>
      <c r="H7147" s="1"/>
      <c r="I7147" s="1"/>
      <c r="J7147" s="1"/>
      <c r="K7147" s="1"/>
      <c r="L7147" s="1"/>
      <c r="M7147" s="1"/>
      <c r="N7147" s="1"/>
    </row>
    <row r="7148" spans="6:14" x14ac:dyDescent="0.25">
      <c r="F7148" s="1"/>
      <c r="G7148" s="1"/>
      <c r="H7148" s="1"/>
      <c r="I7148" s="1"/>
      <c r="J7148" s="1"/>
      <c r="K7148" s="1"/>
      <c r="L7148" s="1"/>
      <c r="M7148" s="1"/>
      <c r="N7148" s="1"/>
    </row>
    <row r="7149" spans="6:14" x14ac:dyDescent="0.25">
      <c r="F7149" s="1"/>
      <c r="G7149" s="1"/>
      <c r="H7149" s="1"/>
      <c r="I7149" s="1"/>
      <c r="J7149" s="1"/>
      <c r="K7149" s="1"/>
      <c r="L7149" s="1"/>
      <c r="M7149" s="1"/>
      <c r="N7149" s="1"/>
    </row>
    <row r="7150" spans="6:14" x14ac:dyDescent="0.25">
      <c r="F7150" s="1"/>
      <c r="G7150" s="1"/>
      <c r="H7150" s="1"/>
      <c r="I7150" s="1"/>
      <c r="J7150" s="1"/>
      <c r="K7150" s="1"/>
      <c r="L7150" s="1"/>
      <c r="M7150" s="1"/>
      <c r="N7150" s="1"/>
    </row>
    <row r="7151" spans="6:14" x14ac:dyDescent="0.25">
      <c r="F7151" s="1"/>
      <c r="G7151" s="1"/>
      <c r="H7151" s="1"/>
      <c r="I7151" s="1"/>
      <c r="J7151" s="1"/>
      <c r="K7151" s="1"/>
      <c r="L7151" s="1"/>
      <c r="M7151" s="1"/>
      <c r="N7151" s="1"/>
    </row>
    <row r="7152" spans="6:14" x14ac:dyDescent="0.25">
      <c r="F7152" s="1"/>
      <c r="G7152" s="1"/>
      <c r="H7152" s="1"/>
      <c r="I7152" s="1"/>
      <c r="J7152" s="1"/>
      <c r="K7152" s="1"/>
      <c r="L7152" s="1"/>
      <c r="M7152" s="1"/>
      <c r="N7152" s="1"/>
    </row>
    <row r="7153" spans="6:14" x14ac:dyDescent="0.25">
      <c r="F7153" s="1"/>
      <c r="G7153" s="1"/>
      <c r="H7153" s="1"/>
      <c r="I7153" s="1"/>
      <c r="J7153" s="1"/>
      <c r="K7153" s="1"/>
      <c r="L7153" s="1"/>
      <c r="M7153" s="1"/>
      <c r="N7153" s="1"/>
    </row>
    <row r="7154" spans="6:14" x14ac:dyDescent="0.25">
      <c r="F7154" s="1"/>
      <c r="G7154" s="1"/>
      <c r="H7154" s="1"/>
      <c r="I7154" s="1"/>
      <c r="J7154" s="1"/>
      <c r="K7154" s="1"/>
      <c r="L7154" s="1"/>
      <c r="M7154" s="1"/>
      <c r="N7154" s="1"/>
    </row>
    <row r="7155" spans="6:14" x14ac:dyDescent="0.25">
      <c r="F7155" s="1"/>
      <c r="G7155" s="1"/>
      <c r="H7155" s="1"/>
      <c r="I7155" s="1"/>
      <c r="J7155" s="1"/>
      <c r="K7155" s="1"/>
      <c r="L7155" s="1"/>
      <c r="M7155" s="1"/>
      <c r="N7155" s="1"/>
    </row>
    <row r="7156" spans="6:14" x14ac:dyDescent="0.25">
      <c r="F7156" s="1"/>
      <c r="G7156" s="1"/>
      <c r="H7156" s="1"/>
      <c r="I7156" s="1"/>
      <c r="J7156" s="1"/>
      <c r="K7156" s="1"/>
      <c r="L7156" s="1"/>
      <c r="M7156" s="1"/>
      <c r="N7156" s="1"/>
    </row>
    <row r="7157" spans="6:14" x14ac:dyDescent="0.25">
      <c r="F7157" s="1"/>
      <c r="G7157" s="1"/>
      <c r="H7157" s="1"/>
      <c r="I7157" s="1"/>
      <c r="J7157" s="1"/>
      <c r="K7157" s="1"/>
      <c r="L7157" s="1"/>
      <c r="M7157" s="1"/>
      <c r="N7157" s="1"/>
    </row>
    <row r="7158" spans="6:14" x14ac:dyDescent="0.25">
      <c r="F7158" s="1"/>
      <c r="G7158" s="1"/>
      <c r="H7158" s="1"/>
      <c r="I7158" s="1"/>
      <c r="J7158" s="1"/>
      <c r="K7158" s="1"/>
      <c r="L7158" s="1"/>
      <c r="M7158" s="1"/>
      <c r="N7158" s="1"/>
    </row>
    <row r="7159" spans="6:14" x14ac:dyDescent="0.25">
      <c r="F7159" s="1"/>
      <c r="G7159" s="1"/>
      <c r="H7159" s="1"/>
      <c r="I7159" s="1"/>
      <c r="J7159" s="1"/>
      <c r="K7159" s="1"/>
      <c r="L7159" s="1"/>
      <c r="M7159" s="1"/>
      <c r="N7159" s="1"/>
    </row>
    <row r="7160" spans="6:14" x14ac:dyDescent="0.25">
      <c r="F7160" s="1"/>
      <c r="G7160" s="1"/>
      <c r="H7160" s="1"/>
      <c r="I7160" s="1"/>
      <c r="J7160" s="1"/>
      <c r="K7160" s="1"/>
      <c r="L7160" s="1"/>
      <c r="M7160" s="1"/>
      <c r="N7160" s="1"/>
    </row>
    <row r="7161" spans="6:14" x14ac:dyDescent="0.25">
      <c r="F7161" s="1"/>
      <c r="G7161" s="1"/>
      <c r="H7161" s="1"/>
      <c r="I7161" s="1"/>
      <c r="J7161" s="1"/>
      <c r="K7161" s="1"/>
      <c r="L7161" s="1"/>
      <c r="M7161" s="1"/>
      <c r="N7161" s="1"/>
    </row>
    <row r="7162" spans="6:14" x14ac:dyDescent="0.25">
      <c r="F7162" s="1"/>
      <c r="G7162" s="1"/>
      <c r="H7162" s="1"/>
      <c r="I7162" s="1"/>
      <c r="J7162" s="1"/>
      <c r="K7162" s="1"/>
      <c r="L7162" s="1"/>
      <c r="M7162" s="1"/>
      <c r="N7162" s="1"/>
    </row>
    <row r="7163" spans="6:14" x14ac:dyDescent="0.25">
      <c r="F7163" s="1"/>
      <c r="G7163" s="1"/>
      <c r="H7163" s="1"/>
      <c r="I7163" s="1"/>
      <c r="J7163" s="1"/>
      <c r="K7163" s="1"/>
      <c r="L7163" s="1"/>
      <c r="M7163" s="1"/>
      <c r="N7163" s="1"/>
    </row>
    <row r="7164" spans="6:14" x14ac:dyDescent="0.25">
      <c r="F7164" s="1"/>
      <c r="G7164" s="1"/>
      <c r="H7164" s="1"/>
      <c r="I7164" s="1"/>
      <c r="J7164" s="1"/>
      <c r="K7164" s="1"/>
      <c r="L7164" s="1"/>
      <c r="M7164" s="1"/>
      <c r="N7164" s="1"/>
    </row>
    <row r="7165" spans="6:14" x14ac:dyDescent="0.25">
      <c r="F7165" s="1"/>
      <c r="G7165" s="1"/>
      <c r="H7165" s="1"/>
      <c r="I7165" s="1"/>
      <c r="J7165" s="1"/>
      <c r="K7165" s="1"/>
      <c r="L7165" s="1"/>
      <c r="M7165" s="1"/>
      <c r="N7165" s="1"/>
    </row>
    <row r="7166" spans="6:14" x14ac:dyDescent="0.25">
      <c r="F7166" s="1"/>
      <c r="G7166" s="1"/>
      <c r="H7166" s="1"/>
      <c r="I7166" s="1"/>
      <c r="J7166" s="1"/>
      <c r="K7166" s="1"/>
      <c r="L7166" s="1"/>
      <c r="M7166" s="1"/>
      <c r="N7166" s="1"/>
    </row>
    <row r="7167" spans="6:14" x14ac:dyDescent="0.25">
      <c r="F7167" s="1"/>
      <c r="G7167" s="1"/>
      <c r="H7167" s="1"/>
      <c r="I7167" s="1"/>
      <c r="J7167" s="1"/>
      <c r="K7167" s="1"/>
      <c r="L7167" s="1"/>
      <c r="M7167" s="1"/>
      <c r="N7167" s="1"/>
    </row>
    <row r="7168" spans="6:14" x14ac:dyDescent="0.25">
      <c r="F7168" s="1"/>
      <c r="G7168" s="1"/>
      <c r="H7168" s="1"/>
      <c r="I7168" s="1"/>
      <c r="J7168" s="1"/>
      <c r="K7168" s="1"/>
      <c r="L7168" s="1"/>
      <c r="M7168" s="1"/>
      <c r="N7168" s="1"/>
    </row>
    <row r="7169" spans="6:14" x14ac:dyDescent="0.25">
      <c r="F7169" s="1"/>
      <c r="G7169" s="1"/>
      <c r="H7169" s="1"/>
      <c r="I7169" s="1"/>
      <c r="J7169" s="1"/>
      <c r="K7169" s="1"/>
      <c r="L7169" s="1"/>
      <c r="M7169" s="1"/>
      <c r="N7169" s="1"/>
    </row>
    <row r="7170" spans="6:14" x14ac:dyDescent="0.25">
      <c r="F7170" s="1"/>
      <c r="G7170" s="1"/>
      <c r="H7170" s="1"/>
      <c r="I7170" s="1"/>
      <c r="J7170" s="1"/>
      <c r="K7170" s="1"/>
      <c r="L7170" s="1"/>
      <c r="M7170" s="1"/>
      <c r="N7170" s="1"/>
    </row>
    <row r="7171" spans="6:14" x14ac:dyDescent="0.25">
      <c r="F7171" s="1"/>
      <c r="G7171" s="1"/>
      <c r="H7171" s="1"/>
      <c r="I7171" s="1"/>
      <c r="J7171" s="1"/>
      <c r="K7171" s="1"/>
      <c r="L7171" s="1"/>
      <c r="M7171" s="1"/>
      <c r="N7171" s="1"/>
    </row>
    <row r="7172" spans="6:14" x14ac:dyDescent="0.25">
      <c r="F7172" s="1"/>
      <c r="G7172" s="1"/>
      <c r="H7172" s="1"/>
      <c r="I7172" s="1"/>
      <c r="J7172" s="1"/>
      <c r="K7172" s="1"/>
      <c r="L7172" s="1"/>
      <c r="M7172" s="1"/>
      <c r="N7172" s="1"/>
    </row>
    <row r="7173" spans="6:14" x14ac:dyDescent="0.25">
      <c r="F7173" s="1"/>
      <c r="G7173" s="1"/>
      <c r="H7173" s="1"/>
      <c r="I7173" s="1"/>
      <c r="J7173" s="1"/>
      <c r="K7173" s="1"/>
      <c r="L7173" s="1"/>
      <c r="M7173" s="1"/>
      <c r="N7173" s="1"/>
    </row>
    <row r="7174" spans="6:14" x14ac:dyDescent="0.25">
      <c r="F7174" s="1"/>
      <c r="G7174" s="1"/>
      <c r="H7174" s="1"/>
      <c r="I7174" s="1"/>
      <c r="J7174" s="1"/>
      <c r="K7174" s="1"/>
      <c r="L7174" s="1"/>
      <c r="M7174" s="1"/>
      <c r="N7174" s="1"/>
    </row>
    <row r="7175" spans="6:14" x14ac:dyDescent="0.25">
      <c r="F7175" s="1"/>
      <c r="G7175" s="1"/>
      <c r="H7175" s="1"/>
      <c r="I7175" s="1"/>
      <c r="J7175" s="1"/>
      <c r="K7175" s="1"/>
      <c r="L7175" s="1"/>
      <c r="M7175" s="1"/>
      <c r="N7175" s="1"/>
    </row>
    <row r="7176" spans="6:14" x14ac:dyDescent="0.25">
      <c r="F7176" s="1"/>
      <c r="G7176" s="1"/>
      <c r="H7176" s="1"/>
      <c r="I7176" s="1"/>
      <c r="J7176" s="1"/>
      <c r="K7176" s="1"/>
      <c r="L7176" s="1"/>
      <c r="M7176" s="1"/>
      <c r="N7176" s="1"/>
    </row>
    <row r="7177" spans="6:14" x14ac:dyDescent="0.25">
      <c r="F7177" s="1"/>
      <c r="G7177" s="1"/>
      <c r="H7177" s="1"/>
      <c r="I7177" s="1"/>
      <c r="J7177" s="1"/>
      <c r="K7177" s="1"/>
      <c r="L7177" s="1"/>
      <c r="M7177" s="1"/>
      <c r="N7177" s="1"/>
    </row>
    <row r="7178" spans="6:14" x14ac:dyDescent="0.25">
      <c r="F7178" s="1"/>
      <c r="G7178" s="1"/>
      <c r="H7178" s="1"/>
      <c r="I7178" s="1"/>
      <c r="J7178" s="1"/>
      <c r="K7178" s="1"/>
      <c r="L7178" s="1"/>
      <c r="M7178" s="1"/>
      <c r="N7178" s="1"/>
    </row>
    <row r="7179" spans="6:14" x14ac:dyDescent="0.25">
      <c r="F7179" s="1"/>
      <c r="G7179" s="1"/>
      <c r="H7179" s="1"/>
      <c r="I7179" s="1"/>
      <c r="J7179" s="1"/>
      <c r="K7179" s="1"/>
      <c r="L7179" s="1"/>
      <c r="M7179" s="1"/>
      <c r="N7179" s="1"/>
    </row>
    <row r="7180" spans="6:14" x14ac:dyDescent="0.25">
      <c r="F7180" s="1"/>
      <c r="G7180" s="1"/>
      <c r="H7180" s="1"/>
      <c r="I7180" s="1"/>
      <c r="J7180" s="1"/>
      <c r="K7180" s="1"/>
      <c r="L7180" s="1"/>
      <c r="M7180" s="1"/>
      <c r="N7180" s="1"/>
    </row>
    <row r="7181" spans="6:14" x14ac:dyDescent="0.25">
      <c r="F7181" s="1"/>
      <c r="G7181" s="1"/>
      <c r="H7181" s="1"/>
      <c r="I7181" s="1"/>
      <c r="J7181" s="1"/>
      <c r="K7181" s="1"/>
      <c r="L7181" s="1"/>
      <c r="M7181" s="1"/>
      <c r="N7181" s="1"/>
    </row>
    <row r="7182" spans="6:14" x14ac:dyDescent="0.25">
      <c r="F7182" s="1"/>
      <c r="G7182" s="1"/>
      <c r="H7182" s="1"/>
      <c r="I7182" s="1"/>
      <c r="J7182" s="1"/>
      <c r="K7182" s="1"/>
      <c r="L7182" s="1"/>
      <c r="M7182" s="1"/>
      <c r="N7182" s="1"/>
    </row>
    <row r="7183" spans="6:14" x14ac:dyDescent="0.25">
      <c r="F7183" s="1"/>
      <c r="G7183" s="1"/>
      <c r="H7183" s="1"/>
      <c r="I7183" s="1"/>
      <c r="J7183" s="1"/>
      <c r="K7183" s="1"/>
      <c r="L7183" s="1"/>
      <c r="M7183" s="1"/>
      <c r="N7183" s="1"/>
    </row>
    <row r="7184" spans="6:14" x14ac:dyDescent="0.25">
      <c r="F7184" s="1"/>
      <c r="G7184" s="1"/>
      <c r="H7184" s="1"/>
      <c r="I7184" s="1"/>
      <c r="J7184" s="1"/>
      <c r="K7184" s="1"/>
      <c r="L7184" s="1"/>
      <c r="M7184" s="1"/>
      <c r="N7184" s="1"/>
    </row>
    <row r="7185" spans="6:14" x14ac:dyDescent="0.25">
      <c r="F7185" s="1"/>
      <c r="G7185" s="1"/>
      <c r="H7185" s="1"/>
      <c r="I7185" s="1"/>
      <c r="J7185" s="1"/>
      <c r="K7185" s="1"/>
      <c r="L7185" s="1"/>
      <c r="M7185" s="1"/>
      <c r="N7185" s="1"/>
    </row>
    <row r="7186" spans="6:14" x14ac:dyDescent="0.25">
      <c r="F7186" s="1"/>
      <c r="G7186" s="1"/>
      <c r="H7186" s="1"/>
      <c r="I7186" s="1"/>
      <c r="J7186" s="1"/>
      <c r="K7186" s="1"/>
      <c r="L7186" s="1"/>
      <c r="M7186" s="1"/>
      <c r="N7186" s="1"/>
    </row>
    <row r="7187" spans="6:14" x14ac:dyDescent="0.25">
      <c r="F7187" s="1"/>
      <c r="G7187" s="1"/>
      <c r="H7187" s="1"/>
      <c r="I7187" s="1"/>
      <c r="J7187" s="1"/>
      <c r="K7187" s="1"/>
      <c r="L7187" s="1"/>
      <c r="M7187" s="1"/>
      <c r="N7187" s="1"/>
    </row>
    <row r="7188" spans="6:14" x14ac:dyDescent="0.25">
      <c r="F7188" s="1"/>
      <c r="G7188" s="1"/>
      <c r="H7188" s="1"/>
      <c r="I7188" s="1"/>
      <c r="J7188" s="1"/>
      <c r="K7188" s="1"/>
      <c r="L7188" s="1"/>
      <c r="M7188" s="1"/>
      <c r="N7188" s="1"/>
    </row>
    <row r="7189" spans="6:14" x14ac:dyDescent="0.25">
      <c r="F7189" s="1"/>
      <c r="G7189" s="1"/>
      <c r="H7189" s="1"/>
      <c r="I7189" s="1"/>
      <c r="J7189" s="1"/>
      <c r="K7189" s="1"/>
      <c r="L7189" s="1"/>
      <c r="M7189" s="1"/>
      <c r="N7189" s="1"/>
    </row>
    <row r="7190" spans="6:14" x14ac:dyDescent="0.25">
      <c r="F7190" s="1"/>
      <c r="G7190" s="1"/>
      <c r="H7190" s="1"/>
      <c r="I7190" s="1"/>
      <c r="J7190" s="1"/>
      <c r="K7190" s="1"/>
      <c r="L7190" s="1"/>
      <c r="M7190" s="1"/>
      <c r="N7190" s="1"/>
    </row>
    <row r="7191" spans="6:14" x14ac:dyDescent="0.25">
      <c r="F7191" s="1"/>
      <c r="G7191" s="1"/>
      <c r="H7191" s="1"/>
      <c r="I7191" s="1"/>
      <c r="J7191" s="1"/>
      <c r="K7191" s="1"/>
      <c r="L7191" s="1"/>
      <c r="M7191" s="1"/>
      <c r="N7191" s="1"/>
    </row>
    <row r="7192" spans="6:14" x14ac:dyDescent="0.25">
      <c r="F7192" s="1"/>
      <c r="G7192" s="1"/>
      <c r="H7192" s="1"/>
      <c r="I7192" s="1"/>
      <c r="J7192" s="1"/>
      <c r="K7192" s="1"/>
      <c r="L7192" s="1"/>
      <c r="M7192" s="1"/>
      <c r="N7192" s="1"/>
    </row>
    <row r="7193" spans="6:14" x14ac:dyDescent="0.25">
      <c r="F7193" s="1"/>
      <c r="G7193" s="1"/>
      <c r="H7193" s="1"/>
      <c r="I7193" s="1"/>
      <c r="J7193" s="1"/>
      <c r="K7193" s="1"/>
      <c r="L7193" s="1"/>
      <c r="M7193" s="1"/>
      <c r="N7193" s="1"/>
    </row>
    <row r="7194" spans="6:14" x14ac:dyDescent="0.25">
      <c r="F7194" s="1"/>
      <c r="G7194" s="1"/>
      <c r="H7194" s="1"/>
      <c r="I7194" s="1"/>
      <c r="J7194" s="1"/>
      <c r="K7194" s="1"/>
      <c r="L7194" s="1"/>
      <c r="M7194" s="1"/>
      <c r="N7194" s="1"/>
    </row>
    <row r="7195" spans="6:14" x14ac:dyDescent="0.25">
      <c r="F7195" s="1"/>
      <c r="G7195" s="1"/>
      <c r="H7195" s="1"/>
      <c r="I7195" s="1"/>
      <c r="J7195" s="1"/>
      <c r="K7195" s="1"/>
      <c r="L7195" s="1"/>
      <c r="M7195" s="1"/>
      <c r="N7195" s="1"/>
    </row>
    <row r="7196" spans="6:14" x14ac:dyDescent="0.25">
      <c r="F7196" s="1"/>
      <c r="G7196" s="1"/>
      <c r="H7196" s="1"/>
      <c r="I7196" s="1"/>
      <c r="J7196" s="1"/>
      <c r="K7196" s="1"/>
      <c r="L7196" s="1"/>
      <c r="M7196" s="1"/>
      <c r="N7196" s="1"/>
    </row>
    <row r="7197" spans="6:14" x14ac:dyDescent="0.25">
      <c r="F7197" s="1"/>
      <c r="G7197" s="1"/>
      <c r="H7197" s="1"/>
      <c r="I7197" s="1"/>
      <c r="J7197" s="1"/>
      <c r="K7197" s="1"/>
      <c r="L7197" s="1"/>
      <c r="M7197" s="1"/>
      <c r="N7197" s="1"/>
    </row>
    <row r="7198" spans="6:14" x14ac:dyDescent="0.25">
      <c r="F7198" s="1"/>
      <c r="G7198" s="1"/>
      <c r="H7198" s="1"/>
      <c r="I7198" s="1"/>
      <c r="J7198" s="1"/>
      <c r="K7198" s="1"/>
      <c r="L7198" s="1"/>
      <c r="M7198" s="1"/>
      <c r="N7198" s="1"/>
    </row>
    <row r="7199" spans="6:14" x14ac:dyDescent="0.25">
      <c r="F7199" s="1"/>
      <c r="G7199" s="1"/>
      <c r="H7199" s="1"/>
      <c r="I7199" s="1"/>
      <c r="J7199" s="1"/>
      <c r="K7199" s="1"/>
      <c r="L7199" s="1"/>
      <c r="M7199" s="1"/>
      <c r="N7199" s="1"/>
    </row>
    <row r="7200" spans="6:14" x14ac:dyDescent="0.25">
      <c r="F7200" s="1"/>
      <c r="G7200" s="1"/>
      <c r="H7200" s="1"/>
      <c r="I7200" s="1"/>
      <c r="J7200" s="1"/>
      <c r="K7200" s="1"/>
      <c r="L7200" s="1"/>
      <c r="M7200" s="1"/>
      <c r="N7200" s="1"/>
    </row>
    <row r="7201" spans="6:14" x14ac:dyDescent="0.25">
      <c r="F7201" s="1"/>
      <c r="G7201" s="1"/>
      <c r="H7201" s="1"/>
      <c r="I7201" s="1"/>
      <c r="J7201" s="1"/>
      <c r="K7201" s="1"/>
      <c r="L7201" s="1"/>
      <c r="M7201" s="1"/>
      <c r="N7201" s="1"/>
    </row>
    <row r="7202" spans="6:14" x14ac:dyDescent="0.25">
      <c r="F7202" s="1"/>
      <c r="G7202" s="1"/>
      <c r="H7202" s="1"/>
      <c r="I7202" s="1"/>
      <c r="J7202" s="1"/>
      <c r="K7202" s="1"/>
      <c r="L7202" s="1"/>
      <c r="M7202" s="1"/>
      <c r="N7202" s="1"/>
    </row>
    <row r="7203" spans="6:14" x14ac:dyDescent="0.25">
      <c r="F7203" s="1"/>
      <c r="G7203" s="1"/>
      <c r="H7203" s="1"/>
      <c r="I7203" s="1"/>
      <c r="J7203" s="1"/>
      <c r="K7203" s="1"/>
      <c r="L7203" s="1"/>
      <c r="M7203" s="1"/>
      <c r="N7203" s="1"/>
    </row>
    <row r="7204" spans="6:14" x14ac:dyDescent="0.25">
      <c r="F7204" s="1"/>
      <c r="G7204" s="1"/>
      <c r="H7204" s="1"/>
      <c r="I7204" s="1"/>
      <c r="J7204" s="1"/>
      <c r="K7204" s="1"/>
      <c r="L7204" s="1"/>
      <c r="M7204" s="1"/>
      <c r="N7204" s="1"/>
    </row>
    <row r="7205" spans="6:14" x14ac:dyDescent="0.25">
      <c r="F7205" s="1"/>
      <c r="G7205" s="1"/>
      <c r="H7205" s="1"/>
      <c r="I7205" s="1"/>
      <c r="J7205" s="1"/>
      <c r="K7205" s="1"/>
      <c r="L7205" s="1"/>
      <c r="M7205" s="1"/>
      <c r="N7205" s="1"/>
    </row>
    <row r="7206" spans="6:14" x14ac:dyDescent="0.25">
      <c r="F7206" s="1"/>
      <c r="G7206" s="1"/>
      <c r="H7206" s="1"/>
      <c r="I7206" s="1"/>
      <c r="J7206" s="1"/>
      <c r="K7206" s="1"/>
      <c r="L7206" s="1"/>
      <c r="M7206" s="1"/>
      <c r="N7206" s="1"/>
    </row>
    <row r="7207" spans="6:14" x14ac:dyDescent="0.25">
      <c r="F7207" s="1"/>
      <c r="G7207" s="1"/>
      <c r="H7207" s="1"/>
      <c r="I7207" s="1"/>
      <c r="J7207" s="1"/>
      <c r="K7207" s="1"/>
      <c r="L7207" s="1"/>
      <c r="M7207" s="1"/>
      <c r="N7207" s="1"/>
    </row>
    <row r="7208" spans="6:14" x14ac:dyDescent="0.25">
      <c r="F7208" s="1"/>
      <c r="G7208" s="1"/>
      <c r="H7208" s="1"/>
      <c r="I7208" s="1"/>
      <c r="J7208" s="1"/>
      <c r="K7208" s="1"/>
      <c r="L7208" s="1"/>
      <c r="M7208" s="1"/>
      <c r="N7208" s="1"/>
    </row>
    <row r="7209" spans="6:14" x14ac:dyDescent="0.25">
      <c r="F7209" s="1"/>
      <c r="G7209" s="1"/>
      <c r="H7209" s="1"/>
      <c r="I7209" s="1"/>
      <c r="J7209" s="1"/>
      <c r="K7209" s="1"/>
      <c r="L7209" s="1"/>
      <c r="M7209" s="1"/>
      <c r="N7209" s="1"/>
    </row>
    <row r="7210" spans="6:14" x14ac:dyDescent="0.25">
      <c r="F7210" s="1"/>
      <c r="G7210" s="1"/>
      <c r="H7210" s="1"/>
      <c r="I7210" s="1"/>
      <c r="J7210" s="1"/>
      <c r="K7210" s="1"/>
      <c r="L7210" s="1"/>
      <c r="M7210" s="1"/>
      <c r="N7210" s="1"/>
    </row>
    <row r="7211" spans="6:14" x14ac:dyDescent="0.25">
      <c r="F7211" s="1"/>
      <c r="G7211" s="1"/>
      <c r="H7211" s="1"/>
      <c r="I7211" s="1"/>
      <c r="J7211" s="1"/>
      <c r="K7211" s="1"/>
      <c r="L7211" s="1"/>
      <c r="M7211" s="1"/>
      <c r="N7211" s="1"/>
    </row>
    <row r="7212" spans="6:14" x14ac:dyDescent="0.25">
      <c r="F7212" s="1"/>
      <c r="G7212" s="1"/>
      <c r="H7212" s="1"/>
      <c r="I7212" s="1"/>
      <c r="J7212" s="1"/>
      <c r="K7212" s="1"/>
      <c r="L7212" s="1"/>
      <c r="M7212" s="1"/>
      <c r="N7212" s="1"/>
    </row>
    <row r="7213" spans="6:14" x14ac:dyDescent="0.25">
      <c r="F7213" s="1"/>
      <c r="G7213" s="1"/>
      <c r="H7213" s="1"/>
      <c r="I7213" s="1"/>
      <c r="J7213" s="1"/>
      <c r="K7213" s="1"/>
      <c r="L7213" s="1"/>
      <c r="M7213" s="1"/>
      <c r="N7213" s="1"/>
    </row>
    <row r="7214" spans="6:14" x14ac:dyDescent="0.25">
      <c r="F7214" s="1"/>
      <c r="G7214" s="1"/>
      <c r="H7214" s="1"/>
      <c r="I7214" s="1"/>
      <c r="J7214" s="1"/>
      <c r="K7214" s="1"/>
      <c r="L7214" s="1"/>
      <c r="M7214" s="1"/>
      <c r="N7214" s="1"/>
    </row>
    <row r="7215" spans="6:14" x14ac:dyDescent="0.25">
      <c r="F7215" s="1"/>
      <c r="G7215" s="1"/>
      <c r="H7215" s="1"/>
      <c r="I7215" s="1"/>
      <c r="J7215" s="1"/>
      <c r="K7215" s="1"/>
      <c r="L7215" s="1"/>
      <c r="M7215" s="1"/>
      <c r="N7215" s="1"/>
    </row>
    <row r="7216" spans="6:14" x14ac:dyDescent="0.25">
      <c r="F7216" s="1"/>
      <c r="G7216" s="1"/>
      <c r="H7216" s="1"/>
      <c r="I7216" s="1"/>
      <c r="J7216" s="1"/>
      <c r="K7216" s="1"/>
      <c r="L7216" s="1"/>
      <c r="M7216" s="1"/>
      <c r="N7216" s="1"/>
    </row>
    <row r="7217" spans="6:14" x14ac:dyDescent="0.25">
      <c r="F7217" s="1"/>
      <c r="G7217" s="1"/>
      <c r="H7217" s="1"/>
      <c r="I7217" s="1"/>
      <c r="J7217" s="1"/>
      <c r="K7217" s="1"/>
      <c r="L7217" s="1"/>
      <c r="M7217" s="1"/>
      <c r="N7217" s="1"/>
    </row>
    <row r="7218" spans="6:14" x14ac:dyDescent="0.25">
      <c r="F7218" s="1"/>
      <c r="G7218" s="1"/>
      <c r="H7218" s="1"/>
      <c r="I7218" s="1"/>
      <c r="J7218" s="1"/>
      <c r="K7218" s="1"/>
      <c r="L7218" s="1"/>
      <c r="M7218" s="1"/>
      <c r="N7218" s="1"/>
    </row>
    <row r="7219" spans="6:14" x14ac:dyDescent="0.25">
      <c r="F7219" s="1"/>
      <c r="G7219" s="1"/>
      <c r="H7219" s="1"/>
      <c r="I7219" s="1"/>
      <c r="J7219" s="1"/>
      <c r="K7219" s="1"/>
      <c r="L7219" s="1"/>
      <c r="M7219" s="1"/>
      <c r="N7219" s="1"/>
    </row>
    <row r="7220" spans="6:14" x14ac:dyDescent="0.25">
      <c r="F7220" s="1"/>
      <c r="G7220" s="1"/>
      <c r="H7220" s="1"/>
      <c r="I7220" s="1"/>
      <c r="J7220" s="1"/>
      <c r="K7220" s="1"/>
      <c r="L7220" s="1"/>
      <c r="M7220" s="1"/>
      <c r="N7220" s="1"/>
    </row>
    <row r="7221" spans="6:14" x14ac:dyDescent="0.25">
      <c r="F7221" s="1"/>
      <c r="G7221" s="1"/>
      <c r="H7221" s="1"/>
      <c r="I7221" s="1"/>
      <c r="J7221" s="1"/>
      <c r="K7221" s="1"/>
      <c r="L7221" s="1"/>
      <c r="M7221" s="1"/>
      <c r="N7221" s="1"/>
    </row>
    <row r="7222" spans="6:14" x14ac:dyDescent="0.25">
      <c r="F7222" s="1"/>
      <c r="G7222" s="1"/>
      <c r="H7222" s="1"/>
      <c r="I7222" s="1"/>
      <c r="J7222" s="1"/>
      <c r="K7222" s="1"/>
      <c r="L7222" s="1"/>
      <c r="M7222" s="1"/>
      <c r="N7222" s="1"/>
    </row>
    <row r="7223" spans="6:14" x14ac:dyDescent="0.25">
      <c r="F7223" s="1"/>
      <c r="G7223" s="1"/>
      <c r="H7223" s="1"/>
      <c r="I7223" s="1"/>
      <c r="J7223" s="1"/>
      <c r="K7223" s="1"/>
      <c r="L7223" s="1"/>
      <c r="M7223" s="1"/>
      <c r="N7223" s="1"/>
    </row>
    <row r="7224" spans="6:14" x14ac:dyDescent="0.25">
      <c r="F7224" s="1"/>
      <c r="G7224" s="1"/>
      <c r="H7224" s="1"/>
      <c r="I7224" s="1"/>
      <c r="J7224" s="1"/>
      <c r="K7224" s="1"/>
      <c r="L7224" s="1"/>
      <c r="M7224" s="1"/>
      <c r="N7224" s="1"/>
    </row>
    <row r="7225" spans="6:14" x14ac:dyDescent="0.25">
      <c r="F7225" s="1"/>
      <c r="G7225" s="1"/>
      <c r="H7225" s="1"/>
      <c r="I7225" s="1"/>
      <c r="J7225" s="1"/>
      <c r="K7225" s="1"/>
      <c r="L7225" s="1"/>
      <c r="M7225" s="1"/>
      <c r="N7225" s="1"/>
    </row>
    <row r="7226" spans="6:14" x14ac:dyDescent="0.25">
      <c r="F7226" s="1"/>
      <c r="G7226" s="1"/>
      <c r="H7226" s="1"/>
      <c r="I7226" s="1"/>
      <c r="J7226" s="1"/>
      <c r="K7226" s="1"/>
      <c r="L7226" s="1"/>
      <c r="M7226" s="1"/>
      <c r="N7226" s="1"/>
    </row>
    <row r="7227" spans="6:14" x14ac:dyDescent="0.25">
      <c r="F7227" s="1"/>
      <c r="G7227" s="1"/>
      <c r="H7227" s="1"/>
      <c r="I7227" s="1"/>
      <c r="J7227" s="1"/>
      <c r="K7227" s="1"/>
      <c r="L7227" s="1"/>
      <c r="M7227" s="1"/>
      <c r="N7227" s="1"/>
    </row>
    <row r="7228" spans="6:14" x14ac:dyDescent="0.25">
      <c r="F7228" s="1"/>
      <c r="G7228" s="1"/>
      <c r="H7228" s="1"/>
      <c r="I7228" s="1"/>
      <c r="J7228" s="1"/>
      <c r="K7228" s="1"/>
      <c r="L7228" s="1"/>
      <c r="M7228" s="1"/>
      <c r="N7228" s="1"/>
    </row>
    <row r="7229" spans="6:14" x14ac:dyDescent="0.25">
      <c r="F7229" s="1"/>
      <c r="G7229" s="1"/>
      <c r="H7229" s="1"/>
      <c r="I7229" s="1"/>
      <c r="J7229" s="1"/>
      <c r="K7229" s="1"/>
      <c r="L7229" s="1"/>
      <c r="M7229" s="1"/>
      <c r="N7229" s="1"/>
    </row>
    <row r="7230" spans="6:14" x14ac:dyDescent="0.25">
      <c r="F7230" s="1"/>
      <c r="G7230" s="1"/>
      <c r="H7230" s="1"/>
      <c r="I7230" s="1"/>
      <c r="J7230" s="1"/>
      <c r="K7230" s="1"/>
      <c r="L7230" s="1"/>
      <c r="M7230" s="1"/>
      <c r="N7230" s="1"/>
    </row>
    <row r="7231" spans="6:14" x14ac:dyDescent="0.25">
      <c r="F7231" s="1"/>
      <c r="G7231" s="1"/>
      <c r="H7231" s="1"/>
      <c r="I7231" s="1"/>
      <c r="J7231" s="1"/>
      <c r="K7231" s="1"/>
      <c r="L7231" s="1"/>
      <c r="M7231" s="1"/>
      <c r="N7231" s="1"/>
    </row>
    <row r="7232" spans="6:14" x14ac:dyDescent="0.25">
      <c r="F7232" s="1"/>
      <c r="G7232" s="1"/>
      <c r="H7232" s="1"/>
      <c r="I7232" s="1"/>
      <c r="J7232" s="1"/>
      <c r="K7232" s="1"/>
      <c r="L7232" s="1"/>
      <c r="M7232" s="1"/>
      <c r="N7232" s="1"/>
    </row>
    <row r="7233" spans="6:14" x14ac:dyDescent="0.25">
      <c r="F7233" s="1"/>
      <c r="G7233" s="1"/>
      <c r="H7233" s="1"/>
      <c r="I7233" s="1"/>
      <c r="J7233" s="1"/>
      <c r="K7233" s="1"/>
      <c r="L7233" s="1"/>
      <c r="M7233" s="1"/>
      <c r="N7233" s="1"/>
    </row>
    <row r="7234" spans="6:14" x14ac:dyDescent="0.25">
      <c r="F7234" s="1"/>
      <c r="G7234" s="1"/>
      <c r="H7234" s="1"/>
      <c r="I7234" s="1"/>
      <c r="J7234" s="1"/>
      <c r="K7234" s="1"/>
      <c r="L7234" s="1"/>
      <c r="M7234" s="1"/>
      <c r="N7234" s="1"/>
    </row>
    <row r="7235" spans="6:14" x14ac:dyDescent="0.25">
      <c r="F7235" s="1"/>
      <c r="G7235" s="1"/>
      <c r="H7235" s="1"/>
      <c r="I7235" s="1"/>
      <c r="J7235" s="1"/>
      <c r="K7235" s="1"/>
      <c r="L7235" s="1"/>
      <c r="M7235" s="1"/>
      <c r="N7235" s="1"/>
    </row>
    <row r="7236" spans="6:14" x14ac:dyDescent="0.25">
      <c r="F7236" s="1"/>
      <c r="G7236" s="1"/>
      <c r="H7236" s="1"/>
      <c r="I7236" s="1"/>
      <c r="J7236" s="1"/>
      <c r="K7236" s="1"/>
      <c r="L7236" s="1"/>
      <c r="M7236" s="1"/>
      <c r="N7236" s="1"/>
    </row>
    <row r="7237" spans="6:14" x14ac:dyDescent="0.25">
      <c r="F7237" s="1"/>
      <c r="G7237" s="1"/>
      <c r="H7237" s="1"/>
      <c r="I7237" s="1"/>
      <c r="J7237" s="1"/>
      <c r="K7237" s="1"/>
      <c r="L7237" s="1"/>
      <c r="M7237" s="1"/>
      <c r="N7237" s="1"/>
    </row>
    <row r="7238" spans="6:14" x14ac:dyDescent="0.25">
      <c r="F7238" s="1"/>
      <c r="G7238" s="1"/>
      <c r="H7238" s="1"/>
      <c r="I7238" s="1"/>
      <c r="J7238" s="1"/>
      <c r="K7238" s="1"/>
      <c r="L7238" s="1"/>
      <c r="M7238" s="1"/>
      <c r="N7238" s="1"/>
    </row>
    <row r="7239" spans="6:14" x14ac:dyDescent="0.25">
      <c r="F7239" s="1"/>
      <c r="G7239" s="1"/>
      <c r="H7239" s="1"/>
      <c r="I7239" s="1"/>
      <c r="J7239" s="1"/>
      <c r="K7239" s="1"/>
      <c r="L7239" s="1"/>
      <c r="M7239" s="1"/>
      <c r="N7239" s="1"/>
    </row>
    <row r="7240" spans="6:14" x14ac:dyDescent="0.25">
      <c r="F7240" s="1"/>
      <c r="G7240" s="1"/>
      <c r="H7240" s="1"/>
      <c r="I7240" s="1"/>
      <c r="J7240" s="1"/>
      <c r="K7240" s="1"/>
      <c r="L7240" s="1"/>
      <c r="M7240" s="1"/>
      <c r="N7240" s="1"/>
    </row>
    <row r="7241" spans="6:14" x14ac:dyDescent="0.25">
      <c r="F7241" s="1"/>
      <c r="G7241" s="1"/>
      <c r="H7241" s="1"/>
      <c r="I7241" s="1"/>
      <c r="J7241" s="1"/>
      <c r="K7241" s="1"/>
      <c r="L7241" s="1"/>
      <c r="M7241" s="1"/>
      <c r="N7241" s="1"/>
    </row>
    <row r="7242" spans="6:14" x14ac:dyDescent="0.25">
      <c r="F7242" s="1"/>
      <c r="G7242" s="1"/>
      <c r="H7242" s="1"/>
      <c r="I7242" s="1"/>
      <c r="J7242" s="1"/>
      <c r="K7242" s="1"/>
      <c r="L7242" s="1"/>
      <c r="M7242" s="1"/>
      <c r="N7242" s="1"/>
    </row>
    <row r="7243" spans="6:14" x14ac:dyDescent="0.25">
      <c r="F7243" s="1"/>
      <c r="G7243" s="1"/>
      <c r="H7243" s="1"/>
      <c r="I7243" s="1"/>
      <c r="J7243" s="1"/>
      <c r="K7243" s="1"/>
      <c r="L7243" s="1"/>
      <c r="M7243" s="1"/>
      <c r="N7243" s="1"/>
    </row>
    <row r="7244" spans="6:14" x14ac:dyDescent="0.25">
      <c r="F7244" s="1"/>
      <c r="G7244" s="1"/>
      <c r="H7244" s="1"/>
      <c r="I7244" s="1"/>
      <c r="J7244" s="1"/>
      <c r="K7244" s="1"/>
      <c r="L7244" s="1"/>
      <c r="M7244" s="1"/>
      <c r="N7244" s="1"/>
    </row>
    <row r="7245" spans="6:14" x14ac:dyDescent="0.25">
      <c r="F7245" s="1"/>
      <c r="G7245" s="1"/>
      <c r="H7245" s="1"/>
      <c r="I7245" s="1"/>
      <c r="J7245" s="1"/>
      <c r="K7245" s="1"/>
      <c r="L7245" s="1"/>
      <c r="M7245" s="1"/>
      <c r="N7245" s="1"/>
    </row>
    <row r="7246" spans="6:14" x14ac:dyDescent="0.25">
      <c r="F7246" s="1"/>
      <c r="G7246" s="1"/>
      <c r="H7246" s="1"/>
      <c r="I7246" s="1"/>
      <c r="J7246" s="1"/>
      <c r="K7246" s="1"/>
      <c r="L7246" s="1"/>
      <c r="M7246" s="1"/>
      <c r="N7246" s="1"/>
    </row>
    <row r="7247" spans="6:14" x14ac:dyDescent="0.25">
      <c r="F7247" s="1"/>
      <c r="G7247" s="1"/>
      <c r="H7247" s="1"/>
      <c r="I7247" s="1"/>
      <c r="J7247" s="1"/>
      <c r="K7247" s="1"/>
      <c r="L7247" s="1"/>
      <c r="M7247" s="1"/>
      <c r="N7247" s="1"/>
    </row>
    <row r="7248" spans="6:14" x14ac:dyDescent="0.25">
      <c r="F7248" s="1"/>
      <c r="G7248" s="1"/>
      <c r="H7248" s="1"/>
      <c r="I7248" s="1"/>
      <c r="J7248" s="1"/>
      <c r="K7248" s="1"/>
      <c r="L7248" s="1"/>
      <c r="M7248" s="1"/>
      <c r="N7248" s="1"/>
    </row>
    <row r="7249" spans="6:14" x14ac:dyDescent="0.25">
      <c r="F7249" s="1"/>
      <c r="G7249" s="1"/>
      <c r="H7249" s="1"/>
      <c r="I7249" s="1"/>
      <c r="J7249" s="1"/>
      <c r="K7249" s="1"/>
      <c r="L7249" s="1"/>
      <c r="M7249" s="1"/>
      <c r="N7249" s="1"/>
    </row>
    <row r="7250" spans="6:14" x14ac:dyDescent="0.25">
      <c r="F7250" s="1"/>
      <c r="G7250" s="1"/>
      <c r="H7250" s="1"/>
      <c r="I7250" s="1"/>
      <c r="J7250" s="1"/>
      <c r="K7250" s="1"/>
      <c r="L7250" s="1"/>
      <c r="M7250" s="1"/>
      <c r="N7250" s="1"/>
    </row>
    <row r="7251" spans="6:14" x14ac:dyDescent="0.25">
      <c r="F7251" s="1"/>
      <c r="G7251" s="1"/>
      <c r="H7251" s="1"/>
      <c r="I7251" s="1"/>
      <c r="J7251" s="1"/>
      <c r="K7251" s="1"/>
      <c r="L7251" s="1"/>
      <c r="M7251" s="1"/>
      <c r="N7251" s="1"/>
    </row>
    <row r="7252" spans="6:14" x14ac:dyDescent="0.25">
      <c r="F7252" s="1"/>
      <c r="G7252" s="1"/>
      <c r="H7252" s="1"/>
      <c r="I7252" s="1"/>
      <c r="J7252" s="1"/>
      <c r="K7252" s="1"/>
      <c r="L7252" s="1"/>
      <c r="M7252" s="1"/>
      <c r="N7252" s="1"/>
    </row>
    <row r="7253" spans="6:14" x14ac:dyDescent="0.25">
      <c r="F7253" s="1"/>
      <c r="G7253" s="1"/>
      <c r="H7253" s="1"/>
      <c r="I7253" s="1"/>
      <c r="J7253" s="1"/>
      <c r="K7253" s="1"/>
      <c r="L7253" s="1"/>
      <c r="M7253" s="1"/>
      <c r="N7253" s="1"/>
    </row>
    <row r="7254" spans="6:14" x14ac:dyDescent="0.25">
      <c r="F7254" s="1"/>
      <c r="G7254" s="1"/>
      <c r="H7254" s="1"/>
      <c r="I7254" s="1"/>
      <c r="J7254" s="1"/>
      <c r="K7254" s="1"/>
      <c r="L7254" s="1"/>
      <c r="M7254" s="1"/>
      <c r="N7254" s="1"/>
    </row>
    <row r="7255" spans="6:14" x14ac:dyDescent="0.25">
      <c r="F7255" s="1"/>
      <c r="G7255" s="1"/>
      <c r="H7255" s="1"/>
      <c r="I7255" s="1"/>
      <c r="J7255" s="1"/>
      <c r="K7255" s="1"/>
      <c r="L7255" s="1"/>
      <c r="M7255" s="1"/>
      <c r="N7255" s="1"/>
    </row>
    <row r="7256" spans="6:14" x14ac:dyDescent="0.25">
      <c r="F7256" s="1"/>
      <c r="G7256" s="1"/>
      <c r="H7256" s="1"/>
      <c r="I7256" s="1"/>
      <c r="J7256" s="1"/>
      <c r="K7256" s="1"/>
      <c r="L7256" s="1"/>
      <c r="M7256" s="1"/>
      <c r="N7256" s="1"/>
    </row>
    <row r="7257" spans="6:14" x14ac:dyDescent="0.25">
      <c r="F7257" s="1"/>
      <c r="G7257" s="1"/>
      <c r="H7257" s="1"/>
      <c r="I7257" s="1"/>
      <c r="J7257" s="1"/>
      <c r="K7257" s="1"/>
      <c r="L7257" s="1"/>
      <c r="M7257" s="1"/>
      <c r="N7257" s="1"/>
    </row>
    <row r="7258" spans="6:14" x14ac:dyDescent="0.25">
      <c r="F7258" s="1"/>
      <c r="G7258" s="1"/>
      <c r="H7258" s="1"/>
      <c r="I7258" s="1"/>
      <c r="J7258" s="1"/>
      <c r="K7258" s="1"/>
      <c r="L7258" s="1"/>
      <c r="M7258" s="1"/>
      <c r="N7258" s="1"/>
    </row>
    <row r="7259" spans="6:14" x14ac:dyDescent="0.25">
      <c r="F7259" s="1"/>
      <c r="G7259" s="1"/>
      <c r="H7259" s="1"/>
      <c r="I7259" s="1"/>
      <c r="J7259" s="1"/>
      <c r="K7259" s="1"/>
      <c r="L7259" s="1"/>
      <c r="M7259" s="1"/>
      <c r="N7259" s="1"/>
    </row>
    <row r="7260" spans="6:14" x14ac:dyDescent="0.25">
      <c r="F7260" s="1"/>
      <c r="G7260" s="1"/>
      <c r="H7260" s="1"/>
      <c r="I7260" s="1"/>
      <c r="J7260" s="1"/>
      <c r="K7260" s="1"/>
      <c r="L7260" s="1"/>
      <c r="M7260" s="1"/>
      <c r="N7260" s="1"/>
    </row>
    <row r="7261" spans="6:14" x14ac:dyDescent="0.25">
      <c r="F7261" s="1"/>
      <c r="G7261" s="1"/>
      <c r="H7261" s="1"/>
      <c r="I7261" s="1"/>
      <c r="J7261" s="1"/>
      <c r="K7261" s="1"/>
      <c r="L7261" s="1"/>
      <c r="M7261" s="1"/>
      <c r="N7261" s="1"/>
    </row>
    <row r="7262" spans="6:14" x14ac:dyDescent="0.25">
      <c r="F7262" s="1"/>
      <c r="G7262" s="1"/>
      <c r="H7262" s="1"/>
      <c r="I7262" s="1"/>
      <c r="J7262" s="1"/>
      <c r="K7262" s="1"/>
      <c r="L7262" s="1"/>
      <c r="M7262" s="1"/>
      <c r="N7262" s="1"/>
    </row>
    <row r="7263" spans="6:14" x14ac:dyDescent="0.25">
      <c r="F7263" s="1"/>
      <c r="G7263" s="1"/>
      <c r="H7263" s="1"/>
      <c r="I7263" s="1"/>
      <c r="J7263" s="1"/>
      <c r="K7263" s="1"/>
      <c r="L7263" s="1"/>
      <c r="M7263" s="1"/>
      <c r="N7263" s="1"/>
    </row>
    <row r="7264" spans="6:14" x14ac:dyDescent="0.25">
      <c r="F7264" s="1"/>
      <c r="G7264" s="1"/>
      <c r="H7264" s="1"/>
      <c r="I7264" s="1"/>
      <c r="J7264" s="1"/>
      <c r="K7264" s="1"/>
      <c r="L7264" s="1"/>
      <c r="M7264" s="1"/>
      <c r="N7264" s="1"/>
    </row>
    <row r="7265" spans="6:14" x14ac:dyDescent="0.25">
      <c r="F7265" s="1"/>
      <c r="G7265" s="1"/>
      <c r="H7265" s="1"/>
      <c r="I7265" s="1"/>
      <c r="J7265" s="1"/>
      <c r="K7265" s="1"/>
      <c r="L7265" s="1"/>
      <c r="M7265" s="1"/>
      <c r="N7265" s="1"/>
    </row>
    <row r="7266" spans="6:14" x14ac:dyDescent="0.25">
      <c r="F7266" s="1"/>
      <c r="G7266" s="1"/>
      <c r="H7266" s="1"/>
      <c r="I7266" s="1"/>
      <c r="J7266" s="1"/>
      <c r="K7266" s="1"/>
      <c r="L7266" s="1"/>
      <c r="M7266" s="1"/>
      <c r="N7266" s="1"/>
    </row>
    <row r="7267" spans="6:14" x14ac:dyDescent="0.25">
      <c r="F7267" s="1"/>
      <c r="G7267" s="1"/>
      <c r="H7267" s="1"/>
      <c r="I7267" s="1"/>
      <c r="J7267" s="1"/>
      <c r="K7267" s="1"/>
      <c r="L7267" s="1"/>
      <c r="M7267" s="1"/>
      <c r="N7267" s="1"/>
    </row>
    <row r="7268" spans="6:14" x14ac:dyDescent="0.25">
      <c r="F7268" s="1"/>
      <c r="G7268" s="1"/>
      <c r="H7268" s="1"/>
      <c r="I7268" s="1"/>
      <c r="J7268" s="1"/>
      <c r="K7268" s="1"/>
      <c r="L7268" s="1"/>
      <c r="M7268" s="1"/>
      <c r="N7268" s="1"/>
    </row>
    <row r="7269" spans="6:14" x14ac:dyDescent="0.25">
      <c r="F7269" s="1"/>
      <c r="G7269" s="1"/>
      <c r="H7269" s="1"/>
      <c r="I7269" s="1"/>
      <c r="J7269" s="1"/>
      <c r="K7269" s="1"/>
      <c r="L7269" s="1"/>
      <c r="M7269" s="1"/>
      <c r="N7269" s="1"/>
    </row>
    <row r="7270" spans="6:14" x14ac:dyDescent="0.25">
      <c r="F7270" s="1"/>
      <c r="G7270" s="1"/>
      <c r="H7270" s="1"/>
      <c r="I7270" s="1"/>
      <c r="J7270" s="1"/>
      <c r="K7270" s="1"/>
      <c r="L7270" s="1"/>
      <c r="M7270" s="1"/>
      <c r="N7270" s="1"/>
    </row>
    <row r="7271" spans="6:14" x14ac:dyDescent="0.25">
      <c r="F7271" s="1"/>
      <c r="G7271" s="1"/>
      <c r="H7271" s="1"/>
      <c r="I7271" s="1"/>
      <c r="J7271" s="1"/>
      <c r="K7271" s="1"/>
      <c r="L7271" s="1"/>
      <c r="M7271" s="1"/>
      <c r="N7271" s="1"/>
    </row>
    <row r="7272" spans="6:14" x14ac:dyDescent="0.25">
      <c r="F7272" s="1"/>
      <c r="G7272" s="1"/>
      <c r="H7272" s="1"/>
      <c r="I7272" s="1"/>
      <c r="J7272" s="1"/>
      <c r="K7272" s="1"/>
      <c r="L7272" s="1"/>
      <c r="M7272" s="1"/>
      <c r="N7272" s="1"/>
    </row>
    <row r="7273" spans="6:14" x14ac:dyDescent="0.25">
      <c r="F7273" s="1"/>
      <c r="G7273" s="1"/>
      <c r="H7273" s="1"/>
      <c r="I7273" s="1"/>
      <c r="J7273" s="1"/>
      <c r="K7273" s="1"/>
      <c r="L7273" s="1"/>
      <c r="M7273" s="1"/>
      <c r="N7273" s="1"/>
    </row>
    <row r="7274" spans="6:14" x14ac:dyDescent="0.25">
      <c r="F7274" s="1"/>
      <c r="G7274" s="1"/>
      <c r="H7274" s="1"/>
      <c r="I7274" s="1"/>
      <c r="J7274" s="1"/>
      <c r="K7274" s="1"/>
      <c r="L7274" s="1"/>
      <c r="M7274" s="1"/>
      <c r="N7274" s="1"/>
    </row>
    <row r="7275" spans="6:14" x14ac:dyDescent="0.25">
      <c r="F7275" s="1"/>
      <c r="G7275" s="1"/>
      <c r="H7275" s="1"/>
      <c r="I7275" s="1"/>
      <c r="J7275" s="1"/>
      <c r="K7275" s="1"/>
      <c r="L7275" s="1"/>
      <c r="M7275" s="1"/>
      <c r="N7275" s="1"/>
    </row>
    <row r="7276" spans="6:14" x14ac:dyDescent="0.25">
      <c r="F7276" s="1"/>
      <c r="G7276" s="1"/>
      <c r="H7276" s="1"/>
      <c r="I7276" s="1"/>
      <c r="J7276" s="1"/>
      <c r="K7276" s="1"/>
      <c r="L7276" s="1"/>
      <c r="M7276" s="1"/>
      <c r="N7276" s="1"/>
    </row>
    <row r="7277" spans="6:14" x14ac:dyDescent="0.25">
      <c r="F7277" s="1"/>
      <c r="G7277" s="1"/>
      <c r="H7277" s="1"/>
      <c r="I7277" s="1"/>
      <c r="J7277" s="1"/>
      <c r="K7277" s="1"/>
      <c r="L7277" s="1"/>
      <c r="M7277" s="1"/>
      <c r="N7277" s="1"/>
    </row>
    <row r="7278" spans="6:14" x14ac:dyDescent="0.25">
      <c r="F7278" s="1"/>
      <c r="G7278" s="1"/>
      <c r="H7278" s="1"/>
      <c r="I7278" s="1"/>
      <c r="J7278" s="1"/>
      <c r="K7278" s="1"/>
      <c r="L7278" s="1"/>
      <c r="M7278" s="1"/>
      <c r="N7278" s="1"/>
    </row>
    <row r="7279" spans="6:14" x14ac:dyDescent="0.25">
      <c r="F7279" s="1"/>
      <c r="G7279" s="1"/>
      <c r="H7279" s="1"/>
      <c r="I7279" s="1"/>
      <c r="J7279" s="1"/>
      <c r="K7279" s="1"/>
      <c r="L7279" s="1"/>
      <c r="M7279" s="1"/>
      <c r="N7279" s="1"/>
    </row>
    <row r="7280" spans="6:14" x14ac:dyDescent="0.25">
      <c r="F7280" s="1"/>
      <c r="G7280" s="1"/>
      <c r="H7280" s="1"/>
      <c r="I7280" s="1"/>
      <c r="J7280" s="1"/>
      <c r="K7280" s="1"/>
      <c r="L7280" s="1"/>
      <c r="M7280" s="1"/>
      <c r="N7280" s="1"/>
    </row>
    <row r="7281" spans="6:14" x14ac:dyDescent="0.25">
      <c r="F7281" s="1"/>
      <c r="G7281" s="1"/>
      <c r="H7281" s="1"/>
      <c r="I7281" s="1"/>
      <c r="J7281" s="1"/>
      <c r="K7281" s="1"/>
      <c r="L7281" s="1"/>
      <c r="M7281" s="1"/>
      <c r="N7281" s="1"/>
    </row>
    <row r="7282" spans="6:14" x14ac:dyDescent="0.25">
      <c r="F7282" s="1"/>
      <c r="G7282" s="1"/>
      <c r="H7282" s="1"/>
      <c r="I7282" s="1"/>
      <c r="J7282" s="1"/>
      <c r="K7282" s="1"/>
      <c r="L7282" s="1"/>
      <c r="M7282" s="1"/>
      <c r="N7282" s="1"/>
    </row>
    <row r="7283" spans="6:14" x14ac:dyDescent="0.25">
      <c r="F7283" s="1"/>
      <c r="G7283" s="1"/>
      <c r="H7283" s="1"/>
      <c r="I7283" s="1"/>
      <c r="J7283" s="1"/>
      <c r="K7283" s="1"/>
      <c r="L7283" s="1"/>
      <c r="M7283" s="1"/>
      <c r="N7283" s="1"/>
    </row>
    <row r="7284" spans="6:14" x14ac:dyDescent="0.25">
      <c r="F7284" s="1"/>
      <c r="G7284" s="1"/>
      <c r="H7284" s="1"/>
      <c r="I7284" s="1"/>
      <c r="J7284" s="1"/>
      <c r="K7284" s="1"/>
      <c r="L7284" s="1"/>
      <c r="M7284" s="1"/>
      <c r="N7284" s="1"/>
    </row>
    <row r="7285" spans="6:14" x14ac:dyDescent="0.25">
      <c r="F7285" s="1"/>
      <c r="G7285" s="1"/>
      <c r="H7285" s="1"/>
      <c r="I7285" s="1"/>
      <c r="J7285" s="1"/>
      <c r="K7285" s="1"/>
      <c r="L7285" s="1"/>
      <c r="M7285" s="1"/>
      <c r="N7285" s="1"/>
    </row>
    <row r="7286" spans="6:14" x14ac:dyDescent="0.25">
      <c r="F7286" s="1"/>
      <c r="G7286" s="1"/>
      <c r="H7286" s="1"/>
      <c r="I7286" s="1"/>
      <c r="J7286" s="1"/>
      <c r="K7286" s="1"/>
      <c r="L7286" s="1"/>
      <c r="M7286" s="1"/>
      <c r="N7286" s="1"/>
    </row>
    <row r="7287" spans="6:14" x14ac:dyDescent="0.25">
      <c r="F7287" s="1"/>
      <c r="G7287" s="1"/>
      <c r="H7287" s="1"/>
      <c r="I7287" s="1"/>
      <c r="J7287" s="1"/>
      <c r="K7287" s="1"/>
      <c r="L7287" s="1"/>
      <c r="M7287" s="1"/>
      <c r="N7287" s="1"/>
    </row>
    <row r="7288" spans="6:14" x14ac:dyDescent="0.25">
      <c r="F7288" s="1"/>
      <c r="G7288" s="1"/>
      <c r="H7288" s="1"/>
      <c r="I7288" s="1"/>
      <c r="J7288" s="1"/>
      <c r="K7288" s="1"/>
      <c r="L7288" s="1"/>
      <c r="M7288" s="1"/>
      <c r="N7288" s="1"/>
    </row>
    <row r="7289" spans="6:14" x14ac:dyDescent="0.25">
      <c r="F7289" s="1"/>
      <c r="G7289" s="1"/>
      <c r="H7289" s="1"/>
      <c r="I7289" s="1"/>
      <c r="J7289" s="1"/>
      <c r="K7289" s="1"/>
      <c r="L7289" s="1"/>
      <c r="M7289" s="1"/>
      <c r="N7289" s="1"/>
    </row>
    <row r="7290" spans="6:14" x14ac:dyDescent="0.25">
      <c r="F7290" s="1"/>
      <c r="G7290" s="1"/>
      <c r="H7290" s="1"/>
      <c r="I7290" s="1"/>
      <c r="J7290" s="1"/>
      <c r="K7290" s="1"/>
      <c r="L7290" s="1"/>
      <c r="M7290" s="1"/>
      <c r="N7290" s="1"/>
    </row>
    <row r="7291" spans="6:14" x14ac:dyDescent="0.25">
      <c r="F7291" s="1"/>
      <c r="G7291" s="1"/>
      <c r="H7291" s="1"/>
      <c r="I7291" s="1"/>
      <c r="J7291" s="1"/>
      <c r="K7291" s="1"/>
      <c r="L7291" s="1"/>
      <c r="M7291" s="1"/>
      <c r="N7291" s="1"/>
    </row>
    <row r="7292" spans="6:14" x14ac:dyDescent="0.25">
      <c r="F7292" s="1"/>
      <c r="G7292" s="1"/>
      <c r="H7292" s="1"/>
      <c r="I7292" s="1"/>
      <c r="J7292" s="1"/>
      <c r="K7292" s="1"/>
      <c r="L7292" s="1"/>
      <c r="M7292" s="1"/>
      <c r="N7292" s="1"/>
    </row>
    <row r="7293" spans="6:14" x14ac:dyDescent="0.25">
      <c r="F7293" s="1"/>
      <c r="G7293" s="1"/>
      <c r="H7293" s="1"/>
      <c r="I7293" s="1"/>
      <c r="J7293" s="1"/>
      <c r="K7293" s="1"/>
      <c r="L7293" s="1"/>
      <c r="M7293" s="1"/>
      <c r="N7293" s="1"/>
    </row>
    <row r="7294" spans="6:14" x14ac:dyDescent="0.25">
      <c r="F7294" s="1"/>
      <c r="G7294" s="1"/>
      <c r="H7294" s="1"/>
      <c r="I7294" s="1"/>
      <c r="J7294" s="1"/>
      <c r="K7294" s="1"/>
      <c r="L7294" s="1"/>
      <c r="M7294" s="1"/>
      <c r="N7294" s="1"/>
    </row>
    <row r="7295" spans="6:14" x14ac:dyDescent="0.25">
      <c r="F7295" s="1"/>
      <c r="G7295" s="1"/>
      <c r="H7295" s="1"/>
      <c r="I7295" s="1"/>
      <c r="J7295" s="1"/>
      <c r="K7295" s="1"/>
      <c r="L7295" s="1"/>
      <c r="M7295" s="1"/>
      <c r="N7295" s="1"/>
    </row>
    <row r="7296" spans="6:14" x14ac:dyDescent="0.25">
      <c r="F7296" s="1"/>
      <c r="G7296" s="1"/>
      <c r="H7296" s="1"/>
      <c r="I7296" s="1"/>
      <c r="J7296" s="1"/>
      <c r="K7296" s="1"/>
      <c r="L7296" s="1"/>
      <c r="M7296" s="1"/>
      <c r="N7296" s="1"/>
    </row>
    <row r="7297" spans="6:14" x14ac:dyDescent="0.25">
      <c r="F7297" s="1"/>
      <c r="G7297" s="1"/>
      <c r="H7297" s="1"/>
      <c r="I7297" s="1"/>
      <c r="J7297" s="1"/>
      <c r="K7297" s="1"/>
      <c r="L7297" s="1"/>
      <c r="M7297" s="1"/>
      <c r="N7297" s="1"/>
    </row>
    <row r="7298" spans="6:14" x14ac:dyDescent="0.25">
      <c r="F7298" s="1"/>
      <c r="G7298" s="1"/>
      <c r="H7298" s="1"/>
      <c r="I7298" s="1"/>
      <c r="J7298" s="1"/>
      <c r="K7298" s="1"/>
      <c r="L7298" s="1"/>
      <c r="M7298" s="1"/>
      <c r="N7298" s="1"/>
    </row>
    <row r="7299" spans="6:14" x14ac:dyDescent="0.25">
      <c r="F7299" s="1"/>
      <c r="G7299" s="1"/>
      <c r="H7299" s="1"/>
      <c r="I7299" s="1"/>
      <c r="J7299" s="1"/>
      <c r="K7299" s="1"/>
      <c r="L7299" s="1"/>
      <c r="M7299" s="1"/>
      <c r="N7299" s="1"/>
    </row>
    <row r="7300" spans="6:14" x14ac:dyDescent="0.25">
      <c r="F7300" s="1"/>
      <c r="G7300" s="1"/>
      <c r="H7300" s="1"/>
      <c r="I7300" s="1"/>
      <c r="J7300" s="1"/>
      <c r="K7300" s="1"/>
      <c r="L7300" s="1"/>
      <c r="M7300" s="1"/>
      <c r="N7300" s="1"/>
    </row>
    <row r="7301" spans="6:14" x14ac:dyDescent="0.25">
      <c r="F7301" s="1"/>
      <c r="G7301" s="1"/>
      <c r="H7301" s="1"/>
      <c r="I7301" s="1"/>
      <c r="J7301" s="1"/>
      <c r="K7301" s="1"/>
      <c r="L7301" s="1"/>
      <c r="M7301" s="1"/>
      <c r="N7301" s="1"/>
    </row>
    <row r="7302" spans="6:14" x14ac:dyDescent="0.25">
      <c r="F7302" s="1"/>
      <c r="G7302" s="1"/>
      <c r="H7302" s="1"/>
      <c r="I7302" s="1"/>
      <c r="J7302" s="1"/>
      <c r="K7302" s="1"/>
      <c r="L7302" s="1"/>
      <c r="M7302" s="1"/>
      <c r="N7302" s="1"/>
    </row>
    <row r="7303" spans="6:14" x14ac:dyDescent="0.25">
      <c r="F7303" s="1"/>
      <c r="G7303" s="1"/>
      <c r="H7303" s="1"/>
      <c r="I7303" s="1"/>
      <c r="J7303" s="1"/>
      <c r="K7303" s="1"/>
      <c r="L7303" s="1"/>
      <c r="M7303" s="1"/>
      <c r="N7303" s="1"/>
    </row>
    <row r="7304" spans="6:14" x14ac:dyDescent="0.25">
      <c r="F7304" s="1"/>
      <c r="G7304" s="1"/>
      <c r="H7304" s="1"/>
      <c r="I7304" s="1"/>
      <c r="J7304" s="1"/>
      <c r="K7304" s="1"/>
      <c r="L7304" s="1"/>
      <c r="M7304" s="1"/>
      <c r="N7304" s="1"/>
    </row>
    <row r="7305" spans="6:14" x14ac:dyDescent="0.25">
      <c r="F7305" s="1"/>
      <c r="G7305" s="1"/>
      <c r="H7305" s="1"/>
      <c r="I7305" s="1"/>
      <c r="J7305" s="1"/>
      <c r="K7305" s="1"/>
      <c r="L7305" s="1"/>
      <c r="M7305" s="1"/>
      <c r="N7305" s="1"/>
    </row>
    <row r="7306" spans="6:14" x14ac:dyDescent="0.25">
      <c r="F7306" s="1"/>
      <c r="G7306" s="1"/>
      <c r="H7306" s="1"/>
      <c r="I7306" s="1"/>
      <c r="J7306" s="1"/>
      <c r="K7306" s="1"/>
      <c r="L7306" s="1"/>
      <c r="M7306" s="1"/>
      <c r="N7306" s="1"/>
    </row>
    <row r="7307" spans="6:14" x14ac:dyDescent="0.25">
      <c r="F7307" s="1"/>
      <c r="G7307" s="1"/>
      <c r="H7307" s="1"/>
      <c r="I7307" s="1"/>
      <c r="J7307" s="1"/>
      <c r="K7307" s="1"/>
      <c r="L7307" s="1"/>
      <c r="M7307" s="1"/>
      <c r="N7307" s="1"/>
    </row>
    <row r="7308" spans="6:14" x14ac:dyDescent="0.25">
      <c r="F7308" s="1"/>
      <c r="G7308" s="1"/>
      <c r="H7308" s="1"/>
      <c r="I7308" s="1"/>
      <c r="J7308" s="1"/>
      <c r="K7308" s="1"/>
      <c r="L7308" s="1"/>
      <c r="M7308" s="1"/>
      <c r="N7308" s="1"/>
    </row>
    <row r="7309" spans="6:14" x14ac:dyDescent="0.25">
      <c r="F7309" s="1"/>
      <c r="G7309" s="1"/>
      <c r="H7309" s="1"/>
      <c r="I7309" s="1"/>
      <c r="J7309" s="1"/>
      <c r="K7309" s="1"/>
      <c r="L7309" s="1"/>
      <c r="M7309" s="1"/>
      <c r="N7309" s="1"/>
    </row>
    <row r="7310" spans="6:14" x14ac:dyDescent="0.25">
      <c r="F7310" s="1"/>
      <c r="G7310" s="1"/>
      <c r="H7310" s="1"/>
      <c r="I7310" s="1"/>
      <c r="J7310" s="1"/>
      <c r="K7310" s="1"/>
      <c r="L7310" s="1"/>
      <c r="M7310" s="1"/>
      <c r="N7310" s="1"/>
    </row>
    <row r="7311" spans="6:14" x14ac:dyDescent="0.25">
      <c r="F7311" s="1"/>
      <c r="G7311" s="1"/>
      <c r="H7311" s="1"/>
      <c r="I7311" s="1"/>
      <c r="J7311" s="1"/>
      <c r="K7311" s="1"/>
      <c r="L7311" s="1"/>
      <c r="M7311" s="1"/>
      <c r="N7311" s="1"/>
    </row>
    <row r="7312" spans="6:14" x14ac:dyDescent="0.25">
      <c r="F7312" s="1"/>
      <c r="G7312" s="1"/>
      <c r="H7312" s="1"/>
      <c r="I7312" s="1"/>
      <c r="J7312" s="1"/>
      <c r="K7312" s="1"/>
      <c r="L7312" s="1"/>
      <c r="M7312" s="1"/>
      <c r="N7312" s="1"/>
    </row>
    <row r="7313" spans="6:14" x14ac:dyDescent="0.25">
      <c r="F7313" s="1"/>
      <c r="G7313" s="1"/>
      <c r="H7313" s="1"/>
      <c r="I7313" s="1"/>
      <c r="J7313" s="1"/>
      <c r="K7313" s="1"/>
      <c r="L7313" s="1"/>
      <c r="M7313" s="1"/>
      <c r="N7313" s="1"/>
    </row>
    <row r="7314" spans="6:14" x14ac:dyDescent="0.25">
      <c r="F7314" s="1"/>
      <c r="G7314" s="1"/>
      <c r="H7314" s="1"/>
      <c r="I7314" s="1"/>
      <c r="J7314" s="1"/>
      <c r="K7314" s="1"/>
      <c r="L7314" s="1"/>
      <c r="M7314" s="1"/>
      <c r="N7314" s="1"/>
    </row>
    <row r="7315" spans="6:14" x14ac:dyDescent="0.25">
      <c r="F7315" s="1"/>
      <c r="G7315" s="1"/>
      <c r="H7315" s="1"/>
      <c r="I7315" s="1"/>
      <c r="J7315" s="1"/>
      <c r="K7315" s="1"/>
      <c r="L7315" s="1"/>
      <c r="M7315" s="1"/>
      <c r="N7315" s="1"/>
    </row>
    <row r="7316" spans="6:14" x14ac:dyDescent="0.25">
      <c r="F7316" s="1"/>
      <c r="G7316" s="1"/>
      <c r="H7316" s="1"/>
      <c r="I7316" s="1"/>
      <c r="J7316" s="1"/>
      <c r="K7316" s="1"/>
      <c r="L7316" s="1"/>
      <c r="M7316" s="1"/>
      <c r="N7316" s="1"/>
    </row>
    <row r="7317" spans="6:14" x14ac:dyDescent="0.25">
      <c r="F7317" s="1"/>
      <c r="G7317" s="1"/>
      <c r="H7317" s="1"/>
      <c r="I7317" s="1"/>
      <c r="J7317" s="1"/>
      <c r="K7317" s="1"/>
      <c r="L7317" s="1"/>
      <c r="M7317" s="1"/>
      <c r="N7317" s="1"/>
    </row>
    <row r="7318" spans="6:14" x14ac:dyDescent="0.25">
      <c r="F7318" s="1"/>
      <c r="G7318" s="1"/>
      <c r="H7318" s="1"/>
      <c r="I7318" s="1"/>
      <c r="J7318" s="1"/>
      <c r="K7318" s="1"/>
      <c r="L7318" s="1"/>
      <c r="M7318" s="1"/>
      <c r="N7318" s="1"/>
    </row>
    <row r="7319" spans="6:14" x14ac:dyDescent="0.25">
      <c r="F7319" s="1"/>
      <c r="G7319" s="1"/>
      <c r="H7319" s="1"/>
      <c r="I7319" s="1"/>
      <c r="J7319" s="1"/>
      <c r="K7319" s="1"/>
      <c r="L7319" s="1"/>
      <c r="M7319" s="1"/>
      <c r="N7319" s="1"/>
    </row>
    <row r="7320" spans="6:14" x14ac:dyDescent="0.25">
      <c r="F7320" s="1"/>
      <c r="G7320" s="1"/>
      <c r="H7320" s="1"/>
      <c r="I7320" s="1"/>
      <c r="J7320" s="1"/>
      <c r="K7320" s="1"/>
      <c r="L7320" s="1"/>
      <c r="M7320" s="1"/>
      <c r="N7320" s="1"/>
    </row>
    <row r="7321" spans="6:14" x14ac:dyDescent="0.25">
      <c r="F7321" s="1"/>
      <c r="G7321" s="1"/>
      <c r="H7321" s="1"/>
      <c r="I7321" s="1"/>
      <c r="J7321" s="1"/>
      <c r="K7321" s="1"/>
      <c r="L7321" s="1"/>
      <c r="M7321" s="1"/>
      <c r="N7321" s="1"/>
    </row>
    <row r="7322" spans="6:14" x14ac:dyDescent="0.25">
      <c r="F7322" s="1"/>
      <c r="G7322" s="1"/>
      <c r="H7322" s="1"/>
      <c r="I7322" s="1"/>
      <c r="J7322" s="1"/>
      <c r="K7322" s="1"/>
      <c r="L7322" s="1"/>
      <c r="M7322" s="1"/>
      <c r="N7322" s="1"/>
    </row>
    <row r="7323" spans="6:14" x14ac:dyDescent="0.25">
      <c r="F7323" s="1"/>
      <c r="G7323" s="1"/>
      <c r="H7323" s="1"/>
      <c r="I7323" s="1"/>
      <c r="J7323" s="1"/>
      <c r="K7323" s="1"/>
      <c r="L7323" s="1"/>
      <c r="M7323" s="1"/>
      <c r="N7323" s="1"/>
    </row>
    <row r="7324" spans="6:14" x14ac:dyDescent="0.25">
      <c r="F7324" s="1"/>
      <c r="G7324" s="1"/>
      <c r="H7324" s="1"/>
      <c r="I7324" s="1"/>
      <c r="J7324" s="1"/>
      <c r="K7324" s="1"/>
      <c r="L7324" s="1"/>
      <c r="M7324" s="1"/>
      <c r="N7324" s="1"/>
    </row>
    <row r="7325" spans="6:14" x14ac:dyDescent="0.25">
      <c r="F7325" s="1"/>
      <c r="G7325" s="1"/>
      <c r="H7325" s="1"/>
      <c r="I7325" s="1"/>
      <c r="J7325" s="1"/>
      <c r="K7325" s="1"/>
      <c r="L7325" s="1"/>
      <c r="M7325" s="1"/>
      <c r="N7325" s="1"/>
    </row>
    <row r="7326" spans="6:14" x14ac:dyDescent="0.25">
      <c r="F7326" s="1"/>
      <c r="G7326" s="1"/>
      <c r="H7326" s="1"/>
      <c r="I7326" s="1"/>
      <c r="J7326" s="1"/>
      <c r="K7326" s="1"/>
      <c r="L7326" s="1"/>
      <c r="M7326" s="1"/>
      <c r="N7326" s="1"/>
    </row>
    <row r="7327" spans="6:14" x14ac:dyDescent="0.25">
      <c r="F7327" s="1"/>
      <c r="G7327" s="1"/>
      <c r="H7327" s="1"/>
      <c r="I7327" s="1"/>
      <c r="J7327" s="1"/>
      <c r="K7327" s="1"/>
      <c r="L7327" s="1"/>
      <c r="M7327" s="1"/>
      <c r="N7327" s="1"/>
    </row>
    <row r="7328" spans="6:14" x14ac:dyDescent="0.25">
      <c r="F7328" s="1"/>
      <c r="G7328" s="1"/>
      <c r="H7328" s="1"/>
      <c r="I7328" s="1"/>
      <c r="J7328" s="1"/>
      <c r="K7328" s="1"/>
      <c r="L7328" s="1"/>
      <c r="M7328" s="1"/>
      <c r="N7328" s="1"/>
    </row>
    <row r="7329" spans="6:14" x14ac:dyDescent="0.25">
      <c r="F7329" s="1"/>
      <c r="G7329" s="1"/>
      <c r="H7329" s="1"/>
      <c r="I7329" s="1"/>
      <c r="J7329" s="1"/>
      <c r="K7329" s="1"/>
      <c r="L7329" s="1"/>
      <c r="M7329" s="1"/>
      <c r="N7329" s="1"/>
    </row>
    <row r="7330" spans="6:14" x14ac:dyDescent="0.25">
      <c r="F7330" s="1"/>
      <c r="G7330" s="1"/>
      <c r="H7330" s="1"/>
      <c r="I7330" s="1"/>
      <c r="J7330" s="1"/>
      <c r="K7330" s="1"/>
      <c r="L7330" s="1"/>
      <c r="M7330" s="1"/>
      <c r="N7330" s="1"/>
    </row>
    <row r="7331" spans="6:14" x14ac:dyDescent="0.25">
      <c r="F7331" s="1"/>
      <c r="G7331" s="1"/>
      <c r="H7331" s="1"/>
      <c r="I7331" s="1"/>
      <c r="J7331" s="1"/>
      <c r="K7331" s="1"/>
      <c r="L7331" s="1"/>
      <c r="M7331" s="1"/>
      <c r="N7331" s="1"/>
    </row>
    <row r="7332" spans="6:14" x14ac:dyDescent="0.25">
      <c r="F7332" s="1"/>
      <c r="G7332" s="1"/>
      <c r="H7332" s="1"/>
      <c r="I7332" s="1"/>
      <c r="J7332" s="1"/>
      <c r="K7332" s="1"/>
      <c r="L7332" s="1"/>
      <c r="M7332" s="1"/>
      <c r="N7332" s="1"/>
    </row>
    <row r="7333" spans="6:14" x14ac:dyDescent="0.25">
      <c r="F7333" s="1"/>
      <c r="G7333" s="1"/>
      <c r="H7333" s="1"/>
      <c r="I7333" s="1"/>
      <c r="J7333" s="1"/>
      <c r="K7333" s="1"/>
      <c r="L7333" s="1"/>
      <c r="M7333" s="1"/>
      <c r="N7333" s="1"/>
    </row>
    <row r="7334" spans="6:14" x14ac:dyDescent="0.25">
      <c r="F7334" s="1"/>
      <c r="G7334" s="1"/>
      <c r="H7334" s="1"/>
      <c r="I7334" s="1"/>
      <c r="J7334" s="1"/>
      <c r="K7334" s="1"/>
      <c r="L7334" s="1"/>
      <c r="M7334" s="1"/>
      <c r="N7334" s="1"/>
    </row>
    <row r="7335" spans="6:14" x14ac:dyDescent="0.25">
      <c r="F7335" s="1"/>
      <c r="G7335" s="1"/>
      <c r="H7335" s="1"/>
      <c r="I7335" s="1"/>
      <c r="J7335" s="1"/>
      <c r="K7335" s="1"/>
      <c r="L7335" s="1"/>
      <c r="M7335" s="1"/>
      <c r="N7335" s="1"/>
    </row>
    <row r="7336" spans="6:14" x14ac:dyDescent="0.25">
      <c r="F7336" s="1"/>
      <c r="G7336" s="1"/>
      <c r="H7336" s="1"/>
      <c r="I7336" s="1"/>
      <c r="J7336" s="1"/>
      <c r="K7336" s="1"/>
      <c r="L7336" s="1"/>
      <c r="M7336" s="1"/>
      <c r="N7336" s="1"/>
    </row>
    <row r="7337" spans="6:14" x14ac:dyDescent="0.25">
      <c r="F7337" s="1"/>
      <c r="G7337" s="1"/>
      <c r="H7337" s="1"/>
      <c r="I7337" s="1"/>
      <c r="J7337" s="1"/>
      <c r="K7337" s="1"/>
      <c r="L7337" s="1"/>
      <c r="M7337" s="1"/>
      <c r="N7337" s="1"/>
    </row>
    <row r="7338" spans="6:14" x14ac:dyDescent="0.25">
      <c r="F7338" s="1"/>
      <c r="G7338" s="1"/>
      <c r="H7338" s="1"/>
      <c r="I7338" s="1"/>
      <c r="J7338" s="1"/>
      <c r="K7338" s="1"/>
      <c r="L7338" s="1"/>
      <c r="M7338" s="1"/>
      <c r="N7338" s="1"/>
    </row>
    <row r="7339" spans="6:14" x14ac:dyDescent="0.25">
      <c r="F7339" s="1"/>
      <c r="G7339" s="1"/>
      <c r="H7339" s="1"/>
      <c r="I7339" s="1"/>
      <c r="J7339" s="1"/>
      <c r="K7339" s="1"/>
      <c r="L7339" s="1"/>
      <c r="M7339" s="1"/>
      <c r="N7339" s="1"/>
    </row>
    <row r="7340" spans="6:14" x14ac:dyDescent="0.25">
      <c r="F7340" s="1"/>
      <c r="G7340" s="1"/>
      <c r="H7340" s="1"/>
      <c r="I7340" s="1"/>
      <c r="J7340" s="1"/>
      <c r="K7340" s="1"/>
      <c r="L7340" s="1"/>
      <c r="M7340" s="1"/>
      <c r="N7340" s="1"/>
    </row>
    <row r="7341" spans="6:14" x14ac:dyDescent="0.25">
      <c r="F7341" s="1"/>
      <c r="G7341" s="1"/>
      <c r="H7341" s="1"/>
      <c r="I7341" s="1"/>
      <c r="J7341" s="1"/>
      <c r="K7341" s="1"/>
      <c r="L7341" s="1"/>
      <c r="M7341" s="1"/>
      <c r="N7341" s="1"/>
    </row>
    <row r="7342" spans="6:14" x14ac:dyDescent="0.25">
      <c r="F7342" s="1"/>
      <c r="G7342" s="1"/>
      <c r="H7342" s="1"/>
      <c r="I7342" s="1"/>
      <c r="J7342" s="1"/>
      <c r="K7342" s="1"/>
      <c r="L7342" s="1"/>
      <c r="M7342" s="1"/>
      <c r="N7342" s="1"/>
    </row>
    <row r="7343" spans="6:14" x14ac:dyDescent="0.25">
      <c r="F7343" s="1"/>
      <c r="G7343" s="1"/>
      <c r="H7343" s="1"/>
      <c r="I7343" s="1"/>
      <c r="J7343" s="1"/>
      <c r="K7343" s="1"/>
      <c r="L7343" s="1"/>
      <c r="M7343" s="1"/>
      <c r="N7343" s="1"/>
    </row>
    <row r="7344" spans="6:14" x14ac:dyDescent="0.25">
      <c r="F7344" s="1"/>
      <c r="G7344" s="1"/>
      <c r="H7344" s="1"/>
      <c r="I7344" s="1"/>
      <c r="J7344" s="1"/>
      <c r="K7344" s="1"/>
      <c r="L7344" s="1"/>
      <c r="M7344" s="1"/>
      <c r="N7344" s="1"/>
    </row>
    <row r="7345" spans="6:14" x14ac:dyDescent="0.25">
      <c r="F7345" s="1"/>
      <c r="G7345" s="1"/>
      <c r="H7345" s="1"/>
      <c r="I7345" s="1"/>
      <c r="J7345" s="1"/>
      <c r="K7345" s="1"/>
      <c r="L7345" s="1"/>
      <c r="M7345" s="1"/>
      <c r="N7345" s="1"/>
    </row>
    <row r="7346" spans="6:14" x14ac:dyDescent="0.25">
      <c r="F7346" s="1"/>
      <c r="G7346" s="1"/>
      <c r="H7346" s="1"/>
      <c r="I7346" s="1"/>
      <c r="J7346" s="1"/>
      <c r="K7346" s="1"/>
      <c r="L7346" s="1"/>
      <c r="M7346" s="1"/>
      <c r="N7346" s="1"/>
    </row>
    <row r="7347" spans="6:14" x14ac:dyDescent="0.25">
      <c r="F7347" s="1"/>
      <c r="G7347" s="1"/>
      <c r="H7347" s="1"/>
      <c r="I7347" s="1"/>
      <c r="J7347" s="1"/>
      <c r="K7347" s="1"/>
      <c r="L7347" s="1"/>
      <c r="M7347" s="1"/>
      <c r="N7347" s="1"/>
    </row>
    <row r="7348" spans="6:14" x14ac:dyDescent="0.25">
      <c r="F7348" s="1"/>
      <c r="G7348" s="1"/>
      <c r="H7348" s="1"/>
      <c r="I7348" s="1"/>
      <c r="J7348" s="1"/>
      <c r="K7348" s="1"/>
      <c r="L7348" s="1"/>
      <c r="M7348" s="1"/>
      <c r="N7348" s="1"/>
    </row>
    <row r="7349" spans="6:14" x14ac:dyDescent="0.25">
      <c r="F7349" s="1"/>
      <c r="G7349" s="1"/>
      <c r="H7349" s="1"/>
      <c r="I7349" s="1"/>
      <c r="J7349" s="1"/>
      <c r="K7349" s="1"/>
      <c r="L7349" s="1"/>
      <c r="M7349" s="1"/>
      <c r="N7349" s="1"/>
    </row>
    <row r="7350" spans="6:14" x14ac:dyDescent="0.25">
      <c r="F7350" s="1"/>
      <c r="G7350" s="1"/>
      <c r="H7350" s="1"/>
      <c r="I7350" s="1"/>
      <c r="J7350" s="1"/>
      <c r="K7350" s="1"/>
      <c r="L7350" s="1"/>
      <c r="M7350" s="1"/>
      <c r="N7350" s="1"/>
    </row>
    <row r="7351" spans="6:14" x14ac:dyDescent="0.25">
      <c r="F7351" s="1"/>
      <c r="G7351" s="1"/>
      <c r="H7351" s="1"/>
      <c r="I7351" s="1"/>
      <c r="J7351" s="1"/>
      <c r="K7351" s="1"/>
      <c r="L7351" s="1"/>
      <c r="M7351" s="1"/>
      <c r="N7351" s="1"/>
    </row>
    <row r="7352" spans="6:14" x14ac:dyDescent="0.25">
      <c r="F7352" s="1"/>
      <c r="G7352" s="1"/>
      <c r="H7352" s="1"/>
      <c r="I7352" s="1"/>
      <c r="J7352" s="1"/>
      <c r="K7352" s="1"/>
      <c r="L7352" s="1"/>
      <c r="M7352" s="1"/>
      <c r="N7352" s="1"/>
    </row>
    <row r="7353" spans="6:14" x14ac:dyDescent="0.25">
      <c r="F7353" s="1"/>
      <c r="G7353" s="1"/>
      <c r="H7353" s="1"/>
      <c r="I7353" s="1"/>
      <c r="J7353" s="1"/>
      <c r="K7353" s="1"/>
      <c r="L7353" s="1"/>
      <c r="M7353" s="1"/>
      <c r="N7353" s="1"/>
    </row>
    <row r="7354" spans="6:14" x14ac:dyDescent="0.25">
      <c r="F7354" s="1"/>
      <c r="G7354" s="1"/>
      <c r="H7354" s="1"/>
      <c r="I7354" s="1"/>
      <c r="J7354" s="1"/>
      <c r="K7354" s="1"/>
      <c r="L7354" s="1"/>
      <c r="M7354" s="1"/>
      <c r="N7354" s="1"/>
    </row>
    <row r="7355" spans="6:14" x14ac:dyDescent="0.25">
      <c r="F7355" s="1"/>
      <c r="G7355" s="1"/>
      <c r="H7355" s="1"/>
      <c r="I7355" s="1"/>
      <c r="J7355" s="1"/>
      <c r="K7355" s="1"/>
      <c r="L7355" s="1"/>
      <c r="M7355" s="1"/>
      <c r="N7355" s="1"/>
    </row>
    <row r="7356" spans="6:14" x14ac:dyDescent="0.25">
      <c r="F7356" s="1"/>
      <c r="G7356" s="1"/>
      <c r="H7356" s="1"/>
      <c r="I7356" s="1"/>
      <c r="J7356" s="1"/>
      <c r="K7356" s="1"/>
      <c r="L7356" s="1"/>
      <c r="M7356" s="1"/>
      <c r="N7356" s="1"/>
    </row>
    <row r="7357" spans="6:14" x14ac:dyDescent="0.25">
      <c r="F7357" s="1"/>
      <c r="G7357" s="1"/>
      <c r="H7357" s="1"/>
      <c r="I7357" s="1"/>
      <c r="J7357" s="1"/>
      <c r="K7357" s="1"/>
      <c r="L7357" s="1"/>
      <c r="M7357" s="1"/>
      <c r="N7357" s="1"/>
    </row>
    <row r="7358" spans="6:14" x14ac:dyDescent="0.25">
      <c r="F7358" s="1"/>
      <c r="G7358" s="1"/>
      <c r="H7358" s="1"/>
      <c r="I7358" s="1"/>
      <c r="J7358" s="1"/>
      <c r="K7358" s="1"/>
      <c r="L7358" s="1"/>
      <c r="M7358" s="1"/>
      <c r="N7358" s="1"/>
    </row>
    <row r="7359" spans="6:14" x14ac:dyDescent="0.25">
      <c r="F7359" s="1"/>
      <c r="G7359" s="1"/>
      <c r="H7359" s="1"/>
      <c r="I7359" s="1"/>
      <c r="J7359" s="1"/>
      <c r="K7359" s="1"/>
      <c r="L7359" s="1"/>
      <c r="M7359" s="1"/>
      <c r="N7359" s="1"/>
    </row>
    <row r="7360" spans="6:14" x14ac:dyDescent="0.25">
      <c r="F7360" s="1"/>
      <c r="G7360" s="1"/>
      <c r="H7360" s="1"/>
      <c r="I7360" s="1"/>
      <c r="J7360" s="1"/>
      <c r="K7360" s="1"/>
      <c r="L7360" s="1"/>
      <c r="M7360" s="1"/>
      <c r="N7360" s="1"/>
    </row>
    <row r="7361" spans="6:14" x14ac:dyDescent="0.25">
      <c r="F7361" s="1"/>
      <c r="G7361" s="1"/>
      <c r="H7361" s="1"/>
      <c r="I7361" s="1"/>
      <c r="J7361" s="1"/>
      <c r="K7361" s="1"/>
      <c r="L7361" s="1"/>
      <c r="M7361" s="1"/>
      <c r="N7361" s="1"/>
    </row>
    <row r="7362" spans="6:14" x14ac:dyDescent="0.25">
      <c r="F7362" s="1"/>
      <c r="G7362" s="1"/>
      <c r="H7362" s="1"/>
      <c r="I7362" s="1"/>
      <c r="J7362" s="1"/>
      <c r="K7362" s="1"/>
      <c r="L7362" s="1"/>
      <c r="M7362" s="1"/>
      <c r="N7362" s="1"/>
    </row>
    <row r="7363" spans="6:14" x14ac:dyDescent="0.25">
      <c r="F7363" s="1"/>
      <c r="G7363" s="1"/>
      <c r="H7363" s="1"/>
      <c r="I7363" s="1"/>
      <c r="J7363" s="1"/>
      <c r="K7363" s="1"/>
      <c r="L7363" s="1"/>
      <c r="M7363" s="1"/>
      <c r="N7363" s="1"/>
    </row>
    <row r="7364" spans="6:14" x14ac:dyDescent="0.25">
      <c r="F7364" s="1"/>
      <c r="G7364" s="1"/>
      <c r="H7364" s="1"/>
      <c r="I7364" s="1"/>
      <c r="J7364" s="1"/>
      <c r="K7364" s="1"/>
      <c r="L7364" s="1"/>
      <c r="M7364" s="1"/>
      <c r="N7364" s="1"/>
    </row>
    <row r="7365" spans="6:14" x14ac:dyDescent="0.25">
      <c r="F7365" s="1"/>
      <c r="G7365" s="1"/>
      <c r="H7365" s="1"/>
      <c r="I7365" s="1"/>
      <c r="J7365" s="1"/>
      <c r="K7365" s="1"/>
      <c r="L7365" s="1"/>
      <c r="M7365" s="1"/>
      <c r="N7365" s="1"/>
    </row>
    <row r="7366" spans="6:14" x14ac:dyDescent="0.25">
      <c r="F7366" s="1"/>
      <c r="G7366" s="1"/>
      <c r="H7366" s="1"/>
      <c r="I7366" s="1"/>
      <c r="J7366" s="1"/>
      <c r="K7366" s="1"/>
      <c r="L7366" s="1"/>
      <c r="M7366" s="1"/>
      <c r="N7366" s="1"/>
    </row>
    <row r="7367" spans="6:14" x14ac:dyDescent="0.25">
      <c r="F7367" s="1"/>
      <c r="G7367" s="1"/>
      <c r="H7367" s="1"/>
      <c r="I7367" s="1"/>
      <c r="J7367" s="1"/>
      <c r="K7367" s="1"/>
      <c r="L7367" s="1"/>
      <c r="M7367" s="1"/>
      <c r="N7367" s="1"/>
    </row>
    <row r="7368" spans="6:14" x14ac:dyDescent="0.25">
      <c r="F7368" s="1"/>
      <c r="G7368" s="1"/>
      <c r="H7368" s="1"/>
      <c r="I7368" s="1"/>
      <c r="J7368" s="1"/>
      <c r="K7368" s="1"/>
      <c r="L7368" s="1"/>
      <c r="M7368" s="1"/>
      <c r="N7368" s="1"/>
    </row>
    <row r="7369" spans="6:14" x14ac:dyDescent="0.25">
      <c r="F7369" s="1"/>
      <c r="G7369" s="1"/>
      <c r="H7369" s="1"/>
      <c r="I7369" s="1"/>
      <c r="J7369" s="1"/>
      <c r="K7369" s="1"/>
      <c r="L7369" s="1"/>
      <c r="M7369" s="1"/>
      <c r="N7369" s="1"/>
    </row>
    <row r="7370" spans="6:14" x14ac:dyDescent="0.25">
      <c r="F7370" s="1"/>
      <c r="G7370" s="1"/>
      <c r="H7370" s="1"/>
      <c r="I7370" s="1"/>
      <c r="J7370" s="1"/>
      <c r="K7370" s="1"/>
      <c r="L7370" s="1"/>
      <c r="M7370" s="1"/>
      <c r="N7370" s="1"/>
    </row>
    <row r="7371" spans="6:14" x14ac:dyDescent="0.25">
      <c r="F7371" s="1"/>
      <c r="G7371" s="1"/>
      <c r="H7371" s="1"/>
      <c r="I7371" s="1"/>
      <c r="J7371" s="1"/>
      <c r="K7371" s="1"/>
      <c r="L7371" s="1"/>
      <c r="M7371" s="1"/>
      <c r="N7371" s="1"/>
    </row>
    <row r="7372" spans="6:14" x14ac:dyDescent="0.25">
      <c r="F7372" s="1"/>
      <c r="G7372" s="1"/>
      <c r="H7372" s="1"/>
      <c r="I7372" s="1"/>
      <c r="J7372" s="1"/>
      <c r="K7372" s="1"/>
      <c r="L7372" s="1"/>
      <c r="M7372" s="1"/>
      <c r="N7372" s="1"/>
    </row>
    <row r="7373" spans="6:14" x14ac:dyDescent="0.25">
      <c r="F7373" s="1"/>
      <c r="G7373" s="1"/>
      <c r="H7373" s="1"/>
      <c r="I7373" s="1"/>
      <c r="J7373" s="1"/>
      <c r="K7373" s="1"/>
      <c r="L7373" s="1"/>
      <c r="M7373" s="1"/>
      <c r="N7373" s="1"/>
    </row>
    <row r="7374" spans="6:14" x14ac:dyDescent="0.25">
      <c r="F7374" s="1"/>
      <c r="G7374" s="1"/>
      <c r="H7374" s="1"/>
      <c r="I7374" s="1"/>
      <c r="J7374" s="1"/>
      <c r="K7374" s="1"/>
      <c r="L7374" s="1"/>
      <c r="M7374" s="1"/>
      <c r="N7374" s="1"/>
    </row>
    <row r="7375" spans="6:14" x14ac:dyDescent="0.25">
      <c r="F7375" s="1"/>
      <c r="G7375" s="1"/>
      <c r="H7375" s="1"/>
      <c r="I7375" s="1"/>
      <c r="J7375" s="1"/>
      <c r="K7375" s="1"/>
      <c r="L7375" s="1"/>
      <c r="M7375" s="1"/>
      <c r="N7375" s="1"/>
    </row>
    <row r="7376" spans="6:14" x14ac:dyDescent="0.25">
      <c r="F7376" s="1"/>
      <c r="G7376" s="1"/>
      <c r="H7376" s="1"/>
      <c r="I7376" s="1"/>
      <c r="J7376" s="1"/>
      <c r="K7376" s="1"/>
      <c r="L7376" s="1"/>
      <c r="M7376" s="1"/>
      <c r="N7376" s="1"/>
    </row>
    <row r="7377" spans="6:14" x14ac:dyDescent="0.25">
      <c r="F7377" s="1"/>
      <c r="G7377" s="1"/>
      <c r="H7377" s="1"/>
      <c r="I7377" s="1"/>
      <c r="J7377" s="1"/>
      <c r="K7377" s="1"/>
      <c r="L7377" s="1"/>
      <c r="M7377" s="1"/>
      <c r="N7377" s="1"/>
    </row>
    <row r="7378" spans="6:14" x14ac:dyDescent="0.25">
      <c r="F7378" s="1"/>
      <c r="G7378" s="1"/>
      <c r="H7378" s="1"/>
      <c r="I7378" s="1"/>
      <c r="J7378" s="1"/>
      <c r="K7378" s="1"/>
      <c r="L7378" s="1"/>
      <c r="M7378" s="1"/>
      <c r="N7378" s="1"/>
    </row>
    <row r="7379" spans="6:14" x14ac:dyDescent="0.25">
      <c r="F7379" s="1"/>
      <c r="G7379" s="1"/>
      <c r="H7379" s="1"/>
      <c r="I7379" s="1"/>
      <c r="J7379" s="1"/>
      <c r="K7379" s="1"/>
      <c r="L7379" s="1"/>
      <c r="M7379" s="1"/>
      <c r="N7379" s="1"/>
    </row>
    <row r="7380" spans="6:14" x14ac:dyDescent="0.25">
      <c r="F7380" s="1"/>
      <c r="G7380" s="1"/>
      <c r="H7380" s="1"/>
      <c r="I7380" s="1"/>
      <c r="J7380" s="1"/>
      <c r="K7380" s="1"/>
      <c r="L7380" s="1"/>
      <c r="M7380" s="1"/>
      <c r="N7380" s="1"/>
    </row>
    <row r="7381" spans="6:14" x14ac:dyDescent="0.25">
      <c r="F7381" s="1"/>
      <c r="G7381" s="1"/>
      <c r="H7381" s="1"/>
      <c r="I7381" s="1"/>
      <c r="J7381" s="1"/>
      <c r="K7381" s="1"/>
      <c r="L7381" s="1"/>
      <c r="M7381" s="1"/>
      <c r="N7381" s="1"/>
    </row>
    <row r="7382" spans="6:14" x14ac:dyDescent="0.25">
      <c r="F7382" s="1"/>
      <c r="G7382" s="1"/>
      <c r="H7382" s="1"/>
      <c r="I7382" s="1"/>
      <c r="J7382" s="1"/>
      <c r="K7382" s="1"/>
      <c r="L7382" s="1"/>
      <c r="M7382" s="1"/>
      <c r="N7382" s="1"/>
    </row>
    <row r="7383" spans="6:14" x14ac:dyDescent="0.25">
      <c r="F7383" s="1"/>
      <c r="G7383" s="1"/>
      <c r="H7383" s="1"/>
      <c r="I7383" s="1"/>
      <c r="J7383" s="1"/>
      <c r="K7383" s="1"/>
      <c r="L7383" s="1"/>
      <c r="M7383" s="1"/>
      <c r="N7383" s="1"/>
    </row>
    <row r="7384" spans="6:14" x14ac:dyDescent="0.25">
      <c r="F7384" s="1"/>
      <c r="G7384" s="1"/>
      <c r="H7384" s="1"/>
      <c r="I7384" s="1"/>
      <c r="J7384" s="1"/>
      <c r="K7384" s="1"/>
      <c r="L7384" s="1"/>
      <c r="M7384" s="1"/>
      <c r="N7384" s="1"/>
    </row>
    <row r="7385" spans="6:14" x14ac:dyDescent="0.25">
      <c r="F7385" s="1"/>
      <c r="G7385" s="1"/>
      <c r="H7385" s="1"/>
      <c r="I7385" s="1"/>
      <c r="J7385" s="1"/>
      <c r="K7385" s="1"/>
      <c r="L7385" s="1"/>
      <c r="M7385" s="1"/>
      <c r="N7385" s="1"/>
    </row>
    <row r="7386" spans="6:14" x14ac:dyDescent="0.25">
      <c r="F7386" s="1"/>
      <c r="G7386" s="1"/>
      <c r="H7386" s="1"/>
      <c r="I7386" s="1"/>
      <c r="J7386" s="1"/>
      <c r="K7386" s="1"/>
      <c r="L7386" s="1"/>
      <c r="M7386" s="1"/>
      <c r="N7386" s="1"/>
    </row>
    <row r="7387" spans="6:14" x14ac:dyDescent="0.25">
      <c r="F7387" s="1"/>
      <c r="G7387" s="1"/>
      <c r="H7387" s="1"/>
      <c r="I7387" s="1"/>
      <c r="J7387" s="1"/>
      <c r="K7387" s="1"/>
      <c r="L7387" s="1"/>
      <c r="M7387" s="1"/>
      <c r="N7387" s="1"/>
    </row>
    <row r="7388" spans="6:14" x14ac:dyDescent="0.25">
      <c r="F7388" s="1"/>
      <c r="G7388" s="1"/>
      <c r="H7388" s="1"/>
      <c r="I7388" s="1"/>
      <c r="J7388" s="1"/>
      <c r="K7388" s="1"/>
      <c r="L7388" s="1"/>
      <c r="M7388" s="1"/>
      <c r="N7388" s="1"/>
    </row>
    <row r="7389" spans="6:14" x14ac:dyDescent="0.25">
      <c r="F7389" s="1"/>
      <c r="G7389" s="1"/>
      <c r="H7389" s="1"/>
      <c r="I7389" s="1"/>
      <c r="J7389" s="1"/>
      <c r="K7389" s="1"/>
      <c r="L7389" s="1"/>
      <c r="M7389" s="1"/>
      <c r="N7389" s="1"/>
    </row>
    <row r="7390" spans="6:14" x14ac:dyDescent="0.25">
      <c r="F7390" s="1"/>
      <c r="G7390" s="1"/>
      <c r="H7390" s="1"/>
      <c r="I7390" s="1"/>
      <c r="J7390" s="1"/>
      <c r="K7390" s="1"/>
      <c r="L7390" s="1"/>
      <c r="M7390" s="1"/>
      <c r="N7390" s="1"/>
    </row>
    <row r="7391" spans="6:14" x14ac:dyDescent="0.25">
      <c r="F7391" s="1"/>
      <c r="G7391" s="1"/>
      <c r="H7391" s="1"/>
      <c r="I7391" s="1"/>
      <c r="J7391" s="1"/>
      <c r="K7391" s="1"/>
      <c r="L7391" s="1"/>
      <c r="M7391" s="1"/>
      <c r="N7391" s="1"/>
    </row>
    <row r="7392" spans="6:14" x14ac:dyDescent="0.25">
      <c r="F7392" s="1"/>
      <c r="G7392" s="1"/>
      <c r="H7392" s="1"/>
      <c r="I7392" s="1"/>
      <c r="J7392" s="1"/>
      <c r="K7392" s="1"/>
      <c r="L7392" s="1"/>
      <c r="M7392" s="1"/>
      <c r="N7392" s="1"/>
    </row>
    <row r="7393" spans="6:14" x14ac:dyDescent="0.25">
      <c r="F7393" s="1"/>
      <c r="G7393" s="1"/>
      <c r="H7393" s="1"/>
      <c r="I7393" s="1"/>
      <c r="J7393" s="1"/>
      <c r="K7393" s="1"/>
      <c r="L7393" s="1"/>
      <c r="M7393" s="1"/>
      <c r="N7393" s="1"/>
    </row>
    <row r="7394" spans="6:14" x14ac:dyDescent="0.25">
      <c r="F7394" s="1"/>
      <c r="G7394" s="1"/>
      <c r="H7394" s="1"/>
      <c r="I7394" s="1"/>
      <c r="J7394" s="1"/>
      <c r="K7394" s="1"/>
      <c r="L7394" s="1"/>
      <c r="M7394" s="1"/>
      <c r="N7394" s="1"/>
    </row>
    <row r="7395" spans="6:14" x14ac:dyDescent="0.25">
      <c r="F7395" s="1"/>
      <c r="G7395" s="1"/>
      <c r="H7395" s="1"/>
      <c r="I7395" s="1"/>
      <c r="J7395" s="1"/>
      <c r="K7395" s="1"/>
      <c r="L7395" s="1"/>
      <c r="M7395" s="1"/>
      <c r="N7395" s="1"/>
    </row>
    <row r="7396" spans="6:14" x14ac:dyDescent="0.25">
      <c r="F7396" s="1"/>
      <c r="G7396" s="1"/>
      <c r="H7396" s="1"/>
      <c r="I7396" s="1"/>
      <c r="J7396" s="1"/>
      <c r="K7396" s="1"/>
      <c r="L7396" s="1"/>
      <c r="M7396" s="1"/>
      <c r="N7396" s="1"/>
    </row>
    <row r="7397" spans="6:14" x14ac:dyDescent="0.25">
      <c r="F7397" s="1"/>
      <c r="G7397" s="1"/>
      <c r="H7397" s="1"/>
      <c r="I7397" s="1"/>
      <c r="J7397" s="1"/>
      <c r="K7397" s="1"/>
      <c r="L7397" s="1"/>
      <c r="M7397" s="1"/>
      <c r="N7397" s="1"/>
    </row>
    <row r="7398" spans="6:14" x14ac:dyDescent="0.25">
      <c r="F7398" s="1"/>
      <c r="G7398" s="1"/>
      <c r="H7398" s="1"/>
      <c r="I7398" s="1"/>
      <c r="J7398" s="1"/>
      <c r="K7398" s="1"/>
      <c r="L7398" s="1"/>
      <c r="M7398" s="1"/>
      <c r="N7398" s="1"/>
    </row>
    <row r="7399" spans="6:14" x14ac:dyDescent="0.25">
      <c r="F7399" s="1"/>
      <c r="G7399" s="1"/>
      <c r="H7399" s="1"/>
      <c r="I7399" s="1"/>
      <c r="J7399" s="1"/>
      <c r="K7399" s="1"/>
      <c r="L7399" s="1"/>
      <c r="M7399" s="1"/>
      <c r="N7399" s="1"/>
    </row>
    <row r="7400" spans="6:14" x14ac:dyDescent="0.25">
      <c r="F7400" s="1"/>
      <c r="G7400" s="1"/>
      <c r="H7400" s="1"/>
      <c r="I7400" s="1"/>
      <c r="J7400" s="1"/>
      <c r="K7400" s="1"/>
      <c r="L7400" s="1"/>
      <c r="M7400" s="1"/>
      <c r="N7400" s="1"/>
    </row>
    <row r="7401" spans="6:14" x14ac:dyDescent="0.25">
      <c r="F7401" s="1"/>
      <c r="G7401" s="1"/>
      <c r="H7401" s="1"/>
      <c r="I7401" s="1"/>
      <c r="J7401" s="1"/>
      <c r="K7401" s="1"/>
      <c r="L7401" s="1"/>
      <c r="M7401" s="1"/>
      <c r="N7401" s="1"/>
    </row>
    <row r="7402" spans="6:14" x14ac:dyDescent="0.25">
      <c r="F7402" s="1"/>
      <c r="G7402" s="1"/>
      <c r="H7402" s="1"/>
      <c r="I7402" s="1"/>
      <c r="J7402" s="1"/>
      <c r="K7402" s="1"/>
      <c r="L7402" s="1"/>
      <c r="M7402" s="1"/>
      <c r="N7402" s="1"/>
    </row>
    <row r="7403" spans="6:14" x14ac:dyDescent="0.25">
      <c r="F7403" s="1"/>
      <c r="G7403" s="1"/>
      <c r="H7403" s="1"/>
      <c r="I7403" s="1"/>
      <c r="J7403" s="1"/>
      <c r="K7403" s="1"/>
      <c r="L7403" s="1"/>
      <c r="M7403" s="1"/>
      <c r="N7403" s="1"/>
    </row>
    <row r="7404" spans="6:14" x14ac:dyDescent="0.25">
      <c r="F7404" s="1"/>
      <c r="G7404" s="1"/>
      <c r="H7404" s="1"/>
      <c r="I7404" s="1"/>
      <c r="J7404" s="1"/>
      <c r="K7404" s="1"/>
      <c r="L7404" s="1"/>
      <c r="M7404" s="1"/>
      <c r="N7404" s="1"/>
    </row>
    <row r="7405" spans="6:14" x14ac:dyDescent="0.25">
      <c r="F7405" s="1"/>
      <c r="G7405" s="1"/>
      <c r="H7405" s="1"/>
      <c r="I7405" s="1"/>
      <c r="J7405" s="1"/>
      <c r="K7405" s="1"/>
      <c r="L7405" s="1"/>
      <c r="M7405" s="1"/>
      <c r="N7405" s="1"/>
    </row>
    <row r="7406" spans="6:14" x14ac:dyDescent="0.25">
      <c r="F7406" s="1"/>
      <c r="G7406" s="1"/>
      <c r="H7406" s="1"/>
      <c r="I7406" s="1"/>
      <c r="J7406" s="1"/>
      <c r="K7406" s="1"/>
      <c r="L7406" s="1"/>
      <c r="M7406" s="1"/>
      <c r="N7406" s="1"/>
    </row>
    <row r="7407" spans="6:14" x14ac:dyDescent="0.25">
      <c r="F7407" s="1"/>
      <c r="G7407" s="1"/>
      <c r="H7407" s="1"/>
      <c r="I7407" s="1"/>
      <c r="J7407" s="1"/>
      <c r="K7407" s="1"/>
      <c r="L7407" s="1"/>
      <c r="M7407" s="1"/>
      <c r="N7407" s="1"/>
    </row>
    <row r="7408" spans="6:14" x14ac:dyDescent="0.25">
      <c r="F7408" s="1"/>
      <c r="G7408" s="1"/>
      <c r="H7408" s="1"/>
      <c r="I7408" s="1"/>
      <c r="J7408" s="1"/>
      <c r="K7408" s="1"/>
      <c r="L7408" s="1"/>
      <c r="M7408" s="1"/>
      <c r="N7408" s="1"/>
    </row>
    <row r="7409" spans="6:14" x14ac:dyDescent="0.25">
      <c r="F7409" s="1"/>
      <c r="G7409" s="1"/>
      <c r="H7409" s="1"/>
      <c r="I7409" s="1"/>
      <c r="J7409" s="1"/>
      <c r="K7409" s="1"/>
      <c r="L7409" s="1"/>
      <c r="M7409" s="1"/>
      <c r="N7409" s="1"/>
    </row>
    <row r="7410" spans="6:14" x14ac:dyDescent="0.25">
      <c r="F7410" s="1"/>
      <c r="G7410" s="1"/>
      <c r="H7410" s="1"/>
      <c r="I7410" s="1"/>
      <c r="J7410" s="1"/>
      <c r="K7410" s="1"/>
      <c r="L7410" s="1"/>
      <c r="M7410" s="1"/>
      <c r="N7410" s="1"/>
    </row>
    <row r="7411" spans="6:14" x14ac:dyDescent="0.25">
      <c r="F7411" s="1"/>
      <c r="G7411" s="1"/>
      <c r="H7411" s="1"/>
      <c r="I7411" s="1"/>
      <c r="J7411" s="1"/>
      <c r="K7411" s="1"/>
      <c r="L7411" s="1"/>
      <c r="M7411" s="1"/>
      <c r="N7411" s="1"/>
    </row>
    <row r="7412" spans="6:14" x14ac:dyDescent="0.25">
      <c r="F7412" s="1"/>
      <c r="G7412" s="1"/>
      <c r="H7412" s="1"/>
      <c r="I7412" s="1"/>
      <c r="J7412" s="1"/>
      <c r="K7412" s="1"/>
      <c r="L7412" s="1"/>
      <c r="M7412" s="1"/>
      <c r="N7412" s="1"/>
    </row>
    <row r="7413" spans="6:14" x14ac:dyDescent="0.25">
      <c r="F7413" s="1"/>
      <c r="G7413" s="1"/>
      <c r="H7413" s="1"/>
      <c r="I7413" s="1"/>
      <c r="J7413" s="1"/>
      <c r="K7413" s="1"/>
      <c r="L7413" s="1"/>
      <c r="M7413" s="1"/>
      <c r="N7413" s="1"/>
    </row>
    <row r="7414" spans="6:14" x14ac:dyDescent="0.25">
      <c r="F7414" s="1"/>
      <c r="G7414" s="1"/>
      <c r="H7414" s="1"/>
      <c r="I7414" s="1"/>
      <c r="J7414" s="1"/>
      <c r="K7414" s="1"/>
      <c r="L7414" s="1"/>
      <c r="M7414" s="1"/>
      <c r="N7414" s="1"/>
    </row>
    <row r="7415" spans="6:14" x14ac:dyDescent="0.25">
      <c r="F7415" s="1"/>
      <c r="G7415" s="1"/>
      <c r="H7415" s="1"/>
      <c r="I7415" s="1"/>
      <c r="J7415" s="1"/>
      <c r="K7415" s="1"/>
      <c r="L7415" s="1"/>
      <c r="M7415" s="1"/>
      <c r="N7415" s="1"/>
    </row>
    <row r="7416" spans="6:14" x14ac:dyDescent="0.25">
      <c r="F7416" s="1"/>
      <c r="G7416" s="1"/>
      <c r="H7416" s="1"/>
      <c r="I7416" s="1"/>
      <c r="J7416" s="1"/>
      <c r="K7416" s="1"/>
      <c r="L7416" s="1"/>
      <c r="M7416" s="1"/>
      <c r="N7416" s="1"/>
    </row>
    <row r="7417" spans="6:14" x14ac:dyDescent="0.25">
      <c r="F7417" s="1"/>
      <c r="G7417" s="1"/>
      <c r="H7417" s="1"/>
      <c r="I7417" s="1"/>
      <c r="J7417" s="1"/>
      <c r="K7417" s="1"/>
      <c r="L7417" s="1"/>
      <c r="M7417" s="1"/>
      <c r="N7417" s="1"/>
    </row>
    <row r="7418" spans="6:14" x14ac:dyDescent="0.25">
      <c r="F7418" s="1"/>
      <c r="G7418" s="1"/>
      <c r="H7418" s="1"/>
      <c r="I7418" s="1"/>
      <c r="J7418" s="1"/>
      <c r="K7418" s="1"/>
      <c r="L7418" s="1"/>
      <c r="M7418" s="1"/>
      <c r="N7418" s="1"/>
    </row>
    <row r="7419" spans="6:14" x14ac:dyDescent="0.25">
      <c r="F7419" s="1"/>
      <c r="G7419" s="1"/>
      <c r="H7419" s="1"/>
      <c r="I7419" s="1"/>
      <c r="J7419" s="1"/>
      <c r="K7419" s="1"/>
      <c r="L7419" s="1"/>
      <c r="M7419" s="1"/>
      <c r="N7419" s="1"/>
    </row>
    <row r="7420" spans="6:14" x14ac:dyDescent="0.25">
      <c r="F7420" s="1"/>
      <c r="G7420" s="1"/>
      <c r="H7420" s="1"/>
      <c r="I7420" s="1"/>
      <c r="J7420" s="1"/>
      <c r="K7420" s="1"/>
      <c r="L7420" s="1"/>
      <c r="M7420" s="1"/>
      <c r="N7420" s="1"/>
    </row>
    <row r="7421" spans="6:14" x14ac:dyDescent="0.25">
      <c r="F7421" s="1"/>
      <c r="G7421" s="1"/>
      <c r="H7421" s="1"/>
      <c r="I7421" s="1"/>
      <c r="J7421" s="1"/>
      <c r="K7421" s="1"/>
      <c r="L7421" s="1"/>
      <c r="M7421" s="1"/>
      <c r="N7421" s="1"/>
    </row>
    <row r="7422" spans="6:14" x14ac:dyDescent="0.25">
      <c r="F7422" s="1"/>
      <c r="G7422" s="1"/>
      <c r="H7422" s="1"/>
      <c r="I7422" s="1"/>
      <c r="J7422" s="1"/>
      <c r="K7422" s="1"/>
      <c r="L7422" s="1"/>
      <c r="M7422" s="1"/>
      <c r="N7422" s="1"/>
    </row>
    <row r="7423" spans="6:14" x14ac:dyDescent="0.25">
      <c r="F7423" s="1"/>
      <c r="G7423" s="1"/>
      <c r="H7423" s="1"/>
      <c r="I7423" s="1"/>
      <c r="J7423" s="1"/>
      <c r="K7423" s="1"/>
      <c r="L7423" s="1"/>
      <c r="M7423" s="1"/>
      <c r="N7423" s="1"/>
    </row>
    <row r="7424" spans="6:14" x14ac:dyDescent="0.25">
      <c r="F7424" s="1"/>
      <c r="G7424" s="1"/>
      <c r="H7424" s="1"/>
      <c r="I7424" s="1"/>
      <c r="J7424" s="1"/>
      <c r="K7424" s="1"/>
      <c r="L7424" s="1"/>
      <c r="M7424" s="1"/>
      <c r="N7424" s="1"/>
    </row>
    <row r="7425" spans="6:14" x14ac:dyDescent="0.25">
      <c r="F7425" s="1"/>
      <c r="G7425" s="1"/>
      <c r="H7425" s="1"/>
      <c r="I7425" s="1"/>
      <c r="J7425" s="1"/>
      <c r="K7425" s="1"/>
      <c r="L7425" s="1"/>
      <c r="M7425" s="1"/>
      <c r="N7425" s="1"/>
    </row>
    <row r="7426" spans="6:14" x14ac:dyDescent="0.25">
      <c r="F7426" s="1"/>
      <c r="G7426" s="1"/>
      <c r="H7426" s="1"/>
      <c r="I7426" s="1"/>
      <c r="J7426" s="1"/>
      <c r="K7426" s="1"/>
      <c r="L7426" s="1"/>
      <c r="M7426" s="1"/>
      <c r="N7426" s="1"/>
    </row>
    <row r="7427" spans="6:14" x14ac:dyDescent="0.25">
      <c r="F7427" s="1"/>
      <c r="G7427" s="1"/>
      <c r="H7427" s="1"/>
      <c r="I7427" s="1"/>
      <c r="J7427" s="1"/>
      <c r="K7427" s="1"/>
      <c r="L7427" s="1"/>
      <c r="M7427" s="1"/>
      <c r="N7427" s="1"/>
    </row>
    <row r="7428" spans="6:14" x14ac:dyDescent="0.25">
      <c r="F7428" s="1"/>
      <c r="G7428" s="1"/>
      <c r="H7428" s="1"/>
      <c r="I7428" s="1"/>
      <c r="J7428" s="1"/>
      <c r="K7428" s="1"/>
      <c r="L7428" s="1"/>
      <c r="M7428" s="1"/>
      <c r="N7428" s="1"/>
    </row>
    <row r="7429" spans="6:14" x14ac:dyDescent="0.25">
      <c r="F7429" s="1"/>
      <c r="G7429" s="1"/>
      <c r="H7429" s="1"/>
      <c r="I7429" s="1"/>
      <c r="J7429" s="1"/>
      <c r="K7429" s="1"/>
      <c r="L7429" s="1"/>
      <c r="M7429" s="1"/>
      <c r="N7429" s="1"/>
    </row>
    <row r="7430" spans="6:14" x14ac:dyDescent="0.25">
      <c r="F7430" s="1"/>
      <c r="G7430" s="1"/>
      <c r="H7430" s="1"/>
      <c r="I7430" s="1"/>
      <c r="J7430" s="1"/>
      <c r="K7430" s="1"/>
      <c r="L7430" s="1"/>
      <c r="M7430" s="1"/>
      <c r="N7430" s="1"/>
    </row>
    <row r="7431" spans="6:14" x14ac:dyDescent="0.25">
      <c r="F7431" s="1"/>
      <c r="G7431" s="1"/>
      <c r="H7431" s="1"/>
      <c r="I7431" s="1"/>
      <c r="J7431" s="1"/>
      <c r="K7431" s="1"/>
      <c r="L7431" s="1"/>
      <c r="M7431" s="1"/>
      <c r="N7431" s="1"/>
    </row>
    <row r="7432" spans="6:14" x14ac:dyDescent="0.25">
      <c r="F7432" s="1"/>
      <c r="G7432" s="1"/>
      <c r="H7432" s="1"/>
      <c r="I7432" s="1"/>
      <c r="J7432" s="1"/>
      <c r="K7432" s="1"/>
      <c r="L7432" s="1"/>
      <c r="M7432" s="1"/>
      <c r="N7432" s="1"/>
    </row>
    <row r="7433" spans="6:14" x14ac:dyDescent="0.25">
      <c r="F7433" s="1"/>
      <c r="G7433" s="1"/>
      <c r="H7433" s="1"/>
      <c r="I7433" s="1"/>
      <c r="J7433" s="1"/>
      <c r="K7433" s="1"/>
      <c r="L7433" s="1"/>
      <c r="M7433" s="1"/>
      <c r="N7433" s="1"/>
    </row>
    <row r="7434" spans="6:14" x14ac:dyDescent="0.25">
      <c r="F7434" s="1"/>
      <c r="G7434" s="1"/>
      <c r="H7434" s="1"/>
      <c r="I7434" s="1"/>
      <c r="J7434" s="1"/>
      <c r="K7434" s="1"/>
      <c r="L7434" s="1"/>
      <c r="M7434" s="1"/>
      <c r="N7434" s="1"/>
    </row>
    <row r="7435" spans="6:14" x14ac:dyDescent="0.25">
      <c r="F7435" s="1"/>
      <c r="G7435" s="1"/>
      <c r="H7435" s="1"/>
      <c r="I7435" s="1"/>
      <c r="J7435" s="1"/>
      <c r="K7435" s="1"/>
      <c r="L7435" s="1"/>
      <c r="M7435" s="1"/>
      <c r="N7435" s="1"/>
    </row>
    <row r="7436" spans="6:14" x14ac:dyDescent="0.25">
      <c r="F7436" s="1"/>
      <c r="G7436" s="1"/>
      <c r="H7436" s="1"/>
      <c r="I7436" s="1"/>
      <c r="J7436" s="1"/>
      <c r="K7436" s="1"/>
      <c r="L7436" s="1"/>
      <c r="M7436" s="1"/>
      <c r="N7436" s="1"/>
    </row>
    <row r="7437" spans="6:14" x14ac:dyDescent="0.25">
      <c r="F7437" s="1"/>
      <c r="G7437" s="1"/>
      <c r="H7437" s="1"/>
      <c r="I7437" s="1"/>
      <c r="J7437" s="1"/>
      <c r="K7437" s="1"/>
      <c r="L7437" s="1"/>
      <c r="M7437" s="1"/>
      <c r="N7437" s="1"/>
    </row>
    <row r="7438" spans="6:14" x14ac:dyDescent="0.25">
      <c r="F7438" s="1"/>
      <c r="G7438" s="1"/>
      <c r="H7438" s="1"/>
      <c r="I7438" s="1"/>
      <c r="J7438" s="1"/>
      <c r="K7438" s="1"/>
      <c r="L7438" s="1"/>
      <c r="M7438" s="1"/>
      <c r="N7438" s="1"/>
    </row>
    <row r="7439" spans="6:14" x14ac:dyDescent="0.25">
      <c r="F7439" s="1"/>
      <c r="G7439" s="1"/>
      <c r="H7439" s="1"/>
      <c r="I7439" s="1"/>
      <c r="J7439" s="1"/>
      <c r="K7439" s="1"/>
      <c r="L7439" s="1"/>
      <c r="M7439" s="1"/>
      <c r="N7439" s="1"/>
    </row>
    <row r="7440" spans="6:14" x14ac:dyDescent="0.25">
      <c r="F7440" s="1"/>
      <c r="G7440" s="1"/>
      <c r="H7440" s="1"/>
      <c r="I7440" s="1"/>
      <c r="J7440" s="1"/>
      <c r="K7440" s="1"/>
      <c r="L7440" s="1"/>
      <c r="M7440" s="1"/>
      <c r="N7440" s="1"/>
    </row>
    <row r="7441" spans="6:14" x14ac:dyDescent="0.25">
      <c r="F7441" s="1"/>
      <c r="G7441" s="1"/>
      <c r="H7441" s="1"/>
      <c r="I7441" s="1"/>
      <c r="J7441" s="1"/>
      <c r="K7441" s="1"/>
      <c r="L7441" s="1"/>
      <c r="M7441" s="1"/>
      <c r="N7441" s="1"/>
    </row>
    <row r="7442" spans="6:14" x14ac:dyDescent="0.25">
      <c r="F7442" s="1"/>
      <c r="G7442" s="1"/>
      <c r="H7442" s="1"/>
      <c r="I7442" s="1"/>
      <c r="J7442" s="1"/>
      <c r="K7442" s="1"/>
      <c r="L7442" s="1"/>
      <c r="M7442" s="1"/>
      <c r="N7442" s="1"/>
    </row>
    <row r="7443" spans="6:14" x14ac:dyDescent="0.25">
      <c r="F7443" s="1"/>
      <c r="G7443" s="1"/>
      <c r="H7443" s="1"/>
      <c r="I7443" s="1"/>
      <c r="J7443" s="1"/>
      <c r="K7443" s="1"/>
      <c r="L7443" s="1"/>
      <c r="M7443" s="1"/>
      <c r="N7443" s="1"/>
    </row>
    <row r="7444" spans="6:14" x14ac:dyDescent="0.25">
      <c r="F7444" s="1"/>
      <c r="G7444" s="1"/>
      <c r="H7444" s="1"/>
      <c r="I7444" s="1"/>
      <c r="J7444" s="1"/>
      <c r="K7444" s="1"/>
      <c r="L7444" s="1"/>
      <c r="M7444" s="1"/>
      <c r="N7444" s="1"/>
    </row>
    <row r="7445" spans="6:14" x14ac:dyDescent="0.25">
      <c r="F7445" s="1"/>
      <c r="G7445" s="1"/>
      <c r="H7445" s="1"/>
      <c r="I7445" s="1"/>
      <c r="J7445" s="1"/>
      <c r="K7445" s="1"/>
      <c r="L7445" s="1"/>
      <c r="M7445" s="1"/>
      <c r="N7445" s="1"/>
    </row>
    <row r="7446" spans="6:14" x14ac:dyDescent="0.25">
      <c r="F7446" s="1"/>
      <c r="G7446" s="1"/>
      <c r="H7446" s="1"/>
      <c r="I7446" s="1"/>
      <c r="J7446" s="1"/>
      <c r="K7446" s="1"/>
      <c r="L7446" s="1"/>
      <c r="M7446" s="1"/>
      <c r="N7446" s="1"/>
    </row>
    <row r="7447" spans="6:14" x14ac:dyDescent="0.25">
      <c r="F7447" s="1"/>
      <c r="G7447" s="1"/>
      <c r="H7447" s="1"/>
      <c r="I7447" s="1"/>
      <c r="J7447" s="1"/>
      <c r="K7447" s="1"/>
      <c r="L7447" s="1"/>
      <c r="M7447" s="1"/>
      <c r="N7447" s="1"/>
    </row>
    <row r="7448" spans="6:14" x14ac:dyDescent="0.25">
      <c r="F7448" s="1"/>
      <c r="G7448" s="1"/>
      <c r="H7448" s="1"/>
      <c r="I7448" s="1"/>
      <c r="J7448" s="1"/>
      <c r="K7448" s="1"/>
      <c r="L7448" s="1"/>
      <c r="M7448" s="1"/>
      <c r="N7448" s="1"/>
    </row>
    <row r="7449" spans="6:14" x14ac:dyDescent="0.25">
      <c r="F7449" s="1"/>
      <c r="G7449" s="1"/>
      <c r="H7449" s="1"/>
      <c r="I7449" s="1"/>
      <c r="J7449" s="1"/>
      <c r="K7449" s="1"/>
      <c r="L7449" s="1"/>
      <c r="M7449" s="1"/>
      <c r="N7449" s="1"/>
    </row>
    <row r="7450" spans="6:14" x14ac:dyDescent="0.25">
      <c r="F7450" s="1"/>
      <c r="G7450" s="1"/>
      <c r="H7450" s="1"/>
      <c r="I7450" s="1"/>
      <c r="J7450" s="1"/>
      <c r="K7450" s="1"/>
      <c r="L7450" s="1"/>
      <c r="M7450" s="1"/>
      <c r="N7450" s="1"/>
    </row>
    <row r="7451" spans="6:14" x14ac:dyDescent="0.25">
      <c r="F7451" s="1"/>
      <c r="G7451" s="1"/>
      <c r="H7451" s="1"/>
      <c r="I7451" s="1"/>
      <c r="J7451" s="1"/>
      <c r="K7451" s="1"/>
      <c r="L7451" s="1"/>
      <c r="M7451" s="1"/>
      <c r="N7451" s="1"/>
    </row>
    <row r="7452" spans="6:14" x14ac:dyDescent="0.25">
      <c r="F7452" s="1"/>
      <c r="G7452" s="1"/>
      <c r="H7452" s="1"/>
      <c r="I7452" s="1"/>
      <c r="J7452" s="1"/>
      <c r="K7452" s="1"/>
      <c r="L7452" s="1"/>
      <c r="M7452" s="1"/>
      <c r="N7452" s="1"/>
    </row>
    <row r="7453" spans="6:14" x14ac:dyDescent="0.25">
      <c r="F7453" s="1"/>
      <c r="G7453" s="1"/>
      <c r="H7453" s="1"/>
      <c r="I7453" s="1"/>
      <c r="J7453" s="1"/>
      <c r="K7453" s="1"/>
      <c r="L7453" s="1"/>
      <c r="M7453" s="1"/>
      <c r="N7453" s="1"/>
    </row>
    <row r="7454" spans="6:14" x14ac:dyDescent="0.25">
      <c r="F7454" s="1"/>
      <c r="G7454" s="1"/>
      <c r="H7454" s="1"/>
      <c r="I7454" s="1"/>
      <c r="J7454" s="1"/>
      <c r="K7454" s="1"/>
      <c r="L7454" s="1"/>
      <c r="M7454" s="1"/>
      <c r="N7454" s="1"/>
    </row>
    <row r="7455" spans="6:14" x14ac:dyDescent="0.25">
      <c r="F7455" s="1"/>
      <c r="G7455" s="1"/>
      <c r="H7455" s="1"/>
      <c r="I7455" s="1"/>
      <c r="J7455" s="1"/>
      <c r="K7455" s="1"/>
      <c r="L7455" s="1"/>
      <c r="M7455" s="1"/>
      <c r="N7455" s="1"/>
    </row>
    <row r="7456" spans="6:14" x14ac:dyDescent="0.25">
      <c r="F7456" s="1"/>
      <c r="G7456" s="1"/>
      <c r="H7456" s="1"/>
      <c r="I7456" s="1"/>
      <c r="J7456" s="1"/>
      <c r="K7456" s="1"/>
      <c r="L7456" s="1"/>
      <c r="M7456" s="1"/>
      <c r="N7456" s="1"/>
    </row>
    <row r="7457" spans="6:14" x14ac:dyDescent="0.25">
      <c r="F7457" s="1"/>
      <c r="G7457" s="1"/>
      <c r="H7457" s="1"/>
      <c r="I7457" s="1"/>
      <c r="J7457" s="1"/>
      <c r="K7457" s="1"/>
      <c r="L7457" s="1"/>
      <c r="M7457" s="1"/>
      <c r="N7457" s="1"/>
    </row>
    <row r="7458" spans="6:14" x14ac:dyDescent="0.25">
      <c r="F7458" s="1"/>
      <c r="G7458" s="1"/>
      <c r="H7458" s="1"/>
      <c r="I7458" s="1"/>
      <c r="J7458" s="1"/>
      <c r="K7458" s="1"/>
      <c r="L7458" s="1"/>
      <c r="M7458" s="1"/>
      <c r="N7458" s="1"/>
    </row>
    <row r="7459" spans="6:14" x14ac:dyDescent="0.25">
      <c r="F7459" s="1"/>
      <c r="G7459" s="1"/>
      <c r="H7459" s="1"/>
      <c r="I7459" s="1"/>
      <c r="J7459" s="1"/>
      <c r="K7459" s="1"/>
      <c r="L7459" s="1"/>
      <c r="M7459" s="1"/>
      <c r="N7459" s="1"/>
    </row>
    <row r="7460" spans="6:14" x14ac:dyDescent="0.25">
      <c r="F7460" s="1"/>
      <c r="G7460" s="1"/>
      <c r="H7460" s="1"/>
      <c r="I7460" s="1"/>
      <c r="J7460" s="1"/>
      <c r="K7460" s="1"/>
      <c r="L7460" s="1"/>
      <c r="M7460" s="1"/>
      <c r="N7460" s="1"/>
    </row>
    <row r="7461" spans="6:14" x14ac:dyDescent="0.25">
      <c r="F7461" s="1"/>
      <c r="G7461" s="1"/>
      <c r="H7461" s="1"/>
      <c r="I7461" s="1"/>
      <c r="J7461" s="1"/>
      <c r="K7461" s="1"/>
      <c r="L7461" s="1"/>
      <c r="M7461" s="1"/>
      <c r="N7461" s="1"/>
    </row>
    <row r="7462" spans="6:14" x14ac:dyDescent="0.25">
      <c r="F7462" s="1"/>
      <c r="G7462" s="1"/>
      <c r="H7462" s="1"/>
      <c r="I7462" s="1"/>
      <c r="J7462" s="1"/>
      <c r="K7462" s="1"/>
      <c r="L7462" s="1"/>
      <c r="M7462" s="1"/>
      <c r="N7462" s="1"/>
    </row>
    <row r="7463" spans="6:14" x14ac:dyDescent="0.25">
      <c r="F7463" s="1"/>
      <c r="G7463" s="1"/>
      <c r="H7463" s="1"/>
      <c r="I7463" s="1"/>
      <c r="J7463" s="1"/>
      <c r="K7463" s="1"/>
      <c r="L7463" s="1"/>
      <c r="M7463" s="1"/>
      <c r="N7463" s="1"/>
    </row>
    <row r="7464" spans="6:14" x14ac:dyDescent="0.25">
      <c r="F7464" s="1"/>
      <c r="G7464" s="1"/>
      <c r="H7464" s="1"/>
      <c r="I7464" s="1"/>
      <c r="J7464" s="1"/>
      <c r="K7464" s="1"/>
      <c r="L7464" s="1"/>
      <c r="M7464" s="1"/>
      <c r="N7464" s="1"/>
    </row>
    <row r="7465" spans="6:14" x14ac:dyDescent="0.25">
      <c r="F7465" s="1"/>
      <c r="G7465" s="1"/>
      <c r="H7465" s="1"/>
      <c r="I7465" s="1"/>
      <c r="J7465" s="1"/>
      <c r="K7465" s="1"/>
      <c r="L7465" s="1"/>
      <c r="M7465" s="1"/>
      <c r="N7465" s="1"/>
    </row>
    <row r="7466" spans="6:14" x14ac:dyDescent="0.25">
      <c r="F7466" s="1"/>
      <c r="G7466" s="1"/>
      <c r="H7466" s="1"/>
      <c r="I7466" s="1"/>
      <c r="J7466" s="1"/>
      <c r="K7466" s="1"/>
      <c r="L7466" s="1"/>
      <c r="M7466" s="1"/>
      <c r="N7466" s="1"/>
    </row>
    <row r="7467" spans="6:14" x14ac:dyDescent="0.25">
      <c r="F7467" s="1"/>
      <c r="G7467" s="1"/>
      <c r="H7467" s="1"/>
      <c r="I7467" s="1"/>
      <c r="J7467" s="1"/>
      <c r="K7467" s="1"/>
      <c r="L7467" s="1"/>
      <c r="M7467" s="1"/>
      <c r="N7467" s="1"/>
    </row>
    <row r="7468" spans="6:14" x14ac:dyDescent="0.25">
      <c r="F7468" s="1"/>
      <c r="G7468" s="1"/>
      <c r="H7468" s="1"/>
      <c r="I7468" s="1"/>
      <c r="J7468" s="1"/>
      <c r="K7468" s="1"/>
      <c r="L7468" s="1"/>
      <c r="M7468" s="1"/>
      <c r="N7468" s="1"/>
    </row>
    <row r="7469" spans="6:14" x14ac:dyDescent="0.25">
      <c r="F7469" s="1"/>
      <c r="G7469" s="1"/>
      <c r="H7469" s="1"/>
      <c r="I7469" s="1"/>
      <c r="J7469" s="1"/>
      <c r="K7469" s="1"/>
      <c r="L7469" s="1"/>
      <c r="M7469" s="1"/>
      <c r="N7469" s="1"/>
    </row>
    <row r="7470" spans="6:14" x14ac:dyDescent="0.25">
      <c r="F7470" s="1"/>
      <c r="G7470" s="1"/>
      <c r="H7470" s="1"/>
      <c r="I7470" s="1"/>
      <c r="J7470" s="1"/>
      <c r="K7470" s="1"/>
      <c r="L7470" s="1"/>
      <c r="M7470" s="1"/>
      <c r="N7470" s="1"/>
    </row>
    <row r="7471" spans="6:14" x14ac:dyDescent="0.25">
      <c r="F7471" s="1"/>
      <c r="G7471" s="1"/>
      <c r="H7471" s="1"/>
      <c r="I7471" s="1"/>
      <c r="J7471" s="1"/>
      <c r="K7471" s="1"/>
      <c r="L7471" s="1"/>
      <c r="M7471" s="1"/>
      <c r="N7471" s="1"/>
    </row>
    <row r="7472" spans="6:14" x14ac:dyDescent="0.25">
      <c r="F7472" s="1"/>
      <c r="G7472" s="1"/>
      <c r="H7472" s="1"/>
      <c r="I7472" s="1"/>
      <c r="J7472" s="1"/>
      <c r="K7472" s="1"/>
      <c r="L7472" s="1"/>
      <c r="M7472" s="1"/>
      <c r="N7472" s="1"/>
    </row>
    <row r="7473" spans="6:14" x14ac:dyDescent="0.25">
      <c r="F7473" s="1"/>
      <c r="G7473" s="1"/>
      <c r="H7473" s="1"/>
      <c r="I7473" s="1"/>
      <c r="J7473" s="1"/>
      <c r="K7473" s="1"/>
      <c r="L7473" s="1"/>
      <c r="M7473" s="1"/>
      <c r="N7473" s="1"/>
    </row>
    <row r="7474" spans="6:14" x14ac:dyDescent="0.25">
      <c r="F7474" s="1"/>
      <c r="G7474" s="1"/>
      <c r="H7474" s="1"/>
      <c r="I7474" s="1"/>
      <c r="J7474" s="1"/>
      <c r="K7474" s="1"/>
      <c r="L7474" s="1"/>
      <c r="M7474" s="1"/>
      <c r="N7474" s="1"/>
    </row>
    <row r="7475" spans="6:14" x14ac:dyDescent="0.25">
      <c r="F7475" s="1"/>
      <c r="G7475" s="1"/>
      <c r="H7475" s="1"/>
      <c r="I7475" s="1"/>
      <c r="J7475" s="1"/>
      <c r="K7475" s="1"/>
      <c r="L7475" s="1"/>
      <c r="M7475" s="1"/>
      <c r="N7475" s="1"/>
    </row>
    <row r="7476" spans="6:14" x14ac:dyDescent="0.25">
      <c r="F7476" s="1"/>
      <c r="G7476" s="1"/>
      <c r="H7476" s="1"/>
      <c r="I7476" s="1"/>
      <c r="J7476" s="1"/>
      <c r="K7476" s="1"/>
      <c r="L7476" s="1"/>
      <c r="M7476" s="1"/>
      <c r="N7476" s="1"/>
    </row>
    <row r="7477" spans="6:14" x14ac:dyDescent="0.25">
      <c r="F7477" s="1"/>
      <c r="G7477" s="1"/>
      <c r="H7477" s="1"/>
      <c r="I7477" s="1"/>
      <c r="J7477" s="1"/>
      <c r="K7477" s="1"/>
      <c r="L7477" s="1"/>
      <c r="M7477" s="1"/>
      <c r="N7477" s="1"/>
    </row>
    <row r="7478" spans="6:14" x14ac:dyDescent="0.25">
      <c r="F7478" s="1"/>
      <c r="G7478" s="1"/>
      <c r="H7478" s="1"/>
      <c r="I7478" s="1"/>
      <c r="J7478" s="1"/>
      <c r="K7478" s="1"/>
      <c r="L7478" s="1"/>
      <c r="M7478" s="1"/>
      <c r="N7478" s="1"/>
    </row>
    <row r="7479" spans="6:14" x14ac:dyDescent="0.25">
      <c r="F7479" s="1"/>
      <c r="G7479" s="1"/>
      <c r="H7479" s="1"/>
      <c r="I7479" s="1"/>
      <c r="J7479" s="1"/>
      <c r="K7479" s="1"/>
      <c r="L7479" s="1"/>
      <c r="M7479" s="1"/>
      <c r="N7479" s="1"/>
    </row>
    <row r="7480" spans="6:14" x14ac:dyDescent="0.25">
      <c r="F7480" s="1"/>
      <c r="G7480" s="1"/>
      <c r="H7480" s="1"/>
      <c r="I7480" s="1"/>
      <c r="J7480" s="1"/>
      <c r="K7480" s="1"/>
      <c r="L7480" s="1"/>
      <c r="M7480" s="1"/>
      <c r="N7480" s="1"/>
    </row>
    <row r="7481" spans="6:14" x14ac:dyDescent="0.25">
      <c r="F7481" s="1"/>
      <c r="G7481" s="1"/>
      <c r="H7481" s="1"/>
      <c r="I7481" s="1"/>
      <c r="J7481" s="1"/>
      <c r="K7481" s="1"/>
      <c r="L7481" s="1"/>
      <c r="M7481" s="1"/>
      <c r="N7481" s="1"/>
    </row>
    <row r="7482" spans="6:14" x14ac:dyDescent="0.25">
      <c r="F7482" s="1"/>
      <c r="G7482" s="1"/>
      <c r="H7482" s="1"/>
      <c r="I7482" s="1"/>
      <c r="J7482" s="1"/>
      <c r="K7482" s="1"/>
      <c r="L7482" s="1"/>
      <c r="M7482" s="1"/>
      <c r="N7482" s="1"/>
    </row>
    <row r="7483" spans="6:14" x14ac:dyDescent="0.25">
      <c r="F7483" s="1"/>
      <c r="G7483" s="1"/>
      <c r="H7483" s="1"/>
      <c r="I7483" s="1"/>
      <c r="J7483" s="1"/>
      <c r="K7483" s="1"/>
      <c r="L7483" s="1"/>
      <c r="M7483" s="1"/>
      <c r="N7483" s="1"/>
    </row>
    <row r="7484" spans="6:14" x14ac:dyDescent="0.25">
      <c r="F7484" s="1"/>
      <c r="G7484" s="1"/>
      <c r="H7484" s="1"/>
      <c r="I7484" s="1"/>
      <c r="J7484" s="1"/>
      <c r="K7484" s="1"/>
      <c r="L7484" s="1"/>
      <c r="M7484" s="1"/>
      <c r="N7484" s="1"/>
    </row>
    <row r="7485" spans="6:14" x14ac:dyDescent="0.25">
      <c r="F7485" s="1"/>
      <c r="G7485" s="1"/>
      <c r="H7485" s="1"/>
      <c r="I7485" s="1"/>
      <c r="J7485" s="1"/>
      <c r="K7485" s="1"/>
      <c r="L7485" s="1"/>
      <c r="M7485" s="1"/>
      <c r="N7485" s="1"/>
    </row>
    <row r="7486" spans="6:14" x14ac:dyDescent="0.25">
      <c r="F7486" s="1"/>
      <c r="G7486" s="1"/>
      <c r="H7486" s="1"/>
      <c r="I7486" s="1"/>
      <c r="J7486" s="1"/>
      <c r="K7486" s="1"/>
      <c r="L7486" s="1"/>
      <c r="M7486" s="1"/>
      <c r="N7486" s="1"/>
    </row>
    <row r="7487" spans="6:14" x14ac:dyDescent="0.25">
      <c r="F7487" s="1"/>
      <c r="G7487" s="1"/>
      <c r="H7487" s="1"/>
      <c r="I7487" s="1"/>
      <c r="J7487" s="1"/>
      <c r="K7487" s="1"/>
      <c r="L7487" s="1"/>
      <c r="M7487" s="1"/>
      <c r="N7487" s="1"/>
    </row>
    <row r="7488" spans="6:14" x14ac:dyDescent="0.25">
      <c r="F7488" s="1"/>
      <c r="G7488" s="1"/>
      <c r="H7488" s="1"/>
      <c r="I7488" s="1"/>
      <c r="J7488" s="1"/>
      <c r="K7488" s="1"/>
      <c r="L7488" s="1"/>
      <c r="M7488" s="1"/>
      <c r="N7488" s="1"/>
    </row>
    <row r="7489" spans="6:14" x14ac:dyDescent="0.25">
      <c r="F7489" s="1"/>
      <c r="G7489" s="1"/>
      <c r="H7489" s="1"/>
      <c r="I7489" s="1"/>
      <c r="J7489" s="1"/>
      <c r="K7489" s="1"/>
      <c r="L7489" s="1"/>
      <c r="M7489" s="1"/>
      <c r="N7489" s="1"/>
    </row>
    <row r="7490" spans="6:14" x14ac:dyDescent="0.25">
      <c r="F7490" s="1"/>
      <c r="G7490" s="1"/>
      <c r="H7490" s="1"/>
      <c r="I7490" s="1"/>
      <c r="J7490" s="1"/>
      <c r="K7490" s="1"/>
      <c r="L7490" s="1"/>
      <c r="M7490" s="1"/>
      <c r="N7490" s="1"/>
    </row>
    <row r="7491" spans="6:14" x14ac:dyDescent="0.25">
      <c r="F7491" s="1"/>
      <c r="G7491" s="1"/>
      <c r="H7491" s="1"/>
      <c r="I7491" s="1"/>
      <c r="J7491" s="1"/>
      <c r="K7491" s="1"/>
      <c r="L7491" s="1"/>
      <c r="M7491" s="1"/>
      <c r="N7491" s="1"/>
    </row>
    <row r="7492" spans="6:14" x14ac:dyDescent="0.25">
      <c r="F7492" s="1"/>
      <c r="G7492" s="1"/>
      <c r="H7492" s="1"/>
      <c r="I7492" s="1"/>
      <c r="J7492" s="1"/>
      <c r="K7492" s="1"/>
      <c r="L7492" s="1"/>
      <c r="M7492" s="1"/>
      <c r="N7492" s="1"/>
    </row>
    <row r="7493" spans="6:14" x14ac:dyDescent="0.25">
      <c r="F7493" s="1"/>
      <c r="G7493" s="1"/>
      <c r="H7493" s="1"/>
      <c r="I7493" s="1"/>
      <c r="J7493" s="1"/>
      <c r="K7493" s="1"/>
      <c r="L7493" s="1"/>
      <c r="M7493" s="1"/>
      <c r="N7493" s="1"/>
    </row>
    <row r="7494" spans="6:14" x14ac:dyDescent="0.25">
      <c r="F7494" s="1"/>
      <c r="G7494" s="1"/>
      <c r="H7494" s="1"/>
      <c r="I7494" s="1"/>
      <c r="J7494" s="1"/>
      <c r="K7494" s="1"/>
      <c r="L7494" s="1"/>
      <c r="M7494" s="1"/>
      <c r="N7494" s="1"/>
    </row>
    <row r="7495" spans="6:14" x14ac:dyDescent="0.25">
      <c r="F7495" s="1"/>
      <c r="G7495" s="1"/>
      <c r="H7495" s="1"/>
      <c r="I7495" s="1"/>
      <c r="J7495" s="1"/>
      <c r="K7495" s="1"/>
      <c r="L7495" s="1"/>
      <c r="M7495" s="1"/>
      <c r="N7495" s="1"/>
    </row>
    <row r="7496" spans="6:14" x14ac:dyDescent="0.25">
      <c r="F7496" s="1"/>
      <c r="G7496" s="1"/>
      <c r="H7496" s="1"/>
      <c r="I7496" s="1"/>
      <c r="J7496" s="1"/>
      <c r="K7496" s="1"/>
      <c r="L7496" s="1"/>
      <c r="M7496" s="1"/>
      <c r="N7496" s="1"/>
    </row>
    <row r="7497" spans="6:14" x14ac:dyDescent="0.25">
      <c r="F7497" s="1"/>
      <c r="G7497" s="1"/>
      <c r="H7497" s="1"/>
      <c r="I7497" s="1"/>
      <c r="J7497" s="1"/>
      <c r="K7497" s="1"/>
      <c r="L7497" s="1"/>
      <c r="M7497" s="1"/>
      <c r="N7497" s="1"/>
    </row>
    <row r="7498" spans="6:14" x14ac:dyDescent="0.25">
      <c r="F7498" s="1"/>
      <c r="G7498" s="1"/>
      <c r="H7498" s="1"/>
      <c r="I7498" s="1"/>
      <c r="J7498" s="1"/>
      <c r="K7498" s="1"/>
      <c r="L7498" s="1"/>
      <c r="M7498" s="1"/>
      <c r="N7498" s="1"/>
    </row>
    <row r="7499" spans="6:14" x14ac:dyDescent="0.25">
      <c r="F7499" s="1"/>
      <c r="G7499" s="1"/>
      <c r="H7499" s="1"/>
      <c r="I7499" s="1"/>
      <c r="J7499" s="1"/>
      <c r="K7499" s="1"/>
      <c r="L7499" s="1"/>
      <c r="M7499" s="1"/>
      <c r="N7499" s="1"/>
    </row>
    <row r="7500" spans="6:14" x14ac:dyDescent="0.25">
      <c r="F7500" s="1"/>
      <c r="G7500" s="1"/>
      <c r="H7500" s="1"/>
      <c r="I7500" s="1"/>
      <c r="J7500" s="1"/>
      <c r="K7500" s="1"/>
      <c r="L7500" s="1"/>
      <c r="M7500" s="1"/>
      <c r="N7500" s="1"/>
    </row>
    <row r="7501" spans="6:14" x14ac:dyDescent="0.25">
      <c r="F7501" s="1"/>
      <c r="G7501" s="1"/>
      <c r="H7501" s="1"/>
      <c r="I7501" s="1"/>
      <c r="J7501" s="1"/>
      <c r="K7501" s="1"/>
      <c r="L7501" s="1"/>
      <c r="M7501" s="1"/>
      <c r="N7501" s="1"/>
    </row>
    <row r="7502" spans="6:14" x14ac:dyDescent="0.25">
      <c r="F7502" s="1"/>
      <c r="G7502" s="1"/>
      <c r="H7502" s="1"/>
      <c r="I7502" s="1"/>
      <c r="J7502" s="1"/>
      <c r="K7502" s="1"/>
      <c r="L7502" s="1"/>
      <c r="M7502" s="1"/>
      <c r="N7502" s="1"/>
    </row>
    <row r="7503" spans="6:14" x14ac:dyDescent="0.25">
      <c r="F7503" s="1"/>
      <c r="G7503" s="1"/>
      <c r="H7503" s="1"/>
      <c r="I7503" s="1"/>
      <c r="J7503" s="1"/>
      <c r="K7503" s="1"/>
      <c r="L7503" s="1"/>
      <c r="M7503" s="1"/>
      <c r="N7503" s="1"/>
    </row>
    <row r="7504" spans="6:14" x14ac:dyDescent="0.25">
      <c r="F7504" s="1"/>
      <c r="G7504" s="1"/>
      <c r="H7504" s="1"/>
      <c r="I7504" s="1"/>
      <c r="J7504" s="1"/>
      <c r="K7504" s="1"/>
      <c r="L7504" s="1"/>
      <c r="M7504" s="1"/>
      <c r="N7504" s="1"/>
    </row>
    <row r="7505" spans="6:14" x14ac:dyDescent="0.25">
      <c r="F7505" s="1"/>
      <c r="G7505" s="1"/>
      <c r="H7505" s="1"/>
      <c r="I7505" s="1"/>
      <c r="J7505" s="1"/>
      <c r="K7505" s="1"/>
      <c r="L7505" s="1"/>
      <c r="M7505" s="1"/>
      <c r="N7505" s="1"/>
    </row>
    <row r="7506" spans="6:14" x14ac:dyDescent="0.25">
      <c r="F7506" s="1"/>
      <c r="G7506" s="1"/>
      <c r="H7506" s="1"/>
      <c r="I7506" s="1"/>
      <c r="J7506" s="1"/>
      <c r="K7506" s="1"/>
      <c r="L7506" s="1"/>
      <c r="M7506" s="1"/>
      <c r="N7506" s="1"/>
    </row>
    <row r="7507" spans="6:14" x14ac:dyDescent="0.25">
      <c r="F7507" s="1"/>
      <c r="G7507" s="1"/>
      <c r="H7507" s="1"/>
      <c r="I7507" s="1"/>
      <c r="J7507" s="1"/>
      <c r="K7507" s="1"/>
      <c r="L7507" s="1"/>
      <c r="M7507" s="1"/>
      <c r="N7507" s="1"/>
    </row>
    <row r="7508" spans="6:14" x14ac:dyDescent="0.25">
      <c r="F7508" s="1"/>
      <c r="G7508" s="1"/>
      <c r="H7508" s="1"/>
      <c r="I7508" s="1"/>
      <c r="J7508" s="1"/>
      <c r="K7508" s="1"/>
      <c r="L7508" s="1"/>
      <c r="M7508" s="1"/>
      <c r="N7508" s="1"/>
    </row>
    <row r="7509" spans="6:14" x14ac:dyDescent="0.25">
      <c r="F7509" s="1"/>
      <c r="G7509" s="1"/>
      <c r="H7509" s="1"/>
      <c r="I7509" s="1"/>
      <c r="J7509" s="1"/>
      <c r="K7509" s="1"/>
      <c r="L7509" s="1"/>
      <c r="M7509" s="1"/>
      <c r="N7509" s="1"/>
    </row>
    <row r="7510" spans="6:14" x14ac:dyDescent="0.25">
      <c r="F7510" s="1"/>
      <c r="G7510" s="1"/>
      <c r="H7510" s="1"/>
      <c r="I7510" s="1"/>
      <c r="J7510" s="1"/>
      <c r="K7510" s="1"/>
      <c r="L7510" s="1"/>
      <c r="M7510" s="1"/>
      <c r="N7510" s="1"/>
    </row>
    <row r="7511" spans="6:14" x14ac:dyDescent="0.25">
      <c r="F7511" s="1"/>
      <c r="G7511" s="1"/>
      <c r="H7511" s="1"/>
      <c r="I7511" s="1"/>
      <c r="J7511" s="1"/>
      <c r="K7511" s="1"/>
      <c r="L7511" s="1"/>
      <c r="M7511" s="1"/>
      <c r="N7511" s="1"/>
    </row>
    <row r="7512" spans="6:14" x14ac:dyDescent="0.25">
      <c r="F7512" s="1"/>
      <c r="G7512" s="1"/>
      <c r="H7512" s="1"/>
      <c r="I7512" s="1"/>
      <c r="J7512" s="1"/>
      <c r="K7512" s="1"/>
      <c r="L7512" s="1"/>
      <c r="M7512" s="1"/>
      <c r="N7512" s="1"/>
    </row>
    <row r="7513" spans="6:14" x14ac:dyDescent="0.25">
      <c r="F7513" s="1"/>
      <c r="G7513" s="1"/>
      <c r="H7513" s="1"/>
      <c r="I7513" s="1"/>
      <c r="J7513" s="1"/>
      <c r="K7513" s="1"/>
      <c r="L7513" s="1"/>
      <c r="M7513" s="1"/>
      <c r="N7513" s="1"/>
    </row>
    <row r="7514" spans="6:14" x14ac:dyDescent="0.25">
      <c r="F7514" s="1"/>
      <c r="G7514" s="1"/>
      <c r="H7514" s="1"/>
      <c r="I7514" s="1"/>
      <c r="J7514" s="1"/>
      <c r="K7514" s="1"/>
      <c r="L7514" s="1"/>
      <c r="M7514" s="1"/>
      <c r="N7514" s="1"/>
    </row>
    <row r="7515" spans="6:14" x14ac:dyDescent="0.25">
      <c r="F7515" s="1"/>
      <c r="G7515" s="1"/>
      <c r="H7515" s="1"/>
      <c r="I7515" s="1"/>
      <c r="J7515" s="1"/>
      <c r="K7515" s="1"/>
      <c r="L7515" s="1"/>
      <c r="M7515" s="1"/>
      <c r="N7515" s="1"/>
    </row>
    <row r="7516" spans="6:14" x14ac:dyDescent="0.25">
      <c r="F7516" s="1"/>
      <c r="G7516" s="1"/>
      <c r="H7516" s="1"/>
      <c r="I7516" s="1"/>
      <c r="J7516" s="1"/>
      <c r="K7516" s="1"/>
      <c r="L7516" s="1"/>
      <c r="M7516" s="1"/>
      <c r="N7516" s="1"/>
    </row>
    <row r="7517" spans="6:14" x14ac:dyDescent="0.25">
      <c r="F7517" s="1"/>
      <c r="G7517" s="1"/>
      <c r="H7517" s="1"/>
      <c r="I7517" s="1"/>
      <c r="J7517" s="1"/>
      <c r="K7517" s="1"/>
      <c r="L7517" s="1"/>
      <c r="M7517" s="1"/>
      <c r="N7517" s="1"/>
    </row>
    <row r="7518" spans="6:14" x14ac:dyDescent="0.25">
      <c r="F7518" s="1"/>
      <c r="G7518" s="1"/>
      <c r="H7518" s="1"/>
      <c r="I7518" s="1"/>
      <c r="J7518" s="1"/>
      <c r="K7518" s="1"/>
      <c r="L7518" s="1"/>
      <c r="M7518" s="1"/>
      <c r="N7518" s="1"/>
    </row>
    <row r="7519" spans="6:14" x14ac:dyDescent="0.25">
      <c r="F7519" s="1"/>
      <c r="G7519" s="1"/>
      <c r="H7519" s="1"/>
      <c r="I7519" s="1"/>
      <c r="J7519" s="1"/>
      <c r="K7519" s="1"/>
      <c r="L7519" s="1"/>
      <c r="M7519" s="1"/>
      <c r="N7519" s="1"/>
    </row>
    <row r="7520" spans="6:14" x14ac:dyDescent="0.25">
      <c r="F7520" s="1"/>
      <c r="G7520" s="1"/>
      <c r="H7520" s="1"/>
      <c r="I7520" s="1"/>
      <c r="J7520" s="1"/>
      <c r="K7520" s="1"/>
      <c r="L7520" s="1"/>
      <c r="M7520" s="1"/>
      <c r="N7520" s="1"/>
    </row>
    <row r="7521" spans="6:14" x14ac:dyDescent="0.25">
      <c r="F7521" s="1"/>
      <c r="G7521" s="1"/>
      <c r="H7521" s="1"/>
      <c r="I7521" s="1"/>
      <c r="J7521" s="1"/>
      <c r="K7521" s="1"/>
      <c r="L7521" s="1"/>
      <c r="M7521" s="1"/>
      <c r="N7521" s="1"/>
    </row>
    <row r="7522" spans="6:14" x14ac:dyDescent="0.25">
      <c r="F7522" s="1"/>
      <c r="G7522" s="1"/>
      <c r="H7522" s="1"/>
      <c r="I7522" s="1"/>
      <c r="J7522" s="1"/>
      <c r="K7522" s="1"/>
      <c r="L7522" s="1"/>
      <c r="M7522" s="1"/>
      <c r="N7522" s="1"/>
    </row>
    <row r="7523" spans="6:14" x14ac:dyDescent="0.25">
      <c r="F7523" s="1"/>
      <c r="G7523" s="1"/>
      <c r="H7523" s="1"/>
      <c r="I7523" s="1"/>
      <c r="J7523" s="1"/>
      <c r="K7523" s="1"/>
      <c r="L7523" s="1"/>
      <c r="M7523" s="1"/>
      <c r="N7523" s="1"/>
    </row>
    <row r="7524" spans="6:14" x14ac:dyDescent="0.25">
      <c r="F7524" s="1"/>
      <c r="G7524" s="1"/>
      <c r="H7524" s="1"/>
      <c r="I7524" s="1"/>
      <c r="J7524" s="1"/>
      <c r="K7524" s="1"/>
      <c r="L7524" s="1"/>
      <c r="M7524" s="1"/>
      <c r="N7524" s="1"/>
    </row>
    <row r="7525" spans="6:14" x14ac:dyDescent="0.25">
      <c r="F7525" s="1"/>
      <c r="G7525" s="1"/>
      <c r="H7525" s="1"/>
      <c r="I7525" s="1"/>
      <c r="J7525" s="1"/>
      <c r="K7525" s="1"/>
      <c r="L7525" s="1"/>
      <c r="M7525" s="1"/>
      <c r="N7525" s="1"/>
    </row>
    <row r="7526" spans="6:14" x14ac:dyDescent="0.25">
      <c r="F7526" s="1"/>
      <c r="G7526" s="1"/>
      <c r="H7526" s="1"/>
      <c r="I7526" s="1"/>
      <c r="J7526" s="1"/>
      <c r="K7526" s="1"/>
      <c r="L7526" s="1"/>
      <c r="M7526" s="1"/>
      <c r="N7526" s="1"/>
    </row>
    <row r="7527" spans="6:14" x14ac:dyDescent="0.25">
      <c r="F7527" s="1"/>
      <c r="G7527" s="1"/>
      <c r="H7527" s="1"/>
      <c r="I7527" s="1"/>
      <c r="J7527" s="1"/>
      <c r="K7527" s="1"/>
      <c r="L7527" s="1"/>
      <c r="M7527" s="1"/>
      <c r="N7527" s="1"/>
    </row>
    <row r="7528" spans="6:14" x14ac:dyDescent="0.25">
      <c r="F7528" s="1"/>
      <c r="G7528" s="1"/>
      <c r="H7528" s="1"/>
      <c r="I7528" s="1"/>
      <c r="J7528" s="1"/>
      <c r="K7528" s="1"/>
      <c r="L7528" s="1"/>
      <c r="M7528" s="1"/>
      <c r="N7528" s="1"/>
    </row>
    <row r="7529" spans="6:14" x14ac:dyDescent="0.25">
      <c r="F7529" s="1"/>
      <c r="G7529" s="1"/>
      <c r="H7529" s="1"/>
      <c r="I7529" s="1"/>
      <c r="J7529" s="1"/>
      <c r="K7529" s="1"/>
      <c r="L7529" s="1"/>
      <c r="M7529" s="1"/>
      <c r="N7529" s="1"/>
    </row>
    <row r="7530" spans="6:14" x14ac:dyDescent="0.25">
      <c r="F7530" s="1"/>
      <c r="G7530" s="1"/>
      <c r="H7530" s="1"/>
      <c r="I7530" s="1"/>
      <c r="J7530" s="1"/>
      <c r="K7530" s="1"/>
      <c r="L7530" s="1"/>
      <c r="M7530" s="1"/>
      <c r="N7530" s="1"/>
    </row>
    <row r="7531" spans="6:14" x14ac:dyDescent="0.25">
      <c r="F7531" s="1"/>
      <c r="G7531" s="1"/>
      <c r="H7531" s="1"/>
      <c r="I7531" s="1"/>
      <c r="J7531" s="1"/>
      <c r="K7531" s="1"/>
      <c r="L7531" s="1"/>
      <c r="M7531" s="1"/>
      <c r="N7531" s="1"/>
    </row>
    <row r="7532" spans="6:14" x14ac:dyDescent="0.25">
      <c r="F7532" s="1"/>
      <c r="G7532" s="1"/>
      <c r="H7532" s="1"/>
      <c r="I7532" s="1"/>
      <c r="J7532" s="1"/>
      <c r="K7532" s="1"/>
      <c r="L7532" s="1"/>
      <c r="M7532" s="1"/>
      <c r="N7532" s="1"/>
    </row>
    <row r="7533" spans="6:14" x14ac:dyDescent="0.25">
      <c r="F7533" s="1"/>
      <c r="G7533" s="1"/>
      <c r="H7533" s="1"/>
      <c r="I7533" s="1"/>
      <c r="J7533" s="1"/>
      <c r="K7533" s="1"/>
      <c r="L7533" s="1"/>
      <c r="M7533" s="1"/>
      <c r="N7533" s="1"/>
    </row>
    <row r="7534" spans="6:14" x14ac:dyDescent="0.25">
      <c r="F7534" s="1"/>
      <c r="G7534" s="1"/>
      <c r="H7534" s="1"/>
      <c r="I7534" s="1"/>
      <c r="J7534" s="1"/>
      <c r="K7534" s="1"/>
      <c r="L7534" s="1"/>
      <c r="M7534" s="1"/>
      <c r="N7534" s="1"/>
    </row>
    <row r="7535" spans="6:14" x14ac:dyDescent="0.25">
      <c r="F7535" s="1"/>
      <c r="G7535" s="1"/>
      <c r="H7535" s="1"/>
      <c r="I7535" s="1"/>
      <c r="J7535" s="1"/>
      <c r="K7535" s="1"/>
      <c r="L7535" s="1"/>
      <c r="M7535" s="1"/>
      <c r="N7535" s="1"/>
    </row>
    <row r="7536" spans="6:14" x14ac:dyDescent="0.25">
      <c r="F7536" s="1"/>
      <c r="G7536" s="1"/>
      <c r="H7536" s="1"/>
      <c r="I7536" s="1"/>
      <c r="J7536" s="1"/>
      <c r="K7536" s="1"/>
      <c r="L7536" s="1"/>
      <c r="M7536" s="1"/>
      <c r="N7536" s="1"/>
    </row>
    <row r="7537" spans="6:14" x14ac:dyDescent="0.25">
      <c r="F7537" s="1"/>
      <c r="G7537" s="1"/>
      <c r="H7537" s="1"/>
      <c r="I7537" s="1"/>
      <c r="J7537" s="1"/>
      <c r="K7537" s="1"/>
      <c r="L7537" s="1"/>
      <c r="M7537" s="1"/>
      <c r="N7537" s="1"/>
    </row>
    <row r="7538" spans="6:14" x14ac:dyDescent="0.25">
      <c r="F7538" s="1"/>
      <c r="G7538" s="1"/>
      <c r="H7538" s="1"/>
      <c r="I7538" s="1"/>
      <c r="J7538" s="1"/>
      <c r="K7538" s="1"/>
      <c r="L7538" s="1"/>
      <c r="M7538" s="1"/>
      <c r="N7538" s="1"/>
    </row>
    <row r="7539" spans="6:14" x14ac:dyDescent="0.25">
      <c r="F7539" s="1"/>
      <c r="G7539" s="1"/>
      <c r="H7539" s="1"/>
      <c r="I7539" s="1"/>
      <c r="J7539" s="1"/>
      <c r="K7539" s="1"/>
      <c r="L7539" s="1"/>
      <c r="M7539" s="1"/>
      <c r="N7539" s="1"/>
    </row>
    <row r="7540" spans="6:14" x14ac:dyDescent="0.25">
      <c r="F7540" s="1"/>
      <c r="G7540" s="1"/>
      <c r="H7540" s="1"/>
      <c r="I7540" s="1"/>
      <c r="J7540" s="1"/>
      <c r="K7540" s="1"/>
      <c r="L7540" s="1"/>
      <c r="M7540" s="1"/>
      <c r="N7540" s="1"/>
    </row>
    <row r="7541" spans="6:14" x14ac:dyDescent="0.25">
      <c r="F7541" s="1"/>
      <c r="G7541" s="1"/>
      <c r="H7541" s="1"/>
      <c r="I7541" s="1"/>
      <c r="J7541" s="1"/>
      <c r="K7541" s="1"/>
      <c r="L7541" s="1"/>
      <c r="M7541" s="1"/>
      <c r="N7541" s="1"/>
    </row>
    <row r="7542" spans="6:14" x14ac:dyDescent="0.25">
      <c r="F7542" s="1"/>
      <c r="G7542" s="1"/>
      <c r="H7542" s="1"/>
      <c r="I7542" s="1"/>
      <c r="J7542" s="1"/>
      <c r="K7542" s="1"/>
      <c r="L7542" s="1"/>
      <c r="M7542" s="1"/>
      <c r="N7542" s="1"/>
    </row>
    <row r="7543" spans="6:14" x14ac:dyDescent="0.25">
      <c r="F7543" s="1"/>
      <c r="G7543" s="1"/>
      <c r="H7543" s="1"/>
      <c r="I7543" s="1"/>
      <c r="J7543" s="1"/>
      <c r="K7543" s="1"/>
      <c r="L7543" s="1"/>
      <c r="M7543" s="1"/>
      <c r="N7543" s="1"/>
    </row>
    <row r="7544" spans="6:14" x14ac:dyDescent="0.25">
      <c r="F7544" s="1"/>
      <c r="G7544" s="1"/>
      <c r="H7544" s="1"/>
      <c r="I7544" s="1"/>
      <c r="J7544" s="1"/>
      <c r="K7544" s="1"/>
      <c r="L7544" s="1"/>
      <c r="M7544" s="1"/>
      <c r="N7544" s="1"/>
    </row>
    <row r="7545" spans="6:14" x14ac:dyDescent="0.25">
      <c r="F7545" s="1"/>
      <c r="G7545" s="1"/>
      <c r="H7545" s="1"/>
      <c r="I7545" s="1"/>
      <c r="J7545" s="1"/>
      <c r="K7545" s="1"/>
      <c r="L7545" s="1"/>
      <c r="M7545" s="1"/>
      <c r="N7545" s="1"/>
    </row>
    <row r="7546" spans="6:14" x14ac:dyDescent="0.25">
      <c r="F7546" s="1"/>
      <c r="G7546" s="1"/>
      <c r="H7546" s="1"/>
      <c r="I7546" s="1"/>
      <c r="J7546" s="1"/>
      <c r="K7546" s="1"/>
      <c r="L7546" s="1"/>
      <c r="M7546" s="1"/>
      <c r="N7546" s="1"/>
    </row>
    <row r="7547" spans="6:14" x14ac:dyDescent="0.25">
      <c r="F7547" s="1"/>
      <c r="G7547" s="1"/>
      <c r="H7547" s="1"/>
      <c r="I7547" s="1"/>
      <c r="J7547" s="1"/>
      <c r="K7547" s="1"/>
      <c r="L7547" s="1"/>
      <c r="M7547" s="1"/>
      <c r="N7547" s="1"/>
    </row>
    <row r="7548" spans="6:14" x14ac:dyDescent="0.25">
      <c r="F7548" s="1"/>
      <c r="G7548" s="1"/>
      <c r="H7548" s="1"/>
      <c r="I7548" s="1"/>
      <c r="J7548" s="1"/>
      <c r="K7548" s="1"/>
      <c r="L7548" s="1"/>
      <c r="M7548" s="1"/>
      <c r="N7548" s="1"/>
    </row>
    <row r="7549" spans="6:14" x14ac:dyDescent="0.25">
      <c r="F7549" s="1"/>
      <c r="G7549" s="1"/>
      <c r="H7549" s="1"/>
      <c r="I7549" s="1"/>
      <c r="J7549" s="1"/>
      <c r="K7549" s="1"/>
      <c r="L7549" s="1"/>
      <c r="M7549" s="1"/>
      <c r="N7549" s="1"/>
    </row>
    <row r="7550" spans="6:14" x14ac:dyDescent="0.25">
      <c r="F7550" s="1"/>
      <c r="G7550" s="1"/>
      <c r="H7550" s="1"/>
      <c r="I7550" s="1"/>
      <c r="J7550" s="1"/>
      <c r="K7550" s="1"/>
      <c r="L7550" s="1"/>
      <c r="M7550" s="1"/>
      <c r="N7550" s="1"/>
    </row>
    <row r="7551" spans="6:14" x14ac:dyDescent="0.25">
      <c r="F7551" s="1"/>
      <c r="G7551" s="1"/>
      <c r="H7551" s="1"/>
      <c r="I7551" s="1"/>
      <c r="J7551" s="1"/>
      <c r="K7551" s="1"/>
      <c r="L7551" s="1"/>
      <c r="M7551" s="1"/>
      <c r="N7551" s="1"/>
    </row>
    <row r="7552" spans="6:14" x14ac:dyDescent="0.25">
      <c r="F7552" s="1"/>
      <c r="G7552" s="1"/>
      <c r="H7552" s="1"/>
      <c r="I7552" s="1"/>
      <c r="J7552" s="1"/>
      <c r="K7552" s="1"/>
      <c r="L7552" s="1"/>
      <c r="M7552" s="1"/>
      <c r="N7552" s="1"/>
    </row>
    <row r="7553" spans="6:14" x14ac:dyDescent="0.25">
      <c r="F7553" s="1"/>
      <c r="G7553" s="1"/>
      <c r="H7553" s="1"/>
      <c r="I7553" s="1"/>
      <c r="J7553" s="1"/>
      <c r="K7553" s="1"/>
      <c r="L7553" s="1"/>
      <c r="M7553" s="1"/>
      <c r="N7553" s="1"/>
    </row>
    <row r="7554" spans="6:14" x14ac:dyDescent="0.25">
      <c r="F7554" s="1"/>
      <c r="G7554" s="1"/>
      <c r="H7554" s="1"/>
      <c r="I7554" s="1"/>
      <c r="J7554" s="1"/>
      <c r="K7554" s="1"/>
      <c r="L7554" s="1"/>
      <c r="M7554" s="1"/>
      <c r="N7554" s="1"/>
    </row>
    <row r="7555" spans="6:14" x14ac:dyDescent="0.25">
      <c r="F7555" s="1"/>
      <c r="G7555" s="1"/>
      <c r="H7555" s="1"/>
      <c r="I7555" s="1"/>
      <c r="J7555" s="1"/>
      <c r="K7555" s="1"/>
      <c r="L7555" s="1"/>
      <c r="M7555" s="1"/>
      <c r="N7555" s="1"/>
    </row>
    <row r="7556" spans="6:14" x14ac:dyDescent="0.25">
      <c r="F7556" s="1"/>
      <c r="G7556" s="1"/>
      <c r="H7556" s="1"/>
      <c r="I7556" s="1"/>
      <c r="J7556" s="1"/>
      <c r="K7556" s="1"/>
      <c r="L7556" s="1"/>
      <c r="M7556" s="1"/>
      <c r="N7556" s="1"/>
    </row>
    <row r="7557" spans="6:14" x14ac:dyDescent="0.25">
      <c r="F7557" s="1"/>
      <c r="G7557" s="1"/>
      <c r="H7557" s="1"/>
      <c r="I7557" s="1"/>
      <c r="J7557" s="1"/>
      <c r="K7557" s="1"/>
      <c r="L7557" s="1"/>
      <c r="M7557" s="1"/>
      <c r="N7557" s="1"/>
    </row>
    <row r="7558" spans="6:14" x14ac:dyDescent="0.25">
      <c r="F7558" s="1"/>
      <c r="G7558" s="1"/>
      <c r="H7558" s="1"/>
      <c r="I7558" s="1"/>
      <c r="J7558" s="1"/>
      <c r="K7558" s="1"/>
      <c r="L7558" s="1"/>
      <c r="M7558" s="1"/>
      <c r="N7558" s="1"/>
    </row>
    <row r="7559" spans="6:14" x14ac:dyDescent="0.25">
      <c r="F7559" s="1"/>
      <c r="G7559" s="1"/>
      <c r="H7559" s="1"/>
      <c r="I7559" s="1"/>
      <c r="J7559" s="1"/>
      <c r="K7559" s="1"/>
      <c r="L7559" s="1"/>
      <c r="M7559" s="1"/>
      <c r="N7559" s="1"/>
    </row>
    <row r="7560" spans="6:14" x14ac:dyDescent="0.25">
      <c r="F7560" s="1"/>
      <c r="G7560" s="1"/>
      <c r="H7560" s="1"/>
      <c r="I7560" s="1"/>
      <c r="J7560" s="1"/>
      <c r="K7560" s="1"/>
      <c r="L7560" s="1"/>
      <c r="M7560" s="1"/>
      <c r="N7560" s="1"/>
    </row>
    <row r="7561" spans="6:14" x14ac:dyDescent="0.25">
      <c r="F7561" s="1"/>
      <c r="G7561" s="1"/>
      <c r="H7561" s="1"/>
      <c r="I7561" s="1"/>
      <c r="J7561" s="1"/>
      <c r="K7561" s="1"/>
      <c r="L7561" s="1"/>
      <c r="M7561" s="1"/>
      <c r="N7561" s="1"/>
    </row>
    <row r="7562" spans="6:14" x14ac:dyDescent="0.25">
      <c r="F7562" s="1"/>
      <c r="G7562" s="1"/>
      <c r="H7562" s="1"/>
      <c r="I7562" s="1"/>
      <c r="J7562" s="1"/>
      <c r="K7562" s="1"/>
      <c r="L7562" s="1"/>
      <c r="M7562" s="1"/>
      <c r="N7562" s="1"/>
    </row>
    <row r="7563" spans="6:14" x14ac:dyDescent="0.25">
      <c r="F7563" s="1"/>
      <c r="G7563" s="1"/>
      <c r="H7563" s="1"/>
      <c r="I7563" s="1"/>
      <c r="J7563" s="1"/>
      <c r="K7563" s="1"/>
      <c r="L7563" s="1"/>
      <c r="M7563" s="1"/>
      <c r="N7563" s="1"/>
    </row>
    <row r="7564" spans="6:14" x14ac:dyDescent="0.25">
      <c r="F7564" s="1"/>
      <c r="G7564" s="1"/>
      <c r="H7564" s="1"/>
      <c r="I7564" s="1"/>
      <c r="J7564" s="1"/>
      <c r="K7564" s="1"/>
      <c r="L7564" s="1"/>
      <c r="M7564" s="1"/>
      <c r="N7564" s="1"/>
    </row>
    <row r="7565" spans="6:14" x14ac:dyDescent="0.25">
      <c r="F7565" s="1"/>
      <c r="G7565" s="1"/>
      <c r="H7565" s="1"/>
      <c r="I7565" s="1"/>
      <c r="J7565" s="1"/>
      <c r="K7565" s="1"/>
      <c r="L7565" s="1"/>
      <c r="M7565" s="1"/>
      <c r="N7565" s="1"/>
    </row>
    <row r="7566" spans="6:14" x14ac:dyDescent="0.25">
      <c r="F7566" s="1"/>
      <c r="G7566" s="1"/>
      <c r="H7566" s="1"/>
      <c r="I7566" s="1"/>
      <c r="J7566" s="1"/>
      <c r="K7566" s="1"/>
      <c r="L7566" s="1"/>
      <c r="M7566" s="1"/>
      <c r="N7566" s="1"/>
    </row>
    <row r="7567" spans="6:14" x14ac:dyDescent="0.25">
      <c r="F7567" s="1"/>
      <c r="G7567" s="1"/>
      <c r="H7567" s="1"/>
      <c r="I7567" s="1"/>
      <c r="J7567" s="1"/>
      <c r="K7567" s="1"/>
      <c r="L7567" s="1"/>
      <c r="M7567" s="1"/>
      <c r="N7567" s="1"/>
    </row>
    <row r="7568" spans="6:14" x14ac:dyDescent="0.25">
      <c r="F7568" s="1"/>
      <c r="G7568" s="1"/>
      <c r="H7568" s="1"/>
      <c r="I7568" s="1"/>
      <c r="J7568" s="1"/>
      <c r="K7568" s="1"/>
      <c r="L7568" s="1"/>
      <c r="M7568" s="1"/>
      <c r="N7568" s="1"/>
    </row>
    <row r="7569" spans="6:14" x14ac:dyDescent="0.25">
      <c r="F7569" s="1"/>
      <c r="G7569" s="1"/>
      <c r="H7569" s="1"/>
      <c r="I7569" s="1"/>
      <c r="J7569" s="1"/>
      <c r="K7569" s="1"/>
      <c r="L7569" s="1"/>
      <c r="M7569" s="1"/>
      <c r="N7569" s="1"/>
    </row>
    <row r="7570" spans="6:14" x14ac:dyDescent="0.25">
      <c r="F7570" s="1"/>
      <c r="G7570" s="1"/>
      <c r="H7570" s="1"/>
      <c r="I7570" s="1"/>
      <c r="J7570" s="1"/>
      <c r="K7570" s="1"/>
      <c r="L7570" s="1"/>
      <c r="M7570" s="1"/>
      <c r="N7570" s="1"/>
    </row>
    <row r="7571" spans="6:14" x14ac:dyDescent="0.25">
      <c r="F7571" s="1"/>
      <c r="G7571" s="1"/>
      <c r="H7571" s="1"/>
      <c r="I7571" s="1"/>
      <c r="J7571" s="1"/>
      <c r="K7571" s="1"/>
      <c r="L7571" s="1"/>
      <c r="M7571" s="1"/>
      <c r="N7571" s="1"/>
    </row>
    <row r="7572" spans="6:14" x14ac:dyDescent="0.25">
      <c r="F7572" s="1"/>
      <c r="G7572" s="1"/>
      <c r="H7572" s="1"/>
      <c r="I7572" s="1"/>
      <c r="J7572" s="1"/>
      <c r="K7572" s="1"/>
      <c r="L7572" s="1"/>
      <c r="M7572" s="1"/>
      <c r="N7572" s="1"/>
    </row>
    <row r="7573" spans="6:14" x14ac:dyDescent="0.25">
      <c r="F7573" s="1"/>
      <c r="G7573" s="1"/>
      <c r="H7573" s="1"/>
      <c r="I7573" s="1"/>
      <c r="J7573" s="1"/>
      <c r="K7573" s="1"/>
      <c r="L7573" s="1"/>
      <c r="M7573" s="1"/>
      <c r="N7573" s="1"/>
    </row>
    <row r="7574" spans="6:14" x14ac:dyDescent="0.25">
      <c r="F7574" s="1"/>
      <c r="G7574" s="1"/>
      <c r="H7574" s="1"/>
      <c r="I7574" s="1"/>
      <c r="J7574" s="1"/>
      <c r="K7574" s="1"/>
      <c r="L7574" s="1"/>
      <c r="M7574" s="1"/>
      <c r="N7574" s="1"/>
    </row>
    <row r="7575" spans="6:14" x14ac:dyDescent="0.25">
      <c r="F7575" s="1"/>
      <c r="G7575" s="1"/>
      <c r="H7575" s="1"/>
      <c r="I7575" s="1"/>
      <c r="J7575" s="1"/>
      <c r="K7575" s="1"/>
      <c r="L7575" s="1"/>
      <c r="M7575" s="1"/>
      <c r="N7575" s="1"/>
    </row>
    <row r="7576" spans="6:14" x14ac:dyDescent="0.25">
      <c r="F7576" s="1"/>
      <c r="G7576" s="1"/>
      <c r="H7576" s="1"/>
      <c r="I7576" s="1"/>
      <c r="J7576" s="1"/>
      <c r="K7576" s="1"/>
      <c r="L7576" s="1"/>
      <c r="M7576" s="1"/>
      <c r="N7576" s="1"/>
    </row>
    <row r="7577" spans="6:14" x14ac:dyDescent="0.25">
      <c r="F7577" s="1"/>
      <c r="G7577" s="1"/>
      <c r="H7577" s="1"/>
      <c r="I7577" s="1"/>
      <c r="J7577" s="1"/>
      <c r="K7577" s="1"/>
      <c r="L7577" s="1"/>
      <c r="M7577" s="1"/>
      <c r="N7577" s="1"/>
    </row>
    <row r="7578" spans="6:14" x14ac:dyDescent="0.25">
      <c r="F7578" s="1"/>
      <c r="G7578" s="1"/>
      <c r="H7578" s="1"/>
      <c r="I7578" s="1"/>
      <c r="J7578" s="1"/>
      <c r="K7578" s="1"/>
      <c r="L7578" s="1"/>
      <c r="M7578" s="1"/>
      <c r="N7578" s="1"/>
    </row>
    <row r="7579" spans="6:14" x14ac:dyDescent="0.25">
      <c r="F7579" s="1"/>
      <c r="G7579" s="1"/>
      <c r="H7579" s="1"/>
      <c r="I7579" s="1"/>
      <c r="J7579" s="1"/>
      <c r="K7579" s="1"/>
      <c r="L7579" s="1"/>
      <c r="M7579" s="1"/>
      <c r="N7579" s="1"/>
    </row>
    <row r="7580" spans="6:14" x14ac:dyDescent="0.25">
      <c r="F7580" s="1"/>
      <c r="G7580" s="1"/>
      <c r="H7580" s="1"/>
      <c r="I7580" s="1"/>
      <c r="J7580" s="1"/>
      <c r="K7580" s="1"/>
      <c r="L7580" s="1"/>
      <c r="M7580" s="1"/>
      <c r="N7580" s="1"/>
    </row>
    <row r="7581" spans="6:14" x14ac:dyDescent="0.25">
      <c r="F7581" s="1"/>
      <c r="G7581" s="1"/>
      <c r="H7581" s="1"/>
      <c r="I7581" s="1"/>
      <c r="J7581" s="1"/>
      <c r="K7581" s="1"/>
      <c r="L7581" s="1"/>
      <c r="M7581" s="1"/>
      <c r="N7581" s="1"/>
    </row>
    <row r="7582" spans="6:14" x14ac:dyDescent="0.25">
      <c r="F7582" s="1"/>
      <c r="G7582" s="1"/>
      <c r="H7582" s="1"/>
      <c r="I7582" s="1"/>
      <c r="J7582" s="1"/>
      <c r="K7582" s="1"/>
      <c r="L7582" s="1"/>
      <c r="M7582" s="1"/>
      <c r="N7582" s="1"/>
    </row>
    <row r="7583" spans="6:14" x14ac:dyDescent="0.25">
      <c r="F7583" s="1"/>
      <c r="G7583" s="1"/>
      <c r="H7583" s="1"/>
      <c r="I7583" s="1"/>
      <c r="J7583" s="1"/>
      <c r="K7583" s="1"/>
      <c r="L7583" s="1"/>
      <c r="M7583" s="1"/>
      <c r="N7583" s="1"/>
    </row>
    <row r="7584" spans="6:14" x14ac:dyDescent="0.25">
      <c r="F7584" s="1"/>
      <c r="G7584" s="1"/>
      <c r="H7584" s="1"/>
      <c r="I7584" s="1"/>
      <c r="J7584" s="1"/>
      <c r="K7584" s="1"/>
      <c r="L7584" s="1"/>
      <c r="M7584" s="1"/>
      <c r="N7584" s="1"/>
    </row>
    <row r="7585" spans="6:14" x14ac:dyDescent="0.25">
      <c r="F7585" s="1"/>
      <c r="G7585" s="1"/>
      <c r="H7585" s="1"/>
      <c r="I7585" s="1"/>
      <c r="J7585" s="1"/>
      <c r="K7585" s="1"/>
      <c r="L7585" s="1"/>
      <c r="M7585" s="1"/>
      <c r="N7585" s="1"/>
    </row>
    <row r="7586" spans="6:14" x14ac:dyDescent="0.25">
      <c r="F7586" s="1"/>
      <c r="G7586" s="1"/>
      <c r="H7586" s="1"/>
      <c r="I7586" s="1"/>
      <c r="J7586" s="1"/>
      <c r="K7586" s="1"/>
      <c r="L7586" s="1"/>
      <c r="M7586" s="1"/>
      <c r="N7586" s="1"/>
    </row>
    <row r="7587" spans="6:14" x14ac:dyDescent="0.25">
      <c r="F7587" s="1"/>
      <c r="G7587" s="1"/>
      <c r="H7587" s="1"/>
      <c r="I7587" s="1"/>
      <c r="J7587" s="1"/>
      <c r="K7587" s="1"/>
      <c r="L7587" s="1"/>
      <c r="M7587" s="1"/>
      <c r="N7587" s="1"/>
    </row>
    <row r="7588" spans="6:14" x14ac:dyDescent="0.25">
      <c r="F7588" s="1"/>
      <c r="G7588" s="1"/>
      <c r="H7588" s="1"/>
      <c r="I7588" s="1"/>
      <c r="J7588" s="1"/>
      <c r="K7588" s="1"/>
      <c r="L7588" s="1"/>
      <c r="M7588" s="1"/>
      <c r="N7588" s="1"/>
    </row>
    <row r="7589" spans="6:14" x14ac:dyDescent="0.25">
      <c r="F7589" s="1"/>
      <c r="G7589" s="1"/>
      <c r="H7589" s="1"/>
      <c r="I7589" s="1"/>
      <c r="J7589" s="1"/>
      <c r="K7589" s="1"/>
      <c r="L7589" s="1"/>
      <c r="M7589" s="1"/>
      <c r="N7589" s="1"/>
    </row>
    <row r="7590" spans="6:14" x14ac:dyDescent="0.25">
      <c r="F7590" s="1"/>
      <c r="G7590" s="1"/>
      <c r="H7590" s="1"/>
      <c r="I7590" s="1"/>
      <c r="J7590" s="1"/>
      <c r="K7590" s="1"/>
      <c r="L7590" s="1"/>
      <c r="M7590" s="1"/>
      <c r="N7590" s="1"/>
    </row>
    <row r="7591" spans="6:14" x14ac:dyDescent="0.25">
      <c r="F7591" s="1"/>
      <c r="G7591" s="1"/>
      <c r="H7591" s="1"/>
      <c r="I7591" s="1"/>
      <c r="J7591" s="1"/>
      <c r="K7591" s="1"/>
      <c r="L7591" s="1"/>
      <c r="M7591" s="1"/>
      <c r="N7591" s="1"/>
    </row>
    <row r="7592" spans="6:14" x14ac:dyDescent="0.25">
      <c r="F7592" s="1"/>
      <c r="G7592" s="1"/>
      <c r="H7592" s="1"/>
      <c r="I7592" s="1"/>
      <c r="J7592" s="1"/>
      <c r="K7592" s="1"/>
      <c r="L7592" s="1"/>
      <c r="M7592" s="1"/>
      <c r="N7592" s="1"/>
    </row>
    <row r="7593" spans="6:14" x14ac:dyDescent="0.25">
      <c r="F7593" s="1"/>
      <c r="G7593" s="1"/>
      <c r="H7593" s="1"/>
      <c r="I7593" s="1"/>
      <c r="J7593" s="1"/>
      <c r="K7593" s="1"/>
      <c r="L7593" s="1"/>
      <c r="M7593" s="1"/>
      <c r="N7593" s="1"/>
    </row>
    <row r="7594" spans="6:14" x14ac:dyDescent="0.25">
      <c r="F7594" s="1"/>
      <c r="G7594" s="1"/>
      <c r="H7594" s="1"/>
      <c r="I7594" s="1"/>
      <c r="J7594" s="1"/>
      <c r="K7594" s="1"/>
      <c r="L7594" s="1"/>
      <c r="M7594" s="1"/>
      <c r="N7594" s="1"/>
    </row>
    <row r="7595" spans="6:14" x14ac:dyDescent="0.25">
      <c r="F7595" s="1"/>
      <c r="G7595" s="1"/>
      <c r="H7595" s="1"/>
      <c r="I7595" s="1"/>
      <c r="J7595" s="1"/>
      <c r="K7595" s="1"/>
      <c r="L7595" s="1"/>
      <c r="M7595" s="1"/>
      <c r="N7595" s="1"/>
    </row>
    <row r="7596" spans="6:14" x14ac:dyDescent="0.25">
      <c r="F7596" s="1"/>
      <c r="G7596" s="1"/>
      <c r="H7596" s="1"/>
      <c r="I7596" s="1"/>
      <c r="J7596" s="1"/>
      <c r="K7596" s="1"/>
      <c r="L7596" s="1"/>
      <c r="M7596" s="1"/>
      <c r="N7596" s="1"/>
    </row>
    <row r="7597" spans="6:14" x14ac:dyDescent="0.25">
      <c r="F7597" s="1"/>
      <c r="G7597" s="1"/>
      <c r="H7597" s="1"/>
      <c r="I7597" s="1"/>
      <c r="J7597" s="1"/>
      <c r="K7597" s="1"/>
      <c r="L7597" s="1"/>
      <c r="M7597" s="1"/>
      <c r="N7597" s="1"/>
    </row>
    <row r="7598" spans="6:14" x14ac:dyDescent="0.25">
      <c r="F7598" s="1"/>
      <c r="G7598" s="1"/>
      <c r="H7598" s="1"/>
      <c r="I7598" s="1"/>
      <c r="J7598" s="1"/>
      <c r="K7598" s="1"/>
      <c r="L7598" s="1"/>
      <c r="M7598" s="1"/>
      <c r="N7598" s="1"/>
    </row>
    <row r="7599" spans="6:14" x14ac:dyDescent="0.25">
      <c r="F7599" s="1"/>
      <c r="G7599" s="1"/>
      <c r="H7599" s="1"/>
      <c r="I7599" s="1"/>
      <c r="J7599" s="1"/>
      <c r="K7599" s="1"/>
      <c r="L7599" s="1"/>
      <c r="M7599" s="1"/>
      <c r="N7599" s="1"/>
    </row>
    <row r="7600" spans="6:14" x14ac:dyDescent="0.25">
      <c r="F7600" s="1"/>
      <c r="G7600" s="1"/>
      <c r="H7600" s="1"/>
      <c r="I7600" s="1"/>
      <c r="J7600" s="1"/>
      <c r="K7600" s="1"/>
      <c r="L7600" s="1"/>
      <c r="M7600" s="1"/>
      <c r="N7600" s="1"/>
    </row>
    <row r="7601" spans="6:14" x14ac:dyDescent="0.25">
      <c r="F7601" s="1"/>
      <c r="G7601" s="1"/>
      <c r="H7601" s="1"/>
      <c r="I7601" s="1"/>
      <c r="J7601" s="1"/>
      <c r="K7601" s="1"/>
      <c r="L7601" s="1"/>
      <c r="M7601" s="1"/>
      <c r="N7601" s="1"/>
    </row>
    <row r="7602" spans="6:14" x14ac:dyDescent="0.25">
      <c r="F7602" s="1"/>
      <c r="G7602" s="1"/>
      <c r="H7602" s="1"/>
      <c r="I7602" s="1"/>
      <c r="J7602" s="1"/>
      <c r="K7602" s="1"/>
      <c r="L7602" s="1"/>
      <c r="M7602" s="1"/>
      <c r="N7602" s="1"/>
    </row>
    <row r="7603" spans="6:14" x14ac:dyDescent="0.25">
      <c r="F7603" s="1"/>
      <c r="G7603" s="1"/>
      <c r="H7603" s="1"/>
      <c r="I7603" s="1"/>
      <c r="J7603" s="1"/>
      <c r="K7603" s="1"/>
      <c r="L7603" s="1"/>
      <c r="M7603" s="1"/>
      <c r="N7603" s="1"/>
    </row>
    <row r="7604" spans="6:14" x14ac:dyDescent="0.25">
      <c r="F7604" s="1"/>
      <c r="G7604" s="1"/>
      <c r="H7604" s="1"/>
      <c r="I7604" s="1"/>
      <c r="J7604" s="1"/>
      <c r="K7604" s="1"/>
      <c r="L7604" s="1"/>
      <c r="M7604" s="1"/>
      <c r="N7604" s="1"/>
    </row>
    <row r="7605" spans="6:14" x14ac:dyDescent="0.25">
      <c r="F7605" s="1"/>
      <c r="G7605" s="1"/>
      <c r="H7605" s="1"/>
      <c r="I7605" s="1"/>
      <c r="J7605" s="1"/>
      <c r="K7605" s="1"/>
      <c r="L7605" s="1"/>
      <c r="M7605" s="1"/>
      <c r="N7605" s="1"/>
    </row>
    <row r="7606" spans="6:14" x14ac:dyDescent="0.25">
      <c r="F7606" s="1"/>
      <c r="G7606" s="1"/>
      <c r="H7606" s="1"/>
      <c r="I7606" s="1"/>
      <c r="J7606" s="1"/>
      <c r="K7606" s="1"/>
      <c r="L7606" s="1"/>
      <c r="M7606" s="1"/>
      <c r="N7606" s="1"/>
    </row>
    <row r="7607" spans="6:14" x14ac:dyDescent="0.25">
      <c r="F7607" s="1"/>
      <c r="G7607" s="1"/>
      <c r="H7607" s="1"/>
      <c r="I7607" s="1"/>
      <c r="J7607" s="1"/>
      <c r="K7607" s="1"/>
      <c r="L7607" s="1"/>
      <c r="M7607" s="1"/>
      <c r="N7607" s="1"/>
    </row>
    <row r="7608" spans="6:14" x14ac:dyDescent="0.25">
      <c r="F7608" s="1"/>
      <c r="G7608" s="1"/>
      <c r="H7608" s="1"/>
      <c r="I7608" s="1"/>
      <c r="J7608" s="1"/>
      <c r="K7608" s="1"/>
      <c r="L7608" s="1"/>
      <c r="M7608" s="1"/>
      <c r="N7608" s="1"/>
    </row>
    <row r="7609" spans="6:14" x14ac:dyDescent="0.25">
      <c r="F7609" s="1"/>
      <c r="G7609" s="1"/>
      <c r="H7609" s="1"/>
      <c r="I7609" s="1"/>
      <c r="J7609" s="1"/>
      <c r="K7609" s="1"/>
      <c r="L7609" s="1"/>
      <c r="M7609" s="1"/>
      <c r="N7609" s="1"/>
    </row>
    <row r="7610" spans="6:14" x14ac:dyDescent="0.25">
      <c r="F7610" s="1"/>
      <c r="G7610" s="1"/>
      <c r="H7610" s="1"/>
      <c r="I7610" s="1"/>
      <c r="J7610" s="1"/>
      <c r="K7610" s="1"/>
      <c r="L7610" s="1"/>
      <c r="M7610" s="1"/>
      <c r="N7610" s="1"/>
    </row>
    <row r="7611" spans="6:14" x14ac:dyDescent="0.25">
      <c r="F7611" s="1"/>
      <c r="G7611" s="1"/>
      <c r="H7611" s="1"/>
      <c r="I7611" s="1"/>
      <c r="J7611" s="1"/>
      <c r="K7611" s="1"/>
      <c r="L7611" s="1"/>
      <c r="M7611" s="1"/>
      <c r="N7611" s="1"/>
    </row>
    <row r="7612" spans="6:14" x14ac:dyDescent="0.25">
      <c r="F7612" s="1"/>
      <c r="G7612" s="1"/>
      <c r="H7612" s="1"/>
      <c r="I7612" s="1"/>
      <c r="J7612" s="1"/>
      <c r="K7612" s="1"/>
      <c r="L7612" s="1"/>
      <c r="M7612" s="1"/>
      <c r="N7612" s="1"/>
    </row>
    <row r="7613" spans="6:14" x14ac:dyDescent="0.25">
      <c r="F7613" s="1"/>
      <c r="G7613" s="1"/>
      <c r="H7613" s="1"/>
      <c r="I7613" s="1"/>
      <c r="J7613" s="1"/>
      <c r="K7613" s="1"/>
      <c r="L7613" s="1"/>
      <c r="M7613" s="1"/>
      <c r="N7613" s="1"/>
    </row>
    <row r="7614" spans="6:14" x14ac:dyDescent="0.25">
      <c r="F7614" s="1"/>
      <c r="G7614" s="1"/>
      <c r="H7614" s="1"/>
      <c r="I7614" s="1"/>
      <c r="J7614" s="1"/>
      <c r="K7614" s="1"/>
      <c r="L7614" s="1"/>
      <c r="M7614" s="1"/>
      <c r="N7614" s="1"/>
    </row>
    <row r="7615" spans="6:14" x14ac:dyDescent="0.25">
      <c r="F7615" s="1"/>
      <c r="G7615" s="1"/>
      <c r="H7615" s="1"/>
      <c r="I7615" s="1"/>
      <c r="J7615" s="1"/>
      <c r="K7615" s="1"/>
      <c r="L7615" s="1"/>
      <c r="M7615" s="1"/>
      <c r="N7615" s="1"/>
    </row>
    <row r="7616" spans="6:14" x14ac:dyDescent="0.25">
      <c r="F7616" s="1"/>
      <c r="G7616" s="1"/>
      <c r="H7616" s="1"/>
      <c r="I7616" s="1"/>
      <c r="J7616" s="1"/>
      <c r="K7616" s="1"/>
      <c r="L7616" s="1"/>
      <c r="M7616" s="1"/>
      <c r="N7616" s="1"/>
    </row>
    <row r="7617" spans="6:14" x14ac:dyDescent="0.25">
      <c r="F7617" s="1"/>
      <c r="G7617" s="1"/>
      <c r="H7617" s="1"/>
      <c r="I7617" s="1"/>
      <c r="J7617" s="1"/>
      <c r="K7617" s="1"/>
      <c r="L7617" s="1"/>
      <c r="M7617" s="1"/>
      <c r="N7617" s="1"/>
    </row>
    <row r="7618" spans="6:14" x14ac:dyDescent="0.25">
      <c r="F7618" s="1"/>
      <c r="G7618" s="1"/>
      <c r="H7618" s="1"/>
      <c r="I7618" s="1"/>
      <c r="J7618" s="1"/>
      <c r="K7618" s="1"/>
      <c r="L7618" s="1"/>
      <c r="M7618" s="1"/>
      <c r="N7618" s="1"/>
    </row>
    <row r="7619" spans="6:14" x14ac:dyDescent="0.25">
      <c r="F7619" s="1"/>
      <c r="G7619" s="1"/>
      <c r="H7619" s="1"/>
      <c r="I7619" s="1"/>
      <c r="J7619" s="1"/>
      <c r="K7619" s="1"/>
      <c r="L7619" s="1"/>
      <c r="M7619" s="1"/>
      <c r="N7619" s="1"/>
    </row>
    <row r="7620" spans="6:14" x14ac:dyDescent="0.25">
      <c r="F7620" s="1"/>
      <c r="G7620" s="1"/>
      <c r="H7620" s="1"/>
      <c r="I7620" s="1"/>
      <c r="J7620" s="1"/>
      <c r="K7620" s="1"/>
      <c r="L7620" s="1"/>
      <c r="M7620" s="1"/>
      <c r="N7620" s="1"/>
    </row>
    <row r="7621" spans="6:14" x14ac:dyDescent="0.25">
      <c r="F7621" s="1"/>
      <c r="G7621" s="1"/>
      <c r="H7621" s="1"/>
      <c r="I7621" s="1"/>
      <c r="J7621" s="1"/>
      <c r="K7621" s="1"/>
      <c r="L7621" s="1"/>
      <c r="M7621" s="1"/>
      <c r="N7621" s="1"/>
    </row>
    <row r="7622" spans="6:14" x14ac:dyDescent="0.25">
      <c r="F7622" s="1"/>
      <c r="G7622" s="1"/>
      <c r="H7622" s="1"/>
      <c r="I7622" s="1"/>
      <c r="J7622" s="1"/>
      <c r="K7622" s="1"/>
      <c r="L7622" s="1"/>
      <c r="M7622" s="1"/>
      <c r="N7622" s="1"/>
    </row>
    <row r="7623" spans="6:14" x14ac:dyDescent="0.25">
      <c r="F7623" s="1"/>
      <c r="G7623" s="1"/>
      <c r="H7623" s="1"/>
      <c r="I7623" s="1"/>
      <c r="J7623" s="1"/>
      <c r="K7623" s="1"/>
      <c r="L7623" s="1"/>
      <c r="M7623" s="1"/>
      <c r="N7623" s="1"/>
    </row>
    <row r="7624" spans="6:14" x14ac:dyDescent="0.25">
      <c r="F7624" s="1"/>
      <c r="G7624" s="1"/>
      <c r="H7624" s="1"/>
      <c r="I7624" s="1"/>
      <c r="J7624" s="1"/>
      <c r="K7624" s="1"/>
      <c r="L7624" s="1"/>
      <c r="M7624" s="1"/>
      <c r="N7624" s="1"/>
    </row>
    <row r="7625" spans="6:14" x14ac:dyDescent="0.25">
      <c r="F7625" s="1"/>
      <c r="G7625" s="1"/>
      <c r="H7625" s="1"/>
      <c r="I7625" s="1"/>
      <c r="J7625" s="1"/>
      <c r="K7625" s="1"/>
      <c r="L7625" s="1"/>
      <c r="M7625" s="1"/>
      <c r="N7625" s="1"/>
    </row>
    <row r="7626" spans="6:14" x14ac:dyDescent="0.25">
      <c r="F7626" s="1"/>
      <c r="G7626" s="1"/>
      <c r="H7626" s="1"/>
      <c r="I7626" s="1"/>
      <c r="J7626" s="1"/>
      <c r="K7626" s="1"/>
      <c r="L7626" s="1"/>
      <c r="M7626" s="1"/>
      <c r="N7626" s="1"/>
    </row>
    <row r="7627" spans="6:14" x14ac:dyDescent="0.25">
      <c r="F7627" s="1"/>
      <c r="G7627" s="1"/>
      <c r="H7627" s="1"/>
      <c r="I7627" s="1"/>
      <c r="J7627" s="1"/>
      <c r="K7627" s="1"/>
      <c r="L7627" s="1"/>
      <c r="M7627" s="1"/>
      <c r="N7627" s="1"/>
    </row>
    <row r="7628" spans="6:14" x14ac:dyDescent="0.25">
      <c r="F7628" s="1"/>
      <c r="G7628" s="1"/>
      <c r="H7628" s="1"/>
      <c r="I7628" s="1"/>
      <c r="J7628" s="1"/>
      <c r="K7628" s="1"/>
      <c r="L7628" s="1"/>
      <c r="M7628" s="1"/>
      <c r="N7628" s="1"/>
    </row>
    <row r="7629" spans="6:14" x14ac:dyDescent="0.25">
      <c r="F7629" s="1"/>
      <c r="G7629" s="1"/>
      <c r="H7629" s="1"/>
      <c r="I7629" s="1"/>
      <c r="J7629" s="1"/>
      <c r="K7629" s="1"/>
      <c r="L7629" s="1"/>
      <c r="M7629" s="1"/>
      <c r="N7629" s="1"/>
    </row>
    <row r="7630" spans="6:14" x14ac:dyDescent="0.25">
      <c r="F7630" s="1"/>
      <c r="G7630" s="1"/>
      <c r="H7630" s="1"/>
      <c r="I7630" s="1"/>
      <c r="J7630" s="1"/>
      <c r="K7630" s="1"/>
      <c r="L7630" s="1"/>
      <c r="M7630" s="1"/>
      <c r="N7630" s="1"/>
    </row>
    <row r="7631" spans="6:14" x14ac:dyDescent="0.25">
      <c r="F7631" s="1"/>
      <c r="G7631" s="1"/>
      <c r="H7631" s="1"/>
      <c r="I7631" s="1"/>
      <c r="J7631" s="1"/>
      <c r="K7631" s="1"/>
      <c r="L7631" s="1"/>
      <c r="M7631" s="1"/>
      <c r="N7631" s="1"/>
    </row>
    <row r="7632" spans="6:14" x14ac:dyDescent="0.25">
      <c r="F7632" s="1"/>
      <c r="G7632" s="1"/>
      <c r="H7632" s="1"/>
      <c r="I7632" s="1"/>
      <c r="J7632" s="1"/>
      <c r="K7632" s="1"/>
      <c r="L7632" s="1"/>
      <c r="M7632" s="1"/>
      <c r="N7632" s="1"/>
    </row>
    <row r="7633" spans="6:14" x14ac:dyDescent="0.25">
      <c r="F7633" s="1"/>
      <c r="G7633" s="1"/>
      <c r="H7633" s="1"/>
      <c r="I7633" s="1"/>
      <c r="J7633" s="1"/>
      <c r="K7633" s="1"/>
      <c r="L7633" s="1"/>
      <c r="M7633" s="1"/>
      <c r="N7633" s="1"/>
    </row>
    <row r="7634" spans="6:14" x14ac:dyDescent="0.25">
      <c r="F7634" s="1"/>
      <c r="G7634" s="1"/>
      <c r="H7634" s="1"/>
      <c r="I7634" s="1"/>
      <c r="J7634" s="1"/>
      <c r="K7634" s="1"/>
      <c r="L7634" s="1"/>
      <c r="M7634" s="1"/>
      <c r="N7634" s="1"/>
    </row>
    <row r="7635" spans="6:14" x14ac:dyDescent="0.25">
      <c r="F7635" s="1"/>
      <c r="G7635" s="1"/>
      <c r="H7635" s="1"/>
      <c r="I7635" s="1"/>
      <c r="J7635" s="1"/>
      <c r="K7635" s="1"/>
      <c r="L7635" s="1"/>
      <c r="M7635" s="1"/>
      <c r="N7635" s="1"/>
    </row>
    <row r="7636" spans="6:14" x14ac:dyDescent="0.25">
      <c r="F7636" s="1"/>
      <c r="G7636" s="1"/>
      <c r="H7636" s="1"/>
      <c r="I7636" s="1"/>
      <c r="J7636" s="1"/>
      <c r="K7636" s="1"/>
      <c r="L7636" s="1"/>
      <c r="M7636" s="1"/>
      <c r="N7636" s="1"/>
    </row>
    <row r="7637" spans="6:14" x14ac:dyDescent="0.25">
      <c r="F7637" s="1"/>
      <c r="G7637" s="1"/>
      <c r="H7637" s="1"/>
      <c r="I7637" s="1"/>
      <c r="J7637" s="1"/>
      <c r="K7637" s="1"/>
      <c r="L7637" s="1"/>
      <c r="M7637" s="1"/>
      <c r="N7637" s="1"/>
    </row>
    <row r="7638" spans="6:14" x14ac:dyDescent="0.25">
      <c r="F7638" s="1"/>
      <c r="G7638" s="1"/>
      <c r="H7638" s="1"/>
      <c r="I7638" s="1"/>
      <c r="J7638" s="1"/>
      <c r="K7638" s="1"/>
      <c r="L7638" s="1"/>
      <c r="M7638" s="1"/>
      <c r="N7638" s="1"/>
    </row>
    <row r="7639" spans="6:14" x14ac:dyDescent="0.25">
      <c r="F7639" s="1"/>
      <c r="G7639" s="1"/>
      <c r="H7639" s="1"/>
      <c r="I7639" s="1"/>
      <c r="J7639" s="1"/>
      <c r="K7639" s="1"/>
      <c r="L7639" s="1"/>
      <c r="M7639" s="1"/>
      <c r="N7639" s="1"/>
    </row>
    <row r="7640" spans="6:14" x14ac:dyDescent="0.25">
      <c r="F7640" s="1"/>
      <c r="G7640" s="1"/>
      <c r="H7640" s="1"/>
      <c r="I7640" s="1"/>
      <c r="J7640" s="1"/>
      <c r="K7640" s="1"/>
      <c r="L7640" s="1"/>
      <c r="M7640" s="1"/>
      <c r="N7640" s="1"/>
    </row>
    <row r="7641" spans="6:14" x14ac:dyDescent="0.25">
      <c r="F7641" s="1"/>
      <c r="G7641" s="1"/>
      <c r="H7641" s="1"/>
      <c r="I7641" s="1"/>
      <c r="J7641" s="1"/>
      <c r="K7641" s="1"/>
      <c r="L7641" s="1"/>
      <c r="M7641" s="1"/>
      <c r="N7641" s="1"/>
    </row>
    <row r="7642" spans="6:14" x14ac:dyDescent="0.25">
      <c r="F7642" s="1"/>
      <c r="G7642" s="1"/>
      <c r="H7642" s="1"/>
      <c r="I7642" s="1"/>
      <c r="J7642" s="1"/>
      <c r="K7642" s="1"/>
      <c r="L7642" s="1"/>
      <c r="M7642" s="1"/>
      <c r="N7642" s="1"/>
    </row>
    <row r="7643" spans="6:14" x14ac:dyDescent="0.25">
      <c r="F7643" s="1"/>
      <c r="G7643" s="1"/>
      <c r="H7643" s="1"/>
      <c r="I7643" s="1"/>
      <c r="J7643" s="1"/>
      <c r="K7643" s="1"/>
      <c r="L7643" s="1"/>
      <c r="M7643" s="1"/>
      <c r="N7643" s="1"/>
    </row>
    <row r="7644" spans="6:14" x14ac:dyDescent="0.25">
      <c r="F7644" s="1"/>
      <c r="G7644" s="1"/>
      <c r="H7644" s="1"/>
      <c r="I7644" s="1"/>
      <c r="J7644" s="1"/>
      <c r="K7644" s="1"/>
      <c r="L7644" s="1"/>
      <c r="M7644" s="1"/>
      <c r="N7644" s="1"/>
    </row>
    <row r="7645" spans="6:14" x14ac:dyDescent="0.25">
      <c r="F7645" s="1"/>
      <c r="G7645" s="1"/>
      <c r="H7645" s="1"/>
      <c r="I7645" s="1"/>
      <c r="J7645" s="1"/>
      <c r="K7645" s="1"/>
      <c r="L7645" s="1"/>
      <c r="M7645" s="1"/>
      <c r="N7645" s="1"/>
    </row>
    <row r="7646" spans="6:14" x14ac:dyDescent="0.25">
      <c r="F7646" s="1"/>
      <c r="G7646" s="1"/>
      <c r="H7646" s="1"/>
      <c r="I7646" s="1"/>
      <c r="J7646" s="1"/>
      <c r="K7646" s="1"/>
      <c r="L7646" s="1"/>
      <c r="M7646" s="1"/>
      <c r="N7646" s="1"/>
    </row>
    <row r="7647" spans="6:14" x14ac:dyDescent="0.25">
      <c r="F7647" s="1"/>
      <c r="G7647" s="1"/>
      <c r="H7647" s="1"/>
      <c r="I7647" s="1"/>
      <c r="J7647" s="1"/>
      <c r="K7647" s="1"/>
      <c r="L7647" s="1"/>
      <c r="M7647" s="1"/>
      <c r="N7647" s="1"/>
    </row>
    <row r="7648" spans="6:14" x14ac:dyDescent="0.25">
      <c r="F7648" s="1"/>
      <c r="G7648" s="1"/>
      <c r="H7648" s="1"/>
      <c r="I7648" s="1"/>
      <c r="J7648" s="1"/>
      <c r="K7648" s="1"/>
      <c r="L7648" s="1"/>
      <c r="M7648" s="1"/>
      <c r="N7648" s="1"/>
    </row>
    <row r="7649" spans="6:14" x14ac:dyDescent="0.25">
      <c r="F7649" s="1"/>
      <c r="G7649" s="1"/>
      <c r="H7649" s="1"/>
      <c r="I7649" s="1"/>
      <c r="J7649" s="1"/>
      <c r="K7649" s="1"/>
      <c r="L7649" s="1"/>
      <c r="M7649" s="1"/>
      <c r="N7649" s="1"/>
    </row>
    <row r="7650" spans="6:14" x14ac:dyDescent="0.25">
      <c r="F7650" s="1"/>
      <c r="G7650" s="1"/>
      <c r="H7650" s="1"/>
      <c r="I7650" s="1"/>
      <c r="J7650" s="1"/>
      <c r="K7650" s="1"/>
      <c r="L7650" s="1"/>
      <c r="M7650" s="1"/>
      <c r="N7650" s="1"/>
    </row>
    <row r="7651" spans="6:14" x14ac:dyDescent="0.25">
      <c r="F7651" s="1"/>
      <c r="G7651" s="1"/>
      <c r="H7651" s="1"/>
      <c r="I7651" s="1"/>
      <c r="J7651" s="1"/>
      <c r="K7651" s="1"/>
      <c r="L7651" s="1"/>
      <c r="M7651" s="1"/>
      <c r="N7651" s="1"/>
    </row>
    <row r="7652" spans="6:14" x14ac:dyDescent="0.25">
      <c r="F7652" s="1"/>
      <c r="G7652" s="1"/>
      <c r="H7652" s="1"/>
      <c r="I7652" s="1"/>
      <c r="J7652" s="1"/>
      <c r="K7652" s="1"/>
      <c r="L7652" s="1"/>
      <c r="M7652" s="1"/>
      <c r="N7652" s="1"/>
    </row>
    <row r="7653" spans="6:14" x14ac:dyDescent="0.25">
      <c r="F7653" s="1"/>
      <c r="G7653" s="1"/>
      <c r="H7653" s="1"/>
      <c r="I7653" s="1"/>
      <c r="J7653" s="1"/>
      <c r="K7653" s="1"/>
      <c r="L7653" s="1"/>
      <c r="M7653" s="1"/>
      <c r="N7653" s="1"/>
    </row>
    <row r="7654" spans="6:14" x14ac:dyDescent="0.25">
      <c r="F7654" s="1"/>
      <c r="G7654" s="1"/>
      <c r="H7654" s="1"/>
      <c r="I7654" s="1"/>
      <c r="J7654" s="1"/>
      <c r="K7654" s="1"/>
      <c r="L7654" s="1"/>
      <c r="M7654" s="1"/>
      <c r="N7654" s="1"/>
    </row>
    <row r="7655" spans="6:14" x14ac:dyDescent="0.25">
      <c r="F7655" s="1"/>
      <c r="G7655" s="1"/>
      <c r="H7655" s="1"/>
      <c r="I7655" s="1"/>
      <c r="J7655" s="1"/>
      <c r="K7655" s="1"/>
      <c r="L7655" s="1"/>
      <c r="M7655" s="1"/>
      <c r="N7655" s="1"/>
    </row>
    <row r="7656" spans="6:14" x14ac:dyDescent="0.25">
      <c r="F7656" s="1"/>
      <c r="G7656" s="1"/>
      <c r="H7656" s="1"/>
      <c r="I7656" s="1"/>
      <c r="J7656" s="1"/>
      <c r="K7656" s="1"/>
      <c r="L7656" s="1"/>
      <c r="M7656" s="1"/>
      <c r="N7656" s="1"/>
    </row>
    <row r="7657" spans="6:14" x14ac:dyDescent="0.25">
      <c r="F7657" s="1"/>
      <c r="G7657" s="1"/>
      <c r="H7657" s="1"/>
      <c r="I7657" s="1"/>
      <c r="J7657" s="1"/>
      <c r="K7657" s="1"/>
      <c r="L7657" s="1"/>
      <c r="M7657" s="1"/>
      <c r="N7657" s="1"/>
    </row>
    <row r="7658" spans="6:14" x14ac:dyDescent="0.25">
      <c r="F7658" s="1"/>
      <c r="G7658" s="1"/>
      <c r="H7658" s="1"/>
      <c r="I7658" s="1"/>
      <c r="J7658" s="1"/>
      <c r="K7658" s="1"/>
      <c r="L7658" s="1"/>
      <c r="M7658" s="1"/>
      <c r="N7658" s="1"/>
    </row>
    <row r="7659" spans="6:14" x14ac:dyDescent="0.25">
      <c r="F7659" s="1"/>
      <c r="G7659" s="1"/>
      <c r="H7659" s="1"/>
      <c r="I7659" s="1"/>
      <c r="J7659" s="1"/>
      <c r="K7659" s="1"/>
      <c r="L7659" s="1"/>
      <c r="M7659" s="1"/>
      <c r="N7659" s="1"/>
    </row>
    <row r="7660" spans="6:14" x14ac:dyDescent="0.25">
      <c r="F7660" s="1"/>
      <c r="G7660" s="1"/>
      <c r="H7660" s="1"/>
      <c r="I7660" s="1"/>
      <c r="J7660" s="1"/>
      <c r="K7660" s="1"/>
      <c r="L7660" s="1"/>
      <c r="M7660" s="1"/>
      <c r="N7660" s="1"/>
    </row>
    <row r="7661" spans="6:14" x14ac:dyDescent="0.25">
      <c r="F7661" s="1"/>
      <c r="G7661" s="1"/>
      <c r="H7661" s="1"/>
      <c r="I7661" s="1"/>
      <c r="J7661" s="1"/>
      <c r="K7661" s="1"/>
      <c r="L7661" s="1"/>
      <c r="M7661" s="1"/>
      <c r="N7661" s="1"/>
    </row>
    <row r="7662" spans="6:14" x14ac:dyDescent="0.25">
      <c r="F7662" s="1"/>
      <c r="G7662" s="1"/>
      <c r="H7662" s="1"/>
      <c r="I7662" s="1"/>
      <c r="J7662" s="1"/>
      <c r="K7662" s="1"/>
      <c r="L7662" s="1"/>
      <c r="M7662" s="1"/>
      <c r="N7662" s="1"/>
    </row>
    <row r="7663" spans="6:14" x14ac:dyDescent="0.25">
      <c r="F7663" s="1"/>
      <c r="G7663" s="1"/>
      <c r="H7663" s="1"/>
      <c r="I7663" s="1"/>
      <c r="J7663" s="1"/>
      <c r="K7663" s="1"/>
      <c r="L7663" s="1"/>
      <c r="M7663" s="1"/>
      <c r="N7663" s="1"/>
    </row>
    <row r="7664" spans="6:14" x14ac:dyDescent="0.25">
      <c r="F7664" s="1"/>
      <c r="G7664" s="1"/>
      <c r="H7664" s="1"/>
      <c r="I7664" s="1"/>
      <c r="J7664" s="1"/>
      <c r="K7664" s="1"/>
      <c r="L7664" s="1"/>
      <c r="M7664" s="1"/>
      <c r="N7664" s="1"/>
    </row>
    <row r="7665" spans="6:14" x14ac:dyDescent="0.25">
      <c r="F7665" s="1"/>
      <c r="G7665" s="1"/>
      <c r="H7665" s="1"/>
      <c r="I7665" s="1"/>
      <c r="J7665" s="1"/>
      <c r="K7665" s="1"/>
      <c r="L7665" s="1"/>
      <c r="M7665" s="1"/>
      <c r="N7665" s="1"/>
    </row>
    <row r="7666" spans="6:14" x14ac:dyDescent="0.25">
      <c r="F7666" s="1"/>
      <c r="G7666" s="1"/>
      <c r="H7666" s="1"/>
      <c r="I7666" s="1"/>
      <c r="J7666" s="1"/>
      <c r="K7666" s="1"/>
      <c r="L7666" s="1"/>
      <c r="M7666" s="1"/>
      <c r="N7666" s="1"/>
    </row>
    <row r="7667" spans="6:14" x14ac:dyDescent="0.25">
      <c r="F7667" s="1"/>
      <c r="G7667" s="1"/>
      <c r="H7667" s="1"/>
      <c r="I7667" s="1"/>
      <c r="J7667" s="1"/>
      <c r="K7667" s="1"/>
      <c r="L7667" s="1"/>
      <c r="M7667" s="1"/>
      <c r="N7667" s="1"/>
    </row>
    <row r="7668" spans="6:14" x14ac:dyDescent="0.25">
      <c r="F7668" s="1"/>
      <c r="G7668" s="1"/>
      <c r="H7668" s="1"/>
      <c r="I7668" s="1"/>
      <c r="J7668" s="1"/>
      <c r="K7668" s="1"/>
      <c r="L7668" s="1"/>
      <c r="M7668" s="1"/>
      <c r="N7668" s="1"/>
    </row>
    <row r="7669" spans="6:14" x14ac:dyDescent="0.25">
      <c r="F7669" s="1"/>
      <c r="G7669" s="1"/>
      <c r="H7669" s="1"/>
      <c r="I7669" s="1"/>
      <c r="J7669" s="1"/>
      <c r="K7669" s="1"/>
      <c r="L7669" s="1"/>
      <c r="M7669" s="1"/>
      <c r="N7669" s="1"/>
    </row>
    <row r="7670" spans="6:14" x14ac:dyDescent="0.25">
      <c r="F7670" s="1"/>
      <c r="G7670" s="1"/>
      <c r="H7670" s="1"/>
      <c r="I7670" s="1"/>
      <c r="J7670" s="1"/>
      <c r="K7670" s="1"/>
      <c r="L7670" s="1"/>
      <c r="M7670" s="1"/>
      <c r="N7670" s="1"/>
    </row>
    <row r="7671" spans="6:14" x14ac:dyDescent="0.25">
      <c r="F7671" s="1"/>
      <c r="G7671" s="1"/>
      <c r="H7671" s="1"/>
      <c r="I7671" s="1"/>
      <c r="J7671" s="1"/>
      <c r="K7671" s="1"/>
      <c r="L7671" s="1"/>
      <c r="M7671" s="1"/>
      <c r="N7671" s="1"/>
    </row>
    <row r="7672" spans="6:14" x14ac:dyDescent="0.25">
      <c r="F7672" s="1"/>
      <c r="G7672" s="1"/>
      <c r="H7672" s="1"/>
      <c r="I7672" s="1"/>
      <c r="J7672" s="1"/>
      <c r="K7672" s="1"/>
      <c r="L7672" s="1"/>
      <c r="M7672" s="1"/>
      <c r="N7672" s="1"/>
    </row>
    <row r="7673" spans="6:14" x14ac:dyDescent="0.25">
      <c r="F7673" s="1"/>
      <c r="G7673" s="1"/>
      <c r="H7673" s="1"/>
      <c r="I7673" s="1"/>
      <c r="J7673" s="1"/>
      <c r="K7673" s="1"/>
      <c r="L7673" s="1"/>
      <c r="M7673" s="1"/>
      <c r="N7673" s="1"/>
    </row>
    <row r="7674" spans="6:14" x14ac:dyDescent="0.25">
      <c r="F7674" s="1"/>
      <c r="G7674" s="1"/>
      <c r="H7674" s="1"/>
      <c r="I7674" s="1"/>
      <c r="J7674" s="1"/>
      <c r="K7674" s="1"/>
      <c r="L7674" s="1"/>
      <c r="M7674" s="1"/>
      <c r="N7674" s="1"/>
    </row>
    <row r="7675" spans="6:14" x14ac:dyDescent="0.25">
      <c r="F7675" s="1"/>
      <c r="G7675" s="1"/>
      <c r="H7675" s="1"/>
      <c r="I7675" s="1"/>
      <c r="J7675" s="1"/>
      <c r="K7675" s="1"/>
      <c r="L7675" s="1"/>
      <c r="M7675" s="1"/>
      <c r="N7675" s="1"/>
    </row>
    <row r="7676" spans="6:14" x14ac:dyDescent="0.25">
      <c r="F7676" s="1"/>
      <c r="G7676" s="1"/>
      <c r="H7676" s="1"/>
      <c r="I7676" s="1"/>
      <c r="J7676" s="1"/>
      <c r="K7676" s="1"/>
      <c r="L7676" s="1"/>
      <c r="M7676" s="1"/>
      <c r="N7676" s="1"/>
    </row>
    <row r="7677" spans="6:14" x14ac:dyDescent="0.25">
      <c r="F7677" s="1"/>
      <c r="G7677" s="1"/>
      <c r="H7677" s="1"/>
      <c r="I7677" s="1"/>
      <c r="J7677" s="1"/>
      <c r="K7677" s="1"/>
      <c r="L7677" s="1"/>
      <c r="M7677" s="1"/>
      <c r="N7677" s="1"/>
    </row>
    <row r="7678" spans="6:14" x14ac:dyDescent="0.25">
      <c r="F7678" s="1"/>
      <c r="G7678" s="1"/>
      <c r="H7678" s="1"/>
      <c r="I7678" s="1"/>
      <c r="J7678" s="1"/>
      <c r="K7678" s="1"/>
      <c r="L7678" s="1"/>
      <c r="M7678" s="1"/>
      <c r="N7678" s="1"/>
    </row>
    <row r="7679" spans="6:14" x14ac:dyDescent="0.25">
      <c r="F7679" s="1"/>
      <c r="G7679" s="1"/>
      <c r="H7679" s="1"/>
      <c r="I7679" s="1"/>
      <c r="J7679" s="1"/>
      <c r="K7679" s="1"/>
      <c r="L7679" s="1"/>
      <c r="M7679" s="1"/>
      <c r="N7679" s="1"/>
    </row>
    <row r="7680" spans="6:14" x14ac:dyDescent="0.25">
      <c r="F7680" s="1"/>
      <c r="G7680" s="1"/>
      <c r="H7680" s="1"/>
      <c r="I7680" s="1"/>
      <c r="J7680" s="1"/>
      <c r="K7680" s="1"/>
      <c r="L7680" s="1"/>
      <c r="M7680" s="1"/>
      <c r="N7680" s="1"/>
    </row>
    <row r="7681" spans="6:14" x14ac:dyDescent="0.25">
      <c r="F7681" s="1"/>
      <c r="G7681" s="1"/>
      <c r="H7681" s="1"/>
      <c r="I7681" s="1"/>
      <c r="J7681" s="1"/>
      <c r="K7681" s="1"/>
      <c r="L7681" s="1"/>
      <c r="M7681" s="1"/>
      <c r="N7681" s="1"/>
    </row>
    <row r="7682" spans="6:14" x14ac:dyDescent="0.25">
      <c r="F7682" s="1"/>
      <c r="G7682" s="1"/>
      <c r="H7682" s="1"/>
      <c r="I7682" s="1"/>
      <c r="J7682" s="1"/>
      <c r="K7682" s="1"/>
      <c r="L7682" s="1"/>
      <c r="M7682" s="1"/>
      <c r="N7682" s="1"/>
    </row>
    <row r="7683" spans="6:14" x14ac:dyDescent="0.25">
      <c r="F7683" s="1"/>
      <c r="G7683" s="1"/>
      <c r="H7683" s="1"/>
      <c r="I7683" s="1"/>
      <c r="J7683" s="1"/>
      <c r="K7683" s="1"/>
      <c r="L7683" s="1"/>
      <c r="M7683" s="1"/>
      <c r="N7683" s="1"/>
    </row>
    <row r="7684" spans="6:14" x14ac:dyDescent="0.25">
      <c r="F7684" s="1"/>
      <c r="G7684" s="1"/>
      <c r="H7684" s="1"/>
      <c r="I7684" s="1"/>
      <c r="J7684" s="1"/>
      <c r="K7684" s="1"/>
      <c r="L7684" s="1"/>
      <c r="M7684" s="1"/>
      <c r="N7684" s="1"/>
    </row>
    <row r="7685" spans="6:14" x14ac:dyDescent="0.25">
      <c r="F7685" s="1"/>
      <c r="G7685" s="1"/>
      <c r="H7685" s="1"/>
      <c r="I7685" s="1"/>
      <c r="J7685" s="1"/>
      <c r="K7685" s="1"/>
      <c r="L7685" s="1"/>
      <c r="M7685" s="1"/>
      <c r="N7685" s="1"/>
    </row>
    <row r="7686" spans="6:14" x14ac:dyDescent="0.25">
      <c r="F7686" s="1"/>
      <c r="G7686" s="1"/>
      <c r="H7686" s="1"/>
      <c r="I7686" s="1"/>
      <c r="J7686" s="1"/>
      <c r="K7686" s="1"/>
      <c r="L7686" s="1"/>
      <c r="M7686" s="1"/>
      <c r="N7686" s="1"/>
    </row>
    <row r="7687" spans="6:14" x14ac:dyDescent="0.25">
      <c r="F7687" s="1"/>
      <c r="G7687" s="1"/>
      <c r="H7687" s="1"/>
      <c r="I7687" s="1"/>
      <c r="J7687" s="1"/>
      <c r="K7687" s="1"/>
      <c r="L7687" s="1"/>
      <c r="M7687" s="1"/>
      <c r="N7687" s="1"/>
    </row>
    <row r="7688" spans="6:14" x14ac:dyDescent="0.25">
      <c r="F7688" s="1"/>
      <c r="G7688" s="1"/>
      <c r="H7688" s="1"/>
      <c r="I7688" s="1"/>
      <c r="J7688" s="1"/>
      <c r="K7688" s="1"/>
      <c r="L7688" s="1"/>
      <c r="M7688" s="1"/>
      <c r="N7688" s="1"/>
    </row>
    <row r="7689" spans="6:14" x14ac:dyDescent="0.25">
      <c r="F7689" s="1"/>
      <c r="G7689" s="1"/>
      <c r="H7689" s="1"/>
      <c r="I7689" s="1"/>
      <c r="J7689" s="1"/>
      <c r="K7689" s="1"/>
      <c r="L7689" s="1"/>
      <c r="M7689" s="1"/>
      <c r="N7689" s="1"/>
    </row>
    <row r="7690" spans="6:14" x14ac:dyDescent="0.25">
      <c r="F7690" s="1"/>
      <c r="G7690" s="1"/>
      <c r="H7690" s="1"/>
      <c r="I7690" s="1"/>
      <c r="J7690" s="1"/>
      <c r="K7690" s="1"/>
      <c r="L7690" s="1"/>
      <c r="M7690" s="1"/>
      <c r="N7690" s="1"/>
    </row>
    <row r="7691" spans="6:14" x14ac:dyDescent="0.25">
      <c r="F7691" s="1"/>
      <c r="G7691" s="1"/>
      <c r="H7691" s="1"/>
      <c r="I7691" s="1"/>
      <c r="J7691" s="1"/>
      <c r="K7691" s="1"/>
      <c r="L7691" s="1"/>
      <c r="M7691" s="1"/>
      <c r="N7691" s="1"/>
    </row>
    <row r="7692" spans="6:14" x14ac:dyDescent="0.25">
      <c r="F7692" s="1"/>
      <c r="G7692" s="1"/>
      <c r="H7692" s="1"/>
      <c r="I7692" s="1"/>
      <c r="J7692" s="1"/>
      <c r="K7692" s="1"/>
      <c r="L7692" s="1"/>
      <c r="M7692" s="1"/>
      <c r="N7692" s="1"/>
    </row>
    <row r="7693" spans="6:14" x14ac:dyDescent="0.25">
      <c r="F7693" s="1"/>
      <c r="G7693" s="1"/>
      <c r="H7693" s="1"/>
      <c r="I7693" s="1"/>
      <c r="J7693" s="1"/>
      <c r="K7693" s="1"/>
      <c r="L7693" s="1"/>
      <c r="M7693" s="1"/>
      <c r="N7693" s="1"/>
    </row>
    <row r="7694" spans="6:14" x14ac:dyDescent="0.25">
      <c r="F7694" s="1"/>
      <c r="G7694" s="1"/>
      <c r="H7694" s="1"/>
      <c r="I7694" s="1"/>
      <c r="J7694" s="1"/>
      <c r="K7694" s="1"/>
      <c r="L7694" s="1"/>
      <c r="M7694" s="1"/>
      <c r="N7694" s="1"/>
    </row>
    <row r="7695" spans="6:14" x14ac:dyDescent="0.25">
      <c r="F7695" s="1"/>
      <c r="G7695" s="1"/>
      <c r="H7695" s="1"/>
      <c r="I7695" s="1"/>
      <c r="J7695" s="1"/>
      <c r="K7695" s="1"/>
      <c r="L7695" s="1"/>
      <c r="M7695" s="1"/>
      <c r="N7695" s="1"/>
    </row>
    <row r="7696" spans="6:14" x14ac:dyDescent="0.25">
      <c r="F7696" s="1"/>
      <c r="G7696" s="1"/>
      <c r="H7696" s="1"/>
      <c r="I7696" s="1"/>
      <c r="J7696" s="1"/>
      <c r="K7696" s="1"/>
      <c r="L7696" s="1"/>
      <c r="M7696" s="1"/>
      <c r="N7696" s="1"/>
    </row>
    <row r="7697" spans="6:14" x14ac:dyDescent="0.25">
      <c r="F7697" s="1"/>
      <c r="G7697" s="1"/>
      <c r="H7697" s="1"/>
      <c r="I7697" s="1"/>
      <c r="J7697" s="1"/>
      <c r="K7697" s="1"/>
      <c r="L7697" s="1"/>
      <c r="M7697" s="1"/>
      <c r="N7697" s="1"/>
    </row>
    <row r="7698" spans="6:14" x14ac:dyDescent="0.25">
      <c r="F7698" s="1"/>
      <c r="G7698" s="1"/>
      <c r="H7698" s="1"/>
      <c r="I7698" s="1"/>
      <c r="J7698" s="1"/>
      <c r="K7698" s="1"/>
      <c r="L7698" s="1"/>
      <c r="M7698" s="1"/>
      <c r="N7698" s="1"/>
    </row>
    <row r="7699" spans="6:14" x14ac:dyDescent="0.25">
      <c r="F7699" s="1"/>
      <c r="G7699" s="1"/>
      <c r="H7699" s="1"/>
      <c r="I7699" s="1"/>
      <c r="J7699" s="1"/>
      <c r="K7699" s="1"/>
      <c r="L7699" s="1"/>
      <c r="M7699" s="1"/>
      <c r="N7699" s="1"/>
    </row>
    <row r="7700" spans="6:14" x14ac:dyDescent="0.25">
      <c r="F7700" s="1"/>
      <c r="G7700" s="1"/>
      <c r="H7700" s="1"/>
      <c r="I7700" s="1"/>
      <c r="J7700" s="1"/>
      <c r="K7700" s="1"/>
      <c r="L7700" s="1"/>
      <c r="M7700" s="1"/>
      <c r="N7700" s="1"/>
    </row>
    <row r="7701" spans="6:14" x14ac:dyDescent="0.25">
      <c r="F7701" s="1"/>
      <c r="G7701" s="1"/>
      <c r="H7701" s="1"/>
      <c r="I7701" s="1"/>
      <c r="J7701" s="1"/>
      <c r="K7701" s="1"/>
      <c r="L7701" s="1"/>
      <c r="M7701" s="1"/>
      <c r="N7701" s="1"/>
    </row>
    <row r="7702" spans="6:14" x14ac:dyDescent="0.25">
      <c r="F7702" s="1"/>
      <c r="G7702" s="1"/>
      <c r="H7702" s="1"/>
      <c r="I7702" s="1"/>
      <c r="J7702" s="1"/>
      <c r="K7702" s="1"/>
      <c r="L7702" s="1"/>
      <c r="M7702" s="1"/>
      <c r="N7702" s="1"/>
    </row>
    <row r="7703" spans="6:14" x14ac:dyDescent="0.25">
      <c r="F7703" s="1"/>
      <c r="G7703" s="1"/>
      <c r="H7703" s="1"/>
      <c r="I7703" s="1"/>
      <c r="J7703" s="1"/>
      <c r="K7703" s="1"/>
      <c r="L7703" s="1"/>
      <c r="M7703" s="1"/>
      <c r="N7703" s="1"/>
    </row>
    <row r="7704" spans="6:14" x14ac:dyDescent="0.25">
      <c r="F7704" s="1"/>
      <c r="G7704" s="1"/>
      <c r="H7704" s="1"/>
      <c r="I7704" s="1"/>
      <c r="J7704" s="1"/>
      <c r="K7704" s="1"/>
      <c r="L7704" s="1"/>
      <c r="M7704" s="1"/>
      <c r="N7704" s="1"/>
    </row>
    <row r="7705" spans="6:14" x14ac:dyDescent="0.25">
      <c r="F7705" s="1"/>
      <c r="G7705" s="1"/>
      <c r="H7705" s="1"/>
      <c r="I7705" s="1"/>
      <c r="J7705" s="1"/>
      <c r="K7705" s="1"/>
      <c r="L7705" s="1"/>
      <c r="M7705" s="1"/>
      <c r="N7705" s="1"/>
    </row>
    <row r="7706" spans="6:14" x14ac:dyDescent="0.25">
      <c r="F7706" s="1"/>
      <c r="G7706" s="1"/>
      <c r="H7706" s="1"/>
      <c r="I7706" s="1"/>
      <c r="J7706" s="1"/>
      <c r="K7706" s="1"/>
      <c r="L7706" s="1"/>
      <c r="M7706" s="1"/>
      <c r="N7706" s="1"/>
    </row>
    <row r="7707" spans="6:14" x14ac:dyDescent="0.25">
      <c r="F7707" s="1"/>
      <c r="G7707" s="1"/>
      <c r="H7707" s="1"/>
      <c r="I7707" s="1"/>
      <c r="J7707" s="1"/>
      <c r="K7707" s="1"/>
      <c r="L7707" s="1"/>
      <c r="M7707" s="1"/>
      <c r="N7707" s="1"/>
    </row>
    <row r="7708" spans="6:14" x14ac:dyDescent="0.25">
      <c r="F7708" s="1"/>
      <c r="G7708" s="1"/>
      <c r="H7708" s="1"/>
      <c r="I7708" s="1"/>
      <c r="J7708" s="1"/>
      <c r="K7708" s="1"/>
      <c r="L7708" s="1"/>
      <c r="M7708" s="1"/>
      <c r="N7708" s="1"/>
    </row>
    <row r="7709" spans="6:14" x14ac:dyDescent="0.25">
      <c r="F7709" s="1"/>
      <c r="G7709" s="1"/>
      <c r="H7709" s="1"/>
      <c r="I7709" s="1"/>
      <c r="J7709" s="1"/>
      <c r="K7709" s="1"/>
      <c r="L7709" s="1"/>
      <c r="M7709" s="1"/>
      <c r="N7709" s="1"/>
    </row>
    <row r="7710" spans="6:14" x14ac:dyDescent="0.25">
      <c r="F7710" s="1"/>
      <c r="G7710" s="1"/>
      <c r="H7710" s="1"/>
      <c r="I7710" s="1"/>
      <c r="J7710" s="1"/>
      <c r="K7710" s="1"/>
      <c r="L7710" s="1"/>
      <c r="M7710" s="1"/>
      <c r="N7710" s="1"/>
    </row>
    <row r="7711" spans="6:14" x14ac:dyDescent="0.25">
      <c r="F7711" s="1"/>
      <c r="G7711" s="1"/>
      <c r="H7711" s="1"/>
      <c r="I7711" s="1"/>
      <c r="J7711" s="1"/>
      <c r="K7711" s="1"/>
      <c r="L7711" s="1"/>
      <c r="M7711" s="1"/>
      <c r="N7711" s="1"/>
    </row>
    <row r="7712" spans="6:14" x14ac:dyDescent="0.25">
      <c r="F7712" s="1"/>
      <c r="G7712" s="1"/>
      <c r="H7712" s="1"/>
      <c r="I7712" s="1"/>
      <c r="J7712" s="1"/>
      <c r="K7712" s="1"/>
      <c r="L7712" s="1"/>
      <c r="M7712" s="1"/>
      <c r="N7712" s="1"/>
    </row>
    <row r="7713" spans="6:14" x14ac:dyDescent="0.25">
      <c r="F7713" s="1"/>
      <c r="G7713" s="1"/>
      <c r="H7713" s="1"/>
      <c r="I7713" s="1"/>
      <c r="J7713" s="1"/>
      <c r="K7713" s="1"/>
      <c r="L7713" s="1"/>
      <c r="M7713" s="1"/>
      <c r="N7713" s="1"/>
    </row>
    <row r="7714" spans="6:14" x14ac:dyDescent="0.25">
      <c r="F7714" s="1"/>
      <c r="G7714" s="1"/>
      <c r="H7714" s="1"/>
      <c r="I7714" s="1"/>
      <c r="J7714" s="1"/>
      <c r="K7714" s="1"/>
      <c r="L7714" s="1"/>
      <c r="M7714" s="1"/>
      <c r="N7714" s="1"/>
    </row>
    <row r="7715" spans="6:14" x14ac:dyDescent="0.25">
      <c r="F7715" s="1"/>
      <c r="G7715" s="1"/>
      <c r="H7715" s="1"/>
      <c r="I7715" s="1"/>
      <c r="J7715" s="1"/>
      <c r="K7715" s="1"/>
      <c r="L7715" s="1"/>
      <c r="M7715" s="1"/>
      <c r="N7715" s="1"/>
    </row>
    <row r="7716" spans="6:14" x14ac:dyDescent="0.25">
      <c r="F7716" s="1"/>
      <c r="G7716" s="1"/>
      <c r="H7716" s="1"/>
      <c r="I7716" s="1"/>
      <c r="J7716" s="1"/>
      <c r="K7716" s="1"/>
      <c r="L7716" s="1"/>
      <c r="M7716" s="1"/>
      <c r="N7716" s="1"/>
    </row>
    <row r="7717" spans="6:14" x14ac:dyDescent="0.25">
      <c r="F7717" s="1"/>
      <c r="G7717" s="1"/>
      <c r="H7717" s="1"/>
      <c r="I7717" s="1"/>
      <c r="J7717" s="1"/>
      <c r="K7717" s="1"/>
      <c r="L7717" s="1"/>
      <c r="M7717" s="1"/>
      <c r="N7717" s="1"/>
    </row>
    <row r="7718" spans="6:14" x14ac:dyDescent="0.25">
      <c r="F7718" s="1"/>
      <c r="G7718" s="1"/>
      <c r="H7718" s="1"/>
      <c r="I7718" s="1"/>
      <c r="J7718" s="1"/>
      <c r="K7718" s="1"/>
      <c r="L7718" s="1"/>
      <c r="M7718" s="1"/>
      <c r="N7718" s="1"/>
    </row>
    <row r="7719" spans="6:14" x14ac:dyDescent="0.25">
      <c r="F7719" s="1"/>
      <c r="G7719" s="1"/>
      <c r="H7719" s="1"/>
      <c r="I7719" s="1"/>
      <c r="J7719" s="1"/>
      <c r="K7719" s="1"/>
      <c r="L7719" s="1"/>
      <c r="M7719" s="1"/>
      <c r="N7719" s="1"/>
    </row>
    <row r="7720" spans="6:14" x14ac:dyDescent="0.25">
      <c r="F7720" s="1"/>
      <c r="G7720" s="1"/>
      <c r="H7720" s="1"/>
      <c r="I7720" s="1"/>
      <c r="J7720" s="1"/>
      <c r="K7720" s="1"/>
      <c r="L7720" s="1"/>
      <c r="M7720" s="1"/>
      <c r="N7720" s="1"/>
    </row>
    <row r="7721" spans="6:14" x14ac:dyDescent="0.25">
      <c r="F7721" s="1"/>
      <c r="G7721" s="1"/>
      <c r="H7721" s="1"/>
      <c r="I7721" s="1"/>
      <c r="J7721" s="1"/>
      <c r="K7721" s="1"/>
      <c r="L7721" s="1"/>
      <c r="M7721" s="1"/>
      <c r="N7721" s="1"/>
    </row>
    <row r="7722" spans="6:14" x14ac:dyDescent="0.25">
      <c r="F7722" s="1"/>
      <c r="G7722" s="1"/>
      <c r="H7722" s="1"/>
      <c r="I7722" s="1"/>
      <c r="J7722" s="1"/>
      <c r="K7722" s="1"/>
      <c r="L7722" s="1"/>
      <c r="M7722" s="1"/>
      <c r="N7722" s="1"/>
    </row>
    <row r="7723" spans="6:14" x14ac:dyDescent="0.25">
      <c r="F7723" s="1"/>
      <c r="G7723" s="1"/>
      <c r="H7723" s="1"/>
      <c r="I7723" s="1"/>
      <c r="J7723" s="1"/>
      <c r="K7723" s="1"/>
      <c r="L7723" s="1"/>
      <c r="M7723" s="1"/>
      <c r="N7723" s="1"/>
    </row>
    <row r="7724" spans="6:14" x14ac:dyDescent="0.25">
      <c r="F7724" s="1"/>
      <c r="G7724" s="1"/>
      <c r="H7724" s="1"/>
      <c r="I7724" s="1"/>
      <c r="J7724" s="1"/>
      <c r="K7724" s="1"/>
      <c r="L7724" s="1"/>
      <c r="M7724" s="1"/>
      <c r="N7724" s="1"/>
    </row>
    <row r="7725" spans="6:14" x14ac:dyDescent="0.25">
      <c r="F7725" s="1"/>
      <c r="G7725" s="1"/>
      <c r="H7725" s="1"/>
      <c r="I7725" s="1"/>
      <c r="J7725" s="1"/>
      <c r="K7725" s="1"/>
      <c r="L7725" s="1"/>
      <c r="M7725" s="1"/>
      <c r="N7725" s="1"/>
    </row>
    <row r="7726" spans="6:14" x14ac:dyDescent="0.25">
      <c r="F7726" s="1"/>
      <c r="G7726" s="1"/>
      <c r="H7726" s="1"/>
      <c r="I7726" s="1"/>
      <c r="J7726" s="1"/>
      <c r="K7726" s="1"/>
      <c r="L7726" s="1"/>
      <c r="M7726" s="1"/>
      <c r="N7726" s="1"/>
    </row>
    <row r="7727" spans="6:14" x14ac:dyDescent="0.25">
      <c r="F7727" s="1"/>
      <c r="G7727" s="1"/>
      <c r="H7727" s="1"/>
      <c r="I7727" s="1"/>
      <c r="J7727" s="1"/>
      <c r="K7727" s="1"/>
      <c r="L7727" s="1"/>
      <c r="M7727" s="1"/>
      <c r="N7727" s="1"/>
    </row>
    <row r="7728" spans="6:14" x14ac:dyDescent="0.25">
      <c r="F7728" s="1"/>
      <c r="G7728" s="1"/>
      <c r="H7728" s="1"/>
      <c r="I7728" s="1"/>
      <c r="J7728" s="1"/>
      <c r="K7728" s="1"/>
      <c r="L7728" s="1"/>
      <c r="M7728" s="1"/>
      <c r="N7728" s="1"/>
    </row>
    <row r="7729" spans="6:14" x14ac:dyDescent="0.25">
      <c r="F7729" s="1"/>
      <c r="G7729" s="1"/>
      <c r="H7729" s="1"/>
      <c r="I7729" s="1"/>
      <c r="J7729" s="1"/>
      <c r="K7729" s="1"/>
      <c r="L7729" s="1"/>
      <c r="M7729" s="1"/>
      <c r="N7729" s="1"/>
    </row>
    <row r="7730" spans="6:14" x14ac:dyDescent="0.25">
      <c r="F7730" s="1"/>
      <c r="G7730" s="1"/>
      <c r="H7730" s="1"/>
      <c r="I7730" s="1"/>
      <c r="J7730" s="1"/>
      <c r="K7730" s="1"/>
      <c r="L7730" s="1"/>
      <c r="M7730" s="1"/>
      <c r="N7730" s="1"/>
    </row>
    <row r="7731" spans="6:14" x14ac:dyDescent="0.25">
      <c r="F7731" s="1"/>
      <c r="G7731" s="1"/>
      <c r="H7731" s="1"/>
      <c r="I7731" s="1"/>
      <c r="J7731" s="1"/>
      <c r="K7731" s="1"/>
      <c r="L7731" s="1"/>
      <c r="M7731" s="1"/>
      <c r="N7731" s="1"/>
    </row>
    <row r="7732" spans="6:14" x14ac:dyDescent="0.25">
      <c r="F7732" s="1"/>
      <c r="G7732" s="1"/>
      <c r="H7732" s="1"/>
      <c r="I7732" s="1"/>
      <c r="J7732" s="1"/>
      <c r="K7732" s="1"/>
      <c r="L7732" s="1"/>
      <c r="M7732" s="1"/>
      <c r="N7732" s="1"/>
    </row>
    <row r="7733" spans="6:14" x14ac:dyDescent="0.25">
      <c r="F7733" s="1"/>
      <c r="G7733" s="1"/>
      <c r="H7733" s="1"/>
      <c r="I7733" s="1"/>
      <c r="J7733" s="1"/>
      <c r="K7733" s="1"/>
      <c r="L7733" s="1"/>
      <c r="M7733" s="1"/>
      <c r="N7733" s="1"/>
    </row>
    <row r="7734" spans="6:14" x14ac:dyDescent="0.25">
      <c r="F7734" s="1"/>
      <c r="G7734" s="1"/>
      <c r="H7734" s="1"/>
      <c r="I7734" s="1"/>
      <c r="J7734" s="1"/>
      <c r="K7734" s="1"/>
      <c r="L7734" s="1"/>
      <c r="M7734" s="1"/>
      <c r="N7734" s="1"/>
    </row>
    <row r="7735" spans="6:14" x14ac:dyDescent="0.25">
      <c r="F7735" s="1"/>
      <c r="G7735" s="1"/>
      <c r="H7735" s="1"/>
      <c r="I7735" s="1"/>
      <c r="J7735" s="1"/>
      <c r="K7735" s="1"/>
      <c r="L7735" s="1"/>
      <c r="M7735" s="1"/>
      <c r="N7735" s="1"/>
    </row>
    <row r="7736" spans="6:14" x14ac:dyDescent="0.25">
      <c r="F7736" s="1"/>
      <c r="G7736" s="1"/>
      <c r="H7736" s="1"/>
      <c r="I7736" s="1"/>
      <c r="J7736" s="1"/>
      <c r="K7736" s="1"/>
      <c r="L7736" s="1"/>
      <c r="M7736" s="1"/>
      <c r="N7736" s="1"/>
    </row>
    <row r="7737" spans="6:14" x14ac:dyDescent="0.25">
      <c r="F7737" s="1"/>
      <c r="G7737" s="1"/>
      <c r="H7737" s="1"/>
      <c r="I7737" s="1"/>
      <c r="J7737" s="1"/>
      <c r="K7737" s="1"/>
      <c r="L7737" s="1"/>
      <c r="M7737" s="1"/>
      <c r="N7737" s="1"/>
    </row>
    <row r="7738" spans="6:14" x14ac:dyDescent="0.25">
      <c r="F7738" s="1"/>
      <c r="G7738" s="1"/>
      <c r="H7738" s="1"/>
      <c r="I7738" s="1"/>
      <c r="J7738" s="1"/>
      <c r="K7738" s="1"/>
      <c r="L7738" s="1"/>
      <c r="M7738" s="1"/>
      <c r="N7738" s="1"/>
    </row>
    <row r="7739" spans="6:14" x14ac:dyDescent="0.25">
      <c r="F7739" s="1"/>
      <c r="G7739" s="1"/>
      <c r="H7739" s="1"/>
      <c r="I7739" s="1"/>
      <c r="J7739" s="1"/>
      <c r="K7739" s="1"/>
      <c r="L7739" s="1"/>
      <c r="M7739" s="1"/>
      <c r="N7739" s="1"/>
    </row>
    <row r="7740" spans="6:14" x14ac:dyDescent="0.25">
      <c r="F7740" s="1"/>
      <c r="G7740" s="1"/>
      <c r="H7740" s="1"/>
      <c r="I7740" s="1"/>
      <c r="J7740" s="1"/>
      <c r="K7740" s="1"/>
      <c r="L7740" s="1"/>
      <c r="M7740" s="1"/>
      <c r="N7740" s="1"/>
    </row>
    <row r="7741" spans="6:14" x14ac:dyDescent="0.25">
      <c r="F7741" s="1"/>
      <c r="G7741" s="1"/>
      <c r="H7741" s="1"/>
      <c r="I7741" s="1"/>
      <c r="J7741" s="1"/>
      <c r="K7741" s="1"/>
      <c r="L7741" s="1"/>
      <c r="M7741" s="1"/>
      <c r="N7741" s="1"/>
    </row>
    <row r="7742" spans="6:14" x14ac:dyDescent="0.25">
      <c r="F7742" s="1"/>
      <c r="G7742" s="1"/>
      <c r="H7742" s="1"/>
      <c r="I7742" s="1"/>
      <c r="J7742" s="1"/>
      <c r="K7742" s="1"/>
      <c r="L7742" s="1"/>
      <c r="M7742" s="1"/>
      <c r="N7742" s="1"/>
    </row>
    <row r="7743" spans="6:14" x14ac:dyDescent="0.25">
      <c r="F7743" s="1"/>
      <c r="G7743" s="1"/>
      <c r="H7743" s="1"/>
      <c r="I7743" s="1"/>
      <c r="J7743" s="1"/>
      <c r="K7743" s="1"/>
      <c r="L7743" s="1"/>
      <c r="M7743" s="1"/>
      <c r="N7743" s="1"/>
    </row>
    <row r="7744" spans="6:14" x14ac:dyDescent="0.25">
      <c r="F7744" s="1"/>
      <c r="G7744" s="1"/>
      <c r="H7744" s="1"/>
      <c r="I7744" s="1"/>
      <c r="J7744" s="1"/>
      <c r="K7744" s="1"/>
      <c r="L7744" s="1"/>
      <c r="M7744" s="1"/>
      <c r="N7744" s="1"/>
    </row>
    <row r="7745" spans="6:14" x14ac:dyDescent="0.25">
      <c r="F7745" s="1"/>
      <c r="G7745" s="1"/>
      <c r="H7745" s="1"/>
      <c r="I7745" s="1"/>
      <c r="J7745" s="1"/>
      <c r="K7745" s="1"/>
      <c r="L7745" s="1"/>
      <c r="M7745" s="1"/>
      <c r="N7745" s="1"/>
    </row>
    <row r="7746" spans="6:14" x14ac:dyDescent="0.25">
      <c r="F7746" s="1"/>
      <c r="G7746" s="1"/>
      <c r="H7746" s="1"/>
      <c r="I7746" s="1"/>
      <c r="J7746" s="1"/>
      <c r="K7746" s="1"/>
      <c r="L7746" s="1"/>
      <c r="M7746" s="1"/>
      <c r="N7746" s="1"/>
    </row>
    <row r="7747" spans="6:14" x14ac:dyDescent="0.25">
      <c r="F7747" s="1"/>
      <c r="G7747" s="1"/>
      <c r="H7747" s="1"/>
      <c r="I7747" s="1"/>
      <c r="J7747" s="1"/>
      <c r="K7747" s="1"/>
      <c r="L7747" s="1"/>
      <c r="M7747" s="1"/>
      <c r="N7747" s="1"/>
    </row>
    <row r="7748" spans="6:14" x14ac:dyDescent="0.25">
      <c r="F7748" s="1"/>
      <c r="G7748" s="1"/>
      <c r="H7748" s="1"/>
      <c r="I7748" s="1"/>
      <c r="J7748" s="1"/>
      <c r="K7748" s="1"/>
      <c r="L7748" s="1"/>
      <c r="M7748" s="1"/>
      <c r="N7748" s="1"/>
    </row>
    <row r="7749" spans="6:14" x14ac:dyDescent="0.25">
      <c r="F7749" s="1"/>
      <c r="G7749" s="1"/>
      <c r="H7749" s="1"/>
      <c r="I7749" s="1"/>
      <c r="J7749" s="1"/>
      <c r="K7749" s="1"/>
      <c r="L7749" s="1"/>
      <c r="M7749" s="1"/>
      <c r="N7749" s="1"/>
    </row>
    <row r="7750" spans="6:14" x14ac:dyDescent="0.25">
      <c r="F7750" s="1"/>
      <c r="G7750" s="1"/>
      <c r="H7750" s="1"/>
      <c r="I7750" s="1"/>
      <c r="J7750" s="1"/>
      <c r="K7750" s="1"/>
      <c r="L7750" s="1"/>
      <c r="M7750" s="1"/>
      <c r="N7750" s="1"/>
    </row>
    <row r="7751" spans="6:14" x14ac:dyDescent="0.25">
      <c r="F7751" s="1"/>
      <c r="G7751" s="1"/>
      <c r="H7751" s="1"/>
      <c r="I7751" s="1"/>
      <c r="J7751" s="1"/>
      <c r="K7751" s="1"/>
      <c r="L7751" s="1"/>
      <c r="M7751" s="1"/>
      <c r="N7751" s="1"/>
    </row>
    <row r="7752" spans="6:14" x14ac:dyDescent="0.25">
      <c r="F7752" s="1"/>
      <c r="G7752" s="1"/>
      <c r="H7752" s="1"/>
      <c r="I7752" s="1"/>
      <c r="J7752" s="1"/>
      <c r="K7752" s="1"/>
      <c r="L7752" s="1"/>
      <c r="M7752" s="1"/>
      <c r="N7752" s="1"/>
    </row>
    <row r="7753" spans="6:14" x14ac:dyDescent="0.25">
      <c r="F7753" s="1"/>
      <c r="G7753" s="1"/>
      <c r="H7753" s="1"/>
      <c r="I7753" s="1"/>
      <c r="J7753" s="1"/>
      <c r="K7753" s="1"/>
      <c r="L7753" s="1"/>
      <c r="M7753" s="1"/>
      <c r="N7753" s="1"/>
    </row>
    <row r="7754" spans="6:14" x14ac:dyDescent="0.25">
      <c r="F7754" s="1"/>
      <c r="G7754" s="1"/>
      <c r="H7754" s="1"/>
      <c r="I7754" s="1"/>
      <c r="J7754" s="1"/>
      <c r="K7754" s="1"/>
      <c r="L7754" s="1"/>
      <c r="M7754" s="1"/>
      <c r="N7754" s="1"/>
    </row>
    <row r="7755" spans="6:14" x14ac:dyDescent="0.25">
      <c r="F7755" s="1"/>
      <c r="G7755" s="1"/>
      <c r="H7755" s="1"/>
      <c r="I7755" s="1"/>
      <c r="J7755" s="1"/>
      <c r="K7755" s="1"/>
      <c r="L7755" s="1"/>
      <c r="M7755" s="1"/>
      <c r="N7755" s="1"/>
    </row>
    <row r="7756" spans="6:14" x14ac:dyDescent="0.25">
      <c r="F7756" s="1"/>
      <c r="G7756" s="1"/>
      <c r="H7756" s="1"/>
      <c r="I7756" s="1"/>
      <c r="J7756" s="1"/>
      <c r="K7756" s="1"/>
      <c r="L7756" s="1"/>
      <c r="M7756" s="1"/>
      <c r="N7756" s="1"/>
    </row>
    <row r="7757" spans="6:14" x14ac:dyDescent="0.25">
      <c r="F7757" s="1"/>
      <c r="G7757" s="1"/>
      <c r="H7757" s="1"/>
      <c r="I7757" s="1"/>
      <c r="J7757" s="1"/>
      <c r="K7757" s="1"/>
      <c r="L7757" s="1"/>
      <c r="M7757" s="1"/>
      <c r="N7757" s="1"/>
    </row>
    <row r="7758" spans="6:14" x14ac:dyDescent="0.25">
      <c r="F7758" s="1"/>
      <c r="G7758" s="1"/>
      <c r="H7758" s="1"/>
      <c r="I7758" s="1"/>
      <c r="J7758" s="1"/>
      <c r="K7758" s="1"/>
      <c r="L7758" s="1"/>
      <c r="M7758" s="1"/>
      <c r="N7758" s="1"/>
    </row>
    <row r="7759" spans="6:14" x14ac:dyDescent="0.25">
      <c r="F7759" s="1"/>
      <c r="G7759" s="1"/>
      <c r="H7759" s="1"/>
      <c r="I7759" s="1"/>
      <c r="J7759" s="1"/>
      <c r="K7759" s="1"/>
      <c r="L7759" s="1"/>
      <c r="M7759" s="1"/>
      <c r="N7759" s="1"/>
    </row>
    <row r="7760" spans="6:14" x14ac:dyDescent="0.25">
      <c r="F7760" s="1"/>
      <c r="G7760" s="1"/>
      <c r="H7760" s="1"/>
      <c r="I7760" s="1"/>
      <c r="J7760" s="1"/>
      <c r="K7760" s="1"/>
      <c r="L7760" s="1"/>
      <c r="M7760" s="1"/>
      <c r="N7760" s="1"/>
    </row>
    <row r="7761" spans="6:14" x14ac:dyDescent="0.25">
      <c r="F7761" s="1"/>
      <c r="G7761" s="1"/>
      <c r="H7761" s="1"/>
      <c r="I7761" s="1"/>
      <c r="J7761" s="1"/>
      <c r="K7761" s="1"/>
      <c r="L7761" s="1"/>
      <c r="M7761" s="1"/>
      <c r="N7761" s="1"/>
    </row>
    <row r="7762" spans="6:14" x14ac:dyDescent="0.25">
      <c r="F7762" s="1"/>
      <c r="G7762" s="1"/>
      <c r="H7762" s="1"/>
      <c r="I7762" s="1"/>
      <c r="J7762" s="1"/>
      <c r="K7762" s="1"/>
      <c r="L7762" s="1"/>
      <c r="M7762" s="1"/>
      <c r="N7762" s="1"/>
    </row>
    <row r="7763" spans="6:14" x14ac:dyDescent="0.25">
      <c r="F7763" s="1"/>
      <c r="G7763" s="1"/>
      <c r="H7763" s="1"/>
      <c r="I7763" s="1"/>
      <c r="J7763" s="1"/>
      <c r="K7763" s="1"/>
      <c r="L7763" s="1"/>
      <c r="M7763" s="1"/>
      <c r="N7763" s="1"/>
    </row>
    <row r="7764" spans="6:14" x14ac:dyDescent="0.25">
      <c r="F7764" s="1"/>
      <c r="G7764" s="1"/>
      <c r="H7764" s="1"/>
      <c r="I7764" s="1"/>
      <c r="J7764" s="1"/>
      <c r="K7764" s="1"/>
      <c r="L7764" s="1"/>
      <c r="M7764" s="1"/>
      <c r="N7764" s="1"/>
    </row>
    <row r="7765" spans="6:14" x14ac:dyDescent="0.25">
      <c r="F7765" s="1"/>
      <c r="G7765" s="1"/>
      <c r="H7765" s="1"/>
      <c r="I7765" s="1"/>
      <c r="J7765" s="1"/>
      <c r="K7765" s="1"/>
      <c r="L7765" s="1"/>
      <c r="M7765" s="1"/>
      <c r="N7765" s="1"/>
    </row>
    <row r="7766" spans="6:14" x14ac:dyDescent="0.25">
      <c r="F7766" s="1"/>
      <c r="G7766" s="1"/>
      <c r="H7766" s="1"/>
      <c r="I7766" s="1"/>
      <c r="J7766" s="1"/>
      <c r="K7766" s="1"/>
      <c r="L7766" s="1"/>
      <c r="M7766" s="1"/>
      <c r="N7766" s="1"/>
    </row>
    <row r="7767" spans="6:14" x14ac:dyDescent="0.25">
      <c r="F7767" s="1"/>
      <c r="G7767" s="1"/>
      <c r="H7767" s="1"/>
      <c r="I7767" s="1"/>
      <c r="J7767" s="1"/>
      <c r="K7767" s="1"/>
      <c r="L7767" s="1"/>
      <c r="M7767" s="1"/>
      <c r="N7767" s="1"/>
    </row>
    <row r="7768" spans="6:14" x14ac:dyDescent="0.25">
      <c r="F7768" s="1"/>
      <c r="G7768" s="1"/>
      <c r="H7768" s="1"/>
      <c r="I7768" s="1"/>
      <c r="J7768" s="1"/>
      <c r="K7768" s="1"/>
      <c r="L7768" s="1"/>
      <c r="M7768" s="1"/>
      <c r="N7768" s="1"/>
    </row>
    <row r="7769" spans="6:14" x14ac:dyDescent="0.25">
      <c r="F7769" s="1"/>
      <c r="G7769" s="1"/>
      <c r="H7769" s="1"/>
      <c r="I7769" s="1"/>
      <c r="J7769" s="1"/>
      <c r="K7769" s="1"/>
      <c r="L7769" s="1"/>
      <c r="M7769" s="1"/>
      <c r="N7769" s="1"/>
    </row>
    <row r="7770" spans="6:14" x14ac:dyDescent="0.25">
      <c r="F7770" s="1"/>
      <c r="G7770" s="1"/>
      <c r="H7770" s="1"/>
      <c r="I7770" s="1"/>
      <c r="J7770" s="1"/>
      <c r="K7770" s="1"/>
      <c r="L7770" s="1"/>
      <c r="M7770" s="1"/>
      <c r="N7770" s="1"/>
    </row>
    <row r="7771" spans="6:14" x14ac:dyDescent="0.25">
      <c r="F7771" s="1"/>
      <c r="G7771" s="1"/>
      <c r="H7771" s="1"/>
      <c r="I7771" s="1"/>
      <c r="J7771" s="1"/>
      <c r="K7771" s="1"/>
      <c r="L7771" s="1"/>
      <c r="M7771" s="1"/>
      <c r="N7771" s="1"/>
    </row>
    <row r="7772" spans="6:14" x14ac:dyDescent="0.25">
      <c r="F7772" s="1"/>
      <c r="G7772" s="1"/>
      <c r="H7772" s="1"/>
      <c r="I7772" s="1"/>
      <c r="J7772" s="1"/>
      <c r="K7772" s="1"/>
      <c r="L7772" s="1"/>
      <c r="M7772" s="1"/>
      <c r="N7772" s="1"/>
    </row>
    <row r="7773" spans="6:14" x14ac:dyDescent="0.25">
      <c r="F7773" s="1"/>
      <c r="G7773" s="1"/>
      <c r="H7773" s="1"/>
      <c r="I7773" s="1"/>
      <c r="J7773" s="1"/>
      <c r="K7773" s="1"/>
      <c r="L7773" s="1"/>
      <c r="M7773" s="1"/>
      <c r="N7773" s="1"/>
    </row>
    <row r="7774" spans="6:14" x14ac:dyDescent="0.25">
      <c r="F7774" s="1"/>
      <c r="G7774" s="1"/>
      <c r="H7774" s="1"/>
      <c r="I7774" s="1"/>
      <c r="J7774" s="1"/>
      <c r="K7774" s="1"/>
      <c r="L7774" s="1"/>
      <c r="M7774" s="1"/>
      <c r="N7774" s="1"/>
    </row>
    <row r="7775" spans="6:14" x14ac:dyDescent="0.25">
      <c r="F7775" s="1"/>
      <c r="G7775" s="1"/>
      <c r="H7775" s="1"/>
      <c r="I7775" s="1"/>
      <c r="J7775" s="1"/>
      <c r="K7775" s="1"/>
      <c r="L7775" s="1"/>
      <c r="M7775" s="1"/>
      <c r="N7775" s="1"/>
    </row>
    <row r="7776" spans="6:14" x14ac:dyDescent="0.25">
      <c r="F7776" s="1"/>
      <c r="G7776" s="1"/>
      <c r="H7776" s="1"/>
      <c r="I7776" s="1"/>
      <c r="J7776" s="1"/>
      <c r="K7776" s="1"/>
      <c r="L7776" s="1"/>
      <c r="M7776" s="1"/>
      <c r="N7776" s="1"/>
    </row>
    <row r="7777" spans="6:14" x14ac:dyDescent="0.25">
      <c r="F7777" s="1"/>
      <c r="G7777" s="1"/>
      <c r="H7777" s="1"/>
      <c r="I7777" s="1"/>
      <c r="J7777" s="1"/>
      <c r="K7777" s="1"/>
      <c r="L7777" s="1"/>
      <c r="M7777" s="1"/>
      <c r="N7777" s="1"/>
    </row>
    <row r="7778" spans="6:14" x14ac:dyDescent="0.25">
      <c r="F7778" s="1"/>
      <c r="G7778" s="1"/>
      <c r="H7778" s="1"/>
      <c r="I7778" s="1"/>
      <c r="J7778" s="1"/>
      <c r="K7778" s="1"/>
      <c r="L7778" s="1"/>
      <c r="M7778" s="1"/>
      <c r="N7778" s="1"/>
    </row>
    <row r="7779" spans="6:14" x14ac:dyDescent="0.25">
      <c r="F7779" s="1"/>
      <c r="G7779" s="1"/>
      <c r="H7779" s="1"/>
      <c r="I7779" s="1"/>
      <c r="J7779" s="1"/>
      <c r="K7779" s="1"/>
      <c r="L7779" s="1"/>
      <c r="M7779" s="1"/>
      <c r="N7779" s="1"/>
    </row>
    <row r="7780" spans="6:14" x14ac:dyDescent="0.25">
      <c r="F7780" s="1"/>
      <c r="G7780" s="1"/>
      <c r="H7780" s="1"/>
      <c r="I7780" s="1"/>
      <c r="J7780" s="1"/>
      <c r="K7780" s="1"/>
      <c r="L7780" s="1"/>
      <c r="M7780" s="1"/>
      <c r="N7780" s="1"/>
    </row>
    <row r="7781" spans="6:14" x14ac:dyDescent="0.25">
      <c r="F7781" s="1"/>
      <c r="G7781" s="1"/>
      <c r="H7781" s="1"/>
      <c r="I7781" s="1"/>
      <c r="J7781" s="1"/>
      <c r="K7781" s="1"/>
      <c r="L7781" s="1"/>
      <c r="M7781" s="1"/>
      <c r="N7781" s="1"/>
    </row>
    <row r="7782" spans="6:14" x14ac:dyDescent="0.25">
      <c r="F7782" s="1"/>
      <c r="G7782" s="1"/>
      <c r="H7782" s="1"/>
      <c r="I7782" s="1"/>
      <c r="J7782" s="1"/>
      <c r="K7782" s="1"/>
      <c r="L7782" s="1"/>
      <c r="M7782" s="1"/>
      <c r="N7782" s="1"/>
    </row>
    <row r="7783" spans="6:14" x14ac:dyDescent="0.25">
      <c r="F7783" s="1"/>
      <c r="G7783" s="1"/>
      <c r="H7783" s="1"/>
      <c r="I7783" s="1"/>
      <c r="J7783" s="1"/>
      <c r="K7783" s="1"/>
      <c r="L7783" s="1"/>
      <c r="M7783" s="1"/>
      <c r="N7783" s="1"/>
    </row>
    <row r="7784" spans="6:14" x14ac:dyDescent="0.25">
      <c r="F7784" s="1"/>
      <c r="G7784" s="1"/>
      <c r="H7784" s="1"/>
      <c r="I7784" s="1"/>
      <c r="J7784" s="1"/>
      <c r="K7784" s="1"/>
      <c r="L7784" s="1"/>
      <c r="M7784" s="1"/>
      <c r="N7784" s="1"/>
    </row>
    <row r="7785" spans="6:14" x14ac:dyDescent="0.25">
      <c r="F7785" s="1"/>
      <c r="G7785" s="1"/>
      <c r="H7785" s="1"/>
      <c r="I7785" s="1"/>
      <c r="J7785" s="1"/>
      <c r="K7785" s="1"/>
      <c r="L7785" s="1"/>
      <c r="M7785" s="1"/>
      <c r="N7785" s="1"/>
    </row>
    <row r="7786" spans="6:14" x14ac:dyDescent="0.25">
      <c r="F7786" s="1"/>
      <c r="G7786" s="1"/>
      <c r="H7786" s="1"/>
      <c r="I7786" s="1"/>
      <c r="J7786" s="1"/>
      <c r="K7786" s="1"/>
      <c r="L7786" s="1"/>
      <c r="M7786" s="1"/>
      <c r="N7786" s="1"/>
    </row>
    <row r="7787" spans="6:14" x14ac:dyDescent="0.25">
      <c r="F7787" s="1"/>
      <c r="G7787" s="1"/>
      <c r="H7787" s="1"/>
      <c r="I7787" s="1"/>
      <c r="J7787" s="1"/>
      <c r="K7787" s="1"/>
      <c r="L7787" s="1"/>
      <c r="M7787" s="1"/>
      <c r="N7787" s="1"/>
    </row>
    <row r="7788" spans="6:14" x14ac:dyDescent="0.25">
      <c r="F7788" s="1"/>
      <c r="G7788" s="1"/>
      <c r="H7788" s="1"/>
      <c r="I7788" s="1"/>
      <c r="J7788" s="1"/>
      <c r="K7788" s="1"/>
      <c r="L7788" s="1"/>
      <c r="M7788" s="1"/>
      <c r="N7788" s="1"/>
    </row>
    <row r="7789" spans="6:14" x14ac:dyDescent="0.25">
      <c r="F7789" s="1"/>
      <c r="G7789" s="1"/>
      <c r="H7789" s="1"/>
      <c r="I7789" s="1"/>
      <c r="J7789" s="1"/>
      <c r="K7789" s="1"/>
      <c r="L7789" s="1"/>
      <c r="M7789" s="1"/>
      <c r="N7789" s="1"/>
    </row>
    <row r="7790" spans="6:14" x14ac:dyDescent="0.25">
      <c r="F7790" s="1"/>
      <c r="G7790" s="1"/>
      <c r="H7790" s="1"/>
      <c r="I7790" s="1"/>
      <c r="J7790" s="1"/>
      <c r="K7790" s="1"/>
      <c r="L7790" s="1"/>
      <c r="M7790" s="1"/>
      <c r="N7790" s="1"/>
    </row>
    <row r="7791" spans="6:14" x14ac:dyDescent="0.25">
      <c r="F7791" s="1"/>
      <c r="G7791" s="1"/>
      <c r="H7791" s="1"/>
      <c r="I7791" s="1"/>
      <c r="J7791" s="1"/>
      <c r="K7791" s="1"/>
      <c r="L7791" s="1"/>
      <c r="M7791" s="1"/>
      <c r="N7791" s="1"/>
    </row>
    <row r="7792" spans="6:14" x14ac:dyDescent="0.25">
      <c r="F7792" s="1"/>
      <c r="G7792" s="1"/>
      <c r="H7792" s="1"/>
      <c r="I7792" s="1"/>
      <c r="J7792" s="1"/>
      <c r="K7792" s="1"/>
      <c r="L7792" s="1"/>
      <c r="M7792" s="1"/>
      <c r="N7792" s="1"/>
    </row>
    <row r="7793" spans="6:14" x14ac:dyDescent="0.25">
      <c r="F7793" s="1"/>
      <c r="G7793" s="1"/>
      <c r="H7793" s="1"/>
      <c r="I7793" s="1"/>
      <c r="J7793" s="1"/>
      <c r="K7793" s="1"/>
      <c r="L7793" s="1"/>
      <c r="M7793" s="1"/>
      <c r="N7793" s="1"/>
    </row>
    <row r="7794" spans="6:14" x14ac:dyDescent="0.25">
      <c r="F7794" s="1"/>
      <c r="G7794" s="1"/>
      <c r="H7794" s="1"/>
      <c r="I7794" s="1"/>
      <c r="J7794" s="1"/>
      <c r="K7794" s="1"/>
      <c r="L7794" s="1"/>
      <c r="M7794" s="1"/>
      <c r="N7794" s="1"/>
    </row>
    <row r="7795" spans="6:14" x14ac:dyDescent="0.25">
      <c r="F7795" s="1"/>
      <c r="G7795" s="1"/>
      <c r="H7795" s="1"/>
      <c r="I7795" s="1"/>
      <c r="J7795" s="1"/>
      <c r="K7795" s="1"/>
      <c r="L7795" s="1"/>
      <c r="M7795" s="1"/>
      <c r="N7795" s="1"/>
    </row>
    <row r="7796" spans="6:14" x14ac:dyDescent="0.25">
      <c r="F7796" s="1"/>
      <c r="G7796" s="1"/>
      <c r="H7796" s="1"/>
      <c r="I7796" s="1"/>
      <c r="J7796" s="1"/>
      <c r="K7796" s="1"/>
      <c r="L7796" s="1"/>
      <c r="M7796" s="1"/>
      <c r="N7796" s="1"/>
    </row>
    <row r="7797" spans="6:14" x14ac:dyDescent="0.25">
      <c r="F7797" s="1"/>
      <c r="G7797" s="1"/>
      <c r="H7797" s="1"/>
      <c r="I7797" s="1"/>
      <c r="J7797" s="1"/>
      <c r="K7797" s="1"/>
      <c r="L7797" s="1"/>
      <c r="M7797" s="1"/>
      <c r="N7797" s="1"/>
    </row>
    <row r="7798" spans="6:14" x14ac:dyDescent="0.25">
      <c r="F7798" s="1"/>
      <c r="G7798" s="1"/>
      <c r="H7798" s="1"/>
      <c r="I7798" s="1"/>
      <c r="J7798" s="1"/>
      <c r="K7798" s="1"/>
      <c r="L7798" s="1"/>
      <c r="M7798" s="1"/>
      <c r="N7798" s="1"/>
    </row>
    <row r="7799" spans="6:14" x14ac:dyDescent="0.25">
      <c r="F7799" s="1"/>
      <c r="G7799" s="1"/>
      <c r="H7799" s="1"/>
      <c r="I7799" s="1"/>
      <c r="J7799" s="1"/>
      <c r="K7799" s="1"/>
      <c r="L7799" s="1"/>
      <c r="M7799" s="1"/>
      <c r="N7799" s="1"/>
    </row>
    <row r="7800" spans="6:14" x14ac:dyDescent="0.25">
      <c r="F7800" s="1"/>
      <c r="G7800" s="1"/>
      <c r="H7800" s="1"/>
      <c r="I7800" s="1"/>
      <c r="J7800" s="1"/>
      <c r="K7800" s="1"/>
      <c r="L7800" s="1"/>
      <c r="M7800" s="1"/>
      <c r="N7800" s="1"/>
    </row>
    <row r="7801" spans="6:14" x14ac:dyDescent="0.25">
      <c r="F7801" s="1"/>
      <c r="G7801" s="1"/>
      <c r="H7801" s="1"/>
      <c r="I7801" s="1"/>
      <c r="J7801" s="1"/>
      <c r="K7801" s="1"/>
      <c r="L7801" s="1"/>
      <c r="M7801" s="1"/>
      <c r="N7801" s="1"/>
    </row>
    <row r="7802" spans="6:14" x14ac:dyDescent="0.25">
      <c r="F7802" s="1"/>
      <c r="G7802" s="1"/>
      <c r="H7802" s="1"/>
      <c r="I7802" s="1"/>
      <c r="J7802" s="1"/>
      <c r="K7802" s="1"/>
      <c r="L7802" s="1"/>
      <c r="M7802" s="1"/>
      <c r="N7802" s="1"/>
    </row>
    <row r="7803" spans="6:14" x14ac:dyDescent="0.25">
      <c r="F7803" s="1"/>
      <c r="G7803" s="1"/>
      <c r="H7803" s="1"/>
      <c r="I7803" s="1"/>
      <c r="J7803" s="1"/>
      <c r="K7803" s="1"/>
      <c r="L7803" s="1"/>
      <c r="M7803" s="1"/>
      <c r="N7803" s="1"/>
    </row>
    <row r="7804" spans="6:14" x14ac:dyDescent="0.25">
      <c r="F7804" s="1"/>
      <c r="G7804" s="1"/>
      <c r="H7804" s="1"/>
      <c r="I7804" s="1"/>
      <c r="J7804" s="1"/>
      <c r="K7804" s="1"/>
      <c r="L7804" s="1"/>
      <c r="M7804" s="1"/>
      <c r="N7804" s="1"/>
    </row>
    <row r="7805" spans="6:14" x14ac:dyDescent="0.25">
      <c r="F7805" s="1"/>
      <c r="G7805" s="1"/>
      <c r="H7805" s="1"/>
      <c r="I7805" s="1"/>
      <c r="J7805" s="1"/>
      <c r="K7805" s="1"/>
      <c r="L7805" s="1"/>
      <c r="M7805" s="1"/>
      <c r="N7805" s="1"/>
    </row>
    <row r="7806" spans="6:14" x14ac:dyDescent="0.25">
      <c r="F7806" s="1"/>
      <c r="G7806" s="1"/>
      <c r="H7806" s="1"/>
      <c r="I7806" s="1"/>
      <c r="J7806" s="1"/>
      <c r="K7806" s="1"/>
      <c r="L7806" s="1"/>
      <c r="M7806" s="1"/>
      <c r="N7806" s="1"/>
    </row>
    <row r="7807" spans="6:14" x14ac:dyDescent="0.25">
      <c r="F7807" s="1"/>
      <c r="G7807" s="1"/>
      <c r="H7807" s="1"/>
      <c r="I7807" s="1"/>
      <c r="J7807" s="1"/>
      <c r="K7807" s="1"/>
      <c r="L7807" s="1"/>
      <c r="M7807" s="1"/>
      <c r="N7807" s="1"/>
    </row>
    <row r="7808" spans="6:14" x14ac:dyDescent="0.25">
      <c r="F7808" s="1"/>
      <c r="G7808" s="1"/>
      <c r="H7808" s="1"/>
      <c r="I7808" s="1"/>
      <c r="J7808" s="1"/>
      <c r="K7808" s="1"/>
      <c r="L7808" s="1"/>
      <c r="M7808" s="1"/>
      <c r="N7808" s="1"/>
    </row>
    <row r="7809" spans="6:14" x14ac:dyDescent="0.25">
      <c r="F7809" s="1"/>
      <c r="G7809" s="1"/>
      <c r="H7809" s="1"/>
      <c r="I7809" s="1"/>
      <c r="J7809" s="1"/>
      <c r="K7809" s="1"/>
      <c r="L7809" s="1"/>
      <c r="M7809" s="1"/>
      <c r="N7809" s="1"/>
    </row>
    <row r="7810" spans="6:14" x14ac:dyDescent="0.25">
      <c r="F7810" s="1"/>
      <c r="G7810" s="1"/>
      <c r="H7810" s="1"/>
      <c r="I7810" s="1"/>
      <c r="J7810" s="1"/>
      <c r="K7810" s="1"/>
      <c r="L7810" s="1"/>
      <c r="M7810" s="1"/>
      <c r="N7810" s="1"/>
    </row>
    <row r="7811" spans="6:14" x14ac:dyDescent="0.25">
      <c r="F7811" s="1"/>
      <c r="G7811" s="1"/>
      <c r="H7811" s="1"/>
      <c r="I7811" s="1"/>
      <c r="J7811" s="1"/>
      <c r="K7811" s="1"/>
      <c r="L7811" s="1"/>
      <c r="M7811" s="1"/>
      <c r="N7811" s="1"/>
    </row>
    <row r="7812" spans="6:14" x14ac:dyDescent="0.25">
      <c r="F7812" s="1"/>
      <c r="G7812" s="1"/>
      <c r="H7812" s="1"/>
      <c r="I7812" s="1"/>
      <c r="J7812" s="1"/>
      <c r="K7812" s="1"/>
      <c r="L7812" s="1"/>
      <c r="M7812" s="1"/>
      <c r="N7812" s="1"/>
    </row>
    <row r="7813" spans="6:14" x14ac:dyDescent="0.25">
      <c r="F7813" s="1"/>
      <c r="G7813" s="1"/>
      <c r="H7813" s="1"/>
      <c r="I7813" s="1"/>
      <c r="J7813" s="1"/>
      <c r="K7813" s="1"/>
      <c r="L7813" s="1"/>
      <c r="M7813" s="1"/>
      <c r="N7813" s="1"/>
    </row>
    <row r="7814" spans="6:14" x14ac:dyDescent="0.25">
      <c r="F7814" s="1"/>
      <c r="G7814" s="1"/>
      <c r="H7814" s="1"/>
      <c r="I7814" s="1"/>
      <c r="J7814" s="1"/>
      <c r="K7814" s="1"/>
      <c r="L7814" s="1"/>
      <c r="M7814" s="1"/>
      <c r="N7814" s="1"/>
    </row>
    <row r="7815" spans="6:14" x14ac:dyDescent="0.25">
      <c r="F7815" s="1"/>
      <c r="G7815" s="1"/>
      <c r="H7815" s="1"/>
      <c r="I7815" s="1"/>
      <c r="J7815" s="1"/>
      <c r="K7815" s="1"/>
      <c r="L7815" s="1"/>
      <c r="M7815" s="1"/>
      <c r="N7815" s="1"/>
    </row>
    <row r="7816" spans="6:14" x14ac:dyDescent="0.25">
      <c r="F7816" s="1"/>
      <c r="G7816" s="1"/>
      <c r="H7816" s="1"/>
      <c r="I7816" s="1"/>
      <c r="J7816" s="1"/>
      <c r="K7816" s="1"/>
      <c r="L7816" s="1"/>
      <c r="M7816" s="1"/>
      <c r="N7816" s="1"/>
    </row>
    <row r="7817" spans="6:14" x14ac:dyDescent="0.25">
      <c r="F7817" s="1"/>
      <c r="G7817" s="1"/>
      <c r="H7817" s="1"/>
      <c r="I7817" s="1"/>
      <c r="J7817" s="1"/>
      <c r="K7817" s="1"/>
      <c r="L7817" s="1"/>
      <c r="M7817" s="1"/>
      <c r="N7817" s="1"/>
    </row>
    <row r="7818" spans="6:14" x14ac:dyDescent="0.25">
      <c r="F7818" s="1"/>
      <c r="G7818" s="1"/>
      <c r="H7818" s="1"/>
      <c r="I7818" s="1"/>
      <c r="J7818" s="1"/>
      <c r="K7818" s="1"/>
      <c r="L7818" s="1"/>
      <c r="M7818" s="1"/>
      <c r="N7818" s="1"/>
    </row>
    <row r="7819" spans="6:14" x14ac:dyDescent="0.25">
      <c r="F7819" s="1"/>
      <c r="G7819" s="1"/>
      <c r="H7819" s="1"/>
      <c r="I7819" s="1"/>
      <c r="J7819" s="1"/>
      <c r="K7819" s="1"/>
      <c r="L7819" s="1"/>
      <c r="M7819" s="1"/>
      <c r="N7819" s="1"/>
    </row>
    <row r="7820" spans="6:14" x14ac:dyDescent="0.25">
      <c r="F7820" s="1"/>
      <c r="G7820" s="1"/>
      <c r="H7820" s="1"/>
      <c r="I7820" s="1"/>
      <c r="J7820" s="1"/>
      <c r="K7820" s="1"/>
      <c r="L7820" s="1"/>
      <c r="M7820" s="1"/>
      <c r="N7820" s="1"/>
    </row>
    <row r="7821" spans="6:14" x14ac:dyDescent="0.25">
      <c r="F7821" s="1"/>
      <c r="G7821" s="1"/>
      <c r="H7821" s="1"/>
      <c r="I7821" s="1"/>
      <c r="J7821" s="1"/>
      <c r="K7821" s="1"/>
      <c r="L7821" s="1"/>
      <c r="M7821" s="1"/>
      <c r="N7821" s="1"/>
    </row>
    <row r="7822" spans="6:14" x14ac:dyDescent="0.25">
      <c r="F7822" s="1"/>
      <c r="G7822" s="1"/>
      <c r="H7822" s="1"/>
      <c r="I7822" s="1"/>
      <c r="J7822" s="1"/>
      <c r="K7822" s="1"/>
      <c r="L7822" s="1"/>
      <c r="M7822" s="1"/>
      <c r="N7822" s="1"/>
    </row>
    <row r="7823" spans="6:14" x14ac:dyDescent="0.25">
      <c r="F7823" s="1"/>
      <c r="G7823" s="1"/>
      <c r="H7823" s="1"/>
      <c r="I7823" s="1"/>
      <c r="J7823" s="1"/>
      <c r="K7823" s="1"/>
      <c r="L7823" s="1"/>
      <c r="M7823" s="1"/>
      <c r="N7823" s="1"/>
    </row>
    <row r="7824" spans="6:14" x14ac:dyDescent="0.25">
      <c r="F7824" s="1"/>
      <c r="G7824" s="1"/>
      <c r="H7824" s="1"/>
      <c r="I7824" s="1"/>
      <c r="J7824" s="1"/>
      <c r="K7824" s="1"/>
      <c r="L7824" s="1"/>
      <c r="M7824" s="1"/>
      <c r="N7824" s="1"/>
    </row>
    <row r="7825" spans="6:14" x14ac:dyDescent="0.25">
      <c r="F7825" s="1"/>
      <c r="G7825" s="1"/>
      <c r="H7825" s="1"/>
      <c r="I7825" s="1"/>
      <c r="J7825" s="1"/>
      <c r="K7825" s="1"/>
      <c r="L7825" s="1"/>
      <c r="M7825" s="1"/>
      <c r="N7825" s="1"/>
    </row>
    <row r="7826" spans="6:14" x14ac:dyDescent="0.25">
      <c r="F7826" s="1"/>
      <c r="G7826" s="1"/>
      <c r="H7826" s="1"/>
      <c r="I7826" s="1"/>
      <c r="J7826" s="1"/>
      <c r="K7826" s="1"/>
      <c r="L7826" s="1"/>
      <c r="M7826" s="1"/>
      <c r="N7826" s="1"/>
    </row>
    <row r="7827" spans="6:14" x14ac:dyDescent="0.25">
      <c r="F7827" s="1"/>
      <c r="G7827" s="1"/>
      <c r="H7827" s="1"/>
      <c r="I7827" s="1"/>
      <c r="J7827" s="1"/>
      <c r="K7827" s="1"/>
      <c r="L7827" s="1"/>
      <c r="M7827" s="1"/>
      <c r="N7827" s="1"/>
    </row>
    <row r="7828" spans="6:14" x14ac:dyDescent="0.25">
      <c r="F7828" s="1"/>
      <c r="G7828" s="1"/>
      <c r="H7828" s="1"/>
      <c r="I7828" s="1"/>
      <c r="J7828" s="1"/>
      <c r="K7828" s="1"/>
      <c r="L7828" s="1"/>
      <c r="M7828" s="1"/>
      <c r="N7828" s="1"/>
    </row>
    <row r="7829" spans="6:14" x14ac:dyDescent="0.25">
      <c r="F7829" s="1"/>
      <c r="G7829" s="1"/>
      <c r="H7829" s="1"/>
      <c r="I7829" s="1"/>
      <c r="J7829" s="1"/>
      <c r="K7829" s="1"/>
      <c r="L7829" s="1"/>
      <c r="M7829" s="1"/>
      <c r="N7829" s="1"/>
    </row>
    <row r="7830" spans="6:14" x14ac:dyDescent="0.25">
      <c r="F7830" s="1"/>
      <c r="G7830" s="1"/>
      <c r="H7830" s="1"/>
      <c r="I7830" s="1"/>
      <c r="J7830" s="1"/>
      <c r="K7830" s="1"/>
      <c r="L7830" s="1"/>
      <c r="M7830" s="1"/>
      <c r="N7830" s="1"/>
    </row>
    <row r="7831" spans="6:14" x14ac:dyDescent="0.25">
      <c r="F7831" s="1"/>
      <c r="G7831" s="1"/>
      <c r="H7831" s="1"/>
      <c r="I7831" s="1"/>
      <c r="J7831" s="1"/>
      <c r="K7831" s="1"/>
      <c r="L7831" s="1"/>
      <c r="M7831" s="1"/>
      <c r="N7831" s="1"/>
    </row>
    <row r="7832" spans="6:14" x14ac:dyDescent="0.25">
      <c r="F7832" s="1"/>
      <c r="G7832" s="1"/>
      <c r="H7832" s="1"/>
      <c r="I7832" s="1"/>
      <c r="J7832" s="1"/>
      <c r="K7832" s="1"/>
      <c r="L7832" s="1"/>
      <c r="M7832" s="1"/>
      <c r="N7832" s="1"/>
    </row>
    <row r="7833" spans="6:14" x14ac:dyDescent="0.25">
      <c r="F7833" s="1"/>
      <c r="G7833" s="1"/>
      <c r="H7833" s="1"/>
      <c r="I7833" s="1"/>
      <c r="J7833" s="1"/>
      <c r="K7833" s="1"/>
      <c r="L7833" s="1"/>
      <c r="M7833" s="1"/>
      <c r="N7833" s="1"/>
    </row>
    <row r="7834" spans="6:14" x14ac:dyDescent="0.25">
      <c r="F7834" s="1"/>
      <c r="G7834" s="1"/>
      <c r="H7834" s="1"/>
      <c r="I7834" s="1"/>
      <c r="J7834" s="1"/>
      <c r="K7834" s="1"/>
      <c r="L7834" s="1"/>
      <c r="M7834" s="1"/>
      <c r="N7834" s="1"/>
    </row>
    <row r="7835" spans="6:14" x14ac:dyDescent="0.25">
      <c r="F7835" s="1"/>
      <c r="G7835" s="1"/>
      <c r="H7835" s="1"/>
      <c r="I7835" s="1"/>
      <c r="J7835" s="1"/>
      <c r="K7835" s="1"/>
      <c r="L7835" s="1"/>
      <c r="M7835" s="1"/>
      <c r="N7835" s="1"/>
    </row>
    <row r="7836" spans="6:14" x14ac:dyDescent="0.25">
      <c r="F7836" s="1"/>
      <c r="G7836" s="1"/>
      <c r="H7836" s="1"/>
      <c r="I7836" s="1"/>
      <c r="J7836" s="1"/>
      <c r="K7836" s="1"/>
      <c r="L7836" s="1"/>
      <c r="M7836" s="1"/>
      <c r="N7836" s="1"/>
    </row>
    <row r="7837" spans="6:14" x14ac:dyDescent="0.25">
      <c r="F7837" s="1"/>
      <c r="G7837" s="1"/>
      <c r="H7837" s="1"/>
      <c r="I7837" s="1"/>
      <c r="J7837" s="1"/>
      <c r="K7837" s="1"/>
      <c r="L7837" s="1"/>
      <c r="M7837" s="1"/>
      <c r="N7837" s="1"/>
    </row>
    <row r="7838" spans="6:14" x14ac:dyDescent="0.25">
      <c r="F7838" s="1"/>
      <c r="G7838" s="1"/>
      <c r="H7838" s="1"/>
      <c r="I7838" s="1"/>
      <c r="J7838" s="1"/>
      <c r="K7838" s="1"/>
      <c r="L7838" s="1"/>
      <c r="M7838" s="1"/>
      <c r="N7838" s="1"/>
    </row>
    <row r="7839" spans="6:14" x14ac:dyDescent="0.25">
      <c r="F7839" s="1"/>
      <c r="G7839" s="1"/>
      <c r="H7839" s="1"/>
      <c r="I7839" s="1"/>
      <c r="J7839" s="1"/>
      <c r="K7839" s="1"/>
      <c r="L7839" s="1"/>
      <c r="M7839" s="1"/>
      <c r="N7839" s="1"/>
    </row>
    <row r="7840" spans="6:14" x14ac:dyDescent="0.25">
      <c r="F7840" s="1"/>
      <c r="G7840" s="1"/>
      <c r="H7840" s="1"/>
      <c r="I7840" s="1"/>
      <c r="J7840" s="1"/>
      <c r="K7840" s="1"/>
      <c r="L7840" s="1"/>
      <c r="M7840" s="1"/>
      <c r="N7840" s="1"/>
    </row>
    <row r="7841" spans="6:14" x14ac:dyDescent="0.25">
      <c r="F7841" s="1"/>
      <c r="G7841" s="1"/>
      <c r="H7841" s="1"/>
      <c r="I7841" s="1"/>
      <c r="J7841" s="1"/>
      <c r="K7841" s="1"/>
      <c r="L7841" s="1"/>
      <c r="M7841" s="1"/>
      <c r="N7841" s="1"/>
    </row>
    <row r="7842" spans="6:14" x14ac:dyDescent="0.25">
      <c r="F7842" s="1"/>
      <c r="G7842" s="1"/>
      <c r="H7842" s="1"/>
      <c r="I7842" s="1"/>
      <c r="J7842" s="1"/>
      <c r="K7842" s="1"/>
      <c r="L7842" s="1"/>
      <c r="M7842" s="1"/>
      <c r="N7842" s="1"/>
    </row>
    <row r="7843" spans="6:14" x14ac:dyDescent="0.25">
      <c r="F7843" s="1"/>
      <c r="G7843" s="1"/>
      <c r="H7843" s="1"/>
      <c r="I7843" s="1"/>
      <c r="J7843" s="1"/>
      <c r="K7843" s="1"/>
      <c r="L7843" s="1"/>
      <c r="M7843" s="1"/>
      <c r="N7843" s="1"/>
    </row>
    <row r="7844" spans="6:14" x14ac:dyDescent="0.25">
      <c r="F7844" s="1"/>
      <c r="G7844" s="1"/>
      <c r="H7844" s="1"/>
      <c r="I7844" s="1"/>
      <c r="J7844" s="1"/>
      <c r="K7844" s="1"/>
      <c r="L7844" s="1"/>
      <c r="M7844" s="1"/>
      <c r="N7844" s="1"/>
    </row>
    <row r="7845" spans="6:14" x14ac:dyDescent="0.25">
      <c r="F7845" s="1"/>
      <c r="G7845" s="1"/>
      <c r="H7845" s="1"/>
      <c r="I7845" s="1"/>
      <c r="J7845" s="1"/>
      <c r="K7845" s="1"/>
      <c r="L7845" s="1"/>
      <c r="M7845" s="1"/>
      <c r="N7845" s="1"/>
    </row>
    <row r="7846" spans="6:14" x14ac:dyDescent="0.25">
      <c r="F7846" s="1"/>
      <c r="G7846" s="1"/>
      <c r="H7846" s="1"/>
      <c r="I7846" s="1"/>
      <c r="J7846" s="1"/>
      <c r="K7846" s="1"/>
      <c r="L7846" s="1"/>
      <c r="M7846" s="1"/>
      <c r="N7846" s="1"/>
    </row>
    <row r="7847" spans="6:14" x14ac:dyDescent="0.25">
      <c r="F7847" s="1"/>
      <c r="G7847" s="1"/>
      <c r="H7847" s="1"/>
      <c r="I7847" s="1"/>
      <c r="J7847" s="1"/>
      <c r="K7847" s="1"/>
      <c r="L7847" s="1"/>
      <c r="M7847" s="1"/>
      <c r="N7847" s="1"/>
    </row>
    <row r="7848" spans="6:14" x14ac:dyDescent="0.25">
      <c r="F7848" s="1"/>
      <c r="G7848" s="1"/>
      <c r="H7848" s="1"/>
      <c r="I7848" s="1"/>
      <c r="J7848" s="1"/>
      <c r="K7848" s="1"/>
      <c r="L7848" s="1"/>
      <c r="M7848" s="1"/>
      <c r="N7848" s="1"/>
    </row>
    <row r="7849" spans="6:14" x14ac:dyDescent="0.25">
      <c r="F7849" s="1"/>
      <c r="G7849" s="1"/>
      <c r="H7849" s="1"/>
      <c r="I7849" s="1"/>
      <c r="J7849" s="1"/>
      <c r="K7849" s="1"/>
      <c r="L7849" s="1"/>
      <c r="M7849" s="1"/>
      <c r="N7849" s="1"/>
    </row>
    <row r="7850" spans="6:14" x14ac:dyDescent="0.25">
      <c r="F7850" s="1"/>
      <c r="G7850" s="1"/>
      <c r="H7850" s="1"/>
      <c r="I7850" s="1"/>
      <c r="J7850" s="1"/>
      <c r="K7850" s="1"/>
      <c r="L7850" s="1"/>
      <c r="M7850" s="1"/>
      <c r="N7850" s="1"/>
    </row>
    <row r="7851" spans="6:14" x14ac:dyDescent="0.25">
      <c r="F7851" s="1"/>
      <c r="G7851" s="1"/>
      <c r="H7851" s="1"/>
      <c r="I7851" s="1"/>
      <c r="J7851" s="1"/>
      <c r="K7851" s="1"/>
      <c r="L7851" s="1"/>
      <c r="M7851" s="1"/>
      <c r="N7851" s="1"/>
    </row>
    <row r="7852" spans="6:14" x14ac:dyDescent="0.25">
      <c r="F7852" s="1"/>
      <c r="G7852" s="1"/>
      <c r="H7852" s="1"/>
      <c r="I7852" s="1"/>
      <c r="J7852" s="1"/>
      <c r="K7852" s="1"/>
      <c r="L7852" s="1"/>
      <c r="M7852" s="1"/>
      <c r="N7852" s="1"/>
    </row>
    <row r="7853" spans="6:14" x14ac:dyDescent="0.25">
      <c r="F7853" s="1"/>
      <c r="G7853" s="1"/>
      <c r="H7853" s="1"/>
      <c r="I7853" s="1"/>
      <c r="J7853" s="1"/>
      <c r="K7853" s="1"/>
      <c r="L7853" s="1"/>
      <c r="M7853" s="1"/>
      <c r="N7853" s="1"/>
    </row>
    <row r="7854" spans="6:14" x14ac:dyDescent="0.25">
      <c r="F7854" s="1"/>
      <c r="G7854" s="1"/>
      <c r="H7854" s="1"/>
      <c r="I7854" s="1"/>
      <c r="J7854" s="1"/>
      <c r="K7854" s="1"/>
      <c r="L7854" s="1"/>
      <c r="M7854" s="1"/>
      <c r="N7854" s="1"/>
    </row>
    <row r="7855" spans="6:14" x14ac:dyDescent="0.25">
      <c r="F7855" s="1"/>
      <c r="G7855" s="1"/>
      <c r="H7855" s="1"/>
      <c r="I7855" s="1"/>
      <c r="J7855" s="1"/>
      <c r="K7855" s="1"/>
      <c r="L7855" s="1"/>
      <c r="M7855" s="1"/>
      <c r="N7855" s="1"/>
    </row>
    <row r="7856" spans="6:14" x14ac:dyDescent="0.25">
      <c r="F7856" s="1"/>
      <c r="G7856" s="1"/>
      <c r="H7856" s="1"/>
      <c r="I7856" s="1"/>
      <c r="J7856" s="1"/>
      <c r="K7856" s="1"/>
      <c r="L7856" s="1"/>
      <c r="M7856" s="1"/>
      <c r="N7856" s="1"/>
    </row>
    <row r="7857" spans="6:14" x14ac:dyDescent="0.25">
      <c r="F7857" s="1"/>
      <c r="G7857" s="1"/>
      <c r="H7857" s="1"/>
      <c r="I7857" s="1"/>
      <c r="J7857" s="1"/>
      <c r="K7857" s="1"/>
      <c r="L7857" s="1"/>
      <c r="M7857" s="1"/>
      <c r="N7857" s="1"/>
    </row>
    <row r="7858" spans="6:14" x14ac:dyDescent="0.25">
      <c r="F7858" s="1"/>
      <c r="G7858" s="1"/>
      <c r="H7858" s="1"/>
      <c r="I7858" s="1"/>
      <c r="J7858" s="1"/>
      <c r="K7858" s="1"/>
      <c r="L7858" s="1"/>
      <c r="M7858" s="1"/>
      <c r="N7858" s="1"/>
    </row>
    <row r="7859" spans="6:14" x14ac:dyDescent="0.25">
      <c r="F7859" s="1"/>
      <c r="G7859" s="1"/>
      <c r="H7859" s="1"/>
      <c r="I7859" s="1"/>
      <c r="J7859" s="1"/>
      <c r="K7859" s="1"/>
      <c r="L7859" s="1"/>
      <c r="M7859" s="1"/>
      <c r="N7859" s="1"/>
    </row>
    <row r="7860" spans="6:14" x14ac:dyDescent="0.25">
      <c r="F7860" s="1"/>
      <c r="G7860" s="1"/>
      <c r="H7860" s="1"/>
      <c r="I7860" s="1"/>
      <c r="J7860" s="1"/>
      <c r="K7860" s="1"/>
      <c r="L7860" s="1"/>
      <c r="M7860" s="1"/>
      <c r="N7860" s="1"/>
    </row>
    <row r="7861" spans="6:14" x14ac:dyDescent="0.25">
      <c r="F7861" s="1"/>
      <c r="G7861" s="1"/>
      <c r="H7861" s="1"/>
      <c r="I7861" s="1"/>
      <c r="J7861" s="1"/>
      <c r="K7861" s="1"/>
      <c r="L7861" s="1"/>
      <c r="M7861" s="1"/>
      <c r="N7861" s="1"/>
    </row>
    <row r="7862" spans="6:14" x14ac:dyDescent="0.25">
      <c r="F7862" s="1"/>
      <c r="G7862" s="1"/>
      <c r="H7862" s="1"/>
      <c r="I7862" s="1"/>
      <c r="J7862" s="1"/>
      <c r="K7862" s="1"/>
      <c r="L7862" s="1"/>
      <c r="M7862" s="1"/>
      <c r="N7862" s="1"/>
    </row>
    <row r="7863" spans="6:14" x14ac:dyDescent="0.25">
      <c r="F7863" s="1"/>
      <c r="G7863" s="1"/>
      <c r="H7863" s="1"/>
      <c r="I7863" s="1"/>
      <c r="J7863" s="1"/>
      <c r="K7863" s="1"/>
      <c r="L7863" s="1"/>
      <c r="M7863" s="1"/>
      <c r="N7863" s="1"/>
    </row>
    <row r="7864" spans="6:14" x14ac:dyDescent="0.25">
      <c r="F7864" s="1"/>
      <c r="G7864" s="1"/>
      <c r="H7864" s="1"/>
      <c r="I7864" s="1"/>
      <c r="J7864" s="1"/>
      <c r="K7864" s="1"/>
      <c r="L7864" s="1"/>
      <c r="M7864" s="1"/>
      <c r="N7864" s="1"/>
    </row>
    <row r="7865" spans="6:14" x14ac:dyDescent="0.25">
      <c r="F7865" s="1"/>
      <c r="G7865" s="1"/>
      <c r="H7865" s="1"/>
      <c r="I7865" s="1"/>
      <c r="J7865" s="1"/>
      <c r="K7865" s="1"/>
      <c r="L7865" s="1"/>
      <c r="M7865" s="1"/>
      <c r="N7865" s="1"/>
    </row>
    <row r="7866" spans="6:14" x14ac:dyDescent="0.25">
      <c r="F7866" s="1"/>
      <c r="G7866" s="1"/>
      <c r="H7866" s="1"/>
      <c r="I7866" s="1"/>
      <c r="J7866" s="1"/>
      <c r="K7866" s="1"/>
      <c r="L7866" s="1"/>
      <c r="M7866" s="1"/>
      <c r="N7866" s="1"/>
    </row>
    <row r="7867" spans="6:14" x14ac:dyDescent="0.25">
      <c r="F7867" s="1"/>
      <c r="G7867" s="1"/>
      <c r="H7867" s="1"/>
      <c r="I7867" s="1"/>
      <c r="J7867" s="1"/>
      <c r="K7867" s="1"/>
      <c r="L7867" s="1"/>
      <c r="M7867" s="1"/>
      <c r="N7867" s="1"/>
    </row>
    <row r="7868" spans="6:14" x14ac:dyDescent="0.25">
      <c r="F7868" s="1"/>
      <c r="G7868" s="1"/>
      <c r="H7868" s="1"/>
      <c r="I7868" s="1"/>
      <c r="J7868" s="1"/>
      <c r="K7868" s="1"/>
      <c r="L7868" s="1"/>
      <c r="M7868" s="1"/>
      <c r="N7868" s="1"/>
    </row>
    <row r="7869" spans="6:14" x14ac:dyDescent="0.25">
      <c r="F7869" s="1"/>
      <c r="G7869" s="1"/>
      <c r="H7869" s="1"/>
      <c r="I7869" s="1"/>
      <c r="J7869" s="1"/>
      <c r="K7869" s="1"/>
      <c r="L7869" s="1"/>
      <c r="M7869" s="1"/>
      <c r="N7869" s="1"/>
    </row>
    <row r="7870" spans="6:14" x14ac:dyDescent="0.25">
      <c r="F7870" s="1"/>
      <c r="G7870" s="1"/>
      <c r="H7870" s="1"/>
      <c r="I7870" s="1"/>
      <c r="J7870" s="1"/>
      <c r="K7870" s="1"/>
      <c r="L7870" s="1"/>
      <c r="M7870" s="1"/>
      <c r="N7870" s="1"/>
    </row>
    <row r="7871" spans="6:14" x14ac:dyDescent="0.25">
      <c r="F7871" s="1"/>
      <c r="G7871" s="1"/>
      <c r="H7871" s="1"/>
      <c r="I7871" s="1"/>
      <c r="J7871" s="1"/>
      <c r="K7871" s="1"/>
      <c r="L7871" s="1"/>
      <c r="M7871" s="1"/>
      <c r="N7871" s="1"/>
    </row>
    <row r="7872" spans="6:14" x14ac:dyDescent="0.25">
      <c r="F7872" s="1"/>
      <c r="G7872" s="1"/>
      <c r="H7872" s="1"/>
      <c r="I7872" s="1"/>
      <c r="J7872" s="1"/>
      <c r="K7872" s="1"/>
      <c r="L7872" s="1"/>
      <c r="M7872" s="1"/>
      <c r="N7872" s="1"/>
    </row>
    <row r="7873" spans="6:14" x14ac:dyDescent="0.25">
      <c r="F7873" s="1"/>
      <c r="G7873" s="1"/>
      <c r="H7873" s="1"/>
      <c r="I7873" s="1"/>
      <c r="J7873" s="1"/>
      <c r="K7873" s="1"/>
      <c r="L7873" s="1"/>
      <c r="M7873" s="1"/>
      <c r="N7873" s="1"/>
    </row>
    <row r="7874" spans="6:14" x14ac:dyDescent="0.25">
      <c r="F7874" s="1"/>
      <c r="G7874" s="1"/>
      <c r="H7874" s="1"/>
      <c r="I7874" s="1"/>
      <c r="J7874" s="1"/>
      <c r="K7874" s="1"/>
      <c r="L7874" s="1"/>
      <c r="M7874" s="1"/>
      <c r="N7874" s="1"/>
    </row>
    <row r="7875" spans="6:14" x14ac:dyDescent="0.25">
      <c r="F7875" s="1"/>
      <c r="G7875" s="1"/>
      <c r="H7875" s="1"/>
      <c r="I7875" s="1"/>
      <c r="J7875" s="1"/>
      <c r="K7875" s="1"/>
      <c r="L7875" s="1"/>
      <c r="M7875" s="1"/>
      <c r="N7875" s="1"/>
    </row>
    <row r="7876" spans="6:14" x14ac:dyDescent="0.25">
      <c r="F7876" s="1"/>
      <c r="G7876" s="1"/>
      <c r="H7876" s="1"/>
      <c r="I7876" s="1"/>
      <c r="J7876" s="1"/>
      <c r="K7876" s="1"/>
      <c r="L7876" s="1"/>
      <c r="M7876" s="1"/>
      <c r="N7876" s="1"/>
    </row>
    <row r="7877" spans="6:14" x14ac:dyDescent="0.25">
      <c r="F7877" s="1"/>
      <c r="G7877" s="1"/>
      <c r="H7877" s="1"/>
      <c r="I7877" s="1"/>
      <c r="J7877" s="1"/>
      <c r="K7877" s="1"/>
      <c r="L7877" s="1"/>
      <c r="M7877" s="1"/>
      <c r="N7877" s="1"/>
    </row>
    <row r="7878" spans="6:14" x14ac:dyDescent="0.25">
      <c r="F7878" s="1"/>
      <c r="G7878" s="1"/>
      <c r="H7878" s="1"/>
      <c r="I7878" s="1"/>
      <c r="J7878" s="1"/>
      <c r="K7878" s="1"/>
      <c r="L7878" s="1"/>
      <c r="M7878" s="1"/>
      <c r="N7878" s="1"/>
    </row>
    <row r="7879" spans="6:14" x14ac:dyDescent="0.25">
      <c r="F7879" s="1"/>
      <c r="G7879" s="1"/>
      <c r="H7879" s="1"/>
      <c r="I7879" s="1"/>
      <c r="J7879" s="1"/>
      <c r="K7879" s="1"/>
      <c r="L7879" s="1"/>
      <c r="M7879" s="1"/>
      <c r="N7879" s="1"/>
    </row>
    <row r="7880" spans="6:14" x14ac:dyDescent="0.25">
      <c r="F7880" s="1"/>
      <c r="G7880" s="1"/>
      <c r="H7880" s="1"/>
      <c r="I7880" s="1"/>
      <c r="J7880" s="1"/>
      <c r="K7880" s="1"/>
      <c r="L7880" s="1"/>
      <c r="M7880" s="1"/>
      <c r="N7880" s="1"/>
    </row>
    <row r="7881" spans="6:14" x14ac:dyDescent="0.25">
      <c r="F7881" s="1"/>
      <c r="G7881" s="1"/>
      <c r="H7881" s="1"/>
      <c r="I7881" s="1"/>
      <c r="J7881" s="1"/>
      <c r="K7881" s="1"/>
      <c r="L7881" s="1"/>
      <c r="M7881" s="1"/>
      <c r="N7881" s="1"/>
    </row>
    <row r="7882" spans="6:14" x14ac:dyDescent="0.25">
      <c r="F7882" s="1"/>
      <c r="G7882" s="1"/>
      <c r="H7882" s="1"/>
      <c r="I7882" s="1"/>
      <c r="J7882" s="1"/>
      <c r="K7882" s="1"/>
      <c r="L7882" s="1"/>
      <c r="M7882" s="1"/>
      <c r="N7882" s="1"/>
    </row>
    <row r="7883" spans="6:14" x14ac:dyDescent="0.25">
      <c r="F7883" s="1"/>
      <c r="G7883" s="1"/>
      <c r="H7883" s="1"/>
      <c r="I7883" s="1"/>
      <c r="J7883" s="1"/>
      <c r="K7883" s="1"/>
      <c r="L7883" s="1"/>
      <c r="M7883" s="1"/>
      <c r="N7883" s="1"/>
    </row>
    <row r="7884" spans="6:14" x14ac:dyDescent="0.25">
      <c r="F7884" s="1"/>
      <c r="G7884" s="1"/>
      <c r="H7884" s="1"/>
      <c r="I7884" s="1"/>
      <c r="J7884" s="1"/>
      <c r="K7884" s="1"/>
      <c r="L7884" s="1"/>
      <c r="M7884" s="1"/>
      <c r="N7884" s="1"/>
    </row>
    <row r="7885" spans="6:14" x14ac:dyDescent="0.25">
      <c r="F7885" s="1"/>
      <c r="G7885" s="1"/>
      <c r="H7885" s="1"/>
      <c r="I7885" s="1"/>
      <c r="J7885" s="1"/>
      <c r="K7885" s="1"/>
      <c r="L7885" s="1"/>
      <c r="M7885" s="1"/>
      <c r="N7885" s="1"/>
    </row>
    <row r="7886" spans="6:14" x14ac:dyDescent="0.25">
      <c r="F7886" s="1"/>
      <c r="G7886" s="1"/>
      <c r="H7886" s="1"/>
      <c r="I7886" s="1"/>
      <c r="J7886" s="1"/>
      <c r="K7886" s="1"/>
      <c r="L7886" s="1"/>
      <c r="M7886" s="1"/>
      <c r="N7886" s="1"/>
    </row>
    <row r="7887" spans="6:14" x14ac:dyDescent="0.25">
      <c r="F7887" s="1"/>
      <c r="G7887" s="1"/>
      <c r="H7887" s="1"/>
      <c r="I7887" s="1"/>
      <c r="J7887" s="1"/>
      <c r="K7887" s="1"/>
      <c r="L7887" s="1"/>
      <c r="M7887" s="1"/>
      <c r="N7887" s="1"/>
    </row>
    <row r="7888" spans="6:14" x14ac:dyDescent="0.25">
      <c r="F7888" s="1"/>
      <c r="G7888" s="1"/>
      <c r="H7888" s="1"/>
      <c r="I7888" s="1"/>
      <c r="J7888" s="1"/>
      <c r="K7888" s="1"/>
      <c r="L7888" s="1"/>
      <c r="M7888" s="1"/>
      <c r="N7888" s="1"/>
    </row>
    <row r="7889" spans="6:14" x14ac:dyDescent="0.25">
      <c r="F7889" s="1"/>
      <c r="G7889" s="1"/>
      <c r="H7889" s="1"/>
      <c r="I7889" s="1"/>
      <c r="J7889" s="1"/>
      <c r="K7889" s="1"/>
      <c r="L7889" s="1"/>
      <c r="M7889" s="1"/>
      <c r="N7889" s="1"/>
    </row>
    <row r="7890" spans="6:14" x14ac:dyDescent="0.25">
      <c r="F7890" s="1"/>
      <c r="G7890" s="1"/>
      <c r="H7890" s="1"/>
      <c r="I7890" s="1"/>
      <c r="J7890" s="1"/>
      <c r="K7890" s="1"/>
      <c r="L7890" s="1"/>
      <c r="M7890" s="1"/>
      <c r="N7890" s="1"/>
    </row>
    <row r="7891" spans="6:14" x14ac:dyDescent="0.25">
      <c r="F7891" s="1"/>
      <c r="G7891" s="1"/>
      <c r="H7891" s="1"/>
      <c r="I7891" s="1"/>
      <c r="J7891" s="1"/>
      <c r="K7891" s="1"/>
      <c r="L7891" s="1"/>
      <c r="M7891" s="1"/>
      <c r="N7891" s="1"/>
    </row>
    <row r="7892" spans="6:14" x14ac:dyDescent="0.25">
      <c r="F7892" s="1"/>
      <c r="G7892" s="1"/>
      <c r="H7892" s="1"/>
      <c r="I7892" s="1"/>
      <c r="J7892" s="1"/>
      <c r="K7892" s="1"/>
      <c r="L7892" s="1"/>
      <c r="M7892" s="1"/>
      <c r="N7892" s="1"/>
    </row>
    <row r="7893" spans="6:14" x14ac:dyDescent="0.25">
      <c r="F7893" s="1"/>
      <c r="G7893" s="1"/>
      <c r="H7893" s="1"/>
      <c r="I7893" s="1"/>
      <c r="J7893" s="1"/>
      <c r="K7893" s="1"/>
      <c r="L7893" s="1"/>
      <c r="M7893" s="1"/>
      <c r="N7893" s="1"/>
    </row>
    <row r="7894" spans="6:14" x14ac:dyDescent="0.25">
      <c r="F7894" s="1"/>
      <c r="G7894" s="1"/>
      <c r="H7894" s="1"/>
      <c r="I7894" s="1"/>
      <c r="J7894" s="1"/>
      <c r="K7894" s="1"/>
      <c r="L7894" s="1"/>
      <c r="M7894" s="1"/>
      <c r="N7894" s="1"/>
    </row>
    <row r="7895" spans="6:14" x14ac:dyDescent="0.25">
      <c r="F7895" s="1"/>
      <c r="G7895" s="1"/>
      <c r="H7895" s="1"/>
      <c r="I7895" s="1"/>
      <c r="J7895" s="1"/>
      <c r="K7895" s="1"/>
      <c r="L7895" s="1"/>
      <c r="M7895" s="1"/>
      <c r="N7895" s="1"/>
    </row>
    <row r="7896" spans="6:14" x14ac:dyDescent="0.25">
      <c r="F7896" s="1"/>
      <c r="G7896" s="1"/>
      <c r="H7896" s="1"/>
      <c r="I7896" s="1"/>
      <c r="J7896" s="1"/>
      <c r="K7896" s="1"/>
      <c r="L7896" s="1"/>
      <c r="M7896" s="1"/>
      <c r="N7896" s="1"/>
    </row>
    <row r="7897" spans="6:14" x14ac:dyDescent="0.25">
      <c r="F7897" s="1"/>
      <c r="G7897" s="1"/>
      <c r="H7897" s="1"/>
      <c r="I7897" s="1"/>
      <c r="J7897" s="1"/>
      <c r="K7897" s="1"/>
      <c r="L7897" s="1"/>
      <c r="M7897" s="1"/>
      <c r="N7897" s="1"/>
    </row>
    <row r="7898" spans="6:14" x14ac:dyDescent="0.25">
      <c r="F7898" s="1"/>
      <c r="G7898" s="1"/>
      <c r="H7898" s="1"/>
      <c r="I7898" s="1"/>
      <c r="J7898" s="1"/>
      <c r="K7898" s="1"/>
      <c r="L7898" s="1"/>
      <c r="M7898" s="1"/>
      <c r="N7898" s="1"/>
    </row>
    <row r="7899" spans="6:14" x14ac:dyDescent="0.25">
      <c r="F7899" s="1"/>
      <c r="G7899" s="1"/>
      <c r="H7899" s="1"/>
      <c r="I7899" s="1"/>
      <c r="J7899" s="1"/>
      <c r="K7899" s="1"/>
      <c r="L7899" s="1"/>
      <c r="M7899" s="1"/>
      <c r="N7899" s="1"/>
    </row>
    <row r="7900" spans="6:14" x14ac:dyDescent="0.25">
      <c r="F7900" s="1"/>
      <c r="G7900" s="1"/>
      <c r="H7900" s="1"/>
      <c r="I7900" s="1"/>
      <c r="J7900" s="1"/>
      <c r="K7900" s="1"/>
      <c r="L7900" s="1"/>
      <c r="M7900" s="1"/>
      <c r="N7900" s="1"/>
    </row>
    <row r="7901" spans="6:14" x14ac:dyDescent="0.25">
      <c r="F7901" s="1"/>
      <c r="G7901" s="1"/>
      <c r="H7901" s="1"/>
      <c r="I7901" s="1"/>
      <c r="J7901" s="1"/>
      <c r="K7901" s="1"/>
      <c r="L7901" s="1"/>
      <c r="M7901" s="1"/>
      <c r="N7901" s="1"/>
    </row>
    <row r="7902" spans="6:14" x14ac:dyDescent="0.25">
      <c r="F7902" s="1"/>
      <c r="G7902" s="1"/>
      <c r="H7902" s="1"/>
      <c r="I7902" s="1"/>
      <c r="J7902" s="1"/>
      <c r="K7902" s="1"/>
      <c r="L7902" s="1"/>
      <c r="M7902" s="1"/>
      <c r="N7902" s="1"/>
    </row>
    <row r="7903" spans="6:14" x14ac:dyDescent="0.25">
      <c r="F7903" s="1"/>
      <c r="G7903" s="1"/>
      <c r="H7903" s="1"/>
      <c r="I7903" s="1"/>
      <c r="J7903" s="1"/>
      <c r="K7903" s="1"/>
      <c r="L7903" s="1"/>
      <c r="M7903" s="1"/>
      <c r="N7903" s="1"/>
    </row>
    <row r="7904" spans="6:14" x14ac:dyDescent="0.25">
      <c r="F7904" s="1"/>
      <c r="G7904" s="1"/>
      <c r="H7904" s="1"/>
      <c r="I7904" s="1"/>
      <c r="J7904" s="1"/>
      <c r="K7904" s="1"/>
      <c r="L7904" s="1"/>
      <c r="M7904" s="1"/>
      <c r="N7904" s="1"/>
    </row>
    <row r="7905" spans="6:14" x14ac:dyDescent="0.25">
      <c r="F7905" s="1"/>
      <c r="G7905" s="1"/>
      <c r="H7905" s="1"/>
      <c r="I7905" s="1"/>
      <c r="J7905" s="1"/>
      <c r="K7905" s="1"/>
      <c r="L7905" s="1"/>
      <c r="M7905" s="1"/>
      <c r="N7905" s="1"/>
    </row>
    <row r="7906" spans="6:14" x14ac:dyDescent="0.25">
      <c r="F7906" s="1"/>
      <c r="G7906" s="1"/>
      <c r="H7906" s="1"/>
      <c r="I7906" s="1"/>
      <c r="J7906" s="1"/>
      <c r="K7906" s="1"/>
      <c r="L7906" s="1"/>
      <c r="M7906" s="1"/>
      <c r="N7906" s="1"/>
    </row>
    <row r="7907" spans="6:14" x14ac:dyDescent="0.25">
      <c r="F7907" s="1"/>
      <c r="G7907" s="1"/>
      <c r="H7907" s="1"/>
      <c r="I7907" s="1"/>
      <c r="J7907" s="1"/>
      <c r="K7907" s="1"/>
      <c r="L7907" s="1"/>
      <c r="M7907" s="1"/>
      <c r="N7907" s="1"/>
    </row>
    <row r="7908" spans="6:14" x14ac:dyDescent="0.25">
      <c r="F7908" s="1"/>
      <c r="G7908" s="1"/>
      <c r="H7908" s="1"/>
      <c r="I7908" s="1"/>
      <c r="J7908" s="1"/>
      <c r="K7908" s="1"/>
      <c r="L7908" s="1"/>
      <c r="M7908" s="1"/>
      <c r="N7908" s="1"/>
    </row>
    <row r="7909" spans="6:14" x14ac:dyDescent="0.25">
      <c r="F7909" s="1"/>
      <c r="G7909" s="1"/>
      <c r="H7909" s="1"/>
      <c r="I7909" s="1"/>
      <c r="J7909" s="1"/>
      <c r="K7909" s="1"/>
      <c r="L7909" s="1"/>
      <c r="M7909" s="1"/>
      <c r="N7909" s="1"/>
    </row>
    <row r="7910" spans="6:14" x14ac:dyDescent="0.25">
      <c r="F7910" s="1"/>
      <c r="G7910" s="1"/>
      <c r="H7910" s="1"/>
      <c r="I7910" s="1"/>
      <c r="J7910" s="1"/>
      <c r="K7910" s="1"/>
      <c r="L7910" s="1"/>
      <c r="M7910" s="1"/>
      <c r="N7910" s="1"/>
    </row>
    <row r="7911" spans="6:14" x14ac:dyDescent="0.25">
      <c r="F7911" s="1"/>
      <c r="G7911" s="1"/>
      <c r="H7911" s="1"/>
      <c r="I7911" s="1"/>
      <c r="J7911" s="1"/>
      <c r="K7911" s="1"/>
      <c r="L7911" s="1"/>
      <c r="M7911" s="1"/>
      <c r="N7911" s="1"/>
    </row>
    <row r="7912" spans="6:14" x14ac:dyDescent="0.25">
      <c r="F7912" s="1"/>
      <c r="G7912" s="1"/>
      <c r="H7912" s="1"/>
      <c r="I7912" s="1"/>
      <c r="J7912" s="1"/>
      <c r="K7912" s="1"/>
      <c r="L7912" s="1"/>
      <c r="M7912" s="1"/>
      <c r="N7912" s="1"/>
    </row>
    <row r="7913" spans="6:14" x14ac:dyDescent="0.25">
      <c r="F7913" s="1"/>
      <c r="G7913" s="1"/>
      <c r="H7913" s="1"/>
      <c r="I7913" s="1"/>
      <c r="J7913" s="1"/>
      <c r="K7913" s="1"/>
      <c r="L7913" s="1"/>
      <c r="M7913" s="1"/>
      <c r="N7913" s="1"/>
    </row>
    <row r="7914" spans="6:14" x14ac:dyDescent="0.25">
      <c r="F7914" s="1"/>
      <c r="G7914" s="1"/>
      <c r="H7914" s="1"/>
      <c r="I7914" s="1"/>
      <c r="J7914" s="1"/>
      <c r="K7914" s="1"/>
      <c r="L7914" s="1"/>
      <c r="M7914" s="1"/>
      <c r="N7914" s="1"/>
    </row>
    <row r="7915" spans="6:14" x14ac:dyDescent="0.25">
      <c r="F7915" s="1"/>
      <c r="G7915" s="1"/>
      <c r="H7915" s="1"/>
      <c r="I7915" s="1"/>
      <c r="J7915" s="1"/>
      <c r="K7915" s="1"/>
      <c r="L7915" s="1"/>
      <c r="M7915" s="1"/>
      <c r="N7915" s="1"/>
    </row>
    <row r="7916" spans="6:14" x14ac:dyDescent="0.25">
      <c r="F7916" s="1"/>
      <c r="G7916" s="1"/>
      <c r="H7916" s="1"/>
      <c r="I7916" s="1"/>
      <c r="J7916" s="1"/>
      <c r="K7916" s="1"/>
      <c r="L7916" s="1"/>
      <c r="M7916" s="1"/>
      <c r="N7916" s="1"/>
    </row>
    <row r="7917" spans="6:14" x14ac:dyDescent="0.25">
      <c r="F7917" s="1"/>
      <c r="G7917" s="1"/>
      <c r="H7917" s="1"/>
      <c r="I7917" s="1"/>
      <c r="J7917" s="1"/>
      <c r="K7917" s="1"/>
      <c r="L7917" s="1"/>
      <c r="M7917" s="1"/>
      <c r="N7917" s="1"/>
    </row>
    <row r="7918" spans="6:14" x14ac:dyDescent="0.25">
      <c r="F7918" s="1"/>
      <c r="G7918" s="1"/>
      <c r="H7918" s="1"/>
      <c r="I7918" s="1"/>
      <c r="J7918" s="1"/>
      <c r="K7918" s="1"/>
      <c r="L7918" s="1"/>
      <c r="M7918" s="1"/>
      <c r="N7918" s="1"/>
    </row>
    <row r="7919" spans="6:14" x14ac:dyDescent="0.25">
      <c r="F7919" s="1"/>
      <c r="G7919" s="1"/>
      <c r="H7919" s="1"/>
      <c r="I7919" s="1"/>
      <c r="J7919" s="1"/>
      <c r="K7919" s="1"/>
      <c r="L7919" s="1"/>
      <c r="M7919" s="1"/>
      <c r="N7919" s="1"/>
    </row>
    <row r="7920" spans="6:14" x14ac:dyDescent="0.25">
      <c r="F7920" s="1"/>
      <c r="G7920" s="1"/>
      <c r="H7920" s="1"/>
      <c r="I7920" s="1"/>
      <c r="J7920" s="1"/>
      <c r="K7920" s="1"/>
      <c r="L7920" s="1"/>
      <c r="M7920" s="1"/>
      <c r="N7920" s="1"/>
    </row>
    <row r="7921" spans="6:14" x14ac:dyDescent="0.25">
      <c r="F7921" s="1"/>
      <c r="G7921" s="1"/>
      <c r="H7921" s="1"/>
      <c r="I7921" s="1"/>
      <c r="J7921" s="1"/>
      <c r="K7921" s="1"/>
      <c r="L7921" s="1"/>
      <c r="M7921" s="1"/>
      <c r="N7921" s="1"/>
    </row>
    <row r="7922" spans="6:14" x14ac:dyDescent="0.25">
      <c r="F7922" s="1"/>
      <c r="G7922" s="1"/>
      <c r="H7922" s="1"/>
      <c r="I7922" s="1"/>
      <c r="J7922" s="1"/>
      <c r="K7922" s="1"/>
      <c r="L7922" s="1"/>
      <c r="M7922" s="1"/>
      <c r="N7922" s="1"/>
    </row>
    <row r="7923" spans="6:14" x14ac:dyDescent="0.25">
      <c r="F7923" s="1"/>
      <c r="G7923" s="1"/>
      <c r="H7923" s="1"/>
      <c r="I7923" s="1"/>
      <c r="J7923" s="1"/>
      <c r="K7923" s="1"/>
      <c r="L7923" s="1"/>
      <c r="M7923" s="1"/>
      <c r="N7923" s="1"/>
    </row>
    <row r="7924" spans="6:14" x14ac:dyDescent="0.25">
      <c r="F7924" s="1"/>
      <c r="G7924" s="1"/>
      <c r="H7924" s="1"/>
      <c r="I7924" s="1"/>
      <c r="J7924" s="1"/>
      <c r="K7924" s="1"/>
      <c r="L7924" s="1"/>
      <c r="M7924" s="1"/>
      <c r="N7924" s="1"/>
    </row>
    <row r="7925" spans="6:14" x14ac:dyDescent="0.25">
      <c r="F7925" s="1"/>
      <c r="G7925" s="1"/>
      <c r="H7925" s="1"/>
      <c r="I7925" s="1"/>
      <c r="J7925" s="1"/>
      <c r="K7925" s="1"/>
      <c r="L7925" s="1"/>
      <c r="M7925" s="1"/>
      <c r="N7925" s="1"/>
    </row>
    <row r="7926" spans="6:14" x14ac:dyDescent="0.25">
      <c r="F7926" s="1"/>
      <c r="G7926" s="1"/>
      <c r="H7926" s="1"/>
      <c r="I7926" s="1"/>
      <c r="J7926" s="1"/>
      <c r="K7926" s="1"/>
      <c r="L7926" s="1"/>
      <c r="M7926" s="1"/>
      <c r="N7926" s="1"/>
    </row>
    <row r="7927" spans="6:14" x14ac:dyDescent="0.25">
      <c r="F7927" s="1"/>
      <c r="G7927" s="1"/>
      <c r="H7927" s="1"/>
      <c r="I7927" s="1"/>
      <c r="J7927" s="1"/>
      <c r="K7927" s="1"/>
      <c r="L7927" s="1"/>
      <c r="M7927" s="1"/>
      <c r="N7927" s="1"/>
    </row>
    <row r="7928" spans="6:14" x14ac:dyDescent="0.25">
      <c r="F7928" s="1"/>
      <c r="G7928" s="1"/>
      <c r="H7928" s="1"/>
      <c r="I7928" s="1"/>
      <c r="J7928" s="1"/>
      <c r="K7928" s="1"/>
      <c r="L7928" s="1"/>
      <c r="M7928" s="1"/>
      <c r="N7928" s="1"/>
    </row>
    <row r="7929" spans="6:14" x14ac:dyDescent="0.25">
      <c r="F7929" s="1"/>
      <c r="G7929" s="1"/>
      <c r="H7929" s="1"/>
      <c r="I7929" s="1"/>
      <c r="J7929" s="1"/>
      <c r="K7929" s="1"/>
      <c r="L7929" s="1"/>
      <c r="M7929" s="1"/>
      <c r="N7929" s="1"/>
    </row>
    <row r="7930" spans="6:14" x14ac:dyDescent="0.25">
      <c r="F7930" s="1"/>
      <c r="G7930" s="1"/>
      <c r="H7930" s="1"/>
      <c r="I7930" s="1"/>
      <c r="J7930" s="1"/>
      <c r="K7930" s="1"/>
      <c r="L7930" s="1"/>
      <c r="M7930" s="1"/>
      <c r="N7930" s="1"/>
    </row>
    <row r="7931" spans="6:14" x14ac:dyDescent="0.25">
      <c r="F7931" s="1"/>
      <c r="G7931" s="1"/>
      <c r="H7931" s="1"/>
      <c r="I7931" s="1"/>
      <c r="J7931" s="1"/>
      <c r="K7931" s="1"/>
      <c r="L7931" s="1"/>
      <c r="M7931" s="1"/>
      <c r="N7931" s="1"/>
    </row>
    <row r="7932" spans="6:14" x14ac:dyDescent="0.25">
      <c r="F7932" s="1"/>
      <c r="G7932" s="1"/>
      <c r="H7932" s="1"/>
      <c r="I7932" s="1"/>
      <c r="J7932" s="1"/>
      <c r="K7932" s="1"/>
      <c r="L7932" s="1"/>
      <c r="M7932" s="1"/>
      <c r="N7932" s="1"/>
    </row>
    <row r="7933" spans="6:14" x14ac:dyDescent="0.25">
      <c r="F7933" s="1"/>
      <c r="G7933" s="1"/>
      <c r="H7933" s="1"/>
      <c r="I7933" s="1"/>
      <c r="J7933" s="1"/>
      <c r="K7933" s="1"/>
      <c r="L7933" s="1"/>
      <c r="M7933" s="1"/>
      <c r="N7933" s="1"/>
    </row>
    <row r="7934" spans="6:14" x14ac:dyDescent="0.25">
      <c r="F7934" s="1"/>
      <c r="G7934" s="1"/>
      <c r="H7934" s="1"/>
      <c r="I7934" s="1"/>
      <c r="J7934" s="1"/>
      <c r="K7934" s="1"/>
      <c r="L7934" s="1"/>
      <c r="M7934" s="1"/>
      <c r="N7934" s="1"/>
    </row>
    <row r="7935" spans="6:14" x14ac:dyDescent="0.25">
      <c r="F7935" s="1"/>
      <c r="G7935" s="1"/>
      <c r="H7935" s="1"/>
      <c r="I7935" s="1"/>
      <c r="J7935" s="1"/>
      <c r="K7935" s="1"/>
      <c r="L7935" s="1"/>
      <c r="M7935" s="1"/>
      <c r="N7935" s="1"/>
    </row>
    <row r="7936" spans="6:14" x14ac:dyDescent="0.25">
      <c r="F7936" s="1"/>
      <c r="G7936" s="1"/>
      <c r="H7936" s="1"/>
      <c r="I7936" s="1"/>
      <c r="J7936" s="1"/>
      <c r="K7936" s="1"/>
      <c r="L7936" s="1"/>
      <c r="M7936" s="1"/>
      <c r="N7936" s="1"/>
    </row>
    <row r="7937" spans="6:14" x14ac:dyDescent="0.25">
      <c r="F7937" s="1"/>
      <c r="G7937" s="1"/>
      <c r="H7937" s="1"/>
      <c r="I7937" s="1"/>
      <c r="J7937" s="1"/>
      <c r="K7937" s="1"/>
      <c r="L7937" s="1"/>
      <c r="M7937" s="1"/>
      <c r="N7937" s="1"/>
    </row>
    <row r="7938" spans="6:14" x14ac:dyDescent="0.25">
      <c r="F7938" s="1"/>
      <c r="G7938" s="1"/>
      <c r="H7938" s="1"/>
      <c r="I7938" s="1"/>
      <c r="J7938" s="1"/>
      <c r="K7938" s="1"/>
      <c r="L7938" s="1"/>
      <c r="M7938" s="1"/>
      <c r="N7938" s="1"/>
    </row>
    <row r="7939" spans="6:14" x14ac:dyDescent="0.25">
      <c r="F7939" s="1"/>
      <c r="G7939" s="1"/>
      <c r="H7939" s="1"/>
      <c r="I7939" s="1"/>
      <c r="J7939" s="1"/>
      <c r="K7939" s="1"/>
      <c r="L7939" s="1"/>
      <c r="M7939" s="1"/>
      <c r="N7939" s="1"/>
    </row>
    <row r="7940" spans="6:14" x14ac:dyDescent="0.25">
      <c r="F7940" s="1"/>
      <c r="G7940" s="1"/>
      <c r="H7940" s="1"/>
      <c r="I7940" s="1"/>
      <c r="J7940" s="1"/>
      <c r="K7940" s="1"/>
      <c r="L7940" s="1"/>
      <c r="M7940" s="1"/>
      <c r="N7940" s="1"/>
    </row>
    <row r="7941" spans="6:14" x14ac:dyDescent="0.25">
      <c r="F7941" s="1"/>
      <c r="G7941" s="1"/>
      <c r="H7941" s="1"/>
      <c r="I7941" s="1"/>
      <c r="J7941" s="1"/>
      <c r="K7941" s="1"/>
      <c r="L7941" s="1"/>
      <c r="M7941" s="1"/>
      <c r="N7941" s="1"/>
    </row>
    <row r="7942" spans="6:14" x14ac:dyDescent="0.25">
      <c r="F7942" s="1"/>
      <c r="G7942" s="1"/>
      <c r="H7942" s="1"/>
      <c r="I7942" s="1"/>
      <c r="J7942" s="1"/>
      <c r="K7942" s="1"/>
      <c r="L7942" s="1"/>
      <c r="M7942" s="1"/>
      <c r="N7942" s="1"/>
    </row>
    <row r="7943" spans="6:14" x14ac:dyDescent="0.25">
      <c r="F7943" s="1"/>
      <c r="G7943" s="1"/>
      <c r="H7943" s="1"/>
      <c r="I7943" s="1"/>
      <c r="J7943" s="1"/>
      <c r="K7943" s="1"/>
      <c r="L7943" s="1"/>
      <c r="M7943" s="1"/>
      <c r="N7943" s="1"/>
    </row>
    <row r="7944" spans="6:14" x14ac:dyDescent="0.25">
      <c r="F7944" s="1"/>
      <c r="G7944" s="1"/>
      <c r="H7944" s="1"/>
      <c r="I7944" s="1"/>
      <c r="J7944" s="1"/>
      <c r="K7944" s="1"/>
      <c r="L7944" s="1"/>
      <c r="M7944" s="1"/>
      <c r="N7944" s="1"/>
    </row>
    <row r="7945" spans="6:14" x14ac:dyDescent="0.25">
      <c r="F7945" s="1"/>
      <c r="G7945" s="1"/>
      <c r="H7945" s="1"/>
      <c r="I7945" s="1"/>
      <c r="J7945" s="1"/>
      <c r="K7945" s="1"/>
      <c r="L7945" s="1"/>
      <c r="M7945" s="1"/>
      <c r="N7945" s="1"/>
    </row>
    <row r="7946" spans="6:14" x14ac:dyDescent="0.25">
      <c r="F7946" s="1"/>
      <c r="G7946" s="1"/>
      <c r="H7946" s="1"/>
      <c r="I7946" s="1"/>
      <c r="J7946" s="1"/>
      <c r="K7946" s="1"/>
      <c r="L7946" s="1"/>
      <c r="M7946" s="1"/>
      <c r="N7946" s="1"/>
    </row>
    <row r="7947" spans="6:14" x14ac:dyDescent="0.25">
      <c r="F7947" s="1"/>
      <c r="G7947" s="1"/>
      <c r="H7947" s="1"/>
      <c r="I7947" s="1"/>
      <c r="J7947" s="1"/>
      <c r="K7947" s="1"/>
      <c r="L7947" s="1"/>
      <c r="M7947" s="1"/>
      <c r="N7947" s="1"/>
    </row>
    <row r="7948" spans="6:14" x14ac:dyDescent="0.25">
      <c r="F7948" s="1"/>
      <c r="G7948" s="1"/>
      <c r="H7948" s="1"/>
      <c r="I7948" s="1"/>
      <c r="J7948" s="1"/>
      <c r="K7948" s="1"/>
      <c r="L7948" s="1"/>
      <c r="M7948" s="1"/>
      <c r="N7948" s="1"/>
    </row>
    <row r="7949" spans="6:14" x14ac:dyDescent="0.25">
      <c r="F7949" s="1"/>
      <c r="G7949" s="1"/>
      <c r="H7949" s="1"/>
      <c r="I7949" s="1"/>
      <c r="J7949" s="1"/>
      <c r="K7949" s="1"/>
      <c r="L7949" s="1"/>
      <c r="M7949" s="1"/>
      <c r="N7949" s="1"/>
    </row>
    <row r="7950" spans="6:14" x14ac:dyDescent="0.25">
      <c r="F7950" s="1"/>
      <c r="G7950" s="1"/>
      <c r="H7950" s="1"/>
      <c r="I7950" s="1"/>
      <c r="J7950" s="1"/>
      <c r="K7950" s="1"/>
      <c r="L7950" s="1"/>
      <c r="M7950" s="1"/>
      <c r="N7950" s="1"/>
    </row>
    <row r="7951" spans="6:14" x14ac:dyDescent="0.25">
      <c r="F7951" s="1"/>
      <c r="G7951" s="1"/>
      <c r="H7951" s="1"/>
      <c r="I7951" s="1"/>
      <c r="J7951" s="1"/>
      <c r="K7951" s="1"/>
      <c r="L7951" s="1"/>
      <c r="M7951" s="1"/>
      <c r="N7951" s="1"/>
    </row>
    <row r="7952" spans="6:14" x14ac:dyDescent="0.25">
      <c r="F7952" s="1"/>
      <c r="G7952" s="1"/>
      <c r="H7952" s="1"/>
      <c r="I7952" s="1"/>
      <c r="J7952" s="1"/>
      <c r="K7952" s="1"/>
      <c r="L7952" s="1"/>
      <c r="M7952" s="1"/>
      <c r="N7952" s="1"/>
    </row>
    <row r="7953" spans="6:14" x14ac:dyDescent="0.25">
      <c r="F7953" s="1"/>
      <c r="G7953" s="1"/>
      <c r="H7953" s="1"/>
      <c r="I7953" s="1"/>
      <c r="J7953" s="1"/>
      <c r="K7953" s="1"/>
      <c r="L7953" s="1"/>
      <c r="M7953" s="1"/>
      <c r="N7953" s="1"/>
    </row>
    <row r="7954" spans="6:14" x14ac:dyDescent="0.25">
      <c r="F7954" s="1"/>
      <c r="G7954" s="1"/>
      <c r="H7954" s="1"/>
      <c r="I7954" s="1"/>
      <c r="J7954" s="1"/>
      <c r="K7954" s="1"/>
      <c r="L7954" s="1"/>
      <c r="M7954" s="1"/>
      <c r="N7954" s="1"/>
    </row>
    <row r="7955" spans="6:14" x14ac:dyDescent="0.25">
      <c r="F7955" s="1"/>
      <c r="G7955" s="1"/>
      <c r="H7955" s="1"/>
      <c r="I7955" s="1"/>
      <c r="J7955" s="1"/>
      <c r="K7955" s="1"/>
      <c r="L7955" s="1"/>
      <c r="M7955" s="1"/>
      <c r="N7955" s="1"/>
    </row>
    <row r="7956" spans="6:14" x14ac:dyDescent="0.25">
      <c r="F7956" s="1"/>
      <c r="G7956" s="1"/>
      <c r="H7956" s="1"/>
      <c r="I7956" s="1"/>
      <c r="J7956" s="1"/>
      <c r="K7956" s="1"/>
      <c r="L7956" s="1"/>
      <c r="M7956" s="1"/>
      <c r="N7956" s="1"/>
    </row>
    <row r="7957" spans="6:14" x14ac:dyDescent="0.25">
      <c r="F7957" s="1"/>
      <c r="G7957" s="1"/>
      <c r="H7957" s="1"/>
      <c r="I7957" s="1"/>
      <c r="J7957" s="1"/>
      <c r="K7957" s="1"/>
      <c r="L7957" s="1"/>
      <c r="M7957" s="1"/>
      <c r="N7957" s="1"/>
    </row>
    <row r="7958" spans="6:14" x14ac:dyDescent="0.25">
      <c r="F7958" s="1"/>
      <c r="G7958" s="1"/>
      <c r="H7958" s="1"/>
      <c r="I7958" s="1"/>
      <c r="J7958" s="1"/>
      <c r="K7958" s="1"/>
      <c r="L7958" s="1"/>
      <c r="M7958" s="1"/>
      <c r="N7958" s="1"/>
    </row>
    <row r="7959" spans="6:14" x14ac:dyDescent="0.25">
      <c r="F7959" s="1"/>
      <c r="G7959" s="1"/>
      <c r="H7959" s="1"/>
      <c r="I7959" s="1"/>
      <c r="J7959" s="1"/>
      <c r="K7959" s="1"/>
      <c r="L7959" s="1"/>
      <c r="M7959" s="1"/>
      <c r="N7959" s="1"/>
    </row>
    <row r="7960" spans="6:14" x14ac:dyDescent="0.25">
      <c r="F7960" s="1"/>
      <c r="G7960" s="1"/>
      <c r="H7960" s="1"/>
      <c r="I7960" s="1"/>
      <c r="J7960" s="1"/>
      <c r="K7960" s="1"/>
      <c r="L7960" s="1"/>
      <c r="M7960" s="1"/>
      <c r="N7960" s="1"/>
    </row>
    <row r="7961" spans="6:14" x14ac:dyDescent="0.25">
      <c r="F7961" s="1"/>
      <c r="G7961" s="1"/>
      <c r="H7961" s="1"/>
      <c r="I7961" s="1"/>
      <c r="J7961" s="1"/>
      <c r="K7961" s="1"/>
      <c r="L7961" s="1"/>
      <c r="M7961" s="1"/>
      <c r="N7961" s="1"/>
    </row>
    <row r="7962" spans="6:14" x14ac:dyDescent="0.25">
      <c r="F7962" s="1"/>
      <c r="G7962" s="1"/>
      <c r="H7962" s="1"/>
      <c r="I7962" s="1"/>
      <c r="J7962" s="1"/>
      <c r="K7962" s="1"/>
      <c r="L7962" s="1"/>
      <c r="M7962" s="1"/>
      <c r="N7962" s="1"/>
    </row>
    <row r="7963" spans="6:14" x14ac:dyDescent="0.25">
      <c r="F7963" s="1"/>
      <c r="G7963" s="1"/>
      <c r="H7963" s="1"/>
      <c r="I7963" s="1"/>
      <c r="J7963" s="1"/>
      <c r="K7963" s="1"/>
      <c r="L7963" s="1"/>
      <c r="M7963" s="1"/>
      <c r="N7963" s="1"/>
    </row>
    <row r="7964" spans="6:14" x14ac:dyDescent="0.25">
      <c r="F7964" s="1"/>
      <c r="G7964" s="1"/>
      <c r="H7964" s="1"/>
      <c r="I7964" s="1"/>
      <c r="J7964" s="1"/>
      <c r="K7964" s="1"/>
      <c r="L7964" s="1"/>
      <c r="M7964" s="1"/>
      <c r="N7964" s="1"/>
    </row>
    <row r="7965" spans="6:14" x14ac:dyDescent="0.25">
      <c r="F7965" s="1"/>
      <c r="G7965" s="1"/>
      <c r="H7965" s="1"/>
      <c r="I7965" s="1"/>
      <c r="J7965" s="1"/>
      <c r="K7965" s="1"/>
      <c r="L7965" s="1"/>
      <c r="M7965" s="1"/>
      <c r="N7965" s="1"/>
    </row>
    <row r="7966" spans="6:14" x14ac:dyDescent="0.25">
      <c r="F7966" s="1"/>
      <c r="G7966" s="1"/>
      <c r="H7966" s="1"/>
      <c r="I7966" s="1"/>
      <c r="J7966" s="1"/>
      <c r="K7966" s="1"/>
      <c r="L7966" s="1"/>
      <c r="M7966" s="1"/>
      <c r="N7966" s="1"/>
    </row>
    <row r="7967" spans="6:14" x14ac:dyDescent="0.25">
      <c r="F7967" s="1"/>
      <c r="G7967" s="1"/>
      <c r="H7967" s="1"/>
      <c r="I7967" s="1"/>
      <c r="J7967" s="1"/>
      <c r="K7967" s="1"/>
      <c r="L7967" s="1"/>
      <c r="M7967" s="1"/>
      <c r="N7967" s="1"/>
    </row>
    <row r="7968" spans="6:14" x14ac:dyDescent="0.25">
      <c r="F7968" s="1"/>
      <c r="G7968" s="1"/>
      <c r="H7968" s="1"/>
      <c r="I7968" s="1"/>
      <c r="J7968" s="1"/>
      <c r="K7968" s="1"/>
      <c r="L7968" s="1"/>
      <c r="M7968" s="1"/>
      <c r="N7968" s="1"/>
    </row>
    <row r="7969" spans="6:14" x14ac:dyDescent="0.25">
      <c r="F7969" s="1"/>
      <c r="G7969" s="1"/>
      <c r="H7969" s="1"/>
      <c r="I7969" s="1"/>
      <c r="J7969" s="1"/>
      <c r="K7969" s="1"/>
      <c r="L7969" s="1"/>
      <c r="M7969" s="1"/>
      <c r="N7969" s="1"/>
    </row>
    <row r="7970" spans="6:14" x14ac:dyDescent="0.25">
      <c r="F7970" s="1"/>
      <c r="G7970" s="1"/>
      <c r="H7970" s="1"/>
      <c r="I7970" s="1"/>
      <c r="J7970" s="1"/>
      <c r="K7970" s="1"/>
      <c r="L7970" s="1"/>
      <c r="M7970" s="1"/>
      <c r="N7970" s="1"/>
    </row>
    <row r="7971" spans="6:14" x14ac:dyDescent="0.25">
      <c r="F7971" s="1"/>
      <c r="G7971" s="1"/>
      <c r="H7971" s="1"/>
      <c r="I7971" s="1"/>
      <c r="J7971" s="1"/>
      <c r="K7971" s="1"/>
      <c r="L7971" s="1"/>
      <c r="M7971" s="1"/>
      <c r="N7971" s="1"/>
    </row>
    <row r="7972" spans="6:14" x14ac:dyDescent="0.25">
      <c r="F7972" s="1"/>
      <c r="G7972" s="1"/>
      <c r="H7972" s="1"/>
      <c r="I7972" s="1"/>
      <c r="J7972" s="1"/>
      <c r="K7972" s="1"/>
      <c r="L7972" s="1"/>
      <c r="M7972" s="1"/>
      <c r="N7972" s="1"/>
    </row>
    <row r="7973" spans="6:14" x14ac:dyDescent="0.25">
      <c r="F7973" s="1"/>
      <c r="G7973" s="1"/>
      <c r="H7973" s="1"/>
      <c r="I7973" s="1"/>
      <c r="J7973" s="1"/>
      <c r="K7973" s="1"/>
      <c r="L7973" s="1"/>
      <c r="M7973" s="1"/>
      <c r="N7973" s="1"/>
    </row>
    <row r="7974" spans="6:14" x14ac:dyDescent="0.25">
      <c r="F7974" s="1"/>
      <c r="G7974" s="1"/>
      <c r="H7974" s="1"/>
      <c r="I7974" s="1"/>
      <c r="J7974" s="1"/>
      <c r="K7974" s="1"/>
      <c r="L7974" s="1"/>
      <c r="M7974" s="1"/>
      <c r="N7974" s="1"/>
    </row>
    <row r="7975" spans="6:14" x14ac:dyDescent="0.25">
      <c r="F7975" s="1"/>
      <c r="G7975" s="1"/>
      <c r="H7975" s="1"/>
      <c r="I7975" s="1"/>
      <c r="J7975" s="1"/>
      <c r="K7975" s="1"/>
      <c r="L7975" s="1"/>
      <c r="M7975" s="1"/>
      <c r="N7975" s="1"/>
    </row>
    <row r="7976" spans="6:14" x14ac:dyDescent="0.25">
      <c r="F7976" s="1"/>
      <c r="G7976" s="1"/>
      <c r="H7976" s="1"/>
      <c r="I7976" s="1"/>
      <c r="J7976" s="1"/>
      <c r="K7976" s="1"/>
      <c r="L7976" s="1"/>
      <c r="M7976" s="1"/>
      <c r="N7976" s="1"/>
    </row>
    <row r="7977" spans="6:14" x14ac:dyDescent="0.25">
      <c r="F7977" s="1"/>
      <c r="G7977" s="1"/>
      <c r="H7977" s="1"/>
      <c r="I7977" s="1"/>
      <c r="J7977" s="1"/>
      <c r="K7977" s="1"/>
      <c r="L7977" s="1"/>
      <c r="M7977" s="1"/>
      <c r="N7977" s="1"/>
    </row>
    <row r="7978" spans="6:14" x14ac:dyDescent="0.25">
      <c r="F7978" s="1"/>
      <c r="G7978" s="1"/>
      <c r="H7978" s="1"/>
      <c r="I7978" s="1"/>
      <c r="J7978" s="1"/>
      <c r="K7978" s="1"/>
      <c r="L7978" s="1"/>
      <c r="M7978" s="1"/>
      <c r="N7978" s="1"/>
    </row>
    <row r="7979" spans="6:14" x14ac:dyDescent="0.25">
      <c r="F7979" s="1"/>
      <c r="G7979" s="1"/>
      <c r="H7979" s="1"/>
      <c r="I7979" s="1"/>
      <c r="J7979" s="1"/>
      <c r="K7979" s="1"/>
      <c r="L7979" s="1"/>
      <c r="M7979" s="1"/>
      <c r="N7979" s="1"/>
    </row>
    <row r="7980" spans="6:14" x14ac:dyDescent="0.25">
      <c r="F7980" s="1"/>
      <c r="G7980" s="1"/>
      <c r="H7980" s="1"/>
      <c r="I7980" s="1"/>
      <c r="J7980" s="1"/>
      <c r="K7980" s="1"/>
      <c r="L7980" s="1"/>
      <c r="M7980" s="1"/>
      <c r="N7980" s="1"/>
    </row>
    <row r="7981" spans="6:14" x14ac:dyDescent="0.25">
      <c r="F7981" s="1"/>
      <c r="G7981" s="1"/>
      <c r="H7981" s="1"/>
      <c r="I7981" s="1"/>
      <c r="J7981" s="1"/>
      <c r="K7981" s="1"/>
      <c r="L7981" s="1"/>
      <c r="M7981" s="1"/>
      <c r="N7981" s="1"/>
    </row>
    <row r="7982" spans="6:14" x14ac:dyDescent="0.25">
      <c r="F7982" s="1"/>
      <c r="G7982" s="1"/>
      <c r="H7982" s="1"/>
      <c r="I7982" s="1"/>
      <c r="J7982" s="1"/>
      <c r="K7982" s="1"/>
      <c r="L7982" s="1"/>
      <c r="M7982" s="1"/>
      <c r="N7982" s="1"/>
    </row>
    <row r="7983" spans="6:14" x14ac:dyDescent="0.25">
      <c r="F7983" s="1"/>
      <c r="G7983" s="1"/>
      <c r="H7983" s="1"/>
      <c r="I7983" s="1"/>
      <c r="J7983" s="1"/>
      <c r="K7983" s="1"/>
      <c r="L7983" s="1"/>
      <c r="M7983" s="1"/>
      <c r="N7983" s="1"/>
    </row>
    <row r="7984" spans="6:14" x14ac:dyDescent="0.25">
      <c r="F7984" s="1"/>
      <c r="G7984" s="1"/>
      <c r="H7984" s="1"/>
      <c r="I7984" s="1"/>
      <c r="J7984" s="1"/>
      <c r="K7984" s="1"/>
      <c r="L7984" s="1"/>
      <c r="M7984" s="1"/>
      <c r="N7984" s="1"/>
    </row>
    <row r="7985" spans="6:14" x14ac:dyDescent="0.25">
      <c r="F7985" s="1"/>
      <c r="G7985" s="1"/>
      <c r="H7985" s="1"/>
      <c r="I7985" s="1"/>
      <c r="J7985" s="1"/>
      <c r="K7985" s="1"/>
      <c r="L7985" s="1"/>
      <c r="M7985" s="1"/>
      <c r="N7985" s="1"/>
    </row>
    <row r="7986" spans="6:14" x14ac:dyDescent="0.25">
      <c r="F7986" s="1"/>
      <c r="G7986" s="1"/>
      <c r="H7986" s="1"/>
      <c r="I7986" s="1"/>
      <c r="J7986" s="1"/>
      <c r="K7986" s="1"/>
      <c r="L7986" s="1"/>
      <c r="M7986" s="1"/>
      <c r="N7986" s="1"/>
    </row>
    <row r="7987" spans="6:14" x14ac:dyDescent="0.25">
      <c r="F7987" s="1"/>
      <c r="G7987" s="1"/>
      <c r="H7987" s="1"/>
      <c r="I7987" s="1"/>
      <c r="J7987" s="1"/>
      <c r="K7987" s="1"/>
      <c r="L7987" s="1"/>
      <c r="M7987" s="1"/>
      <c r="N7987" s="1"/>
    </row>
    <row r="7988" spans="6:14" x14ac:dyDescent="0.25">
      <c r="F7988" s="1"/>
      <c r="G7988" s="1"/>
      <c r="H7988" s="1"/>
      <c r="I7988" s="1"/>
      <c r="J7988" s="1"/>
      <c r="K7988" s="1"/>
      <c r="L7988" s="1"/>
      <c r="M7988" s="1"/>
      <c r="N7988" s="1"/>
    </row>
    <row r="7989" spans="6:14" x14ac:dyDescent="0.25">
      <c r="F7989" s="1"/>
      <c r="G7989" s="1"/>
      <c r="H7989" s="1"/>
      <c r="I7989" s="1"/>
      <c r="J7989" s="1"/>
      <c r="K7989" s="1"/>
      <c r="L7989" s="1"/>
      <c r="M7989" s="1"/>
      <c r="N7989" s="1"/>
    </row>
    <row r="7990" spans="6:14" x14ac:dyDescent="0.25">
      <c r="F7990" s="1"/>
      <c r="G7990" s="1"/>
      <c r="H7990" s="1"/>
      <c r="I7990" s="1"/>
      <c r="J7990" s="1"/>
      <c r="K7990" s="1"/>
      <c r="L7990" s="1"/>
      <c r="M7990" s="1"/>
      <c r="N7990" s="1"/>
    </row>
    <row r="7991" spans="6:14" x14ac:dyDescent="0.25">
      <c r="F7991" s="1"/>
      <c r="G7991" s="1"/>
      <c r="H7991" s="1"/>
      <c r="I7991" s="1"/>
      <c r="J7991" s="1"/>
      <c r="K7991" s="1"/>
      <c r="L7991" s="1"/>
      <c r="M7991" s="1"/>
      <c r="N7991" s="1"/>
    </row>
    <row r="7992" spans="6:14" x14ac:dyDescent="0.25">
      <c r="F7992" s="1"/>
      <c r="G7992" s="1"/>
      <c r="H7992" s="1"/>
      <c r="I7992" s="1"/>
      <c r="J7992" s="1"/>
      <c r="K7992" s="1"/>
      <c r="L7992" s="1"/>
      <c r="M7992" s="1"/>
      <c r="N7992" s="1"/>
    </row>
    <row r="7993" spans="6:14" x14ac:dyDescent="0.25">
      <c r="F7993" s="1"/>
      <c r="G7993" s="1"/>
      <c r="H7993" s="1"/>
      <c r="I7993" s="1"/>
      <c r="J7993" s="1"/>
      <c r="K7993" s="1"/>
      <c r="L7993" s="1"/>
      <c r="M7993" s="1"/>
      <c r="N7993" s="1"/>
    </row>
    <row r="7994" spans="6:14" x14ac:dyDescent="0.25">
      <c r="F7994" s="1"/>
      <c r="G7994" s="1"/>
      <c r="H7994" s="1"/>
      <c r="I7994" s="1"/>
      <c r="J7994" s="1"/>
      <c r="K7994" s="1"/>
      <c r="L7994" s="1"/>
      <c r="M7994" s="1"/>
      <c r="N7994" s="1"/>
    </row>
    <row r="7995" spans="6:14" x14ac:dyDescent="0.25">
      <c r="F7995" s="1"/>
      <c r="G7995" s="1"/>
      <c r="H7995" s="1"/>
      <c r="I7995" s="1"/>
      <c r="J7995" s="1"/>
      <c r="K7995" s="1"/>
      <c r="L7995" s="1"/>
      <c r="M7995" s="1"/>
      <c r="N7995" s="1"/>
    </row>
    <row r="7996" spans="6:14" x14ac:dyDescent="0.25">
      <c r="F7996" s="1"/>
      <c r="G7996" s="1"/>
      <c r="H7996" s="1"/>
      <c r="I7996" s="1"/>
      <c r="J7996" s="1"/>
      <c r="K7996" s="1"/>
      <c r="L7996" s="1"/>
      <c r="M7996" s="1"/>
      <c r="N7996" s="1"/>
    </row>
    <row r="7997" spans="6:14" x14ac:dyDescent="0.25">
      <c r="F7997" s="1"/>
      <c r="G7997" s="1"/>
      <c r="H7997" s="1"/>
      <c r="I7997" s="1"/>
      <c r="J7997" s="1"/>
      <c r="K7997" s="1"/>
      <c r="L7997" s="1"/>
      <c r="M7997" s="1"/>
      <c r="N7997" s="1"/>
    </row>
    <row r="7998" spans="6:14" x14ac:dyDescent="0.25">
      <c r="F7998" s="1"/>
      <c r="G7998" s="1"/>
      <c r="H7998" s="1"/>
      <c r="I7998" s="1"/>
      <c r="J7998" s="1"/>
      <c r="K7998" s="1"/>
      <c r="L7998" s="1"/>
      <c r="M7998" s="1"/>
      <c r="N7998" s="1"/>
    </row>
    <row r="7999" spans="6:14" x14ac:dyDescent="0.25">
      <c r="F7999" s="1"/>
      <c r="G7999" s="1"/>
      <c r="H7999" s="1"/>
      <c r="I7999" s="1"/>
      <c r="J7999" s="1"/>
      <c r="K7999" s="1"/>
      <c r="L7999" s="1"/>
      <c r="M7999" s="1"/>
      <c r="N7999" s="1"/>
    </row>
    <row r="8000" spans="6:14" x14ac:dyDescent="0.25">
      <c r="F8000" s="1"/>
      <c r="G8000" s="1"/>
      <c r="H8000" s="1"/>
      <c r="I8000" s="1"/>
      <c r="J8000" s="1"/>
      <c r="K8000" s="1"/>
      <c r="L8000" s="1"/>
      <c r="M8000" s="1"/>
      <c r="N8000" s="1"/>
    </row>
    <row r="8001" spans="6:14" x14ac:dyDescent="0.25">
      <c r="F8001" s="1"/>
      <c r="G8001" s="1"/>
      <c r="H8001" s="1"/>
      <c r="I8001" s="1"/>
      <c r="J8001" s="1"/>
      <c r="K8001" s="1"/>
      <c r="L8001" s="1"/>
      <c r="M8001" s="1"/>
      <c r="N8001" s="1"/>
    </row>
    <row r="8002" spans="6:14" x14ac:dyDescent="0.25">
      <c r="F8002" s="1"/>
      <c r="G8002" s="1"/>
      <c r="H8002" s="1"/>
      <c r="I8002" s="1"/>
      <c r="J8002" s="1"/>
      <c r="K8002" s="1"/>
      <c r="L8002" s="1"/>
      <c r="M8002" s="1"/>
      <c r="N8002" s="1"/>
    </row>
    <row r="8003" spans="6:14" x14ac:dyDescent="0.25">
      <c r="F8003" s="1"/>
      <c r="G8003" s="1"/>
      <c r="H8003" s="1"/>
      <c r="I8003" s="1"/>
      <c r="J8003" s="1"/>
      <c r="K8003" s="1"/>
      <c r="L8003" s="1"/>
      <c r="M8003" s="1"/>
      <c r="N8003" s="1"/>
    </row>
    <row r="8004" spans="6:14" x14ac:dyDescent="0.25">
      <c r="F8004" s="1"/>
      <c r="G8004" s="1"/>
      <c r="H8004" s="1"/>
      <c r="I8004" s="1"/>
      <c r="J8004" s="1"/>
      <c r="K8004" s="1"/>
      <c r="L8004" s="1"/>
      <c r="M8004" s="1"/>
      <c r="N8004" s="1"/>
    </row>
    <row r="8005" spans="6:14" x14ac:dyDescent="0.25">
      <c r="F8005" s="1"/>
      <c r="G8005" s="1"/>
      <c r="H8005" s="1"/>
      <c r="I8005" s="1"/>
      <c r="J8005" s="1"/>
      <c r="K8005" s="1"/>
      <c r="L8005" s="1"/>
      <c r="M8005" s="1"/>
      <c r="N8005" s="1"/>
    </row>
    <row r="8006" spans="6:14" x14ac:dyDescent="0.25">
      <c r="F8006" s="1"/>
      <c r="G8006" s="1"/>
      <c r="H8006" s="1"/>
      <c r="I8006" s="1"/>
      <c r="J8006" s="1"/>
      <c r="K8006" s="1"/>
      <c r="L8006" s="1"/>
      <c r="M8006" s="1"/>
      <c r="N8006" s="1"/>
    </row>
    <row r="8007" spans="6:14" x14ac:dyDescent="0.25">
      <c r="F8007" s="1"/>
      <c r="G8007" s="1"/>
      <c r="H8007" s="1"/>
      <c r="I8007" s="1"/>
      <c r="J8007" s="1"/>
      <c r="K8007" s="1"/>
      <c r="L8007" s="1"/>
      <c r="M8007" s="1"/>
      <c r="N8007" s="1"/>
    </row>
    <row r="8008" spans="6:14" x14ac:dyDescent="0.25">
      <c r="F8008" s="1"/>
      <c r="G8008" s="1"/>
      <c r="H8008" s="1"/>
      <c r="I8008" s="1"/>
      <c r="J8008" s="1"/>
      <c r="K8008" s="1"/>
      <c r="L8008" s="1"/>
      <c r="M8008" s="1"/>
      <c r="N8008" s="1"/>
    </row>
    <row r="8009" spans="6:14" x14ac:dyDescent="0.25">
      <c r="F8009" s="1"/>
      <c r="G8009" s="1"/>
      <c r="H8009" s="1"/>
      <c r="I8009" s="1"/>
      <c r="J8009" s="1"/>
      <c r="K8009" s="1"/>
      <c r="L8009" s="1"/>
      <c r="M8009" s="1"/>
      <c r="N8009" s="1"/>
    </row>
    <row r="8010" spans="6:14" x14ac:dyDescent="0.25">
      <c r="F8010" s="1"/>
      <c r="G8010" s="1"/>
      <c r="H8010" s="1"/>
      <c r="I8010" s="1"/>
      <c r="J8010" s="1"/>
      <c r="K8010" s="1"/>
      <c r="L8010" s="1"/>
      <c r="M8010" s="1"/>
      <c r="N8010" s="1"/>
    </row>
    <row r="8011" spans="6:14" x14ac:dyDescent="0.25">
      <c r="F8011" s="1"/>
      <c r="G8011" s="1"/>
      <c r="H8011" s="1"/>
      <c r="I8011" s="1"/>
      <c r="J8011" s="1"/>
      <c r="K8011" s="1"/>
      <c r="L8011" s="1"/>
      <c r="M8011" s="1"/>
      <c r="N8011" s="1"/>
    </row>
    <row r="8012" spans="6:14" x14ac:dyDescent="0.25">
      <c r="F8012" s="1"/>
      <c r="G8012" s="1"/>
      <c r="H8012" s="1"/>
      <c r="I8012" s="1"/>
      <c r="J8012" s="1"/>
      <c r="K8012" s="1"/>
      <c r="L8012" s="1"/>
      <c r="M8012" s="1"/>
      <c r="N8012" s="1"/>
    </row>
    <row r="8013" spans="6:14" x14ac:dyDescent="0.25">
      <c r="F8013" s="1"/>
      <c r="G8013" s="1"/>
      <c r="H8013" s="1"/>
      <c r="I8013" s="1"/>
      <c r="J8013" s="1"/>
      <c r="K8013" s="1"/>
      <c r="L8013" s="1"/>
      <c r="M8013" s="1"/>
      <c r="N8013" s="1"/>
    </row>
    <row r="8014" spans="6:14" x14ac:dyDescent="0.25">
      <c r="F8014" s="1"/>
      <c r="G8014" s="1"/>
      <c r="H8014" s="1"/>
      <c r="I8014" s="1"/>
      <c r="J8014" s="1"/>
      <c r="K8014" s="1"/>
      <c r="L8014" s="1"/>
      <c r="M8014" s="1"/>
      <c r="N8014" s="1"/>
    </row>
    <row r="8015" spans="6:14" x14ac:dyDescent="0.25">
      <c r="F8015" s="1"/>
      <c r="G8015" s="1"/>
      <c r="H8015" s="1"/>
      <c r="I8015" s="1"/>
      <c r="J8015" s="1"/>
      <c r="K8015" s="1"/>
      <c r="L8015" s="1"/>
      <c r="M8015" s="1"/>
      <c r="N8015" s="1"/>
    </row>
    <row r="8016" spans="6:14" x14ac:dyDescent="0.25">
      <c r="F8016" s="1"/>
      <c r="G8016" s="1"/>
      <c r="H8016" s="1"/>
      <c r="I8016" s="1"/>
      <c r="J8016" s="1"/>
      <c r="K8016" s="1"/>
      <c r="L8016" s="1"/>
      <c r="M8016" s="1"/>
      <c r="N8016" s="1"/>
    </row>
    <row r="8017" spans="6:14" x14ac:dyDescent="0.25">
      <c r="F8017" s="1"/>
      <c r="G8017" s="1"/>
      <c r="H8017" s="1"/>
      <c r="I8017" s="1"/>
      <c r="J8017" s="1"/>
      <c r="K8017" s="1"/>
      <c r="L8017" s="1"/>
      <c r="M8017" s="1"/>
      <c r="N8017" s="1"/>
    </row>
    <row r="8018" spans="6:14" x14ac:dyDescent="0.25">
      <c r="F8018" s="1"/>
      <c r="G8018" s="1"/>
      <c r="H8018" s="1"/>
      <c r="I8018" s="1"/>
      <c r="J8018" s="1"/>
      <c r="K8018" s="1"/>
      <c r="L8018" s="1"/>
      <c r="M8018" s="1"/>
      <c r="N8018" s="1"/>
    </row>
    <row r="8019" spans="6:14" x14ac:dyDescent="0.25">
      <c r="F8019" s="1"/>
      <c r="G8019" s="1"/>
      <c r="H8019" s="1"/>
      <c r="I8019" s="1"/>
      <c r="J8019" s="1"/>
      <c r="K8019" s="1"/>
      <c r="L8019" s="1"/>
      <c r="M8019" s="1"/>
      <c r="N8019" s="1"/>
    </row>
    <row r="8020" spans="6:14" x14ac:dyDescent="0.25">
      <c r="F8020" s="1"/>
      <c r="G8020" s="1"/>
      <c r="H8020" s="1"/>
      <c r="I8020" s="1"/>
      <c r="J8020" s="1"/>
      <c r="K8020" s="1"/>
      <c r="L8020" s="1"/>
      <c r="M8020" s="1"/>
      <c r="N8020" s="1"/>
    </row>
    <row r="8021" spans="6:14" x14ac:dyDescent="0.25">
      <c r="F8021" s="1"/>
      <c r="G8021" s="1"/>
      <c r="H8021" s="1"/>
      <c r="I8021" s="1"/>
      <c r="J8021" s="1"/>
      <c r="K8021" s="1"/>
      <c r="L8021" s="1"/>
      <c r="M8021" s="1"/>
      <c r="N8021" s="1"/>
    </row>
    <row r="8022" spans="6:14" x14ac:dyDescent="0.25">
      <c r="F8022" s="1"/>
      <c r="G8022" s="1"/>
      <c r="H8022" s="1"/>
      <c r="I8022" s="1"/>
      <c r="J8022" s="1"/>
      <c r="K8022" s="1"/>
      <c r="L8022" s="1"/>
      <c r="M8022" s="1"/>
      <c r="N8022" s="1"/>
    </row>
    <row r="8023" spans="6:14" x14ac:dyDescent="0.25">
      <c r="F8023" s="1"/>
      <c r="G8023" s="1"/>
      <c r="H8023" s="1"/>
      <c r="I8023" s="1"/>
      <c r="J8023" s="1"/>
      <c r="K8023" s="1"/>
      <c r="L8023" s="1"/>
      <c r="M8023" s="1"/>
      <c r="N8023" s="1"/>
    </row>
    <row r="8024" spans="6:14" x14ac:dyDescent="0.25">
      <c r="F8024" s="1"/>
      <c r="G8024" s="1"/>
      <c r="H8024" s="1"/>
      <c r="I8024" s="1"/>
      <c r="J8024" s="1"/>
      <c r="K8024" s="1"/>
      <c r="L8024" s="1"/>
      <c r="M8024" s="1"/>
      <c r="N8024" s="1"/>
    </row>
    <row r="8025" spans="6:14" x14ac:dyDescent="0.25">
      <c r="F8025" s="1"/>
      <c r="G8025" s="1"/>
      <c r="H8025" s="1"/>
      <c r="I8025" s="1"/>
      <c r="J8025" s="1"/>
      <c r="K8025" s="1"/>
      <c r="L8025" s="1"/>
      <c r="M8025" s="1"/>
      <c r="N8025" s="1"/>
    </row>
    <row r="8026" spans="6:14" x14ac:dyDescent="0.25">
      <c r="F8026" s="1"/>
      <c r="G8026" s="1"/>
      <c r="H8026" s="1"/>
      <c r="I8026" s="1"/>
      <c r="J8026" s="1"/>
      <c r="K8026" s="1"/>
      <c r="L8026" s="1"/>
      <c r="M8026" s="1"/>
      <c r="N8026" s="1"/>
    </row>
    <row r="8027" spans="6:14" x14ac:dyDescent="0.25">
      <c r="F8027" s="1"/>
      <c r="G8027" s="1"/>
      <c r="H8027" s="1"/>
      <c r="I8027" s="1"/>
      <c r="J8027" s="1"/>
      <c r="K8027" s="1"/>
      <c r="L8027" s="1"/>
      <c r="M8027" s="1"/>
      <c r="N8027" s="1"/>
    </row>
    <row r="8028" spans="6:14" x14ac:dyDescent="0.25">
      <c r="F8028" s="1"/>
      <c r="G8028" s="1"/>
      <c r="H8028" s="1"/>
      <c r="I8028" s="1"/>
      <c r="J8028" s="1"/>
      <c r="K8028" s="1"/>
      <c r="L8028" s="1"/>
      <c r="M8028" s="1"/>
      <c r="N8028" s="1"/>
    </row>
    <row r="8029" spans="6:14" x14ac:dyDescent="0.25">
      <c r="F8029" s="1"/>
      <c r="G8029" s="1"/>
      <c r="H8029" s="1"/>
      <c r="I8029" s="1"/>
      <c r="J8029" s="1"/>
      <c r="K8029" s="1"/>
      <c r="L8029" s="1"/>
      <c r="M8029" s="1"/>
      <c r="N8029" s="1"/>
    </row>
    <row r="8030" spans="6:14" x14ac:dyDescent="0.25">
      <c r="F8030" s="1"/>
      <c r="G8030" s="1"/>
      <c r="H8030" s="1"/>
      <c r="I8030" s="1"/>
      <c r="J8030" s="1"/>
      <c r="K8030" s="1"/>
      <c r="L8030" s="1"/>
      <c r="M8030" s="1"/>
      <c r="N8030" s="1"/>
    </row>
    <row r="8031" spans="6:14" x14ac:dyDescent="0.25">
      <c r="F8031" s="1"/>
      <c r="G8031" s="1"/>
      <c r="H8031" s="1"/>
      <c r="I8031" s="1"/>
      <c r="J8031" s="1"/>
      <c r="K8031" s="1"/>
      <c r="L8031" s="1"/>
      <c r="M8031" s="1"/>
      <c r="N8031" s="1"/>
    </row>
    <row r="8032" spans="6:14" x14ac:dyDescent="0.25">
      <c r="F8032" s="1"/>
      <c r="G8032" s="1"/>
      <c r="H8032" s="1"/>
      <c r="I8032" s="1"/>
      <c r="J8032" s="1"/>
      <c r="K8032" s="1"/>
      <c r="L8032" s="1"/>
      <c r="M8032" s="1"/>
      <c r="N8032" s="1"/>
    </row>
    <row r="8033" spans="6:14" x14ac:dyDescent="0.25">
      <c r="F8033" s="1"/>
      <c r="G8033" s="1"/>
      <c r="H8033" s="1"/>
      <c r="I8033" s="1"/>
      <c r="J8033" s="1"/>
      <c r="K8033" s="1"/>
      <c r="L8033" s="1"/>
      <c r="M8033" s="1"/>
      <c r="N8033" s="1"/>
    </row>
    <row r="8034" spans="6:14" x14ac:dyDescent="0.25">
      <c r="F8034" s="1"/>
      <c r="G8034" s="1"/>
      <c r="H8034" s="1"/>
      <c r="I8034" s="1"/>
      <c r="J8034" s="1"/>
      <c r="K8034" s="1"/>
      <c r="L8034" s="1"/>
      <c r="M8034" s="1"/>
      <c r="N8034" s="1"/>
    </row>
    <row r="8035" spans="6:14" x14ac:dyDescent="0.25">
      <c r="F8035" s="1"/>
      <c r="G8035" s="1"/>
      <c r="H8035" s="1"/>
      <c r="I8035" s="1"/>
      <c r="J8035" s="1"/>
      <c r="K8035" s="1"/>
      <c r="L8035" s="1"/>
      <c r="M8035" s="1"/>
      <c r="N8035" s="1"/>
    </row>
    <row r="8036" spans="6:14" x14ac:dyDescent="0.25">
      <c r="F8036" s="1"/>
      <c r="G8036" s="1"/>
      <c r="H8036" s="1"/>
      <c r="I8036" s="1"/>
      <c r="J8036" s="1"/>
      <c r="K8036" s="1"/>
      <c r="L8036" s="1"/>
      <c r="M8036" s="1"/>
      <c r="N8036" s="1"/>
    </row>
    <row r="8037" spans="6:14" x14ac:dyDescent="0.25">
      <c r="F8037" s="1"/>
      <c r="G8037" s="1"/>
      <c r="H8037" s="1"/>
      <c r="I8037" s="1"/>
      <c r="J8037" s="1"/>
      <c r="K8037" s="1"/>
      <c r="L8037" s="1"/>
      <c r="M8037" s="1"/>
      <c r="N8037" s="1"/>
    </row>
    <row r="8038" spans="6:14" x14ac:dyDescent="0.25">
      <c r="F8038" s="1"/>
      <c r="G8038" s="1"/>
      <c r="H8038" s="1"/>
      <c r="I8038" s="1"/>
      <c r="J8038" s="1"/>
      <c r="K8038" s="1"/>
      <c r="L8038" s="1"/>
      <c r="M8038" s="1"/>
      <c r="N8038" s="1"/>
    </row>
    <row r="8039" spans="6:14" x14ac:dyDescent="0.25">
      <c r="F8039" s="1"/>
      <c r="G8039" s="1"/>
      <c r="H8039" s="1"/>
      <c r="I8039" s="1"/>
      <c r="J8039" s="1"/>
      <c r="K8039" s="1"/>
      <c r="L8039" s="1"/>
      <c r="M8039" s="1"/>
      <c r="N8039" s="1"/>
    </row>
    <row r="8040" spans="6:14" x14ac:dyDescent="0.25">
      <c r="F8040" s="1"/>
      <c r="G8040" s="1"/>
      <c r="H8040" s="1"/>
      <c r="I8040" s="1"/>
      <c r="J8040" s="1"/>
      <c r="K8040" s="1"/>
      <c r="L8040" s="1"/>
      <c r="M8040" s="1"/>
      <c r="N8040" s="1"/>
    </row>
    <row r="8041" spans="6:14" x14ac:dyDescent="0.25">
      <c r="F8041" s="1"/>
      <c r="G8041" s="1"/>
      <c r="H8041" s="1"/>
      <c r="I8041" s="1"/>
      <c r="J8041" s="1"/>
      <c r="K8041" s="1"/>
      <c r="L8041" s="1"/>
      <c r="M8041" s="1"/>
      <c r="N8041" s="1"/>
    </row>
    <row r="8042" spans="6:14" x14ac:dyDescent="0.25">
      <c r="F8042" s="1"/>
      <c r="G8042" s="1"/>
      <c r="H8042" s="1"/>
      <c r="I8042" s="1"/>
      <c r="J8042" s="1"/>
      <c r="K8042" s="1"/>
      <c r="L8042" s="1"/>
      <c r="M8042" s="1"/>
      <c r="N8042" s="1"/>
    </row>
    <row r="8043" spans="6:14" x14ac:dyDescent="0.25">
      <c r="F8043" s="1"/>
      <c r="G8043" s="1"/>
      <c r="H8043" s="1"/>
      <c r="I8043" s="1"/>
      <c r="J8043" s="1"/>
      <c r="K8043" s="1"/>
      <c r="L8043" s="1"/>
      <c r="M8043" s="1"/>
      <c r="N8043" s="1"/>
    </row>
    <row r="8044" spans="6:14" x14ac:dyDescent="0.25">
      <c r="F8044" s="1"/>
      <c r="G8044" s="1"/>
      <c r="H8044" s="1"/>
      <c r="I8044" s="1"/>
      <c r="J8044" s="1"/>
      <c r="K8044" s="1"/>
      <c r="L8044" s="1"/>
      <c r="M8044" s="1"/>
      <c r="N8044" s="1"/>
    </row>
    <row r="8045" spans="6:14" x14ac:dyDescent="0.25">
      <c r="F8045" s="1"/>
      <c r="G8045" s="1"/>
      <c r="H8045" s="1"/>
      <c r="I8045" s="1"/>
      <c r="J8045" s="1"/>
      <c r="K8045" s="1"/>
      <c r="L8045" s="1"/>
      <c r="M8045" s="1"/>
      <c r="N8045" s="1"/>
    </row>
    <row r="8046" spans="6:14" x14ac:dyDescent="0.25">
      <c r="F8046" s="1"/>
      <c r="G8046" s="1"/>
      <c r="H8046" s="1"/>
      <c r="I8046" s="1"/>
      <c r="J8046" s="1"/>
      <c r="K8046" s="1"/>
      <c r="L8046" s="1"/>
      <c r="M8046" s="1"/>
      <c r="N8046" s="1"/>
    </row>
    <row r="8047" spans="6:14" x14ac:dyDescent="0.25">
      <c r="F8047" s="1"/>
      <c r="G8047" s="1"/>
      <c r="H8047" s="1"/>
      <c r="I8047" s="1"/>
      <c r="J8047" s="1"/>
      <c r="K8047" s="1"/>
      <c r="L8047" s="1"/>
      <c r="M8047" s="1"/>
      <c r="N8047" s="1"/>
    </row>
    <row r="8048" spans="6:14" x14ac:dyDescent="0.25">
      <c r="F8048" s="1"/>
      <c r="G8048" s="1"/>
      <c r="H8048" s="1"/>
      <c r="I8048" s="1"/>
      <c r="J8048" s="1"/>
      <c r="K8048" s="1"/>
      <c r="L8048" s="1"/>
      <c r="M8048" s="1"/>
      <c r="N8048" s="1"/>
    </row>
    <row r="8049" spans="6:14" x14ac:dyDescent="0.25">
      <c r="F8049" s="1"/>
      <c r="G8049" s="1"/>
      <c r="H8049" s="1"/>
      <c r="I8049" s="1"/>
      <c r="J8049" s="1"/>
      <c r="K8049" s="1"/>
      <c r="L8049" s="1"/>
      <c r="M8049" s="1"/>
      <c r="N8049" s="1"/>
    </row>
    <row r="8050" spans="6:14" x14ac:dyDescent="0.25">
      <c r="F8050" s="1"/>
      <c r="G8050" s="1"/>
      <c r="H8050" s="1"/>
      <c r="I8050" s="1"/>
      <c r="J8050" s="1"/>
      <c r="K8050" s="1"/>
      <c r="L8050" s="1"/>
      <c r="M8050" s="1"/>
      <c r="N8050" s="1"/>
    </row>
    <row r="8051" spans="6:14" x14ac:dyDescent="0.25">
      <c r="F8051" s="1"/>
      <c r="G8051" s="1"/>
      <c r="H8051" s="1"/>
      <c r="I8051" s="1"/>
      <c r="J8051" s="1"/>
      <c r="K8051" s="1"/>
      <c r="L8051" s="1"/>
      <c r="M8051" s="1"/>
      <c r="N8051" s="1"/>
    </row>
    <row r="8052" spans="6:14" x14ac:dyDescent="0.25">
      <c r="F8052" s="1"/>
      <c r="G8052" s="1"/>
      <c r="H8052" s="1"/>
      <c r="I8052" s="1"/>
      <c r="J8052" s="1"/>
      <c r="K8052" s="1"/>
      <c r="L8052" s="1"/>
      <c r="M8052" s="1"/>
      <c r="N8052" s="1"/>
    </row>
    <row r="8053" spans="6:14" x14ac:dyDescent="0.25">
      <c r="F8053" s="1"/>
      <c r="G8053" s="1"/>
      <c r="H8053" s="1"/>
      <c r="I8053" s="1"/>
      <c r="J8053" s="1"/>
      <c r="K8053" s="1"/>
      <c r="L8053" s="1"/>
      <c r="M8053" s="1"/>
      <c r="N8053" s="1"/>
    </row>
    <row r="8054" spans="6:14" x14ac:dyDescent="0.25">
      <c r="F8054" s="1"/>
      <c r="G8054" s="1"/>
      <c r="H8054" s="1"/>
      <c r="I8054" s="1"/>
      <c r="J8054" s="1"/>
      <c r="K8054" s="1"/>
      <c r="L8054" s="1"/>
      <c r="M8054" s="1"/>
      <c r="N8054" s="1"/>
    </row>
    <row r="8055" spans="6:14" x14ac:dyDescent="0.25">
      <c r="F8055" s="1"/>
      <c r="G8055" s="1"/>
      <c r="H8055" s="1"/>
      <c r="I8055" s="1"/>
      <c r="J8055" s="1"/>
      <c r="K8055" s="1"/>
      <c r="L8055" s="1"/>
      <c r="M8055" s="1"/>
      <c r="N8055" s="1"/>
    </row>
    <row r="8056" spans="6:14" x14ac:dyDescent="0.25">
      <c r="F8056" s="1"/>
      <c r="G8056" s="1"/>
      <c r="H8056" s="1"/>
      <c r="I8056" s="1"/>
      <c r="J8056" s="1"/>
      <c r="K8056" s="1"/>
      <c r="L8056" s="1"/>
      <c r="M8056" s="1"/>
      <c r="N8056" s="1"/>
    </row>
    <row r="8057" spans="6:14" x14ac:dyDescent="0.25">
      <c r="F8057" s="1"/>
      <c r="G8057" s="1"/>
      <c r="H8057" s="1"/>
      <c r="I8057" s="1"/>
      <c r="J8057" s="1"/>
      <c r="K8057" s="1"/>
      <c r="L8057" s="1"/>
      <c r="M8057" s="1"/>
      <c r="N8057" s="1"/>
    </row>
    <row r="8058" spans="6:14" x14ac:dyDescent="0.25">
      <c r="F8058" s="1"/>
      <c r="G8058" s="1"/>
      <c r="H8058" s="1"/>
      <c r="I8058" s="1"/>
      <c r="J8058" s="1"/>
      <c r="K8058" s="1"/>
      <c r="L8058" s="1"/>
      <c r="M8058" s="1"/>
      <c r="N8058" s="1"/>
    </row>
    <row r="8059" spans="6:14" x14ac:dyDescent="0.25">
      <c r="F8059" s="1"/>
      <c r="G8059" s="1"/>
      <c r="H8059" s="1"/>
      <c r="I8059" s="1"/>
      <c r="J8059" s="1"/>
      <c r="K8059" s="1"/>
      <c r="L8059" s="1"/>
      <c r="M8059" s="1"/>
      <c r="N8059" s="1"/>
    </row>
    <row r="8060" spans="6:14" x14ac:dyDescent="0.25">
      <c r="F8060" s="1"/>
      <c r="G8060" s="1"/>
      <c r="H8060" s="1"/>
      <c r="I8060" s="1"/>
      <c r="J8060" s="1"/>
      <c r="K8060" s="1"/>
      <c r="L8060" s="1"/>
      <c r="M8060" s="1"/>
      <c r="N8060" s="1"/>
    </row>
    <row r="8061" spans="6:14" x14ac:dyDescent="0.25">
      <c r="F8061" s="1"/>
      <c r="G8061" s="1"/>
      <c r="H8061" s="1"/>
      <c r="I8061" s="1"/>
      <c r="J8061" s="1"/>
      <c r="K8061" s="1"/>
      <c r="L8061" s="1"/>
      <c r="M8061" s="1"/>
      <c r="N8061" s="1"/>
    </row>
    <row r="8062" spans="6:14" x14ac:dyDescent="0.25">
      <c r="F8062" s="1"/>
      <c r="G8062" s="1"/>
      <c r="H8062" s="1"/>
      <c r="I8062" s="1"/>
      <c r="J8062" s="1"/>
      <c r="K8062" s="1"/>
      <c r="L8062" s="1"/>
      <c r="M8062" s="1"/>
      <c r="N8062" s="1"/>
    </row>
    <row r="8063" spans="6:14" x14ac:dyDescent="0.25">
      <c r="F8063" s="1"/>
      <c r="G8063" s="1"/>
      <c r="H8063" s="1"/>
      <c r="I8063" s="1"/>
      <c r="J8063" s="1"/>
      <c r="K8063" s="1"/>
      <c r="L8063" s="1"/>
      <c r="M8063" s="1"/>
      <c r="N8063" s="1"/>
    </row>
    <row r="8064" spans="6:14" x14ac:dyDescent="0.25">
      <c r="F8064" s="1"/>
      <c r="G8064" s="1"/>
      <c r="H8064" s="1"/>
      <c r="I8064" s="1"/>
      <c r="J8064" s="1"/>
      <c r="K8064" s="1"/>
      <c r="L8064" s="1"/>
      <c r="M8064" s="1"/>
      <c r="N8064" s="1"/>
    </row>
    <row r="8065" spans="6:14" x14ac:dyDescent="0.25">
      <c r="F8065" s="1"/>
      <c r="G8065" s="1"/>
      <c r="H8065" s="1"/>
      <c r="I8065" s="1"/>
      <c r="J8065" s="1"/>
      <c r="K8065" s="1"/>
      <c r="L8065" s="1"/>
      <c r="M8065" s="1"/>
      <c r="N8065" s="1"/>
    </row>
    <row r="8066" spans="6:14" x14ac:dyDescent="0.25">
      <c r="F8066" s="1"/>
      <c r="G8066" s="1"/>
      <c r="H8066" s="1"/>
      <c r="I8066" s="1"/>
      <c r="J8066" s="1"/>
      <c r="K8066" s="1"/>
      <c r="L8066" s="1"/>
      <c r="M8066" s="1"/>
      <c r="N8066" s="1"/>
    </row>
    <row r="8067" spans="6:14" x14ac:dyDescent="0.25">
      <c r="F8067" s="1"/>
      <c r="G8067" s="1"/>
      <c r="H8067" s="1"/>
      <c r="I8067" s="1"/>
      <c r="J8067" s="1"/>
      <c r="K8067" s="1"/>
      <c r="L8067" s="1"/>
      <c r="M8067" s="1"/>
      <c r="N8067" s="1"/>
    </row>
    <row r="8068" spans="6:14" x14ac:dyDescent="0.25">
      <c r="F8068" s="1"/>
      <c r="G8068" s="1"/>
      <c r="H8068" s="1"/>
      <c r="I8068" s="1"/>
      <c r="J8068" s="1"/>
      <c r="K8068" s="1"/>
      <c r="L8068" s="1"/>
      <c r="M8068" s="1"/>
      <c r="N8068" s="1"/>
    </row>
    <row r="8069" spans="6:14" x14ac:dyDescent="0.25">
      <c r="F8069" s="1"/>
      <c r="G8069" s="1"/>
      <c r="H8069" s="1"/>
      <c r="I8069" s="1"/>
      <c r="J8069" s="1"/>
      <c r="K8069" s="1"/>
      <c r="L8069" s="1"/>
      <c r="M8069" s="1"/>
      <c r="N8069" s="1"/>
    </row>
    <row r="8070" spans="6:14" x14ac:dyDescent="0.25">
      <c r="F8070" s="1"/>
      <c r="G8070" s="1"/>
      <c r="H8070" s="1"/>
      <c r="I8070" s="1"/>
      <c r="J8070" s="1"/>
      <c r="K8070" s="1"/>
      <c r="L8070" s="1"/>
      <c r="M8070" s="1"/>
      <c r="N8070" s="1"/>
    </row>
    <row r="8071" spans="6:14" x14ac:dyDescent="0.25">
      <c r="F8071" s="1"/>
      <c r="G8071" s="1"/>
      <c r="H8071" s="1"/>
      <c r="I8071" s="1"/>
      <c r="J8071" s="1"/>
      <c r="K8071" s="1"/>
      <c r="L8071" s="1"/>
      <c r="M8071" s="1"/>
      <c r="N8071" s="1"/>
    </row>
    <row r="8072" spans="6:14" x14ac:dyDescent="0.25">
      <c r="F8072" s="1"/>
      <c r="G8072" s="1"/>
      <c r="H8072" s="1"/>
      <c r="I8072" s="1"/>
      <c r="J8072" s="1"/>
      <c r="K8072" s="1"/>
      <c r="L8072" s="1"/>
      <c r="M8072" s="1"/>
      <c r="N8072" s="1"/>
    </row>
    <row r="8073" spans="6:14" x14ac:dyDescent="0.25">
      <c r="F8073" s="1"/>
      <c r="G8073" s="1"/>
      <c r="H8073" s="1"/>
      <c r="I8073" s="1"/>
      <c r="J8073" s="1"/>
      <c r="K8073" s="1"/>
      <c r="L8073" s="1"/>
      <c r="M8073" s="1"/>
      <c r="N8073" s="1"/>
    </row>
    <row r="8074" spans="6:14" x14ac:dyDescent="0.25">
      <c r="F8074" s="1"/>
      <c r="G8074" s="1"/>
      <c r="H8074" s="1"/>
      <c r="I8074" s="1"/>
      <c r="J8074" s="1"/>
      <c r="K8074" s="1"/>
      <c r="L8074" s="1"/>
      <c r="M8074" s="1"/>
      <c r="N8074" s="1"/>
    </row>
    <row r="8075" spans="6:14" x14ac:dyDescent="0.25">
      <c r="F8075" s="1"/>
      <c r="G8075" s="1"/>
      <c r="H8075" s="1"/>
      <c r="I8075" s="1"/>
      <c r="J8075" s="1"/>
      <c r="K8075" s="1"/>
      <c r="L8075" s="1"/>
      <c r="M8075" s="1"/>
      <c r="N8075" s="1"/>
    </row>
    <row r="8076" spans="6:14" x14ac:dyDescent="0.25">
      <c r="F8076" s="1"/>
      <c r="G8076" s="1"/>
      <c r="H8076" s="1"/>
      <c r="I8076" s="1"/>
      <c r="J8076" s="1"/>
      <c r="K8076" s="1"/>
      <c r="L8076" s="1"/>
      <c r="M8076" s="1"/>
      <c r="N8076" s="1"/>
    </row>
    <row r="8077" spans="6:14" x14ac:dyDescent="0.25">
      <c r="F8077" s="1"/>
      <c r="G8077" s="1"/>
      <c r="H8077" s="1"/>
      <c r="I8077" s="1"/>
      <c r="J8077" s="1"/>
      <c r="K8077" s="1"/>
      <c r="L8077" s="1"/>
      <c r="M8077" s="1"/>
      <c r="N8077" s="1"/>
    </row>
    <row r="8078" spans="6:14" x14ac:dyDescent="0.25">
      <c r="F8078" s="1"/>
      <c r="G8078" s="1"/>
      <c r="H8078" s="1"/>
      <c r="I8078" s="1"/>
      <c r="J8078" s="1"/>
      <c r="K8078" s="1"/>
      <c r="L8078" s="1"/>
      <c r="M8078" s="1"/>
      <c r="N8078" s="1"/>
    </row>
    <row r="8079" spans="6:14" x14ac:dyDescent="0.25">
      <c r="F8079" s="1"/>
      <c r="G8079" s="1"/>
      <c r="H8079" s="1"/>
      <c r="I8079" s="1"/>
      <c r="J8079" s="1"/>
      <c r="K8079" s="1"/>
      <c r="L8079" s="1"/>
      <c r="M8079" s="1"/>
      <c r="N8079" s="1"/>
    </row>
    <row r="8080" spans="6:14" x14ac:dyDescent="0.25">
      <c r="F8080" s="1"/>
      <c r="G8080" s="1"/>
      <c r="H8080" s="1"/>
      <c r="I8080" s="1"/>
      <c r="J8080" s="1"/>
      <c r="K8080" s="1"/>
      <c r="L8080" s="1"/>
      <c r="M8080" s="1"/>
      <c r="N8080" s="1"/>
    </row>
    <row r="8081" spans="6:14" x14ac:dyDescent="0.25">
      <c r="F8081" s="1"/>
      <c r="G8081" s="1"/>
      <c r="H8081" s="1"/>
      <c r="I8081" s="1"/>
      <c r="J8081" s="1"/>
      <c r="K8081" s="1"/>
      <c r="L8081" s="1"/>
      <c r="M8081" s="1"/>
      <c r="N8081" s="1"/>
    </row>
    <row r="8082" spans="6:14" x14ac:dyDescent="0.25">
      <c r="F8082" s="1"/>
      <c r="G8082" s="1"/>
      <c r="H8082" s="1"/>
      <c r="I8082" s="1"/>
      <c r="J8082" s="1"/>
      <c r="K8082" s="1"/>
      <c r="L8082" s="1"/>
      <c r="M8082" s="1"/>
      <c r="N8082" s="1"/>
    </row>
    <row r="8083" spans="6:14" x14ac:dyDescent="0.25">
      <c r="F8083" s="1"/>
      <c r="G8083" s="1"/>
      <c r="H8083" s="1"/>
      <c r="I8083" s="1"/>
      <c r="J8083" s="1"/>
      <c r="K8083" s="1"/>
      <c r="L8083" s="1"/>
      <c r="M8083" s="1"/>
      <c r="N8083" s="1"/>
    </row>
    <row r="8084" spans="6:14" x14ac:dyDescent="0.25">
      <c r="F8084" s="1"/>
      <c r="G8084" s="1"/>
      <c r="H8084" s="1"/>
      <c r="I8084" s="1"/>
      <c r="J8084" s="1"/>
      <c r="K8084" s="1"/>
      <c r="L8084" s="1"/>
      <c r="M8084" s="1"/>
      <c r="N8084" s="1"/>
    </row>
    <row r="8085" spans="6:14" x14ac:dyDescent="0.25">
      <c r="F8085" s="1"/>
      <c r="G8085" s="1"/>
      <c r="H8085" s="1"/>
      <c r="I8085" s="1"/>
      <c r="J8085" s="1"/>
      <c r="K8085" s="1"/>
      <c r="L8085" s="1"/>
      <c r="M8085" s="1"/>
      <c r="N8085" s="1"/>
    </row>
    <row r="8086" spans="6:14" x14ac:dyDescent="0.25">
      <c r="F8086" s="1"/>
      <c r="G8086" s="1"/>
      <c r="H8086" s="1"/>
      <c r="I8086" s="1"/>
      <c r="J8086" s="1"/>
      <c r="K8086" s="1"/>
      <c r="L8086" s="1"/>
      <c r="M8086" s="1"/>
      <c r="N8086" s="1"/>
    </row>
    <row r="8087" spans="6:14" x14ac:dyDescent="0.25">
      <c r="F8087" s="1"/>
      <c r="G8087" s="1"/>
      <c r="H8087" s="1"/>
      <c r="I8087" s="1"/>
      <c r="J8087" s="1"/>
      <c r="K8087" s="1"/>
      <c r="L8087" s="1"/>
      <c r="M8087" s="1"/>
      <c r="N8087" s="1"/>
    </row>
    <row r="8088" spans="6:14" x14ac:dyDescent="0.25">
      <c r="F8088" s="1"/>
      <c r="G8088" s="1"/>
      <c r="H8088" s="1"/>
      <c r="I8088" s="1"/>
      <c r="J8088" s="1"/>
      <c r="K8088" s="1"/>
      <c r="L8088" s="1"/>
      <c r="M8088" s="1"/>
      <c r="N8088" s="1"/>
    </row>
    <row r="8089" spans="6:14" x14ac:dyDescent="0.25">
      <c r="F8089" s="1"/>
      <c r="G8089" s="1"/>
      <c r="H8089" s="1"/>
      <c r="I8089" s="1"/>
      <c r="J8089" s="1"/>
      <c r="K8089" s="1"/>
      <c r="L8089" s="1"/>
      <c r="M8089" s="1"/>
      <c r="N8089" s="1"/>
    </row>
    <row r="8090" spans="6:14" x14ac:dyDescent="0.25">
      <c r="F8090" s="1"/>
      <c r="G8090" s="1"/>
      <c r="H8090" s="1"/>
      <c r="I8090" s="1"/>
      <c r="J8090" s="1"/>
      <c r="K8090" s="1"/>
      <c r="L8090" s="1"/>
      <c r="M8090" s="1"/>
      <c r="N8090" s="1"/>
    </row>
    <row r="8091" spans="6:14" x14ac:dyDescent="0.25">
      <c r="F8091" s="1"/>
      <c r="G8091" s="1"/>
      <c r="H8091" s="1"/>
      <c r="I8091" s="1"/>
      <c r="J8091" s="1"/>
      <c r="K8091" s="1"/>
      <c r="L8091" s="1"/>
      <c r="M8091" s="1"/>
      <c r="N8091" s="1"/>
    </row>
    <row r="8092" spans="6:14" x14ac:dyDescent="0.25">
      <c r="F8092" s="1"/>
      <c r="G8092" s="1"/>
      <c r="H8092" s="1"/>
      <c r="I8092" s="1"/>
      <c r="J8092" s="1"/>
      <c r="K8092" s="1"/>
      <c r="L8092" s="1"/>
      <c r="M8092" s="1"/>
      <c r="N8092" s="1"/>
    </row>
    <row r="8093" spans="6:14" x14ac:dyDescent="0.25">
      <c r="F8093" s="1"/>
      <c r="G8093" s="1"/>
      <c r="H8093" s="1"/>
      <c r="I8093" s="1"/>
      <c r="J8093" s="1"/>
      <c r="K8093" s="1"/>
      <c r="L8093" s="1"/>
      <c r="M8093" s="1"/>
      <c r="N8093" s="1"/>
    </row>
    <row r="8094" spans="6:14" x14ac:dyDescent="0.25">
      <c r="F8094" s="1"/>
      <c r="G8094" s="1"/>
      <c r="H8094" s="1"/>
      <c r="I8094" s="1"/>
      <c r="J8094" s="1"/>
      <c r="K8094" s="1"/>
      <c r="L8094" s="1"/>
      <c r="M8094" s="1"/>
      <c r="N8094" s="1"/>
    </row>
    <row r="8095" spans="6:14" x14ac:dyDescent="0.25">
      <c r="F8095" s="1"/>
      <c r="G8095" s="1"/>
      <c r="H8095" s="1"/>
      <c r="I8095" s="1"/>
      <c r="J8095" s="1"/>
      <c r="K8095" s="1"/>
      <c r="L8095" s="1"/>
      <c r="M8095" s="1"/>
      <c r="N8095" s="1"/>
    </row>
    <row r="8096" spans="6:14" x14ac:dyDescent="0.25">
      <c r="F8096" s="1"/>
      <c r="G8096" s="1"/>
      <c r="H8096" s="1"/>
      <c r="I8096" s="1"/>
      <c r="J8096" s="1"/>
      <c r="K8096" s="1"/>
      <c r="L8096" s="1"/>
      <c r="M8096" s="1"/>
      <c r="N8096" s="1"/>
    </row>
    <row r="8097" spans="6:14" x14ac:dyDescent="0.25">
      <c r="F8097" s="1"/>
      <c r="G8097" s="1"/>
      <c r="H8097" s="1"/>
      <c r="I8097" s="1"/>
      <c r="J8097" s="1"/>
      <c r="K8097" s="1"/>
      <c r="L8097" s="1"/>
      <c r="M8097" s="1"/>
      <c r="N8097" s="1"/>
    </row>
    <row r="8098" spans="6:14" x14ac:dyDescent="0.25">
      <c r="F8098" s="1"/>
      <c r="G8098" s="1"/>
      <c r="H8098" s="1"/>
      <c r="I8098" s="1"/>
      <c r="J8098" s="1"/>
      <c r="K8098" s="1"/>
      <c r="L8098" s="1"/>
      <c r="M8098" s="1"/>
      <c r="N8098" s="1"/>
    </row>
    <row r="8099" spans="6:14" x14ac:dyDescent="0.25">
      <c r="F8099" s="1"/>
      <c r="G8099" s="1"/>
      <c r="H8099" s="1"/>
      <c r="I8099" s="1"/>
      <c r="J8099" s="1"/>
      <c r="K8099" s="1"/>
      <c r="L8099" s="1"/>
      <c r="M8099" s="1"/>
      <c r="N8099" s="1"/>
    </row>
    <row r="8100" spans="6:14" x14ac:dyDescent="0.25">
      <c r="F8100" s="1"/>
      <c r="G8100" s="1"/>
      <c r="H8100" s="1"/>
      <c r="I8100" s="1"/>
      <c r="J8100" s="1"/>
      <c r="K8100" s="1"/>
      <c r="L8100" s="1"/>
      <c r="M8100" s="1"/>
      <c r="N8100" s="1"/>
    </row>
    <row r="8101" spans="6:14" x14ac:dyDescent="0.25">
      <c r="F8101" s="1"/>
      <c r="G8101" s="1"/>
      <c r="H8101" s="1"/>
      <c r="I8101" s="1"/>
      <c r="J8101" s="1"/>
      <c r="K8101" s="1"/>
      <c r="L8101" s="1"/>
      <c r="M8101" s="1"/>
      <c r="N8101" s="1"/>
    </row>
    <row r="8102" spans="6:14" x14ac:dyDescent="0.25">
      <c r="F8102" s="1"/>
      <c r="G8102" s="1"/>
      <c r="H8102" s="1"/>
      <c r="I8102" s="1"/>
      <c r="J8102" s="1"/>
      <c r="K8102" s="1"/>
      <c r="L8102" s="1"/>
      <c r="M8102" s="1"/>
      <c r="N8102" s="1"/>
    </row>
    <row r="8103" spans="6:14" x14ac:dyDescent="0.25">
      <c r="F8103" s="1"/>
      <c r="G8103" s="1"/>
      <c r="H8103" s="1"/>
      <c r="I8103" s="1"/>
      <c r="J8103" s="1"/>
      <c r="K8103" s="1"/>
      <c r="L8103" s="1"/>
      <c r="M8103" s="1"/>
      <c r="N8103" s="1"/>
    </row>
    <row r="8104" spans="6:14" x14ac:dyDescent="0.25">
      <c r="F8104" s="1"/>
      <c r="G8104" s="1"/>
      <c r="H8104" s="1"/>
      <c r="I8104" s="1"/>
      <c r="J8104" s="1"/>
      <c r="K8104" s="1"/>
      <c r="L8104" s="1"/>
      <c r="M8104" s="1"/>
      <c r="N8104" s="1"/>
    </row>
    <row r="8105" spans="6:14" x14ac:dyDescent="0.25">
      <c r="F8105" s="1"/>
      <c r="G8105" s="1"/>
      <c r="H8105" s="1"/>
      <c r="I8105" s="1"/>
      <c r="J8105" s="1"/>
      <c r="K8105" s="1"/>
      <c r="L8105" s="1"/>
      <c r="M8105" s="1"/>
      <c r="N8105" s="1"/>
    </row>
    <row r="8106" spans="6:14" x14ac:dyDescent="0.25">
      <c r="F8106" s="1"/>
      <c r="G8106" s="1"/>
      <c r="H8106" s="1"/>
      <c r="I8106" s="1"/>
      <c r="J8106" s="1"/>
      <c r="K8106" s="1"/>
      <c r="L8106" s="1"/>
      <c r="M8106" s="1"/>
      <c r="N8106" s="1"/>
    </row>
    <row r="8107" spans="6:14" x14ac:dyDescent="0.25">
      <c r="F8107" s="1"/>
      <c r="G8107" s="1"/>
      <c r="H8107" s="1"/>
      <c r="I8107" s="1"/>
      <c r="J8107" s="1"/>
      <c r="K8107" s="1"/>
      <c r="L8107" s="1"/>
      <c r="M8107" s="1"/>
      <c r="N8107" s="1"/>
    </row>
    <row r="8108" spans="6:14" x14ac:dyDescent="0.25">
      <c r="F8108" s="1"/>
      <c r="G8108" s="1"/>
      <c r="H8108" s="1"/>
      <c r="I8108" s="1"/>
      <c r="J8108" s="1"/>
      <c r="K8108" s="1"/>
      <c r="L8108" s="1"/>
      <c r="M8108" s="1"/>
      <c r="N8108" s="1"/>
    </row>
    <row r="8109" spans="6:14" x14ac:dyDescent="0.25">
      <c r="F8109" s="1"/>
      <c r="G8109" s="1"/>
      <c r="H8109" s="1"/>
      <c r="I8109" s="1"/>
      <c r="J8109" s="1"/>
      <c r="K8109" s="1"/>
      <c r="L8109" s="1"/>
      <c r="M8109" s="1"/>
      <c r="N8109" s="1"/>
    </row>
    <row r="8110" spans="6:14" x14ac:dyDescent="0.25">
      <c r="F8110" s="1"/>
      <c r="G8110" s="1"/>
      <c r="H8110" s="1"/>
      <c r="I8110" s="1"/>
      <c r="J8110" s="1"/>
      <c r="K8110" s="1"/>
      <c r="L8110" s="1"/>
      <c r="M8110" s="1"/>
      <c r="N8110" s="1"/>
    </row>
    <row r="8111" spans="6:14" x14ac:dyDescent="0.25">
      <c r="F8111" s="1"/>
      <c r="G8111" s="1"/>
      <c r="H8111" s="1"/>
      <c r="I8111" s="1"/>
      <c r="J8111" s="1"/>
      <c r="K8111" s="1"/>
      <c r="L8111" s="1"/>
      <c r="M8111" s="1"/>
      <c r="N8111" s="1"/>
    </row>
    <row r="8112" spans="6:14" x14ac:dyDescent="0.25">
      <c r="F8112" s="1"/>
      <c r="G8112" s="1"/>
      <c r="H8112" s="1"/>
      <c r="I8112" s="1"/>
      <c r="J8112" s="1"/>
      <c r="K8112" s="1"/>
      <c r="L8112" s="1"/>
      <c r="M8112" s="1"/>
      <c r="N8112" s="1"/>
    </row>
    <row r="8113" spans="6:14" x14ac:dyDescent="0.25">
      <c r="F8113" s="1"/>
      <c r="G8113" s="1"/>
      <c r="H8113" s="1"/>
      <c r="I8113" s="1"/>
      <c r="J8113" s="1"/>
      <c r="K8113" s="1"/>
      <c r="L8113" s="1"/>
      <c r="M8113" s="1"/>
      <c r="N8113" s="1"/>
    </row>
    <row r="8114" spans="6:14" x14ac:dyDescent="0.25">
      <c r="F8114" s="1"/>
      <c r="G8114" s="1"/>
      <c r="H8114" s="1"/>
      <c r="I8114" s="1"/>
      <c r="J8114" s="1"/>
      <c r="K8114" s="1"/>
      <c r="L8114" s="1"/>
      <c r="M8114" s="1"/>
      <c r="N8114" s="1"/>
    </row>
    <row r="8115" spans="6:14" x14ac:dyDescent="0.25">
      <c r="F8115" s="1"/>
      <c r="G8115" s="1"/>
      <c r="H8115" s="1"/>
      <c r="I8115" s="1"/>
      <c r="J8115" s="1"/>
      <c r="K8115" s="1"/>
      <c r="L8115" s="1"/>
      <c r="M8115" s="1"/>
      <c r="N8115" s="1"/>
    </row>
    <row r="8116" spans="6:14" x14ac:dyDescent="0.25">
      <c r="F8116" s="1"/>
      <c r="G8116" s="1"/>
      <c r="H8116" s="1"/>
      <c r="I8116" s="1"/>
      <c r="J8116" s="1"/>
      <c r="K8116" s="1"/>
      <c r="L8116" s="1"/>
      <c r="M8116" s="1"/>
      <c r="N8116" s="1"/>
    </row>
    <row r="8117" spans="6:14" x14ac:dyDescent="0.25">
      <c r="F8117" s="1"/>
      <c r="G8117" s="1"/>
      <c r="H8117" s="1"/>
      <c r="I8117" s="1"/>
      <c r="J8117" s="1"/>
      <c r="K8117" s="1"/>
      <c r="L8117" s="1"/>
      <c r="M8117" s="1"/>
      <c r="N8117" s="1"/>
    </row>
    <row r="8118" spans="6:14" x14ac:dyDescent="0.25">
      <c r="F8118" s="1"/>
      <c r="G8118" s="1"/>
      <c r="H8118" s="1"/>
      <c r="I8118" s="1"/>
      <c r="J8118" s="1"/>
      <c r="K8118" s="1"/>
      <c r="L8118" s="1"/>
      <c r="M8118" s="1"/>
      <c r="N8118" s="1"/>
    </row>
    <row r="8119" spans="6:14" x14ac:dyDescent="0.25">
      <c r="F8119" s="1"/>
      <c r="G8119" s="1"/>
      <c r="H8119" s="1"/>
      <c r="I8119" s="1"/>
      <c r="J8119" s="1"/>
      <c r="K8119" s="1"/>
      <c r="L8119" s="1"/>
      <c r="M8119" s="1"/>
      <c r="N8119" s="1"/>
    </row>
    <row r="8120" spans="6:14" x14ac:dyDescent="0.25">
      <c r="F8120" s="1"/>
      <c r="G8120" s="1"/>
      <c r="H8120" s="1"/>
      <c r="I8120" s="1"/>
      <c r="J8120" s="1"/>
      <c r="K8120" s="1"/>
      <c r="L8120" s="1"/>
      <c r="M8120" s="1"/>
      <c r="N8120" s="1"/>
    </row>
    <row r="8121" spans="6:14" x14ac:dyDescent="0.25">
      <c r="F8121" s="1"/>
      <c r="G8121" s="1"/>
      <c r="H8121" s="1"/>
      <c r="I8121" s="1"/>
      <c r="J8121" s="1"/>
      <c r="K8121" s="1"/>
      <c r="L8121" s="1"/>
      <c r="M8121" s="1"/>
      <c r="N8121" s="1"/>
    </row>
    <row r="8122" spans="6:14" x14ac:dyDescent="0.25">
      <c r="F8122" s="1"/>
      <c r="G8122" s="1"/>
      <c r="H8122" s="1"/>
      <c r="I8122" s="1"/>
      <c r="J8122" s="1"/>
      <c r="K8122" s="1"/>
      <c r="L8122" s="1"/>
      <c r="M8122" s="1"/>
      <c r="N8122" s="1"/>
    </row>
    <row r="8123" spans="6:14" x14ac:dyDescent="0.25">
      <c r="F8123" s="1"/>
      <c r="G8123" s="1"/>
      <c r="H8123" s="1"/>
      <c r="I8123" s="1"/>
      <c r="J8123" s="1"/>
      <c r="K8123" s="1"/>
      <c r="L8123" s="1"/>
      <c r="M8123" s="1"/>
      <c r="N8123" s="1"/>
    </row>
    <row r="8124" spans="6:14" x14ac:dyDescent="0.25">
      <c r="F8124" s="1"/>
      <c r="G8124" s="1"/>
      <c r="H8124" s="1"/>
      <c r="I8124" s="1"/>
      <c r="J8124" s="1"/>
      <c r="K8124" s="1"/>
      <c r="L8124" s="1"/>
      <c r="M8124" s="1"/>
      <c r="N8124" s="1"/>
    </row>
    <row r="8125" spans="6:14" x14ac:dyDescent="0.25">
      <c r="F8125" s="1"/>
      <c r="G8125" s="1"/>
      <c r="H8125" s="1"/>
      <c r="I8125" s="1"/>
      <c r="J8125" s="1"/>
      <c r="K8125" s="1"/>
      <c r="L8125" s="1"/>
      <c r="M8125" s="1"/>
      <c r="N8125" s="1"/>
    </row>
    <row r="8126" spans="6:14" x14ac:dyDescent="0.25">
      <c r="F8126" s="1"/>
      <c r="G8126" s="1"/>
      <c r="H8126" s="1"/>
      <c r="I8126" s="1"/>
      <c r="J8126" s="1"/>
      <c r="K8126" s="1"/>
      <c r="L8126" s="1"/>
      <c r="M8126" s="1"/>
      <c r="N8126" s="1"/>
    </row>
    <row r="8127" spans="6:14" x14ac:dyDescent="0.25">
      <c r="F8127" s="1"/>
      <c r="G8127" s="1"/>
      <c r="H8127" s="1"/>
      <c r="I8127" s="1"/>
      <c r="J8127" s="1"/>
      <c r="K8127" s="1"/>
      <c r="L8127" s="1"/>
      <c r="M8127" s="1"/>
      <c r="N8127" s="1"/>
    </row>
    <row r="8128" spans="6:14" x14ac:dyDescent="0.25">
      <c r="F8128" s="1"/>
      <c r="G8128" s="1"/>
      <c r="H8128" s="1"/>
      <c r="I8128" s="1"/>
      <c r="J8128" s="1"/>
      <c r="K8128" s="1"/>
      <c r="L8128" s="1"/>
      <c r="M8128" s="1"/>
      <c r="N8128" s="1"/>
    </row>
    <row r="8129" spans="6:14" x14ac:dyDescent="0.25">
      <c r="F8129" s="1"/>
      <c r="G8129" s="1"/>
      <c r="H8129" s="1"/>
      <c r="I8129" s="1"/>
      <c r="J8129" s="1"/>
      <c r="K8129" s="1"/>
      <c r="L8129" s="1"/>
      <c r="M8129" s="1"/>
      <c r="N8129" s="1"/>
    </row>
    <row r="8130" spans="6:14" x14ac:dyDescent="0.25">
      <c r="F8130" s="1"/>
      <c r="G8130" s="1"/>
      <c r="H8130" s="1"/>
      <c r="I8130" s="1"/>
      <c r="J8130" s="1"/>
      <c r="K8130" s="1"/>
      <c r="L8130" s="1"/>
      <c r="M8130" s="1"/>
      <c r="N8130" s="1"/>
    </row>
    <row r="8131" spans="6:14" x14ac:dyDescent="0.25">
      <c r="F8131" s="1"/>
      <c r="G8131" s="1"/>
      <c r="H8131" s="1"/>
      <c r="I8131" s="1"/>
      <c r="J8131" s="1"/>
      <c r="K8131" s="1"/>
      <c r="L8131" s="1"/>
      <c r="M8131" s="1"/>
      <c r="N8131" s="1"/>
    </row>
    <row r="8132" spans="6:14" x14ac:dyDescent="0.25">
      <c r="F8132" s="1"/>
      <c r="G8132" s="1"/>
      <c r="H8132" s="1"/>
      <c r="I8132" s="1"/>
      <c r="J8132" s="1"/>
      <c r="K8132" s="1"/>
      <c r="L8132" s="1"/>
      <c r="M8132" s="1"/>
      <c r="N8132" s="1"/>
    </row>
    <row r="8133" spans="6:14" x14ac:dyDescent="0.25">
      <c r="F8133" s="1"/>
      <c r="G8133" s="1"/>
      <c r="H8133" s="1"/>
      <c r="I8133" s="1"/>
      <c r="J8133" s="1"/>
      <c r="K8133" s="1"/>
      <c r="L8133" s="1"/>
      <c r="M8133" s="1"/>
      <c r="N8133" s="1"/>
    </row>
    <row r="8134" spans="6:14" x14ac:dyDescent="0.25">
      <c r="F8134" s="1"/>
      <c r="G8134" s="1"/>
      <c r="H8134" s="1"/>
      <c r="I8134" s="1"/>
      <c r="J8134" s="1"/>
      <c r="K8134" s="1"/>
      <c r="L8134" s="1"/>
      <c r="M8134" s="1"/>
      <c r="N8134" s="1"/>
    </row>
    <row r="8135" spans="6:14" x14ac:dyDescent="0.25">
      <c r="F8135" s="1"/>
      <c r="G8135" s="1"/>
      <c r="H8135" s="1"/>
      <c r="I8135" s="1"/>
      <c r="J8135" s="1"/>
      <c r="K8135" s="1"/>
      <c r="L8135" s="1"/>
      <c r="M8135" s="1"/>
      <c r="N8135" s="1"/>
    </row>
    <row r="8136" spans="6:14" x14ac:dyDescent="0.25">
      <c r="F8136" s="1"/>
      <c r="G8136" s="1"/>
      <c r="H8136" s="1"/>
      <c r="I8136" s="1"/>
      <c r="J8136" s="1"/>
      <c r="K8136" s="1"/>
      <c r="L8136" s="1"/>
      <c r="M8136" s="1"/>
      <c r="N8136" s="1"/>
    </row>
    <row r="8137" spans="6:14" x14ac:dyDescent="0.25">
      <c r="F8137" s="1"/>
      <c r="G8137" s="1"/>
      <c r="H8137" s="1"/>
      <c r="I8137" s="1"/>
      <c r="J8137" s="1"/>
      <c r="K8137" s="1"/>
      <c r="L8137" s="1"/>
      <c r="M8137" s="1"/>
      <c r="N8137" s="1"/>
    </row>
    <row r="8138" spans="6:14" x14ac:dyDescent="0.25">
      <c r="F8138" s="1"/>
      <c r="G8138" s="1"/>
      <c r="H8138" s="1"/>
      <c r="I8138" s="1"/>
      <c r="J8138" s="1"/>
      <c r="K8138" s="1"/>
      <c r="L8138" s="1"/>
      <c r="M8138" s="1"/>
      <c r="N8138" s="1"/>
    </row>
    <row r="8139" spans="6:14" x14ac:dyDescent="0.25">
      <c r="F8139" s="1"/>
      <c r="G8139" s="1"/>
      <c r="H8139" s="1"/>
      <c r="I8139" s="1"/>
      <c r="J8139" s="1"/>
      <c r="K8139" s="1"/>
      <c r="L8139" s="1"/>
      <c r="M8139" s="1"/>
      <c r="N8139" s="1"/>
    </row>
    <row r="8140" spans="6:14" x14ac:dyDescent="0.25">
      <c r="F8140" s="1"/>
      <c r="G8140" s="1"/>
      <c r="H8140" s="1"/>
      <c r="I8140" s="1"/>
      <c r="J8140" s="1"/>
      <c r="K8140" s="1"/>
      <c r="L8140" s="1"/>
      <c r="M8140" s="1"/>
      <c r="N8140" s="1"/>
    </row>
    <row r="8141" spans="6:14" x14ac:dyDescent="0.25">
      <c r="F8141" s="1"/>
      <c r="G8141" s="1"/>
      <c r="H8141" s="1"/>
      <c r="I8141" s="1"/>
      <c r="J8141" s="1"/>
      <c r="K8141" s="1"/>
      <c r="L8141" s="1"/>
      <c r="M8141" s="1"/>
      <c r="N8141" s="1"/>
    </row>
    <row r="8142" spans="6:14" x14ac:dyDescent="0.25">
      <c r="F8142" s="1"/>
      <c r="G8142" s="1"/>
      <c r="H8142" s="1"/>
      <c r="I8142" s="1"/>
      <c r="J8142" s="1"/>
      <c r="K8142" s="1"/>
      <c r="L8142" s="1"/>
      <c r="M8142" s="1"/>
      <c r="N8142" s="1"/>
    </row>
    <row r="8143" spans="6:14" x14ac:dyDescent="0.25">
      <c r="F8143" s="1"/>
      <c r="G8143" s="1"/>
      <c r="H8143" s="1"/>
      <c r="I8143" s="1"/>
      <c r="J8143" s="1"/>
      <c r="K8143" s="1"/>
      <c r="L8143" s="1"/>
      <c r="M8143" s="1"/>
      <c r="N8143" s="1"/>
    </row>
    <row r="8144" spans="6:14" x14ac:dyDescent="0.25">
      <c r="F8144" s="1"/>
      <c r="G8144" s="1"/>
      <c r="H8144" s="1"/>
      <c r="I8144" s="1"/>
      <c r="J8144" s="1"/>
      <c r="K8144" s="1"/>
      <c r="L8144" s="1"/>
      <c r="M8144" s="1"/>
      <c r="N8144" s="1"/>
    </row>
    <row r="8145" spans="6:14" x14ac:dyDescent="0.25">
      <c r="F8145" s="1"/>
      <c r="G8145" s="1"/>
      <c r="H8145" s="1"/>
      <c r="I8145" s="1"/>
      <c r="J8145" s="1"/>
      <c r="K8145" s="1"/>
      <c r="L8145" s="1"/>
      <c r="M8145" s="1"/>
      <c r="N8145" s="1"/>
    </row>
    <row r="8146" spans="6:14" x14ac:dyDescent="0.25">
      <c r="F8146" s="1"/>
      <c r="G8146" s="1"/>
      <c r="H8146" s="1"/>
      <c r="I8146" s="1"/>
      <c r="J8146" s="1"/>
      <c r="K8146" s="1"/>
      <c r="L8146" s="1"/>
      <c r="M8146" s="1"/>
      <c r="N8146" s="1"/>
    </row>
    <row r="8147" spans="6:14" x14ac:dyDescent="0.25">
      <c r="F8147" s="1"/>
      <c r="G8147" s="1"/>
      <c r="H8147" s="1"/>
      <c r="I8147" s="1"/>
      <c r="J8147" s="1"/>
      <c r="K8147" s="1"/>
      <c r="L8147" s="1"/>
      <c r="M8147" s="1"/>
      <c r="N8147" s="1"/>
    </row>
    <row r="8148" spans="6:14" x14ac:dyDescent="0.25">
      <c r="F8148" s="1"/>
      <c r="G8148" s="1"/>
      <c r="H8148" s="1"/>
      <c r="I8148" s="1"/>
      <c r="J8148" s="1"/>
      <c r="K8148" s="1"/>
      <c r="L8148" s="1"/>
      <c r="M8148" s="1"/>
      <c r="N8148" s="1"/>
    </row>
    <row r="8149" spans="6:14" x14ac:dyDescent="0.25">
      <c r="F8149" s="1"/>
      <c r="G8149" s="1"/>
      <c r="H8149" s="1"/>
      <c r="I8149" s="1"/>
      <c r="J8149" s="1"/>
      <c r="K8149" s="1"/>
      <c r="L8149" s="1"/>
      <c r="M8149" s="1"/>
      <c r="N8149" s="1"/>
    </row>
    <row r="8150" spans="6:14" x14ac:dyDescent="0.25">
      <c r="F8150" s="1"/>
      <c r="G8150" s="1"/>
      <c r="H8150" s="1"/>
      <c r="I8150" s="1"/>
      <c r="J8150" s="1"/>
      <c r="K8150" s="1"/>
      <c r="L8150" s="1"/>
      <c r="M8150" s="1"/>
      <c r="N8150" s="1"/>
    </row>
    <row r="8151" spans="6:14" x14ac:dyDescent="0.25">
      <c r="F8151" s="1"/>
      <c r="G8151" s="1"/>
      <c r="H8151" s="1"/>
      <c r="I8151" s="1"/>
      <c r="J8151" s="1"/>
      <c r="K8151" s="1"/>
      <c r="L8151" s="1"/>
      <c r="M8151" s="1"/>
      <c r="N8151" s="1"/>
    </row>
    <row r="8152" spans="6:14" x14ac:dyDescent="0.25">
      <c r="F8152" s="1"/>
      <c r="G8152" s="1"/>
      <c r="H8152" s="1"/>
      <c r="I8152" s="1"/>
      <c r="J8152" s="1"/>
      <c r="K8152" s="1"/>
      <c r="L8152" s="1"/>
      <c r="M8152" s="1"/>
      <c r="N8152" s="1"/>
    </row>
    <row r="8153" spans="6:14" x14ac:dyDescent="0.25">
      <c r="F8153" s="1"/>
      <c r="G8153" s="1"/>
      <c r="H8153" s="1"/>
      <c r="I8153" s="1"/>
      <c r="J8153" s="1"/>
      <c r="K8153" s="1"/>
      <c r="L8153" s="1"/>
      <c r="M8153" s="1"/>
      <c r="N8153" s="1"/>
    </row>
    <row r="8154" spans="6:14" x14ac:dyDescent="0.25">
      <c r="F8154" s="1"/>
      <c r="G8154" s="1"/>
      <c r="H8154" s="1"/>
      <c r="I8154" s="1"/>
      <c r="J8154" s="1"/>
      <c r="K8154" s="1"/>
      <c r="L8154" s="1"/>
      <c r="M8154" s="1"/>
      <c r="N8154" s="1"/>
    </row>
    <row r="8155" spans="6:14" x14ac:dyDescent="0.25">
      <c r="F8155" s="1"/>
      <c r="G8155" s="1"/>
      <c r="H8155" s="1"/>
      <c r="I8155" s="1"/>
      <c r="J8155" s="1"/>
      <c r="K8155" s="1"/>
      <c r="L8155" s="1"/>
      <c r="M8155" s="1"/>
      <c r="N8155" s="1"/>
    </row>
    <row r="8156" spans="6:14" x14ac:dyDescent="0.25">
      <c r="F8156" s="1"/>
      <c r="G8156" s="1"/>
      <c r="H8156" s="1"/>
      <c r="I8156" s="1"/>
      <c r="J8156" s="1"/>
      <c r="K8156" s="1"/>
      <c r="L8156" s="1"/>
      <c r="M8156" s="1"/>
      <c r="N8156" s="1"/>
    </row>
    <row r="8157" spans="6:14" x14ac:dyDescent="0.25">
      <c r="F8157" s="1"/>
      <c r="G8157" s="1"/>
      <c r="H8157" s="1"/>
      <c r="I8157" s="1"/>
      <c r="J8157" s="1"/>
      <c r="K8157" s="1"/>
      <c r="L8157" s="1"/>
      <c r="M8157" s="1"/>
      <c r="N8157" s="1"/>
    </row>
    <row r="8158" spans="6:14" x14ac:dyDescent="0.25">
      <c r="F8158" s="1"/>
      <c r="G8158" s="1"/>
      <c r="H8158" s="1"/>
      <c r="I8158" s="1"/>
      <c r="J8158" s="1"/>
      <c r="K8158" s="1"/>
      <c r="L8158" s="1"/>
      <c r="M8158" s="1"/>
      <c r="N8158" s="1"/>
    </row>
    <row r="8159" spans="6:14" x14ac:dyDescent="0.25">
      <c r="F8159" s="1"/>
      <c r="G8159" s="1"/>
      <c r="H8159" s="1"/>
      <c r="I8159" s="1"/>
      <c r="J8159" s="1"/>
      <c r="K8159" s="1"/>
      <c r="L8159" s="1"/>
      <c r="M8159" s="1"/>
      <c r="N8159" s="1"/>
    </row>
    <row r="8160" spans="6:14" x14ac:dyDescent="0.25">
      <c r="F8160" s="1"/>
      <c r="G8160" s="1"/>
      <c r="H8160" s="1"/>
      <c r="I8160" s="1"/>
      <c r="J8160" s="1"/>
      <c r="K8160" s="1"/>
      <c r="L8160" s="1"/>
      <c r="M8160" s="1"/>
      <c r="N8160" s="1"/>
    </row>
    <row r="8161" spans="6:14" x14ac:dyDescent="0.25">
      <c r="F8161" s="1"/>
      <c r="G8161" s="1"/>
      <c r="H8161" s="1"/>
      <c r="I8161" s="1"/>
      <c r="J8161" s="1"/>
      <c r="K8161" s="1"/>
      <c r="L8161" s="1"/>
      <c r="M8161" s="1"/>
      <c r="N8161" s="1"/>
    </row>
    <row r="8162" spans="6:14" x14ac:dyDescent="0.25">
      <c r="F8162" s="1"/>
      <c r="G8162" s="1"/>
      <c r="H8162" s="1"/>
      <c r="I8162" s="1"/>
      <c r="J8162" s="1"/>
      <c r="K8162" s="1"/>
      <c r="L8162" s="1"/>
      <c r="M8162" s="1"/>
      <c r="N8162" s="1"/>
    </row>
    <row r="8163" spans="6:14" x14ac:dyDescent="0.25">
      <c r="F8163" s="1"/>
      <c r="G8163" s="1"/>
      <c r="H8163" s="1"/>
      <c r="I8163" s="1"/>
      <c r="J8163" s="1"/>
      <c r="K8163" s="1"/>
      <c r="L8163" s="1"/>
      <c r="M8163" s="1"/>
      <c r="N8163" s="1"/>
    </row>
    <row r="8164" spans="6:14" x14ac:dyDescent="0.25">
      <c r="F8164" s="1"/>
      <c r="G8164" s="1"/>
      <c r="H8164" s="1"/>
      <c r="I8164" s="1"/>
      <c r="J8164" s="1"/>
      <c r="K8164" s="1"/>
      <c r="L8164" s="1"/>
      <c r="M8164" s="1"/>
      <c r="N8164" s="1"/>
    </row>
    <row r="8165" spans="6:14" x14ac:dyDescent="0.25">
      <c r="F8165" s="1"/>
      <c r="G8165" s="1"/>
      <c r="H8165" s="1"/>
      <c r="I8165" s="1"/>
      <c r="J8165" s="1"/>
      <c r="K8165" s="1"/>
      <c r="L8165" s="1"/>
      <c r="M8165" s="1"/>
      <c r="N8165" s="1"/>
    </row>
    <row r="8166" spans="6:14" x14ac:dyDescent="0.25">
      <c r="F8166" s="1"/>
      <c r="G8166" s="1"/>
      <c r="H8166" s="1"/>
      <c r="I8166" s="1"/>
      <c r="J8166" s="1"/>
      <c r="K8166" s="1"/>
      <c r="L8166" s="1"/>
      <c r="M8166" s="1"/>
      <c r="N8166" s="1"/>
    </row>
    <row r="8167" spans="6:14" x14ac:dyDescent="0.25">
      <c r="F8167" s="1"/>
      <c r="G8167" s="1"/>
      <c r="H8167" s="1"/>
      <c r="I8167" s="1"/>
      <c r="J8167" s="1"/>
      <c r="K8167" s="1"/>
      <c r="L8167" s="1"/>
      <c r="M8167" s="1"/>
      <c r="N8167" s="1"/>
    </row>
    <row r="8168" spans="6:14" x14ac:dyDescent="0.25">
      <c r="F8168" s="1"/>
      <c r="G8168" s="1"/>
      <c r="H8168" s="1"/>
      <c r="I8168" s="1"/>
      <c r="J8168" s="1"/>
      <c r="K8168" s="1"/>
      <c r="L8168" s="1"/>
      <c r="M8168" s="1"/>
      <c r="N8168" s="1"/>
    </row>
    <row r="8169" spans="6:14" x14ac:dyDescent="0.25">
      <c r="F8169" s="1"/>
      <c r="G8169" s="1"/>
      <c r="H8169" s="1"/>
      <c r="I8169" s="1"/>
      <c r="J8169" s="1"/>
      <c r="K8169" s="1"/>
      <c r="L8169" s="1"/>
      <c r="M8169" s="1"/>
      <c r="N8169" s="1"/>
    </row>
    <row r="8170" spans="6:14" x14ac:dyDescent="0.25">
      <c r="F8170" s="1"/>
      <c r="G8170" s="1"/>
      <c r="H8170" s="1"/>
      <c r="I8170" s="1"/>
      <c r="J8170" s="1"/>
      <c r="K8170" s="1"/>
      <c r="L8170" s="1"/>
      <c r="M8170" s="1"/>
      <c r="N8170" s="1"/>
    </row>
    <row r="8171" spans="6:14" x14ac:dyDescent="0.25">
      <c r="F8171" s="1"/>
      <c r="G8171" s="1"/>
      <c r="H8171" s="1"/>
      <c r="I8171" s="1"/>
      <c r="J8171" s="1"/>
      <c r="K8171" s="1"/>
      <c r="L8171" s="1"/>
      <c r="M8171" s="1"/>
      <c r="N8171" s="1"/>
    </row>
    <row r="8172" spans="6:14" x14ac:dyDescent="0.25">
      <c r="F8172" s="1"/>
      <c r="G8172" s="1"/>
      <c r="H8172" s="1"/>
      <c r="I8172" s="1"/>
      <c r="J8172" s="1"/>
      <c r="K8172" s="1"/>
      <c r="L8172" s="1"/>
      <c r="M8172" s="1"/>
      <c r="N8172" s="1"/>
    </row>
    <row r="8173" spans="6:14" x14ac:dyDescent="0.25">
      <c r="F8173" s="1"/>
      <c r="G8173" s="1"/>
      <c r="H8173" s="1"/>
      <c r="I8173" s="1"/>
      <c r="J8173" s="1"/>
      <c r="K8173" s="1"/>
      <c r="L8173" s="1"/>
      <c r="M8173" s="1"/>
      <c r="N8173" s="1"/>
    </row>
    <row r="8174" spans="6:14" x14ac:dyDescent="0.25">
      <c r="F8174" s="1"/>
      <c r="G8174" s="1"/>
      <c r="H8174" s="1"/>
      <c r="I8174" s="1"/>
      <c r="J8174" s="1"/>
      <c r="K8174" s="1"/>
      <c r="L8174" s="1"/>
      <c r="M8174" s="1"/>
      <c r="N8174" s="1"/>
    </row>
    <row r="8175" spans="6:14" x14ac:dyDescent="0.25">
      <c r="F8175" s="1"/>
      <c r="G8175" s="1"/>
      <c r="H8175" s="1"/>
      <c r="I8175" s="1"/>
      <c r="J8175" s="1"/>
      <c r="K8175" s="1"/>
      <c r="L8175" s="1"/>
      <c r="M8175" s="1"/>
      <c r="N8175" s="1"/>
    </row>
    <row r="8176" spans="6:14" x14ac:dyDescent="0.25">
      <c r="F8176" s="1"/>
      <c r="G8176" s="1"/>
      <c r="H8176" s="1"/>
      <c r="I8176" s="1"/>
      <c r="J8176" s="1"/>
      <c r="K8176" s="1"/>
      <c r="L8176" s="1"/>
      <c r="M8176" s="1"/>
      <c r="N8176" s="1"/>
    </row>
    <row r="8177" spans="6:14" x14ac:dyDescent="0.25">
      <c r="F8177" s="1"/>
      <c r="G8177" s="1"/>
      <c r="H8177" s="1"/>
      <c r="I8177" s="1"/>
      <c r="J8177" s="1"/>
      <c r="K8177" s="1"/>
      <c r="L8177" s="1"/>
      <c r="M8177" s="1"/>
      <c r="N8177" s="1"/>
    </row>
    <row r="8178" spans="6:14" x14ac:dyDescent="0.25">
      <c r="F8178" s="1"/>
      <c r="G8178" s="1"/>
      <c r="H8178" s="1"/>
      <c r="I8178" s="1"/>
      <c r="J8178" s="1"/>
      <c r="K8178" s="1"/>
      <c r="L8178" s="1"/>
      <c r="M8178" s="1"/>
      <c r="N8178" s="1"/>
    </row>
    <row r="8179" spans="6:14" x14ac:dyDescent="0.25">
      <c r="F8179" s="1"/>
      <c r="G8179" s="1"/>
      <c r="H8179" s="1"/>
      <c r="I8179" s="1"/>
      <c r="J8179" s="1"/>
      <c r="K8179" s="1"/>
      <c r="L8179" s="1"/>
      <c r="M8179" s="1"/>
      <c r="N8179" s="1"/>
    </row>
    <row r="8180" spans="6:14" x14ac:dyDescent="0.25">
      <c r="F8180" s="1"/>
      <c r="G8180" s="1"/>
      <c r="H8180" s="1"/>
      <c r="I8180" s="1"/>
      <c r="J8180" s="1"/>
      <c r="K8180" s="1"/>
      <c r="L8180" s="1"/>
      <c r="M8180" s="1"/>
      <c r="N8180" s="1"/>
    </row>
    <row r="8181" spans="6:14" x14ac:dyDescent="0.25">
      <c r="F8181" s="1"/>
      <c r="G8181" s="1"/>
      <c r="H8181" s="1"/>
      <c r="I8181" s="1"/>
      <c r="J8181" s="1"/>
      <c r="K8181" s="1"/>
      <c r="L8181" s="1"/>
      <c r="M8181" s="1"/>
      <c r="N8181" s="1"/>
    </row>
    <row r="8182" spans="6:14" x14ac:dyDescent="0.25">
      <c r="F8182" s="1"/>
      <c r="G8182" s="1"/>
      <c r="H8182" s="1"/>
      <c r="I8182" s="1"/>
      <c r="J8182" s="1"/>
      <c r="K8182" s="1"/>
      <c r="L8182" s="1"/>
      <c r="M8182" s="1"/>
      <c r="N8182" s="1"/>
    </row>
    <row r="8183" spans="6:14" x14ac:dyDescent="0.25">
      <c r="F8183" s="1"/>
      <c r="G8183" s="1"/>
      <c r="H8183" s="1"/>
      <c r="I8183" s="1"/>
      <c r="J8183" s="1"/>
      <c r="K8183" s="1"/>
      <c r="L8183" s="1"/>
      <c r="M8183" s="1"/>
      <c r="N8183" s="1"/>
    </row>
    <row r="8184" spans="6:14" x14ac:dyDescent="0.25">
      <c r="F8184" s="1"/>
      <c r="G8184" s="1"/>
      <c r="H8184" s="1"/>
      <c r="I8184" s="1"/>
      <c r="J8184" s="1"/>
      <c r="K8184" s="1"/>
      <c r="L8184" s="1"/>
      <c r="M8184" s="1"/>
      <c r="N8184" s="1"/>
    </row>
    <row r="8185" spans="6:14" x14ac:dyDescent="0.25">
      <c r="F8185" s="1"/>
      <c r="G8185" s="1"/>
      <c r="H8185" s="1"/>
      <c r="I8185" s="1"/>
      <c r="J8185" s="1"/>
      <c r="K8185" s="1"/>
      <c r="L8185" s="1"/>
      <c r="M8185" s="1"/>
      <c r="N8185" s="1"/>
    </row>
    <row r="8186" spans="6:14" x14ac:dyDescent="0.25">
      <c r="F8186" s="1"/>
      <c r="G8186" s="1"/>
      <c r="H8186" s="1"/>
      <c r="I8186" s="1"/>
      <c r="J8186" s="1"/>
      <c r="K8186" s="1"/>
      <c r="L8186" s="1"/>
      <c r="M8186" s="1"/>
      <c r="N8186" s="1"/>
    </row>
    <row r="8187" spans="6:14" x14ac:dyDescent="0.25">
      <c r="F8187" s="1"/>
      <c r="G8187" s="1"/>
      <c r="H8187" s="1"/>
      <c r="I8187" s="1"/>
      <c r="J8187" s="1"/>
      <c r="K8187" s="1"/>
      <c r="L8187" s="1"/>
      <c r="M8187" s="1"/>
      <c r="N8187" s="1"/>
    </row>
    <row r="8188" spans="6:14" x14ac:dyDescent="0.25">
      <c r="F8188" s="1"/>
      <c r="G8188" s="1"/>
      <c r="H8188" s="1"/>
      <c r="I8188" s="1"/>
      <c r="J8188" s="1"/>
      <c r="K8188" s="1"/>
      <c r="L8188" s="1"/>
      <c r="M8188" s="1"/>
      <c r="N8188" s="1"/>
    </row>
    <row r="8189" spans="6:14" x14ac:dyDescent="0.25">
      <c r="F8189" s="1"/>
      <c r="G8189" s="1"/>
      <c r="H8189" s="1"/>
      <c r="I8189" s="1"/>
      <c r="J8189" s="1"/>
      <c r="K8189" s="1"/>
      <c r="L8189" s="1"/>
      <c r="M8189" s="1"/>
      <c r="N8189" s="1"/>
    </row>
    <row r="8190" spans="6:14" x14ac:dyDescent="0.25">
      <c r="F8190" s="1"/>
      <c r="G8190" s="1"/>
      <c r="H8190" s="1"/>
      <c r="I8190" s="1"/>
      <c r="J8190" s="1"/>
      <c r="K8190" s="1"/>
      <c r="L8190" s="1"/>
      <c r="M8190" s="1"/>
      <c r="N8190" s="1"/>
    </row>
    <row r="8191" spans="6:14" x14ac:dyDescent="0.25">
      <c r="F8191" s="1"/>
      <c r="G8191" s="1"/>
      <c r="H8191" s="1"/>
      <c r="I8191" s="1"/>
      <c r="J8191" s="1"/>
      <c r="K8191" s="1"/>
      <c r="L8191" s="1"/>
      <c r="M8191" s="1"/>
      <c r="N8191" s="1"/>
    </row>
    <row r="8192" spans="6:14" x14ac:dyDescent="0.25">
      <c r="F8192" s="1"/>
      <c r="G8192" s="1"/>
      <c r="H8192" s="1"/>
      <c r="I8192" s="1"/>
      <c r="J8192" s="1"/>
      <c r="K8192" s="1"/>
      <c r="L8192" s="1"/>
      <c r="M8192" s="1"/>
      <c r="N8192" s="1"/>
    </row>
    <row r="8193" spans="6:14" x14ac:dyDescent="0.25">
      <c r="F8193" s="1"/>
      <c r="G8193" s="1"/>
      <c r="H8193" s="1"/>
      <c r="I8193" s="1"/>
      <c r="J8193" s="1"/>
      <c r="K8193" s="1"/>
      <c r="L8193" s="1"/>
      <c r="M8193" s="1"/>
      <c r="N8193" s="1"/>
    </row>
    <row r="8194" spans="6:14" x14ac:dyDescent="0.25">
      <c r="F8194" s="1"/>
      <c r="G8194" s="1"/>
      <c r="H8194" s="1"/>
      <c r="I8194" s="1"/>
      <c r="J8194" s="1"/>
      <c r="K8194" s="1"/>
      <c r="L8194" s="1"/>
      <c r="M8194" s="1"/>
      <c r="N8194" s="1"/>
    </row>
    <row r="8195" spans="6:14" x14ac:dyDescent="0.25">
      <c r="F8195" s="1"/>
      <c r="G8195" s="1"/>
      <c r="H8195" s="1"/>
      <c r="I8195" s="1"/>
      <c r="J8195" s="1"/>
      <c r="K8195" s="1"/>
      <c r="L8195" s="1"/>
      <c r="M8195" s="1"/>
      <c r="N8195" s="1"/>
    </row>
    <row r="8196" spans="6:14" x14ac:dyDescent="0.25">
      <c r="F8196" s="1"/>
      <c r="G8196" s="1"/>
      <c r="H8196" s="1"/>
      <c r="I8196" s="1"/>
      <c r="J8196" s="1"/>
      <c r="K8196" s="1"/>
      <c r="L8196" s="1"/>
      <c r="M8196" s="1"/>
      <c r="N8196" s="1"/>
    </row>
    <row r="8197" spans="6:14" x14ac:dyDescent="0.25">
      <c r="F8197" s="1"/>
      <c r="G8197" s="1"/>
      <c r="H8197" s="1"/>
      <c r="I8197" s="1"/>
      <c r="J8197" s="1"/>
      <c r="K8197" s="1"/>
      <c r="L8197" s="1"/>
      <c r="M8197" s="1"/>
      <c r="N8197" s="1"/>
    </row>
    <row r="8198" spans="6:14" x14ac:dyDescent="0.25">
      <c r="F8198" s="1"/>
      <c r="G8198" s="1"/>
      <c r="H8198" s="1"/>
      <c r="I8198" s="1"/>
      <c r="J8198" s="1"/>
      <c r="K8198" s="1"/>
      <c r="L8198" s="1"/>
      <c r="M8198" s="1"/>
      <c r="N8198" s="1"/>
    </row>
    <row r="8199" spans="6:14" x14ac:dyDescent="0.25">
      <c r="F8199" s="1"/>
      <c r="G8199" s="1"/>
      <c r="H8199" s="1"/>
      <c r="I8199" s="1"/>
      <c r="J8199" s="1"/>
      <c r="K8199" s="1"/>
      <c r="L8199" s="1"/>
      <c r="M8199" s="1"/>
      <c r="N8199" s="1"/>
    </row>
    <row r="8200" spans="6:14" x14ac:dyDescent="0.25">
      <c r="F8200" s="1"/>
      <c r="G8200" s="1"/>
      <c r="H8200" s="1"/>
      <c r="I8200" s="1"/>
      <c r="J8200" s="1"/>
      <c r="K8200" s="1"/>
      <c r="L8200" s="1"/>
      <c r="M8200" s="1"/>
      <c r="N8200" s="1"/>
    </row>
    <row r="8201" spans="6:14" x14ac:dyDescent="0.25">
      <c r="F8201" s="1"/>
      <c r="G8201" s="1"/>
      <c r="H8201" s="1"/>
      <c r="I8201" s="1"/>
      <c r="J8201" s="1"/>
      <c r="K8201" s="1"/>
      <c r="L8201" s="1"/>
      <c r="M8201" s="1"/>
      <c r="N8201" s="1"/>
    </row>
    <row r="8202" spans="6:14" x14ac:dyDescent="0.25">
      <c r="F8202" s="1"/>
      <c r="G8202" s="1"/>
      <c r="H8202" s="1"/>
      <c r="I8202" s="1"/>
      <c r="J8202" s="1"/>
      <c r="K8202" s="1"/>
      <c r="L8202" s="1"/>
      <c r="M8202" s="1"/>
      <c r="N8202" s="1"/>
    </row>
    <row r="8203" spans="6:14" x14ac:dyDescent="0.25">
      <c r="F8203" s="1"/>
      <c r="G8203" s="1"/>
      <c r="H8203" s="1"/>
      <c r="I8203" s="1"/>
      <c r="J8203" s="1"/>
      <c r="K8203" s="1"/>
      <c r="L8203" s="1"/>
      <c r="M8203" s="1"/>
      <c r="N8203" s="1"/>
    </row>
    <row r="8204" spans="6:14" x14ac:dyDescent="0.25">
      <c r="F8204" s="1"/>
      <c r="G8204" s="1"/>
      <c r="H8204" s="1"/>
      <c r="I8204" s="1"/>
      <c r="J8204" s="1"/>
      <c r="K8204" s="1"/>
      <c r="L8204" s="1"/>
      <c r="M8204" s="1"/>
      <c r="N8204" s="1"/>
    </row>
    <row r="8205" spans="6:14" x14ac:dyDescent="0.25">
      <c r="F8205" s="1"/>
      <c r="G8205" s="1"/>
      <c r="H8205" s="1"/>
      <c r="I8205" s="1"/>
      <c r="J8205" s="1"/>
      <c r="K8205" s="1"/>
      <c r="L8205" s="1"/>
      <c r="M8205" s="1"/>
      <c r="N8205" s="1"/>
    </row>
    <row r="8206" spans="6:14" x14ac:dyDescent="0.25">
      <c r="F8206" s="1"/>
      <c r="G8206" s="1"/>
      <c r="H8206" s="1"/>
      <c r="I8206" s="1"/>
      <c r="J8206" s="1"/>
      <c r="K8206" s="1"/>
      <c r="L8206" s="1"/>
      <c r="M8206" s="1"/>
      <c r="N8206" s="1"/>
    </row>
    <row r="8207" spans="6:14" x14ac:dyDescent="0.25">
      <c r="F8207" s="1"/>
      <c r="G8207" s="1"/>
      <c r="H8207" s="1"/>
      <c r="I8207" s="1"/>
      <c r="J8207" s="1"/>
      <c r="K8207" s="1"/>
      <c r="L8207" s="1"/>
      <c r="M8207" s="1"/>
      <c r="N8207" s="1"/>
    </row>
    <row r="8208" spans="6:14" x14ac:dyDescent="0.25">
      <c r="F8208" s="1"/>
      <c r="G8208" s="1"/>
      <c r="H8208" s="1"/>
      <c r="I8208" s="1"/>
      <c r="J8208" s="1"/>
      <c r="K8208" s="1"/>
      <c r="L8208" s="1"/>
      <c r="M8208" s="1"/>
      <c r="N8208" s="1"/>
    </row>
    <row r="8209" spans="6:14" x14ac:dyDescent="0.25">
      <c r="F8209" s="1"/>
      <c r="G8209" s="1"/>
      <c r="H8209" s="1"/>
      <c r="I8209" s="1"/>
      <c r="J8209" s="1"/>
      <c r="K8209" s="1"/>
      <c r="L8209" s="1"/>
      <c r="M8209" s="1"/>
      <c r="N8209" s="1"/>
    </row>
    <row r="8210" spans="6:14" x14ac:dyDescent="0.25">
      <c r="F8210" s="1"/>
      <c r="G8210" s="1"/>
      <c r="H8210" s="1"/>
      <c r="I8210" s="1"/>
      <c r="J8210" s="1"/>
      <c r="K8210" s="1"/>
      <c r="L8210" s="1"/>
      <c r="M8210" s="1"/>
      <c r="N8210" s="1"/>
    </row>
    <row r="8211" spans="6:14" x14ac:dyDescent="0.25">
      <c r="F8211" s="1"/>
      <c r="G8211" s="1"/>
      <c r="H8211" s="1"/>
      <c r="I8211" s="1"/>
      <c r="J8211" s="1"/>
      <c r="K8211" s="1"/>
      <c r="L8211" s="1"/>
      <c r="M8211" s="1"/>
      <c r="N8211" s="1"/>
    </row>
    <row r="8212" spans="6:14" x14ac:dyDescent="0.25">
      <c r="F8212" s="1"/>
      <c r="G8212" s="1"/>
      <c r="H8212" s="1"/>
      <c r="I8212" s="1"/>
      <c r="J8212" s="1"/>
      <c r="K8212" s="1"/>
      <c r="L8212" s="1"/>
      <c r="M8212" s="1"/>
      <c r="N8212" s="1"/>
    </row>
    <row r="8213" spans="6:14" x14ac:dyDescent="0.25">
      <c r="F8213" s="1"/>
      <c r="G8213" s="1"/>
      <c r="H8213" s="1"/>
      <c r="I8213" s="1"/>
      <c r="J8213" s="1"/>
      <c r="K8213" s="1"/>
      <c r="L8213" s="1"/>
      <c r="M8213" s="1"/>
      <c r="N8213" s="1"/>
    </row>
    <row r="8214" spans="6:14" x14ac:dyDescent="0.25">
      <c r="F8214" s="1"/>
      <c r="G8214" s="1"/>
      <c r="H8214" s="1"/>
      <c r="I8214" s="1"/>
      <c r="J8214" s="1"/>
      <c r="K8214" s="1"/>
      <c r="L8214" s="1"/>
      <c r="M8214" s="1"/>
      <c r="N8214" s="1"/>
    </row>
    <row r="8215" spans="6:14" x14ac:dyDescent="0.25">
      <c r="F8215" s="1"/>
      <c r="G8215" s="1"/>
      <c r="H8215" s="1"/>
      <c r="I8215" s="1"/>
      <c r="J8215" s="1"/>
      <c r="K8215" s="1"/>
      <c r="L8215" s="1"/>
      <c r="M8215" s="1"/>
      <c r="N8215" s="1"/>
    </row>
    <row r="8216" spans="6:14" x14ac:dyDescent="0.25">
      <c r="F8216" s="1"/>
      <c r="G8216" s="1"/>
      <c r="H8216" s="1"/>
      <c r="I8216" s="1"/>
      <c r="J8216" s="1"/>
      <c r="K8216" s="1"/>
      <c r="L8216" s="1"/>
      <c r="M8216" s="1"/>
      <c r="N8216" s="1"/>
    </row>
    <row r="8217" spans="6:14" x14ac:dyDescent="0.25">
      <c r="F8217" s="1"/>
      <c r="G8217" s="1"/>
      <c r="H8217" s="1"/>
      <c r="I8217" s="1"/>
      <c r="J8217" s="1"/>
      <c r="K8217" s="1"/>
      <c r="L8217" s="1"/>
      <c r="M8217" s="1"/>
      <c r="N8217" s="1"/>
    </row>
    <row r="8218" spans="6:14" x14ac:dyDescent="0.25">
      <c r="F8218" s="1"/>
      <c r="G8218" s="1"/>
      <c r="H8218" s="1"/>
      <c r="I8218" s="1"/>
      <c r="J8218" s="1"/>
      <c r="K8218" s="1"/>
      <c r="L8218" s="1"/>
      <c r="M8218" s="1"/>
      <c r="N8218" s="1"/>
    </row>
    <row r="8219" spans="6:14" x14ac:dyDescent="0.25">
      <c r="F8219" s="1"/>
      <c r="G8219" s="1"/>
      <c r="H8219" s="1"/>
      <c r="I8219" s="1"/>
      <c r="J8219" s="1"/>
      <c r="K8219" s="1"/>
      <c r="L8219" s="1"/>
      <c r="M8219" s="1"/>
      <c r="N8219" s="1"/>
    </row>
    <row r="8220" spans="6:14" x14ac:dyDescent="0.25">
      <c r="F8220" s="1"/>
      <c r="G8220" s="1"/>
      <c r="H8220" s="1"/>
      <c r="I8220" s="1"/>
      <c r="J8220" s="1"/>
      <c r="K8220" s="1"/>
      <c r="L8220" s="1"/>
      <c r="M8220" s="1"/>
      <c r="N8220" s="1"/>
    </row>
    <row r="8221" spans="6:14" x14ac:dyDescent="0.25">
      <c r="F8221" s="1"/>
      <c r="G8221" s="1"/>
      <c r="H8221" s="1"/>
      <c r="I8221" s="1"/>
      <c r="J8221" s="1"/>
      <c r="K8221" s="1"/>
      <c r="L8221" s="1"/>
      <c r="M8221" s="1"/>
      <c r="N8221" s="1"/>
    </row>
    <row r="8222" spans="6:14" x14ac:dyDescent="0.25">
      <c r="F8222" s="1"/>
      <c r="G8222" s="1"/>
      <c r="H8222" s="1"/>
      <c r="I8222" s="1"/>
      <c r="J8222" s="1"/>
      <c r="K8222" s="1"/>
      <c r="L8222" s="1"/>
      <c r="M8222" s="1"/>
      <c r="N8222" s="1"/>
    </row>
    <row r="8223" spans="6:14" x14ac:dyDescent="0.25">
      <c r="F8223" s="1"/>
      <c r="G8223" s="1"/>
      <c r="H8223" s="1"/>
      <c r="I8223" s="1"/>
      <c r="J8223" s="1"/>
      <c r="K8223" s="1"/>
      <c r="L8223" s="1"/>
      <c r="M8223" s="1"/>
      <c r="N8223" s="1"/>
    </row>
    <row r="8224" spans="6:14" x14ac:dyDescent="0.25">
      <c r="F8224" s="1"/>
      <c r="G8224" s="1"/>
      <c r="H8224" s="1"/>
      <c r="I8224" s="1"/>
      <c r="J8224" s="1"/>
      <c r="K8224" s="1"/>
      <c r="L8224" s="1"/>
      <c r="M8224" s="1"/>
      <c r="N8224" s="1"/>
    </row>
    <row r="8225" spans="6:14" x14ac:dyDescent="0.25">
      <c r="F8225" s="1"/>
      <c r="G8225" s="1"/>
      <c r="H8225" s="1"/>
      <c r="I8225" s="1"/>
      <c r="J8225" s="1"/>
      <c r="K8225" s="1"/>
      <c r="L8225" s="1"/>
      <c r="M8225" s="1"/>
      <c r="N8225" s="1"/>
    </row>
    <row r="8226" spans="6:14" x14ac:dyDescent="0.25">
      <c r="F8226" s="1"/>
      <c r="G8226" s="1"/>
      <c r="H8226" s="1"/>
      <c r="I8226" s="1"/>
      <c r="J8226" s="1"/>
      <c r="K8226" s="1"/>
      <c r="L8226" s="1"/>
      <c r="M8226" s="1"/>
      <c r="N8226" s="1"/>
    </row>
    <row r="8227" spans="6:14" x14ac:dyDescent="0.25">
      <c r="F8227" s="1"/>
      <c r="G8227" s="1"/>
      <c r="H8227" s="1"/>
      <c r="I8227" s="1"/>
      <c r="J8227" s="1"/>
      <c r="K8227" s="1"/>
      <c r="L8227" s="1"/>
      <c r="M8227" s="1"/>
      <c r="N8227" s="1"/>
    </row>
    <row r="8228" spans="6:14" x14ac:dyDescent="0.25">
      <c r="F8228" s="1"/>
      <c r="G8228" s="1"/>
      <c r="H8228" s="1"/>
      <c r="I8228" s="1"/>
      <c r="J8228" s="1"/>
      <c r="K8228" s="1"/>
      <c r="L8228" s="1"/>
      <c r="M8228" s="1"/>
      <c r="N8228" s="1"/>
    </row>
    <row r="8229" spans="6:14" x14ac:dyDescent="0.25">
      <c r="F8229" s="1"/>
      <c r="G8229" s="1"/>
      <c r="H8229" s="1"/>
      <c r="I8229" s="1"/>
      <c r="J8229" s="1"/>
      <c r="K8229" s="1"/>
      <c r="L8229" s="1"/>
      <c r="M8229" s="1"/>
      <c r="N8229" s="1"/>
    </row>
    <row r="8230" spans="6:14" x14ac:dyDescent="0.25">
      <c r="F8230" s="1"/>
      <c r="G8230" s="1"/>
      <c r="H8230" s="1"/>
      <c r="I8230" s="1"/>
      <c r="J8230" s="1"/>
      <c r="K8230" s="1"/>
      <c r="L8230" s="1"/>
      <c r="M8230" s="1"/>
      <c r="N8230" s="1"/>
    </row>
    <row r="8231" spans="6:14" x14ac:dyDescent="0.25">
      <c r="F8231" s="1"/>
      <c r="G8231" s="1"/>
      <c r="H8231" s="1"/>
      <c r="I8231" s="1"/>
      <c r="J8231" s="1"/>
      <c r="K8231" s="1"/>
      <c r="L8231" s="1"/>
      <c r="M8231" s="1"/>
      <c r="N8231" s="1"/>
    </row>
    <row r="8232" spans="6:14" x14ac:dyDescent="0.25">
      <c r="F8232" s="1"/>
      <c r="G8232" s="1"/>
      <c r="H8232" s="1"/>
      <c r="I8232" s="1"/>
      <c r="J8232" s="1"/>
      <c r="K8232" s="1"/>
      <c r="L8232" s="1"/>
      <c r="M8232" s="1"/>
      <c r="N8232" s="1"/>
    </row>
    <row r="8233" spans="6:14" x14ac:dyDescent="0.25">
      <c r="F8233" s="1"/>
      <c r="G8233" s="1"/>
      <c r="H8233" s="1"/>
      <c r="I8233" s="1"/>
      <c r="J8233" s="1"/>
      <c r="K8233" s="1"/>
      <c r="L8233" s="1"/>
      <c r="M8233" s="1"/>
      <c r="N8233" s="1"/>
    </row>
    <row r="8234" spans="6:14" x14ac:dyDescent="0.25">
      <c r="F8234" s="1"/>
      <c r="G8234" s="1"/>
      <c r="H8234" s="1"/>
      <c r="I8234" s="1"/>
      <c r="J8234" s="1"/>
      <c r="K8234" s="1"/>
      <c r="L8234" s="1"/>
      <c r="M8234" s="1"/>
      <c r="N8234" s="1"/>
    </row>
    <row r="8235" spans="6:14" x14ac:dyDescent="0.25">
      <c r="F8235" s="1"/>
      <c r="G8235" s="1"/>
      <c r="H8235" s="1"/>
      <c r="I8235" s="1"/>
      <c r="J8235" s="1"/>
      <c r="K8235" s="1"/>
      <c r="L8235" s="1"/>
      <c r="M8235" s="1"/>
      <c r="N8235" s="1"/>
    </row>
    <row r="8236" spans="6:14" x14ac:dyDescent="0.25">
      <c r="F8236" s="1"/>
      <c r="G8236" s="1"/>
      <c r="H8236" s="1"/>
      <c r="I8236" s="1"/>
      <c r="J8236" s="1"/>
      <c r="K8236" s="1"/>
      <c r="L8236" s="1"/>
      <c r="M8236" s="1"/>
      <c r="N8236" s="1"/>
    </row>
    <row r="8237" spans="6:14" x14ac:dyDescent="0.25">
      <c r="F8237" s="1"/>
      <c r="G8237" s="1"/>
      <c r="H8237" s="1"/>
      <c r="I8237" s="1"/>
      <c r="J8237" s="1"/>
      <c r="K8237" s="1"/>
      <c r="L8237" s="1"/>
      <c r="M8237" s="1"/>
      <c r="N8237" s="1"/>
    </row>
    <row r="8238" spans="6:14" x14ac:dyDescent="0.25">
      <c r="F8238" s="1"/>
      <c r="G8238" s="1"/>
      <c r="H8238" s="1"/>
      <c r="I8238" s="1"/>
      <c r="J8238" s="1"/>
      <c r="K8238" s="1"/>
      <c r="L8238" s="1"/>
      <c r="M8238" s="1"/>
      <c r="N8238" s="1"/>
    </row>
    <row r="8239" spans="6:14" x14ac:dyDescent="0.25">
      <c r="F8239" s="1"/>
      <c r="G8239" s="1"/>
      <c r="H8239" s="1"/>
      <c r="I8239" s="1"/>
      <c r="J8239" s="1"/>
      <c r="K8239" s="1"/>
      <c r="L8239" s="1"/>
      <c r="M8239" s="1"/>
      <c r="N8239" s="1"/>
    </row>
    <row r="8240" spans="6:14" x14ac:dyDescent="0.25">
      <c r="F8240" s="1"/>
      <c r="G8240" s="1"/>
      <c r="H8240" s="1"/>
      <c r="I8240" s="1"/>
      <c r="J8240" s="1"/>
      <c r="K8240" s="1"/>
      <c r="L8240" s="1"/>
      <c r="M8240" s="1"/>
      <c r="N8240" s="1"/>
    </row>
    <row r="8241" spans="6:14" x14ac:dyDescent="0.25">
      <c r="F8241" s="1"/>
      <c r="G8241" s="1"/>
      <c r="H8241" s="1"/>
      <c r="I8241" s="1"/>
      <c r="J8241" s="1"/>
      <c r="K8241" s="1"/>
      <c r="L8241" s="1"/>
      <c r="M8241" s="1"/>
      <c r="N8241" s="1"/>
    </row>
    <row r="8242" spans="6:14" x14ac:dyDescent="0.25">
      <c r="F8242" s="1"/>
      <c r="G8242" s="1"/>
      <c r="H8242" s="1"/>
      <c r="I8242" s="1"/>
      <c r="J8242" s="1"/>
      <c r="K8242" s="1"/>
      <c r="L8242" s="1"/>
      <c r="M8242" s="1"/>
      <c r="N8242" s="1"/>
    </row>
    <row r="8243" spans="6:14" x14ac:dyDescent="0.25">
      <c r="F8243" s="1"/>
      <c r="G8243" s="1"/>
      <c r="H8243" s="1"/>
      <c r="I8243" s="1"/>
      <c r="J8243" s="1"/>
      <c r="K8243" s="1"/>
      <c r="L8243" s="1"/>
      <c r="M8243" s="1"/>
      <c r="N8243" s="1"/>
    </row>
    <row r="8244" spans="6:14" x14ac:dyDescent="0.25">
      <c r="F8244" s="1"/>
      <c r="G8244" s="1"/>
      <c r="H8244" s="1"/>
      <c r="I8244" s="1"/>
      <c r="J8244" s="1"/>
      <c r="K8244" s="1"/>
      <c r="L8244" s="1"/>
      <c r="M8244" s="1"/>
      <c r="N8244" s="1"/>
    </row>
    <row r="8245" spans="6:14" x14ac:dyDescent="0.25">
      <c r="F8245" s="1"/>
      <c r="G8245" s="1"/>
      <c r="H8245" s="1"/>
      <c r="I8245" s="1"/>
      <c r="J8245" s="1"/>
      <c r="K8245" s="1"/>
      <c r="L8245" s="1"/>
      <c r="M8245" s="1"/>
      <c r="N8245" s="1"/>
    </row>
    <row r="8246" spans="6:14" x14ac:dyDescent="0.25">
      <c r="F8246" s="1"/>
      <c r="G8246" s="1"/>
      <c r="H8246" s="1"/>
      <c r="I8246" s="1"/>
      <c r="J8246" s="1"/>
      <c r="K8246" s="1"/>
      <c r="L8246" s="1"/>
      <c r="M8246" s="1"/>
      <c r="N8246" s="1"/>
    </row>
    <row r="8247" spans="6:14" x14ac:dyDescent="0.25">
      <c r="F8247" s="1"/>
      <c r="G8247" s="1"/>
      <c r="H8247" s="1"/>
      <c r="I8247" s="1"/>
      <c r="J8247" s="1"/>
      <c r="K8247" s="1"/>
      <c r="L8247" s="1"/>
      <c r="M8247" s="1"/>
      <c r="N8247" s="1"/>
    </row>
    <row r="8248" spans="6:14" x14ac:dyDescent="0.25">
      <c r="F8248" s="1"/>
      <c r="G8248" s="1"/>
      <c r="H8248" s="1"/>
      <c r="I8248" s="1"/>
      <c r="J8248" s="1"/>
      <c r="K8248" s="1"/>
      <c r="L8248" s="1"/>
      <c r="M8248" s="1"/>
      <c r="N8248" s="1"/>
    </row>
    <row r="8249" spans="6:14" x14ac:dyDescent="0.25">
      <c r="F8249" s="1"/>
      <c r="G8249" s="1"/>
      <c r="H8249" s="1"/>
      <c r="I8249" s="1"/>
      <c r="J8249" s="1"/>
      <c r="K8249" s="1"/>
      <c r="L8249" s="1"/>
      <c r="M8249" s="1"/>
      <c r="N8249" s="1"/>
    </row>
    <row r="8250" spans="6:14" x14ac:dyDescent="0.25">
      <c r="F8250" s="1"/>
      <c r="G8250" s="1"/>
      <c r="H8250" s="1"/>
      <c r="I8250" s="1"/>
      <c r="J8250" s="1"/>
      <c r="K8250" s="1"/>
      <c r="L8250" s="1"/>
      <c r="M8250" s="1"/>
      <c r="N8250" s="1"/>
    </row>
    <row r="8251" spans="6:14" x14ac:dyDescent="0.25">
      <c r="F8251" s="1"/>
      <c r="G8251" s="1"/>
      <c r="H8251" s="1"/>
      <c r="I8251" s="1"/>
      <c r="J8251" s="1"/>
      <c r="K8251" s="1"/>
      <c r="L8251" s="1"/>
      <c r="M8251" s="1"/>
      <c r="N8251" s="1"/>
    </row>
    <row r="8252" spans="6:14" x14ac:dyDescent="0.25">
      <c r="F8252" s="1"/>
      <c r="G8252" s="1"/>
      <c r="H8252" s="1"/>
      <c r="I8252" s="1"/>
      <c r="J8252" s="1"/>
      <c r="K8252" s="1"/>
      <c r="L8252" s="1"/>
      <c r="M8252" s="1"/>
      <c r="N8252" s="1"/>
    </row>
    <row r="8253" spans="6:14" x14ac:dyDescent="0.25">
      <c r="F8253" s="1"/>
      <c r="G8253" s="1"/>
      <c r="H8253" s="1"/>
      <c r="I8253" s="1"/>
      <c r="J8253" s="1"/>
      <c r="K8253" s="1"/>
      <c r="L8253" s="1"/>
      <c r="M8253" s="1"/>
      <c r="N8253" s="1"/>
    </row>
    <row r="8254" spans="6:14" x14ac:dyDescent="0.25">
      <c r="F8254" s="1"/>
      <c r="G8254" s="1"/>
      <c r="H8254" s="1"/>
      <c r="I8254" s="1"/>
      <c r="J8254" s="1"/>
      <c r="K8254" s="1"/>
      <c r="L8254" s="1"/>
      <c r="M8254" s="1"/>
      <c r="N8254" s="1"/>
    </row>
    <row r="8255" spans="6:14" x14ac:dyDescent="0.25">
      <c r="F8255" s="1"/>
      <c r="G8255" s="1"/>
      <c r="H8255" s="1"/>
      <c r="I8255" s="1"/>
      <c r="J8255" s="1"/>
      <c r="K8255" s="1"/>
      <c r="L8255" s="1"/>
      <c r="M8255" s="1"/>
      <c r="N8255" s="1"/>
    </row>
    <row r="8256" spans="6:14" x14ac:dyDescent="0.25">
      <c r="F8256" s="1"/>
      <c r="G8256" s="1"/>
      <c r="H8256" s="1"/>
      <c r="I8256" s="1"/>
      <c r="J8256" s="1"/>
      <c r="K8256" s="1"/>
      <c r="L8256" s="1"/>
      <c r="M8256" s="1"/>
      <c r="N8256" s="1"/>
    </row>
    <row r="8257" spans="6:14" x14ac:dyDescent="0.25">
      <c r="F8257" s="1"/>
      <c r="G8257" s="1"/>
      <c r="H8257" s="1"/>
      <c r="I8257" s="1"/>
      <c r="J8257" s="1"/>
      <c r="K8257" s="1"/>
      <c r="L8257" s="1"/>
      <c r="M8257" s="1"/>
      <c r="N8257" s="1"/>
    </row>
    <row r="8258" spans="6:14" x14ac:dyDescent="0.25">
      <c r="F8258" s="1"/>
      <c r="G8258" s="1"/>
      <c r="H8258" s="1"/>
      <c r="I8258" s="1"/>
      <c r="J8258" s="1"/>
      <c r="K8258" s="1"/>
      <c r="L8258" s="1"/>
      <c r="M8258" s="1"/>
      <c r="N8258" s="1"/>
    </row>
    <row r="8259" spans="6:14" x14ac:dyDescent="0.25">
      <c r="F8259" s="1"/>
      <c r="G8259" s="1"/>
      <c r="H8259" s="1"/>
      <c r="I8259" s="1"/>
      <c r="J8259" s="1"/>
      <c r="K8259" s="1"/>
      <c r="L8259" s="1"/>
      <c r="M8259" s="1"/>
      <c r="N8259" s="1"/>
    </row>
    <row r="8260" spans="6:14" x14ac:dyDescent="0.25">
      <c r="F8260" s="1"/>
      <c r="G8260" s="1"/>
      <c r="H8260" s="1"/>
      <c r="I8260" s="1"/>
      <c r="J8260" s="1"/>
      <c r="K8260" s="1"/>
      <c r="L8260" s="1"/>
      <c r="M8260" s="1"/>
      <c r="N8260" s="1"/>
    </row>
    <row r="8261" spans="6:14" x14ac:dyDescent="0.25">
      <c r="F8261" s="1"/>
      <c r="G8261" s="1"/>
      <c r="H8261" s="1"/>
      <c r="I8261" s="1"/>
      <c r="J8261" s="1"/>
      <c r="K8261" s="1"/>
      <c r="L8261" s="1"/>
      <c r="M8261" s="1"/>
      <c r="N8261" s="1"/>
    </row>
    <row r="8262" spans="6:14" x14ac:dyDescent="0.25">
      <c r="F8262" s="1"/>
      <c r="G8262" s="1"/>
      <c r="H8262" s="1"/>
      <c r="I8262" s="1"/>
      <c r="J8262" s="1"/>
      <c r="K8262" s="1"/>
      <c r="L8262" s="1"/>
      <c r="M8262" s="1"/>
      <c r="N8262" s="1"/>
    </row>
    <row r="8263" spans="6:14" x14ac:dyDescent="0.25">
      <c r="F8263" s="1"/>
      <c r="G8263" s="1"/>
      <c r="H8263" s="1"/>
      <c r="I8263" s="1"/>
      <c r="J8263" s="1"/>
      <c r="K8263" s="1"/>
      <c r="L8263" s="1"/>
      <c r="M8263" s="1"/>
      <c r="N8263" s="1"/>
    </row>
    <row r="8264" spans="6:14" x14ac:dyDescent="0.25">
      <c r="F8264" s="1"/>
      <c r="G8264" s="1"/>
      <c r="H8264" s="1"/>
      <c r="I8264" s="1"/>
      <c r="J8264" s="1"/>
      <c r="K8264" s="1"/>
      <c r="L8264" s="1"/>
      <c r="M8264" s="1"/>
      <c r="N8264" s="1"/>
    </row>
    <row r="8265" spans="6:14" x14ac:dyDescent="0.25">
      <c r="F8265" s="1"/>
      <c r="G8265" s="1"/>
      <c r="H8265" s="1"/>
      <c r="I8265" s="1"/>
      <c r="J8265" s="1"/>
      <c r="K8265" s="1"/>
      <c r="L8265" s="1"/>
      <c r="M8265" s="1"/>
      <c r="N8265" s="1"/>
    </row>
    <row r="8266" spans="6:14" x14ac:dyDescent="0.25">
      <c r="F8266" s="1"/>
      <c r="G8266" s="1"/>
      <c r="H8266" s="1"/>
      <c r="I8266" s="1"/>
      <c r="J8266" s="1"/>
      <c r="K8266" s="1"/>
      <c r="L8266" s="1"/>
      <c r="M8266" s="1"/>
      <c r="N8266" s="1"/>
    </row>
    <row r="8267" spans="6:14" x14ac:dyDescent="0.25">
      <c r="F8267" s="1"/>
      <c r="G8267" s="1"/>
      <c r="H8267" s="1"/>
      <c r="I8267" s="1"/>
      <c r="J8267" s="1"/>
      <c r="K8267" s="1"/>
      <c r="L8267" s="1"/>
      <c r="M8267" s="1"/>
      <c r="N8267" s="1"/>
    </row>
    <row r="8268" spans="6:14" x14ac:dyDescent="0.25">
      <c r="F8268" s="1"/>
      <c r="G8268" s="1"/>
      <c r="H8268" s="1"/>
      <c r="I8268" s="1"/>
      <c r="J8268" s="1"/>
      <c r="K8268" s="1"/>
      <c r="L8268" s="1"/>
      <c r="M8268" s="1"/>
      <c r="N8268" s="1"/>
    </row>
    <row r="8269" spans="6:14" x14ac:dyDescent="0.25">
      <c r="F8269" s="1"/>
      <c r="G8269" s="1"/>
      <c r="H8269" s="1"/>
      <c r="I8269" s="1"/>
      <c r="J8269" s="1"/>
      <c r="K8269" s="1"/>
      <c r="L8269" s="1"/>
      <c r="M8269" s="1"/>
      <c r="N8269" s="1"/>
    </row>
    <row r="8270" spans="6:14" x14ac:dyDescent="0.25">
      <c r="F8270" s="1"/>
      <c r="G8270" s="1"/>
      <c r="H8270" s="1"/>
      <c r="I8270" s="1"/>
      <c r="J8270" s="1"/>
      <c r="K8270" s="1"/>
      <c r="L8270" s="1"/>
      <c r="M8270" s="1"/>
      <c r="N8270" s="1"/>
    </row>
    <row r="8271" spans="6:14" x14ac:dyDescent="0.25">
      <c r="F8271" s="1"/>
      <c r="G8271" s="1"/>
      <c r="H8271" s="1"/>
      <c r="I8271" s="1"/>
      <c r="J8271" s="1"/>
      <c r="K8271" s="1"/>
      <c r="L8271" s="1"/>
      <c r="M8271" s="1"/>
      <c r="N8271" s="1"/>
    </row>
    <row r="8272" spans="6:14" x14ac:dyDescent="0.25">
      <c r="F8272" s="1"/>
      <c r="G8272" s="1"/>
      <c r="H8272" s="1"/>
      <c r="I8272" s="1"/>
      <c r="J8272" s="1"/>
      <c r="K8272" s="1"/>
      <c r="L8272" s="1"/>
      <c r="M8272" s="1"/>
      <c r="N8272" s="1"/>
    </row>
    <row r="8273" spans="6:14" x14ac:dyDescent="0.25">
      <c r="F8273" s="1"/>
      <c r="G8273" s="1"/>
      <c r="H8273" s="1"/>
      <c r="I8273" s="1"/>
      <c r="J8273" s="1"/>
      <c r="K8273" s="1"/>
      <c r="L8273" s="1"/>
      <c r="M8273" s="1"/>
      <c r="N8273" s="1"/>
    </row>
    <row r="8274" spans="6:14" x14ac:dyDescent="0.25">
      <c r="F8274" s="1"/>
      <c r="G8274" s="1"/>
      <c r="H8274" s="1"/>
      <c r="I8274" s="1"/>
      <c r="J8274" s="1"/>
      <c r="K8274" s="1"/>
      <c r="L8274" s="1"/>
      <c r="M8274" s="1"/>
      <c r="N8274" s="1"/>
    </row>
    <row r="8275" spans="6:14" x14ac:dyDescent="0.25">
      <c r="F8275" s="1"/>
      <c r="G8275" s="1"/>
      <c r="H8275" s="1"/>
      <c r="I8275" s="1"/>
      <c r="J8275" s="1"/>
      <c r="K8275" s="1"/>
      <c r="L8275" s="1"/>
      <c r="M8275" s="1"/>
      <c r="N8275" s="1"/>
    </row>
    <row r="8276" spans="6:14" x14ac:dyDescent="0.25">
      <c r="F8276" s="1"/>
      <c r="G8276" s="1"/>
      <c r="H8276" s="1"/>
      <c r="I8276" s="1"/>
      <c r="J8276" s="1"/>
      <c r="K8276" s="1"/>
      <c r="L8276" s="1"/>
      <c r="M8276" s="1"/>
      <c r="N8276" s="1"/>
    </row>
    <row r="8277" spans="6:14" x14ac:dyDescent="0.25">
      <c r="F8277" s="1"/>
      <c r="G8277" s="1"/>
      <c r="H8277" s="1"/>
      <c r="I8277" s="1"/>
      <c r="J8277" s="1"/>
      <c r="K8277" s="1"/>
      <c r="L8277" s="1"/>
      <c r="M8277" s="1"/>
      <c r="N8277" s="1"/>
    </row>
    <row r="8278" spans="6:14" x14ac:dyDescent="0.25">
      <c r="F8278" s="1"/>
      <c r="G8278" s="1"/>
      <c r="H8278" s="1"/>
      <c r="I8278" s="1"/>
      <c r="J8278" s="1"/>
      <c r="K8278" s="1"/>
      <c r="L8278" s="1"/>
      <c r="M8278" s="1"/>
      <c r="N8278" s="1"/>
    </row>
    <row r="8279" spans="6:14" x14ac:dyDescent="0.25">
      <c r="F8279" s="1"/>
      <c r="G8279" s="1"/>
      <c r="H8279" s="1"/>
      <c r="I8279" s="1"/>
      <c r="J8279" s="1"/>
      <c r="K8279" s="1"/>
      <c r="L8279" s="1"/>
      <c r="M8279" s="1"/>
      <c r="N8279" s="1"/>
    </row>
    <row r="8280" spans="6:14" x14ac:dyDescent="0.25">
      <c r="F8280" s="1"/>
      <c r="G8280" s="1"/>
      <c r="H8280" s="1"/>
      <c r="I8280" s="1"/>
      <c r="J8280" s="1"/>
      <c r="K8280" s="1"/>
      <c r="L8280" s="1"/>
      <c r="M8280" s="1"/>
      <c r="N8280" s="1"/>
    </row>
    <row r="8281" spans="6:14" x14ac:dyDescent="0.25">
      <c r="F8281" s="1"/>
      <c r="G8281" s="1"/>
      <c r="H8281" s="1"/>
      <c r="I8281" s="1"/>
      <c r="J8281" s="1"/>
      <c r="K8281" s="1"/>
      <c r="L8281" s="1"/>
      <c r="M8281" s="1"/>
      <c r="N8281" s="1"/>
    </row>
    <row r="8282" spans="6:14" x14ac:dyDescent="0.25">
      <c r="F8282" s="1"/>
      <c r="G8282" s="1"/>
      <c r="H8282" s="1"/>
      <c r="I8282" s="1"/>
      <c r="J8282" s="1"/>
      <c r="K8282" s="1"/>
      <c r="L8282" s="1"/>
      <c r="M8282" s="1"/>
      <c r="N8282" s="1"/>
    </row>
    <row r="8283" spans="6:14" x14ac:dyDescent="0.25">
      <c r="F8283" s="1"/>
      <c r="G8283" s="1"/>
      <c r="H8283" s="1"/>
      <c r="I8283" s="1"/>
      <c r="J8283" s="1"/>
      <c r="K8283" s="1"/>
      <c r="L8283" s="1"/>
      <c r="M8283" s="1"/>
      <c r="N8283" s="1"/>
    </row>
    <row r="8284" spans="6:14" x14ac:dyDescent="0.25">
      <c r="F8284" s="1"/>
      <c r="G8284" s="1"/>
      <c r="H8284" s="1"/>
      <c r="I8284" s="1"/>
      <c r="J8284" s="1"/>
      <c r="K8284" s="1"/>
      <c r="L8284" s="1"/>
      <c r="M8284" s="1"/>
      <c r="N8284" s="1"/>
    </row>
    <row r="8285" spans="6:14" x14ac:dyDescent="0.25">
      <c r="F8285" s="1"/>
      <c r="G8285" s="1"/>
      <c r="H8285" s="1"/>
      <c r="I8285" s="1"/>
      <c r="J8285" s="1"/>
      <c r="K8285" s="1"/>
      <c r="L8285" s="1"/>
      <c r="M8285" s="1"/>
      <c r="N8285" s="1"/>
    </row>
    <row r="8286" spans="6:14" x14ac:dyDescent="0.25">
      <c r="F8286" s="1"/>
      <c r="G8286" s="1"/>
      <c r="H8286" s="1"/>
      <c r="I8286" s="1"/>
      <c r="J8286" s="1"/>
      <c r="K8286" s="1"/>
      <c r="L8286" s="1"/>
      <c r="M8286" s="1"/>
      <c r="N8286" s="1"/>
    </row>
    <row r="8287" spans="6:14" x14ac:dyDescent="0.25">
      <c r="F8287" s="1"/>
      <c r="G8287" s="1"/>
      <c r="H8287" s="1"/>
      <c r="I8287" s="1"/>
      <c r="J8287" s="1"/>
      <c r="K8287" s="1"/>
      <c r="L8287" s="1"/>
      <c r="M8287" s="1"/>
      <c r="N8287" s="1"/>
    </row>
    <row r="8288" spans="6:14" x14ac:dyDescent="0.25">
      <c r="F8288" s="1"/>
      <c r="G8288" s="1"/>
      <c r="H8288" s="1"/>
      <c r="I8288" s="1"/>
      <c r="J8288" s="1"/>
      <c r="K8288" s="1"/>
      <c r="L8288" s="1"/>
      <c r="M8288" s="1"/>
      <c r="N8288" s="1"/>
    </row>
    <row r="8289" spans="6:14" x14ac:dyDescent="0.25">
      <c r="F8289" s="1"/>
      <c r="G8289" s="1"/>
      <c r="H8289" s="1"/>
      <c r="I8289" s="1"/>
      <c r="J8289" s="1"/>
      <c r="K8289" s="1"/>
      <c r="L8289" s="1"/>
      <c r="M8289" s="1"/>
      <c r="N8289" s="1"/>
    </row>
    <row r="8290" spans="6:14" x14ac:dyDescent="0.25">
      <c r="F8290" s="1"/>
      <c r="G8290" s="1"/>
      <c r="H8290" s="1"/>
      <c r="I8290" s="1"/>
      <c r="J8290" s="1"/>
      <c r="K8290" s="1"/>
      <c r="L8290" s="1"/>
      <c r="M8290" s="1"/>
      <c r="N8290" s="1"/>
    </row>
    <row r="8291" spans="6:14" x14ac:dyDescent="0.25">
      <c r="F8291" s="1"/>
      <c r="G8291" s="1"/>
      <c r="H8291" s="1"/>
      <c r="I8291" s="1"/>
      <c r="J8291" s="1"/>
      <c r="K8291" s="1"/>
      <c r="L8291" s="1"/>
      <c r="M8291" s="1"/>
      <c r="N8291" s="1"/>
    </row>
    <row r="8292" spans="6:14" x14ac:dyDescent="0.25">
      <c r="F8292" s="1"/>
      <c r="G8292" s="1"/>
      <c r="H8292" s="1"/>
      <c r="I8292" s="1"/>
      <c r="J8292" s="1"/>
      <c r="K8292" s="1"/>
      <c r="L8292" s="1"/>
      <c r="M8292" s="1"/>
      <c r="N8292" s="1"/>
    </row>
    <row r="8293" spans="6:14" x14ac:dyDescent="0.25">
      <c r="F8293" s="1"/>
      <c r="G8293" s="1"/>
      <c r="H8293" s="1"/>
      <c r="I8293" s="1"/>
      <c r="J8293" s="1"/>
      <c r="K8293" s="1"/>
      <c r="L8293" s="1"/>
      <c r="M8293" s="1"/>
      <c r="N8293" s="1"/>
    </row>
    <row r="8294" spans="6:14" x14ac:dyDescent="0.25">
      <c r="F8294" s="1"/>
      <c r="G8294" s="1"/>
      <c r="H8294" s="1"/>
      <c r="I8294" s="1"/>
      <c r="J8294" s="1"/>
      <c r="K8294" s="1"/>
      <c r="L8294" s="1"/>
      <c r="M8294" s="1"/>
      <c r="N8294" s="1"/>
    </row>
    <row r="8295" spans="6:14" x14ac:dyDescent="0.25">
      <c r="F8295" s="1"/>
      <c r="G8295" s="1"/>
      <c r="H8295" s="1"/>
      <c r="I8295" s="1"/>
      <c r="J8295" s="1"/>
      <c r="K8295" s="1"/>
      <c r="L8295" s="1"/>
      <c r="M8295" s="1"/>
      <c r="N8295" s="1"/>
    </row>
    <row r="8296" spans="6:14" x14ac:dyDescent="0.25">
      <c r="F8296" s="1"/>
      <c r="G8296" s="1"/>
      <c r="H8296" s="1"/>
      <c r="I8296" s="1"/>
      <c r="J8296" s="1"/>
      <c r="K8296" s="1"/>
      <c r="L8296" s="1"/>
      <c r="M8296" s="1"/>
      <c r="N8296" s="1"/>
    </row>
    <row r="8297" spans="6:14" x14ac:dyDescent="0.25">
      <c r="F8297" s="1"/>
      <c r="G8297" s="1"/>
      <c r="H8297" s="1"/>
      <c r="I8297" s="1"/>
      <c r="J8297" s="1"/>
      <c r="K8297" s="1"/>
      <c r="L8297" s="1"/>
      <c r="M8297" s="1"/>
      <c r="N8297" s="1"/>
    </row>
    <row r="8298" spans="6:14" x14ac:dyDescent="0.25">
      <c r="F8298" s="1"/>
      <c r="G8298" s="1"/>
      <c r="H8298" s="1"/>
      <c r="I8298" s="1"/>
      <c r="J8298" s="1"/>
      <c r="K8298" s="1"/>
      <c r="L8298" s="1"/>
      <c r="M8298" s="1"/>
      <c r="N8298" s="1"/>
    </row>
    <row r="8299" spans="6:14" x14ac:dyDescent="0.25">
      <c r="F8299" s="1"/>
      <c r="G8299" s="1"/>
      <c r="H8299" s="1"/>
      <c r="I8299" s="1"/>
      <c r="J8299" s="1"/>
      <c r="K8299" s="1"/>
      <c r="L8299" s="1"/>
      <c r="M8299" s="1"/>
      <c r="N8299" s="1"/>
    </row>
    <row r="8300" spans="6:14" x14ac:dyDescent="0.25">
      <c r="F8300" s="1"/>
      <c r="G8300" s="1"/>
      <c r="H8300" s="1"/>
      <c r="I8300" s="1"/>
      <c r="J8300" s="1"/>
      <c r="K8300" s="1"/>
      <c r="L8300" s="1"/>
      <c r="M8300" s="1"/>
      <c r="N8300" s="1"/>
    </row>
    <row r="8301" spans="6:14" x14ac:dyDescent="0.25">
      <c r="F8301" s="1"/>
      <c r="G8301" s="1"/>
      <c r="H8301" s="1"/>
      <c r="I8301" s="1"/>
      <c r="J8301" s="1"/>
      <c r="K8301" s="1"/>
      <c r="L8301" s="1"/>
      <c r="M8301" s="1"/>
      <c r="N8301" s="1"/>
    </row>
    <row r="8302" spans="6:14" x14ac:dyDescent="0.25">
      <c r="F8302" s="1"/>
      <c r="G8302" s="1"/>
      <c r="H8302" s="1"/>
      <c r="I8302" s="1"/>
      <c r="J8302" s="1"/>
      <c r="K8302" s="1"/>
      <c r="L8302" s="1"/>
      <c r="M8302" s="1"/>
      <c r="N8302" s="1"/>
    </row>
    <row r="8303" spans="6:14" x14ac:dyDescent="0.25">
      <c r="F8303" s="1"/>
      <c r="G8303" s="1"/>
      <c r="H8303" s="1"/>
      <c r="I8303" s="1"/>
      <c r="J8303" s="1"/>
      <c r="K8303" s="1"/>
      <c r="L8303" s="1"/>
      <c r="M8303" s="1"/>
      <c r="N8303" s="1"/>
    </row>
    <row r="8304" spans="6:14" x14ac:dyDescent="0.25">
      <c r="F8304" s="1"/>
      <c r="G8304" s="1"/>
      <c r="H8304" s="1"/>
      <c r="I8304" s="1"/>
      <c r="J8304" s="1"/>
      <c r="K8304" s="1"/>
      <c r="L8304" s="1"/>
      <c r="M8304" s="1"/>
      <c r="N8304" s="1"/>
    </row>
    <row r="8305" spans="6:14" x14ac:dyDescent="0.25">
      <c r="F8305" s="1"/>
      <c r="G8305" s="1"/>
      <c r="H8305" s="1"/>
      <c r="I8305" s="1"/>
      <c r="J8305" s="1"/>
      <c r="K8305" s="1"/>
      <c r="L8305" s="1"/>
      <c r="M8305" s="1"/>
      <c r="N8305" s="1"/>
    </row>
    <row r="8306" spans="6:14" x14ac:dyDescent="0.25">
      <c r="F8306" s="1"/>
      <c r="G8306" s="1"/>
      <c r="H8306" s="1"/>
      <c r="I8306" s="1"/>
      <c r="J8306" s="1"/>
      <c r="K8306" s="1"/>
      <c r="L8306" s="1"/>
      <c r="M8306" s="1"/>
      <c r="N8306" s="1"/>
    </row>
    <row r="8307" spans="6:14" x14ac:dyDescent="0.25">
      <c r="F8307" s="1"/>
      <c r="G8307" s="1"/>
      <c r="H8307" s="1"/>
      <c r="I8307" s="1"/>
      <c r="J8307" s="1"/>
      <c r="K8307" s="1"/>
      <c r="L8307" s="1"/>
      <c r="M8307" s="1"/>
      <c r="N8307" s="1"/>
    </row>
    <row r="8308" spans="6:14" x14ac:dyDescent="0.25">
      <c r="F8308" s="1"/>
      <c r="G8308" s="1"/>
      <c r="H8308" s="1"/>
      <c r="I8308" s="1"/>
      <c r="J8308" s="1"/>
      <c r="K8308" s="1"/>
      <c r="L8308" s="1"/>
      <c r="M8308" s="1"/>
      <c r="N8308" s="1"/>
    </row>
    <row r="8309" spans="6:14" x14ac:dyDescent="0.25">
      <c r="F8309" s="1"/>
      <c r="G8309" s="1"/>
      <c r="H8309" s="1"/>
      <c r="I8309" s="1"/>
      <c r="J8309" s="1"/>
      <c r="K8309" s="1"/>
      <c r="L8309" s="1"/>
      <c r="M8309" s="1"/>
      <c r="N8309" s="1"/>
    </row>
    <row r="8310" spans="6:14" x14ac:dyDescent="0.25">
      <c r="F8310" s="1"/>
      <c r="G8310" s="1"/>
      <c r="H8310" s="1"/>
      <c r="I8310" s="1"/>
      <c r="J8310" s="1"/>
      <c r="K8310" s="1"/>
      <c r="L8310" s="1"/>
      <c r="M8310" s="1"/>
      <c r="N8310" s="1"/>
    </row>
    <row r="8311" spans="6:14" x14ac:dyDescent="0.25">
      <c r="F8311" s="1"/>
      <c r="G8311" s="1"/>
      <c r="H8311" s="1"/>
      <c r="I8311" s="1"/>
      <c r="J8311" s="1"/>
      <c r="K8311" s="1"/>
      <c r="L8311" s="1"/>
      <c r="M8311" s="1"/>
      <c r="N8311" s="1"/>
    </row>
    <row r="8312" spans="6:14" x14ac:dyDescent="0.25">
      <c r="F8312" s="1"/>
      <c r="G8312" s="1"/>
      <c r="H8312" s="1"/>
      <c r="I8312" s="1"/>
      <c r="J8312" s="1"/>
      <c r="K8312" s="1"/>
      <c r="L8312" s="1"/>
      <c r="M8312" s="1"/>
      <c r="N8312" s="1"/>
    </row>
    <row r="8313" spans="6:14" x14ac:dyDescent="0.25">
      <c r="F8313" s="1"/>
      <c r="G8313" s="1"/>
      <c r="H8313" s="1"/>
      <c r="I8313" s="1"/>
      <c r="J8313" s="1"/>
      <c r="K8313" s="1"/>
      <c r="L8313" s="1"/>
      <c r="M8313" s="1"/>
      <c r="N8313" s="1"/>
    </row>
    <row r="8314" spans="6:14" x14ac:dyDescent="0.25">
      <c r="F8314" s="1"/>
      <c r="G8314" s="1"/>
      <c r="H8314" s="1"/>
      <c r="I8314" s="1"/>
      <c r="J8314" s="1"/>
      <c r="K8314" s="1"/>
      <c r="L8314" s="1"/>
      <c r="M8314" s="1"/>
      <c r="N8314" s="1"/>
    </row>
    <row r="8315" spans="6:14" x14ac:dyDescent="0.25">
      <c r="F8315" s="1"/>
      <c r="G8315" s="1"/>
      <c r="H8315" s="1"/>
      <c r="I8315" s="1"/>
      <c r="J8315" s="1"/>
      <c r="K8315" s="1"/>
      <c r="L8315" s="1"/>
      <c r="M8315" s="1"/>
      <c r="N8315" s="1"/>
    </row>
    <row r="8316" spans="6:14" x14ac:dyDescent="0.25">
      <c r="F8316" s="1"/>
      <c r="G8316" s="1"/>
      <c r="H8316" s="1"/>
      <c r="I8316" s="1"/>
      <c r="J8316" s="1"/>
      <c r="K8316" s="1"/>
      <c r="L8316" s="1"/>
      <c r="M8316" s="1"/>
      <c r="N8316" s="1"/>
    </row>
    <row r="8317" spans="6:14" x14ac:dyDescent="0.25">
      <c r="F8317" s="1"/>
      <c r="G8317" s="1"/>
      <c r="H8317" s="1"/>
      <c r="I8317" s="1"/>
      <c r="J8317" s="1"/>
      <c r="K8317" s="1"/>
      <c r="L8317" s="1"/>
      <c r="M8317" s="1"/>
      <c r="N8317" s="1"/>
    </row>
    <row r="8318" spans="6:14" x14ac:dyDescent="0.25">
      <c r="F8318" s="1"/>
      <c r="G8318" s="1"/>
      <c r="H8318" s="1"/>
      <c r="I8318" s="1"/>
      <c r="J8318" s="1"/>
      <c r="K8318" s="1"/>
      <c r="L8318" s="1"/>
      <c r="M8318" s="1"/>
      <c r="N8318" s="1"/>
    </row>
    <row r="8319" spans="6:14" x14ac:dyDescent="0.25">
      <c r="F8319" s="1"/>
      <c r="G8319" s="1"/>
      <c r="H8319" s="1"/>
      <c r="I8319" s="1"/>
      <c r="J8319" s="1"/>
      <c r="K8319" s="1"/>
      <c r="L8319" s="1"/>
      <c r="M8319" s="1"/>
      <c r="N8319" s="1"/>
    </row>
    <row r="8320" spans="6:14" x14ac:dyDescent="0.25">
      <c r="F8320" s="1"/>
      <c r="G8320" s="1"/>
      <c r="H8320" s="1"/>
      <c r="I8320" s="1"/>
      <c r="J8320" s="1"/>
      <c r="K8320" s="1"/>
      <c r="L8320" s="1"/>
      <c r="M8320" s="1"/>
      <c r="N8320" s="1"/>
    </row>
    <row r="8321" spans="6:14" x14ac:dyDescent="0.25">
      <c r="F8321" s="1"/>
      <c r="G8321" s="1"/>
      <c r="H8321" s="1"/>
      <c r="I8321" s="1"/>
      <c r="J8321" s="1"/>
      <c r="K8321" s="1"/>
      <c r="L8321" s="1"/>
      <c r="M8321" s="1"/>
      <c r="N8321" s="1"/>
    </row>
    <row r="8322" spans="6:14" x14ac:dyDescent="0.25">
      <c r="F8322" s="1"/>
      <c r="G8322" s="1"/>
      <c r="H8322" s="1"/>
      <c r="I8322" s="1"/>
      <c r="J8322" s="1"/>
      <c r="K8322" s="1"/>
      <c r="L8322" s="1"/>
      <c r="M8322" s="1"/>
      <c r="N8322" s="1"/>
    </row>
    <row r="8323" spans="6:14" x14ac:dyDescent="0.25">
      <c r="F8323" s="1"/>
      <c r="G8323" s="1"/>
      <c r="H8323" s="1"/>
      <c r="I8323" s="1"/>
      <c r="J8323" s="1"/>
      <c r="K8323" s="1"/>
      <c r="L8323" s="1"/>
      <c r="M8323" s="1"/>
      <c r="N8323" s="1"/>
    </row>
    <row r="8324" spans="6:14" x14ac:dyDescent="0.25">
      <c r="F8324" s="1"/>
      <c r="G8324" s="1"/>
      <c r="H8324" s="1"/>
      <c r="I8324" s="1"/>
      <c r="J8324" s="1"/>
      <c r="K8324" s="1"/>
      <c r="L8324" s="1"/>
      <c r="M8324" s="1"/>
      <c r="N8324" s="1"/>
    </row>
    <row r="8325" spans="6:14" x14ac:dyDescent="0.25">
      <c r="F8325" s="1"/>
      <c r="G8325" s="1"/>
      <c r="H8325" s="1"/>
      <c r="I8325" s="1"/>
      <c r="J8325" s="1"/>
      <c r="K8325" s="1"/>
      <c r="L8325" s="1"/>
      <c r="M8325" s="1"/>
      <c r="N8325" s="1"/>
    </row>
    <row r="8326" spans="6:14" x14ac:dyDescent="0.25">
      <c r="F8326" s="1"/>
      <c r="G8326" s="1"/>
      <c r="H8326" s="1"/>
      <c r="I8326" s="1"/>
      <c r="J8326" s="1"/>
      <c r="K8326" s="1"/>
      <c r="L8326" s="1"/>
      <c r="M8326" s="1"/>
      <c r="N8326" s="1"/>
    </row>
    <row r="8327" spans="6:14" x14ac:dyDescent="0.25">
      <c r="F8327" s="1"/>
      <c r="G8327" s="1"/>
      <c r="H8327" s="1"/>
      <c r="I8327" s="1"/>
      <c r="J8327" s="1"/>
      <c r="K8327" s="1"/>
      <c r="L8327" s="1"/>
      <c r="M8327" s="1"/>
      <c r="N8327" s="1"/>
    </row>
    <row r="8328" spans="6:14" x14ac:dyDescent="0.25">
      <c r="F8328" s="1"/>
      <c r="G8328" s="1"/>
      <c r="H8328" s="1"/>
      <c r="I8328" s="1"/>
      <c r="J8328" s="1"/>
      <c r="K8328" s="1"/>
      <c r="L8328" s="1"/>
      <c r="M8328" s="1"/>
      <c r="N8328" s="1"/>
    </row>
    <row r="8329" spans="6:14" x14ac:dyDescent="0.25">
      <c r="F8329" s="1"/>
      <c r="G8329" s="1"/>
      <c r="H8329" s="1"/>
      <c r="I8329" s="1"/>
      <c r="J8329" s="1"/>
      <c r="K8329" s="1"/>
      <c r="L8329" s="1"/>
      <c r="M8329" s="1"/>
      <c r="N8329" s="1"/>
    </row>
    <row r="8330" spans="6:14" x14ac:dyDescent="0.25">
      <c r="F8330" s="1"/>
      <c r="G8330" s="1"/>
      <c r="H8330" s="1"/>
      <c r="I8330" s="1"/>
      <c r="J8330" s="1"/>
      <c r="K8330" s="1"/>
      <c r="L8330" s="1"/>
      <c r="M8330" s="1"/>
      <c r="N8330" s="1"/>
    </row>
    <row r="8331" spans="6:14" x14ac:dyDescent="0.25">
      <c r="F8331" s="1"/>
      <c r="G8331" s="1"/>
      <c r="H8331" s="1"/>
      <c r="I8331" s="1"/>
      <c r="J8331" s="1"/>
      <c r="K8331" s="1"/>
      <c r="L8331" s="1"/>
      <c r="M8331" s="1"/>
      <c r="N8331" s="1"/>
    </row>
    <row r="8332" spans="6:14" x14ac:dyDescent="0.25">
      <c r="F8332" s="1"/>
      <c r="G8332" s="1"/>
      <c r="H8332" s="1"/>
      <c r="I8332" s="1"/>
      <c r="J8332" s="1"/>
      <c r="K8332" s="1"/>
      <c r="L8332" s="1"/>
      <c r="M8332" s="1"/>
      <c r="N8332" s="1"/>
    </row>
    <row r="8333" spans="6:14" x14ac:dyDescent="0.25">
      <c r="F8333" s="1"/>
      <c r="G8333" s="1"/>
      <c r="H8333" s="1"/>
      <c r="I8333" s="1"/>
      <c r="J8333" s="1"/>
      <c r="K8333" s="1"/>
      <c r="L8333" s="1"/>
      <c r="M8333" s="1"/>
      <c r="N8333" s="1"/>
    </row>
    <row r="8334" spans="6:14" x14ac:dyDescent="0.25">
      <c r="F8334" s="1"/>
      <c r="G8334" s="1"/>
      <c r="H8334" s="1"/>
      <c r="I8334" s="1"/>
      <c r="J8334" s="1"/>
      <c r="K8334" s="1"/>
      <c r="L8334" s="1"/>
      <c r="M8334" s="1"/>
      <c r="N8334" s="1"/>
    </row>
    <row r="8335" spans="6:14" x14ac:dyDescent="0.25">
      <c r="F8335" s="1"/>
      <c r="G8335" s="1"/>
      <c r="H8335" s="1"/>
      <c r="I8335" s="1"/>
      <c r="J8335" s="1"/>
      <c r="K8335" s="1"/>
      <c r="L8335" s="1"/>
      <c r="M8335" s="1"/>
      <c r="N8335" s="1"/>
    </row>
    <row r="8336" spans="6:14" x14ac:dyDescent="0.25">
      <c r="F8336" s="1"/>
      <c r="G8336" s="1"/>
      <c r="H8336" s="1"/>
      <c r="I8336" s="1"/>
      <c r="J8336" s="1"/>
      <c r="K8336" s="1"/>
      <c r="L8336" s="1"/>
      <c r="M8336" s="1"/>
      <c r="N8336" s="1"/>
    </row>
    <row r="8337" spans="6:14" x14ac:dyDescent="0.25">
      <c r="F8337" s="1"/>
      <c r="G8337" s="1"/>
      <c r="H8337" s="1"/>
      <c r="I8337" s="1"/>
      <c r="J8337" s="1"/>
      <c r="K8337" s="1"/>
      <c r="L8337" s="1"/>
      <c r="M8337" s="1"/>
      <c r="N8337" s="1"/>
    </row>
    <row r="8338" spans="6:14" x14ac:dyDescent="0.25">
      <c r="F8338" s="1"/>
      <c r="G8338" s="1"/>
      <c r="H8338" s="1"/>
      <c r="I8338" s="1"/>
      <c r="J8338" s="1"/>
      <c r="K8338" s="1"/>
      <c r="L8338" s="1"/>
      <c r="M8338" s="1"/>
      <c r="N8338" s="1"/>
    </row>
    <row r="8339" spans="6:14" x14ac:dyDescent="0.25">
      <c r="F8339" s="1"/>
      <c r="G8339" s="1"/>
      <c r="H8339" s="1"/>
      <c r="I8339" s="1"/>
      <c r="J8339" s="1"/>
      <c r="K8339" s="1"/>
      <c r="L8339" s="1"/>
      <c r="M8339" s="1"/>
      <c r="N8339" s="1"/>
    </row>
    <row r="8340" spans="6:14" x14ac:dyDescent="0.25">
      <c r="F8340" s="1"/>
      <c r="G8340" s="1"/>
      <c r="H8340" s="1"/>
      <c r="I8340" s="1"/>
      <c r="J8340" s="1"/>
      <c r="K8340" s="1"/>
      <c r="L8340" s="1"/>
      <c r="M8340" s="1"/>
      <c r="N8340" s="1"/>
    </row>
    <row r="8341" spans="6:14" x14ac:dyDescent="0.25">
      <c r="F8341" s="1"/>
      <c r="G8341" s="1"/>
      <c r="H8341" s="1"/>
      <c r="I8341" s="1"/>
      <c r="J8341" s="1"/>
      <c r="K8341" s="1"/>
      <c r="L8341" s="1"/>
      <c r="M8341" s="1"/>
      <c r="N8341" s="1"/>
    </row>
    <row r="8342" spans="6:14" x14ac:dyDescent="0.25">
      <c r="F8342" s="1"/>
      <c r="G8342" s="1"/>
      <c r="H8342" s="1"/>
      <c r="I8342" s="1"/>
      <c r="J8342" s="1"/>
      <c r="K8342" s="1"/>
      <c r="L8342" s="1"/>
      <c r="M8342" s="1"/>
      <c r="N8342" s="1"/>
    </row>
    <row r="8343" spans="6:14" x14ac:dyDescent="0.25">
      <c r="F8343" s="1"/>
      <c r="G8343" s="1"/>
      <c r="H8343" s="1"/>
      <c r="I8343" s="1"/>
      <c r="J8343" s="1"/>
      <c r="K8343" s="1"/>
      <c r="L8343" s="1"/>
      <c r="M8343" s="1"/>
      <c r="N8343" s="1"/>
    </row>
    <row r="8344" spans="6:14" x14ac:dyDescent="0.25">
      <c r="F8344" s="1"/>
      <c r="G8344" s="1"/>
      <c r="H8344" s="1"/>
      <c r="I8344" s="1"/>
      <c r="J8344" s="1"/>
      <c r="K8344" s="1"/>
      <c r="L8344" s="1"/>
      <c r="M8344" s="1"/>
      <c r="N8344" s="1"/>
    </row>
    <row r="8345" spans="6:14" x14ac:dyDescent="0.25">
      <c r="F8345" s="1"/>
      <c r="G8345" s="1"/>
      <c r="H8345" s="1"/>
      <c r="I8345" s="1"/>
      <c r="J8345" s="1"/>
      <c r="K8345" s="1"/>
      <c r="L8345" s="1"/>
      <c r="M8345" s="1"/>
      <c r="N8345" s="1"/>
    </row>
    <row r="8346" spans="6:14" x14ac:dyDescent="0.25">
      <c r="F8346" s="1"/>
      <c r="G8346" s="1"/>
      <c r="H8346" s="1"/>
      <c r="I8346" s="1"/>
      <c r="J8346" s="1"/>
      <c r="K8346" s="1"/>
      <c r="L8346" s="1"/>
      <c r="M8346" s="1"/>
      <c r="N8346" s="1"/>
    </row>
    <row r="8347" spans="6:14" x14ac:dyDescent="0.25">
      <c r="F8347" s="1"/>
      <c r="G8347" s="1"/>
      <c r="H8347" s="1"/>
      <c r="I8347" s="1"/>
      <c r="J8347" s="1"/>
      <c r="K8347" s="1"/>
      <c r="L8347" s="1"/>
      <c r="M8347" s="1"/>
      <c r="N8347" s="1"/>
    </row>
    <row r="8348" spans="6:14" x14ac:dyDescent="0.25">
      <c r="F8348" s="1"/>
      <c r="G8348" s="1"/>
      <c r="H8348" s="1"/>
      <c r="I8348" s="1"/>
      <c r="J8348" s="1"/>
      <c r="K8348" s="1"/>
      <c r="L8348" s="1"/>
      <c r="M8348" s="1"/>
      <c r="N8348" s="1"/>
    </row>
    <row r="8349" spans="6:14" x14ac:dyDescent="0.25">
      <c r="F8349" s="1"/>
      <c r="G8349" s="1"/>
      <c r="H8349" s="1"/>
      <c r="I8349" s="1"/>
      <c r="J8349" s="1"/>
      <c r="K8349" s="1"/>
      <c r="L8349" s="1"/>
      <c r="M8349" s="1"/>
      <c r="N8349" s="1"/>
    </row>
    <row r="8350" spans="6:14" x14ac:dyDescent="0.25">
      <c r="F8350" s="1"/>
      <c r="G8350" s="1"/>
      <c r="H8350" s="1"/>
      <c r="I8350" s="1"/>
      <c r="J8350" s="1"/>
      <c r="K8350" s="1"/>
      <c r="L8350" s="1"/>
      <c r="M8350" s="1"/>
      <c r="N8350" s="1"/>
    </row>
    <row r="8351" spans="6:14" x14ac:dyDescent="0.25">
      <c r="F8351" s="1"/>
      <c r="G8351" s="1"/>
      <c r="H8351" s="1"/>
      <c r="I8351" s="1"/>
      <c r="J8351" s="1"/>
      <c r="K8351" s="1"/>
      <c r="L8351" s="1"/>
      <c r="M8351" s="1"/>
      <c r="N8351" s="1"/>
    </row>
    <row r="8352" spans="6:14" x14ac:dyDescent="0.25">
      <c r="F8352" s="1"/>
      <c r="G8352" s="1"/>
      <c r="H8352" s="1"/>
      <c r="I8352" s="1"/>
      <c r="J8352" s="1"/>
      <c r="K8352" s="1"/>
      <c r="L8352" s="1"/>
      <c r="M8352" s="1"/>
      <c r="N8352" s="1"/>
    </row>
    <row r="8353" spans="6:14" x14ac:dyDescent="0.25">
      <c r="F8353" s="1"/>
      <c r="G8353" s="1"/>
      <c r="H8353" s="1"/>
      <c r="I8353" s="1"/>
      <c r="J8353" s="1"/>
      <c r="K8353" s="1"/>
      <c r="L8353" s="1"/>
      <c r="M8353" s="1"/>
      <c r="N8353" s="1"/>
    </row>
    <row r="8354" spans="6:14" x14ac:dyDescent="0.25">
      <c r="F8354" s="1"/>
      <c r="G8354" s="1"/>
      <c r="H8354" s="1"/>
      <c r="I8354" s="1"/>
      <c r="J8354" s="1"/>
      <c r="K8354" s="1"/>
      <c r="L8354" s="1"/>
      <c r="M8354" s="1"/>
      <c r="N8354" s="1"/>
    </row>
    <row r="8355" spans="6:14" x14ac:dyDescent="0.25">
      <c r="F8355" s="1"/>
      <c r="G8355" s="1"/>
      <c r="H8355" s="1"/>
      <c r="I8355" s="1"/>
      <c r="J8355" s="1"/>
      <c r="K8355" s="1"/>
      <c r="L8355" s="1"/>
      <c r="M8355" s="1"/>
      <c r="N8355" s="1"/>
    </row>
    <row r="8356" spans="6:14" x14ac:dyDescent="0.25">
      <c r="F8356" s="1"/>
      <c r="G8356" s="1"/>
      <c r="H8356" s="1"/>
      <c r="I8356" s="1"/>
      <c r="J8356" s="1"/>
      <c r="K8356" s="1"/>
      <c r="L8356" s="1"/>
      <c r="M8356" s="1"/>
      <c r="N8356" s="1"/>
    </row>
    <row r="8357" spans="6:14" x14ac:dyDescent="0.25">
      <c r="F8357" s="1"/>
      <c r="G8357" s="1"/>
      <c r="H8357" s="1"/>
      <c r="I8357" s="1"/>
      <c r="J8357" s="1"/>
      <c r="K8357" s="1"/>
      <c r="L8357" s="1"/>
      <c r="M8357" s="1"/>
      <c r="N8357" s="1"/>
    </row>
    <row r="8358" spans="6:14" x14ac:dyDescent="0.25">
      <c r="F8358" s="1"/>
      <c r="G8358" s="1"/>
      <c r="H8358" s="1"/>
      <c r="I8358" s="1"/>
      <c r="J8358" s="1"/>
      <c r="K8358" s="1"/>
      <c r="L8358" s="1"/>
      <c r="M8358" s="1"/>
      <c r="N8358" s="1"/>
    </row>
    <row r="8359" spans="6:14" x14ac:dyDescent="0.25">
      <c r="F8359" s="1"/>
      <c r="G8359" s="1"/>
      <c r="H8359" s="1"/>
      <c r="I8359" s="1"/>
      <c r="J8359" s="1"/>
      <c r="K8359" s="1"/>
      <c r="L8359" s="1"/>
      <c r="M8359" s="1"/>
      <c r="N8359" s="1"/>
    </row>
    <row r="8360" spans="6:14" x14ac:dyDescent="0.25">
      <c r="F8360" s="1"/>
      <c r="G8360" s="1"/>
      <c r="H8360" s="1"/>
      <c r="I8360" s="1"/>
      <c r="J8360" s="1"/>
      <c r="K8360" s="1"/>
      <c r="L8360" s="1"/>
      <c r="M8360" s="1"/>
      <c r="N8360" s="1"/>
    </row>
    <row r="8361" spans="6:14" x14ac:dyDescent="0.25">
      <c r="F8361" s="1"/>
      <c r="G8361" s="1"/>
      <c r="H8361" s="1"/>
      <c r="I8361" s="1"/>
      <c r="J8361" s="1"/>
      <c r="K8361" s="1"/>
      <c r="L8361" s="1"/>
      <c r="M8361" s="1"/>
      <c r="N8361" s="1"/>
    </row>
    <row r="8362" spans="6:14" x14ac:dyDescent="0.25">
      <c r="F8362" s="1"/>
      <c r="G8362" s="1"/>
      <c r="H8362" s="1"/>
      <c r="I8362" s="1"/>
      <c r="J8362" s="1"/>
      <c r="K8362" s="1"/>
      <c r="L8362" s="1"/>
      <c r="M8362" s="1"/>
      <c r="N8362" s="1"/>
    </row>
    <row r="8363" spans="6:14" x14ac:dyDescent="0.25">
      <c r="F8363" s="1"/>
      <c r="G8363" s="1"/>
      <c r="H8363" s="1"/>
      <c r="I8363" s="1"/>
      <c r="J8363" s="1"/>
      <c r="K8363" s="1"/>
      <c r="L8363" s="1"/>
      <c r="M8363" s="1"/>
      <c r="N8363" s="1"/>
    </row>
    <row r="8364" spans="6:14" x14ac:dyDescent="0.25">
      <c r="F8364" s="1"/>
      <c r="G8364" s="1"/>
      <c r="H8364" s="1"/>
      <c r="I8364" s="1"/>
      <c r="J8364" s="1"/>
      <c r="K8364" s="1"/>
      <c r="L8364" s="1"/>
      <c r="M8364" s="1"/>
      <c r="N8364" s="1"/>
    </row>
    <row r="8365" spans="6:14" x14ac:dyDescent="0.25">
      <c r="F8365" s="1"/>
      <c r="G8365" s="1"/>
      <c r="H8365" s="1"/>
      <c r="I8365" s="1"/>
      <c r="J8365" s="1"/>
      <c r="K8365" s="1"/>
      <c r="L8365" s="1"/>
      <c r="M8365" s="1"/>
      <c r="N8365" s="1"/>
    </row>
    <row r="8366" spans="6:14" x14ac:dyDescent="0.25">
      <c r="F8366" s="1"/>
      <c r="G8366" s="1"/>
      <c r="H8366" s="1"/>
      <c r="I8366" s="1"/>
      <c r="J8366" s="1"/>
      <c r="K8366" s="1"/>
      <c r="L8366" s="1"/>
      <c r="M8366" s="1"/>
      <c r="N8366" s="1"/>
    </row>
    <row r="8367" spans="6:14" x14ac:dyDescent="0.25">
      <c r="F8367" s="1"/>
      <c r="G8367" s="1"/>
      <c r="H8367" s="1"/>
      <c r="I8367" s="1"/>
      <c r="J8367" s="1"/>
      <c r="K8367" s="1"/>
      <c r="L8367" s="1"/>
      <c r="M8367" s="1"/>
      <c r="N8367" s="1"/>
    </row>
    <row r="8368" spans="6:14" x14ac:dyDescent="0.25">
      <c r="F8368" s="1"/>
      <c r="G8368" s="1"/>
      <c r="H8368" s="1"/>
      <c r="I8368" s="1"/>
      <c r="J8368" s="1"/>
      <c r="K8368" s="1"/>
      <c r="L8368" s="1"/>
      <c r="M8368" s="1"/>
      <c r="N8368" s="1"/>
    </row>
    <row r="8369" spans="6:14" x14ac:dyDescent="0.25">
      <c r="F8369" s="1"/>
      <c r="G8369" s="1"/>
      <c r="H8369" s="1"/>
      <c r="I8369" s="1"/>
      <c r="J8369" s="1"/>
      <c r="K8369" s="1"/>
      <c r="L8369" s="1"/>
      <c r="M8369" s="1"/>
      <c r="N8369" s="1"/>
    </row>
    <row r="8370" spans="6:14" x14ac:dyDescent="0.25">
      <c r="F8370" s="1"/>
      <c r="G8370" s="1"/>
      <c r="H8370" s="1"/>
      <c r="I8370" s="1"/>
      <c r="J8370" s="1"/>
      <c r="K8370" s="1"/>
      <c r="L8370" s="1"/>
      <c r="M8370" s="1"/>
      <c r="N8370" s="1"/>
    </row>
    <row r="8371" spans="6:14" x14ac:dyDescent="0.25">
      <c r="F8371" s="1"/>
      <c r="G8371" s="1"/>
      <c r="H8371" s="1"/>
      <c r="I8371" s="1"/>
      <c r="J8371" s="1"/>
      <c r="K8371" s="1"/>
      <c r="L8371" s="1"/>
      <c r="M8371" s="1"/>
      <c r="N8371" s="1"/>
    </row>
    <row r="8372" spans="6:14" x14ac:dyDescent="0.25">
      <c r="F8372" s="1"/>
      <c r="G8372" s="1"/>
      <c r="H8372" s="1"/>
      <c r="I8372" s="1"/>
      <c r="J8372" s="1"/>
      <c r="K8372" s="1"/>
      <c r="L8372" s="1"/>
      <c r="M8372" s="1"/>
      <c r="N8372" s="1"/>
    </row>
    <row r="8373" spans="6:14" x14ac:dyDescent="0.25">
      <c r="F8373" s="1"/>
      <c r="G8373" s="1"/>
      <c r="H8373" s="1"/>
      <c r="I8373" s="1"/>
      <c r="J8373" s="1"/>
      <c r="K8373" s="1"/>
      <c r="L8373" s="1"/>
      <c r="M8373" s="1"/>
      <c r="N8373" s="1"/>
    </row>
    <row r="8374" spans="6:14" x14ac:dyDescent="0.25">
      <c r="F8374" s="1"/>
      <c r="G8374" s="1"/>
      <c r="H8374" s="1"/>
      <c r="I8374" s="1"/>
      <c r="J8374" s="1"/>
      <c r="K8374" s="1"/>
      <c r="L8374" s="1"/>
      <c r="M8374" s="1"/>
      <c r="N8374" s="1"/>
    </row>
    <row r="8375" spans="6:14" x14ac:dyDescent="0.25">
      <c r="F8375" s="1"/>
      <c r="G8375" s="1"/>
      <c r="H8375" s="1"/>
      <c r="I8375" s="1"/>
      <c r="J8375" s="1"/>
      <c r="K8375" s="1"/>
      <c r="L8375" s="1"/>
      <c r="M8375" s="1"/>
      <c r="N8375" s="1"/>
    </row>
    <row r="8376" spans="6:14" x14ac:dyDescent="0.25">
      <c r="F8376" s="1"/>
      <c r="G8376" s="1"/>
      <c r="H8376" s="1"/>
      <c r="I8376" s="1"/>
      <c r="J8376" s="1"/>
      <c r="K8376" s="1"/>
      <c r="L8376" s="1"/>
      <c r="M8376" s="1"/>
      <c r="N8376" s="1"/>
    </row>
    <row r="8377" spans="6:14" x14ac:dyDescent="0.25">
      <c r="F8377" s="1"/>
      <c r="G8377" s="1"/>
      <c r="H8377" s="1"/>
      <c r="I8377" s="1"/>
      <c r="J8377" s="1"/>
      <c r="K8377" s="1"/>
      <c r="L8377" s="1"/>
      <c r="M8377" s="1"/>
      <c r="N8377" s="1"/>
    </row>
    <row r="8378" spans="6:14" x14ac:dyDescent="0.25">
      <c r="F8378" s="1"/>
      <c r="G8378" s="1"/>
      <c r="H8378" s="1"/>
      <c r="I8378" s="1"/>
      <c r="J8378" s="1"/>
      <c r="K8378" s="1"/>
      <c r="L8378" s="1"/>
      <c r="M8378" s="1"/>
      <c r="N8378" s="1"/>
    </row>
    <row r="8379" spans="6:14" x14ac:dyDescent="0.25">
      <c r="F8379" s="1"/>
      <c r="G8379" s="1"/>
      <c r="H8379" s="1"/>
      <c r="I8379" s="1"/>
      <c r="J8379" s="1"/>
      <c r="K8379" s="1"/>
      <c r="L8379" s="1"/>
      <c r="M8379" s="1"/>
      <c r="N8379" s="1"/>
    </row>
    <row r="8380" spans="6:14" x14ac:dyDescent="0.25">
      <c r="F8380" s="1"/>
      <c r="G8380" s="1"/>
      <c r="H8380" s="1"/>
      <c r="I8380" s="1"/>
      <c r="J8380" s="1"/>
      <c r="K8380" s="1"/>
      <c r="L8380" s="1"/>
      <c r="M8380" s="1"/>
      <c r="N8380" s="1"/>
    </row>
    <row r="8381" spans="6:14" x14ac:dyDescent="0.25">
      <c r="F8381" s="1"/>
      <c r="G8381" s="1"/>
      <c r="H8381" s="1"/>
      <c r="I8381" s="1"/>
      <c r="J8381" s="1"/>
      <c r="K8381" s="1"/>
      <c r="L8381" s="1"/>
      <c r="M8381" s="1"/>
      <c r="N8381" s="1"/>
    </row>
    <row r="8382" spans="6:14" x14ac:dyDescent="0.25">
      <c r="F8382" s="1"/>
      <c r="G8382" s="1"/>
      <c r="H8382" s="1"/>
      <c r="I8382" s="1"/>
      <c r="J8382" s="1"/>
      <c r="K8382" s="1"/>
      <c r="L8382" s="1"/>
      <c r="M8382" s="1"/>
      <c r="N8382" s="1"/>
    </row>
    <row r="8383" spans="6:14" x14ac:dyDescent="0.25">
      <c r="F8383" s="1"/>
      <c r="G8383" s="1"/>
      <c r="H8383" s="1"/>
      <c r="I8383" s="1"/>
      <c r="J8383" s="1"/>
      <c r="K8383" s="1"/>
      <c r="L8383" s="1"/>
      <c r="M8383" s="1"/>
      <c r="N8383" s="1"/>
    </row>
    <row r="8384" spans="6:14" x14ac:dyDescent="0.25">
      <c r="F8384" s="1"/>
      <c r="G8384" s="1"/>
      <c r="H8384" s="1"/>
      <c r="I8384" s="1"/>
      <c r="J8384" s="1"/>
      <c r="K8384" s="1"/>
      <c r="L8384" s="1"/>
      <c r="M8384" s="1"/>
      <c r="N8384" s="1"/>
    </row>
    <row r="8385" spans="6:14" x14ac:dyDescent="0.25">
      <c r="F8385" s="1"/>
      <c r="G8385" s="1"/>
      <c r="H8385" s="1"/>
      <c r="I8385" s="1"/>
      <c r="J8385" s="1"/>
      <c r="K8385" s="1"/>
      <c r="L8385" s="1"/>
      <c r="M8385" s="1"/>
      <c r="N8385" s="1"/>
    </row>
    <row r="8386" spans="6:14" x14ac:dyDescent="0.25">
      <c r="F8386" s="1"/>
      <c r="G8386" s="1"/>
      <c r="H8386" s="1"/>
      <c r="I8386" s="1"/>
      <c r="J8386" s="1"/>
      <c r="K8386" s="1"/>
      <c r="L8386" s="1"/>
      <c r="M8386" s="1"/>
      <c r="N8386" s="1"/>
    </row>
    <row r="8387" spans="6:14" x14ac:dyDescent="0.25">
      <c r="F8387" s="1"/>
      <c r="G8387" s="1"/>
      <c r="H8387" s="1"/>
      <c r="I8387" s="1"/>
      <c r="J8387" s="1"/>
      <c r="K8387" s="1"/>
      <c r="L8387" s="1"/>
      <c r="M8387" s="1"/>
      <c r="N8387" s="1"/>
    </row>
    <row r="8388" spans="6:14" x14ac:dyDescent="0.25">
      <c r="F8388" s="1"/>
      <c r="G8388" s="1"/>
      <c r="H8388" s="1"/>
      <c r="I8388" s="1"/>
      <c r="J8388" s="1"/>
      <c r="K8388" s="1"/>
      <c r="L8388" s="1"/>
      <c r="M8388" s="1"/>
      <c r="N8388" s="1"/>
    </row>
    <row r="8389" spans="6:14" x14ac:dyDescent="0.25">
      <c r="F8389" s="1"/>
      <c r="G8389" s="1"/>
      <c r="H8389" s="1"/>
      <c r="I8389" s="1"/>
      <c r="J8389" s="1"/>
      <c r="K8389" s="1"/>
      <c r="L8389" s="1"/>
      <c r="M8389" s="1"/>
      <c r="N8389" s="1"/>
    </row>
    <row r="8390" spans="6:14" x14ac:dyDescent="0.25">
      <c r="F8390" s="1"/>
      <c r="G8390" s="1"/>
      <c r="H8390" s="1"/>
      <c r="I8390" s="1"/>
      <c r="J8390" s="1"/>
      <c r="K8390" s="1"/>
      <c r="L8390" s="1"/>
      <c r="M8390" s="1"/>
      <c r="N8390" s="1"/>
    </row>
    <row r="8391" spans="6:14" x14ac:dyDescent="0.25">
      <c r="F8391" s="1"/>
      <c r="G8391" s="1"/>
      <c r="H8391" s="1"/>
      <c r="I8391" s="1"/>
      <c r="J8391" s="1"/>
      <c r="K8391" s="1"/>
      <c r="L8391" s="1"/>
      <c r="M8391" s="1"/>
      <c r="N8391" s="1"/>
    </row>
    <row r="8392" spans="6:14" x14ac:dyDescent="0.25">
      <c r="F8392" s="1"/>
      <c r="G8392" s="1"/>
      <c r="H8392" s="1"/>
      <c r="I8392" s="1"/>
      <c r="J8392" s="1"/>
      <c r="K8392" s="1"/>
      <c r="L8392" s="1"/>
      <c r="M8392" s="1"/>
      <c r="N8392" s="1"/>
    </row>
    <row r="8393" spans="6:14" x14ac:dyDescent="0.25">
      <c r="F8393" s="1"/>
      <c r="G8393" s="1"/>
      <c r="H8393" s="1"/>
      <c r="I8393" s="1"/>
      <c r="J8393" s="1"/>
      <c r="K8393" s="1"/>
      <c r="L8393" s="1"/>
      <c r="M8393" s="1"/>
      <c r="N8393" s="1"/>
    </row>
    <row r="8394" spans="6:14" x14ac:dyDescent="0.25">
      <c r="F8394" s="1"/>
      <c r="G8394" s="1"/>
      <c r="H8394" s="1"/>
      <c r="I8394" s="1"/>
      <c r="J8394" s="1"/>
      <c r="K8394" s="1"/>
      <c r="L8394" s="1"/>
      <c r="M8394" s="1"/>
      <c r="N8394" s="1"/>
    </row>
    <row r="8395" spans="6:14" x14ac:dyDescent="0.25">
      <c r="F8395" s="1"/>
      <c r="G8395" s="1"/>
      <c r="H8395" s="1"/>
      <c r="I8395" s="1"/>
      <c r="J8395" s="1"/>
      <c r="K8395" s="1"/>
      <c r="L8395" s="1"/>
      <c r="M8395" s="1"/>
      <c r="N8395" s="1"/>
    </row>
    <row r="8396" spans="6:14" x14ac:dyDescent="0.25">
      <c r="F8396" s="1"/>
      <c r="G8396" s="1"/>
      <c r="H8396" s="1"/>
      <c r="I8396" s="1"/>
      <c r="J8396" s="1"/>
      <c r="K8396" s="1"/>
      <c r="L8396" s="1"/>
      <c r="M8396" s="1"/>
      <c r="N8396" s="1"/>
    </row>
    <row r="8397" spans="6:14" x14ac:dyDescent="0.25">
      <c r="F8397" s="1"/>
      <c r="G8397" s="1"/>
      <c r="H8397" s="1"/>
      <c r="I8397" s="1"/>
      <c r="J8397" s="1"/>
      <c r="K8397" s="1"/>
      <c r="L8397" s="1"/>
      <c r="M8397" s="1"/>
      <c r="N8397" s="1"/>
    </row>
    <row r="8398" spans="6:14" x14ac:dyDescent="0.25">
      <c r="F8398" s="1"/>
      <c r="G8398" s="1"/>
      <c r="H8398" s="1"/>
      <c r="I8398" s="1"/>
      <c r="J8398" s="1"/>
      <c r="K8398" s="1"/>
      <c r="L8398" s="1"/>
      <c r="M8398" s="1"/>
      <c r="N8398" s="1"/>
    </row>
    <row r="8399" spans="6:14" x14ac:dyDescent="0.25">
      <c r="F8399" s="1"/>
      <c r="G8399" s="1"/>
      <c r="H8399" s="1"/>
      <c r="I8399" s="1"/>
      <c r="J8399" s="1"/>
      <c r="K8399" s="1"/>
      <c r="L8399" s="1"/>
      <c r="M8399" s="1"/>
      <c r="N8399" s="1"/>
    </row>
    <row r="8400" spans="6:14" x14ac:dyDescent="0.25">
      <c r="F8400" s="1"/>
      <c r="G8400" s="1"/>
      <c r="H8400" s="1"/>
      <c r="I8400" s="1"/>
      <c r="J8400" s="1"/>
      <c r="K8400" s="1"/>
      <c r="L8400" s="1"/>
      <c r="M8400" s="1"/>
      <c r="N8400" s="1"/>
    </row>
    <row r="8401" spans="6:14" x14ac:dyDescent="0.25">
      <c r="F8401" s="1"/>
      <c r="G8401" s="1"/>
      <c r="H8401" s="1"/>
      <c r="I8401" s="1"/>
      <c r="J8401" s="1"/>
      <c r="K8401" s="1"/>
      <c r="L8401" s="1"/>
      <c r="M8401" s="1"/>
      <c r="N8401" s="1"/>
    </row>
    <row r="8402" spans="6:14" x14ac:dyDescent="0.25">
      <c r="F8402" s="1"/>
      <c r="G8402" s="1"/>
      <c r="H8402" s="1"/>
      <c r="I8402" s="1"/>
      <c r="J8402" s="1"/>
      <c r="K8402" s="1"/>
      <c r="L8402" s="1"/>
      <c r="M8402" s="1"/>
      <c r="N8402" s="1"/>
    </row>
    <row r="8403" spans="6:14" x14ac:dyDescent="0.25">
      <c r="F8403" s="1"/>
      <c r="G8403" s="1"/>
      <c r="H8403" s="1"/>
      <c r="I8403" s="1"/>
      <c r="J8403" s="1"/>
      <c r="K8403" s="1"/>
      <c r="L8403" s="1"/>
      <c r="M8403" s="1"/>
      <c r="N8403" s="1"/>
    </row>
    <row r="8404" spans="6:14" x14ac:dyDescent="0.25">
      <c r="F8404" s="1"/>
      <c r="G8404" s="1"/>
      <c r="H8404" s="1"/>
      <c r="I8404" s="1"/>
      <c r="J8404" s="1"/>
      <c r="K8404" s="1"/>
      <c r="L8404" s="1"/>
      <c r="M8404" s="1"/>
      <c r="N8404" s="1"/>
    </row>
    <row r="8405" spans="6:14" x14ac:dyDescent="0.25">
      <c r="F8405" s="1"/>
      <c r="G8405" s="1"/>
      <c r="H8405" s="1"/>
      <c r="I8405" s="1"/>
      <c r="J8405" s="1"/>
      <c r="K8405" s="1"/>
      <c r="L8405" s="1"/>
      <c r="M8405" s="1"/>
      <c r="N8405" s="1"/>
    </row>
    <row r="8406" spans="6:14" x14ac:dyDescent="0.25">
      <c r="F8406" s="1"/>
      <c r="G8406" s="1"/>
      <c r="H8406" s="1"/>
      <c r="I8406" s="1"/>
      <c r="J8406" s="1"/>
      <c r="K8406" s="1"/>
      <c r="L8406" s="1"/>
      <c r="M8406" s="1"/>
      <c r="N8406" s="1"/>
    </row>
    <row r="8407" spans="6:14" x14ac:dyDescent="0.25">
      <c r="F8407" s="1"/>
      <c r="G8407" s="1"/>
      <c r="H8407" s="1"/>
      <c r="I8407" s="1"/>
      <c r="J8407" s="1"/>
      <c r="K8407" s="1"/>
      <c r="L8407" s="1"/>
      <c r="M8407" s="1"/>
      <c r="N8407" s="1"/>
    </row>
    <row r="8408" spans="6:14" x14ac:dyDescent="0.25">
      <c r="F8408" s="1"/>
      <c r="G8408" s="1"/>
      <c r="H8408" s="1"/>
      <c r="I8408" s="1"/>
      <c r="J8408" s="1"/>
      <c r="K8408" s="1"/>
      <c r="L8408" s="1"/>
      <c r="M8408" s="1"/>
      <c r="N8408" s="1"/>
    </row>
    <row r="8409" spans="6:14" x14ac:dyDescent="0.25">
      <c r="F8409" s="1"/>
      <c r="G8409" s="1"/>
      <c r="H8409" s="1"/>
      <c r="I8409" s="1"/>
      <c r="J8409" s="1"/>
      <c r="K8409" s="1"/>
      <c r="L8409" s="1"/>
      <c r="M8409" s="1"/>
      <c r="N8409" s="1"/>
    </row>
    <row r="8410" spans="6:14" x14ac:dyDescent="0.25">
      <c r="F8410" s="1"/>
      <c r="G8410" s="1"/>
      <c r="H8410" s="1"/>
      <c r="I8410" s="1"/>
      <c r="J8410" s="1"/>
      <c r="K8410" s="1"/>
      <c r="L8410" s="1"/>
      <c r="M8410" s="1"/>
      <c r="N8410" s="1"/>
    </row>
    <row r="8411" spans="6:14" x14ac:dyDescent="0.25">
      <c r="F8411" s="1"/>
      <c r="G8411" s="1"/>
      <c r="H8411" s="1"/>
      <c r="I8411" s="1"/>
      <c r="J8411" s="1"/>
      <c r="K8411" s="1"/>
      <c r="L8411" s="1"/>
      <c r="M8411" s="1"/>
      <c r="N8411" s="1"/>
    </row>
    <row r="8412" spans="6:14" x14ac:dyDescent="0.25">
      <c r="F8412" s="1"/>
      <c r="G8412" s="1"/>
      <c r="H8412" s="1"/>
      <c r="I8412" s="1"/>
      <c r="J8412" s="1"/>
      <c r="K8412" s="1"/>
      <c r="L8412" s="1"/>
      <c r="M8412" s="1"/>
      <c r="N8412" s="1"/>
    </row>
    <row r="8413" spans="6:14" x14ac:dyDescent="0.25">
      <c r="F8413" s="1"/>
      <c r="G8413" s="1"/>
      <c r="H8413" s="1"/>
      <c r="I8413" s="1"/>
      <c r="J8413" s="1"/>
      <c r="K8413" s="1"/>
      <c r="L8413" s="1"/>
      <c r="M8413" s="1"/>
      <c r="N8413" s="1"/>
    </row>
    <row r="8414" spans="6:14" x14ac:dyDescent="0.25">
      <c r="F8414" s="1"/>
      <c r="G8414" s="1"/>
      <c r="H8414" s="1"/>
      <c r="I8414" s="1"/>
      <c r="J8414" s="1"/>
      <c r="K8414" s="1"/>
      <c r="L8414" s="1"/>
      <c r="M8414" s="1"/>
      <c r="N8414" s="1"/>
    </row>
    <row r="8415" spans="6:14" x14ac:dyDescent="0.25">
      <c r="F8415" s="1"/>
      <c r="G8415" s="1"/>
      <c r="H8415" s="1"/>
      <c r="I8415" s="1"/>
      <c r="J8415" s="1"/>
      <c r="K8415" s="1"/>
      <c r="L8415" s="1"/>
      <c r="M8415" s="1"/>
      <c r="N8415" s="1"/>
    </row>
    <row r="8416" spans="6:14" x14ac:dyDescent="0.25">
      <c r="F8416" s="1"/>
      <c r="G8416" s="1"/>
      <c r="H8416" s="1"/>
      <c r="I8416" s="1"/>
      <c r="J8416" s="1"/>
      <c r="K8416" s="1"/>
      <c r="L8416" s="1"/>
      <c r="M8416" s="1"/>
      <c r="N8416" s="1"/>
    </row>
    <row r="8417" spans="6:14" x14ac:dyDescent="0.25">
      <c r="F8417" s="1"/>
      <c r="G8417" s="1"/>
      <c r="H8417" s="1"/>
      <c r="I8417" s="1"/>
      <c r="J8417" s="1"/>
      <c r="K8417" s="1"/>
      <c r="L8417" s="1"/>
      <c r="M8417" s="1"/>
      <c r="N8417" s="1"/>
    </row>
    <row r="8418" spans="6:14" x14ac:dyDescent="0.25">
      <c r="F8418" s="1"/>
      <c r="G8418" s="1"/>
      <c r="H8418" s="1"/>
      <c r="I8418" s="1"/>
      <c r="J8418" s="1"/>
      <c r="K8418" s="1"/>
      <c r="L8418" s="1"/>
      <c r="M8418" s="1"/>
      <c r="N8418" s="1"/>
    </row>
    <row r="8419" spans="6:14" x14ac:dyDescent="0.25">
      <c r="F8419" s="1"/>
      <c r="G8419" s="1"/>
      <c r="H8419" s="1"/>
      <c r="I8419" s="1"/>
      <c r="J8419" s="1"/>
      <c r="K8419" s="1"/>
      <c r="L8419" s="1"/>
      <c r="M8419" s="1"/>
      <c r="N8419" s="1"/>
    </row>
    <row r="8420" spans="6:14" x14ac:dyDescent="0.25">
      <c r="F8420" s="1"/>
      <c r="G8420" s="1"/>
      <c r="H8420" s="1"/>
      <c r="I8420" s="1"/>
      <c r="J8420" s="1"/>
      <c r="K8420" s="1"/>
      <c r="L8420" s="1"/>
      <c r="M8420" s="1"/>
      <c r="N8420" s="1"/>
    </row>
    <row r="8421" spans="6:14" x14ac:dyDescent="0.25">
      <c r="F8421" s="1"/>
      <c r="G8421" s="1"/>
      <c r="H8421" s="1"/>
      <c r="I8421" s="1"/>
      <c r="J8421" s="1"/>
      <c r="K8421" s="1"/>
      <c r="L8421" s="1"/>
      <c r="M8421" s="1"/>
      <c r="N8421" s="1"/>
    </row>
    <row r="8422" spans="6:14" x14ac:dyDescent="0.25">
      <c r="F8422" s="1"/>
      <c r="G8422" s="1"/>
      <c r="H8422" s="1"/>
      <c r="I8422" s="1"/>
      <c r="J8422" s="1"/>
      <c r="K8422" s="1"/>
      <c r="L8422" s="1"/>
      <c r="M8422" s="1"/>
      <c r="N8422" s="1"/>
    </row>
    <row r="8423" spans="6:14" x14ac:dyDescent="0.25">
      <c r="F8423" s="1"/>
      <c r="G8423" s="1"/>
      <c r="H8423" s="1"/>
      <c r="I8423" s="1"/>
      <c r="J8423" s="1"/>
      <c r="K8423" s="1"/>
      <c r="L8423" s="1"/>
      <c r="M8423" s="1"/>
      <c r="N8423" s="1"/>
    </row>
    <row r="8424" spans="6:14" x14ac:dyDescent="0.25">
      <c r="F8424" s="1"/>
      <c r="G8424" s="1"/>
      <c r="H8424" s="1"/>
      <c r="I8424" s="1"/>
      <c r="J8424" s="1"/>
      <c r="K8424" s="1"/>
      <c r="L8424" s="1"/>
      <c r="M8424" s="1"/>
      <c r="N8424" s="1"/>
    </row>
    <row r="8425" spans="6:14" x14ac:dyDescent="0.25">
      <c r="F8425" s="1"/>
      <c r="G8425" s="1"/>
      <c r="H8425" s="1"/>
      <c r="I8425" s="1"/>
      <c r="J8425" s="1"/>
      <c r="K8425" s="1"/>
      <c r="L8425" s="1"/>
      <c r="M8425" s="1"/>
      <c r="N8425" s="1"/>
    </row>
    <row r="8426" spans="6:14" x14ac:dyDescent="0.25">
      <c r="F8426" s="1"/>
      <c r="G8426" s="1"/>
      <c r="H8426" s="1"/>
      <c r="I8426" s="1"/>
      <c r="J8426" s="1"/>
      <c r="K8426" s="1"/>
      <c r="L8426" s="1"/>
      <c r="M8426" s="1"/>
      <c r="N8426" s="1"/>
    </row>
    <row r="8427" spans="6:14" x14ac:dyDescent="0.25">
      <c r="F8427" s="1"/>
      <c r="G8427" s="1"/>
      <c r="H8427" s="1"/>
      <c r="I8427" s="1"/>
      <c r="J8427" s="1"/>
      <c r="K8427" s="1"/>
      <c r="L8427" s="1"/>
      <c r="M8427" s="1"/>
      <c r="N8427" s="1"/>
    </row>
    <row r="8428" spans="6:14" x14ac:dyDescent="0.25">
      <c r="F8428" s="1"/>
      <c r="G8428" s="1"/>
      <c r="H8428" s="1"/>
      <c r="I8428" s="1"/>
      <c r="J8428" s="1"/>
      <c r="K8428" s="1"/>
      <c r="L8428" s="1"/>
      <c r="M8428" s="1"/>
      <c r="N8428" s="1"/>
    </row>
    <row r="8429" spans="6:14" x14ac:dyDescent="0.25">
      <c r="F8429" s="1"/>
      <c r="G8429" s="1"/>
      <c r="H8429" s="1"/>
      <c r="I8429" s="1"/>
      <c r="J8429" s="1"/>
      <c r="K8429" s="1"/>
      <c r="L8429" s="1"/>
      <c r="M8429" s="1"/>
      <c r="N8429" s="1"/>
    </row>
    <row r="8430" spans="6:14" x14ac:dyDescent="0.25">
      <c r="F8430" s="1"/>
      <c r="G8430" s="1"/>
      <c r="H8430" s="1"/>
      <c r="I8430" s="1"/>
      <c r="J8430" s="1"/>
      <c r="K8430" s="1"/>
      <c r="L8430" s="1"/>
      <c r="M8430" s="1"/>
      <c r="N8430" s="1"/>
    </row>
    <row r="8431" spans="6:14" x14ac:dyDescent="0.25">
      <c r="F8431" s="1"/>
      <c r="G8431" s="1"/>
      <c r="H8431" s="1"/>
      <c r="I8431" s="1"/>
      <c r="J8431" s="1"/>
      <c r="K8431" s="1"/>
      <c r="L8431" s="1"/>
      <c r="M8431" s="1"/>
      <c r="N8431" s="1"/>
    </row>
    <row r="8432" spans="6:14" x14ac:dyDescent="0.25">
      <c r="F8432" s="1"/>
      <c r="G8432" s="1"/>
      <c r="H8432" s="1"/>
      <c r="I8432" s="1"/>
      <c r="J8432" s="1"/>
      <c r="K8432" s="1"/>
      <c r="L8432" s="1"/>
      <c r="M8432" s="1"/>
      <c r="N8432" s="1"/>
    </row>
    <row r="8433" spans="6:14" x14ac:dyDescent="0.25">
      <c r="F8433" s="1"/>
      <c r="G8433" s="1"/>
      <c r="H8433" s="1"/>
      <c r="I8433" s="1"/>
      <c r="J8433" s="1"/>
      <c r="K8433" s="1"/>
      <c r="L8433" s="1"/>
      <c r="M8433" s="1"/>
      <c r="N8433" s="1"/>
    </row>
    <row r="8434" spans="6:14" x14ac:dyDescent="0.25">
      <c r="F8434" s="1"/>
      <c r="G8434" s="1"/>
      <c r="H8434" s="1"/>
      <c r="I8434" s="1"/>
      <c r="J8434" s="1"/>
      <c r="K8434" s="1"/>
      <c r="L8434" s="1"/>
      <c r="M8434" s="1"/>
      <c r="N8434" s="1"/>
    </row>
    <row r="8435" spans="6:14" x14ac:dyDescent="0.25">
      <c r="F8435" s="1"/>
      <c r="G8435" s="1"/>
      <c r="H8435" s="1"/>
      <c r="I8435" s="1"/>
      <c r="J8435" s="1"/>
      <c r="K8435" s="1"/>
      <c r="L8435" s="1"/>
      <c r="M8435" s="1"/>
      <c r="N8435" s="1"/>
    </row>
    <row r="8436" spans="6:14" x14ac:dyDescent="0.25">
      <c r="F8436" s="1"/>
      <c r="G8436" s="1"/>
      <c r="H8436" s="1"/>
      <c r="I8436" s="1"/>
      <c r="J8436" s="1"/>
      <c r="K8436" s="1"/>
      <c r="L8436" s="1"/>
      <c r="M8436" s="1"/>
      <c r="N8436" s="1"/>
    </row>
    <row r="8437" spans="6:14" x14ac:dyDescent="0.25">
      <c r="F8437" s="1"/>
      <c r="G8437" s="1"/>
      <c r="H8437" s="1"/>
      <c r="I8437" s="1"/>
      <c r="J8437" s="1"/>
      <c r="K8437" s="1"/>
      <c r="L8437" s="1"/>
      <c r="M8437" s="1"/>
      <c r="N8437" s="1"/>
    </row>
    <row r="8438" spans="6:14" x14ac:dyDescent="0.25">
      <c r="F8438" s="1"/>
      <c r="G8438" s="1"/>
      <c r="H8438" s="1"/>
      <c r="I8438" s="1"/>
      <c r="J8438" s="1"/>
      <c r="K8438" s="1"/>
      <c r="L8438" s="1"/>
      <c r="M8438" s="1"/>
      <c r="N8438" s="1"/>
    </row>
    <row r="8439" spans="6:14" x14ac:dyDescent="0.25">
      <c r="F8439" s="1"/>
      <c r="G8439" s="1"/>
      <c r="H8439" s="1"/>
      <c r="I8439" s="1"/>
      <c r="J8439" s="1"/>
      <c r="K8439" s="1"/>
      <c r="L8439" s="1"/>
      <c r="M8439" s="1"/>
      <c r="N8439" s="1"/>
    </row>
    <row r="8440" spans="6:14" x14ac:dyDescent="0.25">
      <c r="F8440" s="1"/>
      <c r="G8440" s="1"/>
      <c r="H8440" s="1"/>
      <c r="I8440" s="1"/>
      <c r="J8440" s="1"/>
      <c r="K8440" s="1"/>
      <c r="L8440" s="1"/>
      <c r="M8440" s="1"/>
      <c r="N8440" s="1"/>
    </row>
    <row r="8441" spans="6:14" x14ac:dyDescent="0.25">
      <c r="F8441" s="1"/>
      <c r="G8441" s="1"/>
      <c r="H8441" s="1"/>
      <c r="I8441" s="1"/>
      <c r="J8441" s="1"/>
      <c r="K8441" s="1"/>
      <c r="L8441" s="1"/>
      <c r="M8441" s="1"/>
      <c r="N8441" s="1"/>
    </row>
    <row r="8442" spans="6:14" x14ac:dyDescent="0.25">
      <c r="F8442" s="1"/>
      <c r="G8442" s="1"/>
      <c r="H8442" s="1"/>
      <c r="I8442" s="1"/>
      <c r="J8442" s="1"/>
      <c r="K8442" s="1"/>
      <c r="L8442" s="1"/>
      <c r="M8442" s="1"/>
      <c r="N8442" s="1"/>
    </row>
    <row r="8443" spans="6:14" x14ac:dyDescent="0.25">
      <c r="F8443" s="1"/>
      <c r="G8443" s="1"/>
      <c r="H8443" s="1"/>
      <c r="I8443" s="1"/>
      <c r="J8443" s="1"/>
      <c r="K8443" s="1"/>
      <c r="L8443" s="1"/>
      <c r="M8443" s="1"/>
      <c r="N8443" s="1"/>
    </row>
    <row r="8444" spans="6:14" x14ac:dyDescent="0.25">
      <c r="F8444" s="1"/>
      <c r="G8444" s="1"/>
      <c r="H8444" s="1"/>
      <c r="I8444" s="1"/>
      <c r="J8444" s="1"/>
      <c r="K8444" s="1"/>
      <c r="L8444" s="1"/>
      <c r="M8444" s="1"/>
      <c r="N8444" s="1"/>
    </row>
    <row r="8445" spans="6:14" x14ac:dyDescent="0.25">
      <c r="F8445" s="1"/>
      <c r="G8445" s="1"/>
      <c r="H8445" s="1"/>
      <c r="I8445" s="1"/>
      <c r="J8445" s="1"/>
      <c r="K8445" s="1"/>
      <c r="L8445" s="1"/>
      <c r="M8445" s="1"/>
      <c r="N8445" s="1"/>
    </row>
    <row r="8446" spans="6:14" x14ac:dyDescent="0.25">
      <c r="F8446" s="1"/>
      <c r="G8446" s="1"/>
      <c r="H8446" s="1"/>
      <c r="I8446" s="1"/>
      <c r="J8446" s="1"/>
      <c r="K8446" s="1"/>
      <c r="L8446" s="1"/>
      <c r="M8446" s="1"/>
      <c r="N8446" s="1"/>
    </row>
    <row r="8447" spans="6:14" x14ac:dyDescent="0.25">
      <c r="F8447" s="1"/>
      <c r="G8447" s="1"/>
      <c r="H8447" s="1"/>
      <c r="I8447" s="1"/>
      <c r="J8447" s="1"/>
      <c r="K8447" s="1"/>
      <c r="L8447" s="1"/>
      <c r="M8447" s="1"/>
      <c r="N8447" s="1"/>
    </row>
    <row r="8448" spans="6:14" x14ac:dyDescent="0.25">
      <c r="F8448" s="1"/>
      <c r="G8448" s="1"/>
      <c r="H8448" s="1"/>
      <c r="I8448" s="1"/>
      <c r="J8448" s="1"/>
      <c r="K8448" s="1"/>
      <c r="L8448" s="1"/>
      <c r="M8448" s="1"/>
      <c r="N8448" s="1"/>
    </row>
    <row r="8449" spans="6:14" x14ac:dyDescent="0.25">
      <c r="F8449" s="1"/>
      <c r="G8449" s="1"/>
      <c r="H8449" s="1"/>
      <c r="I8449" s="1"/>
      <c r="J8449" s="1"/>
      <c r="K8449" s="1"/>
      <c r="L8449" s="1"/>
      <c r="M8449" s="1"/>
      <c r="N8449" s="1"/>
    </row>
    <row r="8450" spans="6:14" x14ac:dyDescent="0.25">
      <c r="F8450" s="1"/>
      <c r="G8450" s="1"/>
      <c r="H8450" s="1"/>
      <c r="I8450" s="1"/>
      <c r="J8450" s="1"/>
      <c r="K8450" s="1"/>
      <c r="L8450" s="1"/>
      <c r="M8450" s="1"/>
      <c r="N8450" s="1"/>
    </row>
    <row r="8451" spans="6:14" x14ac:dyDescent="0.25">
      <c r="F8451" s="1"/>
      <c r="G8451" s="1"/>
      <c r="H8451" s="1"/>
      <c r="I8451" s="1"/>
      <c r="J8451" s="1"/>
      <c r="K8451" s="1"/>
      <c r="L8451" s="1"/>
      <c r="M8451" s="1"/>
      <c r="N8451" s="1"/>
    </row>
    <row r="8452" spans="6:14" x14ac:dyDescent="0.25">
      <c r="F8452" s="1"/>
      <c r="G8452" s="1"/>
      <c r="H8452" s="1"/>
      <c r="I8452" s="1"/>
      <c r="J8452" s="1"/>
      <c r="K8452" s="1"/>
      <c r="L8452" s="1"/>
      <c r="M8452" s="1"/>
      <c r="N8452" s="1"/>
    </row>
    <row r="8453" spans="6:14" x14ac:dyDescent="0.25">
      <c r="F8453" s="1"/>
      <c r="G8453" s="1"/>
      <c r="H8453" s="1"/>
      <c r="I8453" s="1"/>
      <c r="J8453" s="1"/>
      <c r="K8453" s="1"/>
      <c r="L8453" s="1"/>
      <c r="M8453" s="1"/>
      <c r="N8453" s="1"/>
    </row>
    <row r="8454" spans="6:14" x14ac:dyDescent="0.25">
      <c r="F8454" s="1"/>
      <c r="G8454" s="1"/>
      <c r="H8454" s="1"/>
      <c r="I8454" s="1"/>
      <c r="J8454" s="1"/>
      <c r="K8454" s="1"/>
      <c r="L8454" s="1"/>
      <c r="M8454" s="1"/>
      <c r="N8454" s="1"/>
    </row>
    <row r="8455" spans="6:14" x14ac:dyDescent="0.25">
      <c r="F8455" s="1"/>
      <c r="G8455" s="1"/>
      <c r="H8455" s="1"/>
      <c r="I8455" s="1"/>
      <c r="J8455" s="1"/>
      <c r="K8455" s="1"/>
      <c r="L8455" s="1"/>
      <c r="M8455" s="1"/>
      <c r="N8455" s="1"/>
    </row>
    <row r="8456" spans="6:14" x14ac:dyDescent="0.25">
      <c r="F8456" s="1"/>
      <c r="G8456" s="1"/>
      <c r="H8456" s="1"/>
      <c r="I8456" s="1"/>
      <c r="J8456" s="1"/>
      <c r="K8456" s="1"/>
      <c r="L8456" s="1"/>
      <c r="M8456" s="1"/>
      <c r="N8456" s="1"/>
    </row>
    <row r="8457" spans="6:14" x14ac:dyDescent="0.25">
      <c r="F8457" s="1"/>
      <c r="G8457" s="1"/>
      <c r="H8457" s="1"/>
      <c r="I8457" s="1"/>
      <c r="J8457" s="1"/>
      <c r="K8457" s="1"/>
      <c r="L8457" s="1"/>
      <c r="M8457" s="1"/>
      <c r="N8457" s="1"/>
    </row>
    <row r="8458" spans="6:14" x14ac:dyDescent="0.25">
      <c r="F8458" s="1"/>
      <c r="G8458" s="1"/>
      <c r="H8458" s="1"/>
      <c r="I8458" s="1"/>
      <c r="J8458" s="1"/>
      <c r="K8458" s="1"/>
      <c r="L8458" s="1"/>
      <c r="M8458" s="1"/>
      <c r="N8458" s="1"/>
    </row>
    <row r="8459" spans="6:14" x14ac:dyDescent="0.25">
      <c r="F8459" s="1"/>
      <c r="G8459" s="1"/>
      <c r="H8459" s="1"/>
      <c r="I8459" s="1"/>
      <c r="J8459" s="1"/>
      <c r="K8459" s="1"/>
      <c r="L8459" s="1"/>
      <c r="M8459" s="1"/>
      <c r="N8459" s="1"/>
    </row>
    <row r="8460" spans="6:14" x14ac:dyDescent="0.25">
      <c r="F8460" s="1"/>
      <c r="G8460" s="1"/>
      <c r="H8460" s="1"/>
      <c r="I8460" s="1"/>
      <c r="J8460" s="1"/>
      <c r="K8460" s="1"/>
      <c r="L8460" s="1"/>
      <c r="M8460" s="1"/>
      <c r="N8460" s="1"/>
    </row>
    <row r="8461" spans="6:14" x14ac:dyDescent="0.25">
      <c r="F8461" s="1"/>
      <c r="G8461" s="1"/>
      <c r="H8461" s="1"/>
      <c r="I8461" s="1"/>
      <c r="J8461" s="1"/>
      <c r="K8461" s="1"/>
      <c r="L8461" s="1"/>
      <c r="M8461" s="1"/>
      <c r="N8461" s="1"/>
    </row>
    <row r="8462" spans="6:14" x14ac:dyDescent="0.25">
      <c r="F8462" s="1"/>
      <c r="G8462" s="1"/>
      <c r="H8462" s="1"/>
      <c r="I8462" s="1"/>
      <c r="J8462" s="1"/>
      <c r="K8462" s="1"/>
      <c r="L8462" s="1"/>
      <c r="M8462" s="1"/>
      <c r="N8462" s="1"/>
    </row>
    <row r="8463" spans="6:14" x14ac:dyDescent="0.25">
      <c r="F8463" s="1"/>
      <c r="G8463" s="1"/>
      <c r="H8463" s="1"/>
      <c r="I8463" s="1"/>
      <c r="J8463" s="1"/>
      <c r="K8463" s="1"/>
      <c r="L8463" s="1"/>
      <c r="M8463" s="1"/>
      <c r="N8463" s="1"/>
    </row>
    <row r="8464" spans="6:14" x14ac:dyDescent="0.25">
      <c r="F8464" s="1"/>
      <c r="G8464" s="1"/>
      <c r="H8464" s="1"/>
      <c r="I8464" s="1"/>
      <c r="J8464" s="1"/>
      <c r="K8464" s="1"/>
      <c r="L8464" s="1"/>
      <c r="M8464" s="1"/>
      <c r="N8464" s="1"/>
    </row>
    <row r="8465" spans="6:14" x14ac:dyDescent="0.25">
      <c r="F8465" s="1"/>
      <c r="G8465" s="1"/>
      <c r="H8465" s="1"/>
      <c r="I8465" s="1"/>
      <c r="J8465" s="1"/>
      <c r="K8465" s="1"/>
      <c r="L8465" s="1"/>
      <c r="M8465" s="1"/>
      <c r="N8465" s="1"/>
    </row>
    <row r="8466" spans="6:14" x14ac:dyDescent="0.25">
      <c r="F8466" s="1"/>
      <c r="G8466" s="1"/>
      <c r="H8466" s="1"/>
      <c r="I8466" s="1"/>
      <c r="J8466" s="1"/>
      <c r="K8466" s="1"/>
      <c r="L8466" s="1"/>
      <c r="M8466" s="1"/>
      <c r="N8466" s="1"/>
    </row>
    <row r="8467" spans="6:14" x14ac:dyDescent="0.25">
      <c r="F8467" s="1"/>
      <c r="G8467" s="1"/>
      <c r="H8467" s="1"/>
      <c r="I8467" s="1"/>
      <c r="J8467" s="1"/>
      <c r="K8467" s="1"/>
      <c r="L8467" s="1"/>
      <c r="M8467" s="1"/>
      <c r="N8467" s="1"/>
    </row>
    <row r="8468" spans="6:14" x14ac:dyDescent="0.25">
      <c r="F8468" s="1"/>
      <c r="G8468" s="1"/>
      <c r="H8468" s="1"/>
      <c r="I8468" s="1"/>
      <c r="J8468" s="1"/>
      <c r="K8468" s="1"/>
      <c r="L8468" s="1"/>
      <c r="M8468" s="1"/>
      <c r="N8468" s="1"/>
    </row>
    <row r="8469" spans="6:14" x14ac:dyDescent="0.25">
      <c r="F8469" s="1"/>
      <c r="G8469" s="1"/>
      <c r="H8469" s="1"/>
      <c r="I8469" s="1"/>
      <c r="J8469" s="1"/>
      <c r="K8469" s="1"/>
      <c r="L8469" s="1"/>
      <c r="M8469" s="1"/>
      <c r="N8469" s="1"/>
    </row>
    <row r="8470" spans="6:14" x14ac:dyDescent="0.25">
      <c r="F8470" s="1"/>
      <c r="G8470" s="1"/>
      <c r="H8470" s="1"/>
      <c r="I8470" s="1"/>
      <c r="J8470" s="1"/>
      <c r="K8470" s="1"/>
      <c r="L8470" s="1"/>
      <c r="M8470" s="1"/>
      <c r="N8470" s="1"/>
    </row>
    <row r="8471" spans="6:14" x14ac:dyDescent="0.25">
      <c r="F8471" s="1"/>
      <c r="G8471" s="1"/>
      <c r="H8471" s="1"/>
      <c r="I8471" s="1"/>
      <c r="J8471" s="1"/>
      <c r="K8471" s="1"/>
      <c r="L8471" s="1"/>
      <c r="M8471" s="1"/>
      <c r="N8471" s="1"/>
    </row>
    <row r="8472" spans="6:14" x14ac:dyDescent="0.25">
      <c r="F8472" s="1"/>
      <c r="G8472" s="1"/>
      <c r="H8472" s="1"/>
      <c r="I8472" s="1"/>
      <c r="J8472" s="1"/>
      <c r="K8472" s="1"/>
      <c r="L8472" s="1"/>
      <c r="M8472" s="1"/>
      <c r="N8472" s="1"/>
    </row>
    <row r="8473" spans="6:14" x14ac:dyDescent="0.25">
      <c r="F8473" s="1"/>
      <c r="G8473" s="1"/>
      <c r="H8473" s="1"/>
      <c r="I8473" s="1"/>
      <c r="J8473" s="1"/>
      <c r="K8473" s="1"/>
      <c r="L8473" s="1"/>
      <c r="M8473" s="1"/>
      <c r="N8473" s="1"/>
    </row>
    <row r="8474" spans="6:14" x14ac:dyDescent="0.25">
      <c r="F8474" s="1"/>
      <c r="G8474" s="1"/>
      <c r="H8474" s="1"/>
      <c r="I8474" s="1"/>
      <c r="J8474" s="1"/>
      <c r="K8474" s="1"/>
      <c r="L8474" s="1"/>
      <c r="M8474" s="1"/>
      <c r="N8474" s="1"/>
    </row>
    <row r="8475" spans="6:14" x14ac:dyDescent="0.25">
      <c r="F8475" s="1"/>
      <c r="G8475" s="1"/>
      <c r="H8475" s="1"/>
      <c r="I8475" s="1"/>
      <c r="J8475" s="1"/>
      <c r="K8475" s="1"/>
      <c r="L8475" s="1"/>
      <c r="M8475" s="1"/>
      <c r="N8475" s="1"/>
    </row>
    <row r="8476" spans="6:14" x14ac:dyDescent="0.25">
      <c r="F8476" s="1"/>
      <c r="G8476" s="1"/>
      <c r="H8476" s="1"/>
      <c r="I8476" s="1"/>
      <c r="J8476" s="1"/>
      <c r="K8476" s="1"/>
      <c r="L8476" s="1"/>
      <c r="M8476" s="1"/>
      <c r="N8476" s="1"/>
    </row>
    <row r="8477" spans="6:14" x14ac:dyDescent="0.25">
      <c r="F8477" s="1"/>
      <c r="G8477" s="1"/>
      <c r="H8477" s="1"/>
      <c r="I8477" s="1"/>
      <c r="J8477" s="1"/>
      <c r="K8477" s="1"/>
      <c r="L8477" s="1"/>
      <c r="M8477" s="1"/>
      <c r="N8477" s="1"/>
    </row>
    <row r="8478" spans="6:14" x14ac:dyDescent="0.25">
      <c r="F8478" s="1"/>
      <c r="G8478" s="1"/>
      <c r="H8478" s="1"/>
      <c r="I8478" s="1"/>
      <c r="J8478" s="1"/>
      <c r="K8478" s="1"/>
      <c r="L8478" s="1"/>
      <c r="M8478" s="1"/>
      <c r="N8478" s="1"/>
    </row>
    <row r="8479" spans="6:14" x14ac:dyDescent="0.25">
      <c r="F8479" s="1"/>
      <c r="G8479" s="1"/>
      <c r="H8479" s="1"/>
      <c r="I8479" s="1"/>
      <c r="J8479" s="1"/>
      <c r="K8479" s="1"/>
      <c r="L8479" s="1"/>
      <c r="M8479" s="1"/>
      <c r="N8479" s="1"/>
    </row>
    <row r="8480" spans="6:14" x14ac:dyDescent="0.25">
      <c r="F8480" s="1"/>
      <c r="G8480" s="1"/>
      <c r="H8480" s="1"/>
      <c r="I8480" s="1"/>
      <c r="J8480" s="1"/>
      <c r="K8480" s="1"/>
      <c r="L8480" s="1"/>
      <c r="M8480" s="1"/>
      <c r="N8480" s="1"/>
    </row>
    <row r="8481" spans="6:14" x14ac:dyDescent="0.25">
      <c r="F8481" s="1"/>
      <c r="G8481" s="1"/>
      <c r="H8481" s="1"/>
      <c r="I8481" s="1"/>
      <c r="J8481" s="1"/>
      <c r="K8481" s="1"/>
      <c r="L8481" s="1"/>
      <c r="M8481" s="1"/>
      <c r="N8481" s="1"/>
    </row>
    <row r="8482" spans="6:14" x14ac:dyDescent="0.25">
      <c r="F8482" s="1"/>
      <c r="G8482" s="1"/>
      <c r="H8482" s="1"/>
      <c r="I8482" s="1"/>
      <c r="J8482" s="1"/>
      <c r="K8482" s="1"/>
      <c r="L8482" s="1"/>
      <c r="M8482" s="1"/>
      <c r="N8482" s="1"/>
    </row>
    <row r="8483" spans="6:14" x14ac:dyDescent="0.25">
      <c r="F8483" s="1"/>
      <c r="G8483" s="1"/>
      <c r="H8483" s="1"/>
      <c r="I8483" s="1"/>
      <c r="J8483" s="1"/>
      <c r="K8483" s="1"/>
      <c r="L8483" s="1"/>
      <c r="M8483" s="1"/>
      <c r="N8483" s="1"/>
    </row>
    <row r="8484" spans="6:14" x14ac:dyDescent="0.25">
      <c r="F8484" s="1"/>
      <c r="G8484" s="1"/>
      <c r="H8484" s="1"/>
      <c r="I8484" s="1"/>
      <c r="J8484" s="1"/>
      <c r="K8484" s="1"/>
      <c r="L8484" s="1"/>
      <c r="M8484" s="1"/>
      <c r="N8484" s="1"/>
    </row>
    <row r="8485" spans="6:14" x14ac:dyDescent="0.25">
      <c r="F8485" s="1"/>
      <c r="G8485" s="1"/>
      <c r="H8485" s="1"/>
      <c r="I8485" s="1"/>
      <c r="J8485" s="1"/>
      <c r="K8485" s="1"/>
      <c r="L8485" s="1"/>
      <c r="M8485" s="1"/>
      <c r="N8485" s="1"/>
    </row>
    <row r="8486" spans="6:14" x14ac:dyDescent="0.25">
      <c r="F8486" s="1"/>
      <c r="G8486" s="1"/>
      <c r="H8486" s="1"/>
      <c r="I8486" s="1"/>
      <c r="J8486" s="1"/>
      <c r="K8486" s="1"/>
      <c r="L8486" s="1"/>
      <c r="M8486" s="1"/>
      <c r="N8486" s="1"/>
    </row>
    <row r="8487" spans="6:14" x14ac:dyDescent="0.25">
      <c r="F8487" s="1"/>
      <c r="G8487" s="1"/>
      <c r="H8487" s="1"/>
      <c r="I8487" s="1"/>
      <c r="J8487" s="1"/>
      <c r="K8487" s="1"/>
      <c r="L8487" s="1"/>
      <c r="M8487" s="1"/>
      <c r="N8487" s="1"/>
    </row>
    <row r="8488" spans="6:14" x14ac:dyDescent="0.25">
      <c r="F8488" s="1"/>
      <c r="G8488" s="1"/>
      <c r="H8488" s="1"/>
      <c r="I8488" s="1"/>
      <c r="J8488" s="1"/>
      <c r="K8488" s="1"/>
      <c r="L8488" s="1"/>
      <c r="M8488" s="1"/>
      <c r="N8488" s="1"/>
    </row>
    <row r="8489" spans="6:14" x14ac:dyDescent="0.25">
      <c r="F8489" s="1"/>
      <c r="G8489" s="1"/>
      <c r="H8489" s="1"/>
      <c r="I8489" s="1"/>
      <c r="J8489" s="1"/>
      <c r="K8489" s="1"/>
      <c r="L8489" s="1"/>
      <c r="M8489" s="1"/>
      <c r="N8489" s="1"/>
    </row>
    <row r="8490" spans="6:14" x14ac:dyDescent="0.25">
      <c r="F8490" s="1"/>
      <c r="G8490" s="1"/>
      <c r="H8490" s="1"/>
      <c r="I8490" s="1"/>
      <c r="J8490" s="1"/>
      <c r="K8490" s="1"/>
      <c r="L8490" s="1"/>
      <c r="M8490" s="1"/>
      <c r="N8490" s="1"/>
    </row>
    <row r="8491" spans="6:14" x14ac:dyDescent="0.25">
      <c r="F8491" s="1"/>
      <c r="G8491" s="1"/>
      <c r="H8491" s="1"/>
      <c r="I8491" s="1"/>
      <c r="J8491" s="1"/>
      <c r="K8491" s="1"/>
      <c r="L8491" s="1"/>
      <c r="M8491" s="1"/>
      <c r="N8491" s="1"/>
    </row>
    <row r="8492" spans="6:14" x14ac:dyDescent="0.25">
      <c r="F8492" s="1"/>
      <c r="G8492" s="1"/>
      <c r="H8492" s="1"/>
      <c r="I8492" s="1"/>
      <c r="J8492" s="1"/>
      <c r="K8492" s="1"/>
      <c r="L8492" s="1"/>
      <c r="M8492" s="1"/>
      <c r="N8492" s="1"/>
    </row>
    <row r="8493" spans="6:14" x14ac:dyDescent="0.25">
      <c r="F8493" s="1"/>
      <c r="G8493" s="1"/>
      <c r="H8493" s="1"/>
      <c r="I8493" s="1"/>
      <c r="J8493" s="1"/>
      <c r="K8493" s="1"/>
      <c r="L8493" s="1"/>
      <c r="M8493" s="1"/>
      <c r="N8493" s="1"/>
    </row>
    <row r="8494" spans="6:14" x14ac:dyDescent="0.25">
      <c r="F8494" s="1"/>
      <c r="G8494" s="1"/>
      <c r="H8494" s="1"/>
      <c r="I8494" s="1"/>
      <c r="J8494" s="1"/>
      <c r="K8494" s="1"/>
      <c r="L8494" s="1"/>
      <c r="M8494" s="1"/>
      <c r="N8494" s="1"/>
    </row>
    <row r="8495" spans="6:14" x14ac:dyDescent="0.25">
      <c r="F8495" s="1"/>
      <c r="G8495" s="1"/>
      <c r="H8495" s="1"/>
      <c r="I8495" s="1"/>
      <c r="J8495" s="1"/>
      <c r="K8495" s="1"/>
      <c r="L8495" s="1"/>
      <c r="M8495" s="1"/>
      <c r="N8495" s="1"/>
    </row>
    <row r="8496" spans="6:14" x14ac:dyDescent="0.25">
      <c r="F8496" s="1"/>
      <c r="G8496" s="1"/>
      <c r="H8496" s="1"/>
      <c r="I8496" s="1"/>
      <c r="J8496" s="1"/>
      <c r="K8496" s="1"/>
      <c r="L8496" s="1"/>
      <c r="M8496" s="1"/>
      <c r="N8496" s="1"/>
    </row>
    <row r="8497" spans="6:14" x14ac:dyDescent="0.25">
      <c r="F8497" s="1"/>
      <c r="G8497" s="1"/>
      <c r="H8497" s="1"/>
      <c r="I8497" s="1"/>
      <c r="J8497" s="1"/>
      <c r="K8497" s="1"/>
      <c r="L8497" s="1"/>
      <c r="M8497" s="1"/>
      <c r="N8497" s="1"/>
    </row>
    <row r="8498" spans="6:14" x14ac:dyDescent="0.25">
      <c r="F8498" s="1"/>
      <c r="G8498" s="1"/>
      <c r="H8498" s="1"/>
      <c r="I8498" s="1"/>
      <c r="J8498" s="1"/>
      <c r="K8498" s="1"/>
      <c r="L8498" s="1"/>
      <c r="M8498" s="1"/>
      <c r="N8498" s="1"/>
    </row>
    <row r="8499" spans="6:14" x14ac:dyDescent="0.25">
      <c r="F8499" s="1"/>
      <c r="G8499" s="1"/>
      <c r="H8499" s="1"/>
      <c r="I8499" s="1"/>
      <c r="J8499" s="1"/>
      <c r="K8499" s="1"/>
      <c r="L8499" s="1"/>
      <c r="M8499" s="1"/>
      <c r="N8499" s="1"/>
    </row>
    <row r="8500" spans="6:14" x14ac:dyDescent="0.25">
      <c r="F8500" s="1"/>
      <c r="G8500" s="1"/>
      <c r="H8500" s="1"/>
      <c r="I8500" s="1"/>
      <c r="J8500" s="1"/>
      <c r="K8500" s="1"/>
      <c r="L8500" s="1"/>
      <c r="M8500" s="1"/>
      <c r="N8500" s="1"/>
    </row>
    <row r="8501" spans="6:14" x14ac:dyDescent="0.25">
      <c r="F8501" s="1"/>
      <c r="G8501" s="1"/>
      <c r="H8501" s="1"/>
      <c r="I8501" s="1"/>
      <c r="J8501" s="1"/>
      <c r="K8501" s="1"/>
      <c r="L8501" s="1"/>
      <c r="M8501" s="1"/>
      <c r="N8501" s="1"/>
    </row>
    <row r="8502" spans="6:14" x14ac:dyDescent="0.25">
      <c r="F8502" s="1"/>
      <c r="G8502" s="1"/>
      <c r="H8502" s="1"/>
      <c r="I8502" s="1"/>
      <c r="J8502" s="1"/>
      <c r="K8502" s="1"/>
      <c r="L8502" s="1"/>
      <c r="M8502" s="1"/>
      <c r="N8502" s="1"/>
    </row>
    <row r="8503" spans="6:14" x14ac:dyDescent="0.25">
      <c r="F8503" s="1"/>
      <c r="G8503" s="1"/>
      <c r="H8503" s="1"/>
      <c r="I8503" s="1"/>
      <c r="J8503" s="1"/>
      <c r="K8503" s="1"/>
      <c r="L8503" s="1"/>
      <c r="M8503" s="1"/>
      <c r="N8503" s="1"/>
    </row>
    <row r="8504" spans="6:14" x14ac:dyDescent="0.25">
      <c r="F8504" s="1"/>
      <c r="G8504" s="1"/>
      <c r="H8504" s="1"/>
      <c r="I8504" s="1"/>
      <c r="J8504" s="1"/>
      <c r="K8504" s="1"/>
      <c r="L8504" s="1"/>
      <c r="M8504" s="1"/>
      <c r="N8504" s="1"/>
    </row>
    <row r="8505" spans="6:14" x14ac:dyDescent="0.25">
      <c r="F8505" s="1"/>
      <c r="G8505" s="1"/>
      <c r="H8505" s="1"/>
      <c r="I8505" s="1"/>
      <c r="J8505" s="1"/>
      <c r="K8505" s="1"/>
      <c r="L8505" s="1"/>
      <c r="M8505" s="1"/>
      <c r="N8505" s="1"/>
    </row>
    <row r="8506" spans="6:14" x14ac:dyDescent="0.25">
      <c r="F8506" s="1"/>
      <c r="G8506" s="1"/>
      <c r="H8506" s="1"/>
      <c r="I8506" s="1"/>
      <c r="J8506" s="1"/>
      <c r="K8506" s="1"/>
      <c r="L8506" s="1"/>
      <c r="M8506" s="1"/>
      <c r="N8506" s="1"/>
    </row>
    <row r="8507" spans="6:14" x14ac:dyDescent="0.25">
      <c r="F8507" s="1"/>
      <c r="G8507" s="1"/>
      <c r="H8507" s="1"/>
      <c r="I8507" s="1"/>
      <c r="J8507" s="1"/>
      <c r="K8507" s="1"/>
      <c r="L8507" s="1"/>
      <c r="M8507" s="1"/>
      <c r="N8507" s="1"/>
    </row>
    <row r="8508" spans="6:14" x14ac:dyDescent="0.25">
      <c r="F8508" s="1"/>
      <c r="G8508" s="1"/>
      <c r="H8508" s="1"/>
      <c r="I8508" s="1"/>
      <c r="J8508" s="1"/>
      <c r="K8508" s="1"/>
      <c r="L8508" s="1"/>
      <c r="M8508" s="1"/>
      <c r="N8508" s="1"/>
    </row>
    <row r="8509" spans="6:14" x14ac:dyDescent="0.25">
      <c r="F8509" s="1"/>
      <c r="G8509" s="1"/>
      <c r="H8509" s="1"/>
      <c r="I8509" s="1"/>
      <c r="J8509" s="1"/>
      <c r="K8509" s="1"/>
      <c r="L8509" s="1"/>
      <c r="M8509" s="1"/>
      <c r="N8509" s="1"/>
    </row>
    <row r="8510" spans="6:14" x14ac:dyDescent="0.25">
      <c r="F8510" s="1"/>
      <c r="G8510" s="1"/>
      <c r="H8510" s="1"/>
      <c r="I8510" s="1"/>
      <c r="J8510" s="1"/>
      <c r="K8510" s="1"/>
      <c r="L8510" s="1"/>
      <c r="M8510" s="1"/>
      <c r="N8510" s="1"/>
    </row>
    <row r="8511" spans="6:14" x14ac:dyDescent="0.25">
      <c r="F8511" s="1"/>
      <c r="G8511" s="1"/>
      <c r="H8511" s="1"/>
      <c r="I8511" s="1"/>
      <c r="J8511" s="1"/>
      <c r="K8511" s="1"/>
      <c r="L8511" s="1"/>
      <c r="M8511" s="1"/>
      <c r="N8511" s="1"/>
    </row>
    <row r="8512" spans="6:14" x14ac:dyDescent="0.25">
      <c r="F8512" s="1"/>
      <c r="G8512" s="1"/>
      <c r="H8512" s="1"/>
      <c r="I8512" s="1"/>
      <c r="J8512" s="1"/>
      <c r="K8512" s="1"/>
      <c r="L8512" s="1"/>
      <c r="M8512" s="1"/>
      <c r="N8512" s="1"/>
    </row>
    <row r="8513" spans="6:14" x14ac:dyDescent="0.25">
      <c r="F8513" s="1"/>
      <c r="G8513" s="1"/>
      <c r="H8513" s="1"/>
      <c r="I8513" s="1"/>
      <c r="J8513" s="1"/>
      <c r="K8513" s="1"/>
      <c r="L8513" s="1"/>
      <c r="M8513" s="1"/>
      <c r="N8513" s="1"/>
    </row>
    <row r="8514" spans="6:14" x14ac:dyDescent="0.25">
      <c r="F8514" s="1"/>
      <c r="G8514" s="1"/>
      <c r="H8514" s="1"/>
      <c r="I8514" s="1"/>
      <c r="J8514" s="1"/>
      <c r="K8514" s="1"/>
      <c r="L8514" s="1"/>
      <c r="M8514" s="1"/>
      <c r="N8514" s="1"/>
    </row>
    <row r="8515" spans="6:14" x14ac:dyDescent="0.25">
      <c r="F8515" s="1"/>
      <c r="G8515" s="1"/>
      <c r="H8515" s="1"/>
      <c r="I8515" s="1"/>
      <c r="J8515" s="1"/>
      <c r="K8515" s="1"/>
      <c r="L8515" s="1"/>
      <c r="M8515" s="1"/>
      <c r="N8515" s="1"/>
    </row>
    <row r="8516" spans="6:14" x14ac:dyDescent="0.25">
      <c r="F8516" s="1"/>
      <c r="G8516" s="1"/>
      <c r="H8516" s="1"/>
      <c r="I8516" s="1"/>
      <c r="J8516" s="1"/>
      <c r="K8516" s="1"/>
      <c r="L8516" s="1"/>
      <c r="M8516" s="1"/>
      <c r="N8516" s="1"/>
    </row>
    <row r="8517" spans="6:14" x14ac:dyDescent="0.25">
      <c r="F8517" s="1"/>
      <c r="G8517" s="1"/>
      <c r="H8517" s="1"/>
      <c r="I8517" s="1"/>
      <c r="J8517" s="1"/>
      <c r="K8517" s="1"/>
      <c r="L8517" s="1"/>
      <c r="M8517" s="1"/>
      <c r="N8517" s="1"/>
    </row>
    <row r="8518" spans="6:14" x14ac:dyDescent="0.25">
      <c r="F8518" s="1"/>
      <c r="G8518" s="1"/>
      <c r="H8518" s="1"/>
      <c r="I8518" s="1"/>
      <c r="J8518" s="1"/>
      <c r="K8518" s="1"/>
      <c r="L8518" s="1"/>
      <c r="M8518" s="1"/>
      <c r="N8518" s="1"/>
    </row>
    <row r="8519" spans="6:14" x14ac:dyDescent="0.25">
      <c r="F8519" s="1"/>
      <c r="G8519" s="1"/>
      <c r="H8519" s="1"/>
      <c r="I8519" s="1"/>
      <c r="J8519" s="1"/>
      <c r="K8519" s="1"/>
      <c r="L8519" s="1"/>
      <c r="M8519" s="1"/>
      <c r="N8519" s="1"/>
    </row>
    <row r="8520" spans="6:14" x14ac:dyDescent="0.25">
      <c r="F8520" s="1"/>
      <c r="G8520" s="1"/>
      <c r="H8520" s="1"/>
      <c r="I8520" s="1"/>
      <c r="J8520" s="1"/>
      <c r="K8520" s="1"/>
      <c r="L8520" s="1"/>
      <c r="M8520" s="1"/>
      <c r="N8520" s="1"/>
    </row>
    <row r="8521" spans="6:14" x14ac:dyDescent="0.25">
      <c r="F8521" s="1"/>
      <c r="G8521" s="1"/>
      <c r="H8521" s="1"/>
      <c r="I8521" s="1"/>
      <c r="J8521" s="1"/>
      <c r="K8521" s="1"/>
      <c r="L8521" s="1"/>
      <c r="M8521" s="1"/>
      <c r="N8521" s="1"/>
    </row>
    <row r="8522" spans="6:14" x14ac:dyDescent="0.25">
      <c r="F8522" s="1"/>
      <c r="G8522" s="1"/>
      <c r="H8522" s="1"/>
      <c r="I8522" s="1"/>
      <c r="J8522" s="1"/>
      <c r="K8522" s="1"/>
      <c r="L8522" s="1"/>
      <c r="M8522" s="1"/>
      <c r="N8522" s="1"/>
    </row>
    <row r="8523" spans="6:14" x14ac:dyDescent="0.25">
      <c r="F8523" s="1"/>
      <c r="G8523" s="1"/>
      <c r="H8523" s="1"/>
      <c r="I8523" s="1"/>
      <c r="J8523" s="1"/>
      <c r="K8523" s="1"/>
      <c r="L8523" s="1"/>
      <c r="M8523" s="1"/>
      <c r="N8523" s="1"/>
    </row>
    <row r="8524" spans="6:14" x14ac:dyDescent="0.25">
      <c r="F8524" s="1"/>
      <c r="G8524" s="1"/>
      <c r="H8524" s="1"/>
      <c r="I8524" s="1"/>
      <c r="J8524" s="1"/>
      <c r="K8524" s="1"/>
      <c r="L8524" s="1"/>
      <c r="M8524" s="1"/>
      <c r="N8524" s="1"/>
    </row>
    <row r="8525" spans="6:14" x14ac:dyDescent="0.25">
      <c r="F8525" s="1"/>
      <c r="G8525" s="1"/>
      <c r="H8525" s="1"/>
      <c r="I8525" s="1"/>
      <c r="J8525" s="1"/>
      <c r="K8525" s="1"/>
      <c r="L8525" s="1"/>
      <c r="M8525" s="1"/>
      <c r="N8525" s="1"/>
    </row>
    <row r="8526" spans="6:14" x14ac:dyDescent="0.25">
      <c r="F8526" s="1"/>
      <c r="G8526" s="1"/>
      <c r="H8526" s="1"/>
      <c r="I8526" s="1"/>
      <c r="J8526" s="1"/>
      <c r="K8526" s="1"/>
      <c r="L8526" s="1"/>
      <c r="M8526" s="1"/>
      <c r="N8526" s="1"/>
    </row>
    <row r="8527" spans="6:14" x14ac:dyDescent="0.25">
      <c r="F8527" s="1"/>
      <c r="G8527" s="1"/>
      <c r="H8527" s="1"/>
      <c r="I8527" s="1"/>
      <c r="J8527" s="1"/>
      <c r="K8527" s="1"/>
      <c r="L8527" s="1"/>
      <c r="M8527" s="1"/>
      <c r="N8527" s="1"/>
    </row>
    <row r="8528" spans="6:14" x14ac:dyDescent="0.25">
      <c r="F8528" s="1"/>
      <c r="G8528" s="1"/>
      <c r="H8528" s="1"/>
      <c r="I8528" s="1"/>
      <c r="J8528" s="1"/>
      <c r="K8528" s="1"/>
      <c r="L8528" s="1"/>
      <c r="M8528" s="1"/>
      <c r="N8528" s="1"/>
    </row>
    <row r="8529" spans="6:14" x14ac:dyDescent="0.25">
      <c r="F8529" s="1"/>
      <c r="G8529" s="1"/>
      <c r="H8529" s="1"/>
      <c r="I8529" s="1"/>
      <c r="J8529" s="1"/>
      <c r="K8529" s="1"/>
      <c r="L8529" s="1"/>
      <c r="M8529" s="1"/>
      <c r="N8529" s="1"/>
    </row>
    <row r="8530" spans="6:14" x14ac:dyDescent="0.25">
      <c r="F8530" s="1"/>
      <c r="G8530" s="1"/>
      <c r="H8530" s="1"/>
      <c r="I8530" s="1"/>
      <c r="J8530" s="1"/>
      <c r="K8530" s="1"/>
      <c r="L8530" s="1"/>
      <c r="M8530" s="1"/>
      <c r="N8530" s="1"/>
    </row>
    <row r="8531" spans="6:14" x14ac:dyDescent="0.25">
      <c r="F8531" s="1"/>
      <c r="G8531" s="1"/>
      <c r="H8531" s="1"/>
      <c r="I8531" s="1"/>
      <c r="J8531" s="1"/>
      <c r="K8531" s="1"/>
      <c r="L8531" s="1"/>
      <c r="M8531" s="1"/>
      <c r="N8531" s="1"/>
    </row>
    <row r="8532" spans="6:14" x14ac:dyDescent="0.25">
      <c r="F8532" s="1"/>
      <c r="G8532" s="1"/>
      <c r="H8532" s="1"/>
      <c r="I8532" s="1"/>
      <c r="J8532" s="1"/>
      <c r="K8532" s="1"/>
      <c r="L8532" s="1"/>
      <c r="M8532" s="1"/>
      <c r="N8532" s="1"/>
    </row>
    <row r="8533" spans="6:14" x14ac:dyDescent="0.25">
      <c r="F8533" s="1"/>
      <c r="G8533" s="1"/>
      <c r="H8533" s="1"/>
      <c r="I8533" s="1"/>
      <c r="J8533" s="1"/>
      <c r="K8533" s="1"/>
      <c r="L8533" s="1"/>
      <c r="M8533" s="1"/>
      <c r="N8533" s="1"/>
    </row>
    <row r="8534" spans="6:14" x14ac:dyDescent="0.25">
      <c r="F8534" s="1"/>
      <c r="G8534" s="1"/>
      <c r="H8534" s="1"/>
      <c r="I8534" s="1"/>
      <c r="J8534" s="1"/>
      <c r="K8534" s="1"/>
      <c r="L8534" s="1"/>
      <c r="M8534" s="1"/>
      <c r="N8534" s="1"/>
    </row>
    <row r="8535" spans="6:14" x14ac:dyDescent="0.25">
      <c r="F8535" s="1"/>
      <c r="G8535" s="1"/>
      <c r="H8535" s="1"/>
      <c r="I8535" s="1"/>
      <c r="J8535" s="1"/>
      <c r="K8535" s="1"/>
      <c r="L8535" s="1"/>
      <c r="M8535" s="1"/>
      <c r="N8535" s="1"/>
    </row>
    <row r="8536" spans="6:14" x14ac:dyDescent="0.25">
      <c r="F8536" s="1"/>
      <c r="G8536" s="1"/>
      <c r="H8536" s="1"/>
      <c r="I8536" s="1"/>
      <c r="J8536" s="1"/>
      <c r="K8536" s="1"/>
      <c r="L8536" s="1"/>
      <c r="M8536" s="1"/>
      <c r="N8536" s="1"/>
    </row>
    <row r="8537" spans="6:14" x14ac:dyDescent="0.25">
      <c r="F8537" s="1"/>
      <c r="G8537" s="1"/>
      <c r="H8537" s="1"/>
      <c r="I8537" s="1"/>
      <c r="J8537" s="1"/>
      <c r="K8537" s="1"/>
      <c r="L8537" s="1"/>
      <c r="M8537" s="1"/>
      <c r="N8537" s="1"/>
    </row>
    <row r="8538" spans="6:14" x14ac:dyDescent="0.25">
      <c r="F8538" s="1"/>
      <c r="G8538" s="1"/>
      <c r="H8538" s="1"/>
      <c r="I8538" s="1"/>
      <c r="J8538" s="1"/>
      <c r="K8538" s="1"/>
      <c r="L8538" s="1"/>
      <c r="M8538" s="1"/>
      <c r="N8538" s="1"/>
    </row>
    <row r="8539" spans="6:14" x14ac:dyDescent="0.25">
      <c r="F8539" s="1"/>
      <c r="G8539" s="1"/>
      <c r="H8539" s="1"/>
      <c r="I8539" s="1"/>
      <c r="J8539" s="1"/>
      <c r="K8539" s="1"/>
      <c r="L8539" s="1"/>
      <c r="M8539" s="1"/>
      <c r="N8539" s="1"/>
    </row>
    <row r="8540" spans="6:14" x14ac:dyDescent="0.25">
      <c r="F8540" s="1"/>
      <c r="G8540" s="1"/>
      <c r="H8540" s="1"/>
      <c r="I8540" s="1"/>
      <c r="J8540" s="1"/>
      <c r="K8540" s="1"/>
      <c r="L8540" s="1"/>
      <c r="M8540" s="1"/>
      <c r="N8540" s="1"/>
    </row>
    <row r="8541" spans="6:14" x14ac:dyDescent="0.25">
      <c r="F8541" s="1"/>
      <c r="G8541" s="1"/>
      <c r="H8541" s="1"/>
      <c r="I8541" s="1"/>
      <c r="J8541" s="1"/>
      <c r="K8541" s="1"/>
      <c r="L8541" s="1"/>
      <c r="M8541" s="1"/>
      <c r="N8541" s="1"/>
    </row>
    <row r="8542" spans="6:14" x14ac:dyDescent="0.25">
      <c r="F8542" s="1"/>
      <c r="G8542" s="1"/>
      <c r="H8542" s="1"/>
      <c r="I8542" s="1"/>
      <c r="J8542" s="1"/>
      <c r="K8542" s="1"/>
      <c r="L8542" s="1"/>
      <c r="M8542" s="1"/>
      <c r="N8542" s="1"/>
    </row>
    <row r="8543" spans="6:14" x14ac:dyDescent="0.25">
      <c r="F8543" s="1"/>
      <c r="G8543" s="1"/>
      <c r="H8543" s="1"/>
      <c r="I8543" s="1"/>
      <c r="J8543" s="1"/>
      <c r="K8543" s="1"/>
      <c r="L8543" s="1"/>
      <c r="M8543" s="1"/>
      <c r="N8543" s="1"/>
    </row>
    <row r="8544" spans="6:14" x14ac:dyDescent="0.25">
      <c r="F8544" s="1"/>
      <c r="G8544" s="1"/>
      <c r="H8544" s="1"/>
      <c r="I8544" s="1"/>
      <c r="J8544" s="1"/>
      <c r="K8544" s="1"/>
      <c r="L8544" s="1"/>
      <c r="M8544" s="1"/>
      <c r="N8544" s="1"/>
    </row>
    <row r="8545" spans="6:14" x14ac:dyDescent="0.25">
      <c r="F8545" s="1"/>
      <c r="G8545" s="1"/>
      <c r="H8545" s="1"/>
      <c r="I8545" s="1"/>
      <c r="J8545" s="1"/>
      <c r="K8545" s="1"/>
      <c r="L8545" s="1"/>
      <c r="M8545" s="1"/>
      <c r="N8545" s="1"/>
    </row>
    <row r="8546" spans="6:14" x14ac:dyDescent="0.25">
      <c r="F8546" s="1"/>
      <c r="G8546" s="1"/>
      <c r="H8546" s="1"/>
      <c r="I8546" s="1"/>
      <c r="J8546" s="1"/>
      <c r="K8546" s="1"/>
      <c r="L8546" s="1"/>
      <c r="M8546" s="1"/>
      <c r="N8546" s="1"/>
    </row>
    <row r="8547" spans="6:14" x14ac:dyDescent="0.25">
      <c r="F8547" s="1"/>
      <c r="G8547" s="1"/>
      <c r="H8547" s="1"/>
      <c r="I8547" s="1"/>
      <c r="J8547" s="1"/>
      <c r="K8547" s="1"/>
      <c r="L8547" s="1"/>
      <c r="M8547" s="1"/>
      <c r="N8547" s="1"/>
    </row>
    <row r="8548" spans="6:14" x14ac:dyDescent="0.25">
      <c r="F8548" s="1"/>
      <c r="G8548" s="1"/>
      <c r="H8548" s="1"/>
      <c r="I8548" s="1"/>
      <c r="J8548" s="1"/>
      <c r="K8548" s="1"/>
      <c r="L8548" s="1"/>
      <c r="M8548" s="1"/>
      <c r="N8548" s="1"/>
    </row>
    <row r="8549" spans="6:14" x14ac:dyDescent="0.25">
      <c r="F8549" s="1"/>
      <c r="G8549" s="1"/>
      <c r="H8549" s="1"/>
      <c r="I8549" s="1"/>
      <c r="J8549" s="1"/>
      <c r="K8549" s="1"/>
      <c r="L8549" s="1"/>
      <c r="M8549" s="1"/>
      <c r="N8549" s="1"/>
    </row>
    <row r="8550" spans="6:14" x14ac:dyDescent="0.25">
      <c r="F8550" s="1"/>
      <c r="G8550" s="1"/>
      <c r="H8550" s="1"/>
      <c r="I8550" s="1"/>
      <c r="J8550" s="1"/>
      <c r="K8550" s="1"/>
      <c r="L8550" s="1"/>
      <c r="M8550" s="1"/>
      <c r="N8550" s="1"/>
    </row>
    <row r="8551" spans="6:14" x14ac:dyDescent="0.25">
      <c r="F8551" s="1"/>
      <c r="G8551" s="1"/>
      <c r="H8551" s="1"/>
      <c r="I8551" s="1"/>
      <c r="J8551" s="1"/>
      <c r="K8551" s="1"/>
      <c r="L8551" s="1"/>
      <c r="M8551" s="1"/>
      <c r="N8551" s="1"/>
    </row>
    <row r="8552" spans="6:14" x14ac:dyDescent="0.25">
      <c r="F8552" s="1"/>
      <c r="G8552" s="1"/>
      <c r="H8552" s="1"/>
      <c r="I8552" s="1"/>
      <c r="J8552" s="1"/>
      <c r="K8552" s="1"/>
      <c r="L8552" s="1"/>
      <c r="M8552" s="1"/>
      <c r="N8552" s="1"/>
    </row>
    <row r="8553" spans="6:14" x14ac:dyDescent="0.25">
      <c r="F8553" s="1"/>
      <c r="G8553" s="1"/>
      <c r="H8553" s="1"/>
      <c r="I8553" s="1"/>
      <c r="J8553" s="1"/>
      <c r="K8553" s="1"/>
      <c r="L8553" s="1"/>
      <c r="M8553" s="1"/>
      <c r="N8553" s="1"/>
    </row>
    <row r="8554" spans="6:14" x14ac:dyDescent="0.25">
      <c r="F8554" s="1"/>
      <c r="G8554" s="1"/>
      <c r="H8554" s="1"/>
      <c r="I8554" s="1"/>
      <c r="J8554" s="1"/>
      <c r="K8554" s="1"/>
      <c r="L8554" s="1"/>
      <c r="M8554" s="1"/>
      <c r="N8554" s="1"/>
    </row>
    <row r="8555" spans="6:14" x14ac:dyDescent="0.25">
      <c r="F8555" s="1"/>
      <c r="G8555" s="1"/>
      <c r="H8555" s="1"/>
      <c r="I8555" s="1"/>
      <c r="J8555" s="1"/>
      <c r="K8555" s="1"/>
      <c r="L8555" s="1"/>
      <c r="M8555" s="1"/>
      <c r="N8555" s="1"/>
    </row>
    <row r="8556" spans="6:14" x14ac:dyDescent="0.25">
      <c r="F8556" s="1"/>
      <c r="G8556" s="1"/>
      <c r="H8556" s="1"/>
      <c r="I8556" s="1"/>
      <c r="J8556" s="1"/>
      <c r="K8556" s="1"/>
      <c r="L8556" s="1"/>
      <c r="M8556" s="1"/>
      <c r="N8556" s="1"/>
    </row>
    <row r="8557" spans="6:14" x14ac:dyDescent="0.25">
      <c r="F8557" s="1"/>
      <c r="G8557" s="1"/>
      <c r="H8557" s="1"/>
      <c r="I8557" s="1"/>
      <c r="J8557" s="1"/>
      <c r="K8557" s="1"/>
      <c r="L8557" s="1"/>
      <c r="M8557" s="1"/>
      <c r="N8557" s="1"/>
    </row>
    <row r="8558" spans="6:14" x14ac:dyDescent="0.25">
      <c r="F8558" s="1"/>
      <c r="G8558" s="1"/>
      <c r="H8558" s="1"/>
      <c r="I8558" s="1"/>
      <c r="J8558" s="1"/>
      <c r="K8558" s="1"/>
      <c r="L8558" s="1"/>
      <c r="M8558" s="1"/>
      <c r="N8558" s="1"/>
    </row>
    <row r="8559" spans="6:14" x14ac:dyDescent="0.25">
      <c r="F8559" s="1"/>
      <c r="G8559" s="1"/>
      <c r="H8559" s="1"/>
      <c r="I8559" s="1"/>
      <c r="J8559" s="1"/>
      <c r="K8559" s="1"/>
      <c r="L8559" s="1"/>
      <c r="M8559" s="1"/>
      <c r="N8559" s="1"/>
    </row>
    <row r="8560" spans="6:14" x14ac:dyDescent="0.25">
      <c r="F8560" s="1"/>
      <c r="G8560" s="1"/>
      <c r="H8560" s="1"/>
      <c r="I8560" s="1"/>
      <c r="J8560" s="1"/>
      <c r="K8560" s="1"/>
      <c r="L8560" s="1"/>
      <c r="M8560" s="1"/>
      <c r="N8560" s="1"/>
    </row>
    <row r="8561" spans="6:14" x14ac:dyDescent="0.25">
      <c r="F8561" s="1"/>
      <c r="G8561" s="1"/>
      <c r="H8561" s="1"/>
      <c r="I8561" s="1"/>
      <c r="J8561" s="1"/>
      <c r="K8561" s="1"/>
      <c r="L8561" s="1"/>
      <c r="M8561" s="1"/>
      <c r="N8561" s="1"/>
    </row>
    <row r="8562" spans="6:14" x14ac:dyDescent="0.25">
      <c r="F8562" s="1"/>
      <c r="G8562" s="1"/>
      <c r="H8562" s="1"/>
      <c r="I8562" s="1"/>
      <c r="J8562" s="1"/>
      <c r="K8562" s="1"/>
      <c r="L8562" s="1"/>
      <c r="M8562" s="1"/>
      <c r="N8562" s="1"/>
    </row>
    <row r="8563" spans="6:14" x14ac:dyDescent="0.25">
      <c r="F8563" s="1"/>
      <c r="G8563" s="1"/>
      <c r="H8563" s="1"/>
      <c r="I8563" s="1"/>
      <c r="J8563" s="1"/>
      <c r="K8563" s="1"/>
      <c r="L8563" s="1"/>
      <c r="M8563" s="1"/>
      <c r="N8563" s="1"/>
    </row>
    <row r="8564" spans="6:14" x14ac:dyDescent="0.25">
      <c r="F8564" s="1"/>
      <c r="G8564" s="1"/>
      <c r="H8564" s="1"/>
      <c r="I8564" s="1"/>
      <c r="J8564" s="1"/>
      <c r="K8564" s="1"/>
      <c r="L8564" s="1"/>
      <c r="M8564" s="1"/>
      <c r="N8564" s="1"/>
    </row>
    <row r="8565" spans="6:14" x14ac:dyDescent="0.25">
      <c r="F8565" s="1"/>
      <c r="G8565" s="1"/>
      <c r="H8565" s="1"/>
      <c r="I8565" s="1"/>
      <c r="J8565" s="1"/>
      <c r="K8565" s="1"/>
      <c r="L8565" s="1"/>
      <c r="M8565" s="1"/>
      <c r="N8565" s="1"/>
    </row>
    <row r="8566" spans="6:14" x14ac:dyDescent="0.25">
      <c r="F8566" s="1"/>
      <c r="G8566" s="1"/>
      <c r="H8566" s="1"/>
      <c r="I8566" s="1"/>
      <c r="J8566" s="1"/>
      <c r="K8566" s="1"/>
      <c r="L8566" s="1"/>
      <c r="M8566" s="1"/>
      <c r="N8566" s="1"/>
    </row>
    <row r="8567" spans="6:14" x14ac:dyDescent="0.25">
      <c r="F8567" s="1"/>
      <c r="G8567" s="1"/>
      <c r="H8567" s="1"/>
      <c r="I8567" s="1"/>
      <c r="J8567" s="1"/>
      <c r="K8567" s="1"/>
      <c r="L8567" s="1"/>
      <c r="M8567" s="1"/>
      <c r="N8567" s="1"/>
    </row>
    <row r="8568" spans="6:14" x14ac:dyDescent="0.25">
      <c r="F8568" s="1"/>
      <c r="G8568" s="1"/>
      <c r="H8568" s="1"/>
      <c r="I8568" s="1"/>
      <c r="J8568" s="1"/>
      <c r="K8568" s="1"/>
      <c r="L8568" s="1"/>
      <c r="M8568" s="1"/>
      <c r="N8568" s="1"/>
    </row>
    <row r="8569" spans="6:14" x14ac:dyDescent="0.25">
      <c r="F8569" s="1"/>
      <c r="G8569" s="1"/>
      <c r="H8569" s="1"/>
      <c r="I8569" s="1"/>
      <c r="J8569" s="1"/>
      <c r="K8569" s="1"/>
      <c r="L8569" s="1"/>
      <c r="M8569" s="1"/>
      <c r="N8569" s="1"/>
    </row>
    <row r="8570" spans="6:14" x14ac:dyDescent="0.25">
      <c r="F8570" s="1"/>
      <c r="G8570" s="1"/>
      <c r="H8570" s="1"/>
      <c r="I8570" s="1"/>
      <c r="J8570" s="1"/>
      <c r="K8570" s="1"/>
      <c r="L8570" s="1"/>
      <c r="M8570" s="1"/>
      <c r="N8570" s="1"/>
    </row>
    <row r="8571" spans="6:14" x14ac:dyDescent="0.25">
      <c r="F8571" s="1"/>
      <c r="G8571" s="1"/>
      <c r="H8571" s="1"/>
      <c r="I8571" s="1"/>
      <c r="J8571" s="1"/>
      <c r="K8571" s="1"/>
      <c r="L8571" s="1"/>
      <c r="M8571" s="1"/>
      <c r="N8571" s="1"/>
    </row>
    <row r="8572" spans="6:14" x14ac:dyDescent="0.25">
      <c r="F8572" s="1"/>
      <c r="G8572" s="1"/>
      <c r="H8572" s="1"/>
      <c r="I8572" s="1"/>
      <c r="J8572" s="1"/>
      <c r="K8572" s="1"/>
      <c r="L8572" s="1"/>
      <c r="M8572" s="1"/>
      <c r="N8572" s="1"/>
    </row>
    <row r="8573" spans="6:14" x14ac:dyDescent="0.25">
      <c r="F8573" s="1"/>
      <c r="G8573" s="1"/>
      <c r="H8573" s="1"/>
      <c r="I8573" s="1"/>
      <c r="J8573" s="1"/>
      <c r="K8573" s="1"/>
      <c r="L8573" s="1"/>
      <c r="M8573" s="1"/>
      <c r="N8573" s="1"/>
    </row>
    <row r="8574" spans="6:14" x14ac:dyDescent="0.25">
      <c r="F8574" s="1"/>
      <c r="G8574" s="1"/>
      <c r="H8574" s="1"/>
      <c r="I8574" s="1"/>
      <c r="J8574" s="1"/>
      <c r="K8574" s="1"/>
      <c r="L8574" s="1"/>
      <c r="M8574" s="1"/>
      <c r="N8574" s="1"/>
    </row>
    <row r="8575" spans="6:14" x14ac:dyDescent="0.25">
      <c r="F8575" s="1"/>
      <c r="G8575" s="1"/>
      <c r="H8575" s="1"/>
      <c r="I8575" s="1"/>
      <c r="J8575" s="1"/>
      <c r="K8575" s="1"/>
      <c r="L8575" s="1"/>
      <c r="M8575" s="1"/>
      <c r="N8575" s="1"/>
    </row>
    <row r="8576" spans="6:14" x14ac:dyDescent="0.25">
      <c r="F8576" s="1"/>
      <c r="G8576" s="1"/>
      <c r="H8576" s="1"/>
      <c r="I8576" s="1"/>
      <c r="J8576" s="1"/>
      <c r="K8576" s="1"/>
      <c r="L8576" s="1"/>
      <c r="M8576" s="1"/>
      <c r="N8576" s="1"/>
    </row>
    <row r="8577" spans="6:14" x14ac:dyDescent="0.25">
      <c r="F8577" s="1"/>
      <c r="G8577" s="1"/>
      <c r="H8577" s="1"/>
      <c r="I8577" s="1"/>
      <c r="J8577" s="1"/>
      <c r="K8577" s="1"/>
      <c r="L8577" s="1"/>
      <c r="M8577" s="1"/>
      <c r="N8577" s="1"/>
    </row>
    <row r="8578" spans="6:14" x14ac:dyDescent="0.25">
      <c r="F8578" s="1"/>
      <c r="G8578" s="1"/>
      <c r="H8578" s="1"/>
      <c r="I8578" s="1"/>
      <c r="J8578" s="1"/>
      <c r="K8578" s="1"/>
      <c r="L8578" s="1"/>
      <c r="M8578" s="1"/>
      <c r="N8578" s="1"/>
    </row>
    <row r="8579" spans="6:14" x14ac:dyDescent="0.25">
      <c r="F8579" s="1"/>
      <c r="G8579" s="1"/>
      <c r="H8579" s="1"/>
      <c r="I8579" s="1"/>
      <c r="J8579" s="1"/>
      <c r="K8579" s="1"/>
      <c r="L8579" s="1"/>
      <c r="M8579" s="1"/>
      <c r="N8579" s="1"/>
    </row>
    <row r="8580" spans="6:14" x14ac:dyDescent="0.25">
      <c r="F8580" s="1"/>
      <c r="G8580" s="1"/>
      <c r="H8580" s="1"/>
      <c r="I8580" s="1"/>
      <c r="J8580" s="1"/>
      <c r="K8580" s="1"/>
      <c r="L8580" s="1"/>
      <c r="M8580" s="1"/>
      <c r="N8580" s="1"/>
    </row>
    <row r="8581" spans="6:14" x14ac:dyDescent="0.25">
      <c r="F8581" s="1"/>
      <c r="G8581" s="1"/>
      <c r="H8581" s="1"/>
      <c r="I8581" s="1"/>
      <c r="J8581" s="1"/>
      <c r="K8581" s="1"/>
      <c r="L8581" s="1"/>
      <c r="M8581" s="1"/>
      <c r="N8581" s="1"/>
    </row>
    <row r="8582" spans="6:14" x14ac:dyDescent="0.25">
      <c r="F8582" s="1"/>
      <c r="G8582" s="1"/>
      <c r="H8582" s="1"/>
      <c r="I8582" s="1"/>
      <c r="J8582" s="1"/>
      <c r="K8582" s="1"/>
      <c r="L8582" s="1"/>
      <c r="M8582" s="1"/>
      <c r="N8582" s="1"/>
    </row>
    <row r="8583" spans="6:14" x14ac:dyDescent="0.25">
      <c r="F8583" s="1"/>
      <c r="G8583" s="1"/>
      <c r="H8583" s="1"/>
      <c r="I8583" s="1"/>
      <c r="J8583" s="1"/>
      <c r="K8583" s="1"/>
      <c r="L8583" s="1"/>
      <c r="M8583" s="1"/>
      <c r="N8583" s="1"/>
    </row>
    <row r="8584" spans="6:14" x14ac:dyDescent="0.25">
      <c r="F8584" s="1"/>
      <c r="G8584" s="1"/>
      <c r="H8584" s="1"/>
      <c r="I8584" s="1"/>
      <c r="J8584" s="1"/>
      <c r="K8584" s="1"/>
      <c r="L8584" s="1"/>
      <c r="M8584" s="1"/>
      <c r="N8584" s="1"/>
    </row>
    <row r="8585" spans="6:14" x14ac:dyDescent="0.25">
      <c r="F8585" s="1"/>
      <c r="G8585" s="1"/>
      <c r="H8585" s="1"/>
      <c r="I8585" s="1"/>
      <c r="J8585" s="1"/>
      <c r="K8585" s="1"/>
      <c r="L8585" s="1"/>
      <c r="M8585" s="1"/>
      <c r="N8585" s="1"/>
    </row>
    <row r="8586" spans="6:14" x14ac:dyDescent="0.25">
      <c r="F8586" s="1"/>
      <c r="G8586" s="1"/>
      <c r="H8586" s="1"/>
      <c r="I8586" s="1"/>
      <c r="J8586" s="1"/>
      <c r="K8586" s="1"/>
      <c r="L8586" s="1"/>
      <c r="M8586" s="1"/>
      <c r="N8586" s="1"/>
    </row>
    <row r="8587" spans="6:14" x14ac:dyDescent="0.25">
      <c r="F8587" s="1"/>
      <c r="G8587" s="1"/>
      <c r="H8587" s="1"/>
      <c r="I8587" s="1"/>
      <c r="J8587" s="1"/>
      <c r="K8587" s="1"/>
      <c r="L8587" s="1"/>
      <c r="M8587" s="1"/>
      <c r="N8587" s="1"/>
    </row>
    <row r="8588" spans="6:14" x14ac:dyDescent="0.25">
      <c r="F8588" s="1"/>
      <c r="G8588" s="1"/>
      <c r="H8588" s="1"/>
      <c r="I8588" s="1"/>
      <c r="J8588" s="1"/>
      <c r="K8588" s="1"/>
      <c r="L8588" s="1"/>
      <c r="M8588" s="1"/>
      <c r="N8588" s="1"/>
    </row>
    <row r="8589" spans="6:14" x14ac:dyDescent="0.25">
      <c r="F8589" s="1"/>
      <c r="G8589" s="1"/>
      <c r="H8589" s="1"/>
      <c r="I8589" s="1"/>
      <c r="J8589" s="1"/>
      <c r="K8589" s="1"/>
      <c r="L8589" s="1"/>
      <c r="M8589" s="1"/>
      <c r="N8589" s="1"/>
    </row>
    <row r="8590" spans="6:14" x14ac:dyDescent="0.25">
      <c r="F8590" s="1"/>
      <c r="G8590" s="1"/>
      <c r="H8590" s="1"/>
      <c r="I8590" s="1"/>
      <c r="J8590" s="1"/>
      <c r="K8590" s="1"/>
      <c r="L8590" s="1"/>
      <c r="M8590" s="1"/>
      <c r="N8590" s="1"/>
    </row>
    <row r="8591" spans="6:14" x14ac:dyDescent="0.25">
      <c r="F8591" s="1"/>
      <c r="G8591" s="1"/>
      <c r="H8591" s="1"/>
      <c r="I8591" s="1"/>
      <c r="J8591" s="1"/>
      <c r="K8591" s="1"/>
      <c r="L8591" s="1"/>
      <c r="M8591" s="1"/>
      <c r="N8591" s="1"/>
    </row>
    <row r="8592" spans="6:14" x14ac:dyDescent="0.25">
      <c r="F8592" s="1"/>
      <c r="G8592" s="1"/>
      <c r="H8592" s="1"/>
      <c r="I8592" s="1"/>
      <c r="J8592" s="1"/>
      <c r="K8592" s="1"/>
      <c r="L8592" s="1"/>
      <c r="M8592" s="1"/>
      <c r="N8592" s="1"/>
    </row>
    <row r="8593" spans="6:14" x14ac:dyDescent="0.25">
      <c r="F8593" s="1"/>
      <c r="G8593" s="1"/>
      <c r="H8593" s="1"/>
      <c r="I8593" s="1"/>
      <c r="J8593" s="1"/>
      <c r="K8593" s="1"/>
      <c r="L8593" s="1"/>
      <c r="M8593" s="1"/>
      <c r="N8593" s="1"/>
    </row>
    <row r="8594" spans="6:14" x14ac:dyDescent="0.25">
      <c r="F8594" s="1"/>
      <c r="G8594" s="1"/>
      <c r="H8594" s="1"/>
      <c r="I8594" s="1"/>
      <c r="J8594" s="1"/>
      <c r="K8594" s="1"/>
      <c r="L8594" s="1"/>
      <c r="M8594" s="1"/>
      <c r="N8594" s="1"/>
    </row>
    <row r="8595" spans="6:14" x14ac:dyDescent="0.25">
      <c r="F8595" s="1"/>
      <c r="G8595" s="1"/>
      <c r="H8595" s="1"/>
      <c r="I8595" s="1"/>
      <c r="J8595" s="1"/>
      <c r="K8595" s="1"/>
      <c r="L8595" s="1"/>
      <c r="M8595" s="1"/>
      <c r="N8595" s="1"/>
    </row>
    <row r="8596" spans="6:14" x14ac:dyDescent="0.25">
      <c r="F8596" s="1"/>
      <c r="G8596" s="1"/>
      <c r="H8596" s="1"/>
      <c r="I8596" s="1"/>
      <c r="J8596" s="1"/>
      <c r="K8596" s="1"/>
      <c r="L8596" s="1"/>
      <c r="M8596" s="1"/>
      <c r="N8596" s="1"/>
    </row>
    <row r="8597" spans="6:14" x14ac:dyDescent="0.25">
      <c r="F8597" s="1"/>
      <c r="G8597" s="1"/>
      <c r="H8597" s="1"/>
      <c r="I8597" s="1"/>
      <c r="J8597" s="1"/>
      <c r="K8597" s="1"/>
      <c r="L8597" s="1"/>
      <c r="M8597" s="1"/>
      <c r="N8597" s="1"/>
    </row>
    <row r="8598" spans="6:14" x14ac:dyDescent="0.25">
      <c r="F8598" s="1"/>
      <c r="G8598" s="1"/>
      <c r="H8598" s="1"/>
      <c r="I8598" s="1"/>
      <c r="J8598" s="1"/>
      <c r="K8598" s="1"/>
      <c r="L8598" s="1"/>
      <c r="M8598" s="1"/>
      <c r="N8598" s="1"/>
    </row>
    <row r="8599" spans="6:14" x14ac:dyDescent="0.25">
      <c r="F8599" s="1"/>
      <c r="G8599" s="1"/>
      <c r="H8599" s="1"/>
      <c r="I8599" s="1"/>
      <c r="J8599" s="1"/>
      <c r="K8599" s="1"/>
      <c r="L8599" s="1"/>
      <c r="M8599" s="1"/>
      <c r="N8599" s="1"/>
    </row>
    <row r="8600" spans="6:14" x14ac:dyDescent="0.25">
      <c r="F8600" s="1"/>
      <c r="G8600" s="1"/>
      <c r="H8600" s="1"/>
      <c r="I8600" s="1"/>
      <c r="J8600" s="1"/>
      <c r="K8600" s="1"/>
      <c r="L8600" s="1"/>
      <c r="M8600" s="1"/>
      <c r="N8600" s="1"/>
    </row>
    <row r="8601" spans="6:14" x14ac:dyDescent="0.25">
      <c r="F8601" s="1"/>
      <c r="G8601" s="1"/>
      <c r="H8601" s="1"/>
      <c r="I8601" s="1"/>
      <c r="J8601" s="1"/>
      <c r="K8601" s="1"/>
      <c r="L8601" s="1"/>
      <c r="M8601" s="1"/>
      <c r="N8601" s="1"/>
    </row>
    <row r="8602" spans="6:14" x14ac:dyDescent="0.25">
      <c r="F8602" s="1"/>
      <c r="G8602" s="1"/>
      <c r="H8602" s="1"/>
      <c r="I8602" s="1"/>
      <c r="J8602" s="1"/>
      <c r="K8602" s="1"/>
      <c r="L8602" s="1"/>
      <c r="M8602" s="1"/>
      <c r="N8602" s="1"/>
    </row>
    <row r="8603" spans="6:14" x14ac:dyDescent="0.25">
      <c r="F8603" s="1"/>
      <c r="G8603" s="1"/>
      <c r="H8603" s="1"/>
      <c r="I8603" s="1"/>
      <c r="J8603" s="1"/>
      <c r="K8603" s="1"/>
      <c r="L8603" s="1"/>
      <c r="M8603" s="1"/>
      <c r="N8603" s="1"/>
    </row>
    <row r="8604" spans="6:14" x14ac:dyDescent="0.25">
      <c r="F8604" s="1"/>
      <c r="G8604" s="1"/>
      <c r="H8604" s="1"/>
      <c r="I8604" s="1"/>
      <c r="J8604" s="1"/>
      <c r="K8604" s="1"/>
      <c r="L8604" s="1"/>
      <c r="M8604" s="1"/>
      <c r="N8604" s="1"/>
    </row>
    <row r="8605" spans="6:14" x14ac:dyDescent="0.25">
      <c r="F8605" s="1"/>
      <c r="G8605" s="1"/>
      <c r="H8605" s="1"/>
      <c r="I8605" s="1"/>
      <c r="J8605" s="1"/>
      <c r="K8605" s="1"/>
      <c r="L8605" s="1"/>
      <c r="M8605" s="1"/>
      <c r="N8605" s="1"/>
    </row>
    <row r="8606" spans="6:14" x14ac:dyDescent="0.25">
      <c r="F8606" s="1"/>
      <c r="G8606" s="1"/>
      <c r="H8606" s="1"/>
      <c r="I8606" s="1"/>
      <c r="J8606" s="1"/>
      <c r="K8606" s="1"/>
      <c r="L8606" s="1"/>
      <c r="M8606" s="1"/>
      <c r="N8606" s="1"/>
    </row>
    <row r="8607" spans="6:14" x14ac:dyDescent="0.25">
      <c r="F8607" s="1"/>
      <c r="G8607" s="1"/>
      <c r="H8607" s="1"/>
      <c r="I8607" s="1"/>
      <c r="J8607" s="1"/>
      <c r="K8607" s="1"/>
      <c r="L8607" s="1"/>
      <c r="M8607" s="1"/>
      <c r="N8607" s="1"/>
    </row>
    <row r="8608" spans="6:14" x14ac:dyDescent="0.25">
      <c r="F8608" s="1"/>
      <c r="G8608" s="1"/>
      <c r="H8608" s="1"/>
      <c r="I8608" s="1"/>
      <c r="J8608" s="1"/>
      <c r="K8608" s="1"/>
      <c r="L8608" s="1"/>
      <c r="M8608" s="1"/>
      <c r="N8608" s="1"/>
    </row>
    <row r="8609" spans="6:14" x14ac:dyDescent="0.25">
      <c r="F8609" s="1"/>
      <c r="G8609" s="1"/>
      <c r="H8609" s="1"/>
      <c r="I8609" s="1"/>
      <c r="J8609" s="1"/>
      <c r="K8609" s="1"/>
      <c r="L8609" s="1"/>
      <c r="M8609" s="1"/>
      <c r="N8609" s="1"/>
    </row>
    <row r="8610" spans="6:14" x14ac:dyDescent="0.25">
      <c r="F8610" s="1"/>
      <c r="G8610" s="1"/>
      <c r="H8610" s="1"/>
      <c r="I8610" s="1"/>
      <c r="J8610" s="1"/>
      <c r="K8610" s="1"/>
      <c r="L8610" s="1"/>
      <c r="M8610" s="1"/>
      <c r="N8610" s="1"/>
    </row>
    <row r="8611" spans="6:14" x14ac:dyDescent="0.25">
      <c r="F8611" s="1"/>
      <c r="G8611" s="1"/>
      <c r="H8611" s="1"/>
      <c r="I8611" s="1"/>
      <c r="J8611" s="1"/>
      <c r="K8611" s="1"/>
      <c r="L8611" s="1"/>
      <c r="M8611" s="1"/>
      <c r="N8611" s="1"/>
    </row>
    <row r="8612" spans="6:14" x14ac:dyDescent="0.25">
      <c r="F8612" s="1"/>
      <c r="G8612" s="1"/>
      <c r="H8612" s="1"/>
      <c r="I8612" s="1"/>
      <c r="J8612" s="1"/>
      <c r="K8612" s="1"/>
      <c r="L8612" s="1"/>
      <c r="M8612" s="1"/>
      <c r="N8612" s="1"/>
    </row>
    <row r="8613" spans="6:14" x14ac:dyDescent="0.25">
      <c r="F8613" s="1"/>
      <c r="G8613" s="1"/>
      <c r="H8613" s="1"/>
      <c r="I8613" s="1"/>
      <c r="J8613" s="1"/>
      <c r="K8613" s="1"/>
      <c r="L8613" s="1"/>
      <c r="M8613" s="1"/>
      <c r="N8613" s="1"/>
    </row>
    <row r="8614" spans="6:14" x14ac:dyDescent="0.25">
      <c r="F8614" s="1"/>
      <c r="G8614" s="1"/>
      <c r="H8614" s="1"/>
      <c r="I8614" s="1"/>
      <c r="J8614" s="1"/>
      <c r="K8614" s="1"/>
      <c r="L8614" s="1"/>
      <c r="M8614" s="1"/>
      <c r="N8614" s="1"/>
    </row>
    <row r="8615" spans="6:14" x14ac:dyDescent="0.25">
      <c r="F8615" s="1"/>
      <c r="G8615" s="1"/>
      <c r="H8615" s="1"/>
      <c r="I8615" s="1"/>
      <c r="J8615" s="1"/>
      <c r="K8615" s="1"/>
      <c r="L8615" s="1"/>
      <c r="M8615" s="1"/>
      <c r="N8615" s="1"/>
    </row>
    <row r="8616" spans="6:14" x14ac:dyDescent="0.25">
      <c r="F8616" s="1"/>
      <c r="G8616" s="1"/>
      <c r="H8616" s="1"/>
      <c r="I8616" s="1"/>
      <c r="J8616" s="1"/>
      <c r="K8616" s="1"/>
      <c r="L8616" s="1"/>
      <c r="M8616" s="1"/>
      <c r="N8616" s="1"/>
    </row>
    <row r="8617" spans="6:14" x14ac:dyDescent="0.25">
      <c r="F8617" s="1"/>
      <c r="G8617" s="1"/>
      <c r="H8617" s="1"/>
      <c r="I8617" s="1"/>
      <c r="J8617" s="1"/>
      <c r="K8617" s="1"/>
      <c r="L8617" s="1"/>
      <c r="M8617" s="1"/>
      <c r="N8617" s="1"/>
    </row>
    <row r="8618" spans="6:14" x14ac:dyDescent="0.25">
      <c r="F8618" s="1"/>
      <c r="G8618" s="1"/>
      <c r="H8618" s="1"/>
      <c r="I8618" s="1"/>
      <c r="J8618" s="1"/>
      <c r="K8618" s="1"/>
      <c r="L8618" s="1"/>
      <c r="M8618" s="1"/>
      <c r="N8618" s="1"/>
    </row>
    <row r="8619" spans="6:14" x14ac:dyDescent="0.25">
      <c r="F8619" s="1"/>
      <c r="G8619" s="1"/>
      <c r="H8619" s="1"/>
      <c r="I8619" s="1"/>
      <c r="J8619" s="1"/>
      <c r="K8619" s="1"/>
      <c r="L8619" s="1"/>
      <c r="M8619" s="1"/>
      <c r="N8619" s="1"/>
    </row>
    <row r="8620" spans="6:14" x14ac:dyDescent="0.25">
      <c r="F8620" s="1"/>
      <c r="G8620" s="1"/>
      <c r="H8620" s="1"/>
      <c r="I8620" s="1"/>
      <c r="J8620" s="1"/>
      <c r="K8620" s="1"/>
      <c r="L8620" s="1"/>
      <c r="M8620" s="1"/>
      <c r="N8620" s="1"/>
    </row>
    <row r="8621" spans="6:14" x14ac:dyDescent="0.25">
      <c r="F8621" s="1"/>
      <c r="G8621" s="1"/>
      <c r="H8621" s="1"/>
      <c r="I8621" s="1"/>
      <c r="J8621" s="1"/>
      <c r="K8621" s="1"/>
      <c r="L8621" s="1"/>
      <c r="M8621" s="1"/>
      <c r="N8621" s="1"/>
    </row>
    <row r="8622" spans="6:14" x14ac:dyDescent="0.25">
      <c r="F8622" s="1"/>
      <c r="G8622" s="1"/>
      <c r="H8622" s="1"/>
      <c r="I8622" s="1"/>
      <c r="J8622" s="1"/>
      <c r="K8622" s="1"/>
      <c r="L8622" s="1"/>
      <c r="M8622" s="1"/>
      <c r="N8622" s="1"/>
    </row>
    <row r="8623" spans="6:14" x14ac:dyDescent="0.25">
      <c r="F8623" s="1"/>
      <c r="G8623" s="1"/>
      <c r="H8623" s="1"/>
      <c r="I8623" s="1"/>
      <c r="J8623" s="1"/>
      <c r="K8623" s="1"/>
      <c r="L8623" s="1"/>
      <c r="M8623" s="1"/>
      <c r="N8623" s="1"/>
    </row>
    <row r="8624" spans="6:14" x14ac:dyDescent="0.25">
      <c r="F8624" s="1"/>
      <c r="G8624" s="1"/>
      <c r="H8624" s="1"/>
      <c r="I8624" s="1"/>
      <c r="J8624" s="1"/>
      <c r="K8624" s="1"/>
      <c r="L8624" s="1"/>
      <c r="M8624" s="1"/>
      <c r="N8624" s="1"/>
    </row>
    <row r="8625" spans="6:14" x14ac:dyDescent="0.25">
      <c r="F8625" s="1"/>
      <c r="G8625" s="1"/>
      <c r="H8625" s="1"/>
      <c r="I8625" s="1"/>
      <c r="J8625" s="1"/>
      <c r="K8625" s="1"/>
      <c r="L8625" s="1"/>
      <c r="M8625" s="1"/>
      <c r="N8625" s="1"/>
    </row>
    <row r="8626" spans="6:14" x14ac:dyDescent="0.25">
      <c r="F8626" s="1"/>
      <c r="G8626" s="1"/>
      <c r="H8626" s="1"/>
      <c r="I8626" s="1"/>
      <c r="J8626" s="1"/>
      <c r="K8626" s="1"/>
      <c r="L8626" s="1"/>
      <c r="M8626" s="1"/>
      <c r="N8626" s="1"/>
    </row>
    <row r="8627" spans="6:14" x14ac:dyDescent="0.25">
      <c r="F8627" s="1"/>
      <c r="G8627" s="1"/>
      <c r="H8627" s="1"/>
      <c r="I8627" s="1"/>
      <c r="J8627" s="1"/>
      <c r="K8627" s="1"/>
      <c r="L8627" s="1"/>
      <c r="M8627" s="1"/>
      <c r="N8627" s="1"/>
    </row>
    <row r="8628" spans="6:14" x14ac:dyDescent="0.25">
      <c r="F8628" s="1"/>
      <c r="G8628" s="1"/>
      <c r="H8628" s="1"/>
      <c r="I8628" s="1"/>
      <c r="J8628" s="1"/>
      <c r="K8628" s="1"/>
      <c r="L8628" s="1"/>
      <c r="M8628" s="1"/>
      <c r="N8628" s="1"/>
    </row>
    <row r="8629" spans="6:14" x14ac:dyDescent="0.25">
      <c r="F8629" s="1"/>
      <c r="G8629" s="1"/>
      <c r="H8629" s="1"/>
      <c r="I8629" s="1"/>
      <c r="J8629" s="1"/>
      <c r="K8629" s="1"/>
      <c r="L8629" s="1"/>
      <c r="M8629" s="1"/>
      <c r="N8629" s="1"/>
    </row>
    <row r="8630" spans="6:14" x14ac:dyDescent="0.25">
      <c r="F8630" s="1"/>
      <c r="G8630" s="1"/>
      <c r="H8630" s="1"/>
      <c r="I8630" s="1"/>
      <c r="J8630" s="1"/>
      <c r="K8630" s="1"/>
      <c r="L8630" s="1"/>
      <c r="M8630" s="1"/>
      <c r="N8630" s="1"/>
    </row>
    <row r="8631" spans="6:14" x14ac:dyDescent="0.25">
      <c r="F8631" s="1"/>
      <c r="G8631" s="1"/>
      <c r="H8631" s="1"/>
      <c r="I8631" s="1"/>
      <c r="J8631" s="1"/>
      <c r="K8631" s="1"/>
      <c r="L8631" s="1"/>
      <c r="M8631" s="1"/>
      <c r="N8631" s="1"/>
    </row>
    <row r="8632" spans="6:14" x14ac:dyDescent="0.25">
      <c r="F8632" s="1"/>
      <c r="G8632" s="1"/>
      <c r="H8632" s="1"/>
      <c r="I8632" s="1"/>
      <c r="J8632" s="1"/>
      <c r="K8632" s="1"/>
      <c r="L8632" s="1"/>
      <c r="M8632" s="1"/>
      <c r="N8632" s="1"/>
    </row>
    <row r="8633" spans="6:14" x14ac:dyDescent="0.25">
      <c r="F8633" s="1"/>
      <c r="G8633" s="1"/>
      <c r="H8633" s="1"/>
      <c r="I8633" s="1"/>
      <c r="J8633" s="1"/>
      <c r="K8633" s="1"/>
      <c r="L8633" s="1"/>
      <c r="M8633" s="1"/>
      <c r="N8633" s="1"/>
    </row>
    <row r="8634" spans="6:14" x14ac:dyDescent="0.25">
      <c r="F8634" s="1"/>
      <c r="G8634" s="1"/>
      <c r="H8634" s="1"/>
      <c r="I8634" s="1"/>
      <c r="J8634" s="1"/>
      <c r="K8634" s="1"/>
      <c r="L8634" s="1"/>
      <c r="M8634" s="1"/>
      <c r="N8634" s="1"/>
    </row>
    <row r="8635" spans="6:14" x14ac:dyDescent="0.25">
      <c r="F8635" s="1"/>
      <c r="G8635" s="1"/>
      <c r="H8635" s="1"/>
      <c r="I8635" s="1"/>
      <c r="J8635" s="1"/>
      <c r="K8635" s="1"/>
      <c r="L8635" s="1"/>
      <c r="M8635" s="1"/>
      <c r="N8635" s="1"/>
    </row>
    <row r="8636" spans="6:14" x14ac:dyDescent="0.25">
      <c r="F8636" s="1"/>
      <c r="G8636" s="1"/>
      <c r="H8636" s="1"/>
      <c r="I8636" s="1"/>
      <c r="J8636" s="1"/>
      <c r="K8636" s="1"/>
      <c r="L8636" s="1"/>
      <c r="M8636" s="1"/>
      <c r="N8636" s="1"/>
    </row>
    <row r="8637" spans="6:14" x14ac:dyDescent="0.25">
      <c r="F8637" s="1"/>
      <c r="G8637" s="1"/>
      <c r="H8637" s="1"/>
      <c r="I8637" s="1"/>
      <c r="J8637" s="1"/>
      <c r="K8637" s="1"/>
      <c r="L8637" s="1"/>
      <c r="M8637" s="1"/>
      <c r="N8637" s="1"/>
    </row>
    <row r="8638" spans="6:14" x14ac:dyDescent="0.25">
      <c r="F8638" s="1"/>
      <c r="G8638" s="1"/>
      <c r="H8638" s="1"/>
      <c r="I8638" s="1"/>
      <c r="J8638" s="1"/>
      <c r="K8638" s="1"/>
      <c r="L8638" s="1"/>
      <c r="M8638" s="1"/>
      <c r="N8638" s="1"/>
    </row>
    <row r="8639" spans="6:14" x14ac:dyDescent="0.25">
      <c r="F8639" s="1"/>
      <c r="G8639" s="1"/>
      <c r="H8639" s="1"/>
      <c r="I8639" s="1"/>
      <c r="J8639" s="1"/>
      <c r="K8639" s="1"/>
      <c r="L8639" s="1"/>
      <c r="M8639" s="1"/>
      <c r="N8639" s="1"/>
    </row>
    <row r="8640" spans="6:14" x14ac:dyDescent="0.25">
      <c r="F8640" s="1"/>
      <c r="G8640" s="1"/>
      <c r="H8640" s="1"/>
      <c r="I8640" s="1"/>
      <c r="J8640" s="1"/>
      <c r="K8640" s="1"/>
      <c r="L8640" s="1"/>
      <c r="M8640" s="1"/>
      <c r="N8640" s="1"/>
    </row>
    <row r="8641" spans="6:14" x14ac:dyDescent="0.25">
      <c r="F8641" s="1"/>
      <c r="G8641" s="1"/>
      <c r="H8641" s="1"/>
      <c r="I8641" s="1"/>
      <c r="J8641" s="1"/>
      <c r="K8641" s="1"/>
      <c r="L8641" s="1"/>
      <c r="M8641" s="1"/>
      <c r="N8641" s="1"/>
    </row>
    <row r="8642" spans="6:14" x14ac:dyDescent="0.25">
      <c r="F8642" s="1"/>
      <c r="G8642" s="1"/>
      <c r="H8642" s="1"/>
      <c r="I8642" s="1"/>
      <c r="J8642" s="1"/>
      <c r="K8642" s="1"/>
      <c r="L8642" s="1"/>
      <c r="M8642" s="1"/>
      <c r="N8642" s="1"/>
    </row>
    <row r="8643" spans="6:14" x14ac:dyDescent="0.25">
      <c r="F8643" s="1"/>
      <c r="G8643" s="1"/>
      <c r="H8643" s="1"/>
      <c r="I8643" s="1"/>
      <c r="J8643" s="1"/>
      <c r="K8643" s="1"/>
      <c r="L8643" s="1"/>
      <c r="M8643" s="1"/>
      <c r="N8643" s="1"/>
    </row>
    <row r="8644" spans="6:14" x14ac:dyDescent="0.25">
      <c r="F8644" s="1"/>
      <c r="G8644" s="1"/>
      <c r="H8644" s="1"/>
      <c r="I8644" s="1"/>
      <c r="J8644" s="1"/>
      <c r="K8644" s="1"/>
      <c r="L8644" s="1"/>
      <c r="M8644" s="1"/>
      <c r="N8644" s="1"/>
    </row>
    <row r="8645" spans="6:14" x14ac:dyDescent="0.25">
      <c r="F8645" s="1"/>
      <c r="G8645" s="1"/>
      <c r="H8645" s="1"/>
      <c r="I8645" s="1"/>
      <c r="J8645" s="1"/>
      <c r="K8645" s="1"/>
      <c r="L8645" s="1"/>
      <c r="M8645" s="1"/>
      <c r="N8645" s="1"/>
    </row>
    <row r="8646" spans="6:14" x14ac:dyDescent="0.25">
      <c r="F8646" s="1"/>
      <c r="G8646" s="1"/>
      <c r="H8646" s="1"/>
      <c r="I8646" s="1"/>
      <c r="J8646" s="1"/>
      <c r="K8646" s="1"/>
      <c r="L8646" s="1"/>
      <c r="M8646" s="1"/>
      <c r="N8646" s="1"/>
    </row>
    <row r="8647" spans="6:14" x14ac:dyDescent="0.25">
      <c r="F8647" s="1"/>
      <c r="G8647" s="1"/>
      <c r="H8647" s="1"/>
      <c r="I8647" s="1"/>
      <c r="J8647" s="1"/>
      <c r="K8647" s="1"/>
      <c r="L8647" s="1"/>
      <c r="M8647" s="1"/>
      <c r="N8647" s="1"/>
    </row>
    <row r="8648" spans="6:14" x14ac:dyDescent="0.25">
      <c r="F8648" s="1"/>
      <c r="G8648" s="1"/>
      <c r="H8648" s="1"/>
      <c r="I8648" s="1"/>
      <c r="J8648" s="1"/>
      <c r="K8648" s="1"/>
      <c r="L8648" s="1"/>
      <c r="M8648" s="1"/>
      <c r="N8648" s="1"/>
    </row>
    <row r="8649" spans="6:14" x14ac:dyDescent="0.25">
      <c r="F8649" s="1"/>
      <c r="G8649" s="1"/>
      <c r="H8649" s="1"/>
      <c r="I8649" s="1"/>
      <c r="J8649" s="1"/>
      <c r="K8649" s="1"/>
      <c r="L8649" s="1"/>
      <c r="M8649" s="1"/>
      <c r="N8649" s="1"/>
    </row>
    <row r="8650" spans="6:14" x14ac:dyDescent="0.25">
      <c r="F8650" s="1"/>
      <c r="G8650" s="1"/>
      <c r="H8650" s="1"/>
      <c r="I8650" s="1"/>
      <c r="J8650" s="1"/>
      <c r="K8650" s="1"/>
      <c r="L8650" s="1"/>
      <c r="M8650" s="1"/>
      <c r="N8650" s="1"/>
    </row>
    <row r="8651" spans="6:14" x14ac:dyDescent="0.25">
      <c r="F8651" s="1"/>
      <c r="G8651" s="1"/>
      <c r="H8651" s="1"/>
      <c r="I8651" s="1"/>
      <c r="J8651" s="1"/>
      <c r="K8651" s="1"/>
      <c r="L8651" s="1"/>
      <c r="M8651" s="1"/>
      <c r="N8651" s="1"/>
    </row>
    <row r="8652" spans="6:14" x14ac:dyDescent="0.25">
      <c r="F8652" s="1"/>
      <c r="G8652" s="1"/>
      <c r="H8652" s="1"/>
      <c r="I8652" s="1"/>
      <c r="J8652" s="1"/>
      <c r="K8652" s="1"/>
      <c r="L8652" s="1"/>
      <c r="M8652" s="1"/>
      <c r="N8652" s="1"/>
    </row>
    <row r="8653" spans="6:14" x14ac:dyDescent="0.25">
      <c r="F8653" s="1"/>
      <c r="G8653" s="1"/>
      <c r="H8653" s="1"/>
      <c r="I8653" s="1"/>
      <c r="J8653" s="1"/>
      <c r="K8653" s="1"/>
      <c r="L8653" s="1"/>
      <c r="M8653" s="1"/>
      <c r="N8653" s="1"/>
    </row>
    <row r="8654" spans="6:14" x14ac:dyDescent="0.25">
      <c r="F8654" s="1"/>
      <c r="G8654" s="1"/>
      <c r="H8654" s="1"/>
      <c r="I8654" s="1"/>
      <c r="J8654" s="1"/>
      <c r="K8654" s="1"/>
      <c r="L8654" s="1"/>
      <c r="M8654" s="1"/>
      <c r="N8654" s="1"/>
    </row>
    <row r="8655" spans="6:14" x14ac:dyDescent="0.25">
      <c r="F8655" s="1"/>
      <c r="G8655" s="1"/>
      <c r="H8655" s="1"/>
      <c r="I8655" s="1"/>
      <c r="J8655" s="1"/>
      <c r="K8655" s="1"/>
      <c r="L8655" s="1"/>
      <c r="M8655" s="1"/>
      <c r="N8655" s="1"/>
    </row>
    <row r="8656" spans="6:14" x14ac:dyDescent="0.25">
      <c r="F8656" s="1"/>
      <c r="G8656" s="1"/>
      <c r="H8656" s="1"/>
      <c r="I8656" s="1"/>
      <c r="J8656" s="1"/>
      <c r="K8656" s="1"/>
      <c r="L8656" s="1"/>
      <c r="M8656" s="1"/>
      <c r="N8656" s="1"/>
    </row>
    <row r="8657" spans="6:14" x14ac:dyDescent="0.25">
      <c r="F8657" s="1"/>
      <c r="G8657" s="1"/>
      <c r="H8657" s="1"/>
      <c r="I8657" s="1"/>
      <c r="J8657" s="1"/>
      <c r="K8657" s="1"/>
      <c r="L8657" s="1"/>
      <c r="M8657" s="1"/>
      <c r="N8657" s="1"/>
    </row>
    <row r="8658" spans="6:14" x14ac:dyDescent="0.25">
      <c r="F8658" s="1"/>
      <c r="G8658" s="1"/>
      <c r="H8658" s="1"/>
      <c r="I8658" s="1"/>
      <c r="J8658" s="1"/>
      <c r="K8658" s="1"/>
      <c r="L8658" s="1"/>
      <c r="M8658" s="1"/>
      <c r="N8658" s="1"/>
    </row>
    <row r="8659" spans="6:14" x14ac:dyDescent="0.25">
      <c r="F8659" s="1"/>
      <c r="G8659" s="1"/>
      <c r="H8659" s="1"/>
      <c r="I8659" s="1"/>
      <c r="J8659" s="1"/>
      <c r="K8659" s="1"/>
      <c r="L8659" s="1"/>
      <c r="M8659" s="1"/>
      <c r="N8659" s="1"/>
    </row>
    <row r="8660" spans="6:14" x14ac:dyDescent="0.25">
      <c r="F8660" s="1"/>
      <c r="G8660" s="1"/>
      <c r="H8660" s="1"/>
      <c r="I8660" s="1"/>
      <c r="J8660" s="1"/>
      <c r="K8660" s="1"/>
      <c r="L8660" s="1"/>
      <c r="M8660" s="1"/>
      <c r="N8660" s="1"/>
    </row>
    <row r="8661" spans="6:14" x14ac:dyDescent="0.25">
      <c r="F8661" s="1"/>
      <c r="G8661" s="1"/>
      <c r="H8661" s="1"/>
      <c r="I8661" s="1"/>
      <c r="J8661" s="1"/>
      <c r="K8661" s="1"/>
      <c r="L8661" s="1"/>
      <c r="M8661" s="1"/>
      <c r="N8661" s="1"/>
    </row>
    <row r="8662" spans="6:14" x14ac:dyDescent="0.25">
      <c r="F8662" s="1"/>
      <c r="G8662" s="1"/>
      <c r="H8662" s="1"/>
      <c r="I8662" s="1"/>
      <c r="J8662" s="1"/>
      <c r="K8662" s="1"/>
      <c r="L8662" s="1"/>
      <c r="M8662" s="1"/>
      <c r="N8662" s="1"/>
    </row>
    <row r="8663" spans="6:14" x14ac:dyDescent="0.25">
      <c r="F8663" s="1"/>
      <c r="G8663" s="1"/>
      <c r="H8663" s="1"/>
      <c r="I8663" s="1"/>
      <c r="J8663" s="1"/>
      <c r="K8663" s="1"/>
      <c r="L8663" s="1"/>
      <c r="M8663" s="1"/>
      <c r="N8663" s="1"/>
    </row>
    <row r="8664" spans="6:14" x14ac:dyDescent="0.25">
      <c r="F8664" s="1"/>
      <c r="G8664" s="1"/>
      <c r="H8664" s="1"/>
      <c r="I8664" s="1"/>
      <c r="J8664" s="1"/>
      <c r="K8664" s="1"/>
      <c r="L8664" s="1"/>
      <c r="M8664" s="1"/>
      <c r="N8664" s="1"/>
    </row>
    <row r="8665" spans="6:14" x14ac:dyDescent="0.25">
      <c r="F8665" s="1"/>
      <c r="G8665" s="1"/>
      <c r="H8665" s="1"/>
      <c r="I8665" s="1"/>
      <c r="J8665" s="1"/>
      <c r="K8665" s="1"/>
      <c r="L8665" s="1"/>
      <c r="M8665" s="1"/>
      <c r="N8665" s="1"/>
    </row>
    <row r="8666" spans="6:14" x14ac:dyDescent="0.25">
      <c r="F8666" s="1"/>
      <c r="G8666" s="1"/>
      <c r="H8666" s="1"/>
      <c r="I8666" s="1"/>
      <c r="J8666" s="1"/>
      <c r="K8666" s="1"/>
      <c r="L8666" s="1"/>
      <c r="M8666" s="1"/>
      <c r="N8666" s="1"/>
    </row>
    <row r="8667" spans="6:14" x14ac:dyDescent="0.25">
      <c r="F8667" s="1"/>
      <c r="G8667" s="1"/>
      <c r="H8667" s="1"/>
      <c r="I8667" s="1"/>
      <c r="J8667" s="1"/>
      <c r="K8667" s="1"/>
      <c r="L8667" s="1"/>
      <c r="M8667" s="1"/>
      <c r="N8667" s="1"/>
    </row>
    <row r="8668" spans="6:14" x14ac:dyDescent="0.25">
      <c r="F8668" s="1"/>
      <c r="G8668" s="1"/>
      <c r="H8668" s="1"/>
      <c r="I8668" s="1"/>
      <c r="J8668" s="1"/>
      <c r="K8668" s="1"/>
      <c r="L8668" s="1"/>
      <c r="M8668" s="1"/>
      <c r="N8668" s="1"/>
    </row>
    <row r="8669" spans="6:14" x14ac:dyDescent="0.25">
      <c r="F8669" s="1"/>
      <c r="G8669" s="1"/>
      <c r="H8669" s="1"/>
      <c r="I8669" s="1"/>
      <c r="J8669" s="1"/>
      <c r="K8669" s="1"/>
      <c r="L8669" s="1"/>
      <c r="M8669" s="1"/>
      <c r="N8669" s="1"/>
    </row>
    <row r="8670" spans="6:14" x14ac:dyDescent="0.25">
      <c r="F8670" s="1"/>
      <c r="G8670" s="1"/>
      <c r="H8670" s="1"/>
      <c r="I8670" s="1"/>
      <c r="J8670" s="1"/>
      <c r="K8670" s="1"/>
      <c r="L8670" s="1"/>
      <c r="M8670" s="1"/>
      <c r="N8670" s="1"/>
    </row>
    <row r="8671" spans="6:14" x14ac:dyDescent="0.25">
      <c r="F8671" s="1"/>
      <c r="G8671" s="1"/>
      <c r="H8671" s="1"/>
      <c r="I8671" s="1"/>
      <c r="J8671" s="1"/>
      <c r="K8671" s="1"/>
      <c r="L8671" s="1"/>
      <c r="M8671" s="1"/>
      <c r="N8671" s="1"/>
    </row>
    <row r="8672" spans="6:14" x14ac:dyDescent="0.25">
      <c r="F8672" s="1"/>
      <c r="G8672" s="1"/>
      <c r="H8672" s="1"/>
      <c r="I8672" s="1"/>
      <c r="J8672" s="1"/>
      <c r="K8672" s="1"/>
      <c r="L8672" s="1"/>
      <c r="M8672" s="1"/>
      <c r="N8672" s="1"/>
    </row>
    <row r="8673" spans="6:14" x14ac:dyDescent="0.25">
      <c r="F8673" s="1"/>
      <c r="G8673" s="1"/>
      <c r="H8673" s="1"/>
      <c r="I8673" s="1"/>
      <c r="J8673" s="1"/>
      <c r="K8673" s="1"/>
      <c r="L8673" s="1"/>
      <c r="M8673" s="1"/>
      <c r="N8673" s="1"/>
    </row>
    <row r="8674" spans="6:14" x14ac:dyDescent="0.25">
      <c r="F8674" s="1"/>
      <c r="G8674" s="1"/>
      <c r="H8674" s="1"/>
      <c r="I8674" s="1"/>
      <c r="J8674" s="1"/>
      <c r="K8674" s="1"/>
      <c r="L8674" s="1"/>
      <c r="M8674" s="1"/>
      <c r="N8674" s="1"/>
    </row>
    <row r="8675" spans="6:14" x14ac:dyDescent="0.25">
      <c r="F8675" s="1"/>
      <c r="G8675" s="1"/>
      <c r="H8675" s="1"/>
      <c r="I8675" s="1"/>
      <c r="J8675" s="1"/>
      <c r="K8675" s="1"/>
      <c r="L8675" s="1"/>
      <c r="M8675" s="1"/>
      <c r="N8675" s="1"/>
    </row>
    <row r="8676" spans="6:14" x14ac:dyDescent="0.25">
      <c r="F8676" s="1"/>
      <c r="G8676" s="1"/>
      <c r="H8676" s="1"/>
      <c r="I8676" s="1"/>
      <c r="J8676" s="1"/>
      <c r="K8676" s="1"/>
      <c r="L8676" s="1"/>
      <c r="M8676" s="1"/>
      <c r="N8676" s="1"/>
    </row>
    <row r="8677" spans="6:14" x14ac:dyDescent="0.25">
      <c r="F8677" s="1"/>
      <c r="G8677" s="1"/>
      <c r="H8677" s="1"/>
      <c r="I8677" s="1"/>
      <c r="J8677" s="1"/>
      <c r="K8677" s="1"/>
      <c r="L8677" s="1"/>
      <c r="M8677" s="1"/>
      <c r="N8677" s="1"/>
    </row>
    <row r="8678" spans="6:14" x14ac:dyDescent="0.25">
      <c r="F8678" s="1"/>
      <c r="G8678" s="1"/>
      <c r="H8678" s="1"/>
      <c r="I8678" s="1"/>
      <c r="J8678" s="1"/>
      <c r="K8678" s="1"/>
      <c r="L8678" s="1"/>
      <c r="M8678" s="1"/>
      <c r="N8678" s="1"/>
    </row>
    <row r="8679" spans="6:14" x14ac:dyDescent="0.25">
      <c r="F8679" s="1"/>
      <c r="G8679" s="1"/>
      <c r="H8679" s="1"/>
      <c r="I8679" s="1"/>
      <c r="J8679" s="1"/>
      <c r="K8679" s="1"/>
      <c r="L8679" s="1"/>
      <c r="M8679" s="1"/>
      <c r="N8679" s="1"/>
    </row>
    <row r="8680" spans="6:14" x14ac:dyDescent="0.25">
      <c r="F8680" s="1"/>
      <c r="G8680" s="1"/>
      <c r="H8680" s="1"/>
      <c r="I8680" s="1"/>
      <c r="J8680" s="1"/>
      <c r="K8680" s="1"/>
      <c r="L8680" s="1"/>
      <c r="M8680" s="1"/>
      <c r="N8680" s="1"/>
    </row>
    <row r="8681" spans="6:14" x14ac:dyDescent="0.25">
      <c r="F8681" s="1"/>
      <c r="G8681" s="1"/>
      <c r="H8681" s="1"/>
      <c r="I8681" s="1"/>
      <c r="J8681" s="1"/>
      <c r="K8681" s="1"/>
      <c r="L8681" s="1"/>
      <c r="M8681" s="1"/>
      <c r="N8681" s="1"/>
    </row>
    <row r="8682" spans="6:14" x14ac:dyDescent="0.25">
      <c r="F8682" s="1"/>
      <c r="G8682" s="1"/>
      <c r="H8682" s="1"/>
      <c r="I8682" s="1"/>
      <c r="J8682" s="1"/>
      <c r="K8682" s="1"/>
      <c r="L8682" s="1"/>
      <c r="M8682" s="1"/>
      <c r="N8682" s="1"/>
    </row>
    <row r="8683" spans="6:14" x14ac:dyDescent="0.25">
      <c r="F8683" s="1"/>
      <c r="G8683" s="1"/>
      <c r="H8683" s="1"/>
      <c r="I8683" s="1"/>
      <c r="J8683" s="1"/>
      <c r="K8683" s="1"/>
      <c r="L8683" s="1"/>
      <c r="M8683" s="1"/>
      <c r="N8683" s="1"/>
    </row>
    <row r="8684" spans="6:14" x14ac:dyDescent="0.25">
      <c r="F8684" s="1"/>
      <c r="G8684" s="1"/>
      <c r="H8684" s="1"/>
      <c r="I8684" s="1"/>
      <c r="J8684" s="1"/>
      <c r="K8684" s="1"/>
      <c r="L8684" s="1"/>
      <c r="M8684" s="1"/>
      <c r="N8684" s="1"/>
    </row>
    <row r="8685" spans="6:14" x14ac:dyDescent="0.25">
      <c r="F8685" s="1"/>
      <c r="G8685" s="1"/>
      <c r="H8685" s="1"/>
      <c r="I8685" s="1"/>
      <c r="J8685" s="1"/>
      <c r="K8685" s="1"/>
      <c r="L8685" s="1"/>
      <c r="M8685" s="1"/>
      <c r="N8685" s="1"/>
    </row>
    <row r="8686" spans="6:14" x14ac:dyDescent="0.25">
      <c r="F8686" s="1"/>
      <c r="G8686" s="1"/>
      <c r="H8686" s="1"/>
      <c r="I8686" s="1"/>
      <c r="J8686" s="1"/>
      <c r="K8686" s="1"/>
      <c r="L8686" s="1"/>
      <c r="M8686" s="1"/>
      <c r="N8686" s="1"/>
    </row>
    <row r="8687" spans="6:14" x14ac:dyDescent="0.25">
      <c r="F8687" s="1"/>
      <c r="G8687" s="1"/>
      <c r="H8687" s="1"/>
      <c r="I8687" s="1"/>
      <c r="J8687" s="1"/>
      <c r="K8687" s="1"/>
      <c r="L8687" s="1"/>
      <c r="M8687" s="1"/>
      <c r="N8687" s="1"/>
    </row>
    <row r="8688" spans="6:14" x14ac:dyDescent="0.25">
      <c r="F8688" s="1"/>
      <c r="G8688" s="1"/>
      <c r="H8688" s="1"/>
      <c r="I8688" s="1"/>
      <c r="J8688" s="1"/>
      <c r="K8688" s="1"/>
      <c r="L8688" s="1"/>
      <c r="M8688" s="1"/>
      <c r="N8688" s="1"/>
    </row>
    <row r="8689" spans="6:14" x14ac:dyDescent="0.25">
      <c r="F8689" s="1"/>
      <c r="G8689" s="1"/>
      <c r="H8689" s="1"/>
      <c r="I8689" s="1"/>
      <c r="J8689" s="1"/>
      <c r="K8689" s="1"/>
      <c r="L8689" s="1"/>
      <c r="M8689" s="1"/>
      <c r="N8689" s="1"/>
    </row>
    <row r="8690" spans="6:14" x14ac:dyDescent="0.25">
      <c r="F8690" s="1"/>
      <c r="G8690" s="1"/>
      <c r="H8690" s="1"/>
      <c r="I8690" s="1"/>
      <c r="J8690" s="1"/>
      <c r="K8690" s="1"/>
      <c r="L8690" s="1"/>
      <c r="M8690" s="1"/>
      <c r="N8690" s="1"/>
    </row>
    <row r="8691" spans="6:14" x14ac:dyDescent="0.25">
      <c r="F8691" s="1"/>
      <c r="G8691" s="1"/>
      <c r="H8691" s="1"/>
      <c r="I8691" s="1"/>
      <c r="J8691" s="1"/>
      <c r="K8691" s="1"/>
      <c r="L8691" s="1"/>
      <c r="M8691" s="1"/>
      <c r="N8691" s="1"/>
    </row>
    <row r="8692" spans="6:14" x14ac:dyDescent="0.25">
      <c r="F8692" s="1"/>
      <c r="G8692" s="1"/>
      <c r="H8692" s="1"/>
      <c r="I8692" s="1"/>
      <c r="J8692" s="1"/>
      <c r="K8692" s="1"/>
      <c r="L8692" s="1"/>
      <c r="M8692" s="1"/>
      <c r="N8692" s="1"/>
    </row>
    <row r="8693" spans="6:14" x14ac:dyDescent="0.25">
      <c r="F8693" s="1"/>
      <c r="G8693" s="1"/>
      <c r="H8693" s="1"/>
      <c r="I8693" s="1"/>
      <c r="J8693" s="1"/>
      <c r="K8693" s="1"/>
      <c r="L8693" s="1"/>
      <c r="M8693" s="1"/>
      <c r="N8693" s="1"/>
    </row>
    <row r="8694" spans="6:14" x14ac:dyDescent="0.25">
      <c r="F8694" s="1"/>
      <c r="G8694" s="1"/>
      <c r="H8694" s="1"/>
      <c r="I8694" s="1"/>
      <c r="J8694" s="1"/>
      <c r="K8694" s="1"/>
      <c r="L8694" s="1"/>
      <c r="M8694" s="1"/>
      <c r="N8694" s="1"/>
    </row>
    <row r="8695" spans="6:14" x14ac:dyDescent="0.25">
      <c r="F8695" s="1"/>
      <c r="G8695" s="1"/>
      <c r="H8695" s="1"/>
      <c r="I8695" s="1"/>
      <c r="J8695" s="1"/>
      <c r="K8695" s="1"/>
      <c r="L8695" s="1"/>
      <c r="M8695" s="1"/>
      <c r="N8695" s="1"/>
    </row>
    <row r="8696" spans="6:14" x14ac:dyDescent="0.25">
      <c r="F8696" s="1"/>
      <c r="G8696" s="1"/>
      <c r="H8696" s="1"/>
      <c r="I8696" s="1"/>
      <c r="J8696" s="1"/>
      <c r="K8696" s="1"/>
      <c r="L8696" s="1"/>
      <c r="M8696" s="1"/>
      <c r="N8696" s="1"/>
    </row>
    <row r="8697" spans="6:14" x14ac:dyDescent="0.25">
      <c r="F8697" s="1"/>
      <c r="G8697" s="1"/>
      <c r="H8697" s="1"/>
      <c r="I8697" s="1"/>
      <c r="J8697" s="1"/>
      <c r="K8697" s="1"/>
      <c r="L8697" s="1"/>
      <c r="M8697" s="1"/>
      <c r="N8697" s="1"/>
    </row>
    <row r="8698" spans="6:14" x14ac:dyDescent="0.25">
      <c r="F8698" s="1"/>
      <c r="G8698" s="1"/>
      <c r="H8698" s="1"/>
      <c r="I8698" s="1"/>
      <c r="J8698" s="1"/>
      <c r="K8698" s="1"/>
      <c r="L8698" s="1"/>
      <c r="M8698" s="1"/>
      <c r="N8698" s="1"/>
    </row>
    <row r="8699" spans="6:14" x14ac:dyDescent="0.25">
      <c r="F8699" s="1"/>
      <c r="G8699" s="1"/>
      <c r="H8699" s="1"/>
      <c r="I8699" s="1"/>
      <c r="J8699" s="1"/>
      <c r="K8699" s="1"/>
      <c r="L8699" s="1"/>
      <c r="M8699" s="1"/>
      <c r="N8699" s="1"/>
    </row>
    <row r="8700" spans="6:14" x14ac:dyDescent="0.25">
      <c r="F8700" s="1"/>
      <c r="G8700" s="1"/>
      <c r="H8700" s="1"/>
      <c r="I8700" s="1"/>
      <c r="J8700" s="1"/>
      <c r="K8700" s="1"/>
      <c r="L8700" s="1"/>
      <c r="M8700" s="1"/>
      <c r="N8700" s="1"/>
    </row>
    <row r="8701" spans="6:14" x14ac:dyDescent="0.25">
      <c r="F8701" s="1"/>
      <c r="G8701" s="1"/>
      <c r="H8701" s="1"/>
      <c r="I8701" s="1"/>
      <c r="J8701" s="1"/>
      <c r="K8701" s="1"/>
      <c r="L8701" s="1"/>
      <c r="M8701" s="1"/>
      <c r="N8701" s="1"/>
    </row>
    <row r="8702" spans="6:14" x14ac:dyDescent="0.25">
      <c r="F8702" s="1"/>
      <c r="G8702" s="1"/>
      <c r="H8702" s="1"/>
      <c r="I8702" s="1"/>
      <c r="J8702" s="1"/>
      <c r="K8702" s="1"/>
      <c r="L8702" s="1"/>
      <c r="M8702" s="1"/>
      <c r="N8702" s="1"/>
    </row>
    <row r="8703" spans="6:14" x14ac:dyDescent="0.25">
      <c r="F8703" s="1"/>
      <c r="G8703" s="1"/>
      <c r="H8703" s="1"/>
      <c r="I8703" s="1"/>
      <c r="J8703" s="1"/>
      <c r="K8703" s="1"/>
      <c r="L8703" s="1"/>
      <c r="M8703" s="1"/>
      <c r="N8703" s="1"/>
    </row>
    <row r="8704" spans="6:14" x14ac:dyDescent="0.25">
      <c r="F8704" s="1"/>
      <c r="G8704" s="1"/>
      <c r="H8704" s="1"/>
      <c r="I8704" s="1"/>
      <c r="J8704" s="1"/>
      <c r="K8704" s="1"/>
      <c r="L8704" s="1"/>
      <c r="M8704" s="1"/>
      <c r="N8704" s="1"/>
    </row>
    <row r="8705" spans="6:14" x14ac:dyDescent="0.25">
      <c r="F8705" s="1"/>
      <c r="G8705" s="1"/>
      <c r="H8705" s="1"/>
      <c r="I8705" s="1"/>
      <c r="J8705" s="1"/>
      <c r="K8705" s="1"/>
      <c r="L8705" s="1"/>
      <c r="M8705" s="1"/>
      <c r="N8705" s="1"/>
    </row>
    <row r="8706" spans="6:14" x14ac:dyDescent="0.25">
      <c r="F8706" s="1"/>
      <c r="G8706" s="1"/>
      <c r="H8706" s="1"/>
      <c r="I8706" s="1"/>
      <c r="J8706" s="1"/>
      <c r="K8706" s="1"/>
      <c r="L8706" s="1"/>
      <c r="M8706" s="1"/>
      <c r="N8706" s="1"/>
    </row>
    <row r="8707" spans="6:14" x14ac:dyDescent="0.25">
      <c r="F8707" s="1"/>
      <c r="G8707" s="1"/>
      <c r="H8707" s="1"/>
      <c r="I8707" s="1"/>
      <c r="J8707" s="1"/>
      <c r="K8707" s="1"/>
      <c r="L8707" s="1"/>
      <c r="M8707" s="1"/>
      <c r="N8707" s="1"/>
    </row>
    <row r="8708" spans="6:14" x14ac:dyDescent="0.25">
      <c r="F8708" s="1"/>
      <c r="G8708" s="1"/>
      <c r="H8708" s="1"/>
      <c r="I8708" s="1"/>
      <c r="J8708" s="1"/>
      <c r="K8708" s="1"/>
      <c r="L8708" s="1"/>
      <c r="M8708" s="1"/>
      <c r="N8708" s="1"/>
    </row>
    <row r="8709" spans="6:14" x14ac:dyDescent="0.25">
      <c r="F8709" s="1"/>
      <c r="G8709" s="1"/>
      <c r="H8709" s="1"/>
      <c r="I8709" s="1"/>
      <c r="J8709" s="1"/>
      <c r="K8709" s="1"/>
      <c r="L8709" s="1"/>
      <c r="M8709" s="1"/>
      <c r="N8709" s="1"/>
    </row>
    <row r="8710" spans="6:14" x14ac:dyDescent="0.25">
      <c r="F8710" s="1"/>
      <c r="G8710" s="1"/>
      <c r="H8710" s="1"/>
      <c r="I8710" s="1"/>
      <c r="J8710" s="1"/>
      <c r="K8710" s="1"/>
      <c r="L8710" s="1"/>
      <c r="M8710" s="1"/>
      <c r="N8710" s="1"/>
    </row>
    <row r="8711" spans="6:14" x14ac:dyDescent="0.25">
      <c r="F8711" s="1"/>
      <c r="G8711" s="1"/>
      <c r="H8711" s="1"/>
      <c r="I8711" s="1"/>
      <c r="J8711" s="1"/>
      <c r="K8711" s="1"/>
      <c r="L8711" s="1"/>
      <c r="M8711" s="1"/>
      <c r="N8711" s="1"/>
    </row>
    <row r="8712" spans="6:14" x14ac:dyDescent="0.25">
      <c r="F8712" s="1"/>
      <c r="G8712" s="1"/>
      <c r="H8712" s="1"/>
      <c r="I8712" s="1"/>
      <c r="J8712" s="1"/>
      <c r="K8712" s="1"/>
      <c r="L8712" s="1"/>
      <c r="M8712" s="1"/>
      <c r="N8712" s="1"/>
    </row>
    <row r="8713" spans="6:14" x14ac:dyDescent="0.25">
      <c r="F8713" s="1"/>
      <c r="G8713" s="1"/>
      <c r="H8713" s="1"/>
      <c r="I8713" s="1"/>
      <c r="J8713" s="1"/>
      <c r="K8713" s="1"/>
      <c r="L8713" s="1"/>
      <c r="M8713" s="1"/>
      <c r="N8713" s="1"/>
    </row>
    <row r="8714" spans="6:14" x14ac:dyDescent="0.25">
      <c r="F8714" s="1"/>
      <c r="G8714" s="1"/>
      <c r="H8714" s="1"/>
      <c r="I8714" s="1"/>
      <c r="J8714" s="1"/>
      <c r="K8714" s="1"/>
      <c r="L8714" s="1"/>
      <c r="M8714" s="1"/>
      <c r="N8714" s="1"/>
    </row>
    <row r="8715" spans="6:14" x14ac:dyDescent="0.25">
      <c r="F8715" s="1"/>
      <c r="G8715" s="1"/>
      <c r="H8715" s="1"/>
      <c r="I8715" s="1"/>
      <c r="J8715" s="1"/>
      <c r="K8715" s="1"/>
      <c r="L8715" s="1"/>
      <c r="M8715" s="1"/>
      <c r="N8715" s="1"/>
    </row>
    <row r="8716" spans="6:14" x14ac:dyDescent="0.25">
      <c r="F8716" s="1"/>
      <c r="G8716" s="1"/>
      <c r="H8716" s="1"/>
      <c r="I8716" s="1"/>
      <c r="J8716" s="1"/>
      <c r="K8716" s="1"/>
      <c r="L8716" s="1"/>
      <c r="M8716" s="1"/>
      <c r="N8716" s="1"/>
    </row>
    <row r="8717" spans="6:14" x14ac:dyDescent="0.25">
      <c r="F8717" s="1"/>
      <c r="G8717" s="1"/>
      <c r="H8717" s="1"/>
      <c r="I8717" s="1"/>
      <c r="J8717" s="1"/>
      <c r="K8717" s="1"/>
      <c r="L8717" s="1"/>
      <c r="M8717" s="1"/>
      <c r="N8717" s="1"/>
    </row>
    <row r="8718" spans="6:14" x14ac:dyDescent="0.25">
      <c r="F8718" s="1"/>
      <c r="G8718" s="1"/>
      <c r="H8718" s="1"/>
      <c r="I8718" s="1"/>
      <c r="J8718" s="1"/>
      <c r="K8718" s="1"/>
      <c r="L8718" s="1"/>
      <c r="M8718" s="1"/>
      <c r="N8718" s="1"/>
    </row>
    <row r="8719" spans="6:14" x14ac:dyDescent="0.25">
      <c r="F8719" s="1"/>
      <c r="G8719" s="1"/>
      <c r="H8719" s="1"/>
      <c r="I8719" s="1"/>
      <c r="J8719" s="1"/>
      <c r="K8719" s="1"/>
      <c r="L8719" s="1"/>
      <c r="M8719" s="1"/>
      <c r="N8719" s="1"/>
    </row>
    <row r="8720" spans="6:14" x14ac:dyDescent="0.25">
      <c r="F8720" s="1"/>
      <c r="G8720" s="1"/>
      <c r="H8720" s="1"/>
      <c r="I8720" s="1"/>
      <c r="J8720" s="1"/>
      <c r="K8720" s="1"/>
      <c r="L8720" s="1"/>
      <c r="M8720" s="1"/>
      <c r="N8720" s="1"/>
    </row>
    <row r="8721" spans="6:14" x14ac:dyDescent="0.25">
      <c r="F8721" s="1"/>
      <c r="G8721" s="1"/>
      <c r="H8721" s="1"/>
      <c r="I8721" s="1"/>
      <c r="J8721" s="1"/>
      <c r="K8721" s="1"/>
      <c r="L8721" s="1"/>
      <c r="M8721" s="1"/>
      <c r="N8721" s="1"/>
    </row>
    <row r="8722" spans="6:14" x14ac:dyDescent="0.25">
      <c r="F8722" s="1"/>
      <c r="G8722" s="1"/>
      <c r="H8722" s="1"/>
      <c r="I8722" s="1"/>
      <c r="J8722" s="1"/>
      <c r="K8722" s="1"/>
      <c r="L8722" s="1"/>
      <c r="M8722" s="1"/>
      <c r="N8722" s="1"/>
    </row>
    <row r="8723" spans="6:14" x14ac:dyDescent="0.25">
      <c r="F8723" s="1"/>
      <c r="G8723" s="1"/>
      <c r="H8723" s="1"/>
      <c r="I8723" s="1"/>
      <c r="J8723" s="1"/>
      <c r="K8723" s="1"/>
      <c r="L8723" s="1"/>
      <c r="M8723" s="1"/>
      <c r="N8723" s="1"/>
    </row>
    <row r="8724" spans="6:14" x14ac:dyDescent="0.25">
      <c r="F8724" s="1"/>
      <c r="G8724" s="1"/>
      <c r="H8724" s="1"/>
      <c r="I8724" s="1"/>
      <c r="J8724" s="1"/>
      <c r="K8724" s="1"/>
      <c r="L8724" s="1"/>
      <c r="M8724" s="1"/>
      <c r="N8724" s="1"/>
    </row>
    <row r="8725" spans="6:14" x14ac:dyDescent="0.25">
      <c r="F8725" s="1"/>
      <c r="G8725" s="1"/>
      <c r="H8725" s="1"/>
      <c r="I8725" s="1"/>
      <c r="J8725" s="1"/>
      <c r="K8725" s="1"/>
      <c r="L8725" s="1"/>
      <c r="M8725" s="1"/>
      <c r="N8725" s="1"/>
    </row>
    <row r="8726" spans="6:14" x14ac:dyDescent="0.25">
      <c r="F8726" s="1"/>
      <c r="G8726" s="1"/>
      <c r="H8726" s="1"/>
      <c r="I8726" s="1"/>
      <c r="J8726" s="1"/>
      <c r="K8726" s="1"/>
      <c r="L8726" s="1"/>
      <c r="M8726" s="1"/>
      <c r="N8726" s="1"/>
    </row>
    <row r="8727" spans="6:14" x14ac:dyDescent="0.25">
      <c r="F8727" s="1"/>
      <c r="G8727" s="1"/>
      <c r="H8727" s="1"/>
      <c r="I8727" s="1"/>
      <c r="J8727" s="1"/>
      <c r="K8727" s="1"/>
      <c r="L8727" s="1"/>
      <c r="M8727" s="1"/>
      <c r="N8727" s="1"/>
    </row>
    <row r="8728" spans="6:14" x14ac:dyDescent="0.25">
      <c r="F8728" s="1"/>
      <c r="G8728" s="1"/>
      <c r="H8728" s="1"/>
      <c r="I8728" s="1"/>
      <c r="J8728" s="1"/>
      <c r="K8728" s="1"/>
      <c r="L8728" s="1"/>
      <c r="M8728" s="1"/>
      <c r="N8728" s="1"/>
    </row>
    <row r="8729" spans="6:14" x14ac:dyDescent="0.25">
      <c r="F8729" s="1"/>
      <c r="G8729" s="1"/>
      <c r="H8729" s="1"/>
      <c r="I8729" s="1"/>
      <c r="J8729" s="1"/>
      <c r="K8729" s="1"/>
      <c r="L8729" s="1"/>
      <c r="M8729" s="1"/>
      <c r="N8729" s="1"/>
    </row>
    <row r="8730" spans="6:14" x14ac:dyDescent="0.25">
      <c r="F8730" s="1"/>
      <c r="G8730" s="1"/>
      <c r="H8730" s="1"/>
      <c r="I8730" s="1"/>
      <c r="J8730" s="1"/>
      <c r="K8730" s="1"/>
      <c r="L8730" s="1"/>
      <c r="M8730" s="1"/>
      <c r="N8730" s="1"/>
    </row>
    <row r="8731" spans="6:14" x14ac:dyDescent="0.25">
      <c r="F8731" s="1"/>
      <c r="G8731" s="1"/>
      <c r="H8731" s="1"/>
      <c r="I8731" s="1"/>
      <c r="J8731" s="1"/>
      <c r="K8731" s="1"/>
      <c r="L8731" s="1"/>
      <c r="M8731" s="1"/>
      <c r="N8731" s="1"/>
    </row>
    <row r="8732" spans="6:14" x14ac:dyDescent="0.25">
      <c r="F8732" s="1"/>
      <c r="G8732" s="1"/>
      <c r="H8732" s="1"/>
      <c r="I8732" s="1"/>
      <c r="J8732" s="1"/>
      <c r="K8732" s="1"/>
      <c r="L8732" s="1"/>
      <c r="M8732" s="1"/>
      <c r="N8732" s="1"/>
    </row>
    <row r="8733" spans="6:14" x14ac:dyDescent="0.25">
      <c r="F8733" s="1"/>
      <c r="G8733" s="1"/>
      <c r="H8733" s="1"/>
      <c r="I8733" s="1"/>
      <c r="J8733" s="1"/>
      <c r="K8733" s="1"/>
      <c r="L8733" s="1"/>
      <c r="M8733" s="1"/>
      <c r="N8733" s="1"/>
    </row>
    <row r="8734" spans="6:14" x14ac:dyDescent="0.25">
      <c r="F8734" s="1"/>
      <c r="G8734" s="1"/>
      <c r="H8734" s="1"/>
      <c r="I8734" s="1"/>
      <c r="J8734" s="1"/>
      <c r="K8734" s="1"/>
      <c r="L8734" s="1"/>
      <c r="M8734" s="1"/>
      <c r="N8734" s="1"/>
    </row>
    <row r="8735" spans="6:14" x14ac:dyDescent="0.25">
      <c r="F8735" s="1"/>
      <c r="G8735" s="1"/>
      <c r="H8735" s="1"/>
      <c r="I8735" s="1"/>
      <c r="J8735" s="1"/>
      <c r="K8735" s="1"/>
      <c r="L8735" s="1"/>
      <c r="M8735" s="1"/>
      <c r="N8735" s="1"/>
    </row>
    <row r="8736" spans="6:14" x14ac:dyDescent="0.25">
      <c r="F8736" s="1"/>
      <c r="G8736" s="1"/>
      <c r="H8736" s="1"/>
      <c r="I8736" s="1"/>
      <c r="J8736" s="1"/>
      <c r="K8736" s="1"/>
      <c r="L8736" s="1"/>
      <c r="M8736" s="1"/>
      <c r="N8736" s="1"/>
    </row>
    <row r="8737" spans="6:14" x14ac:dyDescent="0.25">
      <c r="F8737" s="1"/>
      <c r="G8737" s="1"/>
      <c r="H8737" s="1"/>
      <c r="I8737" s="1"/>
      <c r="J8737" s="1"/>
      <c r="K8737" s="1"/>
      <c r="L8737" s="1"/>
      <c r="M8737" s="1"/>
      <c r="N8737" s="1"/>
    </row>
    <row r="8738" spans="6:14" x14ac:dyDescent="0.25">
      <c r="F8738" s="1"/>
      <c r="G8738" s="1"/>
      <c r="H8738" s="1"/>
      <c r="I8738" s="1"/>
      <c r="J8738" s="1"/>
      <c r="K8738" s="1"/>
      <c r="L8738" s="1"/>
      <c r="M8738" s="1"/>
      <c r="N8738" s="1"/>
    </row>
    <row r="8739" spans="6:14" x14ac:dyDescent="0.25">
      <c r="F8739" s="1"/>
      <c r="G8739" s="1"/>
      <c r="H8739" s="1"/>
      <c r="I8739" s="1"/>
      <c r="J8739" s="1"/>
      <c r="K8739" s="1"/>
      <c r="L8739" s="1"/>
      <c r="M8739" s="1"/>
      <c r="N8739" s="1"/>
    </row>
    <row r="8740" spans="6:14" x14ac:dyDescent="0.25">
      <c r="F8740" s="1"/>
      <c r="G8740" s="1"/>
      <c r="H8740" s="1"/>
      <c r="I8740" s="1"/>
      <c r="J8740" s="1"/>
      <c r="K8740" s="1"/>
      <c r="L8740" s="1"/>
      <c r="M8740" s="1"/>
      <c r="N8740" s="1"/>
    </row>
    <row r="8741" spans="6:14" x14ac:dyDescent="0.25">
      <c r="F8741" s="1"/>
      <c r="G8741" s="1"/>
      <c r="H8741" s="1"/>
      <c r="I8741" s="1"/>
      <c r="J8741" s="1"/>
      <c r="K8741" s="1"/>
      <c r="L8741" s="1"/>
      <c r="M8741" s="1"/>
      <c r="N8741" s="1"/>
    </row>
    <row r="8742" spans="6:14" x14ac:dyDescent="0.25">
      <c r="F8742" s="1"/>
      <c r="G8742" s="1"/>
      <c r="H8742" s="1"/>
      <c r="I8742" s="1"/>
      <c r="J8742" s="1"/>
      <c r="K8742" s="1"/>
      <c r="L8742" s="1"/>
      <c r="M8742" s="1"/>
      <c r="N8742" s="1"/>
    </row>
    <row r="8743" spans="6:14" x14ac:dyDescent="0.25">
      <c r="F8743" s="1"/>
      <c r="G8743" s="1"/>
      <c r="H8743" s="1"/>
      <c r="I8743" s="1"/>
      <c r="J8743" s="1"/>
      <c r="K8743" s="1"/>
      <c r="L8743" s="1"/>
      <c r="M8743" s="1"/>
      <c r="N8743" s="1"/>
    </row>
    <row r="8744" spans="6:14" x14ac:dyDescent="0.25">
      <c r="F8744" s="1"/>
      <c r="G8744" s="1"/>
      <c r="H8744" s="1"/>
      <c r="I8744" s="1"/>
      <c r="J8744" s="1"/>
      <c r="K8744" s="1"/>
      <c r="L8744" s="1"/>
      <c r="M8744" s="1"/>
      <c r="N8744" s="1"/>
    </row>
    <row r="8745" spans="6:14" x14ac:dyDescent="0.25">
      <c r="F8745" s="1"/>
      <c r="G8745" s="1"/>
      <c r="H8745" s="1"/>
      <c r="I8745" s="1"/>
      <c r="J8745" s="1"/>
      <c r="K8745" s="1"/>
      <c r="L8745" s="1"/>
      <c r="M8745" s="1"/>
      <c r="N8745" s="1"/>
    </row>
    <row r="8746" spans="6:14" x14ac:dyDescent="0.25">
      <c r="F8746" s="1"/>
      <c r="G8746" s="1"/>
      <c r="H8746" s="1"/>
      <c r="I8746" s="1"/>
      <c r="J8746" s="1"/>
      <c r="K8746" s="1"/>
      <c r="L8746" s="1"/>
      <c r="M8746" s="1"/>
      <c r="N8746" s="1"/>
    </row>
    <row r="8747" spans="6:14" x14ac:dyDescent="0.25">
      <c r="F8747" s="1"/>
      <c r="G8747" s="1"/>
      <c r="H8747" s="1"/>
      <c r="I8747" s="1"/>
      <c r="J8747" s="1"/>
      <c r="K8747" s="1"/>
      <c r="L8747" s="1"/>
      <c r="M8747" s="1"/>
      <c r="N8747" s="1"/>
    </row>
    <row r="8748" spans="6:14" x14ac:dyDescent="0.25">
      <c r="F8748" s="1"/>
      <c r="G8748" s="1"/>
      <c r="H8748" s="1"/>
      <c r="I8748" s="1"/>
      <c r="J8748" s="1"/>
      <c r="K8748" s="1"/>
      <c r="L8748" s="1"/>
      <c r="M8748" s="1"/>
      <c r="N8748" s="1"/>
    </row>
    <row r="8749" spans="6:14" x14ac:dyDescent="0.25">
      <c r="F8749" s="1"/>
      <c r="G8749" s="1"/>
      <c r="H8749" s="1"/>
      <c r="I8749" s="1"/>
      <c r="J8749" s="1"/>
      <c r="K8749" s="1"/>
      <c r="L8749" s="1"/>
      <c r="M8749" s="1"/>
      <c r="N8749" s="1"/>
    </row>
    <row r="8750" spans="6:14" x14ac:dyDescent="0.25">
      <c r="F8750" s="1"/>
      <c r="G8750" s="1"/>
      <c r="H8750" s="1"/>
      <c r="I8750" s="1"/>
      <c r="J8750" s="1"/>
      <c r="K8750" s="1"/>
      <c r="L8750" s="1"/>
      <c r="M8750" s="1"/>
      <c r="N8750" s="1"/>
    </row>
    <row r="8751" spans="6:14" x14ac:dyDescent="0.25">
      <c r="F8751" s="1"/>
      <c r="G8751" s="1"/>
      <c r="H8751" s="1"/>
      <c r="I8751" s="1"/>
      <c r="J8751" s="1"/>
      <c r="K8751" s="1"/>
      <c r="L8751" s="1"/>
      <c r="M8751" s="1"/>
      <c r="N8751" s="1"/>
    </row>
    <row r="8752" spans="6:14" x14ac:dyDescent="0.25">
      <c r="F8752" s="1"/>
      <c r="G8752" s="1"/>
      <c r="H8752" s="1"/>
      <c r="I8752" s="1"/>
      <c r="J8752" s="1"/>
      <c r="K8752" s="1"/>
      <c r="L8752" s="1"/>
      <c r="M8752" s="1"/>
      <c r="N8752" s="1"/>
    </row>
    <row r="8753" spans="6:14" x14ac:dyDescent="0.25">
      <c r="F8753" s="1"/>
      <c r="G8753" s="1"/>
      <c r="H8753" s="1"/>
      <c r="I8753" s="1"/>
      <c r="J8753" s="1"/>
      <c r="K8753" s="1"/>
      <c r="L8753" s="1"/>
      <c r="M8753" s="1"/>
      <c r="N8753" s="1"/>
    </row>
    <row r="8754" spans="6:14" x14ac:dyDescent="0.25">
      <c r="F8754" s="1"/>
      <c r="G8754" s="1"/>
      <c r="H8754" s="1"/>
      <c r="I8754" s="1"/>
      <c r="J8754" s="1"/>
      <c r="K8754" s="1"/>
      <c r="L8754" s="1"/>
      <c r="M8754" s="1"/>
      <c r="N8754" s="1"/>
    </row>
    <row r="8755" spans="6:14" x14ac:dyDescent="0.25">
      <c r="F8755" s="1"/>
      <c r="G8755" s="1"/>
      <c r="H8755" s="1"/>
      <c r="I8755" s="1"/>
      <c r="J8755" s="1"/>
      <c r="K8755" s="1"/>
      <c r="L8755" s="1"/>
      <c r="M8755" s="1"/>
      <c r="N8755" s="1"/>
    </row>
    <row r="8756" spans="6:14" x14ac:dyDescent="0.25">
      <c r="F8756" s="1"/>
      <c r="G8756" s="1"/>
      <c r="H8756" s="1"/>
      <c r="I8756" s="1"/>
      <c r="J8756" s="1"/>
      <c r="K8756" s="1"/>
      <c r="L8756" s="1"/>
      <c r="M8756" s="1"/>
      <c r="N8756" s="1"/>
    </row>
    <row r="8757" spans="6:14" x14ac:dyDescent="0.25">
      <c r="F8757" s="1"/>
      <c r="G8757" s="1"/>
      <c r="H8757" s="1"/>
      <c r="I8757" s="1"/>
      <c r="J8757" s="1"/>
      <c r="K8757" s="1"/>
      <c r="L8757" s="1"/>
      <c r="M8757" s="1"/>
      <c r="N8757" s="1"/>
    </row>
    <row r="8758" spans="6:14" x14ac:dyDescent="0.25">
      <c r="F8758" s="1"/>
      <c r="G8758" s="1"/>
      <c r="H8758" s="1"/>
      <c r="I8758" s="1"/>
      <c r="J8758" s="1"/>
      <c r="K8758" s="1"/>
      <c r="L8758" s="1"/>
      <c r="M8758" s="1"/>
      <c r="N8758" s="1"/>
    </row>
    <row r="8759" spans="6:14" x14ac:dyDescent="0.25">
      <c r="F8759" s="1"/>
      <c r="G8759" s="1"/>
      <c r="H8759" s="1"/>
      <c r="I8759" s="1"/>
      <c r="J8759" s="1"/>
      <c r="K8759" s="1"/>
      <c r="L8759" s="1"/>
      <c r="M8759" s="1"/>
      <c r="N8759" s="1"/>
    </row>
    <row r="8760" spans="6:14" x14ac:dyDescent="0.25">
      <c r="F8760" s="1"/>
      <c r="G8760" s="1"/>
      <c r="H8760" s="1"/>
      <c r="I8760" s="1"/>
      <c r="J8760" s="1"/>
      <c r="K8760" s="1"/>
      <c r="L8760" s="1"/>
      <c r="M8760" s="1"/>
      <c r="N8760" s="1"/>
    </row>
    <row r="8761" spans="6:14" x14ac:dyDescent="0.25">
      <c r="F8761" s="1"/>
      <c r="G8761" s="1"/>
      <c r="H8761" s="1"/>
      <c r="I8761" s="1"/>
      <c r="J8761" s="1"/>
      <c r="K8761" s="1"/>
      <c r="L8761" s="1"/>
      <c r="M8761" s="1"/>
      <c r="N8761" s="1"/>
    </row>
    <row r="8762" spans="6:14" x14ac:dyDescent="0.25">
      <c r="F8762" s="1"/>
      <c r="G8762" s="1"/>
      <c r="H8762" s="1"/>
      <c r="I8762" s="1"/>
      <c r="J8762" s="1"/>
      <c r="K8762" s="1"/>
      <c r="L8762" s="1"/>
      <c r="M8762" s="1"/>
      <c r="N8762" s="1"/>
    </row>
    <row r="8763" spans="6:14" x14ac:dyDescent="0.25">
      <c r="F8763" s="1"/>
      <c r="G8763" s="1"/>
      <c r="H8763" s="1"/>
      <c r="I8763" s="1"/>
      <c r="J8763" s="1"/>
      <c r="K8763" s="1"/>
      <c r="L8763" s="1"/>
      <c r="M8763" s="1"/>
      <c r="N8763" s="1"/>
    </row>
    <row r="8764" spans="6:14" x14ac:dyDescent="0.25">
      <c r="F8764" s="1"/>
      <c r="G8764" s="1"/>
      <c r="H8764" s="1"/>
      <c r="I8764" s="1"/>
      <c r="J8764" s="1"/>
      <c r="K8764" s="1"/>
      <c r="L8764" s="1"/>
      <c r="M8764" s="1"/>
      <c r="N8764" s="1"/>
    </row>
    <row r="8765" spans="6:14" x14ac:dyDescent="0.25">
      <c r="F8765" s="1"/>
      <c r="G8765" s="1"/>
      <c r="H8765" s="1"/>
      <c r="I8765" s="1"/>
      <c r="J8765" s="1"/>
      <c r="K8765" s="1"/>
      <c r="L8765" s="1"/>
      <c r="M8765" s="1"/>
      <c r="N8765" s="1"/>
    </row>
    <row r="8766" spans="6:14" x14ac:dyDescent="0.25">
      <c r="F8766" s="1"/>
      <c r="G8766" s="1"/>
      <c r="H8766" s="1"/>
      <c r="I8766" s="1"/>
      <c r="J8766" s="1"/>
      <c r="K8766" s="1"/>
      <c r="L8766" s="1"/>
      <c r="M8766" s="1"/>
      <c r="N8766" s="1"/>
    </row>
    <row r="8767" spans="6:14" x14ac:dyDescent="0.25">
      <c r="F8767" s="1"/>
      <c r="G8767" s="1"/>
      <c r="H8767" s="1"/>
      <c r="I8767" s="1"/>
      <c r="J8767" s="1"/>
      <c r="K8767" s="1"/>
      <c r="L8767" s="1"/>
      <c r="M8767" s="1"/>
      <c r="N8767" s="1"/>
    </row>
    <row r="8768" spans="6:14" x14ac:dyDescent="0.25">
      <c r="F8768" s="1"/>
      <c r="G8768" s="1"/>
      <c r="H8768" s="1"/>
      <c r="I8768" s="1"/>
      <c r="J8768" s="1"/>
      <c r="K8768" s="1"/>
      <c r="L8768" s="1"/>
      <c r="M8768" s="1"/>
      <c r="N8768" s="1"/>
    </row>
    <row r="8769" spans="6:14" x14ac:dyDescent="0.25">
      <c r="F8769" s="1"/>
      <c r="G8769" s="1"/>
      <c r="H8769" s="1"/>
      <c r="I8769" s="1"/>
      <c r="J8769" s="1"/>
      <c r="K8769" s="1"/>
      <c r="L8769" s="1"/>
      <c r="M8769" s="1"/>
      <c r="N8769" s="1"/>
    </row>
    <row r="8770" spans="6:14" x14ac:dyDescent="0.25">
      <c r="F8770" s="1"/>
      <c r="G8770" s="1"/>
      <c r="H8770" s="1"/>
      <c r="I8770" s="1"/>
      <c r="J8770" s="1"/>
      <c r="K8770" s="1"/>
      <c r="L8770" s="1"/>
      <c r="M8770" s="1"/>
      <c r="N8770" s="1"/>
    </row>
    <row r="8771" spans="6:14" x14ac:dyDescent="0.25">
      <c r="F8771" s="1"/>
      <c r="G8771" s="1"/>
      <c r="H8771" s="1"/>
      <c r="I8771" s="1"/>
      <c r="J8771" s="1"/>
      <c r="K8771" s="1"/>
      <c r="L8771" s="1"/>
      <c r="M8771" s="1"/>
      <c r="N8771" s="1"/>
    </row>
    <row r="8772" spans="6:14" x14ac:dyDescent="0.25">
      <c r="F8772" s="1"/>
      <c r="G8772" s="1"/>
      <c r="H8772" s="1"/>
      <c r="I8772" s="1"/>
      <c r="J8772" s="1"/>
      <c r="K8772" s="1"/>
      <c r="L8772" s="1"/>
      <c r="M8772" s="1"/>
      <c r="N8772" s="1"/>
    </row>
    <row r="8773" spans="6:14" x14ac:dyDescent="0.25">
      <c r="F8773" s="1"/>
      <c r="G8773" s="1"/>
      <c r="H8773" s="1"/>
      <c r="I8773" s="1"/>
      <c r="J8773" s="1"/>
      <c r="K8773" s="1"/>
      <c r="L8773" s="1"/>
      <c r="M8773" s="1"/>
      <c r="N8773" s="1"/>
    </row>
    <row r="8774" spans="6:14" x14ac:dyDescent="0.25">
      <c r="F8774" s="1"/>
      <c r="G8774" s="1"/>
      <c r="H8774" s="1"/>
      <c r="I8774" s="1"/>
      <c r="J8774" s="1"/>
      <c r="K8774" s="1"/>
      <c r="L8774" s="1"/>
      <c r="M8774" s="1"/>
      <c r="N8774" s="1"/>
    </row>
    <row r="8775" spans="6:14" x14ac:dyDescent="0.25">
      <c r="F8775" s="1"/>
      <c r="G8775" s="1"/>
      <c r="H8775" s="1"/>
      <c r="I8775" s="1"/>
      <c r="J8775" s="1"/>
      <c r="K8775" s="1"/>
      <c r="L8775" s="1"/>
      <c r="M8775" s="1"/>
      <c r="N8775" s="1"/>
    </row>
    <row r="8776" spans="6:14" x14ac:dyDescent="0.25">
      <c r="F8776" s="1"/>
      <c r="G8776" s="1"/>
      <c r="H8776" s="1"/>
      <c r="I8776" s="1"/>
      <c r="J8776" s="1"/>
      <c r="K8776" s="1"/>
      <c r="L8776" s="1"/>
      <c r="M8776" s="1"/>
      <c r="N8776" s="1"/>
    </row>
    <row r="8777" spans="6:14" x14ac:dyDescent="0.25">
      <c r="F8777" s="1"/>
      <c r="G8777" s="1"/>
      <c r="H8777" s="1"/>
      <c r="I8777" s="1"/>
      <c r="J8777" s="1"/>
      <c r="K8777" s="1"/>
      <c r="L8777" s="1"/>
      <c r="M8777" s="1"/>
      <c r="N8777" s="1"/>
    </row>
    <row r="8778" spans="6:14" x14ac:dyDescent="0.25">
      <c r="F8778" s="1"/>
      <c r="G8778" s="1"/>
      <c r="H8778" s="1"/>
      <c r="I8778" s="1"/>
      <c r="J8778" s="1"/>
      <c r="K8778" s="1"/>
      <c r="L8778" s="1"/>
      <c r="M8778" s="1"/>
      <c r="N8778" s="1"/>
    </row>
    <row r="8779" spans="6:14" x14ac:dyDescent="0.25">
      <c r="F8779" s="1"/>
      <c r="G8779" s="1"/>
      <c r="H8779" s="1"/>
      <c r="I8779" s="1"/>
      <c r="J8779" s="1"/>
      <c r="K8779" s="1"/>
      <c r="L8779" s="1"/>
      <c r="M8779" s="1"/>
      <c r="N8779" s="1"/>
    </row>
    <row r="8780" spans="6:14" x14ac:dyDescent="0.25">
      <c r="F8780" s="1"/>
      <c r="G8780" s="1"/>
      <c r="H8780" s="1"/>
      <c r="I8780" s="1"/>
      <c r="J8780" s="1"/>
      <c r="K8780" s="1"/>
      <c r="L8780" s="1"/>
      <c r="M8780" s="1"/>
      <c r="N8780" s="1"/>
    </row>
    <row r="8781" spans="6:14" x14ac:dyDescent="0.25">
      <c r="F8781" s="1"/>
      <c r="G8781" s="1"/>
      <c r="H8781" s="1"/>
      <c r="I8781" s="1"/>
      <c r="J8781" s="1"/>
      <c r="K8781" s="1"/>
      <c r="L8781" s="1"/>
      <c r="M8781" s="1"/>
      <c r="N8781" s="1"/>
    </row>
    <row r="8782" spans="6:14" x14ac:dyDescent="0.25">
      <c r="F8782" s="1"/>
      <c r="G8782" s="1"/>
      <c r="H8782" s="1"/>
      <c r="I8782" s="1"/>
      <c r="J8782" s="1"/>
      <c r="K8782" s="1"/>
      <c r="L8782" s="1"/>
      <c r="M8782" s="1"/>
      <c r="N8782" s="1"/>
    </row>
    <row r="8783" spans="6:14" x14ac:dyDescent="0.25">
      <c r="F8783" s="1"/>
      <c r="G8783" s="1"/>
      <c r="H8783" s="1"/>
      <c r="I8783" s="1"/>
      <c r="J8783" s="1"/>
      <c r="K8783" s="1"/>
      <c r="L8783" s="1"/>
      <c r="M8783" s="1"/>
      <c r="N8783" s="1"/>
    </row>
    <row r="8784" spans="6:14" x14ac:dyDescent="0.25">
      <c r="F8784" s="1"/>
      <c r="G8784" s="1"/>
      <c r="H8784" s="1"/>
      <c r="I8784" s="1"/>
      <c r="J8784" s="1"/>
      <c r="K8784" s="1"/>
      <c r="L8784" s="1"/>
      <c r="M8784" s="1"/>
      <c r="N8784" s="1"/>
    </row>
    <row r="8785" spans="6:14" x14ac:dyDescent="0.25">
      <c r="F8785" s="1"/>
      <c r="G8785" s="1"/>
      <c r="H8785" s="1"/>
      <c r="I8785" s="1"/>
      <c r="J8785" s="1"/>
      <c r="K8785" s="1"/>
      <c r="L8785" s="1"/>
      <c r="M8785" s="1"/>
      <c r="N8785" s="1"/>
    </row>
    <row r="8786" spans="6:14" x14ac:dyDescent="0.25">
      <c r="F8786" s="1"/>
      <c r="G8786" s="1"/>
      <c r="H8786" s="1"/>
      <c r="I8786" s="1"/>
      <c r="J8786" s="1"/>
      <c r="K8786" s="1"/>
      <c r="L8786" s="1"/>
      <c r="M8786" s="1"/>
      <c r="N8786" s="1"/>
    </row>
    <row r="8787" spans="6:14" x14ac:dyDescent="0.25">
      <c r="F8787" s="1"/>
      <c r="G8787" s="1"/>
      <c r="H8787" s="1"/>
      <c r="I8787" s="1"/>
      <c r="J8787" s="1"/>
      <c r="K8787" s="1"/>
      <c r="L8787" s="1"/>
      <c r="M8787" s="1"/>
      <c r="N8787" s="1"/>
    </row>
    <row r="8788" spans="6:14" x14ac:dyDescent="0.25">
      <c r="F8788" s="1"/>
      <c r="G8788" s="1"/>
      <c r="H8788" s="1"/>
      <c r="I8788" s="1"/>
      <c r="J8788" s="1"/>
      <c r="K8788" s="1"/>
      <c r="L8788" s="1"/>
      <c r="M8788" s="1"/>
      <c r="N8788" s="1"/>
    </row>
    <row r="8789" spans="6:14" x14ac:dyDescent="0.25">
      <c r="F8789" s="1"/>
      <c r="G8789" s="1"/>
      <c r="H8789" s="1"/>
      <c r="I8789" s="1"/>
      <c r="J8789" s="1"/>
      <c r="K8789" s="1"/>
      <c r="L8789" s="1"/>
      <c r="M8789" s="1"/>
      <c r="N8789" s="1"/>
    </row>
    <row r="8790" spans="6:14" x14ac:dyDescent="0.25">
      <c r="F8790" s="1"/>
      <c r="G8790" s="1"/>
      <c r="H8790" s="1"/>
      <c r="I8790" s="1"/>
      <c r="J8790" s="1"/>
      <c r="K8790" s="1"/>
      <c r="L8790" s="1"/>
      <c r="M8790" s="1"/>
      <c r="N8790" s="1"/>
    </row>
    <row r="8791" spans="6:14" x14ac:dyDescent="0.25">
      <c r="F8791" s="1"/>
      <c r="G8791" s="1"/>
      <c r="H8791" s="1"/>
      <c r="I8791" s="1"/>
      <c r="J8791" s="1"/>
      <c r="K8791" s="1"/>
      <c r="L8791" s="1"/>
      <c r="M8791" s="1"/>
      <c r="N8791" s="1"/>
    </row>
    <row r="8792" spans="6:14" x14ac:dyDescent="0.25">
      <c r="F8792" s="1"/>
      <c r="G8792" s="1"/>
      <c r="H8792" s="1"/>
      <c r="I8792" s="1"/>
      <c r="J8792" s="1"/>
      <c r="K8792" s="1"/>
      <c r="L8792" s="1"/>
      <c r="M8792" s="1"/>
      <c r="N8792" s="1"/>
    </row>
    <row r="8793" spans="6:14" x14ac:dyDescent="0.25">
      <c r="F8793" s="1"/>
      <c r="G8793" s="1"/>
      <c r="H8793" s="1"/>
      <c r="I8793" s="1"/>
      <c r="J8793" s="1"/>
      <c r="K8793" s="1"/>
      <c r="L8793" s="1"/>
      <c r="M8793" s="1"/>
      <c r="N8793" s="1"/>
    </row>
    <row r="8794" spans="6:14" x14ac:dyDescent="0.25">
      <c r="F8794" s="1"/>
      <c r="G8794" s="1"/>
      <c r="H8794" s="1"/>
      <c r="I8794" s="1"/>
      <c r="J8794" s="1"/>
      <c r="K8794" s="1"/>
      <c r="L8794" s="1"/>
      <c r="M8794" s="1"/>
      <c r="N8794" s="1"/>
    </row>
    <row r="8795" spans="6:14" x14ac:dyDescent="0.25">
      <c r="F8795" s="1"/>
      <c r="G8795" s="1"/>
      <c r="H8795" s="1"/>
      <c r="I8795" s="1"/>
      <c r="J8795" s="1"/>
      <c r="K8795" s="1"/>
      <c r="L8795" s="1"/>
      <c r="M8795" s="1"/>
      <c r="N8795" s="1"/>
    </row>
    <row r="8796" spans="6:14" x14ac:dyDescent="0.25">
      <c r="F8796" s="1"/>
      <c r="G8796" s="1"/>
      <c r="H8796" s="1"/>
      <c r="I8796" s="1"/>
      <c r="J8796" s="1"/>
      <c r="K8796" s="1"/>
      <c r="L8796" s="1"/>
      <c r="M8796" s="1"/>
      <c r="N8796" s="1"/>
    </row>
    <row r="8797" spans="6:14" x14ac:dyDescent="0.25">
      <c r="F8797" s="1"/>
      <c r="G8797" s="1"/>
      <c r="H8797" s="1"/>
      <c r="I8797" s="1"/>
      <c r="J8797" s="1"/>
      <c r="K8797" s="1"/>
      <c r="L8797" s="1"/>
      <c r="M8797" s="1"/>
      <c r="N8797" s="1"/>
    </row>
    <row r="8798" spans="6:14" x14ac:dyDescent="0.25">
      <c r="F8798" s="1"/>
      <c r="G8798" s="1"/>
      <c r="H8798" s="1"/>
      <c r="I8798" s="1"/>
      <c r="J8798" s="1"/>
      <c r="K8798" s="1"/>
      <c r="L8798" s="1"/>
      <c r="M8798" s="1"/>
      <c r="N8798" s="1"/>
    </row>
    <row r="8799" spans="6:14" x14ac:dyDescent="0.25">
      <c r="F8799" s="1"/>
      <c r="G8799" s="1"/>
      <c r="H8799" s="1"/>
      <c r="I8799" s="1"/>
      <c r="J8799" s="1"/>
      <c r="K8799" s="1"/>
      <c r="L8799" s="1"/>
      <c r="M8799" s="1"/>
      <c r="N8799" s="1"/>
    </row>
    <row r="8800" spans="6:14" x14ac:dyDescent="0.25">
      <c r="F8800" s="1"/>
      <c r="G8800" s="1"/>
      <c r="H8800" s="1"/>
      <c r="I8800" s="1"/>
      <c r="J8800" s="1"/>
      <c r="K8800" s="1"/>
      <c r="L8800" s="1"/>
      <c r="M8800" s="1"/>
      <c r="N8800" s="1"/>
    </row>
    <row r="8801" spans="6:14" x14ac:dyDescent="0.25">
      <c r="F8801" s="1"/>
      <c r="G8801" s="1"/>
      <c r="H8801" s="1"/>
      <c r="I8801" s="1"/>
      <c r="J8801" s="1"/>
      <c r="K8801" s="1"/>
      <c r="L8801" s="1"/>
      <c r="M8801" s="1"/>
      <c r="N8801" s="1"/>
    </row>
    <row r="8802" spans="6:14" x14ac:dyDescent="0.25">
      <c r="F8802" s="1"/>
      <c r="G8802" s="1"/>
      <c r="H8802" s="1"/>
      <c r="I8802" s="1"/>
      <c r="J8802" s="1"/>
      <c r="K8802" s="1"/>
      <c r="L8802" s="1"/>
      <c r="M8802" s="1"/>
      <c r="N8802" s="1"/>
    </row>
    <row r="8803" spans="6:14" x14ac:dyDescent="0.25">
      <c r="F8803" s="1"/>
      <c r="G8803" s="1"/>
      <c r="H8803" s="1"/>
      <c r="I8803" s="1"/>
      <c r="J8803" s="1"/>
      <c r="K8803" s="1"/>
      <c r="L8803" s="1"/>
      <c r="M8803" s="1"/>
      <c r="N8803" s="1"/>
    </row>
    <row r="8804" spans="6:14" x14ac:dyDescent="0.25">
      <c r="F8804" s="1"/>
      <c r="G8804" s="1"/>
      <c r="H8804" s="1"/>
      <c r="I8804" s="1"/>
      <c r="J8804" s="1"/>
      <c r="K8804" s="1"/>
      <c r="L8804" s="1"/>
      <c r="M8804" s="1"/>
      <c r="N8804" s="1"/>
    </row>
    <row r="8805" spans="6:14" x14ac:dyDescent="0.25">
      <c r="F8805" s="1"/>
      <c r="G8805" s="1"/>
      <c r="H8805" s="1"/>
      <c r="I8805" s="1"/>
      <c r="J8805" s="1"/>
      <c r="K8805" s="1"/>
      <c r="L8805" s="1"/>
      <c r="M8805" s="1"/>
      <c r="N8805" s="1"/>
    </row>
    <row r="8806" spans="6:14" x14ac:dyDescent="0.25">
      <c r="F8806" s="1"/>
      <c r="G8806" s="1"/>
      <c r="H8806" s="1"/>
      <c r="I8806" s="1"/>
      <c r="J8806" s="1"/>
      <c r="K8806" s="1"/>
      <c r="L8806" s="1"/>
      <c r="M8806" s="1"/>
      <c r="N8806" s="1"/>
    </row>
    <row r="8807" spans="6:14" x14ac:dyDescent="0.25">
      <c r="F8807" s="1"/>
      <c r="G8807" s="1"/>
      <c r="H8807" s="1"/>
      <c r="I8807" s="1"/>
      <c r="J8807" s="1"/>
      <c r="K8807" s="1"/>
      <c r="L8807" s="1"/>
      <c r="M8807" s="1"/>
      <c r="N8807" s="1"/>
    </row>
    <row r="8808" spans="6:14" x14ac:dyDescent="0.25">
      <c r="F8808" s="1"/>
      <c r="G8808" s="1"/>
      <c r="H8808" s="1"/>
      <c r="I8808" s="1"/>
      <c r="J8808" s="1"/>
      <c r="K8808" s="1"/>
      <c r="L8808" s="1"/>
      <c r="M8808" s="1"/>
      <c r="N8808" s="1"/>
    </row>
    <row r="8809" spans="6:14" x14ac:dyDescent="0.25">
      <c r="F8809" s="1"/>
      <c r="G8809" s="1"/>
      <c r="H8809" s="1"/>
      <c r="I8809" s="1"/>
      <c r="J8809" s="1"/>
      <c r="K8809" s="1"/>
      <c r="L8809" s="1"/>
      <c r="M8809" s="1"/>
      <c r="N8809" s="1"/>
    </row>
    <row r="8810" spans="6:14" x14ac:dyDescent="0.25">
      <c r="F8810" s="1"/>
      <c r="G8810" s="1"/>
      <c r="H8810" s="1"/>
      <c r="I8810" s="1"/>
      <c r="J8810" s="1"/>
      <c r="K8810" s="1"/>
      <c r="L8810" s="1"/>
      <c r="M8810" s="1"/>
      <c r="N8810" s="1"/>
    </row>
    <row r="8811" spans="6:14" x14ac:dyDescent="0.25">
      <c r="F8811" s="1"/>
      <c r="G8811" s="1"/>
      <c r="H8811" s="1"/>
      <c r="I8811" s="1"/>
      <c r="J8811" s="1"/>
      <c r="K8811" s="1"/>
      <c r="L8811" s="1"/>
      <c r="M8811" s="1"/>
      <c r="N8811" s="1"/>
    </row>
    <row r="8812" spans="6:14" x14ac:dyDescent="0.25">
      <c r="F8812" s="1"/>
      <c r="G8812" s="1"/>
      <c r="H8812" s="1"/>
      <c r="I8812" s="1"/>
      <c r="J8812" s="1"/>
      <c r="K8812" s="1"/>
      <c r="L8812" s="1"/>
      <c r="M8812" s="1"/>
      <c r="N8812" s="1"/>
    </row>
    <row r="8813" spans="6:14" x14ac:dyDescent="0.25">
      <c r="F8813" s="1"/>
      <c r="G8813" s="1"/>
      <c r="H8813" s="1"/>
      <c r="I8813" s="1"/>
      <c r="J8813" s="1"/>
      <c r="K8813" s="1"/>
      <c r="L8813" s="1"/>
      <c r="M8813" s="1"/>
      <c r="N8813" s="1"/>
    </row>
    <row r="8814" spans="6:14" x14ac:dyDescent="0.25">
      <c r="F8814" s="1"/>
      <c r="G8814" s="1"/>
      <c r="H8814" s="1"/>
      <c r="I8814" s="1"/>
      <c r="J8814" s="1"/>
      <c r="K8814" s="1"/>
      <c r="L8814" s="1"/>
      <c r="M8814" s="1"/>
      <c r="N8814" s="1"/>
    </row>
    <row r="8815" spans="6:14" x14ac:dyDescent="0.25">
      <c r="F8815" s="1"/>
      <c r="G8815" s="1"/>
      <c r="H8815" s="1"/>
      <c r="I8815" s="1"/>
      <c r="J8815" s="1"/>
      <c r="K8815" s="1"/>
      <c r="L8815" s="1"/>
      <c r="M8815" s="1"/>
      <c r="N8815" s="1"/>
    </row>
    <row r="8816" spans="6:14" x14ac:dyDescent="0.25">
      <c r="F8816" s="1"/>
      <c r="G8816" s="1"/>
      <c r="H8816" s="1"/>
      <c r="I8816" s="1"/>
      <c r="J8816" s="1"/>
      <c r="K8816" s="1"/>
      <c r="L8816" s="1"/>
      <c r="M8816" s="1"/>
      <c r="N8816" s="1"/>
    </row>
    <row r="8817" spans="6:14" x14ac:dyDescent="0.25">
      <c r="F8817" s="1"/>
      <c r="G8817" s="1"/>
      <c r="H8817" s="1"/>
      <c r="I8817" s="1"/>
      <c r="J8817" s="1"/>
      <c r="K8817" s="1"/>
      <c r="L8817" s="1"/>
      <c r="M8817" s="1"/>
      <c r="N8817" s="1"/>
    </row>
    <row r="8818" spans="6:14" x14ac:dyDescent="0.25">
      <c r="F8818" s="1"/>
      <c r="G8818" s="1"/>
      <c r="H8818" s="1"/>
      <c r="I8818" s="1"/>
      <c r="J8818" s="1"/>
      <c r="K8818" s="1"/>
      <c r="L8818" s="1"/>
      <c r="M8818" s="1"/>
      <c r="N8818" s="1"/>
    </row>
    <row r="8819" spans="6:14" x14ac:dyDescent="0.25">
      <c r="F8819" s="1"/>
      <c r="G8819" s="1"/>
      <c r="H8819" s="1"/>
      <c r="I8819" s="1"/>
      <c r="J8819" s="1"/>
      <c r="K8819" s="1"/>
      <c r="L8819" s="1"/>
      <c r="M8819" s="1"/>
      <c r="N8819" s="1"/>
    </row>
    <row r="8820" spans="6:14" x14ac:dyDescent="0.25">
      <c r="F8820" s="1"/>
      <c r="G8820" s="1"/>
      <c r="H8820" s="1"/>
      <c r="I8820" s="1"/>
      <c r="J8820" s="1"/>
      <c r="K8820" s="1"/>
      <c r="L8820" s="1"/>
      <c r="M8820" s="1"/>
      <c r="N8820" s="1"/>
    </row>
    <row r="8821" spans="6:14" x14ac:dyDescent="0.25">
      <c r="F8821" s="1"/>
      <c r="G8821" s="1"/>
      <c r="H8821" s="1"/>
      <c r="I8821" s="1"/>
      <c r="J8821" s="1"/>
      <c r="K8821" s="1"/>
      <c r="L8821" s="1"/>
      <c r="M8821" s="1"/>
      <c r="N8821" s="1"/>
    </row>
    <row r="8822" spans="6:14" x14ac:dyDescent="0.25">
      <c r="F8822" s="1"/>
      <c r="G8822" s="1"/>
      <c r="H8822" s="1"/>
      <c r="I8822" s="1"/>
      <c r="J8822" s="1"/>
      <c r="K8822" s="1"/>
      <c r="L8822" s="1"/>
      <c r="M8822" s="1"/>
      <c r="N8822" s="1"/>
    </row>
    <row r="8823" spans="6:14" x14ac:dyDescent="0.25">
      <c r="F8823" s="1"/>
      <c r="G8823" s="1"/>
      <c r="H8823" s="1"/>
      <c r="I8823" s="1"/>
      <c r="J8823" s="1"/>
      <c r="K8823" s="1"/>
      <c r="L8823" s="1"/>
      <c r="M8823" s="1"/>
      <c r="N8823" s="1"/>
    </row>
    <row r="8824" spans="6:14" x14ac:dyDescent="0.25">
      <c r="F8824" s="1"/>
      <c r="G8824" s="1"/>
      <c r="H8824" s="1"/>
      <c r="I8824" s="1"/>
      <c r="J8824" s="1"/>
      <c r="K8824" s="1"/>
      <c r="L8824" s="1"/>
      <c r="M8824" s="1"/>
      <c r="N8824" s="1"/>
    </row>
    <row r="8825" spans="6:14" x14ac:dyDescent="0.25">
      <c r="F8825" s="1"/>
      <c r="G8825" s="1"/>
      <c r="H8825" s="1"/>
      <c r="I8825" s="1"/>
      <c r="J8825" s="1"/>
      <c r="K8825" s="1"/>
      <c r="L8825" s="1"/>
      <c r="M8825" s="1"/>
      <c r="N8825" s="1"/>
    </row>
    <row r="8826" spans="6:14" x14ac:dyDescent="0.25">
      <c r="F8826" s="1"/>
      <c r="G8826" s="1"/>
      <c r="H8826" s="1"/>
      <c r="I8826" s="1"/>
      <c r="J8826" s="1"/>
      <c r="K8826" s="1"/>
      <c r="L8826" s="1"/>
      <c r="M8826" s="1"/>
      <c r="N8826" s="1"/>
    </row>
    <row r="8827" spans="6:14" x14ac:dyDescent="0.25">
      <c r="F8827" s="1"/>
      <c r="G8827" s="1"/>
      <c r="H8827" s="1"/>
      <c r="I8827" s="1"/>
      <c r="J8827" s="1"/>
      <c r="K8827" s="1"/>
      <c r="L8827" s="1"/>
      <c r="M8827" s="1"/>
      <c r="N8827" s="1"/>
    </row>
    <row r="8828" spans="6:14" x14ac:dyDescent="0.25">
      <c r="F8828" s="1"/>
      <c r="G8828" s="1"/>
      <c r="H8828" s="1"/>
      <c r="I8828" s="1"/>
      <c r="J8828" s="1"/>
      <c r="K8828" s="1"/>
      <c r="L8828" s="1"/>
      <c r="M8828" s="1"/>
      <c r="N8828" s="1"/>
    </row>
    <row r="8829" spans="6:14" x14ac:dyDescent="0.25">
      <c r="F8829" s="1"/>
      <c r="G8829" s="1"/>
      <c r="H8829" s="1"/>
      <c r="I8829" s="1"/>
      <c r="J8829" s="1"/>
      <c r="K8829" s="1"/>
      <c r="L8829" s="1"/>
      <c r="M8829" s="1"/>
      <c r="N8829" s="1"/>
    </row>
    <row r="8830" spans="6:14" x14ac:dyDescent="0.25">
      <c r="F8830" s="1"/>
      <c r="G8830" s="1"/>
      <c r="H8830" s="1"/>
      <c r="I8830" s="1"/>
      <c r="J8830" s="1"/>
      <c r="K8830" s="1"/>
      <c r="L8830" s="1"/>
      <c r="M8830" s="1"/>
      <c r="N8830" s="1"/>
    </row>
    <row r="8831" spans="6:14" x14ac:dyDescent="0.25">
      <c r="F8831" s="1"/>
      <c r="G8831" s="1"/>
      <c r="H8831" s="1"/>
      <c r="I8831" s="1"/>
      <c r="J8831" s="1"/>
      <c r="K8831" s="1"/>
      <c r="L8831" s="1"/>
      <c r="M8831" s="1"/>
      <c r="N8831" s="1"/>
    </row>
    <row r="8832" spans="6:14" x14ac:dyDescent="0.25">
      <c r="F8832" s="1"/>
      <c r="G8832" s="1"/>
      <c r="H8832" s="1"/>
      <c r="I8832" s="1"/>
      <c r="J8832" s="1"/>
      <c r="K8832" s="1"/>
      <c r="L8832" s="1"/>
      <c r="M8832" s="1"/>
      <c r="N8832" s="1"/>
    </row>
    <row r="8833" spans="6:14" x14ac:dyDescent="0.25">
      <c r="F8833" s="1"/>
      <c r="G8833" s="1"/>
      <c r="H8833" s="1"/>
      <c r="I8833" s="1"/>
      <c r="J8833" s="1"/>
      <c r="K8833" s="1"/>
      <c r="L8833" s="1"/>
      <c r="M8833" s="1"/>
      <c r="N8833" s="1"/>
    </row>
    <row r="8834" spans="6:14" x14ac:dyDescent="0.25">
      <c r="F8834" s="1"/>
      <c r="G8834" s="1"/>
      <c r="H8834" s="1"/>
      <c r="I8834" s="1"/>
      <c r="J8834" s="1"/>
      <c r="K8834" s="1"/>
      <c r="L8834" s="1"/>
      <c r="M8834" s="1"/>
      <c r="N8834" s="1"/>
    </row>
    <row r="8835" spans="6:14" x14ac:dyDescent="0.25">
      <c r="F8835" s="1"/>
      <c r="G8835" s="1"/>
      <c r="H8835" s="1"/>
      <c r="I8835" s="1"/>
      <c r="J8835" s="1"/>
      <c r="K8835" s="1"/>
      <c r="L8835" s="1"/>
      <c r="M8835" s="1"/>
      <c r="N8835" s="1"/>
    </row>
    <row r="8836" spans="6:14" x14ac:dyDescent="0.25">
      <c r="F8836" s="1"/>
      <c r="G8836" s="1"/>
      <c r="H8836" s="1"/>
      <c r="I8836" s="1"/>
      <c r="J8836" s="1"/>
      <c r="K8836" s="1"/>
      <c r="L8836" s="1"/>
      <c r="M8836" s="1"/>
      <c r="N8836" s="1"/>
    </row>
    <row r="8837" spans="6:14" x14ac:dyDescent="0.25">
      <c r="F8837" s="1"/>
      <c r="G8837" s="1"/>
      <c r="H8837" s="1"/>
      <c r="I8837" s="1"/>
      <c r="J8837" s="1"/>
      <c r="K8837" s="1"/>
      <c r="L8837" s="1"/>
      <c r="M8837" s="1"/>
      <c r="N8837" s="1"/>
    </row>
    <row r="8838" spans="6:14" x14ac:dyDescent="0.25">
      <c r="F8838" s="1"/>
      <c r="G8838" s="1"/>
      <c r="H8838" s="1"/>
      <c r="I8838" s="1"/>
      <c r="J8838" s="1"/>
      <c r="K8838" s="1"/>
      <c r="L8838" s="1"/>
      <c r="M8838" s="1"/>
      <c r="N8838" s="1"/>
    </row>
    <row r="8839" spans="6:14" x14ac:dyDescent="0.25">
      <c r="F8839" s="1"/>
      <c r="G8839" s="1"/>
      <c r="H8839" s="1"/>
      <c r="I8839" s="1"/>
      <c r="J8839" s="1"/>
      <c r="K8839" s="1"/>
      <c r="L8839" s="1"/>
      <c r="M8839" s="1"/>
      <c r="N8839" s="1"/>
    </row>
    <row r="8840" spans="6:14" x14ac:dyDescent="0.25">
      <c r="F8840" s="1"/>
      <c r="G8840" s="1"/>
      <c r="H8840" s="1"/>
      <c r="I8840" s="1"/>
      <c r="J8840" s="1"/>
      <c r="K8840" s="1"/>
      <c r="L8840" s="1"/>
      <c r="M8840" s="1"/>
      <c r="N8840" s="1"/>
    </row>
    <row r="8841" spans="6:14" x14ac:dyDescent="0.25">
      <c r="F8841" s="1"/>
      <c r="G8841" s="1"/>
      <c r="H8841" s="1"/>
      <c r="I8841" s="1"/>
      <c r="J8841" s="1"/>
      <c r="K8841" s="1"/>
      <c r="L8841" s="1"/>
      <c r="M8841" s="1"/>
      <c r="N8841" s="1"/>
    </row>
    <row r="8842" spans="6:14" x14ac:dyDescent="0.25">
      <c r="F8842" s="1"/>
      <c r="G8842" s="1"/>
      <c r="H8842" s="1"/>
      <c r="I8842" s="1"/>
      <c r="J8842" s="1"/>
      <c r="K8842" s="1"/>
      <c r="L8842" s="1"/>
      <c r="M8842" s="1"/>
      <c r="N8842" s="1"/>
    </row>
    <row r="8843" spans="6:14" x14ac:dyDescent="0.25">
      <c r="F8843" s="1"/>
      <c r="G8843" s="1"/>
      <c r="H8843" s="1"/>
      <c r="I8843" s="1"/>
      <c r="J8843" s="1"/>
      <c r="K8843" s="1"/>
      <c r="L8843" s="1"/>
      <c r="M8843" s="1"/>
      <c r="N8843" s="1"/>
    </row>
    <row r="8844" spans="6:14" x14ac:dyDescent="0.25">
      <c r="F8844" s="1"/>
      <c r="G8844" s="1"/>
      <c r="H8844" s="1"/>
      <c r="I8844" s="1"/>
      <c r="J8844" s="1"/>
      <c r="K8844" s="1"/>
      <c r="L8844" s="1"/>
      <c r="M8844" s="1"/>
      <c r="N8844" s="1"/>
    </row>
    <row r="8845" spans="6:14" x14ac:dyDescent="0.25">
      <c r="F8845" s="1"/>
      <c r="G8845" s="1"/>
      <c r="H8845" s="1"/>
      <c r="I8845" s="1"/>
      <c r="J8845" s="1"/>
      <c r="K8845" s="1"/>
      <c r="L8845" s="1"/>
      <c r="M8845" s="1"/>
      <c r="N8845" s="1"/>
    </row>
    <row r="8846" spans="6:14" x14ac:dyDescent="0.25">
      <c r="F8846" s="1"/>
      <c r="G8846" s="1"/>
      <c r="H8846" s="1"/>
      <c r="I8846" s="1"/>
      <c r="J8846" s="1"/>
      <c r="K8846" s="1"/>
      <c r="L8846" s="1"/>
      <c r="M8846" s="1"/>
      <c r="N8846" s="1"/>
    </row>
    <row r="8847" spans="6:14" x14ac:dyDescent="0.25">
      <c r="F8847" s="1"/>
      <c r="G8847" s="1"/>
      <c r="H8847" s="1"/>
      <c r="I8847" s="1"/>
      <c r="J8847" s="1"/>
      <c r="K8847" s="1"/>
      <c r="L8847" s="1"/>
      <c r="M8847" s="1"/>
      <c r="N8847" s="1"/>
    </row>
    <row r="8848" spans="6:14" x14ac:dyDescent="0.25">
      <c r="F8848" s="1"/>
      <c r="G8848" s="1"/>
      <c r="H8848" s="1"/>
      <c r="I8848" s="1"/>
      <c r="J8848" s="1"/>
      <c r="K8848" s="1"/>
      <c r="L8848" s="1"/>
      <c r="M8848" s="1"/>
      <c r="N8848" s="1"/>
    </row>
    <row r="8849" spans="6:14" x14ac:dyDescent="0.25">
      <c r="F8849" s="1"/>
      <c r="G8849" s="1"/>
      <c r="H8849" s="1"/>
      <c r="I8849" s="1"/>
      <c r="J8849" s="1"/>
      <c r="K8849" s="1"/>
      <c r="L8849" s="1"/>
      <c r="M8849" s="1"/>
      <c r="N8849" s="1"/>
    </row>
    <row r="8850" spans="6:14" x14ac:dyDescent="0.25">
      <c r="F8850" s="1"/>
      <c r="G8850" s="1"/>
      <c r="H8850" s="1"/>
      <c r="I8850" s="1"/>
      <c r="J8850" s="1"/>
      <c r="K8850" s="1"/>
      <c r="L8850" s="1"/>
      <c r="M8850" s="1"/>
      <c r="N8850" s="1"/>
    </row>
    <row r="8851" spans="6:14" x14ac:dyDescent="0.25">
      <c r="F8851" s="1"/>
      <c r="G8851" s="1"/>
      <c r="H8851" s="1"/>
      <c r="I8851" s="1"/>
      <c r="J8851" s="1"/>
      <c r="K8851" s="1"/>
      <c r="L8851" s="1"/>
      <c r="M8851" s="1"/>
      <c r="N8851" s="1"/>
    </row>
    <row r="8852" spans="6:14" x14ac:dyDescent="0.25">
      <c r="F8852" s="1"/>
      <c r="G8852" s="1"/>
      <c r="H8852" s="1"/>
      <c r="I8852" s="1"/>
      <c r="J8852" s="1"/>
      <c r="K8852" s="1"/>
      <c r="L8852" s="1"/>
      <c r="M8852" s="1"/>
      <c r="N8852" s="1"/>
    </row>
    <row r="8853" spans="6:14" x14ac:dyDescent="0.25">
      <c r="F8853" s="1"/>
      <c r="G8853" s="1"/>
      <c r="H8853" s="1"/>
      <c r="I8853" s="1"/>
      <c r="J8853" s="1"/>
      <c r="K8853" s="1"/>
      <c r="L8853" s="1"/>
      <c r="M8853" s="1"/>
      <c r="N8853" s="1"/>
    </row>
    <row r="8854" spans="6:14" x14ac:dyDescent="0.25">
      <c r="F8854" s="1"/>
      <c r="G8854" s="1"/>
      <c r="H8854" s="1"/>
      <c r="I8854" s="1"/>
      <c r="J8854" s="1"/>
      <c r="K8854" s="1"/>
      <c r="L8854" s="1"/>
      <c r="M8854" s="1"/>
      <c r="N8854" s="1"/>
    </row>
    <row r="8855" spans="6:14" x14ac:dyDescent="0.25">
      <c r="F8855" s="1"/>
      <c r="G8855" s="1"/>
      <c r="H8855" s="1"/>
      <c r="I8855" s="1"/>
      <c r="J8855" s="1"/>
      <c r="K8855" s="1"/>
      <c r="L8855" s="1"/>
      <c r="M8855" s="1"/>
      <c r="N8855" s="1"/>
    </row>
    <row r="8856" spans="6:14" x14ac:dyDescent="0.25">
      <c r="F8856" s="1"/>
      <c r="G8856" s="1"/>
      <c r="H8856" s="1"/>
      <c r="I8856" s="1"/>
      <c r="J8856" s="1"/>
      <c r="K8856" s="1"/>
      <c r="L8856" s="1"/>
      <c r="M8856" s="1"/>
      <c r="N8856" s="1"/>
    </row>
    <row r="8857" spans="6:14" x14ac:dyDescent="0.25">
      <c r="F8857" s="1"/>
      <c r="G8857" s="1"/>
      <c r="H8857" s="1"/>
      <c r="I8857" s="1"/>
      <c r="J8857" s="1"/>
      <c r="K8857" s="1"/>
      <c r="L8857" s="1"/>
      <c r="M8857" s="1"/>
      <c r="N8857" s="1"/>
    </row>
    <row r="8858" spans="6:14" x14ac:dyDescent="0.25">
      <c r="F8858" s="1"/>
      <c r="G8858" s="1"/>
      <c r="H8858" s="1"/>
      <c r="I8858" s="1"/>
      <c r="J8858" s="1"/>
      <c r="K8858" s="1"/>
      <c r="L8858" s="1"/>
      <c r="M8858" s="1"/>
      <c r="N8858" s="1"/>
    </row>
    <row r="8859" spans="6:14" x14ac:dyDescent="0.25">
      <c r="F8859" s="1"/>
      <c r="G8859" s="1"/>
      <c r="H8859" s="1"/>
      <c r="I8859" s="1"/>
      <c r="J8859" s="1"/>
      <c r="K8859" s="1"/>
      <c r="L8859" s="1"/>
      <c r="M8859" s="1"/>
      <c r="N8859" s="1"/>
    </row>
    <row r="8860" spans="6:14" x14ac:dyDescent="0.25">
      <c r="F8860" s="1"/>
      <c r="G8860" s="1"/>
      <c r="H8860" s="1"/>
      <c r="I8860" s="1"/>
      <c r="J8860" s="1"/>
      <c r="K8860" s="1"/>
      <c r="L8860" s="1"/>
      <c r="M8860" s="1"/>
      <c r="N8860" s="1"/>
    </row>
    <row r="8861" spans="6:14" x14ac:dyDescent="0.25">
      <c r="F8861" s="1"/>
      <c r="G8861" s="1"/>
      <c r="H8861" s="1"/>
      <c r="I8861" s="1"/>
      <c r="J8861" s="1"/>
      <c r="K8861" s="1"/>
      <c r="L8861" s="1"/>
      <c r="M8861" s="1"/>
      <c r="N8861" s="1"/>
    </row>
    <row r="8862" spans="6:14" x14ac:dyDescent="0.25">
      <c r="F8862" s="1"/>
      <c r="G8862" s="1"/>
      <c r="H8862" s="1"/>
      <c r="I8862" s="1"/>
      <c r="J8862" s="1"/>
      <c r="K8862" s="1"/>
      <c r="L8862" s="1"/>
      <c r="M8862" s="1"/>
      <c r="N8862" s="1"/>
    </row>
    <row r="8863" spans="6:14" x14ac:dyDescent="0.25">
      <c r="F8863" s="1"/>
      <c r="G8863" s="1"/>
      <c r="H8863" s="1"/>
      <c r="I8863" s="1"/>
      <c r="J8863" s="1"/>
      <c r="K8863" s="1"/>
      <c r="L8863" s="1"/>
      <c r="M8863" s="1"/>
      <c r="N8863" s="1"/>
    </row>
    <row r="8864" spans="6:14" x14ac:dyDescent="0.25">
      <c r="F8864" s="1"/>
      <c r="G8864" s="1"/>
      <c r="H8864" s="1"/>
      <c r="I8864" s="1"/>
      <c r="J8864" s="1"/>
      <c r="K8864" s="1"/>
      <c r="L8864" s="1"/>
      <c r="M8864" s="1"/>
      <c r="N8864" s="1"/>
    </row>
    <row r="8865" spans="6:14" x14ac:dyDescent="0.25">
      <c r="F8865" s="1"/>
      <c r="G8865" s="1"/>
      <c r="H8865" s="1"/>
      <c r="I8865" s="1"/>
      <c r="J8865" s="1"/>
      <c r="K8865" s="1"/>
      <c r="L8865" s="1"/>
      <c r="M8865" s="1"/>
      <c r="N8865" s="1"/>
    </row>
    <row r="8866" spans="6:14" x14ac:dyDescent="0.25">
      <c r="F8866" s="1"/>
      <c r="G8866" s="1"/>
      <c r="H8866" s="1"/>
      <c r="I8866" s="1"/>
      <c r="J8866" s="1"/>
      <c r="K8866" s="1"/>
      <c r="L8866" s="1"/>
      <c r="M8866" s="1"/>
      <c r="N8866" s="1"/>
    </row>
    <row r="8867" spans="6:14" x14ac:dyDescent="0.25">
      <c r="F8867" s="1"/>
      <c r="G8867" s="1"/>
      <c r="H8867" s="1"/>
      <c r="I8867" s="1"/>
      <c r="J8867" s="1"/>
      <c r="K8867" s="1"/>
      <c r="L8867" s="1"/>
      <c r="M8867" s="1"/>
      <c r="N8867" s="1"/>
    </row>
    <row r="8868" spans="6:14" x14ac:dyDescent="0.25">
      <c r="F8868" s="1"/>
      <c r="G8868" s="1"/>
      <c r="H8868" s="1"/>
      <c r="I8868" s="1"/>
      <c r="J8868" s="1"/>
      <c r="K8868" s="1"/>
      <c r="L8868" s="1"/>
      <c r="M8868" s="1"/>
      <c r="N8868" s="1"/>
    </row>
    <row r="8869" spans="6:14" x14ac:dyDescent="0.25">
      <c r="F8869" s="1"/>
      <c r="G8869" s="1"/>
      <c r="H8869" s="1"/>
      <c r="I8869" s="1"/>
      <c r="J8869" s="1"/>
      <c r="K8869" s="1"/>
      <c r="L8869" s="1"/>
      <c r="M8869" s="1"/>
      <c r="N8869" s="1"/>
    </row>
    <row r="8870" spans="6:14" x14ac:dyDescent="0.25">
      <c r="F8870" s="1"/>
      <c r="G8870" s="1"/>
      <c r="H8870" s="1"/>
      <c r="I8870" s="1"/>
      <c r="J8870" s="1"/>
      <c r="K8870" s="1"/>
      <c r="L8870" s="1"/>
      <c r="M8870" s="1"/>
      <c r="N8870" s="1"/>
    </row>
    <row r="8871" spans="6:14" x14ac:dyDescent="0.25">
      <c r="F8871" s="1"/>
      <c r="G8871" s="1"/>
      <c r="H8871" s="1"/>
      <c r="I8871" s="1"/>
      <c r="J8871" s="1"/>
      <c r="K8871" s="1"/>
      <c r="L8871" s="1"/>
      <c r="M8871" s="1"/>
      <c r="N8871" s="1"/>
    </row>
    <row r="8872" spans="6:14" x14ac:dyDescent="0.25">
      <c r="F8872" s="1"/>
      <c r="G8872" s="1"/>
      <c r="H8872" s="1"/>
      <c r="I8872" s="1"/>
      <c r="J8872" s="1"/>
      <c r="K8872" s="1"/>
      <c r="L8872" s="1"/>
      <c r="M8872" s="1"/>
      <c r="N8872" s="1"/>
    </row>
    <row r="8873" spans="6:14" x14ac:dyDescent="0.25">
      <c r="F8873" s="1"/>
      <c r="G8873" s="1"/>
      <c r="H8873" s="1"/>
      <c r="I8873" s="1"/>
      <c r="J8873" s="1"/>
      <c r="K8873" s="1"/>
      <c r="L8873" s="1"/>
      <c r="M8873" s="1"/>
      <c r="N8873" s="1"/>
    </row>
    <row r="8874" spans="6:14" x14ac:dyDescent="0.25">
      <c r="F8874" s="1"/>
      <c r="G8874" s="1"/>
      <c r="H8874" s="1"/>
      <c r="I8874" s="1"/>
      <c r="J8874" s="1"/>
      <c r="K8874" s="1"/>
      <c r="L8874" s="1"/>
      <c r="M8874" s="1"/>
      <c r="N8874" s="1"/>
    </row>
    <row r="8875" spans="6:14" x14ac:dyDescent="0.25">
      <c r="F8875" s="1"/>
      <c r="G8875" s="1"/>
      <c r="H8875" s="1"/>
      <c r="I8875" s="1"/>
      <c r="J8875" s="1"/>
      <c r="K8875" s="1"/>
      <c r="L8875" s="1"/>
      <c r="M8875" s="1"/>
      <c r="N8875" s="1"/>
    </row>
    <row r="8876" spans="6:14" x14ac:dyDescent="0.25">
      <c r="F8876" s="1"/>
      <c r="G8876" s="1"/>
      <c r="H8876" s="1"/>
      <c r="I8876" s="1"/>
      <c r="J8876" s="1"/>
      <c r="K8876" s="1"/>
      <c r="L8876" s="1"/>
      <c r="M8876" s="1"/>
      <c r="N8876" s="1"/>
    </row>
    <row r="8877" spans="6:14" x14ac:dyDescent="0.25">
      <c r="F8877" s="1"/>
      <c r="G8877" s="1"/>
      <c r="H8877" s="1"/>
      <c r="I8877" s="1"/>
      <c r="J8877" s="1"/>
      <c r="K8877" s="1"/>
      <c r="L8877" s="1"/>
      <c r="M8877" s="1"/>
      <c r="N8877" s="1"/>
    </row>
    <row r="8878" spans="6:14" x14ac:dyDescent="0.25">
      <c r="F8878" s="1"/>
      <c r="G8878" s="1"/>
      <c r="H8878" s="1"/>
      <c r="I8878" s="1"/>
      <c r="J8878" s="1"/>
      <c r="K8878" s="1"/>
      <c r="L8878" s="1"/>
      <c r="M8878" s="1"/>
      <c r="N8878" s="1"/>
    </row>
    <row r="8879" spans="6:14" x14ac:dyDescent="0.25">
      <c r="F8879" s="1"/>
      <c r="G8879" s="1"/>
      <c r="H8879" s="1"/>
      <c r="I8879" s="1"/>
      <c r="J8879" s="1"/>
      <c r="K8879" s="1"/>
      <c r="L8879" s="1"/>
      <c r="M8879" s="1"/>
      <c r="N8879" s="1"/>
    </row>
    <row r="8880" spans="6:14" x14ac:dyDescent="0.25">
      <c r="F8880" s="1"/>
      <c r="G8880" s="1"/>
      <c r="H8880" s="1"/>
      <c r="I8880" s="1"/>
      <c r="J8880" s="1"/>
      <c r="K8880" s="1"/>
      <c r="L8880" s="1"/>
      <c r="M8880" s="1"/>
      <c r="N8880" s="1"/>
    </row>
    <row r="8881" spans="6:14" x14ac:dyDescent="0.25">
      <c r="F8881" s="1"/>
      <c r="G8881" s="1"/>
      <c r="H8881" s="1"/>
      <c r="I8881" s="1"/>
      <c r="J8881" s="1"/>
      <c r="K8881" s="1"/>
      <c r="L8881" s="1"/>
      <c r="M8881" s="1"/>
      <c r="N8881" s="1"/>
    </row>
    <row r="8882" spans="6:14" x14ac:dyDescent="0.25">
      <c r="F8882" s="1"/>
      <c r="G8882" s="1"/>
      <c r="H8882" s="1"/>
      <c r="I8882" s="1"/>
      <c r="J8882" s="1"/>
      <c r="K8882" s="1"/>
      <c r="L8882" s="1"/>
      <c r="M8882" s="1"/>
      <c r="N8882" s="1"/>
    </row>
    <row r="8883" spans="6:14" x14ac:dyDescent="0.25">
      <c r="F8883" s="1"/>
      <c r="G8883" s="1"/>
      <c r="H8883" s="1"/>
      <c r="I8883" s="1"/>
      <c r="J8883" s="1"/>
      <c r="K8883" s="1"/>
      <c r="L8883" s="1"/>
      <c r="M8883" s="1"/>
      <c r="N8883" s="1"/>
    </row>
    <row r="8884" spans="6:14" x14ac:dyDescent="0.25">
      <c r="F8884" s="1"/>
      <c r="G8884" s="1"/>
      <c r="H8884" s="1"/>
      <c r="I8884" s="1"/>
      <c r="J8884" s="1"/>
      <c r="K8884" s="1"/>
      <c r="L8884" s="1"/>
      <c r="M8884" s="1"/>
      <c r="N8884" s="1"/>
    </row>
    <row r="8885" spans="6:14" x14ac:dyDescent="0.25">
      <c r="F8885" s="1"/>
      <c r="G8885" s="1"/>
      <c r="H8885" s="1"/>
      <c r="I8885" s="1"/>
      <c r="J8885" s="1"/>
      <c r="K8885" s="1"/>
      <c r="L8885" s="1"/>
      <c r="M8885" s="1"/>
      <c r="N8885" s="1"/>
    </row>
    <row r="8886" spans="6:14" x14ac:dyDescent="0.25">
      <c r="F8886" s="1"/>
      <c r="G8886" s="1"/>
      <c r="H8886" s="1"/>
      <c r="I8886" s="1"/>
      <c r="J8886" s="1"/>
      <c r="K8886" s="1"/>
      <c r="L8886" s="1"/>
      <c r="M8886" s="1"/>
      <c r="N8886" s="1"/>
    </row>
    <row r="8887" spans="6:14" x14ac:dyDescent="0.25">
      <c r="F8887" s="1"/>
      <c r="G8887" s="1"/>
      <c r="H8887" s="1"/>
      <c r="I8887" s="1"/>
      <c r="J8887" s="1"/>
      <c r="K8887" s="1"/>
      <c r="L8887" s="1"/>
      <c r="M8887" s="1"/>
      <c r="N8887" s="1"/>
    </row>
    <row r="8888" spans="6:14" x14ac:dyDescent="0.25">
      <c r="F8888" s="1"/>
      <c r="G8888" s="1"/>
      <c r="H8888" s="1"/>
      <c r="I8888" s="1"/>
      <c r="J8888" s="1"/>
      <c r="K8888" s="1"/>
      <c r="L8888" s="1"/>
      <c r="M8888" s="1"/>
      <c r="N8888" s="1"/>
    </row>
    <row r="8889" spans="6:14" x14ac:dyDescent="0.25">
      <c r="F8889" s="1"/>
      <c r="G8889" s="1"/>
      <c r="H8889" s="1"/>
      <c r="I8889" s="1"/>
      <c r="J8889" s="1"/>
      <c r="K8889" s="1"/>
      <c r="L8889" s="1"/>
      <c r="M8889" s="1"/>
      <c r="N8889" s="1"/>
    </row>
    <row r="8890" spans="6:14" x14ac:dyDescent="0.25">
      <c r="F8890" s="1"/>
      <c r="G8890" s="1"/>
      <c r="H8890" s="1"/>
      <c r="I8890" s="1"/>
      <c r="J8890" s="1"/>
      <c r="K8890" s="1"/>
      <c r="L8890" s="1"/>
      <c r="M8890" s="1"/>
      <c r="N8890" s="1"/>
    </row>
    <row r="8891" spans="6:14" x14ac:dyDescent="0.25">
      <c r="F8891" s="1"/>
      <c r="G8891" s="1"/>
      <c r="H8891" s="1"/>
      <c r="I8891" s="1"/>
      <c r="J8891" s="1"/>
      <c r="K8891" s="1"/>
      <c r="L8891" s="1"/>
      <c r="M8891" s="1"/>
      <c r="N8891" s="1"/>
    </row>
    <row r="8892" spans="6:14" x14ac:dyDescent="0.25">
      <c r="F8892" s="1"/>
      <c r="G8892" s="1"/>
      <c r="H8892" s="1"/>
      <c r="I8892" s="1"/>
      <c r="J8892" s="1"/>
      <c r="K8892" s="1"/>
      <c r="L8892" s="1"/>
      <c r="M8892" s="1"/>
      <c r="N8892" s="1"/>
    </row>
    <row r="8893" spans="6:14" x14ac:dyDescent="0.25">
      <c r="F8893" s="1"/>
      <c r="G8893" s="1"/>
      <c r="H8893" s="1"/>
      <c r="I8893" s="1"/>
      <c r="J8893" s="1"/>
      <c r="K8893" s="1"/>
      <c r="L8893" s="1"/>
      <c r="M8893" s="1"/>
      <c r="N8893" s="1"/>
    </row>
    <row r="8894" spans="6:14" x14ac:dyDescent="0.25">
      <c r="F8894" s="1"/>
      <c r="G8894" s="1"/>
      <c r="H8894" s="1"/>
      <c r="I8894" s="1"/>
      <c r="J8894" s="1"/>
      <c r="K8894" s="1"/>
      <c r="L8894" s="1"/>
      <c r="M8894" s="1"/>
      <c r="N8894" s="1"/>
    </row>
    <row r="8895" spans="6:14" x14ac:dyDescent="0.25">
      <c r="F8895" s="1"/>
      <c r="G8895" s="1"/>
      <c r="H8895" s="1"/>
      <c r="I8895" s="1"/>
      <c r="J8895" s="1"/>
      <c r="K8895" s="1"/>
      <c r="L8895" s="1"/>
      <c r="M8895" s="1"/>
      <c r="N8895" s="1"/>
    </row>
    <row r="8896" spans="6:14" x14ac:dyDescent="0.25">
      <c r="F8896" s="1"/>
      <c r="G8896" s="1"/>
      <c r="H8896" s="1"/>
      <c r="I8896" s="1"/>
      <c r="J8896" s="1"/>
      <c r="K8896" s="1"/>
      <c r="L8896" s="1"/>
      <c r="M8896" s="1"/>
      <c r="N8896" s="1"/>
    </row>
    <row r="8897" spans="6:14" x14ac:dyDescent="0.25">
      <c r="F8897" s="1"/>
      <c r="G8897" s="1"/>
      <c r="H8897" s="1"/>
      <c r="I8897" s="1"/>
      <c r="J8897" s="1"/>
      <c r="K8897" s="1"/>
      <c r="L8897" s="1"/>
      <c r="M8897" s="1"/>
      <c r="N8897" s="1"/>
    </row>
    <row r="8898" spans="6:14" x14ac:dyDescent="0.25">
      <c r="F8898" s="1"/>
      <c r="G8898" s="1"/>
      <c r="H8898" s="1"/>
      <c r="I8898" s="1"/>
      <c r="J8898" s="1"/>
      <c r="K8898" s="1"/>
      <c r="L8898" s="1"/>
      <c r="M8898" s="1"/>
      <c r="N8898" s="1"/>
    </row>
    <row r="8899" spans="6:14" x14ac:dyDescent="0.25">
      <c r="F8899" s="1"/>
      <c r="G8899" s="1"/>
      <c r="H8899" s="1"/>
      <c r="I8899" s="1"/>
      <c r="J8899" s="1"/>
      <c r="K8899" s="1"/>
      <c r="L8899" s="1"/>
      <c r="M8899" s="1"/>
      <c r="N8899" s="1"/>
    </row>
    <row r="8900" spans="6:14" x14ac:dyDescent="0.25">
      <c r="F8900" s="1"/>
      <c r="G8900" s="1"/>
      <c r="H8900" s="1"/>
      <c r="I8900" s="1"/>
      <c r="J8900" s="1"/>
      <c r="K8900" s="1"/>
      <c r="L8900" s="1"/>
      <c r="M8900" s="1"/>
      <c r="N8900" s="1"/>
    </row>
    <row r="8901" spans="6:14" x14ac:dyDescent="0.25">
      <c r="F8901" s="1"/>
      <c r="G8901" s="1"/>
      <c r="H8901" s="1"/>
      <c r="I8901" s="1"/>
      <c r="J8901" s="1"/>
      <c r="K8901" s="1"/>
      <c r="L8901" s="1"/>
      <c r="M8901" s="1"/>
      <c r="N8901" s="1"/>
    </row>
    <row r="8902" spans="6:14" x14ac:dyDescent="0.25">
      <c r="F8902" s="1"/>
      <c r="G8902" s="1"/>
      <c r="H8902" s="1"/>
      <c r="I8902" s="1"/>
      <c r="J8902" s="1"/>
      <c r="K8902" s="1"/>
      <c r="L8902" s="1"/>
      <c r="M8902" s="1"/>
      <c r="N8902" s="1"/>
    </row>
    <row r="8903" spans="6:14" x14ac:dyDescent="0.25">
      <c r="F8903" s="1"/>
      <c r="G8903" s="1"/>
      <c r="H8903" s="1"/>
      <c r="I8903" s="1"/>
      <c r="J8903" s="1"/>
      <c r="K8903" s="1"/>
      <c r="L8903" s="1"/>
      <c r="M8903" s="1"/>
      <c r="N8903" s="1"/>
    </row>
    <row r="8904" spans="6:14" x14ac:dyDescent="0.25">
      <c r="F8904" s="1"/>
      <c r="G8904" s="1"/>
      <c r="H8904" s="1"/>
      <c r="I8904" s="1"/>
      <c r="J8904" s="1"/>
      <c r="K8904" s="1"/>
      <c r="L8904" s="1"/>
      <c r="M8904" s="1"/>
      <c r="N8904" s="1"/>
    </row>
    <row r="8905" spans="6:14" x14ac:dyDescent="0.25">
      <c r="F8905" s="1"/>
      <c r="G8905" s="1"/>
      <c r="H8905" s="1"/>
      <c r="I8905" s="1"/>
      <c r="J8905" s="1"/>
      <c r="K8905" s="1"/>
      <c r="L8905" s="1"/>
      <c r="M8905" s="1"/>
      <c r="N8905" s="1"/>
    </row>
    <row r="8906" spans="6:14" x14ac:dyDescent="0.25">
      <c r="F8906" s="1"/>
      <c r="G8906" s="1"/>
      <c r="H8906" s="1"/>
      <c r="I8906" s="1"/>
      <c r="J8906" s="1"/>
      <c r="K8906" s="1"/>
      <c r="L8906" s="1"/>
      <c r="M8906" s="1"/>
      <c r="N8906" s="1"/>
    </row>
    <row r="8907" spans="6:14" x14ac:dyDescent="0.25">
      <c r="F8907" s="1"/>
      <c r="G8907" s="1"/>
      <c r="H8907" s="1"/>
      <c r="I8907" s="1"/>
      <c r="J8907" s="1"/>
      <c r="K8907" s="1"/>
      <c r="L8907" s="1"/>
      <c r="M8907" s="1"/>
      <c r="N8907" s="1"/>
    </row>
    <row r="8908" spans="6:14" x14ac:dyDescent="0.25">
      <c r="F8908" s="1"/>
      <c r="G8908" s="1"/>
      <c r="H8908" s="1"/>
      <c r="I8908" s="1"/>
      <c r="J8908" s="1"/>
      <c r="K8908" s="1"/>
      <c r="L8908" s="1"/>
      <c r="M8908" s="1"/>
      <c r="N8908" s="1"/>
    </row>
    <row r="8909" spans="6:14" x14ac:dyDescent="0.25">
      <c r="F8909" s="1"/>
      <c r="G8909" s="1"/>
      <c r="H8909" s="1"/>
      <c r="I8909" s="1"/>
      <c r="J8909" s="1"/>
      <c r="K8909" s="1"/>
      <c r="L8909" s="1"/>
      <c r="M8909" s="1"/>
      <c r="N8909" s="1"/>
    </row>
    <row r="8910" spans="6:14" x14ac:dyDescent="0.25">
      <c r="F8910" s="1"/>
      <c r="G8910" s="1"/>
      <c r="H8910" s="1"/>
      <c r="I8910" s="1"/>
      <c r="J8910" s="1"/>
      <c r="K8910" s="1"/>
      <c r="L8910" s="1"/>
      <c r="M8910" s="1"/>
      <c r="N8910" s="1"/>
    </row>
    <row r="8911" spans="6:14" x14ac:dyDescent="0.25">
      <c r="F8911" s="1"/>
      <c r="G8911" s="1"/>
      <c r="H8911" s="1"/>
      <c r="I8911" s="1"/>
      <c r="J8911" s="1"/>
      <c r="K8911" s="1"/>
      <c r="L8911" s="1"/>
      <c r="M8911" s="1"/>
      <c r="N8911" s="1"/>
    </row>
    <row r="8912" spans="6:14" x14ac:dyDescent="0.25">
      <c r="F8912" s="1"/>
      <c r="G8912" s="1"/>
      <c r="H8912" s="1"/>
      <c r="I8912" s="1"/>
      <c r="J8912" s="1"/>
      <c r="K8912" s="1"/>
      <c r="L8912" s="1"/>
      <c r="M8912" s="1"/>
      <c r="N8912" s="1"/>
    </row>
    <row r="8913" spans="6:14" x14ac:dyDescent="0.25">
      <c r="F8913" s="1"/>
      <c r="G8913" s="1"/>
      <c r="H8913" s="1"/>
      <c r="I8913" s="1"/>
      <c r="J8913" s="1"/>
      <c r="K8913" s="1"/>
      <c r="L8913" s="1"/>
      <c r="M8913" s="1"/>
      <c r="N8913" s="1"/>
    </row>
    <row r="8914" spans="6:14" x14ac:dyDescent="0.25">
      <c r="F8914" s="1"/>
      <c r="G8914" s="1"/>
      <c r="H8914" s="1"/>
      <c r="I8914" s="1"/>
      <c r="J8914" s="1"/>
      <c r="K8914" s="1"/>
      <c r="L8914" s="1"/>
      <c r="M8914" s="1"/>
      <c r="N8914" s="1"/>
    </row>
    <row r="8915" spans="6:14" x14ac:dyDescent="0.25">
      <c r="F8915" s="1"/>
      <c r="G8915" s="1"/>
      <c r="H8915" s="1"/>
      <c r="I8915" s="1"/>
      <c r="J8915" s="1"/>
      <c r="K8915" s="1"/>
      <c r="L8915" s="1"/>
      <c r="M8915" s="1"/>
      <c r="N8915" s="1"/>
    </row>
    <row r="8916" spans="6:14" x14ac:dyDescent="0.25">
      <c r="F8916" s="1"/>
      <c r="G8916" s="1"/>
      <c r="H8916" s="1"/>
      <c r="I8916" s="1"/>
      <c r="J8916" s="1"/>
      <c r="K8916" s="1"/>
      <c r="L8916" s="1"/>
      <c r="M8916" s="1"/>
      <c r="N8916" s="1"/>
    </row>
    <row r="8917" spans="6:14" x14ac:dyDescent="0.25">
      <c r="F8917" s="1"/>
      <c r="G8917" s="1"/>
      <c r="H8917" s="1"/>
      <c r="I8917" s="1"/>
      <c r="J8917" s="1"/>
      <c r="K8917" s="1"/>
      <c r="L8917" s="1"/>
      <c r="M8917" s="1"/>
      <c r="N8917" s="1"/>
    </row>
    <row r="8918" spans="6:14" x14ac:dyDescent="0.25">
      <c r="F8918" s="1"/>
      <c r="G8918" s="1"/>
      <c r="H8918" s="1"/>
      <c r="I8918" s="1"/>
      <c r="J8918" s="1"/>
      <c r="K8918" s="1"/>
      <c r="L8918" s="1"/>
      <c r="M8918" s="1"/>
      <c r="N8918" s="1"/>
    </row>
    <row r="8919" spans="6:14" x14ac:dyDescent="0.25">
      <c r="F8919" s="1"/>
      <c r="G8919" s="1"/>
      <c r="H8919" s="1"/>
      <c r="I8919" s="1"/>
      <c r="J8919" s="1"/>
      <c r="K8919" s="1"/>
      <c r="L8919" s="1"/>
      <c r="M8919" s="1"/>
      <c r="N8919" s="1"/>
    </row>
    <row r="8920" spans="6:14" x14ac:dyDescent="0.25">
      <c r="F8920" s="1"/>
      <c r="G8920" s="1"/>
      <c r="H8920" s="1"/>
      <c r="I8920" s="1"/>
      <c r="J8920" s="1"/>
      <c r="K8920" s="1"/>
      <c r="L8920" s="1"/>
      <c r="M8920" s="1"/>
      <c r="N8920" s="1"/>
    </row>
    <row r="8921" spans="6:14" x14ac:dyDescent="0.25">
      <c r="F8921" s="1"/>
      <c r="G8921" s="1"/>
      <c r="H8921" s="1"/>
      <c r="I8921" s="1"/>
      <c r="J8921" s="1"/>
      <c r="K8921" s="1"/>
      <c r="L8921" s="1"/>
      <c r="M8921" s="1"/>
      <c r="N8921" s="1"/>
    </row>
    <row r="8922" spans="6:14" x14ac:dyDescent="0.25">
      <c r="F8922" s="1"/>
      <c r="G8922" s="1"/>
      <c r="H8922" s="1"/>
      <c r="I8922" s="1"/>
      <c r="J8922" s="1"/>
      <c r="K8922" s="1"/>
      <c r="L8922" s="1"/>
      <c r="M8922" s="1"/>
      <c r="N8922" s="1"/>
    </row>
    <row r="8923" spans="6:14" x14ac:dyDescent="0.25">
      <c r="F8923" s="1"/>
      <c r="G8923" s="1"/>
      <c r="H8923" s="1"/>
      <c r="I8923" s="1"/>
      <c r="J8923" s="1"/>
      <c r="K8923" s="1"/>
      <c r="L8923" s="1"/>
      <c r="M8923" s="1"/>
      <c r="N8923" s="1"/>
    </row>
    <row r="8924" spans="6:14" x14ac:dyDescent="0.25">
      <c r="F8924" s="1"/>
      <c r="G8924" s="1"/>
      <c r="H8924" s="1"/>
      <c r="I8924" s="1"/>
      <c r="J8924" s="1"/>
      <c r="K8924" s="1"/>
      <c r="L8924" s="1"/>
      <c r="M8924" s="1"/>
      <c r="N8924" s="1"/>
    </row>
    <row r="8925" spans="6:14" x14ac:dyDescent="0.25">
      <c r="F8925" s="1"/>
      <c r="G8925" s="1"/>
      <c r="H8925" s="1"/>
      <c r="I8925" s="1"/>
      <c r="J8925" s="1"/>
      <c r="K8925" s="1"/>
      <c r="L8925" s="1"/>
      <c r="M8925" s="1"/>
      <c r="N8925" s="1"/>
    </row>
    <row r="8926" spans="6:14" x14ac:dyDescent="0.25">
      <c r="F8926" s="1"/>
      <c r="G8926" s="1"/>
      <c r="H8926" s="1"/>
      <c r="I8926" s="1"/>
      <c r="J8926" s="1"/>
      <c r="K8926" s="1"/>
      <c r="L8926" s="1"/>
      <c r="M8926" s="1"/>
      <c r="N8926" s="1"/>
    </row>
    <row r="8927" spans="6:14" x14ac:dyDescent="0.25">
      <c r="F8927" s="1"/>
      <c r="G8927" s="1"/>
      <c r="H8927" s="1"/>
      <c r="I8927" s="1"/>
      <c r="J8927" s="1"/>
      <c r="K8927" s="1"/>
      <c r="L8927" s="1"/>
      <c r="M8927" s="1"/>
      <c r="N8927" s="1"/>
    </row>
    <row r="8928" spans="6:14" x14ac:dyDescent="0.25">
      <c r="F8928" s="1"/>
      <c r="G8928" s="1"/>
      <c r="H8928" s="1"/>
      <c r="I8928" s="1"/>
      <c r="J8928" s="1"/>
      <c r="K8928" s="1"/>
      <c r="L8928" s="1"/>
      <c r="M8928" s="1"/>
      <c r="N8928" s="1"/>
    </row>
    <row r="8929" spans="6:14" x14ac:dyDescent="0.25">
      <c r="F8929" s="1"/>
      <c r="G8929" s="1"/>
      <c r="H8929" s="1"/>
      <c r="I8929" s="1"/>
      <c r="J8929" s="1"/>
      <c r="K8929" s="1"/>
      <c r="L8929" s="1"/>
      <c r="M8929" s="1"/>
      <c r="N8929" s="1"/>
    </row>
    <row r="8930" spans="6:14" x14ac:dyDescent="0.25">
      <c r="F8930" s="1"/>
      <c r="G8930" s="1"/>
      <c r="H8930" s="1"/>
      <c r="I8930" s="1"/>
      <c r="J8930" s="1"/>
      <c r="K8930" s="1"/>
      <c r="L8930" s="1"/>
      <c r="M8930" s="1"/>
      <c r="N8930" s="1"/>
    </row>
    <row r="8931" spans="6:14" x14ac:dyDescent="0.25">
      <c r="F8931" s="1"/>
      <c r="G8931" s="1"/>
      <c r="H8931" s="1"/>
      <c r="I8931" s="1"/>
      <c r="J8931" s="1"/>
      <c r="K8931" s="1"/>
      <c r="L8931" s="1"/>
      <c r="M8931" s="1"/>
      <c r="N8931" s="1"/>
    </row>
    <row r="8932" spans="6:14" x14ac:dyDescent="0.25">
      <c r="F8932" s="1"/>
      <c r="G8932" s="1"/>
      <c r="H8932" s="1"/>
      <c r="I8932" s="1"/>
      <c r="J8932" s="1"/>
      <c r="K8932" s="1"/>
      <c r="L8932" s="1"/>
      <c r="M8932" s="1"/>
      <c r="N8932" s="1"/>
    </row>
    <row r="8933" spans="6:14" x14ac:dyDescent="0.25">
      <c r="F8933" s="1"/>
      <c r="G8933" s="1"/>
      <c r="H8933" s="1"/>
      <c r="I8933" s="1"/>
      <c r="J8933" s="1"/>
      <c r="K8933" s="1"/>
      <c r="L8933" s="1"/>
      <c r="M8933" s="1"/>
      <c r="N8933" s="1"/>
    </row>
    <row r="8934" spans="6:14" x14ac:dyDescent="0.25">
      <c r="F8934" s="1"/>
      <c r="G8934" s="1"/>
      <c r="H8934" s="1"/>
      <c r="I8934" s="1"/>
      <c r="J8934" s="1"/>
      <c r="K8934" s="1"/>
      <c r="L8934" s="1"/>
      <c r="M8934" s="1"/>
      <c r="N8934" s="1"/>
    </row>
    <row r="8935" spans="6:14" x14ac:dyDescent="0.25">
      <c r="F8935" s="1"/>
      <c r="G8935" s="1"/>
      <c r="H8935" s="1"/>
      <c r="I8935" s="1"/>
      <c r="J8935" s="1"/>
      <c r="K8935" s="1"/>
      <c r="L8935" s="1"/>
      <c r="M8935" s="1"/>
      <c r="N8935" s="1"/>
    </row>
    <row r="8936" spans="6:14" x14ac:dyDescent="0.25">
      <c r="F8936" s="1"/>
      <c r="G8936" s="1"/>
      <c r="H8936" s="1"/>
      <c r="I8936" s="1"/>
      <c r="J8936" s="1"/>
      <c r="K8936" s="1"/>
      <c r="L8936" s="1"/>
      <c r="M8936" s="1"/>
      <c r="N8936" s="1"/>
    </row>
    <row r="8937" spans="6:14" x14ac:dyDescent="0.25">
      <c r="F8937" s="1"/>
      <c r="G8937" s="1"/>
      <c r="H8937" s="1"/>
      <c r="I8937" s="1"/>
      <c r="J8937" s="1"/>
      <c r="K8937" s="1"/>
      <c r="L8937" s="1"/>
      <c r="M8937" s="1"/>
      <c r="N8937" s="1"/>
    </row>
    <row r="8938" spans="6:14" x14ac:dyDescent="0.25">
      <c r="F8938" s="1"/>
      <c r="G8938" s="1"/>
      <c r="H8938" s="1"/>
      <c r="I8938" s="1"/>
      <c r="J8938" s="1"/>
      <c r="K8938" s="1"/>
      <c r="L8938" s="1"/>
      <c r="M8938" s="1"/>
      <c r="N8938" s="1"/>
    </row>
    <row r="8939" spans="6:14" x14ac:dyDescent="0.25">
      <c r="F8939" s="1"/>
      <c r="G8939" s="1"/>
      <c r="H8939" s="1"/>
      <c r="I8939" s="1"/>
      <c r="J8939" s="1"/>
      <c r="K8939" s="1"/>
      <c r="L8939" s="1"/>
      <c r="M8939" s="1"/>
      <c r="N8939" s="1"/>
    </row>
    <row r="8940" spans="6:14" x14ac:dyDescent="0.25">
      <c r="F8940" s="1"/>
      <c r="G8940" s="1"/>
      <c r="H8940" s="1"/>
      <c r="I8940" s="1"/>
      <c r="J8940" s="1"/>
      <c r="K8940" s="1"/>
      <c r="L8940" s="1"/>
      <c r="M8940" s="1"/>
      <c r="N8940" s="1"/>
    </row>
    <row r="8941" spans="6:14" x14ac:dyDescent="0.25">
      <c r="F8941" s="1"/>
      <c r="G8941" s="1"/>
      <c r="H8941" s="1"/>
      <c r="I8941" s="1"/>
      <c r="J8941" s="1"/>
      <c r="K8941" s="1"/>
      <c r="L8941" s="1"/>
      <c r="M8941" s="1"/>
      <c r="N8941" s="1"/>
    </row>
    <row r="8942" spans="6:14" x14ac:dyDescent="0.25">
      <c r="F8942" s="1"/>
      <c r="G8942" s="1"/>
      <c r="H8942" s="1"/>
      <c r="I8942" s="1"/>
      <c r="J8942" s="1"/>
      <c r="K8942" s="1"/>
      <c r="L8942" s="1"/>
      <c r="M8942" s="1"/>
      <c r="N8942" s="1"/>
    </row>
    <row r="8943" spans="6:14" x14ac:dyDescent="0.25">
      <c r="F8943" s="1"/>
      <c r="G8943" s="1"/>
      <c r="H8943" s="1"/>
      <c r="I8943" s="1"/>
      <c r="J8943" s="1"/>
      <c r="K8943" s="1"/>
      <c r="L8943" s="1"/>
      <c r="M8943" s="1"/>
      <c r="N8943" s="1"/>
    </row>
    <row r="8944" spans="6:14" x14ac:dyDescent="0.25">
      <c r="F8944" s="1"/>
      <c r="G8944" s="1"/>
      <c r="H8944" s="1"/>
      <c r="I8944" s="1"/>
      <c r="J8944" s="1"/>
      <c r="K8944" s="1"/>
      <c r="L8944" s="1"/>
      <c r="M8944" s="1"/>
      <c r="N8944" s="1"/>
    </row>
    <row r="8945" spans="6:14" x14ac:dyDescent="0.25">
      <c r="F8945" s="1"/>
      <c r="G8945" s="1"/>
      <c r="H8945" s="1"/>
      <c r="I8945" s="1"/>
      <c r="J8945" s="1"/>
      <c r="K8945" s="1"/>
      <c r="L8945" s="1"/>
      <c r="M8945" s="1"/>
      <c r="N8945" s="1"/>
    </row>
    <row r="8946" spans="6:14" x14ac:dyDescent="0.25">
      <c r="F8946" s="1"/>
      <c r="G8946" s="1"/>
      <c r="H8946" s="1"/>
      <c r="I8946" s="1"/>
      <c r="J8946" s="1"/>
      <c r="K8946" s="1"/>
      <c r="L8946" s="1"/>
      <c r="M8946" s="1"/>
      <c r="N8946" s="1"/>
    </row>
    <row r="8947" spans="6:14" x14ac:dyDescent="0.25">
      <c r="F8947" s="1"/>
      <c r="G8947" s="1"/>
      <c r="H8947" s="1"/>
      <c r="I8947" s="1"/>
      <c r="J8947" s="1"/>
      <c r="K8947" s="1"/>
      <c r="L8947" s="1"/>
      <c r="M8947" s="1"/>
      <c r="N8947" s="1"/>
    </row>
    <row r="8948" spans="6:14" x14ac:dyDescent="0.25">
      <c r="F8948" s="1"/>
      <c r="G8948" s="1"/>
      <c r="H8948" s="1"/>
      <c r="I8948" s="1"/>
      <c r="J8948" s="1"/>
      <c r="K8948" s="1"/>
      <c r="L8948" s="1"/>
      <c r="M8948" s="1"/>
      <c r="N8948" s="1"/>
    </row>
    <row r="8949" spans="6:14" x14ac:dyDescent="0.25">
      <c r="F8949" s="1"/>
      <c r="G8949" s="1"/>
      <c r="H8949" s="1"/>
      <c r="I8949" s="1"/>
      <c r="J8949" s="1"/>
      <c r="K8949" s="1"/>
      <c r="L8949" s="1"/>
      <c r="M8949" s="1"/>
      <c r="N8949" s="1"/>
    </row>
    <row r="8950" spans="6:14" x14ac:dyDescent="0.25">
      <c r="F8950" s="1"/>
      <c r="G8950" s="1"/>
      <c r="H8950" s="1"/>
      <c r="I8950" s="1"/>
      <c r="J8950" s="1"/>
      <c r="K8950" s="1"/>
      <c r="L8950" s="1"/>
      <c r="M8950" s="1"/>
      <c r="N8950" s="1"/>
    </row>
    <row r="8951" spans="6:14" x14ac:dyDescent="0.25">
      <c r="F8951" s="1"/>
      <c r="G8951" s="1"/>
      <c r="H8951" s="1"/>
      <c r="I8951" s="1"/>
      <c r="J8951" s="1"/>
      <c r="K8951" s="1"/>
      <c r="L8951" s="1"/>
      <c r="M8951" s="1"/>
      <c r="N8951" s="1"/>
    </row>
    <row r="8952" spans="6:14" x14ac:dyDescent="0.25">
      <c r="F8952" s="1"/>
      <c r="G8952" s="1"/>
      <c r="H8952" s="1"/>
      <c r="I8952" s="1"/>
      <c r="J8952" s="1"/>
      <c r="K8952" s="1"/>
      <c r="L8952" s="1"/>
      <c r="M8952" s="1"/>
      <c r="N8952" s="1"/>
    </row>
    <row r="8953" spans="6:14" x14ac:dyDescent="0.25">
      <c r="F8953" s="1"/>
      <c r="G8953" s="1"/>
      <c r="H8953" s="1"/>
      <c r="I8953" s="1"/>
      <c r="J8953" s="1"/>
      <c r="K8953" s="1"/>
      <c r="L8953" s="1"/>
      <c r="M8953" s="1"/>
      <c r="N8953" s="1"/>
    </row>
    <row r="8954" spans="6:14" x14ac:dyDescent="0.25">
      <c r="F8954" s="1"/>
      <c r="G8954" s="1"/>
      <c r="H8954" s="1"/>
      <c r="I8954" s="1"/>
      <c r="J8954" s="1"/>
      <c r="K8954" s="1"/>
      <c r="L8954" s="1"/>
      <c r="M8954" s="1"/>
      <c r="N8954" s="1"/>
    </row>
    <row r="8955" spans="6:14" x14ac:dyDescent="0.25">
      <c r="F8955" s="1"/>
      <c r="G8955" s="1"/>
      <c r="H8955" s="1"/>
      <c r="I8955" s="1"/>
      <c r="J8955" s="1"/>
      <c r="K8955" s="1"/>
      <c r="L8955" s="1"/>
      <c r="M8955" s="1"/>
      <c r="N8955" s="1"/>
    </row>
    <row r="8956" spans="6:14" x14ac:dyDescent="0.25">
      <c r="F8956" s="1"/>
      <c r="G8956" s="1"/>
      <c r="H8956" s="1"/>
      <c r="I8956" s="1"/>
      <c r="J8956" s="1"/>
      <c r="K8956" s="1"/>
      <c r="L8956" s="1"/>
      <c r="M8956" s="1"/>
      <c r="N8956" s="1"/>
    </row>
    <row r="8957" spans="6:14" x14ac:dyDescent="0.25">
      <c r="F8957" s="1"/>
      <c r="G8957" s="1"/>
      <c r="H8957" s="1"/>
      <c r="I8957" s="1"/>
      <c r="J8957" s="1"/>
      <c r="K8957" s="1"/>
      <c r="L8957" s="1"/>
      <c r="M8957" s="1"/>
      <c r="N8957" s="1"/>
    </row>
    <row r="8958" spans="6:14" x14ac:dyDescent="0.25">
      <c r="F8958" s="1"/>
      <c r="G8958" s="1"/>
      <c r="H8958" s="1"/>
      <c r="I8958" s="1"/>
      <c r="J8958" s="1"/>
      <c r="K8958" s="1"/>
      <c r="L8958" s="1"/>
      <c r="M8958" s="1"/>
      <c r="N8958" s="1"/>
    </row>
    <row r="8959" spans="6:14" x14ac:dyDescent="0.25">
      <c r="F8959" s="1"/>
      <c r="G8959" s="1"/>
      <c r="H8959" s="1"/>
      <c r="I8959" s="1"/>
      <c r="J8959" s="1"/>
      <c r="K8959" s="1"/>
      <c r="L8959" s="1"/>
      <c r="M8959" s="1"/>
      <c r="N8959" s="1"/>
    </row>
    <row r="8960" spans="6:14" x14ac:dyDescent="0.25">
      <c r="F8960" s="1"/>
      <c r="G8960" s="1"/>
      <c r="H8960" s="1"/>
      <c r="I8960" s="1"/>
      <c r="J8960" s="1"/>
      <c r="K8960" s="1"/>
      <c r="L8960" s="1"/>
      <c r="M8960" s="1"/>
      <c r="N8960" s="1"/>
    </row>
    <row r="8961" spans="6:14" x14ac:dyDescent="0.25">
      <c r="F8961" s="1"/>
      <c r="G8961" s="1"/>
      <c r="H8961" s="1"/>
      <c r="I8961" s="1"/>
      <c r="J8961" s="1"/>
      <c r="K8961" s="1"/>
      <c r="L8961" s="1"/>
      <c r="M8961" s="1"/>
      <c r="N8961" s="1"/>
    </row>
    <row r="8962" spans="6:14" x14ac:dyDescent="0.25">
      <c r="F8962" s="1"/>
      <c r="G8962" s="1"/>
      <c r="H8962" s="1"/>
      <c r="I8962" s="1"/>
      <c r="J8962" s="1"/>
      <c r="K8962" s="1"/>
      <c r="L8962" s="1"/>
      <c r="M8962" s="1"/>
      <c r="N8962" s="1"/>
    </row>
    <row r="8963" spans="6:14" x14ac:dyDescent="0.25">
      <c r="F8963" s="1"/>
      <c r="G8963" s="1"/>
      <c r="H8963" s="1"/>
      <c r="I8963" s="1"/>
      <c r="J8963" s="1"/>
      <c r="K8963" s="1"/>
      <c r="L8963" s="1"/>
      <c r="M8963" s="1"/>
      <c r="N8963" s="1"/>
    </row>
    <row r="8964" spans="6:14" x14ac:dyDescent="0.25">
      <c r="F8964" s="1"/>
      <c r="G8964" s="1"/>
      <c r="H8964" s="1"/>
      <c r="I8964" s="1"/>
      <c r="J8964" s="1"/>
      <c r="K8964" s="1"/>
      <c r="L8964" s="1"/>
      <c r="M8964" s="1"/>
      <c r="N8964" s="1"/>
    </row>
    <row r="8965" spans="6:14" x14ac:dyDescent="0.25">
      <c r="F8965" s="1"/>
      <c r="G8965" s="1"/>
      <c r="H8965" s="1"/>
      <c r="I8965" s="1"/>
      <c r="J8965" s="1"/>
      <c r="K8965" s="1"/>
      <c r="L8965" s="1"/>
      <c r="M8965" s="1"/>
      <c r="N8965" s="1"/>
    </row>
    <row r="8966" spans="6:14" x14ac:dyDescent="0.25">
      <c r="F8966" s="1"/>
      <c r="G8966" s="1"/>
      <c r="H8966" s="1"/>
      <c r="I8966" s="1"/>
      <c r="J8966" s="1"/>
      <c r="K8966" s="1"/>
      <c r="L8966" s="1"/>
      <c r="M8966" s="1"/>
      <c r="N8966" s="1"/>
    </row>
    <row r="8967" spans="6:14" x14ac:dyDescent="0.25">
      <c r="F8967" s="1"/>
      <c r="G8967" s="1"/>
      <c r="H8967" s="1"/>
      <c r="I8967" s="1"/>
      <c r="J8967" s="1"/>
      <c r="K8967" s="1"/>
      <c r="L8967" s="1"/>
      <c r="M8967" s="1"/>
      <c r="N8967" s="1"/>
    </row>
    <row r="8968" spans="6:14" x14ac:dyDescent="0.25">
      <c r="F8968" s="1"/>
      <c r="G8968" s="1"/>
      <c r="H8968" s="1"/>
      <c r="I8968" s="1"/>
      <c r="J8968" s="1"/>
      <c r="K8968" s="1"/>
      <c r="L8968" s="1"/>
      <c r="M8968" s="1"/>
      <c r="N8968" s="1"/>
    </row>
    <row r="8969" spans="6:14" x14ac:dyDescent="0.25">
      <c r="F8969" s="1"/>
      <c r="G8969" s="1"/>
      <c r="H8969" s="1"/>
      <c r="I8969" s="1"/>
      <c r="J8969" s="1"/>
      <c r="K8969" s="1"/>
      <c r="L8969" s="1"/>
      <c r="M8969" s="1"/>
      <c r="N8969" s="1"/>
    </row>
    <row r="8970" spans="6:14" x14ac:dyDescent="0.25">
      <c r="F8970" s="1"/>
      <c r="G8970" s="1"/>
      <c r="H8970" s="1"/>
      <c r="I8970" s="1"/>
      <c r="J8970" s="1"/>
      <c r="K8970" s="1"/>
      <c r="L8970" s="1"/>
      <c r="M8970" s="1"/>
      <c r="N8970" s="1"/>
    </row>
    <row r="8971" spans="6:14" x14ac:dyDescent="0.25">
      <c r="F8971" s="1"/>
      <c r="G8971" s="1"/>
      <c r="H8971" s="1"/>
      <c r="I8971" s="1"/>
      <c r="J8971" s="1"/>
      <c r="K8971" s="1"/>
      <c r="L8971" s="1"/>
      <c r="M8971" s="1"/>
      <c r="N8971" s="1"/>
    </row>
    <row r="8972" spans="6:14" x14ac:dyDescent="0.25">
      <c r="F8972" s="1"/>
      <c r="G8972" s="1"/>
      <c r="H8972" s="1"/>
      <c r="I8972" s="1"/>
      <c r="J8972" s="1"/>
      <c r="K8972" s="1"/>
      <c r="L8972" s="1"/>
      <c r="M8972" s="1"/>
      <c r="N8972" s="1"/>
    </row>
    <row r="8973" spans="6:14" x14ac:dyDescent="0.25">
      <c r="F8973" s="1"/>
      <c r="G8973" s="1"/>
      <c r="H8973" s="1"/>
      <c r="I8973" s="1"/>
      <c r="J8973" s="1"/>
      <c r="K8973" s="1"/>
      <c r="L8973" s="1"/>
      <c r="M8973" s="1"/>
      <c r="N8973" s="1"/>
    </row>
    <row r="8974" spans="6:14" x14ac:dyDescent="0.25">
      <c r="F8974" s="1"/>
      <c r="G8974" s="1"/>
      <c r="H8974" s="1"/>
      <c r="I8974" s="1"/>
      <c r="J8974" s="1"/>
      <c r="K8974" s="1"/>
      <c r="L8974" s="1"/>
      <c r="M8974" s="1"/>
      <c r="N8974" s="1"/>
    </row>
    <row r="8975" spans="6:14" x14ac:dyDescent="0.25">
      <c r="F8975" s="1"/>
      <c r="G8975" s="1"/>
      <c r="H8975" s="1"/>
      <c r="I8975" s="1"/>
      <c r="J8975" s="1"/>
      <c r="K8975" s="1"/>
      <c r="L8975" s="1"/>
      <c r="M8975" s="1"/>
      <c r="N8975" s="1"/>
    </row>
    <row r="8976" spans="6:14" x14ac:dyDescent="0.25">
      <c r="F8976" s="1"/>
      <c r="G8976" s="1"/>
      <c r="H8976" s="1"/>
      <c r="I8976" s="1"/>
      <c r="J8976" s="1"/>
      <c r="K8976" s="1"/>
      <c r="L8976" s="1"/>
      <c r="M8976" s="1"/>
      <c r="N8976" s="1"/>
    </row>
    <row r="8977" spans="6:14" x14ac:dyDescent="0.25">
      <c r="F8977" s="1"/>
      <c r="G8977" s="1"/>
      <c r="H8977" s="1"/>
      <c r="I8977" s="1"/>
      <c r="J8977" s="1"/>
      <c r="K8977" s="1"/>
      <c r="L8977" s="1"/>
      <c r="M8977" s="1"/>
      <c r="N8977" s="1"/>
    </row>
    <row r="8978" spans="6:14" x14ac:dyDescent="0.25">
      <c r="F8978" s="1"/>
      <c r="G8978" s="1"/>
      <c r="H8978" s="1"/>
      <c r="I8978" s="1"/>
      <c r="J8978" s="1"/>
      <c r="K8978" s="1"/>
      <c r="L8978" s="1"/>
      <c r="M8978" s="1"/>
      <c r="N8978" s="1"/>
    </row>
    <row r="8979" spans="6:14" x14ac:dyDescent="0.25">
      <c r="F8979" s="1"/>
      <c r="G8979" s="1"/>
      <c r="H8979" s="1"/>
      <c r="I8979" s="1"/>
      <c r="J8979" s="1"/>
      <c r="K8979" s="1"/>
      <c r="L8979" s="1"/>
      <c r="M8979" s="1"/>
      <c r="N8979" s="1"/>
    </row>
    <row r="8980" spans="6:14" x14ac:dyDescent="0.25">
      <c r="F8980" s="1"/>
      <c r="G8980" s="1"/>
      <c r="H8980" s="1"/>
      <c r="I8980" s="1"/>
      <c r="J8980" s="1"/>
      <c r="K8980" s="1"/>
      <c r="L8980" s="1"/>
      <c r="M8980" s="1"/>
      <c r="N8980" s="1"/>
    </row>
    <row r="8981" spans="6:14" x14ac:dyDescent="0.25">
      <c r="F8981" s="1"/>
      <c r="G8981" s="1"/>
      <c r="H8981" s="1"/>
      <c r="I8981" s="1"/>
      <c r="J8981" s="1"/>
      <c r="K8981" s="1"/>
      <c r="L8981" s="1"/>
      <c r="M8981" s="1"/>
      <c r="N8981" s="1"/>
    </row>
    <row r="8982" spans="6:14" x14ac:dyDescent="0.25">
      <c r="F8982" s="1"/>
      <c r="G8982" s="1"/>
      <c r="H8982" s="1"/>
      <c r="I8982" s="1"/>
      <c r="J8982" s="1"/>
      <c r="K8982" s="1"/>
      <c r="L8982" s="1"/>
      <c r="M8982" s="1"/>
      <c r="N8982" s="1"/>
    </row>
    <row r="8983" spans="6:14" x14ac:dyDescent="0.25">
      <c r="F8983" s="1"/>
      <c r="G8983" s="1"/>
      <c r="H8983" s="1"/>
      <c r="I8983" s="1"/>
      <c r="J8983" s="1"/>
      <c r="K8983" s="1"/>
      <c r="L8983" s="1"/>
      <c r="M8983" s="1"/>
      <c r="N8983" s="1"/>
    </row>
    <row r="8984" spans="6:14" x14ac:dyDescent="0.25">
      <c r="F8984" s="1"/>
      <c r="G8984" s="1"/>
      <c r="H8984" s="1"/>
      <c r="I8984" s="1"/>
      <c r="J8984" s="1"/>
      <c r="K8984" s="1"/>
      <c r="L8984" s="1"/>
      <c r="M8984" s="1"/>
      <c r="N8984" s="1"/>
    </row>
    <row r="8985" spans="6:14" x14ac:dyDescent="0.25">
      <c r="F8985" s="1"/>
      <c r="G8985" s="1"/>
      <c r="H8985" s="1"/>
      <c r="I8985" s="1"/>
      <c r="J8985" s="1"/>
      <c r="K8985" s="1"/>
      <c r="L8985" s="1"/>
      <c r="M8985" s="1"/>
      <c r="N8985" s="1"/>
    </row>
    <row r="8986" spans="6:14" x14ac:dyDescent="0.25">
      <c r="F8986" s="1"/>
      <c r="G8986" s="1"/>
      <c r="H8986" s="1"/>
      <c r="I8986" s="1"/>
      <c r="J8986" s="1"/>
      <c r="K8986" s="1"/>
      <c r="L8986" s="1"/>
      <c r="M8986" s="1"/>
      <c r="N8986" s="1"/>
    </row>
    <row r="8987" spans="6:14" x14ac:dyDescent="0.25">
      <c r="F8987" s="1"/>
      <c r="G8987" s="1"/>
      <c r="H8987" s="1"/>
      <c r="I8987" s="1"/>
      <c r="J8987" s="1"/>
      <c r="K8987" s="1"/>
      <c r="L8987" s="1"/>
      <c r="M8987" s="1"/>
      <c r="N8987" s="1"/>
    </row>
    <row r="8988" spans="6:14" x14ac:dyDescent="0.25">
      <c r="F8988" s="1"/>
      <c r="G8988" s="1"/>
      <c r="H8988" s="1"/>
      <c r="I8988" s="1"/>
      <c r="J8988" s="1"/>
      <c r="K8988" s="1"/>
      <c r="L8988" s="1"/>
      <c r="M8988" s="1"/>
      <c r="N8988" s="1"/>
    </row>
    <row r="8989" spans="6:14" x14ac:dyDescent="0.25">
      <c r="F8989" s="1"/>
      <c r="G8989" s="1"/>
      <c r="H8989" s="1"/>
      <c r="I8989" s="1"/>
      <c r="J8989" s="1"/>
      <c r="K8989" s="1"/>
      <c r="L8989" s="1"/>
      <c r="M8989" s="1"/>
      <c r="N8989" s="1"/>
    </row>
    <row r="8990" spans="6:14" x14ac:dyDescent="0.25">
      <c r="F8990" s="1"/>
      <c r="G8990" s="1"/>
      <c r="H8990" s="1"/>
      <c r="I8990" s="1"/>
      <c r="J8990" s="1"/>
      <c r="K8990" s="1"/>
      <c r="L8990" s="1"/>
      <c r="M8990" s="1"/>
      <c r="N8990" s="1"/>
    </row>
    <row r="8991" spans="6:14" x14ac:dyDescent="0.25">
      <c r="F8991" s="1"/>
      <c r="G8991" s="1"/>
      <c r="H8991" s="1"/>
      <c r="I8991" s="1"/>
      <c r="J8991" s="1"/>
      <c r="K8991" s="1"/>
      <c r="L8991" s="1"/>
      <c r="M8991" s="1"/>
      <c r="N8991" s="1"/>
    </row>
    <row r="8992" spans="6:14" x14ac:dyDescent="0.25">
      <c r="F8992" s="1"/>
      <c r="G8992" s="1"/>
      <c r="H8992" s="1"/>
      <c r="I8992" s="1"/>
      <c r="J8992" s="1"/>
      <c r="K8992" s="1"/>
      <c r="L8992" s="1"/>
      <c r="M8992" s="1"/>
      <c r="N8992" s="1"/>
    </row>
    <row r="8993" spans="6:14" x14ac:dyDescent="0.25">
      <c r="F8993" s="1"/>
      <c r="G8993" s="1"/>
      <c r="H8993" s="1"/>
      <c r="I8993" s="1"/>
      <c r="J8993" s="1"/>
      <c r="K8993" s="1"/>
      <c r="L8993" s="1"/>
      <c r="M8993" s="1"/>
      <c r="N8993" s="1"/>
    </row>
    <row r="8994" spans="6:14" x14ac:dyDescent="0.25">
      <c r="F8994" s="1"/>
      <c r="G8994" s="1"/>
      <c r="H8994" s="1"/>
      <c r="I8994" s="1"/>
      <c r="J8994" s="1"/>
      <c r="K8994" s="1"/>
      <c r="L8994" s="1"/>
      <c r="M8994" s="1"/>
      <c r="N8994" s="1"/>
    </row>
    <row r="8995" spans="6:14" x14ac:dyDescent="0.25">
      <c r="F8995" s="1"/>
      <c r="G8995" s="1"/>
      <c r="H8995" s="1"/>
      <c r="I8995" s="1"/>
      <c r="J8995" s="1"/>
      <c r="K8995" s="1"/>
      <c r="L8995" s="1"/>
      <c r="M8995" s="1"/>
      <c r="N8995" s="1"/>
    </row>
    <row r="8996" spans="6:14" x14ac:dyDescent="0.25">
      <c r="F8996" s="1"/>
      <c r="G8996" s="1"/>
      <c r="H8996" s="1"/>
      <c r="I8996" s="1"/>
      <c r="J8996" s="1"/>
      <c r="K8996" s="1"/>
      <c r="L8996" s="1"/>
      <c r="M8996" s="1"/>
      <c r="N8996" s="1"/>
    </row>
    <row r="8997" spans="6:14" x14ac:dyDescent="0.25">
      <c r="F8997" s="1"/>
      <c r="G8997" s="1"/>
      <c r="H8997" s="1"/>
      <c r="I8997" s="1"/>
      <c r="J8997" s="1"/>
      <c r="K8997" s="1"/>
      <c r="L8997" s="1"/>
      <c r="M8997" s="1"/>
      <c r="N8997" s="1"/>
    </row>
    <row r="8998" spans="6:14" x14ac:dyDescent="0.25">
      <c r="F8998" s="1"/>
      <c r="G8998" s="1"/>
      <c r="H8998" s="1"/>
      <c r="I8998" s="1"/>
      <c r="J8998" s="1"/>
      <c r="K8998" s="1"/>
      <c r="L8998" s="1"/>
      <c r="M8998" s="1"/>
      <c r="N8998" s="1"/>
    </row>
    <row r="8999" spans="6:14" x14ac:dyDescent="0.25">
      <c r="F8999" s="1"/>
      <c r="G8999" s="1"/>
      <c r="H8999" s="1"/>
      <c r="I8999" s="1"/>
      <c r="J8999" s="1"/>
      <c r="K8999" s="1"/>
      <c r="L8999" s="1"/>
      <c r="M8999" s="1"/>
      <c r="N8999" s="1"/>
    </row>
    <row r="9000" spans="6:14" x14ac:dyDescent="0.25">
      <c r="F9000" s="1"/>
      <c r="G9000" s="1"/>
      <c r="H9000" s="1"/>
      <c r="I9000" s="1"/>
      <c r="J9000" s="1"/>
      <c r="K9000" s="1"/>
      <c r="L9000" s="1"/>
      <c r="M9000" s="1"/>
      <c r="N9000" s="1"/>
    </row>
    <row r="9001" spans="6:14" x14ac:dyDescent="0.25">
      <c r="F9001" s="1"/>
      <c r="G9001" s="1"/>
      <c r="H9001" s="1"/>
      <c r="I9001" s="1"/>
      <c r="J9001" s="1"/>
      <c r="K9001" s="1"/>
      <c r="L9001" s="1"/>
      <c r="M9001" s="1"/>
      <c r="N9001" s="1"/>
    </row>
    <row r="9002" spans="6:14" x14ac:dyDescent="0.25">
      <c r="F9002" s="1"/>
      <c r="G9002" s="1"/>
      <c r="H9002" s="1"/>
      <c r="I9002" s="1"/>
      <c r="J9002" s="1"/>
      <c r="K9002" s="1"/>
      <c r="L9002" s="1"/>
      <c r="M9002" s="1"/>
      <c r="N9002" s="1"/>
    </row>
    <row r="9003" spans="6:14" x14ac:dyDescent="0.25">
      <c r="F9003" s="1"/>
      <c r="G9003" s="1"/>
      <c r="H9003" s="1"/>
      <c r="I9003" s="1"/>
      <c r="J9003" s="1"/>
      <c r="K9003" s="1"/>
      <c r="L9003" s="1"/>
      <c r="M9003" s="1"/>
      <c r="N9003" s="1"/>
    </row>
    <row r="9004" spans="6:14" x14ac:dyDescent="0.25">
      <c r="F9004" s="1"/>
      <c r="G9004" s="1"/>
      <c r="H9004" s="1"/>
      <c r="I9004" s="1"/>
      <c r="J9004" s="1"/>
      <c r="K9004" s="1"/>
      <c r="L9004" s="1"/>
      <c r="M9004" s="1"/>
      <c r="N9004" s="1"/>
    </row>
    <row r="9005" spans="6:14" x14ac:dyDescent="0.25">
      <c r="F9005" s="1"/>
      <c r="G9005" s="1"/>
      <c r="H9005" s="1"/>
      <c r="I9005" s="1"/>
      <c r="J9005" s="1"/>
      <c r="K9005" s="1"/>
      <c r="L9005" s="1"/>
      <c r="M9005" s="1"/>
      <c r="N9005" s="1"/>
    </row>
    <row r="9006" spans="6:14" x14ac:dyDescent="0.25">
      <c r="F9006" s="1"/>
      <c r="G9006" s="1"/>
      <c r="H9006" s="1"/>
      <c r="I9006" s="1"/>
      <c r="J9006" s="1"/>
      <c r="K9006" s="1"/>
      <c r="L9006" s="1"/>
      <c r="M9006" s="1"/>
      <c r="N9006" s="1"/>
    </row>
    <row r="9007" spans="6:14" x14ac:dyDescent="0.25">
      <c r="F9007" s="1"/>
      <c r="G9007" s="1"/>
      <c r="H9007" s="1"/>
      <c r="I9007" s="1"/>
      <c r="J9007" s="1"/>
      <c r="K9007" s="1"/>
      <c r="L9007" s="1"/>
      <c r="M9007" s="1"/>
      <c r="N9007" s="1"/>
    </row>
    <row r="9008" spans="6:14" x14ac:dyDescent="0.25">
      <c r="F9008" s="1"/>
      <c r="G9008" s="1"/>
      <c r="H9008" s="1"/>
      <c r="I9008" s="1"/>
      <c r="J9008" s="1"/>
      <c r="K9008" s="1"/>
      <c r="L9008" s="1"/>
      <c r="M9008" s="1"/>
      <c r="N9008" s="1"/>
    </row>
    <row r="9009" spans="6:14" x14ac:dyDescent="0.25">
      <c r="F9009" s="1"/>
      <c r="G9009" s="1"/>
      <c r="H9009" s="1"/>
      <c r="I9009" s="1"/>
      <c r="J9009" s="1"/>
      <c r="K9009" s="1"/>
      <c r="L9009" s="1"/>
      <c r="M9009" s="1"/>
      <c r="N9009" s="1"/>
    </row>
    <row r="9010" spans="6:14" x14ac:dyDescent="0.25">
      <c r="F9010" s="1"/>
      <c r="G9010" s="1"/>
      <c r="H9010" s="1"/>
      <c r="I9010" s="1"/>
      <c r="J9010" s="1"/>
      <c r="K9010" s="1"/>
      <c r="L9010" s="1"/>
      <c r="M9010" s="1"/>
      <c r="N9010" s="1"/>
    </row>
    <row r="9011" spans="6:14" x14ac:dyDescent="0.25">
      <c r="F9011" s="1"/>
      <c r="G9011" s="1"/>
      <c r="H9011" s="1"/>
      <c r="I9011" s="1"/>
      <c r="J9011" s="1"/>
      <c r="K9011" s="1"/>
      <c r="L9011" s="1"/>
      <c r="M9011" s="1"/>
      <c r="N9011" s="1"/>
    </row>
    <row r="9012" spans="6:14" x14ac:dyDescent="0.25">
      <c r="F9012" s="1"/>
      <c r="G9012" s="1"/>
      <c r="H9012" s="1"/>
      <c r="I9012" s="1"/>
      <c r="J9012" s="1"/>
      <c r="K9012" s="1"/>
      <c r="L9012" s="1"/>
      <c r="M9012" s="1"/>
      <c r="N9012" s="1"/>
    </row>
    <row r="9013" spans="6:14" x14ac:dyDescent="0.25">
      <c r="F9013" s="1"/>
      <c r="G9013" s="1"/>
      <c r="H9013" s="1"/>
      <c r="I9013" s="1"/>
      <c r="J9013" s="1"/>
      <c r="K9013" s="1"/>
      <c r="L9013" s="1"/>
      <c r="M9013" s="1"/>
      <c r="N9013" s="1"/>
    </row>
    <row r="9014" spans="6:14" x14ac:dyDescent="0.25">
      <c r="F9014" s="1"/>
      <c r="G9014" s="1"/>
      <c r="H9014" s="1"/>
      <c r="I9014" s="1"/>
      <c r="J9014" s="1"/>
      <c r="K9014" s="1"/>
      <c r="L9014" s="1"/>
      <c r="M9014" s="1"/>
      <c r="N9014" s="1"/>
    </row>
    <row r="9015" spans="6:14" x14ac:dyDescent="0.25">
      <c r="F9015" s="1"/>
      <c r="G9015" s="1"/>
      <c r="H9015" s="1"/>
      <c r="I9015" s="1"/>
      <c r="J9015" s="1"/>
      <c r="K9015" s="1"/>
      <c r="L9015" s="1"/>
      <c r="M9015" s="1"/>
      <c r="N9015" s="1"/>
    </row>
    <row r="9016" spans="6:14" x14ac:dyDescent="0.25">
      <c r="F9016" s="1"/>
      <c r="G9016" s="1"/>
      <c r="H9016" s="1"/>
      <c r="I9016" s="1"/>
      <c r="J9016" s="1"/>
      <c r="K9016" s="1"/>
      <c r="L9016" s="1"/>
      <c r="M9016" s="1"/>
      <c r="N9016" s="1"/>
    </row>
    <row r="9017" spans="6:14" x14ac:dyDescent="0.25">
      <c r="F9017" s="1"/>
      <c r="G9017" s="1"/>
      <c r="H9017" s="1"/>
      <c r="I9017" s="1"/>
      <c r="J9017" s="1"/>
      <c r="K9017" s="1"/>
      <c r="L9017" s="1"/>
      <c r="M9017" s="1"/>
      <c r="N9017" s="1"/>
    </row>
    <row r="9018" spans="6:14" x14ac:dyDescent="0.25">
      <c r="F9018" s="1"/>
      <c r="G9018" s="1"/>
      <c r="H9018" s="1"/>
      <c r="I9018" s="1"/>
      <c r="J9018" s="1"/>
      <c r="K9018" s="1"/>
      <c r="L9018" s="1"/>
      <c r="M9018" s="1"/>
      <c r="N9018" s="1"/>
    </row>
    <row r="9019" spans="6:14" x14ac:dyDescent="0.25">
      <c r="F9019" s="1"/>
      <c r="G9019" s="1"/>
      <c r="H9019" s="1"/>
      <c r="I9019" s="1"/>
      <c r="J9019" s="1"/>
      <c r="K9019" s="1"/>
      <c r="L9019" s="1"/>
      <c r="M9019" s="1"/>
      <c r="N9019" s="1"/>
    </row>
    <row r="9020" spans="6:14" x14ac:dyDescent="0.25">
      <c r="F9020" s="1"/>
      <c r="G9020" s="1"/>
      <c r="H9020" s="1"/>
      <c r="I9020" s="1"/>
      <c r="J9020" s="1"/>
      <c r="K9020" s="1"/>
      <c r="L9020" s="1"/>
      <c r="M9020" s="1"/>
      <c r="N9020" s="1"/>
    </row>
    <row r="9021" spans="6:14" x14ac:dyDescent="0.25">
      <c r="F9021" s="1"/>
      <c r="G9021" s="1"/>
      <c r="H9021" s="1"/>
      <c r="I9021" s="1"/>
      <c r="J9021" s="1"/>
      <c r="K9021" s="1"/>
      <c r="L9021" s="1"/>
      <c r="M9021" s="1"/>
      <c r="N9021" s="1"/>
    </row>
    <row r="9022" spans="6:14" x14ac:dyDescent="0.25">
      <c r="F9022" s="1"/>
      <c r="G9022" s="1"/>
      <c r="H9022" s="1"/>
      <c r="I9022" s="1"/>
      <c r="J9022" s="1"/>
      <c r="K9022" s="1"/>
      <c r="L9022" s="1"/>
      <c r="M9022" s="1"/>
      <c r="N9022" s="1"/>
    </row>
    <row r="9023" spans="6:14" x14ac:dyDescent="0.25">
      <c r="F9023" s="1"/>
      <c r="G9023" s="1"/>
      <c r="H9023" s="1"/>
      <c r="I9023" s="1"/>
      <c r="J9023" s="1"/>
      <c r="K9023" s="1"/>
      <c r="L9023" s="1"/>
      <c r="M9023" s="1"/>
      <c r="N9023" s="1"/>
    </row>
    <row r="9024" spans="6:14" x14ac:dyDescent="0.25">
      <c r="F9024" s="1"/>
      <c r="G9024" s="1"/>
      <c r="H9024" s="1"/>
      <c r="I9024" s="1"/>
      <c r="J9024" s="1"/>
      <c r="K9024" s="1"/>
      <c r="L9024" s="1"/>
      <c r="M9024" s="1"/>
      <c r="N9024" s="1"/>
    </row>
    <row r="9025" spans="6:14" x14ac:dyDescent="0.25">
      <c r="F9025" s="1"/>
      <c r="G9025" s="1"/>
      <c r="H9025" s="1"/>
      <c r="I9025" s="1"/>
      <c r="J9025" s="1"/>
      <c r="K9025" s="1"/>
      <c r="L9025" s="1"/>
      <c r="M9025" s="1"/>
      <c r="N9025" s="1"/>
    </row>
    <row r="9026" spans="6:14" x14ac:dyDescent="0.25">
      <c r="F9026" s="1"/>
      <c r="G9026" s="1"/>
      <c r="H9026" s="1"/>
      <c r="I9026" s="1"/>
      <c r="J9026" s="1"/>
      <c r="K9026" s="1"/>
      <c r="L9026" s="1"/>
      <c r="M9026" s="1"/>
      <c r="N9026" s="1"/>
    </row>
    <row r="9027" spans="6:14" x14ac:dyDescent="0.25">
      <c r="F9027" s="1"/>
      <c r="G9027" s="1"/>
      <c r="H9027" s="1"/>
      <c r="I9027" s="1"/>
      <c r="J9027" s="1"/>
      <c r="K9027" s="1"/>
      <c r="L9027" s="1"/>
      <c r="M9027" s="1"/>
      <c r="N9027" s="1"/>
    </row>
    <row r="9028" spans="6:14" x14ac:dyDescent="0.25">
      <c r="F9028" s="1"/>
      <c r="G9028" s="1"/>
      <c r="H9028" s="1"/>
      <c r="I9028" s="1"/>
      <c r="J9028" s="1"/>
      <c r="K9028" s="1"/>
      <c r="L9028" s="1"/>
      <c r="M9028" s="1"/>
      <c r="N9028" s="1"/>
    </row>
    <row r="9029" spans="6:14" x14ac:dyDescent="0.25">
      <c r="F9029" s="1"/>
      <c r="G9029" s="1"/>
      <c r="H9029" s="1"/>
      <c r="I9029" s="1"/>
      <c r="J9029" s="1"/>
      <c r="K9029" s="1"/>
      <c r="L9029" s="1"/>
      <c r="M9029" s="1"/>
      <c r="N9029" s="1"/>
    </row>
    <row r="9030" spans="6:14" x14ac:dyDescent="0.25">
      <c r="F9030" s="1"/>
      <c r="G9030" s="1"/>
      <c r="H9030" s="1"/>
      <c r="I9030" s="1"/>
      <c r="J9030" s="1"/>
      <c r="K9030" s="1"/>
      <c r="L9030" s="1"/>
      <c r="M9030" s="1"/>
      <c r="N9030" s="1"/>
    </row>
    <row r="9031" spans="6:14" x14ac:dyDescent="0.25">
      <c r="F9031" s="1"/>
      <c r="G9031" s="1"/>
      <c r="H9031" s="1"/>
      <c r="I9031" s="1"/>
      <c r="J9031" s="1"/>
      <c r="K9031" s="1"/>
      <c r="L9031" s="1"/>
      <c r="M9031" s="1"/>
      <c r="N9031" s="1"/>
    </row>
    <row r="9032" spans="6:14" x14ac:dyDescent="0.25">
      <c r="F9032" s="1"/>
      <c r="G9032" s="1"/>
      <c r="H9032" s="1"/>
      <c r="I9032" s="1"/>
      <c r="J9032" s="1"/>
      <c r="K9032" s="1"/>
      <c r="L9032" s="1"/>
      <c r="M9032" s="1"/>
      <c r="N9032" s="1"/>
    </row>
    <row r="9033" spans="6:14" x14ac:dyDescent="0.25">
      <c r="F9033" s="1"/>
      <c r="G9033" s="1"/>
      <c r="H9033" s="1"/>
      <c r="I9033" s="1"/>
      <c r="J9033" s="1"/>
      <c r="K9033" s="1"/>
      <c r="L9033" s="1"/>
      <c r="M9033" s="1"/>
      <c r="N9033" s="1"/>
    </row>
    <row r="9034" spans="6:14" x14ac:dyDescent="0.25">
      <c r="F9034" s="1"/>
      <c r="G9034" s="1"/>
      <c r="H9034" s="1"/>
      <c r="I9034" s="1"/>
      <c r="J9034" s="1"/>
      <c r="K9034" s="1"/>
      <c r="L9034" s="1"/>
      <c r="M9034" s="1"/>
      <c r="N9034" s="1"/>
    </row>
    <row r="9035" spans="6:14" x14ac:dyDescent="0.25">
      <c r="F9035" s="1"/>
      <c r="G9035" s="1"/>
      <c r="H9035" s="1"/>
      <c r="I9035" s="1"/>
      <c r="J9035" s="1"/>
      <c r="K9035" s="1"/>
      <c r="L9035" s="1"/>
      <c r="M9035" s="1"/>
      <c r="N9035" s="1"/>
    </row>
    <row r="9036" spans="6:14" x14ac:dyDescent="0.25">
      <c r="F9036" s="1"/>
      <c r="G9036" s="1"/>
      <c r="H9036" s="1"/>
      <c r="I9036" s="1"/>
      <c r="J9036" s="1"/>
      <c r="K9036" s="1"/>
      <c r="L9036" s="1"/>
      <c r="M9036" s="1"/>
      <c r="N9036" s="1"/>
    </row>
    <row r="9037" spans="6:14" x14ac:dyDescent="0.25">
      <c r="F9037" s="1"/>
      <c r="G9037" s="1"/>
      <c r="H9037" s="1"/>
      <c r="I9037" s="1"/>
      <c r="J9037" s="1"/>
      <c r="K9037" s="1"/>
      <c r="L9037" s="1"/>
      <c r="M9037" s="1"/>
      <c r="N9037" s="1"/>
    </row>
    <row r="9038" spans="6:14" x14ac:dyDescent="0.25">
      <c r="F9038" s="1"/>
      <c r="G9038" s="1"/>
      <c r="H9038" s="1"/>
      <c r="I9038" s="1"/>
      <c r="J9038" s="1"/>
      <c r="K9038" s="1"/>
      <c r="L9038" s="1"/>
      <c r="M9038" s="1"/>
      <c r="N9038" s="1"/>
    </row>
    <row r="9039" spans="6:14" x14ac:dyDescent="0.25">
      <c r="F9039" s="1"/>
      <c r="G9039" s="1"/>
      <c r="H9039" s="1"/>
      <c r="I9039" s="1"/>
      <c r="J9039" s="1"/>
      <c r="K9039" s="1"/>
      <c r="L9039" s="1"/>
      <c r="M9039" s="1"/>
      <c r="N9039" s="1"/>
    </row>
    <row r="9040" spans="6:14" x14ac:dyDescent="0.25">
      <c r="F9040" s="1"/>
      <c r="G9040" s="1"/>
      <c r="H9040" s="1"/>
      <c r="I9040" s="1"/>
      <c r="J9040" s="1"/>
      <c r="K9040" s="1"/>
      <c r="L9040" s="1"/>
      <c r="M9040" s="1"/>
      <c r="N9040" s="1"/>
    </row>
    <row r="9041" spans="6:14" x14ac:dyDescent="0.25">
      <c r="F9041" s="1"/>
      <c r="G9041" s="1"/>
      <c r="H9041" s="1"/>
      <c r="I9041" s="1"/>
      <c r="J9041" s="1"/>
      <c r="K9041" s="1"/>
      <c r="L9041" s="1"/>
      <c r="M9041" s="1"/>
      <c r="N9041" s="1"/>
    </row>
    <row r="9042" spans="6:14" x14ac:dyDescent="0.25">
      <c r="F9042" s="1"/>
      <c r="G9042" s="1"/>
      <c r="H9042" s="1"/>
      <c r="I9042" s="1"/>
      <c r="J9042" s="1"/>
      <c r="K9042" s="1"/>
      <c r="L9042" s="1"/>
      <c r="M9042" s="1"/>
      <c r="N9042" s="1"/>
    </row>
    <row r="9043" spans="6:14" x14ac:dyDescent="0.25">
      <c r="F9043" s="1"/>
      <c r="G9043" s="1"/>
      <c r="H9043" s="1"/>
      <c r="I9043" s="1"/>
      <c r="J9043" s="1"/>
      <c r="K9043" s="1"/>
      <c r="L9043" s="1"/>
      <c r="M9043" s="1"/>
      <c r="N9043" s="1"/>
    </row>
    <row r="9044" spans="6:14" x14ac:dyDescent="0.25">
      <c r="F9044" s="1"/>
      <c r="G9044" s="1"/>
      <c r="H9044" s="1"/>
      <c r="I9044" s="1"/>
      <c r="J9044" s="1"/>
      <c r="K9044" s="1"/>
      <c r="L9044" s="1"/>
      <c r="M9044" s="1"/>
      <c r="N9044" s="1"/>
    </row>
    <row r="9045" spans="6:14" x14ac:dyDescent="0.25">
      <c r="F9045" s="1"/>
      <c r="G9045" s="1"/>
      <c r="H9045" s="1"/>
      <c r="I9045" s="1"/>
      <c r="J9045" s="1"/>
      <c r="K9045" s="1"/>
      <c r="L9045" s="1"/>
      <c r="M9045" s="1"/>
      <c r="N9045" s="1"/>
    </row>
    <row r="9046" spans="6:14" x14ac:dyDescent="0.25">
      <c r="F9046" s="1"/>
      <c r="G9046" s="1"/>
      <c r="H9046" s="1"/>
      <c r="I9046" s="1"/>
      <c r="J9046" s="1"/>
      <c r="K9046" s="1"/>
      <c r="L9046" s="1"/>
      <c r="M9046" s="1"/>
      <c r="N9046" s="1"/>
    </row>
    <row r="9047" spans="6:14" x14ac:dyDescent="0.25">
      <c r="F9047" s="1"/>
      <c r="G9047" s="1"/>
      <c r="H9047" s="1"/>
      <c r="I9047" s="1"/>
      <c r="J9047" s="1"/>
      <c r="K9047" s="1"/>
      <c r="L9047" s="1"/>
      <c r="M9047" s="1"/>
      <c r="N9047" s="1"/>
    </row>
    <row r="9048" spans="6:14" x14ac:dyDescent="0.25">
      <c r="F9048" s="1"/>
      <c r="G9048" s="1"/>
      <c r="H9048" s="1"/>
      <c r="I9048" s="1"/>
      <c r="J9048" s="1"/>
      <c r="K9048" s="1"/>
      <c r="L9048" s="1"/>
      <c r="M9048" s="1"/>
      <c r="N9048" s="1"/>
    </row>
    <row r="9049" spans="6:14" x14ac:dyDescent="0.25">
      <c r="F9049" s="1"/>
      <c r="G9049" s="1"/>
      <c r="H9049" s="1"/>
      <c r="I9049" s="1"/>
      <c r="J9049" s="1"/>
      <c r="K9049" s="1"/>
      <c r="L9049" s="1"/>
      <c r="M9049" s="1"/>
      <c r="N9049" s="1"/>
    </row>
    <row r="9050" spans="6:14" x14ac:dyDescent="0.25">
      <c r="F9050" s="1"/>
      <c r="G9050" s="1"/>
      <c r="H9050" s="1"/>
      <c r="I9050" s="1"/>
      <c r="J9050" s="1"/>
      <c r="K9050" s="1"/>
      <c r="L9050" s="1"/>
      <c r="M9050" s="1"/>
      <c r="N9050" s="1"/>
    </row>
    <row r="9051" spans="6:14" x14ac:dyDescent="0.25">
      <c r="F9051" s="1"/>
      <c r="G9051" s="1"/>
      <c r="H9051" s="1"/>
      <c r="I9051" s="1"/>
      <c r="J9051" s="1"/>
      <c r="K9051" s="1"/>
      <c r="L9051" s="1"/>
      <c r="M9051" s="1"/>
      <c r="N9051" s="1"/>
    </row>
    <row r="9052" spans="6:14" x14ac:dyDescent="0.25">
      <c r="F9052" s="1"/>
      <c r="G9052" s="1"/>
      <c r="H9052" s="1"/>
      <c r="I9052" s="1"/>
      <c r="J9052" s="1"/>
      <c r="K9052" s="1"/>
      <c r="L9052" s="1"/>
      <c r="M9052" s="1"/>
      <c r="N9052" s="1"/>
    </row>
    <row r="9053" spans="6:14" x14ac:dyDescent="0.25">
      <c r="F9053" s="1"/>
      <c r="G9053" s="1"/>
      <c r="H9053" s="1"/>
      <c r="I9053" s="1"/>
      <c r="J9053" s="1"/>
      <c r="K9053" s="1"/>
      <c r="L9053" s="1"/>
      <c r="M9053" s="1"/>
      <c r="N9053" s="1"/>
    </row>
    <row r="9054" spans="6:14" x14ac:dyDescent="0.25">
      <c r="F9054" s="1"/>
      <c r="G9054" s="1"/>
      <c r="H9054" s="1"/>
      <c r="I9054" s="1"/>
      <c r="J9054" s="1"/>
      <c r="K9054" s="1"/>
      <c r="L9054" s="1"/>
      <c r="M9054" s="1"/>
      <c r="N9054" s="1"/>
    </row>
    <row r="9055" spans="6:14" x14ac:dyDescent="0.25">
      <c r="F9055" s="1"/>
      <c r="G9055" s="1"/>
      <c r="H9055" s="1"/>
      <c r="I9055" s="1"/>
      <c r="J9055" s="1"/>
      <c r="K9055" s="1"/>
      <c r="L9055" s="1"/>
      <c r="M9055" s="1"/>
      <c r="N9055" s="1"/>
    </row>
    <row r="9056" spans="6:14" x14ac:dyDescent="0.25">
      <c r="F9056" s="1"/>
      <c r="G9056" s="1"/>
      <c r="H9056" s="1"/>
      <c r="I9056" s="1"/>
      <c r="J9056" s="1"/>
      <c r="K9056" s="1"/>
      <c r="L9056" s="1"/>
      <c r="M9056" s="1"/>
      <c r="N9056" s="1"/>
    </row>
    <row r="9057" spans="6:14" x14ac:dyDescent="0.25">
      <c r="F9057" s="1"/>
      <c r="G9057" s="1"/>
      <c r="H9057" s="1"/>
      <c r="I9057" s="1"/>
      <c r="J9057" s="1"/>
      <c r="K9057" s="1"/>
      <c r="L9057" s="1"/>
      <c r="M9057" s="1"/>
      <c r="N9057" s="1"/>
    </row>
    <row r="9058" spans="6:14" x14ac:dyDescent="0.25">
      <c r="F9058" s="1"/>
      <c r="G9058" s="1"/>
      <c r="H9058" s="1"/>
      <c r="I9058" s="1"/>
      <c r="J9058" s="1"/>
      <c r="K9058" s="1"/>
      <c r="L9058" s="1"/>
      <c r="M9058" s="1"/>
      <c r="N9058" s="1"/>
    </row>
    <row r="9059" spans="6:14" x14ac:dyDescent="0.25">
      <c r="F9059" s="1"/>
      <c r="G9059" s="1"/>
      <c r="H9059" s="1"/>
      <c r="I9059" s="1"/>
      <c r="J9059" s="1"/>
      <c r="K9059" s="1"/>
      <c r="L9059" s="1"/>
      <c r="M9059" s="1"/>
      <c r="N9059" s="1"/>
    </row>
    <row r="9060" spans="6:14" x14ac:dyDescent="0.25">
      <c r="F9060" s="1"/>
      <c r="G9060" s="1"/>
      <c r="H9060" s="1"/>
      <c r="I9060" s="1"/>
      <c r="J9060" s="1"/>
      <c r="K9060" s="1"/>
      <c r="L9060" s="1"/>
      <c r="M9060" s="1"/>
      <c r="N9060" s="1"/>
    </row>
    <row r="9061" spans="6:14" x14ac:dyDescent="0.25">
      <c r="F9061" s="1"/>
      <c r="G9061" s="1"/>
      <c r="H9061" s="1"/>
      <c r="I9061" s="1"/>
      <c r="J9061" s="1"/>
      <c r="K9061" s="1"/>
      <c r="L9061" s="1"/>
      <c r="M9061" s="1"/>
      <c r="N9061" s="1"/>
    </row>
    <row r="9062" spans="6:14" x14ac:dyDescent="0.25">
      <c r="F9062" s="1"/>
      <c r="G9062" s="1"/>
      <c r="H9062" s="1"/>
      <c r="I9062" s="1"/>
      <c r="J9062" s="1"/>
      <c r="K9062" s="1"/>
      <c r="L9062" s="1"/>
      <c r="M9062" s="1"/>
      <c r="N9062" s="1"/>
    </row>
    <row r="9063" spans="6:14" x14ac:dyDescent="0.25">
      <c r="F9063" s="1"/>
      <c r="G9063" s="1"/>
      <c r="H9063" s="1"/>
      <c r="I9063" s="1"/>
      <c r="J9063" s="1"/>
      <c r="K9063" s="1"/>
      <c r="L9063" s="1"/>
      <c r="M9063" s="1"/>
      <c r="N9063" s="1"/>
    </row>
    <row r="9064" spans="6:14" x14ac:dyDescent="0.25">
      <c r="F9064" s="1"/>
      <c r="G9064" s="1"/>
      <c r="H9064" s="1"/>
      <c r="I9064" s="1"/>
      <c r="J9064" s="1"/>
      <c r="K9064" s="1"/>
      <c r="L9064" s="1"/>
      <c r="M9064" s="1"/>
      <c r="N9064" s="1"/>
    </row>
    <row r="9065" spans="6:14" x14ac:dyDescent="0.25">
      <c r="F9065" s="1"/>
      <c r="G9065" s="1"/>
      <c r="H9065" s="1"/>
      <c r="I9065" s="1"/>
      <c r="J9065" s="1"/>
      <c r="K9065" s="1"/>
      <c r="L9065" s="1"/>
      <c r="M9065" s="1"/>
      <c r="N9065" s="1"/>
    </row>
    <row r="9066" spans="6:14" x14ac:dyDescent="0.25">
      <c r="F9066" s="1"/>
      <c r="G9066" s="1"/>
      <c r="H9066" s="1"/>
      <c r="I9066" s="1"/>
      <c r="J9066" s="1"/>
      <c r="K9066" s="1"/>
      <c r="L9066" s="1"/>
      <c r="M9066" s="1"/>
      <c r="N9066" s="1"/>
    </row>
    <row r="9067" spans="6:14" x14ac:dyDescent="0.25">
      <c r="F9067" s="1"/>
      <c r="G9067" s="1"/>
      <c r="H9067" s="1"/>
      <c r="I9067" s="1"/>
      <c r="J9067" s="1"/>
      <c r="K9067" s="1"/>
      <c r="L9067" s="1"/>
      <c r="M9067" s="1"/>
      <c r="N9067" s="1"/>
    </row>
    <row r="9068" spans="6:14" x14ac:dyDescent="0.25">
      <c r="F9068" s="1"/>
      <c r="G9068" s="1"/>
      <c r="H9068" s="1"/>
      <c r="I9068" s="1"/>
      <c r="J9068" s="1"/>
      <c r="K9068" s="1"/>
      <c r="L9068" s="1"/>
      <c r="M9068" s="1"/>
      <c r="N9068" s="1"/>
    </row>
    <row r="9069" spans="6:14" x14ac:dyDescent="0.25">
      <c r="F9069" s="1"/>
      <c r="G9069" s="1"/>
      <c r="H9069" s="1"/>
      <c r="I9069" s="1"/>
      <c r="J9069" s="1"/>
      <c r="K9069" s="1"/>
      <c r="L9069" s="1"/>
      <c r="M9069" s="1"/>
      <c r="N9069" s="1"/>
    </row>
    <row r="9070" spans="6:14" x14ac:dyDescent="0.25">
      <c r="F9070" s="1"/>
      <c r="G9070" s="1"/>
      <c r="H9070" s="1"/>
      <c r="I9070" s="1"/>
      <c r="J9070" s="1"/>
      <c r="K9070" s="1"/>
      <c r="L9070" s="1"/>
      <c r="M9070" s="1"/>
      <c r="N9070" s="1"/>
    </row>
    <row r="9071" spans="6:14" x14ac:dyDescent="0.25">
      <c r="F9071" s="1"/>
      <c r="G9071" s="1"/>
      <c r="H9071" s="1"/>
      <c r="I9071" s="1"/>
      <c r="J9071" s="1"/>
      <c r="K9071" s="1"/>
      <c r="L9071" s="1"/>
      <c r="M9071" s="1"/>
      <c r="N9071" s="1"/>
    </row>
    <row r="9072" spans="6:14" x14ac:dyDescent="0.25">
      <c r="F9072" s="1"/>
      <c r="G9072" s="1"/>
      <c r="H9072" s="1"/>
      <c r="I9072" s="1"/>
      <c r="J9072" s="1"/>
      <c r="K9072" s="1"/>
      <c r="L9072" s="1"/>
      <c r="M9072" s="1"/>
      <c r="N9072" s="1"/>
    </row>
    <row r="9073" spans="6:14" x14ac:dyDescent="0.25">
      <c r="F9073" s="1"/>
      <c r="G9073" s="1"/>
      <c r="H9073" s="1"/>
      <c r="I9073" s="1"/>
      <c r="J9073" s="1"/>
      <c r="K9073" s="1"/>
      <c r="L9073" s="1"/>
      <c r="M9073" s="1"/>
      <c r="N9073" s="1"/>
    </row>
    <row r="9074" spans="6:14" x14ac:dyDescent="0.25">
      <c r="F9074" s="1"/>
      <c r="G9074" s="1"/>
      <c r="H9074" s="1"/>
      <c r="I9074" s="1"/>
      <c r="J9074" s="1"/>
      <c r="K9074" s="1"/>
      <c r="L9074" s="1"/>
      <c r="M9074" s="1"/>
      <c r="N9074" s="1"/>
    </row>
    <row r="9075" spans="6:14" x14ac:dyDescent="0.25">
      <c r="F9075" s="1"/>
      <c r="G9075" s="1"/>
      <c r="H9075" s="1"/>
      <c r="I9075" s="1"/>
      <c r="J9075" s="1"/>
      <c r="K9075" s="1"/>
      <c r="L9075" s="1"/>
      <c r="M9075" s="1"/>
      <c r="N9075" s="1"/>
    </row>
    <row r="9076" spans="6:14" x14ac:dyDescent="0.25">
      <c r="F9076" s="1"/>
      <c r="G9076" s="1"/>
      <c r="H9076" s="1"/>
      <c r="I9076" s="1"/>
      <c r="J9076" s="1"/>
      <c r="K9076" s="1"/>
      <c r="L9076" s="1"/>
      <c r="M9076" s="1"/>
      <c r="N9076" s="1"/>
    </row>
    <row r="9077" spans="6:14" x14ac:dyDescent="0.25">
      <c r="F9077" s="1"/>
      <c r="G9077" s="1"/>
      <c r="H9077" s="1"/>
      <c r="I9077" s="1"/>
      <c r="J9077" s="1"/>
      <c r="K9077" s="1"/>
      <c r="L9077" s="1"/>
      <c r="M9077" s="1"/>
      <c r="N9077" s="1"/>
    </row>
    <row r="9078" spans="6:14" x14ac:dyDescent="0.25">
      <c r="F9078" s="1"/>
      <c r="G9078" s="1"/>
      <c r="H9078" s="1"/>
      <c r="I9078" s="1"/>
      <c r="J9078" s="1"/>
      <c r="K9078" s="1"/>
      <c r="L9078" s="1"/>
      <c r="M9078" s="1"/>
      <c r="N9078" s="1"/>
    </row>
    <row r="9079" spans="6:14" x14ac:dyDescent="0.25">
      <c r="F9079" s="1"/>
      <c r="G9079" s="1"/>
      <c r="H9079" s="1"/>
      <c r="I9079" s="1"/>
      <c r="J9079" s="1"/>
      <c r="K9079" s="1"/>
      <c r="L9079" s="1"/>
      <c r="M9079" s="1"/>
      <c r="N9079" s="1"/>
    </row>
    <row r="9080" spans="6:14" x14ac:dyDescent="0.25">
      <c r="F9080" s="1"/>
      <c r="G9080" s="1"/>
      <c r="H9080" s="1"/>
      <c r="I9080" s="1"/>
      <c r="J9080" s="1"/>
      <c r="K9080" s="1"/>
      <c r="L9080" s="1"/>
      <c r="M9080" s="1"/>
      <c r="N9080" s="1"/>
    </row>
    <row r="9081" spans="6:14" x14ac:dyDescent="0.25">
      <c r="F9081" s="1"/>
      <c r="G9081" s="1"/>
      <c r="H9081" s="1"/>
      <c r="I9081" s="1"/>
      <c r="J9081" s="1"/>
      <c r="K9081" s="1"/>
      <c r="L9081" s="1"/>
      <c r="M9081" s="1"/>
      <c r="N9081" s="1"/>
    </row>
    <row r="9082" spans="6:14" x14ac:dyDescent="0.25">
      <c r="F9082" s="1"/>
      <c r="G9082" s="1"/>
      <c r="H9082" s="1"/>
      <c r="I9082" s="1"/>
      <c r="J9082" s="1"/>
      <c r="K9082" s="1"/>
      <c r="L9082" s="1"/>
      <c r="M9082" s="1"/>
      <c r="N9082" s="1"/>
    </row>
    <row r="9083" spans="6:14" x14ac:dyDescent="0.25">
      <c r="F9083" s="1"/>
      <c r="G9083" s="1"/>
      <c r="H9083" s="1"/>
      <c r="I9083" s="1"/>
      <c r="J9083" s="1"/>
      <c r="K9083" s="1"/>
      <c r="L9083" s="1"/>
      <c r="M9083" s="1"/>
      <c r="N9083" s="1"/>
    </row>
    <row r="9084" spans="6:14" x14ac:dyDescent="0.25">
      <c r="F9084" s="1"/>
      <c r="G9084" s="1"/>
      <c r="H9084" s="1"/>
      <c r="I9084" s="1"/>
      <c r="J9084" s="1"/>
      <c r="K9084" s="1"/>
      <c r="L9084" s="1"/>
      <c r="M9084" s="1"/>
      <c r="N9084" s="1"/>
    </row>
    <row r="9085" spans="6:14" x14ac:dyDescent="0.25">
      <c r="F9085" s="1"/>
      <c r="G9085" s="1"/>
      <c r="H9085" s="1"/>
      <c r="I9085" s="1"/>
      <c r="J9085" s="1"/>
      <c r="K9085" s="1"/>
      <c r="L9085" s="1"/>
      <c r="M9085" s="1"/>
      <c r="N9085" s="1"/>
    </row>
    <row r="9086" spans="6:14" x14ac:dyDescent="0.25">
      <c r="F9086" s="1"/>
      <c r="G9086" s="1"/>
      <c r="H9086" s="1"/>
      <c r="I9086" s="1"/>
      <c r="J9086" s="1"/>
      <c r="K9086" s="1"/>
      <c r="L9086" s="1"/>
      <c r="M9086" s="1"/>
      <c r="N9086" s="1"/>
    </row>
    <row r="9087" spans="6:14" x14ac:dyDescent="0.25">
      <c r="F9087" s="1"/>
      <c r="G9087" s="1"/>
      <c r="H9087" s="1"/>
      <c r="I9087" s="1"/>
      <c r="J9087" s="1"/>
      <c r="K9087" s="1"/>
      <c r="L9087" s="1"/>
      <c r="M9087" s="1"/>
      <c r="N9087" s="1"/>
    </row>
    <row r="9088" spans="6:14" x14ac:dyDescent="0.25">
      <c r="F9088" s="1"/>
      <c r="G9088" s="1"/>
      <c r="H9088" s="1"/>
      <c r="I9088" s="1"/>
      <c r="J9088" s="1"/>
      <c r="K9088" s="1"/>
      <c r="L9088" s="1"/>
      <c r="M9088" s="1"/>
      <c r="N9088" s="1"/>
    </row>
    <row r="9089" spans="6:14" x14ac:dyDescent="0.25">
      <c r="F9089" s="1"/>
      <c r="G9089" s="1"/>
      <c r="H9089" s="1"/>
      <c r="I9089" s="1"/>
      <c r="J9089" s="1"/>
      <c r="K9089" s="1"/>
      <c r="L9089" s="1"/>
      <c r="M9089" s="1"/>
      <c r="N9089" s="1"/>
    </row>
    <row r="9090" spans="6:14" x14ac:dyDescent="0.25">
      <c r="F9090" s="1"/>
      <c r="G9090" s="1"/>
      <c r="H9090" s="1"/>
      <c r="I9090" s="1"/>
      <c r="J9090" s="1"/>
      <c r="K9090" s="1"/>
      <c r="L9090" s="1"/>
      <c r="M9090" s="1"/>
      <c r="N9090" s="1"/>
    </row>
    <row r="9091" spans="6:14" x14ac:dyDescent="0.25">
      <c r="F9091" s="1"/>
      <c r="G9091" s="1"/>
      <c r="H9091" s="1"/>
      <c r="I9091" s="1"/>
      <c r="J9091" s="1"/>
      <c r="K9091" s="1"/>
      <c r="L9091" s="1"/>
      <c r="M9091" s="1"/>
      <c r="N9091" s="1"/>
    </row>
    <row r="9092" spans="6:14" x14ac:dyDescent="0.25">
      <c r="F9092" s="1"/>
      <c r="G9092" s="1"/>
      <c r="H9092" s="1"/>
      <c r="I9092" s="1"/>
      <c r="J9092" s="1"/>
      <c r="K9092" s="1"/>
      <c r="L9092" s="1"/>
      <c r="M9092" s="1"/>
      <c r="N9092" s="1"/>
    </row>
    <row r="9093" spans="6:14" x14ac:dyDescent="0.25">
      <c r="F9093" s="1"/>
      <c r="G9093" s="1"/>
      <c r="H9093" s="1"/>
      <c r="I9093" s="1"/>
      <c r="J9093" s="1"/>
      <c r="K9093" s="1"/>
      <c r="L9093" s="1"/>
      <c r="M9093" s="1"/>
      <c r="N9093" s="1"/>
    </row>
    <row r="9094" spans="6:14" x14ac:dyDescent="0.25">
      <c r="F9094" s="1"/>
      <c r="G9094" s="1"/>
      <c r="H9094" s="1"/>
      <c r="I9094" s="1"/>
      <c r="J9094" s="1"/>
      <c r="K9094" s="1"/>
      <c r="L9094" s="1"/>
      <c r="M9094" s="1"/>
      <c r="N9094" s="1"/>
    </row>
    <row r="9095" spans="6:14" x14ac:dyDescent="0.25">
      <c r="F9095" s="1"/>
      <c r="G9095" s="1"/>
      <c r="H9095" s="1"/>
      <c r="I9095" s="1"/>
      <c r="J9095" s="1"/>
      <c r="K9095" s="1"/>
      <c r="L9095" s="1"/>
      <c r="M9095" s="1"/>
      <c r="N9095" s="1"/>
    </row>
    <row r="9096" spans="6:14" x14ac:dyDescent="0.25">
      <c r="F9096" s="1"/>
      <c r="G9096" s="1"/>
      <c r="H9096" s="1"/>
      <c r="I9096" s="1"/>
      <c r="J9096" s="1"/>
      <c r="K9096" s="1"/>
      <c r="L9096" s="1"/>
      <c r="M9096" s="1"/>
      <c r="N9096" s="1"/>
    </row>
    <row r="9097" spans="6:14" x14ac:dyDescent="0.25">
      <c r="F9097" s="1"/>
      <c r="G9097" s="1"/>
      <c r="H9097" s="1"/>
      <c r="I9097" s="1"/>
      <c r="J9097" s="1"/>
      <c r="K9097" s="1"/>
      <c r="L9097" s="1"/>
      <c r="M9097" s="1"/>
      <c r="N9097" s="1"/>
    </row>
    <row r="9098" spans="6:14" x14ac:dyDescent="0.25">
      <c r="F9098" s="1"/>
      <c r="G9098" s="1"/>
      <c r="H9098" s="1"/>
      <c r="I9098" s="1"/>
      <c r="J9098" s="1"/>
      <c r="K9098" s="1"/>
      <c r="L9098" s="1"/>
      <c r="M9098" s="1"/>
      <c r="N9098" s="1"/>
    </row>
    <row r="9099" spans="6:14" x14ac:dyDescent="0.25">
      <c r="F9099" s="1"/>
      <c r="G9099" s="1"/>
      <c r="H9099" s="1"/>
      <c r="I9099" s="1"/>
      <c r="J9099" s="1"/>
      <c r="K9099" s="1"/>
      <c r="L9099" s="1"/>
      <c r="M9099" s="1"/>
      <c r="N9099" s="1"/>
    </row>
    <row r="9100" spans="6:14" x14ac:dyDescent="0.25">
      <c r="F9100" s="1"/>
      <c r="G9100" s="1"/>
      <c r="H9100" s="1"/>
      <c r="I9100" s="1"/>
      <c r="J9100" s="1"/>
      <c r="K9100" s="1"/>
      <c r="L9100" s="1"/>
      <c r="M9100" s="1"/>
      <c r="N9100" s="1"/>
    </row>
    <row r="9101" spans="6:14" x14ac:dyDescent="0.25">
      <c r="F9101" s="1"/>
      <c r="G9101" s="1"/>
      <c r="H9101" s="1"/>
      <c r="I9101" s="1"/>
      <c r="J9101" s="1"/>
      <c r="K9101" s="1"/>
      <c r="L9101" s="1"/>
      <c r="M9101" s="1"/>
      <c r="N9101" s="1"/>
    </row>
    <row r="9102" spans="6:14" x14ac:dyDescent="0.25">
      <c r="F9102" s="1"/>
      <c r="G9102" s="1"/>
      <c r="H9102" s="1"/>
      <c r="I9102" s="1"/>
      <c r="J9102" s="1"/>
      <c r="K9102" s="1"/>
      <c r="L9102" s="1"/>
      <c r="M9102" s="1"/>
      <c r="N9102" s="1"/>
    </row>
    <row r="9103" spans="6:14" x14ac:dyDescent="0.25">
      <c r="F9103" s="1"/>
      <c r="G9103" s="1"/>
      <c r="H9103" s="1"/>
      <c r="I9103" s="1"/>
      <c r="J9103" s="1"/>
      <c r="K9103" s="1"/>
      <c r="L9103" s="1"/>
      <c r="M9103" s="1"/>
      <c r="N9103" s="1"/>
    </row>
    <row r="9104" spans="6:14" x14ac:dyDescent="0.25">
      <c r="F9104" s="1"/>
      <c r="G9104" s="1"/>
      <c r="H9104" s="1"/>
      <c r="I9104" s="1"/>
      <c r="J9104" s="1"/>
      <c r="K9104" s="1"/>
      <c r="L9104" s="1"/>
      <c r="M9104" s="1"/>
      <c r="N9104" s="1"/>
    </row>
    <row r="9105" spans="6:14" x14ac:dyDescent="0.25">
      <c r="F9105" s="1"/>
      <c r="G9105" s="1"/>
      <c r="H9105" s="1"/>
      <c r="I9105" s="1"/>
      <c r="J9105" s="1"/>
      <c r="K9105" s="1"/>
      <c r="L9105" s="1"/>
      <c r="M9105" s="1"/>
      <c r="N9105" s="1"/>
    </row>
    <row r="9106" spans="6:14" x14ac:dyDescent="0.25">
      <c r="F9106" s="1"/>
      <c r="G9106" s="1"/>
      <c r="H9106" s="1"/>
      <c r="I9106" s="1"/>
      <c r="J9106" s="1"/>
      <c r="K9106" s="1"/>
      <c r="L9106" s="1"/>
      <c r="M9106" s="1"/>
      <c r="N9106" s="1"/>
    </row>
    <row r="9107" spans="6:14" x14ac:dyDescent="0.25">
      <c r="F9107" s="1"/>
      <c r="G9107" s="1"/>
      <c r="H9107" s="1"/>
      <c r="I9107" s="1"/>
      <c r="J9107" s="1"/>
      <c r="K9107" s="1"/>
      <c r="L9107" s="1"/>
      <c r="M9107" s="1"/>
      <c r="N9107" s="1"/>
    </row>
    <row r="9108" spans="6:14" x14ac:dyDescent="0.25">
      <c r="F9108" s="1"/>
      <c r="G9108" s="1"/>
      <c r="H9108" s="1"/>
      <c r="I9108" s="1"/>
      <c r="J9108" s="1"/>
      <c r="K9108" s="1"/>
      <c r="L9108" s="1"/>
      <c r="M9108" s="1"/>
      <c r="N9108" s="1"/>
    </row>
    <row r="9109" spans="6:14" x14ac:dyDescent="0.25">
      <c r="F9109" s="1"/>
      <c r="G9109" s="1"/>
      <c r="H9109" s="1"/>
      <c r="I9109" s="1"/>
      <c r="J9109" s="1"/>
      <c r="K9109" s="1"/>
      <c r="L9109" s="1"/>
      <c r="M9109" s="1"/>
      <c r="N9109" s="1"/>
    </row>
    <row r="9110" spans="6:14" x14ac:dyDescent="0.25">
      <c r="F9110" s="1"/>
      <c r="G9110" s="1"/>
      <c r="H9110" s="1"/>
      <c r="I9110" s="1"/>
      <c r="J9110" s="1"/>
      <c r="K9110" s="1"/>
      <c r="L9110" s="1"/>
      <c r="M9110" s="1"/>
      <c r="N9110" s="1"/>
    </row>
    <row r="9111" spans="6:14" x14ac:dyDescent="0.25">
      <c r="F9111" s="1"/>
      <c r="G9111" s="1"/>
      <c r="H9111" s="1"/>
      <c r="I9111" s="1"/>
      <c r="J9111" s="1"/>
      <c r="K9111" s="1"/>
      <c r="L9111" s="1"/>
      <c r="M9111" s="1"/>
      <c r="N9111" s="1"/>
    </row>
    <row r="9112" spans="6:14" x14ac:dyDescent="0.25">
      <c r="F9112" s="1"/>
      <c r="G9112" s="1"/>
      <c r="H9112" s="1"/>
      <c r="I9112" s="1"/>
      <c r="J9112" s="1"/>
      <c r="K9112" s="1"/>
      <c r="L9112" s="1"/>
      <c r="M9112" s="1"/>
      <c r="N9112" s="1"/>
    </row>
    <row r="9113" spans="6:14" x14ac:dyDescent="0.25">
      <c r="F9113" s="1"/>
      <c r="G9113" s="1"/>
      <c r="H9113" s="1"/>
      <c r="I9113" s="1"/>
      <c r="J9113" s="1"/>
      <c r="K9113" s="1"/>
      <c r="L9113" s="1"/>
      <c r="M9113" s="1"/>
      <c r="N9113" s="1"/>
    </row>
    <row r="9114" spans="6:14" x14ac:dyDescent="0.25">
      <c r="F9114" s="1"/>
      <c r="G9114" s="1"/>
      <c r="H9114" s="1"/>
      <c r="I9114" s="1"/>
      <c r="J9114" s="1"/>
      <c r="K9114" s="1"/>
      <c r="L9114" s="1"/>
      <c r="M9114" s="1"/>
      <c r="N9114" s="1"/>
    </row>
    <row r="9115" spans="6:14" x14ac:dyDescent="0.25">
      <c r="F9115" s="1"/>
      <c r="G9115" s="1"/>
      <c r="H9115" s="1"/>
      <c r="I9115" s="1"/>
      <c r="J9115" s="1"/>
      <c r="K9115" s="1"/>
      <c r="L9115" s="1"/>
      <c r="M9115" s="1"/>
      <c r="N9115" s="1"/>
    </row>
    <row r="9116" spans="6:14" x14ac:dyDescent="0.25">
      <c r="F9116" s="1"/>
      <c r="G9116" s="1"/>
      <c r="H9116" s="1"/>
      <c r="I9116" s="1"/>
      <c r="J9116" s="1"/>
      <c r="K9116" s="1"/>
      <c r="L9116" s="1"/>
      <c r="M9116" s="1"/>
      <c r="N9116" s="1"/>
    </row>
    <row r="9117" spans="6:14" x14ac:dyDescent="0.25">
      <c r="F9117" s="1"/>
      <c r="G9117" s="1"/>
      <c r="H9117" s="1"/>
      <c r="I9117" s="1"/>
      <c r="J9117" s="1"/>
      <c r="K9117" s="1"/>
      <c r="L9117" s="1"/>
      <c r="M9117" s="1"/>
      <c r="N9117" s="1"/>
    </row>
    <row r="9118" spans="6:14" x14ac:dyDescent="0.25">
      <c r="F9118" s="1"/>
      <c r="G9118" s="1"/>
      <c r="H9118" s="1"/>
      <c r="I9118" s="1"/>
      <c r="J9118" s="1"/>
      <c r="K9118" s="1"/>
      <c r="L9118" s="1"/>
      <c r="M9118" s="1"/>
      <c r="N9118" s="1"/>
    </row>
    <row r="9119" spans="6:14" x14ac:dyDescent="0.25">
      <c r="F9119" s="1"/>
      <c r="G9119" s="1"/>
      <c r="H9119" s="1"/>
      <c r="I9119" s="1"/>
      <c r="J9119" s="1"/>
      <c r="K9119" s="1"/>
      <c r="L9119" s="1"/>
      <c r="M9119" s="1"/>
      <c r="N9119" s="1"/>
    </row>
    <row r="9120" spans="6:14" x14ac:dyDescent="0.25">
      <c r="F9120" s="1"/>
      <c r="G9120" s="1"/>
      <c r="H9120" s="1"/>
      <c r="I9120" s="1"/>
      <c r="J9120" s="1"/>
      <c r="K9120" s="1"/>
      <c r="L9120" s="1"/>
      <c r="M9120" s="1"/>
      <c r="N9120" s="1"/>
    </row>
    <row r="9121" spans="6:14" x14ac:dyDescent="0.25">
      <c r="F9121" s="1"/>
      <c r="G9121" s="1"/>
      <c r="H9121" s="1"/>
      <c r="I9121" s="1"/>
      <c r="J9121" s="1"/>
      <c r="K9121" s="1"/>
      <c r="L9121" s="1"/>
      <c r="M9121" s="1"/>
      <c r="N9121" s="1"/>
    </row>
    <row r="9122" spans="6:14" x14ac:dyDescent="0.25">
      <c r="F9122" s="1"/>
      <c r="G9122" s="1"/>
      <c r="H9122" s="1"/>
      <c r="I9122" s="1"/>
      <c r="J9122" s="1"/>
      <c r="K9122" s="1"/>
      <c r="L9122" s="1"/>
      <c r="M9122" s="1"/>
      <c r="N9122" s="1"/>
    </row>
    <row r="9123" spans="6:14" x14ac:dyDescent="0.25">
      <c r="F9123" s="1"/>
      <c r="G9123" s="1"/>
      <c r="H9123" s="1"/>
      <c r="I9123" s="1"/>
      <c r="J9123" s="1"/>
      <c r="K9123" s="1"/>
      <c r="L9123" s="1"/>
      <c r="M9123" s="1"/>
      <c r="N9123" s="1"/>
    </row>
    <row r="9124" spans="6:14" x14ac:dyDescent="0.25">
      <c r="F9124" s="1"/>
      <c r="G9124" s="1"/>
      <c r="H9124" s="1"/>
      <c r="I9124" s="1"/>
      <c r="J9124" s="1"/>
      <c r="K9124" s="1"/>
      <c r="L9124" s="1"/>
      <c r="M9124" s="1"/>
      <c r="N9124" s="1"/>
    </row>
    <row r="9125" spans="6:14" x14ac:dyDescent="0.25">
      <c r="F9125" s="1"/>
      <c r="G9125" s="1"/>
      <c r="H9125" s="1"/>
      <c r="I9125" s="1"/>
      <c r="J9125" s="1"/>
      <c r="K9125" s="1"/>
      <c r="L9125" s="1"/>
      <c r="M9125" s="1"/>
      <c r="N9125" s="1"/>
    </row>
    <row r="9126" spans="6:14" x14ac:dyDescent="0.25">
      <c r="F9126" s="1"/>
      <c r="G9126" s="1"/>
      <c r="H9126" s="1"/>
      <c r="I9126" s="1"/>
      <c r="J9126" s="1"/>
      <c r="K9126" s="1"/>
      <c r="L9126" s="1"/>
      <c r="M9126" s="1"/>
      <c r="N9126" s="1"/>
    </row>
    <row r="9127" spans="6:14" x14ac:dyDescent="0.25">
      <c r="F9127" s="1"/>
      <c r="G9127" s="1"/>
      <c r="H9127" s="1"/>
      <c r="I9127" s="1"/>
      <c r="J9127" s="1"/>
      <c r="K9127" s="1"/>
      <c r="L9127" s="1"/>
      <c r="M9127" s="1"/>
      <c r="N9127" s="1"/>
    </row>
    <row r="9128" spans="6:14" x14ac:dyDescent="0.25">
      <c r="F9128" s="1"/>
      <c r="G9128" s="1"/>
      <c r="H9128" s="1"/>
      <c r="I9128" s="1"/>
      <c r="J9128" s="1"/>
      <c r="K9128" s="1"/>
      <c r="L9128" s="1"/>
      <c r="M9128" s="1"/>
      <c r="N9128" s="1"/>
    </row>
    <row r="9129" spans="6:14" x14ac:dyDescent="0.25">
      <c r="F9129" s="1"/>
      <c r="G9129" s="1"/>
      <c r="H9129" s="1"/>
      <c r="I9129" s="1"/>
      <c r="J9129" s="1"/>
      <c r="K9129" s="1"/>
      <c r="L9129" s="1"/>
      <c r="M9129" s="1"/>
      <c r="N9129" s="1"/>
    </row>
    <row r="9130" spans="6:14" x14ac:dyDescent="0.25">
      <c r="F9130" s="1"/>
      <c r="G9130" s="1"/>
      <c r="H9130" s="1"/>
      <c r="I9130" s="1"/>
      <c r="J9130" s="1"/>
      <c r="K9130" s="1"/>
      <c r="L9130" s="1"/>
      <c r="M9130" s="1"/>
      <c r="N9130" s="1"/>
    </row>
    <row r="9131" spans="6:14" x14ac:dyDescent="0.25">
      <c r="F9131" s="1"/>
      <c r="G9131" s="1"/>
      <c r="H9131" s="1"/>
      <c r="I9131" s="1"/>
      <c r="J9131" s="1"/>
      <c r="K9131" s="1"/>
      <c r="L9131" s="1"/>
      <c r="M9131" s="1"/>
      <c r="N9131" s="1"/>
    </row>
    <row r="9132" spans="6:14" x14ac:dyDescent="0.25">
      <c r="F9132" s="1"/>
      <c r="G9132" s="1"/>
      <c r="H9132" s="1"/>
      <c r="I9132" s="1"/>
      <c r="J9132" s="1"/>
      <c r="K9132" s="1"/>
      <c r="L9132" s="1"/>
      <c r="M9132" s="1"/>
      <c r="N9132" s="1"/>
    </row>
    <row r="9133" spans="6:14" x14ac:dyDescent="0.25">
      <c r="F9133" s="1"/>
      <c r="G9133" s="1"/>
      <c r="H9133" s="1"/>
      <c r="I9133" s="1"/>
      <c r="J9133" s="1"/>
      <c r="K9133" s="1"/>
      <c r="L9133" s="1"/>
      <c r="M9133" s="1"/>
      <c r="N9133" s="1"/>
    </row>
    <row r="9134" spans="6:14" x14ac:dyDescent="0.25">
      <c r="F9134" s="1"/>
      <c r="G9134" s="1"/>
      <c r="H9134" s="1"/>
      <c r="I9134" s="1"/>
      <c r="J9134" s="1"/>
      <c r="K9134" s="1"/>
      <c r="L9134" s="1"/>
      <c r="M9134" s="1"/>
      <c r="N9134" s="1"/>
    </row>
    <row r="9135" spans="6:14" x14ac:dyDescent="0.25">
      <c r="F9135" s="1"/>
      <c r="G9135" s="1"/>
      <c r="H9135" s="1"/>
      <c r="I9135" s="1"/>
      <c r="J9135" s="1"/>
      <c r="K9135" s="1"/>
      <c r="L9135" s="1"/>
      <c r="M9135" s="1"/>
      <c r="N9135" s="1"/>
    </row>
    <row r="9136" spans="6:14" x14ac:dyDescent="0.25">
      <c r="F9136" s="1"/>
      <c r="G9136" s="1"/>
      <c r="H9136" s="1"/>
      <c r="I9136" s="1"/>
      <c r="J9136" s="1"/>
      <c r="K9136" s="1"/>
      <c r="L9136" s="1"/>
      <c r="M9136" s="1"/>
      <c r="N9136" s="1"/>
    </row>
    <row r="9137" spans="6:14" x14ac:dyDescent="0.25">
      <c r="F9137" s="1"/>
      <c r="G9137" s="1"/>
      <c r="H9137" s="1"/>
      <c r="I9137" s="1"/>
      <c r="J9137" s="1"/>
      <c r="K9137" s="1"/>
      <c r="L9137" s="1"/>
      <c r="M9137" s="1"/>
      <c r="N9137" s="1"/>
    </row>
    <row r="9138" spans="6:14" x14ac:dyDescent="0.25">
      <c r="F9138" s="1"/>
      <c r="G9138" s="1"/>
      <c r="H9138" s="1"/>
      <c r="I9138" s="1"/>
      <c r="J9138" s="1"/>
      <c r="K9138" s="1"/>
      <c r="L9138" s="1"/>
      <c r="M9138" s="1"/>
      <c r="N9138" s="1"/>
    </row>
    <row r="9139" spans="6:14" x14ac:dyDescent="0.25">
      <c r="F9139" s="1"/>
      <c r="G9139" s="1"/>
      <c r="H9139" s="1"/>
      <c r="I9139" s="1"/>
      <c r="J9139" s="1"/>
      <c r="K9139" s="1"/>
      <c r="L9139" s="1"/>
      <c r="M9139" s="1"/>
      <c r="N9139" s="1"/>
    </row>
    <row r="9140" spans="6:14" x14ac:dyDescent="0.25">
      <c r="F9140" s="1"/>
      <c r="G9140" s="1"/>
      <c r="H9140" s="1"/>
      <c r="I9140" s="1"/>
      <c r="J9140" s="1"/>
      <c r="K9140" s="1"/>
      <c r="L9140" s="1"/>
      <c r="M9140" s="1"/>
      <c r="N9140" s="1"/>
    </row>
    <row r="9141" spans="6:14" x14ac:dyDescent="0.25">
      <c r="F9141" s="1"/>
      <c r="G9141" s="1"/>
      <c r="H9141" s="1"/>
      <c r="I9141" s="1"/>
      <c r="J9141" s="1"/>
      <c r="K9141" s="1"/>
      <c r="L9141" s="1"/>
      <c r="M9141" s="1"/>
      <c r="N9141" s="1"/>
    </row>
    <row r="9142" spans="6:14" x14ac:dyDescent="0.25">
      <c r="F9142" s="1"/>
      <c r="G9142" s="1"/>
      <c r="H9142" s="1"/>
      <c r="I9142" s="1"/>
      <c r="J9142" s="1"/>
      <c r="K9142" s="1"/>
      <c r="L9142" s="1"/>
      <c r="M9142" s="1"/>
      <c r="N9142" s="1"/>
    </row>
    <row r="9143" spans="6:14" x14ac:dyDescent="0.25">
      <c r="F9143" s="1"/>
      <c r="G9143" s="1"/>
      <c r="H9143" s="1"/>
      <c r="I9143" s="1"/>
      <c r="J9143" s="1"/>
      <c r="K9143" s="1"/>
      <c r="L9143" s="1"/>
      <c r="M9143" s="1"/>
      <c r="N9143" s="1"/>
    </row>
    <row r="9144" spans="6:14" x14ac:dyDescent="0.25">
      <c r="F9144" s="1"/>
      <c r="G9144" s="1"/>
      <c r="H9144" s="1"/>
      <c r="I9144" s="1"/>
      <c r="J9144" s="1"/>
      <c r="K9144" s="1"/>
      <c r="L9144" s="1"/>
      <c r="M9144" s="1"/>
      <c r="N9144" s="1"/>
    </row>
    <row r="9145" spans="6:14" x14ac:dyDescent="0.25">
      <c r="F9145" s="1"/>
      <c r="G9145" s="1"/>
      <c r="H9145" s="1"/>
      <c r="I9145" s="1"/>
      <c r="J9145" s="1"/>
      <c r="K9145" s="1"/>
      <c r="L9145" s="1"/>
      <c r="M9145" s="1"/>
      <c r="N9145" s="1"/>
    </row>
    <row r="9146" spans="6:14" x14ac:dyDescent="0.25">
      <c r="F9146" s="1"/>
      <c r="G9146" s="1"/>
      <c r="H9146" s="1"/>
      <c r="I9146" s="1"/>
      <c r="J9146" s="1"/>
      <c r="K9146" s="1"/>
      <c r="L9146" s="1"/>
      <c r="M9146" s="1"/>
      <c r="N9146" s="1"/>
    </row>
    <row r="9147" spans="6:14" x14ac:dyDescent="0.25">
      <c r="F9147" s="1"/>
      <c r="G9147" s="1"/>
      <c r="H9147" s="1"/>
      <c r="I9147" s="1"/>
      <c r="J9147" s="1"/>
      <c r="K9147" s="1"/>
      <c r="L9147" s="1"/>
      <c r="M9147" s="1"/>
      <c r="N9147" s="1"/>
    </row>
    <row r="9148" spans="6:14" x14ac:dyDescent="0.25">
      <c r="F9148" s="1"/>
      <c r="G9148" s="1"/>
      <c r="H9148" s="1"/>
      <c r="I9148" s="1"/>
      <c r="J9148" s="1"/>
      <c r="K9148" s="1"/>
      <c r="L9148" s="1"/>
      <c r="M9148" s="1"/>
      <c r="N9148" s="1"/>
    </row>
    <row r="9149" spans="6:14" x14ac:dyDescent="0.25">
      <c r="F9149" s="1"/>
      <c r="G9149" s="1"/>
      <c r="H9149" s="1"/>
      <c r="I9149" s="1"/>
      <c r="J9149" s="1"/>
      <c r="K9149" s="1"/>
      <c r="L9149" s="1"/>
      <c r="M9149" s="1"/>
      <c r="N9149" s="1"/>
    </row>
    <row r="9150" spans="6:14" x14ac:dyDescent="0.25">
      <c r="F9150" s="1"/>
      <c r="G9150" s="1"/>
      <c r="H9150" s="1"/>
      <c r="I9150" s="1"/>
      <c r="J9150" s="1"/>
      <c r="K9150" s="1"/>
      <c r="L9150" s="1"/>
      <c r="M9150" s="1"/>
      <c r="N9150" s="1"/>
    </row>
    <row r="9151" spans="6:14" x14ac:dyDescent="0.25">
      <c r="F9151" s="1"/>
      <c r="G9151" s="1"/>
      <c r="H9151" s="1"/>
      <c r="I9151" s="1"/>
      <c r="J9151" s="1"/>
      <c r="K9151" s="1"/>
      <c r="L9151" s="1"/>
      <c r="M9151" s="1"/>
      <c r="N9151" s="1"/>
    </row>
    <row r="9152" spans="6:14" x14ac:dyDescent="0.25">
      <c r="F9152" s="1"/>
      <c r="G9152" s="1"/>
      <c r="H9152" s="1"/>
      <c r="I9152" s="1"/>
      <c r="J9152" s="1"/>
      <c r="K9152" s="1"/>
      <c r="L9152" s="1"/>
      <c r="M9152" s="1"/>
      <c r="N9152" s="1"/>
    </row>
    <row r="9153" spans="6:14" x14ac:dyDescent="0.25">
      <c r="F9153" s="1"/>
      <c r="G9153" s="1"/>
      <c r="H9153" s="1"/>
      <c r="I9153" s="1"/>
      <c r="J9153" s="1"/>
      <c r="K9153" s="1"/>
      <c r="L9153" s="1"/>
      <c r="M9153" s="1"/>
      <c r="N9153" s="1"/>
    </row>
    <row r="9154" spans="6:14" x14ac:dyDescent="0.25">
      <c r="F9154" s="1"/>
      <c r="G9154" s="1"/>
      <c r="H9154" s="1"/>
      <c r="I9154" s="1"/>
      <c r="J9154" s="1"/>
      <c r="K9154" s="1"/>
      <c r="L9154" s="1"/>
      <c r="M9154" s="1"/>
      <c r="N9154" s="1"/>
    </row>
    <row r="9155" spans="6:14" x14ac:dyDescent="0.25">
      <c r="F9155" s="1"/>
      <c r="G9155" s="1"/>
      <c r="H9155" s="1"/>
      <c r="I9155" s="1"/>
      <c r="J9155" s="1"/>
      <c r="K9155" s="1"/>
      <c r="L9155" s="1"/>
      <c r="M9155" s="1"/>
      <c r="N9155" s="1"/>
    </row>
    <row r="9156" spans="6:14" x14ac:dyDescent="0.25">
      <c r="F9156" s="1"/>
      <c r="G9156" s="1"/>
      <c r="H9156" s="1"/>
      <c r="I9156" s="1"/>
      <c r="J9156" s="1"/>
      <c r="K9156" s="1"/>
      <c r="L9156" s="1"/>
      <c r="M9156" s="1"/>
      <c r="N9156" s="1"/>
    </row>
    <row r="9157" spans="6:14" x14ac:dyDescent="0.25">
      <c r="F9157" s="1"/>
      <c r="G9157" s="1"/>
      <c r="H9157" s="1"/>
      <c r="I9157" s="1"/>
      <c r="J9157" s="1"/>
      <c r="K9157" s="1"/>
      <c r="L9157" s="1"/>
      <c r="M9157" s="1"/>
      <c r="N9157" s="1"/>
    </row>
    <row r="9158" spans="6:14" x14ac:dyDescent="0.25">
      <c r="F9158" s="1"/>
      <c r="G9158" s="1"/>
      <c r="H9158" s="1"/>
      <c r="I9158" s="1"/>
      <c r="J9158" s="1"/>
      <c r="K9158" s="1"/>
      <c r="L9158" s="1"/>
      <c r="M9158" s="1"/>
      <c r="N9158" s="1"/>
    </row>
    <row r="9159" spans="6:14" x14ac:dyDescent="0.25">
      <c r="F9159" s="1"/>
      <c r="G9159" s="1"/>
      <c r="H9159" s="1"/>
      <c r="I9159" s="1"/>
      <c r="J9159" s="1"/>
      <c r="K9159" s="1"/>
      <c r="L9159" s="1"/>
      <c r="M9159" s="1"/>
      <c r="N9159" s="1"/>
    </row>
    <row r="9160" spans="6:14" x14ac:dyDescent="0.25">
      <c r="F9160" s="1"/>
      <c r="G9160" s="1"/>
      <c r="H9160" s="1"/>
      <c r="I9160" s="1"/>
      <c r="J9160" s="1"/>
      <c r="K9160" s="1"/>
      <c r="L9160" s="1"/>
      <c r="M9160" s="1"/>
      <c r="N9160" s="1"/>
    </row>
    <row r="9161" spans="6:14" x14ac:dyDescent="0.25">
      <c r="F9161" s="1"/>
      <c r="G9161" s="1"/>
      <c r="H9161" s="1"/>
      <c r="I9161" s="1"/>
      <c r="J9161" s="1"/>
      <c r="K9161" s="1"/>
      <c r="L9161" s="1"/>
      <c r="M9161" s="1"/>
      <c r="N9161" s="1"/>
    </row>
    <row r="9162" spans="6:14" x14ac:dyDescent="0.25">
      <c r="F9162" s="1"/>
      <c r="G9162" s="1"/>
      <c r="H9162" s="1"/>
      <c r="I9162" s="1"/>
      <c r="J9162" s="1"/>
      <c r="K9162" s="1"/>
      <c r="L9162" s="1"/>
      <c r="M9162" s="1"/>
      <c r="N9162" s="1"/>
    </row>
    <row r="9163" spans="6:14" x14ac:dyDescent="0.25">
      <c r="F9163" s="1"/>
      <c r="G9163" s="1"/>
      <c r="H9163" s="1"/>
      <c r="I9163" s="1"/>
      <c r="J9163" s="1"/>
      <c r="K9163" s="1"/>
      <c r="L9163" s="1"/>
      <c r="M9163" s="1"/>
      <c r="N9163" s="1"/>
    </row>
    <row r="9164" spans="6:14" x14ac:dyDescent="0.25">
      <c r="F9164" s="1"/>
      <c r="G9164" s="1"/>
      <c r="H9164" s="1"/>
      <c r="I9164" s="1"/>
      <c r="J9164" s="1"/>
      <c r="K9164" s="1"/>
      <c r="L9164" s="1"/>
      <c r="M9164" s="1"/>
      <c r="N9164" s="1"/>
    </row>
    <row r="9165" spans="6:14" x14ac:dyDescent="0.25">
      <c r="F9165" s="1"/>
      <c r="G9165" s="1"/>
      <c r="H9165" s="1"/>
      <c r="I9165" s="1"/>
      <c r="J9165" s="1"/>
      <c r="K9165" s="1"/>
      <c r="L9165" s="1"/>
      <c r="M9165" s="1"/>
      <c r="N9165" s="1"/>
    </row>
    <row r="9166" spans="6:14" x14ac:dyDescent="0.25">
      <c r="F9166" s="1"/>
      <c r="G9166" s="1"/>
      <c r="H9166" s="1"/>
      <c r="I9166" s="1"/>
      <c r="J9166" s="1"/>
      <c r="K9166" s="1"/>
      <c r="L9166" s="1"/>
      <c r="M9166" s="1"/>
      <c r="N9166" s="1"/>
    </row>
    <row r="9167" spans="6:14" x14ac:dyDescent="0.25">
      <c r="F9167" s="1"/>
      <c r="G9167" s="1"/>
      <c r="H9167" s="1"/>
      <c r="I9167" s="1"/>
      <c r="J9167" s="1"/>
      <c r="K9167" s="1"/>
      <c r="L9167" s="1"/>
      <c r="M9167" s="1"/>
      <c r="N9167" s="1"/>
    </row>
    <row r="9168" spans="6:14" x14ac:dyDescent="0.25">
      <c r="F9168" s="1"/>
      <c r="G9168" s="1"/>
      <c r="H9168" s="1"/>
      <c r="I9168" s="1"/>
      <c r="J9168" s="1"/>
      <c r="K9168" s="1"/>
      <c r="L9168" s="1"/>
      <c r="M9168" s="1"/>
      <c r="N9168" s="1"/>
    </row>
    <row r="9169" spans="6:14" x14ac:dyDescent="0.25">
      <c r="F9169" s="1"/>
      <c r="G9169" s="1"/>
      <c r="H9169" s="1"/>
      <c r="I9169" s="1"/>
      <c r="J9169" s="1"/>
      <c r="K9169" s="1"/>
      <c r="L9169" s="1"/>
      <c r="M9169" s="1"/>
      <c r="N9169" s="1"/>
    </row>
    <row r="9170" spans="6:14" x14ac:dyDescent="0.25">
      <c r="F9170" s="1"/>
      <c r="G9170" s="1"/>
      <c r="H9170" s="1"/>
      <c r="I9170" s="1"/>
      <c r="J9170" s="1"/>
      <c r="K9170" s="1"/>
      <c r="L9170" s="1"/>
      <c r="M9170" s="1"/>
      <c r="N9170" s="1"/>
    </row>
    <row r="9171" spans="6:14" x14ac:dyDescent="0.25">
      <c r="F9171" s="1"/>
      <c r="G9171" s="1"/>
      <c r="H9171" s="1"/>
      <c r="I9171" s="1"/>
      <c r="J9171" s="1"/>
      <c r="K9171" s="1"/>
      <c r="L9171" s="1"/>
      <c r="M9171" s="1"/>
      <c r="N9171" s="1"/>
    </row>
    <row r="9172" spans="6:14" x14ac:dyDescent="0.25">
      <c r="F9172" s="1"/>
      <c r="G9172" s="1"/>
      <c r="H9172" s="1"/>
      <c r="I9172" s="1"/>
      <c r="J9172" s="1"/>
      <c r="K9172" s="1"/>
      <c r="L9172" s="1"/>
      <c r="M9172" s="1"/>
      <c r="N9172" s="1"/>
    </row>
    <row r="9173" spans="6:14" x14ac:dyDescent="0.25">
      <c r="F9173" s="1"/>
      <c r="G9173" s="1"/>
      <c r="H9173" s="1"/>
      <c r="I9173" s="1"/>
      <c r="J9173" s="1"/>
      <c r="K9173" s="1"/>
      <c r="L9173" s="1"/>
      <c r="M9173" s="1"/>
      <c r="N9173" s="1"/>
    </row>
    <row r="9174" spans="6:14" x14ac:dyDescent="0.25">
      <c r="F9174" s="1"/>
      <c r="G9174" s="1"/>
      <c r="H9174" s="1"/>
      <c r="I9174" s="1"/>
      <c r="J9174" s="1"/>
      <c r="K9174" s="1"/>
      <c r="L9174" s="1"/>
      <c r="M9174" s="1"/>
      <c r="N9174" s="1"/>
    </row>
    <row r="9175" spans="6:14" x14ac:dyDescent="0.25">
      <c r="F9175" s="1"/>
      <c r="G9175" s="1"/>
      <c r="H9175" s="1"/>
      <c r="I9175" s="1"/>
      <c r="J9175" s="1"/>
      <c r="K9175" s="1"/>
      <c r="L9175" s="1"/>
      <c r="M9175" s="1"/>
      <c r="N9175" s="1"/>
    </row>
    <row r="9176" spans="6:14" x14ac:dyDescent="0.25">
      <c r="F9176" s="1"/>
      <c r="G9176" s="1"/>
      <c r="H9176" s="1"/>
      <c r="I9176" s="1"/>
      <c r="J9176" s="1"/>
      <c r="K9176" s="1"/>
      <c r="L9176" s="1"/>
      <c r="M9176" s="1"/>
      <c r="N9176" s="1"/>
    </row>
    <row r="9177" spans="6:14" x14ac:dyDescent="0.25">
      <c r="F9177" s="1"/>
      <c r="G9177" s="1"/>
      <c r="H9177" s="1"/>
      <c r="I9177" s="1"/>
      <c r="J9177" s="1"/>
      <c r="K9177" s="1"/>
      <c r="L9177" s="1"/>
      <c r="M9177" s="1"/>
      <c r="N9177" s="1"/>
    </row>
    <row r="9178" spans="6:14" x14ac:dyDescent="0.25">
      <c r="F9178" s="1"/>
      <c r="G9178" s="1"/>
      <c r="H9178" s="1"/>
      <c r="I9178" s="1"/>
      <c r="J9178" s="1"/>
      <c r="K9178" s="1"/>
      <c r="L9178" s="1"/>
      <c r="M9178" s="1"/>
      <c r="N9178" s="1"/>
    </row>
    <row r="9179" spans="6:14" x14ac:dyDescent="0.25">
      <c r="F9179" s="1"/>
      <c r="G9179" s="1"/>
      <c r="H9179" s="1"/>
      <c r="I9179" s="1"/>
      <c r="J9179" s="1"/>
      <c r="K9179" s="1"/>
      <c r="L9179" s="1"/>
      <c r="M9179" s="1"/>
      <c r="N9179" s="1"/>
    </row>
    <row r="9180" spans="6:14" x14ac:dyDescent="0.25">
      <c r="F9180" s="1"/>
      <c r="G9180" s="1"/>
      <c r="H9180" s="1"/>
      <c r="I9180" s="1"/>
      <c r="J9180" s="1"/>
      <c r="K9180" s="1"/>
      <c r="L9180" s="1"/>
      <c r="M9180" s="1"/>
      <c r="N9180" s="1"/>
    </row>
    <row r="9181" spans="6:14" x14ac:dyDescent="0.25">
      <c r="F9181" s="1"/>
      <c r="G9181" s="1"/>
      <c r="H9181" s="1"/>
      <c r="I9181" s="1"/>
      <c r="J9181" s="1"/>
      <c r="K9181" s="1"/>
      <c r="L9181" s="1"/>
      <c r="M9181" s="1"/>
      <c r="N9181" s="1"/>
    </row>
    <row r="9182" spans="6:14" x14ac:dyDescent="0.25">
      <c r="F9182" s="1"/>
      <c r="G9182" s="1"/>
      <c r="H9182" s="1"/>
      <c r="I9182" s="1"/>
      <c r="J9182" s="1"/>
      <c r="K9182" s="1"/>
      <c r="L9182" s="1"/>
      <c r="M9182" s="1"/>
      <c r="N9182" s="1"/>
    </row>
    <row r="9183" spans="6:14" x14ac:dyDescent="0.25">
      <c r="F9183" s="1"/>
      <c r="G9183" s="1"/>
      <c r="H9183" s="1"/>
      <c r="I9183" s="1"/>
      <c r="J9183" s="1"/>
      <c r="K9183" s="1"/>
      <c r="L9183" s="1"/>
      <c r="M9183" s="1"/>
      <c r="N9183" s="1"/>
    </row>
    <row r="9184" spans="6:14" x14ac:dyDescent="0.25">
      <c r="F9184" s="1"/>
      <c r="G9184" s="1"/>
      <c r="H9184" s="1"/>
      <c r="I9184" s="1"/>
      <c r="J9184" s="1"/>
      <c r="K9184" s="1"/>
      <c r="L9184" s="1"/>
      <c r="M9184" s="1"/>
      <c r="N9184" s="1"/>
    </row>
    <row r="9185" spans="6:14" x14ac:dyDescent="0.25">
      <c r="F9185" s="1"/>
      <c r="G9185" s="1"/>
      <c r="H9185" s="1"/>
      <c r="I9185" s="1"/>
      <c r="J9185" s="1"/>
      <c r="K9185" s="1"/>
      <c r="L9185" s="1"/>
      <c r="M9185" s="1"/>
      <c r="N9185" s="1"/>
    </row>
    <row r="9186" spans="6:14" x14ac:dyDescent="0.25">
      <c r="F9186" s="1"/>
      <c r="G9186" s="1"/>
      <c r="H9186" s="1"/>
      <c r="I9186" s="1"/>
      <c r="J9186" s="1"/>
      <c r="K9186" s="1"/>
      <c r="L9186" s="1"/>
      <c r="M9186" s="1"/>
      <c r="N9186" s="1"/>
    </row>
    <row r="9187" spans="6:14" x14ac:dyDescent="0.25">
      <c r="F9187" s="1"/>
      <c r="G9187" s="1"/>
      <c r="H9187" s="1"/>
      <c r="I9187" s="1"/>
      <c r="J9187" s="1"/>
      <c r="K9187" s="1"/>
      <c r="L9187" s="1"/>
      <c r="M9187" s="1"/>
      <c r="N9187" s="1"/>
    </row>
    <row r="9188" spans="6:14" x14ac:dyDescent="0.25">
      <c r="F9188" s="1"/>
      <c r="G9188" s="1"/>
      <c r="H9188" s="1"/>
      <c r="I9188" s="1"/>
      <c r="J9188" s="1"/>
      <c r="K9188" s="1"/>
      <c r="L9188" s="1"/>
      <c r="M9188" s="1"/>
      <c r="N9188" s="1"/>
    </row>
    <row r="9189" spans="6:14" x14ac:dyDescent="0.25">
      <c r="F9189" s="1"/>
      <c r="G9189" s="1"/>
      <c r="H9189" s="1"/>
      <c r="I9189" s="1"/>
      <c r="J9189" s="1"/>
      <c r="K9189" s="1"/>
      <c r="L9189" s="1"/>
      <c r="M9189" s="1"/>
      <c r="N9189" s="1"/>
    </row>
    <row r="9190" spans="6:14" x14ac:dyDescent="0.25">
      <c r="F9190" s="1"/>
      <c r="G9190" s="1"/>
      <c r="H9190" s="1"/>
      <c r="I9190" s="1"/>
      <c r="J9190" s="1"/>
      <c r="K9190" s="1"/>
      <c r="L9190" s="1"/>
      <c r="M9190" s="1"/>
      <c r="N9190" s="1"/>
    </row>
    <row r="9191" spans="6:14" x14ac:dyDescent="0.25">
      <c r="F9191" s="1"/>
      <c r="G9191" s="1"/>
      <c r="H9191" s="1"/>
      <c r="I9191" s="1"/>
      <c r="J9191" s="1"/>
      <c r="K9191" s="1"/>
      <c r="L9191" s="1"/>
      <c r="M9191" s="1"/>
      <c r="N9191" s="1"/>
    </row>
    <row r="9192" spans="6:14" x14ac:dyDescent="0.25">
      <c r="F9192" s="1"/>
      <c r="G9192" s="1"/>
      <c r="H9192" s="1"/>
      <c r="I9192" s="1"/>
      <c r="J9192" s="1"/>
      <c r="K9192" s="1"/>
      <c r="L9192" s="1"/>
      <c r="M9192" s="1"/>
      <c r="N9192" s="1"/>
    </row>
    <row r="9193" spans="6:14" x14ac:dyDescent="0.25">
      <c r="F9193" s="1"/>
      <c r="G9193" s="1"/>
      <c r="H9193" s="1"/>
      <c r="I9193" s="1"/>
      <c r="J9193" s="1"/>
      <c r="K9193" s="1"/>
      <c r="L9193" s="1"/>
      <c r="M9193" s="1"/>
      <c r="N9193" s="1"/>
    </row>
    <row r="9194" spans="6:14" x14ac:dyDescent="0.25">
      <c r="F9194" s="1"/>
      <c r="G9194" s="1"/>
      <c r="H9194" s="1"/>
      <c r="I9194" s="1"/>
      <c r="J9194" s="1"/>
      <c r="K9194" s="1"/>
      <c r="L9194" s="1"/>
      <c r="M9194" s="1"/>
      <c r="N9194" s="1"/>
    </row>
    <row r="9195" spans="6:14" x14ac:dyDescent="0.25">
      <c r="F9195" s="1"/>
      <c r="G9195" s="1"/>
      <c r="H9195" s="1"/>
      <c r="I9195" s="1"/>
      <c r="J9195" s="1"/>
      <c r="K9195" s="1"/>
      <c r="L9195" s="1"/>
      <c r="M9195" s="1"/>
      <c r="N9195" s="1"/>
    </row>
    <row r="9196" spans="6:14" x14ac:dyDescent="0.25">
      <c r="F9196" s="1"/>
      <c r="G9196" s="1"/>
      <c r="H9196" s="1"/>
      <c r="I9196" s="1"/>
      <c r="J9196" s="1"/>
      <c r="K9196" s="1"/>
      <c r="L9196" s="1"/>
      <c r="M9196" s="1"/>
      <c r="N9196" s="1"/>
    </row>
    <row r="9197" spans="6:14" x14ac:dyDescent="0.25">
      <c r="F9197" s="1"/>
      <c r="G9197" s="1"/>
      <c r="H9197" s="1"/>
      <c r="I9197" s="1"/>
      <c r="J9197" s="1"/>
      <c r="K9197" s="1"/>
      <c r="L9197" s="1"/>
      <c r="M9197" s="1"/>
      <c r="N9197" s="1"/>
    </row>
    <row r="9198" spans="6:14" x14ac:dyDescent="0.25">
      <c r="F9198" s="1"/>
      <c r="G9198" s="1"/>
      <c r="H9198" s="1"/>
      <c r="I9198" s="1"/>
      <c r="J9198" s="1"/>
      <c r="K9198" s="1"/>
      <c r="L9198" s="1"/>
      <c r="M9198" s="1"/>
      <c r="N9198" s="1"/>
    </row>
    <row r="9199" spans="6:14" x14ac:dyDescent="0.25">
      <c r="F9199" s="1"/>
      <c r="G9199" s="1"/>
      <c r="H9199" s="1"/>
      <c r="I9199" s="1"/>
      <c r="J9199" s="1"/>
      <c r="K9199" s="1"/>
      <c r="L9199" s="1"/>
      <c r="M9199" s="1"/>
      <c r="N9199" s="1"/>
    </row>
    <row r="9200" spans="6:14" x14ac:dyDescent="0.25">
      <c r="F9200" s="1"/>
      <c r="G9200" s="1"/>
      <c r="H9200" s="1"/>
      <c r="I9200" s="1"/>
      <c r="J9200" s="1"/>
      <c r="K9200" s="1"/>
      <c r="L9200" s="1"/>
      <c r="M9200" s="1"/>
      <c r="N9200" s="1"/>
    </row>
    <row r="9201" spans="6:14" x14ac:dyDescent="0.25">
      <c r="F9201" s="1"/>
      <c r="G9201" s="1"/>
      <c r="H9201" s="1"/>
      <c r="I9201" s="1"/>
      <c r="J9201" s="1"/>
      <c r="K9201" s="1"/>
      <c r="L9201" s="1"/>
      <c r="M9201" s="1"/>
      <c r="N9201" s="1"/>
    </row>
    <row r="9202" spans="6:14" x14ac:dyDescent="0.25">
      <c r="F9202" s="1"/>
      <c r="G9202" s="1"/>
      <c r="H9202" s="1"/>
      <c r="I9202" s="1"/>
      <c r="J9202" s="1"/>
      <c r="K9202" s="1"/>
      <c r="L9202" s="1"/>
      <c r="M9202" s="1"/>
      <c r="N9202" s="1"/>
    </row>
    <row r="9203" spans="6:14" x14ac:dyDescent="0.25">
      <c r="F9203" s="1"/>
      <c r="G9203" s="1"/>
      <c r="H9203" s="1"/>
      <c r="I9203" s="1"/>
      <c r="J9203" s="1"/>
      <c r="K9203" s="1"/>
      <c r="L9203" s="1"/>
      <c r="M9203" s="1"/>
      <c r="N9203" s="1"/>
    </row>
    <row r="9204" spans="6:14" x14ac:dyDescent="0.25">
      <c r="F9204" s="1"/>
      <c r="G9204" s="1"/>
      <c r="H9204" s="1"/>
      <c r="I9204" s="1"/>
      <c r="J9204" s="1"/>
      <c r="K9204" s="1"/>
      <c r="L9204" s="1"/>
      <c r="M9204" s="1"/>
      <c r="N9204" s="1"/>
    </row>
    <row r="9205" spans="6:14" x14ac:dyDescent="0.25">
      <c r="F9205" s="1"/>
      <c r="G9205" s="1"/>
      <c r="H9205" s="1"/>
      <c r="I9205" s="1"/>
      <c r="J9205" s="1"/>
      <c r="K9205" s="1"/>
      <c r="L9205" s="1"/>
      <c r="M9205" s="1"/>
      <c r="N9205" s="1"/>
    </row>
    <row r="9206" spans="6:14" x14ac:dyDescent="0.25">
      <c r="F9206" s="1"/>
      <c r="G9206" s="1"/>
      <c r="H9206" s="1"/>
      <c r="I9206" s="1"/>
      <c r="J9206" s="1"/>
      <c r="K9206" s="1"/>
      <c r="L9206" s="1"/>
      <c r="M9206" s="1"/>
      <c r="N9206" s="1"/>
    </row>
    <row r="9207" spans="6:14" x14ac:dyDescent="0.25">
      <c r="F9207" s="1"/>
      <c r="G9207" s="1"/>
      <c r="H9207" s="1"/>
      <c r="I9207" s="1"/>
      <c r="J9207" s="1"/>
      <c r="K9207" s="1"/>
      <c r="L9207" s="1"/>
      <c r="M9207" s="1"/>
      <c r="N9207" s="1"/>
    </row>
    <row r="9208" spans="6:14" x14ac:dyDescent="0.25">
      <c r="F9208" s="1"/>
      <c r="G9208" s="1"/>
      <c r="H9208" s="1"/>
      <c r="I9208" s="1"/>
      <c r="J9208" s="1"/>
      <c r="K9208" s="1"/>
      <c r="L9208" s="1"/>
      <c r="M9208" s="1"/>
      <c r="N9208" s="1"/>
    </row>
    <row r="9209" spans="6:14" x14ac:dyDescent="0.25">
      <c r="F9209" s="1"/>
      <c r="G9209" s="1"/>
      <c r="H9209" s="1"/>
      <c r="I9209" s="1"/>
      <c r="J9209" s="1"/>
      <c r="K9209" s="1"/>
      <c r="L9209" s="1"/>
      <c r="M9209" s="1"/>
      <c r="N9209" s="1"/>
    </row>
    <row r="9210" spans="6:14" x14ac:dyDescent="0.25">
      <c r="F9210" s="1"/>
      <c r="G9210" s="1"/>
      <c r="H9210" s="1"/>
      <c r="I9210" s="1"/>
      <c r="J9210" s="1"/>
      <c r="K9210" s="1"/>
      <c r="L9210" s="1"/>
      <c r="M9210" s="1"/>
      <c r="N9210" s="1"/>
    </row>
    <row r="9211" spans="6:14" x14ac:dyDescent="0.25">
      <c r="F9211" s="1"/>
      <c r="G9211" s="1"/>
      <c r="H9211" s="1"/>
      <c r="I9211" s="1"/>
      <c r="J9211" s="1"/>
      <c r="K9211" s="1"/>
      <c r="L9211" s="1"/>
      <c r="M9211" s="1"/>
      <c r="N9211" s="1"/>
    </row>
    <row r="9212" spans="6:14" x14ac:dyDescent="0.25">
      <c r="F9212" s="1"/>
      <c r="G9212" s="1"/>
      <c r="H9212" s="1"/>
      <c r="I9212" s="1"/>
      <c r="J9212" s="1"/>
      <c r="K9212" s="1"/>
      <c r="L9212" s="1"/>
      <c r="M9212" s="1"/>
      <c r="N9212" s="1"/>
    </row>
    <row r="9213" spans="6:14" x14ac:dyDescent="0.25">
      <c r="F9213" s="1"/>
      <c r="G9213" s="1"/>
      <c r="H9213" s="1"/>
      <c r="I9213" s="1"/>
      <c r="J9213" s="1"/>
      <c r="K9213" s="1"/>
      <c r="L9213" s="1"/>
      <c r="M9213" s="1"/>
      <c r="N9213" s="1"/>
    </row>
    <row r="9214" spans="6:14" x14ac:dyDescent="0.25">
      <c r="F9214" s="1"/>
      <c r="G9214" s="1"/>
      <c r="H9214" s="1"/>
      <c r="I9214" s="1"/>
      <c r="J9214" s="1"/>
      <c r="K9214" s="1"/>
      <c r="L9214" s="1"/>
      <c r="M9214" s="1"/>
      <c r="N9214" s="1"/>
    </row>
    <row r="9215" spans="6:14" x14ac:dyDescent="0.25">
      <c r="F9215" s="1"/>
      <c r="G9215" s="1"/>
      <c r="H9215" s="1"/>
      <c r="I9215" s="1"/>
      <c r="J9215" s="1"/>
      <c r="K9215" s="1"/>
      <c r="L9215" s="1"/>
      <c r="M9215" s="1"/>
      <c r="N9215" s="1"/>
    </row>
    <row r="9216" spans="6:14" x14ac:dyDescent="0.25">
      <c r="F9216" s="1"/>
      <c r="G9216" s="1"/>
      <c r="H9216" s="1"/>
      <c r="I9216" s="1"/>
      <c r="J9216" s="1"/>
      <c r="K9216" s="1"/>
      <c r="L9216" s="1"/>
      <c r="M9216" s="1"/>
      <c r="N9216" s="1"/>
    </row>
    <row r="9217" spans="6:14" x14ac:dyDescent="0.25">
      <c r="F9217" s="1"/>
      <c r="G9217" s="1"/>
      <c r="H9217" s="1"/>
      <c r="I9217" s="1"/>
      <c r="J9217" s="1"/>
      <c r="K9217" s="1"/>
      <c r="L9217" s="1"/>
      <c r="M9217" s="1"/>
      <c r="N9217" s="1"/>
    </row>
    <row r="9218" spans="6:14" x14ac:dyDescent="0.25">
      <c r="F9218" s="1"/>
      <c r="G9218" s="1"/>
      <c r="H9218" s="1"/>
      <c r="I9218" s="1"/>
      <c r="J9218" s="1"/>
      <c r="K9218" s="1"/>
      <c r="L9218" s="1"/>
      <c r="M9218" s="1"/>
      <c r="N9218" s="1"/>
    </row>
    <row r="9219" spans="6:14" x14ac:dyDescent="0.25">
      <c r="F9219" s="1"/>
      <c r="G9219" s="1"/>
      <c r="H9219" s="1"/>
      <c r="I9219" s="1"/>
      <c r="J9219" s="1"/>
      <c r="K9219" s="1"/>
      <c r="L9219" s="1"/>
      <c r="M9219" s="1"/>
      <c r="N9219" s="1"/>
    </row>
    <row r="9220" spans="6:14" x14ac:dyDescent="0.25">
      <c r="F9220" s="1"/>
      <c r="G9220" s="1"/>
      <c r="H9220" s="1"/>
      <c r="I9220" s="1"/>
      <c r="J9220" s="1"/>
      <c r="K9220" s="1"/>
      <c r="L9220" s="1"/>
      <c r="M9220" s="1"/>
      <c r="N9220" s="1"/>
    </row>
    <row r="9221" spans="6:14" x14ac:dyDescent="0.25">
      <c r="F9221" s="1"/>
      <c r="G9221" s="1"/>
      <c r="H9221" s="1"/>
      <c r="I9221" s="1"/>
      <c r="J9221" s="1"/>
      <c r="K9221" s="1"/>
      <c r="L9221" s="1"/>
      <c r="M9221" s="1"/>
      <c r="N9221" s="1"/>
    </row>
    <row r="9222" spans="6:14" x14ac:dyDescent="0.25">
      <c r="F9222" s="1"/>
      <c r="G9222" s="1"/>
      <c r="H9222" s="1"/>
      <c r="I9222" s="1"/>
      <c r="J9222" s="1"/>
      <c r="K9222" s="1"/>
      <c r="L9222" s="1"/>
      <c r="M9222" s="1"/>
      <c r="N9222" s="1"/>
    </row>
    <row r="9223" spans="6:14" x14ac:dyDescent="0.25">
      <c r="F9223" s="1"/>
      <c r="G9223" s="1"/>
      <c r="H9223" s="1"/>
      <c r="I9223" s="1"/>
      <c r="J9223" s="1"/>
      <c r="K9223" s="1"/>
      <c r="L9223" s="1"/>
      <c r="M9223" s="1"/>
      <c r="N9223" s="1"/>
    </row>
    <row r="9224" spans="6:14" x14ac:dyDescent="0.25">
      <c r="F9224" s="1"/>
      <c r="G9224" s="1"/>
      <c r="H9224" s="1"/>
      <c r="I9224" s="1"/>
      <c r="J9224" s="1"/>
      <c r="K9224" s="1"/>
      <c r="L9224" s="1"/>
      <c r="M9224" s="1"/>
      <c r="N9224" s="1"/>
    </row>
    <row r="9225" spans="6:14" x14ac:dyDescent="0.25">
      <c r="F9225" s="1"/>
      <c r="G9225" s="1"/>
      <c r="H9225" s="1"/>
      <c r="I9225" s="1"/>
      <c r="J9225" s="1"/>
      <c r="K9225" s="1"/>
      <c r="L9225" s="1"/>
      <c r="M9225" s="1"/>
      <c r="N9225" s="1"/>
    </row>
    <row r="9226" spans="6:14" x14ac:dyDescent="0.25">
      <c r="F9226" s="1"/>
      <c r="G9226" s="1"/>
      <c r="H9226" s="1"/>
      <c r="I9226" s="1"/>
      <c r="J9226" s="1"/>
      <c r="K9226" s="1"/>
      <c r="L9226" s="1"/>
      <c r="M9226" s="1"/>
      <c r="N9226" s="1"/>
    </row>
    <row r="9227" spans="6:14" x14ac:dyDescent="0.25">
      <c r="F9227" s="1"/>
      <c r="G9227" s="1"/>
      <c r="H9227" s="1"/>
      <c r="I9227" s="1"/>
      <c r="J9227" s="1"/>
      <c r="K9227" s="1"/>
      <c r="L9227" s="1"/>
      <c r="M9227" s="1"/>
      <c r="N9227" s="1"/>
    </row>
    <row r="9228" spans="6:14" x14ac:dyDescent="0.25">
      <c r="F9228" s="1"/>
      <c r="G9228" s="1"/>
      <c r="H9228" s="1"/>
      <c r="I9228" s="1"/>
      <c r="J9228" s="1"/>
      <c r="K9228" s="1"/>
      <c r="L9228" s="1"/>
      <c r="M9228" s="1"/>
      <c r="N9228" s="1"/>
    </row>
    <row r="9229" spans="6:14" x14ac:dyDescent="0.25">
      <c r="F9229" s="1"/>
      <c r="G9229" s="1"/>
      <c r="H9229" s="1"/>
      <c r="I9229" s="1"/>
      <c r="J9229" s="1"/>
      <c r="K9229" s="1"/>
      <c r="L9229" s="1"/>
      <c r="M9229" s="1"/>
      <c r="N9229" s="1"/>
    </row>
    <row r="9230" spans="6:14" x14ac:dyDescent="0.25">
      <c r="F9230" s="1"/>
      <c r="G9230" s="1"/>
      <c r="H9230" s="1"/>
      <c r="I9230" s="1"/>
      <c r="J9230" s="1"/>
      <c r="K9230" s="1"/>
      <c r="L9230" s="1"/>
      <c r="M9230" s="1"/>
      <c r="N9230" s="1"/>
    </row>
    <row r="9231" spans="6:14" x14ac:dyDescent="0.25">
      <c r="F9231" s="1"/>
      <c r="G9231" s="1"/>
      <c r="H9231" s="1"/>
      <c r="I9231" s="1"/>
      <c r="J9231" s="1"/>
      <c r="K9231" s="1"/>
      <c r="L9231" s="1"/>
      <c r="M9231" s="1"/>
      <c r="N9231" s="1"/>
    </row>
    <row r="9232" spans="6:14" x14ac:dyDescent="0.25">
      <c r="F9232" s="1"/>
      <c r="G9232" s="1"/>
      <c r="H9232" s="1"/>
      <c r="I9232" s="1"/>
      <c r="J9232" s="1"/>
      <c r="K9232" s="1"/>
      <c r="L9232" s="1"/>
      <c r="M9232" s="1"/>
      <c r="N9232" s="1"/>
    </row>
    <row r="9233" spans="6:14" x14ac:dyDescent="0.25">
      <c r="F9233" s="1"/>
      <c r="G9233" s="1"/>
      <c r="H9233" s="1"/>
      <c r="I9233" s="1"/>
      <c r="J9233" s="1"/>
      <c r="K9233" s="1"/>
      <c r="L9233" s="1"/>
      <c r="M9233" s="1"/>
      <c r="N9233" s="1"/>
    </row>
    <row r="9234" spans="6:14" x14ac:dyDescent="0.25">
      <c r="F9234" s="1"/>
      <c r="G9234" s="1"/>
      <c r="H9234" s="1"/>
      <c r="I9234" s="1"/>
      <c r="J9234" s="1"/>
      <c r="K9234" s="1"/>
      <c r="L9234" s="1"/>
      <c r="M9234" s="1"/>
      <c r="N9234" s="1"/>
    </row>
    <row r="9235" spans="6:14" x14ac:dyDescent="0.25">
      <c r="F9235" s="1"/>
      <c r="G9235" s="1"/>
      <c r="H9235" s="1"/>
      <c r="I9235" s="1"/>
      <c r="J9235" s="1"/>
      <c r="K9235" s="1"/>
      <c r="L9235" s="1"/>
      <c r="M9235" s="1"/>
      <c r="N9235" s="1"/>
    </row>
    <row r="9236" spans="6:14" x14ac:dyDescent="0.25">
      <c r="F9236" s="1"/>
      <c r="G9236" s="1"/>
      <c r="H9236" s="1"/>
      <c r="I9236" s="1"/>
      <c r="J9236" s="1"/>
      <c r="K9236" s="1"/>
      <c r="L9236" s="1"/>
      <c r="M9236" s="1"/>
      <c r="N9236" s="1"/>
    </row>
    <row r="9237" spans="6:14" x14ac:dyDescent="0.25">
      <c r="F9237" s="1"/>
      <c r="G9237" s="1"/>
      <c r="H9237" s="1"/>
      <c r="I9237" s="1"/>
      <c r="J9237" s="1"/>
      <c r="K9237" s="1"/>
      <c r="L9237" s="1"/>
      <c r="M9237" s="1"/>
      <c r="N9237" s="1"/>
    </row>
    <row r="9238" spans="6:14" x14ac:dyDescent="0.25">
      <c r="F9238" s="1"/>
      <c r="G9238" s="1"/>
      <c r="H9238" s="1"/>
      <c r="I9238" s="1"/>
      <c r="J9238" s="1"/>
      <c r="K9238" s="1"/>
      <c r="L9238" s="1"/>
      <c r="M9238" s="1"/>
      <c r="N9238" s="1"/>
    </row>
    <row r="9239" spans="6:14" x14ac:dyDescent="0.25">
      <c r="F9239" s="1"/>
      <c r="G9239" s="1"/>
      <c r="H9239" s="1"/>
      <c r="I9239" s="1"/>
      <c r="J9239" s="1"/>
      <c r="K9239" s="1"/>
      <c r="L9239" s="1"/>
      <c r="M9239" s="1"/>
      <c r="N9239" s="1"/>
    </row>
    <row r="9240" spans="6:14" x14ac:dyDescent="0.25">
      <c r="F9240" s="1"/>
      <c r="G9240" s="1"/>
      <c r="H9240" s="1"/>
      <c r="I9240" s="1"/>
      <c r="J9240" s="1"/>
      <c r="K9240" s="1"/>
      <c r="L9240" s="1"/>
      <c r="M9240" s="1"/>
      <c r="N9240" s="1"/>
    </row>
    <row r="9241" spans="6:14" x14ac:dyDescent="0.25">
      <c r="F9241" s="1"/>
      <c r="G9241" s="1"/>
      <c r="H9241" s="1"/>
      <c r="I9241" s="1"/>
      <c r="J9241" s="1"/>
      <c r="K9241" s="1"/>
      <c r="L9241" s="1"/>
      <c r="M9241" s="1"/>
      <c r="N9241" s="1"/>
    </row>
    <row r="9242" spans="6:14" x14ac:dyDescent="0.25">
      <c r="F9242" s="1"/>
      <c r="G9242" s="1"/>
      <c r="H9242" s="1"/>
      <c r="I9242" s="1"/>
      <c r="J9242" s="1"/>
      <c r="K9242" s="1"/>
      <c r="L9242" s="1"/>
      <c r="M9242" s="1"/>
      <c r="N9242" s="1"/>
    </row>
    <row r="9243" spans="6:14" x14ac:dyDescent="0.25">
      <c r="F9243" s="1"/>
      <c r="G9243" s="1"/>
      <c r="H9243" s="1"/>
      <c r="I9243" s="1"/>
      <c r="J9243" s="1"/>
      <c r="K9243" s="1"/>
      <c r="L9243" s="1"/>
      <c r="M9243" s="1"/>
      <c r="N9243" s="1"/>
    </row>
    <row r="9244" spans="6:14" x14ac:dyDescent="0.25">
      <c r="F9244" s="1"/>
      <c r="G9244" s="1"/>
      <c r="H9244" s="1"/>
      <c r="I9244" s="1"/>
      <c r="J9244" s="1"/>
      <c r="K9244" s="1"/>
      <c r="L9244" s="1"/>
      <c r="M9244" s="1"/>
      <c r="N9244" s="1"/>
    </row>
    <row r="9245" spans="6:14" x14ac:dyDescent="0.25">
      <c r="F9245" s="1"/>
      <c r="G9245" s="1"/>
      <c r="H9245" s="1"/>
      <c r="I9245" s="1"/>
      <c r="J9245" s="1"/>
      <c r="K9245" s="1"/>
      <c r="L9245" s="1"/>
      <c r="M9245" s="1"/>
      <c r="N9245" s="1"/>
    </row>
    <row r="9246" spans="6:14" x14ac:dyDescent="0.25">
      <c r="F9246" s="1"/>
      <c r="G9246" s="1"/>
      <c r="H9246" s="1"/>
      <c r="I9246" s="1"/>
      <c r="J9246" s="1"/>
      <c r="K9246" s="1"/>
      <c r="L9246" s="1"/>
      <c r="M9246" s="1"/>
      <c r="N9246" s="1"/>
    </row>
    <row r="9247" spans="6:14" x14ac:dyDescent="0.25">
      <c r="F9247" s="1"/>
      <c r="G9247" s="1"/>
      <c r="H9247" s="1"/>
      <c r="I9247" s="1"/>
      <c r="J9247" s="1"/>
      <c r="K9247" s="1"/>
      <c r="L9247" s="1"/>
      <c r="M9247" s="1"/>
      <c r="N9247" s="1"/>
    </row>
    <row r="9248" spans="6:14" x14ac:dyDescent="0.25">
      <c r="F9248" s="1"/>
      <c r="G9248" s="1"/>
      <c r="H9248" s="1"/>
      <c r="I9248" s="1"/>
      <c r="J9248" s="1"/>
      <c r="K9248" s="1"/>
      <c r="L9248" s="1"/>
      <c r="M9248" s="1"/>
      <c r="N9248" s="1"/>
    </row>
    <row r="9249" spans="6:14" x14ac:dyDescent="0.25">
      <c r="F9249" s="1"/>
      <c r="G9249" s="1"/>
      <c r="H9249" s="1"/>
      <c r="I9249" s="1"/>
      <c r="J9249" s="1"/>
      <c r="K9249" s="1"/>
      <c r="L9249" s="1"/>
      <c r="M9249" s="1"/>
      <c r="N9249" s="1"/>
    </row>
    <row r="9250" spans="6:14" x14ac:dyDescent="0.25">
      <c r="F9250" s="1"/>
      <c r="G9250" s="1"/>
      <c r="H9250" s="1"/>
      <c r="I9250" s="1"/>
      <c r="J9250" s="1"/>
      <c r="K9250" s="1"/>
      <c r="L9250" s="1"/>
      <c r="M9250" s="1"/>
      <c r="N9250" s="1"/>
    </row>
    <row r="9251" spans="6:14" x14ac:dyDescent="0.25">
      <c r="F9251" s="1"/>
      <c r="G9251" s="1"/>
      <c r="H9251" s="1"/>
      <c r="I9251" s="1"/>
      <c r="J9251" s="1"/>
      <c r="K9251" s="1"/>
      <c r="L9251" s="1"/>
      <c r="M9251" s="1"/>
      <c r="N9251" s="1"/>
    </row>
    <row r="9252" spans="6:14" x14ac:dyDescent="0.25">
      <c r="F9252" s="1"/>
      <c r="G9252" s="1"/>
      <c r="H9252" s="1"/>
      <c r="I9252" s="1"/>
      <c r="J9252" s="1"/>
      <c r="K9252" s="1"/>
      <c r="L9252" s="1"/>
      <c r="M9252" s="1"/>
      <c r="N9252" s="1"/>
    </row>
    <row r="9253" spans="6:14" x14ac:dyDescent="0.25">
      <c r="F9253" s="1"/>
      <c r="G9253" s="1"/>
      <c r="H9253" s="1"/>
      <c r="I9253" s="1"/>
      <c r="J9253" s="1"/>
      <c r="K9253" s="1"/>
      <c r="L9253" s="1"/>
      <c r="M9253" s="1"/>
      <c r="N9253" s="1"/>
    </row>
    <row r="9254" spans="6:14" x14ac:dyDescent="0.25">
      <c r="F9254" s="1"/>
      <c r="G9254" s="1"/>
      <c r="H9254" s="1"/>
      <c r="I9254" s="1"/>
      <c r="J9254" s="1"/>
      <c r="K9254" s="1"/>
      <c r="L9254" s="1"/>
      <c r="M9254" s="1"/>
      <c r="N9254" s="1"/>
    </row>
    <row r="9255" spans="6:14" x14ac:dyDescent="0.25">
      <c r="F9255" s="1"/>
      <c r="G9255" s="1"/>
      <c r="H9255" s="1"/>
      <c r="I9255" s="1"/>
      <c r="J9255" s="1"/>
      <c r="K9255" s="1"/>
      <c r="L9255" s="1"/>
      <c r="M9255" s="1"/>
      <c r="N9255" s="1"/>
    </row>
    <row r="9256" spans="6:14" x14ac:dyDescent="0.25">
      <c r="F9256" s="1"/>
      <c r="G9256" s="1"/>
      <c r="H9256" s="1"/>
      <c r="I9256" s="1"/>
      <c r="J9256" s="1"/>
      <c r="K9256" s="1"/>
      <c r="L9256" s="1"/>
      <c r="M9256" s="1"/>
      <c r="N9256" s="1"/>
    </row>
    <row r="9257" spans="6:14" x14ac:dyDescent="0.25">
      <c r="F9257" s="1"/>
      <c r="G9257" s="1"/>
      <c r="H9257" s="1"/>
      <c r="I9257" s="1"/>
      <c r="J9257" s="1"/>
      <c r="K9257" s="1"/>
      <c r="L9257" s="1"/>
      <c r="M9257" s="1"/>
      <c r="N9257" s="1"/>
    </row>
    <row r="9258" spans="6:14" x14ac:dyDescent="0.25">
      <c r="F9258" s="1"/>
      <c r="G9258" s="1"/>
      <c r="H9258" s="1"/>
      <c r="I9258" s="1"/>
      <c r="J9258" s="1"/>
      <c r="K9258" s="1"/>
      <c r="L9258" s="1"/>
      <c r="M9258" s="1"/>
      <c r="N9258" s="1"/>
    </row>
    <row r="9259" spans="6:14" x14ac:dyDescent="0.25">
      <c r="F9259" s="1"/>
      <c r="G9259" s="1"/>
      <c r="H9259" s="1"/>
      <c r="I9259" s="1"/>
      <c r="J9259" s="1"/>
      <c r="K9259" s="1"/>
      <c r="L9259" s="1"/>
      <c r="M9259" s="1"/>
      <c r="N9259" s="1"/>
    </row>
    <row r="9260" spans="6:14" x14ac:dyDescent="0.25">
      <c r="F9260" s="1"/>
      <c r="G9260" s="1"/>
      <c r="H9260" s="1"/>
      <c r="I9260" s="1"/>
      <c r="J9260" s="1"/>
      <c r="K9260" s="1"/>
      <c r="L9260" s="1"/>
      <c r="M9260" s="1"/>
      <c r="N9260" s="1"/>
    </row>
    <row r="9261" spans="6:14" x14ac:dyDescent="0.25">
      <c r="F9261" s="1"/>
      <c r="G9261" s="1"/>
      <c r="H9261" s="1"/>
      <c r="I9261" s="1"/>
      <c r="J9261" s="1"/>
      <c r="K9261" s="1"/>
      <c r="L9261" s="1"/>
      <c r="M9261" s="1"/>
      <c r="N9261" s="1"/>
    </row>
    <row r="9262" spans="6:14" x14ac:dyDescent="0.25">
      <c r="F9262" s="1"/>
      <c r="G9262" s="1"/>
      <c r="H9262" s="1"/>
      <c r="I9262" s="1"/>
      <c r="J9262" s="1"/>
      <c r="K9262" s="1"/>
      <c r="L9262" s="1"/>
      <c r="M9262" s="1"/>
      <c r="N9262" s="1"/>
    </row>
    <row r="9263" spans="6:14" x14ac:dyDescent="0.25">
      <c r="F9263" s="1"/>
      <c r="G9263" s="1"/>
      <c r="H9263" s="1"/>
      <c r="I9263" s="1"/>
      <c r="J9263" s="1"/>
      <c r="K9263" s="1"/>
      <c r="L9263" s="1"/>
      <c r="M9263" s="1"/>
      <c r="N9263" s="1"/>
    </row>
    <row r="9264" spans="6:14" x14ac:dyDescent="0.25">
      <c r="F9264" s="1"/>
      <c r="G9264" s="1"/>
      <c r="H9264" s="1"/>
      <c r="I9264" s="1"/>
      <c r="J9264" s="1"/>
      <c r="K9264" s="1"/>
      <c r="L9264" s="1"/>
      <c r="M9264" s="1"/>
      <c r="N9264" s="1"/>
    </row>
    <row r="9265" spans="6:14" x14ac:dyDescent="0.25">
      <c r="F9265" s="1"/>
      <c r="G9265" s="1"/>
      <c r="H9265" s="1"/>
      <c r="I9265" s="1"/>
      <c r="J9265" s="1"/>
      <c r="K9265" s="1"/>
      <c r="L9265" s="1"/>
      <c r="M9265" s="1"/>
      <c r="N9265" s="1"/>
    </row>
    <row r="9266" spans="6:14" x14ac:dyDescent="0.25">
      <c r="F9266" s="1"/>
      <c r="G9266" s="1"/>
      <c r="H9266" s="1"/>
      <c r="I9266" s="1"/>
      <c r="J9266" s="1"/>
      <c r="K9266" s="1"/>
      <c r="L9266" s="1"/>
      <c r="M9266" s="1"/>
      <c r="N9266" s="1"/>
    </row>
    <row r="9267" spans="6:14" x14ac:dyDescent="0.25">
      <c r="F9267" s="1"/>
      <c r="G9267" s="1"/>
      <c r="H9267" s="1"/>
      <c r="I9267" s="1"/>
      <c r="J9267" s="1"/>
      <c r="K9267" s="1"/>
      <c r="L9267" s="1"/>
      <c r="M9267" s="1"/>
      <c r="N9267" s="1"/>
    </row>
    <row r="9268" spans="6:14" x14ac:dyDescent="0.25">
      <c r="F9268" s="1"/>
      <c r="G9268" s="1"/>
      <c r="H9268" s="1"/>
      <c r="I9268" s="1"/>
      <c r="J9268" s="1"/>
      <c r="K9268" s="1"/>
      <c r="L9268" s="1"/>
      <c r="M9268" s="1"/>
      <c r="N9268" s="1"/>
    </row>
    <row r="9269" spans="6:14" x14ac:dyDescent="0.25">
      <c r="F9269" s="1"/>
      <c r="G9269" s="1"/>
      <c r="H9269" s="1"/>
      <c r="I9269" s="1"/>
      <c r="J9269" s="1"/>
      <c r="K9269" s="1"/>
      <c r="L9269" s="1"/>
      <c r="M9269" s="1"/>
      <c r="N9269" s="1"/>
    </row>
    <row r="9270" spans="6:14" x14ac:dyDescent="0.25">
      <c r="F9270" s="1"/>
      <c r="G9270" s="1"/>
      <c r="H9270" s="1"/>
      <c r="I9270" s="1"/>
      <c r="J9270" s="1"/>
      <c r="K9270" s="1"/>
      <c r="L9270" s="1"/>
      <c r="M9270" s="1"/>
      <c r="N9270" s="1"/>
    </row>
    <row r="9271" spans="6:14" x14ac:dyDescent="0.25">
      <c r="F9271" s="1"/>
      <c r="G9271" s="1"/>
      <c r="H9271" s="1"/>
      <c r="I9271" s="1"/>
      <c r="J9271" s="1"/>
      <c r="K9271" s="1"/>
      <c r="L9271" s="1"/>
      <c r="M9271" s="1"/>
      <c r="N9271" s="1"/>
    </row>
    <row r="9272" spans="6:14" x14ac:dyDescent="0.25">
      <c r="F9272" s="1"/>
      <c r="G9272" s="1"/>
      <c r="H9272" s="1"/>
      <c r="I9272" s="1"/>
      <c r="J9272" s="1"/>
      <c r="K9272" s="1"/>
      <c r="L9272" s="1"/>
      <c r="M9272" s="1"/>
      <c r="N9272" s="1"/>
    </row>
    <row r="9273" spans="6:14" x14ac:dyDescent="0.25">
      <c r="F9273" s="1"/>
      <c r="G9273" s="1"/>
      <c r="H9273" s="1"/>
      <c r="I9273" s="1"/>
      <c r="J9273" s="1"/>
      <c r="K9273" s="1"/>
      <c r="L9273" s="1"/>
      <c r="M9273" s="1"/>
      <c r="N9273" s="1"/>
    </row>
    <row r="9274" spans="6:14" x14ac:dyDescent="0.25">
      <c r="F9274" s="1"/>
      <c r="G9274" s="1"/>
      <c r="H9274" s="1"/>
      <c r="I9274" s="1"/>
      <c r="J9274" s="1"/>
      <c r="K9274" s="1"/>
      <c r="L9274" s="1"/>
      <c r="M9274" s="1"/>
      <c r="N9274" s="1"/>
    </row>
    <row r="9275" spans="6:14" x14ac:dyDescent="0.25">
      <c r="F9275" s="1"/>
      <c r="G9275" s="1"/>
      <c r="H9275" s="1"/>
      <c r="I9275" s="1"/>
      <c r="J9275" s="1"/>
      <c r="K9275" s="1"/>
      <c r="L9275" s="1"/>
      <c r="M9275" s="1"/>
      <c r="N9275" s="1"/>
    </row>
    <row r="9276" spans="6:14" x14ac:dyDescent="0.25">
      <c r="F9276" s="1"/>
      <c r="G9276" s="1"/>
      <c r="H9276" s="1"/>
      <c r="I9276" s="1"/>
      <c r="J9276" s="1"/>
      <c r="K9276" s="1"/>
      <c r="L9276" s="1"/>
      <c r="M9276" s="1"/>
      <c r="N9276" s="1"/>
    </row>
    <row r="9277" spans="6:14" x14ac:dyDescent="0.25">
      <c r="F9277" s="1"/>
      <c r="G9277" s="1"/>
      <c r="H9277" s="1"/>
      <c r="I9277" s="1"/>
      <c r="J9277" s="1"/>
      <c r="K9277" s="1"/>
      <c r="L9277" s="1"/>
      <c r="M9277" s="1"/>
      <c r="N9277" s="1"/>
    </row>
    <row r="9278" spans="6:14" x14ac:dyDescent="0.25">
      <c r="F9278" s="1"/>
      <c r="G9278" s="1"/>
      <c r="H9278" s="1"/>
      <c r="I9278" s="1"/>
      <c r="J9278" s="1"/>
      <c r="K9278" s="1"/>
      <c r="L9278" s="1"/>
      <c r="M9278" s="1"/>
      <c r="N9278" s="1"/>
    </row>
    <row r="9279" spans="6:14" x14ac:dyDescent="0.25">
      <c r="F9279" s="1"/>
      <c r="G9279" s="1"/>
      <c r="H9279" s="1"/>
      <c r="I9279" s="1"/>
      <c r="J9279" s="1"/>
      <c r="K9279" s="1"/>
      <c r="L9279" s="1"/>
      <c r="M9279" s="1"/>
      <c r="N9279" s="1"/>
    </row>
    <row r="9280" spans="6:14" x14ac:dyDescent="0.25">
      <c r="F9280" s="1"/>
      <c r="G9280" s="1"/>
      <c r="H9280" s="1"/>
      <c r="I9280" s="1"/>
      <c r="J9280" s="1"/>
      <c r="K9280" s="1"/>
      <c r="L9280" s="1"/>
      <c r="M9280" s="1"/>
      <c r="N9280" s="1"/>
    </row>
    <row r="9281" spans="6:14" x14ac:dyDescent="0.25">
      <c r="F9281" s="1"/>
      <c r="G9281" s="1"/>
      <c r="H9281" s="1"/>
      <c r="I9281" s="1"/>
      <c r="J9281" s="1"/>
      <c r="K9281" s="1"/>
      <c r="L9281" s="1"/>
      <c r="M9281" s="1"/>
      <c r="N9281" s="1"/>
    </row>
    <row r="9282" spans="6:14" x14ac:dyDescent="0.25">
      <c r="F9282" s="1"/>
      <c r="G9282" s="1"/>
      <c r="H9282" s="1"/>
      <c r="I9282" s="1"/>
      <c r="J9282" s="1"/>
      <c r="K9282" s="1"/>
      <c r="L9282" s="1"/>
      <c r="M9282" s="1"/>
      <c r="N9282" s="1"/>
    </row>
    <row r="9283" spans="6:14" x14ac:dyDescent="0.25">
      <c r="F9283" s="1"/>
      <c r="G9283" s="1"/>
      <c r="H9283" s="1"/>
      <c r="I9283" s="1"/>
      <c r="J9283" s="1"/>
      <c r="K9283" s="1"/>
      <c r="L9283" s="1"/>
      <c r="M9283" s="1"/>
      <c r="N9283" s="1"/>
    </row>
    <row r="9284" spans="6:14" x14ac:dyDescent="0.25">
      <c r="F9284" s="1"/>
      <c r="G9284" s="1"/>
      <c r="H9284" s="1"/>
      <c r="I9284" s="1"/>
      <c r="J9284" s="1"/>
      <c r="K9284" s="1"/>
      <c r="L9284" s="1"/>
      <c r="M9284" s="1"/>
      <c r="N9284" s="1"/>
    </row>
    <row r="9285" spans="6:14" x14ac:dyDescent="0.25">
      <c r="F9285" s="1"/>
      <c r="G9285" s="1"/>
      <c r="H9285" s="1"/>
      <c r="I9285" s="1"/>
      <c r="J9285" s="1"/>
      <c r="K9285" s="1"/>
      <c r="L9285" s="1"/>
      <c r="M9285" s="1"/>
      <c r="N9285" s="1"/>
    </row>
    <row r="9286" spans="6:14" x14ac:dyDescent="0.25">
      <c r="F9286" s="1"/>
      <c r="G9286" s="1"/>
      <c r="H9286" s="1"/>
      <c r="I9286" s="1"/>
      <c r="J9286" s="1"/>
      <c r="K9286" s="1"/>
      <c r="L9286" s="1"/>
      <c r="M9286" s="1"/>
      <c r="N9286" s="1"/>
    </row>
    <row r="9287" spans="6:14" x14ac:dyDescent="0.25">
      <c r="F9287" s="1"/>
      <c r="G9287" s="1"/>
      <c r="H9287" s="1"/>
      <c r="I9287" s="1"/>
      <c r="J9287" s="1"/>
      <c r="K9287" s="1"/>
      <c r="L9287" s="1"/>
      <c r="M9287" s="1"/>
      <c r="N9287" s="1"/>
    </row>
    <row r="9288" spans="6:14" x14ac:dyDescent="0.25">
      <c r="F9288" s="1"/>
      <c r="G9288" s="1"/>
      <c r="H9288" s="1"/>
      <c r="I9288" s="1"/>
      <c r="J9288" s="1"/>
      <c r="K9288" s="1"/>
      <c r="L9288" s="1"/>
      <c r="M9288" s="1"/>
      <c r="N9288" s="1"/>
    </row>
    <row r="9289" spans="6:14" x14ac:dyDescent="0.25">
      <c r="F9289" s="1"/>
      <c r="G9289" s="1"/>
      <c r="H9289" s="1"/>
      <c r="I9289" s="1"/>
      <c r="J9289" s="1"/>
      <c r="K9289" s="1"/>
      <c r="L9289" s="1"/>
      <c r="M9289" s="1"/>
      <c r="N9289" s="1"/>
    </row>
    <row r="9290" spans="6:14" x14ac:dyDescent="0.25">
      <c r="F9290" s="1"/>
      <c r="G9290" s="1"/>
      <c r="H9290" s="1"/>
      <c r="I9290" s="1"/>
      <c r="J9290" s="1"/>
      <c r="K9290" s="1"/>
      <c r="L9290" s="1"/>
      <c r="M9290" s="1"/>
      <c r="N9290" s="1"/>
    </row>
    <row r="9291" spans="6:14" x14ac:dyDescent="0.25">
      <c r="F9291" s="1"/>
      <c r="G9291" s="1"/>
      <c r="H9291" s="1"/>
      <c r="I9291" s="1"/>
      <c r="J9291" s="1"/>
      <c r="K9291" s="1"/>
      <c r="L9291" s="1"/>
      <c r="M9291" s="1"/>
      <c r="N9291" s="1"/>
    </row>
    <row r="9292" spans="6:14" x14ac:dyDescent="0.25">
      <c r="F9292" s="1"/>
      <c r="G9292" s="1"/>
      <c r="H9292" s="1"/>
      <c r="I9292" s="1"/>
      <c r="J9292" s="1"/>
      <c r="K9292" s="1"/>
      <c r="L9292" s="1"/>
      <c r="M9292" s="1"/>
      <c r="N9292" s="1"/>
    </row>
    <row r="9293" spans="6:14" x14ac:dyDescent="0.25">
      <c r="F9293" s="1"/>
      <c r="G9293" s="1"/>
      <c r="H9293" s="1"/>
      <c r="I9293" s="1"/>
      <c r="J9293" s="1"/>
      <c r="K9293" s="1"/>
      <c r="L9293" s="1"/>
      <c r="M9293" s="1"/>
      <c r="N9293" s="1"/>
    </row>
    <row r="9294" spans="6:14" x14ac:dyDescent="0.25">
      <c r="F9294" s="1"/>
      <c r="G9294" s="1"/>
      <c r="H9294" s="1"/>
      <c r="I9294" s="1"/>
      <c r="J9294" s="1"/>
      <c r="K9294" s="1"/>
      <c r="L9294" s="1"/>
      <c r="M9294" s="1"/>
      <c r="N9294" s="1"/>
    </row>
    <row r="9295" spans="6:14" x14ac:dyDescent="0.25">
      <c r="F9295" s="1"/>
      <c r="G9295" s="1"/>
      <c r="H9295" s="1"/>
      <c r="I9295" s="1"/>
      <c r="J9295" s="1"/>
      <c r="K9295" s="1"/>
      <c r="L9295" s="1"/>
      <c r="M9295" s="1"/>
      <c r="N9295" s="1"/>
    </row>
    <row r="9296" spans="6:14" x14ac:dyDescent="0.25">
      <c r="F9296" s="1"/>
      <c r="G9296" s="1"/>
      <c r="H9296" s="1"/>
      <c r="I9296" s="1"/>
      <c r="J9296" s="1"/>
      <c r="K9296" s="1"/>
      <c r="L9296" s="1"/>
      <c r="M9296" s="1"/>
      <c r="N9296" s="1"/>
    </row>
    <row r="9297" spans="6:14" x14ac:dyDescent="0.25">
      <c r="F9297" s="1"/>
      <c r="G9297" s="1"/>
      <c r="H9297" s="1"/>
      <c r="I9297" s="1"/>
      <c r="J9297" s="1"/>
      <c r="K9297" s="1"/>
      <c r="L9297" s="1"/>
      <c r="M9297" s="1"/>
      <c r="N9297" s="1"/>
    </row>
    <row r="9298" spans="6:14" x14ac:dyDescent="0.25">
      <c r="F9298" s="1"/>
      <c r="G9298" s="1"/>
      <c r="H9298" s="1"/>
      <c r="I9298" s="1"/>
      <c r="J9298" s="1"/>
      <c r="K9298" s="1"/>
      <c r="L9298" s="1"/>
      <c r="M9298" s="1"/>
      <c r="N9298" s="1"/>
    </row>
    <row r="9299" spans="6:14" x14ac:dyDescent="0.25">
      <c r="F9299" s="1"/>
      <c r="G9299" s="1"/>
      <c r="H9299" s="1"/>
      <c r="I9299" s="1"/>
      <c r="J9299" s="1"/>
      <c r="K9299" s="1"/>
      <c r="L9299" s="1"/>
      <c r="M9299" s="1"/>
      <c r="N9299" s="1"/>
    </row>
    <row r="9300" spans="6:14" x14ac:dyDescent="0.25">
      <c r="F9300" s="1"/>
      <c r="G9300" s="1"/>
      <c r="H9300" s="1"/>
      <c r="I9300" s="1"/>
      <c r="J9300" s="1"/>
      <c r="K9300" s="1"/>
      <c r="L9300" s="1"/>
      <c r="M9300" s="1"/>
      <c r="N9300" s="1"/>
    </row>
    <row r="9301" spans="6:14" x14ac:dyDescent="0.25">
      <c r="F9301" s="1"/>
      <c r="G9301" s="1"/>
      <c r="H9301" s="1"/>
      <c r="I9301" s="1"/>
      <c r="J9301" s="1"/>
      <c r="K9301" s="1"/>
      <c r="L9301" s="1"/>
      <c r="M9301" s="1"/>
      <c r="N9301" s="1"/>
    </row>
    <row r="9302" spans="6:14" x14ac:dyDescent="0.25">
      <c r="F9302" s="1"/>
      <c r="G9302" s="1"/>
      <c r="H9302" s="1"/>
      <c r="I9302" s="1"/>
      <c r="J9302" s="1"/>
      <c r="K9302" s="1"/>
      <c r="L9302" s="1"/>
      <c r="M9302" s="1"/>
      <c r="N9302" s="1"/>
    </row>
    <row r="9303" spans="6:14" x14ac:dyDescent="0.25">
      <c r="F9303" s="1"/>
      <c r="G9303" s="1"/>
      <c r="H9303" s="1"/>
      <c r="I9303" s="1"/>
      <c r="J9303" s="1"/>
      <c r="K9303" s="1"/>
      <c r="L9303" s="1"/>
      <c r="M9303" s="1"/>
      <c r="N9303" s="1"/>
    </row>
    <row r="9304" spans="6:14" x14ac:dyDescent="0.25">
      <c r="F9304" s="1"/>
      <c r="G9304" s="1"/>
      <c r="H9304" s="1"/>
      <c r="I9304" s="1"/>
      <c r="J9304" s="1"/>
      <c r="K9304" s="1"/>
      <c r="L9304" s="1"/>
      <c r="M9304" s="1"/>
      <c r="N9304" s="1"/>
    </row>
    <row r="9305" spans="6:14" x14ac:dyDescent="0.25">
      <c r="F9305" s="1"/>
      <c r="G9305" s="1"/>
      <c r="H9305" s="1"/>
      <c r="I9305" s="1"/>
      <c r="J9305" s="1"/>
      <c r="K9305" s="1"/>
      <c r="L9305" s="1"/>
      <c r="M9305" s="1"/>
      <c r="N9305" s="1"/>
    </row>
    <row r="9306" spans="6:14" x14ac:dyDescent="0.25">
      <c r="F9306" s="1"/>
      <c r="G9306" s="1"/>
      <c r="H9306" s="1"/>
      <c r="I9306" s="1"/>
      <c r="J9306" s="1"/>
      <c r="K9306" s="1"/>
      <c r="L9306" s="1"/>
      <c r="M9306" s="1"/>
      <c r="N9306" s="1"/>
    </row>
    <row r="9307" spans="6:14" x14ac:dyDescent="0.25">
      <c r="F9307" s="1"/>
      <c r="G9307" s="1"/>
      <c r="H9307" s="1"/>
      <c r="I9307" s="1"/>
      <c r="J9307" s="1"/>
      <c r="K9307" s="1"/>
      <c r="L9307" s="1"/>
      <c r="M9307" s="1"/>
      <c r="N9307" s="1"/>
    </row>
    <row r="9308" spans="6:14" x14ac:dyDescent="0.25">
      <c r="F9308" s="1"/>
      <c r="G9308" s="1"/>
      <c r="H9308" s="1"/>
      <c r="I9308" s="1"/>
      <c r="J9308" s="1"/>
      <c r="K9308" s="1"/>
      <c r="L9308" s="1"/>
      <c r="M9308" s="1"/>
      <c r="N9308" s="1"/>
    </row>
    <row r="9309" spans="6:14" x14ac:dyDescent="0.25">
      <c r="F9309" s="1"/>
      <c r="G9309" s="1"/>
      <c r="H9309" s="1"/>
      <c r="I9309" s="1"/>
      <c r="J9309" s="1"/>
      <c r="K9309" s="1"/>
      <c r="L9309" s="1"/>
      <c r="M9309" s="1"/>
      <c r="N9309" s="1"/>
    </row>
    <row r="9310" spans="6:14" x14ac:dyDescent="0.25">
      <c r="F9310" s="1"/>
      <c r="G9310" s="1"/>
      <c r="H9310" s="1"/>
      <c r="I9310" s="1"/>
      <c r="J9310" s="1"/>
      <c r="K9310" s="1"/>
      <c r="L9310" s="1"/>
      <c r="M9310" s="1"/>
      <c r="N9310" s="1"/>
    </row>
    <row r="9311" spans="6:14" x14ac:dyDescent="0.25">
      <c r="F9311" s="1"/>
      <c r="G9311" s="1"/>
      <c r="H9311" s="1"/>
      <c r="I9311" s="1"/>
      <c r="J9311" s="1"/>
      <c r="K9311" s="1"/>
      <c r="L9311" s="1"/>
      <c r="M9311" s="1"/>
      <c r="N9311" s="1"/>
    </row>
    <row r="9312" spans="6:14" x14ac:dyDescent="0.25">
      <c r="F9312" s="1"/>
      <c r="G9312" s="1"/>
      <c r="H9312" s="1"/>
      <c r="I9312" s="1"/>
      <c r="J9312" s="1"/>
      <c r="K9312" s="1"/>
      <c r="L9312" s="1"/>
      <c r="M9312" s="1"/>
      <c r="N9312" s="1"/>
    </row>
    <row r="9313" spans="6:14" x14ac:dyDescent="0.25">
      <c r="F9313" s="1"/>
      <c r="G9313" s="1"/>
      <c r="H9313" s="1"/>
      <c r="I9313" s="1"/>
      <c r="J9313" s="1"/>
      <c r="K9313" s="1"/>
      <c r="L9313" s="1"/>
      <c r="M9313" s="1"/>
      <c r="N9313" s="1"/>
    </row>
    <row r="9314" spans="6:14" x14ac:dyDescent="0.25">
      <c r="F9314" s="1"/>
      <c r="G9314" s="1"/>
      <c r="H9314" s="1"/>
      <c r="I9314" s="1"/>
      <c r="J9314" s="1"/>
      <c r="K9314" s="1"/>
      <c r="L9314" s="1"/>
      <c r="M9314" s="1"/>
      <c r="N9314" s="1"/>
    </row>
    <row r="9315" spans="6:14" x14ac:dyDescent="0.25">
      <c r="F9315" s="1"/>
      <c r="G9315" s="1"/>
      <c r="H9315" s="1"/>
      <c r="I9315" s="1"/>
      <c r="J9315" s="1"/>
      <c r="K9315" s="1"/>
      <c r="L9315" s="1"/>
      <c r="M9315" s="1"/>
      <c r="N9315" s="1"/>
    </row>
    <row r="9316" spans="6:14" x14ac:dyDescent="0.25">
      <c r="F9316" s="1"/>
      <c r="G9316" s="1"/>
      <c r="H9316" s="1"/>
      <c r="I9316" s="1"/>
      <c r="J9316" s="1"/>
      <c r="K9316" s="1"/>
      <c r="L9316" s="1"/>
      <c r="M9316" s="1"/>
      <c r="N9316" s="1"/>
    </row>
    <row r="9317" spans="6:14" x14ac:dyDescent="0.25">
      <c r="F9317" s="1"/>
      <c r="G9317" s="1"/>
      <c r="H9317" s="1"/>
      <c r="I9317" s="1"/>
      <c r="J9317" s="1"/>
      <c r="K9317" s="1"/>
      <c r="L9317" s="1"/>
      <c r="M9317" s="1"/>
      <c r="N9317" s="1"/>
    </row>
    <row r="9318" spans="6:14" x14ac:dyDescent="0.25">
      <c r="F9318" s="1"/>
      <c r="G9318" s="1"/>
      <c r="H9318" s="1"/>
      <c r="I9318" s="1"/>
      <c r="J9318" s="1"/>
      <c r="K9318" s="1"/>
      <c r="L9318" s="1"/>
      <c r="M9318" s="1"/>
      <c r="N9318" s="1"/>
    </row>
    <row r="9319" spans="6:14" x14ac:dyDescent="0.25">
      <c r="F9319" s="1"/>
      <c r="G9319" s="1"/>
      <c r="H9319" s="1"/>
      <c r="I9319" s="1"/>
      <c r="J9319" s="1"/>
      <c r="K9319" s="1"/>
      <c r="L9319" s="1"/>
      <c r="M9319" s="1"/>
      <c r="N9319" s="1"/>
    </row>
    <row r="9320" spans="6:14" x14ac:dyDescent="0.25">
      <c r="F9320" s="1"/>
      <c r="G9320" s="1"/>
      <c r="H9320" s="1"/>
      <c r="I9320" s="1"/>
      <c r="J9320" s="1"/>
      <c r="K9320" s="1"/>
      <c r="L9320" s="1"/>
      <c r="M9320" s="1"/>
      <c r="N9320" s="1"/>
    </row>
    <row r="9321" spans="6:14" x14ac:dyDescent="0.25">
      <c r="F9321" s="1"/>
      <c r="G9321" s="1"/>
      <c r="H9321" s="1"/>
      <c r="I9321" s="1"/>
      <c r="J9321" s="1"/>
      <c r="K9321" s="1"/>
      <c r="L9321" s="1"/>
      <c r="M9321" s="1"/>
      <c r="N9321" s="1"/>
    </row>
    <row r="9322" spans="6:14" x14ac:dyDescent="0.25">
      <c r="F9322" s="1"/>
      <c r="G9322" s="1"/>
      <c r="H9322" s="1"/>
      <c r="I9322" s="1"/>
      <c r="J9322" s="1"/>
      <c r="K9322" s="1"/>
      <c r="L9322" s="1"/>
      <c r="M9322" s="1"/>
      <c r="N9322" s="1"/>
    </row>
    <row r="9323" spans="6:14" x14ac:dyDescent="0.25">
      <c r="F9323" s="1"/>
      <c r="G9323" s="1"/>
      <c r="H9323" s="1"/>
      <c r="I9323" s="1"/>
      <c r="J9323" s="1"/>
      <c r="K9323" s="1"/>
      <c r="L9323" s="1"/>
      <c r="M9323" s="1"/>
      <c r="N9323" s="1"/>
    </row>
    <row r="9324" spans="6:14" x14ac:dyDescent="0.25">
      <c r="F9324" s="1"/>
      <c r="G9324" s="1"/>
      <c r="H9324" s="1"/>
      <c r="I9324" s="1"/>
      <c r="J9324" s="1"/>
      <c r="K9324" s="1"/>
      <c r="L9324" s="1"/>
      <c r="M9324" s="1"/>
      <c r="N9324" s="1"/>
    </row>
    <row r="9325" spans="6:14" x14ac:dyDescent="0.25">
      <c r="F9325" s="1"/>
      <c r="G9325" s="1"/>
      <c r="H9325" s="1"/>
      <c r="I9325" s="1"/>
      <c r="J9325" s="1"/>
      <c r="K9325" s="1"/>
      <c r="L9325" s="1"/>
      <c r="M9325" s="1"/>
      <c r="N9325" s="1"/>
    </row>
    <row r="9326" spans="6:14" x14ac:dyDescent="0.25">
      <c r="F9326" s="1"/>
      <c r="G9326" s="1"/>
      <c r="H9326" s="1"/>
      <c r="I9326" s="1"/>
      <c r="J9326" s="1"/>
      <c r="K9326" s="1"/>
      <c r="L9326" s="1"/>
      <c r="M9326" s="1"/>
      <c r="N9326" s="1"/>
    </row>
    <row r="9327" spans="6:14" x14ac:dyDescent="0.25">
      <c r="F9327" s="1"/>
      <c r="G9327" s="1"/>
      <c r="H9327" s="1"/>
      <c r="I9327" s="1"/>
      <c r="J9327" s="1"/>
      <c r="K9327" s="1"/>
      <c r="L9327" s="1"/>
      <c r="M9327" s="1"/>
      <c r="N9327" s="1"/>
    </row>
    <row r="9328" spans="6:14" x14ac:dyDescent="0.25">
      <c r="F9328" s="1"/>
      <c r="G9328" s="1"/>
      <c r="H9328" s="1"/>
      <c r="I9328" s="1"/>
      <c r="J9328" s="1"/>
      <c r="K9328" s="1"/>
      <c r="L9328" s="1"/>
      <c r="M9328" s="1"/>
      <c r="N9328" s="1"/>
    </row>
    <row r="9329" spans="6:14" x14ac:dyDescent="0.25">
      <c r="F9329" s="1"/>
      <c r="G9329" s="1"/>
      <c r="H9329" s="1"/>
      <c r="I9329" s="1"/>
      <c r="J9329" s="1"/>
      <c r="K9329" s="1"/>
      <c r="L9329" s="1"/>
      <c r="M9329" s="1"/>
      <c r="N9329" s="1"/>
    </row>
    <row r="9330" spans="6:14" x14ac:dyDescent="0.25">
      <c r="F9330" s="1"/>
      <c r="G9330" s="1"/>
      <c r="H9330" s="1"/>
      <c r="I9330" s="1"/>
      <c r="J9330" s="1"/>
      <c r="K9330" s="1"/>
      <c r="L9330" s="1"/>
      <c r="M9330" s="1"/>
      <c r="N9330" s="1"/>
    </row>
    <row r="9331" spans="6:14" x14ac:dyDescent="0.25">
      <c r="F9331" s="1"/>
      <c r="G9331" s="1"/>
      <c r="H9331" s="1"/>
      <c r="I9331" s="1"/>
      <c r="J9331" s="1"/>
      <c r="K9331" s="1"/>
      <c r="L9331" s="1"/>
      <c r="M9331" s="1"/>
      <c r="N9331" s="1"/>
    </row>
    <row r="9332" spans="6:14" x14ac:dyDescent="0.25">
      <c r="F9332" s="1"/>
      <c r="G9332" s="1"/>
      <c r="H9332" s="1"/>
      <c r="I9332" s="1"/>
      <c r="J9332" s="1"/>
      <c r="K9332" s="1"/>
      <c r="L9332" s="1"/>
      <c r="M9332" s="1"/>
      <c r="N9332" s="1"/>
    </row>
    <row r="9333" spans="6:14" x14ac:dyDescent="0.25">
      <c r="F9333" s="1"/>
      <c r="G9333" s="1"/>
      <c r="H9333" s="1"/>
      <c r="I9333" s="1"/>
      <c r="J9333" s="1"/>
      <c r="K9333" s="1"/>
      <c r="L9333" s="1"/>
      <c r="M9333" s="1"/>
      <c r="N9333" s="1"/>
    </row>
    <row r="9334" spans="6:14" x14ac:dyDescent="0.25">
      <c r="F9334" s="1"/>
      <c r="G9334" s="1"/>
      <c r="H9334" s="1"/>
      <c r="I9334" s="1"/>
      <c r="J9334" s="1"/>
      <c r="K9334" s="1"/>
      <c r="L9334" s="1"/>
      <c r="M9334" s="1"/>
      <c r="N9334" s="1"/>
    </row>
    <row r="9335" spans="6:14" x14ac:dyDescent="0.25">
      <c r="F9335" s="1"/>
      <c r="G9335" s="1"/>
      <c r="H9335" s="1"/>
      <c r="I9335" s="1"/>
      <c r="J9335" s="1"/>
      <c r="K9335" s="1"/>
      <c r="L9335" s="1"/>
      <c r="M9335" s="1"/>
      <c r="N9335" s="1"/>
    </row>
    <row r="9336" spans="6:14" x14ac:dyDescent="0.25">
      <c r="F9336" s="1"/>
      <c r="G9336" s="1"/>
      <c r="H9336" s="1"/>
      <c r="I9336" s="1"/>
      <c r="J9336" s="1"/>
      <c r="K9336" s="1"/>
      <c r="L9336" s="1"/>
      <c r="M9336" s="1"/>
      <c r="N9336" s="1"/>
    </row>
    <row r="9337" spans="6:14" x14ac:dyDescent="0.25">
      <c r="F9337" s="1"/>
      <c r="G9337" s="1"/>
      <c r="H9337" s="1"/>
      <c r="I9337" s="1"/>
      <c r="J9337" s="1"/>
      <c r="K9337" s="1"/>
      <c r="L9337" s="1"/>
      <c r="M9337" s="1"/>
      <c r="N9337" s="1"/>
    </row>
    <row r="9338" spans="6:14" x14ac:dyDescent="0.25">
      <c r="F9338" s="1"/>
      <c r="G9338" s="1"/>
      <c r="H9338" s="1"/>
      <c r="I9338" s="1"/>
      <c r="J9338" s="1"/>
      <c r="K9338" s="1"/>
      <c r="L9338" s="1"/>
      <c r="M9338" s="1"/>
      <c r="N9338" s="1"/>
    </row>
    <row r="9339" spans="6:14" x14ac:dyDescent="0.25">
      <c r="F9339" s="1"/>
      <c r="G9339" s="1"/>
      <c r="H9339" s="1"/>
      <c r="I9339" s="1"/>
      <c r="J9339" s="1"/>
      <c r="K9339" s="1"/>
      <c r="L9339" s="1"/>
      <c r="M9339" s="1"/>
      <c r="N9339" s="1"/>
    </row>
    <row r="9340" spans="6:14" x14ac:dyDescent="0.25">
      <c r="F9340" s="1"/>
      <c r="G9340" s="1"/>
      <c r="H9340" s="1"/>
      <c r="I9340" s="1"/>
      <c r="J9340" s="1"/>
      <c r="K9340" s="1"/>
      <c r="L9340" s="1"/>
      <c r="M9340" s="1"/>
      <c r="N9340" s="1"/>
    </row>
    <row r="9341" spans="6:14" x14ac:dyDescent="0.25">
      <c r="F9341" s="1"/>
      <c r="G9341" s="1"/>
      <c r="H9341" s="1"/>
      <c r="I9341" s="1"/>
      <c r="J9341" s="1"/>
      <c r="K9341" s="1"/>
      <c r="L9341" s="1"/>
      <c r="M9341" s="1"/>
      <c r="N9341" s="1"/>
    </row>
    <row r="9342" spans="6:14" x14ac:dyDescent="0.25">
      <c r="F9342" s="1"/>
      <c r="G9342" s="1"/>
      <c r="H9342" s="1"/>
      <c r="I9342" s="1"/>
      <c r="J9342" s="1"/>
      <c r="K9342" s="1"/>
      <c r="L9342" s="1"/>
      <c r="M9342" s="1"/>
      <c r="N9342" s="1"/>
    </row>
    <row r="9343" spans="6:14" x14ac:dyDescent="0.25">
      <c r="F9343" s="1"/>
      <c r="G9343" s="1"/>
      <c r="H9343" s="1"/>
      <c r="I9343" s="1"/>
      <c r="J9343" s="1"/>
      <c r="K9343" s="1"/>
      <c r="L9343" s="1"/>
      <c r="M9343" s="1"/>
      <c r="N9343" s="1"/>
    </row>
    <row r="9344" spans="6:14" x14ac:dyDescent="0.25">
      <c r="F9344" s="1"/>
      <c r="G9344" s="1"/>
      <c r="H9344" s="1"/>
      <c r="I9344" s="1"/>
      <c r="J9344" s="1"/>
      <c r="K9344" s="1"/>
      <c r="L9344" s="1"/>
      <c r="M9344" s="1"/>
      <c r="N9344" s="1"/>
    </row>
    <row r="9345" spans="6:14" x14ac:dyDescent="0.25">
      <c r="F9345" s="1"/>
      <c r="G9345" s="1"/>
      <c r="H9345" s="1"/>
      <c r="I9345" s="1"/>
      <c r="J9345" s="1"/>
      <c r="K9345" s="1"/>
      <c r="L9345" s="1"/>
      <c r="M9345" s="1"/>
      <c r="N9345" s="1"/>
    </row>
    <row r="9346" spans="6:14" x14ac:dyDescent="0.25">
      <c r="F9346" s="1"/>
      <c r="G9346" s="1"/>
      <c r="H9346" s="1"/>
      <c r="I9346" s="1"/>
      <c r="J9346" s="1"/>
      <c r="K9346" s="1"/>
      <c r="L9346" s="1"/>
      <c r="M9346" s="1"/>
      <c r="N9346" s="1"/>
    </row>
    <row r="9347" spans="6:14" x14ac:dyDescent="0.25">
      <c r="F9347" s="1"/>
      <c r="G9347" s="1"/>
      <c r="H9347" s="1"/>
      <c r="I9347" s="1"/>
      <c r="J9347" s="1"/>
      <c r="K9347" s="1"/>
      <c r="L9347" s="1"/>
      <c r="M9347" s="1"/>
      <c r="N9347" s="1"/>
    </row>
    <row r="9348" spans="6:14" x14ac:dyDescent="0.25">
      <c r="F9348" s="1"/>
      <c r="G9348" s="1"/>
      <c r="H9348" s="1"/>
      <c r="I9348" s="1"/>
      <c r="J9348" s="1"/>
      <c r="K9348" s="1"/>
      <c r="L9348" s="1"/>
      <c r="M9348" s="1"/>
      <c r="N9348" s="1"/>
    </row>
    <row r="9349" spans="6:14" x14ac:dyDescent="0.25">
      <c r="F9349" s="1"/>
      <c r="G9349" s="1"/>
      <c r="H9349" s="1"/>
      <c r="I9349" s="1"/>
      <c r="J9349" s="1"/>
      <c r="K9349" s="1"/>
      <c r="L9349" s="1"/>
      <c r="M9349" s="1"/>
      <c r="N9349" s="1"/>
    </row>
    <row r="9350" spans="6:14" x14ac:dyDescent="0.25">
      <c r="F9350" s="1"/>
      <c r="G9350" s="1"/>
      <c r="H9350" s="1"/>
      <c r="I9350" s="1"/>
      <c r="J9350" s="1"/>
      <c r="K9350" s="1"/>
      <c r="L9350" s="1"/>
      <c r="M9350" s="1"/>
      <c r="N9350" s="1"/>
    </row>
    <row r="9351" spans="6:14" x14ac:dyDescent="0.25">
      <c r="F9351" s="1"/>
      <c r="G9351" s="1"/>
      <c r="H9351" s="1"/>
      <c r="I9351" s="1"/>
      <c r="J9351" s="1"/>
      <c r="K9351" s="1"/>
      <c r="L9351" s="1"/>
      <c r="M9351" s="1"/>
      <c r="N9351" s="1"/>
    </row>
    <row r="9352" spans="6:14" x14ac:dyDescent="0.25">
      <c r="F9352" s="1"/>
      <c r="G9352" s="1"/>
      <c r="H9352" s="1"/>
      <c r="I9352" s="1"/>
      <c r="J9352" s="1"/>
      <c r="K9352" s="1"/>
      <c r="L9352" s="1"/>
      <c r="M9352" s="1"/>
      <c r="N9352" s="1"/>
    </row>
    <row r="9353" spans="6:14" x14ac:dyDescent="0.25">
      <c r="F9353" s="1"/>
      <c r="G9353" s="1"/>
      <c r="H9353" s="1"/>
      <c r="I9353" s="1"/>
      <c r="J9353" s="1"/>
      <c r="K9353" s="1"/>
      <c r="L9353" s="1"/>
      <c r="M9353" s="1"/>
      <c r="N9353" s="1"/>
    </row>
    <row r="9354" spans="6:14" x14ac:dyDescent="0.25">
      <c r="F9354" s="1"/>
      <c r="G9354" s="1"/>
      <c r="H9354" s="1"/>
      <c r="I9354" s="1"/>
      <c r="J9354" s="1"/>
      <c r="K9354" s="1"/>
      <c r="L9354" s="1"/>
      <c r="M9354" s="1"/>
      <c r="N9354" s="1"/>
    </row>
    <row r="9355" spans="6:14" x14ac:dyDescent="0.25">
      <c r="F9355" s="1"/>
      <c r="G9355" s="1"/>
      <c r="H9355" s="1"/>
      <c r="I9355" s="1"/>
      <c r="J9355" s="1"/>
      <c r="K9355" s="1"/>
      <c r="L9355" s="1"/>
      <c r="M9355" s="1"/>
      <c r="N9355" s="1"/>
    </row>
    <row r="9356" spans="6:14" x14ac:dyDescent="0.25">
      <c r="F9356" s="1"/>
      <c r="G9356" s="1"/>
      <c r="H9356" s="1"/>
      <c r="I9356" s="1"/>
      <c r="J9356" s="1"/>
      <c r="K9356" s="1"/>
      <c r="L9356" s="1"/>
      <c r="M9356" s="1"/>
      <c r="N9356" s="1"/>
    </row>
    <row r="9357" spans="6:14" x14ac:dyDescent="0.25">
      <c r="F9357" s="1"/>
      <c r="G9357" s="1"/>
      <c r="H9357" s="1"/>
      <c r="I9357" s="1"/>
      <c r="J9357" s="1"/>
      <c r="K9357" s="1"/>
      <c r="L9357" s="1"/>
      <c r="M9357" s="1"/>
      <c r="N9357" s="1"/>
    </row>
    <row r="9358" spans="6:14" x14ac:dyDescent="0.25">
      <c r="F9358" s="1"/>
      <c r="G9358" s="1"/>
      <c r="H9358" s="1"/>
      <c r="I9358" s="1"/>
      <c r="J9358" s="1"/>
      <c r="K9358" s="1"/>
      <c r="L9358" s="1"/>
      <c r="M9358" s="1"/>
      <c r="N9358" s="1"/>
    </row>
    <row r="9359" spans="6:14" x14ac:dyDescent="0.25">
      <c r="F9359" s="1"/>
      <c r="G9359" s="1"/>
      <c r="H9359" s="1"/>
      <c r="I9359" s="1"/>
      <c r="J9359" s="1"/>
      <c r="K9359" s="1"/>
      <c r="L9359" s="1"/>
      <c r="M9359" s="1"/>
      <c r="N9359" s="1"/>
    </row>
    <row r="9360" spans="6:14" x14ac:dyDescent="0.25">
      <c r="F9360" s="1"/>
      <c r="G9360" s="1"/>
      <c r="H9360" s="1"/>
      <c r="I9360" s="1"/>
      <c r="J9360" s="1"/>
      <c r="K9360" s="1"/>
      <c r="L9360" s="1"/>
      <c r="M9360" s="1"/>
      <c r="N9360" s="1"/>
    </row>
    <row r="9361" spans="6:14" x14ac:dyDescent="0.25">
      <c r="F9361" s="1"/>
      <c r="G9361" s="1"/>
      <c r="H9361" s="1"/>
      <c r="I9361" s="1"/>
      <c r="J9361" s="1"/>
      <c r="K9361" s="1"/>
      <c r="L9361" s="1"/>
      <c r="M9361" s="1"/>
      <c r="N9361" s="1"/>
    </row>
    <row r="9362" spans="6:14" x14ac:dyDescent="0.25">
      <c r="F9362" s="1"/>
      <c r="G9362" s="1"/>
      <c r="H9362" s="1"/>
      <c r="I9362" s="1"/>
      <c r="J9362" s="1"/>
      <c r="K9362" s="1"/>
      <c r="L9362" s="1"/>
      <c r="M9362" s="1"/>
      <c r="N9362" s="1"/>
    </row>
    <row r="9363" spans="6:14" x14ac:dyDescent="0.25">
      <c r="F9363" s="1"/>
      <c r="G9363" s="1"/>
      <c r="H9363" s="1"/>
      <c r="I9363" s="1"/>
      <c r="J9363" s="1"/>
      <c r="K9363" s="1"/>
      <c r="L9363" s="1"/>
      <c r="M9363" s="1"/>
      <c r="N9363" s="1"/>
    </row>
    <row r="9364" spans="6:14" x14ac:dyDescent="0.25">
      <c r="F9364" s="1"/>
      <c r="G9364" s="1"/>
      <c r="H9364" s="1"/>
      <c r="I9364" s="1"/>
      <c r="J9364" s="1"/>
      <c r="K9364" s="1"/>
      <c r="L9364" s="1"/>
      <c r="M9364" s="1"/>
      <c r="N9364" s="1"/>
    </row>
    <row r="9365" spans="6:14" x14ac:dyDescent="0.25">
      <c r="F9365" s="1"/>
      <c r="G9365" s="1"/>
      <c r="H9365" s="1"/>
      <c r="I9365" s="1"/>
      <c r="J9365" s="1"/>
      <c r="K9365" s="1"/>
      <c r="L9365" s="1"/>
      <c r="M9365" s="1"/>
      <c r="N9365" s="1"/>
    </row>
    <row r="9366" spans="6:14" x14ac:dyDescent="0.25">
      <c r="F9366" s="1"/>
      <c r="G9366" s="1"/>
      <c r="H9366" s="1"/>
      <c r="I9366" s="1"/>
      <c r="J9366" s="1"/>
      <c r="K9366" s="1"/>
      <c r="L9366" s="1"/>
      <c r="M9366" s="1"/>
      <c r="N9366" s="1"/>
    </row>
    <row r="9367" spans="6:14" x14ac:dyDescent="0.25">
      <c r="F9367" s="1"/>
      <c r="G9367" s="1"/>
      <c r="H9367" s="1"/>
      <c r="I9367" s="1"/>
      <c r="J9367" s="1"/>
      <c r="K9367" s="1"/>
      <c r="L9367" s="1"/>
      <c r="M9367" s="1"/>
      <c r="N9367" s="1"/>
    </row>
    <row r="9368" spans="6:14" x14ac:dyDescent="0.25">
      <c r="F9368" s="1"/>
      <c r="G9368" s="1"/>
      <c r="H9368" s="1"/>
      <c r="I9368" s="1"/>
      <c r="J9368" s="1"/>
      <c r="K9368" s="1"/>
      <c r="L9368" s="1"/>
      <c r="M9368" s="1"/>
      <c r="N9368" s="1"/>
    </row>
    <row r="9369" spans="6:14" x14ac:dyDescent="0.25">
      <c r="F9369" s="1"/>
      <c r="G9369" s="1"/>
      <c r="H9369" s="1"/>
      <c r="I9369" s="1"/>
      <c r="J9369" s="1"/>
      <c r="K9369" s="1"/>
      <c r="L9369" s="1"/>
      <c r="M9369" s="1"/>
      <c r="N9369" s="1"/>
    </row>
    <row r="9370" spans="6:14" x14ac:dyDescent="0.25">
      <c r="F9370" s="1"/>
      <c r="G9370" s="1"/>
      <c r="H9370" s="1"/>
      <c r="I9370" s="1"/>
      <c r="J9370" s="1"/>
      <c r="K9370" s="1"/>
      <c r="L9370" s="1"/>
      <c r="M9370" s="1"/>
      <c r="N9370" s="1"/>
    </row>
    <row r="9371" spans="6:14" x14ac:dyDescent="0.25">
      <c r="F9371" s="1"/>
      <c r="G9371" s="1"/>
      <c r="H9371" s="1"/>
      <c r="I9371" s="1"/>
      <c r="J9371" s="1"/>
      <c r="K9371" s="1"/>
      <c r="L9371" s="1"/>
      <c r="M9371" s="1"/>
      <c r="N9371" s="1"/>
    </row>
    <row r="9372" spans="6:14" x14ac:dyDescent="0.25">
      <c r="F9372" s="1"/>
      <c r="G9372" s="1"/>
      <c r="H9372" s="1"/>
      <c r="I9372" s="1"/>
      <c r="J9372" s="1"/>
      <c r="K9372" s="1"/>
      <c r="L9372" s="1"/>
      <c r="M9372" s="1"/>
      <c r="N9372" s="1"/>
    </row>
    <row r="9373" spans="6:14" x14ac:dyDescent="0.25">
      <c r="F9373" s="1"/>
      <c r="G9373" s="1"/>
      <c r="H9373" s="1"/>
      <c r="I9373" s="1"/>
      <c r="J9373" s="1"/>
      <c r="K9373" s="1"/>
      <c r="L9373" s="1"/>
      <c r="M9373" s="1"/>
      <c r="N9373" s="1"/>
    </row>
    <row r="9374" spans="6:14" x14ac:dyDescent="0.25">
      <c r="F9374" s="1"/>
      <c r="G9374" s="1"/>
      <c r="H9374" s="1"/>
      <c r="I9374" s="1"/>
      <c r="J9374" s="1"/>
      <c r="K9374" s="1"/>
      <c r="L9374" s="1"/>
      <c r="M9374" s="1"/>
      <c r="N9374" s="1"/>
    </row>
    <row r="9375" spans="6:14" x14ac:dyDescent="0.25">
      <c r="F9375" s="1"/>
      <c r="G9375" s="1"/>
      <c r="H9375" s="1"/>
      <c r="I9375" s="1"/>
      <c r="J9375" s="1"/>
      <c r="K9375" s="1"/>
      <c r="L9375" s="1"/>
      <c r="M9375" s="1"/>
      <c r="N9375" s="1"/>
    </row>
    <row r="9376" spans="6:14" x14ac:dyDescent="0.25">
      <c r="F9376" s="1"/>
      <c r="G9376" s="1"/>
      <c r="H9376" s="1"/>
      <c r="I9376" s="1"/>
      <c r="J9376" s="1"/>
      <c r="K9376" s="1"/>
      <c r="L9376" s="1"/>
      <c r="M9376" s="1"/>
      <c r="N9376" s="1"/>
    </row>
    <row r="9377" spans="6:14" x14ac:dyDescent="0.25">
      <c r="F9377" s="1"/>
      <c r="G9377" s="1"/>
      <c r="H9377" s="1"/>
      <c r="I9377" s="1"/>
      <c r="J9377" s="1"/>
      <c r="K9377" s="1"/>
      <c r="L9377" s="1"/>
      <c r="M9377" s="1"/>
      <c r="N9377" s="1"/>
    </row>
    <row r="9378" spans="6:14" x14ac:dyDescent="0.25">
      <c r="F9378" s="1"/>
      <c r="G9378" s="1"/>
      <c r="H9378" s="1"/>
      <c r="I9378" s="1"/>
      <c r="J9378" s="1"/>
      <c r="K9378" s="1"/>
      <c r="L9378" s="1"/>
      <c r="M9378" s="1"/>
      <c r="N9378" s="1"/>
    </row>
    <row r="9379" spans="6:14" x14ac:dyDescent="0.25">
      <c r="F9379" s="1"/>
      <c r="G9379" s="1"/>
      <c r="H9379" s="1"/>
      <c r="I9379" s="1"/>
      <c r="J9379" s="1"/>
      <c r="K9379" s="1"/>
      <c r="L9379" s="1"/>
      <c r="M9379" s="1"/>
      <c r="N9379" s="1"/>
    </row>
    <row r="9380" spans="6:14" x14ac:dyDescent="0.25">
      <c r="F9380" s="1"/>
      <c r="G9380" s="1"/>
      <c r="H9380" s="1"/>
      <c r="I9380" s="1"/>
      <c r="J9380" s="1"/>
      <c r="K9380" s="1"/>
      <c r="L9380" s="1"/>
      <c r="M9380" s="1"/>
      <c r="N9380" s="1"/>
    </row>
    <row r="9381" spans="6:14" x14ac:dyDescent="0.25">
      <c r="F9381" s="1"/>
      <c r="G9381" s="1"/>
      <c r="H9381" s="1"/>
      <c r="I9381" s="1"/>
      <c r="J9381" s="1"/>
      <c r="K9381" s="1"/>
      <c r="L9381" s="1"/>
      <c r="M9381" s="1"/>
      <c r="N9381" s="1"/>
    </row>
    <row r="9382" spans="6:14" x14ac:dyDescent="0.25">
      <c r="F9382" s="1"/>
      <c r="G9382" s="1"/>
      <c r="H9382" s="1"/>
      <c r="I9382" s="1"/>
      <c r="J9382" s="1"/>
      <c r="K9382" s="1"/>
      <c r="L9382" s="1"/>
      <c r="M9382" s="1"/>
      <c r="N9382" s="1"/>
    </row>
    <row r="9383" spans="6:14" x14ac:dyDescent="0.25">
      <c r="F9383" s="1"/>
      <c r="G9383" s="1"/>
      <c r="H9383" s="1"/>
      <c r="I9383" s="1"/>
      <c r="J9383" s="1"/>
      <c r="K9383" s="1"/>
      <c r="L9383" s="1"/>
      <c r="M9383" s="1"/>
      <c r="N9383" s="1"/>
    </row>
    <row r="9384" spans="6:14" x14ac:dyDescent="0.25">
      <c r="F9384" s="1"/>
      <c r="G9384" s="1"/>
      <c r="H9384" s="1"/>
      <c r="I9384" s="1"/>
      <c r="J9384" s="1"/>
      <c r="K9384" s="1"/>
      <c r="L9384" s="1"/>
      <c r="M9384" s="1"/>
      <c r="N9384" s="1"/>
    </row>
    <row r="9385" spans="6:14" x14ac:dyDescent="0.25">
      <c r="F9385" s="1"/>
      <c r="G9385" s="1"/>
      <c r="H9385" s="1"/>
      <c r="I9385" s="1"/>
      <c r="J9385" s="1"/>
      <c r="K9385" s="1"/>
      <c r="L9385" s="1"/>
      <c r="M9385" s="1"/>
      <c r="N9385" s="1"/>
    </row>
    <row r="9386" spans="6:14" x14ac:dyDescent="0.25">
      <c r="F9386" s="1"/>
      <c r="G9386" s="1"/>
      <c r="H9386" s="1"/>
      <c r="I9386" s="1"/>
      <c r="J9386" s="1"/>
      <c r="K9386" s="1"/>
      <c r="L9386" s="1"/>
      <c r="M9386" s="1"/>
      <c r="N9386" s="1"/>
    </row>
    <row r="9387" spans="6:14" x14ac:dyDescent="0.25">
      <c r="F9387" s="1"/>
      <c r="G9387" s="1"/>
      <c r="H9387" s="1"/>
      <c r="I9387" s="1"/>
      <c r="J9387" s="1"/>
      <c r="K9387" s="1"/>
      <c r="L9387" s="1"/>
      <c r="M9387" s="1"/>
      <c r="N9387" s="1"/>
    </row>
    <row r="9388" spans="6:14" x14ac:dyDescent="0.25">
      <c r="F9388" s="1"/>
      <c r="G9388" s="1"/>
      <c r="H9388" s="1"/>
      <c r="I9388" s="1"/>
      <c r="J9388" s="1"/>
      <c r="K9388" s="1"/>
      <c r="L9388" s="1"/>
      <c r="M9388" s="1"/>
      <c r="N9388" s="1"/>
    </row>
    <row r="9389" spans="6:14" x14ac:dyDescent="0.25">
      <c r="F9389" s="1"/>
      <c r="G9389" s="1"/>
      <c r="H9389" s="1"/>
      <c r="I9389" s="1"/>
      <c r="J9389" s="1"/>
      <c r="K9389" s="1"/>
      <c r="L9389" s="1"/>
      <c r="M9389" s="1"/>
      <c r="N9389" s="1"/>
    </row>
    <row r="9390" spans="6:14" x14ac:dyDescent="0.25">
      <c r="F9390" s="1"/>
      <c r="G9390" s="1"/>
      <c r="H9390" s="1"/>
      <c r="I9390" s="1"/>
      <c r="J9390" s="1"/>
      <c r="K9390" s="1"/>
      <c r="L9390" s="1"/>
      <c r="M9390" s="1"/>
      <c r="N9390" s="1"/>
    </row>
    <row r="9391" spans="6:14" x14ac:dyDescent="0.25">
      <c r="F9391" s="1"/>
      <c r="G9391" s="1"/>
      <c r="H9391" s="1"/>
      <c r="I9391" s="1"/>
      <c r="J9391" s="1"/>
      <c r="K9391" s="1"/>
      <c r="L9391" s="1"/>
      <c r="M9391" s="1"/>
      <c r="N9391" s="1"/>
    </row>
    <row r="9392" spans="6:14" x14ac:dyDescent="0.25">
      <c r="F9392" s="1"/>
      <c r="G9392" s="1"/>
      <c r="H9392" s="1"/>
      <c r="I9392" s="1"/>
      <c r="J9392" s="1"/>
      <c r="K9392" s="1"/>
      <c r="L9392" s="1"/>
      <c r="M9392" s="1"/>
      <c r="N9392" s="1"/>
    </row>
    <row r="9393" spans="6:14" x14ac:dyDescent="0.25">
      <c r="F9393" s="1"/>
      <c r="G9393" s="1"/>
      <c r="H9393" s="1"/>
      <c r="I9393" s="1"/>
      <c r="J9393" s="1"/>
      <c r="K9393" s="1"/>
      <c r="L9393" s="1"/>
      <c r="M9393" s="1"/>
      <c r="N9393" s="1"/>
    </row>
    <row r="9394" spans="6:14" x14ac:dyDescent="0.25">
      <c r="F9394" s="1"/>
      <c r="G9394" s="1"/>
      <c r="H9394" s="1"/>
      <c r="I9394" s="1"/>
      <c r="J9394" s="1"/>
      <c r="K9394" s="1"/>
      <c r="L9394" s="1"/>
      <c r="M9394" s="1"/>
      <c r="N9394" s="1"/>
    </row>
    <row r="9395" spans="6:14" x14ac:dyDescent="0.25">
      <c r="F9395" s="1"/>
      <c r="G9395" s="1"/>
      <c r="H9395" s="1"/>
      <c r="I9395" s="1"/>
      <c r="J9395" s="1"/>
      <c r="K9395" s="1"/>
      <c r="L9395" s="1"/>
      <c r="M9395" s="1"/>
      <c r="N9395" s="1"/>
    </row>
    <row r="9396" spans="6:14" x14ac:dyDescent="0.25">
      <c r="F9396" s="1"/>
      <c r="G9396" s="1"/>
      <c r="H9396" s="1"/>
      <c r="I9396" s="1"/>
      <c r="J9396" s="1"/>
      <c r="K9396" s="1"/>
      <c r="L9396" s="1"/>
      <c r="M9396" s="1"/>
      <c r="N9396" s="1"/>
    </row>
    <row r="9397" spans="6:14" x14ac:dyDescent="0.25">
      <c r="F9397" s="1"/>
      <c r="G9397" s="1"/>
      <c r="H9397" s="1"/>
      <c r="I9397" s="1"/>
      <c r="J9397" s="1"/>
      <c r="K9397" s="1"/>
      <c r="L9397" s="1"/>
      <c r="M9397" s="1"/>
      <c r="N9397" s="1"/>
    </row>
    <row r="9398" spans="6:14" x14ac:dyDescent="0.25">
      <c r="F9398" s="1"/>
      <c r="G9398" s="1"/>
      <c r="H9398" s="1"/>
      <c r="I9398" s="1"/>
      <c r="J9398" s="1"/>
      <c r="K9398" s="1"/>
      <c r="L9398" s="1"/>
      <c r="M9398" s="1"/>
      <c r="N9398" s="1"/>
    </row>
    <row r="9399" spans="6:14" x14ac:dyDescent="0.25">
      <c r="F9399" s="1"/>
      <c r="G9399" s="1"/>
      <c r="H9399" s="1"/>
      <c r="I9399" s="1"/>
      <c r="J9399" s="1"/>
      <c r="K9399" s="1"/>
      <c r="L9399" s="1"/>
      <c r="M9399" s="1"/>
      <c r="N9399" s="1"/>
    </row>
    <row r="9400" spans="6:14" x14ac:dyDescent="0.25">
      <c r="F9400" s="1"/>
      <c r="G9400" s="1"/>
      <c r="H9400" s="1"/>
      <c r="I9400" s="1"/>
      <c r="J9400" s="1"/>
      <c r="K9400" s="1"/>
      <c r="L9400" s="1"/>
      <c r="M9400" s="1"/>
      <c r="N9400" s="1"/>
    </row>
    <row r="9401" spans="6:14" x14ac:dyDescent="0.25">
      <c r="F9401" s="1"/>
      <c r="G9401" s="1"/>
      <c r="H9401" s="1"/>
      <c r="I9401" s="1"/>
      <c r="J9401" s="1"/>
      <c r="K9401" s="1"/>
      <c r="L9401" s="1"/>
      <c r="M9401" s="1"/>
      <c r="N9401" s="1"/>
    </row>
    <row r="9402" spans="6:14" x14ac:dyDescent="0.25">
      <c r="F9402" s="1"/>
      <c r="G9402" s="1"/>
      <c r="H9402" s="1"/>
      <c r="I9402" s="1"/>
      <c r="J9402" s="1"/>
      <c r="K9402" s="1"/>
      <c r="L9402" s="1"/>
      <c r="M9402" s="1"/>
      <c r="N9402" s="1"/>
    </row>
    <row r="9403" spans="6:14" x14ac:dyDescent="0.25">
      <c r="F9403" s="1"/>
      <c r="G9403" s="1"/>
      <c r="H9403" s="1"/>
      <c r="I9403" s="1"/>
      <c r="J9403" s="1"/>
      <c r="K9403" s="1"/>
      <c r="L9403" s="1"/>
      <c r="M9403" s="1"/>
      <c r="N9403" s="1"/>
    </row>
    <row r="9404" spans="6:14" x14ac:dyDescent="0.25">
      <c r="F9404" s="1"/>
      <c r="G9404" s="1"/>
      <c r="H9404" s="1"/>
      <c r="I9404" s="1"/>
      <c r="J9404" s="1"/>
      <c r="K9404" s="1"/>
      <c r="L9404" s="1"/>
      <c r="M9404" s="1"/>
      <c r="N9404" s="1"/>
    </row>
    <row r="9405" spans="6:14" x14ac:dyDescent="0.25">
      <c r="F9405" s="1"/>
      <c r="G9405" s="1"/>
      <c r="H9405" s="1"/>
      <c r="I9405" s="1"/>
      <c r="J9405" s="1"/>
      <c r="K9405" s="1"/>
      <c r="L9405" s="1"/>
      <c r="M9405" s="1"/>
      <c r="N9405" s="1"/>
    </row>
    <row r="9406" spans="6:14" x14ac:dyDescent="0.25">
      <c r="F9406" s="1"/>
      <c r="G9406" s="1"/>
      <c r="H9406" s="1"/>
      <c r="I9406" s="1"/>
      <c r="J9406" s="1"/>
      <c r="K9406" s="1"/>
      <c r="L9406" s="1"/>
      <c r="M9406" s="1"/>
      <c r="N9406" s="1"/>
    </row>
    <row r="9407" spans="6:14" x14ac:dyDescent="0.25">
      <c r="F9407" s="1"/>
      <c r="G9407" s="1"/>
      <c r="H9407" s="1"/>
      <c r="I9407" s="1"/>
      <c r="J9407" s="1"/>
      <c r="K9407" s="1"/>
      <c r="L9407" s="1"/>
      <c r="M9407" s="1"/>
      <c r="N9407" s="1"/>
    </row>
    <row r="9408" spans="6:14" x14ac:dyDescent="0.25">
      <c r="F9408" s="1"/>
      <c r="G9408" s="1"/>
      <c r="H9408" s="1"/>
      <c r="I9408" s="1"/>
      <c r="J9408" s="1"/>
      <c r="K9408" s="1"/>
      <c r="L9408" s="1"/>
      <c r="M9408" s="1"/>
      <c r="N9408" s="1"/>
    </row>
    <row r="9409" spans="6:14" x14ac:dyDescent="0.25">
      <c r="F9409" s="1"/>
      <c r="G9409" s="1"/>
      <c r="H9409" s="1"/>
      <c r="I9409" s="1"/>
      <c r="J9409" s="1"/>
      <c r="K9409" s="1"/>
      <c r="L9409" s="1"/>
      <c r="M9409" s="1"/>
      <c r="N9409" s="1"/>
    </row>
    <row r="9410" spans="6:14" x14ac:dyDescent="0.25">
      <c r="F9410" s="1"/>
      <c r="G9410" s="1"/>
      <c r="H9410" s="1"/>
      <c r="I9410" s="1"/>
      <c r="J9410" s="1"/>
      <c r="K9410" s="1"/>
      <c r="L9410" s="1"/>
      <c r="M9410" s="1"/>
      <c r="N9410" s="1"/>
    </row>
    <row r="9411" spans="6:14" x14ac:dyDescent="0.25">
      <c r="F9411" s="1"/>
      <c r="G9411" s="1"/>
      <c r="H9411" s="1"/>
      <c r="I9411" s="1"/>
      <c r="J9411" s="1"/>
      <c r="K9411" s="1"/>
      <c r="L9411" s="1"/>
      <c r="M9411" s="1"/>
      <c r="N9411" s="1"/>
    </row>
    <row r="9412" spans="6:14" x14ac:dyDescent="0.25">
      <c r="F9412" s="1"/>
      <c r="G9412" s="1"/>
      <c r="H9412" s="1"/>
      <c r="I9412" s="1"/>
      <c r="J9412" s="1"/>
      <c r="K9412" s="1"/>
      <c r="L9412" s="1"/>
      <c r="M9412" s="1"/>
      <c r="N9412" s="1"/>
    </row>
    <row r="9413" spans="6:14" x14ac:dyDescent="0.25">
      <c r="F9413" s="1"/>
      <c r="G9413" s="1"/>
      <c r="H9413" s="1"/>
      <c r="I9413" s="1"/>
      <c r="J9413" s="1"/>
      <c r="K9413" s="1"/>
      <c r="L9413" s="1"/>
      <c r="M9413" s="1"/>
      <c r="N9413" s="1"/>
    </row>
    <row r="9414" spans="6:14" x14ac:dyDescent="0.25">
      <c r="F9414" s="1"/>
      <c r="G9414" s="1"/>
      <c r="H9414" s="1"/>
      <c r="I9414" s="1"/>
      <c r="J9414" s="1"/>
      <c r="K9414" s="1"/>
      <c r="L9414" s="1"/>
      <c r="M9414" s="1"/>
      <c r="N9414" s="1"/>
    </row>
    <row r="9415" spans="6:14" x14ac:dyDescent="0.25">
      <c r="F9415" s="1"/>
      <c r="G9415" s="1"/>
      <c r="H9415" s="1"/>
      <c r="I9415" s="1"/>
      <c r="J9415" s="1"/>
      <c r="K9415" s="1"/>
      <c r="L9415" s="1"/>
      <c r="M9415" s="1"/>
      <c r="N9415" s="1"/>
    </row>
    <row r="9416" spans="6:14" x14ac:dyDescent="0.25">
      <c r="F9416" s="1"/>
      <c r="G9416" s="1"/>
      <c r="H9416" s="1"/>
      <c r="I9416" s="1"/>
      <c r="J9416" s="1"/>
      <c r="K9416" s="1"/>
      <c r="L9416" s="1"/>
      <c r="M9416" s="1"/>
      <c r="N9416" s="1"/>
    </row>
    <row r="9417" spans="6:14" x14ac:dyDescent="0.25">
      <c r="F9417" s="1"/>
      <c r="G9417" s="1"/>
      <c r="H9417" s="1"/>
      <c r="I9417" s="1"/>
      <c r="J9417" s="1"/>
      <c r="K9417" s="1"/>
      <c r="L9417" s="1"/>
      <c r="M9417" s="1"/>
      <c r="N9417" s="1"/>
    </row>
    <row r="9418" spans="6:14" x14ac:dyDescent="0.25">
      <c r="F9418" s="1"/>
      <c r="G9418" s="1"/>
      <c r="H9418" s="1"/>
      <c r="I9418" s="1"/>
      <c r="J9418" s="1"/>
      <c r="K9418" s="1"/>
      <c r="L9418" s="1"/>
      <c r="M9418" s="1"/>
      <c r="N9418" s="1"/>
    </row>
    <row r="9419" spans="6:14" x14ac:dyDescent="0.25">
      <c r="F9419" s="1"/>
      <c r="G9419" s="1"/>
      <c r="H9419" s="1"/>
      <c r="I9419" s="1"/>
      <c r="J9419" s="1"/>
      <c r="K9419" s="1"/>
      <c r="L9419" s="1"/>
      <c r="M9419" s="1"/>
      <c r="N9419" s="1"/>
    </row>
    <row r="9420" spans="6:14" x14ac:dyDescent="0.25">
      <c r="F9420" s="1"/>
      <c r="G9420" s="1"/>
      <c r="H9420" s="1"/>
      <c r="I9420" s="1"/>
      <c r="J9420" s="1"/>
      <c r="K9420" s="1"/>
      <c r="L9420" s="1"/>
      <c r="M9420" s="1"/>
      <c r="N9420" s="1"/>
    </row>
    <row r="9421" spans="6:14" x14ac:dyDescent="0.25">
      <c r="F9421" s="1"/>
      <c r="G9421" s="1"/>
      <c r="H9421" s="1"/>
      <c r="I9421" s="1"/>
      <c r="J9421" s="1"/>
      <c r="K9421" s="1"/>
      <c r="L9421" s="1"/>
      <c r="M9421" s="1"/>
      <c r="N9421" s="1"/>
    </row>
    <row r="9422" spans="6:14" x14ac:dyDescent="0.25">
      <c r="F9422" s="1"/>
      <c r="G9422" s="1"/>
      <c r="H9422" s="1"/>
      <c r="I9422" s="1"/>
      <c r="J9422" s="1"/>
      <c r="K9422" s="1"/>
      <c r="L9422" s="1"/>
      <c r="M9422" s="1"/>
      <c r="N9422" s="1"/>
    </row>
    <row r="9423" spans="6:14" x14ac:dyDescent="0.25">
      <c r="F9423" s="1"/>
      <c r="G9423" s="1"/>
      <c r="H9423" s="1"/>
      <c r="I9423" s="1"/>
      <c r="J9423" s="1"/>
      <c r="K9423" s="1"/>
      <c r="L9423" s="1"/>
      <c r="M9423" s="1"/>
      <c r="N9423" s="1"/>
    </row>
    <row r="9424" spans="6:14" x14ac:dyDescent="0.25">
      <c r="F9424" s="1"/>
      <c r="G9424" s="1"/>
      <c r="H9424" s="1"/>
      <c r="I9424" s="1"/>
      <c r="J9424" s="1"/>
      <c r="K9424" s="1"/>
      <c r="L9424" s="1"/>
      <c r="M9424" s="1"/>
      <c r="N9424" s="1"/>
    </row>
    <row r="9425" spans="6:14" x14ac:dyDescent="0.25">
      <c r="F9425" s="1"/>
      <c r="G9425" s="1"/>
      <c r="H9425" s="1"/>
      <c r="I9425" s="1"/>
      <c r="J9425" s="1"/>
      <c r="K9425" s="1"/>
      <c r="L9425" s="1"/>
      <c r="M9425" s="1"/>
      <c r="N9425" s="1"/>
    </row>
    <row r="9426" spans="6:14" x14ac:dyDescent="0.25">
      <c r="F9426" s="1"/>
      <c r="G9426" s="1"/>
      <c r="H9426" s="1"/>
      <c r="I9426" s="1"/>
      <c r="J9426" s="1"/>
      <c r="K9426" s="1"/>
      <c r="L9426" s="1"/>
      <c r="M9426" s="1"/>
      <c r="N9426" s="1"/>
    </row>
    <row r="9427" spans="6:14" x14ac:dyDescent="0.25">
      <c r="F9427" s="1"/>
      <c r="G9427" s="1"/>
      <c r="H9427" s="1"/>
      <c r="I9427" s="1"/>
      <c r="J9427" s="1"/>
      <c r="K9427" s="1"/>
      <c r="L9427" s="1"/>
      <c r="M9427" s="1"/>
      <c r="N9427" s="1"/>
    </row>
    <row r="9428" spans="6:14" x14ac:dyDescent="0.25">
      <c r="F9428" s="1"/>
      <c r="G9428" s="1"/>
      <c r="H9428" s="1"/>
      <c r="I9428" s="1"/>
      <c r="J9428" s="1"/>
      <c r="K9428" s="1"/>
      <c r="L9428" s="1"/>
      <c r="M9428" s="1"/>
      <c r="N9428" s="1"/>
    </row>
    <row r="9429" spans="6:14" x14ac:dyDescent="0.25">
      <c r="F9429" s="1"/>
      <c r="G9429" s="1"/>
      <c r="H9429" s="1"/>
      <c r="I9429" s="1"/>
      <c r="J9429" s="1"/>
      <c r="K9429" s="1"/>
      <c r="L9429" s="1"/>
      <c r="M9429" s="1"/>
      <c r="N9429" s="1"/>
    </row>
    <row r="9430" spans="6:14" x14ac:dyDescent="0.25">
      <c r="F9430" s="1"/>
      <c r="G9430" s="1"/>
      <c r="H9430" s="1"/>
      <c r="I9430" s="1"/>
      <c r="J9430" s="1"/>
      <c r="K9430" s="1"/>
      <c r="L9430" s="1"/>
      <c r="M9430" s="1"/>
      <c r="N9430" s="1"/>
    </row>
    <row r="9431" spans="6:14" x14ac:dyDescent="0.25">
      <c r="F9431" s="1"/>
      <c r="G9431" s="1"/>
      <c r="H9431" s="1"/>
      <c r="I9431" s="1"/>
      <c r="J9431" s="1"/>
      <c r="K9431" s="1"/>
      <c r="L9431" s="1"/>
      <c r="M9431" s="1"/>
      <c r="N9431" s="1"/>
    </row>
    <row r="9432" spans="6:14" x14ac:dyDescent="0.25">
      <c r="F9432" s="1"/>
      <c r="G9432" s="1"/>
      <c r="H9432" s="1"/>
      <c r="I9432" s="1"/>
      <c r="J9432" s="1"/>
      <c r="K9432" s="1"/>
      <c r="L9432" s="1"/>
      <c r="M9432" s="1"/>
      <c r="N9432" s="1"/>
    </row>
    <row r="9433" spans="6:14" x14ac:dyDescent="0.25">
      <c r="F9433" s="1"/>
      <c r="G9433" s="1"/>
      <c r="H9433" s="1"/>
      <c r="I9433" s="1"/>
      <c r="J9433" s="1"/>
      <c r="K9433" s="1"/>
      <c r="L9433" s="1"/>
      <c r="M9433" s="1"/>
      <c r="N9433" s="1"/>
    </row>
    <row r="9434" spans="6:14" x14ac:dyDescent="0.25">
      <c r="F9434" s="1"/>
      <c r="G9434" s="1"/>
      <c r="H9434" s="1"/>
      <c r="I9434" s="1"/>
      <c r="J9434" s="1"/>
      <c r="K9434" s="1"/>
      <c r="L9434" s="1"/>
      <c r="M9434" s="1"/>
      <c r="N9434" s="1"/>
    </row>
    <row r="9435" spans="6:14" x14ac:dyDescent="0.25">
      <c r="F9435" s="1"/>
      <c r="G9435" s="1"/>
      <c r="H9435" s="1"/>
      <c r="I9435" s="1"/>
      <c r="J9435" s="1"/>
      <c r="K9435" s="1"/>
      <c r="L9435" s="1"/>
      <c r="M9435" s="1"/>
      <c r="N9435" s="1"/>
    </row>
    <row r="9436" spans="6:14" x14ac:dyDescent="0.25">
      <c r="F9436" s="1"/>
      <c r="G9436" s="1"/>
      <c r="H9436" s="1"/>
      <c r="I9436" s="1"/>
      <c r="J9436" s="1"/>
      <c r="K9436" s="1"/>
      <c r="L9436" s="1"/>
      <c r="M9436" s="1"/>
      <c r="N9436" s="1"/>
    </row>
    <row r="9437" spans="6:14" x14ac:dyDescent="0.25">
      <c r="F9437" s="1"/>
      <c r="G9437" s="1"/>
      <c r="H9437" s="1"/>
      <c r="I9437" s="1"/>
      <c r="J9437" s="1"/>
      <c r="K9437" s="1"/>
      <c r="L9437" s="1"/>
      <c r="M9437" s="1"/>
      <c r="N9437" s="1"/>
    </row>
    <row r="9438" spans="6:14" x14ac:dyDescent="0.25">
      <c r="F9438" s="1"/>
      <c r="G9438" s="1"/>
      <c r="H9438" s="1"/>
      <c r="I9438" s="1"/>
      <c r="J9438" s="1"/>
      <c r="K9438" s="1"/>
      <c r="L9438" s="1"/>
      <c r="M9438" s="1"/>
      <c r="N9438" s="1"/>
    </row>
    <row r="9439" spans="6:14" x14ac:dyDescent="0.25">
      <c r="F9439" s="1"/>
      <c r="G9439" s="1"/>
      <c r="H9439" s="1"/>
      <c r="I9439" s="1"/>
      <c r="J9439" s="1"/>
      <c r="K9439" s="1"/>
      <c r="L9439" s="1"/>
      <c r="M9439" s="1"/>
      <c r="N9439" s="1"/>
    </row>
    <row r="9440" spans="6:14" x14ac:dyDescent="0.25">
      <c r="F9440" s="1"/>
      <c r="G9440" s="1"/>
      <c r="H9440" s="1"/>
      <c r="I9440" s="1"/>
      <c r="J9440" s="1"/>
      <c r="K9440" s="1"/>
      <c r="L9440" s="1"/>
      <c r="M9440" s="1"/>
      <c r="N9440" s="1"/>
    </row>
    <row r="9441" spans="6:14" x14ac:dyDescent="0.25">
      <c r="F9441" s="1"/>
      <c r="G9441" s="1"/>
      <c r="H9441" s="1"/>
      <c r="I9441" s="1"/>
      <c r="J9441" s="1"/>
      <c r="K9441" s="1"/>
      <c r="L9441" s="1"/>
      <c r="M9441" s="1"/>
      <c r="N9441" s="1"/>
    </row>
    <row r="9442" spans="6:14" x14ac:dyDescent="0.25">
      <c r="F9442" s="1"/>
      <c r="G9442" s="1"/>
      <c r="H9442" s="1"/>
      <c r="I9442" s="1"/>
      <c r="J9442" s="1"/>
      <c r="K9442" s="1"/>
      <c r="L9442" s="1"/>
      <c r="M9442" s="1"/>
      <c r="N9442" s="1"/>
    </row>
    <row r="9443" spans="6:14" x14ac:dyDescent="0.25">
      <c r="F9443" s="1"/>
      <c r="G9443" s="1"/>
      <c r="H9443" s="1"/>
      <c r="I9443" s="1"/>
      <c r="J9443" s="1"/>
      <c r="K9443" s="1"/>
      <c r="L9443" s="1"/>
      <c r="M9443" s="1"/>
      <c r="N9443" s="1"/>
    </row>
    <row r="9444" spans="6:14" x14ac:dyDescent="0.25">
      <c r="F9444" s="1"/>
      <c r="G9444" s="1"/>
      <c r="H9444" s="1"/>
      <c r="I9444" s="1"/>
      <c r="J9444" s="1"/>
      <c r="K9444" s="1"/>
      <c r="L9444" s="1"/>
      <c r="M9444" s="1"/>
      <c r="N9444" s="1"/>
    </row>
    <row r="9445" spans="6:14" x14ac:dyDescent="0.25">
      <c r="F9445" s="1"/>
      <c r="G9445" s="1"/>
      <c r="H9445" s="1"/>
      <c r="I9445" s="1"/>
      <c r="J9445" s="1"/>
      <c r="K9445" s="1"/>
      <c r="L9445" s="1"/>
      <c r="M9445" s="1"/>
      <c r="N9445" s="1"/>
    </row>
    <row r="9446" spans="6:14" x14ac:dyDescent="0.25">
      <c r="F9446" s="1"/>
      <c r="G9446" s="1"/>
      <c r="H9446" s="1"/>
      <c r="I9446" s="1"/>
      <c r="J9446" s="1"/>
      <c r="K9446" s="1"/>
      <c r="L9446" s="1"/>
      <c r="M9446" s="1"/>
      <c r="N9446" s="1"/>
    </row>
    <row r="9447" spans="6:14" x14ac:dyDescent="0.25">
      <c r="F9447" s="1"/>
      <c r="G9447" s="1"/>
      <c r="H9447" s="1"/>
      <c r="I9447" s="1"/>
      <c r="J9447" s="1"/>
      <c r="K9447" s="1"/>
      <c r="L9447" s="1"/>
      <c r="M9447" s="1"/>
      <c r="N9447" s="1"/>
    </row>
    <row r="9448" spans="6:14" x14ac:dyDescent="0.25">
      <c r="F9448" s="1"/>
      <c r="G9448" s="1"/>
      <c r="H9448" s="1"/>
      <c r="I9448" s="1"/>
      <c r="J9448" s="1"/>
      <c r="K9448" s="1"/>
      <c r="L9448" s="1"/>
      <c r="M9448" s="1"/>
      <c r="N9448" s="1"/>
    </row>
    <row r="9449" spans="6:14" x14ac:dyDescent="0.25">
      <c r="F9449" s="1"/>
      <c r="G9449" s="1"/>
      <c r="H9449" s="1"/>
      <c r="I9449" s="1"/>
      <c r="J9449" s="1"/>
      <c r="K9449" s="1"/>
      <c r="L9449" s="1"/>
      <c r="M9449" s="1"/>
      <c r="N9449" s="1"/>
    </row>
    <row r="9450" spans="6:14" x14ac:dyDescent="0.25">
      <c r="F9450" s="1"/>
      <c r="G9450" s="1"/>
      <c r="H9450" s="1"/>
      <c r="I9450" s="1"/>
      <c r="J9450" s="1"/>
      <c r="K9450" s="1"/>
      <c r="L9450" s="1"/>
      <c r="M9450" s="1"/>
      <c r="N9450" s="1"/>
    </row>
    <row r="9451" spans="6:14" x14ac:dyDescent="0.25">
      <c r="F9451" s="1"/>
      <c r="G9451" s="1"/>
      <c r="H9451" s="1"/>
      <c r="I9451" s="1"/>
      <c r="J9451" s="1"/>
      <c r="K9451" s="1"/>
      <c r="L9451" s="1"/>
      <c r="M9451" s="1"/>
      <c r="N9451" s="1"/>
    </row>
    <row r="9452" spans="6:14" x14ac:dyDescent="0.25">
      <c r="F9452" s="1"/>
      <c r="G9452" s="1"/>
      <c r="H9452" s="1"/>
      <c r="I9452" s="1"/>
      <c r="J9452" s="1"/>
      <c r="K9452" s="1"/>
      <c r="L9452" s="1"/>
      <c r="M9452" s="1"/>
      <c r="N9452" s="1"/>
    </row>
    <row r="9453" spans="6:14" x14ac:dyDescent="0.25">
      <c r="F9453" s="1"/>
      <c r="G9453" s="1"/>
      <c r="H9453" s="1"/>
      <c r="I9453" s="1"/>
      <c r="J9453" s="1"/>
      <c r="K9453" s="1"/>
      <c r="L9453" s="1"/>
      <c r="M9453" s="1"/>
      <c r="N9453" s="1"/>
    </row>
    <row r="9454" spans="6:14" x14ac:dyDescent="0.25">
      <c r="F9454" s="1"/>
      <c r="G9454" s="1"/>
      <c r="H9454" s="1"/>
      <c r="I9454" s="1"/>
      <c r="J9454" s="1"/>
      <c r="K9454" s="1"/>
      <c r="L9454" s="1"/>
      <c r="M9454" s="1"/>
      <c r="N9454" s="1"/>
    </row>
    <row r="9455" spans="6:14" x14ac:dyDescent="0.25">
      <c r="F9455" s="1"/>
      <c r="G9455" s="1"/>
      <c r="H9455" s="1"/>
      <c r="I9455" s="1"/>
      <c r="J9455" s="1"/>
      <c r="K9455" s="1"/>
      <c r="L9455" s="1"/>
      <c r="M9455" s="1"/>
      <c r="N9455" s="1"/>
    </row>
    <row r="9456" spans="6:14" x14ac:dyDescent="0.25">
      <c r="F9456" s="1"/>
      <c r="G9456" s="1"/>
      <c r="H9456" s="1"/>
      <c r="I9456" s="1"/>
      <c r="J9456" s="1"/>
      <c r="K9456" s="1"/>
      <c r="L9456" s="1"/>
      <c r="M9456" s="1"/>
      <c r="N9456" s="1"/>
    </row>
    <row r="9457" spans="6:14" x14ac:dyDescent="0.25">
      <c r="F9457" s="1"/>
      <c r="G9457" s="1"/>
      <c r="H9457" s="1"/>
      <c r="I9457" s="1"/>
      <c r="J9457" s="1"/>
      <c r="K9457" s="1"/>
      <c r="L9457" s="1"/>
      <c r="M9457" s="1"/>
      <c r="N9457" s="1"/>
    </row>
    <row r="9458" spans="6:14" x14ac:dyDescent="0.25">
      <c r="F9458" s="1"/>
      <c r="G9458" s="1"/>
      <c r="H9458" s="1"/>
      <c r="I9458" s="1"/>
      <c r="J9458" s="1"/>
      <c r="K9458" s="1"/>
      <c r="L9458" s="1"/>
      <c r="M9458" s="1"/>
      <c r="N9458" s="1"/>
    </row>
    <row r="9459" spans="6:14" x14ac:dyDescent="0.25">
      <c r="F9459" s="1"/>
      <c r="G9459" s="1"/>
      <c r="H9459" s="1"/>
      <c r="I9459" s="1"/>
      <c r="J9459" s="1"/>
      <c r="K9459" s="1"/>
      <c r="L9459" s="1"/>
      <c r="M9459" s="1"/>
      <c r="N9459" s="1"/>
    </row>
    <row r="9460" spans="6:14" x14ac:dyDescent="0.25">
      <c r="F9460" s="1"/>
      <c r="G9460" s="1"/>
      <c r="H9460" s="1"/>
      <c r="I9460" s="1"/>
      <c r="J9460" s="1"/>
      <c r="K9460" s="1"/>
      <c r="L9460" s="1"/>
      <c r="M9460" s="1"/>
      <c r="N9460" s="1"/>
    </row>
    <row r="9461" spans="6:14" x14ac:dyDescent="0.25">
      <c r="F9461" s="1"/>
      <c r="G9461" s="1"/>
      <c r="H9461" s="1"/>
      <c r="I9461" s="1"/>
      <c r="J9461" s="1"/>
      <c r="K9461" s="1"/>
      <c r="L9461" s="1"/>
      <c r="M9461" s="1"/>
      <c r="N9461" s="1"/>
    </row>
    <row r="9462" spans="6:14" x14ac:dyDescent="0.25">
      <c r="F9462" s="1"/>
      <c r="G9462" s="1"/>
      <c r="H9462" s="1"/>
      <c r="I9462" s="1"/>
      <c r="J9462" s="1"/>
      <c r="K9462" s="1"/>
      <c r="L9462" s="1"/>
      <c r="M9462" s="1"/>
      <c r="N9462" s="1"/>
    </row>
    <row r="9463" spans="6:14" x14ac:dyDescent="0.25">
      <c r="F9463" s="1"/>
      <c r="G9463" s="1"/>
      <c r="H9463" s="1"/>
      <c r="I9463" s="1"/>
      <c r="J9463" s="1"/>
      <c r="K9463" s="1"/>
      <c r="L9463" s="1"/>
      <c r="M9463" s="1"/>
      <c r="N9463" s="1"/>
    </row>
    <row r="9464" spans="6:14" x14ac:dyDescent="0.25">
      <c r="F9464" s="1"/>
      <c r="G9464" s="1"/>
      <c r="H9464" s="1"/>
      <c r="I9464" s="1"/>
      <c r="J9464" s="1"/>
      <c r="K9464" s="1"/>
      <c r="L9464" s="1"/>
      <c r="M9464" s="1"/>
      <c r="N9464" s="1"/>
    </row>
    <row r="9465" spans="6:14" x14ac:dyDescent="0.25">
      <c r="F9465" s="1"/>
      <c r="G9465" s="1"/>
      <c r="H9465" s="1"/>
      <c r="I9465" s="1"/>
      <c r="J9465" s="1"/>
      <c r="K9465" s="1"/>
      <c r="L9465" s="1"/>
      <c r="M9465" s="1"/>
      <c r="N9465" s="1"/>
    </row>
    <row r="9466" spans="6:14" x14ac:dyDescent="0.25">
      <c r="F9466" s="1"/>
      <c r="G9466" s="1"/>
      <c r="H9466" s="1"/>
      <c r="I9466" s="1"/>
      <c r="J9466" s="1"/>
      <c r="K9466" s="1"/>
      <c r="L9466" s="1"/>
      <c r="M9466" s="1"/>
      <c r="N9466" s="1"/>
    </row>
    <row r="9467" spans="6:14" x14ac:dyDescent="0.25">
      <c r="F9467" s="1"/>
      <c r="G9467" s="1"/>
      <c r="H9467" s="1"/>
      <c r="I9467" s="1"/>
      <c r="J9467" s="1"/>
      <c r="K9467" s="1"/>
      <c r="L9467" s="1"/>
      <c r="M9467" s="1"/>
      <c r="N9467" s="1"/>
    </row>
    <row r="9468" spans="6:14" x14ac:dyDescent="0.25">
      <c r="F9468" s="1"/>
      <c r="G9468" s="1"/>
      <c r="H9468" s="1"/>
      <c r="I9468" s="1"/>
      <c r="J9468" s="1"/>
      <c r="K9468" s="1"/>
      <c r="L9468" s="1"/>
      <c r="M9468" s="1"/>
      <c r="N9468" s="1"/>
    </row>
    <row r="9469" spans="6:14" x14ac:dyDescent="0.25">
      <c r="F9469" s="1"/>
      <c r="G9469" s="1"/>
      <c r="H9469" s="1"/>
      <c r="I9469" s="1"/>
      <c r="J9469" s="1"/>
      <c r="K9469" s="1"/>
      <c r="L9469" s="1"/>
      <c r="M9469" s="1"/>
      <c r="N9469" s="1"/>
    </row>
    <row r="9470" spans="6:14" x14ac:dyDescent="0.25">
      <c r="F9470" s="1"/>
      <c r="G9470" s="1"/>
      <c r="H9470" s="1"/>
      <c r="I9470" s="1"/>
      <c r="J9470" s="1"/>
      <c r="K9470" s="1"/>
      <c r="L9470" s="1"/>
      <c r="M9470" s="1"/>
      <c r="N9470" s="1"/>
    </row>
    <row r="9471" spans="6:14" x14ac:dyDescent="0.25">
      <c r="F9471" s="1"/>
      <c r="G9471" s="1"/>
      <c r="H9471" s="1"/>
      <c r="I9471" s="1"/>
      <c r="J9471" s="1"/>
      <c r="K9471" s="1"/>
      <c r="L9471" s="1"/>
      <c r="M9471" s="1"/>
      <c r="N9471" s="1"/>
    </row>
    <row r="9472" spans="6:14" x14ac:dyDescent="0.25">
      <c r="F9472" s="1"/>
      <c r="G9472" s="1"/>
      <c r="H9472" s="1"/>
      <c r="I9472" s="1"/>
      <c r="J9472" s="1"/>
      <c r="K9472" s="1"/>
      <c r="L9472" s="1"/>
      <c r="M9472" s="1"/>
      <c r="N9472" s="1"/>
    </row>
    <row r="9473" spans="6:14" x14ac:dyDescent="0.25">
      <c r="F9473" s="1"/>
      <c r="G9473" s="1"/>
      <c r="H9473" s="1"/>
      <c r="I9473" s="1"/>
      <c r="J9473" s="1"/>
      <c r="K9473" s="1"/>
      <c r="L9473" s="1"/>
      <c r="M9473" s="1"/>
      <c r="N9473" s="1"/>
    </row>
    <row r="9474" spans="6:14" x14ac:dyDescent="0.25">
      <c r="F9474" s="1"/>
      <c r="G9474" s="1"/>
      <c r="H9474" s="1"/>
      <c r="I9474" s="1"/>
      <c r="J9474" s="1"/>
      <c r="K9474" s="1"/>
      <c r="L9474" s="1"/>
      <c r="M9474" s="1"/>
      <c r="N9474" s="1"/>
    </row>
    <row r="9475" spans="6:14" x14ac:dyDescent="0.25">
      <c r="F9475" s="1"/>
      <c r="G9475" s="1"/>
      <c r="H9475" s="1"/>
      <c r="I9475" s="1"/>
      <c r="J9475" s="1"/>
      <c r="K9475" s="1"/>
      <c r="L9475" s="1"/>
      <c r="M9475" s="1"/>
      <c r="N9475" s="1"/>
    </row>
    <row r="9476" spans="6:14" x14ac:dyDescent="0.25">
      <c r="F9476" s="1"/>
      <c r="G9476" s="1"/>
      <c r="H9476" s="1"/>
      <c r="I9476" s="1"/>
      <c r="J9476" s="1"/>
      <c r="K9476" s="1"/>
      <c r="L9476" s="1"/>
      <c r="M9476" s="1"/>
      <c r="N9476" s="1"/>
    </row>
    <row r="9477" spans="6:14" x14ac:dyDescent="0.25">
      <c r="F9477" s="1"/>
      <c r="G9477" s="1"/>
      <c r="H9477" s="1"/>
      <c r="I9477" s="1"/>
      <c r="J9477" s="1"/>
      <c r="K9477" s="1"/>
      <c r="L9477" s="1"/>
      <c r="M9477" s="1"/>
      <c r="N9477" s="1"/>
    </row>
    <row r="9478" spans="6:14" x14ac:dyDescent="0.25">
      <c r="F9478" s="1"/>
      <c r="G9478" s="1"/>
      <c r="H9478" s="1"/>
      <c r="I9478" s="1"/>
      <c r="J9478" s="1"/>
      <c r="K9478" s="1"/>
      <c r="L9478" s="1"/>
      <c r="M9478" s="1"/>
      <c r="N9478" s="1"/>
    </row>
    <row r="9479" spans="6:14" x14ac:dyDescent="0.25">
      <c r="F9479" s="1"/>
      <c r="G9479" s="1"/>
      <c r="H9479" s="1"/>
      <c r="I9479" s="1"/>
      <c r="J9479" s="1"/>
      <c r="K9479" s="1"/>
      <c r="L9479" s="1"/>
      <c r="M9479" s="1"/>
      <c r="N9479" s="1"/>
    </row>
    <row r="9480" spans="6:14" x14ac:dyDescent="0.25">
      <c r="F9480" s="1"/>
      <c r="G9480" s="1"/>
      <c r="H9480" s="1"/>
      <c r="I9480" s="1"/>
      <c r="J9480" s="1"/>
      <c r="K9480" s="1"/>
      <c r="L9480" s="1"/>
      <c r="M9480" s="1"/>
      <c r="N9480" s="1"/>
    </row>
    <row r="9481" spans="6:14" x14ac:dyDescent="0.25">
      <c r="F9481" s="1"/>
      <c r="G9481" s="1"/>
      <c r="H9481" s="1"/>
      <c r="I9481" s="1"/>
      <c r="J9481" s="1"/>
      <c r="K9481" s="1"/>
      <c r="L9481" s="1"/>
      <c r="M9481" s="1"/>
      <c r="N9481" s="1"/>
    </row>
    <row r="9482" spans="6:14" x14ac:dyDescent="0.25">
      <c r="F9482" s="1"/>
      <c r="G9482" s="1"/>
      <c r="H9482" s="1"/>
      <c r="I9482" s="1"/>
      <c r="J9482" s="1"/>
      <c r="K9482" s="1"/>
      <c r="L9482" s="1"/>
      <c r="M9482" s="1"/>
      <c r="N9482" s="1"/>
    </row>
    <row r="9483" spans="6:14" x14ac:dyDescent="0.25">
      <c r="F9483" s="1"/>
      <c r="G9483" s="1"/>
      <c r="H9483" s="1"/>
      <c r="I9483" s="1"/>
      <c r="J9483" s="1"/>
      <c r="K9483" s="1"/>
      <c r="L9483" s="1"/>
      <c r="M9483" s="1"/>
      <c r="N9483" s="1"/>
    </row>
    <row r="9484" spans="6:14" x14ac:dyDescent="0.25">
      <c r="F9484" s="1"/>
      <c r="G9484" s="1"/>
      <c r="H9484" s="1"/>
      <c r="I9484" s="1"/>
      <c r="J9484" s="1"/>
      <c r="K9484" s="1"/>
      <c r="L9484" s="1"/>
      <c r="M9484" s="1"/>
      <c r="N9484" s="1"/>
    </row>
    <row r="9485" spans="6:14" x14ac:dyDescent="0.25">
      <c r="F9485" s="1"/>
      <c r="G9485" s="1"/>
      <c r="H9485" s="1"/>
      <c r="I9485" s="1"/>
      <c r="J9485" s="1"/>
      <c r="K9485" s="1"/>
      <c r="L9485" s="1"/>
      <c r="M9485" s="1"/>
      <c r="N9485" s="1"/>
    </row>
    <row r="9486" spans="6:14" x14ac:dyDescent="0.25">
      <c r="F9486" s="1"/>
      <c r="G9486" s="1"/>
      <c r="H9486" s="1"/>
      <c r="I9486" s="1"/>
      <c r="J9486" s="1"/>
      <c r="K9486" s="1"/>
      <c r="L9486" s="1"/>
      <c r="M9486" s="1"/>
      <c r="N9486" s="1"/>
    </row>
    <row r="9487" spans="6:14" x14ac:dyDescent="0.25">
      <c r="F9487" s="1"/>
      <c r="G9487" s="1"/>
      <c r="H9487" s="1"/>
      <c r="I9487" s="1"/>
      <c r="J9487" s="1"/>
      <c r="K9487" s="1"/>
      <c r="L9487" s="1"/>
      <c r="M9487" s="1"/>
      <c r="N9487" s="1"/>
    </row>
    <row r="9488" spans="6:14" x14ac:dyDescent="0.25">
      <c r="F9488" s="1"/>
      <c r="G9488" s="1"/>
      <c r="H9488" s="1"/>
      <c r="I9488" s="1"/>
      <c r="J9488" s="1"/>
      <c r="K9488" s="1"/>
      <c r="L9488" s="1"/>
      <c r="M9488" s="1"/>
      <c r="N9488" s="1"/>
    </row>
    <row r="9489" spans="6:14" x14ac:dyDescent="0.25">
      <c r="F9489" s="1"/>
      <c r="G9489" s="1"/>
      <c r="H9489" s="1"/>
      <c r="I9489" s="1"/>
      <c r="J9489" s="1"/>
      <c r="K9489" s="1"/>
      <c r="L9489" s="1"/>
      <c r="M9489" s="1"/>
      <c r="N9489" s="1"/>
    </row>
    <row r="9490" spans="6:14" x14ac:dyDescent="0.25">
      <c r="F9490" s="1"/>
      <c r="G9490" s="1"/>
      <c r="H9490" s="1"/>
      <c r="I9490" s="1"/>
      <c r="J9490" s="1"/>
      <c r="K9490" s="1"/>
      <c r="L9490" s="1"/>
      <c r="M9490" s="1"/>
      <c r="N9490" s="1"/>
    </row>
    <row r="9491" spans="6:14" x14ac:dyDescent="0.25">
      <c r="F9491" s="1"/>
      <c r="G9491" s="1"/>
      <c r="H9491" s="1"/>
      <c r="I9491" s="1"/>
      <c r="J9491" s="1"/>
      <c r="K9491" s="1"/>
      <c r="L9491" s="1"/>
      <c r="M9491" s="1"/>
      <c r="N9491" s="1"/>
    </row>
    <row r="9492" spans="6:14" x14ac:dyDescent="0.25">
      <c r="F9492" s="1"/>
      <c r="G9492" s="1"/>
      <c r="H9492" s="1"/>
      <c r="I9492" s="1"/>
      <c r="J9492" s="1"/>
      <c r="K9492" s="1"/>
      <c r="L9492" s="1"/>
      <c r="M9492" s="1"/>
      <c r="N9492" s="1"/>
    </row>
    <row r="9493" spans="6:14" x14ac:dyDescent="0.25">
      <c r="F9493" s="1"/>
      <c r="G9493" s="1"/>
      <c r="H9493" s="1"/>
      <c r="I9493" s="1"/>
      <c r="J9493" s="1"/>
      <c r="K9493" s="1"/>
      <c r="L9493" s="1"/>
      <c r="M9493" s="1"/>
      <c r="N9493" s="1"/>
    </row>
    <row r="9494" spans="6:14" x14ac:dyDescent="0.25">
      <c r="F9494" s="1"/>
      <c r="G9494" s="1"/>
      <c r="H9494" s="1"/>
      <c r="I9494" s="1"/>
      <c r="J9494" s="1"/>
      <c r="K9494" s="1"/>
      <c r="L9494" s="1"/>
      <c r="M9494" s="1"/>
      <c r="N9494" s="1"/>
    </row>
    <row r="9495" spans="6:14" x14ac:dyDescent="0.25">
      <c r="F9495" s="1"/>
      <c r="G9495" s="1"/>
      <c r="H9495" s="1"/>
      <c r="I9495" s="1"/>
      <c r="J9495" s="1"/>
      <c r="K9495" s="1"/>
      <c r="L9495" s="1"/>
      <c r="M9495" s="1"/>
      <c r="N9495" s="1"/>
    </row>
    <row r="9496" spans="6:14" x14ac:dyDescent="0.25">
      <c r="F9496" s="1"/>
      <c r="G9496" s="1"/>
      <c r="H9496" s="1"/>
      <c r="I9496" s="1"/>
      <c r="J9496" s="1"/>
      <c r="K9496" s="1"/>
      <c r="L9496" s="1"/>
      <c r="M9496" s="1"/>
      <c r="N9496" s="1"/>
    </row>
    <row r="9497" spans="6:14" x14ac:dyDescent="0.25">
      <c r="F9497" s="1"/>
      <c r="G9497" s="1"/>
      <c r="H9497" s="1"/>
      <c r="I9497" s="1"/>
      <c r="J9497" s="1"/>
      <c r="K9497" s="1"/>
      <c r="L9497" s="1"/>
      <c r="M9497" s="1"/>
      <c r="N9497" s="1"/>
    </row>
    <row r="9498" spans="6:14" x14ac:dyDescent="0.25">
      <c r="F9498" s="1"/>
      <c r="G9498" s="1"/>
      <c r="H9498" s="1"/>
      <c r="I9498" s="1"/>
      <c r="J9498" s="1"/>
      <c r="K9498" s="1"/>
      <c r="L9498" s="1"/>
      <c r="M9498" s="1"/>
      <c r="N9498" s="1"/>
    </row>
    <row r="9499" spans="6:14" x14ac:dyDescent="0.25">
      <c r="F9499" s="1"/>
      <c r="G9499" s="1"/>
      <c r="H9499" s="1"/>
      <c r="I9499" s="1"/>
      <c r="J9499" s="1"/>
      <c r="K9499" s="1"/>
      <c r="L9499" s="1"/>
      <c r="M9499" s="1"/>
      <c r="N9499" s="1"/>
    </row>
    <row r="9500" spans="6:14" x14ac:dyDescent="0.25">
      <c r="F9500" s="1"/>
      <c r="G9500" s="1"/>
      <c r="H9500" s="1"/>
      <c r="I9500" s="1"/>
      <c r="J9500" s="1"/>
      <c r="K9500" s="1"/>
      <c r="L9500" s="1"/>
      <c r="M9500" s="1"/>
      <c r="N9500" s="1"/>
    </row>
    <row r="9501" spans="6:14" x14ac:dyDescent="0.25">
      <c r="F9501" s="1"/>
      <c r="G9501" s="1"/>
      <c r="H9501" s="1"/>
      <c r="I9501" s="1"/>
      <c r="J9501" s="1"/>
      <c r="K9501" s="1"/>
      <c r="L9501" s="1"/>
      <c r="M9501" s="1"/>
      <c r="N9501" s="1"/>
    </row>
    <row r="9502" spans="6:14" x14ac:dyDescent="0.25">
      <c r="F9502" s="1"/>
      <c r="G9502" s="1"/>
      <c r="H9502" s="1"/>
      <c r="I9502" s="1"/>
      <c r="J9502" s="1"/>
      <c r="K9502" s="1"/>
      <c r="L9502" s="1"/>
      <c r="M9502" s="1"/>
      <c r="N9502" s="1"/>
    </row>
    <row r="9503" spans="6:14" x14ac:dyDescent="0.25">
      <c r="F9503" s="1"/>
      <c r="G9503" s="1"/>
      <c r="H9503" s="1"/>
      <c r="I9503" s="1"/>
      <c r="J9503" s="1"/>
      <c r="K9503" s="1"/>
      <c r="L9503" s="1"/>
      <c r="M9503" s="1"/>
      <c r="N9503" s="1"/>
    </row>
    <row r="9504" spans="6:14" x14ac:dyDescent="0.25">
      <c r="F9504" s="1"/>
      <c r="G9504" s="1"/>
      <c r="H9504" s="1"/>
      <c r="I9504" s="1"/>
      <c r="J9504" s="1"/>
      <c r="K9504" s="1"/>
      <c r="L9504" s="1"/>
      <c r="M9504" s="1"/>
      <c r="N9504" s="1"/>
    </row>
    <row r="9505" spans="6:14" x14ac:dyDescent="0.25">
      <c r="F9505" s="1"/>
      <c r="G9505" s="1"/>
      <c r="H9505" s="1"/>
      <c r="I9505" s="1"/>
      <c r="J9505" s="1"/>
      <c r="K9505" s="1"/>
      <c r="L9505" s="1"/>
      <c r="M9505" s="1"/>
      <c r="N9505" s="1"/>
    </row>
    <row r="9506" spans="6:14" x14ac:dyDescent="0.25">
      <c r="F9506" s="1"/>
      <c r="G9506" s="1"/>
      <c r="H9506" s="1"/>
      <c r="I9506" s="1"/>
      <c r="J9506" s="1"/>
      <c r="K9506" s="1"/>
      <c r="L9506" s="1"/>
      <c r="M9506" s="1"/>
      <c r="N9506" s="1"/>
    </row>
    <row r="9507" spans="6:14" x14ac:dyDescent="0.25">
      <c r="F9507" s="1"/>
      <c r="G9507" s="1"/>
      <c r="H9507" s="1"/>
      <c r="I9507" s="1"/>
      <c r="J9507" s="1"/>
      <c r="K9507" s="1"/>
      <c r="L9507" s="1"/>
      <c r="M9507" s="1"/>
      <c r="N9507" s="1"/>
    </row>
    <row r="9508" spans="6:14" x14ac:dyDescent="0.25">
      <c r="F9508" s="1"/>
      <c r="G9508" s="1"/>
      <c r="H9508" s="1"/>
      <c r="I9508" s="1"/>
      <c r="J9508" s="1"/>
      <c r="K9508" s="1"/>
      <c r="L9508" s="1"/>
      <c r="M9508" s="1"/>
      <c r="N9508" s="1"/>
    </row>
    <row r="9509" spans="6:14" x14ac:dyDescent="0.25">
      <c r="F9509" s="1"/>
      <c r="G9509" s="1"/>
      <c r="H9509" s="1"/>
      <c r="I9509" s="1"/>
      <c r="J9509" s="1"/>
      <c r="K9509" s="1"/>
      <c r="L9509" s="1"/>
      <c r="M9509" s="1"/>
      <c r="N9509" s="1"/>
    </row>
    <row r="9510" spans="6:14" x14ac:dyDescent="0.25">
      <c r="F9510" s="1"/>
      <c r="G9510" s="1"/>
      <c r="H9510" s="1"/>
      <c r="I9510" s="1"/>
      <c r="J9510" s="1"/>
      <c r="K9510" s="1"/>
      <c r="L9510" s="1"/>
      <c r="M9510" s="1"/>
      <c r="N9510" s="1"/>
    </row>
    <row r="9511" spans="6:14" x14ac:dyDescent="0.25">
      <c r="F9511" s="1"/>
      <c r="G9511" s="1"/>
      <c r="H9511" s="1"/>
      <c r="I9511" s="1"/>
      <c r="J9511" s="1"/>
      <c r="K9511" s="1"/>
      <c r="L9511" s="1"/>
      <c r="M9511" s="1"/>
      <c r="N9511" s="1"/>
    </row>
    <row r="9512" spans="6:14" x14ac:dyDescent="0.25">
      <c r="F9512" s="1"/>
      <c r="G9512" s="1"/>
      <c r="H9512" s="1"/>
      <c r="I9512" s="1"/>
      <c r="J9512" s="1"/>
      <c r="K9512" s="1"/>
      <c r="L9512" s="1"/>
      <c r="M9512" s="1"/>
      <c r="N9512" s="1"/>
    </row>
    <row r="9513" spans="6:14" x14ac:dyDescent="0.25">
      <c r="F9513" s="1"/>
      <c r="G9513" s="1"/>
      <c r="H9513" s="1"/>
      <c r="I9513" s="1"/>
      <c r="J9513" s="1"/>
      <c r="K9513" s="1"/>
      <c r="L9513" s="1"/>
      <c r="M9513" s="1"/>
      <c r="N9513" s="1"/>
    </row>
    <row r="9514" spans="6:14" x14ac:dyDescent="0.25">
      <c r="F9514" s="1"/>
      <c r="G9514" s="1"/>
      <c r="H9514" s="1"/>
      <c r="I9514" s="1"/>
      <c r="J9514" s="1"/>
      <c r="K9514" s="1"/>
      <c r="L9514" s="1"/>
      <c r="M9514" s="1"/>
      <c r="N9514" s="1"/>
    </row>
    <row r="9515" spans="6:14" x14ac:dyDescent="0.25">
      <c r="F9515" s="1"/>
      <c r="G9515" s="1"/>
      <c r="H9515" s="1"/>
      <c r="I9515" s="1"/>
      <c r="J9515" s="1"/>
      <c r="K9515" s="1"/>
      <c r="L9515" s="1"/>
      <c r="M9515" s="1"/>
      <c r="N9515" s="1"/>
    </row>
    <row r="9516" spans="6:14" x14ac:dyDescent="0.25">
      <c r="F9516" s="1"/>
      <c r="G9516" s="1"/>
      <c r="H9516" s="1"/>
      <c r="I9516" s="1"/>
      <c r="J9516" s="1"/>
      <c r="K9516" s="1"/>
      <c r="L9516" s="1"/>
      <c r="M9516" s="1"/>
      <c r="N9516" s="1"/>
    </row>
    <row r="9517" spans="6:14" x14ac:dyDescent="0.25">
      <c r="F9517" s="1"/>
      <c r="G9517" s="1"/>
      <c r="H9517" s="1"/>
      <c r="I9517" s="1"/>
      <c r="J9517" s="1"/>
      <c r="K9517" s="1"/>
      <c r="L9517" s="1"/>
      <c r="M9517" s="1"/>
      <c r="N9517" s="1"/>
    </row>
    <row r="9518" spans="6:14" x14ac:dyDescent="0.25">
      <c r="F9518" s="1"/>
      <c r="G9518" s="1"/>
      <c r="H9518" s="1"/>
      <c r="I9518" s="1"/>
      <c r="J9518" s="1"/>
      <c r="K9518" s="1"/>
      <c r="L9518" s="1"/>
      <c r="M9518" s="1"/>
      <c r="N9518" s="1"/>
    </row>
    <row r="9519" spans="6:14" x14ac:dyDescent="0.25">
      <c r="F9519" s="1"/>
      <c r="G9519" s="1"/>
      <c r="H9519" s="1"/>
      <c r="I9519" s="1"/>
      <c r="J9519" s="1"/>
      <c r="K9519" s="1"/>
      <c r="L9519" s="1"/>
      <c r="M9519" s="1"/>
      <c r="N9519" s="1"/>
    </row>
    <row r="9520" spans="6:14" x14ac:dyDescent="0.25">
      <c r="F9520" s="1"/>
      <c r="G9520" s="1"/>
      <c r="H9520" s="1"/>
      <c r="I9520" s="1"/>
      <c r="J9520" s="1"/>
      <c r="K9520" s="1"/>
      <c r="L9520" s="1"/>
      <c r="M9520" s="1"/>
      <c r="N9520" s="1"/>
    </row>
    <row r="9521" spans="6:14" x14ac:dyDescent="0.25">
      <c r="F9521" s="1"/>
      <c r="G9521" s="1"/>
      <c r="H9521" s="1"/>
      <c r="I9521" s="1"/>
      <c r="J9521" s="1"/>
      <c r="K9521" s="1"/>
      <c r="L9521" s="1"/>
      <c r="M9521" s="1"/>
      <c r="N9521" s="1"/>
    </row>
    <row r="9522" spans="6:14" x14ac:dyDescent="0.25">
      <c r="F9522" s="1"/>
      <c r="G9522" s="1"/>
      <c r="H9522" s="1"/>
      <c r="I9522" s="1"/>
      <c r="J9522" s="1"/>
      <c r="K9522" s="1"/>
      <c r="L9522" s="1"/>
      <c r="M9522" s="1"/>
      <c r="N9522" s="1"/>
    </row>
    <row r="9523" spans="6:14" x14ac:dyDescent="0.25">
      <c r="F9523" s="1"/>
      <c r="G9523" s="1"/>
      <c r="H9523" s="1"/>
      <c r="I9523" s="1"/>
      <c r="J9523" s="1"/>
      <c r="K9523" s="1"/>
      <c r="L9523" s="1"/>
      <c r="M9523" s="1"/>
      <c r="N9523" s="1"/>
    </row>
    <row r="9524" spans="6:14" x14ac:dyDescent="0.25">
      <c r="F9524" s="1"/>
      <c r="G9524" s="1"/>
      <c r="H9524" s="1"/>
      <c r="I9524" s="1"/>
      <c r="J9524" s="1"/>
      <c r="K9524" s="1"/>
      <c r="L9524" s="1"/>
      <c r="M9524" s="1"/>
      <c r="N9524" s="1"/>
    </row>
    <row r="9525" spans="6:14" x14ac:dyDescent="0.25">
      <c r="F9525" s="1"/>
      <c r="G9525" s="1"/>
      <c r="H9525" s="1"/>
      <c r="I9525" s="1"/>
      <c r="J9525" s="1"/>
      <c r="K9525" s="1"/>
      <c r="L9525" s="1"/>
      <c r="M9525" s="1"/>
      <c r="N9525" s="1"/>
    </row>
    <row r="9526" spans="6:14" x14ac:dyDescent="0.25">
      <c r="F9526" s="1"/>
      <c r="G9526" s="1"/>
      <c r="H9526" s="1"/>
      <c r="I9526" s="1"/>
      <c r="J9526" s="1"/>
      <c r="K9526" s="1"/>
      <c r="L9526" s="1"/>
      <c r="M9526" s="1"/>
      <c r="N9526" s="1"/>
    </row>
    <row r="9527" spans="6:14" x14ac:dyDescent="0.25">
      <c r="F9527" s="1"/>
      <c r="G9527" s="1"/>
      <c r="H9527" s="1"/>
      <c r="I9527" s="1"/>
      <c r="J9527" s="1"/>
      <c r="K9527" s="1"/>
      <c r="L9527" s="1"/>
      <c r="M9527" s="1"/>
      <c r="N9527" s="1"/>
    </row>
    <row r="9528" spans="6:14" x14ac:dyDescent="0.25">
      <c r="F9528" s="1"/>
      <c r="G9528" s="1"/>
      <c r="H9528" s="1"/>
      <c r="I9528" s="1"/>
      <c r="J9528" s="1"/>
      <c r="K9528" s="1"/>
      <c r="L9528" s="1"/>
      <c r="M9528" s="1"/>
      <c r="N9528" s="1"/>
    </row>
    <row r="9529" spans="6:14" x14ac:dyDescent="0.25">
      <c r="F9529" s="1"/>
      <c r="G9529" s="1"/>
      <c r="H9529" s="1"/>
      <c r="I9529" s="1"/>
      <c r="J9529" s="1"/>
      <c r="K9529" s="1"/>
      <c r="L9529" s="1"/>
      <c r="M9529" s="1"/>
      <c r="N9529" s="1"/>
    </row>
    <row r="9530" spans="6:14" x14ac:dyDescent="0.25">
      <c r="F9530" s="1"/>
      <c r="G9530" s="1"/>
      <c r="H9530" s="1"/>
      <c r="I9530" s="1"/>
      <c r="J9530" s="1"/>
      <c r="K9530" s="1"/>
      <c r="L9530" s="1"/>
      <c r="M9530" s="1"/>
      <c r="N9530" s="1"/>
    </row>
    <row r="9531" spans="6:14" x14ac:dyDescent="0.25">
      <c r="F9531" s="1"/>
      <c r="G9531" s="1"/>
      <c r="H9531" s="1"/>
      <c r="I9531" s="1"/>
      <c r="J9531" s="1"/>
      <c r="K9531" s="1"/>
      <c r="L9531" s="1"/>
      <c r="M9531" s="1"/>
      <c r="N9531" s="1"/>
    </row>
    <row r="9532" spans="6:14" x14ac:dyDescent="0.25">
      <c r="F9532" s="1"/>
      <c r="G9532" s="1"/>
      <c r="H9532" s="1"/>
      <c r="I9532" s="1"/>
      <c r="J9532" s="1"/>
      <c r="K9532" s="1"/>
      <c r="L9532" s="1"/>
      <c r="M9532" s="1"/>
      <c r="N9532" s="1"/>
    </row>
    <row r="9533" spans="6:14" x14ac:dyDescent="0.25">
      <c r="F9533" s="1"/>
      <c r="G9533" s="1"/>
      <c r="H9533" s="1"/>
      <c r="I9533" s="1"/>
      <c r="J9533" s="1"/>
      <c r="K9533" s="1"/>
      <c r="L9533" s="1"/>
      <c r="M9533" s="1"/>
      <c r="N9533" s="1"/>
    </row>
    <row r="9534" spans="6:14" x14ac:dyDescent="0.25">
      <c r="F9534" s="1"/>
      <c r="G9534" s="1"/>
      <c r="H9534" s="1"/>
      <c r="I9534" s="1"/>
      <c r="J9534" s="1"/>
      <c r="K9534" s="1"/>
      <c r="L9534" s="1"/>
      <c r="M9534" s="1"/>
      <c r="N9534" s="1"/>
    </row>
    <row r="9535" spans="6:14" x14ac:dyDescent="0.25">
      <c r="F9535" s="1"/>
      <c r="G9535" s="1"/>
      <c r="H9535" s="1"/>
      <c r="I9535" s="1"/>
      <c r="J9535" s="1"/>
      <c r="K9535" s="1"/>
      <c r="L9535" s="1"/>
      <c r="M9535" s="1"/>
      <c r="N9535" s="1"/>
    </row>
    <row r="9536" spans="6:14" x14ac:dyDescent="0.25">
      <c r="F9536" s="1"/>
      <c r="G9536" s="1"/>
      <c r="H9536" s="1"/>
      <c r="I9536" s="1"/>
      <c r="J9536" s="1"/>
      <c r="K9536" s="1"/>
      <c r="L9536" s="1"/>
      <c r="M9536" s="1"/>
      <c r="N9536" s="1"/>
    </row>
    <row r="9537" spans="6:14" x14ac:dyDescent="0.25">
      <c r="F9537" s="1"/>
      <c r="G9537" s="1"/>
      <c r="H9537" s="1"/>
      <c r="I9537" s="1"/>
      <c r="J9537" s="1"/>
      <c r="K9537" s="1"/>
      <c r="L9537" s="1"/>
      <c r="M9537" s="1"/>
      <c r="N9537" s="1"/>
    </row>
    <row r="9538" spans="6:14" x14ac:dyDescent="0.25">
      <c r="F9538" s="1"/>
      <c r="G9538" s="1"/>
      <c r="H9538" s="1"/>
      <c r="I9538" s="1"/>
      <c r="J9538" s="1"/>
      <c r="K9538" s="1"/>
      <c r="L9538" s="1"/>
      <c r="M9538" s="1"/>
      <c r="N9538" s="1"/>
    </row>
    <row r="9539" spans="6:14" x14ac:dyDescent="0.25">
      <c r="F9539" s="1"/>
      <c r="G9539" s="1"/>
      <c r="H9539" s="1"/>
      <c r="I9539" s="1"/>
      <c r="J9539" s="1"/>
      <c r="K9539" s="1"/>
      <c r="L9539" s="1"/>
      <c r="M9539" s="1"/>
      <c r="N9539" s="1"/>
    </row>
    <row r="9540" spans="6:14" x14ac:dyDescent="0.25">
      <c r="F9540" s="1"/>
      <c r="G9540" s="1"/>
      <c r="H9540" s="1"/>
      <c r="I9540" s="1"/>
      <c r="J9540" s="1"/>
      <c r="K9540" s="1"/>
      <c r="L9540" s="1"/>
      <c r="M9540" s="1"/>
      <c r="N9540" s="1"/>
    </row>
    <row r="9541" spans="6:14" x14ac:dyDescent="0.25">
      <c r="F9541" s="1"/>
      <c r="G9541" s="1"/>
      <c r="H9541" s="1"/>
      <c r="I9541" s="1"/>
      <c r="J9541" s="1"/>
      <c r="K9541" s="1"/>
      <c r="L9541" s="1"/>
      <c r="M9541" s="1"/>
      <c r="N9541" s="1"/>
    </row>
    <row r="9542" spans="6:14" x14ac:dyDescent="0.25">
      <c r="F9542" s="1"/>
      <c r="G9542" s="1"/>
      <c r="H9542" s="1"/>
      <c r="I9542" s="1"/>
      <c r="J9542" s="1"/>
      <c r="K9542" s="1"/>
      <c r="L9542" s="1"/>
      <c r="M9542" s="1"/>
      <c r="N9542" s="1"/>
    </row>
    <row r="9543" spans="6:14" x14ac:dyDescent="0.25">
      <c r="F9543" s="1"/>
      <c r="G9543" s="1"/>
      <c r="H9543" s="1"/>
      <c r="I9543" s="1"/>
      <c r="J9543" s="1"/>
      <c r="K9543" s="1"/>
      <c r="L9543" s="1"/>
      <c r="M9543" s="1"/>
      <c r="N9543" s="1"/>
    </row>
    <row r="9544" spans="6:14" x14ac:dyDescent="0.25">
      <c r="F9544" s="1"/>
      <c r="G9544" s="1"/>
      <c r="H9544" s="1"/>
      <c r="I9544" s="1"/>
      <c r="J9544" s="1"/>
      <c r="K9544" s="1"/>
      <c r="L9544" s="1"/>
      <c r="M9544" s="1"/>
      <c r="N9544" s="1"/>
    </row>
    <row r="9545" spans="6:14" x14ac:dyDescent="0.25">
      <c r="F9545" s="1"/>
      <c r="G9545" s="1"/>
      <c r="H9545" s="1"/>
      <c r="I9545" s="1"/>
      <c r="J9545" s="1"/>
      <c r="K9545" s="1"/>
      <c r="L9545" s="1"/>
      <c r="M9545" s="1"/>
      <c r="N9545" s="1"/>
    </row>
    <row r="9546" spans="6:14" x14ac:dyDescent="0.25">
      <c r="F9546" s="1"/>
      <c r="G9546" s="1"/>
      <c r="H9546" s="1"/>
      <c r="I9546" s="1"/>
      <c r="J9546" s="1"/>
      <c r="K9546" s="1"/>
      <c r="L9546" s="1"/>
      <c r="M9546" s="1"/>
      <c r="N9546" s="1"/>
    </row>
    <row r="9547" spans="6:14" x14ac:dyDescent="0.25">
      <c r="F9547" s="1"/>
      <c r="G9547" s="1"/>
      <c r="H9547" s="1"/>
      <c r="I9547" s="1"/>
      <c r="J9547" s="1"/>
      <c r="K9547" s="1"/>
      <c r="L9547" s="1"/>
      <c r="M9547" s="1"/>
      <c r="N9547" s="1"/>
    </row>
    <row r="9548" spans="6:14" x14ac:dyDescent="0.25">
      <c r="F9548" s="1"/>
      <c r="G9548" s="1"/>
      <c r="H9548" s="1"/>
      <c r="I9548" s="1"/>
      <c r="J9548" s="1"/>
      <c r="K9548" s="1"/>
      <c r="L9548" s="1"/>
      <c r="M9548" s="1"/>
      <c r="N9548" s="1"/>
    </row>
    <row r="9549" spans="6:14" x14ac:dyDescent="0.25">
      <c r="F9549" s="1"/>
      <c r="G9549" s="1"/>
      <c r="H9549" s="1"/>
      <c r="I9549" s="1"/>
      <c r="J9549" s="1"/>
      <c r="K9549" s="1"/>
      <c r="L9549" s="1"/>
      <c r="M9549" s="1"/>
      <c r="N9549" s="1"/>
    </row>
    <row r="9550" spans="6:14" x14ac:dyDescent="0.25">
      <c r="F9550" s="1"/>
      <c r="G9550" s="1"/>
      <c r="H9550" s="1"/>
      <c r="I9550" s="1"/>
      <c r="J9550" s="1"/>
      <c r="K9550" s="1"/>
      <c r="L9550" s="1"/>
      <c r="M9550" s="1"/>
      <c r="N9550" s="1"/>
    </row>
    <row r="9551" spans="6:14" x14ac:dyDescent="0.25">
      <c r="F9551" s="1"/>
      <c r="G9551" s="1"/>
      <c r="H9551" s="1"/>
      <c r="I9551" s="1"/>
      <c r="J9551" s="1"/>
      <c r="K9551" s="1"/>
      <c r="L9551" s="1"/>
      <c r="M9551" s="1"/>
      <c r="N9551" s="1"/>
    </row>
    <row r="9552" spans="6:14" x14ac:dyDescent="0.25">
      <c r="F9552" s="1"/>
      <c r="G9552" s="1"/>
      <c r="H9552" s="1"/>
      <c r="I9552" s="1"/>
      <c r="J9552" s="1"/>
      <c r="K9552" s="1"/>
      <c r="L9552" s="1"/>
      <c r="M9552" s="1"/>
      <c r="N9552" s="1"/>
    </row>
    <row r="9553" spans="6:14" x14ac:dyDescent="0.25">
      <c r="F9553" s="1"/>
      <c r="G9553" s="1"/>
      <c r="H9553" s="1"/>
      <c r="I9553" s="1"/>
      <c r="J9553" s="1"/>
      <c r="K9553" s="1"/>
      <c r="L9553" s="1"/>
      <c r="M9553" s="1"/>
      <c r="N9553" s="1"/>
    </row>
    <row r="9554" spans="6:14" x14ac:dyDescent="0.25">
      <c r="F9554" s="1"/>
      <c r="G9554" s="1"/>
      <c r="H9554" s="1"/>
      <c r="I9554" s="1"/>
      <c r="J9554" s="1"/>
      <c r="K9554" s="1"/>
      <c r="L9554" s="1"/>
      <c r="M9554" s="1"/>
      <c r="N9554" s="1"/>
    </row>
    <row r="9555" spans="6:14" x14ac:dyDescent="0.25">
      <c r="F9555" s="1"/>
      <c r="G9555" s="1"/>
      <c r="H9555" s="1"/>
      <c r="I9555" s="1"/>
      <c r="J9555" s="1"/>
      <c r="K9555" s="1"/>
      <c r="L9555" s="1"/>
      <c r="M9555" s="1"/>
      <c r="N9555" s="1"/>
    </row>
    <row r="9556" spans="6:14" x14ac:dyDescent="0.25">
      <c r="F9556" s="1"/>
      <c r="G9556" s="1"/>
      <c r="H9556" s="1"/>
      <c r="I9556" s="1"/>
      <c r="J9556" s="1"/>
      <c r="K9556" s="1"/>
      <c r="L9556" s="1"/>
      <c r="M9556" s="1"/>
      <c r="N9556" s="1"/>
    </row>
    <row r="9557" spans="6:14" x14ac:dyDescent="0.25">
      <c r="F9557" s="1"/>
      <c r="G9557" s="1"/>
      <c r="H9557" s="1"/>
      <c r="I9557" s="1"/>
      <c r="J9557" s="1"/>
      <c r="K9557" s="1"/>
      <c r="L9557" s="1"/>
      <c r="M9557" s="1"/>
      <c r="N9557" s="1"/>
    </row>
    <row r="9558" spans="6:14" x14ac:dyDescent="0.25">
      <c r="F9558" s="1"/>
      <c r="G9558" s="1"/>
      <c r="H9558" s="1"/>
      <c r="I9558" s="1"/>
      <c r="J9558" s="1"/>
      <c r="K9558" s="1"/>
      <c r="L9558" s="1"/>
      <c r="M9558" s="1"/>
      <c r="N9558" s="1"/>
    </row>
    <row r="9559" spans="6:14" x14ac:dyDescent="0.25">
      <c r="F9559" s="1"/>
      <c r="G9559" s="1"/>
      <c r="H9559" s="1"/>
      <c r="I9559" s="1"/>
      <c r="J9559" s="1"/>
      <c r="K9559" s="1"/>
      <c r="L9559" s="1"/>
      <c r="M9559" s="1"/>
      <c r="N9559" s="1"/>
    </row>
    <row r="9560" spans="6:14" x14ac:dyDescent="0.25">
      <c r="F9560" s="1"/>
      <c r="G9560" s="1"/>
      <c r="H9560" s="1"/>
      <c r="I9560" s="1"/>
      <c r="J9560" s="1"/>
      <c r="K9560" s="1"/>
      <c r="L9560" s="1"/>
      <c r="M9560" s="1"/>
      <c r="N9560" s="1"/>
    </row>
    <row r="9561" spans="6:14" x14ac:dyDescent="0.25">
      <c r="F9561" s="1"/>
      <c r="G9561" s="1"/>
      <c r="H9561" s="1"/>
      <c r="I9561" s="1"/>
      <c r="J9561" s="1"/>
      <c r="K9561" s="1"/>
      <c r="L9561" s="1"/>
      <c r="M9561" s="1"/>
      <c r="N9561" s="1"/>
    </row>
    <row r="9562" spans="6:14" x14ac:dyDescent="0.25">
      <c r="F9562" s="1"/>
      <c r="G9562" s="1"/>
      <c r="H9562" s="1"/>
      <c r="I9562" s="1"/>
      <c r="J9562" s="1"/>
      <c r="K9562" s="1"/>
      <c r="L9562" s="1"/>
      <c r="M9562" s="1"/>
      <c r="N9562" s="1"/>
    </row>
    <row r="9563" spans="6:14" x14ac:dyDescent="0.25">
      <c r="F9563" s="1"/>
      <c r="G9563" s="1"/>
      <c r="H9563" s="1"/>
      <c r="I9563" s="1"/>
      <c r="J9563" s="1"/>
      <c r="K9563" s="1"/>
      <c r="L9563" s="1"/>
      <c r="M9563" s="1"/>
      <c r="N9563" s="1"/>
    </row>
    <row r="9564" spans="6:14" x14ac:dyDescent="0.25">
      <c r="F9564" s="1"/>
      <c r="G9564" s="1"/>
      <c r="H9564" s="1"/>
      <c r="I9564" s="1"/>
      <c r="J9564" s="1"/>
      <c r="K9564" s="1"/>
      <c r="L9564" s="1"/>
      <c r="M9564" s="1"/>
      <c r="N9564" s="1"/>
    </row>
    <row r="9565" spans="6:14" x14ac:dyDescent="0.25">
      <c r="F9565" s="1"/>
      <c r="G9565" s="1"/>
      <c r="H9565" s="1"/>
      <c r="I9565" s="1"/>
      <c r="J9565" s="1"/>
      <c r="K9565" s="1"/>
      <c r="L9565" s="1"/>
      <c r="M9565" s="1"/>
      <c r="N9565" s="1"/>
    </row>
    <row r="9566" spans="6:14" x14ac:dyDescent="0.25">
      <c r="F9566" s="1"/>
      <c r="G9566" s="1"/>
      <c r="H9566" s="1"/>
      <c r="I9566" s="1"/>
      <c r="J9566" s="1"/>
      <c r="K9566" s="1"/>
      <c r="L9566" s="1"/>
      <c r="M9566" s="1"/>
      <c r="N9566" s="1"/>
    </row>
    <row r="9567" spans="6:14" x14ac:dyDescent="0.25">
      <c r="F9567" s="1"/>
      <c r="G9567" s="1"/>
      <c r="H9567" s="1"/>
      <c r="I9567" s="1"/>
      <c r="J9567" s="1"/>
      <c r="K9567" s="1"/>
      <c r="L9567" s="1"/>
      <c r="M9567" s="1"/>
      <c r="N9567" s="1"/>
    </row>
    <row r="9568" spans="6:14" x14ac:dyDescent="0.25">
      <c r="F9568" s="1"/>
      <c r="G9568" s="1"/>
      <c r="H9568" s="1"/>
      <c r="I9568" s="1"/>
      <c r="J9568" s="1"/>
      <c r="K9568" s="1"/>
      <c r="L9568" s="1"/>
      <c r="M9568" s="1"/>
      <c r="N9568" s="1"/>
    </row>
    <row r="9569" spans="6:14" x14ac:dyDescent="0.25">
      <c r="F9569" s="1"/>
      <c r="G9569" s="1"/>
      <c r="H9569" s="1"/>
      <c r="I9569" s="1"/>
      <c r="J9569" s="1"/>
      <c r="K9569" s="1"/>
      <c r="L9569" s="1"/>
      <c r="M9569" s="1"/>
      <c r="N9569" s="1"/>
    </row>
    <row r="9570" spans="6:14" x14ac:dyDescent="0.25">
      <c r="F9570" s="1"/>
      <c r="G9570" s="1"/>
      <c r="H9570" s="1"/>
      <c r="I9570" s="1"/>
      <c r="J9570" s="1"/>
      <c r="K9570" s="1"/>
      <c r="L9570" s="1"/>
      <c r="M9570" s="1"/>
      <c r="N9570" s="1"/>
    </row>
    <row r="9571" spans="6:14" x14ac:dyDescent="0.25">
      <c r="F9571" s="1"/>
      <c r="G9571" s="1"/>
      <c r="H9571" s="1"/>
      <c r="I9571" s="1"/>
      <c r="J9571" s="1"/>
      <c r="K9571" s="1"/>
      <c r="L9571" s="1"/>
      <c r="M9571" s="1"/>
      <c r="N9571" s="1"/>
    </row>
    <row r="9572" spans="6:14" x14ac:dyDescent="0.25">
      <c r="F9572" s="1"/>
      <c r="G9572" s="1"/>
      <c r="H9572" s="1"/>
      <c r="I9572" s="1"/>
      <c r="J9572" s="1"/>
      <c r="K9572" s="1"/>
      <c r="L9572" s="1"/>
      <c r="M9572" s="1"/>
      <c r="N9572" s="1"/>
    </row>
    <row r="9573" spans="6:14" x14ac:dyDescent="0.25">
      <c r="F9573" s="1"/>
      <c r="G9573" s="1"/>
      <c r="H9573" s="1"/>
      <c r="I9573" s="1"/>
      <c r="J9573" s="1"/>
      <c r="K9573" s="1"/>
      <c r="L9573" s="1"/>
      <c r="M9573" s="1"/>
      <c r="N9573" s="1"/>
    </row>
    <row r="9574" spans="6:14" x14ac:dyDescent="0.25">
      <c r="F9574" s="1"/>
      <c r="G9574" s="1"/>
      <c r="H9574" s="1"/>
      <c r="I9574" s="1"/>
      <c r="J9574" s="1"/>
      <c r="K9574" s="1"/>
      <c r="L9574" s="1"/>
      <c r="M9574" s="1"/>
      <c r="N9574" s="1"/>
    </row>
    <row r="9575" spans="6:14" x14ac:dyDescent="0.25">
      <c r="F9575" s="1"/>
      <c r="G9575" s="1"/>
      <c r="H9575" s="1"/>
      <c r="I9575" s="1"/>
      <c r="J9575" s="1"/>
      <c r="K9575" s="1"/>
      <c r="L9575" s="1"/>
      <c r="M9575" s="1"/>
      <c r="N9575" s="1"/>
    </row>
    <row r="9576" spans="6:14" x14ac:dyDescent="0.25">
      <c r="F9576" s="1"/>
      <c r="G9576" s="1"/>
      <c r="H9576" s="1"/>
      <c r="I9576" s="1"/>
      <c r="J9576" s="1"/>
      <c r="K9576" s="1"/>
      <c r="L9576" s="1"/>
      <c r="M9576" s="1"/>
      <c r="N9576" s="1"/>
    </row>
    <row r="9577" spans="6:14" x14ac:dyDescent="0.25">
      <c r="F9577" s="1"/>
      <c r="G9577" s="1"/>
      <c r="H9577" s="1"/>
      <c r="I9577" s="1"/>
      <c r="J9577" s="1"/>
      <c r="K9577" s="1"/>
      <c r="L9577" s="1"/>
      <c r="M9577" s="1"/>
      <c r="N9577" s="1"/>
    </row>
    <row r="9578" spans="6:14" x14ac:dyDescent="0.25">
      <c r="F9578" s="1"/>
      <c r="G9578" s="1"/>
      <c r="H9578" s="1"/>
      <c r="I9578" s="1"/>
      <c r="J9578" s="1"/>
      <c r="K9578" s="1"/>
      <c r="L9578" s="1"/>
      <c r="M9578" s="1"/>
      <c r="N9578" s="1"/>
    </row>
    <row r="9579" spans="6:14" x14ac:dyDescent="0.25">
      <c r="F9579" s="1"/>
      <c r="G9579" s="1"/>
      <c r="H9579" s="1"/>
      <c r="I9579" s="1"/>
      <c r="J9579" s="1"/>
      <c r="K9579" s="1"/>
      <c r="L9579" s="1"/>
      <c r="M9579" s="1"/>
      <c r="N9579" s="1"/>
    </row>
    <row r="9580" spans="6:14" x14ac:dyDescent="0.25">
      <c r="F9580" s="1"/>
      <c r="G9580" s="1"/>
      <c r="H9580" s="1"/>
      <c r="I9580" s="1"/>
      <c r="J9580" s="1"/>
      <c r="K9580" s="1"/>
      <c r="L9580" s="1"/>
      <c r="M9580" s="1"/>
      <c r="N9580" s="1"/>
    </row>
    <row r="9581" spans="6:14" x14ac:dyDescent="0.25">
      <c r="F9581" s="1"/>
      <c r="G9581" s="1"/>
      <c r="H9581" s="1"/>
      <c r="I9581" s="1"/>
      <c r="J9581" s="1"/>
      <c r="K9581" s="1"/>
      <c r="L9581" s="1"/>
      <c r="M9581" s="1"/>
      <c r="N9581" s="1"/>
    </row>
    <row r="9582" spans="6:14" x14ac:dyDescent="0.25">
      <c r="F9582" s="1"/>
      <c r="G9582" s="1"/>
      <c r="H9582" s="1"/>
      <c r="I9582" s="1"/>
      <c r="J9582" s="1"/>
      <c r="K9582" s="1"/>
      <c r="L9582" s="1"/>
      <c r="M9582" s="1"/>
      <c r="N9582" s="1"/>
    </row>
    <row r="9583" spans="6:14" x14ac:dyDescent="0.25">
      <c r="F9583" s="1"/>
      <c r="G9583" s="1"/>
      <c r="H9583" s="1"/>
      <c r="I9583" s="1"/>
      <c r="J9583" s="1"/>
      <c r="K9583" s="1"/>
      <c r="L9583" s="1"/>
      <c r="M9583" s="1"/>
      <c r="N9583" s="1"/>
    </row>
    <row r="9584" spans="6:14" x14ac:dyDescent="0.25">
      <c r="F9584" s="1"/>
      <c r="G9584" s="1"/>
      <c r="H9584" s="1"/>
      <c r="I9584" s="1"/>
      <c r="J9584" s="1"/>
      <c r="K9584" s="1"/>
      <c r="L9584" s="1"/>
      <c r="M9584" s="1"/>
      <c r="N9584" s="1"/>
    </row>
    <row r="9585" spans="6:14" x14ac:dyDescent="0.25">
      <c r="F9585" s="1"/>
      <c r="G9585" s="1"/>
      <c r="H9585" s="1"/>
      <c r="I9585" s="1"/>
      <c r="J9585" s="1"/>
      <c r="K9585" s="1"/>
      <c r="L9585" s="1"/>
      <c r="M9585" s="1"/>
      <c r="N9585" s="1"/>
    </row>
    <row r="9586" spans="6:14" x14ac:dyDescent="0.25">
      <c r="F9586" s="1"/>
      <c r="G9586" s="1"/>
      <c r="H9586" s="1"/>
      <c r="I9586" s="1"/>
      <c r="J9586" s="1"/>
      <c r="K9586" s="1"/>
      <c r="L9586" s="1"/>
      <c r="M9586" s="1"/>
      <c r="N9586" s="1"/>
    </row>
    <row r="9587" spans="6:14" x14ac:dyDescent="0.25">
      <c r="F9587" s="1"/>
      <c r="G9587" s="1"/>
      <c r="H9587" s="1"/>
      <c r="I9587" s="1"/>
      <c r="J9587" s="1"/>
      <c r="K9587" s="1"/>
      <c r="L9587" s="1"/>
      <c r="M9587" s="1"/>
      <c r="N9587" s="1"/>
    </row>
    <row r="9588" spans="6:14" x14ac:dyDescent="0.25">
      <c r="F9588" s="1"/>
      <c r="G9588" s="1"/>
      <c r="H9588" s="1"/>
      <c r="I9588" s="1"/>
      <c r="J9588" s="1"/>
      <c r="K9588" s="1"/>
      <c r="L9588" s="1"/>
      <c r="M9588" s="1"/>
      <c r="N9588" s="1"/>
    </row>
    <row r="9589" spans="6:14" x14ac:dyDescent="0.25">
      <c r="F9589" s="1"/>
      <c r="G9589" s="1"/>
      <c r="H9589" s="1"/>
      <c r="I9589" s="1"/>
      <c r="J9589" s="1"/>
      <c r="K9589" s="1"/>
      <c r="L9589" s="1"/>
      <c r="M9589" s="1"/>
      <c r="N9589" s="1"/>
    </row>
    <row r="9590" spans="6:14" x14ac:dyDescent="0.25">
      <c r="F9590" s="1"/>
      <c r="G9590" s="1"/>
      <c r="H9590" s="1"/>
      <c r="I9590" s="1"/>
      <c r="J9590" s="1"/>
      <c r="K9590" s="1"/>
      <c r="L9590" s="1"/>
      <c r="M9590" s="1"/>
      <c r="N9590" s="1"/>
    </row>
    <row r="9591" spans="6:14" x14ac:dyDescent="0.25">
      <c r="F9591" s="1"/>
      <c r="G9591" s="1"/>
      <c r="H9591" s="1"/>
      <c r="I9591" s="1"/>
      <c r="J9591" s="1"/>
      <c r="K9591" s="1"/>
      <c r="L9591" s="1"/>
      <c r="M9591" s="1"/>
      <c r="N9591" s="1"/>
    </row>
    <row r="9592" spans="6:14" x14ac:dyDescent="0.25">
      <c r="F9592" s="1"/>
      <c r="G9592" s="1"/>
      <c r="H9592" s="1"/>
      <c r="I9592" s="1"/>
      <c r="J9592" s="1"/>
      <c r="K9592" s="1"/>
      <c r="L9592" s="1"/>
      <c r="M9592" s="1"/>
      <c r="N9592" s="1"/>
    </row>
    <row r="9593" spans="6:14" x14ac:dyDescent="0.25">
      <c r="F9593" s="1"/>
      <c r="G9593" s="1"/>
      <c r="H9593" s="1"/>
      <c r="I9593" s="1"/>
      <c r="J9593" s="1"/>
      <c r="K9593" s="1"/>
      <c r="L9593" s="1"/>
      <c r="M9593" s="1"/>
      <c r="N9593" s="1"/>
    </row>
    <row r="9594" spans="6:14" x14ac:dyDescent="0.25">
      <c r="F9594" s="1"/>
      <c r="G9594" s="1"/>
      <c r="H9594" s="1"/>
      <c r="I9594" s="1"/>
      <c r="J9594" s="1"/>
      <c r="K9594" s="1"/>
      <c r="L9594" s="1"/>
      <c r="M9594" s="1"/>
      <c r="N9594" s="1"/>
    </row>
    <row r="9595" spans="6:14" x14ac:dyDescent="0.25">
      <c r="F9595" s="1"/>
      <c r="G9595" s="1"/>
      <c r="H9595" s="1"/>
      <c r="I9595" s="1"/>
      <c r="J9595" s="1"/>
      <c r="K9595" s="1"/>
      <c r="L9595" s="1"/>
      <c r="M9595" s="1"/>
      <c r="N9595" s="1"/>
    </row>
    <row r="9596" spans="6:14" x14ac:dyDescent="0.25">
      <c r="F9596" s="1"/>
      <c r="G9596" s="1"/>
      <c r="H9596" s="1"/>
      <c r="I9596" s="1"/>
      <c r="J9596" s="1"/>
      <c r="K9596" s="1"/>
      <c r="L9596" s="1"/>
      <c r="M9596" s="1"/>
      <c r="N9596" s="1"/>
    </row>
    <row r="9597" spans="6:14" x14ac:dyDescent="0.25">
      <c r="F9597" s="1"/>
      <c r="G9597" s="1"/>
      <c r="H9597" s="1"/>
      <c r="I9597" s="1"/>
      <c r="J9597" s="1"/>
      <c r="K9597" s="1"/>
      <c r="L9597" s="1"/>
      <c r="M9597" s="1"/>
      <c r="N9597" s="1"/>
    </row>
    <row r="9598" spans="6:14" x14ac:dyDescent="0.25">
      <c r="F9598" s="1"/>
      <c r="G9598" s="1"/>
      <c r="H9598" s="1"/>
      <c r="I9598" s="1"/>
      <c r="J9598" s="1"/>
      <c r="K9598" s="1"/>
      <c r="L9598" s="1"/>
      <c r="M9598" s="1"/>
      <c r="N9598" s="1"/>
    </row>
    <row r="9599" spans="6:14" x14ac:dyDescent="0.25">
      <c r="F9599" s="1"/>
      <c r="G9599" s="1"/>
      <c r="H9599" s="1"/>
      <c r="I9599" s="1"/>
      <c r="J9599" s="1"/>
      <c r="K9599" s="1"/>
      <c r="L9599" s="1"/>
      <c r="M9599" s="1"/>
      <c r="N9599" s="1"/>
    </row>
    <row r="9600" spans="6:14" x14ac:dyDescent="0.25">
      <c r="F9600" s="1"/>
      <c r="G9600" s="1"/>
      <c r="H9600" s="1"/>
      <c r="I9600" s="1"/>
      <c r="J9600" s="1"/>
      <c r="K9600" s="1"/>
      <c r="L9600" s="1"/>
      <c r="M9600" s="1"/>
      <c r="N9600" s="1"/>
    </row>
    <row r="9601" spans="6:14" x14ac:dyDescent="0.25">
      <c r="F9601" s="1"/>
      <c r="G9601" s="1"/>
      <c r="H9601" s="1"/>
      <c r="I9601" s="1"/>
      <c r="J9601" s="1"/>
      <c r="K9601" s="1"/>
      <c r="L9601" s="1"/>
      <c r="M9601" s="1"/>
      <c r="N9601" s="1"/>
    </row>
    <row r="9602" spans="6:14" x14ac:dyDescent="0.25">
      <c r="F9602" s="1"/>
      <c r="G9602" s="1"/>
      <c r="H9602" s="1"/>
      <c r="I9602" s="1"/>
      <c r="J9602" s="1"/>
      <c r="K9602" s="1"/>
      <c r="L9602" s="1"/>
      <c r="M9602" s="1"/>
      <c r="N9602" s="1"/>
    </row>
    <row r="9603" spans="6:14" x14ac:dyDescent="0.25">
      <c r="F9603" s="1"/>
      <c r="G9603" s="1"/>
      <c r="H9603" s="1"/>
      <c r="I9603" s="1"/>
      <c r="J9603" s="1"/>
      <c r="K9603" s="1"/>
      <c r="L9603" s="1"/>
      <c r="M9603" s="1"/>
      <c r="N9603" s="1"/>
    </row>
    <row r="9604" spans="6:14" x14ac:dyDescent="0.25">
      <c r="F9604" s="1"/>
      <c r="G9604" s="1"/>
      <c r="H9604" s="1"/>
      <c r="I9604" s="1"/>
      <c r="J9604" s="1"/>
      <c r="K9604" s="1"/>
      <c r="L9604" s="1"/>
      <c r="M9604" s="1"/>
      <c r="N9604" s="1"/>
    </row>
    <row r="9605" spans="6:14" x14ac:dyDescent="0.25">
      <c r="F9605" s="1"/>
      <c r="G9605" s="1"/>
      <c r="H9605" s="1"/>
      <c r="I9605" s="1"/>
      <c r="J9605" s="1"/>
      <c r="K9605" s="1"/>
      <c r="L9605" s="1"/>
      <c r="M9605" s="1"/>
      <c r="N9605" s="1"/>
    </row>
    <row r="9606" spans="6:14" x14ac:dyDescent="0.25">
      <c r="F9606" s="1"/>
      <c r="G9606" s="1"/>
      <c r="H9606" s="1"/>
      <c r="I9606" s="1"/>
      <c r="J9606" s="1"/>
      <c r="K9606" s="1"/>
      <c r="L9606" s="1"/>
      <c r="M9606" s="1"/>
      <c r="N9606" s="1"/>
    </row>
    <row r="9607" spans="6:14" x14ac:dyDescent="0.25">
      <c r="F9607" s="1"/>
      <c r="G9607" s="1"/>
      <c r="H9607" s="1"/>
      <c r="I9607" s="1"/>
      <c r="J9607" s="1"/>
      <c r="K9607" s="1"/>
      <c r="L9607" s="1"/>
      <c r="M9607" s="1"/>
      <c r="N9607" s="1"/>
    </row>
    <row r="9608" spans="6:14" x14ac:dyDescent="0.25">
      <c r="F9608" s="1"/>
      <c r="G9608" s="1"/>
      <c r="H9608" s="1"/>
      <c r="I9608" s="1"/>
      <c r="J9608" s="1"/>
      <c r="K9608" s="1"/>
      <c r="L9608" s="1"/>
      <c r="M9608" s="1"/>
      <c r="N9608" s="1"/>
    </row>
    <row r="9609" spans="6:14" x14ac:dyDescent="0.25">
      <c r="F9609" s="1"/>
      <c r="G9609" s="1"/>
      <c r="H9609" s="1"/>
      <c r="I9609" s="1"/>
      <c r="J9609" s="1"/>
      <c r="K9609" s="1"/>
      <c r="L9609" s="1"/>
      <c r="M9609" s="1"/>
      <c r="N9609" s="1"/>
    </row>
    <row r="9610" spans="6:14" x14ac:dyDescent="0.25">
      <c r="F9610" s="1"/>
      <c r="G9610" s="1"/>
      <c r="H9610" s="1"/>
      <c r="I9610" s="1"/>
      <c r="J9610" s="1"/>
      <c r="K9610" s="1"/>
      <c r="L9610" s="1"/>
      <c r="M9610" s="1"/>
      <c r="N9610" s="1"/>
    </row>
    <row r="9611" spans="6:14" x14ac:dyDescent="0.25">
      <c r="F9611" s="1"/>
      <c r="G9611" s="1"/>
      <c r="H9611" s="1"/>
      <c r="I9611" s="1"/>
      <c r="J9611" s="1"/>
      <c r="K9611" s="1"/>
      <c r="L9611" s="1"/>
      <c r="M9611" s="1"/>
      <c r="N9611" s="1"/>
    </row>
    <row r="9612" spans="6:14" x14ac:dyDescent="0.25">
      <c r="F9612" s="1"/>
      <c r="G9612" s="1"/>
      <c r="H9612" s="1"/>
      <c r="I9612" s="1"/>
      <c r="J9612" s="1"/>
      <c r="K9612" s="1"/>
      <c r="L9612" s="1"/>
      <c r="M9612" s="1"/>
      <c r="N9612" s="1"/>
    </row>
    <row r="9613" spans="6:14" x14ac:dyDescent="0.25">
      <c r="F9613" s="1"/>
      <c r="G9613" s="1"/>
      <c r="H9613" s="1"/>
      <c r="I9613" s="1"/>
      <c r="J9613" s="1"/>
      <c r="K9613" s="1"/>
      <c r="L9613" s="1"/>
      <c r="M9613" s="1"/>
      <c r="N9613" s="1"/>
    </row>
    <row r="9614" spans="6:14" x14ac:dyDescent="0.25">
      <c r="F9614" s="1"/>
      <c r="G9614" s="1"/>
      <c r="H9614" s="1"/>
      <c r="I9614" s="1"/>
      <c r="J9614" s="1"/>
      <c r="K9614" s="1"/>
      <c r="L9614" s="1"/>
      <c r="M9614" s="1"/>
      <c r="N9614" s="1"/>
    </row>
    <row r="9615" spans="6:14" x14ac:dyDescent="0.25">
      <c r="F9615" s="1"/>
      <c r="G9615" s="1"/>
      <c r="H9615" s="1"/>
      <c r="I9615" s="1"/>
      <c r="J9615" s="1"/>
      <c r="K9615" s="1"/>
      <c r="L9615" s="1"/>
      <c r="M9615" s="1"/>
      <c r="N9615" s="1"/>
    </row>
    <row r="9616" spans="6:14" x14ac:dyDescent="0.25">
      <c r="F9616" s="1"/>
      <c r="G9616" s="1"/>
      <c r="H9616" s="1"/>
      <c r="I9616" s="1"/>
      <c r="J9616" s="1"/>
      <c r="K9616" s="1"/>
      <c r="L9616" s="1"/>
      <c r="M9616" s="1"/>
      <c r="N9616" s="1"/>
    </row>
    <row r="9617" spans="6:14" x14ac:dyDescent="0.25">
      <c r="F9617" s="1"/>
      <c r="G9617" s="1"/>
      <c r="H9617" s="1"/>
      <c r="I9617" s="1"/>
      <c r="J9617" s="1"/>
      <c r="K9617" s="1"/>
      <c r="L9617" s="1"/>
      <c r="M9617" s="1"/>
      <c r="N9617" s="1"/>
    </row>
    <row r="9618" spans="6:14" x14ac:dyDescent="0.25">
      <c r="F9618" s="1"/>
      <c r="G9618" s="1"/>
      <c r="H9618" s="1"/>
      <c r="I9618" s="1"/>
      <c r="J9618" s="1"/>
      <c r="K9618" s="1"/>
      <c r="L9618" s="1"/>
      <c r="M9618" s="1"/>
      <c r="N9618" s="1"/>
    </row>
    <row r="9619" spans="6:14" x14ac:dyDescent="0.25">
      <c r="F9619" s="1"/>
      <c r="G9619" s="1"/>
      <c r="H9619" s="1"/>
      <c r="I9619" s="1"/>
      <c r="J9619" s="1"/>
      <c r="K9619" s="1"/>
      <c r="L9619" s="1"/>
      <c r="M9619" s="1"/>
      <c r="N9619" s="1"/>
    </row>
    <row r="9620" spans="6:14" x14ac:dyDescent="0.25">
      <c r="F9620" s="1"/>
      <c r="G9620" s="1"/>
      <c r="H9620" s="1"/>
      <c r="I9620" s="1"/>
      <c r="J9620" s="1"/>
      <c r="K9620" s="1"/>
      <c r="L9620" s="1"/>
      <c r="M9620" s="1"/>
      <c r="N9620" s="1"/>
    </row>
    <row r="9621" spans="6:14" x14ac:dyDescent="0.25">
      <c r="F9621" s="1"/>
      <c r="G9621" s="1"/>
      <c r="H9621" s="1"/>
      <c r="I9621" s="1"/>
      <c r="J9621" s="1"/>
      <c r="K9621" s="1"/>
      <c r="L9621" s="1"/>
      <c r="M9621" s="1"/>
      <c r="N9621" s="1"/>
    </row>
    <row r="9622" spans="6:14" x14ac:dyDescent="0.25">
      <c r="F9622" s="1"/>
      <c r="G9622" s="1"/>
      <c r="H9622" s="1"/>
      <c r="I9622" s="1"/>
      <c r="J9622" s="1"/>
      <c r="K9622" s="1"/>
      <c r="L9622" s="1"/>
      <c r="M9622" s="1"/>
      <c r="N9622" s="1"/>
    </row>
    <row r="9623" spans="6:14" x14ac:dyDescent="0.25">
      <c r="F9623" s="1"/>
      <c r="G9623" s="1"/>
      <c r="H9623" s="1"/>
      <c r="I9623" s="1"/>
      <c r="J9623" s="1"/>
      <c r="K9623" s="1"/>
      <c r="L9623" s="1"/>
      <c r="M9623" s="1"/>
      <c r="N9623" s="1"/>
    </row>
    <row r="9624" spans="6:14" x14ac:dyDescent="0.25">
      <c r="F9624" s="1"/>
      <c r="G9624" s="1"/>
      <c r="H9624" s="1"/>
      <c r="I9624" s="1"/>
      <c r="J9624" s="1"/>
      <c r="K9624" s="1"/>
      <c r="L9624" s="1"/>
      <c r="M9624" s="1"/>
      <c r="N9624" s="1"/>
    </row>
    <row r="9625" spans="6:14" x14ac:dyDescent="0.25">
      <c r="F9625" s="1"/>
      <c r="G9625" s="1"/>
      <c r="H9625" s="1"/>
      <c r="I9625" s="1"/>
      <c r="J9625" s="1"/>
      <c r="K9625" s="1"/>
      <c r="L9625" s="1"/>
      <c r="M9625" s="1"/>
      <c r="N9625" s="1"/>
    </row>
    <row r="9626" spans="6:14" x14ac:dyDescent="0.25">
      <c r="F9626" s="1"/>
      <c r="G9626" s="1"/>
      <c r="H9626" s="1"/>
      <c r="I9626" s="1"/>
      <c r="J9626" s="1"/>
      <c r="K9626" s="1"/>
      <c r="L9626" s="1"/>
      <c r="M9626" s="1"/>
      <c r="N9626" s="1"/>
    </row>
    <row r="9627" spans="6:14" x14ac:dyDescent="0.25">
      <c r="F9627" s="1"/>
      <c r="G9627" s="1"/>
      <c r="H9627" s="1"/>
      <c r="I9627" s="1"/>
      <c r="J9627" s="1"/>
      <c r="K9627" s="1"/>
      <c r="L9627" s="1"/>
      <c r="M9627" s="1"/>
      <c r="N9627" s="1"/>
    </row>
    <row r="9628" spans="6:14" x14ac:dyDescent="0.25">
      <c r="F9628" s="1"/>
      <c r="G9628" s="1"/>
      <c r="H9628" s="1"/>
      <c r="I9628" s="1"/>
      <c r="J9628" s="1"/>
      <c r="K9628" s="1"/>
      <c r="L9628" s="1"/>
      <c r="M9628" s="1"/>
      <c r="N9628" s="1"/>
    </row>
    <row r="9629" spans="6:14" x14ac:dyDescent="0.25">
      <c r="F9629" s="1"/>
      <c r="G9629" s="1"/>
      <c r="H9629" s="1"/>
      <c r="I9629" s="1"/>
      <c r="J9629" s="1"/>
      <c r="K9629" s="1"/>
      <c r="L9629" s="1"/>
      <c r="M9629" s="1"/>
      <c r="N9629" s="1"/>
    </row>
    <row r="9630" spans="6:14" x14ac:dyDescent="0.25">
      <c r="F9630" s="1"/>
      <c r="G9630" s="1"/>
      <c r="H9630" s="1"/>
      <c r="I9630" s="1"/>
      <c r="J9630" s="1"/>
      <c r="K9630" s="1"/>
      <c r="L9630" s="1"/>
      <c r="M9630" s="1"/>
      <c r="N9630" s="1"/>
    </row>
    <row r="9631" spans="6:14" x14ac:dyDescent="0.25">
      <c r="F9631" s="1"/>
      <c r="G9631" s="1"/>
      <c r="H9631" s="1"/>
      <c r="I9631" s="1"/>
      <c r="J9631" s="1"/>
      <c r="K9631" s="1"/>
      <c r="L9631" s="1"/>
      <c r="M9631" s="1"/>
      <c r="N9631" s="1"/>
    </row>
    <row r="9632" spans="6:14" x14ac:dyDescent="0.25">
      <c r="F9632" s="1"/>
      <c r="G9632" s="1"/>
      <c r="H9632" s="1"/>
      <c r="I9632" s="1"/>
      <c r="J9632" s="1"/>
      <c r="K9632" s="1"/>
      <c r="L9632" s="1"/>
      <c r="M9632" s="1"/>
      <c r="N9632" s="1"/>
    </row>
    <row r="9633" spans="6:14" x14ac:dyDescent="0.25">
      <c r="F9633" s="1"/>
      <c r="G9633" s="1"/>
      <c r="H9633" s="1"/>
      <c r="I9633" s="1"/>
      <c r="J9633" s="1"/>
      <c r="K9633" s="1"/>
      <c r="L9633" s="1"/>
      <c r="M9633" s="1"/>
      <c r="N9633" s="1"/>
    </row>
    <row r="9634" spans="6:14" x14ac:dyDescent="0.25">
      <c r="F9634" s="1"/>
      <c r="G9634" s="1"/>
      <c r="H9634" s="1"/>
      <c r="I9634" s="1"/>
      <c r="J9634" s="1"/>
      <c r="K9634" s="1"/>
      <c r="L9634" s="1"/>
      <c r="M9634" s="1"/>
      <c r="N9634" s="1"/>
    </row>
    <row r="9635" spans="6:14" x14ac:dyDescent="0.25">
      <c r="F9635" s="1"/>
      <c r="G9635" s="1"/>
      <c r="H9635" s="1"/>
      <c r="I9635" s="1"/>
      <c r="J9635" s="1"/>
      <c r="K9635" s="1"/>
      <c r="L9635" s="1"/>
      <c r="M9635" s="1"/>
      <c r="N9635" s="1"/>
    </row>
    <row r="9636" spans="6:14" x14ac:dyDescent="0.25">
      <c r="F9636" s="1"/>
      <c r="G9636" s="1"/>
      <c r="H9636" s="1"/>
      <c r="I9636" s="1"/>
      <c r="J9636" s="1"/>
      <c r="K9636" s="1"/>
      <c r="L9636" s="1"/>
      <c r="M9636" s="1"/>
      <c r="N9636" s="1"/>
    </row>
    <row r="9637" spans="6:14" x14ac:dyDescent="0.25">
      <c r="F9637" s="1"/>
      <c r="G9637" s="1"/>
      <c r="H9637" s="1"/>
      <c r="I9637" s="1"/>
      <c r="J9637" s="1"/>
      <c r="K9637" s="1"/>
      <c r="L9637" s="1"/>
      <c r="M9637" s="1"/>
      <c r="N9637" s="1"/>
    </row>
    <row r="9638" spans="6:14" x14ac:dyDescent="0.25">
      <c r="F9638" s="1"/>
      <c r="G9638" s="1"/>
      <c r="H9638" s="1"/>
      <c r="I9638" s="1"/>
      <c r="J9638" s="1"/>
      <c r="K9638" s="1"/>
      <c r="L9638" s="1"/>
      <c r="M9638" s="1"/>
      <c r="N9638" s="1"/>
    </row>
    <row r="9639" spans="6:14" x14ac:dyDescent="0.25">
      <c r="F9639" s="1"/>
      <c r="G9639" s="1"/>
      <c r="H9639" s="1"/>
      <c r="I9639" s="1"/>
      <c r="J9639" s="1"/>
      <c r="K9639" s="1"/>
      <c r="L9639" s="1"/>
      <c r="M9639" s="1"/>
      <c r="N9639" s="1"/>
    </row>
    <row r="9640" spans="6:14" x14ac:dyDescent="0.25">
      <c r="F9640" s="1"/>
      <c r="G9640" s="1"/>
      <c r="H9640" s="1"/>
      <c r="I9640" s="1"/>
      <c r="J9640" s="1"/>
      <c r="K9640" s="1"/>
      <c r="L9640" s="1"/>
      <c r="M9640" s="1"/>
      <c r="N9640" s="1"/>
    </row>
    <row r="9641" spans="6:14" x14ac:dyDescent="0.25">
      <c r="F9641" s="1"/>
      <c r="G9641" s="1"/>
      <c r="H9641" s="1"/>
      <c r="I9641" s="1"/>
      <c r="J9641" s="1"/>
      <c r="K9641" s="1"/>
      <c r="L9641" s="1"/>
      <c r="M9641" s="1"/>
      <c r="N9641" s="1"/>
    </row>
    <row r="9642" spans="6:14" x14ac:dyDescent="0.25">
      <c r="F9642" s="1"/>
      <c r="G9642" s="1"/>
      <c r="H9642" s="1"/>
      <c r="I9642" s="1"/>
      <c r="J9642" s="1"/>
      <c r="K9642" s="1"/>
      <c r="L9642" s="1"/>
      <c r="M9642" s="1"/>
      <c r="N9642" s="1"/>
    </row>
    <row r="9643" spans="6:14" x14ac:dyDescent="0.25">
      <c r="F9643" s="1"/>
      <c r="G9643" s="1"/>
      <c r="H9643" s="1"/>
      <c r="I9643" s="1"/>
      <c r="J9643" s="1"/>
      <c r="K9643" s="1"/>
      <c r="L9643" s="1"/>
      <c r="M9643" s="1"/>
      <c r="N9643" s="1"/>
    </row>
    <row r="9644" spans="6:14" x14ac:dyDescent="0.25">
      <c r="F9644" s="1"/>
      <c r="G9644" s="1"/>
      <c r="H9644" s="1"/>
      <c r="I9644" s="1"/>
      <c r="J9644" s="1"/>
      <c r="K9644" s="1"/>
      <c r="L9644" s="1"/>
      <c r="M9644" s="1"/>
      <c r="N9644" s="1"/>
    </row>
    <row r="9645" spans="6:14" x14ac:dyDescent="0.25">
      <c r="F9645" s="1"/>
      <c r="G9645" s="1"/>
      <c r="H9645" s="1"/>
      <c r="I9645" s="1"/>
      <c r="J9645" s="1"/>
      <c r="K9645" s="1"/>
      <c r="L9645" s="1"/>
      <c r="M9645" s="1"/>
      <c r="N9645" s="1"/>
    </row>
    <row r="9646" spans="6:14" x14ac:dyDescent="0.25">
      <c r="F9646" s="1"/>
      <c r="G9646" s="1"/>
      <c r="H9646" s="1"/>
      <c r="I9646" s="1"/>
      <c r="J9646" s="1"/>
      <c r="K9646" s="1"/>
      <c r="L9646" s="1"/>
      <c r="M9646" s="1"/>
      <c r="N9646" s="1"/>
    </row>
    <row r="9647" spans="6:14" x14ac:dyDescent="0.25">
      <c r="F9647" s="1"/>
      <c r="G9647" s="1"/>
      <c r="H9647" s="1"/>
      <c r="I9647" s="1"/>
      <c r="J9647" s="1"/>
      <c r="K9647" s="1"/>
      <c r="L9647" s="1"/>
      <c r="M9647" s="1"/>
      <c r="N9647" s="1"/>
    </row>
    <row r="9648" spans="6:14" x14ac:dyDescent="0.25">
      <c r="F9648" s="1"/>
      <c r="G9648" s="1"/>
      <c r="H9648" s="1"/>
      <c r="I9648" s="1"/>
      <c r="J9648" s="1"/>
      <c r="K9648" s="1"/>
      <c r="L9648" s="1"/>
      <c r="M9648" s="1"/>
      <c r="N9648" s="1"/>
    </row>
    <row r="9649" spans="6:14" x14ac:dyDescent="0.25">
      <c r="F9649" s="1"/>
      <c r="G9649" s="1"/>
      <c r="H9649" s="1"/>
      <c r="I9649" s="1"/>
      <c r="J9649" s="1"/>
      <c r="K9649" s="1"/>
      <c r="L9649" s="1"/>
      <c r="M9649" s="1"/>
      <c r="N9649" s="1"/>
    </row>
    <row r="9650" spans="6:14" x14ac:dyDescent="0.25">
      <c r="F9650" s="1"/>
      <c r="G9650" s="1"/>
      <c r="H9650" s="1"/>
      <c r="I9650" s="1"/>
      <c r="J9650" s="1"/>
      <c r="K9650" s="1"/>
      <c r="L9650" s="1"/>
      <c r="M9650" s="1"/>
      <c r="N9650" s="1"/>
    </row>
    <row r="9651" spans="6:14" x14ac:dyDescent="0.25">
      <c r="F9651" s="1"/>
      <c r="G9651" s="1"/>
      <c r="H9651" s="1"/>
      <c r="I9651" s="1"/>
      <c r="J9651" s="1"/>
      <c r="K9651" s="1"/>
      <c r="L9651" s="1"/>
      <c r="M9651" s="1"/>
      <c r="N9651" s="1"/>
    </row>
    <row r="9652" spans="6:14" x14ac:dyDescent="0.25">
      <c r="F9652" s="1"/>
      <c r="G9652" s="1"/>
      <c r="H9652" s="1"/>
      <c r="I9652" s="1"/>
      <c r="J9652" s="1"/>
      <c r="K9652" s="1"/>
      <c r="L9652" s="1"/>
      <c r="M9652" s="1"/>
      <c r="N9652" s="1"/>
    </row>
    <row r="9653" spans="6:14" x14ac:dyDescent="0.25">
      <c r="F9653" s="1"/>
      <c r="G9653" s="1"/>
      <c r="H9653" s="1"/>
      <c r="I9653" s="1"/>
      <c r="J9653" s="1"/>
      <c r="K9653" s="1"/>
      <c r="L9653" s="1"/>
      <c r="M9653" s="1"/>
      <c r="N9653" s="1"/>
    </row>
    <row r="9654" spans="6:14" x14ac:dyDescent="0.25">
      <c r="F9654" s="1"/>
      <c r="G9654" s="1"/>
      <c r="H9654" s="1"/>
      <c r="I9654" s="1"/>
      <c r="J9654" s="1"/>
      <c r="K9654" s="1"/>
      <c r="L9654" s="1"/>
      <c r="M9654" s="1"/>
      <c r="N9654" s="1"/>
    </row>
    <row r="9655" spans="6:14" x14ac:dyDescent="0.25">
      <c r="F9655" s="1"/>
      <c r="G9655" s="1"/>
      <c r="H9655" s="1"/>
      <c r="I9655" s="1"/>
      <c r="J9655" s="1"/>
      <c r="K9655" s="1"/>
      <c r="L9655" s="1"/>
      <c r="M9655" s="1"/>
      <c r="N9655" s="1"/>
    </row>
    <row r="9656" spans="6:14" x14ac:dyDescent="0.25">
      <c r="F9656" s="1"/>
      <c r="G9656" s="1"/>
      <c r="H9656" s="1"/>
      <c r="I9656" s="1"/>
      <c r="J9656" s="1"/>
      <c r="K9656" s="1"/>
      <c r="L9656" s="1"/>
      <c r="M9656" s="1"/>
      <c r="N9656" s="1"/>
    </row>
    <row r="9657" spans="6:14" x14ac:dyDescent="0.25">
      <c r="F9657" s="1"/>
      <c r="G9657" s="1"/>
      <c r="H9657" s="1"/>
      <c r="I9657" s="1"/>
      <c r="J9657" s="1"/>
      <c r="K9657" s="1"/>
      <c r="L9657" s="1"/>
      <c r="M9657" s="1"/>
      <c r="N9657" s="1"/>
    </row>
    <row r="9658" spans="6:14" x14ac:dyDescent="0.25">
      <c r="F9658" s="1"/>
      <c r="G9658" s="1"/>
      <c r="H9658" s="1"/>
      <c r="I9658" s="1"/>
      <c r="J9658" s="1"/>
      <c r="K9658" s="1"/>
      <c r="L9658" s="1"/>
      <c r="M9658" s="1"/>
      <c r="N9658" s="1"/>
    </row>
    <row r="9659" spans="6:14" x14ac:dyDescent="0.25">
      <c r="F9659" s="1"/>
      <c r="G9659" s="1"/>
      <c r="H9659" s="1"/>
      <c r="I9659" s="1"/>
      <c r="J9659" s="1"/>
      <c r="K9659" s="1"/>
      <c r="L9659" s="1"/>
      <c r="M9659" s="1"/>
      <c r="N9659" s="1"/>
    </row>
    <row r="9660" spans="6:14" x14ac:dyDescent="0.25">
      <c r="F9660" s="1"/>
      <c r="G9660" s="1"/>
      <c r="H9660" s="1"/>
      <c r="I9660" s="1"/>
      <c r="J9660" s="1"/>
      <c r="K9660" s="1"/>
      <c r="L9660" s="1"/>
      <c r="M9660" s="1"/>
      <c r="N9660" s="1"/>
    </row>
    <row r="9661" spans="6:14" x14ac:dyDescent="0.25">
      <c r="F9661" s="1"/>
      <c r="G9661" s="1"/>
      <c r="H9661" s="1"/>
      <c r="I9661" s="1"/>
      <c r="J9661" s="1"/>
      <c r="K9661" s="1"/>
      <c r="L9661" s="1"/>
      <c r="M9661" s="1"/>
      <c r="N9661" s="1"/>
    </row>
    <row r="9662" spans="6:14" x14ac:dyDescent="0.25">
      <c r="F9662" s="1"/>
      <c r="G9662" s="1"/>
      <c r="H9662" s="1"/>
      <c r="I9662" s="1"/>
      <c r="J9662" s="1"/>
      <c r="K9662" s="1"/>
      <c r="L9662" s="1"/>
      <c r="M9662" s="1"/>
      <c r="N9662" s="1"/>
    </row>
    <row r="9663" spans="6:14" x14ac:dyDescent="0.25">
      <c r="F9663" s="1"/>
      <c r="G9663" s="1"/>
      <c r="H9663" s="1"/>
      <c r="I9663" s="1"/>
      <c r="J9663" s="1"/>
      <c r="K9663" s="1"/>
      <c r="L9663" s="1"/>
      <c r="M9663" s="1"/>
      <c r="N9663" s="1"/>
    </row>
    <row r="9664" spans="6:14" x14ac:dyDescent="0.25">
      <c r="F9664" s="1"/>
      <c r="G9664" s="1"/>
      <c r="H9664" s="1"/>
      <c r="I9664" s="1"/>
      <c r="J9664" s="1"/>
      <c r="K9664" s="1"/>
      <c r="L9664" s="1"/>
      <c r="M9664" s="1"/>
      <c r="N9664" s="1"/>
    </row>
    <row r="9665" spans="6:14" x14ac:dyDescent="0.25">
      <c r="F9665" s="1"/>
      <c r="G9665" s="1"/>
      <c r="H9665" s="1"/>
      <c r="I9665" s="1"/>
      <c r="J9665" s="1"/>
      <c r="K9665" s="1"/>
      <c r="L9665" s="1"/>
      <c r="M9665" s="1"/>
      <c r="N9665" s="1"/>
    </row>
    <row r="9666" spans="6:14" x14ac:dyDescent="0.25">
      <c r="F9666" s="1"/>
      <c r="G9666" s="1"/>
      <c r="H9666" s="1"/>
      <c r="I9666" s="1"/>
      <c r="J9666" s="1"/>
      <c r="K9666" s="1"/>
      <c r="L9666" s="1"/>
      <c r="M9666" s="1"/>
      <c r="N9666" s="1"/>
    </row>
    <row r="9667" spans="6:14" x14ac:dyDescent="0.25">
      <c r="F9667" s="1"/>
      <c r="G9667" s="1"/>
      <c r="H9667" s="1"/>
      <c r="I9667" s="1"/>
      <c r="J9667" s="1"/>
      <c r="K9667" s="1"/>
      <c r="L9667" s="1"/>
      <c r="M9667" s="1"/>
      <c r="N9667" s="1"/>
    </row>
    <row r="9668" spans="6:14" x14ac:dyDescent="0.25">
      <c r="F9668" s="1"/>
      <c r="G9668" s="1"/>
      <c r="H9668" s="1"/>
      <c r="I9668" s="1"/>
      <c r="J9668" s="1"/>
      <c r="K9668" s="1"/>
      <c r="L9668" s="1"/>
      <c r="M9668" s="1"/>
      <c r="N9668" s="1"/>
    </row>
    <row r="9669" spans="6:14" x14ac:dyDescent="0.25">
      <c r="F9669" s="1"/>
      <c r="G9669" s="1"/>
      <c r="H9669" s="1"/>
      <c r="I9669" s="1"/>
      <c r="J9669" s="1"/>
      <c r="K9669" s="1"/>
      <c r="L9669" s="1"/>
      <c r="M9669" s="1"/>
      <c r="N9669" s="1"/>
    </row>
    <row r="9670" spans="6:14" x14ac:dyDescent="0.25">
      <c r="F9670" s="1"/>
      <c r="G9670" s="1"/>
      <c r="H9670" s="1"/>
      <c r="I9670" s="1"/>
      <c r="J9670" s="1"/>
      <c r="K9670" s="1"/>
      <c r="L9670" s="1"/>
      <c r="M9670" s="1"/>
      <c r="N9670" s="1"/>
    </row>
    <row r="9671" spans="6:14" x14ac:dyDescent="0.25">
      <c r="F9671" s="1"/>
      <c r="G9671" s="1"/>
      <c r="H9671" s="1"/>
      <c r="I9671" s="1"/>
      <c r="J9671" s="1"/>
      <c r="K9671" s="1"/>
      <c r="L9671" s="1"/>
      <c r="M9671" s="1"/>
      <c r="N9671" s="1"/>
    </row>
    <row r="9672" spans="6:14" x14ac:dyDescent="0.25">
      <c r="F9672" s="1"/>
      <c r="G9672" s="1"/>
      <c r="H9672" s="1"/>
      <c r="I9672" s="1"/>
      <c r="J9672" s="1"/>
      <c r="K9672" s="1"/>
      <c r="L9672" s="1"/>
      <c r="M9672" s="1"/>
      <c r="N9672" s="1"/>
    </row>
    <row r="9673" spans="6:14" x14ac:dyDescent="0.25">
      <c r="F9673" s="1"/>
      <c r="G9673" s="1"/>
      <c r="H9673" s="1"/>
      <c r="I9673" s="1"/>
      <c r="J9673" s="1"/>
      <c r="K9673" s="1"/>
      <c r="L9673" s="1"/>
      <c r="M9673" s="1"/>
      <c r="N9673" s="1"/>
    </row>
    <row r="9674" spans="6:14" x14ac:dyDescent="0.25">
      <c r="F9674" s="1"/>
      <c r="G9674" s="1"/>
      <c r="H9674" s="1"/>
      <c r="I9674" s="1"/>
      <c r="J9674" s="1"/>
      <c r="K9674" s="1"/>
      <c r="L9674" s="1"/>
      <c r="M9674" s="1"/>
      <c r="N9674" s="1"/>
    </row>
    <row r="9675" spans="6:14" x14ac:dyDescent="0.25">
      <c r="F9675" s="1"/>
      <c r="G9675" s="1"/>
      <c r="H9675" s="1"/>
      <c r="I9675" s="1"/>
      <c r="J9675" s="1"/>
      <c r="K9675" s="1"/>
      <c r="L9675" s="1"/>
      <c r="M9675" s="1"/>
      <c r="N9675" s="1"/>
    </row>
    <row r="9676" spans="6:14" x14ac:dyDescent="0.25">
      <c r="F9676" s="1"/>
      <c r="G9676" s="1"/>
      <c r="H9676" s="1"/>
      <c r="I9676" s="1"/>
      <c r="J9676" s="1"/>
      <c r="K9676" s="1"/>
      <c r="L9676" s="1"/>
      <c r="M9676" s="1"/>
      <c r="N9676" s="1"/>
    </row>
    <row r="9677" spans="6:14" x14ac:dyDescent="0.25">
      <c r="F9677" s="1"/>
      <c r="G9677" s="1"/>
      <c r="H9677" s="1"/>
      <c r="I9677" s="1"/>
      <c r="J9677" s="1"/>
      <c r="K9677" s="1"/>
      <c r="L9677" s="1"/>
      <c r="M9677" s="1"/>
      <c r="N9677" s="1"/>
    </row>
    <row r="9678" spans="6:14" x14ac:dyDescent="0.25">
      <c r="F9678" s="1"/>
      <c r="G9678" s="1"/>
      <c r="H9678" s="1"/>
      <c r="I9678" s="1"/>
      <c r="J9678" s="1"/>
      <c r="K9678" s="1"/>
      <c r="L9678" s="1"/>
      <c r="M9678" s="1"/>
      <c r="N9678" s="1"/>
    </row>
    <row r="9679" spans="6:14" x14ac:dyDescent="0.25">
      <c r="F9679" s="1"/>
      <c r="G9679" s="1"/>
      <c r="H9679" s="1"/>
      <c r="I9679" s="1"/>
      <c r="J9679" s="1"/>
      <c r="K9679" s="1"/>
      <c r="L9679" s="1"/>
      <c r="M9679" s="1"/>
      <c r="N9679" s="1"/>
    </row>
    <row r="9680" spans="6:14" x14ac:dyDescent="0.25">
      <c r="F9680" s="1"/>
      <c r="G9680" s="1"/>
      <c r="H9680" s="1"/>
      <c r="I9680" s="1"/>
      <c r="J9680" s="1"/>
      <c r="K9680" s="1"/>
      <c r="L9680" s="1"/>
      <c r="M9680" s="1"/>
      <c r="N9680" s="1"/>
    </row>
    <row r="9681" spans="6:14" x14ac:dyDescent="0.25">
      <c r="F9681" s="1"/>
      <c r="G9681" s="1"/>
      <c r="H9681" s="1"/>
      <c r="I9681" s="1"/>
      <c r="J9681" s="1"/>
      <c r="K9681" s="1"/>
      <c r="L9681" s="1"/>
      <c r="M9681" s="1"/>
      <c r="N9681" s="1"/>
    </row>
    <row r="9682" spans="6:14" x14ac:dyDescent="0.25">
      <c r="F9682" s="1"/>
      <c r="G9682" s="1"/>
      <c r="H9682" s="1"/>
      <c r="I9682" s="1"/>
      <c r="J9682" s="1"/>
      <c r="K9682" s="1"/>
      <c r="L9682" s="1"/>
      <c r="M9682" s="1"/>
      <c r="N9682" s="1"/>
    </row>
    <row r="9683" spans="6:14" x14ac:dyDescent="0.25">
      <c r="F9683" s="1"/>
      <c r="G9683" s="1"/>
      <c r="H9683" s="1"/>
      <c r="I9683" s="1"/>
      <c r="J9683" s="1"/>
      <c r="K9683" s="1"/>
      <c r="L9683" s="1"/>
      <c r="M9683" s="1"/>
      <c r="N9683" s="1"/>
    </row>
    <row r="9684" spans="6:14" x14ac:dyDescent="0.25">
      <c r="F9684" s="1"/>
      <c r="G9684" s="1"/>
      <c r="H9684" s="1"/>
      <c r="I9684" s="1"/>
      <c r="J9684" s="1"/>
      <c r="K9684" s="1"/>
      <c r="L9684" s="1"/>
      <c r="M9684" s="1"/>
      <c r="N9684" s="1"/>
    </row>
    <row r="9685" spans="6:14" x14ac:dyDescent="0.25">
      <c r="F9685" s="1"/>
      <c r="G9685" s="1"/>
      <c r="H9685" s="1"/>
      <c r="I9685" s="1"/>
      <c r="J9685" s="1"/>
      <c r="K9685" s="1"/>
      <c r="L9685" s="1"/>
      <c r="M9685" s="1"/>
      <c r="N9685" s="1"/>
    </row>
    <row r="9686" spans="6:14" x14ac:dyDescent="0.25">
      <c r="F9686" s="1"/>
      <c r="G9686" s="1"/>
      <c r="H9686" s="1"/>
      <c r="I9686" s="1"/>
      <c r="J9686" s="1"/>
      <c r="K9686" s="1"/>
      <c r="L9686" s="1"/>
      <c r="M9686" s="1"/>
      <c r="N9686" s="1"/>
    </row>
    <row r="9687" spans="6:14" x14ac:dyDescent="0.25">
      <c r="F9687" s="1"/>
      <c r="G9687" s="1"/>
      <c r="H9687" s="1"/>
      <c r="I9687" s="1"/>
      <c r="J9687" s="1"/>
      <c r="K9687" s="1"/>
      <c r="L9687" s="1"/>
      <c r="M9687" s="1"/>
      <c r="N9687" s="1"/>
    </row>
    <row r="9688" spans="6:14" x14ac:dyDescent="0.25">
      <c r="F9688" s="1"/>
      <c r="G9688" s="1"/>
      <c r="H9688" s="1"/>
      <c r="I9688" s="1"/>
      <c r="J9688" s="1"/>
      <c r="K9688" s="1"/>
      <c r="L9688" s="1"/>
      <c r="M9688" s="1"/>
      <c r="N9688" s="1"/>
    </row>
    <row r="9689" spans="6:14" x14ac:dyDescent="0.25">
      <c r="F9689" s="1"/>
      <c r="G9689" s="1"/>
      <c r="H9689" s="1"/>
      <c r="I9689" s="1"/>
      <c r="J9689" s="1"/>
      <c r="K9689" s="1"/>
      <c r="L9689" s="1"/>
      <c r="M9689" s="1"/>
      <c r="N9689" s="1"/>
    </row>
    <row r="9690" spans="6:14" x14ac:dyDescent="0.25">
      <c r="F9690" s="1"/>
      <c r="G9690" s="1"/>
      <c r="H9690" s="1"/>
      <c r="I9690" s="1"/>
      <c r="J9690" s="1"/>
      <c r="K9690" s="1"/>
      <c r="L9690" s="1"/>
      <c r="M9690" s="1"/>
      <c r="N9690" s="1"/>
    </row>
    <row r="9691" spans="6:14" x14ac:dyDescent="0.25">
      <c r="F9691" s="1"/>
      <c r="G9691" s="1"/>
      <c r="H9691" s="1"/>
      <c r="I9691" s="1"/>
      <c r="J9691" s="1"/>
      <c r="K9691" s="1"/>
      <c r="L9691" s="1"/>
      <c r="M9691" s="1"/>
      <c r="N9691" s="1"/>
    </row>
    <row r="9692" spans="6:14" x14ac:dyDescent="0.25">
      <c r="F9692" s="1"/>
      <c r="G9692" s="1"/>
      <c r="H9692" s="1"/>
      <c r="I9692" s="1"/>
      <c r="J9692" s="1"/>
      <c r="K9692" s="1"/>
      <c r="L9692" s="1"/>
      <c r="M9692" s="1"/>
      <c r="N9692" s="1"/>
    </row>
    <row r="9693" spans="6:14" x14ac:dyDescent="0.25">
      <c r="F9693" s="1"/>
      <c r="G9693" s="1"/>
      <c r="H9693" s="1"/>
      <c r="I9693" s="1"/>
      <c r="J9693" s="1"/>
      <c r="K9693" s="1"/>
      <c r="L9693" s="1"/>
      <c r="M9693" s="1"/>
      <c r="N9693" s="1"/>
    </row>
    <row r="9694" spans="6:14" x14ac:dyDescent="0.25">
      <c r="F9694" s="1"/>
      <c r="G9694" s="1"/>
      <c r="H9694" s="1"/>
      <c r="I9694" s="1"/>
      <c r="J9694" s="1"/>
      <c r="K9694" s="1"/>
      <c r="L9694" s="1"/>
      <c r="M9694" s="1"/>
      <c r="N9694" s="1"/>
    </row>
    <row r="9695" spans="6:14" x14ac:dyDescent="0.25">
      <c r="F9695" s="1"/>
      <c r="G9695" s="1"/>
      <c r="H9695" s="1"/>
      <c r="I9695" s="1"/>
      <c r="J9695" s="1"/>
      <c r="K9695" s="1"/>
      <c r="L9695" s="1"/>
      <c r="M9695" s="1"/>
      <c r="N9695" s="1"/>
    </row>
    <row r="9696" spans="6:14" x14ac:dyDescent="0.25">
      <c r="F9696" s="1"/>
      <c r="G9696" s="1"/>
      <c r="H9696" s="1"/>
      <c r="I9696" s="1"/>
      <c r="J9696" s="1"/>
      <c r="K9696" s="1"/>
      <c r="L9696" s="1"/>
      <c r="M9696" s="1"/>
      <c r="N9696" s="1"/>
    </row>
    <row r="9697" spans="6:14" x14ac:dyDescent="0.25">
      <c r="F9697" s="1"/>
      <c r="G9697" s="1"/>
      <c r="H9697" s="1"/>
      <c r="I9697" s="1"/>
      <c r="J9697" s="1"/>
      <c r="K9697" s="1"/>
      <c r="L9697" s="1"/>
      <c r="M9697" s="1"/>
      <c r="N9697" s="1"/>
    </row>
    <row r="9698" spans="6:14" x14ac:dyDescent="0.25">
      <c r="F9698" s="1"/>
      <c r="G9698" s="1"/>
      <c r="H9698" s="1"/>
      <c r="I9698" s="1"/>
      <c r="J9698" s="1"/>
      <c r="K9698" s="1"/>
      <c r="L9698" s="1"/>
      <c r="M9698" s="1"/>
      <c r="N9698" s="1"/>
    </row>
    <row r="9699" spans="6:14" x14ac:dyDescent="0.25">
      <c r="F9699" s="1"/>
      <c r="G9699" s="1"/>
      <c r="H9699" s="1"/>
      <c r="I9699" s="1"/>
      <c r="J9699" s="1"/>
      <c r="K9699" s="1"/>
      <c r="L9699" s="1"/>
      <c r="M9699" s="1"/>
      <c r="N9699" s="1"/>
    </row>
    <row r="9700" spans="6:14" x14ac:dyDescent="0.25">
      <c r="F9700" s="1"/>
      <c r="G9700" s="1"/>
      <c r="H9700" s="1"/>
      <c r="I9700" s="1"/>
      <c r="J9700" s="1"/>
      <c r="K9700" s="1"/>
      <c r="L9700" s="1"/>
      <c r="M9700" s="1"/>
      <c r="N9700" s="1"/>
    </row>
    <row r="9701" spans="6:14" x14ac:dyDescent="0.25">
      <c r="F9701" s="1"/>
      <c r="G9701" s="1"/>
      <c r="H9701" s="1"/>
      <c r="I9701" s="1"/>
      <c r="J9701" s="1"/>
      <c r="K9701" s="1"/>
      <c r="L9701" s="1"/>
      <c r="M9701" s="1"/>
      <c r="N9701" s="1"/>
    </row>
    <row r="9702" spans="6:14" x14ac:dyDescent="0.25">
      <c r="F9702" s="1"/>
      <c r="G9702" s="1"/>
      <c r="H9702" s="1"/>
      <c r="I9702" s="1"/>
      <c r="J9702" s="1"/>
      <c r="K9702" s="1"/>
      <c r="L9702" s="1"/>
      <c r="M9702" s="1"/>
      <c r="N9702" s="1"/>
    </row>
    <row r="9703" spans="6:14" x14ac:dyDescent="0.25">
      <c r="F9703" s="1"/>
      <c r="G9703" s="1"/>
      <c r="H9703" s="1"/>
      <c r="I9703" s="1"/>
      <c r="J9703" s="1"/>
      <c r="K9703" s="1"/>
      <c r="L9703" s="1"/>
      <c r="M9703" s="1"/>
      <c r="N9703" s="1"/>
    </row>
    <row r="9704" spans="6:14" x14ac:dyDescent="0.25">
      <c r="F9704" s="1"/>
      <c r="G9704" s="1"/>
      <c r="H9704" s="1"/>
      <c r="I9704" s="1"/>
      <c r="J9704" s="1"/>
      <c r="K9704" s="1"/>
      <c r="L9704" s="1"/>
      <c r="M9704" s="1"/>
      <c r="N9704" s="1"/>
    </row>
    <row r="9705" spans="6:14" x14ac:dyDescent="0.25">
      <c r="F9705" s="1"/>
      <c r="G9705" s="1"/>
      <c r="H9705" s="1"/>
      <c r="I9705" s="1"/>
      <c r="J9705" s="1"/>
      <c r="K9705" s="1"/>
      <c r="L9705" s="1"/>
      <c r="M9705" s="1"/>
      <c r="N9705" s="1"/>
    </row>
    <row r="9706" spans="6:14" x14ac:dyDescent="0.25">
      <c r="F9706" s="1"/>
      <c r="G9706" s="1"/>
      <c r="H9706" s="1"/>
      <c r="I9706" s="1"/>
      <c r="J9706" s="1"/>
      <c r="K9706" s="1"/>
      <c r="L9706" s="1"/>
      <c r="M9706" s="1"/>
      <c r="N9706" s="1"/>
    </row>
    <row r="9707" spans="6:14" x14ac:dyDescent="0.25">
      <c r="F9707" s="1"/>
      <c r="G9707" s="1"/>
      <c r="H9707" s="1"/>
      <c r="I9707" s="1"/>
      <c r="J9707" s="1"/>
      <c r="K9707" s="1"/>
      <c r="L9707" s="1"/>
      <c r="M9707" s="1"/>
      <c r="N9707" s="1"/>
    </row>
    <row r="9708" spans="6:14" x14ac:dyDescent="0.25">
      <c r="F9708" s="1"/>
      <c r="G9708" s="1"/>
      <c r="H9708" s="1"/>
      <c r="I9708" s="1"/>
      <c r="J9708" s="1"/>
      <c r="K9708" s="1"/>
      <c r="L9708" s="1"/>
      <c r="M9708" s="1"/>
      <c r="N9708" s="1"/>
    </row>
    <row r="9709" spans="6:14" x14ac:dyDescent="0.25">
      <c r="F9709" s="1"/>
      <c r="G9709" s="1"/>
      <c r="H9709" s="1"/>
      <c r="I9709" s="1"/>
      <c r="J9709" s="1"/>
      <c r="K9709" s="1"/>
      <c r="L9709" s="1"/>
      <c r="M9709" s="1"/>
      <c r="N9709" s="1"/>
    </row>
    <row r="9710" spans="6:14" x14ac:dyDescent="0.25">
      <c r="F9710" s="1"/>
      <c r="G9710" s="1"/>
      <c r="H9710" s="1"/>
      <c r="I9710" s="1"/>
      <c r="J9710" s="1"/>
      <c r="K9710" s="1"/>
      <c r="L9710" s="1"/>
      <c r="M9710" s="1"/>
      <c r="N9710" s="1"/>
    </row>
    <row r="9711" spans="6:14" x14ac:dyDescent="0.25">
      <c r="F9711" s="1"/>
      <c r="G9711" s="1"/>
      <c r="H9711" s="1"/>
      <c r="I9711" s="1"/>
      <c r="J9711" s="1"/>
      <c r="K9711" s="1"/>
      <c r="L9711" s="1"/>
      <c r="M9711" s="1"/>
      <c r="N9711" s="1"/>
    </row>
    <row r="9712" spans="6:14" x14ac:dyDescent="0.25">
      <c r="F9712" s="1"/>
      <c r="G9712" s="1"/>
      <c r="H9712" s="1"/>
      <c r="I9712" s="1"/>
      <c r="J9712" s="1"/>
      <c r="K9712" s="1"/>
      <c r="L9712" s="1"/>
      <c r="M9712" s="1"/>
      <c r="N9712" s="1"/>
    </row>
    <row r="9713" spans="6:14" x14ac:dyDescent="0.25">
      <c r="F9713" s="1"/>
      <c r="G9713" s="1"/>
      <c r="H9713" s="1"/>
      <c r="I9713" s="1"/>
      <c r="J9713" s="1"/>
      <c r="K9713" s="1"/>
      <c r="L9713" s="1"/>
      <c r="M9713" s="1"/>
      <c r="N9713" s="1"/>
    </row>
    <row r="9714" spans="6:14" x14ac:dyDescent="0.25">
      <c r="F9714" s="1"/>
      <c r="G9714" s="1"/>
      <c r="H9714" s="1"/>
      <c r="I9714" s="1"/>
      <c r="J9714" s="1"/>
      <c r="K9714" s="1"/>
      <c r="L9714" s="1"/>
      <c r="M9714" s="1"/>
      <c r="N9714" s="1"/>
    </row>
    <row r="9715" spans="6:14" x14ac:dyDescent="0.25">
      <c r="F9715" s="1"/>
      <c r="G9715" s="1"/>
      <c r="H9715" s="1"/>
      <c r="I9715" s="1"/>
      <c r="J9715" s="1"/>
      <c r="K9715" s="1"/>
      <c r="L9715" s="1"/>
      <c r="M9715" s="1"/>
      <c r="N9715" s="1"/>
    </row>
    <row r="9716" spans="6:14" x14ac:dyDescent="0.25">
      <c r="F9716" s="1"/>
      <c r="G9716" s="1"/>
      <c r="H9716" s="1"/>
      <c r="I9716" s="1"/>
      <c r="J9716" s="1"/>
      <c r="K9716" s="1"/>
      <c r="L9716" s="1"/>
      <c r="M9716" s="1"/>
      <c r="N9716" s="1"/>
    </row>
    <row r="9717" spans="6:14" x14ac:dyDescent="0.25">
      <c r="F9717" s="1"/>
      <c r="G9717" s="1"/>
      <c r="H9717" s="1"/>
      <c r="I9717" s="1"/>
      <c r="J9717" s="1"/>
      <c r="K9717" s="1"/>
      <c r="L9717" s="1"/>
      <c r="M9717" s="1"/>
      <c r="N9717" s="1"/>
    </row>
    <row r="9718" spans="6:14" x14ac:dyDescent="0.25">
      <c r="F9718" s="1"/>
      <c r="G9718" s="1"/>
      <c r="H9718" s="1"/>
      <c r="I9718" s="1"/>
      <c r="J9718" s="1"/>
      <c r="K9718" s="1"/>
      <c r="L9718" s="1"/>
      <c r="M9718" s="1"/>
      <c r="N9718" s="1"/>
    </row>
    <row r="9719" spans="6:14" x14ac:dyDescent="0.25">
      <c r="F9719" s="1"/>
      <c r="G9719" s="1"/>
      <c r="H9719" s="1"/>
      <c r="I9719" s="1"/>
      <c r="J9719" s="1"/>
      <c r="K9719" s="1"/>
      <c r="L9719" s="1"/>
      <c r="M9719" s="1"/>
      <c r="N9719" s="1"/>
    </row>
    <row r="9720" spans="6:14" x14ac:dyDescent="0.25">
      <c r="F9720" s="1"/>
      <c r="G9720" s="1"/>
      <c r="H9720" s="1"/>
      <c r="I9720" s="1"/>
      <c r="J9720" s="1"/>
      <c r="K9720" s="1"/>
      <c r="L9720" s="1"/>
      <c r="M9720" s="1"/>
      <c r="N9720" s="1"/>
    </row>
    <row r="9721" spans="6:14" x14ac:dyDescent="0.25">
      <c r="F9721" s="1"/>
      <c r="G9721" s="1"/>
      <c r="H9721" s="1"/>
      <c r="I9721" s="1"/>
      <c r="J9721" s="1"/>
      <c r="K9721" s="1"/>
      <c r="L9721" s="1"/>
      <c r="M9721" s="1"/>
      <c r="N9721" s="1"/>
    </row>
    <row r="9722" spans="6:14" x14ac:dyDescent="0.25">
      <c r="F9722" s="1"/>
      <c r="G9722" s="1"/>
      <c r="H9722" s="1"/>
      <c r="I9722" s="1"/>
      <c r="J9722" s="1"/>
      <c r="K9722" s="1"/>
      <c r="L9722" s="1"/>
      <c r="M9722" s="1"/>
      <c r="N9722" s="1"/>
    </row>
    <row r="9723" spans="6:14" x14ac:dyDescent="0.25">
      <c r="F9723" s="1"/>
      <c r="G9723" s="1"/>
      <c r="H9723" s="1"/>
      <c r="I9723" s="1"/>
      <c r="J9723" s="1"/>
      <c r="K9723" s="1"/>
      <c r="L9723" s="1"/>
      <c r="M9723" s="1"/>
      <c r="N9723" s="1"/>
    </row>
    <row r="9724" spans="6:14" x14ac:dyDescent="0.25">
      <c r="F9724" s="1"/>
      <c r="G9724" s="1"/>
      <c r="H9724" s="1"/>
      <c r="I9724" s="1"/>
      <c r="J9724" s="1"/>
      <c r="K9724" s="1"/>
      <c r="L9724" s="1"/>
      <c r="M9724" s="1"/>
      <c r="N9724" s="1"/>
    </row>
    <row r="9725" spans="6:14" x14ac:dyDescent="0.25">
      <c r="F9725" s="1"/>
      <c r="G9725" s="1"/>
      <c r="H9725" s="1"/>
      <c r="I9725" s="1"/>
      <c r="J9725" s="1"/>
      <c r="K9725" s="1"/>
      <c r="L9725" s="1"/>
      <c r="M9725" s="1"/>
      <c r="N9725" s="1"/>
    </row>
    <row r="9726" spans="6:14" x14ac:dyDescent="0.25">
      <c r="F9726" s="1"/>
      <c r="G9726" s="1"/>
      <c r="H9726" s="1"/>
      <c r="I9726" s="1"/>
      <c r="J9726" s="1"/>
      <c r="K9726" s="1"/>
      <c r="L9726" s="1"/>
      <c r="M9726" s="1"/>
      <c r="N9726" s="1"/>
    </row>
    <row r="9727" spans="6:14" x14ac:dyDescent="0.25">
      <c r="F9727" s="1"/>
      <c r="G9727" s="1"/>
      <c r="H9727" s="1"/>
      <c r="I9727" s="1"/>
      <c r="J9727" s="1"/>
      <c r="K9727" s="1"/>
      <c r="L9727" s="1"/>
      <c r="M9727" s="1"/>
      <c r="N9727" s="1"/>
    </row>
    <row r="9728" spans="6:14" x14ac:dyDescent="0.25">
      <c r="F9728" s="1"/>
      <c r="G9728" s="1"/>
      <c r="H9728" s="1"/>
      <c r="I9728" s="1"/>
      <c r="J9728" s="1"/>
      <c r="K9728" s="1"/>
      <c r="L9728" s="1"/>
      <c r="M9728" s="1"/>
      <c r="N9728" s="1"/>
    </row>
    <row r="9729" spans="6:14" x14ac:dyDescent="0.25">
      <c r="F9729" s="1"/>
      <c r="G9729" s="1"/>
      <c r="H9729" s="1"/>
      <c r="I9729" s="1"/>
      <c r="J9729" s="1"/>
      <c r="K9729" s="1"/>
      <c r="L9729" s="1"/>
      <c r="M9729" s="1"/>
      <c r="N9729" s="1"/>
    </row>
    <row r="9730" spans="6:14" x14ac:dyDescent="0.25">
      <c r="F9730" s="1"/>
      <c r="G9730" s="1"/>
      <c r="H9730" s="1"/>
      <c r="I9730" s="1"/>
      <c r="J9730" s="1"/>
      <c r="K9730" s="1"/>
      <c r="L9730" s="1"/>
      <c r="M9730" s="1"/>
      <c r="N9730" s="1"/>
    </row>
    <row r="9731" spans="6:14" x14ac:dyDescent="0.25">
      <c r="F9731" s="1"/>
      <c r="G9731" s="1"/>
      <c r="H9731" s="1"/>
      <c r="I9731" s="1"/>
      <c r="J9731" s="1"/>
      <c r="K9731" s="1"/>
      <c r="L9731" s="1"/>
      <c r="M9731" s="1"/>
      <c r="N9731" s="1"/>
    </row>
    <row r="9732" spans="6:14" x14ac:dyDescent="0.25">
      <c r="F9732" s="1"/>
      <c r="G9732" s="1"/>
      <c r="H9732" s="1"/>
      <c r="I9732" s="1"/>
      <c r="J9732" s="1"/>
      <c r="K9732" s="1"/>
      <c r="L9732" s="1"/>
      <c r="M9732" s="1"/>
      <c r="N9732" s="1"/>
    </row>
    <row r="9733" spans="6:14" x14ac:dyDescent="0.25">
      <c r="F9733" s="1"/>
      <c r="G9733" s="1"/>
      <c r="H9733" s="1"/>
      <c r="I9733" s="1"/>
      <c r="J9733" s="1"/>
      <c r="K9733" s="1"/>
      <c r="L9733" s="1"/>
      <c r="M9733" s="1"/>
      <c r="N9733" s="1"/>
    </row>
    <row r="9734" spans="6:14" x14ac:dyDescent="0.25">
      <c r="F9734" s="1"/>
      <c r="G9734" s="1"/>
      <c r="H9734" s="1"/>
      <c r="I9734" s="1"/>
      <c r="J9734" s="1"/>
      <c r="K9734" s="1"/>
      <c r="L9734" s="1"/>
      <c r="M9734" s="1"/>
      <c r="N9734" s="1"/>
    </row>
    <row r="9735" spans="6:14" x14ac:dyDescent="0.25">
      <c r="F9735" s="1"/>
      <c r="G9735" s="1"/>
      <c r="H9735" s="1"/>
      <c r="I9735" s="1"/>
      <c r="J9735" s="1"/>
      <c r="K9735" s="1"/>
      <c r="L9735" s="1"/>
      <c r="M9735" s="1"/>
      <c r="N9735" s="1"/>
    </row>
    <row r="9736" spans="6:14" x14ac:dyDescent="0.25">
      <c r="F9736" s="1"/>
      <c r="G9736" s="1"/>
      <c r="H9736" s="1"/>
      <c r="I9736" s="1"/>
      <c r="J9736" s="1"/>
      <c r="K9736" s="1"/>
      <c r="L9736" s="1"/>
      <c r="M9736" s="1"/>
      <c r="N9736" s="1"/>
    </row>
    <row r="9737" spans="6:14" x14ac:dyDescent="0.25">
      <c r="F9737" s="1"/>
      <c r="G9737" s="1"/>
      <c r="H9737" s="1"/>
      <c r="I9737" s="1"/>
      <c r="J9737" s="1"/>
      <c r="K9737" s="1"/>
      <c r="L9737" s="1"/>
      <c r="M9737" s="1"/>
      <c r="N9737" s="1"/>
    </row>
    <row r="9738" spans="6:14" x14ac:dyDescent="0.25">
      <c r="F9738" s="1"/>
      <c r="G9738" s="1"/>
      <c r="H9738" s="1"/>
      <c r="I9738" s="1"/>
      <c r="J9738" s="1"/>
      <c r="K9738" s="1"/>
      <c r="L9738" s="1"/>
      <c r="M9738" s="1"/>
      <c r="N9738" s="1"/>
    </row>
    <row r="9739" spans="6:14" x14ac:dyDescent="0.25">
      <c r="F9739" s="1"/>
      <c r="G9739" s="1"/>
      <c r="H9739" s="1"/>
      <c r="I9739" s="1"/>
      <c r="J9739" s="1"/>
      <c r="K9739" s="1"/>
      <c r="L9739" s="1"/>
      <c r="M9739" s="1"/>
      <c r="N9739" s="1"/>
    </row>
    <row r="9740" spans="6:14" x14ac:dyDescent="0.25">
      <c r="F9740" s="1"/>
      <c r="G9740" s="1"/>
      <c r="H9740" s="1"/>
      <c r="I9740" s="1"/>
      <c r="J9740" s="1"/>
      <c r="K9740" s="1"/>
      <c r="L9740" s="1"/>
      <c r="M9740" s="1"/>
      <c r="N9740" s="1"/>
    </row>
    <row r="9741" spans="6:14" x14ac:dyDescent="0.25">
      <c r="F9741" s="1"/>
      <c r="G9741" s="1"/>
      <c r="H9741" s="1"/>
      <c r="I9741" s="1"/>
      <c r="J9741" s="1"/>
      <c r="K9741" s="1"/>
      <c r="L9741" s="1"/>
      <c r="M9741" s="1"/>
      <c r="N9741" s="1"/>
    </row>
    <row r="9742" spans="6:14" x14ac:dyDescent="0.25">
      <c r="F9742" s="1"/>
      <c r="G9742" s="1"/>
      <c r="H9742" s="1"/>
      <c r="I9742" s="1"/>
      <c r="J9742" s="1"/>
      <c r="K9742" s="1"/>
      <c r="L9742" s="1"/>
      <c r="M9742" s="1"/>
      <c r="N9742" s="1"/>
    </row>
    <row r="9743" spans="6:14" x14ac:dyDescent="0.25">
      <c r="F9743" s="1"/>
      <c r="G9743" s="1"/>
      <c r="H9743" s="1"/>
      <c r="I9743" s="1"/>
      <c r="J9743" s="1"/>
      <c r="K9743" s="1"/>
      <c r="L9743" s="1"/>
      <c r="M9743" s="1"/>
      <c r="N9743" s="1"/>
    </row>
    <row r="9744" spans="6:14" x14ac:dyDescent="0.25">
      <c r="F9744" s="1"/>
      <c r="G9744" s="1"/>
      <c r="H9744" s="1"/>
      <c r="I9744" s="1"/>
      <c r="J9744" s="1"/>
      <c r="K9744" s="1"/>
      <c r="L9744" s="1"/>
      <c r="M9744" s="1"/>
      <c r="N9744" s="1"/>
    </row>
    <row r="9745" spans="6:14" x14ac:dyDescent="0.25">
      <c r="F9745" s="1"/>
      <c r="G9745" s="1"/>
      <c r="H9745" s="1"/>
      <c r="I9745" s="1"/>
      <c r="J9745" s="1"/>
      <c r="K9745" s="1"/>
      <c r="L9745" s="1"/>
      <c r="M9745" s="1"/>
      <c r="N9745" s="1"/>
    </row>
    <row r="9746" spans="6:14" x14ac:dyDescent="0.25">
      <c r="F9746" s="1"/>
      <c r="G9746" s="1"/>
      <c r="H9746" s="1"/>
      <c r="I9746" s="1"/>
      <c r="J9746" s="1"/>
      <c r="K9746" s="1"/>
      <c r="L9746" s="1"/>
      <c r="M9746" s="1"/>
      <c r="N9746" s="1"/>
    </row>
    <row r="9747" spans="6:14" x14ac:dyDescent="0.25">
      <c r="F9747" s="1"/>
      <c r="G9747" s="1"/>
      <c r="H9747" s="1"/>
      <c r="I9747" s="1"/>
      <c r="J9747" s="1"/>
      <c r="K9747" s="1"/>
      <c r="L9747" s="1"/>
      <c r="M9747" s="1"/>
      <c r="N9747" s="1"/>
    </row>
    <row r="9748" spans="6:14" x14ac:dyDescent="0.25">
      <c r="F9748" s="1"/>
      <c r="G9748" s="1"/>
      <c r="H9748" s="1"/>
      <c r="I9748" s="1"/>
      <c r="J9748" s="1"/>
      <c r="K9748" s="1"/>
      <c r="L9748" s="1"/>
      <c r="M9748" s="1"/>
      <c r="N9748" s="1"/>
    </row>
    <row r="9749" spans="6:14" x14ac:dyDescent="0.25">
      <c r="F9749" s="1"/>
      <c r="G9749" s="1"/>
      <c r="H9749" s="1"/>
      <c r="I9749" s="1"/>
      <c r="J9749" s="1"/>
      <c r="K9749" s="1"/>
      <c r="L9749" s="1"/>
      <c r="M9749" s="1"/>
      <c r="N9749" s="1"/>
    </row>
    <row r="9750" spans="6:14" x14ac:dyDescent="0.25">
      <c r="F9750" s="1"/>
      <c r="G9750" s="1"/>
      <c r="H9750" s="1"/>
      <c r="I9750" s="1"/>
      <c r="J9750" s="1"/>
      <c r="K9750" s="1"/>
      <c r="L9750" s="1"/>
      <c r="M9750" s="1"/>
      <c r="N9750" s="1"/>
    </row>
    <row r="9751" spans="6:14" x14ac:dyDescent="0.25">
      <c r="F9751" s="1"/>
      <c r="G9751" s="1"/>
      <c r="H9751" s="1"/>
      <c r="I9751" s="1"/>
      <c r="J9751" s="1"/>
      <c r="K9751" s="1"/>
      <c r="L9751" s="1"/>
      <c r="M9751" s="1"/>
      <c r="N9751" s="1"/>
    </row>
    <row r="9752" spans="6:14" x14ac:dyDescent="0.25">
      <c r="F9752" s="1"/>
      <c r="G9752" s="1"/>
      <c r="H9752" s="1"/>
      <c r="I9752" s="1"/>
      <c r="J9752" s="1"/>
      <c r="K9752" s="1"/>
      <c r="L9752" s="1"/>
      <c r="M9752" s="1"/>
      <c r="N9752" s="1"/>
    </row>
    <row r="9753" spans="6:14" x14ac:dyDescent="0.25">
      <c r="F9753" s="1"/>
      <c r="G9753" s="1"/>
      <c r="H9753" s="1"/>
      <c r="I9753" s="1"/>
      <c r="J9753" s="1"/>
      <c r="K9753" s="1"/>
      <c r="L9753" s="1"/>
      <c r="M9753" s="1"/>
      <c r="N9753" s="1"/>
    </row>
    <row r="9754" spans="6:14" x14ac:dyDescent="0.25">
      <c r="F9754" s="1"/>
      <c r="G9754" s="1"/>
      <c r="H9754" s="1"/>
      <c r="I9754" s="1"/>
      <c r="J9754" s="1"/>
      <c r="K9754" s="1"/>
      <c r="L9754" s="1"/>
      <c r="M9754" s="1"/>
      <c r="N9754" s="1"/>
    </row>
    <row r="9755" spans="6:14" x14ac:dyDescent="0.25">
      <c r="F9755" s="1"/>
      <c r="G9755" s="1"/>
      <c r="H9755" s="1"/>
      <c r="I9755" s="1"/>
      <c r="J9755" s="1"/>
      <c r="K9755" s="1"/>
      <c r="L9755" s="1"/>
      <c r="M9755" s="1"/>
      <c r="N9755" s="1"/>
    </row>
    <row r="9756" spans="6:14" x14ac:dyDescent="0.25">
      <c r="F9756" s="1"/>
      <c r="G9756" s="1"/>
      <c r="H9756" s="1"/>
      <c r="I9756" s="1"/>
      <c r="J9756" s="1"/>
      <c r="K9756" s="1"/>
      <c r="L9756" s="1"/>
      <c r="M9756" s="1"/>
      <c r="N9756" s="1"/>
    </row>
    <row r="9757" spans="6:14" x14ac:dyDescent="0.25">
      <c r="F9757" s="1"/>
      <c r="G9757" s="1"/>
      <c r="H9757" s="1"/>
      <c r="I9757" s="1"/>
      <c r="J9757" s="1"/>
      <c r="K9757" s="1"/>
      <c r="L9757" s="1"/>
      <c r="M9757" s="1"/>
      <c r="N9757" s="1"/>
    </row>
    <row r="9758" spans="6:14" x14ac:dyDescent="0.25">
      <c r="F9758" s="1"/>
      <c r="G9758" s="1"/>
      <c r="H9758" s="1"/>
      <c r="I9758" s="1"/>
      <c r="J9758" s="1"/>
      <c r="K9758" s="1"/>
      <c r="L9758" s="1"/>
      <c r="M9758" s="1"/>
      <c r="N9758" s="1"/>
    </row>
    <row r="9759" spans="6:14" x14ac:dyDescent="0.25">
      <c r="F9759" s="1"/>
      <c r="G9759" s="1"/>
      <c r="H9759" s="1"/>
      <c r="I9759" s="1"/>
      <c r="J9759" s="1"/>
      <c r="K9759" s="1"/>
      <c r="L9759" s="1"/>
      <c r="M9759" s="1"/>
      <c r="N9759" s="1"/>
    </row>
    <row r="9760" spans="6:14" x14ac:dyDescent="0.25">
      <c r="F9760" s="1"/>
      <c r="G9760" s="1"/>
      <c r="H9760" s="1"/>
      <c r="I9760" s="1"/>
      <c r="J9760" s="1"/>
      <c r="K9760" s="1"/>
      <c r="L9760" s="1"/>
      <c r="M9760" s="1"/>
      <c r="N9760" s="1"/>
    </row>
    <row r="9761" spans="6:14" x14ac:dyDescent="0.25">
      <c r="F9761" s="1"/>
      <c r="G9761" s="1"/>
      <c r="H9761" s="1"/>
      <c r="I9761" s="1"/>
      <c r="J9761" s="1"/>
      <c r="K9761" s="1"/>
      <c r="L9761" s="1"/>
      <c r="M9761" s="1"/>
      <c r="N9761" s="1"/>
    </row>
    <row r="9762" spans="6:14" x14ac:dyDescent="0.25">
      <c r="F9762" s="1"/>
      <c r="G9762" s="1"/>
      <c r="H9762" s="1"/>
      <c r="I9762" s="1"/>
      <c r="J9762" s="1"/>
      <c r="K9762" s="1"/>
      <c r="L9762" s="1"/>
      <c r="M9762" s="1"/>
      <c r="N9762" s="1"/>
    </row>
    <row r="9763" spans="6:14" x14ac:dyDescent="0.25">
      <c r="F9763" s="1"/>
      <c r="G9763" s="1"/>
      <c r="H9763" s="1"/>
      <c r="I9763" s="1"/>
      <c r="J9763" s="1"/>
      <c r="K9763" s="1"/>
      <c r="L9763" s="1"/>
      <c r="M9763" s="1"/>
      <c r="N9763" s="1"/>
    </row>
    <row r="9764" spans="6:14" x14ac:dyDescent="0.25">
      <c r="F9764" s="1"/>
      <c r="G9764" s="1"/>
      <c r="H9764" s="1"/>
      <c r="I9764" s="1"/>
      <c r="J9764" s="1"/>
      <c r="K9764" s="1"/>
      <c r="L9764" s="1"/>
      <c r="M9764" s="1"/>
      <c r="N9764" s="1"/>
    </row>
    <row r="9765" spans="6:14" x14ac:dyDescent="0.25">
      <c r="F9765" s="1"/>
      <c r="G9765" s="1"/>
      <c r="H9765" s="1"/>
      <c r="I9765" s="1"/>
      <c r="J9765" s="1"/>
      <c r="K9765" s="1"/>
      <c r="L9765" s="1"/>
      <c r="M9765" s="1"/>
      <c r="N9765" s="1"/>
    </row>
    <row r="9766" spans="6:14" x14ac:dyDescent="0.25">
      <c r="F9766" s="1"/>
      <c r="G9766" s="1"/>
      <c r="H9766" s="1"/>
      <c r="I9766" s="1"/>
      <c r="J9766" s="1"/>
      <c r="K9766" s="1"/>
      <c r="L9766" s="1"/>
      <c r="M9766" s="1"/>
      <c r="N9766" s="1"/>
    </row>
    <row r="9767" spans="6:14" x14ac:dyDescent="0.25">
      <c r="F9767" s="1"/>
      <c r="G9767" s="1"/>
      <c r="H9767" s="1"/>
      <c r="I9767" s="1"/>
      <c r="J9767" s="1"/>
      <c r="K9767" s="1"/>
      <c r="L9767" s="1"/>
      <c r="M9767" s="1"/>
      <c r="N9767" s="1"/>
    </row>
    <row r="9768" spans="6:14" x14ac:dyDescent="0.25">
      <c r="F9768" s="1"/>
      <c r="G9768" s="1"/>
      <c r="H9768" s="1"/>
      <c r="I9768" s="1"/>
      <c r="J9768" s="1"/>
      <c r="K9768" s="1"/>
      <c r="L9768" s="1"/>
      <c r="M9768" s="1"/>
      <c r="N9768" s="1"/>
    </row>
    <row r="9769" spans="6:14" x14ac:dyDescent="0.25">
      <c r="F9769" s="1"/>
      <c r="G9769" s="1"/>
      <c r="H9769" s="1"/>
      <c r="I9769" s="1"/>
      <c r="J9769" s="1"/>
      <c r="K9769" s="1"/>
      <c r="L9769" s="1"/>
      <c r="M9769" s="1"/>
      <c r="N9769" s="1"/>
    </row>
    <row r="9770" spans="6:14" x14ac:dyDescent="0.25">
      <c r="F9770" s="1"/>
      <c r="G9770" s="1"/>
      <c r="H9770" s="1"/>
      <c r="I9770" s="1"/>
      <c r="J9770" s="1"/>
      <c r="K9770" s="1"/>
      <c r="L9770" s="1"/>
      <c r="M9770" s="1"/>
      <c r="N9770" s="1"/>
    </row>
    <row r="9771" spans="6:14" x14ac:dyDescent="0.25">
      <c r="F9771" s="1"/>
      <c r="G9771" s="1"/>
      <c r="H9771" s="1"/>
      <c r="I9771" s="1"/>
      <c r="J9771" s="1"/>
      <c r="K9771" s="1"/>
      <c r="L9771" s="1"/>
      <c r="M9771" s="1"/>
      <c r="N9771" s="1"/>
    </row>
    <row r="9772" spans="6:14" x14ac:dyDescent="0.25">
      <c r="F9772" s="1"/>
      <c r="G9772" s="1"/>
      <c r="H9772" s="1"/>
      <c r="I9772" s="1"/>
      <c r="J9772" s="1"/>
      <c r="K9772" s="1"/>
      <c r="L9772" s="1"/>
      <c r="M9772" s="1"/>
      <c r="N9772" s="1"/>
    </row>
    <row r="9773" spans="6:14" x14ac:dyDescent="0.25">
      <c r="F9773" s="1"/>
      <c r="G9773" s="1"/>
      <c r="H9773" s="1"/>
      <c r="I9773" s="1"/>
      <c r="J9773" s="1"/>
      <c r="K9773" s="1"/>
      <c r="L9773" s="1"/>
      <c r="M9773" s="1"/>
      <c r="N9773" s="1"/>
    </row>
    <row r="9774" spans="6:14" x14ac:dyDescent="0.25">
      <c r="F9774" s="1"/>
      <c r="G9774" s="1"/>
      <c r="H9774" s="1"/>
      <c r="I9774" s="1"/>
      <c r="J9774" s="1"/>
      <c r="K9774" s="1"/>
      <c r="L9774" s="1"/>
      <c r="M9774" s="1"/>
      <c r="N9774" s="1"/>
    </row>
    <row r="9775" spans="6:14" x14ac:dyDescent="0.25">
      <c r="F9775" s="1"/>
      <c r="G9775" s="1"/>
      <c r="H9775" s="1"/>
      <c r="I9775" s="1"/>
      <c r="J9775" s="1"/>
      <c r="K9775" s="1"/>
      <c r="L9775" s="1"/>
      <c r="M9775" s="1"/>
      <c r="N9775" s="1"/>
    </row>
    <row r="9776" spans="6:14" x14ac:dyDescent="0.25">
      <c r="F9776" s="1"/>
      <c r="G9776" s="1"/>
      <c r="H9776" s="1"/>
      <c r="I9776" s="1"/>
      <c r="J9776" s="1"/>
      <c r="K9776" s="1"/>
      <c r="L9776" s="1"/>
      <c r="M9776" s="1"/>
      <c r="N9776" s="1"/>
    </row>
    <row r="9777" spans="6:14" x14ac:dyDescent="0.25">
      <c r="F9777" s="1"/>
      <c r="G9777" s="1"/>
      <c r="H9777" s="1"/>
      <c r="I9777" s="1"/>
      <c r="J9777" s="1"/>
      <c r="K9777" s="1"/>
      <c r="L9777" s="1"/>
      <c r="M9777" s="1"/>
      <c r="N9777" s="1"/>
    </row>
    <row r="9778" spans="6:14" x14ac:dyDescent="0.25">
      <c r="F9778" s="1"/>
      <c r="G9778" s="1"/>
      <c r="H9778" s="1"/>
      <c r="I9778" s="1"/>
      <c r="J9778" s="1"/>
      <c r="K9778" s="1"/>
      <c r="L9778" s="1"/>
      <c r="M9778" s="1"/>
      <c r="N9778" s="1"/>
    </row>
    <row r="9779" spans="6:14" x14ac:dyDescent="0.25">
      <c r="F9779" s="1"/>
      <c r="G9779" s="1"/>
      <c r="H9779" s="1"/>
      <c r="I9779" s="1"/>
      <c r="J9779" s="1"/>
      <c r="K9779" s="1"/>
      <c r="L9779" s="1"/>
      <c r="M9779" s="1"/>
      <c r="N9779" s="1"/>
    </row>
    <row r="9780" spans="6:14" x14ac:dyDescent="0.25">
      <c r="F9780" s="1"/>
      <c r="G9780" s="1"/>
      <c r="H9780" s="1"/>
      <c r="I9780" s="1"/>
      <c r="J9780" s="1"/>
      <c r="K9780" s="1"/>
      <c r="L9780" s="1"/>
      <c r="M9780" s="1"/>
      <c r="N9780" s="1"/>
    </row>
    <row r="9781" spans="6:14" x14ac:dyDescent="0.25">
      <c r="F9781" s="1"/>
      <c r="G9781" s="1"/>
      <c r="H9781" s="1"/>
      <c r="I9781" s="1"/>
      <c r="J9781" s="1"/>
      <c r="K9781" s="1"/>
      <c r="L9781" s="1"/>
      <c r="M9781" s="1"/>
      <c r="N9781" s="1"/>
    </row>
    <row r="9782" spans="6:14" x14ac:dyDescent="0.25">
      <c r="F9782" s="1"/>
      <c r="G9782" s="1"/>
      <c r="H9782" s="1"/>
      <c r="I9782" s="1"/>
      <c r="J9782" s="1"/>
      <c r="K9782" s="1"/>
      <c r="L9782" s="1"/>
      <c r="M9782" s="1"/>
      <c r="N9782" s="1"/>
    </row>
    <row r="9783" spans="6:14" x14ac:dyDescent="0.25">
      <c r="F9783" s="1"/>
      <c r="G9783" s="1"/>
      <c r="H9783" s="1"/>
      <c r="I9783" s="1"/>
      <c r="J9783" s="1"/>
      <c r="K9783" s="1"/>
      <c r="L9783" s="1"/>
      <c r="M9783" s="1"/>
      <c r="N9783" s="1"/>
    </row>
    <row r="9784" spans="6:14" x14ac:dyDescent="0.25">
      <c r="F9784" s="1"/>
      <c r="G9784" s="1"/>
      <c r="H9784" s="1"/>
      <c r="I9784" s="1"/>
      <c r="J9784" s="1"/>
      <c r="K9784" s="1"/>
      <c r="L9784" s="1"/>
      <c r="M9784" s="1"/>
      <c r="N9784" s="1"/>
    </row>
    <row r="9785" spans="6:14" x14ac:dyDescent="0.25">
      <c r="F9785" s="1"/>
      <c r="G9785" s="1"/>
      <c r="H9785" s="1"/>
      <c r="I9785" s="1"/>
      <c r="J9785" s="1"/>
      <c r="K9785" s="1"/>
      <c r="L9785" s="1"/>
      <c r="M9785" s="1"/>
      <c r="N9785" s="1"/>
    </row>
    <row r="9786" spans="6:14" x14ac:dyDescent="0.25">
      <c r="F9786" s="1"/>
      <c r="G9786" s="1"/>
      <c r="H9786" s="1"/>
      <c r="I9786" s="1"/>
      <c r="J9786" s="1"/>
      <c r="K9786" s="1"/>
      <c r="L9786" s="1"/>
      <c r="M9786" s="1"/>
      <c r="N9786" s="1"/>
    </row>
    <row r="9787" spans="6:14" x14ac:dyDescent="0.25">
      <c r="F9787" s="1"/>
      <c r="G9787" s="1"/>
      <c r="H9787" s="1"/>
      <c r="I9787" s="1"/>
      <c r="J9787" s="1"/>
      <c r="K9787" s="1"/>
      <c r="L9787" s="1"/>
      <c r="M9787" s="1"/>
      <c r="N9787" s="1"/>
    </row>
    <row r="9788" spans="6:14" x14ac:dyDescent="0.25">
      <c r="F9788" s="1"/>
      <c r="G9788" s="1"/>
      <c r="H9788" s="1"/>
      <c r="I9788" s="1"/>
      <c r="J9788" s="1"/>
      <c r="K9788" s="1"/>
      <c r="L9788" s="1"/>
      <c r="M9788" s="1"/>
      <c r="N9788" s="1"/>
    </row>
    <row r="9789" spans="6:14" x14ac:dyDescent="0.25">
      <c r="F9789" s="1"/>
      <c r="G9789" s="1"/>
      <c r="H9789" s="1"/>
      <c r="I9789" s="1"/>
      <c r="J9789" s="1"/>
      <c r="K9789" s="1"/>
      <c r="L9789" s="1"/>
      <c r="M9789" s="1"/>
      <c r="N9789" s="1"/>
    </row>
    <row r="9790" spans="6:14" x14ac:dyDescent="0.25">
      <c r="F9790" s="1"/>
      <c r="G9790" s="1"/>
      <c r="H9790" s="1"/>
      <c r="I9790" s="1"/>
      <c r="J9790" s="1"/>
      <c r="K9790" s="1"/>
      <c r="L9790" s="1"/>
      <c r="M9790" s="1"/>
      <c r="N9790" s="1"/>
    </row>
    <row r="9791" spans="6:14" x14ac:dyDescent="0.25">
      <c r="F9791" s="1"/>
      <c r="G9791" s="1"/>
      <c r="H9791" s="1"/>
      <c r="I9791" s="1"/>
      <c r="J9791" s="1"/>
      <c r="K9791" s="1"/>
      <c r="L9791" s="1"/>
      <c r="M9791" s="1"/>
      <c r="N9791" s="1"/>
    </row>
    <row r="9792" spans="6:14" x14ac:dyDescent="0.25">
      <c r="F9792" s="1"/>
      <c r="G9792" s="1"/>
      <c r="H9792" s="1"/>
      <c r="I9792" s="1"/>
      <c r="J9792" s="1"/>
      <c r="K9792" s="1"/>
      <c r="L9792" s="1"/>
      <c r="M9792" s="1"/>
      <c r="N9792" s="1"/>
    </row>
    <row r="9793" spans="6:14" x14ac:dyDescent="0.25">
      <c r="F9793" s="1"/>
      <c r="G9793" s="1"/>
      <c r="H9793" s="1"/>
      <c r="I9793" s="1"/>
      <c r="J9793" s="1"/>
      <c r="K9793" s="1"/>
      <c r="L9793" s="1"/>
      <c r="M9793" s="1"/>
      <c r="N9793" s="1"/>
    </row>
    <row r="9794" spans="6:14" x14ac:dyDescent="0.25">
      <c r="F9794" s="1"/>
      <c r="G9794" s="1"/>
      <c r="H9794" s="1"/>
      <c r="I9794" s="1"/>
      <c r="J9794" s="1"/>
      <c r="K9794" s="1"/>
      <c r="L9794" s="1"/>
      <c r="M9794" s="1"/>
      <c r="N9794" s="1"/>
    </row>
    <row r="9795" spans="6:14" x14ac:dyDescent="0.25">
      <c r="F9795" s="1"/>
      <c r="G9795" s="1"/>
      <c r="H9795" s="1"/>
      <c r="I9795" s="1"/>
      <c r="J9795" s="1"/>
      <c r="K9795" s="1"/>
      <c r="L9795" s="1"/>
      <c r="M9795" s="1"/>
      <c r="N9795" s="1"/>
    </row>
    <row r="9796" spans="6:14" x14ac:dyDescent="0.25">
      <c r="F9796" s="1"/>
      <c r="G9796" s="1"/>
      <c r="H9796" s="1"/>
      <c r="I9796" s="1"/>
      <c r="J9796" s="1"/>
      <c r="K9796" s="1"/>
      <c r="L9796" s="1"/>
      <c r="M9796" s="1"/>
      <c r="N9796" s="1"/>
    </row>
    <row r="9797" spans="6:14" x14ac:dyDescent="0.25">
      <c r="F9797" s="1"/>
      <c r="G9797" s="1"/>
      <c r="H9797" s="1"/>
      <c r="I9797" s="1"/>
      <c r="J9797" s="1"/>
      <c r="K9797" s="1"/>
      <c r="L9797" s="1"/>
      <c r="M9797" s="1"/>
      <c r="N9797" s="1"/>
    </row>
    <row r="9798" spans="6:14" x14ac:dyDescent="0.25">
      <c r="F9798" s="1"/>
      <c r="G9798" s="1"/>
      <c r="H9798" s="1"/>
      <c r="I9798" s="1"/>
      <c r="J9798" s="1"/>
      <c r="K9798" s="1"/>
      <c r="L9798" s="1"/>
      <c r="M9798" s="1"/>
      <c r="N9798" s="1"/>
    </row>
    <row r="9799" spans="6:14" x14ac:dyDescent="0.25">
      <c r="F9799" s="1"/>
      <c r="G9799" s="1"/>
      <c r="H9799" s="1"/>
      <c r="I9799" s="1"/>
      <c r="J9799" s="1"/>
      <c r="K9799" s="1"/>
      <c r="L9799" s="1"/>
      <c r="M9799" s="1"/>
      <c r="N9799" s="1"/>
    </row>
    <row r="9800" spans="6:14" x14ac:dyDescent="0.25">
      <c r="F9800" s="1"/>
      <c r="G9800" s="1"/>
      <c r="H9800" s="1"/>
      <c r="I9800" s="1"/>
      <c r="J9800" s="1"/>
      <c r="K9800" s="1"/>
      <c r="L9800" s="1"/>
      <c r="M9800" s="1"/>
      <c r="N9800" s="1"/>
    </row>
    <row r="9801" spans="6:14" x14ac:dyDescent="0.25">
      <c r="F9801" s="1"/>
      <c r="G9801" s="1"/>
      <c r="H9801" s="1"/>
      <c r="I9801" s="1"/>
      <c r="J9801" s="1"/>
      <c r="K9801" s="1"/>
      <c r="L9801" s="1"/>
      <c r="M9801" s="1"/>
      <c r="N9801" s="1"/>
    </row>
    <row r="9802" spans="6:14" x14ac:dyDescent="0.25">
      <c r="F9802" s="1"/>
      <c r="G9802" s="1"/>
      <c r="H9802" s="1"/>
      <c r="I9802" s="1"/>
      <c r="J9802" s="1"/>
      <c r="K9802" s="1"/>
      <c r="L9802" s="1"/>
      <c r="M9802" s="1"/>
      <c r="N9802" s="1"/>
    </row>
    <row r="9803" spans="6:14" x14ac:dyDescent="0.25">
      <c r="F9803" s="1"/>
      <c r="G9803" s="1"/>
      <c r="H9803" s="1"/>
      <c r="I9803" s="1"/>
      <c r="J9803" s="1"/>
      <c r="K9803" s="1"/>
      <c r="L9803" s="1"/>
      <c r="M9803" s="1"/>
      <c r="N9803" s="1"/>
    </row>
    <row r="9804" spans="6:14" x14ac:dyDescent="0.25">
      <c r="F9804" s="1"/>
      <c r="G9804" s="1"/>
      <c r="H9804" s="1"/>
      <c r="I9804" s="1"/>
      <c r="J9804" s="1"/>
      <c r="K9804" s="1"/>
      <c r="L9804" s="1"/>
      <c r="M9804" s="1"/>
      <c r="N9804" s="1"/>
    </row>
    <row r="9805" spans="6:14" x14ac:dyDescent="0.25">
      <c r="F9805" s="1"/>
      <c r="G9805" s="1"/>
      <c r="H9805" s="1"/>
      <c r="I9805" s="1"/>
      <c r="J9805" s="1"/>
      <c r="K9805" s="1"/>
      <c r="L9805" s="1"/>
      <c r="M9805" s="1"/>
      <c r="N9805" s="1"/>
    </row>
    <row r="9806" spans="6:14" x14ac:dyDescent="0.25">
      <c r="F9806" s="1"/>
      <c r="G9806" s="1"/>
      <c r="H9806" s="1"/>
      <c r="I9806" s="1"/>
      <c r="J9806" s="1"/>
      <c r="K9806" s="1"/>
      <c r="L9806" s="1"/>
      <c r="M9806" s="1"/>
      <c r="N9806" s="1"/>
    </row>
    <row r="9807" spans="6:14" x14ac:dyDescent="0.25">
      <c r="F9807" s="1"/>
      <c r="G9807" s="1"/>
      <c r="H9807" s="1"/>
      <c r="I9807" s="1"/>
      <c r="J9807" s="1"/>
      <c r="K9807" s="1"/>
      <c r="L9807" s="1"/>
      <c r="M9807" s="1"/>
      <c r="N9807" s="1"/>
    </row>
    <row r="9808" spans="6:14" x14ac:dyDescent="0.25">
      <c r="F9808" s="1"/>
      <c r="G9808" s="1"/>
      <c r="H9808" s="1"/>
      <c r="I9808" s="1"/>
      <c r="J9808" s="1"/>
      <c r="K9808" s="1"/>
      <c r="L9808" s="1"/>
      <c r="M9808" s="1"/>
      <c r="N9808" s="1"/>
    </row>
    <row r="9809" spans="6:14" x14ac:dyDescent="0.25">
      <c r="F9809" s="1"/>
      <c r="G9809" s="1"/>
      <c r="H9809" s="1"/>
      <c r="I9809" s="1"/>
      <c r="J9809" s="1"/>
      <c r="K9809" s="1"/>
      <c r="L9809" s="1"/>
      <c r="M9809" s="1"/>
      <c r="N9809" s="1"/>
    </row>
    <row r="9810" spans="6:14" x14ac:dyDescent="0.25">
      <c r="F9810" s="1"/>
      <c r="G9810" s="1"/>
      <c r="H9810" s="1"/>
      <c r="I9810" s="1"/>
      <c r="J9810" s="1"/>
      <c r="K9810" s="1"/>
      <c r="L9810" s="1"/>
      <c r="M9810" s="1"/>
      <c r="N9810" s="1"/>
    </row>
    <row r="9811" spans="6:14" x14ac:dyDescent="0.25">
      <c r="F9811" s="1"/>
      <c r="G9811" s="1"/>
      <c r="H9811" s="1"/>
      <c r="I9811" s="1"/>
      <c r="J9811" s="1"/>
      <c r="K9811" s="1"/>
      <c r="L9811" s="1"/>
      <c r="M9811" s="1"/>
      <c r="N9811" s="1"/>
    </row>
    <row r="9812" spans="6:14" x14ac:dyDescent="0.25">
      <c r="F9812" s="1"/>
      <c r="G9812" s="1"/>
      <c r="H9812" s="1"/>
      <c r="I9812" s="1"/>
      <c r="J9812" s="1"/>
      <c r="K9812" s="1"/>
      <c r="L9812" s="1"/>
      <c r="M9812" s="1"/>
      <c r="N9812" s="1"/>
    </row>
    <row r="9813" spans="6:14" x14ac:dyDescent="0.25">
      <c r="F9813" s="1"/>
      <c r="G9813" s="1"/>
      <c r="H9813" s="1"/>
      <c r="I9813" s="1"/>
      <c r="J9813" s="1"/>
      <c r="K9813" s="1"/>
      <c r="L9813" s="1"/>
      <c r="M9813" s="1"/>
      <c r="N9813" s="1"/>
    </row>
    <row r="9814" spans="6:14" x14ac:dyDescent="0.25">
      <c r="F9814" s="1"/>
      <c r="G9814" s="1"/>
      <c r="H9814" s="1"/>
      <c r="I9814" s="1"/>
      <c r="J9814" s="1"/>
      <c r="K9814" s="1"/>
      <c r="L9814" s="1"/>
      <c r="M9814" s="1"/>
      <c r="N9814" s="1"/>
    </row>
    <row r="9815" spans="6:14" x14ac:dyDescent="0.25">
      <c r="F9815" s="1"/>
      <c r="G9815" s="1"/>
      <c r="H9815" s="1"/>
      <c r="I9815" s="1"/>
      <c r="J9815" s="1"/>
      <c r="K9815" s="1"/>
      <c r="L9815" s="1"/>
      <c r="M9815" s="1"/>
      <c r="N9815" s="1"/>
    </row>
    <row r="9816" spans="6:14" x14ac:dyDescent="0.25">
      <c r="F9816" s="1"/>
      <c r="G9816" s="1"/>
      <c r="H9816" s="1"/>
      <c r="I9816" s="1"/>
      <c r="J9816" s="1"/>
      <c r="K9816" s="1"/>
      <c r="L9816" s="1"/>
      <c r="M9816" s="1"/>
      <c r="N9816" s="1"/>
    </row>
    <row r="9817" spans="6:14" x14ac:dyDescent="0.25">
      <c r="F9817" s="1"/>
      <c r="G9817" s="1"/>
      <c r="H9817" s="1"/>
      <c r="I9817" s="1"/>
      <c r="J9817" s="1"/>
      <c r="K9817" s="1"/>
      <c r="L9817" s="1"/>
      <c r="M9817" s="1"/>
      <c r="N9817" s="1"/>
    </row>
    <row r="9818" spans="6:14" x14ac:dyDescent="0.25">
      <c r="F9818" s="1"/>
      <c r="G9818" s="1"/>
      <c r="H9818" s="1"/>
      <c r="I9818" s="1"/>
      <c r="J9818" s="1"/>
      <c r="K9818" s="1"/>
      <c r="L9818" s="1"/>
      <c r="M9818" s="1"/>
      <c r="N9818" s="1"/>
    </row>
    <row r="9819" spans="6:14" x14ac:dyDescent="0.25">
      <c r="F9819" s="1"/>
      <c r="G9819" s="1"/>
      <c r="H9819" s="1"/>
      <c r="I9819" s="1"/>
      <c r="J9819" s="1"/>
      <c r="K9819" s="1"/>
      <c r="L9819" s="1"/>
      <c r="M9819" s="1"/>
      <c r="N9819" s="1"/>
    </row>
    <row r="9820" spans="6:14" x14ac:dyDescent="0.25">
      <c r="F9820" s="1"/>
      <c r="G9820" s="1"/>
      <c r="H9820" s="1"/>
      <c r="I9820" s="1"/>
      <c r="J9820" s="1"/>
      <c r="K9820" s="1"/>
      <c r="L9820" s="1"/>
      <c r="M9820" s="1"/>
      <c r="N9820" s="1"/>
    </row>
    <row r="9821" spans="6:14" x14ac:dyDescent="0.25">
      <c r="F9821" s="1"/>
      <c r="G9821" s="1"/>
      <c r="H9821" s="1"/>
      <c r="I9821" s="1"/>
      <c r="J9821" s="1"/>
      <c r="K9821" s="1"/>
      <c r="L9821" s="1"/>
      <c r="M9821" s="1"/>
      <c r="N9821" s="1"/>
    </row>
    <row r="9822" spans="6:14" x14ac:dyDescent="0.25">
      <c r="F9822" s="1"/>
      <c r="G9822" s="1"/>
      <c r="H9822" s="1"/>
      <c r="I9822" s="1"/>
      <c r="J9822" s="1"/>
      <c r="K9822" s="1"/>
      <c r="L9822" s="1"/>
      <c r="M9822" s="1"/>
      <c r="N9822" s="1"/>
    </row>
    <row r="9823" spans="6:14" x14ac:dyDescent="0.25">
      <c r="F9823" s="1"/>
      <c r="G9823" s="1"/>
      <c r="H9823" s="1"/>
      <c r="I9823" s="1"/>
      <c r="J9823" s="1"/>
      <c r="K9823" s="1"/>
      <c r="L9823" s="1"/>
      <c r="M9823" s="1"/>
      <c r="N9823" s="1"/>
    </row>
    <row r="9824" spans="6:14" x14ac:dyDescent="0.25">
      <c r="F9824" s="1"/>
      <c r="G9824" s="1"/>
      <c r="H9824" s="1"/>
      <c r="I9824" s="1"/>
      <c r="J9824" s="1"/>
      <c r="K9824" s="1"/>
      <c r="L9824" s="1"/>
      <c r="M9824" s="1"/>
      <c r="N9824" s="1"/>
    </row>
    <row r="9825" spans="6:14" x14ac:dyDescent="0.25">
      <c r="F9825" s="1"/>
      <c r="G9825" s="1"/>
      <c r="H9825" s="1"/>
      <c r="I9825" s="1"/>
      <c r="J9825" s="1"/>
      <c r="K9825" s="1"/>
      <c r="L9825" s="1"/>
      <c r="M9825" s="1"/>
      <c r="N9825" s="1"/>
    </row>
    <row r="9826" spans="6:14" x14ac:dyDescent="0.25">
      <c r="F9826" s="1"/>
      <c r="G9826" s="1"/>
      <c r="H9826" s="1"/>
      <c r="I9826" s="1"/>
      <c r="J9826" s="1"/>
      <c r="K9826" s="1"/>
      <c r="L9826" s="1"/>
      <c r="M9826" s="1"/>
      <c r="N9826" s="1"/>
    </row>
    <row r="9827" spans="6:14" x14ac:dyDescent="0.25">
      <c r="F9827" s="1"/>
      <c r="G9827" s="1"/>
      <c r="H9827" s="1"/>
      <c r="I9827" s="1"/>
      <c r="J9827" s="1"/>
      <c r="K9827" s="1"/>
      <c r="L9827" s="1"/>
      <c r="M9827" s="1"/>
      <c r="N9827" s="1"/>
    </row>
    <row r="9828" spans="6:14" x14ac:dyDescent="0.25">
      <c r="F9828" s="1"/>
      <c r="G9828" s="1"/>
      <c r="H9828" s="1"/>
      <c r="I9828" s="1"/>
      <c r="J9828" s="1"/>
      <c r="K9828" s="1"/>
      <c r="L9828" s="1"/>
      <c r="M9828" s="1"/>
      <c r="N9828" s="1"/>
    </row>
    <row r="9829" spans="6:14" x14ac:dyDescent="0.25">
      <c r="F9829" s="1"/>
      <c r="G9829" s="1"/>
      <c r="H9829" s="1"/>
      <c r="I9829" s="1"/>
      <c r="J9829" s="1"/>
      <c r="K9829" s="1"/>
      <c r="L9829" s="1"/>
      <c r="M9829" s="1"/>
      <c r="N9829" s="1"/>
    </row>
    <row r="9830" spans="6:14" x14ac:dyDescent="0.25">
      <c r="F9830" s="1"/>
      <c r="G9830" s="1"/>
      <c r="H9830" s="1"/>
      <c r="I9830" s="1"/>
      <c r="J9830" s="1"/>
      <c r="K9830" s="1"/>
      <c r="L9830" s="1"/>
      <c r="M9830" s="1"/>
      <c r="N9830" s="1"/>
    </row>
    <row r="9831" spans="6:14" x14ac:dyDescent="0.25">
      <c r="F9831" s="1"/>
      <c r="G9831" s="1"/>
      <c r="H9831" s="1"/>
      <c r="I9831" s="1"/>
      <c r="J9831" s="1"/>
      <c r="K9831" s="1"/>
      <c r="L9831" s="1"/>
      <c r="M9831" s="1"/>
      <c r="N9831" s="1"/>
    </row>
    <row r="9832" spans="6:14" x14ac:dyDescent="0.25">
      <c r="F9832" s="1"/>
      <c r="G9832" s="1"/>
      <c r="H9832" s="1"/>
      <c r="I9832" s="1"/>
      <c r="J9832" s="1"/>
      <c r="K9832" s="1"/>
      <c r="L9832" s="1"/>
      <c r="M9832" s="1"/>
      <c r="N9832" s="1"/>
    </row>
    <row r="9833" spans="6:14" x14ac:dyDescent="0.25">
      <c r="F9833" s="1"/>
      <c r="G9833" s="1"/>
      <c r="H9833" s="1"/>
      <c r="I9833" s="1"/>
      <c r="J9833" s="1"/>
      <c r="K9833" s="1"/>
      <c r="L9833" s="1"/>
      <c r="M9833" s="1"/>
      <c r="N9833" s="1"/>
    </row>
    <row r="9834" spans="6:14" x14ac:dyDescent="0.25">
      <c r="F9834" s="1"/>
      <c r="G9834" s="1"/>
      <c r="H9834" s="1"/>
      <c r="I9834" s="1"/>
      <c r="J9834" s="1"/>
      <c r="K9834" s="1"/>
      <c r="L9834" s="1"/>
      <c r="M9834" s="1"/>
      <c r="N9834" s="1"/>
    </row>
    <row r="9835" spans="6:14" x14ac:dyDescent="0.25">
      <c r="F9835" s="1"/>
      <c r="G9835" s="1"/>
      <c r="H9835" s="1"/>
      <c r="I9835" s="1"/>
      <c r="J9835" s="1"/>
      <c r="K9835" s="1"/>
      <c r="L9835" s="1"/>
      <c r="M9835" s="1"/>
      <c r="N9835" s="1"/>
    </row>
    <row r="9836" spans="6:14" x14ac:dyDescent="0.25">
      <c r="F9836" s="1"/>
      <c r="G9836" s="1"/>
      <c r="H9836" s="1"/>
      <c r="I9836" s="1"/>
      <c r="J9836" s="1"/>
      <c r="K9836" s="1"/>
      <c r="L9836" s="1"/>
      <c r="M9836" s="1"/>
      <c r="N9836" s="1"/>
    </row>
    <row r="9837" spans="6:14" x14ac:dyDescent="0.25">
      <c r="F9837" s="1"/>
      <c r="G9837" s="1"/>
      <c r="H9837" s="1"/>
      <c r="I9837" s="1"/>
      <c r="J9837" s="1"/>
      <c r="K9837" s="1"/>
      <c r="L9837" s="1"/>
      <c r="M9837" s="1"/>
      <c r="N9837" s="1"/>
    </row>
    <row r="9838" spans="6:14" x14ac:dyDescent="0.25">
      <c r="F9838" s="1"/>
      <c r="G9838" s="1"/>
      <c r="H9838" s="1"/>
      <c r="I9838" s="1"/>
      <c r="J9838" s="1"/>
      <c r="K9838" s="1"/>
      <c r="L9838" s="1"/>
      <c r="M9838" s="1"/>
      <c r="N9838" s="1"/>
    </row>
    <row r="9839" spans="6:14" x14ac:dyDescent="0.25">
      <c r="F9839" s="1"/>
      <c r="G9839" s="1"/>
      <c r="H9839" s="1"/>
      <c r="I9839" s="1"/>
      <c r="J9839" s="1"/>
      <c r="K9839" s="1"/>
      <c r="L9839" s="1"/>
      <c r="M9839" s="1"/>
      <c r="N9839" s="1"/>
    </row>
    <row r="9840" spans="6:14" x14ac:dyDescent="0.25">
      <c r="F9840" s="1"/>
      <c r="G9840" s="1"/>
      <c r="H9840" s="1"/>
      <c r="I9840" s="1"/>
      <c r="J9840" s="1"/>
      <c r="K9840" s="1"/>
      <c r="L9840" s="1"/>
      <c r="M9840" s="1"/>
      <c r="N9840" s="1"/>
    </row>
    <row r="9841" spans="6:14" x14ac:dyDescent="0.25">
      <c r="F9841" s="1"/>
      <c r="G9841" s="1"/>
      <c r="H9841" s="1"/>
      <c r="I9841" s="1"/>
      <c r="J9841" s="1"/>
      <c r="K9841" s="1"/>
      <c r="L9841" s="1"/>
      <c r="M9841" s="1"/>
      <c r="N9841" s="1"/>
    </row>
    <row r="9842" spans="6:14" x14ac:dyDescent="0.25">
      <c r="F9842" s="1"/>
      <c r="G9842" s="1"/>
      <c r="H9842" s="1"/>
      <c r="I9842" s="1"/>
      <c r="J9842" s="1"/>
      <c r="K9842" s="1"/>
      <c r="L9842" s="1"/>
      <c r="M9842" s="1"/>
      <c r="N9842" s="1"/>
    </row>
    <row r="9843" spans="6:14" x14ac:dyDescent="0.25">
      <c r="F9843" s="1"/>
      <c r="G9843" s="1"/>
      <c r="H9843" s="1"/>
      <c r="I9843" s="1"/>
      <c r="J9843" s="1"/>
      <c r="K9843" s="1"/>
      <c r="L9843" s="1"/>
      <c r="M9843" s="1"/>
      <c r="N9843" s="1"/>
    </row>
    <row r="9844" spans="6:14" x14ac:dyDescent="0.25">
      <c r="F9844" s="1"/>
      <c r="G9844" s="1"/>
      <c r="H9844" s="1"/>
      <c r="I9844" s="1"/>
      <c r="J9844" s="1"/>
      <c r="K9844" s="1"/>
      <c r="L9844" s="1"/>
      <c r="M9844" s="1"/>
      <c r="N9844" s="1"/>
    </row>
    <row r="9845" spans="6:14" x14ac:dyDescent="0.25">
      <c r="F9845" s="1"/>
      <c r="G9845" s="1"/>
      <c r="H9845" s="1"/>
      <c r="I9845" s="1"/>
      <c r="J9845" s="1"/>
      <c r="K9845" s="1"/>
      <c r="L9845" s="1"/>
      <c r="M9845" s="1"/>
      <c r="N9845" s="1"/>
    </row>
    <row r="9846" spans="6:14" x14ac:dyDescent="0.25">
      <c r="F9846" s="1"/>
      <c r="G9846" s="1"/>
      <c r="H9846" s="1"/>
      <c r="I9846" s="1"/>
      <c r="J9846" s="1"/>
      <c r="K9846" s="1"/>
      <c r="L9846" s="1"/>
      <c r="M9846" s="1"/>
      <c r="N9846" s="1"/>
    </row>
    <row r="9847" spans="6:14" x14ac:dyDescent="0.25">
      <c r="F9847" s="1"/>
      <c r="G9847" s="1"/>
      <c r="H9847" s="1"/>
      <c r="I9847" s="1"/>
      <c r="J9847" s="1"/>
      <c r="K9847" s="1"/>
      <c r="L9847" s="1"/>
      <c r="M9847" s="1"/>
      <c r="N9847" s="1"/>
    </row>
    <row r="9848" spans="6:14" x14ac:dyDescent="0.25">
      <c r="F9848" s="1"/>
      <c r="G9848" s="1"/>
      <c r="H9848" s="1"/>
      <c r="I9848" s="1"/>
      <c r="J9848" s="1"/>
      <c r="K9848" s="1"/>
      <c r="L9848" s="1"/>
      <c r="M9848" s="1"/>
      <c r="N9848" s="1"/>
    </row>
    <row r="9849" spans="6:14" x14ac:dyDescent="0.25">
      <c r="F9849" s="1"/>
      <c r="G9849" s="1"/>
      <c r="H9849" s="1"/>
      <c r="I9849" s="1"/>
      <c r="J9849" s="1"/>
      <c r="K9849" s="1"/>
      <c r="L9849" s="1"/>
      <c r="M9849" s="1"/>
      <c r="N9849" s="1"/>
    </row>
    <row r="9850" spans="6:14" x14ac:dyDescent="0.25">
      <c r="F9850" s="1"/>
      <c r="G9850" s="1"/>
      <c r="H9850" s="1"/>
      <c r="I9850" s="1"/>
      <c r="J9850" s="1"/>
      <c r="K9850" s="1"/>
      <c r="L9850" s="1"/>
      <c r="M9850" s="1"/>
      <c r="N9850" s="1"/>
    </row>
    <row r="9851" spans="6:14" x14ac:dyDescent="0.25">
      <c r="F9851" s="1"/>
      <c r="G9851" s="1"/>
      <c r="H9851" s="1"/>
      <c r="I9851" s="1"/>
      <c r="J9851" s="1"/>
      <c r="K9851" s="1"/>
      <c r="L9851" s="1"/>
      <c r="M9851" s="1"/>
      <c r="N9851" s="1"/>
    </row>
    <row r="9852" spans="6:14" x14ac:dyDescent="0.25">
      <c r="F9852" s="1"/>
      <c r="G9852" s="1"/>
      <c r="H9852" s="1"/>
      <c r="I9852" s="1"/>
      <c r="J9852" s="1"/>
      <c r="K9852" s="1"/>
      <c r="L9852" s="1"/>
      <c r="M9852" s="1"/>
      <c r="N9852" s="1"/>
    </row>
    <row r="9853" spans="6:14" x14ac:dyDescent="0.25">
      <c r="F9853" s="1"/>
      <c r="G9853" s="1"/>
      <c r="H9853" s="1"/>
      <c r="I9853" s="1"/>
      <c r="J9853" s="1"/>
      <c r="K9853" s="1"/>
      <c r="L9853" s="1"/>
      <c r="M9853" s="1"/>
      <c r="N9853" s="1"/>
    </row>
    <row r="9854" spans="6:14" x14ac:dyDescent="0.25">
      <c r="F9854" s="1"/>
      <c r="G9854" s="1"/>
      <c r="H9854" s="1"/>
      <c r="I9854" s="1"/>
      <c r="J9854" s="1"/>
      <c r="K9854" s="1"/>
      <c r="L9854" s="1"/>
      <c r="M9854" s="1"/>
      <c r="N9854" s="1"/>
    </row>
    <row r="9855" spans="6:14" x14ac:dyDescent="0.25">
      <c r="F9855" s="1"/>
      <c r="G9855" s="1"/>
      <c r="H9855" s="1"/>
      <c r="I9855" s="1"/>
      <c r="J9855" s="1"/>
      <c r="K9855" s="1"/>
      <c r="L9855" s="1"/>
      <c r="M9855" s="1"/>
      <c r="N9855" s="1"/>
    </row>
    <row r="9856" spans="6:14" x14ac:dyDescent="0.25">
      <c r="F9856" s="1"/>
      <c r="G9856" s="1"/>
      <c r="H9856" s="1"/>
      <c r="I9856" s="1"/>
      <c r="J9856" s="1"/>
      <c r="K9856" s="1"/>
      <c r="L9856" s="1"/>
      <c r="M9856" s="1"/>
      <c r="N9856" s="1"/>
    </row>
    <row r="9857" spans="6:14" x14ac:dyDescent="0.25">
      <c r="F9857" s="1"/>
      <c r="G9857" s="1"/>
      <c r="H9857" s="1"/>
      <c r="I9857" s="1"/>
      <c r="J9857" s="1"/>
      <c r="K9857" s="1"/>
      <c r="L9857" s="1"/>
      <c r="M9857" s="1"/>
      <c r="N9857" s="1"/>
    </row>
    <row r="9858" spans="6:14" x14ac:dyDescent="0.25">
      <c r="F9858" s="1"/>
      <c r="G9858" s="1"/>
      <c r="H9858" s="1"/>
      <c r="I9858" s="1"/>
      <c r="J9858" s="1"/>
      <c r="K9858" s="1"/>
      <c r="L9858" s="1"/>
      <c r="M9858" s="1"/>
      <c r="N9858" s="1"/>
    </row>
    <row r="9859" spans="6:14" x14ac:dyDescent="0.25">
      <c r="F9859" s="1"/>
      <c r="G9859" s="1"/>
      <c r="H9859" s="1"/>
      <c r="I9859" s="1"/>
      <c r="J9859" s="1"/>
      <c r="K9859" s="1"/>
      <c r="L9859" s="1"/>
      <c r="M9859" s="1"/>
      <c r="N9859" s="1"/>
    </row>
    <row r="9860" spans="6:14" x14ac:dyDescent="0.25">
      <c r="F9860" s="1"/>
      <c r="G9860" s="1"/>
      <c r="H9860" s="1"/>
      <c r="I9860" s="1"/>
      <c r="J9860" s="1"/>
      <c r="K9860" s="1"/>
      <c r="L9860" s="1"/>
      <c r="M9860" s="1"/>
      <c r="N9860" s="1"/>
    </row>
    <row r="9861" spans="6:14" x14ac:dyDescent="0.25">
      <c r="F9861" s="1"/>
      <c r="G9861" s="1"/>
      <c r="H9861" s="1"/>
      <c r="I9861" s="1"/>
      <c r="J9861" s="1"/>
      <c r="K9861" s="1"/>
      <c r="L9861" s="1"/>
      <c r="M9861" s="1"/>
      <c r="N9861" s="1"/>
    </row>
    <row r="9862" spans="6:14" x14ac:dyDescent="0.25">
      <c r="F9862" s="1"/>
      <c r="G9862" s="1"/>
      <c r="H9862" s="1"/>
      <c r="I9862" s="1"/>
      <c r="J9862" s="1"/>
      <c r="K9862" s="1"/>
      <c r="L9862" s="1"/>
      <c r="M9862" s="1"/>
      <c r="N9862" s="1"/>
    </row>
    <row r="9863" spans="6:14" x14ac:dyDescent="0.25">
      <c r="F9863" s="1"/>
      <c r="G9863" s="1"/>
      <c r="H9863" s="1"/>
      <c r="I9863" s="1"/>
      <c r="J9863" s="1"/>
      <c r="K9863" s="1"/>
      <c r="L9863" s="1"/>
      <c r="M9863" s="1"/>
      <c r="N9863" s="1"/>
    </row>
    <row r="9864" spans="6:14" x14ac:dyDescent="0.25">
      <c r="F9864" s="1"/>
      <c r="G9864" s="1"/>
      <c r="H9864" s="1"/>
      <c r="I9864" s="1"/>
      <c r="J9864" s="1"/>
      <c r="K9864" s="1"/>
      <c r="L9864" s="1"/>
      <c r="M9864" s="1"/>
      <c r="N9864" s="1"/>
    </row>
    <row r="9865" spans="6:14" x14ac:dyDescent="0.25">
      <c r="F9865" s="1"/>
      <c r="G9865" s="1"/>
      <c r="H9865" s="1"/>
      <c r="I9865" s="1"/>
      <c r="J9865" s="1"/>
      <c r="K9865" s="1"/>
      <c r="L9865" s="1"/>
      <c r="M9865" s="1"/>
      <c r="N9865" s="1"/>
    </row>
    <row r="9866" spans="6:14" x14ac:dyDescent="0.25">
      <c r="F9866" s="1"/>
      <c r="G9866" s="1"/>
      <c r="H9866" s="1"/>
      <c r="I9866" s="1"/>
      <c r="J9866" s="1"/>
      <c r="K9866" s="1"/>
      <c r="L9866" s="1"/>
      <c r="M9866" s="1"/>
      <c r="N9866" s="1"/>
    </row>
    <row r="9867" spans="6:14" x14ac:dyDescent="0.25">
      <c r="F9867" s="1"/>
      <c r="G9867" s="1"/>
      <c r="H9867" s="1"/>
      <c r="I9867" s="1"/>
      <c r="J9867" s="1"/>
      <c r="K9867" s="1"/>
      <c r="L9867" s="1"/>
      <c r="M9867" s="1"/>
      <c r="N9867" s="1"/>
    </row>
    <row r="9868" spans="6:14" x14ac:dyDescent="0.25">
      <c r="F9868" s="1"/>
      <c r="G9868" s="1"/>
      <c r="H9868" s="1"/>
      <c r="I9868" s="1"/>
      <c r="J9868" s="1"/>
      <c r="K9868" s="1"/>
      <c r="L9868" s="1"/>
      <c r="M9868" s="1"/>
      <c r="N9868" s="1"/>
    </row>
    <row r="9869" spans="6:14" x14ac:dyDescent="0.25">
      <c r="F9869" s="1"/>
      <c r="G9869" s="1"/>
      <c r="H9869" s="1"/>
      <c r="I9869" s="1"/>
      <c r="J9869" s="1"/>
      <c r="K9869" s="1"/>
      <c r="L9869" s="1"/>
      <c r="M9869" s="1"/>
      <c r="N9869" s="1"/>
    </row>
    <row r="9870" spans="6:14" x14ac:dyDescent="0.25">
      <c r="F9870" s="1"/>
      <c r="G9870" s="1"/>
      <c r="H9870" s="1"/>
      <c r="I9870" s="1"/>
      <c r="J9870" s="1"/>
      <c r="K9870" s="1"/>
      <c r="L9870" s="1"/>
      <c r="M9870" s="1"/>
      <c r="N9870" s="1"/>
    </row>
    <row r="9871" spans="6:14" x14ac:dyDescent="0.25">
      <c r="F9871" s="1"/>
      <c r="G9871" s="1"/>
      <c r="H9871" s="1"/>
      <c r="I9871" s="1"/>
      <c r="J9871" s="1"/>
      <c r="K9871" s="1"/>
      <c r="L9871" s="1"/>
      <c r="M9871" s="1"/>
      <c r="N9871" s="1"/>
    </row>
    <row r="9872" spans="6:14" x14ac:dyDescent="0.25">
      <c r="F9872" s="1"/>
      <c r="G9872" s="1"/>
      <c r="H9872" s="1"/>
      <c r="I9872" s="1"/>
      <c r="J9872" s="1"/>
      <c r="K9872" s="1"/>
      <c r="L9872" s="1"/>
      <c r="M9872" s="1"/>
      <c r="N9872" s="1"/>
    </row>
    <row r="9873" spans="6:14" x14ac:dyDescent="0.25">
      <c r="F9873" s="1"/>
      <c r="G9873" s="1"/>
      <c r="H9873" s="1"/>
      <c r="I9873" s="1"/>
      <c r="J9873" s="1"/>
      <c r="K9873" s="1"/>
      <c r="L9873" s="1"/>
      <c r="M9873" s="1"/>
      <c r="N9873" s="1"/>
    </row>
    <row r="9874" spans="6:14" x14ac:dyDescent="0.25">
      <c r="F9874" s="1"/>
      <c r="G9874" s="1"/>
      <c r="H9874" s="1"/>
      <c r="I9874" s="1"/>
      <c r="J9874" s="1"/>
      <c r="K9874" s="1"/>
      <c r="L9874" s="1"/>
      <c r="M9874" s="1"/>
      <c r="N9874" s="1"/>
    </row>
    <row r="9875" spans="6:14" x14ac:dyDescent="0.25">
      <c r="F9875" s="1"/>
      <c r="G9875" s="1"/>
      <c r="H9875" s="1"/>
      <c r="I9875" s="1"/>
      <c r="J9875" s="1"/>
      <c r="K9875" s="1"/>
      <c r="L9875" s="1"/>
      <c r="M9875" s="1"/>
      <c r="N9875" s="1"/>
    </row>
    <row r="9876" spans="6:14" x14ac:dyDescent="0.25">
      <c r="F9876" s="1"/>
      <c r="G9876" s="1"/>
      <c r="H9876" s="1"/>
      <c r="I9876" s="1"/>
      <c r="J9876" s="1"/>
      <c r="K9876" s="1"/>
      <c r="L9876" s="1"/>
      <c r="M9876" s="1"/>
      <c r="N9876" s="1"/>
    </row>
    <row r="9877" spans="6:14" x14ac:dyDescent="0.25">
      <c r="F9877" s="1"/>
      <c r="G9877" s="1"/>
      <c r="H9877" s="1"/>
      <c r="I9877" s="1"/>
      <c r="J9877" s="1"/>
      <c r="K9877" s="1"/>
      <c r="L9877" s="1"/>
      <c r="M9877" s="1"/>
      <c r="N9877" s="1"/>
    </row>
    <row r="9878" spans="6:14" x14ac:dyDescent="0.25">
      <c r="F9878" s="1"/>
      <c r="G9878" s="1"/>
      <c r="H9878" s="1"/>
      <c r="I9878" s="1"/>
      <c r="J9878" s="1"/>
      <c r="K9878" s="1"/>
      <c r="L9878" s="1"/>
      <c r="M9878" s="1"/>
      <c r="N9878" s="1"/>
    </row>
    <row r="9879" spans="6:14" x14ac:dyDescent="0.25">
      <c r="F9879" s="1"/>
      <c r="G9879" s="1"/>
      <c r="H9879" s="1"/>
      <c r="I9879" s="1"/>
      <c r="J9879" s="1"/>
      <c r="K9879" s="1"/>
      <c r="L9879" s="1"/>
      <c r="M9879" s="1"/>
      <c r="N9879" s="1"/>
    </row>
    <row r="9880" spans="6:14" x14ac:dyDescent="0.25">
      <c r="F9880" s="1"/>
      <c r="G9880" s="1"/>
      <c r="H9880" s="1"/>
      <c r="I9880" s="1"/>
      <c r="J9880" s="1"/>
      <c r="K9880" s="1"/>
      <c r="L9880" s="1"/>
      <c r="M9880" s="1"/>
      <c r="N9880" s="1"/>
    </row>
    <row r="9881" spans="6:14" x14ac:dyDescent="0.25">
      <c r="F9881" s="1"/>
      <c r="G9881" s="1"/>
      <c r="H9881" s="1"/>
      <c r="I9881" s="1"/>
      <c r="J9881" s="1"/>
      <c r="K9881" s="1"/>
      <c r="L9881" s="1"/>
      <c r="M9881" s="1"/>
      <c r="N9881" s="1"/>
    </row>
    <row r="9882" spans="6:14" x14ac:dyDescent="0.25">
      <c r="F9882" s="1"/>
      <c r="G9882" s="1"/>
      <c r="H9882" s="1"/>
      <c r="I9882" s="1"/>
      <c r="J9882" s="1"/>
      <c r="K9882" s="1"/>
      <c r="L9882" s="1"/>
      <c r="M9882" s="1"/>
      <c r="N9882" s="1"/>
    </row>
    <row r="9883" spans="6:14" x14ac:dyDescent="0.25">
      <c r="F9883" s="1"/>
      <c r="G9883" s="1"/>
      <c r="H9883" s="1"/>
      <c r="I9883" s="1"/>
      <c r="J9883" s="1"/>
      <c r="K9883" s="1"/>
      <c r="L9883" s="1"/>
      <c r="M9883" s="1"/>
      <c r="N9883" s="1"/>
    </row>
    <row r="9884" spans="6:14" x14ac:dyDescent="0.25">
      <c r="F9884" s="1"/>
      <c r="G9884" s="1"/>
      <c r="H9884" s="1"/>
      <c r="I9884" s="1"/>
      <c r="J9884" s="1"/>
      <c r="K9884" s="1"/>
      <c r="L9884" s="1"/>
      <c r="M9884" s="1"/>
      <c r="N9884" s="1"/>
    </row>
    <row r="9885" spans="6:14" x14ac:dyDescent="0.25">
      <c r="F9885" s="1"/>
      <c r="G9885" s="1"/>
      <c r="H9885" s="1"/>
      <c r="I9885" s="1"/>
      <c r="J9885" s="1"/>
      <c r="K9885" s="1"/>
      <c r="L9885" s="1"/>
      <c r="M9885" s="1"/>
      <c r="N9885" s="1"/>
    </row>
    <row r="9886" spans="6:14" x14ac:dyDescent="0.25">
      <c r="F9886" s="1"/>
      <c r="G9886" s="1"/>
      <c r="H9886" s="1"/>
      <c r="I9886" s="1"/>
      <c r="J9886" s="1"/>
      <c r="K9886" s="1"/>
      <c r="L9886" s="1"/>
      <c r="M9886" s="1"/>
      <c r="N9886" s="1"/>
    </row>
    <row r="9887" spans="6:14" x14ac:dyDescent="0.25">
      <c r="F9887" s="1"/>
      <c r="G9887" s="1"/>
      <c r="H9887" s="1"/>
      <c r="I9887" s="1"/>
      <c r="J9887" s="1"/>
      <c r="K9887" s="1"/>
      <c r="L9887" s="1"/>
      <c r="M9887" s="1"/>
      <c r="N9887" s="1"/>
    </row>
    <row r="9888" spans="6:14" x14ac:dyDescent="0.25">
      <c r="F9888" s="1"/>
      <c r="G9888" s="1"/>
      <c r="H9888" s="1"/>
      <c r="I9888" s="1"/>
      <c r="J9888" s="1"/>
      <c r="K9888" s="1"/>
      <c r="L9888" s="1"/>
      <c r="M9888" s="1"/>
      <c r="N9888" s="1"/>
    </row>
    <row r="9889" spans="6:14" x14ac:dyDescent="0.25">
      <c r="F9889" s="1"/>
      <c r="G9889" s="1"/>
      <c r="H9889" s="1"/>
      <c r="I9889" s="1"/>
      <c r="J9889" s="1"/>
      <c r="K9889" s="1"/>
      <c r="L9889" s="1"/>
      <c r="M9889" s="1"/>
      <c r="N9889" s="1"/>
    </row>
    <row r="9890" spans="6:14" x14ac:dyDescent="0.25">
      <c r="F9890" s="1"/>
      <c r="G9890" s="1"/>
      <c r="H9890" s="1"/>
      <c r="I9890" s="1"/>
      <c r="J9890" s="1"/>
      <c r="K9890" s="1"/>
      <c r="L9890" s="1"/>
      <c r="M9890" s="1"/>
      <c r="N9890" s="1"/>
    </row>
    <row r="9891" spans="6:14" x14ac:dyDescent="0.25">
      <c r="F9891" s="1"/>
      <c r="G9891" s="1"/>
      <c r="H9891" s="1"/>
      <c r="I9891" s="1"/>
      <c r="J9891" s="1"/>
      <c r="K9891" s="1"/>
      <c r="L9891" s="1"/>
      <c r="M9891" s="1"/>
      <c r="N9891" s="1"/>
    </row>
    <row r="9892" spans="6:14" x14ac:dyDescent="0.25">
      <c r="F9892" s="1"/>
      <c r="G9892" s="1"/>
      <c r="H9892" s="1"/>
      <c r="I9892" s="1"/>
      <c r="J9892" s="1"/>
      <c r="K9892" s="1"/>
      <c r="L9892" s="1"/>
      <c r="M9892" s="1"/>
      <c r="N9892" s="1"/>
    </row>
    <row r="9893" spans="6:14" x14ac:dyDescent="0.25">
      <c r="F9893" s="1"/>
      <c r="G9893" s="1"/>
      <c r="H9893" s="1"/>
      <c r="I9893" s="1"/>
      <c r="J9893" s="1"/>
      <c r="K9893" s="1"/>
      <c r="L9893" s="1"/>
      <c r="M9893" s="1"/>
      <c r="N9893" s="1"/>
    </row>
    <row r="9894" spans="6:14" x14ac:dyDescent="0.25">
      <c r="F9894" s="1"/>
      <c r="G9894" s="1"/>
      <c r="H9894" s="1"/>
      <c r="I9894" s="1"/>
      <c r="J9894" s="1"/>
      <c r="K9894" s="1"/>
      <c r="L9894" s="1"/>
      <c r="M9894" s="1"/>
      <c r="N9894" s="1"/>
    </row>
    <row r="9895" spans="6:14" x14ac:dyDescent="0.25">
      <c r="F9895" s="1"/>
      <c r="G9895" s="1"/>
      <c r="H9895" s="1"/>
      <c r="I9895" s="1"/>
      <c r="J9895" s="1"/>
      <c r="K9895" s="1"/>
      <c r="L9895" s="1"/>
      <c r="M9895" s="1"/>
      <c r="N9895" s="1"/>
    </row>
    <row r="9896" spans="6:14" x14ac:dyDescent="0.25">
      <c r="F9896" s="1"/>
      <c r="G9896" s="1"/>
      <c r="H9896" s="1"/>
      <c r="I9896" s="1"/>
      <c r="J9896" s="1"/>
      <c r="K9896" s="1"/>
      <c r="L9896" s="1"/>
      <c r="M9896" s="1"/>
      <c r="N9896" s="1"/>
    </row>
    <row r="9897" spans="6:14" x14ac:dyDescent="0.25">
      <c r="F9897" s="1"/>
      <c r="G9897" s="1"/>
      <c r="H9897" s="1"/>
      <c r="I9897" s="1"/>
      <c r="J9897" s="1"/>
      <c r="K9897" s="1"/>
      <c r="L9897" s="1"/>
      <c r="M9897" s="1"/>
      <c r="N9897" s="1"/>
    </row>
    <row r="9898" spans="6:14" x14ac:dyDescent="0.25">
      <c r="F9898" s="1"/>
      <c r="G9898" s="1"/>
      <c r="H9898" s="1"/>
      <c r="I9898" s="1"/>
      <c r="J9898" s="1"/>
      <c r="K9898" s="1"/>
      <c r="L9898" s="1"/>
      <c r="M9898" s="1"/>
      <c r="N9898" s="1"/>
    </row>
    <row r="9899" spans="6:14" x14ac:dyDescent="0.25">
      <c r="F9899" s="1"/>
      <c r="G9899" s="1"/>
      <c r="H9899" s="1"/>
      <c r="I9899" s="1"/>
      <c r="J9899" s="1"/>
      <c r="K9899" s="1"/>
      <c r="L9899" s="1"/>
      <c r="M9899" s="1"/>
      <c r="N9899" s="1"/>
    </row>
    <row r="9900" spans="6:14" x14ac:dyDescent="0.25">
      <c r="F9900" s="1"/>
      <c r="G9900" s="1"/>
      <c r="H9900" s="1"/>
      <c r="I9900" s="1"/>
      <c r="J9900" s="1"/>
      <c r="K9900" s="1"/>
      <c r="L9900" s="1"/>
      <c r="M9900" s="1"/>
      <c r="N9900" s="1"/>
    </row>
    <row r="9901" spans="6:14" x14ac:dyDescent="0.25">
      <c r="F9901" s="1"/>
      <c r="G9901" s="1"/>
      <c r="H9901" s="1"/>
      <c r="I9901" s="1"/>
      <c r="J9901" s="1"/>
      <c r="K9901" s="1"/>
      <c r="L9901" s="1"/>
      <c r="M9901" s="1"/>
      <c r="N9901" s="1"/>
    </row>
    <row r="9902" spans="6:14" x14ac:dyDescent="0.25">
      <c r="F9902" s="1"/>
      <c r="G9902" s="1"/>
      <c r="H9902" s="1"/>
      <c r="I9902" s="1"/>
      <c r="J9902" s="1"/>
      <c r="K9902" s="1"/>
      <c r="L9902" s="1"/>
      <c r="M9902" s="1"/>
      <c r="N9902" s="1"/>
    </row>
    <row r="9903" spans="6:14" x14ac:dyDescent="0.25">
      <c r="F9903" s="1"/>
      <c r="G9903" s="1"/>
      <c r="H9903" s="1"/>
      <c r="I9903" s="1"/>
      <c r="J9903" s="1"/>
      <c r="K9903" s="1"/>
      <c r="L9903" s="1"/>
      <c r="M9903" s="1"/>
      <c r="N9903" s="1"/>
    </row>
    <row r="9904" spans="6:14" x14ac:dyDescent="0.25">
      <c r="F9904" s="1"/>
      <c r="G9904" s="1"/>
      <c r="H9904" s="1"/>
      <c r="I9904" s="1"/>
      <c r="J9904" s="1"/>
      <c r="K9904" s="1"/>
      <c r="L9904" s="1"/>
      <c r="M9904" s="1"/>
      <c r="N9904" s="1"/>
    </row>
    <row r="9905" spans="6:14" x14ac:dyDescent="0.25">
      <c r="F9905" s="1"/>
      <c r="G9905" s="1"/>
      <c r="H9905" s="1"/>
      <c r="I9905" s="1"/>
      <c r="J9905" s="1"/>
      <c r="K9905" s="1"/>
      <c r="L9905" s="1"/>
      <c r="M9905" s="1"/>
      <c r="N9905" s="1"/>
    </row>
    <row r="9906" spans="6:14" x14ac:dyDescent="0.25">
      <c r="F9906" s="1"/>
      <c r="G9906" s="1"/>
      <c r="H9906" s="1"/>
      <c r="I9906" s="1"/>
      <c r="J9906" s="1"/>
      <c r="K9906" s="1"/>
      <c r="L9906" s="1"/>
      <c r="M9906" s="1"/>
      <c r="N9906" s="1"/>
    </row>
    <row r="9907" spans="6:14" x14ac:dyDescent="0.25">
      <c r="F9907" s="1"/>
      <c r="G9907" s="1"/>
      <c r="H9907" s="1"/>
      <c r="I9907" s="1"/>
      <c r="J9907" s="1"/>
      <c r="K9907" s="1"/>
      <c r="L9907" s="1"/>
      <c r="M9907" s="1"/>
      <c r="N9907" s="1"/>
    </row>
    <row r="9908" spans="6:14" x14ac:dyDescent="0.25">
      <c r="F9908" s="1"/>
      <c r="G9908" s="1"/>
      <c r="H9908" s="1"/>
      <c r="I9908" s="1"/>
      <c r="J9908" s="1"/>
      <c r="K9908" s="1"/>
      <c r="L9908" s="1"/>
      <c r="M9908" s="1"/>
      <c r="N9908" s="1"/>
    </row>
    <row r="9909" spans="6:14" x14ac:dyDescent="0.25">
      <c r="F9909" s="1"/>
      <c r="G9909" s="1"/>
      <c r="H9909" s="1"/>
      <c r="I9909" s="1"/>
      <c r="J9909" s="1"/>
      <c r="K9909" s="1"/>
      <c r="L9909" s="1"/>
      <c r="M9909" s="1"/>
      <c r="N9909" s="1"/>
    </row>
    <row r="9910" spans="6:14" x14ac:dyDescent="0.25">
      <c r="F9910" s="1"/>
      <c r="G9910" s="1"/>
      <c r="H9910" s="1"/>
      <c r="I9910" s="1"/>
      <c r="J9910" s="1"/>
      <c r="K9910" s="1"/>
      <c r="L9910" s="1"/>
      <c r="M9910" s="1"/>
      <c r="N9910" s="1"/>
    </row>
    <row r="9911" spans="6:14" x14ac:dyDescent="0.25">
      <c r="F9911" s="1"/>
      <c r="G9911" s="1"/>
      <c r="H9911" s="1"/>
      <c r="I9911" s="1"/>
      <c r="J9911" s="1"/>
      <c r="K9911" s="1"/>
      <c r="L9911" s="1"/>
      <c r="M9911" s="1"/>
      <c r="N9911" s="1"/>
    </row>
    <row r="9912" spans="6:14" x14ac:dyDescent="0.25">
      <c r="F9912" s="1"/>
      <c r="G9912" s="1"/>
      <c r="H9912" s="1"/>
      <c r="I9912" s="1"/>
      <c r="J9912" s="1"/>
      <c r="K9912" s="1"/>
      <c r="L9912" s="1"/>
      <c r="M9912" s="1"/>
      <c r="N9912" s="1"/>
    </row>
    <row r="9913" spans="6:14" x14ac:dyDescent="0.25">
      <c r="F9913" s="1"/>
      <c r="G9913" s="1"/>
      <c r="H9913" s="1"/>
      <c r="I9913" s="1"/>
      <c r="J9913" s="1"/>
      <c r="K9913" s="1"/>
      <c r="L9913" s="1"/>
      <c r="M9913" s="1"/>
      <c r="N9913" s="1"/>
    </row>
    <row r="9914" spans="6:14" x14ac:dyDescent="0.25">
      <c r="F9914" s="1"/>
      <c r="G9914" s="1"/>
      <c r="H9914" s="1"/>
      <c r="I9914" s="1"/>
      <c r="J9914" s="1"/>
      <c r="K9914" s="1"/>
      <c r="L9914" s="1"/>
      <c r="M9914" s="1"/>
      <c r="N9914" s="1"/>
    </row>
    <row r="9915" spans="6:14" x14ac:dyDescent="0.25">
      <c r="F9915" s="1"/>
      <c r="G9915" s="1"/>
      <c r="H9915" s="1"/>
      <c r="I9915" s="1"/>
      <c r="J9915" s="1"/>
      <c r="K9915" s="1"/>
      <c r="L9915" s="1"/>
      <c r="M9915" s="1"/>
      <c r="N9915" s="1"/>
    </row>
    <row r="9916" spans="6:14" x14ac:dyDescent="0.25">
      <c r="F9916" s="1"/>
      <c r="G9916" s="1"/>
      <c r="H9916" s="1"/>
      <c r="I9916" s="1"/>
      <c r="J9916" s="1"/>
      <c r="K9916" s="1"/>
      <c r="L9916" s="1"/>
      <c r="M9916" s="1"/>
      <c r="N9916" s="1"/>
    </row>
    <row r="9917" spans="6:14" x14ac:dyDescent="0.25">
      <c r="F9917" s="1"/>
      <c r="G9917" s="1"/>
      <c r="H9917" s="1"/>
      <c r="I9917" s="1"/>
      <c r="J9917" s="1"/>
      <c r="K9917" s="1"/>
      <c r="L9917" s="1"/>
      <c r="M9917" s="1"/>
      <c r="N9917" s="1"/>
    </row>
    <row r="9918" spans="6:14" x14ac:dyDescent="0.25">
      <c r="F9918" s="1"/>
      <c r="G9918" s="1"/>
      <c r="H9918" s="1"/>
      <c r="I9918" s="1"/>
      <c r="J9918" s="1"/>
      <c r="K9918" s="1"/>
      <c r="L9918" s="1"/>
      <c r="M9918" s="1"/>
      <c r="N9918" s="1"/>
    </row>
    <row r="9919" spans="6:14" x14ac:dyDescent="0.25">
      <c r="F9919" s="1"/>
      <c r="G9919" s="1"/>
      <c r="H9919" s="1"/>
      <c r="I9919" s="1"/>
      <c r="J9919" s="1"/>
      <c r="K9919" s="1"/>
      <c r="L9919" s="1"/>
      <c r="M9919" s="1"/>
      <c r="N9919" s="1"/>
    </row>
    <row r="9920" spans="6:14" x14ac:dyDescent="0.25">
      <c r="F9920" s="1"/>
      <c r="G9920" s="1"/>
      <c r="H9920" s="1"/>
      <c r="I9920" s="1"/>
      <c r="J9920" s="1"/>
      <c r="K9920" s="1"/>
      <c r="L9920" s="1"/>
      <c r="M9920" s="1"/>
      <c r="N9920" s="1"/>
    </row>
    <row r="9921" spans="6:14" x14ac:dyDescent="0.25">
      <c r="F9921" s="1"/>
      <c r="G9921" s="1"/>
      <c r="H9921" s="1"/>
      <c r="I9921" s="1"/>
      <c r="J9921" s="1"/>
      <c r="K9921" s="1"/>
      <c r="L9921" s="1"/>
      <c r="M9921" s="1"/>
      <c r="N9921" s="1"/>
    </row>
    <row r="9922" spans="6:14" x14ac:dyDescent="0.25">
      <c r="F9922" s="1"/>
      <c r="G9922" s="1"/>
      <c r="H9922" s="1"/>
      <c r="I9922" s="1"/>
      <c r="J9922" s="1"/>
      <c r="K9922" s="1"/>
      <c r="L9922" s="1"/>
      <c r="M9922" s="1"/>
      <c r="N9922" s="1"/>
    </row>
    <row r="9923" spans="6:14" x14ac:dyDescent="0.25">
      <c r="F9923" s="1"/>
      <c r="G9923" s="1"/>
      <c r="H9923" s="1"/>
      <c r="I9923" s="1"/>
      <c r="J9923" s="1"/>
      <c r="K9923" s="1"/>
      <c r="L9923" s="1"/>
      <c r="M9923" s="1"/>
      <c r="N9923" s="1"/>
    </row>
    <row r="9924" spans="6:14" x14ac:dyDescent="0.25">
      <c r="F9924" s="1"/>
      <c r="G9924" s="1"/>
      <c r="H9924" s="1"/>
      <c r="I9924" s="1"/>
      <c r="J9924" s="1"/>
      <c r="K9924" s="1"/>
      <c r="L9924" s="1"/>
      <c r="M9924" s="1"/>
      <c r="N9924" s="1"/>
    </row>
    <row r="9925" spans="6:14" x14ac:dyDescent="0.25">
      <c r="F9925" s="1"/>
      <c r="G9925" s="1"/>
      <c r="H9925" s="1"/>
      <c r="I9925" s="1"/>
      <c r="J9925" s="1"/>
      <c r="K9925" s="1"/>
      <c r="L9925" s="1"/>
      <c r="M9925" s="1"/>
      <c r="N9925" s="1"/>
    </row>
    <row r="9926" spans="6:14" x14ac:dyDescent="0.25">
      <c r="F9926" s="1"/>
      <c r="G9926" s="1"/>
      <c r="H9926" s="1"/>
      <c r="I9926" s="1"/>
      <c r="J9926" s="1"/>
      <c r="K9926" s="1"/>
      <c r="L9926" s="1"/>
      <c r="M9926" s="1"/>
      <c r="N9926" s="1"/>
    </row>
    <row r="9927" spans="6:14" x14ac:dyDescent="0.25">
      <c r="F9927" s="1"/>
      <c r="G9927" s="1"/>
      <c r="H9927" s="1"/>
      <c r="I9927" s="1"/>
      <c r="J9927" s="1"/>
      <c r="K9927" s="1"/>
      <c r="L9927" s="1"/>
      <c r="M9927" s="1"/>
      <c r="N9927" s="1"/>
    </row>
    <row r="9928" spans="6:14" x14ac:dyDescent="0.25">
      <c r="F9928" s="1"/>
      <c r="G9928" s="1"/>
      <c r="H9928" s="1"/>
      <c r="I9928" s="1"/>
      <c r="J9928" s="1"/>
      <c r="K9928" s="1"/>
      <c r="L9928" s="1"/>
      <c r="M9928" s="1"/>
      <c r="N9928" s="1"/>
    </row>
    <row r="9929" spans="6:14" x14ac:dyDescent="0.25">
      <c r="F9929" s="1"/>
      <c r="G9929" s="1"/>
      <c r="H9929" s="1"/>
      <c r="I9929" s="1"/>
      <c r="J9929" s="1"/>
      <c r="K9929" s="1"/>
      <c r="L9929" s="1"/>
      <c r="M9929" s="1"/>
      <c r="N9929" s="1"/>
    </row>
    <row r="9930" spans="6:14" x14ac:dyDescent="0.25">
      <c r="F9930" s="1"/>
      <c r="G9930" s="1"/>
      <c r="H9930" s="1"/>
      <c r="I9930" s="1"/>
      <c r="J9930" s="1"/>
      <c r="K9930" s="1"/>
      <c r="L9930" s="1"/>
      <c r="M9930" s="1"/>
      <c r="N9930" s="1"/>
    </row>
    <row r="9931" spans="6:14" x14ac:dyDescent="0.25">
      <c r="F9931" s="1"/>
      <c r="G9931" s="1"/>
      <c r="H9931" s="1"/>
      <c r="I9931" s="1"/>
      <c r="J9931" s="1"/>
      <c r="K9931" s="1"/>
      <c r="L9931" s="1"/>
      <c r="M9931" s="1"/>
      <c r="N9931" s="1"/>
    </row>
    <row r="9932" spans="6:14" x14ac:dyDescent="0.25">
      <c r="F9932" s="1"/>
      <c r="G9932" s="1"/>
      <c r="H9932" s="1"/>
      <c r="I9932" s="1"/>
      <c r="J9932" s="1"/>
      <c r="K9932" s="1"/>
      <c r="L9932" s="1"/>
      <c r="M9932" s="1"/>
      <c r="N9932" s="1"/>
    </row>
    <row r="9933" spans="6:14" x14ac:dyDescent="0.25">
      <c r="F9933" s="1"/>
      <c r="G9933" s="1"/>
      <c r="H9933" s="1"/>
      <c r="I9933" s="1"/>
      <c r="J9933" s="1"/>
      <c r="K9933" s="1"/>
      <c r="L9933" s="1"/>
      <c r="M9933" s="1"/>
      <c r="N9933" s="1"/>
    </row>
    <row r="9934" spans="6:14" x14ac:dyDescent="0.25">
      <c r="F9934" s="1"/>
      <c r="G9934" s="1"/>
      <c r="H9934" s="1"/>
      <c r="I9934" s="1"/>
      <c r="J9934" s="1"/>
      <c r="K9934" s="1"/>
      <c r="L9934" s="1"/>
      <c r="M9934" s="1"/>
      <c r="N9934" s="1"/>
    </row>
    <row r="9935" spans="6:14" x14ac:dyDescent="0.25">
      <c r="F9935" s="1"/>
      <c r="G9935" s="1"/>
      <c r="H9935" s="1"/>
      <c r="I9935" s="1"/>
      <c r="J9935" s="1"/>
      <c r="K9935" s="1"/>
      <c r="L9935" s="1"/>
      <c r="M9935" s="1"/>
      <c r="N9935" s="1"/>
    </row>
    <row r="9936" spans="6:14" x14ac:dyDescent="0.25">
      <c r="F9936" s="1"/>
      <c r="G9936" s="1"/>
      <c r="H9936" s="1"/>
      <c r="I9936" s="1"/>
      <c r="J9936" s="1"/>
      <c r="K9936" s="1"/>
      <c r="L9936" s="1"/>
      <c r="M9936" s="1"/>
      <c r="N9936" s="1"/>
    </row>
    <row r="9937" spans="6:14" x14ac:dyDescent="0.25">
      <c r="F9937" s="1"/>
      <c r="G9937" s="1"/>
      <c r="H9937" s="1"/>
      <c r="I9937" s="1"/>
      <c r="J9937" s="1"/>
      <c r="K9937" s="1"/>
      <c r="L9937" s="1"/>
      <c r="M9937" s="1"/>
      <c r="N9937" s="1"/>
    </row>
    <row r="9938" spans="6:14" x14ac:dyDescent="0.25">
      <c r="F9938" s="1"/>
      <c r="G9938" s="1"/>
      <c r="H9938" s="1"/>
      <c r="I9938" s="1"/>
      <c r="J9938" s="1"/>
      <c r="K9938" s="1"/>
      <c r="L9938" s="1"/>
      <c r="M9938" s="1"/>
      <c r="N9938" s="1"/>
    </row>
    <row r="9939" spans="6:14" x14ac:dyDescent="0.25">
      <c r="F9939" s="1"/>
      <c r="G9939" s="1"/>
      <c r="H9939" s="1"/>
      <c r="I9939" s="1"/>
      <c r="J9939" s="1"/>
      <c r="K9939" s="1"/>
      <c r="L9939" s="1"/>
      <c r="M9939" s="1"/>
      <c r="N9939" s="1"/>
    </row>
    <row r="9940" spans="6:14" x14ac:dyDescent="0.25">
      <c r="F9940" s="1"/>
      <c r="G9940" s="1"/>
      <c r="H9940" s="1"/>
      <c r="I9940" s="1"/>
      <c r="J9940" s="1"/>
      <c r="K9940" s="1"/>
      <c r="L9940" s="1"/>
      <c r="M9940" s="1"/>
      <c r="N9940" s="1"/>
    </row>
    <row r="9941" spans="6:14" x14ac:dyDescent="0.25">
      <c r="F9941" s="1"/>
      <c r="G9941" s="1"/>
      <c r="H9941" s="1"/>
      <c r="I9941" s="1"/>
      <c r="J9941" s="1"/>
      <c r="K9941" s="1"/>
      <c r="L9941" s="1"/>
      <c r="M9941" s="1"/>
      <c r="N9941" s="1"/>
    </row>
    <row r="9942" spans="6:14" x14ac:dyDescent="0.25">
      <c r="F9942" s="1"/>
      <c r="G9942" s="1"/>
      <c r="H9942" s="1"/>
      <c r="I9942" s="1"/>
      <c r="J9942" s="1"/>
      <c r="K9942" s="1"/>
      <c r="L9942" s="1"/>
      <c r="M9942" s="1"/>
      <c r="N9942" s="1"/>
    </row>
    <row r="9943" spans="6:14" x14ac:dyDescent="0.25">
      <c r="F9943" s="1"/>
      <c r="G9943" s="1"/>
      <c r="H9943" s="1"/>
      <c r="I9943" s="1"/>
      <c r="J9943" s="1"/>
      <c r="K9943" s="1"/>
      <c r="L9943" s="1"/>
      <c r="M9943" s="1"/>
      <c r="N9943" s="1"/>
    </row>
    <row r="9944" spans="6:14" x14ac:dyDescent="0.25">
      <c r="F9944" s="1"/>
      <c r="G9944" s="1"/>
      <c r="H9944" s="1"/>
      <c r="I9944" s="1"/>
      <c r="J9944" s="1"/>
      <c r="K9944" s="1"/>
      <c r="L9944" s="1"/>
      <c r="M9944" s="1"/>
      <c r="N9944" s="1"/>
    </row>
    <row r="9945" spans="6:14" x14ac:dyDescent="0.25">
      <c r="F9945" s="1"/>
      <c r="G9945" s="1"/>
      <c r="H9945" s="1"/>
      <c r="I9945" s="1"/>
      <c r="J9945" s="1"/>
      <c r="K9945" s="1"/>
      <c r="L9945" s="1"/>
      <c r="M9945" s="1"/>
      <c r="N9945" s="1"/>
    </row>
    <row r="9946" spans="6:14" x14ac:dyDescent="0.25">
      <c r="F9946" s="1"/>
      <c r="G9946" s="1"/>
      <c r="H9946" s="1"/>
      <c r="I9946" s="1"/>
      <c r="J9946" s="1"/>
      <c r="K9946" s="1"/>
      <c r="L9946" s="1"/>
      <c r="M9946" s="1"/>
      <c r="N9946" s="1"/>
    </row>
    <row r="9947" spans="6:14" x14ac:dyDescent="0.25">
      <c r="F9947" s="1"/>
      <c r="G9947" s="1"/>
      <c r="H9947" s="1"/>
      <c r="I9947" s="1"/>
      <c r="J9947" s="1"/>
      <c r="K9947" s="1"/>
      <c r="L9947" s="1"/>
      <c r="M9947" s="1"/>
      <c r="N9947" s="1"/>
    </row>
    <row r="9948" spans="6:14" x14ac:dyDescent="0.25">
      <c r="F9948" s="1"/>
      <c r="G9948" s="1"/>
      <c r="H9948" s="1"/>
      <c r="I9948" s="1"/>
      <c r="J9948" s="1"/>
      <c r="K9948" s="1"/>
      <c r="L9948" s="1"/>
      <c r="M9948" s="1"/>
      <c r="N9948" s="1"/>
    </row>
    <row r="9949" spans="6:14" x14ac:dyDescent="0.25">
      <c r="F9949" s="1"/>
      <c r="G9949" s="1"/>
      <c r="H9949" s="1"/>
      <c r="I9949" s="1"/>
      <c r="J9949" s="1"/>
      <c r="K9949" s="1"/>
      <c r="L9949" s="1"/>
      <c r="M9949" s="1"/>
      <c r="N9949" s="1"/>
    </row>
    <row r="9950" spans="6:14" x14ac:dyDescent="0.25">
      <c r="F9950" s="1"/>
      <c r="G9950" s="1"/>
      <c r="H9950" s="1"/>
      <c r="I9950" s="1"/>
      <c r="J9950" s="1"/>
      <c r="K9950" s="1"/>
      <c r="L9950" s="1"/>
      <c r="M9950" s="1"/>
      <c r="N9950" s="1"/>
    </row>
    <row r="9951" spans="6:14" x14ac:dyDescent="0.25">
      <c r="F9951" s="1"/>
      <c r="G9951" s="1"/>
      <c r="H9951" s="1"/>
      <c r="I9951" s="1"/>
      <c r="J9951" s="1"/>
      <c r="K9951" s="1"/>
      <c r="L9951" s="1"/>
      <c r="M9951" s="1"/>
      <c r="N9951" s="1"/>
    </row>
    <row r="9952" spans="6:14" x14ac:dyDescent="0.25">
      <c r="F9952" s="1"/>
      <c r="G9952" s="1"/>
      <c r="H9952" s="1"/>
      <c r="I9952" s="1"/>
      <c r="J9952" s="1"/>
      <c r="K9952" s="1"/>
      <c r="L9952" s="1"/>
      <c r="M9952" s="1"/>
      <c r="N9952" s="1"/>
    </row>
    <row r="9953" spans="6:14" x14ac:dyDescent="0.25">
      <c r="F9953" s="1"/>
      <c r="G9953" s="1"/>
      <c r="H9953" s="1"/>
      <c r="I9953" s="1"/>
      <c r="J9953" s="1"/>
      <c r="K9953" s="1"/>
      <c r="L9953" s="1"/>
      <c r="M9953" s="1"/>
      <c r="N9953" s="1"/>
    </row>
    <row r="9954" spans="6:14" x14ac:dyDescent="0.25">
      <c r="F9954" s="1"/>
      <c r="G9954" s="1"/>
      <c r="H9954" s="1"/>
      <c r="I9954" s="1"/>
      <c r="J9954" s="1"/>
      <c r="K9954" s="1"/>
      <c r="L9954" s="1"/>
      <c r="M9954" s="1"/>
      <c r="N9954" s="1"/>
    </row>
    <row r="9955" spans="6:14" x14ac:dyDescent="0.25">
      <c r="F9955" s="1"/>
      <c r="G9955" s="1"/>
      <c r="H9955" s="1"/>
      <c r="I9955" s="1"/>
      <c r="J9955" s="1"/>
      <c r="K9955" s="1"/>
      <c r="L9955" s="1"/>
      <c r="M9955" s="1"/>
      <c r="N9955" s="1"/>
    </row>
    <row r="9956" spans="6:14" x14ac:dyDescent="0.25">
      <c r="F9956" s="1"/>
      <c r="G9956" s="1"/>
      <c r="H9956" s="1"/>
      <c r="I9956" s="1"/>
      <c r="J9956" s="1"/>
      <c r="K9956" s="1"/>
      <c r="L9956" s="1"/>
      <c r="M9956" s="1"/>
      <c r="N9956" s="1"/>
    </row>
    <row r="9957" spans="6:14" x14ac:dyDescent="0.25">
      <c r="F9957" s="1"/>
      <c r="G9957" s="1"/>
      <c r="H9957" s="1"/>
      <c r="I9957" s="1"/>
      <c r="J9957" s="1"/>
      <c r="K9957" s="1"/>
      <c r="L9957" s="1"/>
      <c r="M9957" s="1"/>
      <c r="N9957" s="1"/>
    </row>
    <row r="9958" spans="6:14" x14ac:dyDescent="0.25">
      <c r="F9958" s="1"/>
      <c r="G9958" s="1"/>
      <c r="H9958" s="1"/>
      <c r="I9958" s="1"/>
      <c r="J9958" s="1"/>
      <c r="K9958" s="1"/>
      <c r="L9958" s="1"/>
      <c r="M9958" s="1"/>
      <c r="N9958" s="1"/>
    </row>
    <row r="9959" spans="6:14" x14ac:dyDescent="0.25">
      <c r="F9959" s="1"/>
      <c r="G9959" s="1"/>
      <c r="H9959" s="1"/>
      <c r="I9959" s="1"/>
      <c r="J9959" s="1"/>
      <c r="K9959" s="1"/>
      <c r="L9959" s="1"/>
      <c r="M9959" s="1"/>
      <c r="N9959" s="1"/>
    </row>
    <row r="9960" spans="6:14" x14ac:dyDescent="0.25">
      <c r="F9960" s="1"/>
      <c r="G9960" s="1"/>
      <c r="H9960" s="1"/>
      <c r="I9960" s="1"/>
      <c r="J9960" s="1"/>
      <c r="K9960" s="1"/>
      <c r="L9960" s="1"/>
      <c r="M9960" s="1"/>
      <c r="N9960" s="1"/>
    </row>
    <row r="9961" spans="6:14" x14ac:dyDescent="0.25">
      <c r="F9961" s="1"/>
      <c r="G9961" s="1"/>
      <c r="H9961" s="1"/>
      <c r="I9961" s="1"/>
      <c r="J9961" s="1"/>
      <c r="K9961" s="1"/>
      <c r="L9961" s="1"/>
      <c r="M9961" s="1"/>
      <c r="N9961" s="1"/>
    </row>
    <row r="9962" spans="6:14" x14ac:dyDescent="0.25">
      <c r="F9962" s="1"/>
      <c r="G9962" s="1"/>
      <c r="H9962" s="1"/>
      <c r="I9962" s="1"/>
      <c r="J9962" s="1"/>
      <c r="K9962" s="1"/>
      <c r="L9962" s="1"/>
      <c r="M9962" s="1"/>
      <c r="N9962" s="1"/>
    </row>
    <row r="9963" spans="6:14" x14ac:dyDescent="0.25">
      <c r="F9963" s="1"/>
      <c r="G9963" s="1"/>
      <c r="H9963" s="1"/>
      <c r="I9963" s="1"/>
      <c r="J9963" s="1"/>
      <c r="K9963" s="1"/>
      <c r="L9963" s="1"/>
      <c r="M9963" s="1"/>
      <c r="N9963" s="1"/>
    </row>
    <row r="9964" spans="6:14" x14ac:dyDescent="0.25">
      <c r="F9964" s="1"/>
      <c r="G9964" s="1"/>
      <c r="H9964" s="1"/>
      <c r="I9964" s="1"/>
      <c r="J9964" s="1"/>
      <c r="K9964" s="1"/>
      <c r="L9964" s="1"/>
      <c r="M9964" s="1"/>
      <c r="N9964" s="1"/>
    </row>
    <row r="9965" spans="6:14" x14ac:dyDescent="0.25">
      <c r="F9965" s="1"/>
      <c r="G9965" s="1"/>
      <c r="H9965" s="1"/>
      <c r="I9965" s="1"/>
      <c r="J9965" s="1"/>
      <c r="K9965" s="1"/>
      <c r="L9965" s="1"/>
      <c r="M9965" s="1"/>
      <c r="N9965" s="1"/>
    </row>
    <row r="9966" spans="6:14" x14ac:dyDescent="0.25">
      <c r="F9966" s="1"/>
      <c r="G9966" s="1"/>
      <c r="H9966" s="1"/>
      <c r="I9966" s="1"/>
      <c r="J9966" s="1"/>
      <c r="K9966" s="1"/>
      <c r="L9966" s="1"/>
      <c r="M9966" s="1"/>
      <c r="N9966" s="1"/>
    </row>
    <row r="9967" spans="6:14" x14ac:dyDescent="0.25">
      <c r="F9967" s="1"/>
      <c r="G9967" s="1"/>
      <c r="H9967" s="1"/>
      <c r="I9967" s="1"/>
      <c r="J9967" s="1"/>
      <c r="K9967" s="1"/>
      <c r="L9967" s="1"/>
      <c r="M9967" s="1"/>
      <c r="N9967" s="1"/>
    </row>
    <row r="9968" spans="6:14" x14ac:dyDescent="0.25">
      <c r="F9968" s="1"/>
      <c r="G9968" s="1"/>
      <c r="H9968" s="1"/>
      <c r="I9968" s="1"/>
      <c r="J9968" s="1"/>
      <c r="K9968" s="1"/>
      <c r="L9968" s="1"/>
      <c r="M9968" s="1"/>
      <c r="N9968" s="1"/>
    </row>
    <row r="9969" spans="6:14" x14ac:dyDescent="0.25">
      <c r="F9969" s="1"/>
      <c r="G9969" s="1"/>
      <c r="H9969" s="1"/>
      <c r="I9969" s="1"/>
      <c r="J9969" s="1"/>
      <c r="K9969" s="1"/>
      <c r="L9969" s="1"/>
      <c r="M9969" s="1"/>
      <c r="N9969" s="1"/>
    </row>
    <row r="9970" spans="6:14" x14ac:dyDescent="0.25">
      <c r="F9970" s="1"/>
      <c r="G9970" s="1"/>
      <c r="H9970" s="1"/>
      <c r="I9970" s="1"/>
      <c r="J9970" s="1"/>
      <c r="K9970" s="1"/>
      <c r="L9970" s="1"/>
      <c r="M9970" s="1"/>
      <c r="N9970" s="1"/>
    </row>
    <row r="9971" spans="6:14" x14ac:dyDescent="0.25">
      <c r="F9971" s="1"/>
      <c r="G9971" s="1"/>
      <c r="H9971" s="1"/>
      <c r="I9971" s="1"/>
      <c r="J9971" s="1"/>
      <c r="K9971" s="1"/>
      <c r="L9971" s="1"/>
      <c r="M9971" s="1"/>
      <c r="N9971" s="1"/>
    </row>
    <row r="9972" spans="6:14" x14ac:dyDescent="0.25">
      <c r="F9972" s="1"/>
      <c r="G9972" s="1"/>
      <c r="H9972" s="1"/>
      <c r="I9972" s="1"/>
      <c r="J9972" s="1"/>
      <c r="K9972" s="1"/>
      <c r="L9972" s="1"/>
      <c r="M9972" s="1"/>
      <c r="N9972" s="1"/>
    </row>
    <row r="9973" spans="6:14" x14ac:dyDescent="0.25">
      <c r="F9973" s="1"/>
      <c r="G9973" s="1"/>
      <c r="H9973" s="1"/>
      <c r="I9973" s="1"/>
      <c r="J9973" s="1"/>
      <c r="K9973" s="1"/>
      <c r="L9973" s="1"/>
      <c r="M9973" s="1"/>
      <c r="N9973" s="1"/>
    </row>
    <row r="9974" spans="6:14" x14ac:dyDescent="0.25">
      <c r="F9974" s="1"/>
      <c r="G9974" s="1"/>
      <c r="H9974" s="1"/>
      <c r="I9974" s="1"/>
      <c r="J9974" s="1"/>
      <c r="K9974" s="1"/>
      <c r="L9974" s="1"/>
      <c r="M9974" s="1"/>
      <c r="N9974" s="1"/>
    </row>
    <row r="9975" spans="6:14" x14ac:dyDescent="0.25">
      <c r="F9975" s="1"/>
      <c r="G9975" s="1"/>
      <c r="H9975" s="1"/>
      <c r="I9975" s="1"/>
      <c r="J9975" s="1"/>
      <c r="K9975" s="1"/>
      <c r="L9975" s="1"/>
      <c r="M9975" s="1"/>
      <c r="N9975" s="1"/>
    </row>
    <row r="9976" spans="6:14" x14ac:dyDescent="0.25">
      <c r="F9976" s="1"/>
      <c r="G9976" s="1"/>
      <c r="H9976" s="1"/>
      <c r="I9976" s="1"/>
      <c r="J9976" s="1"/>
      <c r="K9976" s="1"/>
      <c r="L9976" s="1"/>
      <c r="M9976" s="1"/>
      <c r="N9976" s="1"/>
    </row>
    <row r="9977" spans="6:14" x14ac:dyDescent="0.25">
      <c r="F9977" s="1"/>
      <c r="G9977" s="1"/>
      <c r="H9977" s="1"/>
      <c r="I9977" s="1"/>
      <c r="J9977" s="1"/>
      <c r="K9977" s="1"/>
      <c r="L9977" s="1"/>
      <c r="M9977" s="1"/>
      <c r="N9977" s="1"/>
    </row>
    <row r="9978" spans="6:14" x14ac:dyDescent="0.25">
      <c r="F9978" s="1"/>
      <c r="G9978" s="1"/>
      <c r="H9978" s="1"/>
      <c r="I9978" s="1"/>
      <c r="J9978" s="1"/>
      <c r="K9978" s="1"/>
      <c r="L9978" s="1"/>
      <c r="M9978" s="1"/>
      <c r="N9978" s="1"/>
    </row>
    <row r="9979" spans="6:14" x14ac:dyDescent="0.25">
      <c r="F9979" s="1"/>
      <c r="G9979" s="1"/>
      <c r="H9979" s="1"/>
      <c r="I9979" s="1"/>
      <c r="J9979" s="1"/>
      <c r="K9979" s="1"/>
      <c r="L9979" s="1"/>
      <c r="M9979" s="1"/>
      <c r="N9979" s="1"/>
    </row>
    <row r="9980" spans="6:14" x14ac:dyDescent="0.25">
      <c r="F9980" s="1"/>
      <c r="G9980" s="1"/>
      <c r="H9980" s="1"/>
      <c r="I9980" s="1"/>
      <c r="J9980" s="1"/>
      <c r="K9980" s="1"/>
      <c r="L9980" s="1"/>
      <c r="M9980" s="1"/>
      <c r="N9980" s="1"/>
    </row>
    <row r="9981" spans="6:14" x14ac:dyDescent="0.25">
      <c r="F9981" s="1"/>
      <c r="G9981" s="1"/>
      <c r="H9981" s="1"/>
      <c r="I9981" s="1"/>
      <c r="J9981" s="1"/>
      <c r="K9981" s="1"/>
      <c r="L9981" s="1"/>
      <c r="M9981" s="1"/>
      <c r="N9981" s="1"/>
    </row>
    <row r="9982" spans="6:14" x14ac:dyDescent="0.25">
      <c r="F9982" s="1"/>
      <c r="G9982" s="1"/>
      <c r="H9982" s="1"/>
      <c r="I9982" s="1"/>
      <c r="J9982" s="1"/>
      <c r="K9982" s="1"/>
      <c r="L9982" s="1"/>
      <c r="M9982" s="1"/>
      <c r="N9982" s="1"/>
    </row>
    <row r="9983" spans="6:14" x14ac:dyDescent="0.25">
      <c r="F9983" s="1"/>
      <c r="G9983" s="1"/>
      <c r="H9983" s="1"/>
      <c r="I9983" s="1"/>
      <c r="J9983" s="1"/>
      <c r="K9983" s="1"/>
      <c r="L9983" s="1"/>
      <c r="M9983" s="1"/>
      <c r="N9983" s="1"/>
    </row>
    <row r="9984" spans="6:14" x14ac:dyDescent="0.25">
      <c r="F9984" s="1"/>
      <c r="G9984" s="1"/>
      <c r="H9984" s="1"/>
      <c r="I9984" s="1"/>
      <c r="J9984" s="1"/>
      <c r="K9984" s="1"/>
      <c r="L9984" s="1"/>
      <c r="M9984" s="1"/>
      <c r="N9984" s="1"/>
    </row>
    <row r="9985" spans="6:14" x14ac:dyDescent="0.25">
      <c r="F9985" s="1"/>
      <c r="G9985" s="1"/>
      <c r="H9985" s="1"/>
      <c r="I9985" s="1"/>
      <c r="J9985" s="1"/>
      <c r="K9985" s="1"/>
      <c r="L9985" s="1"/>
      <c r="M9985" s="1"/>
      <c r="N9985" s="1"/>
    </row>
    <row r="9986" spans="6:14" x14ac:dyDescent="0.25">
      <c r="F9986" s="1"/>
      <c r="G9986" s="1"/>
      <c r="H9986" s="1"/>
      <c r="I9986" s="1"/>
      <c r="J9986" s="1"/>
      <c r="K9986" s="1"/>
      <c r="L9986" s="1"/>
      <c r="M9986" s="1"/>
      <c r="N9986" s="1"/>
    </row>
    <row r="9987" spans="6:14" x14ac:dyDescent="0.25">
      <c r="F9987" s="1"/>
      <c r="G9987" s="1"/>
      <c r="H9987" s="1"/>
      <c r="I9987" s="1"/>
      <c r="J9987" s="1"/>
      <c r="K9987" s="1"/>
      <c r="L9987" s="1"/>
      <c r="M9987" s="1"/>
      <c r="N9987" s="1"/>
    </row>
    <row r="9988" spans="6:14" x14ac:dyDescent="0.25">
      <c r="F9988" s="1"/>
      <c r="G9988" s="1"/>
      <c r="H9988" s="1"/>
      <c r="I9988" s="1"/>
      <c r="J9988" s="1"/>
      <c r="K9988" s="1"/>
      <c r="L9988" s="1"/>
      <c r="M9988" s="1"/>
      <c r="N9988" s="1"/>
    </row>
    <row r="9989" spans="6:14" x14ac:dyDescent="0.25">
      <c r="F9989" s="1"/>
      <c r="G9989" s="1"/>
      <c r="H9989" s="1"/>
      <c r="I9989" s="1"/>
      <c r="J9989" s="1"/>
      <c r="K9989" s="1"/>
      <c r="L9989" s="1"/>
      <c r="M9989" s="1"/>
      <c r="N9989" s="1"/>
    </row>
    <row r="9990" spans="6:14" x14ac:dyDescent="0.25">
      <c r="F9990" s="1"/>
      <c r="G9990" s="1"/>
      <c r="H9990" s="1"/>
      <c r="I9990" s="1"/>
      <c r="J9990" s="1"/>
      <c r="K9990" s="1"/>
      <c r="L9990" s="1"/>
      <c r="M9990" s="1"/>
      <c r="N9990" s="1"/>
    </row>
    <row r="9991" spans="6:14" x14ac:dyDescent="0.25">
      <c r="F9991" s="1"/>
      <c r="G9991" s="1"/>
      <c r="H9991" s="1"/>
      <c r="I9991" s="1"/>
      <c r="J9991" s="1"/>
      <c r="K9991" s="1"/>
      <c r="L9991" s="1"/>
      <c r="M9991" s="1"/>
      <c r="N9991" s="1"/>
    </row>
    <row r="9992" spans="6:14" x14ac:dyDescent="0.25">
      <c r="F9992" s="1"/>
      <c r="G9992" s="1"/>
      <c r="H9992" s="1"/>
      <c r="I9992" s="1"/>
      <c r="J9992" s="1"/>
      <c r="K9992" s="1"/>
      <c r="L9992" s="1"/>
      <c r="M9992" s="1"/>
      <c r="N9992" s="1"/>
    </row>
    <row r="9993" spans="6:14" x14ac:dyDescent="0.25">
      <c r="F9993" s="1"/>
      <c r="G9993" s="1"/>
      <c r="H9993" s="1"/>
      <c r="I9993" s="1"/>
      <c r="J9993" s="1"/>
      <c r="K9993" s="1"/>
      <c r="L9993" s="1"/>
      <c r="M9993" s="1"/>
      <c r="N9993" s="1"/>
    </row>
    <row r="9994" spans="6:14" x14ac:dyDescent="0.25">
      <c r="F9994" s="1"/>
      <c r="G9994" s="1"/>
      <c r="H9994" s="1"/>
      <c r="I9994" s="1"/>
      <c r="J9994" s="1"/>
      <c r="K9994" s="1"/>
      <c r="L9994" s="1"/>
      <c r="M9994" s="1"/>
      <c r="N9994" s="1"/>
    </row>
    <row r="9995" spans="6:14" x14ac:dyDescent="0.25">
      <c r="F9995" s="1"/>
      <c r="G9995" s="1"/>
      <c r="H9995" s="1"/>
      <c r="I9995" s="1"/>
      <c r="J9995" s="1"/>
      <c r="K9995" s="1"/>
      <c r="L9995" s="1"/>
      <c r="M9995" s="1"/>
      <c r="N9995" s="1"/>
    </row>
    <row r="9996" spans="6:14" x14ac:dyDescent="0.25">
      <c r="F9996" s="1"/>
      <c r="G9996" s="1"/>
      <c r="H9996" s="1"/>
      <c r="I9996" s="1"/>
      <c r="J9996" s="1"/>
      <c r="K9996" s="1"/>
      <c r="L9996" s="1"/>
      <c r="M9996" s="1"/>
      <c r="N9996" s="1"/>
    </row>
    <row r="9997" spans="6:14" x14ac:dyDescent="0.25">
      <c r="F9997" s="1"/>
      <c r="G9997" s="1"/>
      <c r="H9997" s="1"/>
      <c r="I9997" s="1"/>
      <c r="J9997" s="1"/>
      <c r="K9997" s="1"/>
      <c r="L9997" s="1"/>
      <c r="M9997" s="1"/>
      <c r="N9997" s="1"/>
    </row>
    <row r="9998" spans="6:14" x14ac:dyDescent="0.25">
      <c r="F9998" s="1"/>
      <c r="G9998" s="1"/>
      <c r="H9998" s="1"/>
      <c r="I9998" s="1"/>
      <c r="J9998" s="1"/>
      <c r="K9998" s="1"/>
      <c r="L9998" s="1"/>
      <c r="M9998" s="1"/>
      <c r="N9998" s="1"/>
    </row>
    <row r="9999" spans="6:14" x14ac:dyDescent="0.25">
      <c r="F9999" s="1"/>
      <c r="G9999" s="1"/>
      <c r="H9999" s="1"/>
      <c r="I9999" s="1"/>
      <c r="J9999" s="1"/>
      <c r="K9999" s="1"/>
      <c r="L9999" s="1"/>
      <c r="M9999" s="1"/>
      <c r="N9999" s="1"/>
    </row>
    <row r="10000" spans="6:14" x14ac:dyDescent="0.25">
      <c r="F10000" s="1"/>
      <c r="G10000" s="1"/>
      <c r="H10000" s="1"/>
      <c r="I10000" s="1"/>
      <c r="J10000" s="1"/>
      <c r="K10000" s="1"/>
      <c r="L10000" s="1"/>
      <c r="M10000" s="1"/>
      <c r="N10000" s="1"/>
    </row>
    <row r="10001" spans="6:14" x14ac:dyDescent="0.25">
      <c r="F10001" s="1"/>
      <c r="G10001" s="1"/>
      <c r="H10001" s="1"/>
      <c r="I10001" s="1"/>
      <c r="J10001" s="1"/>
      <c r="K10001" s="1"/>
      <c r="L10001" s="1"/>
      <c r="M10001" s="1"/>
      <c r="N10001" s="1"/>
    </row>
    <row r="10002" spans="6:14" x14ac:dyDescent="0.25">
      <c r="F10002" s="1"/>
      <c r="G10002" s="1"/>
      <c r="H10002" s="1"/>
      <c r="I10002" s="1"/>
      <c r="J10002" s="1"/>
      <c r="K10002" s="1"/>
      <c r="L10002" s="1"/>
      <c r="M10002" s="1"/>
      <c r="N10002" s="1"/>
    </row>
    <row r="10003" spans="6:14" x14ac:dyDescent="0.25">
      <c r="F10003" s="1"/>
      <c r="G10003" s="1"/>
      <c r="H10003" s="1"/>
      <c r="I10003" s="1"/>
      <c r="J10003" s="1"/>
      <c r="K10003" s="1"/>
      <c r="L10003" s="1"/>
      <c r="M10003" s="1"/>
      <c r="N10003" s="1"/>
    </row>
    <row r="10004" spans="6:14" x14ac:dyDescent="0.25">
      <c r="F10004" s="1"/>
      <c r="G10004" s="1"/>
      <c r="H10004" s="1"/>
      <c r="I10004" s="1"/>
      <c r="J10004" s="1"/>
      <c r="K10004" s="1"/>
      <c r="L10004" s="1"/>
      <c r="M10004" s="1"/>
      <c r="N10004" s="1"/>
    </row>
    <row r="10005" spans="6:14" x14ac:dyDescent="0.25">
      <c r="F10005" s="1"/>
      <c r="G10005" s="1"/>
      <c r="H10005" s="1"/>
      <c r="I10005" s="1"/>
      <c r="J10005" s="1"/>
      <c r="K10005" s="1"/>
      <c r="L10005" s="1"/>
      <c r="M10005" s="1"/>
      <c r="N10005" s="1"/>
    </row>
    <row r="10006" spans="6:14" x14ac:dyDescent="0.25">
      <c r="F10006" s="1"/>
      <c r="G10006" s="1"/>
      <c r="H10006" s="1"/>
      <c r="I10006" s="1"/>
      <c r="J10006" s="1"/>
      <c r="K10006" s="1"/>
      <c r="L10006" s="1"/>
      <c r="M10006" s="1"/>
      <c r="N10006" s="1"/>
    </row>
    <row r="10007" spans="6:14" x14ac:dyDescent="0.25">
      <c r="F10007" s="1"/>
      <c r="G10007" s="1"/>
      <c r="H10007" s="1"/>
      <c r="I10007" s="1"/>
      <c r="J10007" s="1"/>
      <c r="K10007" s="1"/>
      <c r="L10007" s="1"/>
      <c r="M10007" s="1"/>
      <c r="N10007" s="1"/>
    </row>
    <row r="10008" spans="6:14" x14ac:dyDescent="0.25">
      <c r="F10008" s="1"/>
      <c r="G10008" s="1"/>
      <c r="H10008" s="1"/>
      <c r="I10008" s="1"/>
      <c r="J10008" s="1"/>
      <c r="K10008" s="1"/>
      <c r="L10008" s="1"/>
      <c r="M10008" s="1"/>
      <c r="N10008" s="1"/>
    </row>
    <row r="10009" spans="6:14" x14ac:dyDescent="0.25">
      <c r="F10009" s="1"/>
      <c r="G10009" s="1"/>
      <c r="H10009" s="1"/>
      <c r="I10009" s="1"/>
      <c r="J10009" s="1"/>
      <c r="K10009" s="1"/>
      <c r="L10009" s="1"/>
      <c r="M10009" s="1"/>
      <c r="N10009" s="1"/>
    </row>
    <row r="10010" spans="6:14" x14ac:dyDescent="0.25">
      <c r="F10010" s="1"/>
      <c r="G10010" s="1"/>
      <c r="H10010" s="1"/>
      <c r="I10010" s="1"/>
      <c r="J10010" s="1"/>
      <c r="K10010" s="1"/>
      <c r="L10010" s="1"/>
      <c r="M10010" s="1"/>
      <c r="N10010" s="1"/>
    </row>
    <row r="10011" spans="6:14" x14ac:dyDescent="0.25">
      <c r="F10011" s="1"/>
      <c r="G10011" s="1"/>
      <c r="H10011" s="1"/>
      <c r="I10011" s="1"/>
      <c r="J10011" s="1"/>
      <c r="K10011" s="1"/>
      <c r="L10011" s="1"/>
      <c r="M10011" s="1"/>
      <c r="N10011" s="1"/>
    </row>
    <row r="10012" spans="6:14" x14ac:dyDescent="0.25">
      <c r="F10012" s="1"/>
      <c r="G10012" s="1"/>
      <c r="H10012" s="1"/>
      <c r="I10012" s="1"/>
      <c r="J10012" s="1"/>
      <c r="K10012" s="1"/>
      <c r="L10012" s="1"/>
      <c r="M10012" s="1"/>
      <c r="N10012" s="1"/>
    </row>
    <row r="10013" spans="6:14" x14ac:dyDescent="0.25">
      <c r="F10013" s="1"/>
      <c r="G10013" s="1"/>
      <c r="H10013" s="1"/>
      <c r="I10013" s="1"/>
      <c r="J10013" s="1"/>
      <c r="K10013" s="1"/>
      <c r="L10013" s="1"/>
      <c r="M10013" s="1"/>
      <c r="N10013" s="1"/>
    </row>
    <row r="10014" spans="6:14" x14ac:dyDescent="0.25">
      <c r="F10014" s="1"/>
      <c r="G10014" s="1"/>
      <c r="H10014" s="1"/>
      <c r="I10014" s="1"/>
      <c r="J10014" s="1"/>
      <c r="K10014" s="1"/>
      <c r="L10014" s="1"/>
      <c r="M10014" s="1"/>
      <c r="N10014" s="1"/>
    </row>
    <row r="10015" spans="6:14" x14ac:dyDescent="0.25">
      <c r="F10015" s="1"/>
      <c r="G10015" s="1"/>
      <c r="H10015" s="1"/>
      <c r="I10015" s="1"/>
      <c r="J10015" s="1"/>
      <c r="K10015" s="1"/>
      <c r="L10015" s="1"/>
      <c r="M10015" s="1"/>
      <c r="N10015" s="1"/>
    </row>
    <row r="10016" spans="6:14" x14ac:dyDescent="0.25">
      <c r="F10016" s="1"/>
      <c r="G10016" s="1"/>
      <c r="H10016" s="1"/>
      <c r="I10016" s="1"/>
      <c r="J10016" s="1"/>
      <c r="K10016" s="1"/>
      <c r="L10016" s="1"/>
      <c r="M10016" s="1"/>
      <c r="N10016" s="1"/>
    </row>
    <row r="10017" spans="6:14" x14ac:dyDescent="0.25">
      <c r="F10017" s="1"/>
      <c r="G10017" s="1"/>
      <c r="H10017" s="1"/>
      <c r="I10017" s="1"/>
      <c r="J10017" s="1"/>
      <c r="K10017" s="1"/>
      <c r="L10017" s="1"/>
      <c r="M10017" s="1"/>
      <c r="N10017" s="1"/>
    </row>
    <row r="10018" spans="6:14" x14ac:dyDescent="0.25">
      <c r="F10018" s="1"/>
      <c r="G10018" s="1"/>
      <c r="H10018" s="1"/>
      <c r="I10018" s="1"/>
      <c r="J10018" s="1"/>
      <c r="K10018" s="1"/>
      <c r="L10018" s="1"/>
      <c r="M10018" s="1"/>
      <c r="N10018" s="1"/>
    </row>
    <row r="10019" spans="6:14" x14ac:dyDescent="0.25">
      <c r="F10019" s="1"/>
      <c r="G10019" s="1"/>
      <c r="H10019" s="1"/>
      <c r="I10019" s="1"/>
      <c r="J10019" s="1"/>
      <c r="K10019" s="1"/>
      <c r="L10019" s="1"/>
      <c r="M10019" s="1"/>
      <c r="N10019" s="1"/>
    </row>
    <row r="10020" spans="6:14" x14ac:dyDescent="0.25">
      <c r="F10020" s="1"/>
      <c r="G10020" s="1"/>
      <c r="H10020" s="1"/>
      <c r="I10020" s="1"/>
      <c r="J10020" s="1"/>
      <c r="K10020" s="1"/>
      <c r="L10020" s="1"/>
      <c r="M10020" s="1"/>
      <c r="N10020" s="1"/>
    </row>
    <row r="10021" spans="6:14" x14ac:dyDescent="0.25">
      <c r="F10021" s="1"/>
      <c r="G10021" s="1"/>
      <c r="H10021" s="1"/>
      <c r="I10021" s="1"/>
      <c r="J10021" s="1"/>
      <c r="K10021" s="1"/>
      <c r="L10021" s="1"/>
      <c r="M10021" s="1"/>
      <c r="N10021" s="1"/>
    </row>
    <row r="10022" spans="6:14" x14ac:dyDescent="0.25">
      <c r="F10022" s="1"/>
      <c r="G10022" s="1"/>
      <c r="H10022" s="1"/>
      <c r="I10022" s="1"/>
      <c r="J10022" s="1"/>
      <c r="K10022" s="1"/>
      <c r="L10022" s="1"/>
      <c r="M10022" s="1"/>
      <c r="N10022" s="1"/>
    </row>
    <row r="10023" spans="6:14" x14ac:dyDescent="0.25">
      <c r="F10023" s="1"/>
      <c r="G10023" s="1"/>
      <c r="H10023" s="1"/>
      <c r="I10023" s="1"/>
      <c r="J10023" s="1"/>
      <c r="K10023" s="1"/>
      <c r="L10023" s="1"/>
      <c r="M10023" s="1"/>
      <c r="N10023" s="1"/>
    </row>
    <row r="10024" spans="6:14" x14ac:dyDescent="0.25">
      <c r="F10024" s="1"/>
      <c r="G10024" s="1"/>
      <c r="H10024" s="1"/>
      <c r="I10024" s="1"/>
      <c r="J10024" s="1"/>
      <c r="K10024" s="1"/>
      <c r="L10024" s="1"/>
      <c r="M10024" s="1"/>
      <c r="N10024" s="1"/>
    </row>
    <row r="10025" spans="6:14" x14ac:dyDescent="0.25">
      <c r="F10025" s="1"/>
      <c r="G10025" s="1"/>
      <c r="H10025" s="1"/>
      <c r="I10025" s="1"/>
      <c r="J10025" s="1"/>
      <c r="K10025" s="1"/>
      <c r="L10025" s="1"/>
      <c r="M10025" s="1"/>
      <c r="N10025" s="1"/>
    </row>
    <row r="10026" spans="6:14" x14ac:dyDescent="0.25">
      <c r="F10026" s="1"/>
      <c r="G10026" s="1"/>
      <c r="H10026" s="1"/>
      <c r="I10026" s="1"/>
      <c r="J10026" s="1"/>
      <c r="K10026" s="1"/>
      <c r="L10026" s="1"/>
      <c r="M10026" s="1"/>
      <c r="N10026" s="1"/>
    </row>
    <row r="10027" spans="6:14" x14ac:dyDescent="0.25">
      <c r="F10027" s="1"/>
      <c r="G10027" s="1"/>
      <c r="H10027" s="1"/>
      <c r="I10027" s="1"/>
      <c r="J10027" s="1"/>
      <c r="K10027" s="1"/>
      <c r="L10027" s="1"/>
      <c r="M10027" s="1"/>
      <c r="N10027" s="1"/>
    </row>
    <row r="10028" spans="6:14" x14ac:dyDescent="0.25">
      <c r="F10028" s="1"/>
      <c r="G10028" s="1"/>
      <c r="H10028" s="1"/>
      <c r="I10028" s="1"/>
      <c r="J10028" s="1"/>
      <c r="K10028" s="1"/>
      <c r="L10028" s="1"/>
      <c r="M10028" s="1"/>
      <c r="N10028" s="1"/>
    </row>
    <row r="10029" spans="6:14" x14ac:dyDescent="0.25">
      <c r="F10029" s="1"/>
      <c r="G10029" s="1"/>
      <c r="H10029" s="1"/>
      <c r="I10029" s="1"/>
      <c r="J10029" s="1"/>
      <c r="K10029" s="1"/>
      <c r="L10029" s="1"/>
      <c r="M10029" s="1"/>
      <c r="N10029" s="1"/>
    </row>
    <row r="10030" spans="6:14" x14ac:dyDescent="0.25">
      <c r="F10030" s="1"/>
      <c r="G10030" s="1"/>
      <c r="H10030" s="1"/>
      <c r="I10030" s="1"/>
      <c r="J10030" s="1"/>
      <c r="K10030" s="1"/>
      <c r="L10030" s="1"/>
      <c r="M10030" s="1"/>
      <c r="N10030" s="1"/>
    </row>
    <row r="10031" spans="6:14" x14ac:dyDescent="0.25">
      <c r="F10031" s="1"/>
      <c r="G10031" s="1"/>
      <c r="H10031" s="1"/>
      <c r="I10031" s="1"/>
      <c r="J10031" s="1"/>
      <c r="K10031" s="1"/>
      <c r="L10031" s="1"/>
      <c r="M10031" s="1"/>
      <c r="N10031" s="1"/>
    </row>
    <row r="10032" spans="6:14" x14ac:dyDescent="0.25">
      <c r="F10032" s="1"/>
      <c r="G10032" s="1"/>
      <c r="H10032" s="1"/>
      <c r="I10032" s="1"/>
      <c r="J10032" s="1"/>
      <c r="K10032" s="1"/>
      <c r="L10032" s="1"/>
      <c r="M10032" s="1"/>
      <c r="N10032" s="1"/>
    </row>
    <row r="10033" spans="6:14" x14ac:dyDescent="0.25">
      <c r="F10033" s="1"/>
      <c r="G10033" s="1"/>
      <c r="H10033" s="1"/>
      <c r="I10033" s="1"/>
      <c r="J10033" s="1"/>
      <c r="K10033" s="1"/>
      <c r="L10033" s="1"/>
      <c r="M10033" s="1"/>
      <c r="N10033" s="1"/>
    </row>
    <row r="10034" spans="6:14" x14ac:dyDescent="0.25">
      <c r="F10034" s="1"/>
      <c r="G10034" s="1"/>
      <c r="H10034" s="1"/>
      <c r="I10034" s="1"/>
      <c r="J10034" s="1"/>
      <c r="K10034" s="1"/>
      <c r="L10034" s="1"/>
      <c r="M10034" s="1"/>
      <c r="N10034" s="1"/>
    </row>
    <row r="10035" spans="6:14" x14ac:dyDescent="0.25">
      <c r="F10035" s="1"/>
      <c r="G10035" s="1"/>
      <c r="H10035" s="1"/>
      <c r="I10035" s="1"/>
      <c r="J10035" s="1"/>
      <c r="K10035" s="1"/>
      <c r="L10035" s="1"/>
      <c r="M10035" s="1"/>
      <c r="N10035" s="1"/>
    </row>
    <row r="10036" spans="6:14" x14ac:dyDescent="0.25">
      <c r="F10036" s="1"/>
      <c r="G10036" s="1"/>
      <c r="H10036" s="1"/>
      <c r="I10036" s="1"/>
      <c r="J10036" s="1"/>
      <c r="K10036" s="1"/>
      <c r="L10036" s="1"/>
      <c r="M10036" s="1"/>
      <c r="N10036" s="1"/>
    </row>
    <row r="10037" spans="6:14" x14ac:dyDescent="0.25">
      <c r="F10037" s="1"/>
      <c r="G10037" s="1"/>
      <c r="H10037" s="1"/>
      <c r="I10037" s="1"/>
      <c r="J10037" s="1"/>
      <c r="K10037" s="1"/>
      <c r="L10037" s="1"/>
      <c r="M10037" s="1"/>
      <c r="N10037" s="1"/>
    </row>
    <row r="10038" spans="6:14" x14ac:dyDescent="0.25">
      <c r="F10038" s="1"/>
      <c r="G10038" s="1"/>
      <c r="H10038" s="1"/>
      <c r="I10038" s="1"/>
      <c r="J10038" s="1"/>
      <c r="K10038" s="1"/>
      <c r="L10038" s="1"/>
      <c r="M10038" s="1"/>
      <c r="N10038" s="1"/>
    </row>
    <row r="10039" spans="6:14" x14ac:dyDescent="0.25">
      <c r="F10039" s="1"/>
      <c r="G10039" s="1"/>
      <c r="H10039" s="1"/>
      <c r="I10039" s="1"/>
      <c r="J10039" s="1"/>
      <c r="K10039" s="1"/>
      <c r="L10039" s="1"/>
      <c r="M10039" s="1"/>
      <c r="N10039" s="1"/>
    </row>
    <row r="10040" spans="6:14" x14ac:dyDescent="0.25">
      <c r="F10040" s="1"/>
      <c r="G10040" s="1"/>
      <c r="H10040" s="1"/>
      <c r="I10040" s="1"/>
      <c r="J10040" s="1"/>
      <c r="K10040" s="1"/>
      <c r="L10040" s="1"/>
      <c r="M10040" s="1"/>
      <c r="N10040" s="1"/>
    </row>
    <row r="10041" spans="6:14" x14ac:dyDescent="0.25">
      <c r="F10041" s="1"/>
      <c r="G10041" s="1"/>
      <c r="H10041" s="1"/>
      <c r="I10041" s="1"/>
      <c r="J10041" s="1"/>
      <c r="K10041" s="1"/>
      <c r="L10041" s="1"/>
      <c r="M10041" s="1"/>
      <c r="N10041" s="1"/>
    </row>
    <row r="10042" spans="6:14" x14ac:dyDescent="0.25">
      <c r="F10042" s="1"/>
      <c r="G10042" s="1"/>
      <c r="H10042" s="1"/>
      <c r="I10042" s="1"/>
      <c r="J10042" s="1"/>
      <c r="K10042" s="1"/>
      <c r="L10042" s="1"/>
      <c r="M10042" s="1"/>
      <c r="N10042" s="1"/>
    </row>
    <row r="10043" spans="6:14" x14ac:dyDescent="0.25">
      <c r="F10043" s="1"/>
      <c r="G10043" s="1"/>
      <c r="H10043" s="1"/>
      <c r="I10043" s="1"/>
      <c r="J10043" s="1"/>
      <c r="K10043" s="1"/>
      <c r="L10043" s="1"/>
      <c r="M10043" s="1"/>
      <c r="N10043" s="1"/>
    </row>
    <row r="10044" spans="6:14" x14ac:dyDescent="0.25">
      <c r="F10044" s="1"/>
      <c r="G10044" s="1"/>
      <c r="H10044" s="1"/>
      <c r="I10044" s="1"/>
      <c r="J10044" s="1"/>
      <c r="K10044" s="1"/>
      <c r="L10044" s="1"/>
      <c r="M10044" s="1"/>
      <c r="N10044" s="1"/>
    </row>
    <row r="10045" spans="6:14" x14ac:dyDescent="0.25">
      <c r="F10045" s="1"/>
      <c r="G10045" s="1"/>
      <c r="H10045" s="1"/>
      <c r="I10045" s="1"/>
      <c r="J10045" s="1"/>
      <c r="K10045" s="1"/>
      <c r="L10045" s="1"/>
      <c r="M10045" s="1"/>
      <c r="N10045" s="1"/>
    </row>
    <row r="10046" spans="6:14" x14ac:dyDescent="0.25">
      <c r="F10046" s="1"/>
      <c r="G10046" s="1"/>
      <c r="H10046" s="1"/>
      <c r="I10046" s="1"/>
      <c r="J10046" s="1"/>
      <c r="K10046" s="1"/>
      <c r="L10046" s="1"/>
      <c r="M10046" s="1"/>
      <c r="N10046" s="1"/>
    </row>
    <row r="10047" spans="6:14" x14ac:dyDescent="0.25">
      <c r="F10047" s="1"/>
      <c r="G10047" s="1"/>
      <c r="H10047" s="1"/>
      <c r="I10047" s="1"/>
      <c r="J10047" s="1"/>
      <c r="K10047" s="1"/>
      <c r="L10047" s="1"/>
      <c r="M10047" s="1"/>
      <c r="N10047" s="1"/>
    </row>
    <row r="10048" spans="6:14" x14ac:dyDescent="0.25">
      <c r="F10048" s="1"/>
      <c r="G10048" s="1"/>
      <c r="H10048" s="1"/>
      <c r="I10048" s="1"/>
      <c r="J10048" s="1"/>
      <c r="K10048" s="1"/>
      <c r="L10048" s="1"/>
      <c r="M10048" s="1"/>
      <c r="N10048" s="1"/>
    </row>
    <row r="10049" spans="6:14" x14ac:dyDescent="0.25">
      <c r="F10049" s="1"/>
      <c r="G10049" s="1"/>
      <c r="H10049" s="1"/>
      <c r="I10049" s="1"/>
      <c r="J10049" s="1"/>
      <c r="K10049" s="1"/>
      <c r="L10049" s="1"/>
      <c r="M10049" s="1"/>
      <c r="N10049" s="1"/>
    </row>
    <row r="10050" spans="6:14" x14ac:dyDescent="0.25">
      <c r="F10050" s="1"/>
      <c r="G10050" s="1"/>
      <c r="H10050" s="1"/>
      <c r="I10050" s="1"/>
      <c r="J10050" s="1"/>
      <c r="K10050" s="1"/>
      <c r="L10050" s="1"/>
      <c r="M10050" s="1"/>
      <c r="N10050" s="1"/>
    </row>
    <row r="10051" spans="6:14" x14ac:dyDescent="0.25">
      <c r="F10051" s="1"/>
      <c r="G10051" s="1"/>
      <c r="H10051" s="1"/>
      <c r="I10051" s="1"/>
      <c r="J10051" s="1"/>
      <c r="K10051" s="1"/>
      <c r="L10051" s="1"/>
      <c r="M10051" s="1"/>
      <c r="N10051" s="1"/>
    </row>
    <row r="10052" spans="6:14" x14ac:dyDescent="0.25">
      <c r="F10052" s="1"/>
      <c r="G10052" s="1"/>
      <c r="H10052" s="1"/>
      <c r="I10052" s="1"/>
      <c r="J10052" s="1"/>
      <c r="K10052" s="1"/>
      <c r="L10052" s="1"/>
      <c r="M10052" s="1"/>
      <c r="N10052" s="1"/>
    </row>
    <row r="10053" spans="6:14" x14ac:dyDescent="0.25">
      <c r="F10053" s="1"/>
      <c r="G10053" s="1"/>
      <c r="H10053" s="1"/>
      <c r="I10053" s="1"/>
      <c r="J10053" s="1"/>
      <c r="K10053" s="1"/>
      <c r="L10053" s="1"/>
      <c r="M10053" s="1"/>
      <c r="N10053" s="1"/>
    </row>
    <row r="10054" spans="6:14" x14ac:dyDescent="0.25">
      <c r="F10054" s="1"/>
      <c r="G10054" s="1"/>
      <c r="H10054" s="1"/>
      <c r="I10054" s="1"/>
      <c r="J10054" s="1"/>
      <c r="K10054" s="1"/>
      <c r="L10054" s="1"/>
      <c r="M10054" s="1"/>
      <c r="N10054" s="1"/>
    </row>
    <row r="10055" spans="6:14" x14ac:dyDescent="0.25">
      <c r="F10055" s="1"/>
      <c r="G10055" s="1"/>
      <c r="H10055" s="1"/>
      <c r="I10055" s="1"/>
      <c r="J10055" s="1"/>
      <c r="K10055" s="1"/>
      <c r="L10055" s="1"/>
      <c r="M10055" s="1"/>
      <c r="N10055" s="1"/>
    </row>
    <row r="10056" spans="6:14" x14ac:dyDescent="0.25">
      <c r="F10056" s="1"/>
      <c r="G10056" s="1"/>
      <c r="H10056" s="1"/>
      <c r="I10056" s="1"/>
      <c r="J10056" s="1"/>
      <c r="K10056" s="1"/>
      <c r="L10056" s="1"/>
      <c r="M10056" s="1"/>
      <c r="N10056" s="1"/>
    </row>
    <row r="10057" spans="6:14" x14ac:dyDescent="0.25">
      <c r="F10057" s="1"/>
      <c r="G10057" s="1"/>
      <c r="H10057" s="1"/>
      <c r="I10057" s="1"/>
      <c r="J10057" s="1"/>
      <c r="K10057" s="1"/>
      <c r="L10057" s="1"/>
      <c r="M10057" s="1"/>
      <c r="N10057" s="1"/>
    </row>
    <row r="10058" spans="6:14" x14ac:dyDescent="0.25">
      <c r="F10058" s="1"/>
      <c r="G10058" s="1"/>
      <c r="H10058" s="1"/>
      <c r="I10058" s="1"/>
      <c r="J10058" s="1"/>
      <c r="K10058" s="1"/>
      <c r="L10058" s="1"/>
      <c r="M10058" s="1"/>
      <c r="N10058" s="1"/>
    </row>
    <row r="10059" spans="6:14" x14ac:dyDescent="0.25">
      <c r="F10059" s="1"/>
      <c r="G10059" s="1"/>
      <c r="H10059" s="1"/>
      <c r="I10059" s="1"/>
      <c r="J10059" s="1"/>
      <c r="K10059" s="1"/>
      <c r="L10059" s="1"/>
      <c r="M10059" s="1"/>
      <c r="N10059" s="1"/>
    </row>
    <row r="10060" spans="6:14" x14ac:dyDescent="0.25">
      <c r="F10060" s="1"/>
      <c r="G10060" s="1"/>
      <c r="H10060" s="1"/>
      <c r="I10060" s="1"/>
      <c r="J10060" s="1"/>
      <c r="K10060" s="1"/>
      <c r="L10060" s="1"/>
      <c r="M10060" s="1"/>
      <c r="N10060" s="1"/>
    </row>
    <row r="10061" spans="6:14" x14ac:dyDescent="0.25">
      <c r="F10061" s="1"/>
      <c r="G10061" s="1"/>
      <c r="H10061" s="1"/>
      <c r="I10061" s="1"/>
      <c r="J10061" s="1"/>
      <c r="K10061" s="1"/>
      <c r="L10061" s="1"/>
      <c r="M10061" s="1"/>
      <c r="N10061" s="1"/>
    </row>
    <row r="10062" spans="6:14" x14ac:dyDescent="0.25">
      <c r="F10062" s="1"/>
      <c r="G10062" s="1"/>
      <c r="H10062" s="1"/>
      <c r="I10062" s="1"/>
      <c r="J10062" s="1"/>
      <c r="K10062" s="1"/>
      <c r="L10062" s="1"/>
      <c r="M10062" s="1"/>
      <c r="N10062" s="1"/>
    </row>
    <row r="10063" spans="6:14" x14ac:dyDescent="0.25">
      <c r="F10063" s="1"/>
      <c r="G10063" s="1"/>
      <c r="H10063" s="1"/>
      <c r="I10063" s="1"/>
      <c r="J10063" s="1"/>
      <c r="K10063" s="1"/>
      <c r="L10063" s="1"/>
      <c r="M10063" s="1"/>
      <c r="N10063" s="1"/>
    </row>
    <row r="10064" spans="6:14" x14ac:dyDescent="0.25">
      <c r="F10064" s="1"/>
      <c r="G10064" s="1"/>
      <c r="H10064" s="1"/>
      <c r="I10064" s="1"/>
      <c r="J10064" s="1"/>
      <c r="K10064" s="1"/>
      <c r="L10064" s="1"/>
      <c r="M10064" s="1"/>
      <c r="N10064" s="1"/>
    </row>
    <row r="10065" spans="6:14" x14ac:dyDescent="0.25">
      <c r="F10065" s="1"/>
      <c r="G10065" s="1"/>
      <c r="H10065" s="1"/>
      <c r="I10065" s="1"/>
      <c r="J10065" s="1"/>
      <c r="K10065" s="1"/>
      <c r="L10065" s="1"/>
      <c r="M10065" s="1"/>
      <c r="N10065" s="1"/>
    </row>
    <row r="10066" spans="6:14" x14ac:dyDescent="0.25">
      <c r="F10066" s="1"/>
      <c r="G10066" s="1"/>
      <c r="H10066" s="1"/>
      <c r="I10066" s="1"/>
      <c r="J10066" s="1"/>
      <c r="K10066" s="1"/>
      <c r="L10066" s="1"/>
      <c r="M10066" s="1"/>
      <c r="N10066" s="1"/>
    </row>
    <row r="10067" spans="6:14" x14ac:dyDescent="0.25">
      <c r="F10067" s="1"/>
      <c r="G10067" s="1"/>
      <c r="H10067" s="1"/>
      <c r="I10067" s="1"/>
      <c r="J10067" s="1"/>
      <c r="K10067" s="1"/>
      <c r="L10067" s="1"/>
      <c r="M10067" s="1"/>
      <c r="N10067" s="1"/>
    </row>
    <row r="10068" spans="6:14" x14ac:dyDescent="0.25">
      <c r="F10068" s="1"/>
      <c r="G10068" s="1"/>
      <c r="H10068" s="1"/>
      <c r="I10068" s="1"/>
      <c r="J10068" s="1"/>
      <c r="K10068" s="1"/>
      <c r="L10068" s="1"/>
      <c r="M10068" s="1"/>
      <c r="N10068" s="1"/>
    </row>
    <row r="10069" spans="6:14" x14ac:dyDescent="0.25">
      <c r="F10069" s="1"/>
      <c r="G10069" s="1"/>
      <c r="H10069" s="1"/>
      <c r="I10069" s="1"/>
      <c r="J10069" s="1"/>
      <c r="K10069" s="1"/>
      <c r="L10069" s="1"/>
      <c r="M10069" s="1"/>
      <c r="N10069" s="1"/>
    </row>
    <row r="10070" spans="6:14" x14ac:dyDescent="0.25">
      <c r="F10070" s="1"/>
      <c r="G10070" s="1"/>
      <c r="H10070" s="1"/>
      <c r="I10070" s="1"/>
      <c r="J10070" s="1"/>
      <c r="K10070" s="1"/>
      <c r="L10070" s="1"/>
      <c r="M10070" s="1"/>
      <c r="N10070" s="1"/>
    </row>
    <row r="10071" spans="6:14" x14ac:dyDescent="0.25">
      <c r="F10071" s="1"/>
      <c r="G10071" s="1"/>
      <c r="H10071" s="1"/>
      <c r="I10071" s="1"/>
      <c r="J10071" s="1"/>
      <c r="K10071" s="1"/>
      <c r="L10071" s="1"/>
      <c r="M10071" s="1"/>
      <c r="N10071" s="1"/>
    </row>
    <row r="10072" spans="6:14" x14ac:dyDescent="0.25">
      <c r="F10072" s="1"/>
      <c r="G10072" s="1"/>
      <c r="H10072" s="1"/>
      <c r="I10072" s="1"/>
      <c r="J10072" s="1"/>
      <c r="K10072" s="1"/>
      <c r="L10072" s="1"/>
      <c r="M10072" s="1"/>
      <c r="N10072" s="1"/>
    </row>
    <row r="10073" spans="6:14" x14ac:dyDescent="0.25">
      <c r="F10073" s="1"/>
      <c r="G10073" s="1"/>
      <c r="H10073" s="1"/>
      <c r="I10073" s="1"/>
      <c r="J10073" s="1"/>
      <c r="K10073" s="1"/>
      <c r="L10073" s="1"/>
      <c r="M10073" s="1"/>
      <c r="N10073" s="1"/>
    </row>
    <row r="10074" spans="6:14" x14ac:dyDescent="0.25">
      <c r="F10074" s="1"/>
      <c r="G10074" s="1"/>
      <c r="H10074" s="1"/>
      <c r="I10074" s="1"/>
      <c r="J10074" s="1"/>
      <c r="K10074" s="1"/>
      <c r="L10074" s="1"/>
      <c r="M10074" s="1"/>
      <c r="N10074" s="1"/>
    </row>
    <row r="10075" spans="6:14" x14ac:dyDescent="0.25">
      <c r="F10075" s="1"/>
      <c r="G10075" s="1"/>
      <c r="H10075" s="1"/>
      <c r="I10075" s="1"/>
      <c r="J10075" s="1"/>
      <c r="K10075" s="1"/>
      <c r="L10075" s="1"/>
      <c r="M10075" s="1"/>
      <c r="N10075" s="1"/>
    </row>
    <row r="10076" spans="6:14" x14ac:dyDescent="0.25">
      <c r="F10076" s="1"/>
      <c r="G10076" s="1"/>
      <c r="H10076" s="1"/>
      <c r="I10076" s="1"/>
      <c r="J10076" s="1"/>
      <c r="K10076" s="1"/>
      <c r="L10076" s="1"/>
      <c r="M10076" s="1"/>
      <c r="N10076" s="1"/>
    </row>
    <row r="10077" spans="6:14" x14ac:dyDescent="0.25">
      <c r="F10077" s="1"/>
      <c r="G10077" s="1"/>
      <c r="H10077" s="1"/>
      <c r="I10077" s="1"/>
      <c r="J10077" s="1"/>
      <c r="K10077" s="1"/>
      <c r="L10077" s="1"/>
      <c r="M10077" s="1"/>
      <c r="N10077" s="1"/>
    </row>
    <row r="10078" spans="6:14" x14ac:dyDescent="0.25">
      <c r="F10078" s="1"/>
      <c r="G10078" s="1"/>
      <c r="H10078" s="1"/>
      <c r="I10078" s="1"/>
      <c r="J10078" s="1"/>
      <c r="K10078" s="1"/>
      <c r="L10078" s="1"/>
      <c r="M10078" s="1"/>
      <c r="N10078" s="1"/>
    </row>
    <row r="10079" spans="6:14" x14ac:dyDescent="0.25">
      <c r="F10079" s="1"/>
      <c r="G10079" s="1"/>
      <c r="H10079" s="1"/>
      <c r="I10079" s="1"/>
      <c r="J10079" s="1"/>
      <c r="K10079" s="1"/>
      <c r="L10079" s="1"/>
      <c r="M10079" s="1"/>
      <c r="N10079" s="1"/>
    </row>
    <row r="10080" spans="6:14" x14ac:dyDescent="0.25">
      <c r="F10080" s="1"/>
      <c r="G10080" s="1"/>
      <c r="H10080" s="1"/>
      <c r="I10080" s="1"/>
      <c r="J10080" s="1"/>
      <c r="K10080" s="1"/>
      <c r="L10080" s="1"/>
      <c r="M10080" s="1"/>
      <c r="N10080" s="1"/>
    </row>
    <row r="10081" spans="6:14" x14ac:dyDescent="0.25">
      <c r="F10081" s="1"/>
      <c r="G10081" s="1"/>
      <c r="H10081" s="1"/>
      <c r="I10081" s="1"/>
      <c r="J10081" s="1"/>
      <c r="K10081" s="1"/>
      <c r="L10081" s="1"/>
      <c r="M10081" s="1"/>
      <c r="N10081" s="1"/>
    </row>
    <row r="10082" spans="6:14" x14ac:dyDescent="0.25">
      <c r="F10082" s="1"/>
      <c r="G10082" s="1"/>
      <c r="H10082" s="1"/>
      <c r="I10082" s="1"/>
      <c r="J10082" s="1"/>
      <c r="K10082" s="1"/>
      <c r="L10082" s="1"/>
      <c r="M10082" s="1"/>
      <c r="N10082" s="1"/>
    </row>
    <row r="10083" spans="6:14" x14ac:dyDescent="0.25">
      <c r="F10083" s="1"/>
      <c r="G10083" s="1"/>
      <c r="H10083" s="1"/>
      <c r="I10083" s="1"/>
      <c r="J10083" s="1"/>
      <c r="K10083" s="1"/>
      <c r="L10083" s="1"/>
      <c r="M10083" s="1"/>
      <c r="N10083" s="1"/>
    </row>
    <row r="10084" spans="6:14" x14ac:dyDescent="0.25">
      <c r="F10084" s="1"/>
      <c r="G10084" s="1"/>
      <c r="H10084" s="1"/>
      <c r="I10084" s="1"/>
      <c r="J10084" s="1"/>
      <c r="K10084" s="1"/>
      <c r="L10084" s="1"/>
      <c r="M10084" s="1"/>
      <c r="N10084" s="1"/>
    </row>
    <row r="10085" spans="6:14" x14ac:dyDescent="0.25">
      <c r="F10085" s="1"/>
      <c r="G10085" s="1"/>
      <c r="H10085" s="1"/>
      <c r="I10085" s="1"/>
      <c r="J10085" s="1"/>
      <c r="K10085" s="1"/>
      <c r="L10085" s="1"/>
      <c r="M10085" s="1"/>
      <c r="N10085" s="1"/>
    </row>
    <row r="10086" spans="6:14" x14ac:dyDescent="0.25">
      <c r="F10086" s="1"/>
      <c r="G10086" s="1"/>
      <c r="H10086" s="1"/>
      <c r="I10086" s="1"/>
      <c r="J10086" s="1"/>
      <c r="K10086" s="1"/>
      <c r="L10086" s="1"/>
      <c r="M10086" s="1"/>
      <c r="N10086" s="1"/>
    </row>
    <row r="10087" spans="6:14" x14ac:dyDescent="0.25">
      <c r="F10087" s="1"/>
      <c r="G10087" s="1"/>
      <c r="H10087" s="1"/>
      <c r="I10087" s="1"/>
      <c r="J10087" s="1"/>
      <c r="K10087" s="1"/>
      <c r="L10087" s="1"/>
      <c r="M10087" s="1"/>
      <c r="N10087" s="1"/>
    </row>
    <row r="10088" spans="6:14" x14ac:dyDescent="0.25">
      <c r="F10088" s="1"/>
      <c r="G10088" s="1"/>
      <c r="H10088" s="1"/>
      <c r="I10088" s="1"/>
      <c r="J10088" s="1"/>
      <c r="K10088" s="1"/>
      <c r="L10088" s="1"/>
      <c r="M10088" s="1"/>
      <c r="N10088" s="1"/>
    </row>
    <row r="10089" spans="6:14" x14ac:dyDescent="0.25">
      <c r="F10089" s="1"/>
      <c r="G10089" s="1"/>
      <c r="H10089" s="1"/>
      <c r="I10089" s="1"/>
      <c r="J10089" s="1"/>
      <c r="K10089" s="1"/>
      <c r="L10089" s="1"/>
      <c r="M10089" s="1"/>
      <c r="N10089" s="1"/>
    </row>
    <row r="10090" spans="6:14" x14ac:dyDescent="0.25">
      <c r="F10090" s="1"/>
      <c r="G10090" s="1"/>
      <c r="H10090" s="1"/>
      <c r="I10090" s="1"/>
      <c r="J10090" s="1"/>
      <c r="K10090" s="1"/>
      <c r="L10090" s="1"/>
      <c r="M10090" s="1"/>
      <c r="N10090" s="1"/>
    </row>
    <row r="10091" spans="6:14" x14ac:dyDescent="0.25">
      <c r="F10091" s="1"/>
      <c r="G10091" s="1"/>
      <c r="H10091" s="1"/>
      <c r="I10091" s="1"/>
      <c r="J10091" s="1"/>
      <c r="K10091" s="1"/>
      <c r="L10091" s="1"/>
      <c r="M10091" s="1"/>
      <c r="N10091" s="1"/>
    </row>
    <row r="10092" spans="6:14" x14ac:dyDescent="0.25">
      <c r="F10092" s="1"/>
      <c r="G10092" s="1"/>
      <c r="H10092" s="1"/>
      <c r="I10092" s="1"/>
      <c r="J10092" s="1"/>
      <c r="K10092" s="1"/>
      <c r="L10092" s="1"/>
      <c r="M10092" s="1"/>
      <c r="N10092" s="1"/>
    </row>
    <row r="10093" spans="6:14" x14ac:dyDescent="0.25">
      <c r="F10093" s="1"/>
      <c r="G10093" s="1"/>
      <c r="H10093" s="1"/>
      <c r="I10093" s="1"/>
      <c r="J10093" s="1"/>
      <c r="K10093" s="1"/>
      <c r="L10093" s="1"/>
      <c r="M10093" s="1"/>
      <c r="N10093" s="1"/>
    </row>
    <row r="10094" spans="6:14" x14ac:dyDescent="0.25">
      <c r="F10094" s="1"/>
      <c r="G10094" s="1"/>
      <c r="H10094" s="1"/>
      <c r="I10094" s="1"/>
      <c r="J10094" s="1"/>
      <c r="K10094" s="1"/>
      <c r="L10094" s="1"/>
      <c r="M10094" s="1"/>
      <c r="N10094" s="1"/>
    </row>
    <row r="10095" spans="6:14" x14ac:dyDescent="0.25">
      <c r="F10095" s="1"/>
      <c r="G10095" s="1"/>
      <c r="H10095" s="1"/>
      <c r="I10095" s="1"/>
      <c r="J10095" s="1"/>
      <c r="K10095" s="1"/>
      <c r="L10095" s="1"/>
      <c r="M10095" s="1"/>
      <c r="N10095" s="1"/>
    </row>
    <row r="10096" spans="6:14" x14ac:dyDescent="0.25">
      <c r="F10096" s="1"/>
      <c r="G10096" s="1"/>
      <c r="H10096" s="1"/>
      <c r="I10096" s="1"/>
      <c r="J10096" s="1"/>
      <c r="K10096" s="1"/>
      <c r="L10096" s="1"/>
      <c r="M10096" s="1"/>
      <c r="N10096" s="1"/>
    </row>
    <row r="10097" spans="6:14" x14ac:dyDescent="0.25">
      <c r="F10097" s="1"/>
      <c r="G10097" s="1"/>
      <c r="H10097" s="1"/>
      <c r="I10097" s="1"/>
      <c r="J10097" s="1"/>
      <c r="K10097" s="1"/>
      <c r="L10097" s="1"/>
      <c r="M10097" s="1"/>
      <c r="N10097" s="1"/>
    </row>
    <row r="10098" spans="6:14" x14ac:dyDescent="0.25">
      <c r="F10098" s="1"/>
      <c r="G10098" s="1"/>
      <c r="H10098" s="1"/>
      <c r="I10098" s="1"/>
      <c r="J10098" s="1"/>
      <c r="K10098" s="1"/>
      <c r="L10098" s="1"/>
      <c r="M10098" s="1"/>
      <c r="N10098" s="1"/>
    </row>
    <row r="10099" spans="6:14" x14ac:dyDescent="0.25">
      <c r="F10099" s="1"/>
      <c r="G10099" s="1"/>
      <c r="H10099" s="1"/>
      <c r="I10099" s="1"/>
      <c r="J10099" s="1"/>
      <c r="K10099" s="1"/>
      <c r="L10099" s="1"/>
      <c r="M10099" s="1"/>
      <c r="N10099" s="1"/>
    </row>
    <row r="10100" spans="6:14" x14ac:dyDescent="0.25">
      <c r="F10100" s="1"/>
      <c r="G10100" s="1"/>
      <c r="H10100" s="1"/>
      <c r="I10100" s="1"/>
      <c r="J10100" s="1"/>
      <c r="K10100" s="1"/>
      <c r="L10100" s="1"/>
      <c r="M10100" s="1"/>
      <c r="N10100" s="1"/>
    </row>
    <row r="10101" spans="6:14" x14ac:dyDescent="0.25">
      <c r="F10101" s="1"/>
      <c r="G10101" s="1"/>
      <c r="H10101" s="1"/>
      <c r="I10101" s="1"/>
      <c r="J10101" s="1"/>
      <c r="K10101" s="1"/>
      <c r="L10101" s="1"/>
      <c r="M10101" s="1"/>
      <c r="N10101" s="1"/>
    </row>
    <row r="10102" spans="6:14" x14ac:dyDescent="0.25">
      <c r="F10102" s="1"/>
      <c r="G10102" s="1"/>
      <c r="H10102" s="1"/>
      <c r="I10102" s="1"/>
      <c r="J10102" s="1"/>
      <c r="K10102" s="1"/>
      <c r="L10102" s="1"/>
      <c r="M10102" s="1"/>
      <c r="N10102" s="1"/>
    </row>
    <row r="10103" spans="6:14" x14ac:dyDescent="0.25">
      <c r="F10103" s="1"/>
      <c r="G10103" s="1"/>
      <c r="H10103" s="1"/>
      <c r="I10103" s="1"/>
      <c r="J10103" s="1"/>
      <c r="K10103" s="1"/>
      <c r="L10103" s="1"/>
      <c r="M10103" s="1"/>
      <c r="N10103" s="1"/>
    </row>
    <row r="10104" spans="6:14" x14ac:dyDescent="0.25">
      <c r="F10104" s="1"/>
      <c r="G10104" s="1"/>
      <c r="H10104" s="1"/>
      <c r="I10104" s="1"/>
      <c r="J10104" s="1"/>
      <c r="K10104" s="1"/>
      <c r="L10104" s="1"/>
      <c r="M10104" s="1"/>
      <c r="N10104" s="1"/>
    </row>
    <row r="10105" spans="6:14" x14ac:dyDescent="0.25">
      <c r="F10105" s="1"/>
      <c r="G10105" s="1"/>
      <c r="H10105" s="1"/>
      <c r="I10105" s="1"/>
      <c r="J10105" s="1"/>
      <c r="K10105" s="1"/>
      <c r="L10105" s="1"/>
      <c r="M10105" s="1"/>
      <c r="N10105" s="1"/>
    </row>
    <row r="10106" spans="6:14" x14ac:dyDescent="0.25">
      <c r="F10106" s="1"/>
      <c r="G10106" s="1"/>
      <c r="H10106" s="1"/>
      <c r="I10106" s="1"/>
      <c r="J10106" s="1"/>
      <c r="K10106" s="1"/>
      <c r="L10106" s="1"/>
      <c r="M10106" s="1"/>
      <c r="N10106" s="1"/>
    </row>
    <row r="10107" spans="6:14" x14ac:dyDescent="0.25">
      <c r="F10107" s="1"/>
      <c r="G10107" s="1"/>
      <c r="H10107" s="1"/>
      <c r="I10107" s="1"/>
      <c r="J10107" s="1"/>
      <c r="K10107" s="1"/>
      <c r="L10107" s="1"/>
      <c r="M10107" s="1"/>
      <c r="N10107" s="1"/>
    </row>
    <row r="10108" spans="6:14" x14ac:dyDescent="0.25">
      <c r="F10108" s="1"/>
      <c r="G10108" s="1"/>
      <c r="H10108" s="1"/>
      <c r="I10108" s="1"/>
      <c r="J10108" s="1"/>
      <c r="K10108" s="1"/>
      <c r="L10108" s="1"/>
      <c r="M10108" s="1"/>
      <c r="N10108" s="1"/>
    </row>
    <row r="10109" spans="6:14" x14ac:dyDescent="0.25">
      <c r="F10109" s="1"/>
      <c r="G10109" s="1"/>
      <c r="H10109" s="1"/>
      <c r="I10109" s="1"/>
      <c r="J10109" s="1"/>
      <c r="K10109" s="1"/>
      <c r="L10109" s="1"/>
      <c r="M10109" s="1"/>
      <c r="N10109" s="1"/>
    </row>
    <row r="10110" spans="6:14" x14ac:dyDescent="0.25">
      <c r="F10110" s="1"/>
      <c r="G10110" s="1"/>
      <c r="H10110" s="1"/>
      <c r="I10110" s="1"/>
      <c r="J10110" s="1"/>
      <c r="K10110" s="1"/>
      <c r="L10110" s="1"/>
      <c r="M10110" s="1"/>
      <c r="N10110" s="1"/>
    </row>
    <row r="10111" spans="6:14" x14ac:dyDescent="0.25">
      <c r="F10111" s="1"/>
      <c r="G10111" s="1"/>
      <c r="H10111" s="1"/>
      <c r="I10111" s="1"/>
      <c r="J10111" s="1"/>
      <c r="K10111" s="1"/>
      <c r="L10111" s="1"/>
      <c r="M10111" s="1"/>
      <c r="N10111" s="1"/>
    </row>
    <row r="10112" spans="6:14" x14ac:dyDescent="0.25">
      <c r="F10112" s="1"/>
      <c r="G10112" s="1"/>
      <c r="H10112" s="1"/>
      <c r="I10112" s="1"/>
      <c r="J10112" s="1"/>
      <c r="K10112" s="1"/>
      <c r="L10112" s="1"/>
      <c r="M10112" s="1"/>
      <c r="N10112" s="1"/>
    </row>
    <row r="10113" spans="6:14" x14ac:dyDescent="0.25">
      <c r="F10113" s="1"/>
      <c r="G10113" s="1"/>
      <c r="H10113" s="1"/>
      <c r="I10113" s="1"/>
      <c r="J10113" s="1"/>
      <c r="K10113" s="1"/>
      <c r="L10113" s="1"/>
      <c r="M10113" s="1"/>
      <c r="N10113" s="1"/>
    </row>
    <row r="10114" spans="6:14" x14ac:dyDescent="0.25">
      <c r="F10114" s="1"/>
      <c r="G10114" s="1"/>
      <c r="H10114" s="1"/>
      <c r="I10114" s="1"/>
      <c r="J10114" s="1"/>
      <c r="K10114" s="1"/>
      <c r="L10114" s="1"/>
      <c r="M10114" s="1"/>
      <c r="N10114" s="1"/>
    </row>
    <row r="10115" spans="6:14" x14ac:dyDescent="0.25">
      <c r="F10115" s="1"/>
      <c r="G10115" s="1"/>
      <c r="H10115" s="1"/>
      <c r="I10115" s="1"/>
      <c r="J10115" s="1"/>
      <c r="K10115" s="1"/>
      <c r="L10115" s="1"/>
      <c r="M10115" s="1"/>
      <c r="N10115" s="1"/>
    </row>
    <row r="10116" spans="6:14" x14ac:dyDescent="0.25">
      <c r="F10116" s="1"/>
      <c r="G10116" s="1"/>
      <c r="H10116" s="1"/>
      <c r="I10116" s="1"/>
      <c r="J10116" s="1"/>
      <c r="K10116" s="1"/>
      <c r="L10116" s="1"/>
      <c r="M10116" s="1"/>
      <c r="N10116" s="1"/>
    </row>
    <row r="10117" spans="6:14" x14ac:dyDescent="0.25">
      <c r="F10117" s="1"/>
      <c r="G10117" s="1"/>
      <c r="H10117" s="1"/>
      <c r="I10117" s="1"/>
      <c r="J10117" s="1"/>
      <c r="K10117" s="1"/>
      <c r="L10117" s="1"/>
      <c r="M10117" s="1"/>
      <c r="N10117" s="1"/>
    </row>
    <row r="10118" spans="6:14" x14ac:dyDescent="0.25">
      <c r="F10118" s="1"/>
      <c r="G10118" s="1"/>
      <c r="H10118" s="1"/>
      <c r="I10118" s="1"/>
      <c r="J10118" s="1"/>
      <c r="K10118" s="1"/>
      <c r="L10118" s="1"/>
      <c r="M10118" s="1"/>
      <c r="N10118" s="1"/>
    </row>
    <row r="10119" spans="6:14" x14ac:dyDescent="0.25">
      <c r="F10119" s="1"/>
      <c r="G10119" s="1"/>
      <c r="H10119" s="1"/>
      <c r="I10119" s="1"/>
      <c r="J10119" s="1"/>
      <c r="K10119" s="1"/>
      <c r="L10119" s="1"/>
      <c r="M10119" s="1"/>
      <c r="N10119" s="1"/>
    </row>
    <row r="10120" spans="6:14" x14ac:dyDescent="0.25">
      <c r="F10120" s="1"/>
      <c r="G10120" s="1"/>
      <c r="H10120" s="1"/>
      <c r="I10120" s="1"/>
      <c r="J10120" s="1"/>
      <c r="K10120" s="1"/>
      <c r="L10120" s="1"/>
      <c r="M10120" s="1"/>
      <c r="N10120" s="1"/>
    </row>
    <row r="10121" spans="6:14" x14ac:dyDescent="0.25">
      <c r="F10121" s="1"/>
      <c r="G10121" s="1"/>
      <c r="H10121" s="1"/>
      <c r="I10121" s="1"/>
      <c r="J10121" s="1"/>
      <c r="K10121" s="1"/>
      <c r="L10121" s="1"/>
      <c r="M10121" s="1"/>
      <c r="N10121" s="1"/>
    </row>
    <row r="10122" spans="6:14" x14ac:dyDescent="0.25">
      <c r="F10122" s="1"/>
      <c r="G10122" s="1"/>
      <c r="H10122" s="1"/>
      <c r="I10122" s="1"/>
      <c r="J10122" s="1"/>
      <c r="K10122" s="1"/>
      <c r="L10122" s="1"/>
      <c r="M10122" s="1"/>
      <c r="N10122" s="1"/>
    </row>
    <row r="10123" spans="6:14" x14ac:dyDescent="0.25">
      <c r="F10123" s="1"/>
      <c r="G10123" s="1"/>
      <c r="H10123" s="1"/>
      <c r="I10123" s="1"/>
      <c r="J10123" s="1"/>
      <c r="K10123" s="1"/>
      <c r="L10123" s="1"/>
      <c r="M10123" s="1"/>
      <c r="N10123" s="1"/>
    </row>
    <row r="10124" spans="6:14" x14ac:dyDescent="0.25">
      <c r="F10124" s="1"/>
      <c r="G10124" s="1"/>
      <c r="H10124" s="1"/>
      <c r="I10124" s="1"/>
      <c r="J10124" s="1"/>
      <c r="K10124" s="1"/>
      <c r="L10124" s="1"/>
      <c r="M10124" s="1"/>
      <c r="N10124" s="1"/>
    </row>
    <row r="10125" spans="6:14" x14ac:dyDescent="0.25">
      <c r="F10125" s="1"/>
      <c r="G10125" s="1"/>
      <c r="H10125" s="1"/>
      <c r="I10125" s="1"/>
      <c r="J10125" s="1"/>
      <c r="K10125" s="1"/>
      <c r="L10125" s="1"/>
      <c r="M10125" s="1"/>
      <c r="N10125" s="1"/>
    </row>
    <row r="10126" spans="6:14" x14ac:dyDescent="0.25">
      <c r="F10126" s="1"/>
      <c r="G10126" s="1"/>
      <c r="H10126" s="1"/>
      <c r="I10126" s="1"/>
      <c r="J10126" s="1"/>
      <c r="K10126" s="1"/>
      <c r="L10126" s="1"/>
      <c r="M10126" s="1"/>
      <c r="N10126" s="1"/>
    </row>
    <row r="10127" spans="6:14" x14ac:dyDescent="0.25">
      <c r="F10127" s="1"/>
      <c r="G10127" s="1"/>
      <c r="H10127" s="1"/>
      <c r="I10127" s="1"/>
      <c r="J10127" s="1"/>
      <c r="K10127" s="1"/>
      <c r="L10127" s="1"/>
      <c r="M10127" s="1"/>
      <c r="N10127" s="1"/>
    </row>
    <row r="10128" spans="6:14" x14ac:dyDescent="0.25">
      <c r="F10128" s="1"/>
      <c r="G10128" s="1"/>
      <c r="H10128" s="1"/>
      <c r="I10128" s="1"/>
      <c r="J10128" s="1"/>
      <c r="K10128" s="1"/>
      <c r="L10128" s="1"/>
      <c r="M10128" s="1"/>
      <c r="N10128" s="1"/>
    </row>
    <row r="10129" spans="6:14" x14ac:dyDescent="0.25">
      <c r="F10129" s="1"/>
      <c r="G10129" s="1"/>
      <c r="H10129" s="1"/>
      <c r="I10129" s="1"/>
      <c r="J10129" s="1"/>
      <c r="K10129" s="1"/>
      <c r="L10129" s="1"/>
      <c r="M10129" s="1"/>
      <c r="N10129" s="1"/>
    </row>
    <row r="10130" spans="6:14" x14ac:dyDescent="0.25">
      <c r="F10130" s="1"/>
      <c r="G10130" s="1"/>
      <c r="H10130" s="1"/>
      <c r="I10130" s="1"/>
      <c r="J10130" s="1"/>
      <c r="K10130" s="1"/>
      <c r="L10130" s="1"/>
      <c r="M10130" s="1"/>
      <c r="N10130" s="1"/>
    </row>
    <row r="10131" spans="6:14" x14ac:dyDescent="0.25">
      <c r="F10131" s="1"/>
      <c r="G10131" s="1"/>
      <c r="H10131" s="1"/>
      <c r="I10131" s="1"/>
      <c r="J10131" s="1"/>
      <c r="K10131" s="1"/>
      <c r="L10131" s="1"/>
      <c r="M10131" s="1"/>
      <c r="N10131" s="1"/>
    </row>
    <row r="10132" spans="6:14" x14ac:dyDescent="0.25">
      <c r="F10132" s="1"/>
      <c r="G10132" s="1"/>
      <c r="H10132" s="1"/>
      <c r="I10132" s="1"/>
      <c r="J10132" s="1"/>
      <c r="K10132" s="1"/>
      <c r="L10132" s="1"/>
      <c r="M10132" s="1"/>
      <c r="N10132" s="1"/>
    </row>
    <row r="10133" spans="6:14" x14ac:dyDescent="0.25">
      <c r="F10133" s="1"/>
      <c r="G10133" s="1"/>
      <c r="H10133" s="1"/>
      <c r="I10133" s="1"/>
      <c r="J10133" s="1"/>
      <c r="K10133" s="1"/>
      <c r="L10133" s="1"/>
      <c r="M10133" s="1"/>
      <c r="N10133" s="1"/>
    </row>
    <row r="10134" spans="6:14" x14ac:dyDescent="0.25">
      <c r="F10134" s="1"/>
      <c r="G10134" s="1"/>
      <c r="H10134" s="1"/>
      <c r="I10134" s="1"/>
      <c r="J10134" s="1"/>
      <c r="K10134" s="1"/>
      <c r="L10134" s="1"/>
      <c r="M10134" s="1"/>
      <c r="N10134" s="1"/>
    </row>
    <row r="10135" spans="6:14" x14ac:dyDescent="0.25">
      <c r="F10135" s="1"/>
      <c r="G10135" s="1"/>
      <c r="H10135" s="1"/>
      <c r="I10135" s="1"/>
      <c r="J10135" s="1"/>
      <c r="K10135" s="1"/>
      <c r="L10135" s="1"/>
      <c r="M10135" s="1"/>
      <c r="N10135" s="1"/>
    </row>
    <row r="10136" spans="6:14" x14ac:dyDescent="0.25">
      <c r="F10136" s="1"/>
      <c r="G10136" s="1"/>
      <c r="H10136" s="1"/>
      <c r="I10136" s="1"/>
      <c r="J10136" s="1"/>
      <c r="K10136" s="1"/>
      <c r="L10136" s="1"/>
      <c r="M10136" s="1"/>
      <c r="N10136" s="1"/>
    </row>
    <row r="10137" spans="6:14" x14ac:dyDescent="0.25">
      <c r="F10137" s="1"/>
      <c r="G10137" s="1"/>
      <c r="H10137" s="1"/>
      <c r="I10137" s="1"/>
      <c r="J10137" s="1"/>
      <c r="K10137" s="1"/>
      <c r="L10137" s="1"/>
      <c r="M10137" s="1"/>
      <c r="N10137" s="1"/>
    </row>
    <row r="10138" spans="6:14" x14ac:dyDescent="0.25">
      <c r="F10138" s="1"/>
      <c r="G10138" s="1"/>
      <c r="H10138" s="1"/>
      <c r="I10138" s="1"/>
      <c r="J10138" s="1"/>
      <c r="K10138" s="1"/>
      <c r="L10138" s="1"/>
      <c r="M10138" s="1"/>
      <c r="N10138" s="1"/>
    </row>
    <row r="10139" spans="6:14" x14ac:dyDescent="0.25">
      <c r="F10139" s="1"/>
      <c r="G10139" s="1"/>
      <c r="H10139" s="1"/>
      <c r="I10139" s="1"/>
      <c r="J10139" s="1"/>
      <c r="K10139" s="1"/>
      <c r="L10139" s="1"/>
      <c r="M10139" s="1"/>
      <c r="N10139" s="1"/>
    </row>
    <row r="10140" spans="6:14" x14ac:dyDescent="0.25">
      <c r="F10140" s="1"/>
      <c r="G10140" s="1"/>
      <c r="H10140" s="1"/>
      <c r="I10140" s="1"/>
      <c r="J10140" s="1"/>
      <c r="K10140" s="1"/>
      <c r="L10140" s="1"/>
      <c r="M10140" s="1"/>
      <c r="N10140" s="1"/>
    </row>
    <row r="10141" spans="6:14" x14ac:dyDescent="0.25">
      <c r="F10141" s="1"/>
      <c r="G10141" s="1"/>
      <c r="H10141" s="1"/>
      <c r="I10141" s="1"/>
      <c r="J10141" s="1"/>
      <c r="K10141" s="1"/>
      <c r="L10141" s="1"/>
      <c r="M10141" s="1"/>
      <c r="N10141" s="1"/>
    </row>
    <row r="10142" spans="6:14" x14ac:dyDescent="0.25">
      <c r="F10142" s="1"/>
      <c r="G10142" s="1"/>
      <c r="H10142" s="1"/>
      <c r="I10142" s="1"/>
      <c r="J10142" s="1"/>
      <c r="K10142" s="1"/>
      <c r="L10142" s="1"/>
      <c r="M10142" s="1"/>
      <c r="N10142" s="1"/>
    </row>
    <row r="10143" spans="6:14" x14ac:dyDescent="0.25">
      <c r="F10143" s="1"/>
      <c r="G10143" s="1"/>
      <c r="H10143" s="1"/>
      <c r="I10143" s="1"/>
      <c r="J10143" s="1"/>
      <c r="K10143" s="1"/>
      <c r="L10143" s="1"/>
      <c r="M10143" s="1"/>
      <c r="N10143" s="1"/>
    </row>
    <row r="10144" spans="6:14" x14ac:dyDescent="0.25">
      <c r="F10144" s="1"/>
      <c r="G10144" s="1"/>
      <c r="H10144" s="1"/>
      <c r="I10144" s="1"/>
      <c r="J10144" s="1"/>
      <c r="K10144" s="1"/>
      <c r="L10144" s="1"/>
      <c r="M10144" s="1"/>
      <c r="N10144" s="1"/>
    </row>
    <row r="10145" spans="6:14" x14ac:dyDescent="0.25">
      <c r="F10145" s="1"/>
      <c r="G10145" s="1"/>
      <c r="H10145" s="1"/>
      <c r="I10145" s="1"/>
      <c r="J10145" s="1"/>
      <c r="K10145" s="1"/>
      <c r="L10145" s="1"/>
      <c r="M10145" s="1"/>
      <c r="N10145" s="1"/>
    </row>
    <row r="10146" spans="6:14" x14ac:dyDescent="0.25">
      <c r="F10146" s="1"/>
      <c r="G10146" s="1"/>
      <c r="H10146" s="1"/>
      <c r="I10146" s="1"/>
      <c r="J10146" s="1"/>
      <c r="K10146" s="1"/>
      <c r="L10146" s="1"/>
      <c r="M10146" s="1"/>
      <c r="N10146" s="1"/>
    </row>
    <row r="10147" spans="6:14" x14ac:dyDescent="0.25">
      <c r="F10147" s="1"/>
      <c r="G10147" s="1"/>
      <c r="H10147" s="1"/>
      <c r="I10147" s="1"/>
      <c r="J10147" s="1"/>
      <c r="K10147" s="1"/>
      <c r="L10147" s="1"/>
      <c r="M10147" s="1"/>
      <c r="N10147" s="1"/>
    </row>
    <row r="10148" spans="6:14" x14ac:dyDescent="0.25">
      <c r="F10148" s="1"/>
      <c r="G10148" s="1"/>
      <c r="H10148" s="1"/>
      <c r="I10148" s="1"/>
      <c r="J10148" s="1"/>
      <c r="K10148" s="1"/>
      <c r="L10148" s="1"/>
      <c r="M10148" s="1"/>
      <c r="N10148" s="1"/>
    </row>
    <row r="10149" spans="6:14" x14ac:dyDescent="0.25">
      <c r="F10149" s="1"/>
      <c r="G10149" s="1"/>
      <c r="H10149" s="1"/>
      <c r="I10149" s="1"/>
      <c r="J10149" s="1"/>
      <c r="K10149" s="1"/>
      <c r="L10149" s="1"/>
      <c r="M10149" s="1"/>
      <c r="N10149" s="1"/>
    </row>
    <row r="10150" spans="6:14" x14ac:dyDescent="0.25">
      <c r="F10150" s="1"/>
      <c r="G10150" s="1"/>
      <c r="H10150" s="1"/>
      <c r="I10150" s="1"/>
      <c r="J10150" s="1"/>
      <c r="K10150" s="1"/>
      <c r="L10150" s="1"/>
      <c r="M10150" s="1"/>
      <c r="N10150" s="1"/>
    </row>
    <row r="10151" spans="6:14" x14ac:dyDescent="0.25">
      <c r="F10151" s="1"/>
      <c r="G10151" s="1"/>
      <c r="H10151" s="1"/>
      <c r="I10151" s="1"/>
      <c r="J10151" s="1"/>
      <c r="K10151" s="1"/>
      <c r="L10151" s="1"/>
      <c r="M10151" s="1"/>
      <c r="N10151" s="1"/>
    </row>
    <row r="10152" spans="6:14" x14ac:dyDescent="0.25">
      <c r="F10152" s="1"/>
      <c r="G10152" s="1"/>
      <c r="H10152" s="1"/>
      <c r="I10152" s="1"/>
      <c r="J10152" s="1"/>
      <c r="K10152" s="1"/>
      <c r="L10152" s="1"/>
      <c r="M10152" s="1"/>
      <c r="N10152" s="1"/>
    </row>
    <row r="10153" spans="6:14" x14ac:dyDescent="0.25">
      <c r="F10153" s="1"/>
      <c r="G10153" s="1"/>
      <c r="H10153" s="1"/>
      <c r="I10153" s="1"/>
      <c r="J10153" s="1"/>
      <c r="K10153" s="1"/>
      <c r="L10153" s="1"/>
      <c r="M10153" s="1"/>
      <c r="N10153" s="1"/>
    </row>
    <row r="10154" spans="6:14" x14ac:dyDescent="0.25">
      <c r="F10154" s="1"/>
      <c r="G10154" s="1"/>
      <c r="H10154" s="1"/>
      <c r="I10154" s="1"/>
      <c r="J10154" s="1"/>
      <c r="K10154" s="1"/>
      <c r="L10154" s="1"/>
      <c r="M10154" s="1"/>
      <c r="N10154" s="1"/>
    </row>
    <row r="10155" spans="6:14" x14ac:dyDescent="0.25">
      <c r="F10155" s="1"/>
      <c r="G10155" s="1"/>
      <c r="H10155" s="1"/>
      <c r="I10155" s="1"/>
      <c r="J10155" s="1"/>
      <c r="K10155" s="1"/>
      <c r="L10155" s="1"/>
      <c r="M10155" s="1"/>
      <c r="N10155" s="1"/>
    </row>
    <row r="10156" spans="6:14" x14ac:dyDescent="0.25">
      <c r="F10156" s="1"/>
      <c r="G10156" s="1"/>
      <c r="H10156" s="1"/>
      <c r="I10156" s="1"/>
      <c r="J10156" s="1"/>
      <c r="K10156" s="1"/>
      <c r="L10156" s="1"/>
      <c r="M10156" s="1"/>
      <c r="N10156" s="1"/>
    </row>
    <row r="10157" spans="6:14" x14ac:dyDescent="0.25">
      <c r="F10157" s="1"/>
      <c r="G10157" s="1"/>
      <c r="H10157" s="1"/>
      <c r="I10157" s="1"/>
      <c r="J10157" s="1"/>
      <c r="K10157" s="1"/>
      <c r="L10157" s="1"/>
      <c r="M10157" s="1"/>
      <c r="N10157" s="1"/>
    </row>
    <row r="10158" spans="6:14" x14ac:dyDescent="0.25">
      <c r="F10158" s="1"/>
      <c r="G10158" s="1"/>
      <c r="H10158" s="1"/>
      <c r="I10158" s="1"/>
      <c r="J10158" s="1"/>
      <c r="K10158" s="1"/>
      <c r="L10158" s="1"/>
      <c r="M10158" s="1"/>
      <c r="N10158" s="1"/>
    </row>
    <row r="10159" spans="6:14" x14ac:dyDescent="0.25">
      <c r="F10159" s="1"/>
      <c r="G10159" s="1"/>
      <c r="H10159" s="1"/>
      <c r="I10159" s="1"/>
      <c r="J10159" s="1"/>
      <c r="K10159" s="1"/>
      <c r="L10159" s="1"/>
      <c r="M10159" s="1"/>
      <c r="N10159" s="1"/>
    </row>
    <row r="10160" spans="6:14" x14ac:dyDescent="0.25">
      <c r="F10160" s="1"/>
      <c r="G10160" s="1"/>
      <c r="H10160" s="1"/>
      <c r="I10160" s="1"/>
      <c r="J10160" s="1"/>
      <c r="K10160" s="1"/>
      <c r="L10160" s="1"/>
      <c r="M10160" s="1"/>
      <c r="N10160" s="1"/>
    </row>
    <row r="10161" spans="6:14" x14ac:dyDescent="0.25">
      <c r="F10161" s="1"/>
      <c r="G10161" s="1"/>
      <c r="H10161" s="1"/>
      <c r="I10161" s="1"/>
      <c r="J10161" s="1"/>
      <c r="K10161" s="1"/>
      <c r="L10161" s="1"/>
      <c r="M10161" s="1"/>
      <c r="N10161" s="1"/>
    </row>
    <row r="10162" spans="6:14" x14ac:dyDescent="0.25">
      <c r="F10162" s="1"/>
      <c r="G10162" s="1"/>
      <c r="H10162" s="1"/>
      <c r="I10162" s="1"/>
      <c r="J10162" s="1"/>
      <c r="K10162" s="1"/>
      <c r="L10162" s="1"/>
      <c r="M10162" s="1"/>
      <c r="N10162" s="1"/>
    </row>
    <row r="10163" spans="6:14" x14ac:dyDescent="0.25">
      <c r="F10163" s="1"/>
      <c r="G10163" s="1"/>
      <c r="H10163" s="1"/>
      <c r="I10163" s="1"/>
      <c r="J10163" s="1"/>
      <c r="K10163" s="1"/>
      <c r="L10163" s="1"/>
      <c r="M10163" s="1"/>
      <c r="N10163" s="1"/>
    </row>
    <row r="10164" spans="6:14" x14ac:dyDescent="0.25">
      <c r="F10164" s="1"/>
      <c r="G10164" s="1"/>
      <c r="H10164" s="1"/>
      <c r="I10164" s="1"/>
      <c r="J10164" s="1"/>
      <c r="K10164" s="1"/>
      <c r="L10164" s="1"/>
      <c r="M10164" s="1"/>
      <c r="N10164" s="1"/>
    </row>
    <row r="10165" spans="6:14" x14ac:dyDescent="0.25">
      <c r="F10165" s="1"/>
      <c r="G10165" s="1"/>
      <c r="H10165" s="1"/>
      <c r="I10165" s="1"/>
      <c r="J10165" s="1"/>
      <c r="K10165" s="1"/>
      <c r="L10165" s="1"/>
      <c r="M10165" s="1"/>
      <c r="N10165" s="1"/>
    </row>
    <row r="10166" spans="6:14" x14ac:dyDescent="0.25">
      <c r="F10166" s="1"/>
      <c r="G10166" s="1"/>
      <c r="H10166" s="1"/>
      <c r="I10166" s="1"/>
      <c r="J10166" s="1"/>
      <c r="K10166" s="1"/>
      <c r="L10166" s="1"/>
      <c r="M10166" s="1"/>
      <c r="N10166" s="1"/>
    </row>
    <row r="10167" spans="6:14" x14ac:dyDescent="0.25">
      <c r="F10167" s="1"/>
      <c r="G10167" s="1"/>
      <c r="H10167" s="1"/>
      <c r="I10167" s="1"/>
      <c r="J10167" s="1"/>
      <c r="K10167" s="1"/>
      <c r="L10167" s="1"/>
      <c r="M10167" s="1"/>
      <c r="N10167" s="1"/>
    </row>
    <row r="10168" spans="6:14" x14ac:dyDescent="0.25">
      <c r="F10168" s="1"/>
      <c r="G10168" s="1"/>
      <c r="H10168" s="1"/>
      <c r="I10168" s="1"/>
      <c r="J10168" s="1"/>
      <c r="K10168" s="1"/>
      <c r="L10168" s="1"/>
      <c r="M10168" s="1"/>
      <c r="N10168" s="1"/>
    </row>
    <row r="10169" spans="6:14" x14ac:dyDescent="0.25">
      <c r="F10169" s="1"/>
      <c r="G10169" s="1"/>
      <c r="H10169" s="1"/>
      <c r="I10169" s="1"/>
      <c r="J10169" s="1"/>
      <c r="K10169" s="1"/>
      <c r="L10169" s="1"/>
      <c r="M10169" s="1"/>
      <c r="N10169" s="1"/>
    </row>
    <row r="10170" spans="6:14" x14ac:dyDescent="0.25">
      <c r="F10170" s="1"/>
      <c r="G10170" s="1"/>
      <c r="H10170" s="1"/>
      <c r="I10170" s="1"/>
      <c r="J10170" s="1"/>
      <c r="K10170" s="1"/>
      <c r="L10170" s="1"/>
      <c r="M10170" s="1"/>
      <c r="N10170" s="1"/>
    </row>
    <row r="10171" spans="6:14" x14ac:dyDescent="0.25">
      <c r="F10171" s="1"/>
      <c r="G10171" s="1"/>
      <c r="H10171" s="1"/>
      <c r="I10171" s="1"/>
      <c r="J10171" s="1"/>
      <c r="K10171" s="1"/>
      <c r="L10171" s="1"/>
      <c r="M10171" s="1"/>
      <c r="N10171" s="1"/>
    </row>
    <row r="10172" spans="6:14" x14ac:dyDescent="0.25">
      <c r="F10172" s="1"/>
      <c r="G10172" s="1"/>
      <c r="H10172" s="1"/>
      <c r="I10172" s="1"/>
      <c r="J10172" s="1"/>
      <c r="K10172" s="1"/>
      <c r="L10172" s="1"/>
      <c r="M10172" s="1"/>
      <c r="N10172" s="1"/>
    </row>
    <row r="10173" spans="6:14" x14ac:dyDescent="0.25">
      <c r="F10173" s="1"/>
      <c r="G10173" s="1"/>
      <c r="H10173" s="1"/>
      <c r="I10173" s="1"/>
      <c r="J10173" s="1"/>
      <c r="K10173" s="1"/>
      <c r="L10173" s="1"/>
      <c r="M10173" s="1"/>
      <c r="N10173" s="1"/>
    </row>
    <row r="10174" spans="6:14" x14ac:dyDescent="0.25">
      <c r="F10174" s="1"/>
      <c r="G10174" s="1"/>
      <c r="H10174" s="1"/>
      <c r="I10174" s="1"/>
      <c r="J10174" s="1"/>
      <c r="K10174" s="1"/>
      <c r="L10174" s="1"/>
      <c r="M10174" s="1"/>
      <c r="N10174" s="1"/>
    </row>
    <row r="10175" spans="6:14" x14ac:dyDescent="0.25">
      <c r="F10175" s="1"/>
      <c r="G10175" s="1"/>
      <c r="H10175" s="1"/>
      <c r="I10175" s="1"/>
      <c r="J10175" s="1"/>
      <c r="K10175" s="1"/>
      <c r="L10175" s="1"/>
      <c r="M10175" s="1"/>
      <c r="N10175" s="1"/>
    </row>
    <row r="10176" spans="6:14" x14ac:dyDescent="0.25">
      <c r="F10176" s="1"/>
      <c r="G10176" s="1"/>
      <c r="H10176" s="1"/>
      <c r="I10176" s="1"/>
      <c r="J10176" s="1"/>
      <c r="K10176" s="1"/>
      <c r="L10176" s="1"/>
      <c r="M10176" s="1"/>
      <c r="N10176" s="1"/>
    </row>
    <row r="10177" spans="6:14" x14ac:dyDescent="0.25">
      <c r="F10177" s="1"/>
      <c r="G10177" s="1"/>
      <c r="H10177" s="1"/>
      <c r="I10177" s="1"/>
      <c r="J10177" s="1"/>
      <c r="K10177" s="1"/>
      <c r="L10177" s="1"/>
      <c r="M10177" s="1"/>
      <c r="N10177" s="1"/>
    </row>
    <row r="10178" spans="6:14" x14ac:dyDescent="0.25">
      <c r="F10178" s="1"/>
      <c r="G10178" s="1"/>
      <c r="H10178" s="1"/>
      <c r="I10178" s="1"/>
      <c r="J10178" s="1"/>
      <c r="K10178" s="1"/>
      <c r="L10178" s="1"/>
      <c r="M10178" s="1"/>
      <c r="N10178" s="1"/>
    </row>
    <row r="10179" spans="6:14" x14ac:dyDescent="0.25">
      <c r="F10179" s="1"/>
      <c r="G10179" s="1"/>
      <c r="H10179" s="1"/>
      <c r="I10179" s="1"/>
      <c r="J10179" s="1"/>
      <c r="K10179" s="1"/>
      <c r="L10179" s="1"/>
      <c r="M10179" s="1"/>
      <c r="N10179" s="1"/>
    </row>
    <row r="10180" spans="6:14" x14ac:dyDescent="0.25">
      <c r="F10180" s="1"/>
      <c r="G10180" s="1"/>
      <c r="H10180" s="1"/>
      <c r="I10180" s="1"/>
      <c r="J10180" s="1"/>
      <c r="K10180" s="1"/>
      <c r="L10180" s="1"/>
      <c r="M10180" s="1"/>
      <c r="N10180" s="1"/>
    </row>
    <row r="10181" spans="6:14" x14ac:dyDescent="0.25">
      <c r="F10181" s="1"/>
      <c r="G10181" s="1"/>
      <c r="H10181" s="1"/>
      <c r="I10181" s="1"/>
      <c r="J10181" s="1"/>
      <c r="K10181" s="1"/>
      <c r="L10181" s="1"/>
      <c r="M10181" s="1"/>
      <c r="N10181" s="1"/>
    </row>
    <row r="10182" spans="6:14" x14ac:dyDescent="0.25">
      <c r="F10182" s="1"/>
      <c r="G10182" s="1"/>
      <c r="H10182" s="1"/>
      <c r="I10182" s="1"/>
      <c r="J10182" s="1"/>
      <c r="K10182" s="1"/>
      <c r="L10182" s="1"/>
      <c r="M10182" s="1"/>
      <c r="N10182" s="1"/>
    </row>
    <row r="10183" spans="6:14" x14ac:dyDescent="0.25">
      <c r="F10183" s="1"/>
      <c r="G10183" s="1"/>
      <c r="H10183" s="1"/>
      <c r="I10183" s="1"/>
      <c r="J10183" s="1"/>
      <c r="K10183" s="1"/>
      <c r="L10183" s="1"/>
      <c r="M10183" s="1"/>
      <c r="N10183" s="1"/>
    </row>
    <row r="10184" spans="6:14" x14ac:dyDescent="0.25">
      <c r="F10184" s="1"/>
      <c r="G10184" s="1"/>
      <c r="H10184" s="1"/>
      <c r="I10184" s="1"/>
      <c r="J10184" s="1"/>
      <c r="K10184" s="1"/>
      <c r="L10184" s="1"/>
      <c r="M10184" s="1"/>
      <c r="N10184" s="1"/>
    </row>
    <row r="10185" spans="6:14" x14ac:dyDescent="0.25">
      <c r="F10185" s="1"/>
      <c r="G10185" s="1"/>
      <c r="H10185" s="1"/>
      <c r="I10185" s="1"/>
      <c r="J10185" s="1"/>
      <c r="K10185" s="1"/>
      <c r="L10185" s="1"/>
      <c r="M10185" s="1"/>
      <c r="N10185" s="1"/>
    </row>
    <row r="10186" spans="6:14" x14ac:dyDescent="0.25">
      <c r="F10186" s="1"/>
      <c r="G10186" s="1"/>
      <c r="H10186" s="1"/>
      <c r="I10186" s="1"/>
      <c r="J10186" s="1"/>
      <c r="K10186" s="1"/>
      <c r="L10186" s="1"/>
      <c r="M10186" s="1"/>
      <c r="N10186" s="1"/>
    </row>
    <row r="10187" spans="6:14" x14ac:dyDescent="0.25">
      <c r="F10187" s="1"/>
      <c r="G10187" s="1"/>
      <c r="H10187" s="1"/>
      <c r="I10187" s="1"/>
      <c r="J10187" s="1"/>
      <c r="K10187" s="1"/>
      <c r="L10187" s="1"/>
      <c r="M10187" s="1"/>
      <c r="N10187" s="1"/>
    </row>
    <row r="10188" spans="6:14" x14ac:dyDescent="0.25">
      <c r="F10188" s="1"/>
      <c r="G10188" s="1"/>
      <c r="H10188" s="1"/>
      <c r="I10188" s="1"/>
      <c r="J10188" s="1"/>
      <c r="K10188" s="1"/>
      <c r="L10188" s="1"/>
      <c r="M10188" s="1"/>
      <c r="N10188" s="1"/>
    </row>
    <row r="10189" spans="6:14" x14ac:dyDescent="0.25">
      <c r="F10189" s="1"/>
      <c r="G10189" s="1"/>
      <c r="H10189" s="1"/>
      <c r="I10189" s="1"/>
      <c r="J10189" s="1"/>
      <c r="K10189" s="1"/>
      <c r="L10189" s="1"/>
      <c r="M10189" s="1"/>
      <c r="N10189" s="1"/>
    </row>
    <row r="10190" spans="6:14" x14ac:dyDescent="0.25">
      <c r="F10190" s="1"/>
      <c r="G10190" s="1"/>
      <c r="H10190" s="1"/>
      <c r="I10190" s="1"/>
      <c r="J10190" s="1"/>
      <c r="K10190" s="1"/>
      <c r="L10190" s="1"/>
      <c r="M10190" s="1"/>
      <c r="N10190" s="1"/>
    </row>
    <row r="10191" spans="6:14" x14ac:dyDescent="0.25">
      <c r="F10191" s="1"/>
      <c r="G10191" s="1"/>
      <c r="H10191" s="1"/>
      <c r="I10191" s="1"/>
      <c r="J10191" s="1"/>
      <c r="K10191" s="1"/>
      <c r="L10191" s="1"/>
      <c r="M10191" s="1"/>
      <c r="N10191" s="1"/>
    </row>
    <row r="10192" spans="6:14" x14ac:dyDescent="0.25">
      <c r="F10192" s="1"/>
      <c r="G10192" s="1"/>
      <c r="H10192" s="1"/>
      <c r="I10192" s="1"/>
      <c r="J10192" s="1"/>
      <c r="K10192" s="1"/>
      <c r="L10192" s="1"/>
      <c r="M10192" s="1"/>
      <c r="N10192" s="1"/>
    </row>
    <row r="10193" spans="6:14" x14ac:dyDescent="0.25">
      <c r="F10193" s="1"/>
      <c r="G10193" s="1"/>
      <c r="H10193" s="1"/>
      <c r="I10193" s="1"/>
      <c r="J10193" s="1"/>
      <c r="K10193" s="1"/>
      <c r="L10193" s="1"/>
      <c r="M10193" s="1"/>
      <c r="N10193" s="1"/>
    </row>
    <row r="10194" spans="6:14" x14ac:dyDescent="0.25">
      <c r="F10194" s="1"/>
      <c r="G10194" s="1"/>
      <c r="H10194" s="1"/>
      <c r="I10194" s="1"/>
      <c r="J10194" s="1"/>
      <c r="K10194" s="1"/>
      <c r="L10194" s="1"/>
      <c r="M10194" s="1"/>
      <c r="N10194" s="1"/>
    </row>
    <row r="10195" spans="6:14" x14ac:dyDescent="0.25">
      <c r="F10195" s="1"/>
      <c r="G10195" s="1"/>
      <c r="H10195" s="1"/>
      <c r="I10195" s="1"/>
      <c r="J10195" s="1"/>
      <c r="K10195" s="1"/>
      <c r="L10195" s="1"/>
      <c r="M10195" s="1"/>
      <c r="N10195" s="1"/>
    </row>
    <row r="10196" spans="6:14" x14ac:dyDescent="0.25">
      <c r="F10196" s="1"/>
      <c r="G10196" s="1"/>
      <c r="H10196" s="1"/>
      <c r="I10196" s="1"/>
      <c r="J10196" s="1"/>
      <c r="K10196" s="1"/>
      <c r="L10196" s="1"/>
      <c r="M10196" s="1"/>
      <c r="N10196" s="1"/>
    </row>
    <row r="10197" spans="6:14" x14ac:dyDescent="0.25">
      <c r="F10197" s="1"/>
      <c r="G10197" s="1"/>
      <c r="H10197" s="1"/>
      <c r="I10197" s="1"/>
      <c r="J10197" s="1"/>
      <c r="K10197" s="1"/>
      <c r="L10197" s="1"/>
      <c r="M10197" s="1"/>
      <c r="N10197" s="1"/>
    </row>
    <row r="10198" spans="6:14" x14ac:dyDescent="0.25">
      <c r="F10198" s="1"/>
      <c r="G10198" s="1"/>
      <c r="H10198" s="1"/>
      <c r="I10198" s="1"/>
      <c r="J10198" s="1"/>
      <c r="K10198" s="1"/>
      <c r="L10198" s="1"/>
      <c r="M10198" s="1"/>
      <c r="N10198" s="1"/>
    </row>
    <row r="10199" spans="6:14" x14ac:dyDescent="0.25">
      <c r="F10199" s="1"/>
      <c r="G10199" s="1"/>
      <c r="H10199" s="1"/>
      <c r="I10199" s="1"/>
      <c r="J10199" s="1"/>
      <c r="K10199" s="1"/>
      <c r="L10199" s="1"/>
      <c r="M10199" s="1"/>
      <c r="N10199" s="1"/>
    </row>
    <row r="10200" spans="6:14" x14ac:dyDescent="0.25">
      <c r="F10200" s="1"/>
      <c r="G10200" s="1"/>
      <c r="H10200" s="1"/>
      <c r="I10200" s="1"/>
      <c r="J10200" s="1"/>
      <c r="K10200" s="1"/>
      <c r="L10200" s="1"/>
      <c r="M10200" s="1"/>
      <c r="N10200" s="1"/>
    </row>
    <row r="10201" spans="6:14" x14ac:dyDescent="0.25">
      <c r="F10201" s="1"/>
      <c r="G10201" s="1"/>
      <c r="H10201" s="1"/>
      <c r="I10201" s="1"/>
      <c r="J10201" s="1"/>
      <c r="K10201" s="1"/>
      <c r="L10201" s="1"/>
      <c r="M10201" s="1"/>
      <c r="N10201" s="1"/>
    </row>
    <row r="10202" spans="6:14" x14ac:dyDescent="0.25">
      <c r="F10202" s="1"/>
      <c r="G10202" s="1"/>
      <c r="H10202" s="1"/>
      <c r="I10202" s="1"/>
      <c r="J10202" s="1"/>
      <c r="K10202" s="1"/>
      <c r="L10202" s="1"/>
      <c r="M10202" s="1"/>
      <c r="N10202" s="1"/>
    </row>
    <row r="10203" spans="6:14" x14ac:dyDescent="0.25">
      <c r="F10203" s="1"/>
      <c r="G10203" s="1"/>
      <c r="H10203" s="1"/>
      <c r="I10203" s="1"/>
      <c r="J10203" s="1"/>
      <c r="K10203" s="1"/>
      <c r="L10203" s="1"/>
      <c r="M10203" s="1"/>
      <c r="N10203" s="1"/>
    </row>
    <row r="10204" spans="6:14" x14ac:dyDescent="0.25">
      <c r="F10204" s="1"/>
      <c r="G10204" s="1"/>
      <c r="H10204" s="1"/>
      <c r="I10204" s="1"/>
      <c r="J10204" s="1"/>
      <c r="K10204" s="1"/>
      <c r="L10204" s="1"/>
      <c r="M10204" s="1"/>
      <c r="N10204" s="1"/>
    </row>
    <row r="10205" spans="6:14" x14ac:dyDescent="0.25">
      <c r="F10205" s="1"/>
      <c r="G10205" s="1"/>
      <c r="H10205" s="1"/>
      <c r="I10205" s="1"/>
      <c r="J10205" s="1"/>
      <c r="K10205" s="1"/>
      <c r="L10205" s="1"/>
      <c r="M10205" s="1"/>
      <c r="N10205" s="1"/>
    </row>
    <row r="10206" spans="6:14" x14ac:dyDescent="0.25">
      <c r="F10206" s="1"/>
      <c r="G10206" s="1"/>
      <c r="H10206" s="1"/>
      <c r="I10206" s="1"/>
      <c r="J10206" s="1"/>
      <c r="K10206" s="1"/>
      <c r="L10206" s="1"/>
      <c r="M10206" s="1"/>
      <c r="N10206" s="1"/>
    </row>
    <row r="10207" spans="6:14" x14ac:dyDescent="0.25">
      <c r="F10207" s="1"/>
      <c r="G10207" s="1"/>
      <c r="H10207" s="1"/>
      <c r="I10207" s="1"/>
      <c r="J10207" s="1"/>
      <c r="K10207" s="1"/>
      <c r="L10207" s="1"/>
      <c r="M10207" s="1"/>
      <c r="N10207" s="1"/>
    </row>
    <row r="10208" spans="6:14" x14ac:dyDescent="0.25">
      <c r="F10208" s="1"/>
      <c r="G10208" s="1"/>
      <c r="H10208" s="1"/>
      <c r="I10208" s="1"/>
      <c r="J10208" s="1"/>
      <c r="K10208" s="1"/>
      <c r="L10208" s="1"/>
      <c r="M10208" s="1"/>
      <c r="N10208" s="1"/>
    </row>
    <row r="10209" spans="6:14" x14ac:dyDescent="0.25">
      <c r="F10209" s="1"/>
      <c r="G10209" s="1"/>
      <c r="H10209" s="1"/>
      <c r="I10209" s="1"/>
      <c r="J10209" s="1"/>
      <c r="K10209" s="1"/>
      <c r="L10209" s="1"/>
      <c r="M10209" s="1"/>
      <c r="N10209" s="1"/>
    </row>
    <row r="10210" spans="6:14" x14ac:dyDescent="0.25">
      <c r="F10210" s="1"/>
      <c r="G10210" s="1"/>
      <c r="H10210" s="1"/>
      <c r="I10210" s="1"/>
      <c r="J10210" s="1"/>
      <c r="K10210" s="1"/>
      <c r="L10210" s="1"/>
      <c r="M10210" s="1"/>
      <c r="N10210" s="1"/>
    </row>
    <row r="10211" spans="6:14" x14ac:dyDescent="0.25">
      <c r="F10211" s="1"/>
      <c r="G10211" s="1"/>
      <c r="H10211" s="1"/>
      <c r="I10211" s="1"/>
      <c r="J10211" s="1"/>
      <c r="K10211" s="1"/>
      <c r="L10211" s="1"/>
      <c r="M10211" s="1"/>
      <c r="N10211" s="1"/>
    </row>
    <row r="10212" spans="6:14" x14ac:dyDescent="0.25">
      <c r="F10212" s="1"/>
      <c r="G10212" s="1"/>
      <c r="H10212" s="1"/>
      <c r="I10212" s="1"/>
      <c r="J10212" s="1"/>
      <c r="K10212" s="1"/>
      <c r="L10212" s="1"/>
      <c r="M10212" s="1"/>
      <c r="N10212" s="1"/>
    </row>
    <row r="10213" spans="6:14" x14ac:dyDescent="0.25">
      <c r="F10213" s="1"/>
      <c r="G10213" s="1"/>
      <c r="H10213" s="1"/>
      <c r="I10213" s="1"/>
      <c r="J10213" s="1"/>
      <c r="K10213" s="1"/>
      <c r="L10213" s="1"/>
      <c r="M10213" s="1"/>
      <c r="N10213" s="1"/>
    </row>
    <row r="10214" spans="6:14" x14ac:dyDescent="0.25">
      <c r="F10214" s="1"/>
      <c r="G10214" s="1"/>
      <c r="H10214" s="1"/>
      <c r="I10214" s="1"/>
      <c r="J10214" s="1"/>
      <c r="K10214" s="1"/>
      <c r="L10214" s="1"/>
      <c r="M10214" s="1"/>
      <c r="N10214" s="1"/>
    </row>
    <row r="10215" spans="6:14" x14ac:dyDescent="0.25">
      <c r="F10215" s="1"/>
      <c r="G10215" s="1"/>
      <c r="H10215" s="1"/>
      <c r="I10215" s="1"/>
      <c r="J10215" s="1"/>
      <c r="K10215" s="1"/>
      <c r="L10215" s="1"/>
      <c r="M10215" s="1"/>
      <c r="N10215" s="1"/>
    </row>
    <row r="10216" spans="6:14" x14ac:dyDescent="0.25">
      <c r="F10216" s="1"/>
      <c r="G10216" s="1"/>
      <c r="H10216" s="1"/>
      <c r="I10216" s="1"/>
      <c r="J10216" s="1"/>
      <c r="K10216" s="1"/>
      <c r="L10216" s="1"/>
      <c r="M10216" s="1"/>
      <c r="N10216" s="1"/>
    </row>
    <row r="10217" spans="6:14" x14ac:dyDescent="0.25">
      <c r="F10217" s="1"/>
      <c r="G10217" s="1"/>
      <c r="H10217" s="1"/>
      <c r="I10217" s="1"/>
      <c r="J10217" s="1"/>
      <c r="K10217" s="1"/>
      <c r="L10217" s="1"/>
      <c r="M10217" s="1"/>
      <c r="N10217" s="1"/>
    </row>
    <row r="10218" spans="6:14" x14ac:dyDescent="0.25">
      <c r="F10218" s="1"/>
      <c r="G10218" s="1"/>
      <c r="H10218" s="1"/>
      <c r="I10218" s="1"/>
      <c r="J10218" s="1"/>
      <c r="K10218" s="1"/>
      <c r="L10218" s="1"/>
      <c r="M10218" s="1"/>
      <c r="N10218" s="1"/>
    </row>
    <row r="10219" spans="6:14" x14ac:dyDescent="0.25">
      <c r="F10219" s="1"/>
      <c r="G10219" s="1"/>
      <c r="H10219" s="1"/>
      <c r="I10219" s="1"/>
      <c r="J10219" s="1"/>
      <c r="K10219" s="1"/>
      <c r="L10219" s="1"/>
      <c r="M10219" s="1"/>
      <c r="N10219" s="1"/>
    </row>
    <row r="10220" spans="6:14" x14ac:dyDescent="0.25">
      <c r="F10220" s="1"/>
      <c r="G10220" s="1"/>
      <c r="H10220" s="1"/>
      <c r="I10220" s="1"/>
      <c r="J10220" s="1"/>
      <c r="K10220" s="1"/>
      <c r="L10220" s="1"/>
      <c r="M10220" s="1"/>
      <c r="N10220" s="1"/>
    </row>
    <row r="10221" spans="6:14" x14ac:dyDescent="0.25">
      <c r="F10221" s="1"/>
      <c r="G10221" s="1"/>
      <c r="H10221" s="1"/>
      <c r="I10221" s="1"/>
      <c r="J10221" s="1"/>
      <c r="K10221" s="1"/>
      <c r="L10221" s="1"/>
      <c r="M10221" s="1"/>
      <c r="N10221" s="1"/>
    </row>
    <row r="10222" spans="6:14" x14ac:dyDescent="0.25">
      <c r="F10222" s="1"/>
      <c r="G10222" s="1"/>
      <c r="H10222" s="1"/>
      <c r="I10222" s="1"/>
      <c r="J10222" s="1"/>
      <c r="K10222" s="1"/>
      <c r="L10222" s="1"/>
      <c r="M10222" s="1"/>
      <c r="N10222" s="1"/>
    </row>
    <row r="10223" spans="6:14" x14ac:dyDescent="0.25">
      <c r="F10223" s="1"/>
      <c r="G10223" s="1"/>
      <c r="H10223" s="1"/>
      <c r="I10223" s="1"/>
      <c r="J10223" s="1"/>
      <c r="K10223" s="1"/>
      <c r="L10223" s="1"/>
      <c r="M10223" s="1"/>
      <c r="N10223" s="1"/>
    </row>
    <row r="10224" spans="6:14" x14ac:dyDescent="0.25">
      <c r="F10224" s="1"/>
      <c r="G10224" s="1"/>
      <c r="H10224" s="1"/>
      <c r="I10224" s="1"/>
      <c r="J10224" s="1"/>
      <c r="K10224" s="1"/>
      <c r="L10224" s="1"/>
      <c r="M10224" s="1"/>
      <c r="N10224" s="1"/>
    </row>
    <row r="10225" spans="6:14" x14ac:dyDescent="0.25">
      <c r="F10225" s="1"/>
      <c r="G10225" s="1"/>
      <c r="H10225" s="1"/>
      <c r="I10225" s="1"/>
      <c r="J10225" s="1"/>
      <c r="K10225" s="1"/>
      <c r="L10225" s="1"/>
      <c r="M10225" s="1"/>
      <c r="N10225" s="1"/>
    </row>
    <row r="10226" spans="6:14" x14ac:dyDescent="0.25">
      <c r="F10226" s="1"/>
      <c r="G10226" s="1"/>
      <c r="H10226" s="1"/>
      <c r="I10226" s="1"/>
      <c r="J10226" s="1"/>
      <c r="K10226" s="1"/>
      <c r="L10226" s="1"/>
      <c r="M10226" s="1"/>
      <c r="N10226" s="1"/>
    </row>
    <row r="10227" spans="6:14" x14ac:dyDescent="0.25">
      <c r="F10227" s="1"/>
      <c r="G10227" s="1"/>
      <c r="H10227" s="1"/>
      <c r="I10227" s="1"/>
      <c r="J10227" s="1"/>
      <c r="K10227" s="1"/>
      <c r="L10227" s="1"/>
      <c r="M10227" s="1"/>
      <c r="N10227" s="1"/>
    </row>
    <row r="10228" spans="6:14" x14ac:dyDescent="0.25">
      <c r="F10228" s="1"/>
      <c r="G10228" s="1"/>
      <c r="H10228" s="1"/>
      <c r="I10228" s="1"/>
      <c r="J10228" s="1"/>
      <c r="K10228" s="1"/>
      <c r="L10228" s="1"/>
      <c r="M10228" s="1"/>
      <c r="N10228" s="1"/>
    </row>
    <row r="10229" spans="6:14" x14ac:dyDescent="0.25">
      <c r="F10229" s="1"/>
      <c r="G10229" s="1"/>
      <c r="H10229" s="1"/>
      <c r="I10229" s="1"/>
      <c r="J10229" s="1"/>
      <c r="K10229" s="1"/>
      <c r="L10229" s="1"/>
      <c r="M10229" s="1"/>
      <c r="N10229" s="1"/>
    </row>
    <row r="10230" spans="6:14" x14ac:dyDescent="0.25">
      <c r="F10230" s="1"/>
      <c r="G10230" s="1"/>
      <c r="H10230" s="1"/>
      <c r="I10230" s="1"/>
      <c r="J10230" s="1"/>
      <c r="K10230" s="1"/>
      <c r="L10230" s="1"/>
      <c r="M10230" s="1"/>
      <c r="N10230" s="1"/>
    </row>
    <row r="10231" spans="6:14" x14ac:dyDescent="0.25">
      <c r="F10231" s="1"/>
      <c r="G10231" s="1"/>
      <c r="H10231" s="1"/>
      <c r="I10231" s="1"/>
      <c r="J10231" s="1"/>
      <c r="K10231" s="1"/>
      <c r="L10231" s="1"/>
      <c r="M10231" s="1"/>
      <c r="N10231" s="1"/>
    </row>
    <row r="10232" spans="6:14" x14ac:dyDescent="0.25">
      <c r="F10232" s="1"/>
      <c r="G10232" s="1"/>
      <c r="H10232" s="1"/>
      <c r="I10232" s="1"/>
      <c r="J10232" s="1"/>
      <c r="K10232" s="1"/>
      <c r="L10232" s="1"/>
      <c r="M10232" s="1"/>
      <c r="N10232" s="1"/>
    </row>
    <row r="10233" spans="6:14" x14ac:dyDescent="0.25">
      <c r="F10233" s="1"/>
      <c r="G10233" s="1"/>
      <c r="H10233" s="1"/>
      <c r="I10233" s="1"/>
      <c r="J10233" s="1"/>
      <c r="K10233" s="1"/>
      <c r="L10233" s="1"/>
      <c r="M10233" s="1"/>
      <c r="N10233" s="1"/>
    </row>
    <row r="10234" spans="6:14" x14ac:dyDescent="0.25">
      <c r="F10234" s="1"/>
      <c r="G10234" s="1"/>
      <c r="H10234" s="1"/>
      <c r="I10234" s="1"/>
      <c r="J10234" s="1"/>
      <c r="K10234" s="1"/>
      <c r="L10234" s="1"/>
      <c r="M10234" s="1"/>
      <c r="N10234" s="1"/>
    </row>
    <row r="10235" spans="6:14" x14ac:dyDescent="0.25">
      <c r="F10235" s="1"/>
      <c r="G10235" s="1"/>
      <c r="H10235" s="1"/>
      <c r="I10235" s="1"/>
      <c r="J10235" s="1"/>
      <c r="K10235" s="1"/>
      <c r="L10235" s="1"/>
      <c r="M10235" s="1"/>
      <c r="N10235" s="1"/>
    </row>
    <row r="10236" spans="6:14" x14ac:dyDescent="0.25">
      <c r="F10236" s="1"/>
      <c r="G10236" s="1"/>
      <c r="H10236" s="1"/>
      <c r="I10236" s="1"/>
      <c r="J10236" s="1"/>
      <c r="K10236" s="1"/>
      <c r="L10236" s="1"/>
      <c r="M10236" s="1"/>
      <c r="N10236" s="1"/>
    </row>
    <row r="10237" spans="6:14" x14ac:dyDescent="0.25">
      <c r="F10237" s="1"/>
      <c r="G10237" s="1"/>
      <c r="H10237" s="1"/>
      <c r="I10237" s="1"/>
      <c r="J10237" s="1"/>
      <c r="K10237" s="1"/>
      <c r="L10237" s="1"/>
      <c r="M10237" s="1"/>
      <c r="N10237" s="1"/>
    </row>
    <row r="10238" spans="6:14" x14ac:dyDescent="0.25">
      <c r="F10238" s="1"/>
      <c r="G10238" s="1"/>
      <c r="H10238" s="1"/>
      <c r="I10238" s="1"/>
      <c r="J10238" s="1"/>
      <c r="K10238" s="1"/>
      <c r="L10238" s="1"/>
      <c r="M10238" s="1"/>
      <c r="N10238" s="1"/>
    </row>
    <row r="10239" spans="6:14" x14ac:dyDescent="0.25">
      <c r="F10239" s="1"/>
      <c r="G10239" s="1"/>
      <c r="H10239" s="1"/>
      <c r="I10239" s="1"/>
      <c r="J10239" s="1"/>
      <c r="K10239" s="1"/>
      <c r="L10239" s="1"/>
      <c r="M10239" s="1"/>
      <c r="N10239" s="1"/>
    </row>
    <row r="10240" spans="6:14" x14ac:dyDescent="0.25">
      <c r="F10240" s="1"/>
      <c r="G10240" s="1"/>
      <c r="H10240" s="1"/>
      <c r="I10240" s="1"/>
      <c r="J10240" s="1"/>
      <c r="K10240" s="1"/>
      <c r="L10240" s="1"/>
      <c r="M10240" s="1"/>
      <c r="N10240" s="1"/>
    </row>
    <row r="10241" spans="6:14" x14ac:dyDescent="0.25">
      <c r="F10241" s="1"/>
      <c r="G10241" s="1"/>
      <c r="H10241" s="1"/>
      <c r="I10241" s="1"/>
      <c r="J10241" s="1"/>
      <c r="K10241" s="1"/>
      <c r="L10241" s="1"/>
      <c r="M10241" s="1"/>
      <c r="N10241" s="1"/>
    </row>
    <row r="10242" spans="6:14" x14ac:dyDescent="0.25">
      <c r="F10242" s="1"/>
      <c r="G10242" s="1"/>
      <c r="H10242" s="1"/>
      <c r="I10242" s="1"/>
      <c r="J10242" s="1"/>
      <c r="K10242" s="1"/>
      <c r="L10242" s="1"/>
      <c r="M10242" s="1"/>
      <c r="N10242" s="1"/>
    </row>
    <row r="10243" spans="6:14" x14ac:dyDescent="0.25">
      <c r="F10243" s="1"/>
      <c r="G10243" s="1"/>
      <c r="H10243" s="1"/>
      <c r="I10243" s="1"/>
      <c r="J10243" s="1"/>
      <c r="K10243" s="1"/>
      <c r="L10243" s="1"/>
      <c r="M10243" s="1"/>
      <c r="N10243" s="1"/>
    </row>
    <row r="10244" spans="6:14" x14ac:dyDescent="0.25">
      <c r="F10244" s="1"/>
      <c r="G10244" s="1"/>
      <c r="H10244" s="1"/>
      <c r="I10244" s="1"/>
      <c r="J10244" s="1"/>
      <c r="K10244" s="1"/>
      <c r="L10244" s="1"/>
      <c r="M10244" s="1"/>
      <c r="N10244" s="1"/>
    </row>
    <row r="10245" spans="6:14" x14ac:dyDescent="0.25">
      <c r="F10245" s="1"/>
      <c r="G10245" s="1"/>
      <c r="H10245" s="1"/>
      <c r="I10245" s="1"/>
      <c r="J10245" s="1"/>
      <c r="K10245" s="1"/>
      <c r="L10245" s="1"/>
      <c r="M10245" s="1"/>
      <c r="N10245" s="1"/>
    </row>
    <row r="10246" spans="6:14" x14ac:dyDescent="0.25">
      <c r="F10246" s="1"/>
      <c r="G10246" s="1"/>
      <c r="H10246" s="1"/>
      <c r="I10246" s="1"/>
      <c r="J10246" s="1"/>
      <c r="K10246" s="1"/>
      <c r="L10246" s="1"/>
      <c r="M10246" s="1"/>
      <c r="N10246" s="1"/>
    </row>
    <row r="10247" spans="6:14" x14ac:dyDescent="0.25">
      <c r="F10247" s="1"/>
      <c r="G10247" s="1"/>
      <c r="H10247" s="1"/>
      <c r="I10247" s="1"/>
      <c r="J10247" s="1"/>
      <c r="K10247" s="1"/>
      <c r="L10247" s="1"/>
      <c r="M10247" s="1"/>
      <c r="N10247" s="1"/>
    </row>
    <row r="10248" spans="6:14" x14ac:dyDescent="0.25">
      <c r="F10248" s="1"/>
      <c r="G10248" s="1"/>
      <c r="H10248" s="1"/>
      <c r="I10248" s="1"/>
      <c r="J10248" s="1"/>
      <c r="K10248" s="1"/>
      <c r="L10248" s="1"/>
      <c r="M10248" s="1"/>
      <c r="N10248" s="1"/>
    </row>
    <row r="10249" spans="6:14" x14ac:dyDescent="0.25">
      <c r="F10249" s="1"/>
      <c r="G10249" s="1"/>
      <c r="H10249" s="1"/>
      <c r="I10249" s="1"/>
      <c r="J10249" s="1"/>
      <c r="K10249" s="1"/>
      <c r="L10249" s="1"/>
      <c r="M10249" s="1"/>
      <c r="N10249" s="1"/>
    </row>
    <row r="10250" spans="6:14" x14ac:dyDescent="0.25">
      <c r="F10250" s="1"/>
      <c r="G10250" s="1"/>
      <c r="H10250" s="1"/>
      <c r="I10250" s="1"/>
      <c r="J10250" s="1"/>
      <c r="K10250" s="1"/>
      <c r="L10250" s="1"/>
      <c r="M10250" s="1"/>
      <c r="N10250" s="1"/>
    </row>
    <row r="10251" spans="6:14" x14ac:dyDescent="0.25">
      <c r="F10251" s="1"/>
      <c r="G10251" s="1"/>
      <c r="H10251" s="1"/>
      <c r="I10251" s="1"/>
      <c r="J10251" s="1"/>
      <c r="K10251" s="1"/>
      <c r="L10251" s="1"/>
      <c r="M10251" s="1"/>
      <c r="N10251" s="1"/>
    </row>
    <row r="10252" spans="6:14" x14ac:dyDescent="0.25">
      <c r="F10252" s="1"/>
      <c r="G10252" s="1"/>
      <c r="H10252" s="1"/>
      <c r="I10252" s="1"/>
      <c r="J10252" s="1"/>
      <c r="K10252" s="1"/>
      <c r="L10252" s="1"/>
      <c r="M10252" s="1"/>
      <c r="N10252" s="1"/>
    </row>
    <row r="10253" spans="6:14" x14ac:dyDescent="0.25">
      <c r="F10253" s="1"/>
      <c r="G10253" s="1"/>
      <c r="H10253" s="1"/>
      <c r="I10253" s="1"/>
      <c r="J10253" s="1"/>
      <c r="K10253" s="1"/>
      <c r="L10253" s="1"/>
      <c r="M10253" s="1"/>
      <c r="N10253" s="1"/>
    </row>
    <row r="10254" spans="6:14" x14ac:dyDescent="0.25">
      <c r="F10254" s="1"/>
      <c r="G10254" s="1"/>
      <c r="H10254" s="1"/>
      <c r="I10254" s="1"/>
      <c r="J10254" s="1"/>
      <c r="K10254" s="1"/>
      <c r="L10254" s="1"/>
      <c r="M10254" s="1"/>
      <c r="N10254" s="1"/>
    </row>
    <row r="10255" spans="6:14" x14ac:dyDescent="0.25">
      <c r="F10255" s="1"/>
      <c r="G10255" s="1"/>
      <c r="H10255" s="1"/>
      <c r="I10255" s="1"/>
      <c r="J10255" s="1"/>
      <c r="K10255" s="1"/>
      <c r="L10255" s="1"/>
      <c r="M10255" s="1"/>
      <c r="N10255" s="1"/>
    </row>
    <row r="10256" spans="6:14" x14ac:dyDescent="0.25">
      <c r="F10256" s="1"/>
      <c r="G10256" s="1"/>
      <c r="H10256" s="1"/>
      <c r="I10256" s="1"/>
      <c r="J10256" s="1"/>
      <c r="K10256" s="1"/>
      <c r="L10256" s="1"/>
      <c r="M10256" s="1"/>
      <c r="N10256" s="1"/>
    </row>
    <row r="10257" spans="6:14" x14ac:dyDescent="0.25">
      <c r="F10257" s="1"/>
      <c r="G10257" s="1"/>
      <c r="H10257" s="1"/>
      <c r="I10257" s="1"/>
      <c r="J10257" s="1"/>
      <c r="K10257" s="1"/>
      <c r="L10257" s="1"/>
      <c r="M10257" s="1"/>
      <c r="N10257" s="1"/>
    </row>
    <row r="10258" spans="6:14" x14ac:dyDescent="0.25">
      <c r="F10258" s="1"/>
      <c r="G10258" s="1"/>
      <c r="H10258" s="1"/>
      <c r="I10258" s="1"/>
      <c r="J10258" s="1"/>
      <c r="K10258" s="1"/>
      <c r="L10258" s="1"/>
      <c r="M10258" s="1"/>
      <c r="N10258" s="1"/>
    </row>
    <row r="10259" spans="6:14" x14ac:dyDescent="0.25">
      <c r="F10259" s="1"/>
      <c r="G10259" s="1"/>
      <c r="H10259" s="1"/>
      <c r="I10259" s="1"/>
      <c r="J10259" s="1"/>
      <c r="K10259" s="1"/>
      <c r="L10259" s="1"/>
      <c r="M10259" s="1"/>
      <c r="N10259" s="1"/>
    </row>
    <row r="10260" spans="6:14" x14ac:dyDescent="0.25">
      <c r="F10260" s="1"/>
      <c r="G10260" s="1"/>
      <c r="H10260" s="1"/>
      <c r="I10260" s="1"/>
      <c r="J10260" s="1"/>
      <c r="K10260" s="1"/>
      <c r="L10260" s="1"/>
      <c r="M10260" s="1"/>
      <c r="N10260" s="1"/>
    </row>
    <row r="10261" spans="6:14" x14ac:dyDescent="0.25">
      <c r="F10261" s="1"/>
      <c r="G10261" s="1"/>
      <c r="H10261" s="1"/>
      <c r="I10261" s="1"/>
      <c r="J10261" s="1"/>
      <c r="K10261" s="1"/>
      <c r="L10261" s="1"/>
      <c r="M10261" s="1"/>
      <c r="N10261" s="1"/>
    </row>
    <row r="10262" spans="6:14" x14ac:dyDescent="0.25">
      <c r="F10262" s="1"/>
      <c r="G10262" s="1"/>
      <c r="H10262" s="1"/>
      <c r="I10262" s="1"/>
      <c r="J10262" s="1"/>
      <c r="K10262" s="1"/>
      <c r="L10262" s="1"/>
      <c r="M10262" s="1"/>
      <c r="N10262" s="1"/>
    </row>
    <row r="10263" spans="6:14" x14ac:dyDescent="0.25">
      <c r="F10263" s="1"/>
      <c r="G10263" s="1"/>
      <c r="H10263" s="1"/>
      <c r="I10263" s="1"/>
      <c r="J10263" s="1"/>
      <c r="K10263" s="1"/>
      <c r="L10263" s="1"/>
      <c r="M10263" s="1"/>
      <c r="N10263" s="1"/>
    </row>
    <row r="10264" spans="6:14" x14ac:dyDescent="0.25">
      <c r="F10264" s="1"/>
      <c r="G10264" s="1"/>
      <c r="H10264" s="1"/>
      <c r="I10264" s="1"/>
      <c r="J10264" s="1"/>
      <c r="K10264" s="1"/>
      <c r="L10264" s="1"/>
      <c r="M10264" s="1"/>
      <c r="N10264" s="1"/>
    </row>
    <row r="10265" spans="6:14" x14ac:dyDescent="0.25">
      <c r="F10265" s="1"/>
      <c r="G10265" s="1"/>
      <c r="H10265" s="1"/>
      <c r="I10265" s="1"/>
      <c r="J10265" s="1"/>
      <c r="K10265" s="1"/>
      <c r="L10265" s="1"/>
      <c r="M10265" s="1"/>
      <c r="N10265" s="1"/>
    </row>
    <row r="10266" spans="6:14" x14ac:dyDescent="0.25">
      <c r="F10266" s="1"/>
      <c r="G10266" s="1"/>
      <c r="H10266" s="1"/>
      <c r="I10266" s="1"/>
      <c r="J10266" s="1"/>
      <c r="K10266" s="1"/>
      <c r="L10266" s="1"/>
      <c r="M10266" s="1"/>
      <c r="N10266" s="1"/>
    </row>
    <row r="10267" spans="6:14" x14ac:dyDescent="0.25">
      <c r="F10267" s="1"/>
      <c r="G10267" s="1"/>
      <c r="H10267" s="1"/>
      <c r="I10267" s="1"/>
      <c r="J10267" s="1"/>
      <c r="K10267" s="1"/>
      <c r="L10267" s="1"/>
      <c r="M10267" s="1"/>
      <c r="N10267" s="1"/>
    </row>
    <row r="10268" spans="6:14" x14ac:dyDescent="0.25">
      <c r="F10268" s="1"/>
      <c r="G10268" s="1"/>
      <c r="H10268" s="1"/>
      <c r="I10268" s="1"/>
      <c r="J10268" s="1"/>
      <c r="K10268" s="1"/>
      <c r="L10268" s="1"/>
      <c r="M10268" s="1"/>
      <c r="N10268" s="1"/>
    </row>
    <row r="10269" spans="6:14" x14ac:dyDescent="0.25">
      <c r="F10269" s="1"/>
      <c r="G10269" s="1"/>
      <c r="H10269" s="1"/>
      <c r="I10269" s="1"/>
      <c r="J10269" s="1"/>
      <c r="K10269" s="1"/>
      <c r="L10269" s="1"/>
      <c r="M10269" s="1"/>
      <c r="N10269" s="1"/>
    </row>
    <row r="10270" spans="6:14" x14ac:dyDescent="0.25">
      <c r="F10270" s="1"/>
      <c r="G10270" s="1"/>
      <c r="H10270" s="1"/>
      <c r="I10270" s="1"/>
      <c r="J10270" s="1"/>
      <c r="K10270" s="1"/>
      <c r="L10270" s="1"/>
      <c r="M10270" s="1"/>
      <c r="N10270" s="1"/>
    </row>
    <row r="10271" spans="6:14" x14ac:dyDescent="0.25">
      <c r="F10271" s="1"/>
      <c r="G10271" s="1"/>
      <c r="H10271" s="1"/>
      <c r="I10271" s="1"/>
      <c r="J10271" s="1"/>
      <c r="K10271" s="1"/>
      <c r="L10271" s="1"/>
      <c r="M10271" s="1"/>
      <c r="N10271" s="1"/>
    </row>
    <row r="10272" spans="6:14" x14ac:dyDescent="0.25">
      <c r="F10272" s="1"/>
      <c r="G10272" s="1"/>
      <c r="H10272" s="1"/>
      <c r="I10272" s="1"/>
      <c r="J10272" s="1"/>
      <c r="K10272" s="1"/>
      <c r="L10272" s="1"/>
      <c r="M10272" s="1"/>
      <c r="N10272" s="1"/>
    </row>
    <row r="10273" spans="6:14" x14ac:dyDescent="0.25">
      <c r="F10273" s="1"/>
      <c r="G10273" s="1"/>
      <c r="H10273" s="1"/>
      <c r="I10273" s="1"/>
      <c r="J10273" s="1"/>
      <c r="K10273" s="1"/>
      <c r="L10273" s="1"/>
      <c r="M10273" s="1"/>
      <c r="N10273" s="1"/>
    </row>
    <row r="10274" spans="6:14" x14ac:dyDescent="0.25">
      <c r="F10274" s="1"/>
      <c r="G10274" s="1"/>
      <c r="H10274" s="1"/>
      <c r="I10274" s="1"/>
      <c r="J10274" s="1"/>
      <c r="K10274" s="1"/>
      <c r="L10274" s="1"/>
      <c r="M10274" s="1"/>
      <c r="N10274" s="1"/>
    </row>
    <row r="10275" spans="6:14" x14ac:dyDescent="0.25">
      <c r="F10275" s="1"/>
      <c r="G10275" s="1"/>
      <c r="H10275" s="1"/>
      <c r="I10275" s="1"/>
      <c r="J10275" s="1"/>
      <c r="K10275" s="1"/>
      <c r="L10275" s="1"/>
      <c r="M10275" s="1"/>
      <c r="N10275" s="1"/>
    </row>
    <row r="10276" spans="6:14" x14ac:dyDescent="0.25">
      <c r="F10276" s="1"/>
      <c r="G10276" s="1"/>
      <c r="H10276" s="1"/>
      <c r="I10276" s="1"/>
      <c r="J10276" s="1"/>
      <c r="K10276" s="1"/>
      <c r="L10276" s="1"/>
      <c r="M10276" s="1"/>
      <c r="N10276" s="1"/>
    </row>
    <row r="10277" spans="6:14" x14ac:dyDescent="0.25">
      <c r="F10277" s="1"/>
      <c r="G10277" s="1"/>
      <c r="H10277" s="1"/>
      <c r="I10277" s="1"/>
      <c r="J10277" s="1"/>
      <c r="K10277" s="1"/>
      <c r="L10277" s="1"/>
      <c r="M10277" s="1"/>
      <c r="N10277" s="1"/>
    </row>
    <row r="10278" spans="6:14" x14ac:dyDescent="0.25">
      <c r="F10278" s="1"/>
      <c r="G10278" s="1"/>
      <c r="H10278" s="1"/>
      <c r="I10278" s="1"/>
      <c r="J10278" s="1"/>
      <c r="K10278" s="1"/>
      <c r="L10278" s="1"/>
      <c r="M10278" s="1"/>
      <c r="N10278" s="1"/>
    </row>
    <row r="10279" spans="6:14" x14ac:dyDescent="0.25">
      <c r="F10279" s="1"/>
      <c r="G10279" s="1"/>
      <c r="H10279" s="1"/>
      <c r="I10279" s="1"/>
      <c r="J10279" s="1"/>
      <c r="K10279" s="1"/>
      <c r="L10279" s="1"/>
      <c r="M10279" s="1"/>
      <c r="N10279" s="1"/>
    </row>
    <row r="10280" spans="6:14" x14ac:dyDescent="0.25">
      <c r="F10280" s="1"/>
      <c r="G10280" s="1"/>
      <c r="H10280" s="1"/>
      <c r="I10280" s="1"/>
      <c r="J10280" s="1"/>
      <c r="K10280" s="1"/>
      <c r="L10280" s="1"/>
      <c r="M10280" s="1"/>
      <c r="N10280" s="1"/>
    </row>
    <row r="10281" spans="6:14" x14ac:dyDescent="0.25">
      <c r="F10281" s="1"/>
      <c r="G10281" s="1"/>
      <c r="H10281" s="1"/>
      <c r="I10281" s="1"/>
      <c r="J10281" s="1"/>
      <c r="K10281" s="1"/>
      <c r="L10281" s="1"/>
      <c r="M10281" s="1"/>
      <c r="N10281" s="1"/>
    </row>
    <row r="10282" spans="6:14" x14ac:dyDescent="0.25">
      <c r="F10282" s="1"/>
      <c r="G10282" s="1"/>
      <c r="H10282" s="1"/>
      <c r="I10282" s="1"/>
      <c r="J10282" s="1"/>
      <c r="K10282" s="1"/>
      <c r="L10282" s="1"/>
      <c r="M10282" s="1"/>
      <c r="N10282" s="1"/>
    </row>
    <row r="10283" spans="6:14" x14ac:dyDescent="0.25">
      <c r="F10283" s="1"/>
      <c r="G10283" s="1"/>
      <c r="H10283" s="1"/>
      <c r="I10283" s="1"/>
      <c r="J10283" s="1"/>
      <c r="K10283" s="1"/>
      <c r="L10283" s="1"/>
      <c r="M10283" s="1"/>
      <c r="N10283" s="1"/>
    </row>
    <row r="10284" spans="6:14" x14ac:dyDescent="0.25">
      <c r="F10284" s="1"/>
      <c r="G10284" s="1"/>
      <c r="H10284" s="1"/>
      <c r="I10284" s="1"/>
      <c r="J10284" s="1"/>
      <c r="K10284" s="1"/>
      <c r="L10284" s="1"/>
      <c r="M10284" s="1"/>
      <c r="N10284" s="1"/>
    </row>
    <row r="10285" spans="6:14" x14ac:dyDescent="0.25">
      <c r="F10285" s="1"/>
      <c r="G10285" s="1"/>
      <c r="H10285" s="1"/>
      <c r="I10285" s="1"/>
      <c r="J10285" s="1"/>
      <c r="K10285" s="1"/>
      <c r="L10285" s="1"/>
      <c r="M10285" s="1"/>
      <c r="N10285" s="1"/>
    </row>
    <row r="10286" spans="6:14" x14ac:dyDescent="0.25">
      <c r="F10286" s="1"/>
      <c r="G10286" s="1"/>
      <c r="H10286" s="1"/>
      <c r="I10286" s="1"/>
      <c r="J10286" s="1"/>
      <c r="K10286" s="1"/>
      <c r="L10286" s="1"/>
      <c r="M10286" s="1"/>
      <c r="N10286" s="1"/>
    </row>
    <row r="10287" spans="6:14" x14ac:dyDescent="0.25">
      <c r="F10287" s="1"/>
      <c r="G10287" s="1"/>
      <c r="H10287" s="1"/>
      <c r="I10287" s="1"/>
      <c r="J10287" s="1"/>
      <c r="K10287" s="1"/>
      <c r="L10287" s="1"/>
      <c r="M10287" s="1"/>
      <c r="N10287" s="1"/>
    </row>
    <row r="10288" spans="6:14" x14ac:dyDescent="0.25">
      <c r="F10288" s="1"/>
      <c r="G10288" s="1"/>
      <c r="H10288" s="1"/>
      <c r="I10288" s="1"/>
      <c r="J10288" s="1"/>
      <c r="K10288" s="1"/>
      <c r="L10288" s="1"/>
      <c r="M10288" s="1"/>
      <c r="N10288" s="1"/>
    </row>
    <row r="10289" spans="6:14" x14ac:dyDescent="0.25">
      <c r="F10289" s="1"/>
      <c r="G10289" s="1"/>
      <c r="H10289" s="1"/>
      <c r="I10289" s="1"/>
      <c r="J10289" s="1"/>
      <c r="K10289" s="1"/>
      <c r="L10289" s="1"/>
      <c r="M10289" s="1"/>
      <c r="N10289" s="1"/>
    </row>
    <row r="10290" spans="6:14" x14ac:dyDescent="0.25">
      <c r="F10290" s="1"/>
      <c r="G10290" s="1"/>
      <c r="H10290" s="1"/>
      <c r="I10290" s="1"/>
      <c r="J10290" s="1"/>
      <c r="K10290" s="1"/>
      <c r="L10290" s="1"/>
      <c r="M10290" s="1"/>
      <c r="N10290" s="1"/>
    </row>
    <row r="10291" spans="6:14" x14ac:dyDescent="0.25">
      <c r="F10291" s="1"/>
      <c r="G10291" s="1"/>
      <c r="H10291" s="1"/>
      <c r="I10291" s="1"/>
      <c r="J10291" s="1"/>
      <c r="K10291" s="1"/>
      <c r="L10291" s="1"/>
      <c r="M10291" s="1"/>
      <c r="N10291" s="1"/>
    </row>
    <row r="10292" spans="6:14" x14ac:dyDescent="0.25">
      <c r="F10292" s="1"/>
      <c r="G10292" s="1"/>
      <c r="H10292" s="1"/>
      <c r="I10292" s="1"/>
      <c r="J10292" s="1"/>
      <c r="K10292" s="1"/>
      <c r="L10292" s="1"/>
      <c r="M10292" s="1"/>
      <c r="N10292" s="1"/>
    </row>
    <row r="10293" spans="6:14" x14ac:dyDescent="0.25">
      <c r="F10293" s="1"/>
      <c r="G10293" s="1"/>
      <c r="H10293" s="1"/>
      <c r="I10293" s="1"/>
      <c r="J10293" s="1"/>
      <c r="K10293" s="1"/>
      <c r="L10293" s="1"/>
      <c r="M10293" s="1"/>
      <c r="N10293" s="1"/>
    </row>
    <row r="10294" spans="6:14" x14ac:dyDescent="0.25">
      <c r="F10294" s="1"/>
      <c r="G10294" s="1"/>
      <c r="H10294" s="1"/>
      <c r="I10294" s="1"/>
      <c r="J10294" s="1"/>
      <c r="K10294" s="1"/>
      <c r="L10294" s="1"/>
      <c r="M10294" s="1"/>
      <c r="N10294" s="1"/>
    </row>
    <row r="10295" spans="6:14" x14ac:dyDescent="0.25">
      <c r="F10295" s="1"/>
      <c r="G10295" s="1"/>
      <c r="H10295" s="1"/>
      <c r="I10295" s="1"/>
      <c r="J10295" s="1"/>
      <c r="K10295" s="1"/>
      <c r="L10295" s="1"/>
      <c r="M10295" s="1"/>
      <c r="N10295" s="1"/>
    </row>
    <row r="10296" spans="6:14" x14ac:dyDescent="0.25">
      <c r="F10296" s="1"/>
      <c r="G10296" s="1"/>
      <c r="H10296" s="1"/>
      <c r="I10296" s="1"/>
      <c r="J10296" s="1"/>
      <c r="K10296" s="1"/>
      <c r="L10296" s="1"/>
      <c r="M10296" s="1"/>
      <c r="N10296" s="1"/>
    </row>
    <row r="10297" spans="6:14" x14ac:dyDescent="0.25">
      <c r="F10297" s="1"/>
      <c r="G10297" s="1"/>
      <c r="H10297" s="1"/>
      <c r="I10297" s="1"/>
      <c r="J10297" s="1"/>
      <c r="K10297" s="1"/>
      <c r="L10297" s="1"/>
      <c r="M10297" s="1"/>
      <c r="N10297" s="1"/>
    </row>
    <row r="10298" spans="6:14" x14ac:dyDescent="0.25">
      <c r="F10298" s="1"/>
      <c r="G10298" s="1"/>
      <c r="H10298" s="1"/>
      <c r="I10298" s="1"/>
      <c r="J10298" s="1"/>
      <c r="K10298" s="1"/>
      <c r="L10298" s="1"/>
      <c r="M10298" s="1"/>
      <c r="N10298" s="1"/>
    </row>
    <row r="10299" spans="6:14" x14ac:dyDescent="0.25">
      <c r="F10299" s="1"/>
      <c r="G10299" s="1"/>
      <c r="H10299" s="1"/>
      <c r="I10299" s="1"/>
      <c r="J10299" s="1"/>
      <c r="K10299" s="1"/>
      <c r="L10299" s="1"/>
      <c r="M10299" s="1"/>
      <c r="N10299" s="1"/>
    </row>
    <row r="10300" spans="6:14" x14ac:dyDescent="0.25">
      <c r="F10300" s="1"/>
      <c r="G10300" s="1"/>
      <c r="H10300" s="1"/>
      <c r="I10300" s="1"/>
      <c r="J10300" s="1"/>
      <c r="K10300" s="1"/>
      <c r="L10300" s="1"/>
      <c r="M10300" s="1"/>
      <c r="N10300" s="1"/>
    </row>
    <row r="10301" spans="6:14" x14ac:dyDescent="0.25">
      <c r="F10301" s="1"/>
      <c r="G10301" s="1"/>
      <c r="H10301" s="1"/>
      <c r="I10301" s="1"/>
      <c r="J10301" s="1"/>
      <c r="K10301" s="1"/>
      <c r="L10301" s="1"/>
      <c r="M10301" s="1"/>
      <c r="N10301" s="1"/>
    </row>
    <row r="10302" spans="6:14" x14ac:dyDescent="0.25">
      <c r="F10302" s="1"/>
      <c r="G10302" s="1"/>
      <c r="H10302" s="1"/>
      <c r="I10302" s="1"/>
      <c r="J10302" s="1"/>
      <c r="K10302" s="1"/>
      <c r="L10302" s="1"/>
      <c r="M10302" s="1"/>
      <c r="N10302" s="1"/>
    </row>
    <row r="10303" spans="6:14" x14ac:dyDescent="0.25">
      <c r="F10303" s="1"/>
      <c r="G10303" s="1"/>
      <c r="H10303" s="1"/>
      <c r="I10303" s="1"/>
      <c r="J10303" s="1"/>
      <c r="K10303" s="1"/>
      <c r="L10303" s="1"/>
      <c r="M10303" s="1"/>
      <c r="N10303" s="1"/>
    </row>
    <row r="10304" spans="6:14" x14ac:dyDescent="0.25">
      <c r="F10304" s="1"/>
      <c r="G10304" s="1"/>
      <c r="H10304" s="1"/>
      <c r="I10304" s="1"/>
      <c r="J10304" s="1"/>
      <c r="K10304" s="1"/>
      <c r="L10304" s="1"/>
      <c r="M10304" s="1"/>
      <c r="N10304" s="1"/>
    </row>
    <row r="10305" spans="6:14" x14ac:dyDescent="0.25">
      <c r="F10305" s="1"/>
      <c r="G10305" s="1"/>
      <c r="H10305" s="1"/>
      <c r="I10305" s="1"/>
      <c r="J10305" s="1"/>
      <c r="K10305" s="1"/>
      <c r="L10305" s="1"/>
      <c r="M10305" s="1"/>
      <c r="N10305" s="1"/>
    </row>
    <row r="10306" spans="6:14" x14ac:dyDescent="0.25">
      <c r="F10306" s="1"/>
      <c r="G10306" s="1"/>
      <c r="H10306" s="1"/>
      <c r="I10306" s="1"/>
      <c r="J10306" s="1"/>
      <c r="K10306" s="1"/>
      <c r="L10306" s="1"/>
      <c r="M10306" s="1"/>
      <c r="N10306" s="1"/>
    </row>
    <row r="10307" spans="6:14" x14ac:dyDescent="0.25">
      <c r="F10307" s="1"/>
      <c r="G10307" s="1"/>
      <c r="H10307" s="1"/>
      <c r="I10307" s="1"/>
      <c r="J10307" s="1"/>
      <c r="K10307" s="1"/>
      <c r="L10307" s="1"/>
      <c r="M10307" s="1"/>
      <c r="N10307" s="1"/>
    </row>
    <row r="10308" spans="6:14" x14ac:dyDescent="0.25">
      <c r="F10308" s="1"/>
      <c r="G10308" s="1"/>
      <c r="H10308" s="1"/>
      <c r="I10308" s="1"/>
      <c r="J10308" s="1"/>
      <c r="K10308" s="1"/>
      <c r="L10308" s="1"/>
      <c r="M10308" s="1"/>
      <c r="N10308" s="1"/>
    </row>
    <row r="10309" spans="6:14" x14ac:dyDescent="0.25">
      <c r="F10309" s="1"/>
      <c r="G10309" s="1"/>
      <c r="H10309" s="1"/>
      <c r="I10309" s="1"/>
      <c r="J10309" s="1"/>
      <c r="K10309" s="1"/>
      <c r="L10309" s="1"/>
      <c r="M10309" s="1"/>
      <c r="N10309" s="1"/>
    </row>
    <row r="10310" spans="6:14" x14ac:dyDescent="0.25">
      <c r="F10310" s="1"/>
      <c r="G10310" s="1"/>
      <c r="H10310" s="1"/>
      <c r="I10310" s="1"/>
      <c r="J10310" s="1"/>
      <c r="K10310" s="1"/>
      <c r="L10310" s="1"/>
      <c r="M10310" s="1"/>
      <c r="N10310" s="1"/>
    </row>
    <row r="10311" spans="6:14" x14ac:dyDescent="0.25">
      <c r="F10311" s="1"/>
      <c r="G10311" s="1"/>
      <c r="H10311" s="1"/>
      <c r="I10311" s="1"/>
      <c r="J10311" s="1"/>
      <c r="K10311" s="1"/>
      <c r="L10311" s="1"/>
      <c r="M10311" s="1"/>
      <c r="N10311" s="1"/>
    </row>
    <row r="10312" spans="6:14" x14ac:dyDescent="0.25">
      <c r="F10312" s="1"/>
      <c r="G10312" s="1"/>
      <c r="H10312" s="1"/>
      <c r="I10312" s="1"/>
      <c r="J10312" s="1"/>
      <c r="K10312" s="1"/>
      <c r="L10312" s="1"/>
      <c r="M10312" s="1"/>
      <c r="N10312" s="1"/>
    </row>
    <row r="10313" spans="6:14" x14ac:dyDescent="0.25">
      <c r="F10313" s="1"/>
      <c r="G10313" s="1"/>
      <c r="H10313" s="1"/>
      <c r="I10313" s="1"/>
      <c r="J10313" s="1"/>
      <c r="K10313" s="1"/>
      <c r="L10313" s="1"/>
      <c r="M10313" s="1"/>
      <c r="N10313" s="1"/>
    </row>
    <row r="10314" spans="6:14" x14ac:dyDescent="0.25">
      <c r="F10314" s="1"/>
      <c r="G10314" s="1"/>
      <c r="H10314" s="1"/>
      <c r="I10314" s="1"/>
      <c r="J10314" s="1"/>
      <c r="K10314" s="1"/>
      <c r="L10314" s="1"/>
      <c r="M10314" s="1"/>
      <c r="N10314" s="1"/>
    </row>
    <row r="10315" spans="6:14" x14ac:dyDescent="0.25">
      <c r="F10315" s="1"/>
      <c r="G10315" s="1"/>
      <c r="H10315" s="1"/>
      <c r="I10315" s="1"/>
      <c r="J10315" s="1"/>
      <c r="K10315" s="1"/>
      <c r="L10315" s="1"/>
      <c r="M10315" s="1"/>
      <c r="N10315" s="1"/>
    </row>
    <row r="10316" spans="6:14" x14ac:dyDescent="0.25">
      <c r="F10316" s="1"/>
      <c r="G10316" s="1"/>
      <c r="H10316" s="1"/>
      <c r="I10316" s="1"/>
      <c r="J10316" s="1"/>
      <c r="K10316" s="1"/>
      <c r="L10316" s="1"/>
      <c r="M10316" s="1"/>
      <c r="N10316" s="1"/>
    </row>
    <row r="10317" spans="6:14" x14ac:dyDescent="0.25">
      <c r="F10317" s="1"/>
      <c r="G10317" s="1"/>
      <c r="H10317" s="1"/>
      <c r="I10317" s="1"/>
      <c r="J10317" s="1"/>
      <c r="K10317" s="1"/>
      <c r="L10317" s="1"/>
      <c r="M10317" s="1"/>
      <c r="N10317" s="1"/>
    </row>
    <row r="10318" spans="6:14" x14ac:dyDescent="0.25">
      <c r="F10318" s="1"/>
      <c r="G10318" s="1"/>
      <c r="H10318" s="1"/>
      <c r="I10318" s="1"/>
      <c r="J10318" s="1"/>
      <c r="K10318" s="1"/>
      <c r="L10318" s="1"/>
      <c r="M10318" s="1"/>
      <c r="N10318" s="1"/>
    </row>
    <row r="10319" spans="6:14" x14ac:dyDescent="0.25">
      <c r="F10319" s="1"/>
      <c r="G10319" s="1"/>
      <c r="H10319" s="1"/>
      <c r="I10319" s="1"/>
      <c r="J10319" s="1"/>
      <c r="K10319" s="1"/>
      <c r="L10319" s="1"/>
      <c r="M10319" s="1"/>
      <c r="N10319" s="1"/>
    </row>
    <row r="10320" spans="6:14" x14ac:dyDescent="0.25">
      <c r="F10320" s="1"/>
      <c r="G10320" s="1"/>
      <c r="H10320" s="1"/>
      <c r="I10320" s="1"/>
      <c r="J10320" s="1"/>
      <c r="K10320" s="1"/>
      <c r="L10320" s="1"/>
      <c r="M10320" s="1"/>
      <c r="N10320" s="1"/>
    </row>
    <row r="10321" spans="6:14" x14ac:dyDescent="0.25">
      <c r="F10321" s="1"/>
      <c r="G10321" s="1"/>
      <c r="H10321" s="1"/>
      <c r="I10321" s="1"/>
      <c r="J10321" s="1"/>
      <c r="K10321" s="1"/>
      <c r="L10321" s="1"/>
      <c r="M10321" s="1"/>
      <c r="N10321" s="1"/>
    </row>
    <row r="10322" spans="6:14" x14ac:dyDescent="0.25">
      <c r="F10322" s="1"/>
      <c r="G10322" s="1"/>
      <c r="H10322" s="1"/>
      <c r="I10322" s="1"/>
      <c r="J10322" s="1"/>
      <c r="K10322" s="1"/>
      <c r="L10322" s="1"/>
      <c r="M10322" s="1"/>
      <c r="N10322" s="1"/>
    </row>
    <row r="10323" spans="6:14" x14ac:dyDescent="0.25">
      <c r="F10323" s="1"/>
      <c r="G10323" s="1"/>
      <c r="H10323" s="1"/>
      <c r="I10323" s="1"/>
      <c r="J10323" s="1"/>
      <c r="K10323" s="1"/>
      <c r="L10323" s="1"/>
      <c r="M10323" s="1"/>
      <c r="N10323" s="1"/>
    </row>
    <row r="10324" spans="6:14" x14ac:dyDescent="0.25">
      <c r="F10324" s="1"/>
      <c r="G10324" s="1"/>
      <c r="H10324" s="1"/>
      <c r="I10324" s="1"/>
      <c r="J10324" s="1"/>
      <c r="K10324" s="1"/>
      <c r="L10324" s="1"/>
      <c r="M10324" s="1"/>
      <c r="N10324" s="1"/>
    </row>
    <row r="10325" spans="6:14" x14ac:dyDescent="0.25">
      <c r="F10325" s="1"/>
      <c r="G10325" s="1"/>
      <c r="H10325" s="1"/>
      <c r="I10325" s="1"/>
      <c r="J10325" s="1"/>
      <c r="K10325" s="1"/>
      <c r="L10325" s="1"/>
      <c r="M10325" s="1"/>
      <c r="N10325" s="1"/>
    </row>
    <row r="10326" spans="6:14" x14ac:dyDescent="0.25">
      <c r="F10326" s="1"/>
      <c r="G10326" s="1"/>
      <c r="H10326" s="1"/>
      <c r="I10326" s="1"/>
      <c r="J10326" s="1"/>
      <c r="K10326" s="1"/>
      <c r="L10326" s="1"/>
      <c r="M10326" s="1"/>
      <c r="N10326" s="1"/>
    </row>
    <row r="10327" spans="6:14" x14ac:dyDescent="0.25">
      <c r="F10327" s="1"/>
      <c r="G10327" s="1"/>
      <c r="H10327" s="1"/>
      <c r="I10327" s="1"/>
      <c r="J10327" s="1"/>
      <c r="K10327" s="1"/>
      <c r="L10327" s="1"/>
      <c r="M10327" s="1"/>
      <c r="N10327" s="1"/>
    </row>
    <row r="10328" spans="6:14" x14ac:dyDescent="0.25">
      <c r="F10328" s="1"/>
      <c r="G10328" s="1"/>
      <c r="H10328" s="1"/>
      <c r="I10328" s="1"/>
      <c r="J10328" s="1"/>
      <c r="K10328" s="1"/>
      <c r="L10328" s="1"/>
      <c r="M10328" s="1"/>
      <c r="N10328" s="1"/>
    </row>
    <row r="10329" spans="6:14" x14ac:dyDescent="0.25">
      <c r="F10329" s="1"/>
      <c r="G10329" s="1"/>
      <c r="H10329" s="1"/>
      <c r="I10329" s="1"/>
      <c r="J10329" s="1"/>
      <c r="K10329" s="1"/>
      <c r="L10329" s="1"/>
      <c r="M10329" s="1"/>
      <c r="N10329" s="1"/>
    </row>
    <row r="10330" spans="6:14" x14ac:dyDescent="0.25">
      <c r="F10330" s="1"/>
      <c r="G10330" s="1"/>
      <c r="H10330" s="1"/>
      <c r="I10330" s="1"/>
      <c r="J10330" s="1"/>
      <c r="K10330" s="1"/>
      <c r="L10330" s="1"/>
      <c r="M10330" s="1"/>
      <c r="N10330" s="1"/>
    </row>
    <row r="10331" spans="6:14" x14ac:dyDescent="0.25">
      <c r="F10331" s="1"/>
      <c r="G10331" s="1"/>
      <c r="H10331" s="1"/>
      <c r="I10331" s="1"/>
      <c r="J10331" s="1"/>
      <c r="K10331" s="1"/>
      <c r="L10331" s="1"/>
      <c r="M10331" s="1"/>
      <c r="N10331" s="1"/>
    </row>
    <row r="10332" spans="6:14" x14ac:dyDescent="0.25">
      <c r="F10332" s="1"/>
      <c r="G10332" s="1"/>
      <c r="H10332" s="1"/>
      <c r="I10332" s="1"/>
      <c r="J10332" s="1"/>
      <c r="K10332" s="1"/>
      <c r="L10332" s="1"/>
      <c r="M10332" s="1"/>
      <c r="N10332" s="1"/>
    </row>
    <row r="10333" spans="6:14" x14ac:dyDescent="0.25">
      <c r="F10333" s="1"/>
      <c r="G10333" s="1"/>
      <c r="H10333" s="1"/>
      <c r="I10333" s="1"/>
      <c r="J10333" s="1"/>
      <c r="K10333" s="1"/>
      <c r="L10333" s="1"/>
      <c r="M10333" s="1"/>
      <c r="N10333" s="1"/>
    </row>
    <row r="10334" spans="6:14" x14ac:dyDescent="0.25">
      <c r="F10334" s="1"/>
      <c r="G10334" s="1"/>
      <c r="H10334" s="1"/>
      <c r="I10334" s="1"/>
      <c r="J10334" s="1"/>
      <c r="K10334" s="1"/>
      <c r="L10334" s="1"/>
      <c r="M10334" s="1"/>
      <c r="N10334" s="1"/>
    </row>
    <row r="10335" spans="6:14" x14ac:dyDescent="0.25">
      <c r="F10335" s="1"/>
      <c r="G10335" s="1"/>
      <c r="H10335" s="1"/>
      <c r="I10335" s="1"/>
      <c r="J10335" s="1"/>
      <c r="K10335" s="1"/>
      <c r="L10335" s="1"/>
      <c r="M10335" s="1"/>
      <c r="N10335" s="1"/>
    </row>
    <row r="10336" spans="6:14" x14ac:dyDescent="0.25">
      <c r="F10336" s="1"/>
      <c r="G10336" s="1"/>
      <c r="H10336" s="1"/>
      <c r="I10336" s="1"/>
      <c r="J10336" s="1"/>
      <c r="K10336" s="1"/>
      <c r="L10336" s="1"/>
      <c r="M10336" s="1"/>
      <c r="N10336" s="1"/>
    </row>
    <row r="10337" spans="6:14" x14ac:dyDescent="0.25">
      <c r="F10337" s="1"/>
      <c r="G10337" s="1"/>
      <c r="H10337" s="1"/>
      <c r="I10337" s="1"/>
      <c r="J10337" s="1"/>
      <c r="K10337" s="1"/>
      <c r="L10337" s="1"/>
      <c r="M10337" s="1"/>
      <c r="N10337" s="1"/>
    </row>
    <row r="10338" spans="6:14" x14ac:dyDescent="0.25">
      <c r="F10338" s="1"/>
      <c r="G10338" s="1"/>
      <c r="H10338" s="1"/>
      <c r="I10338" s="1"/>
      <c r="J10338" s="1"/>
      <c r="K10338" s="1"/>
      <c r="L10338" s="1"/>
      <c r="M10338" s="1"/>
      <c r="N10338" s="1"/>
    </row>
    <row r="10339" spans="6:14" x14ac:dyDescent="0.25">
      <c r="F10339" s="1"/>
      <c r="G10339" s="1"/>
      <c r="H10339" s="1"/>
      <c r="I10339" s="1"/>
      <c r="J10339" s="1"/>
      <c r="K10339" s="1"/>
      <c r="L10339" s="1"/>
      <c r="M10339" s="1"/>
      <c r="N10339" s="1"/>
    </row>
    <row r="10340" spans="6:14" x14ac:dyDescent="0.25">
      <c r="F10340" s="1"/>
      <c r="G10340" s="1"/>
      <c r="H10340" s="1"/>
      <c r="I10340" s="1"/>
      <c r="J10340" s="1"/>
      <c r="K10340" s="1"/>
      <c r="L10340" s="1"/>
      <c r="M10340" s="1"/>
      <c r="N10340" s="1"/>
    </row>
    <row r="10341" spans="6:14" x14ac:dyDescent="0.25">
      <c r="F10341" s="1"/>
      <c r="G10341" s="1"/>
      <c r="H10341" s="1"/>
      <c r="I10341" s="1"/>
      <c r="J10341" s="1"/>
      <c r="K10341" s="1"/>
      <c r="L10341" s="1"/>
      <c r="M10341" s="1"/>
      <c r="N10341" s="1"/>
    </row>
    <row r="10342" spans="6:14" x14ac:dyDescent="0.25">
      <c r="F10342" s="1"/>
      <c r="G10342" s="1"/>
      <c r="H10342" s="1"/>
      <c r="I10342" s="1"/>
      <c r="J10342" s="1"/>
      <c r="K10342" s="1"/>
      <c r="L10342" s="1"/>
      <c r="M10342" s="1"/>
      <c r="N10342" s="1"/>
    </row>
    <row r="10343" spans="6:14" x14ac:dyDescent="0.25">
      <c r="F10343" s="1"/>
      <c r="G10343" s="1"/>
      <c r="H10343" s="1"/>
      <c r="I10343" s="1"/>
      <c r="J10343" s="1"/>
      <c r="K10343" s="1"/>
      <c r="L10343" s="1"/>
      <c r="M10343" s="1"/>
      <c r="N10343" s="1"/>
    </row>
    <row r="10344" spans="6:14" x14ac:dyDescent="0.25">
      <c r="F10344" s="1"/>
      <c r="G10344" s="1"/>
      <c r="H10344" s="1"/>
      <c r="I10344" s="1"/>
      <c r="J10344" s="1"/>
      <c r="K10344" s="1"/>
      <c r="L10344" s="1"/>
      <c r="M10344" s="1"/>
      <c r="N10344" s="1"/>
    </row>
    <row r="10345" spans="6:14" x14ac:dyDescent="0.25">
      <c r="F10345" s="1"/>
      <c r="G10345" s="1"/>
      <c r="H10345" s="1"/>
      <c r="I10345" s="1"/>
      <c r="J10345" s="1"/>
      <c r="K10345" s="1"/>
      <c r="L10345" s="1"/>
      <c r="M10345" s="1"/>
      <c r="N10345" s="1"/>
    </row>
    <row r="10346" spans="6:14" x14ac:dyDescent="0.25">
      <c r="F10346" s="1"/>
      <c r="G10346" s="1"/>
      <c r="H10346" s="1"/>
      <c r="I10346" s="1"/>
      <c r="J10346" s="1"/>
      <c r="K10346" s="1"/>
      <c r="L10346" s="1"/>
      <c r="M10346" s="1"/>
      <c r="N10346" s="1"/>
    </row>
    <row r="10347" spans="6:14" x14ac:dyDescent="0.25">
      <c r="F10347" s="1"/>
      <c r="G10347" s="1"/>
      <c r="H10347" s="1"/>
      <c r="I10347" s="1"/>
      <c r="J10347" s="1"/>
      <c r="K10347" s="1"/>
      <c r="L10347" s="1"/>
      <c r="M10347" s="1"/>
      <c r="N10347" s="1"/>
    </row>
    <row r="10348" spans="6:14" x14ac:dyDescent="0.25">
      <c r="F10348" s="1"/>
      <c r="G10348" s="1"/>
      <c r="H10348" s="1"/>
      <c r="I10348" s="1"/>
      <c r="J10348" s="1"/>
      <c r="K10348" s="1"/>
      <c r="L10348" s="1"/>
      <c r="M10348" s="1"/>
      <c r="N10348" s="1"/>
    </row>
    <row r="10349" spans="6:14" x14ac:dyDescent="0.25">
      <c r="F10349" s="1"/>
      <c r="G10349" s="1"/>
      <c r="H10349" s="1"/>
      <c r="I10349" s="1"/>
      <c r="J10349" s="1"/>
      <c r="K10349" s="1"/>
      <c r="L10349" s="1"/>
      <c r="M10349" s="1"/>
      <c r="N10349" s="1"/>
    </row>
    <row r="10350" spans="6:14" x14ac:dyDescent="0.25">
      <c r="F10350" s="1"/>
      <c r="G10350" s="1"/>
      <c r="H10350" s="1"/>
      <c r="I10350" s="1"/>
      <c r="J10350" s="1"/>
      <c r="K10350" s="1"/>
      <c r="L10350" s="1"/>
      <c r="M10350" s="1"/>
      <c r="N10350" s="1"/>
    </row>
    <row r="10351" spans="6:14" x14ac:dyDescent="0.25">
      <c r="F10351" s="1"/>
      <c r="G10351" s="1"/>
      <c r="H10351" s="1"/>
      <c r="I10351" s="1"/>
      <c r="J10351" s="1"/>
      <c r="K10351" s="1"/>
      <c r="L10351" s="1"/>
      <c r="M10351" s="1"/>
      <c r="N10351" s="1"/>
    </row>
    <row r="10352" spans="6:14" x14ac:dyDescent="0.25">
      <c r="F10352" s="1"/>
      <c r="G10352" s="1"/>
      <c r="H10352" s="1"/>
      <c r="I10352" s="1"/>
      <c r="J10352" s="1"/>
      <c r="K10352" s="1"/>
      <c r="L10352" s="1"/>
      <c r="M10352" s="1"/>
      <c r="N10352" s="1"/>
    </row>
    <row r="10353" spans="6:14" x14ac:dyDescent="0.25">
      <c r="F10353" s="1"/>
      <c r="G10353" s="1"/>
      <c r="H10353" s="1"/>
      <c r="I10353" s="1"/>
      <c r="J10353" s="1"/>
      <c r="K10353" s="1"/>
      <c r="L10353" s="1"/>
      <c r="M10353" s="1"/>
      <c r="N10353" s="1"/>
    </row>
    <row r="10354" spans="6:14" x14ac:dyDescent="0.25">
      <c r="F10354" s="1"/>
      <c r="G10354" s="1"/>
      <c r="H10354" s="1"/>
      <c r="I10354" s="1"/>
      <c r="J10354" s="1"/>
      <c r="K10354" s="1"/>
      <c r="L10354" s="1"/>
      <c r="M10354" s="1"/>
      <c r="N10354" s="1"/>
    </row>
    <row r="10355" spans="6:14" x14ac:dyDescent="0.25">
      <c r="F10355" s="1"/>
      <c r="G10355" s="1"/>
      <c r="H10355" s="1"/>
      <c r="I10355" s="1"/>
      <c r="J10355" s="1"/>
      <c r="K10355" s="1"/>
      <c r="L10355" s="1"/>
      <c r="M10355" s="1"/>
      <c r="N10355" s="1"/>
    </row>
    <row r="10356" spans="6:14" x14ac:dyDescent="0.25">
      <c r="F10356" s="1"/>
      <c r="G10356" s="1"/>
      <c r="H10356" s="1"/>
      <c r="I10356" s="1"/>
      <c r="J10356" s="1"/>
      <c r="K10356" s="1"/>
      <c r="L10356" s="1"/>
      <c r="M10356" s="1"/>
      <c r="N10356" s="1"/>
    </row>
    <row r="10357" spans="6:14" x14ac:dyDescent="0.25">
      <c r="F10357" s="1"/>
      <c r="G10357" s="1"/>
      <c r="H10357" s="1"/>
      <c r="I10357" s="1"/>
      <c r="J10357" s="1"/>
      <c r="K10357" s="1"/>
      <c r="L10357" s="1"/>
      <c r="M10357" s="1"/>
      <c r="N10357" s="1"/>
    </row>
    <row r="10358" spans="6:14" x14ac:dyDescent="0.25">
      <c r="F10358" s="1"/>
      <c r="G10358" s="1"/>
      <c r="H10358" s="1"/>
      <c r="I10358" s="1"/>
      <c r="J10358" s="1"/>
      <c r="K10358" s="1"/>
      <c r="L10358" s="1"/>
      <c r="M10358" s="1"/>
      <c r="N10358" s="1"/>
    </row>
    <row r="10359" spans="6:14" x14ac:dyDescent="0.25">
      <c r="F10359" s="1"/>
      <c r="G10359" s="1"/>
      <c r="H10359" s="1"/>
      <c r="I10359" s="1"/>
      <c r="J10359" s="1"/>
      <c r="K10359" s="1"/>
      <c r="L10359" s="1"/>
      <c r="M10359" s="1"/>
      <c r="N10359" s="1"/>
    </row>
    <row r="10360" spans="6:14" x14ac:dyDescent="0.25">
      <c r="F10360" s="1"/>
      <c r="G10360" s="1"/>
      <c r="H10360" s="1"/>
      <c r="I10360" s="1"/>
      <c r="J10360" s="1"/>
      <c r="K10360" s="1"/>
      <c r="L10360" s="1"/>
      <c r="M10360" s="1"/>
      <c r="N10360" s="1"/>
    </row>
    <row r="10361" spans="6:14" x14ac:dyDescent="0.25">
      <c r="F10361" s="1"/>
      <c r="G10361" s="1"/>
      <c r="H10361" s="1"/>
      <c r="I10361" s="1"/>
      <c r="J10361" s="1"/>
      <c r="K10361" s="1"/>
      <c r="L10361" s="1"/>
      <c r="M10361" s="1"/>
      <c r="N10361" s="1"/>
    </row>
    <row r="10362" spans="6:14" x14ac:dyDescent="0.25">
      <c r="F10362" s="1"/>
      <c r="G10362" s="1"/>
      <c r="H10362" s="1"/>
      <c r="I10362" s="1"/>
      <c r="J10362" s="1"/>
      <c r="K10362" s="1"/>
      <c r="L10362" s="1"/>
      <c r="M10362" s="1"/>
      <c r="N10362" s="1"/>
    </row>
    <row r="10363" spans="6:14" x14ac:dyDescent="0.25">
      <c r="F10363" s="1"/>
      <c r="G10363" s="1"/>
      <c r="H10363" s="1"/>
      <c r="I10363" s="1"/>
      <c r="J10363" s="1"/>
      <c r="K10363" s="1"/>
      <c r="L10363" s="1"/>
      <c r="M10363" s="1"/>
      <c r="N10363" s="1"/>
    </row>
    <row r="10364" spans="6:14" x14ac:dyDescent="0.25">
      <c r="F10364" s="1"/>
      <c r="G10364" s="1"/>
      <c r="H10364" s="1"/>
      <c r="I10364" s="1"/>
      <c r="J10364" s="1"/>
      <c r="K10364" s="1"/>
      <c r="L10364" s="1"/>
      <c r="M10364" s="1"/>
      <c r="N10364" s="1"/>
    </row>
    <row r="10365" spans="6:14" x14ac:dyDescent="0.25">
      <c r="F10365" s="1"/>
      <c r="G10365" s="1"/>
      <c r="H10365" s="1"/>
      <c r="I10365" s="1"/>
      <c r="J10365" s="1"/>
      <c r="K10365" s="1"/>
      <c r="L10365" s="1"/>
      <c r="M10365" s="1"/>
      <c r="N10365" s="1"/>
    </row>
    <row r="10366" spans="6:14" x14ac:dyDescent="0.25">
      <c r="F10366" s="1"/>
      <c r="G10366" s="1"/>
      <c r="H10366" s="1"/>
      <c r="I10366" s="1"/>
      <c r="J10366" s="1"/>
      <c r="K10366" s="1"/>
      <c r="L10366" s="1"/>
      <c r="M10366" s="1"/>
      <c r="N10366" s="1"/>
    </row>
    <row r="10367" spans="6:14" x14ac:dyDescent="0.25">
      <c r="F10367" s="1"/>
      <c r="G10367" s="1"/>
      <c r="H10367" s="1"/>
      <c r="I10367" s="1"/>
      <c r="J10367" s="1"/>
      <c r="K10367" s="1"/>
      <c r="L10367" s="1"/>
      <c r="M10367" s="1"/>
      <c r="N10367" s="1"/>
    </row>
    <row r="10368" spans="6:14" x14ac:dyDescent="0.25">
      <c r="F10368" s="1"/>
      <c r="G10368" s="1"/>
      <c r="H10368" s="1"/>
      <c r="I10368" s="1"/>
      <c r="J10368" s="1"/>
      <c r="K10368" s="1"/>
      <c r="L10368" s="1"/>
      <c r="M10368" s="1"/>
      <c r="N10368" s="1"/>
    </row>
    <row r="10369" spans="6:14" x14ac:dyDescent="0.25">
      <c r="F10369" s="1"/>
      <c r="G10369" s="1"/>
      <c r="H10369" s="1"/>
      <c r="I10369" s="1"/>
      <c r="J10369" s="1"/>
      <c r="K10369" s="1"/>
      <c r="L10369" s="1"/>
      <c r="M10369" s="1"/>
      <c r="N10369" s="1"/>
    </row>
    <row r="10370" spans="6:14" x14ac:dyDescent="0.25">
      <c r="F10370" s="1"/>
      <c r="G10370" s="1"/>
      <c r="H10370" s="1"/>
      <c r="I10370" s="1"/>
      <c r="J10370" s="1"/>
      <c r="K10370" s="1"/>
      <c r="L10370" s="1"/>
      <c r="M10370" s="1"/>
      <c r="N10370" s="1"/>
    </row>
    <row r="10371" spans="6:14" x14ac:dyDescent="0.25">
      <c r="F10371" s="1"/>
      <c r="G10371" s="1"/>
      <c r="H10371" s="1"/>
      <c r="I10371" s="1"/>
      <c r="J10371" s="1"/>
      <c r="K10371" s="1"/>
      <c r="L10371" s="1"/>
      <c r="M10371" s="1"/>
      <c r="N10371" s="1"/>
    </row>
    <row r="10372" spans="6:14" x14ac:dyDescent="0.25">
      <c r="F10372" s="1"/>
      <c r="G10372" s="1"/>
      <c r="H10372" s="1"/>
      <c r="I10372" s="1"/>
      <c r="J10372" s="1"/>
      <c r="K10372" s="1"/>
      <c r="L10372" s="1"/>
      <c r="M10372" s="1"/>
      <c r="N10372" s="1"/>
    </row>
    <row r="10373" spans="6:14" x14ac:dyDescent="0.25">
      <c r="F10373" s="1"/>
      <c r="G10373" s="1"/>
      <c r="H10373" s="1"/>
      <c r="I10373" s="1"/>
      <c r="J10373" s="1"/>
      <c r="K10373" s="1"/>
      <c r="L10373" s="1"/>
      <c r="M10373" s="1"/>
      <c r="N10373" s="1"/>
    </row>
    <row r="10374" spans="6:14" x14ac:dyDescent="0.25">
      <c r="F10374" s="1"/>
      <c r="G10374" s="1"/>
      <c r="H10374" s="1"/>
      <c r="I10374" s="1"/>
      <c r="J10374" s="1"/>
      <c r="K10374" s="1"/>
      <c r="L10374" s="1"/>
      <c r="M10374" s="1"/>
      <c r="N10374" s="1"/>
    </row>
    <row r="10375" spans="6:14" x14ac:dyDescent="0.25">
      <c r="F10375" s="1"/>
      <c r="G10375" s="1"/>
      <c r="H10375" s="1"/>
      <c r="I10375" s="1"/>
      <c r="J10375" s="1"/>
      <c r="K10375" s="1"/>
      <c r="L10375" s="1"/>
      <c r="M10375" s="1"/>
      <c r="N10375" s="1"/>
    </row>
    <row r="10376" spans="6:14" x14ac:dyDescent="0.25">
      <c r="F10376" s="1"/>
      <c r="G10376" s="1"/>
      <c r="H10376" s="1"/>
      <c r="I10376" s="1"/>
      <c r="J10376" s="1"/>
      <c r="K10376" s="1"/>
      <c r="L10376" s="1"/>
      <c r="M10376" s="1"/>
      <c r="N10376" s="1"/>
    </row>
    <row r="10377" spans="6:14" x14ac:dyDescent="0.25">
      <c r="F10377" s="1"/>
      <c r="G10377" s="1"/>
      <c r="H10377" s="1"/>
      <c r="I10377" s="1"/>
      <c r="J10377" s="1"/>
      <c r="K10377" s="1"/>
      <c r="L10377" s="1"/>
      <c r="M10377" s="1"/>
      <c r="N10377" s="1"/>
    </row>
    <row r="10378" spans="6:14" x14ac:dyDescent="0.25">
      <c r="F10378" s="1"/>
      <c r="G10378" s="1"/>
      <c r="H10378" s="1"/>
      <c r="I10378" s="1"/>
      <c r="J10378" s="1"/>
      <c r="K10378" s="1"/>
      <c r="L10378" s="1"/>
      <c r="M10378" s="1"/>
      <c r="N10378" s="1"/>
    </row>
    <row r="10379" spans="6:14" x14ac:dyDescent="0.25">
      <c r="F10379" s="1"/>
      <c r="G10379" s="1"/>
      <c r="H10379" s="1"/>
      <c r="I10379" s="1"/>
      <c r="J10379" s="1"/>
      <c r="K10379" s="1"/>
      <c r="L10379" s="1"/>
      <c r="M10379" s="1"/>
      <c r="N10379" s="1"/>
    </row>
    <row r="10380" spans="6:14" x14ac:dyDescent="0.25">
      <c r="F10380" s="1"/>
      <c r="G10380" s="1"/>
      <c r="H10380" s="1"/>
      <c r="I10380" s="1"/>
      <c r="J10380" s="1"/>
      <c r="K10380" s="1"/>
      <c r="L10380" s="1"/>
      <c r="M10380" s="1"/>
      <c r="N10380" s="1"/>
    </row>
    <row r="10381" spans="6:14" x14ac:dyDescent="0.25">
      <c r="F10381" s="1"/>
      <c r="G10381" s="1"/>
      <c r="H10381" s="1"/>
      <c r="I10381" s="1"/>
      <c r="J10381" s="1"/>
      <c r="K10381" s="1"/>
      <c r="L10381" s="1"/>
      <c r="M10381" s="1"/>
      <c r="N10381" s="1"/>
    </row>
    <row r="10382" spans="6:14" x14ac:dyDescent="0.25">
      <c r="F10382" s="1"/>
      <c r="G10382" s="1"/>
      <c r="H10382" s="1"/>
      <c r="I10382" s="1"/>
      <c r="J10382" s="1"/>
      <c r="K10382" s="1"/>
      <c r="L10382" s="1"/>
      <c r="M10382" s="1"/>
      <c r="N10382" s="1"/>
    </row>
    <row r="10383" spans="6:14" x14ac:dyDescent="0.25">
      <c r="F10383" s="1"/>
      <c r="G10383" s="1"/>
      <c r="H10383" s="1"/>
      <c r="I10383" s="1"/>
      <c r="J10383" s="1"/>
      <c r="K10383" s="1"/>
      <c r="L10383" s="1"/>
      <c r="M10383" s="1"/>
      <c r="N10383" s="1"/>
    </row>
    <row r="10384" spans="6:14" x14ac:dyDescent="0.25">
      <c r="F10384" s="1"/>
      <c r="G10384" s="1"/>
      <c r="H10384" s="1"/>
      <c r="I10384" s="1"/>
      <c r="J10384" s="1"/>
      <c r="K10384" s="1"/>
      <c r="L10384" s="1"/>
      <c r="M10384" s="1"/>
      <c r="N10384" s="1"/>
    </row>
    <row r="10385" spans="6:14" x14ac:dyDescent="0.25">
      <c r="F10385" s="1"/>
      <c r="G10385" s="1"/>
      <c r="H10385" s="1"/>
      <c r="I10385" s="1"/>
      <c r="J10385" s="1"/>
      <c r="K10385" s="1"/>
      <c r="L10385" s="1"/>
      <c r="M10385" s="1"/>
      <c r="N10385" s="1"/>
    </row>
    <row r="10386" spans="6:14" x14ac:dyDescent="0.25">
      <c r="F10386" s="1"/>
      <c r="G10386" s="1"/>
      <c r="H10386" s="1"/>
      <c r="I10386" s="1"/>
      <c r="J10386" s="1"/>
      <c r="K10386" s="1"/>
      <c r="L10386" s="1"/>
      <c r="M10386" s="1"/>
      <c r="N10386" s="1"/>
    </row>
    <row r="10387" spans="6:14" x14ac:dyDescent="0.25">
      <c r="F10387" s="1"/>
      <c r="G10387" s="1"/>
      <c r="H10387" s="1"/>
      <c r="I10387" s="1"/>
      <c r="J10387" s="1"/>
      <c r="K10387" s="1"/>
      <c r="L10387" s="1"/>
      <c r="M10387" s="1"/>
      <c r="N10387" s="1"/>
    </row>
    <row r="10388" spans="6:14" x14ac:dyDescent="0.25">
      <c r="F10388" s="1"/>
      <c r="G10388" s="1"/>
      <c r="H10388" s="1"/>
      <c r="I10388" s="1"/>
      <c r="J10388" s="1"/>
      <c r="K10388" s="1"/>
      <c r="L10388" s="1"/>
      <c r="M10388" s="1"/>
      <c r="N10388" s="1"/>
    </row>
    <row r="10389" spans="6:14" x14ac:dyDescent="0.25">
      <c r="F10389" s="1"/>
      <c r="G10389" s="1"/>
      <c r="H10389" s="1"/>
      <c r="I10389" s="1"/>
      <c r="J10389" s="1"/>
      <c r="K10389" s="1"/>
      <c r="L10389" s="1"/>
      <c r="M10389" s="1"/>
      <c r="N10389" s="1"/>
    </row>
    <row r="10390" spans="6:14" x14ac:dyDescent="0.25">
      <c r="F10390" s="1"/>
      <c r="G10390" s="1"/>
      <c r="H10390" s="1"/>
      <c r="I10390" s="1"/>
      <c r="J10390" s="1"/>
      <c r="K10390" s="1"/>
      <c r="L10390" s="1"/>
      <c r="M10390" s="1"/>
      <c r="N10390" s="1"/>
    </row>
    <row r="10391" spans="6:14" x14ac:dyDescent="0.25">
      <c r="F10391" s="1"/>
      <c r="G10391" s="1"/>
      <c r="H10391" s="1"/>
      <c r="I10391" s="1"/>
      <c r="J10391" s="1"/>
      <c r="K10391" s="1"/>
      <c r="L10391" s="1"/>
      <c r="M10391" s="1"/>
      <c r="N10391" s="1"/>
    </row>
    <row r="10392" spans="6:14" x14ac:dyDescent="0.25">
      <c r="F10392" s="1"/>
      <c r="G10392" s="1"/>
      <c r="H10392" s="1"/>
      <c r="I10392" s="1"/>
      <c r="J10392" s="1"/>
      <c r="K10392" s="1"/>
      <c r="L10392" s="1"/>
      <c r="M10392" s="1"/>
      <c r="N10392" s="1"/>
    </row>
    <row r="10393" spans="6:14" x14ac:dyDescent="0.25">
      <c r="F10393" s="1"/>
      <c r="G10393" s="1"/>
      <c r="H10393" s="1"/>
      <c r="I10393" s="1"/>
      <c r="J10393" s="1"/>
      <c r="K10393" s="1"/>
      <c r="L10393" s="1"/>
      <c r="M10393" s="1"/>
      <c r="N10393" s="1"/>
    </row>
    <row r="10394" spans="6:14" x14ac:dyDescent="0.25">
      <c r="F10394" s="1"/>
      <c r="G10394" s="1"/>
      <c r="H10394" s="1"/>
      <c r="I10394" s="1"/>
      <c r="J10394" s="1"/>
      <c r="K10394" s="1"/>
      <c r="L10394" s="1"/>
      <c r="M10394" s="1"/>
      <c r="N10394" s="1"/>
    </row>
    <row r="10395" spans="6:14" x14ac:dyDescent="0.25">
      <c r="F10395" s="1"/>
      <c r="G10395" s="1"/>
      <c r="H10395" s="1"/>
      <c r="I10395" s="1"/>
      <c r="J10395" s="1"/>
      <c r="K10395" s="1"/>
      <c r="L10395" s="1"/>
      <c r="M10395" s="1"/>
      <c r="N10395" s="1"/>
    </row>
    <row r="10396" spans="6:14" x14ac:dyDescent="0.25">
      <c r="F10396" s="1"/>
      <c r="G10396" s="1"/>
      <c r="H10396" s="1"/>
      <c r="I10396" s="1"/>
      <c r="J10396" s="1"/>
      <c r="K10396" s="1"/>
      <c r="L10396" s="1"/>
      <c r="M10396" s="1"/>
      <c r="N10396" s="1"/>
    </row>
    <row r="10397" spans="6:14" x14ac:dyDescent="0.25">
      <c r="F10397" s="1"/>
      <c r="G10397" s="1"/>
      <c r="H10397" s="1"/>
      <c r="I10397" s="1"/>
      <c r="J10397" s="1"/>
      <c r="K10397" s="1"/>
      <c r="L10397" s="1"/>
      <c r="M10397" s="1"/>
      <c r="N10397" s="1"/>
    </row>
    <row r="10398" spans="6:14" x14ac:dyDescent="0.25">
      <c r="F10398" s="1"/>
      <c r="G10398" s="1"/>
      <c r="H10398" s="1"/>
      <c r="I10398" s="1"/>
      <c r="J10398" s="1"/>
      <c r="K10398" s="1"/>
      <c r="L10398" s="1"/>
      <c r="M10398" s="1"/>
      <c r="N10398" s="1"/>
    </row>
    <row r="10399" spans="6:14" x14ac:dyDescent="0.25">
      <c r="F10399" s="1"/>
      <c r="G10399" s="1"/>
      <c r="H10399" s="1"/>
      <c r="I10399" s="1"/>
      <c r="J10399" s="1"/>
      <c r="K10399" s="1"/>
      <c r="L10399" s="1"/>
      <c r="M10399" s="1"/>
      <c r="N10399" s="1"/>
    </row>
    <row r="10400" spans="6:14" x14ac:dyDescent="0.25">
      <c r="F10400" s="1"/>
      <c r="G10400" s="1"/>
      <c r="H10400" s="1"/>
      <c r="I10400" s="1"/>
      <c r="J10400" s="1"/>
      <c r="K10400" s="1"/>
      <c r="L10400" s="1"/>
      <c r="M10400" s="1"/>
      <c r="N10400" s="1"/>
    </row>
    <row r="10401" spans="6:14" x14ac:dyDescent="0.25">
      <c r="F10401" s="1"/>
      <c r="G10401" s="1"/>
      <c r="H10401" s="1"/>
      <c r="I10401" s="1"/>
      <c r="J10401" s="1"/>
      <c r="K10401" s="1"/>
      <c r="L10401" s="1"/>
      <c r="M10401" s="1"/>
      <c r="N10401" s="1"/>
    </row>
    <row r="10402" spans="6:14" x14ac:dyDescent="0.25">
      <c r="F10402" s="1"/>
      <c r="G10402" s="1"/>
      <c r="H10402" s="1"/>
      <c r="I10402" s="1"/>
      <c r="J10402" s="1"/>
      <c r="K10402" s="1"/>
      <c r="L10402" s="1"/>
      <c r="M10402" s="1"/>
      <c r="N10402" s="1"/>
    </row>
    <row r="10403" spans="6:14" x14ac:dyDescent="0.25">
      <c r="F10403" s="1"/>
      <c r="G10403" s="1"/>
      <c r="H10403" s="1"/>
      <c r="I10403" s="1"/>
      <c r="J10403" s="1"/>
      <c r="K10403" s="1"/>
      <c r="L10403" s="1"/>
      <c r="M10403" s="1"/>
      <c r="N10403" s="1"/>
    </row>
    <row r="10404" spans="6:14" x14ac:dyDescent="0.25">
      <c r="F10404" s="1"/>
      <c r="G10404" s="1"/>
      <c r="H10404" s="1"/>
      <c r="I10404" s="1"/>
      <c r="J10404" s="1"/>
      <c r="K10404" s="1"/>
      <c r="L10404" s="1"/>
      <c r="M10404" s="1"/>
      <c r="N10404" s="1"/>
    </row>
    <row r="10405" spans="6:14" x14ac:dyDescent="0.25">
      <c r="F10405" s="1"/>
      <c r="G10405" s="1"/>
      <c r="H10405" s="1"/>
      <c r="I10405" s="1"/>
      <c r="J10405" s="1"/>
      <c r="K10405" s="1"/>
      <c r="L10405" s="1"/>
      <c r="M10405" s="1"/>
      <c r="N10405" s="1"/>
    </row>
    <row r="10406" spans="6:14" x14ac:dyDescent="0.25">
      <c r="F10406" s="1"/>
      <c r="G10406" s="1"/>
      <c r="H10406" s="1"/>
      <c r="I10406" s="1"/>
      <c r="J10406" s="1"/>
      <c r="K10406" s="1"/>
      <c r="L10406" s="1"/>
      <c r="M10406" s="1"/>
      <c r="N10406" s="1"/>
    </row>
    <row r="10407" spans="6:14" x14ac:dyDescent="0.25">
      <c r="F10407" s="1"/>
      <c r="G10407" s="1"/>
      <c r="H10407" s="1"/>
      <c r="I10407" s="1"/>
      <c r="J10407" s="1"/>
      <c r="K10407" s="1"/>
      <c r="L10407" s="1"/>
      <c r="M10407" s="1"/>
      <c r="N10407" s="1"/>
    </row>
    <row r="10408" spans="6:14" x14ac:dyDescent="0.25">
      <c r="F10408" s="1"/>
      <c r="G10408" s="1"/>
      <c r="H10408" s="1"/>
      <c r="I10408" s="1"/>
      <c r="J10408" s="1"/>
      <c r="K10408" s="1"/>
      <c r="L10408" s="1"/>
      <c r="M10408" s="1"/>
      <c r="N10408" s="1"/>
    </row>
    <row r="10409" spans="6:14" x14ac:dyDescent="0.25">
      <c r="F10409" s="1"/>
      <c r="G10409" s="1"/>
      <c r="H10409" s="1"/>
      <c r="I10409" s="1"/>
      <c r="J10409" s="1"/>
      <c r="K10409" s="1"/>
      <c r="L10409" s="1"/>
      <c r="M10409" s="1"/>
      <c r="N10409" s="1"/>
    </row>
    <row r="10410" spans="6:14" x14ac:dyDescent="0.25">
      <c r="F10410" s="1"/>
      <c r="G10410" s="1"/>
      <c r="H10410" s="1"/>
      <c r="I10410" s="1"/>
      <c r="J10410" s="1"/>
      <c r="K10410" s="1"/>
      <c r="L10410" s="1"/>
      <c r="M10410" s="1"/>
      <c r="N10410" s="1"/>
    </row>
    <row r="10411" spans="6:14" x14ac:dyDescent="0.25">
      <c r="F10411" s="1"/>
      <c r="G10411" s="1"/>
      <c r="H10411" s="1"/>
      <c r="I10411" s="1"/>
      <c r="J10411" s="1"/>
      <c r="K10411" s="1"/>
      <c r="L10411" s="1"/>
      <c r="M10411" s="1"/>
      <c r="N10411" s="1"/>
    </row>
    <row r="10412" spans="6:14" x14ac:dyDescent="0.25">
      <c r="F10412" s="1"/>
      <c r="G10412" s="1"/>
      <c r="H10412" s="1"/>
      <c r="I10412" s="1"/>
      <c r="J10412" s="1"/>
      <c r="K10412" s="1"/>
      <c r="L10412" s="1"/>
      <c r="M10412" s="1"/>
      <c r="N10412" s="1"/>
    </row>
    <row r="10413" spans="6:14" x14ac:dyDescent="0.25">
      <c r="F10413" s="1"/>
      <c r="G10413" s="1"/>
      <c r="H10413" s="1"/>
      <c r="I10413" s="1"/>
      <c r="J10413" s="1"/>
      <c r="K10413" s="1"/>
      <c r="L10413" s="1"/>
      <c r="M10413" s="1"/>
      <c r="N10413" s="1"/>
    </row>
    <row r="10414" spans="6:14" x14ac:dyDescent="0.25">
      <c r="F10414" s="1"/>
      <c r="G10414" s="1"/>
      <c r="H10414" s="1"/>
      <c r="I10414" s="1"/>
      <c r="J10414" s="1"/>
      <c r="K10414" s="1"/>
      <c r="L10414" s="1"/>
      <c r="M10414" s="1"/>
      <c r="N10414" s="1"/>
    </row>
    <row r="10415" spans="6:14" x14ac:dyDescent="0.25">
      <c r="F10415" s="1"/>
      <c r="G10415" s="1"/>
      <c r="H10415" s="1"/>
      <c r="I10415" s="1"/>
      <c r="J10415" s="1"/>
      <c r="K10415" s="1"/>
      <c r="L10415" s="1"/>
      <c r="M10415" s="1"/>
      <c r="N10415" s="1"/>
    </row>
    <row r="10416" spans="6:14" x14ac:dyDescent="0.25">
      <c r="F10416" s="1"/>
      <c r="G10416" s="1"/>
      <c r="H10416" s="1"/>
      <c r="I10416" s="1"/>
      <c r="J10416" s="1"/>
      <c r="K10416" s="1"/>
      <c r="L10416" s="1"/>
      <c r="M10416" s="1"/>
      <c r="N10416" s="1"/>
    </row>
    <row r="10417" spans="6:14" x14ac:dyDescent="0.25">
      <c r="F10417" s="1"/>
      <c r="G10417" s="1"/>
      <c r="H10417" s="1"/>
      <c r="I10417" s="1"/>
      <c r="J10417" s="1"/>
      <c r="K10417" s="1"/>
      <c r="L10417" s="1"/>
      <c r="M10417" s="1"/>
      <c r="N10417" s="1"/>
    </row>
    <row r="10418" spans="6:14" x14ac:dyDescent="0.25">
      <c r="F10418" s="1"/>
      <c r="G10418" s="1"/>
      <c r="H10418" s="1"/>
      <c r="I10418" s="1"/>
      <c r="J10418" s="1"/>
      <c r="K10418" s="1"/>
      <c r="L10418" s="1"/>
      <c r="M10418" s="1"/>
      <c r="N10418" s="1"/>
    </row>
    <row r="10419" spans="6:14" x14ac:dyDescent="0.25">
      <c r="F10419" s="1"/>
      <c r="G10419" s="1"/>
      <c r="H10419" s="1"/>
      <c r="I10419" s="1"/>
      <c r="J10419" s="1"/>
      <c r="K10419" s="1"/>
      <c r="L10419" s="1"/>
      <c r="M10419" s="1"/>
      <c r="N10419" s="1"/>
    </row>
    <row r="10420" spans="6:14" x14ac:dyDescent="0.25">
      <c r="F10420" s="1"/>
      <c r="G10420" s="1"/>
      <c r="H10420" s="1"/>
      <c r="I10420" s="1"/>
      <c r="J10420" s="1"/>
      <c r="K10420" s="1"/>
      <c r="L10420" s="1"/>
      <c r="M10420" s="1"/>
      <c r="N10420" s="1"/>
    </row>
    <row r="10421" spans="6:14" x14ac:dyDescent="0.25">
      <c r="F10421" s="1"/>
      <c r="G10421" s="1"/>
      <c r="H10421" s="1"/>
      <c r="I10421" s="1"/>
      <c r="J10421" s="1"/>
      <c r="K10421" s="1"/>
      <c r="L10421" s="1"/>
      <c r="M10421" s="1"/>
      <c r="N10421" s="1"/>
    </row>
    <row r="10422" spans="6:14" x14ac:dyDescent="0.25">
      <c r="F10422" s="1"/>
      <c r="G10422" s="1"/>
      <c r="H10422" s="1"/>
      <c r="I10422" s="1"/>
      <c r="J10422" s="1"/>
      <c r="K10422" s="1"/>
      <c r="L10422" s="1"/>
      <c r="M10422" s="1"/>
      <c r="N10422" s="1"/>
    </row>
    <row r="10423" spans="6:14" x14ac:dyDescent="0.25">
      <c r="F10423" s="1"/>
      <c r="G10423" s="1"/>
      <c r="H10423" s="1"/>
      <c r="I10423" s="1"/>
      <c r="J10423" s="1"/>
      <c r="K10423" s="1"/>
      <c r="L10423" s="1"/>
      <c r="M10423" s="1"/>
      <c r="N10423" s="1"/>
    </row>
    <row r="10424" spans="6:14" x14ac:dyDescent="0.25">
      <c r="F10424" s="1"/>
      <c r="G10424" s="1"/>
      <c r="H10424" s="1"/>
      <c r="I10424" s="1"/>
      <c r="J10424" s="1"/>
      <c r="K10424" s="1"/>
      <c r="L10424" s="1"/>
      <c r="M10424" s="1"/>
      <c r="N10424" s="1"/>
    </row>
    <row r="10425" spans="6:14" x14ac:dyDescent="0.25">
      <c r="F10425" s="1"/>
      <c r="G10425" s="1"/>
      <c r="H10425" s="1"/>
      <c r="I10425" s="1"/>
      <c r="J10425" s="1"/>
      <c r="K10425" s="1"/>
      <c r="L10425" s="1"/>
      <c r="M10425" s="1"/>
      <c r="N10425" s="1"/>
    </row>
    <row r="10426" spans="6:14" x14ac:dyDescent="0.25">
      <c r="F10426" s="1"/>
      <c r="G10426" s="1"/>
      <c r="H10426" s="1"/>
      <c r="I10426" s="1"/>
      <c r="J10426" s="1"/>
      <c r="K10426" s="1"/>
      <c r="L10426" s="1"/>
      <c r="M10426" s="1"/>
      <c r="N10426" s="1"/>
    </row>
    <row r="10427" spans="6:14" x14ac:dyDescent="0.25">
      <c r="F10427" s="1"/>
      <c r="G10427" s="1"/>
      <c r="H10427" s="1"/>
      <c r="I10427" s="1"/>
      <c r="J10427" s="1"/>
      <c r="K10427" s="1"/>
      <c r="L10427" s="1"/>
      <c r="M10427" s="1"/>
      <c r="N10427" s="1"/>
    </row>
    <row r="10428" spans="6:14" x14ac:dyDescent="0.25">
      <c r="F10428" s="1"/>
      <c r="G10428" s="1"/>
      <c r="H10428" s="1"/>
      <c r="I10428" s="1"/>
      <c r="J10428" s="1"/>
      <c r="K10428" s="1"/>
      <c r="L10428" s="1"/>
      <c r="M10428" s="1"/>
      <c r="N10428" s="1"/>
    </row>
    <row r="10429" spans="6:14" x14ac:dyDescent="0.25">
      <c r="F10429" s="1"/>
      <c r="G10429" s="1"/>
      <c r="H10429" s="1"/>
      <c r="I10429" s="1"/>
      <c r="J10429" s="1"/>
      <c r="K10429" s="1"/>
      <c r="L10429" s="1"/>
      <c r="M10429" s="1"/>
      <c r="N10429" s="1"/>
    </row>
    <row r="10430" spans="6:14" x14ac:dyDescent="0.25">
      <c r="F10430" s="1"/>
      <c r="G10430" s="1"/>
      <c r="H10430" s="1"/>
      <c r="I10430" s="1"/>
      <c r="J10430" s="1"/>
      <c r="K10430" s="1"/>
      <c r="L10430" s="1"/>
      <c r="M10430" s="1"/>
      <c r="N10430" s="1"/>
    </row>
    <row r="10431" spans="6:14" x14ac:dyDescent="0.25">
      <c r="F10431" s="1"/>
      <c r="G10431" s="1"/>
      <c r="H10431" s="1"/>
      <c r="I10431" s="1"/>
      <c r="J10431" s="1"/>
      <c r="K10431" s="1"/>
      <c r="L10431" s="1"/>
      <c r="M10431" s="1"/>
      <c r="N10431" s="1"/>
    </row>
    <row r="10432" spans="6:14" x14ac:dyDescent="0.25">
      <c r="F10432" s="1"/>
      <c r="G10432" s="1"/>
      <c r="H10432" s="1"/>
      <c r="I10432" s="1"/>
      <c r="J10432" s="1"/>
      <c r="K10432" s="1"/>
      <c r="L10432" s="1"/>
      <c r="M10432" s="1"/>
      <c r="N10432" s="1"/>
    </row>
    <row r="10433" spans="6:14" x14ac:dyDescent="0.25">
      <c r="F10433" s="1"/>
      <c r="G10433" s="1"/>
      <c r="H10433" s="1"/>
      <c r="I10433" s="1"/>
      <c r="J10433" s="1"/>
      <c r="K10433" s="1"/>
      <c r="L10433" s="1"/>
      <c r="M10433" s="1"/>
      <c r="N10433" s="1"/>
    </row>
    <row r="10434" spans="6:14" x14ac:dyDescent="0.25">
      <c r="F10434" s="1"/>
      <c r="G10434" s="1"/>
      <c r="H10434" s="1"/>
      <c r="I10434" s="1"/>
      <c r="J10434" s="1"/>
      <c r="K10434" s="1"/>
      <c r="L10434" s="1"/>
      <c r="M10434" s="1"/>
      <c r="N10434" s="1"/>
    </row>
    <row r="10435" spans="6:14" x14ac:dyDescent="0.25">
      <c r="F10435" s="1"/>
      <c r="G10435" s="1"/>
      <c r="H10435" s="1"/>
      <c r="I10435" s="1"/>
      <c r="J10435" s="1"/>
      <c r="K10435" s="1"/>
      <c r="L10435" s="1"/>
      <c r="M10435" s="1"/>
      <c r="N10435" s="1"/>
    </row>
    <row r="10436" spans="6:14" x14ac:dyDescent="0.25">
      <c r="F10436" s="1"/>
      <c r="G10436" s="1"/>
      <c r="H10436" s="1"/>
      <c r="I10436" s="1"/>
      <c r="J10436" s="1"/>
      <c r="K10436" s="1"/>
      <c r="L10436" s="1"/>
      <c r="M10436" s="1"/>
      <c r="N10436" s="1"/>
    </row>
    <row r="10437" spans="6:14" x14ac:dyDescent="0.25">
      <c r="F10437" s="1"/>
      <c r="G10437" s="1"/>
      <c r="H10437" s="1"/>
      <c r="I10437" s="1"/>
      <c r="J10437" s="1"/>
      <c r="K10437" s="1"/>
      <c r="L10437" s="1"/>
      <c r="M10437" s="1"/>
      <c r="N10437" s="1"/>
    </row>
    <row r="10438" spans="6:14" x14ac:dyDescent="0.25">
      <c r="F10438" s="1"/>
      <c r="G10438" s="1"/>
      <c r="H10438" s="1"/>
      <c r="I10438" s="1"/>
      <c r="J10438" s="1"/>
      <c r="K10438" s="1"/>
      <c r="L10438" s="1"/>
      <c r="M10438" s="1"/>
      <c r="N10438" s="1"/>
    </row>
    <row r="10439" spans="6:14" x14ac:dyDescent="0.25">
      <c r="F10439" s="1"/>
      <c r="G10439" s="1"/>
      <c r="H10439" s="1"/>
      <c r="I10439" s="1"/>
      <c r="J10439" s="1"/>
      <c r="K10439" s="1"/>
      <c r="L10439" s="1"/>
      <c r="M10439" s="1"/>
      <c r="N10439" s="1"/>
    </row>
    <row r="10440" spans="6:14" x14ac:dyDescent="0.25">
      <c r="F10440" s="1"/>
      <c r="G10440" s="1"/>
      <c r="H10440" s="1"/>
      <c r="I10440" s="1"/>
      <c r="J10440" s="1"/>
      <c r="K10440" s="1"/>
      <c r="L10440" s="1"/>
      <c r="M10440" s="1"/>
      <c r="N10440" s="1"/>
    </row>
    <row r="10441" spans="6:14" x14ac:dyDescent="0.25">
      <c r="F10441" s="1"/>
      <c r="G10441" s="1"/>
      <c r="H10441" s="1"/>
      <c r="I10441" s="1"/>
      <c r="J10441" s="1"/>
      <c r="K10441" s="1"/>
      <c r="L10441" s="1"/>
      <c r="M10441" s="1"/>
      <c r="N10441" s="1"/>
    </row>
    <row r="10442" spans="6:14" x14ac:dyDescent="0.25">
      <c r="F10442" s="1"/>
      <c r="G10442" s="1"/>
      <c r="H10442" s="1"/>
      <c r="I10442" s="1"/>
      <c r="J10442" s="1"/>
      <c r="K10442" s="1"/>
      <c r="L10442" s="1"/>
      <c r="M10442" s="1"/>
      <c r="N10442" s="1"/>
    </row>
    <row r="10443" spans="6:14" x14ac:dyDescent="0.25">
      <c r="F10443" s="1"/>
      <c r="G10443" s="1"/>
      <c r="H10443" s="1"/>
      <c r="I10443" s="1"/>
      <c r="J10443" s="1"/>
      <c r="K10443" s="1"/>
      <c r="L10443" s="1"/>
      <c r="M10443" s="1"/>
      <c r="N10443" s="1"/>
    </row>
    <row r="10444" spans="6:14" x14ac:dyDescent="0.25">
      <c r="F10444" s="1"/>
      <c r="G10444" s="1"/>
      <c r="H10444" s="1"/>
      <c r="I10444" s="1"/>
      <c r="J10444" s="1"/>
      <c r="K10444" s="1"/>
      <c r="L10444" s="1"/>
      <c r="M10444" s="1"/>
      <c r="N10444" s="1"/>
    </row>
    <row r="10445" spans="6:14" x14ac:dyDescent="0.25">
      <c r="F10445" s="1"/>
      <c r="G10445" s="1"/>
      <c r="H10445" s="1"/>
      <c r="I10445" s="1"/>
      <c r="J10445" s="1"/>
      <c r="K10445" s="1"/>
      <c r="L10445" s="1"/>
      <c r="M10445" s="1"/>
      <c r="N10445" s="1"/>
    </row>
    <row r="10446" spans="6:14" x14ac:dyDescent="0.25">
      <c r="F10446" s="1"/>
      <c r="G10446" s="1"/>
      <c r="H10446" s="1"/>
      <c r="I10446" s="1"/>
      <c r="J10446" s="1"/>
      <c r="K10446" s="1"/>
      <c r="L10446" s="1"/>
      <c r="M10446" s="1"/>
      <c r="N10446" s="1"/>
    </row>
    <row r="10447" spans="6:14" x14ac:dyDescent="0.25">
      <c r="F10447" s="1"/>
      <c r="G10447" s="1"/>
      <c r="H10447" s="1"/>
      <c r="I10447" s="1"/>
      <c r="J10447" s="1"/>
      <c r="K10447" s="1"/>
      <c r="L10447" s="1"/>
      <c r="M10447" s="1"/>
      <c r="N10447" s="1"/>
    </row>
    <row r="10448" spans="6:14" x14ac:dyDescent="0.25">
      <c r="F10448" s="1"/>
      <c r="G10448" s="1"/>
      <c r="H10448" s="1"/>
      <c r="I10448" s="1"/>
      <c r="J10448" s="1"/>
      <c r="K10448" s="1"/>
      <c r="L10448" s="1"/>
      <c r="M10448" s="1"/>
      <c r="N10448" s="1"/>
    </row>
    <row r="10449" spans="6:14" x14ac:dyDescent="0.25">
      <c r="F10449" s="1"/>
      <c r="G10449" s="1"/>
      <c r="H10449" s="1"/>
      <c r="I10449" s="1"/>
      <c r="J10449" s="1"/>
      <c r="K10449" s="1"/>
      <c r="L10449" s="1"/>
      <c r="M10449" s="1"/>
      <c r="N10449" s="1"/>
    </row>
    <row r="10450" spans="6:14" x14ac:dyDescent="0.25">
      <c r="F10450" s="1"/>
      <c r="G10450" s="1"/>
      <c r="H10450" s="1"/>
      <c r="I10450" s="1"/>
      <c r="J10450" s="1"/>
      <c r="K10450" s="1"/>
      <c r="L10450" s="1"/>
      <c r="M10450" s="1"/>
      <c r="N10450" s="1"/>
    </row>
    <row r="10451" spans="6:14" x14ac:dyDescent="0.25">
      <c r="F10451" s="1"/>
      <c r="G10451" s="1"/>
      <c r="H10451" s="1"/>
      <c r="I10451" s="1"/>
      <c r="J10451" s="1"/>
      <c r="K10451" s="1"/>
      <c r="L10451" s="1"/>
      <c r="M10451" s="1"/>
      <c r="N10451" s="1"/>
    </row>
    <row r="10452" spans="6:14" x14ac:dyDescent="0.25">
      <c r="F10452" s="1"/>
      <c r="G10452" s="1"/>
      <c r="H10452" s="1"/>
      <c r="I10452" s="1"/>
      <c r="J10452" s="1"/>
      <c r="K10452" s="1"/>
      <c r="L10452" s="1"/>
      <c r="M10452" s="1"/>
      <c r="N10452" s="1"/>
    </row>
    <row r="10453" spans="6:14" x14ac:dyDescent="0.25">
      <c r="F10453" s="1"/>
      <c r="G10453" s="1"/>
      <c r="H10453" s="1"/>
      <c r="I10453" s="1"/>
      <c r="J10453" s="1"/>
      <c r="K10453" s="1"/>
      <c r="L10453" s="1"/>
      <c r="M10453" s="1"/>
      <c r="N10453" s="1"/>
    </row>
    <row r="10454" spans="6:14" x14ac:dyDescent="0.25">
      <c r="F10454" s="1"/>
      <c r="G10454" s="1"/>
      <c r="H10454" s="1"/>
      <c r="I10454" s="1"/>
      <c r="J10454" s="1"/>
      <c r="K10454" s="1"/>
      <c r="L10454" s="1"/>
      <c r="M10454" s="1"/>
      <c r="N10454" s="1"/>
    </row>
    <row r="10455" spans="6:14" x14ac:dyDescent="0.25">
      <c r="F10455" s="1"/>
      <c r="G10455" s="1"/>
      <c r="H10455" s="1"/>
      <c r="I10455" s="1"/>
      <c r="J10455" s="1"/>
      <c r="K10455" s="1"/>
      <c r="L10455" s="1"/>
      <c r="M10455" s="1"/>
      <c r="N10455" s="1"/>
    </row>
    <row r="10456" spans="6:14" x14ac:dyDescent="0.25">
      <c r="F10456" s="1"/>
      <c r="G10456" s="1"/>
      <c r="H10456" s="1"/>
      <c r="I10456" s="1"/>
      <c r="J10456" s="1"/>
      <c r="K10456" s="1"/>
      <c r="L10456" s="1"/>
      <c r="M10456" s="1"/>
      <c r="N10456" s="1"/>
    </row>
    <row r="10457" spans="6:14" x14ac:dyDescent="0.25">
      <c r="F10457" s="1"/>
      <c r="G10457" s="1"/>
      <c r="H10457" s="1"/>
      <c r="I10457" s="1"/>
      <c r="J10457" s="1"/>
      <c r="K10457" s="1"/>
      <c r="L10457" s="1"/>
      <c r="M10457" s="1"/>
      <c r="N10457" s="1"/>
    </row>
    <row r="10458" spans="6:14" x14ac:dyDescent="0.25">
      <c r="F10458" s="1"/>
      <c r="G10458" s="1"/>
      <c r="H10458" s="1"/>
      <c r="I10458" s="1"/>
      <c r="J10458" s="1"/>
      <c r="K10458" s="1"/>
      <c r="L10458" s="1"/>
      <c r="M10458" s="1"/>
      <c r="N10458" s="1"/>
    </row>
    <row r="10459" spans="6:14" x14ac:dyDescent="0.25">
      <c r="F10459" s="1"/>
      <c r="G10459" s="1"/>
      <c r="H10459" s="1"/>
      <c r="I10459" s="1"/>
      <c r="J10459" s="1"/>
      <c r="K10459" s="1"/>
      <c r="L10459" s="1"/>
      <c r="M10459" s="1"/>
      <c r="N10459" s="1"/>
    </row>
    <row r="10460" spans="6:14" x14ac:dyDescent="0.25">
      <c r="F10460" s="1"/>
      <c r="G10460" s="1"/>
      <c r="H10460" s="1"/>
      <c r="I10460" s="1"/>
      <c r="J10460" s="1"/>
      <c r="K10460" s="1"/>
      <c r="L10460" s="1"/>
      <c r="M10460" s="1"/>
      <c r="N10460" s="1"/>
    </row>
    <row r="10461" spans="6:14" x14ac:dyDescent="0.25">
      <c r="F10461" s="1"/>
      <c r="G10461" s="1"/>
      <c r="H10461" s="1"/>
      <c r="I10461" s="1"/>
      <c r="J10461" s="1"/>
      <c r="K10461" s="1"/>
      <c r="L10461" s="1"/>
      <c r="M10461" s="1"/>
      <c r="N10461" s="1"/>
    </row>
    <row r="10462" spans="6:14" x14ac:dyDescent="0.25">
      <c r="F10462" s="1"/>
      <c r="G10462" s="1"/>
      <c r="H10462" s="1"/>
      <c r="I10462" s="1"/>
      <c r="J10462" s="1"/>
      <c r="K10462" s="1"/>
      <c r="L10462" s="1"/>
      <c r="M10462" s="1"/>
      <c r="N10462" s="1"/>
    </row>
    <row r="10463" spans="6:14" x14ac:dyDescent="0.25">
      <c r="F10463" s="1"/>
      <c r="G10463" s="1"/>
      <c r="H10463" s="1"/>
      <c r="I10463" s="1"/>
      <c r="J10463" s="1"/>
      <c r="K10463" s="1"/>
      <c r="L10463" s="1"/>
      <c r="M10463" s="1"/>
      <c r="N10463" s="1"/>
    </row>
    <row r="10464" spans="6:14" x14ac:dyDescent="0.25">
      <c r="F10464" s="1"/>
      <c r="G10464" s="1"/>
      <c r="H10464" s="1"/>
      <c r="I10464" s="1"/>
      <c r="J10464" s="1"/>
      <c r="K10464" s="1"/>
      <c r="L10464" s="1"/>
      <c r="M10464" s="1"/>
      <c r="N10464" s="1"/>
    </row>
    <row r="10465" spans="6:14" x14ac:dyDescent="0.25">
      <c r="F10465" s="1"/>
      <c r="G10465" s="1"/>
      <c r="H10465" s="1"/>
      <c r="I10465" s="1"/>
      <c r="J10465" s="1"/>
      <c r="K10465" s="1"/>
      <c r="L10465" s="1"/>
      <c r="M10465" s="1"/>
      <c r="N10465" s="1"/>
    </row>
    <row r="10466" spans="6:14" x14ac:dyDescent="0.25">
      <c r="F10466" s="1"/>
      <c r="G10466" s="1"/>
      <c r="H10466" s="1"/>
      <c r="I10466" s="1"/>
      <c r="J10466" s="1"/>
      <c r="K10466" s="1"/>
      <c r="L10466" s="1"/>
      <c r="M10466" s="1"/>
      <c r="N10466" s="1"/>
    </row>
    <row r="10467" spans="6:14" x14ac:dyDescent="0.25">
      <c r="F10467" s="1"/>
      <c r="G10467" s="1"/>
      <c r="H10467" s="1"/>
      <c r="I10467" s="1"/>
      <c r="J10467" s="1"/>
      <c r="K10467" s="1"/>
      <c r="L10467" s="1"/>
      <c r="M10467" s="1"/>
      <c r="N10467" s="1"/>
    </row>
    <row r="10468" spans="6:14" x14ac:dyDescent="0.25">
      <c r="F10468" s="1"/>
      <c r="G10468" s="1"/>
      <c r="H10468" s="1"/>
      <c r="I10468" s="1"/>
      <c r="J10468" s="1"/>
      <c r="K10468" s="1"/>
      <c r="L10468" s="1"/>
      <c r="M10468" s="1"/>
      <c r="N10468" s="1"/>
    </row>
    <row r="10469" spans="6:14" x14ac:dyDescent="0.25">
      <c r="F10469" s="1"/>
      <c r="G10469" s="1"/>
      <c r="H10469" s="1"/>
      <c r="I10469" s="1"/>
      <c r="J10469" s="1"/>
      <c r="K10469" s="1"/>
      <c r="L10469" s="1"/>
      <c r="M10469" s="1"/>
      <c r="N10469" s="1"/>
    </row>
    <row r="10470" spans="6:14" x14ac:dyDescent="0.25">
      <c r="F10470" s="1"/>
      <c r="G10470" s="1"/>
      <c r="H10470" s="1"/>
      <c r="I10470" s="1"/>
      <c r="J10470" s="1"/>
      <c r="K10470" s="1"/>
      <c r="L10470" s="1"/>
      <c r="M10470" s="1"/>
      <c r="N10470" s="1"/>
    </row>
    <row r="10471" spans="6:14" x14ac:dyDescent="0.25">
      <c r="F10471" s="1"/>
      <c r="G10471" s="1"/>
      <c r="H10471" s="1"/>
      <c r="I10471" s="1"/>
      <c r="J10471" s="1"/>
      <c r="K10471" s="1"/>
      <c r="L10471" s="1"/>
      <c r="M10471" s="1"/>
      <c r="N10471" s="1"/>
    </row>
    <row r="10472" spans="6:14" x14ac:dyDescent="0.25">
      <c r="F10472" s="1"/>
      <c r="G10472" s="1"/>
      <c r="H10472" s="1"/>
      <c r="I10472" s="1"/>
      <c r="J10472" s="1"/>
      <c r="K10472" s="1"/>
      <c r="L10472" s="1"/>
      <c r="M10472" s="1"/>
      <c r="N10472" s="1"/>
    </row>
    <row r="10473" spans="6:14" x14ac:dyDescent="0.25">
      <c r="F10473" s="1"/>
      <c r="G10473" s="1"/>
      <c r="H10473" s="1"/>
      <c r="I10473" s="1"/>
      <c r="J10473" s="1"/>
      <c r="K10473" s="1"/>
      <c r="L10473" s="1"/>
      <c r="M10473" s="1"/>
      <c r="N10473" s="1"/>
    </row>
    <row r="10474" spans="6:14" x14ac:dyDescent="0.25">
      <c r="F10474" s="1"/>
      <c r="G10474" s="1"/>
      <c r="H10474" s="1"/>
      <c r="I10474" s="1"/>
      <c r="J10474" s="1"/>
      <c r="K10474" s="1"/>
      <c r="L10474" s="1"/>
      <c r="M10474" s="1"/>
      <c r="N10474" s="1"/>
    </row>
    <row r="10475" spans="6:14" x14ac:dyDescent="0.25">
      <c r="F10475" s="1"/>
      <c r="G10475" s="1"/>
      <c r="H10475" s="1"/>
      <c r="I10475" s="1"/>
      <c r="J10475" s="1"/>
      <c r="K10475" s="1"/>
      <c r="L10475" s="1"/>
      <c r="M10475" s="1"/>
      <c r="N10475" s="1"/>
    </row>
    <row r="10476" spans="6:14" x14ac:dyDescent="0.25">
      <c r="F10476" s="1"/>
      <c r="G10476" s="1"/>
      <c r="H10476" s="1"/>
      <c r="I10476" s="1"/>
      <c r="J10476" s="1"/>
      <c r="K10476" s="1"/>
      <c r="L10476" s="1"/>
      <c r="M10476" s="1"/>
      <c r="N10476" s="1"/>
    </row>
    <row r="10477" spans="6:14" x14ac:dyDescent="0.25">
      <c r="F10477" s="1"/>
      <c r="G10477" s="1"/>
      <c r="H10477" s="1"/>
      <c r="I10477" s="1"/>
      <c r="J10477" s="1"/>
      <c r="K10477" s="1"/>
      <c r="L10477" s="1"/>
      <c r="M10477" s="1"/>
      <c r="N10477" s="1"/>
    </row>
    <row r="10478" spans="6:14" x14ac:dyDescent="0.25">
      <c r="F10478" s="1"/>
      <c r="G10478" s="1"/>
      <c r="H10478" s="1"/>
      <c r="I10478" s="1"/>
      <c r="J10478" s="1"/>
      <c r="K10478" s="1"/>
      <c r="L10478" s="1"/>
      <c r="M10478" s="1"/>
      <c r="N10478" s="1"/>
    </row>
    <row r="10479" spans="6:14" x14ac:dyDescent="0.25">
      <c r="F10479" s="1"/>
      <c r="G10479" s="1"/>
      <c r="H10479" s="1"/>
      <c r="I10479" s="1"/>
      <c r="J10479" s="1"/>
      <c r="K10479" s="1"/>
      <c r="L10479" s="1"/>
      <c r="M10479" s="1"/>
      <c r="N10479" s="1"/>
    </row>
    <row r="10480" spans="6:14" x14ac:dyDescent="0.25">
      <c r="F10480" s="1"/>
      <c r="G10480" s="1"/>
      <c r="H10480" s="1"/>
      <c r="I10480" s="1"/>
      <c r="J10480" s="1"/>
      <c r="K10480" s="1"/>
      <c r="L10480" s="1"/>
      <c r="M10480" s="1"/>
      <c r="N10480" s="1"/>
    </row>
    <row r="10481" spans="6:14" x14ac:dyDescent="0.25">
      <c r="F10481" s="1"/>
      <c r="G10481" s="1"/>
      <c r="H10481" s="1"/>
      <c r="I10481" s="1"/>
      <c r="J10481" s="1"/>
      <c r="K10481" s="1"/>
      <c r="L10481" s="1"/>
      <c r="M10481" s="1"/>
      <c r="N10481" s="1"/>
    </row>
    <row r="10482" spans="6:14" x14ac:dyDescent="0.25">
      <c r="F10482" s="1"/>
      <c r="G10482" s="1"/>
      <c r="H10482" s="1"/>
      <c r="I10482" s="1"/>
      <c r="J10482" s="1"/>
      <c r="K10482" s="1"/>
      <c r="L10482" s="1"/>
      <c r="M10482" s="1"/>
      <c r="N10482" s="1"/>
    </row>
    <row r="10483" spans="6:14" x14ac:dyDescent="0.25">
      <c r="F10483" s="1"/>
      <c r="G10483" s="1"/>
      <c r="H10483" s="1"/>
      <c r="I10483" s="1"/>
      <c r="J10483" s="1"/>
      <c r="K10483" s="1"/>
      <c r="L10483" s="1"/>
      <c r="M10483" s="1"/>
      <c r="N10483" s="1"/>
    </row>
    <row r="10484" spans="6:14" x14ac:dyDescent="0.25">
      <c r="F10484" s="1"/>
      <c r="G10484" s="1"/>
      <c r="H10484" s="1"/>
      <c r="I10484" s="1"/>
      <c r="J10484" s="1"/>
      <c r="K10484" s="1"/>
      <c r="L10484" s="1"/>
      <c r="M10484" s="1"/>
      <c r="N10484" s="1"/>
    </row>
    <row r="10485" spans="6:14" x14ac:dyDescent="0.25">
      <c r="F10485" s="1"/>
      <c r="G10485" s="1"/>
      <c r="H10485" s="1"/>
      <c r="I10485" s="1"/>
      <c r="J10485" s="1"/>
      <c r="K10485" s="1"/>
      <c r="L10485" s="1"/>
      <c r="M10485" s="1"/>
      <c r="N10485" s="1"/>
    </row>
    <row r="10486" spans="6:14" x14ac:dyDescent="0.25">
      <c r="F10486" s="1"/>
      <c r="G10486" s="1"/>
      <c r="H10486" s="1"/>
      <c r="I10486" s="1"/>
      <c r="J10486" s="1"/>
      <c r="K10486" s="1"/>
      <c r="L10486" s="1"/>
      <c r="M10486" s="1"/>
      <c r="N10486" s="1"/>
    </row>
    <row r="10487" spans="6:14" x14ac:dyDescent="0.25">
      <c r="F10487" s="1"/>
      <c r="G10487" s="1"/>
      <c r="H10487" s="1"/>
      <c r="I10487" s="1"/>
      <c r="J10487" s="1"/>
      <c r="K10487" s="1"/>
      <c r="L10487" s="1"/>
      <c r="M10487" s="1"/>
      <c r="N10487" s="1"/>
    </row>
    <row r="10488" spans="6:14" x14ac:dyDescent="0.25">
      <c r="F10488" s="1"/>
      <c r="G10488" s="1"/>
      <c r="H10488" s="1"/>
      <c r="I10488" s="1"/>
      <c r="J10488" s="1"/>
      <c r="K10488" s="1"/>
      <c r="L10488" s="1"/>
      <c r="M10488" s="1"/>
      <c r="N10488" s="1"/>
    </row>
    <row r="10489" spans="6:14" x14ac:dyDescent="0.25">
      <c r="F10489" s="1"/>
      <c r="G10489" s="1"/>
      <c r="H10489" s="1"/>
      <c r="I10489" s="1"/>
      <c r="J10489" s="1"/>
      <c r="K10489" s="1"/>
      <c r="L10489" s="1"/>
      <c r="M10489" s="1"/>
      <c r="N10489" s="1"/>
    </row>
    <row r="10490" spans="6:14" x14ac:dyDescent="0.25">
      <c r="F10490" s="1"/>
      <c r="G10490" s="1"/>
      <c r="H10490" s="1"/>
      <c r="I10490" s="1"/>
      <c r="J10490" s="1"/>
      <c r="K10490" s="1"/>
      <c r="L10490" s="1"/>
      <c r="M10490" s="1"/>
      <c r="N10490" s="1"/>
    </row>
    <row r="10491" spans="6:14" x14ac:dyDescent="0.25">
      <c r="F10491" s="1"/>
      <c r="G10491" s="1"/>
      <c r="H10491" s="1"/>
      <c r="I10491" s="1"/>
      <c r="J10491" s="1"/>
      <c r="K10491" s="1"/>
      <c r="L10491" s="1"/>
      <c r="M10491" s="1"/>
      <c r="N10491" s="1"/>
    </row>
    <row r="10492" spans="6:14" x14ac:dyDescent="0.25">
      <c r="F10492" s="1"/>
      <c r="G10492" s="1"/>
      <c r="H10492" s="1"/>
      <c r="I10492" s="1"/>
      <c r="J10492" s="1"/>
      <c r="K10492" s="1"/>
      <c r="L10492" s="1"/>
      <c r="M10492" s="1"/>
      <c r="N10492" s="1"/>
    </row>
    <row r="10493" spans="6:14" x14ac:dyDescent="0.25">
      <c r="F10493" s="1"/>
      <c r="G10493" s="1"/>
      <c r="H10493" s="1"/>
      <c r="I10493" s="1"/>
      <c r="J10493" s="1"/>
      <c r="K10493" s="1"/>
      <c r="L10493" s="1"/>
      <c r="M10493" s="1"/>
      <c r="N10493" s="1"/>
    </row>
    <row r="10494" spans="6:14" x14ac:dyDescent="0.25">
      <c r="F10494" s="1"/>
      <c r="G10494" s="1"/>
      <c r="H10494" s="1"/>
      <c r="I10494" s="1"/>
      <c r="J10494" s="1"/>
      <c r="K10494" s="1"/>
      <c r="L10494" s="1"/>
      <c r="M10494" s="1"/>
      <c r="N10494" s="1"/>
    </row>
    <row r="10495" spans="6:14" x14ac:dyDescent="0.25">
      <c r="F10495" s="1"/>
      <c r="G10495" s="1"/>
      <c r="H10495" s="1"/>
      <c r="I10495" s="1"/>
      <c r="J10495" s="1"/>
      <c r="K10495" s="1"/>
      <c r="L10495" s="1"/>
      <c r="M10495" s="1"/>
      <c r="N10495" s="1"/>
    </row>
    <row r="10496" spans="6:14" x14ac:dyDescent="0.25">
      <c r="F10496" s="1"/>
      <c r="G10496" s="1"/>
      <c r="H10496" s="1"/>
      <c r="I10496" s="1"/>
      <c r="J10496" s="1"/>
      <c r="K10496" s="1"/>
      <c r="L10496" s="1"/>
      <c r="M10496" s="1"/>
      <c r="N10496" s="1"/>
    </row>
    <row r="10497" spans="6:14" x14ac:dyDescent="0.25">
      <c r="F10497" s="1"/>
      <c r="G10497" s="1"/>
      <c r="H10497" s="1"/>
      <c r="I10497" s="1"/>
      <c r="J10497" s="1"/>
      <c r="K10497" s="1"/>
      <c r="L10497" s="1"/>
      <c r="M10497" s="1"/>
      <c r="N10497" s="1"/>
    </row>
    <row r="10498" spans="6:14" x14ac:dyDescent="0.25">
      <c r="F10498" s="1"/>
      <c r="G10498" s="1"/>
      <c r="H10498" s="1"/>
      <c r="I10498" s="1"/>
      <c r="J10498" s="1"/>
      <c r="K10498" s="1"/>
      <c r="L10498" s="1"/>
      <c r="M10498" s="1"/>
      <c r="N10498" s="1"/>
    </row>
    <row r="10499" spans="6:14" x14ac:dyDescent="0.25">
      <c r="F10499" s="1"/>
      <c r="G10499" s="1"/>
      <c r="H10499" s="1"/>
      <c r="I10499" s="1"/>
      <c r="J10499" s="1"/>
      <c r="K10499" s="1"/>
      <c r="L10499" s="1"/>
      <c r="M10499" s="1"/>
      <c r="N10499" s="1"/>
    </row>
    <row r="10500" spans="6:14" x14ac:dyDescent="0.25">
      <c r="F10500" s="1"/>
      <c r="G10500" s="1"/>
      <c r="H10500" s="1"/>
      <c r="I10500" s="1"/>
      <c r="J10500" s="1"/>
      <c r="K10500" s="1"/>
      <c r="L10500" s="1"/>
      <c r="M10500" s="1"/>
      <c r="N10500" s="1"/>
    </row>
    <row r="10501" spans="6:14" x14ac:dyDescent="0.25">
      <c r="F10501" s="1"/>
      <c r="G10501" s="1"/>
      <c r="H10501" s="1"/>
      <c r="I10501" s="1"/>
      <c r="J10501" s="1"/>
      <c r="K10501" s="1"/>
      <c r="L10501" s="1"/>
      <c r="M10501" s="1"/>
      <c r="N10501" s="1"/>
    </row>
    <row r="10502" spans="6:14" x14ac:dyDescent="0.25">
      <c r="F10502" s="1"/>
      <c r="G10502" s="1"/>
      <c r="H10502" s="1"/>
      <c r="I10502" s="1"/>
      <c r="J10502" s="1"/>
      <c r="K10502" s="1"/>
      <c r="L10502" s="1"/>
      <c r="M10502" s="1"/>
      <c r="N10502" s="1"/>
    </row>
    <row r="10503" spans="6:14" x14ac:dyDescent="0.25">
      <c r="F10503" s="1"/>
      <c r="G10503" s="1"/>
      <c r="H10503" s="1"/>
      <c r="I10503" s="1"/>
      <c r="J10503" s="1"/>
      <c r="K10503" s="1"/>
      <c r="L10503" s="1"/>
      <c r="M10503" s="1"/>
      <c r="N10503" s="1"/>
    </row>
    <row r="10504" spans="6:14" x14ac:dyDescent="0.25">
      <c r="F10504" s="1"/>
      <c r="G10504" s="1"/>
      <c r="H10504" s="1"/>
      <c r="I10504" s="1"/>
      <c r="J10504" s="1"/>
      <c r="K10504" s="1"/>
      <c r="L10504" s="1"/>
      <c r="M10504" s="1"/>
      <c r="N10504" s="1"/>
    </row>
    <row r="10505" spans="6:14" x14ac:dyDescent="0.25">
      <c r="F10505" s="1"/>
      <c r="G10505" s="1"/>
      <c r="H10505" s="1"/>
      <c r="I10505" s="1"/>
      <c r="J10505" s="1"/>
      <c r="K10505" s="1"/>
      <c r="L10505" s="1"/>
      <c r="M10505" s="1"/>
      <c r="N10505" s="1"/>
    </row>
    <row r="10506" spans="6:14" x14ac:dyDescent="0.25">
      <c r="F10506" s="1"/>
      <c r="G10506" s="1"/>
      <c r="H10506" s="1"/>
      <c r="I10506" s="1"/>
      <c r="J10506" s="1"/>
      <c r="K10506" s="1"/>
      <c r="L10506" s="1"/>
      <c r="M10506" s="1"/>
      <c r="N10506" s="1"/>
    </row>
    <row r="10507" spans="6:14" x14ac:dyDescent="0.25">
      <c r="F10507" s="1"/>
      <c r="G10507" s="1"/>
      <c r="H10507" s="1"/>
      <c r="I10507" s="1"/>
      <c r="J10507" s="1"/>
      <c r="K10507" s="1"/>
      <c r="L10507" s="1"/>
      <c r="M10507" s="1"/>
      <c r="N10507" s="1"/>
    </row>
    <row r="10508" spans="6:14" x14ac:dyDescent="0.25">
      <c r="F10508" s="1"/>
      <c r="G10508" s="1"/>
      <c r="H10508" s="1"/>
      <c r="I10508" s="1"/>
      <c r="J10508" s="1"/>
      <c r="K10508" s="1"/>
      <c r="L10508" s="1"/>
      <c r="M10508" s="1"/>
      <c r="N10508" s="1"/>
    </row>
    <row r="10509" spans="6:14" x14ac:dyDescent="0.25">
      <c r="F10509" s="1"/>
      <c r="G10509" s="1"/>
      <c r="H10509" s="1"/>
      <c r="I10509" s="1"/>
      <c r="J10509" s="1"/>
      <c r="K10509" s="1"/>
      <c r="L10509" s="1"/>
      <c r="M10509" s="1"/>
      <c r="N10509" s="1"/>
    </row>
    <row r="10510" spans="6:14" x14ac:dyDescent="0.25">
      <c r="F10510" s="1"/>
      <c r="G10510" s="1"/>
      <c r="H10510" s="1"/>
      <c r="I10510" s="1"/>
      <c r="J10510" s="1"/>
      <c r="K10510" s="1"/>
      <c r="L10510" s="1"/>
      <c r="M10510" s="1"/>
      <c r="N10510" s="1"/>
    </row>
    <row r="10511" spans="6:14" x14ac:dyDescent="0.25">
      <c r="F10511" s="1"/>
      <c r="G10511" s="1"/>
      <c r="H10511" s="1"/>
      <c r="I10511" s="1"/>
      <c r="J10511" s="1"/>
      <c r="K10511" s="1"/>
      <c r="L10511" s="1"/>
      <c r="M10511" s="1"/>
      <c r="N10511" s="1"/>
    </row>
    <row r="10512" spans="6:14" x14ac:dyDescent="0.25">
      <c r="F10512" s="1"/>
      <c r="G10512" s="1"/>
      <c r="H10512" s="1"/>
      <c r="I10512" s="1"/>
      <c r="J10512" s="1"/>
      <c r="K10512" s="1"/>
      <c r="L10512" s="1"/>
      <c r="M10512" s="1"/>
      <c r="N10512" s="1"/>
    </row>
    <row r="10513" spans="6:14" x14ac:dyDescent="0.25">
      <c r="F10513" s="1"/>
      <c r="G10513" s="1"/>
      <c r="H10513" s="1"/>
      <c r="I10513" s="1"/>
      <c r="J10513" s="1"/>
      <c r="K10513" s="1"/>
      <c r="L10513" s="1"/>
      <c r="M10513" s="1"/>
      <c r="N10513" s="1"/>
    </row>
    <row r="10514" spans="6:14" x14ac:dyDescent="0.25">
      <c r="F10514" s="1"/>
      <c r="G10514" s="1"/>
      <c r="H10514" s="1"/>
      <c r="I10514" s="1"/>
      <c r="J10514" s="1"/>
      <c r="K10514" s="1"/>
      <c r="L10514" s="1"/>
      <c r="M10514" s="1"/>
      <c r="N10514" s="1"/>
    </row>
    <row r="10515" spans="6:14" x14ac:dyDescent="0.25">
      <c r="F10515" s="1"/>
      <c r="G10515" s="1"/>
      <c r="H10515" s="1"/>
      <c r="I10515" s="1"/>
      <c r="J10515" s="1"/>
      <c r="K10515" s="1"/>
      <c r="L10515" s="1"/>
      <c r="M10515" s="1"/>
      <c r="N10515" s="1"/>
    </row>
    <row r="10516" spans="6:14" x14ac:dyDescent="0.25">
      <c r="F10516" s="1"/>
      <c r="G10516" s="1"/>
      <c r="H10516" s="1"/>
      <c r="I10516" s="1"/>
      <c r="J10516" s="1"/>
      <c r="K10516" s="1"/>
      <c r="L10516" s="1"/>
      <c r="M10516" s="1"/>
      <c r="N10516" s="1"/>
    </row>
    <row r="10517" spans="6:14" x14ac:dyDescent="0.25">
      <c r="F10517" s="1"/>
      <c r="G10517" s="1"/>
      <c r="H10517" s="1"/>
      <c r="I10517" s="1"/>
      <c r="J10517" s="1"/>
      <c r="K10517" s="1"/>
      <c r="L10517" s="1"/>
      <c r="M10517" s="1"/>
      <c r="N10517" s="1"/>
    </row>
    <row r="10518" spans="6:14" x14ac:dyDescent="0.25">
      <c r="F10518" s="1"/>
      <c r="G10518" s="1"/>
      <c r="H10518" s="1"/>
      <c r="I10518" s="1"/>
      <c r="J10518" s="1"/>
      <c r="K10518" s="1"/>
      <c r="L10518" s="1"/>
      <c r="M10518" s="1"/>
      <c r="N10518" s="1"/>
    </row>
    <row r="10519" spans="6:14" x14ac:dyDescent="0.25">
      <c r="F10519" s="1"/>
      <c r="G10519" s="1"/>
      <c r="H10519" s="1"/>
      <c r="I10519" s="1"/>
      <c r="J10519" s="1"/>
      <c r="K10519" s="1"/>
      <c r="L10519" s="1"/>
      <c r="M10519" s="1"/>
      <c r="N10519" s="1"/>
    </row>
    <row r="10520" spans="6:14" x14ac:dyDescent="0.25">
      <c r="F10520" s="1"/>
      <c r="G10520" s="1"/>
      <c r="H10520" s="1"/>
      <c r="I10520" s="1"/>
      <c r="J10520" s="1"/>
      <c r="K10520" s="1"/>
      <c r="L10520" s="1"/>
      <c r="M10520" s="1"/>
      <c r="N10520" s="1"/>
    </row>
    <row r="10521" spans="6:14" x14ac:dyDescent="0.25">
      <c r="F10521" s="1"/>
      <c r="G10521" s="1"/>
      <c r="H10521" s="1"/>
      <c r="I10521" s="1"/>
      <c r="J10521" s="1"/>
      <c r="K10521" s="1"/>
      <c r="L10521" s="1"/>
      <c r="M10521" s="1"/>
      <c r="N10521" s="1"/>
    </row>
    <row r="10522" spans="6:14" x14ac:dyDescent="0.25">
      <c r="F10522" s="1"/>
      <c r="G10522" s="1"/>
      <c r="H10522" s="1"/>
      <c r="I10522" s="1"/>
      <c r="J10522" s="1"/>
      <c r="K10522" s="1"/>
      <c r="L10522" s="1"/>
      <c r="M10522" s="1"/>
      <c r="N10522" s="1"/>
    </row>
    <row r="10523" spans="6:14" x14ac:dyDescent="0.25">
      <c r="F10523" s="1"/>
      <c r="G10523" s="1"/>
      <c r="H10523" s="1"/>
      <c r="I10523" s="1"/>
      <c r="J10523" s="1"/>
      <c r="K10523" s="1"/>
      <c r="L10523" s="1"/>
      <c r="M10523" s="1"/>
      <c r="N10523" s="1"/>
    </row>
    <row r="10524" spans="6:14" x14ac:dyDescent="0.25">
      <c r="F10524" s="1"/>
      <c r="G10524" s="1"/>
      <c r="H10524" s="1"/>
      <c r="I10524" s="1"/>
      <c r="J10524" s="1"/>
      <c r="K10524" s="1"/>
      <c r="L10524" s="1"/>
      <c r="M10524" s="1"/>
      <c r="N10524" s="1"/>
    </row>
    <row r="10525" spans="6:14" x14ac:dyDescent="0.25">
      <c r="F10525" s="1"/>
      <c r="G10525" s="1"/>
      <c r="H10525" s="1"/>
      <c r="I10525" s="1"/>
      <c r="J10525" s="1"/>
      <c r="K10525" s="1"/>
      <c r="L10525" s="1"/>
      <c r="M10525" s="1"/>
      <c r="N10525" s="1"/>
    </row>
    <row r="10526" spans="6:14" x14ac:dyDescent="0.25">
      <c r="F10526" s="1"/>
      <c r="G10526" s="1"/>
      <c r="H10526" s="1"/>
      <c r="I10526" s="1"/>
      <c r="J10526" s="1"/>
      <c r="K10526" s="1"/>
      <c r="L10526" s="1"/>
      <c r="M10526" s="1"/>
      <c r="N10526" s="1"/>
    </row>
    <row r="10527" spans="6:14" x14ac:dyDescent="0.25">
      <c r="F10527" s="1"/>
      <c r="G10527" s="1"/>
      <c r="H10527" s="1"/>
      <c r="I10527" s="1"/>
      <c r="J10527" s="1"/>
      <c r="K10527" s="1"/>
      <c r="L10527" s="1"/>
      <c r="M10527" s="1"/>
      <c r="N10527" s="1"/>
    </row>
    <row r="10528" spans="6:14" x14ac:dyDescent="0.25">
      <c r="F10528" s="1"/>
      <c r="G10528" s="1"/>
      <c r="H10528" s="1"/>
      <c r="I10528" s="1"/>
      <c r="J10528" s="1"/>
      <c r="K10528" s="1"/>
      <c r="L10528" s="1"/>
      <c r="M10528" s="1"/>
      <c r="N10528" s="1"/>
    </row>
    <row r="10529" spans="6:14" x14ac:dyDescent="0.25">
      <c r="F10529" s="1"/>
      <c r="G10529" s="1"/>
      <c r="H10529" s="1"/>
      <c r="I10529" s="1"/>
      <c r="J10529" s="1"/>
      <c r="K10529" s="1"/>
      <c r="L10529" s="1"/>
      <c r="M10529" s="1"/>
      <c r="N10529" s="1"/>
    </row>
    <row r="10530" spans="6:14" x14ac:dyDescent="0.25">
      <c r="F10530" s="1"/>
      <c r="G10530" s="1"/>
      <c r="H10530" s="1"/>
      <c r="I10530" s="1"/>
      <c r="J10530" s="1"/>
      <c r="K10530" s="1"/>
      <c r="L10530" s="1"/>
      <c r="M10530" s="1"/>
      <c r="N10530" s="1"/>
    </row>
    <row r="10531" spans="6:14" x14ac:dyDescent="0.25">
      <c r="F10531" s="1"/>
      <c r="G10531" s="1"/>
      <c r="H10531" s="1"/>
      <c r="I10531" s="1"/>
      <c r="J10531" s="1"/>
      <c r="K10531" s="1"/>
      <c r="L10531" s="1"/>
      <c r="M10531" s="1"/>
      <c r="N10531" s="1"/>
    </row>
    <row r="10532" spans="6:14" x14ac:dyDescent="0.25">
      <c r="F10532" s="1"/>
      <c r="G10532" s="1"/>
      <c r="H10532" s="1"/>
      <c r="I10532" s="1"/>
      <c r="J10532" s="1"/>
      <c r="K10532" s="1"/>
      <c r="L10532" s="1"/>
      <c r="M10532" s="1"/>
      <c r="N10532" s="1"/>
    </row>
    <row r="10533" spans="6:14" x14ac:dyDescent="0.25">
      <c r="F10533" s="1"/>
      <c r="G10533" s="1"/>
      <c r="H10533" s="1"/>
      <c r="I10533" s="1"/>
      <c r="J10533" s="1"/>
      <c r="K10533" s="1"/>
      <c r="L10533" s="1"/>
      <c r="M10533" s="1"/>
      <c r="N10533" s="1"/>
    </row>
    <row r="10534" spans="6:14" x14ac:dyDescent="0.25">
      <c r="F10534" s="1"/>
      <c r="G10534" s="1"/>
      <c r="H10534" s="1"/>
      <c r="I10534" s="1"/>
      <c r="J10534" s="1"/>
      <c r="K10534" s="1"/>
      <c r="L10534" s="1"/>
      <c r="M10534" s="1"/>
      <c r="N10534" s="1"/>
    </row>
    <row r="10535" spans="6:14" x14ac:dyDescent="0.25">
      <c r="F10535" s="1"/>
      <c r="G10535" s="1"/>
      <c r="H10535" s="1"/>
      <c r="I10535" s="1"/>
      <c r="J10535" s="1"/>
      <c r="K10535" s="1"/>
      <c r="L10535" s="1"/>
      <c r="M10535" s="1"/>
      <c r="N10535" s="1"/>
    </row>
    <row r="10536" spans="6:14" x14ac:dyDescent="0.25">
      <c r="F10536" s="1"/>
      <c r="G10536" s="1"/>
      <c r="H10536" s="1"/>
      <c r="I10536" s="1"/>
      <c r="J10536" s="1"/>
      <c r="K10536" s="1"/>
      <c r="L10536" s="1"/>
      <c r="M10536" s="1"/>
      <c r="N10536" s="1"/>
    </row>
    <row r="10537" spans="6:14" x14ac:dyDescent="0.25">
      <c r="F10537" s="1"/>
      <c r="G10537" s="1"/>
      <c r="H10537" s="1"/>
      <c r="I10537" s="1"/>
      <c r="J10537" s="1"/>
      <c r="K10537" s="1"/>
      <c r="L10537" s="1"/>
      <c r="M10537" s="1"/>
      <c r="N10537" s="1"/>
    </row>
    <row r="10538" spans="6:14" x14ac:dyDescent="0.25">
      <c r="F10538" s="1"/>
      <c r="G10538" s="1"/>
      <c r="H10538" s="1"/>
      <c r="I10538" s="1"/>
      <c r="J10538" s="1"/>
      <c r="K10538" s="1"/>
      <c r="L10538" s="1"/>
      <c r="M10538" s="1"/>
      <c r="N10538" s="1"/>
    </row>
    <row r="10539" spans="6:14" x14ac:dyDescent="0.25">
      <c r="F10539" s="1"/>
      <c r="G10539" s="1"/>
      <c r="H10539" s="1"/>
      <c r="I10539" s="1"/>
      <c r="J10539" s="1"/>
      <c r="K10539" s="1"/>
      <c r="L10539" s="1"/>
      <c r="M10539" s="1"/>
      <c r="N10539" s="1"/>
    </row>
    <row r="10540" spans="6:14" x14ac:dyDescent="0.25">
      <c r="F10540" s="1"/>
      <c r="G10540" s="1"/>
      <c r="H10540" s="1"/>
      <c r="I10540" s="1"/>
      <c r="J10540" s="1"/>
      <c r="K10540" s="1"/>
      <c r="L10540" s="1"/>
      <c r="M10540" s="1"/>
      <c r="N10540" s="1"/>
    </row>
    <row r="10541" spans="6:14" x14ac:dyDescent="0.25">
      <c r="F10541" s="1"/>
      <c r="G10541" s="1"/>
      <c r="H10541" s="1"/>
      <c r="I10541" s="1"/>
      <c r="J10541" s="1"/>
      <c r="K10541" s="1"/>
      <c r="L10541" s="1"/>
      <c r="M10541" s="1"/>
      <c r="N10541" s="1"/>
    </row>
    <row r="10542" spans="6:14" x14ac:dyDescent="0.25">
      <c r="F10542" s="1"/>
      <c r="G10542" s="1"/>
      <c r="H10542" s="1"/>
      <c r="I10542" s="1"/>
      <c r="J10542" s="1"/>
      <c r="K10542" s="1"/>
      <c r="L10542" s="1"/>
      <c r="M10542" s="1"/>
      <c r="N10542" s="1"/>
    </row>
    <row r="10543" spans="6:14" x14ac:dyDescent="0.25">
      <c r="F10543" s="1"/>
      <c r="G10543" s="1"/>
      <c r="H10543" s="1"/>
      <c r="I10543" s="1"/>
      <c r="J10543" s="1"/>
      <c r="K10543" s="1"/>
      <c r="L10543" s="1"/>
      <c r="M10543" s="1"/>
      <c r="N10543" s="1"/>
    </row>
    <row r="10544" spans="6:14" x14ac:dyDescent="0.25">
      <c r="F10544" s="1"/>
      <c r="G10544" s="1"/>
      <c r="H10544" s="1"/>
      <c r="I10544" s="1"/>
      <c r="J10544" s="1"/>
      <c r="K10544" s="1"/>
      <c r="L10544" s="1"/>
      <c r="M10544" s="1"/>
      <c r="N10544" s="1"/>
    </row>
    <row r="10545" spans="6:14" x14ac:dyDescent="0.25">
      <c r="F10545" s="1"/>
      <c r="G10545" s="1"/>
      <c r="H10545" s="1"/>
      <c r="I10545" s="1"/>
      <c r="J10545" s="1"/>
      <c r="K10545" s="1"/>
      <c r="L10545" s="1"/>
      <c r="M10545" s="1"/>
      <c r="N10545" s="1"/>
    </row>
    <row r="10546" spans="6:14" x14ac:dyDescent="0.25">
      <c r="F10546" s="1"/>
      <c r="G10546" s="1"/>
      <c r="H10546" s="1"/>
      <c r="I10546" s="1"/>
      <c r="J10546" s="1"/>
      <c r="K10546" s="1"/>
      <c r="L10546" s="1"/>
      <c r="M10546" s="1"/>
      <c r="N10546" s="1"/>
    </row>
    <row r="10547" spans="6:14" x14ac:dyDescent="0.25">
      <c r="F10547" s="1"/>
      <c r="G10547" s="1"/>
      <c r="H10547" s="1"/>
      <c r="I10547" s="1"/>
      <c r="J10547" s="1"/>
      <c r="K10547" s="1"/>
      <c r="L10547" s="1"/>
      <c r="M10547" s="1"/>
      <c r="N10547" s="1"/>
    </row>
    <row r="10548" spans="6:14" x14ac:dyDescent="0.25">
      <c r="F10548" s="1"/>
      <c r="G10548" s="1"/>
      <c r="H10548" s="1"/>
      <c r="I10548" s="1"/>
      <c r="J10548" s="1"/>
      <c r="K10548" s="1"/>
      <c r="L10548" s="1"/>
      <c r="M10548" s="1"/>
      <c r="N10548" s="1"/>
    </row>
    <row r="10549" spans="6:14" x14ac:dyDescent="0.25">
      <c r="F10549" s="1"/>
      <c r="G10549" s="1"/>
      <c r="H10549" s="1"/>
      <c r="I10549" s="1"/>
      <c r="J10549" s="1"/>
      <c r="K10549" s="1"/>
      <c r="L10549" s="1"/>
      <c r="M10549" s="1"/>
      <c r="N10549" s="1"/>
    </row>
    <row r="10550" spans="6:14" x14ac:dyDescent="0.25">
      <c r="F10550" s="1"/>
      <c r="G10550" s="1"/>
      <c r="H10550" s="1"/>
      <c r="I10550" s="1"/>
      <c r="J10550" s="1"/>
      <c r="K10550" s="1"/>
      <c r="L10550" s="1"/>
      <c r="M10550" s="1"/>
      <c r="N10550" s="1"/>
    </row>
    <row r="10551" spans="6:14" x14ac:dyDescent="0.25">
      <c r="F10551" s="1"/>
      <c r="G10551" s="1"/>
      <c r="H10551" s="1"/>
      <c r="I10551" s="1"/>
      <c r="J10551" s="1"/>
      <c r="K10551" s="1"/>
      <c r="L10551" s="1"/>
      <c r="M10551" s="1"/>
      <c r="N10551" s="1"/>
    </row>
    <row r="10552" spans="6:14" x14ac:dyDescent="0.25">
      <c r="F10552" s="1"/>
      <c r="G10552" s="1"/>
      <c r="H10552" s="1"/>
      <c r="I10552" s="1"/>
      <c r="J10552" s="1"/>
      <c r="K10552" s="1"/>
      <c r="L10552" s="1"/>
      <c r="M10552" s="1"/>
      <c r="N10552" s="1"/>
    </row>
    <row r="10553" spans="6:14" x14ac:dyDescent="0.25">
      <c r="F10553" s="1"/>
      <c r="G10553" s="1"/>
      <c r="H10553" s="1"/>
      <c r="I10553" s="1"/>
      <c r="J10553" s="1"/>
      <c r="K10553" s="1"/>
      <c r="L10553" s="1"/>
      <c r="M10553" s="1"/>
      <c r="N10553" s="1"/>
    </row>
    <row r="10554" spans="6:14" x14ac:dyDescent="0.25">
      <c r="F10554" s="1"/>
      <c r="G10554" s="1"/>
      <c r="H10554" s="1"/>
      <c r="I10554" s="1"/>
      <c r="J10554" s="1"/>
      <c r="K10554" s="1"/>
      <c r="L10554" s="1"/>
      <c r="M10554" s="1"/>
      <c r="N10554" s="1"/>
    </row>
    <row r="10555" spans="6:14" x14ac:dyDescent="0.25">
      <c r="F10555" s="1"/>
      <c r="G10555" s="1"/>
      <c r="H10555" s="1"/>
      <c r="I10555" s="1"/>
      <c r="J10555" s="1"/>
      <c r="K10555" s="1"/>
      <c r="L10555" s="1"/>
      <c r="M10555" s="1"/>
      <c r="N10555" s="1"/>
    </row>
    <row r="10556" spans="6:14" x14ac:dyDescent="0.25">
      <c r="F10556" s="1"/>
      <c r="G10556" s="1"/>
      <c r="H10556" s="1"/>
      <c r="I10556" s="1"/>
      <c r="J10556" s="1"/>
      <c r="K10556" s="1"/>
      <c r="L10556" s="1"/>
      <c r="M10556" s="1"/>
      <c r="N10556" s="1"/>
    </row>
    <row r="10557" spans="6:14" x14ac:dyDescent="0.25">
      <c r="F10557" s="1"/>
      <c r="G10557" s="1"/>
      <c r="H10557" s="1"/>
      <c r="I10557" s="1"/>
      <c r="J10557" s="1"/>
      <c r="K10557" s="1"/>
      <c r="L10557" s="1"/>
      <c r="M10557" s="1"/>
      <c r="N10557" s="1"/>
    </row>
    <row r="10558" spans="6:14" x14ac:dyDescent="0.25">
      <c r="F10558" s="1"/>
      <c r="G10558" s="1"/>
      <c r="H10558" s="1"/>
      <c r="I10558" s="1"/>
      <c r="J10558" s="1"/>
      <c r="K10558" s="1"/>
      <c r="L10558" s="1"/>
      <c r="M10558" s="1"/>
      <c r="N10558" s="1"/>
    </row>
    <row r="10559" spans="6:14" x14ac:dyDescent="0.25">
      <c r="F10559" s="1"/>
      <c r="G10559" s="1"/>
      <c r="H10559" s="1"/>
      <c r="I10559" s="1"/>
      <c r="J10559" s="1"/>
      <c r="K10559" s="1"/>
      <c r="L10559" s="1"/>
      <c r="M10559" s="1"/>
      <c r="N10559" s="1"/>
    </row>
    <row r="10560" spans="6:14" x14ac:dyDescent="0.25">
      <c r="F10560" s="1"/>
      <c r="G10560" s="1"/>
      <c r="H10560" s="1"/>
      <c r="I10560" s="1"/>
      <c r="J10560" s="1"/>
      <c r="K10560" s="1"/>
      <c r="L10560" s="1"/>
      <c r="M10560" s="1"/>
      <c r="N10560" s="1"/>
    </row>
    <row r="10561" spans="6:14" x14ac:dyDescent="0.25">
      <c r="F10561" s="1"/>
      <c r="G10561" s="1"/>
      <c r="H10561" s="1"/>
      <c r="I10561" s="1"/>
      <c r="J10561" s="1"/>
      <c r="K10561" s="1"/>
      <c r="L10561" s="1"/>
      <c r="M10561" s="1"/>
      <c r="N10561" s="1"/>
    </row>
    <row r="10562" spans="6:14" x14ac:dyDescent="0.25">
      <c r="F10562" s="1"/>
      <c r="G10562" s="1"/>
      <c r="H10562" s="1"/>
      <c r="I10562" s="1"/>
      <c r="J10562" s="1"/>
      <c r="K10562" s="1"/>
      <c r="L10562" s="1"/>
      <c r="M10562" s="1"/>
      <c r="N10562" s="1"/>
    </row>
    <row r="10563" spans="6:14" x14ac:dyDescent="0.25">
      <c r="F10563" s="1"/>
      <c r="G10563" s="1"/>
      <c r="H10563" s="1"/>
      <c r="I10563" s="1"/>
      <c r="J10563" s="1"/>
      <c r="K10563" s="1"/>
      <c r="L10563" s="1"/>
      <c r="M10563" s="1"/>
      <c r="N10563" s="1"/>
    </row>
    <row r="10564" spans="6:14" x14ac:dyDescent="0.25">
      <c r="F10564" s="1"/>
      <c r="G10564" s="1"/>
      <c r="H10564" s="1"/>
      <c r="I10564" s="1"/>
      <c r="J10564" s="1"/>
      <c r="K10564" s="1"/>
      <c r="L10564" s="1"/>
      <c r="M10564" s="1"/>
      <c r="N10564" s="1"/>
    </row>
    <row r="10565" spans="6:14" x14ac:dyDescent="0.25">
      <c r="F10565" s="1"/>
      <c r="G10565" s="1"/>
      <c r="H10565" s="1"/>
      <c r="I10565" s="1"/>
      <c r="J10565" s="1"/>
      <c r="K10565" s="1"/>
      <c r="L10565" s="1"/>
      <c r="M10565" s="1"/>
      <c r="N10565" s="1"/>
    </row>
    <row r="10566" spans="6:14" x14ac:dyDescent="0.25">
      <c r="F10566" s="1"/>
      <c r="G10566" s="1"/>
      <c r="H10566" s="1"/>
      <c r="I10566" s="1"/>
      <c r="J10566" s="1"/>
      <c r="K10566" s="1"/>
      <c r="L10566" s="1"/>
      <c r="M10566" s="1"/>
      <c r="N10566" s="1"/>
    </row>
    <row r="10567" spans="6:14" x14ac:dyDescent="0.25">
      <c r="F10567" s="1"/>
      <c r="G10567" s="1"/>
      <c r="H10567" s="1"/>
      <c r="I10567" s="1"/>
      <c r="J10567" s="1"/>
      <c r="K10567" s="1"/>
      <c r="L10567" s="1"/>
      <c r="M10567" s="1"/>
      <c r="N10567" s="1"/>
    </row>
    <row r="10568" spans="6:14" x14ac:dyDescent="0.25">
      <c r="F10568" s="1"/>
      <c r="G10568" s="1"/>
      <c r="H10568" s="1"/>
      <c r="I10568" s="1"/>
      <c r="J10568" s="1"/>
      <c r="K10568" s="1"/>
      <c r="L10568" s="1"/>
      <c r="M10568" s="1"/>
      <c r="N10568" s="1"/>
    </row>
    <row r="10569" spans="6:14" x14ac:dyDescent="0.25">
      <c r="F10569" s="1"/>
      <c r="G10569" s="1"/>
      <c r="H10569" s="1"/>
      <c r="I10569" s="1"/>
      <c r="J10569" s="1"/>
      <c r="K10569" s="1"/>
      <c r="L10569" s="1"/>
      <c r="M10569" s="1"/>
      <c r="N10569" s="1"/>
    </row>
    <row r="10570" spans="6:14" x14ac:dyDescent="0.25">
      <c r="F10570" s="1"/>
      <c r="G10570" s="1"/>
      <c r="H10570" s="1"/>
      <c r="I10570" s="1"/>
      <c r="J10570" s="1"/>
      <c r="K10570" s="1"/>
      <c r="L10570" s="1"/>
      <c r="M10570" s="1"/>
      <c r="N10570" s="1"/>
    </row>
    <row r="10571" spans="6:14" x14ac:dyDescent="0.25">
      <c r="F10571" s="1"/>
      <c r="G10571" s="1"/>
      <c r="H10571" s="1"/>
      <c r="I10571" s="1"/>
      <c r="J10571" s="1"/>
      <c r="K10571" s="1"/>
      <c r="L10571" s="1"/>
      <c r="M10571" s="1"/>
      <c r="N10571" s="1"/>
    </row>
    <row r="10572" spans="6:14" x14ac:dyDescent="0.25">
      <c r="F10572" s="1"/>
      <c r="G10572" s="1"/>
      <c r="H10572" s="1"/>
      <c r="I10572" s="1"/>
      <c r="J10572" s="1"/>
      <c r="K10572" s="1"/>
      <c r="L10572" s="1"/>
      <c r="M10572" s="1"/>
      <c r="N10572" s="1"/>
    </row>
    <row r="10573" spans="6:14" x14ac:dyDescent="0.25">
      <c r="F10573" s="1"/>
      <c r="G10573" s="1"/>
      <c r="H10573" s="1"/>
      <c r="I10573" s="1"/>
      <c r="J10573" s="1"/>
      <c r="K10573" s="1"/>
      <c r="L10573" s="1"/>
      <c r="M10573" s="1"/>
      <c r="N10573" s="1"/>
    </row>
    <row r="10574" spans="6:14" x14ac:dyDescent="0.25">
      <c r="F10574" s="1"/>
      <c r="G10574" s="1"/>
      <c r="H10574" s="1"/>
      <c r="I10574" s="1"/>
      <c r="J10574" s="1"/>
      <c r="K10574" s="1"/>
      <c r="L10574" s="1"/>
      <c r="M10574" s="1"/>
      <c r="N10574" s="1"/>
    </row>
    <row r="10575" spans="6:14" x14ac:dyDescent="0.25">
      <c r="F10575" s="1"/>
      <c r="G10575" s="1"/>
      <c r="H10575" s="1"/>
      <c r="I10575" s="1"/>
      <c r="J10575" s="1"/>
      <c r="K10575" s="1"/>
      <c r="L10575" s="1"/>
      <c r="M10575" s="1"/>
      <c r="N10575" s="1"/>
    </row>
    <row r="10576" spans="6:14" x14ac:dyDescent="0.25">
      <c r="F10576" s="1"/>
      <c r="G10576" s="1"/>
      <c r="H10576" s="1"/>
      <c r="I10576" s="1"/>
      <c r="J10576" s="1"/>
      <c r="K10576" s="1"/>
      <c r="L10576" s="1"/>
      <c r="M10576" s="1"/>
      <c r="N10576" s="1"/>
    </row>
    <row r="10577" spans="6:14" x14ac:dyDescent="0.25">
      <c r="F10577" s="1"/>
      <c r="G10577" s="1"/>
      <c r="H10577" s="1"/>
      <c r="I10577" s="1"/>
      <c r="J10577" s="1"/>
      <c r="K10577" s="1"/>
      <c r="L10577" s="1"/>
      <c r="M10577" s="1"/>
      <c r="N10577" s="1"/>
    </row>
    <row r="10578" spans="6:14" x14ac:dyDescent="0.25">
      <c r="F10578" s="1"/>
      <c r="G10578" s="1"/>
      <c r="H10578" s="1"/>
      <c r="I10578" s="1"/>
      <c r="J10578" s="1"/>
      <c r="K10578" s="1"/>
      <c r="L10578" s="1"/>
      <c r="M10578" s="1"/>
      <c r="N10578" s="1"/>
    </row>
    <row r="10579" spans="6:14" x14ac:dyDescent="0.25">
      <c r="F10579" s="1"/>
      <c r="G10579" s="1"/>
      <c r="H10579" s="1"/>
      <c r="I10579" s="1"/>
      <c r="J10579" s="1"/>
      <c r="K10579" s="1"/>
      <c r="L10579" s="1"/>
      <c r="M10579" s="1"/>
      <c r="N10579" s="1"/>
    </row>
    <row r="10580" spans="6:14" x14ac:dyDescent="0.25">
      <c r="F10580" s="1"/>
      <c r="G10580" s="1"/>
      <c r="H10580" s="1"/>
      <c r="I10580" s="1"/>
      <c r="J10580" s="1"/>
      <c r="K10580" s="1"/>
      <c r="L10580" s="1"/>
      <c r="M10580" s="1"/>
      <c r="N10580" s="1"/>
    </row>
    <row r="10581" spans="6:14" x14ac:dyDescent="0.25">
      <c r="F10581" s="1"/>
      <c r="G10581" s="1"/>
      <c r="H10581" s="1"/>
      <c r="I10581" s="1"/>
      <c r="J10581" s="1"/>
      <c r="K10581" s="1"/>
      <c r="L10581" s="1"/>
      <c r="M10581" s="1"/>
      <c r="N10581" s="1"/>
    </row>
    <row r="10582" spans="6:14" x14ac:dyDescent="0.25">
      <c r="F10582" s="1"/>
      <c r="G10582" s="1"/>
      <c r="H10582" s="1"/>
      <c r="I10582" s="1"/>
      <c r="J10582" s="1"/>
      <c r="K10582" s="1"/>
      <c r="L10582" s="1"/>
      <c r="M10582" s="1"/>
      <c r="N10582" s="1"/>
    </row>
    <row r="10583" spans="6:14" x14ac:dyDescent="0.25">
      <c r="F10583" s="1"/>
      <c r="G10583" s="1"/>
      <c r="H10583" s="1"/>
      <c r="I10583" s="1"/>
      <c r="J10583" s="1"/>
      <c r="K10583" s="1"/>
      <c r="L10583" s="1"/>
      <c r="M10583" s="1"/>
      <c r="N10583" s="1"/>
    </row>
    <row r="10584" spans="6:14" x14ac:dyDescent="0.25">
      <c r="F10584" s="1"/>
      <c r="G10584" s="1"/>
      <c r="H10584" s="1"/>
      <c r="I10584" s="1"/>
      <c r="J10584" s="1"/>
      <c r="K10584" s="1"/>
      <c r="L10584" s="1"/>
      <c r="M10584" s="1"/>
      <c r="N10584" s="1"/>
    </row>
    <row r="10585" spans="6:14" x14ac:dyDescent="0.25">
      <c r="F10585" s="1"/>
      <c r="G10585" s="1"/>
      <c r="H10585" s="1"/>
      <c r="I10585" s="1"/>
      <c r="J10585" s="1"/>
      <c r="K10585" s="1"/>
      <c r="L10585" s="1"/>
      <c r="M10585" s="1"/>
      <c r="N10585" s="1"/>
    </row>
    <row r="10586" spans="6:14" x14ac:dyDescent="0.25">
      <c r="F10586" s="1"/>
      <c r="G10586" s="1"/>
      <c r="H10586" s="1"/>
      <c r="I10586" s="1"/>
      <c r="J10586" s="1"/>
      <c r="K10586" s="1"/>
      <c r="L10586" s="1"/>
      <c r="M10586" s="1"/>
      <c r="N10586" s="1"/>
    </row>
    <row r="10587" spans="6:14" x14ac:dyDescent="0.25">
      <c r="F10587" s="1"/>
      <c r="G10587" s="1"/>
      <c r="H10587" s="1"/>
      <c r="I10587" s="1"/>
      <c r="J10587" s="1"/>
      <c r="K10587" s="1"/>
      <c r="L10587" s="1"/>
      <c r="M10587" s="1"/>
      <c r="N10587" s="1"/>
    </row>
    <row r="10588" spans="6:14" x14ac:dyDescent="0.25">
      <c r="F10588" s="1"/>
      <c r="G10588" s="1"/>
      <c r="H10588" s="1"/>
      <c r="I10588" s="1"/>
      <c r="J10588" s="1"/>
      <c r="K10588" s="1"/>
      <c r="L10588" s="1"/>
      <c r="M10588" s="1"/>
      <c r="N10588" s="1"/>
    </row>
    <row r="10589" spans="6:14" x14ac:dyDescent="0.25">
      <c r="F10589" s="1"/>
      <c r="G10589" s="1"/>
      <c r="H10589" s="1"/>
      <c r="I10589" s="1"/>
      <c r="J10589" s="1"/>
      <c r="K10589" s="1"/>
      <c r="L10589" s="1"/>
      <c r="M10589" s="1"/>
      <c r="N10589" s="1"/>
    </row>
    <row r="10590" spans="6:14" x14ac:dyDescent="0.25">
      <c r="F10590" s="1"/>
      <c r="G10590" s="1"/>
      <c r="H10590" s="1"/>
      <c r="I10590" s="1"/>
      <c r="J10590" s="1"/>
      <c r="K10590" s="1"/>
      <c r="L10590" s="1"/>
      <c r="M10590" s="1"/>
      <c r="N10590" s="1"/>
    </row>
    <row r="10591" spans="6:14" x14ac:dyDescent="0.25">
      <c r="F10591" s="1"/>
      <c r="G10591" s="1"/>
      <c r="H10591" s="1"/>
      <c r="I10591" s="1"/>
      <c r="J10591" s="1"/>
      <c r="K10591" s="1"/>
      <c r="L10591" s="1"/>
      <c r="M10591" s="1"/>
      <c r="N10591" s="1"/>
    </row>
    <row r="10592" spans="6:14" x14ac:dyDescent="0.25">
      <c r="F10592" s="1"/>
      <c r="G10592" s="1"/>
      <c r="H10592" s="1"/>
      <c r="I10592" s="1"/>
      <c r="J10592" s="1"/>
      <c r="K10592" s="1"/>
      <c r="L10592" s="1"/>
      <c r="M10592" s="1"/>
      <c r="N10592" s="1"/>
    </row>
    <row r="10593" spans="6:14" x14ac:dyDescent="0.25">
      <c r="F10593" s="1"/>
      <c r="G10593" s="1"/>
      <c r="H10593" s="1"/>
      <c r="I10593" s="1"/>
      <c r="J10593" s="1"/>
      <c r="K10593" s="1"/>
      <c r="L10593" s="1"/>
      <c r="M10593" s="1"/>
      <c r="N10593" s="1"/>
    </row>
    <row r="10594" spans="6:14" x14ac:dyDescent="0.25">
      <c r="F10594" s="1"/>
      <c r="G10594" s="1"/>
      <c r="H10594" s="1"/>
      <c r="I10594" s="1"/>
      <c r="J10594" s="1"/>
      <c r="K10594" s="1"/>
      <c r="L10594" s="1"/>
      <c r="M10594" s="1"/>
      <c r="N10594" s="1"/>
    </row>
    <row r="10595" spans="6:14" x14ac:dyDescent="0.25">
      <c r="F10595" s="1"/>
      <c r="G10595" s="1"/>
      <c r="H10595" s="1"/>
      <c r="I10595" s="1"/>
      <c r="J10595" s="1"/>
      <c r="K10595" s="1"/>
      <c r="L10595" s="1"/>
      <c r="M10595" s="1"/>
      <c r="N10595" s="1"/>
    </row>
    <row r="10596" spans="6:14" x14ac:dyDescent="0.25">
      <c r="F10596" s="1"/>
      <c r="G10596" s="1"/>
      <c r="H10596" s="1"/>
      <c r="I10596" s="1"/>
      <c r="J10596" s="1"/>
      <c r="K10596" s="1"/>
      <c r="L10596" s="1"/>
      <c r="M10596" s="1"/>
      <c r="N10596" s="1"/>
    </row>
    <row r="10597" spans="6:14" x14ac:dyDescent="0.25">
      <c r="F10597" s="1"/>
      <c r="G10597" s="1"/>
      <c r="H10597" s="1"/>
      <c r="I10597" s="1"/>
      <c r="J10597" s="1"/>
      <c r="K10597" s="1"/>
      <c r="L10597" s="1"/>
      <c r="M10597" s="1"/>
      <c r="N10597" s="1"/>
    </row>
    <row r="10598" spans="6:14" x14ac:dyDescent="0.25">
      <c r="F10598" s="1"/>
      <c r="G10598" s="1"/>
      <c r="H10598" s="1"/>
      <c r="I10598" s="1"/>
      <c r="J10598" s="1"/>
      <c r="K10598" s="1"/>
      <c r="L10598" s="1"/>
      <c r="M10598" s="1"/>
      <c r="N10598" s="1"/>
    </row>
    <row r="10599" spans="6:14" x14ac:dyDescent="0.25">
      <c r="F10599" s="1"/>
      <c r="G10599" s="1"/>
      <c r="H10599" s="1"/>
      <c r="I10599" s="1"/>
      <c r="J10599" s="1"/>
      <c r="K10599" s="1"/>
      <c r="L10599" s="1"/>
      <c r="M10599" s="1"/>
      <c r="N10599" s="1"/>
    </row>
    <row r="10600" spans="6:14" x14ac:dyDescent="0.25">
      <c r="F10600" s="1"/>
      <c r="G10600" s="1"/>
      <c r="H10600" s="1"/>
      <c r="I10600" s="1"/>
      <c r="J10600" s="1"/>
      <c r="K10600" s="1"/>
      <c r="L10600" s="1"/>
      <c r="M10600" s="1"/>
      <c r="N10600" s="1"/>
    </row>
    <row r="10601" spans="6:14" x14ac:dyDescent="0.25">
      <c r="F10601" s="1"/>
      <c r="G10601" s="1"/>
      <c r="H10601" s="1"/>
      <c r="I10601" s="1"/>
      <c r="J10601" s="1"/>
      <c r="K10601" s="1"/>
      <c r="L10601" s="1"/>
      <c r="M10601" s="1"/>
      <c r="N10601" s="1"/>
    </row>
    <row r="10602" spans="6:14" x14ac:dyDescent="0.25">
      <c r="F10602" s="1"/>
      <c r="G10602" s="1"/>
      <c r="H10602" s="1"/>
      <c r="I10602" s="1"/>
      <c r="J10602" s="1"/>
      <c r="K10602" s="1"/>
      <c r="L10602" s="1"/>
      <c r="M10602" s="1"/>
      <c r="N10602" s="1"/>
    </row>
    <row r="10603" spans="6:14" x14ac:dyDescent="0.25">
      <c r="F10603" s="1"/>
      <c r="G10603" s="1"/>
      <c r="H10603" s="1"/>
      <c r="I10603" s="1"/>
      <c r="J10603" s="1"/>
      <c r="K10603" s="1"/>
      <c r="L10603" s="1"/>
      <c r="M10603" s="1"/>
      <c r="N10603" s="1"/>
    </row>
    <row r="10604" spans="6:14" x14ac:dyDescent="0.25">
      <c r="F10604" s="1"/>
      <c r="G10604" s="1"/>
      <c r="H10604" s="1"/>
      <c r="I10604" s="1"/>
      <c r="J10604" s="1"/>
      <c r="K10604" s="1"/>
      <c r="L10604" s="1"/>
      <c r="M10604" s="1"/>
      <c r="N10604" s="1"/>
    </row>
    <row r="10605" spans="6:14" x14ac:dyDescent="0.25">
      <c r="F10605" s="1"/>
      <c r="G10605" s="1"/>
      <c r="H10605" s="1"/>
      <c r="I10605" s="1"/>
      <c r="J10605" s="1"/>
      <c r="K10605" s="1"/>
      <c r="L10605" s="1"/>
      <c r="M10605" s="1"/>
      <c r="N10605" s="1"/>
    </row>
    <row r="10606" spans="6:14" x14ac:dyDescent="0.25">
      <c r="F10606" s="1"/>
      <c r="G10606" s="1"/>
      <c r="H10606" s="1"/>
      <c r="I10606" s="1"/>
      <c r="J10606" s="1"/>
      <c r="K10606" s="1"/>
      <c r="L10606" s="1"/>
      <c r="M10606" s="1"/>
      <c r="N10606" s="1"/>
    </row>
    <row r="10607" spans="6:14" x14ac:dyDescent="0.25">
      <c r="F10607" s="1"/>
      <c r="G10607" s="1"/>
      <c r="H10607" s="1"/>
      <c r="I10607" s="1"/>
      <c r="J10607" s="1"/>
      <c r="K10607" s="1"/>
      <c r="L10607" s="1"/>
      <c r="M10607" s="1"/>
      <c r="N10607" s="1"/>
    </row>
    <row r="10608" spans="6:14" x14ac:dyDescent="0.25">
      <c r="F10608" s="1"/>
      <c r="G10608" s="1"/>
      <c r="H10608" s="1"/>
      <c r="I10608" s="1"/>
      <c r="J10608" s="1"/>
      <c r="K10608" s="1"/>
      <c r="L10608" s="1"/>
      <c r="M10608" s="1"/>
      <c r="N10608" s="1"/>
    </row>
    <row r="10609" spans="6:14" x14ac:dyDescent="0.25">
      <c r="F10609" s="1"/>
      <c r="G10609" s="1"/>
      <c r="H10609" s="1"/>
      <c r="I10609" s="1"/>
      <c r="J10609" s="1"/>
      <c r="K10609" s="1"/>
      <c r="L10609" s="1"/>
      <c r="M10609" s="1"/>
      <c r="N10609" s="1"/>
    </row>
    <row r="10610" spans="6:14" x14ac:dyDescent="0.25">
      <c r="F10610" s="1"/>
      <c r="G10610" s="1"/>
      <c r="H10610" s="1"/>
      <c r="I10610" s="1"/>
      <c r="J10610" s="1"/>
      <c r="K10610" s="1"/>
      <c r="L10610" s="1"/>
      <c r="M10610" s="1"/>
      <c r="N10610" s="1"/>
    </row>
    <row r="10611" spans="6:14" x14ac:dyDescent="0.25">
      <c r="F10611" s="1"/>
      <c r="G10611" s="1"/>
      <c r="H10611" s="1"/>
      <c r="I10611" s="1"/>
      <c r="J10611" s="1"/>
      <c r="K10611" s="1"/>
      <c r="L10611" s="1"/>
      <c r="M10611" s="1"/>
      <c r="N10611" s="1"/>
    </row>
    <row r="10612" spans="6:14" x14ac:dyDescent="0.25">
      <c r="F10612" s="1"/>
      <c r="G10612" s="1"/>
      <c r="H10612" s="1"/>
      <c r="I10612" s="1"/>
      <c r="J10612" s="1"/>
      <c r="K10612" s="1"/>
      <c r="L10612" s="1"/>
      <c r="M10612" s="1"/>
      <c r="N10612" s="1"/>
    </row>
    <row r="10613" spans="6:14" x14ac:dyDescent="0.25">
      <c r="F10613" s="1"/>
      <c r="G10613" s="1"/>
      <c r="H10613" s="1"/>
      <c r="I10613" s="1"/>
      <c r="J10613" s="1"/>
      <c r="K10613" s="1"/>
      <c r="L10613" s="1"/>
      <c r="M10613" s="1"/>
      <c r="N10613" s="1"/>
    </row>
    <row r="10614" spans="6:14" x14ac:dyDescent="0.25">
      <c r="F10614" s="1"/>
      <c r="G10614" s="1"/>
      <c r="H10614" s="1"/>
      <c r="I10614" s="1"/>
      <c r="J10614" s="1"/>
      <c r="K10614" s="1"/>
      <c r="L10614" s="1"/>
      <c r="M10614" s="1"/>
      <c r="N10614" s="1"/>
    </row>
    <row r="10615" spans="6:14" x14ac:dyDescent="0.25">
      <c r="F10615" s="1"/>
      <c r="G10615" s="1"/>
      <c r="H10615" s="1"/>
      <c r="I10615" s="1"/>
      <c r="J10615" s="1"/>
      <c r="K10615" s="1"/>
      <c r="L10615" s="1"/>
      <c r="M10615" s="1"/>
      <c r="N10615" s="1"/>
    </row>
    <row r="10616" spans="6:14" x14ac:dyDescent="0.25">
      <c r="F10616" s="1"/>
      <c r="G10616" s="1"/>
      <c r="H10616" s="1"/>
      <c r="I10616" s="1"/>
      <c r="J10616" s="1"/>
      <c r="K10616" s="1"/>
      <c r="L10616" s="1"/>
      <c r="M10616" s="1"/>
      <c r="N10616" s="1"/>
    </row>
    <row r="10617" spans="6:14" x14ac:dyDescent="0.25">
      <c r="F10617" s="1"/>
      <c r="G10617" s="1"/>
      <c r="H10617" s="1"/>
      <c r="I10617" s="1"/>
      <c r="J10617" s="1"/>
      <c r="K10617" s="1"/>
      <c r="L10617" s="1"/>
      <c r="M10617" s="1"/>
      <c r="N10617" s="1"/>
    </row>
    <row r="10618" spans="6:14" x14ac:dyDescent="0.25">
      <c r="F10618" s="1"/>
      <c r="G10618" s="1"/>
      <c r="H10618" s="1"/>
      <c r="I10618" s="1"/>
      <c r="J10618" s="1"/>
      <c r="K10618" s="1"/>
      <c r="L10618" s="1"/>
      <c r="M10618" s="1"/>
      <c r="N10618" s="1"/>
    </row>
    <row r="10619" spans="6:14" x14ac:dyDescent="0.25">
      <c r="F10619" s="1"/>
      <c r="G10619" s="1"/>
      <c r="H10619" s="1"/>
      <c r="I10619" s="1"/>
      <c r="J10619" s="1"/>
      <c r="K10619" s="1"/>
      <c r="L10619" s="1"/>
      <c r="M10619" s="1"/>
      <c r="N10619" s="1"/>
    </row>
    <row r="10620" spans="6:14" x14ac:dyDescent="0.25">
      <c r="F10620" s="1"/>
      <c r="G10620" s="1"/>
      <c r="H10620" s="1"/>
      <c r="I10620" s="1"/>
      <c r="J10620" s="1"/>
      <c r="K10620" s="1"/>
      <c r="L10620" s="1"/>
      <c r="M10620" s="1"/>
      <c r="N10620" s="1"/>
    </row>
    <row r="10621" spans="6:14" x14ac:dyDescent="0.25">
      <c r="F10621" s="1"/>
      <c r="G10621" s="1"/>
      <c r="H10621" s="1"/>
      <c r="I10621" s="1"/>
      <c r="J10621" s="1"/>
      <c r="K10621" s="1"/>
      <c r="L10621" s="1"/>
      <c r="M10621" s="1"/>
      <c r="N10621" s="1"/>
    </row>
    <row r="10622" spans="6:14" x14ac:dyDescent="0.25">
      <c r="F10622" s="1"/>
      <c r="G10622" s="1"/>
      <c r="H10622" s="1"/>
      <c r="I10622" s="1"/>
      <c r="J10622" s="1"/>
      <c r="K10622" s="1"/>
      <c r="L10622" s="1"/>
      <c r="M10622" s="1"/>
      <c r="N10622" s="1"/>
    </row>
    <row r="10623" spans="6:14" x14ac:dyDescent="0.25">
      <c r="F10623" s="1"/>
      <c r="G10623" s="1"/>
      <c r="H10623" s="1"/>
      <c r="I10623" s="1"/>
      <c r="J10623" s="1"/>
      <c r="K10623" s="1"/>
      <c r="L10623" s="1"/>
      <c r="M10623" s="1"/>
      <c r="N10623" s="1"/>
    </row>
    <row r="10624" spans="6:14" x14ac:dyDescent="0.25">
      <c r="F10624" s="1"/>
      <c r="G10624" s="1"/>
      <c r="H10624" s="1"/>
      <c r="I10624" s="1"/>
      <c r="J10624" s="1"/>
      <c r="K10624" s="1"/>
      <c r="L10624" s="1"/>
      <c r="M10624" s="1"/>
      <c r="N10624" s="1"/>
    </row>
    <row r="10625" spans="6:14" x14ac:dyDescent="0.25">
      <c r="F10625" s="1"/>
      <c r="G10625" s="1"/>
      <c r="H10625" s="1"/>
      <c r="I10625" s="1"/>
      <c r="J10625" s="1"/>
      <c r="K10625" s="1"/>
      <c r="L10625" s="1"/>
      <c r="M10625" s="1"/>
      <c r="N10625" s="1"/>
    </row>
    <row r="10626" spans="6:14" x14ac:dyDescent="0.25">
      <c r="F10626" s="1"/>
      <c r="G10626" s="1"/>
      <c r="H10626" s="1"/>
      <c r="I10626" s="1"/>
      <c r="J10626" s="1"/>
      <c r="K10626" s="1"/>
      <c r="L10626" s="1"/>
      <c r="M10626" s="1"/>
      <c r="N10626" s="1"/>
    </row>
    <row r="10627" spans="6:14" x14ac:dyDescent="0.25">
      <c r="F10627" s="1"/>
      <c r="G10627" s="1"/>
      <c r="H10627" s="1"/>
      <c r="I10627" s="1"/>
      <c r="J10627" s="1"/>
      <c r="K10627" s="1"/>
      <c r="L10627" s="1"/>
      <c r="M10627" s="1"/>
      <c r="N10627" s="1"/>
    </row>
    <row r="10628" spans="6:14" x14ac:dyDescent="0.25">
      <c r="F10628" s="1"/>
      <c r="G10628" s="1"/>
      <c r="H10628" s="1"/>
      <c r="I10628" s="1"/>
      <c r="J10628" s="1"/>
      <c r="K10628" s="1"/>
      <c r="L10628" s="1"/>
      <c r="M10628" s="1"/>
      <c r="N10628" s="1"/>
    </row>
    <row r="10629" spans="6:14" x14ac:dyDescent="0.25">
      <c r="F10629" s="1"/>
      <c r="G10629" s="1"/>
      <c r="H10629" s="1"/>
      <c r="I10629" s="1"/>
      <c r="J10629" s="1"/>
      <c r="K10629" s="1"/>
      <c r="L10629" s="1"/>
      <c r="M10629" s="1"/>
      <c r="N10629" s="1"/>
    </row>
    <row r="10630" spans="6:14" x14ac:dyDescent="0.25">
      <c r="F10630" s="1"/>
      <c r="G10630" s="1"/>
      <c r="H10630" s="1"/>
      <c r="I10630" s="1"/>
      <c r="J10630" s="1"/>
      <c r="K10630" s="1"/>
      <c r="L10630" s="1"/>
      <c r="M10630" s="1"/>
      <c r="N10630" s="1"/>
    </row>
    <row r="10631" spans="6:14" x14ac:dyDescent="0.25">
      <c r="F10631" s="1"/>
      <c r="G10631" s="1"/>
      <c r="H10631" s="1"/>
      <c r="I10631" s="1"/>
      <c r="J10631" s="1"/>
      <c r="K10631" s="1"/>
      <c r="L10631" s="1"/>
      <c r="M10631" s="1"/>
      <c r="N10631" s="1"/>
    </row>
    <row r="10632" spans="6:14" x14ac:dyDescent="0.25">
      <c r="F10632" s="1"/>
      <c r="G10632" s="1"/>
      <c r="H10632" s="1"/>
      <c r="I10632" s="1"/>
      <c r="J10632" s="1"/>
      <c r="K10632" s="1"/>
      <c r="L10632" s="1"/>
      <c r="M10632" s="1"/>
      <c r="N10632" s="1"/>
    </row>
    <row r="10633" spans="6:14" x14ac:dyDescent="0.25">
      <c r="F10633" s="1"/>
      <c r="G10633" s="1"/>
      <c r="H10633" s="1"/>
      <c r="I10633" s="1"/>
      <c r="J10633" s="1"/>
      <c r="K10633" s="1"/>
      <c r="L10633" s="1"/>
      <c r="M10633" s="1"/>
      <c r="N10633" s="1"/>
    </row>
    <row r="10634" spans="6:14" x14ac:dyDescent="0.25">
      <c r="F10634" s="1"/>
      <c r="G10634" s="1"/>
      <c r="H10634" s="1"/>
      <c r="I10634" s="1"/>
      <c r="J10634" s="1"/>
      <c r="K10634" s="1"/>
      <c r="L10634" s="1"/>
      <c r="M10634" s="1"/>
      <c r="N10634" s="1"/>
    </row>
    <row r="10635" spans="6:14" x14ac:dyDescent="0.25">
      <c r="F10635" s="1"/>
      <c r="G10635" s="1"/>
      <c r="H10635" s="1"/>
      <c r="I10635" s="1"/>
      <c r="J10635" s="1"/>
      <c r="K10635" s="1"/>
      <c r="L10635" s="1"/>
      <c r="M10635" s="1"/>
      <c r="N10635" s="1"/>
    </row>
    <row r="10636" spans="6:14" x14ac:dyDescent="0.25">
      <c r="F10636" s="1"/>
      <c r="G10636" s="1"/>
      <c r="H10636" s="1"/>
      <c r="I10636" s="1"/>
      <c r="J10636" s="1"/>
      <c r="K10636" s="1"/>
      <c r="L10636" s="1"/>
      <c r="M10636" s="1"/>
      <c r="N10636" s="1"/>
    </row>
    <row r="10637" spans="6:14" x14ac:dyDescent="0.25">
      <c r="F10637" s="1"/>
      <c r="G10637" s="1"/>
      <c r="H10637" s="1"/>
      <c r="I10637" s="1"/>
      <c r="J10637" s="1"/>
      <c r="K10637" s="1"/>
      <c r="L10637" s="1"/>
      <c r="M10637" s="1"/>
      <c r="N10637" s="1"/>
    </row>
    <row r="10638" spans="6:14" x14ac:dyDescent="0.25">
      <c r="F10638" s="1"/>
      <c r="G10638" s="1"/>
      <c r="H10638" s="1"/>
      <c r="I10638" s="1"/>
      <c r="J10638" s="1"/>
      <c r="K10638" s="1"/>
      <c r="L10638" s="1"/>
      <c r="M10638" s="1"/>
      <c r="N10638" s="1"/>
    </row>
    <row r="10639" spans="6:14" x14ac:dyDescent="0.25">
      <c r="F10639" s="1"/>
      <c r="G10639" s="1"/>
      <c r="H10639" s="1"/>
      <c r="I10639" s="1"/>
      <c r="J10639" s="1"/>
      <c r="K10639" s="1"/>
      <c r="L10639" s="1"/>
      <c r="M10639" s="1"/>
      <c r="N10639" s="1"/>
    </row>
    <row r="10640" spans="6:14" x14ac:dyDescent="0.25">
      <c r="F10640" s="1"/>
      <c r="G10640" s="1"/>
      <c r="H10640" s="1"/>
      <c r="I10640" s="1"/>
      <c r="J10640" s="1"/>
      <c r="K10640" s="1"/>
      <c r="L10640" s="1"/>
      <c r="M10640" s="1"/>
      <c r="N10640" s="1"/>
    </row>
    <row r="10641" spans="6:14" x14ac:dyDescent="0.25">
      <c r="F10641" s="1"/>
      <c r="G10641" s="1"/>
      <c r="H10641" s="1"/>
      <c r="I10641" s="1"/>
      <c r="J10641" s="1"/>
      <c r="K10641" s="1"/>
      <c r="L10641" s="1"/>
      <c r="M10641" s="1"/>
      <c r="N10641" s="1"/>
    </row>
    <row r="10642" spans="6:14" x14ac:dyDescent="0.25">
      <c r="F10642" s="1"/>
      <c r="G10642" s="1"/>
      <c r="H10642" s="1"/>
      <c r="I10642" s="1"/>
      <c r="J10642" s="1"/>
      <c r="K10642" s="1"/>
      <c r="L10642" s="1"/>
      <c r="M10642" s="1"/>
      <c r="N10642" s="1"/>
    </row>
    <row r="10643" spans="6:14" x14ac:dyDescent="0.25">
      <c r="F10643" s="1"/>
      <c r="G10643" s="1"/>
      <c r="H10643" s="1"/>
      <c r="I10643" s="1"/>
      <c r="J10643" s="1"/>
      <c r="K10643" s="1"/>
      <c r="L10643" s="1"/>
      <c r="M10643" s="1"/>
      <c r="N10643" s="1"/>
    </row>
    <row r="10644" spans="6:14" x14ac:dyDescent="0.25">
      <c r="F10644" s="1"/>
      <c r="G10644" s="1"/>
      <c r="H10644" s="1"/>
      <c r="I10644" s="1"/>
      <c r="J10644" s="1"/>
      <c r="K10644" s="1"/>
      <c r="L10644" s="1"/>
      <c r="M10644" s="1"/>
      <c r="N10644" s="1"/>
    </row>
    <row r="10645" spans="6:14" x14ac:dyDescent="0.25">
      <c r="F10645" s="1"/>
      <c r="G10645" s="1"/>
      <c r="H10645" s="1"/>
      <c r="I10645" s="1"/>
      <c r="J10645" s="1"/>
      <c r="K10645" s="1"/>
      <c r="L10645" s="1"/>
      <c r="M10645" s="1"/>
      <c r="N10645" s="1"/>
    </row>
    <row r="10646" spans="6:14" x14ac:dyDescent="0.25">
      <c r="F10646" s="1"/>
      <c r="G10646" s="1"/>
      <c r="H10646" s="1"/>
      <c r="I10646" s="1"/>
      <c r="J10646" s="1"/>
      <c r="K10646" s="1"/>
      <c r="L10646" s="1"/>
      <c r="M10646" s="1"/>
      <c r="N10646" s="1"/>
    </row>
    <row r="10647" spans="6:14" x14ac:dyDescent="0.25">
      <c r="F10647" s="1"/>
      <c r="G10647" s="1"/>
      <c r="H10647" s="1"/>
      <c r="I10647" s="1"/>
      <c r="J10647" s="1"/>
      <c r="K10647" s="1"/>
      <c r="L10647" s="1"/>
      <c r="M10647" s="1"/>
      <c r="N10647" s="1"/>
    </row>
    <row r="10648" spans="6:14" x14ac:dyDescent="0.25">
      <c r="F10648" s="1"/>
      <c r="G10648" s="1"/>
      <c r="H10648" s="1"/>
      <c r="I10648" s="1"/>
      <c r="J10648" s="1"/>
      <c r="K10648" s="1"/>
      <c r="L10648" s="1"/>
      <c r="M10648" s="1"/>
      <c r="N10648" s="1"/>
    </row>
    <row r="10649" spans="6:14" x14ac:dyDescent="0.25">
      <c r="F10649" s="1"/>
      <c r="G10649" s="1"/>
      <c r="H10649" s="1"/>
      <c r="I10649" s="1"/>
      <c r="J10649" s="1"/>
      <c r="K10649" s="1"/>
      <c r="L10649" s="1"/>
      <c r="M10649" s="1"/>
      <c r="N10649" s="1"/>
    </row>
    <row r="10650" spans="6:14" x14ac:dyDescent="0.25">
      <c r="F10650" s="1"/>
      <c r="G10650" s="1"/>
      <c r="H10650" s="1"/>
      <c r="I10650" s="1"/>
      <c r="J10650" s="1"/>
      <c r="K10650" s="1"/>
      <c r="L10650" s="1"/>
      <c r="M10650" s="1"/>
      <c r="N10650" s="1"/>
    </row>
    <row r="10651" spans="6:14" x14ac:dyDescent="0.25">
      <c r="F10651" s="1"/>
      <c r="G10651" s="1"/>
      <c r="H10651" s="1"/>
      <c r="I10651" s="1"/>
      <c r="J10651" s="1"/>
      <c r="K10651" s="1"/>
      <c r="L10651" s="1"/>
      <c r="M10651" s="1"/>
      <c r="N10651" s="1"/>
    </row>
    <row r="10652" spans="6:14" x14ac:dyDescent="0.25">
      <c r="F10652" s="1"/>
      <c r="G10652" s="1"/>
      <c r="H10652" s="1"/>
      <c r="I10652" s="1"/>
      <c r="J10652" s="1"/>
      <c r="K10652" s="1"/>
      <c r="L10652" s="1"/>
      <c r="M10652" s="1"/>
      <c r="N10652" s="1"/>
    </row>
    <row r="10653" spans="6:14" x14ac:dyDescent="0.25">
      <c r="F10653" s="1"/>
      <c r="G10653" s="1"/>
      <c r="H10653" s="1"/>
      <c r="I10653" s="1"/>
      <c r="J10653" s="1"/>
      <c r="K10653" s="1"/>
      <c r="L10653" s="1"/>
      <c r="M10653" s="1"/>
      <c r="N10653" s="1"/>
    </row>
    <row r="10654" spans="6:14" x14ac:dyDescent="0.25">
      <c r="F10654" s="1"/>
      <c r="G10654" s="1"/>
      <c r="H10654" s="1"/>
      <c r="I10654" s="1"/>
      <c r="J10654" s="1"/>
      <c r="K10654" s="1"/>
      <c r="L10654" s="1"/>
      <c r="M10654" s="1"/>
      <c r="N10654" s="1"/>
    </row>
    <row r="10655" spans="6:14" x14ac:dyDescent="0.25">
      <c r="F10655" s="1"/>
      <c r="G10655" s="1"/>
      <c r="H10655" s="1"/>
      <c r="I10655" s="1"/>
      <c r="J10655" s="1"/>
      <c r="K10655" s="1"/>
      <c r="L10655" s="1"/>
      <c r="M10655" s="1"/>
      <c r="N10655" s="1"/>
    </row>
    <row r="10656" spans="6:14" x14ac:dyDescent="0.25">
      <c r="F10656" s="1"/>
      <c r="G10656" s="1"/>
      <c r="H10656" s="1"/>
      <c r="I10656" s="1"/>
      <c r="J10656" s="1"/>
      <c r="K10656" s="1"/>
      <c r="L10656" s="1"/>
      <c r="M10656" s="1"/>
      <c r="N10656" s="1"/>
    </row>
    <row r="10657" spans="6:14" x14ac:dyDescent="0.25">
      <c r="F10657" s="1"/>
      <c r="G10657" s="1"/>
      <c r="H10657" s="1"/>
      <c r="I10657" s="1"/>
      <c r="J10657" s="1"/>
      <c r="K10657" s="1"/>
      <c r="L10657" s="1"/>
      <c r="M10657" s="1"/>
      <c r="N10657" s="1"/>
    </row>
    <row r="10658" spans="6:14" x14ac:dyDescent="0.25">
      <c r="F10658" s="1"/>
      <c r="G10658" s="1"/>
      <c r="H10658" s="1"/>
      <c r="I10658" s="1"/>
      <c r="J10658" s="1"/>
      <c r="K10658" s="1"/>
      <c r="L10658" s="1"/>
      <c r="M10658" s="1"/>
      <c r="N10658" s="1"/>
    </row>
    <row r="10659" spans="6:14" x14ac:dyDescent="0.25">
      <c r="F10659" s="1"/>
      <c r="G10659" s="1"/>
      <c r="H10659" s="1"/>
      <c r="I10659" s="1"/>
      <c r="J10659" s="1"/>
      <c r="K10659" s="1"/>
      <c r="L10659" s="1"/>
      <c r="M10659" s="1"/>
      <c r="N10659" s="1"/>
    </row>
    <row r="10660" spans="6:14" x14ac:dyDescent="0.25">
      <c r="F10660" s="1"/>
      <c r="G10660" s="1"/>
      <c r="H10660" s="1"/>
      <c r="I10660" s="1"/>
      <c r="J10660" s="1"/>
      <c r="K10660" s="1"/>
      <c r="L10660" s="1"/>
      <c r="M10660" s="1"/>
      <c r="N10660" s="1"/>
    </row>
    <row r="10661" spans="6:14" x14ac:dyDescent="0.25">
      <c r="F10661" s="1"/>
      <c r="G10661" s="1"/>
      <c r="H10661" s="1"/>
      <c r="I10661" s="1"/>
      <c r="J10661" s="1"/>
      <c r="K10661" s="1"/>
      <c r="L10661" s="1"/>
      <c r="M10661" s="1"/>
      <c r="N10661" s="1"/>
    </row>
    <row r="10662" spans="6:14" x14ac:dyDescent="0.25">
      <c r="F10662" s="1"/>
      <c r="G10662" s="1"/>
      <c r="H10662" s="1"/>
      <c r="I10662" s="1"/>
      <c r="J10662" s="1"/>
      <c r="K10662" s="1"/>
      <c r="L10662" s="1"/>
      <c r="M10662" s="1"/>
      <c r="N10662" s="1"/>
    </row>
    <row r="10663" spans="6:14" x14ac:dyDescent="0.25">
      <c r="F10663" s="1"/>
      <c r="G10663" s="1"/>
      <c r="H10663" s="1"/>
      <c r="I10663" s="1"/>
      <c r="J10663" s="1"/>
      <c r="K10663" s="1"/>
      <c r="L10663" s="1"/>
      <c r="M10663" s="1"/>
      <c r="N10663" s="1"/>
    </row>
    <row r="10664" spans="6:14" x14ac:dyDescent="0.25">
      <c r="F10664" s="1"/>
      <c r="G10664" s="1"/>
      <c r="H10664" s="1"/>
      <c r="I10664" s="1"/>
      <c r="J10664" s="1"/>
      <c r="K10664" s="1"/>
      <c r="L10664" s="1"/>
      <c r="M10664" s="1"/>
      <c r="N10664" s="1"/>
    </row>
    <row r="10665" spans="6:14" x14ac:dyDescent="0.25">
      <c r="F10665" s="1"/>
      <c r="G10665" s="1"/>
      <c r="H10665" s="1"/>
      <c r="I10665" s="1"/>
      <c r="J10665" s="1"/>
      <c r="K10665" s="1"/>
      <c r="L10665" s="1"/>
      <c r="M10665" s="1"/>
      <c r="N10665" s="1"/>
    </row>
    <row r="10666" spans="6:14" x14ac:dyDescent="0.25">
      <c r="F10666" s="1"/>
      <c r="G10666" s="1"/>
      <c r="H10666" s="1"/>
      <c r="I10666" s="1"/>
      <c r="J10666" s="1"/>
      <c r="K10666" s="1"/>
      <c r="L10666" s="1"/>
      <c r="M10666" s="1"/>
      <c r="N10666" s="1"/>
    </row>
    <row r="10667" spans="6:14" x14ac:dyDescent="0.25">
      <c r="F10667" s="1"/>
      <c r="G10667" s="1"/>
      <c r="H10667" s="1"/>
      <c r="I10667" s="1"/>
      <c r="J10667" s="1"/>
      <c r="K10667" s="1"/>
      <c r="L10667" s="1"/>
      <c r="M10667" s="1"/>
      <c r="N10667" s="1"/>
    </row>
    <row r="10668" spans="6:14" x14ac:dyDescent="0.25">
      <c r="F10668" s="1"/>
      <c r="G10668" s="1"/>
      <c r="H10668" s="1"/>
      <c r="I10668" s="1"/>
      <c r="J10668" s="1"/>
      <c r="K10668" s="1"/>
      <c r="L10668" s="1"/>
      <c r="M10668" s="1"/>
      <c r="N10668" s="1"/>
    </row>
    <row r="10669" spans="6:14" x14ac:dyDescent="0.25">
      <c r="F10669" s="1"/>
      <c r="G10669" s="1"/>
      <c r="H10669" s="1"/>
      <c r="I10669" s="1"/>
      <c r="J10669" s="1"/>
      <c r="K10669" s="1"/>
      <c r="L10669" s="1"/>
      <c r="M10669" s="1"/>
      <c r="N10669" s="1"/>
    </row>
    <row r="10670" spans="6:14" x14ac:dyDescent="0.25">
      <c r="F10670" s="1"/>
      <c r="G10670" s="1"/>
      <c r="H10670" s="1"/>
      <c r="I10670" s="1"/>
      <c r="J10670" s="1"/>
      <c r="K10670" s="1"/>
      <c r="L10670" s="1"/>
      <c r="M10670" s="1"/>
      <c r="N10670" s="1"/>
    </row>
    <row r="10671" spans="6:14" x14ac:dyDescent="0.25">
      <c r="F10671" s="1"/>
      <c r="G10671" s="1"/>
      <c r="H10671" s="1"/>
      <c r="I10671" s="1"/>
      <c r="J10671" s="1"/>
      <c r="K10671" s="1"/>
      <c r="L10671" s="1"/>
      <c r="M10671" s="1"/>
      <c r="N10671" s="1"/>
    </row>
    <row r="10672" spans="6:14" x14ac:dyDescent="0.25">
      <c r="F10672" s="1"/>
      <c r="G10672" s="1"/>
      <c r="H10672" s="1"/>
      <c r="I10672" s="1"/>
      <c r="J10672" s="1"/>
      <c r="K10672" s="1"/>
      <c r="L10672" s="1"/>
      <c r="M10672" s="1"/>
      <c r="N10672" s="1"/>
    </row>
    <row r="10673" spans="6:14" x14ac:dyDescent="0.25">
      <c r="F10673" s="1"/>
      <c r="G10673" s="1"/>
      <c r="H10673" s="1"/>
      <c r="I10673" s="1"/>
      <c r="J10673" s="1"/>
      <c r="K10673" s="1"/>
      <c r="L10673" s="1"/>
      <c r="M10673" s="1"/>
      <c r="N10673" s="1"/>
    </row>
    <row r="10674" spans="6:14" x14ac:dyDescent="0.25">
      <c r="F10674" s="1"/>
      <c r="G10674" s="1"/>
      <c r="H10674" s="1"/>
      <c r="I10674" s="1"/>
      <c r="J10674" s="1"/>
      <c r="K10674" s="1"/>
      <c r="L10674" s="1"/>
      <c r="M10674" s="1"/>
      <c r="N10674" s="1"/>
    </row>
    <row r="10675" spans="6:14" x14ac:dyDescent="0.25">
      <c r="F10675" s="1"/>
      <c r="G10675" s="1"/>
      <c r="H10675" s="1"/>
      <c r="I10675" s="1"/>
      <c r="J10675" s="1"/>
      <c r="K10675" s="1"/>
      <c r="L10675" s="1"/>
      <c r="M10675" s="1"/>
      <c r="N10675" s="1"/>
    </row>
    <row r="10676" spans="6:14" x14ac:dyDescent="0.25">
      <c r="F10676" s="1"/>
      <c r="G10676" s="1"/>
      <c r="H10676" s="1"/>
      <c r="I10676" s="1"/>
      <c r="J10676" s="1"/>
      <c r="K10676" s="1"/>
      <c r="L10676" s="1"/>
      <c r="M10676" s="1"/>
      <c r="N10676" s="1"/>
    </row>
    <row r="10677" spans="6:14" x14ac:dyDescent="0.25">
      <c r="F10677" s="1"/>
      <c r="G10677" s="1"/>
      <c r="H10677" s="1"/>
      <c r="I10677" s="1"/>
      <c r="J10677" s="1"/>
      <c r="K10677" s="1"/>
      <c r="L10677" s="1"/>
      <c r="M10677" s="1"/>
      <c r="N10677" s="1"/>
    </row>
    <row r="10678" spans="6:14" x14ac:dyDescent="0.25">
      <c r="F10678" s="1"/>
      <c r="G10678" s="1"/>
      <c r="H10678" s="1"/>
      <c r="I10678" s="1"/>
      <c r="J10678" s="1"/>
      <c r="K10678" s="1"/>
      <c r="L10678" s="1"/>
      <c r="M10678" s="1"/>
      <c r="N10678" s="1"/>
    </row>
    <row r="10679" spans="6:14" x14ac:dyDescent="0.25">
      <c r="F10679" s="1"/>
      <c r="G10679" s="1"/>
      <c r="H10679" s="1"/>
      <c r="I10679" s="1"/>
      <c r="J10679" s="1"/>
      <c r="K10679" s="1"/>
      <c r="L10679" s="1"/>
      <c r="M10679" s="1"/>
      <c r="N10679" s="1"/>
    </row>
    <row r="10680" spans="6:14" x14ac:dyDescent="0.25">
      <c r="F10680" s="1"/>
      <c r="G10680" s="1"/>
      <c r="H10680" s="1"/>
      <c r="I10680" s="1"/>
      <c r="J10680" s="1"/>
      <c r="K10680" s="1"/>
      <c r="L10680" s="1"/>
      <c r="M10680" s="1"/>
      <c r="N10680" s="1"/>
    </row>
    <row r="10681" spans="6:14" x14ac:dyDescent="0.25">
      <c r="F10681" s="1"/>
      <c r="G10681" s="1"/>
      <c r="H10681" s="1"/>
      <c r="I10681" s="1"/>
      <c r="J10681" s="1"/>
      <c r="K10681" s="1"/>
      <c r="L10681" s="1"/>
      <c r="M10681" s="1"/>
      <c r="N10681" s="1"/>
    </row>
    <row r="10682" spans="6:14" x14ac:dyDescent="0.25">
      <c r="F10682" s="1"/>
      <c r="G10682" s="1"/>
      <c r="H10682" s="1"/>
      <c r="I10682" s="1"/>
      <c r="J10682" s="1"/>
      <c r="K10682" s="1"/>
      <c r="L10682" s="1"/>
      <c r="M10682" s="1"/>
      <c r="N10682" s="1"/>
    </row>
    <row r="10683" spans="6:14" x14ac:dyDescent="0.25">
      <c r="F10683" s="1"/>
      <c r="G10683" s="1"/>
      <c r="H10683" s="1"/>
      <c r="I10683" s="1"/>
      <c r="J10683" s="1"/>
      <c r="K10683" s="1"/>
      <c r="L10683" s="1"/>
      <c r="M10683" s="1"/>
      <c r="N10683" s="1"/>
    </row>
    <row r="10684" spans="6:14" x14ac:dyDescent="0.25">
      <c r="F10684" s="1"/>
      <c r="G10684" s="1"/>
      <c r="H10684" s="1"/>
      <c r="I10684" s="1"/>
      <c r="J10684" s="1"/>
      <c r="K10684" s="1"/>
      <c r="L10684" s="1"/>
      <c r="M10684" s="1"/>
      <c r="N10684" s="1"/>
    </row>
    <row r="10685" spans="6:14" x14ac:dyDescent="0.25">
      <c r="F10685" s="1"/>
      <c r="G10685" s="1"/>
      <c r="H10685" s="1"/>
      <c r="I10685" s="1"/>
      <c r="J10685" s="1"/>
      <c r="K10685" s="1"/>
      <c r="L10685" s="1"/>
      <c r="M10685" s="1"/>
      <c r="N10685" s="1"/>
    </row>
    <row r="10686" spans="6:14" x14ac:dyDescent="0.25">
      <c r="F10686" s="1"/>
      <c r="G10686" s="1"/>
      <c r="H10686" s="1"/>
      <c r="I10686" s="1"/>
      <c r="J10686" s="1"/>
      <c r="K10686" s="1"/>
      <c r="L10686" s="1"/>
      <c r="M10686" s="1"/>
      <c r="N10686" s="1"/>
    </row>
    <row r="10687" spans="6:14" x14ac:dyDescent="0.25">
      <c r="F10687" s="1"/>
      <c r="G10687" s="1"/>
      <c r="H10687" s="1"/>
      <c r="I10687" s="1"/>
      <c r="J10687" s="1"/>
      <c r="K10687" s="1"/>
      <c r="L10687" s="1"/>
      <c r="M10687" s="1"/>
      <c r="N10687" s="1"/>
    </row>
    <row r="10688" spans="6:14" x14ac:dyDescent="0.25">
      <c r="F10688" s="1"/>
      <c r="G10688" s="1"/>
      <c r="H10688" s="1"/>
      <c r="I10688" s="1"/>
      <c r="J10688" s="1"/>
      <c r="K10688" s="1"/>
      <c r="L10688" s="1"/>
      <c r="M10688" s="1"/>
      <c r="N10688" s="1"/>
    </row>
    <row r="10689" spans="6:14" x14ac:dyDescent="0.25">
      <c r="F10689" s="1"/>
      <c r="G10689" s="1"/>
      <c r="H10689" s="1"/>
      <c r="I10689" s="1"/>
      <c r="J10689" s="1"/>
      <c r="K10689" s="1"/>
      <c r="L10689" s="1"/>
      <c r="M10689" s="1"/>
      <c r="N10689" s="1"/>
    </row>
    <row r="10690" spans="6:14" x14ac:dyDescent="0.25">
      <c r="F10690" s="1"/>
      <c r="G10690" s="1"/>
      <c r="H10690" s="1"/>
      <c r="I10690" s="1"/>
      <c r="J10690" s="1"/>
      <c r="K10690" s="1"/>
      <c r="L10690" s="1"/>
      <c r="M10690" s="1"/>
      <c r="N10690" s="1"/>
    </row>
    <row r="10691" spans="6:14" x14ac:dyDescent="0.25">
      <c r="F10691" s="1"/>
      <c r="G10691" s="1"/>
      <c r="H10691" s="1"/>
      <c r="I10691" s="1"/>
      <c r="J10691" s="1"/>
      <c r="K10691" s="1"/>
      <c r="L10691" s="1"/>
      <c r="M10691" s="1"/>
      <c r="N10691" s="1"/>
    </row>
    <row r="10692" spans="6:14" x14ac:dyDescent="0.25">
      <c r="F10692" s="1"/>
      <c r="G10692" s="1"/>
      <c r="H10692" s="1"/>
      <c r="I10692" s="1"/>
      <c r="J10692" s="1"/>
      <c r="K10692" s="1"/>
      <c r="L10692" s="1"/>
      <c r="M10692" s="1"/>
      <c r="N10692" s="1"/>
    </row>
    <row r="10693" spans="6:14" x14ac:dyDescent="0.25">
      <c r="F10693" s="1"/>
      <c r="G10693" s="1"/>
      <c r="H10693" s="1"/>
      <c r="I10693" s="1"/>
      <c r="J10693" s="1"/>
      <c r="K10693" s="1"/>
      <c r="L10693" s="1"/>
      <c r="M10693" s="1"/>
      <c r="N10693" s="1"/>
    </row>
    <row r="10694" spans="6:14" x14ac:dyDescent="0.25">
      <c r="F10694" s="1"/>
      <c r="G10694" s="1"/>
      <c r="H10694" s="1"/>
      <c r="I10694" s="1"/>
      <c r="J10694" s="1"/>
      <c r="K10694" s="1"/>
      <c r="L10694" s="1"/>
      <c r="M10694" s="1"/>
      <c r="N10694" s="1"/>
    </row>
    <row r="10695" spans="6:14" x14ac:dyDescent="0.25">
      <c r="F10695" s="1"/>
      <c r="G10695" s="1"/>
      <c r="H10695" s="1"/>
      <c r="I10695" s="1"/>
      <c r="J10695" s="1"/>
      <c r="K10695" s="1"/>
      <c r="L10695" s="1"/>
      <c r="M10695" s="1"/>
      <c r="N10695" s="1"/>
    </row>
    <row r="10696" spans="6:14" x14ac:dyDescent="0.25">
      <c r="F10696" s="1"/>
      <c r="G10696" s="1"/>
      <c r="H10696" s="1"/>
      <c r="I10696" s="1"/>
      <c r="J10696" s="1"/>
      <c r="K10696" s="1"/>
      <c r="L10696" s="1"/>
      <c r="M10696" s="1"/>
      <c r="N10696" s="1"/>
    </row>
    <row r="10697" spans="6:14" x14ac:dyDescent="0.25">
      <c r="F10697" s="1"/>
      <c r="G10697" s="1"/>
      <c r="H10697" s="1"/>
      <c r="I10697" s="1"/>
      <c r="J10697" s="1"/>
      <c r="K10697" s="1"/>
      <c r="L10697" s="1"/>
      <c r="M10697" s="1"/>
      <c r="N10697" s="1"/>
    </row>
    <row r="10698" spans="6:14" x14ac:dyDescent="0.25">
      <c r="F10698" s="1"/>
      <c r="G10698" s="1"/>
      <c r="H10698" s="1"/>
      <c r="I10698" s="1"/>
      <c r="J10698" s="1"/>
      <c r="K10698" s="1"/>
      <c r="L10698" s="1"/>
      <c r="M10698" s="1"/>
      <c r="N10698" s="1"/>
    </row>
    <row r="10699" spans="6:14" x14ac:dyDescent="0.25">
      <c r="F10699" s="1"/>
      <c r="G10699" s="1"/>
      <c r="H10699" s="1"/>
      <c r="I10699" s="1"/>
      <c r="J10699" s="1"/>
      <c r="K10699" s="1"/>
      <c r="L10699" s="1"/>
      <c r="M10699" s="1"/>
      <c r="N10699" s="1"/>
    </row>
    <row r="10700" spans="6:14" x14ac:dyDescent="0.25">
      <c r="F10700" s="1"/>
      <c r="G10700" s="1"/>
      <c r="H10700" s="1"/>
      <c r="I10700" s="1"/>
      <c r="J10700" s="1"/>
      <c r="K10700" s="1"/>
      <c r="L10700" s="1"/>
      <c r="M10700" s="1"/>
      <c r="N10700" s="1"/>
    </row>
    <row r="10701" spans="6:14" x14ac:dyDescent="0.25">
      <c r="F10701" s="1"/>
      <c r="G10701" s="1"/>
      <c r="H10701" s="1"/>
      <c r="I10701" s="1"/>
      <c r="J10701" s="1"/>
      <c r="K10701" s="1"/>
      <c r="L10701" s="1"/>
      <c r="M10701" s="1"/>
      <c r="N10701" s="1"/>
    </row>
    <row r="10702" spans="6:14" x14ac:dyDescent="0.25">
      <c r="F10702" s="1"/>
      <c r="G10702" s="1"/>
      <c r="H10702" s="1"/>
      <c r="I10702" s="1"/>
      <c r="J10702" s="1"/>
      <c r="K10702" s="1"/>
      <c r="L10702" s="1"/>
      <c r="M10702" s="1"/>
      <c r="N10702" s="1"/>
    </row>
    <row r="10703" spans="6:14" x14ac:dyDescent="0.25">
      <c r="F10703" s="1"/>
      <c r="G10703" s="1"/>
      <c r="H10703" s="1"/>
      <c r="I10703" s="1"/>
      <c r="J10703" s="1"/>
      <c r="K10703" s="1"/>
      <c r="L10703" s="1"/>
      <c r="M10703" s="1"/>
      <c r="N10703" s="1"/>
    </row>
    <row r="10704" spans="6:14" x14ac:dyDescent="0.25">
      <c r="F10704" s="1"/>
      <c r="G10704" s="1"/>
      <c r="H10704" s="1"/>
      <c r="I10704" s="1"/>
      <c r="J10704" s="1"/>
      <c r="K10704" s="1"/>
      <c r="L10704" s="1"/>
      <c r="M10704" s="1"/>
      <c r="N10704" s="1"/>
    </row>
    <row r="10705" spans="6:14" x14ac:dyDescent="0.25">
      <c r="F10705" s="1"/>
      <c r="G10705" s="1"/>
      <c r="H10705" s="1"/>
      <c r="I10705" s="1"/>
      <c r="J10705" s="1"/>
      <c r="K10705" s="1"/>
      <c r="L10705" s="1"/>
      <c r="M10705" s="1"/>
      <c r="N10705" s="1"/>
    </row>
    <row r="10706" spans="6:14" x14ac:dyDescent="0.25">
      <c r="F10706" s="1"/>
      <c r="G10706" s="1"/>
      <c r="H10706" s="1"/>
      <c r="I10706" s="1"/>
      <c r="J10706" s="1"/>
      <c r="K10706" s="1"/>
      <c r="L10706" s="1"/>
      <c r="M10706" s="1"/>
      <c r="N10706" s="1"/>
    </row>
    <row r="10707" spans="6:14" x14ac:dyDescent="0.25">
      <c r="F10707" s="1"/>
      <c r="G10707" s="1"/>
      <c r="H10707" s="1"/>
      <c r="I10707" s="1"/>
      <c r="J10707" s="1"/>
      <c r="K10707" s="1"/>
      <c r="L10707" s="1"/>
      <c r="M10707" s="1"/>
      <c r="N10707" s="1"/>
    </row>
    <row r="10708" spans="6:14" x14ac:dyDescent="0.25">
      <c r="F10708" s="1"/>
      <c r="G10708" s="1"/>
      <c r="H10708" s="1"/>
      <c r="I10708" s="1"/>
      <c r="J10708" s="1"/>
      <c r="K10708" s="1"/>
      <c r="L10708" s="1"/>
      <c r="M10708" s="1"/>
      <c r="N10708" s="1"/>
    </row>
    <row r="10709" spans="6:14" x14ac:dyDescent="0.25">
      <c r="F10709" s="1"/>
      <c r="G10709" s="1"/>
      <c r="H10709" s="1"/>
      <c r="I10709" s="1"/>
      <c r="J10709" s="1"/>
      <c r="K10709" s="1"/>
      <c r="L10709" s="1"/>
      <c r="M10709" s="1"/>
      <c r="N10709" s="1"/>
    </row>
    <row r="10710" spans="6:14" x14ac:dyDescent="0.25">
      <c r="F10710" s="1"/>
      <c r="G10710" s="1"/>
      <c r="H10710" s="1"/>
      <c r="I10710" s="1"/>
      <c r="J10710" s="1"/>
      <c r="K10710" s="1"/>
      <c r="L10710" s="1"/>
      <c r="M10710" s="1"/>
      <c r="N10710" s="1"/>
    </row>
    <row r="10711" spans="6:14" x14ac:dyDescent="0.25">
      <c r="F10711" s="1"/>
      <c r="G10711" s="1"/>
      <c r="H10711" s="1"/>
      <c r="I10711" s="1"/>
      <c r="J10711" s="1"/>
      <c r="K10711" s="1"/>
      <c r="L10711" s="1"/>
      <c r="M10711" s="1"/>
      <c r="N10711" s="1"/>
    </row>
    <row r="10712" spans="6:14" x14ac:dyDescent="0.25">
      <c r="F10712" s="1"/>
      <c r="G10712" s="1"/>
      <c r="H10712" s="1"/>
      <c r="I10712" s="1"/>
      <c r="J10712" s="1"/>
      <c r="K10712" s="1"/>
      <c r="L10712" s="1"/>
      <c r="M10712" s="1"/>
      <c r="N10712" s="1"/>
    </row>
    <row r="10713" spans="6:14" x14ac:dyDescent="0.25">
      <c r="F10713" s="1"/>
      <c r="G10713" s="1"/>
      <c r="H10713" s="1"/>
      <c r="I10713" s="1"/>
      <c r="J10713" s="1"/>
      <c r="K10713" s="1"/>
      <c r="L10713" s="1"/>
      <c r="M10713" s="1"/>
      <c r="N10713" s="1"/>
    </row>
    <row r="10714" spans="6:14" x14ac:dyDescent="0.25">
      <c r="F10714" s="1"/>
      <c r="G10714" s="1"/>
      <c r="H10714" s="1"/>
      <c r="I10714" s="1"/>
      <c r="J10714" s="1"/>
      <c r="K10714" s="1"/>
      <c r="L10714" s="1"/>
      <c r="M10714" s="1"/>
      <c r="N10714" s="1"/>
    </row>
    <row r="10715" spans="6:14" x14ac:dyDescent="0.25">
      <c r="F10715" s="1"/>
      <c r="G10715" s="1"/>
      <c r="H10715" s="1"/>
      <c r="I10715" s="1"/>
      <c r="J10715" s="1"/>
      <c r="K10715" s="1"/>
      <c r="L10715" s="1"/>
      <c r="M10715" s="1"/>
      <c r="N10715" s="1"/>
    </row>
    <row r="10716" spans="6:14" x14ac:dyDescent="0.25">
      <c r="F10716" s="1"/>
      <c r="G10716" s="1"/>
      <c r="H10716" s="1"/>
      <c r="I10716" s="1"/>
      <c r="J10716" s="1"/>
      <c r="K10716" s="1"/>
      <c r="L10716" s="1"/>
      <c r="M10716" s="1"/>
      <c r="N10716" s="1"/>
    </row>
    <row r="10717" spans="6:14" x14ac:dyDescent="0.25">
      <c r="F10717" s="1"/>
      <c r="G10717" s="1"/>
      <c r="H10717" s="1"/>
      <c r="I10717" s="1"/>
      <c r="J10717" s="1"/>
      <c r="K10717" s="1"/>
      <c r="L10717" s="1"/>
      <c r="M10717" s="1"/>
      <c r="N10717" s="1"/>
    </row>
    <row r="10718" spans="6:14" x14ac:dyDescent="0.25">
      <c r="F10718" s="1"/>
      <c r="G10718" s="1"/>
      <c r="H10718" s="1"/>
      <c r="I10718" s="1"/>
      <c r="J10718" s="1"/>
      <c r="K10718" s="1"/>
      <c r="L10718" s="1"/>
      <c r="M10718" s="1"/>
      <c r="N10718" s="1"/>
    </row>
    <row r="10719" spans="6:14" x14ac:dyDescent="0.25">
      <c r="F10719" s="1"/>
      <c r="G10719" s="1"/>
      <c r="H10719" s="1"/>
      <c r="I10719" s="1"/>
      <c r="J10719" s="1"/>
      <c r="K10719" s="1"/>
      <c r="L10719" s="1"/>
      <c r="M10719" s="1"/>
      <c r="N10719" s="1"/>
    </row>
    <row r="10720" spans="6:14" x14ac:dyDescent="0.25">
      <c r="F10720" s="1"/>
      <c r="G10720" s="1"/>
      <c r="H10720" s="1"/>
      <c r="I10720" s="1"/>
      <c r="J10720" s="1"/>
      <c r="K10720" s="1"/>
      <c r="L10720" s="1"/>
      <c r="M10720" s="1"/>
      <c r="N10720" s="1"/>
    </row>
    <row r="10721" spans="6:14" x14ac:dyDescent="0.25">
      <c r="F10721" s="1"/>
      <c r="G10721" s="1"/>
      <c r="H10721" s="1"/>
      <c r="I10721" s="1"/>
      <c r="J10721" s="1"/>
      <c r="K10721" s="1"/>
      <c r="L10721" s="1"/>
      <c r="M10721" s="1"/>
      <c r="N10721" s="1"/>
    </row>
    <row r="10722" spans="6:14" x14ac:dyDescent="0.25">
      <c r="F10722" s="1"/>
      <c r="G10722" s="1"/>
      <c r="H10722" s="1"/>
      <c r="I10722" s="1"/>
      <c r="J10722" s="1"/>
      <c r="K10722" s="1"/>
      <c r="L10722" s="1"/>
      <c r="M10722" s="1"/>
      <c r="N10722" s="1"/>
    </row>
    <row r="10723" spans="6:14" x14ac:dyDescent="0.25">
      <c r="F10723" s="1"/>
      <c r="G10723" s="1"/>
      <c r="H10723" s="1"/>
      <c r="I10723" s="1"/>
      <c r="J10723" s="1"/>
      <c r="K10723" s="1"/>
      <c r="L10723" s="1"/>
      <c r="M10723" s="1"/>
      <c r="N10723" s="1"/>
    </row>
    <row r="10724" spans="6:14" x14ac:dyDescent="0.25">
      <c r="F10724" s="1"/>
      <c r="G10724" s="1"/>
      <c r="H10724" s="1"/>
      <c r="I10724" s="1"/>
      <c r="J10724" s="1"/>
      <c r="K10724" s="1"/>
      <c r="L10724" s="1"/>
      <c r="M10724" s="1"/>
      <c r="N10724" s="1"/>
    </row>
    <row r="10725" spans="6:14" x14ac:dyDescent="0.25">
      <c r="F10725" s="1"/>
      <c r="G10725" s="1"/>
      <c r="H10725" s="1"/>
      <c r="I10725" s="1"/>
      <c r="J10725" s="1"/>
      <c r="K10725" s="1"/>
      <c r="L10725" s="1"/>
      <c r="M10725" s="1"/>
      <c r="N10725" s="1"/>
    </row>
    <row r="10726" spans="6:14" x14ac:dyDescent="0.25">
      <c r="F10726" s="1"/>
      <c r="G10726" s="1"/>
      <c r="H10726" s="1"/>
      <c r="I10726" s="1"/>
      <c r="J10726" s="1"/>
      <c r="K10726" s="1"/>
      <c r="L10726" s="1"/>
      <c r="M10726" s="1"/>
      <c r="N10726" s="1"/>
    </row>
    <row r="10727" spans="6:14" x14ac:dyDescent="0.25">
      <c r="F10727" s="1"/>
      <c r="G10727" s="1"/>
      <c r="H10727" s="1"/>
      <c r="I10727" s="1"/>
      <c r="J10727" s="1"/>
      <c r="K10727" s="1"/>
      <c r="L10727" s="1"/>
      <c r="M10727" s="1"/>
      <c r="N10727" s="1"/>
    </row>
    <row r="10728" spans="6:14" x14ac:dyDescent="0.25">
      <c r="F10728" s="1"/>
      <c r="G10728" s="1"/>
      <c r="H10728" s="1"/>
      <c r="I10728" s="1"/>
      <c r="J10728" s="1"/>
      <c r="K10728" s="1"/>
      <c r="L10728" s="1"/>
      <c r="M10728" s="1"/>
      <c r="N10728" s="1"/>
    </row>
    <row r="10729" spans="6:14" x14ac:dyDescent="0.25">
      <c r="F10729" s="1"/>
      <c r="G10729" s="1"/>
      <c r="H10729" s="1"/>
      <c r="I10729" s="1"/>
      <c r="J10729" s="1"/>
      <c r="K10729" s="1"/>
      <c r="L10729" s="1"/>
      <c r="M10729" s="1"/>
      <c r="N10729" s="1"/>
    </row>
    <row r="10730" spans="6:14" x14ac:dyDescent="0.25">
      <c r="F10730" s="1"/>
      <c r="G10730" s="1"/>
      <c r="H10730" s="1"/>
      <c r="I10730" s="1"/>
      <c r="J10730" s="1"/>
      <c r="K10730" s="1"/>
      <c r="L10730" s="1"/>
      <c r="M10730" s="1"/>
      <c r="N10730" s="1"/>
    </row>
    <row r="10731" spans="6:14" x14ac:dyDescent="0.25">
      <c r="F10731" s="1"/>
      <c r="G10731" s="1"/>
      <c r="H10731" s="1"/>
      <c r="I10731" s="1"/>
      <c r="J10731" s="1"/>
      <c r="K10731" s="1"/>
      <c r="L10731" s="1"/>
      <c r="M10731" s="1"/>
      <c r="N10731" s="1"/>
    </row>
    <row r="10732" spans="6:14" x14ac:dyDescent="0.25">
      <c r="F10732" s="1"/>
      <c r="G10732" s="1"/>
      <c r="H10732" s="1"/>
      <c r="I10732" s="1"/>
      <c r="J10732" s="1"/>
      <c r="K10732" s="1"/>
      <c r="L10732" s="1"/>
      <c r="M10732" s="1"/>
      <c r="N10732" s="1"/>
    </row>
    <row r="10733" spans="6:14" x14ac:dyDescent="0.25">
      <c r="F10733" s="1"/>
      <c r="G10733" s="1"/>
      <c r="H10733" s="1"/>
      <c r="I10733" s="1"/>
      <c r="J10733" s="1"/>
      <c r="K10733" s="1"/>
      <c r="L10733" s="1"/>
      <c r="M10733" s="1"/>
      <c r="N10733" s="1"/>
    </row>
    <row r="10734" spans="6:14" x14ac:dyDescent="0.25">
      <c r="F10734" s="1"/>
      <c r="G10734" s="1"/>
      <c r="H10734" s="1"/>
      <c r="I10734" s="1"/>
      <c r="J10734" s="1"/>
      <c r="K10734" s="1"/>
      <c r="L10734" s="1"/>
      <c r="M10734" s="1"/>
      <c r="N10734" s="1"/>
    </row>
    <row r="10735" spans="6:14" x14ac:dyDescent="0.25">
      <c r="F10735" s="1"/>
      <c r="G10735" s="1"/>
      <c r="H10735" s="1"/>
      <c r="I10735" s="1"/>
      <c r="J10735" s="1"/>
      <c r="K10735" s="1"/>
      <c r="L10735" s="1"/>
      <c r="M10735" s="1"/>
      <c r="N10735" s="1"/>
    </row>
    <row r="10736" spans="6:14" x14ac:dyDescent="0.25">
      <c r="F10736" s="1"/>
      <c r="G10736" s="1"/>
      <c r="H10736" s="1"/>
      <c r="I10736" s="1"/>
      <c r="J10736" s="1"/>
      <c r="K10736" s="1"/>
      <c r="L10736" s="1"/>
      <c r="M10736" s="1"/>
      <c r="N10736" s="1"/>
    </row>
    <row r="10737" spans="6:14" x14ac:dyDescent="0.25">
      <c r="F10737" s="1"/>
      <c r="G10737" s="1"/>
      <c r="H10737" s="1"/>
      <c r="I10737" s="1"/>
      <c r="J10737" s="1"/>
      <c r="K10737" s="1"/>
      <c r="L10737" s="1"/>
      <c r="M10737" s="1"/>
      <c r="N10737" s="1"/>
    </row>
    <row r="10738" spans="6:14" x14ac:dyDescent="0.25">
      <c r="F10738" s="1"/>
      <c r="G10738" s="1"/>
      <c r="H10738" s="1"/>
      <c r="I10738" s="1"/>
      <c r="J10738" s="1"/>
      <c r="K10738" s="1"/>
      <c r="L10738" s="1"/>
      <c r="M10738" s="1"/>
      <c r="N10738" s="1"/>
    </row>
    <row r="10739" spans="6:14" x14ac:dyDescent="0.25">
      <c r="F10739" s="1"/>
      <c r="G10739" s="1"/>
      <c r="H10739" s="1"/>
      <c r="I10739" s="1"/>
      <c r="J10739" s="1"/>
      <c r="K10739" s="1"/>
      <c r="L10739" s="1"/>
      <c r="M10739" s="1"/>
      <c r="N10739" s="1"/>
    </row>
    <row r="10740" spans="6:14" x14ac:dyDescent="0.25">
      <c r="F10740" s="1"/>
      <c r="G10740" s="1"/>
      <c r="H10740" s="1"/>
      <c r="I10740" s="1"/>
      <c r="J10740" s="1"/>
      <c r="K10740" s="1"/>
      <c r="L10740" s="1"/>
      <c r="M10740" s="1"/>
      <c r="N10740" s="1"/>
    </row>
    <row r="10741" spans="6:14" x14ac:dyDescent="0.25">
      <c r="F10741" s="1"/>
      <c r="G10741" s="1"/>
      <c r="H10741" s="1"/>
      <c r="I10741" s="1"/>
      <c r="J10741" s="1"/>
      <c r="K10741" s="1"/>
      <c r="L10741" s="1"/>
      <c r="M10741" s="1"/>
      <c r="N10741" s="1"/>
    </row>
    <row r="10742" spans="6:14" x14ac:dyDescent="0.25">
      <c r="F10742" s="1"/>
      <c r="G10742" s="1"/>
      <c r="H10742" s="1"/>
      <c r="I10742" s="1"/>
      <c r="J10742" s="1"/>
      <c r="K10742" s="1"/>
      <c r="L10742" s="1"/>
      <c r="M10742" s="1"/>
      <c r="N10742" s="1"/>
    </row>
    <row r="10743" spans="6:14" x14ac:dyDescent="0.25">
      <c r="F10743" s="1"/>
      <c r="G10743" s="1"/>
      <c r="H10743" s="1"/>
      <c r="I10743" s="1"/>
      <c r="J10743" s="1"/>
      <c r="K10743" s="1"/>
      <c r="L10743" s="1"/>
      <c r="M10743" s="1"/>
      <c r="N10743" s="1"/>
    </row>
    <row r="10744" spans="6:14" x14ac:dyDescent="0.25">
      <c r="F10744" s="1"/>
      <c r="G10744" s="1"/>
      <c r="H10744" s="1"/>
      <c r="I10744" s="1"/>
      <c r="J10744" s="1"/>
      <c r="K10744" s="1"/>
      <c r="L10744" s="1"/>
      <c r="M10744" s="1"/>
      <c r="N10744" s="1"/>
    </row>
    <row r="10745" spans="6:14" x14ac:dyDescent="0.25">
      <c r="F10745" s="1"/>
      <c r="G10745" s="1"/>
      <c r="H10745" s="1"/>
      <c r="I10745" s="1"/>
      <c r="J10745" s="1"/>
      <c r="K10745" s="1"/>
      <c r="L10745" s="1"/>
      <c r="M10745" s="1"/>
      <c r="N10745" s="1"/>
    </row>
    <row r="10746" spans="6:14" x14ac:dyDescent="0.25">
      <c r="F10746" s="1"/>
      <c r="G10746" s="1"/>
      <c r="H10746" s="1"/>
      <c r="I10746" s="1"/>
      <c r="J10746" s="1"/>
      <c r="K10746" s="1"/>
      <c r="L10746" s="1"/>
      <c r="M10746" s="1"/>
      <c r="N10746" s="1"/>
    </row>
    <row r="10747" spans="6:14" x14ac:dyDescent="0.25">
      <c r="F10747" s="1"/>
      <c r="G10747" s="1"/>
      <c r="H10747" s="1"/>
      <c r="I10747" s="1"/>
      <c r="J10747" s="1"/>
      <c r="K10747" s="1"/>
      <c r="L10747" s="1"/>
      <c r="M10747" s="1"/>
      <c r="N10747" s="1"/>
    </row>
    <row r="10748" spans="6:14" x14ac:dyDescent="0.25">
      <c r="F10748" s="1"/>
      <c r="G10748" s="1"/>
      <c r="H10748" s="1"/>
      <c r="I10748" s="1"/>
      <c r="J10748" s="1"/>
      <c r="K10748" s="1"/>
      <c r="L10748" s="1"/>
      <c r="M10748" s="1"/>
      <c r="N10748" s="1"/>
    </row>
    <row r="10749" spans="6:14" x14ac:dyDescent="0.25">
      <c r="F10749" s="1"/>
      <c r="G10749" s="1"/>
      <c r="H10749" s="1"/>
      <c r="I10749" s="1"/>
      <c r="J10749" s="1"/>
      <c r="K10749" s="1"/>
      <c r="L10749" s="1"/>
      <c r="M10749" s="1"/>
      <c r="N10749" s="1"/>
    </row>
    <row r="10750" spans="6:14" x14ac:dyDescent="0.25">
      <c r="F10750" s="1"/>
      <c r="G10750" s="1"/>
      <c r="H10750" s="1"/>
      <c r="I10750" s="1"/>
      <c r="J10750" s="1"/>
      <c r="K10750" s="1"/>
      <c r="L10750" s="1"/>
      <c r="M10750" s="1"/>
      <c r="N10750" s="1"/>
    </row>
    <row r="10751" spans="6:14" x14ac:dyDescent="0.25">
      <c r="F10751" s="1"/>
      <c r="G10751" s="1"/>
      <c r="H10751" s="1"/>
      <c r="I10751" s="1"/>
      <c r="J10751" s="1"/>
      <c r="K10751" s="1"/>
      <c r="L10751" s="1"/>
      <c r="M10751" s="1"/>
      <c r="N10751" s="1"/>
    </row>
    <row r="10752" spans="6:14" x14ac:dyDescent="0.25">
      <c r="F10752" s="1"/>
      <c r="G10752" s="1"/>
      <c r="H10752" s="1"/>
      <c r="I10752" s="1"/>
      <c r="J10752" s="1"/>
      <c r="K10752" s="1"/>
      <c r="L10752" s="1"/>
      <c r="M10752" s="1"/>
      <c r="N10752" s="1"/>
    </row>
    <row r="10753" spans="6:14" x14ac:dyDescent="0.25">
      <c r="F10753" s="1"/>
      <c r="G10753" s="1"/>
      <c r="H10753" s="1"/>
      <c r="I10753" s="1"/>
      <c r="J10753" s="1"/>
      <c r="K10753" s="1"/>
      <c r="L10753" s="1"/>
      <c r="M10753" s="1"/>
      <c r="N10753" s="1"/>
    </row>
    <row r="10754" spans="6:14" x14ac:dyDescent="0.25">
      <c r="F10754" s="1"/>
      <c r="G10754" s="1"/>
      <c r="H10754" s="1"/>
      <c r="I10754" s="1"/>
      <c r="J10754" s="1"/>
      <c r="K10754" s="1"/>
      <c r="L10754" s="1"/>
      <c r="M10754" s="1"/>
      <c r="N10754" s="1"/>
    </row>
    <row r="10755" spans="6:14" x14ac:dyDescent="0.25">
      <c r="F10755" s="1"/>
      <c r="G10755" s="1"/>
      <c r="H10755" s="1"/>
      <c r="I10755" s="1"/>
      <c r="J10755" s="1"/>
      <c r="K10755" s="1"/>
      <c r="L10755" s="1"/>
      <c r="M10755" s="1"/>
      <c r="N10755" s="1"/>
    </row>
    <row r="10756" spans="6:14" x14ac:dyDescent="0.25">
      <c r="F10756" s="1"/>
      <c r="G10756" s="1"/>
      <c r="H10756" s="1"/>
      <c r="I10756" s="1"/>
      <c r="J10756" s="1"/>
      <c r="K10756" s="1"/>
      <c r="L10756" s="1"/>
      <c r="M10756" s="1"/>
      <c r="N10756" s="1"/>
    </row>
    <row r="10757" spans="6:14" x14ac:dyDescent="0.25">
      <c r="F10757" s="1"/>
      <c r="G10757" s="1"/>
      <c r="H10757" s="1"/>
      <c r="I10757" s="1"/>
      <c r="J10757" s="1"/>
      <c r="K10757" s="1"/>
      <c r="L10757" s="1"/>
      <c r="M10757" s="1"/>
      <c r="N10757" s="1"/>
    </row>
    <row r="10758" spans="6:14" x14ac:dyDescent="0.25">
      <c r="F10758" s="1"/>
      <c r="G10758" s="1"/>
      <c r="H10758" s="1"/>
      <c r="I10758" s="1"/>
      <c r="J10758" s="1"/>
      <c r="K10758" s="1"/>
      <c r="L10758" s="1"/>
      <c r="M10758" s="1"/>
      <c r="N10758" s="1"/>
    </row>
    <row r="10759" spans="6:14" x14ac:dyDescent="0.25">
      <c r="F10759" s="1"/>
      <c r="G10759" s="1"/>
      <c r="H10759" s="1"/>
      <c r="I10759" s="1"/>
      <c r="J10759" s="1"/>
      <c r="K10759" s="1"/>
      <c r="L10759" s="1"/>
      <c r="M10759" s="1"/>
      <c r="N10759" s="1"/>
    </row>
    <row r="10760" spans="6:14" x14ac:dyDescent="0.25">
      <c r="F10760" s="1"/>
      <c r="G10760" s="1"/>
      <c r="H10760" s="1"/>
      <c r="I10760" s="1"/>
      <c r="J10760" s="1"/>
      <c r="K10760" s="1"/>
      <c r="L10760" s="1"/>
      <c r="M10760" s="1"/>
      <c r="N10760" s="1"/>
    </row>
    <row r="10761" spans="6:14" x14ac:dyDescent="0.25">
      <c r="F10761" s="1"/>
      <c r="G10761" s="1"/>
      <c r="H10761" s="1"/>
      <c r="I10761" s="1"/>
      <c r="J10761" s="1"/>
      <c r="K10761" s="1"/>
      <c r="L10761" s="1"/>
      <c r="M10761" s="1"/>
      <c r="N10761" s="1"/>
    </row>
    <row r="10762" spans="6:14" x14ac:dyDescent="0.25">
      <c r="F10762" s="1"/>
      <c r="G10762" s="1"/>
      <c r="H10762" s="1"/>
      <c r="I10762" s="1"/>
      <c r="J10762" s="1"/>
      <c r="K10762" s="1"/>
      <c r="L10762" s="1"/>
      <c r="M10762" s="1"/>
      <c r="N10762" s="1"/>
    </row>
    <row r="10763" spans="6:14" x14ac:dyDescent="0.25">
      <c r="F10763" s="1"/>
      <c r="G10763" s="1"/>
      <c r="H10763" s="1"/>
      <c r="I10763" s="1"/>
      <c r="J10763" s="1"/>
      <c r="K10763" s="1"/>
      <c r="L10763" s="1"/>
      <c r="M10763" s="1"/>
      <c r="N10763" s="1"/>
    </row>
    <row r="10764" spans="6:14" x14ac:dyDescent="0.25">
      <c r="F10764" s="1"/>
      <c r="G10764" s="1"/>
      <c r="H10764" s="1"/>
      <c r="I10764" s="1"/>
      <c r="J10764" s="1"/>
      <c r="K10764" s="1"/>
      <c r="L10764" s="1"/>
      <c r="M10764" s="1"/>
      <c r="N10764" s="1"/>
    </row>
    <row r="10765" spans="6:14" x14ac:dyDescent="0.25">
      <c r="F10765" s="1"/>
      <c r="G10765" s="1"/>
      <c r="H10765" s="1"/>
      <c r="I10765" s="1"/>
      <c r="J10765" s="1"/>
      <c r="K10765" s="1"/>
      <c r="L10765" s="1"/>
      <c r="M10765" s="1"/>
      <c r="N10765" s="1"/>
    </row>
    <row r="10766" spans="6:14" x14ac:dyDescent="0.25">
      <c r="F10766" s="1"/>
      <c r="G10766" s="1"/>
      <c r="H10766" s="1"/>
      <c r="I10766" s="1"/>
      <c r="J10766" s="1"/>
      <c r="K10766" s="1"/>
      <c r="L10766" s="1"/>
      <c r="M10766" s="1"/>
      <c r="N10766" s="1"/>
    </row>
    <row r="10767" spans="6:14" x14ac:dyDescent="0.25">
      <c r="F10767" s="1"/>
      <c r="G10767" s="1"/>
      <c r="H10767" s="1"/>
      <c r="I10767" s="1"/>
      <c r="J10767" s="1"/>
      <c r="K10767" s="1"/>
      <c r="L10767" s="1"/>
      <c r="M10767" s="1"/>
      <c r="N10767" s="1"/>
    </row>
    <row r="10768" spans="6:14" x14ac:dyDescent="0.25">
      <c r="F10768" s="1"/>
      <c r="G10768" s="1"/>
      <c r="H10768" s="1"/>
      <c r="I10768" s="1"/>
      <c r="J10768" s="1"/>
      <c r="K10768" s="1"/>
      <c r="L10768" s="1"/>
      <c r="M10768" s="1"/>
      <c r="N10768" s="1"/>
    </row>
    <row r="10769" spans="6:14" x14ac:dyDescent="0.25">
      <c r="F10769" s="1"/>
      <c r="G10769" s="1"/>
      <c r="H10769" s="1"/>
      <c r="I10769" s="1"/>
      <c r="J10769" s="1"/>
      <c r="K10769" s="1"/>
      <c r="L10769" s="1"/>
      <c r="M10769" s="1"/>
      <c r="N10769" s="1"/>
    </row>
    <row r="10770" spans="6:14" x14ac:dyDescent="0.25">
      <c r="F10770" s="1"/>
      <c r="G10770" s="1"/>
      <c r="H10770" s="1"/>
      <c r="I10770" s="1"/>
      <c r="J10770" s="1"/>
      <c r="K10770" s="1"/>
      <c r="L10770" s="1"/>
      <c r="M10770" s="1"/>
      <c r="N10770" s="1"/>
    </row>
    <row r="10771" spans="6:14" x14ac:dyDescent="0.25">
      <c r="F10771" s="1"/>
      <c r="G10771" s="1"/>
      <c r="H10771" s="1"/>
      <c r="I10771" s="1"/>
      <c r="J10771" s="1"/>
      <c r="K10771" s="1"/>
      <c r="L10771" s="1"/>
      <c r="M10771" s="1"/>
      <c r="N10771" s="1"/>
    </row>
    <row r="10772" spans="6:14" x14ac:dyDescent="0.25">
      <c r="F10772" s="1"/>
      <c r="G10772" s="1"/>
      <c r="H10772" s="1"/>
      <c r="I10772" s="1"/>
      <c r="J10772" s="1"/>
      <c r="K10772" s="1"/>
      <c r="L10772" s="1"/>
      <c r="M10772" s="1"/>
      <c r="N10772" s="1"/>
    </row>
    <row r="10773" spans="6:14" x14ac:dyDescent="0.25">
      <c r="F10773" s="1"/>
      <c r="G10773" s="1"/>
      <c r="H10773" s="1"/>
      <c r="I10773" s="1"/>
      <c r="J10773" s="1"/>
      <c r="K10773" s="1"/>
      <c r="L10773" s="1"/>
      <c r="M10773" s="1"/>
      <c r="N10773" s="1"/>
    </row>
    <row r="10774" spans="6:14" x14ac:dyDescent="0.25">
      <c r="F10774" s="1"/>
      <c r="G10774" s="1"/>
      <c r="H10774" s="1"/>
      <c r="I10774" s="1"/>
      <c r="J10774" s="1"/>
      <c r="K10774" s="1"/>
      <c r="L10774" s="1"/>
      <c r="M10774" s="1"/>
      <c r="N10774" s="1"/>
    </row>
    <row r="10775" spans="6:14" x14ac:dyDescent="0.25">
      <c r="F10775" s="1"/>
      <c r="G10775" s="1"/>
      <c r="H10775" s="1"/>
      <c r="I10775" s="1"/>
      <c r="J10775" s="1"/>
      <c r="K10775" s="1"/>
      <c r="L10775" s="1"/>
      <c r="M10775" s="1"/>
      <c r="N10775" s="1"/>
    </row>
    <row r="10776" spans="6:14" x14ac:dyDescent="0.25">
      <c r="F10776" s="1"/>
      <c r="G10776" s="1"/>
      <c r="H10776" s="1"/>
      <c r="I10776" s="1"/>
      <c r="J10776" s="1"/>
      <c r="K10776" s="1"/>
      <c r="L10776" s="1"/>
      <c r="M10776" s="1"/>
      <c r="N10776" s="1"/>
    </row>
    <row r="10777" spans="6:14" x14ac:dyDescent="0.25">
      <c r="F10777" s="1"/>
      <c r="G10777" s="1"/>
      <c r="H10777" s="1"/>
      <c r="I10777" s="1"/>
      <c r="J10777" s="1"/>
      <c r="K10777" s="1"/>
      <c r="L10777" s="1"/>
      <c r="M10777" s="1"/>
      <c r="N10777" s="1"/>
    </row>
    <row r="10778" spans="6:14" x14ac:dyDescent="0.25">
      <c r="F10778" s="1"/>
      <c r="G10778" s="1"/>
      <c r="H10778" s="1"/>
      <c r="I10778" s="1"/>
      <c r="J10778" s="1"/>
      <c r="K10778" s="1"/>
      <c r="L10778" s="1"/>
      <c r="M10778" s="1"/>
      <c r="N10778" s="1"/>
    </row>
    <row r="10779" spans="6:14" x14ac:dyDescent="0.25">
      <c r="F10779" s="1"/>
      <c r="G10779" s="1"/>
      <c r="H10779" s="1"/>
      <c r="I10779" s="1"/>
      <c r="J10779" s="1"/>
      <c r="K10779" s="1"/>
      <c r="L10779" s="1"/>
      <c r="M10779" s="1"/>
      <c r="N10779" s="1"/>
    </row>
    <row r="10780" spans="6:14" x14ac:dyDescent="0.25">
      <c r="F10780" s="1"/>
      <c r="G10780" s="1"/>
      <c r="H10780" s="1"/>
      <c r="I10780" s="1"/>
      <c r="J10780" s="1"/>
      <c r="K10780" s="1"/>
      <c r="L10780" s="1"/>
      <c r="M10780" s="1"/>
      <c r="N10780" s="1"/>
    </row>
    <row r="10781" spans="6:14" x14ac:dyDescent="0.25">
      <c r="F10781" s="1"/>
      <c r="G10781" s="1"/>
      <c r="H10781" s="1"/>
      <c r="I10781" s="1"/>
      <c r="J10781" s="1"/>
      <c r="K10781" s="1"/>
      <c r="L10781" s="1"/>
      <c r="M10781" s="1"/>
      <c r="N10781" s="1"/>
    </row>
    <row r="10782" spans="6:14" x14ac:dyDescent="0.25">
      <c r="F10782" s="1"/>
      <c r="G10782" s="1"/>
      <c r="H10782" s="1"/>
      <c r="I10782" s="1"/>
      <c r="J10782" s="1"/>
      <c r="K10782" s="1"/>
      <c r="L10782" s="1"/>
      <c r="M10782" s="1"/>
      <c r="N10782" s="1"/>
    </row>
    <row r="10783" spans="6:14" x14ac:dyDescent="0.25">
      <c r="F10783" s="1"/>
      <c r="G10783" s="1"/>
      <c r="H10783" s="1"/>
      <c r="I10783" s="1"/>
      <c r="J10783" s="1"/>
      <c r="K10783" s="1"/>
      <c r="L10783" s="1"/>
      <c r="M10783" s="1"/>
      <c r="N10783" s="1"/>
    </row>
    <row r="10784" spans="6:14" x14ac:dyDescent="0.25">
      <c r="F10784" s="1"/>
      <c r="G10784" s="1"/>
      <c r="H10784" s="1"/>
      <c r="I10784" s="1"/>
      <c r="J10784" s="1"/>
      <c r="K10784" s="1"/>
      <c r="L10784" s="1"/>
      <c r="M10784" s="1"/>
      <c r="N10784" s="1"/>
    </row>
    <row r="10785" spans="6:14" x14ac:dyDescent="0.25">
      <c r="F10785" s="1"/>
      <c r="G10785" s="1"/>
      <c r="H10785" s="1"/>
      <c r="I10785" s="1"/>
      <c r="J10785" s="1"/>
      <c r="K10785" s="1"/>
      <c r="L10785" s="1"/>
      <c r="M10785" s="1"/>
      <c r="N10785" s="1"/>
    </row>
    <row r="10786" spans="6:14" x14ac:dyDescent="0.25">
      <c r="F10786" s="1"/>
      <c r="G10786" s="1"/>
      <c r="H10786" s="1"/>
      <c r="I10786" s="1"/>
      <c r="J10786" s="1"/>
      <c r="K10786" s="1"/>
      <c r="L10786" s="1"/>
      <c r="M10786" s="1"/>
      <c r="N10786" s="1"/>
    </row>
    <row r="10787" spans="6:14" x14ac:dyDescent="0.25">
      <c r="F10787" s="1"/>
      <c r="G10787" s="1"/>
      <c r="H10787" s="1"/>
      <c r="I10787" s="1"/>
      <c r="J10787" s="1"/>
      <c r="K10787" s="1"/>
      <c r="L10787" s="1"/>
      <c r="M10787" s="1"/>
      <c r="N10787" s="1"/>
    </row>
    <row r="10788" spans="6:14" x14ac:dyDescent="0.25">
      <c r="F10788" s="1"/>
      <c r="G10788" s="1"/>
      <c r="H10788" s="1"/>
      <c r="I10788" s="1"/>
      <c r="J10788" s="1"/>
      <c r="K10788" s="1"/>
      <c r="L10788" s="1"/>
      <c r="M10788" s="1"/>
      <c r="N10788" s="1"/>
    </row>
    <row r="10789" spans="6:14" x14ac:dyDescent="0.25">
      <c r="F10789" s="1"/>
      <c r="G10789" s="1"/>
      <c r="H10789" s="1"/>
      <c r="I10789" s="1"/>
      <c r="J10789" s="1"/>
      <c r="K10789" s="1"/>
      <c r="L10789" s="1"/>
      <c r="M10789" s="1"/>
      <c r="N10789" s="1"/>
    </row>
    <row r="10790" spans="6:14" x14ac:dyDescent="0.25">
      <c r="F10790" s="1"/>
      <c r="G10790" s="1"/>
      <c r="H10790" s="1"/>
      <c r="I10790" s="1"/>
      <c r="J10790" s="1"/>
      <c r="K10790" s="1"/>
      <c r="L10790" s="1"/>
      <c r="M10790" s="1"/>
      <c r="N10790" s="1"/>
    </row>
    <row r="10791" spans="6:14" x14ac:dyDescent="0.25">
      <c r="F10791" s="1"/>
      <c r="G10791" s="1"/>
      <c r="H10791" s="1"/>
      <c r="I10791" s="1"/>
      <c r="J10791" s="1"/>
      <c r="K10791" s="1"/>
      <c r="L10791" s="1"/>
      <c r="M10791" s="1"/>
      <c r="N10791" s="1"/>
    </row>
    <row r="10792" spans="6:14" x14ac:dyDescent="0.25">
      <c r="F10792" s="1"/>
      <c r="G10792" s="1"/>
      <c r="H10792" s="1"/>
      <c r="I10792" s="1"/>
      <c r="J10792" s="1"/>
      <c r="K10792" s="1"/>
      <c r="L10792" s="1"/>
      <c r="M10792" s="1"/>
      <c r="N10792" s="1"/>
    </row>
    <row r="10793" spans="6:14" x14ac:dyDescent="0.25">
      <c r="F10793" s="1"/>
      <c r="G10793" s="1"/>
      <c r="H10793" s="1"/>
      <c r="I10793" s="1"/>
      <c r="J10793" s="1"/>
      <c r="K10793" s="1"/>
      <c r="L10793" s="1"/>
      <c r="M10793" s="1"/>
      <c r="N10793" s="1"/>
    </row>
    <row r="10794" spans="6:14" x14ac:dyDescent="0.25">
      <c r="F10794" s="1"/>
      <c r="G10794" s="1"/>
      <c r="H10794" s="1"/>
      <c r="I10794" s="1"/>
      <c r="J10794" s="1"/>
      <c r="K10794" s="1"/>
      <c r="L10794" s="1"/>
      <c r="M10794" s="1"/>
      <c r="N10794" s="1"/>
    </row>
    <row r="10795" spans="6:14" x14ac:dyDescent="0.25">
      <c r="F10795" s="1"/>
      <c r="G10795" s="1"/>
      <c r="H10795" s="1"/>
      <c r="I10795" s="1"/>
      <c r="J10795" s="1"/>
      <c r="K10795" s="1"/>
      <c r="L10795" s="1"/>
      <c r="M10795" s="1"/>
      <c r="N10795" s="1"/>
    </row>
    <row r="10796" spans="6:14" x14ac:dyDescent="0.25">
      <c r="F10796" s="1"/>
      <c r="G10796" s="1"/>
      <c r="H10796" s="1"/>
      <c r="I10796" s="1"/>
      <c r="J10796" s="1"/>
      <c r="K10796" s="1"/>
      <c r="L10796" s="1"/>
      <c r="M10796" s="1"/>
      <c r="N10796" s="1"/>
    </row>
    <row r="10797" spans="6:14" x14ac:dyDescent="0.25">
      <c r="F10797" s="1"/>
      <c r="G10797" s="1"/>
      <c r="H10797" s="1"/>
      <c r="I10797" s="1"/>
      <c r="J10797" s="1"/>
      <c r="K10797" s="1"/>
      <c r="L10797" s="1"/>
      <c r="M10797" s="1"/>
      <c r="N10797" s="1"/>
    </row>
    <row r="10798" spans="6:14" x14ac:dyDescent="0.25">
      <c r="F10798" s="1"/>
      <c r="G10798" s="1"/>
      <c r="H10798" s="1"/>
      <c r="I10798" s="1"/>
      <c r="J10798" s="1"/>
      <c r="K10798" s="1"/>
      <c r="L10798" s="1"/>
      <c r="M10798" s="1"/>
      <c r="N10798" s="1"/>
    </row>
    <row r="10799" spans="6:14" x14ac:dyDescent="0.25">
      <c r="F10799" s="1"/>
      <c r="G10799" s="1"/>
      <c r="H10799" s="1"/>
      <c r="I10799" s="1"/>
      <c r="J10799" s="1"/>
      <c r="K10799" s="1"/>
      <c r="L10799" s="1"/>
      <c r="M10799" s="1"/>
      <c r="N10799" s="1"/>
    </row>
    <row r="10800" spans="6:14" x14ac:dyDescent="0.25">
      <c r="F10800" s="1"/>
      <c r="G10800" s="1"/>
      <c r="H10800" s="1"/>
      <c r="I10800" s="1"/>
      <c r="J10800" s="1"/>
      <c r="K10800" s="1"/>
      <c r="L10800" s="1"/>
      <c r="M10800" s="1"/>
      <c r="N10800" s="1"/>
    </row>
    <row r="10801" spans="6:14" x14ac:dyDescent="0.25">
      <c r="F10801" s="1"/>
      <c r="G10801" s="1"/>
      <c r="H10801" s="1"/>
      <c r="I10801" s="1"/>
      <c r="J10801" s="1"/>
      <c r="K10801" s="1"/>
      <c r="L10801" s="1"/>
      <c r="M10801" s="1"/>
      <c r="N10801" s="1"/>
    </row>
    <row r="10802" spans="6:14" x14ac:dyDescent="0.25">
      <c r="F10802" s="1"/>
      <c r="G10802" s="1"/>
      <c r="H10802" s="1"/>
      <c r="I10802" s="1"/>
      <c r="J10802" s="1"/>
      <c r="K10802" s="1"/>
      <c r="L10802" s="1"/>
      <c r="M10802" s="1"/>
      <c r="N10802" s="1"/>
    </row>
    <row r="10803" spans="6:14" x14ac:dyDescent="0.25">
      <c r="F10803" s="1"/>
      <c r="G10803" s="1"/>
      <c r="H10803" s="1"/>
      <c r="I10803" s="1"/>
      <c r="J10803" s="1"/>
      <c r="K10803" s="1"/>
      <c r="L10803" s="1"/>
      <c r="M10803" s="1"/>
      <c r="N10803" s="1"/>
    </row>
    <row r="10804" spans="6:14" x14ac:dyDescent="0.25">
      <c r="F10804" s="1"/>
      <c r="G10804" s="1"/>
      <c r="H10804" s="1"/>
      <c r="I10804" s="1"/>
      <c r="J10804" s="1"/>
      <c r="K10804" s="1"/>
      <c r="L10804" s="1"/>
      <c r="M10804" s="1"/>
      <c r="N10804" s="1"/>
    </row>
    <row r="10805" spans="6:14" x14ac:dyDescent="0.25">
      <c r="F10805" s="1"/>
      <c r="G10805" s="1"/>
      <c r="H10805" s="1"/>
      <c r="I10805" s="1"/>
      <c r="J10805" s="1"/>
      <c r="K10805" s="1"/>
      <c r="L10805" s="1"/>
      <c r="M10805" s="1"/>
      <c r="N10805" s="1"/>
    </row>
    <row r="10806" spans="6:14" x14ac:dyDescent="0.25">
      <c r="F10806" s="1"/>
      <c r="G10806" s="1"/>
      <c r="H10806" s="1"/>
      <c r="I10806" s="1"/>
      <c r="J10806" s="1"/>
      <c r="K10806" s="1"/>
      <c r="L10806" s="1"/>
      <c r="M10806" s="1"/>
      <c r="N10806" s="1"/>
    </row>
    <row r="10807" spans="6:14" x14ac:dyDescent="0.25">
      <c r="F10807" s="1"/>
      <c r="G10807" s="1"/>
      <c r="H10807" s="1"/>
      <c r="I10807" s="1"/>
      <c r="J10807" s="1"/>
      <c r="K10807" s="1"/>
      <c r="L10807" s="1"/>
      <c r="M10807" s="1"/>
      <c r="N10807" s="1"/>
    </row>
    <row r="10808" spans="6:14" x14ac:dyDescent="0.25">
      <c r="F10808" s="1"/>
      <c r="G10808" s="1"/>
      <c r="H10808" s="1"/>
      <c r="I10808" s="1"/>
      <c r="J10808" s="1"/>
      <c r="K10808" s="1"/>
      <c r="L10808" s="1"/>
      <c r="M10808" s="1"/>
      <c r="N10808" s="1"/>
    </row>
    <row r="10809" spans="6:14" x14ac:dyDescent="0.25">
      <c r="F10809" s="1"/>
      <c r="G10809" s="1"/>
      <c r="H10809" s="1"/>
      <c r="I10809" s="1"/>
      <c r="J10809" s="1"/>
      <c r="K10809" s="1"/>
      <c r="L10809" s="1"/>
      <c r="M10809" s="1"/>
      <c r="N10809" s="1"/>
    </row>
    <row r="10810" spans="6:14" x14ac:dyDescent="0.25">
      <c r="F10810" s="1"/>
      <c r="G10810" s="1"/>
      <c r="H10810" s="1"/>
      <c r="I10810" s="1"/>
      <c r="J10810" s="1"/>
      <c r="K10810" s="1"/>
      <c r="L10810" s="1"/>
      <c r="M10810" s="1"/>
      <c r="N10810" s="1"/>
    </row>
    <row r="10811" spans="6:14" x14ac:dyDescent="0.25">
      <c r="F10811" s="1"/>
      <c r="G10811" s="1"/>
      <c r="H10811" s="1"/>
      <c r="I10811" s="1"/>
      <c r="J10811" s="1"/>
      <c r="K10811" s="1"/>
      <c r="L10811" s="1"/>
      <c r="M10811" s="1"/>
      <c r="N10811" s="1"/>
    </row>
    <row r="10812" spans="6:14" x14ac:dyDescent="0.25">
      <c r="F10812" s="1"/>
      <c r="G10812" s="1"/>
      <c r="H10812" s="1"/>
      <c r="I10812" s="1"/>
      <c r="J10812" s="1"/>
      <c r="K10812" s="1"/>
      <c r="L10812" s="1"/>
      <c r="M10812" s="1"/>
      <c r="N10812" s="1"/>
    </row>
    <row r="10813" spans="6:14" x14ac:dyDescent="0.25">
      <c r="F10813" s="1"/>
      <c r="G10813" s="1"/>
      <c r="H10813" s="1"/>
      <c r="I10813" s="1"/>
      <c r="J10813" s="1"/>
      <c r="K10813" s="1"/>
      <c r="L10813" s="1"/>
      <c r="M10813" s="1"/>
      <c r="N10813" s="1"/>
    </row>
    <row r="10814" spans="6:14" x14ac:dyDescent="0.25">
      <c r="F10814" s="1"/>
      <c r="G10814" s="1"/>
      <c r="H10814" s="1"/>
      <c r="I10814" s="1"/>
      <c r="J10814" s="1"/>
      <c r="K10814" s="1"/>
      <c r="L10814" s="1"/>
      <c r="M10814" s="1"/>
      <c r="N10814" s="1"/>
    </row>
    <row r="10815" spans="6:14" x14ac:dyDescent="0.25">
      <c r="F10815" s="1"/>
      <c r="G10815" s="1"/>
      <c r="H10815" s="1"/>
      <c r="I10815" s="1"/>
      <c r="J10815" s="1"/>
      <c r="K10815" s="1"/>
      <c r="L10815" s="1"/>
      <c r="M10815" s="1"/>
      <c r="N10815" s="1"/>
    </row>
    <row r="10816" spans="6:14" x14ac:dyDescent="0.25">
      <c r="F10816" s="1"/>
      <c r="G10816" s="1"/>
      <c r="H10816" s="1"/>
      <c r="I10816" s="1"/>
      <c r="J10816" s="1"/>
      <c r="K10816" s="1"/>
      <c r="L10816" s="1"/>
      <c r="M10816" s="1"/>
      <c r="N10816" s="1"/>
    </row>
    <row r="10817" spans="6:14" x14ac:dyDescent="0.25">
      <c r="F10817" s="1"/>
      <c r="G10817" s="1"/>
      <c r="H10817" s="1"/>
      <c r="I10817" s="1"/>
      <c r="J10817" s="1"/>
      <c r="K10817" s="1"/>
      <c r="L10817" s="1"/>
      <c r="M10817" s="1"/>
      <c r="N10817" s="1"/>
    </row>
    <row r="10818" spans="6:14" x14ac:dyDescent="0.25">
      <c r="F10818" s="1"/>
      <c r="G10818" s="1"/>
      <c r="H10818" s="1"/>
      <c r="I10818" s="1"/>
      <c r="J10818" s="1"/>
      <c r="K10818" s="1"/>
      <c r="L10818" s="1"/>
      <c r="M10818" s="1"/>
      <c r="N10818" s="1"/>
    </row>
    <row r="10819" spans="6:14" x14ac:dyDescent="0.25">
      <c r="F10819" s="1"/>
      <c r="G10819" s="1"/>
      <c r="H10819" s="1"/>
      <c r="I10819" s="1"/>
      <c r="J10819" s="1"/>
      <c r="K10819" s="1"/>
      <c r="L10819" s="1"/>
      <c r="M10819" s="1"/>
      <c r="N10819" s="1"/>
    </row>
    <row r="10820" spans="6:14" x14ac:dyDescent="0.25">
      <c r="F10820" s="1"/>
      <c r="G10820" s="1"/>
      <c r="H10820" s="1"/>
      <c r="I10820" s="1"/>
      <c r="J10820" s="1"/>
      <c r="K10820" s="1"/>
      <c r="L10820" s="1"/>
      <c r="M10820" s="1"/>
      <c r="N10820" s="1"/>
    </row>
    <row r="10821" spans="6:14" x14ac:dyDescent="0.25">
      <c r="F10821" s="1"/>
      <c r="G10821" s="1"/>
      <c r="H10821" s="1"/>
      <c r="I10821" s="1"/>
      <c r="J10821" s="1"/>
      <c r="K10821" s="1"/>
      <c r="L10821" s="1"/>
      <c r="M10821" s="1"/>
      <c r="N10821" s="1"/>
    </row>
    <row r="10822" spans="6:14" x14ac:dyDescent="0.25">
      <c r="F10822" s="1"/>
      <c r="G10822" s="1"/>
      <c r="H10822" s="1"/>
      <c r="I10822" s="1"/>
      <c r="J10822" s="1"/>
      <c r="K10822" s="1"/>
      <c r="L10822" s="1"/>
      <c r="M10822" s="1"/>
      <c r="N10822" s="1"/>
    </row>
    <row r="10823" spans="6:14" x14ac:dyDescent="0.25">
      <c r="F10823" s="1"/>
      <c r="G10823" s="1"/>
      <c r="H10823" s="1"/>
      <c r="I10823" s="1"/>
      <c r="J10823" s="1"/>
      <c r="K10823" s="1"/>
      <c r="L10823" s="1"/>
      <c r="M10823" s="1"/>
      <c r="N10823" s="1"/>
    </row>
    <row r="10824" spans="6:14" x14ac:dyDescent="0.25">
      <c r="F10824" s="1"/>
      <c r="G10824" s="1"/>
      <c r="H10824" s="1"/>
      <c r="I10824" s="1"/>
      <c r="J10824" s="1"/>
      <c r="K10824" s="1"/>
      <c r="L10824" s="1"/>
      <c r="M10824" s="1"/>
      <c r="N10824" s="1"/>
    </row>
    <row r="10825" spans="6:14" x14ac:dyDescent="0.25">
      <c r="F10825" s="1"/>
      <c r="G10825" s="1"/>
      <c r="H10825" s="1"/>
      <c r="I10825" s="1"/>
      <c r="J10825" s="1"/>
      <c r="K10825" s="1"/>
      <c r="L10825" s="1"/>
      <c r="M10825" s="1"/>
      <c r="N10825" s="1"/>
    </row>
    <row r="10826" spans="6:14" x14ac:dyDescent="0.25">
      <c r="F10826" s="1"/>
      <c r="G10826" s="1"/>
      <c r="H10826" s="1"/>
      <c r="I10826" s="1"/>
      <c r="J10826" s="1"/>
      <c r="K10826" s="1"/>
      <c r="L10826" s="1"/>
      <c r="M10826" s="1"/>
      <c r="N10826" s="1"/>
    </row>
    <row r="10827" spans="6:14" x14ac:dyDescent="0.25">
      <c r="F10827" s="1"/>
      <c r="G10827" s="1"/>
      <c r="H10827" s="1"/>
      <c r="I10827" s="1"/>
      <c r="J10827" s="1"/>
      <c r="K10827" s="1"/>
      <c r="L10827" s="1"/>
      <c r="M10827" s="1"/>
      <c r="N10827" s="1"/>
    </row>
    <row r="10828" spans="6:14" x14ac:dyDescent="0.25">
      <c r="F10828" s="1"/>
      <c r="G10828" s="1"/>
      <c r="H10828" s="1"/>
      <c r="I10828" s="1"/>
      <c r="J10828" s="1"/>
      <c r="K10828" s="1"/>
      <c r="L10828" s="1"/>
      <c r="M10828" s="1"/>
      <c r="N10828" s="1"/>
    </row>
    <row r="10829" spans="6:14" x14ac:dyDescent="0.25">
      <c r="F10829" s="1"/>
      <c r="G10829" s="1"/>
      <c r="H10829" s="1"/>
      <c r="I10829" s="1"/>
      <c r="J10829" s="1"/>
      <c r="K10829" s="1"/>
      <c r="L10829" s="1"/>
      <c r="M10829" s="1"/>
      <c r="N10829" s="1"/>
    </row>
    <row r="10830" spans="6:14" x14ac:dyDescent="0.25">
      <c r="F10830" s="1"/>
      <c r="G10830" s="1"/>
      <c r="H10830" s="1"/>
      <c r="I10830" s="1"/>
      <c r="J10830" s="1"/>
      <c r="K10830" s="1"/>
      <c r="L10830" s="1"/>
      <c r="M10830" s="1"/>
      <c r="N10830" s="1"/>
    </row>
    <row r="10831" spans="6:14" x14ac:dyDescent="0.25">
      <c r="F10831" s="1"/>
      <c r="G10831" s="1"/>
      <c r="H10831" s="1"/>
      <c r="I10831" s="1"/>
      <c r="J10831" s="1"/>
      <c r="K10831" s="1"/>
      <c r="L10831" s="1"/>
      <c r="M10831" s="1"/>
      <c r="N10831" s="1"/>
    </row>
    <row r="10832" spans="6:14" x14ac:dyDescent="0.25">
      <c r="F10832" s="1"/>
      <c r="G10832" s="1"/>
      <c r="H10832" s="1"/>
      <c r="I10832" s="1"/>
      <c r="J10832" s="1"/>
      <c r="K10832" s="1"/>
      <c r="L10832" s="1"/>
      <c r="M10832" s="1"/>
      <c r="N10832" s="1"/>
    </row>
    <row r="10833" spans="6:14" x14ac:dyDescent="0.25">
      <c r="F10833" s="1"/>
      <c r="G10833" s="1"/>
      <c r="H10833" s="1"/>
      <c r="I10833" s="1"/>
      <c r="J10833" s="1"/>
      <c r="K10833" s="1"/>
      <c r="L10833" s="1"/>
      <c r="M10833" s="1"/>
      <c r="N10833" s="1"/>
    </row>
    <row r="10834" spans="6:14" x14ac:dyDescent="0.25">
      <c r="F10834" s="1"/>
      <c r="G10834" s="1"/>
      <c r="H10834" s="1"/>
      <c r="I10834" s="1"/>
      <c r="J10834" s="1"/>
      <c r="K10834" s="1"/>
      <c r="L10834" s="1"/>
      <c r="M10834" s="1"/>
      <c r="N10834" s="1"/>
    </row>
    <row r="10835" spans="6:14" x14ac:dyDescent="0.25">
      <c r="F10835" s="1"/>
      <c r="G10835" s="1"/>
      <c r="H10835" s="1"/>
      <c r="I10835" s="1"/>
      <c r="J10835" s="1"/>
      <c r="K10835" s="1"/>
      <c r="L10835" s="1"/>
      <c r="M10835" s="1"/>
      <c r="N10835" s="1"/>
    </row>
    <row r="10836" spans="6:14" x14ac:dyDescent="0.25">
      <c r="F10836" s="1"/>
      <c r="G10836" s="1"/>
      <c r="H10836" s="1"/>
      <c r="I10836" s="1"/>
      <c r="J10836" s="1"/>
      <c r="K10836" s="1"/>
      <c r="L10836" s="1"/>
      <c r="M10836" s="1"/>
      <c r="N10836" s="1"/>
    </row>
    <row r="10837" spans="6:14" x14ac:dyDescent="0.25">
      <c r="F10837" s="1"/>
      <c r="G10837" s="1"/>
      <c r="H10837" s="1"/>
      <c r="I10837" s="1"/>
      <c r="J10837" s="1"/>
      <c r="K10837" s="1"/>
      <c r="L10837" s="1"/>
      <c r="M10837" s="1"/>
      <c r="N10837" s="1"/>
    </row>
    <row r="10838" spans="6:14" x14ac:dyDescent="0.25">
      <c r="F10838" s="1"/>
      <c r="G10838" s="1"/>
      <c r="H10838" s="1"/>
      <c r="I10838" s="1"/>
      <c r="J10838" s="1"/>
      <c r="K10838" s="1"/>
      <c r="L10838" s="1"/>
      <c r="M10838" s="1"/>
      <c r="N10838" s="1"/>
    </row>
    <row r="10839" spans="6:14" x14ac:dyDescent="0.25">
      <c r="F10839" s="1"/>
      <c r="G10839" s="1"/>
      <c r="H10839" s="1"/>
      <c r="I10839" s="1"/>
      <c r="J10839" s="1"/>
      <c r="K10839" s="1"/>
      <c r="L10839" s="1"/>
      <c r="M10839" s="1"/>
      <c r="N10839" s="1"/>
    </row>
    <row r="10840" spans="6:14" x14ac:dyDescent="0.25">
      <c r="F10840" s="1"/>
      <c r="G10840" s="1"/>
      <c r="H10840" s="1"/>
      <c r="I10840" s="1"/>
      <c r="J10840" s="1"/>
      <c r="K10840" s="1"/>
      <c r="L10840" s="1"/>
      <c r="M10840" s="1"/>
      <c r="N10840" s="1"/>
    </row>
    <row r="10841" spans="6:14" x14ac:dyDescent="0.25">
      <c r="F10841" s="1"/>
      <c r="G10841" s="1"/>
      <c r="H10841" s="1"/>
      <c r="I10841" s="1"/>
      <c r="J10841" s="1"/>
      <c r="K10841" s="1"/>
      <c r="L10841" s="1"/>
      <c r="M10841" s="1"/>
      <c r="N10841" s="1"/>
    </row>
    <row r="10842" spans="6:14" x14ac:dyDescent="0.25">
      <c r="F10842" s="1"/>
      <c r="G10842" s="1"/>
      <c r="H10842" s="1"/>
      <c r="I10842" s="1"/>
      <c r="J10842" s="1"/>
      <c r="K10842" s="1"/>
      <c r="L10842" s="1"/>
      <c r="M10842" s="1"/>
      <c r="N10842" s="1"/>
    </row>
    <row r="10843" spans="6:14" x14ac:dyDescent="0.25">
      <c r="F10843" s="1"/>
      <c r="G10843" s="1"/>
      <c r="H10843" s="1"/>
      <c r="I10843" s="1"/>
      <c r="J10843" s="1"/>
      <c r="K10843" s="1"/>
      <c r="L10843" s="1"/>
      <c r="M10843" s="1"/>
      <c r="N10843" s="1"/>
    </row>
    <row r="10844" spans="6:14" x14ac:dyDescent="0.25">
      <c r="F10844" s="1"/>
      <c r="G10844" s="1"/>
      <c r="H10844" s="1"/>
      <c r="I10844" s="1"/>
      <c r="J10844" s="1"/>
      <c r="K10844" s="1"/>
      <c r="L10844" s="1"/>
      <c r="M10844" s="1"/>
      <c r="N10844" s="1"/>
    </row>
    <row r="10845" spans="6:14" x14ac:dyDescent="0.25">
      <c r="F10845" s="1"/>
      <c r="G10845" s="1"/>
      <c r="H10845" s="1"/>
      <c r="I10845" s="1"/>
      <c r="J10845" s="1"/>
      <c r="K10845" s="1"/>
      <c r="L10845" s="1"/>
      <c r="M10845" s="1"/>
      <c r="N10845" s="1"/>
    </row>
    <row r="10846" spans="6:14" x14ac:dyDescent="0.25">
      <c r="F10846" s="1"/>
      <c r="G10846" s="1"/>
      <c r="H10846" s="1"/>
      <c r="I10846" s="1"/>
      <c r="J10846" s="1"/>
      <c r="K10846" s="1"/>
      <c r="L10846" s="1"/>
      <c r="M10846" s="1"/>
      <c r="N10846" s="1"/>
    </row>
    <row r="10847" spans="6:14" x14ac:dyDescent="0.25">
      <c r="F10847" s="1"/>
      <c r="G10847" s="1"/>
      <c r="H10847" s="1"/>
      <c r="I10847" s="1"/>
      <c r="J10847" s="1"/>
      <c r="K10847" s="1"/>
      <c r="L10847" s="1"/>
      <c r="M10847" s="1"/>
      <c r="N10847" s="1"/>
    </row>
    <row r="10848" spans="6:14" x14ac:dyDescent="0.25">
      <c r="F10848" s="1"/>
      <c r="G10848" s="1"/>
      <c r="H10848" s="1"/>
      <c r="I10848" s="1"/>
      <c r="J10848" s="1"/>
      <c r="K10848" s="1"/>
      <c r="L10848" s="1"/>
      <c r="M10848" s="1"/>
      <c r="N10848" s="1"/>
    </row>
    <row r="10849" spans="6:14" x14ac:dyDescent="0.25">
      <c r="F10849" s="1"/>
      <c r="G10849" s="1"/>
      <c r="H10849" s="1"/>
      <c r="I10849" s="1"/>
      <c r="J10849" s="1"/>
      <c r="K10849" s="1"/>
      <c r="L10849" s="1"/>
      <c r="M10849" s="1"/>
      <c r="N10849" s="1"/>
    </row>
    <row r="10850" spans="6:14" x14ac:dyDescent="0.25">
      <c r="F10850" s="1"/>
      <c r="G10850" s="1"/>
      <c r="H10850" s="1"/>
      <c r="I10850" s="1"/>
      <c r="J10850" s="1"/>
      <c r="K10850" s="1"/>
      <c r="L10850" s="1"/>
      <c r="M10850" s="1"/>
      <c r="N10850" s="1"/>
    </row>
    <row r="10851" spans="6:14" x14ac:dyDescent="0.25">
      <c r="F10851" s="1"/>
      <c r="G10851" s="1"/>
      <c r="H10851" s="1"/>
      <c r="I10851" s="1"/>
      <c r="J10851" s="1"/>
      <c r="K10851" s="1"/>
      <c r="L10851" s="1"/>
      <c r="M10851" s="1"/>
      <c r="N10851" s="1"/>
    </row>
    <row r="10852" spans="6:14" x14ac:dyDescent="0.25">
      <c r="F10852" s="1"/>
      <c r="G10852" s="1"/>
      <c r="H10852" s="1"/>
      <c r="I10852" s="1"/>
      <c r="J10852" s="1"/>
      <c r="K10852" s="1"/>
      <c r="L10852" s="1"/>
      <c r="M10852" s="1"/>
      <c r="N10852" s="1"/>
    </row>
    <row r="10853" spans="6:14" x14ac:dyDescent="0.25">
      <c r="F10853" s="1"/>
      <c r="G10853" s="1"/>
      <c r="H10853" s="1"/>
      <c r="I10853" s="1"/>
      <c r="J10853" s="1"/>
      <c r="K10853" s="1"/>
      <c r="L10853" s="1"/>
      <c r="M10853" s="1"/>
      <c r="N10853" s="1"/>
    </row>
    <row r="10854" spans="6:14" x14ac:dyDescent="0.25">
      <c r="F10854" s="1"/>
      <c r="G10854" s="1"/>
      <c r="H10854" s="1"/>
      <c r="I10854" s="1"/>
      <c r="J10854" s="1"/>
      <c r="K10854" s="1"/>
      <c r="L10854" s="1"/>
      <c r="M10854" s="1"/>
      <c r="N10854" s="1"/>
    </row>
    <row r="10855" spans="6:14" x14ac:dyDescent="0.25">
      <c r="F10855" s="1"/>
      <c r="G10855" s="1"/>
      <c r="H10855" s="1"/>
      <c r="I10855" s="1"/>
      <c r="J10855" s="1"/>
      <c r="K10855" s="1"/>
      <c r="L10855" s="1"/>
      <c r="M10855" s="1"/>
      <c r="N10855" s="1"/>
    </row>
    <row r="10856" spans="6:14" x14ac:dyDescent="0.25">
      <c r="F10856" s="1"/>
      <c r="G10856" s="1"/>
      <c r="H10856" s="1"/>
      <c r="I10856" s="1"/>
      <c r="J10856" s="1"/>
      <c r="K10856" s="1"/>
      <c r="L10856" s="1"/>
      <c r="M10856" s="1"/>
      <c r="N10856" s="1"/>
    </row>
    <row r="10857" spans="6:14" x14ac:dyDescent="0.25">
      <c r="F10857" s="1"/>
      <c r="G10857" s="1"/>
      <c r="H10857" s="1"/>
      <c r="I10857" s="1"/>
      <c r="J10857" s="1"/>
      <c r="K10857" s="1"/>
      <c r="L10857" s="1"/>
      <c r="M10857" s="1"/>
      <c r="N10857" s="1"/>
    </row>
    <row r="10858" spans="6:14" x14ac:dyDescent="0.25">
      <c r="F10858" s="1"/>
      <c r="G10858" s="1"/>
      <c r="H10858" s="1"/>
      <c r="I10858" s="1"/>
      <c r="J10858" s="1"/>
      <c r="K10858" s="1"/>
      <c r="L10858" s="1"/>
      <c r="M10858" s="1"/>
      <c r="N10858" s="1"/>
    </row>
    <row r="10859" spans="6:14" x14ac:dyDescent="0.25">
      <c r="F10859" s="1"/>
      <c r="G10859" s="1"/>
      <c r="H10859" s="1"/>
      <c r="I10859" s="1"/>
      <c r="J10859" s="1"/>
      <c r="K10859" s="1"/>
      <c r="L10859" s="1"/>
      <c r="M10859" s="1"/>
      <c r="N10859" s="1"/>
    </row>
    <row r="10860" spans="6:14" x14ac:dyDescent="0.25">
      <c r="F10860" s="1"/>
      <c r="G10860" s="1"/>
      <c r="H10860" s="1"/>
      <c r="I10860" s="1"/>
      <c r="J10860" s="1"/>
      <c r="K10860" s="1"/>
      <c r="L10860" s="1"/>
      <c r="M10860" s="1"/>
      <c r="N10860" s="1"/>
    </row>
    <row r="10861" spans="6:14" x14ac:dyDescent="0.25">
      <c r="F10861" s="1"/>
      <c r="G10861" s="1"/>
      <c r="H10861" s="1"/>
      <c r="I10861" s="1"/>
      <c r="J10861" s="1"/>
      <c r="K10861" s="1"/>
      <c r="L10861" s="1"/>
      <c r="M10861" s="1"/>
      <c r="N10861" s="1"/>
    </row>
    <row r="10862" spans="6:14" x14ac:dyDescent="0.25">
      <c r="F10862" s="1"/>
      <c r="G10862" s="1"/>
      <c r="H10862" s="1"/>
      <c r="I10862" s="1"/>
      <c r="J10862" s="1"/>
      <c r="K10862" s="1"/>
      <c r="L10862" s="1"/>
      <c r="M10862" s="1"/>
      <c r="N10862" s="1"/>
    </row>
    <row r="10863" spans="6:14" x14ac:dyDescent="0.25">
      <c r="F10863" s="1"/>
      <c r="G10863" s="1"/>
      <c r="H10863" s="1"/>
      <c r="I10863" s="1"/>
      <c r="J10863" s="1"/>
      <c r="K10863" s="1"/>
      <c r="L10863" s="1"/>
      <c r="M10863" s="1"/>
      <c r="N10863" s="1"/>
    </row>
    <row r="10864" spans="6:14" x14ac:dyDescent="0.25">
      <c r="F10864" s="1"/>
      <c r="G10864" s="1"/>
      <c r="H10864" s="1"/>
      <c r="I10864" s="1"/>
      <c r="J10864" s="1"/>
      <c r="K10864" s="1"/>
      <c r="L10864" s="1"/>
      <c r="M10864" s="1"/>
      <c r="N10864" s="1"/>
    </row>
    <row r="10865" spans="6:14" x14ac:dyDescent="0.25">
      <c r="F10865" s="1"/>
      <c r="G10865" s="1"/>
      <c r="H10865" s="1"/>
      <c r="I10865" s="1"/>
      <c r="J10865" s="1"/>
      <c r="K10865" s="1"/>
      <c r="L10865" s="1"/>
      <c r="M10865" s="1"/>
      <c r="N10865" s="1"/>
    </row>
    <row r="10866" spans="6:14" x14ac:dyDescent="0.25">
      <c r="F10866" s="1"/>
      <c r="G10866" s="1"/>
      <c r="H10866" s="1"/>
      <c r="I10866" s="1"/>
      <c r="J10866" s="1"/>
      <c r="K10866" s="1"/>
      <c r="L10866" s="1"/>
      <c r="M10866" s="1"/>
      <c r="N10866" s="1"/>
    </row>
    <row r="10867" spans="6:14" x14ac:dyDescent="0.25">
      <c r="F10867" s="1"/>
      <c r="G10867" s="1"/>
      <c r="H10867" s="1"/>
      <c r="I10867" s="1"/>
      <c r="J10867" s="1"/>
      <c r="K10867" s="1"/>
      <c r="L10867" s="1"/>
      <c r="M10867" s="1"/>
      <c r="N10867" s="1"/>
    </row>
    <row r="10868" spans="6:14" x14ac:dyDescent="0.25">
      <c r="F10868" s="1"/>
      <c r="G10868" s="1"/>
      <c r="H10868" s="1"/>
      <c r="I10868" s="1"/>
      <c r="J10868" s="1"/>
      <c r="K10868" s="1"/>
      <c r="L10868" s="1"/>
      <c r="M10868" s="1"/>
      <c r="N10868" s="1"/>
    </row>
    <row r="10869" spans="6:14" x14ac:dyDescent="0.25">
      <c r="F10869" s="1"/>
      <c r="G10869" s="1"/>
      <c r="H10869" s="1"/>
      <c r="I10869" s="1"/>
      <c r="J10869" s="1"/>
      <c r="K10869" s="1"/>
      <c r="L10869" s="1"/>
      <c r="M10869" s="1"/>
      <c r="N10869" s="1"/>
    </row>
    <row r="10870" spans="6:14" x14ac:dyDescent="0.25">
      <c r="F10870" s="1"/>
      <c r="G10870" s="1"/>
      <c r="H10870" s="1"/>
      <c r="I10870" s="1"/>
      <c r="J10870" s="1"/>
      <c r="K10870" s="1"/>
      <c r="L10870" s="1"/>
      <c r="M10870" s="1"/>
      <c r="N10870" s="1"/>
    </row>
    <row r="10871" spans="6:14" x14ac:dyDescent="0.25">
      <c r="F10871" s="1"/>
      <c r="G10871" s="1"/>
      <c r="H10871" s="1"/>
      <c r="I10871" s="1"/>
      <c r="J10871" s="1"/>
      <c r="K10871" s="1"/>
      <c r="L10871" s="1"/>
      <c r="M10871" s="1"/>
      <c r="N10871" s="1"/>
    </row>
    <row r="10872" spans="6:14" x14ac:dyDescent="0.25">
      <c r="F10872" s="1"/>
      <c r="G10872" s="1"/>
      <c r="H10872" s="1"/>
      <c r="I10872" s="1"/>
      <c r="J10872" s="1"/>
      <c r="K10872" s="1"/>
      <c r="L10872" s="1"/>
      <c r="M10872" s="1"/>
      <c r="N10872" s="1"/>
    </row>
    <row r="10873" spans="6:14" x14ac:dyDescent="0.25">
      <c r="F10873" s="1"/>
      <c r="G10873" s="1"/>
      <c r="H10873" s="1"/>
      <c r="I10873" s="1"/>
      <c r="J10873" s="1"/>
      <c r="K10873" s="1"/>
      <c r="L10873" s="1"/>
      <c r="M10873" s="1"/>
      <c r="N10873" s="1"/>
    </row>
    <row r="10874" spans="6:14" x14ac:dyDescent="0.25">
      <c r="F10874" s="1"/>
      <c r="G10874" s="1"/>
      <c r="H10874" s="1"/>
      <c r="I10874" s="1"/>
      <c r="J10874" s="1"/>
      <c r="K10874" s="1"/>
      <c r="L10874" s="1"/>
      <c r="M10874" s="1"/>
      <c r="N10874" s="1"/>
    </row>
    <row r="10875" spans="6:14" x14ac:dyDescent="0.25">
      <c r="F10875" s="1"/>
      <c r="G10875" s="1"/>
      <c r="H10875" s="1"/>
      <c r="I10875" s="1"/>
      <c r="J10875" s="1"/>
      <c r="K10875" s="1"/>
      <c r="L10875" s="1"/>
      <c r="M10875" s="1"/>
      <c r="N10875" s="1"/>
    </row>
    <row r="10876" spans="6:14" x14ac:dyDescent="0.25">
      <c r="F10876" s="1"/>
      <c r="G10876" s="1"/>
      <c r="H10876" s="1"/>
      <c r="I10876" s="1"/>
      <c r="J10876" s="1"/>
      <c r="K10876" s="1"/>
      <c r="L10876" s="1"/>
      <c r="M10876" s="1"/>
      <c r="N10876" s="1"/>
    </row>
    <row r="10877" spans="6:14" x14ac:dyDescent="0.25">
      <c r="F10877" s="1"/>
      <c r="G10877" s="1"/>
      <c r="H10877" s="1"/>
      <c r="I10877" s="1"/>
      <c r="J10877" s="1"/>
      <c r="K10877" s="1"/>
      <c r="L10877" s="1"/>
      <c r="M10877" s="1"/>
      <c r="N10877" s="1"/>
    </row>
    <row r="10878" spans="6:14" x14ac:dyDescent="0.25">
      <c r="F10878" s="1"/>
      <c r="G10878" s="1"/>
      <c r="H10878" s="1"/>
      <c r="I10878" s="1"/>
      <c r="J10878" s="1"/>
      <c r="K10878" s="1"/>
      <c r="L10878" s="1"/>
      <c r="M10878" s="1"/>
      <c r="N10878" s="1"/>
    </row>
    <row r="10879" spans="6:14" x14ac:dyDescent="0.25">
      <c r="F10879" s="1"/>
      <c r="G10879" s="1"/>
      <c r="H10879" s="1"/>
      <c r="I10879" s="1"/>
      <c r="J10879" s="1"/>
      <c r="K10879" s="1"/>
      <c r="L10879" s="1"/>
      <c r="M10879" s="1"/>
      <c r="N10879" s="1"/>
    </row>
    <row r="10880" spans="6:14" x14ac:dyDescent="0.25">
      <c r="F10880" s="1"/>
      <c r="G10880" s="1"/>
      <c r="H10880" s="1"/>
      <c r="I10880" s="1"/>
      <c r="J10880" s="1"/>
      <c r="K10880" s="1"/>
      <c r="L10880" s="1"/>
      <c r="M10880" s="1"/>
      <c r="N10880" s="1"/>
    </row>
    <row r="10881" spans="6:14" x14ac:dyDescent="0.25">
      <c r="F10881" s="1"/>
      <c r="G10881" s="1"/>
      <c r="H10881" s="1"/>
      <c r="I10881" s="1"/>
      <c r="J10881" s="1"/>
      <c r="K10881" s="1"/>
      <c r="L10881" s="1"/>
      <c r="M10881" s="1"/>
      <c r="N10881" s="1"/>
    </row>
    <row r="10882" spans="6:14" x14ac:dyDescent="0.25">
      <c r="F10882" s="1"/>
      <c r="G10882" s="1"/>
      <c r="H10882" s="1"/>
      <c r="I10882" s="1"/>
      <c r="J10882" s="1"/>
      <c r="K10882" s="1"/>
      <c r="L10882" s="1"/>
      <c r="M10882" s="1"/>
      <c r="N10882" s="1"/>
    </row>
    <row r="10883" spans="6:14" x14ac:dyDescent="0.25">
      <c r="F10883" s="1"/>
      <c r="G10883" s="1"/>
      <c r="H10883" s="1"/>
      <c r="I10883" s="1"/>
      <c r="J10883" s="1"/>
      <c r="K10883" s="1"/>
      <c r="L10883" s="1"/>
      <c r="M10883" s="1"/>
      <c r="N10883" s="1"/>
    </row>
    <row r="10884" spans="6:14" x14ac:dyDescent="0.25">
      <c r="F10884" s="1"/>
      <c r="G10884" s="1"/>
      <c r="H10884" s="1"/>
      <c r="I10884" s="1"/>
      <c r="J10884" s="1"/>
      <c r="K10884" s="1"/>
      <c r="L10884" s="1"/>
      <c r="M10884" s="1"/>
      <c r="N10884" s="1"/>
    </row>
    <row r="10885" spans="6:14" x14ac:dyDescent="0.25">
      <c r="F10885" s="1"/>
      <c r="G10885" s="1"/>
      <c r="H10885" s="1"/>
      <c r="I10885" s="1"/>
      <c r="J10885" s="1"/>
      <c r="K10885" s="1"/>
      <c r="L10885" s="1"/>
      <c r="M10885" s="1"/>
      <c r="N10885" s="1"/>
    </row>
    <row r="10886" spans="6:14" x14ac:dyDescent="0.25">
      <c r="F10886" s="1"/>
      <c r="G10886" s="1"/>
      <c r="H10886" s="1"/>
      <c r="I10886" s="1"/>
      <c r="J10886" s="1"/>
      <c r="K10886" s="1"/>
      <c r="L10886" s="1"/>
      <c r="M10886" s="1"/>
      <c r="N10886" s="1"/>
    </row>
    <row r="10887" spans="6:14" x14ac:dyDescent="0.25">
      <c r="F10887" s="1"/>
      <c r="G10887" s="1"/>
      <c r="H10887" s="1"/>
      <c r="I10887" s="1"/>
      <c r="J10887" s="1"/>
      <c r="K10887" s="1"/>
      <c r="L10887" s="1"/>
      <c r="M10887" s="1"/>
      <c r="N10887" s="1"/>
    </row>
    <row r="10888" spans="6:14" x14ac:dyDescent="0.25">
      <c r="F10888" s="1"/>
      <c r="G10888" s="1"/>
      <c r="H10888" s="1"/>
      <c r="I10888" s="1"/>
      <c r="J10888" s="1"/>
      <c r="K10888" s="1"/>
      <c r="L10888" s="1"/>
      <c r="M10888" s="1"/>
      <c r="N10888" s="1"/>
    </row>
    <row r="10889" spans="6:14" x14ac:dyDescent="0.25">
      <c r="F10889" s="1"/>
      <c r="G10889" s="1"/>
      <c r="H10889" s="1"/>
      <c r="I10889" s="1"/>
      <c r="J10889" s="1"/>
      <c r="K10889" s="1"/>
      <c r="L10889" s="1"/>
      <c r="M10889" s="1"/>
      <c r="N10889" s="1"/>
    </row>
    <row r="10890" spans="6:14" x14ac:dyDescent="0.25">
      <c r="F10890" s="1"/>
      <c r="G10890" s="1"/>
      <c r="H10890" s="1"/>
      <c r="I10890" s="1"/>
      <c r="J10890" s="1"/>
      <c r="K10890" s="1"/>
      <c r="L10890" s="1"/>
      <c r="M10890" s="1"/>
      <c r="N10890" s="1"/>
    </row>
    <row r="10891" spans="6:14" x14ac:dyDescent="0.25">
      <c r="F10891" s="1"/>
      <c r="G10891" s="1"/>
      <c r="H10891" s="1"/>
      <c r="I10891" s="1"/>
      <c r="J10891" s="1"/>
      <c r="K10891" s="1"/>
      <c r="L10891" s="1"/>
      <c r="M10891" s="1"/>
      <c r="N10891" s="1"/>
    </row>
    <row r="10892" spans="6:14" x14ac:dyDescent="0.25">
      <c r="F10892" s="1"/>
      <c r="G10892" s="1"/>
      <c r="H10892" s="1"/>
      <c r="I10892" s="1"/>
      <c r="J10892" s="1"/>
      <c r="K10892" s="1"/>
      <c r="L10892" s="1"/>
      <c r="M10892" s="1"/>
      <c r="N10892" s="1"/>
    </row>
    <row r="10893" spans="6:14" x14ac:dyDescent="0.25">
      <c r="F10893" s="1"/>
      <c r="G10893" s="1"/>
      <c r="H10893" s="1"/>
      <c r="I10893" s="1"/>
      <c r="J10893" s="1"/>
      <c r="K10893" s="1"/>
      <c r="L10893" s="1"/>
      <c r="M10893" s="1"/>
      <c r="N10893" s="1"/>
    </row>
    <row r="10894" spans="6:14" x14ac:dyDescent="0.25">
      <c r="F10894" s="1"/>
      <c r="G10894" s="1"/>
      <c r="H10894" s="1"/>
      <c r="I10894" s="1"/>
      <c r="J10894" s="1"/>
      <c r="K10894" s="1"/>
      <c r="L10894" s="1"/>
      <c r="M10894" s="1"/>
      <c r="N10894" s="1"/>
    </row>
    <row r="10895" spans="6:14" x14ac:dyDescent="0.25">
      <c r="F10895" s="1"/>
      <c r="G10895" s="1"/>
      <c r="H10895" s="1"/>
      <c r="I10895" s="1"/>
      <c r="J10895" s="1"/>
      <c r="K10895" s="1"/>
      <c r="L10895" s="1"/>
      <c r="M10895" s="1"/>
      <c r="N10895" s="1"/>
    </row>
    <row r="10896" spans="6:14" x14ac:dyDescent="0.25">
      <c r="F10896" s="1"/>
      <c r="G10896" s="1"/>
      <c r="H10896" s="1"/>
      <c r="I10896" s="1"/>
      <c r="J10896" s="1"/>
      <c r="K10896" s="1"/>
      <c r="L10896" s="1"/>
      <c r="M10896" s="1"/>
      <c r="N10896" s="1"/>
    </row>
    <row r="10897" spans="6:14" x14ac:dyDescent="0.25">
      <c r="F10897" s="1"/>
      <c r="G10897" s="1"/>
      <c r="H10897" s="1"/>
      <c r="I10897" s="1"/>
      <c r="J10897" s="1"/>
      <c r="K10897" s="1"/>
      <c r="L10897" s="1"/>
      <c r="M10897" s="1"/>
      <c r="N10897" s="1"/>
    </row>
    <row r="10898" spans="6:14" x14ac:dyDescent="0.25">
      <c r="F10898" s="1"/>
      <c r="G10898" s="1"/>
      <c r="H10898" s="1"/>
      <c r="I10898" s="1"/>
      <c r="J10898" s="1"/>
      <c r="K10898" s="1"/>
      <c r="L10898" s="1"/>
      <c r="M10898" s="1"/>
      <c r="N10898" s="1"/>
    </row>
    <row r="10899" spans="6:14" x14ac:dyDescent="0.25">
      <c r="F10899" s="1"/>
      <c r="G10899" s="1"/>
      <c r="H10899" s="1"/>
      <c r="I10899" s="1"/>
      <c r="J10899" s="1"/>
      <c r="K10899" s="1"/>
      <c r="L10899" s="1"/>
      <c r="M10899" s="1"/>
      <c r="N10899" s="1"/>
    </row>
    <row r="10900" spans="6:14" x14ac:dyDescent="0.25">
      <c r="F10900" s="1"/>
      <c r="G10900" s="1"/>
      <c r="H10900" s="1"/>
      <c r="I10900" s="1"/>
      <c r="J10900" s="1"/>
      <c r="K10900" s="1"/>
      <c r="L10900" s="1"/>
      <c r="M10900" s="1"/>
      <c r="N10900" s="1"/>
    </row>
    <row r="10901" spans="6:14" x14ac:dyDescent="0.25">
      <c r="F10901" s="1"/>
      <c r="G10901" s="1"/>
      <c r="H10901" s="1"/>
      <c r="I10901" s="1"/>
      <c r="J10901" s="1"/>
      <c r="K10901" s="1"/>
      <c r="L10901" s="1"/>
      <c r="M10901" s="1"/>
      <c r="N10901" s="1"/>
    </row>
    <row r="10902" spans="6:14" x14ac:dyDescent="0.25">
      <c r="F10902" s="1"/>
      <c r="G10902" s="1"/>
      <c r="H10902" s="1"/>
      <c r="I10902" s="1"/>
      <c r="J10902" s="1"/>
      <c r="K10902" s="1"/>
      <c r="L10902" s="1"/>
      <c r="M10902" s="1"/>
      <c r="N10902" s="1"/>
    </row>
    <row r="10903" spans="6:14" x14ac:dyDescent="0.25">
      <c r="F10903" s="1"/>
      <c r="G10903" s="1"/>
      <c r="H10903" s="1"/>
      <c r="I10903" s="1"/>
      <c r="J10903" s="1"/>
      <c r="K10903" s="1"/>
      <c r="L10903" s="1"/>
      <c r="M10903" s="1"/>
      <c r="N10903" s="1"/>
    </row>
    <row r="10904" spans="6:14" x14ac:dyDescent="0.25">
      <c r="F10904" s="1"/>
      <c r="G10904" s="1"/>
      <c r="H10904" s="1"/>
      <c r="I10904" s="1"/>
      <c r="J10904" s="1"/>
      <c r="K10904" s="1"/>
      <c r="L10904" s="1"/>
      <c r="M10904" s="1"/>
      <c r="N10904" s="1"/>
    </row>
    <row r="10905" spans="6:14" x14ac:dyDescent="0.25">
      <c r="F10905" s="1"/>
      <c r="G10905" s="1"/>
      <c r="H10905" s="1"/>
      <c r="I10905" s="1"/>
      <c r="J10905" s="1"/>
      <c r="K10905" s="1"/>
      <c r="L10905" s="1"/>
      <c r="M10905" s="1"/>
      <c r="N10905" s="1"/>
    </row>
    <row r="10906" spans="6:14" x14ac:dyDescent="0.25">
      <c r="F10906" s="1"/>
      <c r="G10906" s="1"/>
      <c r="H10906" s="1"/>
      <c r="I10906" s="1"/>
      <c r="J10906" s="1"/>
      <c r="K10906" s="1"/>
      <c r="L10906" s="1"/>
      <c r="M10906" s="1"/>
      <c r="N10906" s="1"/>
    </row>
    <row r="10907" spans="6:14" x14ac:dyDescent="0.25">
      <c r="F10907" s="1"/>
      <c r="G10907" s="1"/>
      <c r="H10907" s="1"/>
      <c r="I10907" s="1"/>
      <c r="J10907" s="1"/>
      <c r="K10907" s="1"/>
      <c r="L10907" s="1"/>
      <c r="M10907" s="1"/>
      <c r="N10907" s="1"/>
    </row>
    <row r="10908" spans="6:14" x14ac:dyDescent="0.25">
      <c r="F10908" s="1"/>
      <c r="G10908" s="1"/>
      <c r="H10908" s="1"/>
      <c r="I10908" s="1"/>
      <c r="J10908" s="1"/>
      <c r="K10908" s="1"/>
      <c r="L10908" s="1"/>
      <c r="M10908" s="1"/>
      <c r="N10908" s="1"/>
    </row>
    <row r="10909" spans="6:14" x14ac:dyDescent="0.25">
      <c r="F10909" s="1"/>
      <c r="G10909" s="1"/>
      <c r="H10909" s="1"/>
      <c r="I10909" s="1"/>
      <c r="J10909" s="1"/>
      <c r="K10909" s="1"/>
      <c r="L10909" s="1"/>
      <c r="M10909" s="1"/>
      <c r="N10909" s="1"/>
    </row>
    <row r="10910" spans="6:14" x14ac:dyDescent="0.25">
      <c r="F10910" s="1"/>
      <c r="G10910" s="1"/>
      <c r="H10910" s="1"/>
      <c r="I10910" s="1"/>
      <c r="J10910" s="1"/>
      <c r="K10910" s="1"/>
      <c r="L10910" s="1"/>
      <c r="M10910" s="1"/>
      <c r="N10910" s="1"/>
    </row>
    <row r="10911" spans="6:14" x14ac:dyDescent="0.25">
      <c r="F10911" s="1"/>
      <c r="G10911" s="1"/>
      <c r="H10911" s="1"/>
      <c r="I10911" s="1"/>
      <c r="J10911" s="1"/>
      <c r="K10911" s="1"/>
      <c r="L10911" s="1"/>
      <c r="M10911" s="1"/>
      <c r="N10911" s="1"/>
    </row>
    <row r="10912" spans="6:14" x14ac:dyDescent="0.25">
      <c r="F10912" s="1"/>
      <c r="G10912" s="1"/>
      <c r="H10912" s="1"/>
      <c r="I10912" s="1"/>
      <c r="J10912" s="1"/>
      <c r="K10912" s="1"/>
      <c r="L10912" s="1"/>
      <c r="M10912" s="1"/>
      <c r="N10912" s="1"/>
    </row>
    <row r="10913" spans="6:14" x14ac:dyDescent="0.25">
      <c r="F10913" s="1"/>
      <c r="G10913" s="1"/>
      <c r="H10913" s="1"/>
      <c r="I10913" s="1"/>
      <c r="J10913" s="1"/>
      <c r="K10913" s="1"/>
      <c r="L10913" s="1"/>
      <c r="M10913" s="1"/>
      <c r="N10913" s="1"/>
    </row>
    <row r="10914" spans="6:14" x14ac:dyDescent="0.25">
      <c r="F10914" s="1"/>
      <c r="G10914" s="1"/>
      <c r="H10914" s="1"/>
      <c r="I10914" s="1"/>
      <c r="J10914" s="1"/>
      <c r="K10914" s="1"/>
      <c r="L10914" s="1"/>
      <c r="M10914" s="1"/>
      <c r="N10914" s="1"/>
    </row>
    <row r="10915" spans="6:14" x14ac:dyDescent="0.25">
      <c r="F10915" s="1"/>
      <c r="G10915" s="1"/>
      <c r="H10915" s="1"/>
      <c r="I10915" s="1"/>
      <c r="J10915" s="1"/>
      <c r="K10915" s="1"/>
      <c r="L10915" s="1"/>
      <c r="M10915" s="1"/>
      <c r="N10915" s="1"/>
    </row>
    <row r="10916" spans="6:14" x14ac:dyDescent="0.25">
      <c r="F10916" s="1"/>
      <c r="G10916" s="1"/>
      <c r="H10916" s="1"/>
      <c r="I10916" s="1"/>
      <c r="J10916" s="1"/>
      <c r="K10916" s="1"/>
      <c r="L10916" s="1"/>
      <c r="M10916" s="1"/>
      <c r="N10916" s="1"/>
    </row>
    <row r="10917" spans="6:14" x14ac:dyDescent="0.25">
      <c r="F10917" s="1"/>
      <c r="G10917" s="1"/>
      <c r="H10917" s="1"/>
      <c r="I10917" s="1"/>
      <c r="J10917" s="1"/>
      <c r="K10917" s="1"/>
      <c r="L10917" s="1"/>
      <c r="M10917" s="1"/>
      <c r="N10917" s="1"/>
    </row>
    <row r="10918" spans="6:14" x14ac:dyDescent="0.25">
      <c r="F10918" s="1"/>
      <c r="G10918" s="1"/>
      <c r="H10918" s="1"/>
      <c r="I10918" s="1"/>
      <c r="J10918" s="1"/>
      <c r="K10918" s="1"/>
      <c r="L10918" s="1"/>
      <c r="M10918" s="1"/>
      <c r="N10918" s="1"/>
    </row>
    <row r="10919" spans="6:14" x14ac:dyDescent="0.25">
      <c r="F10919" s="1"/>
      <c r="G10919" s="1"/>
      <c r="H10919" s="1"/>
      <c r="I10919" s="1"/>
      <c r="J10919" s="1"/>
      <c r="K10919" s="1"/>
      <c r="L10919" s="1"/>
      <c r="M10919" s="1"/>
      <c r="N10919" s="1"/>
    </row>
    <row r="10920" spans="6:14" x14ac:dyDescent="0.25">
      <c r="F10920" s="1"/>
      <c r="G10920" s="1"/>
      <c r="H10920" s="1"/>
      <c r="I10920" s="1"/>
      <c r="J10920" s="1"/>
      <c r="K10920" s="1"/>
      <c r="L10920" s="1"/>
      <c r="M10920" s="1"/>
      <c r="N10920" s="1"/>
    </row>
    <row r="10921" spans="6:14" x14ac:dyDescent="0.25">
      <c r="F10921" s="1"/>
      <c r="G10921" s="1"/>
      <c r="H10921" s="1"/>
      <c r="I10921" s="1"/>
      <c r="J10921" s="1"/>
      <c r="K10921" s="1"/>
      <c r="L10921" s="1"/>
      <c r="M10921" s="1"/>
      <c r="N10921" s="1"/>
    </row>
    <row r="10922" spans="6:14" x14ac:dyDescent="0.25">
      <c r="F10922" s="1"/>
      <c r="G10922" s="1"/>
      <c r="H10922" s="1"/>
      <c r="I10922" s="1"/>
      <c r="J10922" s="1"/>
      <c r="K10922" s="1"/>
      <c r="L10922" s="1"/>
      <c r="M10922" s="1"/>
      <c r="N10922" s="1"/>
    </row>
    <row r="10923" spans="6:14" x14ac:dyDescent="0.25">
      <c r="F10923" s="1"/>
      <c r="G10923" s="1"/>
      <c r="H10923" s="1"/>
      <c r="I10923" s="1"/>
      <c r="J10923" s="1"/>
      <c r="K10923" s="1"/>
      <c r="L10923" s="1"/>
      <c r="M10923" s="1"/>
      <c r="N10923" s="1"/>
    </row>
    <row r="10924" spans="6:14" x14ac:dyDescent="0.25">
      <c r="F10924" s="1"/>
      <c r="G10924" s="1"/>
      <c r="H10924" s="1"/>
      <c r="I10924" s="1"/>
      <c r="J10924" s="1"/>
      <c r="K10924" s="1"/>
      <c r="L10924" s="1"/>
      <c r="M10924" s="1"/>
      <c r="N10924" s="1"/>
    </row>
    <row r="10925" spans="6:14" x14ac:dyDescent="0.25">
      <c r="F10925" s="1"/>
      <c r="G10925" s="1"/>
      <c r="H10925" s="1"/>
      <c r="I10925" s="1"/>
      <c r="J10925" s="1"/>
      <c r="K10925" s="1"/>
      <c r="L10925" s="1"/>
      <c r="M10925" s="1"/>
      <c r="N10925" s="1"/>
    </row>
    <row r="10926" spans="6:14" x14ac:dyDescent="0.25">
      <c r="F10926" s="1"/>
      <c r="G10926" s="1"/>
      <c r="H10926" s="1"/>
      <c r="I10926" s="1"/>
      <c r="J10926" s="1"/>
      <c r="K10926" s="1"/>
      <c r="L10926" s="1"/>
      <c r="M10926" s="1"/>
      <c r="N10926" s="1"/>
    </row>
    <row r="10927" spans="6:14" x14ac:dyDescent="0.25">
      <c r="F10927" s="1"/>
      <c r="G10927" s="1"/>
      <c r="H10927" s="1"/>
      <c r="I10927" s="1"/>
      <c r="J10927" s="1"/>
      <c r="K10927" s="1"/>
      <c r="L10927" s="1"/>
      <c r="M10927" s="1"/>
      <c r="N10927" s="1"/>
    </row>
    <row r="10928" spans="6:14" x14ac:dyDescent="0.25">
      <c r="F10928" s="1"/>
      <c r="G10928" s="1"/>
      <c r="H10928" s="1"/>
      <c r="I10928" s="1"/>
      <c r="J10928" s="1"/>
      <c r="K10928" s="1"/>
      <c r="L10928" s="1"/>
      <c r="M10928" s="1"/>
      <c r="N10928" s="1"/>
    </row>
    <row r="10929" spans="6:14" x14ac:dyDescent="0.25">
      <c r="F10929" s="1"/>
      <c r="G10929" s="1"/>
      <c r="H10929" s="1"/>
      <c r="I10929" s="1"/>
      <c r="J10929" s="1"/>
      <c r="K10929" s="1"/>
      <c r="L10929" s="1"/>
      <c r="M10929" s="1"/>
      <c r="N10929" s="1"/>
    </row>
    <row r="10930" spans="6:14" x14ac:dyDescent="0.25">
      <c r="F10930" s="1"/>
      <c r="G10930" s="1"/>
      <c r="H10930" s="1"/>
      <c r="I10930" s="1"/>
      <c r="J10930" s="1"/>
      <c r="K10930" s="1"/>
      <c r="L10930" s="1"/>
      <c r="M10930" s="1"/>
      <c r="N10930" s="1"/>
    </row>
    <row r="10931" spans="6:14" x14ac:dyDescent="0.25">
      <c r="F10931" s="1"/>
      <c r="G10931" s="1"/>
      <c r="H10931" s="1"/>
      <c r="I10931" s="1"/>
      <c r="J10931" s="1"/>
      <c r="K10931" s="1"/>
      <c r="L10931" s="1"/>
      <c r="M10931" s="1"/>
      <c r="N10931" s="1"/>
    </row>
    <row r="10932" spans="6:14" x14ac:dyDescent="0.25">
      <c r="F10932" s="1"/>
      <c r="G10932" s="1"/>
      <c r="H10932" s="1"/>
      <c r="I10932" s="1"/>
      <c r="J10932" s="1"/>
      <c r="K10932" s="1"/>
      <c r="L10932" s="1"/>
      <c r="M10932" s="1"/>
      <c r="N10932" s="1"/>
    </row>
    <row r="10933" spans="6:14" x14ac:dyDescent="0.25">
      <c r="F10933" s="1"/>
      <c r="G10933" s="1"/>
      <c r="H10933" s="1"/>
      <c r="I10933" s="1"/>
      <c r="J10933" s="1"/>
      <c r="K10933" s="1"/>
      <c r="L10933" s="1"/>
      <c r="M10933" s="1"/>
      <c r="N10933" s="1"/>
    </row>
    <row r="10934" spans="6:14" x14ac:dyDescent="0.25">
      <c r="F10934" s="1"/>
      <c r="G10934" s="1"/>
      <c r="H10934" s="1"/>
      <c r="I10934" s="1"/>
      <c r="J10934" s="1"/>
      <c r="K10934" s="1"/>
      <c r="L10934" s="1"/>
      <c r="M10934" s="1"/>
      <c r="N10934" s="1"/>
    </row>
    <row r="10935" spans="6:14" x14ac:dyDescent="0.25">
      <c r="F10935" s="1"/>
      <c r="G10935" s="1"/>
      <c r="H10935" s="1"/>
      <c r="I10935" s="1"/>
      <c r="J10935" s="1"/>
      <c r="K10935" s="1"/>
      <c r="L10935" s="1"/>
      <c r="M10935" s="1"/>
      <c r="N10935" s="1"/>
    </row>
    <row r="10936" spans="6:14" x14ac:dyDescent="0.25">
      <c r="F10936" s="1"/>
      <c r="G10936" s="1"/>
      <c r="H10936" s="1"/>
      <c r="I10936" s="1"/>
      <c r="J10936" s="1"/>
      <c r="K10936" s="1"/>
      <c r="L10936" s="1"/>
      <c r="M10936" s="1"/>
      <c r="N10936" s="1"/>
    </row>
    <row r="10937" spans="6:14" x14ac:dyDescent="0.25">
      <c r="F10937" s="1"/>
      <c r="G10937" s="1"/>
      <c r="H10937" s="1"/>
      <c r="I10937" s="1"/>
      <c r="J10937" s="1"/>
      <c r="K10937" s="1"/>
      <c r="L10937" s="1"/>
      <c r="M10937" s="1"/>
      <c r="N10937" s="1"/>
    </row>
    <row r="10938" spans="6:14" x14ac:dyDescent="0.25">
      <c r="F10938" s="1"/>
      <c r="G10938" s="1"/>
      <c r="H10938" s="1"/>
      <c r="I10938" s="1"/>
      <c r="J10938" s="1"/>
      <c r="K10938" s="1"/>
      <c r="L10938" s="1"/>
      <c r="M10938" s="1"/>
      <c r="N10938" s="1"/>
    </row>
    <row r="10939" spans="6:14" x14ac:dyDescent="0.25">
      <c r="F10939" s="1"/>
      <c r="G10939" s="1"/>
      <c r="H10939" s="1"/>
      <c r="I10939" s="1"/>
      <c r="J10939" s="1"/>
      <c r="K10939" s="1"/>
      <c r="L10939" s="1"/>
      <c r="M10939" s="1"/>
      <c r="N10939" s="1"/>
    </row>
    <row r="10940" spans="6:14" x14ac:dyDescent="0.25">
      <c r="F10940" s="1"/>
      <c r="G10940" s="1"/>
      <c r="H10940" s="1"/>
      <c r="I10940" s="1"/>
      <c r="J10940" s="1"/>
      <c r="K10940" s="1"/>
      <c r="L10940" s="1"/>
      <c r="M10940" s="1"/>
      <c r="N10940" s="1"/>
    </row>
    <row r="10941" spans="6:14" x14ac:dyDescent="0.25">
      <c r="F10941" s="1"/>
      <c r="G10941" s="1"/>
      <c r="H10941" s="1"/>
      <c r="I10941" s="1"/>
      <c r="J10941" s="1"/>
      <c r="K10941" s="1"/>
      <c r="L10941" s="1"/>
      <c r="M10941" s="1"/>
      <c r="N10941" s="1"/>
    </row>
    <row r="10942" spans="6:14" x14ac:dyDescent="0.25">
      <c r="F10942" s="1"/>
      <c r="G10942" s="1"/>
      <c r="H10942" s="1"/>
      <c r="I10942" s="1"/>
      <c r="J10942" s="1"/>
      <c r="K10942" s="1"/>
      <c r="L10942" s="1"/>
      <c r="M10942" s="1"/>
      <c r="N10942" s="1"/>
    </row>
    <row r="10943" spans="6:14" x14ac:dyDescent="0.25">
      <c r="F10943" s="1"/>
      <c r="G10943" s="1"/>
      <c r="H10943" s="1"/>
      <c r="I10943" s="1"/>
      <c r="J10943" s="1"/>
      <c r="K10943" s="1"/>
      <c r="L10943" s="1"/>
      <c r="M10943" s="1"/>
      <c r="N10943" s="1"/>
    </row>
    <row r="10944" spans="6:14" x14ac:dyDescent="0.25">
      <c r="F10944" s="1"/>
      <c r="G10944" s="1"/>
      <c r="H10944" s="1"/>
      <c r="I10944" s="1"/>
      <c r="J10944" s="1"/>
      <c r="K10944" s="1"/>
      <c r="L10944" s="1"/>
      <c r="M10944" s="1"/>
      <c r="N10944" s="1"/>
    </row>
    <row r="10945" spans="6:14" x14ac:dyDescent="0.25">
      <c r="F10945" s="1"/>
      <c r="G10945" s="1"/>
      <c r="H10945" s="1"/>
      <c r="I10945" s="1"/>
      <c r="J10945" s="1"/>
      <c r="K10945" s="1"/>
      <c r="L10945" s="1"/>
      <c r="M10945" s="1"/>
      <c r="N10945" s="1"/>
    </row>
    <row r="10946" spans="6:14" x14ac:dyDescent="0.25">
      <c r="F10946" s="1"/>
      <c r="G10946" s="1"/>
      <c r="H10946" s="1"/>
      <c r="I10946" s="1"/>
      <c r="J10946" s="1"/>
      <c r="K10946" s="1"/>
      <c r="L10946" s="1"/>
      <c r="M10946" s="1"/>
      <c r="N10946" s="1"/>
    </row>
    <row r="10947" spans="6:14" x14ac:dyDescent="0.25">
      <c r="F10947" s="1"/>
      <c r="G10947" s="1"/>
      <c r="H10947" s="1"/>
      <c r="I10947" s="1"/>
      <c r="J10947" s="1"/>
      <c r="K10947" s="1"/>
      <c r="L10947" s="1"/>
      <c r="M10947" s="1"/>
      <c r="N10947" s="1"/>
    </row>
    <row r="10948" spans="6:14" x14ac:dyDescent="0.25">
      <c r="F10948" s="1"/>
      <c r="G10948" s="1"/>
      <c r="H10948" s="1"/>
      <c r="I10948" s="1"/>
      <c r="J10948" s="1"/>
      <c r="K10948" s="1"/>
      <c r="L10948" s="1"/>
      <c r="M10948" s="1"/>
      <c r="N10948" s="1"/>
    </row>
    <row r="10949" spans="6:14" x14ac:dyDescent="0.25">
      <c r="F10949" s="1"/>
      <c r="G10949" s="1"/>
      <c r="H10949" s="1"/>
      <c r="I10949" s="1"/>
      <c r="J10949" s="1"/>
      <c r="K10949" s="1"/>
      <c r="L10949" s="1"/>
      <c r="M10949" s="1"/>
      <c r="N10949" s="1"/>
    </row>
    <row r="10950" spans="6:14" x14ac:dyDescent="0.25">
      <c r="F10950" s="1"/>
      <c r="G10950" s="1"/>
      <c r="H10950" s="1"/>
      <c r="I10950" s="1"/>
      <c r="J10950" s="1"/>
      <c r="K10950" s="1"/>
      <c r="L10950" s="1"/>
      <c r="M10950" s="1"/>
      <c r="N10950" s="1"/>
    </row>
    <row r="10951" spans="6:14" x14ac:dyDescent="0.25">
      <c r="F10951" s="1"/>
      <c r="G10951" s="1"/>
      <c r="H10951" s="1"/>
      <c r="I10951" s="1"/>
      <c r="J10951" s="1"/>
      <c r="K10951" s="1"/>
      <c r="L10951" s="1"/>
      <c r="M10951" s="1"/>
      <c r="N10951" s="1"/>
    </row>
    <row r="10952" spans="6:14" x14ac:dyDescent="0.25">
      <c r="F10952" s="1"/>
      <c r="G10952" s="1"/>
      <c r="H10952" s="1"/>
      <c r="I10952" s="1"/>
      <c r="J10952" s="1"/>
      <c r="K10952" s="1"/>
      <c r="L10952" s="1"/>
      <c r="M10952" s="1"/>
      <c r="N10952" s="1"/>
    </row>
    <row r="10953" spans="6:14" x14ac:dyDescent="0.25">
      <c r="F10953" s="1"/>
      <c r="G10953" s="1"/>
      <c r="H10953" s="1"/>
      <c r="I10953" s="1"/>
      <c r="J10953" s="1"/>
      <c r="K10953" s="1"/>
      <c r="L10953" s="1"/>
      <c r="M10953" s="1"/>
      <c r="N10953" s="1"/>
    </row>
    <row r="10954" spans="6:14" x14ac:dyDescent="0.25">
      <c r="F10954" s="1"/>
      <c r="G10954" s="1"/>
      <c r="H10954" s="1"/>
      <c r="I10954" s="1"/>
      <c r="J10954" s="1"/>
      <c r="K10954" s="1"/>
      <c r="L10954" s="1"/>
      <c r="M10954" s="1"/>
      <c r="N10954" s="1"/>
    </row>
    <row r="10955" spans="6:14" x14ac:dyDescent="0.25">
      <c r="F10955" s="1"/>
      <c r="G10955" s="1"/>
      <c r="H10955" s="1"/>
      <c r="I10955" s="1"/>
      <c r="J10955" s="1"/>
      <c r="K10955" s="1"/>
      <c r="L10955" s="1"/>
      <c r="M10955" s="1"/>
      <c r="N10955" s="1"/>
    </row>
    <row r="10956" spans="6:14" x14ac:dyDescent="0.25">
      <c r="F10956" s="1"/>
      <c r="G10956" s="1"/>
      <c r="H10956" s="1"/>
      <c r="I10956" s="1"/>
      <c r="J10956" s="1"/>
      <c r="K10956" s="1"/>
      <c r="L10956" s="1"/>
      <c r="M10956" s="1"/>
      <c r="N10956" s="1"/>
    </row>
    <row r="10957" spans="6:14" x14ac:dyDescent="0.25">
      <c r="F10957" s="1"/>
      <c r="G10957" s="1"/>
      <c r="H10957" s="1"/>
      <c r="I10957" s="1"/>
      <c r="J10957" s="1"/>
      <c r="K10957" s="1"/>
      <c r="L10957" s="1"/>
      <c r="M10957" s="1"/>
      <c r="N10957" s="1"/>
    </row>
    <row r="10958" spans="6:14" x14ac:dyDescent="0.25">
      <c r="F10958" s="1"/>
      <c r="G10958" s="1"/>
      <c r="H10958" s="1"/>
      <c r="I10958" s="1"/>
      <c r="J10958" s="1"/>
      <c r="K10958" s="1"/>
      <c r="L10958" s="1"/>
      <c r="M10958" s="1"/>
      <c r="N10958" s="1"/>
    </row>
    <row r="10959" spans="6:14" x14ac:dyDescent="0.25">
      <c r="F10959" s="1"/>
      <c r="G10959" s="1"/>
      <c r="H10959" s="1"/>
      <c r="I10959" s="1"/>
      <c r="J10959" s="1"/>
      <c r="K10959" s="1"/>
      <c r="L10959" s="1"/>
      <c r="M10959" s="1"/>
      <c r="N10959" s="1"/>
    </row>
    <row r="10960" spans="6:14" x14ac:dyDescent="0.25">
      <c r="F10960" s="1"/>
      <c r="G10960" s="1"/>
      <c r="H10960" s="1"/>
      <c r="I10960" s="1"/>
      <c r="J10960" s="1"/>
      <c r="K10960" s="1"/>
      <c r="L10960" s="1"/>
      <c r="M10960" s="1"/>
      <c r="N10960" s="1"/>
    </row>
    <row r="10961" spans="6:14" x14ac:dyDescent="0.25">
      <c r="F10961" s="1"/>
      <c r="G10961" s="1"/>
      <c r="H10961" s="1"/>
      <c r="I10961" s="1"/>
      <c r="J10961" s="1"/>
      <c r="K10961" s="1"/>
      <c r="L10961" s="1"/>
      <c r="M10961" s="1"/>
      <c r="N10961" s="1"/>
    </row>
    <row r="10962" spans="6:14" x14ac:dyDescent="0.25">
      <c r="F10962" s="1"/>
      <c r="G10962" s="1"/>
      <c r="H10962" s="1"/>
      <c r="I10962" s="1"/>
      <c r="J10962" s="1"/>
      <c r="K10962" s="1"/>
      <c r="L10962" s="1"/>
      <c r="M10962" s="1"/>
      <c r="N10962" s="1"/>
    </row>
    <row r="10963" spans="6:14" x14ac:dyDescent="0.25">
      <c r="F10963" s="1"/>
      <c r="G10963" s="1"/>
      <c r="H10963" s="1"/>
      <c r="I10963" s="1"/>
      <c r="J10963" s="1"/>
      <c r="K10963" s="1"/>
      <c r="L10963" s="1"/>
      <c r="M10963" s="1"/>
      <c r="N10963" s="1"/>
    </row>
    <row r="10964" spans="6:14" x14ac:dyDescent="0.25">
      <c r="F10964" s="1"/>
      <c r="G10964" s="1"/>
      <c r="H10964" s="1"/>
      <c r="I10964" s="1"/>
      <c r="J10964" s="1"/>
      <c r="K10964" s="1"/>
      <c r="L10964" s="1"/>
      <c r="M10964" s="1"/>
      <c r="N10964" s="1"/>
    </row>
    <row r="10965" spans="6:14" x14ac:dyDescent="0.25">
      <c r="F10965" s="1"/>
      <c r="G10965" s="1"/>
      <c r="H10965" s="1"/>
      <c r="I10965" s="1"/>
      <c r="J10965" s="1"/>
      <c r="K10965" s="1"/>
      <c r="L10965" s="1"/>
      <c r="M10965" s="1"/>
      <c r="N10965" s="1"/>
    </row>
    <row r="10966" spans="6:14" x14ac:dyDescent="0.25">
      <c r="F10966" s="1"/>
      <c r="G10966" s="1"/>
      <c r="H10966" s="1"/>
      <c r="I10966" s="1"/>
      <c r="J10966" s="1"/>
      <c r="K10966" s="1"/>
      <c r="L10966" s="1"/>
      <c r="M10966" s="1"/>
      <c r="N10966" s="1"/>
    </row>
    <row r="10967" spans="6:14" x14ac:dyDescent="0.25">
      <c r="F10967" s="1"/>
      <c r="G10967" s="1"/>
      <c r="H10967" s="1"/>
      <c r="I10967" s="1"/>
      <c r="J10967" s="1"/>
      <c r="K10967" s="1"/>
      <c r="L10967" s="1"/>
      <c r="M10967" s="1"/>
      <c r="N10967" s="1"/>
    </row>
    <row r="10968" spans="6:14" x14ac:dyDescent="0.25">
      <c r="F10968" s="1"/>
      <c r="G10968" s="1"/>
      <c r="H10968" s="1"/>
      <c r="I10968" s="1"/>
      <c r="J10968" s="1"/>
      <c r="K10968" s="1"/>
      <c r="L10968" s="1"/>
      <c r="M10968" s="1"/>
      <c r="N10968" s="1"/>
    </row>
    <row r="10969" spans="6:14" x14ac:dyDescent="0.25">
      <c r="F10969" s="1"/>
      <c r="G10969" s="1"/>
      <c r="H10969" s="1"/>
      <c r="I10969" s="1"/>
      <c r="J10969" s="1"/>
      <c r="K10969" s="1"/>
      <c r="L10969" s="1"/>
      <c r="M10969" s="1"/>
      <c r="N10969" s="1"/>
    </row>
    <row r="10970" spans="6:14" x14ac:dyDescent="0.25">
      <c r="F10970" s="1"/>
      <c r="G10970" s="1"/>
      <c r="H10970" s="1"/>
      <c r="I10970" s="1"/>
      <c r="J10970" s="1"/>
      <c r="K10970" s="1"/>
      <c r="L10970" s="1"/>
      <c r="M10970" s="1"/>
      <c r="N10970" s="1"/>
    </row>
    <row r="10971" spans="6:14" x14ac:dyDescent="0.25">
      <c r="F10971" s="1"/>
      <c r="G10971" s="1"/>
      <c r="H10971" s="1"/>
      <c r="I10971" s="1"/>
      <c r="J10971" s="1"/>
      <c r="K10971" s="1"/>
      <c r="L10971" s="1"/>
      <c r="M10971" s="1"/>
      <c r="N10971" s="1"/>
    </row>
    <row r="10972" spans="6:14" x14ac:dyDescent="0.25">
      <c r="F10972" s="1"/>
      <c r="G10972" s="1"/>
      <c r="H10972" s="1"/>
      <c r="I10972" s="1"/>
      <c r="J10972" s="1"/>
      <c r="K10972" s="1"/>
      <c r="L10972" s="1"/>
      <c r="M10972" s="1"/>
      <c r="N10972" s="1"/>
    </row>
    <row r="10973" spans="6:14" x14ac:dyDescent="0.25">
      <c r="F10973" s="1"/>
      <c r="G10973" s="1"/>
      <c r="H10973" s="1"/>
      <c r="I10973" s="1"/>
      <c r="J10973" s="1"/>
      <c r="K10973" s="1"/>
      <c r="L10973" s="1"/>
      <c r="M10973" s="1"/>
      <c r="N10973" s="1"/>
    </row>
    <row r="10974" spans="6:14" x14ac:dyDescent="0.25">
      <c r="F10974" s="1"/>
      <c r="G10974" s="1"/>
      <c r="H10974" s="1"/>
      <c r="I10974" s="1"/>
      <c r="J10974" s="1"/>
      <c r="K10974" s="1"/>
      <c r="L10974" s="1"/>
      <c r="M10974" s="1"/>
      <c r="N10974" s="1"/>
    </row>
    <row r="10975" spans="6:14" x14ac:dyDescent="0.25">
      <c r="F10975" s="1"/>
      <c r="G10975" s="1"/>
      <c r="H10975" s="1"/>
      <c r="I10975" s="1"/>
      <c r="J10975" s="1"/>
      <c r="K10975" s="1"/>
      <c r="L10975" s="1"/>
      <c r="M10975" s="1"/>
      <c r="N10975" s="1"/>
    </row>
    <row r="10976" spans="6:14" x14ac:dyDescent="0.25">
      <c r="F10976" s="1"/>
      <c r="G10976" s="1"/>
      <c r="H10976" s="1"/>
      <c r="I10976" s="1"/>
      <c r="J10976" s="1"/>
      <c r="K10976" s="1"/>
      <c r="L10976" s="1"/>
      <c r="M10976" s="1"/>
      <c r="N10976" s="1"/>
    </row>
    <row r="10977" spans="6:14" x14ac:dyDescent="0.25">
      <c r="F10977" s="1"/>
      <c r="G10977" s="1"/>
      <c r="H10977" s="1"/>
      <c r="I10977" s="1"/>
      <c r="J10977" s="1"/>
      <c r="K10977" s="1"/>
      <c r="L10977" s="1"/>
      <c r="M10977" s="1"/>
      <c r="N10977" s="1"/>
    </row>
    <row r="10978" spans="6:14" x14ac:dyDescent="0.25">
      <c r="F10978" s="1"/>
      <c r="G10978" s="1"/>
      <c r="H10978" s="1"/>
      <c r="I10978" s="1"/>
      <c r="J10978" s="1"/>
      <c r="K10978" s="1"/>
      <c r="L10978" s="1"/>
      <c r="M10978" s="1"/>
      <c r="N10978" s="1"/>
    </row>
    <row r="10979" spans="6:14" x14ac:dyDescent="0.25">
      <c r="F10979" s="1"/>
      <c r="G10979" s="1"/>
      <c r="H10979" s="1"/>
      <c r="I10979" s="1"/>
      <c r="J10979" s="1"/>
      <c r="K10979" s="1"/>
      <c r="L10979" s="1"/>
      <c r="M10979" s="1"/>
      <c r="N10979" s="1"/>
    </row>
    <row r="10980" spans="6:14" x14ac:dyDescent="0.25">
      <c r="F10980" s="1"/>
      <c r="G10980" s="1"/>
      <c r="H10980" s="1"/>
      <c r="I10980" s="1"/>
      <c r="J10980" s="1"/>
      <c r="K10980" s="1"/>
      <c r="L10980" s="1"/>
      <c r="M10980" s="1"/>
      <c r="N10980" s="1"/>
    </row>
    <row r="10981" spans="6:14" x14ac:dyDescent="0.25">
      <c r="F10981" s="1"/>
      <c r="G10981" s="1"/>
      <c r="H10981" s="1"/>
      <c r="I10981" s="1"/>
      <c r="J10981" s="1"/>
      <c r="K10981" s="1"/>
      <c r="L10981" s="1"/>
      <c r="M10981" s="1"/>
      <c r="N10981" s="1"/>
    </row>
    <row r="10982" spans="6:14" x14ac:dyDescent="0.25">
      <c r="F10982" s="1"/>
      <c r="G10982" s="1"/>
      <c r="H10982" s="1"/>
      <c r="I10982" s="1"/>
      <c r="J10982" s="1"/>
      <c r="K10982" s="1"/>
      <c r="L10982" s="1"/>
      <c r="M10982" s="1"/>
      <c r="N10982" s="1"/>
    </row>
    <row r="10983" spans="6:14" x14ac:dyDescent="0.25">
      <c r="F10983" s="1"/>
      <c r="G10983" s="1"/>
      <c r="H10983" s="1"/>
      <c r="I10983" s="1"/>
      <c r="J10983" s="1"/>
      <c r="K10983" s="1"/>
      <c r="L10983" s="1"/>
      <c r="M10983" s="1"/>
      <c r="N10983" s="1"/>
    </row>
    <row r="10984" spans="6:14" x14ac:dyDescent="0.25">
      <c r="F10984" s="1"/>
      <c r="G10984" s="1"/>
      <c r="H10984" s="1"/>
      <c r="I10984" s="1"/>
      <c r="J10984" s="1"/>
      <c r="K10984" s="1"/>
      <c r="L10984" s="1"/>
      <c r="M10984" s="1"/>
      <c r="N10984" s="1"/>
    </row>
    <row r="10985" spans="6:14" x14ac:dyDescent="0.25">
      <c r="F10985" s="1"/>
      <c r="G10985" s="1"/>
      <c r="H10985" s="1"/>
      <c r="I10985" s="1"/>
      <c r="J10985" s="1"/>
      <c r="K10985" s="1"/>
      <c r="L10985" s="1"/>
      <c r="M10985" s="1"/>
      <c r="N10985" s="1"/>
    </row>
    <row r="10986" spans="6:14" x14ac:dyDescent="0.25">
      <c r="F10986" s="1"/>
      <c r="G10986" s="1"/>
      <c r="H10986" s="1"/>
      <c r="I10986" s="1"/>
      <c r="J10986" s="1"/>
      <c r="K10986" s="1"/>
      <c r="L10986" s="1"/>
      <c r="M10986" s="1"/>
      <c r="N10986" s="1"/>
    </row>
    <row r="10987" spans="6:14" x14ac:dyDescent="0.25">
      <c r="F10987" s="1"/>
      <c r="G10987" s="1"/>
      <c r="H10987" s="1"/>
      <c r="I10987" s="1"/>
      <c r="J10987" s="1"/>
      <c r="K10987" s="1"/>
      <c r="L10987" s="1"/>
      <c r="M10987" s="1"/>
      <c r="N10987" s="1"/>
    </row>
    <row r="10988" spans="6:14" x14ac:dyDescent="0.25">
      <c r="F10988" s="1"/>
      <c r="G10988" s="1"/>
      <c r="H10988" s="1"/>
      <c r="I10988" s="1"/>
      <c r="J10988" s="1"/>
      <c r="K10988" s="1"/>
      <c r="L10988" s="1"/>
      <c r="M10988" s="1"/>
      <c r="N10988" s="1"/>
    </row>
    <row r="10989" spans="6:14" x14ac:dyDescent="0.25">
      <c r="F10989" s="1"/>
      <c r="G10989" s="1"/>
      <c r="H10989" s="1"/>
      <c r="I10989" s="1"/>
      <c r="J10989" s="1"/>
      <c r="K10989" s="1"/>
      <c r="L10989" s="1"/>
      <c r="M10989" s="1"/>
      <c r="N10989" s="1"/>
    </row>
    <row r="10990" spans="6:14" x14ac:dyDescent="0.25">
      <c r="F10990" s="1"/>
      <c r="G10990" s="1"/>
      <c r="H10990" s="1"/>
      <c r="I10990" s="1"/>
      <c r="J10990" s="1"/>
      <c r="K10990" s="1"/>
      <c r="L10990" s="1"/>
      <c r="M10990" s="1"/>
      <c r="N10990" s="1"/>
    </row>
    <row r="10991" spans="6:14" x14ac:dyDescent="0.25">
      <c r="F10991" s="1"/>
      <c r="G10991" s="1"/>
      <c r="H10991" s="1"/>
      <c r="I10991" s="1"/>
      <c r="J10991" s="1"/>
      <c r="K10991" s="1"/>
      <c r="L10991" s="1"/>
      <c r="M10991" s="1"/>
      <c r="N10991" s="1"/>
    </row>
    <row r="10992" spans="6:14" x14ac:dyDescent="0.25">
      <c r="F10992" s="1"/>
      <c r="G10992" s="1"/>
      <c r="H10992" s="1"/>
      <c r="I10992" s="1"/>
      <c r="J10992" s="1"/>
      <c r="K10992" s="1"/>
      <c r="L10992" s="1"/>
      <c r="M10992" s="1"/>
      <c r="N10992" s="1"/>
    </row>
    <row r="10993" spans="6:14" x14ac:dyDescent="0.25">
      <c r="F10993" s="1"/>
      <c r="G10993" s="1"/>
      <c r="H10993" s="1"/>
      <c r="I10993" s="1"/>
      <c r="J10993" s="1"/>
      <c r="K10993" s="1"/>
      <c r="L10993" s="1"/>
      <c r="M10993" s="1"/>
      <c r="N10993" s="1"/>
    </row>
    <row r="10994" spans="6:14" x14ac:dyDescent="0.25">
      <c r="F10994" s="1"/>
      <c r="G10994" s="1"/>
      <c r="H10994" s="1"/>
      <c r="I10994" s="1"/>
      <c r="J10994" s="1"/>
      <c r="K10994" s="1"/>
      <c r="L10994" s="1"/>
      <c r="M10994" s="1"/>
      <c r="N10994" s="1"/>
    </row>
    <row r="10995" spans="6:14" x14ac:dyDescent="0.25">
      <c r="F10995" s="1"/>
      <c r="G10995" s="1"/>
      <c r="H10995" s="1"/>
      <c r="I10995" s="1"/>
      <c r="J10995" s="1"/>
      <c r="K10995" s="1"/>
      <c r="L10995" s="1"/>
      <c r="M10995" s="1"/>
      <c r="N10995" s="1"/>
    </row>
    <row r="10996" spans="6:14" x14ac:dyDescent="0.25">
      <c r="F10996" s="1"/>
      <c r="G10996" s="1"/>
      <c r="H10996" s="1"/>
      <c r="I10996" s="1"/>
      <c r="J10996" s="1"/>
      <c r="K10996" s="1"/>
      <c r="L10996" s="1"/>
      <c r="M10996" s="1"/>
      <c r="N10996" s="1"/>
    </row>
    <row r="10997" spans="6:14" x14ac:dyDescent="0.25">
      <c r="F10997" s="1"/>
      <c r="G10997" s="1"/>
      <c r="H10997" s="1"/>
      <c r="I10997" s="1"/>
      <c r="J10997" s="1"/>
      <c r="K10997" s="1"/>
      <c r="L10997" s="1"/>
      <c r="M10997" s="1"/>
      <c r="N10997" s="1"/>
    </row>
    <row r="10998" spans="6:14" x14ac:dyDescent="0.25">
      <c r="F10998" s="1"/>
      <c r="G10998" s="1"/>
      <c r="H10998" s="1"/>
      <c r="I10998" s="1"/>
      <c r="J10998" s="1"/>
      <c r="K10998" s="1"/>
      <c r="L10998" s="1"/>
      <c r="M10998" s="1"/>
      <c r="N10998" s="1"/>
    </row>
    <row r="10999" spans="6:14" x14ac:dyDescent="0.25">
      <c r="F10999" s="1"/>
      <c r="G10999" s="1"/>
      <c r="H10999" s="1"/>
      <c r="I10999" s="1"/>
      <c r="J10999" s="1"/>
      <c r="K10999" s="1"/>
      <c r="L10999" s="1"/>
      <c r="M10999" s="1"/>
      <c r="N10999" s="1"/>
    </row>
    <row r="11000" spans="6:14" x14ac:dyDescent="0.25">
      <c r="F11000" s="1"/>
      <c r="G11000" s="1"/>
      <c r="H11000" s="1"/>
      <c r="I11000" s="1"/>
      <c r="J11000" s="1"/>
      <c r="K11000" s="1"/>
      <c r="L11000" s="1"/>
      <c r="M11000" s="1"/>
      <c r="N11000" s="1"/>
    </row>
    <row r="11001" spans="6:14" x14ac:dyDescent="0.25">
      <c r="F11001" s="1"/>
      <c r="G11001" s="1"/>
      <c r="H11001" s="1"/>
      <c r="I11001" s="1"/>
      <c r="J11001" s="1"/>
      <c r="K11001" s="1"/>
      <c r="L11001" s="1"/>
      <c r="M11001" s="1"/>
      <c r="N11001" s="1"/>
    </row>
    <row r="11002" spans="6:14" x14ac:dyDescent="0.25">
      <c r="F11002" s="1"/>
      <c r="G11002" s="1"/>
      <c r="H11002" s="1"/>
      <c r="I11002" s="1"/>
      <c r="J11002" s="1"/>
      <c r="K11002" s="1"/>
      <c r="L11002" s="1"/>
      <c r="M11002" s="1"/>
      <c r="N11002" s="1"/>
    </row>
    <row r="11003" spans="6:14" x14ac:dyDescent="0.25">
      <c r="F11003" s="1"/>
      <c r="G11003" s="1"/>
      <c r="H11003" s="1"/>
      <c r="I11003" s="1"/>
      <c r="J11003" s="1"/>
      <c r="K11003" s="1"/>
      <c r="L11003" s="1"/>
      <c r="M11003" s="1"/>
      <c r="N11003" s="1"/>
    </row>
    <row r="11004" spans="6:14" x14ac:dyDescent="0.25">
      <c r="F11004" s="1"/>
      <c r="G11004" s="1"/>
      <c r="H11004" s="1"/>
      <c r="I11004" s="1"/>
      <c r="J11004" s="1"/>
      <c r="K11004" s="1"/>
      <c r="L11004" s="1"/>
      <c r="M11004" s="1"/>
      <c r="N11004" s="1"/>
    </row>
    <row r="11005" spans="6:14" x14ac:dyDescent="0.25">
      <c r="F11005" s="1"/>
      <c r="G11005" s="1"/>
      <c r="H11005" s="1"/>
      <c r="I11005" s="1"/>
      <c r="J11005" s="1"/>
      <c r="K11005" s="1"/>
      <c r="L11005" s="1"/>
      <c r="M11005" s="1"/>
      <c r="N11005" s="1"/>
    </row>
    <row r="11006" spans="6:14" x14ac:dyDescent="0.25">
      <c r="F11006" s="1"/>
      <c r="G11006" s="1"/>
      <c r="H11006" s="1"/>
      <c r="I11006" s="1"/>
      <c r="J11006" s="1"/>
      <c r="K11006" s="1"/>
      <c r="L11006" s="1"/>
      <c r="M11006" s="1"/>
      <c r="N11006" s="1"/>
    </row>
    <row r="11007" spans="6:14" x14ac:dyDescent="0.25">
      <c r="F11007" s="1"/>
      <c r="G11007" s="1"/>
      <c r="H11007" s="1"/>
      <c r="I11007" s="1"/>
      <c r="J11007" s="1"/>
      <c r="K11007" s="1"/>
      <c r="L11007" s="1"/>
      <c r="M11007" s="1"/>
      <c r="N11007" s="1"/>
    </row>
    <row r="11008" spans="6:14" x14ac:dyDescent="0.25">
      <c r="F11008" s="1"/>
      <c r="G11008" s="1"/>
      <c r="H11008" s="1"/>
      <c r="I11008" s="1"/>
      <c r="J11008" s="1"/>
      <c r="K11008" s="1"/>
      <c r="L11008" s="1"/>
      <c r="M11008" s="1"/>
      <c r="N11008" s="1"/>
    </row>
    <row r="11009" spans="6:14" x14ac:dyDescent="0.25">
      <c r="F11009" s="1"/>
      <c r="G11009" s="1"/>
      <c r="H11009" s="1"/>
      <c r="I11009" s="1"/>
      <c r="J11009" s="1"/>
      <c r="K11009" s="1"/>
      <c r="L11009" s="1"/>
      <c r="M11009" s="1"/>
      <c r="N11009" s="1"/>
    </row>
    <row r="11010" spans="6:14" x14ac:dyDescent="0.25">
      <c r="F11010" s="1"/>
      <c r="G11010" s="1"/>
      <c r="H11010" s="1"/>
      <c r="I11010" s="1"/>
      <c r="J11010" s="1"/>
      <c r="K11010" s="1"/>
      <c r="L11010" s="1"/>
      <c r="M11010" s="1"/>
      <c r="N11010" s="1"/>
    </row>
    <row r="11011" spans="6:14" x14ac:dyDescent="0.25">
      <c r="F11011" s="1"/>
      <c r="G11011" s="1"/>
      <c r="H11011" s="1"/>
      <c r="I11011" s="1"/>
      <c r="J11011" s="1"/>
      <c r="K11011" s="1"/>
      <c r="L11011" s="1"/>
      <c r="M11011" s="1"/>
      <c r="N11011" s="1"/>
    </row>
    <row r="11012" spans="6:14" x14ac:dyDescent="0.25">
      <c r="F11012" s="1"/>
      <c r="G11012" s="1"/>
      <c r="H11012" s="1"/>
      <c r="I11012" s="1"/>
      <c r="J11012" s="1"/>
      <c r="K11012" s="1"/>
      <c r="L11012" s="1"/>
      <c r="M11012" s="1"/>
      <c r="N11012" s="1"/>
    </row>
    <row r="11013" spans="6:14" x14ac:dyDescent="0.25">
      <c r="F11013" s="1"/>
      <c r="G11013" s="1"/>
      <c r="H11013" s="1"/>
      <c r="I11013" s="1"/>
      <c r="J11013" s="1"/>
      <c r="K11013" s="1"/>
      <c r="L11013" s="1"/>
      <c r="M11013" s="1"/>
      <c r="N11013" s="1"/>
    </row>
    <row r="11014" spans="6:14" x14ac:dyDescent="0.25">
      <c r="F11014" s="1"/>
      <c r="G11014" s="1"/>
      <c r="H11014" s="1"/>
      <c r="I11014" s="1"/>
      <c r="J11014" s="1"/>
      <c r="K11014" s="1"/>
      <c r="L11014" s="1"/>
      <c r="M11014" s="1"/>
      <c r="N11014" s="1"/>
    </row>
    <row r="11015" spans="6:14" x14ac:dyDescent="0.25">
      <c r="F11015" s="1"/>
      <c r="G11015" s="1"/>
      <c r="H11015" s="1"/>
      <c r="I11015" s="1"/>
      <c r="J11015" s="1"/>
      <c r="K11015" s="1"/>
      <c r="L11015" s="1"/>
      <c r="M11015" s="1"/>
      <c r="N11015" s="1"/>
    </row>
    <row r="11016" spans="6:14" x14ac:dyDescent="0.25">
      <c r="F11016" s="1"/>
      <c r="G11016" s="1"/>
      <c r="H11016" s="1"/>
      <c r="I11016" s="1"/>
      <c r="J11016" s="1"/>
      <c r="K11016" s="1"/>
      <c r="L11016" s="1"/>
      <c r="M11016" s="1"/>
      <c r="N11016" s="1"/>
    </row>
    <row r="11017" spans="6:14" x14ac:dyDescent="0.25">
      <c r="F11017" s="1"/>
      <c r="G11017" s="1"/>
      <c r="H11017" s="1"/>
      <c r="I11017" s="1"/>
      <c r="J11017" s="1"/>
      <c r="K11017" s="1"/>
      <c r="L11017" s="1"/>
      <c r="M11017" s="1"/>
      <c r="N11017" s="1"/>
    </row>
    <row r="11018" spans="6:14" x14ac:dyDescent="0.25">
      <c r="F11018" s="1"/>
      <c r="G11018" s="1"/>
      <c r="H11018" s="1"/>
      <c r="I11018" s="1"/>
      <c r="J11018" s="1"/>
      <c r="K11018" s="1"/>
      <c r="L11018" s="1"/>
      <c r="M11018" s="1"/>
      <c r="N11018" s="1"/>
    </row>
    <row r="11019" spans="6:14" x14ac:dyDescent="0.25">
      <c r="F11019" s="1"/>
      <c r="G11019" s="1"/>
      <c r="H11019" s="1"/>
      <c r="I11019" s="1"/>
      <c r="J11019" s="1"/>
      <c r="K11019" s="1"/>
      <c r="L11019" s="1"/>
      <c r="M11019" s="1"/>
      <c r="N11019" s="1"/>
    </row>
    <row r="11020" spans="6:14" x14ac:dyDescent="0.25">
      <c r="F11020" s="1"/>
      <c r="G11020" s="1"/>
      <c r="H11020" s="1"/>
      <c r="I11020" s="1"/>
      <c r="J11020" s="1"/>
      <c r="K11020" s="1"/>
      <c r="L11020" s="1"/>
      <c r="M11020" s="1"/>
      <c r="N11020" s="1"/>
    </row>
    <row r="11021" spans="6:14" x14ac:dyDescent="0.25">
      <c r="F11021" s="1"/>
      <c r="G11021" s="1"/>
      <c r="H11021" s="1"/>
      <c r="I11021" s="1"/>
      <c r="J11021" s="1"/>
      <c r="K11021" s="1"/>
      <c r="L11021" s="1"/>
      <c r="M11021" s="1"/>
      <c r="N11021" s="1"/>
    </row>
    <row r="11022" spans="6:14" x14ac:dyDescent="0.25">
      <c r="F11022" s="1"/>
      <c r="G11022" s="1"/>
      <c r="H11022" s="1"/>
      <c r="I11022" s="1"/>
      <c r="J11022" s="1"/>
      <c r="K11022" s="1"/>
      <c r="L11022" s="1"/>
      <c r="M11022" s="1"/>
      <c r="N11022" s="1"/>
    </row>
    <row r="11023" spans="6:14" x14ac:dyDescent="0.25">
      <c r="F11023" s="1"/>
      <c r="G11023" s="1"/>
      <c r="H11023" s="1"/>
      <c r="I11023" s="1"/>
      <c r="J11023" s="1"/>
      <c r="K11023" s="1"/>
      <c r="L11023" s="1"/>
      <c r="M11023" s="1"/>
      <c r="N11023" s="1"/>
    </row>
    <row r="11024" spans="6:14" x14ac:dyDescent="0.25">
      <c r="F11024" s="1"/>
      <c r="G11024" s="1"/>
      <c r="H11024" s="1"/>
      <c r="I11024" s="1"/>
      <c r="J11024" s="1"/>
      <c r="K11024" s="1"/>
      <c r="L11024" s="1"/>
      <c r="M11024" s="1"/>
      <c r="N11024" s="1"/>
    </row>
    <row r="11025" spans="6:14" x14ac:dyDescent="0.25">
      <c r="F11025" s="1"/>
      <c r="G11025" s="1"/>
      <c r="H11025" s="1"/>
      <c r="I11025" s="1"/>
      <c r="J11025" s="1"/>
      <c r="K11025" s="1"/>
      <c r="L11025" s="1"/>
      <c r="M11025" s="1"/>
      <c r="N11025" s="1"/>
    </row>
    <row r="11026" spans="6:14" x14ac:dyDescent="0.25">
      <c r="F11026" s="1"/>
      <c r="G11026" s="1"/>
      <c r="H11026" s="1"/>
      <c r="I11026" s="1"/>
      <c r="J11026" s="1"/>
      <c r="K11026" s="1"/>
      <c r="L11026" s="1"/>
      <c r="M11026" s="1"/>
      <c r="N11026" s="1"/>
    </row>
    <row r="11027" spans="6:14" x14ac:dyDescent="0.25">
      <c r="F11027" s="1"/>
      <c r="G11027" s="1"/>
      <c r="H11027" s="1"/>
      <c r="I11027" s="1"/>
      <c r="J11027" s="1"/>
      <c r="K11027" s="1"/>
      <c r="L11027" s="1"/>
      <c r="M11027" s="1"/>
      <c r="N11027" s="1"/>
    </row>
    <row r="11028" spans="6:14" x14ac:dyDescent="0.25">
      <c r="F11028" s="1"/>
      <c r="G11028" s="1"/>
      <c r="H11028" s="1"/>
      <c r="I11028" s="1"/>
      <c r="J11028" s="1"/>
      <c r="K11028" s="1"/>
      <c r="L11028" s="1"/>
      <c r="M11028" s="1"/>
      <c r="N11028" s="1"/>
    </row>
    <row r="11029" spans="6:14" x14ac:dyDescent="0.25">
      <c r="F11029" s="1"/>
      <c r="G11029" s="1"/>
      <c r="H11029" s="1"/>
      <c r="I11029" s="1"/>
      <c r="J11029" s="1"/>
      <c r="K11029" s="1"/>
      <c r="L11029" s="1"/>
      <c r="M11029" s="1"/>
      <c r="N11029" s="1"/>
    </row>
    <row r="11030" spans="6:14" x14ac:dyDescent="0.25">
      <c r="F11030" s="1"/>
      <c r="G11030" s="1"/>
      <c r="H11030" s="1"/>
      <c r="I11030" s="1"/>
      <c r="J11030" s="1"/>
      <c r="K11030" s="1"/>
      <c r="L11030" s="1"/>
      <c r="M11030" s="1"/>
      <c r="N11030" s="1"/>
    </row>
    <row r="11031" spans="6:14" x14ac:dyDescent="0.25">
      <c r="F11031" s="1"/>
      <c r="G11031" s="1"/>
      <c r="H11031" s="1"/>
      <c r="I11031" s="1"/>
      <c r="J11031" s="1"/>
      <c r="K11031" s="1"/>
      <c r="L11031" s="1"/>
      <c r="M11031" s="1"/>
      <c r="N11031" s="1"/>
    </row>
    <row r="11032" spans="6:14" x14ac:dyDescent="0.25">
      <c r="F11032" s="1"/>
      <c r="G11032" s="1"/>
      <c r="H11032" s="1"/>
      <c r="I11032" s="1"/>
      <c r="J11032" s="1"/>
      <c r="K11032" s="1"/>
      <c r="L11032" s="1"/>
      <c r="M11032" s="1"/>
      <c r="N11032" s="1"/>
    </row>
    <row r="11033" spans="6:14" x14ac:dyDescent="0.25">
      <c r="F11033" s="1"/>
      <c r="G11033" s="1"/>
      <c r="H11033" s="1"/>
      <c r="I11033" s="1"/>
      <c r="J11033" s="1"/>
      <c r="K11033" s="1"/>
      <c r="L11033" s="1"/>
      <c r="M11033" s="1"/>
      <c r="N11033" s="1"/>
    </row>
    <row r="11034" spans="6:14" x14ac:dyDescent="0.25">
      <c r="F11034" s="1"/>
      <c r="G11034" s="1"/>
      <c r="H11034" s="1"/>
      <c r="I11034" s="1"/>
      <c r="J11034" s="1"/>
      <c r="K11034" s="1"/>
      <c r="L11034" s="1"/>
      <c r="M11034" s="1"/>
      <c r="N11034" s="1"/>
    </row>
    <row r="11035" spans="6:14" x14ac:dyDescent="0.25">
      <c r="F11035" s="1"/>
      <c r="G11035" s="1"/>
      <c r="H11035" s="1"/>
      <c r="I11035" s="1"/>
      <c r="J11035" s="1"/>
      <c r="K11035" s="1"/>
      <c r="L11035" s="1"/>
      <c r="M11035" s="1"/>
      <c r="N11035" s="1"/>
    </row>
    <row r="11036" spans="6:14" x14ac:dyDescent="0.25">
      <c r="F11036" s="1"/>
      <c r="G11036" s="1"/>
      <c r="H11036" s="1"/>
      <c r="I11036" s="1"/>
      <c r="J11036" s="1"/>
      <c r="K11036" s="1"/>
      <c r="L11036" s="1"/>
      <c r="M11036" s="1"/>
      <c r="N11036" s="1"/>
    </row>
    <row r="11037" spans="6:14" x14ac:dyDescent="0.25">
      <c r="F11037" s="1"/>
      <c r="G11037" s="1"/>
      <c r="H11037" s="1"/>
      <c r="I11037" s="1"/>
      <c r="J11037" s="1"/>
      <c r="K11037" s="1"/>
      <c r="L11037" s="1"/>
      <c r="M11037" s="1"/>
      <c r="N11037" s="1"/>
    </row>
    <row r="11038" spans="6:14" x14ac:dyDescent="0.25">
      <c r="F11038" s="1"/>
      <c r="G11038" s="1"/>
      <c r="H11038" s="1"/>
      <c r="I11038" s="1"/>
      <c r="J11038" s="1"/>
      <c r="K11038" s="1"/>
      <c r="L11038" s="1"/>
      <c r="M11038" s="1"/>
      <c r="N11038" s="1"/>
    </row>
    <row r="11039" spans="6:14" x14ac:dyDescent="0.25">
      <c r="F11039" s="1"/>
      <c r="G11039" s="1"/>
      <c r="H11039" s="1"/>
      <c r="I11039" s="1"/>
      <c r="J11039" s="1"/>
      <c r="K11039" s="1"/>
      <c r="L11039" s="1"/>
      <c r="M11039" s="1"/>
      <c r="N11039" s="1"/>
    </row>
    <row r="11040" spans="6:14" x14ac:dyDescent="0.25">
      <c r="F11040" s="1"/>
      <c r="G11040" s="1"/>
      <c r="H11040" s="1"/>
      <c r="I11040" s="1"/>
      <c r="J11040" s="1"/>
      <c r="K11040" s="1"/>
      <c r="L11040" s="1"/>
      <c r="M11040" s="1"/>
      <c r="N11040" s="1"/>
    </row>
    <row r="11041" spans="6:14" x14ac:dyDescent="0.25">
      <c r="F11041" s="1"/>
      <c r="G11041" s="1"/>
      <c r="H11041" s="1"/>
      <c r="I11041" s="1"/>
      <c r="J11041" s="1"/>
      <c r="K11041" s="1"/>
      <c r="L11041" s="1"/>
      <c r="M11041" s="1"/>
      <c r="N11041" s="1"/>
    </row>
    <row r="11042" spans="6:14" x14ac:dyDescent="0.25">
      <c r="F11042" s="1"/>
      <c r="G11042" s="1"/>
      <c r="H11042" s="1"/>
      <c r="I11042" s="1"/>
      <c r="J11042" s="1"/>
      <c r="K11042" s="1"/>
      <c r="L11042" s="1"/>
      <c r="M11042" s="1"/>
      <c r="N11042" s="1"/>
    </row>
    <row r="11043" spans="6:14" x14ac:dyDescent="0.25">
      <c r="F11043" s="1"/>
      <c r="G11043" s="1"/>
      <c r="H11043" s="1"/>
      <c r="I11043" s="1"/>
      <c r="J11043" s="1"/>
      <c r="K11043" s="1"/>
      <c r="L11043" s="1"/>
      <c r="M11043" s="1"/>
      <c r="N11043" s="1"/>
    </row>
    <row r="11044" spans="6:14" x14ac:dyDescent="0.25">
      <c r="F11044" s="1"/>
      <c r="G11044" s="1"/>
      <c r="H11044" s="1"/>
      <c r="I11044" s="1"/>
      <c r="J11044" s="1"/>
      <c r="K11044" s="1"/>
      <c r="L11044" s="1"/>
      <c r="M11044" s="1"/>
      <c r="N11044" s="1"/>
    </row>
    <row r="11045" spans="6:14" x14ac:dyDescent="0.25">
      <c r="F11045" s="1"/>
      <c r="G11045" s="1"/>
      <c r="H11045" s="1"/>
      <c r="I11045" s="1"/>
      <c r="J11045" s="1"/>
      <c r="K11045" s="1"/>
      <c r="L11045" s="1"/>
      <c r="M11045" s="1"/>
      <c r="N11045" s="1"/>
    </row>
    <row r="11046" spans="6:14" x14ac:dyDescent="0.25">
      <c r="F11046" s="1"/>
      <c r="G11046" s="1"/>
      <c r="H11046" s="1"/>
      <c r="I11046" s="1"/>
      <c r="J11046" s="1"/>
      <c r="K11046" s="1"/>
      <c r="L11046" s="1"/>
      <c r="M11046" s="1"/>
      <c r="N11046" s="1"/>
    </row>
    <row r="11047" spans="6:14" x14ac:dyDescent="0.25">
      <c r="F11047" s="1"/>
      <c r="G11047" s="1"/>
      <c r="H11047" s="1"/>
      <c r="I11047" s="1"/>
      <c r="J11047" s="1"/>
      <c r="K11047" s="1"/>
      <c r="L11047" s="1"/>
      <c r="M11047" s="1"/>
      <c r="N11047" s="1"/>
    </row>
    <row r="11048" spans="6:14" x14ac:dyDescent="0.25">
      <c r="F11048" s="1"/>
      <c r="G11048" s="1"/>
      <c r="H11048" s="1"/>
      <c r="I11048" s="1"/>
      <c r="J11048" s="1"/>
      <c r="K11048" s="1"/>
      <c r="L11048" s="1"/>
      <c r="M11048" s="1"/>
      <c r="N11048" s="1"/>
    </row>
    <row r="11049" spans="6:14" x14ac:dyDescent="0.25">
      <c r="F11049" s="1"/>
      <c r="G11049" s="1"/>
      <c r="H11049" s="1"/>
      <c r="I11049" s="1"/>
      <c r="J11049" s="1"/>
      <c r="K11049" s="1"/>
      <c r="L11049" s="1"/>
      <c r="M11049" s="1"/>
      <c r="N11049" s="1"/>
    </row>
    <row r="11050" spans="6:14" x14ac:dyDescent="0.25">
      <c r="F11050" s="1"/>
      <c r="G11050" s="1"/>
      <c r="H11050" s="1"/>
      <c r="I11050" s="1"/>
      <c r="J11050" s="1"/>
      <c r="K11050" s="1"/>
      <c r="L11050" s="1"/>
      <c r="M11050" s="1"/>
      <c r="N11050" s="1"/>
    </row>
    <row r="11051" spans="6:14" x14ac:dyDescent="0.25">
      <c r="F11051" s="1"/>
      <c r="G11051" s="1"/>
      <c r="H11051" s="1"/>
      <c r="I11051" s="1"/>
      <c r="J11051" s="1"/>
      <c r="K11051" s="1"/>
      <c r="L11051" s="1"/>
      <c r="M11051" s="1"/>
      <c r="N11051" s="1"/>
    </row>
    <row r="11052" spans="6:14" x14ac:dyDescent="0.25">
      <c r="F11052" s="1"/>
      <c r="G11052" s="1"/>
      <c r="H11052" s="1"/>
      <c r="I11052" s="1"/>
      <c r="J11052" s="1"/>
      <c r="K11052" s="1"/>
      <c r="L11052" s="1"/>
      <c r="M11052" s="1"/>
      <c r="N11052" s="1"/>
    </row>
    <row r="11053" spans="6:14" x14ac:dyDescent="0.25">
      <c r="F11053" s="1"/>
      <c r="G11053" s="1"/>
      <c r="H11053" s="1"/>
      <c r="I11053" s="1"/>
      <c r="J11053" s="1"/>
      <c r="K11053" s="1"/>
      <c r="L11053" s="1"/>
      <c r="M11053" s="1"/>
      <c r="N11053" s="1"/>
    </row>
    <row r="11054" spans="6:14" x14ac:dyDescent="0.25">
      <c r="F11054" s="1"/>
      <c r="G11054" s="1"/>
      <c r="H11054" s="1"/>
      <c r="I11054" s="1"/>
      <c r="J11054" s="1"/>
      <c r="K11054" s="1"/>
      <c r="L11054" s="1"/>
      <c r="M11054" s="1"/>
      <c r="N11054" s="1"/>
    </row>
    <row r="11055" spans="6:14" x14ac:dyDescent="0.25">
      <c r="F11055" s="1"/>
      <c r="G11055" s="1"/>
      <c r="H11055" s="1"/>
      <c r="I11055" s="1"/>
      <c r="J11055" s="1"/>
      <c r="K11055" s="1"/>
      <c r="L11055" s="1"/>
      <c r="M11055" s="1"/>
      <c r="N11055" s="1"/>
    </row>
    <row r="11056" spans="6:14" x14ac:dyDescent="0.25">
      <c r="F11056" s="1"/>
      <c r="G11056" s="1"/>
      <c r="H11056" s="1"/>
      <c r="I11056" s="1"/>
      <c r="J11056" s="1"/>
      <c r="K11056" s="1"/>
      <c r="L11056" s="1"/>
      <c r="M11056" s="1"/>
      <c r="N11056" s="1"/>
    </row>
    <row r="11057" spans="6:14" x14ac:dyDescent="0.25">
      <c r="F11057" s="1"/>
      <c r="G11057" s="1"/>
      <c r="H11057" s="1"/>
      <c r="I11057" s="1"/>
      <c r="J11057" s="1"/>
      <c r="K11057" s="1"/>
      <c r="L11057" s="1"/>
      <c r="M11057" s="1"/>
      <c r="N11057" s="1"/>
    </row>
    <row r="11058" spans="6:14" x14ac:dyDescent="0.25">
      <c r="F11058" s="1"/>
      <c r="G11058" s="1"/>
      <c r="H11058" s="1"/>
      <c r="I11058" s="1"/>
      <c r="J11058" s="1"/>
      <c r="K11058" s="1"/>
      <c r="L11058" s="1"/>
      <c r="M11058" s="1"/>
      <c r="N11058" s="1"/>
    </row>
    <row r="11059" spans="6:14" x14ac:dyDescent="0.25">
      <c r="F11059" s="1"/>
      <c r="G11059" s="1"/>
      <c r="H11059" s="1"/>
      <c r="I11059" s="1"/>
      <c r="J11059" s="1"/>
      <c r="K11059" s="1"/>
      <c r="L11059" s="1"/>
      <c r="M11059" s="1"/>
      <c r="N11059" s="1"/>
    </row>
    <row r="11060" spans="6:14" x14ac:dyDescent="0.25">
      <c r="F11060" s="1"/>
      <c r="G11060" s="1"/>
      <c r="H11060" s="1"/>
      <c r="I11060" s="1"/>
      <c r="J11060" s="1"/>
      <c r="K11060" s="1"/>
      <c r="L11060" s="1"/>
      <c r="M11060" s="1"/>
      <c r="N11060" s="1"/>
    </row>
    <row r="11061" spans="6:14" x14ac:dyDescent="0.25">
      <c r="F11061" s="1"/>
      <c r="G11061" s="1"/>
      <c r="H11061" s="1"/>
      <c r="I11061" s="1"/>
      <c r="J11061" s="1"/>
      <c r="K11061" s="1"/>
      <c r="L11061" s="1"/>
      <c r="M11061" s="1"/>
      <c r="N11061" s="1"/>
    </row>
    <row r="11062" spans="6:14" x14ac:dyDescent="0.25">
      <c r="F11062" s="1"/>
      <c r="G11062" s="1"/>
      <c r="H11062" s="1"/>
      <c r="I11062" s="1"/>
      <c r="J11062" s="1"/>
      <c r="K11062" s="1"/>
      <c r="L11062" s="1"/>
      <c r="M11062" s="1"/>
      <c r="N11062" s="1"/>
    </row>
    <row r="11063" spans="6:14" x14ac:dyDescent="0.25">
      <c r="F11063" s="1"/>
      <c r="G11063" s="1"/>
      <c r="H11063" s="1"/>
      <c r="I11063" s="1"/>
      <c r="J11063" s="1"/>
      <c r="K11063" s="1"/>
      <c r="L11063" s="1"/>
      <c r="M11063" s="1"/>
      <c r="N11063" s="1"/>
    </row>
    <row r="11064" spans="6:14" x14ac:dyDescent="0.25">
      <c r="F11064" s="1"/>
      <c r="G11064" s="1"/>
      <c r="H11064" s="1"/>
      <c r="I11064" s="1"/>
      <c r="J11064" s="1"/>
      <c r="K11064" s="1"/>
      <c r="L11064" s="1"/>
      <c r="M11064" s="1"/>
      <c r="N11064" s="1"/>
    </row>
    <row r="11065" spans="6:14" x14ac:dyDescent="0.25">
      <c r="F11065" s="1"/>
      <c r="G11065" s="1"/>
      <c r="H11065" s="1"/>
      <c r="I11065" s="1"/>
      <c r="J11065" s="1"/>
      <c r="K11065" s="1"/>
      <c r="L11065" s="1"/>
      <c r="M11065" s="1"/>
      <c r="N11065" s="1"/>
    </row>
    <row r="11066" spans="6:14" x14ac:dyDescent="0.25">
      <c r="F11066" s="1"/>
      <c r="G11066" s="1"/>
      <c r="H11066" s="1"/>
      <c r="I11066" s="1"/>
      <c r="J11066" s="1"/>
      <c r="K11066" s="1"/>
      <c r="L11066" s="1"/>
      <c r="M11066" s="1"/>
      <c r="N11066" s="1"/>
    </row>
    <row r="11067" spans="6:14" x14ac:dyDescent="0.25">
      <c r="F11067" s="1"/>
      <c r="G11067" s="1"/>
      <c r="H11067" s="1"/>
      <c r="I11067" s="1"/>
      <c r="J11067" s="1"/>
      <c r="K11067" s="1"/>
      <c r="L11067" s="1"/>
      <c r="M11067" s="1"/>
      <c r="N11067" s="1"/>
    </row>
    <row r="11068" spans="6:14" x14ac:dyDescent="0.25">
      <c r="F11068" s="1"/>
      <c r="G11068" s="1"/>
      <c r="H11068" s="1"/>
      <c r="I11068" s="1"/>
      <c r="J11068" s="1"/>
      <c r="K11068" s="1"/>
      <c r="L11068" s="1"/>
      <c r="M11068" s="1"/>
      <c r="N11068" s="1"/>
    </row>
    <row r="11069" spans="6:14" x14ac:dyDescent="0.25">
      <c r="F11069" s="1"/>
      <c r="G11069" s="1"/>
      <c r="H11069" s="1"/>
      <c r="I11069" s="1"/>
      <c r="J11069" s="1"/>
      <c r="K11069" s="1"/>
      <c r="L11069" s="1"/>
      <c r="M11069" s="1"/>
      <c r="N11069" s="1"/>
    </row>
    <row r="11070" spans="6:14" x14ac:dyDescent="0.25">
      <c r="F11070" s="1"/>
      <c r="G11070" s="1"/>
      <c r="H11070" s="1"/>
      <c r="I11070" s="1"/>
      <c r="J11070" s="1"/>
      <c r="K11070" s="1"/>
      <c r="L11070" s="1"/>
      <c r="M11070" s="1"/>
      <c r="N11070" s="1"/>
    </row>
    <row r="11071" spans="6:14" x14ac:dyDescent="0.25">
      <c r="F11071" s="1"/>
      <c r="G11071" s="1"/>
      <c r="H11071" s="1"/>
      <c r="I11071" s="1"/>
      <c r="J11071" s="1"/>
      <c r="K11071" s="1"/>
      <c r="L11071" s="1"/>
      <c r="M11071" s="1"/>
      <c r="N11071" s="1"/>
    </row>
    <row r="11072" spans="6:14" x14ac:dyDescent="0.25">
      <c r="F11072" s="1"/>
      <c r="G11072" s="1"/>
      <c r="H11072" s="1"/>
      <c r="I11072" s="1"/>
      <c r="J11072" s="1"/>
      <c r="K11072" s="1"/>
      <c r="L11072" s="1"/>
      <c r="M11072" s="1"/>
      <c r="N11072" s="1"/>
    </row>
    <row r="11073" spans="6:14" x14ac:dyDescent="0.25">
      <c r="F11073" s="1"/>
      <c r="G11073" s="1"/>
      <c r="H11073" s="1"/>
      <c r="I11073" s="1"/>
      <c r="J11073" s="1"/>
      <c r="K11073" s="1"/>
      <c r="L11073" s="1"/>
      <c r="M11073" s="1"/>
      <c r="N11073" s="1"/>
    </row>
    <row r="11074" spans="6:14" x14ac:dyDescent="0.25">
      <c r="F11074" s="1"/>
      <c r="G11074" s="1"/>
      <c r="H11074" s="1"/>
      <c r="I11074" s="1"/>
      <c r="J11074" s="1"/>
      <c r="K11074" s="1"/>
      <c r="L11074" s="1"/>
      <c r="M11074" s="1"/>
      <c r="N11074" s="1"/>
    </row>
    <row r="11075" spans="6:14" x14ac:dyDescent="0.25">
      <c r="F11075" s="1"/>
      <c r="G11075" s="1"/>
      <c r="H11075" s="1"/>
      <c r="I11075" s="1"/>
      <c r="J11075" s="1"/>
      <c r="K11075" s="1"/>
      <c r="L11075" s="1"/>
      <c r="M11075" s="1"/>
      <c r="N11075" s="1"/>
    </row>
    <row r="11076" spans="6:14" x14ac:dyDescent="0.25">
      <c r="F11076" s="1"/>
      <c r="G11076" s="1"/>
      <c r="H11076" s="1"/>
      <c r="I11076" s="1"/>
      <c r="J11076" s="1"/>
      <c r="K11076" s="1"/>
      <c r="L11076" s="1"/>
      <c r="M11076" s="1"/>
      <c r="N11076" s="1"/>
    </row>
    <row r="11077" spans="6:14" x14ac:dyDescent="0.25">
      <c r="F11077" s="1"/>
      <c r="G11077" s="1"/>
      <c r="H11077" s="1"/>
      <c r="I11077" s="1"/>
      <c r="J11077" s="1"/>
      <c r="K11077" s="1"/>
      <c r="L11077" s="1"/>
      <c r="M11077" s="1"/>
      <c r="N11077" s="1"/>
    </row>
    <row r="11078" spans="6:14" x14ac:dyDescent="0.25">
      <c r="F11078" s="1"/>
      <c r="G11078" s="1"/>
      <c r="H11078" s="1"/>
      <c r="I11078" s="1"/>
      <c r="J11078" s="1"/>
      <c r="K11078" s="1"/>
      <c r="L11078" s="1"/>
      <c r="M11078" s="1"/>
      <c r="N11078" s="1"/>
    </row>
    <row r="11079" spans="6:14" x14ac:dyDescent="0.25">
      <c r="F11079" s="1"/>
      <c r="G11079" s="1"/>
      <c r="H11079" s="1"/>
      <c r="I11079" s="1"/>
      <c r="J11079" s="1"/>
      <c r="K11079" s="1"/>
      <c r="L11079" s="1"/>
      <c r="M11079" s="1"/>
      <c r="N11079" s="1"/>
    </row>
    <row r="11080" spans="6:14" x14ac:dyDescent="0.25">
      <c r="F11080" s="1"/>
      <c r="G11080" s="1"/>
      <c r="H11080" s="1"/>
      <c r="I11080" s="1"/>
      <c r="J11080" s="1"/>
      <c r="K11080" s="1"/>
      <c r="L11080" s="1"/>
      <c r="M11080" s="1"/>
      <c r="N11080" s="1"/>
    </row>
    <row r="11081" spans="6:14" x14ac:dyDescent="0.25">
      <c r="F11081" s="1"/>
      <c r="G11081" s="1"/>
      <c r="H11081" s="1"/>
      <c r="I11081" s="1"/>
      <c r="J11081" s="1"/>
      <c r="K11081" s="1"/>
      <c r="L11081" s="1"/>
      <c r="M11081" s="1"/>
      <c r="N11081" s="1"/>
    </row>
    <row r="11082" spans="6:14" x14ac:dyDescent="0.25">
      <c r="F11082" s="1"/>
      <c r="G11082" s="1"/>
      <c r="H11082" s="1"/>
      <c r="I11082" s="1"/>
      <c r="J11082" s="1"/>
      <c r="K11082" s="1"/>
      <c r="L11082" s="1"/>
      <c r="M11082" s="1"/>
      <c r="N11082" s="1"/>
    </row>
    <row r="11083" spans="6:14" x14ac:dyDescent="0.25">
      <c r="F11083" s="1"/>
      <c r="G11083" s="1"/>
      <c r="H11083" s="1"/>
      <c r="I11083" s="1"/>
      <c r="J11083" s="1"/>
      <c r="K11083" s="1"/>
      <c r="L11083" s="1"/>
      <c r="M11083" s="1"/>
      <c r="N11083" s="1"/>
    </row>
    <row r="11084" spans="6:14" x14ac:dyDescent="0.25">
      <c r="F11084" s="1"/>
      <c r="G11084" s="1"/>
      <c r="H11084" s="1"/>
      <c r="I11084" s="1"/>
      <c r="J11084" s="1"/>
      <c r="K11084" s="1"/>
      <c r="L11084" s="1"/>
      <c r="M11084" s="1"/>
      <c r="N11084" s="1"/>
    </row>
    <row r="11085" spans="6:14" x14ac:dyDescent="0.25">
      <c r="F11085" s="1"/>
      <c r="G11085" s="1"/>
      <c r="H11085" s="1"/>
      <c r="I11085" s="1"/>
      <c r="J11085" s="1"/>
      <c r="K11085" s="1"/>
      <c r="L11085" s="1"/>
      <c r="M11085" s="1"/>
      <c r="N11085" s="1"/>
    </row>
    <row r="11086" spans="6:14" x14ac:dyDescent="0.25">
      <c r="F11086" s="1"/>
      <c r="G11086" s="1"/>
      <c r="H11086" s="1"/>
      <c r="I11086" s="1"/>
      <c r="J11086" s="1"/>
      <c r="K11086" s="1"/>
      <c r="L11086" s="1"/>
      <c r="M11086" s="1"/>
      <c r="N11086" s="1"/>
    </row>
    <row r="11087" spans="6:14" x14ac:dyDescent="0.25">
      <c r="F11087" s="1"/>
      <c r="G11087" s="1"/>
      <c r="H11087" s="1"/>
      <c r="I11087" s="1"/>
      <c r="J11087" s="1"/>
      <c r="K11087" s="1"/>
      <c r="L11087" s="1"/>
      <c r="M11087" s="1"/>
      <c r="N11087" s="1"/>
    </row>
    <row r="11088" spans="6:14" x14ac:dyDescent="0.25">
      <c r="F11088" s="1"/>
      <c r="G11088" s="1"/>
      <c r="H11088" s="1"/>
      <c r="I11088" s="1"/>
      <c r="J11088" s="1"/>
      <c r="K11088" s="1"/>
      <c r="L11088" s="1"/>
      <c r="M11088" s="1"/>
      <c r="N11088" s="1"/>
    </row>
    <row r="11089" spans="6:14" x14ac:dyDescent="0.25">
      <c r="F11089" s="1"/>
      <c r="G11089" s="1"/>
      <c r="H11089" s="1"/>
      <c r="I11089" s="1"/>
      <c r="J11089" s="1"/>
      <c r="K11089" s="1"/>
      <c r="L11089" s="1"/>
      <c r="M11089" s="1"/>
      <c r="N11089" s="1"/>
    </row>
    <row r="11090" spans="6:14" x14ac:dyDescent="0.25">
      <c r="F11090" s="1"/>
      <c r="G11090" s="1"/>
      <c r="H11090" s="1"/>
      <c r="I11090" s="1"/>
      <c r="J11090" s="1"/>
      <c r="K11090" s="1"/>
      <c r="L11090" s="1"/>
      <c r="M11090" s="1"/>
      <c r="N11090" s="1"/>
    </row>
    <row r="11091" spans="6:14" x14ac:dyDescent="0.25">
      <c r="F11091" s="1"/>
      <c r="G11091" s="1"/>
      <c r="H11091" s="1"/>
      <c r="I11091" s="1"/>
      <c r="J11091" s="1"/>
      <c r="K11091" s="1"/>
      <c r="L11091" s="1"/>
      <c r="M11091" s="1"/>
      <c r="N11091" s="1"/>
    </row>
    <row r="11092" spans="6:14" x14ac:dyDescent="0.25">
      <c r="F11092" s="1"/>
      <c r="G11092" s="1"/>
      <c r="H11092" s="1"/>
      <c r="I11092" s="1"/>
      <c r="J11092" s="1"/>
      <c r="K11092" s="1"/>
      <c r="L11092" s="1"/>
      <c r="M11092" s="1"/>
      <c r="N11092" s="1"/>
    </row>
    <row r="11093" spans="6:14" x14ac:dyDescent="0.25">
      <c r="F11093" s="1"/>
      <c r="G11093" s="1"/>
      <c r="H11093" s="1"/>
      <c r="I11093" s="1"/>
      <c r="J11093" s="1"/>
      <c r="K11093" s="1"/>
      <c r="L11093" s="1"/>
      <c r="M11093" s="1"/>
      <c r="N11093" s="1"/>
    </row>
    <row r="11094" spans="6:14" x14ac:dyDescent="0.25">
      <c r="F11094" s="1"/>
      <c r="G11094" s="1"/>
      <c r="H11094" s="1"/>
      <c r="I11094" s="1"/>
      <c r="J11094" s="1"/>
      <c r="K11094" s="1"/>
      <c r="L11094" s="1"/>
      <c r="M11094" s="1"/>
      <c r="N11094" s="1"/>
    </row>
    <row r="11095" spans="6:14" x14ac:dyDescent="0.25">
      <c r="F11095" s="1"/>
      <c r="G11095" s="1"/>
      <c r="H11095" s="1"/>
      <c r="I11095" s="1"/>
      <c r="J11095" s="1"/>
      <c r="K11095" s="1"/>
      <c r="L11095" s="1"/>
      <c r="M11095" s="1"/>
      <c r="N11095" s="1"/>
    </row>
    <row r="11096" spans="6:14" x14ac:dyDescent="0.25">
      <c r="F11096" s="1"/>
      <c r="G11096" s="1"/>
      <c r="H11096" s="1"/>
      <c r="I11096" s="1"/>
      <c r="J11096" s="1"/>
      <c r="K11096" s="1"/>
      <c r="L11096" s="1"/>
      <c r="M11096" s="1"/>
      <c r="N11096" s="1"/>
    </row>
    <row r="11097" spans="6:14" x14ac:dyDescent="0.25">
      <c r="F11097" s="1"/>
      <c r="G11097" s="1"/>
      <c r="H11097" s="1"/>
      <c r="I11097" s="1"/>
      <c r="J11097" s="1"/>
      <c r="K11097" s="1"/>
      <c r="L11097" s="1"/>
      <c r="M11097" s="1"/>
      <c r="N11097" s="1"/>
    </row>
    <row r="11098" spans="6:14" x14ac:dyDescent="0.25">
      <c r="F11098" s="1"/>
      <c r="G11098" s="1"/>
      <c r="H11098" s="1"/>
      <c r="I11098" s="1"/>
      <c r="J11098" s="1"/>
      <c r="K11098" s="1"/>
      <c r="L11098" s="1"/>
      <c r="M11098" s="1"/>
      <c r="N11098" s="1"/>
    </row>
    <row r="11099" spans="6:14" x14ac:dyDescent="0.25">
      <c r="F11099" s="1"/>
      <c r="G11099" s="1"/>
      <c r="H11099" s="1"/>
      <c r="I11099" s="1"/>
      <c r="J11099" s="1"/>
      <c r="K11099" s="1"/>
      <c r="L11099" s="1"/>
      <c r="M11099" s="1"/>
      <c r="N11099" s="1"/>
    </row>
    <row r="11100" spans="6:14" x14ac:dyDescent="0.25">
      <c r="F11100" s="1"/>
      <c r="G11100" s="1"/>
      <c r="H11100" s="1"/>
      <c r="I11100" s="1"/>
      <c r="J11100" s="1"/>
      <c r="K11100" s="1"/>
      <c r="L11100" s="1"/>
      <c r="M11100" s="1"/>
      <c r="N11100" s="1"/>
    </row>
    <row r="11101" spans="6:14" x14ac:dyDescent="0.25">
      <c r="F11101" s="1"/>
      <c r="G11101" s="1"/>
      <c r="H11101" s="1"/>
      <c r="I11101" s="1"/>
      <c r="J11101" s="1"/>
      <c r="K11101" s="1"/>
      <c r="L11101" s="1"/>
      <c r="M11101" s="1"/>
      <c r="N11101" s="1"/>
    </row>
    <row r="11102" spans="6:14" x14ac:dyDescent="0.25">
      <c r="F11102" s="1"/>
      <c r="G11102" s="1"/>
      <c r="H11102" s="1"/>
      <c r="I11102" s="1"/>
      <c r="J11102" s="1"/>
      <c r="K11102" s="1"/>
      <c r="L11102" s="1"/>
      <c r="M11102" s="1"/>
      <c r="N11102" s="1"/>
    </row>
    <row r="11103" spans="6:14" x14ac:dyDescent="0.25">
      <c r="F11103" s="1"/>
      <c r="G11103" s="1"/>
      <c r="H11103" s="1"/>
      <c r="I11103" s="1"/>
      <c r="J11103" s="1"/>
      <c r="K11103" s="1"/>
      <c r="L11103" s="1"/>
      <c r="M11103" s="1"/>
      <c r="N11103" s="1"/>
    </row>
    <row r="11104" spans="6:14" x14ac:dyDescent="0.25">
      <c r="F11104" s="1"/>
      <c r="G11104" s="1"/>
      <c r="H11104" s="1"/>
      <c r="I11104" s="1"/>
      <c r="J11104" s="1"/>
      <c r="K11104" s="1"/>
      <c r="L11104" s="1"/>
      <c r="M11104" s="1"/>
      <c r="N11104" s="1"/>
    </row>
    <row r="11105" spans="6:14" x14ac:dyDescent="0.25">
      <c r="F11105" s="1"/>
      <c r="G11105" s="1"/>
      <c r="H11105" s="1"/>
      <c r="I11105" s="1"/>
      <c r="J11105" s="1"/>
      <c r="K11105" s="1"/>
      <c r="L11105" s="1"/>
      <c r="M11105" s="1"/>
      <c r="N11105" s="1"/>
    </row>
    <row r="11106" spans="6:14" x14ac:dyDescent="0.25">
      <c r="F11106" s="1"/>
      <c r="G11106" s="1"/>
      <c r="H11106" s="1"/>
      <c r="I11106" s="1"/>
      <c r="J11106" s="1"/>
      <c r="K11106" s="1"/>
      <c r="L11106" s="1"/>
      <c r="M11106" s="1"/>
      <c r="N11106" s="1"/>
    </row>
    <row r="11107" spans="6:14" x14ac:dyDescent="0.25">
      <c r="F11107" s="1"/>
      <c r="G11107" s="1"/>
      <c r="H11107" s="1"/>
      <c r="I11107" s="1"/>
      <c r="J11107" s="1"/>
      <c r="K11107" s="1"/>
      <c r="L11107" s="1"/>
      <c r="M11107" s="1"/>
      <c r="N11107" s="1"/>
    </row>
    <row r="11108" spans="6:14" x14ac:dyDescent="0.25">
      <c r="F11108" s="1"/>
      <c r="G11108" s="1"/>
      <c r="H11108" s="1"/>
      <c r="I11108" s="1"/>
      <c r="J11108" s="1"/>
      <c r="K11108" s="1"/>
      <c r="L11108" s="1"/>
      <c r="M11108" s="1"/>
      <c r="N11108" s="1"/>
    </row>
    <row r="11109" spans="6:14" x14ac:dyDescent="0.25">
      <c r="F11109" s="1"/>
      <c r="G11109" s="1"/>
      <c r="H11109" s="1"/>
      <c r="I11109" s="1"/>
      <c r="J11109" s="1"/>
      <c r="K11109" s="1"/>
      <c r="L11109" s="1"/>
      <c r="M11109" s="1"/>
      <c r="N11109" s="1"/>
    </row>
    <row r="11110" spans="6:14" x14ac:dyDescent="0.25">
      <c r="F11110" s="1"/>
      <c r="G11110" s="1"/>
      <c r="H11110" s="1"/>
      <c r="I11110" s="1"/>
      <c r="J11110" s="1"/>
      <c r="K11110" s="1"/>
      <c r="L11110" s="1"/>
      <c r="M11110" s="1"/>
      <c r="N11110" s="1"/>
    </row>
    <row r="11111" spans="6:14" x14ac:dyDescent="0.25">
      <c r="F11111" s="1"/>
      <c r="G11111" s="1"/>
      <c r="H11111" s="1"/>
      <c r="I11111" s="1"/>
      <c r="J11111" s="1"/>
      <c r="K11111" s="1"/>
      <c r="L11111" s="1"/>
      <c r="M11111" s="1"/>
      <c r="N11111" s="1"/>
    </row>
    <row r="11112" spans="6:14" x14ac:dyDescent="0.25">
      <c r="F11112" s="1"/>
      <c r="G11112" s="1"/>
      <c r="H11112" s="1"/>
      <c r="I11112" s="1"/>
      <c r="J11112" s="1"/>
      <c r="K11112" s="1"/>
      <c r="L11112" s="1"/>
      <c r="M11112" s="1"/>
      <c r="N11112" s="1"/>
    </row>
    <row r="11113" spans="6:14" x14ac:dyDescent="0.25">
      <c r="F11113" s="1"/>
      <c r="G11113" s="1"/>
      <c r="H11113" s="1"/>
      <c r="I11113" s="1"/>
      <c r="J11113" s="1"/>
      <c r="K11113" s="1"/>
      <c r="L11113" s="1"/>
      <c r="M11113" s="1"/>
      <c r="N11113" s="1"/>
    </row>
    <row r="11114" spans="6:14" x14ac:dyDescent="0.25">
      <c r="F11114" s="1"/>
      <c r="G11114" s="1"/>
      <c r="H11114" s="1"/>
      <c r="I11114" s="1"/>
      <c r="J11114" s="1"/>
      <c r="K11114" s="1"/>
      <c r="L11114" s="1"/>
      <c r="M11114" s="1"/>
      <c r="N11114" s="1"/>
    </row>
    <row r="11115" spans="6:14" x14ac:dyDescent="0.25">
      <c r="F11115" s="1"/>
      <c r="G11115" s="1"/>
      <c r="H11115" s="1"/>
      <c r="I11115" s="1"/>
      <c r="J11115" s="1"/>
      <c r="K11115" s="1"/>
      <c r="L11115" s="1"/>
      <c r="M11115" s="1"/>
      <c r="N11115" s="1"/>
    </row>
    <row r="11116" spans="6:14" x14ac:dyDescent="0.25">
      <c r="F11116" s="1"/>
      <c r="G11116" s="1"/>
      <c r="H11116" s="1"/>
      <c r="I11116" s="1"/>
      <c r="J11116" s="1"/>
      <c r="K11116" s="1"/>
      <c r="L11116" s="1"/>
      <c r="M11116" s="1"/>
      <c r="N11116" s="1"/>
    </row>
    <row r="11117" spans="6:14" x14ac:dyDescent="0.25">
      <c r="F11117" s="1"/>
      <c r="G11117" s="1"/>
      <c r="H11117" s="1"/>
      <c r="I11117" s="1"/>
      <c r="J11117" s="1"/>
      <c r="K11117" s="1"/>
      <c r="L11117" s="1"/>
      <c r="M11117" s="1"/>
      <c r="N11117" s="1"/>
    </row>
    <row r="11118" spans="6:14" x14ac:dyDescent="0.25">
      <c r="F11118" s="1"/>
      <c r="G11118" s="1"/>
      <c r="H11118" s="1"/>
      <c r="I11118" s="1"/>
      <c r="J11118" s="1"/>
      <c r="K11118" s="1"/>
      <c r="L11118" s="1"/>
      <c r="M11118" s="1"/>
      <c r="N11118" s="1"/>
    </row>
    <row r="11119" spans="6:14" x14ac:dyDescent="0.25">
      <c r="F11119" s="1"/>
      <c r="G11119" s="1"/>
      <c r="H11119" s="1"/>
      <c r="I11119" s="1"/>
      <c r="J11119" s="1"/>
      <c r="K11119" s="1"/>
      <c r="L11119" s="1"/>
      <c r="M11119" s="1"/>
      <c r="N11119" s="1"/>
    </row>
    <row r="11120" spans="6:14" x14ac:dyDescent="0.25">
      <c r="F11120" s="1"/>
      <c r="G11120" s="1"/>
      <c r="H11120" s="1"/>
      <c r="I11120" s="1"/>
      <c r="J11120" s="1"/>
      <c r="K11120" s="1"/>
      <c r="L11120" s="1"/>
      <c r="M11120" s="1"/>
      <c r="N11120" s="1"/>
    </row>
    <row r="11121" spans="6:14" x14ac:dyDescent="0.25">
      <c r="F11121" s="1"/>
      <c r="G11121" s="1"/>
      <c r="H11121" s="1"/>
      <c r="I11121" s="1"/>
      <c r="J11121" s="1"/>
      <c r="K11121" s="1"/>
      <c r="L11121" s="1"/>
      <c r="M11121" s="1"/>
      <c r="N11121" s="1"/>
    </row>
    <row r="11122" spans="6:14" x14ac:dyDescent="0.25">
      <c r="F11122" s="1"/>
      <c r="G11122" s="1"/>
      <c r="H11122" s="1"/>
      <c r="I11122" s="1"/>
      <c r="J11122" s="1"/>
      <c r="K11122" s="1"/>
      <c r="L11122" s="1"/>
      <c r="M11122" s="1"/>
      <c r="N11122" s="1"/>
    </row>
    <row r="11123" spans="6:14" x14ac:dyDescent="0.25">
      <c r="F11123" s="1"/>
      <c r="G11123" s="1"/>
      <c r="H11123" s="1"/>
      <c r="I11123" s="1"/>
      <c r="J11123" s="1"/>
      <c r="K11123" s="1"/>
      <c r="L11123" s="1"/>
      <c r="M11123" s="1"/>
      <c r="N11123" s="1"/>
    </row>
    <row r="11124" spans="6:14" x14ac:dyDescent="0.25">
      <c r="F11124" s="1"/>
      <c r="G11124" s="1"/>
      <c r="H11124" s="1"/>
      <c r="I11124" s="1"/>
      <c r="J11124" s="1"/>
      <c r="K11124" s="1"/>
      <c r="L11124" s="1"/>
      <c r="M11124" s="1"/>
      <c r="N11124" s="1"/>
    </row>
    <row r="11125" spans="6:14" x14ac:dyDescent="0.25">
      <c r="F11125" s="1"/>
      <c r="G11125" s="1"/>
      <c r="H11125" s="1"/>
      <c r="I11125" s="1"/>
      <c r="J11125" s="1"/>
      <c r="K11125" s="1"/>
      <c r="L11125" s="1"/>
      <c r="M11125" s="1"/>
      <c r="N11125" s="1"/>
    </row>
    <row r="11126" spans="6:14" x14ac:dyDescent="0.25">
      <c r="F11126" s="1"/>
      <c r="G11126" s="1"/>
      <c r="H11126" s="1"/>
      <c r="I11126" s="1"/>
      <c r="J11126" s="1"/>
      <c r="K11126" s="1"/>
      <c r="L11126" s="1"/>
      <c r="M11126" s="1"/>
      <c r="N11126" s="1"/>
    </row>
    <row r="11127" spans="6:14" x14ac:dyDescent="0.25">
      <c r="F11127" s="1"/>
      <c r="G11127" s="1"/>
      <c r="H11127" s="1"/>
      <c r="I11127" s="1"/>
      <c r="J11127" s="1"/>
      <c r="K11127" s="1"/>
      <c r="L11127" s="1"/>
      <c r="M11127" s="1"/>
      <c r="N11127" s="1"/>
    </row>
    <row r="11128" spans="6:14" x14ac:dyDescent="0.25">
      <c r="F11128" s="1"/>
      <c r="G11128" s="1"/>
      <c r="H11128" s="1"/>
      <c r="I11128" s="1"/>
      <c r="J11128" s="1"/>
      <c r="K11128" s="1"/>
      <c r="L11128" s="1"/>
      <c r="M11128" s="1"/>
      <c r="N11128" s="1"/>
    </row>
    <row r="11129" spans="6:14" x14ac:dyDescent="0.25">
      <c r="F11129" s="1"/>
      <c r="G11129" s="1"/>
      <c r="H11129" s="1"/>
      <c r="I11129" s="1"/>
      <c r="J11129" s="1"/>
      <c r="K11129" s="1"/>
      <c r="L11129" s="1"/>
      <c r="M11129" s="1"/>
      <c r="N11129" s="1"/>
    </row>
    <row r="11130" spans="6:14" x14ac:dyDescent="0.25">
      <c r="F11130" s="1"/>
      <c r="G11130" s="1"/>
      <c r="H11130" s="1"/>
      <c r="I11130" s="1"/>
      <c r="J11130" s="1"/>
      <c r="K11130" s="1"/>
      <c r="L11130" s="1"/>
      <c r="M11130" s="1"/>
      <c r="N11130" s="1"/>
    </row>
    <row r="11131" spans="6:14" x14ac:dyDescent="0.25">
      <c r="F11131" s="1"/>
      <c r="G11131" s="1"/>
      <c r="H11131" s="1"/>
      <c r="I11131" s="1"/>
      <c r="J11131" s="1"/>
      <c r="K11131" s="1"/>
      <c r="L11131" s="1"/>
      <c r="M11131" s="1"/>
      <c r="N11131" s="1"/>
    </row>
    <row r="11132" spans="6:14" x14ac:dyDescent="0.25">
      <c r="F11132" s="1"/>
      <c r="G11132" s="1"/>
      <c r="H11132" s="1"/>
      <c r="I11132" s="1"/>
      <c r="J11132" s="1"/>
      <c r="K11132" s="1"/>
      <c r="L11132" s="1"/>
      <c r="M11132" s="1"/>
      <c r="N11132" s="1"/>
    </row>
    <row r="11133" spans="6:14" x14ac:dyDescent="0.25">
      <c r="F11133" s="1"/>
      <c r="G11133" s="1"/>
      <c r="H11133" s="1"/>
      <c r="I11133" s="1"/>
      <c r="J11133" s="1"/>
      <c r="K11133" s="1"/>
      <c r="L11133" s="1"/>
      <c r="M11133" s="1"/>
      <c r="N11133" s="1"/>
    </row>
    <row r="11134" spans="6:14" x14ac:dyDescent="0.25">
      <c r="F11134" s="1"/>
      <c r="G11134" s="1"/>
      <c r="H11134" s="1"/>
      <c r="I11134" s="1"/>
      <c r="J11134" s="1"/>
      <c r="K11134" s="1"/>
      <c r="L11134" s="1"/>
      <c r="M11134" s="1"/>
      <c r="N11134" s="1"/>
    </row>
    <row r="11135" spans="6:14" x14ac:dyDescent="0.25">
      <c r="F11135" s="1"/>
      <c r="G11135" s="1"/>
      <c r="H11135" s="1"/>
      <c r="I11135" s="1"/>
      <c r="J11135" s="1"/>
      <c r="K11135" s="1"/>
      <c r="L11135" s="1"/>
      <c r="M11135" s="1"/>
      <c r="N11135" s="1"/>
    </row>
    <row r="11136" spans="6:14" x14ac:dyDescent="0.25">
      <c r="F11136" s="1"/>
      <c r="G11136" s="1"/>
      <c r="H11136" s="1"/>
      <c r="I11136" s="1"/>
      <c r="J11136" s="1"/>
      <c r="K11136" s="1"/>
      <c r="L11136" s="1"/>
      <c r="M11136" s="1"/>
      <c r="N11136" s="1"/>
    </row>
    <row r="11137" spans="6:14" x14ac:dyDescent="0.25">
      <c r="F11137" s="1"/>
      <c r="G11137" s="1"/>
      <c r="H11137" s="1"/>
      <c r="I11137" s="1"/>
      <c r="J11137" s="1"/>
      <c r="K11137" s="1"/>
      <c r="L11137" s="1"/>
      <c r="M11137" s="1"/>
      <c r="N11137" s="1"/>
    </row>
    <row r="11138" spans="6:14" x14ac:dyDescent="0.25">
      <c r="F11138" s="1"/>
      <c r="G11138" s="1"/>
      <c r="H11138" s="1"/>
      <c r="I11138" s="1"/>
      <c r="J11138" s="1"/>
      <c r="K11138" s="1"/>
      <c r="L11138" s="1"/>
      <c r="M11138" s="1"/>
      <c r="N11138" s="1"/>
    </row>
    <row r="11139" spans="6:14" x14ac:dyDescent="0.25">
      <c r="F11139" s="1"/>
      <c r="G11139" s="1"/>
      <c r="H11139" s="1"/>
      <c r="I11139" s="1"/>
      <c r="J11139" s="1"/>
      <c r="K11139" s="1"/>
      <c r="L11139" s="1"/>
      <c r="M11139" s="1"/>
      <c r="N11139" s="1"/>
    </row>
    <row r="11140" spans="6:14" x14ac:dyDescent="0.25">
      <c r="F11140" s="1"/>
      <c r="G11140" s="1"/>
      <c r="H11140" s="1"/>
      <c r="I11140" s="1"/>
      <c r="J11140" s="1"/>
      <c r="K11140" s="1"/>
      <c r="L11140" s="1"/>
      <c r="M11140" s="1"/>
      <c r="N11140" s="1"/>
    </row>
    <row r="11141" spans="6:14" x14ac:dyDescent="0.25">
      <c r="F11141" s="1"/>
      <c r="G11141" s="1"/>
      <c r="H11141" s="1"/>
      <c r="I11141" s="1"/>
      <c r="J11141" s="1"/>
      <c r="K11141" s="1"/>
      <c r="L11141" s="1"/>
      <c r="M11141" s="1"/>
      <c r="N11141" s="1"/>
    </row>
    <row r="11142" spans="6:14" x14ac:dyDescent="0.25">
      <c r="F11142" s="1"/>
      <c r="G11142" s="1"/>
      <c r="H11142" s="1"/>
      <c r="I11142" s="1"/>
      <c r="J11142" s="1"/>
      <c r="K11142" s="1"/>
      <c r="L11142" s="1"/>
      <c r="M11142" s="1"/>
      <c r="N11142" s="1"/>
    </row>
    <row r="11143" spans="6:14" x14ac:dyDescent="0.25">
      <c r="F11143" s="1"/>
      <c r="G11143" s="1"/>
      <c r="H11143" s="1"/>
      <c r="I11143" s="1"/>
      <c r="J11143" s="1"/>
      <c r="K11143" s="1"/>
      <c r="L11143" s="1"/>
      <c r="M11143" s="1"/>
      <c r="N11143" s="1"/>
    </row>
    <row r="11144" spans="6:14" x14ac:dyDescent="0.25">
      <c r="F11144" s="1"/>
      <c r="G11144" s="1"/>
      <c r="H11144" s="1"/>
      <c r="I11144" s="1"/>
      <c r="J11144" s="1"/>
      <c r="K11144" s="1"/>
      <c r="L11144" s="1"/>
      <c r="M11144" s="1"/>
      <c r="N11144" s="1"/>
    </row>
    <row r="11145" spans="6:14" x14ac:dyDescent="0.25">
      <c r="F11145" s="1"/>
      <c r="G11145" s="1"/>
      <c r="H11145" s="1"/>
      <c r="I11145" s="1"/>
      <c r="J11145" s="1"/>
      <c r="K11145" s="1"/>
      <c r="L11145" s="1"/>
      <c r="M11145" s="1"/>
      <c r="N11145" s="1"/>
    </row>
    <row r="11146" spans="6:14" x14ac:dyDescent="0.25">
      <c r="F11146" s="1"/>
      <c r="G11146" s="1"/>
      <c r="H11146" s="1"/>
      <c r="I11146" s="1"/>
      <c r="J11146" s="1"/>
      <c r="K11146" s="1"/>
      <c r="L11146" s="1"/>
      <c r="M11146" s="1"/>
      <c r="N11146" s="1"/>
    </row>
    <row r="11147" spans="6:14" x14ac:dyDescent="0.25">
      <c r="F11147" s="1"/>
      <c r="G11147" s="1"/>
      <c r="H11147" s="1"/>
      <c r="I11147" s="1"/>
      <c r="J11147" s="1"/>
      <c r="K11147" s="1"/>
      <c r="L11147" s="1"/>
      <c r="M11147" s="1"/>
      <c r="N11147" s="1"/>
    </row>
    <row r="11148" spans="6:14" x14ac:dyDescent="0.25">
      <c r="F11148" s="1"/>
      <c r="G11148" s="1"/>
      <c r="H11148" s="1"/>
      <c r="I11148" s="1"/>
      <c r="J11148" s="1"/>
      <c r="K11148" s="1"/>
      <c r="L11148" s="1"/>
      <c r="M11148" s="1"/>
      <c r="N11148" s="1"/>
    </row>
    <row r="11149" spans="6:14" x14ac:dyDescent="0.25">
      <c r="F11149" s="1"/>
      <c r="G11149" s="1"/>
      <c r="H11149" s="1"/>
      <c r="I11149" s="1"/>
      <c r="J11149" s="1"/>
      <c r="K11149" s="1"/>
      <c r="L11149" s="1"/>
      <c r="M11149" s="1"/>
      <c r="N11149" s="1"/>
    </row>
    <row r="11150" spans="6:14" x14ac:dyDescent="0.25">
      <c r="F11150" s="1"/>
      <c r="G11150" s="1"/>
      <c r="H11150" s="1"/>
      <c r="I11150" s="1"/>
      <c r="J11150" s="1"/>
      <c r="K11150" s="1"/>
      <c r="L11150" s="1"/>
      <c r="M11150" s="1"/>
      <c r="N11150" s="1"/>
    </row>
    <row r="11151" spans="6:14" x14ac:dyDescent="0.25">
      <c r="F11151" s="1"/>
      <c r="G11151" s="1"/>
      <c r="H11151" s="1"/>
      <c r="I11151" s="1"/>
      <c r="J11151" s="1"/>
      <c r="K11151" s="1"/>
      <c r="L11151" s="1"/>
      <c r="M11151" s="1"/>
      <c r="N11151" s="1"/>
    </row>
    <row r="11152" spans="6:14" x14ac:dyDescent="0.25">
      <c r="F11152" s="1"/>
      <c r="G11152" s="1"/>
      <c r="H11152" s="1"/>
      <c r="I11152" s="1"/>
      <c r="J11152" s="1"/>
      <c r="K11152" s="1"/>
      <c r="L11152" s="1"/>
      <c r="M11152" s="1"/>
      <c r="N11152" s="1"/>
    </row>
    <row r="11153" spans="6:14" x14ac:dyDescent="0.25">
      <c r="F11153" s="1"/>
      <c r="G11153" s="1"/>
      <c r="H11153" s="1"/>
      <c r="I11153" s="1"/>
      <c r="J11153" s="1"/>
      <c r="K11153" s="1"/>
      <c r="L11153" s="1"/>
      <c r="M11153" s="1"/>
      <c r="N11153" s="1"/>
    </row>
    <row r="11154" spans="6:14" x14ac:dyDescent="0.25">
      <c r="F11154" s="1"/>
      <c r="G11154" s="1"/>
      <c r="H11154" s="1"/>
      <c r="I11154" s="1"/>
      <c r="J11154" s="1"/>
      <c r="K11154" s="1"/>
      <c r="L11154" s="1"/>
      <c r="M11154" s="1"/>
      <c r="N11154" s="1"/>
    </row>
    <row r="11155" spans="6:14" x14ac:dyDescent="0.25">
      <c r="F11155" s="1"/>
      <c r="G11155" s="1"/>
      <c r="H11155" s="1"/>
      <c r="I11155" s="1"/>
      <c r="J11155" s="1"/>
      <c r="K11155" s="1"/>
      <c r="L11155" s="1"/>
      <c r="M11155" s="1"/>
      <c r="N11155" s="1"/>
    </row>
    <row r="11156" spans="6:14" x14ac:dyDescent="0.25">
      <c r="F11156" s="1"/>
      <c r="G11156" s="1"/>
      <c r="H11156" s="1"/>
      <c r="I11156" s="1"/>
      <c r="J11156" s="1"/>
      <c r="K11156" s="1"/>
      <c r="L11156" s="1"/>
      <c r="M11156" s="1"/>
      <c r="N11156" s="1"/>
    </row>
    <row r="11157" spans="6:14" x14ac:dyDescent="0.25">
      <c r="F11157" s="1"/>
      <c r="G11157" s="1"/>
      <c r="H11157" s="1"/>
      <c r="I11157" s="1"/>
      <c r="J11157" s="1"/>
      <c r="K11157" s="1"/>
      <c r="L11157" s="1"/>
      <c r="M11157" s="1"/>
      <c r="N11157" s="1"/>
    </row>
    <row r="11158" spans="6:14" x14ac:dyDescent="0.25">
      <c r="F11158" s="1"/>
      <c r="G11158" s="1"/>
      <c r="H11158" s="1"/>
      <c r="I11158" s="1"/>
      <c r="J11158" s="1"/>
      <c r="K11158" s="1"/>
      <c r="L11158" s="1"/>
      <c r="M11158" s="1"/>
      <c r="N11158" s="1"/>
    </row>
    <row r="11159" spans="6:14" x14ac:dyDescent="0.25">
      <c r="F11159" s="1"/>
      <c r="G11159" s="1"/>
      <c r="H11159" s="1"/>
      <c r="I11159" s="1"/>
      <c r="J11159" s="1"/>
      <c r="K11159" s="1"/>
      <c r="L11159" s="1"/>
      <c r="M11159" s="1"/>
      <c r="N11159" s="1"/>
    </row>
    <row r="11160" spans="6:14" x14ac:dyDescent="0.25">
      <c r="F11160" s="1"/>
      <c r="G11160" s="1"/>
      <c r="H11160" s="1"/>
      <c r="I11160" s="1"/>
      <c r="J11160" s="1"/>
      <c r="K11160" s="1"/>
      <c r="L11160" s="1"/>
      <c r="M11160" s="1"/>
      <c r="N11160" s="1"/>
    </row>
    <row r="11161" spans="6:14" x14ac:dyDescent="0.25">
      <c r="F11161" s="1"/>
      <c r="G11161" s="1"/>
      <c r="H11161" s="1"/>
      <c r="I11161" s="1"/>
      <c r="J11161" s="1"/>
      <c r="K11161" s="1"/>
      <c r="L11161" s="1"/>
      <c r="M11161" s="1"/>
      <c r="N11161" s="1"/>
    </row>
    <row r="11162" spans="6:14" x14ac:dyDescent="0.25">
      <c r="F11162" s="1"/>
      <c r="G11162" s="1"/>
      <c r="H11162" s="1"/>
      <c r="I11162" s="1"/>
      <c r="J11162" s="1"/>
      <c r="K11162" s="1"/>
      <c r="L11162" s="1"/>
      <c r="M11162" s="1"/>
      <c r="N11162" s="1"/>
    </row>
    <row r="11163" spans="6:14" x14ac:dyDescent="0.25">
      <c r="F11163" s="1"/>
      <c r="G11163" s="1"/>
      <c r="H11163" s="1"/>
      <c r="I11163" s="1"/>
      <c r="J11163" s="1"/>
      <c r="K11163" s="1"/>
      <c r="L11163" s="1"/>
      <c r="M11163" s="1"/>
      <c r="N11163" s="1"/>
    </row>
    <row r="11164" spans="6:14" x14ac:dyDescent="0.25">
      <c r="F11164" s="1"/>
      <c r="G11164" s="1"/>
      <c r="H11164" s="1"/>
      <c r="I11164" s="1"/>
      <c r="J11164" s="1"/>
      <c r="K11164" s="1"/>
      <c r="L11164" s="1"/>
      <c r="M11164" s="1"/>
      <c r="N11164" s="1"/>
    </row>
    <row r="11165" spans="6:14" x14ac:dyDescent="0.25">
      <c r="F11165" s="1"/>
      <c r="G11165" s="1"/>
      <c r="H11165" s="1"/>
      <c r="I11165" s="1"/>
      <c r="J11165" s="1"/>
      <c r="K11165" s="1"/>
      <c r="L11165" s="1"/>
      <c r="M11165" s="1"/>
      <c r="N11165" s="1"/>
    </row>
    <row r="11166" spans="6:14" x14ac:dyDescent="0.25">
      <c r="F11166" s="1"/>
      <c r="G11166" s="1"/>
      <c r="H11166" s="1"/>
      <c r="I11166" s="1"/>
      <c r="J11166" s="1"/>
      <c r="K11166" s="1"/>
      <c r="L11166" s="1"/>
      <c r="M11166" s="1"/>
      <c r="N11166" s="1"/>
    </row>
    <row r="11167" spans="6:14" x14ac:dyDescent="0.25">
      <c r="F11167" s="1"/>
      <c r="G11167" s="1"/>
      <c r="H11167" s="1"/>
      <c r="I11167" s="1"/>
      <c r="J11167" s="1"/>
      <c r="K11167" s="1"/>
      <c r="L11167" s="1"/>
      <c r="M11167" s="1"/>
      <c r="N11167" s="1"/>
    </row>
    <row r="11168" spans="6:14" x14ac:dyDescent="0.25">
      <c r="F11168" s="1"/>
      <c r="G11168" s="1"/>
      <c r="H11168" s="1"/>
      <c r="I11168" s="1"/>
      <c r="J11168" s="1"/>
      <c r="K11168" s="1"/>
      <c r="L11168" s="1"/>
      <c r="M11168" s="1"/>
      <c r="N11168" s="1"/>
    </row>
    <row r="11169" spans="6:14" x14ac:dyDescent="0.25">
      <c r="F11169" s="1"/>
      <c r="G11169" s="1"/>
      <c r="H11169" s="1"/>
      <c r="I11169" s="1"/>
      <c r="J11169" s="1"/>
      <c r="K11169" s="1"/>
      <c r="L11169" s="1"/>
      <c r="M11169" s="1"/>
      <c r="N11169" s="1"/>
    </row>
    <row r="11170" spans="6:14" x14ac:dyDescent="0.25">
      <c r="F11170" s="1"/>
      <c r="G11170" s="1"/>
      <c r="H11170" s="1"/>
      <c r="I11170" s="1"/>
      <c r="J11170" s="1"/>
      <c r="K11170" s="1"/>
      <c r="L11170" s="1"/>
      <c r="M11170" s="1"/>
      <c r="N11170" s="1"/>
    </row>
    <row r="11171" spans="6:14" x14ac:dyDescent="0.25">
      <c r="F11171" s="1"/>
      <c r="G11171" s="1"/>
      <c r="H11171" s="1"/>
      <c r="I11171" s="1"/>
      <c r="J11171" s="1"/>
      <c r="K11171" s="1"/>
      <c r="L11171" s="1"/>
      <c r="M11171" s="1"/>
      <c r="N11171" s="1"/>
    </row>
    <row r="11172" spans="6:14" x14ac:dyDescent="0.25">
      <c r="F11172" s="1"/>
      <c r="G11172" s="1"/>
      <c r="H11172" s="1"/>
      <c r="I11172" s="1"/>
      <c r="J11172" s="1"/>
      <c r="K11172" s="1"/>
      <c r="L11172" s="1"/>
      <c r="M11172" s="1"/>
      <c r="N11172" s="1"/>
    </row>
    <row r="11173" spans="6:14" x14ac:dyDescent="0.25">
      <c r="F11173" s="1"/>
      <c r="G11173" s="1"/>
      <c r="H11173" s="1"/>
      <c r="I11173" s="1"/>
      <c r="J11173" s="1"/>
      <c r="K11173" s="1"/>
      <c r="L11173" s="1"/>
      <c r="M11173" s="1"/>
      <c r="N11173" s="1"/>
    </row>
    <row r="11174" spans="6:14" x14ac:dyDescent="0.25">
      <c r="F11174" s="1"/>
      <c r="G11174" s="1"/>
      <c r="H11174" s="1"/>
      <c r="I11174" s="1"/>
      <c r="J11174" s="1"/>
      <c r="K11174" s="1"/>
      <c r="L11174" s="1"/>
      <c r="M11174" s="1"/>
      <c r="N11174" s="1"/>
    </row>
    <row r="11175" spans="6:14" x14ac:dyDescent="0.25">
      <c r="F11175" s="1"/>
      <c r="G11175" s="1"/>
      <c r="H11175" s="1"/>
      <c r="I11175" s="1"/>
      <c r="J11175" s="1"/>
      <c r="K11175" s="1"/>
      <c r="L11175" s="1"/>
      <c r="M11175" s="1"/>
      <c r="N11175" s="1"/>
    </row>
    <row r="11176" spans="6:14" x14ac:dyDescent="0.25">
      <c r="F11176" s="1"/>
      <c r="G11176" s="1"/>
      <c r="H11176" s="1"/>
      <c r="I11176" s="1"/>
      <c r="J11176" s="1"/>
      <c r="K11176" s="1"/>
      <c r="L11176" s="1"/>
      <c r="M11176" s="1"/>
      <c r="N11176" s="1"/>
    </row>
    <row r="11177" spans="6:14" x14ac:dyDescent="0.25">
      <c r="F11177" s="1"/>
      <c r="G11177" s="1"/>
      <c r="H11177" s="1"/>
      <c r="I11177" s="1"/>
      <c r="J11177" s="1"/>
      <c r="K11177" s="1"/>
      <c r="L11177" s="1"/>
      <c r="M11177" s="1"/>
      <c r="N11177" s="1"/>
    </row>
    <row r="11178" spans="6:14" x14ac:dyDescent="0.25">
      <c r="F11178" s="1"/>
      <c r="G11178" s="1"/>
      <c r="H11178" s="1"/>
      <c r="I11178" s="1"/>
      <c r="J11178" s="1"/>
      <c r="K11178" s="1"/>
      <c r="L11178" s="1"/>
      <c r="M11178" s="1"/>
      <c r="N11178" s="1"/>
    </row>
    <row r="11179" spans="6:14" x14ac:dyDescent="0.25">
      <c r="F11179" s="1"/>
      <c r="G11179" s="1"/>
      <c r="H11179" s="1"/>
      <c r="I11179" s="1"/>
      <c r="J11179" s="1"/>
      <c r="K11179" s="1"/>
      <c r="L11179" s="1"/>
      <c r="M11179" s="1"/>
      <c r="N11179" s="1"/>
    </row>
    <row r="11180" spans="6:14" x14ac:dyDescent="0.25">
      <c r="F11180" s="1"/>
      <c r="G11180" s="1"/>
      <c r="H11180" s="1"/>
      <c r="I11180" s="1"/>
      <c r="J11180" s="1"/>
      <c r="K11180" s="1"/>
      <c r="L11180" s="1"/>
      <c r="M11180" s="1"/>
      <c r="N11180" s="1"/>
    </row>
    <row r="11181" spans="6:14" x14ac:dyDescent="0.25">
      <c r="F11181" s="1"/>
      <c r="G11181" s="1"/>
      <c r="H11181" s="1"/>
      <c r="I11181" s="1"/>
      <c r="J11181" s="1"/>
      <c r="K11181" s="1"/>
      <c r="L11181" s="1"/>
      <c r="M11181" s="1"/>
      <c r="N11181" s="1"/>
    </row>
    <row r="11182" spans="6:14" x14ac:dyDescent="0.25">
      <c r="F11182" s="1"/>
      <c r="G11182" s="1"/>
      <c r="H11182" s="1"/>
      <c r="I11182" s="1"/>
      <c r="J11182" s="1"/>
      <c r="K11182" s="1"/>
      <c r="L11182" s="1"/>
      <c r="M11182" s="1"/>
      <c r="N11182" s="1"/>
    </row>
    <row r="11183" spans="6:14" x14ac:dyDescent="0.25">
      <c r="F11183" s="1"/>
      <c r="G11183" s="1"/>
      <c r="H11183" s="1"/>
      <c r="I11183" s="1"/>
      <c r="J11183" s="1"/>
      <c r="K11183" s="1"/>
      <c r="L11183" s="1"/>
      <c r="M11183" s="1"/>
      <c r="N11183" s="1"/>
    </row>
    <row r="11184" spans="6:14" x14ac:dyDescent="0.25">
      <c r="F11184" s="1"/>
      <c r="G11184" s="1"/>
      <c r="H11184" s="1"/>
      <c r="I11184" s="1"/>
      <c r="J11184" s="1"/>
      <c r="K11184" s="1"/>
      <c r="L11184" s="1"/>
      <c r="M11184" s="1"/>
      <c r="N11184" s="1"/>
    </row>
    <row r="11185" spans="6:14" x14ac:dyDescent="0.25">
      <c r="F11185" s="1"/>
      <c r="G11185" s="1"/>
      <c r="H11185" s="1"/>
      <c r="I11185" s="1"/>
      <c r="J11185" s="1"/>
      <c r="K11185" s="1"/>
      <c r="L11185" s="1"/>
      <c r="M11185" s="1"/>
      <c r="N11185" s="1"/>
    </row>
    <row r="11186" spans="6:14" x14ac:dyDescent="0.25">
      <c r="F11186" s="1"/>
      <c r="G11186" s="1"/>
      <c r="H11186" s="1"/>
      <c r="I11186" s="1"/>
      <c r="J11186" s="1"/>
      <c r="K11186" s="1"/>
      <c r="L11186" s="1"/>
      <c r="M11186" s="1"/>
      <c r="N11186" s="1"/>
    </row>
    <row r="11187" spans="6:14" x14ac:dyDescent="0.25">
      <c r="F11187" s="1"/>
      <c r="G11187" s="1"/>
      <c r="H11187" s="1"/>
      <c r="I11187" s="1"/>
      <c r="J11187" s="1"/>
      <c r="K11187" s="1"/>
      <c r="L11187" s="1"/>
      <c r="M11187" s="1"/>
      <c r="N11187" s="1"/>
    </row>
    <row r="11188" spans="6:14" x14ac:dyDescent="0.25">
      <c r="F11188" s="1"/>
      <c r="G11188" s="1"/>
      <c r="H11188" s="1"/>
      <c r="I11188" s="1"/>
      <c r="J11188" s="1"/>
      <c r="K11188" s="1"/>
      <c r="L11188" s="1"/>
      <c r="M11188" s="1"/>
      <c r="N11188" s="1"/>
    </row>
    <row r="11189" spans="6:14" x14ac:dyDescent="0.25">
      <c r="F11189" s="1"/>
      <c r="G11189" s="1"/>
      <c r="H11189" s="1"/>
      <c r="I11189" s="1"/>
      <c r="J11189" s="1"/>
      <c r="K11189" s="1"/>
      <c r="L11189" s="1"/>
      <c r="M11189" s="1"/>
      <c r="N11189" s="1"/>
    </row>
    <row r="11190" spans="6:14" x14ac:dyDescent="0.25">
      <c r="F11190" s="1"/>
      <c r="G11190" s="1"/>
      <c r="H11190" s="1"/>
      <c r="I11190" s="1"/>
      <c r="J11190" s="1"/>
      <c r="K11190" s="1"/>
      <c r="L11190" s="1"/>
      <c r="M11190" s="1"/>
      <c r="N11190" s="1"/>
    </row>
    <row r="11191" spans="6:14" x14ac:dyDescent="0.25">
      <c r="F11191" s="1"/>
      <c r="G11191" s="1"/>
      <c r="H11191" s="1"/>
      <c r="I11191" s="1"/>
      <c r="J11191" s="1"/>
      <c r="K11191" s="1"/>
      <c r="L11191" s="1"/>
      <c r="M11191" s="1"/>
      <c r="N11191" s="1"/>
    </row>
    <row r="11192" spans="6:14" x14ac:dyDescent="0.25">
      <c r="F11192" s="1"/>
      <c r="G11192" s="1"/>
      <c r="H11192" s="1"/>
      <c r="I11192" s="1"/>
      <c r="J11192" s="1"/>
      <c r="K11192" s="1"/>
      <c r="L11192" s="1"/>
      <c r="M11192" s="1"/>
      <c r="N11192" s="1"/>
    </row>
    <row r="11193" spans="6:14" x14ac:dyDescent="0.25">
      <c r="F11193" s="1"/>
      <c r="G11193" s="1"/>
      <c r="H11193" s="1"/>
      <c r="I11193" s="1"/>
      <c r="J11193" s="1"/>
      <c r="K11193" s="1"/>
      <c r="L11193" s="1"/>
      <c r="M11193" s="1"/>
      <c r="N11193" s="1"/>
    </row>
    <row r="11194" spans="6:14" x14ac:dyDescent="0.25">
      <c r="F11194" s="1"/>
      <c r="G11194" s="1"/>
      <c r="H11194" s="1"/>
      <c r="I11194" s="1"/>
      <c r="J11194" s="1"/>
      <c r="K11194" s="1"/>
      <c r="L11194" s="1"/>
      <c r="M11194" s="1"/>
      <c r="N11194" s="1"/>
    </row>
    <row r="11195" spans="6:14" x14ac:dyDescent="0.25">
      <c r="F11195" s="1"/>
      <c r="G11195" s="1"/>
      <c r="H11195" s="1"/>
      <c r="I11195" s="1"/>
      <c r="J11195" s="1"/>
      <c r="K11195" s="1"/>
      <c r="L11195" s="1"/>
      <c r="M11195" s="1"/>
      <c r="N11195" s="1"/>
    </row>
    <row r="11196" spans="6:14" x14ac:dyDescent="0.25">
      <c r="F11196" s="1"/>
      <c r="G11196" s="1"/>
      <c r="H11196" s="1"/>
      <c r="I11196" s="1"/>
      <c r="J11196" s="1"/>
      <c r="K11196" s="1"/>
      <c r="L11196" s="1"/>
      <c r="M11196" s="1"/>
      <c r="N11196" s="1"/>
    </row>
    <row r="11197" spans="6:14" x14ac:dyDescent="0.25">
      <c r="F11197" s="1"/>
      <c r="G11197" s="1"/>
      <c r="H11197" s="1"/>
      <c r="I11197" s="1"/>
      <c r="J11197" s="1"/>
      <c r="K11197" s="1"/>
      <c r="L11197" s="1"/>
      <c r="M11197" s="1"/>
      <c r="N11197" s="1"/>
    </row>
    <row r="11198" spans="6:14" x14ac:dyDescent="0.25">
      <c r="F11198" s="1"/>
      <c r="G11198" s="1"/>
      <c r="H11198" s="1"/>
      <c r="I11198" s="1"/>
      <c r="J11198" s="1"/>
      <c r="K11198" s="1"/>
      <c r="L11198" s="1"/>
      <c r="M11198" s="1"/>
      <c r="N11198" s="1"/>
    </row>
    <row r="11199" spans="6:14" x14ac:dyDescent="0.25">
      <c r="F11199" s="1"/>
      <c r="G11199" s="1"/>
      <c r="H11199" s="1"/>
      <c r="I11199" s="1"/>
      <c r="J11199" s="1"/>
      <c r="K11199" s="1"/>
      <c r="L11199" s="1"/>
      <c r="M11199" s="1"/>
      <c r="N11199" s="1"/>
    </row>
    <row r="11200" spans="6:14" x14ac:dyDescent="0.25">
      <c r="F11200" s="1"/>
      <c r="G11200" s="1"/>
      <c r="H11200" s="1"/>
      <c r="I11200" s="1"/>
      <c r="J11200" s="1"/>
      <c r="K11200" s="1"/>
      <c r="L11200" s="1"/>
      <c r="M11200" s="1"/>
      <c r="N11200" s="1"/>
    </row>
    <row r="11201" spans="6:14" x14ac:dyDescent="0.25">
      <c r="F11201" s="1"/>
      <c r="G11201" s="1"/>
      <c r="H11201" s="1"/>
      <c r="I11201" s="1"/>
      <c r="J11201" s="1"/>
      <c r="K11201" s="1"/>
      <c r="L11201" s="1"/>
      <c r="M11201" s="1"/>
      <c r="N11201" s="1"/>
    </row>
    <row r="11202" spans="6:14" x14ac:dyDescent="0.25">
      <c r="F11202" s="1"/>
      <c r="G11202" s="1"/>
      <c r="H11202" s="1"/>
      <c r="I11202" s="1"/>
      <c r="J11202" s="1"/>
      <c r="K11202" s="1"/>
      <c r="L11202" s="1"/>
      <c r="M11202" s="1"/>
      <c r="N11202" s="1"/>
    </row>
    <row r="11203" spans="6:14" x14ac:dyDescent="0.25">
      <c r="F11203" s="1"/>
      <c r="G11203" s="1"/>
      <c r="H11203" s="1"/>
      <c r="I11203" s="1"/>
      <c r="J11203" s="1"/>
      <c r="K11203" s="1"/>
      <c r="L11203" s="1"/>
      <c r="M11203" s="1"/>
      <c r="N11203" s="1"/>
    </row>
    <row r="11204" spans="6:14" x14ac:dyDescent="0.25">
      <c r="F11204" s="1"/>
      <c r="G11204" s="1"/>
      <c r="H11204" s="1"/>
      <c r="I11204" s="1"/>
      <c r="J11204" s="1"/>
      <c r="K11204" s="1"/>
      <c r="L11204" s="1"/>
      <c r="M11204" s="1"/>
      <c r="N11204" s="1"/>
    </row>
    <row r="11205" spans="6:14" x14ac:dyDescent="0.25">
      <c r="F11205" s="1"/>
      <c r="G11205" s="1"/>
      <c r="H11205" s="1"/>
      <c r="I11205" s="1"/>
      <c r="J11205" s="1"/>
      <c r="K11205" s="1"/>
      <c r="L11205" s="1"/>
      <c r="M11205" s="1"/>
      <c r="N11205" s="1"/>
    </row>
    <row r="11206" spans="6:14" x14ac:dyDescent="0.25">
      <c r="F11206" s="1"/>
      <c r="G11206" s="1"/>
      <c r="H11206" s="1"/>
      <c r="I11206" s="1"/>
      <c r="J11206" s="1"/>
      <c r="K11206" s="1"/>
      <c r="L11206" s="1"/>
      <c r="M11206" s="1"/>
      <c r="N11206" s="1"/>
    </row>
    <row r="11207" spans="6:14" x14ac:dyDescent="0.25">
      <c r="F11207" s="1"/>
      <c r="G11207" s="1"/>
      <c r="H11207" s="1"/>
      <c r="I11207" s="1"/>
      <c r="J11207" s="1"/>
      <c r="K11207" s="1"/>
      <c r="L11207" s="1"/>
      <c r="M11207" s="1"/>
      <c r="N11207" s="1"/>
    </row>
    <row r="11208" spans="6:14" x14ac:dyDescent="0.25">
      <c r="F11208" s="1"/>
      <c r="G11208" s="1"/>
      <c r="H11208" s="1"/>
      <c r="I11208" s="1"/>
      <c r="J11208" s="1"/>
      <c r="K11208" s="1"/>
      <c r="L11208" s="1"/>
      <c r="M11208" s="1"/>
      <c r="N11208" s="1"/>
    </row>
    <row r="11209" spans="6:14" x14ac:dyDescent="0.25">
      <c r="F11209" s="1"/>
      <c r="G11209" s="1"/>
      <c r="H11209" s="1"/>
      <c r="I11209" s="1"/>
      <c r="J11209" s="1"/>
      <c r="K11209" s="1"/>
      <c r="L11209" s="1"/>
      <c r="M11209" s="1"/>
      <c r="N11209" s="1"/>
    </row>
    <row r="11210" spans="6:14" x14ac:dyDescent="0.25">
      <c r="F11210" s="1"/>
      <c r="G11210" s="1"/>
      <c r="H11210" s="1"/>
      <c r="I11210" s="1"/>
      <c r="J11210" s="1"/>
      <c r="K11210" s="1"/>
      <c r="L11210" s="1"/>
      <c r="M11210" s="1"/>
      <c r="N11210" s="1"/>
    </row>
    <row r="11211" spans="6:14" x14ac:dyDescent="0.25">
      <c r="F11211" s="1"/>
      <c r="G11211" s="1"/>
      <c r="H11211" s="1"/>
      <c r="I11211" s="1"/>
      <c r="J11211" s="1"/>
      <c r="K11211" s="1"/>
      <c r="L11211" s="1"/>
      <c r="M11211" s="1"/>
      <c r="N11211" s="1"/>
    </row>
    <row r="11212" spans="6:14" x14ac:dyDescent="0.25">
      <c r="F11212" s="1"/>
      <c r="G11212" s="1"/>
      <c r="H11212" s="1"/>
      <c r="I11212" s="1"/>
      <c r="J11212" s="1"/>
      <c r="K11212" s="1"/>
      <c r="L11212" s="1"/>
      <c r="M11212" s="1"/>
      <c r="N11212" s="1"/>
    </row>
    <row r="11213" spans="6:14" x14ac:dyDescent="0.25">
      <c r="F11213" s="1"/>
      <c r="G11213" s="1"/>
      <c r="H11213" s="1"/>
      <c r="I11213" s="1"/>
      <c r="J11213" s="1"/>
      <c r="K11213" s="1"/>
      <c r="L11213" s="1"/>
      <c r="M11213" s="1"/>
      <c r="N11213" s="1"/>
    </row>
    <row r="11214" spans="6:14" x14ac:dyDescent="0.25">
      <c r="F11214" s="1"/>
      <c r="G11214" s="1"/>
      <c r="H11214" s="1"/>
      <c r="I11214" s="1"/>
      <c r="J11214" s="1"/>
      <c r="K11214" s="1"/>
      <c r="L11214" s="1"/>
      <c r="M11214" s="1"/>
      <c r="N11214" s="1"/>
    </row>
    <row r="11215" spans="6:14" x14ac:dyDescent="0.25">
      <c r="F11215" s="1"/>
      <c r="G11215" s="1"/>
      <c r="H11215" s="1"/>
      <c r="I11215" s="1"/>
      <c r="J11215" s="1"/>
      <c r="K11215" s="1"/>
      <c r="L11215" s="1"/>
      <c r="M11215" s="1"/>
      <c r="N11215" s="1"/>
    </row>
    <row r="11216" spans="6:14" x14ac:dyDescent="0.25">
      <c r="F11216" s="1"/>
      <c r="G11216" s="1"/>
      <c r="H11216" s="1"/>
      <c r="I11216" s="1"/>
      <c r="J11216" s="1"/>
      <c r="K11216" s="1"/>
      <c r="L11216" s="1"/>
      <c r="M11216" s="1"/>
      <c r="N11216" s="1"/>
    </row>
    <row r="11217" spans="6:14" x14ac:dyDescent="0.25">
      <c r="F11217" s="1"/>
      <c r="G11217" s="1"/>
      <c r="H11217" s="1"/>
      <c r="I11217" s="1"/>
      <c r="J11217" s="1"/>
      <c r="K11217" s="1"/>
      <c r="L11217" s="1"/>
      <c r="M11217" s="1"/>
      <c r="N11217" s="1"/>
    </row>
    <row r="11218" spans="6:14" x14ac:dyDescent="0.25">
      <c r="F11218" s="1"/>
      <c r="G11218" s="1"/>
      <c r="H11218" s="1"/>
      <c r="I11218" s="1"/>
      <c r="J11218" s="1"/>
      <c r="K11218" s="1"/>
      <c r="L11218" s="1"/>
      <c r="M11218" s="1"/>
      <c r="N11218" s="1"/>
    </row>
    <row r="11219" spans="6:14" x14ac:dyDescent="0.25">
      <c r="F11219" s="1"/>
      <c r="G11219" s="1"/>
      <c r="H11219" s="1"/>
      <c r="I11219" s="1"/>
      <c r="J11219" s="1"/>
      <c r="K11219" s="1"/>
      <c r="L11219" s="1"/>
      <c r="M11219" s="1"/>
      <c r="N11219" s="1"/>
    </row>
    <row r="11220" spans="6:14" x14ac:dyDescent="0.25">
      <c r="F11220" s="1"/>
      <c r="G11220" s="1"/>
      <c r="H11220" s="1"/>
      <c r="I11220" s="1"/>
      <c r="J11220" s="1"/>
      <c r="K11220" s="1"/>
      <c r="L11220" s="1"/>
      <c r="M11220" s="1"/>
      <c r="N11220" s="1"/>
    </row>
    <row r="11221" spans="6:14" x14ac:dyDescent="0.25">
      <c r="F11221" s="1"/>
      <c r="G11221" s="1"/>
      <c r="H11221" s="1"/>
      <c r="I11221" s="1"/>
      <c r="J11221" s="1"/>
      <c r="K11221" s="1"/>
      <c r="L11221" s="1"/>
      <c r="M11221" s="1"/>
      <c r="N11221" s="1"/>
    </row>
    <row r="11222" spans="6:14" x14ac:dyDescent="0.25">
      <c r="F11222" s="1"/>
      <c r="G11222" s="1"/>
      <c r="H11222" s="1"/>
      <c r="I11222" s="1"/>
      <c r="J11222" s="1"/>
      <c r="K11222" s="1"/>
      <c r="L11222" s="1"/>
      <c r="M11222" s="1"/>
      <c r="N11222" s="1"/>
    </row>
    <row r="11223" spans="6:14" x14ac:dyDescent="0.25">
      <c r="F11223" s="1"/>
      <c r="G11223" s="1"/>
      <c r="H11223" s="1"/>
      <c r="I11223" s="1"/>
      <c r="J11223" s="1"/>
      <c r="K11223" s="1"/>
      <c r="L11223" s="1"/>
      <c r="M11223" s="1"/>
      <c r="N11223" s="1"/>
    </row>
    <row r="11224" spans="6:14" x14ac:dyDescent="0.25">
      <c r="F11224" s="1"/>
      <c r="G11224" s="1"/>
      <c r="H11224" s="1"/>
      <c r="I11224" s="1"/>
      <c r="J11224" s="1"/>
      <c r="K11224" s="1"/>
      <c r="L11224" s="1"/>
      <c r="M11224" s="1"/>
      <c r="N11224" s="1"/>
    </row>
    <row r="11225" spans="6:14" x14ac:dyDescent="0.25">
      <c r="F11225" s="1"/>
      <c r="G11225" s="1"/>
      <c r="H11225" s="1"/>
      <c r="I11225" s="1"/>
      <c r="J11225" s="1"/>
      <c r="K11225" s="1"/>
      <c r="L11225" s="1"/>
      <c r="M11225" s="1"/>
      <c r="N11225" s="1"/>
    </row>
    <row r="11226" spans="6:14" x14ac:dyDescent="0.25">
      <c r="F11226" s="1"/>
      <c r="G11226" s="1"/>
      <c r="H11226" s="1"/>
      <c r="I11226" s="1"/>
      <c r="J11226" s="1"/>
      <c r="K11226" s="1"/>
      <c r="L11226" s="1"/>
      <c r="M11226" s="1"/>
      <c r="N11226" s="1"/>
    </row>
    <row r="11227" spans="6:14" x14ac:dyDescent="0.25">
      <c r="F11227" s="1"/>
      <c r="G11227" s="1"/>
      <c r="H11227" s="1"/>
      <c r="I11227" s="1"/>
      <c r="J11227" s="1"/>
      <c r="K11227" s="1"/>
      <c r="L11227" s="1"/>
      <c r="M11227" s="1"/>
      <c r="N11227" s="1"/>
    </row>
    <row r="11228" spans="6:14" x14ac:dyDescent="0.25">
      <c r="F11228" s="1"/>
      <c r="G11228" s="1"/>
      <c r="H11228" s="1"/>
      <c r="I11228" s="1"/>
      <c r="J11228" s="1"/>
      <c r="K11228" s="1"/>
      <c r="L11228" s="1"/>
      <c r="M11228" s="1"/>
      <c r="N11228" s="1"/>
    </row>
    <row r="11229" spans="6:14" x14ac:dyDescent="0.25">
      <c r="F11229" s="1"/>
      <c r="G11229" s="1"/>
      <c r="H11229" s="1"/>
      <c r="I11229" s="1"/>
      <c r="J11229" s="1"/>
      <c r="K11229" s="1"/>
      <c r="L11229" s="1"/>
      <c r="M11229" s="1"/>
      <c r="N11229" s="1"/>
    </row>
    <row r="11230" spans="6:14" x14ac:dyDescent="0.25">
      <c r="F11230" s="1"/>
      <c r="G11230" s="1"/>
      <c r="H11230" s="1"/>
      <c r="I11230" s="1"/>
      <c r="J11230" s="1"/>
      <c r="K11230" s="1"/>
      <c r="L11230" s="1"/>
      <c r="M11230" s="1"/>
      <c r="N11230" s="1"/>
    </row>
    <row r="11231" spans="6:14" x14ac:dyDescent="0.25">
      <c r="F11231" s="1"/>
      <c r="G11231" s="1"/>
      <c r="H11231" s="1"/>
      <c r="I11231" s="1"/>
      <c r="J11231" s="1"/>
      <c r="K11231" s="1"/>
      <c r="L11231" s="1"/>
      <c r="M11231" s="1"/>
      <c r="N11231" s="1"/>
    </row>
    <row r="11232" spans="6:14" x14ac:dyDescent="0.25">
      <c r="F11232" s="1"/>
      <c r="G11232" s="1"/>
      <c r="H11232" s="1"/>
      <c r="I11232" s="1"/>
      <c r="J11232" s="1"/>
      <c r="K11232" s="1"/>
      <c r="L11232" s="1"/>
      <c r="M11232" s="1"/>
      <c r="N11232" s="1"/>
    </row>
    <row r="11233" spans="6:14" x14ac:dyDescent="0.25">
      <c r="F11233" s="1"/>
      <c r="G11233" s="1"/>
      <c r="H11233" s="1"/>
      <c r="I11233" s="1"/>
      <c r="J11233" s="1"/>
      <c r="K11233" s="1"/>
      <c r="L11233" s="1"/>
      <c r="M11233" s="1"/>
      <c r="N11233" s="1"/>
    </row>
    <row r="11234" spans="6:14" x14ac:dyDescent="0.25">
      <c r="F11234" s="1"/>
      <c r="G11234" s="1"/>
      <c r="H11234" s="1"/>
      <c r="I11234" s="1"/>
      <c r="J11234" s="1"/>
      <c r="K11234" s="1"/>
      <c r="L11234" s="1"/>
      <c r="M11234" s="1"/>
      <c r="N11234" s="1"/>
    </row>
    <row r="11235" spans="6:14" x14ac:dyDescent="0.25">
      <c r="F11235" s="1"/>
      <c r="G11235" s="1"/>
      <c r="H11235" s="1"/>
      <c r="I11235" s="1"/>
      <c r="J11235" s="1"/>
      <c r="K11235" s="1"/>
      <c r="L11235" s="1"/>
      <c r="M11235" s="1"/>
      <c r="N11235" s="1"/>
    </row>
    <row r="11236" spans="6:14" x14ac:dyDescent="0.25">
      <c r="F11236" s="1"/>
      <c r="G11236" s="1"/>
      <c r="H11236" s="1"/>
      <c r="I11236" s="1"/>
      <c r="J11236" s="1"/>
      <c r="K11236" s="1"/>
      <c r="L11236" s="1"/>
      <c r="M11236" s="1"/>
      <c r="N11236" s="1"/>
    </row>
    <row r="11237" spans="6:14" x14ac:dyDescent="0.25">
      <c r="F11237" s="1"/>
      <c r="G11237" s="1"/>
      <c r="H11237" s="1"/>
      <c r="I11237" s="1"/>
      <c r="J11237" s="1"/>
      <c r="K11237" s="1"/>
      <c r="L11237" s="1"/>
      <c r="M11237" s="1"/>
      <c r="N11237" s="1"/>
    </row>
    <row r="11238" spans="6:14" x14ac:dyDescent="0.25">
      <c r="F11238" s="1"/>
      <c r="G11238" s="1"/>
      <c r="H11238" s="1"/>
      <c r="I11238" s="1"/>
      <c r="J11238" s="1"/>
      <c r="K11238" s="1"/>
      <c r="L11238" s="1"/>
      <c r="M11238" s="1"/>
      <c r="N11238" s="1"/>
    </row>
    <row r="11239" spans="6:14" x14ac:dyDescent="0.25">
      <c r="F11239" s="1"/>
      <c r="G11239" s="1"/>
      <c r="H11239" s="1"/>
      <c r="I11239" s="1"/>
      <c r="J11239" s="1"/>
      <c r="K11239" s="1"/>
      <c r="L11239" s="1"/>
      <c r="M11239" s="1"/>
      <c r="N11239" s="1"/>
    </row>
    <row r="11240" spans="6:14" x14ac:dyDescent="0.25">
      <c r="F11240" s="1"/>
      <c r="G11240" s="1"/>
      <c r="H11240" s="1"/>
      <c r="I11240" s="1"/>
      <c r="J11240" s="1"/>
      <c r="K11240" s="1"/>
      <c r="L11240" s="1"/>
      <c r="M11240" s="1"/>
      <c r="N11240" s="1"/>
    </row>
    <row r="11241" spans="6:14" x14ac:dyDescent="0.25">
      <c r="F11241" s="1"/>
      <c r="G11241" s="1"/>
      <c r="H11241" s="1"/>
      <c r="I11241" s="1"/>
      <c r="J11241" s="1"/>
      <c r="K11241" s="1"/>
      <c r="L11241" s="1"/>
      <c r="M11241" s="1"/>
      <c r="N11241" s="1"/>
    </row>
    <row r="11242" spans="6:14" x14ac:dyDescent="0.25">
      <c r="F11242" s="1"/>
      <c r="G11242" s="1"/>
      <c r="H11242" s="1"/>
      <c r="I11242" s="1"/>
      <c r="J11242" s="1"/>
      <c r="K11242" s="1"/>
      <c r="L11242" s="1"/>
      <c r="M11242" s="1"/>
      <c r="N11242" s="1"/>
    </row>
    <row r="11243" spans="6:14" x14ac:dyDescent="0.25">
      <c r="F11243" s="1"/>
      <c r="G11243" s="1"/>
      <c r="H11243" s="1"/>
      <c r="I11243" s="1"/>
      <c r="J11243" s="1"/>
      <c r="K11243" s="1"/>
      <c r="L11243" s="1"/>
      <c r="M11243" s="1"/>
      <c r="N11243" s="1"/>
    </row>
    <row r="11244" spans="6:14" x14ac:dyDescent="0.25">
      <c r="F11244" s="1"/>
      <c r="G11244" s="1"/>
      <c r="H11244" s="1"/>
      <c r="I11244" s="1"/>
      <c r="J11244" s="1"/>
      <c r="K11244" s="1"/>
      <c r="L11244" s="1"/>
      <c r="M11244" s="1"/>
      <c r="N11244" s="1"/>
    </row>
    <row r="11245" spans="6:14" x14ac:dyDescent="0.25">
      <c r="F11245" s="1"/>
      <c r="G11245" s="1"/>
      <c r="H11245" s="1"/>
      <c r="I11245" s="1"/>
      <c r="J11245" s="1"/>
      <c r="K11245" s="1"/>
      <c r="L11245" s="1"/>
      <c r="M11245" s="1"/>
      <c r="N11245" s="1"/>
    </row>
    <row r="11246" spans="6:14" x14ac:dyDescent="0.25">
      <c r="F11246" s="1"/>
      <c r="G11246" s="1"/>
      <c r="H11246" s="1"/>
      <c r="I11246" s="1"/>
      <c r="J11246" s="1"/>
      <c r="K11246" s="1"/>
      <c r="L11246" s="1"/>
      <c r="M11246" s="1"/>
      <c r="N11246" s="1"/>
    </row>
    <row r="11247" spans="6:14" x14ac:dyDescent="0.25">
      <c r="F11247" s="1"/>
      <c r="G11247" s="1"/>
      <c r="H11247" s="1"/>
      <c r="I11247" s="1"/>
      <c r="J11247" s="1"/>
      <c r="K11247" s="1"/>
      <c r="L11247" s="1"/>
      <c r="M11247" s="1"/>
      <c r="N11247" s="1"/>
    </row>
    <row r="11248" spans="6:14" x14ac:dyDescent="0.25">
      <c r="F11248" s="1"/>
      <c r="G11248" s="1"/>
      <c r="H11248" s="1"/>
      <c r="I11248" s="1"/>
      <c r="J11248" s="1"/>
      <c r="K11248" s="1"/>
      <c r="L11248" s="1"/>
      <c r="M11248" s="1"/>
      <c r="N11248" s="1"/>
    </row>
    <row r="11249" spans="6:14" x14ac:dyDescent="0.25">
      <c r="F11249" s="1"/>
      <c r="G11249" s="1"/>
      <c r="H11249" s="1"/>
      <c r="I11249" s="1"/>
      <c r="J11249" s="1"/>
      <c r="K11249" s="1"/>
      <c r="L11249" s="1"/>
      <c r="M11249" s="1"/>
      <c r="N11249" s="1"/>
    </row>
    <row r="11250" spans="6:14" x14ac:dyDescent="0.25">
      <c r="F11250" s="1"/>
      <c r="G11250" s="1"/>
      <c r="H11250" s="1"/>
      <c r="I11250" s="1"/>
      <c r="J11250" s="1"/>
      <c r="K11250" s="1"/>
      <c r="L11250" s="1"/>
      <c r="M11250" s="1"/>
      <c r="N11250" s="1"/>
    </row>
    <row r="11251" spans="6:14" x14ac:dyDescent="0.25">
      <c r="F11251" s="1"/>
      <c r="G11251" s="1"/>
      <c r="H11251" s="1"/>
      <c r="I11251" s="1"/>
      <c r="J11251" s="1"/>
      <c r="K11251" s="1"/>
      <c r="L11251" s="1"/>
      <c r="M11251" s="1"/>
      <c r="N11251" s="1"/>
    </row>
    <row r="11252" spans="6:14" x14ac:dyDescent="0.25">
      <c r="F11252" s="1"/>
      <c r="G11252" s="1"/>
      <c r="H11252" s="1"/>
      <c r="I11252" s="1"/>
      <c r="J11252" s="1"/>
      <c r="K11252" s="1"/>
      <c r="L11252" s="1"/>
      <c r="M11252" s="1"/>
      <c r="N11252" s="1"/>
    </row>
    <row r="11253" spans="6:14" x14ac:dyDescent="0.25">
      <c r="F11253" s="1"/>
      <c r="G11253" s="1"/>
      <c r="H11253" s="1"/>
      <c r="I11253" s="1"/>
      <c r="J11253" s="1"/>
      <c r="K11253" s="1"/>
      <c r="L11253" s="1"/>
      <c r="M11253" s="1"/>
      <c r="N11253" s="1"/>
    </row>
    <row r="11254" spans="6:14" x14ac:dyDescent="0.25">
      <c r="F11254" s="1"/>
      <c r="G11254" s="1"/>
      <c r="H11254" s="1"/>
      <c r="I11254" s="1"/>
      <c r="J11254" s="1"/>
      <c r="K11254" s="1"/>
      <c r="L11254" s="1"/>
      <c r="M11254" s="1"/>
      <c r="N11254" s="1"/>
    </row>
    <row r="11255" spans="6:14" x14ac:dyDescent="0.25">
      <c r="F11255" s="1"/>
      <c r="G11255" s="1"/>
      <c r="H11255" s="1"/>
      <c r="I11255" s="1"/>
      <c r="J11255" s="1"/>
      <c r="K11255" s="1"/>
      <c r="L11255" s="1"/>
      <c r="M11255" s="1"/>
      <c r="N11255" s="1"/>
    </row>
    <row r="11256" spans="6:14" x14ac:dyDescent="0.25">
      <c r="F11256" s="1"/>
      <c r="G11256" s="1"/>
      <c r="H11256" s="1"/>
      <c r="I11256" s="1"/>
      <c r="J11256" s="1"/>
      <c r="K11256" s="1"/>
      <c r="L11256" s="1"/>
      <c r="M11256" s="1"/>
      <c r="N11256" s="1"/>
    </row>
    <row r="11257" spans="6:14" x14ac:dyDescent="0.25">
      <c r="F11257" s="1"/>
      <c r="G11257" s="1"/>
      <c r="H11257" s="1"/>
      <c r="I11257" s="1"/>
      <c r="J11257" s="1"/>
      <c r="K11257" s="1"/>
      <c r="L11257" s="1"/>
      <c r="M11257" s="1"/>
      <c r="N11257" s="1"/>
    </row>
    <row r="11258" spans="6:14" x14ac:dyDescent="0.25">
      <c r="F11258" s="1"/>
      <c r="G11258" s="1"/>
      <c r="H11258" s="1"/>
      <c r="I11258" s="1"/>
      <c r="J11258" s="1"/>
      <c r="K11258" s="1"/>
      <c r="L11258" s="1"/>
      <c r="M11258" s="1"/>
      <c r="N11258" s="1"/>
    </row>
    <row r="11259" spans="6:14" x14ac:dyDescent="0.25">
      <c r="F11259" s="1"/>
      <c r="G11259" s="1"/>
      <c r="H11259" s="1"/>
      <c r="I11259" s="1"/>
      <c r="J11259" s="1"/>
      <c r="K11259" s="1"/>
      <c r="L11259" s="1"/>
      <c r="M11259" s="1"/>
      <c r="N11259" s="1"/>
    </row>
    <row r="11260" spans="6:14" x14ac:dyDescent="0.25">
      <c r="F11260" s="1"/>
      <c r="G11260" s="1"/>
      <c r="H11260" s="1"/>
      <c r="I11260" s="1"/>
      <c r="J11260" s="1"/>
      <c r="K11260" s="1"/>
      <c r="L11260" s="1"/>
      <c r="M11260" s="1"/>
      <c r="N11260" s="1"/>
    </row>
    <row r="11261" spans="6:14" x14ac:dyDescent="0.25">
      <c r="F11261" s="1"/>
      <c r="G11261" s="1"/>
      <c r="H11261" s="1"/>
      <c r="I11261" s="1"/>
      <c r="J11261" s="1"/>
      <c r="K11261" s="1"/>
      <c r="L11261" s="1"/>
      <c r="M11261" s="1"/>
      <c r="N11261" s="1"/>
    </row>
    <row r="11262" spans="6:14" x14ac:dyDescent="0.25">
      <c r="F11262" s="1"/>
      <c r="G11262" s="1"/>
      <c r="H11262" s="1"/>
      <c r="I11262" s="1"/>
      <c r="J11262" s="1"/>
      <c r="K11262" s="1"/>
      <c r="L11262" s="1"/>
      <c r="M11262" s="1"/>
      <c r="N11262" s="1"/>
    </row>
    <row r="11263" spans="6:14" x14ac:dyDescent="0.25">
      <c r="F11263" s="1"/>
      <c r="G11263" s="1"/>
      <c r="H11263" s="1"/>
      <c r="I11263" s="1"/>
      <c r="J11263" s="1"/>
      <c r="K11263" s="1"/>
      <c r="L11263" s="1"/>
      <c r="M11263" s="1"/>
      <c r="N11263" s="1"/>
    </row>
    <row r="11264" spans="6:14" x14ac:dyDescent="0.25">
      <c r="F11264" s="1"/>
      <c r="G11264" s="1"/>
      <c r="H11264" s="1"/>
      <c r="I11264" s="1"/>
      <c r="J11264" s="1"/>
      <c r="K11264" s="1"/>
      <c r="L11264" s="1"/>
      <c r="M11264" s="1"/>
      <c r="N11264" s="1"/>
    </row>
    <row r="11265" spans="6:14" x14ac:dyDescent="0.25">
      <c r="F11265" s="1"/>
      <c r="G11265" s="1"/>
      <c r="H11265" s="1"/>
      <c r="I11265" s="1"/>
      <c r="J11265" s="1"/>
      <c r="K11265" s="1"/>
      <c r="L11265" s="1"/>
      <c r="M11265" s="1"/>
      <c r="N11265" s="1"/>
    </row>
    <row r="11266" spans="6:14" x14ac:dyDescent="0.25">
      <c r="F11266" s="1"/>
      <c r="G11266" s="1"/>
      <c r="H11266" s="1"/>
      <c r="I11266" s="1"/>
      <c r="J11266" s="1"/>
      <c r="K11266" s="1"/>
      <c r="L11266" s="1"/>
      <c r="M11266" s="1"/>
      <c r="N11266" s="1"/>
    </row>
    <row r="11267" spans="6:14" x14ac:dyDescent="0.25">
      <c r="F11267" s="1"/>
      <c r="G11267" s="1"/>
      <c r="H11267" s="1"/>
      <c r="I11267" s="1"/>
      <c r="J11267" s="1"/>
      <c r="K11267" s="1"/>
      <c r="L11267" s="1"/>
      <c r="M11267" s="1"/>
      <c r="N11267" s="1"/>
    </row>
    <row r="11268" spans="6:14" x14ac:dyDescent="0.25">
      <c r="F11268" s="1"/>
      <c r="G11268" s="1"/>
      <c r="H11268" s="1"/>
      <c r="I11268" s="1"/>
      <c r="J11268" s="1"/>
      <c r="K11268" s="1"/>
      <c r="L11268" s="1"/>
      <c r="M11268" s="1"/>
      <c r="N11268" s="1"/>
    </row>
    <row r="11269" spans="6:14" x14ac:dyDescent="0.25">
      <c r="F11269" s="1"/>
      <c r="G11269" s="1"/>
      <c r="H11269" s="1"/>
      <c r="I11269" s="1"/>
      <c r="J11269" s="1"/>
      <c r="K11269" s="1"/>
      <c r="L11269" s="1"/>
      <c r="M11269" s="1"/>
      <c r="N11269" s="1"/>
    </row>
    <row r="11270" spans="6:14" x14ac:dyDescent="0.25">
      <c r="F11270" s="1"/>
      <c r="G11270" s="1"/>
      <c r="H11270" s="1"/>
      <c r="I11270" s="1"/>
      <c r="J11270" s="1"/>
      <c r="K11270" s="1"/>
      <c r="L11270" s="1"/>
      <c r="M11270" s="1"/>
      <c r="N11270" s="1"/>
    </row>
    <row r="11271" spans="6:14" x14ac:dyDescent="0.25">
      <c r="F11271" s="1"/>
      <c r="G11271" s="1"/>
      <c r="H11271" s="1"/>
      <c r="I11271" s="1"/>
      <c r="J11271" s="1"/>
      <c r="K11271" s="1"/>
      <c r="L11271" s="1"/>
      <c r="M11271" s="1"/>
      <c r="N11271" s="1"/>
    </row>
    <row r="11272" spans="6:14" x14ac:dyDescent="0.25">
      <c r="F11272" s="1"/>
      <c r="G11272" s="1"/>
      <c r="H11272" s="1"/>
      <c r="I11272" s="1"/>
      <c r="J11272" s="1"/>
      <c r="K11272" s="1"/>
      <c r="L11272" s="1"/>
      <c r="M11272" s="1"/>
      <c r="N11272" s="1"/>
    </row>
    <row r="11273" spans="6:14" x14ac:dyDescent="0.25">
      <c r="F11273" s="1"/>
      <c r="G11273" s="1"/>
      <c r="H11273" s="1"/>
      <c r="I11273" s="1"/>
      <c r="J11273" s="1"/>
      <c r="K11273" s="1"/>
      <c r="L11273" s="1"/>
      <c r="M11273" s="1"/>
      <c r="N11273" s="1"/>
    </row>
    <row r="11274" spans="6:14" x14ac:dyDescent="0.25">
      <c r="F11274" s="1"/>
      <c r="G11274" s="1"/>
      <c r="H11274" s="1"/>
      <c r="I11274" s="1"/>
      <c r="J11274" s="1"/>
      <c r="K11274" s="1"/>
      <c r="L11274" s="1"/>
      <c r="M11274" s="1"/>
      <c r="N11274" s="1"/>
    </row>
    <row r="11275" spans="6:14" x14ac:dyDescent="0.25">
      <c r="F11275" s="1"/>
      <c r="G11275" s="1"/>
      <c r="H11275" s="1"/>
      <c r="I11275" s="1"/>
      <c r="J11275" s="1"/>
      <c r="K11275" s="1"/>
      <c r="L11275" s="1"/>
      <c r="M11275" s="1"/>
      <c r="N11275" s="1"/>
    </row>
    <row r="11276" spans="6:14" x14ac:dyDescent="0.25">
      <c r="F11276" s="1"/>
      <c r="G11276" s="1"/>
      <c r="H11276" s="1"/>
      <c r="I11276" s="1"/>
      <c r="J11276" s="1"/>
      <c r="K11276" s="1"/>
      <c r="L11276" s="1"/>
      <c r="M11276" s="1"/>
      <c r="N11276" s="1"/>
    </row>
    <row r="11277" spans="6:14" x14ac:dyDescent="0.25">
      <c r="F11277" s="1"/>
      <c r="G11277" s="1"/>
      <c r="H11277" s="1"/>
      <c r="I11277" s="1"/>
      <c r="J11277" s="1"/>
      <c r="K11277" s="1"/>
      <c r="L11277" s="1"/>
      <c r="M11277" s="1"/>
      <c r="N11277" s="1"/>
    </row>
    <row r="11278" spans="6:14" x14ac:dyDescent="0.25">
      <c r="F11278" s="1"/>
      <c r="G11278" s="1"/>
      <c r="H11278" s="1"/>
      <c r="I11278" s="1"/>
      <c r="J11278" s="1"/>
      <c r="K11278" s="1"/>
      <c r="L11278" s="1"/>
      <c r="M11278" s="1"/>
      <c r="N11278" s="1"/>
    </row>
    <row r="11279" spans="6:14" x14ac:dyDescent="0.25">
      <c r="F11279" s="1"/>
      <c r="G11279" s="1"/>
      <c r="H11279" s="1"/>
      <c r="I11279" s="1"/>
      <c r="J11279" s="1"/>
      <c r="K11279" s="1"/>
      <c r="L11279" s="1"/>
      <c r="M11279" s="1"/>
      <c r="N11279" s="1"/>
    </row>
    <row r="11280" spans="6:14" x14ac:dyDescent="0.25">
      <c r="F11280" s="1"/>
      <c r="G11280" s="1"/>
      <c r="H11280" s="1"/>
      <c r="I11280" s="1"/>
      <c r="J11280" s="1"/>
      <c r="K11280" s="1"/>
      <c r="L11280" s="1"/>
      <c r="M11280" s="1"/>
      <c r="N11280" s="1"/>
    </row>
    <row r="11281" spans="6:14" x14ac:dyDescent="0.25">
      <c r="F11281" s="1"/>
      <c r="G11281" s="1"/>
      <c r="H11281" s="1"/>
      <c r="I11281" s="1"/>
      <c r="J11281" s="1"/>
      <c r="K11281" s="1"/>
      <c r="L11281" s="1"/>
      <c r="M11281" s="1"/>
      <c r="N11281" s="1"/>
    </row>
    <row r="11282" spans="6:14" x14ac:dyDescent="0.25">
      <c r="F11282" s="1"/>
      <c r="G11282" s="1"/>
      <c r="H11282" s="1"/>
      <c r="I11282" s="1"/>
      <c r="J11282" s="1"/>
      <c r="K11282" s="1"/>
      <c r="L11282" s="1"/>
      <c r="M11282" s="1"/>
      <c r="N11282" s="1"/>
    </row>
    <row r="11283" spans="6:14" x14ac:dyDescent="0.25">
      <c r="F11283" s="1"/>
      <c r="G11283" s="1"/>
      <c r="H11283" s="1"/>
      <c r="I11283" s="1"/>
      <c r="J11283" s="1"/>
      <c r="K11283" s="1"/>
      <c r="L11283" s="1"/>
      <c r="M11283" s="1"/>
      <c r="N11283" s="1"/>
    </row>
    <row r="11284" spans="6:14" x14ac:dyDescent="0.25">
      <c r="F11284" s="1"/>
      <c r="G11284" s="1"/>
      <c r="H11284" s="1"/>
      <c r="I11284" s="1"/>
      <c r="J11284" s="1"/>
      <c r="K11284" s="1"/>
      <c r="L11284" s="1"/>
      <c r="M11284" s="1"/>
      <c r="N11284" s="1"/>
    </row>
    <row r="11285" spans="6:14" x14ac:dyDescent="0.25">
      <c r="F11285" s="1"/>
      <c r="G11285" s="1"/>
      <c r="H11285" s="1"/>
      <c r="I11285" s="1"/>
      <c r="J11285" s="1"/>
      <c r="K11285" s="1"/>
      <c r="L11285" s="1"/>
      <c r="M11285" s="1"/>
      <c r="N11285" s="1"/>
    </row>
    <row r="11286" spans="6:14" x14ac:dyDescent="0.25">
      <c r="F11286" s="1"/>
      <c r="G11286" s="1"/>
      <c r="H11286" s="1"/>
      <c r="I11286" s="1"/>
      <c r="J11286" s="1"/>
      <c r="K11286" s="1"/>
      <c r="L11286" s="1"/>
      <c r="M11286" s="1"/>
      <c r="N11286" s="1"/>
    </row>
    <row r="11287" spans="6:14" x14ac:dyDescent="0.25">
      <c r="F11287" s="1"/>
      <c r="G11287" s="1"/>
      <c r="H11287" s="1"/>
      <c r="I11287" s="1"/>
      <c r="J11287" s="1"/>
      <c r="K11287" s="1"/>
      <c r="L11287" s="1"/>
      <c r="M11287" s="1"/>
      <c r="N11287" s="1"/>
    </row>
    <row r="11288" spans="6:14" x14ac:dyDescent="0.25">
      <c r="F11288" s="1"/>
      <c r="G11288" s="1"/>
      <c r="H11288" s="1"/>
      <c r="I11288" s="1"/>
      <c r="J11288" s="1"/>
      <c r="K11288" s="1"/>
      <c r="L11288" s="1"/>
      <c r="M11288" s="1"/>
      <c r="N11288" s="1"/>
    </row>
    <row r="11289" spans="6:14" x14ac:dyDescent="0.25">
      <c r="F11289" s="1"/>
      <c r="G11289" s="1"/>
      <c r="H11289" s="1"/>
      <c r="I11289" s="1"/>
      <c r="J11289" s="1"/>
      <c r="K11289" s="1"/>
      <c r="L11289" s="1"/>
      <c r="M11289" s="1"/>
      <c r="N11289" s="1"/>
    </row>
    <row r="11290" spans="6:14" x14ac:dyDescent="0.25">
      <c r="F11290" s="1"/>
      <c r="G11290" s="1"/>
      <c r="H11290" s="1"/>
      <c r="I11290" s="1"/>
      <c r="J11290" s="1"/>
      <c r="K11290" s="1"/>
      <c r="L11290" s="1"/>
      <c r="M11290" s="1"/>
      <c r="N11290" s="1"/>
    </row>
    <row r="11291" spans="6:14" x14ac:dyDescent="0.25">
      <c r="F11291" s="1"/>
      <c r="G11291" s="1"/>
      <c r="H11291" s="1"/>
      <c r="I11291" s="1"/>
      <c r="J11291" s="1"/>
      <c r="K11291" s="1"/>
      <c r="L11291" s="1"/>
      <c r="M11291" s="1"/>
      <c r="N11291" s="1"/>
    </row>
    <row r="11292" spans="6:14" x14ac:dyDescent="0.25">
      <c r="F11292" s="1"/>
      <c r="G11292" s="1"/>
      <c r="H11292" s="1"/>
      <c r="I11292" s="1"/>
      <c r="J11292" s="1"/>
      <c r="K11292" s="1"/>
      <c r="L11292" s="1"/>
      <c r="M11292" s="1"/>
      <c r="N11292" s="1"/>
    </row>
    <row r="11293" spans="6:14" x14ac:dyDescent="0.25">
      <c r="F11293" s="1"/>
      <c r="G11293" s="1"/>
      <c r="H11293" s="1"/>
      <c r="I11293" s="1"/>
      <c r="J11293" s="1"/>
      <c r="K11293" s="1"/>
      <c r="L11293" s="1"/>
      <c r="M11293" s="1"/>
      <c r="N11293" s="1"/>
    </row>
    <row r="11294" spans="6:14" x14ac:dyDescent="0.25">
      <c r="F11294" s="1"/>
      <c r="G11294" s="1"/>
      <c r="H11294" s="1"/>
      <c r="I11294" s="1"/>
      <c r="J11294" s="1"/>
      <c r="K11294" s="1"/>
      <c r="L11294" s="1"/>
      <c r="M11294" s="1"/>
      <c r="N11294" s="1"/>
    </row>
    <row r="11295" spans="6:14" x14ac:dyDescent="0.25">
      <c r="F11295" s="1"/>
      <c r="G11295" s="1"/>
      <c r="H11295" s="1"/>
      <c r="I11295" s="1"/>
      <c r="J11295" s="1"/>
      <c r="K11295" s="1"/>
      <c r="L11295" s="1"/>
      <c r="M11295" s="1"/>
      <c r="N11295" s="1"/>
    </row>
    <row r="11296" spans="6:14" x14ac:dyDescent="0.25">
      <c r="F11296" s="1"/>
      <c r="G11296" s="1"/>
      <c r="H11296" s="1"/>
      <c r="I11296" s="1"/>
      <c r="J11296" s="1"/>
      <c r="K11296" s="1"/>
      <c r="L11296" s="1"/>
      <c r="M11296" s="1"/>
      <c r="N11296" s="1"/>
    </row>
    <row r="11297" spans="6:14" x14ac:dyDescent="0.25">
      <c r="F11297" s="1"/>
      <c r="G11297" s="1"/>
      <c r="H11297" s="1"/>
      <c r="I11297" s="1"/>
      <c r="J11297" s="1"/>
      <c r="K11297" s="1"/>
      <c r="L11297" s="1"/>
      <c r="M11297" s="1"/>
      <c r="N11297" s="1"/>
    </row>
    <row r="11298" spans="6:14" x14ac:dyDescent="0.25">
      <c r="F11298" s="1"/>
      <c r="G11298" s="1"/>
      <c r="H11298" s="1"/>
      <c r="I11298" s="1"/>
      <c r="J11298" s="1"/>
      <c r="K11298" s="1"/>
      <c r="L11298" s="1"/>
      <c r="M11298" s="1"/>
      <c r="N11298" s="1"/>
    </row>
    <row r="11299" spans="6:14" x14ac:dyDescent="0.25">
      <c r="F11299" s="1"/>
      <c r="G11299" s="1"/>
      <c r="H11299" s="1"/>
      <c r="I11299" s="1"/>
      <c r="J11299" s="1"/>
      <c r="K11299" s="1"/>
      <c r="L11299" s="1"/>
      <c r="M11299" s="1"/>
      <c r="N11299" s="1"/>
    </row>
    <row r="11300" spans="6:14" x14ac:dyDescent="0.25">
      <c r="F11300" s="1"/>
      <c r="G11300" s="1"/>
      <c r="H11300" s="1"/>
      <c r="I11300" s="1"/>
      <c r="J11300" s="1"/>
      <c r="K11300" s="1"/>
      <c r="L11300" s="1"/>
      <c r="M11300" s="1"/>
      <c r="N11300" s="1"/>
    </row>
    <row r="11301" spans="6:14" x14ac:dyDescent="0.25">
      <c r="F11301" s="1"/>
      <c r="G11301" s="1"/>
      <c r="H11301" s="1"/>
      <c r="I11301" s="1"/>
      <c r="J11301" s="1"/>
      <c r="K11301" s="1"/>
      <c r="L11301" s="1"/>
      <c r="M11301" s="1"/>
      <c r="N11301" s="1"/>
    </row>
    <row r="11302" spans="6:14" x14ac:dyDescent="0.25">
      <c r="F11302" s="1"/>
      <c r="G11302" s="1"/>
      <c r="H11302" s="1"/>
      <c r="I11302" s="1"/>
      <c r="J11302" s="1"/>
      <c r="K11302" s="1"/>
      <c r="L11302" s="1"/>
      <c r="M11302" s="1"/>
      <c r="N11302" s="1"/>
    </row>
    <row r="11303" spans="6:14" x14ac:dyDescent="0.25">
      <c r="F11303" s="1"/>
      <c r="G11303" s="1"/>
      <c r="H11303" s="1"/>
      <c r="I11303" s="1"/>
      <c r="J11303" s="1"/>
      <c r="K11303" s="1"/>
      <c r="L11303" s="1"/>
      <c r="M11303" s="1"/>
      <c r="N11303" s="1"/>
    </row>
    <row r="11304" spans="6:14" x14ac:dyDescent="0.25">
      <c r="F11304" s="1"/>
      <c r="G11304" s="1"/>
      <c r="H11304" s="1"/>
      <c r="I11304" s="1"/>
      <c r="J11304" s="1"/>
      <c r="K11304" s="1"/>
      <c r="L11304" s="1"/>
      <c r="M11304" s="1"/>
      <c r="N11304" s="1"/>
    </row>
    <row r="11305" spans="6:14" x14ac:dyDescent="0.25">
      <c r="F11305" s="1"/>
      <c r="G11305" s="1"/>
      <c r="H11305" s="1"/>
      <c r="I11305" s="1"/>
      <c r="J11305" s="1"/>
      <c r="K11305" s="1"/>
      <c r="L11305" s="1"/>
      <c r="M11305" s="1"/>
      <c r="N11305" s="1"/>
    </row>
    <row r="11306" spans="6:14" x14ac:dyDescent="0.25">
      <c r="F11306" s="1"/>
      <c r="G11306" s="1"/>
      <c r="H11306" s="1"/>
      <c r="I11306" s="1"/>
      <c r="J11306" s="1"/>
      <c r="K11306" s="1"/>
      <c r="L11306" s="1"/>
      <c r="M11306" s="1"/>
      <c r="N11306" s="1"/>
    </row>
    <row r="11307" spans="6:14" x14ac:dyDescent="0.25">
      <c r="F11307" s="1"/>
      <c r="G11307" s="1"/>
      <c r="H11307" s="1"/>
      <c r="I11307" s="1"/>
      <c r="J11307" s="1"/>
      <c r="K11307" s="1"/>
      <c r="L11307" s="1"/>
      <c r="M11307" s="1"/>
      <c r="N11307" s="1"/>
    </row>
    <row r="11308" spans="6:14" x14ac:dyDescent="0.25">
      <c r="F11308" s="1"/>
      <c r="G11308" s="1"/>
      <c r="H11308" s="1"/>
      <c r="I11308" s="1"/>
      <c r="J11308" s="1"/>
      <c r="K11308" s="1"/>
      <c r="L11308" s="1"/>
      <c r="M11308" s="1"/>
      <c r="N11308" s="1"/>
    </row>
    <row r="11309" spans="6:14" x14ac:dyDescent="0.25">
      <c r="F11309" s="1"/>
      <c r="G11309" s="1"/>
      <c r="H11309" s="1"/>
      <c r="I11309" s="1"/>
      <c r="J11309" s="1"/>
      <c r="K11309" s="1"/>
      <c r="L11309" s="1"/>
      <c r="M11309" s="1"/>
      <c r="N11309" s="1"/>
    </row>
    <row r="11310" spans="6:14" x14ac:dyDescent="0.25">
      <c r="F11310" s="1"/>
      <c r="G11310" s="1"/>
      <c r="H11310" s="1"/>
      <c r="I11310" s="1"/>
      <c r="J11310" s="1"/>
      <c r="K11310" s="1"/>
      <c r="L11310" s="1"/>
      <c r="M11310" s="1"/>
      <c r="N11310" s="1"/>
    </row>
    <row r="11311" spans="6:14" x14ac:dyDescent="0.25">
      <c r="F11311" s="1"/>
      <c r="G11311" s="1"/>
      <c r="H11311" s="1"/>
      <c r="I11311" s="1"/>
      <c r="J11311" s="1"/>
      <c r="K11311" s="1"/>
      <c r="L11311" s="1"/>
      <c r="M11311" s="1"/>
      <c r="N11311" s="1"/>
    </row>
    <row r="11312" spans="6:14" x14ac:dyDescent="0.25">
      <c r="F11312" s="1"/>
      <c r="G11312" s="1"/>
      <c r="H11312" s="1"/>
      <c r="I11312" s="1"/>
      <c r="J11312" s="1"/>
      <c r="K11312" s="1"/>
      <c r="L11312" s="1"/>
      <c r="M11312" s="1"/>
      <c r="N11312" s="1"/>
    </row>
    <row r="11313" spans="6:14" x14ac:dyDescent="0.25">
      <c r="F11313" s="1"/>
      <c r="G11313" s="1"/>
      <c r="H11313" s="1"/>
      <c r="I11313" s="1"/>
      <c r="J11313" s="1"/>
      <c r="K11313" s="1"/>
      <c r="L11313" s="1"/>
      <c r="M11313" s="1"/>
      <c r="N11313" s="1"/>
    </row>
    <row r="11314" spans="6:14" x14ac:dyDescent="0.25">
      <c r="F11314" s="1"/>
      <c r="G11314" s="1"/>
      <c r="H11314" s="1"/>
      <c r="I11314" s="1"/>
      <c r="J11314" s="1"/>
      <c r="K11314" s="1"/>
      <c r="L11314" s="1"/>
      <c r="M11314" s="1"/>
      <c r="N11314" s="1"/>
    </row>
    <row r="11315" spans="6:14" x14ac:dyDescent="0.25">
      <c r="F11315" s="1"/>
      <c r="G11315" s="1"/>
      <c r="H11315" s="1"/>
      <c r="I11315" s="1"/>
      <c r="J11315" s="1"/>
      <c r="K11315" s="1"/>
      <c r="L11315" s="1"/>
      <c r="M11315" s="1"/>
      <c r="N11315" s="1"/>
    </row>
    <row r="11316" spans="6:14" x14ac:dyDescent="0.25">
      <c r="F11316" s="1"/>
      <c r="G11316" s="1"/>
      <c r="H11316" s="1"/>
      <c r="I11316" s="1"/>
      <c r="J11316" s="1"/>
      <c r="K11316" s="1"/>
      <c r="L11316" s="1"/>
      <c r="M11316" s="1"/>
      <c r="N11316" s="1"/>
    </row>
    <row r="11317" spans="6:14" x14ac:dyDescent="0.25">
      <c r="F11317" s="1"/>
      <c r="G11317" s="1"/>
      <c r="H11317" s="1"/>
      <c r="I11317" s="1"/>
      <c r="J11317" s="1"/>
      <c r="K11317" s="1"/>
      <c r="L11317" s="1"/>
      <c r="M11317" s="1"/>
      <c r="N11317" s="1"/>
    </row>
    <row r="11318" spans="6:14" x14ac:dyDescent="0.25">
      <c r="F11318" s="1"/>
      <c r="G11318" s="1"/>
      <c r="H11318" s="1"/>
      <c r="I11318" s="1"/>
      <c r="J11318" s="1"/>
      <c r="K11318" s="1"/>
      <c r="L11318" s="1"/>
      <c r="M11318" s="1"/>
      <c r="N11318" s="1"/>
    </row>
    <row r="11319" spans="6:14" x14ac:dyDescent="0.25">
      <c r="F11319" s="1"/>
      <c r="G11319" s="1"/>
      <c r="H11319" s="1"/>
      <c r="I11319" s="1"/>
      <c r="J11319" s="1"/>
      <c r="K11319" s="1"/>
      <c r="L11319" s="1"/>
      <c r="M11319" s="1"/>
      <c r="N11319" s="1"/>
    </row>
    <row r="11320" spans="6:14" x14ac:dyDescent="0.25">
      <c r="F11320" s="1"/>
      <c r="G11320" s="1"/>
      <c r="H11320" s="1"/>
      <c r="I11320" s="1"/>
      <c r="J11320" s="1"/>
      <c r="K11320" s="1"/>
      <c r="L11320" s="1"/>
      <c r="M11320" s="1"/>
      <c r="N11320" s="1"/>
    </row>
    <row r="11321" spans="6:14" x14ac:dyDescent="0.25">
      <c r="F11321" s="1"/>
      <c r="G11321" s="1"/>
      <c r="H11321" s="1"/>
      <c r="I11321" s="1"/>
      <c r="J11321" s="1"/>
      <c r="K11321" s="1"/>
      <c r="L11321" s="1"/>
      <c r="M11321" s="1"/>
      <c r="N11321" s="1"/>
    </row>
    <row r="11322" spans="6:14" x14ac:dyDescent="0.25">
      <c r="F11322" s="1"/>
      <c r="G11322" s="1"/>
      <c r="H11322" s="1"/>
      <c r="I11322" s="1"/>
      <c r="J11322" s="1"/>
      <c r="K11322" s="1"/>
      <c r="L11322" s="1"/>
      <c r="M11322" s="1"/>
      <c r="N11322" s="1"/>
    </row>
    <row r="11323" spans="6:14" x14ac:dyDescent="0.25">
      <c r="F11323" s="1"/>
      <c r="G11323" s="1"/>
      <c r="H11323" s="1"/>
      <c r="I11323" s="1"/>
      <c r="J11323" s="1"/>
      <c r="K11323" s="1"/>
      <c r="L11323" s="1"/>
      <c r="M11323" s="1"/>
      <c r="N11323" s="1"/>
    </row>
    <row r="11324" spans="6:14" x14ac:dyDescent="0.25">
      <c r="F11324" s="1"/>
      <c r="G11324" s="1"/>
      <c r="H11324" s="1"/>
      <c r="I11324" s="1"/>
      <c r="J11324" s="1"/>
      <c r="K11324" s="1"/>
      <c r="L11324" s="1"/>
      <c r="M11324" s="1"/>
      <c r="N11324" s="1"/>
    </row>
    <row r="11325" spans="6:14" x14ac:dyDescent="0.25">
      <c r="F11325" s="1"/>
      <c r="G11325" s="1"/>
      <c r="H11325" s="1"/>
      <c r="I11325" s="1"/>
      <c r="J11325" s="1"/>
      <c r="K11325" s="1"/>
      <c r="L11325" s="1"/>
      <c r="M11325" s="1"/>
      <c r="N11325" s="1"/>
    </row>
    <row r="11326" spans="6:14" x14ac:dyDescent="0.25">
      <c r="F11326" s="1"/>
      <c r="G11326" s="1"/>
      <c r="H11326" s="1"/>
      <c r="I11326" s="1"/>
      <c r="J11326" s="1"/>
      <c r="K11326" s="1"/>
      <c r="L11326" s="1"/>
      <c r="M11326" s="1"/>
      <c r="N11326" s="1"/>
    </row>
    <row r="11327" spans="6:14" x14ac:dyDescent="0.25">
      <c r="F11327" s="1"/>
      <c r="G11327" s="1"/>
      <c r="H11327" s="1"/>
      <c r="I11327" s="1"/>
      <c r="J11327" s="1"/>
      <c r="K11327" s="1"/>
      <c r="L11327" s="1"/>
      <c r="M11327" s="1"/>
      <c r="N11327" s="1"/>
    </row>
    <row r="11328" spans="6:14" x14ac:dyDescent="0.25">
      <c r="F11328" s="1"/>
      <c r="G11328" s="1"/>
      <c r="H11328" s="1"/>
      <c r="I11328" s="1"/>
      <c r="J11328" s="1"/>
      <c r="K11328" s="1"/>
      <c r="L11328" s="1"/>
      <c r="M11328" s="1"/>
      <c r="N11328" s="1"/>
    </row>
    <row r="11329" spans="6:14" x14ac:dyDescent="0.25">
      <c r="F11329" s="1"/>
      <c r="G11329" s="1"/>
      <c r="H11329" s="1"/>
      <c r="I11329" s="1"/>
      <c r="J11329" s="1"/>
      <c r="K11329" s="1"/>
      <c r="L11329" s="1"/>
      <c r="M11329" s="1"/>
      <c r="N11329" s="1"/>
    </row>
    <row r="11330" spans="6:14" x14ac:dyDescent="0.25">
      <c r="F11330" s="1"/>
      <c r="G11330" s="1"/>
      <c r="H11330" s="1"/>
      <c r="I11330" s="1"/>
      <c r="J11330" s="1"/>
      <c r="K11330" s="1"/>
      <c r="L11330" s="1"/>
      <c r="M11330" s="1"/>
      <c r="N11330" s="1"/>
    </row>
    <row r="11331" spans="6:14" x14ac:dyDescent="0.25">
      <c r="F11331" s="1"/>
      <c r="G11331" s="1"/>
      <c r="H11331" s="1"/>
      <c r="I11331" s="1"/>
      <c r="J11331" s="1"/>
      <c r="K11331" s="1"/>
      <c r="L11331" s="1"/>
      <c r="M11331" s="1"/>
      <c r="N11331" s="1"/>
    </row>
    <row r="11332" spans="6:14" x14ac:dyDescent="0.25">
      <c r="F11332" s="1"/>
      <c r="G11332" s="1"/>
      <c r="H11332" s="1"/>
      <c r="I11332" s="1"/>
      <c r="J11332" s="1"/>
      <c r="K11332" s="1"/>
      <c r="L11332" s="1"/>
      <c r="M11332" s="1"/>
      <c r="N11332" s="1"/>
    </row>
    <row r="11333" spans="6:14" x14ac:dyDescent="0.25">
      <c r="F11333" s="1"/>
      <c r="G11333" s="1"/>
      <c r="H11333" s="1"/>
      <c r="I11333" s="1"/>
      <c r="J11333" s="1"/>
      <c r="K11333" s="1"/>
      <c r="L11333" s="1"/>
      <c r="M11333" s="1"/>
      <c r="N11333" s="1"/>
    </row>
    <row r="11334" spans="6:14" x14ac:dyDescent="0.25">
      <c r="F11334" s="1"/>
      <c r="G11334" s="1"/>
      <c r="H11334" s="1"/>
      <c r="I11334" s="1"/>
      <c r="J11334" s="1"/>
      <c r="K11334" s="1"/>
      <c r="L11334" s="1"/>
      <c r="M11334" s="1"/>
      <c r="N11334" s="1"/>
    </row>
    <row r="11335" spans="6:14" x14ac:dyDescent="0.25">
      <c r="F11335" s="1"/>
      <c r="G11335" s="1"/>
      <c r="H11335" s="1"/>
      <c r="I11335" s="1"/>
      <c r="J11335" s="1"/>
      <c r="K11335" s="1"/>
      <c r="L11335" s="1"/>
      <c r="M11335" s="1"/>
      <c r="N11335" s="1"/>
    </row>
    <row r="11336" spans="6:14" x14ac:dyDescent="0.25">
      <c r="F11336" s="1"/>
      <c r="G11336" s="1"/>
      <c r="H11336" s="1"/>
      <c r="I11336" s="1"/>
      <c r="J11336" s="1"/>
      <c r="K11336" s="1"/>
      <c r="L11336" s="1"/>
      <c r="M11336" s="1"/>
      <c r="N11336" s="1"/>
    </row>
    <row r="11337" spans="6:14" x14ac:dyDescent="0.25">
      <c r="F11337" s="1"/>
      <c r="G11337" s="1"/>
      <c r="H11337" s="1"/>
      <c r="I11337" s="1"/>
      <c r="J11337" s="1"/>
      <c r="K11337" s="1"/>
      <c r="L11337" s="1"/>
      <c r="M11337" s="1"/>
      <c r="N11337" s="1"/>
    </row>
    <row r="11338" spans="6:14" x14ac:dyDescent="0.25">
      <c r="F11338" s="1"/>
      <c r="G11338" s="1"/>
      <c r="H11338" s="1"/>
      <c r="I11338" s="1"/>
      <c r="J11338" s="1"/>
      <c r="K11338" s="1"/>
      <c r="L11338" s="1"/>
      <c r="M11338" s="1"/>
      <c r="N11338" s="1"/>
    </row>
    <row r="11339" spans="6:14" x14ac:dyDescent="0.25">
      <c r="F11339" s="1"/>
      <c r="G11339" s="1"/>
      <c r="H11339" s="1"/>
      <c r="I11339" s="1"/>
      <c r="J11339" s="1"/>
      <c r="K11339" s="1"/>
      <c r="L11339" s="1"/>
      <c r="M11339" s="1"/>
      <c r="N11339" s="1"/>
    </row>
    <row r="11340" spans="6:14" x14ac:dyDescent="0.25">
      <c r="F11340" s="1"/>
      <c r="G11340" s="1"/>
      <c r="H11340" s="1"/>
      <c r="I11340" s="1"/>
      <c r="J11340" s="1"/>
      <c r="K11340" s="1"/>
      <c r="L11340" s="1"/>
      <c r="M11340" s="1"/>
      <c r="N11340" s="1"/>
    </row>
    <row r="11341" spans="6:14" x14ac:dyDescent="0.25">
      <c r="F11341" s="1"/>
      <c r="G11341" s="1"/>
      <c r="H11341" s="1"/>
      <c r="I11341" s="1"/>
      <c r="J11341" s="1"/>
      <c r="K11341" s="1"/>
      <c r="L11341" s="1"/>
      <c r="M11341" s="1"/>
      <c r="N11341" s="1"/>
    </row>
    <row r="11342" spans="6:14" x14ac:dyDescent="0.25">
      <c r="F11342" s="1"/>
      <c r="G11342" s="1"/>
      <c r="H11342" s="1"/>
      <c r="I11342" s="1"/>
      <c r="J11342" s="1"/>
      <c r="K11342" s="1"/>
      <c r="L11342" s="1"/>
      <c r="M11342" s="1"/>
      <c r="N11342" s="1"/>
    </row>
    <row r="11343" spans="6:14" x14ac:dyDescent="0.25">
      <c r="F11343" s="1"/>
      <c r="G11343" s="1"/>
      <c r="H11343" s="1"/>
      <c r="I11343" s="1"/>
      <c r="J11343" s="1"/>
      <c r="K11343" s="1"/>
      <c r="L11343" s="1"/>
      <c r="M11343" s="1"/>
      <c r="N11343" s="1"/>
    </row>
    <row r="11344" spans="6:14" x14ac:dyDescent="0.25">
      <c r="F11344" s="1"/>
      <c r="G11344" s="1"/>
      <c r="H11344" s="1"/>
      <c r="I11344" s="1"/>
      <c r="J11344" s="1"/>
      <c r="K11344" s="1"/>
      <c r="L11344" s="1"/>
      <c r="M11344" s="1"/>
      <c r="N11344" s="1"/>
    </row>
    <row r="11345" spans="6:14" x14ac:dyDescent="0.25">
      <c r="F11345" s="1"/>
      <c r="G11345" s="1"/>
      <c r="H11345" s="1"/>
      <c r="I11345" s="1"/>
      <c r="J11345" s="1"/>
      <c r="K11345" s="1"/>
      <c r="L11345" s="1"/>
      <c r="M11345" s="1"/>
      <c r="N11345" s="1"/>
    </row>
    <row r="11346" spans="6:14" x14ac:dyDescent="0.25">
      <c r="F11346" s="1"/>
      <c r="G11346" s="1"/>
      <c r="H11346" s="1"/>
      <c r="I11346" s="1"/>
      <c r="J11346" s="1"/>
      <c r="K11346" s="1"/>
      <c r="L11346" s="1"/>
      <c r="M11346" s="1"/>
      <c r="N11346" s="1"/>
    </row>
    <row r="11347" spans="6:14" x14ac:dyDescent="0.25">
      <c r="F11347" s="1"/>
      <c r="G11347" s="1"/>
      <c r="H11347" s="1"/>
      <c r="I11347" s="1"/>
      <c r="J11347" s="1"/>
      <c r="K11347" s="1"/>
      <c r="L11347" s="1"/>
      <c r="M11347" s="1"/>
      <c r="N11347" s="1"/>
    </row>
    <row r="11348" spans="6:14" x14ac:dyDescent="0.25">
      <c r="F11348" s="1"/>
      <c r="G11348" s="1"/>
      <c r="H11348" s="1"/>
      <c r="I11348" s="1"/>
      <c r="J11348" s="1"/>
      <c r="K11348" s="1"/>
      <c r="L11348" s="1"/>
      <c r="M11348" s="1"/>
      <c r="N11348" s="1"/>
    </row>
    <row r="11349" spans="6:14" x14ac:dyDescent="0.25">
      <c r="F11349" s="1"/>
      <c r="G11349" s="1"/>
      <c r="H11349" s="1"/>
      <c r="I11349" s="1"/>
      <c r="J11349" s="1"/>
      <c r="K11349" s="1"/>
      <c r="L11349" s="1"/>
      <c r="M11349" s="1"/>
      <c r="N11349" s="1"/>
    </row>
    <row r="11350" spans="6:14" x14ac:dyDescent="0.25">
      <c r="F11350" s="1"/>
      <c r="G11350" s="1"/>
      <c r="H11350" s="1"/>
      <c r="I11350" s="1"/>
      <c r="J11350" s="1"/>
      <c r="K11350" s="1"/>
      <c r="L11350" s="1"/>
      <c r="M11350" s="1"/>
      <c r="N11350" s="1"/>
    </row>
    <row r="11351" spans="6:14" x14ac:dyDescent="0.25">
      <c r="F11351" s="1"/>
      <c r="G11351" s="1"/>
      <c r="H11351" s="1"/>
      <c r="I11351" s="1"/>
      <c r="J11351" s="1"/>
      <c r="K11351" s="1"/>
      <c r="L11351" s="1"/>
      <c r="M11351" s="1"/>
      <c r="N11351" s="1"/>
    </row>
    <row r="11352" spans="6:14" x14ac:dyDescent="0.25">
      <c r="F11352" s="1"/>
      <c r="G11352" s="1"/>
      <c r="H11352" s="1"/>
      <c r="I11352" s="1"/>
      <c r="J11352" s="1"/>
      <c r="K11352" s="1"/>
      <c r="L11352" s="1"/>
      <c r="M11352" s="1"/>
      <c r="N11352" s="1"/>
    </row>
    <row r="11353" spans="6:14" x14ac:dyDescent="0.25">
      <c r="F11353" s="1"/>
      <c r="G11353" s="1"/>
      <c r="H11353" s="1"/>
      <c r="I11353" s="1"/>
      <c r="J11353" s="1"/>
      <c r="K11353" s="1"/>
      <c r="L11353" s="1"/>
      <c r="M11353" s="1"/>
      <c r="N11353" s="1"/>
    </row>
    <row r="11354" spans="6:14" x14ac:dyDescent="0.25">
      <c r="F11354" s="1"/>
      <c r="G11354" s="1"/>
      <c r="H11354" s="1"/>
      <c r="I11354" s="1"/>
      <c r="J11354" s="1"/>
      <c r="K11354" s="1"/>
      <c r="L11354" s="1"/>
      <c r="M11354" s="1"/>
      <c r="N11354" s="1"/>
    </row>
    <row r="11355" spans="6:14" x14ac:dyDescent="0.25">
      <c r="F11355" s="1"/>
      <c r="G11355" s="1"/>
      <c r="H11355" s="1"/>
      <c r="I11355" s="1"/>
      <c r="J11355" s="1"/>
      <c r="K11355" s="1"/>
      <c r="L11355" s="1"/>
      <c r="M11355" s="1"/>
      <c r="N11355" s="1"/>
    </row>
    <row r="11356" spans="6:14" x14ac:dyDescent="0.25">
      <c r="F11356" s="1"/>
      <c r="G11356" s="1"/>
      <c r="H11356" s="1"/>
      <c r="I11356" s="1"/>
      <c r="J11356" s="1"/>
      <c r="K11356" s="1"/>
      <c r="L11356" s="1"/>
      <c r="M11356" s="1"/>
      <c r="N11356" s="1"/>
    </row>
    <row r="11357" spans="6:14" x14ac:dyDescent="0.25">
      <c r="F11357" s="1"/>
      <c r="G11357" s="1"/>
      <c r="H11357" s="1"/>
      <c r="I11357" s="1"/>
      <c r="J11357" s="1"/>
      <c r="K11357" s="1"/>
      <c r="L11357" s="1"/>
      <c r="M11357" s="1"/>
      <c r="N11357" s="1"/>
    </row>
    <row r="11358" spans="6:14" x14ac:dyDescent="0.25">
      <c r="F11358" s="1"/>
      <c r="G11358" s="1"/>
      <c r="H11358" s="1"/>
      <c r="I11358" s="1"/>
      <c r="J11358" s="1"/>
      <c r="K11358" s="1"/>
      <c r="L11358" s="1"/>
      <c r="M11358" s="1"/>
      <c r="N11358" s="1"/>
    </row>
    <row r="11359" spans="6:14" x14ac:dyDescent="0.25">
      <c r="F11359" s="1"/>
      <c r="G11359" s="1"/>
      <c r="H11359" s="1"/>
      <c r="I11359" s="1"/>
      <c r="J11359" s="1"/>
      <c r="K11359" s="1"/>
      <c r="L11359" s="1"/>
      <c r="M11359" s="1"/>
      <c r="N11359" s="1"/>
    </row>
    <row r="11360" spans="6:14" x14ac:dyDescent="0.25">
      <c r="F11360" s="1"/>
      <c r="G11360" s="1"/>
      <c r="H11360" s="1"/>
      <c r="I11360" s="1"/>
      <c r="J11360" s="1"/>
      <c r="K11360" s="1"/>
      <c r="L11360" s="1"/>
      <c r="M11360" s="1"/>
      <c r="N11360" s="1"/>
    </row>
    <row r="11361" spans="6:14" x14ac:dyDescent="0.25">
      <c r="F11361" s="1"/>
      <c r="G11361" s="1"/>
      <c r="H11361" s="1"/>
      <c r="I11361" s="1"/>
      <c r="J11361" s="1"/>
      <c r="K11361" s="1"/>
      <c r="L11361" s="1"/>
      <c r="M11361" s="1"/>
      <c r="N11361" s="1"/>
    </row>
    <row r="11362" spans="6:14" x14ac:dyDescent="0.25">
      <c r="F11362" s="1"/>
      <c r="G11362" s="1"/>
      <c r="H11362" s="1"/>
      <c r="I11362" s="1"/>
      <c r="J11362" s="1"/>
      <c r="K11362" s="1"/>
      <c r="L11362" s="1"/>
      <c r="M11362" s="1"/>
      <c r="N11362" s="1"/>
    </row>
    <row r="11363" spans="6:14" x14ac:dyDescent="0.25">
      <c r="F11363" s="1"/>
      <c r="G11363" s="1"/>
      <c r="H11363" s="1"/>
      <c r="I11363" s="1"/>
      <c r="J11363" s="1"/>
      <c r="K11363" s="1"/>
      <c r="L11363" s="1"/>
      <c r="M11363" s="1"/>
      <c r="N11363" s="1"/>
    </row>
    <row r="11364" spans="6:14" x14ac:dyDescent="0.25">
      <c r="F11364" s="1"/>
      <c r="G11364" s="1"/>
      <c r="H11364" s="1"/>
      <c r="I11364" s="1"/>
      <c r="J11364" s="1"/>
      <c r="K11364" s="1"/>
      <c r="L11364" s="1"/>
      <c r="M11364" s="1"/>
      <c r="N11364" s="1"/>
    </row>
    <row r="11365" spans="6:14" x14ac:dyDescent="0.25">
      <c r="F11365" s="1"/>
      <c r="G11365" s="1"/>
      <c r="H11365" s="1"/>
      <c r="I11365" s="1"/>
      <c r="J11365" s="1"/>
      <c r="K11365" s="1"/>
      <c r="L11365" s="1"/>
      <c r="M11365" s="1"/>
      <c r="N11365" s="1"/>
    </row>
    <row r="11366" spans="6:14" x14ac:dyDescent="0.25">
      <c r="F11366" s="1"/>
      <c r="G11366" s="1"/>
      <c r="H11366" s="1"/>
      <c r="I11366" s="1"/>
      <c r="J11366" s="1"/>
      <c r="K11366" s="1"/>
      <c r="L11366" s="1"/>
      <c r="M11366" s="1"/>
      <c r="N11366" s="1"/>
    </row>
    <row r="11367" spans="6:14" x14ac:dyDescent="0.25">
      <c r="F11367" s="1"/>
      <c r="G11367" s="1"/>
      <c r="H11367" s="1"/>
      <c r="I11367" s="1"/>
      <c r="J11367" s="1"/>
      <c r="K11367" s="1"/>
      <c r="L11367" s="1"/>
      <c r="M11367" s="1"/>
      <c r="N11367" s="1"/>
    </row>
    <row r="11368" spans="6:14" x14ac:dyDescent="0.25">
      <c r="F11368" s="1"/>
      <c r="G11368" s="1"/>
      <c r="H11368" s="1"/>
      <c r="I11368" s="1"/>
      <c r="J11368" s="1"/>
      <c r="K11368" s="1"/>
      <c r="L11368" s="1"/>
      <c r="M11368" s="1"/>
      <c r="N11368" s="1"/>
    </row>
    <row r="11369" spans="6:14" x14ac:dyDescent="0.25">
      <c r="F11369" s="1"/>
      <c r="G11369" s="1"/>
      <c r="H11369" s="1"/>
      <c r="I11369" s="1"/>
      <c r="J11369" s="1"/>
      <c r="K11369" s="1"/>
      <c r="L11369" s="1"/>
      <c r="M11369" s="1"/>
      <c r="N11369" s="1"/>
    </row>
    <row r="11370" spans="6:14" x14ac:dyDescent="0.25">
      <c r="F11370" s="1"/>
      <c r="G11370" s="1"/>
      <c r="H11370" s="1"/>
      <c r="I11370" s="1"/>
      <c r="J11370" s="1"/>
      <c r="K11370" s="1"/>
      <c r="L11370" s="1"/>
      <c r="M11370" s="1"/>
      <c r="N11370" s="1"/>
    </row>
    <row r="11371" spans="6:14" x14ac:dyDescent="0.25">
      <c r="F11371" s="1"/>
      <c r="G11371" s="1"/>
      <c r="H11371" s="1"/>
      <c r="I11371" s="1"/>
      <c r="J11371" s="1"/>
      <c r="K11371" s="1"/>
      <c r="L11371" s="1"/>
      <c r="M11371" s="1"/>
      <c r="N11371" s="1"/>
    </row>
    <row r="11372" spans="6:14" x14ac:dyDescent="0.25">
      <c r="F11372" s="1"/>
      <c r="G11372" s="1"/>
      <c r="H11372" s="1"/>
      <c r="I11372" s="1"/>
      <c r="J11372" s="1"/>
      <c r="K11372" s="1"/>
      <c r="L11372" s="1"/>
      <c r="M11372" s="1"/>
      <c r="N11372" s="1"/>
    </row>
    <row r="11373" spans="6:14" x14ac:dyDescent="0.25">
      <c r="F11373" s="1"/>
      <c r="G11373" s="1"/>
      <c r="H11373" s="1"/>
      <c r="I11373" s="1"/>
      <c r="J11373" s="1"/>
      <c r="K11373" s="1"/>
      <c r="L11373" s="1"/>
      <c r="M11373" s="1"/>
      <c r="N11373" s="1"/>
    </row>
    <row r="11374" spans="6:14" x14ac:dyDescent="0.25">
      <c r="F11374" s="1"/>
      <c r="G11374" s="1"/>
      <c r="H11374" s="1"/>
      <c r="I11374" s="1"/>
      <c r="J11374" s="1"/>
      <c r="K11374" s="1"/>
      <c r="L11374" s="1"/>
      <c r="M11374" s="1"/>
      <c r="N11374" s="1"/>
    </row>
    <row r="11375" spans="6:14" x14ac:dyDescent="0.25">
      <c r="F11375" s="1"/>
      <c r="G11375" s="1"/>
      <c r="H11375" s="1"/>
      <c r="I11375" s="1"/>
      <c r="J11375" s="1"/>
      <c r="K11375" s="1"/>
      <c r="L11375" s="1"/>
      <c r="M11375" s="1"/>
      <c r="N11375" s="1"/>
    </row>
    <row r="11376" spans="6:14" x14ac:dyDescent="0.25">
      <c r="F11376" s="1"/>
      <c r="G11376" s="1"/>
      <c r="H11376" s="1"/>
      <c r="I11376" s="1"/>
      <c r="J11376" s="1"/>
      <c r="K11376" s="1"/>
      <c r="L11376" s="1"/>
      <c r="M11376" s="1"/>
      <c r="N11376" s="1"/>
    </row>
    <row r="11377" spans="6:14" x14ac:dyDescent="0.25">
      <c r="F11377" s="1"/>
      <c r="G11377" s="1"/>
      <c r="H11377" s="1"/>
      <c r="I11377" s="1"/>
      <c r="J11377" s="1"/>
      <c r="K11377" s="1"/>
      <c r="L11377" s="1"/>
      <c r="M11377" s="1"/>
      <c r="N11377" s="1"/>
    </row>
    <row r="11378" spans="6:14" x14ac:dyDescent="0.25">
      <c r="F11378" s="1"/>
      <c r="G11378" s="1"/>
      <c r="H11378" s="1"/>
      <c r="I11378" s="1"/>
      <c r="J11378" s="1"/>
      <c r="K11378" s="1"/>
      <c r="L11378" s="1"/>
      <c r="M11378" s="1"/>
      <c r="N11378" s="1"/>
    </row>
    <row r="11379" spans="6:14" x14ac:dyDescent="0.25">
      <c r="F11379" s="1"/>
      <c r="G11379" s="1"/>
      <c r="H11379" s="1"/>
      <c r="I11379" s="1"/>
      <c r="J11379" s="1"/>
      <c r="K11379" s="1"/>
      <c r="L11379" s="1"/>
      <c r="M11379" s="1"/>
      <c r="N11379" s="1"/>
    </row>
    <row r="11380" spans="6:14" x14ac:dyDescent="0.25">
      <c r="F11380" s="1"/>
      <c r="G11380" s="1"/>
      <c r="H11380" s="1"/>
      <c r="I11380" s="1"/>
      <c r="J11380" s="1"/>
      <c r="K11380" s="1"/>
      <c r="L11380" s="1"/>
      <c r="M11380" s="1"/>
      <c r="N11380" s="1"/>
    </row>
    <row r="11381" spans="6:14" x14ac:dyDescent="0.25">
      <c r="F11381" s="1"/>
      <c r="G11381" s="1"/>
      <c r="H11381" s="1"/>
      <c r="I11381" s="1"/>
      <c r="J11381" s="1"/>
      <c r="K11381" s="1"/>
      <c r="L11381" s="1"/>
      <c r="M11381" s="1"/>
      <c r="N11381" s="1"/>
    </row>
    <row r="11382" spans="6:14" x14ac:dyDescent="0.25">
      <c r="F11382" s="1"/>
      <c r="G11382" s="1"/>
      <c r="H11382" s="1"/>
      <c r="I11382" s="1"/>
      <c r="J11382" s="1"/>
      <c r="K11382" s="1"/>
      <c r="L11382" s="1"/>
      <c r="M11382" s="1"/>
      <c r="N11382" s="1"/>
    </row>
    <row r="11383" spans="6:14" x14ac:dyDescent="0.25">
      <c r="F11383" s="1"/>
      <c r="G11383" s="1"/>
      <c r="H11383" s="1"/>
      <c r="I11383" s="1"/>
      <c r="J11383" s="1"/>
      <c r="K11383" s="1"/>
      <c r="L11383" s="1"/>
      <c r="M11383" s="1"/>
      <c r="N11383" s="1"/>
    </row>
    <row r="11384" spans="6:14" x14ac:dyDescent="0.25">
      <c r="F11384" s="1"/>
      <c r="G11384" s="1"/>
      <c r="H11384" s="1"/>
      <c r="I11384" s="1"/>
      <c r="J11384" s="1"/>
      <c r="K11384" s="1"/>
      <c r="L11384" s="1"/>
      <c r="M11384" s="1"/>
      <c r="N11384" s="1"/>
    </row>
    <row r="11385" spans="6:14" x14ac:dyDescent="0.25">
      <c r="F11385" s="1"/>
      <c r="G11385" s="1"/>
      <c r="H11385" s="1"/>
      <c r="I11385" s="1"/>
      <c r="J11385" s="1"/>
      <c r="K11385" s="1"/>
      <c r="L11385" s="1"/>
      <c r="M11385" s="1"/>
      <c r="N11385" s="1"/>
    </row>
    <row r="11386" spans="6:14" x14ac:dyDescent="0.25">
      <c r="F11386" s="1"/>
      <c r="G11386" s="1"/>
      <c r="H11386" s="1"/>
      <c r="I11386" s="1"/>
      <c r="J11386" s="1"/>
      <c r="K11386" s="1"/>
      <c r="L11386" s="1"/>
      <c r="M11386" s="1"/>
      <c r="N11386" s="1"/>
    </row>
    <row r="11387" spans="6:14" x14ac:dyDescent="0.25">
      <c r="F11387" s="1"/>
      <c r="G11387" s="1"/>
      <c r="H11387" s="1"/>
      <c r="I11387" s="1"/>
      <c r="J11387" s="1"/>
      <c r="K11387" s="1"/>
      <c r="L11387" s="1"/>
      <c r="M11387" s="1"/>
      <c r="N11387" s="1"/>
    </row>
    <row r="11388" spans="6:14" x14ac:dyDescent="0.25">
      <c r="F11388" s="1"/>
      <c r="G11388" s="1"/>
      <c r="H11388" s="1"/>
      <c r="I11388" s="1"/>
      <c r="J11388" s="1"/>
      <c r="K11388" s="1"/>
      <c r="L11388" s="1"/>
      <c r="M11388" s="1"/>
      <c r="N11388" s="1"/>
    </row>
    <row r="11389" spans="6:14" x14ac:dyDescent="0.25">
      <c r="F11389" s="1"/>
      <c r="G11389" s="1"/>
      <c r="H11389" s="1"/>
      <c r="I11389" s="1"/>
      <c r="J11389" s="1"/>
      <c r="K11389" s="1"/>
      <c r="L11389" s="1"/>
      <c r="M11389" s="1"/>
      <c r="N11389" s="1"/>
    </row>
    <row r="11390" spans="6:14" x14ac:dyDescent="0.25">
      <c r="F11390" s="1"/>
      <c r="G11390" s="1"/>
      <c r="H11390" s="1"/>
      <c r="I11390" s="1"/>
      <c r="J11390" s="1"/>
      <c r="K11390" s="1"/>
      <c r="L11390" s="1"/>
      <c r="M11390" s="1"/>
      <c r="N11390" s="1"/>
    </row>
    <row r="11391" spans="6:14" x14ac:dyDescent="0.25">
      <c r="F11391" s="1"/>
      <c r="G11391" s="1"/>
      <c r="H11391" s="1"/>
      <c r="I11391" s="1"/>
      <c r="J11391" s="1"/>
      <c r="K11391" s="1"/>
      <c r="L11391" s="1"/>
      <c r="M11391" s="1"/>
      <c r="N11391" s="1"/>
    </row>
    <row r="11392" spans="6:14" x14ac:dyDescent="0.25">
      <c r="F11392" s="1"/>
      <c r="G11392" s="1"/>
      <c r="H11392" s="1"/>
      <c r="I11392" s="1"/>
      <c r="J11392" s="1"/>
      <c r="K11392" s="1"/>
      <c r="L11392" s="1"/>
      <c r="M11392" s="1"/>
      <c r="N11392" s="1"/>
    </row>
    <row r="11393" spans="6:14" x14ac:dyDescent="0.25">
      <c r="F11393" s="1"/>
      <c r="G11393" s="1"/>
      <c r="H11393" s="1"/>
      <c r="I11393" s="1"/>
      <c r="J11393" s="1"/>
      <c r="K11393" s="1"/>
      <c r="L11393" s="1"/>
      <c r="M11393" s="1"/>
      <c r="N11393" s="1"/>
    </row>
    <row r="11394" spans="6:14" x14ac:dyDescent="0.25">
      <c r="F11394" s="1"/>
      <c r="G11394" s="1"/>
      <c r="H11394" s="1"/>
      <c r="I11394" s="1"/>
      <c r="J11394" s="1"/>
      <c r="K11394" s="1"/>
      <c r="L11394" s="1"/>
      <c r="M11394" s="1"/>
      <c r="N11394" s="1"/>
    </row>
    <row r="11395" spans="6:14" x14ac:dyDescent="0.25">
      <c r="F11395" s="1"/>
      <c r="G11395" s="1"/>
      <c r="H11395" s="1"/>
      <c r="I11395" s="1"/>
      <c r="J11395" s="1"/>
      <c r="K11395" s="1"/>
      <c r="L11395" s="1"/>
      <c r="M11395" s="1"/>
      <c r="N11395" s="1"/>
    </row>
    <row r="11396" spans="6:14" x14ac:dyDescent="0.25">
      <c r="F11396" s="1"/>
      <c r="G11396" s="1"/>
      <c r="H11396" s="1"/>
      <c r="I11396" s="1"/>
      <c r="J11396" s="1"/>
      <c r="K11396" s="1"/>
      <c r="L11396" s="1"/>
      <c r="M11396" s="1"/>
      <c r="N11396" s="1"/>
    </row>
    <row r="11397" spans="6:14" x14ac:dyDescent="0.25">
      <c r="F11397" s="1"/>
      <c r="G11397" s="1"/>
      <c r="H11397" s="1"/>
      <c r="I11397" s="1"/>
      <c r="J11397" s="1"/>
      <c r="K11397" s="1"/>
      <c r="L11397" s="1"/>
      <c r="M11397" s="1"/>
      <c r="N11397" s="1"/>
    </row>
    <row r="11398" spans="6:14" x14ac:dyDescent="0.25">
      <c r="F11398" s="1"/>
      <c r="G11398" s="1"/>
      <c r="H11398" s="1"/>
      <c r="I11398" s="1"/>
      <c r="J11398" s="1"/>
      <c r="K11398" s="1"/>
      <c r="L11398" s="1"/>
      <c r="M11398" s="1"/>
      <c r="N11398" s="1"/>
    </row>
    <row r="11399" spans="6:14" x14ac:dyDescent="0.25">
      <c r="F11399" s="1"/>
      <c r="G11399" s="1"/>
      <c r="H11399" s="1"/>
      <c r="I11399" s="1"/>
      <c r="J11399" s="1"/>
      <c r="K11399" s="1"/>
      <c r="L11399" s="1"/>
      <c r="M11399" s="1"/>
      <c r="N11399" s="1"/>
    </row>
    <row r="11400" spans="6:14" x14ac:dyDescent="0.25">
      <c r="F11400" s="1"/>
      <c r="G11400" s="1"/>
      <c r="H11400" s="1"/>
      <c r="I11400" s="1"/>
      <c r="J11400" s="1"/>
      <c r="K11400" s="1"/>
      <c r="L11400" s="1"/>
      <c r="M11400" s="1"/>
      <c r="N11400" s="1"/>
    </row>
    <row r="11401" spans="6:14" x14ac:dyDescent="0.25">
      <c r="F11401" s="1"/>
      <c r="G11401" s="1"/>
      <c r="H11401" s="1"/>
      <c r="I11401" s="1"/>
      <c r="J11401" s="1"/>
      <c r="K11401" s="1"/>
      <c r="L11401" s="1"/>
      <c r="M11401" s="1"/>
      <c r="N11401" s="1"/>
    </row>
    <row r="11402" spans="6:14" x14ac:dyDescent="0.25">
      <c r="F11402" s="1"/>
      <c r="G11402" s="1"/>
      <c r="H11402" s="1"/>
      <c r="I11402" s="1"/>
      <c r="J11402" s="1"/>
      <c r="K11402" s="1"/>
      <c r="L11402" s="1"/>
      <c r="M11402" s="1"/>
      <c r="N11402" s="1"/>
    </row>
    <row r="11403" spans="6:14" x14ac:dyDescent="0.25">
      <c r="F11403" s="1"/>
      <c r="G11403" s="1"/>
      <c r="H11403" s="1"/>
      <c r="I11403" s="1"/>
      <c r="J11403" s="1"/>
      <c r="K11403" s="1"/>
      <c r="L11403" s="1"/>
      <c r="M11403" s="1"/>
      <c r="N11403" s="1"/>
    </row>
    <row r="11404" spans="6:14" x14ac:dyDescent="0.25">
      <c r="F11404" s="1"/>
      <c r="G11404" s="1"/>
      <c r="H11404" s="1"/>
      <c r="I11404" s="1"/>
      <c r="J11404" s="1"/>
      <c r="K11404" s="1"/>
      <c r="L11404" s="1"/>
      <c r="M11404" s="1"/>
      <c r="N11404" s="1"/>
    </row>
    <row r="11405" spans="6:14" x14ac:dyDescent="0.25">
      <c r="F11405" s="1"/>
      <c r="G11405" s="1"/>
      <c r="H11405" s="1"/>
      <c r="I11405" s="1"/>
      <c r="J11405" s="1"/>
      <c r="K11405" s="1"/>
      <c r="L11405" s="1"/>
      <c r="M11405" s="1"/>
      <c r="N11405" s="1"/>
    </row>
    <row r="11406" spans="6:14" x14ac:dyDescent="0.25">
      <c r="F11406" s="1"/>
      <c r="G11406" s="1"/>
      <c r="H11406" s="1"/>
      <c r="I11406" s="1"/>
      <c r="J11406" s="1"/>
      <c r="K11406" s="1"/>
      <c r="L11406" s="1"/>
      <c r="M11406" s="1"/>
      <c r="N11406" s="1"/>
    </row>
    <row r="11407" spans="6:14" x14ac:dyDescent="0.25">
      <c r="F11407" s="1"/>
      <c r="G11407" s="1"/>
      <c r="H11407" s="1"/>
      <c r="I11407" s="1"/>
      <c r="J11407" s="1"/>
      <c r="K11407" s="1"/>
      <c r="L11407" s="1"/>
      <c r="M11407" s="1"/>
      <c r="N11407" s="1"/>
    </row>
    <row r="11408" spans="6:14" x14ac:dyDescent="0.25">
      <c r="F11408" s="1"/>
      <c r="G11408" s="1"/>
      <c r="H11408" s="1"/>
      <c r="I11408" s="1"/>
      <c r="J11408" s="1"/>
      <c r="K11408" s="1"/>
      <c r="L11408" s="1"/>
      <c r="M11408" s="1"/>
      <c r="N11408" s="1"/>
    </row>
    <row r="11409" spans="6:14" x14ac:dyDescent="0.25">
      <c r="F11409" s="1"/>
      <c r="G11409" s="1"/>
      <c r="H11409" s="1"/>
      <c r="I11409" s="1"/>
      <c r="J11409" s="1"/>
      <c r="K11409" s="1"/>
      <c r="L11409" s="1"/>
      <c r="M11409" s="1"/>
      <c r="N11409" s="1"/>
    </row>
    <row r="11410" spans="6:14" x14ac:dyDescent="0.25">
      <c r="F11410" s="1"/>
      <c r="G11410" s="1"/>
      <c r="H11410" s="1"/>
      <c r="I11410" s="1"/>
      <c r="J11410" s="1"/>
      <c r="K11410" s="1"/>
      <c r="L11410" s="1"/>
      <c r="M11410" s="1"/>
      <c r="N11410" s="1"/>
    </row>
    <row r="11411" spans="6:14" x14ac:dyDescent="0.25">
      <c r="F11411" s="1"/>
      <c r="G11411" s="1"/>
      <c r="H11411" s="1"/>
      <c r="I11411" s="1"/>
      <c r="J11411" s="1"/>
      <c r="K11411" s="1"/>
      <c r="L11411" s="1"/>
      <c r="M11411" s="1"/>
      <c r="N11411" s="1"/>
    </row>
    <row r="11412" spans="6:14" x14ac:dyDescent="0.25">
      <c r="F11412" s="1"/>
      <c r="G11412" s="1"/>
      <c r="H11412" s="1"/>
      <c r="I11412" s="1"/>
      <c r="J11412" s="1"/>
      <c r="K11412" s="1"/>
      <c r="L11412" s="1"/>
      <c r="M11412" s="1"/>
      <c r="N11412" s="1"/>
    </row>
    <row r="11413" spans="6:14" x14ac:dyDescent="0.25">
      <c r="F11413" s="1"/>
      <c r="G11413" s="1"/>
      <c r="H11413" s="1"/>
      <c r="I11413" s="1"/>
      <c r="J11413" s="1"/>
      <c r="K11413" s="1"/>
      <c r="L11413" s="1"/>
      <c r="M11413" s="1"/>
      <c r="N11413" s="1"/>
    </row>
    <row r="11414" spans="6:14" x14ac:dyDescent="0.25">
      <c r="F11414" s="1"/>
      <c r="G11414" s="1"/>
      <c r="H11414" s="1"/>
      <c r="I11414" s="1"/>
      <c r="J11414" s="1"/>
      <c r="K11414" s="1"/>
      <c r="L11414" s="1"/>
      <c r="M11414" s="1"/>
      <c r="N11414" s="1"/>
    </row>
    <row r="11415" spans="6:14" x14ac:dyDescent="0.25">
      <c r="F11415" s="1"/>
      <c r="G11415" s="1"/>
      <c r="H11415" s="1"/>
      <c r="I11415" s="1"/>
      <c r="J11415" s="1"/>
      <c r="K11415" s="1"/>
      <c r="L11415" s="1"/>
      <c r="M11415" s="1"/>
      <c r="N11415" s="1"/>
    </row>
    <row r="11416" spans="6:14" x14ac:dyDescent="0.25">
      <c r="F11416" s="1"/>
      <c r="G11416" s="1"/>
      <c r="H11416" s="1"/>
      <c r="I11416" s="1"/>
      <c r="J11416" s="1"/>
      <c r="K11416" s="1"/>
      <c r="L11416" s="1"/>
      <c r="M11416" s="1"/>
      <c r="N11416" s="1"/>
    </row>
    <row r="11417" spans="6:14" x14ac:dyDescent="0.25">
      <c r="F11417" s="1"/>
      <c r="G11417" s="1"/>
      <c r="H11417" s="1"/>
      <c r="I11417" s="1"/>
      <c r="J11417" s="1"/>
      <c r="K11417" s="1"/>
      <c r="L11417" s="1"/>
      <c r="M11417" s="1"/>
      <c r="N11417" s="1"/>
    </row>
    <row r="11418" spans="6:14" x14ac:dyDescent="0.25">
      <c r="F11418" s="1"/>
      <c r="G11418" s="1"/>
      <c r="H11418" s="1"/>
      <c r="I11418" s="1"/>
      <c r="J11418" s="1"/>
      <c r="K11418" s="1"/>
      <c r="L11418" s="1"/>
      <c r="M11418" s="1"/>
      <c r="N11418" s="1"/>
    </row>
    <row r="11419" spans="6:14" x14ac:dyDescent="0.25">
      <c r="F11419" s="1"/>
      <c r="G11419" s="1"/>
      <c r="H11419" s="1"/>
      <c r="I11419" s="1"/>
      <c r="J11419" s="1"/>
      <c r="K11419" s="1"/>
      <c r="L11419" s="1"/>
      <c r="M11419" s="1"/>
      <c r="N11419" s="1"/>
    </row>
    <row r="11420" spans="6:14" x14ac:dyDescent="0.25">
      <c r="F11420" s="1"/>
      <c r="G11420" s="1"/>
      <c r="H11420" s="1"/>
      <c r="I11420" s="1"/>
      <c r="J11420" s="1"/>
      <c r="K11420" s="1"/>
      <c r="L11420" s="1"/>
      <c r="M11420" s="1"/>
      <c r="N11420" s="1"/>
    </row>
    <row r="11421" spans="6:14" x14ac:dyDescent="0.25">
      <c r="F11421" s="1"/>
      <c r="G11421" s="1"/>
      <c r="H11421" s="1"/>
      <c r="I11421" s="1"/>
      <c r="J11421" s="1"/>
      <c r="K11421" s="1"/>
      <c r="L11421" s="1"/>
      <c r="M11421" s="1"/>
      <c r="N11421" s="1"/>
    </row>
    <row r="11422" spans="6:14" x14ac:dyDescent="0.25">
      <c r="F11422" s="1"/>
      <c r="G11422" s="1"/>
      <c r="H11422" s="1"/>
      <c r="I11422" s="1"/>
      <c r="J11422" s="1"/>
      <c r="K11422" s="1"/>
      <c r="L11422" s="1"/>
      <c r="M11422" s="1"/>
      <c r="N11422" s="1"/>
    </row>
    <row r="11423" spans="6:14" x14ac:dyDescent="0.25">
      <c r="F11423" s="1"/>
      <c r="G11423" s="1"/>
      <c r="H11423" s="1"/>
      <c r="I11423" s="1"/>
      <c r="J11423" s="1"/>
      <c r="K11423" s="1"/>
      <c r="L11423" s="1"/>
      <c r="M11423" s="1"/>
      <c r="N11423" s="1"/>
    </row>
    <row r="11424" spans="6:14" x14ac:dyDescent="0.25">
      <c r="F11424" s="1"/>
      <c r="G11424" s="1"/>
      <c r="H11424" s="1"/>
      <c r="I11424" s="1"/>
      <c r="J11424" s="1"/>
      <c r="K11424" s="1"/>
      <c r="L11424" s="1"/>
      <c r="M11424" s="1"/>
      <c r="N11424" s="1"/>
    </row>
    <row r="11425" spans="6:14" x14ac:dyDescent="0.25">
      <c r="F11425" s="1"/>
      <c r="G11425" s="1"/>
      <c r="H11425" s="1"/>
      <c r="I11425" s="1"/>
      <c r="J11425" s="1"/>
      <c r="K11425" s="1"/>
      <c r="L11425" s="1"/>
      <c r="M11425" s="1"/>
      <c r="N11425" s="1"/>
    </row>
    <row r="11426" spans="6:14" x14ac:dyDescent="0.25">
      <c r="F11426" s="1"/>
      <c r="G11426" s="1"/>
      <c r="H11426" s="1"/>
      <c r="I11426" s="1"/>
      <c r="J11426" s="1"/>
      <c r="K11426" s="1"/>
      <c r="L11426" s="1"/>
      <c r="M11426" s="1"/>
      <c r="N11426" s="1"/>
    </row>
    <row r="11427" spans="6:14" x14ac:dyDescent="0.25">
      <c r="F11427" s="1"/>
      <c r="G11427" s="1"/>
      <c r="H11427" s="1"/>
      <c r="I11427" s="1"/>
      <c r="J11427" s="1"/>
      <c r="K11427" s="1"/>
      <c r="L11427" s="1"/>
      <c r="M11427" s="1"/>
      <c r="N11427" s="1"/>
    </row>
    <row r="11428" spans="6:14" x14ac:dyDescent="0.25">
      <c r="F11428" s="1"/>
      <c r="G11428" s="1"/>
      <c r="H11428" s="1"/>
      <c r="I11428" s="1"/>
      <c r="J11428" s="1"/>
      <c r="K11428" s="1"/>
      <c r="L11428" s="1"/>
      <c r="M11428" s="1"/>
      <c r="N11428" s="1"/>
    </row>
    <row r="11429" spans="6:14" x14ac:dyDescent="0.25">
      <c r="F11429" s="1"/>
      <c r="G11429" s="1"/>
      <c r="H11429" s="1"/>
      <c r="I11429" s="1"/>
      <c r="J11429" s="1"/>
      <c r="K11429" s="1"/>
      <c r="L11429" s="1"/>
      <c r="M11429" s="1"/>
      <c r="N11429" s="1"/>
    </row>
    <row r="11430" spans="6:14" x14ac:dyDescent="0.25">
      <c r="F11430" s="1"/>
      <c r="G11430" s="1"/>
      <c r="H11430" s="1"/>
      <c r="I11430" s="1"/>
      <c r="J11430" s="1"/>
      <c r="K11430" s="1"/>
      <c r="L11430" s="1"/>
      <c r="M11430" s="1"/>
      <c r="N11430" s="1"/>
    </row>
    <row r="11431" spans="6:14" x14ac:dyDescent="0.25">
      <c r="F11431" s="1"/>
      <c r="G11431" s="1"/>
      <c r="H11431" s="1"/>
      <c r="I11431" s="1"/>
      <c r="J11431" s="1"/>
      <c r="K11431" s="1"/>
      <c r="L11431" s="1"/>
      <c r="M11431" s="1"/>
      <c r="N11431" s="1"/>
    </row>
    <row r="11432" spans="6:14" x14ac:dyDescent="0.25">
      <c r="F11432" s="1"/>
      <c r="G11432" s="1"/>
      <c r="H11432" s="1"/>
      <c r="I11432" s="1"/>
      <c r="J11432" s="1"/>
      <c r="K11432" s="1"/>
      <c r="L11432" s="1"/>
      <c r="M11432" s="1"/>
      <c r="N11432" s="1"/>
    </row>
    <row r="11433" spans="6:14" x14ac:dyDescent="0.25">
      <c r="F11433" s="1"/>
      <c r="G11433" s="1"/>
      <c r="H11433" s="1"/>
      <c r="I11433" s="1"/>
      <c r="J11433" s="1"/>
      <c r="K11433" s="1"/>
      <c r="L11433" s="1"/>
      <c r="M11433" s="1"/>
      <c r="N11433" s="1"/>
    </row>
    <row r="11434" spans="6:14" x14ac:dyDescent="0.25">
      <c r="F11434" s="1"/>
      <c r="G11434" s="1"/>
      <c r="H11434" s="1"/>
      <c r="I11434" s="1"/>
      <c r="J11434" s="1"/>
      <c r="K11434" s="1"/>
      <c r="L11434" s="1"/>
      <c r="M11434" s="1"/>
      <c r="N11434" s="1"/>
    </row>
    <row r="11435" spans="6:14" x14ac:dyDescent="0.25">
      <c r="F11435" s="1"/>
      <c r="G11435" s="1"/>
      <c r="H11435" s="1"/>
      <c r="I11435" s="1"/>
      <c r="J11435" s="1"/>
      <c r="K11435" s="1"/>
      <c r="L11435" s="1"/>
      <c r="M11435" s="1"/>
      <c r="N11435" s="1"/>
    </row>
    <row r="11436" spans="6:14" x14ac:dyDescent="0.25">
      <c r="F11436" s="1"/>
      <c r="G11436" s="1"/>
      <c r="H11436" s="1"/>
      <c r="I11436" s="1"/>
      <c r="J11436" s="1"/>
      <c r="K11436" s="1"/>
      <c r="L11436" s="1"/>
      <c r="M11436" s="1"/>
      <c r="N11436" s="1"/>
    </row>
    <row r="11437" spans="6:14" x14ac:dyDescent="0.25">
      <c r="F11437" s="1"/>
      <c r="G11437" s="1"/>
      <c r="H11437" s="1"/>
      <c r="I11437" s="1"/>
      <c r="J11437" s="1"/>
      <c r="K11437" s="1"/>
      <c r="L11437" s="1"/>
      <c r="M11437" s="1"/>
      <c r="N11437" s="1"/>
    </row>
    <row r="11438" spans="6:14" x14ac:dyDescent="0.25">
      <c r="F11438" s="1"/>
      <c r="G11438" s="1"/>
      <c r="H11438" s="1"/>
      <c r="I11438" s="1"/>
      <c r="J11438" s="1"/>
      <c r="K11438" s="1"/>
      <c r="L11438" s="1"/>
      <c r="M11438" s="1"/>
      <c r="N11438" s="1"/>
    </row>
    <row r="11439" spans="6:14" x14ac:dyDescent="0.25">
      <c r="F11439" s="1"/>
      <c r="G11439" s="1"/>
      <c r="H11439" s="1"/>
      <c r="I11439" s="1"/>
      <c r="J11439" s="1"/>
      <c r="K11439" s="1"/>
      <c r="L11439" s="1"/>
      <c r="M11439" s="1"/>
      <c r="N11439" s="1"/>
    </row>
    <row r="11440" spans="6:14" x14ac:dyDescent="0.25">
      <c r="F11440" s="1"/>
      <c r="G11440" s="1"/>
      <c r="H11440" s="1"/>
      <c r="I11440" s="1"/>
      <c r="J11440" s="1"/>
      <c r="K11440" s="1"/>
      <c r="L11440" s="1"/>
      <c r="M11440" s="1"/>
      <c r="N11440" s="1"/>
    </row>
    <row r="11441" spans="6:14" x14ac:dyDescent="0.25">
      <c r="F11441" s="1"/>
      <c r="G11441" s="1"/>
      <c r="H11441" s="1"/>
      <c r="I11441" s="1"/>
      <c r="J11441" s="1"/>
      <c r="K11441" s="1"/>
      <c r="L11441" s="1"/>
      <c r="M11441" s="1"/>
      <c r="N11441" s="1"/>
    </row>
    <row r="11442" spans="6:14" x14ac:dyDescent="0.25">
      <c r="F11442" s="1"/>
      <c r="G11442" s="1"/>
      <c r="H11442" s="1"/>
      <c r="I11442" s="1"/>
      <c r="J11442" s="1"/>
      <c r="K11442" s="1"/>
      <c r="L11442" s="1"/>
      <c r="M11442" s="1"/>
      <c r="N11442" s="1"/>
    </row>
    <row r="11443" spans="6:14" x14ac:dyDescent="0.25">
      <c r="F11443" s="1"/>
      <c r="G11443" s="1"/>
      <c r="H11443" s="1"/>
      <c r="I11443" s="1"/>
      <c r="J11443" s="1"/>
      <c r="K11443" s="1"/>
      <c r="L11443" s="1"/>
      <c r="M11443" s="1"/>
      <c r="N11443" s="1"/>
    </row>
    <row r="11444" spans="6:14" x14ac:dyDescent="0.25">
      <c r="F11444" s="1"/>
      <c r="G11444" s="1"/>
      <c r="H11444" s="1"/>
      <c r="I11444" s="1"/>
      <c r="J11444" s="1"/>
      <c r="K11444" s="1"/>
      <c r="L11444" s="1"/>
      <c r="M11444" s="1"/>
      <c r="N11444" s="1"/>
    </row>
    <row r="11445" spans="6:14" x14ac:dyDescent="0.25">
      <c r="F11445" s="1"/>
      <c r="G11445" s="1"/>
      <c r="H11445" s="1"/>
      <c r="I11445" s="1"/>
      <c r="J11445" s="1"/>
      <c r="K11445" s="1"/>
      <c r="L11445" s="1"/>
      <c r="M11445" s="1"/>
      <c r="N11445" s="1"/>
    </row>
    <row r="11446" spans="6:14" x14ac:dyDescent="0.25">
      <c r="F11446" s="1"/>
      <c r="G11446" s="1"/>
      <c r="H11446" s="1"/>
      <c r="I11446" s="1"/>
      <c r="J11446" s="1"/>
      <c r="K11446" s="1"/>
      <c r="L11446" s="1"/>
      <c r="M11446" s="1"/>
      <c r="N11446" s="1"/>
    </row>
    <row r="11447" spans="6:14" x14ac:dyDescent="0.25">
      <c r="F11447" s="1"/>
      <c r="G11447" s="1"/>
      <c r="H11447" s="1"/>
      <c r="I11447" s="1"/>
      <c r="J11447" s="1"/>
      <c r="K11447" s="1"/>
      <c r="L11447" s="1"/>
      <c r="M11447" s="1"/>
      <c r="N11447" s="1"/>
    </row>
    <row r="11448" spans="6:14" x14ac:dyDescent="0.25">
      <c r="F11448" s="1"/>
      <c r="G11448" s="1"/>
      <c r="H11448" s="1"/>
      <c r="I11448" s="1"/>
      <c r="J11448" s="1"/>
      <c r="K11448" s="1"/>
      <c r="L11448" s="1"/>
      <c r="M11448" s="1"/>
      <c r="N11448" s="1"/>
    </row>
    <row r="11449" spans="6:14" x14ac:dyDescent="0.25">
      <c r="F11449" s="1"/>
      <c r="G11449" s="1"/>
      <c r="H11449" s="1"/>
      <c r="I11449" s="1"/>
      <c r="J11449" s="1"/>
      <c r="K11449" s="1"/>
      <c r="L11449" s="1"/>
      <c r="M11449" s="1"/>
      <c r="N11449" s="1"/>
    </row>
    <row r="11450" spans="6:14" x14ac:dyDescent="0.25">
      <c r="F11450" s="1"/>
      <c r="G11450" s="1"/>
      <c r="H11450" s="1"/>
      <c r="I11450" s="1"/>
      <c r="J11450" s="1"/>
      <c r="K11450" s="1"/>
      <c r="L11450" s="1"/>
      <c r="M11450" s="1"/>
      <c r="N11450" s="1"/>
    </row>
    <row r="11451" spans="6:14" x14ac:dyDescent="0.25">
      <c r="F11451" s="1"/>
      <c r="G11451" s="1"/>
      <c r="H11451" s="1"/>
      <c r="I11451" s="1"/>
      <c r="J11451" s="1"/>
      <c r="K11451" s="1"/>
      <c r="L11451" s="1"/>
      <c r="M11451" s="1"/>
      <c r="N11451" s="1"/>
    </row>
    <row r="11452" spans="6:14" x14ac:dyDescent="0.25">
      <c r="F11452" s="1"/>
      <c r="G11452" s="1"/>
      <c r="H11452" s="1"/>
      <c r="I11452" s="1"/>
      <c r="J11452" s="1"/>
      <c r="K11452" s="1"/>
      <c r="L11452" s="1"/>
      <c r="M11452" s="1"/>
      <c r="N11452" s="1"/>
    </row>
    <row r="11453" spans="6:14" x14ac:dyDescent="0.25">
      <c r="F11453" s="1"/>
      <c r="G11453" s="1"/>
      <c r="H11453" s="1"/>
      <c r="I11453" s="1"/>
      <c r="J11453" s="1"/>
      <c r="K11453" s="1"/>
      <c r="L11453" s="1"/>
      <c r="M11453" s="1"/>
      <c r="N11453" s="1"/>
    </row>
    <row r="11454" spans="6:14" x14ac:dyDescent="0.25">
      <c r="F11454" s="1"/>
      <c r="G11454" s="1"/>
      <c r="H11454" s="1"/>
      <c r="I11454" s="1"/>
      <c r="J11454" s="1"/>
      <c r="K11454" s="1"/>
      <c r="L11454" s="1"/>
      <c r="M11454" s="1"/>
      <c r="N11454" s="1"/>
    </row>
    <row r="11455" spans="6:14" x14ac:dyDescent="0.25">
      <c r="F11455" s="1"/>
      <c r="G11455" s="1"/>
      <c r="H11455" s="1"/>
      <c r="I11455" s="1"/>
      <c r="J11455" s="1"/>
      <c r="K11455" s="1"/>
      <c r="L11455" s="1"/>
      <c r="M11455" s="1"/>
      <c r="N11455" s="1"/>
    </row>
    <row r="11456" spans="6:14" x14ac:dyDescent="0.25">
      <c r="F11456" s="1"/>
      <c r="G11456" s="1"/>
      <c r="H11456" s="1"/>
      <c r="I11456" s="1"/>
      <c r="J11456" s="1"/>
      <c r="K11456" s="1"/>
      <c r="L11456" s="1"/>
      <c r="M11456" s="1"/>
      <c r="N11456" s="1"/>
    </row>
    <row r="11457" spans="6:14" x14ac:dyDescent="0.25">
      <c r="F11457" s="1"/>
      <c r="G11457" s="1"/>
      <c r="H11457" s="1"/>
      <c r="I11457" s="1"/>
      <c r="J11457" s="1"/>
      <c r="K11457" s="1"/>
      <c r="L11457" s="1"/>
      <c r="M11457" s="1"/>
      <c r="N11457" s="1"/>
    </row>
    <row r="11458" spans="6:14" x14ac:dyDescent="0.25">
      <c r="F11458" s="1"/>
      <c r="G11458" s="1"/>
      <c r="H11458" s="1"/>
      <c r="I11458" s="1"/>
      <c r="J11458" s="1"/>
      <c r="K11458" s="1"/>
      <c r="L11458" s="1"/>
      <c r="M11458" s="1"/>
      <c r="N11458" s="1"/>
    </row>
    <row r="11459" spans="6:14" x14ac:dyDescent="0.25">
      <c r="F11459" s="1"/>
      <c r="G11459" s="1"/>
      <c r="H11459" s="1"/>
      <c r="I11459" s="1"/>
      <c r="J11459" s="1"/>
      <c r="K11459" s="1"/>
      <c r="L11459" s="1"/>
      <c r="M11459" s="1"/>
      <c r="N11459" s="1"/>
    </row>
    <row r="11460" spans="6:14" x14ac:dyDescent="0.25">
      <c r="F11460" s="1"/>
      <c r="G11460" s="1"/>
      <c r="H11460" s="1"/>
      <c r="I11460" s="1"/>
      <c r="J11460" s="1"/>
      <c r="K11460" s="1"/>
      <c r="L11460" s="1"/>
      <c r="M11460" s="1"/>
      <c r="N11460" s="1"/>
    </row>
    <row r="11461" spans="6:14" x14ac:dyDescent="0.25">
      <c r="F11461" s="1"/>
      <c r="G11461" s="1"/>
      <c r="H11461" s="1"/>
      <c r="I11461" s="1"/>
      <c r="J11461" s="1"/>
      <c r="K11461" s="1"/>
      <c r="L11461" s="1"/>
      <c r="M11461" s="1"/>
      <c r="N11461" s="1"/>
    </row>
    <row r="11462" spans="6:14" x14ac:dyDescent="0.25">
      <c r="F11462" s="1"/>
      <c r="G11462" s="1"/>
      <c r="H11462" s="1"/>
      <c r="I11462" s="1"/>
      <c r="J11462" s="1"/>
      <c r="K11462" s="1"/>
      <c r="L11462" s="1"/>
      <c r="M11462" s="1"/>
      <c r="N11462" s="1"/>
    </row>
    <row r="11463" spans="6:14" x14ac:dyDescent="0.25">
      <c r="F11463" s="1"/>
      <c r="G11463" s="1"/>
      <c r="H11463" s="1"/>
      <c r="I11463" s="1"/>
      <c r="J11463" s="1"/>
      <c r="K11463" s="1"/>
      <c r="L11463" s="1"/>
      <c r="M11463" s="1"/>
      <c r="N11463" s="1"/>
    </row>
    <row r="11464" spans="6:14" x14ac:dyDescent="0.25">
      <c r="F11464" s="1"/>
      <c r="G11464" s="1"/>
      <c r="H11464" s="1"/>
      <c r="I11464" s="1"/>
      <c r="J11464" s="1"/>
      <c r="K11464" s="1"/>
      <c r="L11464" s="1"/>
      <c r="M11464" s="1"/>
      <c r="N11464" s="1"/>
    </row>
    <row r="11465" spans="6:14" x14ac:dyDescent="0.25">
      <c r="F11465" s="1"/>
      <c r="G11465" s="1"/>
      <c r="H11465" s="1"/>
      <c r="I11465" s="1"/>
      <c r="J11465" s="1"/>
      <c r="K11465" s="1"/>
      <c r="L11465" s="1"/>
      <c r="M11465" s="1"/>
      <c r="N11465" s="1"/>
    </row>
    <row r="11466" spans="6:14" x14ac:dyDescent="0.25">
      <c r="F11466" s="1"/>
      <c r="G11466" s="1"/>
      <c r="H11466" s="1"/>
      <c r="I11466" s="1"/>
      <c r="J11466" s="1"/>
      <c r="K11466" s="1"/>
      <c r="L11466" s="1"/>
      <c r="M11466" s="1"/>
      <c r="N11466" s="1"/>
    </row>
    <row r="11467" spans="6:14" x14ac:dyDescent="0.25">
      <c r="F11467" s="1"/>
      <c r="G11467" s="1"/>
      <c r="H11467" s="1"/>
      <c r="I11467" s="1"/>
      <c r="J11467" s="1"/>
      <c r="K11467" s="1"/>
      <c r="L11467" s="1"/>
      <c r="M11467" s="1"/>
      <c r="N11467" s="1"/>
    </row>
    <row r="11468" spans="6:14" x14ac:dyDescent="0.25">
      <c r="F11468" s="1"/>
      <c r="G11468" s="1"/>
      <c r="H11468" s="1"/>
      <c r="I11468" s="1"/>
      <c r="J11468" s="1"/>
      <c r="K11468" s="1"/>
      <c r="L11468" s="1"/>
      <c r="M11468" s="1"/>
      <c r="N11468" s="1"/>
    </row>
    <row r="11469" spans="6:14" x14ac:dyDescent="0.25">
      <c r="F11469" s="1"/>
      <c r="G11469" s="1"/>
      <c r="H11469" s="1"/>
      <c r="I11469" s="1"/>
      <c r="J11469" s="1"/>
      <c r="K11469" s="1"/>
      <c r="L11469" s="1"/>
      <c r="M11469" s="1"/>
      <c r="N11469" s="1"/>
    </row>
    <row r="11470" spans="6:14" x14ac:dyDescent="0.25">
      <c r="F11470" s="1"/>
      <c r="G11470" s="1"/>
      <c r="H11470" s="1"/>
      <c r="I11470" s="1"/>
      <c r="J11470" s="1"/>
      <c r="K11470" s="1"/>
      <c r="L11470" s="1"/>
      <c r="M11470" s="1"/>
      <c r="N11470" s="1"/>
    </row>
    <row r="11471" spans="6:14" x14ac:dyDescent="0.25">
      <c r="F11471" s="1"/>
      <c r="G11471" s="1"/>
      <c r="H11471" s="1"/>
      <c r="I11471" s="1"/>
      <c r="J11471" s="1"/>
      <c r="K11471" s="1"/>
      <c r="L11471" s="1"/>
      <c r="M11471" s="1"/>
      <c r="N11471" s="1"/>
    </row>
    <row r="11472" spans="6:14" x14ac:dyDescent="0.25">
      <c r="F11472" s="1"/>
      <c r="G11472" s="1"/>
      <c r="H11472" s="1"/>
      <c r="I11472" s="1"/>
      <c r="J11472" s="1"/>
      <c r="K11472" s="1"/>
      <c r="L11472" s="1"/>
      <c r="M11472" s="1"/>
      <c r="N11472" s="1"/>
    </row>
    <row r="11473" spans="6:14" x14ac:dyDescent="0.25">
      <c r="F11473" s="1"/>
      <c r="G11473" s="1"/>
      <c r="H11473" s="1"/>
      <c r="I11473" s="1"/>
      <c r="J11473" s="1"/>
      <c r="K11473" s="1"/>
      <c r="L11473" s="1"/>
      <c r="M11473" s="1"/>
      <c r="N11473" s="1"/>
    </row>
    <row r="11474" spans="6:14" x14ac:dyDescent="0.25">
      <c r="F11474" s="1"/>
      <c r="G11474" s="1"/>
      <c r="H11474" s="1"/>
      <c r="I11474" s="1"/>
      <c r="J11474" s="1"/>
      <c r="K11474" s="1"/>
      <c r="L11474" s="1"/>
      <c r="M11474" s="1"/>
      <c r="N11474" s="1"/>
    </row>
    <row r="11475" spans="6:14" x14ac:dyDescent="0.25">
      <c r="F11475" s="1"/>
      <c r="G11475" s="1"/>
      <c r="H11475" s="1"/>
      <c r="I11475" s="1"/>
      <c r="J11475" s="1"/>
      <c r="K11475" s="1"/>
      <c r="L11475" s="1"/>
      <c r="M11475" s="1"/>
      <c r="N11475" s="1"/>
    </row>
    <row r="11476" spans="6:14" x14ac:dyDescent="0.25">
      <c r="F11476" s="1"/>
      <c r="G11476" s="1"/>
      <c r="H11476" s="1"/>
      <c r="I11476" s="1"/>
      <c r="J11476" s="1"/>
      <c r="K11476" s="1"/>
      <c r="L11476" s="1"/>
      <c r="M11476" s="1"/>
      <c r="N11476" s="1"/>
    </row>
    <row r="11477" spans="6:14" x14ac:dyDescent="0.25">
      <c r="F11477" s="1"/>
      <c r="G11477" s="1"/>
      <c r="H11477" s="1"/>
      <c r="I11477" s="1"/>
      <c r="J11477" s="1"/>
      <c r="K11477" s="1"/>
      <c r="L11477" s="1"/>
      <c r="M11477" s="1"/>
      <c r="N11477" s="1"/>
    </row>
    <row r="11478" spans="6:14" x14ac:dyDescent="0.25">
      <c r="F11478" s="1"/>
      <c r="G11478" s="1"/>
      <c r="H11478" s="1"/>
      <c r="I11478" s="1"/>
      <c r="J11478" s="1"/>
      <c r="K11478" s="1"/>
      <c r="L11478" s="1"/>
      <c r="M11478" s="1"/>
      <c r="N11478" s="1"/>
    </row>
    <row r="11479" spans="6:14" x14ac:dyDescent="0.25">
      <c r="F11479" s="1"/>
      <c r="G11479" s="1"/>
      <c r="H11479" s="1"/>
      <c r="I11479" s="1"/>
      <c r="J11479" s="1"/>
      <c r="K11479" s="1"/>
      <c r="L11479" s="1"/>
      <c r="M11479" s="1"/>
      <c r="N11479" s="1"/>
    </row>
    <row r="11480" spans="6:14" x14ac:dyDescent="0.25">
      <c r="F11480" s="1"/>
      <c r="G11480" s="1"/>
      <c r="H11480" s="1"/>
      <c r="I11480" s="1"/>
      <c r="J11480" s="1"/>
      <c r="K11480" s="1"/>
      <c r="L11480" s="1"/>
      <c r="M11480" s="1"/>
      <c r="N11480" s="1"/>
    </row>
    <row r="11481" spans="6:14" x14ac:dyDescent="0.25">
      <c r="F11481" s="1"/>
      <c r="G11481" s="1"/>
      <c r="H11481" s="1"/>
      <c r="I11481" s="1"/>
      <c r="J11481" s="1"/>
      <c r="K11481" s="1"/>
      <c r="L11481" s="1"/>
      <c r="M11481" s="1"/>
      <c r="N11481" s="1"/>
    </row>
    <row r="11482" spans="6:14" x14ac:dyDescent="0.25">
      <c r="F11482" s="1"/>
      <c r="G11482" s="1"/>
      <c r="H11482" s="1"/>
      <c r="I11482" s="1"/>
      <c r="J11482" s="1"/>
      <c r="K11482" s="1"/>
      <c r="L11482" s="1"/>
      <c r="M11482" s="1"/>
      <c r="N11482" s="1"/>
    </row>
    <row r="11483" spans="6:14" x14ac:dyDescent="0.25">
      <c r="F11483" s="1"/>
      <c r="G11483" s="1"/>
      <c r="H11483" s="1"/>
      <c r="I11483" s="1"/>
      <c r="J11483" s="1"/>
      <c r="K11483" s="1"/>
      <c r="L11483" s="1"/>
      <c r="M11483" s="1"/>
      <c r="N11483" s="1"/>
    </row>
    <row r="11484" spans="6:14" x14ac:dyDescent="0.25">
      <c r="F11484" s="1"/>
      <c r="G11484" s="1"/>
      <c r="H11484" s="1"/>
      <c r="I11484" s="1"/>
      <c r="J11484" s="1"/>
      <c r="K11484" s="1"/>
      <c r="L11484" s="1"/>
      <c r="M11484" s="1"/>
      <c r="N11484" s="1"/>
    </row>
    <row r="11485" spans="6:14" x14ac:dyDescent="0.25">
      <c r="F11485" s="1"/>
      <c r="G11485" s="1"/>
      <c r="H11485" s="1"/>
      <c r="I11485" s="1"/>
      <c r="J11485" s="1"/>
      <c r="K11485" s="1"/>
      <c r="L11485" s="1"/>
      <c r="M11485" s="1"/>
      <c r="N11485" s="1"/>
    </row>
    <row r="11486" spans="6:14" x14ac:dyDescent="0.25">
      <c r="F11486" s="1"/>
      <c r="G11486" s="1"/>
      <c r="H11486" s="1"/>
      <c r="I11486" s="1"/>
      <c r="J11486" s="1"/>
      <c r="K11486" s="1"/>
      <c r="L11486" s="1"/>
      <c r="M11486" s="1"/>
      <c r="N11486" s="1"/>
    </row>
    <row r="11487" spans="6:14" x14ac:dyDescent="0.25">
      <c r="F11487" s="1"/>
      <c r="G11487" s="1"/>
      <c r="H11487" s="1"/>
      <c r="I11487" s="1"/>
      <c r="J11487" s="1"/>
      <c r="K11487" s="1"/>
      <c r="L11487" s="1"/>
      <c r="M11487" s="1"/>
      <c r="N11487" s="1"/>
    </row>
    <row r="11488" spans="6:14" x14ac:dyDescent="0.25">
      <c r="F11488" s="1"/>
      <c r="G11488" s="1"/>
      <c r="H11488" s="1"/>
      <c r="I11488" s="1"/>
      <c r="J11488" s="1"/>
      <c r="K11488" s="1"/>
      <c r="L11488" s="1"/>
      <c r="M11488" s="1"/>
      <c r="N11488" s="1"/>
    </row>
    <row r="11489" spans="6:14" x14ac:dyDescent="0.25">
      <c r="F11489" s="1"/>
      <c r="G11489" s="1"/>
      <c r="H11489" s="1"/>
      <c r="I11489" s="1"/>
      <c r="J11489" s="1"/>
      <c r="K11489" s="1"/>
      <c r="L11489" s="1"/>
      <c r="M11489" s="1"/>
      <c r="N11489" s="1"/>
    </row>
    <row r="11490" spans="6:14" x14ac:dyDescent="0.25">
      <c r="F11490" s="1"/>
      <c r="G11490" s="1"/>
      <c r="H11490" s="1"/>
      <c r="I11490" s="1"/>
      <c r="J11490" s="1"/>
      <c r="K11490" s="1"/>
      <c r="L11490" s="1"/>
      <c r="M11490" s="1"/>
      <c r="N11490" s="1"/>
    </row>
    <row r="11491" spans="6:14" x14ac:dyDescent="0.25">
      <c r="F11491" s="1"/>
      <c r="G11491" s="1"/>
      <c r="H11491" s="1"/>
      <c r="I11491" s="1"/>
      <c r="J11491" s="1"/>
      <c r="K11491" s="1"/>
      <c r="L11491" s="1"/>
      <c r="M11491" s="1"/>
      <c r="N11491" s="1"/>
    </row>
    <row r="11492" spans="6:14" x14ac:dyDescent="0.25">
      <c r="F11492" s="1"/>
      <c r="G11492" s="1"/>
      <c r="H11492" s="1"/>
      <c r="I11492" s="1"/>
      <c r="J11492" s="1"/>
      <c r="K11492" s="1"/>
      <c r="L11492" s="1"/>
      <c r="M11492" s="1"/>
      <c r="N11492" s="1"/>
    </row>
    <row r="11493" spans="6:14" x14ac:dyDescent="0.25">
      <c r="F11493" s="1"/>
      <c r="G11493" s="1"/>
      <c r="H11493" s="1"/>
      <c r="I11493" s="1"/>
      <c r="J11493" s="1"/>
      <c r="K11493" s="1"/>
      <c r="L11493" s="1"/>
      <c r="M11493" s="1"/>
      <c r="N11493" s="1"/>
    </row>
    <row r="11494" spans="6:14" x14ac:dyDescent="0.25">
      <c r="F11494" s="1"/>
      <c r="G11494" s="1"/>
      <c r="H11494" s="1"/>
      <c r="I11494" s="1"/>
      <c r="J11494" s="1"/>
      <c r="K11494" s="1"/>
      <c r="L11494" s="1"/>
      <c r="M11494" s="1"/>
      <c r="N11494" s="1"/>
    </row>
    <row r="11495" spans="6:14" x14ac:dyDescent="0.25">
      <c r="F11495" s="1"/>
      <c r="G11495" s="1"/>
      <c r="H11495" s="1"/>
      <c r="I11495" s="1"/>
      <c r="J11495" s="1"/>
      <c r="K11495" s="1"/>
      <c r="L11495" s="1"/>
      <c r="M11495" s="1"/>
      <c r="N11495" s="1"/>
    </row>
    <row r="11496" spans="6:14" x14ac:dyDescent="0.25">
      <c r="F11496" s="1"/>
      <c r="G11496" s="1"/>
      <c r="H11496" s="1"/>
      <c r="I11496" s="1"/>
      <c r="J11496" s="1"/>
      <c r="K11496" s="1"/>
      <c r="L11496" s="1"/>
      <c r="M11496" s="1"/>
      <c r="N11496" s="1"/>
    </row>
    <row r="11497" spans="6:14" x14ac:dyDescent="0.25">
      <c r="F11497" s="1"/>
      <c r="G11497" s="1"/>
      <c r="H11497" s="1"/>
      <c r="I11497" s="1"/>
      <c r="J11497" s="1"/>
      <c r="K11497" s="1"/>
      <c r="L11497" s="1"/>
      <c r="M11497" s="1"/>
      <c r="N11497" s="1"/>
    </row>
    <row r="11498" spans="6:14" x14ac:dyDescent="0.25">
      <c r="F11498" s="1"/>
      <c r="G11498" s="1"/>
      <c r="H11498" s="1"/>
      <c r="I11498" s="1"/>
      <c r="J11498" s="1"/>
      <c r="K11498" s="1"/>
      <c r="L11498" s="1"/>
      <c r="M11498" s="1"/>
      <c r="N11498" s="1"/>
    </row>
    <row r="11499" spans="6:14" x14ac:dyDescent="0.25">
      <c r="F11499" s="1"/>
      <c r="G11499" s="1"/>
      <c r="H11499" s="1"/>
      <c r="I11499" s="1"/>
      <c r="J11499" s="1"/>
      <c r="K11499" s="1"/>
      <c r="L11499" s="1"/>
      <c r="M11499" s="1"/>
      <c r="N11499" s="1"/>
    </row>
    <row r="11500" spans="6:14" x14ac:dyDescent="0.25">
      <c r="F11500" s="1"/>
      <c r="G11500" s="1"/>
      <c r="H11500" s="1"/>
      <c r="I11500" s="1"/>
      <c r="J11500" s="1"/>
      <c r="K11500" s="1"/>
      <c r="L11500" s="1"/>
      <c r="M11500" s="1"/>
      <c r="N11500" s="1"/>
    </row>
    <row r="11501" spans="6:14" x14ac:dyDescent="0.25">
      <c r="F11501" s="1"/>
      <c r="G11501" s="1"/>
      <c r="H11501" s="1"/>
      <c r="I11501" s="1"/>
      <c r="J11501" s="1"/>
      <c r="K11501" s="1"/>
      <c r="L11501" s="1"/>
      <c r="M11501" s="1"/>
      <c r="N11501" s="1"/>
    </row>
    <row r="11502" spans="6:14" x14ac:dyDescent="0.25">
      <c r="F11502" s="1"/>
      <c r="G11502" s="1"/>
      <c r="H11502" s="1"/>
      <c r="I11502" s="1"/>
      <c r="J11502" s="1"/>
      <c r="K11502" s="1"/>
      <c r="L11502" s="1"/>
      <c r="M11502" s="1"/>
      <c r="N11502" s="1"/>
    </row>
    <row r="11503" spans="6:14" x14ac:dyDescent="0.25">
      <c r="F11503" s="1"/>
      <c r="G11503" s="1"/>
      <c r="H11503" s="1"/>
      <c r="I11503" s="1"/>
      <c r="J11503" s="1"/>
      <c r="K11503" s="1"/>
      <c r="L11503" s="1"/>
      <c r="M11503" s="1"/>
      <c r="N11503" s="1"/>
    </row>
    <row r="11504" spans="6:14" x14ac:dyDescent="0.25">
      <c r="F11504" s="1"/>
      <c r="G11504" s="1"/>
      <c r="H11504" s="1"/>
      <c r="I11504" s="1"/>
      <c r="J11504" s="1"/>
      <c r="K11504" s="1"/>
      <c r="L11504" s="1"/>
      <c r="M11504" s="1"/>
      <c r="N11504" s="1"/>
    </row>
    <row r="11505" spans="6:14" x14ac:dyDescent="0.25">
      <c r="F11505" s="1"/>
      <c r="G11505" s="1"/>
      <c r="H11505" s="1"/>
      <c r="I11505" s="1"/>
      <c r="J11505" s="1"/>
      <c r="K11505" s="1"/>
      <c r="L11505" s="1"/>
      <c r="M11505" s="1"/>
      <c r="N11505" s="1"/>
    </row>
    <row r="11506" spans="6:14" x14ac:dyDescent="0.25">
      <c r="F11506" s="1"/>
      <c r="G11506" s="1"/>
      <c r="H11506" s="1"/>
      <c r="I11506" s="1"/>
      <c r="J11506" s="1"/>
      <c r="K11506" s="1"/>
      <c r="L11506" s="1"/>
      <c r="M11506" s="1"/>
      <c r="N11506" s="1"/>
    </row>
    <row r="11507" spans="6:14" x14ac:dyDescent="0.25">
      <c r="F11507" s="1"/>
      <c r="G11507" s="1"/>
      <c r="H11507" s="1"/>
      <c r="I11507" s="1"/>
      <c r="J11507" s="1"/>
      <c r="K11507" s="1"/>
      <c r="L11507" s="1"/>
      <c r="M11507" s="1"/>
      <c r="N11507" s="1"/>
    </row>
    <row r="11508" spans="6:14" x14ac:dyDescent="0.25">
      <c r="F11508" s="1"/>
      <c r="G11508" s="1"/>
      <c r="H11508" s="1"/>
      <c r="I11508" s="1"/>
      <c r="J11508" s="1"/>
      <c r="K11508" s="1"/>
      <c r="L11508" s="1"/>
      <c r="M11508" s="1"/>
      <c r="N11508" s="1"/>
    </row>
    <row r="11509" spans="6:14" x14ac:dyDescent="0.25">
      <c r="F11509" s="1"/>
      <c r="G11509" s="1"/>
      <c r="H11509" s="1"/>
      <c r="I11509" s="1"/>
      <c r="J11509" s="1"/>
      <c r="K11509" s="1"/>
      <c r="L11509" s="1"/>
      <c r="M11509" s="1"/>
      <c r="N11509" s="1"/>
    </row>
    <row r="11510" spans="6:14" x14ac:dyDescent="0.25">
      <c r="F11510" s="1"/>
      <c r="G11510" s="1"/>
      <c r="H11510" s="1"/>
      <c r="I11510" s="1"/>
      <c r="J11510" s="1"/>
      <c r="K11510" s="1"/>
      <c r="L11510" s="1"/>
      <c r="M11510" s="1"/>
      <c r="N11510" s="1"/>
    </row>
    <row r="11511" spans="6:14" x14ac:dyDescent="0.25">
      <c r="F11511" s="1"/>
      <c r="G11511" s="1"/>
      <c r="H11511" s="1"/>
      <c r="I11511" s="1"/>
      <c r="J11511" s="1"/>
      <c r="K11511" s="1"/>
      <c r="L11511" s="1"/>
      <c r="M11511" s="1"/>
      <c r="N11511" s="1"/>
    </row>
    <row r="11512" spans="6:14" x14ac:dyDescent="0.25">
      <c r="F11512" s="1"/>
      <c r="G11512" s="1"/>
      <c r="H11512" s="1"/>
      <c r="I11512" s="1"/>
      <c r="J11512" s="1"/>
      <c r="K11512" s="1"/>
      <c r="L11512" s="1"/>
      <c r="M11512" s="1"/>
      <c r="N11512" s="1"/>
    </row>
    <row r="11513" spans="6:14" x14ac:dyDescent="0.25">
      <c r="F11513" s="1"/>
      <c r="G11513" s="1"/>
      <c r="H11513" s="1"/>
      <c r="I11513" s="1"/>
      <c r="J11513" s="1"/>
      <c r="K11513" s="1"/>
      <c r="L11513" s="1"/>
      <c r="M11513" s="1"/>
      <c r="N11513" s="1"/>
    </row>
    <row r="11514" spans="6:14" x14ac:dyDescent="0.25">
      <c r="F11514" s="1"/>
      <c r="G11514" s="1"/>
      <c r="H11514" s="1"/>
      <c r="I11514" s="1"/>
      <c r="J11514" s="1"/>
      <c r="K11514" s="1"/>
      <c r="L11514" s="1"/>
      <c r="M11514" s="1"/>
      <c r="N11514" s="1"/>
    </row>
    <row r="11515" spans="6:14" x14ac:dyDescent="0.25">
      <c r="F11515" s="1"/>
      <c r="G11515" s="1"/>
      <c r="H11515" s="1"/>
      <c r="I11515" s="1"/>
      <c r="J11515" s="1"/>
      <c r="K11515" s="1"/>
      <c r="L11515" s="1"/>
      <c r="M11515" s="1"/>
      <c r="N11515" s="1"/>
    </row>
    <row r="11516" spans="6:14" x14ac:dyDescent="0.25">
      <c r="F11516" s="1"/>
      <c r="G11516" s="1"/>
      <c r="H11516" s="1"/>
      <c r="I11516" s="1"/>
      <c r="J11516" s="1"/>
      <c r="K11516" s="1"/>
      <c r="L11516" s="1"/>
      <c r="M11516" s="1"/>
      <c r="N11516" s="1"/>
    </row>
    <row r="11517" spans="6:14" x14ac:dyDescent="0.25">
      <c r="F11517" s="1"/>
      <c r="G11517" s="1"/>
      <c r="H11517" s="1"/>
      <c r="I11517" s="1"/>
      <c r="J11517" s="1"/>
      <c r="K11517" s="1"/>
      <c r="L11517" s="1"/>
      <c r="M11517" s="1"/>
      <c r="N11517" s="1"/>
    </row>
    <row r="11518" spans="6:14" x14ac:dyDescent="0.25">
      <c r="F11518" s="1"/>
      <c r="G11518" s="1"/>
      <c r="H11518" s="1"/>
      <c r="I11518" s="1"/>
      <c r="J11518" s="1"/>
      <c r="K11518" s="1"/>
      <c r="L11518" s="1"/>
      <c r="M11518" s="1"/>
      <c r="N11518" s="1"/>
    </row>
    <row r="11519" spans="6:14" x14ac:dyDescent="0.25">
      <c r="F11519" s="1"/>
      <c r="G11519" s="1"/>
      <c r="H11519" s="1"/>
      <c r="I11519" s="1"/>
      <c r="J11519" s="1"/>
      <c r="K11519" s="1"/>
      <c r="L11519" s="1"/>
      <c r="M11519" s="1"/>
      <c r="N11519" s="1"/>
    </row>
    <row r="11520" spans="6:14" x14ac:dyDescent="0.25">
      <c r="F11520" s="1"/>
      <c r="G11520" s="1"/>
      <c r="H11520" s="1"/>
      <c r="I11520" s="1"/>
      <c r="J11520" s="1"/>
      <c r="K11520" s="1"/>
      <c r="L11520" s="1"/>
      <c r="M11520" s="1"/>
      <c r="N11520" s="1"/>
    </row>
    <row r="11521" spans="6:14" x14ac:dyDescent="0.25">
      <c r="F11521" s="1"/>
      <c r="G11521" s="1"/>
      <c r="H11521" s="1"/>
      <c r="I11521" s="1"/>
      <c r="J11521" s="1"/>
      <c r="K11521" s="1"/>
      <c r="L11521" s="1"/>
      <c r="M11521" s="1"/>
      <c r="N11521" s="1"/>
    </row>
    <row r="11522" spans="6:14" x14ac:dyDescent="0.25">
      <c r="F11522" s="1"/>
      <c r="G11522" s="1"/>
      <c r="H11522" s="1"/>
      <c r="I11522" s="1"/>
      <c r="J11522" s="1"/>
      <c r="K11522" s="1"/>
      <c r="L11522" s="1"/>
      <c r="M11522" s="1"/>
      <c r="N11522" s="1"/>
    </row>
    <row r="11523" spans="6:14" x14ac:dyDescent="0.25">
      <c r="F11523" s="1"/>
      <c r="G11523" s="1"/>
      <c r="H11523" s="1"/>
      <c r="I11523" s="1"/>
      <c r="J11523" s="1"/>
      <c r="K11523" s="1"/>
      <c r="L11523" s="1"/>
      <c r="M11523" s="1"/>
      <c r="N11523" s="1"/>
    </row>
    <row r="11524" spans="6:14" x14ac:dyDescent="0.25">
      <c r="F11524" s="1"/>
      <c r="G11524" s="1"/>
      <c r="H11524" s="1"/>
      <c r="I11524" s="1"/>
      <c r="J11524" s="1"/>
      <c r="K11524" s="1"/>
      <c r="L11524" s="1"/>
      <c r="M11524" s="1"/>
      <c r="N11524" s="1"/>
    </row>
    <row r="11525" spans="6:14" x14ac:dyDescent="0.25">
      <c r="F11525" s="1"/>
      <c r="G11525" s="1"/>
      <c r="H11525" s="1"/>
      <c r="I11525" s="1"/>
      <c r="J11525" s="1"/>
      <c r="K11525" s="1"/>
      <c r="L11525" s="1"/>
      <c r="M11525" s="1"/>
      <c r="N11525" s="1"/>
    </row>
    <row r="11526" spans="6:14" x14ac:dyDescent="0.25">
      <c r="F11526" s="1"/>
      <c r="G11526" s="1"/>
      <c r="H11526" s="1"/>
      <c r="I11526" s="1"/>
      <c r="J11526" s="1"/>
      <c r="K11526" s="1"/>
      <c r="L11526" s="1"/>
      <c r="M11526" s="1"/>
      <c r="N11526" s="1"/>
    </row>
    <row r="11527" spans="6:14" x14ac:dyDescent="0.25">
      <c r="F11527" s="1"/>
      <c r="G11527" s="1"/>
      <c r="H11527" s="1"/>
      <c r="I11527" s="1"/>
      <c r="J11527" s="1"/>
      <c r="K11527" s="1"/>
      <c r="L11527" s="1"/>
      <c r="M11527" s="1"/>
      <c r="N11527" s="1"/>
    </row>
    <row r="11528" spans="6:14" x14ac:dyDescent="0.25">
      <c r="F11528" s="1"/>
      <c r="G11528" s="1"/>
      <c r="H11528" s="1"/>
      <c r="I11528" s="1"/>
      <c r="J11528" s="1"/>
      <c r="K11528" s="1"/>
      <c r="L11528" s="1"/>
      <c r="M11528" s="1"/>
      <c r="N11528" s="1"/>
    </row>
    <row r="11529" spans="6:14" x14ac:dyDescent="0.25">
      <c r="F11529" s="1"/>
      <c r="G11529" s="1"/>
      <c r="H11529" s="1"/>
      <c r="I11529" s="1"/>
      <c r="J11529" s="1"/>
      <c r="K11529" s="1"/>
      <c r="L11529" s="1"/>
      <c r="M11529" s="1"/>
      <c r="N11529" s="1"/>
    </row>
    <row r="11530" spans="6:14" x14ac:dyDescent="0.25">
      <c r="F11530" s="1"/>
      <c r="G11530" s="1"/>
      <c r="H11530" s="1"/>
      <c r="I11530" s="1"/>
      <c r="J11530" s="1"/>
      <c r="K11530" s="1"/>
      <c r="L11530" s="1"/>
      <c r="M11530" s="1"/>
      <c r="N11530" s="1"/>
    </row>
    <row r="11531" spans="6:14" x14ac:dyDescent="0.25">
      <c r="F11531" s="1"/>
      <c r="G11531" s="1"/>
      <c r="H11531" s="1"/>
      <c r="I11531" s="1"/>
      <c r="J11531" s="1"/>
      <c r="K11531" s="1"/>
      <c r="L11531" s="1"/>
      <c r="M11531" s="1"/>
      <c r="N11531" s="1"/>
    </row>
    <row r="11532" spans="6:14" x14ac:dyDescent="0.25">
      <c r="F11532" s="1"/>
      <c r="G11532" s="1"/>
      <c r="H11532" s="1"/>
      <c r="I11532" s="1"/>
      <c r="J11532" s="1"/>
      <c r="K11532" s="1"/>
      <c r="L11532" s="1"/>
      <c r="M11532" s="1"/>
      <c r="N11532" s="1"/>
    </row>
    <row r="11533" spans="6:14" x14ac:dyDescent="0.25">
      <c r="F11533" s="1"/>
      <c r="G11533" s="1"/>
      <c r="H11533" s="1"/>
      <c r="I11533" s="1"/>
      <c r="J11533" s="1"/>
      <c r="K11533" s="1"/>
      <c r="L11533" s="1"/>
      <c r="M11533" s="1"/>
      <c r="N11533" s="1"/>
    </row>
    <row r="11534" spans="6:14" x14ac:dyDescent="0.25">
      <c r="F11534" s="1"/>
      <c r="G11534" s="1"/>
      <c r="H11534" s="1"/>
      <c r="I11534" s="1"/>
      <c r="J11534" s="1"/>
      <c r="K11534" s="1"/>
      <c r="L11534" s="1"/>
      <c r="M11534" s="1"/>
      <c r="N11534" s="1"/>
    </row>
    <row r="11535" spans="6:14" x14ac:dyDescent="0.25">
      <c r="F11535" s="1"/>
      <c r="G11535" s="1"/>
      <c r="H11535" s="1"/>
      <c r="I11535" s="1"/>
      <c r="J11535" s="1"/>
      <c r="K11535" s="1"/>
      <c r="L11535" s="1"/>
      <c r="M11535" s="1"/>
      <c r="N11535" s="1"/>
    </row>
    <row r="11536" spans="6:14" x14ac:dyDescent="0.25">
      <c r="F11536" s="1"/>
      <c r="G11536" s="1"/>
      <c r="H11536" s="1"/>
      <c r="I11536" s="1"/>
      <c r="J11536" s="1"/>
      <c r="K11536" s="1"/>
      <c r="L11536" s="1"/>
      <c r="M11536" s="1"/>
      <c r="N11536" s="1"/>
    </row>
    <row r="11537" spans="6:14" x14ac:dyDescent="0.25">
      <c r="F11537" s="1"/>
      <c r="G11537" s="1"/>
      <c r="H11537" s="1"/>
      <c r="I11537" s="1"/>
      <c r="J11537" s="1"/>
      <c r="K11537" s="1"/>
      <c r="L11537" s="1"/>
      <c r="M11537" s="1"/>
      <c r="N11537" s="1"/>
    </row>
    <row r="11538" spans="6:14" x14ac:dyDescent="0.25">
      <c r="F11538" s="1"/>
      <c r="G11538" s="1"/>
      <c r="H11538" s="1"/>
      <c r="I11538" s="1"/>
      <c r="J11538" s="1"/>
      <c r="K11538" s="1"/>
      <c r="L11538" s="1"/>
      <c r="M11538" s="1"/>
      <c r="N11538" s="1"/>
    </row>
    <row r="11539" spans="6:14" x14ac:dyDescent="0.25">
      <c r="F11539" s="1"/>
      <c r="G11539" s="1"/>
      <c r="H11539" s="1"/>
      <c r="I11539" s="1"/>
      <c r="J11539" s="1"/>
      <c r="K11539" s="1"/>
      <c r="L11539" s="1"/>
      <c r="M11539" s="1"/>
      <c r="N11539" s="1"/>
    </row>
    <row r="11540" spans="6:14" x14ac:dyDescent="0.25">
      <c r="F11540" s="1"/>
      <c r="G11540" s="1"/>
      <c r="H11540" s="1"/>
      <c r="I11540" s="1"/>
      <c r="J11540" s="1"/>
      <c r="K11540" s="1"/>
      <c r="L11540" s="1"/>
      <c r="M11540" s="1"/>
      <c r="N11540" s="1"/>
    </row>
    <row r="11541" spans="6:14" x14ac:dyDescent="0.25">
      <c r="F11541" s="1"/>
      <c r="G11541" s="1"/>
      <c r="H11541" s="1"/>
      <c r="I11541" s="1"/>
      <c r="J11541" s="1"/>
      <c r="K11541" s="1"/>
      <c r="L11541" s="1"/>
      <c r="M11541" s="1"/>
      <c r="N11541" s="1"/>
    </row>
    <row r="11542" spans="6:14" x14ac:dyDescent="0.25">
      <c r="F11542" s="1"/>
      <c r="G11542" s="1"/>
      <c r="H11542" s="1"/>
      <c r="I11542" s="1"/>
      <c r="J11542" s="1"/>
      <c r="K11542" s="1"/>
      <c r="L11542" s="1"/>
      <c r="M11542" s="1"/>
      <c r="N11542" s="1"/>
    </row>
    <row r="11543" spans="6:14" x14ac:dyDescent="0.25">
      <c r="F11543" s="1"/>
      <c r="G11543" s="1"/>
      <c r="H11543" s="1"/>
      <c r="I11543" s="1"/>
      <c r="J11543" s="1"/>
      <c r="K11543" s="1"/>
      <c r="L11543" s="1"/>
      <c r="M11543" s="1"/>
      <c r="N11543" s="1"/>
    </row>
    <row r="11544" spans="6:14" x14ac:dyDescent="0.25">
      <c r="F11544" s="1"/>
      <c r="G11544" s="1"/>
      <c r="H11544" s="1"/>
      <c r="I11544" s="1"/>
      <c r="J11544" s="1"/>
      <c r="K11544" s="1"/>
      <c r="L11544" s="1"/>
      <c r="M11544" s="1"/>
      <c r="N11544" s="1"/>
    </row>
    <row r="11545" spans="6:14" x14ac:dyDescent="0.25">
      <c r="F11545" s="1"/>
      <c r="G11545" s="1"/>
      <c r="H11545" s="1"/>
      <c r="I11545" s="1"/>
      <c r="J11545" s="1"/>
      <c r="K11545" s="1"/>
      <c r="L11545" s="1"/>
      <c r="M11545" s="1"/>
      <c r="N11545" s="1"/>
    </row>
    <row r="11546" spans="6:14" x14ac:dyDescent="0.25">
      <c r="F11546" s="1"/>
      <c r="G11546" s="1"/>
      <c r="H11546" s="1"/>
      <c r="I11546" s="1"/>
      <c r="J11546" s="1"/>
      <c r="K11546" s="1"/>
      <c r="L11546" s="1"/>
      <c r="M11546" s="1"/>
      <c r="N11546" s="1"/>
    </row>
    <row r="11547" spans="6:14" x14ac:dyDescent="0.25">
      <c r="F11547" s="1"/>
      <c r="G11547" s="1"/>
      <c r="H11547" s="1"/>
      <c r="I11547" s="1"/>
      <c r="J11547" s="1"/>
      <c r="K11547" s="1"/>
      <c r="L11547" s="1"/>
      <c r="M11547" s="1"/>
      <c r="N11547" s="1"/>
    </row>
    <row r="11548" spans="6:14" x14ac:dyDescent="0.25">
      <c r="F11548" s="1"/>
      <c r="G11548" s="1"/>
      <c r="H11548" s="1"/>
      <c r="I11548" s="1"/>
      <c r="J11548" s="1"/>
      <c r="K11548" s="1"/>
      <c r="L11548" s="1"/>
      <c r="M11548" s="1"/>
      <c r="N11548" s="1"/>
    </row>
    <row r="11549" spans="6:14" x14ac:dyDescent="0.25">
      <c r="F11549" s="1"/>
      <c r="G11549" s="1"/>
      <c r="H11549" s="1"/>
      <c r="I11549" s="1"/>
      <c r="J11549" s="1"/>
      <c r="K11549" s="1"/>
      <c r="L11549" s="1"/>
      <c r="M11549" s="1"/>
      <c r="N11549" s="1"/>
    </row>
    <row r="11550" spans="6:14" x14ac:dyDescent="0.25">
      <c r="F11550" s="1"/>
      <c r="G11550" s="1"/>
      <c r="H11550" s="1"/>
      <c r="I11550" s="1"/>
      <c r="J11550" s="1"/>
      <c r="K11550" s="1"/>
      <c r="L11550" s="1"/>
      <c r="M11550" s="1"/>
      <c r="N11550" s="1"/>
    </row>
    <row r="11551" spans="6:14" x14ac:dyDescent="0.25">
      <c r="F11551" s="1"/>
      <c r="G11551" s="1"/>
      <c r="H11551" s="1"/>
      <c r="I11551" s="1"/>
      <c r="J11551" s="1"/>
      <c r="K11551" s="1"/>
      <c r="L11551" s="1"/>
      <c r="M11551" s="1"/>
      <c r="N11551" s="1"/>
    </row>
    <row r="11552" spans="6:14" x14ac:dyDescent="0.25">
      <c r="F11552" s="1"/>
      <c r="G11552" s="1"/>
      <c r="H11552" s="1"/>
      <c r="I11552" s="1"/>
      <c r="J11552" s="1"/>
      <c r="K11552" s="1"/>
      <c r="L11552" s="1"/>
      <c r="M11552" s="1"/>
      <c r="N11552" s="1"/>
    </row>
    <row r="11553" spans="6:14" x14ac:dyDescent="0.25">
      <c r="F11553" s="1"/>
      <c r="G11553" s="1"/>
      <c r="H11553" s="1"/>
      <c r="I11553" s="1"/>
      <c r="J11553" s="1"/>
      <c r="K11553" s="1"/>
      <c r="L11553" s="1"/>
      <c r="M11553" s="1"/>
      <c r="N11553" s="1"/>
    </row>
    <row r="11554" spans="6:14" x14ac:dyDescent="0.25">
      <c r="F11554" s="1"/>
      <c r="G11554" s="1"/>
      <c r="H11554" s="1"/>
      <c r="I11554" s="1"/>
      <c r="J11554" s="1"/>
      <c r="K11554" s="1"/>
      <c r="L11554" s="1"/>
      <c r="M11554" s="1"/>
      <c r="N11554" s="1"/>
    </row>
    <row r="11555" spans="6:14" x14ac:dyDescent="0.25">
      <c r="F11555" s="1"/>
      <c r="G11555" s="1"/>
      <c r="H11555" s="1"/>
      <c r="I11555" s="1"/>
      <c r="J11555" s="1"/>
      <c r="K11555" s="1"/>
      <c r="L11555" s="1"/>
      <c r="M11555" s="1"/>
      <c r="N11555" s="1"/>
    </row>
    <row r="11556" spans="6:14" x14ac:dyDescent="0.25">
      <c r="F11556" s="1"/>
      <c r="G11556" s="1"/>
      <c r="H11556" s="1"/>
      <c r="I11556" s="1"/>
      <c r="J11556" s="1"/>
      <c r="K11556" s="1"/>
      <c r="L11556" s="1"/>
      <c r="M11556" s="1"/>
      <c r="N11556" s="1"/>
    </row>
    <row r="11557" spans="6:14" x14ac:dyDescent="0.25">
      <c r="F11557" s="1"/>
      <c r="G11557" s="1"/>
      <c r="H11557" s="1"/>
      <c r="I11557" s="1"/>
      <c r="J11557" s="1"/>
      <c r="K11557" s="1"/>
      <c r="L11557" s="1"/>
      <c r="M11557" s="1"/>
      <c r="N11557" s="1"/>
    </row>
    <row r="11558" spans="6:14" x14ac:dyDescent="0.25">
      <c r="F11558" s="1"/>
      <c r="G11558" s="1"/>
      <c r="H11558" s="1"/>
      <c r="I11558" s="1"/>
      <c r="J11558" s="1"/>
      <c r="K11558" s="1"/>
      <c r="L11558" s="1"/>
      <c r="M11558" s="1"/>
      <c r="N11558" s="1"/>
    </row>
    <row r="11559" spans="6:14" x14ac:dyDescent="0.25">
      <c r="F11559" s="1"/>
      <c r="G11559" s="1"/>
      <c r="H11559" s="1"/>
      <c r="I11559" s="1"/>
      <c r="J11559" s="1"/>
      <c r="K11559" s="1"/>
      <c r="L11559" s="1"/>
      <c r="M11559" s="1"/>
      <c r="N11559" s="1"/>
    </row>
    <row r="11560" spans="6:14" x14ac:dyDescent="0.25">
      <c r="F11560" s="1"/>
      <c r="G11560" s="1"/>
      <c r="H11560" s="1"/>
      <c r="I11560" s="1"/>
      <c r="J11560" s="1"/>
      <c r="K11560" s="1"/>
      <c r="L11560" s="1"/>
      <c r="M11560" s="1"/>
      <c r="N11560" s="1"/>
    </row>
    <row r="11561" spans="6:14" x14ac:dyDescent="0.25">
      <c r="F11561" s="1"/>
      <c r="G11561" s="1"/>
      <c r="H11561" s="1"/>
      <c r="I11561" s="1"/>
      <c r="J11561" s="1"/>
      <c r="K11561" s="1"/>
      <c r="L11561" s="1"/>
      <c r="M11561" s="1"/>
      <c r="N11561" s="1"/>
    </row>
    <row r="11562" spans="6:14" x14ac:dyDescent="0.25">
      <c r="F11562" s="1"/>
      <c r="G11562" s="1"/>
      <c r="H11562" s="1"/>
      <c r="I11562" s="1"/>
      <c r="J11562" s="1"/>
      <c r="K11562" s="1"/>
      <c r="L11562" s="1"/>
      <c r="M11562" s="1"/>
      <c r="N11562" s="1"/>
    </row>
    <row r="11563" spans="6:14" x14ac:dyDescent="0.25">
      <c r="F11563" s="1"/>
      <c r="G11563" s="1"/>
      <c r="H11563" s="1"/>
      <c r="I11563" s="1"/>
      <c r="J11563" s="1"/>
      <c r="K11563" s="1"/>
      <c r="L11563" s="1"/>
      <c r="M11563" s="1"/>
      <c r="N11563" s="1"/>
    </row>
    <row r="11564" spans="6:14" x14ac:dyDescent="0.25">
      <c r="F11564" s="1"/>
      <c r="G11564" s="1"/>
      <c r="H11564" s="1"/>
      <c r="I11564" s="1"/>
      <c r="J11564" s="1"/>
      <c r="K11564" s="1"/>
      <c r="L11564" s="1"/>
      <c r="M11564" s="1"/>
      <c r="N11564" s="1"/>
    </row>
    <row r="11565" spans="6:14" x14ac:dyDescent="0.25">
      <c r="F11565" s="1"/>
      <c r="G11565" s="1"/>
      <c r="H11565" s="1"/>
      <c r="I11565" s="1"/>
      <c r="J11565" s="1"/>
      <c r="K11565" s="1"/>
      <c r="L11565" s="1"/>
      <c r="M11565" s="1"/>
      <c r="N11565" s="1"/>
    </row>
    <row r="11566" spans="6:14" x14ac:dyDescent="0.25">
      <c r="F11566" s="1"/>
      <c r="G11566" s="1"/>
      <c r="H11566" s="1"/>
      <c r="I11566" s="1"/>
      <c r="J11566" s="1"/>
      <c r="K11566" s="1"/>
      <c r="L11566" s="1"/>
      <c r="M11566" s="1"/>
      <c r="N11566" s="1"/>
    </row>
    <row r="11567" spans="6:14" x14ac:dyDescent="0.25">
      <c r="F11567" s="1"/>
      <c r="G11567" s="1"/>
      <c r="H11567" s="1"/>
      <c r="I11567" s="1"/>
      <c r="J11567" s="1"/>
      <c r="K11567" s="1"/>
      <c r="L11567" s="1"/>
      <c r="M11567" s="1"/>
      <c r="N11567" s="1"/>
    </row>
    <row r="11568" spans="6:14" x14ac:dyDescent="0.25">
      <c r="F11568" s="1"/>
      <c r="G11568" s="1"/>
      <c r="H11568" s="1"/>
      <c r="I11568" s="1"/>
      <c r="J11568" s="1"/>
      <c r="K11568" s="1"/>
      <c r="L11568" s="1"/>
      <c r="M11568" s="1"/>
      <c r="N11568" s="1"/>
    </row>
    <row r="11569" spans="6:14" x14ac:dyDescent="0.25">
      <c r="F11569" s="1"/>
      <c r="G11569" s="1"/>
      <c r="H11569" s="1"/>
      <c r="I11569" s="1"/>
      <c r="J11569" s="1"/>
      <c r="K11569" s="1"/>
      <c r="L11569" s="1"/>
      <c r="M11569" s="1"/>
      <c r="N11569" s="1"/>
    </row>
    <row r="11570" spans="6:14" x14ac:dyDescent="0.25">
      <c r="F11570" s="1"/>
      <c r="G11570" s="1"/>
      <c r="H11570" s="1"/>
      <c r="I11570" s="1"/>
      <c r="J11570" s="1"/>
      <c r="K11570" s="1"/>
      <c r="L11570" s="1"/>
      <c r="M11570" s="1"/>
      <c r="N11570" s="1"/>
    </row>
    <row r="11571" spans="6:14" x14ac:dyDescent="0.25">
      <c r="F11571" s="1"/>
      <c r="G11571" s="1"/>
      <c r="H11571" s="1"/>
      <c r="I11571" s="1"/>
      <c r="J11571" s="1"/>
      <c r="K11571" s="1"/>
      <c r="L11571" s="1"/>
      <c r="M11571" s="1"/>
      <c r="N11571" s="1"/>
    </row>
    <row r="11572" spans="6:14" x14ac:dyDescent="0.25">
      <c r="F11572" s="1"/>
      <c r="G11572" s="1"/>
      <c r="H11572" s="1"/>
      <c r="I11572" s="1"/>
      <c r="J11572" s="1"/>
      <c r="K11572" s="1"/>
      <c r="L11572" s="1"/>
      <c r="M11572" s="1"/>
      <c r="N11572" s="1"/>
    </row>
    <row r="11573" spans="6:14" x14ac:dyDescent="0.25">
      <c r="F11573" s="1"/>
      <c r="G11573" s="1"/>
      <c r="H11573" s="1"/>
      <c r="I11573" s="1"/>
      <c r="J11573" s="1"/>
      <c r="K11573" s="1"/>
      <c r="L11573" s="1"/>
      <c r="M11573" s="1"/>
      <c r="N11573" s="1"/>
    </row>
    <row r="11574" spans="6:14" x14ac:dyDescent="0.25">
      <c r="F11574" s="1"/>
      <c r="G11574" s="1"/>
      <c r="H11574" s="1"/>
      <c r="I11574" s="1"/>
      <c r="J11574" s="1"/>
      <c r="K11574" s="1"/>
      <c r="L11574" s="1"/>
      <c r="M11574" s="1"/>
      <c r="N11574" s="1"/>
    </row>
    <row r="11575" spans="6:14" x14ac:dyDescent="0.25">
      <c r="F11575" s="1"/>
      <c r="G11575" s="1"/>
      <c r="H11575" s="1"/>
      <c r="I11575" s="1"/>
      <c r="J11575" s="1"/>
      <c r="K11575" s="1"/>
      <c r="L11575" s="1"/>
      <c r="M11575" s="1"/>
      <c r="N11575" s="1"/>
    </row>
    <row r="11576" spans="6:14" x14ac:dyDescent="0.25">
      <c r="F11576" s="1"/>
      <c r="G11576" s="1"/>
      <c r="H11576" s="1"/>
      <c r="I11576" s="1"/>
      <c r="J11576" s="1"/>
      <c r="K11576" s="1"/>
      <c r="L11576" s="1"/>
      <c r="M11576" s="1"/>
      <c r="N11576" s="1"/>
    </row>
    <row r="11577" spans="6:14" x14ac:dyDescent="0.25">
      <c r="F11577" s="1"/>
      <c r="G11577" s="1"/>
      <c r="H11577" s="1"/>
      <c r="I11577" s="1"/>
      <c r="J11577" s="1"/>
      <c r="K11577" s="1"/>
      <c r="L11577" s="1"/>
      <c r="M11577" s="1"/>
      <c r="N11577" s="1"/>
    </row>
    <row r="11578" spans="6:14" x14ac:dyDescent="0.25">
      <c r="F11578" s="1"/>
      <c r="G11578" s="1"/>
      <c r="H11578" s="1"/>
      <c r="I11578" s="1"/>
      <c r="J11578" s="1"/>
      <c r="K11578" s="1"/>
      <c r="L11578" s="1"/>
      <c r="M11578" s="1"/>
      <c r="N11578" s="1"/>
    </row>
    <row r="11579" spans="6:14" x14ac:dyDescent="0.25">
      <c r="F11579" s="1"/>
      <c r="G11579" s="1"/>
      <c r="H11579" s="1"/>
      <c r="I11579" s="1"/>
      <c r="J11579" s="1"/>
      <c r="K11579" s="1"/>
      <c r="L11579" s="1"/>
      <c r="M11579" s="1"/>
      <c r="N11579" s="1"/>
    </row>
    <row r="11580" spans="6:14" x14ac:dyDescent="0.25">
      <c r="F11580" s="1"/>
      <c r="G11580" s="1"/>
      <c r="H11580" s="1"/>
      <c r="I11580" s="1"/>
      <c r="J11580" s="1"/>
      <c r="K11580" s="1"/>
      <c r="L11580" s="1"/>
      <c r="M11580" s="1"/>
      <c r="N11580" s="1"/>
    </row>
    <row r="11581" spans="6:14" x14ac:dyDescent="0.25">
      <c r="F11581" s="1"/>
      <c r="G11581" s="1"/>
      <c r="H11581" s="1"/>
      <c r="I11581" s="1"/>
      <c r="J11581" s="1"/>
      <c r="K11581" s="1"/>
      <c r="L11581" s="1"/>
      <c r="M11581" s="1"/>
      <c r="N11581" s="1"/>
    </row>
    <row r="11582" spans="6:14" x14ac:dyDescent="0.25">
      <c r="F11582" s="1"/>
      <c r="G11582" s="1"/>
      <c r="H11582" s="1"/>
      <c r="I11582" s="1"/>
      <c r="J11582" s="1"/>
      <c r="K11582" s="1"/>
      <c r="L11582" s="1"/>
      <c r="M11582" s="1"/>
      <c r="N11582" s="1"/>
    </row>
    <row r="11583" spans="6:14" x14ac:dyDescent="0.25">
      <c r="F11583" s="1"/>
      <c r="G11583" s="1"/>
      <c r="H11583" s="1"/>
      <c r="I11583" s="1"/>
      <c r="J11583" s="1"/>
      <c r="K11583" s="1"/>
      <c r="L11583" s="1"/>
      <c r="M11583" s="1"/>
      <c r="N11583" s="1"/>
    </row>
    <row r="11584" spans="6:14" x14ac:dyDescent="0.25">
      <c r="F11584" s="1"/>
      <c r="G11584" s="1"/>
      <c r="H11584" s="1"/>
      <c r="I11584" s="1"/>
      <c r="J11584" s="1"/>
      <c r="K11584" s="1"/>
      <c r="L11584" s="1"/>
      <c r="M11584" s="1"/>
      <c r="N11584" s="1"/>
    </row>
    <row r="11585" spans="6:14" x14ac:dyDescent="0.25">
      <c r="F11585" s="1"/>
      <c r="G11585" s="1"/>
      <c r="H11585" s="1"/>
      <c r="I11585" s="1"/>
      <c r="J11585" s="1"/>
      <c r="K11585" s="1"/>
      <c r="L11585" s="1"/>
      <c r="M11585" s="1"/>
      <c r="N11585" s="1"/>
    </row>
    <row r="11586" spans="6:14" x14ac:dyDescent="0.25">
      <c r="F11586" s="1"/>
      <c r="G11586" s="1"/>
      <c r="H11586" s="1"/>
      <c r="I11586" s="1"/>
      <c r="J11586" s="1"/>
      <c r="K11586" s="1"/>
      <c r="L11586" s="1"/>
      <c r="M11586" s="1"/>
      <c r="N11586" s="1"/>
    </row>
    <row r="11587" spans="6:14" x14ac:dyDescent="0.25">
      <c r="F11587" s="1"/>
      <c r="G11587" s="1"/>
      <c r="H11587" s="1"/>
      <c r="I11587" s="1"/>
      <c r="J11587" s="1"/>
      <c r="K11587" s="1"/>
      <c r="L11587" s="1"/>
      <c r="M11587" s="1"/>
      <c r="N11587" s="1"/>
    </row>
    <row r="11588" spans="6:14" x14ac:dyDescent="0.25">
      <c r="F11588" s="1"/>
      <c r="G11588" s="1"/>
      <c r="H11588" s="1"/>
      <c r="I11588" s="1"/>
      <c r="J11588" s="1"/>
      <c r="K11588" s="1"/>
      <c r="L11588" s="1"/>
      <c r="M11588" s="1"/>
      <c r="N11588" s="1"/>
    </row>
    <row r="11589" spans="6:14" x14ac:dyDescent="0.25">
      <c r="F11589" s="1"/>
      <c r="G11589" s="1"/>
      <c r="H11589" s="1"/>
      <c r="I11589" s="1"/>
      <c r="J11589" s="1"/>
      <c r="K11589" s="1"/>
      <c r="L11589" s="1"/>
      <c r="M11589" s="1"/>
      <c r="N11589" s="1"/>
    </row>
    <row r="11590" spans="6:14" x14ac:dyDescent="0.25">
      <c r="F11590" s="1"/>
      <c r="G11590" s="1"/>
      <c r="H11590" s="1"/>
      <c r="I11590" s="1"/>
      <c r="J11590" s="1"/>
      <c r="K11590" s="1"/>
      <c r="L11590" s="1"/>
      <c r="M11590" s="1"/>
      <c r="N11590" s="1"/>
    </row>
    <row r="11591" spans="6:14" x14ac:dyDescent="0.25">
      <c r="F11591" s="1"/>
      <c r="G11591" s="1"/>
      <c r="H11591" s="1"/>
      <c r="I11591" s="1"/>
      <c r="J11591" s="1"/>
      <c r="K11591" s="1"/>
      <c r="L11591" s="1"/>
      <c r="M11591" s="1"/>
      <c r="N11591" s="1"/>
    </row>
    <row r="11592" spans="6:14" x14ac:dyDescent="0.25">
      <c r="F11592" s="1"/>
      <c r="G11592" s="1"/>
      <c r="H11592" s="1"/>
      <c r="I11592" s="1"/>
      <c r="J11592" s="1"/>
      <c r="K11592" s="1"/>
      <c r="L11592" s="1"/>
      <c r="M11592" s="1"/>
      <c r="N11592" s="1"/>
    </row>
    <row r="11593" spans="6:14" x14ac:dyDescent="0.25">
      <c r="F11593" s="1"/>
      <c r="G11593" s="1"/>
      <c r="H11593" s="1"/>
      <c r="I11593" s="1"/>
      <c r="J11593" s="1"/>
      <c r="K11593" s="1"/>
      <c r="L11593" s="1"/>
      <c r="M11593" s="1"/>
      <c r="N11593" s="1"/>
    </row>
    <row r="11594" spans="6:14" x14ac:dyDescent="0.25">
      <c r="F11594" s="1"/>
      <c r="G11594" s="1"/>
      <c r="H11594" s="1"/>
      <c r="I11594" s="1"/>
      <c r="J11594" s="1"/>
      <c r="K11594" s="1"/>
      <c r="L11594" s="1"/>
      <c r="M11594" s="1"/>
      <c r="N11594" s="1"/>
    </row>
    <row r="11595" spans="6:14" x14ac:dyDescent="0.25">
      <c r="F11595" s="1"/>
      <c r="G11595" s="1"/>
      <c r="H11595" s="1"/>
      <c r="I11595" s="1"/>
      <c r="J11595" s="1"/>
      <c r="K11595" s="1"/>
      <c r="L11595" s="1"/>
      <c r="M11595" s="1"/>
      <c r="N11595" s="1"/>
    </row>
    <row r="11596" spans="6:14" x14ac:dyDescent="0.25">
      <c r="F11596" s="1"/>
      <c r="G11596" s="1"/>
      <c r="H11596" s="1"/>
      <c r="I11596" s="1"/>
      <c r="J11596" s="1"/>
      <c r="K11596" s="1"/>
      <c r="L11596" s="1"/>
      <c r="M11596" s="1"/>
      <c r="N11596" s="1"/>
    </row>
    <row r="11597" spans="6:14" x14ac:dyDescent="0.25">
      <c r="F11597" s="1"/>
      <c r="G11597" s="1"/>
      <c r="H11597" s="1"/>
      <c r="I11597" s="1"/>
      <c r="J11597" s="1"/>
      <c r="K11597" s="1"/>
      <c r="L11597" s="1"/>
      <c r="M11597" s="1"/>
      <c r="N11597" s="1"/>
    </row>
    <row r="11598" spans="6:14" x14ac:dyDescent="0.25">
      <c r="F11598" s="1"/>
      <c r="G11598" s="1"/>
      <c r="H11598" s="1"/>
      <c r="I11598" s="1"/>
      <c r="J11598" s="1"/>
      <c r="K11598" s="1"/>
      <c r="L11598" s="1"/>
      <c r="M11598" s="1"/>
      <c r="N11598" s="1"/>
    </row>
    <row r="11599" spans="6:14" x14ac:dyDescent="0.25">
      <c r="F11599" s="1"/>
      <c r="G11599" s="1"/>
      <c r="H11599" s="1"/>
      <c r="I11599" s="1"/>
      <c r="J11599" s="1"/>
      <c r="K11599" s="1"/>
      <c r="L11599" s="1"/>
      <c r="M11599" s="1"/>
      <c r="N11599" s="1"/>
    </row>
    <row r="11600" spans="6:14" x14ac:dyDescent="0.25">
      <c r="F11600" s="1"/>
      <c r="G11600" s="1"/>
      <c r="H11600" s="1"/>
      <c r="I11600" s="1"/>
      <c r="J11600" s="1"/>
      <c r="K11600" s="1"/>
      <c r="L11600" s="1"/>
      <c r="M11600" s="1"/>
      <c r="N11600" s="1"/>
    </row>
    <row r="11601" spans="6:14" x14ac:dyDescent="0.25">
      <c r="F11601" s="1"/>
      <c r="G11601" s="1"/>
      <c r="H11601" s="1"/>
      <c r="I11601" s="1"/>
      <c r="J11601" s="1"/>
      <c r="K11601" s="1"/>
      <c r="L11601" s="1"/>
      <c r="M11601" s="1"/>
      <c r="N11601" s="1"/>
    </row>
    <row r="11602" spans="6:14" x14ac:dyDescent="0.25">
      <c r="F11602" s="1"/>
      <c r="G11602" s="1"/>
      <c r="H11602" s="1"/>
      <c r="I11602" s="1"/>
      <c r="J11602" s="1"/>
      <c r="K11602" s="1"/>
      <c r="L11602" s="1"/>
      <c r="M11602" s="1"/>
      <c r="N11602" s="1"/>
    </row>
    <row r="11603" spans="6:14" x14ac:dyDescent="0.25">
      <c r="F11603" s="1"/>
      <c r="G11603" s="1"/>
      <c r="H11603" s="1"/>
      <c r="I11603" s="1"/>
      <c r="J11603" s="1"/>
      <c r="K11603" s="1"/>
      <c r="L11603" s="1"/>
      <c r="M11603" s="1"/>
      <c r="N11603" s="1"/>
    </row>
    <row r="11604" spans="6:14" x14ac:dyDescent="0.25">
      <c r="F11604" s="1"/>
      <c r="G11604" s="1"/>
      <c r="H11604" s="1"/>
      <c r="I11604" s="1"/>
      <c r="J11604" s="1"/>
      <c r="K11604" s="1"/>
      <c r="L11604" s="1"/>
      <c r="M11604" s="1"/>
      <c r="N11604" s="1"/>
    </row>
    <row r="11605" spans="6:14" x14ac:dyDescent="0.25">
      <c r="F11605" s="1"/>
      <c r="G11605" s="1"/>
      <c r="H11605" s="1"/>
      <c r="I11605" s="1"/>
      <c r="J11605" s="1"/>
      <c r="K11605" s="1"/>
      <c r="L11605" s="1"/>
      <c r="M11605" s="1"/>
      <c r="N11605" s="1"/>
    </row>
    <row r="11606" spans="6:14" x14ac:dyDescent="0.25">
      <c r="F11606" s="1"/>
      <c r="G11606" s="1"/>
      <c r="H11606" s="1"/>
      <c r="I11606" s="1"/>
      <c r="J11606" s="1"/>
      <c r="K11606" s="1"/>
      <c r="L11606" s="1"/>
      <c r="M11606" s="1"/>
      <c r="N11606" s="1"/>
    </row>
    <row r="11607" spans="6:14" x14ac:dyDescent="0.25">
      <c r="F11607" s="1"/>
      <c r="G11607" s="1"/>
      <c r="H11607" s="1"/>
      <c r="I11607" s="1"/>
      <c r="J11607" s="1"/>
      <c r="K11607" s="1"/>
      <c r="L11607" s="1"/>
      <c r="M11607" s="1"/>
      <c r="N11607" s="1"/>
    </row>
    <row r="11608" spans="6:14" x14ac:dyDescent="0.25">
      <c r="F11608" s="1"/>
      <c r="G11608" s="1"/>
      <c r="H11608" s="1"/>
      <c r="I11608" s="1"/>
      <c r="J11608" s="1"/>
      <c r="K11608" s="1"/>
      <c r="L11608" s="1"/>
      <c r="M11608" s="1"/>
      <c r="N11608" s="1"/>
    </row>
    <row r="11609" spans="6:14" x14ac:dyDescent="0.25">
      <c r="F11609" s="1"/>
      <c r="G11609" s="1"/>
      <c r="H11609" s="1"/>
      <c r="I11609" s="1"/>
      <c r="J11609" s="1"/>
      <c r="K11609" s="1"/>
      <c r="L11609" s="1"/>
      <c r="M11609" s="1"/>
      <c r="N11609" s="1"/>
    </row>
    <row r="11610" spans="6:14" x14ac:dyDescent="0.25">
      <c r="F11610" s="1"/>
      <c r="G11610" s="1"/>
      <c r="H11610" s="1"/>
      <c r="I11610" s="1"/>
      <c r="J11610" s="1"/>
      <c r="K11610" s="1"/>
      <c r="L11610" s="1"/>
      <c r="M11610" s="1"/>
      <c r="N11610" s="1"/>
    </row>
    <row r="11611" spans="6:14" x14ac:dyDescent="0.25">
      <c r="F11611" s="1"/>
      <c r="G11611" s="1"/>
      <c r="H11611" s="1"/>
      <c r="I11611" s="1"/>
      <c r="J11611" s="1"/>
      <c r="K11611" s="1"/>
      <c r="L11611" s="1"/>
      <c r="M11611" s="1"/>
      <c r="N11611" s="1"/>
    </row>
    <row r="11612" spans="6:14" x14ac:dyDescent="0.25">
      <c r="F11612" s="1"/>
      <c r="G11612" s="1"/>
      <c r="H11612" s="1"/>
      <c r="I11612" s="1"/>
      <c r="J11612" s="1"/>
      <c r="K11612" s="1"/>
      <c r="L11612" s="1"/>
      <c r="M11612" s="1"/>
      <c r="N11612" s="1"/>
    </row>
    <row r="11613" spans="6:14" x14ac:dyDescent="0.25">
      <c r="F11613" s="1"/>
      <c r="G11613" s="1"/>
      <c r="H11613" s="1"/>
      <c r="I11613" s="1"/>
      <c r="J11613" s="1"/>
      <c r="K11613" s="1"/>
      <c r="L11613" s="1"/>
      <c r="M11613" s="1"/>
      <c r="N11613" s="1"/>
    </row>
    <row r="11614" spans="6:14" x14ac:dyDescent="0.25">
      <c r="F11614" s="1"/>
      <c r="G11614" s="1"/>
      <c r="H11614" s="1"/>
      <c r="I11614" s="1"/>
      <c r="J11614" s="1"/>
      <c r="K11614" s="1"/>
      <c r="L11614" s="1"/>
      <c r="M11614" s="1"/>
      <c r="N11614" s="1"/>
    </row>
    <row r="11615" spans="6:14" x14ac:dyDescent="0.25">
      <c r="F11615" s="1"/>
      <c r="G11615" s="1"/>
      <c r="H11615" s="1"/>
      <c r="I11615" s="1"/>
      <c r="J11615" s="1"/>
      <c r="K11615" s="1"/>
      <c r="L11615" s="1"/>
      <c r="M11615" s="1"/>
      <c r="N11615" s="1"/>
    </row>
    <row r="11616" spans="6:14" x14ac:dyDescent="0.25">
      <c r="F11616" s="1"/>
      <c r="G11616" s="1"/>
      <c r="H11616" s="1"/>
      <c r="I11616" s="1"/>
      <c r="J11616" s="1"/>
      <c r="K11616" s="1"/>
      <c r="L11616" s="1"/>
      <c r="M11616" s="1"/>
      <c r="N11616" s="1"/>
    </row>
    <row r="11617" spans="6:14" x14ac:dyDescent="0.25">
      <c r="F11617" s="1"/>
      <c r="G11617" s="1"/>
      <c r="H11617" s="1"/>
      <c r="I11617" s="1"/>
      <c r="J11617" s="1"/>
      <c r="K11617" s="1"/>
      <c r="L11617" s="1"/>
      <c r="M11617" s="1"/>
      <c r="N11617" s="1"/>
    </row>
    <row r="11618" spans="6:14" x14ac:dyDescent="0.25">
      <c r="F11618" s="1"/>
      <c r="G11618" s="1"/>
      <c r="H11618" s="1"/>
      <c r="I11618" s="1"/>
      <c r="J11618" s="1"/>
      <c r="K11618" s="1"/>
      <c r="L11618" s="1"/>
      <c r="M11618" s="1"/>
      <c r="N11618" s="1"/>
    </row>
    <row r="11619" spans="6:14" x14ac:dyDescent="0.25">
      <c r="F11619" s="1"/>
      <c r="G11619" s="1"/>
      <c r="H11619" s="1"/>
      <c r="I11619" s="1"/>
      <c r="J11619" s="1"/>
      <c r="K11619" s="1"/>
      <c r="L11619" s="1"/>
      <c r="M11619" s="1"/>
      <c r="N11619" s="1"/>
    </row>
    <row r="11620" spans="6:14" x14ac:dyDescent="0.25">
      <c r="F11620" s="1"/>
      <c r="G11620" s="1"/>
      <c r="H11620" s="1"/>
      <c r="I11620" s="1"/>
      <c r="J11620" s="1"/>
      <c r="K11620" s="1"/>
      <c r="L11620" s="1"/>
      <c r="M11620" s="1"/>
      <c r="N11620" s="1"/>
    </row>
    <row r="11621" spans="6:14" x14ac:dyDescent="0.25">
      <c r="F11621" s="1"/>
      <c r="G11621" s="1"/>
      <c r="H11621" s="1"/>
      <c r="I11621" s="1"/>
      <c r="J11621" s="1"/>
      <c r="K11621" s="1"/>
      <c r="L11621" s="1"/>
      <c r="M11621" s="1"/>
      <c r="N11621" s="1"/>
    </row>
    <row r="11622" spans="6:14" x14ac:dyDescent="0.25">
      <c r="F11622" s="1"/>
      <c r="G11622" s="1"/>
      <c r="H11622" s="1"/>
      <c r="I11622" s="1"/>
      <c r="J11622" s="1"/>
      <c r="K11622" s="1"/>
      <c r="L11622" s="1"/>
      <c r="M11622" s="1"/>
      <c r="N11622" s="1"/>
    </row>
    <row r="11623" spans="6:14" x14ac:dyDescent="0.25">
      <c r="F11623" s="1"/>
      <c r="G11623" s="1"/>
      <c r="H11623" s="1"/>
      <c r="I11623" s="1"/>
      <c r="J11623" s="1"/>
      <c r="K11623" s="1"/>
      <c r="L11623" s="1"/>
      <c r="M11623" s="1"/>
      <c r="N11623" s="1"/>
    </row>
    <row r="11624" spans="6:14" x14ac:dyDescent="0.25">
      <c r="F11624" s="1"/>
      <c r="G11624" s="1"/>
      <c r="H11624" s="1"/>
      <c r="I11624" s="1"/>
      <c r="J11624" s="1"/>
      <c r="K11624" s="1"/>
      <c r="L11624" s="1"/>
      <c r="M11624" s="1"/>
      <c r="N11624" s="1"/>
    </row>
    <row r="11625" spans="6:14" x14ac:dyDescent="0.25">
      <c r="F11625" s="1"/>
      <c r="G11625" s="1"/>
      <c r="H11625" s="1"/>
      <c r="I11625" s="1"/>
      <c r="J11625" s="1"/>
      <c r="K11625" s="1"/>
      <c r="L11625" s="1"/>
      <c r="M11625" s="1"/>
      <c r="N11625" s="1"/>
    </row>
    <row r="11626" spans="6:14" x14ac:dyDescent="0.25">
      <c r="F11626" s="1"/>
      <c r="G11626" s="1"/>
      <c r="H11626" s="1"/>
      <c r="I11626" s="1"/>
      <c r="J11626" s="1"/>
      <c r="K11626" s="1"/>
      <c r="L11626" s="1"/>
      <c r="M11626" s="1"/>
      <c r="N11626" s="1"/>
    </row>
    <row r="11627" spans="6:14" x14ac:dyDescent="0.25">
      <c r="F11627" s="1"/>
      <c r="G11627" s="1"/>
      <c r="H11627" s="1"/>
      <c r="I11627" s="1"/>
      <c r="J11627" s="1"/>
      <c r="K11627" s="1"/>
      <c r="L11627" s="1"/>
      <c r="M11627" s="1"/>
      <c r="N11627" s="1"/>
    </row>
    <row r="11628" spans="6:14" x14ac:dyDescent="0.25">
      <c r="F11628" s="1"/>
      <c r="G11628" s="1"/>
      <c r="H11628" s="1"/>
      <c r="I11628" s="1"/>
      <c r="J11628" s="1"/>
      <c r="K11628" s="1"/>
      <c r="L11628" s="1"/>
      <c r="M11628" s="1"/>
      <c r="N11628" s="1"/>
    </row>
    <row r="11629" spans="6:14" x14ac:dyDescent="0.25">
      <c r="F11629" s="1"/>
      <c r="G11629" s="1"/>
      <c r="H11629" s="1"/>
      <c r="I11629" s="1"/>
      <c r="J11629" s="1"/>
      <c r="K11629" s="1"/>
      <c r="L11629" s="1"/>
      <c r="M11629" s="1"/>
      <c r="N11629" s="1"/>
    </row>
    <row r="11630" spans="6:14" x14ac:dyDescent="0.25">
      <c r="F11630" s="1"/>
      <c r="G11630" s="1"/>
      <c r="H11630" s="1"/>
      <c r="I11630" s="1"/>
      <c r="J11630" s="1"/>
      <c r="K11630" s="1"/>
      <c r="L11630" s="1"/>
      <c r="M11630" s="1"/>
      <c r="N11630" s="1"/>
    </row>
    <row r="11631" spans="6:14" x14ac:dyDescent="0.25">
      <c r="F11631" s="1"/>
      <c r="G11631" s="1"/>
      <c r="H11631" s="1"/>
      <c r="I11631" s="1"/>
      <c r="J11631" s="1"/>
      <c r="K11631" s="1"/>
      <c r="L11631" s="1"/>
      <c r="M11631" s="1"/>
      <c r="N11631" s="1"/>
    </row>
    <row r="11632" spans="6:14" x14ac:dyDescent="0.25">
      <c r="F11632" s="1"/>
      <c r="G11632" s="1"/>
      <c r="H11632" s="1"/>
      <c r="I11632" s="1"/>
      <c r="J11632" s="1"/>
      <c r="K11632" s="1"/>
      <c r="L11632" s="1"/>
      <c r="M11632" s="1"/>
      <c r="N11632" s="1"/>
    </row>
    <row r="11633" spans="6:14" x14ac:dyDescent="0.25">
      <c r="F11633" s="1"/>
      <c r="G11633" s="1"/>
      <c r="H11633" s="1"/>
      <c r="I11633" s="1"/>
      <c r="J11633" s="1"/>
      <c r="K11633" s="1"/>
      <c r="L11633" s="1"/>
      <c r="M11633" s="1"/>
      <c r="N11633" s="1"/>
    </row>
    <row r="11634" spans="6:14" x14ac:dyDescent="0.25">
      <c r="F11634" s="1"/>
      <c r="G11634" s="1"/>
      <c r="H11634" s="1"/>
      <c r="I11634" s="1"/>
      <c r="J11634" s="1"/>
      <c r="K11634" s="1"/>
      <c r="L11634" s="1"/>
      <c r="M11634" s="1"/>
      <c r="N11634" s="1"/>
    </row>
    <row r="11635" spans="6:14" x14ac:dyDescent="0.25">
      <c r="F11635" s="1"/>
      <c r="G11635" s="1"/>
      <c r="H11635" s="1"/>
      <c r="I11635" s="1"/>
      <c r="J11635" s="1"/>
      <c r="K11635" s="1"/>
      <c r="L11635" s="1"/>
      <c r="M11635" s="1"/>
      <c r="N11635" s="1"/>
    </row>
    <row r="11636" spans="6:14" x14ac:dyDescent="0.25">
      <c r="F11636" s="1"/>
      <c r="G11636" s="1"/>
      <c r="H11636" s="1"/>
      <c r="I11636" s="1"/>
      <c r="J11636" s="1"/>
      <c r="K11636" s="1"/>
      <c r="L11636" s="1"/>
      <c r="M11636" s="1"/>
      <c r="N11636" s="1"/>
    </row>
    <row r="11637" spans="6:14" x14ac:dyDescent="0.25">
      <c r="F11637" s="1"/>
      <c r="G11637" s="1"/>
      <c r="H11637" s="1"/>
      <c r="I11637" s="1"/>
      <c r="J11637" s="1"/>
      <c r="K11637" s="1"/>
      <c r="L11637" s="1"/>
      <c r="M11637" s="1"/>
      <c r="N11637" s="1"/>
    </row>
    <row r="11638" spans="6:14" x14ac:dyDescent="0.25">
      <c r="F11638" s="1"/>
      <c r="G11638" s="1"/>
      <c r="H11638" s="1"/>
      <c r="I11638" s="1"/>
      <c r="J11638" s="1"/>
      <c r="K11638" s="1"/>
      <c r="L11638" s="1"/>
      <c r="M11638" s="1"/>
      <c r="N11638" s="1"/>
    </row>
    <row r="11639" spans="6:14" x14ac:dyDescent="0.25">
      <c r="F11639" s="1"/>
      <c r="G11639" s="1"/>
      <c r="H11639" s="1"/>
      <c r="I11639" s="1"/>
      <c r="J11639" s="1"/>
      <c r="K11639" s="1"/>
      <c r="L11639" s="1"/>
      <c r="M11639" s="1"/>
      <c r="N11639" s="1"/>
    </row>
    <row r="11640" spans="6:14" x14ac:dyDescent="0.25">
      <c r="F11640" s="1"/>
      <c r="G11640" s="1"/>
      <c r="H11640" s="1"/>
      <c r="I11640" s="1"/>
      <c r="J11640" s="1"/>
      <c r="K11640" s="1"/>
      <c r="L11640" s="1"/>
      <c r="M11640" s="1"/>
      <c r="N11640" s="1"/>
    </row>
    <row r="11641" spans="6:14" x14ac:dyDescent="0.25">
      <c r="F11641" s="1"/>
      <c r="G11641" s="1"/>
      <c r="H11641" s="1"/>
      <c r="I11641" s="1"/>
      <c r="J11641" s="1"/>
      <c r="K11641" s="1"/>
      <c r="L11641" s="1"/>
      <c r="M11641" s="1"/>
      <c r="N11641" s="1"/>
    </row>
    <row r="11642" spans="6:14" x14ac:dyDescent="0.25">
      <c r="F11642" s="1"/>
      <c r="G11642" s="1"/>
      <c r="H11642" s="1"/>
      <c r="I11642" s="1"/>
      <c r="J11642" s="1"/>
      <c r="K11642" s="1"/>
      <c r="L11642" s="1"/>
      <c r="M11642" s="1"/>
      <c r="N11642" s="1"/>
    </row>
    <row r="11643" spans="6:14" x14ac:dyDescent="0.25">
      <c r="F11643" s="1"/>
      <c r="G11643" s="1"/>
      <c r="H11643" s="1"/>
      <c r="I11643" s="1"/>
      <c r="J11643" s="1"/>
      <c r="K11643" s="1"/>
      <c r="L11643" s="1"/>
      <c r="M11643" s="1"/>
      <c r="N11643" s="1"/>
    </row>
    <row r="11644" spans="6:14" x14ac:dyDescent="0.25">
      <c r="F11644" s="1"/>
      <c r="G11644" s="1"/>
      <c r="H11644" s="1"/>
      <c r="I11644" s="1"/>
      <c r="J11644" s="1"/>
      <c r="K11644" s="1"/>
      <c r="L11644" s="1"/>
      <c r="M11644" s="1"/>
      <c r="N11644" s="1"/>
    </row>
    <row r="11645" spans="6:14" x14ac:dyDescent="0.25">
      <c r="F11645" s="1"/>
      <c r="G11645" s="1"/>
      <c r="H11645" s="1"/>
      <c r="I11645" s="1"/>
      <c r="J11645" s="1"/>
      <c r="K11645" s="1"/>
      <c r="L11645" s="1"/>
      <c r="M11645" s="1"/>
      <c r="N11645" s="1"/>
    </row>
    <row r="11646" spans="6:14" x14ac:dyDescent="0.25">
      <c r="F11646" s="1"/>
      <c r="G11646" s="1"/>
      <c r="H11646" s="1"/>
      <c r="I11646" s="1"/>
      <c r="J11646" s="1"/>
      <c r="K11646" s="1"/>
      <c r="L11646" s="1"/>
      <c r="M11646" s="1"/>
      <c r="N11646" s="1"/>
    </row>
    <row r="11647" spans="6:14" x14ac:dyDescent="0.25">
      <c r="F11647" s="1"/>
      <c r="G11647" s="1"/>
      <c r="H11647" s="1"/>
      <c r="I11647" s="1"/>
      <c r="J11647" s="1"/>
      <c r="K11647" s="1"/>
      <c r="L11647" s="1"/>
      <c r="M11647" s="1"/>
      <c r="N11647" s="1"/>
    </row>
    <row r="11648" spans="6:14" x14ac:dyDescent="0.25">
      <c r="F11648" s="1"/>
      <c r="G11648" s="1"/>
      <c r="H11648" s="1"/>
      <c r="I11648" s="1"/>
      <c r="J11648" s="1"/>
      <c r="K11648" s="1"/>
      <c r="L11648" s="1"/>
      <c r="M11648" s="1"/>
      <c r="N11648" s="1"/>
    </row>
    <row r="11649" spans="6:14" x14ac:dyDescent="0.25">
      <c r="F11649" s="1"/>
      <c r="G11649" s="1"/>
      <c r="H11649" s="1"/>
      <c r="I11649" s="1"/>
      <c r="J11649" s="1"/>
      <c r="K11649" s="1"/>
      <c r="L11649" s="1"/>
      <c r="M11649" s="1"/>
      <c r="N11649" s="1"/>
    </row>
    <row r="11650" spans="6:14" x14ac:dyDescent="0.25">
      <c r="F11650" s="1"/>
      <c r="G11650" s="1"/>
      <c r="H11650" s="1"/>
      <c r="I11650" s="1"/>
      <c r="J11650" s="1"/>
      <c r="K11650" s="1"/>
      <c r="L11650" s="1"/>
      <c r="M11650" s="1"/>
      <c r="N11650" s="1"/>
    </row>
    <row r="11651" spans="6:14" x14ac:dyDescent="0.25">
      <c r="F11651" s="1"/>
      <c r="G11651" s="1"/>
      <c r="H11651" s="1"/>
      <c r="I11651" s="1"/>
      <c r="J11651" s="1"/>
      <c r="K11651" s="1"/>
      <c r="L11651" s="1"/>
      <c r="M11651" s="1"/>
      <c r="N11651" s="1"/>
    </row>
    <row r="11652" spans="6:14" x14ac:dyDescent="0.25">
      <c r="F11652" s="1"/>
      <c r="G11652" s="1"/>
      <c r="H11652" s="1"/>
      <c r="I11652" s="1"/>
      <c r="J11652" s="1"/>
      <c r="K11652" s="1"/>
      <c r="L11652" s="1"/>
      <c r="M11652" s="1"/>
      <c r="N11652" s="1"/>
    </row>
    <row r="11653" spans="6:14" x14ac:dyDescent="0.25">
      <c r="F11653" s="1"/>
      <c r="G11653" s="1"/>
      <c r="H11653" s="1"/>
      <c r="I11653" s="1"/>
      <c r="J11653" s="1"/>
      <c r="K11653" s="1"/>
      <c r="L11653" s="1"/>
      <c r="M11653" s="1"/>
      <c r="N11653" s="1"/>
    </row>
    <row r="11654" spans="6:14" x14ac:dyDescent="0.25">
      <c r="F11654" s="1"/>
      <c r="G11654" s="1"/>
      <c r="H11654" s="1"/>
      <c r="I11654" s="1"/>
      <c r="J11654" s="1"/>
      <c r="K11654" s="1"/>
      <c r="L11654" s="1"/>
      <c r="M11654" s="1"/>
      <c r="N11654" s="1"/>
    </row>
    <row r="11655" spans="6:14" x14ac:dyDescent="0.25">
      <c r="F11655" s="1"/>
      <c r="G11655" s="1"/>
      <c r="H11655" s="1"/>
      <c r="I11655" s="1"/>
      <c r="J11655" s="1"/>
      <c r="K11655" s="1"/>
      <c r="L11655" s="1"/>
      <c r="M11655" s="1"/>
      <c r="N11655" s="1"/>
    </row>
    <row r="11656" spans="6:14" x14ac:dyDescent="0.25">
      <c r="F11656" s="1"/>
      <c r="G11656" s="1"/>
      <c r="H11656" s="1"/>
      <c r="I11656" s="1"/>
      <c r="J11656" s="1"/>
      <c r="K11656" s="1"/>
      <c r="L11656" s="1"/>
      <c r="M11656" s="1"/>
      <c r="N11656" s="1"/>
    </row>
    <row r="11657" spans="6:14" x14ac:dyDescent="0.25">
      <c r="F11657" s="1"/>
      <c r="G11657" s="1"/>
      <c r="H11657" s="1"/>
      <c r="I11657" s="1"/>
      <c r="J11657" s="1"/>
      <c r="K11657" s="1"/>
      <c r="L11657" s="1"/>
      <c r="M11657" s="1"/>
      <c r="N11657" s="1"/>
    </row>
    <row r="11658" spans="6:14" x14ac:dyDescent="0.25">
      <c r="F11658" s="1"/>
      <c r="G11658" s="1"/>
      <c r="H11658" s="1"/>
      <c r="I11658" s="1"/>
      <c r="J11658" s="1"/>
      <c r="K11658" s="1"/>
      <c r="L11658" s="1"/>
      <c r="M11658" s="1"/>
      <c r="N11658" s="1"/>
    </row>
    <row r="11659" spans="6:14" x14ac:dyDescent="0.25">
      <c r="F11659" s="1"/>
      <c r="G11659" s="1"/>
      <c r="H11659" s="1"/>
      <c r="I11659" s="1"/>
      <c r="J11659" s="1"/>
      <c r="K11659" s="1"/>
      <c r="L11659" s="1"/>
      <c r="M11659" s="1"/>
      <c r="N11659" s="1"/>
    </row>
    <row r="11660" spans="6:14" x14ac:dyDescent="0.25">
      <c r="F11660" s="1"/>
      <c r="G11660" s="1"/>
      <c r="H11660" s="1"/>
      <c r="I11660" s="1"/>
      <c r="J11660" s="1"/>
      <c r="K11660" s="1"/>
      <c r="L11660" s="1"/>
      <c r="M11660" s="1"/>
      <c r="N11660" s="1"/>
    </row>
    <row r="11661" spans="6:14" x14ac:dyDescent="0.25">
      <c r="F11661" s="1"/>
      <c r="G11661" s="1"/>
      <c r="H11661" s="1"/>
      <c r="I11661" s="1"/>
      <c r="J11661" s="1"/>
      <c r="K11661" s="1"/>
      <c r="L11661" s="1"/>
      <c r="M11661" s="1"/>
      <c r="N11661" s="1"/>
    </row>
    <row r="11662" spans="6:14" x14ac:dyDescent="0.25">
      <c r="F11662" s="1"/>
      <c r="G11662" s="1"/>
      <c r="H11662" s="1"/>
      <c r="I11662" s="1"/>
      <c r="J11662" s="1"/>
      <c r="K11662" s="1"/>
      <c r="L11662" s="1"/>
      <c r="M11662" s="1"/>
      <c r="N11662" s="1"/>
    </row>
    <row r="11663" spans="6:14" x14ac:dyDescent="0.25">
      <c r="F11663" s="1"/>
      <c r="G11663" s="1"/>
      <c r="H11663" s="1"/>
      <c r="I11663" s="1"/>
      <c r="J11663" s="1"/>
      <c r="K11663" s="1"/>
      <c r="L11663" s="1"/>
      <c r="M11663" s="1"/>
      <c r="N11663" s="1"/>
    </row>
    <row r="11664" spans="6:14" x14ac:dyDescent="0.25">
      <c r="F11664" s="1"/>
      <c r="G11664" s="1"/>
      <c r="H11664" s="1"/>
      <c r="I11664" s="1"/>
      <c r="J11664" s="1"/>
      <c r="K11664" s="1"/>
      <c r="L11664" s="1"/>
      <c r="M11664" s="1"/>
      <c r="N11664" s="1"/>
    </row>
    <row r="11665" spans="6:14" x14ac:dyDescent="0.25">
      <c r="F11665" s="1"/>
      <c r="G11665" s="1"/>
      <c r="H11665" s="1"/>
      <c r="I11665" s="1"/>
      <c r="J11665" s="1"/>
      <c r="K11665" s="1"/>
      <c r="L11665" s="1"/>
      <c r="M11665" s="1"/>
      <c r="N11665" s="1"/>
    </row>
    <row r="11666" spans="6:14" x14ac:dyDescent="0.25">
      <c r="F11666" s="1"/>
      <c r="G11666" s="1"/>
      <c r="H11666" s="1"/>
      <c r="I11666" s="1"/>
      <c r="J11666" s="1"/>
      <c r="K11666" s="1"/>
      <c r="L11666" s="1"/>
      <c r="M11666" s="1"/>
      <c r="N11666" s="1"/>
    </row>
    <row r="11667" spans="6:14" x14ac:dyDescent="0.25">
      <c r="F11667" s="1"/>
      <c r="G11667" s="1"/>
      <c r="H11667" s="1"/>
      <c r="I11667" s="1"/>
      <c r="J11667" s="1"/>
      <c r="K11667" s="1"/>
      <c r="L11667" s="1"/>
      <c r="M11667" s="1"/>
      <c r="N11667" s="1"/>
    </row>
    <row r="11668" spans="6:14" x14ac:dyDescent="0.25">
      <c r="F11668" s="1"/>
      <c r="G11668" s="1"/>
      <c r="H11668" s="1"/>
      <c r="I11668" s="1"/>
      <c r="J11668" s="1"/>
      <c r="K11668" s="1"/>
      <c r="L11668" s="1"/>
      <c r="M11668" s="1"/>
      <c r="N11668" s="1"/>
    </row>
    <row r="11669" spans="6:14" x14ac:dyDescent="0.25">
      <c r="F11669" s="1"/>
      <c r="G11669" s="1"/>
      <c r="H11669" s="1"/>
      <c r="I11669" s="1"/>
      <c r="J11669" s="1"/>
      <c r="K11669" s="1"/>
      <c r="L11669" s="1"/>
      <c r="M11669" s="1"/>
      <c r="N11669" s="1"/>
    </row>
    <row r="11670" spans="6:14" x14ac:dyDescent="0.25">
      <c r="F11670" s="1"/>
      <c r="G11670" s="1"/>
      <c r="H11670" s="1"/>
      <c r="I11670" s="1"/>
      <c r="J11670" s="1"/>
      <c r="K11670" s="1"/>
      <c r="L11670" s="1"/>
      <c r="M11670" s="1"/>
      <c r="N11670" s="1"/>
    </row>
    <row r="11671" spans="6:14" x14ac:dyDescent="0.25">
      <c r="F11671" s="1"/>
      <c r="G11671" s="1"/>
      <c r="H11671" s="1"/>
      <c r="I11671" s="1"/>
      <c r="J11671" s="1"/>
      <c r="K11671" s="1"/>
      <c r="L11671" s="1"/>
      <c r="M11671" s="1"/>
      <c r="N11671" s="1"/>
    </row>
    <row r="11672" spans="6:14" x14ac:dyDescent="0.25">
      <c r="F11672" s="1"/>
      <c r="G11672" s="1"/>
      <c r="H11672" s="1"/>
      <c r="I11672" s="1"/>
      <c r="J11672" s="1"/>
      <c r="K11672" s="1"/>
      <c r="L11672" s="1"/>
      <c r="M11672" s="1"/>
      <c r="N11672" s="1"/>
    </row>
    <row r="11673" spans="6:14" x14ac:dyDescent="0.25">
      <c r="F11673" s="1"/>
      <c r="G11673" s="1"/>
      <c r="H11673" s="1"/>
      <c r="I11673" s="1"/>
      <c r="J11673" s="1"/>
      <c r="K11673" s="1"/>
      <c r="L11673" s="1"/>
      <c r="M11673" s="1"/>
      <c r="N11673" s="1"/>
    </row>
    <row r="11674" spans="6:14" x14ac:dyDescent="0.25">
      <c r="F11674" s="1"/>
      <c r="G11674" s="1"/>
      <c r="H11674" s="1"/>
      <c r="I11674" s="1"/>
      <c r="J11674" s="1"/>
      <c r="K11674" s="1"/>
      <c r="L11674" s="1"/>
      <c r="M11674" s="1"/>
      <c r="N11674" s="1"/>
    </row>
    <row r="11675" spans="6:14" x14ac:dyDescent="0.25">
      <c r="F11675" s="1"/>
      <c r="G11675" s="1"/>
      <c r="H11675" s="1"/>
      <c r="I11675" s="1"/>
      <c r="J11675" s="1"/>
      <c r="K11675" s="1"/>
      <c r="L11675" s="1"/>
      <c r="M11675" s="1"/>
      <c r="N11675" s="1"/>
    </row>
    <row r="11676" spans="6:14" x14ac:dyDescent="0.25">
      <c r="F11676" s="1"/>
      <c r="G11676" s="1"/>
      <c r="H11676" s="1"/>
      <c r="I11676" s="1"/>
      <c r="J11676" s="1"/>
      <c r="K11676" s="1"/>
      <c r="L11676" s="1"/>
      <c r="M11676" s="1"/>
      <c r="N11676" s="1"/>
    </row>
    <row r="11677" spans="6:14" x14ac:dyDescent="0.25">
      <c r="F11677" s="1"/>
      <c r="G11677" s="1"/>
      <c r="H11677" s="1"/>
      <c r="I11677" s="1"/>
      <c r="J11677" s="1"/>
      <c r="K11677" s="1"/>
      <c r="L11677" s="1"/>
      <c r="M11677" s="1"/>
      <c r="N11677" s="1"/>
    </row>
    <row r="11678" spans="6:14" x14ac:dyDescent="0.25">
      <c r="F11678" s="1"/>
      <c r="G11678" s="1"/>
      <c r="H11678" s="1"/>
      <c r="I11678" s="1"/>
      <c r="J11678" s="1"/>
      <c r="K11678" s="1"/>
      <c r="L11678" s="1"/>
      <c r="M11678" s="1"/>
      <c r="N11678" s="1"/>
    </row>
    <row r="11679" spans="6:14" x14ac:dyDescent="0.25">
      <c r="F11679" s="1"/>
      <c r="G11679" s="1"/>
      <c r="H11679" s="1"/>
      <c r="I11679" s="1"/>
      <c r="J11679" s="1"/>
      <c r="K11679" s="1"/>
      <c r="L11679" s="1"/>
      <c r="M11679" s="1"/>
      <c r="N11679" s="1"/>
    </row>
    <row r="11680" spans="6:14" x14ac:dyDescent="0.25">
      <c r="F11680" s="1"/>
      <c r="G11680" s="1"/>
      <c r="H11680" s="1"/>
      <c r="I11680" s="1"/>
      <c r="J11680" s="1"/>
      <c r="K11680" s="1"/>
      <c r="L11680" s="1"/>
      <c r="M11680" s="1"/>
      <c r="N11680" s="1"/>
    </row>
    <row r="11681" spans="6:14" x14ac:dyDescent="0.25">
      <c r="F11681" s="1"/>
      <c r="G11681" s="1"/>
      <c r="H11681" s="1"/>
      <c r="I11681" s="1"/>
      <c r="J11681" s="1"/>
      <c r="K11681" s="1"/>
      <c r="L11681" s="1"/>
      <c r="M11681" s="1"/>
      <c r="N11681" s="1"/>
    </row>
    <row r="11682" spans="6:14" x14ac:dyDescent="0.25">
      <c r="F11682" s="1"/>
      <c r="G11682" s="1"/>
      <c r="H11682" s="1"/>
      <c r="I11682" s="1"/>
      <c r="J11682" s="1"/>
      <c r="K11682" s="1"/>
      <c r="L11682" s="1"/>
      <c r="M11682" s="1"/>
      <c r="N11682" s="1"/>
    </row>
    <row r="11683" spans="6:14" x14ac:dyDescent="0.25">
      <c r="F11683" s="1"/>
      <c r="G11683" s="1"/>
      <c r="H11683" s="1"/>
      <c r="I11683" s="1"/>
      <c r="J11683" s="1"/>
      <c r="K11683" s="1"/>
      <c r="L11683" s="1"/>
      <c r="M11683" s="1"/>
      <c r="N11683" s="1"/>
    </row>
    <row r="11684" spans="6:14" x14ac:dyDescent="0.25">
      <c r="F11684" s="1"/>
      <c r="G11684" s="1"/>
      <c r="H11684" s="1"/>
      <c r="I11684" s="1"/>
      <c r="J11684" s="1"/>
      <c r="K11684" s="1"/>
      <c r="L11684" s="1"/>
      <c r="M11684" s="1"/>
      <c r="N11684" s="1"/>
    </row>
    <row r="11685" spans="6:14" x14ac:dyDescent="0.25">
      <c r="F11685" s="1"/>
      <c r="G11685" s="1"/>
      <c r="H11685" s="1"/>
      <c r="I11685" s="1"/>
      <c r="J11685" s="1"/>
      <c r="K11685" s="1"/>
      <c r="L11685" s="1"/>
      <c r="M11685" s="1"/>
      <c r="N11685" s="1"/>
    </row>
    <row r="11686" spans="6:14" x14ac:dyDescent="0.25">
      <c r="F11686" s="1"/>
      <c r="G11686" s="1"/>
      <c r="H11686" s="1"/>
      <c r="I11686" s="1"/>
      <c r="J11686" s="1"/>
      <c r="K11686" s="1"/>
      <c r="L11686" s="1"/>
      <c r="M11686" s="1"/>
      <c r="N11686" s="1"/>
    </row>
    <row r="11687" spans="6:14" x14ac:dyDescent="0.25">
      <c r="F11687" s="1"/>
      <c r="G11687" s="1"/>
      <c r="H11687" s="1"/>
      <c r="I11687" s="1"/>
      <c r="J11687" s="1"/>
      <c r="K11687" s="1"/>
      <c r="L11687" s="1"/>
      <c r="M11687" s="1"/>
      <c r="N11687" s="1"/>
    </row>
    <row r="11688" spans="6:14" x14ac:dyDescent="0.25">
      <c r="F11688" s="1"/>
      <c r="G11688" s="1"/>
      <c r="H11688" s="1"/>
      <c r="I11688" s="1"/>
      <c r="J11688" s="1"/>
      <c r="K11688" s="1"/>
      <c r="L11688" s="1"/>
      <c r="M11688" s="1"/>
      <c r="N11688" s="1"/>
    </row>
    <row r="11689" spans="6:14" x14ac:dyDescent="0.25">
      <c r="F11689" s="1"/>
      <c r="G11689" s="1"/>
      <c r="H11689" s="1"/>
      <c r="I11689" s="1"/>
      <c r="J11689" s="1"/>
      <c r="K11689" s="1"/>
      <c r="L11689" s="1"/>
      <c r="M11689" s="1"/>
      <c r="N11689" s="1"/>
    </row>
    <row r="11690" spans="6:14" x14ac:dyDescent="0.25">
      <c r="F11690" s="1"/>
      <c r="G11690" s="1"/>
      <c r="H11690" s="1"/>
      <c r="I11690" s="1"/>
      <c r="J11690" s="1"/>
      <c r="K11690" s="1"/>
      <c r="L11690" s="1"/>
      <c r="M11690" s="1"/>
      <c r="N11690" s="1"/>
    </row>
    <row r="11691" spans="6:14" x14ac:dyDescent="0.25">
      <c r="F11691" s="1"/>
      <c r="G11691" s="1"/>
      <c r="H11691" s="1"/>
      <c r="I11691" s="1"/>
      <c r="J11691" s="1"/>
      <c r="K11691" s="1"/>
      <c r="L11691" s="1"/>
      <c r="M11691" s="1"/>
      <c r="N11691" s="1"/>
    </row>
    <row r="11692" spans="6:14" x14ac:dyDescent="0.25">
      <c r="F11692" s="1"/>
      <c r="G11692" s="1"/>
      <c r="H11692" s="1"/>
      <c r="I11692" s="1"/>
      <c r="J11692" s="1"/>
      <c r="K11692" s="1"/>
      <c r="L11692" s="1"/>
      <c r="M11692" s="1"/>
      <c r="N11692" s="1"/>
    </row>
    <row r="11693" spans="6:14" x14ac:dyDescent="0.25">
      <c r="F11693" s="1"/>
      <c r="G11693" s="1"/>
      <c r="H11693" s="1"/>
      <c r="I11693" s="1"/>
      <c r="J11693" s="1"/>
      <c r="K11693" s="1"/>
      <c r="L11693" s="1"/>
      <c r="M11693" s="1"/>
      <c r="N11693" s="1"/>
    </row>
    <row r="11694" spans="6:14" x14ac:dyDescent="0.25">
      <c r="F11694" s="1"/>
      <c r="G11694" s="1"/>
      <c r="H11694" s="1"/>
      <c r="I11694" s="1"/>
      <c r="J11694" s="1"/>
      <c r="K11694" s="1"/>
      <c r="L11694" s="1"/>
      <c r="M11694" s="1"/>
      <c r="N11694" s="1"/>
    </row>
    <row r="11695" spans="6:14" x14ac:dyDescent="0.25">
      <c r="F11695" s="1"/>
      <c r="G11695" s="1"/>
      <c r="H11695" s="1"/>
      <c r="I11695" s="1"/>
      <c r="J11695" s="1"/>
      <c r="K11695" s="1"/>
      <c r="L11695" s="1"/>
      <c r="M11695" s="1"/>
      <c r="N11695" s="1"/>
    </row>
    <row r="11696" spans="6:14" x14ac:dyDescent="0.25">
      <c r="F11696" s="1"/>
      <c r="G11696" s="1"/>
      <c r="H11696" s="1"/>
      <c r="I11696" s="1"/>
      <c r="J11696" s="1"/>
      <c r="K11696" s="1"/>
      <c r="L11696" s="1"/>
      <c r="M11696" s="1"/>
      <c r="N11696" s="1"/>
    </row>
    <row r="11697" spans="6:14" x14ac:dyDescent="0.25">
      <c r="F11697" s="1"/>
      <c r="G11697" s="1"/>
      <c r="H11697" s="1"/>
      <c r="I11697" s="1"/>
      <c r="J11697" s="1"/>
      <c r="K11697" s="1"/>
      <c r="L11697" s="1"/>
      <c r="M11697" s="1"/>
      <c r="N11697" s="1"/>
    </row>
    <row r="11698" spans="6:14" x14ac:dyDescent="0.25">
      <c r="F11698" s="1"/>
      <c r="G11698" s="1"/>
      <c r="H11698" s="1"/>
      <c r="I11698" s="1"/>
      <c r="J11698" s="1"/>
      <c r="K11698" s="1"/>
      <c r="L11698" s="1"/>
      <c r="M11698" s="1"/>
      <c r="N11698" s="1"/>
    </row>
    <row r="11699" spans="6:14" x14ac:dyDescent="0.25">
      <c r="F11699" s="1"/>
      <c r="G11699" s="1"/>
      <c r="H11699" s="1"/>
      <c r="I11699" s="1"/>
      <c r="J11699" s="1"/>
      <c r="K11699" s="1"/>
      <c r="L11699" s="1"/>
      <c r="M11699" s="1"/>
      <c r="N11699" s="1"/>
    </row>
    <row r="11700" spans="6:14" x14ac:dyDescent="0.25">
      <c r="F11700" s="1"/>
      <c r="G11700" s="1"/>
      <c r="H11700" s="1"/>
      <c r="I11700" s="1"/>
      <c r="J11700" s="1"/>
      <c r="K11700" s="1"/>
      <c r="L11700" s="1"/>
      <c r="M11700" s="1"/>
      <c r="N11700" s="1"/>
    </row>
    <row r="11701" spans="6:14" x14ac:dyDescent="0.25">
      <c r="F11701" s="1"/>
      <c r="G11701" s="1"/>
      <c r="H11701" s="1"/>
      <c r="I11701" s="1"/>
      <c r="J11701" s="1"/>
      <c r="K11701" s="1"/>
      <c r="L11701" s="1"/>
      <c r="M11701" s="1"/>
      <c r="N11701" s="1"/>
    </row>
    <row r="11702" spans="6:14" x14ac:dyDescent="0.25">
      <c r="F11702" s="1"/>
      <c r="G11702" s="1"/>
      <c r="H11702" s="1"/>
      <c r="I11702" s="1"/>
      <c r="J11702" s="1"/>
      <c r="K11702" s="1"/>
      <c r="L11702" s="1"/>
      <c r="M11702" s="1"/>
      <c r="N11702" s="1"/>
    </row>
    <row r="11703" spans="6:14" x14ac:dyDescent="0.25">
      <c r="F11703" s="1"/>
      <c r="G11703" s="1"/>
      <c r="H11703" s="1"/>
      <c r="I11703" s="1"/>
      <c r="J11703" s="1"/>
      <c r="K11703" s="1"/>
      <c r="L11703" s="1"/>
      <c r="M11703" s="1"/>
      <c r="N11703" s="1"/>
    </row>
    <row r="11704" spans="6:14" x14ac:dyDescent="0.25">
      <c r="F11704" s="1"/>
      <c r="G11704" s="1"/>
      <c r="H11704" s="1"/>
      <c r="I11704" s="1"/>
      <c r="J11704" s="1"/>
      <c r="K11704" s="1"/>
      <c r="L11704" s="1"/>
      <c r="M11704" s="1"/>
      <c r="N11704" s="1"/>
    </row>
    <row r="11705" spans="6:14" x14ac:dyDescent="0.25">
      <c r="F11705" s="1"/>
      <c r="G11705" s="1"/>
      <c r="H11705" s="1"/>
      <c r="I11705" s="1"/>
      <c r="J11705" s="1"/>
      <c r="K11705" s="1"/>
      <c r="L11705" s="1"/>
      <c r="M11705" s="1"/>
      <c r="N11705" s="1"/>
    </row>
    <row r="11706" spans="6:14" x14ac:dyDescent="0.25">
      <c r="F11706" s="1"/>
      <c r="G11706" s="1"/>
      <c r="H11706" s="1"/>
      <c r="I11706" s="1"/>
      <c r="J11706" s="1"/>
      <c r="K11706" s="1"/>
      <c r="L11706" s="1"/>
      <c r="M11706" s="1"/>
      <c r="N11706" s="1"/>
    </row>
    <row r="11707" spans="6:14" x14ac:dyDescent="0.25">
      <c r="F11707" s="1"/>
      <c r="G11707" s="1"/>
      <c r="H11707" s="1"/>
      <c r="I11707" s="1"/>
      <c r="J11707" s="1"/>
      <c r="K11707" s="1"/>
      <c r="L11707" s="1"/>
      <c r="M11707" s="1"/>
      <c r="N11707" s="1"/>
    </row>
    <row r="11708" spans="6:14" x14ac:dyDescent="0.25">
      <c r="F11708" s="1"/>
      <c r="G11708" s="1"/>
      <c r="H11708" s="1"/>
      <c r="I11708" s="1"/>
      <c r="J11708" s="1"/>
      <c r="K11708" s="1"/>
      <c r="L11708" s="1"/>
      <c r="M11708" s="1"/>
      <c r="N11708" s="1"/>
    </row>
    <row r="11709" spans="6:14" x14ac:dyDescent="0.25">
      <c r="F11709" s="1"/>
      <c r="G11709" s="1"/>
      <c r="H11709" s="1"/>
      <c r="I11709" s="1"/>
      <c r="J11709" s="1"/>
      <c r="K11709" s="1"/>
      <c r="L11709" s="1"/>
      <c r="M11709" s="1"/>
      <c r="N11709" s="1"/>
    </row>
    <row r="11710" spans="6:14" x14ac:dyDescent="0.25">
      <c r="F11710" s="1"/>
      <c r="G11710" s="1"/>
      <c r="H11710" s="1"/>
      <c r="I11710" s="1"/>
      <c r="J11710" s="1"/>
      <c r="K11710" s="1"/>
      <c r="L11710" s="1"/>
      <c r="M11710" s="1"/>
      <c r="N11710" s="1"/>
    </row>
    <row r="11711" spans="6:14" x14ac:dyDescent="0.25">
      <c r="F11711" s="1"/>
      <c r="G11711" s="1"/>
      <c r="H11711" s="1"/>
      <c r="I11711" s="1"/>
      <c r="J11711" s="1"/>
      <c r="K11711" s="1"/>
      <c r="L11711" s="1"/>
      <c r="M11711" s="1"/>
      <c r="N11711" s="1"/>
    </row>
    <row r="11712" spans="6:14" x14ac:dyDescent="0.25">
      <c r="F11712" s="1"/>
      <c r="G11712" s="1"/>
      <c r="H11712" s="1"/>
      <c r="I11712" s="1"/>
      <c r="J11712" s="1"/>
      <c r="K11712" s="1"/>
      <c r="L11712" s="1"/>
      <c r="M11712" s="1"/>
      <c r="N11712" s="1"/>
    </row>
    <row r="11713" spans="6:14" x14ac:dyDescent="0.25">
      <c r="F11713" s="1"/>
      <c r="G11713" s="1"/>
      <c r="H11713" s="1"/>
      <c r="I11713" s="1"/>
      <c r="J11713" s="1"/>
      <c r="K11713" s="1"/>
      <c r="L11713" s="1"/>
      <c r="M11713" s="1"/>
      <c r="N11713" s="1"/>
    </row>
    <row r="11714" spans="6:14" x14ac:dyDescent="0.25">
      <c r="F11714" s="1"/>
      <c r="G11714" s="1"/>
      <c r="H11714" s="1"/>
      <c r="I11714" s="1"/>
      <c r="J11714" s="1"/>
      <c r="K11714" s="1"/>
      <c r="L11714" s="1"/>
      <c r="M11714" s="1"/>
      <c r="N11714" s="1"/>
    </row>
    <row r="11715" spans="6:14" x14ac:dyDescent="0.25">
      <c r="F11715" s="1"/>
      <c r="G11715" s="1"/>
      <c r="H11715" s="1"/>
      <c r="I11715" s="1"/>
      <c r="J11715" s="1"/>
      <c r="K11715" s="1"/>
      <c r="L11715" s="1"/>
      <c r="M11715" s="1"/>
      <c r="N11715" s="1"/>
    </row>
    <row r="11716" spans="6:14" x14ac:dyDescent="0.25">
      <c r="F11716" s="1"/>
      <c r="G11716" s="1"/>
      <c r="H11716" s="1"/>
      <c r="I11716" s="1"/>
      <c r="J11716" s="1"/>
      <c r="K11716" s="1"/>
      <c r="L11716" s="1"/>
      <c r="M11716" s="1"/>
      <c r="N11716" s="1"/>
    </row>
    <row r="11717" spans="6:14" x14ac:dyDescent="0.25">
      <c r="F11717" s="1"/>
      <c r="G11717" s="1"/>
      <c r="H11717" s="1"/>
      <c r="I11717" s="1"/>
      <c r="J11717" s="1"/>
      <c r="K11717" s="1"/>
      <c r="L11717" s="1"/>
      <c r="M11717" s="1"/>
      <c r="N11717" s="1"/>
    </row>
    <row r="11718" spans="6:14" x14ac:dyDescent="0.25">
      <c r="F11718" s="1"/>
      <c r="G11718" s="1"/>
      <c r="H11718" s="1"/>
      <c r="I11718" s="1"/>
      <c r="J11718" s="1"/>
      <c r="K11718" s="1"/>
      <c r="L11718" s="1"/>
      <c r="M11718" s="1"/>
      <c r="N11718" s="1"/>
    </row>
    <row r="11719" spans="6:14" x14ac:dyDescent="0.25">
      <c r="F11719" s="1"/>
      <c r="G11719" s="1"/>
      <c r="H11719" s="1"/>
      <c r="I11719" s="1"/>
      <c r="J11719" s="1"/>
      <c r="K11719" s="1"/>
      <c r="L11719" s="1"/>
      <c r="M11719" s="1"/>
      <c r="N11719" s="1"/>
    </row>
    <row r="11720" spans="6:14" x14ac:dyDescent="0.25">
      <c r="F11720" s="1"/>
      <c r="G11720" s="1"/>
      <c r="H11720" s="1"/>
      <c r="I11720" s="1"/>
      <c r="J11720" s="1"/>
      <c r="K11720" s="1"/>
      <c r="L11720" s="1"/>
      <c r="M11720" s="1"/>
      <c r="N11720" s="1"/>
    </row>
    <row r="11721" spans="6:14" x14ac:dyDescent="0.25">
      <c r="F11721" s="1"/>
      <c r="G11721" s="1"/>
      <c r="H11721" s="1"/>
      <c r="I11721" s="1"/>
      <c r="J11721" s="1"/>
      <c r="K11721" s="1"/>
      <c r="L11721" s="1"/>
      <c r="M11721" s="1"/>
      <c r="N11721" s="1"/>
    </row>
    <row r="11722" spans="6:14" x14ac:dyDescent="0.25">
      <c r="F11722" s="1"/>
      <c r="G11722" s="1"/>
      <c r="H11722" s="1"/>
      <c r="I11722" s="1"/>
      <c r="J11722" s="1"/>
      <c r="K11722" s="1"/>
      <c r="L11722" s="1"/>
      <c r="M11722" s="1"/>
      <c r="N11722" s="1"/>
    </row>
    <row r="11723" spans="6:14" x14ac:dyDescent="0.25">
      <c r="F11723" s="1"/>
      <c r="G11723" s="1"/>
      <c r="H11723" s="1"/>
      <c r="I11723" s="1"/>
      <c r="J11723" s="1"/>
      <c r="K11723" s="1"/>
      <c r="L11723" s="1"/>
      <c r="M11723" s="1"/>
      <c r="N11723" s="1"/>
    </row>
    <row r="11724" spans="6:14" x14ac:dyDescent="0.25">
      <c r="F11724" s="1"/>
      <c r="G11724" s="1"/>
      <c r="H11724" s="1"/>
      <c r="I11724" s="1"/>
      <c r="J11724" s="1"/>
      <c r="K11724" s="1"/>
      <c r="L11724" s="1"/>
      <c r="M11724" s="1"/>
      <c r="N11724" s="1"/>
    </row>
    <row r="11725" spans="6:14" x14ac:dyDescent="0.25">
      <c r="F11725" s="1"/>
      <c r="G11725" s="1"/>
      <c r="H11725" s="1"/>
      <c r="I11725" s="1"/>
      <c r="J11725" s="1"/>
      <c r="K11725" s="1"/>
      <c r="L11725" s="1"/>
      <c r="M11725" s="1"/>
      <c r="N11725" s="1"/>
    </row>
    <row r="11726" spans="6:14" x14ac:dyDescent="0.25">
      <c r="F11726" s="1"/>
      <c r="G11726" s="1"/>
      <c r="H11726" s="1"/>
      <c r="I11726" s="1"/>
      <c r="J11726" s="1"/>
      <c r="K11726" s="1"/>
      <c r="L11726" s="1"/>
      <c r="M11726" s="1"/>
      <c r="N11726" s="1"/>
    </row>
    <row r="11727" spans="6:14" x14ac:dyDescent="0.25">
      <c r="F11727" s="1"/>
      <c r="G11727" s="1"/>
      <c r="H11727" s="1"/>
      <c r="I11727" s="1"/>
      <c r="J11727" s="1"/>
      <c r="K11727" s="1"/>
      <c r="L11727" s="1"/>
      <c r="M11727" s="1"/>
      <c r="N11727" s="1"/>
    </row>
    <row r="11728" spans="6:14" x14ac:dyDescent="0.25">
      <c r="F11728" s="1"/>
      <c r="G11728" s="1"/>
      <c r="H11728" s="1"/>
      <c r="I11728" s="1"/>
      <c r="J11728" s="1"/>
      <c r="K11728" s="1"/>
      <c r="L11728" s="1"/>
      <c r="M11728" s="1"/>
      <c r="N11728" s="1"/>
    </row>
    <row r="11729" spans="6:14" x14ac:dyDescent="0.25">
      <c r="F11729" s="1"/>
      <c r="G11729" s="1"/>
      <c r="H11729" s="1"/>
      <c r="I11729" s="1"/>
      <c r="J11729" s="1"/>
      <c r="K11729" s="1"/>
      <c r="L11729" s="1"/>
      <c r="M11729" s="1"/>
      <c r="N11729" s="1"/>
    </row>
    <row r="11730" spans="6:14" x14ac:dyDescent="0.25">
      <c r="F11730" s="1"/>
      <c r="G11730" s="1"/>
      <c r="H11730" s="1"/>
      <c r="I11730" s="1"/>
      <c r="J11730" s="1"/>
      <c r="K11730" s="1"/>
      <c r="L11730" s="1"/>
      <c r="M11730" s="1"/>
      <c r="N11730" s="1"/>
    </row>
    <row r="11731" spans="6:14" x14ac:dyDescent="0.25">
      <c r="F11731" s="1"/>
      <c r="G11731" s="1"/>
      <c r="H11731" s="1"/>
      <c r="I11731" s="1"/>
      <c r="J11731" s="1"/>
      <c r="K11731" s="1"/>
      <c r="L11731" s="1"/>
      <c r="M11731" s="1"/>
      <c r="N11731" s="1"/>
    </row>
    <row r="11732" spans="6:14" x14ac:dyDescent="0.25">
      <c r="F11732" s="1"/>
      <c r="G11732" s="1"/>
      <c r="H11732" s="1"/>
      <c r="I11732" s="1"/>
      <c r="J11732" s="1"/>
      <c r="K11732" s="1"/>
      <c r="L11732" s="1"/>
      <c r="M11732" s="1"/>
      <c r="N11732" s="1"/>
    </row>
    <row r="11733" spans="6:14" x14ac:dyDescent="0.25">
      <c r="F11733" s="1"/>
      <c r="G11733" s="1"/>
      <c r="H11733" s="1"/>
      <c r="I11733" s="1"/>
      <c r="J11733" s="1"/>
      <c r="K11733" s="1"/>
      <c r="L11733" s="1"/>
      <c r="M11733" s="1"/>
      <c r="N11733" s="1"/>
    </row>
    <row r="11734" spans="6:14" x14ac:dyDescent="0.25">
      <c r="F11734" s="1"/>
      <c r="G11734" s="1"/>
      <c r="H11734" s="1"/>
      <c r="I11734" s="1"/>
      <c r="J11734" s="1"/>
      <c r="K11734" s="1"/>
      <c r="L11734" s="1"/>
      <c r="M11734" s="1"/>
      <c r="N11734" s="1"/>
    </row>
    <row r="11735" spans="6:14" x14ac:dyDescent="0.25">
      <c r="F11735" s="1"/>
      <c r="G11735" s="1"/>
      <c r="H11735" s="1"/>
      <c r="I11735" s="1"/>
      <c r="J11735" s="1"/>
      <c r="K11735" s="1"/>
      <c r="L11735" s="1"/>
      <c r="M11735" s="1"/>
      <c r="N11735" s="1"/>
    </row>
    <row r="11736" spans="6:14" x14ac:dyDescent="0.25">
      <c r="F11736" s="1"/>
      <c r="G11736" s="1"/>
      <c r="H11736" s="1"/>
      <c r="I11736" s="1"/>
      <c r="J11736" s="1"/>
      <c r="K11736" s="1"/>
      <c r="L11736" s="1"/>
      <c r="M11736" s="1"/>
      <c r="N11736" s="1"/>
    </row>
    <row r="11737" spans="6:14" x14ac:dyDescent="0.25">
      <c r="F11737" s="1"/>
      <c r="G11737" s="1"/>
      <c r="H11737" s="1"/>
      <c r="I11737" s="1"/>
      <c r="J11737" s="1"/>
      <c r="K11737" s="1"/>
      <c r="L11737" s="1"/>
      <c r="M11737" s="1"/>
      <c r="N11737" s="1"/>
    </row>
    <row r="11738" spans="6:14" x14ac:dyDescent="0.25">
      <c r="F11738" s="1"/>
      <c r="G11738" s="1"/>
      <c r="H11738" s="1"/>
      <c r="I11738" s="1"/>
      <c r="J11738" s="1"/>
      <c r="K11738" s="1"/>
      <c r="L11738" s="1"/>
      <c r="M11738" s="1"/>
      <c r="N11738" s="1"/>
    </row>
    <row r="11739" spans="6:14" x14ac:dyDescent="0.25">
      <c r="F11739" s="1"/>
      <c r="G11739" s="1"/>
      <c r="H11739" s="1"/>
      <c r="I11739" s="1"/>
      <c r="J11739" s="1"/>
      <c r="K11739" s="1"/>
      <c r="L11739" s="1"/>
      <c r="M11739" s="1"/>
      <c r="N11739" s="1"/>
    </row>
    <row r="11740" spans="6:14" x14ac:dyDescent="0.25">
      <c r="F11740" s="1"/>
      <c r="G11740" s="1"/>
      <c r="H11740" s="1"/>
      <c r="I11740" s="1"/>
      <c r="J11740" s="1"/>
      <c r="K11740" s="1"/>
      <c r="L11740" s="1"/>
      <c r="M11740" s="1"/>
      <c r="N11740" s="1"/>
    </row>
    <row r="11741" spans="6:14" x14ac:dyDescent="0.25">
      <c r="F11741" s="1"/>
      <c r="G11741" s="1"/>
      <c r="H11741" s="1"/>
      <c r="I11741" s="1"/>
      <c r="J11741" s="1"/>
      <c r="K11741" s="1"/>
      <c r="L11741" s="1"/>
      <c r="M11741" s="1"/>
      <c r="N11741" s="1"/>
    </row>
    <row r="11742" spans="6:14" x14ac:dyDescent="0.25">
      <c r="F11742" s="1"/>
      <c r="G11742" s="1"/>
      <c r="H11742" s="1"/>
      <c r="I11742" s="1"/>
      <c r="J11742" s="1"/>
      <c r="K11742" s="1"/>
      <c r="L11742" s="1"/>
      <c r="M11742" s="1"/>
      <c r="N11742" s="1"/>
    </row>
    <row r="11743" spans="6:14" x14ac:dyDescent="0.25">
      <c r="F11743" s="1"/>
      <c r="G11743" s="1"/>
      <c r="H11743" s="1"/>
      <c r="I11743" s="1"/>
      <c r="J11743" s="1"/>
      <c r="K11743" s="1"/>
      <c r="L11743" s="1"/>
      <c r="M11743" s="1"/>
      <c r="N11743" s="1"/>
    </row>
    <row r="11744" spans="6:14" x14ac:dyDescent="0.25">
      <c r="F11744" s="1"/>
      <c r="G11744" s="1"/>
      <c r="H11744" s="1"/>
      <c r="I11744" s="1"/>
      <c r="J11744" s="1"/>
      <c r="K11744" s="1"/>
      <c r="L11744" s="1"/>
      <c r="M11744" s="1"/>
      <c r="N11744" s="1"/>
    </row>
    <row r="11745" spans="6:14" x14ac:dyDescent="0.25">
      <c r="F11745" s="1"/>
      <c r="G11745" s="1"/>
      <c r="H11745" s="1"/>
      <c r="I11745" s="1"/>
      <c r="J11745" s="1"/>
      <c r="K11745" s="1"/>
      <c r="L11745" s="1"/>
      <c r="M11745" s="1"/>
      <c r="N11745" s="1"/>
    </row>
    <row r="11746" spans="6:14" x14ac:dyDescent="0.25">
      <c r="F11746" s="1"/>
      <c r="G11746" s="1"/>
      <c r="H11746" s="1"/>
      <c r="I11746" s="1"/>
      <c r="J11746" s="1"/>
      <c r="K11746" s="1"/>
      <c r="L11746" s="1"/>
      <c r="M11746" s="1"/>
      <c r="N11746" s="1"/>
    </row>
    <row r="11747" spans="6:14" x14ac:dyDescent="0.25">
      <c r="F11747" s="1"/>
      <c r="G11747" s="1"/>
      <c r="H11747" s="1"/>
      <c r="I11747" s="1"/>
      <c r="J11747" s="1"/>
      <c r="K11747" s="1"/>
      <c r="L11747" s="1"/>
      <c r="M11747" s="1"/>
      <c r="N11747" s="1"/>
    </row>
    <row r="11748" spans="6:14" x14ac:dyDescent="0.25">
      <c r="F11748" s="1"/>
      <c r="G11748" s="1"/>
      <c r="H11748" s="1"/>
      <c r="I11748" s="1"/>
      <c r="J11748" s="1"/>
      <c r="K11748" s="1"/>
      <c r="L11748" s="1"/>
      <c r="M11748" s="1"/>
      <c r="N11748" s="1"/>
    </row>
    <row r="11749" spans="6:14" x14ac:dyDescent="0.25">
      <c r="F11749" s="1"/>
      <c r="G11749" s="1"/>
      <c r="H11749" s="1"/>
      <c r="I11749" s="1"/>
      <c r="J11749" s="1"/>
      <c r="K11749" s="1"/>
      <c r="L11749" s="1"/>
      <c r="M11749" s="1"/>
      <c r="N11749" s="1"/>
    </row>
    <row r="11750" spans="6:14" x14ac:dyDescent="0.25">
      <c r="F11750" s="1"/>
      <c r="G11750" s="1"/>
      <c r="H11750" s="1"/>
      <c r="I11750" s="1"/>
      <c r="J11750" s="1"/>
      <c r="K11750" s="1"/>
      <c r="L11750" s="1"/>
      <c r="M11750" s="1"/>
      <c r="N11750" s="1"/>
    </row>
    <row r="11751" spans="6:14" x14ac:dyDescent="0.25">
      <c r="F11751" s="1"/>
      <c r="G11751" s="1"/>
      <c r="H11751" s="1"/>
      <c r="I11751" s="1"/>
      <c r="J11751" s="1"/>
      <c r="K11751" s="1"/>
      <c r="L11751" s="1"/>
      <c r="M11751" s="1"/>
      <c r="N11751" s="1"/>
    </row>
    <row r="11752" spans="6:14" x14ac:dyDescent="0.25">
      <c r="F11752" s="1"/>
      <c r="G11752" s="1"/>
      <c r="H11752" s="1"/>
      <c r="I11752" s="1"/>
      <c r="J11752" s="1"/>
      <c r="K11752" s="1"/>
      <c r="L11752" s="1"/>
      <c r="M11752" s="1"/>
      <c r="N11752" s="1"/>
    </row>
    <row r="11753" spans="6:14" x14ac:dyDescent="0.25">
      <c r="F11753" s="1"/>
      <c r="G11753" s="1"/>
      <c r="H11753" s="1"/>
      <c r="I11753" s="1"/>
      <c r="J11753" s="1"/>
      <c r="K11753" s="1"/>
      <c r="L11753" s="1"/>
      <c r="M11753" s="1"/>
      <c r="N11753" s="1"/>
    </row>
    <row r="11754" spans="6:14" x14ac:dyDescent="0.25">
      <c r="F11754" s="1"/>
      <c r="G11754" s="1"/>
      <c r="H11754" s="1"/>
      <c r="I11754" s="1"/>
      <c r="J11754" s="1"/>
      <c r="K11754" s="1"/>
      <c r="L11754" s="1"/>
      <c r="M11754" s="1"/>
      <c r="N11754" s="1"/>
    </row>
    <row r="11755" spans="6:14" x14ac:dyDescent="0.25">
      <c r="F11755" s="1"/>
      <c r="G11755" s="1"/>
      <c r="H11755" s="1"/>
      <c r="I11755" s="1"/>
      <c r="J11755" s="1"/>
      <c r="K11755" s="1"/>
      <c r="L11755" s="1"/>
      <c r="M11755" s="1"/>
      <c r="N11755" s="1"/>
    </row>
    <row r="11756" spans="6:14" x14ac:dyDescent="0.25">
      <c r="F11756" s="1"/>
      <c r="G11756" s="1"/>
      <c r="H11756" s="1"/>
      <c r="I11756" s="1"/>
      <c r="J11756" s="1"/>
      <c r="K11756" s="1"/>
      <c r="L11756" s="1"/>
      <c r="M11756" s="1"/>
      <c r="N11756" s="1"/>
    </row>
    <row r="11757" spans="6:14" x14ac:dyDescent="0.25">
      <c r="F11757" s="1"/>
      <c r="G11757" s="1"/>
      <c r="H11757" s="1"/>
      <c r="I11757" s="1"/>
      <c r="J11757" s="1"/>
      <c r="K11757" s="1"/>
      <c r="L11757" s="1"/>
      <c r="M11757" s="1"/>
      <c r="N11757" s="1"/>
    </row>
    <row r="11758" spans="6:14" x14ac:dyDescent="0.25">
      <c r="F11758" s="1"/>
      <c r="G11758" s="1"/>
      <c r="H11758" s="1"/>
      <c r="I11758" s="1"/>
      <c r="J11758" s="1"/>
      <c r="K11758" s="1"/>
      <c r="L11758" s="1"/>
      <c r="M11758" s="1"/>
      <c r="N11758" s="1"/>
    </row>
    <row r="11759" spans="6:14" x14ac:dyDescent="0.25">
      <c r="F11759" s="1"/>
      <c r="G11759" s="1"/>
      <c r="H11759" s="1"/>
      <c r="I11759" s="1"/>
      <c r="J11759" s="1"/>
      <c r="K11759" s="1"/>
      <c r="L11759" s="1"/>
      <c r="M11759" s="1"/>
      <c r="N11759" s="1"/>
    </row>
    <row r="11760" spans="6:14" x14ac:dyDescent="0.25">
      <c r="F11760" s="1"/>
      <c r="G11760" s="1"/>
      <c r="H11760" s="1"/>
      <c r="I11760" s="1"/>
      <c r="J11760" s="1"/>
      <c r="K11760" s="1"/>
      <c r="L11760" s="1"/>
      <c r="M11760" s="1"/>
      <c r="N11760" s="1"/>
    </row>
    <row r="11761" spans="6:14" x14ac:dyDescent="0.25">
      <c r="F11761" s="1"/>
      <c r="G11761" s="1"/>
      <c r="H11761" s="1"/>
      <c r="I11761" s="1"/>
      <c r="J11761" s="1"/>
      <c r="K11761" s="1"/>
      <c r="L11761" s="1"/>
      <c r="M11761" s="1"/>
      <c r="N11761" s="1"/>
    </row>
    <row r="11762" spans="6:14" x14ac:dyDescent="0.25">
      <c r="F11762" s="1"/>
      <c r="G11762" s="1"/>
      <c r="H11762" s="1"/>
      <c r="I11762" s="1"/>
      <c r="J11762" s="1"/>
      <c r="K11762" s="1"/>
      <c r="L11762" s="1"/>
      <c r="M11762" s="1"/>
      <c r="N11762" s="1"/>
    </row>
    <row r="11763" spans="6:14" x14ac:dyDescent="0.25">
      <c r="F11763" s="1"/>
      <c r="G11763" s="1"/>
      <c r="H11763" s="1"/>
      <c r="I11763" s="1"/>
      <c r="J11763" s="1"/>
      <c r="K11763" s="1"/>
      <c r="L11763" s="1"/>
      <c r="M11763" s="1"/>
      <c r="N11763" s="1"/>
    </row>
    <row r="11764" spans="6:14" x14ac:dyDescent="0.25">
      <c r="F11764" s="1"/>
      <c r="G11764" s="1"/>
      <c r="H11764" s="1"/>
      <c r="I11764" s="1"/>
      <c r="J11764" s="1"/>
      <c r="K11764" s="1"/>
      <c r="L11764" s="1"/>
      <c r="M11764" s="1"/>
      <c r="N11764" s="1"/>
    </row>
    <row r="11765" spans="6:14" x14ac:dyDescent="0.25">
      <c r="F11765" s="1"/>
      <c r="G11765" s="1"/>
      <c r="H11765" s="1"/>
      <c r="I11765" s="1"/>
      <c r="J11765" s="1"/>
      <c r="K11765" s="1"/>
      <c r="L11765" s="1"/>
      <c r="M11765" s="1"/>
      <c r="N11765" s="1"/>
    </row>
    <row r="11766" spans="6:14" x14ac:dyDescent="0.25">
      <c r="F11766" s="1"/>
      <c r="G11766" s="1"/>
      <c r="H11766" s="1"/>
      <c r="I11766" s="1"/>
      <c r="J11766" s="1"/>
      <c r="K11766" s="1"/>
      <c r="L11766" s="1"/>
      <c r="M11766" s="1"/>
      <c r="N11766" s="1"/>
    </row>
    <row r="11767" spans="6:14" x14ac:dyDescent="0.25">
      <c r="F11767" s="1"/>
      <c r="G11767" s="1"/>
      <c r="H11767" s="1"/>
      <c r="I11767" s="1"/>
      <c r="J11767" s="1"/>
      <c r="K11767" s="1"/>
      <c r="L11767" s="1"/>
      <c r="M11767" s="1"/>
      <c r="N11767" s="1"/>
    </row>
    <row r="11768" spans="6:14" x14ac:dyDescent="0.25">
      <c r="F11768" s="1"/>
      <c r="G11768" s="1"/>
      <c r="H11768" s="1"/>
      <c r="I11768" s="1"/>
      <c r="J11768" s="1"/>
      <c r="K11768" s="1"/>
      <c r="L11768" s="1"/>
      <c r="M11768" s="1"/>
      <c r="N11768" s="1"/>
    </row>
    <row r="11769" spans="6:14" x14ac:dyDescent="0.25">
      <c r="F11769" s="1"/>
      <c r="G11769" s="1"/>
      <c r="H11769" s="1"/>
      <c r="I11769" s="1"/>
      <c r="J11769" s="1"/>
      <c r="K11769" s="1"/>
      <c r="L11769" s="1"/>
      <c r="M11769" s="1"/>
      <c r="N11769" s="1"/>
    </row>
    <row r="11770" spans="6:14" x14ac:dyDescent="0.25">
      <c r="F11770" s="1"/>
      <c r="G11770" s="1"/>
      <c r="H11770" s="1"/>
      <c r="I11770" s="1"/>
      <c r="J11770" s="1"/>
      <c r="K11770" s="1"/>
      <c r="L11770" s="1"/>
      <c r="M11770" s="1"/>
      <c r="N11770" s="1"/>
    </row>
    <row r="11771" spans="6:14" x14ac:dyDescent="0.25">
      <c r="F11771" s="1"/>
      <c r="G11771" s="1"/>
      <c r="H11771" s="1"/>
      <c r="I11771" s="1"/>
      <c r="J11771" s="1"/>
      <c r="K11771" s="1"/>
      <c r="L11771" s="1"/>
      <c r="M11771" s="1"/>
      <c r="N11771" s="1"/>
    </row>
    <row r="11772" spans="6:14" x14ac:dyDescent="0.25">
      <c r="F11772" s="1"/>
      <c r="G11772" s="1"/>
      <c r="H11772" s="1"/>
      <c r="I11772" s="1"/>
      <c r="J11772" s="1"/>
      <c r="K11772" s="1"/>
      <c r="L11772" s="1"/>
      <c r="M11772" s="1"/>
      <c r="N11772" s="1"/>
    </row>
    <row r="11773" spans="6:14" x14ac:dyDescent="0.25">
      <c r="F11773" s="1"/>
      <c r="G11773" s="1"/>
      <c r="H11773" s="1"/>
      <c r="I11773" s="1"/>
      <c r="J11773" s="1"/>
      <c r="K11773" s="1"/>
      <c r="L11773" s="1"/>
      <c r="M11773" s="1"/>
      <c r="N11773" s="1"/>
    </row>
    <row r="11774" spans="6:14" x14ac:dyDescent="0.25">
      <c r="F11774" s="1"/>
      <c r="G11774" s="1"/>
      <c r="H11774" s="1"/>
      <c r="I11774" s="1"/>
      <c r="J11774" s="1"/>
      <c r="K11774" s="1"/>
      <c r="L11774" s="1"/>
      <c r="M11774" s="1"/>
      <c r="N11774" s="1"/>
    </row>
    <row r="11775" spans="6:14" x14ac:dyDescent="0.25">
      <c r="F11775" s="1"/>
      <c r="G11775" s="1"/>
      <c r="H11775" s="1"/>
      <c r="I11775" s="1"/>
      <c r="J11775" s="1"/>
      <c r="K11775" s="1"/>
      <c r="L11775" s="1"/>
      <c r="M11775" s="1"/>
      <c r="N11775" s="1"/>
    </row>
    <row r="11776" spans="6:14" x14ac:dyDescent="0.25">
      <c r="F11776" s="1"/>
      <c r="G11776" s="1"/>
      <c r="H11776" s="1"/>
      <c r="I11776" s="1"/>
      <c r="J11776" s="1"/>
      <c r="K11776" s="1"/>
      <c r="L11776" s="1"/>
      <c r="M11776" s="1"/>
      <c r="N11776" s="1"/>
    </row>
    <row r="11777" spans="6:14" x14ac:dyDescent="0.25">
      <c r="F11777" s="1"/>
      <c r="G11777" s="1"/>
      <c r="H11777" s="1"/>
      <c r="I11777" s="1"/>
      <c r="J11777" s="1"/>
      <c r="K11777" s="1"/>
      <c r="L11777" s="1"/>
      <c r="M11777" s="1"/>
      <c r="N11777" s="1"/>
    </row>
    <row r="11778" spans="6:14" x14ac:dyDescent="0.25">
      <c r="F11778" s="1"/>
      <c r="G11778" s="1"/>
      <c r="H11778" s="1"/>
      <c r="I11778" s="1"/>
      <c r="J11778" s="1"/>
      <c r="K11778" s="1"/>
      <c r="L11778" s="1"/>
      <c r="M11778" s="1"/>
      <c r="N11778" s="1"/>
    </row>
    <row r="11779" spans="6:14" x14ac:dyDescent="0.25">
      <c r="F11779" s="1"/>
      <c r="G11779" s="1"/>
      <c r="H11779" s="1"/>
      <c r="I11779" s="1"/>
      <c r="J11779" s="1"/>
      <c r="K11779" s="1"/>
      <c r="L11779" s="1"/>
      <c r="M11779" s="1"/>
      <c r="N11779" s="1"/>
    </row>
    <row r="11780" spans="6:14" x14ac:dyDescent="0.25">
      <c r="F11780" s="1"/>
      <c r="G11780" s="1"/>
      <c r="H11780" s="1"/>
      <c r="I11780" s="1"/>
      <c r="J11780" s="1"/>
      <c r="K11780" s="1"/>
      <c r="L11780" s="1"/>
      <c r="M11780" s="1"/>
      <c r="N11780" s="1"/>
    </row>
    <row r="11781" spans="6:14" x14ac:dyDescent="0.25">
      <c r="F11781" s="1"/>
      <c r="G11781" s="1"/>
      <c r="H11781" s="1"/>
      <c r="I11781" s="1"/>
      <c r="J11781" s="1"/>
      <c r="K11781" s="1"/>
      <c r="L11781" s="1"/>
      <c r="M11781" s="1"/>
      <c r="N11781" s="1"/>
    </row>
    <row r="11782" spans="6:14" x14ac:dyDescent="0.25">
      <c r="F11782" s="1"/>
      <c r="G11782" s="1"/>
      <c r="H11782" s="1"/>
      <c r="I11782" s="1"/>
      <c r="J11782" s="1"/>
      <c r="K11782" s="1"/>
      <c r="L11782" s="1"/>
      <c r="M11782" s="1"/>
      <c r="N11782" s="1"/>
    </row>
    <row r="11783" spans="6:14" x14ac:dyDescent="0.25">
      <c r="F11783" s="1"/>
      <c r="G11783" s="1"/>
      <c r="H11783" s="1"/>
      <c r="I11783" s="1"/>
      <c r="J11783" s="1"/>
      <c r="K11783" s="1"/>
      <c r="L11783" s="1"/>
      <c r="M11783" s="1"/>
      <c r="N11783" s="1"/>
    </row>
    <row r="11784" spans="6:14" x14ac:dyDescent="0.25">
      <c r="F11784" s="1"/>
      <c r="G11784" s="1"/>
      <c r="H11784" s="1"/>
      <c r="I11784" s="1"/>
      <c r="J11784" s="1"/>
      <c r="K11784" s="1"/>
      <c r="L11784" s="1"/>
      <c r="M11784" s="1"/>
      <c r="N11784" s="1"/>
    </row>
    <row r="11785" spans="6:14" x14ac:dyDescent="0.25">
      <c r="F11785" s="1"/>
      <c r="G11785" s="1"/>
      <c r="H11785" s="1"/>
      <c r="I11785" s="1"/>
      <c r="J11785" s="1"/>
      <c r="K11785" s="1"/>
      <c r="L11785" s="1"/>
      <c r="M11785" s="1"/>
      <c r="N11785" s="1"/>
    </row>
    <row r="11786" spans="6:14" x14ac:dyDescent="0.25">
      <c r="F11786" s="1"/>
      <c r="G11786" s="1"/>
      <c r="H11786" s="1"/>
      <c r="I11786" s="1"/>
      <c r="J11786" s="1"/>
      <c r="K11786" s="1"/>
      <c r="L11786" s="1"/>
      <c r="M11786" s="1"/>
      <c r="N11786" s="1"/>
    </row>
    <row r="11787" spans="6:14" x14ac:dyDescent="0.25">
      <c r="F11787" s="1"/>
      <c r="G11787" s="1"/>
      <c r="H11787" s="1"/>
      <c r="I11787" s="1"/>
      <c r="J11787" s="1"/>
      <c r="K11787" s="1"/>
      <c r="L11787" s="1"/>
      <c r="M11787" s="1"/>
      <c r="N11787" s="1"/>
    </row>
    <row r="11788" spans="6:14" x14ac:dyDescent="0.25">
      <c r="F11788" s="1"/>
      <c r="G11788" s="1"/>
      <c r="H11788" s="1"/>
      <c r="I11788" s="1"/>
      <c r="J11788" s="1"/>
      <c r="K11788" s="1"/>
      <c r="L11788" s="1"/>
      <c r="M11788" s="1"/>
      <c r="N11788" s="1"/>
    </row>
    <row r="11789" spans="6:14" x14ac:dyDescent="0.25">
      <c r="F11789" s="1"/>
      <c r="G11789" s="1"/>
      <c r="H11789" s="1"/>
      <c r="I11789" s="1"/>
      <c r="J11789" s="1"/>
      <c r="K11789" s="1"/>
      <c r="L11789" s="1"/>
      <c r="M11789" s="1"/>
      <c r="N11789" s="1"/>
    </row>
    <row r="11790" spans="6:14" x14ac:dyDescent="0.25">
      <c r="F11790" s="1"/>
      <c r="G11790" s="1"/>
      <c r="H11790" s="1"/>
      <c r="I11790" s="1"/>
      <c r="J11790" s="1"/>
      <c r="K11790" s="1"/>
      <c r="L11790" s="1"/>
      <c r="M11790" s="1"/>
      <c r="N11790" s="1"/>
    </row>
    <row r="11791" spans="6:14" x14ac:dyDescent="0.25">
      <c r="F11791" s="1"/>
      <c r="G11791" s="1"/>
      <c r="H11791" s="1"/>
      <c r="I11791" s="1"/>
      <c r="J11791" s="1"/>
      <c r="K11791" s="1"/>
      <c r="L11791" s="1"/>
      <c r="M11791" s="1"/>
      <c r="N11791" s="1"/>
    </row>
    <row r="11792" spans="6:14" x14ac:dyDescent="0.25">
      <c r="F11792" s="1"/>
      <c r="G11792" s="1"/>
      <c r="H11792" s="1"/>
      <c r="I11792" s="1"/>
      <c r="J11792" s="1"/>
      <c r="K11792" s="1"/>
      <c r="L11792" s="1"/>
      <c r="M11792" s="1"/>
      <c r="N11792" s="1"/>
    </row>
    <row r="11793" spans="6:14" x14ac:dyDescent="0.25">
      <c r="F11793" s="1"/>
      <c r="G11793" s="1"/>
      <c r="H11793" s="1"/>
      <c r="I11793" s="1"/>
      <c r="J11793" s="1"/>
      <c r="K11793" s="1"/>
      <c r="L11793" s="1"/>
      <c r="M11793" s="1"/>
      <c r="N11793" s="1"/>
    </row>
    <row r="11794" spans="6:14" x14ac:dyDescent="0.25">
      <c r="F11794" s="1"/>
      <c r="G11794" s="1"/>
      <c r="H11794" s="1"/>
      <c r="I11794" s="1"/>
      <c r="J11794" s="1"/>
      <c r="K11794" s="1"/>
      <c r="L11794" s="1"/>
      <c r="M11794" s="1"/>
      <c r="N11794" s="1"/>
    </row>
    <row r="11795" spans="6:14" x14ac:dyDescent="0.25">
      <c r="F11795" s="1"/>
      <c r="G11795" s="1"/>
      <c r="H11795" s="1"/>
      <c r="I11795" s="1"/>
      <c r="J11795" s="1"/>
      <c r="K11795" s="1"/>
      <c r="L11795" s="1"/>
      <c r="M11795" s="1"/>
      <c r="N11795" s="1"/>
    </row>
    <row r="11796" spans="6:14" x14ac:dyDescent="0.25">
      <c r="F11796" s="1"/>
      <c r="G11796" s="1"/>
      <c r="H11796" s="1"/>
      <c r="I11796" s="1"/>
      <c r="J11796" s="1"/>
      <c r="K11796" s="1"/>
      <c r="L11796" s="1"/>
      <c r="M11796" s="1"/>
      <c r="N11796" s="1"/>
    </row>
    <row r="11797" spans="6:14" x14ac:dyDescent="0.25">
      <c r="F11797" s="1"/>
      <c r="G11797" s="1"/>
      <c r="H11797" s="1"/>
      <c r="I11797" s="1"/>
      <c r="J11797" s="1"/>
      <c r="K11797" s="1"/>
      <c r="L11797" s="1"/>
      <c r="M11797" s="1"/>
      <c r="N11797" s="1"/>
    </row>
    <row r="11798" spans="6:14" x14ac:dyDescent="0.25">
      <c r="F11798" s="1"/>
      <c r="G11798" s="1"/>
      <c r="H11798" s="1"/>
      <c r="I11798" s="1"/>
      <c r="J11798" s="1"/>
      <c r="K11798" s="1"/>
      <c r="L11798" s="1"/>
      <c r="M11798" s="1"/>
      <c r="N11798" s="1"/>
    </row>
    <row r="11799" spans="6:14" x14ac:dyDescent="0.25">
      <c r="F11799" s="1"/>
      <c r="G11799" s="1"/>
      <c r="H11799" s="1"/>
      <c r="I11799" s="1"/>
      <c r="J11799" s="1"/>
      <c r="K11799" s="1"/>
      <c r="L11799" s="1"/>
      <c r="M11799" s="1"/>
      <c r="N11799" s="1"/>
    </row>
    <row r="11800" spans="6:14" x14ac:dyDescent="0.25">
      <c r="F11800" s="1"/>
      <c r="G11800" s="1"/>
      <c r="H11800" s="1"/>
      <c r="I11800" s="1"/>
      <c r="J11800" s="1"/>
      <c r="K11800" s="1"/>
      <c r="L11800" s="1"/>
      <c r="M11800" s="1"/>
      <c r="N11800" s="1"/>
    </row>
    <row r="11801" spans="6:14" x14ac:dyDescent="0.25">
      <c r="F11801" s="1"/>
      <c r="G11801" s="1"/>
      <c r="H11801" s="1"/>
      <c r="I11801" s="1"/>
      <c r="J11801" s="1"/>
      <c r="K11801" s="1"/>
      <c r="L11801" s="1"/>
      <c r="M11801" s="1"/>
      <c r="N11801" s="1"/>
    </row>
    <row r="11802" spans="6:14" x14ac:dyDescent="0.25">
      <c r="F11802" s="1"/>
      <c r="G11802" s="1"/>
      <c r="H11802" s="1"/>
      <c r="I11802" s="1"/>
      <c r="J11802" s="1"/>
      <c r="K11802" s="1"/>
      <c r="L11802" s="1"/>
      <c r="M11802" s="1"/>
      <c r="N11802" s="1"/>
    </row>
    <row r="11803" spans="6:14" x14ac:dyDescent="0.25">
      <c r="F11803" s="1"/>
      <c r="G11803" s="1"/>
      <c r="H11803" s="1"/>
      <c r="I11803" s="1"/>
      <c r="J11803" s="1"/>
      <c r="K11803" s="1"/>
      <c r="L11803" s="1"/>
      <c r="M11803" s="1"/>
      <c r="N11803" s="1"/>
    </row>
    <row r="11804" spans="6:14" x14ac:dyDescent="0.25">
      <c r="F11804" s="1"/>
      <c r="G11804" s="1"/>
      <c r="H11804" s="1"/>
      <c r="I11804" s="1"/>
      <c r="J11804" s="1"/>
      <c r="K11804" s="1"/>
      <c r="L11804" s="1"/>
      <c r="M11804" s="1"/>
      <c r="N11804" s="1"/>
    </row>
    <row r="11805" spans="6:14" x14ac:dyDescent="0.25">
      <c r="F11805" s="1"/>
      <c r="G11805" s="1"/>
      <c r="H11805" s="1"/>
      <c r="I11805" s="1"/>
      <c r="J11805" s="1"/>
      <c r="K11805" s="1"/>
      <c r="L11805" s="1"/>
      <c r="M11805" s="1"/>
      <c r="N11805" s="1"/>
    </row>
    <row r="11806" spans="6:14" x14ac:dyDescent="0.25">
      <c r="F11806" s="1"/>
      <c r="G11806" s="1"/>
      <c r="H11806" s="1"/>
      <c r="I11806" s="1"/>
      <c r="J11806" s="1"/>
      <c r="K11806" s="1"/>
      <c r="L11806" s="1"/>
      <c r="M11806" s="1"/>
      <c r="N11806" s="1"/>
    </row>
    <row r="11807" spans="6:14" x14ac:dyDescent="0.25">
      <c r="F11807" s="1"/>
      <c r="G11807" s="1"/>
      <c r="H11807" s="1"/>
      <c r="I11807" s="1"/>
      <c r="J11807" s="1"/>
      <c r="K11807" s="1"/>
      <c r="L11807" s="1"/>
      <c r="M11807" s="1"/>
      <c r="N11807" s="1"/>
    </row>
    <row r="11808" spans="6:14" x14ac:dyDescent="0.25">
      <c r="F11808" s="1"/>
      <c r="G11808" s="1"/>
      <c r="H11808" s="1"/>
      <c r="I11808" s="1"/>
      <c r="J11808" s="1"/>
      <c r="K11808" s="1"/>
      <c r="L11808" s="1"/>
      <c r="M11808" s="1"/>
      <c r="N11808" s="1"/>
    </row>
    <row r="11809" spans="6:14" x14ac:dyDescent="0.25">
      <c r="F11809" s="1"/>
      <c r="G11809" s="1"/>
      <c r="H11809" s="1"/>
      <c r="I11809" s="1"/>
      <c r="J11809" s="1"/>
      <c r="K11809" s="1"/>
      <c r="L11809" s="1"/>
      <c r="M11809" s="1"/>
      <c r="N11809" s="1"/>
    </row>
    <row r="11810" spans="6:14" x14ac:dyDescent="0.25">
      <c r="F11810" s="1"/>
      <c r="G11810" s="1"/>
      <c r="H11810" s="1"/>
      <c r="I11810" s="1"/>
      <c r="J11810" s="1"/>
      <c r="K11810" s="1"/>
      <c r="L11810" s="1"/>
      <c r="M11810" s="1"/>
      <c r="N11810" s="1"/>
    </row>
    <row r="11811" spans="6:14" x14ac:dyDescent="0.25">
      <c r="F11811" s="1"/>
      <c r="G11811" s="1"/>
      <c r="H11811" s="1"/>
      <c r="I11811" s="1"/>
      <c r="J11811" s="1"/>
      <c r="K11811" s="1"/>
      <c r="L11811" s="1"/>
      <c r="M11811" s="1"/>
      <c r="N11811" s="1"/>
    </row>
    <row r="11812" spans="6:14" x14ac:dyDescent="0.25">
      <c r="F11812" s="1"/>
      <c r="G11812" s="1"/>
      <c r="H11812" s="1"/>
      <c r="I11812" s="1"/>
      <c r="J11812" s="1"/>
      <c r="K11812" s="1"/>
      <c r="L11812" s="1"/>
      <c r="M11812" s="1"/>
      <c r="N11812" s="1"/>
    </row>
    <row r="11813" spans="6:14" x14ac:dyDescent="0.25">
      <c r="F11813" s="1"/>
      <c r="G11813" s="1"/>
      <c r="H11813" s="1"/>
      <c r="I11813" s="1"/>
      <c r="J11813" s="1"/>
      <c r="K11813" s="1"/>
      <c r="L11813" s="1"/>
      <c r="M11813" s="1"/>
      <c r="N11813" s="1"/>
    </row>
    <row r="11814" spans="6:14" x14ac:dyDescent="0.25">
      <c r="F11814" s="1"/>
      <c r="G11814" s="1"/>
      <c r="H11814" s="1"/>
      <c r="I11814" s="1"/>
      <c r="J11814" s="1"/>
      <c r="K11814" s="1"/>
      <c r="L11814" s="1"/>
      <c r="M11814" s="1"/>
      <c r="N11814" s="1"/>
    </row>
    <row r="11815" spans="6:14" x14ac:dyDescent="0.25">
      <c r="F11815" s="1"/>
      <c r="G11815" s="1"/>
      <c r="H11815" s="1"/>
      <c r="I11815" s="1"/>
      <c r="J11815" s="1"/>
      <c r="K11815" s="1"/>
      <c r="L11815" s="1"/>
      <c r="M11815" s="1"/>
      <c r="N11815" s="1"/>
    </row>
    <row r="11816" spans="6:14" x14ac:dyDescent="0.25">
      <c r="F11816" s="1"/>
      <c r="G11816" s="1"/>
      <c r="H11816" s="1"/>
      <c r="I11816" s="1"/>
      <c r="J11816" s="1"/>
      <c r="K11816" s="1"/>
      <c r="L11816" s="1"/>
      <c r="M11816" s="1"/>
      <c r="N11816" s="1"/>
    </row>
    <row r="11817" spans="6:14" x14ac:dyDescent="0.25">
      <c r="F11817" s="1"/>
      <c r="G11817" s="1"/>
      <c r="H11817" s="1"/>
      <c r="I11817" s="1"/>
      <c r="J11817" s="1"/>
      <c r="K11817" s="1"/>
      <c r="L11817" s="1"/>
      <c r="M11817" s="1"/>
      <c r="N11817" s="1"/>
    </row>
    <row r="11818" spans="6:14" x14ac:dyDescent="0.25">
      <c r="F11818" s="1"/>
      <c r="G11818" s="1"/>
      <c r="H11818" s="1"/>
      <c r="I11818" s="1"/>
      <c r="J11818" s="1"/>
      <c r="K11818" s="1"/>
      <c r="L11818" s="1"/>
      <c r="M11818" s="1"/>
      <c r="N11818" s="1"/>
    </row>
    <row r="11819" spans="6:14" x14ac:dyDescent="0.25">
      <c r="F11819" s="1"/>
      <c r="G11819" s="1"/>
      <c r="H11819" s="1"/>
      <c r="I11819" s="1"/>
      <c r="J11819" s="1"/>
      <c r="K11819" s="1"/>
      <c r="L11819" s="1"/>
      <c r="M11819" s="1"/>
      <c r="N11819" s="1"/>
    </row>
    <row r="11820" spans="6:14" x14ac:dyDescent="0.25">
      <c r="F11820" s="1"/>
      <c r="G11820" s="1"/>
      <c r="H11820" s="1"/>
      <c r="I11820" s="1"/>
      <c r="J11820" s="1"/>
      <c r="K11820" s="1"/>
      <c r="L11820" s="1"/>
      <c r="M11820" s="1"/>
      <c r="N11820" s="1"/>
    </row>
    <row r="11821" spans="6:14" x14ac:dyDescent="0.25">
      <c r="F11821" s="1"/>
      <c r="G11821" s="1"/>
      <c r="H11821" s="1"/>
      <c r="I11821" s="1"/>
      <c r="J11821" s="1"/>
      <c r="K11821" s="1"/>
      <c r="L11821" s="1"/>
      <c r="M11821" s="1"/>
      <c r="N11821" s="1"/>
    </row>
    <row r="11822" spans="6:14" x14ac:dyDescent="0.25">
      <c r="F11822" s="1"/>
      <c r="G11822" s="1"/>
      <c r="H11822" s="1"/>
      <c r="I11822" s="1"/>
      <c r="J11822" s="1"/>
      <c r="K11822" s="1"/>
      <c r="L11822" s="1"/>
      <c r="M11822" s="1"/>
      <c r="N11822" s="1"/>
    </row>
    <row r="11823" spans="6:14" x14ac:dyDescent="0.25">
      <c r="F11823" s="1"/>
      <c r="G11823" s="1"/>
      <c r="H11823" s="1"/>
      <c r="I11823" s="1"/>
      <c r="J11823" s="1"/>
      <c r="K11823" s="1"/>
      <c r="L11823" s="1"/>
      <c r="M11823" s="1"/>
      <c r="N11823" s="1"/>
    </row>
    <row r="11824" spans="6:14" x14ac:dyDescent="0.25">
      <c r="F11824" s="1"/>
      <c r="G11824" s="1"/>
      <c r="H11824" s="1"/>
      <c r="I11824" s="1"/>
      <c r="J11824" s="1"/>
      <c r="K11824" s="1"/>
      <c r="L11824" s="1"/>
      <c r="M11824" s="1"/>
      <c r="N11824" s="1"/>
    </row>
    <row r="11825" spans="6:14" x14ac:dyDescent="0.25">
      <c r="F11825" s="1"/>
      <c r="G11825" s="1"/>
      <c r="H11825" s="1"/>
      <c r="I11825" s="1"/>
      <c r="J11825" s="1"/>
      <c r="K11825" s="1"/>
      <c r="L11825" s="1"/>
      <c r="M11825" s="1"/>
      <c r="N11825" s="1"/>
    </row>
    <row r="11826" spans="6:14" x14ac:dyDescent="0.25">
      <c r="F11826" s="1"/>
      <c r="G11826" s="1"/>
      <c r="H11826" s="1"/>
      <c r="I11826" s="1"/>
      <c r="J11826" s="1"/>
      <c r="K11826" s="1"/>
      <c r="L11826" s="1"/>
      <c r="M11826" s="1"/>
      <c r="N11826" s="1"/>
    </row>
    <row r="11827" spans="6:14" x14ac:dyDescent="0.25">
      <c r="F11827" s="1"/>
      <c r="G11827" s="1"/>
      <c r="H11827" s="1"/>
      <c r="I11827" s="1"/>
      <c r="J11827" s="1"/>
      <c r="K11827" s="1"/>
      <c r="L11827" s="1"/>
      <c r="M11827" s="1"/>
      <c r="N11827" s="1"/>
    </row>
    <row r="11828" spans="6:14" x14ac:dyDescent="0.25">
      <c r="F11828" s="1"/>
      <c r="G11828" s="1"/>
      <c r="H11828" s="1"/>
      <c r="I11828" s="1"/>
      <c r="J11828" s="1"/>
      <c r="K11828" s="1"/>
      <c r="L11828" s="1"/>
      <c r="M11828" s="1"/>
      <c r="N11828" s="1"/>
    </row>
    <row r="11829" spans="6:14" x14ac:dyDescent="0.25">
      <c r="F11829" s="1"/>
      <c r="G11829" s="1"/>
      <c r="H11829" s="1"/>
      <c r="I11829" s="1"/>
      <c r="J11829" s="1"/>
      <c r="K11829" s="1"/>
      <c r="L11829" s="1"/>
      <c r="M11829" s="1"/>
      <c r="N11829" s="1"/>
    </row>
    <row r="11830" spans="6:14" x14ac:dyDescent="0.25">
      <c r="F11830" s="1"/>
      <c r="G11830" s="1"/>
      <c r="H11830" s="1"/>
      <c r="I11830" s="1"/>
      <c r="J11830" s="1"/>
      <c r="K11830" s="1"/>
      <c r="L11830" s="1"/>
      <c r="M11830" s="1"/>
      <c r="N11830" s="1"/>
    </row>
    <row r="11831" spans="6:14" x14ac:dyDescent="0.25">
      <c r="F11831" s="1"/>
      <c r="G11831" s="1"/>
      <c r="H11831" s="1"/>
      <c r="I11831" s="1"/>
      <c r="J11831" s="1"/>
      <c r="K11831" s="1"/>
      <c r="L11831" s="1"/>
      <c r="M11831" s="1"/>
      <c r="N11831" s="1"/>
    </row>
    <row r="11832" spans="6:14" x14ac:dyDescent="0.25">
      <c r="F11832" s="1"/>
      <c r="G11832" s="1"/>
      <c r="H11832" s="1"/>
      <c r="I11832" s="1"/>
      <c r="J11832" s="1"/>
      <c r="K11832" s="1"/>
      <c r="L11832" s="1"/>
      <c r="M11832" s="1"/>
      <c r="N11832" s="1"/>
    </row>
    <row r="11833" spans="6:14" x14ac:dyDescent="0.25">
      <c r="F11833" s="1"/>
      <c r="G11833" s="1"/>
      <c r="H11833" s="1"/>
      <c r="I11833" s="1"/>
      <c r="J11833" s="1"/>
      <c r="K11833" s="1"/>
      <c r="L11833" s="1"/>
      <c r="M11833" s="1"/>
      <c r="N11833" s="1"/>
    </row>
    <row r="11834" spans="6:14" x14ac:dyDescent="0.25">
      <c r="F11834" s="1"/>
      <c r="G11834" s="1"/>
      <c r="H11834" s="1"/>
      <c r="I11834" s="1"/>
      <c r="J11834" s="1"/>
      <c r="K11834" s="1"/>
      <c r="L11834" s="1"/>
      <c r="M11834" s="1"/>
      <c r="N11834" s="1"/>
    </row>
    <row r="11835" spans="6:14" x14ac:dyDescent="0.25">
      <c r="F11835" s="1"/>
      <c r="G11835" s="1"/>
      <c r="H11835" s="1"/>
      <c r="I11835" s="1"/>
      <c r="J11835" s="1"/>
      <c r="K11835" s="1"/>
      <c r="L11835" s="1"/>
      <c r="M11835" s="1"/>
      <c r="N11835" s="1"/>
    </row>
    <row r="11836" spans="6:14" x14ac:dyDescent="0.25">
      <c r="F11836" s="1"/>
      <c r="G11836" s="1"/>
      <c r="H11836" s="1"/>
      <c r="I11836" s="1"/>
      <c r="J11836" s="1"/>
      <c r="K11836" s="1"/>
      <c r="L11836" s="1"/>
      <c r="M11836" s="1"/>
      <c r="N11836" s="1"/>
    </row>
    <row r="11837" spans="6:14" x14ac:dyDescent="0.25">
      <c r="F11837" s="1"/>
      <c r="G11837" s="1"/>
      <c r="H11837" s="1"/>
      <c r="I11837" s="1"/>
      <c r="J11837" s="1"/>
      <c r="K11837" s="1"/>
      <c r="L11837" s="1"/>
      <c r="M11837" s="1"/>
      <c r="N11837" s="1"/>
    </row>
    <row r="11838" spans="6:14" x14ac:dyDescent="0.25">
      <c r="F11838" s="1"/>
      <c r="G11838" s="1"/>
      <c r="H11838" s="1"/>
      <c r="I11838" s="1"/>
      <c r="J11838" s="1"/>
      <c r="K11838" s="1"/>
      <c r="L11838" s="1"/>
      <c r="M11838" s="1"/>
      <c r="N11838" s="1"/>
    </row>
    <row r="11839" spans="6:14" x14ac:dyDescent="0.25">
      <c r="F11839" s="1"/>
      <c r="G11839" s="1"/>
      <c r="H11839" s="1"/>
      <c r="I11839" s="1"/>
      <c r="J11839" s="1"/>
      <c r="K11839" s="1"/>
      <c r="L11839" s="1"/>
      <c r="M11839" s="1"/>
      <c r="N11839" s="1"/>
    </row>
    <row r="11840" spans="6:14" x14ac:dyDescent="0.25">
      <c r="F11840" s="1"/>
      <c r="G11840" s="1"/>
      <c r="H11840" s="1"/>
      <c r="I11840" s="1"/>
      <c r="J11840" s="1"/>
      <c r="K11840" s="1"/>
      <c r="L11840" s="1"/>
      <c r="M11840" s="1"/>
      <c r="N11840" s="1"/>
    </row>
    <row r="11841" spans="6:14" x14ac:dyDescent="0.25">
      <c r="F11841" s="1"/>
      <c r="G11841" s="1"/>
      <c r="H11841" s="1"/>
      <c r="I11841" s="1"/>
      <c r="J11841" s="1"/>
      <c r="K11841" s="1"/>
      <c r="L11841" s="1"/>
      <c r="M11841" s="1"/>
      <c r="N11841" s="1"/>
    </row>
    <row r="11842" spans="6:14" x14ac:dyDescent="0.25">
      <c r="F11842" s="1"/>
      <c r="G11842" s="1"/>
      <c r="H11842" s="1"/>
      <c r="I11842" s="1"/>
      <c r="J11842" s="1"/>
      <c r="K11842" s="1"/>
      <c r="L11842" s="1"/>
      <c r="M11842" s="1"/>
      <c r="N11842" s="1"/>
    </row>
    <row r="11843" spans="6:14" x14ac:dyDescent="0.25">
      <c r="F11843" s="1"/>
      <c r="G11843" s="1"/>
      <c r="H11843" s="1"/>
      <c r="I11843" s="1"/>
      <c r="J11843" s="1"/>
      <c r="K11843" s="1"/>
      <c r="L11843" s="1"/>
      <c r="M11843" s="1"/>
      <c r="N11843" s="1"/>
    </row>
    <row r="11844" spans="6:14" x14ac:dyDescent="0.25">
      <c r="F11844" s="1"/>
      <c r="G11844" s="1"/>
      <c r="H11844" s="1"/>
      <c r="I11844" s="1"/>
      <c r="J11844" s="1"/>
      <c r="K11844" s="1"/>
      <c r="L11844" s="1"/>
      <c r="M11844" s="1"/>
      <c r="N11844" s="1"/>
    </row>
    <row r="11845" spans="6:14" x14ac:dyDescent="0.25">
      <c r="F11845" s="1"/>
      <c r="G11845" s="1"/>
      <c r="H11845" s="1"/>
      <c r="I11845" s="1"/>
      <c r="J11845" s="1"/>
      <c r="K11845" s="1"/>
      <c r="L11845" s="1"/>
      <c r="M11845" s="1"/>
      <c r="N11845" s="1"/>
    </row>
    <row r="11846" spans="6:14" x14ac:dyDescent="0.25">
      <c r="F11846" s="1"/>
      <c r="G11846" s="1"/>
      <c r="H11846" s="1"/>
      <c r="I11846" s="1"/>
      <c r="J11846" s="1"/>
      <c r="K11846" s="1"/>
      <c r="L11846" s="1"/>
      <c r="M11846" s="1"/>
      <c r="N11846" s="1"/>
    </row>
    <row r="11847" spans="6:14" x14ac:dyDescent="0.25">
      <c r="F11847" s="1"/>
      <c r="G11847" s="1"/>
      <c r="H11847" s="1"/>
      <c r="I11847" s="1"/>
      <c r="J11847" s="1"/>
      <c r="K11847" s="1"/>
      <c r="L11847" s="1"/>
      <c r="M11847" s="1"/>
      <c r="N11847" s="1"/>
    </row>
    <row r="11848" spans="6:14" x14ac:dyDescent="0.25">
      <c r="F11848" s="1"/>
      <c r="G11848" s="1"/>
      <c r="H11848" s="1"/>
      <c r="I11848" s="1"/>
      <c r="J11848" s="1"/>
      <c r="K11848" s="1"/>
      <c r="L11848" s="1"/>
      <c r="M11848" s="1"/>
      <c r="N11848" s="1"/>
    </row>
    <row r="11849" spans="6:14" x14ac:dyDescent="0.25">
      <c r="F11849" s="1"/>
      <c r="G11849" s="1"/>
      <c r="H11849" s="1"/>
      <c r="I11849" s="1"/>
      <c r="J11849" s="1"/>
      <c r="K11849" s="1"/>
      <c r="L11849" s="1"/>
      <c r="M11849" s="1"/>
      <c r="N11849" s="1"/>
    </row>
    <row r="11850" spans="6:14" x14ac:dyDescent="0.25">
      <c r="F11850" s="1"/>
      <c r="G11850" s="1"/>
      <c r="H11850" s="1"/>
      <c r="I11850" s="1"/>
      <c r="J11850" s="1"/>
      <c r="K11850" s="1"/>
      <c r="L11850" s="1"/>
      <c r="M11850" s="1"/>
      <c r="N11850" s="1"/>
    </row>
    <row r="11851" spans="6:14" x14ac:dyDescent="0.25">
      <c r="F11851" s="1"/>
      <c r="G11851" s="1"/>
      <c r="H11851" s="1"/>
      <c r="I11851" s="1"/>
      <c r="J11851" s="1"/>
      <c r="K11851" s="1"/>
      <c r="L11851" s="1"/>
      <c r="M11851" s="1"/>
      <c r="N11851" s="1"/>
    </row>
    <row r="11852" spans="6:14" x14ac:dyDescent="0.25">
      <c r="F11852" s="1"/>
      <c r="G11852" s="1"/>
      <c r="H11852" s="1"/>
      <c r="I11852" s="1"/>
      <c r="J11852" s="1"/>
      <c r="K11852" s="1"/>
      <c r="L11852" s="1"/>
      <c r="M11852" s="1"/>
      <c r="N11852" s="1"/>
    </row>
    <row r="11853" spans="6:14" x14ac:dyDescent="0.25">
      <c r="F11853" s="1"/>
      <c r="G11853" s="1"/>
      <c r="H11853" s="1"/>
      <c r="I11853" s="1"/>
      <c r="J11853" s="1"/>
      <c r="K11853" s="1"/>
      <c r="L11853" s="1"/>
      <c r="M11853" s="1"/>
      <c r="N11853" s="1"/>
    </row>
    <row r="11854" spans="6:14" x14ac:dyDescent="0.25">
      <c r="F11854" s="1"/>
      <c r="G11854" s="1"/>
      <c r="H11854" s="1"/>
      <c r="I11854" s="1"/>
      <c r="J11854" s="1"/>
      <c r="K11854" s="1"/>
      <c r="L11854" s="1"/>
      <c r="M11854" s="1"/>
      <c r="N11854" s="1"/>
    </row>
    <row r="11855" spans="6:14" x14ac:dyDescent="0.25">
      <c r="F11855" s="1"/>
      <c r="G11855" s="1"/>
      <c r="H11855" s="1"/>
      <c r="I11855" s="1"/>
      <c r="J11855" s="1"/>
      <c r="K11855" s="1"/>
      <c r="L11855" s="1"/>
      <c r="M11855" s="1"/>
      <c r="N11855" s="1"/>
    </row>
    <row r="11856" spans="6:14" x14ac:dyDescent="0.25">
      <c r="F11856" s="1"/>
      <c r="G11856" s="1"/>
      <c r="H11856" s="1"/>
      <c r="I11856" s="1"/>
      <c r="J11856" s="1"/>
      <c r="K11856" s="1"/>
      <c r="L11856" s="1"/>
      <c r="M11856" s="1"/>
      <c r="N11856" s="1"/>
    </row>
    <row r="11857" spans="6:14" x14ac:dyDescent="0.25">
      <c r="F11857" s="1"/>
      <c r="G11857" s="1"/>
      <c r="H11857" s="1"/>
      <c r="I11857" s="1"/>
      <c r="J11857" s="1"/>
      <c r="K11857" s="1"/>
      <c r="L11857" s="1"/>
      <c r="M11857" s="1"/>
      <c r="N11857" s="1"/>
    </row>
    <row r="11858" spans="6:14" x14ac:dyDescent="0.25">
      <c r="F11858" s="1"/>
      <c r="G11858" s="1"/>
      <c r="H11858" s="1"/>
      <c r="I11858" s="1"/>
      <c r="J11858" s="1"/>
      <c r="K11858" s="1"/>
      <c r="L11858" s="1"/>
      <c r="M11858" s="1"/>
      <c r="N11858" s="1"/>
    </row>
    <row r="11859" spans="6:14" x14ac:dyDescent="0.25">
      <c r="F11859" s="1"/>
      <c r="G11859" s="1"/>
      <c r="H11859" s="1"/>
      <c r="I11859" s="1"/>
      <c r="J11859" s="1"/>
      <c r="K11859" s="1"/>
      <c r="L11859" s="1"/>
      <c r="M11859" s="1"/>
      <c r="N11859" s="1"/>
    </row>
    <row r="11860" spans="6:14" x14ac:dyDescent="0.25">
      <c r="F11860" s="1"/>
      <c r="G11860" s="1"/>
      <c r="H11860" s="1"/>
      <c r="I11860" s="1"/>
      <c r="J11860" s="1"/>
      <c r="K11860" s="1"/>
      <c r="L11860" s="1"/>
      <c r="M11860" s="1"/>
      <c r="N11860" s="1"/>
    </row>
    <row r="11861" spans="6:14" x14ac:dyDescent="0.25">
      <c r="F11861" s="1"/>
      <c r="G11861" s="1"/>
      <c r="H11861" s="1"/>
      <c r="I11861" s="1"/>
      <c r="J11861" s="1"/>
      <c r="K11861" s="1"/>
      <c r="L11861" s="1"/>
      <c r="M11861" s="1"/>
      <c r="N11861" s="1"/>
    </row>
    <row r="11862" spans="6:14" x14ac:dyDescent="0.25">
      <c r="F11862" s="1"/>
      <c r="G11862" s="1"/>
      <c r="H11862" s="1"/>
      <c r="I11862" s="1"/>
      <c r="J11862" s="1"/>
      <c r="K11862" s="1"/>
      <c r="L11862" s="1"/>
      <c r="M11862" s="1"/>
      <c r="N11862" s="1"/>
    </row>
    <row r="11863" spans="6:14" x14ac:dyDescent="0.25">
      <c r="F11863" s="1"/>
      <c r="G11863" s="1"/>
      <c r="H11863" s="1"/>
      <c r="I11863" s="1"/>
      <c r="J11863" s="1"/>
      <c r="K11863" s="1"/>
      <c r="L11863" s="1"/>
      <c r="M11863" s="1"/>
      <c r="N11863" s="1"/>
    </row>
    <row r="11864" spans="6:14" x14ac:dyDescent="0.25">
      <c r="F11864" s="1"/>
      <c r="G11864" s="1"/>
      <c r="H11864" s="1"/>
      <c r="I11864" s="1"/>
      <c r="J11864" s="1"/>
      <c r="K11864" s="1"/>
      <c r="L11864" s="1"/>
      <c r="M11864" s="1"/>
      <c r="N11864" s="1"/>
    </row>
    <row r="11865" spans="6:14" x14ac:dyDescent="0.25">
      <c r="F11865" s="1"/>
      <c r="G11865" s="1"/>
      <c r="H11865" s="1"/>
      <c r="I11865" s="1"/>
      <c r="J11865" s="1"/>
      <c r="K11865" s="1"/>
      <c r="L11865" s="1"/>
      <c r="M11865" s="1"/>
      <c r="N11865" s="1"/>
    </row>
    <row r="11866" spans="6:14" x14ac:dyDescent="0.25">
      <c r="F11866" s="1"/>
      <c r="G11866" s="1"/>
      <c r="H11866" s="1"/>
      <c r="I11866" s="1"/>
      <c r="J11866" s="1"/>
      <c r="K11866" s="1"/>
      <c r="L11866" s="1"/>
      <c r="M11866" s="1"/>
      <c r="N11866" s="1"/>
    </row>
    <row r="11867" spans="6:14" x14ac:dyDescent="0.25">
      <c r="F11867" s="1"/>
      <c r="G11867" s="1"/>
      <c r="H11867" s="1"/>
      <c r="I11867" s="1"/>
      <c r="J11867" s="1"/>
      <c r="K11867" s="1"/>
      <c r="L11867" s="1"/>
      <c r="M11867" s="1"/>
      <c r="N11867" s="1"/>
    </row>
    <row r="11868" spans="6:14" x14ac:dyDescent="0.25">
      <c r="F11868" s="1"/>
      <c r="G11868" s="1"/>
      <c r="H11868" s="1"/>
      <c r="I11868" s="1"/>
      <c r="J11868" s="1"/>
      <c r="K11868" s="1"/>
      <c r="L11868" s="1"/>
      <c r="M11868" s="1"/>
      <c r="N11868" s="1"/>
    </row>
    <row r="11869" spans="6:14" x14ac:dyDescent="0.25">
      <c r="F11869" s="1"/>
      <c r="G11869" s="1"/>
      <c r="H11869" s="1"/>
      <c r="I11869" s="1"/>
      <c r="J11869" s="1"/>
      <c r="K11869" s="1"/>
      <c r="L11869" s="1"/>
      <c r="M11869" s="1"/>
      <c r="N11869" s="1"/>
    </row>
    <row r="11870" spans="6:14" x14ac:dyDescent="0.25">
      <c r="F11870" s="1"/>
      <c r="G11870" s="1"/>
      <c r="H11870" s="1"/>
      <c r="I11870" s="1"/>
      <c r="J11870" s="1"/>
      <c r="K11870" s="1"/>
      <c r="L11870" s="1"/>
      <c r="M11870" s="1"/>
      <c r="N11870" s="1"/>
    </row>
    <row r="11871" spans="6:14" x14ac:dyDescent="0.25">
      <c r="F11871" s="1"/>
      <c r="G11871" s="1"/>
      <c r="H11871" s="1"/>
      <c r="I11871" s="1"/>
      <c r="J11871" s="1"/>
      <c r="K11871" s="1"/>
      <c r="L11871" s="1"/>
      <c r="M11871" s="1"/>
      <c r="N11871" s="1"/>
    </row>
    <row r="11872" spans="6:14" x14ac:dyDescent="0.25">
      <c r="F11872" s="1"/>
      <c r="G11872" s="1"/>
      <c r="H11872" s="1"/>
      <c r="I11872" s="1"/>
      <c r="J11872" s="1"/>
      <c r="K11872" s="1"/>
      <c r="L11872" s="1"/>
      <c r="M11872" s="1"/>
      <c r="N11872" s="1"/>
    </row>
    <row r="11873" spans="6:14" x14ac:dyDescent="0.25">
      <c r="F11873" s="1"/>
      <c r="G11873" s="1"/>
      <c r="H11873" s="1"/>
      <c r="I11873" s="1"/>
      <c r="J11873" s="1"/>
      <c r="K11873" s="1"/>
      <c r="L11873" s="1"/>
      <c r="M11873" s="1"/>
      <c r="N11873" s="1"/>
    </row>
    <row r="11874" spans="6:14" x14ac:dyDescent="0.25">
      <c r="F11874" s="1"/>
      <c r="G11874" s="1"/>
      <c r="H11874" s="1"/>
      <c r="I11874" s="1"/>
      <c r="J11874" s="1"/>
      <c r="K11874" s="1"/>
      <c r="L11874" s="1"/>
      <c r="M11874" s="1"/>
      <c r="N11874" s="1"/>
    </row>
    <row r="11875" spans="6:14" x14ac:dyDescent="0.25">
      <c r="F11875" s="1"/>
      <c r="G11875" s="1"/>
      <c r="H11875" s="1"/>
      <c r="I11875" s="1"/>
      <c r="J11875" s="1"/>
      <c r="K11875" s="1"/>
      <c r="L11875" s="1"/>
      <c r="M11875" s="1"/>
      <c r="N11875" s="1"/>
    </row>
    <row r="11876" spans="6:14" x14ac:dyDescent="0.25">
      <c r="F11876" s="1"/>
      <c r="G11876" s="1"/>
      <c r="H11876" s="1"/>
      <c r="I11876" s="1"/>
      <c r="J11876" s="1"/>
      <c r="K11876" s="1"/>
      <c r="L11876" s="1"/>
      <c r="M11876" s="1"/>
      <c r="N11876" s="1"/>
    </row>
    <row r="11877" spans="6:14" x14ac:dyDescent="0.25">
      <c r="F11877" s="1"/>
      <c r="G11877" s="1"/>
      <c r="H11877" s="1"/>
      <c r="I11877" s="1"/>
      <c r="J11877" s="1"/>
      <c r="K11877" s="1"/>
      <c r="L11877" s="1"/>
      <c r="M11877" s="1"/>
      <c r="N11877" s="1"/>
    </row>
    <row r="11878" spans="6:14" x14ac:dyDescent="0.25">
      <c r="F11878" s="1"/>
      <c r="G11878" s="1"/>
      <c r="H11878" s="1"/>
      <c r="I11878" s="1"/>
      <c r="J11878" s="1"/>
      <c r="K11878" s="1"/>
      <c r="L11878" s="1"/>
      <c r="M11878" s="1"/>
      <c r="N11878" s="1"/>
    </row>
    <row r="11879" spans="6:14" x14ac:dyDescent="0.25">
      <c r="F11879" s="1"/>
      <c r="G11879" s="1"/>
      <c r="H11879" s="1"/>
      <c r="I11879" s="1"/>
      <c r="J11879" s="1"/>
      <c r="K11879" s="1"/>
      <c r="L11879" s="1"/>
      <c r="M11879" s="1"/>
      <c r="N11879" s="1"/>
    </row>
    <row r="11880" spans="6:14" x14ac:dyDescent="0.25">
      <c r="F11880" s="1"/>
      <c r="G11880" s="1"/>
      <c r="H11880" s="1"/>
      <c r="I11880" s="1"/>
      <c r="J11880" s="1"/>
      <c r="K11880" s="1"/>
      <c r="L11880" s="1"/>
      <c r="M11880" s="1"/>
      <c r="N11880" s="1"/>
    </row>
    <row r="11881" spans="6:14" x14ac:dyDescent="0.25">
      <c r="F11881" s="1"/>
      <c r="G11881" s="1"/>
      <c r="H11881" s="1"/>
      <c r="I11881" s="1"/>
      <c r="J11881" s="1"/>
      <c r="K11881" s="1"/>
      <c r="L11881" s="1"/>
      <c r="M11881" s="1"/>
      <c r="N11881" s="1"/>
    </row>
    <row r="11882" spans="6:14" x14ac:dyDescent="0.25">
      <c r="F11882" s="1"/>
      <c r="G11882" s="1"/>
      <c r="H11882" s="1"/>
      <c r="I11882" s="1"/>
      <c r="J11882" s="1"/>
      <c r="K11882" s="1"/>
      <c r="L11882" s="1"/>
      <c r="M11882" s="1"/>
      <c r="N11882" s="1"/>
    </row>
    <row r="11883" spans="6:14" x14ac:dyDescent="0.25">
      <c r="F11883" s="1"/>
      <c r="G11883" s="1"/>
      <c r="H11883" s="1"/>
      <c r="I11883" s="1"/>
      <c r="J11883" s="1"/>
      <c r="K11883" s="1"/>
      <c r="L11883" s="1"/>
      <c r="M11883" s="1"/>
      <c r="N11883" s="1"/>
    </row>
    <row r="11884" spans="6:14" x14ac:dyDescent="0.25">
      <c r="F11884" s="1"/>
      <c r="G11884" s="1"/>
      <c r="H11884" s="1"/>
      <c r="I11884" s="1"/>
      <c r="J11884" s="1"/>
      <c r="K11884" s="1"/>
      <c r="L11884" s="1"/>
      <c r="M11884" s="1"/>
      <c r="N11884" s="1"/>
    </row>
    <row r="11885" spans="6:14" x14ac:dyDescent="0.25">
      <c r="F11885" s="1"/>
      <c r="G11885" s="1"/>
      <c r="H11885" s="1"/>
      <c r="I11885" s="1"/>
      <c r="J11885" s="1"/>
      <c r="K11885" s="1"/>
      <c r="L11885" s="1"/>
      <c r="M11885" s="1"/>
      <c r="N11885" s="1"/>
    </row>
    <row r="11886" spans="6:14" x14ac:dyDescent="0.25">
      <c r="F11886" s="1"/>
      <c r="G11886" s="1"/>
      <c r="H11886" s="1"/>
      <c r="I11886" s="1"/>
      <c r="J11886" s="1"/>
      <c r="K11886" s="1"/>
      <c r="L11886" s="1"/>
      <c r="M11886" s="1"/>
      <c r="N11886" s="1"/>
    </row>
    <row r="11887" spans="6:14" x14ac:dyDescent="0.25">
      <c r="F11887" s="1"/>
      <c r="G11887" s="1"/>
      <c r="H11887" s="1"/>
      <c r="I11887" s="1"/>
      <c r="J11887" s="1"/>
      <c r="K11887" s="1"/>
      <c r="L11887" s="1"/>
      <c r="M11887" s="1"/>
      <c r="N11887" s="1"/>
    </row>
    <row r="11888" spans="6:14" x14ac:dyDescent="0.25">
      <c r="F11888" s="1"/>
      <c r="G11888" s="1"/>
      <c r="H11888" s="1"/>
      <c r="I11888" s="1"/>
      <c r="J11888" s="1"/>
      <c r="K11888" s="1"/>
      <c r="L11888" s="1"/>
      <c r="M11888" s="1"/>
      <c r="N11888" s="1"/>
    </row>
    <row r="11889" spans="6:14" x14ac:dyDescent="0.25">
      <c r="F11889" s="1"/>
      <c r="G11889" s="1"/>
      <c r="H11889" s="1"/>
      <c r="I11889" s="1"/>
      <c r="J11889" s="1"/>
      <c r="K11889" s="1"/>
      <c r="L11889" s="1"/>
      <c r="M11889" s="1"/>
      <c r="N11889" s="1"/>
    </row>
    <row r="11890" spans="6:14" x14ac:dyDescent="0.25">
      <c r="F11890" s="1"/>
      <c r="G11890" s="1"/>
      <c r="H11890" s="1"/>
      <c r="I11890" s="1"/>
      <c r="J11890" s="1"/>
      <c r="K11890" s="1"/>
      <c r="L11890" s="1"/>
      <c r="M11890" s="1"/>
      <c r="N11890" s="1"/>
    </row>
    <row r="11891" spans="6:14" x14ac:dyDescent="0.25">
      <c r="F11891" s="1"/>
      <c r="G11891" s="1"/>
      <c r="H11891" s="1"/>
      <c r="I11891" s="1"/>
      <c r="J11891" s="1"/>
      <c r="K11891" s="1"/>
      <c r="L11891" s="1"/>
      <c r="M11891" s="1"/>
      <c r="N11891" s="1"/>
    </row>
    <row r="11892" spans="6:14" x14ac:dyDescent="0.25">
      <c r="F11892" s="1"/>
      <c r="G11892" s="1"/>
      <c r="H11892" s="1"/>
      <c r="I11892" s="1"/>
      <c r="J11892" s="1"/>
      <c r="K11892" s="1"/>
      <c r="L11892" s="1"/>
      <c r="M11892" s="1"/>
      <c r="N11892" s="1"/>
    </row>
    <row r="11893" spans="6:14" x14ac:dyDescent="0.25">
      <c r="F11893" s="1"/>
      <c r="G11893" s="1"/>
      <c r="H11893" s="1"/>
      <c r="I11893" s="1"/>
      <c r="J11893" s="1"/>
      <c r="K11893" s="1"/>
      <c r="L11893" s="1"/>
      <c r="M11893" s="1"/>
      <c r="N11893" s="1"/>
    </row>
    <row r="11894" spans="6:14" x14ac:dyDescent="0.25">
      <c r="F11894" s="1"/>
      <c r="G11894" s="1"/>
      <c r="H11894" s="1"/>
      <c r="I11894" s="1"/>
      <c r="J11894" s="1"/>
      <c r="K11894" s="1"/>
      <c r="L11894" s="1"/>
      <c r="M11894" s="1"/>
      <c r="N11894" s="1"/>
    </row>
    <row r="11895" spans="6:14" x14ac:dyDescent="0.25">
      <c r="F11895" s="1"/>
      <c r="G11895" s="1"/>
      <c r="H11895" s="1"/>
      <c r="I11895" s="1"/>
      <c r="J11895" s="1"/>
      <c r="K11895" s="1"/>
      <c r="L11895" s="1"/>
      <c r="M11895" s="1"/>
      <c r="N11895" s="1"/>
    </row>
    <row r="11896" spans="6:14" x14ac:dyDescent="0.25">
      <c r="F11896" s="1"/>
      <c r="G11896" s="1"/>
      <c r="H11896" s="1"/>
      <c r="I11896" s="1"/>
      <c r="J11896" s="1"/>
      <c r="K11896" s="1"/>
      <c r="L11896" s="1"/>
      <c r="M11896" s="1"/>
      <c r="N11896" s="1"/>
    </row>
    <row r="11897" spans="6:14" x14ac:dyDescent="0.25">
      <c r="F11897" s="1"/>
      <c r="G11897" s="1"/>
      <c r="H11897" s="1"/>
      <c r="I11897" s="1"/>
      <c r="J11897" s="1"/>
      <c r="K11897" s="1"/>
      <c r="L11897" s="1"/>
      <c r="M11897" s="1"/>
      <c r="N11897" s="1"/>
    </row>
    <row r="11898" spans="6:14" x14ac:dyDescent="0.25">
      <c r="F11898" s="1"/>
      <c r="G11898" s="1"/>
      <c r="H11898" s="1"/>
      <c r="I11898" s="1"/>
      <c r="J11898" s="1"/>
      <c r="K11898" s="1"/>
      <c r="L11898" s="1"/>
      <c r="M11898" s="1"/>
      <c r="N11898" s="1"/>
    </row>
    <row r="11899" spans="6:14" x14ac:dyDescent="0.25">
      <c r="F11899" s="1"/>
      <c r="G11899" s="1"/>
      <c r="H11899" s="1"/>
      <c r="I11899" s="1"/>
      <c r="J11899" s="1"/>
      <c r="K11899" s="1"/>
      <c r="L11899" s="1"/>
      <c r="M11899" s="1"/>
      <c r="N11899" s="1"/>
    </row>
    <row r="11900" spans="6:14" x14ac:dyDescent="0.25">
      <c r="F11900" s="1"/>
      <c r="G11900" s="1"/>
      <c r="H11900" s="1"/>
      <c r="I11900" s="1"/>
      <c r="J11900" s="1"/>
      <c r="K11900" s="1"/>
      <c r="L11900" s="1"/>
      <c r="M11900" s="1"/>
      <c r="N11900" s="1"/>
    </row>
    <row r="11901" spans="6:14" x14ac:dyDescent="0.25">
      <c r="F11901" s="1"/>
      <c r="G11901" s="1"/>
      <c r="H11901" s="1"/>
      <c r="I11901" s="1"/>
      <c r="J11901" s="1"/>
      <c r="K11901" s="1"/>
      <c r="L11901" s="1"/>
      <c r="M11901" s="1"/>
      <c r="N11901" s="1"/>
    </row>
    <row r="11902" spans="6:14" x14ac:dyDescent="0.25">
      <c r="F11902" s="1"/>
      <c r="G11902" s="1"/>
      <c r="H11902" s="1"/>
      <c r="I11902" s="1"/>
      <c r="J11902" s="1"/>
      <c r="K11902" s="1"/>
      <c r="L11902" s="1"/>
      <c r="M11902" s="1"/>
      <c r="N11902" s="1"/>
    </row>
    <row r="11903" spans="6:14" x14ac:dyDescent="0.25">
      <c r="F11903" s="1"/>
      <c r="G11903" s="1"/>
      <c r="H11903" s="1"/>
      <c r="I11903" s="1"/>
      <c r="J11903" s="1"/>
      <c r="K11903" s="1"/>
      <c r="L11903" s="1"/>
      <c r="M11903" s="1"/>
      <c r="N11903" s="1"/>
    </row>
    <row r="11904" spans="6:14" x14ac:dyDescent="0.25">
      <c r="F11904" s="1"/>
      <c r="G11904" s="1"/>
      <c r="H11904" s="1"/>
      <c r="I11904" s="1"/>
      <c r="J11904" s="1"/>
      <c r="K11904" s="1"/>
      <c r="L11904" s="1"/>
      <c r="M11904" s="1"/>
      <c r="N11904" s="1"/>
    </row>
    <row r="11905" spans="6:14" x14ac:dyDescent="0.25">
      <c r="F11905" s="1"/>
      <c r="G11905" s="1"/>
      <c r="H11905" s="1"/>
      <c r="I11905" s="1"/>
      <c r="J11905" s="1"/>
      <c r="K11905" s="1"/>
      <c r="L11905" s="1"/>
      <c r="M11905" s="1"/>
      <c r="N11905" s="1"/>
    </row>
    <row r="11906" spans="6:14" x14ac:dyDescent="0.25">
      <c r="F11906" s="1"/>
      <c r="G11906" s="1"/>
      <c r="H11906" s="1"/>
      <c r="I11906" s="1"/>
      <c r="J11906" s="1"/>
      <c r="K11906" s="1"/>
      <c r="L11906" s="1"/>
      <c r="M11906" s="1"/>
      <c r="N11906" s="1"/>
    </row>
    <row r="11907" spans="6:14" x14ac:dyDescent="0.25">
      <c r="F11907" s="1"/>
      <c r="G11907" s="1"/>
      <c r="H11907" s="1"/>
      <c r="I11907" s="1"/>
      <c r="J11907" s="1"/>
      <c r="K11907" s="1"/>
      <c r="L11907" s="1"/>
      <c r="M11907" s="1"/>
      <c r="N11907" s="1"/>
    </row>
    <row r="11908" spans="6:14" x14ac:dyDescent="0.25">
      <c r="F11908" s="1"/>
      <c r="G11908" s="1"/>
      <c r="H11908" s="1"/>
      <c r="I11908" s="1"/>
      <c r="J11908" s="1"/>
      <c r="K11908" s="1"/>
      <c r="L11908" s="1"/>
      <c r="M11908" s="1"/>
      <c r="N11908" s="1"/>
    </row>
    <row r="11909" spans="6:14" x14ac:dyDescent="0.25">
      <c r="F11909" s="1"/>
      <c r="G11909" s="1"/>
      <c r="H11909" s="1"/>
      <c r="I11909" s="1"/>
      <c r="J11909" s="1"/>
      <c r="K11909" s="1"/>
      <c r="L11909" s="1"/>
      <c r="M11909" s="1"/>
      <c r="N11909" s="1"/>
    </row>
    <row r="11910" spans="6:14" x14ac:dyDescent="0.25">
      <c r="F11910" s="1"/>
      <c r="G11910" s="1"/>
      <c r="H11910" s="1"/>
      <c r="I11910" s="1"/>
      <c r="J11910" s="1"/>
      <c r="K11910" s="1"/>
      <c r="L11910" s="1"/>
      <c r="M11910" s="1"/>
      <c r="N11910" s="1"/>
    </row>
    <row r="11911" spans="6:14" x14ac:dyDescent="0.25">
      <c r="F11911" s="1"/>
      <c r="G11911" s="1"/>
      <c r="H11911" s="1"/>
      <c r="I11911" s="1"/>
      <c r="J11911" s="1"/>
      <c r="K11911" s="1"/>
      <c r="L11911" s="1"/>
      <c r="M11911" s="1"/>
      <c r="N11911" s="1"/>
    </row>
    <row r="11912" spans="6:14" x14ac:dyDescent="0.25">
      <c r="F11912" s="1"/>
      <c r="G11912" s="1"/>
      <c r="H11912" s="1"/>
      <c r="I11912" s="1"/>
      <c r="J11912" s="1"/>
      <c r="K11912" s="1"/>
      <c r="L11912" s="1"/>
      <c r="M11912" s="1"/>
      <c r="N11912" s="1"/>
    </row>
    <row r="11913" spans="6:14" x14ac:dyDescent="0.25">
      <c r="F11913" s="1"/>
      <c r="G11913" s="1"/>
      <c r="H11913" s="1"/>
      <c r="I11913" s="1"/>
      <c r="J11913" s="1"/>
      <c r="K11913" s="1"/>
      <c r="L11913" s="1"/>
      <c r="M11913" s="1"/>
      <c r="N11913" s="1"/>
    </row>
    <row r="11914" spans="6:14" x14ac:dyDescent="0.25">
      <c r="F11914" s="1"/>
      <c r="G11914" s="1"/>
      <c r="H11914" s="1"/>
      <c r="I11914" s="1"/>
      <c r="J11914" s="1"/>
      <c r="K11914" s="1"/>
      <c r="L11914" s="1"/>
      <c r="M11914" s="1"/>
      <c r="N11914" s="1"/>
    </row>
    <row r="11915" spans="6:14" x14ac:dyDescent="0.25">
      <c r="F11915" s="1"/>
      <c r="G11915" s="1"/>
      <c r="H11915" s="1"/>
      <c r="I11915" s="1"/>
      <c r="J11915" s="1"/>
      <c r="K11915" s="1"/>
      <c r="L11915" s="1"/>
      <c r="M11915" s="1"/>
      <c r="N11915" s="1"/>
    </row>
    <row r="11916" spans="6:14" x14ac:dyDescent="0.25">
      <c r="F11916" s="1"/>
      <c r="G11916" s="1"/>
      <c r="H11916" s="1"/>
      <c r="I11916" s="1"/>
      <c r="J11916" s="1"/>
      <c r="K11916" s="1"/>
      <c r="L11916" s="1"/>
      <c r="M11916" s="1"/>
      <c r="N11916" s="1"/>
    </row>
    <row r="11917" spans="6:14" x14ac:dyDescent="0.25">
      <c r="F11917" s="1"/>
      <c r="G11917" s="1"/>
      <c r="H11917" s="1"/>
      <c r="I11917" s="1"/>
      <c r="J11917" s="1"/>
      <c r="K11917" s="1"/>
      <c r="L11917" s="1"/>
      <c r="M11917" s="1"/>
      <c r="N11917" s="1"/>
    </row>
    <row r="11918" spans="6:14" x14ac:dyDescent="0.25">
      <c r="F11918" s="1"/>
      <c r="G11918" s="1"/>
      <c r="H11918" s="1"/>
      <c r="I11918" s="1"/>
      <c r="J11918" s="1"/>
      <c r="K11918" s="1"/>
      <c r="L11918" s="1"/>
      <c r="M11918" s="1"/>
      <c r="N11918" s="1"/>
    </row>
    <row r="11919" spans="6:14" x14ac:dyDescent="0.25">
      <c r="F11919" s="1"/>
      <c r="G11919" s="1"/>
      <c r="H11919" s="1"/>
      <c r="I11919" s="1"/>
      <c r="J11919" s="1"/>
      <c r="K11919" s="1"/>
      <c r="L11919" s="1"/>
      <c r="M11919" s="1"/>
      <c r="N11919" s="1"/>
    </row>
    <row r="11920" spans="6:14" x14ac:dyDescent="0.25">
      <c r="F11920" s="1"/>
      <c r="G11920" s="1"/>
      <c r="H11920" s="1"/>
      <c r="I11920" s="1"/>
      <c r="J11920" s="1"/>
      <c r="K11920" s="1"/>
      <c r="L11920" s="1"/>
      <c r="M11920" s="1"/>
      <c r="N11920" s="1"/>
    </row>
    <row r="11921" spans="6:14" x14ac:dyDescent="0.25">
      <c r="F11921" s="1"/>
      <c r="G11921" s="1"/>
      <c r="H11921" s="1"/>
      <c r="I11921" s="1"/>
      <c r="J11921" s="1"/>
      <c r="K11921" s="1"/>
      <c r="L11921" s="1"/>
      <c r="M11921" s="1"/>
      <c r="N11921" s="1"/>
    </row>
    <row r="11922" spans="6:14" x14ac:dyDescent="0.25">
      <c r="F11922" s="1"/>
      <c r="G11922" s="1"/>
      <c r="H11922" s="1"/>
      <c r="I11922" s="1"/>
      <c r="J11922" s="1"/>
      <c r="K11922" s="1"/>
      <c r="L11922" s="1"/>
      <c r="M11922" s="1"/>
      <c r="N11922" s="1"/>
    </row>
    <row r="11923" spans="6:14" x14ac:dyDescent="0.25">
      <c r="F11923" s="1"/>
      <c r="G11923" s="1"/>
      <c r="H11923" s="1"/>
      <c r="I11923" s="1"/>
      <c r="J11923" s="1"/>
      <c r="K11923" s="1"/>
      <c r="L11923" s="1"/>
      <c r="M11923" s="1"/>
      <c r="N11923" s="1"/>
    </row>
    <row r="11924" spans="6:14" x14ac:dyDescent="0.25">
      <c r="F11924" s="1"/>
      <c r="G11924" s="1"/>
      <c r="H11924" s="1"/>
      <c r="I11924" s="1"/>
      <c r="J11924" s="1"/>
      <c r="K11924" s="1"/>
      <c r="L11924" s="1"/>
      <c r="M11924" s="1"/>
      <c r="N11924" s="1"/>
    </row>
    <row r="11925" spans="6:14" x14ac:dyDescent="0.25">
      <c r="F11925" s="1"/>
      <c r="G11925" s="1"/>
      <c r="H11925" s="1"/>
      <c r="I11925" s="1"/>
      <c r="J11925" s="1"/>
      <c r="K11925" s="1"/>
      <c r="L11925" s="1"/>
      <c r="M11925" s="1"/>
      <c r="N11925" s="1"/>
    </row>
    <row r="11926" spans="6:14" x14ac:dyDescent="0.25">
      <c r="F11926" s="1"/>
      <c r="G11926" s="1"/>
      <c r="H11926" s="1"/>
      <c r="I11926" s="1"/>
      <c r="J11926" s="1"/>
      <c r="K11926" s="1"/>
      <c r="L11926" s="1"/>
      <c r="M11926" s="1"/>
      <c r="N11926" s="1"/>
    </row>
    <row r="11927" spans="6:14" x14ac:dyDescent="0.25">
      <c r="F11927" s="1"/>
      <c r="G11927" s="1"/>
      <c r="H11927" s="1"/>
      <c r="I11927" s="1"/>
      <c r="J11927" s="1"/>
      <c r="K11927" s="1"/>
      <c r="L11927" s="1"/>
      <c r="M11927" s="1"/>
      <c r="N11927" s="1"/>
    </row>
    <row r="11928" spans="6:14" x14ac:dyDescent="0.25">
      <c r="F11928" s="1"/>
      <c r="G11928" s="1"/>
      <c r="H11928" s="1"/>
      <c r="I11928" s="1"/>
      <c r="J11928" s="1"/>
      <c r="K11928" s="1"/>
      <c r="L11928" s="1"/>
      <c r="M11928" s="1"/>
      <c r="N11928" s="1"/>
    </row>
    <row r="11929" spans="6:14" x14ac:dyDescent="0.25">
      <c r="F11929" s="1"/>
      <c r="G11929" s="1"/>
      <c r="H11929" s="1"/>
      <c r="I11929" s="1"/>
      <c r="J11929" s="1"/>
      <c r="K11929" s="1"/>
      <c r="L11929" s="1"/>
      <c r="M11929" s="1"/>
      <c r="N11929" s="1"/>
    </row>
    <row r="11930" spans="6:14" x14ac:dyDescent="0.25">
      <c r="F11930" s="1"/>
      <c r="G11930" s="1"/>
      <c r="H11930" s="1"/>
      <c r="I11930" s="1"/>
      <c r="J11930" s="1"/>
      <c r="K11930" s="1"/>
      <c r="L11930" s="1"/>
      <c r="M11930" s="1"/>
      <c r="N11930" s="1"/>
    </row>
    <row r="11931" spans="6:14" x14ac:dyDescent="0.25">
      <c r="F11931" s="1"/>
      <c r="G11931" s="1"/>
      <c r="H11931" s="1"/>
      <c r="I11931" s="1"/>
      <c r="J11931" s="1"/>
      <c r="K11931" s="1"/>
      <c r="L11931" s="1"/>
      <c r="M11931" s="1"/>
      <c r="N11931" s="1"/>
    </row>
    <row r="11932" spans="6:14" x14ac:dyDescent="0.25">
      <c r="F11932" s="1"/>
      <c r="G11932" s="1"/>
      <c r="H11932" s="1"/>
      <c r="I11932" s="1"/>
      <c r="J11932" s="1"/>
      <c r="K11932" s="1"/>
      <c r="L11932" s="1"/>
      <c r="M11932" s="1"/>
      <c r="N11932" s="1"/>
    </row>
    <row r="11933" spans="6:14" x14ac:dyDescent="0.25">
      <c r="F11933" s="1"/>
      <c r="G11933" s="1"/>
      <c r="H11933" s="1"/>
      <c r="I11933" s="1"/>
      <c r="J11933" s="1"/>
      <c r="K11933" s="1"/>
      <c r="L11933" s="1"/>
      <c r="M11933" s="1"/>
      <c r="N11933" s="1"/>
    </row>
    <row r="11934" spans="6:14" x14ac:dyDescent="0.25">
      <c r="F11934" s="1"/>
      <c r="G11934" s="1"/>
      <c r="H11934" s="1"/>
      <c r="I11934" s="1"/>
      <c r="J11934" s="1"/>
      <c r="K11934" s="1"/>
      <c r="L11934" s="1"/>
      <c r="M11934" s="1"/>
      <c r="N11934" s="1"/>
    </row>
    <row r="11935" spans="6:14" x14ac:dyDescent="0.25">
      <c r="F11935" s="1"/>
      <c r="G11935" s="1"/>
      <c r="H11935" s="1"/>
      <c r="I11935" s="1"/>
      <c r="J11935" s="1"/>
      <c r="K11935" s="1"/>
      <c r="L11935" s="1"/>
      <c r="M11935" s="1"/>
      <c r="N11935" s="1"/>
    </row>
    <row r="11936" spans="6:14" x14ac:dyDescent="0.25">
      <c r="F11936" s="1"/>
      <c r="G11936" s="1"/>
      <c r="H11936" s="1"/>
      <c r="I11936" s="1"/>
      <c r="J11936" s="1"/>
      <c r="K11936" s="1"/>
      <c r="L11936" s="1"/>
      <c r="M11936" s="1"/>
      <c r="N11936" s="1"/>
    </row>
    <row r="11937" spans="6:14" x14ac:dyDescent="0.25">
      <c r="F11937" s="1"/>
      <c r="G11937" s="1"/>
      <c r="H11937" s="1"/>
      <c r="I11937" s="1"/>
      <c r="J11937" s="1"/>
      <c r="K11937" s="1"/>
      <c r="L11937" s="1"/>
      <c r="M11937" s="1"/>
      <c r="N11937" s="1"/>
    </row>
    <row r="11938" spans="6:14" x14ac:dyDescent="0.25">
      <c r="F11938" s="1"/>
      <c r="G11938" s="1"/>
      <c r="H11938" s="1"/>
      <c r="I11938" s="1"/>
      <c r="J11938" s="1"/>
      <c r="K11938" s="1"/>
      <c r="L11938" s="1"/>
      <c r="M11938" s="1"/>
      <c r="N11938" s="1"/>
    </row>
    <row r="11939" spans="6:14" x14ac:dyDescent="0.25">
      <c r="F11939" s="1"/>
      <c r="G11939" s="1"/>
      <c r="H11939" s="1"/>
      <c r="I11939" s="1"/>
      <c r="J11939" s="1"/>
      <c r="K11939" s="1"/>
      <c r="L11939" s="1"/>
      <c r="M11939" s="1"/>
      <c r="N11939" s="1"/>
    </row>
    <row r="11940" spans="6:14" x14ac:dyDescent="0.25">
      <c r="F11940" s="1"/>
      <c r="G11940" s="1"/>
      <c r="H11940" s="1"/>
      <c r="I11940" s="1"/>
      <c r="J11940" s="1"/>
      <c r="K11940" s="1"/>
      <c r="L11940" s="1"/>
      <c r="M11940" s="1"/>
      <c r="N11940" s="1"/>
    </row>
    <row r="11941" spans="6:14" x14ac:dyDescent="0.25">
      <c r="F11941" s="1"/>
      <c r="G11941" s="1"/>
      <c r="H11941" s="1"/>
      <c r="I11941" s="1"/>
      <c r="J11941" s="1"/>
      <c r="K11941" s="1"/>
      <c r="L11941" s="1"/>
      <c r="M11941" s="1"/>
      <c r="N11941" s="1"/>
    </row>
    <row r="11942" spans="6:14" x14ac:dyDescent="0.25">
      <c r="F11942" s="1"/>
      <c r="G11942" s="1"/>
      <c r="H11942" s="1"/>
      <c r="I11942" s="1"/>
      <c r="J11942" s="1"/>
      <c r="K11942" s="1"/>
      <c r="L11942" s="1"/>
      <c r="M11942" s="1"/>
      <c r="N11942" s="1"/>
    </row>
    <row r="11943" spans="6:14" x14ac:dyDescent="0.25">
      <c r="F11943" s="1"/>
      <c r="G11943" s="1"/>
      <c r="H11943" s="1"/>
      <c r="I11943" s="1"/>
      <c r="J11943" s="1"/>
      <c r="K11943" s="1"/>
      <c r="L11943" s="1"/>
      <c r="M11943" s="1"/>
      <c r="N11943" s="1"/>
    </row>
    <row r="11944" spans="6:14" x14ac:dyDescent="0.25">
      <c r="F11944" s="1"/>
      <c r="G11944" s="1"/>
      <c r="H11944" s="1"/>
      <c r="I11944" s="1"/>
      <c r="J11944" s="1"/>
      <c r="K11944" s="1"/>
      <c r="L11944" s="1"/>
      <c r="M11944" s="1"/>
      <c r="N11944" s="1"/>
    </row>
    <row r="11945" spans="6:14" x14ac:dyDescent="0.25">
      <c r="F11945" s="1"/>
      <c r="G11945" s="1"/>
      <c r="H11945" s="1"/>
      <c r="I11945" s="1"/>
      <c r="J11945" s="1"/>
      <c r="K11945" s="1"/>
      <c r="L11945" s="1"/>
      <c r="M11945" s="1"/>
      <c r="N11945" s="1"/>
    </row>
    <row r="11946" spans="6:14" x14ac:dyDescent="0.25">
      <c r="F11946" s="1"/>
      <c r="G11946" s="1"/>
      <c r="H11946" s="1"/>
      <c r="I11946" s="1"/>
      <c r="J11946" s="1"/>
      <c r="K11946" s="1"/>
      <c r="L11946" s="1"/>
      <c r="M11946" s="1"/>
      <c r="N11946" s="1"/>
    </row>
    <row r="11947" spans="6:14" x14ac:dyDescent="0.25">
      <c r="F11947" s="1"/>
      <c r="G11947" s="1"/>
      <c r="H11947" s="1"/>
      <c r="I11947" s="1"/>
      <c r="J11947" s="1"/>
      <c r="K11947" s="1"/>
      <c r="L11947" s="1"/>
      <c r="M11947" s="1"/>
      <c r="N11947" s="1"/>
    </row>
    <row r="11948" spans="6:14" x14ac:dyDescent="0.25">
      <c r="F11948" s="1"/>
      <c r="G11948" s="1"/>
      <c r="H11948" s="1"/>
      <c r="I11948" s="1"/>
      <c r="J11948" s="1"/>
      <c r="K11948" s="1"/>
      <c r="L11948" s="1"/>
      <c r="M11948" s="1"/>
      <c r="N11948" s="1"/>
    </row>
    <row r="11949" spans="6:14" x14ac:dyDescent="0.25">
      <c r="F11949" s="1"/>
      <c r="G11949" s="1"/>
      <c r="H11949" s="1"/>
      <c r="I11949" s="1"/>
      <c r="J11949" s="1"/>
      <c r="K11949" s="1"/>
      <c r="L11949" s="1"/>
      <c r="M11949" s="1"/>
      <c r="N11949" s="1"/>
    </row>
    <row r="11950" spans="6:14" x14ac:dyDescent="0.25">
      <c r="F11950" s="1"/>
      <c r="G11950" s="1"/>
      <c r="H11950" s="1"/>
      <c r="I11950" s="1"/>
      <c r="J11950" s="1"/>
      <c r="K11950" s="1"/>
      <c r="L11950" s="1"/>
      <c r="M11950" s="1"/>
      <c r="N11950" s="1"/>
    </row>
    <row r="11951" spans="6:14" x14ac:dyDescent="0.25">
      <c r="F11951" s="1"/>
      <c r="G11951" s="1"/>
      <c r="H11951" s="1"/>
      <c r="I11951" s="1"/>
      <c r="J11951" s="1"/>
      <c r="K11951" s="1"/>
      <c r="L11951" s="1"/>
      <c r="M11951" s="1"/>
      <c r="N11951" s="1"/>
    </row>
    <row r="11952" spans="6:14" x14ac:dyDescent="0.25">
      <c r="F11952" s="1"/>
      <c r="G11952" s="1"/>
      <c r="H11952" s="1"/>
      <c r="I11952" s="1"/>
      <c r="J11952" s="1"/>
      <c r="K11952" s="1"/>
      <c r="L11952" s="1"/>
      <c r="M11952" s="1"/>
      <c r="N11952" s="1"/>
    </row>
    <row r="11953" spans="6:14" x14ac:dyDescent="0.25">
      <c r="F11953" s="1"/>
      <c r="G11953" s="1"/>
      <c r="H11953" s="1"/>
      <c r="I11953" s="1"/>
      <c r="J11953" s="1"/>
      <c r="K11953" s="1"/>
      <c r="L11953" s="1"/>
      <c r="M11953" s="1"/>
      <c r="N11953" s="1"/>
    </row>
    <row r="11954" spans="6:14" x14ac:dyDescent="0.25">
      <c r="F11954" s="1"/>
      <c r="G11954" s="1"/>
      <c r="H11954" s="1"/>
      <c r="I11954" s="1"/>
      <c r="J11954" s="1"/>
      <c r="K11954" s="1"/>
      <c r="L11954" s="1"/>
      <c r="M11954" s="1"/>
      <c r="N11954" s="1"/>
    </row>
    <row r="11955" spans="6:14" x14ac:dyDescent="0.25">
      <c r="F11955" s="1"/>
      <c r="G11955" s="1"/>
      <c r="H11955" s="1"/>
      <c r="I11955" s="1"/>
      <c r="J11955" s="1"/>
      <c r="K11955" s="1"/>
      <c r="L11955" s="1"/>
      <c r="M11955" s="1"/>
      <c r="N11955" s="1"/>
    </row>
    <row r="11956" spans="6:14" x14ac:dyDescent="0.25">
      <c r="F11956" s="1"/>
      <c r="G11956" s="1"/>
      <c r="H11956" s="1"/>
      <c r="I11956" s="1"/>
      <c r="J11956" s="1"/>
      <c r="K11956" s="1"/>
      <c r="L11956" s="1"/>
      <c r="M11956" s="1"/>
      <c r="N11956" s="1"/>
    </row>
    <row r="11957" spans="6:14" x14ac:dyDescent="0.25">
      <c r="F11957" s="1"/>
      <c r="G11957" s="1"/>
      <c r="H11957" s="1"/>
      <c r="I11957" s="1"/>
      <c r="J11957" s="1"/>
      <c r="K11957" s="1"/>
      <c r="L11957" s="1"/>
      <c r="M11957" s="1"/>
      <c r="N11957" s="1"/>
    </row>
    <row r="11958" spans="6:14" x14ac:dyDescent="0.25">
      <c r="F11958" s="1"/>
      <c r="G11958" s="1"/>
      <c r="H11958" s="1"/>
      <c r="I11958" s="1"/>
      <c r="J11958" s="1"/>
      <c r="K11958" s="1"/>
      <c r="L11958" s="1"/>
      <c r="M11958" s="1"/>
      <c r="N11958" s="1"/>
    </row>
    <row r="11959" spans="6:14" x14ac:dyDescent="0.25">
      <c r="F11959" s="1"/>
      <c r="G11959" s="1"/>
      <c r="H11959" s="1"/>
      <c r="I11959" s="1"/>
      <c r="J11959" s="1"/>
      <c r="K11959" s="1"/>
      <c r="L11959" s="1"/>
      <c r="M11959" s="1"/>
      <c r="N11959" s="1"/>
    </row>
    <row r="11960" spans="6:14" x14ac:dyDescent="0.25">
      <c r="F11960" s="1"/>
      <c r="G11960" s="1"/>
      <c r="H11960" s="1"/>
      <c r="I11960" s="1"/>
      <c r="J11960" s="1"/>
      <c r="K11960" s="1"/>
      <c r="L11960" s="1"/>
      <c r="M11960" s="1"/>
      <c r="N11960" s="1"/>
    </row>
    <row r="11961" spans="6:14" x14ac:dyDescent="0.25">
      <c r="F11961" s="1"/>
      <c r="G11961" s="1"/>
      <c r="H11961" s="1"/>
      <c r="I11961" s="1"/>
      <c r="J11961" s="1"/>
      <c r="K11961" s="1"/>
      <c r="L11961" s="1"/>
      <c r="M11961" s="1"/>
      <c r="N11961" s="1"/>
    </row>
    <row r="11962" spans="6:14" x14ac:dyDescent="0.25">
      <c r="F11962" s="1"/>
      <c r="G11962" s="1"/>
      <c r="H11962" s="1"/>
      <c r="I11962" s="1"/>
      <c r="J11962" s="1"/>
      <c r="K11962" s="1"/>
      <c r="L11962" s="1"/>
      <c r="M11962" s="1"/>
      <c r="N11962" s="1"/>
    </row>
    <row r="11963" spans="6:14" x14ac:dyDescent="0.25">
      <c r="F11963" s="1"/>
      <c r="G11963" s="1"/>
      <c r="H11963" s="1"/>
      <c r="I11963" s="1"/>
      <c r="J11963" s="1"/>
      <c r="K11963" s="1"/>
      <c r="L11963" s="1"/>
      <c r="M11963" s="1"/>
      <c r="N11963" s="1"/>
    </row>
    <row r="11964" spans="6:14" x14ac:dyDescent="0.25">
      <c r="F11964" s="1"/>
      <c r="G11964" s="1"/>
      <c r="H11964" s="1"/>
      <c r="I11964" s="1"/>
      <c r="J11964" s="1"/>
      <c r="K11964" s="1"/>
      <c r="L11964" s="1"/>
      <c r="M11964" s="1"/>
      <c r="N11964" s="1"/>
    </row>
    <row r="11965" spans="6:14" x14ac:dyDescent="0.25">
      <c r="F11965" s="1"/>
      <c r="G11965" s="1"/>
      <c r="H11965" s="1"/>
      <c r="I11965" s="1"/>
      <c r="J11965" s="1"/>
      <c r="K11965" s="1"/>
      <c r="L11965" s="1"/>
      <c r="M11965" s="1"/>
      <c r="N11965" s="1"/>
    </row>
    <row r="11966" spans="6:14" x14ac:dyDescent="0.25">
      <c r="F11966" s="1"/>
      <c r="G11966" s="1"/>
      <c r="H11966" s="1"/>
      <c r="I11966" s="1"/>
      <c r="J11966" s="1"/>
      <c r="K11966" s="1"/>
      <c r="L11966" s="1"/>
      <c r="M11966" s="1"/>
      <c r="N11966" s="1"/>
    </row>
    <row r="11967" spans="6:14" x14ac:dyDescent="0.25">
      <c r="F11967" s="1"/>
      <c r="G11967" s="1"/>
      <c r="H11967" s="1"/>
      <c r="I11967" s="1"/>
      <c r="J11967" s="1"/>
      <c r="K11967" s="1"/>
      <c r="L11967" s="1"/>
      <c r="M11967" s="1"/>
      <c r="N11967" s="1"/>
    </row>
    <row r="11968" spans="6:14" x14ac:dyDescent="0.25">
      <c r="F11968" s="1"/>
      <c r="G11968" s="1"/>
      <c r="H11968" s="1"/>
      <c r="I11968" s="1"/>
      <c r="J11968" s="1"/>
      <c r="K11968" s="1"/>
      <c r="L11968" s="1"/>
      <c r="M11968" s="1"/>
      <c r="N11968" s="1"/>
    </row>
    <row r="11969" spans="6:14" x14ac:dyDescent="0.25">
      <c r="F11969" s="1"/>
      <c r="G11969" s="1"/>
      <c r="H11969" s="1"/>
      <c r="I11969" s="1"/>
      <c r="J11969" s="1"/>
      <c r="K11969" s="1"/>
      <c r="L11969" s="1"/>
      <c r="M11969" s="1"/>
      <c r="N11969" s="1"/>
    </row>
    <row r="11970" spans="6:14" x14ac:dyDescent="0.25">
      <c r="F11970" s="1"/>
      <c r="G11970" s="1"/>
      <c r="H11970" s="1"/>
      <c r="I11970" s="1"/>
      <c r="J11970" s="1"/>
      <c r="K11970" s="1"/>
      <c r="L11970" s="1"/>
      <c r="M11970" s="1"/>
      <c r="N11970" s="1"/>
    </row>
    <row r="11971" spans="6:14" x14ac:dyDescent="0.25">
      <c r="F11971" s="1"/>
      <c r="G11971" s="1"/>
      <c r="H11971" s="1"/>
      <c r="I11971" s="1"/>
      <c r="J11971" s="1"/>
      <c r="K11971" s="1"/>
      <c r="L11971" s="1"/>
      <c r="M11971" s="1"/>
      <c r="N11971" s="1"/>
    </row>
    <row r="11972" spans="6:14" x14ac:dyDescent="0.25">
      <c r="F11972" s="1"/>
      <c r="G11972" s="1"/>
      <c r="H11972" s="1"/>
      <c r="I11972" s="1"/>
      <c r="J11972" s="1"/>
      <c r="K11972" s="1"/>
      <c r="L11972" s="1"/>
      <c r="M11972" s="1"/>
      <c r="N11972" s="1"/>
    </row>
    <row r="11973" spans="6:14" x14ac:dyDescent="0.25">
      <c r="F11973" s="1"/>
      <c r="G11973" s="1"/>
      <c r="H11973" s="1"/>
      <c r="I11973" s="1"/>
      <c r="J11973" s="1"/>
      <c r="K11973" s="1"/>
      <c r="L11973" s="1"/>
      <c r="M11973" s="1"/>
      <c r="N11973" s="1"/>
    </row>
    <row r="11974" spans="6:14" x14ac:dyDescent="0.25">
      <c r="F11974" s="1"/>
      <c r="G11974" s="1"/>
      <c r="H11974" s="1"/>
      <c r="I11974" s="1"/>
      <c r="J11974" s="1"/>
      <c r="K11974" s="1"/>
      <c r="L11974" s="1"/>
      <c r="M11974" s="1"/>
      <c r="N11974" s="1"/>
    </row>
    <row r="11975" spans="6:14" x14ac:dyDescent="0.25">
      <c r="F11975" s="1"/>
      <c r="G11975" s="1"/>
      <c r="H11975" s="1"/>
      <c r="I11975" s="1"/>
      <c r="J11975" s="1"/>
      <c r="K11975" s="1"/>
      <c r="L11975" s="1"/>
      <c r="M11975" s="1"/>
      <c r="N11975" s="1"/>
    </row>
    <row r="11976" spans="6:14" x14ac:dyDescent="0.25">
      <c r="F11976" s="1"/>
      <c r="G11976" s="1"/>
      <c r="H11976" s="1"/>
      <c r="I11976" s="1"/>
      <c r="J11976" s="1"/>
      <c r="K11976" s="1"/>
      <c r="L11976" s="1"/>
      <c r="M11976" s="1"/>
      <c r="N11976" s="1"/>
    </row>
    <row r="11977" spans="6:14" x14ac:dyDescent="0.25">
      <c r="F11977" s="1"/>
      <c r="G11977" s="1"/>
      <c r="H11977" s="1"/>
      <c r="I11977" s="1"/>
      <c r="J11977" s="1"/>
      <c r="K11977" s="1"/>
      <c r="L11977" s="1"/>
      <c r="M11977" s="1"/>
      <c r="N11977" s="1"/>
    </row>
    <row r="11978" spans="6:14" x14ac:dyDescent="0.25">
      <c r="F11978" s="1"/>
      <c r="G11978" s="1"/>
      <c r="H11978" s="1"/>
      <c r="I11978" s="1"/>
      <c r="J11978" s="1"/>
      <c r="K11978" s="1"/>
      <c r="L11978" s="1"/>
      <c r="M11978" s="1"/>
      <c r="N11978" s="1"/>
    </row>
    <row r="11979" spans="6:14" x14ac:dyDescent="0.25">
      <c r="F11979" s="1"/>
      <c r="G11979" s="1"/>
      <c r="H11979" s="1"/>
      <c r="I11979" s="1"/>
      <c r="J11979" s="1"/>
      <c r="K11979" s="1"/>
      <c r="L11979" s="1"/>
      <c r="M11979" s="1"/>
      <c r="N11979" s="1"/>
    </row>
    <row r="11980" spans="6:14" x14ac:dyDescent="0.25">
      <c r="F11980" s="1"/>
      <c r="G11980" s="1"/>
      <c r="H11980" s="1"/>
      <c r="I11980" s="1"/>
      <c r="J11980" s="1"/>
      <c r="K11980" s="1"/>
      <c r="L11980" s="1"/>
      <c r="M11980" s="1"/>
      <c r="N11980" s="1"/>
    </row>
    <row r="11981" spans="6:14" x14ac:dyDescent="0.25">
      <c r="F11981" s="1"/>
      <c r="G11981" s="1"/>
      <c r="H11981" s="1"/>
      <c r="I11981" s="1"/>
      <c r="J11981" s="1"/>
      <c r="K11981" s="1"/>
      <c r="L11981" s="1"/>
      <c r="M11981" s="1"/>
      <c r="N11981" s="1"/>
    </row>
    <row r="11982" spans="6:14" x14ac:dyDescent="0.25">
      <c r="F11982" s="1"/>
      <c r="G11982" s="1"/>
      <c r="H11982" s="1"/>
      <c r="I11982" s="1"/>
      <c r="J11982" s="1"/>
      <c r="K11982" s="1"/>
      <c r="L11982" s="1"/>
      <c r="M11982" s="1"/>
      <c r="N11982" s="1"/>
    </row>
    <row r="11983" spans="6:14" x14ac:dyDescent="0.25">
      <c r="F11983" s="1"/>
      <c r="G11983" s="1"/>
      <c r="H11983" s="1"/>
      <c r="I11983" s="1"/>
      <c r="J11983" s="1"/>
      <c r="K11983" s="1"/>
      <c r="L11983" s="1"/>
      <c r="M11983" s="1"/>
      <c r="N11983" s="1"/>
    </row>
    <row r="11984" spans="6:14" x14ac:dyDescent="0.25">
      <c r="F11984" s="1"/>
      <c r="G11984" s="1"/>
      <c r="H11984" s="1"/>
      <c r="I11984" s="1"/>
      <c r="J11984" s="1"/>
      <c r="K11984" s="1"/>
      <c r="L11984" s="1"/>
      <c r="M11984" s="1"/>
      <c r="N11984" s="1"/>
    </row>
    <row r="11985" spans="6:14" x14ac:dyDescent="0.25">
      <c r="F11985" s="1"/>
      <c r="G11985" s="1"/>
      <c r="H11985" s="1"/>
      <c r="I11985" s="1"/>
      <c r="J11985" s="1"/>
      <c r="K11985" s="1"/>
      <c r="L11985" s="1"/>
      <c r="M11985" s="1"/>
      <c r="N11985" s="1"/>
    </row>
    <row r="11986" spans="6:14" x14ac:dyDescent="0.25">
      <c r="F11986" s="1"/>
      <c r="G11986" s="1"/>
      <c r="H11986" s="1"/>
      <c r="I11986" s="1"/>
      <c r="J11986" s="1"/>
      <c r="K11986" s="1"/>
      <c r="L11986" s="1"/>
      <c r="M11986" s="1"/>
      <c r="N11986" s="1"/>
    </row>
    <row r="11987" spans="6:14" x14ac:dyDescent="0.25">
      <c r="F11987" s="1"/>
      <c r="G11987" s="1"/>
      <c r="H11987" s="1"/>
      <c r="I11987" s="1"/>
      <c r="J11987" s="1"/>
      <c r="K11987" s="1"/>
      <c r="L11987" s="1"/>
      <c r="M11987" s="1"/>
      <c r="N11987" s="1"/>
    </row>
    <row r="11988" spans="6:14" x14ac:dyDescent="0.25">
      <c r="F11988" s="1"/>
      <c r="G11988" s="1"/>
      <c r="H11988" s="1"/>
      <c r="I11988" s="1"/>
      <c r="J11988" s="1"/>
      <c r="K11988" s="1"/>
      <c r="L11988" s="1"/>
      <c r="M11988" s="1"/>
      <c r="N11988" s="1"/>
    </row>
    <row r="11989" spans="6:14" x14ac:dyDescent="0.25">
      <c r="F11989" s="1"/>
      <c r="G11989" s="1"/>
      <c r="H11989" s="1"/>
      <c r="I11989" s="1"/>
      <c r="J11989" s="1"/>
      <c r="K11989" s="1"/>
      <c r="L11989" s="1"/>
      <c r="M11989" s="1"/>
      <c r="N11989" s="1"/>
    </row>
    <row r="11990" spans="6:14" x14ac:dyDescent="0.25">
      <c r="F11990" s="1"/>
      <c r="G11990" s="1"/>
      <c r="H11990" s="1"/>
      <c r="I11990" s="1"/>
      <c r="J11990" s="1"/>
      <c r="K11990" s="1"/>
      <c r="L11990" s="1"/>
      <c r="M11990" s="1"/>
      <c r="N11990" s="1"/>
    </row>
    <row r="11991" spans="6:14" x14ac:dyDescent="0.25">
      <c r="F11991" s="1"/>
      <c r="G11991" s="1"/>
      <c r="H11991" s="1"/>
      <c r="I11991" s="1"/>
      <c r="J11991" s="1"/>
      <c r="K11991" s="1"/>
      <c r="L11991" s="1"/>
      <c r="M11991" s="1"/>
      <c r="N11991" s="1"/>
    </row>
    <row r="11992" spans="6:14" x14ac:dyDescent="0.25">
      <c r="F11992" s="1"/>
      <c r="G11992" s="1"/>
      <c r="H11992" s="1"/>
      <c r="I11992" s="1"/>
      <c r="J11992" s="1"/>
      <c r="K11992" s="1"/>
      <c r="L11992" s="1"/>
      <c r="M11992" s="1"/>
      <c r="N11992" s="1"/>
    </row>
    <row r="11993" spans="6:14" x14ac:dyDescent="0.25">
      <c r="F11993" s="1"/>
      <c r="G11993" s="1"/>
      <c r="H11993" s="1"/>
      <c r="I11993" s="1"/>
      <c r="J11993" s="1"/>
      <c r="K11993" s="1"/>
      <c r="L11993" s="1"/>
      <c r="M11993" s="1"/>
      <c r="N11993" s="1"/>
    </row>
    <row r="11994" spans="6:14" x14ac:dyDescent="0.25">
      <c r="F11994" s="1"/>
      <c r="G11994" s="1"/>
      <c r="H11994" s="1"/>
      <c r="I11994" s="1"/>
      <c r="J11994" s="1"/>
      <c r="K11994" s="1"/>
      <c r="L11994" s="1"/>
      <c r="M11994" s="1"/>
      <c r="N11994" s="1"/>
    </row>
    <row r="11995" spans="6:14" x14ac:dyDescent="0.25">
      <c r="F11995" s="1"/>
      <c r="G11995" s="1"/>
      <c r="H11995" s="1"/>
      <c r="I11995" s="1"/>
      <c r="J11995" s="1"/>
      <c r="K11995" s="1"/>
      <c r="L11995" s="1"/>
      <c r="M11995" s="1"/>
      <c r="N11995" s="1"/>
    </row>
    <row r="11996" spans="6:14" x14ac:dyDescent="0.25">
      <c r="F11996" s="1"/>
      <c r="G11996" s="1"/>
      <c r="H11996" s="1"/>
      <c r="I11996" s="1"/>
      <c r="J11996" s="1"/>
      <c r="K11996" s="1"/>
      <c r="L11996" s="1"/>
      <c r="M11996" s="1"/>
      <c r="N11996" s="1"/>
    </row>
    <row r="11997" spans="6:14" x14ac:dyDescent="0.25">
      <c r="F11997" s="1"/>
      <c r="G11997" s="1"/>
      <c r="H11997" s="1"/>
      <c r="I11997" s="1"/>
      <c r="J11997" s="1"/>
      <c r="K11997" s="1"/>
      <c r="L11997" s="1"/>
      <c r="M11997" s="1"/>
      <c r="N11997" s="1"/>
    </row>
    <row r="11998" spans="6:14" x14ac:dyDescent="0.25">
      <c r="F11998" s="1"/>
      <c r="G11998" s="1"/>
      <c r="H11998" s="1"/>
      <c r="I11998" s="1"/>
      <c r="J11998" s="1"/>
      <c r="K11998" s="1"/>
      <c r="L11998" s="1"/>
      <c r="M11998" s="1"/>
      <c r="N11998" s="1"/>
    </row>
    <row r="11999" spans="6:14" x14ac:dyDescent="0.25">
      <c r="F11999" s="1"/>
      <c r="G11999" s="1"/>
      <c r="H11999" s="1"/>
      <c r="I11999" s="1"/>
      <c r="J11999" s="1"/>
      <c r="K11999" s="1"/>
      <c r="L11999" s="1"/>
      <c r="M11999" s="1"/>
      <c r="N11999" s="1"/>
    </row>
    <row r="12000" spans="6:14" x14ac:dyDescent="0.25">
      <c r="F12000" s="1"/>
      <c r="G12000" s="1"/>
      <c r="H12000" s="1"/>
      <c r="I12000" s="1"/>
      <c r="J12000" s="1"/>
      <c r="K12000" s="1"/>
      <c r="L12000" s="1"/>
      <c r="M12000" s="1"/>
      <c r="N12000" s="1"/>
    </row>
    <row r="12001" spans="6:14" x14ac:dyDescent="0.25">
      <c r="F12001" s="1"/>
      <c r="G12001" s="1"/>
      <c r="H12001" s="1"/>
      <c r="I12001" s="1"/>
      <c r="J12001" s="1"/>
      <c r="K12001" s="1"/>
      <c r="L12001" s="1"/>
      <c r="M12001" s="1"/>
      <c r="N12001" s="1"/>
    </row>
    <row r="12002" spans="6:14" x14ac:dyDescent="0.25">
      <c r="F12002" s="1"/>
      <c r="G12002" s="1"/>
      <c r="H12002" s="1"/>
      <c r="I12002" s="1"/>
      <c r="J12002" s="1"/>
      <c r="K12002" s="1"/>
      <c r="L12002" s="1"/>
      <c r="M12002" s="1"/>
      <c r="N12002" s="1"/>
    </row>
    <row r="12003" spans="6:14" x14ac:dyDescent="0.25">
      <c r="F12003" s="1"/>
      <c r="G12003" s="1"/>
      <c r="H12003" s="1"/>
      <c r="I12003" s="1"/>
      <c r="J12003" s="1"/>
      <c r="K12003" s="1"/>
      <c r="L12003" s="1"/>
      <c r="M12003" s="1"/>
      <c r="N12003" s="1"/>
    </row>
    <row r="12004" spans="6:14" x14ac:dyDescent="0.25">
      <c r="F12004" s="1"/>
      <c r="G12004" s="1"/>
      <c r="H12004" s="1"/>
      <c r="I12004" s="1"/>
      <c r="J12004" s="1"/>
      <c r="K12004" s="1"/>
      <c r="L12004" s="1"/>
      <c r="M12004" s="1"/>
      <c r="N12004" s="1"/>
    </row>
    <row r="12005" spans="6:14" x14ac:dyDescent="0.25">
      <c r="F12005" s="1"/>
      <c r="G12005" s="1"/>
      <c r="H12005" s="1"/>
      <c r="I12005" s="1"/>
      <c r="J12005" s="1"/>
      <c r="K12005" s="1"/>
      <c r="L12005" s="1"/>
      <c r="M12005" s="1"/>
      <c r="N12005" s="1"/>
    </row>
    <row r="12006" spans="6:14" x14ac:dyDescent="0.25">
      <c r="F12006" s="1"/>
      <c r="G12006" s="1"/>
      <c r="H12006" s="1"/>
      <c r="I12006" s="1"/>
      <c r="J12006" s="1"/>
      <c r="K12006" s="1"/>
      <c r="L12006" s="1"/>
      <c r="M12006" s="1"/>
      <c r="N12006" s="1"/>
    </row>
    <row r="12007" spans="6:14" x14ac:dyDescent="0.25">
      <c r="F12007" s="1"/>
      <c r="G12007" s="1"/>
      <c r="H12007" s="1"/>
      <c r="I12007" s="1"/>
      <c r="J12007" s="1"/>
      <c r="K12007" s="1"/>
      <c r="L12007" s="1"/>
      <c r="M12007" s="1"/>
      <c r="N12007" s="1"/>
    </row>
    <row r="12008" spans="6:14" x14ac:dyDescent="0.25">
      <c r="F12008" s="1"/>
      <c r="G12008" s="1"/>
      <c r="H12008" s="1"/>
      <c r="I12008" s="1"/>
      <c r="J12008" s="1"/>
      <c r="K12008" s="1"/>
      <c r="L12008" s="1"/>
      <c r="M12008" s="1"/>
      <c r="N12008" s="1"/>
    </row>
    <row r="12009" spans="6:14" x14ac:dyDescent="0.25">
      <c r="F12009" s="1"/>
      <c r="G12009" s="1"/>
      <c r="H12009" s="1"/>
      <c r="I12009" s="1"/>
      <c r="J12009" s="1"/>
      <c r="K12009" s="1"/>
      <c r="L12009" s="1"/>
      <c r="M12009" s="1"/>
      <c r="N12009" s="1"/>
    </row>
    <row r="12010" spans="6:14" x14ac:dyDescent="0.25">
      <c r="F12010" s="1"/>
      <c r="G12010" s="1"/>
      <c r="H12010" s="1"/>
      <c r="I12010" s="1"/>
      <c r="J12010" s="1"/>
      <c r="K12010" s="1"/>
      <c r="L12010" s="1"/>
      <c r="M12010" s="1"/>
      <c r="N12010" s="1"/>
    </row>
    <row r="12011" spans="6:14" x14ac:dyDescent="0.25">
      <c r="F12011" s="1"/>
      <c r="G12011" s="1"/>
      <c r="H12011" s="1"/>
      <c r="I12011" s="1"/>
      <c r="J12011" s="1"/>
      <c r="K12011" s="1"/>
      <c r="L12011" s="1"/>
      <c r="M12011" s="1"/>
      <c r="N12011" s="1"/>
    </row>
    <row r="12012" spans="6:14" x14ac:dyDescent="0.25">
      <c r="F12012" s="1"/>
      <c r="G12012" s="1"/>
      <c r="H12012" s="1"/>
      <c r="I12012" s="1"/>
      <c r="J12012" s="1"/>
      <c r="K12012" s="1"/>
      <c r="L12012" s="1"/>
      <c r="M12012" s="1"/>
      <c r="N12012" s="1"/>
    </row>
    <row r="12013" spans="6:14" x14ac:dyDescent="0.25">
      <c r="F12013" s="1"/>
      <c r="G12013" s="1"/>
      <c r="H12013" s="1"/>
      <c r="I12013" s="1"/>
      <c r="J12013" s="1"/>
      <c r="K12013" s="1"/>
      <c r="L12013" s="1"/>
      <c r="M12013" s="1"/>
      <c r="N12013" s="1"/>
    </row>
    <row r="12014" spans="6:14" x14ac:dyDescent="0.25">
      <c r="F12014" s="1"/>
      <c r="G12014" s="1"/>
      <c r="H12014" s="1"/>
      <c r="I12014" s="1"/>
      <c r="J12014" s="1"/>
      <c r="K12014" s="1"/>
      <c r="L12014" s="1"/>
      <c r="M12014" s="1"/>
      <c r="N12014" s="1"/>
    </row>
    <row r="12015" spans="6:14" x14ac:dyDescent="0.25">
      <c r="F12015" s="1"/>
      <c r="G12015" s="1"/>
      <c r="H12015" s="1"/>
      <c r="I12015" s="1"/>
      <c r="J12015" s="1"/>
      <c r="K12015" s="1"/>
      <c r="L12015" s="1"/>
      <c r="M12015" s="1"/>
      <c r="N12015" s="1"/>
    </row>
    <row r="12016" spans="6:14" x14ac:dyDescent="0.25">
      <c r="F12016" s="1"/>
      <c r="G12016" s="1"/>
      <c r="H12016" s="1"/>
      <c r="I12016" s="1"/>
      <c r="J12016" s="1"/>
      <c r="K12016" s="1"/>
      <c r="L12016" s="1"/>
      <c r="M12016" s="1"/>
      <c r="N12016" s="1"/>
    </row>
    <row r="12017" spans="6:14" x14ac:dyDescent="0.25">
      <c r="F12017" s="1"/>
      <c r="G12017" s="1"/>
      <c r="H12017" s="1"/>
      <c r="I12017" s="1"/>
      <c r="J12017" s="1"/>
      <c r="K12017" s="1"/>
      <c r="L12017" s="1"/>
      <c r="M12017" s="1"/>
      <c r="N12017" s="1"/>
    </row>
    <row r="12018" spans="6:14" x14ac:dyDescent="0.25">
      <c r="F12018" s="1"/>
      <c r="G12018" s="1"/>
      <c r="H12018" s="1"/>
      <c r="I12018" s="1"/>
      <c r="J12018" s="1"/>
      <c r="K12018" s="1"/>
      <c r="L12018" s="1"/>
      <c r="M12018" s="1"/>
      <c r="N12018" s="1"/>
    </row>
    <row r="12019" spans="6:14" x14ac:dyDescent="0.25">
      <c r="F12019" s="1"/>
      <c r="G12019" s="1"/>
      <c r="H12019" s="1"/>
      <c r="I12019" s="1"/>
      <c r="J12019" s="1"/>
      <c r="K12019" s="1"/>
      <c r="L12019" s="1"/>
      <c r="M12019" s="1"/>
      <c r="N12019" s="1"/>
    </row>
    <row r="12020" spans="6:14" x14ac:dyDescent="0.25">
      <c r="F12020" s="1"/>
      <c r="G12020" s="1"/>
      <c r="H12020" s="1"/>
      <c r="I12020" s="1"/>
      <c r="J12020" s="1"/>
      <c r="K12020" s="1"/>
      <c r="L12020" s="1"/>
      <c r="M12020" s="1"/>
      <c r="N12020" s="1"/>
    </row>
    <row r="12021" spans="6:14" x14ac:dyDescent="0.25">
      <c r="F12021" s="1"/>
      <c r="G12021" s="1"/>
      <c r="H12021" s="1"/>
      <c r="I12021" s="1"/>
      <c r="J12021" s="1"/>
      <c r="K12021" s="1"/>
      <c r="L12021" s="1"/>
      <c r="M12021" s="1"/>
      <c r="N12021" s="1"/>
    </row>
    <row r="12022" spans="6:14" x14ac:dyDescent="0.25">
      <c r="F12022" s="1"/>
      <c r="G12022" s="1"/>
      <c r="H12022" s="1"/>
      <c r="I12022" s="1"/>
      <c r="J12022" s="1"/>
      <c r="K12022" s="1"/>
      <c r="L12022" s="1"/>
      <c r="M12022" s="1"/>
      <c r="N12022" s="1"/>
    </row>
    <row r="12023" spans="6:14" x14ac:dyDescent="0.25">
      <c r="F12023" s="1"/>
      <c r="G12023" s="1"/>
      <c r="H12023" s="1"/>
      <c r="I12023" s="1"/>
      <c r="J12023" s="1"/>
      <c r="K12023" s="1"/>
      <c r="L12023" s="1"/>
      <c r="M12023" s="1"/>
      <c r="N12023" s="1"/>
    </row>
    <row r="12024" spans="6:14" x14ac:dyDescent="0.25">
      <c r="F12024" s="1"/>
      <c r="G12024" s="1"/>
      <c r="H12024" s="1"/>
      <c r="I12024" s="1"/>
      <c r="J12024" s="1"/>
      <c r="K12024" s="1"/>
      <c r="L12024" s="1"/>
      <c r="M12024" s="1"/>
      <c r="N12024" s="1"/>
    </row>
    <row r="12025" spans="6:14" x14ac:dyDescent="0.25">
      <c r="F12025" s="1"/>
      <c r="G12025" s="1"/>
      <c r="H12025" s="1"/>
      <c r="I12025" s="1"/>
      <c r="J12025" s="1"/>
      <c r="K12025" s="1"/>
      <c r="L12025" s="1"/>
      <c r="M12025" s="1"/>
      <c r="N12025" s="1"/>
    </row>
    <row r="12026" spans="6:14" x14ac:dyDescent="0.25">
      <c r="F12026" s="1"/>
      <c r="G12026" s="1"/>
      <c r="H12026" s="1"/>
      <c r="I12026" s="1"/>
      <c r="J12026" s="1"/>
      <c r="K12026" s="1"/>
      <c r="L12026" s="1"/>
      <c r="M12026" s="1"/>
      <c r="N12026" s="1"/>
    </row>
    <row r="12027" spans="6:14" x14ac:dyDescent="0.25">
      <c r="F12027" s="1"/>
      <c r="G12027" s="1"/>
      <c r="H12027" s="1"/>
      <c r="I12027" s="1"/>
      <c r="J12027" s="1"/>
      <c r="K12027" s="1"/>
      <c r="L12027" s="1"/>
      <c r="M12027" s="1"/>
      <c r="N12027" s="1"/>
    </row>
    <row r="12028" spans="6:14" x14ac:dyDescent="0.25">
      <c r="F12028" s="1"/>
      <c r="G12028" s="1"/>
      <c r="H12028" s="1"/>
      <c r="I12028" s="1"/>
      <c r="J12028" s="1"/>
      <c r="K12028" s="1"/>
      <c r="L12028" s="1"/>
      <c r="M12028" s="1"/>
      <c r="N12028" s="1"/>
    </row>
    <row r="12029" spans="6:14" x14ac:dyDescent="0.25">
      <c r="F12029" s="1"/>
      <c r="G12029" s="1"/>
      <c r="H12029" s="1"/>
      <c r="I12029" s="1"/>
      <c r="J12029" s="1"/>
      <c r="K12029" s="1"/>
      <c r="L12029" s="1"/>
      <c r="M12029" s="1"/>
      <c r="N12029" s="1"/>
    </row>
    <row r="12030" spans="6:14" x14ac:dyDescent="0.25">
      <c r="F12030" s="1"/>
      <c r="G12030" s="1"/>
      <c r="H12030" s="1"/>
      <c r="I12030" s="1"/>
      <c r="J12030" s="1"/>
      <c r="K12030" s="1"/>
      <c r="L12030" s="1"/>
      <c r="M12030" s="1"/>
      <c r="N12030" s="1"/>
    </row>
    <row r="12031" spans="6:14" x14ac:dyDescent="0.25">
      <c r="F12031" s="1"/>
      <c r="G12031" s="1"/>
      <c r="H12031" s="1"/>
      <c r="I12031" s="1"/>
      <c r="J12031" s="1"/>
      <c r="K12031" s="1"/>
      <c r="L12031" s="1"/>
      <c r="M12031" s="1"/>
      <c r="N12031" s="1"/>
    </row>
    <row r="12032" spans="6:14" x14ac:dyDescent="0.25">
      <c r="F12032" s="1"/>
      <c r="G12032" s="1"/>
      <c r="H12032" s="1"/>
      <c r="I12032" s="1"/>
      <c r="J12032" s="1"/>
      <c r="K12032" s="1"/>
      <c r="L12032" s="1"/>
      <c r="M12032" s="1"/>
      <c r="N12032" s="1"/>
    </row>
    <row r="12033" spans="6:14" x14ac:dyDescent="0.25">
      <c r="F12033" s="1"/>
      <c r="G12033" s="1"/>
      <c r="H12033" s="1"/>
      <c r="I12033" s="1"/>
      <c r="J12033" s="1"/>
      <c r="K12033" s="1"/>
      <c r="L12033" s="1"/>
      <c r="M12033" s="1"/>
      <c r="N12033" s="1"/>
    </row>
    <row r="12034" spans="6:14" x14ac:dyDescent="0.25">
      <c r="F12034" s="1"/>
      <c r="G12034" s="1"/>
      <c r="H12034" s="1"/>
      <c r="I12034" s="1"/>
      <c r="J12034" s="1"/>
      <c r="K12034" s="1"/>
      <c r="L12034" s="1"/>
      <c r="M12034" s="1"/>
      <c r="N12034" s="1"/>
    </row>
    <row r="12035" spans="6:14" x14ac:dyDescent="0.25">
      <c r="F12035" s="1"/>
      <c r="G12035" s="1"/>
      <c r="H12035" s="1"/>
      <c r="I12035" s="1"/>
      <c r="J12035" s="1"/>
      <c r="K12035" s="1"/>
      <c r="L12035" s="1"/>
      <c r="M12035" s="1"/>
      <c r="N12035" s="1"/>
    </row>
    <row r="12036" spans="6:14" x14ac:dyDescent="0.25">
      <c r="F12036" s="1"/>
      <c r="G12036" s="1"/>
      <c r="H12036" s="1"/>
      <c r="I12036" s="1"/>
      <c r="J12036" s="1"/>
      <c r="K12036" s="1"/>
      <c r="L12036" s="1"/>
      <c r="M12036" s="1"/>
      <c r="N12036" s="1"/>
    </row>
    <row r="12037" spans="6:14" x14ac:dyDescent="0.25">
      <c r="F12037" s="1"/>
      <c r="G12037" s="1"/>
      <c r="H12037" s="1"/>
      <c r="I12037" s="1"/>
      <c r="J12037" s="1"/>
      <c r="K12037" s="1"/>
      <c r="L12037" s="1"/>
      <c r="M12037" s="1"/>
      <c r="N12037" s="1"/>
    </row>
    <row r="12038" spans="6:14" x14ac:dyDescent="0.25">
      <c r="F12038" s="1"/>
      <c r="G12038" s="1"/>
      <c r="H12038" s="1"/>
      <c r="I12038" s="1"/>
      <c r="J12038" s="1"/>
      <c r="K12038" s="1"/>
      <c r="L12038" s="1"/>
      <c r="M12038" s="1"/>
      <c r="N12038" s="1"/>
    </row>
    <row r="12039" spans="6:14" x14ac:dyDescent="0.25">
      <c r="F12039" s="1"/>
      <c r="G12039" s="1"/>
      <c r="H12039" s="1"/>
      <c r="I12039" s="1"/>
      <c r="J12039" s="1"/>
      <c r="K12039" s="1"/>
      <c r="L12039" s="1"/>
      <c r="M12039" s="1"/>
      <c r="N12039" s="1"/>
    </row>
    <row r="12040" spans="6:14" x14ac:dyDescent="0.25">
      <c r="F12040" s="1"/>
      <c r="G12040" s="1"/>
      <c r="H12040" s="1"/>
      <c r="I12040" s="1"/>
      <c r="J12040" s="1"/>
      <c r="K12040" s="1"/>
      <c r="L12040" s="1"/>
      <c r="M12040" s="1"/>
      <c r="N12040" s="1"/>
    </row>
    <row r="12041" spans="6:14" x14ac:dyDescent="0.25">
      <c r="F12041" s="1"/>
      <c r="G12041" s="1"/>
      <c r="H12041" s="1"/>
      <c r="I12041" s="1"/>
      <c r="J12041" s="1"/>
      <c r="K12041" s="1"/>
      <c r="L12041" s="1"/>
      <c r="M12041" s="1"/>
      <c r="N12041" s="1"/>
    </row>
    <row r="12042" spans="6:14" x14ac:dyDescent="0.25">
      <c r="F12042" s="1"/>
      <c r="G12042" s="1"/>
      <c r="H12042" s="1"/>
      <c r="I12042" s="1"/>
      <c r="J12042" s="1"/>
      <c r="K12042" s="1"/>
      <c r="L12042" s="1"/>
      <c r="M12042" s="1"/>
      <c r="N12042" s="1"/>
    </row>
    <row r="12043" spans="6:14" x14ac:dyDescent="0.25">
      <c r="F12043" s="1"/>
      <c r="G12043" s="1"/>
      <c r="H12043" s="1"/>
      <c r="I12043" s="1"/>
      <c r="J12043" s="1"/>
      <c r="K12043" s="1"/>
      <c r="L12043" s="1"/>
      <c r="M12043" s="1"/>
      <c r="N12043" s="1"/>
    </row>
    <row r="12044" spans="6:14" x14ac:dyDescent="0.25">
      <c r="F12044" s="1"/>
      <c r="G12044" s="1"/>
      <c r="H12044" s="1"/>
      <c r="I12044" s="1"/>
      <c r="J12044" s="1"/>
      <c r="K12044" s="1"/>
      <c r="L12044" s="1"/>
      <c r="M12044" s="1"/>
      <c r="N12044" s="1"/>
    </row>
    <row r="12045" spans="6:14" x14ac:dyDescent="0.25">
      <c r="F12045" s="1"/>
      <c r="G12045" s="1"/>
      <c r="H12045" s="1"/>
      <c r="I12045" s="1"/>
      <c r="J12045" s="1"/>
      <c r="K12045" s="1"/>
      <c r="L12045" s="1"/>
      <c r="M12045" s="1"/>
      <c r="N12045" s="1"/>
    </row>
    <row r="12046" spans="6:14" x14ac:dyDescent="0.25">
      <c r="F12046" s="1"/>
      <c r="G12046" s="1"/>
      <c r="H12046" s="1"/>
      <c r="I12046" s="1"/>
      <c r="J12046" s="1"/>
      <c r="K12046" s="1"/>
      <c r="L12046" s="1"/>
      <c r="M12046" s="1"/>
      <c r="N12046" s="1"/>
    </row>
    <row r="12047" spans="6:14" x14ac:dyDescent="0.25">
      <c r="F12047" s="1"/>
      <c r="G12047" s="1"/>
      <c r="H12047" s="1"/>
      <c r="I12047" s="1"/>
      <c r="J12047" s="1"/>
      <c r="K12047" s="1"/>
      <c r="L12047" s="1"/>
      <c r="M12047" s="1"/>
      <c r="N12047" s="1"/>
    </row>
    <row r="12048" spans="6:14" x14ac:dyDescent="0.25">
      <c r="F12048" s="1"/>
      <c r="G12048" s="1"/>
      <c r="H12048" s="1"/>
      <c r="I12048" s="1"/>
      <c r="J12048" s="1"/>
      <c r="K12048" s="1"/>
      <c r="L12048" s="1"/>
      <c r="M12048" s="1"/>
      <c r="N12048" s="1"/>
    </row>
    <row r="12049" spans="6:14" x14ac:dyDescent="0.25">
      <c r="F12049" s="1"/>
      <c r="G12049" s="1"/>
      <c r="H12049" s="1"/>
      <c r="I12049" s="1"/>
      <c r="J12049" s="1"/>
      <c r="K12049" s="1"/>
      <c r="L12049" s="1"/>
      <c r="M12049" s="1"/>
      <c r="N12049" s="1"/>
    </row>
    <row r="12050" spans="6:14" x14ac:dyDescent="0.25">
      <c r="F12050" s="1"/>
      <c r="G12050" s="1"/>
      <c r="H12050" s="1"/>
      <c r="I12050" s="1"/>
      <c r="J12050" s="1"/>
      <c r="K12050" s="1"/>
      <c r="L12050" s="1"/>
      <c r="M12050" s="1"/>
      <c r="N12050" s="1"/>
    </row>
    <row r="12051" spans="6:14" x14ac:dyDescent="0.25">
      <c r="F12051" s="1"/>
      <c r="G12051" s="1"/>
      <c r="H12051" s="1"/>
      <c r="I12051" s="1"/>
      <c r="J12051" s="1"/>
      <c r="K12051" s="1"/>
      <c r="L12051" s="1"/>
      <c r="M12051" s="1"/>
      <c r="N12051" s="1"/>
    </row>
    <row r="12052" spans="6:14" x14ac:dyDescent="0.25">
      <c r="F12052" s="1"/>
      <c r="G12052" s="1"/>
      <c r="H12052" s="1"/>
      <c r="I12052" s="1"/>
      <c r="J12052" s="1"/>
      <c r="K12052" s="1"/>
      <c r="L12052" s="1"/>
      <c r="M12052" s="1"/>
      <c r="N12052" s="1"/>
    </row>
    <row r="12053" spans="6:14" x14ac:dyDescent="0.25">
      <c r="F12053" s="1"/>
      <c r="G12053" s="1"/>
      <c r="H12053" s="1"/>
      <c r="I12053" s="1"/>
      <c r="J12053" s="1"/>
      <c r="K12053" s="1"/>
      <c r="L12053" s="1"/>
      <c r="M12053" s="1"/>
      <c r="N12053" s="1"/>
    </row>
    <row r="12054" spans="6:14" x14ac:dyDescent="0.25">
      <c r="F12054" s="1"/>
      <c r="G12054" s="1"/>
      <c r="H12054" s="1"/>
      <c r="I12054" s="1"/>
      <c r="J12054" s="1"/>
      <c r="K12054" s="1"/>
      <c r="L12054" s="1"/>
      <c r="M12054" s="1"/>
      <c r="N12054" s="1"/>
    </row>
    <row r="12055" spans="6:14" x14ac:dyDescent="0.25">
      <c r="F12055" s="1"/>
      <c r="G12055" s="1"/>
      <c r="H12055" s="1"/>
      <c r="I12055" s="1"/>
      <c r="J12055" s="1"/>
      <c r="K12055" s="1"/>
      <c r="L12055" s="1"/>
      <c r="M12055" s="1"/>
      <c r="N12055" s="1"/>
    </row>
    <row r="12056" spans="6:14" x14ac:dyDescent="0.25">
      <c r="F12056" s="1"/>
      <c r="G12056" s="1"/>
      <c r="H12056" s="1"/>
      <c r="I12056" s="1"/>
      <c r="J12056" s="1"/>
      <c r="K12056" s="1"/>
      <c r="L12056" s="1"/>
      <c r="M12056" s="1"/>
      <c r="N12056" s="1"/>
    </row>
    <row r="12057" spans="6:14" x14ac:dyDescent="0.25">
      <c r="F12057" s="1"/>
      <c r="G12057" s="1"/>
      <c r="H12057" s="1"/>
      <c r="I12057" s="1"/>
      <c r="J12057" s="1"/>
      <c r="K12057" s="1"/>
      <c r="L12057" s="1"/>
      <c r="M12057" s="1"/>
      <c r="N12057" s="1"/>
    </row>
    <row r="12058" spans="6:14" x14ac:dyDescent="0.25">
      <c r="F12058" s="1"/>
      <c r="G12058" s="1"/>
      <c r="H12058" s="1"/>
      <c r="I12058" s="1"/>
      <c r="J12058" s="1"/>
      <c r="K12058" s="1"/>
      <c r="L12058" s="1"/>
      <c r="M12058" s="1"/>
      <c r="N12058" s="1"/>
    </row>
    <row r="12059" spans="6:14" x14ac:dyDescent="0.25">
      <c r="F12059" s="1"/>
      <c r="G12059" s="1"/>
      <c r="H12059" s="1"/>
      <c r="I12059" s="1"/>
      <c r="J12059" s="1"/>
      <c r="K12059" s="1"/>
      <c r="L12059" s="1"/>
      <c r="M12059" s="1"/>
      <c r="N12059" s="1"/>
    </row>
    <row r="12060" spans="6:14" x14ac:dyDescent="0.25">
      <c r="F12060" s="1"/>
      <c r="G12060" s="1"/>
      <c r="H12060" s="1"/>
      <c r="I12060" s="1"/>
      <c r="J12060" s="1"/>
      <c r="K12060" s="1"/>
      <c r="L12060" s="1"/>
      <c r="M12060" s="1"/>
      <c r="N12060" s="1"/>
    </row>
    <row r="12061" spans="6:14" x14ac:dyDescent="0.25">
      <c r="F12061" s="1"/>
      <c r="G12061" s="1"/>
      <c r="H12061" s="1"/>
      <c r="I12061" s="1"/>
      <c r="J12061" s="1"/>
      <c r="K12061" s="1"/>
      <c r="L12061" s="1"/>
      <c r="M12061" s="1"/>
      <c r="N12061" s="1"/>
    </row>
    <row r="12062" spans="6:14" x14ac:dyDescent="0.25">
      <c r="F12062" s="1"/>
      <c r="G12062" s="1"/>
      <c r="H12062" s="1"/>
      <c r="I12062" s="1"/>
      <c r="J12062" s="1"/>
      <c r="K12062" s="1"/>
      <c r="L12062" s="1"/>
      <c r="M12062" s="1"/>
      <c r="N12062" s="1"/>
    </row>
    <row r="12063" spans="6:14" x14ac:dyDescent="0.25">
      <c r="F12063" s="1"/>
      <c r="G12063" s="1"/>
      <c r="H12063" s="1"/>
      <c r="I12063" s="1"/>
      <c r="J12063" s="1"/>
      <c r="K12063" s="1"/>
      <c r="L12063" s="1"/>
      <c r="M12063" s="1"/>
      <c r="N12063" s="1"/>
    </row>
    <row r="12064" spans="6:14" x14ac:dyDescent="0.25">
      <c r="F12064" s="1"/>
      <c r="G12064" s="1"/>
      <c r="H12064" s="1"/>
      <c r="I12064" s="1"/>
      <c r="J12064" s="1"/>
      <c r="K12064" s="1"/>
      <c r="L12064" s="1"/>
      <c r="M12064" s="1"/>
      <c r="N12064" s="1"/>
    </row>
    <row r="12065" spans="6:14" x14ac:dyDescent="0.25">
      <c r="F12065" s="1"/>
      <c r="G12065" s="1"/>
      <c r="H12065" s="1"/>
      <c r="I12065" s="1"/>
      <c r="J12065" s="1"/>
      <c r="K12065" s="1"/>
      <c r="L12065" s="1"/>
      <c r="M12065" s="1"/>
      <c r="N12065" s="1"/>
    </row>
    <row r="12066" spans="6:14" x14ac:dyDescent="0.25">
      <c r="F12066" s="1"/>
      <c r="G12066" s="1"/>
      <c r="H12066" s="1"/>
      <c r="I12066" s="1"/>
      <c r="J12066" s="1"/>
      <c r="K12066" s="1"/>
      <c r="L12066" s="1"/>
      <c r="M12066" s="1"/>
      <c r="N12066" s="1"/>
    </row>
    <row r="12067" spans="6:14" x14ac:dyDescent="0.25">
      <c r="F12067" s="1"/>
      <c r="G12067" s="1"/>
      <c r="H12067" s="1"/>
      <c r="I12067" s="1"/>
      <c r="J12067" s="1"/>
      <c r="K12067" s="1"/>
      <c r="L12067" s="1"/>
      <c r="M12067" s="1"/>
      <c r="N12067" s="1"/>
    </row>
    <row r="12068" spans="6:14" x14ac:dyDescent="0.25">
      <c r="F12068" s="1"/>
      <c r="G12068" s="1"/>
      <c r="H12068" s="1"/>
      <c r="I12068" s="1"/>
      <c r="J12068" s="1"/>
      <c r="K12068" s="1"/>
      <c r="L12068" s="1"/>
      <c r="M12068" s="1"/>
      <c r="N12068" s="1"/>
    </row>
    <row r="12069" spans="6:14" x14ac:dyDescent="0.25">
      <c r="F12069" s="1"/>
      <c r="G12069" s="1"/>
      <c r="H12069" s="1"/>
      <c r="I12069" s="1"/>
      <c r="J12069" s="1"/>
      <c r="K12069" s="1"/>
      <c r="L12069" s="1"/>
      <c r="M12069" s="1"/>
      <c r="N12069" s="1"/>
    </row>
    <row r="12070" spans="6:14" x14ac:dyDescent="0.25">
      <c r="F12070" s="1"/>
      <c r="G12070" s="1"/>
      <c r="H12070" s="1"/>
      <c r="I12070" s="1"/>
      <c r="J12070" s="1"/>
      <c r="K12070" s="1"/>
      <c r="L12070" s="1"/>
      <c r="M12070" s="1"/>
      <c r="N12070" s="1"/>
    </row>
    <row r="12071" spans="6:14" x14ac:dyDescent="0.25">
      <c r="F12071" s="1"/>
      <c r="G12071" s="1"/>
      <c r="H12071" s="1"/>
      <c r="I12071" s="1"/>
      <c r="J12071" s="1"/>
      <c r="K12071" s="1"/>
      <c r="L12071" s="1"/>
      <c r="M12071" s="1"/>
      <c r="N12071" s="1"/>
    </row>
    <row r="12072" spans="6:14" x14ac:dyDescent="0.25">
      <c r="F12072" s="1"/>
      <c r="G12072" s="1"/>
      <c r="H12072" s="1"/>
      <c r="I12072" s="1"/>
      <c r="J12072" s="1"/>
      <c r="K12072" s="1"/>
      <c r="L12072" s="1"/>
      <c r="M12072" s="1"/>
      <c r="N12072" s="1"/>
    </row>
    <row r="12073" spans="6:14" x14ac:dyDescent="0.25">
      <c r="F12073" s="1"/>
      <c r="G12073" s="1"/>
      <c r="H12073" s="1"/>
      <c r="I12073" s="1"/>
      <c r="J12073" s="1"/>
      <c r="K12073" s="1"/>
      <c r="L12073" s="1"/>
      <c r="M12073" s="1"/>
      <c r="N12073" s="1"/>
    </row>
    <row r="12074" spans="6:14" x14ac:dyDescent="0.25">
      <c r="F12074" s="1"/>
      <c r="G12074" s="1"/>
      <c r="H12074" s="1"/>
      <c r="I12074" s="1"/>
      <c r="J12074" s="1"/>
      <c r="K12074" s="1"/>
      <c r="L12074" s="1"/>
      <c r="M12074" s="1"/>
      <c r="N12074" s="1"/>
    </row>
    <row r="12075" spans="6:14" x14ac:dyDescent="0.25">
      <c r="F12075" s="1"/>
      <c r="G12075" s="1"/>
      <c r="H12075" s="1"/>
      <c r="I12075" s="1"/>
      <c r="J12075" s="1"/>
      <c r="K12075" s="1"/>
      <c r="L12075" s="1"/>
      <c r="M12075" s="1"/>
      <c r="N12075" s="1"/>
    </row>
    <row r="12076" spans="6:14" x14ac:dyDescent="0.25">
      <c r="F12076" s="1"/>
      <c r="G12076" s="1"/>
      <c r="H12076" s="1"/>
      <c r="I12076" s="1"/>
      <c r="J12076" s="1"/>
      <c r="K12076" s="1"/>
      <c r="L12076" s="1"/>
      <c r="M12076" s="1"/>
      <c r="N12076" s="1"/>
    </row>
    <row r="12077" spans="6:14" x14ac:dyDescent="0.25">
      <c r="F12077" s="1"/>
      <c r="G12077" s="1"/>
      <c r="H12077" s="1"/>
      <c r="I12077" s="1"/>
      <c r="J12077" s="1"/>
      <c r="K12077" s="1"/>
      <c r="L12077" s="1"/>
      <c r="M12077" s="1"/>
      <c r="N12077" s="1"/>
    </row>
    <row r="12078" spans="6:14" x14ac:dyDescent="0.25">
      <c r="F12078" s="1"/>
      <c r="G12078" s="1"/>
      <c r="H12078" s="1"/>
      <c r="I12078" s="1"/>
      <c r="J12078" s="1"/>
      <c r="K12078" s="1"/>
      <c r="L12078" s="1"/>
      <c r="M12078" s="1"/>
      <c r="N12078" s="1"/>
    </row>
    <row r="12079" spans="6:14" x14ac:dyDescent="0.25">
      <c r="F12079" s="1"/>
      <c r="G12079" s="1"/>
      <c r="H12079" s="1"/>
      <c r="I12079" s="1"/>
      <c r="J12079" s="1"/>
      <c r="K12079" s="1"/>
      <c r="L12079" s="1"/>
      <c r="M12079" s="1"/>
      <c r="N12079" s="1"/>
    </row>
    <row r="12080" spans="6:14" x14ac:dyDescent="0.25">
      <c r="F12080" s="1"/>
      <c r="G12080" s="1"/>
      <c r="H12080" s="1"/>
      <c r="I12080" s="1"/>
      <c r="J12080" s="1"/>
      <c r="K12080" s="1"/>
      <c r="L12080" s="1"/>
      <c r="M12080" s="1"/>
      <c r="N12080" s="1"/>
    </row>
    <row r="12081" spans="6:14" x14ac:dyDescent="0.25">
      <c r="F12081" s="1"/>
      <c r="G12081" s="1"/>
      <c r="H12081" s="1"/>
      <c r="I12081" s="1"/>
      <c r="J12081" s="1"/>
      <c r="K12081" s="1"/>
      <c r="L12081" s="1"/>
      <c r="M12081" s="1"/>
      <c r="N12081" s="1"/>
    </row>
    <row r="12082" spans="6:14" x14ac:dyDescent="0.25">
      <c r="F12082" s="1"/>
      <c r="G12082" s="1"/>
      <c r="H12082" s="1"/>
      <c r="I12082" s="1"/>
      <c r="J12082" s="1"/>
      <c r="K12082" s="1"/>
      <c r="L12082" s="1"/>
      <c r="M12082" s="1"/>
      <c r="N12082" s="1"/>
    </row>
    <row r="12083" spans="6:14" x14ac:dyDescent="0.25">
      <c r="F12083" s="1"/>
      <c r="G12083" s="1"/>
      <c r="H12083" s="1"/>
      <c r="I12083" s="1"/>
      <c r="J12083" s="1"/>
      <c r="K12083" s="1"/>
      <c r="L12083" s="1"/>
      <c r="M12083" s="1"/>
      <c r="N12083" s="1"/>
    </row>
    <row r="12084" spans="6:14" x14ac:dyDescent="0.25">
      <c r="F12084" s="1"/>
      <c r="G12084" s="1"/>
      <c r="H12084" s="1"/>
      <c r="I12084" s="1"/>
      <c r="J12084" s="1"/>
      <c r="K12084" s="1"/>
      <c r="L12084" s="1"/>
      <c r="M12084" s="1"/>
      <c r="N12084" s="1"/>
    </row>
    <row r="12085" spans="6:14" x14ac:dyDescent="0.25">
      <c r="F12085" s="1"/>
      <c r="G12085" s="1"/>
      <c r="H12085" s="1"/>
      <c r="I12085" s="1"/>
      <c r="J12085" s="1"/>
      <c r="K12085" s="1"/>
      <c r="L12085" s="1"/>
      <c r="M12085" s="1"/>
      <c r="N12085" s="1"/>
    </row>
    <row r="12086" spans="6:14" x14ac:dyDescent="0.25">
      <c r="F12086" s="1"/>
      <c r="G12086" s="1"/>
      <c r="H12086" s="1"/>
      <c r="I12086" s="1"/>
      <c r="J12086" s="1"/>
      <c r="K12086" s="1"/>
      <c r="L12086" s="1"/>
      <c r="M12086" s="1"/>
      <c r="N12086" s="1"/>
    </row>
    <row r="12087" spans="6:14" x14ac:dyDescent="0.25">
      <c r="F12087" s="1"/>
      <c r="G12087" s="1"/>
      <c r="H12087" s="1"/>
      <c r="I12087" s="1"/>
      <c r="J12087" s="1"/>
      <c r="K12087" s="1"/>
      <c r="L12087" s="1"/>
      <c r="M12087" s="1"/>
      <c r="N12087" s="1"/>
    </row>
    <row r="12088" spans="6:14" x14ac:dyDescent="0.25">
      <c r="F12088" s="1"/>
      <c r="G12088" s="1"/>
      <c r="H12088" s="1"/>
      <c r="I12088" s="1"/>
      <c r="J12088" s="1"/>
      <c r="K12088" s="1"/>
      <c r="L12088" s="1"/>
      <c r="M12088" s="1"/>
      <c r="N12088" s="1"/>
    </row>
    <row r="12089" spans="6:14" x14ac:dyDescent="0.25">
      <c r="F12089" s="1"/>
      <c r="G12089" s="1"/>
      <c r="H12089" s="1"/>
      <c r="I12089" s="1"/>
      <c r="J12089" s="1"/>
      <c r="K12089" s="1"/>
      <c r="L12089" s="1"/>
      <c r="M12089" s="1"/>
      <c r="N12089" s="1"/>
    </row>
    <row r="12090" spans="6:14" x14ac:dyDescent="0.25">
      <c r="F12090" s="1"/>
      <c r="G12090" s="1"/>
      <c r="H12090" s="1"/>
      <c r="I12090" s="1"/>
      <c r="J12090" s="1"/>
      <c r="K12090" s="1"/>
      <c r="L12090" s="1"/>
      <c r="M12090" s="1"/>
      <c r="N12090" s="1"/>
    </row>
    <row r="12091" spans="6:14" x14ac:dyDescent="0.25">
      <c r="F12091" s="1"/>
      <c r="G12091" s="1"/>
      <c r="H12091" s="1"/>
      <c r="I12091" s="1"/>
      <c r="J12091" s="1"/>
      <c r="K12091" s="1"/>
      <c r="L12091" s="1"/>
      <c r="M12091" s="1"/>
      <c r="N12091" s="1"/>
    </row>
    <row r="12092" spans="6:14" x14ac:dyDescent="0.25">
      <c r="F12092" s="1"/>
      <c r="G12092" s="1"/>
      <c r="H12092" s="1"/>
      <c r="I12092" s="1"/>
      <c r="J12092" s="1"/>
      <c r="K12092" s="1"/>
      <c r="L12092" s="1"/>
      <c r="M12092" s="1"/>
      <c r="N12092" s="1"/>
    </row>
    <row r="12093" spans="6:14" x14ac:dyDescent="0.25">
      <c r="F12093" s="1"/>
      <c r="G12093" s="1"/>
      <c r="H12093" s="1"/>
      <c r="I12093" s="1"/>
      <c r="J12093" s="1"/>
      <c r="K12093" s="1"/>
      <c r="L12093" s="1"/>
      <c r="M12093" s="1"/>
      <c r="N12093" s="1"/>
    </row>
    <row r="12094" spans="6:14" x14ac:dyDescent="0.25">
      <c r="F12094" s="1"/>
      <c r="G12094" s="1"/>
      <c r="H12094" s="1"/>
      <c r="I12094" s="1"/>
      <c r="J12094" s="1"/>
      <c r="K12094" s="1"/>
      <c r="L12094" s="1"/>
      <c r="M12094" s="1"/>
      <c r="N12094" s="1"/>
    </row>
    <row r="12095" spans="6:14" x14ac:dyDescent="0.25">
      <c r="F12095" s="1"/>
      <c r="G12095" s="1"/>
      <c r="H12095" s="1"/>
      <c r="I12095" s="1"/>
      <c r="J12095" s="1"/>
      <c r="K12095" s="1"/>
      <c r="L12095" s="1"/>
      <c r="M12095" s="1"/>
      <c r="N12095" s="1"/>
    </row>
    <row r="12096" spans="6:14" x14ac:dyDescent="0.25">
      <c r="F12096" s="1"/>
      <c r="G12096" s="1"/>
      <c r="H12096" s="1"/>
      <c r="I12096" s="1"/>
      <c r="J12096" s="1"/>
      <c r="K12096" s="1"/>
      <c r="L12096" s="1"/>
      <c r="M12096" s="1"/>
      <c r="N12096" s="1"/>
    </row>
    <row r="12097" spans="6:14" x14ac:dyDescent="0.25">
      <c r="F12097" s="1"/>
      <c r="G12097" s="1"/>
      <c r="H12097" s="1"/>
      <c r="I12097" s="1"/>
      <c r="J12097" s="1"/>
      <c r="K12097" s="1"/>
      <c r="L12097" s="1"/>
      <c r="M12097" s="1"/>
      <c r="N12097" s="1"/>
    </row>
    <row r="12098" spans="6:14" x14ac:dyDescent="0.25">
      <c r="F12098" s="1"/>
      <c r="G12098" s="1"/>
      <c r="H12098" s="1"/>
      <c r="I12098" s="1"/>
      <c r="J12098" s="1"/>
      <c r="K12098" s="1"/>
      <c r="L12098" s="1"/>
      <c r="M12098" s="1"/>
      <c r="N12098" s="1"/>
    </row>
    <row r="12099" spans="6:14" x14ac:dyDescent="0.25">
      <c r="F12099" s="1"/>
      <c r="G12099" s="1"/>
      <c r="H12099" s="1"/>
      <c r="I12099" s="1"/>
      <c r="J12099" s="1"/>
      <c r="K12099" s="1"/>
      <c r="L12099" s="1"/>
      <c r="M12099" s="1"/>
      <c r="N12099" s="1"/>
    </row>
    <row r="12100" spans="6:14" x14ac:dyDescent="0.25">
      <c r="F12100" s="1"/>
      <c r="G12100" s="1"/>
      <c r="H12100" s="1"/>
      <c r="I12100" s="1"/>
      <c r="J12100" s="1"/>
      <c r="K12100" s="1"/>
      <c r="L12100" s="1"/>
      <c r="M12100" s="1"/>
      <c r="N12100" s="1"/>
    </row>
    <row r="12101" spans="6:14" x14ac:dyDescent="0.25">
      <c r="F12101" s="1"/>
      <c r="G12101" s="1"/>
      <c r="H12101" s="1"/>
      <c r="I12101" s="1"/>
      <c r="J12101" s="1"/>
      <c r="K12101" s="1"/>
      <c r="L12101" s="1"/>
      <c r="M12101" s="1"/>
      <c r="N12101" s="1"/>
    </row>
    <row r="12102" spans="6:14" x14ac:dyDescent="0.25">
      <c r="F12102" s="1"/>
      <c r="G12102" s="1"/>
      <c r="H12102" s="1"/>
      <c r="I12102" s="1"/>
      <c r="J12102" s="1"/>
      <c r="K12102" s="1"/>
      <c r="L12102" s="1"/>
      <c r="M12102" s="1"/>
      <c r="N12102" s="1"/>
    </row>
    <row r="12103" spans="6:14" x14ac:dyDescent="0.25">
      <c r="F12103" s="1"/>
      <c r="G12103" s="1"/>
      <c r="H12103" s="1"/>
      <c r="I12103" s="1"/>
      <c r="J12103" s="1"/>
      <c r="K12103" s="1"/>
      <c r="L12103" s="1"/>
      <c r="M12103" s="1"/>
      <c r="N12103" s="1"/>
    </row>
    <row r="12104" spans="6:14" x14ac:dyDescent="0.25">
      <c r="F12104" s="1"/>
      <c r="G12104" s="1"/>
      <c r="H12104" s="1"/>
      <c r="I12104" s="1"/>
      <c r="J12104" s="1"/>
      <c r="K12104" s="1"/>
      <c r="L12104" s="1"/>
      <c r="M12104" s="1"/>
      <c r="N12104" s="1"/>
    </row>
    <row r="12105" spans="6:14" x14ac:dyDescent="0.25">
      <c r="F12105" s="1"/>
      <c r="G12105" s="1"/>
      <c r="H12105" s="1"/>
      <c r="I12105" s="1"/>
      <c r="J12105" s="1"/>
      <c r="K12105" s="1"/>
      <c r="L12105" s="1"/>
      <c r="M12105" s="1"/>
      <c r="N12105" s="1"/>
    </row>
    <row r="12106" spans="6:14" x14ac:dyDescent="0.25">
      <c r="F12106" s="1"/>
      <c r="G12106" s="1"/>
      <c r="H12106" s="1"/>
      <c r="I12106" s="1"/>
      <c r="J12106" s="1"/>
      <c r="K12106" s="1"/>
      <c r="L12106" s="1"/>
      <c r="M12106" s="1"/>
      <c r="N12106" s="1"/>
    </row>
    <row r="12107" spans="6:14" x14ac:dyDescent="0.25">
      <c r="F12107" s="1"/>
      <c r="G12107" s="1"/>
      <c r="H12107" s="1"/>
      <c r="I12107" s="1"/>
      <c r="J12107" s="1"/>
      <c r="K12107" s="1"/>
      <c r="L12107" s="1"/>
      <c r="M12107" s="1"/>
      <c r="N12107" s="1"/>
    </row>
    <row r="12108" spans="6:14" x14ac:dyDescent="0.25">
      <c r="F12108" s="1"/>
      <c r="G12108" s="1"/>
      <c r="H12108" s="1"/>
      <c r="I12108" s="1"/>
      <c r="J12108" s="1"/>
      <c r="K12108" s="1"/>
      <c r="L12108" s="1"/>
      <c r="M12108" s="1"/>
      <c r="N12108" s="1"/>
    </row>
    <row r="12109" spans="6:14" x14ac:dyDescent="0.25">
      <c r="F12109" s="1"/>
      <c r="G12109" s="1"/>
      <c r="H12109" s="1"/>
      <c r="I12109" s="1"/>
      <c r="J12109" s="1"/>
      <c r="K12109" s="1"/>
      <c r="L12109" s="1"/>
      <c r="M12109" s="1"/>
      <c r="N12109" s="1"/>
    </row>
    <row r="12110" spans="6:14" x14ac:dyDescent="0.25">
      <c r="F12110" s="1"/>
      <c r="G12110" s="1"/>
      <c r="H12110" s="1"/>
      <c r="I12110" s="1"/>
      <c r="J12110" s="1"/>
      <c r="K12110" s="1"/>
      <c r="L12110" s="1"/>
      <c r="M12110" s="1"/>
      <c r="N12110" s="1"/>
    </row>
    <row r="12111" spans="6:14" x14ac:dyDescent="0.25">
      <c r="F12111" s="1"/>
      <c r="G12111" s="1"/>
      <c r="H12111" s="1"/>
      <c r="I12111" s="1"/>
      <c r="J12111" s="1"/>
      <c r="K12111" s="1"/>
      <c r="L12111" s="1"/>
      <c r="M12111" s="1"/>
      <c r="N12111" s="1"/>
    </row>
    <row r="12112" spans="6:14" x14ac:dyDescent="0.25">
      <c r="F12112" s="1"/>
      <c r="G12112" s="1"/>
      <c r="H12112" s="1"/>
      <c r="I12112" s="1"/>
      <c r="J12112" s="1"/>
      <c r="K12112" s="1"/>
      <c r="L12112" s="1"/>
      <c r="M12112" s="1"/>
      <c r="N12112" s="1"/>
    </row>
    <row r="12113" spans="6:14" x14ac:dyDescent="0.25">
      <c r="F12113" s="1"/>
      <c r="G12113" s="1"/>
      <c r="H12113" s="1"/>
      <c r="I12113" s="1"/>
      <c r="J12113" s="1"/>
      <c r="K12113" s="1"/>
      <c r="L12113" s="1"/>
      <c r="M12113" s="1"/>
      <c r="N12113" s="1"/>
    </row>
    <row r="12114" spans="6:14" x14ac:dyDescent="0.25">
      <c r="F12114" s="1"/>
      <c r="G12114" s="1"/>
      <c r="H12114" s="1"/>
      <c r="I12114" s="1"/>
      <c r="J12114" s="1"/>
      <c r="K12114" s="1"/>
      <c r="L12114" s="1"/>
      <c r="M12114" s="1"/>
      <c r="N12114" s="1"/>
    </row>
    <row r="12115" spans="6:14" x14ac:dyDescent="0.25">
      <c r="F12115" s="1"/>
      <c r="G12115" s="1"/>
      <c r="H12115" s="1"/>
      <c r="I12115" s="1"/>
      <c r="J12115" s="1"/>
      <c r="K12115" s="1"/>
      <c r="L12115" s="1"/>
      <c r="M12115" s="1"/>
      <c r="N12115" s="1"/>
    </row>
    <row r="12116" spans="6:14" x14ac:dyDescent="0.25">
      <c r="F12116" s="1"/>
      <c r="G12116" s="1"/>
      <c r="H12116" s="1"/>
      <c r="I12116" s="1"/>
      <c r="J12116" s="1"/>
      <c r="K12116" s="1"/>
      <c r="L12116" s="1"/>
      <c r="M12116" s="1"/>
      <c r="N12116" s="1"/>
    </row>
    <row r="12117" spans="6:14" x14ac:dyDescent="0.25">
      <c r="F12117" s="1"/>
      <c r="G12117" s="1"/>
      <c r="H12117" s="1"/>
      <c r="I12117" s="1"/>
      <c r="J12117" s="1"/>
      <c r="K12117" s="1"/>
      <c r="L12117" s="1"/>
      <c r="M12117" s="1"/>
      <c r="N12117" s="1"/>
    </row>
    <row r="12118" spans="6:14" x14ac:dyDescent="0.25">
      <c r="F12118" s="1"/>
      <c r="G12118" s="1"/>
      <c r="H12118" s="1"/>
      <c r="I12118" s="1"/>
      <c r="J12118" s="1"/>
      <c r="K12118" s="1"/>
      <c r="L12118" s="1"/>
      <c r="M12118" s="1"/>
      <c r="N12118" s="1"/>
    </row>
    <row r="12119" spans="6:14" x14ac:dyDescent="0.25">
      <c r="F12119" s="1"/>
      <c r="G12119" s="1"/>
      <c r="H12119" s="1"/>
      <c r="I12119" s="1"/>
      <c r="J12119" s="1"/>
      <c r="K12119" s="1"/>
      <c r="L12119" s="1"/>
      <c r="M12119" s="1"/>
      <c r="N12119" s="1"/>
    </row>
    <row r="12120" spans="6:14" x14ac:dyDescent="0.25">
      <c r="F12120" s="1"/>
      <c r="G12120" s="1"/>
      <c r="H12120" s="1"/>
      <c r="I12120" s="1"/>
      <c r="J12120" s="1"/>
      <c r="K12120" s="1"/>
      <c r="L12120" s="1"/>
      <c r="M12120" s="1"/>
      <c r="N12120" s="1"/>
    </row>
    <row r="12121" spans="6:14" x14ac:dyDescent="0.25">
      <c r="F12121" s="1"/>
      <c r="G12121" s="1"/>
      <c r="H12121" s="1"/>
      <c r="I12121" s="1"/>
      <c r="J12121" s="1"/>
      <c r="K12121" s="1"/>
      <c r="L12121" s="1"/>
      <c r="M12121" s="1"/>
      <c r="N12121" s="1"/>
    </row>
    <row r="12122" spans="6:14" x14ac:dyDescent="0.25">
      <c r="F12122" s="1"/>
      <c r="G12122" s="1"/>
      <c r="H12122" s="1"/>
      <c r="I12122" s="1"/>
      <c r="J12122" s="1"/>
      <c r="K12122" s="1"/>
      <c r="L12122" s="1"/>
      <c r="M12122" s="1"/>
      <c r="N12122" s="1"/>
    </row>
    <row r="12123" spans="6:14" x14ac:dyDescent="0.25">
      <c r="F12123" s="1"/>
      <c r="G12123" s="1"/>
      <c r="H12123" s="1"/>
      <c r="I12123" s="1"/>
      <c r="J12123" s="1"/>
      <c r="K12123" s="1"/>
      <c r="L12123" s="1"/>
      <c r="M12123" s="1"/>
      <c r="N12123" s="1"/>
    </row>
    <row r="12124" spans="6:14" x14ac:dyDescent="0.25">
      <c r="F12124" s="1"/>
      <c r="G12124" s="1"/>
      <c r="H12124" s="1"/>
      <c r="I12124" s="1"/>
      <c r="J12124" s="1"/>
      <c r="K12124" s="1"/>
      <c r="L12124" s="1"/>
      <c r="M12124" s="1"/>
      <c r="N12124" s="1"/>
    </row>
    <row r="12125" spans="6:14" x14ac:dyDescent="0.25">
      <c r="F12125" s="1"/>
      <c r="G12125" s="1"/>
      <c r="H12125" s="1"/>
      <c r="I12125" s="1"/>
      <c r="J12125" s="1"/>
      <c r="K12125" s="1"/>
      <c r="L12125" s="1"/>
      <c r="M12125" s="1"/>
      <c r="N12125" s="1"/>
    </row>
    <row r="12126" spans="6:14" x14ac:dyDescent="0.25">
      <c r="F12126" s="1"/>
      <c r="G12126" s="1"/>
      <c r="H12126" s="1"/>
      <c r="I12126" s="1"/>
      <c r="J12126" s="1"/>
      <c r="K12126" s="1"/>
      <c r="L12126" s="1"/>
      <c r="M12126" s="1"/>
      <c r="N12126" s="1"/>
    </row>
    <row r="12127" spans="6:14" x14ac:dyDescent="0.25">
      <c r="F12127" s="1"/>
      <c r="G12127" s="1"/>
      <c r="H12127" s="1"/>
      <c r="I12127" s="1"/>
      <c r="J12127" s="1"/>
      <c r="K12127" s="1"/>
      <c r="L12127" s="1"/>
      <c r="M12127" s="1"/>
      <c r="N12127" s="1"/>
    </row>
    <row r="12128" spans="6:14" x14ac:dyDescent="0.25">
      <c r="F12128" s="1"/>
      <c r="G12128" s="1"/>
      <c r="H12128" s="1"/>
      <c r="I12128" s="1"/>
      <c r="J12128" s="1"/>
      <c r="K12128" s="1"/>
      <c r="L12128" s="1"/>
      <c r="M12128" s="1"/>
      <c r="N12128" s="1"/>
    </row>
    <row r="12129" spans="6:14" x14ac:dyDescent="0.25">
      <c r="F12129" s="1"/>
      <c r="G12129" s="1"/>
      <c r="H12129" s="1"/>
      <c r="I12129" s="1"/>
      <c r="J12129" s="1"/>
      <c r="K12129" s="1"/>
      <c r="L12129" s="1"/>
      <c r="M12129" s="1"/>
      <c r="N12129" s="1"/>
    </row>
    <row r="12130" spans="6:14" x14ac:dyDescent="0.25">
      <c r="F12130" s="1"/>
      <c r="G12130" s="1"/>
      <c r="H12130" s="1"/>
      <c r="I12130" s="1"/>
      <c r="J12130" s="1"/>
      <c r="K12130" s="1"/>
      <c r="L12130" s="1"/>
      <c r="M12130" s="1"/>
      <c r="N12130" s="1"/>
    </row>
    <row r="12131" spans="6:14" x14ac:dyDescent="0.25">
      <c r="F12131" s="1"/>
      <c r="G12131" s="1"/>
      <c r="H12131" s="1"/>
      <c r="I12131" s="1"/>
      <c r="J12131" s="1"/>
      <c r="K12131" s="1"/>
      <c r="L12131" s="1"/>
      <c r="M12131" s="1"/>
      <c r="N12131" s="1"/>
    </row>
    <row r="12132" spans="6:14" x14ac:dyDescent="0.25">
      <c r="F12132" s="1"/>
      <c r="G12132" s="1"/>
      <c r="H12132" s="1"/>
      <c r="I12132" s="1"/>
      <c r="J12132" s="1"/>
      <c r="K12132" s="1"/>
      <c r="L12132" s="1"/>
      <c r="M12132" s="1"/>
      <c r="N12132" s="1"/>
    </row>
    <row r="12133" spans="6:14" x14ac:dyDescent="0.25">
      <c r="F12133" s="1"/>
      <c r="G12133" s="1"/>
      <c r="H12133" s="1"/>
      <c r="I12133" s="1"/>
      <c r="J12133" s="1"/>
      <c r="K12133" s="1"/>
      <c r="L12133" s="1"/>
      <c r="M12133" s="1"/>
      <c r="N12133" s="1"/>
    </row>
    <row r="12134" spans="6:14" x14ac:dyDescent="0.25">
      <c r="F12134" s="1"/>
      <c r="G12134" s="1"/>
      <c r="H12134" s="1"/>
      <c r="I12134" s="1"/>
      <c r="J12134" s="1"/>
      <c r="K12134" s="1"/>
      <c r="L12134" s="1"/>
      <c r="M12134" s="1"/>
      <c r="N12134" s="1"/>
    </row>
    <row r="12135" spans="6:14" x14ac:dyDescent="0.25">
      <c r="F12135" s="1"/>
      <c r="G12135" s="1"/>
      <c r="H12135" s="1"/>
      <c r="I12135" s="1"/>
      <c r="J12135" s="1"/>
      <c r="K12135" s="1"/>
      <c r="L12135" s="1"/>
      <c r="M12135" s="1"/>
      <c r="N12135" s="1"/>
    </row>
    <row r="12136" spans="6:14" x14ac:dyDescent="0.25">
      <c r="F12136" s="1"/>
      <c r="G12136" s="1"/>
      <c r="H12136" s="1"/>
      <c r="I12136" s="1"/>
      <c r="J12136" s="1"/>
      <c r="K12136" s="1"/>
      <c r="L12136" s="1"/>
      <c r="M12136" s="1"/>
      <c r="N12136" s="1"/>
    </row>
    <row r="12137" spans="6:14" x14ac:dyDescent="0.25">
      <c r="F12137" s="1"/>
      <c r="G12137" s="1"/>
      <c r="H12137" s="1"/>
      <c r="I12137" s="1"/>
      <c r="J12137" s="1"/>
      <c r="K12137" s="1"/>
      <c r="L12137" s="1"/>
      <c r="M12137" s="1"/>
      <c r="N12137" s="1"/>
    </row>
    <row r="12138" spans="6:14" x14ac:dyDescent="0.25">
      <c r="F12138" s="1"/>
      <c r="G12138" s="1"/>
      <c r="H12138" s="1"/>
      <c r="I12138" s="1"/>
      <c r="J12138" s="1"/>
      <c r="K12138" s="1"/>
      <c r="L12138" s="1"/>
      <c r="M12138" s="1"/>
      <c r="N12138" s="1"/>
    </row>
    <row r="12139" spans="6:14" x14ac:dyDescent="0.25">
      <c r="F12139" s="1"/>
      <c r="G12139" s="1"/>
      <c r="H12139" s="1"/>
      <c r="I12139" s="1"/>
      <c r="J12139" s="1"/>
      <c r="K12139" s="1"/>
      <c r="L12139" s="1"/>
      <c r="M12139" s="1"/>
      <c r="N12139" s="1"/>
    </row>
    <row r="12140" spans="6:14" x14ac:dyDescent="0.25">
      <c r="F12140" s="1"/>
      <c r="G12140" s="1"/>
      <c r="H12140" s="1"/>
      <c r="I12140" s="1"/>
      <c r="J12140" s="1"/>
      <c r="K12140" s="1"/>
      <c r="L12140" s="1"/>
      <c r="M12140" s="1"/>
      <c r="N12140" s="1"/>
    </row>
    <row r="12141" spans="6:14" x14ac:dyDescent="0.25">
      <c r="F12141" s="1"/>
      <c r="G12141" s="1"/>
      <c r="H12141" s="1"/>
      <c r="I12141" s="1"/>
      <c r="J12141" s="1"/>
      <c r="K12141" s="1"/>
      <c r="L12141" s="1"/>
      <c r="M12141" s="1"/>
      <c r="N12141" s="1"/>
    </row>
    <row r="12142" spans="6:14" x14ac:dyDescent="0.25">
      <c r="F12142" s="1"/>
      <c r="G12142" s="1"/>
      <c r="H12142" s="1"/>
      <c r="I12142" s="1"/>
      <c r="J12142" s="1"/>
      <c r="K12142" s="1"/>
      <c r="L12142" s="1"/>
      <c r="M12142" s="1"/>
      <c r="N12142" s="1"/>
    </row>
    <row r="12143" spans="6:14" x14ac:dyDescent="0.25">
      <c r="F12143" s="1"/>
      <c r="G12143" s="1"/>
      <c r="H12143" s="1"/>
      <c r="I12143" s="1"/>
      <c r="J12143" s="1"/>
      <c r="K12143" s="1"/>
      <c r="L12143" s="1"/>
      <c r="M12143" s="1"/>
      <c r="N12143" s="1"/>
    </row>
    <row r="12144" spans="6:14" x14ac:dyDescent="0.25">
      <c r="F12144" s="1"/>
      <c r="G12144" s="1"/>
      <c r="H12144" s="1"/>
      <c r="I12144" s="1"/>
      <c r="J12144" s="1"/>
      <c r="K12144" s="1"/>
      <c r="L12144" s="1"/>
      <c r="M12144" s="1"/>
      <c r="N12144" s="1"/>
    </row>
    <row r="12145" spans="6:14" x14ac:dyDescent="0.25">
      <c r="F12145" s="1"/>
      <c r="G12145" s="1"/>
      <c r="H12145" s="1"/>
      <c r="I12145" s="1"/>
      <c r="J12145" s="1"/>
      <c r="K12145" s="1"/>
      <c r="L12145" s="1"/>
      <c r="M12145" s="1"/>
      <c r="N12145" s="1"/>
    </row>
    <row r="12146" spans="6:14" x14ac:dyDescent="0.25">
      <c r="F12146" s="1"/>
      <c r="G12146" s="1"/>
      <c r="H12146" s="1"/>
      <c r="I12146" s="1"/>
      <c r="J12146" s="1"/>
      <c r="K12146" s="1"/>
      <c r="L12146" s="1"/>
      <c r="M12146" s="1"/>
      <c r="N12146" s="1"/>
    </row>
    <row r="12147" spans="6:14" x14ac:dyDescent="0.25">
      <c r="F12147" s="1"/>
      <c r="G12147" s="1"/>
      <c r="H12147" s="1"/>
      <c r="I12147" s="1"/>
      <c r="J12147" s="1"/>
      <c r="K12147" s="1"/>
      <c r="L12147" s="1"/>
      <c r="M12147" s="1"/>
      <c r="N12147" s="1"/>
    </row>
    <row r="12148" spans="6:14" x14ac:dyDescent="0.25">
      <c r="F12148" s="1"/>
      <c r="G12148" s="1"/>
      <c r="H12148" s="1"/>
      <c r="I12148" s="1"/>
      <c r="J12148" s="1"/>
      <c r="K12148" s="1"/>
      <c r="L12148" s="1"/>
      <c r="M12148" s="1"/>
      <c r="N12148" s="1"/>
    </row>
    <row r="12149" spans="6:14" x14ac:dyDescent="0.25">
      <c r="F12149" s="1"/>
      <c r="G12149" s="1"/>
      <c r="H12149" s="1"/>
      <c r="I12149" s="1"/>
      <c r="J12149" s="1"/>
      <c r="K12149" s="1"/>
      <c r="L12149" s="1"/>
      <c r="M12149" s="1"/>
      <c r="N12149" s="1"/>
    </row>
    <row r="12150" spans="6:14" x14ac:dyDescent="0.25">
      <c r="F12150" s="1"/>
      <c r="G12150" s="1"/>
      <c r="H12150" s="1"/>
      <c r="I12150" s="1"/>
      <c r="J12150" s="1"/>
      <c r="K12150" s="1"/>
      <c r="L12150" s="1"/>
      <c r="M12150" s="1"/>
      <c r="N12150" s="1"/>
    </row>
    <row r="12151" spans="6:14" x14ac:dyDescent="0.25">
      <c r="F12151" s="1"/>
      <c r="G12151" s="1"/>
      <c r="H12151" s="1"/>
      <c r="I12151" s="1"/>
      <c r="J12151" s="1"/>
      <c r="K12151" s="1"/>
      <c r="L12151" s="1"/>
      <c r="M12151" s="1"/>
      <c r="N12151" s="1"/>
    </row>
    <row r="12152" spans="6:14" x14ac:dyDescent="0.25">
      <c r="F12152" s="1"/>
      <c r="G12152" s="1"/>
      <c r="H12152" s="1"/>
      <c r="I12152" s="1"/>
      <c r="J12152" s="1"/>
      <c r="K12152" s="1"/>
      <c r="L12152" s="1"/>
      <c r="M12152" s="1"/>
      <c r="N12152" s="1"/>
    </row>
    <row r="12153" spans="6:14" x14ac:dyDescent="0.25">
      <c r="F12153" s="1"/>
      <c r="G12153" s="1"/>
      <c r="H12153" s="1"/>
      <c r="I12153" s="1"/>
      <c r="J12153" s="1"/>
      <c r="K12153" s="1"/>
      <c r="L12153" s="1"/>
      <c r="M12153" s="1"/>
      <c r="N12153" s="1"/>
    </row>
    <row r="12154" spans="6:14" x14ac:dyDescent="0.25">
      <c r="F12154" s="1"/>
      <c r="G12154" s="1"/>
      <c r="H12154" s="1"/>
      <c r="I12154" s="1"/>
      <c r="J12154" s="1"/>
      <c r="K12154" s="1"/>
      <c r="L12154" s="1"/>
      <c r="M12154" s="1"/>
      <c r="N12154" s="1"/>
    </row>
    <row r="12155" spans="6:14" x14ac:dyDescent="0.25">
      <c r="F12155" s="1"/>
      <c r="G12155" s="1"/>
      <c r="H12155" s="1"/>
      <c r="I12155" s="1"/>
      <c r="J12155" s="1"/>
      <c r="K12155" s="1"/>
      <c r="L12155" s="1"/>
      <c r="M12155" s="1"/>
      <c r="N12155" s="1"/>
    </row>
    <row r="12156" spans="6:14" x14ac:dyDescent="0.25">
      <c r="F12156" s="1"/>
      <c r="G12156" s="1"/>
      <c r="H12156" s="1"/>
      <c r="I12156" s="1"/>
      <c r="J12156" s="1"/>
      <c r="K12156" s="1"/>
      <c r="L12156" s="1"/>
      <c r="M12156" s="1"/>
      <c r="N12156" s="1"/>
    </row>
    <row r="12157" spans="6:14" x14ac:dyDescent="0.25">
      <c r="F12157" s="1"/>
      <c r="G12157" s="1"/>
      <c r="H12157" s="1"/>
      <c r="I12157" s="1"/>
      <c r="J12157" s="1"/>
      <c r="K12157" s="1"/>
      <c r="L12157" s="1"/>
      <c r="M12157" s="1"/>
      <c r="N12157" s="1"/>
    </row>
    <row r="12158" spans="6:14" x14ac:dyDescent="0.25">
      <c r="F12158" s="1"/>
      <c r="G12158" s="1"/>
      <c r="H12158" s="1"/>
      <c r="I12158" s="1"/>
      <c r="J12158" s="1"/>
      <c r="K12158" s="1"/>
      <c r="L12158" s="1"/>
      <c r="M12158" s="1"/>
      <c r="N12158" s="1"/>
    </row>
    <row r="12159" spans="6:14" x14ac:dyDescent="0.25">
      <c r="F12159" s="1"/>
      <c r="G12159" s="1"/>
      <c r="H12159" s="1"/>
      <c r="I12159" s="1"/>
      <c r="J12159" s="1"/>
      <c r="K12159" s="1"/>
      <c r="L12159" s="1"/>
      <c r="M12159" s="1"/>
      <c r="N12159" s="1"/>
    </row>
    <row r="12160" spans="6:14" x14ac:dyDescent="0.25">
      <c r="F12160" s="1"/>
      <c r="G12160" s="1"/>
      <c r="H12160" s="1"/>
      <c r="I12160" s="1"/>
      <c r="J12160" s="1"/>
      <c r="K12160" s="1"/>
      <c r="L12160" s="1"/>
      <c r="M12160" s="1"/>
      <c r="N12160" s="1"/>
    </row>
    <row r="12161" spans="6:14" x14ac:dyDescent="0.25">
      <c r="F12161" s="1"/>
      <c r="G12161" s="1"/>
      <c r="H12161" s="1"/>
      <c r="I12161" s="1"/>
      <c r="J12161" s="1"/>
      <c r="K12161" s="1"/>
      <c r="L12161" s="1"/>
      <c r="M12161" s="1"/>
      <c r="N12161" s="1"/>
    </row>
    <row r="12162" spans="6:14" x14ac:dyDescent="0.25">
      <c r="F12162" s="1"/>
      <c r="G12162" s="1"/>
      <c r="H12162" s="1"/>
      <c r="I12162" s="1"/>
      <c r="J12162" s="1"/>
      <c r="K12162" s="1"/>
      <c r="L12162" s="1"/>
      <c r="M12162" s="1"/>
      <c r="N12162" s="1"/>
    </row>
    <row r="12163" spans="6:14" x14ac:dyDescent="0.25">
      <c r="F12163" s="1"/>
      <c r="G12163" s="1"/>
      <c r="H12163" s="1"/>
      <c r="I12163" s="1"/>
      <c r="J12163" s="1"/>
      <c r="K12163" s="1"/>
      <c r="L12163" s="1"/>
      <c r="M12163" s="1"/>
      <c r="N12163" s="1"/>
    </row>
    <row r="12164" spans="6:14" x14ac:dyDescent="0.25">
      <c r="F12164" s="1"/>
      <c r="G12164" s="1"/>
      <c r="H12164" s="1"/>
      <c r="I12164" s="1"/>
      <c r="J12164" s="1"/>
      <c r="K12164" s="1"/>
      <c r="L12164" s="1"/>
      <c r="M12164" s="1"/>
      <c r="N12164" s="1"/>
    </row>
    <row r="12165" spans="6:14" x14ac:dyDescent="0.25">
      <c r="F12165" s="1"/>
      <c r="G12165" s="1"/>
      <c r="H12165" s="1"/>
      <c r="I12165" s="1"/>
      <c r="J12165" s="1"/>
      <c r="K12165" s="1"/>
      <c r="L12165" s="1"/>
      <c r="M12165" s="1"/>
      <c r="N12165" s="1"/>
    </row>
    <row r="12166" spans="6:14" x14ac:dyDescent="0.25">
      <c r="F12166" s="1"/>
      <c r="G12166" s="1"/>
      <c r="H12166" s="1"/>
      <c r="I12166" s="1"/>
      <c r="J12166" s="1"/>
      <c r="K12166" s="1"/>
      <c r="L12166" s="1"/>
      <c r="M12166" s="1"/>
      <c r="N12166" s="1"/>
    </row>
    <row r="12167" spans="6:14" x14ac:dyDescent="0.25">
      <c r="F12167" s="1"/>
      <c r="G12167" s="1"/>
      <c r="H12167" s="1"/>
      <c r="I12167" s="1"/>
      <c r="J12167" s="1"/>
      <c r="K12167" s="1"/>
      <c r="L12167" s="1"/>
      <c r="M12167" s="1"/>
      <c r="N12167" s="1"/>
    </row>
    <row r="12168" spans="6:14" x14ac:dyDescent="0.25">
      <c r="F12168" s="1"/>
      <c r="G12168" s="1"/>
      <c r="H12168" s="1"/>
      <c r="I12168" s="1"/>
      <c r="J12168" s="1"/>
      <c r="K12168" s="1"/>
      <c r="L12168" s="1"/>
      <c r="M12168" s="1"/>
      <c r="N12168" s="1"/>
    </row>
    <row r="12169" spans="6:14" x14ac:dyDescent="0.25">
      <c r="F12169" s="1"/>
      <c r="G12169" s="1"/>
      <c r="H12169" s="1"/>
      <c r="I12169" s="1"/>
      <c r="J12169" s="1"/>
      <c r="K12169" s="1"/>
      <c r="L12169" s="1"/>
      <c r="M12169" s="1"/>
      <c r="N12169" s="1"/>
    </row>
    <row r="12170" spans="6:14" x14ac:dyDescent="0.25">
      <c r="F12170" s="1"/>
      <c r="G12170" s="1"/>
      <c r="H12170" s="1"/>
      <c r="I12170" s="1"/>
      <c r="J12170" s="1"/>
      <c r="K12170" s="1"/>
      <c r="L12170" s="1"/>
      <c r="M12170" s="1"/>
      <c r="N12170" s="1"/>
    </row>
    <row r="12171" spans="6:14" x14ac:dyDescent="0.25">
      <c r="F12171" s="1"/>
      <c r="G12171" s="1"/>
      <c r="H12171" s="1"/>
      <c r="I12171" s="1"/>
      <c r="J12171" s="1"/>
      <c r="K12171" s="1"/>
      <c r="L12171" s="1"/>
      <c r="M12171" s="1"/>
      <c r="N12171" s="1"/>
    </row>
    <row r="12172" spans="6:14" x14ac:dyDescent="0.25">
      <c r="F12172" s="1"/>
      <c r="G12172" s="1"/>
      <c r="H12172" s="1"/>
      <c r="I12172" s="1"/>
      <c r="J12172" s="1"/>
      <c r="K12172" s="1"/>
      <c r="L12172" s="1"/>
      <c r="M12172" s="1"/>
      <c r="N12172" s="1"/>
    </row>
    <row r="12173" spans="6:14" x14ac:dyDescent="0.25">
      <c r="F12173" s="1"/>
      <c r="G12173" s="1"/>
      <c r="H12173" s="1"/>
      <c r="I12173" s="1"/>
      <c r="J12173" s="1"/>
      <c r="K12173" s="1"/>
      <c r="L12173" s="1"/>
      <c r="M12173" s="1"/>
      <c r="N12173" s="1"/>
    </row>
    <row r="12174" spans="6:14" x14ac:dyDescent="0.25">
      <c r="F12174" s="1"/>
      <c r="G12174" s="1"/>
      <c r="H12174" s="1"/>
      <c r="I12174" s="1"/>
      <c r="J12174" s="1"/>
      <c r="K12174" s="1"/>
      <c r="L12174" s="1"/>
      <c r="M12174" s="1"/>
      <c r="N12174" s="1"/>
    </row>
    <row r="12175" spans="6:14" x14ac:dyDescent="0.25">
      <c r="F12175" s="1"/>
      <c r="G12175" s="1"/>
      <c r="H12175" s="1"/>
      <c r="I12175" s="1"/>
      <c r="J12175" s="1"/>
      <c r="K12175" s="1"/>
      <c r="L12175" s="1"/>
      <c r="M12175" s="1"/>
      <c r="N12175" s="1"/>
    </row>
    <row r="12176" spans="6:14" x14ac:dyDescent="0.25">
      <c r="F12176" s="1"/>
      <c r="G12176" s="1"/>
      <c r="H12176" s="1"/>
      <c r="I12176" s="1"/>
      <c r="J12176" s="1"/>
      <c r="K12176" s="1"/>
      <c r="L12176" s="1"/>
      <c r="M12176" s="1"/>
      <c r="N12176" s="1"/>
    </row>
    <row r="12177" spans="6:14" x14ac:dyDescent="0.25">
      <c r="F12177" s="1"/>
      <c r="G12177" s="1"/>
      <c r="H12177" s="1"/>
      <c r="I12177" s="1"/>
      <c r="J12177" s="1"/>
      <c r="K12177" s="1"/>
      <c r="L12177" s="1"/>
      <c r="M12177" s="1"/>
      <c r="N12177" s="1"/>
    </row>
    <row r="12178" spans="6:14" x14ac:dyDescent="0.25">
      <c r="F12178" s="1"/>
      <c r="G12178" s="1"/>
      <c r="H12178" s="1"/>
      <c r="I12178" s="1"/>
      <c r="J12178" s="1"/>
      <c r="K12178" s="1"/>
      <c r="L12178" s="1"/>
      <c r="M12178" s="1"/>
      <c r="N12178" s="1"/>
    </row>
    <row r="12179" spans="6:14" x14ac:dyDescent="0.25">
      <c r="F12179" s="1"/>
      <c r="G12179" s="1"/>
      <c r="H12179" s="1"/>
      <c r="I12179" s="1"/>
      <c r="J12179" s="1"/>
      <c r="K12179" s="1"/>
      <c r="L12179" s="1"/>
      <c r="M12179" s="1"/>
      <c r="N12179" s="1"/>
    </row>
    <row r="12180" spans="6:14" x14ac:dyDescent="0.25">
      <c r="F12180" s="1"/>
      <c r="G12180" s="1"/>
      <c r="H12180" s="1"/>
      <c r="I12180" s="1"/>
      <c r="J12180" s="1"/>
      <c r="K12180" s="1"/>
      <c r="L12180" s="1"/>
      <c r="M12180" s="1"/>
      <c r="N12180" s="1"/>
    </row>
    <row r="12181" spans="6:14" x14ac:dyDescent="0.25">
      <c r="F12181" s="1"/>
      <c r="G12181" s="1"/>
      <c r="H12181" s="1"/>
      <c r="I12181" s="1"/>
      <c r="J12181" s="1"/>
      <c r="K12181" s="1"/>
      <c r="L12181" s="1"/>
      <c r="M12181" s="1"/>
      <c r="N12181" s="1"/>
    </row>
    <row r="12182" spans="6:14" x14ac:dyDescent="0.25">
      <c r="F12182" s="1"/>
      <c r="G12182" s="1"/>
      <c r="H12182" s="1"/>
      <c r="I12182" s="1"/>
      <c r="J12182" s="1"/>
      <c r="K12182" s="1"/>
      <c r="L12182" s="1"/>
      <c r="M12182" s="1"/>
      <c r="N12182" s="1"/>
    </row>
    <row r="12183" spans="6:14" x14ac:dyDescent="0.25">
      <c r="F12183" s="1"/>
      <c r="G12183" s="1"/>
      <c r="H12183" s="1"/>
      <c r="I12183" s="1"/>
      <c r="J12183" s="1"/>
      <c r="K12183" s="1"/>
      <c r="L12183" s="1"/>
      <c r="M12183" s="1"/>
      <c r="N12183" s="1"/>
    </row>
    <row r="12184" spans="6:14" x14ac:dyDescent="0.25">
      <c r="F12184" s="1"/>
      <c r="G12184" s="1"/>
      <c r="H12184" s="1"/>
      <c r="I12184" s="1"/>
      <c r="J12184" s="1"/>
      <c r="K12184" s="1"/>
      <c r="L12184" s="1"/>
      <c r="M12184" s="1"/>
      <c r="N12184" s="1"/>
    </row>
    <row r="12185" spans="6:14" x14ac:dyDescent="0.25">
      <c r="F12185" s="1"/>
      <c r="G12185" s="1"/>
      <c r="H12185" s="1"/>
      <c r="I12185" s="1"/>
      <c r="J12185" s="1"/>
      <c r="K12185" s="1"/>
      <c r="L12185" s="1"/>
      <c r="M12185" s="1"/>
      <c r="N12185" s="1"/>
    </row>
    <row r="12186" spans="6:14" x14ac:dyDescent="0.25">
      <c r="F12186" s="1"/>
      <c r="G12186" s="1"/>
      <c r="H12186" s="1"/>
      <c r="I12186" s="1"/>
      <c r="J12186" s="1"/>
      <c r="K12186" s="1"/>
      <c r="L12186" s="1"/>
      <c r="M12186" s="1"/>
      <c r="N12186" s="1"/>
    </row>
    <row r="12187" spans="6:14" x14ac:dyDescent="0.25">
      <c r="F12187" s="1"/>
      <c r="G12187" s="1"/>
      <c r="H12187" s="1"/>
      <c r="I12187" s="1"/>
      <c r="J12187" s="1"/>
      <c r="K12187" s="1"/>
      <c r="L12187" s="1"/>
      <c r="M12187" s="1"/>
      <c r="N12187" s="1"/>
    </row>
    <row r="12188" spans="6:14" x14ac:dyDescent="0.25">
      <c r="F12188" s="1"/>
      <c r="G12188" s="1"/>
      <c r="H12188" s="1"/>
      <c r="I12188" s="1"/>
      <c r="J12188" s="1"/>
      <c r="K12188" s="1"/>
      <c r="L12188" s="1"/>
      <c r="M12188" s="1"/>
      <c r="N12188" s="1"/>
    </row>
    <row r="12189" spans="6:14" x14ac:dyDescent="0.25">
      <c r="F12189" s="1"/>
      <c r="G12189" s="1"/>
      <c r="H12189" s="1"/>
      <c r="I12189" s="1"/>
      <c r="J12189" s="1"/>
      <c r="K12189" s="1"/>
      <c r="L12189" s="1"/>
      <c r="M12189" s="1"/>
      <c r="N12189" s="1"/>
    </row>
    <row r="12190" spans="6:14" x14ac:dyDescent="0.25">
      <c r="F12190" s="1"/>
      <c r="G12190" s="1"/>
      <c r="H12190" s="1"/>
      <c r="I12190" s="1"/>
      <c r="J12190" s="1"/>
      <c r="K12190" s="1"/>
      <c r="L12190" s="1"/>
      <c r="M12190" s="1"/>
      <c r="N12190" s="1"/>
    </row>
    <row r="12191" spans="6:14" x14ac:dyDescent="0.25">
      <c r="F12191" s="1"/>
      <c r="G12191" s="1"/>
      <c r="H12191" s="1"/>
      <c r="I12191" s="1"/>
      <c r="J12191" s="1"/>
      <c r="K12191" s="1"/>
      <c r="L12191" s="1"/>
      <c r="M12191" s="1"/>
      <c r="N12191" s="1"/>
    </row>
    <row r="12192" spans="6:14" x14ac:dyDescent="0.25">
      <c r="F12192" s="1"/>
      <c r="G12192" s="1"/>
      <c r="H12192" s="1"/>
      <c r="I12192" s="1"/>
      <c r="J12192" s="1"/>
      <c r="K12192" s="1"/>
      <c r="L12192" s="1"/>
      <c r="M12192" s="1"/>
      <c r="N12192" s="1"/>
    </row>
    <row r="12193" spans="6:14" x14ac:dyDescent="0.25">
      <c r="F12193" s="1"/>
      <c r="G12193" s="1"/>
      <c r="H12193" s="1"/>
      <c r="I12193" s="1"/>
      <c r="J12193" s="1"/>
      <c r="K12193" s="1"/>
      <c r="L12193" s="1"/>
      <c r="M12193" s="1"/>
      <c r="N12193" s="1"/>
    </row>
    <row r="12194" spans="6:14" x14ac:dyDescent="0.25">
      <c r="F12194" s="1"/>
      <c r="G12194" s="1"/>
      <c r="H12194" s="1"/>
      <c r="I12194" s="1"/>
      <c r="J12194" s="1"/>
      <c r="K12194" s="1"/>
      <c r="L12194" s="1"/>
      <c r="M12194" s="1"/>
      <c r="N12194" s="1"/>
    </row>
    <row r="12195" spans="6:14" x14ac:dyDescent="0.25">
      <c r="F12195" s="1"/>
      <c r="G12195" s="1"/>
      <c r="H12195" s="1"/>
      <c r="I12195" s="1"/>
      <c r="J12195" s="1"/>
      <c r="K12195" s="1"/>
      <c r="L12195" s="1"/>
      <c r="M12195" s="1"/>
      <c r="N12195" s="1"/>
    </row>
    <row r="12196" spans="6:14" x14ac:dyDescent="0.25">
      <c r="F12196" s="1"/>
      <c r="G12196" s="1"/>
      <c r="H12196" s="1"/>
      <c r="I12196" s="1"/>
      <c r="J12196" s="1"/>
      <c r="K12196" s="1"/>
      <c r="L12196" s="1"/>
      <c r="M12196" s="1"/>
      <c r="N12196" s="1"/>
    </row>
    <row r="12197" spans="6:14" x14ac:dyDescent="0.25">
      <c r="F12197" s="1"/>
      <c r="G12197" s="1"/>
      <c r="H12197" s="1"/>
      <c r="I12197" s="1"/>
      <c r="J12197" s="1"/>
      <c r="K12197" s="1"/>
      <c r="L12197" s="1"/>
      <c r="M12197" s="1"/>
      <c r="N12197" s="1"/>
    </row>
    <row r="12198" spans="6:14" x14ac:dyDescent="0.25">
      <c r="F12198" s="1"/>
      <c r="G12198" s="1"/>
      <c r="H12198" s="1"/>
      <c r="I12198" s="1"/>
      <c r="J12198" s="1"/>
      <c r="K12198" s="1"/>
      <c r="L12198" s="1"/>
      <c r="M12198" s="1"/>
      <c r="N12198" s="1"/>
    </row>
    <row r="12199" spans="6:14" x14ac:dyDescent="0.25">
      <c r="F12199" s="1"/>
      <c r="G12199" s="1"/>
      <c r="H12199" s="1"/>
      <c r="I12199" s="1"/>
      <c r="J12199" s="1"/>
      <c r="K12199" s="1"/>
      <c r="L12199" s="1"/>
      <c r="M12199" s="1"/>
      <c r="N12199" s="1"/>
    </row>
    <row r="12200" spans="6:14" x14ac:dyDescent="0.25">
      <c r="F12200" s="1"/>
      <c r="G12200" s="1"/>
      <c r="H12200" s="1"/>
      <c r="I12200" s="1"/>
      <c r="J12200" s="1"/>
      <c r="K12200" s="1"/>
      <c r="L12200" s="1"/>
      <c r="M12200" s="1"/>
      <c r="N12200" s="1"/>
    </row>
    <row r="12201" spans="6:14" x14ac:dyDescent="0.25">
      <c r="F12201" s="1"/>
      <c r="G12201" s="1"/>
      <c r="H12201" s="1"/>
      <c r="I12201" s="1"/>
      <c r="J12201" s="1"/>
      <c r="K12201" s="1"/>
      <c r="L12201" s="1"/>
      <c r="M12201" s="1"/>
      <c r="N12201" s="1"/>
    </row>
    <row r="12202" spans="6:14" x14ac:dyDescent="0.25">
      <c r="F12202" s="1"/>
      <c r="G12202" s="1"/>
      <c r="H12202" s="1"/>
      <c r="I12202" s="1"/>
      <c r="J12202" s="1"/>
      <c r="K12202" s="1"/>
      <c r="L12202" s="1"/>
      <c r="M12202" s="1"/>
      <c r="N12202" s="1"/>
    </row>
    <row r="12203" spans="6:14" x14ac:dyDescent="0.25">
      <c r="F12203" s="1"/>
      <c r="G12203" s="1"/>
      <c r="H12203" s="1"/>
      <c r="I12203" s="1"/>
      <c r="J12203" s="1"/>
      <c r="K12203" s="1"/>
      <c r="L12203" s="1"/>
      <c r="M12203" s="1"/>
      <c r="N12203" s="1"/>
    </row>
    <row r="12204" spans="6:14" x14ac:dyDescent="0.25">
      <c r="F12204" s="1"/>
      <c r="G12204" s="1"/>
      <c r="H12204" s="1"/>
      <c r="I12204" s="1"/>
      <c r="J12204" s="1"/>
      <c r="K12204" s="1"/>
      <c r="L12204" s="1"/>
      <c r="M12204" s="1"/>
      <c r="N12204" s="1"/>
    </row>
    <row r="12205" spans="6:14" x14ac:dyDescent="0.25">
      <c r="F12205" s="1"/>
      <c r="G12205" s="1"/>
      <c r="H12205" s="1"/>
      <c r="I12205" s="1"/>
      <c r="J12205" s="1"/>
      <c r="K12205" s="1"/>
      <c r="L12205" s="1"/>
      <c r="M12205" s="1"/>
      <c r="N12205" s="1"/>
    </row>
    <row r="12206" spans="6:14" x14ac:dyDescent="0.25">
      <c r="F12206" s="1"/>
      <c r="G12206" s="1"/>
      <c r="H12206" s="1"/>
      <c r="I12206" s="1"/>
      <c r="J12206" s="1"/>
      <c r="K12206" s="1"/>
      <c r="L12206" s="1"/>
      <c r="M12206" s="1"/>
      <c r="N12206" s="1"/>
    </row>
    <row r="12207" spans="6:14" x14ac:dyDescent="0.25">
      <c r="F12207" s="1"/>
      <c r="G12207" s="1"/>
      <c r="H12207" s="1"/>
      <c r="I12207" s="1"/>
      <c r="J12207" s="1"/>
      <c r="K12207" s="1"/>
      <c r="L12207" s="1"/>
      <c r="M12207" s="1"/>
      <c r="N12207" s="1"/>
    </row>
    <row r="12208" spans="6:14" x14ac:dyDescent="0.25">
      <c r="F12208" s="1"/>
      <c r="G12208" s="1"/>
      <c r="H12208" s="1"/>
      <c r="I12208" s="1"/>
      <c r="J12208" s="1"/>
      <c r="K12208" s="1"/>
      <c r="L12208" s="1"/>
      <c r="M12208" s="1"/>
      <c r="N12208" s="1"/>
    </row>
    <row r="12209" spans="6:14" x14ac:dyDescent="0.25">
      <c r="F12209" s="1"/>
      <c r="G12209" s="1"/>
      <c r="H12209" s="1"/>
      <c r="I12209" s="1"/>
      <c r="J12209" s="1"/>
      <c r="K12209" s="1"/>
      <c r="L12209" s="1"/>
      <c r="M12209" s="1"/>
      <c r="N12209" s="1"/>
    </row>
    <row r="12210" spans="6:14" x14ac:dyDescent="0.25">
      <c r="F12210" s="1"/>
      <c r="G12210" s="1"/>
      <c r="H12210" s="1"/>
      <c r="I12210" s="1"/>
      <c r="J12210" s="1"/>
      <c r="K12210" s="1"/>
      <c r="L12210" s="1"/>
      <c r="M12210" s="1"/>
      <c r="N12210" s="1"/>
    </row>
    <row r="12211" spans="6:14" x14ac:dyDescent="0.25">
      <c r="F12211" s="1"/>
      <c r="G12211" s="1"/>
      <c r="H12211" s="1"/>
      <c r="I12211" s="1"/>
      <c r="J12211" s="1"/>
      <c r="K12211" s="1"/>
      <c r="L12211" s="1"/>
      <c r="M12211" s="1"/>
      <c r="N12211" s="1"/>
    </row>
    <row r="12212" spans="6:14" x14ac:dyDescent="0.25">
      <c r="F12212" s="1"/>
      <c r="G12212" s="1"/>
      <c r="H12212" s="1"/>
      <c r="I12212" s="1"/>
      <c r="J12212" s="1"/>
      <c r="K12212" s="1"/>
      <c r="L12212" s="1"/>
      <c r="M12212" s="1"/>
      <c r="N12212" s="1"/>
    </row>
    <row r="12213" spans="6:14" x14ac:dyDescent="0.25">
      <c r="F12213" s="1"/>
      <c r="G12213" s="1"/>
      <c r="H12213" s="1"/>
      <c r="I12213" s="1"/>
      <c r="J12213" s="1"/>
      <c r="K12213" s="1"/>
      <c r="L12213" s="1"/>
      <c r="M12213" s="1"/>
      <c r="N12213" s="1"/>
    </row>
    <row r="12214" spans="6:14" x14ac:dyDescent="0.25">
      <c r="F12214" s="1"/>
      <c r="G12214" s="1"/>
      <c r="H12214" s="1"/>
      <c r="I12214" s="1"/>
      <c r="J12214" s="1"/>
      <c r="K12214" s="1"/>
      <c r="L12214" s="1"/>
      <c r="M12214" s="1"/>
      <c r="N12214" s="1"/>
    </row>
    <row r="12215" spans="6:14" x14ac:dyDescent="0.25">
      <c r="F12215" s="1"/>
      <c r="G12215" s="1"/>
      <c r="H12215" s="1"/>
      <c r="I12215" s="1"/>
      <c r="J12215" s="1"/>
      <c r="K12215" s="1"/>
      <c r="L12215" s="1"/>
      <c r="M12215" s="1"/>
      <c r="N12215" s="1"/>
    </row>
    <row r="12216" spans="6:14" x14ac:dyDescent="0.25">
      <c r="F12216" s="1"/>
      <c r="G12216" s="1"/>
      <c r="H12216" s="1"/>
      <c r="I12216" s="1"/>
      <c r="J12216" s="1"/>
      <c r="K12216" s="1"/>
      <c r="L12216" s="1"/>
      <c r="M12216" s="1"/>
      <c r="N12216" s="1"/>
    </row>
    <row r="12217" spans="6:14" x14ac:dyDescent="0.25">
      <c r="F12217" s="1"/>
      <c r="G12217" s="1"/>
      <c r="H12217" s="1"/>
      <c r="I12217" s="1"/>
      <c r="J12217" s="1"/>
      <c r="K12217" s="1"/>
      <c r="L12217" s="1"/>
      <c r="M12217" s="1"/>
      <c r="N12217" s="1"/>
    </row>
    <row r="12218" spans="6:14" x14ac:dyDescent="0.25">
      <c r="F12218" s="1"/>
      <c r="G12218" s="1"/>
      <c r="H12218" s="1"/>
      <c r="I12218" s="1"/>
      <c r="J12218" s="1"/>
      <c r="K12218" s="1"/>
      <c r="L12218" s="1"/>
      <c r="M12218" s="1"/>
      <c r="N12218" s="1"/>
    </row>
    <row r="12219" spans="6:14" x14ac:dyDescent="0.25">
      <c r="F12219" s="1"/>
      <c r="G12219" s="1"/>
      <c r="H12219" s="1"/>
      <c r="I12219" s="1"/>
      <c r="J12219" s="1"/>
      <c r="K12219" s="1"/>
      <c r="L12219" s="1"/>
      <c r="M12219" s="1"/>
      <c r="N12219" s="1"/>
    </row>
    <row r="12220" spans="6:14" x14ac:dyDescent="0.25">
      <c r="F12220" s="1"/>
      <c r="G12220" s="1"/>
      <c r="H12220" s="1"/>
      <c r="I12220" s="1"/>
      <c r="J12220" s="1"/>
      <c r="K12220" s="1"/>
      <c r="L12220" s="1"/>
      <c r="M12220" s="1"/>
      <c r="N12220" s="1"/>
    </row>
    <row r="12221" spans="6:14" x14ac:dyDescent="0.25">
      <c r="F12221" s="1"/>
      <c r="G12221" s="1"/>
      <c r="H12221" s="1"/>
      <c r="I12221" s="1"/>
      <c r="J12221" s="1"/>
      <c r="K12221" s="1"/>
      <c r="L12221" s="1"/>
      <c r="M12221" s="1"/>
      <c r="N12221" s="1"/>
    </row>
    <row r="12222" spans="6:14" x14ac:dyDescent="0.25">
      <c r="F12222" s="1"/>
      <c r="G12222" s="1"/>
      <c r="H12222" s="1"/>
      <c r="I12222" s="1"/>
      <c r="J12222" s="1"/>
      <c r="K12222" s="1"/>
      <c r="L12222" s="1"/>
      <c r="M12222" s="1"/>
      <c r="N12222" s="1"/>
    </row>
    <row r="12223" spans="6:14" x14ac:dyDescent="0.25">
      <c r="F12223" s="1"/>
      <c r="G12223" s="1"/>
      <c r="H12223" s="1"/>
      <c r="I12223" s="1"/>
      <c r="J12223" s="1"/>
      <c r="K12223" s="1"/>
      <c r="L12223" s="1"/>
      <c r="M12223" s="1"/>
      <c r="N12223" s="1"/>
    </row>
    <row r="12224" spans="6:14" x14ac:dyDescent="0.25">
      <c r="F12224" s="1"/>
      <c r="G12224" s="1"/>
      <c r="H12224" s="1"/>
      <c r="I12224" s="1"/>
      <c r="J12224" s="1"/>
      <c r="K12224" s="1"/>
      <c r="L12224" s="1"/>
      <c r="M12224" s="1"/>
      <c r="N12224" s="1"/>
    </row>
    <row r="12225" spans="6:14" x14ac:dyDescent="0.25">
      <c r="F12225" s="1"/>
      <c r="G12225" s="1"/>
      <c r="H12225" s="1"/>
      <c r="I12225" s="1"/>
      <c r="J12225" s="1"/>
      <c r="K12225" s="1"/>
      <c r="L12225" s="1"/>
      <c r="M12225" s="1"/>
      <c r="N12225" s="1"/>
    </row>
    <row r="12226" spans="6:14" x14ac:dyDescent="0.25">
      <c r="F12226" s="1"/>
      <c r="G12226" s="1"/>
      <c r="H12226" s="1"/>
      <c r="I12226" s="1"/>
      <c r="J12226" s="1"/>
      <c r="K12226" s="1"/>
      <c r="L12226" s="1"/>
      <c r="M12226" s="1"/>
      <c r="N12226" s="1"/>
    </row>
    <row r="12227" spans="6:14" x14ac:dyDescent="0.25">
      <c r="F12227" s="1"/>
      <c r="G12227" s="1"/>
      <c r="H12227" s="1"/>
      <c r="I12227" s="1"/>
      <c r="J12227" s="1"/>
      <c r="K12227" s="1"/>
      <c r="L12227" s="1"/>
      <c r="M12227" s="1"/>
      <c r="N12227" s="1"/>
    </row>
    <row r="12228" spans="6:14" x14ac:dyDescent="0.25">
      <c r="F12228" s="1"/>
      <c r="G12228" s="1"/>
      <c r="H12228" s="1"/>
      <c r="I12228" s="1"/>
      <c r="J12228" s="1"/>
      <c r="K12228" s="1"/>
      <c r="L12228" s="1"/>
      <c r="M12228" s="1"/>
      <c r="N12228" s="1"/>
    </row>
    <row r="12229" spans="6:14" x14ac:dyDescent="0.25">
      <c r="F12229" s="1"/>
      <c r="G12229" s="1"/>
      <c r="H12229" s="1"/>
      <c r="I12229" s="1"/>
      <c r="J12229" s="1"/>
      <c r="K12229" s="1"/>
      <c r="L12229" s="1"/>
      <c r="M12229" s="1"/>
      <c r="N12229" s="1"/>
    </row>
    <row r="12230" spans="6:14" x14ac:dyDescent="0.25">
      <c r="F12230" s="1"/>
      <c r="G12230" s="1"/>
      <c r="H12230" s="1"/>
      <c r="I12230" s="1"/>
      <c r="J12230" s="1"/>
      <c r="K12230" s="1"/>
      <c r="L12230" s="1"/>
      <c r="M12230" s="1"/>
      <c r="N12230" s="1"/>
    </row>
    <row r="12231" spans="6:14" x14ac:dyDescent="0.25">
      <c r="F12231" s="1"/>
      <c r="G12231" s="1"/>
      <c r="H12231" s="1"/>
      <c r="I12231" s="1"/>
      <c r="J12231" s="1"/>
      <c r="K12231" s="1"/>
      <c r="L12231" s="1"/>
      <c r="M12231" s="1"/>
      <c r="N12231" s="1"/>
    </row>
    <row r="12232" spans="6:14" x14ac:dyDescent="0.25">
      <c r="F12232" s="1"/>
      <c r="G12232" s="1"/>
      <c r="H12232" s="1"/>
      <c r="I12232" s="1"/>
      <c r="J12232" s="1"/>
      <c r="K12232" s="1"/>
      <c r="L12232" s="1"/>
      <c r="M12232" s="1"/>
      <c r="N12232" s="1"/>
    </row>
    <row r="12233" spans="6:14" x14ac:dyDescent="0.25">
      <c r="F12233" s="1"/>
      <c r="G12233" s="1"/>
      <c r="H12233" s="1"/>
      <c r="I12233" s="1"/>
      <c r="J12233" s="1"/>
      <c r="K12233" s="1"/>
      <c r="L12233" s="1"/>
      <c r="M12233" s="1"/>
      <c r="N12233" s="1"/>
    </row>
    <row r="12234" spans="6:14" x14ac:dyDescent="0.25">
      <c r="F12234" s="1"/>
      <c r="G12234" s="1"/>
      <c r="H12234" s="1"/>
      <c r="I12234" s="1"/>
      <c r="J12234" s="1"/>
      <c r="K12234" s="1"/>
      <c r="L12234" s="1"/>
      <c r="M12234" s="1"/>
      <c r="N12234" s="1"/>
    </row>
    <row r="12235" spans="6:14" x14ac:dyDescent="0.25">
      <c r="F12235" s="1"/>
      <c r="G12235" s="1"/>
      <c r="H12235" s="1"/>
      <c r="I12235" s="1"/>
      <c r="J12235" s="1"/>
      <c r="K12235" s="1"/>
      <c r="L12235" s="1"/>
      <c r="M12235" s="1"/>
      <c r="N12235" s="1"/>
    </row>
    <row r="12236" spans="6:14" x14ac:dyDescent="0.25">
      <c r="F12236" s="1"/>
      <c r="G12236" s="1"/>
      <c r="H12236" s="1"/>
      <c r="I12236" s="1"/>
      <c r="J12236" s="1"/>
      <c r="K12236" s="1"/>
      <c r="L12236" s="1"/>
      <c r="M12236" s="1"/>
      <c r="N12236" s="1"/>
    </row>
    <row r="12237" spans="6:14" x14ac:dyDescent="0.25">
      <c r="F12237" s="1"/>
      <c r="G12237" s="1"/>
      <c r="H12237" s="1"/>
      <c r="I12237" s="1"/>
      <c r="J12237" s="1"/>
      <c r="K12237" s="1"/>
      <c r="L12237" s="1"/>
      <c r="M12237" s="1"/>
      <c r="N12237" s="1"/>
    </row>
    <row r="12238" spans="6:14" x14ac:dyDescent="0.25">
      <c r="F12238" s="1"/>
      <c r="G12238" s="1"/>
      <c r="H12238" s="1"/>
      <c r="I12238" s="1"/>
      <c r="J12238" s="1"/>
      <c r="K12238" s="1"/>
      <c r="L12238" s="1"/>
      <c r="M12238" s="1"/>
      <c r="N12238" s="1"/>
    </row>
    <row r="12239" spans="6:14" x14ac:dyDescent="0.25">
      <c r="F12239" s="1"/>
      <c r="G12239" s="1"/>
      <c r="H12239" s="1"/>
      <c r="I12239" s="1"/>
      <c r="J12239" s="1"/>
      <c r="K12239" s="1"/>
      <c r="L12239" s="1"/>
      <c r="M12239" s="1"/>
      <c r="N12239" s="1"/>
    </row>
    <row r="12240" spans="6:14" x14ac:dyDescent="0.25">
      <c r="F12240" s="1"/>
      <c r="G12240" s="1"/>
      <c r="H12240" s="1"/>
      <c r="I12240" s="1"/>
      <c r="J12240" s="1"/>
      <c r="K12240" s="1"/>
      <c r="L12240" s="1"/>
      <c r="M12240" s="1"/>
      <c r="N12240" s="1"/>
    </row>
    <row r="12241" spans="6:14" x14ac:dyDescent="0.25">
      <c r="F12241" s="1"/>
      <c r="G12241" s="1"/>
      <c r="H12241" s="1"/>
      <c r="I12241" s="1"/>
      <c r="J12241" s="1"/>
      <c r="K12241" s="1"/>
      <c r="L12241" s="1"/>
      <c r="M12241" s="1"/>
      <c r="N12241" s="1"/>
    </row>
    <row r="12242" spans="6:14" x14ac:dyDescent="0.25">
      <c r="F12242" s="1"/>
      <c r="G12242" s="1"/>
      <c r="H12242" s="1"/>
      <c r="I12242" s="1"/>
      <c r="J12242" s="1"/>
      <c r="K12242" s="1"/>
      <c r="L12242" s="1"/>
      <c r="M12242" s="1"/>
      <c r="N12242" s="1"/>
    </row>
    <row r="12243" spans="6:14" x14ac:dyDescent="0.25">
      <c r="F12243" s="1"/>
      <c r="G12243" s="1"/>
      <c r="H12243" s="1"/>
      <c r="I12243" s="1"/>
      <c r="J12243" s="1"/>
      <c r="K12243" s="1"/>
      <c r="L12243" s="1"/>
      <c r="M12243" s="1"/>
      <c r="N12243" s="1"/>
    </row>
    <row r="12244" spans="6:14" x14ac:dyDescent="0.25">
      <c r="F12244" s="1"/>
      <c r="G12244" s="1"/>
      <c r="H12244" s="1"/>
      <c r="I12244" s="1"/>
      <c r="J12244" s="1"/>
      <c r="K12244" s="1"/>
      <c r="L12244" s="1"/>
      <c r="M12244" s="1"/>
      <c r="N12244" s="1"/>
    </row>
    <row r="12245" spans="6:14" x14ac:dyDescent="0.25">
      <c r="F12245" s="1"/>
      <c r="G12245" s="1"/>
      <c r="H12245" s="1"/>
      <c r="I12245" s="1"/>
      <c r="J12245" s="1"/>
      <c r="K12245" s="1"/>
      <c r="L12245" s="1"/>
      <c r="M12245" s="1"/>
      <c r="N12245" s="1"/>
    </row>
    <row r="12246" spans="6:14" x14ac:dyDescent="0.25">
      <c r="F12246" s="1"/>
      <c r="G12246" s="1"/>
      <c r="H12246" s="1"/>
      <c r="I12246" s="1"/>
      <c r="J12246" s="1"/>
      <c r="K12246" s="1"/>
      <c r="L12246" s="1"/>
      <c r="M12246" s="1"/>
      <c r="N12246" s="1"/>
    </row>
    <row r="12247" spans="6:14" x14ac:dyDescent="0.25">
      <c r="F12247" s="1"/>
      <c r="G12247" s="1"/>
      <c r="H12247" s="1"/>
      <c r="I12247" s="1"/>
      <c r="J12247" s="1"/>
      <c r="K12247" s="1"/>
      <c r="L12247" s="1"/>
      <c r="M12247" s="1"/>
      <c r="N12247" s="1"/>
    </row>
    <row r="12248" spans="6:14" x14ac:dyDescent="0.25">
      <c r="F12248" s="1"/>
      <c r="G12248" s="1"/>
      <c r="H12248" s="1"/>
      <c r="I12248" s="1"/>
      <c r="J12248" s="1"/>
      <c r="K12248" s="1"/>
      <c r="L12248" s="1"/>
      <c r="M12248" s="1"/>
      <c r="N12248" s="1"/>
    </row>
    <row r="12249" spans="6:14" x14ac:dyDescent="0.25">
      <c r="F12249" s="1"/>
      <c r="G12249" s="1"/>
      <c r="H12249" s="1"/>
      <c r="I12249" s="1"/>
      <c r="J12249" s="1"/>
      <c r="K12249" s="1"/>
      <c r="L12249" s="1"/>
      <c r="M12249" s="1"/>
      <c r="N12249" s="1"/>
    </row>
    <row r="12250" spans="6:14" x14ac:dyDescent="0.25">
      <c r="F12250" s="1"/>
      <c r="G12250" s="1"/>
      <c r="H12250" s="1"/>
      <c r="I12250" s="1"/>
      <c r="J12250" s="1"/>
      <c r="K12250" s="1"/>
      <c r="L12250" s="1"/>
      <c r="M12250" s="1"/>
      <c r="N12250" s="1"/>
    </row>
    <row r="12251" spans="6:14" x14ac:dyDescent="0.25">
      <c r="F12251" s="1"/>
      <c r="G12251" s="1"/>
      <c r="H12251" s="1"/>
      <c r="I12251" s="1"/>
      <c r="J12251" s="1"/>
      <c r="K12251" s="1"/>
      <c r="L12251" s="1"/>
      <c r="M12251" s="1"/>
      <c r="N12251" s="1"/>
    </row>
    <row r="12252" spans="6:14" x14ac:dyDescent="0.25">
      <c r="F12252" s="1"/>
      <c r="G12252" s="1"/>
      <c r="H12252" s="1"/>
      <c r="I12252" s="1"/>
      <c r="J12252" s="1"/>
      <c r="K12252" s="1"/>
      <c r="L12252" s="1"/>
      <c r="M12252" s="1"/>
      <c r="N12252" s="1"/>
    </row>
    <row r="12253" spans="6:14" x14ac:dyDescent="0.25">
      <c r="F12253" s="1"/>
      <c r="G12253" s="1"/>
      <c r="H12253" s="1"/>
      <c r="I12253" s="1"/>
      <c r="J12253" s="1"/>
      <c r="K12253" s="1"/>
      <c r="L12253" s="1"/>
      <c r="M12253" s="1"/>
      <c r="N12253" s="1"/>
    </row>
    <row r="12254" spans="6:14" x14ac:dyDescent="0.25">
      <c r="F12254" s="1"/>
      <c r="G12254" s="1"/>
      <c r="H12254" s="1"/>
      <c r="I12254" s="1"/>
      <c r="J12254" s="1"/>
      <c r="K12254" s="1"/>
      <c r="L12254" s="1"/>
      <c r="M12254" s="1"/>
      <c r="N12254" s="1"/>
    </row>
    <row r="12255" spans="6:14" x14ac:dyDescent="0.25">
      <c r="F12255" s="1"/>
      <c r="G12255" s="1"/>
      <c r="H12255" s="1"/>
      <c r="I12255" s="1"/>
      <c r="J12255" s="1"/>
      <c r="K12255" s="1"/>
      <c r="L12255" s="1"/>
      <c r="M12255" s="1"/>
      <c r="N12255" s="1"/>
    </row>
    <row r="12256" spans="6:14" x14ac:dyDescent="0.25">
      <c r="F12256" s="1"/>
      <c r="G12256" s="1"/>
      <c r="H12256" s="1"/>
      <c r="I12256" s="1"/>
      <c r="J12256" s="1"/>
      <c r="K12256" s="1"/>
      <c r="L12256" s="1"/>
      <c r="M12256" s="1"/>
      <c r="N12256" s="1"/>
    </row>
    <row r="12257" spans="6:14" x14ac:dyDescent="0.25">
      <c r="F12257" s="1"/>
      <c r="G12257" s="1"/>
      <c r="H12257" s="1"/>
      <c r="I12257" s="1"/>
      <c r="J12257" s="1"/>
      <c r="K12257" s="1"/>
      <c r="L12257" s="1"/>
      <c r="M12257" s="1"/>
      <c r="N12257" s="1"/>
    </row>
    <row r="12258" spans="6:14" x14ac:dyDescent="0.25">
      <c r="F12258" s="1"/>
      <c r="G12258" s="1"/>
      <c r="H12258" s="1"/>
      <c r="I12258" s="1"/>
      <c r="J12258" s="1"/>
      <c r="K12258" s="1"/>
      <c r="L12258" s="1"/>
      <c r="M12258" s="1"/>
      <c r="N12258" s="1"/>
    </row>
    <row r="12259" spans="6:14" x14ac:dyDescent="0.25">
      <c r="F12259" s="1"/>
      <c r="G12259" s="1"/>
      <c r="H12259" s="1"/>
      <c r="I12259" s="1"/>
      <c r="J12259" s="1"/>
      <c r="K12259" s="1"/>
      <c r="L12259" s="1"/>
      <c r="M12259" s="1"/>
      <c r="N12259" s="1"/>
    </row>
    <row r="12260" spans="6:14" x14ac:dyDescent="0.25">
      <c r="F12260" s="1"/>
      <c r="G12260" s="1"/>
      <c r="H12260" s="1"/>
      <c r="I12260" s="1"/>
      <c r="J12260" s="1"/>
      <c r="K12260" s="1"/>
      <c r="L12260" s="1"/>
      <c r="M12260" s="1"/>
      <c r="N12260" s="1"/>
    </row>
    <row r="12261" spans="6:14" x14ac:dyDescent="0.25">
      <c r="F12261" s="1"/>
      <c r="G12261" s="1"/>
      <c r="H12261" s="1"/>
      <c r="I12261" s="1"/>
      <c r="J12261" s="1"/>
      <c r="K12261" s="1"/>
      <c r="L12261" s="1"/>
      <c r="M12261" s="1"/>
      <c r="N12261" s="1"/>
    </row>
    <row r="12262" spans="6:14" x14ac:dyDescent="0.25">
      <c r="F12262" s="1"/>
      <c r="G12262" s="1"/>
      <c r="H12262" s="1"/>
      <c r="I12262" s="1"/>
      <c r="J12262" s="1"/>
      <c r="K12262" s="1"/>
      <c r="L12262" s="1"/>
      <c r="M12262" s="1"/>
      <c r="N12262" s="1"/>
    </row>
    <row r="12263" spans="6:14" x14ac:dyDescent="0.25">
      <c r="F12263" s="1"/>
      <c r="G12263" s="1"/>
      <c r="H12263" s="1"/>
      <c r="I12263" s="1"/>
      <c r="J12263" s="1"/>
      <c r="K12263" s="1"/>
      <c r="L12263" s="1"/>
      <c r="M12263" s="1"/>
      <c r="N12263" s="1"/>
    </row>
    <row r="12264" spans="6:14" x14ac:dyDescent="0.25">
      <c r="F12264" s="1"/>
      <c r="G12264" s="1"/>
      <c r="H12264" s="1"/>
      <c r="I12264" s="1"/>
      <c r="J12264" s="1"/>
      <c r="K12264" s="1"/>
      <c r="L12264" s="1"/>
      <c r="M12264" s="1"/>
      <c r="N12264" s="1"/>
    </row>
    <row r="12265" spans="6:14" x14ac:dyDescent="0.25">
      <c r="F12265" s="1"/>
      <c r="G12265" s="1"/>
      <c r="H12265" s="1"/>
      <c r="I12265" s="1"/>
      <c r="J12265" s="1"/>
      <c r="K12265" s="1"/>
      <c r="L12265" s="1"/>
      <c r="M12265" s="1"/>
      <c r="N12265" s="1"/>
    </row>
    <row r="12266" spans="6:14" x14ac:dyDescent="0.25">
      <c r="F12266" s="1"/>
      <c r="G12266" s="1"/>
      <c r="H12266" s="1"/>
      <c r="I12266" s="1"/>
      <c r="J12266" s="1"/>
      <c r="K12266" s="1"/>
      <c r="L12266" s="1"/>
      <c r="M12266" s="1"/>
      <c r="N12266" s="1"/>
    </row>
    <row r="12267" spans="6:14" x14ac:dyDescent="0.25">
      <c r="F12267" s="1"/>
      <c r="G12267" s="1"/>
      <c r="H12267" s="1"/>
      <c r="I12267" s="1"/>
      <c r="J12267" s="1"/>
      <c r="K12267" s="1"/>
      <c r="L12267" s="1"/>
      <c r="M12267" s="1"/>
      <c r="N12267" s="1"/>
    </row>
    <row r="12268" spans="6:14" x14ac:dyDescent="0.25">
      <c r="F12268" s="1"/>
      <c r="G12268" s="1"/>
      <c r="H12268" s="1"/>
      <c r="I12268" s="1"/>
      <c r="J12268" s="1"/>
      <c r="K12268" s="1"/>
      <c r="L12268" s="1"/>
      <c r="M12268" s="1"/>
      <c r="N12268" s="1"/>
    </row>
    <row r="12269" spans="6:14" x14ac:dyDescent="0.25">
      <c r="F12269" s="1"/>
      <c r="G12269" s="1"/>
      <c r="H12269" s="1"/>
      <c r="I12269" s="1"/>
      <c r="J12269" s="1"/>
      <c r="K12269" s="1"/>
      <c r="L12269" s="1"/>
      <c r="M12269" s="1"/>
      <c r="N12269" s="1"/>
    </row>
    <row r="12270" spans="6:14" x14ac:dyDescent="0.25">
      <c r="F12270" s="1"/>
      <c r="G12270" s="1"/>
      <c r="H12270" s="1"/>
      <c r="I12270" s="1"/>
      <c r="J12270" s="1"/>
      <c r="K12270" s="1"/>
      <c r="L12270" s="1"/>
      <c r="M12270" s="1"/>
      <c r="N12270" s="1"/>
    </row>
    <row r="12271" spans="6:14" x14ac:dyDescent="0.25">
      <c r="F12271" s="1"/>
      <c r="G12271" s="1"/>
      <c r="H12271" s="1"/>
      <c r="I12271" s="1"/>
      <c r="J12271" s="1"/>
      <c r="K12271" s="1"/>
      <c r="L12271" s="1"/>
      <c r="M12271" s="1"/>
      <c r="N12271" s="1"/>
    </row>
    <row r="12272" spans="6:14" x14ac:dyDescent="0.25">
      <c r="F12272" s="1"/>
      <c r="G12272" s="1"/>
      <c r="H12272" s="1"/>
      <c r="I12272" s="1"/>
      <c r="J12272" s="1"/>
      <c r="K12272" s="1"/>
      <c r="L12272" s="1"/>
      <c r="M12272" s="1"/>
      <c r="N12272" s="1"/>
    </row>
    <row r="12273" spans="6:14" x14ac:dyDescent="0.25">
      <c r="F12273" s="1"/>
      <c r="G12273" s="1"/>
      <c r="H12273" s="1"/>
      <c r="I12273" s="1"/>
      <c r="J12273" s="1"/>
      <c r="K12273" s="1"/>
      <c r="L12273" s="1"/>
      <c r="M12273" s="1"/>
      <c r="N12273" s="1"/>
    </row>
    <row r="12274" spans="6:14" x14ac:dyDescent="0.25">
      <c r="F12274" s="1"/>
      <c r="G12274" s="1"/>
      <c r="H12274" s="1"/>
      <c r="I12274" s="1"/>
      <c r="J12274" s="1"/>
      <c r="K12274" s="1"/>
      <c r="L12274" s="1"/>
      <c r="M12274" s="1"/>
      <c r="N12274" s="1"/>
    </row>
    <row r="12275" spans="6:14" x14ac:dyDescent="0.25">
      <c r="F12275" s="1"/>
      <c r="G12275" s="1"/>
      <c r="H12275" s="1"/>
      <c r="I12275" s="1"/>
      <c r="J12275" s="1"/>
      <c r="K12275" s="1"/>
      <c r="L12275" s="1"/>
      <c r="M12275" s="1"/>
      <c r="N12275" s="1"/>
    </row>
    <row r="12276" spans="6:14" x14ac:dyDescent="0.25">
      <c r="F12276" s="1"/>
      <c r="G12276" s="1"/>
      <c r="H12276" s="1"/>
      <c r="I12276" s="1"/>
      <c r="J12276" s="1"/>
      <c r="K12276" s="1"/>
      <c r="L12276" s="1"/>
      <c r="M12276" s="1"/>
      <c r="N12276" s="1"/>
    </row>
    <row r="12277" spans="6:14" x14ac:dyDescent="0.25">
      <c r="F12277" s="1"/>
      <c r="G12277" s="1"/>
      <c r="H12277" s="1"/>
      <c r="I12277" s="1"/>
      <c r="J12277" s="1"/>
      <c r="K12277" s="1"/>
      <c r="L12277" s="1"/>
      <c r="M12277" s="1"/>
      <c r="N12277" s="1"/>
    </row>
    <row r="12278" spans="6:14" x14ac:dyDescent="0.25">
      <c r="F12278" s="1"/>
      <c r="G12278" s="1"/>
      <c r="H12278" s="1"/>
      <c r="I12278" s="1"/>
      <c r="J12278" s="1"/>
      <c r="K12278" s="1"/>
      <c r="L12278" s="1"/>
      <c r="M12278" s="1"/>
      <c r="N12278" s="1"/>
    </row>
    <row r="12279" spans="6:14" x14ac:dyDescent="0.25">
      <c r="F12279" s="1"/>
      <c r="G12279" s="1"/>
      <c r="H12279" s="1"/>
      <c r="I12279" s="1"/>
      <c r="J12279" s="1"/>
      <c r="K12279" s="1"/>
      <c r="L12279" s="1"/>
      <c r="M12279" s="1"/>
      <c r="N12279" s="1"/>
    </row>
    <row r="12280" spans="6:14" x14ac:dyDescent="0.25">
      <c r="F12280" s="1"/>
      <c r="G12280" s="1"/>
      <c r="H12280" s="1"/>
      <c r="I12280" s="1"/>
      <c r="J12280" s="1"/>
      <c r="K12280" s="1"/>
      <c r="L12280" s="1"/>
      <c r="M12280" s="1"/>
      <c r="N12280" s="1"/>
    </row>
    <row r="12281" spans="6:14" x14ac:dyDescent="0.25">
      <c r="F12281" s="1"/>
      <c r="G12281" s="1"/>
      <c r="H12281" s="1"/>
      <c r="I12281" s="1"/>
      <c r="J12281" s="1"/>
      <c r="K12281" s="1"/>
      <c r="L12281" s="1"/>
      <c r="M12281" s="1"/>
      <c r="N12281" s="1"/>
    </row>
    <row r="12282" spans="6:14" x14ac:dyDescent="0.25">
      <c r="F12282" s="1"/>
      <c r="G12282" s="1"/>
      <c r="H12282" s="1"/>
      <c r="I12282" s="1"/>
      <c r="J12282" s="1"/>
      <c r="K12282" s="1"/>
      <c r="L12282" s="1"/>
      <c r="M12282" s="1"/>
      <c r="N12282" s="1"/>
    </row>
    <row r="12283" spans="6:14" x14ac:dyDescent="0.25">
      <c r="F12283" s="1"/>
      <c r="G12283" s="1"/>
      <c r="H12283" s="1"/>
      <c r="I12283" s="1"/>
      <c r="J12283" s="1"/>
      <c r="K12283" s="1"/>
      <c r="L12283" s="1"/>
      <c r="M12283" s="1"/>
      <c r="N12283" s="1"/>
    </row>
    <row r="12284" spans="6:14" x14ac:dyDescent="0.25">
      <c r="F12284" s="1"/>
      <c r="G12284" s="1"/>
      <c r="H12284" s="1"/>
      <c r="I12284" s="1"/>
      <c r="J12284" s="1"/>
      <c r="K12284" s="1"/>
      <c r="L12284" s="1"/>
      <c r="M12284" s="1"/>
      <c r="N12284" s="1"/>
    </row>
    <row r="12285" spans="6:14" x14ac:dyDescent="0.25">
      <c r="F12285" s="1"/>
      <c r="G12285" s="1"/>
      <c r="H12285" s="1"/>
      <c r="I12285" s="1"/>
      <c r="J12285" s="1"/>
      <c r="K12285" s="1"/>
      <c r="L12285" s="1"/>
      <c r="M12285" s="1"/>
      <c r="N12285" s="1"/>
    </row>
    <row r="12286" spans="6:14" x14ac:dyDescent="0.25">
      <c r="F12286" s="1"/>
      <c r="G12286" s="1"/>
      <c r="H12286" s="1"/>
      <c r="I12286" s="1"/>
      <c r="J12286" s="1"/>
      <c r="K12286" s="1"/>
      <c r="L12286" s="1"/>
      <c r="M12286" s="1"/>
      <c r="N12286" s="1"/>
    </row>
    <row r="12287" spans="6:14" x14ac:dyDescent="0.25">
      <c r="F12287" s="1"/>
      <c r="G12287" s="1"/>
      <c r="H12287" s="1"/>
      <c r="I12287" s="1"/>
      <c r="J12287" s="1"/>
      <c r="K12287" s="1"/>
      <c r="L12287" s="1"/>
      <c r="M12287" s="1"/>
      <c r="N12287" s="1"/>
    </row>
    <row r="12288" spans="6:14" x14ac:dyDescent="0.25">
      <c r="F12288" s="1"/>
      <c r="G12288" s="1"/>
      <c r="H12288" s="1"/>
      <c r="I12288" s="1"/>
      <c r="J12288" s="1"/>
      <c r="K12288" s="1"/>
      <c r="L12288" s="1"/>
      <c r="M12288" s="1"/>
      <c r="N12288" s="1"/>
    </row>
    <row r="12289" spans="6:14" x14ac:dyDescent="0.25">
      <c r="F12289" s="1"/>
      <c r="G12289" s="1"/>
      <c r="H12289" s="1"/>
      <c r="I12289" s="1"/>
      <c r="J12289" s="1"/>
      <c r="K12289" s="1"/>
      <c r="L12289" s="1"/>
      <c r="M12289" s="1"/>
      <c r="N12289" s="1"/>
    </row>
    <row r="12290" spans="6:14" x14ac:dyDescent="0.25">
      <c r="F12290" s="1"/>
      <c r="G12290" s="1"/>
      <c r="H12290" s="1"/>
      <c r="I12290" s="1"/>
      <c r="J12290" s="1"/>
      <c r="K12290" s="1"/>
      <c r="L12290" s="1"/>
      <c r="M12290" s="1"/>
      <c r="N12290" s="1"/>
    </row>
    <row r="12291" spans="6:14" x14ac:dyDescent="0.25">
      <c r="F12291" s="1"/>
      <c r="G12291" s="1"/>
      <c r="H12291" s="1"/>
      <c r="I12291" s="1"/>
      <c r="J12291" s="1"/>
      <c r="K12291" s="1"/>
      <c r="L12291" s="1"/>
      <c r="M12291" s="1"/>
      <c r="N12291" s="1"/>
    </row>
    <row r="12292" spans="6:14" x14ac:dyDescent="0.25">
      <c r="F12292" s="1"/>
      <c r="G12292" s="1"/>
      <c r="H12292" s="1"/>
      <c r="I12292" s="1"/>
      <c r="J12292" s="1"/>
      <c r="K12292" s="1"/>
      <c r="L12292" s="1"/>
      <c r="M12292" s="1"/>
      <c r="N12292" s="1"/>
    </row>
    <row r="12293" spans="6:14" x14ac:dyDescent="0.25">
      <c r="F12293" s="1"/>
      <c r="G12293" s="1"/>
      <c r="H12293" s="1"/>
      <c r="I12293" s="1"/>
      <c r="J12293" s="1"/>
      <c r="K12293" s="1"/>
      <c r="L12293" s="1"/>
      <c r="M12293" s="1"/>
      <c r="N12293" s="1"/>
    </row>
    <row r="12294" spans="6:14" x14ac:dyDescent="0.25">
      <c r="F12294" s="1"/>
      <c r="G12294" s="1"/>
      <c r="H12294" s="1"/>
      <c r="I12294" s="1"/>
      <c r="J12294" s="1"/>
      <c r="K12294" s="1"/>
      <c r="L12294" s="1"/>
      <c r="M12294" s="1"/>
      <c r="N12294" s="1"/>
    </row>
    <row r="12295" spans="6:14" x14ac:dyDescent="0.25">
      <c r="F12295" s="1"/>
      <c r="G12295" s="1"/>
      <c r="H12295" s="1"/>
      <c r="I12295" s="1"/>
      <c r="J12295" s="1"/>
      <c r="K12295" s="1"/>
      <c r="L12295" s="1"/>
      <c r="M12295" s="1"/>
      <c r="N12295" s="1"/>
    </row>
    <row r="12296" spans="6:14" x14ac:dyDescent="0.25">
      <c r="F12296" s="1"/>
      <c r="G12296" s="1"/>
      <c r="H12296" s="1"/>
      <c r="I12296" s="1"/>
      <c r="J12296" s="1"/>
      <c r="K12296" s="1"/>
      <c r="L12296" s="1"/>
      <c r="M12296" s="1"/>
      <c r="N12296" s="1"/>
    </row>
    <row r="12297" spans="6:14" x14ac:dyDescent="0.25">
      <c r="F12297" s="1"/>
      <c r="G12297" s="1"/>
      <c r="H12297" s="1"/>
      <c r="I12297" s="1"/>
      <c r="J12297" s="1"/>
      <c r="K12297" s="1"/>
      <c r="L12297" s="1"/>
      <c r="M12297" s="1"/>
      <c r="N12297" s="1"/>
    </row>
    <row r="12298" spans="6:14" x14ac:dyDescent="0.25">
      <c r="F12298" s="1"/>
      <c r="G12298" s="1"/>
      <c r="H12298" s="1"/>
      <c r="I12298" s="1"/>
      <c r="J12298" s="1"/>
      <c r="K12298" s="1"/>
      <c r="L12298" s="1"/>
      <c r="M12298" s="1"/>
      <c r="N12298" s="1"/>
    </row>
    <row r="12299" spans="6:14" x14ac:dyDescent="0.25">
      <c r="F12299" s="1"/>
      <c r="G12299" s="1"/>
      <c r="H12299" s="1"/>
      <c r="I12299" s="1"/>
      <c r="J12299" s="1"/>
      <c r="K12299" s="1"/>
      <c r="L12299" s="1"/>
      <c r="M12299" s="1"/>
      <c r="N12299" s="1"/>
    </row>
    <row r="12300" spans="6:14" x14ac:dyDescent="0.25">
      <c r="F12300" s="1"/>
      <c r="G12300" s="1"/>
      <c r="H12300" s="1"/>
      <c r="I12300" s="1"/>
      <c r="J12300" s="1"/>
      <c r="K12300" s="1"/>
      <c r="L12300" s="1"/>
      <c r="M12300" s="1"/>
      <c r="N12300" s="1"/>
    </row>
    <row r="12301" spans="6:14" x14ac:dyDescent="0.25">
      <c r="F12301" s="1"/>
      <c r="G12301" s="1"/>
      <c r="H12301" s="1"/>
      <c r="I12301" s="1"/>
      <c r="J12301" s="1"/>
      <c r="K12301" s="1"/>
      <c r="L12301" s="1"/>
      <c r="M12301" s="1"/>
      <c r="N12301" s="1"/>
    </row>
    <row r="12302" spans="6:14" x14ac:dyDescent="0.25">
      <c r="F12302" s="1"/>
      <c r="G12302" s="1"/>
      <c r="H12302" s="1"/>
      <c r="I12302" s="1"/>
      <c r="J12302" s="1"/>
      <c r="K12302" s="1"/>
      <c r="L12302" s="1"/>
      <c r="M12302" s="1"/>
      <c r="N12302" s="1"/>
    </row>
    <row r="12303" spans="6:14" x14ac:dyDescent="0.25">
      <c r="F12303" s="1"/>
      <c r="G12303" s="1"/>
      <c r="H12303" s="1"/>
      <c r="I12303" s="1"/>
      <c r="J12303" s="1"/>
      <c r="K12303" s="1"/>
      <c r="L12303" s="1"/>
      <c r="M12303" s="1"/>
      <c r="N12303" s="1"/>
    </row>
    <row r="12304" spans="6:14" x14ac:dyDescent="0.25">
      <c r="F12304" s="1"/>
      <c r="G12304" s="1"/>
      <c r="H12304" s="1"/>
      <c r="I12304" s="1"/>
      <c r="J12304" s="1"/>
      <c r="K12304" s="1"/>
      <c r="L12304" s="1"/>
      <c r="M12304" s="1"/>
      <c r="N12304" s="1"/>
    </row>
    <row r="12305" spans="6:14" x14ac:dyDescent="0.25">
      <c r="F12305" s="1"/>
      <c r="G12305" s="1"/>
      <c r="H12305" s="1"/>
      <c r="I12305" s="1"/>
      <c r="J12305" s="1"/>
      <c r="K12305" s="1"/>
      <c r="L12305" s="1"/>
      <c r="M12305" s="1"/>
      <c r="N12305" s="1"/>
    </row>
    <row r="12306" spans="6:14" x14ac:dyDescent="0.25">
      <c r="F12306" s="1"/>
      <c r="G12306" s="1"/>
      <c r="H12306" s="1"/>
      <c r="I12306" s="1"/>
      <c r="J12306" s="1"/>
      <c r="K12306" s="1"/>
      <c r="L12306" s="1"/>
      <c r="M12306" s="1"/>
      <c r="N12306" s="1"/>
    </row>
    <row r="12307" spans="6:14" x14ac:dyDescent="0.25">
      <c r="F12307" s="1"/>
      <c r="G12307" s="1"/>
      <c r="H12307" s="1"/>
      <c r="I12307" s="1"/>
      <c r="J12307" s="1"/>
      <c r="K12307" s="1"/>
      <c r="L12307" s="1"/>
      <c r="M12307" s="1"/>
      <c r="N12307" s="1"/>
    </row>
    <row r="12308" spans="6:14" x14ac:dyDescent="0.25">
      <c r="F12308" s="1"/>
      <c r="G12308" s="1"/>
      <c r="H12308" s="1"/>
      <c r="I12308" s="1"/>
      <c r="J12308" s="1"/>
      <c r="K12308" s="1"/>
      <c r="L12308" s="1"/>
      <c r="M12308" s="1"/>
      <c r="N12308" s="1"/>
    </row>
    <row r="12309" spans="6:14" x14ac:dyDescent="0.25">
      <c r="F12309" s="1"/>
      <c r="G12309" s="1"/>
      <c r="H12309" s="1"/>
      <c r="I12309" s="1"/>
      <c r="J12309" s="1"/>
      <c r="K12309" s="1"/>
      <c r="L12309" s="1"/>
      <c r="M12309" s="1"/>
      <c r="N12309" s="1"/>
    </row>
    <row r="12310" spans="6:14" x14ac:dyDescent="0.25">
      <c r="F12310" s="1"/>
      <c r="G12310" s="1"/>
      <c r="H12310" s="1"/>
      <c r="I12310" s="1"/>
      <c r="J12310" s="1"/>
      <c r="K12310" s="1"/>
      <c r="L12310" s="1"/>
      <c r="M12310" s="1"/>
      <c r="N12310" s="1"/>
    </row>
    <row r="12311" spans="6:14" x14ac:dyDescent="0.25">
      <c r="F12311" s="1"/>
      <c r="G12311" s="1"/>
      <c r="H12311" s="1"/>
      <c r="I12311" s="1"/>
      <c r="J12311" s="1"/>
      <c r="K12311" s="1"/>
      <c r="L12311" s="1"/>
      <c r="M12311" s="1"/>
      <c r="N12311" s="1"/>
    </row>
    <row r="12312" spans="6:14" x14ac:dyDescent="0.25">
      <c r="F12312" s="1"/>
      <c r="G12312" s="1"/>
      <c r="H12312" s="1"/>
      <c r="I12312" s="1"/>
      <c r="J12312" s="1"/>
      <c r="K12312" s="1"/>
      <c r="L12312" s="1"/>
      <c r="M12312" s="1"/>
      <c r="N12312" s="1"/>
    </row>
    <row r="12313" spans="6:14" x14ac:dyDescent="0.25">
      <c r="F12313" s="1"/>
      <c r="G12313" s="1"/>
      <c r="H12313" s="1"/>
      <c r="I12313" s="1"/>
      <c r="J12313" s="1"/>
      <c r="K12313" s="1"/>
      <c r="L12313" s="1"/>
      <c r="M12313" s="1"/>
      <c r="N12313" s="1"/>
    </row>
    <row r="12314" spans="6:14" x14ac:dyDescent="0.25">
      <c r="F12314" s="1"/>
      <c r="G12314" s="1"/>
      <c r="H12314" s="1"/>
      <c r="I12314" s="1"/>
      <c r="J12314" s="1"/>
      <c r="K12314" s="1"/>
      <c r="L12314" s="1"/>
      <c r="M12314" s="1"/>
      <c r="N12314" s="1"/>
    </row>
    <row r="12315" spans="6:14" x14ac:dyDescent="0.25">
      <c r="F12315" s="1"/>
      <c r="G12315" s="1"/>
      <c r="H12315" s="1"/>
      <c r="I12315" s="1"/>
      <c r="J12315" s="1"/>
      <c r="K12315" s="1"/>
      <c r="L12315" s="1"/>
      <c r="M12315" s="1"/>
      <c r="N12315" s="1"/>
    </row>
    <row r="12316" spans="6:14" x14ac:dyDescent="0.25">
      <c r="F12316" s="1"/>
      <c r="G12316" s="1"/>
      <c r="H12316" s="1"/>
      <c r="I12316" s="1"/>
      <c r="J12316" s="1"/>
      <c r="K12316" s="1"/>
      <c r="L12316" s="1"/>
      <c r="M12316" s="1"/>
      <c r="N12316" s="1"/>
    </row>
    <row r="12317" spans="6:14" x14ac:dyDescent="0.25">
      <c r="F12317" s="1"/>
      <c r="G12317" s="1"/>
      <c r="H12317" s="1"/>
      <c r="I12317" s="1"/>
      <c r="J12317" s="1"/>
      <c r="K12317" s="1"/>
      <c r="L12317" s="1"/>
      <c r="M12317" s="1"/>
      <c r="N12317" s="1"/>
    </row>
    <row r="12318" spans="6:14" x14ac:dyDescent="0.25">
      <c r="F12318" s="1"/>
      <c r="G12318" s="1"/>
      <c r="H12318" s="1"/>
      <c r="I12318" s="1"/>
      <c r="J12318" s="1"/>
      <c r="K12318" s="1"/>
      <c r="L12318" s="1"/>
      <c r="M12318" s="1"/>
      <c r="N12318" s="1"/>
    </row>
    <row r="12319" spans="6:14" x14ac:dyDescent="0.25">
      <c r="F12319" s="1"/>
      <c r="G12319" s="1"/>
      <c r="H12319" s="1"/>
      <c r="I12319" s="1"/>
      <c r="J12319" s="1"/>
      <c r="K12319" s="1"/>
      <c r="L12319" s="1"/>
      <c r="M12319" s="1"/>
      <c r="N12319" s="1"/>
    </row>
    <row r="12320" spans="6:14" x14ac:dyDescent="0.25">
      <c r="F12320" s="1"/>
      <c r="G12320" s="1"/>
      <c r="H12320" s="1"/>
      <c r="I12320" s="1"/>
      <c r="J12320" s="1"/>
      <c r="K12320" s="1"/>
      <c r="L12320" s="1"/>
      <c r="M12320" s="1"/>
      <c r="N12320" s="1"/>
    </row>
    <row r="12321" spans="6:14" x14ac:dyDescent="0.25">
      <c r="F12321" s="1"/>
      <c r="G12321" s="1"/>
      <c r="H12321" s="1"/>
      <c r="I12321" s="1"/>
      <c r="J12321" s="1"/>
      <c r="K12321" s="1"/>
      <c r="L12321" s="1"/>
      <c r="M12321" s="1"/>
      <c r="N12321" s="1"/>
    </row>
    <row r="12322" spans="6:14" x14ac:dyDescent="0.25">
      <c r="F12322" s="1"/>
      <c r="G12322" s="1"/>
      <c r="H12322" s="1"/>
      <c r="I12322" s="1"/>
      <c r="J12322" s="1"/>
      <c r="K12322" s="1"/>
      <c r="L12322" s="1"/>
      <c r="M12322" s="1"/>
      <c r="N12322" s="1"/>
    </row>
    <row r="12323" spans="6:14" x14ac:dyDescent="0.25">
      <c r="F12323" s="1"/>
      <c r="G12323" s="1"/>
      <c r="H12323" s="1"/>
      <c r="I12323" s="1"/>
      <c r="J12323" s="1"/>
      <c r="K12323" s="1"/>
      <c r="L12323" s="1"/>
      <c r="M12323" s="1"/>
      <c r="N12323" s="1"/>
    </row>
    <row r="12324" spans="6:14" x14ac:dyDescent="0.25">
      <c r="F12324" s="1"/>
      <c r="G12324" s="1"/>
      <c r="H12324" s="1"/>
      <c r="I12324" s="1"/>
      <c r="J12324" s="1"/>
      <c r="K12324" s="1"/>
      <c r="L12324" s="1"/>
      <c r="M12324" s="1"/>
      <c r="N12324" s="1"/>
    </row>
    <row r="12325" spans="6:14" x14ac:dyDescent="0.25">
      <c r="F12325" s="1"/>
      <c r="G12325" s="1"/>
      <c r="H12325" s="1"/>
      <c r="I12325" s="1"/>
      <c r="J12325" s="1"/>
      <c r="K12325" s="1"/>
      <c r="L12325" s="1"/>
      <c r="M12325" s="1"/>
      <c r="N12325" s="1"/>
    </row>
    <row r="12326" spans="6:14" x14ac:dyDescent="0.25">
      <c r="F12326" s="1"/>
      <c r="G12326" s="1"/>
      <c r="H12326" s="1"/>
      <c r="I12326" s="1"/>
      <c r="J12326" s="1"/>
      <c r="K12326" s="1"/>
      <c r="L12326" s="1"/>
      <c r="M12326" s="1"/>
      <c r="N12326" s="1"/>
    </row>
    <row r="12327" spans="6:14" x14ac:dyDescent="0.25">
      <c r="F12327" s="1"/>
      <c r="G12327" s="1"/>
      <c r="H12327" s="1"/>
      <c r="I12327" s="1"/>
      <c r="J12327" s="1"/>
      <c r="K12327" s="1"/>
      <c r="L12327" s="1"/>
      <c r="M12327" s="1"/>
      <c r="N12327" s="1"/>
    </row>
    <row r="12328" spans="6:14" x14ac:dyDescent="0.25">
      <c r="F12328" s="1"/>
      <c r="G12328" s="1"/>
      <c r="H12328" s="1"/>
      <c r="I12328" s="1"/>
      <c r="J12328" s="1"/>
      <c r="K12328" s="1"/>
      <c r="L12328" s="1"/>
      <c r="M12328" s="1"/>
      <c r="N12328" s="1"/>
    </row>
    <row r="12329" spans="6:14" x14ac:dyDescent="0.25">
      <c r="F12329" s="1"/>
      <c r="G12329" s="1"/>
      <c r="H12329" s="1"/>
      <c r="I12329" s="1"/>
      <c r="J12329" s="1"/>
      <c r="K12329" s="1"/>
      <c r="L12329" s="1"/>
      <c r="M12329" s="1"/>
      <c r="N12329" s="1"/>
    </row>
    <row r="12330" spans="6:14" x14ac:dyDescent="0.25">
      <c r="F12330" s="1"/>
      <c r="G12330" s="1"/>
      <c r="H12330" s="1"/>
      <c r="I12330" s="1"/>
      <c r="J12330" s="1"/>
      <c r="K12330" s="1"/>
      <c r="L12330" s="1"/>
      <c r="M12330" s="1"/>
      <c r="N12330" s="1"/>
    </row>
    <row r="12331" spans="6:14" x14ac:dyDescent="0.25">
      <c r="F12331" s="1"/>
      <c r="G12331" s="1"/>
      <c r="H12331" s="1"/>
      <c r="I12331" s="1"/>
      <c r="J12331" s="1"/>
      <c r="K12331" s="1"/>
      <c r="L12331" s="1"/>
      <c r="M12331" s="1"/>
      <c r="N12331" s="1"/>
    </row>
    <row r="12332" spans="6:14" x14ac:dyDescent="0.25">
      <c r="F12332" s="1"/>
      <c r="G12332" s="1"/>
      <c r="H12332" s="1"/>
      <c r="I12332" s="1"/>
      <c r="J12332" s="1"/>
      <c r="K12332" s="1"/>
      <c r="L12332" s="1"/>
      <c r="M12332" s="1"/>
      <c r="N12332" s="1"/>
    </row>
    <row r="12333" spans="6:14" x14ac:dyDescent="0.25">
      <c r="F12333" s="1"/>
      <c r="G12333" s="1"/>
      <c r="H12333" s="1"/>
      <c r="I12333" s="1"/>
      <c r="J12333" s="1"/>
      <c r="K12333" s="1"/>
      <c r="L12333" s="1"/>
      <c r="M12333" s="1"/>
      <c r="N12333" s="1"/>
    </row>
    <row r="12334" spans="6:14" x14ac:dyDescent="0.25">
      <c r="F12334" s="1"/>
      <c r="G12334" s="1"/>
      <c r="H12334" s="1"/>
      <c r="I12334" s="1"/>
      <c r="J12334" s="1"/>
      <c r="K12334" s="1"/>
      <c r="L12334" s="1"/>
      <c r="M12334" s="1"/>
      <c r="N12334" s="1"/>
    </row>
    <row r="12335" spans="6:14" x14ac:dyDescent="0.25">
      <c r="F12335" s="1"/>
      <c r="G12335" s="1"/>
      <c r="H12335" s="1"/>
      <c r="I12335" s="1"/>
      <c r="J12335" s="1"/>
      <c r="K12335" s="1"/>
      <c r="L12335" s="1"/>
      <c r="M12335" s="1"/>
      <c r="N12335" s="1"/>
    </row>
    <row r="12336" spans="6:14" x14ac:dyDescent="0.25">
      <c r="F12336" s="1"/>
      <c r="G12336" s="1"/>
      <c r="H12336" s="1"/>
      <c r="I12336" s="1"/>
      <c r="J12336" s="1"/>
      <c r="K12336" s="1"/>
      <c r="L12336" s="1"/>
      <c r="M12336" s="1"/>
      <c r="N12336" s="1"/>
    </row>
    <row r="12337" spans="6:14" x14ac:dyDescent="0.25">
      <c r="F12337" s="1"/>
      <c r="G12337" s="1"/>
      <c r="H12337" s="1"/>
      <c r="I12337" s="1"/>
      <c r="J12337" s="1"/>
      <c r="K12337" s="1"/>
      <c r="L12337" s="1"/>
      <c r="M12337" s="1"/>
      <c r="N12337" s="1"/>
    </row>
    <row r="12338" spans="6:14" x14ac:dyDescent="0.25">
      <c r="F12338" s="1"/>
      <c r="G12338" s="1"/>
      <c r="H12338" s="1"/>
      <c r="I12338" s="1"/>
      <c r="J12338" s="1"/>
      <c r="K12338" s="1"/>
      <c r="L12338" s="1"/>
      <c r="M12338" s="1"/>
      <c r="N12338" s="1"/>
    </row>
    <row r="12339" spans="6:14" x14ac:dyDescent="0.25">
      <c r="F12339" s="1"/>
      <c r="G12339" s="1"/>
      <c r="H12339" s="1"/>
      <c r="I12339" s="1"/>
      <c r="J12339" s="1"/>
      <c r="K12339" s="1"/>
      <c r="L12339" s="1"/>
      <c r="M12339" s="1"/>
      <c r="N12339" s="1"/>
    </row>
    <row r="12340" spans="6:14" x14ac:dyDescent="0.25">
      <c r="F12340" s="1"/>
      <c r="G12340" s="1"/>
      <c r="H12340" s="1"/>
      <c r="I12340" s="1"/>
      <c r="J12340" s="1"/>
      <c r="K12340" s="1"/>
      <c r="L12340" s="1"/>
      <c r="M12340" s="1"/>
      <c r="N12340" s="1"/>
    </row>
    <row r="12341" spans="6:14" x14ac:dyDescent="0.25">
      <c r="F12341" s="1"/>
      <c r="G12341" s="1"/>
      <c r="H12341" s="1"/>
      <c r="I12341" s="1"/>
      <c r="J12341" s="1"/>
      <c r="K12341" s="1"/>
      <c r="L12341" s="1"/>
      <c r="M12341" s="1"/>
      <c r="N12341" s="1"/>
    </row>
    <row r="12342" spans="6:14" x14ac:dyDescent="0.25">
      <c r="F12342" s="1"/>
      <c r="G12342" s="1"/>
      <c r="H12342" s="1"/>
      <c r="I12342" s="1"/>
      <c r="J12342" s="1"/>
      <c r="K12342" s="1"/>
      <c r="L12342" s="1"/>
      <c r="M12342" s="1"/>
      <c r="N12342" s="1"/>
    </row>
    <row r="12343" spans="6:14" x14ac:dyDescent="0.25">
      <c r="F12343" s="1"/>
      <c r="G12343" s="1"/>
      <c r="H12343" s="1"/>
      <c r="I12343" s="1"/>
      <c r="J12343" s="1"/>
      <c r="K12343" s="1"/>
      <c r="L12343" s="1"/>
      <c r="M12343" s="1"/>
      <c r="N12343" s="1"/>
    </row>
    <row r="12344" spans="6:14" x14ac:dyDescent="0.25">
      <c r="F12344" s="1"/>
      <c r="G12344" s="1"/>
      <c r="H12344" s="1"/>
      <c r="I12344" s="1"/>
      <c r="J12344" s="1"/>
      <c r="K12344" s="1"/>
      <c r="L12344" s="1"/>
      <c r="M12344" s="1"/>
      <c r="N12344" s="1"/>
    </row>
    <row r="12345" spans="6:14" x14ac:dyDescent="0.25">
      <c r="F12345" s="1"/>
      <c r="G12345" s="1"/>
      <c r="H12345" s="1"/>
      <c r="I12345" s="1"/>
      <c r="J12345" s="1"/>
      <c r="K12345" s="1"/>
      <c r="L12345" s="1"/>
      <c r="M12345" s="1"/>
      <c r="N12345" s="1"/>
    </row>
    <row r="12346" spans="6:14" x14ac:dyDescent="0.25">
      <c r="F12346" s="1"/>
      <c r="G12346" s="1"/>
      <c r="H12346" s="1"/>
      <c r="I12346" s="1"/>
      <c r="J12346" s="1"/>
      <c r="K12346" s="1"/>
      <c r="L12346" s="1"/>
      <c r="M12346" s="1"/>
      <c r="N12346" s="1"/>
    </row>
    <row r="12347" spans="6:14" x14ac:dyDescent="0.25">
      <c r="F12347" s="1"/>
      <c r="G12347" s="1"/>
      <c r="H12347" s="1"/>
      <c r="I12347" s="1"/>
      <c r="J12347" s="1"/>
      <c r="K12347" s="1"/>
      <c r="L12347" s="1"/>
      <c r="M12347" s="1"/>
      <c r="N12347" s="1"/>
    </row>
    <row r="12348" spans="6:14" x14ac:dyDescent="0.25">
      <c r="F12348" s="1"/>
      <c r="G12348" s="1"/>
      <c r="H12348" s="1"/>
      <c r="I12348" s="1"/>
      <c r="J12348" s="1"/>
      <c r="K12348" s="1"/>
      <c r="L12348" s="1"/>
      <c r="M12348" s="1"/>
      <c r="N12348" s="1"/>
    </row>
    <row r="12349" spans="6:14" x14ac:dyDescent="0.25">
      <c r="F12349" s="1"/>
      <c r="G12349" s="1"/>
      <c r="H12349" s="1"/>
      <c r="I12349" s="1"/>
      <c r="J12349" s="1"/>
      <c r="K12349" s="1"/>
      <c r="L12349" s="1"/>
      <c r="M12349" s="1"/>
      <c r="N12349" s="1"/>
    </row>
    <row r="12350" spans="6:14" x14ac:dyDescent="0.25">
      <c r="F12350" s="1"/>
      <c r="G12350" s="1"/>
      <c r="H12350" s="1"/>
      <c r="I12350" s="1"/>
      <c r="J12350" s="1"/>
      <c r="K12350" s="1"/>
      <c r="L12350" s="1"/>
      <c r="M12350" s="1"/>
      <c r="N12350" s="1"/>
    </row>
    <row r="12351" spans="6:14" x14ac:dyDescent="0.25">
      <c r="F12351" s="1"/>
      <c r="G12351" s="1"/>
      <c r="H12351" s="1"/>
      <c r="I12351" s="1"/>
      <c r="J12351" s="1"/>
      <c r="K12351" s="1"/>
      <c r="L12351" s="1"/>
      <c r="M12351" s="1"/>
      <c r="N12351" s="1"/>
    </row>
    <row r="12352" spans="6:14" x14ac:dyDescent="0.25">
      <c r="F12352" s="1"/>
      <c r="G12352" s="1"/>
      <c r="H12352" s="1"/>
      <c r="I12352" s="1"/>
      <c r="J12352" s="1"/>
      <c r="K12352" s="1"/>
      <c r="L12352" s="1"/>
      <c r="M12352" s="1"/>
      <c r="N12352" s="1"/>
    </row>
    <row r="12353" spans="6:14" x14ac:dyDescent="0.25">
      <c r="F12353" s="1"/>
      <c r="G12353" s="1"/>
      <c r="H12353" s="1"/>
      <c r="I12353" s="1"/>
      <c r="J12353" s="1"/>
      <c r="K12353" s="1"/>
      <c r="L12353" s="1"/>
      <c r="M12353" s="1"/>
      <c r="N12353" s="1"/>
    </row>
    <row r="12354" spans="6:14" x14ac:dyDescent="0.25">
      <c r="F12354" s="1"/>
      <c r="G12354" s="1"/>
      <c r="H12354" s="1"/>
      <c r="I12354" s="1"/>
      <c r="J12354" s="1"/>
      <c r="K12354" s="1"/>
      <c r="L12354" s="1"/>
      <c r="M12354" s="1"/>
      <c r="N12354" s="1"/>
    </row>
    <row r="12355" spans="6:14" x14ac:dyDescent="0.25">
      <c r="F12355" s="1"/>
      <c r="G12355" s="1"/>
      <c r="H12355" s="1"/>
      <c r="I12355" s="1"/>
      <c r="J12355" s="1"/>
      <c r="K12355" s="1"/>
      <c r="L12355" s="1"/>
      <c r="M12355" s="1"/>
      <c r="N12355" s="1"/>
    </row>
    <row r="12356" spans="6:14" x14ac:dyDescent="0.25">
      <c r="F12356" s="1"/>
      <c r="G12356" s="1"/>
      <c r="H12356" s="1"/>
      <c r="I12356" s="1"/>
      <c r="J12356" s="1"/>
      <c r="K12356" s="1"/>
      <c r="L12356" s="1"/>
      <c r="M12356" s="1"/>
      <c r="N12356" s="1"/>
    </row>
    <row r="12357" spans="6:14" x14ac:dyDescent="0.25">
      <c r="F12357" s="1"/>
      <c r="G12357" s="1"/>
      <c r="H12357" s="1"/>
      <c r="I12357" s="1"/>
      <c r="J12357" s="1"/>
      <c r="K12357" s="1"/>
      <c r="L12357" s="1"/>
      <c r="M12357" s="1"/>
      <c r="N12357" s="1"/>
    </row>
    <row r="12358" spans="6:14" x14ac:dyDescent="0.25">
      <c r="F12358" s="1"/>
      <c r="G12358" s="1"/>
      <c r="H12358" s="1"/>
      <c r="I12358" s="1"/>
      <c r="J12358" s="1"/>
      <c r="K12358" s="1"/>
      <c r="L12358" s="1"/>
      <c r="M12358" s="1"/>
      <c r="N12358" s="1"/>
    </row>
    <row r="12359" spans="6:14" x14ac:dyDescent="0.25">
      <c r="F12359" s="1"/>
      <c r="G12359" s="1"/>
      <c r="H12359" s="1"/>
      <c r="I12359" s="1"/>
      <c r="J12359" s="1"/>
      <c r="K12359" s="1"/>
      <c r="L12359" s="1"/>
      <c r="M12359" s="1"/>
      <c r="N12359" s="1"/>
    </row>
    <row r="12360" spans="6:14" x14ac:dyDescent="0.25">
      <c r="F12360" s="1"/>
      <c r="G12360" s="1"/>
      <c r="H12360" s="1"/>
      <c r="I12360" s="1"/>
      <c r="J12360" s="1"/>
      <c r="K12360" s="1"/>
      <c r="L12360" s="1"/>
      <c r="M12360" s="1"/>
      <c r="N12360" s="1"/>
    </row>
    <row r="12361" spans="6:14" x14ac:dyDescent="0.25">
      <c r="F12361" s="1"/>
      <c r="G12361" s="1"/>
      <c r="H12361" s="1"/>
      <c r="I12361" s="1"/>
      <c r="J12361" s="1"/>
      <c r="K12361" s="1"/>
      <c r="L12361" s="1"/>
      <c r="M12361" s="1"/>
      <c r="N12361" s="1"/>
    </row>
    <row r="12362" spans="6:14" x14ac:dyDescent="0.25">
      <c r="F12362" s="1"/>
      <c r="G12362" s="1"/>
      <c r="H12362" s="1"/>
      <c r="I12362" s="1"/>
      <c r="J12362" s="1"/>
      <c r="K12362" s="1"/>
      <c r="L12362" s="1"/>
      <c r="M12362" s="1"/>
      <c r="N12362" s="1"/>
    </row>
    <row r="12363" spans="6:14" x14ac:dyDescent="0.25">
      <c r="F12363" s="1"/>
      <c r="G12363" s="1"/>
      <c r="H12363" s="1"/>
      <c r="I12363" s="1"/>
      <c r="J12363" s="1"/>
      <c r="K12363" s="1"/>
      <c r="L12363" s="1"/>
      <c r="M12363" s="1"/>
      <c r="N12363" s="1"/>
    </row>
    <row r="12364" spans="6:14" x14ac:dyDescent="0.25">
      <c r="F12364" s="1"/>
      <c r="G12364" s="1"/>
      <c r="H12364" s="1"/>
      <c r="I12364" s="1"/>
      <c r="J12364" s="1"/>
      <c r="K12364" s="1"/>
      <c r="L12364" s="1"/>
      <c r="M12364" s="1"/>
      <c r="N12364" s="1"/>
    </row>
    <row r="12365" spans="6:14" x14ac:dyDescent="0.25">
      <c r="F12365" s="1"/>
      <c r="G12365" s="1"/>
      <c r="H12365" s="1"/>
      <c r="I12365" s="1"/>
      <c r="J12365" s="1"/>
      <c r="K12365" s="1"/>
      <c r="L12365" s="1"/>
      <c r="M12365" s="1"/>
      <c r="N12365" s="1"/>
    </row>
    <row r="12366" spans="6:14" x14ac:dyDescent="0.25">
      <c r="F12366" s="1"/>
      <c r="G12366" s="1"/>
      <c r="H12366" s="1"/>
      <c r="I12366" s="1"/>
      <c r="J12366" s="1"/>
      <c r="K12366" s="1"/>
      <c r="L12366" s="1"/>
      <c r="M12366" s="1"/>
      <c r="N12366" s="1"/>
    </row>
    <row r="12367" spans="6:14" x14ac:dyDescent="0.25">
      <c r="F12367" s="1"/>
      <c r="G12367" s="1"/>
      <c r="H12367" s="1"/>
      <c r="I12367" s="1"/>
      <c r="J12367" s="1"/>
      <c r="K12367" s="1"/>
      <c r="L12367" s="1"/>
      <c r="M12367" s="1"/>
      <c r="N12367" s="1"/>
    </row>
    <row r="12368" spans="6:14" x14ac:dyDescent="0.25">
      <c r="F12368" s="1"/>
      <c r="G12368" s="1"/>
      <c r="H12368" s="1"/>
      <c r="I12368" s="1"/>
      <c r="J12368" s="1"/>
      <c r="K12368" s="1"/>
      <c r="L12368" s="1"/>
      <c r="M12368" s="1"/>
      <c r="N12368" s="1"/>
    </row>
    <row r="12369" spans="6:14" x14ac:dyDescent="0.25">
      <c r="F12369" s="1"/>
      <c r="G12369" s="1"/>
      <c r="H12369" s="1"/>
      <c r="I12369" s="1"/>
      <c r="J12369" s="1"/>
      <c r="K12369" s="1"/>
      <c r="L12369" s="1"/>
      <c r="M12369" s="1"/>
      <c r="N12369" s="1"/>
    </row>
    <row r="12370" spans="6:14" x14ac:dyDescent="0.25">
      <c r="F12370" s="1"/>
      <c r="G12370" s="1"/>
      <c r="H12370" s="1"/>
      <c r="I12370" s="1"/>
      <c r="J12370" s="1"/>
      <c r="K12370" s="1"/>
      <c r="L12370" s="1"/>
      <c r="M12370" s="1"/>
      <c r="N12370" s="1"/>
    </row>
    <row r="12371" spans="6:14" x14ac:dyDescent="0.25">
      <c r="F12371" s="1"/>
      <c r="G12371" s="1"/>
      <c r="H12371" s="1"/>
      <c r="I12371" s="1"/>
      <c r="J12371" s="1"/>
      <c r="K12371" s="1"/>
      <c r="L12371" s="1"/>
      <c r="M12371" s="1"/>
      <c r="N12371" s="1"/>
    </row>
    <row r="12372" spans="6:14" x14ac:dyDescent="0.25">
      <c r="F12372" s="1"/>
      <c r="G12372" s="1"/>
      <c r="H12372" s="1"/>
      <c r="I12372" s="1"/>
      <c r="J12372" s="1"/>
      <c r="K12372" s="1"/>
      <c r="L12372" s="1"/>
      <c r="M12372" s="1"/>
      <c r="N12372" s="1"/>
    </row>
    <row r="12373" spans="6:14" x14ac:dyDescent="0.25">
      <c r="F12373" s="1"/>
      <c r="G12373" s="1"/>
      <c r="H12373" s="1"/>
      <c r="I12373" s="1"/>
      <c r="J12373" s="1"/>
      <c r="K12373" s="1"/>
      <c r="L12373" s="1"/>
      <c r="M12373" s="1"/>
      <c r="N12373" s="1"/>
    </row>
    <row r="12374" spans="6:14" x14ac:dyDescent="0.25">
      <c r="F12374" s="1"/>
      <c r="G12374" s="1"/>
      <c r="H12374" s="1"/>
      <c r="I12374" s="1"/>
      <c r="J12374" s="1"/>
      <c r="K12374" s="1"/>
      <c r="L12374" s="1"/>
      <c r="M12374" s="1"/>
      <c r="N12374" s="1"/>
    </row>
    <row r="12375" spans="6:14" x14ac:dyDescent="0.25">
      <c r="F12375" s="1"/>
      <c r="G12375" s="1"/>
      <c r="H12375" s="1"/>
      <c r="I12375" s="1"/>
      <c r="J12375" s="1"/>
      <c r="K12375" s="1"/>
      <c r="L12375" s="1"/>
      <c r="M12375" s="1"/>
      <c r="N12375" s="1"/>
    </row>
    <row r="12376" spans="6:14" x14ac:dyDescent="0.25">
      <c r="F12376" s="1"/>
      <c r="G12376" s="1"/>
      <c r="H12376" s="1"/>
      <c r="I12376" s="1"/>
      <c r="J12376" s="1"/>
      <c r="K12376" s="1"/>
      <c r="L12376" s="1"/>
      <c r="M12376" s="1"/>
      <c r="N12376" s="1"/>
    </row>
    <row r="12377" spans="6:14" x14ac:dyDescent="0.25">
      <c r="F12377" s="1"/>
      <c r="G12377" s="1"/>
      <c r="H12377" s="1"/>
      <c r="I12377" s="1"/>
      <c r="J12377" s="1"/>
      <c r="K12377" s="1"/>
      <c r="L12377" s="1"/>
      <c r="M12377" s="1"/>
      <c r="N12377" s="1"/>
    </row>
    <row r="12378" spans="6:14" x14ac:dyDescent="0.25">
      <c r="F12378" s="1"/>
      <c r="G12378" s="1"/>
      <c r="H12378" s="1"/>
      <c r="I12378" s="1"/>
      <c r="J12378" s="1"/>
      <c r="K12378" s="1"/>
      <c r="L12378" s="1"/>
      <c r="M12378" s="1"/>
      <c r="N12378" s="1"/>
    </row>
    <row r="12379" spans="6:14" x14ac:dyDescent="0.25">
      <c r="F12379" s="1"/>
      <c r="G12379" s="1"/>
      <c r="H12379" s="1"/>
      <c r="I12379" s="1"/>
      <c r="J12379" s="1"/>
      <c r="K12379" s="1"/>
      <c r="L12379" s="1"/>
      <c r="M12379" s="1"/>
      <c r="N12379" s="1"/>
    </row>
    <row r="12380" spans="6:14" x14ac:dyDescent="0.25">
      <c r="F12380" s="1"/>
      <c r="G12380" s="1"/>
      <c r="H12380" s="1"/>
      <c r="I12380" s="1"/>
      <c r="J12380" s="1"/>
      <c r="K12380" s="1"/>
      <c r="L12380" s="1"/>
      <c r="M12380" s="1"/>
      <c r="N12380" s="1"/>
    </row>
    <row r="12381" spans="6:14" x14ac:dyDescent="0.25">
      <c r="F12381" s="1"/>
      <c r="G12381" s="1"/>
      <c r="H12381" s="1"/>
      <c r="I12381" s="1"/>
      <c r="J12381" s="1"/>
      <c r="K12381" s="1"/>
      <c r="L12381" s="1"/>
      <c r="M12381" s="1"/>
      <c r="N12381" s="1"/>
    </row>
    <row r="12382" spans="6:14" x14ac:dyDescent="0.25">
      <c r="F12382" s="1"/>
      <c r="G12382" s="1"/>
      <c r="H12382" s="1"/>
      <c r="I12382" s="1"/>
      <c r="J12382" s="1"/>
      <c r="K12382" s="1"/>
      <c r="L12382" s="1"/>
      <c r="M12382" s="1"/>
      <c r="N12382" s="1"/>
    </row>
    <row r="12383" spans="6:14" x14ac:dyDescent="0.25">
      <c r="F12383" s="1"/>
      <c r="G12383" s="1"/>
      <c r="H12383" s="1"/>
      <c r="I12383" s="1"/>
      <c r="J12383" s="1"/>
      <c r="K12383" s="1"/>
      <c r="L12383" s="1"/>
      <c r="M12383" s="1"/>
      <c r="N12383" s="1"/>
    </row>
    <row r="12384" spans="6:14" x14ac:dyDescent="0.25">
      <c r="F12384" s="1"/>
      <c r="G12384" s="1"/>
      <c r="H12384" s="1"/>
      <c r="I12384" s="1"/>
      <c r="J12384" s="1"/>
      <c r="K12384" s="1"/>
      <c r="L12384" s="1"/>
      <c r="M12384" s="1"/>
      <c r="N12384" s="1"/>
    </row>
    <row r="12385" spans="6:14" x14ac:dyDescent="0.25">
      <c r="F12385" s="1"/>
      <c r="G12385" s="1"/>
      <c r="H12385" s="1"/>
      <c r="I12385" s="1"/>
      <c r="J12385" s="1"/>
      <c r="K12385" s="1"/>
      <c r="L12385" s="1"/>
      <c r="M12385" s="1"/>
      <c r="N12385" s="1"/>
    </row>
    <row r="12386" spans="6:14" x14ac:dyDescent="0.25">
      <c r="F12386" s="1"/>
      <c r="G12386" s="1"/>
      <c r="H12386" s="1"/>
      <c r="I12386" s="1"/>
      <c r="J12386" s="1"/>
      <c r="K12386" s="1"/>
      <c r="L12386" s="1"/>
      <c r="M12386" s="1"/>
      <c r="N12386" s="1"/>
    </row>
    <row r="12387" spans="6:14" x14ac:dyDescent="0.25">
      <c r="F12387" s="1"/>
      <c r="G12387" s="1"/>
      <c r="H12387" s="1"/>
      <c r="I12387" s="1"/>
      <c r="J12387" s="1"/>
      <c r="K12387" s="1"/>
      <c r="L12387" s="1"/>
      <c r="M12387" s="1"/>
      <c r="N12387" s="1"/>
    </row>
    <row r="12388" spans="6:14" x14ac:dyDescent="0.25">
      <c r="F12388" s="1"/>
      <c r="G12388" s="1"/>
      <c r="H12388" s="1"/>
      <c r="I12388" s="1"/>
      <c r="J12388" s="1"/>
      <c r="K12388" s="1"/>
      <c r="L12388" s="1"/>
      <c r="M12388" s="1"/>
      <c r="N12388" s="1"/>
    </row>
    <row r="12389" spans="6:14" x14ac:dyDescent="0.25">
      <c r="F12389" s="1"/>
      <c r="G12389" s="1"/>
      <c r="H12389" s="1"/>
      <c r="I12389" s="1"/>
      <c r="J12389" s="1"/>
      <c r="K12389" s="1"/>
      <c r="L12389" s="1"/>
      <c r="M12389" s="1"/>
      <c r="N12389" s="1"/>
    </row>
    <row r="12390" spans="6:14" x14ac:dyDescent="0.25">
      <c r="F12390" s="1"/>
      <c r="G12390" s="1"/>
      <c r="H12390" s="1"/>
      <c r="I12390" s="1"/>
      <c r="J12390" s="1"/>
      <c r="K12390" s="1"/>
      <c r="L12390" s="1"/>
      <c r="M12390" s="1"/>
      <c r="N12390" s="1"/>
    </row>
    <row r="12391" spans="6:14" x14ac:dyDescent="0.25">
      <c r="F12391" s="1"/>
      <c r="G12391" s="1"/>
      <c r="H12391" s="1"/>
      <c r="I12391" s="1"/>
      <c r="J12391" s="1"/>
      <c r="K12391" s="1"/>
      <c r="L12391" s="1"/>
      <c r="M12391" s="1"/>
      <c r="N12391" s="1"/>
    </row>
    <row r="12392" spans="6:14" x14ac:dyDescent="0.25">
      <c r="F12392" s="1"/>
      <c r="G12392" s="1"/>
      <c r="H12392" s="1"/>
      <c r="I12392" s="1"/>
      <c r="J12392" s="1"/>
      <c r="K12392" s="1"/>
      <c r="L12392" s="1"/>
      <c r="M12392" s="1"/>
      <c r="N12392" s="1"/>
    </row>
    <row r="12393" spans="6:14" x14ac:dyDescent="0.25">
      <c r="F12393" s="1"/>
      <c r="G12393" s="1"/>
      <c r="H12393" s="1"/>
      <c r="I12393" s="1"/>
      <c r="J12393" s="1"/>
      <c r="K12393" s="1"/>
      <c r="L12393" s="1"/>
      <c r="M12393" s="1"/>
      <c r="N12393" s="1"/>
    </row>
    <row r="12394" spans="6:14" x14ac:dyDescent="0.25">
      <c r="F12394" s="1"/>
      <c r="G12394" s="1"/>
      <c r="H12394" s="1"/>
      <c r="I12394" s="1"/>
      <c r="J12394" s="1"/>
      <c r="K12394" s="1"/>
      <c r="L12394" s="1"/>
      <c r="M12394" s="1"/>
      <c r="N12394" s="1"/>
    </row>
    <row r="12395" spans="6:14" x14ac:dyDescent="0.25">
      <c r="F12395" s="1"/>
      <c r="G12395" s="1"/>
      <c r="H12395" s="1"/>
      <c r="I12395" s="1"/>
      <c r="J12395" s="1"/>
      <c r="K12395" s="1"/>
      <c r="L12395" s="1"/>
      <c r="M12395" s="1"/>
      <c r="N12395" s="1"/>
    </row>
    <row r="12396" spans="6:14" x14ac:dyDescent="0.25">
      <c r="F12396" s="1"/>
      <c r="G12396" s="1"/>
      <c r="H12396" s="1"/>
      <c r="I12396" s="1"/>
      <c r="J12396" s="1"/>
      <c r="K12396" s="1"/>
      <c r="L12396" s="1"/>
      <c r="M12396" s="1"/>
      <c r="N12396" s="1"/>
    </row>
    <row r="12397" spans="6:14" x14ac:dyDescent="0.25">
      <c r="F12397" s="1"/>
      <c r="G12397" s="1"/>
      <c r="H12397" s="1"/>
      <c r="I12397" s="1"/>
      <c r="J12397" s="1"/>
      <c r="K12397" s="1"/>
      <c r="L12397" s="1"/>
      <c r="M12397" s="1"/>
      <c r="N12397" s="1"/>
    </row>
    <row r="12398" spans="6:14" x14ac:dyDescent="0.25">
      <c r="F12398" s="1"/>
      <c r="G12398" s="1"/>
      <c r="H12398" s="1"/>
      <c r="I12398" s="1"/>
      <c r="J12398" s="1"/>
      <c r="K12398" s="1"/>
      <c r="L12398" s="1"/>
      <c r="M12398" s="1"/>
      <c r="N12398" s="1"/>
    </row>
    <row r="12399" spans="6:14" x14ac:dyDescent="0.25">
      <c r="F12399" s="1"/>
      <c r="G12399" s="1"/>
      <c r="H12399" s="1"/>
      <c r="I12399" s="1"/>
      <c r="J12399" s="1"/>
      <c r="K12399" s="1"/>
      <c r="L12399" s="1"/>
      <c r="M12399" s="1"/>
      <c r="N12399" s="1"/>
    </row>
    <row r="12400" spans="6:14" x14ac:dyDescent="0.25">
      <c r="F12400" s="1"/>
      <c r="G12400" s="1"/>
      <c r="H12400" s="1"/>
      <c r="I12400" s="1"/>
      <c r="J12400" s="1"/>
      <c r="K12400" s="1"/>
      <c r="L12400" s="1"/>
      <c r="M12400" s="1"/>
      <c r="N12400" s="1"/>
    </row>
    <row r="12401" spans="6:14" x14ac:dyDescent="0.25">
      <c r="F12401" s="1"/>
      <c r="G12401" s="1"/>
      <c r="H12401" s="1"/>
      <c r="I12401" s="1"/>
      <c r="J12401" s="1"/>
      <c r="K12401" s="1"/>
      <c r="L12401" s="1"/>
      <c r="M12401" s="1"/>
      <c r="N12401" s="1"/>
    </row>
    <row r="12402" spans="6:14" x14ac:dyDescent="0.25">
      <c r="F12402" s="1"/>
      <c r="G12402" s="1"/>
      <c r="H12402" s="1"/>
      <c r="I12402" s="1"/>
      <c r="J12402" s="1"/>
      <c r="K12402" s="1"/>
      <c r="L12402" s="1"/>
      <c r="M12402" s="1"/>
      <c r="N12402" s="1"/>
    </row>
    <row r="12403" spans="6:14" x14ac:dyDescent="0.25">
      <c r="F12403" s="1"/>
      <c r="G12403" s="1"/>
      <c r="H12403" s="1"/>
      <c r="I12403" s="1"/>
      <c r="J12403" s="1"/>
      <c r="K12403" s="1"/>
      <c r="L12403" s="1"/>
      <c r="M12403" s="1"/>
      <c r="N12403" s="1"/>
    </row>
    <row r="12404" spans="6:14" x14ac:dyDescent="0.25">
      <c r="F12404" s="1"/>
      <c r="G12404" s="1"/>
      <c r="H12404" s="1"/>
      <c r="I12404" s="1"/>
      <c r="J12404" s="1"/>
      <c r="K12404" s="1"/>
      <c r="L12404" s="1"/>
      <c r="M12404" s="1"/>
      <c r="N12404" s="1"/>
    </row>
    <row r="12405" spans="6:14" x14ac:dyDescent="0.25">
      <c r="F12405" s="1"/>
      <c r="G12405" s="1"/>
      <c r="H12405" s="1"/>
      <c r="I12405" s="1"/>
      <c r="J12405" s="1"/>
      <c r="K12405" s="1"/>
      <c r="L12405" s="1"/>
      <c r="M12405" s="1"/>
      <c r="N12405" s="1"/>
    </row>
    <row r="12406" spans="6:14" x14ac:dyDescent="0.25">
      <c r="F12406" s="1"/>
      <c r="G12406" s="1"/>
      <c r="H12406" s="1"/>
      <c r="I12406" s="1"/>
      <c r="J12406" s="1"/>
      <c r="K12406" s="1"/>
      <c r="L12406" s="1"/>
      <c r="M12406" s="1"/>
      <c r="N12406" s="1"/>
    </row>
    <row r="12407" spans="6:14" x14ac:dyDescent="0.25">
      <c r="F12407" s="1"/>
      <c r="G12407" s="1"/>
      <c r="H12407" s="1"/>
      <c r="I12407" s="1"/>
      <c r="J12407" s="1"/>
      <c r="K12407" s="1"/>
      <c r="L12407" s="1"/>
      <c r="M12407" s="1"/>
      <c r="N12407" s="1"/>
    </row>
    <row r="12408" spans="6:14" x14ac:dyDescent="0.25">
      <c r="F12408" s="1"/>
      <c r="G12408" s="1"/>
      <c r="H12408" s="1"/>
      <c r="I12408" s="1"/>
      <c r="J12408" s="1"/>
      <c r="K12408" s="1"/>
      <c r="L12408" s="1"/>
      <c r="M12408" s="1"/>
      <c r="N12408" s="1"/>
    </row>
    <row r="12409" spans="6:14" x14ac:dyDescent="0.25">
      <c r="F12409" s="1"/>
      <c r="G12409" s="1"/>
      <c r="H12409" s="1"/>
      <c r="I12409" s="1"/>
      <c r="J12409" s="1"/>
      <c r="K12409" s="1"/>
      <c r="L12409" s="1"/>
      <c r="M12409" s="1"/>
      <c r="N12409" s="1"/>
    </row>
    <row r="12410" spans="6:14" x14ac:dyDescent="0.25">
      <c r="F12410" s="1"/>
      <c r="G12410" s="1"/>
      <c r="H12410" s="1"/>
      <c r="I12410" s="1"/>
      <c r="J12410" s="1"/>
      <c r="K12410" s="1"/>
      <c r="L12410" s="1"/>
      <c r="M12410" s="1"/>
      <c r="N12410" s="1"/>
    </row>
    <row r="12411" spans="6:14" x14ac:dyDescent="0.25">
      <c r="F12411" s="1"/>
      <c r="G12411" s="1"/>
      <c r="H12411" s="1"/>
      <c r="I12411" s="1"/>
      <c r="J12411" s="1"/>
      <c r="K12411" s="1"/>
      <c r="L12411" s="1"/>
      <c r="M12411" s="1"/>
      <c r="N12411" s="1"/>
    </row>
    <row r="12412" spans="6:14" x14ac:dyDescent="0.25">
      <c r="F12412" s="1"/>
      <c r="G12412" s="1"/>
      <c r="H12412" s="1"/>
      <c r="I12412" s="1"/>
      <c r="J12412" s="1"/>
      <c r="K12412" s="1"/>
      <c r="L12412" s="1"/>
      <c r="M12412" s="1"/>
      <c r="N12412" s="1"/>
    </row>
    <row r="12413" spans="6:14" x14ac:dyDescent="0.25">
      <c r="F12413" s="1"/>
      <c r="G12413" s="1"/>
      <c r="H12413" s="1"/>
      <c r="I12413" s="1"/>
      <c r="J12413" s="1"/>
      <c r="K12413" s="1"/>
      <c r="L12413" s="1"/>
      <c r="M12413" s="1"/>
      <c r="N12413" s="1"/>
    </row>
    <row r="12414" spans="6:14" x14ac:dyDescent="0.25">
      <c r="F12414" s="1"/>
      <c r="G12414" s="1"/>
      <c r="H12414" s="1"/>
      <c r="I12414" s="1"/>
      <c r="J12414" s="1"/>
      <c r="K12414" s="1"/>
      <c r="L12414" s="1"/>
      <c r="M12414" s="1"/>
      <c r="N12414" s="1"/>
    </row>
    <row r="12415" spans="6:14" x14ac:dyDescent="0.25">
      <c r="F12415" s="1"/>
      <c r="G12415" s="1"/>
      <c r="H12415" s="1"/>
      <c r="I12415" s="1"/>
      <c r="J12415" s="1"/>
      <c r="K12415" s="1"/>
      <c r="L12415" s="1"/>
      <c r="M12415" s="1"/>
      <c r="N12415" s="1"/>
    </row>
    <row r="12416" spans="6:14" x14ac:dyDescent="0.25">
      <c r="F12416" s="1"/>
      <c r="G12416" s="1"/>
      <c r="H12416" s="1"/>
      <c r="I12416" s="1"/>
      <c r="J12416" s="1"/>
      <c r="K12416" s="1"/>
      <c r="L12416" s="1"/>
      <c r="M12416" s="1"/>
      <c r="N12416" s="1"/>
    </row>
    <row r="12417" spans="6:14" x14ac:dyDescent="0.25">
      <c r="F12417" s="1"/>
      <c r="G12417" s="1"/>
      <c r="H12417" s="1"/>
      <c r="I12417" s="1"/>
      <c r="J12417" s="1"/>
      <c r="K12417" s="1"/>
      <c r="L12417" s="1"/>
      <c r="M12417" s="1"/>
      <c r="N12417" s="1"/>
    </row>
    <row r="12418" spans="6:14" x14ac:dyDescent="0.25">
      <c r="F12418" s="1"/>
      <c r="G12418" s="1"/>
      <c r="H12418" s="1"/>
      <c r="I12418" s="1"/>
      <c r="J12418" s="1"/>
      <c r="K12418" s="1"/>
      <c r="L12418" s="1"/>
      <c r="M12418" s="1"/>
      <c r="N12418" s="1"/>
    </row>
    <row r="12419" spans="6:14" x14ac:dyDescent="0.25">
      <c r="F12419" s="1"/>
      <c r="G12419" s="1"/>
      <c r="H12419" s="1"/>
      <c r="I12419" s="1"/>
      <c r="J12419" s="1"/>
      <c r="K12419" s="1"/>
      <c r="L12419" s="1"/>
      <c r="M12419" s="1"/>
      <c r="N12419" s="1"/>
    </row>
    <row r="12420" spans="6:14" x14ac:dyDescent="0.25">
      <c r="F12420" s="1"/>
      <c r="G12420" s="1"/>
      <c r="H12420" s="1"/>
      <c r="I12420" s="1"/>
      <c r="J12420" s="1"/>
      <c r="K12420" s="1"/>
      <c r="L12420" s="1"/>
      <c r="M12420" s="1"/>
      <c r="N12420" s="1"/>
    </row>
    <row r="12421" spans="6:14" x14ac:dyDescent="0.25">
      <c r="F12421" s="1"/>
      <c r="G12421" s="1"/>
      <c r="H12421" s="1"/>
      <c r="I12421" s="1"/>
      <c r="J12421" s="1"/>
      <c r="K12421" s="1"/>
      <c r="L12421" s="1"/>
      <c r="M12421" s="1"/>
      <c r="N12421" s="1"/>
    </row>
    <row r="12422" spans="6:14" x14ac:dyDescent="0.25">
      <c r="F12422" s="1"/>
      <c r="G12422" s="1"/>
      <c r="H12422" s="1"/>
      <c r="I12422" s="1"/>
      <c r="J12422" s="1"/>
      <c r="K12422" s="1"/>
      <c r="L12422" s="1"/>
      <c r="M12422" s="1"/>
      <c r="N12422" s="1"/>
    </row>
    <row r="12423" spans="6:14" x14ac:dyDescent="0.25">
      <c r="F12423" s="1"/>
      <c r="G12423" s="1"/>
      <c r="H12423" s="1"/>
      <c r="I12423" s="1"/>
      <c r="J12423" s="1"/>
      <c r="K12423" s="1"/>
      <c r="L12423" s="1"/>
      <c r="M12423" s="1"/>
      <c r="N12423" s="1"/>
    </row>
    <row r="12424" spans="6:14" x14ac:dyDescent="0.25">
      <c r="F12424" s="1"/>
      <c r="G12424" s="1"/>
      <c r="H12424" s="1"/>
      <c r="I12424" s="1"/>
      <c r="J12424" s="1"/>
      <c r="K12424" s="1"/>
      <c r="L12424" s="1"/>
      <c r="M12424" s="1"/>
      <c r="N12424" s="1"/>
    </row>
    <row r="12425" spans="6:14" x14ac:dyDescent="0.25">
      <c r="F12425" s="1"/>
      <c r="G12425" s="1"/>
      <c r="H12425" s="1"/>
      <c r="I12425" s="1"/>
      <c r="J12425" s="1"/>
      <c r="K12425" s="1"/>
      <c r="L12425" s="1"/>
      <c r="M12425" s="1"/>
      <c r="N12425" s="1"/>
    </row>
    <row r="12426" spans="6:14" x14ac:dyDescent="0.25">
      <c r="F12426" s="1"/>
      <c r="G12426" s="1"/>
      <c r="H12426" s="1"/>
      <c r="I12426" s="1"/>
      <c r="J12426" s="1"/>
      <c r="K12426" s="1"/>
      <c r="L12426" s="1"/>
      <c r="M12426" s="1"/>
      <c r="N12426" s="1"/>
    </row>
    <row r="12427" spans="6:14" x14ac:dyDescent="0.25">
      <c r="F12427" s="1"/>
      <c r="G12427" s="1"/>
      <c r="H12427" s="1"/>
      <c r="I12427" s="1"/>
      <c r="J12427" s="1"/>
      <c r="K12427" s="1"/>
      <c r="L12427" s="1"/>
      <c r="M12427" s="1"/>
      <c r="N12427" s="1"/>
    </row>
    <row r="12428" spans="6:14" x14ac:dyDescent="0.25">
      <c r="F12428" s="1"/>
      <c r="G12428" s="1"/>
      <c r="H12428" s="1"/>
      <c r="I12428" s="1"/>
      <c r="J12428" s="1"/>
      <c r="K12428" s="1"/>
      <c r="L12428" s="1"/>
      <c r="M12428" s="1"/>
      <c r="N12428" s="1"/>
    </row>
    <row r="12429" spans="6:14" x14ac:dyDescent="0.25">
      <c r="F12429" s="1"/>
      <c r="G12429" s="1"/>
      <c r="H12429" s="1"/>
      <c r="I12429" s="1"/>
      <c r="J12429" s="1"/>
      <c r="K12429" s="1"/>
      <c r="L12429" s="1"/>
      <c r="M12429" s="1"/>
      <c r="N12429" s="1"/>
    </row>
    <row r="12430" spans="6:14" x14ac:dyDescent="0.25">
      <c r="F12430" s="1"/>
      <c r="G12430" s="1"/>
      <c r="H12430" s="1"/>
      <c r="I12430" s="1"/>
      <c r="J12430" s="1"/>
      <c r="K12430" s="1"/>
      <c r="L12430" s="1"/>
      <c r="M12430" s="1"/>
      <c r="N12430" s="1"/>
    </row>
    <row r="12431" spans="6:14" x14ac:dyDescent="0.25">
      <c r="F12431" s="1"/>
      <c r="G12431" s="1"/>
      <c r="H12431" s="1"/>
      <c r="I12431" s="1"/>
      <c r="J12431" s="1"/>
      <c r="K12431" s="1"/>
      <c r="L12431" s="1"/>
      <c r="M12431" s="1"/>
      <c r="N12431" s="1"/>
    </row>
    <row r="12432" spans="6:14" x14ac:dyDescent="0.25">
      <c r="F12432" s="1"/>
      <c r="G12432" s="1"/>
      <c r="H12432" s="1"/>
      <c r="I12432" s="1"/>
      <c r="J12432" s="1"/>
      <c r="K12432" s="1"/>
      <c r="L12432" s="1"/>
      <c r="M12432" s="1"/>
      <c r="N12432" s="1"/>
    </row>
    <row r="12433" spans="6:14" x14ac:dyDescent="0.25">
      <c r="F12433" s="1"/>
      <c r="G12433" s="1"/>
      <c r="H12433" s="1"/>
      <c r="I12433" s="1"/>
      <c r="J12433" s="1"/>
      <c r="K12433" s="1"/>
      <c r="L12433" s="1"/>
      <c r="M12433" s="1"/>
      <c r="N12433" s="1"/>
    </row>
    <row r="12434" spans="6:14" x14ac:dyDescent="0.25">
      <c r="F12434" s="1"/>
      <c r="G12434" s="1"/>
      <c r="H12434" s="1"/>
      <c r="I12434" s="1"/>
      <c r="J12434" s="1"/>
      <c r="K12434" s="1"/>
      <c r="L12434" s="1"/>
      <c r="M12434" s="1"/>
      <c r="N12434" s="1"/>
    </row>
    <row r="12435" spans="6:14" x14ac:dyDescent="0.25">
      <c r="F12435" s="1"/>
      <c r="G12435" s="1"/>
      <c r="H12435" s="1"/>
      <c r="I12435" s="1"/>
      <c r="J12435" s="1"/>
      <c r="K12435" s="1"/>
      <c r="L12435" s="1"/>
      <c r="M12435" s="1"/>
      <c r="N12435" s="1"/>
    </row>
    <row r="12436" spans="6:14" x14ac:dyDescent="0.25">
      <c r="F12436" s="1"/>
      <c r="G12436" s="1"/>
      <c r="H12436" s="1"/>
      <c r="I12436" s="1"/>
      <c r="J12436" s="1"/>
      <c r="K12436" s="1"/>
      <c r="L12436" s="1"/>
      <c r="M12436" s="1"/>
      <c r="N12436" s="1"/>
    </row>
    <row r="12437" spans="6:14" x14ac:dyDescent="0.25">
      <c r="F12437" s="1"/>
      <c r="G12437" s="1"/>
      <c r="H12437" s="1"/>
      <c r="I12437" s="1"/>
      <c r="J12437" s="1"/>
      <c r="K12437" s="1"/>
      <c r="L12437" s="1"/>
      <c r="M12437" s="1"/>
      <c r="N12437" s="1"/>
    </row>
    <row r="12438" spans="6:14" x14ac:dyDescent="0.25">
      <c r="F12438" s="1"/>
      <c r="G12438" s="1"/>
      <c r="H12438" s="1"/>
      <c r="I12438" s="1"/>
      <c r="J12438" s="1"/>
      <c r="K12438" s="1"/>
      <c r="L12438" s="1"/>
      <c r="M12438" s="1"/>
      <c r="N12438" s="1"/>
    </row>
    <row r="12439" spans="6:14" x14ac:dyDescent="0.25">
      <c r="F12439" s="1"/>
      <c r="G12439" s="1"/>
      <c r="H12439" s="1"/>
      <c r="I12439" s="1"/>
      <c r="J12439" s="1"/>
      <c r="K12439" s="1"/>
      <c r="L12439" s="1"/>
      <c r="M12439" s="1"/>
      <c r="N12439" s="1"/>
    </row>
    <row r="12440" spans="6:14" x14ac:dyDescent="0.25">
      <c r="F12440" s="1"/>
      <c r="G12440" s="1"/>
      <c r="H12440" s="1"/>
      <c r="I12440" s="1"/>
      <c r="J12440" s="1"/>
      <c r="K12440" s="1"/>
      <c r="L12440" s="1"/>
      <c r="M12440" s="1"/>
      <c r="N12440" s="1"/>
    </row>
    <row r="12441" spans="6:14" x14ac:dyDescent="0.25">
      <c r="F12441" s="1"/>
      <c r="G12441" s="1"/>
      <c r="H12441" s="1"/>
      <c r="I12441" s="1"/>
      <c r="J12441" s="1"/>
      <c r="K12441" s="1"/>
      <c r="L12441" s="1"/>
      <c r="M12441" s="1"/>
      <c r="N12441" s="1"/>
    </row>
    <row r="12442" spans="6:14" x14ac:dyDescent="0.25">
      <c r="F12442" s="1"/>
      <c r="G12442" s="1"/>
      <c r="H12442" s="1"/>
      <c r="I12442" s="1"/>
      <c r="J12442" s="1"/>
      <c r="K12442" s="1"/>
      <c r="L12442" s="1"/>
      <c r="M12442" s="1"/>
      <c r="N12442" s="1"/>
    </row>
    <row r="12443" spans="6:14" x14ac:dyDescent="0.25">
      <c r="F12443" s="1"/>
      <c r="G12443" s="1"/>
      <c r="H12443" s="1"/>
      <c r="I12443" s="1"/>
      <c r="J12443" s="1"/>
      <c r="K12443" s="1"/>
      <c r="L12443" s="1"/>
      <c r="M12443" s="1"/>
      <c r="N12443" s="1"/>
    </row>
    <row r="12444" spans="6:14" x14ac:dyDescent="0.25">
      <c r="F12444" s="1"/>
      <c r="G12444" s="1"/>
      <c r="H12444" s="1"/>
      <c r="I12444" s="1"/>
      <c r="J12444" s="1"/>
      <c r="K12444" s="1"/>
      <c r="L12444" s="1"/>
      <c r="M12444" s="1"/>
      <c r="N12444" s="1"/>
    </row>
    <row r="12445" spans="6:14" x14ac:dyDescent="0.25">
      <c r="F12445" s="1"/>
      <c r="G12445" s="1"/>
      <c r="H12445" s="1"/>
      <c r="I12445" s="1"/>
      <c r="J12445" s="1"/>
      <c r="K12445" s="1"/>
      <c r="L12445" s="1"/>
      <c r="M12445" s="1"/>
      <c r="N12445" s="1"/>
    </row>
    <row r="12446" spans="6:14" x14ac:dyDescent="0.25">
      <c r="F12446" s="1"/>
      <c r="G12446" s="1"/>
      <c r="H12446" s="1"/>
      <c r="I12446" s="1"/>
      <c r="J12446" s="1"/>
      <c r="K12446" s="1"/>
      <c r="L12446" s="1"/>
      <c r="M12446" s="1"/>
      <c r="N12446" s="1"/>
    </row>
    <row r="12447" spans="6:14" x14ac:dyDescent="0.25">
      <c r="F12447" s="1"/>
      <c r="G12447" s="1"/>
      <c r="H12447" s="1"/>
      <c r="I12447" s="1"/>
      <c r="J12447" s="1"/>
      <c r="K12447" s="1"/>
      <c r="L12447" s="1"/>
      <c r="M12447" s="1"/>
      <c r="N12447" s="1"/>
    </row>
    <row r="12448" spans="6:14" x14ac:dyDescent="0.25">
      <c r="F12448" s="1"/>
      <c r="G12448" s="1"/>
      <c r="H12448" s="1"/>
      <c r="I12448" s="1"/>
      <c r="J12448" s="1"/>
      <c r="K12448" s="1"/>
      <c r="L12448" s="1"/>
      <c r="M12448" s="1"/>
      <c r="N12448" s="1"/>
    </row>
    <row r="12449" spans="6:14" x14ac:dyDescent="0.25">
      <c r="F12449" s="1"/>
      <c r="G12449" s="1"/>
      <c r="H12449" s="1"/>
      <c r="I12449" s="1"/>
      <c r="J12449" s="1"/>
      <c r="K12449" s="1"/>
      <c r="L12449" s="1"/>
      <c r="M12449" s="1"/>
      <c r="N12449" s="1"/>
    </row>
    <row r="12450" spans="6:14" x14ac:dyDescent="0.25">
      <c r="F12450" s="1"/>
      <c r="G12450" s="1"/>
      <c r="H12450" s="1"/>
      <c r="I12450" s="1"/>
      <c r="J12450" s="1"/>
      <c r="K12450" s="1"/>
      <c r="L12450" s="1"/>
      <c r="M12450" s="1"/>
      <c r="N12450" s="1"/>
    </row>
    <row r="12451" spans="6:14" x14ac:dyDescent="0.25">
      <c r="F12451" s="1"/>
      <c r="G12451" s="1"/>
      <c r="H12451" s="1"/>
      <c r="I12451" s="1"/>
      <c r="J12451" s="1"/>
      <c r="K12451" s="1"/>
      <c r="L12451" s="1"/>
      <c r="M12451" s="1"/>
      <c r="N12451" s="1"/>
    </row>
    <row r="12452" spans="6:14" x14ac:dyDescent="0.25">
      <c r="F12452" s="1"/>
      <c r="G12452" s="1"/>
      <c r="H12452" s="1"/>
      <c r="I12452" s="1"/>
      <c r="J12452" s="1"/>
      <c r="K12452" s="1"/>
      <c r="L12452" s="1"/>
      <c r="M12452" s="1"/>
      <c r="N12452" s="1"/>
    </row>
    <row r="12453" spans="6:14" x14ac:dyDescent="0.25">
      <c r="F12453" s="1"/>
      <c r="G12453" s="1"/>
      <c r="H12453" s="1"/>
      <c r="I12453" s="1"/>
      <c r="J12453" s="1"/>
      <c r="K12453" s="1"/>
      <c r="L12453" s="1"/>
      <c r="M12453" s="1"/>
      <c r="N12453" s="1"/>
    </row>
    <row r="12454" spans="6:14" x14ac:dyDescent="0.25">
      <c r="F12454" s="1"/>
      <c r="G12454" s="1"/>
      <c r="H12454" s="1"/>
      <c r="I12454" s="1"/>
      <c r="J12454" s="1"/>
      <c r="K12454" s="1"/>
      <c r="L12454" s="1"/>
      <c r="M12454" s="1"/>
      <c r="N12454" s="1"/>
    </row>
    <row r="12455" spans="6:14" x14ac:dyDescent="0.25">
      <c r="F12455" s="1"/>
      <c r="G12455" s="1"/>
      <c r="H12455" s="1"/>
      <c r="I12455" s="1"/>
      <c r="J12455" s="1"/>
      <c r="K12455" s="1"/>
      <c r="L12455" s="1"/>
      <c r="M12455" s="1"/>
      <c r="N12455" s="1"/>
    </row>
    <row r="12456" spans="6:14" x14ac:dyDescent="0.25">
      <c r="F12456" s="1"/>
      <c r="G12456" s="1"/>
      <c r="H12456" s="1"/>
      <c r="I12456" s="1"/>
      <c r="J12456" s="1"/>
      <c r="K12456" s="1"/>
      <c r="L12456" s="1"/>
      <c r="M12456" s="1"/>
      <c r="N12456" s="1"/>
    </row>
    <row r="12457" spans="6:14" x14ac:dyDescent="0.25">
      <c r="F12457" s="1"/>
      <c r="G12457" s="1"/>
      <c r="H12457" s="1"/>
      <c r="I12457" s="1"/>
      <c r="J12457" s="1"/>
      <c r="K12457" s="1"/>
      <c r="L12457" s="1"/>
      <c r="M12457" s="1"/>
      <c r="N12457" s="1"/>
    </row>
    <row r="12458" spans="6:14" x14ac:dyDescent="0.25">
      <c r="F12458" s="1"/>
      <c r="G12458" s="1"/>
      <c r="H12458" s="1"/>
      <c r="I12458" s="1"/>
      <c r="J12458" s="1"/>
      <c r="K12458" s="1"/>
      <c r="L12458" s="1"/>
      <c r="M12458" s="1"/>
      <c r="N12458" s="1"/>
    </row>
    <row r="12459" spans="6:14" x14ac:dyDescent="0.25">
      <c r="F12459" s="1"/>
      <c r="G12459" s="1"/>
      <c r="H12459" s="1"/>
      <c r="I12459" s="1"/>
      <c r="J12459" s="1"/>
      <c r="K12459" s="1"/>
      <c r="L12459" s="1"/>
      <c r="M12459" s="1"/>
      <c r="N12459" s="1"/>
    </row>
    <row r="12460" spans="6:14" x14ac:dyDescent="0.25">
      <c r="F12460" s="1"/>
      <c r="G12460" s="1"/>
      <c r="H12460" s="1"/>
      <c r="I12460" s="1"/>
      <c r="J12460" s="1"/>
      <c r="K12460" s="1"/>
      <c r="L12460" s="1"/>
      <c r="M12460" s="1"/>
      <c r="N12460" s="1"/>
    </row>
    <row r="12461" spans="6:14" x14ac:dyDescent="0.25">
      <c r="F12461" s="1"/>
      <c r="G12461" s="1"/>
      <c r="H12461" s="1"/>
      <c r="I12461" s="1"/>
      <c r="J12461" s="1"/>
      <c r="K12461" s="1"/>
      <c r="L12461" s="1"/>
      <c r="M12461" s="1"/>
      <c r="N12461" s="1"/>
    </row>
    <row r="12462" spans="6:14" x14ac:dyDescent="0.25">
      <c r="F12462" s="1"/>
      <c r="G12462" s="1"/>
      <c r="H12462" s="1"/>
      <c r="I12462" s="1"/>
      <c r="J12462" s="1"/>
      <c r="K12462" s="1"/>
      <c r="L12462" s="1"/>
      <c r="M12462" s="1"/>
      <c r="N12462" s="1"/>
    </row>
    <row r="12463" spans="6:14" x14ac:dyDescent="0.25">
      <c r="F12463" s="1"/>
      <c r="G12463" s="1"/>
      <c r="H12463" s="1"/>
      <c r="I12463" s="1"/>
      <c r="J12463" s="1"/>
      <c r="K12463" s="1"/>
      <c r="L12463" s="1"/>
      <c r="M12463" s="1"/>
      <c r="N12463" s="1"/>
    </row>
    <row r="12464" spans="6:14" x14ac:dyDescent="0.25">
      <c r="F12464" s="1"/>
      <c r="G12464" s="1"/>
      <c r="H12464" s="1"/>
      <c r="I12464" s="1"/>
      <c r="J12464" s="1"/>
      <c r="K12464" s="1"/>
      <c r="L12464" s="1"/>
      <c r="M12464" s="1"/>
      <c r="N12464" s="1"/>
    </row>
    <row r="12465" spans="6:14" x14ac:dyDescent="0.25">
      <c r="F12465" s="1"/>
      <c r="G12465" s="1"/>
      <c r="H12465" s="1"/>
      <c r="I12465" s="1"/>
      <c r="J12465" s="1"/>
      <c r="K12465" s="1"/>
      <c r="L12465" s="1"/>
      <c r="M12465" s="1"/>
      <c r="N12465" s="1"/>
    </row>
    <row r="12466" spans="6:14" x14ac:dyDescent="0.25">
      <c r="F12466" s="1"/>
      <c r="G12466" s="1"/>
      <c r="H12466" s="1"/>
      <c r="I12466" s="1"/>
      <c r="J12466" s="1"/>
      <c r="K12466" s="1"/>
      <c r="L12466" s="1"/>
      <c r="M12466" s="1"/>
      <c r="N12466" s="1"/>
    </row>
    <row r="12467" spans="6:14" x14ac:dyDescent="0.25">
      <c r="F12467" s="1"/>
      <c r="G12467" s="1"/>
      <c r="H12467" s="1"/>
      <c r="I12467" s="1"/>
      <c r="J12467" s="1"/>
      <c r="K12467" s="1"/>
      <c r="L12467" s="1"/>
      <c r="M12467" s="1"/>
      <c r="N12467" s="1"/>
    </row>
    <row r="12468" spans="6:14" x14ac:dyDescent="0.25">
      <c r="F12468" s="1"/>
      <c r="G12468" s="1"/>
      <c r="H12468" s="1"/>
      <c r="I12468" s="1"/>
      <c r="J12468" s="1"/>
      <c r="K12468" s="1"/>
      <c r="L12468" s="1"/>
      <c r="M12468" s="1"/>
      <c r="N12468" s="1"/>
    </row>
    <row r="12469" spans="6:14" x14ac:dyDescent="0.25">
      <c r="F12469" s="1"/>
      <c r="G12469" s="1"/>
      <c r="H12469" s="1"/>
      <c r="I12469" s="1"/>
      <c r="J12469" s="1"/>
      <c r="K12469" s="1"/>
      <c r="L12469" s="1"/>
      <c r="M12469" s="1"/>
      <c r="N12469" s="1"/>
    </row>
    <row r="12470" spans="6:14" x14ac:dyDescent="0.25">
      <c r="F12470" s="1"/>
      <c r="G12470" s="1"/>
      <c r="H12470" s="1"/>
      <c r="I12470" s="1"/>
      <c r="J12470" s="1"/>
      <c r="K12470" s="1"/>
      <c r="L12470" s="1"/>
      <c r="M12470" s="1"/>
      <c r="N12470" s="1"/>
    </row>
    <row r="12471" spans="6:14" x14ac:dyDescent="0.25">
      <c r="F12471" s="1"/>
      <c r="G12471" s="1"/>
      <c r="H12471" s="1"/>
      <c r="I12471" s="1"/>
      <c r="J12471" s="1"/>
      <c r="K12471" s="1"/>
      <c r="L12471" s="1"/>
      <c r="M12471" s="1"/>
      <c r="N12471" s="1"/>
    </row>
    <row r="12472" spans="6:14" x14ac:dyDescent="0.25">
      <c r="F12472" s="1"/>
      <c r="G12472" s="1"/>
      <c r="H12472" s="1"/>
      <c r="I12472" s="1"/>
      <c r="J12472" s="1"/>
      <c r="K12472" s="1"/>
      <c r="L12472" s="1"/>
      <c r="M12472" s="1"/>
      <c r="N12472" s="1"/>
    </row>
    <row r="12473" spans="6:14" x14ac:dyDescent="0.25">
      <c r="F12473" s="1"/>
      <c r="G12473" s="1"/>
      <c r="H12473" s="1"/>
      <c r="I12473" s="1"/>
      <c r="J12473" s="1"/>
      <c r="K12473" s="1"/>
      <c r="L12473" s="1"/>
      <c r="M12473" s="1"/>
      <c r="N12473" s="1"/>
    </row>
    <row r="12474" spans="6:14" x14ac:dyDescent="0.25">
      <c r="F12474" s="1"/>
      <c r="G12474" s="1"/>
      <c r="H12474" s="1"/>
      <c r="I12474" s="1"/>
      <c r="J12474" s="1"/>
      <c r="K12474" s="1"/>
      <c r="L12474" s="1"/>
      <c r="M12474" s="1"/>
      <c r="N12474" s="1"/>
    </row>
    <row r="12475" spans="6:14" x14ac:dyDescent="0.25">
      <c r="F12475" s="1"/>
      <c r="G12475" s="1"/>
      <c r="H12475" s="1"/>
      <c r="I12475" s="1"/>
      <c r="J12475" s="1"/>
      <c r="K12475" s="1"/>
      <c r="L12475" s="1"/>
      <c r="M12475" s="1"/>
      <c r="N12475" s="1"/>
    </row>
    <row r="12476" spans="6:14" x14ac:dyDescent="0.25">
      <c r="F12476" s="1"/>
      <c r="G12476" s="1"/>
      <c r="H12476" s="1"/>
      <c r="I12476" s="1"/>
      <c r="J12476" s="1"/>
      <c r="K12476" s="1"/>
      <c r="L12476" s="1"/>
      <c r="M12476" s="1"/>
      <c r="N12476" s="1"/>
    </row>
    <row r="12477" spans="6:14" x14ac:dyDescent="0.25">
      <c r="F12477" s="1"/>
      <c r="G12477" s="1"/>
      <c r="H12477" s="1"/>
      <c r="I12477" s="1"/>
      <c r="J12477" s="1"/>
      <c r="K12477" s="1"/>
      <c r="L12477" s="1"/>
      <c r="M12477" s="1"/>
      <c r="N12477" s="1"/>
    </row>
    <row r="12478" spans="6:14" x14ac:dyDescent="0.25">
      <c r="F12478" s="1"/>
      <c r="G12478" s="1"/>
      <c r="H12478" s="1"/>
      <c r="I12478" s="1"/>
      <c r="J12478" s="1"/>
      <c r="K12478" s="1"/>
      <c r="L12478" s="1"/>
      <c r="M12478" s="1"/>
      <c r="N12478" s="1"/>
    </row>
    <row r="12479" spans="6:14" x14ac:dyDescent="0.25">
      <c r="F12479" s="1"/>
      <c r="G12479" s="1"/>
      <c r="H12479" s="1"/>
      <c r="I12479" s="1"/>
      <c r="J12479" s="1"/>
      <c r="K12479" s="1"/>
      <c r="L12479" s="1"/>
      <c r="M12479" s="1"/>
      <c r="N12479" s="1"/>
    </row>
    <row r="12480" spans="6:14" x14ac:dyDescent="0.25">
      <c r="F12480" s="1"/>
      <c r="G12480" s="1"/>
      <c r="H12480" s="1"/>
      <c r="I12480" s="1"/>
      <c r="J12480" s="1"/>
      <c r="K12480" s="1"/>
      <c r="L12480" s="1"/>
      <c r="M12480" s="1"/>
      <c r="N12480" s="1"/>
    </row>
    <row r="12481" spans="6:14" x14ac:dyDescent="0.25">
      <c r="F12481" s="1"/>
      <c r="G12481" s="1"/>
      <c r="H12481" s="1"/>
      <c r="I12481" s="1"/>
      <c r="J12481" s="1"/>
      <c r="K12481" s="1"/>
      <c r="L12481" s="1"/>
      <c r="M12481" s="1"/>
      <c r="N12481" s="1"/>
    </row>
    <row r="12482" spans="6:14" x14ac:dyDescent="0.25">
      <c r="F12482" s="1"/>
      <c r="G12482" s="1"/>
      <c r="H12482" s="1"/>
      <c r="I12482" s="1"/>
      <c r="J12482" s="1"/>
      <c r="K12482" s="1"/>
      <c r="L12482" s="1"/>
      <c r="M12482" s="1"/>
      <c r="N12482" s="1"/>
    </row>
    <row r="12483" spans="6:14" x14ac:dyDescent="0.25">
      <c r="F12483" s="1"/>
      <c r="G12483" s="1"/>
      <c r="H12483" s="1"/>
      <c r="I12483" s="1"/>
      <c r="J12483" s="1"/>
      <c r="K12483" s="1"/>
      <c r="L12483" s="1"/>
      <c r="M12483" s="1"/>
      <c r="N12483" s="1"/>
    </row>
    <row r="12484" spans="6:14" x14ac:dyDescent="0.25">
      <c r="F12484" s="1"/>
      <c r="G12484" s="1"/>
      <c r="H12484" s="1"/>
      <c r="I12484" s="1"/>
      <c r="J12484" s="1"/>
      <c r="K12484" s="1"/>
      <c r="L12484" s="1"/>
      <c r="M12484" s="1"/>
      <c r="N12484" s="1"/>
    </row>
    <row r="12485" spans="6:14" x14ac:dyDescent="0.25">
      <c r="F12485" s="1"/>
      <c r="G12485" s="1"/>
      <c r="H12485" s="1"/>
      <c r="I12485" s="1"/>
      <c r="J12485" s="1"/>
      <c r="K12485" s="1"/>
      <c r="L12485" s="1"/>
      <c r="M12485" s="1"/>
      <c r="N12485" s="1"/>
    </row>
    <row r="12486" spans="6:14" x14ac:dyDescent="0.25">
      <c r="F12486" s="1"/>
      <c r="G12486" s="1"/>
      <c r="H12486" s="1"/>
      <c r="I12486" s="1"/>
      <c r="J12486" s="1"/>
      <c r="K12486" s="1"/>
      <c r="L12486" s="1"/>
      <c r="M12486" s="1"/>
      <c r="N12486" s="1"/>
    </row>
    <row r="12487" spans="6:14" x14ac:dyDescent="0.25">
      <c r="F12487" s="1"/>
      <c r="G12487" s="1"/>
      <c r="H12487" s="1"/>
      <c r="I12487" s="1"/>
      <c r="J12487" s="1"/>
      <c r="K12487" s="1"/>
      <c r="L12487" s="1"/>
      <c r="M12487" s="1"/>
      <c r="N12487" s="1"/>
    </row>
    <row r="12488" spans="6:14" x14ac:dyDescent="0.25">
      <c r="F12488" s="1"/>
      <c r="G12488" s="1"/>
      <c r="H12488" s="1"/>
      <c r="I12488" s="1"/>
      <c r="J12488" s="1"/>
      <c r="K12488" s="1"/>
      <c r="L12488" s="1"/>
      <c r="M12488" s="1"/>
      <c r="N12488" s="1"/>
    </row>
    <row r="12489" spans="6:14" x14ac:dyDescent="0.25">
      <c r="F12489" s="1"/>
      <c r="G12489" s="1"/>
      <c r="H12489" s="1"/>
      <c r="I12489" s="1"/>
      <c r="J12489" s="1"/>
      <c r="K12489" s="1"/>
      <c r="L12489" s="1"/>
      <c r="M12489" s="1"/>
      <c r="N12489" s="1"/>
    </row>
    <row r="12490" spans="6:14" x14ac:dyDescent="0.25">
      <c r="F12490" s="1"/>
      <c r="G12490" s="1"/>
      <c r="H12490" s="1"/>
      <c r="I12490" s="1"/>
      <c r="J12490" s="1"/>
      <c r="K12490" s="1"/>
      <c r="L12490" s="1"/>
      <c r="M12490" s="1"/>
      <c r="N12490" s="1"/>
    </row>
    <row r="12491" spans="6:14" x14ac:dyDescent="0.25">
      <c r="F12491" s="1"/>
      <c r="G12491" s="1"/>
      <c r="H12491" s="1"/>
      <c r="I12491" s="1"/>
      <c r="J12491" s="1"/>
      <c r="K12491" s="1"/>
      <c r="L12491" s="1"/>
      <c r="M12491" s="1"/>
      <c r="N12491" s="1"/>
    </row>
    <row r="12492" spans="6:14" x14ac:dyDescent="0.25">
      <c r="F12492" s="1"/>
      <c r="G12492" s="1"/>
      <c r="H12492" s="1"/>
      <c r="I12492" s="1"/>
      <c r="J12492" s="1"/>
      <c r="K12492" s="1"/>
      <c r="L12492" s="1"/>
      <c r="M12492" s="1"/>
      <c r="N12492" s="1"/>
    </row>
    <row r="12493" spans="6:14" x14ac:dyDescent="0.25">
      <c r="F12493" s="1"/>
      <c r="G12493" s="1"/>
      <c r="H12493" s="1"/>
      <c r="I12493" s="1"/>
      <c r="J12493" s="1"/>
      <c r="K12493" s="1"/>
      <c r="L12493" s="1"/>
      <c r="M12493" s="1"/>
      <c r="N12493" s="1"/>
    </row>
    <row r="12494" spans="6:14" x14ac:dyDescent="0.25">
      <c r="F12494" s="1"/>
      <c r="G12494" s="1"/>
      <c r="H12494" s="1"/>
      <c r="I12494" s="1"/>
      <c r="J12494" s="1"/>
      <c r="K12494" s="1"/>
      <c r="L12494" s="1"/>
      <c r="M12494" s="1"/>
      <c r="N12494" s="1"/>
    </row>
    <row r="12495" spans="6:14" x14ac:dyDescent="0.25">
      <c r="F12495" s="1"/>
      <c r="G12495" s="1"/>
      <c r="H12495" s="1"/>
      <c r="I12495" s="1"/>
      <c r="J12495" s="1"/>
      <c r="K12495" s="1"/>
      <c r="L12495" s="1"/>
      <c r="M12495" s="1"/>
      <c r="N12495" s="1"/>
    </row>
    <row r="12496" spans="6:14" x14ac:dyDescent="0.25">
      <c r="F12496" s="1"/>
      <c r="G12496" s="1"/>
      <c r="H12496" s="1"/>
      <c r="I12496" s="1"/>
      <c r="J12496" s="1"/>
      <c r="K12496" s="1"/>
      <c r="L12496" s="1"/>
      <c r="M12496" s="1"/>
      <c r="N12496" s="1"/>
    </row>
    <row r="12497" spans="6:14" x14ac:dyDescent="0.25">
      <c r="F12497" s="1"/>
      <c r="G12497" s="1"/>
      <c r="H12497" s="1"/>
      <c r="I12497" s="1"/>
      <c r="J12497" s="1"/>
      <c r="K12497" s="1"/>
      <c r="L12497" s="1"/>
      <c r="M12497" s="1"/>
      <c r="N12497" s="1"/>
    </row>
    <row r="12498" spans="6:14" x14ac:dyDescent="0.25">
      <c r="F12498" s="1"/>
      <c r="G12498" s="1"/>
      <c r="H12498" s="1"/>
      <c r="I12498" s="1"/>
      <c r="J12498" s="1"/>
      <c r="K12498" s="1"/>
      <c r="L12498" s="1"/>
      <c r="M12498" s="1"/>
      <c r="N12498" s="1"/>
    </row>
    <row r="12499" spans="6:14" x14ac:dyDescent="0.25">
      <c r="F12499" s="1"/>
      <c r="G12499" s="1"/>
      <c r="H12499" s="1"/>
      <c r="I12499" s="1"/>
      <c r="J12499" s="1"/>
      <c r="K12499" s="1"/>
      <c r="L12499" s="1"/>
      <c r="M12499" s="1"/>
      <c r="N12499" s="1"/>
    </row>
    <row r="12500" spans="6:14" x14ac:dyDescent="0.25">
      <c r="F12500" s="1"/>
      <c r="G12500" s="1"/>
      <c r="H12500" s="1"/>
      <c r="I12500" s="1"/>
      <c r="J12500" s="1"/>
      <c r="K12500" s="1"/>
      <c r="L12500" s="1"/>
      <c r="M12500" s="1"/>
      <c r="N12500" s="1"/>
    </row>
    <row r="12501" spans="6:14" x14ac:dyDescent="0.25">
      <c r="F12501" s="1"/>
      <c r="G12501" s="1"/>
      <c r="H12501" s="1"/>
      <c r="I12501" s="1"/>
      <c r="J12501" s="1"/>
      <c r="K12501" s="1"/>
      <c r="L12501" s="1"/>
      <c r="M12501" s="1"/>
      <c r="N12501" s="1"/>
    </row>
    <row r="12502" spans="6:14" x14ac:dyDescent="0.25">
      <c r="F12502" s="1"/>
      <c r="G12502" s="1"/>
      <c r="H12502" s="1"/>
      <c r="I12502" s="1"/>
      <c r="J12502" s="1"/>
      <c r="K12502" s="1"/>
      <c r="L12502" s="1"/>
      <c r="M12502" s="1"/>
      <c r="N12502" s="1"/>
    </row>
    <row r="12503" spans="6:14" x14ac:dyDescent="0.25">
      <c r="F12503" s="1"/>
      <c r="G12503" s="1"/>
      <c r="H12503" s="1"/>
      <c r="I12503" s="1"/>
      <c r="J12503" s="1"/>
      <c r="K12503" s="1"/>
      <c r="L12503" s="1"/>
      <c r="M12503" s="1"/>
      <c r="N12503" s="1"/>
    </row>
    <row r="12504" spans="6:14" x14ac:dyDescent="0.25">
      <c r="F12504" s="1"/>
      <c r="G12504" s="1"/>
      <c r="H12504" s="1"/>
      <c r="I12504" s="1"/>
      <c r="J12504" s="1"/>
      <c r="K12504" s="1"/>
      <c r="L12504" s="1"/>
      <c r="M12504" s="1"/>
      <c r="N12504" s="1"/>
    </row>
    <row r="12505" spans="6:14" x14ac:dyDescent="0.25">
      <c r="F12505" s="1"/>
      <c r="G12505" s="1"/>
      <c r="H12505" s="1"/>
      <c r="I12505" s="1"/>
      <c r="J12505" s="1"/>
      <c r="K12505" s="1"/>
      <c r="L12505" s="1"/>
      <c r="M12505" s="1"/>
      <c r="N12505" s="1"/>
    </row>
    <row r="12506" spans="6:14" x14ac:dyDescent="0.25">
      <c r="F12506" s="1"/>
      <c r="G12506" s="1"/>
      <c r="H12506" s="1"/>
      <c r="I12506" s="1"/>
      <c r="J12506" s="1"/>
      <c r="K12506" s="1"/>
      <c r="L12506" s="1"/>
      <c r="M12506" s="1"/>
      <c r="N12506" s="1"/>
    </row>
    <row r="12507" spans="6:14" x14ac:dyDescent="0.25">
      <c r="F12507" s="1"/>
      <c r="G12507" s="1"/>
      <c r="H12507" s="1"/>
      <c r="I12507" s="1"/>
      <c r="J12507" s="1"/>
      <c r="K12507" s="1"/>
      <c r="L12507" s="1"/>
      <c r="M12507" s="1"/>
      <c r="N12507" s="1"/>
    </row>
    <row r="12508" spans="6:14" x14ac:dyDescent="0.25">
      <c r="F12508" s="1"/>
      <c r="G12508" s="1"/>
      <c r="H12508" s="1"/>
      <c r="I12508" s="1"/>
      <c r="J12508" s="1"/>
      <c r="K12508" s="1"/>
      <c r="L12508" s="1"/>
      <c r="M12508" s="1"/>
      <c r="N12508" s="1"/>
    </row>
    <row r="12509" spans="6:14" x14ac:dyDescent="0.25">
      <c r="F12509" s="1"/>
      <c r="G12509" s="1"/>
      <c r="H12509" s="1"/>
      <c r="I12509" s="1"/>
      <c r="J12509" s="1"/>
      <c r="K12509" s="1"/>
      <c r="L12509" s="1"/>
      <c r="M12509" s="1"/>
      <c r="N12509" s="1"/>
    </row>
    <row r="12510" spans="6:14" x14ac:dyDescent="0.25">
      <c r="F12510" s="1"/>
      <c r="G12510" s="1"/>
      <c r="H12510" s="1"/>
      <c r="I12510" s="1"/>
      <c r="J12510" s="1"/>
      <c r="K12510" s="1"/>
      <c r="L12510" s="1"/>
      <c r="M12510" s="1"/>
      <c r="N12510" s="1"/>
    </row>
    <row r="12511" spans="6:14" x14ac:dyDescent="0.25">
      <c r="F12511" s="1"/>
      <c r="G12511" s="1"/>
      <c r="H12511" s="1"/>
      <c r="I12511" s="1"/>
      <c r="J12511" s="1"/>
      <c r="K12511" s="1"/>
      <c r="L12511" s="1"/>
      <c r="M12511" s="1"/>
      <c r="N12511" s="1"/>
    </row>
    <row r="12512" spans="6:14" x14ac:dyDescent="0.25">
      <c r="F12512" s="1"/>
      <c r="G12512" s="1"/>
      <c r="H12512" s="1"/>
      <c r="I12512" s="1"/>
      <c r="J12512" s="1"/>
      <c r="K12512" s="1"/>
      <c r="L12512" s="1"/>
      <c r="M12512" s="1"/>
      <c r="N12512" s="1"/>
    </row>
    <row r="12513" spans="6:14" x14ac:dyDescent="0.25">
      <c r="F12513" s="1"/>
      <c r="G12513" s="1"/>
      <c r="H12513" s="1"/>
      <c r="I12513" s="1"/>
      <c r="J12513" s="1"/>
      <c r="K12513" s="1"/>
      <c r="L12513" s="1"/>
      <c r="M12513" s="1"/>
      <c r="N12513" s="1"/>
    </row>
    <row r="12514" spans="6:14" x14ac:dyDescent="0.25">
      <c r="F12514" s="1"/>
      <c r="G12514" s="1"/>
      <c r="H12514" s="1"/>
      <c r="I12514" s="1"/>
      <c r="J12514" s="1"/>
      <c r="K12514" s="1"/>
      <c r="L12514" s="1"/>
      <c r="M12514" s="1"/>
      <c r="N12514" s="1"/>
    </row>
    <row r="12515" spans="6:14" x14ac:dyDescent="0.25">
      <c r="F12515" s="1"/>
      <c r="G12515" s="1"/>
      <c r="H12515" s="1"/>
      <c r="I12515" s="1"/>
      <c r="J12515" s="1"/>
      <c r="K12515" s="1"/>
      <c r="L12515" s="1"/>
      <c r="M12515" s="1"/>
      <c r="N12515" s="1"/>
    </row>
    <row r="12516" spans="6:14" x14ac:dyDescent="0.25">
      <c r="F12516" s="1"/>
      <c r="G12516" s="1"/>
      <c r="H12516" s="1"/>
      <c r="I12516" s="1"/>
      <c r="J12516" s="1"/>
      <c r="K12516" s="1"/>
      <c r="L12516" s="1"/>
      <c r="M12516" s="1"/>
      <c r="N12516" s="1"/>
    </row>
    <row r="12517" spans="6:14" x14ac:dyDescent="0.25">
      <c r="F12517" s="1"/>
      <c r="G12517" s="1"/>
      <c r="H12517" s="1"/>
      <c r="I12517" s="1"/>
      <c r="J12517" s="1"/>
      <c r="K12517" s="1"/>
      <c r="L12517" s="1"/>
      <c r="M12517" s="1"/>
      <c r="N12517" s="1"/>
    </row>
    <row r="12518" spans="6:14" x14ac:dyDescent="0.25">
      <c r="F12518" s="1"/>
      <c r="G12518" s="1"/>
      <c r="H12518" s="1"/>
      <c r="I12518" s="1"/>
      <c r="J12518" s="1"/>
      <c r="K12518" s="1"/>
      <c r="L12518" s="1"/>
      <c r="M12518" s="1"/>
      <c r="N12518" s="1"/>
    </row>
    <row r="12519" spans="6:14" x14ac:dyDescent="0.25">
      <c r="F12519" s="1"/>
      <c r="G12519" s="1"/>
      <c r="H12519" s="1"/>
      <c r="I12519" s="1"/>
      <c r="J12519" s="1"/>
      <c r="K12519" s="1"/>
      <c r="L12519" s="1"/>
      <c r="M12519" s="1"/>
      <c r="N12519" s="1"/>
    </row>
    <row r="12520" spans="6:14" x14ac:dyDescent="0.25">
      <c r="F12520" s="1"/>
      <c r="G12520" s="1"/>
      <c r="H12520" s="1"/>
      <c r="I12520" s="1"/>
      <c r="J12520" s="1"/>
      <c r="K12520" s="1"/>
      <c r="L12520" s="1"/>
      <c r="M12520" s="1"/>
      <c r="N12520" s="1"/>
    </row>
    <row r="12521" spans="6:14" x14ac:dyDescent="0.25">
      <c r="F12521" s="1"/>
      <c r="G12521" s="1"/>
      <c r="H12521" s="1"/>
      <c r="I12521" s="1"/>
      <c r="J12521" s="1"/>
      <c r="K12521" s="1"/>
      <c r="L12521" s="1"/>
      <c r="M12521" s="1"/>
      <c r="N12521" s="1"/>
    </row>
    <row r="12522" spans="6:14" x14ac:dyDescent="0.25">
      <c r="F12522" s="1"/>
      <c r="G12522" s="1"/>
      <c r="H12522" s="1"/>
      <c r="I12522" s="1"/>
      <c r="J12522" s="1"/>
      <c r="K12522" s="1"/>
      <c r="L12522" s="1"/>
      <c r="M12522" s="1"/>
      <c r="N12522" s="1"/>
    </row>
    <row r="12523" spans="6:14" x14ac:dyDescent="0.25">
      <c r="F12523" s="1"/>
      <c r="G12523" s="1"/>
      <c r="H12523" s="1"/>
      <c r="I12523" s="1"/>
      <c r="J12523" s="1"/>
      <c r="K12523" s="1"/>
      <c r="L12523" s="1"/>
      <c r="M12523" s="1"/>
      <c r="N12523" s="1"/>
    </row>
    <row r="12524" spans="6:14" x14ac:dyDescent="0.25">
      <c r="F12524" s="1"/>
      <c r="G12524" s="1"/>
      <c r="H12524" s="1"/>
      <c r="I12524" s="1"/>
      <c r="J12524" s="1"/>
      <c r="K12524" s="1"/>
      <c r="L12524" s="1"/>
      <c r="M12524" s="1"/>
      <c r="N12524" s="1"/>
    </row>
    <row r="12525" spans="6:14" x14ac:dyDescent="0.25">
      <c r="F12525" s="1"/>
      <c r="G12525" s="1"/>
      <c r="H12525" s="1"/>
      <c r="I12525" s="1"/>
      <c r="J12525" s="1"/>
      <c r="K12525" s="1"/>
      <c r="L12525" s="1"/>
      <c r="M12525" s="1"/>
      <c r="N12525" s="1"/>
    </row>
    <row r="12526" spans="6:14" x14ac:dyDescent="0.25">
      <c r="F12526" s="1"/>
      <c r="G12526" s="1"/>
      <c r="H12526" s="1"/>
      <c r="I12526" s="1"/>
      <c r="J12526" s="1"/>
      <c r="K12526" s="1"/>
      <c r="L12526" s="1"/>
      <c r="M12526" s="1"/>
      <c r="N12526" s="1"/>
    </row>
    <row r="12527" spans="6:14" x14ac:dyDescent="0.25">
      <c r="F12527" s="1"/>
      <c r="G12527" s="1"/>
      <c r="H12527" s="1"/>
      <c r="I12527" s="1"/>
      <c r="J12527" s="1"/>
      <c r="K12527" s="1"/>
      <c r="L12527" s="1"/>
      <c r="M12527" s="1"/>
      <c r="N12527" s="1"/>
    </row>
    <row r="12528" spans="6:14" x14ac:dyDescent="0.25">
      <c r="F12528" s="1"/>
      <c r="G12528" s="1"/>
      <c r="H12528" s="1"/>
      <c r="I12528" s="1"/>
      <c r="J12528" s="1"/>
      <c r="K12528" s="1"/>
      <c r="L12528" s="1"/>
      <c r="M12528" s="1"/>
      <c r="N12528" s="1"/>
    </row>
    <row r="12529" spans="6:14" x14ac:dyDescent="0.25">
      <c r="F12529" s="1"/>
      <c r="G12529" s="1"/>
      <c r="H12529" s="1"/>
      <c r="I12529" s="1"/>
      <c r="J12529" s="1"/>
      <c r="K12529" s="1"/>
      <c r="L12529" s="1"/>
      <c r="M12529" s="1"/>
      <c r="N12529" s="1"/>
    </row>
    <row r="12530" spans="6:14" x14ac:dyDescent="0.25">
      <c r="F12530" s="1"/>
      <c r="G12530" s="1"/>
      <c r="H12530" s="1"/>
      <c r="I12530" s="1"/>
      <c r="J12530" s="1"/>
      <c r="K12530" s="1"/>
      <c r="L12530" s="1"/>
      <c r="M12530" s="1"/>
      <c r="N12530" s="1"/>
    </row>
    <row r="12531" spans="6:14" x14ac:dyDescent="0.25">
      <c r="F12531" s="1"/>
      <c r="G12531" s="1"/>
      <c r="H12531" s="1"/>
      <c r="I12531" s="1"/>
      <c r="J12531" s="1"/>
      <c r="K12531" s="1"/>
      <c r="L12531" s="1"/>
      <c r="M12531" s="1"/>
      <c r="N12531" s="1"/>
    </row>
    <row r="12532" spans="6:14" x14ac:dyDescent="0.25">
      <c r="F12532" s="1"/>
      <c r="G12532" s="1"/>
      <c r="H12532" s="1"/>
      <c r="I12532" s="1"/>
      <c r="J12532" s="1"/>
      <c r="K12532" s="1"/>
      <c r="L12532" s="1"/>
      <c r="M12532" s="1"/>
      <c r="N12532" s="1"/>
    </row>
    <row r="12533" spans="6:14" x14ac:dyDescent="0.25">
      <c r="F12533" s="1"/>
      <c r="G12533" s="1"/>
      <c r="H12533" s="1"/>
      <c r="I12533" s="1"/>
      <c r="J12533" s="1"/>
      <c r="K12533" s="1"/>
      <c r="L12533" s="1"/>
      <c r="M12533" s="1"/>
      <c r="N12533" s="1"/>
    </row>
    <row r="12534" spans="6:14" x14ac:dyDescent="0.25">
      <c r="F12534" s="1"/>
      <c r="G12534" s="1"/>
      <c r="H12534" s="1"/>
      <c r="I12534" s="1"/>
      <c r="J12534" s="1"/>
      <c r="K12534" s="1"/>
      <c r="L12534" s="1"/>
      <c r="M12534" s="1"/>
      <c r="N12534" s="1"/>
    </row>
    <row r="12535" spans="6:14" x14ac:dyDescent="0.25">
      <c r="F12535" s="1"/>
      <c r="G12535" s="1"/>
      <c r="H12535" s="1"/>
      <c r="I12535" s="1"/>
      <c r="J12535" s="1"/>
      <c r="K12535" s="1"/>
      <c r="L12535" s="1"/>
      <c r="M12535" s="1"/>
      <c r="N12535" s="1"/>
    </row>
    <row r="12536" spans="6:14" x14ac:dyDescent="0.25">
      <c r="F12536" s="1"/>
      <c r="G12536" s="1"/>
      <c r="H12536" s="1"/>
      <c r="I12536" s="1"/>
      <c r="J12536" s="1"/>
      <c r="K12536" s="1"/>
      <c r="L12536" s="1"/>
      <c r="M12536" s="1"/>
      <c r="N12536" s="1"/>
    </row>
    <row r="12537" spans="6:14" x14ac:dyDescent="0.25">
      <c r="F12537" s="1"/>
      <c r="G12537" s="1"/>
      <c r="H12537" s="1"/>
      <c r="I12537" s="1"/>
      <c r="J12537" s="1"/>
      <c r="K12537" s="1"/>
      <c r="L12537" s="1"/>
      <c r="M12537" s="1"/>
      <c r="N12537" s="1"/>
    </row>
    <row r="12538" spans="6:14" x14ac:dyDescent="0.25">
      <c r="F12538" s="1"/>
      <c r="G12538" s="1"/>
      <c r="H12538" s="1"/>
      <c r="I12538" s="1"/>
      <c r="J12538" s="1"/>
      <c r="K12538" s="1"/>
      <c r="L12538" s="1"/>
      <c r="M12538" s="1"/>
      <c r="N12538" s="1"/>
    </row>
    <row r="12539" spans="6:14" x14ac:dyDescent="0.25">
      <c r="F12539" s="1"/>
      <c r="G12539" s="1"/>
      <c r="H12539" s="1"/>
      <c r="I12539" s="1"/>
      <c r="J12539" s="1"/>
      <c r="K12539" s="1"/>
      <c r="L12539" s="1"/>
      <c r="M12539" s="1"/>
      <c r="N12539" s="1"/>
    </row>
    <row r="12540" spans="6:14" x14ac:dyDescent="0.25">
      <c r="F12540" s="1"/>
      <c r="G12540" s="1"/>
      <c r="H12540" s="1"/>
      <c r="I12540" s="1"/>
      <c r="J12540" s="1"/>
      <c r="K12540" s="1"/>
      <c r="L12540" s="1"/>
      <c r="M12540" s="1"/>
      <c r="N12540" s="1"/>
    </row>
    <row r="12541" spans="6:14" x14ac:dyDescent="0.25">
      <c r="F12541" s="1"/>
      <c r="G12541" s="1"/>
      <c r="H12541" s="1"/>
      <c r="I12541" s="1"/>
      <c r="J12541" s="1"/>
      <c r="K12541" s="1"/>
      <c r="L12541" s="1"/>
      <c r="M12541" s="1"/>
      <c r="N12541" s="1"/>
    </row>
    <row r="12542" spans="6:14" x14ac:dyDescent="0.25">
      <c r="F12542" s="1"/>
      <c r="G12542" s="1"/>
      <c r="H12542" s="1"/>
      <c r="I12542" s="1"/>
      <c r="J12542" s="1"/>
      <c r="K12542" s="1"/>
      <c r="L12542" s="1"/>
      <c r="M12542" s="1"/>
      <c r="N12542" s="1"/>
    </row>
    <row r="12543" spans="6:14" x14ac:dyDescent="0.25">
      <c r="F12543" s="1"/>
      <c r="G12543" s="1"/>
      <c r="H12543" s="1"/>
      <c r="I12543" s="1"/>
      <c r="J12543" s="1"/>
      <c r="K12543" s="1"/>
      <c r="L12543" s="1"/>
      <c r="M12543" s="1"/>
      <c r="N12543" s="1"/>
    </row>
    <row r="12544" spans="6:14" x14ac:dyDescent="0.25">
      <c r="F12544" s="1"/>
      <c r="G12544" s="1"/>
      <c r="H12544" s="1"/>
      <c r="I12544" s="1"/>
      <c r="J12544" s="1"/>
      <c r="K12544" s="1"/>
      <c r="L12544" s="1"/>
      <c r="M12544" s="1"/>
      <c r="N12544" s="1"/>
    </row>
    <row r="12545" spans="6:14" x14ac:dyDescent="0.25">
      <c r="F12545" s="1"/>
      <c r="G12545" s="1"/>
      <c r="H12545" s="1"/>
      <c r="I12545" s="1"/>
      <c r="J12545" s="1"/>
      <c r="K12545" s="1"/>
      <c r="L12545" s="1"/>
      <c r="M12545" s="1"/>
      <c r="N12545" s="1"/>
    </row>
    <row r="12546" spans="6:14" x14ac:dyDescent="0.25">
      <c r="F12546" s="1"/>
      <c r="G12546" s="1"/>
      <c r="H12546" s="1"/>
      <c r="I12546" s="1"/>
      <c r="J12546" s="1"/>
      <c r="K12546" s="1"/>
      <c r="L12546" s="1"/>
      <c r="M12546" s="1"/>
      <c r="N12546" s="1"/>
    </row>
    <row r="12547" spans="6:14" x14ac:dyDescent="0.25">
      <c r="F12547" s="1"/>
      <c r="G12547" s="1"/>
      <c r="H12547" s="1"/>
      <c r="I12547" s="1"/>
      <c r="J12547" s="1"/>
      <c r="K12547" s="1"/>
      <c r="L12547" s="1"/>
      <c r="M12547" s="1"/>
      <c r="N12547" s="1"/>
    </row>
    <row r="12548" spans="6:14" x14ac:dyDescent="0.25">
      <c r="F12548" s="1"/>
      <c r="G12548" s="1"/>
      <c r="H12548" s="1"/>
      <c r="I12548" s="1"/>
      <c r="J12548" s="1"/>
      <c r="K12548" s="1"/>
      <c r="L12548" s="1"/>
      <c r="M12548" s="1"/>
      <c r="N12548" s="1"/>
    </row>
    <row r="12549" spans="6:14" x14ac:dyDescent="0.25">
      <c r="F12549" s="1"/>
      <c r="G12549" s="1"/>
      <c r="H12549" s="1"/>
      <c r="I12549" s="1"/>
      <c r="J12549" s="1"/>
      <c r="K12549" s="1"/>
      <c r="L12549" s="1"/>
      <c r="M12549" s="1"/>
      <c r="N12549" s="1"/>
    </row>
    <row r="12550" spans="6:14" x14ac:dyDescent="0.25">
      <c r="F12550" s="1"/>
      <c r="G12550" s="1"/>
      <c r="H12550" s="1"/>
      <c r="I12550" s="1"/>
      <c r="J12550" s="1"/>
      <c r="K12550" s="1"/>
      <c r="L12550" s="1"/>
      <c r="M12550" s="1"/>
      <c r="N12550" s="1"/>
    </row>
    <row r="12551" spans="6:14" x14ac:dyDescent="0.25">
      <c r="F12551" s="1"/>
      <c r="G12551" s="1"/>
      <c r="H12551" s="1"/>
      <c r="I12551" s="1"/>
      <c r="J12551" s="1"/>
      <c r="K12551" s="1"/>
      <c r="L12551" s="1"/>
      <c r="M12551" s="1"/>
      <c r="N12551" s="1"/>
    </row>
    <row r="12552" spans="6:14" x14ac:dyDescent="0.25">
      <c r="F12552" s="1"/>
      <c r="G12552" s="1"/>
      <c r="H12552" s="1"/>
      <c r="I12552" s="1"/>
      <c r="J12552" s="1"/>
      <c r="K12552" s="1"/>
      <c r="L12552" s="1"/>
      <c r="M12552" s="1"/>
      <c r="N12552" s="1"/>
    </row>
    <row r="12553" spans="6:14" x14ac:dyDescent="0.25">
      <c r="F12553" s="1"/>
      <c r="G12553" s="1"/>
      <c r="H12553" s="1"/>
      <c r="I12553" s="1"/>
      <c r="J12553" s="1"/>
      <c r="K12553" s="1"/>
      <c r="L12553" s="1"/>
      <c r="M12553" s="1"/>
      <c r="N12553" s="1"/>
    </row>
    <row r="12554" spans="6:14" x14ac:dyDescent="0.25">
      <c r="F12554" s="1"/>
      <c r="G12554" s="1"/>
      <c r="H12554" s="1"/>
      <c r="I12554" s="1"/>
      <c r="J12554" s="1"/>
      <c r="K12554" s="1"/>
      <c r="L12554" s="1"/>
      <c r="M12554" s="1"/>
      <c r="N12554" s="1"/>
    </row>
    <row r="12555" spans="6:14" x14ac:dyDescent="0.25">
      <c r="F12555" s="1"/>
      <c r="G12555" s="1"/>
      <c r="H12555" s="1"/>
      <c r="I12555" s="1"/>
      <c r="J12555" s="1"/>
      <c r="K12555" s="1"/>
      <c r="L12555" s="1"/>
      <c r="M12555" s="1"/>
      <c r="N12555" s="1"/>
    </row>
    <row r="12556" spans="6:14" x14ac:dyDescent="0.25">
      <c r="F12556" s="1"/>
      <c r="G12556" s="1"/>
      <c r="H12556" s="1"/>
      <c r="I12556" s="1"/>
      <c r="J12556" s="1"/>
      <c r="K12556" s="1"/>
      <c r="L12556" s="1"/>
      <c r="M12556" s="1"/>
      <c r="N12556" s="1"/>
    </row>
    <row r="12557" spans="6:14" x14ac:dyDescent="0.25">
      <c r="F12557" s="1"/>
      <c r="G12557" s="1"/>
      <c r="H12557" s="1"/>
      <c r="I12557" s="1"/>
      <c r="J12557" s="1"/>
      <c r="K12557" s="1"/>
      <c r="L12557" s="1"/>
      <c r="M12557" s="1"/>
      <c r="N12557" s="1"/>
    </row>
    <row r="12558" spans="6:14" x14ac:dyDescent="0.25">
      <c r="F12558" s="1"/>
      <c r="G12558" s="1"/>
      <c r="H12558" s="1"/>
      <c r="I12558" s="1"/>
      <c r="J12558" s="1"/>
      <c r="K12558" s="1"/>
      <c r="L12558" s="1"/>
      <c r="M12558" s="1"/>
      <c r="N12558" s="1"/>
    </row>
    <row r="12559" spans="6:14" x14ac:dyDescent="0.25">
      <c r="F12559" s="1"/>
      <c r="G12559" s="1"/>
      <c r="H12559" s="1"/>
      <c r="I12559" s="1"/>
      <c r="J12559" s="1"/>
      <c r="K12559" s="1"/>
      <c r="L12559" s="1"/>
      <c r="M12559" s="1"/>
      <c r="N12559" s="1"/>
    </row>
    <row r="12560" spans="6:14" x14ac:dyDescent="0.25">
      <c r="F12560" s="1"/>
      <c r="G12560" s="1"/>
      <c r="H12560" s="1"/>
      <c r="I12560" s="1"/>
      <c r="J12560" s="1"/>
      <c r="K12560" s="1"/>
      <c r="L12560" s="1"/>
      <c r="M12560" s="1"/>
      <c r="N12560" s="1"/>
    </row>
    <row r="12561" spans="6:14" x14ac:dyDescent="0.25">
      <c r="F12561" s="1"/>
      <c r="G12561" s="1"/>
      <c r="H12561" s="1"/>
      <c r="I12561" s="1"/>
      <c r="J12561" s="1"/>
      <c r="K12561" s="1"/>
      <c r="L12561" s="1"/>
      <c r="M12561" s="1"/>
      <c r="N12561" s="1"/>
    </row>
    <row r="12562" spans="6:14" x14ac:dyDescent="0.25">
      <c r="F12562" s="1"/>
      <c r="G12562" s="1"/>
      <c r="H12562" s="1"/>
      <c r="I12562" s="1"/>
      <c r="J12562" s="1"/>
      <c r="K12562" s="1"/>
      <c r="L12562" s="1"/>
      <c r="M12562" s="1"/>
      <c r="N12562" s="1"/>
    </row>
    <row r="12563" spans="6:14" x14ac:dyDescent="0.25">
      <c r="F12563" s="1"/>
      <c r="G12563" s="1"/>
      <c r="H12563" s="1"/>
      <c r="I12563" s="1"/>
      <c r="J12563" s="1"/>
      <c r="K12563" s="1"/>
      <c r="L12563" s="1"/>
      <c r="M12563" s="1"/>
      <c r="N12563" s="1"/>
    </row>
    <row r="12564" spans="6:14" x14ac:dyDescent="0.25">
      <c r="F12564" s="1"/>
      <c r="G12564" s="1"/>
      <c r="H12564" s="1"/>
      <c r="I12564" s="1"/>
      <c r="J12564" s="1"/>
      <c r="K12564" s="1"/>
      <c r="L12564" s="1"/>
      <c r="M12564" s="1"/>
      <c r="N12564" s="1"/>
    </row>
    <row r="12565" spans="6:14" x14ac:dyDescent="0.25">
      <c r="F12565" s="1"/>
      <c r="G12565" s="1"/>
      <c r="H12565" s="1"/>
      <c r="I12565" s="1"/>
      <c r="J12565" s="1"/>
      <c r="K12565" s="1"/>
      <c r="L12565" s="1"/>
      <c r="M12565" s="1"/>
      <c r="N12565" s="1"/>
    </row>
    <row r="12566" spans="6:14" x14ac:dyDescent="0.25">
      <c r="F12566" s="1"/>
      <c r="G12566" s="1"/>
      <c r="H12566" s="1"/>
      <c r="I12566" s="1"/>
      <c r="J12566" s="1"/>
      <c r="K12566" s="1"/>
      <c r="L12566" s="1"/>
      <c r="M12566" s="1"/>
      <c r="N12566" s="1"/>
    </row>
    <row r="12567" spans="6:14" x14ac:dyDescent="0.25">
      <c r="F12567" s="1"/>
      <c r="G12567" s="1"/>
      <c r="H12567" s="1"/>
      <c r="I12567" s="1"/>
      <c r="J12567" s="1"/>
      <c r="K12567" s="1"/>
      <c r="L12567" s="1"/>
      <c r="M12567" s="1"/>
      <c r="N12567" s="1"/>
    </row>
    <row r="12568" spans="6:14" x14ac:dyDescent="0.25">
      <c r="F12568" s="1"/>
      <c r="G12568" s="1"/>
      <c r="H12568" s="1"/>
      <c r="I12568" s="1"/>
      <c r="J12568" s="1"/>
      <c r="K12568" s="1"/>
      <c r="L12568" s="1"/>
      <c r="M12568" s="1"/>
      <c r="N12568" s="1"/>
    </row>
    <row r="12569" spans="6:14" x14ac:dyDescent="0.25">
      <c r="F12569" s="1"/>
      <c r="G12569" s="1"/>
      <c r="H12569" s="1"/>
      <c r="I12569" s="1"/>
      <c r="J12569" s="1"/>
      <c r="K12569" s="1"/>
      <c r="L12569" s="1"/>
      <c r="M12569" s="1"/>
      <c r="N12569" s="1"/>
    </row>
    <row r="12570" spans="6:14" x14ac:dyDescent="0.25">
      <c r="F12570" s="1"/>
      <c r="G12570" s="1"/>
      <c r="H12570" s="1"/>
      <c r="I12570" s="1"/>
      <c r="J12570" s="1"/>
      <c r="K12570" s="1"/>
      <c r="L12570" s="1"/>
      <c r="M12570" s="1"/>
      <c r="N12570" s="1"/>
    </row>
    <row r="12571" spans="6:14" x14ac:dyDescent="0.25">
      <c r="F12571" s="1"/>
      <c r="G12571" s="1"/>
      <c r="H12571" s="1"/>
      <c r="I12571" s="1"/>
      <c r="J12571" s="1"/>
      <c r="K12571" s="1"/>
      <c r="L12571" s="1"/>
      <c r="M12571" s="1"/>
      <c r="N12571" s="1"/>
    </row>
    <row r="12572" spans="6:14" x14ac:dyDescent="0.25">
      <c r="F12572" s="1"/>
      <c r="G12572" s="1"/>
      <c r="H12572" s="1"/>
      <c r="I12572" s="1"/>
      <c r="J12572" s="1"/>
      <c r="K12572" s="1"/>
      <c r="L12572" s="1"/>
      <c r="M12572" s="1"/>
      <c r="N12572" s="1"/>
    </row>
    <row r="12573" spans="6:14" x14ac:dyDescent="0.25">
      <c r="F12573" s="1"/>
      <c r="G12573" s="1"/>
      <c r="H12573" s="1"/>
      <c r="I12573" s="1"/>
      <c r="J12573" s="1"/>
      <c r="K12573" s="1"/>
      <c r="L12573" s="1"/>
      <c r="M12573" s="1"/>
      <c r="N12573" s="1"/>
    </row>
    <row r="12574" spans="6:14" x14ac:dyDescent="0.25">
      <c r="F12574" s="1"/>
      <c r="G12574" s="1"/>
      <c r="H12574" s="1"/>
      <c r="I12574" s="1"/>
      <c r="J12574" s="1"/>
      <c r="K12574" s="1"/>
      <c r="L12574" s="1"/>
      <c r="M12574" s="1"/>
      <c r="N12574" s="1"/>
    </row>
    <row r="12575" spans="6:14" x14ac:dyDescent="0.25">
      <c r="F12575" s="1"/>
      <c r="G12575" s="1"/>
      <c r="H12575" s="1"/>
      <c r="I12575" s="1"/>
      <c r="J12575" s="1"/>
      <c r="K12575" s="1"/>
      <c r="L12575" s="1"/>
      <c r="M12575" s="1"/>
      <c r="N12575" s="1"/>
    </row>
    <row r="12576" spans="6:14" x14ac:dyDescent="0.25">
      <c r="F12576" s="1"/>
      <c r="G12576" s="1"/>
      <c r="H12576" s="1"/>
      <c r="I12576" s="1"/>
      <c r="J12576" s="1"/>
      <c r="K12576" s="1"/>
      <c r="L12576" s="1"/>
      <c r="M12576" s="1"/>
      <c r="N12576" s="1"/>
    </row>
    <row r="12577" spans="6:14" x14ac:dyDescent="0.25">
      <c r="F12577" s="1"/>
      <c r="G12577" s="1"/>
      <c r="H12577" s="1"/>
      <c r="I12577" s="1"/>
      <c r="J12577" s="1"/>
      <c r="K12577" s="1"/>
      <c r="L12577" s="1"/>
      <c r="M12577" s="1"/>
      <c r="N12577" s="1"/>
    </row>
    <row r="12578" spans="6:14" x14ac:dyDescent="0.25">
      <c r="F12578" s="1"/>
      <c r="G12578" s="1"/>
      <c r="H12578" s="1"/>
      <c r="I12578" s="1"/>
      <c r="J12578" s="1"/>
      <c r="K12578" s="1"/>
      <c r="L12578" s="1"/>
      <c r="M12578" s="1"/>
      <c r="N12578" s="1"/>
    </row>
    <row r="12579" spans="6:14" x14ac:dyDescent="0.25">
      <c r="F12579" s="1"/>
      <c r="G12579" s="1"/>
      <c r="H12579" s="1"/>
      <c r="I12579" s="1"/>
      <c r="J12579" s="1"/>
      <c r="K12579" s="1"/>
      <c r="L12579" s="1"/>
      <c r="M12579" s="1"/>
      <c r="N12579" s="1"/>
    </row>
    <row r="12580" spans="6:14" x14ac:dyDescent="0.25">
      <c r="F12580" s="1"/>
      <c r="G12580" s="1"/>
      <c r="H12580" s="1"/>
      <c r="I12580" s="1"/>
      <c r="J12580" s="1"/>
      <c r="K12580" s="1"/>
      <c r="L12580" s="1"/>
      <c r="M12580" s="1"/>
      <c r="N12580" s="1"/>
    </row>
    <row r="12581" spans="6:14" x14ac:dyDescent="0.25">
      <c r="F12581" s="1"/>
      <c r="G12581" s="1"/>
      <c r="H12581" s="1"/>
      <c r="I12581" s="1"/>
      <c r="J12581" s="1"/>
      <c r="K12581" s="1"/>
      <c r="L12581" s="1"/>
      <c r="M12581" s="1"/>
      <c r="N12581" s="1"/>
    </row>
    <row r="12582" spans="6:14" x14ac:dyDescent="0.25">
      <c r="F12582" s="1"/>
      <c r="G12582" s="1"/>
      <c r="H12582" s="1"/>
      <c r="I12582" s="1"/>
      <c r="J12582" s="1"/>
      <c r="K12582" s="1"/>
      <c r="L12582" s="1"/>
      <c r="M12582" s="1"/>
      <c r="N12582" s="1"/>
    </row>
    <row r="12583" spans="6:14" x14ac:dyDescent="0.25">
      <c r="F12583" s="1"/>
      <c r="G12583" s="1"/>
      <c r="H12583" s="1"/>
      <c r="I12583" s="1"/>
      <c r="J12583" s="1"/>
      <c r="K12583" s="1"/>
      <c r="L12583" s="1"/>
      <c r="M12583" s="1"/>
      <c r="N12583" s="1"/>
    </row>
    <row r="12584" spans="6:14" x14ac:dyDescent="0.25">
      <c r="F12584" s="1"/>
      <c r="G12584" s="1"/>
      <c r="H12584" s="1"/>
      <c r="I12584" s="1"/>
      <c r="J12584" s="1"/>
      <c r="K12584" s="1"/>
      <c r="L12584" s="1"/>
      <c r="M12584" s="1"/>
      <c r="N12584" s="1"/>
    </row>
    <row r="12585" spans="6:14" x14ac:dyDescent="0.25">
      <c r="F12585" s="1"/>
      <c r="G12585" s="1"/>
      <c r="H12585" s="1"/>
      <c r="I12585" s="1"/>
      <c r="J12585" s="1"/>
      <c r="K12585" s="1"/>
      <c r="L12585" s="1"/>
      <c r="M12585" s="1"/>
      <c r="N12585" s="1"/>
    </row>
    <row r="12586" spans="6:14" x14ac:dyDescent="0.25">
      <c r="F12586" s="1"/>
      <c r="G12586" s="1"/>
      <c r="H12586" s="1"/>
      <c r="I12586" s="1"/>
      <c r="J12586" s="1"/>
      <c r="K12586" s="1"/>
      <c r="L12586" s="1"/>
      <c r="M12586" s="1"/>
      <c r="N12586" s="1"/>
    </row>
    <row r="12587" spans="6:14" x14ac:dyDescent="0.25">
      <c r="F12587" s="1"/>
      <c r="G12587" s="1"/>
      <c r="H12587" s="1"/>
      <c r="I12587" s="1"/>
      <c r="J12587" s="1"/>
      <c r="K12587" s="1"/>
      <c r="L12587" s="1"/>
      <c r="M12587" s="1"/>
      <c r="N12587" s="1"/>
    </row>
    <row r="12588" spans="6:14" x14ac:dyDescent="0.25">
      <c r="F12588" s="1"/>
      <c r="G12588" s="1"/>
      <c r="H12588" s="1"/>
      <c r="I12588" s="1"/>
      <c r="J12588" s="1"/>
      <c r="K12588" s="1"/>
      <c r="L12588" s="1"/>
      <c r="M12588" s="1"/>
      <c r="N12588" s="1"/>
    </row>
    <row r="12589" spans="6:14" x14ac:dyDescent="0.25">
      <c r="F12589" s="1"/>
      <c r="G12589" s="1"/>
      <c r="H12589" s="1"/>
      <c r="I12589" s="1"/>
      <c r="J12589" s="1"/>
      <c r="K12589" s="1"/>
      <c r="L12589" s="1"/>
      <c r="M12589" s="1"/>
      <c r="N12589" s="1"/>
    </row>
    <row r="12590" spans="6:14" x14ac:dyDescent="0.25">
      <c r="F12590" s="1"/>
      <c r="G12590" s="1"/>
      <c r="H12590" s="1"/>
      <c r="I12590" s="1"/>
      <c r="J12590" s="1"/>
      <c r="K12590" s="1"/>
      <c r="L12590" s="1"/>
      <c r="M12590" s="1"/>
      <c r="N12590" s="1"/>
    </row>
    <row r="12591" spans="6:14" x14ac:dyDescent="0.25">
      <c r="F12591" s="1"/>
      <c r="G12591" s="1"/>
      <c r="H12591" s="1"/>
      <c r="I12591" s="1"/>
      <c r="J12591" s="1"/>
      <c r="K12591" s="1"/>
      <c r="L12591" s="1"/>
      <c r="M12591" s="1"/>
      <c r="N12591" s="1"/>
    </row>
    <row r="12592" spans="6:14" x14ac:dyDescent="0.25">
      <c r="F12592" s="1"/>
      <c r="G12592" s="1"/>
      <c r="H12592" s="1"/>
      <c r="I12592" s="1"/>
      <c r="J12592" s="1"/>
      <c r="K12592" s="1"/>
      <c r="L12592" s="1"/>
      <c r="M12592" s="1"/>
      <c r="N12592" s="1"/>
    </row>
    <row r="12593" spans="6:14" x14ac:dyDescent="0.25">
      <c r="F12593" s="1"/>
      <c r="G12593" s="1"/>
      <c r="H12593" s="1"/>
      <c r="I12593" s="1"/>
      <c r="J12593" s="1"/>
      <c r="K12593" s="1"/>
      <c r="L12593" s="1"/>
      <c r="M12593" s="1"/>
      <c r="N12593" s="1"/>
    </row>
    <row r="12594" spans="6:14" x14ac:dyDescent="0.25">
      <c r="F12594" s="1"/>
      <c r="G12594" s="1"/>
      <c r="H12594" s="1"/>
      <c r="I12594" s="1"/>
      <c r="J12594" s="1"/>
      <c r="K12594" s="1"/>
      <c r="L12594" s="1"/>
      <c r="M12594" s="1"/>
      <c r="N12594" s="1"/>
    </row>
    <row r="12595" spans="6:14" x14ac:dyDescent="0.25">
      <c r="F12595" s="1"/>
      <c r="G12595" s="1"/>
      <c r="H12595" s="1"/>
      <c r="I12595" s="1"/>
      <c r="J12595" s="1"/>
      <c r="K12595" s="1"/>
      <c r="L12595" s="1"/>
      <c r="M12595" s="1"/>
      <c r="N12595" s="1"/>
    </row>
    <row r="12596" spans="6:14" x14ac:dyDescent="0.25">
      <c r="F12596" s="1"/>
      <c r="G12596" s="1"/>
      <c r="H12596" s="1"/>
      <c r="I12596" s="1"/>
      <c r="J12596" s="1"/>
      <c r="K12596" s="1"/>
      <c r="L12596" s="1"/>
      <c r="M12596" s="1"/>
      <c r="N12596" s="1"/>
    </row>
    <row r="12597" spans="6:14" x14ac:dyDescent="0.25">
      <c r="F12597" s="1"/>
      <c r="G12597" s="1"/>
      <c r="H12597" s="1"/>
      <c r="I12597" s="1"/>
      <c r="J12597" s="1"/>
      <c r="K12597" s="1"/>
      <c r="L12597" s="1"/>
      <c r="M12597" s="1"/>
      <c r="N12597" s="1"/>
    </row>
    <row r="12598" spans="6:14" x14ac:dyDescent="0.25">
      <c r="F12598" s="1"/>
      <c r="G12598" s="1"/>
      <c r="H12598" s="1"/>
      <c r="I12598" s="1"/>
      <c r="J12598" s="1"/>
      <c r="K12598" s="1"/>
      <c r="L12598" s="1"/>
      <c r="M12598" s="1"/>
      <c r="N12598" s="1"/>
    </row>
    <row r="12599" spans="6:14" x14ac:dyDescent="0.25">
      <c r="F12599" s="1"/>
      <c r="G12599" s="1"/>
      <c r="H12599" s="1"/>
      <c r="I12599" s="1"/>
      <c r="J12599" s="1"/>
      <c r="K12599" s="1"/>
      <c r="L12599" s="1"/>
      <c r="M12599" s="1"/>
      <c r="N12599" s="1"/>
    </row>
    <row r="12600" spans="6:14" x14ac:dyDescent="0.25">
      <c r="F12600" s="1"/>
      <c r="G12600" s="1"/>
      <c r="H12600" s="1"/>
      <c r="I12600" s="1"/>
      <c r="J12600" s="1"/>
      <c r="K12600" s="1"/>
      <c r="L12600" s="1"/>
      <c r="M12600" s="1"/>
      <c r="N12600" s="1"/>
    </row>
    <row r="12601" spans="6:14" x14ac:dyDescent="0.25">
      <c r="F12601" s="1"/>
      <c r="G12601" s="1"/>
      <c r="H12601" s="1"/>
      <c r="I12601" s="1"/>
      <c r="J12601" s="1"/>
      <c r="K12601" s="1"/>
      <c r="L12601" s="1"/>
      <c r="M12601" s="1"/>
      <c r="N12601" s="1"/>
    </row>
    <row r="12602" spans="6:14" x14ac:dyDescent="0.25">
      <c r="F12602" s="1"/>
      <c r="G12602" s="1"/>
      <c r="H12602" s="1"/>
      <c r="I12602" s="1"/>
      <c r="J12602" s="1"/>
      <c r="K12602" s="1"/>
      <c r="L12602" s="1"/>
      <c r="M12602" s="1"/>
      <c r="N12602" s="1"/>
    </row>
    <row r="12603" spans="6:14" x14ac:dyDescent="0.25">
      <c r="F12603" s="1"/>
      <c r="G12603" s="1"/>
      <c r="H12603" s="1"/>
      <c r="I12603" s="1"/>
      <c r="J12603" s="1"/>
      <c r="K12603" s="1"/>
      <c r="L12603" s="1"/>
      <c r="M12603" s="1"/>
      <c r="N12603" s="1"/>
    </row>
    <row r="12604" spans="6:14" x14ac:dyDescent="0.25">
      <c r="F12604" s="1"/>
      <c r="G12604" s="1"/>
      <c r="H12604" s="1"/>
      <c r="I12604" s="1"/>
      <c r="J12604" s="1"/>
      <c r="K12604" s="1"/>
      <c r="L12604" s="1"/>
      <c r="M12604" s="1"/>
      <c r="N12604" s="1"/>
    </row>
    <row r="12605" spans="6:14" x14ac:dyDescent="0.25">
      <c r="F12605" s="1"/>
      <c r="G12605" s="1"/>
      <c r="H12605" s="1"/>
      <c r="I12605" s="1"/>
      <c r="J12605" s="1"/>
      <c r="K12605" s="1"/>
      <c r="L12605" s="1"/>
      <c r="M12605" s="1"/>
      <c r="N12605" s="1"/>
    </row>
    <row r="12606" spans="6:14" x14ac:dyDescent="0.25">
      <c r="F12606" s="1"/>
      <c r="G12606" s="1"/>
      <c r="H12606" s="1"/>
      <c r="I12606" s="1"/>
      <c r="J12606" s="1"/>
      <c r="K12606" s="1"/>
      <c r="L12606" s="1"/>
      <c r="M12606" s="1"/>
      <c r="N12606" s="1"/>
    </row>
    <row r="12607" spans="6:14" x14ac:dyDescent="0.25">
      <c r="F12607" s="1"/>
      <c r="G12607" s="1"/>
      <c r="H12607" s="1"/>
      <c r="I12607" s="1"/>
      <c r="J12607" s="1"/>
      <c r="K12607" s="1"/>
      <c r="L12607" s="1"/>
      <c r="M12607" s="1"/>
      <c r="N12607" s="1"/>
    </row>
    <row r="12608" spans="6:14" x14ac:dyDescent="0.25">
      <c r="F12608" s="1"/>
      <c r="G12608" s="1"/>
      <c r="H12608" s="1"/>
      <c r="I12608" s="1"/>
      <c r="J12608" s="1"/>
      <c r="K12608" s="1"/>
      <c r="L12608" s="1"/>
      <c r="M12608" s="1"/>
      <c r="N12608" s="1"/>
    </row>
    <row r="12609" spans="6:14" x14ac:dyDescent="0.25">
      <c r="F12609" s="1"/>
      <c r="G12609" s="1"/>
      <c r="H12609" s="1"/>
      <c r="I12609" s="1"/>
      <c r="J12609" s="1"/>
      <c r="K12609" s="1"/>
      <c r="L12609" s="1"/>
      <c r="M12609" s="1"/>
      <c r="N12609" s="1"/>
    </row>
    <row r="12610" spans="6:14" x14ac:dyDescent="0.25">
      <c r="F12610" s="1"/>
      <c r="G12610" s="1"/>
      <c r="H12610" s="1"/>
      <c r="I12610" s="1"/>
      <c r="J12610" s="1"/>
      <c r="K12610" s="1"/>
      <c r="L12610" s="1"/>
      <c r="M12610" s="1"/>
      <c r="N12610" s="1"/>
    </row>
    <row r="12611" spans="6:14" x14ac:dyDescent="0.25">
      <c r="F12611" s="1"/>
      <c r="G12611" s="1"/>
      <c r="H12611" s="1"/>
      <c r="I12611" s="1"/>
      <c r="J12611" s="1"/>
      <c r="K12611" s="1"/>
      <c r="L12611" s="1"/>
      <c r="M12611" s="1"/>
      <c r="N12611" s="1"/>
    </row>
    <row r="12612" spans="6:14" x14ac:dyDescent="0.25">
      <c r="F12612" s="1"/>
      <c r="G12612" s="1"/>
      <c r="H12612" s="1"/>
      <c r="I12612" s="1"/>
      <c r="J12612" s="1"/>
      <c r="K12612" s="1"/>
      <c r="L12612" s="1"/>
      <c r="M12612" s="1"/>
      <c r="N12612" s="1"/>
    </row>
    <row r="12613" spans="6:14" x14ac:dyDescent="0.25">
      <c r="F12613" s="1"/>
      <c r="G12613" s="1"/>
      <c r="H12613" s="1"/>
      <c r="I12613" s="1"/>
      <c r="J12613" s="1"/>
      <c r="K12613" s="1"/>
      <c r="L12613" s="1"/>
      <c r="M12613" s="1"/>
      <c r="N12613" s="1"/>
    </row>
    <row r="12614" spans="6:14" x14ac:dyDescent="0.25">
      <c r="F12614" s="1"/>
      <c r="G12614" s="1"/>
      <c r="H12614" s="1"/>
      <c r="I12614" s="1"/>
      <c r="J12614" s="1"/>
      <c r="K12614" s="1"/>
      <c r="L12614" s="1"/>
      <c r="M12614" s="1"/>
      <c r="N12614" s="1"/>
    </row>
    <row r="12615" spans="6:14" x14ac:dyDescent="0.25">
      <c r="F12615" s="1"/>
      <c r="G12615" s="1"/>
      <c r="H12615" s="1"/>
      <c r="I12615" s="1"/>
      <c r="J12615" s="1"/>
      <c r="K12615" s="1"/>
      <c r="L12615" s="1"/>
      <c r="M12615" s="1"/>
      <c r="N12615" s="1"/>
    </row>
    <row r="12616" spans="6:14" x14ac:dyDescent="0.25">
      <c r="F12616" s="1"/>
      <c r="G12616" s="1"/>
      <c r="H12616" s="1"/>
      <c r="I12616" s="1"/>
      <c r="J12616" s="1"/>
      <c r="K12616" s="1"/>
      <c r="L12616" s="1"/>
      <c r="M12616" s="1"/>
      <c r="N12616" s="1"/>
    </row>
    <row r="12617" spans="6:14" x14ac:dyDescent="0.25">
      <c r="F12617" s="1"/>
      <c r="G12617" s="1"/>
      <c r="H12617" s="1"/>
      <c r="I12617" s="1"/>
      <c r="J12617" s="1"/>
      <c r="K12617" s="1"/>
      <c r="L12617" s="1"/>
      <c r="M12617" s="1"/>
      <c r="N12617" s="1"/>
    </row>
    <row r="12618" spans="6:14" x14ac:dyDescent="0.25">
      <c r="F12618" s="1"/>
      <c r="G12618" s="1"/>
      <c r="H12618" s="1"/>
      <c r="I12618" s="1"/>
      <c r="J12618" s="1"/>
      <c r="K12618" s="1"/>
      <c r="L12618" s="1"/>
      <c r="M12618" s="1"/>
      <c r="N12618" s="1"/>
    </row>
    <row r="12619" spans="6:14" x14ac:dyDescent="0.25">
      <c r="F12619" s="1"/>
      <c r="G12619" s="1"/>
      <c r="H12619" s="1"/>
      <c r="I12619" s="1"/>
      <c r="J12619" s="1"/>
      <c r="K12619" s="1"/>
      <c r="L12619" s="1"/>
      <c r="M12619" s="1"/>
      <c r="N12619" s="1"/>
    </row>
    <row r="12620" spans="6:14" x14ac:dyDescent="0.25">
      <c r="F12620" s="1"/>
      <c r="G12620" s="1"/>
      <c r="H12620" s="1"/>
      <c r="I12620" s="1"/>
      <c r="J12620" s="1"/>
      <c r="K12620" s="1"/>
      <c r="L12620" s="1"/>
      <c r="M12620" s="1"/>
      <c r="N12620" s="1"/>
    </row>
    <row r="12621" spans="6:14" x14ac:dyDescent="0.25">
      <c r="F12621" s="1"/>
      <c r="G12621" s="1"/>
      <c r="H12621" s="1"/>
      <c r="I12621" s="1"/>
      <c r="J12621" s="1"/>
      <c r="K12621" s="1"/>
      <c r="L12621" s="1"/>
      <c r="M12621" s="1"/>
      <c r="N12621" s="1"/>
    </row>
    <row r="12622" spans="6:14" x14ac:dyDescent="0.25">
      <c r="F12622" s="1"/>
      <c r="G12622" s="1"/>
      <c r="H12622" s="1"/>
      <c r="I12622" s="1"/>
      <c r="J12622" s="1"/>
      <c r="K12622" s="1"/>
      <c r="L12622" s="1"/>
      <c r="M12622" s="1"/>
      <c r="N12622" s="1"/>
    </row>
    <row r="12623" spans="6:14" x14ac:dyDescent="0.25">
      <c r="F12623" s="1"/>
      <c r="G12623" s="1"/>
      <c r="H12623" s="1"/>
      <c r="I12623" s="1"/>
      <c r="J12623" s="1"/>
      <c r="K12623" s="1"/>
      <c r="L12623" s="1"/>
      <c r="M12623" s="1"/>
      <c r="N12623" s="1"/>
    </row>
    <row r="12624" spans="6:14" x14ac:dyDescent="0.25">
      <c r="F12624" s="1"/>
      <c r="G12624" s="1"/>
      <c r="H12624" s="1"/>
      <c r="I12624" s="1"/>
      <c r="J12624" s="1"/>
      <c r="K12624" s="1"/>
      <c r="L12624" s="1"/>
      <c r="M12624" s="1"/>
      <c r="N12624" s="1"/>
    </row>
    <row r="12625" spans="6:14" x14ac:dyDescent="0.25">
      <c r="F12625" s="1"/>
      <c r="G12625" s="1"/>
      <c r="H12625" s="1"/>
      <c r="I12625" s="1"/>
      <c r="J12625" s="1"/>
      <c r="K12625" s="1"/>
      <c r="L12625" s="1"/>
      <c r="M12625" s="1"/>
      <c r="N12625" s="1"/>
    </row>
    <row r="12626" spans="6:14" x14ac:dyDescent="0.25">
      <c r="F12626" s="1"/>
      <c r="G12626" s="1"/>
      <c r="H12626" s="1"/>
      <c r="I12626" s="1"/>
      <c r="J12626" s="1"/>
      <c r="K12626" s="1"/>
      <c r="L12626" s="1"/>
      <c r="M12626" s="1"/>
      <c r="N12626" s="1"/>
    </row>
    <row r="12627" spans="6:14" x14ac:dyDescent="0.25">
      <c r="F12627" s="1"/>
      <c r="G12627" s="1"/>
      <c r="H12627" s="1"/>
      <c r="I12627" s="1"/>
      <c r="J12627" s="1"/>
      <c r="K12627" s="1"/>
      <c r="L12627" s="1"/>
      <c r="M12627" s="1"/>
      <c r="N12627" s="1"/>
    </row>
    <row r="12628" spans="6:14" x14ac:dyDescent="0.25">
      <c r="F12628" s="1"/>
      <c r="G12628" s="1"/>
      <c r="H12628" s="1"/>
      <c r="I12628" s="1"/>
      <c r="J12628" s="1"/>
      <c r="K12628" s="1"/>
      <c r="L12628" s="1"/>
      <c r="M12628" s="1"/>
      <c r="N12628" s="1"/>
    </row>
    <row r="12629" spans="6:14" x14ac:dyDescent="0.25">
      <c r="F12629" s="1"/>
      <c r="G12629" s="1"/>
      <c r="H12629" s="1"/>
      <c r="I12629" s="1"/>
      <c r="J12629" s="1"/>
      <c r="K12629" s="1"/>
      <c r="L12629" s="1"/>
      <c r="M12629" s="1"/>
      <c r="N12629" s="1"/>
    </row>
    <row r="12630" spans="6:14" x14ac:dyDescent="0.25">
      <c r="F12630" s="1"/>
      <c r="G12630" s="1"/>
      <c r="H12630" s="1"/>
      <c r="I12630" s="1"/>
      <c r="J12630" s="1"/>
      <c r="K12630" s="1"/>
      <c r="L12630" s="1"/>
      <c r="M12630" s="1"/>
      <c r="N12630" s="1"/>
    </row>
    <row r="12631" spans="6:14" x14ac:dyDescent="0.25">
      <c r="F12631" s="1"/>
      <c r="G12631" s="1"/>
      <c r="H12631" s="1"/>
      <c r="I12631" s="1"/>
      <c r="J12631" s="1"/>
      <c r="K12631" s="1"/>
      <c r="L12631" s="1"/>
      <c r="M12631" s="1"/>
      <c r="N12631" s="1"/>
    </row>
    <row r="12632" spans="6:14" x14ac:dyDescent="0.25">
      <c r="F12632" s="1"/>
      <c r="G12632" s="1"/>
      <c r="H12632" s="1"/>
      <c r="I12632" s="1"/>
      <c r="J12632" s="1"/>
      <c r="K12632" s="1"/>
      <c r="L12632" s="1"/>
      <c r="M12632" s="1"/>
      <c r="N12632" s="1"/>
    </row>
    <row r="12633" spans="6:14" x14ac:dyDescent="0.25">
      <c r="F12633" s="1"/>
      <c r="G12633" s="1"/>
      <c r="H12633" s="1"/>
      <c r="I12633" s="1"/>
      <c r="J12633" s="1"/>
      <c r="K12633" s="1"/>
      <c r="L12633" s="1"/>
      <c r="M12633" s="1"/>
      <c r="N12633" s="1"/>
    </row>
    <row r="12634" spans="6:14" x14ac:dyDescent="0.25">
      <c r="F12634" s="1"/>
      <c r="G12634" s="1"/>
      <c r="H12634" s="1"/>
      <c r="I12634" s="1"/>
      <c r="J12634" s="1"/>
      <c r="K12634" s="1"/>
      <c r="L12634" s="1"/>
      <c r="M12634" s="1"/>
      <c r="N12634" s="1"/>
    </row>
    <row r="12635" spans="6:14" x14ac:dyDescent="0.25">
      <c r="F12635" s="1"/>
      <c r="G12635" s="1"/>
      <c r="H12635" s="1"/>
      <c r="I12635" s="1"/>
      <c r="J12635" s="1"/>
      <c r="K12635" s="1"/>
      <c r="L12635" s="1"/>
      <c r="M12635" s="1"/>
      <c r="N12635" s="1"/>
    </row>
    <row r="12636" spans="6:14" x14ac:dyDescent="0.25">
      <c r="F12636" s="1"/>
      <c r="G12636" s="1"/>
      <c r="H12636" s="1"/>
      <c r="I12636" s="1"/>
      <c r="J12636" s="1"/>
      <c r="K12636" s="1"/>
      <c r="L12636" s="1"/>
      <c r="M12636" s="1"/>
      <c r="N12636" s="1"/>
    </row>
    <row r="12637" spans="6:14" x14ac:dyDescent="0.25">
      <c r="F12637" s="1"/>
      <c r="G12637" s="1"/>
      <c r="H12637" s="1"/>
      <c r="I12637" s="1"/>
      <c r="J12637" s="1"/>
      <c r="K12637" s="1"/>
      <c r="L12637" s="1"/>
      <c r="M12637" s="1"/>
      <c r="N12637" s="1"/>
    </row>
    <row r="12638" spans="6:14" x14ac:dyDescent="0.25">
      <c r="F12638" s="1"/>
      <c r="G12638" s="1"/>
      <c r="H12638" s="1"/>
      <c r="I12638" s="1"/>
      <c r="J12638" s="1"/>
      <c r="K12638" s="1"/>
      <c r="L12638" s="1"/>
      <c r="M12638" s="1"/>
      <c r="N12638" s="1"/>
    </row>
    <row r="12639" spans="6:14" x14ac:dyDescent="0.25">
      <c r="F12639" s="1"/>
      <c r="G12639" s="1"/>
      <c r="H12639" s="1"/>
      <c r="I12639" s="1"/>
      <c r="J12639" s="1"/>
      <c r="K12639" s="1"/>
      <c r="L12639" s="1"/>
      <c r="M12639" s="1"/>
      <c r="N12639" s="1"/>
    </row>
    <row r="12640" spans="6:14" x14ac:dyDescent="0.25">
      <c r="F12640" s="1"/>
      <c r="G12640" s="1"/>
      <c r="H12640" s="1"/>
      <c r="I12640" s="1"/>
      <c r="J12640" s="1"/>
      <c r="K12640" s="1"/>
      <c r="L12640" s="1"/>
      <c r="M12640" s="1"/>
      <c r="N12640" s="1"/>
    </row>
    <row r="12641" spans="6:14" x14ac:dyDescent="0.25">
      <c r="F12641" s="1"/>
      <c r="G12641" s="1"/>
      <c r="H12641" s="1"/>
      <c r="I12641" s="1"/>
      <c r="J12641" s="1"/>
      <c r="K12641" s="1"/>
      <c r="L12641" s="1"/>
      <c r="M12641" s="1"/>
      <c r="N12641" s="1"/>
    </row>
    <row r="12642" spans="6:14" x14ac:dyDescent="0.25">
      <c r="F12642" s="1"/>
      <c r="G12642" s="1"/>
      <c r="H12642" s="1"/>
      <c r="I12642" s="1"/>
      <c r="J12642" s="1"/>
      <c r="K12642" s="1"/>
      <c r="L12642" s="1"/>
      <c r="M12642" s="1"/>
      <c r="N12642" s="1"/>
    </row>
    <row r="12643" spans="6:14" x14ac:dyDescent="0.25">
      <c r="F12643" s="1"/>
      <c r="G12643" s="1"/>
      <c r="H12643" s="1"/>
      <c r="I12643" s="1"/>
      <c r="J12643" s="1"/>
      <c r="K12643" s="1"/>
      <c r="L12643" s="1"/>
      <c r="M12643" s="1"/>
      <c r="N12643" s="1"/>
    </row>
    <row r="12644" spans="6:14" x14ac:dyDescent="0.25">
      <c r="F12644" s="1"/>
      <c r="G12644" s="1"/>
      <c r="H12644" s="1"/>
      <c r="I12644" s="1"/>
      <c r="J12644" s="1"/>
      <c r="K12644" s="1"/>
      <c r="L12644" s="1"/>
      <c r="M12644" s="1"/>
      <c r="N12644" s="1"/>
    </row>
    <row r="12645" spans="6:14" x14ac:dyDescent="0.25">
      <c r="F12645" s="1"/>
      <c r="G12645" s="1"/>
      <c r="H12645" s="1"/>
      <c r="I12645" s="1"/>
      <c r="J12645" s="1"/>
      <c r="K12645" s="1"/>
      <c r="L12645" s="1"/>
      <c r="M12645" s="1"/>
      <c r="N12645" s="1"/>
    </row>
    <row r="12646" spans="6:14" x14ac:dyDescent="0.25">
      <c r="F12646" s="1"/>
      <c r="G12646" s="1"/>
      <c r="H12646" s="1"/>
      <c r="I12646" s="1"/>
      <c r="J12646" s="1"/>
      <c r="K12646" s="1"/>
      <c r="L12646" s="1"/>
      <c r="M12646" s="1"/>
      <c r="N12646" s="1"/>
    </row>
    <row r="12647" spans="6:14" x14ac:dyDescent="0.25">
      <c r="F12647" s="1"/>
      <c r="G12647" s="1"/>
      <c r="H12647" s="1"/>
      <c r="I12647" s="1"/>
      <c r="J12647" s="1"/>
      <c r="K12647" s="1"/>
      <c r="L12647" s="1"/>
      <c r="M12647" s="1"/>
      <c r="N12647" s="1"/>
    </row>
    <row r="12648" spans="6:14" x14ac:dyDescent="0.25">
      <c r="F12648" s="1"/>
      <c r="G12648" s="1"/>
      <c r="H12648" s="1"/>
      <c r="I12648" s="1"/>
      <c r="J12648" s="1"/>
      <c r="K12648" s="1"/>
      <c r="L12648" s="1"/>
      <c r="M12648" s="1"/>
      <c r="N12648" s="1"/>
    </row>
    <row r="12649" spans="6:14" x14ac:dyDescent="0.25">
      <c r="F12649" s="1"/>
      <c r="G12649" s="1"/>
      <c r="H12649" s="1"/>
      <c r="I12649" s="1"/>
      <c r="J12649" s="1"/>
      <c r="K12649" s="1"/>
      <c r="L12649" s="1"/>
      <c r="M12649" s="1"/>
      <c r="N12649" s="1"/>
    </row>
    <row r="12650" spans="6:14" x14ac:dyDescent="0.25">
      <c r="F12650" s="1"/>
      <c r="G12650" s="1"/>
      <c r="H12650" s="1"/>
      <c r="I12650" s="1"/>
      <c r="J12650" s="1"/>
      <c r="K12650" s="1"/>
      <c r="L12650" s="1"/>
      <c r="M12650" s="1"/>
      <c r="N12650" s="1"/>
    </row>
    <row r="12651" spans="6:14" x14ac:dyDescent="0.25">
      <c r="F12651" s="1"/>
      <c r="G12651" s="1"/>
      <c r="H12651" s="1"/>
      <c r="I12651" s="1"/>
      <c r="J12651" s="1"/>
      <c r="K12651" s="1"/>
      <c r="L12651" s="1"/>
      <c r="M12651" s="1"/>
      <c r="N12651" s="1"/>
    </row>
    <row r="12652" spans="6:14" x14ac:dyDescent="0.25">
      <c r="F12652" s="1"/>
      <c r="G12652" s="1"/>
      <c r="H12652" s="1"/>
      <c r="I12652" s="1"/>
      <c r="J12652" s="1"/>
      <c r="K12652" s="1"/>
      <c r="L12652" s="1"/>
      <c r="M12652" s="1"/>
      <c r="N12652" s="1"/>
    </row>
    <row r="12653" spans="6:14" x14ac:dyDescent="0.25">
      <c r="F12653" s="1"/>
      <c r="G12653" s="1"/>
      <c r="H12653" s="1"/>
      <c r="I12653" s="1"/>
      <c r="J12653" s="1"/>
      <c r="K12653" s="1"/>
      <c r="L12653" s="1"/>
      <c r="M12653" s="1"/>
      <c r="N12653" s="1"/>
    </row>
    <row r="12654" spans="6:14" x14ac:dyDescent="0.25">
      <c r="F12654" s="1"/>
      <c r="G12654" s="1"/>
      <c r="H12654" s="1"/>
      <c r="I12654" s="1"/>
      <c r="J12654" s="1"/>
      <c r="K12654" s="1"/>
      <c r="L12654" s="1"/>
      <c r="M12654" s="1"/>
      <c r="N12654" s="1"/>
    </row>
    <row r="12655" spans="6:14" x14ac:dyDescent="0.25">
      <c r="F12655" s="1"/>
      <c r="G12655" s="1"/>
      <c r="H12655" s="1"/>
      <c r="I12655" s="1"/>
      <c r="J12655" s="1"/>
      <c r="K12655" s="1"/>
      <c r="L12655" s="1"/>
      <c r="M12655" s="1"/>
      <c r="N12655" s="1"/>
    </row>
    <row r="12656" spans="6:14" x14ac:dyDescent="0.25">
      <c r="F12656" s="1"/>
      <c r="G12656" s="1"/>
      <c r="H12656" s="1"/>
      <c r="I12656" s="1"/>
      <c r="J12656" s="1"/>
      <c r="K12656" s="1"/>
      <c r="L12656" s="1"/>
      <c r="M12656" s="1"/>
      <c r="N12656" s="1"/>
    </row>
    <row r="12657" spans="6:14" x14ac:dyDescent="0.25">
      <c r="F12657" s="1"/>
      <c r="G12657" s="1"/>
      <c r="H12657" s="1"/>
      <c r="I12657" s="1"/>
      <c r="J12657" s="1"/>
      <c r="K12657" s="1"/>
      <c r="L12657" s="1"/>
      <c r="M12657" s="1"/>
      <c r="N12657" s="1"/>
    </row>
    <row r="12658" spans="6:14" x14ac:dyDescent="0.25">
      <c r="F12658" s="1"/>
      <c r="G12658" s="1"/>
      <c r="H12658" s="1"/>
      <c r="I12658" s="1"/>
      <c r="J12658" s="1"/>
      <c r="K12658" s="1"/>
      <c r="L12658" s="1"/>
      <c r="M12658" s="1"/>
      <c r="N12658" s="1"/>
    </row>
    <row r="12659" spans="6:14" x14ac:dyDescent="0.25">
      <c r="F12659" s="1"/>
      <c r="G12659" s="1"/>
      <c r="H12659" s="1"/>
      <c r="I12659" s="1"/>
      <c r="J12659" s="1"/>
      <c r="K12659" s="1"/>
      <c r="L12659" s="1"/>
      <c r="M12659" s="1"/>
      <c r="N12659" s="1"/>
    </row>
    <row r="12660" spans="6:14" x14ac:dyDescent="0.25">
      <c r="F12660" s="1"/>
      <c r="G12660" s="1"/>
      <c r="H12660" s="1"/>
      <c r="I12660" s="1"/>
      <c r="J12660" s="1"/>
      <c r="K12660" s="1"/>
      <c r="L12660" s="1"/>
      <c r="M12660" s="1"/>
      <c r="N12660" s="1"/>
    </row>
    <row r="12661" spans="6:14" x14ac:dyDescent="0.25">
      <c r="F12661" s="1"/>
      <c r="G12661" s="1"/>
      <c r="H12661" s="1"/>
      <c r="I12661" s="1"/>
      <c r="J12661" s="1"/>
      <c r="K12661" s="1"/>
      <c r="L12661" s="1"/>
      <c r="M12661" s="1"/>
      <c r="N12661" s="1"/>
    </row>
    <row r="12662" spans="6:14" x14ac:dyDescent="0.25">
      <c r="F12662" s="1"/>
      <c r="G12662" s="1"/>
      <c r="H12662" s="1"/>
      <c r="I12662" s="1"/>
      <c r="J12662" s="1"/>
      <c r="K12662" s="1"/>
      <c r="L12662" s="1"/>
      <c r="M12662" s="1"/>
      <c r="N12662" s="1"/>
    </row>
    <row r="12663" spans="6:14" x14ac:dyDescent="0.25">
      <c r="F12663" s="1"/>
      <c r="G12663" s="1"/>
      <c r="H12663" s="1"/>
      <c r="I12663" s="1"/>
      <c r="J12663" s="1"/>
      <c r="K12663" s="1"/>
      <c r="L12663" s="1"/>
      <c r="M12663" s="1"/>
      <c r="N12663" s="1"/>
    </row>
    <row r="12664" spans="6:14" x14ac:dyDescent="0.25">
      <c r="F12664" s="1"/>
      <c r="G12664" s="1"/>
      <c r="H12664" s="1"/>
      <c r="I12664" s="1"/>
      <c r="J12664" s="1"/>
      <c r="K12664" s="1"/>
      <c r="L12664" s="1"/>
      <c r="M12664" s="1"/>
      <c r="N12664" s="1"/>
    </row>
    <row r="12665" spans="6:14" x14ac:dyDescent="0.25">
      <c r="F12665" s="1"/>
      <c r="G12665" s="1"/>
      <c r="H12665" s="1"/>
      <c r="I12665" s="1"/>
      <c r="J12665" s="1"/>
      <c r="K12665" s="1"/>
      <c r="L12665" s="1"/>
      <c r="M12665" s="1"/>
      <c r="N12665" s="1"/>
    </row>
    <row r="12666" spans="6:14" x14ac:dyDescent="0.25">
      <c r="F12666" s="1"/>
      <c r="G12666" s="1"/>
      <c r="H12666" s="1"/>
      <c r="I12666" s="1"/>
      <c r="J12666" s="1"/>
      <c r="K12666" s="1"/>
      <c r="L12666" s="1"/>
      <c r="M12666" s="1"/>
      <c r="N12666" s="1"/>
    </row>
    <row r="12667" spans="6:14" x14ac:dyDescent="0.25">
      <c r="F12667" s="1"/>
      <c r="G12667" s="1"/>
      <c r="H12667" s="1"/>
      <c r="I12667" s="1"/>
      <c r="J12667" s="1"/>
      <c r="K12667" s="1"/>
      <c r="L12667" s="1"/>
      <c r="M12667" s="1"/>
      <c r="N12667" s="1"/>
    </row>
    <row r="12668" spans="6:14" x14ac:dyDescent="0.25">
      <c r="F12668" s="1"/>
      <c r="G12668" s="1"/>
      <c r="H12668" s="1"/>
      <c r="I12668" s="1"/>
      <c r="J12668" s="1"/>
      <c r="K12668" s="1"/>
      <c r="L12668" s="1"/>
      <c r="M12668" s="1"/>
      <c r="N12668" s="1"/>
    </row>
    <row r="12669" spans="6:14" x14ac:dyDescent="0.25">
      <c r="F12669" s="1"/>
      <c r="G12669" s="1"/>
      <c r="H12669" s="1"/>
      <c r="I12669" s="1"/>
      <c r="J12669" s="1"/>
      <c r="K12669" s="1"/>
      <c r="L12669" s="1"/>
      <c r="M12669" s="1"/>
      <c r="N12669" s="1"/>
    </row>
    <row r="12670" spans="6:14" x14ac:dyDescent="0.25">
      <c r="F12670" s="1"/>
      <c r="G12670" s="1"/>
      <c r="H12670" s="1"/>
      <c r="I12670" s="1"/>
      <c r="J12670" s="1"/>
      <c r="K12670" s="1"/>
      <c r="L12670" s="1"/>
      <c r="M12670" s="1"/>
      <c r="N12670" s="1"/>
    </row>
    <row r="12671" spans="6:14" x14ac:dyDescent="0.25">
      <c r="F12671" s="1"/>
      <c r="G12671" s="1"/>
      <c r="H12671" s="1"/>
      <c r="I12671" s="1"/>
      <c r="J12671" s="1"/>
      <c r="K12671" s="1"/>
      <c r="L12671" s="1"/>
      <c r="M12671" s="1"/>
      <c r="N12671" s="1"/>
    </row>
    <row r="12672" spans="6:14" x14ac:dyDescent="0.25">
      <c r="F12672" s="1"/>
      <c r="G12672" s="1"/>
      <c r="H12672" s="1"/>
      <c r="I12672" s="1"/>
      <c r="J12672" s="1"/>
      <c r="K12672" s="1"/>
      <c r="L12672" s="1"/>
      <c r="M12672" s="1"/>
      <c r="N12672" s="1"/>
    </row>
    <row r="12673" spans="6:14" x14ac:dyDescent="0.25">
      <c r="F12673" s="1"/>
      <c r="G12673" s="1"/>
      <c r="H12673" s="1"/>
      <c r="I12673" s="1"/>
      <c r="J12673" s="1"/>
      <c r="K12673" s="1"/>
      <c r="L12673" s="1"/>
      <c r="M12673" s="1"/>
      <c r="N12673" s="1"/>
    </row>
    <row r="12674" spans="6:14" x14ac:dyDescent="0.25">
      <c r="F12674" s="1"/>
      <c r="G12674" s="1"/>
      <c r="H12674" s="1"/>
      <c r="I12674" s="1"/>
      <c r="J12674" s="1"/>
      <c r="K12674" s="1"/>
      <c r="L12674" s="1"/>
      <c r="M12674" s="1"/>
      <c r="N12674" s="1"/>
    </row>
    <row r="12675" spans="6:14" x14ac:dyDescent="0.25">
      <c r="F12675" s="1"/>
      <c r="G12675" s="1"/>
      <c r="H12675" s="1"/>
      <c r="I12675" s="1"/>
      <c r="J12675" s="1"/>
      <c r="K12675" s="1"/>
      <c r="L12675" s="1"/>
      <c r="M12675" s="1"/>
      <c r="N12675" s="1"/>
    </row>
    <row r="12676" spans="6:14" x14ac:dyDescent="0.25">
      <c r="F12676" s="1"/>
      <c r="G12676" s="1"/>
      <c r="H12676" s="1"/>
      <c r="I12676" s="1"/>
      <c r="J12676" s="1"/>
      <c r="K12676" s="1"/>
      <c r="L12676" s="1"/>
      <c r="M12676" s="1"/>
      <c r="N12676" s="1"/>
    </row>
    <row r="12677" spans="6:14" x14ac:dyDescent="0.25">
      <c r="F12677" s="1"/>
      <c r="G12677" s="1"/>
      <c r="H12677" s="1"/>
      <c r="I12677" s="1"/>
      <c r="J12677" s="1"/>
      <c r="K12677" s="1"/>
      <c r="L12677" s="1"/>
      <c r="M12677" s="1"/>
      <c r="N12677" s="1"/>
    </row>
    <row r="12678" spans="6:14" x14ac:dyDescent="0.25">
      <c r="F12678" s="1"/>
      <c r="G12678" s="1"/>
      <c r="H12678" s="1"/>
      <c r="I12678" s="1"/>
      <c r="J12678" s="1"/>
      <c r="K12678" s="1"/>
      <c r="L12678" s="1"/>
      <c r="M12678" s="1"/>
      <c r="N12678" s="1"/>
    </row>
    <row r="12679" spans="6:14" x14ac:dyDescent="0.25">
      <c r="F12679" s="1"/>
      <c r="G12679" s="1"/>
      <c r="H12679" s="1"/>
      <c r="I12679" s="1"/>
      <c r="J12679" s="1"/>
      <c r="K12679" s="1"/>
      <c r="L12679" s="1"/>
      <c r="M12679" s="1"/>
      <c r="N12679" s="1"/>
    </row>
    <row r="12680" spans="6:14" x14ac:dyDescent="0.25">
      <c r="F12680" s="1"/>
      <c r="G12680" s="1"/>
      <c r="H12680" s="1"/>
      <c r="I12680" s="1"/>
      <c r="J12680" s="1"/>
      <c r="K12680" s="1"/>
      <c r="L12680" s="1"/>
      <c r="M12680" s="1"/>
      <c r="N12680" s="1"/>
    </row>
    <row r="12681" spans="6:14" x14ac:dyDescent="0.25">
      <c r="F12681" s="1"/>
      <c r="G12681" s="1"/>
      <c r="H12681" s="1"/>
      <c r="I12681" s="1"/>
      <c r="J12681" s="1"/>
      <c r="K12681" s="1"/>
      <c r="L12681" s="1"/>
      <c r="M12681" s="1"/>
      <c r="N12681" s="1"/>
    </row>
    <row r="12682" spans="6:14" x14ac:dyDescent="0.25">
      <c r="F12682" s="1"/>
      <c r="G12682" s="1"/>
      <c r="H12682" s="1"/>
      <c r="I12682" s="1"/>
      <c r="J12682" s="1"/>
      <c r="K12682" s="1"/>
      <c r="L12682" s="1"/>
      <c r="M12682" s="1"/>
      <c r="N12682" s="1"/>
    </row>
    <row r="12683" spans="6:14" x14ac:dyDescent="0.25">
      <c r="F12683" s="1"/>
      <c r="G12683" s="1"/>
      <c r="H12683" s="1"/>
      <c r="I12683" s="1"/>
      <c r="J12683" s="1"/>
      <c r="K12683" s="1"/>
      <c r="L12683" s="1"/>
      <c r="M12683" s="1"/>
      <c r="N12683" s="1"/>
    </row>
    <row r="12684" spans="6:14" x14ac:dyDescent="0.25">
      <c r="F12684" s="1"/>
      <c r="G12684" s="1"/>
      <c r="H12684" s="1"/>
      <c r="I12684" s="1"/>
      <c r="J12684" s="1"/>
      <c r="K12684" s="1"/>
      <c r="L12684" s="1"/>
      <c r="M12684" s="1"/>
      <c r="N12684" s="1"/>
    </row>
    <row r="12685" spans="6:14" x14ac:dyDescent="0.25">
      <c r="F12685" s="1"/>
      <c r="G12685" s="1"/>
      <c r="H12685" s="1"/>
      <c r="I12685" s="1"/>
      <c r="J12685" s="1"/>
      <c r="K12685" s="1"/>
      <c r="L12685" s="1"/>
      <c r="M12685" s="1"/>
      <c r="N12685" s="1"/>
    </row>
    <row r="12686" spans="6:14" x14ac:dyDescent="0.25">
      <c r="F12686" s="1"/>
      <c r="G12686" s="1"/>
      <c r="H12686" s="1"/>
      <c r="I12686" s="1"/>
      <c r="J12686" s="1"/>
      <c r="K12686" s="1"/>
      <c r="L12686" s="1"/>
      <c r="M12686" s="1"/>
      <c r="N12686" s="1"/>
    </row>
    <row r="12687" spans="6:14" x14ac:dyDescent="0.25">
      <c r="F12687" s="1"/>
      <c r="G12687" s="1"/>
      <c r="H12687" s="1"/>
      <c r="I12687" s="1"/>
      <c r="J12687" s="1"/>
      <c r="K12687" s="1"/>
      <c r="L12687" s="1"/>
      <c r="M12687" s="1"/>
      <c r="N12687" s="1"/>
    </row>
    <row r="12688" spans="6:14" x14ac:dyDescent="0.25">
      <c r="F12688" s="1"/>
      <c r="G12688" s="1"/>
      <c r="H12688" s="1"/>
      <c r="I12688" s="1"/>
      <c r="J12688" s="1"/>
      <c r="K12688" s="1"/>
      <c r="L12688" s="1"/>
      <c r="M12688" s="1"/>
      <c r="N12688" s="1"/>
    </row>
    <row r="12689" spans="6:14" x14ac:dyDescent="0.25">
      <c r="F12689" s="1"/>
      <c r="G12689" s="1"/>
      <c r="H12689" s="1"/>
      <c r="I12689" s="1"/>
      <c r="J12689" s="1"/>
      <c r="K12689" s="1"/>
      <c r="L12689" s="1"/>
      <c r="M12689" s="1"/>
      <c r="N12689" s="1"/>
    </row>
    <row r="12690" spans="6:14" x14ac:dyDescent="0.25">
      <c r="F12690" s="1"/>
      <c r="G12690" s="1"/>
      <c r="H12690" s="1"/>
      <c r="I12690" s="1"/>
      <c r="J12690" s="1"/>
      <c r="K12690" s="1"/>
      <c r="L12690" s="1"/>
      <c r="M12690" s="1"/>
      <c r="N12690" s="1"/>
    </row>
    <row r="12691" spans="6:14" x14ac:dyDescent="0.25">
      <c r="F12691" s="1"/>
      <c r="G12691" s="1"/>
      <c r="H12691" s="1"/>
      <c r="I12691" s="1"/>
      <c r="J12691" s="1"/>
      <c r="K12691" s="1"/>
      <c r="L12691" s="1"/>
      <c r="M12691" s="1"/>
      <c r="N12691" s="1"/>
    </row>
    <row r="12692" spans="6:14" x14ac:dyDescent="0.25">
      <c r="F12692" s="1"/>
      <c r="G12692" s="1"/>
      <c r="H12692" s="1"/>
      <c r="I12692" s="1"/>
      <c r="J12692" s="1"/>
      <c r="K12692" s="1"/>
      <c r="L12692" s="1"/>
      <c r="M12692" s="1"/>
      <c r="N12692" s="1"/>
    </row>
    <row r="12693" spans="6:14" x14ac:dyDescent="0.25">
      <c r="F12693" s="1"/>
      <c r="G12693" s="1"/>
      <c r="H12693" s="1"/>
      <c r="I12693" s="1"/>
      <c r="J12693" s="1"/>
      <c r="K12693" s="1"/>
      <c r="L12693" s="1"/>
      <c r="M12693" s="1"/>
      <c r="N12693" s="1"/>
    </row>
    <row r="12694" spans="6:14" x14ac:dyDescent="0.25">
      <c r="F12694" s="1"/>
      <c r="G12694" s="1"/>
      <c r="H12694" s="1"/>
      <c r="I12694" s="1"/>
      <c r="J12694" s="1"/>
      <c r="K12694" s="1"/>
      <c r="L12694" s="1"/>
      <c r="M12694" s="1"/>
      <c r="N12694" s="1"/>
    </row>
    <row r="12695" spans="6:14" x14ac:dyDescent="0.25">
      <c r="F12695" s="1"/>
      <c r="G12695" s="1"/>
      <c r="H12695" s="1"/>
      <c r="I12695" s="1"/>
      <c r="J12695" s="1"/>
      <c r="K12695" s="1"/>
      <c r="L12695" s="1"/>
      <c r="M12695" s="1"/>
      <c r="N12695" s="1"/>
    </row>
    <row r="12696" spans="6:14" x14ac:dyDescent="0.25">
      <c r="F12696" s="1"/>
      <c r="G12696" s="1"/>
      <c r="H12696" s="1"/>
      <c r="I12696" s="1"/>
      <c r="J12696" s="1"/>
      <c r="K12696" s="1"/>
      <c r="L12696" s="1"/>
      <c r="M12696" s="1"/>
      <c r="N12696" s="1"/>
    </row>
    <row r="12697" spans="6:14" x14ac:dyDescent="0.25">
      <c r="F12697" s="1"/>
      <c r="G12697" s="1"/>
      <c r="H12697" s="1"/>
      <c r="I12697" s="1"/>
      <c r="J12697" s="1"/>
      <c r="K12697" s="1"/>
      <c r="L12697" s="1"/>
      <c r="M12697" s="1"/>
      <c r="N12697" s="1"/>
    </row>
    <row r="12698" spans="6:14" x14ac:dyDescent="0.25">
      <c r="F12698" s="1"/>
      <c r="G12698" s="1"/>
      <c r="H12698" s="1"/>
      <c r="I12698" s="1"/>
      <c r="J12698" s="1"/>
      <c r="K12698" s="1"/>
      <c r="L12698" s="1"/>
      <c r="M12698" s="1"/>
      <c r="N12698" s="1"/>
    </row>
    <row r="12699" spans="6:14" x14ac:dyDescent="0.25">
      <c r="F12699" s="1"/>
      <c r="G12699" s="1"/>
      <c r="H12699" s="1"/>
      <c r="I12699" s="1"/>
      <c r="J12699" s="1"/>
      <c r="K12699" s="1"/>
      <c r="L12699" s="1"/>
      <c r="M12699" s="1"/>
      <c r="N12699" s="1"/>
    </row>
    <row r="12700" spans="6:14" x14ac:dyDescent="0.25">
      <c r="F12700" s="1"/>
      <c r="G12700" s="1"/>
      <c r="H12700" s="1"/>
      <c r="I12700" s="1"/>
      <c r="J12700" s="1"/>
      <c r="K12700" s="1"/>
      <c r="L12700" s="1"/>
      <c r="M12700" s="1"/>
      <c r="N12700" s="1"/>
    </row>
    <row r="12701" spans="6:14" x14ac:dyDescent="0.25">
      <c r="F12701" s="1"/>
      <c r="G12701" s="1"/>
      <c r="H12701" s="1"/>
      <c r="I12701" s="1"/>
      <c r="J12701" s="1"/>
      <c r="K12701" s="1"/>
      <c r="L12701" s="1"/>
      <c r="M12701" s="1"/>
      <c r="N12701" s="1"/>
    </row>
    <row r="12702" spans="6:14" x14ac:dyDescent="0.25">
      <c r="F12702" s="1"/>
      <c r="G12702" s="1"/>
      <c r="H12702" s="1"/>
      <c r="I12702" s="1"/>
      <c r="J12702" s="1"/>
      <c r="K12702" s="1"/>
      <c r="L12702" s="1"/>
      <c r="M12702" s="1"/>
      <c r="N12702" s="1"/>
    </row>
    <row r="12703" spans="6:14" x14ac:dyDescent="0.25">
      <c r="F12703" s="1"/>
      <c r="G12703" s="1"/>
      <c r="H12703" s="1"/>
      <c r="I12703" s="1"/>
      <c r="J12703" s="1"/>
      <c r="K12703" s="1"/>
      <c r="L12703" s="1"/>
      <c r="M12703" s="1"/>
      <c r="N12703" s="1"/>
    </row>
    <row r="12704" spans="6:14" x14ac:dyDescent="0.25">
      <c r="F12704" s="1"/>
      <c r="G12704" s="1"/>
      <c r="H12704" s="1"/>
      <c r="I12704" s="1"/>
      <c r="J12704" s="1"/>
      <c r="K12704" s="1"/>
      <c r="L12704" s="1"/>
      <c r="M12704" s="1"/>
      <c r="N12704" s="1"/>
    </row>
    <row r="12705" spans="6:14" x14ac:dyDescent="0.25">
      <c r="F12705" s="1"/>
      <c r="G12705" s="1"/>
      <c r="H12705" s="1"/>
      <c r="I12705" s="1"/>
      <c r="J12705" s="1"/>
      <c r="K12705" s="1"/>
      <c r="L12705" s="1"/>
      <c r="M12705" s="1"/>
      <c r="N12705" s="1"/>
    </row>
    <row r="12706" spans="6:14" x14ac:dyDescent="0.25">
      <c r="F12706" s="1"/>
      <c r="G12706" s="1"/>
      <c r="H12706" s="1"/>
      <c r="I12706" s="1"/>
      <c r="J12706" s="1"/>
      <c r="K12706" s="1"/>
      <c r="L12706" s="1"/>
      <c r="M12706" s="1"/>
      <c r="N12706" s="1"/>
    </row>
    <row r="12707" spans="6:14" x14ac:dyDescent="0.25">
      <c r="F12707" s="1"/>
      <c r="G12707" s="1"/>
      <c r="H12707" s="1"/>
      <c r="I12707" s="1"/>
      <c r="J12707" s="1"/>
      <c r="K12707" s="1"/>
      <c r="L12707" s="1"/>
      <c r="M12707" s="1"/>
      <c r="N12707" s="1"/>
    </row>
    <row r="12708" spans="6:14" x14ac:dyDescent="0.25">
      <c r="F12708" s="1"/>
      <c r="G12708" s="1"/>
      <c r="H12708" s="1"/>
      <c r="I12708" s="1"/>
      <c r="J12708" s="1"/>
      <c r="K12708" s="1"/>
      <c r="L12708" s="1"/>
      <c r="M12708" s="1"/>
      <c r="N12708" s="1"/>
    </row>
    <row r="12709" spans="6:14" x14ac:dyDescent="0.25">
      <c r="F12709" s="1"/>
      <c r="G12709" s="1"/>
      <c r="H12709" s="1"/>
      <c r="I12709" s="1"/>
      <c r="J12709" s="1"/>
      <c r="K12709" s="1"/>
      <c r="L12709" s="1"/>
      <c r="M12709" s="1"/>
      <c r="N12709" s="1"/>
    </row>
    <row r="12710" spans="6:14" x14ac:dyDescent="0.25">
      <c r="F12710" s="1"/>
      <c r="G12710" s="1"/>
      <c r="H12710" s="1"/>
      <c r="I12710" s="1"/>
      <c r="J12710" s="1"/>
      <c r="K12710" s="1"/>
      <c r="L12710" s="1"/>
      <c r="M12710" s="1"/>
      <c r="N12710" s="1"/>
    </row>
    <row r="12711" spans="6:14" x14ac:dyDescent="0.25">
      <c r="F12711" s="1"/>
      <c r="G12711" s="1"/>
      <c r="H12711" s="1"/>
      <c r="I12711" s="1"/>
      <c r="J12711" s="1"/>
      <c r="K12711" s="1"/>
      <c r="L12711" s="1"/>
      <c r="M12711" s="1"/>
      <c r="N12711" s="1"/>
    </row>
    <row r="12712" spans="6:14" x14ac:dyDescent="0.25">
      <c r="F12712" s="1"/>
      <c r="G12712" s="1"/>
      <c r="H12712" s="1"/>
      <c r="I12712" s="1"/>
      <c r="J12712" s="1"/>
      <c r="K12712" s="1"/>
      <c r="L12712" s="1"/>
      <c r="M12712" s="1"/>
      <c r="N12712" s="1"/>
    </row>
    <row r="12713" spans="6:14" x14ac:dyDescent="0.25">
      <c r="F12713" s="1"/>
      <c r="G12713" s="1"/>
      <c r="H12713" s="1"/>
      <c r="I12713" s="1"/>
      <c r="J12713" s="1"/>
      <c r="K12713" s="1"/>
      <c r="L12713" s="1"/>
      <c r="M12713" s="1"/>
      <c r="N12713" s="1"/>
    </row>
    <row r="12714" spans="6:14" x14ac:dyDescent="0.25">
      <c r="F12714" s="1"/>
      <c r="G12714" s="1"/>
      <c r="H12714" s="1"/>
      <c r="I12714" s="1"/>
      <c r="J12714" s="1"/>
      <c r="K12714" s="1"/>
      <c r="L12714" s="1"/>
      <c r="M12714" s="1"/>
      <c r="N12714" s="1"/>
    </row>
    <row r="12715" spans="6:14" x14ac:dyDescent="0.25">
      <c r="F12715" s="1"/>
      <c r="G12715" s="1"/>
      <c r="H12715" s="1"/>
      <c r="I12715" s="1"/>
      <c r="J12715" s="1"/>
      <c r="K12715" s="1"/>
      <c r="L12715" s="1"/>
      <c r="M12715" s="1"/>
      <c r="N12715" s="1"/>
    </row>
    <row r="12716" spans="6:14" x14ac:dyDescent="0.25">
      <c r="F12716" s="1"/>
      <c r="G12716" s="1"/>
      <c r="H12716" s="1"/>
      <c r="I12716" s="1"/>
      <c r="J12716" s="1"/>
      <c r="K12716" s="1"/>
      <c r="L12716" s="1"/>
      <c r="M12716" s="1"/>
      <c r="N12716" s="1"/>
    </row>
    <row r="12717" spans="6:14" x14ac:dyDescent="0.25">
      <c r="F12717" s="1"/>
      <c r="G12717" s="1"/>
      <c r="H12717" s="1"/>
      <c r="I12717" s="1"/>
      <c r="J12717" s="1"/>
      <c r="K12717" s="1"/>
      <c r="L12717" s="1"/>
      <c r="M12717" s="1"/>
      <c r="N12717" s="1"/>
    </row>
    <row r="12718" spans="6:14" x14ac:dyDescent="0.25">
      <c r="F12718" s="1"/>
      <c r="G12718" s="1"/>
      <c r="H12718" s="1"/>
      <c r="I12718" s="1"/>
      <c r="J12718" s="1"/>
      <c r="K12718" s="1"/>
      <c r="L12718" s="1"/>
      <c r="M12718" s="1"/>
      <c r="N12718" s="1"/>
    </row>
    <row r="12719" spans="6:14" x14ac:dyDescent="0.25">
      <c r="F12719" s="1"/>
      <c r="G12719" s="1"/>
      <c r="H12719" s="1"/>
      <c r="I12719" s="1"/>
      <c r="J12719" s="1"/>
      <c r="K12719" s="1"/>
      <c r="L12719" s="1"/>
      <c r="M12719" s="1"/>
      <c r="N12719" s="1"/>
    </row>
    <row r="12720" spans="6:14" x14ac:dyDescent="0.25">
      <c r="F12720" s="1"/>
      <c r="G12720" s="1"/>
      <c r="H12720" s="1"/>
      <c r="I12720" s="1"/>
      <c r="J12720" s="1"/>
      <c r="K12720" s="1"/>
      <c r="L12720" s="1"/>
      <c r="M12720" s="1"/>
      <c r="N12720" s="1"/>
    </row>
    <row r="12721" spans="6:14" x14ac:dyDescent="0.25">
      <c r="F12721" s="1"/>
      <c r="G12721" s="1"/>
      <c r="H12721" s="1"/>
      <c r="I12721" s="1"/>
      <c r="J12721" s="1"/>
      <c r="K12721" s="1"/>
      <c r="L12721" s="1"/>
      <c r="M12721" s="1"/>
      <c r="N12721" s="1"/>
    </row>
    <row r="12722" spans="6:14" x14ac:dyDescent="0.25">
      <c r="F12722" s="1"/>
      <c r="G12722" s="1"/>
      <c r="H12722" s="1"/>
      <c r="I12722" s="1"/>
      <c r="J12722" s="1"/>
      <c r="K12722" s="1"/>
      <c r="L12722" s="1"/>
      <c r="M12722" s="1"/>
      <c r="N12722" s="1"/>
    </row>
    <row r="12723" spans="6:14" x14ac:dyDescent="0.25">
      <c r="F12723" s="1"/>
      <c r="G12723" s="1"/>
      <c r="H12723" s="1"/>
      <c r="I12723" s="1"/>
      <c r="J12723" s="1"/>
      <c r="K12723" s="1"/>
      <c r="L12723" s="1"/>
      <c r="M12723" s="1"/>
      <c r="N12723" s="1"/>
    </row>
    <row r="12724" spans="6:14" x14ac:dyDescent="0.25">
      <c r="F12724" s="1"/>
      <c r="G12724" s="1"/>
      <c r="H12724" s="1"/>
      <c r="I12724" s="1"/>
      <c r="J12724" s="1"/>
      <c r="K12724" s="1"/>
      <c r="L12724" s="1"/>
      <c r="M12724" s="1"/>
      <c r="N12724" s="1"/>
    </row>
    <row r="12725" spans="6:14" x14ac:dyDescent="0.25">
      <c r="F12725" s="1"/>
      <c r="G12725" s="1"/>
      <c r="H12725" s="1"/>
      <c r="I12725" s="1"/>
      <c r="J12725" s="1"/>
      <c r="K12725" s="1"/>
      <c r="L12725" s="1"/>
      <c r="M12725" s="1"/>
      <c r="N12725" s="1"/>
    </row>
    <row r="12726" spans="6:14" x14ac:dyDescent="0.25">
      <c r="F12726" s="1"/>
      <c r="G12726" s="1"/>
      <c r="H12726" s="1"/>
      <c r="I12726" s="1"/>
      <c r="J12726" s="1"/>
      <c r="K12726" s="1"/>
      <c r="L12726" s="1"/>
      <c r="M12726" s="1"/>
      <c r="N12726" s="1"/>
    </row>
    <row r="12727" spans="6:14" x14ac:dyDescent="0.25">
      <c r="F12727" s="1"/>
      <c r="G12727" s="1"/>
      <c r="H12727" s="1"/>
      <c r="I12727" s="1"/>
      <c r="J12727" s="1"/>
      <c r="K12727" s="1"/>
      <c r="L12727" s="1"/>
      <c r="M12727" s="1"/>
      <c r="N12727" s="1"/>
    </row>
    <row r="12728" spans="6:14" x14ac:dyDescent="0.25">
      <c r="F12728" s="1"/>
      <c r="G12728" s="1"/>
      <c r="H12728" s="1"/>
      <c r="I12728" s="1"/>
      <c r="J12728" s="1"/>
      <c r="K12728" s="1"/>
      <c r="L12728" s="1"/>
      <c r="M12728" s="1"/>
      <c r="N12728" s="1"/>
    </row>
    <row r="12729" spans="6:14" x14ac:dyDescent="0.25">
      <c r="F12729" s="1"/>
      <c r="G12729" s="1"/>
      <c r="H12729" s="1"/>
      <c r="I12729" s="1"/>
      <c r="J12729" s="1"/>
      <c r="K12729" s="1"/>
      <c r="L12729" s="1"/>
      <c r="M12729" s="1"/>
      <c r="N12729" s="1"/>
    </row>
    <row r="12730" spans="6:14" x14ac:dyDescent="0.25">
      <c r="F12730" s="1"/>
      <c r="G12730" s="1"/>
      <c r="H12730" s="1"/>
      <c r="I12730" s="1"/>
      <c r="J12730" s="1"/>
      <c r="K12730" s="1"/>
      <c r="L12730" s="1"/>
      <c r="M12730" s="1"/>
      <c r="N12730" s="1"/>
    </row>
    <row r="12731" spans="6:14" x14ac:dyDescent="0.25">
      <c r="F12731" s="1"/>
      <c r="G12731" s="1"/>
      <c r="H12731" s="1"/>
      <c r="I12731" s="1"/>
      <c r="J12731" s="1"/>
      <c r="K12731" s="1"/>
      <c r="L12731" s="1"/>
      <c r="M12731" s="1"/>
      <c r="N12731" s="1"/>
    </row>
    <row r="12732" spans="6:14" x14ac:dyDescent="0.25">
      <c r="F12732" s="1"/>
      <c r="G12732" s="1"/>
      <c r="H12732" s="1"/>
      <c r="I12732" s="1"/>
      <c r="J12732" s="1"/>
      <c r="K12732" s="1"/>
      <c r="L12732" s="1"/>
      <c r="M12732" s="1"/>
      <c r="N12732" s="1"/>
    </row>
    <row r="12733" spans="6:14" x14ac:dyDescent="0.25">
      <c r="F12733" s="1"/>
      <c r="G12733" s="1"/>
      <c r="H12733" s="1"/>
      <c r="I12733" s="1"/>
      <c r="J12733" s="1"/>
      <c r="K12733" s="1"/>
      <c r="L12733" s="1"/>
      <c r="M12733" s="1"/>
      <c r="N12733" s="1"/>
    </row>
    <row r="12734" spans="6:14" x14ac:dyDescent="0.25">
      <c r="F12734" s="1"/>
      <c r="G12734" s="1"/>
      <c r="H12734" s="1"/>
      <c r="I12734" s="1"/>
      <c r="J12734" s="1"/>
      <c r="K12734" s="1"/>
      <c r="L12734" s="1"/>
      <c r="M12734" s="1"/>
      <c r="N12734" s="1"/>
    </row>
    <row r="12735" spans="6:14" x14ac:dyDescent="0.25">
      <c r="F12735" s="1"/>
      <c r="G12735" s="1"/>
      <c r="H12735" s="1"/>
      <c r="I12735" s="1"/>
      <c r="J12735" s="1"/>
      <c r="K12735" s="1"/>
      <c r="L12735" s="1"/>
      <c r="M12735" s="1"/>
      <c r="N12735" s="1"/>
    </row>
    <row r="12736" spans="6:14" x14ac:dyDescent="0.25">
      <c r="F12736" s="1"/>
      <c r="G12736" s="1"/>
      <c r="H12736" s="1"/>
      <c r="I12736" s="1"/>
      <c r="J12736" s="1"/>
      <c r="K12736" s="1"/>
      <c r="L12736" s="1"/>
      <c r="M12736" s="1"/>
      <c r="N12736" s="1"/>
    </row>
    <row r="12737" spans="6:14" x14ac:dyDescent="0.25">
      <c r="F12737" s="1"/>
      <c r="G12737" s="1"/>
      <c r="H12737" s="1"/>
      <c r="I12737" s="1"/>
      <c r="J12737" s="1"/>
      <c r="K12737" s="1"/>
      <c r="L12737" s="1"/>
      <c r="M12737" s="1"/>
      <c r="N12737" s="1"/>
    </row>
    <row r="12738" spans="6:14" x14ac:dyDescent="0.25">
      <c r="F12738" s="1"/>
      <c r="G12738" s="1"/>
      <c r="H12738" s="1"/>
      <c r="I12738" s="1"/>
      <c r="J12738" s="1"/>
      <c r="K12738" s="1"/>
      <c r="L12738" s="1"/>
      <c r="M12738" s="1"/>
      <c r="N12738" s="1"/>
    </row>
    <row r="12739" spans="6:14" x14ac:dyDescent="0.25">
      <c r="F12739" s="1"/>
      <c r="G12739" s="1"/>
      <c r="H12739" s="1"/>
      <c r="I12739" s="1"/>
      <c r="J12739" s="1"/>
      <c r="K12739" s="1"/>
      <c r="L12739" s="1"/>
      <c r="M12739" s="1"/>
      <c r="N12739" s="1"/>
    </row>
    <row r="12740" spans="6:14" x14ac:dyDescent="0.25">
      <c r="F12740" s="1"/>
      <c r="G12740" s="1"/>
      <c r="H12740" s="1"/>
      <c r="I12740" s="1"/>
      <c r="J12740" s="1"/>
      <c r="K12740" s="1"/>
      <c r="L12740" s="1"/>
      <c r="M12740" s="1"/>
      <c r="N12740" s="1"/>
    </row>
    <row r="12741" spans="6:14" x14ac:dyDescent="0.25">
      <c r="F12741" s="1"/>
      <c r="G12741" s="1"/>
      <c r="H12741" s="1"/>
      <c r="I12741" s="1"/>
      <c r="J12741" s="1"/>
      <c r="K12741" s="1"/>
      <c r="L12741" s="1"/>
      <c r="M12741" s="1"/>
      <c r="N12741" s="1"/>
    </row>
    <row r="12742" spans="6:14" x14ac:dyDescent="0.25">
      <c r="F12742" s="1"/>
      <c r="G12742" s="1"/>
      <c r="H12742" s="1"/>
      <c r="I12742" s="1"/>
      <c r="J12742" s="1"/>
      <c r="K12742" s="1"/>
      <c r="L12742" s="1"/>
      <c r="M12742" s="1"/>
      <c r="N12742" s="1"/>
    </row>
    <row r="12743" spans="6:14" x14ac:dyDescent="0.25">
      <c r="F12743" s="1"/>
      <c r="G12743" s="1"/>
      <c r="H12743" s="1"/>
      <c r="I12743" s="1"/>
      <c r="J12743" s="1"/>
      <c r="K12743" s="1"/>
      <c r="L12743" s="1"/>
      <c r="M12743" s="1"/>
      <c r="N12743" s="1"/>
    </row>
    <row r="12744" spans="6:14" x14ac:dyDescent="0.25">
      <c r="F12744" s="1"/>
      <c r="G12744" s="1"/>
      <c r="H12744" s="1"/>
      <c r="I12744" s="1"/>
      <c r="J12744" s="1"/>
      <c r="K12744" s="1"/>
      <c r="L12744" s="1"/>
      <c r="M12744" s="1"/>
      <c r="N12744" s="1"/>
    </row>
    <row r="12745" spans="6:14" x14ac:dyDescent="0.25">
      <c r="F12745" s="1"/>
      <c r="G12745" s="1"/>
      <c r="H12745" s="1"/>
      <c r="I12745" s="1"/>
      <c r="J12745" s="1"/>
      <c r="K12745" s="1"/>
      <c r="L12745" s="1"/>
      <c r="M12745" s="1"/>
      <c r="N12745" s="1"/>
    </row>
    <row r="12746" spans="6:14" x14ac:dyDescent="0.25">
      <c r="F12746" s="1"/>
      <c r="G12746" s="1"/>
      <c r="H12746" s="1"/>
      <c r="I12746" s="1"/>
      <c r="J12746" s="1"/>
      <c r="K12746" s="1"/>
      <c r="L12746" s="1"/>
      <c r="M12746" s="1"/>
      <c r="N12746" s="1"/>
    </row>
    <row r="12747" spans="6:14" x14ac:dyDescent="0.25">
      <c r="F12747" s="1"/>
      <c r="G12747" s="1"/>
      <c r="H12747" s="1"/>
      <c r="I12747" s="1"/>
      <c r="J12747" s="1"/>
      <c r="K12747" s="1"/>
      <c r="L12747" s="1"/>
      <c r="M12747" s="1"/>
      <c r="N12747" s="1"/>
    </row>
    <row r="12748" spans="6:14" x14ac:dyDescent="0.25">
      <c r="F12748" s="1"/>
      <c r="G12748" s="1"/>
      <c r="H12748" s="1"/>
      <c r="I12748" s="1"/>
      <c r="J12748" s="1"/>
      <c r="K12748" s="1"/>
      <c r="L12748" s="1"/>
      <c r="M12748" s="1"/>
      <c r="N12748" s="1"/>
    </row>
    <row r="12749" spans="6:14" x14ac:dyDescent="0.25">
      <c r="F12749" s="1"/>
      <c r="G12749" s="1"/>
      <c r="H12749" s="1"/>
      <c r="I12749" s="1"/>
      <c r="J12749" s="1"/>
      <c r="K12749" s="1"/>
      <c r="L12749" s="1"/>
      <c r="M12749" s="1"/>
      <c r="N12749" s="1"/>
    </row>
    <row r="12750" spans="6:14" x14ac:dyDescent="0.25">
      <c r="F12750" s="1"/>
      <c r="G12750" s="1"/>
      <c r="H12750" s="1"/>
      <c r="I12750" s="1"/>
      <c r="J12750" s="1"/>
      <c r="K12750" s="1"/>
      <c r="L12750" s="1"/>
      <c r="M12750" s="1"/>
      <c r="N12750" s="1"/>
    </row>
    <row r="12751" spans="6:14" x14ac:dyDescent="0.25">
      <c r="F12751" s="1"/>
      <c r="G12751" s="1"/>
      <c r="H12751" s="1"/>
      <c r="I12751" s="1"/>
      <c r="J12751" s="1"/>
      <c r="K12751" s="1"/>
      <c r="L12751" s="1"/>
      <c r="M12751" s="1"/>
      <c r="N12751" s="1"/>
    </row>
    <row r="12752" spans="6:14" x14ac:dyDescent="0.25">
      <c r="F12752" s="1"/>
      <c r="G12752" s="1"/>
      <c r="H12752" s="1"/>
      <c r="I12752" s="1"/>
      <c r="J12752" s="1"/>
      <c r="K12752" s="1"/>
      <c r="L12752" s="1"/>
      <c r="M12752" s="1"/>
      <c r="N12752" s="1"/>
    </row>
    <row r="12753" spans="6:14" x14ac:dyDescent="0.25">
      <c r="F12753" s="1"/>
      <c r="G12753" s="1"/>
      <c r="H12753" s="1"/>
      <c r="I12753" s="1"/>
      <c r="J12753" s="1"/>
      <c r="K12753" s="1"/>
      <c r="L12753" s="1"/>
      <c r="M12753" s="1"/>
      <c r="N12753" s="1"/>
    </row>
    <row r="12754" spans="6:14" x14ac:dyDescent="0.25">
      <c r="F12754" s="1"/>
      <c r="G12754" s="1"/>
      <c r="H12754" s="1"/>
      <c r="I12754" s="1"/>
      <c r="J12754" s="1"/>
      <c r="K12754" s="1"/>
      <c r="L12754" s="1"/>
      <c r="M12754" s="1"/>
      <c r="N12754" s="1"/>
    </row>
    <row r="12755" spans="6:14" x14ac:dyDescent="0.25">
      <c r="F12755" s="1"/>
      <c r="G12755" s="1"/>
      <c r="H12755" s="1"/>
      <c r="I12755" s="1"/>
      <c r="J12755" s="1"/>
      <c r="K12755" s="1"/>
      <c r="L12755" s="1"/>
      <c r="M12755" s="1"/>
      <c r="N12755" s="1"/>
    </row>
    <row r="12756" spans="6:14" x14ac:dyDescent="0.25">
      <c r="F12756" s="1"/>
      <c r="G12756" s="1"/>
      <c r="H12756" s="1"/>
      <c r="I12756" s="1"/>
      <c r="J12756" s="1"/>
      <c r="K12756" s="1"/>
      <c r="L12756" s="1"/>
      <c r="M12756" s="1"/>
      <c r="N12756" s="1"/>
    </row>
    <row r="12757" spans="6:14" x14ac:dyDescent="0.25">
      <c r="F12757" s="1"/>
      <c r="G12757" s="1"/>
      <c r="H12757" s="1"/>
      <c r="I12757" s="1"/>
      <c r="J12757" s="1"/>
      <c r="K12757" s="1"/>
      <c r="L12757" s="1"/>
      <c r="M12757" s="1"/>
      <c r="N12757" s="1"/>
    </row>
    <row r="12758" spans="6:14" x14ac:dyDescent="0.25">
      <c r="F12758" s="1"/>
      <c r="G12758" s="1"/>
      <c r="H12758" s="1"/>
      <c r="I12758" s="1"/>
      <c r="J12758" s="1"/>
      <c r="K12758" s="1"/>
      <c r="L12758" s="1"/>
      <c r="M12758" s="1"/>
      <c r="N12758" s="1"/>
    </row>
    <row r="12759" spans="6:14" x14ac:dyDescent="0.25">
      <c r="F12759" s="1"/>
      <c r="G12759" s="1"/>
      <c r="H12759" s="1"/>
      <c r="I12759" s="1"/>
      <c r="J12759" s="1"/>
      <c r="K12759" s="1"/>
      <c r="L12759" s="1"/>
      <c r="M12759" s="1"/>
      <c r="N12759" s="1"/>
    </row>
    <row r="12760" spans="6:14" x14ac:dyDescent="0.25">
      <c r="F12760" s="1"/>
      <c r="G12760" s="1"/>
      <c r="H12760" s="1"/>
      <c r="I12760" s="1"/>
      <c r="J12760" s="1"/>
      <c r="K12760" s="1"/>
      <c r="L12760" s="1"/>
      <c r="M12760" s="1"/>
      <c r="N12760" s="1"/>
    </row>
    <row r="12761" spans="6:14" x14ac:dyDescent="0.25">
      <c r="F12761" s="1"/>
      <c r="G12761" s="1"/>
      <c r="H12761" s="1"/>
      <c r="I12761" s="1"/>
      <c r="J12761" s="1"/>
      <c r="K12761" s="1"/>
      <c r="L12761" s="1"/>
      <c r="M12761" s="1"/>
      <c r="N12761" s="1"/>
    </row>
    <row r="12762" spans="6:14" x14ac:dyDescent="0.25">
      <c r="F12762" s="1"/>
      <c r="G12762" s="1"/>
      <c r="H12762" s="1"/>
      <c r="I12762" s="1"/>
      <c r="J12762" s="1"/>
      <c r="K12762" s="1"/>
      <c r="L12762" s="1"/>
      <c r="M12762" s="1"/>
      <c r="N12762" s="1"/>
    </row>
    <row r="12763" spans="6:14" x14ac:dyDescent="0.25">
      <c r="F12763" s="1"/>
      <c r="G12763" s="1"/>
      <c r="H12763" s="1"/>
      <c r="I12763" s="1"/>
      <c r="J12763" s="1"/>
      <c r="K12763" s="1"/>
      <c r="L12763" s="1"/>
      <c r="M12763" s="1"/>
      <c r="N12763" s="1"/>
    </row>
    <row r="12764" spans="6:14" x14ac:dyDescent="0.25">
      <c r="F12764" s="1"/>
      <c r="G12764" s="1"/>
      <c r="H12764" s="1"/>
      <c r="I12764" s="1"/>
      <c r="J12764" s="1"/>
      <c r="K12764" s="1"/>
      <c r="L12764" s="1"/>
      <c r="M12764" s="1"/>
      <c r="N12764" s="1"/>
    </row>
    <row r="12765" spans="6:14" x14ac:dyDescent="0.25">
      <c r="F12765" s="1"/>
      <c r="G12765" s="1"/>
      <c r="H12765" s="1"/>
      <c r="I12765" s="1"/>
      <c r="J12765" s="1"/>
      <c r="K12765" s="1"/>
      <c r="L12765" s="1"/>
      <c r="M12765" s="1"/>
      <c r="N12765" s="1"/>
    </row>
    <row r="12766" spans="6:14" x14ac:dyDescent="0.25">
      <c r="F12766" s="1"/>
      <c r="G12766" s="1"/>
      <c r="H12766" s="1"/>
      <c r="I12766" s="1"/>
      <c r="J12766" s="1"/>
      <c r="K12766" s="1"/>
      <c r="L12766" s="1"/>
      <c r="M12766" s="1"/>
      <c r="N12766" s="1"/>
    </row>
    <row r="12767" spans="6:14" x14ac:dyDescent="0.25">
      <c r="F12767" s="1"/>
      <c r="G12767" s="1"/>
      <c r="H12767" s="1"/>
      <c r="I12767" s="1"/>
      <c r="J12767" s="1"/>
      <c r="K12767" s="1"/>
      <c r="L12767" s="1"/>
      <c r="M12767" s="1"/>
      <c r="N12767" s="1"/>
    </row>
    <row r="12768" spans="6:14" x14ac:dyDescent="0.25">
      <c r="F12768" s="1"/>
      <c r="G12768" s="1"/>
      <c r="H12768" s="1"/>
      <c r="I12768" s="1"/>
      <c r="J12768" s="1"/>
      <c r="K12768" s="1"/>
      <c r="L12768" s="1"/>
      <c r="M12768" s="1"/>
      <c r="N12768" s="1"/>
    </row>
    <row r="12769" spans="6:14" x14ac:dyDescent="0.25">
      <c r="F12769" s="1"/>
      <c r="G12769" s="1"/>
      <c r="H12769" s="1"/>
      <c r="I12769" s="1"/>
      <c r="J12769" s="1"/>
      <c r="K12769" s="1"/>
      <c r="L12769" s="1"/>
      <c r="M12769" s="1"/>
      <c r="N12769" s="1"/>
    </row>
    <row r="12770" spans="6:14" x14ac:dyDescent="0.25">
      <c r="F12770" s="1"/>
      <c r="G12770" s="1"/>
      <c r="H12770" s="1"/>
      <c r="I12770" s="1"/>
      <c r="J12770" s="1"/>
      <c r="K12770" s="1"/>
      <c r="L12770" s="1"/>
      <c r="M12770" s="1"/>
      <c r="N12770" s="1"/>
    </row>
    <row r="12771" spans="6:14" x14ac:dyDescent="0.25">
      <c r="F12771" s="1"/>
      <c r="G12771" s="1"/>
      <c r="H12771" s="1"/>
      <c r="I12771" s="1"/>
      <c r="J12771" s="1"/>
      <c r="K12771" s="1"/>
      <c r="L12771" s="1"/>
      <c r="M12771" s="1"/>
      <c r="N12771" s="1"/>
    </row>
    <row r="12772" spans="6:14" x14ac:dyDescent="0.25">
      <c r="F12772" s="1"/>
      <c r="G12772" s="1"/>
      <c r="H12772" s="1"/>
      <c r="I12772" s="1"/>
      <c r="J12772" s="1"/>
      <c r="K12772" s="1"/>
      <c r="L12772" s="1"/>
      <c r="M12772" s="1"/>
      <c r="N12772" s="1"/>
    </row>
    <row r="12773" spans="6:14" x14ac:dyDescent="0.25">
      <c r="F12773" s="1"/>
      <c r="G12773" s="1"/>
      <c r="H12773" s="1"/>
      <c r="I12773" s="1"/>
      <c r="J12773" s="1"/>
      <c r="K12773" s="1"/>
      <c r="L12773" s="1"/>
      <c r="M12773" s="1"/>
      <c r="N12773" s="1"/>
    </row>
    <row r="12774" spans="6:14" x14ac:dyDescent="0.25">
      <c r="F12774" s="1"/>
      <c r="G12774" s="1"/>
      <c r="H12774" s="1"/>
      <c r="I12774" s="1"/>
      <c r="J12774" s="1"/>
      <c r="K12774" s="1"/>
      <c r="L12774" s="1"/>
      <c r="M12774" s="1"/>
      <c r="N12774" s="1"/>
    </row>
    <row r="12775" spans="6:14" x14ac:dyDescent="0.25">
      <c r="F12775" s="1"/>
      <c r="G12775" s="1"/>
      <c r="H12775" s="1"/>
      <c r="I12775" s="1"/>
      <c r="J12775" s="1"/>
      <c r="K12775" s="1"/>
      <c r="L12775" s="1"/>
      <c r="M12775" s="1"/>
      <c r="N12775" s="1"/>
    </row>
    <row r="12776" spans="6:14" x14ac:dyDescent="0.25">
      <c r="F12776" s="1"/>
      <c r="G12776" s="1"/>
      <c r="H12776" s="1"/>
      <c r="I12776" s="1"/>
      <c r="J12776" s="1"/>
      <c r="K12776" s="1"/>
      <c r="L12776" s="1"/>
      <c r="M12776" s="1"/>
      <c r="N12776" s="1"/>
    </row>
    <row r="12777" spans="6:14" x14ac:dyDescent="0.25">
      <c r="F12777" s="1"/>
      <c r="G12777" s="1"/>
      <c r="H12777" s="1"/>
      <c r="I12777" s="1"/>
      <c r="J12777" s="1"/>
      <c r="K12777" s="1"/>
      <c r="L12777" s="1"/>
      <c r="M12777" s="1"/>
      <c r="N12777" s="1"/>
    </row>
    <row r="12778" spans="6:14" x14ac:dyDescent="0.25">
      <c r="F12778" s="1"/>
      <c r="G12778" s="1"/>
      <c r="H12778" s="1"/>
      <c r="I12778" s="1"/>
      <c r="J12778" s="1"/>
      <c r="K12778" s="1"/>
      <c r="L12778" s="1"/>
      <c r="M12778" s="1"/>
      <c r="N12778" s="1"/>
    </row>
    <row r="12779" spans="6:14" x14ac:dyDescent="0.25">
      <c r="F12779" s="1"/>
      <c r="G12779" s="1"/>
      <c r="H12779" s="1"/>
      <c r="I12779" s="1"/>
      <c r="J12779" s="1"/>
      <c r="K12779" s="1"/>
      <c r="L12779" s="1"/>
      <c r="M12779" s="1"/>
      <c r="N12779" s="1"/>
    </row>
    <row r="12780" spans="6:14" x14ac:dyDescent="0.25">
      <c r="F12780" s="1"/>
      <c r="G12780" s="1"/>
      <c r="H12780" s="1"/>
      <c r="I12780" s="1"/>
      <c r="J12780" s="1"/>
      <c r="K12780" s="1"/>
      <c r="L12780" s="1"/>
      <c r="M12780" s="1"/>
      <c r="N12780" s="1"/>
    </row>
    <row r="12781" spans="6:14" x14ac:dyDescent="0.25">
      <c r="F12781" s="1"/>
      <c r="G12781" s="1"/>
      <c r="H12781" s="1"/>
      <c r="I12781" s="1"/>
      <c r="J12781" s="1"/>
      <c r="K12781" s="1"/>
      <c r="L12781" s="1"/>
      <c r="M12781" s="1"/>
      <c r="N12781" s="1"/>
    </row>
    <row r="12782" spans="6:14" x14ac:dyDescent="0.25">
      <c r="F12782" s="1"/>
      <c r="G12782" s="1"/>
      <c r="H12782" s="1"/>
      <c r="I12782" s="1"/>
      <c r="J12782" s="1"/>
      <c r="K12782" s="1"/>
      <c r="L12782" s="1"/>
      <c r="M12782" s="1"/>
      <c r="N12782" s="1"/>
    </row>
    <row r="12783" spans="6:14" x14ac:dyDescent="0.25">
      <c r="F12783" s="1"/>
      <c r="G12783" s="1"/>
      <c r="H12783" s="1"/>
      <c r="I12783" s="1"/>
      <c r="J12783" s="1"/>
      <c r="K12783" s="1"/>
      <c r="L12783" s="1"/>
      <c r="M12783" s="1"/>
      <c r="N12783" s="1"/>
    </row>
    <row r="12784" spans="6:14" x14ac:dyDescent="0.25">
      <c r="F12784" s="1"/>
      <c r="G12784" s="1"/>
      <c r="H12784" s="1"/>
      <c r="I12784" s="1"/>
      <c r="J12784" s="1"/>
      <c r="K12784" s="1"/>
      <c r="L12784" s="1"/>
      <c r="M12784" s="1"/>
      <c r="N12784" s="1"/>
    </row>
    <row r="12785" spans="6:14" x14ac:dyDescent="0.25">
      <c r="F12785" s="1"/>
      <c r="G12785" s="1"/>
      <c r="H12785" s="1"/>
      <c r="I12785" s="1"/>
      <c r="J12785" s="1"/>
      <c r="K12785" s="1"/>
      <c r="L12785" s="1"/>
      <c r="M12785" s="1"/>
      <c r="N12785" s="1"/>
    </row>
    <row r="12786" spans="6:14" x14ac:dyDescent="0.25">
      <c r="F12786" s="1"/>
      <c r="G12786" s="1"/>
      <c r="H12786" s="1"/>
      <c r="I12786" s="1"/>
      <c r="J12786" s="1"/>
      <c r="K12786" s="1"/>
      <c r="L12786" s="1"/>
      <c r="M12786" s="1"/>
      <c r="N12786" s="1"/>
    </row>
    <row r="12787" spans="6:14" x14ac:dyDescent="0.25">
      <c r="F12787" s="1"/>
      <c r="G12787" s="1"/>
      <c r="H12787" s="1"/>
      <c r="I12787" s="1"/>
      <c r="J12787" s="1"/>
      <c r="K12787" s="1"/>
      <c r="L12787" s="1"/>
      <c r="M12787" s="1"/>
      <c r="N12787" s="1"/>
    </row>
    <row r="12788" spans="6:14" x14ac:dyDescent="0.25">
      <c r="F12788" s="1"/>
      <c r="G12788" s="1"/>
      <c r="H12788" s="1"/>
      <c r="I12788" s="1"/>
      <c r="J12788" s="1"/>
      <c r="K12788" s="1"/>
      <c r="L12788" s="1"/>
      <c r="M12788" s="1"/>
      <c r="N12788" s="1"/>
    </row>
    <row r="12789" spans="6:14" x14ac:dyDescent="0.25">
      <c r="F12789" s="1"/>
      <c r="G12789" s="1"/>
      <c r="H12789" s="1"/>
      <c r="I12789" s="1"/>
      <c r="J12789" s="1"/>
      <c r="K12789" s="1"/>
      <c r="L12789" s="1"/>
      <c r="M12789" s="1"/>
      <c r="N12789" s="1"/>
    </row>
    <row r="12790" spans="6:14" x14ac:dyDescent="0.25">
      <c r="F12790" s="1"/>
      <c r="G12790" s="1"/>
      <c r="H12790" s="1"/>
      <c r="I12790" s="1"/>
      <c r="J12790" s="1"/>
      <c r="K12790" s="1"/>
      <c r="L12790" s="1"/>
      <c r="M12790" s="1"/>
      <c r="N12790" s="1"/>
    </row>
    <row r="12791" spans="6:14" x14ac:dyDescent="0.25">
      <c r="F12791" s="1"/>
      <c r="G12791" s="1"/>
      <c r="H12791" s="1"/>
      <c r="I12791" s="1"/>
      <c r="J12791" s="1"/>
      <c r="K12791" s="1"/>
      <c r="L12791" s="1"/>
      <c r="M12791" s="1"/>
      <c r="N12791" s="1"/>
    </row>
    <row r="12792" spans="6:14" x14ac:dyDescent="0.25">
      <c r="F12792" s="1"/>
      <c r="G12792" s="1"/>
      <c r="H12792" s="1"/>
      <c r="I12792" s="1"/>
      <c r="J12792" s="1"/>
      <c r="K12792" s="1"/>
      <c r="L12792" s="1"/>
      <c r="M12792" s="1"/>
      <c r="N12792" s="1"/>
    </row>
    <row r="12793" spans="6:14" x14ac:dyDescent="0.25">
      <c r="F12793" s="1"/>
      <c r="G12793" s="1"/>
      <c r="H12793" s="1"/>
      <c r="I12793" s="1"/>
      <c r="J12793" s="1"/>
      <c r="K12793" s="1"/>
      <c r="L12793" s="1"/>
      <c r="M12793" s="1"/>
      <c r="N12793" s="1"/>
    </row>
    <row r="12794" spans="6:14" x14ac:dyDescent="0.25">
      <c r="F12794" s="1"/>
      <c r="G12794" s="1"/>
      <c r="H12794" s="1"/>
      <c r="I12794" s="1"/>
      <c r="J12794" s="1"/>
      <c r="K12794" s="1"/>
      <c r="L12794" s="1"/>
      <c r="M12794" s="1"/>
      <c r="N12794" s="1"/>
    </row>
    <row r="12795" spans="6:14" x14ac:dyDescent="0.25">
      <c r="F12795" s="1"/>
      <c r="G12795" s="1"/>
      <c r="H12795" s="1"/>
      <c r="I12795" s="1"/>
      <c r="J12795" s="1"/>
      <c r="K12795" s="1"/>
      <c r="L12795" s="1"/>
      <c r="M12795" s="1"/>
      <c r="N12795" s="1"/>
    </row>
    <row r="12796" spans="6:14" x14ac:dyDescent="0.25">
      <c r="F12796" s="1"/>
      <c r="G12796" s="1"/>
      <c r="H12796" s="1"/>
      <c r="I12796" s="1"/>
      <c r="J12796" s="1"/>
      <c r="K12796" s="1"/>
      <c r="L12796" s="1"/>
      <c r="M12796" s="1"/>
      <c r="N12796" s="1"/>
    </row>
    <row r="12797" spans="6:14" x14ac:dyDescent="0.25">
      <c r="F12797" s="1"/>
      <c r="G12797" s="1"/>
      <c r="H12797" s="1"/>
      <c r="I12797" s="1"/>
      <c r="J12797" s="1"/>
      <c r="K12797" s="1"/>
      <c r="L12797" s="1"/>
      <c r="M12797" s="1"/>
      <c r="N12797" s="1"/>
    </row>
    <row r="12798" spans="6:14" x14ac:dyDescent="0.25">
      <c r="F12798" s="1"/>
      <c r="G12798" s="1"/>
      <c r="H12798" s="1"/>
      <c r="I12798" s="1"/>
      <c r="J12798" s="1"/>
      <c r="K12798" s="1"/>
      <c r="L12798" s="1"/>
      <c r="M12798" s="1"/>
      <c r="N12798" s="1"/>
    </row>
    <row r="12799" spans="6:14" x14ac:dyDescent="0.25">
      <c r="F12799" s="1"/>
      <c r="G12799" s="1"/>
      <c r="H12799" s="1"/>
      <c r="I12799" s="1"/>
      <c r="J12799" s="1"/>
      <c r="K12799" s="1"/>
      <c r="L12799" s="1"/>
      <c r="M12799" s="1"/>
      <c r="N12799" s="1"/>
    </row>
    <row r="12800" spans="6:14" x14ac:dyDescent="0.25">
      <c r="F12800" s="1"/>
      <c r="G12800" s="1"/>
      <c r="H12800" s="1"/>
      <c r="I12800" s="1"/>
      <c r="J12800" s="1"/>
      <c r="K12800" s="1"/>
      <c r="L12800" s="1"/>
      <c r="M12800" s="1"/>
      <c r="N12800" s="1"/>
    </row>
    <row r="12801" spans="6:14" x14ac:dyDescent="0.25">
      <c r="F12801" s="1"/>
      <c r="G12801" s="1"/>
      <c r="H12801" s="1"/>
      <c r="I12801" s="1"/>
      <c r="J12801" s="1"/>
      <c r="K12801" s="1"/>
      <c r="L12801" s="1"/>
      <c r="M12801" s="1"/>
      <c r="N12801" s="1"/>
    </row>
    <row r="12802" spans="6:14" x14ac:dyDescent="0.25">
      <c r="F12802" s="1"/>
      <c r="G12802" s="1"/>
      <c r="H12802" s="1"/>
      <c r="I12802" s="1"/>
      <c r="J12802" s="1"/>
      <c r="K12802" s="1"/>
      <c r="L12802" s="1"/>
      <c r="M12802" s="1"/>
      <c r="N12802" s="1"/>
    </row>
    <row r="12803" spans="6:14" x14ac:dyDescent="0.25">
      <c r="F12803" s="1"/>
      <c r="G12803" s="1"/>
      <c r="H12803" s="1"/>
      <c r="I12803" s="1"/>
      <c r="J12803" s="1"/>
      <c r="K12803" s="1"/>
      <c r="L12803" s="1"/>
      <c r="M12803" s="1"/>
      <c r="N12803" s="1"/>
    </row>
    <row r="12804" spans="6:14" x14ac:dyDescent="0.25">
      <c r="F12804" s="1"/>
      <c r="G12804" s="1"/>
      <c r="H12804" s="1"/>
      <c r="I12804" s="1"/>
      <c r="J12804" s="1"/>
      <c r="K12804" s="1"/>
      <c r="L12804" s="1"/>
      <c r="M12804" s="1"/>
      <c r="N12804" s="1"/>
    </row>
    <row r="12805" spans="6:14" x14ac:dyDescent="0.25">
      <c r="F12805" s="1"/>
      <c r="G12805" s="1"/>
      <c r="H12805" s="1"/>
      <c r="I12805" s="1"/>
      <c r="J12805" s="1"/>
      <c r="K12805" s="1"/>
      <c r="L12805" s="1"/>
      <c r="M12805" s="1"/>
      <c r="N12805" s="1"/>
    </row>
    <row r="12806" spans="6:14" x14ac:dyDescent="0.25">
      <c r="F12806" s="1"/>
      <c r="G12806" s="1"/>
      <c r="H12806" s="1"/>
      <c r="I12806" s="1"/>
      <c r="J12806" s="1"/>
      <c r="K12806" s="1"/>
      <c r="L12806" s="1"/>
      <c r="M12806" s="1"/>
      <c r="N12806" s="1"/>
    </row>
    <row r="12807" spans="6:14" x14ac:dyDescent="0.25">
      <c r="F12807" s="1"/>
      <c r="G12807" s="1"/>
      <c r="H12807" s="1"/>
      <c r="I12807" s="1"/>
      <c r="J12807" s="1"/>
      <c r="K12807" s="1"/>
      <c r="L12807" s="1"/>
      <c r="M12807" s="1"/>
      <c r="N12807" s="1"/>
    </row>
    <row r="12808" spans="6:14" x14ac:dyDescent="0.25">
      <c r="F12808" s="1"/>
      <c r="G12808" s="1"/>
      <c r="H12808" s="1"/>
      <c r="I12808" s="1"/>
      <c r="J12808" s="1"/>
      <c r="K12808" s="1"/>
      <c r="L12808" s="1"/>
      <c r="M12808" s="1"/>
      <c r="N12808" s="1"/>
    </row>
    <row r="12809" spans="6:14" x14ac:dyDescent="0.25">
      <c r="F12809" s="1"/>
      <c r="G12809" s="1"/>
      <c r="H12809" s="1"/>
      <c r="I12809" s="1"/>
      <c r="J12809" s="1"/>
      <c r="K12809" s="1"/>
      <c r="L12809" s="1"/>
      <c r="M12809" s="1"/>
      <c r="N12809" s="1"/>
    </row>
    <row r="12810" spans="6:14" x14ac:dyDescent="0.25">
      <c r="F12810" s="1"/>
      <c r="G12810" s="1"/>
      <c r="H12810" s="1"/>
      <c r="I12810" s="1"/>
      <c r="J12810" s="1"/>
      <c r="K12810" s="1"/>
      <c r="L12810" s="1"/>
      <c r="M12810" s="1"/>
      <c r="N12810" s="1"/>
    </row>
    <row r="12811" spans="6:14" x14ac:dyDescent="0.25">
      <c r="F12811" s="1"/>
      <c r="G12811" s="1"/>
      <c r="H12811" s="1"/>
      <c r="I12811" s="1"/>
      <c r="J12811" s="1"/>
      <c r="K12811" s="1"/>
      <c r="L12811" s="1"/>
      <c r="M12811" s="1"/>
      <c r="N12811" s="1"/>
    </row>
    <row r="12812" spans="6:14" x14ac:dyDescent="0.25">
      <c r="F12812" s="1"/>
      <c r="G12812" s="1"/>
      <c r="H12812" s="1"/>
      <c r="I12812" s="1"/>
      <c r="J12812" s="1"/>
      <c r="K12812" s="1"/>
      <c r="L12812" s="1"/>
      <c r="M12812" s="1"/>
      <c r="N12812" s="1"/>
    </row>
    <row r="12813" spans="6:14" x14ac:dyDescent="0.25">
      <c r="F12813" s="1"/>
      <c r="G12813" s="1"/>
      <c r="H12813" s="1"/>
      <c r="I12813" s="1"/>
      <c r="J12813" s="1"/>
      <c r="K12813" s="1"/>
      <c r="L12813" s="1"/>
      <c r="M12813" s="1"/>
      <c r="N12813" s="1"/>
    </row>
    <row r="12814" spans="6:14" x14ac:dyDescent="0.25">
      <c r="F12814" s="1"/>
      <c r="G12814" s="1"/>
      <c r="H12814" s="1"/>
      <c r="I12814" s="1"/>
      <c r="J12814" s="1"/>
      <c r="K12814" s="1"/>
      <c r="L12814" s="1"/>
      <c r="M12814" s="1"/>
      <c r="N12814" s="1"/>
    </row>
    <row r="12815" spans="6:14" x14ac:dyDescent="0.25">
      <c r="F12815" s="1"/>
      <c r="G12815" s="1"/>
      <c r="H12815" s="1"/>
      <c r="I12815" s="1"/>
      <c r="J12815" s="1"/>
      <c r="K12815" s="1"/>
      <c r="L12815" s="1"/>
      <c r="M12815" s="1"/>
      <c r="N12815" s="1"/>
    </row>
    <row r="12816" spans="6:14" x14ac:dyDescent="0.25">
      <c r="F12816" s="1"/>
      <c r="G12816" s="1"/>
      <c r="H12816" s="1"/>
      <c r="I12816" s="1"/>
      <c r="J12816" s="1"/>
      <c r="K12816" s="1"/>
      <c r="L12816" s="1"/>
      <c r="M12816" s="1"/>
      <c r="N12816" s="1"/>
    </row>
    <row r="12817" spans="6:14" x14ac:dyDescent="0.25">
      <c r="F12817" s="1"/>
      <c r="G12817" s="1"/>
      <c r="H12817" s="1"/>
      <c r="I12817" s="1"/>
      <c r="J12817" s="1"/>
      <c r="K12817" s="1"/>
      <c r="L12817" s="1"/>
      <c r="M12817" s="1"/>
      <c r="N12817" s="1"/>
    </row>
    <row r="12818" spans="6:14" x14ac:dyDescent="0.25">
      <c r="F12818" s="1"/>
      <c r="G12818" s="1"/>
      <c r="H12818" s="1"/>
      <c r="I12818" s="1"/>
      <c r="J12818" s="1"/>
      <c r="K12818" s="1"/>
      <c r="L12818" s="1"/>
      <c r="M12818" s="1"/>
      <c r="N12818" s="1"/>
    </row>
    <row r="12819" spans="6:14" x14ac:dyDescent="0.25">
      <c r="F12819" s="1"/>
      <c r="G12819" s="1"/>
      <c r="H12819" s="1"/>
      <c r="I12819" s="1"/>
      <c r="J12819" s="1"/>
      <c r="K12819" s="1"/>
      <c r="L12819" s="1"/>
      <c r="M12819" s="1"/>
      <c r="N12819" s="1"/>
    </row>
    <row r="12820" spans="6:14" x14ac:dyDescent="0.25">
      <c r="F12820" s="1"/>
      <c r="G12820" s="1"/>
      <c r="H12820" s="1"/>
      <c r="I12820" s="1"/>
      <c r="J12820" s="1"/>
      <c r="K12820" s="1"/>
      <c r="L12820" s="1"/>
      <c r="M12820" s="1"/>
      <c r="N12820" s="1"/>
    </row>
    <row r="12821" spans="6:14" x14ac:dyDescent="0.25">
      <c r="F12821" s="1"/>
      <c r="G12821" s="1"/>
      <c r="H12821" s="1"/>
      <c r="I12821" s="1"/>
      <c r="J12821" s="1"/>
      <c r="K12821" s="1"/>
      <c r="L12821" s="1"/>
      <c r="M12821" s="1"/>
      <c r="N12821" s="1"/>
    </row>
    <row r="12822" spans="6:14" x14ac:dyDescent="0.25">
      <c r="F12822" s="1"/>
      <c r="G12822" s="1"/>
      <c r="H12822" s="1"/>
      <c r="I12822" s="1"/>
      <c r="J12822" s="1"/>
      <c r="K12822" s="1"/>
      <c r="L12822" s="1"/>
      <c r="M12822" s="1"/>
      <c r="N12822" s="1"/>
    </row>
    <row r="12823" spans="6:14" x14ac:dyDescent="0.25">
      <c r="F12823" s="1"/>
      <c r="G12823" s="1"/>
      <c r="H12823" s="1"/>
      <c r="I12823" s="1"/>
      <c r="J12823" s="1"/>
      <c r="K12823" s="1"/>
      <c r="L12823" s="1"/>
      <c r="M12823" s="1"/>
      <c r="N12823" s="1"/>
    </row>
    <row r="12824" spans="6:14" x14ac:dyDescent="0.25">
      <c r="F12824" s="1"/>
      <c r="G12824" s="1"/>
      <c r="H12824" s="1"/>
      <c r="I12824" s="1"/>
      <c r="J12824" s="1"/>
      <c r="K12824" s="1"/>
      <c r="L12824" s="1"/>
      <c r="M12824" s="1"/>
      <c r="N12824" s="1"/>
    </row>
    <row r="12825" spans="6:14" x14ac:dyDescent="0.25">
      <c r="F12825" s="1"/>
      <c r="G12825" s="1"/>
      <c r="H12825" s="1"/>
      <c r="I12825" s="1"/>
      <c r="J12825" s="1"/>
      <c r="K12825" s="1"/>
      <c r="L12825" s="1"/>
      <c r="M12825" s="1"/>
      <c r="N12825" s="1"/>
    </row>
    <row r="12826" spans="6:14" x14ac:dyDescent="0.25">
      <c r="F12826" s="1"/>
      <c r="G12826" s="1"/>
      <c r="H12826" s="1"/>
      <c r="I12826" s="1"/>
      <c r="J12826" s="1"/>
      <c r="K12826" s="1"/>
      <c r="L12826" s="1"/>
      <c r="M12826" s="1"/>
      <c r="N12826" s="1"/>
    </row>
    <row r="12827" spans="6:14" x14ac:dyDescent="0.25">
      <c r="F12827" s="1"/>
      <c r="G12827" s="1"/>
      <c r="H12827" s="1"/>
      <c r="I12827" s="1"/>
      <c r="J12827" s="1"/>
      <c r="K12827" s="1"/>
      <c r="L12827" s="1"/>
      <c r="M12827" s="1"/>
      <c r="N12827" s="1"/>
    </row>
    <row r="12828" spans="6:14" x14ac:dyDescent="0.25">
      <c r="F12828" s="1"/>
      <c r="G12828" s="1"/>
      <c r="H12828" s="1"/>
      <c r="I12828" s="1"/>
      <c r="J12828" s="1"/>
      <c r="K12828" s="1"/>
      <c r="L12828" s="1"/>
      <c r="M12828" s="1"/>
      <c r="N12828" s="1"/>
    </row>
    <row r="12829" spans="6:14" x14ac:dyDescent="0.25">
      <c r="F12829" s="1"/>
      <c r="G12829" s="1"/>
      <c r="H12829" s="1"/>
      <c r="I12829" s="1"/>
      <c r="J12829" s="1"/>
      <c r="K12829" s="1"/>
      <c r="L12829" s="1"/>
      <c r="M12829" s="1"/>
      <c r="N12829" s="1"/>
    </row>
    <row r="12830" spans="6:14" x14ac:dyDescent="0.25">
      <c r="F12830" s="1"/>
      <c r="G12830" s="1"/>
      <c r="H12830" s="1"/>
      <c r="I12830" s="1"/>
      <c r="J12830" s="1"/>
      <c r="K12830" s="1"/>
      <c r="L12830" s="1"/>
      <c r="M12830" s="1"/>
      <c r="N12830" s="1"/>
    </row>
    <row r="12831" spans="6:14" x14ac:dyDescent="0.25">
      <c r="F12831" s="1"/>
      <c r="G12831" s="1"/>
      <c r="H12831" s="1"/>
      <c r="I12831" s="1"/>
      <c r="J12831" s="1"/>
      <c r="K12831" s="1"/>
      <c r="L12831" s="1"/>
      <c r="M12831" s="1"/>
      <c r="N12831" s="1"/>
    </row>
    <row r="12832" spans="6:14" x14ac:dyDescent="0.25">
      <c r="F12832" s="1"/>
      <c r="G12832" s="1"/>
      <c r="H12832" s="1"/>
      <c r="I12832" s="1"/>
      <c r="J12832" s="1"/>
      <c r="K12832" s="1"/>
      <c r="L12832" s="1"/>
      <c r="M12832" s="1"/>
      <c r="N12832" s="1"/>
    </row>
    <row r="12833" spans="6:14" x14ac:dyDescent="0.25">
      <c r="F12833" s="1"/>
      <c r="G12833" s="1"/>
      <c r="H12833" s="1"/>
      <c r="I12833" s="1"/>
      <c r="J12833" s="1"/>
      <c r="K12833" s="1"/>
      <c r="L12833" s="1"/>
      <c r="M12833" s="1"/>
      <c r="N12833" s="1"/>
    </row>
    <row r="12834" spans="6:14" x14ac:dyDescent="0.25">
      <c r="F12834" s="1"/>
      <c r="G12834" s="1"/>
      <c r="H12834" s="1"/>
      <c r="I12834" s="1"/>
      <c r="J12834" s="1"/>
      <c r="K12834" s="1"/>
      <c r="L12834" s="1"/>
      <c r="M12834" s="1"/>
      <c r="N12834" s="1"/>
    </row>
    <row r="12835" spans="6:14" x14ac:dyDescent="0.25">
      <c r="F12835" s="1"/>
      <c r="G12835" s="1"/>
      <c r="H12835" s="1"/>
      <c r="I12835" s="1"/>
      <c r="J12835" s="1"/>
      <c r="K12835" s="1"/>
      <c r="L12835" s="1"/>
      <c r="M12835" s="1"/>
      <c r="N12835" s="1"/>
    </row>
    <row r="12836" spans="6:14" x14ac:dyDescent="0.25">
      <c r="F12836" s="1"/>
      <c r="G12836" s="1"/>
      <c r="H12836" s="1"/>
      <c r="I12836" s="1"/>
      <c r="J12836" s="1"/>
      <c r="K12836" s="1"/>
      <c r="L12836" s="1"/>
      <c r="M12836" s="1"/>
      <c r="N12836" s="1"/>
    </row>
    <row r="12837" spans="6:14" x14ac:dyDescent="0.25">
      <c r="F12837" s="1"/>
      <c r="G12837" s="1"/>
      <c r="H12837" s="1"/>
      <c r="I12837" s="1"/>
      <c r="J12837" s="1"/>
      <c r="K12837" s="1"/>
      <c r="L12837" s="1"/>
      <c r="M12837" s="1"/>
      <c r="N12837" s="1"/>
    </row>
    <row r="12838" spans="6:14" x14ac:dyDescent="0.25">
      <c r="F12838" s="1"/>
      <c r="G12838" s="1"/>
      <c r="H12838" s="1"/>
      <c r="I12838" s="1"/>
      <c r="J12838" s="1"/>
      <c r="K12838" s="1"/>
      <c r="L12838" s="1"/>
      <c r="M12838" s="1"/>
      <c r="N12838" s="1"/>
    </row>
    <row r="12839" spans="6:14" x14ac:dyDescent="0.25">
      <c r="F12839" s="1"/>
      <c r="G12839" s="1"/>
      <c r="H12839" s="1"/>
      <c r="I12839" s="1"/>
      <c r="J12839" s="1"/>
      <c r="K12839" s="1"/>
      <c r="L12839" s="1"/>
      <c r="M12839" s="1"/>
      <c r="N12839" s="1"/>
    </row>
    <row r="12840" spans="6:14" x14ac:dyDescent="0.25">
      <c r="F12840" s="1"/>
      <c r="G12840" s="1"/>
      <c r="H12840" s="1"/>
      <c r="I12840" s="1"/>
      <c r="J12840" s="1"/>
      <c r="K12840" s="1"/>
      <c r="L12840" s="1"/>
      <c r="M12840" s="1"/>
      <c r="N12840" s="1"/>
    </row>
    <row r="12841" spans="6:14" x14ac:dyDescent="0.25">
      <c r="F12841" s="1"/>
      <c r="G12841" s="1"/>
      <c r="H12841" s="1"/>
      <c r="I12841" s="1"/>
      <c r="J12841" s="1"/>
      <c r="K12841" s="1"/>
      <c r="L12841" s="1"/>
      <c r="M12841" s="1"/>
      <c r="N12841" s="1"/>
    </row>
    <row r="12842" spans="6:14" x14ac:dyDescent="0.25">
      <c r="F12842" s="1"/>
      <c r="G12842" s="1"/>
      <c r="H12842" s="1"/>
      <c r="I12842" s="1"/>
      <c r="J12842" s="1"/>
      <c r="K12842" s="1"/>
      <c r="L12842" s="1"/>
      <c r="M12842" s="1"/>
      <c r="N12842" s="1"/>
    </row>
    <row r="12843" spans="6:14" x14ac:dyDescent="0.25">
      <c r="F12843" s="1"/>
      <c r="G12843" s="1"/>
      <c r="H12843" s="1"/>
      <c r="I12843" s="1"/>
      <c r="J12843" s="1"/>
      <c r="K12843" s="1"/>
      <c r="L12843" s="1"/>
      <c r="M12843" s="1"/>
      <c r="N12843" s="1"/>
    </row>
    <row r="12844" spans="6:14" x14ac:dyDescent="0.25">
      <c r="F12844" s="1"/>
      <c r="G12844" s="1"/>
      <c r="H12844" s="1"/>
      <c r="I12844" s="1"/>
      <c r="J12844" s="1"/>
      <c r="K12844" s="1"/>
      <c r="L12844" s="1"/>
      <c r="M12844" s="1"/>
      <c r="N12844" s="1"/>
    </row>
    <row r="12845" spans="6:14" x14ac:dyDescent="0.25">
      <c r="F12845" s="1"/>
      <c r="G12845" s="1"/>
      <c r="H12845" s="1"/>
      <c r="I12845" s="1"/>
      <c r="J12845" s="1"/>
      <c r="K12845" s="1"/>
      <c r="L12845" s="1"/>
      <c r="M12845" s="1"/>
      <c r="N12845" s="1"/>
    </row>
    <row r="12846" spans="6:14" x14ac:dyDescent="0.25">
      <c r="F12846" s="1"/>
      <c r="G12846" s="1"/>
      <c r="H12846" s="1"/>
      <c r="I12846" s="1"/>
      <c r="J12846" s="1"/>
      <c r="K12846" s="1"/>
      <c r="L12846" s="1"/>
      <c r="M12846" s="1"/>
      <c r="N12846" s="1"/>
    </row>
    <row r="12847" spans="6:14" x14ac:dyDescent="0.25">
      <c r="F12847" s="1"/>
      <c r="G12847" s="1"/>
      <c r="H12847" s="1"/>
      <c r="I12847" s="1"/>
      <c r="J12847" s="1"/>
      <c r="K12847" s="1"/>
      <c r="L12847" s="1"/>
      <c r="M12847" s="1"/>
      <c r="N12847" s="1"/>
    </row>
    <row r="12848" spans="6:14" x14ac:dyDescent="0.25">
      <c r="F12848" s="1"/>
      <c r="G12848" s="1"/>
      <c r="H12848" s="1"/>
      <c r="I12848" s="1"/>
      <c r="J12848" s="1"/>
      <c r="K12848" s="1"/>
      <c r="L12848" s="1"/>
      <c r="M12848" s="1"/>
      <c r="N12848" s="1"/>
    </row>
    <row r="12849" spans="6:14" x14ac:dyDescent="0.25">
      <c r="F12849" s="1"/>
      <c r="G12849" s="1"/>
      <c r="H12849" s="1"/>
      <c r="I12849" s="1"/>
      <c r="J12849" s="1"/>
      <c r="K12849" s="1"/>
      <c r="L12849" s="1"/>
      <c r="M12849" s="1"/>
      <c r="N12849" s="1"/>
    </row>
    <row r="12850" spans="6:14" x14ac:dyDescent="0.25">
      <c r="F12850" s="1"/>
      <c r="G12850" s="1"/>
      <c r="H12850" s="1"/>
      <c r="I12850" s="1"/>
      <c r="J12850" s="1"/>
      <c r="K12850" s="1"/>
      <c r="L12850" s="1"/>
      <c r="M12850" s="1"/>
      <c r="N12850" s="1"/>
    </row>
    <row r="12851" spans="6:14" x14ac:dyDescent="0.25">
      <c r="F12851" s="1"/>
      <c r="G12851" s="1"/>
      <c r="H12851" s="1"/>
      <c r="I12851" s="1"/>
      <c r="J12851" s="1"/>
      <c r="K12851" s="1"/>
      <c r="L12851" s="1"/>
      <c r="M12851" s="1"/>
      <c r="N12851" s="1"/>
    </row>
    <row r="12852" spans="6:14" x14ac:dyDescent="0.25">
      <c r="F12852" s="1"/>
      <c r="G12852" s="1"/>
      <c r="H12852" s="1"/>
      <c r="I12852" s="1"/>
      <c r="J12852" s="1"/>
      <c r="K12852" s="1"/>
      <c r="L12852" s="1"/>
      <c r="M12852" s="1"/>
      <c r="N12852" s="1"/>
    </row>
    <row r="12853" spans="6:14" x14ac:dyDescent="0.25">
      <c r="F12853" s="1"/>
      <c r="G12853" s="1"/>
      <c r="H12853" s="1"/>
      <c r="I12853" s="1"/>
      <c r="J12853" s="1"/>
      <c r="K12853" s="1"/>
      <c r="L12853" s="1"/>
      <c r="M12853" s="1"/>
      <c r="N12853" s="1"/>
    </row>
    <row r="12854" spans="6:14" x14ac:dyDescent="0.25">
      <c r="F12854" s="1"/>
      <c r="G12854" s="1"/>
      <c r="H12854" s="1"/>
      <c r="I12854" s="1"/>
      <c r="J12854" s="1"/>
      <c r="K12854" s="1"/>
      <c r="L12854" s="1"/>
      <c r="M12854" s="1"/>
      <c r="N12854" s="1"/>
    </row>
    <row r="12855" spans="6:14" x14ac:dyDescent="0.25">
      <c r="F12855" s="1"/>
      <c r="G12855" s="1"/>
      <c r="H12855" s="1"/>
      <c r="I12855" s="1"/>
      <c r="J12855" s="1"/>
      <c r="K12855" s="1"/>
      <c r="L12855" s="1"/>
      <c r="M12855" s="1"/>
      <c r="N12855" s="1"/>
    </row>
    <row r="12856" spans="6:14" x14ac:dyDescent="0.25">
      <c r="F12856" s="1"/>
      <c r="G12856" s="1"/>
      <c r="H12856" s="1"/>
      <c r="I12856" s="1"/>
      <c r="J12856" s="1"/>
      <c r="K12856" s="1"/>
      <c r="L12856" s="1"/>
      <c r="M12856" s="1"/>
      <c r="N12856" s="1"/>
    </row>
    <row r="12857" spans="6:14" x14ac:dyDescent="0.25">
      <c r="F12857" s="1"/>
      <c r="G12857" s="1"/>
      <c r="H12857" s="1"/>
      <c r="I12857" s="1"/>
      <c r="J12857" s="1"/>
      <c r="K12857" s="1"/>
      <c r="L12857" s="1"/>
      <c r="M12857" s="1"/>
      <c r="N12857" s="1"/>
    </row>
    <row r="12858" spans="6:14" x14ac:dyDescent="0.25">
      <c r="F12858" s="1"/>
      <c r="G12858" s="1"/>
      <c r="H12858" s="1"/>
      <c r="I12858" s="1"/>
      <c r="J12858" s="1"/>
      <c r="K12858" s="1"/>
      <c r="L12858" s="1"/>
      <c r="M12858" s="1"/>
      <c r="N12858" s="1"/>
    </row>
    <row r="12859" spans="6:14" x14ac:dyDescent="0.25">
      <c r="F12859" s="1"/>
      <c r="G12859" s="1"/>
      <c r="H12859" s="1"/>
      <c r="I12859" s="1"/>
      <c r="J12859" s="1"/>
      <c r="K12859" s="1"/>
      <c r="L12859" s="1"/>
      <c r="M12859" s="1"/>
      <c r="N12859" s="1"/>
    </row>
    <row r="12860" spans="6:14" x14ac:dyDescent="0.25">
      <c r="F12860" s="1"/>
      <c r="G12860" s="1"/>
      <c r="H12860" s="1"/>
      <c r="I12860" s="1"/>
      <c r="J12860" s="1"/>
      <c r="K12860" s="1"/>
      <c r="L12860" s="1"/>
      <c r="M12860" s="1"/>
      <c r="N12860" s="1"/>
    </row>
    <row r="12861" spans="6:14" x14ac:dyDescent="0.25">
      <c r="F12861" s="1"/>
      <c r="G12861" s="1"/>
      <c r="H12861" s="1"/>
      <c r="I12861" s="1"/>
      <c r="J12861" s="1"/>
      <c r="K12861" s="1"/>
      <c r="L12861" s="1"/>
      <c r="M12861" s="1"/>
      <c r="N12861" s="1"/>
    </row>
    <row r="12862" spans="6:14" x14ac:dyDescent="0.25">
      <c r="F12862" s="1"/>
      <c r="G12862" s="1"/>
      <c r="H12862" s="1"/>
      <c r="I12862" s="1"/>
      <c r="J12862" s="1"/>
      <c r="K12862" s="1"/>
      <c r="L12862" s="1"/>
      <c r="M12862" s="1"/>
      <c r="N12862" s="1"/>
    </row>
    <row r="12863" spans="6:14" x14ac:dyDescent="0.25">
      <c r="F12863" s="1"/>
      <c r="G12863" s="1"/>
      <c r="H12863" s="1"/>
      <c r="I12863" s="1"/>
      <c r="J12863" s="1"/>
      <c r="K12863" s="1"/>
      <c r="L12863" s="1"/>
      <c r="M12863" s="1"/>
      <c r="N12863" s="1"/>
    </row>
    <row r="12864" spans="6:14" x14ac:dyDescent="0.25">
      <c r="F12864" s="1"/>
      <c r="G12864" s="1"/>
      <c r="H12864" s="1"/>
      <c r="I12864" s="1"/>
      <c r="J12864" s="1"/>
      <c r="K12864" s="1"/>
      <c r="L12864" s="1"/>
      <c r="M12864" s="1"/>
      <c r="N12864" s="1"/>
    </row>
    <row r="12865" spans="6:14" x14ac:dyDescent="0.25">
      <c r="F12865" s="1"/>
      <c r="G12865" s="1"/>
      <c r="H12865" s="1"/>
      <c r="I12865" s="1"/>
      <c r="J12865" s="1"/>
      <c r="K12865" s="1"/>
      <c r="L12865" s="1"/>
      <c r="M12865" s="1"/>
      <c r="N12865" s="1"/>
    </row>
    <row r="12866" spans="6:14" x14ac:dyDescent="0.25">
      <c r="F12866" s="1"/>
      <c r="G12866" s="1"/>
      <c r="H12866" s="1"/>
      <c r="I12866" s="1"/>
      <c r="J12866" s="1"/>
      <c r="K12866" s="1"/>
      <c r="L12866" s="1"/>
      <c r="M12866" s="1"/>
      <c r="N12866" s="1"/>
    </row>
    <row r="12867" spans="6:14" x14ac:dyDescent="0.25">
      <c r="F12867" s="1"/>
      <c r="G12867" s="1"/>
      <c r="H12867" s="1"/>
      <c r="I12867" s="1"/>
      <c r="J12867" s="1"/>
      <c r="K12867" s="1"/>
      <c r="L12867" s="1"/>
      <c r="M12867" s="1"/>
      <c r="N12867" s="1"/>
    </row>
    <row r="12868" spans="6:14" x14ac:dyDescent="0.25">
      <c r="F12868" s="1"/>
      <c r="G12868" s="1"/>
      <c r="H12868" s="1"/>
      <c r="I12868" s="1"/>
      <c r="J12868" s="1"/>
      <c r="K12868" s="1"/>
      <c r="L12868" s="1"/>
      <c r="M12868" s="1"/>
      <c r="N12868" s="1"/>
    </row>
    <row r="12869" spans="6:14" x14ac:dyDescent="0.25">
      <c r="F12869" s="1"/>
      <c r="G12869" s="1"/>
      <c r="H12869" s="1"/>
      <c r="I12869" s="1"/>
      <c r="J12869" s="1"/>
      <c r="K12869" s="1"/>
      <c r="L12869" s="1"/>
      <c r="M12869" s="1"/>
      <c r="N12869" s="1"/>
    </row>
    <row r="12870" spans="6:14" x14ac:dyDescent="0.25">
      <c r="F12870" s="1"/>
      <c r="G12870" s="1"/>
      <c r="H12870" s="1"/>
      <c r="I12870" s="1"/>
      <c r="J12870" s="1"/>
      <c r="K12870" s="1"/>
      <c r="L12870" s="1"/>
      <c r="M12870" s="1"/>
      <c r="N12870" s="1"/>
    </row>
    <row r="12871" spans="6:14" x14ac:dyDescent="0.25">
      <c r="F12871" s="1"/>
      <c r="G12871" s="1"/>
      <c r="H12871" s="1"/>
      <c r="I12871" s="1"/>
      <c r="J12871" s="1"/>
      <c r="K12871" s="1"/>
      <c r="L12871" s="1"/>
      <c r="M12871" s="1"/>
      <c r="N12871" s="1"/>
    </row>
    <row r="12872" spans="6:14" x14ac:dyDescent="0.25">
      <c r="F12872" s="1"/>
      <c r="G12872" s="1"/>
      <c r="H12872" s="1"/>
      <c r="I12872" s="1"/>
      <c r="J12872" s="1"/>
      <c r="K12872" s="1"/>
      <c r="L12872" s="1"/>
      <c r="M12872" s="1"/>
      <c r="N12872" s="1"/>
    </row>
    <row r="12873" spans="6:14" x14ac:dyDescent="0.25">
      <c r="F12873" s="1"/>
      <c r="G12873" s="1"/>
      <c r="H12873" s="1"/>
      <c r="I12873" s="1"/>
      <c r="J12873" s="1"/>
      <c r="K12873" s="1"/>
      <c r="L12873" s="1"/>
      <c r="M12873" s="1"/>
      <c r="N12873" s="1"/>
    </row>
    <row r="12874" spans="6:14" x14ac:dyDescent="0.25">
      <c r="F12874" s="1"/>
      <c r="G12874" s="1"/>
      <c r="H12874" s="1"/>
      <c r="I12874" s="1"/>
      <c r="J12874" s="1"/>
      <c r="K12874" s="1"/>
      <c r="L12874" s="1"/>
      <c r="M12874" s="1"/>
      <c r="N12874" s="1"/>
    </row>
    <row r="12875" spans="6:14" x14ac:dyDescent="0.25">
      <c r="F12875" s="1"/>
      <c r="G12875" s="1"/>
      <c r="H12875" s="1"/>
      <c r="I12875" s="1"/>
      <c r="J12875" s="1"/>
      <c r="K12875" s="1"/>
      <c r="L12875" s="1"/>
      <c r="M12875" s="1"/>
      <c r="N12875" s="1"/>
    </row>
    <row r="12876" spans="6:14" x14ac:dyDescent="0.25">
      <c r="F12876" s="1"/>
      <c r="G12876" s="1"/>
      <c r="H12876" s="1"/>
      <c r="I12876" s="1"/>
      <c r="J12876" s="1"/>
      <c r="K12876" s="1"/>
      <c r="L12876" s="1"/>
      <c r="M12876" s="1"/>
      <c r="N12876" s="1"/>
    </row>
    <row r="12877" spans="6:14" x14ac:dyDescent="0.25">
      <c r="F12877" s="1"/>
      <c r="G12877" s="1"/>
      <c r="H12877" s="1"/>
      <c r="I12877" s="1"/>
      <c r="J12877" s="1"/>
      <c r="K12877" s="1"/>
      <c r="L12877" s="1"/>
      <c r="M12877" s="1"/>
      <c r="N12877" s="1"/>
    </row>
    <row r="12878" spans="6:14" x14ac:dyDescent="0.25">
      <c r="F12878" s="1"/>
      <c r="G12878" s="1"/>
      <c r="H12878" s="1"/>
      <c r="I12878" s="1"/>
      <c r="J12878" s="1"/>
      <c r="K12878" s="1"/>
      <c r="L12878" s="1"/>
      <c r="M12878" s="1"/>
      <c r="N12878" s="1"/>
    </row>
    <row r="12879" spans="6:14" x14ac:dyDescent="0.25">
      <c r="F12879" s="1"/>
      <c r="G12879" s="1"/>
      <c r="H12879" s="1"/>
      <c r="I12879" s="1"/>
      <c r="J12879" s="1"/>
      <c r="K12879" s="1"/>
      <c r="L12879" s="1"/>
      <c r="M12879" s="1"/>
      <c r="N12879" s="1"/>
    </row>
    <row r="12880" spans="6:14" x14ac:dyDescent="0.25">
      <c r="F12880" s="1"/>
      <c r="G12880" s="1"/>
      <c r="H12880" s="1"/>
      <c r="I12880" s="1"/>
      <c r="J12880" s="1"/>
      <c r="K12880" s="1"/>
      <c r="L12880" s="1"/>
      <c r="M12880" s="1"/>
      <c r="N12880" s="1"/>
    </row>
    <row r="12881" spans="6:14" x14ac:dyDescent="0.25">
      <c r="F12881" s="1"/>
      <c r="G12881" s="1"/>
      <c r="H12881" s="1"/>
      <c r="I12881" s="1"/>
      <c r="J12881" s="1"/>
      <c r="K12881" s="1"/>
      <c r="L12881" s="1"/>
      <c r="M12881" s="1"/>
      <c r="N12881" s="1"/>
    </row>
    <row r="12882" spans="6:14" x14ac:dyDescent="0.25">
      <c r="F12882" s="1"/>
      <c r="G12882" s="1"/>
      <c r="H12882" s="1"/>
      <c r="I12882" s="1"/>
      <c r="J12882" s="1"/>
      <c r="K12882" s="1"/>
      <c r="L12882" s="1"/>
      <c r="M12882" s="1"/>
      <c r="N12882" s="1"/>
    </row>
    <row r="12883" spans="6:14" x14ac:dyDescent="0.25">
      <c r="F12883" s="1"/>
      <c r="G12883" s="1"/>
      <c r="H12883" s="1"/>
      <c r="I12883" s="1"/>
      <c r="J12883" s="1"/>
      <c r="K12883" s="1"/>
      <c r="L12883" s="1"/>
      <c r="M12883" s="1"/>
      <c r="N12883" s="1"/>
    </row>
    <row r="12884" spans="6:14" x14ac:dyDescent="0.25">
      <c r="F12884" s="1"/>
      <c r="G12884" s="1"/>
      <c r="H12884" s="1"/>
      <c r="I12884" s="1"/>
      <c r="J12884" s="1"/>
      <c r="K12884" s="1"/>
      <c r="L12884" s="1"/>
      <c r="M12884" s="1"/>
      <c r="N12884" s="1"/>
    </row>
    <row r="12885" spans="6:14" x14ac:dyDescent="0.25">
      <c r="F12885" s="1"/>
      <c r="G12885" s="1"/>
      <c r="H12885" s="1"/>
      <c r="I12885" s="1"/>
      <c r="J12885" s="1"/>
      <c r="K12885" s="1"/>
      <c r="L12885" s="1"/>
      <c r="M12885" s="1"/>
      <c r="N12885" s="1"/>
    </row>
    <row r="12886" spans="6:14" x14ac:dyDescent="0.25">
      <c r="F12886" s="1"/>
      <c r="G12886" s="1"/>
      <c r="H12886" s="1"/>
      <c r="I12886" s="1"/>
      <c r="J12886" s="1"/>
      <c r="K12886" s="1"/>
      <c r="L12886" s="1"/>
      <c r="M12886" s="1"/>
      <c r="N12886" s="1"/>
    </row>
    <row r="12887" spans="6:14" x14ac:dyDescent="0.25">
      <c r="F12887" s="1"/>
      <c r="G12887" s="1"/>
      <c r="H12887" s="1"/>
      <c r="I12887" s="1"/>
      <c r="J12887" s="1"/>
      <c r="K12887" s="1"/>
      <c r="L12887" s="1"/>
      <c r="M12887" s="1"/>
      <c r="N12887" s="1"/>
    </row>
    <row r="12888" spans="6:14" x14ac:dyDescent="0.25">
      <c r="F12888" s="1"/>
      <c r="G12888" s="1"/>
      <c r="H12888" s="1"/>
      <c r="I12888" s="1"/>
      <c r="J12888" s="1"/>
      <c r="K12888" s="1"/>
      <c r="L12888" s="1"/>
      <c r="M12888" s="1"/>
      <c r="N12888" s="1"/>
    </row>
    <row r="12889" spans="6:14" x14ac:dyDescent="0.25">
      <c r="F12889" s="1"/>
      <c r="G12889" s="1"/>
      <c r="H12889" s="1"/>
      <c r="I12889" s="1"/>
      <c r="J12889" s="1"/>
      <c r="K12889" s="1"/>
      <c r="L12889" s="1"/>
      <c r="M12889" s="1"/>
      <c r="N12889" s="1"/>
    </row>
    <row r="12890" spans="6:14" x14ac:dyDescent="0.25">
      <c r="F12890" s="1"/>
      <c r="G12890" s="1"/>
      <c r="H12890" s="1"/>
      <c r="I12890" s="1"/>
      <c r="J12890" s="1"/>
      <c r="K12890" s="1"/>
      <c r="L12890" s="1"/>
      <c r="M12890" s="1"/>
      <c r="N12890" s="1"/>
    </row>
    <row r="12891" spans="6:14" x14ac:dyDescent="0.25">
      <c r="F12891" s="1"/>
      <c r="G12891" s="1"/>
      <c r="H12891" s="1"/>
      <c r="I12891" s="1"/>
      <c r="J12891" s="1"/>
      <c r="K12891" s="1"/>
      <c r="L12891" s="1"/>
      <c r="M12891" s="1"/>
      <c r="N12891" s="1"/>
    </row>
    <row r="12892" spans="6:14" x14ac:dyDescent="0.25">
      <c r="F12892" s="1"/>
      <c r="G12892" s="1"/>
      <c r="H12892" s="1"/>
      <c r="I12892" s="1"/>
      <c r="J12892" s="1"/>
      <c r="K12892" s="1"/>
      <c r="L12892" s="1"/>
      <c r="M12892" s="1"/>
      <c r="N12892" s="1"/>
    </row>
    <row r="12893" spans="6:14" x14ac:dyDescent="0.25">
      <c r="F12893" s="1"/>
      <c r="G12893" s="1"/>
      <c r="H12893" s="1"/>
      <c r="I12893" s="1"/>
      <c r="J12893" s="1"/>
      <c r="K12893" s="1"/>
      <c r="L12893" s="1"/>
      <c r="M12893" s="1"/>
      <c r="N12893" s="1"/>
    </row>
    <row r="12894" spans="6:14" x14ac:dyDescent="0.25">
      <c r="F12894" s="1"/>
      <c r="G12894" s="1"/>
      <c r="H12894" s="1"/>
      <c r="I12894" s="1"/>
      <c r="J12894" s="1"/>
      <c r="K12894" s="1"/>
      <c r="L12894" s="1"/>
      <c r="M12894" s="1"/>
      <c r="N12894" s="1"/>
    </row>
    <row r="12895" spans="6:14" x14ac:dyDescent="0.25">
      <c r="F12895" s="1"/>
      <c r="G12895" s="1"/>
      <c r="H12895" s="1"/>
      <c r="I12895" s="1"/>
      <c r="J12895" s="1"/>
      <c r="K12895" s="1"/>
      <c r="L12895" s="1"/>
      <c r="M12895" s="1"/>
      <c r="N12895" s="1"/>
    </row>
    <row r="12896" spans="6:14" x14ac:dyDescent="0.25">
      <c r="F12896" s="1"/>
      <c r="G12896" s="1"/>
      <c r="H12896" s="1"/>
      <c r="I12896" s="1"/>
      <c r="J12896" s="1"/>
      <c r="K12896" s="1"/>
      <c r="L12896" s="1"/>
      <c r="M12896" s="1"/>
      <c r="N12896" s="1"/>
    </row>
    <row r="12897" spans="6:14" x14ac:dyDescent="0.25">
      <c r="F12897" s="1"/>
      <c r="G12897" s="1"/>
      <c r="H12897" s="1"/>
      <c r="I12897" s="1"/>
      <c r="J12897" s="1"/>
      <c r="K12897" s="1"/>
      <c r="L12897" s="1"/>
      <c r="M12897" s="1"/>
      <c r="N12897" s="1"/>
    </row>
    <row r="12898" spans="6:14" x14ac:dyDescent="0.25">
      <c r="F12898" s="1"/>
      <c r="G12898" s="1"/>
      <c r="H12898" s="1"/>
      <c r="I12898" s="1"/>
      <c r="J12898" s="1"/>
      <c r="K12898" s="1"/>
      <c r="L12898" s="1"/>
      <c r="M12898" s="1"/>
      <c r="N12898" s="1"/>
    </row>
    <row r="12899" spans="6:14" x14ac:dyDescent="0.25">
      <c r="F12899" s="1"/>
      <c r="G12899" s="1"/>
      <c r="H12899" s="1"/>
      <c r="I12899" s="1"/>
      <c r="J12899" s="1"/>
      <c r="K12899" s="1"/>
      <c r="L12899" s="1"/>
      <c r="M12899" s="1"/>
      <c r="N12899" s="1"/>
    </row>
    <row r="12900" spans="6:14" x14ac:dyDescent="0.25">
      <c r="F12900" s="1"/>
      <c r="G12900" s="1"/>
      <c r="H12900" s="1"/>
      <c r="I12900" s="1"/>
      <c r="J12900" s="1"/>
      <c r="K12900" s="1"/>
      <c r="L12900" s="1"/>
      <c r="M12900" s="1"/>
      <c r="N12900" s="1"/>
    </row>
    <row r="12901" spans="6:14" x14ac:dyDescent="0.25">
      <c r="F12901" s="1"/>
      <c r="G12901" s="1"/>
      <c r="H12901" s="1"/>
      <c r="I12901" s="1"/>
      <c r="J12901" s="1"/>
      <c r="K12901" s="1"/>
      <c r="L12901" s="1"/>
      <c r="M12901" s="1"/>
      <c r="N12901" s="1"/>
    </row>
    <row r="12902" spans="6:14" x14ac:dyDescent="0.25">
      <c r="F12902" s="1"/>
      <c r="G12902" s="1"/>
      <c r="H12902" s="1"/>
      <c r="I12902" s="1"/>
      <c r="J12902" s="1"/>
      <c r="K12902" s="1"/>
      <c r="L12902" s="1"/>
      <c r="M12902" s="1"/>
      <c r="N12902" s="1"/>
    </row>
    <row r="12903" spans="6:14" x14ac:dyDescent="0.25">
      <c r="F12903" s="1"/>
      <c r="G12903" s="1"/>
      <c r="H12903" s="1"/>
      <c r="I12903" s="1"/>
      <c r="J12903" s="1"/>
      <c r="K12903" s="1"/>
      <c r="L12903" s="1"/>
      <c r="M12903" s="1"/>
      <c r="N12903" s="1"/>
    </row>
    <row r="12904" spans="6:14" x14ac:dyDescent="0.25">
      <c r="F12904" s="1"/>
      <c r="G12904" s="1"/>
      <c r="H12904" s="1"/>
      <c r="I12904" s="1"/>
      <c r="J12904" s="1"/>
      <c r="K12904" s="1"/>
      <c r="L12904" s="1"/>
      <c r="M12904" s="1"/>
      <c r="N12904" s="1"/>
    </row>
    <row r="12905" spans="6:14" x14ac:dyDescent="0.25">
      <c r="F12905" s="1"/>
      <c r="G12905" s="1"/>
      <c r="H12905" s="1"/>
      <c r="I12905" s="1"/>
      <c r="J12905" s="1"/>
      <c r="K12905" s="1"/>
      <c r="L12905" s="1"/>
      <c r="M12905" s="1"/>
      <c r="N12905" s="1"/>
    </row>
    <row r="12906" spans="6:14" x14ac:dyDescent="0.25">
      <c r="F12906" s="1"/>
      <c r="G12906" s="1"/>
      <c r="H12906" s="1"/>
      <c r="I12906" s="1"/>
      <c r="J12906" s="1"/>
      <c r="K12906" s="1"/>
      <c r="L12906" s="1"/>
      <c r="M12906" s="1"/>
      <c r="N12906" s="1"/>
    </row>
    <row r="12907" spans="6:14" x14ac:dyDescent="0.25">
      <c r="F12907" s="1"/>
      <c r="G12907" s="1"/>
      <c r="H12907" s="1"/>
      <c r="I12907" s="1"/>
      <c r="J12907" s="1"/>
      <c r="K12907" s="1"/>
      <c r="L12907" s="1"/>
      <c r="M12907" s="1"/>
      <c r="N12907" s="1"/>
    </row>
    <row r="12908" spans="6:14" x14ac:dyDescent="0.25">
      <c r="F12908" s="1"/>
      <c r="G12908" s="1"/>
      <c r="H12908" s="1"/>
      <c r="I12908" s="1"/>
      <c r="J12908" s="1"/>
      <c r="K12908" s="1"/>
      <c r="L12908" s="1"/>
      <c r="M12908" s="1"/>
      <c r="N12908" s="1"/>
    </row>
    <row r="12909" spans="6:14" x14ac:dyDescent="0.25">
      <c r="F12909" s="1"/>
      <c r="G12909" s="1"/>
      <c r="H12909" s="1"/>
      <c r="I12909" s="1"/>
      <c r="J12909" s="1"/>
      <c r="K12909" s="1"/>
      <c r="L12909" s="1"/>
      <c r="M12909" s="1"/>
      <c r="N12909" s="1"/>
    </row>
    <row r="12910" spans="6:14" x14ac:dyDescent="0.25">
      <c r="F12910" s="1"/>
      <c r="G12910" s="1"/>
      <c r="H12910" s="1"/>
      <c r="I12910" s="1"/>
      <c r="J12910" s="1"/>
      <c r="K12910" s="1"/>
      <c r="L12910" s="1"/>
      <c r="M12910" s="1"/>
      <c r="N12910" s="1"/>
    </row>
    <row r="12911" spans="6:14" x14ac:dyDescent="0.25">
      <c r="F12911" s="1"/>
      <c r="G12911" s="1"/>
      <c r="H12911" s="1"/>
      <c r="I12911" s="1"/>
      <c r="J12911" s="1"/>
      <c r="K12911" s="1"/>
      <c r="L12911" s="1"/>
      <c r="M12911" s="1"/>
      <c r="N12911" s="1"/>
    </row>
    <row r="12912" spans="6:14" x14ac:dyDescent="0.25">
      <c r="F12912" s="1"/>
      <c r="G12912" s="1"/>
      <c r="H12912" s="1"/>
      <c r="I12912" s="1"/>
      <c r="J12912" s="1"/>
      <c r="K12912" s="1"/>
      <c r="L12912" s="1"/>
      <c r="M12912" s="1"/>
      <c r="N12912" s="1"/>
    </row>
    <row r="12913" spans="6:14" x14ac:dyDescent="0.25">
      <c r="F12913" s="1"/>
      <c r="G12913" s="1"/>
      <c r="H12913" s="1"/>
      <c r="I12913" s="1"/>
      <c r="J12913" s="1"/>
      <c r="K12913" s="1"/>
      <c r="L12913" s="1"/>
      <c r="M12913" s="1"/>
      <c r="N12913" s="1"/>
    </row>
    <row r="12914" spans="6:14" x14ac:dyDescent="0.25">
      <c r="F12914" s="1"/>
      <c r="G12914" s="1"/>
      <c r="H12914" s="1"/>
      <c r="I12914" s="1"/>
      <c r="J12914" s="1"/>
      <c r="K12914" s="1"/>
      <c r="L12914" s="1"/>
      <c r="M12914" s="1"/>
      <c r="N12914" s="1"/>
    </row>
    <row r="12915" spans="6:14" x14ac:dyDescent="0.25">
      <c r="F12915" s="1"/>
      <c r="G12915" s="1"/>
      <c r="H12915" s="1"/>
      <c r="I12915" s="1"/>
      <c r="J12915" s="1"/>
      <c r="K12915" s="1"/>
      <c r="L12915" s="1"/>
      <c r="M12915" s="1"/>
      <c r="N12915" s="1"/>
    </row>
    <row r="12916" spans="6:14" x14ac:dyDescent="0.25">
      <c r="F12916" s="1"/>
      <c r="G12916" s="1"/>
      <c r="H12916" s="1"/>
      <c r="I12916" s="1"/>
      <c r="J12916" s="1"/>
      <c r="K12916" s="1"/>
      <c r="L12916" s="1"/>
      <c r="M12916" s="1"/>
      <c r="N12916" s="1"/>
    </row>
    <row r="12917" spans="6:14" x14ac:dyDescent="0.25">
      <c r="F12917" s="1"/>
      <c r="G12917" s="1"/>
      <c r="H12917" s="1"/>
      <c r="I12917" s="1"/>
      <c r="J12917" s="1"/>
      <c r="K12917" s="1"/>
      <c r="L12917" s="1"/>
      <c r="M12917" s="1"/>
      <c r="N12917" s="1"/>
    </row>
    <row r="12918" spans="6:14" x14ac:dyDescent="0.25">
      <c r="F12918" s="1"/>
      <c r="G12918" s="1"/>
      <c r="H12918" s="1"/>
      <c r="I12918" s="1"/>
      <c r="J12918" s="1"/>
      <c r="K12918" s="1"/>
      <c r="L12918" s="1"/>
      <c r="M12918" s="1"/>
      <c r="N12918" s="1"/>
    </row>
    <row r="12919" spans="6:14" x14ac:dyDescent="0.25">
      <c r="F12919" s="1"/>
      <c r="G12919" s="1"/>
      <c r="H12919" s="1"/>
      <c r="I12919" s="1"/>
      <c r="J12919" s="1"/>
      <c r="K12919" s="1"/>
      <c r="L12919" s="1"/>
      <c r="M12919" s="1"/>
      <c r="N12919" s="1"/>
    </row>
    <row r="12920" spans="6:14" x14ac:dyDescent="0.25">
      <c r="F12920" s="1"/>
      <c r="G12920" s="1"/>
      <c r="H12920" s="1"/>
      <c r="I12920" s="1"/>
      <c r="J12920" s="1"/>
      <c r="K12920" s="1"/>
      <c r="L12920" s="1"/>
      <c r="M12920" s="1"/>
      <c r="N12920" s="1"/>
    </row>
    <row r="12921" spans="6:14" x14ac:dyDescent="0.25">
      <c r="F12921" s="1"/>
      <c r="G12921" s="1"/>
      <c r="H12921" s="1"/>
      <c r="I12921" s="1"/>
      <c r="J12921" s="1"/>
      <c r="K12921" s="1"/>
      <c r="L12921" s="1"/>
      <c r="M12921" s="1"/>
      <c r="N12921" s="1"/>
    </row>
    <row r="12922" spans="6:14" x14ac:dyDescent="0.25">
      <c r="F12922" s="1"/>
      <c r="G12922" s="1"/>
      <c r="H12922" s="1"/>
      <c r="I12922" s="1"/>
      <c r="J12922" s="1"/>
      <c r="K12922" s="1"/>
      <c r="L12922" s="1"/>
      <c r="M12922" s="1"/>
      <c r="N12922" s="1"/>
    </row>
    <row r="12923" spans="6:14" x14ac:dyDescent="0.25">
      <c r="F12923" s="1"/>
      <c r="G12923" s="1"/>
      <c r="H12923" s="1"/>
      <c r="I12923" s="1"/>
      <c r="J12923" s="1"/>
      <c r="K12923" s="1"/>
      <c r="L12923" s="1"/>
      <c r="M12923" s="1"/>
      <c r="N12923" s="1"/>
    </row>
    <row r="12924" spans="6:14" x14ac:dyDescent="0.25">
      <c r="F12924" s="1"/>
      <c r="G12924" s="1"/>
      <c r="H12924" s="1"/>
      <c r="I12924" s="1"/>
      <c r="J12924" s="1"/>
      <c r="K12924" s="1"/>
      <c r="L12924" s="1"/>
      <c r="M12924" s="1"/>
      <c r="N12924" s="1"/>
    </row>
    <row r="12925" spans="6:14" x14ac:dyDescent="0.25">
      <c r="F12925" s="1"/>
      <c r="G12925" s="1"/>
      <c r="H12925" s="1"/>
      <c r="I12925" s="1"/>
      <c r="J12925" s="1"/>
      <c r="K12925" s="1"/>
      <c r="L12925" s="1"/>
      <c r="M12925" s="1"/>
      <c r="N12925" s="1"/>
    </row>
    <row r="12926" spans="6:14" x14ac:dyDescent="0.25">
      <c r="F12926" s="1"/>
      <c r="G12926" s="1"/>
      <c r="H12926" s="1"/>
      <c r="I12926" s="1"/>
      <c r="J12926" s="1"/>
      <c r="K12926" s="1"/>
      <c r="L12926" s="1"/>
      <c r="M12926" s="1"/>
      <c r="N12926" s="1"/>
    </row>
    <row r="12927" spans="6:14" x14ac:dyDescent="0.25">
      <c r="F12927" s="1"/>
      <c r="G12927" s="1"/>
      <c r="H12927" s="1"/>
      <c r="I12927" s="1"/>
      <c r="J12927" s="1"/>
      <c r="K12927" s="1"/>
      <c r="L12927" s="1"/>
      <c r="M12927" s="1"/>
      <c r="N12927" s="1"/>
    </row>
    <row r="12928" spans="6:14" x14ac:dyDescent="0.25">
      <c r="F12928" s="1"/>
      <c r="G12928" s="1"/>
      <c r="H12928" s="1"/>
      <c r="I12928" s="1"/>
      <c r="J12928" s="1"/>
      <c r="K12928" s="1"/>
      <c r="L12928" s="1"/>
      <c r="M12928" s="1"/>
      <c r="N12928" s="1"/>
    </row>
    <row r="12929" spans="6:14" x14ac:dyDescent="0.25">
      <c r="F12929" s="1"/>
      <c r="G12929" s="1"/>
      <c r="H12929" s="1"/>
      <c r="I12929" s="1"/>
      <c r="J12929" s="1"/>
      <c r="K12929" s="1"/>
      <c r="L12929" s="1"/>
      <c r="M12929" s="1"/>
      <c r="N12929" s="1"/>
    </row>
    <row r="12930" spans="6:14" x14ac:dyDescent="0.25">
      <c r="F12930" s="1"/>
      <c r="G12930" s="1"/>
      <c r="H12930" s="1"/>
      <c r="I12930" s="1"/>
      <c r="J12930" s="1"/>
      <c r="K12930" s="1"/>
      <c r="L12930" s="1"/>
      <c r="M12930" s="1"/>
      <c r="N12930" s="1"/>
    </row>
    <row r="12931" spans="6:14" x14ac:dyDescent="0.25">
      <c r="F12931" s="1"/>
      <c r="G12931" s="1"/>
      <c r="H12931" s="1"/>
      <c r="I12931" s="1"/>
      <c r="J12931" s="1"/>
      <c r="K12931" s="1"/>
      <c r="L12931" s="1"/>
      <c r="M12931" s="1"/>
      <c r="N12931" s="1"/>
    </row>
    <row r="12932" spans="6:14" x14ac:dyDescent="0.25">
      <c r="F12932" s="1"/>
      <c r="G12932" s="1"/>
      <c r="H12932" s="1"/>
      <c r="I12932" s="1"/>
      <c r="J12932" s="1"/>
      <c r="K12932" s="1"/>
      <c r="L12932" s="1"/>
      <c r="M12932" s="1"/>
      <c r="N12932" s="1"/>
    </row>
    <row r="12933" spans="6:14" x14ac:dyDescent="0.25">
      <c r="F12933" s="1"/>
      <c r="G12933" s="1"/>
      <c r="H12933" s="1"/>
      <c r="I12933" s="1"/>
      <c r="J12933" s="1"/>
      <c r="K12933" s="1"/>
      <c r="L12933" s="1"/>
      <c r="M12933" s="1"/>
      <c r="N12933" s="1"/>
    </row>
    <row r="12934" spans="6:14" x14ac:dyDescent="0.25">
      <c r="F12934" s="1"/>
      <c r="G12934" s="1"/>
      <c r="H12934" s="1"/>
      <c r="I12934" s="1"/>
      <c r="J12934" s="1"/>
      <c r="K12934" s="1"/>
      <c r="L12934" s="1"/>
      <c r="M12934" s="1"/>
      <c r="N12934" s="1"/>
    </row>
    <row r="12935" spans="6:14" x14ac:dyDescent="0.25">
      <c r="F12935" s="1"/>
      <c r="G12935" s="1"/>
      <c r="H12935" s="1"/>
      <c r="I12935" s="1"/>
      <c r="J12935" s="1"/>
      <c r="K12935" s="1"/>
      <c r="L12935" s="1"/>
      <c r="M12935" s="1"/>
      <c r="N12935" s="1"/>
    </row>
    <row r="12936" spans="6:14" x14ac:dyDescent="0.25">
      <c r="F12936" s="1"/>
      <c r="G12936" s="1"/>
      <c r="H12936" s="1"/>
      <c r="I12936" s="1"/>
      <c r="J12936" s="1"/>
      <c r="K12936" s="1"/>
      <c r="L12936" s="1"/>
      <c r="M12936" s="1"/>
      <c r="N12936" s="1"/>
    </row>
    <row r="12937" spans="6:14" x14ac:dyDescent="0.25">
      <c r="F12937" s="1"/>
      <c r="G12937" s="1"/>
      <c r="H12937" s="1"/>
      <c r="I12937" s="1"/>
      <c r="J12937" s="1"/>
      <c r="K12937" s="1"/>
      <c r="L12937" s="1"/>
      <c r="M12937" s="1"/>
      <c r="N12937" s="1"/>
    </row>
    <row r="12938" spans="6:14" x14ac:dyDescent="0.25">
      <c r="F12938" s="1"/>
      <c r="G12938" s="1"/>
      <c r="H12938" s="1"/>
      <c r="I12938" s="1"/>
      <c r="J12938" s="1"/>
      <c r="K12938" s="1"/>
      <c r="L12938" s="1"/>
      <c r="M12938" s="1"/>
      <c r="N12938" s="1"/>
    </row>
    <row r="12939" spans="6:14" x14ac:dyDescent="0.25">
      <c r="F12939" s="1"/>
      <c r="G12939" s="1"/>
      <c r="H12939" s="1"/>
      <c r="I12939" s="1"/>
      <c r="J12939" s="1"/>
      <c r="K12939" s="1"/>
      <c r="L12939" s="1"/>
      <c r="M12939" s="1"/>
      <c r="N12939" s="1"/>
    </row>
    <row r="12940" spans="6:14" x14ac:dyDescent="0.25">
      <c r="F12940" s="1"/>
      <c r="G12940" s="1"/>
      <c r="H12940" s="1"/>
      <c r="I12940" s="1"/>
      <c r="J12940" s="1"/>
      <c r="K12940" s="1"/>
      <c r="L12940" s="1"/>
      <c r="M12940" s="1"/>
      <c r="N12940" s="1"/>
    </row>
    <row r="12941" spans="6:14" x14ac:dyDescent="0.25">
      <c r="F12941" s="1"/>
      <c r="G12941" s="1"/>
      <c r="H12941" s="1"/>
      <c r="I12941" s="1"/>
      <c r="J12941" s="1"/>
      <c r="K12941" s="1"/>
      <c r="L12941" s="1"/>
      <c r="M12941" s="1"/>
      <c r="N12941" s="1"/>
    </row>
    <row r="12942" spans="6:14" x14ac:dyDescent="0.25">
      <c r="F12942" s="1"/>
      <c r="G12942" s="1"/>
      <c r="H12942" s="1"/>
      <c r="I12942" s="1"/>
      <c r="J12942" s="1"/>
      <c r="K12942" s="1"/>
      <c r="L12942" s="1"/>
      <c r="M12942" s="1"/>
      <c r="N12942" s="1"/>
    </row>
    <row r="12943" spans="6:14" x14ac:dyDescent="0.25">
      <c r="F12943" s="1"/>
      <c r="G12943" s="1"/>
      <c r="H12943" s="1"/>
      <c r="I12943" s="1"/>
      <c r="J12943" s="1"/>
      <c r="K12943" s="1"/>
      <c r="L12943" s="1"/>
      <c r="M12943" s="1"/>
      <c r="N12943" s="1"/>
    </row>
    <row r="12944" spans="6:14" x14ac:dyDescent="0.25">
      <c r="F12944" s="1"/>
      <c r="G12944" s="1"/>
      <c r="H12944" s="1"/>
      <c r="I12944" s="1"/>
      <c r="J12944" s="1"/>
      <c r="K12944" s="1"/>
      <c r="L12944" s="1"/>
      <c r="M12944" s="1"/>
      <c r="N12944" s="1"/>
    </row>
    <row r="12945" spans="6:14" x14ac:dyDescent="0.25">
      <c r="F12945" s="1"/>
      <c r="G12945" s="1"/>
      <c r="H12945" s="1"/>
      <c r="I12945" s="1"/>
      <c r="J12945" s="1"/>
      <c r="K12945" s="1"/>
      <c r="L12945" s="1"/>
      <c r="M12945" s="1"/>
      <c r="N12945" s="1"/>
    </row>
    <row r="12946" spans="6:14" x14ac:dyDescent="0.25">
      <c r="F12946" s="1"/>
      <c r="G12946" s="1"/>
      <c r="H12946" s="1"/>
      <c r="I12946" s="1"/>
      <c r="J12946" s="1"/>
      <c r="K12946" s="1"/>
      <c r="L12946" s="1"/>
      <c r="M12946" s="1"/>
      <c r="N12946" s="1"/>
    </row>
    <row r="12947" spans="6:14" x14ac:dyDescent="0.25">
      <c r="F12947" s="1"/>
      <c r="G12947" s="1"/>
      <c r="H12947" s="1"/>
      <c r="I12947" s="1"/>
      <c r="J12947" s="1"/>
      <c r="K12947" s="1"/>
      <c r="L12947" s="1"/>
      <c r="M12947" s="1"/>
      <c r="N12947" s="1"/>
    </row>
    <row r="12948" spans="6:14" x14ac:dyDescent="0.25">
      <c r="F12948" s="1"/>
      <c r="G12948" s="1"/>
      <c r="H12948" s="1"/>
      <c r="I12948" s="1"/>
      <c r="J12948" s="1"/>
      <c r="K12948" s="1"/>
      <c r="L12948" s="1"/>
      <c r="M12948" s="1"/>
      <c r="N12948" s="1"/>
    </row>
    <row r="12949" spans="6:14" x14ac:dyDescent="0.25">
      <c r="F12949" s="1"/>
      <c r="G12949" s="1"/>
      <c r="H12949" s="1"/>
      <c r="I12949" s="1"/>
      <c r="J12949" s="1"/>
      <c r="K12949" s="1"/>
      <c r="L12949" s="1"/>
      <c r="M12949" s="1"/>
      <c r="N12949" s="1"/>
    </row>
    <row r="12950" spans="6:14" x14ac:dyDescent="0.25">
      <c r="F12950" s="1"/>
      <c r="G12950" s="1"/>
      <c r="H12950" s="1"/>
      <c r="I12950" s="1"/>
      <c r="J12950" s="1"/>
      <c r="K12950" s="1"/>
      <c r="L12950" s="1"/>
      <c r="M12950" s="1"/>
      <c r="N12950" s="1"/>
    </row>
    <row r="12951" spans="6:14" x14ac:dyDescent="0.25">
      <c r="F12951" s="1"/>
      <c r="G12951" s="1"/>
      <c r="H12951" s="1"/>
      <c r="I12951" s="1"/>
      <c r="J12951" s="1"/>
      <c r="K12951" s="1"/>
      <c r="L12951" s="1"/>
      <c r="M12951" s="1"/>
      <c r="N12951" s="1"/>
    </row>
    <row r="12952" spans="6:14" x14ac:dyDescent="0.25">
      <c r="F12952" s="1"/>
      <c r="G12952" s="1"/>
      <c r="H12952" s="1"/>
      <c r="I12952" s="1"/>
      <c r="J12952" s="1"/>
      <c r="K12952" s="1"/>
      <c r="L12952" s="1"/>
      <c r="M12952" s="1"/>
      <c r="N12952" s="1"/>
    </row>
    <row r="12953" spans="6:14" x14ac:dyDescent="0.25">
      <c r="F12953" s="1"/>
      <c r="G12953" s="1"/>
      <c r="H12953" s="1"/>
      <c r="I12953" s="1"/>
      <c r="J12953" s="1"/>
      <c r="K12953" s="1"/>
      <c r="L12953" s="1"/>
      <c r="M12953" s="1"/>
      <c r="N12953" s="1"/>
    </row>
    <row r="12954" spans="6:14" x14ac:dyDescent="0.25">
      <c r="F12954" s="1"/>
      <c r="G12954" s="1"/>
      <c r="H12954" s="1"/>
      <c r="I12954" s="1"/>
      <c r="J12954" s="1"/>
      <c r="K12954" s="1"/>
      <c r="L12954" s="1"/>
      <c r="M12954" s="1"/>
      <c r="N12954" s="1"/>
    </row>
    <row r="12955" spans="6:14" x14ac:dyDescent="0.25">
      <c r="F12955" s="1"/>
      <c r="G12955" s="1"/>
      <c r="H12955" s="1"/>
      <c r="I12955" s="1"/>
      <c r="J12955" s="1"/>
      <c r="K12955" s="1"/>
      <c r="L12955" s="1"/>
      <c r="M12955" s="1"/>
      <c r="N12955" s="1"/>
    </row>
    <row r="12956" spans="6:14" x14ac:dyDescent="0.25">
      <c r="F12956" s="1"/>
      <c r="G12956" s="1"/>
      <c r="H12956" s="1"/>
      <c r="I12956" s="1"/>
      <c r="J12956" s="1"/>
      <c r="K12956" s="1"/>
      <c r="L12956" s="1"/>
      <c r="M12956" s="1"/>
      <c r="N12956" s="1"/>
    </row>
    <row r="12957" spans="6:14" x14ac:dyDescent="0.25">
      <c r="F12957" s="1"/>
      <c r="G12957" s="1"/>
      <c r="H12957" s="1"/>
      <c r="I12957" s="1"/>
      <c r="J12957" s="1"/>
      <c r="K12957" s="1"/>
      <c r="L12957" s="1"/>
      <c r="M12957" s="1"/>
      <c r="N12957" s="1"/>
    </row>
    <row r="12958" spans="6:14" x14ac:dyDescent="0.25">
      <c r="F12958" s="1"/>
      <c r="G12958" s="1"/>
      <c r="H12958" s="1"/>
      <c r="I12958" s="1"/>
      <c r="J12958" s="1"/>
      <c r="K12958" s="1"/>
      <c r="L12958" s="1"/>
      <c r="M12958" s="1"/>
      <c r="N12958" s="1"/>
    </row>
    <row r="12959" spans="6:14" x14ac:dyDescent="0.25">
      <c r="F12959" s="1"/>
      <c r="G12959" s="1"/>
      <c r="H12959" s="1"/>
      <c r="I12959" s="1"/>
      <c r="J12959" s="1"/>
      <c r="K12959" s="1"/>
      <c r="L12959" s="1"/>
      <c r="M12959" s="1"/>
      <c r="N12959" s="1"/>
    </row>
    <row r="12960" spans="6:14" x14ac:dyDescent="0.25">
      <c r="F12960" s="1"/>
      <c r="G12960" s="1"/>
      <c r="H12960" s="1"/>
      <c r="I12960" s="1"/>
      <c r="J12960" s="1"/>
      <c r="K12960" s="1"/>
      <c r="L12960" s="1"/>
      <c r="M12960" s="1"/>
      <c r="N12960" s="1"/>
    </row>
    <row r="12961" spans="6:14" x14ac:dyDescent="0.25">
      <c r="F12961" s="1"/>
      <c r="G12961" s="1"/>
      <c r="H12961" s="1"/>
      <c r="I12961" s="1"/>
      <c r="J12961" s="1"/>
      <c r="K12961" s="1"/>
      <c r="L12961" s="1"/>
      <c r="M12961" s="1"/>
      <c r="N12961" s="1"/>
    </row>
    <row r="12962" spans="6:14" x14ac:dyDescent="0.25">
      <c r="F12962" s="1"/>
      <c r="G12962" s="1"/>
      <c r="H12962" s="1"/>
      <c r="I12962" s="1"/>
      <c r="J12962" s="1"/>
      <c r="K12962" s="1"/>
      <c r="L12962" s="1"/>
      <c r="M12962" s="1"/>
      <c r="N12962" s="1"/>
    </row>
    <row r="12963" spans="6:14" x14ac:dyDescent="0.25">
      <c r="F12963" s="1"/>
      <c r="G12963" s="1"/>
      <c r="H12963" s="1"/>
      <c r="I12963" s="1"/>
      <c r="J12963" s="1"/>
      <c r="K12963" s="1"/>
      <c r="L12963" s="1"/>
      <c r="M12963" s="1"/>
      <c r="N12963" s="1"/>
    </row>
    <row r="12964" spans="6:14" x14ac:dyDescent="0.25">
      <c r="F12964" s="1"/>
      <c r="G12964" s="1"/>
      <c r="H12964" s="1"/>
      <c r="I12964" s="1"/>
      <c r="J12964" s="1"/>
      <c r="K12964" s="1"/>
      <c r="L12964" s="1"/>
      <c r="M12964" s="1"/>
      <c r="N12964" s="1"/>
    </row>
    <row r="12965" spans="6:14" x14ac:dyDescent="0.25">
      <c r="F12965" s="1"/>
      <c r="G12965" s="1"/>
      <c r="H12965" s="1"/>
      <c r="I12965" s="1"/>
      <c r="J12965" s="1"/>
      <c r="K12965" s="1"/>
      <c r="L12965" s="1"/>
      <c r="M12965" s="1"/>
      <c r="N12965" s="1"/>
    </row>
    <row r="12966" spans="6:14" x14ac:dyDescent="0.25">
      <c r="F12966" s="1"/>
      <c r="G12966" s="1"/>
      <c r="H12966" s="1"/>
      <c r="I12966" s="1"/>
      <c r="J12966" s="1"/>
      <c r="K12966" s="1"/>
      <c r="L12966" s="1"/>
      <c r="M12966" s="1"/>
      <c r="N12966" s="1"/>
    </row>
    <row r="12967" spans="6:14" x14ac:dyDescent="0.25">
      <c r="F12967" s="1"/>
      <c r="G12967" s="1"/>
      <c r="H12967" s="1"/>
      <c r="I12967" s="1"/>
      <c r="J12967" s="1"/>
      <c r="K12967" s="1"/>
      <c r="L12967" s="1"/>
      <c r="M12967" s="1"/>
      <c r="N12967" s="1"/>
    </row>
    <row r="12968" spans="6:14" x14ac:dyDescent="0.25">
      <c r="F12968" s="1"/>
      <c r="G12968" s="1"/>
      <c r="H12968" s="1"/>
      <c r="I12968" s="1"/>
      <c r="J12968" s="1"/>
      <c r="K12968" s="1"/>
      <c r="L12968" s="1"/>
      <c r="M12968" s="1"/>
      <c r="N12968" s="1"/>
    </row>
    <row r="12969" spans="6:14" x14ac:dyDescent="0.25">
      <c r="F12969" s="1"/>
      <c r="G12969" s="1"/>
      <c r="H12969" s="1"/>
      <c r="I12969" s="1"/>
      <c r="J12969" s="1"/>
      <c r="K12969" s="1"/>
      <c r="L12969" s="1"/>
      <c r="M12969" s="1"/>
      <c r="N12969" s="1"/>
    </row>
    <row r="12970" spans="6:14" x14ac:dyDescent="0.25">
      <c r="F12970" s="1"/>
      <c r="G12970" s="1"/>
      <c r="H12970" s="1"/>
      <c r="I12970" s="1"/>
      <c r="J12970" s="1"/>
      <c r="K12970" s="1"/>
      <c r="L12970" s="1"/>
      <c r="M12970" s="1"/>
      <c r="N12970" s="1"/>
    </row>
    <row r="12971" spans="6:14" x14ac:dyDescent="0.25">
      <c r="F12971" s="1"/>
      <c r="G12971" s="1"/>
      <c r="H12971" s="1"/>
      <c r="I12971" s="1"/>
      <c r="J12971" s="1"/>
      <c r="K12971" s="1"/>
      <c r="L12971" s="1"/>
      <c r="M12971" s="1"/>
      <c r="N12971" s="1"/>
    </row>
    <row r="12972" spans="6:14" x14ac:dyDescent="0.25">
      <c r="F12972" s="1"/>
      <c r="G12972" s="1"/>
      <c r="H12972" s="1"/>
      <c r="I12972" s="1"/>
      <c r="J12972" s="1"/>
      <c r="K12972" s="1"/>
      <c r="L12972" s="1"/>
      <c r="M12972" s="1"/>
      <c r="N12972" s="1"/>
    </row>
    <row r="12973" spans="6:14" x14ac:dyDescent="0.25">
      <c r="F12973" s="1"/>
      <c r="G12973" s="1"/>
      <c r="H12973" s="1"/>
      <c r="I12973" s="1"/>
      <c r="J12973" s="1"/>
      <c r="K12973" s="1"/>
      <c r="L12973" s="1"/>
      <c r="M12973" s="1"/>
      <c r="N12973" s="1"/>
    </row>
    <row r="12974" spans="6:14" x14ac:dyDescent="0.25">
      <c r="F12974" s="1"/>
      <c r="G12974" s="1"/>
      <c r="H12974" s="1"/>
      <c r="I12974" s="1"/>
      <c r="J12974" s="1"/>
      <c r="K12974" s="1"/>
      <c r="L12974" s="1"/>
      <c r="M12974" s="1"/>
      <c r="N12974" s="1"/>
    </row>
    <row r="12975" spans="6:14" x14ac:dyDescent="0.25">
      <c r="F12975" s="1"/>
      <c r="G12975" s="1"/>
      <c r="H12975" s="1"/>
      <c r="I12975" s="1"/>
      <c r="J12975" s="1"/>
      <c r="K12975" s="1"/>
      <c r="L12975" s="1"/>
      <c r="M12975" s="1"/>
      <c r="N12975" s="1"/>
    </row>
    <row r="12976" spans="6:14" x14ac:dyDescent="0.25">
      <c r="F12976" s="1"/>
      <c r="G12976" s="1"/>
      <c r="H12976" s="1"/>
      <c r="I12976" s="1"/>
      <c r="J12976" s="1"/>
      <c r="K12976" s="1"/>
      <c r="L12976" s="1"/>
      <c r="M12976" s="1"/>
      <c r="N12976" s="1"/>
    </row>
    <row r="12977" spans="6:14" x14ac:dyDescent="0.25">
      <c r="F12977" s="1"/>
      <c r="G12977" s="1"/>
      <c r="H12977" s="1"/>
      <c r="I12977" s="1"/>
      <c r="J12977" s="1"/>
      <c r="K12977" s="1"/>
      <c r="L12977" s="1"/>
      <c r="M12977" s="1"/>
      <c r="N12977" s="1"/>
    </row>
    <row r="12978" spans="6:14" x14ac:dyDescent="0.25">
      <c r="F12978" s="1"/>
      <c r="G12978" s="1"/>
      <c r="H12978" s="1"/>
      <c r="I12978" s="1"/>
      <c r="J12978" s="1"/>
      <c r="K12978" s="1"/>
      <c r="L12978" s="1"/>
      <c r="M12978" s="1"/>
      <c r="N12978" s="1"/>
    </row>
    <row r="12979" spans="6:14" x14ac:dyDescent="0.25">
      <c r="F12979" s="1"/>
      <c r="G12979" s="1"/>
      <c r="H12979" s="1"/>
      <c r="I12979" s="1"/>
      <c r="J12979" s="1"/>
      <c r="K12979" s="1"/>
      <c r="L12979" s="1"/>
      <c r="M12979" s="1"/>
      <c r="N12979" s="1"/>
    </row>
    <row r="12980" spans="6:14" x14ac:dyDescent="0.25">
      <c r="F12980" s="1"/>
      <c r="G12980" s="1"/>
      <c r="H12980" s="1"/>
      <c r="I12980" s="1"/>
      <c r="J12980" s="1"/>
      <c r="K12980" s="1"/>
      <c r="L12980" s="1"/>
      <c r="M12980" s="1"/>
      <c r="N12980" s="1"/>
    </row>
    <row r="12981" spans="6:14" x14ac:dyDescent="0.25">
      <c r="F12981" s="1"/>
      <c r="G12981" s="1"/>
      <c r="H12981" s="1"/>
      <c r="I12981" s="1"/>
      <c r="J12981" s="1"/>
      <c r="K12981" s="1"/>
      <c r="L12981" s="1"/>
      <c r="M12981" s="1"/>
      <c r="N12981" s="1"/>
    </row>
    <row r="12982" spans="6:14" x14ac:dyDescent="0.25">
      <c r="F12982" s="1"/>
      <c r="G12982" s="1"/>
      <c r="H12982" s="1"/>
      <c r="I12982" s="1"/>
      <c r="J12982" s="1"/>
      <c r="K12982" s="1"/>
      <c r="L12982" s="1"/>
      <c r="M12982" s="1"/>
      <c r="N12982" s="1"/>
    </row>
    <row r="12983" spans="6:14" x14ac:dyDescent="0.25">
      <c r="F12983" s="1"/>
      <c r="G12983" s="1"/>
      <c r="H12983" s="1"/>
      <c r="I12983" s="1"/>
      <c r="J12983" s="1"/>
      <c r="K12983" s="1"/>
      <c r="L12983" s="1"/>
      <c r="M12983" s="1"/>
      <c r="N12983" s="1"/>
    </row>
    <row r="12984" spans="6:14" x14ac:dyDescent="0.25">
      <c r="F12984" s="1"/>
      <c r="G12984" s="1"/>
      <c r="H12984" s="1"/>
      <c r="I12984" s="1"/>
      <c r="J12984" s="1"/>
      <c r="K12984" s="1"/>
      <c r="L12984" s="1"/>
      <c r="M12984" s="1"/>
      <c r="N12984" s="1"/>
    </row>
    <row r="12985" spans="6:14" x14ac:dyDescent="0.25">
      <c r="F12985" s="1"/>
      <c r="G12985" s="1"/>
      <c r="H12985" s="1"/>
      <c r="I12985" s="1"/>
      <c r="J12985" s="1"/>
      <c r="K12985" s="1"/>
      <c r="L12985" s="1"/>
      <c r="M12985" s="1"/>
      <c r="N12985" s="1"/>
    </row>
    <row r="12986" spans="6:14" x14ac:dyDescent="0.25">
      <c r="F12986" s="1"/>
      <c r="G12986" s="1"/>
      <c r="H12986" s="1"/>
      <c r="I12986" s="1"/>
      <c r="J12986" s="1"/>
      <c r="K12986" s="1"/>
      <c r="L12986" s="1"/>
      <c r="M12986" s="1"/>
      <c r="N12986" s="1"/>
    </row>
    <row r="12987" spans="6:14" x14ac:dyDescent="0.25">
      <c r="F12987" s="1"/>
      <c r="G12987" s="1"/>
      <c r="H12987" s="1"/>
      <c r="I12987" s="1"/>
      <c r="J12987" s="1"/>
      <c r="K12987" s="1"/>
      <c r="L12987" s="1"/>
      <c r="M12987" s="1"/>
      <c r="N12987" s="1"/>
    </row>
    <row r="12988" spans="6:14" x14ac:dyDescent="0.25">
      <c r="F12988" s="1"/>
      <c r="G12988" s="1"/>
      <c r="H12988" s="1"/>
      <c r="I12988" s="1"/>
      <c r="J12988" s="1"/>
      <c r="K12988" s="1"/>
      <c r="L12988" s="1"/>
      <c r="M12988" s="1"/>
      <c r="N12988" s="1"/>
    </row>
    <row r="12989" spans="6:14" x14ac:dyDescent="0.25">
      <c r="F12989" s="1"/>
      <c r="G12989" s="1"/>
      <c r="H12989" s="1"/>
      <c r="I12989" s="1"/>
      <c r="J12989" s="1"/>
      <c r="K12989" s="1"/>
      <c r="L12989" s="1"/>
      <c r="M12989" s="1"/>
      <c r="N12989" s="1"/>
    </row>
    <row r="12990" spans="6:14" x14ac:dyDescent="0.25">
      <c r="F12990" s="1"/>
      <c r="G12990" s="1"/>
      <c r="H12990" s="1"/>
      <c r="I12990" s="1"/>
      <c r="J12990" s="1"/>
      <c r="K12990" s="1"/>
      <c r="L12990" s="1"/>
      <c r="M12990" s="1"/>
      <c r="N12990" s="1"/>
    </row>
    <row r="12991" spans="6:14" x14ac:dyDescent="0.25">
      <c r="F12991" s="1"/>
      <c r="G12991" s="1"/>
      <c r="H12991" s="1"/>
      <c r="I12991" s="1"/>
      <c r="J12991" s="1"/>
      <c r="K12991" s="1"/>
      <c r="L12991" s="1"/>
      <c r="M12991" s="1"/>
      <c r="N12991" s="1"/>
    </row>
    <row r="12992" spans="6:14" x14ac:dyDescent="0.25">
      <c r="F12992" s="1"/>
      <c r="G12992" s="1"/>
      <c r="H12992" s="1"/>
      <c r="I12992" s="1"/>
      <c r="J12992" s="1"/>
      <c r="K12992" s="1"/>
      <c r="L12992" s="1"/>
      <c r="M12992" s="1"/>
      <c r="N12992" s="1"/>
    </row>
    <row r="12993" spans="6:14" x14ac:dyDescent="0.25">
      <c r="F12993" s="1"/>
      <c r="G12993" s="1"/>
      <c r="H12993" s="1"/>
      <c r="I12993" s="1"/>
      <c r="J12993" s="1"/>
      <c r="K12993" s="1"/>
      <c r="L12993" s="1"/>
      <c r="M12993" s="1"/>
      <c r="N12993" s="1"/>
    </row>
    <row r="12994" spans="6:14" x14ac:dyDescent="0.25">
      <c r="F12994" s="1"/>
      <c r="G12994" s="1"/>
      <c r="H12994" s="1"/>
      <c r="I12994" s="1"/>
      <c r="J12994" s="1"/>
      <c r="K12994" s="1"/>
      <c r="L12994" s="1"/>
      <c r="M12994" s="1"/>
      <c r="N12994" s="1"/>
    </row>
    <row r="12995" spans="6:14" x14ac:dyDescent="0.25">
      <c r="F12995" s="1"/>
      <c r="G12995" s="1"/>
      <c r="H12995" s="1"/>
      <c r="I12995" s="1"/>
      <c r="J12995" s="1"/>
      <c r="K12995" s="1"/>
      <c r="L12995" s="1"/>
      <c r="M12995" s="1"/>
      <c r="N12995" s="1"/>
    </row>
    <row r="12996" spans="6:14" x14ac:dyDescent="0.25">
      <c r="F12996" s="1"/>
      <c r="G12996" s="1"/>
      <c r="H12996" s="1"/>
      <c r="I12996" s="1"/>
      <c r="J12996" s="1"/>
      <c r="K12996" s="1"/>
      <c r="L12996" s="1"/>
      <c r="M12996" s="1"/>
      <c r="N12996" s="1"/>
    </row>
    <row r="12997" spans="6:14" x14ac:dyDescent="0.25">
      <c r="F12997" s="1"/>
      <c r="G12997" s="1"/>
      <c r="H12997" s="1"/>
      <c r="I12997" s="1"/>
      <c r="J12997" s="1"/>
      <c r="K12997" s="1"/>
      <c r="L12997" s="1"/>
      <c r="M12997" s="1"/>
      <c r="N12997" s="1"/>
    </row>
    <row r="12998" spans="6:14" x14ac:dyDescent="0.25">
      <c r="F12998" s="1"/>
      <c r="G12998" s="1"/>
      <c r="H12998" s="1"/>
      <c r="I12998" s="1"/>
      <c r="J12998" s="1"/>
      <c r="K12998" s="1"/>
      <c r="L12998" s="1"/>
      <c r="M12998" s="1"/>
      <c r="N12998" s="1"/>
    </row>
    <row r="12999" spans="6:14" x14ac:dyDescent="0.25">
      <c r="F12999" s="1"/>
      <c r="G12999" s="1"/>
      <c r="H12999" s="1"/>
      <c r="I12999" s="1"/>
      <c r="J12999" s="1"/>
      <c r="K12999" s="1"/>
      <c r="L12999" s="1"/>
      <c r="M12999" s="1"/>
      <c r="N12999" s="1"/>
    </row>
    <row r="13000" spans="6:14" x14ac:dyDescent="0.25">
      <c r="F13000" s="1"/>
      <c r="G13000" s="1"/>
      <c r="H13000" s="1"/>
      <c r="I13000" s="1"/>
      <c r="J13000" s="1"/>
      <c r="K13000" s="1"/>
      <c r="L13000" s="1"/>
      <c r="M13000" s="1"/>
      <c r="N13000" s="1"/>
    </row>
    <row r="13001" spans="6:14" x14ac:dyDescent="0.25">
      <c r="F13001" s="1"/>
      <c r="G13001" s="1"/>
      <c r="H13001" s="1"/>
      <c r="I13001" s="1"/>
      <c r="J13001" s="1"/>
      <c r="K13001" s="1"/>
      <c r="L13001" s="1"/>
      <c r="M13001" s="1"/>
      <c r="N13001" s="1"/>
    </row>
    <row r="13002" spans="6:14" x14ac:dyDescent="0.25">
      <c r="F13002" s="1"/>
      <c r="G13002" s="1"/>
      <c r="H13002" s="1"/>
      <c r="I13002" s="1"/>
      <c r="J13002" s="1"/>
      <c r="K13002" s="1"/>
      <c r="L13002" s="1"/>
      <c r="M13002" s="1"/>
      <c r="N13002" s="1"/>
    </row>
    <row r="13003" spans="6:14" x14ac:dyDescent="0.25">
      <c r="F13003" s="1"/>
      <c r="G13003" s="1"/>
      <c r="H13003" s="1"/>
      <c r="I13003" s="1"/>
      <c r="J13003" s="1"/>
      <c r="K13003" s="1"/>
      <c r="L13003" s="1"/>
      <c r="M13003" s="1"/>
      <c r="N13003" s="1"/>
    </row>
    <row r="13004" spans="6:14" x14ac:dyDescent="0.25">
      <c r="F13004" s="1"/>
      <c r="G13004" s="1"/>
      <c r="H13004" s="1"/>
      <c r="I13004" s="1"/>
      <c r="J13004" s="1"/>
      <c r="K13004" s="1"/>
      <c r="L13004" s="1"/>
      <c r="M13004" s="1"/>
      <c r="N13004" s="1"/>
    </row>
    <row r="13005" spans="6:14" x14ac:dyDescent="0.25">
      <c r="F13005" s="1"/>
      <c r="G13005" s="1"/>
      <c r="H13005" s="1"/>
      <c r="I13005" s="1"/>
      <c r="J13005" s="1"/>
      <c r="K13005" s="1"/>
      <c r="L13005" s="1"/>
      <c r="M13005" s="1"/>
      <c r="N13005" s="1"/>
    </row>
    <row r="13006" spans="6:14" x14ac:dyDescent="0.25">
      <c r="F13006" s="1"/>
      <c r="G13006" s="1"/>
      <c r="H13006" s="1"/>
      <c r="I13006" s="1"/>
      <c r="J13006" s="1"/>
      <c r="K13006" s="1"/>
      <c r="L13006" s="1"/>
      <c r="M13006" s="1"/>
      <c r="N13006" s="1"/>
    </row>
    <row r="13007" spans="6:14" x14ac:dyDescent="0.25">
      <c r="F13007" s="1"/>
      <c r="G13007" s="1"/>
      <c r="H13007" s="1"/>
      <c r="I13007" s="1"/>
      <c r="J13007" s="1"/>
      <c r="K13007" s="1"/>
      <c r="L13007" s="1"/>
      <c r="M13007" s="1"/>
      <c r="N13007" s="1"/>
    </row>
    <row r="13008" spans="6:14" x14ac:dyDescent="0.25">
      <c r="F13008" s="1"/>
      <c r="G13008" s="1"/>
      <c r="H13008" s="1"/>
      <c r="I13008" s="1"/>
      <c r="J13008" s="1"/>
      <c r="K13008" s="1"/>
      <c r="L13008" s="1"/>
      <c r="M13008" s="1"/>
      <c r="N13008" s="1"/>
    </row>
    <row r="13009" spans="6:14" x14ac:dyDescent="0.25">
      <c r="F13009" s="1"/>
      <c r="G13009" s="1"/>
      <c r="H13009" s="1"/>
      <c r="I13009" s="1"/>
      <c r="J13009" s="1"/>
      <c r="K13009" s="1"/>
      <c r="L13009" s="1"/>
      <c r="M13009" s="1"/>
      <c r="N13009" s="1"/>
    </row>
    <row r="13010" spans="6:14" x14ac:dyDescent="0.25">
      <c r="F13010" s="1"/>
      <c r="G13010" s="1"/>
      <c r="H13010" s="1"/>
      <c r="I13010" s="1"/>
      <c r="J13010" s="1"/>
      <c r="K13010" s="1"/>
      <c r="L13010" s="1"/>
      <c r="M13010" s="1"/>
      <c r="N13010" s="1"/>
    </row>
    <row r="13011" spans="6:14" x14ac:dyDescent="0.25">
      <c r="F13011" s="1"/>
      <c r="G13011" s="1"/>
      <c r="H13011" s="1"/>
      <c r="I13011" s="1"/>
      <c r="J13011" s="1"/>
      <c r="K13011" s="1"/>
      <c r="L13011" s="1"/>
      <c r="M13011" s="1"/>
      <c r="N13011" s="1"/>
    </row>
    <row r="13012" spans="6:14" x14ac:dyDescent="0.25">
      <c r="F13012" s="1"/>
      <c r="G13012" s="1"/>
      <c r="H13012" s="1"/>
      <c r="I13012" s="1"/>
      <c r="J13012" s="1"/>
      <c r="K13012" s="1"/>
      <c r="L13012" s="1"/>
      <c r="M13012" s="1"/>
      <c r="N13012" s="1"/>
    </row>
    <row r="13013" spans="6:14" x14ac:dyDescent="0.25">
      <c r="F13013" s="1"/>
      <c r="G13013" s="1"/>
      <c r="H13013" s="1"/>
      <c r="I13013" s="1"/>
      <c r="J13013" s="1"/>
      <c r="K13013" s="1"/>
      <c r="L13013" s="1"/>
      <c r="M13013" s="1"/>
      <c r="N13013" s="1"/>
    </row>
    <row r="13014" spans="6:14" x14ac:dyDescent="0.25">
      <c r="F13014" s="1"/>
      <c r="G13014" s="1"/>
      <c r="H13014" s="1"/>
      <c r="I13014" s="1"/>
      <c r="J13014" s="1"/>
      <c r="K13014" s="1"/>
      <c r="L13014" s="1"/>
      <c r="M13014" s="1"/>
      <c r="N13014" s="1"/>
    </row>
    <row r="13015" spans="6:14" x14ac:dyDescent="0.25">
      <c r="F13015" s="1"/>
      <c r="G13015" s="1"/>
      <c r="H13015" s="1"/>
      <c r="I13015" s="1"/>
      <c r="J13015" s="1"/>
      <c r="K13015" s="1"/>
      <c r="L13015" s="1"/>
      <c r="M13015" s="1"/>
      <c r="N13015" s="1"/>
    </row>
    <row r="13016" spans="6:14" x14ac:dyDescent="0.25">
      <c r="F13016" s="1"/>
      <c r="G13016" s="1"/>
      <c r="H13016" s="1"/>
      <c r="I13016" s="1"/>
      <c r="J13016" s="1"/>
      <c r="K13016" s="1"/>
      <c r="L13016" s="1"/>
      <c r="M13016" s="1"/>
      <c r="N13016" s="1"/>
    </row>
    <row r="13017" spans="6:14" x14ac:dyDescent="0.25">
      <c r="F13017" s="1"/>
      <c r="G13017" s="1"/>
      <c r="H13017" s="1"/>
      <c r="I13017" s="1"/>
      <c r="J13017" s="1"/>
      <c r="K13017" s="1"/>
      <c r="L13017" s="1"/>
      <c r="M13017" s="1"/>
      <c r="N13017" s="1"/>
    </row>
    <row r="13018" spans="6:14" x14ac:dyDescent="0.25">
      <c r="F13018" s="1"/>
      <c r="G13018" s="1"/>
      <c r="H13018" s="1"/>
      <c r="I13018" s="1"/>
      <c r="J13018" s="1"/>
      <c r="K13018" s="1"/>
      <c r="L13018" s="1"/>
      <c r="M13018" s="1"/>
      <c r="N13018" s="1"/>
    </row>
    <row r="13019" spans="6:14" x14ac:dyDescent="0.25">
      <c r="F13019" s="1"/>
      <c r="G13019" s="1"/>
      <c r="H13019" s="1"/>
      <c r="I13019" s="1"/>
      <c r="J13019" s="1"/>
      <c r="K13019" s="1"/>
      <c r="L13019" s="1"/>
      <c r="M13019" s="1"/>
      <c r="N13019" s="1"/>
    </row>
    <row r="13020" spans="6:14" x14ac:dyDescent="0.25">
      <c r="F13020" s="1"/>
      <c r="G13020" s="1"/>
      <c r="H13020" s="1"/>
      <c r="I13020" s="1"/>
      <c r="J13020" s="1"/>
      <c r="K13020" s="1"/>
      <c r="L13020" s="1"/>
      <c r="M13020" s="1"/>
      <c r="N13020" s="1"/>
    </row>
    <row r="13021" spans="6:14" x14ac:dyDescent="0.25">
      <c r="F13021" s="1"/>
      <c r="G13021" s="1"/>
      <c r="H13021" s="1"/>
      <c r="I13021" s="1"/>
      <c r="J13021" s="1"/>
      <c r="K13021" s="1"/>
      <c r="L13021" s="1"/>
      <c r="M13021" s="1"/>
      <c r="N13021" s="1"/>
    </row>
    <row r="13022" spans="6:14" x14ac:dyDescent="0.25">
      <c r="F13022" s="1"/>
      <c r="G13022" s="1"/>
      <c r="H13022" s="1"/>
      <c r="I13022" s="1"/>
      <c r="J13022" s="1"/>
      <c r="K13022" s="1"/>
      <c r="L13022" s="1"/>
      <c r="M13022" s="1"/>
      <c r="N13022" s="1"/>
    </row>
    <row r="13023" spans="6:14" x14ac:dyDescent="0.25">
      <c r="F13023" s="1"/>
      <c r="G13023" s="1"/>
      <c r="H13023" s="1"/>
      <c r="I13023" s="1"/>
      <c r="J13023" s="1"/>
      <c r="K13023" s="1"/>
      <c r="L13023" s="1"/>
      <c r="M13023" s="1"/>
      <c r="N13023" s="1"/>
    </row>
    <row r="13024" spans="6:14" x14ac:dyDescent="0.25">
      <c r="F13024" s="1"/>
      <c r="G13024" s="1"/>
      <c r="H13024" s="1"/>
      <c r="I13024" s="1"/>
      <c r="J13024" s="1"/>
      <c r="K13024" s="1"/>
      <c r="L13024" s="1"/>
      <c r="M13024" s="1"/>
      <c r="N13024" s="1"/>
    </row>
    <row r="13025" spans="6:14" x14ac:dyDescent="0.25">
      <c r="F13025" s="1"/>
      <c r="G13025" s="1"/>
      <c r="H13025" s="1"/>
      <c r="I13025" s="1"/>
      <c r="J13025" s="1"/>
      <c r="K13025" s="1"/>
      <c r="L13025" s="1"/>
      <c r="M13025" s="1"/>
      <c r="N13025" s="1"/>
    </row>
    <row r="13026" spans="6:14" x14ac:dyDescent="0.25">
      <c r="F13026" s="1"/>
      <c r="G13026" s="1"/>
      <c r="H13026" s="1"/>
      <c r="I13026" s="1"/>
      <c r="J13026" s="1"/>
      <c r="K13026" s="1"/>
      <c r="L13026" s="1"/>
      <c r="M13026" s="1"/>
      <c r="N13026" s="1"/>
    </row>
    <row r="13027" spans="6:14" x14ac:dyDescent="0.25">
      <c r="F13027" s="1"/>
      <c r="G13027" s="1"/>
      <c r="H13027" s="1"/>
      <c r="I13027" s="1"/>
      <c r="J13027" s="1"/>
      <c r="K13027" s="1"/>
      <c r="L13027" s="1"/>
      <c r="M13027" s="1"/>
      <c r="N13027" s="1"/>
    </row>
    <row r="13028" spans="6:14" x14ac:dyDescent="0.25">
      <c r="F13028" s="1"/>
      <c r="G13028" s="1"/>
      <c r="H13028" s="1"/>
      <c r="I13028" s="1"/>
      <c r="J13028" s="1"/>
      <c r="K13028" s="1"/>
      <c r="L13028" s="1"/>
      <c r="M13028" s="1"/>
      <c r="N13028" s="1"/>
    </row>
    <row r="13029" spans="6:14" x14ac:dyDescent="0.25">
      <c r="F13029" s="1"/>
      <c r="G13029" s="1"/>
      <c r="H13029" s="1"/>
      <c r="I13029" s="1"/>
      <c r="J13029" s="1"/>
      <c r="K13029" s="1"/>
      <c r="L13029" s="1"/>
      <c r="M13029" s="1"/>
      <c r="N13029" s="1"/>
    </row>
    <row r="13030" spans="6:14" x14ac:dyDescent="0.25">
      <c r="F13030" s="1"/>
      <c r="G13030" s="1"/>
      <c r="H13030" s="1"/>
      <c r="I13030" s="1"/>
      <c r="J13030" s="1"/>
      <c r="K13030" s="1"/>
      <c r="L13030" s="1"/>
      <c r="M13030" s="1"/>
      <c r="N13030" s="1"/>
    </row>
    <row r="13031" spans="6:14" x14ac:dyDescent="0.25">
      <c r="F13031" s="1"/>
      <c r="G13031" s="1"/>
      <c r="H13031" s="1"/>
      <c r="I13031" s="1"/>
      <c r="J13031" s="1"/>
      <c r="K13031" s="1"/>
      <c r="L13031" s="1"/>
      <c r="M13031" s="1"/>
      <c r="N13031" s="1"/>
    </row>
    <row r="13032" spans="6:14" x14ac:dyDescent="0.25">
      <c r="F13032" s="1"/>
      <c r="G13032" s="1"/>
      <c r="H13032" s="1"/>
      <c r="I13032" s="1"/>
      <c r="J13032" s="1"/>
      <c r="K13032" s="1"/>
      <c r="L13032" s="1"/>
      <c r="M13032" s="1"/>
      <c r="N13032" s="1"/>
    </row>
    <row r="13033" spans="6:14" x14ac:dyDescent="0.25">
      <c r="F13033" s="1"/>
      <c r="G13033" s="1"/>
      <c r="H13033" s="1"/>
      <c r="I13033" s="1"/>
      <c r="J13033" s="1"/>
      <c r="K13033" s="1"/>
      <c r="L13033" s="1"/>
      <c r="M13033" s="1"/>
      <c r="N13033" s="1"/>
    </row>
    <row r="13034" spans="6:14" x14ac:dyDescent="0.25">
      <c r="F13034" s="1"/>
      <c r="G13034" s="1"/>
      <c r="H13034" s="1"/>
      <c r="I13034" s="1"/>
      <c r="J13034" s="1"/>
      <c r="K13034" s="1"/>
      <c r="L13034" s="1"/>
      <c r="M13034" s="1"/>
      <c r="N13034" s="1"/>
    </row>
    <row r="13035" spans="6:14" x14ac:dyDescent="0.25">
      <c r="F13035" s="1"/>
      <c r="G13035" s="1"/>
      <c r="H13035" s="1"/>
      <c r="I13035" s="1"/>
      <c r="J13035" s="1"/>
      <c r="K13035" s="1"/>
      <c r="L13035" s="1"/>
      <c r="M13035" s="1"/>
      <c r="N13035" s="1"/>
    </row>
    <row r="13036" spans="6:14" x14ac:dyDescent="0.25">
      <c r="F13036" s="1"/>
      <c r="G13036" s="1"/>
      <c r="H13036" s="1"/>
      <c r="I13036" s="1"/>
      <c r="J13036" s="1"/>
      <c r="K13036" s="1"/>
      <c r="L13036" s="1"/>
      <c r="M13036" s="1"/>
      <c r="N13036" s="1"/>
    </row>
    <row r="13037" spans="6:14" x14ac:dyDescent="0.25">
      <c r="F13037" s="1"/>
      <c r="G13037" s="1"/>
      <c r="H13037" s="1"/>
      <c r="I13037" s="1"/>
      <c r="J13037" s="1"/>
      <c r="K13037" s="1"/>
      <c r="L13037" s="1"/>
      <c r="M13037" s="1"/>
      <c r="N13037" s="1"/>
    </row>
    <row r="13038" spans="6:14" x14ac:dyDescent="0.25">
      <c r="F13038" s="1"/>
      <c r="G13038" s="1"/>
      <c r="H13038" s="1"/>
      <c r="I13038" s="1"/>
      <c r="J13038" s="1"/>
      <c r="K13038" s="1"/>
      <c r="L13038" s="1"/>
      <c r="M13038" s="1"/>
      <c r="N13038" s="1"/>
    </row>
    <row r="13039" spans="6:14" x14ac:dyDescent="0.25">
      <c r="F13039" s="1"/>
      <c r="G13039" s="1"/>
      <c r="H13039" s="1"/>
      <c r="I13039" s="1"/>
      <c r="J13039" s="1"/>
      <c r="K13039" s="1"/>
      <c r="L13039" s="1"/>
      <c r="M13039" s="1"/>
      <c r="N13039" s="1"/>
    </row>
    <row r="13040" spans="6:14" x14ac:dyDescent="0.25">
      <c r="F13040" s="1"/>
      <c r="G13040" s="1"/>
      <c r="H13040" s="1"/>
      <c r="I13040" s="1"/>
      <c r="J13040" s="1"/>
      <c r="K13040" s="1"/>
      <c r="L13040" s="1"/>
      <c r="M13040" s="1"/>
      <c r="N13040" s="1"/>
    </row>
    <row r="13041" spans="6:14" x14ac:dyDescent="0.25">
      <c r="F13041" s="1"/>
      <c r="G13041" s="1"/>
      <c r="H13041" s="1"/>
      <c r="I13041" s="1"/>
      <c r="J13041" s="1"/>
      <c r="K13041" s="1"/>
      <c r="L13041" s="1"/>
      <c r="M13041" s="1"/>
      <c r="N13041" s="1"/>
    </row>
    <row r="13042" spans="6:14" x14ac:dyDescent="0.25">
      <c r="F13042" s="1"/>
      <c r="G13042" s="1"/>
      <c r="H13042" s="1"/>
      <c r="I13042" s="1"/>
      <c r="J13042" s="1"/>
      <c r="K13042" s="1"/>
      <c r="L13042" s="1"/>
      <c r="M13042" s="1"/>
      <c r="N13042" s="1"/>
    </row>
    <row r="13043" spans="6:14" x14ac:dyDescent="0.25">
      <c r="F13043" s="1"/>
      <c r="G13043" s="1"/>
      <c r="H13043" s="1"/>
      <c r="I13043" s="1"/>
      <c r="J13043" s="1"/>
      <c r="K13043" s="1"/>
      <c r="L13043" s="1"/>
      <c r="M13043" s="1"/>
      <c r="N13043" s="1"/>
    </row>
    <row r="13044" spans="6:14" x14ac:dyDescent="0.25">
      <c r="F13044" s="1"/>
      <c r="G13044" s="1"/>
      <c r="H13044" s="1"/>
      <c r="I13044" s="1"/>
      <c r="J13044" s="1"/>
      <c r="K13044" s="1"/>
      <c r="L13044" s="1"/>
      <c r="M13044" s="1"/>
      <c r="N13044" s="1"/>
    </row>
    <row r="13045" spans="6:14" x14ac:dyDescent="0.25">
      <c r="F13045" s="1"/>
      <c r="G13045" s="1"/>
      <c r="H13045" s="1"/>
      <c r="I13045" s="1"/>
      <c r="J13045" s="1"/>
      <c r="K13045" s="1"/>
      <c r="L13045" s="1"/>
      <c r="M13045" s="1"/>
      <c r="N13045" s="1"/>
    </row>
    <row r="13046" spans="6:14" x14ac:dyDescent="0.25">
      <c r="F13046" s="1"/>
      <c r="G13046" s="1"/>
      <c r="H13046" s="1"/>
      <c r="I13046" s="1"/>
      <c r="J13046" s="1"/>
      <c r="K13046" s="1"/>
      <c r="L13046" s="1"/>
      <c r="M13046" s="1"/>
      <c r="N13046" s="1"/>
    </row>
    <row r="13047" spans="6:14" x14ac:dyDescent="0.25">
      <c r="F13047" s="1"/>
      <c r="G13047" s="1"/>
      <c r="H13047" s="1"/>
      <c r="I13047" s="1"/>
      <c r="J13047" s="1"/>
      <c r="K13047" s="1"/>
      <c r="L13047" s="1"/>
      <c r="M13047" s="1"/>
      <c r="N13047" s="1"/>
    </row>
    <row r="13048" spans="6:14" x14ac:dyDescent="0.25">
      <c r="F13048" s="1"/>
      <c r="G13048" s="1"/>
      <c r="H13048" s="1"/>
      <c r="I13048" s="1"/>
      <c r="J13048" s="1"/>
      <c r="K13048" s="1"/>
      <c r="L13048" s="1"/>
      <c r="M13048" s="1"/>
      <c r="N13048" s="1"/>
    </row>
    <row r="13049" spans="6:14" x14ac:dyDescent="0.25">
      <c r="F13049" s="1"/>
      <c r="G13049" s="1"/>
      <c r="H13049" s="1"/>
      <c r="I13049" s="1"/>
      <c r="J13049" s="1"/>
      <c r="K13049" s="1"/>
      <c r="L13049" s="1"/>
      <c r="M13049" s="1"/>
      <c r="N13049" s="1"/>
    </row>
    <row r="13050" spans="6:14" x14ac:dyDescent="0.25">
      <c r="F13050" s="1"/>
      <c r="G13050" s="1"/>
      <c r="H13050" s="1"/>
      <c r="I13050" s="1"/>
      <c r="J13050" s="1"/>
      <c r="K13050" s="1"/>
      <c r="L13050" s="1"/>
      <c r="M13050" s="1"/>
      <c r="N13050" s="1"/>
    </row>
    <row r="13051" spans="6:14" x14ac:dyDescent="0.25">
      <c r="F13051" s="1"/>
      <c r="G13051" s="1"/>
      <c r="H13051" s="1"/>
      <c r="I13051" s="1"/>
      <c r="J13051" s="1"/>
      <c r="K13051" s="1"/>
      <c r="L13051" s="1"/>
      <c r="M13051" s="1"/>
      <c r="N13051" s="1"/>
    </row>
    <row r="13052" spans="6:14" x14ac:dyDescent="0.25">
      <c r="F13052" s="1"/>
      <c r="G13052" s="1"/>
      <c r="H13052" s="1"/>
      <c r="I13052" s="1"/>
      <c r="J13052" s="1"/>
      <c r="K13052" s="1"/>
      <c r="L13052" s="1"/>
      <c r="M13052" s="1"/>
      <c r="N13052" s="1"/>
    </row>
    <row r="13053" spans="6:14" x14ac:dyDescent="0.25">
      <c r="F13053" s="1"/>
      <c r="G13053" s="1"/>
      <c r="H13053" s="1"/>
      <c r="I13053" s="1"/>
      <c r="J13053" s="1"/>
      <c r="K13053" s="1"/>
      <c r="L13053" s="1"/>
      <c r="M13053" s="1"/>
      <c r="N13053" s="1"/>
    </row>
    <row r="13054" spans="6:14" x14ac:dyDescent="0.25">
      <c r="F13054" s="1"/>
      <c r="G13054" s="1"/>
      <c r="H13054" s="1"/>
      <c r="I13054" s="1"/>
      <c r="J13054" s="1"/>
      <c r="K13054" s="1"/>
      <c r="L13054" s="1"/>
      <c r="M13054" s="1"/>
      <c r="N13054" s="1"/>
    </row>
    <row r="13055" spans="6:14" x14ac:dyDescent="0.25">
      <c r="F13055" s="1"/>
      <c r="G13055" s="1"/>
      <c r="H13055" s="1"/>
      <c r="I13055" s="1"/>
      <c r="J13055" s="1"/>
      <c r="K13055" s="1"/>
      <c r="L13055" s="1"/>
      <c r="M13055" s="1"/>
      <c r="N13055" s="1"/>
    </row>
    <row r="13056" spans="6:14" x14ac:dyDescent="0.25">
      <c r="F13056" s="1"/>
      <c r="G13056" s="1"/>
      <c r="H13056" s="1"/>
      <c r="I13056" s="1"/>
      <c r="J13056" s="1"/>
      <c r="K13056" s="1"/>
      <c r="L13056" s="1"/>
      <c r="M13056" s="1"/>
      <c r="N13056" s="1"/>
    </row>
    <row r="13057" spans="6:14" x14ac:dyDescent="0.25">
      <c r="F13057" s="1"/>
      <c r="G13057" s="1"/>
      <c r="H13057" s="1"/>
      <c r="I13057" s="1"/>
      <c r="J13057" s="1"/>
      <c r="K13057" s="1"/>
      <c r="L13057" s="1"/>
      <c r="M13057" s="1"/>
      <c r="N13057" s="1"/>
    </row>
    <row r="13058" spans="6:14" x14ac:dyDescent="0.25">
      <c r="F13058" s="1"/>
      <c r="G13058" s="1"/>
      <c r="H13058" s="1"/>
      <c r="I13058" s="1"/>
      <c r="J13058" s="1"/>
      <c r="K13058" s="1"/>
      <c r="L13058" s="1"/>
      <c r="M13058" s="1"/>
      <c r="N13058" s="1"/>
    </row>
    <row r="13059" spans="6:14" x14ac:dyDescent="0.25">
      <c r="F13059" s="1"/>
      <c r="G13059" s="1"/>
      <c r="H13059" s="1"/>
      <c r="I13059" s="1"/>
      <c r="J13059" s="1"/>
      <c r="K13059" s="1"/>
      <c r="L13059" s="1"/>
      <c r="M13059" s="1"/>
      <c r="N13059" s="1"/>
    </row>
    <row r="13060" spans="6:14" x14ac:dyDescent="0.25">
      <c r="F13060" s="1"/>
      <c r="G13060" s="1"/>
      <c r="H13060" s="1"/>
      <c r="I13060" s="1"/>
      <c r="J13060" s="1"/>
      <c r="K13060" s="1"/>
      <c r="L13060" s="1"/>
      <c r="M13060" s="1"/>
      <c r="N13060" s="1"/>
    </row>
    <row r="13061" spans="6:14" x14ac:dyDescent="0.25">
      <c r="F13061" s="1"/>
      <c r="G13061" s="1"/>
      <c r="H13061" s="1"/>
      <c r="I13061" s="1"/>
      <c r="J13061" s="1"/>
      <c r="K13061" s="1"/>
      <c r="L13061" s="1"/>
      <c r="M13061" s="1"/>
      <c r="N13061" s="1"/>
    </row>
    <row r="13062" spans="6:14" x14ac:dyDescent="0.25">
      <c r="F13062" s="1"/>
      <c r="G13062" s="1"/>
      <c r="H13062" s="1"/>
      <c r="I13062" s="1"/>
      <c r="J13062" s="1"/>
      <c r="K13062" s="1"/>
      <c r="L13062" s="1"/>
      <c r="M13062" s="1"/>
      <c r="N13062" s="1"/>
    </row>
    <row r="13063" spans="6:14" x14ac:dyDescent="0.25">
      <c r="F13063" s="1"/>
      <c r="G13063" s="1"/>
      <c r="H13063" s="1"/>
      <c r="I13063" s="1"/>
      <c r="J13063" s="1"/>
      <c r="K13063" s="1"/>
      <c r="L13063" s="1"/>
      <c r="M13063" s="1"/>
      <c r="N13063" s="1"/>
    </row>
    <row r="13064" spans="6:14" x14ac:dyDescent="0.25">
      <c r="F13064" s="1"/>
      <c r="G13064" s="1"/>
      <c r="H13064" s="1"/>
      <c r="I13064" s="1"/>
      <c r="J13064" s="1"/>
      <c r="K13064" s="1"/>
      <c r="L13064" s="1"/>
      <c r="M13064" s="1"/>
      <c r="N13064" s="1"/>
    </row>
    <row r="13065" spans="6:14" x14ac:dyDescent="0.25">
      <c r="F13065" s="1"/>
      <c r="G13065" s="1"/>
      <c r="H13065" s="1"/>
      <c r="I13065" s="1"/>
      <c r="J13065" s="1"/>
      <c r="K13065" s="1"/>
      <c r="L13065" s="1"/>
      <c r="M13065" s="1"/>
      <c r="N13065" s="1"/>
    </row>
    <row r="13066" spans="6:14" x14ac:dyDescent="0.25">
      <c r="F13066" s="1"/>
      <c r="G13066" s="1"/>
      <c r="H13066" s="1"/>
      <c r="I13066" s="1"/>
      <c r="J13066" s="1"/>
      <c r="K13066" s="1"/>
      <c r="L13066" s="1"/>
      <c r="M13066" s="1"/>
      <c r="N13066" s="1"/>
    </row>
    <row r="13067" spans="6:14" x14ac:dyDescent="0.25">
      <c r="F13067" s="1"/>
      <c r="G13067" s="1"/>
      <c r="H13067" s="1"/>
      <c r="I13067" s="1"/>
      <c r="J13067" s="1"/>
      <c r="K13067" s="1"/>
      <c r="L13067" s="1"/>
      <c r="M13067" s="1"/>
      <c r="N13067" s="1"/>
    </row>
    <row r="13068" spans="6:14" x14ac:dyDescent="0.25">
      <c r="F13068" s="1"/>
      <c r="G13068" s="1"/>
      <c r="H13068" s="1"/>
      <c r="I13068" s="1"/>
      <c r="J13068" s="1"/>
      <c r="K13068" s="1"/>
      <c r="L13068" s="1"/>
      <c r="M13068" s="1"/>
      <c r="N13068" s="1"/>
    </row>
    <row r="13069" spans="6:14" x14ac:dyDescent="0.25">
      <c r="F13069" s="1"/>
      <c r="G13069" s="1"/>
      <c r="H13069" s="1"/>
      <c r="I13069" s="1"/>
      <c r="J13069" s="1"/>
      <c r="K13069" s="1"/>
      <c r="L13069" s="1"/>
      <c r="M13069" s="1"/>
      <c r="N13069" s="1"/>
    </row>
    <row r="13070" spans="6:14" x14ac:dyDescent="0.25">
      <c r="F13070" s="1"/>
      <c r="G13070" s="1"/>
      <c r="H13070" s="1"/>
      <c r="I13070" s="1"/>
      <c r="J13070" s="1"/>
      <c r="K13070" s="1"/>
      <c r="L13070" s="1"/>
      <c r="M13070" s="1"/>
      <c r="N13070" s="1"/>
    </row>
    <row r="13071" spans="6:14" x14ac:dyDescent="0.25">
      <c r="F13071" s="1"/>
      <c r="G13071" s="1"/>
      <c r="H13071" s="1"/>
      <c r="I13071" s="1"/>
      <c r="J13071" s="1"/>
      <c r="K13071" s="1"/>
      <c r="L13071" s="1"/>
      <c r="M13071" s="1"/>
      <c r="N13071" s="1"/>
    </row>
    <row r="13072" spans="6:14" x14ac:dyDescent="0.25">
      <c r="F13072" s="1"/>
      <c r="G13072" s="1"/>
      <c r="H13072" s="1"/>
      <c r="I13072" s="1"/>
      <c r="J13072" s="1"/>
      <c r="K13072" s="1"/>
      <c r="L13072" s="1"/>
      <c r="M13072" s="1"/>
      <c r="N13072" s="1"/>
    </row>
    <row r="13073" spans="6:14" x14ac:dyDescent="0.25">
      <c r="F13073" s="1"/>
      <c r="G13073" s="1"/>
      <c r="H13073" s="1"/>
      <c r="I13073" s="1"/>
      <c r="J13073" s="1"/>
      <c r="K13073" s="1"/>
      <c r="L13073" s="1"/>
      <c r="M13073" s="1"/>
      <c r="N13073" s="1"/>
    </row>
    <row r="13074" spans="6:14" x14ac:dyDescent="0.25">
      <c r="F13074" s="1"/>
      <c r="G13074" s="1"/>
      <c r="H13074" s="1"/>
      <c r="I13074" s="1"/>
      <c r="J13074" s="1"/>
      <c r="K13074" s="1"/>
      <c r="L13074" s="1"/>
      <c r="M13074" s="1"/>
      <c r="N13074" s="1"/>
    </row>
    <row r="13075" spans="6:14" x14ac:dyDescent="0.25">
      <c r="F13075" s="1"/>
      <c r="G13075" s="1"/>
      <c r="H13075" s="1"/>
      <c r="I13075" s="1"/>
      <c r="J13075" s="1"/>
      <c r="K13075" s="1"/>
      <c r="L13075" s="1"/>
      <c r="M13075" s="1"/>
      <c r="N13075" s="1"/>
    </row>
    <row r="13076" spans="6:14" x14ac:dyDescent="0.25">
      <c r="F13076" s="1"/>
      <c r="G13076" s="1"/>
      <c r="H13076" s="1"/>
      <c r="I13076" s="1"/>
      <c r="J13076" s="1"/>
      <c r="K13076" s="1"/>
      <c r="L13076" s="1"/>
      <c r="M13076" s="1"/>
      <c r="N13076" s="1"/>
    </row>
    <row r="13077" spans="6:14" x14ac:dyDescent="0.25">
      <c r="F13077" s="1"/>
      <c r="G13077" s="1"/>
      <c r="H13077" s="1"/>
      <c r="I13077" s="1"/>
      <c r="J13077" s="1"/>
      <c r="K13077" s="1"/>
      <c r="L13077" s="1"/>
      <c r="M13077" s="1"/>
      <c r="N13077" s="1"/>
    </row>
    <row r="13078" spans="6:14" x14ac:dyDescent="0.25">
      <c r="F13078" s="1"/>
      <c r="G13078" s="1"/>
      <c r="H13078" s="1"/>
      <c r="I13078" s="1"/>
      <c r="J13078" s="1"/>
      <c r="K13078" s="1"/>
      <c r="L13078" s="1"/>
      <c r="M13078" s="1"/>
      <c r="N13078" s="1"/>
    </row>
    <row r="13079" spans="6:14" x14ac:dyDescent="0.25">
      <c r="F13079" s="1"/>
      <c r="G13079" s="1"/>
      <c r="H13079" s="1"/>
      <c r="I13079" s="1"/>
      <c r="J13079" s="1"/>
      <c r="K13079" s="1"/>
      <c r="L13079" s="1"/>
      <c r="M13079" s="1"/>
      <c r="N13079" s="1"/>
    </row>
    <row r="13080" spans="6:14" x14ac:dyDescent="0.25">
      <c r="F13080" s="1"/>
      <c r="G13080" s="1"/>
      <c r="H13080" s="1"/>
      <c r="I13080" s="1"/>
      <c r="J13080" s="1"/>
      <c r="K13080" s="1"/>
      <c r="L13080" s="1"/>
      <c r="M13080" s="1"/>
      <c r="N13080" s="1"/>
    </row>
    <row r="13081" spans="6:14" x14ac:dyDescent="0.25">
      <c r="F13081" s="1"/>
      <c r="G13081" s="1"/>
      <c r="H13081" s="1"/>
      <c r="I13081" s="1"/>
      <c r="J13081" s="1"/>
      <c r="K13081" s="1"/>
      <c r="L13081" s="1"/>
      <c r="M13081" s="1"/>
      <c r="N13081" s="1"/>
    </row>
    <row r="13082" spans="6:14" x14ac:dyDescent="0.25">
      <c r="F13082" s="1"/>
      <c r="G13082" s="1"/>
      <c r="H13082" s="1"/>
      <c r="I13082" s="1"/>
      <c r="J13082" s="1"/>
      <c r="K13082" s="1"/>
      <c r="L13082" s="1"/>
      <c r="M13082" s="1"/>
      <c r="N13082" s="1"/>
    </row>
    <row r="13083" spans="6:14" x14ac:dyDescent="0.25">
      <c r="F13083" s="1"/>
      <c r="G13083" s="1"/>
      <c r="H13083" s="1"/>
      <c r="I13083" s="1"/>
      <c r="J13083" s="1"/>
      <c r="K13083" s="1"/>
      <c r="L13083" s="1"/>
      <c r="M13083" s="1"/>
      <c r="N13083" s="1"/>
    </row>
    <row r="13084" spans="6:14" x14ac:dyDescent="0.25">
      <c r="F13084" s="1"/>
      <c r="G13084" s="1"/>
      <c r="H13084" s="1"/>
      <c r="I13084" s="1"/>
      <c r="J13084" s="1"/>
      <c r="K13084" s="1"/>
      <c r="L13084" s="1"/>
      <c r="M13084" s="1"/>
      <c r="N13084" s="1"/>
    </row>
    <row r="13085" spans="6:14" x14ac:dyDescent="0.25">
      <c r="F13085" s="1"/>
      <c r="G13085" s="1"/>
      <c r="H13085" s="1"/>
      <c r="I13085" s="1"/>
      <c r="J13085" s="1"/>
      <c r="K13085" s="1"/>
      <c r="L13085" s="1"/>
      <c r="M13085" s="1"/>
      <c r="N13085" s="1"/>
    </row>
    <row r="13086" spans="6:14" x14ac:dyDescent="0.25">
      <c r="F13086" s="1"/>
      <c r="G13086" s="1"/>
      <c r="H13086" s="1"/>
      <c r="I13086" s="1"/>
      <c r="J13086" s="1"/>
      <c r="K13086" s="1"/>
      <c r="L13086" s="1"/>
      <c r="M13086" s="1"/>
      <c r="N13086" s="1"/>
    </row>
    <row r="13087" spans="6:14" x14ac:dyDescent="0.25">
      <c r="F13087" s="1"/>
      <c r="G13087" s="1"/>
      <c r="H13087" s="1"/>
      <c r="I13087" s="1"/>
      <c r="J13087" s="1"/>
      <c r="K13087" s="1"/>
      <c r="L13087" s="1"/>
      <c r="M13087" s="1"/>
      <c r="N13087" s="1"/>
    </row>
    <row r="13088" spans="6:14" x14ac:dyDescent="0.25">
      <c r="F13088" s="1"/>
      <c r="G13088" s="1"/>
      <c r="H13088" s="1"/>
      <c r="I13088" s="1"/>
      <c r="J13088" s="1"/>
      <c r="K13088" s="1"/>
      <c r="L13088" s="1"/>
      <c r="M13088" s="1"/>
      <c r="N13088" s="1"/>
    </row>
    <row r="13089" spans="6:14" x14ac:dyDescent="0.25">
      <c r="F13089" s="1"/>
      <c r="G13089" s="1"/>
      <c r="H13089" s="1"/>
      <c r="I13089" s="1"/>
      <c r="J13089" s="1"/>
      <c r="K13089" s="1"/>
      <c r="L13089" s="1"/>
      <c r="M13089" s="1"/>
      <c r="N13089" s="1"/>
    </row>
    <row r="13090" spans="6:14" x14ac:dyDescent="0.25">
      <c r="F13090" s="1"/>
      <c r="G13090" s="1"/>
      <c r="H13090" s="1"/>
      <c r="I13090" s="1"/>
      <c r="J13090" s="1"/>
      <c r="K13090" s="1"/>
      <c r="L13090" s="1"/>
      <c r="M13090" s="1"/>
      <c r="N13090" s="1"/>
    </row>
    <row r="13091" spans="6:14" x14ac:dyDescent="0.25">
      <c r="F13091" s="1"/>
      <c r="G13091" s="1"/>
      <c r="H13091" s="1"/>
      <c r="I13091" s="1"/>
      <c r="J13091" s="1"/>
      <c r="K13091" s="1"/>
      <c r="L13091" s="1"/>
      <c r="M13091" s="1"/>
      <c r="N13091" s="1"/>
    </row>
    <row r="13092" spans="6:14" x14ac:dyDescent="0.25">
      <c r="F13092" s="1"/>
      <c r="G13092" s="1"/>
      <c r="H13092" s="1"/>
      <c r="I13092" s="1"/>
      <c r="J13092" s="1"/>
      <c r="K13092" s="1"/>
      <c r="L13092" s="1"/>
      <c r="M13092" s="1"/>
      <c r="N13092" s="1"/>
    </row>
    <row r="13093" spans="6:14" x14ac:dyDescent="0.25">
      <c r="F13093" s="1"/>
      <c r="G13093" s="1"/>
      <c r="H13093" s="1"/>
      <c r="I13093" s="1"/>
      <c r="J13093" s="1"/>
      <c r="K13093" s="1"/>
      <c r="L13093" s="1"/>
      <c r="M13093" s="1"/>
      <c r="N13093" s="1"/>
    </row>
    <row r="13094" spans="6:14" x14ac:dyDescent="0.25">
      <c r="F13094" s="1"/>
      <c r="G13094" s="1"/>
      <c r="H13094" s="1"/>
      <c r="I13094" s="1"/>
      <c r="J13094" s="1"/>
      <c r="K13094" s="1"/>
      <c r="L13094" s="1"/>
      <c r="M13094" s="1"/>
      <c r="N13094" s="1"/>
    </row>
    <row r="13095" spans="6:14" x14ac:dyDescent="0.25">
      <c r="F13095" s="1"/>
      <c r="G13095" s="1"/>
      <c r="H13095" s="1"/>
      <c r="I13095" s="1"/>
      <c r="J13095" s="1"/>
      <c r="K13095" s="1"/>
      <c r="L13095" s="1"/>
      <c r="M13095" s="1"/>
      <c r="N13095" s="1"/>
    </row>
    <row r="13096" spans="6:14" x14ac:dyDescent="0.25">
      <c r="F13096" s="1"/>
      <c r="G13096" s="1"/>
      <c r="H13096" s="1"/>
      <c r="I13096" s="1"/>
      <c r="J13096" s="1"/>
      <c r="K13096" s="1"/>
      <c r="L13096" s="1"/>
      <c r="M13096" s="1"/>
      <c r="N13096" s="1"/>
    </row>
    <row r="13097" spans="6:14" x14ac:dyDescent="0.25">
      <c r="F13097" s="1"/>
      <c r="G13097" s="1"/>
      <c r="H13097" s="1"/>
      <c r="I13097" s="1"/>
      <c r="J13097" s="1"/>
      <c r="K13097" s="1"/>
      <c r="L13097" s="1"/>
      <c r="M13097" s="1"/>
      <c r="N13097" s="1"/>
    </row>
    <row r="13098" spans="6:14" x14ac:dyDescent="0.25">
      <c r="F13098" s="1"/>
      <c r="G13098" s="1"/>
      <c r="H13098" s="1"/>
      <c r="I13098" s="1"/>
      <c r="J13098" s="1"/>
      <c r="K13098" s="1"/>
      <c r="L13098" s="1"/>
      <c r="M13098" s="1"/>
      <c r="N13098" s="1"/>
    </row>
    <row r="13099" spans="6:14" x14ac:dyDescent="0.25">
      <c r="F13099" s="1"/>
      <c r="G13099" s="1"/>
      <c r="H13099" s="1"/>
      <c r="I13099" s="1"/>
      <c r="J13099" s="1"/>
      <c r="K13099" s="1"/>
      <c r="L13099" s="1"/>
      <c r="M13099" s="1"/>
      <c r="N13099" s="1"/>
    </row>
    <row r="13100" spans="6:14" x14ac:dyDescent="0.25">
      <c r="F13100" s="1"/>
      <c r="G13100" s="1"/>
      <c r="H13100" s="1"/>
      <c r="I13100" s="1"/>
      <c r="J13100" s="1"/>
      <c r="K13100" s="1"/>
      <c r="L13100" s="1"/>
      <c r="M13100" s="1"/>
      <c r="N13100" s="1"/>
    </row>
    <row r="13101" spans="6:14" x14ac:dyDescent="0.25">
      <c r="F13101" s="1"/>
      <c r="G13101" s="1"/>
      <c r="H13101" s="1"/>
      <c r="I13101" s="1"/>
      <c r="J13101" s="1"/>
      <c r="K13101" s="1"/>
      <c r="L13101" s="1"/>
      <c r="M13101" s="1"/>
      <c r="N13101" s="1"/>
    </row>
    <row r="13102" spans="6:14" x14ac:dyDescent="0.25">
      <c r="F13102" s="1"/>
      <c r="G13102" s="1"/>
      <c r="H13102" s="1"/>
      <c r="I13102" s="1"/>
      <c r="J13102" s="1"/>
      <c r="K13102" s="1"/>
      <c r="L13102" s="1"/>
      <c r="M13102" s="1"/>
      <c r="N13102" s="1"/>
    </row>
    <row r="13103" spans="6:14" x14ac:dyDescent="0.25">
      <c r="F13103" s="1"/>
      <c r="G13103" s="1"/>
      <c r="H13103" s="1"/>
      <c r="I13103" s="1"/>
      <c r="J13103" s="1"/>
      <c r="K13103" s="1"/>
      <c r="L13103" s="1"/>
      <c r="M13103" s="1"/>
      <c r="N13103" s="1"/>
    </row>
    <row r="13104" spans="6:14" x14ac:dyDescent="0.25">
      <c r="F13104" s="1"/>
      <c r="G13104" s="1"/>
      <c r="H13104" s="1"/>
      <c r="I13104" s="1"/>
      <c r="J13104" s="1"/>
      <c r="K13104" s="1"/>
      <c r="L13104" s="1"/>
      <c r="M13104" s="1"/>
      <c r="N13104" s="1"/>
    </row>
    <row r="13105" spans="6:14" x14ac:dyDescent="0.25">
      <c r="F13105" s="1"/>
      <c r="G13105" s="1"/>
      <c r="H13105" s="1"/>
      <c r="I13105" s="1"/>
      <c r="J13105" s="1"/>
      <c r="K13105" s="1"/>
      <c r="L13105" s="1"/>
      <c r="M13105" s="1"/>
      <c r="N13105" s="1"/>
    </row>
    <row r="13106" spans="6:14" x14ac:dyDescent="0.25">
      <c r="F13106" s="1"/>
      <c r="G13106" s="1"/>
      <c r="H13106" s="1"/>
      <c r="I13106" s="1"/>
      <c r="J13106" s="1"/>
      <c r="K13106" s="1"/>
      <c r="L13106" s="1"/>
      <c r="M13106" s="1"/>
      <c r="N13106" s="1"/>
    </row>
    <row r="13107" spans="6:14" x14ac:dyDescent="0.25">
      <c r="F13107" s="1"/>
      <c r="G13107" s="1"/>
      <c r="H13107" s="1"/>
      <c r="I13107" s="1"/>
      <c r="J13107" s="1"/>
      <c r="K13107" s="1"/>
      <c r="L13107" s="1"/>
      <c r="M13107" s="1"/>
      <c r="N13107" s="1"/>
    </row>
    <row r="13108" spans="6:14" x14ac:dyDescent="0.25">
      <c r="F13108" s="1"/>
      <c r="G13108" s="1"/>
      <c r="H13108" s="1"/>
      <c r="I13108" s="1"/>
      <c r="J13108" s="1"/>
      <c r="K13108" s="1"/>
      <c r="L13108" s="1"/>
      <c r="M13108" s="1"/>
      <c r="N13108" s="1"/>
    </row>
    <row r="13109" spans="6:14" x14ac:dyDescent="0.25">
      <c r="F13109" s="1"/>
      <c r="G13109" s="1"/>
      <c r="H13109" s="1"/>
      <c r="I13109" s="1"/>
      <c r="J13109" s="1"/>
      <c r="K13109" s="1"/>
      <c r="L13109" s="1"/>
      <c r="M13109" s="1"/>
      <c r="N13109" s="1"/>
    </row>
    <row r="13110" spans="6:14" x14ac:dyDescent="0.25">
      <c r="F13110" s="1"/>
      <c r="G13110" s="1"/>
      <c r="H13110" s="1"/>
      <c r="I13110" s="1"/>
      <c r="J13110" s="1"/>
      <c r="K13110" s="1"/>
      <c r="L13110" s="1"/>
      <c r="M13110" s="1"/>
      <c r="N13110" s="1"/>
    </row>
    <row r="13111" spans="6:14" x14ac:dyDescent="0.25">
      <c r="F13111" s="1"/>
      <c r="G13111" s="1"/>
      <c r="H13111" s="1"/>
      <c r="I13111" s="1"/>
      <c r="J13111" s="1"/>
      <c r="K13111" s="1"/>
      <c r="L13111" s="1"/>
      <c r="M13111" s="1"/>
      <c r="N13111" s="1"/>
    </row>
    <row r="13112" spans="6:14" x14ac:dyDescent="0.25">
      <c r="F13112" s="1"/>
      <c r="G13112" s="1"/>
      <c r="H13112" s="1"/>
      <c r="I13112" s="1"/>
      <c r="J13112" s="1"/>
      <c r="K13112" s="1"/>
      <c r="L13112" s="1"/>
      <c r="M13112" s="1"/>
      <c r="N13112" s="1"/>
    </row>
    <row r="13113" spans="6:14" x14ac:dyDescent="0.25">
      <c r="F13113" s="1"/>
      <c r="G13113" s="1"/>
      <c r="H13113" s="1"/>
      <c r="I13113" s="1"/>
      <c r="J13113" s="1"/>
      <c r="K13113" s="1"/>
      <c r="L13113" s="1"/>
      <c r="M13113" s="1"/>
      <c r="N13113" s="1"/>
    </row>
    <row r="13114" spans="6:14" x14ac:dyDescent="0.25">
      <c r="F13114" s="1"/>
      <c r="G13114" s="1"/>
      <c r="H13114" s="1"/>
      <c r="I13114" s="1"/>
      <c r="J13114" s="1"/>
      <c r="K13114" s="1"/>
      <c r="L13114" s="1"/>
      <c r="M13114" s="1"/>
      <c r="N13114" s="1"/>
    </row>
    <row r="13115" spans="6:14" x14ac:dyDescent="0.25">
      <c r="F13115" s="1"/>
      <c r="G13115" s="1"/>
      <c r="H13115" s="1"/>
      <c r="I13115" s="1"/>
      <c r="J13115" s="1"/>
      <c r="K13115" s="1"/>
      <c r="L13115" s="1"/>
      <c r="M13115" s="1"/>
      <c r="N13115" s="1"/>
    </row>
    <row r="13116" spans="6:14" x14ac:dyDescent="0.25">
      <c r="F13116" s="1"/>
      <c r="G13116" s="1"/>
      <c r="H13116" s="1"/>
      <c r="I13116" s="1"/>
      <c r="J13116" s="1"/>
      <c r="K13116" s="1"/>
      <c r="L13116" s="1"/>
      <c r="M13116" s="1"/>
      <c r="N13116" s="1"/>
    </row>
    <row r="13117" spans="6:14" x14ac:dyDescent="0.25">
      <c r="F13117" s="1"/>
      <c r="G13117" s="1"/>
      <c r="H13117" s="1"/>
      <c r="I13117" s="1"/>
      <c r="J13117" s="1"/>
      <c r="K13117" s="1"/>
      <c r="L13117" s="1"/>
      <c r="M13117" s="1"/>
      <c r="N13117" s="1"/>
    </row>
    <row r="13118" spans="6:14" x14ac:dyDescent="0.25">
      <c r="F13118" s="1"/>
      <c r="G13118" s="1"/>
      <c r="H13118" s="1"/>
      <c r="I13118" s="1"/>
      <c r="J13118" s="1"/>
      <c r="K13118" s="1"/>
      <c r="L13118" s="1"/>
      <c r="M13118" s="1"/>
      <c r="N13118" s="1"/>
    </row>
    <row r="13119" spans="6:14" x14ac:dyDescent="0.25">
      <c r="F13119" s="1"/>
      <c r="G13119" s="1"/>
      <c r="H13119" s="1"/>
      <c r="I13119" s="1"/>
      <c r="J13119" s="1"/>
      <c r="K13119" s="1"/>
      <c r="L13119" s="1"/>
      <c r="M13119" s="1"/>
      <c r="N13119" s="1"/>
    </row>
    <row r="13120" spans="6:14" x14ac:dyDescent="0.25">
      <c r="F13120" s="1"/>
      <c r="G13120" s="1"/>
      <c r="H13120" s="1"/>
      <c r="I13120" s="1"/>
      <c r="J13120" s="1"/>
      <c r="K13120" s="1"/>
      <c r="L13120" s="1"/>
      <c r="M13120" s="1"/>
      <c r="N13120" s="1"/>
    </row>
    <row r="13121" spans="6:14" x14ac:dyDescent="0.25">
      <c r="F13121" s="1"/>
      <c r="G13121" s="1"/>
      <c r="H13121" s="1"/>
      <c r="I13121" s="1"/>
      <c r="J13121" s="1"/>
      <c r="K13121" s="1"/>
      <c r="L13121" s="1"/>
      <c r="M13121" s="1"/>
      <c r="N13121" s="1"/>
    </row>
    <row r="13122" spans="6:14" x14ac:dyDescent="0.25">
      <c r="F13122" s="1"/>
      <c r="G13122" s="1"/>
      <c r="H13122" s="1"/>
      <c r="I13122" s="1"/>
      <c r="J13122" s="1"/>
      <c r="K13122" s="1"/>
      <c r="L13122" s="1"/>
      <c r="M13122" s="1"/>
      <c r="N13122" s="1"/>
    </row>
    <row r="13123" spans="6:14" x14ac:dyDescent="0.25">
      <c r="F13123" s="1"/>
      <c r="G13123" s="1"/>
      <c r="H13123" s="1"/>
      <c r="I13123" s="1"/>
      <c r="J13123" s="1"/>
      <c r="K13123" s="1"/>
      <c r="L13123" s="1"/>
      <c r="M13123" s="1"/>
      <c r="N13123" s="1"/>
    </row>
    <row r="13124" spans="6:14" x14ac:dyDescent="0.25">
      <c r="F13124" s="1"/>
      <c r="G13124" s="1"/>
      <c r="H13124" s="1"/>
      <c r="I13124" s="1"/>
      <c r="J13124" s="1"/>
      <c r="K13124" s="1"/>
      <c r="L13124" s="1"/>
      <c r="M13124" s="1"/>
      <c r="N13124" s="1"/>
    </row>
    <row r="13125" spans="6:14" x14ac:dyDescent="0.25">
      <c r="F13125" s="1"/>
      <c r="G13125" s="1"/>
      <c r="H13125" s="1"/>
      <c r="I13125" s="1"/>
      <c r="J13125" s="1"/>
      <c r="K13125" s="1"/>
      <c r="L13125" s="1"/>
      <c r="M13125" s="1"/>
      <c r="N13125" s="1"/>
    </row>
    <row r="13126" spans="6:14" x14ac:dyDescent="0.25">
      <c r="F13126" s="1"/>
      <c r="G13126" s="1"/>
      <c r="H13126" s="1"/>
      <c r="I13126" s="1"/>
      <c r="J13126" s="1"/>
      <c r="K13126" s="1"/>
      <c r="L13126" s="1"/>
      <c r="M13126" s="1"/>
      <c r="N13126" s="1"/>
    </row>
    <row r="13127" spans="6:14" x14ac:dyDescent="0.25">
      <c r="F13127" s="1"/>
      <c r="G13127" s="1"/>
      <c r="H13127" s="1"/>
      <c r="I13127" s="1"/>
      <c r="J13127" s="1"/>
      <c r="K13127" s="1"/>
      <c r="L13127" s="1"/>
      <c r="M13127" s="1"/>
      <c r="N13127" s="1"/>
    </row>
    <row r="13128" spans="6:14" x14ac:dyDescent="0.25">
      <c r="F13128" s="1"/>
      <c r="G13128" s="1"/>
      <c r="H13128" s="1"/>
      <c r="I13128" s="1"/>
      <c r="J13128" s="1"/>
      <c r="K13128" s="1"/>
      <c r="L13128" s="1"/>
      <c r="M13128" s="1"/>
      <c r="N13128" s="1"/>
    </row>
    <row r="13129" spans="6:14" x14ac:dyDescent="0.25">
      <c r="F13129" s="1"/>
      <c r="G13129" s="1"/>
      <c r="H13129" s="1"/>
      <c r="I13129" s="1"/>
      <c r="J13129" s="1"/>
      <c r="K13129" s="1"/>
      <c r="L13129" s="1"/>
      <c r="M13129" s="1"/>
      <c r="N13129" s="1"/>
    </row>
    <row r="13130" spans="6:14" x14ac:dyDescent="0.25">
      <c r="F13130" s="1"/>
      <c r="G13130" s="1"/>
      <c r="H13130" s="1"/>
      <c r="I13130" s="1"/>
      <c r="J13130" s="1"/>
      <c r="K13130" s="1"/>
      <c r="L13130" s="1"/>
      <c r="M13130" s="1"/>
      <c r="N13130" s="1"/>
    </row>
    <row r="13131" spans="6:14" x14ac:dyDescent="0.25">
      <c r="F13131" s="1"/>
      <c r="G13131" s="1"/>
      <c r="H13131" s="1"/>
      <c r="I13131" s="1"/>
      <c r="J13131" s="1"/>
      <c r="K13131" s="1"/>
      <c r="L13131" s="1"/>
      <c r="M13131" s="1"/>
      <c r="N13131" s="1"/>
    </row>
    <row r="13132" spans="6:14" x14ac:dyDescent="0.25">
      <c r="F13132" s="1"/>
      <c r="G13132" s="1"/>
      <c r="H13132" s="1"/>
      <c r="I13132" s="1"/>
      <c r="J13132" s="1"/>
      <c r="K13132" s="1"/>
      <c r="L13132" s="1"/>
      <c r="M13132" s="1"/>
      <c r="N13132" s="1"/>
    </row>
    <row r="13133" spans="6:14" x14ac:dyDescent="0.25">
      <c r="F13133" s="1"/>
      <c r="G13133" s="1"/>
      <c r="H13133" s="1"/>
      <c r="I13133" s="1"/>
      <c r="J13133" s="1"/>
      <c r="K13133" s="1"/>
      <c r="L13133" s="1"/>
      <c r="M13133" s="1"/>
      <c r="N13133" s="1"/>
    </row>
    <row r="13134" spans="6:14" x14ac:dyDescent="0.25">
      <c r="F13134" s="1"/>
      <c r="G13134" s="1"/>
      <c r="H13134" s="1"/>
      <c r="I13134" s="1"/>
      <c r="J13134" s="1"/>
      <c r="K13134" s="1"/>
      <c r="L13134" s="1"/>
      <c r="M13134" s="1"/>
      <c r="N13134" s="1"/>
    </row>
    <row r="13135" spans="6:14" x14ac:dyDescent="0.25">
      <c r="F13135" s="1"/>
      <c r="G13135" s="1"/>
      <c r="H13135" s="1"/>
      <c r="I13135" s="1"/>
      <c r="J13135" s="1"/>
      <c r="K13135" s="1"/>
      <c r="L13135" s="1"/>
      <c r="M13135" s="1"/>
      <c r="N13135" s="1"/>
    </row>
    <row r="13136" spans="6:14" x14ac:dyDescent="0.25">
      <c r="F13136" s="1"/>
      <c r="G13136" s="1"/>
      <c r="H13136" s="1"/>
      <c r="I13136" s="1"/>
      <c r="J13136" s="1"/>
      <c r="K13136" s="1"/>
      <c r="L13136" s="1"/>
      <c r="M13136" s="1"/>
      <c r="N13136" s="1"/>
    </row>
    <row r="13137" spans="6:14" x14ac:dyDescent="0.25">
      <c r="F13137" s="1"/>
      <c r="G13137" s="1"/>
      <c r="H13137" s="1"/>
      <c r="I13137" s="1"/>
      <c r="J13137" s="1"/>
      <c r="K13137" s="1"/>
      <c r="L13137" s="1"/>
      <c r="M13137" s="1"/>
      <c r="N13137" s="1"/>
    </row>
    <row r="13138" spans="6:14" x14ac:dyDescent="0.25">
      <c r="F13138" s="1"/>
      <c r="G13138" s="1"/>
      <c r="H13138" s="1"/>
      <c r="I13138" s="1"/>
      <c r="J13138" s="1"/>
      <c r="K13138" s="1"/>
      <c r="L13138" s="1"/>
      <c r="M13138" s="1"/>
      <c r="N13138" s="1"/>
    </row>
    <row r="13139" spans="6:14" x14ac:dyDescent="0.25">
      <c r="F13139" s="1"/>
      <c r="G13139" s="1"/>
      <c r="H13139" s="1"/>
      <c r="I13139" s="1"/>
      <c r="J13139" s="1"/>
      <c r="K13139" s="1"/>
      <c r="L13139" s="1"/>
      <c r="M13139" s="1"/>
      <c r="N13139" s="1"/>
    </row>
    <row r="13140" spans="6:14" x14ac:dyDescent="0.25">
      <c r="F13140" s="1"/>
      <c r="G13140" s="1"/>
      <c r="H13140" s="1"/>
      <c r="I13140" s="1"/>
      <c r="J13140" s="1"/>
      <c r="K13140" s="1"/>
      <c r="L13140" s="1"/>
      <c r="M13140" s="1"/>
      <c r="N13140" s="1"/>
    </row>
    <row r="13141" spans="6:14" x14ac:dyDescent="0.25">
      <c r="F13141" s="1"/>
      <c r="G13141" s="1"/>
      <c r="H13141" s="1"/>
      <c r="I13141" s="1"/>
      <c r="J13141" s="1"/>
      <c r="K13141" s="1"/>
      <c r="L13141" s="1"/>
      <c r="M13141" s="1"/>
      <c r="N13141" s="1"/>
    </row>
    <row r="13142" spans="6:14" x14ac:dyDescent="0.25">
      <c r="F13142" s="1"/>
      <c r="G13142" s="1"/>
      <c r="H13142" s="1"/>
      <c r="I13142" s="1"/>
      <c r="J13142" s="1"/>
      <c r="K13142" s="1"/>
      <c r="L13142" s="1"/>
      <c r="M13142" s="1"/>
      <c r="N13142" s="1"/>
    </row>
    <row r="13143" spans="6:14" x14ac:dyDescent="0.25">
      <c r="F13143" s="1"/>
      <c r="G13143" s="1"/>
      <c r="H13143" s="1"/>
      <c r="I13143" s="1"/>
      <c r="J13143" s="1"/>
      <c r="K13143" s="1"/>
      <c r="L13143" s="1"/>
      <c r="M13143" s="1"/>
      <c r="N13143" s="1"/>
    </row>
    <row r="13144" spans="6:14" x14ac:dyDescent="0.25">
      <c r="F13144" s="1"/>
      <c r="G13144" s="1"/>
      <c r="H13144" s="1"/>
      <c r="I13144" s="1"/>
      <c r="J13144" s="1"/>
      <c r="K13144" s="1"/>
      <c r="L13144" s="1"/>
      <c r="M13144" s="1"/>
      <c r="N13144" s="1"/>
    </row>
    <row r="13145" spans="6:14" x14ac:dyDescent="0.25">
      <c r="F13145" s="1"/>
      <c r="G13145" s="1"/>
      <c r="H13145" s="1"/>
      <c r="I13145" s="1"/>
      <c r="J13145" s="1"/>
      <c r="K13145" s="1"/>
      <c r="L13145" s="1"/>
      <c r="M13145" s="1"/>
      <c r="N13145" s="1"/>
    </row>
    <row r="13146" spans="6:14" x14ac:dyDescent="0.25">
      <c r="F13146" s="1"/>
      <c r="G13146" s="1"/>
      <c r="H13146" s="1"/>
      <c r="I13146" s="1"/>
      <c r="J13146" s="1"/>
      <c r="K13146" s="1"/>
      <c r="L13146" s="1"/>
      <c r="M13146" s="1"/>
      <c r="N13146" s="1"/>
    </row>
    <row r="13147" spans="6:14" x14ac:dyDescent="0.25">
      <c r="F13147" s="1"/>
      <c r="G13147" s="1"/>
      <c r="H13147" s="1"/>
      <c r="I13147" s="1"/>
      <c r="J13147" s="1"/>
      <c r="K13147" s="1"/>
      <c r="L13147" s="1"/>
      <c r="M13147" s="1"/>
      <c r="N13147" s="1"/>
    </row>
    <row r="13148" spans="6:14" x14ac:dyDescent="0.25">
      <c r="F13148" s="1"/>
      <c r="G13148" s="1"/>
      <c r="H13148" s="1"/>
      <c r="I13148" s="1"/>
      <c r="J13148" s="1"/>
      <c r="K13148" s="1"/>
      <c r="L13148" s="1"/>
      <c r="M13148" s="1"/>
      <c r="N13148" s="1"/>
    </row>
    <row r="13149" spans="6:14" x14ac:dyDescent="0.25">
      <c r="F13149" s="1"/>
      <c r="G13149" s="1"/>
      <c r="H13149" s="1"/>
      <c r="I13149" s="1"/>
      <c r="J13149" s="1"/>
      <c r="K13149" s="1"/>
      <c r="L13149" s="1"/>
      <c r="M13149" s="1"/>
      <c r="N13149" s="1"/>
    </row>
    <row r="13150" spans="6:14" x14ac:dyDescent="0.25">
      <c r="F13150" s="1"/>
      <c r="G13150" s="1"/>
      <c r="H13150" s="1"/>
      <c r="I13150" s="1"/>
      <c r="J13150" s="1"/>
      <c r="K13150" s="1"/>
      <c r="L13150" s="1"/>
      <c r="M13150" s="1"/>
      <c r="N13150" s="1"/>
    </row>
    <row r="13151" spans="6:14" x14ac:dyDescent="0.25">
      <c r="F13151" s="1"/>
      <c r="G13151" s="1"/>
      <c r="H13151" s="1"/>
      <c r="I13151" s="1"/>
      <c r="J13151" s="1"/>
      <c r="K13151" s="1"/>
      <c r="L13151" s="1"/>
      <c r="M13151" s="1"/>
      <c r="N13151" s="1"/>
    </row>
    <row r="13152" spans="6:14" x14ac:dyDescent="0.25">
      <c r="F13152" s="1"/>
      <c r="G13152" s="1"/>
      <c r="H13152" s="1"/>
      <c r="I13152" s="1"/>
      <c r="J13152" s="1"/>
      <c r="K13152" s="1"/>
      <c r="L13152" s="1"/>
      <c r="M13152" s="1"/>
      <c r="N13152" s="1"/>
    </row>
    <row r="13153" spans="6:14" x14ac:dyDescent="0.25">
      <c r="F13153" s="1"/>
      <c r="G13153" s="1"/>
      <c r="H13153" s="1"/>
      <c r="I13153" s="1"/>
      <c r="J13153" s="1"/>
      <c r="K13153" s="1"/>
      <c r="L13153" s="1"/>
      <c r="M13153" s="1"/>
      <c r="N13153" s="1"/>
    </row>
    <row r="13154" spans="6:14" x14ac:dyDescent="0.25">
      <c r="F13154" s="1"/>
      <c r="G13154" s="1"/>
      <c r="H13154" s="1"/>
      <c r="I13154" s="1"/>
      <c r="J13154" s="1"/>
      <c r="K13154" s="1"/>
      <c r="L13154" s="1"/>
      <c r="M13154" s="1"/>
      <c r="N13154" s="1"/>
    </row>
    <row r="13155" spans="6:14" x14ac:dyDescent="0.25">
      <c r="F13155" s="1"/>
      <c r="G13155" s="1"/>
      <c r="H13155" s="1"/>
      <c r="I13155" s="1"/>
      <c r="J13155" s="1"/>
      <c r="K13155" s="1"/>
      <c r="L13155" s="1"/>
      <c r="M13155" s="1"/>
      <c r="N13155" s="1"/>
    </row>
    <row r="13156" spans="6:14" x14ac:dyDescent="0.25">
      <c r="F13156" s="1"/>
      <c r="G13156" s="1"/>
      <c r="H13156" s="1"/>
      <c r="I13156" s="1"/>
      <c r="J13156" s="1"/>
      <c r="K13156" s="1"/>
      <c r="L13156" s="1"/>
      <c r="M13156" s="1"/>
      <c r="N13156" s="1"/>
    </row>
    <row r="13157" spans="6:14" x14ac:dyDescent="0.25">
      <c r="F13157" s="1"/>
      <c r="G13157" s="1"/>
      <c r="H13157" s="1"/>
      <c r="I13157" s="1"/>
      <c r="J13157" s="1"/>
      <c r="K13157" s="1"/>
      <c r="L13157" s="1"/>
      <c r="M13157" s="1"/>
      <c r="N13157" s="1"/>
    </row>
    <row r="13158" spans="6:14" x14ac:dyDescent="0.25">
      <c r="F13158" s="1"/>
      <c r="G13158" s="1"/>
      <c r="H13158" s="1"/>
      <c r="I13158" s="1"/>
      <c r="J13158" s="1"/>
      <c r="K13158" s="1"/>
      <c r="L13158" s="1"/>
      <c r="M13158" s="1"/>
      <c r="N13158" s="1"/>
    </row>
    <row r="13159" spans="6:14" x14ac:dyDescent="0.25">
      <c r="F13159" s="1"/>
      <c r="G13159" s="1"/>
      <c r="H13159" s="1"/>
      <c r="I13159" s="1"/>
      <c r="J13159" s="1"/>
      <c r="K13159" s="1"/>
      <c r="L13159" s="1"/>
      <c r="M13159" s="1"/>
      <c r="N13159" s="1"/>
    </row>
    <row r="13160" spans="6:14" x14ac:dyDescent="0.25">
      <c r="F13160" s="1"/>
      <c r="G13160" s="1"/>
      <c r="H13160" s="1"/>
      <c r="I13160" s="1"/>
      <c r="J13160" s="1"/>
      <c r="K13160" s="1"/>
      <c r="L13160" s="1"/>
      <c r="M13160" s="1"/>
      <c r="N13160" s="1"/>
    </row>
    <row r="13161" spans="6:14" x14ac:dyDescent="0.25">
      <c r="F13161" s="1"/>
      <c r="G13161" s="1"/>
      <c r="H13161" s="1"/>
      <c r="I13161" s="1"/>
      <c r="J13161" s="1"/>
      <c r="K13161" s="1"/>
      <c r="L13161" s="1"/>
      <c r="M13161" s="1"/>
      <c r="N13161" s="1"/>
    </row>
    <row r="13162" spans="6:14" x14ac:dyDescent="0.25">
      <c r="F13162" s="1"/>
      <c r="G13162" s="1"/>
      <c r="H13162" s="1"/>
      <c r="I13162" s="1"/>
      <c r="J13162" s="1"/>
      <c r="K13162" s="1"/>
      <c r="L13162" s="1"/>
      <c r="M13162" s="1"/>
      <c r="N13162" s="1"/>
    </row>
    <row r="13163" spans="6:14" x14ac:dyDescent="0.25">
      <c r="F13163" s="1"/>
      <c r="G13163" s="1"/>
      <c r="H13163" s="1"/>
      <c r="I13163" s="1"/>
      <c r="J13163" s="1"/>
      <c r="K13163" s="1"/>
      <c r="L13163" s="1"/>
      <c r="M13163" s="1"/>
      <c r="N13163" s="1"/>
    </row>
    <row r="13164" spans="6:14" x14ac:dyDescent="0.25">
      <c r="F13164" s="1"/>
      <c r="G13164" s="1"/>
      <c r="H13164" s="1"/>
      <c r="I13164" s="1"/>
      <c r="J13164" s="1"/>
      <c r="K13164" s="1"/>
      <c r="L13164" s="1"/>
      <c r="M13164" s="1"/>
      <c r="N13164" s="1"/>
    </row>
    <row r="13165" spans="6:14" x14ac:dyDescent="0.25">
      <c r="F13165" s="1"/>
      <c r="G13165" s="1"/>
      <c r="H13165" s="1"/>
      <c r="I13165" s="1"/>
      <c r="J13165" s="1"/>
      <c r="K13165" s="1"/>
      <c r="L13165" s="1"/>
      <c r="M13165" s="1"/>
      <c r="N13165" s="1"/>
    </row>
    <row r="13166" spans="6:14" x14ac:dyDescent="0.25">
      <c r="F13166" s="1"/>
      <c r="G13166" s="1"/>
      <c r="H13166" s="1"/>
      <c r="I13166" s="1"/>
      <c r="J13166" s="1"/>
      <c r="K13166" s="1"/>
      <c r="L13166" s="1"/>
      <c r="M13166" s="1"/>
      <c r="N13166" s="1"/>
    </row>
    <row r="13167" spans="6:14" x14ac:dyDescent="0.25">
      <c r="F13167" s="1"/>
      <c r="G13167" s="1"/>
      <c r="H13167" s="1"/>
      <c r="I13167" s="1"/>
      <c r="J13167" s="1"/>
      <c r="K13167" s="1"/>
      <c r="L13167" s="1"/>
      <c r="M13167" s="1"/>
      <c r="N13167" s="1"/>
    </row>
    <row r="13168" spans="6:14" x14ac:dyDescent="0.25">
      <c r="F13168" s="1"/>
      <c r="G13168" s="1"/>
      <c r="H13168" s="1"/>
      <c r="I13168" s="1"/>
      <c r="J13168" s="1"/>
      <c r="K13168" s="1"/>
      <c r="L13168" s="1"/>
      <c r="M13168" s="1"/>
      <c r="N13168" s="1"/>
    </row>
    <row r="13169" spans="6:14" x14ac:dyDescent="0.25">
      <c r="F13169" s="1"/>
      <c r="G13169" s="1"/>
      <c r="H13169" s="1"/>
      <c r="I13169" s="1"/>
      <c r="J13169" s="1"/>
      <c r="K13169" s="1"/>
      <c r="L13169" s="1"/>
      <c r="M13169" s="1"/>
      <c r="N13169" s="1"/>
    </row>
    <row r="13170" spans="6:14" x14ac:dyDescent="0.25">
      <c r="F13170" s="1"/>
      <c r="G13170" s="1"/>
      <c r="H13170" s="1"/>
      <c r="I13170" s="1"/>
      <c r="J13170" s="1"/>
      <c r="K13170" s="1"/>
      <c r="L13170" s="1"/>
      <c r="M13170" s="1"/>
      <c r="N13170" s="1"/>
    </row>
    <row r="13171" spans="6:14" x14ac:dyDescent="0.25">
      <c r="F13171" s="1"/>
      <c r="G13171" s="1"/>
      <c r="H13171" s="1"/>
      <c r="I13171" s="1"/>
      <c r="J13171" s="1"/>
      <c r="K13171" s="1"/>
      <c r="L13171" s="1"/>
      <c r="M13171" s="1"/>
      <c r="N13171" s="1"/>
    </row>
    <row r="13172" spans="6:14" x14ac:dyDescent="0.25">
      <c r="F13172" s="1"/>
      <c r="G13172" s="1"/>
      <c r="H13172" s="1"/>
      <c r="I13172" s="1"/>
      <c r="J13172" s="1"/>
      <c r="K13172" s="1"/>
      <c r="L13172" s="1"/>
      <c r="M13172" s="1"/>
      <c r="N13172" s="1"/>
    </row>
    <row r="13173" spans="6:14" x14ac:dyDescent="0.25">
      <c r="F13173" s="1"/>
      <c r="G13173" s="1"/>
      <c r="H13173" s="1"/>
      <c r="I13173" s="1"/>
      <c r="J13173" s="1"/>
      <c r="K13173" s="1"/>
      <c r="L13173" s="1"/>
      <c r="M13173" s="1"/>
      <c r="N13173" s="1"/>
    </row>
    <row r="13174" spans="6:14" x14ac:dyDescent="0.25">
      <c r="F13174" s="1"/>
      <c r="G13174" s="1"/>
      <c r="H13174" s="1"/>
      <c r="I13174" s="1"/>
      <c r="J13174" s="1"/>
      <c r="K13174" s="1"/>
      <c r="L13174" s="1"/>
      <c r="M13174" s="1"/>
      <c r="N13174" s="1"/>
    </row>
    <row r="13175" spans="6:14" x14ac:dyDescent="0.25">
      <c r="F13175" s="1"/>
      <c r="G13175" s="1"/>
      <c r="H13175" s="1"/>
      <c r="I13175" s="1"/>
      <c r="J13175" s="1"/>
      <c r="K13175" s="1"/>
      <c r="L13175" s="1"/>
      <c r="M13175" s="1"/>
      <c r="N13175" s="1"/>
    </row>
    <row r="13176" spans="6:14" x14ac:dyDescent="0.25">
      <c r="F13176" s="1"/>
      <c r="G13176" s="1"/>
      <c r="H13176" s="1"/>
      <c r="I13176" s="1"/>
      <c r="J13176" s="1"/>
      <c r="K13176" s="1"/>
      <c r="L13176" s="1"/>
      <c r="M13176" s="1"/>
      <c r="N13176" s="1"/>
    </row>
    <row r="13177" spans="6:14" x14ac:dyDescent="0.25">
      <c r="F13177" s="1"/>
      <c r="G13177" s="1"/>
      <c r="H13177" s="1"/>
      <c r="I13177" s="1"/>
      <c r="J13177" s="1"/>
      <c r="K13177" s="1"/>
      <c r="L13177" s="1"/>
      <c r="M13177" s="1"/>
      <c r="N13177" s="1"/>
    </row>
    <row r="13178" spans="6:14" x14ac:dyDescent="0.25">
      <c r="F13178" s="1"/>
      <c r="G13178" s="1"/>
      <c r="H13178" s="1"/>
      <c r="I13178" s="1"/>
      <c r="J13178" s="1"/>
      <c r="K13178" s="1"/>
      <c r="L13178" s="1"/>
      <c r="M13178" s="1"/>
      <c r="N13178" s="1"/>
    </row>
    <row r="13179" spans="6:14" x14ac:dyDescent="0.25">
      <c r="F13179" s="1"/>
      <c r="G13179" s="1"/>
      <c r="H13179" s="1"/>
      <c r="I13179" s="1"/>
      <c r="J13179" s="1"/>
      <c r="K13179" s="1"/>
      <c r="L13179" s="1"/>
      <c r="M13179" s="1"/>
      <c r="N13179" s="1"/>
    </row>
    <row r="13180" spans="6:14" x14ac:dyDescent="0.25">
      <c r="F13180" s="1"/>
      <c r="G13180" s="1"/>
      <c r="H13180" s="1"/>
      <c r="I13180" s="1"/>
      <c r="J13180" s="1"/>
      <c r="K13180" s="1"/>
      <c r="L13180" s="1"/>
      <c r="M13180" s="1"/>
      <c r="N13180" s="1"/>
    </row>
    <row r="13181" spans="6:14" x14ac:dyDescent="0.25">
      <c r="F13181" s="1"/>
      <c r="G13181" s="1"/>
      <c r="H13181" s="1"/>
      <c r="I13181" s="1"/>
      <c r="J13181" s="1"/>
      <c r="K13181" s="1"/>
      <c r="L13181" s="1"/>
      <c r="M13181" s="1"/>
      <c r="N13181" s="1"/>
    </row>
    <row r="13182" spans="6:14" x14ac:dyDescent="0.25">
      <c r="F13182" s="1"/>
      <c r="G13182" s="1"/>
      <c r="H13182" s="1"/>
      <c r="I13182" s="1"/>
      <c r="J13182" s="1"/>
      <c r="K13182" s="1"/>
      <c r="L13182" s="1"/>
      <c r="M13182" s="1"/>
      <c r="N13182" s="1"/>
    </row>
    <row r="13183" spans="6:14" x14ac:dyDescent="0.25">
      <c r="F13183" s="1"/>
      <c r="G13183" s="1"/>
      <c r="H13183" s="1"/>
      <c r="I13183" s="1"/>
      <c r="J13183" s="1"/>
      <c r="K13183" s="1"/>
      <c r="L13183" s="1"/>
      <c r="M13183" s="1"/>
      <c r="N13183" s="1"/>
    </row>
    <row r="13184" spans="6:14" x14ac:dyDescent="0.25">
      <c r="F13184" s="1"/>
      <c r="G13184" s="1"/>
      <c r="H13184" s="1"/>
      <c r="I13184" s="1"/>
      <c r="J13184" s="1"/>
      <c r="K13184" s="1"/>
      <c r="L13184" s="1"/>
      <c r="M13184" s="1"/>
      <c r="N13184" s="1"/>
    </row>
    <row r="13185" spans="6:14" x14ac:dyDescent="0.25">
      <c r="F13185" s="1"/>
      <c r="G13185" s="1"/>
      <c r="H13185" s="1"/>
      <c r="I13185" s="1"/>
      <c r="J13185" s="1"/>
      <c r="K13185" s="1"/>
      <c r="L13185" s="1"/>
      <c r="M13185" s="1"/>
      <c r="N13185" s="1"/>
    </row>
    <row r="13186" spans="6:14" x14ac:dyDescent="0.25">
      <c r="F13186" s="1"/>
      <c r="G13186" s="1"/>
      <c r="H13186" s="1"/>
      <c r="I13186" s="1"/>
      <c r="J13186" s="1"/>
      <c r="K13186" s="1"/>
      <c r="L13186" s="1"/>
      <c r="M13186" s="1"/>
      <c r="N13186" s="1"/>
    </row>
    <row r="13187" spans="6:14" x14ac:dyDescent="0.25">
      <c r="F13187" s="1"/>
      <c r="G13187" s="1"/>
      <c r="H13187" s="1"/>
      <c r="I13187" s="1"/>
      <c r="J13187" s="1"/>
      <c r="K13187" s="1"/>
      <c r="L13187" s="1"/>
      <c r="M13187" s="1"/>
      <c r="N13187" s="1"/>
    </row>
    <row r="13188" spans="6:14" x14ac:dyDescent="0.25">
      <c r="F13188" s="1"/>
      <c r="G13188" s="1"/>
      <c r="H13188" s="1"/>
      <c r="I13188" s="1"/>
      <c r="J13188" s="1"/>
      <c r="K13188" s="1"/>
      <c r="L13188" s="1"/>
      <c r="M13188" s="1"/>
      <c r="N13188" s="1"/>
    </row>
    <row r="13189" spans="6:14" x14ac:dyDescent="0.25">
      <c r="F13189" s="1"/>
      <c r="G13189" s="1"/>
      <c r="H13189" s="1"/>
      <c r="I13189" s="1"/>
      <c r="J13189" s="1"/>
      <c r="K13189" s="1"/>
      <c r="L13189" s="1"/>
      <c r="M13189" s="1"/>
      <c r="N13189" s="1"/>
    </row>
    <row r="13190" spans="6:14" x14ac:dyDescent="0.25">
      <c r="F13190" s="1"/>
      <c r="G13190" s="1"/>
      <c r="H13190" s="1"/>
      <c r="I13190" s="1"/>
      <c r="J13190" s="1"/>
      <c r="K13190" s="1"/>
      <c r="L13190" s="1"/>
      <c r="M13190" s="1"/>
      <c r="N13190" s="1"/>
    </row>
    <row r="13191" spans="6:14" x14ac:dyDescent="0.25">
      <c r="F13191" s="1"/>
      <c r="G13191" s="1"/>
      <c r="H13191" s="1"/>
      <c r="I13191" s="1"/>
      <c r="J13191" s="1"/>
      <c r="K13191" s="1"/>
      <c r="L13191" s="1"/>
      <c r="M13191" s="1"/>
      <c r="N13191" s="1"/>
    </row>
    <row r="13192" spans="6:14" x14ac:dyDescent="0.25">
      <c r="F13192" s="1"/>
      <c r="G13192" s="1"/>
      <c r="H13192" s="1"/>
      <c r="I13192" s="1"/>
      <c r="J13192" s="1"/>
      <c r="K13192" s="1"/>
      <c r="L13192" s="1"/>
      <c r="M13192" s="1"/>
      <c r="N13192" s="1"/>
    </row>
    <row r="13193" spans="6:14" x14ac:dyDescent="0.25">
      <c r="F13193" s="1"/>
      <c r="G13193" s="1"/>
      <c r="H13193" s="1"/>
      <c r="I13193" s="1"/>
      <c r="J13193" s="1"/>
      <c r="K13193" s="1"/>
      <c r="L13193" s="1"/>
      <c r="M13193" s="1"/>
      <c r="N13193" s="1"/>
    </row>
    <row r="13194" spans="6:14" x14ac:dyDescent="0.25">
      <c r="F13194" s="1"/>
      <c r="G13194" s="1"/>
      <c r="H13194" s="1"/>
      <c r="I13194" s="1"/>
      <c r="J13194" s="1"/>
      <c r="K13194" s="1"/>
      <c r="L13194" s="1"/>
      <c r="M13194" s="1"/>
      <c r="N13194" s="1"/>
    </row>
    <row r="13195" spans="6:14" x14ac:dyDescent="0.25">
      <c r="F13195" s="1"/>
      <c r="G13195" s="1"/>
      <c r="H13195" s="1"/>
      <c r="I13195" s="1"/>
      <c r="J13195" s="1"/>
      <c r="K13195" s="1"/>
      <c r="L13195" s="1"/>
      <c r="M13195" s="1"/>
      <c r="N13195" s="1"/>
    </row>
    <row r="13196" spans="6:14" x14ac:dyDescent="0.25">
      <c r="F13196" s="1"/>
      <c r="G13196" s="1"/>
      <c r="H13196" s="1"/>
      <c r="I13196" s="1"/>
      <c r="J13196" s="1"/>
      <c r="K13196" s="1"/>
      <c r="L13196" s="1"/>
      <c r="M13196" s="1"/>
      <c r="N13196" s="1"/>
    </row>
    <row r="13197" spans="6:14" x14ac:dyDescent="0.25">
      <c r="F13197" s="1"/>
      <c r="G13197" s="1"/>
      <c r="H13197" s="1"/>
      <c r="I13197" s="1"/>
      <c r="J13197" s="1"/>
      <c r="K13197" s="1"/>
      <c r="L13197" s="1"/>
      <c r="M13197" s="1"/>
      <c r="N13197" s="1"/>
    </row>
    <row r="13198" spans="6:14" x14ac:dyDescent="0.25">
      <c r="F13198" s="1"/>
      <c r="G13198" s="1"/>
      <c r="H13198" s="1"/>
      <c r="I13198" s="1"/>
      <c r="J13198" s="1"/>
      <c r="K13198" s="1"/>
      <c r="L13198" s="1"/>
      <c r="M13198" s="1"/>
      <c r="N13198" s="1"/>
    </row>
    <row r="13199" spans="6:14" x14ac:dyDescent="0.25">
      <c r="F13199" s="1"/>
      <c r="G13199" s="1"/>
      <c r="H13199" s="1"/>
      <c r="I13199" s="1"/>
      <c r="J13199" s="1"/>
      <c r="K13199" s="1"/>
      <c r="L13199" s="1"/>
      <c r="M13199" s="1"/>
      <c r="N13199" s="1"/>
    </row>
    <row r="13200" spans="6:14" x14ac:dyDescent="0.25">
      <c r="F13200" s="1"/>
      <c r="G13200" s="1"/>
      <c r="H13200" s="1"/>
      <c r="I13200" s="1"/>
      <c r="J13200" s="1"/>
      <c r="K13200" s="1"/>
      <c r="L13200" s="1"/>
      <c r="M13200" s="1"/>
      <c r="N13200" s="1"/>
    </row>
    <row r="13201" spans="6:14" x14ac:dyDescent="0.25">
      <c r="F13201" s="1"/>
      <c r="G13201" s="1"/>
      <c r="H13201" s="1"/>
      <c r="I13201" s="1"/>
      <c r="J13201" s="1"/>
      <c r="K13201" s="1"/>
      <c r="L13201" s="1"/>
      <c r="M13201" s="1"/>
      <c r="N13201" s="1"/>
    </row>
    <row r="13202" spans="6:14" x14ac:dyDescent="0.25">
      <c r="F13202" s="1"/>
      <c r="G13202" s="1"/>
      <c r="H13202" s="1"/>
      <c r="I13202" s="1"/>
      <c r="J13202" s="1"/>
      <c r="K13202" s="1"/>
      <c r="L13202" s="1"/>
      <c r="M13202" s="1"/>
      <c r="N13202" s="1"/>
    </row>
    <row r="13203" spans="6:14" x14ac:dyDescent="0.25">
      <c r="F13203" s="1"/>
      <c r="G13203" s="1"/>
      <c r="H13203" s="1"/>
      <c r="I13203" s="1"/>
      <c r="J13203" s="1"/>
      <c r="K13203" s="1"/>
      <c r="L13203" s="1"/>
      <c r="M13203" s="1"/>
      <c r="N13203" s="1"/>
    </row>
    <row r="13204" spans="6:14" x14ac:dyDescent="0.25">
      <c r="F13204" s="1"/>
      <c r="G13204" s="1"/>
      <c r="H13204" s="1"/>
      <c r="I13204" s="1"/>
      <c r="J13204" s="1"/>
      <c r="K13204" s="1"/>
      <c r="L13204" s="1"/>
      <c r="M13204" s="1"/>
      <c r="N13204" s="1"/>
    </row>
    <row r="13205" spans="6:14" x14ac:dyDescent="0.25">
      <c r="F13205" s="1"/>
      <c r="G13205" s="1"/>
      <c r="H13205" s="1"/>
      <c r="I13205" s="1"/>
      <c r="J13205" s="1"/>
      <c r="K13205" s="1"/>
      <c r="L13205" s="1"/>
      <c r="M13205" s="1"/>
      <c r="N13205" s="1"/>
    </row>
    <row r="13206" spans="6:14" x14ac:dyDescent="0.25">
      <c r="F13206" s="1"/>
      <c r="G13206" s="1"/>
      <c r="H13206" s="1"/>
      <c r="I13206" s="1"/>
      <c r="J13206" s="1"/>
      <c r="K13206" s="1"/>
      <c r="L13206" s="1"/>
      <c r="M13206" s="1"/>
      <c r="N13206" s="1"/>
    </row>
    <row r="13207" spans="6:14" x14ac:dyDescent="0.25">
      <c r="F13207" s="1"/>
      <c r="G13207" s="1"/>
      <c r="H13207" s="1"/>
      <c r="I13207" s="1"/>
      <c r="J13207" s="1"/>
      <c r="K13207" s="1"/>
      <c r="L13207" s="1"/>
      <c r="M13207" s="1"/>
      <c r="N13207" s="1"/>
    </row>
    <row r="13208" spans="6:14" x14ac:dyDescent="0.25">
      <c r="F13208" s="1"/>
      <c r="G13208" s="1"/>
      <c r="H13208" s="1"/>
      <c r="I13208" s="1"/>
      <c r="J13208" s="1"/>
      <c r="K13208" s="1"/>
      <c r="L13208" s="1"/>
      <c r="M13208" s="1"/>
      <c r="N13208" s="1"/>
    </row>
    <row r="13209" spans="6:14" x14ac:dyDescent="0.25">
      <c r="F13209" s="1"/>
      <c r="G13209" s="1"/>
      <c r="H13209" s="1"/>
      <c r="I13209" s="1"/>
      <c r="J13209" s="1"/>
      <c r="K13209" s="1"/>
      <c r="L13209" s="1"/>
      <c r="M13209" s="1"/>
      <c r="N13209" s="1"/>
    </row>
    <row r="13210" spans="6:14" x14ac:dyDescent="0.25">
      <c r="F13210" s="1"/>
      <c r="G13210" s="1"/>
      <c r="H13210" s="1"/>
      <c r="I13210" s="1"/>
      <c r="J13210" s="1"/>
      <c r="K13210" s="1"/>
      <c r="L13210" s="1"/>
      <c r="M13210" s="1"/>
      <c r="N13210" s="1"/>
    </row>
    <row r="13211" spans="6:14" x14ac:dyDescent="0.25">
      <c r="F13211" s="1"/>
      <c r="G13211" s="1"/>
      <c r="H13211" s="1"/>
      <c r="I13211" s="1"/>
      <c r="J13211" s="1"/>
      <c r="K13211" s="1"/>
      <c r="L13211" s="1"/>
      <c r="M13211" s="1"/>
      <c r="N13211" s="1"/>
    </row>
    <row r="13212" spans="6:14" x14ac:dyDescent="0.25">
      <c r="F13212" s="1"/>
      <c r="G13212" s="1"/>
      <c r="H13212" s="1"/>
      <c r="I13212" s="1"/>
      <c r="J13212" s="1"/>
      <c r="K13212" s="1"/>
      <c r="L13212" s="1"/>
      <c r="M13212" s="1"/>
      <c r="N13212" s="1"/>
    </row>
    <row r="13213" spans="6:14" x14ac:dyDescent="0.25">
      <c r="F13213" s="1"/>
      <c r="G13213" s="1"/>
      <c r="H13213" s="1"/>
      <c r="I13213" s="1"/>
      <c r="J13213" s="1"/>
      <c r="K13213" s="1"/>
      <c r="L13213" s="1"/>
      <c r="M13213" s="1"/>
      <c r="N13213" s="1"/>
    </row>
    <row r="13214" spans="6:14" x14ac:dyDescent="0.25">
      <c r="F13214" s="1"/>
      <c r="G13214" s="1"/>
      <c r="H13214" s="1"/>
      <c r="I13214" s="1"/>
      <c r="J13214" s="1"/>
      <c r="K13214" s="1"/>
      <c r="L13214" s="1"/>
      <c r="M13214" s="1"/>
      <c r="N13214" s="1"/>
    </row>
    <row r="13215" spans="6:14" x14ac:dyDescent="0.25">
      <c r="F13215" s="1"/>
      <c r="G13215" s="1"/>
      <c r="H13215" s="1"/>
      <c r="I13215" s="1"/>
      <c r="J13215" s="1"/>
      <c r="K13215" s="1"/>
      <c r="L13215" s="1"/>
      <c r="M13215" s="1"/>
      <c r="N13215" s="1"/>
    </row>
    <row r="13216" spans="6:14" x14ac:dyDescent="0.25">
      <c r="F13216" s="1"/>
      <c r="G13216" s="1"/>
      <c r="H13216" s="1"/>
      <c r="I13216" s="1"/>
      <c r="J13216" s="1"/>
      <c r="K13216" s="1"/>
      <c r="L13216" s="1"/>
      <c r="M13216" s="1"/>
      <c r="N13216" s="1"/>
    </row>
    <row r="13217" spans="6:14" x14ac:dyDescent="0.25">
      <c r="F13217" s="1"/>
      <c r="G13217" s="1"/>
      <c r="H13217" s="1"/>
      <c r="I13217" s="1"/>
      <c r="J13217" s="1"/>
      <c r="K13217" s="1"/>
      <c r="L13217" s="1"/>
      <c r="M13217" s="1"/>
      <c r="N13217" s="1"/>
    </row>
    <row r="13218" spans="6:14" x14ac:dyDescent="0.25">
      <c r="F13218" s="1"/>
      <c r="G13218" s="1"/>
      <c r="H13218" s="1"/>
      <c r="I13218" s="1"/>
      <c r="J13218" s="1"/>
      <c r="K13218" s="1"/>
      <c r="L13218" s="1"/>
      <c r="M13218" s="1"/>
      <c r="N13218" s="1"/>
    </row>
    <row r="13219" spans="6:14" x14ac:dyDescent="0.25">
      <c r="F13219" s="1"/>
      <c r="G13219" s="1"/>
      <c r="H13219" s="1"/>
      <c r="I13219" s="1"/>
      <c r="J13219" s="1"/>
      <c r="K13219" s="1"/>
      <c r="L13219" s="1"/>
      <c r="M13219" s="1"/>
      <c r="N13219" s="1"/>
    </row>
    <row r="13220" spans="6:14" x14ac:dyDescent="0.25">
      <c r="F13220" s="1"/>
      <c r="G13220" s="1"/>
      <c r="H13220" s="1"/>
      <c r="I13220" s="1"/>
      <c r="J13220" s="1"/>
      <c r="K13220" s="1"/>
      <c r="L13220" s="1"/>
      <c r="M13220" s="1"/>
      <c r="N13220" s="1"/>
    </row>
    <row r="13221" spans="6:14" x14ac:dyDescent="0.25">
      <c r="F13221" s="1"/>
      <c r="G13221" s="1"/>
      <c r="H13221" s="1"/>
      <c r="I13221" s="1"/>
      <c r="J13221" s="1"/>
      <c r="K13221" s="1"/>
      <c r="L13221" s="1"/>
      <c r="M13221" s="1"/>
      <c r="N13221" s="1"/>
    </row>
    <row r="13222" spans="6:14" x14ac:dyDescent="0.25">
      <c r="F13222" s="1"/>
      <c r="G13222" s="1"/>
      <c r="H13222" s="1"/>
      <c r="I13222" s="1"/>
      <c r="J13222" s="1"/>
      <c r="K13222" s="1"/>
      <c r="L13222" s="1"/>
      <c r="M13222" s="1"/>
      <c r="N13222" s="1"/>
    </row>
    <row r="13223" spans="6:14" x14ac:dyDescent="0.25">
      <c r="F13223" s="1"/>
      <c r="G13223" s="1"/>
      <c r="H13223" s="1"/>
      <c r="I13223" s="1"/>
      <c r="J13223" s="1"/>
      <c r="K13223" s="1"/>
      <c r="L13223" s="1"/>
      <c r="M13223" s="1"/>
      <c r="N13223" s="1"/>
    </row>
    <row r="13224" spans="6:14" x14ac:dyDescent="0.25">
      <c r="F13224" s="1"/>
      <c r="G13224" s="1"/>
      <c r="H13224" s="1"/>
      <c r="I13224" s="1"/>
      <c r="J13224" s="1"/>
      <c r="K13224" s="1"/>
      <c r="L13224" s="1"/>
      <c r="M13224" s="1"/>
      <c r="N13224" s="1"/>
    </row>
    <row r="13225" spans="6:14" x14ac:dyDescent="0.25">
      <c r="F13225" s="1"/>
      <c r="G13225" s="1"/>
      <c r="H13225" s="1"/>
      <c r="I13225" s="1"/>
      <c r="J13225" s="1"/>
      <c r="K13225" s="1"/>
      <c r="L13225" s="1"/>
      <c r="M13225" s="1"/>
      <c r="N13225" s="1"/>
    </row>
    <row r="13226" spans="6:14" x14ac:dyDescent="0.25">
      <c r="F13226" s="1"/>
      <c r="G13226" s="1"/>
      <c r="H13226" s="1"/>
      <c r="I13226" s="1"/>
      <c r="J13226" s="1"/>
      <c r="K13226" s="1"/>
      <c r="L13226" s="1"/>
      <c r="M13226" s="1"/>
      <c r="N13226" s="1"/>
    </row>
    <row r="13227" spans="6:14" x14ac:dyDescent="0.25">
      <c r="F13227" s="1"/>
      <c r="G13227" s="1"/>
      <c r="H13227" s="1"/>
      <c r="I13227" s="1"/>
      <c r="J13227" s="1"/>
      <c r="K13227" s="1"/>
      <c r="L13227" s="1"/>
      <c r="M13227" s="1"/>
      <c r="N13227" s="1"/>
    </row>
    <row r="13228" spans="6:14" x14ac:dyDescent="0.25">
      <c r="F13228" s="1"/>
      <c r="G13228" s="1"/>
      <c r="H13228" s="1"/>
      <c r="I13228" s="1"/>
      <c r="J13228" s="1"/>
      <c r="K13228" s="1"/>
      <c r="L13228" s="1"/>
      <c r="M13228" s="1"/>
      <c r="N13228" s="1"/>
    </row>
    <row r="13229" spans="6:14" x14ac:dyDescent="0.25">
      <c r="F13229" s="1"/>
      <c r="G13229" s="1"/>
      <c r="H13229" s="1"/>
      <c r="I13229" s="1"/>
      <c r="J13229" s="1"/>
      <c r="K13229" s="1"/>
      <c r="L13229" s="1"/>
      <c r="M13229" s="1"/>
      <c r="N13229" s="1"/>
    </row>
    <row r="13230" spans="6:14" x14ac:dyDescent="0.25">
      <c r="F13230" s="1"/>
      <c r="G13230" s="1"/>
      <c r="H13230" s="1"/>
      <c r="I13230" s="1"/>
      <c r="J13230" s="1"/>
      <c r="K13230" s="1"/>
      <c r="L13230" s="1"/>
      <c r="M13230" s="1"/>
      <c r="N13230" s="1"/>
    </row>
    <row r="13231" spans="6:14" x14ac:dyDescent="0.25">
      <c r="F13231" s="1"/>
      <c r="G13231" s="1"/>
      <c r="H13231" s="1"/>
      <c r="I13231" s="1"/>
      <c r="J13231" s="1"/>
      <c r="K13231" s="1"/>
      <c r="L13231" s="1"/>
      <c r="M13231" s="1"/>
      <c r="N13231" s="1"/>
    </row>
    <row r="13232" spans="6:14" x14ac:dyDescent="0.25">
      <c r="F13232" s="1"/>
      <c r="G13232" s="1"/>
      <c r="H13232" s="1"/>
      <c r="I13232" s="1"/>
      <c r="J13232" s="1"/>
      <c r="K13232" s="1"/>
      <c r="L13232" s="1"/>
      <c r="M13232" s="1"/>
      <c r="N13232" s="1"/>
    </row>
    <row r="13233" spans="6:14" x14ac:dyDescent="0.25">
      <c r="F13233" s="1"/>
      <c r="G13233" s="1"/>
      <c r="H13233" s="1"/>
      <c r="I13233" s="1"/>
      <c r="J13233" s="1"/>
      <c r="K13233" s="1"/>
      <c r="L13233" s="1"/>
      <c r="M13233" s="1"/>
      <c r="N13233" s="1"/>
    </row>
    <row r="13234" spans="6:14" x14ac:dyDescent="0.25">
      <c r="F13234" s="1"/>
      <c r="G13234" s="1"/>
      <c r="H13234" s="1"/>
      <c r="I13234" s="1"/>
      <c r="J13234" s="1"/>
      <c r="K13234" s="1"/>
      <c r="L13234" s="1"/>
      <c r="M13234" s="1"/>
      <c r="N13234" s="1"/>
    </row>
    <row r="13235" spans="6:14" x14ac:dyDescent="0.25">
      <c r="F13235" s="1"/>
      <c r="G13235" s="1"/>
      <c r="H13235" s="1"/>
      <c r="I13235" s="1"/>
      <c r="J13235" s="1"/>
      <c r="K13235" s="1"/>
      <c r="L13235" s="1"/>
      <c r="M13235" s="1"/>
      <c r="N13235" s="1"/>
    </row>
    <row r="13236" spans="6:14" x14ac:dyDescent="0.25">
      <c r="F13236" s="1"/>
      <c r="G13236" s="1"/>
      <c r="H13236" s="1"/>
      <c r="I13236" s="1"/>
      <c r="J13236" s="1"/>
      <c r="K13236" s="1"/>
      <c r="L13236" s="1"/>
      <c r="M13236" s="1"/>
      <c r="N13236" s="1"/>
    </row>
    <row r="13237" spans="6:14" x14ac:dyDescent="0.25">
      <c r="F13237" s="1"/>
      <c r="G13237" s="1"/>
      <c r="H13237" s="1"/>
      <c r="I13237" s="1"/>
      <c r="J13237" s="1"/>
      <c r="K13237" s="1"/>
      <c r="L13237" s="1"/>
      <c r="M13237" s="1"/>
      <c r="N13237" s="1"/>
    </row>
    <row r="13238" spans="6:14" x14ac:dyDescent="0.25">
      <c r="F13238" s="1"/>
      <c r="G13238" s="1"/>
      <c r="H13238" s="1"/>
      <c r="I13238" s="1"/>
      <c r="J13238" s="1"/>
      <c r="K13238" s="1"/>
      <c r="L13238" s="1"/>
      <c r="M13238" s="1"/>
      <c r="N13238" s="1"/>
    </row>
    <row r="13239" spans="6:14" x14ac:dyDescent="0.25">
      <c r="F13239" s="1"/>
      <c r="G13239" s="1"/>
      <c r="H13239" s="1"/>
      <c r="I13239" s="1"/>
      <c r="J13239" s="1"/>
      <c r="K13239" s="1"/>
      <c r="L13239" s="1"/>
      <c r="M13239" s="1"/>
      <c r="N13239" s="1"/>
    </row>
    <row r="13240" spans="6:14" x14ac:dyDescent="0.25">
      <c r="F13240" s="1"/>
      <c r="G13240" s="1"/>
      <c r="H13240" s="1"/>
      <c r="I13240" s="1"/>
      <c r="J13240" s="1"/>
      <c r="K13240" s="1"/>
      <c r="L13240" s="1"/>
      <c r="M13240" s="1"/>
      <c r="N13240" s="1"/>
    </row>
    <row r="13241" spans="6:14" x14ac:dyDescent="0.25">
      <c r="F13241" s="1"/>
      <c r="G13241" s="1"/>
      <c r="H13241" s="1"/>
      <c r="I13241" s="1"/>
      <c r="J13241" s="1"/>
      <c r="K13241" s="1"/>
      <c r="L13241" s="1"/>
      <c r="M13241" s="1"/>
      <c r="N13241" s="1"/>
    </row>
    <row r="13242" spans="6:14" x14ac:dyDescent="0.25">
      <c r="F13242" s="1"/>
      <c r="G13242" s="1"/>
      <c r="H13242" s="1"/>
      <c r="I13242" s="1"/>
      <c r="J13242" s="1"/>
      <c r="K13242" s="1"/>
      <c r="L13242" s="1"/>
      <c r="M13242" s="1"/>
      <c r="N13242" s="1"/>
    </row>
    <row r="13243" spans="6:14" x14ac:dyDescent="0.25">
      <c r="F13243" s="1"/>
      <c r="G13243" s="1"/>
      <c r="H13243" s="1"/>
      <c r="I13243" s="1"/>
      <c r="J13243" s="1"/>
      <c r="K13243" s="1"/>
      <c r="L13243" s="1"/>
      <c r="M13243" s="1"/>
      <c r="N13243" s="1"/>
    </row>
    <row r="13244" spans="6:14" x14ac:dyDescent="0.25">
      <c r="F13244" s="1"/>
      <c r="G13244" s="1"/>
      <c r="H13244" s="1"/>
      <c r="I13244" s="1"/>
      <c r="J13244" s="1"/>
      <c r="K13244" s="1"/>
      <c r="L13244" s="1"/>
      <c r="M13244" s="1"/>
      <c r="N13244" s="1"/>
    </row>
    <row r="13245" spans="6:14" x14ac:dyDescent="0.25">
      <c r="F13245" s="1"/>
      <c r="G13245" s="1"/>
      <c r="H13245" s="1"/>
      <c r="I13245" s="1"/>
      <c r="J13245" s="1"/>
      <c r="K13245" s="1"/>
      <c r="L13245" s="1"/>
      <c r="M13245" s="1"/>
      <c r="N13245" s="1"/>
    </row>
    <row r="13246" spans="6:14" x14ac:dyDescent="0.25">
      <c r="F13246" s="1"/>
      <c r="G13246" s="1"/>
      <c r="H13246" s="1"/>
      <c r="I13246" s="1"/>
      <c r="J13246" s="1"/>
      <c r="K13246" s="1"/>
      <c r="L13246" s="1"/>
      <c r="M13246" s="1"/>
      <c r="N13246" s="1"/>
    </row>
    <row r="13247" spans="6:14" x14ac:dyDescent="0.25">
      <c r="F13247" s="1"/>
      <c r="G13247" s="1"/>
      <c r="H13247" s="1"/>
      <c r="I13247" s="1"/>
      <c r="J13247" s="1"/>
      <c r="K13247" s="1"/>
      <c r="L13247" s="1"/>
      <c r="M13247" s="1"/>
      <c r="N13247" s="1"/>
    </row>
    <row r="13248" spans="6:14" x14ac:dyDescent="0.25">
      <c r="F13248" s="1"/>
      <c r="G13248" s="1"/>
      <c r="H13248" s="1"/>
      <c r="I13248" s="1"/>
      <c r="J13248" s="1"/>
      <c r="K13248" s="1"/>
      <c r="L13248" s="1"/>
      <c r="M13248" s="1"/>
      <c r="N13248" s="1"/>
    </row>
    <row r="13249" spans="6:14" x14ac:dyDescent="0.25">
      <c r="F13249" s="1"/>
      <c r="G13249" s="1"/>
      <c r="H13249" s="1"/>
      <c r="I13249" s="1"/>
      <c r="J13249" s="1"/>
      <c r="K13249" s="1"/>
      <c r="L13249" s="1"/>
      <c r="M13249" s="1"/>
      <c r="N13249" s="1"/>
    </row>
    <row r="13250" spans="6:14" x14ac:dyDescent="0.25">
      <c r="F13250" s="1"/>
      <c r="G13250" s="1"/>
      <c r="H13250" s="1"/>
      <c r="I13250" s="1"/>
      <c r="J13250" s="1"/>
      <c r="K13250" s="1"/>
      <c r="L13250" s="1"/>
      <c r="M13250" s="1"/>
      <c r="N13250" s="1"/>
    </row>
    <row r="13251" spans="6:14" x14ac:dyDescent="0.25">
      <c r="F13251" s="1"/>
      <c r="G13251" s="1"/>
      <c r="H13251" s="1"/>
      <c r="I13251" s="1"/>
      <c r="J13251" s="1"/>
      <c r="K13251" s="1"/>
      <c r="L13251" s="1"/>
      <c r="M13251" s="1"/>
      <c r="N13251" s="1"/>
    </row>
    <row r="13252" spans="6:14" x14ac:dyDescent="0.25">
      <c r="F13252" s="1"/>
      <c r="G13252" s="1"/>
      <c r="H13252" s="1"/>
      <c r="I13252" s="1"/>
      <c r="J13252" s="1"/>
      <c r="K13252" s="1"/>
      <c r="L13252" s="1"/>
      <c r="M13252" s="1"/>
      <c r="N13252" s="1"/>
    </row>
    <row r="13253" spans="6:14" x14ac:dyDescent="0.25">
      <c r="F13253" s="1"/>
      <c r="G13253" s="1"/>
      <c r="H13253" s="1"/>
      <c r="I13253" s="1"/>
      <c r="J13253" s="1"/>
      <c r="K13253" s="1"/>
      <c r="L13253" s="1"/>
      <c r="M13253" s="1"/>
      <c r="N13253" s="1"/>
    </row>
    <row r="13254" spans="6:14" x14ac:dyDescent="0.25">
      <c r="F13254" s="1"/>
      <c r="G13254" s="1"/>
      <c r="H13254" s="1"/>
      <c r="I13254" s="1"/>
      <c r="J13254" s="1"/>
      <c r="K13254" s="1"/>
      <c r="L13254" s="1"/>
      <c r="M13254" s="1"/>
      <c r="N13254" s="1"/>
    </row>
    <row r="13255" spans="6:14" x14ac:dyDescent="0.25">
      <c r="F13255" s="1"/>
      <c r="G13255" s="1"/>
      <c r="H13255" s="1"/>
      <c r="I13255" s="1"/>
      <c r="J13255" s="1"/>
      <c r="K13255" s="1"/>
      <c r="L13255" s="1"/>
      <c r="M13255" s="1"/>
      <c r="N13255" s="1"/>
    </row>
    <row r="13256" spans="6:14" x14ac:dyDescent="0.25">
      <c r="F13256" s="1"/>
      <c r="G13256" s="1"/>
      <c r="H13256" s="1"/>
      <c r="I13256" s="1"/>
      <c r="J13256" s="1"/>
      <c r="K13256" s="1"/>
      <c r="L13256" s="1"/>
      <c r="M13256" s="1"/>
      <c r="N13256" s="1"/>
    </row>
    <row r="13257" spans="6:14" x14ac:dyDescent="0.25">
      <c r="F13257" s="1"/>
      <c r="G13257" s="1"/>
      <c r="H13257" s="1"/>
      <c r="I13257" s="1"/>
      <c r="J13257" s="1"/>
      <c r="K13257" s="1"/>
      <c r="L13257" s="1"/>
      <c r="M13257" s="1"/>
      <c r="N13257" s="1"/>
    </row>
    <row r="13258" spans="6:14" x14ac:dyDescent="0.25">
      <c r="F13258" s="1"/>
      <c r="G13258" s="1"/>
      <c r="H13258" s="1"/>
      <c r="I13258" s="1"/>
      <c r="J13258" s="1"/>
      <c r="K13258" s="1"/>
      <c r="L13258" s="1"/>
      <c r="M13258" s="1"/>
      <c r="N13258" s="1"/>
    </row>
    <row r="13259" spans="6:14" x14ac:dyDescent="0.25">
      <c r="F13259" s="1"/>
      <c r="G13259" s="1"/>
      <c r="H13259" s="1"/>
      <c r="I13259" s="1"/>
      <c r="J13259" s="1"/>
      <c r="K13259" s="1"/>
      <c r="L13259" s="1"/>
      <c r="M13259" s="1"/>
      <c r="N13259" s="1"/>
    </row>
    <row r="13260" spans="6:14" x14ac:dyDescent="0.25">
      <c r="F13260" s="1"/>
      <c r="G13260" s="1"/>
      <c r="H13260" s="1"/>
      <c r="I13260" s="1"/>
      <c r="J13260" s="1"/>
      <c r="K13260" s="1"/>
      <c r="L13260" s="1"/>
      <c r="M13260" s="1"/>
      <c r="N13260" s="1"/>
    </row>
    <row r="13261" spans="6:14" x14ac:dyDescent="0.25">
      <c r="F13261" s="1"/>
      <c r="G13261" s="1"/>
      <c r="H13261" s="1"/>
      <c r="I13261" s="1"/>
      <c r="J13261" s="1"/>
      <c r="K13261" s="1"/>
      <c r="L13261" s="1"/>
      <c r="M13261" s="1"/>
      <c r="N13261" s="1"/>
    </row>
    <row r="13262" spans="6:14" x14ac:dyDescent="0.25">
      <c r="F13262" s="1"/>
      <c r="G13262" s="1"/>
      <c r="H13262" s="1"/>
      <c r="I13262" s="1"/>
      <c r="J13262" s="1"/>
      <c r="K13262" s="1"/>
      <c r="L13262" s="1"/>
      <c r="M13262" s="1"/>
      <c r="N13262" s="1"/>
    </row>
    <row r="13263" spans="6:14" x14ac:dyDescent="0.25">
      <c r="F13263" s="1"/>
      <c r="G13263" s="1"/>
      <c r="H13263" s="1"/>
      <c r="I13263" s="1"/>
      <c r="J13263" s="1"/>
      <c r="K13263" s="1"/>
      <c r="L13263" s="1"/>
      <c r="M13263" s="1"/>
      <c r="N13263" s="1"/>
    </row>
    <row r="13264" spans="6:14" x14ac:dyDescent="0.25">
      <c r="F13264" s="1"/>
      <c r="G13264" s="1"/>
      <c r="H13264" s="1"/>
      <c r="I13264" s="1"/>
      <c r="J13264" s="1"/>
      <c r="K13264" s="1"/>
      <c r="L13264" s="1"/>
      <c r="M13264" s="1"/>
      <c r="N13264" s="1"/>
    </row>
    <row r="13265" spans="6:14" x14ac:dyDescent="0.25">
      <c r="F13265" s="1"/>
      <c r="G13265" s="1"/>
      <c r="H13265" s="1"/>
      <c r="I13265" s="1"/>
      <c r="J13265" s="1"/>
      <c r="K13265" s="1"/>
      <c r="L13265" s="1"/>
      <c r="M13265" s="1"/>
      <c r="N13265" s="1"/>
    </row>
    <row r="13266" spans="6:14" x14ac:dyDescent="0.25">
      <c r="F13266" s="1"/>
      <c r="G13266" s="1"/>
      <c r="H13266" s="1"/>
      <c r="I13266" s="1"/>
      <c r="J13266" s="1"/>
      <c r="K13266" s="1"/>
      <c r="L13266" s="1"/>
      <c r="M13266" s="1"/>
      <c r="N13266" s="1"/>
    </row>
    <row r="13267" spans="6:14" x14ac:dyDescent="0.25">
      <c r="F13267" s="1"/>
      <c r="G13267" s="1"/>
      <c r="H13267" s="1"/>
      <c r="I13267" s="1"/>
      <c r="J13267" s="1"/>
      <c r="K13267" s="1"/>
      <c r="L13267" s="1"/>
      <c r="M13267" s="1"/>
      <c r="N13267" s="1"/>
    </row>
    <row r="13268" spans="6:14" x14ac:dyDescent="0.25">
      <c r="F13268" s="1"/>
      <c r="G13268" s="1"/>
      <c r="H13268" s="1"/>
      <c r="I13268" s="1"/>
      <c r="J13268" s="1"/>
      <c r="K13268" s="1"/>
      <c r="L13268" s="1"/>
      <c r="M13268" s="1"/>
      <c r="N13268" s="1"/>
    </row>
    <row r="13269" spans="6:14" x14ac:dyDescent="0.25">
      <c r="F13269" s="1"/>
      <c r="G13269" s="1"/>
      <c r="H13269" s="1"/>
      <c r="I13269" s="1"/>
      <c r="J13269" s="1"/>
      <c r="K13269" s="1"/>
      <c r="L13269" s="1"/>
      <c r="M13269" s="1"/>
      <c r="N13269" s="1"/>
    </row>
    <row r="13270" spans="6:14" x14ac:dyDescent="0.25">
      <c r="F13270" s="1"/>
      <c r="G13270" s="1"/>
      <c r="H13270" s="1"/>
      <c r="I13270" s="1"/>
      <c r="J13270" s="1"/>
      <c r="K13270" s="1"/>
      <c r="L13270" s="1"/>
      <c r="M13270" s="1"/>
      <c r="N13270" s="1"/>
    </row>
    <row r="13271" spans="6:14" x14ac:dyDescent="0.25">
      <c r="F13271" s="1"/>
      <c r="G13271" s="1"/>
      <c r="H13271" s="1"/>
      <c r="I13271" s="1"/>
      <c r="J13271" s="1"/>
      <c r="K13271" s="1"/>
      <c r="L13271" s="1"/>
      <c r="M13271" s="1"/>
      <c r="N13271" s="1"/>
    </row>
    <row r="13272" spans="6:14" x14ac:dyDescent="0.25">
      <c r="F13272" s="1"/>
      <c r="G13272" s="1"/>
      <c r="H13272" s="1"/>
      <c r="I13272" s="1"/>
      <c r="J13272" s="1"/>
      <c r="K13272" s="1"/>
      <c r="L13272" s="1"/>
      <c r="M13272" s="1"/>
      <c r="N13272" s="1"/>
    </row>
    <row r="13273" spans="6:14" x14ac:dyDescent="0.25">
      <c r="F13273" s="1"/>
      <c r="G13273" s="1"/>
      <c r="H13273" s="1"/>
      <c r="I13273" s="1"/>
      <c r="J13273" s="1"/>
      <c r="K13273" s="1"/>
      <c r="L13273" s="1"/>
      <c r="M13273" s="1"/>
      <c r="N13273" s="1"/>
    </row>
    <row r="13274" spans="6:14" x14ac:dyDescent="0.25">
      <c r="F13274" s="1"/>
      <c r="G13274" s="1"/>
      <c r="H13274" s="1"/>
      <c r="I13274" s="1"/>
      <c r="J13274" s="1"/>
      <c r="K13274" s="1"/>
      <c r="L13274" s="1"/>
      <c r="M13274" s="1"/>
      <c r="N13274" s="1"/>
    </row>
    <row r="13275" spans="6:14" x14ac:dyDescent="0.25">
      <c r="F13275" s="1"/>
      <c r="G13275" s="1"/>
      <c r="H13275" s="1"/>
      <c r="I13275" s="1"/>
      <c r="J13275" s="1"/>
      <c r="K13275" s="1"/>
      <c r="L13275" s="1"/>
      <c r="M13275" s="1"/>
      <c r="N13275" s="1"/>
    </row>
    <row r="13276" spans="6:14" x14ac:dyDescent="0.25">
      <c r="F13276" s="1"/>
      <c r="G13276" s="1"/>
      <c r="H13276" s="1"/>
      <c r="I13276" s="1"/>
      <c r="J13276" s="1"/>
      <c r="K13276" s="1"/>
      <c r="L13276" s="1"/>
      <c r="M13276" s="1"/>
      <c r="N13276" s="1"/>
    </row>
    <row r="13277" spans="6:14" x14ac:dyDescent="0.25">
      <c r="F13277" s="1"/>
      <c r="G13277" s="1"/>
      <c r="H13277" s="1"/>
      <c r="I13277" s="1"/>
      <c r="J13277" s="1"/>
      <c r="K13277" s="1"/>
      <c r="L13277" s="1"/>
      <c r="M13277" s="1"/>
      <c r="N13277" s="1"/>
    </row>
    <row r="13278" spans="6:14" x14ac:dyDescent="0.25">
      <c r="F13278" s="1"/>
      <c r="G13278" s="1"/>
      <c r="H13278" s="1"/>
      <c r="I13278" s="1"/>
      <c r="J13278" s="1"/>
      <c r="K13278" s="1"/>
      <c r="L13278" s="1"/>
      <c r="M13278" s="1"/>
      <c r="N13278" s="1"/>
    </row>
    <row r="13279" spans="6:14" x14ac:dyDescent="0.25">
      <c r="F13279" s="1"/>
      <c r="G13279" s="1"/>
      <c r="H13279" s="1"/>
      <c r="I13279" s="1"/>
      <c r="J13279" s="1"/>
      <c r="K13279" s="1"/>
      <c r="L13279" s="1"/>
      <c r="M13279" s="1"/>
      <c r="N13279" s="1"/>
    </row>
    <row r="13280" spans="6:14" x14ac:dyDescent="0.25">
      <c r="F13280" s="1"/>
      <c r="G13280" s="1"/>
      <c r="H13280" s="1"/>
      <c r="I13280" s="1"/>
      <c r="J13280" s="1"/>
      <c r="K13280" s="1"/>
      <c r="L13280" s="1"/>
      <c r="M13280" s="1"/>
      <c r="N13280" s="1"/>
    </row>
    <row r="13281" spans="6:14" x14ac:dyDescent="0.25">
      <c r="F13281" s="1"/>
      <c r="G13281" s="1"/>
      <c r="H13281" s="1"/>
      <c r="I13281" s="1"/>
      <c r="J13281" s="1"/>
      <c r="K13281" s="1"/>
      <c r="L13281" s="1"/>
      <c r="M13281" s="1"/>
      <c r="N13281" s="1"/>
    </row>
    <row r="13282" spans="6:14" x14ac:dyDescent="0.25">
      <c r="F13282" s="1"/>
      <c r="G13282" s="1"/>
      <c r="H13282" s="1"/>
      <c r="I13282" s="1"/>
      <c r="J13282" s="1"/>
      <c r="K13282" s="1"/>
      <c r="L13282" s="1"/>
      <c r="M13282" s="1"/>
      <c r="N13282" s="1"/>
    </row>
    <row r="13283" spans="6:14" x14ac:dyDescent="0.25">
      <c r="F13283" s="1"/>
      <c r="G13283" s="1"/>
      <c r="H13283" s="1"/>
      <c r="I13283" s="1"/>
      <c r="J13283" s="1"/>
      <c r="K13283" s="1"/>
      <c r="L13283" s="1"/>
      <c r="M13283" s="1"/>
      <c r="N13283" s="1"/>
    </row>
    <row r="13284" spans="6:14" x14ac:dyDescent="0.25">
      <c r="F13284" s="1"/>
      <c r="G13284" s="1"/>
      <c r="H13284" s="1"/>
      <c r="I13284" s="1"/>
      <c r="J13284" s="1"/>
      <c r="K13284" s="1"/>
      <c r="L13284" s="1"/>
      <c r="M13284" s="1"/>
      <c r="N13284" s="1"/>
    </row>
    <row r="13285" spans="6:14" x14ac:dyDescent="0.25">
      <c r="F13285" s="1"/>
      <c r="G13285" s="1"/>
      <c r="H13285" s="1"/>
      <c r="I13285" s="1"/>
      <c r="J13285" s="1"/>
      <c r="K13285" s="1"/>
      <c r="L13285" s="1"/>
      <c r="M13285" s="1"/>
      <c r="N13285" s="1"/>
    </row>
    <row r="13286" spans="6:14" x14ac:dyDescent="0.25">
      <c r="F13286" s="1"/>
      <c r="G13286" s="1"/>
      <c r="H13286" s="1"/>
      <c r="I13286" s="1"/>
      <c r="J13286" s="1"/>
      <c r="K13286" s="1"/>
      <c r="L13286" s="1"/>
      <c r="M13286" s="1"/>
      <c r="N13286" s="1"/>
    </row>
    <row r="13287" spans="6:14" x14ac:dyDescent="0.25">
      <c r="F13287" s="1"/>
      <c r="G13287" s="1"/>
      <c r="H13287" s="1"/>
      <c r="I13287" s="1"/>
      <c r="J13287" s="1"/>
      <c r="K13287" s="1"/>
      <c r="L13287" s="1"/>
      <c r="M13287" s="1"/>
      <c r="N13287" s="1"/>
    </row>
    <row r="13288" spans="6:14" x14ac:dyDescent="0.25">
      <c r="F13288" s="1"/>
      <c r="G13288" s="1"/>
      <c r="H13288" s="1"/>
      <c r="I13288" s="1"/>
      <c r="J13288" s="1"/>
      <c r="K13288" s="1"/>
      <c r="L13288" s="1"/>
      <c r="M13288" s="1"/>
      <c r="N13288" s="1"/>
    </row>
    <row r="13289" spans="6:14" x14ac:dyDescent="0.25">
      <c r="F13289" s="1"/>
      <c r="G13289" s="1"/>
      <c r="H13289" s="1"/>
      <c r="I13289" s="1"/>
      <c r="J13289" s="1"/>
      <c r="K13289" s="1"/>
      <c r="L13289" s="1"/>
      <c r="M13289" s="1"/>
      <c r="N13289" s="1"/>
    </row>
    <row r="13290" spans="6:14" x14ac:dyDescent="0.25">
      <c r="F13290" s="1"/>
      <c r="G13290" s="1"/>
      <c r="H13290" s="1"/>
      <c r="I13290" s="1"/>
      <c r="J13290" s="1"/>
      <c r="K13290" s="1"/>
      <c r="L13290" s="1"/>
      <c r="M13290" s="1"/>
      <c r="N13290" s="1"/>
    </row>
    <row r="13291" spans="6:14" x14ac:dyDescent="0.25">
      <c r="F13291" s="1"/>
      <c r="G13291" s="1"/>
      <c r="H13291" s="1"/>
      <c r="I13291" s="1"/>
      <c r="J13291" s="1"/>
      <c r="K13291" s="1"/>
      <c r="L13291" s="1"/>
      <c r="M13291" s="1"/>
      <c r="N13291" s="1"/>
    </row>
    <row r="13292" spans="6:14" x14ac:dyDescent="0.25">
      <c r="F13292" s="1"/>
      <c r="G13292" s="1"/>
      <c r="H13292" s="1"/>
      <c r="I13292" s="1"/>
      <c r="J13292" s="1"/>
      <c r="K13292" s="1"/>
      <c r="L13292" s="1"/>
      <c r="M13292" s="1"/>
      <c r="N13292" s="1"/>
    </row>
    <row r="13293" spans="6:14" x14ac:dyDescent="0.25">
      <c r="F13293" s="1"/>
      <c r="G13293" s="1"/>
      <c r="H13293" s="1"/>
      <c r="I13293" s="1"/>
      <c r="J13293" s="1"/>
      <c r="K13293" s="1"/>
      <c r="L13293" s="1"/>
      <c r="M13293" s="1"/>
      <c r="N13293" s="1"/>
    </row>
    <row r="13294" spans="6:14" x14ac:dyDescent="0.25">
      <c r="F13294" s="1"/>
      <c r="G13294" s="1"/>
      <c r="H13294" s="1"/>
      <c r="I13294" s="1"/>
      <c r="J13294" s="1"/>
      <c r="K13294" s="1"/>
      <c r="L13294" s="1"/>
      <c r="M13294" s="1"/>
      <c r="N13294" s="1"/>
    </row>
    <row r="13295" spans="6:14" x14ac:dyDescent="0.25">
      <c r="F13295" s="1"/>
      <c r="G13295" s="1"/>
      <c r="H13295" s="1"/>
      <c r="I13295" s="1"/>
      <c r="J13295" s="1"/>
      <c r="K13295" s="1"/>
      <c r="L13295" s="1"/>
      <c r="M13295" s="1"/>
      <c r="N13295" s="1"/>
    </row>
    <row r="13296" spans="6:14" x14ac:dyDescent="0.25">
      <c r="F13296" s="1"/>
      <c r="G13296" s="1"/>
      <c r="H13296" s="1"/>
      <c r="I13296" s="1"/>
      <c r="J13296" s="1"/>
      <c r="K13296" s="1"/>
      <c r="L13296" s="1"/>
      <c r="M13296" s="1"/>
      <c r="N13296" s="1"/>
    </row>
    <row r="13297" spans="6:14" x14ac:dyDescent="0.25">
      <c r="F13297" s="1"/>
      <c r="G13297" s="1"/>
      <c r="H13297" s="1"/>
      <c r="I13297" s="1"/>
      <c r="J13297" s="1"/>
      <c r="K13297" s="1"/>
      <c r="L13297" s="1"/>
      <c r="M13297" s="1"/>
      <c r="N13297" s="1"/>
    </row>
    <row r="13298" spans="6:14" x14ac:dyDescent="0.25">
      <c r="F13298" s="1"/>
      <c r="G13298" s="1"/>
      <c r="H13298" s="1"/>
      <c r="I13298" s="1"/>
      <c r="J13298" s="1"/>
      <c r="K13298" s="1"/>
      <c r="L13298" s="1"/>
      <c r="M13298" s="1"/>
      <c r="N13298" s="1"/>
    </row>
    <row r="13299" spans="6:14" x14ac:dyDescent="0.25">
      <c r="F13299" s="1"/>
      <c r="G13299" s="1"/>
      <c r="H13299" s="1"/>
      <c r="I13299" s="1"/>
      <c r="J13299" s="1"/>
      <c r="K13299" s="1"/>
      <c r="L13299" s="1"/>
      <c r="M13299" s="1"/>
      <c r="N13299" s="1"/>
    </row>
    <row r="13300" spans="6:14" x14ac:dyDescent="0.25">
      <c r="F13300" s="1"/>
      <c r="G13300" s="1"/>
      <c r="H13300" s="1"/>
      <c r="I13300" s="1"/>
      <c r="J13300" s="1"/>
      <c r="K13300" s="1"/>
      <c r="L13300" s="1"/>
      <c r="M13300" s="1"/>
      <c r="N13300" s="1"/>
    </row>
    <row r="13301" spans="6:14" x14ac:dyDescent="0.25">
      <c r="F13301" s="1"/>
      <c r="G13301" s="1"/>
      <c r="H13301" s="1"/>
      <c r="I13301" s="1"/>
      <c r="J13301" s="1"/>
      <c r="K13301" s="1"/>
      <c r="L13301" s="1"/>
      <c r="M13301" s="1"/>
      <c r="N13301" s="1"/>
    </row>
    <row r="13302" spans="6:14" x14ac:dyDescent="0.25">
      <c r="F13302" s="1"/>
      <c r="G13302" s="1"/>
      <c r="H13302" s="1"/>
      <c r="I13302" s="1"/>
      <c r="J13302" s="1"/>
      <c r="K13302" s="1"/>
      <c r="L13302" s="1"/>
      <c r="M13302" s="1"/>
      <c r="N13302" s="1"/>
    </row>
    <row r="13303" spans="6:14" x14ac:dyDescent="0.25">
      <c r="F13303" s="1"/>
      <c r="G13303" s="1"/>
      <c r="H13303" s="1"/>
      <c r="I13303" s="1"/>
      <c r="J13303" s="1"/>
      <c r="K13303" s="1"/>
      <c r="L13303" s="1"/>
      <c r="M13303" s="1"/>
      <c r="N13303" s="1"/>
    </row>
    <row r="13304" spans="6:14" x14ac:dyDescent="0.25">
      <c r="F13304" s="1"/>
      <c r="G13304" s="1"/>
      <c r="H13304" s="1"/>
      <c r="I13304" s="1"/>
      <c r="J13304" s="1"/>
      <c r="K13304" s="1"/>
      <c r="L13304" s="1"/>
      <c r="M13304" s="1"/>
      <c r="N13304" s="1"/>
    </row>
    <row r="13305" spans="6:14" x14ac:dyDescent="0.25">
      <c r="F13305" s="1"/>
      <c r="G13305" s="1"/>
      <c r="H13305" s="1"/>
      <c r="I13305" s="1"/>
      <c r="J13305" s="1"/>
      <c r="K13305" s="1"/>
      <c r="L13305" s="1"/>
      <c r="M13305" s="1"/>
      <c r="N13305" s="1"/>
    </row>
    <row r="13306" spans="6:14" x14ac:dyDescent="0.25">
      <c r="F13306" s="1"/>
      <c r="G13306" s="1"/>
      <c r="H13306" s="1"/>
      <c r="I13306" s="1"/>
      <c r="J13306" s="1"/>
      <c r="K13306" s="1"/>
      <c r="L13306" s="1"/>
      <c r="M13306" s="1"/>
      <c r="N13306" s="1"/>
    </row>
    <row r="13307" spans="6:14" x14ac:dyDescent="0.25">
      <c r="F13307" s="1"/>
      <c r="G13307" s="1"/>
      <c r="H13307" s="1"/>
      <c r="I13307" s="1"/>
      <c r="J13307" s="1"/>
      <c r="K13307" s="1"/>
      <c r="L13307" s="1"/>
      <c r="M13307" s="1"/>
      <c r="N13307" s="1"/>
    </row>
    <row r="13308" spans="6:14" x14ac:dyDescent="0.25">
      <c r="F13308" s="1"/>
      <c r="G13308" s="1"/>
      <c r="H13308" s="1"/>
      <c r="I13308" s="1"/>
      <c r="J13308" s="1"/>
      <c r="K13308" s="1"/>
      <c r="L13308" s="1"/>
      <c r="M13308" s="1"/>
      <c r="N13308" s="1"/>
    </row>
    <row r="13309" spans="6:14" x14ac:dyDescent="0.25">
      <c r="F13309" s="1"/>
      <c r="G13309" s="1"/>
      <c r="H13309" s="1"/>
      <c r="I13309" s="1"/>
      <c r="J13309" s="1"/>
      <c r="K13309" s="1"/>
      <c r="L13309" s="1"/>
      <c r="M13309" s="1"/>
      <c r="N13309" s="1"/>
    </row>
    <row r="13310" spans="6:14" x14ac:dyDescent="0.25">
      <c r="F13310" s="1"/>
      <c r="G13310" s="1"/>
      <c r="H13310" s="1"/>
      <c r="I13310" s="1"/>
      <c r="J13310" s="1"/>
      <c r="K13310" s="1"/>
      <c r="L13310" s="1"/>
      <c r="M13310" s="1"/>
      <c r="N13310" s="1"/>
    </row>
    <row r="13311" spans="6:14" x14ac:dyDescent="0.25">
      <c r="F13311" s="1"/>
      <c r="G13311" s="1"/>
      <c r="H13311" s="1"/>
      <c r="I13311" s="1"/>
      <c r="J13311" s="1"/>
      <c r="K13311" s="1"/>
      <c r="L13311" s="1"/>
      <c r="M13311" s="1"/>
      <c r="N13311" s="1"/>
    </row>
    <row r="13312" spans="6:14" x14ac:dyDescent="0.25">
      <c r="F13312" s="1"/>
      <c r="G13312" s="1"/>
      <c r="H13312" s="1"/>
      <c r="I13312" s="1"/>
      <c r="J13312" s="1"/>
      <c r="K13312" s="1"/>
      <c r="L13312" s="1"/>
      <c r="M13312" s="1"/>
      <c r="N13312" s="1"/>
    </row>
    <row r="13313" spans="6:14" x14ac:dyDescent="0.25">
      <c r="F13313" s="1"/>
      <c r="G13313" s="1"/>
      <c r="H13313" s="1"/>
      <c r="I13313" s="1"/>
      <c r="J13313" s="1"/>
      <c r="K13313" s="1"/>
      <c r="L13313" s="1"/>
      <c r="M13313" s="1"/>
      <c r="N13313" s="1"/>
    </row>
    <row r="13314" spans="6:14" x14ac:dyDescent="0.25">
      <c r="F13314" s="1"/>
      <c r="G13314" s="1"/>
      <c r="H13314" s="1"/>
      <c r="I13314" s="1"/>
      <c r="J13314" s="1"/>
      <c r="K13314" s="1"/>
      <c r="L13314" s="1"/>
      <c r="M13314" s="1"/>
      <c r="N13314" s="1"/>
    </row>
    <row r="13315" spans="6:14" x14ac:dyDescent="0.25">
      <c r="F13315" s="1"/>
      <c r="G13315" s="1"/>
      <c r="H13315" s="1"/>
      <c r="I13315" s="1"/>
      <c r="J13315" s="1"/>
      <c r="K13315" s="1"/>
      <c r="L13315" s="1"/>
      <c r="M13315" s="1"/>
      <c r="N13315" s="1"/>
    </row>
    <row r="13316" spans="6:14" x14ac:dyDescent="0.25">
      <c r="F13316" s="1"/>
      <c r="G13316" s="1"/>
      <c r="H13316" s="1"/>
      <c r="I13316" s="1"/>
      <c r="J13316" s="1"/>
      <c r="K13316" s="1"/>
      <c r="L13316" s="1"/>
      <c r="M13316" s="1"/>
      <c r="N13316" s="1"/>
    </row>
    <row r="13317" spans="6:14" x14ac:dyDescent="0.25">
      <c r="F13317" s="1"/>
      <c r="G13317" s="1"/>
      <c r="H13317" s="1"/>
      <c r="I13317" s="1"/>
      <c r="J13317" s="1"/>
      <c r="K13317" s="1"/>
      <c r="L13317" s="1"/>
      <c r="M13317" s="1"/>
      <c r="N13317" s="1"/>
    </row>
    <row r="13318" spans="6:14" x14ac:dyDescent="0.25">
      <c r="F13318" s="1"/>
      <c r="G13318" s="1"/>
      <c r="H13318" s="1"/>
      <c r="I13318" s="1"/>
      <c r="J13318" s="1"/>
      <c r="K13318" s="1"/>
      <c r="L13318" s="1"/>
      <c r="M13318" s="1"/>
      <c r="N13318" s="1"/>
    </row>
    <row r="13319" spans="6:14" x14ac:dyDescent="0.25">
      <c r="F13319" s="1"/>
      <c r="G13319" s="1"/>
      <c r="H13319" s="1"/>
      <c r="I13319" s="1"/>
      <c r="J13319" s="1"/>
      <c r="K13319" s="1"/>
      <c r="L13319" s="1"/>
      <c r="M13319" s="1"/>
      <c r="N13319" s="1"/>
    </row>
    <row r="13320" spans="6:14" x14ac:dyDescent="0.25">
      <c r="F13320" s="1"/>
      <c r="G13320" s="1"/>
      <c r="H13320" s="1"/>
      <c r="I13320" s="1"/>
      <c r="J13320" s="1"/>
      <c r="K13320" s="1"/>
      <c r="L13320" s="1"/>
      <c r="M13320" s="1"/>
      <c r="N13320" s="1"/>
    </row>
    <row r="13321" spans="6:14" x14ac:dyDescent="0.25">
      <c r="F13321" s="1"/>
      <c r="G13321" s="1"/>
      <c r="H13321" s="1"/>
      <c r="I13321" s="1"/>
      <c r="J13321" s="1"/>
      <c r="K13321" s="1"/>
      <c r="L13321" s="1"/>
      <c r="M13321" s="1"/>
      <c r="N13321" s="1"/>
    </row>
    <row r="13322" spans="6:14" x14ac:dyDescent="0.25">
      <c r="F13322" s="1"/>
      <c r="G13322" s="1"/>
      <c r="H13322" s="1"/>
      <c r="I13322" s="1"/>
      <c r="J13322" s="1"/>
      <c r="K13322" s="1"/>
      <c r="L13322" s="1"/>
      <c r="M13322" s="1"/>
      <c r="N13322" s="1"/>
    </row>
    <row r="13323" spans="6:14" x14ac:dyDescent="0.25">
      <c r="F13323" s="1"/>
      <c r="G13323" s="1"/>
      <c r="H13323" s="1"/>
      <c r="I13323" s="1"/>
      <c r="J13323" s="1"/>
      <c r="K13323" s="1"/>
      <c r="L13323" s="1"/>
      <c r="M13323" s="1"/>
      <c r="N13323" s="1"/>
    </row>
    <row r="13324" spans="6:14" x14ac:dyDescent="0.25">
      <c r="F13324" s="1"/>
      <c r="G13324" s="1"/>
      <c r="H13324" s="1"/>
      <c r="I13324" s="1"/>
      <c r="J13324" s="1"/>
      <c r="K13324" s="1"/>
      <c r="L13324" s="1"/>
      <c r="M13324" s="1"/>
      <c r="N13324" s="1"/>
    </row>
    <row r="13325" spans="6:14" x14ac:dyDescent="0.25">
      <c r="F13325" s="1"/>
      <c r="G13325" s="1"/>
      <c r="H13325" s="1"/>
      <c r="I13325" s="1"/>
      <c r="J13325" s="1"/>
      <c r="K13325" s="1"/>
      <c r="L13325" s="1"/>
      <c r="M13325" s="1"/>
      <c r="N13325" s="1"/>
    </row>
    <row r="13326" spans="6:14" x14ac:dyDescent="0.25">
      <c r="F13326" s="1"/>
      <c r="G13326" s="1"/>
      <c r="H13326" s="1"/>
      <c r="I13326" s="1"/>
      <c r="J13326" s="1"/>
      <c r="K13326" s="1"/>
      <c r="L13326" s="1"/>
      <c r="M13326" s="1"/>
      <c r="N13326" s="1"/>
    </row>
    <row r="13327" spans="6:14" x14ac:dyDescent="0.25">
      <c r="F13327" s="1"/>
      <c r="G13327" s="1"/>
      <c r="H13327" s="1"/>
      <c r="I13327" s="1"/>
      <c r="J13327" s="1"/>
      <c r="K13327" s="1"/>
      <c r="L13327" s="1"/>
      <c r="M13327" s="1"/>
      <c r="N13327" s="1"/>
    </row>
    <row r="13328" spans="6:14" x14ac:dyDescent="0.25">
      <c r="F13328" s="1"/>
      <c r="G13328" s="1"/>
      <c r="H13328" s="1"/>
      <c r="I13328" s="1"/>
      <c r="J13328" s="1"/>
      <c r="K13328" s="1"/>
      <c r="L13328" s="1"/>
      <c r="M13328" s="1"/>
      <c r="N13328" s="1"/>
    </row>
    <row r="13329" spans="6:14" x14ac:dyDescent="0.25">
      <c r="F13329" s="1"/>
      <c r="G13329" s="1"/>
      <c r="H13329" s="1"/>
      <c r="I13329" s="1"/>
      <c r="J13329" s="1"/>
      <c r="K13329" s="1"/>
      <c r="L13329" s="1"/>
      <c r="M13329" s="1"/>
      <c r="N13329" s="1"/>
    </row>
    <row r="13330" spans="6:14" x14ac:dyDescent="0.25">
      <c r="F13330" s="1"/>
      <c r="G13330" s="1"/>
      <c r="H13330" s="1"/>
      <c r="I13330" s="1"/>
      <c r="J13330" s="1"/>
      <c r="K13330" s="1"/>
      <c r="L13330" s="1"/>
      <c r="M13330" s="1"/>
      <c r="N13330" s="1"/>
    </row>
    <row r="13331" spans="6:14" x14ac:dyDescent="0.25">
      <c r="F13331" s="1"/>
      <c r="G13331" s="1"/>
      <c r="H13331" s="1"/>
      <c r="I13331" s="1"/>
      <c r="J13331" s="1"/>
      <c r="K13331" s="1"/>
      <c r="L13331" s="1"/>
      <c r="M13331" s="1"/>
      <c r="N13331" s="1"/>
    </row>
    <row r="13332" spans="6:14" x14ac:dyDescent="0.25">
      <c r="F13332" s="1"/>
      <c r="G13332" s="1"/>
      <c r="H13332" s="1"/>
      <c r="I13332" s="1"/>
      <c r="J13332" s="1"/>
      <c r="K13332" s="1"/>
      <c r="L13332" s="1"/>
      <c r="M13332" s="1"/>
      <c r="N13332" s="1"/>
    </row>
    <row r="13333" spans="6:14" x14ac:dyDescent="0.25">
      <c r="F13333" s="1"/>
      <c r="G13333" s="1"/>
      <c r="H13333" s="1"/>
      <c r="I13333" s="1"/>
      <c r="J13333" s="1"/>
      <c r="K13333" s="1"/>
      <c r="L13333" s="1"/>
      <c r="M13333" s="1"/>
      <c r="N13333" s="1"/>
    </row>
    <row r="13334" spans="6:14" x14ac:dyDescent="0.25">
      <c r="F13334" s="1"/>
      <c r="G13334" s="1"/>
      <c r="H13334" s="1"/>
      <c r="I13334" s="1"/>
      <c r="J13334" s="1"/>
      <c r="K13334" s="1"/>
      <c r="L13334" s="1"/>
      <c r="M13334" s="1"/>
      <c r="N13334" s="1"/>
    </row>
    <row r="13335" spans="6:14" x14ac:dyDescent="0.25">
      <c r="F13335" s="1"/>
      <c r="G13335" s="1"/>
      <c r="H13335" s="1"/>
      <c r="I13335" s="1"/>
      <c r="J13335" s="1"/>
      <c r="K13335" s="1"/>
      <c r="L13335" s="1"/>
      <c r="M13335" s="1"/>
      <c r="N13335" s="1"/>
    </row>
    <row r="13336" spans="6:14" x14ac:dyDescent="0.25">
      <c r="F13336" s="1"/>
      <c r="G13336" s="1"/>
      <c r="H13336" s="1"/>
      <c r="I13336" s="1"/>
      <c r="J13336" s="1"/>
      <c r="K13336" s="1"/>
      <c r="L13336" s="1"/>
      <c r="M13336" s="1"/>
      <c r="N13336" s="1"/>
    </row>
    <row r="13337" spans="6:14" x14ac:dyDescent="0.25">
      <c r="F13337" s="1"/>
      <c r="G13337" s="1"/>
      <c r="H13337" s="1"/>
      <c r="I13337" s="1"/>
      <c r="J13337" s="1"/>
      <c r="K13337" s="1"/>
      <c r="L13337" s="1"/>
      <c r="M13337" s="1"/>
      <c r="N13337" s="1"/>
    </row>
    <row r="13338" spans="6:14" x14ac:dyDescent="0.25">
      <c r="F13338" s="1"/>
      <c r="G13338" s="1"/>
      <c r="H13338" s="1"/>
      <c r="I13338" s="1"/>
      <c r="J13338" s="1"/>
      <c r="K13338" s="1"/>
      <c r="L13338" s="1"/>
      <c r="M13338" s="1"/>
      <c r="N13338" s="1"/>
    </row>
    <row r="13339" spans="6:14" x14ac:dyDescent="0.25">
      <c r="F13339" s="1"/>
      <c r="G13339" s="1"/>
      <c r="H13339" s="1"/>
      <c r="I13339" s="1"/>
      <c r="J13339" s="1"/>
      <c r="K13339" s="1"/>
      <c r="L13339" s="1"/>
      <c r="M13339" s="1"/>
      <c r="N13339" s="1"/>
    </row>
    <row r="13340" spans="6:14" x14ac:dyDescent="0.25">
      <c r="F13340" s="1"/>
      <c r="G13340" s="1"/>
      <c r="H13340" s="1"/>
      <c r="I13340" s="1"/>
      <c r="J13340" s="1"/>
      <c r="K13340" s="1"/>
      <c r="L13340" s="1"/>
      <c r="M13340" s="1"/>
      <c r="N13340" s="1"/>
    </row>
    <row r="13341" spans="6:14" x14ac:dyDescent="0.25">
      <c r="F13341" s="1"/>
      <c r="G13341" s="1"/>
      <c r="H13341" s="1"/>
      <c r="I13341" s="1"/>
      <c r="J13341" s="1"/>
      <c r="K13341" s="1"/>
      <c r="L13341" s="1"/>
      <c r="M13341" s="1"/>
      <c r="N13341" s="1"/>
    </row>
    <row r="13342" spans="6:14" x14ac:dyDescent="0.25">
      <c r="F13342" s="1"/>
      <c r="G13342" s="1"/>
      <c r="H13342" s="1"/>
      <c r="I13342" s="1"/>
      <c r="J13342" s="1"/>
      <c r="K13342" s="1"/>
      <c r="L13342" s="1"/>
      <c r="M13342" s="1"/>
      <c r="N13342" s="1"/>
    </row>
    <row r="13343" spans="6:14" x14ac:dyDescent="0.25">
      <c r="F13343" s="1"/>
      <c r="G13343" s="1"/>
      <c r="H13343" s="1"/>
      <c r="I13343" s="1"/>
      <c r="J13343" s="1"/>
      <c r="K13343" s="1"/>
      <c r="L13343" s="1"/>
      <c r="M13343" s="1"/>
      <c r="N13343" s="1"/>
    </row>
    <row r="13344" spans="6:14" x14ac:dyDescent="0.25">
      <c r="F13344" s="1"/>
      <c r="G13344" s="1"/>
      <c r="H13344" s="1"/>
      <c r="I13344" s="1"/>
      <c r="J13344" s="1"/>
      <c r="K13344" s="1"/>
      <c r="L13344" s="1"/>
      <c r="M13344" s="1"/>
      <c r="N13344" s="1"/>
    </row>
    <row r="13345" spans="6:14" x14ac:dyDescent="0.25">
      <c r="F13345" s="1"/>
      <c r="G13345" s="1"/>
      <c r="H13345" s="1"/>
      <c r="I13345" s="1"/>
      <c r="J13345" s="1"/>
      <c r="K13345" s="1"/>
      <c r="L13345" s="1"/>
      <c r="M13345" s="1"/>
      <c r="N13345" s="1"/>
    </row>
    <row r="13346" spans="6:14" x14ac:dyDescent="0.25">
      <c r="F13346" s="1"/>
      <c r="G13346" s="1"/>
      <c r="H13346" s="1"/>
      <c r="I13346" s="1"/>
      <c r="J13346" s="1"/>
      <c r="K13346" s="1"/>
      <c r="L13346" s="1"/>
      <c r="M13346" s="1"/>
      <c r="N13346" s="1"/>
    </row>
    <row r="13347" spans="6:14" x14ac:dyDescent="0.25">
      <c r="F13347" s="1"/>
      <c r="G13347" s="1"/>
      <c r="H13347" s="1"/>
      <c r="I13347" s="1"/>
      <c r="J13347" s="1"/>
      <c r="K13347" s="1"/>
      <c r="L13347" s="1"/>
      <c r="M13347" s="1"/>
      <c r="N13347" s="1"/>
    </row>
    <row r="13348" spans="6:14" x14ac:dyDescent="0.25">
      <c r="F13348" s="1"/>
      <c r="G13348" s="1"/>
      <c r="H13348" s="1"/>
      <c r="I13348" s="1"/>
      <c r="J13348" s="1"/>
      <c r="K13348" s="1"/>
      <c r="L13348" s="1"/>
      <c r="M13348" s="1"/>
      <c r="N13348" s="1"/>
    </row>
    <row r="13349" spans="6:14" x14ac:dyDescent="0.25">
      <c r="F13349" s="1"/>
      <c r="G13349" s="1"/>
      <c r="H13349" s="1"/>
      <c r="I13349" s="1"/>
      <c r="J13349" s="1"/>
      <c r="K13349" s="1"/>
      <c r="L13349" s="1"/>
      <c r="M13349" s="1"/>
      <c r="N13349" s="1"/>
    </row>
    <row r="13350" spans="6:14" x14ac:dyDescent="0.25">
      <c r="F13350" s="1"/>
      <c r="G13350" s="1"/>
      <c r="H13350" s="1"/>
      <c r="I13350" s="1"/>
      <c r="J13350" s="1"/>
      <c r="K13350" s="1"/>
      <c r="L13350" s="1"/>
      <c r="M13350" s="1"/>
      <c r="N13350" s="1"/>
    </row>
    <row r="13351" spans="6:14" x14ac:dyDescent="0.25">
      <c r="F13351" s="1"/>
      <c r="G13351" s="1"/>
      <c r="H13351" s="1"/>
      <c r="I13351" s="1"/>
      <c r="J13351" s="1"/>
      <c r="K13351" s="1"/>
      <c r="L13351" s="1"/>
      <c r="M13351" s="1"/>
      <c r="N13351" s="1"/>
    </row>
    <row r="13352" spans="6:14" x14ac:dyDescent="0.25">
      <c r="F13352" s="1"/>
      <c r="G13352" s="1"/>
      <c r="H13352" s="1"/>
      <c r="I13352" s="1"/>
      <c r="J13352" s="1"/>
      <c r="K13352" s="1"/>
      <c r="L13352" s="1"/>
      <c r="M13352" s="1"/>
      <c r="N13352" s="1"/>
    </row>
    <row r="13353" spans="6:14" x14ac:dyDescent="0.25">
      <c r="F13353" s="1"/>
      <c r="G13353" s="1"/>
      <c r="H13353" s="1"/>
      <c r="I13353" s="1"/>
      <c r="J13353" s="1"/>
      <c r="K13353" s="1"/>
      <c r="L13353" s="1"/>
      <c r="M13353" s="1"/>
      <c r="N13353" s="1"/>
    </row>
    <row r="13354" spans="6:14" x14ac:dyDescent="0.25">
      <c r="F13354" s="1"/>
      <c r="G13354" s="1"/>
      <c r="H13354" s="1"/>
      <c r="I13354" s="1"/>
      <c r="J13354" s="1"/>
      <c r="K13354" s="1"/>
      <c r="L13354" s="1"/>
      <c r="M13354" s="1"/>
      <c r="N13354" s="1"/>
    </row>
    <row r="13355" spans="6:14" x14ac:dyDescent="0.25">
      <c r="F13355" s="1"/>
      <c r="G13355" s="1"/>
      <c r="H13355" s="1"/>
      <c r="I13355" s="1"/>
      <c r="J13355" s="1"/>
      <c r="K13355" s="1"/>
      <c r="L13355" s="1"/>
      <c r="M13355" s="1"/>
      <c r="N13355" s="1"/>
    </row>
    <row r="13356" spans="6:14" x14ac:dyDescent="0.25">
      <c r="F13356" s="1"/>
      <c r="G13356" s="1"/>
      <c r="H13356" s="1"/>
      <c r="I13356" s="1"/>
      <c r="J13356" s="1"/>
      <c r="K13356" s="1"/>
      <c r="L13356" s="1"/>
      <c r="M13356" s="1"/>
      <c r="N13356" s="1"/>
    </row>
    <row r="13357" spans="6:14" x14ac:dyDescent="0.25">
      <c r="F13357" s="1"/>
      <c r="G13357" s="1"/>
      <c r="H13357" s="1"/>
      <c r="I13357" s="1"/>
      <c r="J13357" s="1"/>
      <c r="K13357" s="1"/>
      <c r="L13357" s="1"/>
      <c r="M13357" s="1"/>
      <c r="N13357" s="1"/>
    </row>
    <row r="13358" spans="6:14" x14ac:dyDescent="0.25">
      <c r="F13358" s="1"/>
      <c r="G13358" s="1"/>
      <c r="H13358" s="1"/>
      <c r="I13358" s="1"/>
      <c r="J13358" s="1"/>
      <c r="K13358" s="1"/>
      <c r="L13358" s="1"/>
      <c r="M13358" s="1"/>
      <c r="N13358" s="1"/>
    </row>
    <row r="13359" spans="6:14" x14ac:dyDescent="0.25">
      <c r="F13359" s="1"/>
      <c r="G13359" s="1"/>
      <c r="H13359" s="1"/>
      <c r="I13359" s="1"/>
      <c r="J13359" s="1"/>
      <c r="K13359" s="1"/>
      <c r="L13359" s="1"/>
      <c r="M13359" s="1"/>
      <c r="N13359" s="1"/>
    </row>
    <row r="13360" spans="6:14" x14ac:dyDescent="0.25">
      <c r="F13360" s="1"/>
      <c r="G13360" s="1"/>
      <c r="H13360" s="1"/>
      <c r="I13360" s="1"/>
      <c r="J13360" s="1"/>
      <c r="K13360" s="1"/>
      <c r="L13360" s="1"/>
      <c r="M13360" s="1"/>
      <c r="N13360" s="1"/>
    </row>
    <row r="13361" spans="6:14" x14ac:dyDescent="0.25">
      <c r="F13361" s="1"/>
      <c r="G13361" s="1"/>
      <c r="H13361" s="1"/>
      <c r="I13361" s="1"/>
      <c r="J13361" s="1"/>
      <c r="K13361" s="1"/>
      <c r="L13361" s="1"/>
      <c r="M13361" s="1"/>
      <c r="N13361" s="1"/>
    </row>
    <row r="13362" spans="6:14" x14ac:dyDescent="0.25">
      <c r="F13362" s="1"/>
      <c r="G13362" s="1"/>
      <c r="H13362" s="1"/>
      <c r="I13362" s="1"/>
      <c r="J13362" s="1"/>
      <c r="K13362" s="1"/>
      <c r="L13362" s="1"/>
      <c r="M13362" s="1"/>
      <c r="N13362" s="1"/>
    </row>
    <row r="13363" spans="6:14" x14ac:dyDescent="0.25">
      <c r="F13363" s="1"/>
      <c r="G13363" s="1"/>
      <c r="H13363" s="1"/>
      <c r="I13363" s="1"/>
      <c r="J13363" s="1"/>
      <c r="K13363" s="1"/>
      <c r="L13363" s="1"/>
      <c r="M13363" s="1"/>
      <c r="N13363" s="1"/>
    </row>
    <row r="13364" spans="6:14" x14ac:dyDescent="0.25">
      <c r="F13364" s="1"/>
      <c r="G13364" s="1"/>
      <c r="H13364" s="1"/>
      <c r="I13364" s="1"/>
      <c r="J13364" s="1"/>
      <c r="K13364" s="1"/>
      <c r="L13364" s="1"/>
      <c r="M13364" s="1"/>
      <c r="N13364" s="1"/>
    </row>
    <row r="13365" spans="6:14" x14ac:dyDescent="0.25">
      <c r="F13365" s="1"/>
      <c r="G13365" s="1"/>
      <c r="H13365" s="1"/>
      <c r="I13365" s="1"/>
      <c r="J13365" s="1"/>
      <c r="K13365" s="1"/>
      <c r="L13365" s="1"/>
      <c r="M13365" s="1"/>
      <c r="N13365" s="1"/>
    </row>
    <row r="13366" spans="6:14" x14ac:dyDescent="0.25">
      <c r="F13366" s="1"/>
      <c r="G13366" s="1"/>
      <c r="H13366" s="1"/>
      <c r="I13366" s="1"/>
      <c r="J13366" s="1"/>
      <c r="K13366" s="1"/>
      <c r="L13366" s="1"/>
      <c r="M13366" s="1"/>
      <c r="N13366" s="1"/>
    </row>
    <row r="13367" spans="6:14" x14ac:dyDescent="0.25">
      <c r="F13367" s="1"/>
      <c r="G13367" s="1"/>
      <c r="H13367" s="1"/>
      <c r="I13367" s="1"/>
      <c r="J13367" s="1"/>
      <c r="K13367" s="1"/>
      <c r="L13367" s="1"/>
      <c r="M13367" s="1"/>
      <c r="N13367" s="1"/>
    </row>
    <row r="13368" spans="6:14" x14ac:dyDescent="0.25">
      <c r="F13368" s="1"/>
      <c r="G13368" s="1"/>
      <c r="H13368" s="1"/>
      <c r="I13368" s="1"/>
      <c r="J13368" s="1"/>
      <c r="K13368" s="1"/>
      <c r="L13368" s="1"/>
      <c r="M13368" s="1"/>
      <c r="N13368" s="1"/>
    </row>
    <row r="13369" spans="6:14" x14ac:dyDescent="0.25">
      <c r="F13369" s="1"/>
      <c r="G13369" s="1"/>
      <c r="H13369" s="1"/>
      <c r="I13369" s="1"/>
      <c r="J13369" s="1"/>
      <c r="K13369" s="1"/>
      <c r="L13369" s="1"/>
      <c r="M13369" s="1"/>
      <c r="N13369" s="1"/>
    </row>
    <row r="13370" spans="6:14" x14ac:dyDescent="0.25">
      <c r="F13370" s="1"/>
      <c r="G13370" s="1"/>
      <c r="H13370" s="1"/>
      <c r="I13370" s="1"/>
      <c r="J13370" s="1"/>
      <c r="K13370" s="1"/>
      <c r="L13370" s="1"/>
      <c r="M13370" s="1"/>
      <c r="N13370" s="1"/>
    </row>
    <row r="13371" spans="6:14" x14ac:dyDescent="0.25">
      <c r="F13371" s="1"/>
      <c r="G13371" s="1"/>
      <c r="H13371" s="1"/>
      <c r="I13371" s="1"/>
      <c r="J13371" s="1"/>
      <c r="K13371" s="1"/>
      <c r="L13371" s="1"/>
      <c r="M13371" s="1"/>
      <c r="N13371" s="1"/>
    </row>
    <row r="13372" spans="6:14" x14ac:dyDescent="0.25">
      <c r="F13372" s="1"/>
      <c r="G13372" s="1"/>
      <c r="H13372" s="1"/>
      <c r="I13372" s="1"/>
      <c r="J13372" s="1"/>
      <c r="K13372" s="1"/>
      <c r="L13372" s="1"/>
      <c r="M13372" s="1"/>
      <c r="N13372" s="1"/>
    </row>
    <row r="13373" spans="6:14" x14ac:dyDescent="0.25">
      <c r="F13373" s="1"/>
      <c r="G13373" s="1"/>
      <c r="H13373" s="1"/>
      <c r="I13373" s="1"/>
      <c r="J13373" s="1"/>
      <c r="K13373" s="1"/>
      <c r="L13373" s="1"/>
      <c r="M13373" s="1"/>
      <c r="N13373" s="1"/>
    </row>
    <row r="13374" spans="6:14" x14ac:dyDescent="0.25">
      <c r="F13374" s="1"/>
      <c r="G13374" s="1"/>
      <c r="H13374" s="1"/>
      <c r="I13374" s="1"/>
      <c r="J13374" s="1"/>
      <c r="K13374" s="1"/>
      <c r="L13374" s="1"/>
      <c r="M13374" s="1"/>
      <c r="N13374" s="1"/>
    </row>
    <row r="13375" spans="6:14" x14ac:dyDescent="0.25">
      <c r="F13375" s="1"/>
      <c r="G13375" s="1"/>
      <c r="H13375" s="1"/>
      <c r="I13375" s="1"/>
      <c r="J13375" s="1"/>
      <c r="K13375" s="1"/>
      <c r="L13375" s="1"/>
      <c r="M13375" s="1"/>
      <c r="N13375" s="1"/>
    </row>
    <row r="13376" spans="6:14" x14ac:dyDescent="0.25">
      <c r="F13376" s="1"/>
      <c r="G13376" s="1"/>
      <c r="H13376" s="1"/>
      <c r="I13376" s="1"/>
      <c r="J13376" s="1"/>
      <c r="K13376" s="1"/>
      <c r="L13376" s="1"/>
      <c r="M13376" s="1"/>
      <c r="N13376" s="1"/>
    </row>
    <row r="13377" spans="6:14" x14ac:dyDescent="0.25">
      <c r="F13377" s="1"/>
      <c r="G13377" s="1"/>
      <c r="H13377" s="1"/>
      <c r="I13377" s="1"/>
      <c r="J13377" s="1"/>
      <c r="K13377" s="1"/>
      <c r="L13377" s="1"/>
      <c r="M13377" s="1"/>
      <c r="N13377" s="1"/>
    </row>
    <row r="13378" spans="6:14" x14ac:dyDescent="0.25">
      <c r="F13378" s="1"/>
      <c r="G13378" s="1"/>
      <c r="H13378" s="1"/>
      <c r="I13378" s="1"/>
      <c r="J13378" s="1"/>
      <c r="K13378" s="1"/>
      <c r="L13378" s="1"/>
      <c r="M13378" s="1"/>
      <c r="N13378" s="1"/>
    </row>
    <row r="13379" spans="6:14" x14ac:dyDescent="0.25">
      <c r="F13379" s="1"/>
      <c r="G13379" s="1"/>
      <c r="H13379" s="1"/>
      <c r="I13379" s="1"/>
      <c r="J13379" s="1"/>
      <c r="K13379" s="1"/>
      <c r="L13379" s="1"/>
      <c r="M13379" s="1"/>
      <c r="N13379" s="1"/>
    </row>
    <row r="13380" spans="6:14" x14ac:dyDescent="0.25">
      <c r="F13380" s="1"/>
      <c r="G13380" s="1"/>
      <c r="H13380" s="1"/>
      <c r="I13380" s="1"/>
      <c r="J13380" s="1"/>
      <c r="K13380" s="1"/>
      <c r="L13380" s="1"/>
      <c r="M13380" s="1"/>
      <c r="N13380" s="1"/>
    </row>
    <row r="13381" spans="6:14" x14ac:dyDescent="0.25">
      <c r="F13381" s="1"/>
      <c r="G13381" s="1"/>
      <c r="H13381" s="1"/>
      <c r="I13381" s="1"/>
      <c r="J13381" s="1"/>
      <c r="K13381" s="1"/>
      <c r="L13381" s="1"/>
      <c r="M13381" s="1"/>
      <c r="N13381" s="1"/>
    </row>
    <row r="13382" spans="6:14" x14ac:dyDescent="0.25">
      <c r="F13382" s="1"/>
      <c r="G13382" s="1"/>
      <c r="H13382" s="1"/>
      <c r="I13382" s="1"/>
      <c r="J13382" s="1"/>
      <c r="K13382" s="1"/>
      <c r="L13382" s="1"/>
      <c r="M13382" s="1"/>
      <c r="N13382" s="1"/>
    </row>
    <row r="13383" spans="6:14" x14ac:dyDescent="0.25">
      <c r="F13383" s="1"/>
      <c r="G13383" s="1"/>
      <c r="H13383" s="1"/>
      <c r="I13383" s="1"/>
      <c r="J13383" s="1"/>
      <c r="K13383" s="1"/>
      <c r="L13383" s="1"/>
      <c r="M13383" s="1"/>
      <c r="N13383" s="1"/>
    </row>
    <row r="13384" spans="6:14" x14ac:dyDescent="0.25">
      <c r="F13384" s="1"/>
      <c r="G13384" s="1"/>
      <c r="H13384" s="1"/>
      <c r="I13384" s="1"/>
      <c r="J13384" s="1"/>
      <c r="K13384" s="1"/>
      <c r="L13384" s="1"/>
      <c r="M13384" s="1"/>
      <c r="N13384" s="1"/>
    </row>
    <row r="13385" spans="6:14" x14ac:dyDescent="0.25">
      <c r="F13385" s="1"/>
      <c r="G13385" s="1"/>
      <c r="H13385" s="1"/>
      <c r="I13385" s="1"/>
      <c r="J13385" s="1"/>
      <c r="K13385" s="1"/>
      <c r="L13385" s="1"/>
      <c r="M13385" s="1"/>
      <c r="N13385" s="1"/>
    </row>
    <row r="13386" spans="6:14" x14ac:dyDescent="0.25">
      <c r="F13386" s="1"/>
      <c r="G13386" s="1"/>
      <c r="H13386" s="1"/>
      <c r="I13386" s="1"/>
      <c r="J13386" s="1"/>
      <c r="K13386" s="1"/>
      <c r="L13386" s="1"/>
      <c r="M13386" s="1"/>
      <c r="N13386" s="1"/>
    </row>
    <row r="13387" spans="6:14" x14ac:dyDescent="0.25">
      <c r="F13387" s="1"/>
      <c r="G13387" s="1"/>
      <c r="H13387" s="1"/>
      <c r="I13387" s="1"/>
      <c r="J13387" s="1"/>
      <c r="K13387" s="1"/>
      <c r="L13387" s="1"/>
      <c r="M13387" s="1"/>
      <c r="N13387" s="1"/>
    </row>
    <row r="13388" spans="6:14" x14ac:dyDescent="0.25">
      <c r="F13388" s="1"/>
      <c r="G13388" s="1"/>
      <c r="H13388" s="1"/>
      <c r="I13388" s="1"/>
      <c r="J13388" s="1"/>
      <c r="K13388" s="1"/>
      <c r="L13388" s="1"/>
      <c r="M13388" s="1"/>
      <c r="N13388" s="1"/>
    </row>
    <row r="13389" spans="6:14" x14ac:dyDescent="0.25">
      <c r="F13389" s="1"/>
      <c r="G13389" s="1"/>
      <c r="H13389" s="1"/>
      <c r="I13389" s="1"/>
      <c r="J13389" s="1"/>
      <c r="K13389" s="1"/>
      <c r="L13389" s="1"/>
      <c r="M13389" s="1"/>
      <c r="N13389" s="1"/>
    </row>
    <row r="13390" spans="6:14" x14ac:dyDescent="0.25">
      <c r="F13390" s="1"/>
      <c r="G13390" s="1"/>
      <c r="H13390" s="1"/>
      <c r="I13390" s="1"/>
      <c r="J13390" s="1"/>
      <c r="K13390" s="1"/>
      <c r="L13390" s="1"/>
      <c r="M13390" s="1"/>
      <c r="N13390" s="1"/>
    </row>
    <row r="13391" spans="6:14" x14ac:dyDescent="0.25">
      <c r="F13391" s="1"/>
      <c r="G13391" s="1"/>
      <c r="H13391" s="1"/>
      <c r="I13391" s="1"/>
      <c r="J13391" s="1"/>
      <c r="K13391" s="1"/>
      <c r="L13391" s="1"/>
      <c r="M13391" s="1"/>
      <c r="N13391" s="1"/>
    </row>
    <row r="13392" spans="6:14" x14ac:dyDescent="0.25">
      <c r="F13392" s="1"/>
      <c r="G13392" s="1"/>
      <c r="H13392" s="1"/>
      <c r="I13392" s="1"/>
      <c r="J13392" s="1"/>
      <c r="K13392" s="1"/>
      <c r="L13392" s="1"/>
      <c r="M13392" s="1"/>
      <c r="N13392" s="1"/>
    </row>
    <row r="13393" spans="6:14" x14ac:dyDescent="0.25">
      <c r="F13393" s="1"/>
      <c r="G13393" s="1"/>
      <c r="H13393" s="1"/>
      <c r="I13393" s="1"/>
      <c r="J13393" s="1"/>
      <c r="K13393" s="1"/>
      <c r="L13393" s="1"/>
      <c r="M13393" s="1"/>
      <c r="N13393" s="1"/>
    </row>
    <row r="13394" spans="6:14" x14ac:dyDescent="0.25">
      <c r="F13394" s="1"/>
      <c r="G13394" s="1"/>
      <c r="H13394" s="1"/>
      <c r="I13394" s="1"/>
      <c r="J13394" s="1"/>
      <c r="K13394" s="1"/>
      <c r="L13394" s="1"/>
      <c r="M13394" s="1"/>
      <c r="N13394" s="1"/>
    </row>
    <row r="13395" spans="6:14" x14ac:dyDescent="0.25">
      <c r="F13395" s="1"/>
      <c r="G13395" s="1"/>
      <c r="H13395" s="1"/>
      <c r="I13395" s="1"/>
      <c r="J13395" s="1"/>
      <c r="K13395" s="1"/>
      <c r="L13395" s="1"/>
      <c r="M13395" s="1"/>
      <c r="N13395" s="1"/>
    </row>
    <row r="13396" spans="6:14" x14ac:dyDescent="0.25">
      <c r="F13396" s="1"/>
      <c r="G13396" s="1"/>
      <c r="H13396" s="1"/>
      <c r="I13396" s="1"/>
      <c r="J13396" s="1"/>
      <c r="K13396" s="1"/>
      <c r="L13396" s="1"/>
      <c r="M13396" s="1"/>
      <c r="N13396" s="1"/>
    </row>
    <row r="13397" spans="6:14" x14ac:dyDescent="0.25">
      <c r="F13397" s="1"/>
      <c r="G13397" s="1"/>
      <c r="H13397" s="1"/>
      <c r="I13397" s="1"/>
      <c r="J13397" s="1"/>
      <c r="K13397" s="1"/>
      <c r="L13397" s="1"/>
      <c r="M13397" s="1"/>
      <c r="N13397" s="1"/>
    </row>
    <row r="13398" spans="6:14" x14ac:dyDescent="0.25">
      <c r="F13398" s="1"/>
      <c r="G13398" s="1"/>
      <c r="H13398" s="1"/>
      <c r="I13398" s="1"/>
      <c r="J13398" s="1"/>
      <c r="K13398" s="1"/>
      <c r="L13398" s="1"/>
      <c r="M13398" s="1"/>
      <c r="N13398" s="1"/>
    </row>
    <row r="13399" spans="6:14" x14ac:dyDescent="0.25">
      <c r="F13399" s="1"/>
      <c r="G13399" s="1"/>
      <c r="H13399" s="1"/>
      <c r="I13399" s="1"/>
      <c r="J13399" s="1"/>
      <c r="K13399" s="1"/>
      <c r="L13399" s="1"/>
      <c r="M13399" s="1"/>
      <c r="N13399" s="1"/>
    </row>
    <row r="13400" spans="6:14" x14ac:dyDescent="0.25">
      <c r="F13400" s="1"/>
      <c r="G13400" s="1"/>
      <c r="H13400" s="1"/>
      <c r="I13400" s="1"/>
      <c r="J13400" s="1"/>
      <c r="K13400" s="1"/>
      <c r="L13400" s="1"/>
      <c r="M13400" s="1"/>
      <c r="N13400" s="1"/>
    </row>
    <row r="13401" spans="6:14" x14ac:dyDescent="0.25">
      <c r="F13401" s="1"/>
      <c r="G13401" s="1"/>
      <c r="H13401" s="1"/>
      <c r="I13401" s="1"/>
      <c r="J13401" s="1"/>
      <c r="K13401" s="1"/>
      <c r="L13401" s="1"/>
      <c r="M13401" s="1"/>
      <c r="N13401" s="1"/>
    </row>
    <row r="13402" spans="6:14" x14ac:dyDescent="0.25">
      <c r="F13402" s="1"/>
      <c r="G13402" s="1"/>
      <c r="H13402" s="1"/>
      <c r="I13402" s="1"/>
      <c r="J13402" s="1"/>
      <c r="K13402" s="1"/>
      <c r="L13402" s="1"/>
      <c r="M13402" s="1"/>
      <c r="N13402" s="1"/>
    </row>
    <row r="13403" spans="6:14" x14ac:dyDescent="0.25">
      <c r="F13403" s="1"/>
      <c r="G13403" s="1"/>
      <c r="H13403" s="1"/>
      <c r="I13403" s="1"/>
      <c r="J13403" s="1"/>
      <c r="K13403" s="1"/>
      <c r="L13403" s="1"/>
      <c r="M13403" s="1"/>
      <c r="N13403" s="1"/>
    </row>
    <row r="13404" spans="6:14" x14ac:dyDescent="0.25">
      <c r="F13404" s="1"/>
      <c r="G13404" s="1"/>
      <c r="H13404" s="1"/>
      <c r="I13404" s="1"/>
      <c r="J13404" s="1"/>
      <c r="K13404" s="1"/>
      <c r="L13404" s="1"/>
      <c r="M13404" s="1"/>
      <c r="N13404" s="1"/>
    </row>
    <row r="13405" spans="6:14" x14ac:dyDescent="0.25">
      <c r="F13405" s="1"/>
      <c r="G13405" s="1"/>
      <c r="H13405" s="1"/>
      <c r="I13405" s="1"/>
      <c r="J13405" s="1"/>
      <c r="K13405" s="1"/>
      <c r="L13405" s="1"/>
      <c r="M13405" s="1"/>
      <c r="N13405" s="1"/>
    </row>
    <row r="13406" spans="6:14" x14ac:dyDescent="0.25">
      <c r="F13406" s="1"/>
      <c r="G13406" s="1"/>
      <c r="H13406" s="1"/>
      <c r="I13406" s="1"/>
      <c r="J13406" s="1"/>
      <c r="K13406" s="1"/>
      <c r="L13406" s="1"/>
      <c r="M13406" s="1"/>
      <c r="N13406" s="1"/>
    </row>
    <row r="13407" spans="6:14" x14ac:dyDescent="0.25">
      <c r="F13407" s="1"/>
      <c r="G13407" s="1"/>
      <c r="H13407" s="1"/>
      <c r="I13407" s="1"/>
      <c r="J13407" s="1"/>
      <c r="K13407" s="1"/>
      <c r="L13407" s="1"/>
      <c r="M13407" s="1"/>
      <c r="N13407" s="1"/>
    </row>
    <row r="13408" spans="6:14" x14ac:dyDescent="0.25">
      <c r="F13408" s="1"/>
      <c r="G13408" s="1"/>
      <c r="H13408" s="1"/>
      <c r="I13408" s="1"/>
      <c r="J13408" s="1"/>
      <c r="K13408" s="1"/>
      <c r="L13408" s="1"/>
      <c r="M13408" s="1"/>
      <c r="N13408" s="1"/>
    </row>
    <row r="13409" spans="6:14" x14ac:dyDescent="0.25">
      <c r="F13409" s="1"/>
      <c r="G13409" s="1"/>
      <c r="H13409" s="1"/>
      <c r="I13409" s="1"/>
      <c r="J13409" s="1"/>
      <c r="K13409" s="1"/>
      <c r="L13409" s="1"/>
      <c r="M13409" s="1"/>
      <c r="N13409" s="1"/>
    </row>
    <row r="13410" spans="6:14" x14ac:dyDescent="0.25">
      <c r="F13410" s="1"/>
      <c r="G13410" s="1"/>
      <c r="H13410" s="1"/>
      <c r="I13410" s="1"/>
      <c r="J13410" s="1"/>
      <c r="K13410" s="1"/>
      <c r="L13410" s="1"/>
      <c r="M13410" s="1"/>
      <c r="N13410" s="1"/>
    </row>
    <row r="13411" spans="6:14" x14ac:dyDescent="0.25">
      <c r="F13411" s="1"/>
      <c r="G13411" s="1"/>
      <c r="H13411" s="1"/>
      <c r="I13411" s="1"/>
      <c r="J13411" s="1"/>
      <c r="K13411" s="1"/>
      <c r="L13411" s="1"/>
      <c r="M13411" s="1"/>
      <c r="N13411" s="1"/>
    </row>
    <row r="13412" spans="6:14" x14ac:dyDescent="0.25">
      <c r="F13412" s="1"/>
      <c r="G13412" s="1"/>
      <c r="H13412" s="1"/>
      <c r="I13412" s="1"/>
      <c r="J13412" s="1"/>
      <c r="K13412" s="1"/>
      <c r="L13412" s="1"/>
      <c r="M13412" s="1"/>
      <c r="N13412" s="1"/>
    </row>
    <row r="13413" spans="6:14" x14ac:dyDescent="0.25">
      <c r="F13413" s="1"/>
      <c r="G13413" s="1"/>
      <c r="H13413" s="1"/>
      <c r="I13413" s="1"/>
      <c r="J13413" s="1"/>
      <c r="K13413" s="1"/>
      <c r="L13413" s="1"/>
      <c r="M13413" s="1"/>
      <c r="N13413" s="1"/>
    </row>
    <row r="13414" spans="6:14" x14ac:dyDescent="0.25">
      <c r="F13414" s="1"/>
      <c r="G13414" s="1"/>
      <c r="H13414" s="1"/>
      <c r="I13414" s="1"/>
      <c r="J13414" s="1"/>
      <c r="K13414" s="1"/>
      <c r="L13414" s="1"/>
      <c r="M13414" s="1"/>
      <c r="N13414" s="1"/>
    </row>
    <row r="13415" spans="6:14" x14ac:dyDescent="0.25">
      <c r="F13415" s="1"/>
      <c r="G13415" s="1"/>
      <c r="H13415" s="1"/>
      <c r="I13415" s="1"/>
      <c r="J13415" s="1"/>
      <c r="K13415" s="1"/>
      <c r="L13415" s="1"/>
      <c r="M13415" s="1"/>
      <c r="N13415" s="1"/>
    </row>
    <row r="13416" spans="6:14" x14ac:dyDescent="0.25">
      <c r="F13416" s="1"/>
      <c r="G13416" s="1"/>
      <c r="H13416" s="1"/>
      <c r="I13416" s="1"/>
      <c r="J13416" s="1"/>
      <c r="K13416" s="1"/>
      <c r="L13416" s="1"/>
      <c r="M13416" s="1"/>
      <c r="N13416" s="1"/>
    </row>
    <row r="13417" spans="6:14" x14ac:dyDescent="0.25">
      <c r="F13417" s="1"/>
      <c r="G13417" s="1"/>
      <c r="H13417" s="1"/>
      <c r="I13417" s="1"/>
      <c r="J13417" s="1"/>
      <c r="K13417" s="1"/>
      <c r="L13417" s="1"/>
      <c r="M13417" s="1"/>
      <c r="N13417" s="1"/>
    </row>
    <row r="13418" spans="6:14" x14ac:dyDescent="0.25">
      <c r="F13418" s="1"/>
      <c r="G13418" s="1"/>
      <c r="H13418" s="1"/>
      <c r="I13418" s="1"/>
      <c r="J13418" s="1"/>
      <c r="K13418" s="1"/>
      <c r="L13418" s="1"/>
      <c r="M13418" s="1"/>
      <c r="N13418" s="1"/>
    </row>
    <row r="13419" spans="6:14" x14ac:dyDescent="0.25">
      <c r="F13419" s="1"/>
      <c r="G13419" s="1"/>
      <c r="H13419" s="1"/>
      <c r="I13419" s="1"/>
      <c r="J13419" s="1"/>
      <c r="K13419" s="1"/>
      <c r="L13419" s="1"/>
      <c r="M13419" s="1"/>
      <c r="N13419" s="1"/>
    </row>
    <row r="13420" spans="6:14" x14ac:dyDescent="0.25">
      <c r="F13420" s="1"/>
      <c r="G13420" s="1"/>
      <c r="H13420" s="1"/>
      <c r="I13420" s="1"/>
      <c r="J13420" s="1"/>
      <c r="K13420" s="1"/>
      <c r="L13420" s="1"/>
      <c r="M13420" s="1"/>
      <c r="N13420" s="1"/>
    </row>
    <row r="13421" spans="6:14" x14ac:dyDescent="0.25">
      <c r="F13421" s="1"/>
      <c r="G13421" s="1"/>
      <c r="H13421" s="1"/>
      <c r="I13421" s="1"/>
      <c r="J13421" s="1"/>
      <c r="K13421" s="1"/>
      <c r="L13421" s="1"/>
      <c r="M13421" s="1"/>
      <c r="N13421" s="1"/>
    </row>
    <row r="13422" spans="6:14" x14ac:dyDescent="0.25">
      <c r="F13422" s="1"/>
      <c r="G13422" s="1"/>
      <c r="H13422" s="1"/>
      <c r="I13422" s="1"/>
      <c r="J13422" s="1"/>
      <c r="K13422" s="1"/>
      <c r="L13422" s="1"/>
      <c r="M13422" s="1"/>
      <c r="N13422" s="1"/>
    </row>
    <row r="13423" spans="6:14" x14ac:dyDescent="0.25">
      <c r="F13423" s="1"/>
      <c r="G13423" s="1"/>
      <c r="H13423" s="1"/>
      <c r="I13423" s="1"/>
      <c r="J13423" s="1"/>
      <c r="K13423" s="1"/>
      <c r="L13423" s="1"/>
      <c r="M13423" s="1"/>
      <c r="N13423" s="1"/>
    </row>
    <row r="13424" spans="6:14" x14ac:dyDescent="0.25">
      <c r="F13424" s="1"/>
      <c r="G13424" s="1"/>
      <c r="H13424" s="1"/>
      <c r="I13424" s="1"/>
      <c r="J13424" s="1"/>
      <c r="K13424" s="1"/>
      <c r="L13424" s="1"/>
      <c r="M13424" s="1"/>
      <c r="N13424" s="1"/>
    </row>
    <row r="13425" spans="6:14" x14ac:dyDescent="0.25">
      <c r="F13425" s="1"/>
      <c r="G13425" s="1"/>
      <c r="H13425" s="1"/>
      <c r="I13425" s="1"/>
      <c r="J13425" s="1"/>
      <c r="K13425" s="1"/>
      <c r="L13425" s="1"/>
      <c r="M13425" s="1"/>
      <c r="N13425" s="1"/>
    </row>
    <row r="13426" spans="6:14" x14ac:dyDescent="0.25">
      <c r="F13426" s="1"/>
      <c r="G13426" s="1"/>
      <c r="H13426" s="1"/>
      <c r="I13426" s="1"/>
      <c r="J13426" s="1"/>
      <c r="K13426" s="1"/>
      <c r="L13426" s="1"/>
      <c r="M13426" s="1"/>
      <c r="N13426" s="1"/>
    </row>
    <row r="13427" spans="6:14" x14ac:dyDescent="0.25">
      <c r="F13427" s="1"/>
      <c r="G13427" s="1"/>
      <c r="H13427" s="1"/>
      <c r="I13427" s="1"/>
      <c r="J13427" s="1"/>
      <c r="K13427" s="1"/>
      <c r="L13427" s="1"/>
      <c r="M13427" s="1"/>
      <c r="N13427" s="1"/>
    </row>
    <row r="13428" spans="6:14" x14ac:dyDescent="0.25">
      <c r="F13428" s="1"/>
      <c r="G13428" s="1"/>
      <c r="H13428" s="1"/>
      <c r="I13428" s="1"/>
      <c r="J13428" s="1"/>
      <c r="K13428" s="1"/>
      <c r="L13428" s="1"/>
      <c r="M13428" s="1"/>
      <c r="N13428" s="1"/>
    </row>
    <row r="13429" spans="6:14" x14ac:dyDescent="0.25">
      <c r="F13429" s="1"/>
      <c r="G13429" s="1"/>
      <c r="H13429" s="1"/>
      <c r="I13429" s="1"/>
      <c r="J13429" s="1"/>
      <c r="K13429" s="1"/>
      <c r="L13429" s="1"/>
      <c r="M13429" s="1"/>
      <c r="N13429" s="1"/>
    </row>
    <row r="13430" spans="6:14" x14ac:dyDescent="0.25">
      <c r="F13430" s="1"/>
      <c r="G13430" s="1"/>
      <c r="H13430" s="1"/>
      <c r="I13430" s="1"/>
      <c r="J13430" s="1"/>
      <c r="K13430" s="1"/>
      <c r="L13430" s="1"/>
      <c r="M13430" s="1"/>
      <c r="N13430" s="1"/>
    </row>
    <row r="13431" spans="6:14" x14ac:dyDescent="0.25">
      <c r="F13431" s="1"/>
      <c r="G13431" s="1"/>
      <c r="H13431" s="1"/>
      <c r="I13431" s="1"/>
      <c r="J13431" s="1"/>
      <c r="K13431" s="1"/>
      <c r="L13431" s="1"/>
      <c r="M13431" s="1"/>
      <c r="N13431" s="1"/>
    </row>
    <row r="13432" spans="6:14" x14ac:dyDescent="0.25">
      <c r="F13432" s="1"/>
      <c r="G13432" s="1"/>
      <c r="H13432" s="1"/>
      <c r="I13432" s="1"/>
      <c r="J13432" s="1"/>
      <c r="K13432" s="1"/>
      <c r="L13432" s="1"/>
      <c r="M13432" s="1"/>
      <c r="N13432" s="1"/>
    </row>
    <row r="13433" spans="6:14" x14ac:dyDescent="0.25">
      <c r="F13433" s="1"/>
      <c r="G13433" s="1"/>
      <c r="H13433" s="1"/>
      <c r="I13433" s="1"/>
      <c r="J13433" s="1"/>
      <c r="K13433" s="1"/>
      <c r="L13433" s="1"/>
      <c r="M13433" s="1"/>
      <c r="N13433" s="1"/>
    </row>
    <row r="13434" spans="6:14" x14ac:dyDescent="0.25">
      <c r="F13434" s="1"/>
      <c r="G13434" s="1"/>
      <c r="H13434" s="1"/>
      <c r="I13434" s="1"/>
      <c r="J13434" s="1"/>
      <c r="K13434" s="1"/>
      <c r="L13434" s="1"/>
      <c r="M13434" s="1"/>
      <c r="N13434" s="1"/>
    </row>
    <row r="13435" spans="6:14" x14ac:dyDescent="0.25">
      <c r="F13435" s="1"/>
      <c r="G13435" s="1"/>
      <c r="H13435" s="1"/>
      <c r="I13435" s="1"/>
      <c r="J13435" s="1"/>
      <c r="K13435" s="1"/>
      <c r="L13435" s="1"/>
      <c r="M13435" s="1"/>
      <c r="N13435" s="1"/>
    </row>
    <row r="13436" spans="6:14" x14ac:dyDescent="0.25">
      <c r="F13436" s="1"/>
      <c r="G13436" s="1"/>
      <c r="H13436" s="1"/>
      <c r="I13436" s="1"/>
      <c r="J13436" s="1"/>
      <c r="K13436" s="1"/>
      <c r="L13436" s="1"/>
      <c r="M13436" s="1"/>
      <c r="N13436" s="1"/>
    </row>
    <row r="13437" spans="6:14" x14ac:dyDescent="0.25">
      <c r="F13437" s="1"/>
      <c r="G13437" s="1"/>
      <c r="H13437" s="1"/>
      <c r="I13437" s="1"/>
      <c r="J13437" s="1"/>
      <c r="K13437" s="1"/>
      <c r="L13437" s="1"/>
      <c r="M13437" s="1"/>
      <c r="N13437" s="1"/>
    </row>
    <row r="13438" spans="6:14" x14ac:dyDescent="0.25">
      <c r="F13438" s="1"/>
      <c r="G13438" s="1"/>
      <c r="H13438" s="1"/>
      <c r="I13438" s="1"/>
      <c r="J13438" s="1"/>
      <c r="K13438" s="1"/>
      <c r="L13438" s="1"/>
      <c r="M13438" s="1"/>
      <c r="N13438" s="1"/>
    </row>
    <row r="13439" spans="6:14" x14ac:dyDescent="0.25">
      <c r="F13439" s="1"/>
      <c r="G13439" s="1"/>
      <c r="H13439" s="1"/>
      <c r="I13439" s="1"/>
      <c r="J13439" s="1"/>
      <c r="K13439" s="1"/>
      <c r="L13439" s="1"/>
      <c r="M13439" s="1"/>
      <c r="N13439" s="1"/>
    </row>
    <row r="13440" spans="6:14" x14ac:dyDescent="0.25">
      <c r="F13440" s="1"/>
      <c r="G13440" s="1"/>
      <c r="H13440" s="1"/>
      <c r="I13440" s="1"/>
      <c r="J13440" s="1"/>
      <c r="K13440" s="1"/>
      <c r="L13440" s="1"/>
      <c r="M13440" s="1"/>
      <c r="N13440" s="1"/>
    </row>
    <row r="13441" spans="6:14" x14ac:dyDescent="0.25">
      <c r="F13441" s="1"/>
      <c r="G13441" s="1"/>
      <c r="H13441" s="1"/>
      <c r="I13441" s="1"/>
      <c r="J13441" s="1"/>
      <c r="K13441" s="1"/>
      <c r="L13441" s="1"/>
      <c r="M13441" s="1"/>
      <c r="N13441" s="1"/>
    </row>
    <row r="13442" spans="6:14" x14ac:dyDescent="0.25">
      <c r="F13442" s="1"/>
      <c r="G13442" s="1"/>
      <c r="H13442" s="1"/>
      <c r="I13442" s="1"/>
      <c r="J13442" s="1"/>
      <c r="K13442" s="1"/>
      <c r="L13442" s="1"/>
      <c r="M13442" s="1"/>
      <c r="N13442" s="1"/>
    </row>
    <row r="13443" spans="6:14" x14ac:dyDescent="0.25">
      <c r="F13443" s="1"/>
      <c r="G13443" s="1"/>
      <c r="H13443" s="1"/>
      <c r="I13443" s="1"/>
      <c r="J13443" s="1"/>
      <c r="K13443" s="1"/>
      <c r="L13443" s="1"/>
      <c r="M13443" s="1"/>
      <c r="N13443" s="1"/>
    </row>
    <row r="13444" spans="6:14" x14ac:dyDescent="0.25">
      <c r="F13444" s="1"/>
      <c r="G13444" s="1"/>
      <c r="H13444" s="1"/>
      <c r="I13444" s="1"/>
      <c r="J13444" s="1"/>
      <c r="K13444" s="1"/>
      <c r="L13444" s="1"/>
      <c r="M13444" s="1"/>
      <c r="N13444" s="1"/>
    </row>
    <row r="13445" spans="6:14" x14ac:dyDescent="0.25">
      <c r="F13445" s="1"/>
      <c r="G13445" s="1"/>
      <c r="H13445" s="1"/>
      <c r="I13445" s="1"/>
      <c r="J13445" s="1"/>
      <c r="K13445" s="1"/>
      <c r="L13445" s="1"/>
      <c r="M13445" s="1"/>
      <c r="N13445" s="1"/>
    </row>
    <row r="13446" spans="6:14" x14ac:dyDescent="0.25">
      <c r="F13446" s="1"/>
      <c r="G13446" s="1"/>
      <c r="H13446" s="1"/>
      <c r="I13446" s="1"/>
      <c r="J13446" s="1"/>
      <c r="K13446" s="1"/>
      <c r="L13446" s="1"/>
      <c r="M13446" s="1"/>
      <c r="N13446" s="1"/>
    </row>
    <row r="13447" spans="6:14" x14ac:dyDescent="0.25">
      <c r="F13447" s="1"/>
      <c r="G13447" s="1"/>
      <c r="H13447" s="1"/>
      <c r="I13447" s="1"/>
      <c r="J13447" s="1"/>
      <c r="K13447" s="1"/>
      <c r="L13447" s="1"/>
      <c r="M13447" s="1"/>
      <c r="N13447" s="1"/>
    </row>
    <row r="13448" spans="6:14" x14ac:dyDescent="0.25">
      <c r="F13448" s="1"/>
      <c r="G13448" s="1"/>
      <c r="H13448" s="1"/>
      <c r="I13448" s="1"/>
      <c r="J13448" s="1"/>
      <c r="K13448" s="1"/>
      <c r="L13448" s="1"/>
      <c r="M13448" s="1"/>
      <c r="N13448" s="1"/>
    </row>
    <row r="13449" spans="6:14" x14ac:dyDescent="0.25">
      <c r="F13449" s="1"/>
      <c r="G13449" s="1"/>
      <c r="H13449" s="1"/>
      <c r="I13449" s="1"/>
      <c r="J13449" s="1"/>
      <c r="K13449" s="1"/>
      <c r="L13449" s="1"/>
      <c r="M13449" s="1"/>
      <c r="N13449" s="1"/>
    </row>
    <row r="13450" spans="6:14" x14ac:dyDescent="0.25">
      <c r="F13450" s="1"/>
      <c r="G13450" s="1"/>
      <c r="H13450" s="1"/>
      <c r="I13450" s="1"/>
      <c r="J13450" s="1"/>
      <c r="K13450" s="1"/>
      <c r="L13450" s="1"/>
      <c r="M13450" s="1"/>
      <c r="N13450" s="1"/>
    </row>
    <row r="13451" spans="6:14" x14ac:dyDescent="0.25">
      <c r="F13451" s="1"/>
      <c r="G13451" s="1"/>
      <c r="H13451" s="1"/>
      <c r="I13451" s="1"/>
      <c r="J13451" s="1"/>
      <c r="K13451" s="1"/>
      <c r="L13451" s="1"/>
      <c r="M13451" s="1"/>
      <c r="N13451" s="1"/>
    </row>
    <row r="13452" spans="6:14" x14ac:dyDescent="0.25">
      <c r="F13452" s="1"/>
      <c r="G13452" s="1"/>
      <c r="H13452" s="1"/>
      <c r="I13452" s="1"/>
      <c r="J13452" s="1"/>
      <c r="K13452" s="1"/>
      <c r="L13452" s="1"/>
      <c r="M13452" s="1"/>
      <c r="N13452" s="1"/>
    </row>
    <row r="13453" spans="6:14" x14ac:dyDescent="0.25">
      <c r="F13453" s="1"/>
      <c r="G13453" s="1"/>
      <c r="H13453" s="1"/>
      <c r="I13453" s="1"/>
      <c r="J13453" s="1"/>
      <c r="K13453" s="1"/>
      <c r="L13453" s="1"/>
      <c r="M13453" s="1"/>
      <c r="N13453" s="1"/>
    </row>
    <row r="13454" spans="6:14" x14ac:dyDescent="0.25">
      <c r="F13454" s="1"/>
      <c r="G13454" s="1"/>
      <c r="H13454" s="1"/>
      <c r="I13454" s="1"/>
      <c r="J13454" s="1"/>
      <c r="K13454" s="1"/>
      <c r="L13454" s="1"/>
      <c r="M13454" s="1"/>
      <c r="N13454" s="1"/>
    </row>
    <row r="13455" spans="6:14" x14ac:dyDescent="0.25">
      <c r="F13455" s="1"/>
      <c r="G13455" s="1"/>
      <c r="H13455" s="1"/>
      <c r="I13455" s="1"/>
      <c r="J13455" s="1"/>
      <c r="K13455" s="1"/>
      <c r="L13455" s="1"/>
      <c r="M13455" s="1"/>
      <c r="N13455" s="1"/>
    </row>
    <row r="13456" spans="6:14" x14ac:dyDescent="0.25">
      <c r="F13456" s="1"/>
      <c r="G13456" s="1"/>
      <c r="H13456" s="1"/>
      <c r="I13456" s="1"/>
      <c r="J13456" s="1"/>
      <c r="K13456" s="1"/>
      <c r="L13456" s="1"/>
      <c r="M13456" s="1"/>
      <c r="N13456" s="1"/>
    </row>
    <row r="13457" spans="6:14" x14ac:dyDescent="0.25">
      <c r="F13457" s="1"/>
      <c r="G13457" s="1"/>
      <c r="H13457" s="1"/>
      <c r="I13457" s="1"/>
      <c r="J13457" s="1"/>
      <c r="K13457" s="1"/>
      <c r="L13457" s="1"/>
      <c r="M13457" s="1"/>
      <c r="N13457" s="1"/>
    </row>
    <row r="13458" spans="6:14" x14ac:dyDescent="0.25">
      <c r="F13458" s="1"/>
      <c r="G13458" s="1"/>
      <c r="H13458" s="1"/>
      <c r="I13458" s="1"/>
      <c r="J13458" s="1"/>
      <c r="K13458" s="1"/>
      <c r="L13458" s="1"/>
      <c r="M13458" s="1"/>
      <c r="N13458" s="1"/>
    </row>
    <row r="13459" spans="6:14" x14ac:dyDescent="0.25">
      <c r="F13459" s="1"/>
      <c r="G13459" s="1"/>
      <c r="H13459" s="1"/>
      <c r="I13459" s="1"/>
      <c r="J13459" s="1"/>
      <c r="K13459" s="1"/>
      <c r="L13459" s="1"/>
      <c r="M13459" s="1"/>
      <c r="N13459" s="1"/>
    </row>
    <row r="13460" spans="6:14" x14ac:dyDescent="0.25">
      <c r="F13460" s="1"/>
      <c r="G13460" s="1"/>
      <c r="H13460" s="1"/>
      <c r="I13460" s="1"/>
      <c r="J13460" s="1"/>
      <c r="K13460" s="1"/>
      <c r="L13460" s="1"/>
      <c r="M13460" s="1"/>
      <c r="N13460" s="1"/>
    </row>
    <row r="13461" spans="6:14" x14ac:dyDescent="0.25">
      <c r="F13461" s="1"/>
      <c r="G13461" s="1"/>
      <c r="H13461" s="1"/>
      <c r="I13461" s="1"/>
      <c r="J13461" s="1"/>
      <c r="K13461" s="1"/>
      <c r="L13461" s="1"/>
      <c r="M13461" s="1"/>
      <c r="N13461" s="1"/>
    </row>
    <row r="13462" spans="6:14" x14ac:dyDescent="0.25">
      <c r="F13462" s="1"/>
      <c r="G13462" s="1"/>
      <c r="H13462" s="1"/>
      <c r="I13462" s="1"/>
      <c r="J13462" s="1"/>
      <c r="K13462" s="1"/>
      <c r="L13462" s="1"/>
      <c r="M13462" s="1"/>
      <c r="N13462" s="1"/>
    </row>
    <row r="13463" spans="6:14" x14ac:dyDescent="0.25">
      <c r="F13463" s="1"/>
      <c r="G13463" s="1"/>
      <c r="H13463" s="1"/>
      <c r="I13463" s="1"/>
      <c r="J13463" s="1"/>
      <c r="K13463" s="1"/>
      <c r="L13463" s="1"/>
      <c r="M13463" s="1"/>
      <c r="N13463" s="1"/>
    </row>
    <row r="13464" spans="6:14" x14ac:dyDescent="0.25">
      <c r="F13464" s="1"/>
      <c r="G13464" s="1"/>
      <c r="H13464" s="1"/>
      <c r="I13464" s="1"/>
      <c r="J13464" s="1"/>
      <c r="K13464" s="1"/>
      <c r="L13464" s="1"/>
      <c r="M13464" s="1"/>
      <c r="N13464" s="1"/>
    </row>
    <row r="13465" spans="6:14" x14ac:dyDescent="0.25">
      <c r="F13465" s="1"/>
      <c r="G13465" s="1"/>
      <c r="H13465" s="1"/>
      <c r="I13465" s="1"/>
      <c r="J13465" s="1"/>
      <c r="K13465" s="1"/>
      <c r="L13465" s="1"/>
      <c r="M13465" s="1"/>
      <c r="N13465" s="1"/>
    </row>
    <row r="13466" spans="6:14" x14ac:dyDescent="0.25">
      <c r="F13466" s="1"/>
      <c r="G13466" s="1"/>
      <c r="H13466" s="1"/>
      <c r="I13466" s="1"/>
      <c r="J13466" s="1"/>
      <c r="K13466" s="1"/>
      <c r="L13466" s="1"/>
      <c r="M13466" s="1"/>
      <c r="N13466" s="1"/>
    </row>
    <row r="13467" spans="6:14" x14ac:dyDescent="0.25">
      <c r="F13467" s="1"/>
      <c r="G13467" s="1"/>
      <c r="H13467" s="1"/>
      <c r="I13467" s="1"/>
      <c r="J13467" s="1"/>
      <c r="K13467" s="1"/>
      <c r="L13467" s="1"/>
      <c r="M13467" s="1"/>
      <c r="N13467" s="1"/>
    </row>
    <row r="13468" spans="6:14" x14ac:dyDescent="0.25">
      <c r="F13468" s="1"/>
      <c r="G13468" s="1"/>
      <c r="H13468" s="1"/>
      <c r="I13468" s="1"/>
      <c r="J13468" s="1"/>
      <c r="K13468" s="1"/>
      <c r="L13468" s="1"/>
      <c r="M13468" s="1"/>
      <c r="N13468" s="1"/>
    </row>
    <row r="13469" spans="6:14" x14ac:dyDescent="0.25">
      <c r="F13469" s="1"/>
      <c r="G13469" s="1"/>
      <c r="H13469" s="1"/>
      <c r="I13469" s="1"/>
      <c r="J13469" s="1"/>
      <c r="K13469" s="1"/>
      <c r="L13469" s="1"/>
      <c r="M13469" s="1"/>
      <c r="N13469" s="1"/>
    </row>
    <row r="13470" spans="6:14" x14ac:dyDescent="0.25">
      <c r="F13470" s="1"/>
      <c r="G13470" s="1"/>
      <c r="H13470" s="1"/>
      <c r="I13470" s="1"/>
      <c r="J13470" s="1"/>
      <c r="K13470" s="1"/>
      <c r="L13470" s="1"/>
      <c r="M13470" s="1"/>
      <c r="N13470" s="1"/>
    </row>
    <row r="13471" spans="6:14" x14ac:dyDescent="0.25">
      <c r="F13471" s="1"/>
      <c r="G13471" s="1"/>
      <c r="H13471" s="1"/>
      <c r="I13471" s="1"/>
      <c r="J13471" s="1"/>
      <c r="K13471" s="1"/>
      <c r="L13471" s="1"/>
      <c r="M13471" s="1"/>
      <c r="N13471" s="1"/>
    </row>
    <row r="13472" spans="6:14" x14ac:dyDescent="0.25">
      <c r="F13472" s="1"/>
      <c r="G13472" s="1"/>
      <c r="H13472" s="1"/>
      <c r="I13472" s="1"/>
      <c r="J13472" s="1"/>
      <c r="K13472" s="1"/>
      <c r="L13472" s="1"/>
      <c r="M13472" s="1"/>
      <c r="N13472" s="1"/>
    </row>
    <row r="13473" spans="6:14" x14ac:dyDescent="0.25">
      <c r="F13473" s="1"/>
      <c r="G13473" s="1"/>
      <c r="H13473" s="1"/>
      <c r="I13473" s="1"/>
      <c r="J13473" s="1"/>
      <c r="K13473" s="1"/>
      <c r="L13473" s="1"/>
      <c r="M13473" s="1"/>
      <c r="N13473" s="1"/>
    </row>
    <row r="13474" spans="6:14" x14ac:dyDescent="0.25">
      <c r="F13474" s="1"/>
      <c r="G13474" s="1"/>
      <c r="H13474" s="1"/>
      <c r="I13474" s="1"/>
      <c r="J13474" s="1"/>
      <c r="K13474" s="1"/>
      <c r="L13474" s="1"/>
      <c r="M13474" s="1"/>
      <c r="N13474" s="1"/>
    </row>
    <row r="13475" spans="6:14" x14ac:dyDescent="0.25">
      <c r="F13475" s="1"/>
      <c r="G13475" s="1"/>
      <c r="H13475" s="1"/>
      <c r="I13475" s="1"/>
      <c r="J13475" s="1"/>
      <c r="K13475" s="1"/>
      <c r="L13475" s="1"/>
      <c r="M13475" s="1"/>
      <c r="N13475" s="1"/>
    </row>
    <row r="13476" spans="6:14" x14ac:dyDescent="0.25">
      <c r="F13476" s="1"/>
      <c r="G13476" s="1"/>
      <c r="H13476" s="1"/>
      <c r="I13476" s="1"/>
      <c r="J13476" s="1"/>
      <c r="K13476" s="1"/>
      <c r="L13476" s="1"/>
      <c r="M13476" s="1"/>
      <c r="N13476" s="1"/>
    </row>
    <row r="13477" spans="6:14" x14ac:dyDescent="0.25">
      <c r="F13477" s="1"/>
      <c r="G13477" s="1"/>
      <c r="H13477" s="1"/>
      <c r="I13477" s="1"/>
      <c r="J13477" s="1"/>
      <c r="K13477" s="1"/>
      <c r="L13477" s="1"/>
      <c r="M13477" s="1"/>
      <c r="N13477" s="1"/>
    </row>
    <row r="13478" spans="6:14" x14ac:dyDescent="0.25">
      <c r="F13478" s="1"/>
      <c r="G13478" s="1"/>
      <c r="H13478" s="1"/>
      <c r="I13478" s="1"/>
      <c r="J13478" s="1"/>
      <c r="K13478" s="1"/>
      <c r="L13478" s="1"/>
      <c r="M13478" s="1"/>
      <c r="N13478" s="1"/>
    </row>
    <row r="13479" spans="6:14" x14ac:dyDescent="0.25">
      <c r="F13479" s="1"/>
      <c r="G13479" s="1"/>
      <c r="H13479" s="1"/>
      <c r="I13479" s="1"/>
      <c r="J13479" s="1"/>
      <c r="K13479" s="1"/>
      <c r="L13479" s="1"/>
      <c r="M13479" s="1"/>
      <c r="N13479" s="1"/>
    </row>
    <row r="13480" spans="6:14" x14ac:dyDescent="0.25">
      <c r="F13480" s="1"/>
      <c r="G13480" s="1"/>
      <c r="H13480" s="1"/>
      <c r="I13480" s="1"/>
      <c r="J13480" s="1"/>
      <c r="K13480" s="1"/>
      <c r="L13480" s="1"/>
      <c r="M13480" s="1"/>
      <c r="N13480" s="1"/>
    </row>
    <row r="13481" spans="6:14" x14ac:dyDescent="0.25">
      <c r="F13481" s="1"/>
      <c r="G13481" s="1"/>
      <c r="H13481" s="1"/>
      <c r="I13481" s="1"/>
      <c r="J13481" s="1"/>
      <c r="K13481" s="1"/>
      <c r="L13481" s="1"/>
      <c r="M13481" s="1"/>
      <c r="N13481" s="1"/>
    </row>
    <row r="13482" spans="6:14" x14ac:dyDescent="0.25">
      <c r="F13482" s="1"/>
      <c r="G13482" s="1"/>
      <c r="H13482" s="1"/>
      <c r="I13482" s="1"/>
      <c r="J13482" s="1"/>
      <c r="K13482" s="1"/>
      <c r="L13482" s="1"/>
      <c r="M13482" s="1"/>
      <c r="N13482" s="1"/>
    </row>
    <row r="13483" spans="6:14" x14ac:dyDescent="0.25">
      <c r="F13483" s="1"/>
      <c r="G13483" s="1"/>
      <c r="H13483" s="1"/>
      <c r="I13483" s="1"/>
      <c r="J13483" s="1"/>
      <c r="K13483" s="1"/>
      <c r="L13483" s="1"/>
      <c r="M13483" s="1"/>
      <c r="N13483" s="1"/>
    </row>
    <row r="13484" spans="6:14" x14ac:dyDescent="0.25">
      <c r="F13484" s="1"/>
      <c r="G13484" s="1"/>
      <c r="H13484" s="1"/>
      <c r="I13484" s="1"/>
      <c r="J13484" s="1"/>
      <c r="K13484" s="1"/>
      <c r="L13484" s="1"/>
      <c r="M13484" s="1"/>
      <c r="N13484" s="1"/>
    </row>
    <row r="13485" spans="6:14" x14ac:dyDescent="0.25">
      <c r="F13485" s="1"/>
      <c r="G13485" s="1"/>
      <c r="H13485" s="1"/>
      <c r="I13485" s="1"/>
      <c r="J13485" s="1"/>
      <c r="K13485" s="1"/>
      <c r="L13485" s="1"/>
      <c r="M13485" s="1"/>
      <c r="N13485" s="1"/>
    </row>
    <row r="13486" spans="6:14" x14ac:dyDescent="0.25">
      <c r="F13486" s="1"/>
      <c r="G13486" s="1"/>
      <c r="H13486" s="1"/>
      <c r="I13486" s="1"/>
      <c r="J13486" s="1"/>
      <c r="K13486" s="1"/>
      <c r="L13486" s="1"/>
      <c r="M13486" s="1"/>
      <c r="N13486" s="1"/>
    </row>
    <row r="13487" spans="6:14" x14ac:dyDescent="0.25">
      <c r="F13487" s="1"/>
      <c r="G13487" s="1"/>
      <c r="H13487" s="1"/>
      <c r="I13487" s="1"/>
      <c r="J13487" s="1"/>
      <c r="K13487" s="1"/>
      <c r="L13487" s="1"/>
      <c r="M13487" s="1"/>
      <c r="N13487" s="1"/>
    </row>
    <row r="13488" spans="6:14" x14ac:dyDescent="0.25">
      <c r="F13488" s="1"/>
      <c r="G13488" s="1"/>
      <c r="H13488" s="1"/>
      <c r="I13488" s="1"/>
      <c r="J13488" s="1"/>
      <c r="K13488" s="1"/>
      <c r="L13488" s="1"/>
      <c r="M13488" s="1"/>
      <c r="N13488" s="1"/>
    </row>
    <row r="13489" spans="6:14" x14ac:dyDescent="0.25">
      <c r="F13489" s="1"/>
      <c r="G13489" s="1"/>
      <c r="H13489" s="1"/>
      <c r="I13489" s="1"/>
      <c r="J13489" s="1"/>
      <c r="K13489" s="1"/>
      <c r="L13489" s="1"/>
      <c r="M13489" s="1"/>
      <c r="N13489" s="1"/>
    </row>
    <row r="13490" spans="6:14" x14ac:dyDescent="0.25">
      <c r="F13490" s="1"/>
      <c r="G13490" s="1"/>
      <c r="H13490" s="1"/>
      <c r="I13490" s="1"/>
      <c r="J13490" s="1"/>
      <c r="K13490" s="1"/>
      <c r="L13490" s="1"/>
      <c r="M13490" s="1"/>
      <c r="N13490" s="1"/>
    </row>
    <row r="13491" spans="6:14" x14ac:dyDescent="0.25">
      <c r="F13491" s="1"/>
      <c r="G13491" s="1"/>
      <c r="H13491" s="1"/>
      <c r="I13491" s="1"/>
      <c r="J13491" s="1"/>
      <c r="K13491" s="1"/>
      <c r="L13491" s="1"/>
      <c r="M13491" s="1"/>
      <c r="N13491" s="1"/>
    </row>
    <row r="13492" spans="6:14" x14ac:dyDescent="0.25">
      <c r="F13492" s="1"/>
      <c r="G13492" s="1"/>
      <c r="H13492" s="1"/>
      <c r="I13492" s="1"/>
      <c r="J13492" s="1"/>
      <c r="K13492" s="1"/>
      <c r="L13492" s="1"/>
      <c r="M13492" s="1"/>
      <c r="N13492" s="1"/>
    </row>
    <row r="13493" spans="6:14" x14ac:dyDescent="0.25">
      <c r="F13493" s="1"/>
      <c r="G13493" s="1"/>
      <c r="H13493" s="1"/>
      <c r="I13493" s="1"/>
      <c r="J13493" s="1"/>
      <c r="K13493" s="1"/>
      <c r="L13493" s="1"/>
      <c r="M13493" s="1"/>
      <c r="N13493" s="1"/>
    </row>
    <row r="13494" spans="6:14" x14ac:dyDescent="0.25">
      <c r="F13494" s="1"/>
      <c r="G13494" s="1"/>
      <c r="H13494" s="1"/>
      <c r="I13494" s="1"/>
      <c r="J13494" s="1"/>
      <c r="K13494" s="1"/>
      <c r="L13494" s="1"/>
      <c r="M13494" s="1"/>
      <c r="N13494" s="1"/>
    </row>
    <row r="13495" spans="6:14" x14ac:dyDescent="0.25">
      <c r="F13495" s="1"/>
      <c r="G13495" s="1"/>
      <c r="H13495" s="1"/>
      <c r="I13495" s="1"/>
      <c r="J13495" s="1"/>
      <c r="K13495" s="1"/>
      <c r="L13495" s="1"/>
      <c r="M13495" s="1"/>
      <c r="N13495" s="1"/>
    </row>
    <row r="13496" spans="6:14" x14ac:dyDescent="0.25">
      <c r="F13496" s="1"/>
      <c r="G13496" s="1"/>
      <c r="H13496" s="1"/>
      <c r="I13496" s="1"/>
      <c r="J13496" s="1"/>
      <c r="K13496" s="1"/>
      <c r="L13496" s="1"/>
      <c r="M13496" s="1"/>
      <c r="N13496" s="1"/>
    </row>
    <row r="13497" spans="6:14" x14ac:dyDescent="0.25">
      <c r="F13497" s="1"/>
      <c r="G13497" s="1"/>
      <c r="H13497" s="1"/>
      <c r="I13497" s="1"/>
      <c r="J13497" s="1"/>
      <c r="K13497" s="1"/>
      <c r="L13497" s="1"/>
      <c r="M13497" s="1"/>
      <c r="N13497" s="1"/>
    </row>
    <row r="13498" spans="6:14" x14ac:dyDescent="0.25">
      <c r="F13498" s="1"/>
      <c r="G13498" s="1"/>
      <c r="H13498" s="1"/>
      <c r="I13498" s="1"/>
      <c r="J13498" s="1"/>
      <c r="K13498" s="1"/>
      <c r="L13498" s="1"/>
      <c r="M13498" s="1"/>
      <c r="N13498" s="1"/>
    </row>
    <row r="13499" spans="6:14" x14ac:dyDescent="0.25">
      <c r="F13499" s="1"/>
      <c r="G13499" s="1"/>
      <c r="H13499" s="1"/>
      <c r="I13499" s="1"/>
      <c r="J13499" s="1"/>
      <c r="K13499" s="1"/>
      <c r="L13499" s="1"/>
      <c r="M13499" s="1"/>
      <c r="N13499" s="1"/>
    </row>
    <row r="13500" spans="6:14" x14ac:dyDescent="0.25">
      <c r="F13500" s="1"/>
      <c r="G13500" s="1"/>
      <c r="H13500" s="1"/>
      <c r="I13500" s="1"/>
      <c r="J13500" s="1"/>
      <c r="K13500" s="1"/>
      <c r="L13500" s="1"/>
      <c r="M13500" s="1"/>
      <c r="N13500" s="1"/>
    </row>
    <row r="13501" spans="6:14" x14ac:dyDescent="0.25">
      <c r="F13501" s="1"/>
      <c r="G13501" s="1"/>
      <c r="H13501" s="1"/>
      <c r="I13501" s="1"/>
      <c r="J13501" s="1"/>
      <c r="K13501" s="1"/>
      <c r="L13501" s="1"/>
      <c r="M13501" s="1"/>
      <c r="N13501" s="1"/>
    </row>
    <row r="13502" spans="6:14" x14ac:dyDescent="0.25">
      <c r="F13502" s="1"/>
      <c r="G13502" s="1"/>
      <c r="H13502" s="1"/>
      <c r="I13502" s="1"/>
      <c r="J13502" s="1"/>
      <c r="K13502" s="1"/>
      <c r="L13502" s="1"/>
      <c r="M13502" s="1"/>
      <c r="N13502" s="1"/>
    </row>
    <row r="13503" spans="6:14" x14ac:dyDescent="0.25">
      <c r="F13503" s="1"/>
      <c r="G13503" s="1"/>
      <c r="H13503" s="1"/>
      <c r="I13503" s="1"/>
      <c r="J13503" s="1"/>
      <c r="K13503" s="1"/>
      <c r="L13503" s="1"/>
      <c r="M13503" s="1"/>
      <c r="N13503" s="1"/>
    </row>
    <row r="13504" spans="6:14" x14ac:dyDescent="0.25">
      <c r="F13504" s="1"/>
      <c r="G13504" s="1"/>
      <c r="H13504" s="1"/>
      <c r="I13504" s="1"/>
      <c r="J13504" s="1"/>
      <c r="K13504" s="1"/>
      <c r="L13504" s="1"/>
      <c r="M13504" s="1"/>
      <c r="N13504" s="1"/>
    </row>
    <row r="13505" spans="6:14" x14ac:dyDescent="0.25">
      <c r="F13505" s="1"/>
      <c r="G13505" s="1"/>
      <c r="H13505" s="1"/>
      <c r="I13505" s="1"/>
      <c r="J13505" s="1"/>
      <c r="K13505" s="1"/>
      <c r="L13505" s="1"/>
      <c r="M13505" s="1"/>
      <c r="N13505" s="1"/>
    </row>
    <row r="13506" spans="6:14" x14ac:dyDescent="0.25">
      <c r="F13506" s="1"/>
      <c r="G13506" s="1"/>
      <c r="H13506" s="1"/>
      <c r="I13506" s="1"/>
      <c r="J13506" s="1"/>
      <c r="K13506" s="1"/>
      <c r="L13506" s="1"/>
      <c r="M13506" s="1"/>
      <c r="N13506" s="1"/>
    </row>
    <row r="13507" spans="6:14" x14ac:dyDescent="0.25">
      <c r="F13507" s="1"/>
      <c r="G13507" s="1"/>
      <c r="H13507" s="1"/>
      <c r="I13507" s="1"/>
      <c r="J13507" s="1"/>
      <c r="K13507" s="1"/>
      <c r="L13507" s="1"/>
      <c r="M13507" s="1"/>
      <c r="N13507" s="1"/>
    </row>
    <row r="13508" spans="6:14" x14ac:dyDescent="0.25">
      <c r="F13508" s="1"/>
      <c r="G13508" s="1"/>
      <c r="H13508" s="1"/>
      <c r="I13508" s="1"/>
      <c r="J13508" s="1"/>
      <c r="K13508" s="1"/>
      <c r="L13508" s="1"/>
      <c r="M13508" s="1"/>
      <c r="N13508" s="1"/>
    </row>
    <row r="13509" spans="6:14" x14ac:dyDescent="0.25">
      <c r="F13509" s="1"/>
      <c r="G13509" s="1"/>
      <c r="H13509" s="1"/>
      <c r="I13509" s="1"/>
      <c r="J13509" s="1"/>
      <c r="K13509" s="1"/>
      <c r="L13509" s="1"/>
      <c r="M13509" s="1"/>
      <c r="N13509" s="1"/>
    </row>
    <row r="13510" spans="6:14" x14ac:dyDescent="0.25">
      <c r="F13510" s="1"/>
      <c r="G13510" s="1"/>
      <c r="H13510" s="1"/>
      <c r="I13510" s="1"/>
      <c r="J13510" s="1"/>
      <c r="K13510" s="1"/>
      <c r="L13510" s="1"/>
      <c r="M13510" s="1"/>
      <c r="N13510" s="1"/>
    </row>
    <row r="13511" spans="6:14" x14ac:dyDescent="0.25">
      <c r="F13511" s="1"/>
      <c r="G13511" s="1"/>
      <c r="H13511" s="1"/>
      <c r="I13511" s="1"/>
      <c r="J13511" s="1"/>
      <c r="K13511" s="1"/>
      <c r="L13511" s="1"/>
      <c r="M13511" s="1"/>
      <c r="N13511" s="1"/>
    </row>
    <row r="13512" spans="6:14" x14ac:dyDescent="0.25">
      <c r="F13512" s="1"/>
      <c r="G13512" s="1"/>
      <c r="H13512" s="1"/>
      <c r="I13512" s="1"/>
      <c r="J13512" s="1"/>
      <c r="K13512" s="1"/>
      <c r="L13512" s="1"/>
      <c r="M13512" s="1"/>
      <c r="N13512" s="1"/>
    </row>
    <row r="13513" spans="6:14" x14ac:dyDescent="0.25">
      <c r="F13513" s="1"/>
      <c r="G13513" s="1"/>
      <c r="H13513" s="1"/>
      <c r="I13513" s="1"/>
      <c r="J13513" s="1"/>
      <c r="K13513" s="1"/>
      <c r="L13513" s="1"/>
      <c r="M13513" s="1"/>
      <c r="N13513" s="1"/>
    </row>
    <row r="13514" spans="6:14" x14ac:dyDescent="0.25">
      <c r="F13514" s="1"/>
      <c r="G13514" s="1"/>
      <c r="H13514" s="1"/>
      <c r="I13514" s="1"/>
      <c r="J13514" s="1"/>
      <c r="K13514" s="1"/>
      <c r="L13514" s="1"/>
      <c r="M13514" s="1"/>
      <c r="N13514" s="1"/>
    </row>
    <row r="13515" spans="6:14" x14ac:dyDescent="0.25">
      <c r="F13515" s="1"/>
      <c r="G13515" s="1"/>
      <c r="H13515" s="1"/>
      <c r="I13515" s="1"/>
      <c r="J13515" s="1"/>
      <c r="K13515" s="1"/>
      <c r="L13515" s="1"/>
      <c r="M13515" s="1"/>
      <c r="N13515" s="1"/>
    </row>
    <row r="13516" spans="6:14" x14ac:dyDescent="0.25">
      <c r="F13516" s="1"/>
      <c r="G13516" s="1"/>
      <c r="H13516" s="1"/>
      <c r="I13516" s="1"/>
      <c r="J13516" s="1"/>
      <c r="K13516" s="1"/>
      <c r="L13516" s="1"/>
      <c r="M13516" s="1"/>
      <c r="N13516" s="1"/>
    </row>
    <row r="13517" spans="6:14" x14ac:dyDescent="0.25">
      <c r="F13517" s="1"/>
      <c r="G13517" s="1"/>
      <c r="H13517" s="1"/>
      <c r="I13517" s="1"/>
      <c r="J13517" s="1"/>
      <c r="K13517" s="1"/>
      <c r="L13517" s="1"/>
      <c r="M13517" s="1"/>
      <c r="N13517" s="1"/>
    </row>
    <row r="13518" spans="6:14" x14ac:dyDescent="0.25">
      <c r="F13518" s="1"/>
      <c r="G13518" s="1"/>
      <c r="H13518" s="1"/>
      <c r="I13518" s="1"/>
      <c r="J13518" s="1"/>
      <c r="K13518" s="1"/>
      <c r="L13518" s="1"/>
      <c r="M13518" s="1"/>
      <c r="N13518" s="1"/>
    </row>
    <row r="13519" spans="6:14" x14ac:dyDescent="0.25">
      <c r="F13519" s="1"/>
      <c r="G13519" s="1"/>
      <c r="H13519" s="1"/>
      <c r="I13519" s="1"/>
      <c r="J13519" s="1"/>
      <c r="K13519" s="1"/>
      <c r="L13519" s="1"/>
      <c r="M13519" s="1"/>
      <c r="N13519" s="1"/>
    </row>
    <row r="13520" spans="6:14" x14ac:dyDescent="0.25">
      <c r="F13520" s="1"/>
      <c r="G13520" s="1"/>
      <c r="H13520" s="1"/>
      <c r="I13520" s="1"/>
      <c r="J13520" s="1"/>
      <c r="K13520" s="1"/>
      <c r="L13520" s="1"/>
      <c r="M13520" s="1"/>
      <c r="N13520" s="1"/>
    </row>
    <row r="13521" spans="6:14" x14ac:dyDescent="0.25">
      <c r="F13521" s="1"/>
      <c r="G13521" s="1"/>
      <c r="H13521" s="1"/>
      <c r="I13521" s="1"/>
      <c r="J13521" s="1"/>
      <c r="K13521" s="1"/>
      <c r="L13521" s="1"/>
      <c r="M13521" s="1"/>
      <c r="N13521" s="1"/>
    </row>
    <row r="13522" spans="6:14" x14ac:dyDescent="0.25">
      <c r="F13522" s="1"/>
      <c r="G13522" s="1"/>
      <c r="H13522" s="1"/>
      <c r="I13522" s="1"/>
      <c r="J13522" s="1"/>
      <c r="K13522" s="1"/>
      <c r="L13522" s="1"/>
      <c r="M13522" s="1"/>
      <c r="N13522" s="1"/>
    </row>
    <row r="13523" spans="6:14" x14ac:dyDescent="0.25">
      <c r="F13523" s="1"/>
      <c r="G13523" s="1"/>
      <c r="H13523" s="1"/>
      <c r="I13523" s="1"/>
      <c r="J13523" s="1"/>
      <c r="K13523" s="1"/>
      <c r="L13523" s="1"/>
      <c r="M13523" s="1"/>
      <c r="N13523" s="1"/>
    </row>
    <row r="13524" spans="6:14" x14ac:dyDescent="0.25">
      <c r="F13524" s="1"/>
      <c r="G13524" s="1"/>
      <c r="H13524" s="1"/>
      <c r="I13524" s="1"/>
      <c r="J13524" s="1"/>
      <c r="K13524" s="1"/>
      <c r="L13524" s="1"/>
      <c r="M13524" s="1"/>
      <c r="N13524" s="1"/>
    </row>
    <row r="13525" spans="6:14" x14ac:dyDescent="0.25">
      <c r="F13525" s="1"/>
      <c r="G13525" s="1"/>
      <c r="H13525" s="1"/>
      <c r="I13525" s="1"/>
      <c r="J13525" s="1"/>
      <c r="K13525" s="1"/>
      <c r="L13525" s="1"/>
      <c r="M13525" s="1"/>
      <c r="N13525" s="1"/>
    </row>
    <row r="13526" spans="6:14" x14ac:dyDescent="0.25">
      <c r="F13526" s="1"/>
      <c r="G13526" s="1"/>
      <c r="H13526" s="1"/>
      <c r="I13526" s="1"/>
      <c r="J13526" s="1"/>
      <c r="K13526" s="1"/>
      <c r="L13526" s="1"/>
      <c r="M13526" s="1"/>
      <c r="N13526" s="1"/>
    </row>
    <row r="13527" spans="6:14" x14ac:dyDescent="0.25">
      <c r="F13527" s="1"/>
      <c r="G13527" s="1"/>
      <c r="H13527" s="1"/>
      <c r="I13527" s="1"/>
      <c r="J13527" s="1"/>
      <c r="K13527" s="1"/>
      <c r="L13527" s="1"/>
      <c r="M13527" s="1"/>
      <c r="N13527" s="1"/>
    </row>
    <row r="13528" spans="6:14" x14ac:dyDescent="0.25">
      <c r="F13528" s="1"/>
      <c r="G13528" s="1"/>
      <c r="H13528" s="1"/>
      <c r="I13528" s="1"/>
      <c r="J13528" s="1"/>
      <c r="K13528" s="1"/>
      <c r="L13528" s="1"/>
      <c r="M13528" s="1"/>
      <c r="N13528" s="1"/>
    </row>
    <row r="13529" spans="6:14" x14ac:dyDescent="0.25">
      <c r="F13529" s="1"/>
      <c r="G13529" s="1"/>
      <c r="H13529" s="1"/>
      <c r="I13529" s="1"/>
      <c r="J13529" s="1"/>
      <c r="K13529" s="1"/>
      <c r="L13529" s="1"/>
      <c r="M13529" s="1"/>
      <c r="N13529" s="1"/>
    </row>
    <row r="13530" spans="6:14" x14ac:dyDescent="0.25">
      <c r="F13530" s="1"/>
      <c r="G13530" s="1"/>
      <c r="H13530" s="1"/>
      <c r="I13530" s="1"/>
      <c r="J13530" s="1"/>
      <c r="K13530" s="1"/>
      <c r="L13530" s="1"/>
      <c r="M13530" s="1"/>
      <c r="N13530" s="1"/>
    </row>
    <row r="13531" spans="6:14" x14ac:dyDescent="0.25">
      <c r="F13531" s="1"/>
      <c r="G13531" s="1"/>
      <c r="H13531" s="1"/>
      <c r="I13531" s="1"/>
      <c r="J13531" s="1"/>
      <c r="K13531" s="1"/>
      <c r="L13531" s="1"/>
      <c r="M13531" s="1"/>
      <c r="N13531" s="1"/>
    </row>
    <row r="13532" spans="6:14" x14ac:dyDescent="0.25">
      <c r="F13532" s="1"/>
      <c r="G13532" s="1"/>
      <c r="H13532" s="1"/>
      <c r="I13532" s="1"/>
      <c r="J13532" s="1"/>
      <c r="K13532" s="1"/>
      <c r="L13532" s="1"/>
      <c r="M13532" s="1"/>
      <c r="N13532" s="1"/>
    </row>
    <row r="13533" spans="6:14" x14ac:dyDescent="0.25">
      <c r="F13533" s="1"/>
      <c r="G13533" s="1"/>
      <c r="H13533" s="1"/>
      <c r="I13533" s="1"/>
      <c r="J13533" s="1"/>
      <c r="K13533" s="1"/>
      <c r="L13533" s="1"/>
      <c r="M13533" s="1"/>
      <c r="N13533" s="1"/>
    </row>
    <row r="13534" spans="6:14" x14ac:dyDescent="0.25">
      <c r="F13534" s="1"/>
      <c r="G13534" s="1"/>
      <c r="H13534" s="1"/>
      <c r="I13534" s="1"/>
      <c r="J13534" s="1"/>
      <c r="K13534" s="1"/>
      <c r="L13534" s="1"/>
      <c r="M13534" s="1"/>
      <c r="N13534" s="1"/>
    </row>
    <row r="13535" spans="6:14" x14ac:dyDescent="0.25">
      <c r="F13535" s="1"/>
      <c r="G13535" s="1"/>
      <c r="H13535" s="1"/>
      <c r="I13535" s="1"/>
      <c r="J13535" s="1"/>
      <c r="K13535" s="1"/>
      <c r="L13535" s="1"/>
      <c r="M13535" s="1"/>
      <c r="N13535" s="1"/>
    </row>
    <row r="13536" spans="6:14" x14ac:dyDescent="0.25">
      <c r="F13536" s="1"/>
      <c r="G13536" s="1"/>
      <c r="H13536" s="1"/>
      <c r="I13536" s="1"/>
      <c r="J13536" s="1"/>
      <c r="K13536" s="1"/>
      <c r="L13536" s="1"/>
      <c r="M13536" s="1"/>
      <c r="N13536" s="1"/>
    </row>
    <row r="13537" spans="6:14" x14ac:dyDescent="0.25">
      <c r="F13537" s="1"/>
      <c r="G13537" s="1"/>
      <c r="H13537" s="1"/>
      <c r="I13537" s="1"/>
      <c r="J13537" s="1"/>
      <c r="K13537" s="1"/>
      <c r="L13537" s="1"/>
      <c r="M13537" s="1"/>
      <c r="N13537" s="1"/>
    </row>
    <row r="13538" spans="6:14" x14ac:dyDescent="0.25">
      <c r="F13538" s="1"/>
      <c r="G13538" s="1"/>
      <c r="H13538" s="1"/>
      <c r="I13538" s="1"/>
      <c r="J13538" s="1"/>
      <c r="K13538" s="1"/>
      <c r="L13538" s="1"/>
      <c r="M13538" s="1"/>
      <c r="N13538" s="1"/>
    </row>
    <row r="13539" spans="6:14" x14ac:dyDescent="0.25">
      <c r="F13539" s="1"/>
      <c r="G13539" s="1"/>
      <c r="H13539" s="1"/>
      <c r="I13539" s="1"/>
      <c r="J13539" s="1"/>
      <c r="K13539" s="1"/>
      <c r="L13539" s="1"/>
      <c r="M13539" s="1"/>
      <c r="N13539" s="1"/>
    </row>
    <row r="13540" spans="6:14" x14ac:dyDescent="0.25">
      <c r="F13540" s="1"/>
      <c r="G13540" s="1"/>
      <c r="H13540" s="1"/>
      <c r="I13540" s="1"/>
      <c r="J13540" s="1"/>
      <c r="K13540" s="1"/>
      <c r="L13540" s="1"/>
      <c r="M13540" s="1"/>
      <c r="N13540" s="1"/>
    </row>
    <row r="13541" spans="6:14" x14ac:dyDescent="0.25">
      <c r="F13541" s="1"/>
      <c r="G13541" s="1"/>
      <c r="H13541" s="1"/>
      <c r="I13541" s="1"/>
      <c r="J13541" s="1"/>
      <c r="K13541" s="1"/>
      <c r="L13541" s="1"/>
      <c r="M13541" s="1"/>
      <c r="N13541" s="1"/>
    </row>
    <row r="13542" spans="6:14" x14ac:dyDescent="0.25">
      <c r="F13542" s="1"/>
      <c r="G13542" s="1"/>
      <c r="H13542" s="1"/>
      <c r="I13542" s="1"/>
      <c r="J13542" s="1"/>
      <c r="K13542" s="1"/>
      <c r="L13542" s="1"/>
      <c r="M13542" s="1"/>
      <c r="N13542" s="1"/>
    </row>
    <row r="13543" spans="6:14" x14ac:dyDescent="0.25">
      <c r="F13543" s="1"/>
      <c r="G13543" s="1"/>
      <c r="H13543" s="1"/>
      <c r="I13543" s="1"/>
      <c r="J13543" s="1"/>
      <c r="K13543" s="1"/>
      <c r="L13543" s="1"/>
      <c r="M13543" s="1"/>
      <c r="N13543" s="1"/>
    </row>
    <row r="13544" spans="6:14" x14ac:dyDescent="0.25">
      <c r="F13544" s="1"/>
      <c r="G13544" s="1"/>
      <c r="H13544" s="1"/>
      <c r="I13544" s="1"/>
      <c r="J13544" s="1"/>
      <c r="K13544" s="1"/>
      <c r="L13544" s="1"/>
      <c r="M13544" s="1"/>
      <c r="N13544" s="1"/>
    </row>
    <row r="13545" spans="6:14" x14ac:dyDescent="0.25">
      <c r="F13545" s="1"/>
      <c r="G13545" s="1"/>
      <c r="H13545" s="1"/>
      <c r="I13545" s="1"/>
      <c r="J13545" s="1"/>
      <c r="K13545" s="1"/>
      <c r="L13545" s="1"/>
      <c r="M13545" s="1"/>
      <c r="N13545" s="1"/>
    </row>
    <row r="13546" spans="6:14" x14ac:dyDescent="0.25">
      <c r="F13546" s="1"/>
      <c r="G13546" s="1"/>
      <c r="H13546" s="1"/>
      <c r="I13546" s="1"/>
      <c r="J13546" s="1"/>
      <c r="K13546" s="1"/>
      <c r="L13546" s="1"/>
      <c r="M13546" s="1"/>
      <c r="N13546" s="1"/>
    </row>
    <row r="13547" spans="6:14" x14ac:dyDescent="0.25">
      <c r="F13547" s="1"/>
      <c r="G13547" s="1"/>
      <c r="H13547" s="1"/>
      <c r="I13547" s="1"/>
      <c r="J13547" s="1"/>
      <c r="K13547" s="1"/>
      <c r="L13547" s="1"/>
      <c r="M13547" s="1"/>
      <c r="N13547" s="1"/>
    </row>
    <row r="13548" spans="6:14" x14ac:dyDescent="0.25">
      <c r="F13548" s="1"/>
      <c r="G13548" s="1"/>
      <c r="H13548" s="1"/>
      <c r="I13548" s="1"/>
      <c r="J13548" s="1"/>
      <c r="K13548" s="1"/>
      <c r="L13548" s="1"/>
      <c r="M13548" s="1"/>
      <c r="N13548" s="1"/>
    </row>
    <row r="13549" spans="6:14" x14ac:dyDescent="0.25">
      <c r="F13549" s="1"/>
      <c r="G13549" s="1"/>
      <c r="H13549" s="1"/>
      <c r="I13549" s="1"/>
      <c r="J13549" s="1"/>
      <c r="K13549" s="1"/>
      <c r="L13549" s="1"/>
      <c r="M13549" s="1"/>
      <c r="N13549" s="1"/>
    </row>
    <row r="13550" spans="6:14" x14ac:dyDescent="0.25">
      <c r="F13550" s="1"/>
      <c r="G13550" s="1"/>
      <c r="H13550" s="1"/>
      <c r="I13550" s="1"/>
      <c r="J13550" s="1"/>
      <c r="K13550" s="1"/>
      <c r="L13550" s="1"/>
      <c r="M13550" s="1"/>
      <c r="N13550" s="1"/>
    </row>
    <row r="13551" spans="6:14" x14ac:dyDescent="0.25">
      <c r="F13551" s="1"/>
      <c r="G13551" s="1"/>
      <c r="H13551" s="1"/>
      <c r="I13551" s="1"/>
      <c r="J13551" s="1"/>
      <c r="K13551" s="1"/>
      <c r="L13551" s="1"/>
      <c r="M13551" s="1"/>
      <c r="N13551" s="1"/>
    </row>
    <row r="13552" spans="6:14" x14ac:dyDescent="0.25">
      <c r="F13552" s="1"/>
      <c r="G13552" s="1"/>
      <c r="H13552" s="1"/>
      <c r="I13552" s="1"/>
      <c r="J13552" s="1"/>
      <c r="K13552" s="1"/>
      <c r="L13552" s="1"/>
      <c r="M13552" s="1"/>
      <c r="N13552" s="1"/>
    </row>
    <row r="13553" spans="6:14" x14ac:dyDescent="0.25">
      <c r="F13553" s="1"/>
      <c r="G13553" s="1"/>
      <c r="H13553" s="1"/>
      <c r="I13553" s="1"/>
      <c r="J13553" s="1"/>
      <c r="K13553" s="1"/>
      <c r="L13553" s="1"/>
      <c r="M13553" s="1"/>
      <c r="N13553" s="1"/>
    </row>
    <row r="13554" spans="6:14" x14ac:dyDescent="0.25">
      <c r="F13554" s="1"/>
      <c r="G13554" s="1"/>
      <c r="H13554" s="1"/>
      <c r="I13554" s="1"/>
      <c r="J13554" s="1"/>
      <c r="K13554" s="1"/>
      <c r="L13554" s="1"/>
      <c r="M13554" s="1"/>
      <c r="N13554" s="1"/>
    </row>
    <row r="13555" spans="6:14" x14ac:dyDescent="0.25">
      <c r="F13555" s="1"/>
      <c r="G13555" s="1"/>
      <c r="H13555" s="1"/>
      <c r="I13555" s="1"/>
      <c r="J13555" s="1"/>
      <c r="K13555" s="1"/>
      <c r="L13555" s="1"/>
      <c r="M13555" s="1"/>
      <c r="N13555" s="1"/>
    </row>
    <row r="13556" spans="6:14" x14ac:dyDescent="0.25">
      <c r="F13556" s="1"/>
      <c r="G13556" s="1"/>
      <c r="H13556" s="1"/>
      <c r="I13556" s="1"/>
      <c r="J13556" s="1"/>
      <c r="K13556" s="1"/>
      <c r="L13556" s="1"/>
      <c r="M13556" s="1"/>
      <c r="N13556" s="1"/>
    </row>
    <row r="13557" spans="6:14" x14ac:dyDescent="0.25">
      <c r="F13557" s="1"/>
      <c r="G13557" s="1"/>
      <c r="H13557" s="1"/>
      <c r="I13557" s="1"/>
      <c r="J13557" s="1"/>
      <c r="K13557" s="1"/>
      <c r="L13557" s="1"/>
      <c r="M13557" s="1"/>
      <c r="N13557" s="1"/>
    </row>
    <row r="13558" spans="6:14" x14ac:dyDescent="0.25">
      <c r="F13558" s="1"/>
      <c r="G13558" s="1"/>
      <c r="H13558" s="1"/>
      <c r="I13558" s="1"/>
      <c r="J13558" s="1"/>
      <c r="K13558" s="1"/>
      <c r="L13558" s="1"/>
      <c r="M13558" s="1"/>
      <c r="N13558" s="1"/>
    </row>
    <row r="13559" spans="6:14" x14ac:dyDescent="0.25">
      <c r="F13559" s="1"/>
      <c r="G13559" s="1"/>
      <c r="H13559" s="1"/>
      <c r="I13559" s="1"/>
      <c r="J13559" s="1"/>
      <c r="K13559" s="1"/>
      <c r="L13559" s="1"/>
      <c r="M13559" s="1"/>
      <c r="N13559" s="1"/>
    </row>
    <row r="13560" spans="6:14" x14ac:dyDescent="0.25">
      <c r="F13560" s="1"/>
      <c r="G13560" s="1"/>
      <c r="H13560" s="1"/>
      <c r="I13560" s="1"/>
      <c r="J13560" s="1"/>
      <c r="K13560" s="1"/>
      <c r="L13560" s="1"/>
      <c r="M13560" s="1"/>
      <c r="N13560" s="1"/>
    </row>
    <row r="13561" spans="6:14" x14ac:dyDescent="0.25">
      <c r="F13561" s="1"/>
      <c r="G13561" s="1"/>
      <c r="H13561" s="1"/>
      <c r="I13561" s="1"/>
      <c r="J13561" s="1"/>
      <c r="K13561" s="1"/>
      <c r="L13561" s="1"/>
      <c r="M13561" s="1"/>
      <c r="N13561" s="1"/>
    </row>
    <row r="13562" spans="6:14" x14ac:dyDescent="0.25">
      <c r="F13562" s="1"/>
      <c r="G13562" s="1"/>
      <c r="H13562" s="1"/>
      <c r="I13562" s="1"/>
      <c r="J13562" s="1"/>
      <c r="K13562" s="1"/>
      <c r="L13562" s="1"/>
      <c r="M13562" s="1"/>
      <c r="N13562" s="1"/>
    </row>
    <row r="13563" spans="6:14" x14ac:dyDescent="0.25">
      <c r="F13563" s="1"/>
      <c r="G13563" s="1"/>
      <c r="H13563" s="1"/>
      <c r="I13563" s="1"/>
      <c r="J13563" s="1"/>
      <c r="K13563" s="1"/>
      <c r="L13563" s="1"/>
      <c r="M13563" s="1"/>
      <c r="N13563" s="1"/>
    </row>
    <row r="13564" spans="6:14" x14ac:dyDescent="0.25">
      <c r="F13564" s="1"/>
      <c r="G13564" s="1"/>
      <c r="H13564" s="1"/>
      <c r="I13564" s="1"/>
      <c r="J13564" s="1"/>
      <c r="K13564" s="1"/>
      <c r="L13564" s="1"/>
      <c r="M13564" s="1"/>
      <c r="N13564" s="1"/>
    </row>
    <row r="13565" spans="6:14" x14ac:dyDescent="0.25">
      <c r="F13565" s="1"/>
      <c r="G13565" s="1"/>
      <c r="H13565" s="1"/>
      <c r="I13565" s="1"/>
      <c r="J13565" s="1"/>
      <c r="K13565" s="1"/>
      <c r="L13565" s="1"/>
      <c r="M13565" s="1"/>
      <c r="N13565" s="1"/>
    </row>
    <row r="13566" spans="6:14" x14ac:dyDescent="0.25">
      <c r="F13566" s="1"/>
      <c r="G13566" s="1"/>
      <c r="H13566" s="1"/>
      <c r="I13566" s="1"/>
      <c r="J13566" s="1"/>
      <c r="K13566" s="1"/>
      <c r="L13566" s="1"/>
      <c r="M13566" s="1"/>
      <c r="N13566" s="1"/>
    </row>
    <row r="13567" spans="6:14" x14ac:dyDescent="0.25">
      <c r="F13567" s="1"/>
      <c r="G13567" s="1"/>
      <c r="H13567" s="1"/>
      <c r="I13567" s="1"/>
      <c r="J13567" s="1"/>
      <c r="K13567" s="1"/>
      <c r="L13567" s="1"/>
      <c r="M13567" s="1"/>
      <c r="N13567" s="1"/>
    </row>
    <row r="13568" spans="6:14" x14ac:dyDescent="0.25">
      <c r="F13568" s="1"/>
      <c r="G13568" s="1"/>
      <c r="H13568" s="1"/>
      <c r="I13568" s="1"/>
      <c r="J13568" s="1"/>
      <c r="K13568" s="1"/>
      <c r="L13568" s="1"/>
      <c r="M13568" s="1"/>
      <c r="N13568" s="1"/>
    </row>
    <row r="13569" spans="6:14" x14ac:dyDescent="0.25">
      <c r="F13569" s="1"/>
      <c r="G13569" s="1"/>
      <c r="H13569" s="1"/>
      <c r="I13569" s="1"/>
      <c r="J13569" s="1"/>
      <c r="K13569" s="1"/>
      <c r="L13569" s="1"/>
      <c r="M13569" s="1"/>
      <c r="N13569" s="1"/>
    </row>
    <row r="13570" spans="6:14" x14ac:dyDescent="0.25">
      <c r="F13570" s="1"/>
      <c r="G13570" s="1"/>
      <c r="H13570" s="1"/>
      <c r="I13570" s="1"/>
      <c r="J13570" s="1"/>
      <c r="K13570" s="1"/>
      <c r="L13570" s="1"/>
      <c r="M13570" s="1"/>
      <c r="N13570" s="1"/>
    </row>
    <row r="13571" spans="6:14" x14ac:dyDescent="0.25">
      <c r="F13571" s="1"/>
      <c r="G13571" s="1"/>
      <c r="H13571" s="1"/>
      <c r="I13571" s="1"/>
      <c r="J13571" s="1"/>
      <c r="K13571" s="1"/>
      <c r="L13571" s="1"/>
      <c r="M13571" s="1"/>
      <c r="N13571" s="1"/>
    </row>
    <row r="13572" spans="6:14" x14ac:dyDescent="0.25">
      <c r="F13572" s="1"/>
      <c r="G13572" s="1"/>
      <c r="H13572" s="1"/>
      <c r="I13572" s="1"/>
      <c r="J13572" s="1"/>
      <c r="K13572" s="1"/>
      <c r="L13572" s="1"/>
      <c r="M13572" s="1"/>
      <c r="N13572" s="1"/>
    </row>
    <row r="13573" spans="6:14" x14ac:dyDescent="0.25">
      <c r="F13573" s="1"/>
      <c r="G13573" s="1"/>
      <c r="H13573" s="1"/>
      <c r="I13573" s="1"/>
      <c r="J13573" s="1"/>
      <c r="K13573" s="1"/>
      <c r="L13573" s="1"/>
      <c r="M13573" s="1"/>
      <c r="N13573" s="1"/>
    </row>
    <row r="13574" spans="6:14" x14ac:dyDescent="0.25">
      <c r="F13574" s="1"/>
      <c r="G13574" s="1"/>
      <c r="H13574" s="1"/>
      <c r="I13574" s="1"/>
      <c r="J13574" s="1"/>
      <c r="K13574" s="1"/>
      <c r="L13574" s="1"/>
      <c r="M13574" s="1"/>
      <c r="N13574" s="1"/>
    </row>
    <row r="13575" spans="6:14" x14ac:dyDescent="0.25">
      <c r="F13575" s="1"/>
      <c r="G13575" s="1"/>
      <c r="H13575" s="1"/>
      <c r="I13575" s="1"/>
      <c r="J13575" s="1"/>
      <c r="K13575" s="1"/>
      <c r="L13575" s="1"/>
      <c r="M13575" s="1"/>
      <c r="N13575" s="1"/>
    </row>
    <row r="13576" spans="6:14" x14ac:dyDescent="0.25">
      <c r="F13576" s="1"/>
      <c r="G13576" s="1"/>
      <c r="H13576" s="1"/>
      <c r="I13576" s="1"/>
      <c r="J13576" s="1"/>
      <c r="K13576" s="1"/>
      <c r="L13576" s="1"/>
      <c r="M13576" s="1"/>
      <c r="N13576" s="1"/>
    </row>
    <row r="13577" spans="6:14" x14ac:dyDescent="0.25">
      <c r="F13577" s="1"/>
      <c r="G13577" s="1"/>
      <c r="H13577" s="1"/>
      <c r="I13577" s="1"/>
      <c r="J13577" s="1"/>
      <c r="K13577" s="1"/>
      <c r="L13577" s="1"/>
      <c r="M13577" s="1"/>
      <c r="N13577" s="1"/>
    </row>
    <row r="13578" spans="6:14" x14ac:dyDescent="0.25">
      <c r="F13578" s="1"/>
      <c r="G13578" s="1"/>
      <c r="H13578" s="1"/>
      <c r="I13578" s="1"/>
      <c r="J13578" s="1"/>
      <c r="K13578" s="1"/>
      <c r="L13578" s="1"/>
      <c r="M13578" s="1"/>
      <c r="N13578" s="1"/>
    </row>
    <row r="13579" spans="6:14" x14ac:dyDescent="0.25">
      <c r="F13579" s="1"/>
      <c r="G13579" s="1"/>
      <c r="H13579" s="1"/>
      <c r="I13579" s="1"/>
      <c r="J13579" s="1"/>
      <c r="K13579" s="1"/>
      <c r="L13579" s="1"/>
      <c r="M13579" s="1"/>
      <c r="N13579" s="1"/>
    </row>
    <row r="13580" spans="6:14" x14ac:dyDescent="0.25">
      <c r="F13580" s="1"/>
      <c r="G13580" s="1"/>
      <c r="H13580" s="1"/>
      <c r="I13580" s="1"/>
      <c r="J13580" s="1"/>
      <c r="K13580" s="1"/>
      <c r="L13580" s="1"/>
      <c r="M13580" s="1"/>
      <c r="N13580" s="1"/>
    </row>
    <row r="13581" spans="6:14" x14ac:dyDescent="0.25">
      <c r="F13581" s="1"/>
      <c r="G13581" s="1"/>
      <c r="H13581" s="1"/>
      <c r="I13581" s="1"/>
      <c r="J13581" s="1"/>
      <c r="K13581" s="1"/>
      <c r="L13581" s="1"/>
      <c r="M13581" s="1"/>
      <c r="N13581" s="1"/>
    </row>
    <row r="13582" spans="6:14" x14ac:dyDescent="0.25">
      <c r="F13582" s="1"/>
      <c r="G13582" s="1"/>
      <c r="H13582" s="1"/>
      <c r="I13582" s="1"/>
      <c r="J13582" s="1"/>
      <c r="K13582" s="1"/>
      <c r="L13582" s="1"/>
      <c r="M13582" s="1"/>
      <c r="N13582" s="1"/>
    </row>
    <row r="13583" spans="6:14" x14ac:dyDescent="0.25">
      <c r="F13583" s="1"/>
      <c r="G13583" s="1"/>
      <c r="H13583" s="1"/>
      <c r="I13583" s="1"/>
      <c r="J13583" s="1"/>
      <c r="K13583" s="1"/>
      <c r="L13583" s="1"/>
      <c r="M13583" s="1"/>
      <c r="N13583" s="1"/>
    </row>
    <row r="13584" spans="6:14" x14ac:dyDescent="0.25">
      <c r="F13584" s="1"/>
      <c r="G13584" s="1"/>
      <c r="H13584" s="1"/>
      <c r="I13584" s="1"/>
      <c r="J13584" s="1"/>
      <c r="K13584" s="1"/>
      <c r="L13584" s="1"/>
      <c r="M13584" s="1"/>
      <c r="N13584" s="1"/>
    </row>
    <row r="13585" spans="6:14" x14ac:dyDescent="0.25">
      <c r="F13585" s="1"/>
      <c r="G13585" s="1"/>
      <c r="H13585" s="1"/>
      <c r="I13585" s="1"/>
      <c r="J13585" s="1"/>
      <c r="K13585" s="1"/>
      <c r="L13585" s="1"/>
      <c r="M13585" s="1"/>
      <c r="N13585" s="1"/>
    </row>
    <row r="13586" spans="6:14" x14ac:dyDescent="0.25">
      <c r="F13586" s="1"/>
      <c r="G13586" s="1"/>
      <c r="H13586" s="1"/>
      <c r="I13586" s="1"/>
      <c r="J13586" s="1"/>
      <c r="K13586" s="1"/>
      <c r="L13586" s="1"/>
      <c r="M13586" s="1"/>
      <c r="N13586" s="1"/>
    </row>
    <row r="13587" spans="6:14" x14ac:dyDescent="0.25">
      <c r="F13587" s="1"/>
      <c r="G13587" s="1"/>
      <c r="H13587" s="1"/>
      <c r="I13587" s="1"/>
      <c r="J13587" s="1"/>
      <c r="K13587" s="1"/>
      <c r="L13587" s="1"/>
      <c r="M13587" s="1"/>
      <c r="N13587" s="1"/>
    </row>
    <row r="13588" spans="6:14" x14ac:dyDescent="0.25">
      <c r="F13588" s="1"/>
      <c r="G13588" s="1"/>
      <c r="H13588" s="1"/>
      <c r="I13588" s="1"/>
      <c r="J13588" s="1"/>
      <c r="K13588" s="1"/>
      <c r="L13588" s="1"/>
      <c r="M13588" s="1"/>
      <c r="N13588" s="1"/>
    </row>
    <row r="13589" spans="6:14" x14ac:dyDescent="0.25">
      <c r="F13589" s="1"/>
      <c r="G13589" s="1"/>
      <c r="H13589" s="1"/>
      <c r="I13589" s="1"/>
      <c r="J13589" s="1"/>
      <c r="K13589" s="1"/>
      <c r="L13589" s="1"/>
      <c r="M13589" s="1"/>
      <c r="N13589" s="1"/>
    </row>
    <row r="13590" spans="6:14" x14ac:dyDescent="0.25">
      <c r="F13590" s="1"/>
      <c r="G13590" s="1"/>
      <c r="H13590" s="1"/>
      <c r="I13590" s="1"/>
      <c r="J13590" s="1"/>
      <c r="K13590" s="1"/>
      <c r="L13590" s="1"/>
      <c r="M13590" s="1"/>
      <c r="N13590" s="1"/>
    </row>
    <row r="13591" spans="6:14" x14ac:dyDescent="0.25">
      <c r="F13591" s="1"/>
      <c r="G13591" s="1"/>
      <c r="H13591" s="1"/>
      <c r="I13591" s="1"/>
      <c r="J13591" s="1"/>
      <c r="K13591" s="1"/>
      <c r="L13591" s="1"/>
      <c r="M13591" s="1"/>
      <c r="N13591" s="1"/>
    </row>
    <row r="13592" spans="6:14" x14ac:dyDescent="0.25">
      <c r="F13592" s="1"/>
      <c r="G13592" s="1"/>
      <c r="H13592" s="1"/>
      <c r="I13592" s="1"/>
      <c r="J13592" s="1"/>
      <c r="K13592" s="1"/>
      <c r="L13592" s="1"/>
      <c r="M13592" s="1"/>
      <c r="N13592" s="1"/>
    </row>
    <row r="13593" spans="6:14" x14ac:dyDescent="0.25">
      <c r="F13593" s="1"/>
      <c r="G13593" s="1"/>
      <c r="H13593" s="1"/>
      <c r="I13593" s="1"/>
      <c r="J13593" s="1"/>
      <c r="K13593" s="1"/>
      <c r="L13593" s="1"/>
      <c r="M13593" s="1"/>
      <c r="N13593" s="1"/>
    </row>
    <row r="13594" spans="6:14" x14ac:dyDescent="0.25">
      <c r="F13594" s="1"/>
      <c r="G13594" s="1"/>
      <c r="H13594" s="1"/>
      <c r="I13594" s="1"/>
      <c r="J13594" s="1"/>
      <c r="K13594" s="1"/>
      <c r="L13594" s="1"/>
      <c r="M13594" s="1"/>
      <c r="N13594" s="1"/>
    </row>
    <row r="13595" spans="6:14" x14ac:dyDescent="0.25">
      <c r="F13595" s="1"/>
      <c r="G13595" s="1"/>
      <c r="H13595" s="1"/>
      <c r="I13595" s="1"/>
      <c r="J13595" s="1"/>
      <c r="K13595" s="1"/>
      <c r="L13595" s="1"/>
      <c r="M13595" s="1"/>
      <c r="N13595" s="1"/>
    </row>
    <row r="13596" spans="6:14" x14ac:dyDescent="0.25">
      <c r="F13596" s="1"/>
      <c r="G13596" s="1"/>
      <c r="H13596" s="1"/>
      <c r="I13596" s="1"/>
      <c r="J13596" s="1"/>
      <c r="K13596" s="1"/>
      <c r="L13596" s="1"/>
      <c r="M13596" s="1"/>
      <c r="N13596" s="1"/>
    </row>
    <row r="13597" spans="6:14" x14ac:dyDescent="0.25">
      <c r="F13597" s="1"/>
      <c r="G13597" s="1"/>
      <c r="H13597" s="1"/>
      <c r="I13597" s="1"/>
      <c r="J13597" s="1"/>
      <c r="K13597" s="1"/>
      <c r="L13597" s="1"/>
      <c r="M13597" s="1"/>
      <c r="N13597" s="1"/>
    </row>
    <row r="13598" spans="6:14" x14ac:dyDescent="0.25">
      <c r="F13598" s="1"/>
      <c r="G13598" s="1"/>
      <c r="H13598" s="1"/>
      <c r="I13598" s="1"/>
      <c r="J13598" s="1"/>
      <c r="K13598" s="1"/>
      <c r="L13598" s="1"/>
      <c r="M13598" s="1"/>
      <c r="N13598" s="1"/>
    </row>
    <row r="13599" spans="6:14" x14ac:dyDescent="0.25">
      <c r="F13599" s="1"/>
      <c r="G13599" s="1"/>
      <c r="H13599" s="1"/>
      <c r="I13599" s="1"/>
      <c r="J13599" s="1"/>
      <c r="K13599" s="1"/>
      <c r="L13599" s="1"/>
      <c r="M13599" s="1"/>
      <c r="N13599" s="1"/>
    </row>
    <row r="13600" spans="6:14" x14ac:dyDescent="0.25">
      <c r="F13600" s="1"/>
      <c r="G13600" s="1"/>
      <c r="H13600" s="1"/>
      <c r="I13600" s="1"/>
      <c r="J13600" s="1"/>
      <c r="K13600" s="1"/>
      <c r="L13600" s="1"/>
      <c r="M13600" s="1"/>
      <c r="N13600" s="1"/>
    </row>
    <row r="13601" spans="6:14" x14ac:dyDescent="0.25">
      <c r="F13601" s="1"/>
      <c r="G13601" s="1"/>
      <c r="H13601" s="1"/>
      <c r="I13601" s="1"/>
      <c r="J13601" s="1"/>
      <c r="K13601" s="1"/>
      <c r="L13601" s="1"/>
      <c r="M13601" s="1"/>
      <c r="N13601" s="1"/>
    </row>
    <row r="13602" spans="6:14" x14ac:dyDescent="0.25">
      <c r="F13602" s="1"/>
      <c r="G13602" s="1"/>
      <c r="H13602" s="1"/>
      <c r="I13602" s="1"/>
      <c r="J13602" s="1"/>
      <c r="K13602" s="1"/>
      <c r="L13602" s="1"/>
      <c r="M13602" s="1"/>
      <c r="N13602" s="1"/>
    </row>
    <row r="13603" spans="6:14" x14ac:dyDescent="0.25">
      <c r="F13603" s="1"/>
      <c r="G13603" s="1"/>
      <c r="H13603" s="1"/>
      <c r="I13603" s="1"/>
      <c r="J13603" s="1"/>
      <c r="K13603" s="1"/>
      <c r="L13603" s="1"/>
      <c r="M13603" s="1"/>
      <c r="N13603" s="1"/>
    </row>
    <row r="13604" spans="6:14" x14ac:dyDescent="0.25">
      <c r="F13604" s="1"/>
      <c r="G13604" s="1"/>
      <c r="H13604" s="1"/>
      <c r="I13604" s="1"/>
      <c r="J13604" s="1"/>
      <c r="K13604" s="1"/>
      <c r="L13604" s="1"/>
      <c r="M13604" s="1"/>
      <c r="N13604" s="1"/>
    </row>
    <row r="13605" spans="6:14" x14ac:dyDescent="0.25">
      <c r="F13605" s="1"/>
      <c r="G13605" s="1"/>
      <c r="H13605" s="1"/>
      <c r="I13605" s="1"/>
      <c r="J13605" s="1"/>
      <c r="K13605" s="1"/>
      <c r="L13605" s="1"/>
      <c r="M13605" s="1"/>
      <c r="N13605" s="1"/>
    </row>
    <row r="13606" spans="6:14" x14ac:dyDescent="0.25">
      <c r="F13606" s="1"/>
      <c r="G13606" s="1"/>
      <c r="H13606" s="1"/>
      <c r="I13606" s="1"/>
      <c r="J13606" s="1"/>
      <c r="K13606" s="1"/>
      <c r="L13606" s="1"/>
      <c r="M13606" s="1"/>
      <c r="N13606" s="1"/>
    </row>
    <row r="13607" spans="6:14" x14ac:dyDescent="0.25">
      <c r="F13607" s="1"/>
      <c r="G13607" s="1"/>
      <c r="H13607" s="1"/>
      <c r="I13607" s="1"/>
      <c r="J13607" s="1"/>
      <c r="K13607" s="1"/>
      <c r="L13607" s="1"/>
      <c r="M13607" s="1"/>
      <c r="N13607" s="1"/>
    </row>
    <row r="13608" spans="6:14" x14ac:dyDescent="0.25">
      <c r="F13608" s="1"/>
      <c r="G13608" s="1"/>
      <c r="H13608" s="1"/>
      <c r="I13608" s="1"/>
      <c r="J13608" s="1"/>
      <c r="K13608" s="1"/>
      <c r="L13608" s="1"/>
      <c r="M13608" s="1"/>
      <c r="N13608" s="1"/>
    </row>
    <row r="13609" spans="6:14" x14ac:dyDescent="0.25">
      <c r="F13609" s="1"/>
      <c r="G13609" s="1"/>
      <c r="H13609" s="1"/>
      <c r="I13609" s="1"/>
      <c r="J13609" s="1"/>
      <c r="K13609" s="1"/>
      <c r="L13609" s="1"/>
      <c r="M13609" s="1"/>
      <c r="N13609" s="1"/>
    </row>
    <row r="13610" spans="6:14" x14ac:dyDescent="0.25">
      <c r="F13610" s="1"/>
      <c r="G13610" s="1"/>
      <c r="H13610" s="1"/>
      <c r="I13610" s="1"/>
      <c r="J13610" s="1"/>
      <c r="K13610" s="1"/>
      <c r="L13610" s="1"/>
      <c r="M13610" s="1"/>
      <c r="N13610" s="1"/>
    </row>
    <row r="13611" spans="6:14" x14ac:dyDescent="0.25">
      <c r="F13611" s="1"/>
      <c r="G13611" s="1"/>
      <c r="H13611" s="1"/>
      <c r="I13611" s="1"/>
      <c r="J13611" s="1"/>
      <c r="K13611" s="1"/>
      <c r="L13611" s="1"/>
      <c r="M13611" s="1"/>
      <c r="N13611" s="1"/>
    </row>
    <row r="13612" spans="6:14" x14ac:dyDescent="0.25">
      <c r="F13612" s="1"/>
      <c r="G13612" s="1"/>
      <c r="H13612" s="1"/>
      <c r="I13612" s="1"/>
      <c r="J13612" s="1"/>
      <c r="K13612" s="1"/>
      <c r="L13612" s="1"/>
      <c r="M13612" s="1"/>
      <c r="N13612" s="1"/>
    </row>
    <row r="13613" spans="6:14" x14ac:dyDescent="0.25">
      <c r="F13613" s="1"/>
      <c r="G13613" s="1"/>
      <c r="H13613" s="1"/>
      <c r="I13613" s="1"/>
      <c r="J13613" s="1"/>
      <c r="K13613" s="1"/>
      <c r="L13613" s="1"/>
      <c r="M13613" s="1"/>
      <c r="N13613" s="1"/>
    </row>
    <row r="13614" spans="6:14" x14ac:dyDescent="0.25">
      <c r="F13614" s="1"/>
      <c r="G13614" s="1"/>
      <c r="H13614" s="1"/>
      <c r="I13614" s="1"/>
      <c r="J13614" s="1"/>
      <c r="K13614" s="1"/>
      <c r="L13614" s="1"/>
      <c r="M13614" s="1"/>
      <c r="N13614" s="1"/>
    </row>
    <row r="13615" spans="6:14" x14ac:dyDescent="0.25">
      <c r="F13615" s="1"/>
      <c r="G13615" s="1"/>
      <c r="H13615" s="1"/>
      <c r="I13615" s="1"/>
      <c r="J13615" s="1"/>
      <c r="K13615" s="1"/>
      <c r="L13615" s="1"/>
      <c r="M13615" s="1"/>
      <c r="N13615" s="1"/>
    </row>
    <row r="13616" spans="6:14" x14ac:dyDescent="0.25">
      <c r="F13616" s="1"/>
      <c r="G13616" s="1"/>
      <c r="H13616" s="1"/>
      <c r="I13616" s="1"/>
      <c r="J13616" s="1"/>
      <c r="K13616" s="1"/>
      <c r="L13616" s="1"/>
      <c r="M13616" s="1"/>
      <c r="N13616" s="1"/>
    </row>
    <row r="13617" spans="6:14" x14ac:dyDescent="0.25">
      <c r="F13617" s="1"/>
      <c r="G13617" s="1"/>
      <c r="H13617" s="1"/>
      <c r="I13617" s="1"/>
      <c r="J13617" s="1"/>
      <c r="K13617" s="1"/>
      <c r="L13617" s="1"/>
      <c r="M13617" s="1"/>
      <c r="N13617" s="1"/>
    </row>
    <row r="13618" spans="6:14" x14ac:dyDescent="0.25">
      <c r="F13618" s="1"/>
      <c r="G13618" s="1"/>
      <c r="H13618" s="1"/>
      <c r="I13618" s="1"/>
      <c r="J13618" s="1"/>
      <c r="K13618" s="1"/>
      <c r="L13618" s="1"/>
      <c r="M13618" s="1"/>
      <c r="N13618" s="1"/>
    </row>
    <row r="13619" spans="6:14" x14ac:dyDescent="0.25">
      <c r="F13619" s="1"/>
      <c r="G13619" s="1"/>
      <c r="H13619" s="1"/>
      <c r="I13619" s="1"/>
      <c r="J13619" s="1"/>
      <c r="K13619" s="1"/>
      <c r="L13619" s="1"/>
      <c r="M13619" s="1"/>
      <c r="N13619" s="1"/>
    </row>
    <row r="13620" spans="6:14" x14ac:dyDescent="0.25">
      <c r="F13620" s="1"/>
      <c r="G13620" s="1"/>
      <c r="H13620" s="1"/>
      <c r="I13620" s="1"/>
      <c r="J13620" s="1"/>
      <c r="K13620" s="1"/>
      <c r="L13620" s="1"/>
      <c r="M13620" s="1"/>
      <c r="N13620" s="1"/>
    </row>
    <row r="13621" spans="6:14" x14ac:dyDescent="0.25">
      <c r="F13621" s="1"/>
      <c r="G13621" s="1"/>
      <c r="H13621" s="1"/>
      <c r="I13621" s="1"/>
      <c r="J13621" s="1"/>
      <c r="K13621" s="1"/>
      <c r="L13621" s="1"/>
      <c r="M13621" s="1"/>
      <c r="N13621" s="1"/>
    </row>
    <row r="13622" spans="6:14" x14ac:dyDescent="0.25">
      <c r="F13622" s="1"/>
      <c r="G13622" s="1"/>
      <c r="H13622" s="1"/>
      <c r="I13622" s="1"/>
      <c r="J13622" s="1"/>
      <c r="K13622" s="1"/>
      <c r="L13622" s="1"/>
      <c r="M13622" s="1"/>
      <c r="N13622" s="1"/>
    </row>
    <row r="13623" spans="6:14" x14ac:dyDescent="0.25">
      <c r="F13623" s="1"/>
      <c r="G13623" s="1"/>
      <c r="H13623" s="1"/>
      <c r="I13623" s="1"/>
      <c r="J13623" s="1"/>
      <c r="K13623" s="1"/>
      <c r="L13623" s="1"/>
      <c r="M13623" s="1"/>
      <c r="N13623" s="1"/>
    </row>
    <row r="13624" spans="6:14" x14ac:dyDescent="0.25">
      <c r="F13624" s="1"/>
      <c r="G13624" s="1"/>
      <c r="H13624" s="1"/>
      <c r="I13624" s="1"/>
      <c r="J13624" s="1"/>
      <c r="K13624" s="1"/>
      <c r="L13624" s="1"/>
      <c r="M13624" s="1"/>
      <c r="N13624" s="1"/>
    </row>
    <row r="13625" spans="6:14" x14ac:dyDescent="0.25">
      <c r="F13625" s="1"/>
      <c r="G13625" s="1"/>
      <c r="H13625" s="1"/>
      <c r="I13625" s="1"/>
      <c r="J13625" s="1"/>
      <c r="K13625" s="1"/>
      <c r="L13625" s="1"/>
      <c r="M13625" s="1"/>
      <c r="N13625" s="1"/>
    </row>
    <row r="13626" spans="6:14" x14ac:dyDescent="0.25">
      <c r="F13626" s="1"/>
      <c r="G13626" s="1"/>
      <c r="H13626" s="1"/>
      <c r="I13626" s="1"/>
      <c r="J13626" s="1"/>
      <c r="K13626" s="1"/>
      <c r="L13626" s="1"/>
      <c r="M13626" s="1"/>
      <c r="N13626" s="1"/>
    </row>
    <row r="13627" spans="6:14" x14ac:dyDescent="0.25">
      <c r="F13627" s="1"/>
      <c r="G13627" s="1"/>
      <c r="H13627" s="1"/>
      <c r="I13627" s="1"/>
      <c r="J13627" s="1"/>
      <c r="K13627" s="1"/>
      <c r="L13627" s="1"/>
      <c r="M13627" s="1"/>
      <c r="N13627" s="1"/>
    </row>
    <row r="13628" spans="6:14" x14ac:dyDescent="0.25">
      <c r="F13628" s="1"/>
      <c r="G13628" s="1"/>
      <c r="H13628" s="1"/>
      <c r="I13628" s="1"/>
      <c r="J13628" s="1"/>
      <c r="K13628" s="1"/>
      <c r="L13628" s="1"/>
      <c r="M13628" s="1"/>
      <c r="N13628" s="1"/>
    </row>
    <row r="13629" spans="6:14" x14ac:dyDescent="0.25">
      <c r="F13629" s="1"/>
      <c r="G13629" s="1"/>
      <c r="H13629" s="1"/>
      <c r="I13629" s="1"/>
      <c r="J13629" s="1"/>
      <c r="K13629" s="1"/>
      <c r="L13629" s="1"/>
      <c r="M13629" s="1"/>
      <c r="N13629" s="1"/>
    </row>
    <row r="13630" spans="6:14" x14ac:dyDescent="0.25">
      <c r="F13630" s="1"/>
      <c r="G13630" s="1"/>
      <c r="H13630" s="1"/>
      <c r="I13630" s="1"/>
      <c r="J13630" s="1"/>
      <c r="K13630" s="1"/>
      <c r="L13630" s="1"/>
      <c r="M13630" s="1"/>
      <c r="N13630" s="1"/>
    </row>
    <row r="13631" spans="6:14" x14ac:dyDescent="0.25">
      <c r="F13631" s="1"/>
      <c r="G13631" s="1"/>
      <c r="H13631" s="1"/>
      <c r="I13631" s="1"/>
      <c r="J13631" s="1"/>
      <c r="K13631" s="1"/>
      <c r="L13631" s="1"/>
      <c r="M13631" s="1"/>
      <c r="N13631" s="1"/>
    </row>
    <row r="13632" spans="6:14" x14ac:dyDescent="0.25">
      <c r="F13632" s="1"/>
      <c r="G13632" s="1"/>
      <c r="H13632" s="1"/>
      <c r="I13632" s="1"/>
      <c r="J13632" s="1"/>
      <c r="K13632" s="1"/>
      <c r="L13632" s="1"/>
      <c r="M13632" s="1"/>
      <c r="N13632" s="1"/>
    </row>
    <row r="13633" spans="6:14" x14ac:dyDescent="0.25">
      <c r="F13633" s="1"/>
      <c r="G13633" s="1"/>
      <c r="H13633" s="1"/>
      <c r="I13633" s="1"/>
      <c r="J13633" s="1"/>
      <c r="K13633" s="1"/>
      <c r="L13633" s="1"/>
      <c r="M13633" s="1"/>
      <c r="N13633" s="1"/>
    </row>
    <row r="13634" spans="6:14" x14ac:dyDescent="0.25">
      <c r="F13634" s="1"/>
      <c r="G13634" s="1"/>
      <c r="H13634" s="1"/>
      <c r="I13634" s="1"/>
      <c r="J13634" s="1"/>
      <c r="K13634" s="1"/>
      <c r="L13634" s="1"/>
      <c r="M13634" s="1"/>
      <c r="N13634" s="1"/>
    </row>
    <row r="13635" spans="6:14" x14ac:dyDescent="0.25">
      <c r="F13635" s="1"/>
      <c r="G13635" s="1"/>
      <c r="H13635" s="1"/>
      <c r="I13635" s="1"/>
      <c r="J13635" s="1"/>
      <c r="K13635" s="1"/>
      <c r="L13635" s="1"/>
      <c r="M13635" s="1"/>
      <c r="N13635" s="1"/>
    </row>
    <row r="13636" spans="6:14" x14ac:dyDescent="0.25">
      <c r="F13636" s="1"/>
      <c r="G13636" s="1"/>
      <c r="H13636" s="1"/>
      <c r="I13636" s="1"/>
      <c r="J13636" s="1"/>
      <c r="K13636" s="1"/>
      <c r="L13636" s="1"/>
      <c r="M13636" s="1"/>
      <c r="N13636" s="1"/>
    </row>
    <row r="13637" spans="6:14" x14ac:dyDescent="0.25">
      <c r="F13637" s="1"/>
      <c r="G13637" s="1"/>
      <c r="H13637" s="1"/>
      <c r="I13637" s="1"/>
      <c r="J13637" s="1"/>
      <c r="K13637" s="1"/>
      <c r="L13637" s="1"/>
      <c r="M13637" s="1"/>
      <c r="N13637" s="1"/>
    </row>
    <row r="13638" spans="6:14" x14ac:dyDescent="0.25">
      <c r="F13638" s="1"/>
      <c r="G13638" s="1"/>
      <c r="H13638" s="1"/>
      <c r="I13638" s="1"/>
      <c r="J13638" s="1"/>
      <c r="K13638" s="1"/>
      <c r="L13638" s="1"/>
      <c r="M13638" s="1"/>
      <c r="N13638" s="1"/>
    </row>
    <row r="13639" spans="6:14" x14ac:dyDescent="0.25">
      <c r="F13639" s="1"/>
      <c r="G13639" s="1"/>
      <c r="H13639" s="1"/>
      <c r="I13639" s="1"/>
      <c r="J13639" s="1"/>
      <c r="K13639" s="1"/>
      <c r="L13639" s="1"/>
      <c r="M13639" s="1"/>
      <c r="N13639" s="1"/>
    </row>
    <row r="13640" spans="6:14" x14ac:dyDescent="0.25">
      <c r="F13640" s="1"/>
      <c r="G13640" s="1"/>
      <c r="H13640" s="1"/>
      <c r="I13640" s="1"/>
      <c r="J13640" s="1"/>
      <c r="K13640" s="1"/>
      <c r="L13640" s="1"/>
      <c r="M13640" s="1"/>
      <c r="N13640" s="1"/>
    </row>
    <row r="13641" spans="6:14" x14ac:dyDescent="0.25">
      <c r="F13641" s="1"/>
      <c r="G13641" s="1"/>
      <c r="H13641" s="1"/>
      <c r="I13641" s="1"/>
      <c r="J13641" s="1"/>
      <c r="K13641" s="1"/>
      <c r="L13641" s="1"/>
      <c r="M13641" s="1"/>
      <c r="N13641" s="1"/>
    </row>
    <row r="13642" spans="6:14" x14ac:dyDescent="0.25">
      <c r="F13642" s="1"/>
      <c r="G13642" s="1"/>
      <c r="H13642" s="1"/>
      <c r="I13642" s="1"/>
      <c r="J13642" s="1"/>
      <c r="K13642" s="1"/>
      <c r="L13642" s="1"/>
      <c r="M13642" s="1"/>
      <c r="N13642" s="1"/>
    </row>
    <row r="13643" spans="6:14" x14ac:dyDescent="0.25">
      <c r="F13643" s="1"/>
      <c r="G13643" s="1"/>
      <c r="H13643" s="1"/>
      <c r="I13643" s="1"/>
      <c r="J13643" s="1"/>
      <c r="K13643" s="1"/>
      <c r="L13643" s="1"/>
      <c r="M13643" s="1"/>
      <c r="N13643" s="1"/>
    </row>
    <row r="13644" spans="6:14" x14ac:dyDescent="0.25">
      <c r="F13644" s="1"/>
      <c r="G13644" s="1"/>
      <c r="H13644" s="1"/>
      <c r="I13644" s="1"/>
      <c r="J13644" s="1"/>
      <c r="K13644" s="1"/>
      <c r="L13644" s="1"/>
      <c r="M13644" s="1"/>
      <c r="N13644" s="1"/>
    </row>
    <row r="13645" spans="6:14" x14ac:dyDescent="0.25">
      <c r="F13645" s="1"/>
      <c r="G13645" s="1"/>
      <c r="H13645" s="1"/>
      <c r="I13645" s="1"/>
      <c r="J13645" s="1"/>
      <c r="K13645" s="1"/>
      <c r="L13645" s="1"/>
      <c r="M13645" s="1"/>
      <c r="N13645" s="1"/>
    </row>
    <row r="13646" spans="6:14" x14ac:dyDescent="0.25">
      <c r="F13646" s="1"/>
      <c r="G13646" s="1"/>
      <c r="H13646" s="1"/>
      <c r="I13646" s="1"/>
      <c r="J13646" s="1"/>
      <c r="K13646" s="1"/>
      <c r="L13646" s="1"/>
      <c r="M13646" s="1"/>
      <c r="N13646" s="1"/>
    </row>
    <row r="13647" spans="6:14" x14ac:dyDescent="0.25">
      <c r="F13647" s="1"/>
      <c r="G13647" s="1"/>
      <c r="H13647" s="1"/>
      <c r="I13647" s="1"/>
      <c r="J13647" s="1"/>
      <c r="K13647" s="1"/>
      <c r="L13647" s="1"/>
      <c r="M13647" s="1"/>
      <c r="N13647" s="1"/>
    </row>
    <row r="13648" spans="6:14" x14ac:dyDescent="0.25">
      <c r="F13648" s="1"/>
      <c r="G13648" s="1"/>
      <c r="H13648" s="1"/>
      <c r="I13648" s="1"/>
      <c r="J13648" s="1"/>
      <c r="K13648" s="1"/>
      <c r="L13648" s="1"/>
      <c r="M13648" s="1"/>
      <c r="N13648" s="1"/>
    </row>
    <row r="13649" spans="6:14" x14ac:dyDescent="0.25">
      <c r="F13649" s="1"/>
      <c r="G13649" s="1"/>
      <c r="H13649" s="1"/>
      <c r="I13649" s="1"/>
      <c r="J13649" s="1"/>
      <c r="K13649" s="1"/>
      <c r="L13649" s="1"/>
      <c r="M13649" s="1"/>
      <c r="N13649" s="1"/>
    </row>
    <row r="13650" spans="6:14" x14ac:dyDescent="0.25">
      <c r="F13650" s="1"/>
      <c r="G13650" s="1"/>
      <c r="H13650" s="1"/>
      <c r="I13650" s="1"/>
      <c r="J13650" s="1"/>
      <c r="K13650" s="1"/>
      <c r="L13650" s="1"/>
      <c r="M13650" s="1"/>
      <c r="N13650" s="1"/>
    </row>
    <row r="13651" spans="6:14" x14ac:dyDescent="0.25">
      <c r="F13651" s="1"/>
      <c r="G13651" s="1"/>
      <c r="H13651" s="1"/>
      <c r="I13651" s="1"/>
      <c r="J13651" s="1"/>
      <c r="K13651" s="1"/>
      <c r="L13651" s="1"/>
      <c r="M13651" s="1"/>
      <c r="N13651" s="1"/>
    </row>
    <row r="13652" spans="6:14" x14ac:dyDescent="0.25">
      <c r="F13652" s="1"/>
      <c r="G13652" s="1"/>
      <c r="H13652" s="1"/>
      <c r="I13652" s="1"/>
      <c r="J13652" s="1"/>
      <c r="K13652" s="1"/>
      <c r="L13652" s="1"/>
      <c r="M13652" s="1"/>
      <c r="N13652" s="1"/>
    </row>
    <row r="13653" spans="6:14" x14ac:dyDescent="0.25">
      <c r="F13653" s="1"/>
      <c r="G13653" s="1"/>
      <c r="H13653" s="1"/>
      <c r="I13653" s="1"/>
      <c r="J13653" s="1"/>
      <c r="K13653" s="1"/>
      <c r="L13653" s="1"/>
      <c r="M13653" s="1"/>
      <c r="N13653" s="1"/>
    </row>
    <row r="13654" spans="6:14" x14ac:dyDescent="0.25">
      <c r="F13654" s="1"/>
      <c r="G13654" s="1"/>
      <c r="H13654" s="1"/>
      <c r="I13654" s="1"/>
      <c r="J13654" s="1"/>
      <c r="K13654" s="1"/>
      <c r="L13654" s="1"/>
      <c r="M13654" s="1"/>
      <c r="N13654" s="1"/>
    </row>
    <row r="13655" spans="6:14" x14ac:dyDescent="0.25">
      <c r="F13655" s="1"/>
      <c r="G13655" s="1"/>
      <c r="H13655" s="1"/>
      <c r="I13655" s="1"/>
      <c r="J13655" s="1"/>
      <c r="K13655" s="1"/>
      <c r="L13655" s="1"/>
      <c r="M13655" s="1"/>
      <c r="N13655" s="1"/>
    </row>
    <row r="13656" spans="6:14" x14ac:dyDescent="0.25">
      <c r="F13656" s="1"/>
      <c r="G13656" s="1"/>
      <c r="H13656" s="1"/>
      <c r="I13656" s="1"/>
      <c r="J13656" s="1"/>
      <c r="K13656" s="1"/>
      <c r="L13656" s="1"/>
      <c r="M13656" s="1"/>
      <c r="N13656" s="1"/>
    </row>
    <row r="13657" spans="6:14" x14ac:dyDescent="0.25">
      <c r="F13657" s="1"/>
      <c r="G13657" s="1"/>
      <c r="H13657" s="1"/>
      <c r="I13657" s="1"/>
      <c r="J13657" s="1"/>
      <c r="K13657" s="1"/>
      <c r="L13657" s="1"/>
      <c r="M13657" s="1"/>
      <c r="N13657" s="1"/>
    </row>
    <row r="13658" spans="6:14" x14ac:dyDescent="0.25">
      <c r="F13658" s="1"/>
      <c r="G13658" s="1"/>
      <c r="H13658" s="1"/>
      <c r="I13658" s="1"/>
      <c r="J13658" s="1"/>
      <c r="K13658" s="1"/>
      <c r="L13658" s="1"/>
      <c r="M13658" s="1"/>
      <c r="N13658" s="1"/>
    </row>
    <row r="13659" spans="6:14" x14ac:dyDescent="0.25">
      <c r="F13659" s="1"/>
      <c r="G13659" s="1"/>
      <c r="H13659" s="1"/>
      <c r="I13659" s="1"/>
      <c r="J13659" s="1"/>
      <c r="K13659" s="1"/>
      <c r="L13659" s="1"/>
      <c r="M13659" s="1"/>
      <c r="N13659" s="1"/>
    </row>
    <row r="13660" spans="6:14" x14ac:dyDescent="0.25">
      <c r="F13660" s="1"/>
      <c r="G13660" s="1"/>
      <c r="H13660" s="1"/>
      <c r="I13660" s="1"/>
      <c r="J13660" s="1"/>
      <c r="K13660" s="1"/>
      <c r="L13660" s="1"/>
      <c r="M13660" s="1"/>
      <c r="N13660" s="1"/>
    </row>
    <row r="13661" spans="6:14" x14ac:dyDescent="0.25">
      <c r="F13661" s="1"/>
      <c r="G13661" s="1"/>
      <c r="H13661" s="1"/>
      <c r="I13661" s="1"/>
      <c r="J13661" s="1"/>
      <c r="K13661" s="1"/>
      <c r="L13661" s="1"/>
      <c r="M13661" s="1"/>
      <c r="N13661" s="1"/>
    </row>
    <row r="13662" spans="6:14" x14ac:dyDescent="0.25">
      <c r="F13662" s="1"/>
      <c r="G13662" s="1"/>
      <c r="H13662" s="1"/>
      <c r="I13662" s="1"/>
      <c r="J13662" s="1"/>
      <c r="K13662" s="1"/>
      <c r="L13662" s="1"/>
      <c r="M13662" s="1"/>
      <c r="N13662" s="1"/>
    </row>
    <row r="13663" spans="6:14" x14ac:dyDescent="0.25">
      <c r="F13663" s="1"/>
      <c r="G13663" s="1"/>
      <c r="H13663" s="1"/>
      <c r="I13663" s="1"/>
      <c r="J13663" s="1"/>
      <c r="K13663" s="1"/>
      <c r="L13663" s="1"/>
      <c r="M13663" s="1"/>
      <c r="N13663" s="1"/>
    </row>
    <row r="13664" spans="6:14" x14ac:dyDescent="0.25">
      <c r="F13664" s="1"/>
      <c r="G13664" s="1"/>
      <c r="H13664" s="1"/>
      <c r="I13664" s="1"/>
      <c r="J13664" s="1"/>
      <c r="K13664" s="1"/>
      <c r="L13664" s="1"/>
      <c r="M13664" s="1"/>
      <c r="N13664" s="1"/>
    </row>
    <row r="13665" spans="6:14" x14ac:dyDescent="0.25">
      <c r="F13665" s="1"/>
      <c r="G13665" s="1"/>
      <c r="H13665" s="1"/>
      <c r="I13665" s="1"/>
      <c r="J13665" s="1"/>
      <c r="K13665" s="1"/>
      <c r="L13665" s="1"/>
      <c r="M13665" s="1"/>
      <c r="N13665" s="1"/>
    </row>
    <row r="13666" spans="6:14" x14ac:dyDescent="0.25">
      <c r="F13666" s="1"/>
      <c r="G13666" s="1"/>
      <c r="H13666" s="1"/>
      <c r="I13666" s="1"/>
      <c r="J13666" s="1"/>
      <c r="K13666" s="1"/>
      <c r="L13666" s="1"/>
      <c r="M13666" s="1"/>
      <c r="N13666" s="1"/>
    </row>
    <row r="13667" spans="6:14" x14ac:dyDescent="0.25">
      <c r="F13667" s="1"/>
      <c r="G13667" s="1"/>
      <c r="H13667" s="1"/>
      <c r="I13667" s="1"/>
      <c r="J13667" s="1"/>
      <c r="K13667" s="1"/>
      <c r="L13667" s="1"/>
      <c r="M13667" s="1"/>
      <c r="N13667" s="1"/>
    </row>
    <row r="13668" spans="6:14" x14ac:dyDescent="0.25">
      <c r="F13668" s="1"/>
      <c r="G13668" s="1"/>
      <c r="H13668" s="1"/>
      <c r="I13668" s="1"/>
      <c r="J13668" s="1"/>
      <c r="K13668" s="1"/>
      <c r="L13668" s="1"/>
      <c r="M13668" s="1"/>
      <c r="N13668" s="1"/>
    </row>
    <row r="13669" spans="6:14" x14ac:dyDescent="0.25">
      <c r="F13669" s="1"/>
      <c r="G13669" s="1"/>
      <c r="H13669" s="1"/>
      <c r="I13669" s="1"/>
      <c r="J13669" s="1"/>
      <c r="K13669" s="1"/>
      <c r="L13669" s="1"/>
      <c r="M13669" s="1"/>
      <c r="N13669" s="1"/>
    </row>
    <row r="13670" spans="6:14" x14ac:dyDescent="0.25">
      <c r="F13670" s="1"/>
      <c r="G13670" s="1"/>
      <c r="H13670" s="1"/>
      <c r="I13670" s="1"/>
      <c r="J13670" s="1"/>
      <c r="K13670" s="1"/>
      <c r="L13670" s="1"/>
      <c r="M13670" s="1"/>
      <c r="N13670" s="1"/>
    </row>
    <row r="13671" spans="6:14" x14ac:dyDescent="0.25">
      <c r="F13671" s="1"/>
      <c r="G13671" s="1"/>
      <c r="H13671" s="1"/>
      <c r="I13671" s="1"/>
      <c r="J13671" s="1"/>
      <c r="K13671" s="1"/>
      <c r="L13671" s="1"/>
      <c r="M13671" s="1"/>
      <c r="N13671" s="1"/>
    </row>
    <row r="13672" spans="6:14" x14ac:dyDescent="0.25">
      <c r="F13672" s="1"/>
      <c r="G13672" s="1"/>
      <c r="H13672" s="1"/>
      <c r="I13672" s="1"/>
      <c r="J13672" s="1"/>
      <c r="K13672" s="1"/>
      <c r="L13672" s="1"/>
      <c r="M13672" s="1"/>
      <c r="N13672" s="1"/>
    </row>
    <row r="13673" spans="6:14" x14ac:dyDescent="0.25">
      <c r="F13673" s="1"/>
      <c r="G13673" s="1"/>
      <c r="H13673" s="1"/>
      <c r="I13673" s="1"/>
      <c r="J13673" s="1"/>
      <c r="K13673" s="1"/>
      <c r="L13673" s="1"/>
      <c r="M13673" s="1"/>
      <c r="N13673" s="1"/>
    </row>
    <row r="13674" spans="6:14" x14ac:dyDescent="0.25">
      <c r="F13674" s="1"/>
      <c r="G13674" s="1"/>
      <c r="H13674" s="1"/>
      <c r="I13674" s="1"/>
      <c r="J13674" s="1"/>
      <c r="K13674" s="1"/>
      <c r="L13674" s="1"/>
      <c r="M13674" s="1"/>
      <c r="N13674" s="1"/>
    </row>
    <row r="13675" spans="6:14" x14ac:dyDescent="0.25">
      <c r="F13675" s="1"/>
      <c r="G13675" s="1"/>
      <c r="H13675" s="1"/>
      <c r="I13675" s="1"/>
      <c r="J13675" s="1"/>
      <c r="K13675" s="1"/>
      <c r="L13675" s="1"/>
      <c r="M13675" s="1"/>
      <c r="N13675" s="1"/>
    </row>
    <row r="13676" spans="6:14" x14ac:dyDescent="0.25">
      <c r="F13676" s="1"/>
      <c r="G13676" s="1"/>
      <c r="H13676" s="1"/>
      <c r="I13676" s="1"/>
      <c r="J13676" s="1"/>
      <c r="K13676" s="1"/>
      <c r="L13676" s="1"/>
      <c r="M13676" s="1"/>
      <c r="N13676" s="1"/>
    </row>
    <row r="13677" spans="6:14" x14ac:dyDescent="0.25">
      <c r="F13677" s="1"/>
      <c r="G13677" s="1"/>
      <c r="H13677" s="1"/>
      <c r="I13677" s="1"/>
      <c r="J13677" s="1"/>
      <c r="K13677" s="1"/>
      <c r="L13677" s="1"/>
      <c r="M13677" s="1"/>
      <c r="N13677" s="1"/>
    </row>
    <row r="13678" spans="6:14" x14ac:dyDescent="0.25">
      <c r="F13678" s="1"/>
      <c r="G13678" s="1"/>
      <c r="H13678" s="1"/>
      <c r="I13678" s="1"/>
      <c r="J13678" s="1"/>
      <c r="K13678" s="1"/>
      <c r="L13678" s="1"/>
      <c r="M13678" s="1"/>
      <c r="N13678" s="1"/>
    </row>
    <row r="13679" spans="6:14" x14ac:dyDescent="0.25">
      <c r="F13679" s="1"/>
      <c r="G13679" s="1"/>
      <c r="H13679" s="1"/>
      <c r="I13679" s="1"/>
      <c r="J13679" s="1"/>
      <c r="K13679" s="1"/>
      <c r="L13679" s="1"/>
      <c r="M13679" s="1"/>
      <c r="N13679" s="1"/>
    </row>
    <row r="13680" spans="6:14" x14ac:dyDescent="0.25">
      <c r="F13680" s="1"/>
      <c r="G13680" s="1"/>
      <c r="H13680" s="1"/>
      <c r="I13680" s="1"/>
      <c r="J13680" s="1"/>
      <c r="K13680" s="1"/>
      <c r="L13680" s="1"/>
      <c r="M13680" s="1"/>
      <c r="N13680" s="1"/>
    </row>
    <row r="13681" spans="6:14" x14ac:dyDescent="0.25">
      <c r="F13681" s="1"/>
      <c r="G13681" s="1"/>
      <c r="H13681" s="1"/>
      <c r="I13681" s="1"/>
      <c r="J13681" s="1"/>
      <c r="K13681" s="1"/>
      <c r="L13681" s="1"/>
      <c r="M13681" s="1"/>
      <c r="N13681" s="1"/>
    </row>
    <row r="13682" spans="6:14" x14ac:dyDescent="0.25">
      <c r="F13682" s="1"/>
      <c r="G13682" s="1"/>
      <c r="H13682" s="1"/>
      <c r="I13682" s="1"/>
      <c r="J13682" s="1"/>
      <c r="K13682" s="1"/>
      <c r="L13682" s="1"/>
      <c r="M13682" s="1"/>
      <c r="N13682" s="1"/>
    </row>
    <row r="13683" spans="6:14" x14ac:dyDescent="0.25">
      <c r="F13683" s="1"/>
      <c r="G13683" s="1"/>
      <c r="H13683" s="1"/>
      <c r="I13683" s="1"/>
      <c r="J13683" s="1"/>
      <c r="K13683" s="1"/>
      <c r="L13683" s="1"/>
      <c r="M13683" s="1"/>
      <c r="N13683" s="1"/>
    </row>
    <row r="13684" spans="6:14" x14ac:dyDescent="0.25">
      <c r="F13684" s="1"/>
      <c r="G13684" s="1"/>
      <c r="H13684" s="1"/>
      <c r="I13684" s="1"/>
      <c r="J13684" s="1"/>
      <c r="K13684" s="1"/>
      <c r="L13684" s="1"/>
      <c r="M13684" s="1"/>
      <c r="N13684" s="1"/>
    </row>
    <row r="13685" spans="6:14" x14ac:dyDescent="0.25">
      <c r="F13685" s="1"/>
      <c r="G13685" s="1"/>
      <c r="H13685" s="1"/>
      <c r="I13685" s="1"/>
      <c r="J13685" s="1"/>
      <c r="K13685" s="1"/>
      <c r="L13685" s="1"/>
      <c r="M13685" s="1"/>
      <c r="N13685" s="1"/>
    </row>
    <row r="13686" spans="6:14" x14ac:dyDescent="0.25">
      <c r="F13686" s="1"/>
      <c r="G13686" s="1"/>
      <c r="H13686" s="1"/>
      <c r="I13686" s="1"/>
      <c r="J13686" s="1"/>
      <c r="K13686" s="1"/>
      <c r="L13686" s="1"/>
      <c r="M13686" s="1"/>
      <c r="N13686" s="1"/>
    </row>
    <row r="13687" spans="6:14" x14ac:dyDescent="0.25">
      <c r="F13687" s="1"/>
      <c r="G13687" s="1"/>
      <c r="H13687" s="1"/>
      <c r="I13687" s="1"/>
      <c r="J13687" s="1"/>
      <c r="K13687" s="1"/>
      <c r="L13687" s="1"/>
      <c r="M13687" s="1"/>
      <c r="N13687" s="1"/>
    </row>
    <row r="13688" spans="6:14" x14ac:dyDescent="0.25">
      <c r="F13688" s="1"/>
      <c r="G13688" s="1"/>
      <c r="H13688" s="1"/>
      <c r="I13688" s="1"/>
      <c r="J13688" s="1"/>
      <c r="K13688" s="1"/>
      <c r="L13688" s="1"/>
      <c r="M13688" s="1"/>
      <c r="N13688" s="1"/>
    </row>
    <row r="13689" spans="6:14" x14ac:dyDescent="0.25">
      <c r="F13689" s="1"/>
      <c r="G13689" s="1"/>
      <c r="H13689" s="1"/>
      <c r="I13689" s="1"/>
      <c r="J13689" s="1"/>
      <c r="K13689" s="1"/>
      <c r="L13689" s="1"/>
      <c r="M13689" s="1"/>
      <c r="N13689" s="1"/>
    </row>
    <row r="13690" spans="6:14" x14ac:dyDescent="0.25">
      <c r="F13690" s="1"/>
      <c r="G13690" s="1"/>
      <c r="H13690" s="1"/>
      <c r="I13690" s="1"/>
      <c r="J13690" s="1"/>
      <c r="K13690" s="1"/>
      <c r="L13690" s="1"/>
      <c r="M13690" s="1"/>
      <c r="N13690" s="1"/>
    </row>
    <row r="13691" spans="6:14" x14ac:dyDescent="0.25">
      <c r="F13691" s="1"/>
      <c r="G13691" s="1"/>
      <c r="H13691" s="1"/>
      <c r="I13691" s="1"/>
      <c r="J13691" s="1"/>
      <c r="K13691" s="1"/>
      <c r="L13691" s="1"/>
      <c r="M13691" s="1"/>
      <c r="N13691" s="1"/>
    </row>
    <row r="13692" spans="6:14" x14ac:dyDescent="0.25">
      <c r="F13692" s="1"/>
      <c r="G13692" s="1"/>
      <c r="H13692" s="1"/>
      <c r="I13692" s="1"/>
      <c r="J13692" s="1"/>
      <c r="K13692" s="1"/>
      <c r="L13692" s="1"/>
      <c r="M13692" s="1"/>
      <c r="N13692" s="1"/>
    </row>
    <row r="13693" spans="6:14" x14ac:dyDescent="0.25">
      <c r="F13693" s="1"/>
      <c r="G13693" s="1"/>
      <c r="H13693" s="1"/>
      <c r="I13693" s="1"/>
      <c r="J13693" s="1"/>
      <c r="K13693" s="1"/>
      <c r="L13693" s="1"/>
      <c r="M13693" s="1"/>
      <c r="N13693" s="1"/>
    </row>
    <row r="13694" spans="6:14" x14ac:dyDescent="0.25">
      <c r="F13694" s="1"/>
      <c r="G13694" s="1"/>
      <c r="H13694" s="1"/>
      <c r="I13694" s="1"/>
      <c r="J13694" s="1"/>
      <c r="K13694" s="1"/>
      <c r="L13694" s="1"/>
      <c r="M13694" s="1"/>
      <c r="N13694" s="1"/>
    </row>
    <row r="13695" spans="6:14" x14ac:dyDescent="0.25">
      <c r="F13695" s="1"/>
      <c r="G13695" s="1"/>
      <c r="H13695" s="1"/>
      <c r="I13695" s="1"/>
      <c r="J13695" s="1"/>
      <c r="K13695" s="1"/>
      <c r="L13695" s="1"/>
      <c r="M13695" s="1"/>
      <c r="N13695" s="1"/>
    </row>
    <row r="13696" spans="6:14" x14ac:dyDescent="0.25">
      <c r="F13696" s="1"/>
      <c r="G13696" s="1"/>
      <c r="H13696" s="1"/>
      <c r="I13696" s="1"/>
      <c r="J13696" s="1"/>
      <c r="K13696" s="1"/>
      <c r="L13696" s="1"/>
      <c r="M13696" s="1"/>
      <c r="N13696" s="1"/>
    </row>
    <row r="13697" spans="6:14" x14ac:dyDescent="0.25">
      <c r="F13697" s="1"/>
      <c r="G13697" s="1"/>
      <c r="H13697" s="1"/>
      <c r="I13697" s="1"/>
      <c r="J13697" s="1"/>
      <c r="K13697" s="1"/>
      <c r="L13697" s="1"/>
      <c r="M13697" s="1"/>
      <c r="N13697" s="1"/>
    </row>
    <row r="13698" spans="6:14" x14ac:dyDescent="0.25">
      <c r="F13698" s="1"/>
      <c r="G13698" s="1"/>
      <c r="H13698" s="1"/>
      <c r="I13698" s="1"/>
      <c r="J13698" s="1"/>
      <c r="K13698" s="1"/>
      <c r="L13698" s="1"/>
      <c r="M13698" s="1"/>
      <c r="N13698" s="1"/>
    </row>
    <row r="13699" spans="6:14" x14ac:dyDescent="0.25">
      <c r="F13699" s="1"/>
      <c r="G13699" s="1"/>
      <c r="H13699" s="1"/>
      <c r="I13699" s="1"/>
      <c r="J13699" s="1"/>
      <c r="K13699" s="1"/>
      <c r="L13699" s="1"/>
      <c r="M13699" s="1"/>
      <c r="N13699" s="1"/>
    </row>
    <row r="13700" spans="6:14" x14ac:dyDescent="0.25">
      <c r="F13700" s="1"/>
      <c r="G13700" s="1"/>
      <c r="H13700" s="1"/>
      <c r="I13700" s="1"/>
      <c r="J13700" s="1"/>
      <c r="K13700" s="1"/>
      <c r="L13700" s="1"/>
      <c r="M13700" s="1"/>
      <c r="N13700" s="1"/>
    </row>
    <row r="13701" spans="6:14" x14ac:dyDescent="0.25">
      <c r="F13701" s="1"/>
      <c r="G13701" s="1"/>
      <c r="H13701" s="1"/>
      <c r="I13701" s="1"/>
      <c r="J13701" s="1"/>
      <c r="K13701" s="1"/>
      <c r="L13701" s="1"/>
      <c r="M13701" s="1"/>
      <c r="N13701" s="1"/>
    </row>
    <row r="13702" spans="6:14" x14ac:dyDescent="0.25">
      <c r="F13702" s="1"/>
      <c r="G13702" s="1"/>
      <c r="H13702" s="1"/>
      <c r="I13702" s="1"/>
      <c r="J13702" s="1"/>
      <c r="K13702" s="1"/>
      <c r="L13702" s="1"/>
      <c r="M13702" s="1"/>
      <c r="N13702" s="1"/>
    </row>
    <row r="13703" spans="6:14" x14ac:dyDescent="0.25">
      <c r="F13703" s="1"/>
      <c r="G13703" s="1"/>
      <c r="H13703" s="1"/>
      <c r="I13703" s="1"/>
      <c r="J13703" s="1"/>
      <c r="K13703" s="1"/>
      <c r="L13703" s="1"/>
      <c r="M13703" s="1"/>
      <c r="N13703" s="1"/>
    </row>
    <row r="13704" spans="6:14" x14ac:dyDescent="0.25">
      <c r="F13704" s="1"/>
      <c r="G13704" s="1"/>
      <c r="H13704" s="1"/>
      <c r="I13704" s="1"/>
      <c r="J13704" s="1"/>
      <c r="K13704" s="1"/>
      <c r="L13704" s="1"/>
      <c r="M13704" s="1"/>
      <c r="N13704" s="1"/>
    </row>
    <row r="13705" spans="6:14" x14ac:dyDescent="0.25">
      <c r="F13705" s="1"/>
      <c r="G13705" s="1"/>
      <c r="H13705" s="1"/>
      <c r="I13705" s="1"/>
      <c r="J13705" s="1"/>
      <c r="K13705" s="1"/>
      <c r="L13705" s="1"/>
      <c r="M13705" s="1"/>
      <c r="N13705" s="1"/>
    </row>
    <row r="13706" spans="6:14" x14ac:dyDescent="0.25">
      <c r="F13706" s="1"/>
      <c r="G13706" s="1"/>
      <c r="H13706" s="1"/>
      <c r="I13706" s="1"/>
      <c r="J13706" s="1"/>
      <c r="K13706" s="1"/>
      <c r="L13706" s="1"/>
      <c r="M13706" s="1"/>
      <c r="N13706" s="1"/>
    </row>
    <row r="13707" spans="6:14" x14ac:dyDescent="0.25">
      <c r="F13707" s="1"/>
      <c r="G13707" s="1"/>
      <c r="H13707" s="1"/>
      <c r="I13707" s="1"/>
      <c r="J13707" s="1"/>
      <c r="K13707" s="1"/>
      <c r="L13707" s="1"/>
      <c r="M13707" s="1"/>
      <c r="N13707" s="1"/>
    </row>
    <row r="13708" spans="6:14" x14ac:dyDescent="0.25">
      <c r="F13708" s="1"/>
      <c r="G13708" s="1"/>
      <c r="H13708" s="1"/>
      <c r="I13708" s="1"/>
      <c r="J13708" s="1"/>
      <c r="K13708" s="1"/>
      <c r="L13708" s="1"/>
      <c r="M13708" s="1"/>
      <c r="N13708" s="1"/>
    </row>
    <row r="13709" spans="6:14" x14ac:dyDescent="0.25">
      <c r="F13709" s="1"/>
      <c r="G13709" s="1"/>
      <c r="H13709" s="1"/>
      <c r="I13709" s="1"/>
      <c r="J13709" s="1"/>
      <c r="K13709" s="1"/>
      <c r="L13709" s="1"/>
      <c r="M13709" s="1"/>
      <c r="N13709" s="1"/>
    </row>
    <row r="13710" spans="6:14" x14ac:dyDescent="0.25">
      <c r="F13710" s="1"/>
      <c r="G13710" s="1"/>
      <c r="H13710" s="1"/>
      <c r="I13710" s="1"/>
      <c r="J13710" s="1"/>
      <c r="K13710" s="1"/>
      <c r="L13710" s="1"/>
      <c r="M13710" s="1"/>
      <c r="N13710" s="1"/>
    </row>
    <row r="13711" spans="6:14" x14ac:dyDescent="0.25">
      <c r="F13711" s="1"/>
      <c r="G13711" s="1"/>
      <c r="H13711" s="1"/>
      <c r="I13711" s="1"/>
      <c r="J13711" s="1"/>
      <c r="K13711" s="1"/>
      <c r="L13711" s="1"/>
      <c r="M13711" s="1"/>
      <c r="N13711" s="1"/>
    </row>
    <row r="13712" spans="6:14" x14ac:dyDescent="0.25">
      <c r="F13712" s="1"/>
      <c r="G13712" s="1"/>
      <c r="H13712" s="1"/>
      <c r="I13712" s="1"/>
      <c r="J13712" s="1"/>
      <c r="K13712" s="1"/>
      <c r="L13712" s="1"/>
      <c r="M13712" s="1"/>
      <c r="N13712" s="1"/>
    </row>
    <row r="13713" spans="6:14" x14ac:dyDescent="0.25">
      <c r="F13713" s="1"/>
      <c r="G13713" s="1"/>
      <c r="H13713" s="1"/>
      <c r="I13713" s="1"/>
      <c r="J13713" s="1"/>
      <c r="K13713" s="1"/>
      <c r="L13713" s="1"/>
      <c r="M13713" s="1"/>
      <c r="N13713" s="1"/>
    </row>
    <row r="13714" spans="6:14" x14ac:dyDescent="0.25">
      <c r="F13714" s="1"/>
      <c r="G13714" s="1"/>
      <c r="H13714" s="1"/>
      <c r="I13714" s="1"/>
      <c r="J13714" s="1"/>
      <c r="K13714" s="1"/>
      <c r="L13714" s="1"/>
      <c r="M13714" s="1"/>
      <c r="N13714" s="1"/>
    </row>
    <row r="13715" spans="6:14" x14ac:dyDescent="0.25">
      <c r="F13715" s="1"/>
      <c r="G13715" s="1"/>
      <c r="H13715" s="1"/>
      <c r="I13715" s="1"/>
      <c r="J13715" s="1"/>
      <c r="K13715" s="1"/>
      <c r="L13715" s="1"/>
      <c r="M13715" s="1"/>
      <c r="N13715" s="1"/>
    </row>
    <row r="13716" spans="6:14" x14ac:dyDescent="0.25">
      <c r="F13716" s="1"/>
      <c r="G13716" s="1"/>
      <c r="H13716" s="1"/>
      <c r="I13716" s="1"/>
      <c r="J13716" s="1"/>
      <c r="K13716" s="1"/>
      <c r="L13716" s="1"/>
      <c r="M13716" s="1"/>
      <c r="N13716" s="1"/>
    </row>
    <row r="13717" spans="6:14" x14ac:dyDescent="0.25">
      <c r="F13717" s="1"/>
      <c r="G13717" s="1"/>
      <c r="H13717" s="1"/>
      <c r="I13717" s="1"/>
      <c r="J13717" s="1"/>
      <c r="K13717" s="1"/>
      <c r="L13717" s="1"/>
      <c r="M13717" s="1"/>
      <c r="N13717" s="1"/>
    </row>
    <row r="13718" spans="6:14" x14ac:dyDescent="0.25">
      <c r="F13718" s="1"/>
      <c r="G13718" s="1"/>
      <c r="H13718" s="1"/>
      <c r="I13718" s="1"/>
      <c r="J13718" s="1"/>
      <c r="K13718" s="1"/>
      <c r="L13718" s="1"/>
      <c r="M13718" s="1"/>
      <c r="N13718" s="1"/>
    </row>
    <row r="13719" spans="6:14" x14ac:dyDescent="0.25">
      <c r="F13719" s="1"/>
      <c r="G13719" s="1"/>
      <c r="H13719" s="1"/>
      <c r="I13719" s="1"/>
      <c r="J13719" s="1"/>
      <c r="K13719" s="1"/>
      <c r="L13719" s="1"/>
      <c r="M13719" s="1"/>
      <c r="N13719" s="1"/>
    </row>
    <row r="13720" spans="6:14" x14ac:dyDescent="0.25">
      <c r="F13720" s="1"/>
      <c r="G13720" s="1"/>
      <c r="H13720" s="1"/>
      <c r="I13720" s="1"/>
      <c r="J13720" s="1"/>
      <c r="K13720" s="1"/>
      <c r="L13720" s="1"/>
      <c r="M13720" s="1"/>
      <c r="N13720" s="1"/>
    </row>
    <row r="13721" spans="6:14" x14ac:dyDescent="0.25">
      <c r="F13721" s="1"/>
      <c r="G13721" s="1"/>
      <c r="H13721" s="1"/>
      <c r="I13721" s="1"/>
      <c r="J13721" s="1"/>
      <c r="K13721" s="1"/>
      <c r="L13721" s="1"/>
      <c r="M13721" s="1"/>
      <c r="N13721" s="1"/>
    </row>
    <row r="13722" spans="6:14" x14ac:dyDescent="0.25">
      <c r="F13722" s="1"/>
      <c r="G13722" s="1"/>
      <c r="H13722" s="1"/>
      <c r="I13722" s="1"/>
      <c r="J13722" s="1"/>
      <c r="K13722" s="1"/>
      <c r="L13722" s="1"/>
      <c r="M13722" s="1"/>
      <c r="N13722" s="1"/>
    </row>
    <row r="13723" spans="6:14" x14ac:dyDescent="0.25">
      <c r="F13723" s="1"/>
      <c r="G13723" s="1"/>
      <c r="H13723" s="1"/>
      <c r="I13723" s="1"/>
      <c r="J13723" s="1"/>
      <c r="K13723" s="1"/>
      <c r="L13723" s="1"/>
      <c r="M13723" s="1"/>
      <c r="N13723" s="1"/>
    </row>
    <row r="13724" spans="6:14" x14ac:dyDescent="0.25">
      <c r="F13724" s="1"/>
      <c r="G13724" s="1"/>
      <c r="H13724" s="1"/>
      <c r="I13724" s="1"/>
      <c r="J13724" s="1"/>
      <c r="K13724" s="1"/>
      <c r="L13724" s="1"/>
      <c r="M13724" s="1"/>
      <c r="N13724" s="1"/>
    </row>
    <row r="13725" spans="6:14" x14ac:dyDescent="0.25">
      <c r="F13725" s="1"/>
      <c r="G13725" s="1"/>
      <c r="H13725" s="1"/>
      <c r="I13725" s="1"/>
      <c r="J13725" s="1"/>
      <c r="K13725" s="1"/>
      <c r="L13725" s="1"/>
      <c r="M13725" s="1"/>
      <c r="N13725" s="1"/>
    </row>
    <row r="13726" spans="6:14" x14ac:dyDescent="0.25">
      <c r="F13726" s="1"/>
      <c r="G13726" s="1"/>
      <c r="H13726" s="1"/>
      <c r="I13726" s="1"/>
      <c r="J13726" s="1"/>
      <c r="K13726" s="1"/>
      <c r="L13726" s="1"/>
      <c r="M13726" s="1"/>
      <c r="N13726" s="1"/>
    </row>
    <row r="13727" spans="6:14" x14ac:dyDescent="0.25">
      <c r="F13727" s="1"/>
      <c r="G13727" s="1"/>
      <c r="H13727" s="1"/>
      <c r="I13727" s="1"/>
      <c r="J13727" s="1"/>
      <c r="K13727" s="1"/>
      <c r="L13727" s="1"/>
      <c r="M13727" s="1"/>
      <c r="N13727" s="1"/>
    </row>
    <row r="13728" spans="6:14" x14ac:dyDescent="0.25">
      <c r="F13728" s="1"/>
      <c r="G13728" s="1"/>
      <c r="H13728" s="1"/>
      <c r="I13728" s="1"/>
      <c r="J13728" s="1"/>
      <c r="K13728" s="1"/>
      <c r="L13728" s="1"/>
      <c r="M13728" s="1"/>
      <c r="N13728" s="1"/>
    </row>
    <row r="13729" spans="6:14" x14ac:dyDescent="0.25">
      <c r="F13729" s="1"/>
      <c r="G13729" s="1"/>
      <c r="H13729" s="1"/>
      <c r="I13729" s="1"/>
      <c r="J13729" s="1"/>
      <c r="K13729" s="1"/>
      <c r="L13729" s="1"/>
      <c r="M13729" s="1"/>
      <c r="N13729" s="1"/>
    </row>
    <row r="13730" spans="6:14" x14ac:dyDescent="0.25">
      <c r="F13730" s="1"/>
      <c r="G13730" s="1"/>
      <c r="H13730" s="1"/>
      <c r="I13730" s="1"/>
      <c r="J13730" s="1"/>
      <c r="K13730" s="1"/>
      <c r="L13730" s="1"/>
      <c r="M13730" s="1"/>
      <c r="N13730" s="1"/>
    </row>
    <row r="13731" spans="6:14" x14ac:dyDescent="0.25">
      <c r="F13731" s="1"/>
      <c r="G13731" s="1"/>
      <c r="H13731" s="1"/>
      <c r="I13731" s="1"/>
      <c r="J13731" s="1"/>
      <c r="K13731" s="1"/>
      <c r="L13731" s="1"/>
      <c r="M13731" s="1"/>
      <c r="N13731" s="1"/>
    </row>
    <row r="13732" spans="6:14" x14ac:dyDescent="0.25">
      <c r="F13732" s="1"/>
      <c r="G13732" s="1"/>
      <c r="H13732" s="1"/>
      <c r="I13732" s="1"/>
      <c r="J13732" s="1"/>
      <c r="K13732" s="1"/>
      <c r="L13732" s="1"/>
      <c r="M13732" s="1"/>
      <c r="N13732" s="1"/>
    </row>
    <row r="13733" spans="6:14" x14ac:dyDescent="0.25">
      <c r="F13733" s="1"/>
      <c r="G13733" s="1"/>
      <c r="H13733" s="1"/>
      <c r="I13733" s="1"/>
      <c r="J13733" s="1"/>
      <c r="K13733" s="1"/>
      <c r="L13733" s="1"/>
      <c r="M13733" s="1"/>
      <c r="N13733" s="1"/>
    </row>
    <row r="13734" spans="6:14" x14ac:dyDescent="0.25">
      <c r="F13734" s="1"/>
      <c r="G13734" s="1"/>
      <c r="H13734" s="1"/>
      <c r="I13734" s="1"/>
      <c r="J13734" s="1"/>
      <c r="K13734" s="1"/>
      <c r="L13734" s="1"/>
      <c r="M13734" s="1"/>
      <c r="N13734" s="1"/>
    </row>
    <row r="13735" spans="6:14" x14ac:dyDescent="0.25">
      <c r="F13735" s="1"/>
      <c r="G13735" s="1"/>
      <c r="H13735" s="1"/>
      <c r="I13735" s="1"/>
      <c r="J13735" s="1"/>
      <c r="K13735" s="1"/>
      <c r="L13735" s="1"/>
      <c r="M13735" s="1"/>
      <c r="N13735" s="1"/>
    </row>
    <row r="13736" spans="6:14" x14ac:dyDescent="0.25">
      <c r="F13736" s="1"/>
      <c r="G13736" s="1"/>
      <c r="H13736" s="1"/>
      <c r="I13736" s="1"/>
      <c r="J13736" s="1"/>
      <c r="K13736" s="1"/>
      <c r="L13736" s="1"/>
      <c r="M13736" s="1"/>
      <c r="N13736" s="1"/>
    </row>
    <row r="13737" spans="6:14" x14ac:dyDescent="0.25">
      <c r="F13737" s="1"/>
      <c r="G13737" s="1"/>
      <c r="H13737" s="1"/>
      <c r="I13737" s="1"/>
      <c r="J13737" s="1"/>
      <c r="K13737" s="1"/>
      <c r="L13737" s="1"/>
      <c r="M13737" s="1"/>
      <c r="N13737" s="1"/>
    </row>
    <row r="13738" spans="6:14" x14ac:dyDescent="0.25">
      <c r="F13738" s="1"/>
      <c r="G13738" s="1"/>
      <c r="H13738" s="1"/>
      <c r="I13738" s="1"/>
      <c r="J13738" s="1"/>
      <c r="K13738" s="1"/>
      <c r="L13738" s="1"/>
      <c r="M13738" s="1"/>
      <c r="N13738" s="1"/>
    </row>
    <row r="13739" spans="6:14" x14ac:dyDescent="0.25">
      <c r="F13739" s="1"/>
      <c r="G13739" s="1"/>
      <c r="H13739" s="1"/>
      <c r="I13739" s="1"/>
      <c r="J13739" s="1"/>
      <c r="K13739" s="1"/>
      <c r="L13739" s="1"/>
      <c r="M13739" s="1"/>
      <c r="N13739" s="1"/>
    </row>
    <row r="13740" spans="6:14" x14ac:dyDescent="0.25">
      <c r="F13740" s="1"/>
      <c r="G13740" s="1"/>
      <c r="H13740" s="1"/>
      <c r="I13740" s="1"/>
      <c r="J13740" s="1"/>
      <c r="K13740" s="1"/>
      <c r="L13740" s="1"/>
      <c r="M13740" s="1"/>
      <c r="N13740" s="1"/>
    </row>
    <row r="13741" spans="6:14" x14ac:dyDescent="0.25">
      <c r="F13741" s="1"/>
      <c r="G13741" s="1"/>
      <c r="H13741" s="1"/>
      <c r="I13741" s="1"/>
      <c r="J13741" s="1"/>
      <c r="K13741" s="1"/>
      <c r="L13741" s="1"/>
      <c r="M13741" s="1"/>
      <c r="N13741" s="1"/>
    </row>
    <row r="13742" spans="6:14" x14ac:dyDescent="0.25">
      <c r="F13742" s="1"/>
      <c r="G13742" s="1"/>
      <c r="H13742" s="1"/>
      <c r="I13742" s="1"/>
      <c r="J13742" s="1"/>
      <c r="K13742" s="1"/>
      <c r="L13742" s="1"/>
      <c r="M13742" s="1"/>
      <c r="N13742" s="1"/>
    </row>
    <row r="13743" spans="6:14" x14ac:dyDescent="0.25">
      <c r="F13743" s="1"/>
      <c r="G13743" s="1"/>
      <c r="H13743" s="1"/>
      <c r="I13743" s="1"/>
      <c r="J13743" s="1"/>
      <c r="K13743" s="1"/>
      <c r="L13743" s="1"/>
      <c r="M13743" s="1"/>
      <c r="N13743" s="1"/>
    </row>
    <row r="13744" spans="6:14" x14ac:dyDescent="0.25">
      <c r="F13744" s="1"/>
      <c r="G13744" s="1"/>
      <c r="H13744" s="1"/>
      <c r="I13744" s="1"/>
      <c r="J13744" s="1"/>
      <c r="K13744" s="1"/>
      <c r="L13744" s="1"/>
      <c r="M13744" s="1"/>
      <c r="N13744" s="1"/>
    </row>
    <row r="13745" spans="6:14" x14ac:dyDescent="0.25">
      <c r="F13745" s="1"/>
      <c r="G13745" s="1"/>
      <c r="H13745" s="1"/>
      <c r="I13745" s="1"/>
      <c r="J13745" s="1"/>
      <c r="K13745" s="1"/>
      <c r="L13745" s="1"/>
      <c r="M13745" s="1"/>
      <c r="N13745" s="1"/>
    </row>
    <row r="13746" spans="6:14" x14ac:dyDescent="0.25">
      <c r="F13746" s="1"/>
      <c r="G13746" s="1"/>
      <c r="H13746" s="1"/>
      <c r="I13746" s="1"/>
      <c r="J13746" s="1"/>
      <c r="K13746" s="1"/>
      <c r="L13746" s="1"/>
      <c r="M13746" s="1"/>
      <c r="N13746" s="1"/>
    </row>
    <row r="13747" spans="6:14" x14ac:dyDescent="0.25">
      <c r="F13747" s="1"/>
      <c r="G13747" s="1"/>
      <c r="H13747" s="1"/>
      <c r="I13747" s="1"/>
      <c r="J13747" s="1"/>
      <c r="K13747" s="1"/>
      <c r="L13747" s="1"/>
      <c r="M13747" s="1"/>
      <c r="N13747" s="1"/>
    </row>
    <row r="13748" spans="6:14" x14ac:dyDescent="0.25">
      <c r="F13748" s="1"/>
      <c r="G13748" s="1"/>
      <c r="H13748" s="1"/>
      <c r="I13748" s="1"/>
      <c r="J13748" s="1"/>
      <c r="K13748" s="1"/>
      <c r="L13748" s="1"/>
      <c r="M13748" s="1"/>
      <c r="N13748" s="1"/>
    </row>
    <row r="13749" spans="6:14" x14ac:dyDescent="0.25">
      <c r="F13749" s="1"/>
      <c r="G13749" s="1"/>
      <c r="H13749" s="1"/>
      <c r="I13749" s="1"/>
      <c r="J13749" s="1"/>
      <c r="K13749" s="1"/>
      <c r="L13749" s="1"/>
      <c r="M13749" s="1"/>
      <c r="N13749" s="1"/>
    </row>
    <row r="13750" spans="6:14" x14ac:dyDescent="0.25">
      <c r="F13750" s="1"/>
      <c r="G13750" s="1"/>
      <c r="H13750" s="1"/>
      <c r="I13750" s="1"/>
      <c r="J13750" s="1"/>
      <c r="K13750" s="1"/>
      <c r="L13750" s="1"/>
      <c r="M13750" s="1"/>
      <c r="N13750" s="1"/>
    </row>
    <row r="13751" spans="6:14" x14ac:dyDescent="0.25">
      <c r="F13751" s="1"/>
      <c r="G13751" s="1"/>
      <c r="H13751" s="1"/>
      <c r="I13751" s="1"/>
      <c r="J13751" s="1"/>
      <c r="K13751" s="1"/>
      <c r="L13751" s="1"/>
      <c r="M13751" s="1"/>
      <c r="N13751" s="1"/>
    </row>
    <row r="13752" spans="6:14" x14ac:dyDescent="0.25">
      <c r="F13752" s="1"/>
      <c r="G13752" s="1"/>
      <c r="H13752" s="1"/>
      <c r="I13752" s="1"/>
      <c r="J13752" s="1"/>
      <c r="K13752" s="1"/>
      <c r="L13752" s="1"/>
      <c r="M13752" s="1"/>
      <c r="N13752" s="1"/>
    </row>
    <row r="13753" spans="6:14" x14ac:dyDescent="0.25">
      <c r="F13753" s="1"/>
      <c r="G13753" s="1"/>
      <c r="H13753" s="1"/>
      <c r="I13753" s="1"/>
      <c r="J13753" s="1"/>
      <c r="K13753" s="1"/>
      <c r="L13753" s="1"/>
      <c r="M13753" s="1"/>
      <c r="N13753" s="1"/>
    </row>
    <row r="13754" spans="6:14" x14ac:dyDescent="0.25">
      <c r="F13754" s="1"/>
      <c r="G13754" s="1"/>
      <c r="H13754" s="1"/>
      <c r="I13754" s="1"/>
      <c r="J13754" s="1"/>
      <c r="K13754" s="1"/>
      <c r="L13754" s="1"/>
      <c r="M13754" s="1"/>
      <c r="N13754" s="1"/>
    </row>
    <row r="13755" spans="6:14" x14ac:dyDescent="0.25">
      <c r="F13755" s="1"/>
      <c r="G13755" s="1"/>
      <c r="H13755" s="1"/>
      <c r="I13755" s="1"/>
      <c r="J13755" s="1"/>
      <c r="K13755" s="1"/>
      <c r="L13755" s="1"/>
      <c r="M13755" s="1"/>
      <c r="N13755" s="1"/>
    </row>
    <row r="13756" spans="6:14" x14ac:dyDescent="0.25">
      <c r="F13756" s="1"/>
      <c r="G13756" s="1"/>
      <c r="H13756" s="1"/>
      <c r="I13756" s="1"/>
      <c r="J13756" s="1"/>
      <c r="K13756" s="1"/>
      <c r="L13756" s="1"/>
      <c r="M13756" s="1"/>
      <c r="N13756" s="1"/>
    </row>
    <row r="13757" spans="6:14" x14ac:dyDescent="0.25">
      <c r="F13757" s="1"/>
      <c r="G13757" s="1"/>
      <c r="H13757" s="1"/>
      <c r="I13757" s="1"/>
      <c r="J13757" s="1"/>
      <c r="K13757" s="1"/>
      <c r="L13757" s="1"/>
      <c r="M13757" s="1"/>
      <c r="N13757" s="1"/>
    </row>
    <row r="13758" spans="6:14" x14ac:dyDescent="0.25">
      <c r="F13758" s="1"/>
      <c r="G13758" s="1"/>
      <c r="H13758" s="1"/>
      <c r="I13758" s="1"/>
      <c r="J13758" s="1"/>
      <c r="K13758" s="1"/>
      <c r="L13758" s="1"/>
      <c r="M13758" s="1"/>
      <c r="N13758" s="1"/>
    </row>
    <row r="13759" spans="6:14" x14ac:dyDescent="0.25">
      <c r="F13759" s="1"/>
      <c r="G13759" s="1"/>
      <c r="H13759" s="1"/>
      <c r="I13759" s="1"/>
      <c r="J13759" s="1"/>
      <c r="K13759" s="1"/>
      <c r="L13759" s="1"/>
      <c r="M13759" s="1"/>
      <c r="N13759" s="1"/>
    </row>
    <row r="13760" spans="6:14" x14ac:dyDescent="0.25">
      <c r="F13760" s="1"/>
      <c r="G13760" s="1"/>
      <c r="H13760" s="1"/>
      <c r="I13760" s="1"/>
      <c r="J13760" s="1"/>
      <c r="K13760" s="1"/>
      <c r="L13760" s="1"/>
      <c r="M13760" s="1"/>
      <c r="N13760" s="1"/>
    </row>
    <row r="13761" spans="6:14" x14ac:dyDescent="0.25">
      <c r="F13761" s="1"/>
      <c r="G13761" s="1"/>
      <c r="H13761" s="1"/>
      <c r="I13761" s="1"/>
      <c r="J13761" s="1"/>
      <c r="K13761" s="1"/>
      <c r="L13761" s="1"/>
      <c r="M13761" s="1"/>
      <c r="N13761" s="1"/>
    </row>
    <row r="13762" spans="6:14" x14ac:dyDescent="0.25">
      <c r="F13762" s="1"/>
      <c r="G13762" s="1"/>
      <c r="H13762" s="1"/>
      <c r="I13762" s="1"/>
      <c r="J13762" s="1"/>
      <c r="K13762" s="1"/>
      <c r="L13762" s="1"/>
      <c r="M13762" s="1"/>
      <c r="N13762" s="1"/>
    </row>
    <row r="13763" spans="6:14" x14ac:dyDescent="0.25">
      <c r="F13763" s="1"/>
      <c r="G13763" s="1"/>
      <c r="H13763" s="1"/>
      <c r="I13763" s="1"/>
      <c r="J13763" s="1"/>
      <c r="K13763" s="1"/>
      <c r="L13763" s="1"/>
      <c r="M13763" s="1"/>
      <c r="N13763" s="1"/>
    </row>
    <row r="13764" spans="6:14" x14ac:dyDescent="0.25">
      <c r="F13764" s="1"/>
      <c r="G13764" s="1"/>
      <c r="H13764" s="1"/>
      <c r="I13764" s="1"/>
      <c r="J13764" s="1"/>
      <c r="K13764" s="1"/>
      <c r="L13764" s="1"/>
      <c r="M13764" s="1"/>
      <c r="N13764" s="1"/>
    </row>
    <row r="13765" spans="6:14" x14ac:dyDescent="0.25">
      <c r="F13765" s="1"/>
      <c r="G13765" s="1"/>
      <c r="H13765" s="1"/>
      <c r="I13765" s="1"/>
      <c r="J13765" s="1"/>
      <c r="K13765" s="1"/>
      <c r="L13765" s="1"/>
      <c r="M13765" s="1"/>
      <c r="N13765" s="1"/>
    </row>
    <row r="13766" spans="6:14" x14ac:dyDescent="0.25">
      <c r="F13766" s="1"/>
      <c r="G13766" s="1"/>
      <c r="H13766" s="1"/>
      <c r="I13766" s="1"/>
      <c r="J13766" s="1"/>
      <c r="K13766" s="1"/>
      <c r="L13766" s="1"/>
      <c r="M13766" s="1"/>
      <c r="N13766" s="1"/>
    </row>
    <row r="13767" spans="6:14" x14ac:dyDescent="0.25">
      <c r="F13767" s="1"/>
      <c r="G13767" s="1"/>
      <c r="H13767" s="1"/>
      <c r="I13767" s="1"/>
      <c r="J13767" s="1"/>
      <c r="K13767" s="1"/>
      <c r="L13767" s="1"/>
      <c r="M13767" s="1"/>
      <c r="N13767" s="1"/>
    </row>
    <row r="13768" spans="6:14" x14ac:dyDescent="0.25">
      <c r="F13768" s="1"/>
      <c r="G13768" s="1"/>
      <c r="H13768" s="1"/>
      <c r="I13768" s="1"/>
      <c r="J13768" s="1"/>
      <c r="K13768" s="1"/>
      <c r="L13768" s="1"/>
      <c r="M13768" s="1"/>
      <c r="N13768" s="1"/>
    </row>
    <row r="13769" spans="6:14" x14ac:dyDescent="0.25">
      <c r="F13769" s="1"/>
      <c r="G13769" s="1"/>
      <c r="H13769" s="1"/>
      <c r="I13769" s="1"/>
      <c r="J13769" s="1"/>
      <c r="K13769" s="1"/>
      <c r="L13769" s="1"/>
      <c r="M13769" s="1"/>
      <c r="N13769" s="1"/>
    </row>
    <row r="13770" spans="6:14" x14ac:dyDescent="0.25">
      <c r="F13770" s="1"/>
      <c r="G13770" s="1"/>
      <c r="H13770" s="1"/>
      <c r="I13770" s="1"/>
      <c r="J13770" s="1"/>
      <c r="K13770" s="1"/>
      <c r="L13770" s="1"/>
      <c r="M13770" s="1"/>
      <c r="N13770" s="1"/>
    </row>
    <row r="13771" spans="6:14" x14ac:dyDescent="0.25">
      <c r="F13771" s="1"/>
      <c r="G13771" s="1"/>
      <c r="H13771" s="1"/>
      <c r="I13771" s="1"/>
      <c r="J13771" s="1"/>
      <c r="K13771" s="1"/>
      <c r="L13771" s="1"/>
      <c r="M13771" s="1"/>
      <c r="N13771" s="1"/>
    </row>
    <row r="13772" spans="6:14" x14ac:dyDescent="0.25">
      <c r="F13772" s="1"/>
      <c r="G13772" s="1"/>
      <c r="H13772" s="1"/>
      <c r="I13772" s="1"/>
      <c r="J13772" s="1"/>
      <c r="K13772" s="1"/>
      <c r="L13772" s="1"/>
      <c r="M13772" s="1"/>
      <c r="N13772" s="1"/>
    </row>
    <row r="13773" spans="6:14" x14ac:dyDescent="0.25">
      <c r="F13773" s="1"/>
      <c r="G13773" s="1"/>
      <c r="H13773" s="1"/>
      <c r="I13773" s="1"/>
      <c r="J13773" s="1"/>
      <c r="K13773" s="1"/>
      <c r="L13773" s="1"/>
      <c r="M13773" s="1"/>
      <c r="N13773" s="1"/>
    </row>
    <row r="13774" spans="6:14" x14ac:dyDescent="0.25">
      <c r="F13774" s="1"/>
      <c r="G13774" s="1"/>
      <c r="H13774" s="1"/>
      <c r="I13774" s="1"/>
      <c r="J13774" s="1"/>
      <c r="K13774" s="1"/>
      <c r="L13774" s="1"/>
      <c r="M13774" s="1"/>
      <c r="N13774" s="1"/>
    </row>
    <row r="13775" spans="6:14" x14ac:dyDescent="0.25">
      <c r="F13775" s="1"/>
      <c r="G13775" s="1"/>
      <c r="H13775" s="1"/>
      <c r="I13775" s="1"/>
      <c r="J13775" s="1"/>
      <c r="K13775" s="1"/>
      <c r="L13775" s="1"/>
      <c r="M13775" s="1"/>
      <c r="N13775" s="1"/>
    </row>
    <row r="13776" spans="6:14" x14ac:dyDescent="0.25">
      <c r="F13776" s="1"/>
      <c r="G13776" s="1"/>
      <c r="H13776" s="1"/>
      <c r="I13776" s="1"/>
      <c r="J13776" s="1"/>
      <c r="K13776" s="1"/>
      <c r="L13776" s="1"/>
      <c r="M13776" s="1"/>
      <c r="N13776" s="1"/>
    </row>
    <row r="13777" spans="6:14" x14ac:dyDescent="0.25">
      <c r="F13777" s="1"/>
      <c r="G13777" s="1"/>
      <c r="H13777" s="1"/>
      <c r="I13777" s="1"/>
      <c r="J13777" s="1"/>
      <c r="K13777" s="1"/>
      <c r="L13777" s="1"/>
      <c r="M13777" s="1"/>
      <c r="N13777" s="1"/>
    </row>
    <row r="13778" spans="6:14" x14ac:dyDescent="0.25">
      <c r="F13778" s="1"/>
      <c r="G13778" s="1"/>
      <c r="H13778" s="1"/>
      <c r="I13778" s="1"/>
      <c r="J13778" s="1"/>
      <c r="K13778" s="1"/>
      <c r="L13778" s="1"/>
      <c r="M13778" s="1"/>
      <c r="N13778" s="1"/>
    </row>
    <row r="13779" spans="6:14" x14ac:dyDescent="0.25">
      <c r="F13779" s="1"/>
      <c r="G13779" s="1"/>
      <c r="H13779" s="1"/>
      <c r="I13779" s="1"/>
      <c r="J13779" s="1"/>
      <c r="K13779" s="1"/>
      <c r="L13779" s="1"/>
      <c r="M13779" s="1"/>
      <c r="N13779" s="1"/>
    </row>
    <row r="13780" spans="6:14" x14ac:dyDescent="0.25">
      <c r="F13780" s="1"/>
      <c r="G13780" s="1"/>
      <c r="H13780" s="1"/>
      <c r="I13780" s="1"/>
      <c r="J13780" s="1"/>
      <c r="K13780" s="1"/>
      <c r="L13780" s="1"/>
      <c r="M13780" s="1"/>
      <c r="N13780" s="1"/>
    </row>
    <row r="13781" spans="6:14" x14ac:dyDescent="0.25">
      <c r="F13781" s="1"/>
      <c r="G13781" s="1"/>
      <c r="H13781" s="1"/>
      <c r="I13781" s="1"/>
      <c r="J13781" s="1"/>
      <c r="K13781" s="1"/>
      <c r="L13781" s="1"/>
      <c r="M13781" s="1"/>
      <c r="N13781" s="1"/>
    </row>
    <row r="13782" spans="6:14" x14ac:dyDescent="0.25">
      <c r="F13782" s="1"/>
      <c r="G13782" s="1"/>
      <c r="H13782" s="1"/>
      <c r="I13782" s="1"/>
      <c r="J13782" s="1"/>
      <c r="K13782" s="1"/>
      <c r="L13782" s="1"/>
      <c r="M13782" s="1"/>
      <c r="N13782" s="1"/>
    </row>
    <row r="13783" spans="6:14" x14ac:dyDescent="0.25">
      <c r="F13783" s="1"/>
      <c r="G13783" s="1"/>
      <c r="H13783" s="1"/>
      <c r="I13783" s="1"/>
      <c r="J13783" s="1"/>
      <c r="K13783" s="1"/>
      <c r="L13783" s="1"/>
      <c r="M13783" s="1"/>
      <c r="N13783" s="1"/>
    </row>
    <row r="13784" spans="6:14" x14ac:dyDescent="0.25">
      <c r="F13784" s="1"/>
      <c r="G13784" s="1"/>
      <c r="H13784" s="1"/>
      <c r="I13784" s="1"/>
      <c r="J13784" s="1"/>
      <c r="K13784" s="1"/>
      <c r="L13784" s="1"/>
      <c r="M13784" s="1"/>
      <c r="N13784" s="1"/>
    </row>
    <row r="13785" spans="6:14" x14ac:dyDescent="0.25">
      <c r="F13785" s="1"/>
      <c r="G13785" s="1"/>
      <c r="H13785" s="1"/>
      <c r="I13785" s="1"/>
      <c r="J13785" s="1"/>
      <c r="K13785" s="1"/>
      <c r="L13785" s="1"/>
      <c r="M13785" s="1"/>
      <c r="N13785" s="1"/>
    </row>
    <row r="13786" spans="6:14" x14ac:dyDescent="0.25">
      <c r="F13786" s="1"/>
      <c r="G13786" s="1"/>
      <c r="H13786" s="1"/>
      <c r="I13786" s="1"/>
      <c r="J13786" s="1"/>
      <c r="K13786" s="1"/>
      <c r="L13786" s="1"/>
      <c r="M13786" s="1"/>
      <c r="N13786" s="1"/>
    </row>
    <row r="13787" spans="6:14" x14ac:dyDescent="0.25">
      <c r="F13787" s="1"/>
      <c r="G13787" s="1"/>
      <c r="H13787" s="1"/>
      <c r="I13787" s="1"/>
      <c r="J13787" s="1"/>
      <c r="K13787" s="1"/>
      <c r="L13787" s="1"/>
      <c r="M13787" s="1"/>
      <c r="N13787" s="1"/>
    </row>
    <row r="13788" spans="6:14" x14ac:dyDescent="0.25">
      <c r="F13788" s="1"/>
      <c r="G13788" s="1"/>
      <c r="H13788" s="1"/>
      <c r="I13788" s="1"/>
      <c r="J13788" s="1"/>
      <c r="K13788" s="1"/>
      <c r="L13788" s="1"/>
      <c r="M13788" s="1"/>
      <c r="N13788" s="1"/>
    </row>
    <row r="13789" spans="6:14" x14ac:dyDescent="0.25">
      <c r="F13789" s="1"/>
      <c r="G13789" s="1"/>
      <c r="H13789" s="1"/>
      <c r="I13789" s="1"/>
      <c r="J13789" s="1"/>
      <c r="K13789" s="1"/>
      <c r="L13789" s="1"/>
      <c r="M13789" s="1"/>
      <c r="N13789" s="1"/>
    </row>
    <row r="13790" spans="6:14" x14ac:dyDescent="0.25">
      <c r="F13790" s="1"/>
      <c r="G13790" s="1"/>
      <c r="H13790" s="1"/>
      <c r="I13790" s="1"/>
      <c r="J13790" s="1"/>
      <c r="K13790" s="1"/>
      <c r="L13790" s="1"/>
      <c r="M13790" s="1"/>
      <c r="N13790" s="1"/>
    </row>
    <row r="13791" spans="6:14" x14ac:dyDescent="0.25">
      <c r="F13791" s="1"/>
      <c r="G13791" s="1"/>
      <c r="H13791" s="1"/>
      <c r="I13791" s="1"/>
      <c r="J13791" s="1"/>
      <c r="K13791" s="1"/>
      <c r="L13791" s="1"/>
      <c r="M13791" s="1"/>
      <c r="N13791" s="1"/>
    </row>
    <row r="13792" spans="6:14" x14ac:dyDescent="0.25">
      <c r="F13792" s="1"/>
      <c r="G13792" s="1"/>
      <c r="H13792" s="1"/>
      <c r="I13792" s="1"/>
      <c r="J13792" s="1"/>
      <c r="K13792" s="1"/>
      <c r="L13792" s="1"/>
      <c r="M13792" s="1"/>
      <c r="N13792" s="1"/>
    </row>
    <row r="13793" spans="6:14" x14ac:dyDescent="0.25">
      <c r="F13793" s="1"/>
      <c r="G13793" s="1"/>
      <c r="H13793" s="1"/>
      <c r="I13793" s="1"/>
      <c r="J13793" s="1"/>
      <c r="K13793" s="1"/>
      <c r="L13793" s="1"/>
      <c r="M13793" s="1"/>
      <c r="N13793" s="1"/>
    </row>
    <row r="13794" spans="6:14" x14ac:dyDescent="0.25">
      <c r="F13794" s="1"/>
      <c r="G13794" s="1"/>
      <c r="H13794" s="1"/>
      <c r="I13794" s="1"/>
      <c r="J13794" s="1"/>
      <c r="K13794" s="1"/>
      <c r="L13794" s="1"/>
      <c r="M13794" s="1"/>
      <c r="N13794" s="1"/>
    </row>
    <row r="13795" spans="6:14" x14ac:dyDescent="0.25">
      <c r="F13795" s="1"/>
      <c r="G13795" s="1"/>
      <c r="H13795" s="1"/>
      <c r="I13795" s="1"/>
      <c r="J13795" s="1"/>
      <c r="K13795" s="1"/>
      <c r="L13795" s="1"/>
      <c r="M13795" s="1"/>
      <c r="N13795" s="1"/>
    </row>
    <row r="13796" spans="6:14" x14ac:dyDescent="0.25">
      <c r="F13796" s="1"/>
      <c r="G13796" s="1"/>
      <c r="H13796" s="1"/>
      <c r="I13796" s="1"/>
      <c r="J13796" s="1"/>
      <c r="K13796" s="1"/>
      <c r="L13796" s="1"/>
      <c r="M13796" s="1"/>
      <c r="N13796" s="1"/>
    </row>
    <row r="13797" spans="6:14" x14ac:dyDescent="0.25">
      <c r="F13797" s="1"/>
      <c r="G13797" s="1"/>
      <c r="H13797" s="1"/>
      <c r="I13797" s="1"/>
      <c r="J13797" s="1"/>
      <c r="K13797" s="1"/>
      <c r="L13797" s="1"/>
      <c r="M13797" s="1"/>
      <c r="N13797" s="1"/>
    </row>
    <row r="13798" spans="6:14" x14ac:dyDescent="0.25">
      <c r="F13798" s="1"/>
      <c r="G13798" s="1"/>
      <c r="H13798" s="1"/>
      <c r="I13798" s="1"/>
      <c r="J13798" s="1"/>
      <c r="K13798" s="1"/>
      <c r="L13798" s="1"/>
      <c r="M13798" s="1"/>
      <c r="N13798" s="1"/>
    </row>
    <row r="13799" spans="6:14" x14ac:dyDescent="0.25">
      <c r="F13799" s="1"/>
      <c r="G13799" s="1"/>
      <c r="H13799" s="1"/>
      <c r="I13799" s="1"/>
      <c r="J13799" s="1"/>
      <c r="K13799" s="1"/>
      <c r="L13799" s="1"/>
      <c r="M13799" s="1"/>
      <c r="N13799" s="1"/>
    </row>
    <row r="13800" spans="6:14" x14ac:dyDescent="0.25">
      <c r="F13800" s="1"/>
      <c r="G13800" s="1"/>
      <c r="H13800" s="1"/>
      <c r="I13800" s="1"/>
      <c r="J13800" s="1"/>
      <c r="K13800" s="1"/>
      <c r="L13800" s="1"/>
      <c r="M13800" s="1"/>
      <c r="N13800" s="1"/>
    </row>
    <row r="13801" spans="6:14" x14ac:dyDescent="0.25">
      <c r="F13801" s="1"/>
      <c r="G13801" s="1"/>
      <c r="H13801" s="1"/>
      <c r="I13801" s="1"/>
      <c r="J13801" s="1"/>
      <c r="K13801" s="1"/>
      <c r="L13801" s="1"/>
      <c r="M13801" s="1"/>
      <c r="N13801" s="1"/>
    </row>
    <row r="13802" spans="6:14" x14ac:dyDescent="0.25">
      <c r="F13802" s="1"/>
      <c r="G13802" s="1"/>
      <c r="H13802" s="1"/>
      <c r="I13802" s="1"/>
      <c r="J13802" s="1"/>
      <c r="K13802" s="1"/>
      <c r="L13802" s="1"/>
      <c r="M13802" s="1"/>
      <c r="N13802" s="1"/>
    </row>
    <row r="13803" spans="6:14" x14ac:dyDescent="0.25">
      <c r="F13803" s="1"/>
      <c r="G13803" s="1"/>
      <c r="H13803" s="1"/>
      <c r="I13803" s="1"/>
      <c r="J13803" s="1"/>
      <c r="K13803" s="1"/>
      <c r="L13803" s="1"/>
      <c r="M13803" s="1"/>
      <c r="N13803" s="1"/>
    </row>
    <row r="13804" spans="6:14" x14ac:dyDescent="0.25">
      <c r="F13804" s="1"/>
      <c r="G13804" s="1"/>
      <c r="H13804" s="1"/>
      <c r="I13804" s="1"/>
      <c r="J13804" s="1"/>
      <c r="K13804" s="1"/>
      <c r="L13804" s="1"/>
      <c r="M13804" s="1"/>
      <c r="N13804" s="1"/>
    </row>
    <row r="13805" spans="6:14" x14ac:dyDescent="0.25">
      <c r="F13805" s="1"/>
      <c r="G13805" s="1"/>
      <c r="H13805" s="1"/>
      <c r="I13805" s="1"/>
      <c r="J13805" s="1"/>
      <c r="K13805" s="1"/>
      <c r="L13805" s="1"/>
      <c r="M13805" s="1"/>
      <c r="N13805" s="1"/>
    </row>
    <row r="13806" spans="6:14" x14ac:dyDescent="0.25">
      <c r="F13806" s="1"/>
      <c r="G13806" s="1"/>
      <c r="H13806" s="1"/>
      <c r="I13806" s="1"/>
      <c r="J13806" s="1"/>
      <c r="K13806" s="1"/>
      <c r="L13806" s="1"/>
      <c r="M13806" s="1"/>
      <c r="N13806" s="1"/>
    </row>
    <row r="13807" spans="6:14" x14ac:dyDescent="0.25">
      <c r="F13807" s="1"/>
      <c r="G13807" s="1"/>
      <c r="H13807" s="1"/>
      <c r="I13807" s="1"/>
      <c r="J13807" s="1"/>
      <c r="K13807" s="1"/>
      <c r="L13807" s="1"/>
      <c r="M13807" s="1"/>
      <c r="N13807" s="1"/>
    </row>
    <row r="13808" spans="6:14" x14ac:dyDescent="0.25">
      <c r="F13808" s="1"/>
      <c r="G13808" s="1"/>
      <c r="H13808" s="1"/>
      <c r="I13808" s="1"/>
      <c r="J13808" s="1"/>
      <c r="K13808" s="1"/>
      <c r="L13808" s="1"/>
      <c r="M13808" s="1"/>
      <c r="N13808" s="1"/>
    </row>
    <row r="13809" spans="6:14" x14ac:dyDescent="0.25">
      <c r="F13809" s="1"/>
      <c r="G13809" s="1"/>
      <c r="H13809" s="1"/>
      <c r="I13809" s="1"/>
      <c r="J13809" s="1"/>
      <c r="K13809" s="1"/>
      <c r="L13809" s="1"/>
      <c r="M13809" s="1"/>
      <c r="N13809" s="1"/>
    </row>
    <row r="13810" spans="6:14" x14ac:dyDescent="0.25">
      <c r="F13810" s="1"/>
      <c r="G13810" s="1"/>
      <c r="H13810" s="1"/>
      <c r="I13810" s="1"/>
      <c r="J13810" s="1"/>
      <c r="K13810" s="1"/>
      <c r="L13810" s="1"/>
      <c r="M13810" s="1"/>
      <c r="N13810" s="1"/>
    </row>
    <row r="13811" spans="6:14" x14ac:dyDescent="0.25">
      <c r="F13811" s="1"/>
      <c r="G13811" s="1"/>
      <c r="H13811" s="1"/>
      <c r="I13811" s="1"/>
      <c r="J13811" s="1"/>
      <c r="K13811" s="1"/>
      <c r="L13811" s="1"/>
      <c r="M13811" s="1"/>
      <c r="N13811" s="1"/>
    </row>
    <row r="13812" spans="6:14" x14ac:dyDescent="0.25">
      <c r="F13812" s="1"/>
      <c r="G13812" s="1"/>
      <c r="H13812" s="1"/>
      <c r="I13812" s="1"/>
      <c r="J13812" s="1"/>
      <c r="K13812" s="1"/>
      <c r="L13812" s="1"/>
      <c r="M13812" s="1"/>
      <c r="N13812" s="1"/>
    </row>
    <row r="13813" spans="6:14" x14ac:dyDescent="0.25">
      <c r="F13813" s="1"/>
      <c r="G13813" s="1"/>
      <c r="H13813" s="1"/>
      <c r="I13813" s="1"/>
      <c r="J13813" s="1"/>
      <c r="K13813" s="1"/>
      <c r="L13813" s="1"/>
      <c r="M13813" s="1"/>
      <c r="N13813" s="1"/>
    </row>
    <row r="13814" spans="6:14" x14ac:dyDescent="0.25">
      <c r="F13814" s="1"/>
      <c r="G13814" s="1"/>
      <c r="H13814" s="1"/>
      <c r="I13814" s="1"/>
      <c r="J13814" s="1"/>
      <c r="K13814" s="1"/>
      <c r="L13814" s="1"/>
      <c r="M13814" s="1"/>
      <c r="N13814" s="1"/>
    </row>
    <row r="13815" spans="6:14" x14ac:dyDescent="0.25">
      <c r="F13815" s="1"/>
      <c r="G13815" s="1"/>
      <c r="H13815" s="1"/>
      <c r="I13815" s="1"/>
      <c r="J13815" s="1"/>
      <c r="K13815" s="1"/>
      <c r="L13815" s="1"/>
      <c r="M13815" s="1"/>
      <c r="N13815" s="1"/>
    </row>
    <row r="13816" spans="6:14" x14ac:dyDescent="0.25">
      <c r="F13816" s="1"/>
      <c r="G13816" s="1"/>
      <c r="H13816" s="1"/>
      <c r="I13816" s="1"/>
      <c r="J13816" s="1"/>
      <c r="K13816" s="1"/>
      <c r="L13816" s="1"/>
      <c r="M13816" s="1"/>
      <c r="N13816" s="1"/>
    </row>
    <row r="13817" spans="6:14" x14ac:dyDescent="0.25">
      <c r="F13817" s="1"/>
      <c r="G13817" s="1"/>
      <c r="H13817" s="1"/>
      <c r="I13817" s="1"/>
      <c r="J13817" s="1"/>
      <c r="K13817" s="1"/>
      <c r="L13817" s="1"/>
      <c r="M13817" s="1"/>
      <c r="N13817" s="1"/>
    </row>
    <row r="13818" spans="6:14" x14ac:dyDescent="0.25">
      <c r="F13818" s="1"/>
      <c r="G13818" s="1"/>
      <c r="H13818" s="1"/>
      <c r="I13818" s="1"/>
      <c r="J13818" s="1"/>
      <c r="K13818" s="1"/>
      <c r="L13818" s="1"/>
      <c r="M13818" s="1"/>
      <c r="N13818" s="1"/>
    </row>
    <row r="13819" spans="6:14" x14ac:dyDescent="0.25">
      <c r="F13819" s="1"/>
      <c r="G13819" s="1"/>
      <c r="H13819" s="1"/>
      <c r="I13819" s="1"/>
      <c r="J13819" s="1"/>
      <c r="K13819" s="1"/>
      <c r="L13819" s="1"/>
      <c r="M13819" s="1"/>
      <c r="N13819" s="1"/>
    </row>
    <row r="13820" spans="6:14" x14ac:dyDescent="0.25">
      <c r="F13820" s="1"/>
      <c r="G13820" s="1"/>
      <c r="H13820" s="1"/>
      <c r="I13820" s="1"/>
      <c r="J13820" s="1"/>
      <c r="K13820" s="1"/>
      <c r="L13820" s="1"/>
      <c r="M13820" s="1"/>
      <c r="N13820" s="1"/>
    </row>
    <row r="13821" spans="6:14" x14ac:dyDescent="0.25">
      <c r="F13821" s="1"/>
      <c r="G13821" s="1"/>
      <c r="H13821" s="1"/>
      <c r="I13821" s="1"/>
      <c r="J13821" s="1"/>
      <c r="K13821" s="1"/>
      <c r="L13821" s="1"/>
      <c r="M13821" s="1"/>
      <c r="N13821" s="1"/>
    </row>
    <row r="13822" spans="6:14" x14ac:dyDescent="0.25">
      <c r="F13822" s="1"/>
      <c r="G13822" s="1"/>
      <c r="H13822" s="1"/>
      <c r="I13822" s="1"/>
      <c r="J13822" s="1"/>
      <c r="K13822" s="1"/>
      <c r="L13822" s="1"/>
      <c r="M13822" s="1"/>
      <c r="N13822" s="1"/>
    </row>
    <row r="13823" spans="6:14" x14ac:dyDescent="0.25">
      <c r="F13823" s="1"/>
      <c r="G13823" s="1"/>
      <c r="H13823" s="1"/>
      <c r="I13823" s="1"/>
      <c r="J13823" s="1"/>
      <c r="K13823" s="1"/>
      <c r="L13823" s="1"/>
      <c r="M13823" s="1"/>
      <c r="N13823" s="1"/>
    </row>
    <row r="13824" spans="6:14" x14ac:dyDescent="0.25">
      <c r="F13824" s="1"/>
      <c r="G13824" s="1"/>
      <c r="H13824" s="1"/>
      <c r="I13824" s="1"/>
      <c r="J13824" s="1"/>
      <c r="K13824" s="1"/>
      <c r="L13824" s="1"/>
      <c r="M13824" s="1"/>
      <c r="N13824" s="1"/>
    </row>
    <row r="13825" spans="6:14" x14ac:dyDescent="0.25">
      <c r="F13825" s="1"/>
      <c r="G13825" s="1"/>
      <c r="H13825" s="1"/>
      <c r="I13825" s="1"/>
      <c r="J13825" s="1"/>
      <c r="K13825" s="1"/>
      <c r="L13825" s="1"/>
      <c r="M13825" s="1"/>
      <c r="N13825" s="1"/>
    </row>
    <row r="13826" spans="6:14" x14ac:dyDescent="0.25">
      <c r="F13826" s="1"/>
      <c r="G13826" s="1"/>
      <c r="H13826" s="1"/>
      <c r="I13826" s="1"/>
      <c r="J13826" s="1"/>
      <c r="K13826" s="1"/>
      <c r="L13826" s="1"/>
      <c r="M13826" s="1"/>
      <c r="N13826" s="1"/>
    </row>
    <row r="13827" spans="6:14" x14ac:dyDescent="0.25">
      <c r="F13827" s="1"/>
      <c r="G13827" s="1"/>
      <c r="H13827" s="1"/>
      <c r="I13827" s="1"/>
      <c r="J13827" s="1"/>
      <c r="K13827" s="1"/>
      <c r="L13827" s="1"/>
      <c r="M13827" s="1"/>
      <c r="N13827" s="1"/>
    </row>
    <row r="13828" spans="6:14" x14ac:dyDescent="0.25">
      <c r="F13828" s="1"/>
      <c r="G13828" s="1"/>
      <c r="H13828" s="1"/>
      <c r="I13828" s="1"/>
      <c r="J13828" s="1"/>
      <c r="K13828" s="1"/>
      <c r="L13828" s="1"/>
      <c r="M13828" s="1"/>
      <c r="N13828" s="1"/>
    </row>
    <row r="13829" spans="6:14" x14ac:dyDescent="0.25">
      <c r="F13829" s="1"/>
      <c r="G13829" s="1"/>
      <c r="H13829" s="1"/>
      <c r="I13829" s="1"/>
      <c r="J13829" s="1"/>
      <c r="K13829" s="1"/>
      <c r="L13829" s="1"/>
      <c r="M13829" s="1"/>
      <c r="N13829" s="1"/>
    </row>
    <row r="13830" spans="6:14" x14ac:dyDescent="0.25">
      <c r="F13830" s="1"/>
      <c r="G13830" s="1"/>
      <c r="H13830" s="1"/>
      <c r="I13830" s="1"/>
      <c r="J13830" s="1"/>
      <c r="K13830" s="1"/>
      <c r="L13830" s="1"/>
      <c r="M13830" s="1"/>
      <c r="N13830" s="1"/>
    </row>
    <row r="13831" spans="6:14" x14ac:dyDescent="0.25">
      <c r="F13831" s="1"/>
      <c r="G13831" s="1"/>
      <c r="H13831" s="1"/>
      <c r="I13831" s="1"/>
      <c r="J13831" s="1"/>
      <c r="K13831" s="1"/>
      <c r="L13831" s="1"/>
      <c r="M13831" s="1"/>
      <c r="N13831" s="1"/>
    </row>
    <row r="13832" spans="6:14" x14ac:dyDescent="0.25">
      <c r="F13832" s="1"/>
      <c r="G13832" s="1"/>
      <c r="H13832" s="1"/>
      <c r="I13832" s="1"/>
      <c r="J13832" s="1"/>
      <c r="K13832" s="1"/>
      <c r="L13832" s="1"/>
      <c r="M13832" s="1"/>
      <c r="N13832" s="1"/>
    </row>
    <row r="13833" spans="6:14" x14ac:dyDescent="0.25">
      <c r="F13833" s="1"/>
      <c r="G13833" s="1"/>
      <c r="H13833" s="1"/>
      <c r="I13833" s="1"/>
      <c r="J13833" s="1"/>
      <c r="K13833" s="1"/>
      <c r="L13833" s="1"/>
      <c r="M13833" s="1"/>
      <c r="N13833" s="1"/>
    </row>
    <row r="13834" spans="6:14" x14ac:dyDescent="0.25">
      <c r="F13834" s="1"/>
      <c r="G13834" s="1"/>
      <c r="H13834" s="1"/>
      <c r="I13834" s="1"/>
      <c r="J13834" s="1"/>
      <c r="K13834" s="1"/>
      <c r="L13834" s="1"/>
      <c r="M13834" s="1"/>
      <c r="N13834" s="1"/>
    </row>
    <row r="13835" spans="6:14" x14ac:dyDescent="0.25">
      <c r="F13835" s="1"/>
      <c r="G13835" s="1"/>
      <c r="H13835" s="1"/>
      <c r="I13835" s="1"/>
      <c r="J13835" s="1"/>
      <c r="K13835" s="1"/>
      <c r="L13835" s="1"/>
      <c r="M13835" s="1"/>
      <c r="N13835" s="1"/>
    </row>
    <row r="13836" spans="6:14" x14ac:dyDescent="0.25">
      <c r="F13836" s="1"/>
      <c r="G13836" s="1"/>
      <c r="H13836" s="1"/>
      <c r="I13836" s="1"/>
      <c r="J13836" s="1"/>
      <c r="K13836" s="1"/>
      <c r="L13836" s="1"/>
      <c r="M13836" s="1"/>
      <c r="N13836" s="1"/>
    </row>
    <row r="13837" spans="6:14" x14ac:dyDescent="0.25">
      <c r="F13837" s="1"/>
      <c r="G13837" s="1"/>
      <c r="H13837" s="1"/>
      <c r="I13837" s="1"/>
      <c r="J13837" s="1"/>
      <c r="K13837" s="1"/>
      <c r="L13837" s="1"/>
      <c r="M13837" s="1"/>
      <c r="N13837" s="1"/>
    </row>
    <row r="13838" spans="6:14" x14ac:dyDescent="0.25">
      <c r="F13838" s="1"/>
      <c r="G13838" s="1"/>
      <c r="H13838" s="1"/>
      <c r="I13838" s="1"/>
      <c r="J13838" s="1"/>
      <c r="K13838" s="1"/>
      <c r="L13838" s="1"/>
      <c r="M13838" s="1"/>
      <c r="N13838" s="1"/>
    </row>
    <row r="13839" spans="6:14" x14ac:dyDescent="0.25">
      <c r="F13839" s="1"/>
      <c r="G13839" s="1"/>
      <c r="H13839" s="1"/>
      <c r="I13839" s="1"/>
      <c r="J13839" s="1"/>
      <c r="K13839" s="1"/>
      <c r="L13839" s="1"/>
      <c r="M13839" s="1"/>
      <c r="N13839" s="1"/>
    </row>
    <row r="13840" spans="6:14" x14ac:dyDescent="0.25">
      <c r="F13840" s="1"/>
      <c r="G13840" s="1"/>
      <c r="H13840" s="1"/>
      <c r="I13840" s="1"/>
      <c r="J13840" s="1"/>
      <c r="K13840" s="1"/>
      <c r="L13840" s="1"/>
      <c r="M13840" s="1"/>
      <c r="N13840" s="1"/>
    </row>
    <row r="13841" spans="6:14" x14ac:dyDescent="0.25">
      <c r="F13841" s="1"/>
      <c r="G13841" s="1"/>
      <c r="H13841" s="1"/>
      <c r="I13841" s="1"/>
      <c r="J13841" s="1"/>
      <c r="K13841" s="1"/>
      <c r="L13841" s="1"/>
      <c r="M13841" s="1"/>
      <c r="N13841" s="1"/>
    </row>
    <row r="13842" spans="6:14" x14ac:dyDescent="0.25">
      <c r="F13842" s="1"/>
      <c r="G13842" s="1"/>
      <c r="H13842" s="1"/>
      <c r="I13842" s="1"/>
      <c r="J13842" s="1"/>
      <c r="K13842" s="1"/>
      <c r="L13842" s="1"/>
      <c r="M13842" s="1"/>
      <c r="N13842" s="1"/>
    </row>
    <row r="13843" spans="6:14" x14ac:dyDescent="0.25">
      <c r="F13843" s="1"/>
      <c r="G13843" s="1"/>
      <c r="H13843" s="1"/>
      <c r="I13843" s="1"/>
      <c r="J13843" s="1"/>
      <c r="K13843" s="1"/>
      <c r="L13843" s="1"/>
      <c r="M13843" s="1"/>
      <c r="N13843" s="1"/>
    </row>
    <row r="13844" spans="6:14" x14ac:dyDescent="0.25">
      <c r="F13844" s="1"/>
      <c r="G13844" s="1"/>
      <c r="H13844" s="1"/>
      <c r="I13844" s="1"/>
      <c r="J13844" s="1"/>
      <c r="K13844" s="1"/>
      <c r="L13844" s="1"/>
      <c r="M13844" s="1"/>
      <c r="N13844" s="1"/>
    </row>
    <row r="13845" spans="6:14" x14ac:dyDescent="0.25">
      <c r="F13845" s="1"/>
      <c r="G13845" s="1"/>
      <c r="H13845" s="1"/>
      <c r="I13845" s="1"/>
      <c r="J13845" s="1"/>
      <c r="K13845" s="1"/>
      <c r="L13845" s="1"/>
      <c r="M13845" s="1"/>
      <c r="N13845" s="1"/>
    </row>
    <row r="13846" spans="6:14" x14ac:dyDescent="0.25">
      <c r="F13846" s="1"/>
      <c r="G13846" s="1"/>
      <c r="H13846" s="1"/>
      <c r="I13846" s="1"/>
      <c r="J13846" s="1"/>
      <c r="K13846" s="1"/>
      <c r="L13846" s="1"/>
      <c r="M13846" s="1"/>
      <c r="N13846" s="1"/>
    </row>
    <row r="13847" spans="6:14" x14ac:dyDescent="0.25">
      <c r="F13847" s="1"/>
      <c r="G13847" s="1"/>
      <c r="H13847" s="1"/>
      <c r="I13847" s="1"/>
      <c r="J13847" s="1"/>
      <c r="K13847" s="1"/>
      <c r="L13847" s="1"/>
      <c r="M13847" s="1"/>
      <c r="N13847" s="1"/>
    </row>
    <row r="13848" spans="6:14" x14ac:dyDescent="0.25">
      <c r="F13848" s="1"/>
      <c r="G13848" s="1"/>
      <c r="H13848" s="1"/>
      <c r="I13848" s="1"/>
      <c r="J13848" s="1"/>
      <c r="K13848" s="1"/>
      <c r="L13848" s="1"/>
      <c r="M13848" s="1"/>
      <c r="N13848" s="1"/>
    </row>
    <row r="13849" spans="6:14" x14ac:dyDescent="0.25">
      <c r="F13849" s="1"/>
      <c r="G13849" s="1"/>
      <c r="H13849" s="1"/>
      <c r="I13849" s="1"/>
      <c r="J13849" s="1"/>
      <c r="K13849" s="1"/>
      <c r="L13849" s="1"/>
      <c r="M13849" s="1"/>
      <c r="N13849" s="1"/>
    </row>
    <row r="13850" spans="6:14" x14ac:dyDescent="0.25">
      <c r="F13850" s="1"/>
      <c r="G13850" s="1"/>
      <c r="H13850" s="1"/>
      <c r="I13850" s="1"/>
      <c r="J13850" s="1"/>
      <c r="K13850" s="1"/>
      <c r="L13850" s="1"/>
      <c r="M13850" s="1"/>
      <c r="N13850" s="1"/>
    </row>
    <row r="13851" spans="6:14" x14ac:dyDescent="0.25">
      <c r="F13851" s="1"/>
      <c r="G13851" s="1"/>
      <c r="H13851" s="1"/>
      <c r="I13851" s="1"/>
      <c r="J13851" s="1"/>
      <c r="K13851" s="1"/>
      <c r="L13851" s="1"/>
      <c r="M13851" s="1"/>
      <c r="N13851" s="1"/>
    </row>
    <row r="13852" spans="6:14" x14ac:dyDescent="0.25">
      <c r="F13852" s="1"/>
      <c r="G13852" s="1"/>
      <c r="H13852" s="1"/>
      <c r="I13852" s="1"/>
      <c r="J13852" s="1"/>
      <c r="K13852" s="1"/>
      <c r="L13852" s="1"/>
      <c r="M13852" s="1"/>
      <c r="N13852" s="1"/>
    </row>
    <row r="13853" spans="6:14" x14ac:dyDescent="0.25">
      <c r="F13853" s="1"/>
      <c r="G13853" s="1"/>
      <c r="H13853" s="1"/>
      <c r="I13853" s="1"/>
      <c r="J13853" s="1"/>
      <c r="K13853" s="1"/>
      <c r="L13853" s="1"/>
      <c r="M13853" s="1"/>
      <c r="N13853" s="1"/>
    </row>
    <row r="13854" spans="6:14" x14ac:dyDescent="0.25">
      <c r="F13854" s="1"/>
      <c r="G13854" s="1"/>
      <c r="H13854" s="1"/>
      <c r="I13854" s="1"/>
      <c r="J13854" s="1"/>
      <c r="K13854" s="1"/>
      <c r="L13854" s="1"/>
      <c r="M13854" s="1"/>
      <c r="N13854" s="1"/>
    </row>
    <row r="13855" spans="6:14" x14ac:dyDescent="0.25">
      <c r="F13855" s="1"/>
      <c r="G13855" s="1"/>
      <c r="H13855" s="1"/>
      <c r="I13855" s="1"/>
      <c r="J13855" s="1"/>
      <c r="K13855" s="1"/>
      <c r="L13855" s="1"/>
      <c r="M13855" s="1"/>
      <c r="N13855" s="1"/>
    </row>
    <row r="13856" spans="6:14" x14ac:dyDescent="0.25">
      <c r="F13856" s="1"/>
      <c r="G13856" s="1"/>
      <c r="H13856" s="1"/>
      <c r="I13856" s="1"/>
      <c r="J13856" s="1"/>
      <c r="K13856" s="1"/>
      <c r="L13856" s="1"/>
      <c r="M13856" s="1"/>
      <c r="N13856" s="1"/>
    </row>
    <row r="13857" spans="6:14" x14ac:dyDescent="0.25">
      <c r="F13857" s="1"/>
      <c r="G13857" s="1"/>
      <c r="H13857" s="1"/>
      <c r="I13857" s="1"/>
      <c r="J13857" s="1"/>
      <c r="K13857" s="1"/>
      <c r="L13857" s="1"/>
      <c r="M13857" s="1"/>
      <c r="N13857" s="1"/>
    </row>
    <row r="13858" spans="6:14" x14ac:dyDescent="0.25">
      <c r="F13858" s="1"/>
      <c r="G13858" s="1"/>
      <c r="H13858" s="1"/>
      <c r="I13858" s="1"/>
      <c r="J13858" s="1"/>
      <c r="K13858" s="1"/>
      <c r="L13858" s="1"/>
      <c r="M13858" s="1"/>
      <c r="N13858" s="1"/>
    </row>
    <row r="13859" spans="6:14" x14ac:dyDescent="0.25">
      <c r="F13859" s="1"/>
      <c r="G13859" s="1"/>
      <c r="H13859" s="1"/>
      <c r="I13859" s="1"/>
      <c r="J13859" s="1"/>
      <c r="K13859" s="1"/>
      <c r="L13859" s="1"/>
      <c r="M13859" s="1"/>
      <c r="N13859" s="1"/>
    </row>
    <row r="13860" spans="6:14" x14ac:dyDescent="0.25">
      <c r="F13860" s="1"/>
      <c r="G13860" s="1"/>
      <c r="H13860" s="1"/>
      <c r="I13860" s="1"/>
      <c r="J13860" s="1"/>
      <c r="K13860" s="1"/>
      <c r="L13860" s="1"/>
      <c r="M13860" s="1"/>
      <c r="N13860" s="1"/>
    </row>
    <row r="13861" spans="6:14" x14ac:dyDescent="0.25">
      <c r="F13861" s="1"/>
      <c r="G13861" s="1"/>
      <c r="H13861" s="1"/>
      <c r="I13861" s="1"/>
      <c r="J13861" s="1"/>
      <c r="K13861" s="1"/>
      <c r="L13861" s="1"/>
      <c r="M13861" s="1"/>
      <c r="N13861" s="1"/>
    </row>
    <row r="13862" spans="6:14" x14ac:dyDescent="0.25">
      <c r="F13862" s="1"/>
      <c r="G13862" s="1"/>
      <c r="H13862" s="1"/>
      <c r="I13862" s="1"/>
      <c r="J13862" s="1"/>
      <c r="K13862" s="1"/>
      <c r="L13862" s="1"/>
      <c r="M13862" s="1"/>
      <c r="N13862" s="1"/>
    </row>
    <row r="13863" spans="6:14" x14ac:dyDescent="0.25">
      <c r="F13863" s="1"/>
      <c r="G13863" s="1"/>
      <c r="H13863" s="1"/>
      <c r="I13863" s="1"/>
      <c r="J13863" s="1"/>
      <c r="K13863" s="1"/>
      <c r="L13863" s="1"/>
      <c r="M13863" s="1"/>
      <c r="N13863" s="1"/>
    </row>
    <row r="13864" spans="6:14" x14ac:dyDescent="0.25">
      <c r="F13864" s="1"/>
      <c r="G13864" s="1"/>
      <c r="H13864" s="1"/>
      <c r="I13864" s="1"/>
      <c r="J13864" s="1"/>
      <c r="K13864" s="1"/>
      <c r="L13864" s="1"/>
      <c r="M13864" s="1"/>
      <c r="N13864" s="1"/>
    </row>
    <row r="13865" spans="6:14" x14ac:dyDescent="0.25">
      <c r="F13865" s="1"/>
      <c r="G13865" s="1"/>
      <c r="H13865" s="1"/>
      <c r="I13865" s="1"/>
      <c r="J13865" s="1"/>
      <c r="K13865" s="1"/>
      <c r="L13865" s="1"/>
      <c r="M13865" s="1"/>
      <c r="N13865" s="1"/>
    </row>
    <row r="13866" spans="6:14" x14ac:dyDescent="0.25">
      <c r="F13866" s="1"/>
      <c r="G13866" s="1"/>
      <c r="H13866" s="1"/>
      <c r="I13866" s="1"/>
      <c r="J13866" s="1"/>
      <c r="K13866" s="1"/>
      <c r="L13866" s="1"/>
      <c r="M13866" s="1"/>
      <c r="N13866" s="1"/>
    </row>
    <row r="13867" spans="6:14" x14ac:dyDescent="0.25">
      <c r="F13867" s="1"/>
      <c r="G13867" s="1"/>
      <c r="H13867" s="1"/>
      <c r="I13867" s="1"/>
      <c r="J13867" s="1"/>
      <c r="K13867" s="1"/>
      <c r="L13867" s="1"/>
      <c r="M13867" s="1"/>
      <c r="N13867" s="1"/>
    </row>
    <row r="13868" spans="6:14" x14ac:dyDescent="0.25">
      <c r="F13868" s="1"/>
      <c r="G13868" s="1"/>
      <c r="H13868" s="1"/>
      <c r="I13868" s="1"/>
      <c r="J13868" s="1"/>
      <c r="K13868" s="1"/>
      <c r="L13868" s="1"/>
      <c r="M13868" s="1"/>
      <c r="N13868" s="1"/>
    </row>
    <row r="13869" spans="6:14" x14ac:dyDescent="0.25">
      <c r="F13869" s="1"/>
      <c r="G13869" s="1"/>
      <c r="H13869" s="1"/>
      <c r="I13869" s="1"/>
      <c r="J13869" s="1"/>
      <c r="K13869" s="1"/>
      <c r="L13869" s="1"/>
      <c r="M13869" s="1"/>
      <c r="N13869" s="1"/>
    </row>
    <row r="13870" spans="6:14" x14ac:dyDescent="0.25">
      <c r="F13870" s="1"/>
      <c r="G13870" s="1"/>
      <c r="H13870" s="1"/>
      <c r="I13870" s="1"/>
      <c r="J13870" s="1"/>
      <c r="K13870" s="1"/>
      <c r="L13870" s="1"/>
      <c r="M13870" s="1"/>
      <c r="N13870" s="1"/>
    </row>
    <row r="13871" spans="6:14" x14ac:dyDescent="0.25">
      <c r="F13871" s="1"/>
      <c r="G13871" s="1"/>
      <c r="H13871" s="1"/>
      <c r="I13871" s="1"/>
      <c r="J13871" s="1"/>
      <c r="K13871" s="1"/>
      <c r="L13871" s="1"/>
      <c r="M13871" s="1"/>
      <c r="N13871" s="1"/>
    </row>
    <row r="13872" spans="6:14" x14ac:dyDescent="0.25">
      <c r="F13872" s="1"/>
      <c r="G13872" s="1"/>
      <c r="H13872" s="1"/>
      <c r="I13872" s="1"/>
      <c r="J13872" s="1"/>
      <c r="K13872" s="1"/>
      <c r="L13872" s="1"/>
      <c r="M13872" s="1"/>
      <c r="N13872" s="1"/>
    </row>
    <row r="13873" spans="6:14" x14ac:dyDescent="0.25">
      <c r="F13873" s="1"/>
      <c r="G13873" s="1"/>
      <c r="H13873" s="1"/>
      <c r="I13873" s="1"/>
      <c r="J13873" s="1"/>
      <c r="K13873" s="1"/>
      <c r="L13873" s="1"/>
      <c r="M13873" s="1"/>
      <c r="N13873" s="1"/>
    </row>
    <row r="13874" spans="6:14" x14ac:dyDescent="0.25">
      <c r="F13874" s="1"/>
      <c r="G13874" s="1"/>
      <c r="H13874" s="1"/>
      <c r="I13874" s="1"/>
      <c r="J13874" s="1"/>
      <c r="K13874" s="1"/>
      <c r="L13874" s="1"/>
      <c r="M13874" s="1"/>
      <c r="N13874" s="1"/>
    </row>
    <row r="13875" spans="6:14" x14ac:dyDescent="0.25">
      <c r="F13875" s="1"/>
      <c r="G13875" s="1"/>
      <c r="H13875" s="1"/>
      <c r="I13875" s="1"/>
      <c r="J13875" s="1"/>
      <c r="K13875" s="1"/>
      <c r="L13875" s="1"/>
      <c r="M13875" s="1"/>
      <c r="N13875" s="1"/>
    </row>
    <row r="13876" spans="6:14" x14ac:dyDescent="0.25">
      <c r="F13876" s="1"/>
      <c r="G13876" s="1"/>
      <c r="H13876" s="1"/>
      <c r="I13876" s="1"/>
      <c r="J13876" s="1"/>
      <c r="K13876" s="1"/>
      <c r="L13876" s="1"/>
      <c r="M13876" s="1"/>
      <c r="N13876" s="1"/>
    </row>
    <row r="13877" spans="6:14" x14ac:dyDescent="0.25">
      <c r="F13877" s="1"/>
      <c r="G13877" s="1"/>
      <c r="H13877" s="1"/>
      <c r="I13877" s="1"/>
      <c r="J13877" s="1"/>
      <c r="K13877" s="1"/>
      <c r="L13877" s="1"/>
      <c r="M13877" s="1"/>
      <c r="N13877" s="1"/>
    </row>
    <row r="13878" spans="6:14" x14ac:dyDescent="0.25">
      <c r="F13878" s="1"/>
      <c r="G13878" s="1"/>
      <c r="H13878" s="1"/>
      <c r="I13878" s="1"/>
      <c r="J13878" s="1"/>
      <c r="K13878" s="1"/>
      <c r="L13878" s="1"/>
      <c r="M13878" s="1"/>
      <c r="N13878" s="1"/>
    </row>
    <row r="13879" spans="6:14" x14ac:dyDescent="0.25">
      <c r="F13879" s="1"/>
      <c r="G13879" s="1"/>
      <c r="H13879" s="1"/>
      <c r="I13879" s="1"/>
      <c r="J13879" s="1"/>
      <c r="K13879" s="1"/>
      <c r="L13879" s="1"/>
      <c r="M13879" s="1"/>
      <c r="N13879" s="1"/>
    </row>
    <row r="13880" spans="6:14" x14ac:dyDescent="0.25">
      <c r="F13880" s="1"/>
      <c r="G13880" s="1"/>
      <c r="H13880" s="1"/>
      <c r="I13880" s="1"/>
      <c r="J13880" s="1"/>
      <c r="K13880" s="1"/>
      <c r="L13880" s="1"/>
      <c r="M13880" s="1"/>
      <c r="N13880" s="1"/>
    </row>
    <row r="13881" spans="6:14" x14ac:dyDescent="0.25">
      <c r="F13881" s="1"/>
      <c r="G13881" s="1"/>
      <c r="H13881" s="1"/>
      <c r="I13881" s="1"/>
      <c r="J13881" s="1"/>
      <c r="K13881" s="1"/>
      <c r="L13881" s="1"/>
      <c r="M13881" s="1"/>
      <c r="N13881" s="1"/>
    </row>
    <row r="13882" spans="6:14" x14ac:dyDescent="0.25">
      <c r="F13882" s="1"/>
      <c r="G13882" s="1"/>
      <c r="H13882" s="1"/>
      <c r="I13882" s="1"/>
      <c r="J13882" s="1"/>
      <c r="K13882" s="1"/>
      <c r="L13882" s="1"/>
      <c r="M13882" s="1"/>
      <c r="N13882" s="1"/>
    </row>
    <row r="13883" spans="6:14" x14ac:dyDescent="0.25">
      <c r="F13883" s="1"/>
      <c r="G13883" s="1"/>
      <c r="H13883" s="1"/>
      <c r="I13883" s="1"/>
      <c r="J13883" s="1"/>
      <c r="K13883" s="1"/>
      <c r="L13883" s="1"/>
      <c r="M13883" s="1"/>
      <c r="N13883" s="1"/>
    </row>
    <row r="13884" spans="6:14" x14ac:dyDescent="0.25">
      <c r="F13884" s="1"/>
      <c r="G13884" s="1"/>
      <c r="H13884" s="1"/>
      <c r="I13884" s="1"/>
      <c r="J13884" s="1"/>
      <c r="K13884" s="1"/>
      <c r="L13884" s="1"/>
      <c r="M13884" s="1"/>
      <c r="N13884" s="1"/>
    </row>
    <row r="13885" spans="6:14" x14ac:dyDescent="0.25">
      <c r="F13885" s="1"/>
      <c r="G13885" s="1"/>
      <c r="H13885" s="1"/>
      <c r="I13885" s="1"/>
      <c r="J13885" s="1"/>
      <c r="K13885" s="1"/>
      <c r="L13885" s="1"/>
      <c r="M13885" s="1"/>
      <c r="N13885" s="1"/>
    </row>
    <row r="13886" spans="6:14" x14ac:dyDescent="0.25">
      <c r="F13886" s="1"/>
      <c r="G13886" s="1"/>
      <c r="H13886" s="1"/>
      <c r="I13886" s="1"/>
      <c r="J13886" s="1"/>
      <c r="K13886" s="1"/>
      <c r="L13886" s="1"/>
      <c r="M13886" s="1"/>
      <c r="N13886" s="1"/>
    </row>
    <row r="13887" spans="6:14" x14ac:dyDescent="0.25">
      <c r="F13887" s="1"/>
      <c r="G13887" s="1"/>
      <c r="H13887" s="1"/>
      <c r="I13887" s="1"/>
      <c r="J13887" s="1"/>
      <c r="K13887" s="1"/>
      <c r="L13887" s="1"/>
      <c r="M13887" s="1"/>
      <c r="N13887" s="1"/>
    </row>
    <row r="13888" spans="6:14" x14ac:dyDescent="0.25">
      <c r="F13888" s="1"/>
      <c r="G13888" s="1"/>
      <c r="H13888" s="1"/>
      <c r="I13888" s="1"/>
      <c r="J13888" s="1"/>
      <c r="K13888" s="1"/>
      <c r="L13888" s="1"/>
      <c r="M13888" s="1"/>
      <c r="N13888" s="1"/>
    </row>
    <row r="13889" spans="6:14" x14ac:dyDescent="0.25">
      <c r="F13889" s="1"/>
      <c r="G13889" s="1"/>
      <c r="H13889" s="1"/>
      <c r="I13889" s="1"/>
      <c r="J13889" s="1"/>
      <c r="K13889" s="1"/>
      <c r="L13889" s="1"/>
      <c r="M13889" s="1"/>
      <c r="N13889" s="1"/>
    </row>
    <row r="13890" spans="6:14" x14ac:dyDescent="0.25">
      <c r="F13890" s="1"/>
      <c r="G13890" s="1"/>
      <c r="H13890" s="1"/>
      <c r="I13890" s="1"/>
      <c r="J13890" s="1"/>
      <c r="K13890" s="1"/>
      <c r="L13890" s="1"/>
      <c r="M13890" s="1"/>
      <c r="N13890" s="1"/>
    </row>
    <row r="13891" spans="6:14" x14ac:dyDescent="0.25">
      <c r="F13891" s="1"/>
      <c r="G13891" s="1"/>
      <c r="H13891" s="1"/>
      <c r="I13891" s="1"/>
      <c r="J13891" s="1"/>
      <c r="K13891" s="1"/>
      <c r="L13891" s="1"/>
      <c r="M13891" s="1"/>
      <c r="N13891" s="1"/>
    </row>
    <row r="13892" spans="6:14" x14ac:dyDescent="0.25">
      <c r="F13892" s="1"/>
      <c r="G13892" s="1"/>
      <c r="H13892" s="1"/>
      <c r="I13892" s="1"/>
      <c r="J13892" s="1"/>
      <c r="K13892" s="1"/>
      <c r="L13892" s="1"/>
      <c r="M13892" s="1"/>
      <c r="N13892" s="1"/>
    </row>
    <row r="13893" spans="6:14" x14ac:dyDescent="0.25">
      <c r="F13893" s="1"/>
      <c r="G13893" s="1"/>
      <c r="H13893" s="1"/>
      <c r="I13893" s="1"/>
      <c r="J13893" s="1"/>
      <c r="K13893" s="1"/>
      <c r="L13893" s="1"/>
      <c r="M13893" s="1"/>
      <c r="N13893" s="1"/>
    </row>
    <row r="13894" spans="6:14" x14ac:dyDescent="0.25">
      <c r="F13894" s="1"/>
      <c r="G13894" s="1"/>
      <c r="H13894" s="1"/>
      <c r="I13894" s="1"/>
      <c r="J13894" s="1"/>
      <c r="K13894" s="1"/>
      <c r="L13894" s="1"/>
      <c r="M13894" s="1"/>
      <c r="N13894" s="1"/>
    </row>
    <row r="13895" spans="6:14" x14ac:dyDescent="0.25">
      <c r="F13895" s="1"/>
      <c r="G13895" s="1"/>
      <c r="H13895" s="1"/>
      <c r="I13895" s="1"/>
      <c r="J13895" s="1"/>
      <c r="K13895" s="1"/>
      <c r="L13895" s="1"/>
      <c r="M13895" s="1"/>
      <c r="N13895" s="1"/>
    </row>
    <row r="13896" spans="6:14" x14ac:dyDescent="0.25">
      <c r="F13896" s="1"/>
      <c r="G13896" s="1"/>
      <c r="H13896" s="1"/>
      <c r="I13896" s="1"/>
      <c r="J13896" s="1"/>
      <c r="K13896" s="1"/>
      <c r="L13896" s="1"/>
      <c r="M13896" s="1"/>
      <c r="N13896" s="1"/>
    </row>
    <row r="13897" spans="6:14" x14ac:dyDescent="0.25">
      <c r="F13897" s="1"/>
      <c r="G13897" s="1"/>
      <c r="H13897" s="1"/>
      <c r="I13897" s="1"/>
      <c r="J13897" s="1"/>
      <c r="K13897" s="1"/>
      <c r="L13897" s="1"/>
      <c r="M13897" s="1"/>
      <c r="N13897" s="1"/>
    </row>
    <row r="13898" spans="6:14" x14ac:dyDescent="0.25">
      <c r="F13898" s="1"/>
      <c r="G13898" s="1"/>
      <c r="H13898" s="1"/>
      <c r="I13898" s="1"/>
      <c r="J13898" s="1"/>
      <c r="K13898" s="1"/>
      <c r="L13898" s="1"/>
      <c r="M13898" s="1"/>
      <c r="N13898" s="1"/>
    </row>
    <row r="13899" spans="6:14" x14ac:dyDescent="0.25">
      <c r="F13899" s="1"/>
      <c r="G13899" s="1"/>
      <c r="H13899" s="1"/>
      <c r="I13899" s="1"/>
      <c r="J13899" s="1"/>
      <c r="K13899" s="1"/>
      <c r="L13899" s="1"/>
      <c r="M13899" s="1"/>
      <c r="N13899" s="1"/>
    </row>
    <row r="13900" spans="6:14" x14ac:dyDescent="0.25">
      <c r="F13900" s="1"/>
      <c r="G13900" s="1"/>
      <c r="H13900" s="1"/>
      <c r="I13900" s="1"/>
      <c r="J13900" s="1"/>
      <c r="K13900" s="1"/>
      <c r="L13900" s="1"/>
      <c r="M13900" s="1"/>
      <c r="N13900" s="1"/>
    </row>
    <row r="13901" spans="6:14" x14ac:dyDescent="0.25">
      <c r="F13901" s="1"/>
      <c r="G13901" s="1"/>
      <c r="H13901" s="1"/>
      <c r="I13901" s="1"/>
      <c r="J13901" s="1"/>
      <c r="K13901" s="1"/>
      <c r="L13901" s="1"/>
      <c r="M13901" s="1"/>
      <c r="N13901" s="1"/>
    </row>
    <row r="13902" spans="6:14" x14ac:dyDescent="0.25">
      <c r="F13902" s="1"/>
      <c r="G13902" s="1"/>
      <c r="H13902" s="1"/>
      <c r="I13902" s="1"/>
      <c r="J13902" s="1"/>
      <c r="K13902" s="1"/>
      <c r="L13902" s="1"/>
      <c r="M13902" s="1"/>
      <c r="N13902" s="1"/>
    </row>
    <row r="13903" spans="6:14" x14ac:dyDescent="0.25">
      <c r="F13903" s="1"/>
      <c r="G13903" s="1"/>
      <c r="H13903" s="1"/>
      <c r="I13903" s="1"/>
      <c r="J13903" s="1"/>
      <c r="K13903" s="1"/>
      <c r="L13903" s="1"/>
      <c r="M13903" s="1"/>
      <c r="N13903" s="1"/>
    </row>
    <row r="13904" spans="6:14" x14ac:dyDescent="0.25">
      <c r="F13904" s="1"/>
      <c r="G13904" s="1"/>
      <c r="H13904" s="1"/>
      <c r="I13904" s="1"/>
      <c r="J13904" s="1"/>
      <c r="K13904" s="1"/>
      <c r="L13904" s="1"/>
      <c r="M13904" s="1"/>
      <c r="N13904" s="1"/>
    </row>
    <row r="13905" spans="6:14" x14ac:dyDescent="0.25">
      <c r="F13905" s="1"/>
      <c r="G13905" s="1"/>
      <c r="H13905" s="1"/>
      <c r="I13905" s="1"/>
      <c r="J13905" s="1"/>
      <c r="K13905" s="1"/>
      <c r="L13905" s="1"/>
      <c r="M13905" s="1"/>
      <c r="N13905" s="1"/>
    </row>
    <row r="13906" spans="6:14" x14ac:dyDescent="0.25">
      <c r="F13906" s="1"/>
      <c r="G13906" s="1"/>
      <c r="H13906" s="1"/>
      <c r="I13906" s="1"/>
      <c r="J13906" s="1"/>
      <c r="K13906" s="1"/>
      <c r="L13906" s="1"/>
      <c r="M13906" s="1"/>
      <c r="N13906" s="1"/>
    </row>
    <row r="13907" spans="6:14" x14ac:dyDescent="0.25">
      <c r="F13907" s="1"/>
      <c r="G13907" s="1"/>
      <c r="H13907" s="1"/>
      <c r="I13907" s="1"/>
      <c r="J13907" s="1"/>
      <c r="K13907" s="1"/>
      <c r="L13907" s="1"/>
      <c r="M13907" s="1"/>
      <c r="N13907" s="1"/>
    </row>
    <row r="13908" spans="6:14" x14ac:dyDescent="0.25">
      <c r="F13908" s="1"/>
      <c r="G13908" s="1"/>
      <c r="H13908" s="1"/>
      <c r="I13908" s="1"/>
      <c r="J13908" s="1"/>
      <c r="K13908" s="1"/>
      <c r="L13908" s="1"/>
      <c r="M13908" s="1"/>
      <c r="N13908" s="1"/>
    </row>
    <row r="13909" spans="6:14" x14ac:dyDescent="0.25">
      <c r="F13909" s="1"/>
      <c r="G13909" s="1"/>
      <c r="H13909" s="1"/>
      <c r="I13909" s="1"/>
      <c r="J13909" s="1"/>
      <c r="K13909" s="1"/>
      <c r="L13909" s="1"/>
      <c r="M13909" s="1"/>
      <c r="N13909" s="1"/>
    </row>
    <row r="13910" spans="6:14" x14ac:dyDescent="0.25">
      <c r="F13910" s="1"/>
      <c r="G13910" s="1"/>
      <c r="H13910" s="1"/>
      <c r="I13910" s="1"/>
      <c r="J13910" s="1"/>
      <c r="K13910" s="1"/>
      <c r="L13910" s="1"/>
      <c r="M13910" s="1"/>
      <c r="N13910" s="1"/>
    </row>
    <row r="13911" spans="6:14" x14ac:dyDescent="0.25">
      <c r="F13911" s="1"/>
      <c r="G13911" s="1"/>
      <c r="H13911" s="1"/>
      <c r="I13911" s="1"/>
      <c r="J13911" s="1"/>
      <c r="K13911" s="1"/>
      <c r="L13911" s="1"/>
      <c r="M13911" s="1"/>
      <c r="N13911" s="1"/>
    </row>
    <row r="13912" spans="6:14" x14ac:dyDescent="0.25">
      <c r="F13912" s="1"/>
      <c r="G13912" s="1"/>
      <c r="H13912" s="1"/>
      <c r="I13912" s="1"/>
      <c r="J13912" s="1"/>
      <c r="K13912" s="1"/>
      <c r="L13912" s="1"/>
      <c r="M13912" s="1"/>
      <c r="N13912" s="1"/>
    </row>
    <row r="13913" spans="6:14" x14ac:dyDescent="0.25">
      <c r="F13913" s="1"/>
      <c r="G13913" s="1"/>
      <c r="H13913" s="1"/>
      <c r="I13913" s="1"/>
      <c r="J13913" s="1"/>
      <c r="K13913" s="1"/>
      <c r="L13913" s="1"/>
      <c r="M13913" s="1"/>
      <c r="N13913" s="1"/>
    </row>
    <row r="13914" spans="6:14" x14ac:dyDescent="0.25">
      <c r="F13914" s="1"/>
      <c r="G13914" s="1"/>
      <c r="H13914" s="1"/>
      <c r="I13914" s="1"/>
      <c r="J13914" s="1"/>
      <c r="K13914" s="1"/>
      <c r="L13914" s="1"/>
      <c r="M13914" s="1"/>
      <c r="N13914" s="1"/>
    </row>
    <row r="13915" spans="6:14" x14ac:dyDescent="0.25">
      <c r="F13915" s="1"/>
      <c r="G13915" s="1"/>
      <c r="H13915" s="1"/>
      <c r="I13915" s="1"/>
      <c r="J13915" s="1"/>
      <c r="K13915" s="1"/>
      <c r="L13915" s="1"/>
      <c r="M13915" s="1"/>
      <c r="N13915" s="1"/>
    </row>
    <row r="13916" spans="6:14" x14ac:dyDescent="0.25">
      <c r="F13916" s="1"/>
      <c r="G13916" s="1"/>
      <c r="H13916" s="1"/>
      <c r="I13916" s="1"/>
      <c r="J13916" s="1"/>
      <c r="K13916" s="1"/>
      <c r="L13916" s="1"/>
      <c r="M13916" s="1"/>
      <c r="N13916" s="1"/>
    </row>
    <row r="13917" spans="6:14" x14ac:dyDescent="0.25">
      <c r="F13917" s="1"/>
      <c r="G13917" s="1"/>
      <c r="H13917" s="1"/>
      <c r="I13917" s="1"/>
      <c r="J13917" s="1"/>
      <c r="K13917" s="1"/>
      <c r="L13917" s="1"/>
      <c r="M13917" s="1"/>
      <c r="N13917" s="1"/>
    </row>
    <row r="13918" spans="6:14" x14ac:dyDescent="0.25">
      <c r="F13918" s="1"/>
      <c r="G13918" s="1"/>
      <c r="H13918" s="1"/>
      <c r="I13918" s="1"/>
      <c r="J13918" s="1"/>
      <c r="K13918" s="1"/>
      <c r="L13918" s="1"/>
      <c r="M13918" s="1"/>
      <c r="N13918" s="1"/>
    </row>
    <row r="13919" spans="6:14" x14ac:dyDescent="0.25">
      <c r="F13919" s="1"/>
      <c r="G13919" s="1"/>
      <c r="H13919" s="1"/>
      <c r="I13919" s="1"/>
      <c r="J13919" s="1"/>
      <c r="K13919" s="1"/>
      <c r="L13919" s="1"/>
      <c r="M13919" s="1"/>
      <c r="N13919" s="1"/>
    </row>
    <row r="13920" spans="6:14" x14ac:dyDescent="0.25">
      <c r="F13920" s="1"/>
      <c r="G13920" s="1"/>
      <c r="H13920" s="1"/>
      <c r="I13920" s="1"/>
      <c r="J13920" s="1"/>
      <c r="K13920" s="1"/>
      <c r="L13920" s="1"/>
      <c r="M13920" s="1"/>
      <c r="N13920" s="1"/>
    </row>
    <row r="13921" spans="6:14" x14ac:dyDescent="0.25">
      <c r="F13921" s="1"/>
      <c r="G13921" s="1"/>
      <c r="H13921" s="1"/>
      <c r="I13921" s="1"/>
      <c r="J13921" s="1"/>
      <c r="K13921" s="1"/>
      <c r="L13921" s="1"/>
      <c r="M13921" s="1"/>
      <c r="N13921" s="1"/>
    </row>
    <row r="13922" spans="6:14" x14ac:dyDescent="0.25">
      <c r="F13922" s="1"/>
      <c r="G13922" s="1"/>
      <c r="H13922" s="1"/>
      <c r="I13922" s="1"/>
      <c r="J13922" s="1"/>
      <c r="K13922" s="1"/>
      <c r="L13922" s="1"/>
      <c r="M13922" s="1"/>
      <c r="N13922" s="1"/>
    </row>
    <row r="13923" spans="6:14" x14ac:dyDescent="0.25">
      <c r="F13923" s="1"/>
      <c r="G13923" s="1"/>
      <c r="H13923" s="1"/>
      <c r="I13923" s="1"/>
      <c r="J13923" s="1"/>
      <c r="K13923" s="1"/>
      <c r="L13923" s="1"/>
      <c r="M13923" s="1"/>
      <c r="N13923" s="1"/>
    </row>
    <row r="13924" spans="6:14" x14ac:dyDescent="0.25">
      <c r="F13924" s="1"/>
      <c r="G13924" s="1"/>
      <c r="H13924" s="1"/>
      <c r="I13924" s="1"/>
      <c r="J13924" s="1"/>
      <c r="K13924" s="1"/>
      <c r="L13924" s="1"/>
      <c r="M13924" s="1"/>
      <c r="N13924" s="1"/>
    </row>
    <row r="13925" spans="6:14" x14ac:dyDescent="0.25">
      <c r="F13925" s="1"/>
      <c r="G13925" s="1"/>
      <c r="H13925" s="1"/>
      <c r="I13925" s="1"/>
      <c r="J13925" s="1"/>
      <c r="K13925" s="1"/>
      <c r="L13925" s="1"/>
      <c r="M13925" s="1"/>
      <c r="N13925" s="1"/>
    </row>
    <row r="13926" spans="6:14" x14ac:dyDescent="0.25">
      <c r="F13926" s="1"/>
      <c r="G13926" s="1"/>
      <c r="H13926" s="1"/>
      <c r="I13926" s="1"/>
      <c r="J13926" s="1"/>
      <c r="K13926" s="1"/>
      <c r="L13926" s="1"/>
      <c r="M13926" s="1"/>
      <c r="N13926" s="1"/>
    </row>
    <row r="13927" spans="6:14" x14ac:dyDescent="0.25">
      <c r="F13927" s="1"/>
      <c r="G13927" s="1"/>
      <c r="H13927" s="1"/>
      <c r="I13927" s="1"/>
      <c r="J13927" s="1"/>
      <c r="K13927" s="1"/>
      <c r="L13927" s="1"/>
      <c r="M13927" s="1"/>
      <c r="N13927" s="1"/>
    </row>
    <row r="13928" spans="6:14" x14ac:dyDescent="0.25">
      <c r="F13928" s="1"/>
      <c r="G13928" s="1"/>
      <c r="H13928" s="1"/>
      <c r="I13928" s="1"/>
      <c r="J13928" s="1"/>
      <c r="K13928" s="1"/>
      <c r="L13928" s="1"/>
      <c r="M13928" s="1"/>
      <c r="N13928" s="1"/>
    </row>
    <row r="13929" spans="6:14" x14ac:dyDescent="0.25">
      <c r="F13929" s="1"/>
      <c r="G13929" s="1"/>
      <c r="H13929" s="1"/>
      <c r="I13929" s="1"/>
      <c r="J13929" s="1"/>
      <c r="K13929" s="1"/>
      <c r="L13929" s="1"/>
      <c r="M13929" s="1"/>
      <c r="N13929" s="1"/>
    </row>
    <row r="13930" spans="6:14" x14ac:dyDescent="0.25">
      <c r="F13930" s="1"/>
      <c r="G13930" s="1"/>
      <c r="H13930" s="1"/>
      <c r="I13930" s="1"/>
      <c r="J13930" s="1"/>
      <c r="K13930" s="1"/>
      <c r="L13930" s="1"/>
      <c r="M13930" s="1"/>
      <c r="N13930" s="1"/>
    </row>
    <row r="13931" spans="6:14" x14ac:dyDescent="0.25">
      <c r="F13931" s="1"/>
      <c r="G13931" s="1"/>
      <c r="H13931" s="1"/>
      <c r="I13931" s="1"/>
      <c r="J13931" s="1"/>
      <c r="K13931" s="1"/>
      <c r="L13931" s="1"/>
      <c r="M13931" s="1"/>
      <c r="N13931" s="1"/>
    </row>
    <row r="13932" spans="6:14" x14ac:dyDescent="0.25">
      <c r="F13932" s="1"/>
      <c r="G13932" s="1"/>
      <c r="H13932" s="1"/>
      <c r="I13932" s="1"/>
      <c r="J13932" s="1"/>
      <c r="K13932" s="1"/>
      <c r="L13932" s="1"/>
      <c r="M13932" s="1"/>
      <c r="N13932" s="1"/>
    </row>
    <row r="13933" spans="6:14" x14ac:dyDescent="0.25">
      <c r="F13933" s="1"/>
      <c r="G13933" s="1"/>
      <c r="H13933" s="1"/>
      <c r="I13933" s="1"/>
      <c r="J13933" s="1"/>
      <c r="K13933" s="1"/>
      <c r="L13933" s="1"/>
      <c r="M13933" s="1"/>
      <c r="N13933" s="1"/>
    </row>
    <row r="13934" spans="6:14" x14ac:dyDescent="0.25">
      <c r="F13934" s="1"/>
      <c r="G13934" s="1"/>
      <c r="H13934" s="1"/>
      <c r="I13934" s="1"/>
      <c r="J13934" s="1"/>
      <c r="K13934" s="1"/>
      <c r="L13934" s="1"/>
      <c r="M13934" s="1"/>
      <c r="N13934" s="1"/>
    </row>
    <row r="13935" spans="6:14" x14ac:dyDescent="0.25">
      <c r="F13935" s="1"/>
      <c r="G13935" s="1"/>
      <c r="H13935" s="1"/>
      <c r="I13935" s="1"/>
      <c r="J13935" s="1"/>
      <c r="K13935" s="1"/>
      <c r="L13935" s="1"/>
      <c r="M13935" s="1"/>
      <c r="N13935" s="1"/>
    </row>
    <row r="13936" spans="6:14" x14ac:dyDescent="0.25">
      <c r="F13936" s="1"/>
      <c r="G13936" s="1"/>
      <c r="H13936" s="1"/>
      <c r="I13936" s="1"/>
      <c r="J13936" s="1"/>
      <c r="K13936" s="1"/>
      <c r="L13936" s="1"/>
      <c r="M13936" s="1"/>
      <c r="N13936" s="1"/>
    </row>
    <row r="13937" spans="6:14" x14ac:dyDescent="0.25">
      <c r="F13937" s="1"/>
      <c r="G13937" s="1"/>
      <c r="H13937" s="1"/>
      <c r="I13937" s="1"/>
      <c r="J13937" s="1"/>
      <c r="K13937" s="1"/>
      <c r="L13937" s="1"/>
      <c r="M13937" s="1"/>
      <c r="N13937" s="1"/>
    </row>
    <row r="13938" spans="6:14" x14ac:dyDescent="0.25">
      <c r="F13938" s="1"/>
      <c r="G13938" s="1"/>
      <c r="H13938" s="1"/>
      <c r="I13938" s="1"/>
      <c r="J13938" s="1"/>
      <c r="K13938" s="1"/>
      <c r="L13938" s="1"/>
      <c r="M13938" s="1"/>
      <c r="N13938" s="1"/>
    </row>
    <row r="13939" spans="6:14" x14ac:dyDescent="0.25">
      <c r="F13939" s="1"/>
      <c r="G13939" s="1"/>
      <c r="H13939" s="1"/>
      <c r="I13939" s="1"/>
      <c r="J13939" s="1"/>
      <c r="K13939" s="1"/>
      <c r="L13939" s="1"/>
      <c r="M13939" s="1"/>
      <c r="N13939" s="1"/>
    </row>
    <row r="13940" spans="6:14" x14ac:dyDescent="0.25">
      <c r="F13940" s="1"/>
      <c r="G13940" s="1"/>
      <c r="H13940" s="1"/>
      <c r="I13940" s="1"/>
      <c r="J13940" s="1"/>
      <c r="K13940" s="1"/>
      <c r="L13940" s="1"/>
      <c r="M13940" s="1"/>
      <c r="N13940" s="1"/>
    </row>
    <row r="13941" spans="6:14" x14ac:dyDescent="0.25">
      <c r="F13941" s="1"/>
      <c r="G13941" s="1"/>
      <c r="H13941" s="1"/>
      <c r="I13941" s="1"/>
      <c r="J13941" s="1"/>
      <c r="K13941" s="1"/>
      <c r="L13941" s="1"/>
      <c r="M13941" s="1"/>
      <c r="N13941" s="1"/>
    </row>
    <row r="13942" spans="6:14" x14ac:dyDescent="0.25">
      <c r="F13942" s="1"/>
      <c r="G13942" s="1"/>
      <c r="H13942" s="1"/>
      <c r="I13942" s="1"/>
      <c r="J13942" s="1"/>
      <c r="K13942" s="1"/>
      <c r="L13942" s="1"/>
      <c r="M13942" s="1"/>
      <c r="N13942" s="1"/>
    </row>
    <row r="13943" spans="6:14" x14ac:dyDescent="0.25">
      <c r="F13943" s="1"/>
      <c r="G13943" s="1"/>
      <c r="H13943" s="1"/>
      <c r="I13943" s="1"/>
      <c r="J13943" s="1"/>
      <c r="K13943" s="1"/>
      <c r="L13943" s="1"/>
      <c r="M13943" s="1"/>
      <c r="N13943" s="1"/>
    </row>
    <row r="13944" spans="6:14" x14ac:dyDescent="0.25">
      <c r="F13944" s="1"/>
      <c r="G13944" s="1"/>
      <c r="H13944" s="1"/>
      <c r="I13944" s="1"/>
      <c r="J13944" s="1"/>
      <c r="K13944" s="1"/>
      <c r="L13944" s="1"/>
      <c r="M13944" s="1"/>
      <c r="N13944" s="1"/>
    </row>
    <row r="13945" spans="6:14" x14ac:dyDescent="0.25">
      <c r="F13945" s="1"/>
      <c r="G13945" s="1"/>
      <c r="H13945" s="1"/>
      <c r="I13945" s="1"/>
      <c r="J13945" s="1"/>
      <c r="K13945" s="1"/>
      <c r="L13945" s="1"/>
      <c r="M13945" s="1"/>
      <c r="N13945" s="1"/>
    </row>
    <row r="13946" spans="6:14" x14ac:dyDescent="0.25">
      <c r="F13946" s="1"/>
      <c r="G13946" s="1"/>
      <c r="H13946" s="1"/>
      <c r="I13946" s="1"/>
      <c r="J13946" s="1"/>
      <c r="K13946" s="1"/>
      <c r="L13946" s="1"/>
      <c r="M13946" s="1"/>
      <c r="N13946" s="1"/>
    </row>
    <row r="13947" spans="6:14" x14ac:dyDescent="0.25">
      <c r="F13947" s="1"/>
      <c r="G13947" s="1"/>
      <c r="H13947" s="1"/>
      <c r="I13947" s="1"/>
      <c r="J13947" s="1"/>
      <c r="K13947" s="1"/>
      <c r="L13947" s="1"/>
      <c r="M13947" s="1"/>
      <c r="N13947" s="1"/>
    </row>
    <row r="13948" spans="6:14" x14ac:dyDescent="0.25">
      <c r="F13948" s="1"/>
      <c r="G13948" s="1"/>
      <c r="H13948" s="1"/>
      <c r="I13948" s="1"/>
      <c r="J13948" s="1"/>
      <c r="K13948" s="1"/>
      <c r="L13948" s="1"/>
      <c r="M13948" s="1"/>
      <c r="N13948" s="1"/>
    </row>
    <row r="13949" spans="6:14" x14ac:dyDescent="0.25">
      <c r="F13949" s="1"/>
      <c r="G13949" s="1"/>
      <c r="H13949" s="1"/>
      <c r="I13949" s="1"/>
      <c r="J13949" s="1"/>
      <c r="K13949" s="1"/>
      <c r="L13949" s="1"/>
      <c r="M13949" s="1"/>
      <c r="N13949" s="1"/>
    </row>
    <row r="13950" spans="6:14" x14ac:dyDescent="0.25">
      <c r="F13950" s="1"/>
      <c r="G13950" s="1"/>
      <c r="H13950" s="1"/>
      <c r="I13950" s="1"/>
      <c r="J13950" s="1"/>
      <c r="K13950" s="1"/>
      <c r="L13950" s="1"/>
      <c r="M13950" s="1"/>
      <c r="N13950" s="1"/>
    </row>
    <row r="13951" spans="6:14" x14ac:dyDescent="0.25">
      <c r="F13951" s="1"/>
      <c r="G13951" s="1"/>
      <c r="H13951" s="1"/>
      <c r="I13951" s="1"/>
      <c r="J13951" s="1"/>
      <c r="K13951" s="1"/>
      <c r="L13951" s="1"/>
      <c r="M13951" s="1"/>
      <c r="N13951" s="1"/>
    </row>
    <row r="13952" spans="6:14" x14ac:dyDescent="0.25">
      <c r="F13952" s="1"/>
      <c r="G13952" s="1"/>
      <c r="H13952" s="1"/>
      <c r="I13952" s="1"/>
      <c r="J13952" s="1"/>
      <c r="K13952" s="1"/>
      <c r="L13952" s="1"/>
      <c r="M13952" s="1"/>
      <c r="N13952" s="1"/>
    </row>
    <row r="13953" spans="6:14" x14ac:dyDescent="0.25">
      <c r="F13953" s="1"/>
      <c r="G13953" s="1"/>
      <c r="H13953" s="1"/>
      <c r="I13953" s="1"/>
      <c r="J13953" s="1"/>
      <c r="K13953" s="1"/>
      <c r="L13953" s="1"/>
      <c r="M13953" s="1"/>
      <c r="N13953" s="1"/>
    </row>
    <row r="13954" spans="6:14" x14ac:dyDescent="0.25">
      <c r="F13954" s="1"/>
      <c r="G13954" s="1"/>
      <c r="H13954" s="1"/>
      <c r="I13954" s="1"/>
      <c r="J13954" s="1"/>
      <c r="K13954" s="1"/>
      <c r="L13954" s="1"/>
      <c r="M13954" s="1"/>
      <c r="N13954" s="1"/>
    </row>
    <row r="13955" spans="6:14" x14ac:dyDescent="0.25">
      <c r="F13955" s="1"/>
      <c r="G13955" s="1"/>
      <c r="H13955" s="1"/>
      <c r="I13955" s="1"/>
      <c r="J13955" s="1"/>
      <c r="K13955" s="1"/>
      <c r="L13955" s="1"/>
      <c r="M13955" s="1"/>
      <c r="N13955" s="1"/>
    </row>
    <row r="13956" spans="6:14" x14ac:dyDescent="0.25">
      <c r="F13956" s="1"/>
      <c r="G13956" s="1"/>
      <c r="H13956" s="1"/>
      <c r="I13956" s="1"/>
      <c r="J13956" s="1"/>
      <c r="K13956" s="1"/>
      <c r="L13956" s="1"/>
      <c r="M13956" s="1"/>
      <c r="N13956" s="1"/>
    </row>
    <row r="13957" spans="6:14" x14ac:dyDescent="0.25">
      <c r="F13957" s="1"/>
      <c r="G13957" s="1"/>
      <c r="H13957" s="1"/>
      <c r="I13957" s="1"/>
      <c r="J13957" s="1"/>
      <c r="K13957" s="1"/>
      <c r="L13957" s="1"/>
      <c r="M13957" s="1"/>
      <c r="N13957" s="1"/>
    </row>
    <row r="13958" spans="6:14" x14ac:dyDescent="0.25">
      <c r="F13958" s="1"/>
      <c r="G13958" s="1"/>
      <c r="H13958" s="1"/>
      <c r="I13958" s="1"/>
      <c r="J13958" s="1"/>
      <c r="K13958" s="1"/>
      <c r="L13958" s="1"/>
      <c r="M13958" s="1"/>
      <c r="N13958" s="1"/>
    </row>
    <row r="13959" spans="6:14" x14ac:dyDescent="0.25">
      <c r="F13959" s="1"/>
      <c r="G13959" s="1"/>
      <c r="H13959" s="1"/>
      <c r="I13959" s="1"/>
      <c r="J13959" s="1"/>
      <c r="K13959" s="1"/>
      <c r="L13959" s="1"/>
      <c r="M13959" s="1"/>
      <c r="N13959" s="1"/>
    </row>
    <row r="13960" spans="6:14" x14ac:dyDescent="0.25">
      <c r="F13960" s="1"/>
      <c r="G13960" s="1"/>
      <c r="H13960" s="1"/>
      <c r="I13960" s="1"/>
      <c r="J13960" s="1"/>
      <c r="K13960" s="1"/>
      <c r="L13960" s="1"/>
      <c r="M13960" s="1"/>
      <c r="N13960" s="1"/>
    </row>
    <row r="13961" spans="6:14" x14ac:dyDescent="0.25">
      <c r="F13961" s="1"/>
      <c r="G13961" s="1"/>
      <c r="H13961" s="1"/>
      <c r="I13961" s="1"/>
      <c r="J13961" s="1"/>
      <c r="K13961" s="1"/>
      <c r="L13961" s="1"/>
      <c r="M13961" s="1"/>
      <c r="N13961" s="1"/>
    </row>
    <row r="13962" spans="6:14" x14ac:dyDescent="0.25">
      <c r="F13962" s="1"/>
      <c r="G13962" s="1"/>
      <c r="H13962" s="1"/>
      <c r="I13962" s="1"/>
      <c r="J13962" s="1"/>
      <c r="K13962" s="1"/>
      <c r="L13962" s="1"/>
      <c r="M13962" s="1"/>
      <c r="N13962" s="1"/>
    </row>
    <row r="13963" spans="6:14" x14ac:dyDescent="0.25">
      <c r="F13963" s="1"/>
      <c r="G13963" s="1"/>
      <c r="H13963" s="1"/>
      <c r="I13963" s="1"/>
      <c r="J13963" s="1"/>
      <c r="K13963" s="1"/>
      <c r="L13963" s="1"/>
      <c r="M13963" s="1"/>
      <c r="N13963" s="1"/>
    </row>
    <row r="13964" spans="6:14" x14ac:dyDescent="0.25">
      <c r="F13964" s="1"/>
      <c r="G13964" s="1"/>
      <c r="H13964" s="1"/>
      <c r="I13964" s="1"/>
      <c r="J13964" s="1"/>
      <c r="K13964" s="1"/>
      <c r="L13964" s="1"/>
      <c r="M13964" s="1"/>
      <c r="N13964" s="1"/>
    </row>
    <row r="13965" spans="6:14" x14ac:dyDescent="0.25">
      <c r="F13965" s="1"/>
      <c r="G13965" s="1"/>
      <c r="H13965" s="1"/>
      <c r="I13965" s="1"/>
      <c r="J13965" s="1"/>
      <c r="K13965" s="1"/>
      <c r="L13965" s="1"/>
      <c r="M13965" s="1"/>
      <c r="N13965" s="1"/>
    </row>
    <row r="13966" spans="6:14" x14ac:dyDescent="0.25">
      <c r="F13966" s="1"/>
      <c r="G13966" s="1"/>
      <c r="H13966" s="1"/>
      <c r="I13966" s="1"/>
      <c r="J13966" s="1"/>
      <c r="K13966" s="1"/>
      <c r="L13966" s="1"/>
      <c r="M13966" s="1"/>
      <c r="N13966" s="1"/>
    </row>
    <row r="13967" spans="6:14" x14ac:dyDescent="0.25">
      <c r="F13967" s="1"/>
      <c r="G13967" s="1"/>
      <c r="H13967" s="1"/>
      <c r="I13967" s="1"/>
      <c r="J13967" s="1"/>
      <c r="K13967" s="1"/>
      <c r="L13967" s="1"/>
      <c r="M13967" s="1"/>
      <c r="N13967" s="1"/>
    </row>
    <row r="13968" spans="6:14" x14ac:dyDescent="0.25">
      <c r="F13968" s="1"/>
      <c r="G13968" s="1"/>
      <c r="H13968" s="1"/>
      <c r="I13968" s="1"/>
      <c r="J13968" s="1"/>
      <c r="K13968" s="1"/>
      <c r="L13968" s="1"/>
      <c r="M13968" s="1"/>
      <c r="N13968" s="1"/>
    </row>
    <row r="13969" spans="6:14" x14ac:dyDescent="0.25">
      <c r="F13969" s="1"/>
      <c r="G13969" s="1"/>
      <c r="H13969" s="1"/>
      <c r="I13969" s="1"/>
      <c r="J13969" s="1"/>
      <c r="K13969" s="1"/>
      <c r="L13969" s="1"/>
      <c r="M13969" s="1"/>
      <c r="N13969" s="1"/>
    </row>
    <row r="13970" spans="6:14" x14ac:dyDescent="0.25">
      <c r="F13970" s="1"/>
      <c r="G13970" s="1"/>
      <c r="H13970" s="1"/>
      <c r="I13970" s="1"/>
      <c r="J13970" s="1"/>
      <c r="K13970" s="1"/>
      <c r="L13970" s="1"/>
      <c r="M13970" s="1"/>
      <c r="N13970" s="1"/>
    </row>
    <row r="13971" spans="6:14" x14ac:dyDescent="0.25">
      <c r="F13971" s="1"/>
      <c r="G13971" s="1"/>
      <c r="H13971" s="1"/>
      <c r="I13971" s="1"/>
      <c r="J13971" s="1"/>
      <c r="K13971" s="1"/>
      <c r="L13971" s="1"/>
      <c r="M13971" s="1"/>
      <c r="N13971" s="1"/>
    </row>
    <row r="13972" spans="6:14" x14ac:dyDescent="0.25">
      <c r="F13972" s="1"/>
      <c r="G13972" s="1"/>
      <c r="H13972" s="1"/>
      <c r="I13972" s="1"/>
      <c r="J13972" s="1"/>
      <c r="K13972" s="1"/>
      <c r="L13972" s="1"/>
      <c r="M13972" s="1"/>
      <c r="N13972" s="1"/>
    </row>
    <row r="13973" spans="6:14" x14ac:dyDescent="0.25">
      <c r="F13973" s="1"/>
      <c r="G13973" s="1"/>
      <c r="H13973" s="1"/>
      <c r="I13973" s="1"/>
      <c r="J13973" s="1"/>
      <c r="K13973" s="1"/>
      <c r="L13973" s="1"/>
      <c r="M13973" s="1"/>
      <c r="N13973" s="1"/>
    </row>
    <row r="13974" spans="6:14" x14ac:dyDescent="0.25">
      <c r="F13974" s="1"/>
      <c r="G13974" s="1"/>
      <c r="H13974" s="1"/>
      <c r="I13974" s="1"/>
      <c r="J13974" s="1"/>
      <c r="K13974" s="1"/>
      <c r="L13974" s="1"/>
      <c r="M13974" s="1"/>
      <c r="N13974" s="1"/>
    </row>
    <row r="13975" spans="6:14" x14ac:dyDescent="0.25">
      <c r="F13975" s="1"/>
      <c r="G13975" s="1"/>
      <c r="H13975" s="1"/>
      <c r="I13975" s="1"/>
      <c r="J13975" s="1"/>
      <c r="K13975" s="1"/>
      <c r="L13975" s="1"/>
      <c r="M13975" s="1"/>
      <c r="N13975" s="1"/>
    </row>
    <row r="13976" spans="6:14" x14ac:dyDescent="0.25">
      <c r="F13976" s="1"/>
      <c r="G13976" s="1"/>
      <c r="H13976" s="1"/>
      <c r="I13976" s="1"/>
      <c r="J13976" s="1"/>
      <c r="K13976" s="1"/>
      <c r="L13976" s="1"/>
      <c r="M13976" s="1"/>
      <c r="N13976" s="1"/>
    </row>
    <row r="13977" spans="6:14" x14ac:dyDescent="0.25">
      <c r="F13977" s="1"/>
      <c r="G13977" s="1"/>
      <c r="H13977" s="1"/>
      <c r="I13977" s="1"/>
      <c r="J13977" s="1"/>
      <c r="K13977" s="1"/>
      <c r="L13977" s="1"/>
      <c r="M13977" s="1"/>
      <c r="N13977" s="1"/>
    </row>
    <row r="13978" spans="6:14" x14ac:dyDescent="0.25">
      <c r="F13978" s="1"/>
      <c r="G13978" s="1"/>
      <c r="H13978" s="1"/>
      <c r="I13978" s="1"/>
      <c r="J13978" s="1"/>
      <c r="K13978" s="1"/>
      <c r="L13978" s="1"/>
      <c r="M13978" s="1"/>
      <c r="N13978" s="1"/>
    </row>
    <row r="13979" spans="6:14" x14ac:dyDescent="0.25">
      <c r="F13979" s="1"/>
      <c r="G13979" s="1"/>
      <c r="H13979" s="1"/>
      <c r="I13979" s="1"/>
      <c r="J13979" s="1"/>
      <c r="K13979" s="1"/>
      <c r="L13979" s="1"/>
      <c r="M13979" s="1"/>
      <c r="N13979" s="1"/>
    </row>
    <row r="13980" spans="6:14" x14ac:dyDescent="0.25">
      <c r="F13980" s="1"/>
      <c r="G13980" s="1"/>
      <c r="H13980" s="1"/>
      <c r="I13980" s="1"/>
      <c r="J13980" s="1"/>
      <c r="K13980" s="1"/>
      <c r="L13980" s="1"/>
      <c r="M13980" s="1"/>
      <c r="N13980" s="1"/>
    </row>
    <row r="13981" spans="6:14" x14ac:dyDescent="0.25">
      <c r="F13981" s="1"/>
      <c r="G13981" s="1"/>
      <c r="H13981" s="1"/>
      <c r="I13981" s="1"/>
      <c r="J13981" s="1"/>
      <c r="K13981" s="1"/>
      <c r="L13981" s="1"/>
      <c r="M13981" s="1"/>
      <c r="N13981" s="1"/>
    </row>
    <row r="13982" spans="6:14" x14ac:dyDescent="0.25">
      <c r="F13982" s="1"/>
      <c r="G13982" s="1"/>
      <c r="H13982" s="1"/>
      <c r="I13982" s="1"/>
      <c r="J13982" s="1"/>
      <c r="K13982" s="1"/>
      <c r="L13982" s="1"/>
      <c r="M13982" s="1"/>
      <c r="N13982" s="1"/>
    </row>
    <row r="13983" spans="6:14" x14ac:dyDescent="0.25">
      <c r="F13983" s="1"/>
      <c r="G13983" s="1"/>
      <c r="H13983" s="1"/>
      <c r="I13983" s="1"/>
      <c r="J13983" s="1"/>
      <c r="K13983" s="1"/>
      <c r="L13983" s="1"/>
      <c r="M13983" s="1"/>
      <c r="N13983" s="1"/>
    </row>
    <row r="13984" spans="6:14" x14ac:dyDescent="0.25">
      <c r="F13984" s="1"/>
      <c r="G13984" s="1"/>
      <c r="H13984" s="1"/>
      <c r="I13984" s="1"/>
      <c r="J13984" s="1"/>
      <c r="K13984" s="1"/>
      <c r="L13984" s="1"/>
      <c r="M13984" s="1"/>
      <c r="N13984" s="1"/>
    </row>
    <row r="13985" spans="6:14" x14ac:dyDescent="0.25">
      <c r="F13985" s="1"/>
      <c r="G13985" s="1"/>
      <c r="H13985" s="1"/>
      <c r="I13985" s="1"/>
      <c r="J13985" s="1"/>
      <c r="K13985" s="1"/>
      <c r="L13985" s="1"/>
      <c r="M13985" s="1"/>
      <c r="N13985" s="1"/>
    </row>
    <row r="13986" spans="6:14" x14ac:dyDescent="0.25">
      <c r="F13986" s="1"/>
      <c r="G13986" s="1"/>
      <c r="H13986" s="1"/>
      <c r="I13986" s="1"/>
      <c r="J13986" s="1"/>
      <c r="K13986" s="1"/>
      <c r="L13986" s="1"/>
      <c r="M13986" s="1"/>
      <c r="N13986" s="1"/>
    </row>
    <row r="13987" spans="6:14" x14ac:dyDescent="0.25">
      <c r="F13987" s="1"/>
      <c r="G13987" s="1"/>
      <c r="H13987" s="1"/>
      <c r="I13987" s="1"/>
      <c r="J13987" s="1"/>
      <c r="K13987" s="1"/>
      <c r="L13987" s="1"/>
      <c r="M13987" s="1"/>
      <c r="N13987" s="1"/>
    </row>
    <row r="13988" spans="6:14" x14ac:dyDescent="0.25">
      <c r="F13988" s="1"/>
      <c r="G13988" s="1"/>
      <c r="H13988" s="1"/>
      <c r="I13988" s="1"/>
      <c r="J13988" s="1"/>
      <c r="K13988" s="1"/>
      <c r="L13988" s="1"/>
      <c r="M13988" s="1"/>
      <c r="N13988" s="1"/>
    </row>
    <row r="13989" spans="6:14" x14ac:dyDescent="0.25">
      <c r="F13989" s="1"/>
      <c r="G13989" s="1"/>
      <c r="H13989" s="1"/>
      <c r="I13989" s="1"/>
      <c r="J13989" s="1"/>
      <c r="K13989" s="1"/>
      <c r="L13989" s="1"/>
      <c r="M13989" s="1"/>
      <c r="N13989" s="1"/>
    </row>
    <row r="13990" spans="6:14" x14ac:dyDescent="0.25">
      <c r="F13990" s="1"/>
      <c r="G13990" s="1"/>
      <c r="H13990" s="1"/>
      <c r="I13990" s="1"/>
      <c r="J13990" s="1"/>
      <c r="K13990" s="1"/>
      <c r="L13990" s="1"/>
      <c r="M13990" s="1"/>
      <c r="N13990" s="1"/>
    </row>
    <row r="13991" spans="6:14" x14ac:dyDescent="0.25">
      <c r="F13991" s="1"/>
      <c r="G13991" s="1"/>
      <c r="H13991" s="1"/>
      <c r="I13991" s="1"/>
      <c r="J13991" s="1"/>
      <c r="K13991" s="1"/>
      <c r="L13991" s="1"/>
      <c r="M13991" s="1"/>
      <c r="N13991" s="1"/>
    </row>
    <row r="13992" spans="6:14" x14ac:dyDescent="0.25">
      <c r="F13992" s="1"/>
      <c r="G13992" s="1"/>
      <c r="H13992" s="1"/>
      <c r="I13992" s="1"/>
      <c r="J13992" s="1"/>
      <c r="K13992" s="1"/>
      <c r="L13992" s="1"/>
      <c r="M13992" s="1"/>
      <c r="N13992" s="1"/>
    </row>
    <row r="13993" spans="6:14" x14ac:dyDescent="0.25">
      <c r="F13993" s="1"/>
      <c r="G13993" s="1"/>
      <c r="H13993" s="1"/>
      <c r="I13993" s="1"/>
      <c r="J13993" s="1"/>
      <c r="K13993" s="1"/>
      <c r="L13993" s="1"/>
      <c r="M13993" s="1"/>
      <c r="N13993" s="1"/>
    </row>
    <row r="13994" spans="6:14" x14ac:dyDescent="0.25">
      <c r="F13994" s="1"/>
      <c r="G13994" s="1"/>
      <c r="H13994" s="1"/>
      <c r="I13994" s="1"/>
      <c r="J13994" s="1"/>
      <c r="K13994" s="1"/>
      <c r="L13994" s="1"/>
      <c r="M13994" s="1"/>
      <c r="N13994" s="1"/>
    </row>
    <row r="13995" spans="6:14" x14ac:dyDescent="0.25">
      <c r="F13995" s="1"/>
      <c r="G13995" s="1"/>
      <c r="H13995" s="1"/>
      <c r="I13995" s="1"/>
      <c r="J13995" s="1"/>
      <c r="K13995" s="1"/>
      <c r="L13995" s="1"/>
      <c r="M13995" s="1"/>
      <c r="N13995" s="1"/>
    </row>
    <row r="13996" spans="6:14" x14ac:dyDescent="0.25">
      <c r="F13996" s="1"/>
      <c r="G13996" s="1"/>
      <c r="H13996" s="1"/>
      <c r="I13996" s="1"/>
      <c r="J13996" s="1"/>
      <c r="K13996" s="1"/>
      <c r="L13996" s="1"/>
      <c r="M13996" s="1"/>
      <c r="N13996" s="1"/>
    </row>
    <row r="13997" spans="6:14" x14ac:dyDescent="0.25">
      <c r="F13997" s="1"/>
      <c r="G13997" s="1"/>
      <c r="H13997" s="1"/>
      <c r="I13997" s="1"/>
      <c r="J13997" s="1"/>
      <c r="K13997" s="1"/>
      <c r="L13997" s="1"/>
      <c r="M13997" s="1"/>
      <c r="N13997" s="1"/>
    </row>
    <row r="13998" spans="6:14" x14ac:dyDescent="0.25">
      <c r="F13998" s="1"/>
      <c r="G13998" s="1"/>
      <c r="H13998" s="1"/>
      <c r="I13998" s="1"/>
      <c r="J13998" s="1"/>
      <c r="K13998" s="1"/>
      <c r="L13998" s="1"/>
      <c r="M13998" s="1"/>
      <c r="N13998" s="1"/>
    </row>
    <row r="13999" spans="6:14" x14ac:dyDescent="0.25">
      <c r="F13999" s="1"/>
      <c r="G13999" s="1"/>
      <c r="H13999" s="1"/>
      <c r="I13999" s="1"/>
      <c r="J13999" s="1"/>
      <c r="K13999" s="1"/>
      <c r="L13999" s="1"/>
      <c r="M13999" s="1"/>
      <c r="N13999" s="1"/>
    </row>
    <row r="14000" spans="6:14" x14ac:dyDescent="0.25">
      <c r="F14000" s="1"/>
      <c r="G14000" s="1"/>
      <c r="H14000" s="1"/>
      <c r="I14000" s="1"/>
      <c r="J14000" s="1"/>
      <c r="K14000" s="1"/>
      <c r="L14000" s="1"/>
      <c r="M14000" s="1"/>
      <c r="N14000" s="1"/>
    </row>
    <row r="14001" spans="6:14" x14ac:dyDescent="0.25">
      <c r="F14001" s="1"/>
      <c r="G14001" s="1"/>
      <c r="H14001" s="1"/>
      <c r="I14001" s="1"/>
      <c r="J14001" s="1"/>
      <c r="K14001" s="1"/>
      <c r="L14001" s="1"/>
      <c r="M14001" s="1"/>
      <c r="N14001" s="1"/>
    </row>
    <row r="14002" spans="6:14" x14ac:dyDescent="0.25">
      <c r="F14002" s="1"/>
      <c r="G14002" s="1"/>
      <c r="H14002" s="1"/>
      <c r="I14002" s="1"/>
      <c r="J14002" s="1"/>
      <c r="K14002" s="1"/>
      <c r="L14002" s="1"/>
      <c r="M14002" s="1"/>
      <c r="N14002" s="1"/>
    </row>
    <row r="14003" spans="6:14" x14ac:dyDescent="0.25">
      <c r="F14003" s="1"/>
      <c r="G14003" s="1"/>
      <c r="H14003" s="1"/>
      <c r="I14003" s="1"/>
      <c r="J14003" s="1"/>
      <c r="K14003" s="1"/>
      <c r="L14003" s="1"/>
      <c r="M14003" s="1"/>
      <c r="N14003" s="1"/>
    </row>
    <row r="14004" spans="6:14" x14ac:dyDescent="0.25">
      <c r="F14004" s="1"/>
      <c r="G14004" s="1"/>
      <c r="H14004" s="1"/>
      <c r="I14004" s="1"/>
      <c r="J14004" s="1"/>
      <c r="K14004" s="1"/>
      <c r="L14004" s="1"/>
      <c r="M14004" s="1"/>
      <c r="N14004" s="1"/>
    </row>
    <row r="14005" spans="6:14" x14ac:dyDescent="0.25">
      <c r="F14005" s="1"/>
      <c r="G14005" s="1"/>
      <c r="H14005" s="1"/>
      <c r="I14005" s="1"/>
      <c r="J14005" s="1"/>
      <c r="K14005" s="1"/>
      <c r="L14005" s="1"/>
      <c r="M14005" s="1"/>
      <c r="N14005" s="1"/>
    </row>
    <row r="14006" spans="6:14" x14ac:dyDescent="0.25">
      <c r="F14006" s="1"/>
      <c r="G14006" s="1"/>
      <c r="H14006" s="1"/>
      <c r="I14006" s="1"/>
      <c r="J14006" s="1"/>
      <c r="K14006" s="1"/>
      <c r="L14006" s="1"/>
      <c r="M14006" s="1"/>
      <c r="N14006" s="1"/>
    </row>
    <row r="14007" spans="6:14" x14ac:dyDescent="0.25">
      <c r="F14007" s="1"/>
      <c r="G14007" s="1"/>
      <c r="H14007" s="1"/>
      <c r="I14007" s="1"/>
      <c r="J14007" s="1"/>
      <c r="K14007" s="1"/>
      <c r="L14007" s="1"/>
      <c r="M14007" s="1"/>
      <c r="N14007" s="1"/>
    </row>
    <row r="14008" spans="6:14" x14ac:dyDescent="0.25">
      <c r="F14008" s="1"/>
      <c r="G14008" s="1"/>
      <c r="H14008" s="1"/>
      <c r="I14008" s="1"/>
      <c r="J14008" s="1"/>
      <c r="K14008" s="1"/>
      <c r="L14008" s="1"/>
      <c r="M14008" s="1"/>
      <c r="N14008" s="1"/>
    </row>
    <row r="14009" spans="6:14" x14ac:dyDescent="0.25">
      <c r="F14009" s="1"/>
      <c r="G14009" s="1"/>
      <c r="H14009" s="1"/>
      <c r="I14009" s="1"/>
      <c r="J14009" s="1"/>
      <c r="K14009" s="1"/>
      <c r="L14009" s="1"/>
      <c r="M14009" s="1"/>
      <c r="N14009" s="1"/>
    </row>
    <row r="14010" spans="6:14" x14ac:dyDescent="0.25">
      <c r="F14010" s="1"/>
      <c r="G14010" s="1"/>
      <c r="H14010" s="1"/>
      <c r="I14010" s="1"/>
      <c r="J14010" s="1"/>
      <c r="K14010" s="1"/>
      <c r="L14010" s="1"/>
      <c r="M14010" s="1"/>
      <c r="N14010" s="1"/>
    </row>
    <row r="14011" spans="6:14" x14ac:dyDescent="0.25">
      <c r="F14011" s="1"/>
      <c r="G14011" s="1"/>
      <c r="H14011" s="1"/>
      <c r="I14011" s="1"/>
      <c r="J14011" s="1"/>
      <c r="K14011" s="1"/>
      <c r="L14011" s="1"/>
      <c r="M14011" s="1"/>
      <c r="N14011" s="1"/>
    </row>
    <row r="14012" spans="6:14" x14ac:dyDescent="0.25">
      <c r="F14012" s="1"/>
      <c r="G14012" s="1"/>
      <c r="H14012" s="1"/>
      <c r="I14012" s="1"/>
      <c r="J14012" s="1"/>
      <c r="K14012" s="1"/>
      <c r="L14012" s="1"/>
      <c r="M14012" s="1"/>
      <c r="N14012" s="1"/>
    </row>
    <row r="14013" spans="6:14" x14ac:dyDescent="0.25">
      <c r="F14013" s="1"/>
      <c r="G14013" s="1"/>
      <c r="H14013" s="1"/>
      <c r="I14013" s="1"/>
      <c r="J14013" s="1"/>
      <c r="K14013" s="1"/>
      <c r="L14013" s="1"/>
      <c r="M14013" s="1"/>
      <c r="N14013" s="1"/>
    </row>
    <row r="14014" spans="6:14" x14ac:dyDescent="0.25">
      <c r="F14014" s="1"/>
      <c r="G14014" s="1"/>
      <c r="H14014" s="1"/>
      <c r="I14014" s="1"/>
      <c r="J14014" s="1"/>
      <c r="K14014" s="1"/>
      <c r="L14014" s="1"/>
      <c r="M14014" s="1"/>
      <c r="N14014" s="1"/>
    </row>
    <row r="14015" spans="6:14" x14ac:dyDescent="0.25">
      <c r="F14015" s="1"/>
      <c r="G14015" s="1"/>
      <c r="H14015" s="1"/>
      <c r="I14015" s="1"/>
      <c r="J14015" s="1"/>
      <c r="K14015" s="1"/>
      <c r="L14015" s="1"/>
      <c r="M14015" s="1"/>
      <c r="N14015" s="1"/>
    </row>
    <row r="14016" spans="6:14" x14ac:dyDescent="0.25">
      <c r="F14016" s="1"/>
      <c r="G14016" s="1"/>
      <c r="H14016" s="1"/>
      <c r="I14016" s="1"/>
      <c r="J14016" s="1"/>
      <c r="K14016" s="1"/>
      <c r="L14016" s="1"/>
      <c r="M14016" s="1"/>
      <c r="N14016" s="1"/>
    </row>
    <row r="14017" spans="6:14" x14ac:dyDescent="0.25">
      <c r="F14017" s="1"/>
      <c r="G14017" s="1"/>
      <c r="H14017" s="1"/>
      <c r="I14017" s="1"/>
      <c r="J14017" s="1"/>
      <c r="K14017" s="1"/>
      <c r="L14017" s="1"/>
      <c r="M14017" s="1"/>
      <c r="N14017" s="1"/>
    </row>
    <row r="14018" spans="6:14" x14ac:dyDescent="0.25">
      <c r="F14018" s="1"/>
      <c r="G14018" s="1"/>
      <c r="H14018" s="1"/>
      <c r="I14018" s="1"/>
      <c r="J14018" s="1"/>
      <c r="K14018" s="1"/>
      <c r="L14018" s="1"/>
      <c r="M14018" s="1"/>
      <c r="N14018" s="1"/>
    </row>
    <row r="14019" spans="6:14" x14ac:dyDescent="0.25">
      <c r="F14019" s="1"/>
      <c r="G14019" s="1"/>
      <c r="H14019" s="1"/>
      <c r="I14019" s="1"/>
      <c r="J14019" s="1"/>
      <c r="K14019" s="1"/>
      <c r="L14019" s="1"/>
      <c r="M14019" s="1"/>
      <c r="N14019" s="1"/>
    </row>
    <row r="14020" spans="6:14" x14ac:dyDescent="0.25">
      <c r="F14020" s="1"/>
      <c r="G14020" s="1"/>
      <c r="H14020" s="1"/>
      <c r="I14020" s="1"/>
      <c r="J14020" s="1"/>
      <c r="K14020" s="1"/>
      <c r="L14020" s="1"/>
      <c r="M14020" s="1"/>
      <c r="N14020" s="1"/>
    </row>
    <row r="14021" spans="6:14" x14ac:dyDescent="0.25">
      <c r="F14021" s="1"/>
      <c r="G14021" s="1"/>
      <c r="H14021" s="1"/>
      <c r="I14021" s="1"/>
      <c r="J14021" s="1"/>
      <c r="K14021" s="1"/>
      <c r="L14021" s="1"/>
      <c r="M14021" s="1"/>
      <c r="N14021" s="1"/>
    </row>
    <row r="14022" spans="6:14" x14ac:dyDescent="0.25">
      <c r="F14022" s="1"/>
      <c r="G14022" s="1"/>
      <c r="H14022" s="1"/>
      <c r="I14022" s="1"/>
      <c r="J14022" s="1"/>
      <c r="K14022" s="1"/>
      <c r="L14022" s="1"/>
      <c r="M14022" s="1"/>
      <c r="N14022" s="1"/>
    </row>
    <row r="14023" spans="6:14" x14ac:dyDescent="0.25">
      <c r="F14023" s="1"/>
      <c r="G14023" s="1"/>
      <c r="H14023" s="1"/>
      <c r="I14023" s="1"/>
      <c r="J14023" s="1"/>
      <c r="K14023" s="1"/>
      <c r="L14023" s="1"/>
      <c r="M14023" s="1"/>
      <c r="N14023" s="1"/>
    </row>
    <row r="14024" spans="6:14" x14ac:dyDescent="0.25">
      <c r="F14024" s="1"/>
      <c r="G14024" s="1"/>
      <c r="H14024" s="1"/>
      <c r="I14024" s="1"/>
      <c r="J14024" s="1"/>
      <c r="K14024" s="1"/>
      <c r="L14024" s="1"/>
      <c r="M14024" s="1"/>
      <c r="N14024" s="1"/>
    </row>
    <row r="14025" spans="6:14" x14ac:dyDescent="0.25">
      <c r="F14025" s="1"/>
      <c r="G14025" s="1"/>
      <c r="H14025" s="1"/>
      <c r="I14025" s="1"/>
      <c r="J14025" s="1"/>
      <c r="K14025" s="1"/>
      <c r="L14025" s="1"/>
      <c r="M14025" s="1"/>
      <c r="N14025" s="1"/>
    </row>
    <row r="14026" spans="6:14" x14ac:dyDescent="0.25">
      <c r="F14026" s="1"/>
      <c r="G14026" s="1"/>
      <c r="H14026" s="1"/>
      <c r="I14026" s="1"/>
      <c r="J14026" s="1"/>
      <c r="K14026" s="1"/>
      <c r="L14026" s="1"/>
      <c r="M14026" s="1"/>
      <c r="N14026" s="1"/>
    </row>
    <row r="14027" spans="6:14" x14ac:dyDescent="0.25">
      <c r="F14027" s="1"/>
      <c r="G14027" s="1"/>
      <c r="H14027" s="1"/>
      <c r="I14027" s="1"/>
      <c r="J14027" s="1"/>
      <c r="K14027" s="1"/>
      <c r="L14027" s="1"/>
      <c r="M14027" s="1"/>
      <c r="N14027" s="1"/>
    </row>
    <row r="14028" spans="6:14" x14ac:dyDescent="0.25">
      <c r="F14028" s="1"/>
      <c r="G14028" s="1"/>
      <c r="H14028" s="1"/>
      <c r="I14028" s="1"/>
      <c r="J14028" s="1"/>
      <c r="K14028" s="1"/>
      <c r="L14028" s="1"/>
      <c r="M14028" s="1"/>
      <c r="N14028" s="1"/>
    </row>
    <row r="14029" spans="6:14" x14ac:dyDescent="0.25">
      <c r="F14029" s="1"/>
      <c r="G14029" s="1"/>
      <c r="H14029" s="1"/>
      <c r="I14029" s="1"/>
      <c r="J14029" s="1"/>
      <c r="K14029" s="1"/>
      <c r="L14029" s="1"/>
      <c r="M14029" s="1"/>
      <c r="N14029" s="1"/>
    </row>
    <row r="14030" spans="6:14" x14ac:dyDescent="0.25">
      <c r="F14030" s="1"/>
      <c r="G14030" s="1"/>
      <c r="H14030" s="1"/>
      <c r="I14030" s="1"/>
      <c r="J14030" s="1"/>
      <c r="K14030" s="1"/>
      <c r="L14030" s="1"/>
      <c r="M14030" s="1"/>
      <c r="N14030" s="1"/>
    </row>
    <row r="14031" spans="6:14" x14ac:dyDescent="0.25">
      <c r="F14031" s="1"/>
      <c r="G14031" s="1"/>
      <c r="H14031" s="1"/>
      <c r="I14031" s="1"/>
      <c r="J14031" s="1"/>
      <c r="K14031" s="1"/>
      <c r="L14031" s="1"/>
      <c r="M14031" s="1"/>
      <c r="N14031" s="1"/>
    </row>
    <row r="14032" spans="6:14" x14ac:dyDescent="0.25">
      <c r="F14032" s="1"/>
      <c r="G14032" s="1"/>
      <c r="H14032" s="1"/>
      <c r="I14032" s="1"/>
      <c r="J14032" s="1"/>
      <c r="K14032" s="1"/>
      <c r="L14032" s="1"/>
      <c r="M14032" s="1"/>
      <c r="N14032" s="1"/>
    </row>
    <row r="14033" spans="6:14" x14ac:dyDescent="0.25">
      <c r="F14033" s="1"/>
      <c r="G14033" s="1"/>
      <c r="H14033" s="1"/>
      <c r="I14033" s="1"/>
      <c r="J14033" s="1"/>
      <c r="K14033" s="1"/>
      <c r="L14033" s="1"/>
      <c r="M14033" s="1"/>
      <c r="N14033" s="1"/>
    </row>
    <row r="14034" spans="6:14" x14ac:dyDescent="0.25">
      <c r="F14034" s="1"/>
      <c r="G14034" s="1"/>
      <c r="H14034" s="1"/>
      <c r="I14034" s="1"/>
      <c r="J14034" s="1"/>
      <c r="K14034" s="1"/>
      <c r="L14034" s="1"/>
      <c r="M14034" s="1"/>
      <c r="N14034" s="1"/>
    </row>
    <row r="14035" spans="6:14" x14ac:dyDescent="0.25">
      <c r="F14035" s="1"/>
      <c r="G14035" s="1"/>
      <c r="H14035" s="1"/>
      <c r="I14035" s="1"/>
      <c r="J14035" s="1"/>
      <c r="K14035" s="1"/>
      <c r="L14035" s="1"/>
      <c r="M14035" s="1"/>
      <c r="N14035" s="1"/>
    </row>
    <row r="14036" spans="6:14" x14ac:dyDescent="0.25">
      <c r="F14036" s="1"/>
      <c r="G14036" s="1"/>
      <c r="H14036" s="1"/>
      <c r="I14036" s="1"/>
      <c r="J14036" s="1"/>
      <c r="K14036" s="1"/>
      <c r="L14036" s="1"/>
      <c r="M14036" s="1"/>
      <c r="N14036" s="1"/>
    </row>
    <row r="14037" spans="6:14" x14ac:dyDescent="0.25">
      <c r="F14037" s="1"/>
      <c r="G14037" s="1"/>
      <c r="H14037" s="1"/>
      <c r="I14037" s="1"/>
      <c r="J14037" s="1"/>
      <c r="K14037" s="1"/>
      <c r="L14037" s="1"/>
      <c r="M14037" s="1"/>
      <c r="N14037" s="1"/>
    </row>
    <row r="14038" spans="6:14" x14ac:dyDescent="0.25">
      <c r="F14038" s="1"/>
      <c r="G14038" s="1"/>
      <c r="H14038" s="1"/>
      <c r="I14038" s="1"/>
      <c r="J14038" s="1"/>
      <c r="K14038" s="1"/>
      <c r="L14038" s="1"/>
      <c r="M14038" s="1"/>
      <c r="N14038" s="1"/>
    </row>
    <row r="14039" spans="6:14" x14ac:dyDescent="0.25">
      <c r="F14039" s="1"/>
      <c r="G14039" s="1"/>
      <c r="H14039" s="1"/>
      <c r="I14039" s="1"/>
      <c r="J14039" s="1"/>
      <c r="K14039" s="1"/>
      <c r="L14039" s="1"/>
      <c r="M14039" s="1"/>
      <c r="N14039" s="1"/>
    </row>
    <row r="14040" spans="6:14" x14ac:dyDescent="0.25">
      <c r="F14040" s="1"/>
      <c r="G14040" s="1"/>
      <c r="H14040" s="1"/>
      <c r="I14040" s="1"/>
      <c r="J14040" s="1"/>
      <c r="K14040" s="1"/>
      <c r="L14040" s="1"/>
      <c r="M14040" s="1"/>
      <c r="N14040" s="1"/>
    </row>
    <row r="14041" spans="6:14" x14ac:dyDescent="0.25">
      <c r="F14041" s="1"/>
      <c r="G14041" s="1"/>
      <c r="H14041" s="1"/>
      <c r="I14041" s="1"/>
      <c r="J14041" s="1"/>
      <c r="K14041" s="1"/>
      <c r="L14041" s="1"/>
      <c r="M14041" s="1"/>
      <c r="N14041" s="1"/>
    </row>
    <row r="14042" spans="6:14" x14ac:dyDescent="0.25">
      <c r="F14042" s="1"/>
      <c r="G14042" s="1"/>
      <c r="H14042" s="1"/>
      <c r="I14042" s="1"/>
      <c r="J14042" s="1"/>
      <c r="K14042" s="1"/>
      <c r="L14042" s="1"/>
      <c r="M14042" s="1"/>
      <c r="N14042" s="1"/>
    </row>
    <row r="14043" spans="6:14" x14ac:dyDescent="0.25">
      <c r="F14043" s="1"/>
      <c r="G14043" s="1"/>
      <c r="H14043" s="1"/>
      <c r="I14043" s="1"/>
      <c r="J14043" s="1"/>
      <c r="K14043" s="1"/>
      <c r="L14043" s="1"/>
      <c r="M14043" s="1"/>
      <c r="N14043" s="1"/>
    </row>
    <row r="14044" spans="6:14" x14ac:dyDescent="0.25">
      <c r="F14044" s="1"/>
      <c r="G14044" s="1"/>
      <c r="H14044" s="1"/>
      <c r="I14044" s="1"/>
      <c r="J14044" s="1"/>
      <c r="K14044" s="1"/>
      <c r="L14044" s="1"/>
      <c r="M14044" s="1"/>
      <c r="N14044" s="1"/>
    </row>
    <row r="14045" spans="6:14" x14ac:dyDescent="0.25">
      <c r="F14045" s="1"/>
      <c r="G14045" s="1"/>
      <c r="H14045" s="1"/>
      <c r="I14045" s="1"/>
      <c r="J14045" s="1"/>
      <c r="K14045" s="1"/>
      <c r="L14045" s="1"/>
      <c r="M14045" s="1"/>
      <c r="N14045" s="1"/>
    </row>
    <row r="14046" spans="6:14" x14ac:dyDescent="0.25">
      <c r="F14046" s="1"/>
      <c r="G14046" s="1"/>
      <c r="H14046" s="1"/>
      <c r="I14046" s="1"/>
      <c r="J14046" s="1"/>
      <c r="K14046" s="1"/>
      <c r="L14046" s="1"/>
      <c r="M14046" s="1"/>
      <c r="N14046" s="1"/>
    </row>
    <row r="14047" spans="6:14" x14ac:dyDescent="0.25">
      <c r="F14047" s="1"/>
      <c r="G14047" s="1"/>
      <c r="H14047" s="1"/>
      <c r="I14047" s="1"/>
      <c r="J14047" s="1"/>
      <c r="K14047" s="1"/>
      <c r="L14047" s="1"/>
      <c r="M14047" s="1"/>
      <c r="N14047" s="1"/>
    </row>
    <row r="14048" spans="6:14" x14ac:dyDescent="0.25">
      <c r="F14048" s="1"/>
      <c r="G14048" s="1"/>
      <c r="H14048" s="1"/>
      <c r="I14048" s="1"/>
      <c r="J14048" s="1"/>
      <c r="K14048" s="1"/>
      <c r="L14048" s="1"/>
      <c r="M14048" s="1"/>
      <c r="N14048" s="1"/>
    </row>
    <row r="14049" spans="6:14" x14ac:dyDescent="0.25">
      <c r="F14049" s="1"/>
      <c r="G14049" s="1"/>
      <c r="H14049" s="1"/>
      <c r="I14049" s="1"/>
      <c r="J14049" s="1"/>
      <c r="K14049" s="1"/>
      <c r="L14049" s="1"/>
      <c r="M14049" s="1"/>
      <c r="N14049" s="1"/>
    </row>
    <row r="14050" spans="6:14" x14ac:dyDescent="0.25">
      <c r="F14050" s="1"/>
      <c r="G14050" s="1"/>
      <c r="H14050" s="1"/>
      <c r="I14050" s="1"/>
      <c r="J14050" s="1"/>
      <c r="K14050" s="1"/>
      <c r="L14050" s="1"/>
      <c r="M14050" s="1"/>
      <c r="N14050" s="1"/>
    </row>
    <row r="14051" spans="6:14" x14ac:dyDescent="0.25">
      <c r="F14051" s="1"/>
      <c r="G14051" s="1"/>
      <c r="H14051" s="1"/>
      <c r="I14051" s="1"/>
      <c r="J14051" s="1"/>
      <c r="K14051" s="1"/>
      <c r="L14051" s="1"/>
      <c r="M14051" s="1"/>
      <c r="N14051" s="1"/>
    </row>
    <row r="14052" spans="6:14" x14ac:dyDescent="0.25">
      <c r="F14052" s="1"/>
      <c r="G14052" s="1"/>
      <c r="H14052" s="1"/>
      <c r="I14052" s="1"/>
      <c r="J14052" s="1"/>
      <c r="K14052" s="1"/>
      <c r="L14052" s="1"/>
      <c r="M14052" s="1"/>
      <c r="N14052" s="1"/>
    </row>
    <row r="14053" spans="6:14" x14ac:dyDescent="0.25">
      <c r="F14053" s="1"/>
      <c r="G14053" s="1"/>
      <c r="H14053" s="1"/>
      <c r="I14053" s="1"/>
      <c r="J14053" s="1"/>
      <c r="K14053" s="1"/>
      <c r="L14053" s="1"/>
      <c r="M14053" s="1"/>
      <c r="N14053" s="1"/>
    </row>
    <row r="14054" spans="6:14" x14ac:dyDescent="0.25">
      <c r="F14054" s="1"/>
      <c r="G14054" s="1"/>
      <c r="H14054" s="1"/>
      <c r="I14054" s="1"/>
      <c r="J14054" s="1"/>
      <c r="K14054" s="1"/>
      <c r="L14054" s="1"/>
      <c r="M14054" s="1"/>
      <c r="N14054" s="1"/>
    </row>
    <row r="14055" spans="6:14" x14ac:dyDescent="0.25">
      <c r="F14055" s="1"/>
      <c r="G14055" s="1"/>
      <c r="H14055" s="1"/>
      <c r="I14055" s="1"/>
      <c r="J14055" s="1"/>
      <c r="K14055" s="1"/>
      <c r="L14055" s="1"/>
      <c r="M14055" s="1"/>
      <c r="N14055" s="1"/>
    </row>
    <row r="14056" spans="6:14" x14ac:dyDescent="0.25">
      <c r="F14056" s="1"/>
      <c r="G14056" s="1"/>
      <c r="H14056" s="1"/>
      <c r="I14056" s="1"/>
      <c r="J14056" s="1"/>
      <c r="K14056" s="1"/>
      <c r="L14056" s="1"/>
      <c r="M14056" s="1"/>
      <c r="N14056" s="1"/>
    </row>
    <row r="14057" spans="6:14" x14ac:dyDescent="0.25">
      <c r="F14057" s="1"/>
      <c r="G14057" s="1"/>
      <c r="H14057" s="1"/>
      <c r="I14057" s="1"/>
      <c r="J14057" s="1"/>
      <c r="K14057" s="1"/>
      <c r="L14057" s="1"/>
      <c r="M14057" s="1"/>
      <c r="N14057" s="1"/>
    </row>
    <row r="14058" spans="6:14" x14ac:dyDescent="0.25">
      <c r="F14058" s="1"/>
      <c r="G14058" s="1"/>
      <c r="H14058" s="1"/>
      <c r="I14058" s="1"/>
      <c r="J14058" s="1"/>
      <c r="K14058" s="1"/>
      <c r="L14058" s="1"/>
      <c r="M14058" s="1"/>
      <c r="N14058" s="1"/>
    </row>
    <row r="14059" spans="6:14" x14ac:dyDescent="0.25">
      <c r="F14059" s="1"/>
      <c r="G14059" s="1"/>
      <c r="H14059" s="1"/>
      <c r="I14059" s="1"/>
      <c r="J14059" s="1"/>
      <c r="K14059" s="1"/>
      <c r="L14059" s="1"/>
      <c r="M14059" s="1"/>
      <c r="N14059" s="1"/>
    </row>
    <row r="14060" spans="6:14" x14ac:dyDescent="0.25">
      <c r="F14060" s="1"/>
      <c r="G14060" s="1"/>
      <c r="H14060" s="1"/>
      <c r="I14060" s="1"/>
      <c r="J14060" s="1"/>
      <c r="K14060" s="1"/>
      <c r="L14060" s="1"/>
      <c r="M14060" s="1"/>
      <c r="N14060" s="1"/>
    </row>
    <row r="14061" spans="6:14" x14ac:dyDescent="0.25">
      <c r="F14061" s="1"/>
      <c r="G14061" s="1"/>
      <c r="H14061" s="1"/>
      <c r="I14061" s="1"/>
      <c r="J14061" s="1"/>
      <c r="K14061" s="1"/>
      <c r="L14061" s="1"/>
      <c r="M14061" s="1"/>
      <c r="N14061" s="1"/>
    </row>
    <row r="14062" spans="6:14" x14ac:dyDescent="0.25">
      <c r="F14062" s="1"/>
      <c r="G14062" s="1"/>
      <c r="H14062" s="1"/>
      <c r="I14062" s="1"/>
      <c r="J14062" s="1"/>
      <c r="K14062" s="1"/>
      <c r="L14062" s="1"/>
      <c r="M14062" s="1"/>
      <c r="N14062" s="1"/>
    </row>
    <row r="14063" spans="6:14" x14ac:dyDescent="0.25">
      <c r="F14063" s="1"/>
      <c r="G14063" s="1"/>
      <c r="H14063" s="1"/>
      <c r="I14063" s="1"/>
      <c r="J14063" s="1"/>
      <c r="K14063" s="1"/>
      <c r="L14063" s="1"/>
      <c r="M14063" s="1"/>
      <c r="N14063" s="1"/>
    </row>
    <row r="14064" spans="6:14" x14ac:dyDescent="0.25">
      <c r="F14064" s="1"/>
      <c r="G14064" s="1"/>
      <c r="H14064" s="1"/>
      <c r="I14064" s="1"/>
      <c r="J14064" s="1"/>
      <c r="K14064" s="1"/>
      <c r="L14064" s="1"/>
      <c r="M14064" s="1"/>
      <c r="N14064" s="1"/>
    </row>
    <row r="14065" spans="6:14" x14ac:dyDescent="0.25">
      <c r="F14065" s="1"/>
      <c r="G14065" s="1"/>
      <c r="H14065" s="1"/>
      <c r="I14065" s="1"/>
      <c r="J14065" s="1"/>
      <c r="K14065" s="1"/>
      <c r="L14065" s="1"/>
      <c r="M14065" s="1"/>
      <c r="N14065" s="1"/>
    </row>
    <row r="14066" spans="6:14" x14ac:dyDescent="0.25">
      <c r="F14066" s="1"/>
      <c r="G14066" s="1"/>
      <c r="H14066" s="1"/>
      <c r="I14066" s="1"/>
      <c r="J14066" s="1"/>
      <c r="K14066" s="1"/>
      <c r="L14066" s="1"/>
      <c r="M14066" s="1"/>
      <c r="N14066" s="1"/>
    </row>
    <row r="14067" spans="6:14" x14ac:dyDescent="0.25">
      <c r="F14067" s="1"/>
      <c r="G14067" s="1"/>
      <c r="H14067" s="1"/>
      <c r="I14067" s="1"/>
      <c r="J14067" s="1"/>
      <c r="K14067" s="1"/>
      <c r="L14067" s="1"/>
      <c r="M14067" s="1"/>
      <c r="N14067" s="1"/>
    </row>
    <row r="14068" spans="6:14" x14ac:dyDescent="0.25">
      <c r="F14068" s="1"/>
      <c r="G14068" s="1"/>
      <c r="H14068" s="1"/>
      <c r="I14068" s="1"/>
      <c r="J14068" s="1"/>
      <c r="K14068" s="1"/>
      <c r="L14068" s="1"/>
      <c r="M14068" s="1"/>
      <c r="N14068" s="1"/>
    </row>
    <row r="14069" spans="6:14" x14ac:dyDescent="0.25">
      <c r="F14069" s="1"/>
      <c r="G14069" s="1"/>
      <c r="H14069" s="1"/>
      <c r="I14069" s="1"/>
      <c r="J14069" s="1"/>
      <c r="K14069" s="1"/>
      <c r="L14069" s="1"/>
      <c r="M14069" s="1"/>
      <c r="N14069" s="1"/>
    </row>
    <row r="14070" spans="6:14" x14ac:dyDescent="0.25">
      <c r="F14070" s="1"/>
      <c r="G14070" s="1"/>
      <c r="H14070" s="1"/>
      <c r="I14070" s="1"/>
      <c r="J14070" s="1"/>
      <c r="K14070" s="1"/>
      <c r="L14070" s="1"/>
      <c r="M14070" s="1"/>
      <c r="N14070" s="1"/>
    </row>
    <row r="14071" spans="6:14" x14ac:dyDescent="0.25">
      <c r="F14071" s="1"/>
      <c r="G14071" s="1"/>
      <c r="H14071" s="1"/>
      <c r="I14071" s="1"/>
      <c r="J14071" s="1"/>
      <c r="K14071" s="1"/>
      <c r="L14071" s="1"/>
      <c r="M14071" s="1"/>
      <c r="N14071" s="1"/>
    </row>
    <row r="14072" spans="6:14" x14ac:dyDescent="0.25">
      <c r="F14072" s="1"/>
      <c r="G14072" s="1"/>
      <c r="H14072" s="1"/>
      <c r="I14072" s="1"/>
      <c r="J14072" s="1"/>
      <c r="K14072" s="1"/>
      <c r="L14072" s="1"/>
      <c r="M14072" s="1"/>
      <c r="N14072" s="1"/>
    </row>
    <row r="14073" spans="6:14" x14ac:dyDescent="0.25">
      <c r="F14073" s="1"/>
      <c r="G14073" s="1"/>
      <c r="H14073" s="1"/>
      <c r="I14073" s="1"/>
      <c r="J14073" s="1"/>
      <c r="K14073" s="1"/>
      <c r="L14073" s="1"/>
      <c r="M14073" s="1"/>
      <c r="N14073" s="1"/>
    </row>
    <row r="14074" spans="6:14" x14ac:dyDescent="0.25">
      <c r="F14074" s="1"/>
      <c r="G14074" s="1"/>
      <c r="H14074" s="1"/>
      <c r="I14074" s="1"/>
      <c r="J14074" s="1"/>
      <c r="K14074" s="1"/>
      <c r="L14074" s="1"/>
      <c r="M14074" s="1"/>
      <c r="N14074" s="1"/>
    </row>
    <row r="14075" spans="6:14" x14ac:dyDescent="0.25">
      <c r="F14075" s="1"/>
      <c r="G14075" s="1"/>
      <c r="H14075" s="1"/>
      <c r="I14075" s="1"/>
      <c r="J14075" s="1"/>
      <c r="K14075" s="1"/>
      <c r="L14075" s="1"/>
      <c r="M14075" s="1"/>
      <c r="N14075" s="1"/>
    </row>
    <row r="14076" spans="6:14" x14ac:dyDescent="0.25">
      <c r="F14076" s="1"/>
      <c r="G14076" s="1"/>
      <c r="H14076" s="1"/>
      <c r="I14076" s="1"/>
      <c r="J14076" s="1"/>
      <c r="K14076" s="1"/>
      <c r="L14076" s="1"/>
      <c r="M14076" s="1"/>
      <c r="N14076" s="1"/>
    </row>
    <row r="14077" spans="6:14" x14ac:dyDescent="0.25">
      <c r="F14077" s="1"/>
      <c r="G14077" s="1"/>
      <c r="H14077" s="1"/>
      <c r="I14077" s="1"/>
      <c r="J14077" s="1"/>
      <c r="K14077" s="1"/>
      <c r="L14077" s="1"/>
      <c r="M14077" s="1"/>
      <c r="N14077" s="1"/>
    </row>
    <row r="14078" spans="6:14" x14ac:dyDescent="0.25">
      <c r="F14078" s="1"/>
      <c r="G14078" s="1"/>
      <c r="H14078" s="1"/>
      <c r="I14078" s="1"/>
      <c r="J14078" s="1"/>
      <c r="K14078" s="1"/>
      <c r="L14078" s="1"/>
      <c r="M14078" s="1"/>
      <c r="N14078" s="1"/>
    </row>
    <row r="14079" spans="6:14" x14ac:dyDescent="0.25">
      <c r="F14079" s="1"/>
      <c r="G14079" s="1"/>
      <c r="H14079" s="1"/>
      <c r="I14079" s="1"/>
      <c r="J14079" s="1"/>
      <c r="K14079" s="1"/>
      <c r="L14079" s="1"/>
      <c r="M14079" s="1"/>
      <c r="N14079" s="1"/>
    </row>
    <row r="14080" spans="6:14" x14ac:dyDescent="0.25">
      <c r="F14080" s="1"/>
      <c r="G14080" s="1"/>
      <c r="H14080" s="1"/>
      <c r="I14080" s="1"/>
      <c r="J14080" s="1"/>
      <c r="K14080" s="1"/>
      <c r="L14080" s="1"/>
      <c r="M14080" s="1"/>
      <c r="N14080" s="1"/>
    </row>
    <row r="14081" spans="6:14" x14ac:dyDescent="0.25">
      <c r="F14081" s="1"/>
      <c r="G14081" s="1"/>
      <c r="H14081" s="1"/>
      <c r="I14081" s="1"/>
      <c r="J14081" s="1"/>
      <c r="K14081" s="1"/>
      <c r="L14081" s="1"/>
      <c r="M14081" s="1"/>
      <c r="N14081" s="1"/>
    </row>
    <row r="14082" spans="6:14" x14ac:dyDescent="0.25">
      <c r="F14082" s="1"/>
      <c r="G14082" s="1"/>
      <c r="H14082" s="1"/>
      <c r="I14082" s="1"/>
      <c r="J14082" s="1"/>
      <c r="K14082" s="1"/>
      <c r="L14082" s="1"/>
      <c r="M14082" s="1"/>
      <c r="N14082" s="1"/>
    </row>
    <row r="14083" spans="6:14" x14ac:dyDescent="0.25">
      <c r="F14083" s="1"/>
      <c r="G14083" s="1"/>
      <c r="H14083" s="1"/>
      <c r="I14083" s="1"/>
      <c r="J14083" s="1"/>
      <c r="K14083" s="1"/>
      <c r="L14083" s="1"/>
      <c r="M14083" s="1"/>
      <c r="N14083" s="1"/>
    </row>
    <row r="14084" spans="6:14" x14ac:dyDescent="0.25">
      <c r="F14084" s="1"/>
      <c r="G14084" s="1"/>
      <c r="H14084" s="1"/>
      <c r="I14084" s="1"/>
      <c r="J14084" s="1"/>
      <c r="K14084" s="1"/>
      <c r="L14084" s="1"/>
      <c r="M14084" s="1"/>
      <c r="N14084" s="1"/>
    </row>
    <row r="14085" spans="6:14" x14ac:dyDescent="0.25">
      <c r="F14085" s="1"/>
      <c r="G14085" s="1"/>
      <c r="H14085" s="1"/>
      <c r="I14085" s="1"/>
      <c r="J14085" s="1"/>
      <c r="K14085" s="1"/>
      <c r="L14085" s="1"/>
      <c r="M14085" s="1"/>
      <c r="N14085" s="1"/>
    </row>
    <row r="14086" spans="6:14" x14ac:dyDescent="0.25">
      <c r="F14086" s="1"/>
      <c r="G14086" s="1"/>
      <c r="H14086" s="1"/>
      <c r="I14086" s="1"/>
      <c r="J14086" s="1"/>
      <c r="K14086" s="1"/>
      <c r="L14086" s="1"/>
      <c r="M14086" s="1"/>
      <c r="N14086" s="1"/>
    </row>
    <row r="14087" spans="6:14" x14ac:dyDescent="0.25">
      <c r="F14087" s="1"/>
      <c r="G14087" s="1"/>
      <c r="H14087" s="1"/>
      <c r="I14087" s="1"/>
      <c r="J14087" s="1"/>
      <c r="K14087" s="1"/>
      <c r="L14087" s="1"/>
      <c r="M14087" s="1"/>
      <c r="N14087" s="1"/>
    </row>
    <row r="14088" spans="6:14" x14ac:dyDescent="0.25">
      <c r="F14088" s="1"/>
      <c r="G14088" s="1"/>
      <c r="H14088" s="1"/>
      <c r="I14088" s="1"/>
      <c r="J14088" s="1"/>
      <c r="K14088" s="1"/>
      <c r="L14088" s="1"/>
      <c r="M14088" s="1"/>
      <c r="N14088" s="1"/>
    </row>
    <row r="14089" spans="6:14" x14ac:dyDescent="0.25">
      <c r="F14089" s="1"/>
      <c r="G14089" s="1"/>
      <c r="H14089" s="1"/>
      <c r="I14089" s="1"/>
      <c r="J14089" s="1"/>
      <c r="K14089" s="1"/>
      <c r="L14089" s="1"/>
      <c r="M14089" s="1"/>
      <c r="N14089" s="1"/>
    </row>
    <row r="14090" spans="6:14" x14ac:dyDescent="0.25">
      <c r="F14090" s="1"/>
      <c r="G14090" s="1"/>
      <c r="H14090" s="1"/>
      <c r="I14090" s="1"/>
      <c r="J14090" s="1"/>
      <c r="K14090" s="1"/>
      <c r="L14090" s="1"/>
      <c r="M14090" s="1"/>
      <c r="N14090" s="1"/>
    </row>
    <row r="14091" spans="6:14" x14ac:dyDescent="0.25">
      <c r="F14091" s="1"/>
      <c r="G14091" s="1"/>
      <c r="H14091" s="1"/>
      <c r="I14091" s="1"/>
      <c r="J14091" s="1"/>
      <c r="K14091" s="1"/>
      <c r="L14091" s="1"/>
      <c r="M14091" s="1"/>
      <c r="N14091" s="1"/>
    </row>
    <row r="14092" spans="6:14" x14ac:dyDescent="0.25">
      <c r="F14092" s="1"/>
      <c r="G14092" s="1"/>
      <c r="H14092" s="1"/>
      <c r="I14092" s="1"/>
      <c r="J14092" s="1"/>
      <c r="K14092" s="1"/>
      <c r="L14092" s="1"/>
      <c r="M14092" s="1"/>
      <c r="N14092" s="1"/>
    </row>
    <row r="14093" spans="6:14" x14ac:dyDescent="0.25">
      <c r="F14093" s="1"/>
      <c r="G14093" s="1"/>
      <c r="H14093" s="1"/>
      <c r="I14093" s="1"/>
      <c r="J14093" s="1"/>
      <c r="K14093" s="1"/>
      <c r="L14093" s="1"/>
      <c r="M14093" s="1"/>
      <c r="N14093" s="1"/>
    </row>
    <row r="14094" spans="6:14" x14ac:dyDescent="0.25">
      <c r="F14094" s="1"/>
      <c r="G14094" s="1"/>
      <c r="H14094" s="1"/>
      <c r="I14094" s="1"/>
      <c r="J14094" s="1"/>
      <c r="K14094" s="1"/>
      <c r="L14094" s="1"/>
      <c r="M14094" s="1"/>
      <c r="N14094" s="1"/>
    </row>
    <row r="14095" spans="6:14" x14ac:dyDescent="0.25">
      <c r="F14095" s="1"/>
      <c r="G14095" s="1"/>
      <c r="H14095" s="1"/>
      <c r="I14095" s="1"/>
      <c r="J14095" s="1"/>
      <c r="K14095" s="1"/>
      <c r="L14095" s="1"/>
      <c r="M14095" s="1"/>
      <c r="N14095" s="1"/>
    </row>
    <row r="14096" spans="6:14" x14ac:dyDescent="0.25">
      <c r="F14096" s="1"/>
      <c r="G14096" s="1"/>
      <c r="H14096" s="1"/>
      <c r="I14096" s="1"/>
      <c r="J14096" s="1"/>
      <c r="K14096" s="1"/>
      <c r="L14096" s="1"/>
      <c r="M14096" s="1"/>
      <c r="N14096" s="1"/>
    </row>
    <row r="14097" spans="6:14" x14ac:dyDescent="0.25">
      <c r="F14097" s="1"/>
      <c r="G14097" s="1"/>
      <c r="H14097" s="1"/>
      <c r="I14097" s="1"/>
      <c r="J14097" s="1"/>
      <c r="K14097" s="1"/>
      <c r="L14097" s="1"/>
      <c r="M14097" s="1"/>
      <c r="N14097" s="1"/>
    </row>
    <row r="14098" spans="6:14" x14ac:dyDescent="0.25">
      <c r="F14098" s="1"/>
      <c r="G14098" s="1"/>
      <c r="H14098" s="1"/>
      <c r="I14098" s="1"/>
      <c r="J14098" s="1"/>
      <c r="K14098" s="1"/>
      <c r="L14098" s="1"/>
      <c r="M14098" s="1"/>
      <c r="N14098" s="1"/>
    </row>
    <row r="14099" spans="6:14" x14ac:dyDescent="0.25">
      <c r="F14099" s="1"/>
      <c r="G14099" s="1"/>
      <c r="H14099" s="1"/>
      <c r="I14099" s="1"/>
      <c r="J14099" s="1"/>
      <c r="K14099" s="1"/>
      <c r="L14099" s="1"/>
      <c r="M14099" s="1"/>
      <c r="N14099" s="1"/>
    </row>
    <row r="14100" spans="6:14" x14ac:dyDescent="0.25">
      <c r="F14100" s="1"/>
      <c r="G14100" s="1"/>
      <c r="H14100" s="1"/>
      <c r="I14100" s="1"/>
      <c r="J14100" s="1"/>
      <c r="K14100" s="1"/>
      <c r="L14100" s="1"/>
      <c r="M14100" s="1"/>
      <c r="N14100" s="1"/>
    </row>
    <row r="14101" spans="6:14" x14ac:dyDescent="0.25">
      <c r="F14101" s="1"/>
      <c r="G14101" s="1"/>
      <c r="H14101" s="1"/>
      <c r="I14101" s="1"/>
      <c r="J14101" s="1"/>
      <c r="K14101" s="1"/>
      <c r="L14101" s="1"/>
      <c r="M14101" s="1"/>
      <c r="N14101" s="1"/>
    </row>
    <row r="14102" spans="6:14" x14ac:dyDescent="0.25">
      <c r="F14102" s="1"/>
      <c r="G14102" s="1"/>
      <c r="H14102" s="1"/>
      <c r="I14102" s="1"/>
      <c r="J14102" s="1"/>
      <c r="K14102" s="1"/>
      <c r="L14102" s="1"/>
      <c r="M14102" s="1"/>
      <c r="N14102" s="1"/>
    </row>
    <row r="14103" spans="6:14" x14ac:dyDescent="0.25">
      <c r="F14103" s="1"/>
      <c r="G14103" s="1"/>
      <c r="H14103" s="1"/>
      <c r="I14103" s="1"/>
      <c r="J14103" s="1"/>
      <c r="K14103" s="1"/>
      <c r="L14103" s="1"/>
      <c r="M14103" s="1"/>
      <c r="N14103" s="1"/>
    </row>
    <row r="14104" spans="6:14" x14ac:dyDescent="0.25">
      <c r="F14104" s="1"/>
      <c r="G14104" s="1"/>
      <c r="H14104" s="1"/>
      <c r="I14104" s="1"/>
      <c r="J14104" s="1"/>
      <c r="K14104" s="1"/>
      <c r="L14104" s="1"/>
      <c r="M14104" s="1"/>
      <c r="N14104" s="1"/>
    </row>
    <row r="14105" spans="6:14" x14ac:dyDescent="0.25">
      <c r="F14105" s="1"/>
      <c r="G14105" s="1"/>
      <c r="H14105" s="1"/>
      <c r="I14105" s="1"/>
      <c r="J14105" s="1"/>
      <c r="K14105" s="1"/>
      <c r="L14105" s="1"/>
      <c r="M14105" s="1"/>
      <c r="N14105" s="1"/>
    </row>
    <row r="14106" spans="6:14" x14ac:dyDescent="0.25">
      <c r="F14106" s="1"/>
      <c r="G14106" s="1"/>
      <c r="H14106" s="1"/>
      <c r="I14106" s="1"/>
      <c r="J14106" s="1"/>
      <c r="K14106" s="1"/>
      <c r="L14106" s="1"/>
      <c r="M14106" s="1"/>
      <c r="N14106" s="1"/>
    </row>
    <row r="14107" spans="6:14" x14ac:dyDescent="0.25">
      <c r="F14107" s="1"/>
      <c r="G14107" s="1"/>
      <c r="H14107" s="1"/>
      <c r="I14107" s="1"/>
      <c r="J14107" s="1"/>
      <c r="K14107" s="1"/>
      <c r="L14107" s="1"/>
      <c r="M14107" s="1"/>
      <c r="N14107" s="1"/>
    </row>
    <row r="14108" spans="6:14" x14ac:dyDescent="0.25">
      <c r="F14108" s="1"/>
      <c r="G14108" s="1"/>
      <c r="H14108" s="1"/>
      <c r="I14108" s="1"/>
      <c r="J14108" s="1"/>
      <c r="K14108" s="1"/>
      <c r="L14108" s="1"/>
      <c r="M14108" s="1"/>
      <c r="N14108" s="1"/>
    </row>
    <row r="14109" spans="6:14" x14ac:dyDescent="0.25">
      <c r="F14109" s="1"/>
      <c r="G14109" s="1"/>
      <c r="H14109" s="1"/>
      <c r="I14109" s="1"/>
      <c r="J14109" s="1"/>
      <c r="K14109" s="1"/>
      <c r="L14109" s="1"/>
      <c r="M14109" s="1"/>
      <c r="N14109" s="1"/>
    </row>
    <row r="14110" spans="6:14" x14ac:dyDescent="0.25">
      <c r="F14110" s="1"/>
      <c r="G14110" s="1"/>
      <c r="H14110" s="1"/>
      <c r="I14110" s="1"/>
      <c r="J14110" s="1"/>
      <c r="K14110" s="1"/>
      <c r="L14110" s="1"/>
      <c r="M14110" s="1"/>
      <c r="N14110" s="1"/>
    </row>
    <row r="14111" spans="6:14" x14ac:dyDescent="0.25">
      <c r="F14111" s="1"/>
      <c r="G14111" s="1"/>
      <c r="H14111" s="1"/>
      <c r="I14111" s="1"/>
      <c r="J14111" s="1"/>
      <c r="K14111" s="1"/>
      <c r="L14111" s="1"/>
      <c r="M14111" s="1"/>
      <c r="N14111" s="1"/>
    </row>
    <row r="14112" spans="6:14" x14ac:dyDescent="0.25">
      <c r="F14112" s="1"/>
      <c r="G14112" s="1"/>
      <c r="H14112" s="1"/>
      <c r="I14112" s="1"/>
      <c r="J14112" s="1"/>
      <c r="K14112" s="1"/>
      <c r="L14112" s="1"/>
      <c r="M14112" s="1"/>
      <c r="N14112" s="1"/>
    </row>
    <row r="14113" spans="6:14" x14ac:dyDescent="0.25">
      <c r="F14113" s="1"/>
      <c r="G14113" s="1"/>
      <c r="H14113" s="1"/>
      <c r="I14113" s="1"/>
      <c r="J14113" s="1"/>
      <c r="K14113" s="1"/>
      <c r="L14113" s="1"/>
      <c r="M14113" s="1"/>
      <c r="N14113" s="1"/>
    </row>
    <row r="14114" spans="6:14" x14ac:dyDescent="0.25">
      <c r="F14114" s="1"/>
      <c r="G14114" s="1"/>
      <c r="H14114" s="1"/>
      <c r="I14114" s="1"/>
      <c r="J14114" s="1"/>
      <c r="K14114" s="1"/>
      <c r="L14114" s="1"/>
      <c r="M14114" s="1"/>
      <c r="N14114" s="1"/>
    </row>
    <row r="14115" spans="6:14" x14ac:dyDescent="0.25">
      <c r="F14115" s="1"/>
      <c r="G14115" s="1"/>
      <c r="H14115" s="1"/>
      <c r="I14115" s="1"/>
      <c r="J14115" s="1"/>
      <c r="K14115" s="1"/>
      <c r="L14115" s="1"/>
      <c r="M14115" s="1"/>
      <c r="N14115" s="1"/>
    </row>
    <row r="14116" spans="6:14" x14ac:dyDescent="0.25">
      <c r="F14116" s="1"/>
      <c r="G14116" s="1"/>
      <c r="H14116" s="1"/>
      <c r="I14116" s="1"/>
      <c r="J14116" s="1"/>
      <c r="K14116" s="1"/>
      <c r="L14116" s="1"/>
      <c r="M14116" s="1"/>
      <c r="N14116" s="1"/>
    </row>
    <row r="14117" spans="6:14" x14ac:dyDescent="0.25">
      <c r="F14117" s="1"/>
      <c r="G14117" s="1"/>
      <c r="H14117" s="1"/>
      <c r="I14117" s="1"/>
      <c r="J14117" s="1"/>
      <c r="K14117" s="1"/>
      <c r="L14117" s="1"/>
      <c r="M14117" s="1"/>
      <c r="N14117" s="1"/>
    </row>
    <row r="14118" spans="6:14" x14ac:dyDescent="0.25">
      <c r="F14118" s="1"/>
      <c r="G14118" s="1"/>
      <c r="H14118" s="1"/>
      <c r="I14118" s="1"/>
      <c r="J14118" s="1"/>
      <c r="K14118" s="1"/>
      <c r="L14118" s="1"/>
      <c r="M14118" s="1"/>
      <c r="N14118" s="1"/>
    </row>
    <row r="14119" spans="6:14" x14ac:dyDescent="0.25">
      <c r="F14119" s="1"/>
      <c r="G14119" s="1"/>
      <c r="H14119" s="1"/>
      <c r="I14119" s="1"/>
      <c r="J14119" s="1"/>
      <c r="K14119" s="1"/>
      <c r="L14119" s="1"/>
      <c r="M14119" s="1"/>
      <c r="N14119" s="1"/>
    </row>
    <row r="14120" spans="6:14" x14ac:dyDescent="0.25">
      <c r="F14120" s="1"/>
      <c r="G14120" s="1"/>
      <c r="H14120" s="1"/>
      <c r="I14120" s="1"/>
      <c r="J14120" s="1"/>
      <c r="K14120" s="1"/>
      <c r="L14120" s="1"/>
      <c r="M14120" s="1"/>
      <c r="N14120" s="1"/>
    </row>
    <row r="14121" spans="6:14" x14ac:dyDescent="0.25">
      <c r="F14121" s="1"/>
      <c r="G14121" s="1"/>
      <c r="H14121" s="1"/>
      <c r="I14121" s="1"/>
      <c r="J14121" s="1"/>
      <c r="K14121" s="1"/>
      <c r="L14121" s="1"/>
      <c r="M14121" s="1"/>
      <c r="N14121" s="1"/>
    </row>
    <row r="14122" spans="6:14" x14ac:dyDescent="0.25">
      <c r="F14122" s="1"/>
      <c r="G14122" s="1"/>
      <c r="H14122" s="1"/>
      <c r="I14122" s="1"/>
      <c r="J14122" s="1"/>
      <c r="K14122" s="1"/>
      <c r="L14122" s="1"/>
      <c r="M14122" s="1"/>
      <c r="N14122" s="1"/>
    </row>
    <row r="14123" spans="6:14" x14ac:dyDescent="0.25">
      <c r="F14123" s="1"/>
      <c r="G14123" s="1"/>
      <c r="H14123" s="1"/>
      <c r="I14123" s="1"/>
      <c r="J14123" s="1"/>
      <c r="K14123" s="1"/>
      <c r="L14123" s="1"/>
      <c r="M14123" s="1"/>
      <c r="N14123" s="1"/>
    </row>
    <row r="14124" spans="6:14" x14ac:dyDescent="0.25">
      <c r="F14124" s="1"/>
      <c r="G14124" s="1"/>
      <c r="H14124" s="1"/>
      <c r="I14124" s="1"/>
      <c r="J14124" s="1"/>
      <c r="K14124" s="1"/>
      <c r="L14124" s="1"/>
      <c r="M14124" s="1"/>
      <c r="N14124" s="1"/>
    </row>
    <row r="14125" spans="6:14" x14ac:dyDescent="0.25">
      <c r="F14125" s="1"/>
      <c r="G14125" s="1"/>
      <c r="H14125" s="1"/>
      <c r="I14125" s="1"/>
      <c r="J14125" s="1"/>
      <c r="K14125" s="1"/>
      <c r="L14125" s="1"/>
      <c r="M14125" s="1"/>
      <c r="N14125" s="1"/>
    </row>
    <row r="14126" spans="6:14" x14ac:dyDescent="0.25">
      <c r="F14126" s="1"/>
      <c r="G14126" s="1"/>
      <c r="H14126" s="1"/>
      <c r="I14126" s="1"/>
      <c r="J14126" s="1"/>
      <c r="K14126" s="1"/>
      <c r="L14126" s="1"/>
      <c r="M14126" s="1"/>
      <c r="N14126" s="1"/>
    </row>
    <row r="14127" spans="6:14" x14ac:dyDescent="0.25">
      <c r="F14127" s="1"/>
      <c r="G14127" s="1"/>
      <c r="H14127" s="1"/>
      <c r="I14127" s="1"/>
      <c r="J14127" s="1"/>
      <c r="K14127" s="1"/>
      <c r="L14127" s="1"/>
      <c r="M14127" s="1"/>
      <c r="N14127" s="1"/>
    </row>
    <row r="14128" spans="6:14" x14ac:dyDescent="0.25">
      <c r="F14128" s="1"/>
      <c r="G14128" s="1"/>
      <c r="H14128" s="1"/>
      <c r="I14128" s="1"/>
      <c r="J14128" s="1"/>
      <c r="K14128" s="1"/>
      <c r="L14128" s="1"/>
      <c r="M14128" s="1"/>
      <c r="N14128" s="1"/>
    </row>
    <row r="14129" spans="6:14" x14ac:dyDescent="0.25">
      <c r="F14129" s="1"/>
      <c r="G14129" s="1"/>
      <c r="H14129" s="1"/>
      <c r="I14129" s="1"/>
      <c r="J14129" s="1"/>
      <c r="K14129" s="1"/>
      <c r="L14129" s="1"/>
      <c r="M14129" s="1"/>
      <c r="N14129" s="1"/>
    </row>
    <row r="14130" spans="6:14" x14ac:dyDescent="0.25">
      <c r="F14130" s="1"/>
      <c r="G14130" s="1"/>
      <c r="H14130" s="1"/>
      <c r="I14130" s="1"/>
      <c r="J14130" s="1"/>
      <c r="K14130" s="1"/>
      <c r="L14130" s="1"/>
      <c r="M14130" s="1"/>
      <c r="N14130" s="1"/>
    </row>
    <row r="14131" spans="6:14" x14ac:dyDescent="0.25">
      <c r="F14131" s="1"/>
      <c r="G14131" s="1"/>
      <c r="H14131" s="1"/>
      <c r="I14131" s="1"/>
      <c r="J14131" s="1"/>
      <c r="K14131" s="1"/>
      <c r="L14131" s="1"/>
      <c r="M14131" s="1"/>
      <c r="N14131" s="1"/>
    </row>
    <row r="14132" spans="6:14" x14ac:dyDescent="0.25">
      <c r="F14132" s="1"/>
      <c r="G14132" s="1"/>
      <c r="H14132" s="1"/>
      <c r="I14132" s="1"/>
      <c r="J14132" s="1"/>
      <c r="K14132" s="1"/>
      <c r="L14132" s="1"/>
      <c r="M14132" s="1"/>
      <c r="N14132" s="1"/>
    </row>
    <row r="14133" spans="6:14" x14ac:dyDescent="0.25">
      <c r="F14133" s="1"/>
      <c r="G14133" s="1"/>
      <c r="H14133" s="1"/>
      <c r="I14133" s="1"/>
      <c r="J14133" s="1"/>
      <c r="K14133" s="1"/>
      <c r="L14133" s="1"/>
      <c r="M14133" s="1"/>
      <c r="N14133" s="1"/>
    </row>
    <row r="14134" spans="6:14" x14ac:dyDescent="0.25">
      <c r="F14134" s="1"/>
      <c r="G14134" s="1"/>
      <c r="H14134" s="1"/>
      <c r="I14134" s="1"/>
      <c r="J14134" s="1"/>
      <c r="K14134" s="1"/>
      <c r="L14134" s="1"/>
      <c r="M14134" s="1"/>
      <c r="N14134" s="1"/>
    </row>
    <row r="14135" spans="6:14" x14ac:dyDescent="0.25">
      <c r="F14135" s="1"/>
      <c r="G14135" s="1"/>
      <c r="H14135" s="1"/>
      <c r="I14135" s="1"/>
      <c r="J14135" s="1"/>
      <c r="K14135" s="1"/>
      <c r="L14135" s="1"/>
      <c r="M14135" s="1"/>
      <c r="N14135" s="1"/>
    </row>
    <row r="14136" spans="6:14" x14ac:dyDescent="0.25">
      <c r="F14136" s="1"/>
      <c r="G14136" s="1"/>
      <c r="H14136" s="1"/>
      <c r="I14136" s="1"/>
      <c r="J14136" s="1"/>
      <c r="K14136" s="1"/>
      <c r="L14136" s="1"/>
      <c r="M14136" s="1"/>
      <c r="N14136" s="1"/>
    </row>
    <row r="14137" spans="6:14" x14ac:dyDescent="0.25">
      <c r="F14137" s="1"/>
      <c r="G14137" s="1"/>
      <c r="H14137" s="1"/>
      <c r="I14137" s="1"/>
      <c r="J14137" s="1"/>
      <c r="K14137" s="1"/>
      <c r="L14137" s="1"/>
      <c r="M14137" s="1"/>
      <c r="N14137" s="1"/>
    </row>
    <row r="14138" spans="6:14" x14ac:dyDescent="0.25">
      <c r="F14138" s="1"/>
      <c r="G14138" s="1"/>
      <c r="H14138" s="1"/>
      <c r="I14138" s="1"/>
      <c r="J14138" s="1"/>
      <c r="K14138" s="1"/>
      <c r="L14138" s="1"/>
      <c r="M14138" s="1"/>
      <c r="N14138" s="1"/>
    </row>
    <row r="14139" spans="6:14" x14ac:dyDescent="0.25">
      <c r="F14139" s="1"/>
      <c r="G14139" s="1"/>
      <c r="H14139" s="1"/>
      <c r="I14139" s="1"/>
      <c r="J14139" s="1"/>
      <c r="K14139" s="1"/>
      <c r="L14139" s="1"/>
      <c r="M14139" s="1"/>
      <c r="N14139" s="1"/>
    </row>
    <row r="14140" spans="6:14" x14ac:dyDescent="0.25">
      <c r="F14140" s="1"/>
      <c r="G14140" s="1"/>
      <c r="H14140" s="1"/>
      <c r="I14140" s="1"/>
      <c r="J14140" s="1"/>
      <c r="K14140" s="1"/>
      <c r="L14140" s="1"/>
      <c r="M14140" s="1"/>
      <c r="N14140" s="1"/>
    </row>
    <row r="14141" spans="6:14" x14ac:dyDescent="0.25">
      <c r="F14141" s="1"/>
      <c r="G14141" s="1"/>
      <c r="H14141" s="1"/>
      <c r="I14141" s="1"/>
      <c r="J14141" s="1"/>
      <c r="K14141" s="1"/>
      <c r="L14141" s="1"/>
      <c r="M14141" s="1"/>
      <c r="N14141" s="1"/>
    </row>
    <row r="14142" spans="6:14" x14ac:dyDescent="0.25">
      <c r="F14142" s="1"/>
      <c r="G14142" s="1"/>
      <c r="H14142" s="1"/>
      <c r="I14142" s="1"/>
      <c r="J14142" s="1"/>
      <c r="K14142" s="1"/>
      <c r="L14142" s="1"/>
      <c r="M14142" s="1"/>
      <c r="N14142" s="1"/>
    </row>
    <row r="14143" spans="6:14" x14ac:dyDescent="0.25">
      <c r="F14143" s="1"/>
      <c r="G14143" s="1"/>
      <c r="H14143" s="1"/>
      <c r="I14143" s="1"/>
      <c r="J14143" s="1"/>
      <c r="K14143" s="1"/>
      <c r="L14143" s="1"/>
      <c r="M14143" s="1"/>
      <c r="N14143" s="1"/>
    </row>
    <row r="14144" spans="6:14" x14ac:dyDescent="0.25">
      <c r="F14144" s="1"/>
      <c r="G14144" s="1"/>
      <c r="H14144" s="1"/>
      <c r="I14144" s="1"/>
      <c r="J14144" s="1"/>
      <c r="K14144" s="1"/>
      <c r="L14144" s="1"/>
      <c r="M14144" s="1"/>
      <c r="N14144" s="1"/>
    </row>
    <row r="14145" spans="6:14" x14ac:dyDescent="0.25">
      <c r="F14145" s="1"/>
      <c r="G14145" s="1"/>
      <c r="H14145" s="1"/>
      <c r="I14145" s="1"/>
      <c r="J14145" s="1"/>
      <c r="K14145" s="1"/>
      <c r="L14145" s="1"/>
      <c r="M14145" s="1"/>
      <c r="N14145" s="1"/>
    </row>
    <row r="14146" spans="6:14" x14ac:dyDescent="0.25">
      <c r="F14146" s="1"/>
      <c r="G14146" s="1"/>
      <c r="H14146" s="1"/>
      <c r="I14146" s="1"/>
      <c r="J14146" s="1"/>
      <c r="K14146" s="1"/>
      <c r="L14146" s="1"/>
      <c r="M14146" s="1"/>
      <c r="N14146" s="1"/>
    </row>
    <row r="14147" spans="6:14" x14ac:dyDescent="0.25">
      <c r="F14147" s="1"/>
      <c r="G14147" s="1"/>
      <c r="H14147" s="1"/>
      <c r="I14147" s="1"/>
      <c r="J14147" s="1"/>
      <c r="K14147" s="1"/>
      <c r="L14147" s="1"/>
      <c r="M14147" s="1"/>
      <c r="N14147" s="1"/>
    </row>
    <row r="14148" spans="6:14" x14ac:dyDescent="0.25">
      <c r="F14148" s="1"/>
      <c r="G14148" s="1"/>
      <c r="H14148" s="1"/>
      <c r="I14148" s="1"/>
      <c r="J14148" s="1"/>
      <c r="K14148" s="1"/>
      <c r="L14148" s="1"/>
      <c r="M14148" s="1"/>
      <c r="N14148" s="1"/>
    </row>
    <row r="14149" spans="6:14" x14ac:dyDescent="0.25">
      <c r="F14149" s="1"/>
      <c r="G14149" s="1"/>
      <c r="H14149" s="1"/>
      <c r="I14149" s="1"/>
      <c r="J14149" s="1"/>
      <c r="K14149" s="1"/>
      <c r="L14149" s="1"/>
      <c r="M14149" s="1"/>
      <c r="N14149" s="1"/>
    </row>
    <row r="14150" spans="6:14" x14ac:dyDescent="0.25">
      <c r="F14150" s="1"/>
      <c r="G14150" s="1"/>
      <c r="H14150" s="1"/>
      <c r="I14150" s="1"/>
      <c r="J14150" s="1"/>
      <c r="K14150" s="1"/>
      <c r="L14150" s="1"/>
      <c r="M14150" s="1"/>
      <c r="N14150" s="1"/>
    </row>
    <row r="14151" spans="6:14" x14ac:dyDescent="0.25">
      <c r="F14151" s="1"/>
      <c r="G14151" s="1"/>
      <c r="H14151" s="1"/>
      <c r="I14151" s="1"/>
      <c r="J14151" s="1"/>
      <c r="K14151" s="1"/>
      <c r="L14151" s="1"/>
      <c r="M14151" s="1"/>
      <c r="N14151" s="1"/>
    </row>
    <row r="14152" spans="6:14" x14ac:dyDescent="0.25">
      <c r="F14152" s="1"/>
      <c r="G14152" s="1"/>
      <c r="H14152" s="1"/>
      <c r="I14152" s="1"/>
      <c r="J14152" s="1"/>
      <c r="K14152" s="1"/>
      <c r="L14152" s="1"/>
      <c r="M14152" s="1"/>
      <c r="N14152" s="1"/>
    </row>
    <row r="14153" spans="6:14" x14ac:dyDescent="0.25">
      <c r="F14153" s="1"/>
      <c r="G14153" s="1"/>
      <c r="H14153" s="1"/>
      <c r="I14153" s="1"/>
      <c r="J14153" s="1"/>
      <c r="K14153" s="1"/>
      <c r="L14153" s="1"/>
      <c r="M14153" s="1"/>
      <c r="N14153" s="1"/>
    </row>
    <row r="14154" spans="6:14" x14ac:dyDescent="0.25">
      <c r="F14154" s="1"/>
      <c r="G14154" s="1"/>
      <c r="H14154" s="1"/>
      <c r="I14154" s="1"/>
      <c r="J14154" s="1"/>
      <c r="K14154" s="1"/>
      <c r="L14154" s="1"/>
      <c r="M14154" s="1"/>
      <c r="N14154" s="1"/>
    </row>
    <row r="14155" spans="6:14" x14ac:dyDescent="0.25">
      <c r="F14155" s="1"/>
      <c r="G14155" s="1"/>
      <c r="H14155" s="1"/>
      <c r="I14155" s="1"/>
      <c r="J14155" s="1"/>
      <c r="K14155" s="1"/>
      <c r="L14155" s="1"/>
      <c r="M14155" s="1"/>
      <c r="N14155" s="1"/>
    </row>
    <row r="14156" spans="6:14" x14ac:dyDescent="0.25">
      <c r="F14156" s="1"/>
      <c r="G14156" s="1"/>
      <c r="H14156" s="1"/>
      <c r="I14156" s="1"/>
      <c r="J14156" s="1"/>
      <c r="K14156" s="1"/>
      <c r="L14156" s="1"/>
      <c r="M14156" s="1"/>
      <c r="N14156" s="1"/>
    </row>
    <row r="14157" spans="6:14" x14ac:dyDescent="0.25">
      <c r="F14157" s="1"/>
      <c r="G14157" s="1"/>
      <c r="H14157" s="1"/>
      <c r="I14157" s="1"/>
      <c r="J14157" s="1"/>
      <c r="K14157" s="1"/>
      <c r="L14157" s="1"/>
      <c r="M14157" s="1"/>
      <c r="N14157" s="1"/>
    </row>
    <row r="14158" spans="6:14" x14ac:dyDescent="0.25">
      <c r="F14158" s="1"/>
      <c r="G14158" s="1"/>
      <c r="H14158" s="1"/>
      <c r="I14158" s="1"/>
      <c r="J14158" s="1"/>
      <c r="K14158" s="1"/>
      <c r="L14158" s="1"/>
      <c r="M14158" s="1"/>
      <c r="N14158" s="1"/>
    </row>
    <row r="14159" spans="6:14" x14ac:dyDescent="0.25">
      <c r="F14159" s="1"/>
      <c r="G14159" s="1"/>
      <c r="H14159" s="1"/>
      <c r="I14159" s="1"/>
      <c r="J14159" s="1"/>
      <c r="K14159" s="1"/>
      <c r="L14159" s="1"/>
      <c r="M14159" s="1"/>
      <c r="N14159" s="1"/>
    </row>
    <row r="14160" spans="6:14" x14ac:dyDescent="0.25">
      <c r="F14160" s="1"/>
      <c r="G14160" s="1"/>
      <c r="H14160" s="1"/>
      <c r="I14160" s="1"/>
      <c r="J14160" s="1"/>
      <c r="K14160" s="1"/>
      <c r="L14160" s="1"/>
      <c r="M14160" s="1"/>
      <c r="N14160" s="1"/>
    </row>
    <row r="14161" spans="6:14" x14ac:dyDescent="0.25">
      <c r="F14161" s="1"/>
      <c r="G14161" s="1"/>
      <c r="H14161" s="1"/>
      <c r="I14161" s="1"/>
      <c r="J14161" s="1"/>
      <c r="K14161" s="1"/>
      <c r="L14161" s="1"/>
      <c r="M14161" s="1"/>
      <c r="N14161" s="1"/>
    </row>
    <row r="14162" spans="6:14" x14ac:dyDescent="0.25">
      <c r="F14162" s="1"/>
      <c r="G14162" s="1"/>
      <c r="H14162" s="1"/>
      <c r="I14162" s="1"/>
      <c r="J14162" s="1"/>
      <c r="K14162" s="1"/>
      <c r="L14162" s="1"/>
      <c r="M14162" s="1"/>
      <c r="N14162" s="1"/>
    </row>
    <row r="14163" spans="6:14" x14ac:dyDescent="0.25">
      <c r="F14163" s="1"/>
      <c r="G14163" s="1"/>
      <c r="H14163" s="1"/>
      <c r="I14163" s="1"/>
      <c r="J14163" s="1"/>
      <c r="K14163" s="1"/>
      <c r="L14163" s="1"/>
      <c r="M14163" s="1"/>
      <c r="N14163" s="1"/>
    </row>
    <row r="14164" spans="6:14" x14ac:dyDescent="0.25">
      <c r="F14164" s="1"/>
      <c r="G14164" s="1"/>
      <c r="H14164" s="1"/>
      <c r="I14164" s="1"/>
      <c r="J14164" s="1"/>
      <c r="K14164" s="1"/>
      <c r="L14164" s="1"/>
      <c r="M14164" s="1"/>
      <c r="N14164" s="1"/>
    </row>
    <row r="14165" spans="6:14" x14ac:dyDescent="0.25">
      <c r="F14165" s="1"/>
      <c r="G14165" s="1"/>
      <c r="H14165" s="1"/>
      <c r="I14165" s="1"/>
      <c r="J14165" s="1"/>
      <c r="K14165" s="1"/>
      <c r="L14165" s="1"/>
      <c r="M14165" s="1"/>
      <c r="N14165" s="1"/>
    </row>
    <row r="14166" spans="6:14" x14ac:dyDescent="0.25">
      <c r="F14166" s="1"/>
      <c r="G14166" s="1"/>
      <c r="H14166" s="1"/>
      <c r="I14166" s="1"/>
      <c r="J14166" s="1"/>
      <c r="K14166" s="1"/>
      <c r="L14166" s="1"/>
      <c r="M14166" s="1"/>
      <c r="N14166" s="1"/>
    </row>
    <row r="14167" spans="6:14" x14ac:dyDescent="0.25">
      <c r="F14167" s="1"/>
      <c r="G14167" s="1"/>
      <c r="H14167" s="1"/>
      <c r="I14167" s="1"/>
      <c r="J14167" s="1"/>
      <c r="K14167" s="1"/>
      <c r="L14167" s="1"/>
      <c r="M14167" s="1"/>
      <c r="N14167" s="1"/>
    </row>
    <row r="14168" spans="6:14" x14ac:dyDescent="0.25">
      <c r="F14168" s="1"/>
      <c r="G14168" s="1"/>
      <c r="H14168" s="1"/>
      <c r="I14168" s="1"/>
      <c r="J14168" s="1"/>
      <c r="K14168" s="1"/>
      <c r="L14168" s="1"/>
      <c r="M14168" s="1"/>
      <c r="N14168" s="1"/>
    </row>
    <row r="14169" spans="6:14" x14ac:dyDescent="0.25">
      <c r="F14169" s="1"/>
      <c r="G14169" s="1"/>
      <c r="H14169" s="1"/>
      <c r="I14169" s="1"/>
      <c r="J14169" s="1"/>
      <c r="K14169" s="1"/>
      <c r="L14169" s="1"/>
      <c r="M14169" s="1"/>
      <c r="N14169" s="1"/>
    </row>
    <row r="14170" spans="6:14" x14ac:dyDescent="0.25">
      <c r="F14170" s="1"/>
      <c r="G14170" s="1"/>
      <c r="H14170" s="1"/>
      <c r="I14170" s="1"/>
      <c r="J14170" s="1"/>
      <c r="K14170" s="1"/>
      <c r="L14170" s="1"/>
      <c r="M14170" s="1"/>
      <c r="N14170" s="1"/>
    </row>
    <row r="14171" spans="6:14" x14ac:dyDescent="0.25">
      <c r="F14171" s="1"/>
      <c r="G14171" s="1"/>
      <c r="H14171" s="1"/>
      <c r="I14171" s="1"/>
      <c r="J14171" s="1"/>
      <c r="K14171" s="1"/>
      <c r="L14171" s="1"/>
      <c r="M14171" s="1"/>
      <c r="N14171" s="1"/>
    </row>
    <row r="14172" spans="6:14" x14ac:dyDescent="0.25">
      <c r="F14172" s="1"/>
      <c r="G14172" s="1"/>
      <c r="H14172" s="1"/>
      <c r="I14172" s="1"/>
      <c r="J14172" s="1"/>
      <c r="K14172" s="1"/>
      <c r="L14172" s="1"/>
      <c r="M14172" s="1"/>
      <c r="N14172" s="1"/>
    </row>
    <row r="14173" spans="6:14" x14ac:dyDescent="0.25">
      <c r="F14173" s="1"/>
      <c r="G14173" s="1"/>
      <c r="H14173" s="1"/>
      <c r="I14173" s="1"/>
      <c r="J14173" s="1"/>
      <c r="K14173" s="1"/>
      <c r="L14173" s="1"/>
      <c r="M14173" s="1"/>
      <c r="N14173" s="1"/>
    </row>
    <row r="14174" spans="6:14" x14ac:dyDescent="0.25">
      <c r="F14174" s="1"/>
      <c r="G14174" s="1"/>
      <c r="H14174" s="1"/>
      <c r="I14174" s="1"/>
      <c r="J14174" s="1"/>
      <c r="K14174" s="1"/>
      <c r="L14174" s="1"/>
      <c r="M14174" s="1"/>
      <c r="N14174" s="1"/>
    </row>
    <row r="14175" spans="6:14" x14ac:dyDescent="0.25">
      <c r="F14175" s="1"/>
      <c r="G14175" s="1"/>
      <c r="H14175" s="1"/>
      <c r="I14175" s="1"/>
      <c r="J14175" s="1"/>
      <c r="K14175" s="1"/>
      <c r="L14175" s="1"/>
      <c r="M14175" s="1"/>
      <c r="N14175" s="1"/>
    </row>
    <row r="14176" spans="6:14" x14ac:dyDescent="0.25">
      <c r="F14176" s="1"/>
      <c r="G14176" s="1"/>
      <c r="H14176" s="1"/>
      <c r="I14176" s="1"/>
      <c r="J14176" s="1"/>
      <c r="K14176" s="1"/>
      <c r="L14176" s="1"/>
      <c r="M14176" s="1"/>
      <c r="N14176" s="1"/>
    </row>
    <row r="14177" spans="6:14" x14ac:dyDescent="0.25">
      <c r="F14177" s="1"/>
      <c r="G14177" s="1"/>
      <c r="H14177" s="1"/>
      <c r="I14177" s="1"/>
      <c r="J14177" s="1"/>
      <c r="K14177" s="1"/>
      <c r="L14177" s="1"/>
      <c r="M14177" s="1"/>
      <c r="N14177" s="1"/>
    </row>
    <row r="14178" spans="6:14" x14ac:dyDescent="0.25">
      <c r="F14178" s="1"/>
      <c r="G14178" s="1"/>
      <c r="H14178" s="1"/>
      <c r="I14178" s="1"/>
      <c r="J14178" s="1"/>
      <c r="K14178" s="1"/>
      <c r="L14178" s="1"/>
      <c r="M14178" s="1"/>
      <c r="N14178" s="1"/>
    </row>
    <row r="14179" spans="6:14" x14ac:dyDescent="0.25">
      <c r="F14179" s="1"/>
      <c r="G14179" s="1"/>
      <c r="H14179" s="1"/>
      <c r="I14179" s="1"/>
      <c r="J14179" s="1"/>
      <c r="K14179" s="1"/>
      <c r="L14179" s="1"/>
      <c r="M14179" s="1"/>
      <c r="N14179" s="1"/>
    </row>
    <row r="14180" spans="6:14" x14ac:dyDescent="0.25">
      <c r="F14180" s="1"/>
      <c r="G14180" s="1"/>
      <c r="H14180" s="1"/>
      <c r="I14180" s="1"/>
      <c r="J14180" s="1"/>
      <c r="K14180" s="1"/>
      <c r="L14180" s="1"/>
      <c r="M14180" s="1"/>
      <c r="N14180" s="1"/>
    </row>
    <row r="14181" spans="6:14" x14ac:dyDescent="0.25">
      <c r="F14181" s="1"/>
      <c r="G14181" s="1"/>
      <c r="H14181" s="1"/>
      <c r="I14181" s="1"/>
      <c r="J14181" s="1"/>
      <c r="K14181" s="1"/>
      <c r="L14181" s="1"/>
      <c r="M14181" s="1"/>
      <c r="N14181" s="1"/>
    </row>
    <row r="14182" spans="6:14" x14ac:dyDescent="0.25">
      <c r="F14182" s="1"/>
      <c r="G14182" s="1"/>
      <c r="H14182" s="1"/>
      <c r="I14182" s="1"/>
      <c r="J14182" s="1"/>
      <c r="K14182" s="1"/>
      <c r="L14182" s="1"/>
      <c r="M14182" s="1"/>
      <c r="N14182" s="1"/>
    </row>
    <row r="14183" spans="6:14" x14ac:dyDescent="0.25">
      <c r="F14183" s="1"/>
      <c r="G14183" s="1"/>
      <c r="H14183" s="1"/>
      <c r="I14183" s="1"/>
      <c r="J14183" s="1"/>
      <c r="K14183" s="1"/>
      <c r="L14183" s="1"/>
      <c r="M14183" s="1"/>
      <c r="N14183" s="1"/>
    </row>
    <row r="14184" spans="6:14" x14ac:dyDescent="0.25">
      <c r="F14184" s="1"/>
      <c r="G14184" s="1"/>
      <c r="H14184" s="1"/>
      <c r="I14184" s="1"/>
      <c r="J14184" s="1"/>
      <c r="K14184" s="1"/>
      <c r="L14184" s="1"/>
      <c r="M14184" s="1"/>
      <c r="N14184" s="1"/>
    </row>
    <row r="14185" spans="6:14" x14ac:dyDescent="0.25">
      <c r="F14185" s="1"/>
      <c r="G14185" s="1"/>
      <c r="H14185" s="1"/>
      <c r="I14185" s="1"/>
      <c r="J14185" s="1"/>
      <c r="K14185" s="1"/>
      <c r="L14185" s="1"/>
      <c r="M14185" s="1"/>
      <c r="N14185" s="1"/>
    </row>
    <row r="14186" spans="6:14" x14ac:dyDescent="0.25">
      <c r="F14186" s="1"/>
      <c r="G14186" s="1"/>
      <c r="H14186" s="1"/>
      <c r="I14186" s="1"/>
      <c r="J14186" s="1"/>
      <c r="K14186" s="1"/>
      <c r="L14186" s="1"/>
      <c r="M14186" s="1"/>
      <c r="N14186" s="1"/>
    </row>
    <row r="14187" spans="6:14" x14ac:dyDescent="0.25">
      <c r="F14187" s="1"/>
      <c r="G14187" s="1"/>
      <c r="H14187" s="1"/>
      <c r="I14187" s="1"/>
      <c r="J14187" s="1"/>
      <c r="K14187" s="1"/>
      <c r="L14187" s="1"/>
      <c r="M14187" s="1"/>
      <c r="N14187" s="1"/>
    </row>
    <row r="14188" spans="6:14" x14ac:dyDescent="0.25">
      <c r="F14188" s="1"/>
      <c r="G14188" s="1"/>
      <c r="H14188" s="1"/>
      <c r="I14188" s="1"/>
      <c r="J14188" s="1"/>
      <c r="K14188" s="1"/>
      <c r="L14188" s="1"/>
      <c r="M14188" s="1"/>
      <c r="N14188" s="1"/>
    </row>
    <row r="14189" spans="6:14" x14ac:dyDescent="0.25">
      <c r="F14189" s="1"/>
      <c r="G14189" s="1"/>
      <c r="H14189" s="1"/>
      <c r="I14189" s="1"/>
      <c r="J14189" s="1"/>
      <c r="K14189" s="1"/>
      <c r="L14189" s="1"/>
      <c r="M14189" s="1"/>
      <c r="N14189" s="1"/>
    </row>
    <row r="14190" spans="6:14" x14ac:dyDescent="0.25">
      <c r="F14190" s="1"/>
      <c r="G14190" s="1"/>
      <c r="H14190" s="1"/>
      <c r="I14190" s="1"/>
      <c r="J14190" s="1"/>
      <c r="K14190" s="1"/>
      <c r="L14190" s="1"/>
      <c r="M14190" s="1"/>
      <c r="N14190" s="1"/>
    </row>
    <row r="14191" spans="6:14" x14ac:dyDescent="0.25">
      <c r="F14191" s="1"/>
      <c r="G14191" s="1"/>
      <c r="H14191" s="1"/>
      <c r="I14191" s="1"/>
      <c r="J14191" s="1"/>
      <c r="K14191" s="1"/>
      <c r="L14191" s="1"/>
      <c r="M14191" s="1"/>
      <c r="N14191" s="1"/>
    </row>
    <row r="14192" spans="6:14" x14ac:dyDescent="0.25">
      <c r="F14192" s="1"/>
      <c r="G14192" s="1"/>
      <c r="H14192" s="1"/>
      <c r="I14192" s="1"/>
      <c r="J14192" s="1"/>
      <c r="K14192" s="1"/>
      <c r="L14192" s="1"/>
      <c r="M14192" s="1"/>
      <c r="N14192" s="1"/>
    </row>
    <row r="14193" spans="6:14" x14ac:dyDescent="0.25">
      <c r="F14193" s="1"/>
      <c r="G14193" s="1"/>
      <c r="H14193" s="1"/>
      <c r="I14193" s="1"/>
      <c r="J14193" s="1"/>
      <c r="K14193" s="1"/>
      <c r="L14193" s="1"/>
      <c r="M14193" s="1"/>
      <c r="N14193" s="1"/>
    </row>
    <row r="14194" spans="6:14" x14ac:dyDescent="0.25">
      <c r="F14194" s="1"/>
      <c r="G14194" s="1"/>
      <c r="H14194" s="1"/>
      <c r="I14194" s="1"/>
      <c r="J14194" s="1"/>
      <c r="K14194" s="1"/>
      <c r="L14194" s="1"/>
      <c r="M14194" s="1"/>
      <c r="N14194" s="1"/>
    </row>
    <row r="14195" spans="6:14" x14ac:dyDescent="0.25">
      <c r="F14195" s="1"/>
      <c r="G14195" s="1"/>
      <c r="H14195" s="1"/>
      <c r="I14195" s="1"/>
      <c r="J14195" s="1"/>
      <c r="K14195" s="1"/>
      <c r="L14195" s="1"/>
      <c r="M14195" s="1"/>
      <c r="N14195" s="1"/>
    </row>
    <row r="14196" spans="6:14" x14ac:dyDescent="0.25">
      <c r="F14196" s="1"/>
      <c r="G14196" s="1"/>
      <c r="H14196" s="1"/>
      <c r="I14196" s="1"/>
      <c r="J14196" s="1"/>
      <c r="K14196" s="1"/>
      <c r="L14196" s="1"/>
      <c r="M14196" s="1"/>
      <c r="N14196" s="1"/>
    </row>
    <row r="14197" spans="6:14" x14ac:dyDescent="0.25">
      <c r="F14197" s="1"/>
      <c r="G14197" s="1"/>
      <c r="H14197" s="1"/>
      <c r="I14197" s="1"/>
      <c r="J14197" s="1"/>
      <c r="K14197" s="1"/>
      <c r="L14197" s="1"/>
      <c r="M14197" s="1"/>
      <c r="N14197" s="1"/>
    </row>
    <row r="14198" spans="6:14" x14ac:dyDescent="0.25">
      <c r="F14198" s="1"/>
      <c r="G14198" s="1"/>
      <c r="H14198" s="1"/>
      <c r="I14198" s="1"/>
      <c r="J14198" s="1"/>
      <c r="K14198" s="1"/>
      <c r="L14198" s="1"/>
      <c r="M14198" s="1"/>
      <c r="N14198" s="1"/>
    </row>
    <row r="14199" spans="6:14" x14ac:dyDescent="0.25">
      <c r="F14199" s="1"/>
      <c r="G14199" s="1"/>
      <c r="H14199" s="1"/>
      <c r="I14199" s="1"/>
      <c r="J14199" s="1"/>
      <c r="K14199" s="1"/>
      <c r="L14199" s="1"/>
      <c r="M14199" s="1"/>
      <c r="N14199" s="1"/>
    </row>
    <row r="14200" spans="6:14" x14ac:dyDescent="0.25">
      <c r="F14200" s="1"/>
      <c r="G14200" s="1"/>
      <c r="H14200" s="1"/>
      <c r="I14200" s="1"/>
      <c r="J14200" s="1"/>
      <c r="K14200" s="1"/>
      <c r="L14200" s="1"/>
      <c r="M14200" s="1"/>
      <c r="N14200" s="1"/>
    </row>
    <row r="14201" spans="6:14" x14ac:dyDescent="0.25">
      <c r="F14201" s="1"/>
      <c r="G14201" s="1"/>
      <c r="H14201" s="1"/>
      <c r="I14201" s="1"/>
      <c r="J14201" s="1"/>
      <c r="K14201" s="1"/>
      <c r="L14201" s="1"/>
      <c r="M14201" s="1"/>
      <c r="N14201" s="1"/>
    </row>
    <row r="14202" spans="6:14" x14ac:dyDescent="0.25">
      <c r="F14202" s="1"/>
      <c r="G14202" s="1"/>
      <c r="H14202" s="1"/>
      <c r="I14202" s="1"/>
      <c r="J14202" s="1"/>
      <c r="K14202" s="1"/>
      <c r="L14202" s="1"/>
      <c r="M14202" s="1"/>
      <c r="N14202" s="1"/>
    </row>
    <row r="14203" spans="6:14" x14ac:dyDescent="0.25">
      <c r="F14203" s="1"/>
      <c r="G14203" s="1"/>
      <c r="H14203" s="1"/>
      <c r="I14203" s="1"/>
      <c r="J14203" s="1"/>
      <c r="K14203" s="1"/>
      <c r="L14203" s="1"/>
      <c r="M14203" s="1"/>
      <c r="N14203" s="1"/>
    </row>
    <row r="14204" spans="6:14" x14ac:dyDescent="0.25">
      <c r="F14204" s="1"/>
      <c r="G14204" s="1"/>
      <c r="H14204" s="1"/>
      <c r="I14204" s="1"/>
      <c r="J14204" s="1"/>
      <c r="K14204" s="1"/>
      <c r="L14204" s="1"/>
      <c r="M14204" s="1"/>
      <c r="N14204" s="1"/>
    </row>
    <row r="14205" spans="6:14" x14ac:dyDescent="0.25">
      <c r="F14205" s="1"/>
      <c r="G14205" s="1"/>
      <c r="H14205" s="1"/>
      <c r="I14205" s="1"/>
      <c r="J14205" s="1"/>
      <c r="K14205" s="1"/>
      <c r="L14205" s="1"/>
      <c r="M14205" s="1"/>
      <c r="N14205" s="1"/>
    </row>
    <row r="14206" spans="6:14" x14ac:dyDescent="0.25">
      <c r="F14206" s="1"/>
      <c r="G14206" s="1"/>
      <c r="H14206" s="1"/>
      <c r="I14206" s="1"/>
      <c r="J14206" s="1"/>
      <c r="K14206" s="1"/>
      <c r="L14206" s="1"/>
      <c r="M14206" s="1"/>
      <c r="N14206" s="1"/>
    </row>
    <row r="14207" spans="6:14" x14ac:dyDescent="0.25">
      <c r="F14207" s="1"/>
      <c r="G14207" s="1"/>
      <c r="H14207" s="1"/>
      <c r="I14207" s="1"/>
      <c r="J14207" s="1"/>
      <c r="K14207" s="1"/>
      <c r="L14207" s="1"/>
      <c r="M14207" s="1"/>
      <c r="N14207" s="1"/>
    </row>
    <row r="14208" spans="6:14" x14ac:dyDescent="0.25">
      <c r="F14208" s="1"/>
      <c r="G14208" s="1"/>
      <c r="H14208" s="1"/>
      <c r="I14208" s="1"/>
      <c r="J14208" s="1"/>
      <c r="K14208" s="1"/>
      <c r="L14208" s="1"/>
      <c r="M14208" s="1"/>
      <c r="N14208" s="1"/>
    </row>
    <row r="14209" spans="6:14" x14ac:dyDescent="0.25">
      <c r="F14209" s="1"/>
      <c r="G14209" s="1"/>
      <c r="H14209" s="1"/>
      <c r="I14209" s="1"/>
      <c r="J14209" s="1"/>
      <c r="K14209" s="1"/>
      <c r="L14209" s="1"/>
      <c r="M14209" s="1"/>
      <c r="N14209" s="1"/>
    </row>
    <row r="14210" spans="6:14" x14ac:dyDescent="0.25">
      <c r="F14210" s="1"/>
      <c r="G14210" s="1"/>
      <c r="H14210" s="1"/>
      <c r="I14210" s="1"/>
      <c r="J14210" s="1"/>
      <c r="K14210" s="1"/>
      <c r="L14210" s="1"/>
      <c r="M14210" s="1"/>
      <c r="N14210" s="1"/>
    </row>
    <row r="14211" spans="6:14" x14ac:dyDescent="0.25">
      <c r="F14211" s="1"/>
      <c r="G14211" s="1"/>
      <c r="H14211" s="1"/>
      <c r="I14211" s="1"/>
      <c r="J14211" s="1"/>
      <c r="K14211" s="1"/>
      <c r="L14211" s="1"/>
      <c r="M14211" s="1"/>
      <c r="N14211" s="1"/>
    </row>
    <row r="14212" spans="6:14" x14ac:dyDescent="0.25">
      <c r="F14212" s="1"/>
      <c r="G14212" s="1"/>
      <c r="H14212" s="1"/>
      <c r="I14212" s="1"/>
      <c r="J14212" s="1"/>
      <c r="K14212" s="1"/>
      <c r="L14212" s="1"/>
      <c r="M14212" s="1"/>
      <c r="N14212" s="1"/>
    </row>
    <row r="14213" spans="6:14" x14ac:dyDescent="0.25">
      <c r="F14213" s="1"/>
      <c r="G14213" s="1"/>
      <c r="H14213" s="1"/>
      <c r="I14213" s="1"/>
      <c r="J14213" s="1"/>
      <c r="K14213" s="1"/>
      <c r="L14213" s="1"/>
      <c r="M14213" s="1"/>
      <c r="N14213" s="1"/>
    </row>
    <row r="14214" spans="6:14" x14ac:dyDescent="0.25">
      <c r="F14214" s="1"/>
      <c r="G14214" s="1"/>
      <c r="H14214" s="1"/>
      <c r="I14214" s="1"/>
      <c r="J14214" s="1"/>
      <c r="K14214" s="1"/>
      <c r="L14214" s="1"/>
      <c r="M14214" s="1"/>
      <c r="N14214" s="1"/>
    </row>
    <row r="14215" spans="6:14" x14ac:dyDescent="0.25">
      <c r="F14215" s="1"/>
      <c r="G14215" s="1"/>
      <c r="H14215" s="1"/>
      <c r="I14215" s="1"/>
      <c r="J14215" s="1"/>
      <c r="K14215" s="1"/>
      <c r="L14215" s="1"/>
      <c r="M14215" s="1"/>
      <c r="N14215" s="1"/>
    </row>
    <row r="14216" spans="6:14" x14ac:dyDescent="0.25">
      <c r="F14216" s="1"/>
      <c r="G14216" s="1"/>
      <c r="H14216" s="1"/>
      <c r="I14216" s="1"/>
      <c r="J14216" s="1"/>
      <c r="K14216" s="1"/>
      <c r="L14216" s="1"/>
      <c r="M14216" s="1"/>
      <c r="N14216" s="1"/>
    </row>
    <row r="14217" spans="6:14" x14ac:dyDescent="0.25">
      <c r="F14217" s="1"/>
      <c r="G14217" s="1"/>
      <c r="H14217" s="1"/>
      <c r="I14217" s="1"/>
      <c r="J14217" s="1"/>
      <c r="K14217" s="1"/>
      <c r="L14217" s="1"/>
      <c r="M14217" s="1"/>
      <c r="N14217" s="1"/>
    </row>
    <row r="14218" spans="6:14" x14ac:dyDescent="0.25">
      <c r="F14218" s="1"/>
      <c r="G14218" s="1"/>
      <c r="H14218" s="1"/>
      <c r="I14218" s="1"/>
      <c r="J14218" s="1"/>
      <c r="K14218" s="1"/>
      <c r="L14218" s="1"/>
      <c r="M14218" s="1"/>
      <c r="N14218" s="1"/>
    </row>
    <row r="14219" spans="6:14" x14ac:dyDescent="0.25">
      <c r="F14219" s="1"/>
      <c r="G14219" s="1"/>
      <c r="H14219" s="1"/>
      <c r="I14219" s="1"/>
      <c r="J14219" s="1"/>
      <c r="K14219" s="1"/>
      <c r="L14219" s="1"/>
      <c r="M14219" s="1"/>
      <c r="N14219" s="1"/>
    </row>
    <row r="14220" spans="6:14" x14ac:dyDescent="0.25">
      <c r="F14220" s="1"/>
      <c r="G14220" s="1"/>
      <c r="H14220" s="1"/>
      <c r="I14220" s="1"/>
      <c r="J14220" s="1"/>
      <c r="K14220" s="1"/>
      <c r="L14220" s="1"/>
      <c r="M14220" s="1"/>
      <c r="N14220" s="1"/>
    </row>
    <row r="14221" spans="6:14" x14ac:dyDescent="0.25">
      <c r="F14221" s="1"/>
      <c r="G14221" s="1"/>
      <c r="H14221" s="1"/>
      <c r="I14221" s="1"/>
      <c r="J14221" s="1"/>
      <c r="K14221" s="1"/>
      <c r="L14221" s="1"/>
      <c r="M14221" s="1"/>
      <c r="N14221" s="1"/>
    </row>
    <row r="14222" spans="6:14" x14ac:dyDescent="0.25">
      <c r="F14222" s="1"/>
      <c r="G14222" s="1"/>
      <c r="H14222" s="1"/>
      <c r="I14222" s="1"/>
      <c r="J14222" s="1"/>
      <c r="K14222" s="1"/>
      <c r="L14222" s="1"/>
      <c r="M14222" s="1"/>
      <c r="N14222" s="1"/>
    </row>
    <row r="14223" spans="6:14" x14ac:dyDescent="0.25">
      <c r="F14223" s="1"/>
      <c r="G14223" s="1"/>
      <c r="H14223" s="1"/>
      <c r="I14223" s="1"/>
      <c r="J14223" s="1"/>
      <c r="K14223" s="1"/>
      <c r="L14223" s="1"/>
      <c r="M14223" s="1"/>
      <c r="N14223" s="1"/>
    </row>
    <row r="14224" spans="6:14" x14ac:dyDescent="0.25">
      <c r="F14224" s="1"/>
      <c r="G14224" s="1"/>
      <c r="H14224" s="1"/>
      <c r="I14224" s="1"/>
      <c r="J14224" s="1"/>
      <c r="K14224" s="1"/>
      <c r="L14224" s="1"/>
      <c r="M14224" s="1"/>
      <c r="N14224" s="1"/>
    </row>
    <row r="14225" spans="6:14" x14ac:dyDescent="0.25">
      <c r="F14225" s="1"/>
      <c r="G14225" s="1"/>
      <c r="H14225" s="1"/>
      <c r="I14225" s="1"/>
      <c r="J14225" s="1"/>
      <c r="K14225" s="1"/>
      <c r="L14225" s="1"/>
      <c r="M14225" s="1"/>
      <c r="N14225" s="1"/>
    </row>
    <row r="14226" spans="6:14" x14ac:dyDescent="0.25">
      <c r="F14226" s="1"/>
      <c r="G14226" s="1"/>
      <c r="H14226" s="1"/>
      <c r="I14226" s="1"/>
      <c r="J14226" s="1"/>
      <c r="K14226" s="1"/>
      <c r="L14226" s="1"/>
      <c r="M14226" s="1"/>
      <c r="N14226" s="1"/>
    </row>
    <row r="14227" spans="6:14" x14ac:dyDescent="0.25">
      <c r="F14227" s="1"/>
      <c r="G14227" s="1"/>
      <c r="H14227" s="1"/>
      <c r="I14227" s="1"/>
      <c r="J14227" s="1"/>
      <c r="K14227" s="1"/>
      <c r="L14227" s="1"/>
      <c r="M14227" s="1"/>
      <c r="N14227" s="1"/>
    </row>
    <row r="14228" spans="6:14" x14ac:dyDescent="0.25">
      <c r="F14228" s="1"/>
      <c r="G14228" s="1"/>
      <c r="H14228" s="1"/>
      <c r="I14228" s="1"/>
      <c r="J14228" s="1"/>
      <c r="K14228" s="1"/>
      <c r="L14228" s="1"/>
      <c r="M14228" s="1"/>
      <c r="N14228" s="1"/>
    </row>
    <row r="14229" spans="6:14" x14ac:dyDescent="0.25">
      <c r="F14229" s="1"/>
      <c r="G14229" s="1"/>
      <c r="H14229" s="1"/>
      <c r="I14229" s="1"/>
      <c r="J14229" s="1"/>
      <c r="K14229" s="1"/>
      <c r="L14229" s="1"/>
      <c r="M14229" s="1"/>
      <c r="N14229" s="1"/>
    </row>
    <row r="14230" spans="6:14" x14ac:dyDescent="0.25">
      <c r="F14230" s="1"/>
      <c r="G14230" s="1"/>
      <c r="H14230" s="1"/>
      <c r="I14230" s="1"/>
      <c r="J14230" s="1"/>
      <c r="K14230" s="1"/>
      <c r="L14230" s="1"/>
      <c r="M14230" s="1"/>
      <c r="N14230" s="1"/>
    </row>
    <row r="14231" spans="6:14" x14ac:dyDescent="0.25">
      <c r="F14231" s="1"/>
      <c r="G14231" s="1"/>
      <c r="H14231" s="1"/>
      <c r="I14231" s="1"/>
      <c r="J14231" s="1"/>
      <c r="K14231" s="1"/>
      <c r="L14231" s="1"/>
      <c r="M14231" s="1"/>
      <c r="N14231" s="1"/>
    </row>
    <row r="14232" spans="6:14" x14ac:dyDescent="0.25">
      <c r="F14232" s="1"/>
      <c r="G14232" s="1"/>
      <c r="H14232" s="1"/>
      <c r="I14232" s="1"/>
      <c r="J14232" s="1"/>
      <c r="K14232" s="1"/>
      <c r="L14232" s="1"/>
      <c r="M14232" s="1"/>
      <c r="N14232" s="1"/>
    </row>
    <row r="14233" spans="6:14" x14ac:dyDescent="0.25">
      <c r="F14233" s="1"/>
      <c r="G14233" s="1"/>
      <c r="H14233" s="1"/>
      <c r="I14233" s="1"/>
      <c r="J14233" s="1"/>
      <c r="K14233" s="1"/>
      <c r="L14233" s="1"/>
      <c r="M14233" s="1"/>
      <c r="N14233" s="1"/>
    </row>
    <row r="14234" spans="6:14" x14ac:dyDescent="0.25">
      <c r="F14234" s="1"/>
      <c r="G14234" s="1"/>
      <c r="H14234" s="1"/>
      <c r="I14234" s="1"/>
      <c r="J14234" s="1"/>
      <c r="K14234" s="1"/>
      <c r="L14234" s="1"/>
      <c r="M14234" s="1"/>
      <c r="N14234" s="1"/>
    </row>
    <row r="14235" spans="6:14" x14ac:dyDescent="0.25">
      <c r="F14235" s="1"/>
      <c r="G14235" s="1"/>
      <c r="H14235" s="1"/>
      <c r="I14235" s="1"/>
      <c r="J14235" s="1"/>
      <c r="K14235" s="1"/>
      <c r="L14235" s="1"/>
      <c r="M14235" s="1"/>
      <c r="N14235" s="1"/>
    </row>
    <row r="14236" spans="6:14" x14ac:dyDescent="0.25">
      <c r="F14236" s="1"/>
      <c r="G14236" s="1"/>
      <c r="H14236" s="1"/>
      <c r="I14236" s="1"/>
      <c r="J14236" s="1"/>
      <c r="K14236" s="1"/>
      <c r="L14236" s="1"/>
      <c r="M14236" s="1"/>
      <c r="N14236" s="1"/>
    </row>
    <row r="14237" spans="6:14" x14ac:dyDescent="0.25">
      <c r="F14237" s="1"/>
      <c r="G14237" s="1"/>
      <c r="H14237" s="1"/>
      <c r="I14237" s="1"/>
      <c r="J14237" s="1"/>
      <c r="K14237" s="1"/>
      <c r="L14237" s="1"/>
      <c r="M14237" s="1"/>
      <c r="N14237" s="1"/>
    </row>
    <row r="14238" spans="6:14" x14ac:dyDescent="0.25">
      <c r="F14238" s="1"/>
      <c r="G14238" s="1"/>
      <c r="H14238" s="1"/>
      <c r="I14238" s="1"/>
      <c r="J14238" s="1"/>
      <c r="K14238" s="1"/>
      <c r="L14238" s="1"/>
      <c r="M14238" s="1"/>
      <c r="N14238" s="1"/>
    </row>
    <row r="14239" spans="6:14" x14ac:dyDescent="0.25">
      <c r="F14239" s="1"/>
      <c r="G14239" s="1"/>
      <c r="H14239" s="1"/>
      <c r="I14239" s="1"/>
      <c r="J14239" s="1"/>
      <c r="K14239" s="1"/>
      <c r="L14239" s="1"/>
      <c r="M14239" s="1"/>
      <c r="N14239" s="1"/>
    </row>
    <row r="14240" spans="6:14" x14ac:dyDescent="0.25">
      <c r="F14240" s="1"/>
      <c r="G14240" s="1"/>
      <c r="H14240" s="1"/>
      <c r="I14240" s="1"/>
      <c r="J14240" s="1"/>
      <c r="K14240" s="1"/>
      <c r="L14240" s="1"/>
      <c r="M14240" s="1"/>
      <c r="N14240" s="1"/>
    </row>
    <row r="14241" spans="6:14" x14ac:dyDescent="0.25">
      <c r="F14241" s="1"/>
      <c r="G14241" s="1"/>
      <c r="H14241" s="1"/>
      <c r="I14241" s="1"/>
      <c r="J14241" s="1"/>
      <c r="K14241" s="1"/>
      <c r="L14241" s="1"/>
      <c r="M14241" s="1"/>
      <c r="N14241" s="1"/>
    </row>
    <row r="14242" spans="6:14" x14ac:dyDescent="0.25">
      <c r="F14242" s="1"/>
      <c r="G14242" s="1"/>
      <c r="H14242" s="1"/>
      <c r="I14242" s="1"/>
      <c r="J14242" s="1"/>
      <c r="K14242" s="1"/>
      <c r="L14242" s="1"/>
      <c r="M14242" s="1"/>
      <c r="N14242" s="1"/>
    </row>
    <row r="14243" spans="6:14" x14ac:dyDescent="0.25">
      <c r="F14243" s="1"/>
      <c r="G14243" s="1"/>
      <c r="H14243" s="1"/>
      <c r="I14243" s="1"/>
      <c r="J14243" s="1"/>
      <c r="K14243" s="1"/>
      <c r="L14243" s="1"/>
      <c r="M14243" s="1"/>
      <c r="N14243" s="1"/>
    </row>
    <row r="14244" spans="6:14" x14ac:dyDescent="0.25">
      <c r="F14244" s="1"/>
      <c r="G14244" s="1"/>
      <c r="H14244" s="1"/>
      <c r="I14244" s="1"/>
      <c r="J14244" s="1"/>
      <c r="K14244" s="1"/>
      <c r="L14244" s="1"/>
      <c r="M14244" s="1"/>
      <c r="N14244" s="1"/>
    </row>
    <row r="14245" spans="6:14" x14ac:dyDescent="0.25">
      <c r="F14245" s="1"/>
      <c r="G14245" s="1"/>
      <c r="H14245" s="1"/>
      <c r="I14245" s="1"/>
      <c r="J14245" s="1"/>
      <c r="K14245" s="1"/>
      <c r="L14245" s="1"/>
      <c r="M14245" s="1"/>
      <c r="N14245" s="1"/>
    </row>
    <row r="14246" spans="6:14" x14ac:dyDescent="0.25">
      <c r="F14246" s="1"/>
      <c r="G14246" s="1"/>
      <c r="H14246" s="1"/>
      <c r="I14246" s="1"/>
      <c r="J14246" s="1"/>
      <c r="K14246" s="1"/>
      <c r="L14246" s="1"/>
      <c r="M14246" s="1"/>
      <c r="N14246" s="1"/>
    </row>
    <row r="14247" spans="6:14" x14ac:dyDescent="0.25">
      <c r="F14247" s="1"/>
      <c r="G14247" s="1"/>
      <c r="H14247" s="1"/>
      <c r="I14247" s="1"/>
      <c r="J14247" s="1"/>
      <c r="K14247" s="1"/>
      <c r="L14247" s="1"/>
      <c r="M14247" s="1"/>
      <c r="N14247" s="1"/>
    </row>
    <row r="14248" spans="6:14" x14ac:dyDescent="0.25">
      <c r="F14248" s="1"/>
      <c r="G14248" s="1"/>
      <c r="H14248" s="1"/>
      <c r="I14248" s="1"/>
      <c r="J14248" s="1"/>
      <c r="K14248" s="1"/>
      <c r="L14248" s="1"/>
      <c r="M14248" s="1"/>
      <c r="N14248" s="1"/>
    </row>
    <row r="14249" spans="6:14" x14ac:dyDescent="0.25">
      <c r="F14249" s="1"/>
      <c r="G14249" s="1"/>
      <c r="H14249" s="1"/>
      <c r="I14249" s="1"/>
      <c r="J14249" s="1"/>
      <c r="K14249" s="1"/>
      <c r="L14249" s="1"/>
      <c r="M14249" s="1"/>
      <c r="N14249" s="1"/>
    </row>
    <row r="14250" spans="6:14" x14ac:dyDescent="0.25">
      <c r="F14250" s="1"/>
      <c r="G14250" s="1"/>
      <c r="H14250" s="1"/>
      <c r="I14250" s="1"/>
      <c r="J14250" s="1"/>
      <c r="K14250" s="1"/>
      <c r="L14250" s="1"/>
      <c r="M14250" s="1"/>
      <c r="N14250" s="1"/>
    </row>
    <row r="14251" spans="6:14" x14ac:dyDescent="0.25">
      <c r="F14251" s="1"/>
      <c r="G14251" s="1"/>
      <c r="H14251" s="1"/>
      <c r="I14251" s="1"/>
      <c r="J14251" s="1"/>
      <c r="K14251" s="1"/>
      <c r="L14251" s="1"/>
      <c r="M14251" s="1"/>
      <c r="N14251" s="1"/>
    </row>
    <row r="14252" spans="6:14" x14ac:dyDescent="0.25">
      <c r="F14252" s="1"/>
      <c r="G14252" s="1"/>
      <c r="H14252" s="1"/>
      <c r="I14252" s="1"/>
      <c r="J14252" s="1"/>
      <c r="K14252" s="1"/>
      <c r="L14252" s="1"/>
      <c r="M14252" s="1"/>
      <c r="N14252" s="1"/>
    </row>
    <row r="14253" spans="6:14" x14ac:dyDescent="0.25">
      <c r="F14253" s="1"/>
      <c r="G14253" s="1"/>
      <c r="H14253" s="1"/>
      <c r="I14253" s="1"/>
      <c r="J14253" s="1"/>
      <c r="K14253" s="1"/>
      <c r="L14253" s="1"/>
      <c r="M14253" s="1"/>
      <c r="N14253" s="1"/>
    </row>
    <row r="14254" spans="6:14" x14ac:dyDescent="0.25">
      <c r="F14254" s="1"/>
      <c r="G14254" s="1"/>
      <c r="H14254" s="1"/>
      <c r="I14254" s="1"/>
      <c r="J14254" s="1"/>
      <c r="K14254" s="1"/>
      <c r="L14254" s="1"/>
      <c r="M14254" s="1"/>
      <c r="N14254" s="1"/>
    </row>
    <row r="14255" spans="6:14" x14ac:dyDescent="0.25">
      <c r="F14255" s="1"/>
      <c r="G14255" s="1"/>
      <c r="H14255" s="1"/>
      <c r="I14255" s="1"/>
      <c r="J14255" s="1"/>
      <c r="K14255" s="1"/>
      <c r="L14255" s="1"/>
      <c r="M14255" s="1"/>
      <c r="N14255" s="1"/>
    </row>
    <row r="14256" spans="6:14" x14ac:dyDescent="0.25">
      <c r="F14256" s="1"/>
      <c r="G14256" s="1"/>
      <c r="H14256" s="1"/>
      <c r="I14256" s="1"/>
      <c r="J14256" s="1"/>
      <c r="K14256" s="1"/>
      <c r="L14256" s="1"/>
      <c r="M14256" s="1"/>
      <c r="N14256" s="1"/>
    </row>
    <row r="14257" spans="6:14" x14ac:dyDescent="0.25">
      <c r="F14257" s="1"/>
      <c r="G14257" s="1"/>
      <c r="H14257" s="1"/>
      <c r="I14257" s="1"/>
      <c r="J14257" s="1"/>
      <c r="K14257" s="1"/>
      <c r="L14257" s="1"/>
      <c r="M14257" s="1"/>
      <c r="N14257" s="1"/>
    </row>
    <row r="14258" spans="6:14" x14ac:dyDescent="0.25">
      <c r="F14258" s="1"/>
      <c r="G14258" s="1"/>
      <c r="H14258" s="1"/>
      <c r="I14258" s="1"/>
      <c r="J14258" s="1"/>
      <c r="K14258" s="1"/>
      <c r="L14258" s="1"/>
      <c r="M14258" s="1"/>
      <c r="N14258" s="1"/>
    </row>
    <row r="14259" spans="6:14" x14ac:dyDescent="0.25">
      <c r="F14259" s="1"/>
      <c r="G14259" s="1"/>
      <c r="H14259" s="1"/>
      <c r="I14259" s="1"/>
      <c r="J14259" s="1"/>
      <c r="K14259" s="1"/>
      <c r="L14259" s="1"/>
      <c r="M14259" s="1"/>
      <c r="N14259" s="1"/>
    </row>
    <row r="14260" spans="6:14" x14ac:dyDescent="0.25">
      <c r="F14260" s="1"/>
      <c r="G14260" s="1"/>
      <c r="H14260" s="1"/>
      <c r="I14260" s="1"/>
      <c r="J14260" s="1"/>
      <c r="K14260" s="1"/>
      <c r="L14260" s="1"/>
      <c r="M14260" s="1"/>
      <c r="N14260" s="1"/>
    </row>
    <row r="14261" spans="6:14" x14ac:dyDescent="0.25">
      <c r="F14261" s="1"/>
      <c r="G14261" s="1"/>
      <c r="H14261" s="1"/>
      <c r="I14261" s="1"/>
      <c r="J14261" s="1"/>
      <c r="K14261" s="1"/>
      <c r="L14261" s="1"/>
      <c r="M14261" s="1"/>
      <c r="N14261" s="1"/>
    </row>
    <row r="14262" spans="6:14" x14ac:dyDescent="0.25">
      <c r="F14262" s="1"/>
      <c r="G14262" s="1"/>
      <c r="H14262" s="1"/>
      <c r="I14262" s="1"/>
      <c r="J14262" s="1"/>
      <c r="K14262" s="1"/>
      <c r="L14262" s="1"/>
      <c r="M14262" s="1"/>
      <c r="N14262" s="1"/>
    </row>
    <row r="14263" spans="6:14" x14ac:dyDescent="0.25">
      <c r="F14263" s="1"/>
      <c r="G14263" s="1"/>
      <c r="H14263" s="1"/>
      <c r="I14263" s="1"/>
      <c r="J14263" s="1"/>
      <c r="K14263" s="1"/>
      <c r="L14263" s="1"/>
      <c r="M14263" s="1"/>
      <c r="N14263" s="1"/>
    </row>
    <row r="14264" spans="6:14" x14ac:dyDescent="0.25">
      <c r="F14264" s="1"/>
      <c r="G14264" s="1"/>
      <c r="H14264" s="1"/>
      <c r="I14264" s="1"/>
      <c r="J14264" s="1"/>
      <c r="K14264" s="1"/>
      <c r="L14264" s="1"/>
      <c r="M14264" s="1"/>
      <c r="N14264" s="1"/>
    </row>
    <row r="14265" spans="6:14" x14ac:dyDescent="0.25">
      <c r="F14265" s="1"/>
      <c r="G14265" s="1"/>
      <c r="H14265" s="1"/>
      <c r="I14265" s="1"/>
      <c r="J14265" s="1"/>
      <c r="K14265" s="1"/>
      <c r="L14265" s="1"/>
      <c r="M14265" s="1"/>
      <c r="N14265" s="1"/>
    </row>
    <row r="14266" spans="6:14" x14ac:dyDescent="0.25">
      <c r="F14266" s="1"/>
      <c r="G14266" s="1"/>
      <c r="H14266" s="1"/>
      <c r="I14266" s="1"/>
      <c r="J14266" s="1"/>
      <c r="K14266" s="1"/>
      <c r="L14266" s="1"/>
      <c r="M14266" s="1"/>
      <c r="N14266" s="1"/>
    </row>
    <row r="14267" spans="6:14" x14ac:dyDescent="0.25">
      <c r="F14267" s="1"/>
      <c r="G14267" s="1"/>
      <c r="H14267" s="1"/>
      <c r="I14267" s="1"/>
      <c r="J14267" s="1"/>
      <c r="K14267" s="1"/>
      <c r="L14267" s="1"/>
      <c r="M14267" s="1"/>
      <c r="N14267" s="1"/>
    </row>
    <row r="14268" spans="6:14" x14ac:dyDescent="0.25">
      <c r="F14268" s="1"/>
      <c r="G14268" s="1"/>
      <c r="H14268" s="1"/>
      <c r="I14268" s="1"/>
      <c r="J14268" s="1"/>
      <c r="K14268" s="1"/>
      <c r="L14268" s="1"/>
      <c r="M14268" s="1"/>
      <c r="N14268" s="1"/>
    </row>
    <row r="14269" spans="6:14" x14ac:dyDescent="0.25">
      <c r="F14269" s="1"/>
      <c r="G14269" s="1"/>
      <c r="H14269" s="1"/>
      <c r="I14269" s="1"/>
      <c r="J14269" s="1"/>
      <c r="K14269" s="1"/>
      <c r="L14269" s="1"/>
      <c r="M14269" s="1"/>
      <c r="N14269" s="1"/>
    </row>
    <row r="14270" spans="6:14" x14ac:dyDescent="0.25">
      <c r="F14270" s="1"/>
      <c r="G14270" s="1"/>
      <c r="H14270" s="1"/>
      <c r="I14270" s="1"/>
      <c r="J14270" s="1"/>
      <c r="K14270" s="1"/>
      <c r="L14270" s="1"/>
      <c r="M14270" s="1"/>
      <c r="N14270" s="1"/>
    </row>
    <row r="14271" spans="6:14" x14ac:dyDescent="0.25">
      <c r="F14271" s="1"/>
      <c r="G14271" s="1"/>
      <c r="H14271" s="1"/>
      <c r="I14271" s="1"/>
      <c r="J14271" s="1"/>
      <c r="K14271" s="1"/>
      <c r="L14271" s="1"/>
      <c r="M14271" s="1"/>
      <c r="N14271" s="1"/>
    </row>
    <row r="14272" spans="6:14" x14ac:dyDescent="0.25">
      <c r="F14272" s="1"/>
      <c r="G14272" s="1"/>
      <c r="H14272" s="1"/>
      <c r="I14272" s="1"/>
      <c r="J14272" s="1"/>
      <c r="K14272" s="1"/>
      <c r="L14272" s="1"/>
      <c r="M14272" s="1"/>
      <c r="N14272" s="1"/>
    </row>
    <row r="14273" spans="6:14" x14ac:dyDescent="0.25">
      <c r="F14273" s="1"/>
      <c r="G14273" s="1"/>
      <c r="H14273" s="1"/>
      <c r="I14273" s="1"/>
      <c r="J14273" s="1"/>
      <c r="K14273" s="1"/>
      <c r="L14273" s="1"/>
      <c r="M14273" s="1"/>
      <c r="N14273" s="1"/>
    </row>
    <row r="14274" spans="6:14" x14ac:dyDescent="0.25">
      <c r="F14274" s="1"/>
      <c r="G14274" s="1"/>
      <c r="H14274" s="1"/>
      <c r="I14274" s="1"/>
      <c r="J14274" s="1"/>
      <c r="K14274" s="1"/>
      <c r="L14274" s="1"/>
      <c r="M14274" s="1"/>
      <c r="N14274" s="1"/>
    </row>
    <row r="14275" spans="6:14" x14ac:dyDescent="0.25">
      <c r="F14275" s="1"/>
      <c r="G14275" s="1"/>
      <c r="H14275" s="1"/>
      <c r="I14275" s="1"/>
      <c r="J14275" s="1"/>
      <c r="K14275" s="1"/>
      <c r="L14275" s="1"/>
      <c r="M14275" s="1"/>
      <c r="N14275" s="1"/>
    </row>
    <row r="14276" spans="6:14" x14ac:dyDescent="0.25">
      <c r="F14276" s="1"/>
      <c r="G14276" s="1"/>
      <c r="H14276" s="1"/>
      <c r="I14276" s="1"/>
      <c r="J14276" s="1"/>
      <c r="K14276" s="1"/>
      <c r="L14276" s="1"/>
      <c r="M14276" s="1"/>
      <c r="N14276" s="1"/>
    </row>
    <row r="14277" spans="6:14" x14ac:dyDescent="0.25">
      <c r="F14277" s="1"/>
      <c r="G14277" s="1"/>
      <c r="H14277" s="1"/>
      <c r="I14277" s="1"/>
      <c r="J14277" s="1"/>
      <c r="K14277" s="1"/>
      <c r="L14277" s="1"/>
      <c r="M14277" s="1"/>
      <c r="N14277" s="1"/>
    </row>
    <row r="14278" spans="6:14" x14ac:dyDescent="0.25">
      <c r="F14278" s="1"/>
      <c r="G14278" s="1"/>
      <c r="H14278" s="1"/>
      <c r="I14278" s="1"/>
      <c r="J14278" s="1"/>
      <c r="K14278" s="1"/>
      <c r="L14278" s="1"/>
      <c r="M14278" s="1"/>
      <c r="N14278" s="1"/>
    </row>
    <row r="14279" spans="6:14" x14ac:dyDescent="0.25">
      <c r="F14279" s="1"/>
      <c r="G14279" s="1"/>
      <c r="H14279" s="1"/>
      <c r="I14279" s="1"/>
      <c r="J14279" s="1"/>
      <c r="K14279" s="1"/>
      <c r="L14279" s="1"/>
      <c r="M14279" s="1"/>
      <c r="N14279" s="1"/>
    </row>
    <row r="14280" spans="6:14" x14ac:dyDescent="0.25">
      <c r="F14280" s="1"/>
      <c r="G14280" s="1"/>
      <c r="H14280" s="1"/>
      <c r="I14280" s="1"/>
      <c r="J14280" s="1"/>
      <c r="K14280" s="1"/>
      <c r="L14280" s="1"/>
      <c r="M14280" s="1"/>
      <c r="N14280" s="1"/>
    </row>
    <row r="14281" spans="6:14" x14ac:dyDescent="0.25">
      <c r="F14281" s="1"/>
      <c r="G14281" s="1"/>
      <c r="H14281" s="1"/>
      <c r="I14281" s="1"/>
      <c r="J14281" s="1"/>
      <c r="K14281" s="1"/>
      <c r="L14281" s="1"/>
      <c r="M14281" s="1"/>
      <c r="N14281" s="1"/>
    </row>
    <row r="14282" spans="6:14" x14ac:dyDescent="0.25">
      <c r="F14282" s="1"/>
      <c r="G14282" s="1"/>
      <c r="H14282" s="1"/>
      <c r="I14282" s="1"/>
      <c r="J14282" s="1"/>
      <c r="K14282" s="1"/>
      <c r="L14282" s="1"/>
      <c r="M14282" s="1"/>
      <c r="N14282" s="1"/>
    </row>
    <row r="14283" spans="6:14" x14ac:dyDescent="0.25">
      <c r="F14283" s="1"/>
      <c r="G14283" s="1"/>
      <c r="H14283" s="1"/>
      <c r="I14283" s="1"/>
      <c r="J14283" s="1"/>
      <c r="K14283" s="1"/>
      <c r="L14283" s="1"/>
      <c r="M14283" s="1"/>
      <c r="N14283" s="1"/>
    </row>
    <row r="14284" spans="6:14" x14ac:dyDescent="0.25">
      <c r="F14284" s="1"/>
      <c r="G14284" s="1"/>
      <c r="H14284" s="1"/>
      <c r="I14284" s="1"/>
      <c r="J14284" s="1"/>
      <c r="K14284" s="1"/>
      <c r="L14284" s="1"/>
      <c r="M14284" s="1"/>
      <c r="N14284" s="1"/>
    </row>
    <row r="14285" spans="6:14" x14ac:dyDescent="0.25">
      <c r="F14285" s="1"/>
      <c r="G14285" s="1"/>
      <c r="H14285" s="1"/>
      <c r="I14285" s="1"/>
      <c r="J14285" s="1"/>
      <c r="K14285" s="1"/>
      <c r="L14285" s="1"/>
      <c r="M14285" s="1"/>
      <c r="N14285" s="1"/>
    </row>
    <row r="14286" spans="6:14" x14ac:dyDescent="0.25">
      <c r="F14286" s="1"/>
      <c r="G14286" s="1"/>
      <c r="H14286" s="1"/>
      <c r="I14286" s="1"/>
      <c r="J14286" s="1"/>
      <c r="K14286" s="1"/>
      <c r="L14286" s="1"/>
      <c r="M14286" s="1"/>
      <c r="N14286" s="1"/>
    </row>
    <row r="14287" spans="6:14" x14ac:dyDescent="0.25">
      <c r="F14287" s="1"/>
      <c r="G14287" s="1"/>
      <c r="H14287" s="1"/>
      <c r="I14287" s="1"/>
      <c r="J14287" s="1"/>
      <c r="K14287" s="1"/>
      <c r="L14287" s="1"/>
      <c r="M14287" s="1"/>
      <c r="N14287" s="1"/>
    </row>
    <row r="14288" spans="6:14" x14ac:dyDescent="0.25">
      <c r="F14288" s="1"/>
      <c r="G14288" s="1"/>
      <c r="H14288" s="1"/>
      <c r="I14288" s="1"/>
      <c r="J14288" s="1"/>
      <c r="K14288" s="1"/>
      <c r="L14288" s="1"/>
      <c r="M14288" s="1"/>
      <c r="N14288" s="1"/>
    </row>
    <row r="14289" spans="6:14" x14ac:dyDescent="0.25">
      <c r="F14289" s="1"/>
      <c r="G14289" s="1"/>
      <c r="H14289" s="1"/>
      <c r="I14289" s="1"/>
      <c r="J14289" s="1"/>
      <c r="K14289" s="1"/>
      <c r="L14289" s="1"/>
      <c r="M14289" s="1"/>
      <c r="N14289" s="1"/>
    </row>
    <row r="14290" spans="6:14" x14ac:dyDescent="0.25">
      <c r="F14290" s="1"/>
      <c r="G14290" s="1"/>
      <c r="H14290" s="1"/>
      <c r="I14290" s="1"/>
      <c r="J14290" s="1"/>
      <c r="K14290" s="1"/>
      <c r="L14290" s="1"/>
      <c r="M14290" s="1"/>
      <c r="N14290" s="1"/>
    </row>
    <row r="14291" spans="6:14" x14ac:dyDescent="0.25">
      <c r="F14291" s="1"/>
      <c r="G14291" s="1"/>
      <c r="H14291" s="1"/>
      <c r="I14291" s="1"/>
      <c r="J14291" s="1"/>
      <c r="K14291" s="1"/>
      <c r="L14291" s="1"/>
      <c r="M14291" s="1"/>
      <c r="N14291" s="1"/>
    </row>
    <row r="14292" spans="6:14" x14ac:dyDescent="0.25">
      <c r="F14292" s="1"/>
      <c r="G14292" s="1"/>
      <c r="H14292" s="1"/>
      <c r="I14292" s="1"/>
      <c r="J14292" s="1"/>
      <c r="K14292" s="1"/>
      <c r="L14292" s="1"/>
      <c r="M14292" s="1"/>
      <c r="N14292" s="1"/>
    </row>
    <row r="14293" spans="6:14" x14ac:dyDescent="0.25">
      <c r="F14293" s="1"/>
      <c r="G14293" s="1"/>
      <c r="H14293" s="1"/>
      <c r="I14293" s="1"/>
      <c r="J14293" s="1"/>
      <c r="K14293" s="1"/>
      <c r="L14293" s="1"/>
      <c r="M14293" s="1"/>
      <c r="N14293" s="1"/>
    </row>
    <row r="14294" spans="6:14" x14ac:dyDescent="0.25">
      <c r="F14294" s="1"/>
      <c r="G14294" s="1"/>
      <c r="H14294" s="1"/>
      <c r="I14294" s="1"/>
      <c r="J14294" s="1"/>
      <c r="K14294" s="1"/>
      <c r="L14294" s="1"/>
      <c r="M14294" s="1"/>
      <c r="N14294" s="1"/>
    </row>
    <row r="14295" spans="6:14" x14ac:dyDescent="0.25">
      <c r="F14295" s="1"/>
      <c r="G14295" s="1"/>
      <c r="H14295" s="1"/>
      <c r="I14295" s="1"/>
      <c r="J14295" s="1"/>
      <c r="K14295" s="1"/>
      <c r="L14295" s="1"/>
      <c r="M14295" s="1"/>
      <c r="N14295" s="1"/>
    </row>
    <row r="14296" spans="6:14" x14ac:dyDescent="0.25">
      <c r="F14296" s="1"/>
      <c r="G14296" s="1"/>
      <c r="H14296" s="1"/>
      <c r="I14296" s="1"/>
      <c r="J14296" s="1"/>
      <c r="K14296" s="1"/>
      <c r="L14296" s="1"/>
      <c r="M14296" s="1"/>
      <c r="N14296" s="1"/>
    </row>
    <row r="14297" spans="6:14" x14ac:dyDescent="0.25">
      <c r="F14297" s="1"/>
      <c r="G14297" s="1"/>
      <c r="H14297" s="1"/>
      <c r="I14297" s="1"/>
      <c r="J14297" s="1"/>
      <c r="K14297" s="1"/>
      <c r="L14297" s="1"/>
      <c r="M14297" s="1"/>
      <c r="N14297" s="1"/>
    </row>
    <row r="14298" spans="6:14" x14ac:dyDescent="0.25">
      <c r="F14298" s="1"/>
      <c r="G14298" s="1"/>
      <c r="H14298" s="1"/>
      <c r="I14298" s="1"/>
      <c r="J14298" s="1"/>
      <c r="K14298" s="1"/>
      <c r="L14298" s="1"/>
      <c r="M14298" s="1"/>
      <c r="N14298" s="1"/>
    </row>
    <row r="14299" spans="6:14" x14ac:dyDescent="0.25">
      <c r="F14299" s="1"/>
      <c r="G14299" s="1"/>
      <c r="H14299" s="1"/>
      <c r="I14299" s="1"/>
      <c r="J14299" s="1"/>
      <c r="K14299" s="1"/>
      <c r="L14299" s="1"/>
      <c r="M14299" s="1"/>
      <c r="N14299" s="1"/>
    </row>
    <row r="14300" spans="6:14" x14ac:dyDescent="0.25">
      <c r="F14300" s="1"/>
      <c r="G14300" s="1"/>
      <c r="H14300" s="1"/>
      <c r="I14300" s="1"/>
      <c r="J14300" s="1"/>
      <c r="K14300" s="1"/>
      <c r="L14300" s="1"/>
      <c r="M14300" s="1"/>
      <c r="N14300" s="1"/>
    </row>
    <row r="14301" spans="6:14" x14ac:dyDescent="0.25">
      <c r="F14301" s="1"/>
      <c r="G14301" s="1"/>
      <c r="H14301" s="1"/>
      <c r="I14301" s="1"/>
      <c r="J14301" s="1"/>
      <c r="K14301" s="1"/>
      <c r="L14301" s="1"/>
      <c r="M14301" s="1"/>
      <c r="N14301" s="1"/>
    </row>
    <row r="14302" spans="6:14" x14ac:dyDescent="0.25">
      <c r="F14302" s="1"/>
      <c r="G14302" s="1"/>
      <c r="H14302" s="1"/>
      <c r="I14302" s="1"/>
      <c r="J14302" s="1"/>
      <c r="K14302" s="1"/>
      <c r="L14302" s="1"/>
      <c r="M14302" s="1"/>
      <c r="N14302" s="1"/>
    </row>
    <row r="14303" spans="6:14" x14ac:dyDescent="0.25">
      <c r="F14303" s="1"/>
      <c r="G14303" s="1"/>
      <c r="H14303" s="1"/>
      <c r="I14303" s="1"/>
      <c r="J14303" s="1"/>
      <c r="K14303" s="1"/>
      <c r="L14303" s="1"/>
      <c r="M14303" s="1"/>
      <c r="N14303" s="1"/>
    </row>
    <row r="14304" spans="6:14" x14ac:dyDescent="0.25">
      <c r="F14304" s="1"/>
      <c r="G14304" s="1"/>
      <c r="H14304" s="1"/>
      <c r="I14304" s="1"/>
      <c r="J14304" s="1"/>
      <c r="K14304" s="1"/>
      <c r="L14304" s="1"/>
      <c r="M14304" s="1"/>
      <c r="N14304" s="1"/>
    </row>
    <row r="14305" spans="6:14" x14ac:dyDescent="0.25">
      <c r="F14305" s="1"/>
      <c r="G14305" s="1"/>
      <c r="H14305" s="1"/>
      <c r="I14305" s="1"/>
      <c r="J14305" s="1"/>
      <c r="K14305" s="1"/>
      <c r="L14305" s="1"/>
      <c r="M14305" s="1"/>
      <c r="N14305" s="1"/>
    </row>
    <row r="14306" spans="6:14" x14ac:dyDescent="0.25">
      <c r="F14306" s="1"/>
      <c r="G14306" s="1"/>
      <c r="H14306" s="1"/>
      <c r="I14306" s="1"/>
      <c r="J14306" s="1"/>
      <c r="K14306" s="1"/>
      <c r="L14306" s="1"/>
      <c r="M14306" s="1"/>
      <c r="N14306" s="1"/>
    </row>
    <row r="14307" spans="6:14" x14ac:dyDescent="0.25">
      <c r="F14307" s="1"/>
      <c r="G14307" s="1"/>
      <c r="H14307" s="1"/>
      <c r="I14307" s="1"/>
      <c r="J14307" s="1"/>
      <c r="K14307" s="1"/>
      <c r="L14307" s="1"/>
      <c r="M14307" s="1"/>
      <c r="N14307" s="1"/>
    </row>
    <row r="14308" spans="6:14" x14ac:dyDescent="0.25">
      <c r="F14308" s="1"/>
      <c r="G14308" s="1"/>
      <c r="H14308" s="1"/>
      <c r="I14308" s="1"/>
      <c r="J14308" s="1"/>
      <c r="K14308" s="1"/>
      <c r="L14308" s="1"/>
      <c r="M14308" s="1"/>
      <c r="N14308" s="1"/>
    </row>
    <row r="14309" spans="6:14" x14ac:dyDescent="0.25">
      <c r="F14309" s="1"/>
      <c r="G14309" s="1"/>
      <c r="H14309" s="1"/>
      <c r="I14309" s="1"/>
      <c r="J14309" s="1"/>
      <c r="K14309" s="1"/>
      <c r="L14309" s="1"/>
      <c r="M14309" s="1"/>
      <c r="N14309" s="1"/>
    </row>
    <row r="14310" spans="6:14" x14ac:dyDescent="0.25">
      <c r="F14310" s="1"/>
      <c r="G14310" s="1"/>
      <c r="H14310" s="1"/>
      <c r="I14310" s="1"/>
      <c r="J14310" s="1"/>
      <c r="K14310" s="1"/>
      <c r="L14310" s="1"/>
      <c r="M14310" s="1"/>
      <c r="N14310" s="1"/>
    </row>
    <row r="14311" spans="6:14" x14ac:dyDescent="0.25">
      <c r="F14311" s="1"/>
      <c r="G14311" s="1"/>
      <c r="H14311" s="1"/>
      <c r="I14311" s="1"/>
      <c r="J14311" s="1"/>
      <c r="K14311" s="1"/>
      <c r="L14311" s="1"/>
      <c r="M14311" s="1"/>
      <c r="N14311" s="1"/>
    </row>
    <row r="14312" spans="6:14" x14ac:dyDescent="0.25">
      <c r="F14312" s="1"/>
      <c r="G14312" s="1"/>
      <c r="H14312" s="1"/>
      <c r="I14312" s="1"/>
      <c r="J14312" s="1"/>
      <c r="K14312" s="1"/>
      <c r="L14312" s="1"/>
      <c r="M14312" s="1"/>
      <c r="N14312" s="1"/>
    </row>
    <row r="14313" spans="6:14" x14ac:dyDescent="0.25">
      <c r="F14313" s="1"/>
      <c r="G14313" s="1"/>
      <c r="H14313" s="1"/>
      <c r="I14313" s="1"/>
      <c r="J14313" s="1"/>
      <c r="K14313" s="1"/>
      <c r="L14313" s="1"/>
      <c r="M14313" s="1"/>
      <c r="N14313" s="1"/>
    </row>
    <row r="14314" spans="6:14" x14ac:dyDescent="0.25">
      <c r="F14314" s="1"/>
      <c r="G14314" s="1"/>
      <c r="H14314" s="1"/>
      <c r="I14314" s="1"/>
      <c r="J14314" s="1"/>
      <c r="K14314" s="1"/>
      <c r="L14314" s="1"/>
      <c r="M14314" s="1"/>
      <c r="N14314" s="1"/>
    </row>
    <row r="14315" spans="6:14" x14ac:dyDescent="0.25">
      <c r="F14315" s="1"/>
      <c r="G14315" s="1"/>
      <c r="H14315" s="1"/>
      <c r="I14315" s="1"/>
      <c r="J14315" s="1"/>
      <c r="K14315" s="1"/>
      <c r="L14315" s="1"/>
      <c r="M14315" s="1"/>
      <c r="N14315" s="1"/>
    </row>
    <row r="14316" spans="6:14" x14ac:dyDescent="0.25">
      <c r="F14316" s="1"/>
      <c r="G14316" s="1"/>
      <c r="H14316" s="1"/>
      <c r="I14316" s="1"/>
      <c r="J14316" s="1"/>
      <c r="K14316" s="1"/>
      <c r="L14316" s="1"/>
      <c r="M14316" s="1"/>
      <c r="N14316" s="1"/>
    </row>
    <row r="14317" spans="6:14" x14ac:dyDescent="0.25">
      <c r="F14317" s="1"/>
      <c r="G14317" s="1"/>
      <c r="H14317" s="1"/>
      <c r="I14317" s="1"/>
      <c r="J14317" s="1"/>
      <c r="K14317" s="1"/>
      <c r="L14317" s="1"/>
      <c r="M14317" s="1"/>
      <c r="N14317" s="1"/>
    </row>
    <row r="14318" spans="6:14" x14ac:dyDescent="0.25">
      <c r="F14318" s="1"/>
      <c r="G14318" s="1"/>
      <c r="H14318" s="1"/>
      <c r="I14318" s="1"/>
      <c r="J14318" s="1"/>
      <c r="K14318" s="1"/>
      <c r="L14318" s="1"/>
      <c r="M14318" s="1"/>
      <c r="N14318" s="1"/>
    </row>
    <row r="14319" spans="6:14" x14ac:dyDescent="0.25">
      <c r="F14319" s="1"/>
      <c r="G14319" s="1"/>
      <c r="H14319" s="1"/>
      <c r="I14319" s="1"/>
      <c r="J14319" s="1"/>
      <c r="K14319" s="1"/>
      <c r="L14319" s="1"/>
      <c r="M14319" s="1"/>
      <c r="N14319" s="1"/>
    </row>
    <row r="14320" spans="6:14" x14ac:dyDescent="0.25">
      <c r="F14320" s="1"/>
      <c r="G14320" s="1"/>
      <c r="H14320" s="1"/>
      <c r="I14320" s="1"/>
      <c r="J14320" s="1"/>
      <c r="K14320" s="1"/>
      <c r="L14320" s="1"/>
      <c r="M14320" s="1"/>
      <c r="N14320" s="1"/>
    </row>
    <row r="14321" spans="6:14" x14ac:dyDescent="0.25">
      <c r="F14321" s="1"/>
      <c r="G14321" s="1"/>
      <c r="H14321" s="1"/>
      <c r="I14321" s="1"/>
      <c r="J14321" s="1"/>
      <c r="K14321" s="1"/>
      <c r="L14321" s="1"/>
      <c r="M14321" s="1"/>
      <c r="N14321" s="1"/>
    </row>
    <row r="14322" spans="6:14" x14ac:dyDescent="0.25">
      <c r="F14322" s="1"/>
      <c r="G14322" s="1"/>
      <c r="H14322" s="1"/>
      <c r="I14322" s="1"/>
      <c r="J14322" s="1"/>
      <c r="K14322" s="1"/>
      <c r="L14322" s="1"/>
      <c r="M14322" s="1"/>
      <c r="N14322" s="1"/>
    </row>
    <row r="14323" spans="6:14" x14ac:dyDescent="0.25">
      <c r="F14323" s="1"/>
      <c r="G14323" s="1"/>
      <c r="H14323" s="1"/>
      <c r="I14323" s="1"/>
      <c r="J14323" s="1"/>
      <c r="K14323" s="1"/>
      <c r="L14323" s="1"/>
      <c r="M14323" s="1"/>
      <c r="N14323" s="1"/>
    </row>
    <row r="14324" spans="6:14" x14ac:dyDescent="0.25">
      <c r="F14324" s="1"/>
      <c r="G14324" s="1"/>
      <c r="H14324" s="1"/>
      <c r="I14324" s="1"/>
      <c r="J14324" s="1"/>
      <c r="K14324" s="1"/>
      <c r="L14324" s="1"/>
      <c r="M14324" s="1"/>
      <c r="N14324" s="1"/>
    </row>
    <row r="14325" spans="6:14" x14ac:dyDescent="0.25">
      <c r="F14325" s="1"/>
      <c r="G14325" s="1"/>
      <c r="H14325" s="1"/>
      <c r="I14325" s="1"/>
      <c r="J14325" s="1"/>
      <c r="K14325" s="1"/>
      <c r="L14325" s="1"/>
      <c r="M14325" s="1"/>
      <c r="N14325" s="1"/>
    </row>
    <row r="14326" spans="6:14" x14ac:dyDescent="0.25">
      <c r="F14326" s="1"/>
      <c r="G14326" s="1"/>
      <c r="H14326" s="1"/>
      <c r="I14326" s="1"/>
      <c r="J14326" s="1"/>
      <c r="K14326" s="1"/>
      <c r="L14326" s="1"/>
      <c r="M14326" s="1"/>
      <c r="N14326" s="1"/>
    </row>
    <row r="14327" spans="6:14" x14ac:dyDescent="0.25">
      <c r="F14327" s="1"/>
      <c r="G14327" s="1"/>
      <c r="H14327" s="1"/>
      <c r="I14327" s="1"/>
      <c r="J14327" s="1"/>
      <c r="K14327" s="1"/>
      <c r="L14327" s="1"/>
      <c r="M14327" s="1"/>
      <c r="N14327" s="1"/>
    </row>
    <row r="14328" spans="6:14" x14ac:dyDescent="0.25">
      <c r="F14328" s="1"/>
      <c r="G14328" s="1"/>
      <c r="H14328" s="1"/>
      <c r="I14328" s="1"/>
      <c r="J14328" s="1"/>
      <c r="K14328" s="1"/>
      <c r="L14328" s="1"/>
      <c r="M14328" s="1"/>
      <c r="N14328" s="1"/>
    </row>
    <row r="14329" spans="6:14" x14ac:dyDescent="0.25">
      <c r="F14329" s="1"/>
      <c r="G14329" s="1"/>
      <c r="H14329" s="1"/>
      <c r="I14329" s="1"/>
      <c r="J14329" s="1"/>
      <c r="K14329" s="1"/>
      <c r="L14329" s="1"/>
      <c r="M14329" s="1"/>
      <c r="N14329" s="1"/>
    </row>
    <row r="14330" spans="6:14" x14ac:dyDescent="0.25">
      <c r="F14330" s="1"/>
      <c r="G14330" s="1"/>
      <c r="H14330" s="1"/>
      <c r="I14330" s="1"/>
      <c r="J14330" s="1"/>
      <c r="K14330" s="1"/>
      <c r="L14330" s="1"/>
      <c r="M14330" s="1"/>
      <c r="N14330" s="1"/>
    </row>
    <row r="14331" spans="6:14" x14ac:dyDescent="0.25">
      <c r="F14331" s="1"/>
      <c r="G14331" s="1"/>
      <c r="H14331" s="1"/>
      <c r="I14331" s="1"/>
      <c r="J14331" s="1"/>
      <c r="K14331" s="1"/>
      <c r="L14331" s="1"/>
      <c r="M14331" s="1"/>
      <c r="N14331" s="1"/>
    </row>
    <row r="14332" spans="6:14" x14ac:dyDescent="0.25">
      <c r="F14332" s="1"/>
      <c r="G14332" s="1"/>
      <c r="H14332" s="1"/>
      <c r="I14332" s="1"/>
      <c r="J14332" s="1"/>
      <c r="K14332" s="1"/>
      <c r="L14332" s="1"/>
      <c r="M14332" s="1"/>
      <c r="N14332" s="1"/>
    </row>
    <row r="14333" spans="6:14" x14ac:dyDescent="0.25">
      <c r="F14333" s="1"/>
      <c r="G14333" s="1"/>
      <c r="H14333" s="1"/>
      <c r="I14333" s="1"/>
      <c r="J14333" s="1"/>
      <c r="K14333" s="1"/>
      <c r="L14333" s="1"/>
      <c r="M14333" s="1"/>
      <c r="N14333" s="1"/>
    </row>
    <row r="14334" spans="6:14" x14ac:dyDescent="0.25">
      <c r="F14334" s="1"/>
      <c r="G14334" s="1"/>
      <c r="H14334" s="1"/>
      <c r="I14334" s="1"/>
      <c r="J14334" s="1"/>
      <c r="K14334" s="1"/>
      <c r="L14334" s="1"/>
      <c r="M14334" s="1"/>
      <c r="N14334" s="1"/>
    </row>
    <row r="14335" spans="6:14" x14ac:dyDescent="0.25">
      <c r="F14335" s="1"/>
      <c r="G14335" s="1"/>
      <c r="H14335" s="1"/>
      <c r="I14335" s="1"/>
      <c r="J14335" s="1"/>
      <c r="K14335" s="1"/>
      <c r="L14335" s="1"/>
      <c r="M14335" s="1"/>
      <c r="N14335" s="1"/>
    </row>
    <row r="14336" spans="6:14" x14ac:dyDescent="0.25">
      <c r="F14336" s="1"/>
      <c r="G14336" s="1"/>
      <c r="H14336" s="1"/>
      <c r="I14336" s="1"/>
      <c r="J14336" s="1"/>
      <c r="K14336" s="1"/>
      <c r="L14336" s="1"/>
      <c r="M14336" s="1"/>
      <c r="N14336" s="1"/>
    </row>
    <row r="14337" spans="6:14" x14ac:dyDescent="0.25">
      <c r="F14337" s="1"/>
      <c r="G14337" s="1"/>
      <c r="H14337" s="1"/>
      <c r="I14337" s="1"/>
      <c r="J14337" s="1"/>
      <c r="K14337" s="1"/>
      <c r="L14337" s="1"/>
      <c r="M14337" s="1"/>
      <c r="N14337" s="1"/>
    </row>
    <row r="14338" spans="6:14" x14ac:dyDescent="0.25">
      <c r="F14338" s="1"/>
      <c r="G14338" s="1"/>
      <c r="H14338" s="1"/>
      <c r="I14338" s="1"/>
      <c r="J14338" s="1"/>
      <c r="K14338" s="1"/>
      <c r="L14338" s="1"/>
      <c r="M14338" s="1"/>
      <c r="N14338" s="1"/>
    </row>
    <row r="14339" spans="6:14" x14ac:dyDescent="0.25">
      <c r="F14339" s="1"/>
      <c r="G14339" s="1"/>
      <c r="H14339" s="1"/>
      <c r="I14339" s="1"/>
      <c r="J14339" s="1"/>
      <c r="K14339" s="1"/>
      <c r="L14339" s="1"/>
      <c r="M14339" s="1"/>
      <c r="N14339" s="1"/>
    </row>
    <row r="14340" spans="6:14" x14ac:dyDescent="0.25">
      <c r="F14340" s="1"/>
      <c r="G14340" s="1"/>
      <c r="H14340" s="1"/>
      <c r="I14340" s="1"/>
      <c r="J14340" s="1"/>
      <c r="K14340" s="1"/>
      <c r="L14340" s="1"/>
      <c r="M14340" s="1"/>
      <c r="N14340" s="1"/>
    </row>
    <row r="14341" spans="6:14" x14ac:dyDescent="0.25">
      <c r="F14341" s="1"/>
      <c r="G14341" s="1"/>
      <c r="H14341" s="1"/>
      <c r="I14341" s="1"/>
      <c r="J14341" s="1"/>
      <c r="K14341" s="1"/>
      <c r="L14341" s="1"/>
      <c r="M14341" s="1"/>
      <c r="N14341" s="1"/>
    </row>
    <row r="14342" spans="6:14" x14ac:dyDescent="0.25">
      <c r="F14342" s="1"/>
      <c r="G14342" s="1"/>
      <c r="H14342" s="1"/>
      <c r="I14342" s="1"/>
      <c r="J14342" s="1"/>
      <c r="K14342" s="1"/>
      <c r="L14342" s="1"/>
      <c r="M14342" s="1"/>
      <c r="N14342" s="1"/>
    </row>
    <row r="14343" spans="6:14" x14ac:dyDescent="0.25">
      <c r="F14343" s="1"/>
      <c r="G14343" s="1"/>
      <c r="H14343" s="1"/>
      <c r="I14343" s="1"/>
      <c r="J14343" s="1"/>
      <c r="K14343" s="1"/>
      <c r="L14343" s="1"/>
      <c r="M14343" s="1"/>
      <c r="N14343" s="1"/>
    </row>
    <row r="14344" spans="6:14" x14ac:dyDescent="0.25">
      <c r="F14344" s="1"/>
      <c r="G14344" s="1"/>
      <c r="H14344" s="1"/>
      <c r="I14344" s="1"/>
      <c r="J14344" s="1"/>
      <c r="K14344" s="1"/>
      <c r="L14344" s="1"/>
      <c r="M14344" s="1"/>
      <c r="N14344" s="1"/>
    </row>
    <row r="14345" spans="6:14" x14ac:dyDescent="0.25">
      <c r="F14345" s="1"/>
      <c r="G14345" s="1"/>
      <c r="H14345" s="1"/>
      <c r="I14345" s="1"/>
      <c r="J14345" s="1"/>
      <c r="K14345" s="1"/>
      <c r="L14345" s="1"/>
      <c r="M14345" s="1"/>
      <c r="N14345" s="1"/>
    </row>
    <row r="14346" spans="6:14" x14ac:dyDescent="0.25">
      <c r="F14346" s="1"/>
      <c r="G14346" s="1"/>
      <c r="H14346" s="1"/>
      <c r="I14346" s="1"/>
      <c r="J14346" s="1"/>
      <c r="K14346" s="1"/>
      <c r="L14346" s="1"/>
      <c r="M14346" s="1"/>
      <c r="N14346" s="1"/>
    </row>
    <row r="14347" spans="6:14" x14ac:dyDescent="0.25">
      <c r="F14347" s="1"/>
      <c r="G14347" s="1"/>
      <c r="H14347" s="1"/>
      <c r="I14347" s="1"/>
      <c r="J14347" s="1"/>
      <c r="K14347" s="1"/>
      <c r="L14347" s="1"/>
      <c r="M14347" s="1"/>
      <c r="N14347" s="1"/>
    </row>
    <row r="14348" spans="6:14" x14ac:dyDescent="0.25">
      <c r="F14348" s="1"/>
      <c r="G14348" s="1"/>
      <c r="H14348" s="1"/>
      <c r="I14348" s="1"/>
      <c r="J14348" s="1"/>
      <c r="K14348" s="1"/>
      <c r="L14348" s="1"/>
      <c r="M14348" s="1"/>
      <c r="N14348" s="1"/>
    </row>
    <row r="14349" spans="6:14" x14ac:dyDescent="0.25">
      <c r="F14349" s="1"/>
      <c r="G14349" s="1"/>
      <c r="H14349" s="1"/>
      <c r="I14349" s="1"/>
      <c r="J14349" s="1"/>
      <c r="K14349" s="1"/>
      <c r="L14349" s="1"/>
      <c r="M14349" s="1"/>
      <c r="N14349" s="1"/>
    </row>
    <row r="14350" spans="6:14" x14ac:dyDescent="0.25">
      <c r="F14350" s="1"/>
      <c r="G14350" s="1"/>
      <c r="H14350" s="1"/>
      <c r="I14350" s="1"/>
      <c r="J14350" s="1"/>
      <c r="K14350" s="1"/>
      <c r="L14350" s="1"/>
      <c r="M14350" s="1"/>
      <c r="N14350" s="1"/>
    </row>
    <row r="14351" spans="6:14" x14ac:dyDescent="0.25">
      <c r="F14351" s="1"/>
      <c r="G14351" s="1"/>
      <c r="H14351" s="1"/>
      <c r="I14351" s="1"/>
      <c r="J14351" s="1"/>
      <c r="K14351" s="1"/>
      <c r="L14351" s="1"/>
      <c r="M14351" s="1"/>
      <c r="N14351" s="1"/>
    </row>
    <row r="14352" spans="6:14" x14ac:dyDescent="0.25">
      <c r="F14352" s="1"/>
      <c r="G14352" s="1"/>
      <c r="H14352" s="1"/>
      <c r="I14352" s="1"/>
      <c r="J14352" s="1"/>
      <c r="K14352" s="1"/>
      <c r="L14352" s="1"/>
      <c r="M14352" s="1"/>
      <c r="N14352" s="1"/>
    </row>
    <row r="14353" spans="6:14" x14ac:dyDescent="0.25">
      <c r="F14353" s="1"/>
      <c r="G14353" s="1"/>
      <c r="H14353" s="1"/>
      <c r="I14353" s="1"/>
      <c r="J14353" s="1"/>
      <c r="K14353" s="1"/>
      <c r="L14353" s="1"/>
      <c r="M14353" s="1"/>
      <c r="N14353" s="1"/>
    </row>
    <row r="14354" spans="6:14" x14ac:dyDescent="0.25">
      <c r="F14354" s="1"/>
      <c r="G14354" s="1"/>
      <c r="H14354" s="1"/>
      <c r="I14354" s="1"/>
      <c r="J14354" s="1"/>
      <c r="K14354" s="1"/>
      <c r="L14354" s="1"/>
      <c r="M14354" s="1"/>
      <c r="N14354" s="1"/>
    </row>
    <row r="14355" spans="6:14" x14ac:dyDescent="0.25">
      <c r="F14355" s="1"/>
      <c r="G14355" s="1"/>
      <c r="H14355" s="1"/>
      <c r="I14355" s="1"/>
      <c r="J14355" s="1"/>
      <c r="K14355" s="1"/>
      <c r="L14355" s="1"/>
      <c r="M14355" s="1"/>
      <c r="N14355" s="1"/>
    </row>
    <row r="14356" spans="6:14" x14ac:dyDescent="0.25">
      <c r="F14356" s="1"/>
      <c r="G14356" s="1"/>
      <c r="H14356" s="1"/>
      <c r="I14356" s="1"/>
      <c r="J14356" s="1"/>
      <c r="K14356" s="1"/>
      <c r="L14356" s="1"/>
      <c r="M14356" s="1"/>
      <c r="N14356" s="1"/>
    </row>
    <row r="14357" spans="6:14" x14ac:dyDescent="0.25">
      <c r="F14357" s="1"/>
      <c r="G14357" s="1"/>
      <c r="H14357" s="1"/>
      <c r="I14357" s="1"/>
      <c r="J14357" s="1"/>
      <c r="K14357" s="1"/>
      <c r="L14357" s="1"/>
      <c r="M14357" s="1"/>
      <c r="N14357" s="1"/>
    </row>
    <row r="14358" spans="6:14" x14ac:dyDescent="0.25">
      <c r="F14358" s="1"/>
      <c r="G14358" s="1"/>
      <c r="H14358" s="1"/>
      <c r="I14358" s="1"/>
      <c r="J14358" s="1"/>
      <c r="K14358" s="1"/>
      <c r="L14358" s="1"/>
      <c r="M14358" s="1"/>
      <c r="N14358" s="1"/>
    </row>
    <row r="14359" spans="6:14" x14ac:dyDescent="0.25">
      <c r="F14359" s="1"/>
      <c r="G14359" s="1"/>
      <c r="H14359" s="1"/>
      <c r="I14359" s="1"/>
      <c r="J14359" s="1"/>
      <c r="K14359" s="1"/>
      <c r="L14359" s="1"/>
      <c r="M14359" s="1"/>
      <c r="N14359" s="1"/>
    </row>
    <row r="14360" spans="6:14" x14ac:dyDescent="0.25">
      <c r="F14360" s="1"/>
      <c r="G14360" s="1"/>
      <c r="H14360" s="1"/>
      <c r="I14360" s="1"/>
      <c r="J14360" s="1"/>
      <c r="K14360" s="1"/>
      <c r="L14360" s="1"/>
      <c r="M14360" s="1"/>
      <c r="N14360" s="1"/>
    </row>
    <row r="14361" spans="6:14" x14ac:dyDescent="0.25">
      <c r="F14361" s="1"/>
      <c r="G14361" s="1"/>
      <c r="H14361" s="1"/>
      <c r="I14361" s="1"/>
      <c r="J14361" s="1"/>
      <c r="K14361" s="1"/>
      <c r="L14361" s="1"/>
      <c r="M14361" s="1"/>
      <c r="N14361" s="1"/>
    </row>
    <row r="14362" spans="6:14" x14ac:dyDescent="0.25">
      <c r="F14362" s="1"/>
      <c r="G14362" s="1"/>
      <c r="H14362" s="1"/>
      <c r="I14362" s="1"/>
      <c r="J14362" s="1"/>
      <c r="K14362" s="1"/>
      <c r="L14362" s="1"/>
      <c r="M14362" s="1"/>
      <c r="N14362" s="1"/>
    </row>
    <row r="14363" spans="6:14" x14ac:dyDescent="0.25">
      <c r="F14363" s="1"/>
      <c r="G14363" s="1"/>
      <c r="H14363" s="1"/>
      <c r="I14363" s="1"/>
      <c r="J14363" s="1"/>
      <c r="K14363" s="1"/>
      <c r="L14363" s="1"/>
      <c r="M14363" s="1"/>
      <c r="N14363" s="1"/>
    </row>
    <row r="14364" spans="6:14" x14ac:dyDescent="0.25">
      <c r="F14364" s="1"/>
      <c r="G14364" s="1"/>
      <c r="H14364" s="1"/>
      <c r="I14364" s="1"/>
      <c r="J14364" s="1"/>
      <c r="K14364" s="1"/>
      <c r="L14364" s="1"/>
      <c r="M14364" s="1"/>
      <c r="N14364" s="1"/>
    </row>
    <row r="14365" spans="6:14" x14ac:dyDescent="0.25">
      <c r="F14365" s="1"/>
      <c r="G14365" s="1"/>
      <c r="H14365" s="1"/>
      <c r="I14365" s="1"/>
      <c r="J14365" s="1"/>
      <c r="K14365" s="1"/>
      <c r="L14365" s="1"/>
      <c r="M14365" s="1"/>
      <c r="N14365" s="1"/>
    </row>
    <row r="14366" spans="6:14" x14ac:dyDescent="0.25">
      <c r="F14366" s="1"/>
      <c r="G14366" s="1"/>
      <c r="H14366" s="1"/>
      <c r="I14366" s="1"/>
      <c r="J14366" s="1"/>
      <c r="K14366" s="1"/>
      <c r="L14366" s="1"/>
      <c r="M14366" s="1"/>
      <c r="N14366" s="1"/>
    </row>
    <row r="14367" spans="6:14" x14ac:dyDescent="0.25">
      <c r="F14367" s="1"/>
      <c r="G14367" s="1"/>
      <c r="H14367" s="1"/>
      <c r="I14367" s="1"/>
      <c r="J14367" s="1"/>
      <c r="K14367" s="1"/>
      <c r="L14367" s="1"/>
      <c r="M14367" s="1"/>
      <c r="N14367" s="1"/>
    </row>
    <row r="14368" spans="6:14" x14ac:dyDescent="0.25">
      <c r="F14368" s="1"/>
      <c r="G14368" s="1"/>
      <c r="H14368" s="1"/>
      <c r="I14368" s="1"/>
      <c r="J14368" s="1"/>
      <c r="K14368" s="1"/>
      <c r="L14368" s="1"/>
      <c r="M14368" s="1"/>
      <c r="N14368" s="1"/>
    </row>
    <row r="14369" spans="6:14" x14ac:dyDescent="0.25">
      <c r="F14369" s="1"/>
      <c r="G14369" s="1"/>
      <c r="H14369" s="1"/>
      <c r="I14369" s="1"/>
      <c r="J14369" s="1"/>
      <c r="K14369" s="1"/>
      <c r="L14369" s="1"/>
      <c r="M14369" s="1"/>
      <c r="N14369" s="1"/>
    </row>
    <row r="14370" spans="6:14" x14ac:dyDescent="0.25">
      <c r="F14370" s="1"/>
      <c r="G14370" s="1"/>
      <c r="H14370" s="1"/>
      <c r="I14370" s="1"/>
      <c r="J14370" s="1"/>
      <c r="K14370" s="1"/>
      <c r="L14370" s="1"/>
      <c r="M14370" s="1"/>
      <c r="N14370" s="1"/>
    </row>
    <row r="14371" spans="6:14" x14ac:dyDescent="0.25">
      <c r="F14371" s="1"/>
      <c r="G14371" s="1"/>
      <c r="H14371" s="1"/>
      <c r="I14371" s="1"/>
      <c r="J14371" s="1"/>
      <c r="K14371" s="1"/>
      <c r="L14371" s="1"/>
      <c r="M14371" s="1"/>
      <c r="N14371" s="1"/>
    </row>
    <row r="14372" spans="6:14" x14ac:dyDescent="0.25">
      <c r="F14372" s="1"/>
      <c r="G14372" s="1"/>
      <c r="H14372" s="1"/>
      <c r="I14372" s="1"/>
      <c r="J14372" s="1"/>
      <c r="K14372" s="1"/>
      <c r="L14372" s="1"/>
      <c r="M14372" s="1"/>
      <c r="N14372" s="1"/>
    </row>
    <row r="14373" spans="6:14" x14ac:dyDescent="0.25">
      <c r="F14373" s="1"/>
      <c r="G14373" s="1"/>
      <c r="H14373" s="1"/>
      <c r="I14373" s="1"/>
      <c r="J14373" s="1"/>
      <c r="K14373" s="1"/>
      <c r="L14373" s="1"/>
      <c r="M14373" s="1"/>
      <c r="N14373" s="1"/>
    </row>
    <row r="14374" spans="6:14" x14ac:dyDescent="0.25">
      <c r="F14374" s="1"/>
      <c r="G14374" s="1"/>
      <c r="H14374" s="1"/>
      <c r="I14374" s="1"/>
      <c r="J14374" s="1"/>
      <c r="K14374" s="1"/>
      <c r="L14374" s="1"/>
      <c r="M14374" s="1"/>
      <c r="N14374" s="1"/>
    </row>
    <row r="14375" spans="6:14" x14ac:dyDescent="0.25">
      <c r="F14375" s="1"/>
      <c r="G14375" s="1"/>
      <c r="H14375" s="1"/>
      <c r="I14375" s="1"/>
      <c r="J14375" s="1"/>
      <c r="K14375" s="1"/>
      <c r="L14375" s="1"/>
      <c r="M14375" s="1"/>
      <c r="N14375" s="1"/>
    </row>
    <row r="14376" spans="6:14" x14ac:dyDescent="0.25">
      <c r="F14376" s="1"/>
      <c r="G14376" s="1"/>
      <c r="H14376" s="1"/>
      <c r="I14376" s="1"/>
      <c r="J14376" s="1"/>
      <c r="K14376" s="1"/>
      <c r="L14376" s="1"/>
      <c r="M14376" s="1"/>
      <c r="N14376" s="1"/>
    </row>
    <row r="14377" spans="6:14" x14ac:dyDescent="0.25">
      <c r="F14377" s="1"/>
      <c r="G14377" s="1"/>
      <c r="H14377" s="1"/>
      <c r="I14377" s="1"/>
      <c r="J14377" s="1"/>
      <c r="K14377" s="1"/>
      <c r="L14377" s="1"/>
      <c r="M14377" s="1"/>
      <c r="N14377" s="1"/>
    </row>
    <row r="14378" spans="6:14" x14ac:dyDescent="0.25">
      <c r="F14378" s="1"/>
      <c r="G14378" s="1"/>
      <c r="H14378" s="1"/>
      <c r="I14378" s="1"/>
      <c r="J14378" s="1"/>
      <c r="K14378" s="1"/>
      <c r="L14378" s="1"/>
      <c r="M14378" s="1"/>
      <c r="N14378" s="1"/>
    </row>
    <row r="14379" spans="6:14" x14ac:dyDescent="0.25">
      <c r="F14379" s="1"/>
      <c r="G14379" s="1"/>
      <c r="H14379" s="1"/>
      <c r="I14379" s="1"/>
      <c r="J14379" s="1"/>
      <c r="K14379" s="1"/>
      <c r="L14379" s="1"/>
      <c r="M14379" s="1"/>
      <c r="N14379" s="1"/>
    </row>
    <row r="14380" spans="6:14" x14ac:dyDescent="0.25">
      <c r="F14380" s="1"/>
      <c r="G14380" s="1"/>
      <c r="H14380" s="1"/>
      <c r="I14380" s="1"/>
      <c r="J14380" s="1"/>
      <c r="K14380" s="1"/>
      <c r="L14380" s="1"/>
      <c r="M14380" s="1"/>
      <c r="N14380" s="1"/>
    </row>
    <row r="14381" spans="6:14" x14ac:dyDescent="0.25">
      <c r="F14381" s="1"/>
      <c r="G14381" s="1"/>
      <c r="H14381" s="1"/>
      <c r="I14381" s="1"/>
      <c r="J14381" s="1"/>
      <c r="K14381" s="1"/>
      <c r="L14381" s="1"/>
      <c r="M14381" s="1"/>
      <c r="N14381" s="1"/>
    </row>
    <row r="14382" spans="6:14" x14ac:dyDescent="0.25">
      <c r="F14382" s="1"/>
      <c r="G14382" s="1"/>
      <c r="H14382" s="1"/>
      <c r="I14382" s="1"/>
      <c r="J14382" s="1"/>
      <c r="K14382" s="1"/>
      <c r="L14382" s="1"/>
      <c r="M14382" s="1"/>
      <c r="N14382" s="1"/>
    </row>
    <row r="14383" spans="6:14" x14ac:dyDescent="0.25">
      <c r="F14383" s="1"/>
      <c r="G14383" s="1"/>
      <c r="H14383" s="1"/>
      <c r="I14383" s="1"/>
      <c r="J14383" s="1"/>
      <c r="K14383" s="1"/>
      <c r="L14383" s="1"/>
      <c r="M14383" s="1"/>
      <c r="N14383" s="1"/>
    </row>
    <row r="14384" spans="6:14" x14ac:dyDescent="0.25">
      <c r="F14384" s="1"/>
      <c r="G14384" s="1"/>
      <c r="H14384" s="1"/>
      <c r="I14384" s="1"/>
      <c r="J14384" s="1"/>
      <c r="K14384" s="1"/>
      <c r="L14384" s="1"/>
      <c r="M14384" s="1"/>
      <c r="N14384" s="1"/>
    </row>
    <row r="14385" spans="6:14" x14ac:dyDescent="0.25">
      <c r="F14385" s="1"/>
      <c r="G14385" s="1"/>
      <c r="H14385" s="1"/>
      <c r="I14385" s="1"/>
      <c r="J14385" s="1"/>
      <c r="K14385" s="1"/>
      <c r="L14385" s="1"/>
      <c r="M14385" s="1"/>
      <c r="N14385" s="1"/>
    </row>
    <row r="14386" spans="6:14" x14ac:dyDescent="0.25">
      <c r="F14386" s="1"/>
      <c r="G14386" s="1"/>
      <c r="H14386" s="1"/>
      <c r="I14386" s="1"/>
      <c r="J14386" s="1"/>
      <c r="K14386" s="1"/>
      <c r="L14386" s="1"/>
      <c r="M14386" s="1"/>
      <c r="N14386" s="1"/>
    </row>
    <row r="14387" spans="6:14" x14ac:dyDescent="0.25">
      <c r="F14387" s="1"/>
      <c r="G14387" s="1"/>
      <c r="H14387" s="1"/>
      <c r="I14387" s="1"/>
      <c r="J14387" s="1"/>
      <c r="K14387" s="1"/>
      <c r="L14387" s="1"/>
      <c r="M14387" s="1"/>
      <c r="N14387" s="1"/>
    </row>
    <row r="14388" spans="6:14" x14ac:dyDescent="0.25">
      <c r="F14388" s="1"/>
      <c r="G14388" s="1"/>
      <c r="H14388" s="1"/>
      <c r="I14388" s="1"/>
      <c r="J14388" s="1"/>
      <c r="K14388" s="1"/>
      <c r="L14388" s="1"/>
      <c r="M14388" s="1"/>
      <c r="N14388" s="1"/>
    </row>
    <row r="14389" spans="6:14" x14ac:dyDescent="0.25">
      <c r="F14389" s="1"/>
      <c r="G14389" s="1"/>
      <c r="H14389" s="1"/>
      <c r="I14389" s="1"/>
      <c r="J14389" s="1"/>
      <c r="K14389" s="1"/>
      <c r="L14389" s="1"/>
      <c r="M14389" s="1"/>
      <c r="N14389" s="1"/>
    </row>
    <row r="14390" spans="6:14" x14ac:dyDescent="0.25">
      <c r="F14390" s="1"/>
      <c r="G14390" s="1"/>
      <c r="H14390" s="1"/>
      <c r="I14390" s="1"/>
      <c r="J14390" s="1"/>
      <c r="K14390" s="1"/>
      <c r="L14390" s="1"/>
      <c r="M14390" s="1"/>
      <c r="N14390" s="1"/>
    </row>
    <row r="14391" spans="6:14" x14ac:dyDescent="0.25">
      <c r="F14391" s="1"/>
      <c r="G14391" s="1"/>
      <c r="H14391" s="1"/>
      <c r="I14391" s="1"/>
      <c r="J14391" s="1"/>
      <c r="K14391" s="1"/>
      <c r="L14391" s="1"/>
      <c r="M14391" s="1"/>
      <c r="N14391" s="1"/>
    </row>
    <row r="14392" spans="6:14" x14ac:dyDescent="0.25">
      <c r="F14392" s="1"/>
      <c r="G14392" s="1"/>
      <c r="H14392" s="1"/>
      <c r="I14392" s="1"/>
      <c r="J14392" s="1"/>
      <c r="K14392" s="1"/>
      <c r="L14392" s="1"/>
      <c r="M14392" s="1"/>
      <c r="N14392" s="1"/>
    </row>
    <row r="14393" spans="6:14" x14ac:dyDescent="0.25">
      <c r="F14393" s="1"/>
      <c r="G14393" s="1"/>
      <c r="H14393" s="1"/>
      <c r="I14393" s="1"/>
      <c r="J14393" s="1"/>
      <c r="K14393" s="1"/>
      <c r="L14393" s="1"/>
      <c r="M14393" s="1"/>
      <c r="N14393" s="1"/>
    </row>
    <row r="14394" spans="6:14" x14ac:dyDescent="0.25">
      <c r="F14394" s="1"/>
      <c r="G14394" s="1"/>
      <c r="H14394" s="1"/>
      <c r="I14394" s="1"/>
      <c r="J14394" s="1"/>
      <c r="K14394" s="1"/>
      <c r="L14394" s="1"/>
      <c r="M14394" s="1"/>
      <c r="N14394" s="1"/>
    </row>
    <row r="14395" spans="6:14" x14ac:dyDescent="0.25">
      <c r="F14395" s="1"/>
      <c r="G14395" s="1"/>
      <c r="H14395" s="1"/>
      <c r="I14395" s="1"/>
      <c r="J14395" s="1"/>
      <c r="K14395" s="1"/>
      <c r="L14395" s="1"/>
      <c r="M14395" s="1"/>
      <c r="N14395" s="1"/>
    </row>
    <row r="14396" spans="6:14" x14ac:dyDescent="0.25">
      <c r="F14396" s="1"/>
      <c r="G14396" s="1"/>
      <c r="H14396" s="1"/>
      <c r="I14396" s="1"/>
      <c r="J14396" s="1"/>
      <c r="K14396" s="1"/>
      <c r="L14396" s="1"/>
      <c r="M14396" s="1"/>
      <c r="N14396" s="1"/>
    </row>
    <row r="14397" spans="6:14" x14ac:dyDescent="0.25">
      <c r="F14397" s="1"/>
      <c r="G14397" s="1"/>
      <c r="H14397" s="1"/>
      <c r="I14397" s="1"/>
      <c r="J14397" s="1"/>
      <c r="K14397" s="1"/>
      <c r="L14397" s="1"/>
      <c r="M14397" s="1"/>
      <c r="N14397" s="1"/>
    </row>
    <row r="14398" spans="6:14" x14ac:dyDescent="0.25">
      <c r="F14398" s="1"/>
      <c r="G14398" s="1"/>
      <c r="H14398" s="1"/>
      <c r="I14398" s="1"/>
      <c r="J14398" s="1"/>
      <c r="K14398" s="1"/>
      <c r="L14398" s="1"/>
      <c r="M14398" s="1"/>
      <c r="N14398" s="1"/>
    </row>
    <row r="14399" spans="6:14" x14ac:dyDescent="0.25">
      <c r="F14399" s="1"/>
      <c r="G14399" s="1"/>
      <c r="H14399" s="1"/>
      <c r="I14399" s="1"/>
      <c r="J14399" s="1"/>
      <c r="K14399" s="1"/>
      <c r="L14399" s="1"/>
      <c r="M14399" s="1"/>
      <c r="N14399" s="1"/>
    </row>
    <row r="14400" spans="6:14" x14ac:dyDescent="0.25">
      <c r="F14400" s="1"/>
      <c r="G14400" s="1"/>
      <c r="H14400" s="1"/>
      <c r="I14400" s="1"/>
      <c r="J14400" s="1"/>
      <c r="K14400" s="1"/>
      <c r="L14400" s="1"/>
      <c r="M14400" s="1"/>
      <c r="N14400" s="1"/>
    </row>
    <row r="14401" spans="6:14" x14ac:dyDescent="0.25">
      <c r="F14401" s="1"/>
      <c r="G14401" s="1"/>
      <c r="H14401" s="1"/>
      <c r="I14401" s="1"/>
      <c r="J14401" s="1"/>
      <c r="K14401" s="1"/>
      <c r="L14401" s="1"/>
      <c r="M14401" s="1"/>
      <c r="N14401" s="1"/>
    </row>
    <row r="14402" spans="6:14" x14ac:dyDescent="0.25">
      <c r="F14402" s="1"/>
      <c r="G14402" s="1"/>
      <c r="H14402" s="1"/>
      <c r="I14402" s="1"/>
      <c r="J14402" s="1"/>
      <c r="K14402" s="1"/>
      <c r="L14402" s="1"/>
      <c r="M14402" s="1"/>
      <c r="N14402" s="1"/>
    </row>
    <row r="14403" spans="6:14" x14ac:dyDescent="0.25">
      <c r="F14403" s="1"/>
      <c r="G14403" s="1"/>
      <c r="H14403" s="1"/>
      <c r="I14403" s="1"/>
      <c r="J14403" s="1"/>
      <c r="K14403" s="1"/>
      <c r="L14403" s="1"/>
      <c r="M14403" s="1"/>
      <c r="N14403" s="1"/>
    </row>
    <row r="14404" spans="6:14" x14ac:dyDescent="0.25">
      <c r="F14404" s="1"/>
      <c r="G14404" s="1"/>
      <c r="H14404" s="1"/>
      <c r="I14404" s="1"/>
      <c r="J14404" s="1"/>
      <c r="K14404" s="1"/>
      <c r="L14404" s="1"/>
      <c r="M14404" s="1"/>
      <c r="N14404" s="1"/>
    </row>
    <row r="14405" spans="6:14" x14ac:dyDescent="0.25">
      <c r="F14405" s="1"/>
      <c r="G14405" s="1"/>
      <c r="H14405" s="1"/>
      <c r="I14405" s="1"/>
      <c r="J14405" s="1"/>
      <c r="K14405" s="1"/>
      <c r="L14405" s="1"/>
      <c r="M14405" s="1"/>
      <c r="N14405" s="1"/>
    </row>
    <row r="14406" spans="6:14" x14ac:dyDescent="0.25">
      <c r="F14406" s="1"/>
      <c r="G14406" s="1"/>
      <c r="H14406" s="1"/>
      <c r="I14406" s="1"/>
      <c r="J14406" s="1"/>
      <c r="K14406" s="1"/>
      <c r="L14406" s="1"/>
      <c r="M14406" s="1"/>
      <c r="N14406" s="1"/>
    </row>
    <row r="14407" spans="6:14" x14ac:dyDescent="0.25">
      <c r="F14407" s="1"/>
      <c r="G14407" s="1"/>
      <c r="H14407" s="1"/>
      <c r="I14407" s="1"/>
      <c r="J14407" s="1"/>
      <c r="K14407" s="1"/>
      <c r="L14407" s="1"/>
      <c r="M14407" s="1"/>
      <c r="N14407" s="1"/>
    </row>
    <row r="14408" spans="6:14" x14ac:dyDescent="0.25">
      <c r="F14408" s="1"/>
      <c r="G14408" s="1"/>
      <c r="H14408" s="1"/>
      <c r="I14408" s="1"/>
      <c r="J14408" s="1"/>
      <c r="K14408" s="1"/>
      <c r="L14408" s="1"/>
      <c r="M14408" s="1"/>
      <c r="N14408" s="1"/>
    </row>
    <row r="14409" spans="6:14" x14ac:dyDescent="0.25">
      <c r="F14409" s="1"/>
      <c r="G14409" s="1"/>
      <c r="H14409" s="1"/>
      <c r="I14409" s="1"/>
      <c r="J14409" s="1"/>
      <c r="K14409" s="1"/>
      <c r="L14409" s="1"/>
      <c r="M14409" s="1"/>
      <c r="N14409" s="1"/>
    </row>
    <row r="14410" spans="6:14" x14ac:dyDescent="0.25">
      <c r="F14410" s="1"/>
      <c r="G14410" s="1"/>
      <c r="H14410" s="1"/>
      <c r="I14410" s="1"/>
      <c r="J14410" s="1"/>
      <c r="K14410" s="1"/>
      <c r="L14410" s="1"/>
      <c r="M14410" s="1"/>
      <c r="N14410" s="1"/>
    </row>
    <row r="14411" spans="6:14" x14ac:dyDescent="0.25">
      <c r="F14411" s="1"/>
      <c r="G14411" s="1"/>
      <c r="H14411" s="1"/>
      <c r="I14411" s="1"/>
      <c r="J14411" s="1"/>
      <c r="K14411" s="1"/>
      <c r="L14411" s="1"/>
      <c r="M14411" s="1"/>
      <c r="N14411" s="1"/>
    </row>
    <row r="14412" spans="6:14" x14ac:dyDescent="0.25">
      <c r="F14412" s="1"/>
      <c r="G14412" s="1"/>
      <c r="H14412" s="1"/>
      <c r="I14412" s="1"/>
      <c r="J14412" s="1"/>
      <c r="K14412" s="1"/>
      <c r="L14412" s="1"/>
      <c r="M14412" s="1"/>
      <c r="N14412" s="1"/>
    </row>
    <row r="14413" spans="6:14" x14ac:dyDescent="0.25">
      <c r="F14413" s="1"/>
      <c r="G14413" s="1"/>
      <c r="H14413" s="1"/>
      <c r="I14413" s="1"/>
      <c r="J14413" s="1"/>
      <c r="K14413" s="1"/>
      <c r="L14413" s="1"/>
      <c r="M14413" s="1"/>
      <c r="N14413" s="1"/>
    </row>
    <row r="14414" spans="6:14" x14ac:dyDescent="0.25">
      <c r="F14414" s="1"/>
      <c r="G14414" s="1"/>
      <c r="H14414" s="1"/>
      <c r="I14414" s="1"/>
      <c r="J14414" s="1"/>
      <c r="K14414" s="1"/>
      <c r="L14414" s="1"/>
      <c r="M14414" s="1"/>
      <c r="N14414" s="1"/>
    </row>
    <row r="14415" spans="6:14" x14ac:dyDescent="0.25">
      <c r="F14415" s="1"/>
      <c r="G14415" s="1"/>
      <c r="H14415" s="1"/>
      <c r="I14415" s="1"/>
      <c r="J14415" s="1"/>
      <c r="K14415" s="1"/>
      <c r="L14415" s="1"/>
      <c r="M14415" s="1"/>
      <c r="N14415" s="1"/>
    </row>
    <row r="14416" spans="6:14" x14ac:dyDescent="0.25">
      <c r="F14416" s="1"/>
      <c r="G14416" s="1"/>
      <c r="H14416" s="1"/>
      <c r="I14416" s="1"/>
      <c r="J14416" s="1"/>
      <c r="K14416" s="1"/>
      <c r="L14416" s="1"/>
      <c r="M14416" s="1"/>
      <c r="N14416" s="1"/>
    </row>
    <row r="14417" spans="6:14" x14ac:dyDescent="0.25">
      <c r="F14417" s="1"/>
      <c r="G14417" s="1"/>
      <c r="H14417" s="1"/>
      <c r="I14417" s="1"/>
      <c r="J14417" s="1"/>
      <c r="K14417" s="1"/>
      <c r="L14417" s="1"/>
      <c r="M14417" s="1"/>
      <c r="N14417" s="1"/>
    </row>
    <row r="14418" spans="6:14" x14ac:dyDescent="0.25">
      <c r="F14418" s="1"/>
      <c r="G14418" s="1"/>
      <c r="H14418" s="1"/>
      <c r="I14418" s="1"/>
      <c r="J14418" s="1"/>
      <c r="K14418" s="1"/>
      <c r="L14418" s="1"/>
      <c r="M14418" s="1"/>
      <c r="N14418" s="1"/>
    </row>
    <row r="14419" spans="6:14" x14ac:dyDescent="0.25">
      <c r="F14419" s="1"/>
      <c r="G14419" s="1"/>
      <c r="H14419" s="1"/>
      <c r="I14419" s="1"/>
      <c r="J14419" s="1"/>
      <c r="K14419" s="1"/>
      <c r="L14419" s="1"/>
      <c r="M14419" s="1"/>
      <c r="N14419" s="1"/>
    </row>
    <row r="14420" spans="6:14" x14ac:dyDescent="0.25">
      <c r="F14420" s="1"/>
      <c r="G14420" s="1"/>
      <c r="H14420" s="1"/>
      <c r="I14420" s="1"/>
      <c r="J14420" s="1"/>
      <c r="K14420" s="1"/>
      <c r="L14420" s="1"/>
      <c r="M14420" s="1"/>
      <c r="N14420" s="1"/>
    </row>
    <row r="14421" spans="6:14" x14ac:dyDescent="0.25">
      <c r="F14421" s="1"/>
      <c r="G14421" s="1"/>
      <c r="H14421" s="1"/>
      <c r="I14421" s="1"/>
      <c r="J14421" s="1"/>
      <c r="K14421" s="1"/>
      <c r="L14421" s="1"/>
      <c r="M14421" s="1"/>
      <c r="N14421" s="1"/>
    </row>
    <row r="14422" spans="6:14" x14ac:dyDescent="0.25">
      <c r="F14422" s="1"/>
      <c r="G14422" s="1"/>
      <c r="H14422" s="1"/>
      <c r="I14422" s="1"/>
      <c r="J14422" s="1"/>
      <c r="K14422" s="1"/>
      <c r="L14422" s="1"/>
      <c r="M14422" s="1"/>
      <c r="N14422" s="1"/>
    </row>
    <row r="14423" spans="6:14" x14ac:dyDescent="0.25">
      <c r="F14423" s="1"/>
      <c r="G14423" s="1"/>
      <c r="H14423" s="1"/>
      <c r="I14423" s="1"/>
      <c r="J14423" s="1"/>
      <c r="K14423" s="1"/>
      <c r="L14423" s="1"/>
      <c r="M14423" s="1"/>
      <c r="N14423" s="1"/>
    </row>
    <row r="14424" spans="6:14" x14ac:dyDescent="0.25">
      <c r="F14424" s="1"/>
      <c r="G14424" s="1"/>
      <c r="H14424" s="1"/>
      <c r="I14424" s="1"/>
      <c r="J14424" s="1"/>
      <c r="K14424" s="1"/>
      <c r="L14424" s="1"/>
      <c r="M14424" s="1"/>
      <c r="N14424" s="1"/>
    </row>
    <row r="14425" spans="6:14" x14ac:dyDescent="0.25">
      <c r="F14425" s="1"/>
      <c r="G14425" s="1"/>
      <c r="H14425" s="1"/>
      <c r="I14425" s="1"/>
      <c r="J14425" s="1"/>
      <c r="K14425" s="1"/>
      <c r="L14425" s="1"/>
      <c r="M14425" s="1"/>
      <c r="N14425" s="1"/>
    </row>
    <row r="14426" spans="6:14" x14ac:dyDescent="0.25">
      <c r="F14426" s="1"/>
      <c r="G14426" s="1"/>
      <c r="H14426" s="1"/>
      <c r="I14426" s="1"/>
      <c r="J14426" s="1"/>
      <c r="K14426" s="1"/>
      <c r="L14426" s="1"/>
      <c r="M14426" s="1"/>
      <c r="N14426" s="1"/>
    </row>
    <row r="14427" spans="6:14" x14ac:dyDescent="0.25">
      <c r="F14427" s="1"/>
      <c r="G14427" s="1"/>
      <c r="H14427" s="1"/>
      <c r="I14427" s="1"/>
      <c r="J14427" s="1"/>
      <c r="K14427" s="1"/>
      <c r="L14427" s="1"/>
      <c r="M14427" s="1"/>
      <c r="N14427" s="1"/>
    </row>
    <row r="14428" spans="6:14" x14ac:dyDescent="0.25">
      <c r="F14428" s="1"/>
      <c r="G14428" s="1"/>
      <c r="H14428" s="1"/>
      <c r="I14428" s="1"/>
      <c r="J14428" s="1"/>
      <c r="K14428" s="1"/>
      <c r="L14428" s="1"/>
      <c r="M14428" s="1"/>
      <c r="N14428" s="1"/>
    </row>
    <row r="14429" spans="6:14" x14ac:dyDescent="0.25">
      <c r="F14429" s="1"/>
      <c r="G14429" s="1"/>
      <c r="H14429" s="1"/>
      <c r="I14429" s="1"/>
      <c r="J14429" s="1"/>
      <c r="K14429" s="1"/>
      <c r="L14429" s="1"/>
      <c r="M14429" s="1"/>
      <c r="N14429" s="1"/>
    </row>
    <row r="14430" spans="6:14" x14ac:dyDescent="0.25">
      <c r="F14430" s="1"/>
      <c r="G14430" s="1"/>
      <c r="H14430" s="1"/>
      <c r="I14430" s="1"/>
      <c r="J14430" s="1"/>
      <c r="K14430" s="1"/>
      <c r="L14430" s="1"/>
      <c r="M14430" s="1"/>
      <c r="N14430" s="1"/>
    </row>
    <row r="14431" spans="6:14" x14ac:dyDescent="0.25">
      <c r="F14431" s="1"/>
      <c r="G14431" s="1"/>
      <c r="H14431" s="1"/>
      <c r="I14431" s="1"/>
      <c r="J14431" s="1"/>
      <c r="K14431" s="1"/>
      <c r="L14431" s="1"/>
      <c r="M14431" s="1"/>
      <c r="N14431" s="1"/>
    </row>
    <row r="14432" spans="6:14" x14ac:dyDescent="0.25">
      <c r="F14432" s="1"/>
      <c r="G14432" s="1"/>
      <c r="H14432" s="1"/>
      <c r="I14432" s="1"/>
      <c r="J14432" s="1"/>
      <c r="K14432" s="1"/>
      <c r="L14432" s="1"/>
      <c r="M14432" s="1"/>
      <c r="N14432" s="1"/>
    </row>
    <row r="14433" spans="6:14" x14ac:dyDescent="0.25">
      <c r="F14433" s="1"/>
      <c r="G14433" s="1"/>
      <c r="H14433" s="1"/>
      <c r="I14433" s="1"/>
      <c r="J14433" s="1"/>
      <c r="K14433" s="1"/>
      <c r="L14433" s="1"/>
      <c r="M14433" s="1"/>
      <c r="N14433" s="1"/>
    </row>
    <row r="14434" spans="6:14" x14ac:dyDescent="0.25">
      <c r="F14434" s="1"/>
      <c r="G14434" s="1"/>
      <c r="H14434" s="1"/>
      <c r="I14434" s="1"/>
      <c r="J14434" s="1"/>
      <c r="K14434" s="1"/>
      <c r="L14434" s="1"/>
      <c r="M14434" s="1"/>
      <c r="N14434" s="1"/>
    </row>
    <row r="14435" spans="6:14" x14ac:dyDescent="0.25">
      <c r="F14435" s="1"/>
      <c r="G14435" s="1"/>
      <c r="H14435" s="1"/>
      <c r="I14435" s="1"/>
      <c r="J14435" s="1"/>
      <c r="K14435" s="1"/>
      <c r="L14435" s="1"/>
      <c r="M14435" s="1"/>
      <c r="N14435" s="1"/>
    </row>
    <row r="14436" spans="6:14" x14ac:dyDescent="0.25">
      <c r="F14436" s="1"/>
      <c r="G14436" s="1"/>
      <c r="H14436" s="1"/>
      <c r="I14436" s="1"/>
      <c r="J14436" s="1"/>
      <c r="K14436" s="1"/>
      <c r="L14436" s="1"/>
      <c r="M14436" s="1"/>
      <c r="N14436" s="1"/>
    </row>
    <row r="14437" spans="6:14" x14ac:dyDescent="0.25">
      <c r="F14437" s="1"/>
      <c r="G14437" s="1"/>
      <c r="H14437" s="1"/>
      <c r="I14437" s="1"/>
      <c r="J14437" s="1"/>
      <c r="K14437" s="1"/>
      <c r="L14437" s="1"/>
      <c r="M14437" s="1"/>
      <c r="N14437" s="1"/>
    </row>
    <row r="14438" spans="6:14" x14ac:dyDescent="0.25">
      <c r="F14438" s="1"/>
      <c r="G14438" s="1"/>
      <c r="H14438" s="1"/>
      <c r="I14438" s="1"/>
      <c r="J14438" s="1"/>
      <c r="K14438" s="1"/>
      <c r="L14438" s="1"/>
      <c r="M14438" s="1"/>
      <c r="N14438" s="1"/>
    </row>
    <row r="14439" spans="6:14" x14ac:dyDescent="0.25">
      <c r="F14439" s="1"/>
      <c r="G14439" s="1"/>
      <c r="H14439" s="1"/>
      <c r="I14439" s="1"/>
      <c r="J14439" s="1"/>
      <c r="K14439" s="1"/>
      <c r="L14439" s="1"/>
      <c r="M14439" s="1"/>
      <c r="N14439" s="1"/>
    </row>
    <row r="14440" spans="6:14" x14ac:dyDescent="0.25">
      <c r="F14440" s="1"/>
      <c r="G14440" s="1"/>
      <c r="H14440" s="1"/>
      <c r="I14440" s="1"/>
      <c r="J14440" s="1"/>
      <c r="K14440" s="1"/>
      <c r="L14440" s="1"/>
      <c r="M14440" s="1"/>
      <c r="N14440" s="1"/>
    </row>
    <row r="14441" spans="6:14" x14ac:dyDescent="0.25">
      <c r="F14441" s="1"/>
      <c r="G14441" s="1"/>
      <c r="H14441" s="1"/>
      <c r="I14441" s="1"/>
      <c r="J14441" s="1"/>
      <c r="K14441" s="1"/>
      <c r="L14441" s="1"/>
      <c r="M14441" s="1"/>
      <c r="N14441" s="1"/>
    </row>
    <row r="14442" spans="6:14" x14ac:dyDescent="0.25">
      <c r="F14442" s="1"/>
      <c r="G14442" s="1"/>
      <c r="H14442" s="1"/>
      <c r="I14442" s="1"/>
      <c r="J14442" s="1"/>
      <c r="K14442" s="1"/>
      <c r="L14442" s="1"/>
      <c r="M14442" s="1"/>
      <c r="N14442" s="1"/>
    </row>
    <row r="14443" spans="6:14" x14ac:dyDescent="0.25">
      <c r="F14443" s="1"/>
      <c r="G14443" s="1"/>
      <c r="H14443" s="1"/>
      <c r="I14443" s="1"/>
      <c r="J14443" s="1"/>
      <c r="K14443" s="1"/>
      <c r="L14443" s="1"/>
      <c r="M14443" s="1"/>
      <c r="N14443" s="1"/>
    </row>
    <row r="14444" spans="6:14" x14ac:dyDescent="0.25">
      <c r="F14444" s="1"/>
      <c r="G14444" s="1"/>
      <c r="H14444" s="1"/>
      <c r="I14444" s="1"/>
      <c r="J14444" s="1"/>
      <c r="K14444" s="1"/>
      <c r="L14444" s="1"/>
      <c r="M14444" s="1"/>
      <c r="N14444" s="1"/>
    </row>
    <row r="14445" spans="6:14" x14ac:dyDescent="0.25">
      <c r="F14445" s="1"/>
      <c r="G14445" s="1"/>
      <c r="H14445" s="1"/>
      <c r="I14445" s="1"/>
      <c r="J14445" s="1"/>
      <c r="K14445" s="1"/>
      <c r="L14445" s="1"/>
      <c r="M14445" s="1"/>
      <c r="N14445" s="1"/>
    </row>
    <row r="14446" spans="6:14" x14ac:dyDescent="0.25">
      <c r="F14446" s="1"/>
      <c r="G14446" s="1"/>
      <c r="H14446" s="1"/>
      <c r="I14446" s="1"/>
      <c r="J14446" s="1"/>
      <c r="K14446" s="1"/>
      <c r="L14446" s="1"/>
      <c r="M14446" s="1"/>
      <c r="N14446" s="1"/>
    </row>
    <row r="14447" spans="6:14" x14ac:dyDescent="0.25">
      <c r="F14447" s="1"/>
      <c r="G14447" s="1"/>
      <c r="H14447" s="1"/>
      <c r="I14447" s="1"/>
      <c r="J14447" s="1"/>
      <c r="K14447" s="1"/>
      <c r="L14447" s="1"/>
      <c r="M14447" s="1"/>
      <c r="N14447" s="1"/>
    </row>
    <row r="14448" spans="6:14" x14ac:dyDescent="0.25">
      <c r="F14448" s="1"/>
      <c r="G14448" s="1"/>
      <c r="H14448" s="1"/>
      <c r="I14448" s="1"/>
      <c r="J14448" s="1"/>
      <c r="K14448" s="1"/>
      <c r="L14448" s="1"/>
      <c r="M14448" s="1"/>
      <c r="N14448" s="1"/>
    </row>
    <row r="14449" spans="6:14" x14ac:dyDescent="0.25">
      <c r="F14449" s="1"/>
      <c r="G14449" s="1"/>
      <c r="H14449" s="1"/>
      <c r="I14449" s="1"/>
      <c r="J14449" s="1"/>
      <c r="K14449" s="1"/>
      <c r="L14449" s="1"/>
      <c r="M14449" s="1"/>
      <c r="N14449" s="1"/>
    </row>
    <row r="14450" spans="6:14" x14ac:dyDescent="0.25">
      <c r="F14450" s="1"/>
      <c r="G14450" s="1"/>
      <c r="H14450" s="1"/>
      <c r="I14450" s="1"/>
      <c r="J14450" s="1"/>
      <c r="K14450" s="1"/>
      <c r="L14450" s="1"/>
      <c r="M14450" s="1"/>
      <c r="N14450" s="1"/>
    </row>
    <row r="14451" spans="6:14" x14ac:dyDescent="0.25">
      <c r="F14451" s="1"/>
      <c r="G14451" s="1"/>
      <c r="H14451" s="1"/>
      <c r="I14451" s="1"/>
      <c r="J14451" s="1"/>
      <c r="K14451" s="1"/>
      <c r="L14451" s="1"/>
      <c r="M14451" s="1"/>
      <c r="N14451" s="1"/>
    </row>
    <row r="14452" spans="6:14" x14ac:dyDescent="0.25">
      <c r="F14452" s="1"/>
      <c r="G14452" s="1"/>
      <c r="H14452" s="1"/>
      <c r="I14452" s="1"/>
      <c r="J14452" s="1"/>
      <c r="K14452" s="1"/>
      <c r="L14452" s="1"/>
      <c r="M14452" s="1"/>
      <c r="N14452" s="1"/>
    </row>
    <row r="14453" spans="6:14" x14ac:dyDescent="0.25">
      <c r="F14453" s="1"/>
      <c r="G14453" s="1"/>
      <c r="H14453" s="1"/>
      <c r="I14453" s="1"/>
      <c r="J14453" s="1"/>
      <c r="K14453" s="1"/>
      <c r="L14453" s="1"/>
      <c r="M14453" s="1"/>
      <c r="N14453" s="1"/>
    </row>
    <row r="14454" spans="6:14" x14ac:dyDescent="0.25">
      <c r="F14454" s="1"/>
      <c r="G14454" s="1"/>
      <c r="H14454" s="1"/>
      <c r="I14454" s="1"/>
      <c r="J14454" s="1"/>
      <c r="K14454" s="1"/>
      <c r="L14454" s="1"/>
      <c r="M14454" s="1"/>
      <c r="N14454" s="1"/>
    </row>
    <row r="14455" spans="6:14" x14ac:dyDescent="0.25">
      <c r="F14455" s="1"/>
      <c r="G14455" s="1"/>
      <c r="H14455" s="1"/>
      <c r="I14455" s="1"/>
      <c r="J14455" s="1"/>
      <c r="K14455" s="1"/>
      <c r="L14455" s="1"/>
      <c r="M14455" s="1"/>
      <c r="N14455" s="1"/>
    </row>
    <row r="14456" spans="6:14" x14ac:dyDescent="0.25">
      <c r="F14456" s="1"/>
      <c r="G14456" s="1"/>
      <c r="H14456" s="1"/>
      <c r="I14456" s="1"/>
      <c r="J14456" s="1"/>
      <c r="K14456" s="1"/>
      <c r="L14456" s="1"/>
      <c r="M14456" s="1"/>
      <c r="N14456" s="1"/>
    </row>
    <row r="14457" spans="6:14" x14ac:dyDescent="0.25">
      <c r="F14457" s="1"/>
      <c r="G14457" s="1"/>
      <c r="H14457" s="1"/>
      <c r="I14457" s="1"/>
      <c r="J14457" s="1"/>
      <c r="K14457" s="1"/>
      <c r="L14457" s="1"/>
      <c r="M14457" s="1"/>
      <c r="N14457" s="1"/>
    </row>
    <row r="14458" spans="6:14" x14ac:dyDescent="0.25">
      <c r="F14458" s="1"/>
      <c r="G14458" s="1"/>
      <c r="H14458" s="1"/>
      <c r="I14458" s="1"/>
      <c r="J14458" s="1"/>
      <c r="K14458" s="1"/>
      <c r="L14458" s="1"/>
      <c r="M14458" s="1"/>
      <c r="N14458" s="1"/>
    </row>
    <row r="14459" spans="6:14" x14ac:dyDescent="0.25">
      <c r="F14459" s="1"/>
      <c r="G14459" s="1"/>
      <c r="H14459" s="1"/>
      <c r="I14459" s="1"/>
      <c r="J14459" s="1"/>
      <c r="K14459" s="1"/>
      <c r="L14459" s="1"/>
      <c r="M14459" s="1"/>
      <c r="N14459" s="1"/>
    </row>
    <row r="14460" spans="6:14" x14ac:dyDescent="0.25">
      <c r="F14460" s="1"/>
      <c r="G14460" s="1"/>
      <c r="H14460" s="1"/>
      <c r="I14460" s="1"/>
      <c r="J14460" s="1"/>
      <c r="K14460" s="1"/>
      <c r="L14460" s="1"/>
      <c r="M14460" s="1"/>
      <c r="N14460" s="1"/>
    </row>
    <row r="14461" spans="6:14" x14ac:dyDescent="0.25">
      <c r="F14461" s="1"/>
      <c r="G14461" s="1"/>
      <c r="H14461" s="1"/>
      <c r="I14461" s="1"/>
      <c r="J14461" s="1"/>
      <c r="K14461" s="1"/>
      <c r="L14461" s="1"/>
      <c r="M14461" s="1"/>
      <c r="N14461" s="1"/>
    </row>
    <row r="14462" spans="6:14" x14ac:dyDescent="0.25">
      <c r="F14462" s="1"/>
      <c r="G14462" s="1"/>
      <c r="H14462" s="1"/>
      <c r="I14462" s="1"/>
      <c r="J14462" s="1"/>
      <c r="K14462" s="1"/>
      <c r="L14462" s="1"/>
      <c r="M14462" s="1"/>
      <c r="N14462" s="1"/>
    </row>
    <row r="14463" spans="6:14" x14ac:dyDescent="0.25">
      <c r="F14463" s="1"/>
      <c r="G14463" s="1"/>
      <c r="H14463" s="1"/>
      <c r="I14463" s="1"/>
      <c r="J14463" s="1"/>
      <c r="K14463" s="1"/>
      <c r="L14463" s="1"/>
      <c r="M14463" s="1"/>
      <c r="N14463" s="1"/>
    </row>
    <row r="14464" spans="6:14" x14ac:dyDescent="0.25">
      <c r="F14464" s="1"/>
      <c r="G14464" s="1"/>
      <c r="H14464" s="1"/>
      <c r="I14464" s="1"/>
      <c r="J14464" s="1"/>
      <c r="K14464" s="1"/>
      <c r="L14464" s="1"/>
      <c r="M14464" s="1"/>
      <c r="N14464" s="1"/>
    </row>
    <row r="14465" spans="6:14" x14ac:dyDescent="0.25">
      <c r="F14465" s="1"/>
      <c r="G14465" s="1"/>
      <c r="H14465" s="1"/>
      <c r="I14465" s="1"/>
      <c r="J14465" s="1"/>
      <c r="K14465" s="1"/>
      <c r="L14465" s="1"/>
      <c r="M14465" s="1"/>
      <c r="N14465" s="1"/>
    </row>
    <row r="14466" spans="6:14" x14ac:dyDescent="0.25">
      <c r="F14466" s="1"/>
      <c r="G14466" s="1"/>
      <c r="H14466" s="1"/>
      <c r="I14466" s="1"/>
      <c r="J14466" s="1"/>
      <c r="K14466" s="1"/>
      <c r="L14466" s="1"/>
      <c r="M14466" s="1"/>
      <c r="N14466" s="1"/>
    </row>
    <row r="14467" spans="6:14" x14ac:dyDescent="0.25">
      <c r="F14467" s="1"/>
      <c r="G14467" s="1"/>
      <c r="H14467" s="1"/>
      <c r="I14467" s="1"/>
      <c r="J14467" s="1"/>
      <c r="K14467" s="1"/>
      <c r="L14467" s="1"/>
      <c r="M14467" s="1"/>
      <c r="N14467" s="1"/>
    </row>
    <row r="14468" spans="6:14" x14ac:dyDescent="0.25">
      <c r="F14468" s="1"/>
      <c r="G14468" s="1"/>
      <c r="H14468" s="1"/>
      <c r="I14468" s="1"/>
      <c r="J14468" s="1"/>
      <c r="K14468" s="1"/>
      <c r="L14468" s="1"/>
      <c r="M14468" s="1"/>
      <c r="N14468" s="1"/>
    </row>
    <row r="14469" spans="6:14" x14ac:dyDescent="0.25">
      <c r="F14469" s="1"/>
      <c r="G14469" s="1"/>
      <c r="H14469" s="1"/>
      <c r="I14469" s="1"/>
      <c r="J14469" s="1"/>
      <c r="K14469" s="1"/>
      <c r="L14469" s="1"/>
      <c r="M14469" s="1"/>
      <c r="N14469" s="1"/>
    </row>
    <row r="14470" spans="6:14" x14ac:dyDescent="0.25">
      <c r="F14470" s="1"/>
      <c r="G14470" s="1"/>
      <c r="H14470" s="1"/>
      <c r="I14470" s="1"/>
      <c r="J14470" s="1"/>
      <c r="K14470" s="1"/>
      <c r="L14470" s="1"/>
      <c r="M14470" s="1"/>
      <c r="N14470" s="1"/>
    </row>
    <row r="14471" spans="6:14" x14ac:dyDescent="0.25">
      <c r="F14471" s="1"/>
      <c r="G14471" s="1"/>
      <c r="H14471" s="1"/>
      <c r="I14471" s="1"/>
      <c r="J14471" s="1"/>
      <c r="K14471" s="1"/>
      <c r="L14471" s="1"/>
      <c r="M14471" s="1"/>
      <c r="N14471" s="1"/>
    </row>
    <row r="14472" spans="6:14" x14ac:dyDescent="0.25">
      <c r="F14472" s="1"/>
      <c r="G14472" s="1"/>
      <c r="H14472" s="1"/>
      <c r="I14472" s="1"/>
      <c r="J14472" s="1"/>
      <c r="K14472" s="1"/>
      <c r="L14472" s="1"/>
      <c r="M14472" s="1"/>
      <c r="N14472" s="1"/>
    </row>
    <row r="14473" spans="6:14" x14ac:dyDescent="0.25">
      <c r="F14473" s="1"/>
      <c r="G14473" s="1"/>
      <c r="H14473" s="1"/>
      <c r="I14473" s="1"/>
      <c r="J14473" s="1"/>
      <c r="K14473" s="1"/>
      <c r="L14473" s="1"/>
      <c r="M14473" s="1"/>
      <c r="N14473" s="1"/>
    </row>
    <row r="14474" spans="6:14" x14ac:dyDescent="0.25">
      <c r="F14474" s="1"/>
      <c r="G14474" s="1"/>
      <c r="H14474" s="1"/>
      <c r="I14474" s="1"/>
      <c r="J14474" s="1"/>
      <c r="K14474" s="1"/>
      <c r="L14474" s="1"/>
      <c r="M14474" s="1"/>
      <c r="N14474" s="1"/>
    </row>
    <row r="14475" spans="6:14" x14ac:dyDescent="0.25">
      <c r="F14475" s="1"/>
      <c r="G14475" s="1"/>
      <c r="H14475" s="1"/>
      <c r="I14475" s="1"/>
      <c r="J14475" s="1"/>
      <c r="K14475" s="1"/>
      <c r="L14475" s="1"/>
      <c r="M14475" s="1"/>
      <c r="N14475" s="1"/>
    </row>
    <row r="14476" spans="6:14" x14ac:dyDescent="0.25">
      <c r="F14476" s="1"/>
      <c r="G14476" s="1"/>
      <c r="H14476" s="1"/>
      <c r="I14476" s="1"/>
      <c r="J14476" s="1"/>
      <c r="K14476" s="1"/>
      <c r="L14476" s="1"/>
      <c r="M14476" s="1"/>
      <c r="N14476" s="1"/>
    </row>
    <row r="14477" spans="6:14" x14ac:dyDescent="0.25">
      <c r="F14477" s="1"/>
      <c r="G14477" s="1"/>
      <c r="H14477" s="1"/>
      <c r="I14477" s="1"/>
      <c r="J14477" s="1"/>
      <c r="K14477" s="1"/>
      <c r="L14477" s="1"/>
      <c r="M14477" s="1"/>
      <c r="N14477" s="1"/>
    </row>
    <row r="14478" spans="6:14" x14ac:dyDescent="0.25">
      <c r="F14478" s="1"/>
      <c r="G14478" s="1"/>
      <c r="H14478" s="1"/>
      <c r="I14478" s="1"/>
      <c r="J14478" s="1"/>
      <c r="K14478" s="1"/>
      <c r="L14478" s="1"/>
      <c r="M14478" s="1"/>
      <c r="N14478" s="1"/>
    </row>
    <row r="14479" spans="6:14" x14ac:dyDescent="0.25">
      <c r="F14479" s="1"/>
      <c r="G14479" s="1"/>
      <c r="H14479" s="1"/>
      <c r="I14479" s="1"/>
      <c r="J14479" s="1"/>
      <c r="K14479" s="1"/>
      <c r="L14479" s="1"/>
      <c r="M14479" s="1"/>
      <c r="N14479" s="1"/>
    </row>
    <row r="14480" spans="6:14" x14ac:dyDescent="0.25">
      <c r="F14480" s="1"/>
      <c r="G14480" s="1"/>
      <c r="H14480" s="1"/>
      <c r="I14480" s="1"/>
      <c r="J14480" s="1"/>
      <c r="K14480" s="1"/>
      <c r="L14480" s="1"/>
      <c r="M14480" s="1"/>
      <c r="N14480" s="1"/>
    </row>
    <row r="14481" spans="6:14" x14ac:dyDescent="0.25">
      <c r="F14481" s="1"/>
      <c r="G14481" s="1"/>
      <c r="H14481" s="1"/>
      <c r="I14481" s="1"/>
      <c r="J14481" s="1"/>
      <c r="K14481" s="1"/>
      <c r="L14481" s="1"/>
      <c r="M14481" s="1"/>
      <c r="N14481" s="1"/>
    </row>
    <row r="14482" spans="6:14" x14ac:dyDescent="0.25">
      <c r="F14482" s="1"/>
      <c r="G14482" s="1"/>
      <c r="H14482" s="1"/>
      <c r="I14482" s="1"/>
      <c r="J14482" s="1"/>
      <c r="K14482" s="1"/>
      <c r="L14482" s="1"/>
      <c r="M14482" s="1"/>
      <c r="N14482" s="1"/>
    </row>
    <row r="14483" spans="6:14" x14ac:dyDescent="0.25">
      <c r="F14483" s="1"/>
      <c r="G14483" s="1"/>
      <c r="H14483" s="1"/>
      <c r="I14483" s="1"/>
      <c r="J14483" s="1"/>
      <c r="K14483" s="1"/>
      <c r="L14483" s="1"/>
      <c r="M14483" s="1"/>
      <c r="N14483" s="1"/>
    </row>
    <row r="14484" spans="6:14" x14ac:dyDescent="0.25">
      <c r="F14484" s="1"/>
      <c r="G14484" s="1"/>
      <c r="H14484" s="1"/>
      <c r="I14484" s="1"/>
      <c r="J14484" s="1"/>
      <c r="K14484" s="1"/>
      <c r="L14484" s="1"/>
      <c r="M14484" s="1"/>
      <c r="N14484" s="1"/>
    </row>
    <row r="14485" spans="6:14" x14ac:dyDescent="0.25">
      <c r="F14485" s="1"/>
      <c r="G14485" s="1"/>
      <c r="H14485" s="1"/>
      <c r="I14485" s="1"/>
      <c r="J14485" s="1"/>
      <c r="K14485" s="1"/>
      <c r="L14485" s="1"/>
      <c r="M14485" s="1"/>
      <c r="N14485" s="1"/>
    </row>
    <row r="14486" spans="6:14" x14ac:dyDescent="0.25">
      <c r="F14486" s="1"/>
      <c r="G14486" s="1"/>
      <c r="H14486" s="1"/>
      <c r="I14486" s="1"/>
      <c r="J14486" s="1"/>
      <c r="K14486" s="1"/>
      <c r="L14486" s="1"/>
      <c r="M14486" s="1"/>
      <c r="N14486" s="1"/>
    </row>
    <row r="14487" spans="6:14" x14ac:dyDescent="0.25">
      <c r="F14487" s="1"/>
      <c r="G14487" s="1"/>
      <c r="H14487" s="1"/>
      <c r="I14487" s="1"/>
      <c r="J14487" s="1"/>
      <c r="K14487" s="1"/>
      <c r="L14487" s="1"/>
      <c r="M14487" s="1"/>
      <c r="N14487" s="1"/>
    </row>
    <row r="14488" spans="6:14" x14ac:dyDescent="0.25">
      <c r="F14488" s="1"/>
      <c r="G14488" s="1"/>
      <c r="H14488" s="1"/>
      <c r="I14488" s="1"/>
      <c r="J14488" s="1"/>
      <c r="K14488" s="1"/>
      <c r="L14488" s="1"/>
      <c r="M14488" s="1"/>
      <c r="N14488" s="1"/>
    </row>
    <row r="14489" spans="6:14" x14ac:dyDescent="0.25">
      <c r="F14489" s="1"/>
      <c r="G14489" s="1"/>
      <c r="H14489" s="1"/>
      <c r="I14489" s="1"/>
      <c r="J14489" s="1"/>
      <c r="K14489" s="1"/>
      <c r="L14489" s="1"/>
      <c r="M14489" s="1"/>
      <c r="N14489" s="1"/>
    </row>
    <row r="14490" spans="6:14" x14ac:dyDescent="0.25">
      <c r="F14490" s="1"/>
      <c r="G14490" s="1"/>
      <c r="H14490" s="1"/>
      <c r="I14490" s="1"/>
      <c r="J14490" s="1"/>
      <c r="K14490" s="1"/>
      <c r="L14490" s="1"/>
      <c r="M14490" s="1"/>
      <c r="N14490" s="1"/>
    </row>
    <row r="14491" spans="6:14" x14ac:dyDescent="0.25">
      <c r="F14491" s="1"/>
      <c r="G14491" s="1"/>
      <c r="H14491" s="1"/>
      <c r="I14491" s="1"/>
      <c r="J14491" s="1"/>
      <c r="K14491" s="1"/>
      <c r="L14491" s="1"/>
      <c r="M14491" s="1"/>
      <c r="N14491" s="1"/>
    </row>
    <row r="14492" spans="6:14" x14ac:dyDescent="0.25">
      <c r="F14492" s="1"/>
      <c r="G14492" s="1"/>
      <c r="H14492" s="1"/>
      <c r="I14492" s="1"/>
      <c r="J14492" s="1"/>
      <c r="K14492" s="1"/>
      <c r="L14492" s="1"/>
      <c r="M14492" s="1"/>
      <c r="N14492" s="1"/>
    </row>
    <row r="14493" spans="6:14" x14ac:dyDescent="0.25">
      <c r="F14493" s="1"/>
      <c r="G14493" s="1"/>
      <c r="H14493" s="1"/>
      <c r="I14493" s="1"/>
      <c r="J14493" s="1"/>
      <c r="K14493" s="1"/>
      <c r="L14493" s="1"/>
      <c r="M14493" s="1"/>
      <c r="N14493" s="1"/>
    </row>
    <row r="14494" spans="6:14" x14ac:dyDescent="0.25">
      <c r="F14494" s="1"/>
      <c r="G14494" s="1"/>
      <c r="H14494" s="1"/>
      <c r="I14494" s="1"/>
      <c r="J14494" s="1"/>
      <c r="K14494" s="1"/>
      <c r="L14494" s="1"/>
      <c r="M14494" s="1"/>
      <c r="N14494" s="1"/>
    </row>
    <row r="14495" spans="6:14" x14ac:dyDescent="0.25">
      <c r="F14495" s="1"/>
      <c r="G14495" s="1"/>
      <c r="H14495" s="1"/>
      <c r="I14495" s="1"/>
      <c r="J14495" s="1"/>
      <c r="K14495" s="1"/>
      <c r="L14495" s="1"/>
      <c r="M14495" s="1"/>
      <c r="N14495" s="1"/>
    </row>
    <row r="14496" spans="6:14" x14ac:dyDescent="0.25">
      <c r="F14496" s="1"/>
      <c r="G14496" s="1"/>
      <c r="H14496" s="1"/>
      <c r="I14496" s="1"/>
      <c r="J14496" s="1"/>
      <c r="K14496" s="1"/>
      <c r="L14496" s="1"/>
      <c r="M14496" s="1"/>
      <c r="N14496" s="1"/>
    </row>
    <row r="14497" spans="6:14" x14ac:dyDescent="0.25">
      <c r="F14497" s="1"/>
      <c r="G14497" s="1"/>
      <c r="H14497" s="1"/>
      <c r="I14497" s="1"/>
      <c r="J14497" s="1"/>
      <c r="K14497" s="1"/>
      <c r="L14497" s="1"/>
      <c r="M14497" s="1"/>
      <c r="N14497" s="1"/>
    </row>
    <row r="14498" spans="6:14" x14ac:dyDescent="0.25">
      <c r="F14498" s="1"/>
      <c r="G14498" s="1"/>
      <c r="H14498" s="1"/>
      <c r="I14498" s="1"/>
      <c r="J14498" s="1"/>
      <c r="K14498" s="1"/>
      <c r="L14498" s="1"/>
      <c r="M14498" s="1"/>
      <c r="N14498" s="1"/>
    </row>
    <row r="14499" spans="6:14" x14ac:dyDescent="0.25">
      <c r="F14499" s="1"/>
      <c r="G14499" s="1"/>
      <c r="H14499" s="1"/>
      <c r="I14499" s="1"/>
      <c r="J14499" s="1"/>
      <c r="K14499" s="1"/>
      <c r="L14499" s="1"/>
      <c r="M14499" s="1"/>
      <c r="N14499" s="1"/>
    </row>
    <row r="14500" spans="6:14" x14ac:dyDescent="0.25">
      <c r="F14500" s="1"/>
      <c r="G14500" s="1"/>
      <c r="H14500" s="1"/>
      <c r="I14500" s="1"/>
      <c r="J14500" s="1"/>
      <c r="K14500" s="1"/>
      <c r="L14500" s="1"/>
      <c r="M14500" s="1"/>
      <c r="N14500" s="1"/>
    </row>
    <row r="14501" spans="6:14" x14ac:dyDescent="0.25">
      <c r="F14501" s="1"/>
      <c r="G14501" s="1"/>
      <c r="H14501" s="1"/>
      <c r="I14501" s="1"/>
      <c r="J14501" s="1"/>
      <c r="K14501" s="1"/>
      <c r="L14501" s="1"/>
      <c r="M14501" s="1"/>
      <c r="N14501" s="1"/>
    </row>
    <row r="14502" spans="6:14" x14ac:dyDescent="0.25">
      <c r="F14502" s="1"/>
      <c r="G14502" s="1"/>
      <c r="H14502" s="1"/>
      <c r="I14502" s="1"/>
      <c r="J14502" s="1"/>
      <c r="K14502" s="1"/>
      <c r="L14502" s="1"/>
      <c r="M14502" s="1"/>
      <c r="N14502" s="1"/>
    </row>
    <row r="14503" spans="6:14" x14ac:dyDescent="0.25">
      <c r="F14503" s="1"/>
      <c r="G14503" s="1"/>
      <c r="H14503" s="1"/>
      <c r="I14503" s="1"/>
      <c r="J14503" s="1"/>
      <c r="K14503" s="1"/>
      <c r="L14503" s="1"/>
      <c r="M14503" s="1"/>
      <c r="N14503" s="1"/>
    </row>
    <row r="14504" spans="6:14" x14ac:dyDescent="0.25">
      <c r="F14504" s="1"/>
      <c r="G14504" s="1"/>
      <c r="H14504" s="1"/>
      <c r="I14504" s="1"/>
      <c r="J14504" s="1"/>
      <c r="K14504" s="1"/>
      <c r="L14504" s="1"/>
      <c r="M14504" s="1"/>
      <c r="N14504" s="1"/>
    </row>
    <row r="14505" spans="6:14" x14ac:dyDescent="0.25">
      <c r="F14505" s="1"/>
      <c r="G14505" s="1"/>
      <c r="H14505" s="1"/>
      <c r="I14505" s="1"/>
      <c r="J14505" s="1"/>
      <c r="K14505" s="1"/>
      <c r="L14505" s="1"/>
      <c r="M14505" s="1"/>
      <c r="N14505" s="1"/>
    </row>
    <row r="14506" spans="6:14" x14ac:dyDescent="0.25">
      <c r="F14506" s="1"/>
      <c r="G14506" s="1"/>
      <c r="H14506" s="1"/>
      <c r="I14506" s="1"/>
      <c r="J14506" s="1"/>
      <c r="K14506" s="1"/>
      <c r="L14506" s="1"/>
      <c r="M14506" s="1"/>
      <c r="N14506" s="1"/>
    </row>
    <row r="14507" spans="6:14" x14ac:dyDescent="0.25">
      <c r="F14507" s="1"/>
      <c r="G14507" s="1"/>
      <c r="H14507" s="1"/>
      <c r="I14507" s="1"/>
      <c r="J14507" s="1"/>
      <c r="K14507" s="1"/>
      <c r="L14507" s="1"/>
      <c r="M14507" s="1"/>
      <c r="N14507" s="1"/>
    </row>
    <row r="14508" spans="6:14" x14ac:dyDescent="0.25">
      <c r="F14508" s="1"/>
      <c r="G14508" s="1"/>
      <c r="H14508" s="1"/>
      <c r="I14508" s="1"/>
      <c r="J14508" s="1"/>
      <c r="K14508" s="1"/>
      <c r="L14508" s="1"/>
      <c r="M14508" s="1"/>
      <c r="N14508" s="1"/>
    </row>
    <row r="14509" spans="6:14" x14ac:dyDescent="0.25">
      <c r="F14509" s="1"/>
      <c r="G14509" s="1"/>
      <c r="H14509" s="1"/>
      <c r="I14509" s="1"/>
      <c r="J14509" s="1"/>
      <c r="K14509" s="1"/>
      <c r="L14509" s="1"/>
      <c r="M14509" s="1"/>
      <c r="N14509" s="1"/>
    </row>
    <row r="14510" spans="6:14" x14ac:dyDescent="0.25">
      <c r="F14510" s="1"/>
      <c r="G14510" s="1"/>
      <c r="H14510" s="1"/>
      <c r="I14510" s="1"/>
      <c r="J14510" s="1"/>
      <c r="K14510" s="1"/>
      <c r="L14510" s="1"/>
      <c r="M14510" s="1"/>
      <c r="N14510" s="1"/>
    </row>
    <row r="14511" spans="6:14" x14ac:dyDescent="0.25">
      <c r="F14511" s="1"/>
      <c r="G14511" s="1"/>
      <c r="H14511" s="1"/>
      <c r="I14511" s="1"/>
      <c r="J14511" s="1"/>
      <c r="K14511" s="1"/>
      <c r="L14511" s="1"/>
      <c r="M14511" s="1"/>
      <c r="N14511" s="1"/>
    </row>
    <row r="14512" spans="6:14" x14ac:dyDescent="0.25">
      <c r="F14512" s="1"/>
      <c r="G14512" s="1"/>
      <c r="H14512" s="1"/>
      <c r="I14512" s="1"/>
      <c r="J14512" s="1"/>
      <c r="K14512" s="1"/>
      <c r="L14512" s="1"/>
      <c r="M14512" s="1"/>
      <c r="N14512" s="1"/>
    </row>
    <row r="14513" spans="6:14" x14ac:dyDescent="0.25">
      <c r="F14513" s="1"/>
      <c r="G14513" s="1"/>
      <c r="H14513" s="1"/>
      <c r="I14513" s="1"/>
      <c r="J14513" s="1"/>
      <c r="K14513" s="1"/>
      <c r="L14513" s="1"/>
      <c r="M14513" s="1"/>
      <c r="N14513" s="1"/>
    </row>
    <row r="14514" spans="6:14" x14ac:dyDescent="0.25">
      <c r="F14514" s="1"/>
      <c r="G14514" s="1"/>
      <c r="H14514" s="1"/>
      <c r="I14514" s="1"/>
      <c r="J14514" s="1"/>
      <c r="K14514" s="1"/>
      <c r="L14514" s="1"/>
      <c r="M14514" s="1"/>
      <c r="N14514" s="1"/>
    </row>
    <row r="14515" spans="6:14" x14ac:dyDescent="0.25">
      <c r="F14515" s="1"/>
      <c r="G14515" s="1"/>
      <c r="H14515" s="1"/>
      <c r="I14515" s="1"/>
      <c r="J14515" s="1"/>
      <c r="K14515" s="1"/>
      <c r="L14515" s="1"/>
      <c r="M14515" s="1"/>
      <c r="N14515" s="1"/>
    </row>
    <row r="14516" spans="6:14" x14ac:dyDescent="0.25">
      <c r="F14516" s="1"/>
      <c r="G14516" s="1"/>
      <c r="H14516" s="1"/>
      <c r="I14516" s="1"/>
      <c r="J14516" s="1"/>
      <c r="K14516" s="1"/>
      <c r="L14516" s="1"/>
      <c r="M14516" s="1"/>
      <c r="N14516" s="1"/>
    </row>
    <row r="14517" spans="6:14" x14ac:dyDescent="0.25">
      <c r="F14517" s="1"/>
      <c r="G14517" s="1"/>
      <c r="H14517" s="1"/>
      <c r="I14517" s="1"/>
      <c r="J14517" s="1"/>
      <c r="K14517" s="1"/>
      <c r="L14517" s="1"/>
      <c r="M14517" s="1"/>
      <c r="N14517" s="1"/>
    </row>
    <row r="14518" spans="6:14" x14ac:dyDescent="0.25">
      <c r="F14518" s="1"/>
      <c r="G14518" s="1"/>
      <c r="H14518" s="1"/>
      <c r="I14518" s="1"/>
      <c r="J14518" s="1"/>
      <c r="K14518" s="1"/>
      <c r="L14518" s="1"/>
      <c r="M14518" s="1"/>
      <c r="N14518" s="1"/>
    </row>
    <row r="14519" spans="6:14" x14ac:dyDescent="0.25">
      <c r="F14519" s="1"/>
      <c r="G14519" s="1"/>
      <c r="H14519" s="1"/>
      <c r="I14519" s="1"/>
      <c r="J14519" s="1"/>
      <c r="K14519" s="1"/>
      <c r="L14519" s="1"/>
      <c r="M14519" s="1"/>
      <c r="N14519" s="1"/>
    </row>
    <row r="14520" spans="6:14" x14ac:dyDescent="0.25">
      <c r="F14520" s="1"/>
      <c r="G14520" s="1"/>
      <c r="H14520" s="1"/>
      <c r="I14520" s="1"/>
      <c r="J14520" s="1"/>
      <c r="K14520" s="1"/>
      <c r="L14520" s="1"/>
      <c r="M14520" s="1"/>
      <c r="N14520" s="1"/>
    </row>
    <row r="14521" spans="6:14" x14ac:dyDescent="0.25">
      <c r="F14521" s="1"/>
      <c r="G14521" s="1"/>
      <c r="H14521" s="1"/>
      <c r="I14521" s="1"/>
      <c r="J14521" s="1"/>
      <c r="K14521" s="1"/>
      <c r="L14521" s="1"/>
      <c r="M14521" s="1"/>
      <c r="N14521" s="1"/>
    </row>
    <row r="14522" spans="6:14" x14ac:dyDescent="0.25">
      <c r="F14522" s="1"/>
      <c r="G14522" s="1"/>
      <c r="H14522" s="1"/>
      <c r="I14522" s="1"/>
      <c r="J14522" s="1"/>
      <c r="K14522" s="1"/>
      <c r="L14522" s="1"/>
      <c r="M14522" s="1"/>
      <c r="N14522" s="1"/>
    </row>
    <row r="14523" spans="6:14" x14ac:dyDescent="0.25">
      <c r="F14523" s="1"/>
      <c r="G14523" s="1"/>
      <c r="H14523" s="1"/>
      <c r="I14523" s="1"/>
      <c r="J14523" s="1"/>
      <c r="K14523" s="1"/>
      <c r="L14523" s="1"/>
      <c r="M14523" s="1"/>
      <c r="N14523" s="1"/>
    </row>
    <row r="14524" spans="6:14" x14ac:dyDescent="0.25">
      <c r="F14524" s="1"/>
      <c r="G14524" s="1"/>
      <c r="H14524" s="1"/>
      <c r="I14524" s="1"/>
      <c r="J14524" s="1"/>
      <c r="K14524" s="1"/>
      <c r="L14524" s="1"/>
      <c r="M14524" s="1"/>
      <c r="N14524" s="1"/>
    </row>
    <row r="14525" spans="6:14" x14ac:dyDescent="0.25">
      <c r="F14525" s="1"/>
      <c r="G14525" s="1"/>
      <c r="H14525" s="1"/>
      <c r="I14525" s="1"/>
      <c r="J14525" s="1"/>
      <c r="K14525" s="1"/>
      <c r="L14525" s="1"/>
      <c r="M14525" s="1"/>
      <c r="N14525" s="1"/>
    </row>
    <row r="14526" spans="6:14" x14ac:dyDescent="0.25">
      <c r="F14526" s="1"/>
      <c r="G14526" s="1"/>
      <c r="H14526" s="1"/>
      <c r="I14526" s="1"/>
      <c r="J14526" s="1"/>
      <c r="K14526" s="1"/>
      <c r="L14526" s="1"/>
      <c r="M14526" s="1"/>
      <c r="N14526" s="1"/>
    </row>
    <row r="14527" spans="6:14" x14ac:dyDescent="0.25">
      <c r="F14527" s="1"/>
      <c r="G14527" s="1"/>
      <c r="H14527" s="1"/>
      <c r="I14527" s="1"/>
      <c r="J14527" s="1"/>
      <c r="K14527" s="1"/>
      <c r="L14527" s="1"/>
      <c r="M14527" s="1"/>
      <c r="N14527" s="1"/>
    </row>
    <row r="14528" spans="6:14" x14ac:dyDescent="0.25">
      <c r="F14528" s="1"/>
      <c r="G14528" s="1"/>
      <c r="H14528" s="1"/>
      <c r="I14528" s="1"/>
      <c r="J14528" s="1"/>
      <c r="K14528" s="1"/>
      <c r="L14528" s="1"/>
      <c r="M14528" s="1"/>
      <c r="N14528" s="1"/>
    </row>
    <row r="14529" spans="6:14" x14ac:dyDescent="0.25">
      <c r="F14529" s="1"/>
      <c r="G14529" s="1"/>
      <c r="H14529" s="1"/>
      <c r="I14529" s="1"/>
      <c r="J14529" s="1"/>
      <c r="K14529" s="1"/>
      <c r="L14529" s="1"/>
      <c r="M14529" s="1"/>
      <c r="N14529" s="1"/>
    </row>
    <row r="14530" spans="6:14" x14ac:dyDescent="0.25">
      <c r="F14530" s="1"/>
      <c r="G14530" s="1"/>
      <c r="H14530" s="1"/>
      <c r="I14530" s="1"/>
      <c r="J14530" s="1"/>
      <c r="K14530" s="1"/>
      <c r="L14530" s="1"/>
      <c r="M14530" s="1"/>
      <c r="N14530" s="1"/>
    </row>
    <row r="14531" spans="6:14" x14ac:dyDescent="0.25">
      <c r="F14531" s="1"/>
      <c r="G14531" s="1"/>
      <c r="H14531" s="1"/>
      <c r="I14531" s="1"/>
      <c r="J14531" s="1"/>
      <c r="K14531" s="1"/>
      <c r="L14531" s="1"/>
      <c r="M14531" s="1"/>
      <c r="N14531" s="1"/>
    </row>
    <row r="14532" spans="6:14" x14ac:dyDescent="0.25">
      <c r="F14532" s="1"/>
      <c r="G14532" s="1"/>
      <c r="H14532" s="1"/>
      <c r="I14532" s="1"/>
      <c r="J14532" s="1"/>
      <c r="K14532" s="1"/>
      <c r="L14532" s="1"/>
      <c r="M14532" s="1"/>
      <c r="N14532" s="1"/>
    </row>
    <row r="14533" spans="6:14" x14ac:dyDescent="0.25">
      <c r="F14533" s="1"/>
      <c r="G14533" s="1"/>
      <c r="H14533" s="1"/>
      <c r="I14533" s="1"/>
      <c r="J14533" s="1"/>
      <c r="K14533" s="1"/>
      <c r="L14533" s="1"/>
      <c r="M14533" s="1"/>
      <c r="N14533" s="1"/>
    </row>
    <row r="14534" spans="6:14" x14ac:dyDescent="0.25">
      <c r="F14534" s="1"/>
      <c r="G14534" s="1"/>
      <c r="H14534" s="1"/>
      <c r="I14534" s="1"/>
      <c r="J14534" s="1"/>
      <c r="K14534" s="1"/>
      <c r="L14534" s="1"/>
      <c r="M14534" s="1"/>
      <c r="N14534" s="1"/>
    </row>
    <row r="14535" spans="6:14" x14ac:dyDescent="0.25">
      <c r="F14535" s="1"/>
      <c r="G14535" s="1"/>
      <c r="H14535" s="1"/>
      <c r="I14535" s="1"/>
      <c r="J14535" s="1"/>
      <c r="K14535" s="1"/>
      <c r="L14535" s="1"/>
      <c r="M14535" s="1"/>
      <c r="N14535" s="1"/>
    </row>
    <row r="14536" spans="6:14" x14ac:dyDescent="0.25">
      <c r="F14536" s="1"/>
      <c r="G14536" s="1"/>
      <c r="H14536" s="1"/>
      <c r="I14536" s="1"/>
      <c r="J14536" s="1"/>
      <c r="K14536" s="1"/>
      <c r="L14536" s="1"/>
      <c r="M14536" s="1"/>
      <c r="N14536" s="1"/>
    </row>
    <row r="14537" spans="6:14" x14ac:dyDescent="0.25">
      <c r="F14537" s="1"/>
      <c r="G14537" s="1"/>
      <c r="H14537" s="1"/>
      <c r="I14537" s="1"/>
      <c r="J14537" s="1"/>
      <c r="K14537" s="1"/>
      <c r="L14537" s="1"/>
      <c r="M14537" s="1"/>
      <c r="N14537" s="1"/>
    </row>
    <row r="14538" spans="6:14" x14ac:dyDescent="0.25">
      <c r="F14538" s="1"/>
      <c r="G14538" s="1"/>
      <c r="H14538" s="1"/>
      <c r="I14538" s="1"/>
      <c r="J14538" s="1"/>
      <c r="K14538" s="1"/>
      <c r="L14538" s="1"/>
      <c r="M14538" s="1"/>
      <c r="N14538" s="1"/>
    </row>
    <row r="14539" spans="6:14" x14ac:dyDescent="0.25">
      <c r="F14539" s="1"/>
      <c r="G14539" s="1"/>
      <c r="H14539" s="1"/>
      <c r="I14539" s="1"/>
      <c r="J14539" s="1"/>
      <c r="K14539" s="1"/>
      <c r="L14539" s="1"/>
      <c r="M14539" s="1"/>
      <c r="N14539" s="1"/>
    </row>
    <row r="14540" spans="6:14" x14ac:dyDescent="0.25">
      <c r="F14540" s="1"/>
      <c r="G14540" s="1"/>
      <c r="H14540" s="1"/>
      <c r="I14540" s="1"/>
      <c r="J14540" s="1"/>
      <c r="K14540" s="1"/>
      <c r="L14540" s="1"/>
      <c r="M14540" s="1"/>
      <c r="N14540" s="1"/>
    </row>
    <row r="14541" spans="6:14" x14ac:dyDescent="0.25">
      <c r="F14541" s="1"/>
      <c r="G14541" s="1"/>
      <c r="H14541" s="1"/>
      <c r="I14541" s="1"/>
      <c r="J14541" s="1"/>
      <c r="K14541" s="1"/>
      <c r="L14541" s="1"/>
      <c r="M14541" s="1"/>
      <c r="N14541" s="1"/>
    </row>
    <row r="14542" spans="6:14" x14ac:dyDescent="0.25">
      <c r="F14542" s="1"/>
      <c r="G14542" s="1"/>
      <c r="H14542" s="1"/>
      <c r="I14542" s="1"/>
      <c r="J14542" s="1"/>
      <c r="K14542" s="1"/>
      <c r="L14542" s="1"/>
      <c r="M14542" s="1"/>
      <c r="N14542" s="1"/>
    </row>
    <row r="14543" spans="6:14" x14ac:dyDescent="0.25">
      <c r="F14543" s="1"/>
      <c r="G14543" s="1"/>
      <c r="H14543" s="1"/>
      <c r="I14543" s="1"/>
      <c r="J14543" s="1"/>
      <c r="K14543" s="1"/>
      <c r="L14543" s="1"/>
      <c r="M14543" s="1"/>
      <c r="N14543" s="1"/>
    </row>
    <row r="14544" spans="6:14" x14ac:dyDescent="0.25">
      <c r="F14544" s="1"/>
      <c r="G14544" s="1"/>
      <c r="H14544" s="1"/>
      <c r="I14544" s="1"/>
      <c r="J14544" s="1"/>
      <c r="K14544" s="1"/>
      <c r="L14544" s="1"/>
      <c r="M14544" s="1"/>
      <c r="N14544" s="1"/>
    </row>
    <row r="14545" spans="6:14" x14ac:dyDescent="0.25">
      <c r="F14545" s="1"/>
      <c r="G14545" s="1"/>
      <c r="H14545" s="1"/>
      <c r="I14545" s="1"/>
      <c r="J14545" s="1"/>
      <c r="K14545" s="1"/>
      <c r="L14545" s="1"/>
      <c r="M14545" s="1"/>
      <c r="N14545" s="1"/>
    </row>
    <row r="14546" spans="6:14" x14ac:dyDescent="0.25">
      <c r="F14546" s="1"/>
      <c r="G14546" s="1"/>
      <c r="H14546" s="1"/>
      <c r="I14546" s="1"/>
      <c r="J14546" s="1"/>
      <c r="K14546" s="1"/>
      <c r="L14546" s="1"/>
      <c r="M14546" s="1"/>
      <c r="N14546" s="1"/>
    </row>
    <row r="14547" spans="6:14" x14ac:dyDescent="0.25">
      <c r="F14547" s="1"/>
      <c r="G14547" s="1"/>
      <c r="H14547" s="1"/>
      <c r="I14547" s="1"/>
      <c r="J14547" s="1"/>
      <c r="K14547" s="1"/>
      <c r="L14547" s="1"/>
      <c r="M14547" s="1"/>
      <c r="N14547" s="1"/>
    </row>
    <row r="14548" spans="6:14" x14ac:dyDescent="0.25">
      <c r="F14548" s="1"/>
      <c r="G14548" s="1"/>
      <c r="H14548" s="1"/>
      <c r="I14548" s="1"/>
      <c r="J14548" s="1"/>
      <c r="K14548" s="1"/>
      <c r="L14548" s="1"/>
      <c r="M14548" s="1"/>
      <c r="N14548" s="1"/>
    </row>
    <row r="14549" spans="6:14" x14ac:dyDescent="0.25">
      <c r="F14549" s="1"/>
      <c r="G14549" s="1"/>
      <c r="H14549" s="1"/>
      <c r="I14549" s="1"/>
      <c r="J14549" s="1"/>
      <c r="K14549" s="1"/>
      <c r="L14549" s="1"/>
      <c r="M14549" s="1"/>
      <c r="N14549" s="1"/>
    </row>
    <row r="14550" spans="6:14" x14ac:dyDescent="0.25">
      <c r="F14550" s="1"/>
      <c r="G14550" s="1"/>
      <c r="H14550" s="1"/>
      <c r="I14550" s="1"/>
      <c r="J14550" s="1"/>
      <c r="K14550" s="1"/>
      <c r="L14550" s="1"/>
      <c r="M14550" s="1"/>
      <c r="N14550" s="1"/>
    </row>
    <row r="14551" spans="6:14" x14ac:dyDescent="0.25">
      <c r="F14551" s="1"/>
      <c r="G14551" s="1"/>
      <c r="H14551" s="1"/>
      <c r="I14551" s="1"/>
      <c r="J14551" s="1"/>
      <c r="K14551" s="1"/>
      <c r="L14551" s="1"/>
      <c r="M14551" s="1"/>
      <c r="N14551" s="1"/>
    </row>
    <row r="14552" spans="6:14" x14ac:dyDescent="0.25">
      <c r="F14552" s="1"/>
      <c r="G14552" s="1"/>
      <c r="H14552" s="1"/>
      <c r="I14552" s="1"/>
      <c r="J14552" s="1"/>
      <c r="K14552" s="1"/>
      <c r="L14552" s="1"/>
      <c r="M14552" s="1"/>
      <c r="N14552" s="1"/>
    </row>
    <row r="14553" spans="6:14" x14ac:dyDescent="0.25">
      <c r="F14553" s="1"/>
      <c r="G14553" s="1"/>
      <c r="H14553" s="1"/>
      <c r="I14553" s="1"/>
      <c r="J14553" s="1"/>
      <c r="K14553" s="1"/>
      <c r="L14553" s="1"/>
      <c r="M14553" s="1"/>
      <c r="N14553" s="1"/>
    </row>
    <row r="14554" spans="6:14" x14ac:dyDescent="0.25">
      <c r="F14554" s="1"/>
      <c r="G14554" s="1"/>
      <c r="H14554" s="1"/>
      <c r="I14554" s="1"/>
      <c r="J14554" s="1"/>
      <c r="K14554" s="1"/>
      <c r="L14554" s="1"/>
      <c r="M14554" s="1"/>
      <c r="N14554" s="1"/>
    </row>
    <row r="14555" spans="6:14" x14ac:dyDescent="0.25">
      <c r="F14555" s="1"/>
      <c r="G14555" s="1"/>
      <c r="H14555" s="1"/>
      <c r="I14555" s="1"/>
      <c r="J14555" s="1"/>
      <c r="K14555" s="1"/>
      <c r="L14555" s="1"/>
      <c r="M14555" s="1"/>
      <c r="N14555" s="1"/>
    </row>
    <row r="14556" spans="6:14" x14ac:dyDescent="0.25">
      <c r="F14556" s="1"/>
      <c r="G14556" s="1"/>
      <c r="H14556" s="1"/>
      <c r="I14556" s="1"/>
      <c r="J14556" s="1"/>
      <c r="K14556" s="1"/>
      <c r="L14556" s="1"/>
      <c r="M14556" s="1"/>
      <c r="N14556" s="1"/>
    </row>
    <row r="14557" spans="6:14" x14ac:dyDescent="0.25">
      <c r="F14557" s="1"/>
      <c r="G14557" s="1"/>
      <c r="H14557" s="1"/>
      <c r="I14557" s="1"/>
      <c r="J14557" s="1"/>
      <c r="K14557" s="1"/>
      <c r="L14557" s="1"/>
      <c r="M14557" s="1"/>
      <c r="N14557" s="1"/>
    </row>
    <row r="14558" spans="6:14" x14ac:dyDescent="0.25">
      <c r="F14558" s="1"/>
      <c r="G14558" s="1"/>
      <c r="H14558" s="1"/>
      <c r="I14558" s="1"/>
      <c r="J14558" s="1"/>
      <c r="K14558" s="1"/>
      <c r="L14558" s="1"/>
      <c r="M14558" s="1"/>
      <c r="N14558" s="1"/>
    </row>
    <row r="14559" spans="6:14" x14ac:dyDescent="0.25">
      <c r="F14559" s="1"/>
      <c r="G14559" s="1"/>
      <c r="H14559" s="1"/>
      <c r="I14559" s="1"/>
      <c r="J14559" s="1"/>
      <c r="K14559" s="1"/>
      <c r="L14559" s="1"/>
      <c r="M14559" s="1"/>
      <c r="N14559" s="1"/>
    </row>
    <row r="14560" spans="6:14" x14ac:dyDescent="0.25">
      <c r="F14560" s="1"/>
      <c r="G14560" s="1"/>
      <c r="H14560" s="1"/>
      <c r="I14560" s="1"/>
      <c r="J14560" s="1"/>
      <c r="K14560" s="1"/>
      <c r="L14560" s="1"/>
      <c r="M14560" s="1"/>
      <c r="N14560" s="1"/>
    </row>
    <row r="14561" spans="6:14" x14ac:dyDescent="0.25">
      <c r="F14561" s="1"/>
      <c r="G14561" s="1"/>
      <c r="H14561" s="1"/>
      <c r="I14561" s="1"/>
      <c r="J14561" s="1"/>
      <c r="K14561" s="1"/>
      <c r="L14561" s="1"/>
      <c r="M14561" s="1"/>
      <c r="N14561" s="1"/>
    </row>
    <row r="14562" spans="6:14" x14ac:dyDescent="0.25">
      <c r="F14562" s="1"/>
      <c r="G14562" s="1"/>
      <c r="H14562" s="1"/>
      <c r="I14562" s="1"/>
      <c r="J14562" s="1"/>
      <c r="K14562" s="1"/>
      <c r="L14562" s="1"/>
      <c r="M14562" s="1"/>
      <c r="N14562" s="1"/>
    </row>
    <row r="14563" spans="6:14" x14ac:dyDescent="0.25">
      <c r="F14563" s="1"/>
      <c r="G14563" s="1"/>
      <c r="H14563" s="1"/>
      <c r="I14563" s="1"/>
      <c r="J14563" s="1"/>
      <c r="K14563" s="1"/>
      <c r="L14563" s="1"/>
      <c r="M14563" s="1"/>
      <c r="N14563" s="1"/>
    </row>
    <row r="14564" spans="6:14" x14ac:dyDescent="0.25">
      <c r="F14564" s="1"/>
      <c r="G14564" s="1"/>
      <c r="H14564" s="1"/>
      <c r="I14564" s="1"/>
      <c r="J14564" s="1"/>
      <c r="K14564" s="1"/>
      <c r="L14564" s="1"/>
      <c r="M14564" s="1"/>
      <c r="N14564" s="1"/>
    </row>
    <row r="14565" spans="6:14" x14ac:dyDescent="0.25">
      <c r="F14565" s="1"/>
      <c r="G14565" s="1"/>
      <c r="H14565" s="1"/>
      <c r="I14565" s="1"/>
      <c r="J14565" s="1"/>
      <c r="K14565" s="1"/>
      <c r="L14565" s="1"/>
      <c r="M14565" s="1"/>
      <c r="N14565" s="1"/>
    </row>
    <row r="14566" spans="6:14" x14ac:dyDescent="0.25">
      <c r="F14566" s="1"/>
      <c r="G14566" s="1"/>
      <c r="H14566" s="1"/>
      <c r="I14566" s="1"/>
      <c r="J14566" s="1"/>
      <c r="K14566" s="1"/>
      <c r="L14566" s="1"/>
      <c r="M14566" s="1"/>
      <c r="N14566" s="1"/>
    </row>
    <row r="14567" spans="6:14" x14ac:dyDescent="0.25">
      <c r="F14567" s="1"/>
      <c r="G14567" s="1"/>
      <c r="H14567" s="1"/>
      <c r="I14567" s="1"/>
      <c r="J14567" s="1"/>
      <c r="K14567" s="1"/>
      <c r="L14567" s="1"/>
      <c r="M14567" s="1"/>
      <c r="N14567" s="1"/>
    </row>
    <row r="14568" spans="6:14" x14ac:dyDescent="0.25">
      <c r="F14568" s="1"/>
      <c r="G14568" s="1"/>
      <c r="H14568" s="1"/>
      <c r="I14568" s="1"/>
      <c r="J14568" s="1"/>
      <c r="K14568" s="1"/>
      <c r="L14568" s="1"/>
      <c r="M14568" s="1"/>
      <c r="N14568" s="1"/>
    </row>
    <row r="14569" spans="6:14" x14ac:dyDescent="0.25">
      <c r="F14569" s="1"/>
      <c r="G14569" s="1"/>
      <c r="H14569" s="1"/>
      <c r="I14569" s="1"/>
      <c r="J14569" s="1"/>
      <c r="K14569" s="1"/>
      <c r="L14569" s="1"/>
      <c r="M14569" s="1"/>
      <c r="N14569" s="1"/>
    </row>
    <row r="14570" spans="6:14" x14ac:dyDescent="0.25">
      <c r="F14570" s="1"/>
      <c r="G14570" s="1"/>
      <c r="H14570" s="1"/>
      <c r="I14570" s="1"/>
      <c r="J14570" s="1"/>
      <c r="K14570" s="1"/>
      <c r="L14570" s="1"/>
      <c r="M14570" s="1"/>
      <c r="N14570" s="1"/>
    </row>
    <row r="14571" spans="6:14" x14ac:dyDescent="0.25">
      <c r="F14571" s="1"/>
      <c r="G14571" s="1"/>
      <c r="H14571" s="1"/>
      <c r="I14571" s="1"/>
      <c r="J14571" s="1"/>
      <c r="K14571" s="1"/>
      <c r="L14571" s="1"/>
      <c r="M14571" s="1"/>
      <c r="N14571" s="1"/>
    </row>
    <row r="14572" spans="6:14" x14ac:dyDescent="0.25">
      <c r="F14572" s="1"/>
      <c r="G14572" s="1"/>
      <c r="H14572" s="1"/>
      <c r="I14572" s="1"/>
      <c r="J14572" s="1"/>
      <c r="K14572" s="1"/>
      <c r="L14572" s="1"/>
      <c r="M14572" s="1"/>
      <c r="N14572" s="1"/>
    </row>
    <row r="14573" spans="6:14" x14ac:dyDescent="0.25">
      <c r="F14573" s="1"/>
      <c r="G14573" s="1"/>
      <c r="H14573" s="1"/>
      <c r="I14573" s="1"/>
      <c r="J14573" s="1"/>
      <c r="K14573" s="1"/>
      <c r="L14573" s="1"/>
      <c r="M14573" s="1"/>
      <c r="N14573" s="1"/>
    </row>
    <row r="14574" spans="6:14" x14ac:dyDescent="0.25">
      <c r="F14574" s="1"/>
      <c r="G14574" s="1"/>
      <c r="H14574" s="1"/>
      <c r="I14574" s="1"/>
      <c r="J14574" s="1"/>
      <c r="K14574" s="1"/>
      <c r="L14574" s="1"/>
      <c r="M14574" s="1"/>
      <c r="N14574" s="1"/>
    </row>
    <row r="14575" spans="6:14" x14ac:dyDescent="0.25">
      <c r="F14575" s="1"/>
      <c r="G14575" s="1"/>
      <c r="H14575" s="1"/>
      <c r="I14575" s="1"/>
      <c r="J14575" s="1"/>
      <c r="K14575" s="1"/>
      <c r="L14575" s="1"/>
      <c r="M14575" s="1"/>
      <c r="N14575" s="1"/>
    </row>
    <row r="14576" spans="6:14" x14ac:dyDescent="0.25">
      <c r="F14576" s="1"/>
      <c r="G14576" s="1"/>
      <c r="H14576" s="1"/>
      <c r="I14576" s="1"/>
      <c r="J14576" s="1"/>
      <c r="K14576" s="1"/>
      <c r="L14576" s="1"/>
      <c r="M14576" s="1"/>
      <c r="N14576" s="1"/>
    </row>
    <row r="14577" spans="6:14" x14ac:dyDescent="0.25">
      <c r="F14577" s="1"/>
      <c r="G14577" s="1"/>
      <c r="H14577" s="1"/>
      <c r="I14577" s="1"/>
      <c r="J14577" s="1"/>
      <c r="K14577" s="1"/>
      <c r="L14577" s="1"/>
      <c r="M14577" s="1"/>
      <c r="N14577" s="1"/>
    </row>
    <row r="14578" spans="6:14" x14ac:dyDescent="0.25">
      <c r="F14578" s="1"/>
      <c r="G14578" s="1"/>
      <c r="H14578" s="1"/>
      <c r="I14578" s="1"/>
      <c r="J14578" s="1"/>
      <c r="K14578" s="1"/>
      <c r="L14578" s="1"/>
      <c r="M14578" s="1"/>
      <c r="N14578" s="1"/>
    </row>
    <row r="14579" spans="6:14" x14ac:dyDescent="0.25">
      <c r="F14579" s="1"/>
      <c r="G14579" s="1"/>
      <c r="H14579" s="1"/>
      <c r="I14579" s="1"/>
      <c r="J14579" s="1"/>
      <c r="K14579" s="1"/>
      <c r="L14579" s="1"/>
      <c r="M14579" s="1"/>
      <c r="N14579" s="1"/>
    </row>
    <row r="14580" spans="6:14" x14ac:dyDescent="0.25">
      <c r="F14580" s="1"/>
      <c r="G14580" s="1"/>
      <c r="H14580" s="1"/>
      <c r="I14580" s="1"/>
      <c r="J14580" s="1"/>
      <c r="K14580" s="1"/>
      <c r="L14580" s="1"/>
      <c r="M14580" s="1"/>
      <c r="N14580" s="1"/>
    </row>
    <row r="14581" spans="6:14" x14ac:dyDescent="0.25">
      <c r="F14581" s="1"/>
      <c r="G14581" s="1"/>
      <c r="H14581" s="1"/>
      <c r="I14581" s="1"/>
      <c r="J14581" s="1"/>
      <c r="K14581" s="1"/>
      <c r="L14581" s="1"/>
      <c r="M14581" s="1"/>
      <c r="N14581" s="1"/>
    </row>
    <row r="14582" spans="6:14" x14ac:dyDescent="0.25">
      <c r="F14582" s="1"/>
      <c r="G14582" s="1"/>
      <c r="H14582" s="1"/>
      <c r="I14582" s="1"/>
      <c r="J14582" s="1"/>
      <c r="K14582" s="1"/>
      <c r="L14582" s="1"/>
      <c r="M14582" s="1"/>
      <c r="N14582" s="1"/>
    </row>
    <row r="14583" spans="6:14" x14ac:dyDescent="0.25">
      <c r="F14583" s="1"/>
      <c r="G14583" s="1"/>
      <c r="H14583" s="1"/>
      <c r="I14583" s="1"/>
      <c r="J14583" s="1"/>
      <c r="K14583" s="1"/>
      <c r="L14583" s="1"/>
      <c r="M14583" s="1"/>
      <c r="N14583" s="1"/>
    </row>
    <row r="14584" spans="6:14" x14ac:dyDescent="0.25">
      <c r="F14584" s="1"/>
      <c r="G14584" s="1"/>
      <c r="H14584" s="1"/>
      <c r="I14584" s="1"/>
      <c r="J14584" s="1"/>
      <c r="K14584" s="1"/>
      <c r="L14584" s="1"/>
      <c r="M14584" s="1"/>
      <c r="N14584" s="1"/>
    </row>
    <row r="14585" spans="6:14" x14ac:dyDescent="0.25">
      <c r="F14585" s="1"/>
      <c r="G14585" s="1"/>
      <c r="H14585" s="1"/>
      <c r="I14585" s="1"/>
      <c r="J14585" s="1"/>
      <c r="K14585" s="1"/>
      <c r="L14585" s="1"/>
      <c r="M14585" s="1"/>
      <c r="N14585" s="1"/>
    </row>
    <row r="14586" spans="6:14" x14ac:dyDescent="0.25">
      <c r="F14586" s="1"/>
      <c r="G14586" s="1"/>
      <c r="H14586" s="1"/>
      <c r="I14586" s="1"/>
      <c r="J14586" s="1"/>
      <c r="K14586" s="1"/>
      <c r="L14586" s="1"/>
      <c r="M14586" s="1"/>
      <c r="N14586" s="1"/>
    </row>
    <row r="14587" spans="6:14" x14ac:dyDescent="0.25">
      <c r="F14587" s="1"/>
      <c r="G14587" s="1"/>
      <c r="H14587" s="1"/>
      <c r="I14587" s="1"/>
      <c r="J14587" s="1"/>
      <c r="K14587" s="1"/>
      <c r="L14587" s="1"/>
      <c r="M14587" s="1"/>
      <c r="N14587" s="1"/>
    </row>
    <row r="14588" spans="6:14" x14ac:dyDescent="0.25">
      <c r="F14588" s="1"/>
      <c r="G14588" s="1"/>
      <c r="H14588" s="1"/>
      <c r="I14588" s="1"/>
      <c r="J14588" s="1"/>
      <c r="K14588" s="1"/>
      <c r="L14588" s="1"/>
      <c r="M14588" s="1"/>
      <c r="N14588" s="1"/>
    </row>
    <row r="14589" spans="6:14" x14ac:dyDescent="0.25">
      <c r="F14589" s="1"/>
      <c r="G14589" s="1"/>
      <c r="H14589" s="1"/>
      <c r="I14589" s="1"/>
      <c r="J14589" s="1"/>
      <c r="K14589" s="1"/>
      <c r="L14589" s="1"/>
      <c r="M14589" s="1"/>
      <c r="N14589" s="1"/>
    </row>
    <row r="14590" spans="6:14" x14ac:dyDescent="0.25">
      <c r="F14590" s="1"/>
      <c r="G14590" s="1"/>
      <c r="H14590" s="1"/>
      <c r="I14590" s="1"/>
      <c r="J14590" s="1"/>
      <c r="K14590" s="1"/>
      <c r="L14590" s="1"/>
      <c r="M14590" s="1"/>
      <c r="N14590" s="1"/>
    </row>
    <row r="14591" spans="6:14" x14ac:dyDescent="0.25">
      <c r="F14591" s="1"/>
      <c r="G14591" s="1"/>
      <c r="H14591" s="1"/>
      <c r="I14591" s="1"/>
      <c r="J14591" s="1"/>
      <c r="K14591" s="1"/>
      <c r="L14591" s="1"/>
      <c r="M14591" s="1"/>
      <c r="N14591" s="1"/>
    </row>
    <row r="14592" spans="6:14" x14ac:dyDescent="0.25">
      <c r="F14592" s="1"/>
      <c r="G14592" s="1"/>
      <c r="H14592" s="1"/>
      <c r="I14592" s="1"/>
      <c r="J14592" s="1"/>
      <c r="K14592" s="1"/>
      <c r="L14592" s="1"/>
      <c r="M14592" s="1"/>
      <c r="N14592" s="1"/>
    </row>
    <row r="14593" spans="6:14" x14ac:dyDescent="0.25">
      <c r="F14593" s="1"/>
      <c r="G14593" s="1"/>
      <c r="H14593" s="1"/>
      <c r="I14593" s="1"/>
      <c r="J14593" s="1"/>
      <c r="K14593" s="1"/>
      <c r="L14593" s="1"/>
      <c r="M14593" s="1"/>
      <c r="N14593" s="1"/>
    </row>
    <row r="14594" spans="6:14" x14ac:dyDescent="0.25">
      <c r="F14594" s="1"/>
      <c r="G14594" s="1"/>
      <c r="H14594" s="1"/>
      <c r="I14594" s="1"/>
      <c r="J14594" s="1"/>
      <c r="K14594" s="1"/>
      <c r="L14594" s="1"/>
      <c r="M14594" s="1"/>
      <c r="N14594" s="1"/>
    </row>
    <row r="14595" spans="6:14" x14ac:dyDescent="0.25">
      <c r="F14595" s="1"/>
      <c r="G14595" s="1"/>
      <c r="H14595" s="1"/>
      <c r="I14595" s="1"/>
      <c r="J14595" s="1"/>
      <c r="K14595" s="1"/>
      <c r="L14595" s="1"/>
      <c r="M14595" s="1"/>
      <c r="N14595" s="1"/>
    </row>
    <row r="14596" spans="6:14" x14ac:dyDescent="0.25">
      <c r="F14596" s="1"/>
      <c r="G14596" s="1"/>
      <c r="H14596" s="1"/>
      <c r="I14596" s="1"/>
      <c r="J14596" s="1"/>
      <c r="K14596" s="1"/>
      <c r="L14596" s="1"/>
      <c r="M14596" s="1"/>
      <c r="N14596" s="1"/>
    </row>
    <row r="14597" spans="6:14" x14ac:dyDescent="0.25">
      <c r="F14597" s="1"/>
      <c r="G14597" s="1"/>
      <c r="H14597" s="1"/>
      <c r="I14597" s="1"/>
      <c r="J14597" s="1"/>
      <c r="K14597" s="1"/>
      <c r="L14597" s="1"/>
      <c r="M14597" s="1"/>
      <c r="N14597" s="1"/>
    </row>
    <row r="14598" spans="6:14" x14ac:dyDescent="0.25">
      <c r="F14598" s="1"/>
      <c r="G14598" s="1"/>
      <c r="H14598" s="1"/>
      <c r="I14598" s="1"/>
      <c r="J14598" s="1"/>
      <c r="K14598" s="1"/>
      <c r="L14598" s="1"/>
      <c r="M14598" s="1"/>
      <c r="N14598" s="1"/>
    </row>
    <row r="14599" spans="6:14" x14ac:dyDescent="0.25">
      <c r="F14599" s="1"/>
      <c r="G14599" s="1"/>
      <c r="H14599" s="1"/>
      <c r="I14599" s="1"/>
      <c r="J14599" s="1"/>
      <c r="K14599" s="1"/>
      <c r="L14599" s="1"/>
      <c r="M14599" s="1"/>
      <c r="N14599" s="1"/>
    </row>
    <row r="14600" spans="6:14" x14ac:dyDescent="0.25">
      <c r="F14600" s="1"/>
      <c r="G14600" s="1"/>
      <c r="H14600" s="1"/>
      <c r="I14600" s="1"/>
      <c r="J14600" s="1"/>
      <c r="K14600" s="1"/>
      <c r="L14600" s="1"/>
      <c r="M14600" s="1"/>
      <c r="N14600" s="1"/>
    </row>
    <row r="14601" spans="6:14" x14ac:dyDescent="0.25">
      <c r="F14601" s="1"/>
      <c r="G14601" s="1"/>
      <c r="H14601" s="1"/>
      <c r="I14601" s="1"/>
      <c r="J14601" s="1"/>
      <c r="K14601" s="1"/>
      <c r="L14601" s="1"/>
      <c r="M14601" s="1"/>
      <c r="N14601" s="1"/>
    </row>
    <row r="14602" spans="6:14" x14ac:dyDescent="0.25">
      <c r="F14602" s="1"/>
      <c r="G14602" s="1"/>
      <c r="H14602" s="1"/>
      <c r="I14602" s="1"/>
      <c r="J14602" s="1"/>
      <c r="K14602" s="1"/>
      <c r="L14602" s="1"/>
      <c r="M14602" s="1"/>
      <c r="N14602" s="1"/>
    </row>
    <row r="14603" spans="6:14" x14ac:dyDescent="0.25">
      <c r="F14603" s="1"/>
      <c r="G14603" s="1"/>
      <c r="H14603" s="1"/>
      <c r="I14603" s="1"/>
      <c r="J14603" s="1"/>
      <c r="K14603" s="1"/>
      <c r="L14603" s="1"/>
      <c r="M14603" s="1"/>
      <c r="N14603" s="1"/>
    </row>
    <row r="14604" spans="6:14" x14ac:dyDescent="0.25">
      <c r="F14604" s="1"/>
      <c r="G14604" s="1"/>
      <c r="H14604" s="1"/>
      <c r="I14604" s="1"/>
      <c r="J14604" s="1"/>
      <c r="K14604" s="1"/>
      <c r="L14604" s="1"/>
      <c r="M14604" s="1"/>
      <c r="N14604" s="1"/>
    </row>
    <row r="14605" spans="6:14" x14ac:dyDescent="0.25">
      <c r="F14605" s="1"/>
      <c r="G14605" s="1"/>
      <c r="H14605" s="1"/>
      <c r="I14605" s="1"/>
      <c r="J14605" s="1"/>
      <c r="K14605" s="1"/>
      <c r="L14605" s="1"/>
      <c r="M14605" s="1"/>
      <c r="N14605" s="1"/>
    </row>
    <row r="14606" spans="6:14" x14ac:dyDescent="0.25">
      <c r="F14606" s="1"/>
      <c r="G14606" s="1"/>
      <c r="H14606" s="1"/>
      <c r="I14606" s="1"/>
      <c r="J14606" s="1"/>
      <c r="K14606" s="1"/>
      <c r="L14606" s="1"/>
      <c r="M14606" s="1"/>
      <c r="N14606" s="1"/>
    </row>
    <row r="14607" spans="6:14" x14ac:dyDescent="0.25">
      <c r="F14607" s="1"/>
      <c r="G14607" s="1"/>
      <c r="H14607" s="1"/>
      <c r="I14607" s="1"/>
      <c r="J14607" s="1"/>
      <c r="K14607" s="1"/>
      <c r="L14607" s="1"/>
      <c r="M14607" s="1"/>
      <c r="N14607" s="1"/>
    </row>
    <row r="14608" spans="6:14" x14ac:dyDescent="0.25">
      <c r="F14608" s="1"/>
      <c r="G14608" s="1"/>
      <c r="H14608" s="1"/>
      <c r="I14608" s="1"/>
      <c r="J14608" s="1"/>
      <c r="K14608" s="1"/>
      <c r="L14608" s="1"/>
      <c r="M14608" s="1"/>
      <c r="N14608" s="1"/>
    </row>
    <row r="14609" spans="6:14" x14ac:dyDescent="0.25">
      <c r="F14609" s="1"/>
      <c r="G14609" s="1"/>
      <c r="H14609" s="1"/>
      <c r="I14609" s="1"/>
      <c r="J14609" s="1"/>
      <c r="K14609" s="1"/>
      <c r="L14609" s="1"/>
      <c r="M14609" s="1"/>
      <c r="N14609" s="1"/>
    </row>
    <row r="14610" spans="6:14" x14ac:dyDescent="0.25">
      <c r="F14610" s="1"/>
      <c r="G14610" s="1"/>
      <c r="H14610" s="1"/>
      <c r="I14610" s="1"/>
      <c r="J14610" s="1"/>
      <c r="K14610" s="1"/>
      <c r="L14610" s="1"/>
      <c r="M14610" s="1"/>
      <c r="N14610" s="1"/>
    </row>
    <row r="14611" spans="6:14" x14ac:dyDescent="0.25">
      <c r="F14611" s="1"/>
      <c r="G14611" s="1"/>
      <c r="H14611" s="1"/>
      <c r="I14611" s="1"/>
      <c r="J14611" s="1"/>
      <c r="K14611" s="1"/>
      <c r="L14611" s="1"/>
      <c r="M14611" s="1"/>
      <c r="N14611" s="1"/>
    </row>
    <row r="14612" spans="6:14" x14ac:dyDescent="0.25">
      <c r="F14612" s="1"/>
      <c r="G14612" s="1"/>
      <c r="H14612" s="1"/>
      <c r="I14612" s="1"/>
      <c r="J14612" s="1"/>
      <c r="K14612" s="1"/>
      <c r="L14612" s="1"/>
      <c r="M14612" s="1"/>
      <c r="N14612" s="1"/>
    </row>
    <row r="14613" spans="6:14" x14ac:dyDescent="0.25">
      <c r="F14613" s="1"/>
      <c r="G14613" s="1"/>
      <c r="H14613" s="1"/>
      <c r="I14613" s="1"/>
      <c r="J14613" s="1"/>
      <c r="K14613" s="1"/>
      <c r="L14613" s="1"/>
      <c r="M14613" s="1"/>
      <c r="N14613" s="1"/>
    </row>
    <row r="14614" spans="6:14" x14ac:dyDescent="0.25">
      <c r="F14614" s="1"/>
      <c r="G14614" s="1"/>
      <c r="H14614" s="1"/>
      <c r="I14614" s="1"/>
      <c r="J14614" s="1"/>
      <c r="K14614" s="1"/>
      <c r="L14614" s="1"/>
      <c r="M14614" s="1"/>
      <c r="N14614" s="1"/>
    </row>
    <row r="14615" spans="6:14" x14ac:dyDescent="0.25">
      <c r="F14615" s="1"/>
      <c r="G14615" s="1"/>
      <c r="H14615" s="1"/>
      <c r="I14615" s="1"/>
      <c r="J14615" s="1"/>
      <c r="K14615" s="1"/>
      <c r="L14615" s="1"/>
      <c r="M14615" s="1"/>
      <c r="N14615" s="1"/>
    </row>
    <row r="14616" spans="6:14" x14ac:dyDescent="0.25">
      <c r="F14616" s="1"/>
      <c r="G14616" s="1"/>
      <c r="H14616" s="1"/>
      <c r="I14616" s="1"/>
      <c r="J14616" s="1"/>
      <c r="K14616" s="1"/>
      <c r="L14616" s="1"/>
      <c r="M14616" s="1"/>
      <c r="N14616" s="1"/>
    </row>
    <row r="14617" spans="6:14" x14ac:dyDescent="0.25">
      <c r="F14617" s="1"/>
      <c r="G14617" s="1"/>
      <c r="H14617" s="1"/>
      <c r="I14617" s="1"/>
      <c r="J14617" s="1"/>
      <c r="K14617" s="1"/>
      <c r="L14617" s="1"/>
      <c r="M14617" s="1"/>
      <c r="N14617" s="1"/>
    </row>
    <row r="14618" spans="6:14" x14ac:dyDescent="0.25">
      <c r="F14618" s="1"/>
      <c r="G14618" s="1"/>
      <c r="H14618" s="1"/>
      <c r="I14618" s="1"/>
      <c r="J14618" s="1"/>
      <c r="K14618" s="1"/>
      <c r="L14618" s="1"/>
      <c r="M14618" s="1"/>
      <c r="N14618" s="1"/>
    </row>
    <row r="14619" spans="6:14" x14ac:dyDescent="0.25">
      <c r="F14619" s="1"/>
      <c r="G14619" s="1"/>
      <c r="H14619" s="1"/>
      <c r="I14619" s="1"/>
      <c r="J14619" s="1"/>
      <c r="K14619" s="1"/>
      <c r="L14619" s="1"/>
      <c r="M14619" s="1"/>
      <c r="N14619" s="1"/>
    </row>
    <row r="14620" spans="6:14" x14ac:dyDescent="0.25">
      <c r="F14620" s="1"/>
      <c r="G14620" s="1"/>
      <c r="H14620" s="1"/>
      <c r="I14620" s="1"/>
      <c r="J14620" s="1"/>
      <c r="K14620" s="1"/>
      <c r="L14620" s="1"/>
      <c r="M14620" s="1"/>
      <c r="N14620" s="1"/>
    </row>
    <row r="14621" spans="6:14" x14ac:dyDescent="0.25">
      <c r="F14621" s="1"/>
      <c r="G14621" s="1"/>
      <c r="H14621" s="1"/>
      <c r="I14621" s="1"/>
      <c r="J14621" s="1"/>
      <c r="K14621" s="1"/>
      <c r="L14621" s="1"/>
      <c r="M14621" s="1"/>
      <c r="N14621" s="1"/>
    </row>
    <row r="14622" spans="6:14" x14ac:dyDescent="0.25">
      <c r="F14622" s="1"/>
      <c r="G14622" s="1"/>
      <c r="H14622" s="1"/>
      <c r="I14622" s="1"/>
      <c r="J14622" s="1"/>
      <c r="K14622" s="1"/>
      <c r="L14622" s="1"/>
      <c r="M14622" s="1"/>
      <c r="N14622" s="1"/>
    </row>
    <row r="14623" spans="6:14" x14ac:dyDescent="0.25">
      <c r="F14623" s="1"/>
      <c r="G14623" s="1"/>
      <c r="H14623" s="1"/>
      <c r="I14623" s="1"/>
      <c r="J14623" s="1"/>
      <c r="K14623" s="1"/>
      <c r="L14623" s="1"/>
      <c r="M14623" s="1"/>
      <c r="N14623" s="1"/>
    </row>
    <row r="14624" spans="6:14" x14ac:dyDescent="0.25">
      <c r="F14624" s="1"/>
      <c r="G14624" s="1"/>
      <c r="H14624" s="1"/>
      <c r="I14624" s="1"/>
      <c r="J14624" s="1"/>
      <c r="K14624" s="1"/>
      <c r="L14624" s="1"/>
      <c r="M14624" s="1"/>
      <c r="N14624" s="1"/>
    </row>
    <row r="14625" spans="6:14" x14ac:dyDescent="0.25">
      <c r="F14625" s="1"/>
      <c r="G14625" s="1"/>
      <c r="H14625" s="1"/>
      <c r="I14625" s="1"/>
      <c r="J14625" s="1"/>
      <c r="K14625" s="1"/>
      <c r="L14625" s="1"/>
      <c r="M14625" s="1"/>
      <c r="N14625" s="1"/>
    </row>
    <row r="14626" spans="6:14" x14ac:dyDescent="0.25">
      <c r="F14626" s="1"/>
      <c r="G14626" s="1"/>
      <c r="H14626" s="1"/>
      <c r="I14626" s="1"/>
      <c r="J14626" s="1"/>
      <c r="K14626" s="1"/>
      <c r="L14626" s="1"/>
      <c r="M14626" s="1"/>
      <c r="N14626" s="1"/>
    </row>
    <row r="14627" spans="6:14" x14ac:dyDescent="0.25">
      <c r="F14627" s="1"/>
      <c r="G14627" s="1"/>
      <c r="H14627" s="1"/>
      <c r="I14627" s="1"/>
      <c r="J14627" s="1"/>
      <c r="K14627" s="1"/>
      <c r="L14627" s="1"/>
      <c r="M14627" s="1"/>
      <c r="N14627" s="1"/>
    </row>
    <row r="14628" spans="6:14" x14ac:dyDescent="0.25">
      <c r="F14628" s="1"/>
      <c r="G14628" s="1"/>
      <c r="H14628" s="1"/>
      <c r="I14628" s="1"/>
      <c r="J14628" s="1"/>
      <c r="K14628" s="1"/>
      <c r="L14628" s="1"/>
      <c r="M14628" s="1"/>
      <c r="N14628" s="1"/>
    </row>
    <row r="14629" spans="6:14" x14ac:dyDescent="0.25">
      <c r="F14629" s="1"/>
      <c r="G14629" s="1"/>
      <c r="H14629" s="1"/>
      <c r="I14629" s="1"/>
      <c r="J14629" s="1"/>
      <c r="K14629" s="1"/>
      <c r="L14629" s="1"/>
      <c r="M14629" s="1"/>
      <c r="N14629" s="1"/>
    </row>
    <row r="14630" spans="6:14" x14ac:dyDescent="0.25">
      <c r="F14630" s="1"/>
      <c r="G14630" s="1"/>
      <c r="H14630" s="1"/>
      <c r="I14630" s="1"/>
      <c r="J14630" s="1"/>
      <c r="K14630" s="1"/>
      <c r="L14630" s="1"/>
      <c r="M14630" s="1"/>
      <c r="N14630" s="1"/>
    </row>
    <row r="14631" spans="6:14" x14ac:dyDescent="0.25">
      <c r="F14631" s="1"/>
      <c r="G14631" s="1"/>
      <c r="H14631" s="1"/>
      <c r="I14631" s="1"/>
      <c r="J14631" s="1"/>
      <c r="K14631" s="1"/>
      <c r="L14631" s="1"/>
      <c r="M14631" s="1"/>
      <c r="N14631" s="1"/>
    </row>
    <row r="14632" spans="6:14" x14ac:dyDescent="0.25">
      <c r="F14632" s="1"/>
      <c r="G14632" s="1"/>
      <c r="H14632" s="1"/>
      <c r="I14632" s="1"/>
      <c r="J14632" s="1"/>
      <c r="K14632" s="1"/>
      <c r="L14632" s="1"/>
      <c r="M14632" s="1"/>
      <c r="N14632" s="1"/>
    </row>
    <row r="14633" spans="6:14" x14ac:dyDescent="0.25">
      <c r="F14633" s="1"/>
      <c r="G14633" s="1"/>
      <c r="H14633" s="1"/>
      <c r="I14633" s="1"/>
      <c r="J14633" s="1"/>
      <c r="K14633" s="1"/>
      <c r="L14633" s="1"/>
      <c r="M14633" s="1"/>
      <c r="N14633" s="1"/>
    </row>
    <row r="14634" spans="6:14" x14ac:dyDescent="0.25">
      <c r="F14634" s="1"/>
      <c r="G14634" s="1"/>
      <c r="H14634" s="1"/>
      <c r="I14634" s="1"/>
      <c r="J14634" s="1"/>
      <c r="K14634" s="1"/>
      <c r="L14634" s="1"/>
      <c r="M14634" s="1"/>
      <c r="N14634" s="1"/>
    </row>
    <row r="14635" spans="6:14" x14ac:dyDescent="0.25">
      <c r="F14635" s="1"/>
      <c r="G14635" s="1"/>
      <c r="H14635" s="1"/>
      <c r="I14635" s="1"/>
      <c r="J14635" s="1"/>
      <c r="K14635" s="1"/>
      <c r="L14635" s="1"/>
      <c r="M14635" s="1"/>
      <c r="N14635" s="1"/>
    </row>
    <row r="14636" spans="6:14" x14ac:dyDescent="0.25">
      <c r="F14636" s="1"/>
      <c r="G14636" s="1"/>
      <c r="H14636" s="1"/>
      <c r="I14636" s="1"/>
      <c r="J14636" s="1"/>
      <c r="K14636" s="1"/>
      <c r="L14636" s="1"/>
      <c r="M14636" s="1"/>
      <c r="N14636" s="1"/>
    </row>
    <row r="14637" spans="6:14" x14ac:dyDescent="0.25">
      <c r="F14637" s="1"/>
      <c r="G14637" s="1"/>
      <c r="H14637" s="1"/>
      <c r="I14637" s="1"/>
      <c r="J14637" s="1"/>
      <c r="K14637" s="1"/>
      <c r="L14637" s="1"/>
      <c r="M14637" s="1"/>
      <c r="N14637" s="1"/>
    </row>
    <row r="14638" spans="6:14" x14ac:dyDescent="0.25">
      <c r="F14638" s="1"/>
      <c r="G14638" s="1"/>
      <c r="H14638" s="1"/>
      <c r="I14638" s="1"/>
      <c r="J14638" s="1"/>
      <c r="K14638" s="1"/>
      <c r="L14638" s="1"/>
      <c r="M14638" s="1"/>
      <c r="N14638" s="1"/>
    </row>
    <row r="14639" spans="6:14" x14ac:dyDescent="0.25">
      <c r="F14639" s="1"/>
      <c r="G14639" s="1"/>
      <c r="H14639" s="1"/>
      <c r="I14639" s="1"/>
      <c r="J14639" s="1"/>
      <c r="K14639" s="1"/>
      <c r="L14639" s="1"/>
      <c r="M14639" s="1"/>
      <c r="N14639" s="1"/>
    </row>
    <row r="14640" spans="6:14" x14ac:dyDescent="0.25">
      <c r="F14640" s="1"/>
      <c r="G14640" s="1"/>
      <c r="H14640" s="1"/>
      <c r="I14640" s="1"/>
      <c r="J14640" s="1"/>
      <c r="K14640" s="1"/>
      <c r="L14640" s="1"/>
      <c r="M14640" s="1"/>
      <c r="N14640" s="1"/>
    </row>
    <row r="14641" spans="6:14" x14ac:dyDescent="0.25">
      <c r="F14641" s="1"/>
      <c r="G14641" s="1"/>
      <c r="H14641" s="1"/>
      <c r="I14641" s="1"/>
      <c r="J14641" s="1"/>
      <c r="K14641" s="1"/>
      <c r="L14641" s="1"/>
      <c r="M14641" s="1"/>
      <c r="N14641" s="1"/>
    </row>
    <row r="14642" spans="6:14" x14ac:dyDescent="0.25">
      <c r="F14642" s="1"/>
      <c r="G14642" s="1"/>
      <c r="H14642" s="1"/>
      <c r="I14642" s="1"/>
      <c r="J14642" s="1"/>
      <c r="K14642" s="1"/>
      <c r="L14642" s="1"/>
      <c r="M14642" s="1"/>
      <c r="N14642" s="1"/>
    </row>
    <row r="14643" spans="6:14" x14ac:dyDescent="0.25">
      <c r="F14643" s="1"/>
      <c r="G14643" s="1"/>
      <c r="H14643" s="1"/>
      <c r="I14643" s="1"/>
      <c r="J14643" s="1"/>
      <c r="K14643" s="1"/>
      <c r="L14643" s="1"/>
      <c r="M14643" s="1"/>
      <c r="N14643" s="1"/>
    </row>
    <row r="14644" spans="6:14" x14ac:dyDescent="0.25">
      <c r="F14644" s="1"/>
      <c r="G14644" s="1"/>
      <c r="H14644" s="1"/>
      <c r="I14644" s="1"/>
      <c r="J14644" s="1"/>
      <c r="K14644" s="1"/>
      <c r="L14644" s="1"/>
      <c r="M14644" s="1"/>
      <c r="N14644" s="1"/>
    </row>
    <row r="14645" spans="6:14" x14ac:dyDescent="0.25">
      <c r="F14645" s="1"/>
      <c r="G14645" s="1"/>
      <c r="H14645" s="1"/>
      <c r="I14645" s="1"/>
      <c r="J14645" s="1"/>
      <c r="K14645" s="1"/>
      <c r="L14645" s="1"/>
      <c r="M14645" s="1"/>
      <c r="N14645" s="1"/>
    </row>
    <row r="14646" spans="6:14" x14ac:dyDescent="0.25">
      <c r="F14646" s="1"/>
      <c r="G14646" s="1"/>
      <c r="H14646" s="1"/>
      <c r="I14646" s="1"/>
      <c r="J14646" s="1"/>
      <c r="K14646" s="1"/>
      <c r="L14646" s="1"/>
      <c r="M14646" s="1"/>
      <c r="N14646" s="1"/>
    </row>
    <row r="14647" spans="6:14" x14ac:dyDescent="0.25">
      <c r="F14647" s="1"/>
      <c r="G14647" s="1"/>
      <c r="H14647" s="1"/>
      <c r="I14647" s="1"/>
      <c r="J14647" s="1"/>
      <c r="K14647" s="1"/>
      <c r="L14647" s="1"/>
      <c r="M14647" s="1"/>
      <c r="N14647" s="1"/>
    </row>
    <row r="14648" spans="6:14" x14ac:dyDescent="0.25">
      <c r="F14648" s="1"/>
      <c r="G14648" s="1"/>
      <c r="H14648" s="1"/>
      <c r="I14648" s="1"/>
      <c r="J14648" s="1"/>
      <c r="K14648" s="1"/>
      <c r="L14648" s="1"/>
      <c r="M14648" s="1"/>
      <c r="N14648" s="1"/>
    </row>
    <row r="14649" spans="6:14" x14ac:dyDescent="0.25">
      <c r="F14649" s="1"/>
      <c r="G14649" s="1"/>
      <c r="H14649" s="1"/>
      <c r="I14649" s="1"/>
      <c r="J14649" s="1"/>
      <c r="K14649" s="1"/>
      <c r="L14649" s="1"/>
      <c r="M14649" s="1"/>
      <c r="N14649" s="1"/>
    </row>
    <row r="14650" spans="6:14" x14ac:dyDescent="0.25">
      <c r="F14650" s="1"/>
      <c r="G14650" s="1"/>
      <c r="H14650" s="1"/>
      <c r="I14650" s="1"/>
      <c r="J14650" s="1"/>
      <c r="K14650" s="1"/>
      <c r="L14650" s="1"/>
      <c r="M14650" s="1"/>
      <c r="N14650" s="1"/>
    </row>
    <row r="14651" spans="6:14" x14ac:dyDescent="0.25">
      <c r="F14651" s="1"/>
      <c r="G14651" s="1"/>
      <c r="H14651" s="1"/>
      <c r="I14651" s="1"/>
      <c r="J14651" s="1"/>
      <c r="K14651" s="1"/>
      <c r="L14651" s="1"/>
      <c r="M14651" s="1"/>
      <c r="N14651" s="1"/>
    </row>
    <row r="14652" spans="6:14" x14ac:dyDescent="0.25">
      <c r="F14652" s="1"/>
      <c r="G14652" s="1"/>
      <c r="H14652" s="1"/>
      <c r="I14652" s="1"/>
      <c r="J14652" s="1"/>
      <c r="K14652" s="1"/>
      <c r="L14652" s="1"/>
      <c r="M14652" s="1"/>
      <c r="N14652" s="1"/>
    </row>
    <row r="14653" spans="6:14" x14ac:dyDescent="0.25">
      <c r="F14653" s="1"/>
      <c r="G14653" s="1"/>
      <c r="H14653" s="1"/>
      <c r="I14653" s="1"/>
      <c r="J14653" s="1"/>
      <c r="K14653" s="1"/>
      <c r="L14653" s="1"/>
      <c r="M14653" s="1"/>
      <c r="N14653" s="1"/>
    </row>
    <row r="14654" spans="6:14" x14ac:dyDescent="0.25">
      <c r="F14654" s="1"/>
      <c r="G14654" s="1"/>
      <c r="H14654" s="1"/>
      <c r="I14654" s="1"/>
      <c r="J14654" s="1"/>
      <c r="K14654" s="1"/>
      <c r="L14654" s="1"/>
      <c r="M14654" s="1"/>
      <c r="N14654" s="1"/>
    </row>
    <row r="14655" spans="6:14" x14ac:dyDescent="0.25">
      <c r="F14655" s="1"/>
      <c r="G14655" s="1"/>
      <c r="H14655" s="1"/>
      <c r="I14655" s="1"/>
      <c r="J14655" s="1"/>
      <c r="K14655" s="1"/>
      <c r="L14655" s="1"/>
      <c r="M14655" s="1"/>
      <c r="N14655" s="1"/>
    </row>
    <row r="14656" spans="6:14" x14ac:dyDescent="0.25">
      <c r="F14656" s="1"/>
      <c r="G14656" s="1"/>
      <c r="H14656" s="1"/>
      <c r="I14656" s="1"/>
      <c r="J14656" s="1"/>
      <c r="K14656" s="1"/>
      <c r="L14656" s="1"/>
      <c r="M14656" s="1"/>
      <c r="N14656" s="1"/>
    </row>
    <row r="14657" spans="6:14" x14ac:dyDescent="0.25">
      <c r="F14657" s="1"/>
      <c r="G14657" s="1"/>
      <c r="H14657" s="1"/>
      <c r="I14657" s="1"/>
      <c r="J14657" s="1"/>
      <c r="K14657" s="1"/>
      <c r="L14657" s="1"/>
      <c r="M14657" s="1"/>
      <c r="N14657" s="1"/>
    </row>
    <row r="14658" spans="6:14" x14ac:dyDescent="0.25">
      <c r="F14658" s="1"/>
      <c r="G14658" s="1"/>
      <c r="H14658" s="1"/>
      <c r="I14658" s="1"/>
      <c r="J14658" s="1"/>
      <c r="K14658" s="1"/>
      <c r="L14658" s="1"/>
      <c r="M14658" s="1"/>
      <c r="N14658" s="1"/>
    </row>
    <row r="14659" spans="6:14" x14ac:dyDescent="0.25">
      <c r="F14659" s="1"/>
      <c r="G14659" s="1"/>
      <c r="H14659" s="1"/>
      <c r="I14659" s="1"/>
      <c r="J14659" s="1"/>
      <c r="K14659" s="1"/>
      <c r="L14659" s="1"/>
      <c r="M14659" s="1"/>
      <c r="N14659" s="1"/>
    </row>
    <row r="14660" spans="6:14" x14ac:dyDescent="0.25">
      <c r="F14660" s="1"/>
      <c r="G14660" s="1"/>
      <c r="H14660" s="1"/>
      <c r="I14660" s="1"/>
      <c r="J14660" s="1"/>
      <c r="K14660" s="1"/>
      <c r="L14660" s="1"/>
      <c r="M14660" s="1"/>
      <c r="N14660" s="1"/>
    </row>
    <row r="14661" spans="6:14" x14ac:dyDescent="0.25">
      <c r="F14661" s="1"/>
      <c r="G14661" s="1"/>
      <c r="H14661" s="1"/>
      <c r="I14661" s="1"/>
      <c r="J14661" s="1"/>
      <c r="K14661" s="1"/>
      <c r="L14661" s="1"/>
      <c r="M14661" s="1"/>
      <c r="N14661" s="1"/>
    </row>
    <row r="14662" spans="6:14" x14ac:dyDescent="0.25">
      <c r="F14662" s="1"/>
      <c r="G14662" s="1"/>
      <c r="H14662" s="1"/>
      <c r="I14662" s="1"/>
      <c r="J14662" s="1"/>
      <c r="K14662" s="1"/>
      <c r="L14662" s="1"/>
      <c r="M14662" s="1"/>
      <c r="N14662" s="1"/>
    </row>
    <row r="14663" spans="6:14" x14ac:dyDescent="0.25">
      <c r="F14663" s="1"/>
      <c r="G14663" s="1"/>
      <c r="H14663" s="1"/>
      <c r="I14663" s="1"/>
      <c r="J14663" s="1"/>
      <c r="K14663" s="1"/>
      <c r="L14663" s="1"/>
      <c r="M14663" s="1"/>
      <c r="N14663" s="1"/>
    </row>
    <row r="14664" spans="6:14" x14ac:dyDescent="0.25">
      <c r="F14664" s="1"/>
      <c r="G14664" s="1"/>
      <c r="H14664" s="1"/>
      <c r="I14664" s="1"/>
      <c r="J14664" s="1"/>
      <c r="K14664" s="1"/>
      <c r="L14664" s="1"/>
      <c r="M14664" s="1"/>
      <c r="N14664" s="1"/>
    </row>
    <row r="14665" spans="6:14" x14ac:dyDescent="0.25">
      <c r="F14665" s="1"/>
      <c r="G14665" s="1"/>
      <c r="H14665" s="1"/>
      <c r="I14665" s="1"/>
      <c r="J14665" s="1"/>
      <c r="K14665" s="1"/>
      <c r="L14665" s="1"/>
      <c r="M14665" s="1"/>
      <c r="N14665" s="1"/>
    </row>
    <row r="14666" spans="6:14" x14ac:dyDescent="0.25">
      <c r="F14666" s="1"/>
      <c r="G14666" s="1"/>
      <c r="H14666" s="1"/>
      <c r="I14666" s="1"/>
      <c r="J14666" s="1"/>
      <c r="K14666" s="1"/>
      <c r="L14666" s="1"/>
      <c r="M14666" s="1"/>
      <c r="N14666" s="1"/>
    </row>
    <row r="14667" spans="6:14" x14ac:dyDescent="0.25">
      <c r="F14667" s="1"/>
      <c r="G14667" s="1"/>
      <c r="H14667" s="1"/>
      <c r="I14667" s="1"/>
      <c r="J14667" s="1"/>
      <c r="K14667" s="1"/>
      <c r="L14667" s="1"/>
      <c r="M14667" s="1"/>
      <c r="N14667" s="1"/>
    </row>
    <row r="14668" spans="6:14" x14ac:dyDescent="0.25">
      <c r="F14668" s="1"/>
      <c r="G14668" s="1"/>
      <c r="H14668" s="1"/>
      <c r="I14668" s="1"/>
      <c r="J14668" s="1"/>
      <c r="K14668" s="1"/>
      <c r="L14668" s="1"/>
      <c r="M14668" s="1"/>
      <c r="N14668" s="1"/>
    </row>
    <row r="14669" spans="6:14" x14ac:dyDescent="0.25">
      <c r="F14669" s="1"/>
      <c r="G14669" s="1"/>
      <c r="H14669" s="1"/>
      <c r="I14669" s="1"/>
      <c r="J14669" s="1"/>
      <c r="K14669" s="1"/>
      <c r="L14669" s="1"/>
      <c r="M14669" s="1"/>
      <c r="N14669" s="1"/>
    </row>
    <row r="14670" spans="6:14" x14ac:dyDescent="0.25">
      <c r="F14670" s="1"/>
      <c r="G14670" s="1"/>
      <c r="H14670" s="1"/>
      <c r="I14670" s="1"/>
      <c r="J14670" s="1"/>
      <c r="K14670" s="1"/>
      <c r="L14670" s="1"/>
      <c r="M14670" s="1"/>
      <c r="N14670" s="1"/>
    </row>
    <row r="14671" spans="6:14" x14ac:dyDescent="0.25">
      <c r="F14671" s="1"/>
      <c r="G14671" s="1"/>
      <c r="H14671" s="1"/>
      <c r="I14671" s="1"/>
      <c r="J14671" s="1"/>
      <c r="K14671" s="1"/>
      <c r="L14671" s="1"/>
      <c r="M14671" s="1"/>
      <c r="N14671" s="1"/>
    </row>
    <row r="14672" spans="6:14" x14ac:dyDescent="0.25">
      <c r="F14672" s="1"/>
      <c r="G14672" s="1"/>
      <c r="H14672" s="1"/>
      <c r="I14672" s="1"/>
      <c r="J14672" s="1"/>
      <c r="K14672" s="1"/>
      <c r="L14672" s="1"/>
      <c r="M14672" s="1"/>
      <c r="N14672" s="1"/>
    </row>
    <row r="14673" spans="6:14" x14ac:dyDescent="0.25">
      <c r="F14673" s="1"/>
      <c r="G14673" s="1"/>
      <c r="H14673" s="1"/>
      <c r="I14673" s="1"/>
      <c r="J14673" s="1"/>
      <c r="K14673" s="1"/>
      <c r="L14673" s="1"/>
      <c r="M14673" s="1"/>
      <c r="N14673" s="1"/>
    </row>
    <row r="14674" spans="6:14" x14ac:dyDescent="0.25">
      <c r="F14674" s="1"/>
      <c r="G14674" s="1"/>
      <c r="H14674" s="1"/>
      <c r="I14674" s="1"/>
      <c r="J14674" s="1"/>
      <c r="K14674" s="1"/>
      <c r="L14674" s="1"/>
      <c r="M14674" s="1"/>
      <c r="N14674" s="1"/>
    </row>
    <row r="14675" spans="6:14" x14ac:dyDescent="0.25">
      <c r="F14675" s="1"/>
      <c r="G14675" s="1"/>
      <c r="H14675" s="1"/>
      <c r="I14675" s="1"/>
      <c r="J14675" s="1"/>
      <c r="K14675" s="1"/>
      <c r="L14675" s="1"/>
      <c r="M14675" s="1"/>
      <c r="N14675" s="1"/>
    </row>
    <row r="14676" spans="6:14" x14ac:dyDescent="0.25">
      <c r="F14676" s="1"/>
      <c r="G14676" s="1"/>
      <c r="H14676" s="1"/>
      <c r="I14676" s="1"/>
      <c r="J14676" s="1"/>
      <c r="K14676" s="1"/>
      <c r="L14676" s="1"/>
      <c r="M14676" s="1"/>
      <c r="N14676" s="1"/>
    </row>
    <row r="14677" spans="6:14" x14ac:dyDescent="0.25">
      <c r="F14677" s="1"/>
      <c r="G14677" s="1"/>
      <c r="H14677" s="1"/>
      <c r="I14677" s="1"/>
      <c r="J14677" s="1"/>
      <c r="K14677" s="1"/>
      <c r="L14677" s="1"/>
      <c r="M14677" s="1"/>
      <c r="N14677" s="1"/>
    </row>
    <row r="14678" spans="6:14" x14ac:dyDescent="0.25">
      <c r="F14678" s="1"/>
      <c r="G14678" s="1"/>
      <c r="H14678" s="1"/>
      <c r="I14678" s="1"/>
      <c r="J14678" s="1"/>
      <c r="K14678" s="1"/>
      <c r="L14678" s="1"/>
      <c r="M14678" s="1"/>
      <c r="N14678" s="1"/>
    </row>
    <row r="14679" spans="6:14" x14ac:dyDescent="0.25">
      <c r="F14679" s="1"/>
      <c r="G14679" s="1"/>
      <c r="H14679" s="1"/>
      <c r="I14679" s="1"/>
      <c r="J14679" s="1"/>
      <c r="K14679" s="1"/>
      <c r="L14679" s="1"/>
      <c r="M14679" s="1"/>
      <c r="N14679" s="1"/>
    </row>
    <row r="14680" spans="6:14" x14ac:dyDescent="0.25">
      <c r="F14680" s="1"/>
      <c r="G14680" s="1"/>
      <c r="H14680" s="1"/>
      <c r="I14680" s="1"/>
      <c r="J14680" s="1"/>
      <c r="K14680" s="1"/>
      <c r="L14680" s="1"/>
      <c r="M14680" s="1"/>
      <c r="N14680" s="1"/>
    </row>
    <row r="14681" spans="6:14" x14ac:dyDescent="0.25">
      <c r="F14681" s="1"/>
      <c r="G14681" s="1"/>
      <c r="H14681" s="1"/>
      <c r="I14681" s="1"/>
      <c r="J14681" s="1"/>
      <c r="K14681" s="1"/>
      <c r="L14681" s="1"/>
      <c r="M14681" s="1"/>
      <c r="N14681" s="1"/>
    </row>
    <row r="14682" spans="6:14" x14ac:dyDescent="0.25">
      <c r="F14682" s="1"/>
      <c r="G14682" s="1"/>
      <c r="H14682" s="1"/>
      <c r="I14682" s="1"/>
      <c r="J14682" s="1"/>
      <c r="K14682" s="1"/>
      <c r="L14682" s="1"/>
      <c r="M14682" s="1"/>
      <c r="N14682" s="1"/>
    </row>
    <row r="14683" spans="6:14" x14ac:dyDescent="0.25">
      <c r="F14683" s="1"/>
      <c r="G14683" s="1"/>
      <c r="H14683" s="1"/>
      <c r="I14683" s="1"/>
      <c r="J14683" s="1"/>
      <c r="K14683" s="1"/>
      <c r="L14683" s="1"/>
      <c r="M14683" s="1"/>
      <c r="N14683" s="1"/>
    </row>
    <row r="14684" spans="6:14" x14ac:dyDescent="0.25">
      <c r="F14684" s="1"/>
      <c r="G14684" s="1"/>
      <c r="H14684" s="1"/>
      <c r="I14684" s="1"/>
      <c r="J14684" s="1"/>
      <c r="K14684" s="1"/>
      <c r="L14684" s="1"/>
      <c r="M14684" s="1"/>
      <c r="N14684" s="1"/>
    </row>
    <row r="14685" spans="6:14" x14ac:dyDescent="0.25">
      <c r="F14685" s="1"/>
      <c r="G14685" s="1"/>
      <c r="H14685" s="1"/>
      <c r="I14685" s="1"/>
      <c r="J14685" s="1"/>
      <c r="K14685" s="1"/>
      <c r="L14685" s="1"/>
      <c r="M14685" s="1"/>
      <c r="N14685" s="1"/>
    </row>
    <row r="14686" spans="6:14" x14ac:dyDescent="0.25">
      <c r="F14686" s="1"/>
      <c r="G14686" s="1"/>
      <c r="H14686" s="1"/>
      <c r="I14686" s="1"/>
      <c r="J14686" s="1"/>
      <c r="K14686" s="1"/>
      <c r="L14686" s="1"/>
      <c r="M14686" s="1"/>
      <c r="N14686" s="1"/>
    </row>
    <row r="14687" spans="6:14" x14ac:dyDescent="0.25">
      <c r="F14687" s="1"/>
      <c r="G14687" s="1"/>
      <c r="H14687" s="1"/>
      <c r="I14687" s="1"/>
      <c r="J14687" s="1"/>
      <c r="K14687" s="1"/>
      <c r="L14687" s="1"/>
      <c r="M14687" s="1"/>
      <c r="N14687" s="1"/>
    </row>
    <row r="14688" spans="6:14" x14ac:dyDescent="0.25">
      <c r="F14688" s="1"/>
      <c r="G14688" s="1"/>
      <c r="H14688" s="1"/>
      <c r="I14688" s="1"/>
      <c r="J14688" s="1"/>
      <c r="K14688" s="1"/>
      <c r="L14688" s="1"/>
      <c r="M14688" s="1"/>
      <c r="N14688" s="1"/>
    </row>
    <row r="14689" spans="6:14" x14ac:dyDescent="0.25">
      <c r="F14689" s="1"/>
      <c r="G14689" s="1"/>
      <c r="H14689" s="1"/>
      <c r="I14689" s="1"/>
      <c r="J14689" s="1"/>
      <c r="K14689" s="1"/>
      <c r="L14689" s="1"/>
      <c r="M14689" s="1"/>
      <c r="N14689" s="1"/>
    </row>
    <row r="14690" spans="6:14" x14ac:dyDescent="0.25">
      <c r="F14690" s="1"/>
      <c r="G14690" s="1"/>
      <c r="H14690" s="1"/>
      <c r="I14690" s="1"/>
      <c r="J14690" s="1"/>
      <c r="K14690" s="1"/>
      <c r="L14690" s="1"/>
      <c r="M14690" s="1"/>
      <c r="N14690" s="1"/>
    </row>
    <row r="14691" spans="6:14" x14ac:dyDescent="0.25">
      <c r="F14691" s="1"/>
      <c r="G14691" s="1"/>
      <c r="H14691" s="1"/>
      <c r="I14691" s="1"/>
      <c r="J14691" s="1"/>
      <c r="K14691" s="1"/>
      <c r="L14691" s="1"/>
      <c r="M14691" s="1"/>
      <c r="N14691" s="1"/>
    </row>
    <row r="14692" spans="6:14" x14ac:dyDescent="0.25">
      <c r="F14692" s="1"/>
      <c r="G14692" s="1"/>
      <c r="H14692" s="1"/>
      <c r="I14692" s="1"/>
      <c r="J14692" s="1"/>
      <c r="K14692" s="1"/>
      <c r="L14692" s="1"/>
      <c r="M14692" s="1"/>
      <c r="N14692" s="1"/>
    </row>
    <row r="14693" spans="6:14" x14ac:dyDescent="0.25">
      <c r="F14693" s="1"/>
      <c r="G14693" s="1"/>
      <c r="H14693" s="1"/>
      <c r="I14693" s="1"/>
      <c r="J14693" s="1"/>
      <c r="K14693" s="1"/>
      <c r="L14693" s="1"/>
      <c r="M14693" s="1"/>
      <c r="N14693" s="1"/>
    </row>
    <row r="14694" spans="6:14" x14ac:dyDescent="0.25">
      <c r="F14694" s="1"/>
      <c r="G14694" s="1"/>
      <c r="H14694" s="1"/>
      <c r="I14694" s="1"/>
      <c r="J14694" s="1"/>
      <c r="K14694" s="1"/>
      <c r="L14694" s="1"/>
      <c r="M14694" s="1"/>
      <c r="N14694" s="1"/>
    </row>
    <row r="14695" spans="6:14" x14ac:dyDescent="0.25">
      <c r="F14695" s="1"/>
      <c r="G14695" s="1"/>
      <c r="H14695" s="1"/>
      <c r="I14695" s="1"/>
      <c r="J14695" s="1"/>
      <c r="K14695" s="1"/>
      <c r="L14695" s="1"/>
      <c r="M14695" s="1"/>
      <c r="N14695" s="1"/>
    </row>
    <row r="14696" spans="6:14" x14ac:dyDescent="0.25">
      <c r="F14696" s="1"/>
      <c r="G14696" s="1"/>
      <c r="H14696" s="1"/>
      <c r="I14696" s="1"/>
      <c r="J14696" s="1"/>
      <c r="K14696" s="1"/>
      <c r="L14696" s="1"/>
      <c r="M14696" s="1"/>
      <c r="N14696" s="1"/>
    </row>
    <row r="14697" spans="6:14" x14ac:dyDescent="0.25">
      <c r="F14697" s="1"/>
      <c r="G14697" s="1"/>
      <c r="H14697" s="1"/>
      <c r="I14697" s="1"/>
      <c r="J14697" s="1"/>
      <c r="K14697" s="1"/>
      <c r="L14697" s="1"/>
      <c r="M14697" s="1"/>
      <c r="N14697" s="1"/>
    </row>
    <row r="14698" spans="6:14" x14ac:dyDescent="0.25">
      <c r="F14698" s="1"/>
      <c r="G14698" s="1"/>
      <c r="H14698" s="1"/>
      <c r="I14698" s="1"/>
      <c r="J14698" s="1"/>
      <c r="K14698" s="1"/>
      <c r="L14698" s="1"/>
      <c r="M14698" s="1"/>
      <c r="N14698" s="1"/>
    </row>
    <row r="14699" spans="6:14" x14ac:dyDescent="0.25">
      <c r="F14699" s="1"/>
      <c r="G14699" s="1"/>
      <c r="H14699" s="1"/>
      <c r="I14699" s="1"/>
      <c r="J14699" s="1"/>
      <c r="K14699" s="1"/>
      <c r="L14699" s="1"/>
      <c r="M14699" s="1"/>
      <c r="N14699" s="1"/>
    </row>
    <row r="14700" spans="6:14" x14ac:dyDescent="0.25">
      <c r="F14700" s="1"/>
      <c r="G14700" s="1"/>
      <c r="H14700" s="1"/>
      <c r="I14700" s="1"/>
      <c r="J14700" s="1"/>
      <c r="K14700" s="1"/>
      <c r="L14700" s="1"/>
      <c r="M14700" s="1"/>
      <c r="N14700" s="1"/>
    </row>
    <row r="14701" spans="6:14" x14ac:dyDescent="0.25">
      <c r="F14701" s="1"/>
      <c r="G14701" s="1"/>
      <c r="H14701" s="1"/>
      <c r="I14701" s="1"/>
      <c r="J14701" s="1"/>
      <c r="K14701" s="1"/>
      <c r="L14701" s="1"/>
      <c r="M14701" s="1"/>
      <c r="N14701" s="1"/>
    </row>
    <row r="14702" spans="6:14" x14ac:dyDescent="0.25">
      <c r="F14702" s="1"/>
      <c r="G14702" s="1"/>
      <c r="H14702" s="1"/>
      <c r="I14702" s="1"/>
      <c r="J14702" s="1"/>
      <c r="K14702" s="1"/>
      <c r="L14702" s="1"/>
      <c r="M14702" s="1"/>
      <c r="N14702" s="1"/>
    </row>
    <row r="14703" spans="6:14" x14ac:dyDescent="0.25">
      <c r="F14703" s="1"/>
      <c r="G14703" s="1"/>
      <c r="H14703" s="1"/>
      <c r="I14703" s="1"/>
      <c r="J14703" s="1"/>
      <c r="K14703" s="1"/>
      <c r="L14703" s="1"/>
      <c r="M14703" s="1"/>
      <c r="N14703" s="1"/>
    </row>
    <row r="14704" spans="6:14" x14ac:dyDescent="0.25">
      <c r="F14704" s="1"/>
      <c r="G14704" s="1"/>
      <c r="H14704" s="1"/>
      <c r="I14704" s="1"/>
      <c r="J14704" s="1"/>
      <c r="K14704" s="1"/>
      <c r="L14704" s="1"/>
      <c r="M14704" s="1"/>
      <c r="N14704" s="1"/>
    </row>
    <row r="14705" spans="6:14" x14ac:dyDescent="0.25">
      <c r="F14705" s="1"/>
      <c r="G14705" s="1"/>
      <c r="H14705" s="1"/>
      <c r="I14705" s="1"/>
      <c r="J14705" s="1"/>
      <c r="K14705" s="1"/>
      <c r="L14705" s="1"/>
      <c r="M14705" s="1"/>
      <c r="N14705" s="1"/>
    </row>
    <row r="14706" spans="6:14" x14ac:dyDescent="0.25">
      <c r="F14706" s="1"/>
      <c r="G14706" s="1"/>
      <c r="H14706" s="1"/>
      <c r="I14706" s="1"/>
      <c r="J14706" s="1"/>
      <c r="K14706" s="1"/>
      <c r="L14706" s="1"/>
      <c r="M14706" s="1"/>
      <c r="N14706" s="1"/>
    </row>
    <row r="14707" spans="6:14" x14ac:dyDescent="0.25">
      <c r="F14707" s="1"/>
      <c r="G14707" s="1"/>
      <c r="H14707" s="1"/>
      <c r="I14707" s="1"/>
      <c r="J14707" s="1"/>
      <c r="K14707" s="1"/>
      <c r="L14707" s="1"/>
      <c r="M14707" s="1"/>
      <c r="N14707" s="1"/>
    </row>
    <row r="14708" spans="6:14" x14ac:dyDescent="0.25">
      <c r="F14708" s="1"/>
      <c r="G14708" s="1"/>
      <c r="H14708" s="1"/>
      <c r="I14708" s="1"/>
      <c r="J14708" s="1"/>
      <c r="K14708" s="1"/>
      <c r="L14708" s="1"/>
      <c r="M14708" s="1"/>
      <c r="N14708" s="1"/>
    </row>
    <row r="14709" spans="6:14" x14ac:dyDescent="0.25">
      <c r="F14709" s="1"/>
      <c r="G14709" s="1"/>
      <c r="H14709" s="1"/>
      <c r="I14709" s="1"/>
      <c r="J14709" s="1"/>
      <c r="K14709" s="1"/>
      <c r="L14709" s="1"/>
      <c r="M14709" s="1"/>
      <c r="N14709" s="1"/>
    </row>
    <row r="14710" spans="6:14" x14ac:dyDescent="0.25">
      <c r="F14710" s="1"/>
      <c r="G14710" s="1"/>
      <c r="H14710" s="1"/>
      <c r="I14710" s="1"/>
      <c r="J14710" s="1"/>
      <c r="K14710" s="1"/>
      <c r="L14710" s="1"/>
      <c r="M14710" s="1"/>
      <c r="N14710" s="1"/>
    </row>
    <row r="14711" spans="6:14" x14ac:dyDescent="0.25">
      <c r="F14711" s="1"/>
      <c r="G14711" s="1"/>
      <c r="H14711" s="1"/>
      <c r="I14711" s="1"/>
      <c r="J14711" s="1"/>
      <c r="K14711" s="1"/>
      <c r="L14711" s="1"/>
      <c r="M14711" s="1"/>
      <c r="N14711" s="1"/>
    </row>
    <row r="14712" spans="6:14" x14ac:dyDescent="0.25">
      <c r="F14712" s="1"/>
      <c r="G14712" s="1"/>
      <c r="H14712" s="1"/>
      <c r="I14712" s="1"/>
      <c r="J14712" s="1"/>
      <c r="K14712" s="1"/>
      <c r="L14712" s="1"/>
      <c r="M14712" s="1"/>
      <c r="N14712" s="1"/>
    </row>
    <row r="14713" spans="6:14" x14ac:dyDescent="0.25">
      <c r="F14713" s="1"/>
      <c r="G14713" s="1"/>
      <c r="H14713" s="1"/>
      <c r="I14713" s="1"/>
      <c r="J14713" s="1"/>
      <c r="K14713" s="1"/>
      <c r="L14713" s="1"/>
      <c r="M14713" s="1"/>
      <c r="N14713" s="1"/>
    </row>
    <row r="14714" spans="6:14" x14ac:dyDescent="0.25">
      <c r="F14714" s="1"/>
      <c r="G14714" s="1"/>
      <c r="H14714" s="1"/>
      <c r="I14714" s="1"/>
      <c r="J14714" s="1"/>
      <c r="K14714" s="1"/>
      <c r="L14714" s="1"/>
      <c r="M14714" s="1"/>
      <c r="N14714" s="1"/>
    </row>
    <row r="14715" spans="6:14" x14ac:dyDescent="0.25">
      <c r="F14715" s="1"/>
      <c r="G14715" s="1"/>
      <c r="H14715" s="1"/>
      <c r="I14715" s="1"/>
      <c r="J14715" s="1"/>
      <c r="K14715" s="1"/>
      <c r="L14715" s="1"/>
      <c r="M14715" s="1"/>
      <c r="N14715" s="1"/>
    </row>
    <row r="14716" spans="6:14" x14ac:dyDescent="0.25">
      <c r="F14716" s="1"/>
      <c r="G14716" s="1"/>
      <c r="H14716" s="1"/>
      <c r="I14716" s="1"/>
      <c r="J14716" s="1"/>
      <c r="K14716" s="1"/>
      <c r="L14716" s="1"/>
      <c r="M14716" s="1"/>
      <c r="N14716" s="1"/>
    </row>
    <row r="14717" spans="6:14" x14ac:dyDescent="0.25">
      <c r="F14717" s="1"/>
      <c r="G14717" s="1"/>
      <c r="H14717" s="1"/>
      <c r="I14717" s="1"/>
      <c r="J14717" s="1"/>
      <c r="K14717" s="1"/>
      <c r="L14717" s="1"/>
      <c r="M14717" s="1"/>
      <c r="N14717" s="1"/>
    </row>
    <row r="14718" spans="6:14" x14ac:dyDescent="0.25">
      <c r="F14718" s="1"/>
      <c r="G14718" s="1"/>
      <c r="H14718" s="1"/>
      <c r="I14718" s="1"/>
      <c r="J14718" s="1"/>
      <c r="K14718" s="1"/>
      <c r="L14718" s="1"/>
      <c r="M14718" s="1"/>
      <c r="N14718" s="1"/>
    </row>
    <row r="14719" spans="6:14" x14ac:dyDescent="0.25">
      <c r="F14719" s="1"/>
      <c r="G14719" s="1"/>
      <c r="H14719" s="1"/>
      <c r="I14719" s="1"/>
      <c r="J14719" s="1"/>
      <c r="K14719" s="1"/>
      <c r="L14719" s="1"/>
      <c r="M14719" s="1"/>
      <c r="N14719" s="1"/>
    </row>
    <row r="14720" spans="6:14" x14ac:dyDescent="0.25">
      <c r="F14720" s="1"/>
      <c r="G14720" s="1"/>
      <c r="H14720" s="1"/>
      <c r="I14720" s="1"/>
      <c r="J14720" s="1"/>
      <c r="K14720" s="1"/>
      <c r="L14720" s="1"/>
      <c r="M14720" s="1"/>
      <c r="N14720" s="1"/>
    </row>
    <row r="14721" spans="6:14" x14ac:dyDescent="0.25">
      <c r="F14721" s="1"/>
      <c r="G14721" s="1"/>
      <c r="H14721" s="1"/>
      <c r="I14721" s="1"/>
      <c r="J14721" s="1"/>
      <c r="K14721" s="1"/>
      <c r="L14721" s="1"/>
      <c r="M14721" s="1"/>
      <c r="N14721" s="1"/>
    </row>
    <row r="14722" spans="6:14" x14ac:dyDescent="0.25">
      <c r="F14722" s="1"/>
      <c r="G14722" s="1"/>
      <c r="H14722" s="1"/>
      <c r="I14722" s="1"/>
      <c r="J14722" s="1"/>
      <c r="K14722" s="1"/>
      <c r="L14722" s="1"/>
      <c r="M14722" s="1"/>
      <c r="N14722" s="1"/>
    </row>
    <row r="14723" spans="6:14" x14ac:dyDescent="0.25">
      <c r="F14723" s="1"/>
      <c r="G14723" s="1"/>
      <c r="H14723" s="1"/>
      <c r="I14723" s="1"/>
      <c r="J14723" s="1"/>
      <c r="K14723" s="1"/>
      <c r="L14723" s="1"/>
      <c r="M14723" s="1"/>
      <c r="N14723" s="1"/>
    </row>
    <row r="14724" spans="6:14" x14ac:dyDescent="0.25">
      <c r="F14724" s="1"/>
      <c r="G14724" s="1"/>
      <c r="H14724" s="1"/>
      <c r="I14724" s="1"/>
      <c r="J14724" s="1"/>
      <c r="K14724" s="1"/>
      <c r="L14724" s="1"/>
      <c r="M14724" s="1"/>
      <c r="N14724" s="1"/>
    </row>
    <row r="14725" spans="6:14" x14ac:dyDescent="0.25">
      <c r="F14725" s="1"/>
      <c r="G14725" s="1"/>
      <c r="H14725" s="1"/>
      <c r="I14725" s="1"/>
      <c r="J14725" s="1"/>
      <c r="K14725" s="1"/>
      <c r="L14725" s="1"/>
      <c r="M14725" s="1"/>
      <c r="N14725" s="1"/>
    </row>
    <row r="14726" spans="6:14" x14ac:dyDescent="0.25">
      <c r="F14726" s="1"/>
      <c r="G14726" s="1"/>
      <c r="H14726" s="1"/>
      <c r="I14726" s="1"/>
      <c r="J14726" s="1"/>
      <c r="K14726" s="1"/>
      <c r="L14726" s="1"/>
      <c r="M14726" s="1"/>
      <c r="N14726" s="1"/>
    </row>
    <row r="14727" spans="6:14" x14ac:dyDescent="0.25">
      <c r="F14727" s="1"/>
      <c r="G14727" s="1"/>
      <c r="H14727" s="1"/>
      <c r="I14727" s="1"/>
      <c r="J14727" s="1"/>
      <c r="K14727" s="1"/>
      <c r="L14727" s="1"/>
      <c r="M14727" s="1"/>
      <c r="N14727" s="1"/>
    </row>
    <row r="14728" spans="6:14" x14ac:dyDescent="0.25">
      <c r="F14728" s="1"/>
      <c r="G14728" s="1"/>
      <c r="H14728" s="1"/>
      <c r="I14728" s="1"/>
      <c r="J14728" s="1"/>
      <c r="K14728" s="1"/>
      <c r="L14728" s="1"/>
      <c r="M14728" s="1"/>
      <c r="N14728" s="1"/>
    </row>
    <row r="14729" spans="6:14" x14ac:dyDescent="0.25">
      <c r="F14729" s="1"/>
      <c r="G14729" s="1"/>
      <c r="H14729" s="1"/>
      <c r="I14729" s="1"/>
      <c r="J14729" s="1"/>
      <c r="K14729" s="1"/>
      <c r="L14729" s="1"/>
      <c r="M14729" s="1"/>
      <c r="N14729" s="1"/>
    </row>
    <row r="14730" spans="6:14" x14ac:dyDescent="0.25">
      <c r="F14730" s="1"/>
      <c r="G14730" s="1"/>
      <c r="H14730" s="1"/>
      <c r="I14730" s="1"/>
      <c r="J14730" s="1"/>
      <c r="K14730" s="1"/>
      <c r="L14730" s="1"/>
      <c r="M14730" s="1"/>
      <c r="N14730" s="1"/>
    </row>
    <row r="14731" spans="6:14" x14ac:dyDescent="0.25">
      <c r="F14731" s="1"/>
      <c r="G14731" s="1"/>
      <c r="H14731" s="1"/>
      <c r="I14731" s="1"/>
      <c r="J14731" s="1"/>
      <c r="K14731" s="1"/>
      <c r="L14731" s="1"/>
      <c r="M14731" s="1"/>
      <c r="N14731" s="1"/>
    </row>
    <row r="14732" spans="6:14" x14ac:dyDescent="0.25">
      <c r="F14732" s="1"/>
      <c r="G14732" s="1"/>
      <c r="H14732" s="1"/>
      <c r="I14732" s="1"/>
      <c r="J14732" s="1"/>
      <c r="K14732" s="1"/>
      <c r="L14732" s="1"/>
      <c r="M14732" s="1"/>
      <c r="N14732" s="1"/>
    </row>
    <row r="14733" spans="6:14" x14ac:dyDescent="0.25">
      <c r="F14733" s="1"/>
      <c r="G14733" s="1"/>
      <c r="H14733" s="1"/>
      <c r="I14733" s="1"/>
      <c r="J14733" s="1"/>
      <c r="K14733" s="1"/>
      <c r="L14733" s="1"/>
      <c r="M14733" s="1"/>
      <c r="N14733" s="1"/>
    </row>
    <row r="14734" spans="6:14" x14ac:dyDescent="0.25">
      <c r="F14734" s="1"/>
      <c r="G14734" s="1"/>
      <c r="H14734" s="1"/>
      <c r="I14734" s="1"/>
      <c r="J14734" s="1"/>
      <c r="K14734" s="1"/>
      <c r="L14734" s="1"/>
      <c r="M14734" s="1"/>
      <c r="N14734" s="1"/>
    </row>
    <row r="14735" spans="6:14" x14ac:dyDescent="0.25">
      <c r="F14735" s="1"/>
      <c r="G14735" s="1"/>
      <c r="H14735" s="1"/>
      <c r="I14735" s="1"/>
      <c r="J14735" s="1"/>
      <c r="K14735" s="1"/>
      <c r="L14735" s="1"/>
      <c r="M14735" s="1"/>
      <c r="N14735" s="1"/>
    </row>
    <row r="14736" spans="6:14" x14ac:dyDescent="0.25">
      <c r="F14736" s="1"/>
      <c r="G14736" s="1"/>
      <c r="H14736" s="1"/>
      <c r="I14736" s="1"/>
      <c r="J14736" s="1"/>
      <c r="K14736" s="1"/>
      <c r="L14736" s="1"/>
      <c r="M14736" s="1"/>
      <c r="N14736" s="1"/>
    </row>
    <row r="14737" spans="6:14" x14ac:dyDescent="0.25">
      <c r="F14737" s="1"/>
      <c r="G14737" s="1"/>
      <c r="H14737" s="1"/>
      <c r="I14737" s="1"/>
      <c r="J14737" s="1"/>
      <c r="K14737" s="1"/>
      <c r="L14737" s="1"/>
      <c r="M14737" s="1"/>
      <c r="N14737" s="1"/>
    </row>
    <row r="14738" spans="6:14" x14ac:dyDescent="0.25">
      <c r="F14738" s="1"/>
      <c r="G14738" s="1"/>
      <c r="H14738" s="1"/>
      <c r="I14738" s="1"/>
      <c r="J14738" s="1"/>
      <c r="K14738" s="1"/>
      <c r="L14738" s="1"/>
      <c r="M14738" s="1"/>
      <c r="N14738" s="1"/>
    </row>
    <row r="14739" spans="6:14" x14ac:dyDescent="0.25">
      <c r="F14739" s="1"/>
      <c r="G14739" s="1"/>
      <c r="H14739" s="1"/>
      <c r="I14739" s="1"/>
      <c r="J14739" s="1"/>
      <c r="K14739" s="1"/>
      <c r="L14739" s="1"/>
      <c r="M14739" s="1"/>
      <c r="N14739" s="1"/>
    </row>
    <row r="14740" spans="6:14" x14ac:dyDescent="0.25">
      <c r="F14740" s="1"/>
      <c r="G14740" s="1"/>
      <c r="H14740" s="1"/>
      <c r="I14740" s="1"/>
      <c r="J14740" s="1"/>
      <c r="K14740" s="1"/>
      <c r="L14740" s="1"/>
      <c r="M14740" s="1"/>
      <c r="N14740" s="1"/>
    </row>
    <row r="14741" spans="6:14" x14ac:dyDescent="0.25">
      <c r="F14741" s="1"/>
      <c r="G14741" s="1"/>
      <c r="H14741" s="1"/>
      <c r="I14741" s="1"/>
      <c r="J14741" s="1"/>
      <c r="K14741" s="1"/>
      <c r="L14741" s="1"/>
      <c r="M14741" s="1"/>
      <c r="N14741" s="1"/>
    </row>
    <row r="14742" spans="6:14" x14ac:dyDescent="0.25">
      <c r="F14742" s="1"/>
      <c r="G14742" s="1"/>
      <c r="H14742" s="1"/>
      <c r="I14742" s="1"/>
      <c r="J14742" s="1"/>
      <c r="K14742" s="1"/>
      <c r="L14742" s="1"/>
      <c r="M14742" s="1"/>
      <c r="N14742" s="1"/>
    </row>
    <row r="14743" spans="6:14" x14ac:dyDescent="0.25">
      <c r="F14743" s="1"/>
      <c r="G14743" s="1"/>
      <c r="H14743" s="1"/>
      <c r="I14743" s="1"/>
      <c r="J14743" s="1"/>
      <c r="K14743" s="1"/>
      <c r="L14743" s="1"/>
      <c r="M14743" s="1"/>
      <c r="N14743" s="1"/>
    </row>
    <row r="14744" spans="6:14" x14ac:dyDescent="0.25">
      <c r="F14744" s="1"/>
      <c r="G14744" s="1"/>
      <c r="H14744" s="1"/>
      <c r="I14744" s="1"/>
      <c r="J14744" s="1"/>
      <c r="K14744" s="1"/>
      <c r="L14744" s="1"/>
      <c r="M14744" s="1"/>
      <c r="N14744" s="1"/>
    </row>
    <row r="14745" spans="6:14" x14ac:dyDescent="0.25">
      <c r="F14745" s="1"/>
      <c r="G14745" s="1"/>
      <c r="H14745" s="1"/>
      <c r="I14745" s="1"/>
      <c r="J14745" s="1"/>
      <c r="K14745" s="1"/>
      <c r="L14745" s="1"/>
      <c r="M14745" s="1"/>
      <c r="N14745" s="1"/>
    </row>
    <row r="14746" spans="6:14" x14ac:dyDescent="0.25">
      <c r="F14746" s="1"/>
      <c r="G14746" s="1"/>
      <c r="H14746" s="1"/>
      <c r="I14746" s="1"/>
      <c r="J14746" s="1"/>
      <c r="K14746" s="1"/>
      <c r="L14746" s="1"/>
      <c r="M14746" s="1"/>
      <c r="N14746" s="1"/>
    </row>
    <row r="14747" spans="6:14" x14ac:dyDescent="0.25">
      <c r="F14747" s="1"/>
      <c r="G14747" s="1"/>
      <c r="H14747" s="1"/>
      <c r="I14747" s="1"/>
      <c r="J14747" s="1"/>
      <c r="K14747" s="1"/>
      <c r="L14747" s="1"/>
      <c r="M14747" s="1"/>
      <c r="N14747" s="1"/>
    </row>
    <row r="14748" spans="6:14" x14ac:dyDescent="0.25">
      <c r="F14748" s="1"/>
      <c r="G14748" s="1"/>
      <c r="H14748" s="1"/>
      <c r="I14748" s="1"/>
      <c r="J14748" s="1"/>
      <c r="K14748" s="1"/>
      <c r="L14748" s="1"/>
      <c r="M14748" s="1"/>
      <c r="N14748" s="1"/>
    </row>
    <row r="14749" spans="6:14" x14ac:dyDescent="0.25">
      <c r="F14749" s="1"/>
      <c r="G14749" s="1"/>
      <c r="H14749" s="1"/>
      <c r="I14749" s="1"/>
      <c r="J14749" s="1"/>
      <c r="K14749" s="1"/>
      <c r="L14749" s="1"/>
      <c r="M14749" s="1"/>
      <c r="N14749" s="1"/>
    </row>
    <row r="14750" spans="6:14" x14ac:dyDescent="0.25">
      <c r="F14750" s="1"/>
      <c r="G14750" s="1"/>
      <c r="H14750" s="1"/>
      <c r="I14750" s="1"/>
      <c r="J14750" s="1"/>
      <c r="K14750" s="1"/>
      <c r="L14750" s="1"/>
      <c r="M14750" s="1"/>
      <c r="N14750" s="1"/>
    </row>
    <row r="14751" spans="6:14" x14ac:dyDescent="0.25">
      <c r="F14751" s="1"/>
      <c r="G14751" s="1"/>
      <c r="H14751" s="1"/>
      <c r="I14751" s="1"/>
      <c r="J14751" s="1"/>
      <c r="K14751" s="1"/>
      <c r="L14751" s="1"/>
      <c r="M14751" s="1"/>
      <c r="N14751" s="1"/>
    </row>
    <row r="14752" spans="6:14" x14ac:dyDescent="0.25">
      <c r="F14752" s="1"/>
      <c r="G14752" s="1"/>
      <c r="H14752" s="1"/>
      <c r="I14752" s="1"/>
      <c r="J14752" s="1"/>
      <c r="K14752" s="1"/>
      <c r="L14752" s="1"/>
      <c r="M14752" s="1"/>
      <c r="N14752" s="1"/>
    </row>
    <row r="14753" spans="6:14" x14ac:dyDescent="0.25">
      <c r="F14753" s="1"/>
      <c r="G14753" s="1"/>
      <c r="H14753" s="1"/>
      <c r="I14753" s="1"/>
      <c r="J14753" s="1"/>
      <c r="K14753" s="1"/>
      <c r="L14753" s="1"/>
      <c r="M14753" s="1"/>
      <c r="N14753" s="1"/>
    </row>
    <row r="14754" spans="6:14" x14ac:dyDescent="0.25">
      <c r="F14754" s="1"/>
      <c r="G14754" s="1"/>
      <c r="H14754" s="1"/>
      <c r="I14754" s="1"/>
      <c r="J14754" s="1"/>
      <c r="K14754" s="1"/>
      <c r="L14754" s="1"/>
      <c r="M14754" s="1"/>
      <c r="N14754" s="1"/>
    </row>
    <row r="14755" spans="6:14" x14ac:dyDescent="0.25">
      <c r="F14755" s="1"/>
      <c r="G14755" s="1"/>
      <c r="H14755" s="1"/>
      <c r="I14755" s="1"/>
      <c r="J14755" s="1"/>
      <c r="K14755" s="1"/>
      <c r="L14755" s="1"/>
      <c r="M14755" s="1"/>
      <c r="N14755" s="1"/>
    </row>
    <row r="14756" spans="6:14" x14ac:dyDescent="0.25">
      <c r="F14756" s="1"/>
      <c r="G14756" s="1"/>
      <c r="H14756" s="1"/>
      <c r="I14756" s="1"/>
      <c r="J14756" s="1"/>
      <c r="K14756" s="1"/>
      <c r="L14756" s="1"/>
      <c r="M14756" s="1"/>
      <c r="N14756" s="1"/>
    </row>
    <row r="14757" spans="6:14" x14ac:dyDescent="0.25">
      <c r="F14757" s="1"/>
      <c r="G14757" s="1"/>
      <c r="H14757" s="1"/>
      <c r="I14757" s="1"/>
      <c r="J14757" s="1"/>
      <c r="K14757" s="1"/>
      <c r="L14757" s="1"/>
      <c r="M14757" s="1"/>
      <c r="N14757" s="1"/>
    </row>
    <row r="14758" spans="6:14" x14ac:dyDescent="0.25">
      <c r="F14758" s="1"/>
      <c r="G14758" s="1"/>
      <c r="H14758" s="1"/>
      <c r="I14758" s="1"/>
      <c r="J14758" s="1"/>
      <c r="K14758" s="1"/>
      <c r="L14758" s="1"/>
      <c r="M14758" s="1"/>
      <c r="N14758" s="1"/>
    </row>
    <row r="14759" spans="6:14" x14ac:dyDescent="0.25">
      <c r="F14759" s="1"/>
      <c r="G14759" s="1"/>
      <c r="H14759" s="1"/>
      <c r="I14759" s="1"/>
      <c r="J14759" s="1"/>
      <c r="K14759" s="1"/>
      <c r="L14759" s="1"/>
      <c r="M14759" s="1"/>
      <c r="N14759" s="1"/>
    </row>
    <row r="14760" spans="6:14" x14ac:dyDescent="0.25">
      <c r="F14760" s="1"/>
      <c r="G14760" s="1"/>
      <c r="H14760" s="1"/>
      <c r="I14760" s="1"/>
      <c r="J14760" s="1"/>
      <c r="K14760" s="1"/>
      <c r="L14760" s="1"/>
      <c r="M14760" s="1"/>
      <c r="N14760" s="1"/>
    </row>
    <row r="14761" spans="6:14" x14ac:dyDescent="0.25">
      <c r="F14761" s="1"/>
      <c r="G14761" s="1"/>
      <c r="H14761" s="1"/>
      <c r="I14761" s="1"/>
      <c r="J14761" s="1"/>
      <c r="K14761" s="1"/>
      <c r="L14761" s="1"/>
      <c r="M14761" s="1"/>
      <c r="N14761" s="1"/>
    </row>
    <row r="14762" spans="6:14" x14ac:dyDescent="0.25">
      <c r="F14762" s="1"/>
      <c r="G14762" s="1"/>
      <c r="H14762" s="1"/>
      <c r="I14762" s="1"/>
      <c r="J14762" s="1"/>
      <c r="K14762" s="1"/>
      <c r="L14762" s="1"/>
      <c r="M14762" s="1"/>
      <c r="N14762" s="1"/>
    </row>
    <row r="14763" spans="6:14" x14ac:dyDescent="0.25">
      <c r="F14763" s="1"/>
      <c r="G14763" s="1"/>
      <c r="H14763" s="1"/>
      <c r="I14763" s="1"/>
      <c r="J14763" s="1"/>
      <c r="K14763" s="1"/>
      <c r="L14763" s="1"/>
      <c r="M14763" s="1"/>
      <c r="N14763" s="1"/>
    </row>
    <row r="14764" spans="6:14" x14ac:dyDescent="0.25">
      <c r="F14764" s="1"/>
      <c r="G14764" s="1"/>
      <c r="H14764" s="1"/>
      <c r="I14764" s="1"/>
      <c r="J14764" s="1"/>
      <c r="K14764" s="1"/>
      <c r="L14764" s="1"/>
      <c r="M14764" s="1"/>
      <c r="N14764" s="1"/>
    </row>
    <row r="14765" spans="6:14" x14ac:dyDescent="0.25">
      <c r="F14765" s="1"/>
      <c r="G14765" s="1"/>
      <c r="H14765" s="1"/>
      <c r="I14765" s="1"/>
      <c r="J14765" s="1"/>
      <c r="K14765" s="1"/>
      <c r="L14765" s="1"/>
      <c r="M14765" s="1"/>
      <c r="N14765" s="1"/>
    </row>
    <row r="14766" spans="6:14" x14ac:dyDescent="0.25">
      <c r="F14766" s="1"/>
      <c r="G14766" s="1"/>
      <c r="H14766" s="1"/>
      <c r="I14766" s="1"/>
      <c r="J14766" s="1"/>
      <c r="K14766" s="1"/>
      <c r="L14766" s="1"/>
      <c r="M14766" s="1"/>
      <c r="N14766" s="1"/>
    </row>
    <row r="14767" spans="6:14" x14ac:dyDescent="0.25">
      <c r="F14767" s="1"/>
      <c r="G14767" s="1"/>
      <c r="H14767" s="1"/>
      <c r="I14767" s="1"/>
      <c r="J14767" s="1"/>
      <c r="K14767" s="1"/>
      <c r="L14767" s="1"/>
      <c r="M14767" s="1"/>
      <c r="N14767" s="1"/>
    </row>
    <row r="14768" spans="6:14" x14ac:dyDescent="0.25">
      <c r="F14768" s="1"/>
      <c r="G14768" s="1"/>
      <c r="H14768" s="1"/>
      <c r="I14768" s="1"/>
      <c r="J14768" s="1"/>
      <c r="K14768" s="1"/>
      <c r="L14768" s="1"/>
      <c r="M14768" s="1"/>
      <c r="N14768" s="1"/>
    </row>
    <row r="14769" spans="6:14" x14ac:dyDescent="0.25">
      <c r="F14769" s="1"/>
      <c r="G14769" s="1"/>
      <c r="H14769" s="1"/>
      <c r="I14769" s="1"/>
      <c r="J14769" s="1"/>
      <c r="K14769" s="1"/>
      <c r="L14769" s="1"/>
      <c r="M14769" s="1"/>
      <c r="N14769" s="1"/>
    </row>
    <row r="14770" spans="6:14" x14ac:dyDescent="0.25">
      <c r="F14770" s="1"/>
      <c r="G14770" s="1"/>
      <c r="H14770" s="1"/>
      <c r="I14770" s="1"/>
      <c r="J14770" s="1"/>
      <c r="K14770" s="1"/>
      <c r="L14770" s="1"/>
      <c r="M14770" s="1"/>
      <c r="N14770" s="1"/>
    </row>
    <row r="14771" spans="6:14" x14ac:dyDescent="0.25">
      <c r="F14771" s="1"/>
      <c r="G14771" s="1"/>
      <c r="H14771" s="1"/>
      <c r="I14771" s="1"/>
      <c r="J14771" s="1"/>
      <c r="K14771" s="1"/>
      <c r="L14771" s="1"/>
      <c r="M14771" s="1"/>
      <c r="N14771" s="1"/>
    </row>
    <row r="14772" spans="6:14" x14ac:dyDescent="0.25">
      <c r="F14772" s="1"/>
      <c r="G14772" s="1"/>
      <c r="H14772" s="1"/>
      <c r="I14772" s="1"/>
      <c r="J14772" s="1"/>
      <c r="K14772" s="1"/>
      <c r="L14772" s="1"/>
      <c r="M14772" s="1"/>
      <c r="N14772" s="1"/>
    </row>
    <row r="14773" spans="6:14" x14ac:dyDescent="0.25">
      <c r="F14773" s="1"/>
      <c r="G14773" s="1"/>
      <c r="H14773" s="1"/>
      <c r="I14773" s="1"/>
      <c r="J14773" s="1"/>
      <c r="K14773" s="1"/>
      <c r="L14773" s="1"/>
      <c r="M14773" s="1"/>
      <c r="N14773" s="1"/>
    </row>
    <row r="14774" spans="6:14" x14ac:dyDescent="0.25">
      <c r="F14774" s="1"/>
      <c r="G14774" s="1"/>
      <c r="H14774" s="1"/>
      <c r="I14774" s="1"/>
      <c r="J14774" s="1"/>
      <c r="K14774" s="1"/>
      <c r="L14774" s="1"/>
      <c r="M14774" s="1"/>
      <c r="N14774" s="1"/>
    </row>
    <row r="14775" spans="6:14" x14ac:dyDescent="0.25">
      <c r="F14775" s="1"/>
      <c r="G14775" s="1"/>
      <c r="H14775" s="1"/>
      <c r="I14775" s="1"/>
      <c r="J14775" s="1"/>
      <c r="K14775" s="1"/>
      <c r="L14775" s="1"/>
      <c r="M14775" s="1"/>
      <c r="N14775" s="1"/>
    </row>
    <row r="14776" spans="6:14" x14ac:dyDescent="0.25">
      <c r="F14776" s="1"/>
      <c r="G14776" s="1"/>
      <c r="H14776" s="1"/>
      <c r="I14776" s="1"/>
      <c r="J14776" s="1"/>
      <c r="K14776" s="1"/>
      <c r="L14776" s="1"/>
      <c r="M14776" s="1"/>
      <c r="N14776" s="1"/>
    </row>
    <row r="14777" spans="6:14" x14ac:dyDescent="0.25">
      <c r="F14777" s="1"/>
      <c r="G14777" s="1"/>
      <c r="H14777" s="1"/>
      <c r="I14777" s="1"/>
      <c r="J14777" s="1"/>
      <c r="K14777" s="1"/>
      <c r="L14777" s="1"/>
      <c r="M14777" s="1"/>
      <c r="N14777" s="1"/>
    </row>
    <row r="14778" spans="6:14" x14ac:dyDescent="0.25">
      <c r="F14778" s="1"/>
      <c r="G14778" s="1"/>
      <c r="H14778" s="1"/>
      <c r="I14778" s="1"/>
      <c r="J14778" s="1"/>
      <c r="K14778" s="1"/>
      <c r="L14778" s="1"/>
      <c r="M14778" s="1"/>
      <c r="N14778" s="1"/>
    </row>
    <row r="14779" spans="6:14" x14ac:dyDescent="0.25">
      <c r="F14779" s="1"/>
      <c r="G14779" s="1"/>
      <c r="H14779" s="1"/>
      <c r="I14779" s="1"/>
      <c r="J14779" s="1"/>
      <c r="K14779" s="1"/>
      <c r="L14779" s="1"/>
      <c r="M14779" s="1"/>
      <c r="N14779" s="1"/>
    </row>
    <row r="14780" spans="6:14" x14ac:dyDescent="0.25">
      <c r="F14780" s="1"/>
      <c r="G14780" s="1"/>
      <c r="H14780" s="1"/>
      <c r="I14780" s="1"/>
      <c r="J14780" s="1"/>
      <c r="K14780" s="1"/>
      <c r="L14780" s="1"/>
      <c r="M14780" s="1"/>
      <c r="N14780" s="1"/>
    </row>
    <row r="14781" spans="6:14" x14ac:dyDescent="0.25">
      <c r="F14781" s="1"/>
      <c r="G14781" s="1"/>
      <c r="H14781" s="1"/>
      <c r="I14781" s="1"/>
      <c r="J14781" s="1"/>
      <c r="K14781" s="1"/>
      <c r="L14781" s="1"/>
      <c r="M14781" s="1"/>
      <c r="N14781" s="1"/>
    </row>
    <row r="14782" spans="6:14" x14ac:dyDescent="0.25">
      <c r="F14782" s="1"/>
      <c r="G14782" s="1"/>
      <c r="H14782" s="1"/>
      <c r="I14782" s="1"/>
      <c r="J14782" s="1"/>
      <c r="K14782" s="1"/>
      <c r="L14782" s="1"/>
      <c r="M14782" s="1"/>
      <c r="N14782" s="1"/>
    </row>
    <row r="14783" spans="6:14" x14ac:dyDescent="0.25">
      <c r="F14783" s="1"/>
      <c r="G14783" s="1"/>
      <c r="H14783" s="1"/>
      <c r="I14783" s="1"/>
      <c r="J14783" s="1"/>
      <c r="K14783" s="1"/>
      <c r="L14783" s="1"/>
      <c r="M14783" s="1"/>
      <c r="N14783" s="1"/>
    </row>
    <row r="14784" spans="6:14" x14ac:dyDescent="0.25">
      <c r="F14784" s="1"/>
      <c r="G14784" s="1"/>
      <c r="H14784" s="1"/>
      <c r="I14784" s="1"/>
      <c r="J14784" s="1"/>
      <c r="K14784" s="1"/>
      <c r="L14784" s="1"/>
      <c r="M14784" s="1"/>
      <c r="N14784" s="1"/>
    </row>
    <row r="14785" spans="6:14" x14ac:dyDescent="0.25">
      <c r="F14785" s="1"/>
      <c r="G14785" s="1"/>
      <c r="H14785" s="1"/>
      <c r="I14785" s="1"/>
      <c r="J14785" s="1"/>
      <c r="K14785" s="1"/>
      <c r="L14785" s="1"/>
      <c r="M14785" s="1"/>
      <c r="N14785" s="1"/>
    </row>
    <row r="14786" spans="6:14" x14ac:dyDescent="0.25">
      <c r="F14786" s="1"/>
      <c r="G14786" s="1"/>
      <c r="H14786" s="1"/>
      <c r="I14786" s="1"/>
      <c r="J14786" s="1"/>
      <c r="K14786" s="1"/>
      <c r="L14786" s="1"/>
      <c r="M14786" s="1"/>
      <c r="N14786" s="1"/>
    </row>
    <row r="14787" spans="6:14" x14ac:dyDescent="0.25">
      <c r="F14787" s="1"/>
      <c r="G14787" s="1"/>
      <c r="H14787" s="1"/>
      <c r="I14787" s="1"/>
      <c r="J14787" s="1"/>
      <c r="K14787" s="1"/>
      <c r="L14787" s="1"/>
      <c r="M14787" s="1"/>
      <c r="N14787" s="1"/>
    </row>
    <row r="14788" spans="6:14" x14ac:dyDescent="0.25">
      <c r="F14788" s="1"/>
      <c r="G14788" s="1"/>
      <c r="H14788" s="1"/>
      <c r="I14788" s="1"/>
      <c r="J14788" s="1"/>
      <c r="K14788" s="1"/>
      <c r="L14788" s="1"/>
      <c r="M14788" s="1"/>
      <c r="N14788" s="1"/>
    </row>
    <row r="14789" spans="6:14" x14ac:dyDescent="0.25">
      <c r="F14789" s="1"/>
      <c r="G14789" s="1"/>
      <c r="H14789" s="1"/>
      <c r="I14789" s="1"/>
      <c r="J14789" s="1"/>
      <c r="K14789" s="1"/>
      <c r="L14789" s="1"/>
      <c r="M14789" s="1"/>
      <c r="N14789" s="1"/>
    </row>
    <row r="14790" spans="6:14" x14ac:dyDescent="0.25">
      <c r="F14790" s="1"/>
      <c r="G14790" s="1"/>
      <c r="H14790" s="1"/>
      <c r="I14790" s="1"/>
      <c r="J14790" s="1"/>
      <c r="K14790" s="1"/>
      <c r="L14790" s="1"/>
      <c r="M14790" s="1"/>
      <c r="N14790" s="1"/>
    </row>
    <row r="14791" spans="6:14" x14ac:dyDescent="0.25">
      <c r="F14791" s="1"/>
      <c r="G14791" s="1"/>
      <c r="H14791" s="1"/>
      <c r="I14791" s="1"/>
      <c r="J14791" s="1"/>
      <c r="K14791" s="1"/>
      <c r="L14791" s="1"/>
      <c r="M14791" s="1"/>
      <c r="N14791" s="1"/>
    </row>
    <row r="14792" spans="6:14" x14ac:dyDescent="0.25">
      <c r="F14792" s="1"/>
      <c r="G14792" s="1"/>
      <c r="H14792" s="1"/>
      <c r="I14792" s="1"/>
      <c r="J14792" s="1"/>
      <c r="K14792" s="1"/>
      <c r="L14792" s="1"/>
      <c r="M14792" s="1"/>
      <c r="N14792" s="1"/>
    </row>
    <row r="14793" spans="6:14" x14ac:dyDescent="0.25">
      <c r="F14793" s="1"/>
      <c r="G14793" s="1"/>
      <c r="H14793" s="1"/>
      <c r="I14793" s="1"/>
      <c r="J14793" s="1"/>
      <c r="K14793" s="1"/>
      <c r="L14793" s="1"/>
      <c r="M14793" s="1"/>
      <c r="N14793" s="1"/>
    </row>
    <row r="14794" spans="6:14" x14ac:dyDescent="0.25">
      <c r="F14794" s="1"/>
      <c r="G14794" s="1"/>
      <c r="H14794" s="1"/>
      <c r="I14794" s="1"/>
      <c r="J14794" s="1"/>
      <c r="K14794" s="1"/>
      <c r="L14794" s="1"/>
      <c r="M14794" s="1"/>
      <c r="N14794" s="1"/>
    </row>
    <row r="14795" spans="6:14" x14ac:dyDescent="0.25">
      <c r="F14795" s="1"/>
      <c r="G14795" s="1"/>
      <c r="H14795" s="1"/>
      <c r="I14795" s="1"/>
      <c r="J14795" s="1"/>
      <c r="K14795" s="1"/>
      <c r="L14795" s="1"/>
      <c r="M14795" s="1"/>
      <c r="N14795" s="1"/>
    </row>
    <row r="14796" spans="6:14" x14ac:dyDescent="0.25">
      <c r="F14796" s="1"/>
      <c r="G14796" s="1"/>
      <c r="H14796" s="1"/>
      <c r="I14796" s="1"/>
      <c r="J14796" s="1"/>
      <c r="K14796" s="1"/>
      <c r="L14796" s="1"/>
      <c r="M14796" s="1"/>
      <c r="N14796" s="1"/>
    </row>
    <row r="14797" spans="6:14" x14ac:dyDescent="0.25">
      <c r="F14797" s="1"/>
      <c r="G14797" s="1"/>
      <c r="H14797" s="1"/>
      <c r="I14797" s="1"/>
      <c r="J14797" s="1"/>
      <c r="K14797" s="1"/>
      <c r="L14797" s="1"/>
      <c r="M14797" s="1"/>
      <c r="N14797" s="1"/>
    </row>
    <row r="14798" spans="6:14" x14ac:dyDescent="0.25">
      <c r="F14798" s="1"/>
      <c r="G14798" s="1"/>
      <c r="H14798" s="1"/>
      <c r="I14798" s="1"/>
      <c r="J14798" s="1"/>
      <c r="K14798" s="1"/>
      <c r="L14798" s="1"/>
      <c r="M14798" s="1"/>
      <c r="N14798" s="1"/>
    </row>
    <row r="14799" spans="6:14" x14ac:dyDescent="0.25">
      <c r="F14799" s="1"/>
      <c r="G14799" s="1"/>
      <c r="H14799" s="1"/>
      <c r="I14799" s="1"/>
      <c r="J14799" s="1"/>
      <c r="K14799" s="1"/>
      <c r="L14799" s="1"/>
      <c r="M14799" s="1"/>
      <c r="N14799" s="1"/>
    </row>
    <row r="14800" spans="6:14" x14ac:dyDescent="0.25">
      <c r="F14800" s="1"/>
      <c r="G14800" s="1"/>
      <c r="H14800" s="1"/>
      <c r="I14800" s="1"/>
      <c r="J14800" s="1"/>
      <c r="K14800" s="1"/>
      <c r="L14800" s="1"/>
      <c r="M14800" s="1"/>
      <c r="N14800" s="1"/>
    </row>
    <row r="14801" spans="6:14" x14ac:dyDescent="0.25">
      <c r="F14801" s="1"/>
      <c r="G14801" s="1"/>
      <c r="H14801" s="1"/>
      <c r="I14801" s="1"/>
      <c r="J14801" s="1"/>
      <c r="K14801" s="1"/>
      <c r="L14801" s="1"/>
      <c r="M14801" s="1"/>
      <c r="N14801" s="1"/>
    </row>
    <row r="14802" spans="6:14" x14ac:dyDescent="0.25">
      <c r="F14802" s="1"/>
      <c r="G14802" s="1"/>
      <c r="H14802" s="1"/>
      <c r="I14802" s="1"/>
      <c r="J14802" s="1"/>
      <c r="K14802" s="1"/>
      <c r="L14802" s="1"/>
      <c r="M14802" s="1"/>
      <c r="N14802" s="1"/>
    </row>
    <row r="14803" spans="6:14" x14ac:dyDescent="0.25">
      <c r="F14803" s="1"/>
      <c r="G14803" s="1"/>
      <c r="H14803" s="1"/>
      <c r="I14803" s="1"/>
      <c r="J14803" s="1"/>
      <c r="K14803" s="1"/>
      <c r="L14803" s="1"/>
      <c r="M14803" s="1"/>
      <c r="N14803" s="1"/>
    </row>
    <row r="14804" spans="6:14" x14ac:dyDescent="0.25">
      <c r="F14804" s="1"/>
      <c r="G14804" s="1"/>
      <c r="H14804" s="1"/>
      <c r="I14804" s="1"/>
      <c r="J14804" s="1"/>
      <c r="K14804" s="1"/>
      <c r="L14804" s="1"/>
      <c r="M14804" s="1"/>
      <c r="N14804" s="1"/>
    </row>
    <row r="14805" spans="6:14" x14ac:dyDescent="0.25">
      <c r="F14805" s="1"/>
      <c r="G14805" s="1"/>
      <c r="H14805" s="1"/>
      <c r="I14805" s="1"/>
      <c r="J14805" s="1"/>
      <c r="K14805" s="1"/>
      <c r="L14805" s="1"/>
      <c r="M14805" s="1"/>
      <c r="N14805" s="1"/>
    </row>
    <row r="14806" spans="6:14" x14ac:dyDescent="0.25">
      <c r="F14806" s="1"/>
      <c r="G14806" s="1"/>
      <c r="H14806" s="1"/>
      <c r="I14806" s="1"/>
      <c r="J14806" s="1"/>
      <c r="K14806" s="1"/>
      <c r="L14806" s="1"/>
      <c r="M14806" s="1"/>
      <c r="N14806" s="1"/>
    </row>
    <row r="14807" spans="6:14" x14ac:dyDescent="0.25">
      <c r="F14807" s="1"/>
      <c r="G14807" s="1"/>
      <c r="H14807" s="1"/>
      <c r="I14807" s="1"/>
      <c r="J14807" s="1"/>
      <c r="K14807" s="1"/>
      <c r="L14807" s="1"/>
      <c r="M14807" s="1"/>
      <c r="N14807" s="1"/>
    </row>
    <row r="14808" spans="6:14" x14ac:dyDescent="0.25">
      <c r="F14808" s="1"/>
      <c r="G14808" s="1"/>
      <c r="H14808" s="1"/>
      <c r="I14808" s="1"/>
      <c r="J14808" s="1"/>
      <c r="K14808" s="1"/>
      <c r="L14808" s="1"/>
      <c r="M14808" s="1"/>
      <c r="N14808" s="1"/>
    </row>
    <row r="14809" spans="6:14" x14ac:dyDescent="0.25">
      <c r="F14809" s="1"/>
      <c r="G14809" s="1"/>
      <c r="H14809" s="1"/>
      <c r="I14809" s="1"/>
      <c r="J14809" s="1"/>
      <c r="K14809" s="1"/>
      <c r="L14809" s="1"/>
      <c r="M14809" s="1"/>
      <c r="N14809" s="1"/>
    </row>
    <row r="14810" spans="6:14" x14ac:dyDescent="0.25">
      <c r="F14810" s="1"/>
      <c r="G14810" s="1"/>
      <c r="H14810" s="1"/>
      <c r="I14810" s="1"/>
      <c r="J14810" s="1"/>
      <c r="K14810" s="1"/>
      <c r="L14810" s="1"/>
      <c r="M14810" s="1"/>
      <c r="N14810" s="1"/>
    </row>
    <row r="14811" spans="6:14" x14ac:dyDescent="0.25">
      <c r="F14811" s="1"/>
      <c r="G14811" s="1"/>
      <c r="H14811" s="1"/>
      <c r="I14811" s="1"/>
      <c r="J14811" s="1"/>
      <c r="K14811" s="1"/>
      <c r="L14811" s="1"/>
      <c r="M14811" s="1"/>
      <c r="N14811" s="1"/>
    </row>
    <row r="14812" spans="6:14" x14ac:dyDescent="0.25">
      <c r="F14812" s="1"/>
      <c r="G14812" s="1"/>
      <c r="H14812" s="1"/>
      <c r="I14812" s="1"/>
      <c r="J14812" s="1"/>
      <c r="K14812" s="1"/>
      <c r="L14812" s="1"/>
      <c r="M14812" s="1"/>
      <c r="N14812" s="1"/>
    </row>
    <row r="14813" spans="6:14" x14ac:dyDescent="0.25">
      <c r="F14813" s="1"/>
      <c r="G14813" s="1"/>
      <c r="H14813" s="1"/>
      <c r="I14813" s="1"/>
      <c r="J14813" s="1"/>
      <c r="K14813" s="1"/>
      <c r="L14813" s="1"/>
      <c r="M14813" s="1"/>
      <c r="N14813" s="1"/>
    </row>
    <row r="14814" spans="6:14" x14ac:dyDescent="0.25">
      <c r="F14814" s="1"/>
      <c r="G14814" s="1"/>
      <c r="H14814" s="1"/>
      <c r="I14814" s="1"/>
      <c r="J14814" s="1"/>
      <c r="K14814" s="1"/>
      <c r="L14814" s="1"/>
      <c r="M14814" s="1"/>
      <c r="N14814" s="1"/>
    </row>
    <row r="14815" spans="6:14" x14ac:dyDescent="0.25">
      <c r="F14815" s="1"/>
      <c r="G14815" s="1"/>
      <c r="H14815" s="1"/>
      <c r="I14815" s="1"/>
      <c r="J14815" s="1"/>
      <c r="K14815" s="1"/>
      <c r="L14815" s="1"/>
      <c r="M14815" s="1"/>
      <c r="N14815" s="1"/>
    </row>
    <row r="14816" spans="6:14" x14ac:dyDescent="0.25">
      <c r="F14816" s="1"/>
      <c r="G14816" s="1"/>
      <c r="H14816" s="1"/>
      <c r="I14816" s="1"/>
      <c r="J14816" s="1"/>
      <c r="K14816" s="1"/>
      <c r="L14816" s="1"/>
      <c r="M14816" s="1"/>
      <c r="N14816" s="1"/>
    </row>
    <row r="14817" spans="6:14" x14ac:dyDescent="0.25">
      <c r="F14817" s="1"/>
      <c r="G14817" s="1"/>
      <c r="H14817" s="1"/>
      <c r="I14817" s="1"/>
      <c r="J14817" s="1"/>
      <c r="K14817" s="1"/>
      <c r="L14817" s="1"/>
      <c r="M14817" s="1"/>
      <c r="N14817" s="1"/>
    </row>
    <row r="14818" spans="6:14" x14ac:dyDescent="0.25">
      <c r="F14818" s="1"/>
      <c r="G14818" s="1"/>
      <c r="H14818" s="1"/>
      <c r="I14818" s="1"/>
      <c r="J14818" s="1"/>
      <c r="K14818" s="1"/>
      <c r="L14818" s="1"/>
      <c r="M14818" s="1"/>
      <c r="N14818" s="1"/>
    </row>
    <row r="14819" spans="6:14" x14ac:dyDescent="0.25">
      <c r="F14819" s="1"/>
      <c r="G14819" s="1"/>
      <c r="H14819" s="1"/>
      <c r="I14819" s="1"/>
      <c r="J14819" s="1"/>
      <c r="K14819" s="1"/>
      <c r="L14819" s="1"/>
      <c r="M14819" s="1"/>
      <c r="N14819" s="1"/>
    </row>
    <row r="14820" spans="6:14" x14ac:dyDescent="0.25">
      <c r="F14820" s="1"/>
      <c r="G14820" s="1"/>
      <c r="H14820" s="1"/>
      <c r="I14820" s="1"/>
      <c r="J14820" s="1"/>
      <c r="K14820" s="1"/>
      <c r="L14820" s="1"/>
      <c r="M14820" s="1"/>
      <c r="N14820" s="1"/>
    </row>
    <row r="14821" spans="6:14" x14ac:dyDescent="0.25">
      <c r="F14821" s="1"/>
      <c r="G14821" s="1"/>
      <c r="H14821" s="1"/>
      <c r="I14821" s="1"/>
      <c r="J14821" s="1"/>
      <c r="K14821" s="1"/>
      <c r="L14821" s="1"/>
      <c r="M14821" s="1"/>
      <c r="N14821" s="1"/>
    </row>
    <row r="14822" spans="6:14" x14ac:dyDescent="0.25">
      <c r="F14822" s="1"/>
      <c r="G14822" s="1"/>
      <c r="H14822" s="1"/>
      <c r="I14822" s="1"/>
      <c r="J14822" s="1"/>
      <c r="K14822" s="1"/>
      <c r="L14822" s="1"/>
      <c r="M14822" s="1"/>
      <c r="N14822" s="1"/>
    </row>
    <row r="14823" spans="6:14" x14ac:dyDescent="0.25">
      <c r="F14823" s="1"/>
      <c r="G14823" s="1"/>
      <c r="H14823" s="1"/>
      <c r="I14823" s="1"/>
      <c r="J14823" s="1"/>
      <c r="K14823" s="1"/>
      <c r="L14823" s="1"/>
      <c r="M14823" s="1"/>
      <c r="N14823" s="1"/>
    </row>
    <row r="14824" spans="6:14" x14ac:dyDescent="0.25">
      <c r="F14824" s="1"/>
      <c r="G14824" s="1"/>
      <c r="H14824" s="1"/>
      <c r="I14824" s="1"/>
      <c r="J14824" s="1"/>
      <c r="K14824" s="1"/>
      <c r="L14824" s="1"/>
      <c r="M14824" s="1"/>
      <c r="N14824" s="1"/>
    </row>
    <row r="14825" spans="6:14" x14ac:dyDescent="0.25">
      <c r="F14825" s="1"/>
      <c r="G14825" s="1"/>
      <c r="H14825" s="1"/>
      <c r="I14825" s="1"/>
      <c r="J14825" s="1"/>
      <c r="K14825" s="1"/>
      <c r="L14825" s="1"/>
      <c r="M14825" s="1"/>
      <c r="N14825" s="1"/>
    </row>
    <row r="14826" spans="6:14" x14ac:dyDescent="0.25">
      <c r="F14826" s="1"/>
      <c r="G14826" s="1"/>
      <c r="H14826" s="1"/>
      <c r="I14826" s="1"/>
      <c r="J14826" s="1"/>
      <c r="K14826" s="1"/>
      <c r="L14826" s="1"/>
      <c r="M14826" s="1"/>
      <c r="N14826" s="1"/>
    </row>
    <row r="14827" spans="6:14" x14ac:dyDescent="0.25">
      <c r="F14827" s="1"/>
      <c r="G14827" s="1"/>
      <c r="H14827" s="1"/>
      <c r="I14827" s="1"/>
      <c r="J14827" s="1"/>
      <c r="K14827" s="1"/>
      <c r="L14827" s="1"/>
      <c r="M14827" s="1"/>
      <c r="N14827" s="1"/>
    </row>
    <row r="14828" spans="6:14" x14ac:dyDescent="0.25">
      <c r="F14828" s="1"/>
      <c r="G14828" s="1"/>
      <c r="H14828" s="1"/>
      <c r="I14828" s="1"/>
      <c r="J14828" s="1"/>
      <c r="K14828" s="1"/>
      <c r="L14828" s="1"/>
      <c r="M14828" s="1"/>
      <c r="N14828" s="1"/>
    </row>
    <row r="14829" spans="6:14" x14ac:dyDescent="0.25">
      <c r="F14829" s="1"/>
      <c r="G14829" s="1"/>
      <c r="H14829" s="1"/>
      <c r="I14829" s="1"/>
      <c r="J14829" s="1"/>
      <c r="K14829" s="1"/>
      <c r="L14829" s="1"/>
      <c r="M14829" s="1"/>
      <c r="N14829" s="1"/>
    </row>
    <row r="14830" spans="6:14" x14ac:dyDescent="0.25">
      <c r="F14830" s="1"/>
      <c r="G14830" s="1"/>
      <c r="H14830" s="1"/>
      <c r="I14830" s="1"/>
      <c r="J14830" s="1"/>
      <c r="K14830" s="1"/>
      <c r="L14830" s="1"/>
      <c r="M14830" s="1"/>
      <c r="N14830" s="1"/>
    </row>
    <row r="14831" spans="6:14" x14ac:dyDescent="0.25">
      <c r="F14831" s="1"/>
      <c r="G14831" s="1"/>
      <c r="H14831" s="1"/>
      <c r="I14831" s="1"/>
      <c r="J14831" s="1"/>
      <c r="K14831" s="1"/>
      <c r="L14831" s="1"/>
      <c r="M14831" s="1"/>
      <c r="N14831" s="1"/>
    </row>
    <row r="14832" spans="6:14" x14ac:dyDescent="0.25">
      <c r="F14832" s="1"/>
      <c r="G14832" s="1"/>
      <c r="H14832" s="1"/>
      <c r="I14832" s="1"/>
      <c r="J14832" s="1"/>
      <c r="K14832" s="1"/>
      <c r="L14832" s="1"/>
      <c r="M14832" s="1"/>
      <c r="N14832" s="1"/>
    </row>
    <row r="14833" spans="6:14" x14ac:dyDescent="0.25">
      <c r="F14833" s="1"/>
      <c r="G14833" s="1"/>
      <c r="H14833" s="1"/>
      <c r="I14833" s="1"/>
      <c r="J14833" s="1"/>
      <c r="K14833" s="1"/>
      <c r="L14833" s="1"/>
      <c r="M14833" s="1"/>
      <c r="N14833" s="1"/>
    </row>
    <row r="14834" spans="6:14" x14ac:dyDescent="0.25">
      <c r="F14834" s="1"/>
      <c r="G14834" s="1"/>
      <c r="H14834" s="1"/>
      <c r="I14834" s="1"/>
      <c r="J14834" s="1"/>
      <c r="K14834" s="1"/>
      <c r="L14834" s="1"/>
      <c r="M14834" s="1"/>
      <c r="N14834" s="1"/>
    </row>
    <row r="14835" spans="6:14" x14ac:dyDescent="0.25">
      <c r="F14835" s="1"/>
      <c r="G14835" s="1"/>
      <c r="H14835" s="1"/>
      <c r="I14835" s="1"/>
      <c r="J14835" s="1"/>
      <c r="K14835" s="1"/>
      <c r="L14835" s="1"/>
      <c r="M14835" s="1"/>
      <c r="N14835" s="1"/>
    </row>
    <row r="14836" spans="6:14" x14ac:dyDescent="0.25">
      <c r="F14836" s="1"/>
      <c r="G14836" s="1"/>
      <c r="H14836" s="1"/>
      <c r="I14836" s="1"/>
      <c r="J14836" s="1"/>
      <c r="K14836" s="1"/>
      <c r="L14836" s="1"/>
      <c r="M14836" s="1"/>
      <c r="N14836" s="1"/>
    </row>
    <row r="14837" spans="6:14" x14ac:dyDescent="0.25">
      <c r="F14837" s="1"/>
      <c r="G14837" s="1"/>
      <c r="H14837" s="1"/>
      <c r="I14837" s="1"/>
      <c r="J14837" s="1"/>
      <c r="K14837" s="1"/>
      <c r="L14837" s="1"/>
      <c r="M14837" s="1"/>
      <c r="N14837" s="1"/>
    </row>
    <row r="14838" spans="6:14" x14ac:dyDescent="0.25">
      <c r="F14838" s="1"/>
      <c r="G14838" s="1"/>
      <c r="H14838" s="1"/>
      <c r="I14838" s="1"/>
      <c r="J14838" s="1"/>
      <c r="K14838" s="1"/>
      <c r="L14838" s="1"/>
      <c r="M14838" s="1"/>
      <c r="N14838" s="1"/>
    </row>
    <row r="14839" spans="6:14" x14ac:dyDescent="0.25">
      <c r="F14839" s="1"/>
      <c r="G14839" s="1"/>
      <c r="H14839" s="1"/>
      <c r="I14839" s="1"/>
      <c r="J14839" s="1"/>
      <c r="K14839" s="1"/>
      <c r="L14839" s="1"/>
      <c r="M14839" s="1"/>
      <c r="N14839" s="1"/>
    </row>
    <row r="14840" spans="6:14" x14ac:dyDescent="0.25">
      <c r="F14840" s="1"/>
      <c r="G14840" s="1"/>
      <c r="H14840" s="1"/>
      <c r="I14840" s="1"/>
      <c r="J14840" s="1"/>
      <c r="K14840" s="1"/>
      <c r="L14840" s="1"/>
      <c r="M14840" s="1"/>
      <c r="N14840" s="1"/>
    </row>
    <row r="14841" spans="6:14" x14ac:dyDescent="0.25">
      <c r="F14841" s="1"/>
      <c r="G14841" s="1"/>
      <c r="H14841" s="1"/>
      <c r="I14841" s="1"/>
      <c r="J14841" s="1"/>
      <c r="K14841" s="1"/>
      <c r="L14841" s="1"/>
      <c r="M14841" s="1"/>
      <c r="N14841" s="1"/>
    </row>
    <row r="14842" spans="6:14" x14ac:dyDescent="0.25">
      <c r="F14842" s="1"/>
      <c r="G14842" s="1"/>
      <c r="H14842" s="1"/>
      <c r="I14842" s="1"/>
      <c r="J14842" s="1"/>
      <c r="K14842" s="1"/>
      <c r="L14842" s="1"/>
      <c r="M14842" s="1"/>
      <c r="N14842" s="1"/>
    </row>
    <row r="14843" spans="6:14" x14ac:dyDescent="0.25">
      <c r="F14843" s="1"/>
      <c r="G14843" s="1"/>
      <c r="H14843" s="1"/>
      <c r="I14843" s="1"/>
      <c r="J14843" s="1"/>
      <c r="K14843" s="1"/>
      <c r="L14843" s="1"/>
      <c r="M14843" s="1"/>
      <c r="N14843" s="1"/>
    </row>
    <row r="14844" spans="6:14" x14ac:dyDescent="0.25">
      <c r="F14844" s="1"/>
      <c r="G14844" s="1"/>
      <c r="H14844" s="1"/>
      <c r="I14844" s="1"/>
      <c r="J14844" s="1"/>
      <c r="K14844" s="1"/>
      <c r="L14844" s="1"/>
      <c r="M14844" s="1"/>
      <c r="N14844" s="1"/>
    </row>
    <row r="14845" spans="6:14" x14ac:dyDescent="0.25">
      <c r="F14845" s="1"/>
      <c r="G14845" s="1"/>
      <c r="H14845" s="1"/>
      <c r="I14845" s="1"/>
      <c r="J14845" s="1"/>
      <c r="K14845" s="1"/>
      <c r="L14845" s="1"/>
      <c r="M14845" s="1"/>
      <c r="N14845" s="1"/>
    </row>
    <row r="14846" spans="6:14" x14ac:dyDescent="0.25">
      <c r="F14846" s="1"/>
      <c r="G14846" s="1"/>
      <c r="H14846" s="1"/>
      <c r="I14846" s="1"/>
      <c r="J14846" s="1"/>
      <c r="K14846" s="1"/>
      <c r="L14846" s="1"/>
      <c r="M14846" s="1"/>
      <c r="N14846" s="1"/>
    </row>
    <row r="14847" spans="6:14" x14ac:dyDescent="0.25">
      <c r="F14847" s="1"/>
      <c r="G14847" s="1"/>
      <c r="H14847" s="1"/>
      <c r="I14847" s="1"/>
      <c r="J14847" s="1"/>
      <c r="K14847" s="1"/>
      <c r="L14847" s="1"/>
      <c r="M14847" s="1"/>
      <c r="N14847" s="1"/>
    </row>
    <row r="14848" spans="6:14" x14ac:dyDescent="0.25">
      <c r="F14848" s="1"/>
      <c r="G14848" s="1"/>
      <c r="H14848" s="1"/>
      <c r="I14848" s="1"/>
      <c r="J14848" s="1"/>
      <c r="K14848" s="1"/>
      <c r="L14848" s="1"/>
      <c r="M14848" s="1"/>
      <c r="N14848" s="1"/>
    </row>
    <row r="14849" spans="6:14" x14ac:dyDescent="0.25">
      <c r="F14849" s="1"/>
      <c r="G14849" s="1"/>
      <c r="H14849" s="1"/>
      <c r="I14849" s="1"/>
      <c r="J14849" s="1"/>
      <c r="K14849" s="1"/>
      <c r="L14849" s="1"/>
      <c r="M14849" s="1"/>
      <c r="N14849" s="1"/>
    </row>
    <row r="14850" spans="6:14" x14ac:dyDescent="0.25">
      <c r="F14850" s="1"/>
      <c r="G14850" s="1"/>
      <c r="H14850" s="1"/>
      <c r="I14850" s="1"/>
      <c r="J14850" s="1"/>
      <c r="K14850" s="1"/>
      <c r="L14850" s="1"/>
      <c r="M14850" s="1"/>
      <c r="N14850" s="1"/>
    </row>
    <row r="14851" spans="6:14" x14ac:dyDescent="0.25">
      <c r="F14851" s="1"/>
      <c r="G14851" s="1"/>
      <c r="H14851" s="1"/>
      <c r="I14851" s="1"/>
      <c r="J14851" s="1"/>
      <c r="K14851" s="1"/>
      <c r="L14851" s="1"/>
      <c r="M14851" s="1"/>
      <c r="N14851" s="1"/>
    </row>
    <row r="14852" spans="6:14" x14ac:dyDescent="0.25">
      <c r="F14852" s="1"/>
      <c r="G14852" s="1"/>
      <c r="H14852" s="1"/>
      <c r="I14852" s="1"/>
      <c r="J14852" s="1"/>
      <c r="K14852" s="1"/>
      <c r="L14852" s="1"/>
      <c r="M14852" s="1"/>
      <c r="N14852" s="1"/>
    </row>
    <row r="14853" spans="6:14" x14ac:dyDescent="0.25">
      <c r="F14853" s="1"/>
      <c r="G14853" s="1"/>
      <c r="H14853" s="1"/>
      <c r="I14853" s="1"/>
      <c r="J14853" s="1"/>
      <c r="K14853" s="1"/>
      <c r="L14853" s="1"/>
      <c r="M14853" s="1"/>
      <c r="N14853" s="1"/>
    </row>
    <row r="14854" spans="6:14" x14ac:dyDescent="0.25">
      <c r="F14854" s="1"/>
      <c r="G14854" s="1"/>
      <c r="H14854" s="1"/>
      <c r="I14854" s="1"/>
      <c r="J14854" s="1"/>
      <c r="K14854" s="1"/>
      <c r="L14854" s="1"/>
      <c r="M14854" s="1"/>
      <c r="N14854" s="1"/>
    </row>
    <row r="14855" spans="6:14" x14ac:dyDescent="0.25">
      <c r="F14855" s="1"/>
      <c r="G14855" s="1"/>
      <c r="H14855" s="1"/>
      <c r="I14855" s="1"/>
      <c r="J14855" s="1"/>
      <c r="K14855" s="1"/>
      <c r="L14855" s="1"/>
      <c r="M14855" s="1"/>
      <c r="N14855" s="1"/>
    </row>
    <row r="14856" spans="6:14" x14ac:dyDescent="0.25">
      <c r="F14856" s="1"/>
      <c r="G14856" s="1"/>
      <c r="H14856" s="1"/>
      <c r="I14856" s="1"/>
      <c r="J14856" s="1"/>
      <c r="K14856" s="1"/>
      <c r="L14856" s="1"/>
      <c r="M14856" s="1"/>
      <c r="N14856" s="1"/>
    </row>
    <row r="14857" spans="6:14" x14ac:dyDescent="0.25">
      <c r="F14857" s="1"/>
      <c r="G14857" s="1"/>
      <c r="H14857" s="1"/>
      <c r="I14857" s="1"/>
      <c r="J14857" s="1"/>
      <c r="K14857" s="1"/>
      <c r="L14857" s="1"/>
      <c r="M14857" s="1"/>
      <c r="N14857" s="1"/>
    </row>
    <row r="14858" spans="6:14" x14ac:dyDescent="0.25">
      <c r="F14858" s="1"/>
      <c r="G14858" s="1"/>
      <c r="H14858" s="1"/>
      <c r="I14858" s="1"/>
      <c r="J14858" s="1"/>
      <c r="K14858" s="1"/>
      <c r="L14858" s="1"/>
      <c r="M14858" s="1"/>
      <c r="N14858" s="1"/>
    </row>
    <row r="14859" spans="6:14" x14ac:dyDescent="0.25">
      <c r="F14859" s="1"/>
      <c r="G14859" s="1"/>
      <c r="H14859" s="1"/>
      <c r="I14859" s="1"/>
      <c r="J14859" s="1"/>
      <c r="K14859" s="1"/>
      <c r="L14859" s="1"/>
      <c r="M14859" s="1"/>
      <c r="N14859" s="1"/>
    </row>
    <row r="14860" spans="6:14" x14ac:dyDescent="0.25">
      <c r="F14860" s="1"/>
      <c r="G14860" s="1"/>
      <c r="H14860" s="1"/>
      <c r="I14860" s="1"/>
      <c r="J14860" s="1"/>
      <c r="K14860" s="1"/>
      <c r="L14860" s="1"/>
      <c r="M14860" s="1"/>
      <c r="N14860" s="1"/>
    </row>
    <row r="14861" spans="6:14" x14ac:dyDescent="0.25">
      <c r="F14861" s="1"/>
      <c r="G14861" s="1"/>
      <c r="H14861" s="1"/>
      <c r="I14861" s="1"/>
      <c r="J14861" s="1"/>
      <c r="K14861" s="1"/>
      <c r="L14861" s="1"/>
      <c r="M14861" s="1"/>
      <c r="N14861" s="1"/>
    </row>
    <row r="14862" spans="6:14" x14ac:dyDescent="0.25">
      <c r="F14862" s="1"/>
      <c r="G14862" s="1"/>
      <c r="H14862" s="1"/>
      <c r="I14862" s="1"/>
      <c r="J14862" s="1"/>
      <c r="K14862" s="1"/>
      <c r="L14862" s="1"/>
      <c r="M14862" s="1"/>
      <c r="N14862" s="1"/>
    </row>
    <row r="14863" spans="6:14" x14ac:dyDescent="0.25">
      <c r="F14863" s="1"/>
      <c r="G14863" s="1"/>
      <c r="H14863" s="1"/>
      <c r="I14863" s="1"/>
      <c r="J14863" s="1"/>
      <c r="K14863" s="1"/>
      <c r="L14863" s="1"/>
      <c r="M14863" s="1"/>
      <c r="N14863" s="1"/>
    </row>
    <row r="14864" spans="6:14" x14ac:dyDescent="0.25">
      <c r="F14864" s="1"/>
      <c r="G14864" s="1"/>
      <c r="H14864" s="1"/>
      <c r="I14864" s="1"/>
      <c r="J14864" s="1"/>
      <c r="K14864" s="1"/>
      <c r="L14864" s="1"/>
      <c r="M14864" s="1"/>
      <c r="N14864" s="1"/>
    </row>
    <row r="14865" spans="6:14" x14ac:dyDescent="0.25">
      <c r="F14865" s="1"/>
      <c r="G14865" s="1"/>
      <c r="H14865" s="1"/>
      <c r="I14865" s="1"/>
      <c r="J14865" s="1"/>
      <c r="K14865" s="1"/>
      <c r="L14865" s="1"/>
      <c r="M14865" s="1"/>
      <c r="N14865" s="1"/>
    </row>
    <row r="14866" spans="6:14" x14ac:dyDescent="0.25">
      <c r="F14866" s="1"/>
      <c r="G14866" s="1"/>
      <c r="H14866" s="1"/>
      <c r="I14866" s="1"/>
      <c r="J14866" s="1"/>
      <c r="K14866" s="1"/>
      <c r="L14866" s="1"/>
      <c r="M14866" s="1"/>
      <c r="N14866" s="1"/>
    </row>
    <row r="14867" spans="6:14" x14ac:dyDescent="0.25">
      <c r="F14867" s="1"/>
      <c r="G14867" s="1"/>
      <c r="H14867" s="1"/>
      <c r="I14867" s="1"/>
      <c r="J14867" s="1"/>
      <c r="K14867" s="1"/>
      <c r="L14867" s="1"/>
      <c r="M14867" s="1"/>
      <c r="N14867" s="1"/>
    </row>
    <row r="14868" spans="6:14" x14ac:dyDescent="0.25">
      <c r="F14868" s="1"/>
      <c r="G14868" s="1"/>
      <c r="H14868" s="1"/>
      <c r="I14868" s="1"/>
      <c r="J14868" s="1"/>
      <c r="K14868" s="1"/>
      <c r="L14868" s="1"/>
      <c r="M14868" s="1"/>
      <c r="N14868" s="1"/>
    </row>
    <row r="14869" spans="6:14" x14ac:dyDescent="0.25">
      <c r="F14869" s="1"/>
      <c r="G14869" s="1"/>
      <c r="H14869" s="1"/>
      <c r="I14869" s="1"/>
      <c r="J14869" s="1"/>
      <c r="K14869" s="1"/>
      <c r="L14869" s="1"/>
      <c r="M14869" s="1"/>
      <c r="N14869" s="1"/>
    </row>
    <row r="14870" spans="6:14" x14ac:dyDescent="0.25">
      <c r="F14870" s="1"/>
      <c r="G14870" s="1"/>
      <c r="H14870" s="1"/>
      <c r="I14870" s="1"/>
      <c r="J14870" s="1"/>
      <c r="K14870" s="1"/>
      <c r="L14870" s="1"/>
      <c r="M14870" s="1"/>
      <c r="N14870" s="1"/>
    </row>
    <row r="14871" spans="6:14" x14ac:dyDescent="0.25">
      <c r="F14871" s="1"/>
      <c r="G14871" s="1"/>
      <c r="H14871" s="1"/>
      <c r="I14871" s="1"/>
      <c r="J14871" s="1"/>
      <c r="K14871" s="1"/>
      <c r="L14871" s="1"/>
      <c r="M14871" s="1"/>
      <c r="N14871" s="1"/>
    </row>
    <row r="14872" spans="6:14" x14ac:dyDescent="0.25">
      <c r="F14872" s="1"/>
      <c r="G14872" s="1"/>
      <c r="H14872" s="1"/>
      <c r="I14872" s="1"/>
      <c r="J14872" s="1"/>
      <c r="K14872" s="1"/>
      <c r="L14872" s="1"/>
      <c r="M14872" s="1"/>
      <c r="N14872" s="1"/>
    </row>
    <row r="14873" spans="6:14" x14ac:dyDescent="0.25">
      <c r="F14873" s="1"/>
      <c r="G14873" s="1"/>
      <c r="H14873" s="1"/>
      <c r="I14873" s="1"/>
      <c r="J14873" s="1"/>
      <c r="K14873" s="1"/>
      <c r="L14873" s="1"/>
      <c r="M14873" s="1"/>
      <c r="N14873" s="1"/>
    </row>
    <row r="14874" spans="6:14" x14ac:dyDescent="0.25">
      <c r="F14874" s="1"/>
      <c r="G14874" s="1"/>
      <c r="H14874" s="1"/>
      <c r="I14874" s="1"/>
      <c r="J14874" s="1"/>
      <c r="K14874" s="1"/>
      <c r="L14874" s="1"/>
      <c r="M14874" s="1"/>
      <c r="N14874" s="1"/>
    </row>
    <row r="14875" spans="6:14" x14ac:dyDescent="0.25">
      <c r="F14875" s="1"/>
      <c r="G14875" s="1"/>
      <c r="H14875" s="1"/>
      <c r="I14875" s="1"/>
      <c r="J14875" s="1"/>
      <c r="K14875" s="1"/>
      <c r="L14875" s="1"/>
      <c r="M14875" s="1"/>
      <c r="N14875" s="1"/>
    </row>
    <row r="14876" spans="6:14" x14ac:dyDescent="0.25">
      <c r="F14876" s="1"/>
      <c r="G14876" s="1"/>
      <c r="H14876" s="1"/>
      <c r="I14876" s="1"/>
      <c r="J14876" s="1"/>
      <c r="K14876" s="1"/>
      <c r="L14876" s="1"/>
      <c r="M14876" s="1"/>
      <c r="N14876" s="1"/>
    </row>
    <row r="14877" spans="6:14" x14ac:dyDescent="0.25">
      <c r="F14877" s="1"/>
      <c r="G14877" s="1"/>
      <c r="H14877" s="1"/>
      <c r="I14877" s="1"/>
      <c r="J14877" s="1"/>
      <c r="K14877" s="1"/>
      <c r="L14877" s="1"/>
      <c r="M14877" s="1"/>
      <c r="N14877" s="1"/>
    </row>
    <row r="14878" spans="6:14" x14ac:dyDescent="0.25">
      <c r="F14878" s="1"/>
      <c r="G14878" s="1"/>
      <c r="H14878" s="1"/>
      <c r="I14878" s="1"/>
      <c r="J14878" s="1"/>
      <c r="K14878" s="1"/>
      <c r="L14878" s="1"/>
      <c r="M14878" s="1"/>
      <c r="N14878" s="1"/>
    </row>
    <row r="14879" spans="6:14" x14ac:dyDescent="0.25">
      <c r="F14879" s="1"/>
      <c r="G14879" s="1"/>
      <c r="H14879" s="1"/>
      <c r="I14879" s="1"/>
      <c r="J14879" s="1"/>
      <c r="K14879" s="1"/>
      <c r="L14879" s="1"/>
      <c r="M14879" s="1"/>
      <c r="N14879" s="1"/>
    </row>
    <row r="14880" spans="6:14" x14ac:dyDescent="0.25">
      <c r="F14880" s="1"/>
      <c r="G14880" s="1"/>
      <c r="H14880" s="1"/>
      <c r="I14880" s="1"/>
      <c r="J14880" s="1"/>
      <c r="K14880" s="1"/>
      <c r="L14880" s="1"/>
      <c r="M14880" s="1"/>
      <c r="N14880" s="1"/>
    </row>
    <row r="14881" spans="6:14" x14ac:dyDescent="0.25">
      <c r="F14881" s="1"/>
      <c r="G14881" s="1"/>
      <c r="H14881" s="1"/>
      <c r="I14881" s="1"/>
      <c r="J14881" s="1"/>
      <c r="K14881" s="1"/>
      <c r="L14881" s="1"/>
      <c r="M14881" s="1"/>
      <c r="N14881" s="1"/>
    </row>
    <row r="14882" spans="6:14" x14ac:dyDescent="0.25">
      <c r="F14882" s="1"/>
      <c r="G14882" s="1"/>
      <c r="H14882" s="1"/>
      <c r="I14882" s="1"/>
      <c r="J14882" s="1"/>
      <c r="K14882" s="1"/>
      <c r="L14882" s="1"/>
      <c r="M14882" s="1"/>
      <c r="N14882" s="1"/>
    </row>
    <row r="14883" spans="6:14" x14ac:dyDescent="0.25">
      <c r="F14883" s="1"/>
      <c r="G14883" s="1"/>
      <c r="H14883" s="1"/>
      <c r="I14883" s="1"/>
      <c r="J14883" s="1"/>
      <c r="K14883" s="1"/>
      <c r="L14883" s="1"/>
      <c r="M14883" s="1"/>
      <c r="N14883" s="1"/>
    </row>
    <row r="14884" spans="6:14" x14ac:dyDescent="0.25">
      <c r="F14884" s="1"/>
      <c r="G14884" s="1"/>
      <c r="H14884" s="1"/>
      <c r="I14884" s="1"/>
      <c r="J14884" s="1"/>
      <c r="K14884" s="1"/>
      <c r="L14884" s="1"/>
      <c r="M14884" s="1"/>
      <c r="N14884" s="1"/>
    </row>
    <row r="14885" spans="6:14" x14ac:dyDescent="0.25">
      <c r="F14885" s="1"/>
      <c r="G14885" s="1"/>
      <c r="H14885" s="1"/>
      <c r="I14885" s="1"/>
      <c r="J14885" s="1"/>
      <c r="K14885" s="1"/>
      <c r="L14885" s="1"/>
      <c r="M14885" s="1"/>
      <c r="N14885" s="1"/>
    </row>
    <row r="14886" spans="6:14" x14ac:dyDescent="0.25">
      <c r="F14886" s="1"/>
      <c r="G14886" s="1"/>
      <c r="H14886" s="1"/>
      <c r="I14886" s="1"/>
      <c r="J14886" s="1"/>
      <c r="K14886" s="1"/>
      <c r="L14886" s="1"/>
      <c r="M14886" s="1"/>
      <c r="N14886" s="1"/>
    </row>
    <row r="14887" spans="6:14" x14ac:dyDescent="0.25">
      <c r="F14887" s="1"/>
      <c r="G14887" s="1"/>
      <c r="H14887" s="1"/>
      <c r="I14887" s="1"/>
      <c r="J14887" s="1"/>
      <c r="K14887" s="1"/>
      <c r="L14887" s="1"/>
      <c r="M14887" s="1"/>
      <c r="N14887" s="1"/>
    </row>
    <row r="14888" spans="6:14" x14ac:dyDescent="0.25">
      <c r="F14888" s="1"/>
      <c r="G14888" s="1"/>
      <c r="H14888" s="1"/>
      <c r="I14888" s="1"/>
      <c r="J14888" s="1"/>
      <c r="K14888" s="1"/>
      <c r="L14888" s="1"/>
      <c r="M14888" s="1"/>
      <c r="N14888" s="1"/>
    </row>
    <row r="14889" spans="6:14" x14ac:dyDescent="0.25">
      <c r="F14889" s="1"/>
      <c r="G14889" s="1"/>
      <c r="H14889" s="1"/>
      <c r="I14889" s="1"/>
      <c r="J14889" s="1"/>
      <c r="K14889" s="1"/>
      <c r="L14889" s="1"/>
      <c r="M14889" s="1"/>
      <c r="N14889" s="1"/>
    </row>
    <row r="14890" spans="6:14" x14ac:dyDescent="0.25">
      <c r="F14890" s="1"/>
      <c r="G14890" s="1"/>
      <c r="H14890" s="1"/>
      <c r="I14890" s="1"/>
      <c r="J14890" s="1"/>
      <c r="K14890" s="1"/>
      <c r="L14890" s="1"/>
      <c r="M14890" s="1"/>
      <c r="N14890" s="1"/>
    </row>
    <row r="14891" spans="6:14" x14ac:dyDescent="0.25">
      <c r="F14891" s="1"/>
      <c r="G14891" s="1"/>
      <c r="H14891" s="1"/>
      <c r="I14891" s="1"/>
      <c r="J14891" s="1"/>
      <c r="K14891" s="1"/>
      <c r="L14891" s="1"/>
      <c r="M14891" s="1"/>
      <c r="N14891" s="1"/>
    </row>
    <row r="14892" spans="6:14" x14ac:dyDescent="0.25">
      <c r="F14892" s="1"/>
      <c r="G14892" s="1"/>
      <c r="H14892" s="1"/>
      <c r="I14892" s="1"/>
      <c r="J14892" s="1"/>
      <c r="K14892" s="1"/>
      <c r="L14892" s="1"/>
      <c r="M14892" s="1"/>
      <c r="N14892" s="1"/>
    </row>
    <row r="14893" spans="6:14" x14ac:dyDescent="0.25">
      <c r="F14893" s="1"/>
      <c r="G14893" s="1"/>
      <c r="H14893" s="1"/>
      <c r="I14893" s="1"/>
      <c r="J14893" s="1"/>
      <c r="K14893" s="1"/>
      <c r="L14893" s="1"/>
      <c r="M14893" s="1"/>
      <c r="N14893" s="1"/>
    </row>
    <row r="14894" spans="6:14" x14ac:dyDescent="0.25">
      <c r="F14894" s="1"/>
      <c r="G14894" s="1"/>
      <c r="H14894" s="1"/>
      <c r="I14894" s="1"/>
      <c r="J14894" s="1"/>
      <c r="K14894" s="1"/>
      <c r="L14894" s="1"/>
      <c r="M14894" s="1"/>
      <c r="N14894" s="1"/>
    </row>
    <row r="14895" spans="6:14" x14ac:dyDescent="0.25">
      <c r="F14895" s="1"/>
      <c r="G14895" s="1"/>
      <c r="H14895" s="1"/>
      <c r="I14895" s="1"/>
      <c r="J14895" s="1"/>
      <c r="K14895" s="1"/>
      <c r="L14895" s="1"/>
      <c r="M14895" s="1"/>
      <c r="N14895" s="1"/>
    </row>
    <row r="14896" spans="6:14" x14ac:dyDescent="0.25">
      <c r="F14896" s="1"/>
      <c r="G14896" s="1"/>
      <c r="H14896" s="1"/>
      <c r="I14896" s="1"/>
      <c r="J14896" s="1"/>
      <c r="K14896" s="1"/>
      <c r="L14896" s="1"/>
      <c r="M14896" s="1"/>
      <c r="N14896" s="1"/>
    </row>
    <row r="14897" spans="6:14" x14ac:dyDescent="0.25">
      <c r="F14897" s="1"/>
      <c r="G14897" s="1"/>
      <c r="H14897" s="1"/>
      <c r="I14897" s="1"/>
      <c r="J14897" s="1"/>
      <c r="K14897" s="1"/>
      <c r="L14897" s="1"/>
      <c r="M14897" s="1"/>
      <c r="N14897" s="1"/>
    </row>
    <row r="14898" spans="6:14" x14ac:dyDescent="0.25">
      <c r="F14898" s="1"/>
      <c r="G14898" s="1"/>
      <c r="H14898" s="1"/>
      <c r="I14898" s="1"/>
      <c r="J14898" s="1"/>
      <c r="K14898" s="1"/>
      <c r="L14898" s="1"/>
      <c r="M14898" s="1"/>
      <c r="N14898" s="1"/>
    </row>
    <row r="14899" spans="6:14" x14ac:dyDescent="0.25">
      <c r="F14899" s="1"/>
      <c r="G14899" s="1"/>
      <c r="H14899" s="1"/>
      <c r="I14899" s="1"/>
      <c r="J14899" s="1"/>
      <c r="K14899" s="1"/>
      <c r="L14899" s="1"/>
      <c r="M14899" s="1"/>
      <c r="N14899" s="1"/>
    </row>
    <row r="14900" spans="6:14" x14ac:dyDescent="0.25">
      <c r="F14900" s="1"/>
      <c r="G14900" s="1"/>
      <c r="H14900" s="1"/>
      <c r="I14900" s="1"/>
      <c r="J14900" s="1"/>
      <c r="K14900" s="1"/>
      <c r="L14900" s="1"/>
      <c r="M14900" s="1"/>
      <c r="N14900" s="1"/>
    </row>
    <row r="14901" spans="6:14" x14ac:dyDescent="0.25">
      <c r="F14901" s="1"/>
      <c r="G14901" s="1"/>
      <c r="H14901" s="1"/>
      <c r="I14901" s="1"/>
      <c r="J14901" s="1"/>
      <c r="K14901" s="1"/>
      <c r="L14901" s="1"/>
      <c r="M14901" s="1"/>
      <c r="N14901" s="1"/>
    </row>
    <row r="14902" spans="6:14" x14ac:dyDescent="0.25">
      <c r="F14902" s="1"/>
      <c r="G14902" s="1"/>
      <c r="H14902" s="1"/>
      <c r="I14902" s="1"/>
      <c r="J14902" s="1"/>
      <c r="K14902" s="1"/>
      <c r="L14902" s="1"/>
      <c r="M14902" s="1"/>
      <c r="N14902" s="1"/>
    </row>
    <row r="14903" spans="6:14" x14ac:dyDescent="0.25">
      <c r="F14903" s="1"/>
      <c r="G14903" s="1"/>
      <c r="H14903" s="1"/>
      <c r="I14903" s="1"/>
      <c r="J14903" s="1"/>
      <c r="K14903" s="1"/>
      <c r="L14903" s="1"/>
      <c r="M14903" s="1"/>
      <c r="N14903" s="1"/>
    </row>
    <row r="14904" spans="6:14" x14ac:dyDescent="0.25">
      <c r="F14904" s="1"/>
      <c r="G14904" s="1"/>
      <c r="H14904" s="1"/>
      <c r="I14904" s="1"/>
      <c r="J14904" s="1"/>
      <c r="K14904" s="1"/>
      <c r="L14904" s="1"/>
      <c r="M14904" s="1"/>
      <c r="N14904" s="1"/>
    </row>
    <row r="14905" spans="6:14" x14ac:dyDescent="0.25">
      <c r="F14905" s="1"/>
      <c r="G14905" s="1"/>
      <c r="H14905" s="1"/>
      <c r="I14905" s="1"/>
      <c r="J14905" s="1"/>
      <c r="K14905" s="1"/>
      <c r="L14905" s="1"/>
      <c r="M14905" s="1"/>
      <c r="N14905" s="1"/>
    </row>
    <row r="14906" spans="6:14" x14ac:dyDescent="0.25">
      <c r="F14906" s="1"/>
      <c r="G14906" s="1"/>
      <c r="H14906" s="1"/>
      <c r="I14906" s="1"/>
      <c r="J14906" s="1"/>
      <c r="K14906" s="1"/>
      <c r="L14906" s="1"/>
      <c r="M14906" s="1"/>
      <c r="N14906" s="1"/>
    </row>
    <row r="14907" spans="6:14" x14ac:dyDescent="0.25">
      <c r="F14907" s="1"/>
      <c r="G14907" s="1"/>
      <c r="H14907" s="1"/>
      <c r="I14907" s="1"/>
      <c r="J14907" s="1"/>
      <c r="K14907" s="1"/>
      <c r="L14907" s="1"/>
      <c r="M14907" s="1"/>
      <c r="N14907" s="1"/>
    </row>
    <row r="14908" spans="6:14" x14ac:dyDescent="0.25">
      <c r="F14908" s="1"/>
      <c r="G14908" s="1"/>
      <c r="H14908" s="1"/>
      <c r="I14908" s="1"/>
      <c r="J14908" s="1"/>
      <c r="K14908" s="1"/>
      <c r="L14908" s="1"/>
      <c r="M14908" s="1"/>
      <c r="N14908" s="1"/>
    </row>
    <row r="14909" spans="6:14" x14ac:dyDescent="0.25">
      <c r="F14909" s="1"/>
      <c r="G14909" s="1"/>
      <c r="H14909" s="1"/>
      <c r="I14909" s="1"/>
      <c r="J14909" s="1"/>
      <c r="K14909" s="1"/>
      <c r="L14909" s="1"/>
      <c r="M14909" s="1"/>
      <c r="N14909" s="1"/>
    </row>
    <row r="14910" spans="6:14" x14ac:dyDescent="0.25">
      <c r="F14910" s="1"/>
      <c r="G14910" s="1"/>
      <c r="H14910" s="1"/>
      <c r="I14910" s="1"/>
      <c r="J14910" s="1"/>
      <c r="K14910" s="1"/>
      <c r="L14910" s="1"/>
      <c r="M14910" s="1"/>
      <c r="N14910" s="1"/>
    </row>
    <row r="14911" spans="6:14" x14ac:dyDescent="0.25">
      <c r="F14911" s="1"/>
      <c r="G14911" s="1"/>
      <c r="H14911" s="1"/>
      <c r="I14911" s="1"/>
      <c r="J14911" s="1"/>
      <c r="K14911" s="1"/>
      <c r="L14911" s="1"/>
      <c r="M14911" s="1"/>
      <c r="N14911" s="1"/>
    </row>
    <row r="14912" spans="6:14" x14ac:dyDescent="0.25">
      <c r="F14912" s="1"/>
      <c r="G14912" s="1"/>
      <c r="H14912" s="1"/>
      <c r="I14912" s="1"/>
      <c r="J14912" s="1"/>
      <c r="K14912" s="1"/>
      <c r="L14912" s="1"/>
      <c r="M14912" s="1"/>
      <c r="N14912" s="1"/>
    </row>
    <row r="14913" spans="6:14" x14ac:dyDescent="0.25">
      <c r="F14913" s="1"/>
      <c r="G14913" s="1"/>
      <c r="H14913" s="1"/>
      <c r="I14913" s="1"/>
      <c r="J14913" s="1"/>
      <c r="K14913" s="1"/>
      <c r="L14913" s="1"/>
      <c r="M14913" s="1"/>
      <c r="N14913" s="1"/>
    </row>
    <row r="14914" spans="6:14" x14ac:dyDescent="0.25">
      <c r="F14914" s="1"/>
      <c r="G14914" s="1"/>
      <c r="H14914" s="1"/>
      <c r="I14914" s="1"/>
      <c r="J14914" s="1"/>
      <c r="K14914" s="1"/>
      <c r="L14914" s="1"/>
      <c r="M14914" s="1"/>
      <c r="N14914" s="1"/>
    </row>
    <row r="14915" spans="6:14" x14ac:dyDescent="0.25">
      <c r="F14915" s="1"/>
      <c r="G14915" s="1"/>
      <c r="H14915" s="1"/>
      <c r="I14915" s="1"/>
      <c r="J14915" s="1"/>
      <c r="K14915" s="1"/>
      <c r="L14915" s="1"/>
      <c r="M14915" s="1"/>
      <c r="N14915" s="1"/>
    </row>
    <row r="14916" spans="6:14" x14ac:dyDescent="0.25">
      <c r="F14916" s="1"/>
      <c r="G14916" s="1"/>
      <c r="H14916" s="1"/>
      <c r="I14916" s="1"/>
      <c r="J14916" s="1"/>
      <c r="K14916" s="1"/>
      <c r="L14916" s="1"/>
      <c r="M14916" s="1"/>
      <c r="N14916" s="1"/>
    </row>
    <row r="14917" spans="6:14" x14ac:dyDescent="0.25">
      <c r="F14917" s="1"/>
      <c r="G14917" s="1"/>
      <c r="H14917" s="1"/>
      <c r="I14917" s="1"/>
      <c r="J14917" s="1"/>
      <c r="K14917" s="1"/>
      <c r="L14917" s="1"/>
      <c r="M14917" s="1"/>
      <c r="N14917" s="1"/>
    </row>
    <row r="14918" spans="6:14" x14ac:dyDescent="0.25">
      <c r="F14918" s="1"/>
      <c r="G14918" s="1"/>
      <c r="H14918" s="1"/>
      <c r="I14918" s="1"/>
      <c r="J14918" s="1"/>
      <c r="K14918" s="1"/>
      <c r="L14918" s="1"/>
      <c r="M14918" s="1"/>
      <c r="N14918" s="1"/>
    </row>
    <row r="14919" spans="6:14" x14ac:dyDescent="0.25">
      <c r="F14919" s="1"/>
      <c r="G14919" s="1"/>
      <c r="H14919" s="1"/>
      <c r="I14919" s="1"/>
      <c r="J14919" s="1"/>
      <c r="K14919" s="1"/>
      <c r="L14919" s="1"/>
      <c r="M14919" s="1"/>
      <c r="N14919" s="1"/>
    </row>
    <row r="14920" spans="6:14" x14ac:dyDescent="0.25">
      <c r="F14920" s="1"/>
      <c r="G14920" s="1"/>
      <c r="H14920" s="1"/>
      <c r="I14920" s="1"/>
      <c r="J14920" s="1"/>
      <c r="K14920" s="1"/>
      <c r="L14920" s="1"/>
      <c r="M14920" s="1"/>
      <c r="N14920" s="1"/>
    </row>
    <row r="14921" spans="6:14" x14ac:dyDescent="0.25">
      <c r="F14921" s="1"/>
      <c r="G14921" s="1"/>
      <c r="H14921" s="1"/>
      <c r="I14921" s="1"/>
      <c r="J14921" s="1"/>
      <c r="K14921" s="1"/>
      <c r="L14921" s="1"/>
      <c r="M14921" s="1"/>
      <c r="N14921" s="1"/>
    </row>
    <row r="14922" spans="6:14" x14ac:dyDescent="0.25">
      <c r="F14922" s="1"/>
      <c r="G14922" s="1"/>
      <c r="H14922" s="1"/>
      <c r="I14922" s="1"/>
      <c r="J14922" s="1"/>
      <c r="K14922" s="1"/>
      <c r="L14922" s="1"/>
      <c r="M14922" s="1"/>
      <c r="N14922" s="1"/>
    </row>
    <row r="14923" spans="6:14" x14ac:dyDescent="0.25">
      <c r="F14923" s="1"/>
      <c r="G14923" s="1"/>
      <c r="H14923" s="1"/>
      <c r="I14923" s="1"/>
      <c r="J14923" s="1"/>
      <c r="K14923" s="1"/>
      <c r="L14923" s="1"/>
      <c r="M14923" s="1"/>
      <c r="N14923" s="1"/>
    </row>
    <row r="14924" spans="6:14" x14ac:dyDescent="0.25">
      <c r="F14924" s="1"/>
      <c r="G14924" s="1"/>
      <c r="H14924" s="1"/>
      <c r="I14924" s="1"/>
      <c r="J14924" s="1"/>
      <c r="K14924" s="1"/>
      <c r="L14924" s="1"/>
      <c r="M14924" s="1"/>
      <c r="N14924" s="1"/>
    </row>
    <row r="14925" spans="6:14" x14ac:dyDescent="0.25">
      <c r="F14925" s="1"/>
      <c r="G14925" s="1"/>
      <c r="H14925" s="1"/>
      <c r="I14925" s="1"/>
      <c r="J14925" s="1"/>
      <c r="K14925" s="1"/>
      <c r="L14925" s="1"/>
      <c r="M14925" s="1"/>
      <c r="N14925" s="1"/>
    </row>
    <row r="14926" spans="6:14" x14ac:dyDescent="0.25">
      <c r="F14926" s="1"/>
      <c r="G14926" s="1"/>
      <c r="H14926" s="1"/>
      <c r="I14926" s="1"/>
      <c r="J14926" s="1"/>
      <c r="K14926" s="1"/>
      <c r="L14926" s="1"/>
      <c r="M14926" s="1"/>
      <c r="N14926" s="1"/>
    </row>
    <row r="14927" spans="6:14" x14ac:dyDescent="0.25">
      <c r="F14927" s="1"/>
      <c r="G14927" s="1"/>
      <c r="H14927" s="1"/>
      <c r="I14927" s="1"/>
      <c r="J14927" s="1"/>
      <c r="K14927" s="1"/>
      <c r="L14927" s="1"/>
      <c r="M14927" s="1"/>
      <c r="N14927" s="1"/>
    </row>
    <row r="14928" spans="6:14" x14ac:dyDescent="0.25">
      <c r="F14928" s="1"/>
      <c r="G14928" s="1"/>
      <c r="H14928" s="1"/>
      <c r="I14928" s="1"/>
      <c r="J14928" s="1"/>
      <c r="K14928" s="1"/>
      <c r="L14928" s="1"/>
      <c r="M14928" s="1"/>
      <c r="N14928" s="1"/>
    </row>
    <row r="14929" spans="6:14" x14ac:dyDescent="0.25">
      <c r="F14929" s="1"/>
      <c r="G14929" s="1"/>
      <c r="H14929" s="1"/>
      <c r="I14929" s="1"/>
      <c r="J14929" s="1"/>
      <c r="K14929" s="1"/>
      <c r="L14929" s="1"/>
      <c r="M14929" s="1"/>
      <c r="N14929" s="1"/>
    </row>
    <row r="14930" spans="6:14" x14ac:dyDescent="0.25">
      <c r="F14930" s="1"/>
      <c r="G14930" s="1"/>
      <c r="H14930" s="1"/>
      <c r="I14930" s="1"/>
      <c r="J14930" s="1"/>
      <c r="K14930" s="1"/>
      <c r="L14930" s="1"/>
      <c r="M14930" s="1"/>
      <c r="N14930" s="1"/>
    </row>
    <row r="14931" spans="6:14" x14ac:dyDescent="0.25">
      <c r="F14931" s="1"/>
      <c r="G14931" s="1"/>
      <c r="H14931" s="1"/>
      <c r="I14931" s="1"/>
      <c r="J14931" s="1"/>
      <c r="K14931" s="1"/>
      <c r="L14931" s="1"/>
      <c r="M14931" s="1"/>
      <c r="N14931" s="1"/>
    </row>
    <row r="14932" spans="6:14" x14ac:dyDescent="0.25">
      <c r="F14932" s="1"/>
      <c r="G14932" s="1"/>
      <c r="H14932" s="1"/>
      <c r="I14932" s="1"/>
      <c r="J14932" s="1"/>
      <c r="K14932" s="1"/>
      <c r="L14932" s="1"/>
      <c r="M14932" s="1"/>
      <c r="N14932" s="1"/>
    </row>
    <row r="14933" spans="6:14" x14ac:dyDescent="0.25">
      <c r="F14933" s="1"/>
      <c r="G14933" s="1"/>
      <c r="H14933" s="1"/>
      <c r="I14933" s="1"/>
      <c r="J14933" s="1"/>
      <c r="K14933" s="1"/>
      <c r="L14933" s="1"/>
      <c r="M14933" s="1"/>
      <c r="N14933" s="1"/>
    </row>
    <row r="14934" spans="6:14" x14ac:dyDescent="0.25">
      <c r="F14934" s="1"/>
      <c r="G14934" s="1"/>
      <c r="H14934" s="1"/>
      <c r="I14934" s="1"/>
      <c r="J14934" s="1"/>
      <c r="K14934" s="1"/>
      <c r="L14934" s="1"/>
      <c r="M14934" s="1"/>
      <c r="N14934" s="1"/>
    </row>
    <row r="14935" spans="6:14" x14ac:dyDescent="0.25">
      <c r="F14935" s="1"/>
      <c r="G14935" s="1"/>
      <c r="H14935" s="1"/>
      <c r="I14935" s="1"/>
      <c r="J14935" s="1"/>
      <c r="K14935" s="1"/>
      <c r="L14935" s="1"/>
      <c r="M14935" s="1"/>
      <c r="N14935" s="1"/>
    </row>
    <row r="14936" spans="6:14" x14ac:dyDescent="0.25">
      <c r="F14936" s="1"/>
      <c r="G14936" s="1"/>
      <c r="H14936" s="1"/>
      <c r="I14936" s="1"/>
      <c r="J14936" s="1"/>
      <c r="K14936" s="1"/>
      <c r="L14936" s="1"/>
      <c r="M14936" s="1"/>
      <c r="N14936" s="1"/>
    </row>
    <row r="14937" spans="6:14" x14ac:dyDescent="0.25">
      <c r="F14937" s="1"/>
      <c r="G14937" s="1"/>
      <c r="H14937" s="1"/>
      <c r="I14937" s="1"/>
      <c r="J14937" s="1"/>
      <c r="K14937" s="1"/>
      <c r="L14937" s="1"/>
      <c r="M14937" s="1"/>
      <c r="N14937" s="1"/>
    </row>
    <row r="14938" spans="6:14" x14ac:dyDescent="0.25">
      <c r="F14938" s="1"/>
      <c r="G14938" s="1"/>
      <c r="H14938" s="1"/>
      <c r="I14938" s="1"/>
      <c r="J14938" s="1"/>
      <c r="K14938" s="1"/>
      <c r="L14938" s="1"/>
      <c r="M14938" s="1"/>
      <c r="N14938" s="1"/>
    </row>
    <row r="14939" spans="6:14" x14ac:dyDescent="0.25">
      <c r="F14939" s="1"/>
      <c r="G14939" s="1"/>
      <c r="H14939" s="1"/>
      <c r="I14939" s="1"/>
      <c r="J14939" s="1"/>
      <c r="K14939" s="1"/>
      <c r="L14939" s="1"/>
      <c r="M14939" s="1"/>
      <c r="N14939" s="1"/>
    </row>
    <row r="14940" spans="6:14" x14ac:dyDescent="0.25">
      <c r="F14940" s="1"/>
      <c r="G14940" s="1"/>
      <c r="H14940" s="1"/>
      <c r="I14940" s="1"/>
      <c r="J14940" s="1"/>
      <c r="K14940" s="1"/>
      <c r="L14940" s="1"/>
      <c r="M14940" s="1"/>
      <c r="N14940" s="1"/>
    </row>
    <row r="14941" spans="6:14" x14ac:dyDescent="0.25">
      <c r="F14941" s="1"/>
      <c r="G14941" s="1"/>
      <c r="H14941" s="1"/>
      <c r="I14941" s="1"/>
      <c r="J14941" s="1"/>
      <c r="K14941" s="1"/>
      <c r="L14941" s="1"/>
      <c r="M14941" s="1"/>
      <c r="N14941" s="1"/>
    </row>
    <row r="14942" spans="6:14" x14ac:dyDescent="0.25">
      <c r="F14942" s="1"/>
      <c r="G14942" s="1"/>
      <c r="H14942" s="1"/>
      <c r="I14942" s="1"/>
      <c r="J14942" s="1"/>
      <c r="K14942" s="1"/>
      <c r="L14942" s="1"/>
      <c r="M14942" s="1"/>
      <c r="N14942" s="1"/>
    </row>
    <row r="14943" spans="6:14" x14ac:dyDescent="0.25">
      <c r="F14943" s="1"/>
      <c r="G14943" s="1"/>
      <c r="H14943" s="1"/>
      <c r="I14943" s="1"/>
      <c r="J14943" s="1"/>
      <c r="K14943" s="1"/>
      <c r="L14943" s="1"/>
      <c r="M14943" s="1"/>
      <c r="N14943" s="1"/>
    </row>
    <row r="14944" spans="6:14" x14ac:dyDescent="0.25">
      <c r="F14944" s="1"/>
      <c r="G14944" s="1"/>
      <c r="H14944" s="1"/>
      <c r="I14944" s="1"/>
      <c r="J14944" s="1"/>
      <c r="K14944" s="1"/>
      <c r="L14944" s="1"/>
      <c r="M14944" s="1"/>
      <c r="N14944" s="1"/>
    </row>
    <row r="14945" spans="6:14" x14ac:dyDescent="0.25">
      <c r="F14945" s="1"/>
      <c r="G14945" s="1"/>
      <c r="H14945" s="1"/>
      <c r="I14945" s="1"/>
      <c r="J14945" s="1"/>
      <c r="K14945" s="1"/>
      <c r="L14945" s="1"/>
      <c r="M14945" s="1"/>
      <c r="N14945" s="1"/>
    </row>
    <row r="14946" spans="6:14" x14ac:dyDescent="0.25">
      <c r="F14946" s="1"/>
      <c r="G14946" s="1"/>
      <c r="H14946" s="1"/>
      <c r="I14946" s="1"/>
      <c r="J14946" s="1"/>
      <c r="K14946" s="1"/>
      <c r="L14946" s="1"/>
      <c r="M14946" s="1"/>
      <c r="N14946" s="1"/>
    </row>
    <row r="14947" spans="6:14" x14ac:dyDescent="0.25">
      <c r="F14947" s="1"/>
      <c r="G14947" s="1"/>
      <c r="H14947" s="1"/>
      <c r="I14947" s="1"/>
      <c r="J14947" s="1"/>
      <c r="K14947" s="1"/>
      <c r="L14947" s="1"/>
      <c r="M14947" s="1"/>
      <c r="N14947" s="1"/>
    </row>
    <row r="14948" spans="6:14" x14ac:dyDescent="0.25">
      <c r="F14948" s="1"/>
      <c r="G14948" s="1"/>
      <c r="H14948" s="1"/>
      <c r="I14948" s="1"/>
      <c r="J14948" s="1"/>
      <c r="K14948" s="1"/>
      <c r="L14948" s="1"/>
      <c r="M14948" s="1"/>
      <c r="N14948" s="1"/>
    </row>
    <row r="14949" spans="6:14" x14ac:dyDescent="0.25">
      <c r="F14949" s="1"/>
      <c r="G14949" s="1"/>
      <c r="H14949" s="1"/>
      <c r="I14949" s="1"/>
      <c r="J14949" s="1"/>
      <c r="K14949" s="1"/>
      <c r="L14949" s="1"/>
      <c r="M14949" s="1"/>
      <c r="N14949" s="1"/>
    </row>
    <row r="14950" spans="6:14" x14ac:dyDescent="0.25">
      <c r="F14950" s="1"/>
      <c r="G14950" s="1"/>
      <c r="H14950" s="1"/>
      <c r="I14950" s="1"/>
      <c r="J14950" s="1"/>
      <c r="K14950" s="1"/>
      <c r="L14950" s="1"/>
      <c r="M14950" s="1"/>
      <c r="N14950" s="1"/>
    </row>
    <row r="14951" spans="6:14" x14ac:dyDescent="0.25">
      <c r="F14951" s="1"/>
      <c r="G14951" s="1"/>
      <c r="H14951" s="1"/>
      <c r="I14951" s="1"/>
      <c r="J14951" s="1"/>
      <c r="K14951" s="1"/>
      <c r="L14951" s="1"/>
      <c r="M14951" s="1"/>
      <c r="N14951" s="1"/>
    </row>
    <row r="14952" spans="6:14" x14ac:dyDescent="0.25">
      <c r="F14952" s="1"/>
      <c r="G14952" s="1"/>
      <c r="H14952" s="1"/>
      <c r="I14952" s="1"/>
      <c r="J14952" s="1"/>
      <c r="K14952" s="1"/>
      <c r="L14952" s="1"/>
      <c r="M14952" s="1"/>
      <c r="N14952" s="1"/>
    </row>
    <row r="14953" spans="6:14" x14ac:dyDescent="0.25">
      <c r="F14953" s="1"/>
      <c r="G14953" s="1"/>
      <c r="H14953" s="1"/>
      <c r="I14953" s="1"/>
      <c r="J14953" s="1"/>
      <c r="K14953" s="1"/>
      <c r="L14953" s="1"/>
      <c r="M14953" s="1"/>
      <c r="N14953" s="1"/>
    </row>
    <row r="14954" spans="6:14" x14ac:dyDescent="0.25">
      <c r="F14954" s="1"/>
      <c r="G14954" s="1"/>
      <c r="H14954" s="1"/>
      <c r="I14954" s="1"/>
      <c r="J14954" s="1"/>
      <c r="K14954" s="1"/>
      <c r="L14954" s="1"/>
      <c r="M14954" s="1"/>
      <c r="N14954" s="1"/>
    </row>
    <row r="14955" spans="6:14" x14ac:dyDescent="0.25">
      <c r="F14955" s="1"/>
      <c r="G14955" s="1"/>
      <c r="H14955" s="1"/>
      <c r="I14955" s="1"/>
      <c r="J14955" s="1"/>
      <c r="K14955" s="1"/>
      <c r="L14955" s="1"/>
      <c r="M14955" s="1"/>
      <c r="N14955" s="1"/>
    </row>
    <row r="14956" spans="6:14" x14ac:dyDescent="0.25">
      <c r="F14956" s="1"/>
      <c r="G14956" s="1"/>
      <c r="H14956" s="1"/>
      <c r="I14956" s="1"/>
      <c r="J14956" s="1"/>
      <c r="K14956" s="1"/>
      <c r="L14956" s="1"/>
      <c r="M14956" s="1"/>
      <c r="N14956" s="1"/>
    </row>
    <row r="14957" spans="6:14" x14ac:dyDescent="0.25">
      <c r="F14957" s="1"/>
      <c r="G14957" s="1"/>
      <c r="H14957" s="1"/>
      <c r="I14957" s="1"/>
      <c r="J14957" s="1"/>
      <c r="K14957" s="1"/>
      <c r="L14957" s="1"/>
      <c r="M14957" s="1"/>
      <c r="N14957" s="1"/>
    </row>
    <row r="14958" spans="6:14" x14ac:dyDescent="0.25">
      <c r="F14958" s="1"/>
      <c r="G14958" s="1"/>
      <c r="H14958" s="1"/>
      <c r="I14958" s="1"/>
      <c r="J14958" s="1"/>
      <c r="K14958" s="1"/>
      <c r="L14958" s="1"/>
      <c r="M14958" s="1"/>
      <c r="N14958" s="1"/>
    </row>
    <row r="14959" spans="6:14" x14ac:dyDescent="0.25">
      <c r="F14959" s="1"/>
      <c r="G14959" s="1"/>
      <c r="H14959" s="1"/>
      <c r="I14959" s="1"/>
      <c r="J14959" s="1"/>
      <c r="K14959" s="1"/>
      <c r="L14959" s="1"/>
      <c r="M14959" s="1"/>
      <c r="N14959" s="1"/>
    </row>
    <row r="14960" spans="6:14" x14ac:dyDescent="0.25">
      <c r="F14960" s="1"/>
      <c r="G14960" s="1"/>
      <c r="H14960" s="1"/>
      <c r="I14960" s="1"/>
      <c r="J14960" s="1"/>
      <c r="K14960" s="1"/>
      <c r="L14960" s="1"/>
      <c r="M14960" s="1"/>
      <c r="N14960" s="1"/>
    </row>
    <row r="14961" spans="6:14" x14ac:dyDescent="0.25">
      <c r="F14961" s="1"/>
      <c r="G14961" s="1"/>
      <c r="H14961" s="1"/>
      <c r="I14961" s="1"/>
      <c r="J14961" s="1"/>
      <c r="K14961" s="1"/>
      <c r="L14961" s="1"/>
      <c r="M14961" s="1"/>
      <c r="N14961" s="1"/>
    </row>
    <row r="14962" spans="6:14" x14ac:dyDescent="0.25">
      <c r="F14962" s="1"/>
      <c r="G14962" s="1"/>
      <c r="H14962" s="1"/>
      <c r="I14962" s="1"/>
      <c r="J14962" s="1"/>
      <c r="K14962" s="1"/>
      <c r="L14962" s="1"/>
      <c r="M14962" s="1"/>
      <c r="N14962" s="1"/>
    </row>
    <row r="14963" spans="6:14" x14ac:dyDescent="0.25">
      <c r="F14963" s="1"/>
      <c r="G14963" s="1"/>
      <c r="H14963" s="1"/>
      <c r="I14963" s="1"/>
      <c r="J14963" s="1"/>
      <c r="K14963" s="1"/>
      <c r="L14963" s="1"/>
      <c r="M14963" s="1"/>
      <c r="N14963" s="1"/>
    </row>
    <row r="14964" spans="6:14" x14ac:dyDescent="0.25">
      <c r="F14964" s="1"/>
      <c r="G14964" s="1"/>
      <c r="H14964" s="1"/>
      <c r="I14964" s="1"/>
      <c r="J14964" s="1"/>
      <c r="K14964" s="1"/>
      <c r="L14964" s="1"/>
      <c r="M14964" s="1"/>
      <c r="N14964" s="1"/>
    </row>
    <row r="14965" spans="6:14" x14ac:dyDescent="0.25">
      <c r="F14965" s="1"/>
      <c r="G14965" s="1"/>
      <c r="H14965" s="1"/>
      <c r="I14965" s="1"/>
      <c r="J14965" s="1"/>
      <c r="K14965" s="1"/>
      <c r="L14965" s="1"/>
      <c r="M14965" s="1"/>
      <c r="N14965" s="1"/>
    </row>
    <row r="14966" spans="6:14" x14ac:dyDescent="0.25">
      <c r="F14966" s="1"/>
      <c r="G14966" s="1"/>
      <c r="H14966" s="1"/>
      <c r="I14966" s="1"/>
      <c r="J14966" s="1"/>
      <c r="K14966" s="1"/>
      <c r="L14966" s="1"/>
      <c r="M14966" s="1"/>
      <c r="N14966" s="1"/>
    </row>
    <row r="14967" spans="6:14" x14ac:dyDescent="0.25">
      <c r="F14967" s="1"/>
      <c r="G14967" s="1"/>
      <c r="H14967" s="1"/>
      <c r="I14967" s="1"/>
      <c r="J14967" s="1"/>
      <c r="K14967" s="1"/>
      <c r="L14967" s="1"/>
      <c r="M14967" s="1"/>
      <c r="N14967" s="1"/>
    </row>
    <row r="14968" spans="6:14" x14ac:dyDescent="0.25">
      <c r="F14968" s="1"/>
      <c r="G14968" s="1"/>
      <c r="H14968" s="1"/>
      <c r="I14968" s="1"/>
      <c r="J14968" s="1"/>
      <c r="K14968" s="1"/>
      <c r="L14968" s="1"/>
      <c r="M14968" s="1"/>
      <c r="N14968" s="1"/>
    </row>
    <row r="14969" spans="6:14" x14ac:dyDescent="0.25">
      <c r="F14969" s="1"/>
      <c r="G14969" s="1"/>
      <c r="H14969" s="1"/>
      <c r="I14969" s="1"/>
      <c r="J14969" s="1"/>
      <c r="K14969" s="1"/>
      <c r="L14969" s="1"/>
      <c r="M14969" s="1"/>
      <c r="N14969" s="1"/>
    </row>
    <row r="14970" spans="6:14" x14ac:dyDescent="0.25">
      <c r="F14970" s="1"/>
      <c r="G14970" s="1"/>
      <c r="H14970" s="1"/>
      <c r="I14970" s="1"/>
      <c r="J14970" s="1"/>
      <c r="K14970" s="1"/>
      <c r="L14970" s="1"/>
      <c r="M14970" s="1"/>
      <c r="N14970" s="1"/>
    </row>
    <row r="14971" spans="6:14" x14ac:dyDescent="0.25">
      <c r="F14971" s="1"/>
      <c r="G14971" s="1"/>
      <c r="H14971" s="1"/>
      <c r="I14971" s="1"/>
      <c r="J14971" s="1"/>
      <c r="K14971" s="1"/>
      <c r="L14971" s="1"/>
      <c r="M14971" s="1"/>
      <c r="N14971" s="1"/>
    </row>
    <row r="14972" spans="6:14" x14ac:dyDescent="0.25">
      <c r="F14972" s="1"/>
      <c r="G14972" s="1"/>
      <c r="H14972" s="1"/>
      <c r="I14972" s="1"/>
      <c r="J14972" s="1"/>
      <c r="K14972" s="1"/>
      <c r="L14972" s="1"/>
      <c r="M14972" s="1"/>
      <c r="N14972" s="1"/>
    </row>
    <row r="14973" spans="6:14" x14ac:dyDescent="0.25">
      <c r="F14973" s="1"/>
      <c r="G14973" s="1"/>
      <c r="H14973" s="1"/>
      <c r="I14973" s="1"/>
      <c r="J14973" s="1"/>
      <c r="K14973" s="1"/>
      <c r="L14973" s="1"/>
      <c r="M14973" s="1"/>
      <c r="N14973" s="1"/>
    </row>
    <row r="14974" spans="6:14" x14ac:dyDescent="0.25">
      <c r="F14974" s="1"/>
      <c r="G14974" s="1"/>
      <c r="H14974" s="1"/>
      <c r="I14974" s="1"/>
      <c r="J14974" s="1"/>
      <c r="K14974" s="1"/>
      <c r="L14974" s="1"/>
      <c r="M14974" s="1"/>
      <c r="N14974" s="1"/>
    </row>
    <row r="14975" spans="6:14" x14ac:dyDescent="0.25">
      <c r="F14975" s="1"/>
      <c r="G14975" s="1"/>
      <c r="H14975" s="1"/>
      <c r="I14975" s="1"/>
      <c r="J14975" s="1"/>
      <c r="K14975" s="1"/>
      <c r="L14975" s="1"/>
      <c r="M14975" s="1"/>
      <c r="N14975" s="1"/>
    </row>
    <row r="14976" spans="6:14" x14ac:dyDescent="0.25">
      <c r="F14976" s="1"/>
      <c r="G14976" s="1"/>
      <c r="H14976" s="1"/>
      <c r="I14976" s="1"/>
      <c r="J14976" s="1"/>
      <c r="K14976" s="1"/>
      <c r="L14976" s="1"/>
      <c r="M14976" s="1"/>
      <c r="N14976" s="1"/>
    </row>
    <row r="14977" spans="6:14" x14ac:dyDescent="0.25">
      <c r="F14977" s="1"/>
      <c r="G14977" s="1"/>
      <c r="H14977" s="1"/>
      <c r="I14977" s="1"/>
      <c r="J14977" s="1"/>
      <c r="K14977" s="1"/>
      <c r="L14977" s="1"/>
      <c r="M14977" s="1"/>
      <c r="N14977" s="1"/>
    </row>
    <row r="14978" spans="6:14" x14ac:dyDescent="0.25">
      <c r="F14978" s="1"/>
      <c r="G14978" s="1"/>
      <c r="H14978" s="1"/>
      <c r="I14978" s="1"/>
      <c r="J14978" s="1"/>
      <c r="K14978" s="1"/>
      <c r="L14978" s="1"/>
      <c r="M14978" s="1"/>
      <c r="N14978" s="1"/>
    </row>
    <row r="14979" spans="6:14" x14ac:dyDescent="0.25">
      <c r="F14979" s="1"/>
      <c r="G14979" s="1"/>
      <c r="H14979" s="1"/>
      <c r="I14979" s="1"/>
      <c r="J14979" s="1"/>
      <c r="K14979" s="1"/>
      <c r="L14979" s="1"/>
      <c r="M14979" s="1"/>
      <c r="N14979" s="1"/>
    </row>
    <row r="14980" spans="6:14" x14ac:dyDescent="0.25">
      <c r="F14980" s="1"/>
      <c r="G14980" s="1"/>
      <c r="H14980" s="1"/>
      <c r="I14980" s="1"/>
      <c r="J14980" s="1"/>
      <c r="K14980" s="1"/>
      <c r="L14980" s="1"/>
      <c r="M14980" s="1"/>
      <c r="N14980" s="1"/>
    </row>
    <row r="14981" spans="6:14" x14ac:dyDescent="0.25">
      <c r="F14981" s="1"/>
      <c r="G14981" s="1"/>
      <c r="H14981" s="1"/>
      <c r="I14981" s="1"/>
      <c r="J14981" s="1"/>
      <c r="K14981" s="1"/>
      <c r="L14981" s="1"/>
      <c r="M14981" s="1"/>
      <c r="N14981" s="1"/>
    </row>
    <row r="14982" spans="6:14" x14ac:dyDescent="0.25">
      <c r="F14982" s="1"/>
      <c r="G14982" s="1"/>
      <c r="H14982" s="1"/>
      <c r="I14982" s="1"/>
      <c r="J14982" s="1"/>
      <c r="K14982" s="1"/>
      <c r="L14982" s="1"/>
      <c r="M14982" s="1"/>
      <c r="N14982" s="1"/>
    </row>
    <row r="14983" spans="6:14" x14ac:dyDescent="0.25">
      <c r="F14983" s="1"/>
      <c r="G14983" s="1"/>
      <c r="H14983" s="1"/>
      <c r="I14983" s="1"/>
      <c r="J14983" s="1"/>
      <c r="K14983" s="1"/>
      <c r="L14983" s="1"/>
      <c r="M14983" s="1"/>
      <c r="N14983" s="1"/>
    </row>
    <row r="14984" spans="6:14" x14ac:dyDescent="0.25">
      <c r="F14984" s="1"/>
      <c r="G14984" s="1"/>
      <c r="H14984" s="1"/>
      <c r="I14984" s="1"/>
      <c r="J14984" s="1"/>
      <c r="K14984" s="1"/>
      <c r="L14984" s="1"/>
      <c r="M14984" s="1"/>
      <c r="N14984" s="1"/>
    </row>
    <row r="14985" spans="6:14" x14ac:dyDescent="0.25">
      <c r="F14985" s="1"/>
      <c r="G14985" s="1"/>
      <c r="H14985" s="1"/>
      <c r="I14985" s="1"/>
      <c r="J14985" s="1"/>
      <c r="K14985" s="1"/>
      <c r="L14985" s="1"/>
      <c r="M14985" s="1"/>
      <c r="N14985" s="1"/>
    </row>
    <row r="14986" spans="6:14" x14ac:dyDescent="0.25">
      <c r="F14986" s="1"/>
      <c r="G14986" s="1"/>
      <c r="H14986" s="1"/>
      <c r="I14986" s="1"/>
      <c r="J14986" s="1"/>
      <c r="K14986" s="1"/>
      <c r="L14986" s="1"/>
      <c r="M14986" s="1"/>
      <c r="N14986" s="1"/>
    </row>
    <row r="14987" spans="6:14" x14ac:dyDescent="0.25">
      <c r="F14987" s="1"/>
      <c r="G14987" s="1"/>
      <c r="H14987" s="1"/>
      <c r="I14987" s="1"/>
      <c r="J14987" s="1"/>
      <c r="K14987" s="1"/>
      <c r="L14987" s="1"/>
      <c r="M14987" s="1"/>
      <c r="N14987" s="1"/>
    </row>
    <row r="14988" spans="6:14" x14ac:dyDescent="0.25">
      <c r="F14988" s="1"/>
      <c r="G14988" s="1"/>
      <c r="H14988" s="1"/>
      <c r="I14988" s="1"/>
      <c r="J14988" s="1"/>
      <c r="K14988" s="1"/>
      <c r="L14988" s="1"/>
      <c r="M14988" s="1"/>
      <c r="N14988" s="1"/>
    </row>
    <row r="14989" spans="6:14" x14ac:dyDescent="0.25">
      <c r="F14989" s="1"/>
      <c r="G14989" s="1"/>
      <c r="H14989" s="1"/>
      <c r="I14989" s="1"/>
      <c r="J14989" s="1"/>
      <c r="K14989" s="1"/>
      <c r="L14989" s="1"/>
      <c r="M14989" s="1"/>
      <c r="N14989" s="1"/>
    </row>
    <row r="14990" spans="6:14" x14ac:dyDescent="0.25">
      <c r="F14990" s="1"/>
      <c r="G14990" s="1"/>
      <c r="H14990" s="1"/>
      <c r="I14990" s="1"/>
      <c r="J14990" s="1"/>
      <c r="K14990" s="1"/>
      <c r="L14990" s="1"/>
      <c r="M14990" s="1"/>
      <c r="N14990" s="1"/>
    </row>
    <row r="14991" spans="6:14" x14ac:dyDescent="0.25">
      <c r="F14991" s="1"/>
      <c r="G14991" s="1"/>
      <c r="H14991" s="1"/>
      <c r="I14991" s="1"/>
      <c r="J14991" s="1"/>
      <c r="K14991" s="1"/>
      <c r="L14991" s="1"/>
      <c r="M14991" s="1"/>
      <c r="N14991" s="1"/>
    </row>
    <row r="14992" spans="6:14" x14ac:dyDescent="0.25">
      <c r="F14992" s="1"/>
      <c r="G14992" s="1"/>
      <c r="H14992" s="1"/>
      <c r="I14992" s="1"/>
      <c r="J14992" s="1"/>
      <c r="K14992" s="1"/>
      <c r="L14992" s="1"/>
      <c r="M14992" s="1"/>
      <c r="N14992" s="1"/>
    </row>
    <row r="14993" spans="6:14" x14ac:dyDescent="0.25">
      <c r="F14993" s="1"/>
      <c r="G14993" s="1"/>
      <c r="H14993" s="1"/>
      <c r="I14993" s="1"/>
      <c r="J14993" s="1"/>
      <c r="K14993" s="1"/>
      <c r="L14993" s="1"/>
      <c r="M14993" s="1"/>
      <c r="N14993" s="1"/>
    </row>
    <row r="14994" spans="6:14" x14ac:dyDescent="0.25">
      <c r="F14994" s="1"/>
      <c r="G14994" s="1"/>
      <c r="H14994" s="1"/>
      <c r="I14994" s="1"/>
      <c r="J14994" s="1"/>
      <c r="K14994" s="1"/>
      <c r="L14994" s="1"/>
      <c r="M14994" s="1"/>
      <c r="N14994" s="1"/>
    </row>
    <row r="14995" spans="6:14" x14ac:dyDescent="0.25">
      <c r="F14995" s="1"/>
      <c r="G14995" s="1"/>
      <c r="H14995" s="1"/>
      <c r="I14995" s="1"/>
      <c r="J14995" s="1"/>
      <c r="K14995" s="1"/>
      <c r="L14995" s="1"/>
      <c r="M14995" s="1"/>
      <c r="N14995" s="1"/>
    </row>
    <row r="14996" spans="6:14" x14ac:dyDescent="0.25">
      <c r="F14996" s="1"/>
      <c r="G14996" s="1"/>
      <c r="H14996" s="1"/>
      <c r="I14996" s="1"/>
      <c r="J14996" s="1"/>
      <c r="K14996" s="1"/>
      <c r="L14996" s="1"/>
      <c r="M14996" s="1"/>
      <c r="N14996" s="1"/>
    </row>
    <row r="14997" spans="6:14" x14ac:dyDescent="0.25">
      <c r="F14997" s="1"/>
      <c r="G14997" s="1"/>
      <c r="H14997" s="1"/>
      <c r="I14997" s="1"/>
      <c r="J14997" s="1"/>
      <c r="K14997" s="1"/>
      <c r="L14997" s="1"/>
      <c r="M14997" s="1"/>
      <c r="N14997" s="1"/>
    </row>
    <row r="14998" spans="6:14" x14ac:dyDescent="0.25">
      <c r="F14998" s="1"/>
      <c r="G14998" s="1"/>
      <c r="H14998" s="1"/>
      <c r="I14998" s="1"/>
      <c r="J14998" s="1"/>
      <c r="K14998" s="1"/>
      <c r="L14998" s="1"/>
      <c r="M14998" s="1"/>
      <c r="N14998" s="1"/>
    </row>
    <row r="14999" spans="6:14" x14ac:dyDescent="0.25">
      <c r="F14999" s="1"/>
      <c r="G14999" s="1"/>
      <c r="H14999" s="1"/>
      <c r="I14999" s="1"/>
      <c r="J14999" s="1"/>
      <c r="K14999" s="1"/>
      <c r="L14999" s="1"/>
      <c r="M14999" s="1"/>
      <c r="N14999" s="1"/>
    </row>
    <row r="15000" spans="6:14" x14ac:dyDescent="0.25">
      <c r="F15000" s="1"/>
      <c r="G15000" s="1"/>
      <c r="H15000" s="1"/>
      <c r="I15000" s="1"/>
      <c r="J15000" s="1"/>
      <c r="K15000" s="1"/>
      <c r="L15000" s="1"/>
      <c r="M15000" s="1"/>
      <c r="N15000" s="1"/>
    </row>
    <row r="15001" spans="6:14" x14ac:dyDescent="0.25">
      <c r="F15001" s="1"/>
      <c r="G15001" s="1"/>
      <c r="H15001" s="1"/>
      <c r="I15001" s="1"/>
      <c r="J15001" s="1"/>
      <c r="K15001" s="1"/>
      <c r="L15001" s="1"/>
      <c r="M15001" s="1"/>
      <c r="N15001" s="1"/>
    </row>
    <row r="15002" spans="6:14" x14ac:dyDescent="0.25">
      <c r="F15002" s="1"/>
      <c r="G15002" s="1"/>
      <c r="H15002" s="1"/>
      <c r="I15002" s="1"/>
      <c r="J15002" s="1"/>
      <c r="K15002" s="1"/>
      <c r="L15002" s="1"/>
      <c r="M15002" s="1"/>
      <c r="N15002" s="1"/>
    </row>
    <row r="15003" spans="6:14" x14ac:dyDescent="0.25">
      <c r="F15003" s="1"/>
      <c r="G15003" s="1"/>
      <c r="H15003" s="1"/>
      <c r="I15003" s="1"/>
      <c r="J15003" s="1"/>
      <c r="K15003" s="1"/>
      <c r="L15003" s="1"/>
      <c r="M15003" s="1"/>
      <c r="N15003" s="1"/>
    </row>
    <row r="15004" spans="6:14" x14ac:dyDescent="0.25">
      <c r="F15004" s="1"/>
      <c r="G15004" s="1"/>
      <c r="H15004" s="1"/>
      <c r="I15004" s="1"/>
      <c r="J15004" s="1"/>
      <c r="K15004" s="1"/>
      <c r="L15004" s="1"/>
      <c r="M15004" s="1"/>
      <c r="N15004" s="1"/>
    </row>
    <row r="15005" spans="6:14" x14ac:dyDescent="0.25">
      <c r="F15005" s="1"/>
      <c r="G15005" s="1"/>
      <c r="H15005" s="1"/>
      <c r="I15005" s="1"/>
      <c r="J15005" s="1"/>
      <c r="K15005" s="1"/>
      <c r="L15005" s="1"/>
      <c r="M15005" s="1"/>
      <c r="N15005" s="1"/>
    </row>
    <row r="15006" spans="6:14" x14ac:dyDescent="0.25">
      <c r="F15006" s="1"/>
      <c r="G15006" s="1"/>
      <c r="H15006" s="1"/>
      <c r="I15006" s="1"/>
      <c r="J15006" s="1"/>
      <c r="K15006" s="1"/>
      <c r="L15006" s="1"/>
      <c r="M15006" s="1"/>
      <c r="N15006" s="1"/>
    </row>
    <row r="15007" spans="6:14" x14ac:dyDescent="0.25">
      <c r="F15007" s="1"/>
      <c r="G15007" s="1"/>
      <c r="H15007" s="1"/>
      <c r="I15007" s="1"/>
      <c r="J15007" s="1"/>
      <c r="K15007" s="1"/>
      <c r="L15007" s="1"/>
      <c r="M15007" s="1"/>
      <c r="N15007" s="1"/>
    </row>
    <row r="15008" spans="6:14" x14ac:dyDescent="0.25">
      <c r="F15008" s="1"/>
      <c r="G15008" s="1"/>
      <c r="H15008" s="1"/>
      <c r="I15008" s="1"/>
      <c r="J15008" s="1"/>
      <c r="K15008" s="1"/>
      <c r="L15008" s="1"/>
      <c r="M15008" s="1"/>
      <c r="N15008" s="1"/>
    </row>
    <row r="15009" spans="6:14" x14ac:dyDescent="0.25">
      <c r="F15009" s="1"/>
      <c r="G15009" s="1"/>
      <c r="H15009" s="1"/>
      <c r="I15009" s="1"/>
      <c r="J15009" s="1"/>
      <c r="K15009" s="1"/>
      <c r="L15009" s="1"/>
      <c r="M15009" s="1"/>
      <c r="N15009" s="1"/>
    </row>
    <row r="15010" spans="6:14" x14ac:dyDescent="0.25">
      <c r="F15010" s="1"/>
      <c r="G15010" s="1"/>
      <c r="H15010" s="1"/>
      <c r="I15010" s="1"/>
      <c r="J15010" s="1"/>
      <c r="K15010" s="1"/>
      <c r="L15010" s="1"/>
      <c r="M15010" s="1"/>
      <c r="N15010" s="1"/>
    </row>
    <row r="15011" spans="6:14" x14ac:dyDescent="0.25">
      <c r="F15011" s="1"/>
      <c r="G15011" s="1"/>
      <c r="H15011" s="1"/>
      <c r="I15011" s="1"/>
      <c r="J15011" s="1"/>
      <c r="K15011" s="1"/>
      <c r="L15011" s="1"/>
      <c r="M15011" s="1"/>
      <c r="N15011" s="1"/>
    </row>
    <row r="15012" spans="6:14" x14ac:dyDescent="0.25">
      <c r="F15012" s="1"/>
      <c r="G15012" s="1"/>
      <c r="H15012" s="1"/>
      <c r="I15012" s="1"/>
      <c r="J15012" s="1"/>
      <c r="K15012" s="1"/>
      <c r="L15012" s="1"/>
      <c r="M15012" s="1"/>
      <c r="N15012" s="1"/>
    </row>
    <row r="15013" spans="6:14" x14ac:dyDescent="0.25">
      <c r="F15013" s="1"/>
      <c r="G15013" s="1"/>
      <c r="H15013" s="1"/>
      <c r="I15013" s="1"/>
      <c r="J15013" s="1"/>
      <c r="K15013" s="1"/>
      <c r="L15013" s="1"/>
      <c r="M15013" s="1"/>
      <c r="N15013" s="1"/>
    </row>
    <row r="15014" spans="6:14" x14ac:dyDescent="0.25">
      <c r="F15014" s="1"/>
      <c r="G15014" s="1"/>
      <c r="H15014" s="1"/>
      <c r="I15014" s="1"/>
      <c r="J15014" s="1"/>
      <c r="K15014" s="1"/>
      <c r="L15014" s="1"/>
      <c r="M15014" s="1"/>
      <c r="N15014" s="1"/>
    </row>
    <row r="15015" spans="6:14" x14ac:dyDescent="0.25">
      <c r="F15015" s="1"/>
      <c r="G15015" s="1"/>
      <c r="H15015" s="1"/>
      <c r="I15015" s="1"/>
      <c r="J15015" s="1"/>
      <c r="K15015" s="1"/>
      <c r="L15015" s="1"/>
      <c r="M15015" s="1"/>
      <c r="N15015" s="1"/>
    </row>
    <row r="15016" spans="6:14" x14ac:dyDescent="0.25">
      <c r="F15016" s="1"/>
      <c r="G15016" s="1"/>
      <c r="H15016" s="1"/>
      <c r="I15016" s="1"/>
      <c r="J15016" s="1"/>
      <c r="K15016" s="1"/>
      <c r="L15016" s="1"/>
      <c r="M15016" s="1"/>
      <c r="N15016" s="1"/>
    </row>
    <row r="15017" spans="6:14" x14ac:dyDescent="0.25">
      <c r="F15017" s="1"/>
      <c r="G15017" s="1"/>
      <c r="H15017" s="1"/>
      <c r="I15017" s="1"/>
      <c r="J15017" s="1"/>
      <c r="K15017" s="1"/>
      <c r="L15017" s="1"/>
      <c r="M15017" s="1"/>
      <c r="N15017" s="1"/>
    </row>
    <row r="15018" spans="6:14" x14ac:dyDescent="0.25">
      <c r="F15018" s="1"/>
      <c r="G15018" s="1"/>
      <c r="H15018" s="1"/>
      <c r="I15018" s="1"/>
      <c r="J15018" s="1"/>
      <c r="K15018" s="1"/>
      <c r="L15018" s="1"/>
      <c r="M15018" s="1"/>
      <c r="N15018" s="1"/>
    </row>
    <row r="15019" spans="6:14" x14ac:dyDescent="0.25">
      <c r="F15019" s="1"/>
      <c r="G15019" s="1"/>
      <c r="H15019" s="1"/>
      <c r="I15019" s="1"/>
      <c r="J15019" s="1"/>
      <c r="K15019" s="1"/>
      <c r="L15019" s="1"/>
      <c r="M15019" s="1"/>
      <c r="N15019" s="1"/>
    </row>
    <row r="15020" spans="6:14" x14ac:dyDescent="0.25">
      <c r="F15020" s="1"/>
      <c r="G15020" s="1"/>
      <c r="H15020" s="1"/>
      <c r="I15020" s="1"/>
      <c r="J15020" s="1"/>
      <c r="K15020" s="1"/>
      <c r="L15020" s="1"/>
      <c r="M15020" s="1"/>
      <c r="N15020" s="1"/>
    </row>
    <row r="15021" spans="6:14" x14ac:dyDescent="0.25">
      <c r="F15021" s="1"/>
      <c r="G15021" s="1"/>
      <c r="H15021" s="1"/>
      <c r="I15021" s="1"/>
      <c r="J15021" s="1"/>
      <c r="K15021" s="1"/>
      <c r="L15021" s="1"/>
      <c r="M15021" s="1"/>
      <c r="N15021" s="1"/>
    </row>
    <row r="15022" spans="6:14" x14ac:dyDescent="0.25">
      <c r="F15022" s="1"/>
      <c r="G15022" s="1"/>
      <c r="H15022" s="1"/>
      <c r="I15022" s="1"/>
      <c r="J15022" s="1"/>
      <c r="K15022" s="1"/>
      <c r="L15022" s="1"/>
      <c r="M15022" s="1"/>
      <c r="N15022" s="1"/>
    </row>
    <row r="15023" spans="6:14" x14ac:dyDescent="0.25">
      <c r="F15023" s="1"/>
      <c r="G15023" s="1"/>
      <c r="H15023" s="1"/>
      <c r="I15023" s="1"/>
      <c r="J15023" s="1"/>
      <c r="K15023" s="1"/>
      <c r="L15023" s="1"/>
      <c r="M15023" s="1"/>
      <c r="N15023" s="1"/>
    </row>
    <row r="15024" spans="6:14" x14ac:dyDescent="0.25">
      <c r="F15024" s="1"/>
      <c r="G15024" s="1"/>
      <c r="H15024" s="1"/>
      <c r="I15024" s="1"/>
      <c r="J15024" s="1"/>
      <c r="K15024" s="1"/>
      <c r="L15024" s="1"/>
      <c r="M15024" s="1"/>
      <c r="N15024" s="1"/>
    </row>
    <row r="15025" spans="6:14" x14ac:dyDescent="0.25">
      <c r="F15025" s="1"/>
      <c r="G15025" s="1"/>
      <c r="H15025" s="1"/>
      <c r="I15025" s="1"/>
      <c r="J15025" s="1"/>
      <c r="K15025" s="1"/>
      <c r="L15025" s="1"/>
      <c r="M15025" s="1"/>
      <c r="N15025" s="1"/>
    </row>
    <row r="15026" spans="6:14" x14ac:dyDescent="0.25">
      <c r="F15026" s="1"/>
      <c r="G15026" s="1"/>
      <c r="H15026" s="1"/>
      <c r="I15026" s="1"/>
      <c r="J15026" s="1"/>
      <c r="K15026" s="1"/>
      <c r="L15026" s="1"/>
      <c r="M15026" s="1"/>
      <c r="N15026" s="1"/>
    </row>
    <row r="15027" spans="6:14" x14ac:dyDescent="0.25">
      <c r="F15027" s="1"/>
      <c r="G15027" s="1"/>
      <c r="H15027" s="1"/>
      <c r="I15027" s="1"/>
      <c r="J15027" s="1"/>
      <c r="K15027" s="1"/>
      <c r="L15027" s="1"/>
      <c r="M15027" s="1"/>
      <c r="N15027" s="1"/>
    </row>
    <row r="15028" spans="6:14" x14ac:dyDescent="0.25">
      <c r="F15028" s="1"/>
      <c r="G15028" s="1"/>
      <c r="H15028" s="1"/>
      <c r="I15028" s="1"/>
      <c r="J15028" s="1"/>
      <c r="K15028" s="1"/>
      <c r="L15028" s="1"/>
      <c r="M15028" s="1"/>
      <c r="N15028" s="1"/>
    </row>
    <row r="15029" spans="6:14" x14ac:dyDescent="0.25">
      <c r="F15029" s="1"/>
      <c r="G15029" s="1"/>
      <c r="H15029" s="1"/>
      <c r="I15029" s="1"/>
      <c r="J15029" s="1"/>
      <c r="K15029" s="1"/>
      <c r="L15029" s="1"/>
      <c r="M15029" s="1"/>
      <c r="N15029" s="1"/>
    </row>
    <row r="15030" spans="6:14" x14ac:dyDescent="0.25">
      <c r="F15030" s="1"/>
      <c r="G15030" s="1"/>
      <c r="H15030" s="1"/>
      <c r="I15030" s="1"/>
      <c r="J15030" s="1"/>
      <c r="K15030" s="1"/>
      <c r="L15030" s="1"/>
      <c r="M15030" s="1"/>
      <c r="N15030" s="1"/>
    </row>
    <row r="15031" spans="6:14" x14ac:dyDescent="0.25">
      <c r="F15031" s="1"/>
      <c r="G15031" s="1"/>
      <c r="H15031" s="1"/>
      <c r="I15031" s="1"/>
      <c r="J15031" s="1"/>
      <c r="K15031" s="1"/>
      <c r="L15031" s="1"/>
      <c r="M15031" s="1"/>
      <c r="N15031" s="1"/>
    </row>
    <row r="15032" spans="6:14" x14ac:dyDescent="0.25">
      <c r="F15032" s="1"/>
      <c r="G15032" s="1"/>
      <c r="H15032" s="1"/>
      <c r="I15032" s="1"/>
      <c r="J15032" s="1"/>
      <c r="K15032" s="1"/>
      <c r="L15032" s="1"/>
      <c r="M15032" s="1"/>
      <c r="N15032" s="1"/>
    </row>
    <row r="15033" spans="6:14" x14ac:dyDescent="0.25">
      <c r="F15033" s="1"/>
      <c r="G15033" s="1"/>
      <c r="H15033" s="1"/>
      <c r="I15033" s="1"/>
      <c r="J15033" s="1"/>
      <c r="K15033" s="1"/>
      <c r="L15033" s="1"/>
      <c r="M15033" s="1"/>
      <c r="N15033" s="1"/>
    </row>
    <row r="15034" spans="6:14" x14ac:dyDescent="0.25">
      <c r="F15034" s="1"/>
      <c r="G15034" s="1"/>
      <c r="H15034" s="1"/>
      <c r="I15034" s="1"/>
      <c r="J15034" s="1"/>
      <c r="K15034" s="1"/>
      <c r="L15034" s="1"/>
      <c r="M15034" s="1"/>
      <c r="N15034" s="1"/>
    </row>
    <row r="15035" spans="6:14" x14ac:dyDescent="0.25">
      <c r="F15035" s="1"/>
      <c r="G15035" s="1"/>
      <c r="H15035" s="1"/>
      <c r="I15035" s="1"/>
      <c r="J15035" s="1"/>
      <c r="K15035" s="1"/>
      <c r="L15035" s="1"/>
      <c r="M15035" s="1"/>
      <c r="N15035" s="1"/>
    </row>
    <row r="15036" spans="6:14" x14ac:dyDescent="0.25">
      <c r="F15036" s="1"/>
      <c r="G15036" s="1"/>
      <c r="H15036" s="1"/>
      <c r="I15036" s="1"/>
      <c r="J15036" s="1"/>
      <c r="K15036" s="1"/>
      <c r="L15036" s="1"/>
      <c r="M15036" s="1"/>
      <c r="N15036" s="1"/>
    </row>
    <row r="15037" spans="6:14" x14ac:dyDescent="0.25">
      <c r="F15037" s="1"/>
      <c r="G15037" s="1"/>
      <c r="H15037" s="1"/>
      <c r="I15037" s="1"/>
      <c r="J15037" s="1"/>
      <c r="K15037" s="1"/>
      <c r="L15037" s="1"/>
      <c r="M15037" s="1"/>
      <c r="N15037" s="1"/>
    </row>
    <row r="15038" spans="6:14" x14ac:dyDescent="0.25">
      <c r="F15038" s="1"/>
      <c r="G15038" s="1"/>
      <c r="H15038" s="1"/>
      <c r="I15038" s="1"/>
      <c r="J15038" s="1"/>
      <c r="K15038" s="1"/>
      <c r="L15038" s="1"/>
      <c r="M15038" s="1"/>
      <c r="N15038" s="1"/>
    </row>
    <row r="15039" spans="6:14" x14ac:dyDescent="0.25">
      <c r="F15039" s="1"/>
      <c r="G15039" s="1"/>
      <c r="H15039" s="1"/>
      <c r="I15039" s="1"/>
      <c r="J15039" s="1"/>
      <c r="K15039" s="1"/>
      <c r="L15039" s="1"/>
      <c r="M15039" s="1"/>
      <c r="N15039" s="1"/>
    </row>
    <row r="15040" spans="6:14" x14ac:dyDescent="0.25">
      <c r="F15040" s="1"/>
      <c r="G15040" s="1"/>
      <c r="H15040" s="1"/>
      <c r="I15040" s="1"/>
      <c r="J15040" s="1"/>
      <c r="K15040" s="1"/>
      <c r="L15040" s="1"/>
      <c r="M15040" s="1"/>
      <c r="N15040" s="1"/>
    </row>
    <row r="15041" spans="6:14" x14ac:dyDescent="0.25">
      <c r="F15041" s="1"/>
      <c r="G15041" s="1"/>
      <c r="H15041" s="1"/>
      <c r="I15041" s="1"/>
      <c r="J15041" s="1"/>
      <c r="K15041" s="1"/>
      <c r="L15041" s="1"/>
      <c r="M15041" s="1"/>
      <c r="N15041" s="1"/>
    </row>
    <row r="15042" spans="6:14" x14ac:dyDescent="0.25">
      <c r="F15042" s="1"/>
      <c r="G15042" s="1"/>
      <c r="H15042" s="1"/>
      <c r="I15042" s="1"/>
      <c r="J15042" s="1"/>
      <c r="K15042" s="1"/>
      <c r="L15042" s="1"/>
      <c r="M15042" s="1"/>
      <c r="N15042" s="1"/>
    </row>
    <row r="15043" spans="6:14" x14ac:dyDescent="0.25">
      <c r="F15043" s="1"/>
      <c r="G15043" s="1"/>
      <c r="H15043" s="1"/>
      <c r="I15043" s="1"/>
      <c r="J15043" s="1"/>
      <c r="K15043" s="1"/>
      <c r="L15043" s="1"/>
      <c r="M15043" s="1"/>
      <c r="N15043" s="1"/>
    </row>
    <row r="15044" spans="6:14" x14ac:dyDescent="0.25">
      <c r="F15044" s="1"/>
      <c r="G15044" s="1"/>
      <c r="H15044" s="1"/>
      <c r="I15044" s="1"/>
      <c r="J15044" s="1"/>
      <c r="K15044" s="1"/>
      <c r="L15044" s="1"/>
      <c r="M15044" s="1"/>
      <c r="N15044" s="1"/>
    </row>
    <row r="15045" spans="6:14" x14ac:dyDescent="0.25">
      <c r="F15045" s="1"/>
      <c r="G15045" s="1"/>
      <c r="H15045" s="1"/>
      <c r="I15045" s="1"/>
      <c r="J15045" s="1"/>
      <c r="K15045" s="1"/>
      <c r="L15045" s="1"/>
      <c r="M15045" s="1"/>
      <c r="N15045" s="1"/>
    </row>
    <row r="15046" spans="6:14" x14ac:dyDescent="0.25">
      <c r="F15046" s="1"/>
      <c r="G15046" s="1"/>
      <c r="H15046" s="1"/>
      <c r="I15046" s="1"/>
      <c r="J15046" s="1"/>
      <c r="K15046" s="1"/>
      <c r="L15046" s="1"/>
      <c r="M15046" s="1"/>
      <c r="N15046" s="1"/>
    </row>
    <row r="15047" spans="6:14" x14ac:dyDescent="0.25">
      <c r="F15047" s="1"/>
      <c r="G15047" s="1"/>
      <c r="H15047" s="1"/>
      <c r="I15047" s="1"/>
      <c r="J15047" s="1"/>
      <c r="K15047" s="1"/>
      <c r="L15047" s="1"/>
      <c r="M15047" s="1"/>
      <c r="N15047" s="1"/>
    </row>
    <row r="15048" spans="6:14" x14ac:dyDescent="0.25">
      <c r="F15048" s="1"/>
      <c r="G15048" s="1"/>
      <c r="H15048" s="1"/>
      <c r="I15048" s="1"/>
      <c r="J15048" s="1"/>
      <c r="K15048" s="1"/>
      <c r="L15048" s="1"/>
      <c r="M15048" s="1"/>
      <c r="N15048" s="1"/>
    </row>
    <row r="15049" spans="6:14" x14ac:dyDescent="0.25">
      <c r="F15049" s="1"/>
      <c r="G15049" s="1"/>
      <c r="H15049" s="1"/>
      <c r="I15049" s="1"/>
      <c r="J15049" s="1"/>
      <c r="K15049" s="1"/>
      <c r="L15049" s="1"/>
      <c r="M15049" s="1"/>
      <c r="N15049" s="1"/>
    </row>
    <row r="15050" spans="6:14" x14ac:dyDescent="0.25">
      <c r="F15050" s="1"/>
      <c r="G15050" s="1"/>
      <c r="H15050" s="1"/>
      <c r="I15050" s="1"/>
      <c r="J15050" s="1"/>
      <c r="K15050" s="1"/>
      <c r="L15050" s="1"/>
      <c r="M15050" s="1"/>
      <c r="N15050" s="1"/>
    </row>
    <row r="15051" spans="6:14" x14ac:dyDescent="0.25">
      <c r="F15051" s="1"/>
      <c r="G15051" s="1"/>
      <c r="H15051" s="1"/>
      <c r="I15051" s="1"/>
      <c r="J15051" s="1"/>
      <c r="K15051" s="1"/>
      <c r="L15051" s="1"/>
      <c r="M15051" s="1"/>
      <c r="N15051" s="1"/>
    </row>
    <row r="15052" spans="6:14" x14ac:dyDescent="0.25">
      <c r="F15052" s="1"/>
      <c r="G15052" s="1"/>
      <c r="H15052" s="1"/>
      <c r="I15052" s="1"/>
      <c r="J15052" s="1"/>
      <c r="K15052" s="1"/>
      <c r="L15052" s="1"/>
      <c r="M15052" s="1"/>
      <c r="N15052" s="1"/>
    </row>
    <row r="15053" spans="6:14" x14ac:dyDescent="0.25">
      <c r="F15053" s="1"/>
      <c r="G15053" s="1"/>
      <c r="H15053" s="1"/>
      <c r="I15053" s="1"/>
      <c r="J15053" s="1"/>
      <c r="K15053" s="1"/>
      <c r="L15053" s="1"/>
      <c r="M15053" s="1"/>
      <c r="N15053" s="1"/>
    </row>
    <row r="15054" spans="6:14" x14ac:dyDescent="0.25">
      <c r="F15054" s="1"/>
      <c r="G15054" s="1"/>
      <c r="H15054" s="1"/>
      <c r="I15054" s="1"/>
      <c r="J15054" s="1"/>
      <c r="K15054" s="1"/>
      <c r="L15054" s="1"/>
      <c r="M15054" s="1"/>
      <c r="N15054" s="1"/>
    </row>
    <row r="15055" spans="6:14" x14ac:dyDescent="0.25">
      <c r="F15055" s="1"/>
      <c r="G15055" s="1"/>
      <c r="H15055" s="1"/>
      <c r="I15055" s="1"/>
      <c r="J15055" s="1"/>
      <c r="K15055" s="1"/>
      <c r="L15055" s="1"/>
      <c r="M15055" s="1"/>
      <c r="N15055" s="1"/>
    </row>
    <row r="15056" spans="6:14" x14ac:dyDescent="0.25">
      <c r="F15056" s="1"/>
      <c r="G15056" s="1"/>
      <c r="H15056" s="1"/>
      <c r="I15056" s="1"/>
      <c r="J15056" s="1"/>
      <c r="K15056" s="1"/>
      <c r="L15056" s="1"/>
      <c r="M15056" s="1"/>
      <c r="N15056" s="1"/>
    </row>
    <row r="15057" spans="6:14" x14ac:dyDescent="0.25">
      <c r="F15057" s="1"/>
      <c r="G15057" s="1"/>
      <c r="H15057" s="1"/>
      <c r="I15057" s="1"/>
      <c r="J15057" s="1"/>
      <c r="K15057" s="1"/>
      <c r="L15057" s="1"/>
      <c r="M15057" s="1"/>
      <c r="N15057" s="1"/>
    </row>
    <row r="15058" spans="6:14" x14ac:dyDescent="0.25">
      <c r="F15058" s="1"/>
      <c r="G15058" s="1"/>
      <c r="H15058" s="1"/>
      <c r="I15058" s="1"/>
      <c r="J15058" s="1"/>
      <c r="K15058" s="1"/>
      <c r="L15058" s="1"/>
      <c r="M15058" s="1"/>
      <c r="N15058" s="1"/>
    </row>
    <row r="15059" spans="6:14" x14ac:dyDescent="0.25">
      <c r="F15059" s="1"/>
      <c r="G15059" s="1"/>
      <c r="H15059" s="1"/>
      <c r="I15059" s="1"/>
      <c r="J15059" s="1"/>
      <c r="K15059" s="1"/>
      <c r="L15059" s="1"/>
      <c r="M15059" s="1"/>
      <c r="N15059" s="1"/>
    </row>
    <row r="15060" spans="6:14" x14ac:dyDescent="0.25">
      <c r="F15060" s="1"/>
      <c r="G15060" s="1"/>
      <c r="H15060" s="1"/>
      <c r="I15060" s="1"/>
      <c r="J15060" s="1"/>
      <c r="K15060" s="1"/>
      <c r="L15060" s="1"/>
      <c r="M15060" s="1"/>
      <c r="N15060" s="1"/>
    </row>
    <row r="15061" spans="6:14" x14ac:dyDescent="0.25">
      <c r="F15061" s="1"/>
      <c r="G15061" s="1"/>
      <c r="H15061" s="1"/>
      <c r="I15061" s="1"/>
      <c r="J15061" s="1"/>
      <c r="K15061" s="1"/>
      <c r="L15061" s="1"/>
      <c r="M15061" s="1"/>
      <c r="N15061" s="1"/>
    </row>
    <row r="15062" spans="6:14" x14ac:dyDescent="0.25">
      <c r="F15062" s="1"/>
      <c r="G15062" s="1"/>
      <c r="H15062" s="1"/>
      <c r="I15062" s="1"/>
      <c r="J15062" s="1"/>
      <c r="K15062" s="1"/>
      <c r="L15062" s="1"/>
      <c r="M15062" s="1"/>
      <c r="N15062" s="1"/>
    </row>
    <row r="15063" spans="6:14" x14ac:dyDescent="0.25">
      <c r="F15063" s="1"/>
      <c r="G15063" s="1"/>
      <c r="H15063" s="1"/>
      <c r="I15063" s="1"/>
      <c r="J15063" s="1"/>
      <c r="K15063" s="1"/>
      <c r="L15063" s="1"/>
      <c r="M15063" s="1"/>
      <c r="N15063" s="1"/>
    </row>
    <row r="15064" spans="6:14" x14ac:dyDescent="0.25">
      <c r="F15064" s="1"/>
      <c r="G15064" s="1"/>
      <c r="H15064" s="1"/>
      <c r="I15064" s="1"/>
      <c r="J15064" s="1"/>
      <c r="K15064" s="1"/>
      <c r="L15064" s="1"/>
      <c r="M15064" s="1"/>
      <c r="N15064" s="1"/>
    </row>
    <row r="15065" spans="6:14" x14ac:dyDescent="0.25">
      <c r="F15065" s="1"/>
      <c r="G15065" s="1"/>
      <c r="H15065" s="1"/>
      <c r="I15065" s="1"/>
      <c r="J15065" s="1"/>
      <c r="K15065" s="1"/>
      <c r="L15065" s="1"/>
      <c r="M15065" s="1"/>
      <c r="N15065" s="1"/>
    </row>
    <row r="15066" spans="6:14" x14ac:dyDescent="0.25">
      <c r="F15066" s="1"/>
      <c r="G15066" s="1"/>
      <c r="H15066" s="1"/>
      <c r="I15066" s="1"/>
      <c r="J15066" s="1"/>
      <c r="K15066" s="1"/>
      <c r="L15066" s="1"/>
      <c r="M15066" s="1"/>
      <c r="N15066" s="1"/>
    </row>
    <row r="15067" spans="6:14" x14ac:dyDescent="0.25">
      <c r="F15067" s="1"/>
      <c r="G15067" s="1"/>
      <c r="H15067" s="1"/>
      <c r="I15067" s="1"/>
      <c r="J15067" s="1"/>
      <c r="K15067" s="1"/>
      <c r="L15067" s="1"/>
      <c r="M15067" s="1"/>
      <c r="N15067" s="1"/>
    </row>
    <row r="15068" spans="6:14" x14ac:dyDescent="0.25">
      <c r="F15068" s="1"/>
      <c r="G15068" s="1"/>
      <c r="H15068" s="1"/>
      <c r="I15068" s="1"/>
      <c r="J15068" s="1"/>
      <c r="K15068" s="1"/>
      <c r="L15068" s="1"/>
      <c r="M15068" s="1"/>
      <c r="N15068" s="1"/>
    </row>
    <row r="15069" spans="6:14" x14ac:dyDescent="0.25">
      <c r="F15069" s="1"/>
      <c r="G15069" s="1"/>
      <c r="H15069" s="1"/>
      <c r="I15069" s="1"/>
      <c r="J15069" s="1"/>
      <c r="K15069" s="1"/>
      <c r="L15069" s="1"/>
      <c r="M15069" s="1"/>
      <c r="N15069" s="1"/>
    </row>
    <row r="15070" spans="6:14" x14ac:dyDescent="0.25">
      <c r="F15070" s="1"/>
      <c r="G15070" s="1"/>
      <c r="H15070" s="1"/>
      <c r="I15070" s="1"/>
      <c r="J15070" s="1"/>
      <c r="K15070" s="1"/>
      <c r="L15070" s="1"/>
      <c r="M15070" s="1"/>
      <c r="N15070" s="1"/>
    </row>
    <row r="15071" spans="6:14" x14ac:dyDescent="0.25">
      <c r="F15071" s="1"/>
      <c r="G15071" s="1"/>
      <c r="H15071" s="1"/>
      <c r="I15071" s="1"/>
      <c r="J15071" s="1"/>
      <c r="K15071" s="1"/>
      <c r="L15071" s="1"/>
      <c r="M15071" s="1"/>
      <c r="N15071" s="1"/>
    </row>
    <row r="15072" spans="6:14" x14ac:dyDescent="0.25">
      <c r="F15072" s="1"/>
      <c r="G15072" s="1"/>
      <c r="H15072" s="1"/>
      <c r="I15072" s="1"/>
      <c r="J15072" s="1"/>
      <c r="K15072" s="1"/>
      <c r="L15072" s="1"/>
      <c r="M15072" s="1"/>
      <c r="N15072" s="1"/>
    </row>
    <row r="15073" spans="6:14" x14ac:dyDescent="0.25">
      <c r="F15073" s="1"/>
      <c r="G15073" s="1"/>
      <c r="H15073" s="1"/>
      <c r="I15073" s="1"/>
      <c r="J15073" s="1"/>
      <c r="K15073" s="1"/>
      <c r="L15073" s="1"/>
      <c r="M15073" s="1"/>
      <c r="N15073" s="1"/>
    </row>
    <row r="15074" spans="6:14" x14ac:dyDescent="0.25">
      <c r="F15074" s="1"/>
      <c r="G15074" s="1"/>
      <c r="H15074" s="1"/>
      <c r="I15074" s="1"/>
      <c r="J15074" s="1"/>
      <c r="K15074" s="1"/>
      <c r="L15074" s="1"/>
      <c r="M15074" s="1"/>
      <c r="N15074" s="1"/>
    </row>
    <row r="15075" spans="6:14" x14ac:dyDescent="0.25">
      <c r="F15075" s="1"/>
      <c r="G15075" s="1"/>
      <c r="H15075" s="1"/>
      <c r="I15075" s="1"/>
      <c r="J15075" s="1"/>
      <c r="K15075" s="1"/>
      <c r="L15075" s="1"/>
      <c r="M15075" s="1"/>
      <c r="N15075" s="1"/>
    </row>
    <row r="15076" spans="6:14" x14ac:dyDescent="0.25">
      <c r="F15076" s="1"/>
      <c r="G15076" s="1"/>
      <c r="H15076" s="1"/>
      <c r="I15076" s="1"/>
      <c r="J15076" s="1"/>
      <c r="K15076" s="1"/>
      <c r="L15076" s="1"/>
      <c r="M15076" s="1"/>
      <c r="N15076" s="1"/>
    </row>
    <row r="15077" spans="6:14" x14ac:dyDescent="0.25">
      <c r="F15077" s="1"/>
      <c r="G15077" s="1"/>
      <c r="H15077" s="1"/>
      <c r="I15077" s="1"/>
      <c r="J15077" s="1"/>
      <c r="K15077" s="1"/>
      <c r="L15077" s="1"/>
      <c r="M15077" s="1"/>
      <c r="N15077" s="1"/>
    </row>
    <row r="15078" spans="6:14" x14ac:dyDescent="0.25">
      <c r="F15078" s="1"/>
      <c r="G15078" s="1"/>
      <c r="H15078" s="1"/>
      <c r="I15078" s="1"/>
      <c r="J15078" s="1"/>
      <c r="K15078" s="1"/>
      <c r="L15078" s="1"/>
      <c r="M15078" s="1"/>
      <c r="N15078" s="1"/>
    </row>
    <row r="15079" spans="6:14" x14ac:dyDescent="0.25">
      <c r="F15079" s="1"/>
      <c r="G15079" s="1"/>
      <c r="H15079" s="1"/>
      <c r="I15079" s="1"/>
      <c r="J15079" s="1"/>
      <c r="K15079" s="1"/>
      <c r="L15079" s="1"/>
      <c r="M15079" s="1"/>
      <c r="N15079" s="1"/>
    </row>
    <row r="15080" spans="6:14" x14ac:dyDescent="0.25">
      <c r="F15080" s="1"/>
      <c r="G15080" s="1"/>
      <c r="H15080" s="1"/>
      <c r="I15080" s="1"/>
      <c r="J15080" s="1"/>
      <c r="K15080" s="1"/>
      <c r="L15080" s="1"/>
      <c r="M15080" s="1"/>
      <c r="N15080" s="1"/>
    </row>
    <row r="15081" spans="6:14" x14ac:dyDescent="0.25">
      <c r="F15081" s="1"/>
      <c r="G15081" s="1"/>
      <c r="H15081" s="1"/>
      <c r="I15081" s="1"/>
      <c r="J15081" s="1"/>
      <c r="K15081" s="1"/>
      <c r="L15081" s="1"/>
      <c r="M15081" s="1"/>
      <c r="N15081" s="1"/>
    </row>
    <row r="15082" spans="6:14" x14ac:dyDescent="0.25">
      <c r="F15082" s="1"/>
      <c r="G15082" s="1"/>
      <c r="H15082" s="1"/>
      <c r="I15082" s="1"/>
      <c r="J15082" s="1"/>
      <c r="K15082" s="1"/>
      <c r="L15082" s="1"/>
      <c r="M15082" s="1"/>
      <c r="N15082" s="1"/>
    </row>
    <row r="15083" spans="6:14" x14ac:dyDescent="0.25">
      <c r="F15083" s="1"/>
      <c r="G15083" s="1"/>
      <c r="H15083" s="1"/>
      <c r="I15083" s="1"/>
      <c r="J15083" s="1"/>
      <c r="K15083" s="1"/>
      <c r="L15083" s="1"/>
      <c r="M15083" s="1"/>
      <c r="N15083" s="1"/>
    </row>
    <row r="15084" spans="6:14" x14ac:dyDescent="0.25">
      <c r="F15084" s="1"/>
      <c r="G15084" s="1"/>
      <c r="H15084" s="1"/>
      <c r="I15084" s="1"/>
      <c r="J15084" s="1"/>
      <c r="K15084" s="1"/>
      <c r="L15084" s="1"/>
      <c r="M15084" s="1"/>
      <c r="N15084" s="1"/>
    </row>
    <row r="15085" spans="6:14" x14ac:dyDescent="0.25">
      <c r="F15085" s="1"/>
      <c r="G15085" s="1"/>
      <c r="H15085" s="1"/>
      <c r="I15085" s="1"/>
      <c r="J15085" s="1"/>
      <c r="K15085" s="1"/>
      <c r="L15085" s="1"/>
      <c r="M15085" s="1"/>
      <c r="N15085" s="1"/>
    </row>
    <row r="15086" spans="6:14" x14ac:dyDescent="0.25">
      <c r="F15086" s="1"/>
      <c r="G15086" s="1"/>
      <c r="H15086" s="1"/>
      <c r="I15086" s="1"/>
      <c r="J15086" s="1"/>
      <c r="K15086" s="1"/>
      <c r="L15086" s="1"/>
      <c r="M15086" s="1"/>
      <c r="N15086" s="1"/>
    </row>
    <row r="15087" spans="6:14" x14ac:dyDescent="0.25">
      <c r="F15087" s="1"/>
      <c r="G15087" s="1"/>
      <c r="H15087" s="1"/>
      <c r="I15087" s="1"/>
      <c r="J15087" s="1"/>
      <c r="K15087" s="1"/>
      <c r="L15087" s="1"/>
      <c r="M15087" s="1"/>
      <c r="N15087" s="1"/>
    </row>
    <row r="15088" spans="6:14" x14ac:dyDescent="0.25">
      <c r="F15088" s="1"/>
      <c r="G15088" s="1"/>
      <c r="H15088" s="1"/>
      <c r="I15088" s="1"/>
      <c r="J15088" s="1"/>
      <c r="K15088" s="1"/>
      <c r="L15088" s="1"/>
      <c r="M15088" s="1"/>
      <c r="N15088" s="1"/>
    </row>
    <row r="15089" spans="6:14" x14ac:dyDescent="0.25">
      <c r="F15089" s="1"/>
      <c r="G15089" s="1"/>
      <c r="H15089" s="1"/>
      <c r="I15089" s="1"/>
      <c r="J15089" s="1"/>
      <c r="K15089" s="1"/>
      <c r="L15089" s="1"/>
      <c r="M15089" s="1"/>
      <c r="N15089" s="1"/>
    </row>
    <row r="15090" spans="6:14" x14ac:dyDescent="0.25">
      <c r="F15090" s="1"/>
      <c r="G15090" s="1"/>
      <c r="H15090" s="1"/>
      <c r="I15090" s="1"/>
      <c r="J15090" s="1"/>
      <c r="K15090" s="1"/>
      <c r="L15090" s="1"/>
      <c r="M15090" s="1"/>
      <c r="N15090" s="1"/>
    </row>
    <row r="15091" spans="6:14" x14ac:dyDescent="0.25">
      <c r="F15091" s="1"/>
      <c r="G15091" s="1"/>
      <c r="H15091" s="1"/>
      <c r="I15091" s="1"/>
      <c r="J15091" s="1"/>
      <c r="K15091" s="1"/>
      <c r="L15091" s="1"/>
      <c r="M15091" s="1"/>
      <c r="N15091" s="1"/>
    </row>
    <row r="15092" spans="6:14" x14ac:dyDescent="0.25">
      <c r="F15092" s="1"/>
      <c r="G15092" s="1"/>
      <c r="H15092" s="1"/>
      <c r="I15092" s="1"/>
      <c r="J15092" s="1"/>
      <c r="K15092" s="1"/>
      <c r="L15092" s="1"/>
      <c r="M15092" s="1"/>
      <c r="N15092" s="1"/>
    </row>
    <row r="15093" spans="6:14" x14ac:dyDescent="0.25">
      <c r="F15093" s="1"/>
      <c r="G15093" s="1"/>
      <c r="H15093" s="1"/>
      <c r="I15093" s="1"/>
      <c r="J15093" s="1"/>
      <c r="K15093" s="1"/>
      <c r="L15093" s="1"/>
      <c r="M15093" s="1"/>
      <c r="N15093" s="1"/>
    </row>
    <row r="15094" spans="6:14" x14ac:dyDescent="0.25">
      <c r="F15094" s="1"/>
      <c r="G15094" s="1"/>
      <c r="H15094" s="1"/>
      <c r="I15094" s="1"/>
      <c r="J15094" s="1"/>
      <c r="K15094" s="1"/>
      <c r="L15094" s="1"/>
      <c r="M15094" s="1"/>
      <c r="N15094" s="1"/>
    </row>
    <row r="15095" spans="6:14" x14ac:dyDescent="0.25">
      <c r="F15095" s="1"/>
      <c r="G15095" s="1"/>
      <c r="H15095" s="1"/>
      <c r="I15095" s="1"/>
      <c r="J15095" s="1"/>
      <c r="K15095" s="1"/>
      <c r="L15095" s="1"/>
      <c r="M15095" s="1"/>
      <c r="N15095" s="1"/>
    </row>
    <row r="15096" spans="6:14" x14ac:dyDescent="0.25">
      <c r="F15096" s="1"/>
      <c r="G15096" s="1"/>
      <c r="H15096" s="1"/>
      <c r="I15096" s="1"/>
      <c r="J15096" s="1"/>
      <c r="K15096" s="1"/>
      <c r="L15096" s="1"/>
      <c r="M15096" s="1"/>
      <c r="N15096" s="1"/>
    </row>
    <row r="15097" spans="6:14" x14ac:dyDescent="0.25">
      <c r="F15097" s="1"/>
      <c r="G15097" s="1"/>
      <c r="H15097" s="1"/>
      <c r="I15097" s="1"/>
      <c r="J15097" s="1"/>
      <c r="K15097" s="1"/>
      <c r="L15097" s="1"/>
      <c r="M15097" s="1"/>
      <c r="N15097" s="1"/>
    </row>
    <row r="15098" spans="6:14" x14ac:dyDescent="0.25">
      <c r="F15098" s="1"/>
      <c r="G15098" s="1"/>
      <c r="H15098" s="1"/>
      <c r="I15098" s="1"/>
      <c r="J15098" s="1"/>
      <c r="K15098" s="1"/>
      <c r="L15098" s="1"/>
      <c r="M15098" s="1"/>
      <c r="N15098" s="1"/>
    </row>
    <row r="15099" spans="6:14" x14ac:dyDescent="0.25">
      <c r="F15099" s="1"/>
      <c r="G15099" s="1"/>
      <c r="H15099" s="1"/>
      <c r="I15099" s="1"/>
      <c r="J15099" s="1"/>
      <c r="K15099" s="1"/>
      <c r="L15099" s="1"/>
      <c r="M15099" s="1"/>
      <c r="N15099" s="1"/>
    </row>
    <row r="15100" spans="6:14" x14ac:dyDescent="0.25">
      <c r="F15100" s="1"/>
      <c r="G15100" s="1"/>
      <c r="H15100" s="1"/>
      <c r="I15100" s="1"/>
      <c r="J15100" s="1"/>
      <c r="K15100" s="1"/>
      <c r="L15100" s="1"/>
      <c r="M15100" s="1"/>
      <c r="N15100" s="1"/>
    </row>
    <row r="15101" spans="6:14" x14ac:dyDescent="0.25">
      <c r="F15101" s="1"/>
      <c r="G15101" s="1"/>
      <c r="H15101" s="1"/>
      <c r="I15101" s="1"/>
      <c r="J15101" s="1"/>
      <c r="K15101" s="1"/>
      <c r="L15101" s="1"/>
      <c r="M15101" s="1"/>
      <c r="N15101" s="1"/>
    </row>
    <row r="15102" spans="6:14" x14ac:dyDescent="0.25">
      <c r="F15102" s="1"/>
      <c r="G15102" s="1"/>
      <c r="H15102" s="1"/>
      <c r="I15102" s="1"/>
      <c r="J15102" s="1"/>
      <c r="K15102" s="1"/>
      <c r="L15102" s="1"/>
      <c r="M15102" s="1"/>
      <c r="N15102" s="1"/>
    </row>
    <row r="15103" spans="6:14" x14ac:dyDescent="0.25">
      <c r="F15103" s="1"/>
      <c r="G15103" s="1"/>
      <c r="H15103" s="1"/>
      <c r="I15103" s="1"/>
      <c r="J15103" s="1"/>
      <c r="K15103" s="1"/>
      <c r="L15103" s="1"/>
      <c r="M15103" s="1"/>
      <c r="N15103" s="1"/>
    </row>
    <row r="15104" spans="6:14" x14ac:dyDescent="0.25">
      <c r="F15104" s="1"/>
      <c r="G15104" s="1"/>
      <c r="H15104" s="1"/>
      <c r="I15104" s="1"/>
      <c r="J15104" s="1"/>
      <c r="K15104" s="1"/>
      <c r="L15104" s="1"/>
      <c r="M15104" s="1"/>
      <c r="N15104" s="1"/>
    </row>
    <row r="15105" spans="6:14" x14ac:dyDescent="0.25">
      <c r="F15105" s="1"/>
      <c r="G15105" s="1"/>
      <c r="H15105" s="1"/>
      <c r="I15105" s="1"/>
      <c r="J15105" s="1"/>
      <c r="K15105" s="1"/>
      <c r="L15105" s="1"/>
      <c r="M15105" s="1"/>
      <c r="N15105" s="1"/>
    </row>
    <row r="15106" spans="6:14" x14ac:dyDescent="0.25">
      <c r="F15106" s="1"/>
      <c r="G15106" s="1"/>
      <c r="H15106" s="1"/>
      <c r="I15106" s="1"/>
      <c r="J15106" s="1"/>
      <c r="K15106" s="1"/>
      <c r="L15106" s="1"/>
      <c r="M15106" s="1"/>
      <c r="N15106" s="1"/>
    </row>
    <row r="15107" spans="6:14" x14ac:dyDescent="0.25">
      <c r="F15107" s="1"/>
      <c r="G15107" s="1"/>
      <c r="H15107" s="1"/>
      <c r="I15107" s="1"/>
      <c r="J15107" s="1"/>
      <c r="K15107" s="1"/>
      <c r="L15107" s="1"/>
      <c r="M15107" s="1"/>
      <c r="N15107" s="1"/>
    </row>
    <row r="15108" spans="6:14" x14ac:dyDescent="0.25">
      <c r="F15108" s="1"/>
      <c r="G15108" s="1"/>
      <c r="H15108" s="1"/>
      <c r="I15108" s="1"/>
      <c r="J15108" s="1"/>
      <c r="K15108" s="1"/>
      <c r="L15108" s="1"/>
      <c r="M15108" s="1"/>
      <c r="N15108" s="1"/>
    </row>
    <row r="15109" spans="6:14" x14ac:dyDescent="0.25">
      <c r="F15109" s="1"/>
      <c r="G15109" s="1"/>
      <c r="H15109" s="1"/>
      <c r="I15109" s="1"/>
      <c r="J15109" s="1"/>
      <c r="K15109" s="1"/>
      <c r="L15109" s="1"/>
      <c r="M15109" s="1"/>
      <c r="N15109" s="1"/>
    </row>
    <row r="15110" spans="6:14" x14ac:dyDescent="0.25">
      <c r="F15110" s="1"/>
      <c r="G15110" s="1"/>
      <c r="H15110" s="1"/>
      <c r="I15110" s="1"/>
      <c r="J15110" s="1"/>
      <c r="K15110" s="1"/>
      <c r="L15110" s="1"/>
      <c r="M15110" s="1"/>
      <c r="N15110" s="1"/>
    </row>
    <row r="15111" spans="6:14" x14ac:dyDescent="0.25">
      <c r="F15111" s="1"/>
      <c r="G15111" s="1"/>
      <c r="H15111" s="1"/>
      <c r="I15111" s="1"/>
      <c r="J15111" s="1"/>
      <c r="K15111" s="1"/>
      <c r="L15111" s="1"/>
      <c r="M15111" s="1"/>
      <c r="N15111" s="1"/>
    </row>
    <row r="15112" spans="6:14" x14ac:dyDescent="0.25">
      <c r="F15112" s="1"/>
      <c r="G15112" s="1"/>
      <c r="H15112" s="1"/>
      <c r="I15112" s="1"/>
      <c r="J15112" s="1"/>
      <c r="K15112" s="1"/>
      <c r="L15112" s="1"/>
      <c r="M15112" s="1"/>
      <c r="N15112" s="1"/>
    </row>
    <row r="15113" spans="6:14" x14ac:dyDescent="0.25">
      <c r="F15113" s="1"/>
      <c r="G15113" s="1"/>
      <c r="H15113" s="1"/>
      <c r="I15113" s="1"/>
      <c r="J15113" s="1"/>
      <c r="K15113" s="1"/>
      <c r="L15113" s="1"/>
      <c r="M15113" s="1"/>
      <c r="N15113" s="1"/>
    </row>
    <row r="15114" spans="6:14" x14ac:dyDescent="0.25">
      <c r="F15114" s="1"/>
      <c r="G15114" s="1"/>
      <c r="H15114" s="1"/>
      <c r="I15114" s="1"/>
      <c r="J15114" s="1"/>
      <c r="K15114" s="1"/>
      <c r="L15114" s="1"/>
      <c r="M15114" s="1"/>
      <c r="N15114" s="1"/>
    </row>
    <row r="15115" spans="6:14" x14ac:dyDescent="0.25">
      <c r="F15115" s="1"/>
      <c r="G15115" s="1"/>
      <c r="H15115" s="1"/>
      <c r="I15115" s="1"/>
      <c r="J15115" s="1"/>
      <c r="K15115" s="1"/>
      <c r="L15115" s="1"/>
      <c r="M15115" s="1"/>
      <c r="N15115" s="1"/>
    </row>
    <row r="15116" spans="6:14" x14ac:dyDescent="0.25">
      <c r="F15116" s="1"/>
      <c r="G15116" s="1"/>
      <c r="H15116" s="1"/>
      <c r="I15116" s="1"/>
      <c r="J15116" s="1"/>
      <c r="K15116" s="1"/>
      <c r="L15116" s="1"/>
      <c r="M15116" s="1"/>
      <c r="N15116" s="1"/>
    </row>
    <row r="15117" spans="6:14" x14ac:dyDescent="0.25">
      <c r="F15117" s="1"/>
      <c r="G15117" s="1"/>
      <c r="H15117" s="1"/>
      <c r="I15117" s="1"/>
      <c r="J15117" s="1"/>
      <c r="K15117" s="1"/>
      <c r="L15117" s="1"/>
      <c r="M15117" s="1"/>
      <c r="N15117" s="1"/>
    </row>
    <row r="15118" spans="6:14" x14ac:dyDescent="0.25">
      <c r="F15118" s="1"/>
      <c r="G15118" s="1"/>
      <c r="H15118" s="1"/>
      <c r="I15118" s="1"/>
      <c r="J15118" s="1"/>
      <c r="K15118" s="1"/>
      <c r="L15118" s="1"/>
      <c r="M15118" s="1"/>
      <c r="N15118" s="1"/>
    </row>
    <row r="15119" spans="6:14" x14ac:dyDescent="0.25">
      <c r="F15119" s="1"/>
      <c r="G15119" s="1"/>
      <c r="H15119" s="1"/>
      <c r="I15119" s="1"/>
      <c r="J15119" s="1"/>
      <c r="K15119" s="1"/>
      <c r="L15119" s="1"/>
      <c r="M15119" s="1"/>
      <c r="N15119" s="1"/>
    </row>
    <row r="15120" spans="6:14" x14ac:dyDescent="0.25">
      <c r="F15120" s="1"/>
      <c r="G15120" s="1"/>
      <c r="H15120" s="1"/>
      <c r="I15120" s="1"/>
      <c r="J15120" s="1"/>
      <c r="K15120" s="1"/>
      <c r="L15120" s="1"/>
      <c r="M15120" s="1"/>
      <c r="N15120" s="1"/>
    </row>
    <row r="15121" spans="6:14" x14ac:dyDescent="0.25">
      <c r="F15121" s="1"/>
      <c r="G15121" s="1"/>
      <c r="H15121" s="1"/>
      <c r="I15121" s="1"/>
      <c r="J15121" s="1"/>
      <c r="K15121" s="1"/>
      <c r="L15121" s="1"/>
      <c r="M15121" s="1"/>
      <c r="N15121" s="1"/>
    </row>
    <row r="15122" spans="6:14" x14ac:dyDescent="0.25">
      <c r="F15122" s="1"/>
      <c r="G15122" s="1"/>
      <c r="H15122" s="1"/>
      <c r="I15122" s="1"/>
      <c r="J15122" s="1"/>
      <c r="K15122" s="1"/>
      <c r="L15122" s="1"/>
      <c r="M15122" s="1"/>
      <c r="N15122" s="1"/>
    </row>
    <row r="15123" spans="6:14" x14ac:dyDescent="0.25">
      <c r="F15123" s="1"/>
      <c r="G15123" s="1"/>
      <c r="H15123" s="1"/>
      <c r="I15123" s="1"/>
      <c r="J15123" s="1"/>
      <c r="K15123" s="1"/>
      <c r="L15123" s="1"/>
      <c r="M15123" s="1"/>
      <c r="N15123" s="1"/>
    </row>
    <row r="15124" spans="6:14" x14ac:dyDescent="0.25">
      <c r="F15124" s="1"/>
      <c r="G15124" s="1"/>
      <c r="H15124" s="1"/>
      <c r="I15124" s="1"/>
      <c r="J15124" s="1"/>
      <c r="K15124" s="1"/>
      <c r="L15124" s="1"/>
      <c r="M15124" s="1"/>
      <c r="N15124" s="1"/>
    </row>
    <row r="15125" spans="6:14" x14ac:dyDescent="0.25">
      <c r="F15125" s="1"/>
      <c r="G15125" s="1"/>
      <c r="H15125" s="1"/>
      <c r="I15125" s="1"/>
      <c r="J15125" s="1"/>
      <c r="K15125" s="1"/>
      <c r="L15125" s="1"/>
      <c r="M15125" s="1"/>
      <c r="N15125" s="1"/>
    </row>
    <row r="15126" spans="6:14" x14ac:dyDescent="0.25">
      <c r="F15126" s="1"/>
      <c r="G15126" s="1"/>
      <c r="H15126" s="1"/>
      <c r="I15126" s="1"/>
      <c r="J15126" s="1"/>
      <c r="K15126" s="1"/>
      <c r="L15126" s="1"/>
      <c r="M15126" s="1"/>
      <c r="N15126" s="1"/>
    </row>
    <row r="15127" spans="6:14" x14ac:dyDescent="0.25">
      <c r="F15127" s="1"/>
      <c r="G15127" s="1"/>
      <c r="H15127" s="1"/>
      <c r="I15127" s="1"/>
      <c r="J15127" s="1"/>
      <c r="K15127" s="1"/>
      <c r="L15127" s="1"/>
      <c r="M15127" s="1"/>
      <c r="N15127" s="1"/>
    </row>
    <row r="15128" spans="6:14" x14ac:dyDescent="0.25">
      <c r="F15128" s="1"/>
      <c r="G15128" s="1"/>
      <c r="H15128" s="1"/>
      <c r="I15128" s="1"/>
      <c r="J15128" s="1"/>
      <c r="K15128" s="1"/>
      <c r="L15128" s="1"/>
      <c r="M15128" s="1"/>
      <c r="N15128" s="1"/>
    </row>
    <row r="15129" spans="6:14" x14ac:dyDescent="0.25">
      <c r="F15129" s="1"/>
      <c r="G15129" s="1"/>
      <c r="H15129" s="1"/>
      <c r="I15129" s="1"/>
      <c r="J15129" s="1"/>
      <c r="K15129" s="1"/>
      <c r="L15129" s="1"/>
      <c r="M15129" s="1"/>
      <c r="N15129" s="1"/>
    </row>
    <row r="15130" spans="6:14" x14ac:dyDescent="0.25">
      <c r="F15130" s="1"/>
      <c r="G15130" s="1"/>
      <c r="H15130" s="1"/>
      <c r="I15130" s="1"/>
      <c r="J15130" s="1"/>
      <c r="K15130" s="1"/>
      <c r="L15130" s="1"/>
      <c r="M15130" s="1"/>
      <c r="N15130" s="1"/>
    </row>
    <row r="15131" spans="6:14" x14ac:dyDescent="0.25">
      <c r="F15131" s="1"/>
      <c r="G15131" s="1"/>
      <c r="H15131" s="1"/>
      <c r="I15131" s="1"/>
      <c r="J15131" s="1"/>
      <c r="K15131" s="1"/>
      <c r="L15131" s="1"/>
      <c r="M15131" s="1"/>
      <c r="N15131" s="1"/>
    </row>
    <row r="15132" spans="6:14" x14ac:dyDescent="0.25">
      <c r="F15132" s="1"/>
      <c r="G15132" s="1"/>
      <c r="H15132" s="1"/>
      <c r="I15132" s="1"/>
      <c r="J15132" s="1"/>
      <c r="K15132" s="1"/>
      <c r="L15132" s="1"/>
      <c r="M15132" s="1"/>
      <c r="N15132" s="1"/>
    </row>
    <row r="15133" spans="6:14" x14ac:dyDescent="0.25">
      <c r="F15133" s="1"/>
      <c r="G15133" s="1"/>
      <c r="H15133" s="1"/>
      <c r="I15133" s="1"/>
      <c r="J15133" s="1"/>
      <c r="K15133" s="1"/>
      <c r="L15133" s="1"/>
      <c r="M15133" s="1"/>
      <c r="N15133" s="1"/>
    </row>
    <row r="15134" spans="6:14" x14ac:dyDescent="0.25">
      <c r="F15134" s="1"/>
      <c r="G15134" s="1"/>
      <c r="H15134" s="1"/>
      <c r="I15134" s="1"/>
      <c r="J15134" s="1"/>
      <c r="K15134" s="1"/>
      <c r="L15134" s="1"/>
      <c r="M15134" s="1"/>
      <c r="N15134" s="1"/>
    </row>
    <row r="15135" spans="6:14" x14ac:dyDescent="0.25">
      <c r="F15135" s="1"/>
      <c r="G15135" s="1"/>
      <c r="H15135" s="1"/>
      <c r="I15135" s="1"/>
      <c r="J15135" s="1"/>
      <c r="K15135" s="1"/>
      <c r="L15135" s="1"/>
      <c r="M15135" s="1"/>
      <c r="N15135" s="1"/>
    </row>
    <row r="15136" spans="6:14" x14ac:dyDescent="0.25">
      <c r="F15136" s="1"/>
      <c r="G15136" s="1"/>
      <c r="H15136" s="1"/>
      <c r="I15136" s="1"/>
      <c r="J15136" s="1"/>
      <c r="K15136" s="1"/>
      <c r="L15136" s="1"/>
      <c r="M15136" s="1"/>
      <c r="N15136" s="1"/>
    </row>
    <row r="15137" spans="6:14" x14ac:dyDescent="0.25">
      <c r="F15137" s="1"/>
      <c r="G15137" s="1"/>
      <c r="H15137" s="1"/>
      <c r="I15137" s="1"/>
      <c r="J15137" s="1"/>
      <c r="K15137" s="1"/>
      <c r="L15137" s="1"/>
      <c r="M15137" s="1"/>
      <c r="N15137" s="1"/>
    </row>
    <row r="15138" spans="6:14" x14ac:dyDescent="0.25">
      <c r="F15138" s="1"/>
      <c r="G15138" s="1"/>
      <c r="H15138" s="1"/>
      <c r="I15138" s="1"/>
      <c r="J15138" s="1"/>
      <c r="K15138" s="1"/>
      <c r="L15138" s="1"/>
      <c r="M15138" s="1"/>
      <c r="N15138" s="1"/>
    </row>
    <row r="15139" spans="6:14" x14ac:dyDescent="0.25">
      <c r="F15139" s="1"/>
      <c r="G15139" s="1"/>
      <c r="H15139" s="1"/>
      <c r="I15139" s="1"/>
      <c r="J15139" s="1"/>
      <c r="K15139" s="1"/>
      <c r="L15139" s="1"/>
      <c r="M15139" s="1"/>
      <c r="N15139" s="1"/>
    </row>
    <row r="15140" spans="6:14" x14ac:dyDescent="0.25">
      <c r="F15140" s="1"/>
      <c r="G15140" s="1"/>
      <c r="H15140" s="1"/>
      <c r="I15140" s="1"/>
      <c r="J15140" s="1"/>
      <c r="K15140" s="1"/>
      <c r="L15140" s="1"/>
      <c r="M15140" s="1"/>
      <c r="N15140" s="1"/>
    </row>
    <row r="15141" spans="6:14" x14ac:dyDescent="0.25">
      <c r="F15141" s="1"/>
      <c r="G15141" s="1"/>
      <c r="H15141" s="1"/>
      <c r="I15141" s="1"/>
      <c r="J15141" s="1"/>
      <c r="K15141" s="1"/>
      <c r="L15141" s="1"/>
      <c r="M15141" s="1"/>
      <c r="N15141" s="1"/>
    </row>
    <row r="15142" spans="6:14" x14ac:dyDescent="0.25">
      <c r="F15142" s="1"/>
      <c r="G15142" s="1"/>
      <c r="H15142" s="1"/>
      <c r="I15142" s="1"/>
      <c r="J15142" s="1"/>
      <c r="K15142" s="1"/>
      <c r="L15142" s="1"/>
      <c r="M15142" s="1"/>
      <c r="N15142" s="1"/>
    </row>
    <row r="15143" spans="6:14" x14ac:dyDescent="0.25">
      <c r="F15143" s="1"/>
      <c r="G15143" s="1"/>
      <c r="H15143" s="1"/>
      <c r="I15143" s="1"/>
      <c r="J15143" s="1"/>
      <c r="K15143" s="1"/>
      <c r="L15143" s="1"/>
      <c r="M15143" s="1"/>
      <c r="N15143" s="1"/>
    </row>
    <row r="15144" spans="6:14" x14ac:dyDescent="0.25">
      <c r="F15144" s="1"/>
      <c r="G15144" s="1"/>
      <c r="H15144" s="1"/>
      <c r="I15144" s="1"/>
      <c r="J15144" s="1"/>
      <c r="K15144" s="1"/>
      <c r="L15144" s="1"/>
      <c r="M15144" s="1"/>
      <c r="N15144" s="1"/>
    </row>
    <row r="15145" spans="6:14" x14ac:dyDescent="0.25">
      <c r="F15145" s="1"/>
      <c r="G15145" s="1"/>
      <c r="H15145" s="1"/>
      <c r="I15145" s="1"/>
      <c r="J15145" s="1"/>
      <c r="K15145" s="1"/>
      <c r="L15145" s="1"/>
      <c r="M15145" s="1"/>
      <c r="N15145" s="1"/>
    </row>
    <row r="15146" spans="6:14" x14ac:dyDescent="0.25">
      <c r="F15146" s="1"/>
      <c r="G15146" s="1"/>
      <c r="H15146" s="1"/>
      <c r="I15146" s="1"/>
      <c r="J15146" s="1"/>
      <c r="K15146" s="1"/>
      <c r="L15146" s="1"/>
      <c r="M15146" s="1"/>
      <c r="N15146" s="1"/>
    </row>
    <row r="15147" spans="6:14" x14ac:dyDescent="0.25">
      <c r="F15147" s="1"/>
      <c r="G15147" s="1"/>
      <c r="H15147" s="1"/>
      <c r="I15147" s="1"/>
      <c r="J15147" s="1"/>
      <c r="K15147" s="1"/>
      <c r="L15147" s="1"/>
      <c r="M15147" s="1"/>
      <c r="N15147" s="1"/>
    </row>
    <row r="15148" spans="6:14" x14ac:dyDescent="0.25">
      <c r="F15148" s="1"/>
      <c r="G15148" s="1"/>
      <c r="H15148" s="1"/>
      <c r="I15148" s="1"/>
      <c r="J15148" s="1"/>
      <c r="K15148" s="1"/>
      <c r="L15148" s="1"/>
      <c r="M15148" s="1"/>
      <c r="N15148" s="1"/>
    </row>
    <row r="15149" spans="6:14" x14ac:dyDescent="0.25">
      <c r="F15149" s="1"/>
      <c r="G15149" s="1"/>
      <c r="H15149" s="1"/>
      <c r="I15149" s="1"/>
      <c r="J15149" s="1"/>
      <c r="K15149" s="1"/>
      <c r="L15149" s="1"/>
      <c r="M15149" s="1"/>
      <c r="N15149" s="1"/>
    </row>
    <row r="15150" spans="6:14" x14ac:dyDescent="0.25">
      <c r="F15150" s="1"/>
      <c r="G15150" s="1"/>
      <c r="H15150" s="1"/>
      <c r="I15150" s="1"/>
      <c r="J15150" s="1"/>
      <c r="K15150" s="1"/>
      <c r="L15150" s="1"/>
      <c r="M15150" s="1"/>
      <c r="N15150" s="1"/>
    </row>
    <row r="15151" spans="6:14" x14ac:dyDescent="0.25">
      <c r="F15151" s="1"/>
      <c r="G15151" s="1"/>
      <c r="H15151" s="1"/>
      <c r="I15151" s="1"/>
      <c r="J15151" s="1"/>
      <c r="K15151" s="1"/>
      <c r="L15151" s="1"/>
      <c r="M15151" s="1"/>
      <c r="N15151" s="1"/>
    </row>
    <row r="15152" spans="6:14" x14ac:dyDescent="0.25">
      <c r="F15152" s="1"/>
      <c r="G15152" s="1"/>
      <c r="H15152" s="1"/>
      <c r="I15152" s="1"/>
      <c r="J15152" s="1"/>
      <c r="K15152" s="1"/>
      <c r="L15152" s="1"/>
      <c r="M15152" s="1"/>
      <c r="N15152" s="1"/>
    </row>
    <row r="15153" spans="6:14" x14ac:dyDescent="0.25">
      <c r="F15153" s="1"/>
      <c r="G15153" s="1"/>
      <c r="H15153" s="1"/>
      <c r="I15153" s="1"/>
      <c r="J15153" s="1"/>
      <c r="K15153" s="1"/>
      <c r="L15153" s="1"/>
      <c r="M15153" s="1"/>
      <c r="N15153" s="1"/>
    </row>
    <row r="15154" spans="6:14" x14ac:dyDescent="0.25">
      <c r="F15154" s="1"/>
      <c r="G15154" s="1"/>
      <c r="H15154" s="1"/>
      <c r="I15154" s="1"/>
      <c r="J15154" s="1"/>
      <c r="K15154" s="1"/>
      <c r="L15154" s="1"/>
      <c r="M15154" s="1"/>
      <c r="N15154" s="1"/>
    </row>
    <row r="15155" spans="6:14" x14ac:dyDescent="0.25">
      <c r="F15155" s="1"/>
      <c r="G15155" s="1"/>
      <c r="H15155" s="1"/>
      <c r="I15155" s="1"/>
      <c r="J15155" s="1"/>
      <c r="K15155" s="1"/>
      <c r="L15155" s="1"/>
      <c r="M15155" s="1"/>
      <c r="N15155" s="1"/>
    </row>
    <row r="15156" spans="6:14" x14ac:dyDescent="0.25">
      <c r="F15156" s="1"/>
      <c r="G15156" s="1"/>
      <c r="H15156" s="1"/>
      <c r="I15156" s="1"/>
      <c r="J15156" s="1"/>
      <c r="K15156" s="1"/>
      <c r="L15156" s="1"/>
      <c r="M15156" s="1"/>
      <c r="N15156" s="1"/>
    </row>
    <row r="15157" spans="6:14" x14ac:dyDescent="0.25">
      <c r="F15157" s="1"/>
      <c r="G15157" s="1"/>
      <c r="H15157" s="1"/>
      <c r="I15157" s="1"/>
      <c r="J15157" s="1"/>
      <c r="K15157" s="1"/>
      <c r="L15157" s="1"/>
      <c r="M15157" s="1"/>
      <c r="N15157" s="1"/>
    </row>
    <row r="15158" spans="6:14" x14ac:dyDescent="0.25">
      <c r="F15158" s="1"/>
      <c r="G15158" s="1"/>
      <c r="H15158" s="1"/>
      <c r="I15158" s="1"/>
      <c r="J15158" s="1"/>
      <c r="K15158" s="1"/>
      <c r="L15158" s="1"/>
      <c r="M15158" s="1"/>
      <c r="N15158" s="1"/>
    </row>
    <row r="15159" spans="6:14" x14ac:dyDescent="0.25">
      <c r="F15159" s="1"/>
      <c r="G15159" s="1"/>
      <c r="H15159" s="1"/>
      <c r="I15159" s="1"/>
      <c r="J15159" s="1"/>
      <c r="K15159" s="1"/>
      <c r="L15159" s="1"/>
      <c r="M15159" s="1"/>
      <c r="N15159" s="1"/>
    </row>
    <row r="15160" spans="6:14" x14ac:dyDescent="0.25">
      <c r="F15160" s="1"/>
      <c r="G15160" s="1"/>
      <c r="H15160" s="1"/>
      <c r="I15160" s="1"/>
      <c r="J15160" s="1"/>
      <c r="K15160" s="1"/>
      <c r="L15160" s="1"/>
      <c r="M15160" s="1"/>
      <c r="N15160" s="1"/>
    </row>
    <row r="15161" spans="6:14" x14ac:dyDescent="0.25">
      <c r="F15161" s="1"/>
      <c r="G15161" s="1"/>
      <c r="H15161" s="1"/>
      <c r="I15161" s="1"/>
      <c r="J15161" s="1"/>
      <c r="K15161" s="1"/>
      <c r="L15161" s="1"/>
      <c r="M15161" s="1"/>
      <c r="N15161" s="1"/>
    </row>
    <row r="15162" spans="6:14" x14ac:dyDescent="0.25">
      <c r="F15162" s="1"/>
      <c r="G15162" s="1"/>
      <c r="H15162" s="1"/>
      <c r="I15162" s="1"/>
      <c r="J15162" s="1"/>
      <c r="K15162" s="1"/>
      <c r="L15162" s="1"/>
      <c r="M15162" s="1"/>
      <c r="N15162" s="1"/>
    </row>
    <row r="15163" spans="6:14" x14ac:dyDescent="0.25">
      <c r="F15163" s="1"/>
      <c r="G15163" s="1"/>
      <c r="H15163" s="1"/>
      <c r="I15163" s="1"/>
      <c r="J15163" s="1"/>
      <c r="K15163" s="1"/>
      <c r="L15163" s="1"/>
      <c r="M15163" s="1"/>
      <c r="N15163" s="1"/>
    </row>
    <row r="15164" spans="6:14" x14ac:dyDescent="0.25">
      <c r="F15164" s="1"/>
      <c r="G15164" s="1"/>
      <c r="H15164" s="1"/>
      <c r="I15164" s="1"/>
      <c r="J15164" s="1"/>
      <c r="K15164" s="1"/>
      <c r="L15164" s="1"/>
      <c r="M15164" s="1"/>
      <c r="N15164" s="1"/>
    </row>
    <row r="15165" spans="6:14" x14ac:dyDescent="0.25">
      <c r="F15165" s="1"/>
      <c r="G15165" s="1"/>
      <c r="H15165" s="1"/>
      <c r="I15165" s="1"/>
      <c r="J15165" s="1"/>
      <c r="K15165" s="1"/>
      <c r="L15165" s="1"/>
      <c r="M15165" s="1"/>
      <c r="N15165" s="1"/>
    </row>
    <row r="15166" spans="6:14" x14ac:dyDescent="0.25">
      <c r="F15166" s="1"/>
      <c r="G15166" s="1"/>
      <c r="H15166" s="1"/>
      <c r="I15166" s="1"/>
      <c r="J15166" s="1"/>
      <c r="K15166" s="1"/>
      <c r="L15166" s="1"/>
      <c r="M15166" s="1"/>
      <c r="N15166" s="1"/>
    </row>
    <row r="15167" spans="6:14" x14ac:dyDescent="0.25">
      <c r="F15167" s="1"/>
      <c r="G15167" s="1"/>
      <c r="H15167" s="1"/>
      <c r="I15167" s="1"/>
      <c r="J15167" s="1"/>
      <c r="K15167" s="1"/>
      <c r="L15167" s="1"/>
      <c r="M15167" s="1"/>
      <c r="N15167" s="1"/>
    </row>
    <row r="15168" spans="6:14" x14ac:dyDescent="0.25">
      <c r="F15168" s="1"/>
      <c r="G15168" s="1"/>
      <c r="H15168" s="1"/>
      <c r="I15168" s="1"/>
      <c r="J15168" s="1"/>
      <c r="K15168" s="1"/>
      <c r="L15168" s="1"/>
      <c r="M15168" s="1"/>
      <c r="N15168" s="1"/>
    </row>
    <row r="15169" spans="6:14" x14ac:dyDescent="0.25">
      <c r="F15169" s="1"/>
      <c r="G15169" s="1"/>
      <c r="H15169" s="1"/>
      <c r="I15169" s="1"/>
      <c r="J15169" s="1"/>
      <c r="K15169" s="1"/>
      <c r="L15169" s="1"/>
      <c r="M15169" s="1"/>
      <c r="N15169" s="1"/>
    </row>
    <row r="15170" spans="6:14" x14ac:dyDescent="0.25">
      <c r="F15170" s="1"/>
      <c r="G15170" s="1"/>
      <c r="H15170" s="1"/>
      <c r="I15170" s="1"/>
      <c r="J15170" s="1"/>
      <c r="K15170" s="1"/>
      <c r="L15170" s="1"/>
      <c r="M15170" s="1"/>
      <c r="N15170" s="1"/>
    </row>
    <row r="15171" spans="6:14" x14ac:dyDescent="0.25">
      <c r="F15171" s="1"/>
      <c r="G15171" s="1"/>
      <c r="H15171" s="1"/>
      <c r="I15171" s="1"/>
      <c r="J15171" s="1"/>
      <c r="K15171" s="1"/>
      <c r="L15171" s="1"/>
      <c r="M15171" s="1"/>
      <c r="N15171" s="1"/>
    </row>
    <row r="15172" spans="6:14" x14ac:dyDescent="0.25">
      <c r="F15172" s="1"/>
      <c r="G15172" s="1"/>
      <c r="H15172" s="1"/>
      <c r="I15172" s="1"/>
      <c r="J15172" s="1"/>
      <c r="K15172" s="1"/>
      <c r="L15172" s="1"/>
      <c r="M15172" s="1"/>
      <c r="N15172" s="1"/>
    </row>
    <row r="15173" spans="6:14" x14ac:dyDescent="0.25">
      <c r="F15173" s="1"/>
      <c r="G15173" s="1"/>
      <c r="H15173" s="1"/>
      <c r="I15173" s="1"/>
      <c r="J15173" s="1"/>
      <c r="K15173" s="1"/>
      <c r="L15173" s="1"/>
      <c r="M15173" s="1"/>
      <c r="N15173" s="1"/>
    </row>
    <row r="15174" spans="6:14" x14ac:dyDescent="0.25">
      <c r="F15174" s="1"/>
      <c r="G15174" s="1"/>
      <c r="H15174" s="1"/>
      <c r="I15174" s="1"/>
      <c r="J15174" s="1"/>
      <c r="K15174" s="1"/>
      <c r="L15174" s="1"/>
      <c r="M15174" s="1"/>
      <c r="N15174" s="1"/>
    </row>
    <row r="15175" spans="6:14" x14ac:dyDescent="0.25">
      <c r="F15175" s="1"/>
      <c r="G15175" s="1"/>
      <c r="H15175" s="1"/>
      <c r="I15175" s="1"/>
      <c r="J15175" s="1"/>
      <c r="K15175" s="1"/>
      <c r="L15175" s="1"/>
      <c r="M15175" s="1"/>
      <c r="N15175" s="1"/>
    </row>
    <row r="15176" spans="6:14" x14ac:dyDescent="0.25">
      <c r="F15176" s="1"/>
      <c r="G15176" s="1"/>
      <c r="H15176" s="1"/>
      <c r="I15176" s="1"/>
      <c r="J15176" s="1"/>
      <c r="K15176" s="1"/>
      <c r="L15176" s="1"/>
      <c r="M15176" s="1"/>
      <c r="N15176" s="1"/>
    </row>
    <row r="15177" spans="6:14" x14ac:dyDescent="0.25">
      <c r="F15177" s="1"/>
      <c r="G15177" s="1"/>
      <c r="H15177" s="1"/>
      <c r="I15177" s="1"/>
      <c r="J15177" s="1"/>
      <c r="K15177" s="1"/>
      <c r="L15177" s="1"/>
      <c r="M15177" s="1"/>
      <c r="N15177" s="1"/>
    </row>
    <row r="15178" spans="6:14" x14ac:dyDescent="0.25">
      <c r="F15178" s="1"/>
      <c r="G15178" s="1"/>
      <c r="H15178" s="1"/>
      <c r="I15178" s="1"/>
      <c r="J15178" s="1"/>
      <c r="K15178" s="1"/>
      <c r="L15178" s="1"/>
      <c r="M15178" s="1"/>
      <c r="N15178" s="1"/>
    </row>
    <row r="15179" spans="6:14" x14ac:dyDescent="0.25">
      <c r="F15179" s="1"/>
      <c r="G15179" s="1"/>
      <c r="H15179" s="1"/>
      <c r="I15179" s="1"/>
      <c r="J15179" s="1"/>
      <c r="K15179" s="1"/>
      <c r="L15179" s="1"/>
      <c r="M15179" s="1"/>
      <c r="N15179" s="1"/>
    </row>
    <row r="15180" spans="6:14" x14ac:dyDescent="0.25">
      <c r="F15180" s="1"/>
      <c r="G15180" s="1"/>
      <c r="H15180" s="1"/>
      <c r="I15180" s="1"/>
      <c r="J15180" s="1"/>
      <c r="K15180" s="1"/>
      <c r="L15180" s="1"/>
      <c r="M15180" s="1"/>
      <c r="N15180" s="1"/>
    </row>
    <row r="15181" spans="6:14" x14ac:dyDescent="0.25">
      <c r="F15181" s="1"/>
      <c r="G15181" s="1"/>
      <c r="H15181" s="1"/>
      <c r="I15181" s="1"/>
      <c r="J15181" s="1"/>
      <c r="K15181" s="1"/>
      <c r="L15181" s="1"/>
      <c r="M15181" s="1"/>
      <c r="N15181" s="1"/>
    </row>
    <row r="15182" spans="6:14" x14ac:dyDescent="0.25">
      <c r="F15182" s="1"/>
      <c r="G15182" s="1"/>
      <c r="H15182" s="1"/>
      <c r="I15182" s="1"/>
      <c r="J15182" s="1"/>
      <c r="K15182" s="1"/>
      <c r="L15182" s="1"/>
      <c r="M15182" s="1"/>
      <c r="N15182" s="1"/>
    </row>
    <row r="15183" spans="6:14" x14ac:dyDescent="0.25">
      <c r="F15183" s="1"/>
      <c r="G15183" s="1"/>
      <c r="H15183" s="1"/>
      <c r="I15183" s="1"/>
      <c r="J15183" s="1"/>
      <c r="K15183" s="1"/>
      <c r="L15183" s="1"/>
      <c r="M15183" s="1"/>
      <c r="N15183" s="1"/>
    </row>
    <row r="15184" spans="6:14" x14ac:dyDescent="0.25">
      <c r="F15184" s="1"/>
      <c r="G15184" s="1"/>
      <c r="H15184" s="1"/>
      <c r="I15184" s="1"/>
      <c r="J15184" s="1"/>
      <c r="K15184" s="1"/>
      <c r="L15184" s="1"/>
      <c r="M15184" s="1"/>
      <c r="N15184" s="1"/>
    </row>
    <row r="15185" spans="6:14" x14ac:dyDescent="0.25">
      <c r="F15185" s="1"/>
      <c r="G15185" s="1"/>
      <c r="H15185" s="1"/>
      <c r="I15185" s="1"/>
      <c r="J15185" s="1"/>
      <c r="K15185" s="1"/>
      <c r="L15185" s="1"/>
      <c r="M15185" s="1"/>
      <c r="N15185" s="1"/>
    </row>
    <row r="15186" spans="6:14" x14ac:dyDescent="0.25">
      <c r="F15186" s="1"/>
      <c r="G15186" s="1"/>
      <c r="H15186" s="1"/>
      <c r="I15186" s="1"/>
      <c r="J15186" s="1"/>
      <c r="K15186" s="1"/>
      <c r="L15186" s="1"/>
      <c r="M15186" s="1"/>
      <c r="N15186" s="1"/>
    </row>
    <row r="15187" spans="6:14" x14ac:dyDescent="0.25">
      <c r="F15187" s="1"/>
      <c r="G15187" s="1"/>
      <c r="H15187" s="1"/>
      <c r="I15187" s="1"/>
      <c r="J15187" s="1"/>
      <c r="K15187" s="1"/>
      <c r="L15187" s="1"/>
      <c r="M15187" s="1"/>
      <c r="N15187" s="1"/>
    </row>
    <row r="15188" spans="6:14" x14ac:dyDescent="0.25">
      <c r="F15188" s="1"/>
      <c r="G15188" s="1"/>
      <c r="H15188" s="1"/>
      <c r="I15188" s="1"/>
      <c r="J15188" s="1"/>
      <c r="K15188" s="1"/>
      <c r="L15188" s="1"/>
      <c r="M15188" s="1"/>
      <c r="N15188" s="1"/>
    </row>
    <row r="15189" spans="6:14" x14ac:dyDescent="0.25">
      <c r="F15189" s="1"/>
      <c r="G15189" s="1"/>
      <c r="H15189" s="1"/>
      <c r="I15189" s="1"/>
      <c r="J15189" s="1"/>
      <c r="K15189" s="1"/>
      <c r="L15189" s="1"/>
      <c r="M15189" s="1"/>
      <c r="N15189" s="1"/>
    </row>
    <row r="15190" spans="6:14" x14ac:dyDescent="0.25">
      <c r="F15190" s="1"/>
      <c r="G15190" s="1"/>
      <c r="H15190" s="1"/>
      <c r="I15190" s="1"/>
      <c r="J15190" s="1"/>
      <c r="K15190" s="1"/>
      <c r="L15190" s="1"/>
      <c r="M15190" s="1"/>
      <c r="N15190" s="1"/>
    </row>
    <row r="15191" spans="6:14" x14ac:dyDescent="0.25">
      <c r="F15191" s="1"/>
      <c r="G15191" s="1"/>
      <c r="H15191" s="1"/>
      <c r="I15191" s="1"/>
      <c r="J15191" s="1"/>
      <c r="K15191" s="1"/>
      <c r="L15191" s="1"/>
      <c r="M15191" s="1"/>
      <c r="N15191" s="1"/>
    </row>
    <row r="15192" spans="6:14" x14ac:dyDescent="0.25">
      <c r="F15192" s="1"/>
      <c r="G15192" s="1"/>
      <c r="H15192" s="1"/>
      <c r="I15192" s="1"/>
      <c r="J15192" s="1"/>
      <c r="K15192" s="1"/>
      <c r="L15192" s="1"/>
      <c r="M15192" s="1"/>
      <c r="N15192" s="1"/>
    </row>
    <row r="15193" spans="6:14" x14ac:dyDescent="0.25">
      <c r="F15193" s="1"/>
      <c r="G15193" s="1"/>
      <c r="H15193" s="1"/>
      <c r="I15193" s="1"/>
      <c r="J15193" s="1"/>
      <c r="K15193" s="1"/>
      <c r="L15193" s="1"/>
      <c r="M15193" s="1"/>
      <c r="N15193" s="1"/>
    </row>
    <row r="15194" spans="6:14" x14ac:dyDescent="0.25">
      <c r="F15194" s="1"/>
      <c r="G15194" s="1"/>
      <c r="H15194" s="1"/>
      <c r="I15194" s="1"/>
      <c r="J15194" s="1"/>
      <c r="K15194" s="1"/>
      <c r="L15194" s="1"/>
      <c r="M15194" s="1"/>
      <c r="N15194" s="1"/>
    </row>
    <row r="15195" spans="6:14" x14ac:dyDescent="0.25">
      <c r="F15195" s="1"/>
      <c r="G15195" s="1"/>
      <c r="H15195" s="1"/>
      <c r="I15195" s="1"/>
      <c r="J15195" s="1"/>
      <c r="K15195" s="1"/>
      <c r="L15195" s="1"/>
      <c r="M15195" s="1"/>
      <c r="N15195" s="1"/>
    </row>
    <row r="15196" spans="6:14" x14ac:dyDescent="0.25">
      <c r="F15196" s="1"/>
      <c r="G15196" s="1"/>
      <c r="H15196" s="1"/>
      <c r="I15196" s="1"/>
      <c r="J15196" s="1"/>
      <c r="K15196" s="1"/>
      <c r="L15196" s="1"/>
      <c r="M15196" s="1"/>
      <c r="N15196" s="1"/>
    </row>
    <row r="15197" spans="6:14" x14ac:dyDescent="0.25">
      <c r="F15197" s="1"/>
      <c r="G15197" s="1"/>
      <c r="H15197" s="1"/>
      <c r="I15197" s="1"/>
      <c r="J15197" s="1"/>
      <c r="K15197" s="1"/>
      <c r="L15197" s="1"/>
      <c r="M15197" s="1"/>
      <c r="N15197" s="1"/>
    </row>
    <row r="15198" spans="6:14" x14ac:dyDescent="0.25">
      <c r="F15198" s="1"/>
      <c r="G15198" s="1"/>
      <c r="H15198" s="1"/>
      <c r="I15198" s="1"/>
      <c r="J15198" s="1"/>
      <c r="K15198" s="1"/>
      <c r="L15198" s="1"/>
      <c r="M15198" s="1"/>
      <c r="N15198" s="1"/>
    </row>
    <row r="15199" spans="6:14" x14ac:dyDescent="0.25">
      <c r="F15199" s="1"/>
      <c r="G15199" s="1"/>
      <c r="H15199" s="1"/>
      <c r="I15199" s="1"/>
      <c r="J15199" s="1"/>
      <c r="K15199" s="1"/>
      <c r="L15199" s="1"/>
      <c r="M15199" s="1"/>
      <c r="N15199" s="1"/>
    </row>
    <row r="15200" spans="6:14" x14ac:dyDescent="0.25">
      <c r="F15200" s="1"/>
      <c r="G15200" s="1"/>
      <c r="H15200" s="1"/>
      <c r="I15200" s="1"/>
      <c r="J15200" s="1"/>
      <c r="K15200" s="1"/>
      <c r="L15200" s="1"/>
      <c r="M15200" s="1"/>
      <c r="N15200" s="1"/>
    </row>
    <row r="15201" spans="6:14" x14ac:dyDescent="0.25">
      <c r="F15201" s="1"/>
      <c r="G15201" s="1"/>
      <c r="H15201" s="1"/>
      <c r="I15201" s="1"/>
      <c r="J15201" s="1"/>
      <c r="K15201" s="1"/>
      <c r="L15201" s="1"/>
      <c r="M15201" s="1"/>
      <c r="N15201" s="1"/>
    </row>
    <row r="15202" spans="6:14" x14ac:dyDescent="0.25">
      <c r="F15202" s="1"/>
      <c r="G15202" s="1"/>
      <c r="H15202" s="1"/>
      <c r="I15202" s="1"/>
      <c r="J15202" s="1"/>
      <c r="K15202" s="1"/>
      <c r="L15202" s="1"/>
      <c r="M15202" s="1"/>
      <c r="N15202" s="1"/>
    </row>
    <row r="15203" spans="6:14" x14ac:dyDescent="0.25">
      <c r="F15203" s="1"/>
      <c r="G15203" s="1"/>
      <c r="H15203" s="1"/>
      <c r="I15203" s="1"/>
      <c r="J15203" s="1"/>
      <c r="K15203" s="1"/>
      <c r="L15203" s="1"/>
      <c r="M15203" s="1"/>
      <c r="N15203" s="1"/>
    </row>
    <row r="15204" spans="6:14" x14ac:dyDescent="0.25">
      <c r="F15204" s="1"/>
      <c r="G15204" s="1"/>
      <c r="H15204" s="1"/>
      <c r="I15204" s="1"/>
      <c r="J15204" s="1"/>
      <c r="K15204" s="1"/>
      <c r="L15204" s="1"/>
      <c r="M15204" s="1"/>
      <c r="N15204" s="1"/>
    </row>
    <row r="15205" spans="6:14" x14ac:dyDescent="0.25">
      <c r="F15205" s="1"/>
      <c r="G15205" s="1"/>
      <c r="H15205" s="1"/>
      <c r="I15205" s="1"/>
      <c r="J15205" s="1"/>
      <c r="K15205" s="1"/>
      <c r="L15205" s="1"/>
      <c r="M15205" s="1"/>
      <c r="N15205" s="1"/>
    </row>
    <row r="15206" spans="6:14" x14ac:dyDescent="0.25">
      <c r="F15206" s="1"/>
      <c r="G15206" s="1"/>
      <c r="H15206" s="1"/>
      <c r="I15206" s="1"/>
      <c r="J15206" s="1"/>
      <c r="K15206" s="1"/>
      <c r="L15206" s="1"/>
      <c r="M15206" s="1"/>
      <c r="N15206" s="1"/>
    </row>
    <row r="15207" spans="6:14" x14ac:dyDescent="0.25">
      <c r="F15207" s="1"/>
      <c r="G15207" s="1"/>
      <c r="H15207" s="1"/>
      <c r="I15207" s="1"/>
      <c r="J15207" s="1"/>
      <c r="K15207" s="1"/>
      <c r="L15207" s="1"/>
      <c r="M15207" s="1"/>
      <c r="N15207" s="1"/>
    </row>
    <row r="15208" spans="6:14" x14ac:dyDescent="0.25">
      <c r="F15208" s="1"/>
      <c r="G15208" s="1"/>
      <c r="H15208" s="1"/>
      <c r="I15208" s="1"/>
      <c r="J15208" s="1"/>
      <c r="K15208" s="1"/>
      <c r="L15208" s="1"/>
      <c r="M15208" s="1"/>
      <c r="N15208" s="1"/>
    </row>
    <row r="15209" spans="6:14" x14ac:dyDescent="0.25">
      <c r="F15209" s="1"/>
      <c r="G15209" s="1"/>
      <c r="H15209" s="1"/>
      <c r="I15209" s="1"/>
      <c r="J15209" s="1"/>
      <c r="K15209" s="1"/>
      <c r="L15209" s="1"/>
      <c r="M15209" s="1"/>
      <c r="N15209" s="1"/>
    </row>
    <row r="15210" spans="6:14" x14ac:dyDescent="0.25">
      <c r="F15210" s="1"/>
      <c r="G15210" s="1"/>
      <c r="H15210" s="1"/>
      <c r="I15210" s="1"/>
      <c r="J15210" s="1"/>
      <c r="K15210" s="1"/>
      <c r="L15210" s="1"/>
      <c r="M15210" s="1"/>
      <c r="N15210" s="1"/>
    </row>
    <row r="15211" spans="6:14" x14ac:dyDescent="0.25">
      <c r="F15211" s="1"/>
      <c r="G15211" s="1"/>
      <c r="H15211" s="1"/>
      <c r="I15211" s="1"/>
      <c r="J15211" s="1"/>
      <c r="K15211" s="1"/>
      <c r="L15211" s="1"/>
      <c r="M15211" s="1"/>
      <c r="N15211" s="1"/>
    </row>
    <row r="15212" spans="6:14" x14ac:dyDescent="0.25">
      <c r="F15212" s="1"/>
      <c r="G15212" s="1"/>
      <c r="H15212" s="1"/>
      <c r="I15212" s="1"/>
      <c r="J15212" s="1"/>
      <c r="K15212" s="1"/>
      <c r="L15212" s="1"/>
      <c r="M15212" s="1"/>
      <c r="N15212" s="1"/>
    </row>
    <row r="15213" spans="6:14" x14ac:dyDescent="0.25">
      <c r="F15213" s="1"/>
      <c r="G15213" s="1"/>
      <c r="H15213" s="1"/>
      <c r="I15213" s="1"/>
      <c r="J15213" s="1"/>
      <c r="K15213" s="1"/>
      <c r="L15213" s="1"/>
      <c r="M15213" s="1"/>
      <c r="N15213" s="1"/>
    </row>
    <row r="15214" spans="6:14" x14ac:dyDescent="0.25">
      <c r="F15214" s="1"/>
      <c r="G15214" s="1"/>
      <c r="H15214" s="1"/>
      <c r="I15214" s="1"/>
      <c r="J15214" s="1"/>
      <c r="K15214" s="1"/>
      <c r="L15214" s="1"/>
      <c r="M15214" s="1"/>
      <c r="N15214" s="1"/>
    </row>
    <row r="15215" spans="6:14" x14ac:dyDescent="0.25">
      <c r="F15215" s="1"/>
      <c r="G15215" s="1"/>
      <c r="H15215" s="1"/>
      <c r="I15215" s="1"/>
      <c r="J15215" s="1"/>
      <c r="K15215" s="1"/>
      <c r="L15215" s="1"/>
      <c r="M15215" s="1"/>
      <c r="N15215" s="1"/>
    </row>
    <row r="15216" spans="6:14" x14ac:dyDescent="0.25">
      <c r="F15216" s="1"/>
      <c r="G15216" s="1"/>
      <c r="H15216" s="1"/>
      <c r="I15216" s="1"/>
      <c r="J15216" s="1"/>
      <c r="K15216" s="1"/>
      <c r="L15216" s="1"/>
      <c r="M15216" s="1"/>
      <c r="N15216" s="1"/>
    </row>
    <row r="15217" spans="6:14" x14ac:dyDescent="0.25">
      <c r="F15217" s="1"/>
      <c r="G15217" s="1"/>
      <c r="H15217" s="1"/>
      <c r="I15217" s="1"/>
      <c r="J15217" s="1"/>
      <c r="K15217" s="1"/>
      <c r="L15217" s="1"/>
      <c r="M15217" s="1"/>
      <c r="N15217" s="1"/>
    </row>
    <row r="15218" spans="6:14" x14ac:dyDescent="0.25">
      <c r="F15218" s="1"/>
      <c r="G15218" s="1"/>
      <c r="H15218" s="1"/>
      <c r="I15218" s="1"/>
      <c r="J15218" s="1"/>
      <c r="K15218" s="1"/>
      <c r="L15218" s="1"/>
      <c r="M15218" s="1"/>
      <c r="N15218" s="1"/>
    </row>
    <row r="15219" spans="6:14" x14ac:dyDescent="0.25">
      <c r="F15219" s="1"/>
      <c r="G15219" s="1"/>
      <c r="H15219" s="1"/>
      <c r="I15219" s="1"/>
      <c r="J15219" s="1"/>
      <c r="K15219" s="1"/>
      <c r="L15219" s="1"/>
      <c r="M15219" s="1"/>
      <c r="N15219" s="1"/>
    </row>
    <row r="15220" spans="6:14" x14ac:dyDescent="0.25">
      <c r="F15220" s="1"/>
      <c r="G15220" s="1"/>
      <c r="H15220" s="1"/>
      <c r="I15220" s="1"/>
      <c r="J15220" s="1"/>
      <c r="K15220" s="1"/>
      <c r="L15220" s="1"/>
      <c r="M15220" s="1"/>
      <c r="N15220" s="1"/>
    </row>
    <row r="15221" spans="6:14" x14ac:dyDescent="0.25">
      <c r="F15221" s="1"/>
      <c r="G15221" s="1"/>
      <c r="H15221" s="1"/>
      <c r="I15221" s="1"/>
      <c r="J15221" s="1"/>
      <c r="K15221" s="1"/>
      <c r="L15221" s="1"/>
      <c r="M15221" s="1"/>
      <c r="N15221" s="1"/>
    </row>
    <row r="15222" spans="6:14" x14ac:dyDescent="0.25">
      <c r="F15222" s="1"/>
      <c r="G15222" s="1"/>
      <c r="H15222" s="1"/>
      <c r="I15222" s="1"/>
      <c r="J15222" s="1"/>
      <c r="K15222" s="1"/>
      <c r="L15222" s="1"/>
      <c r="M15222" s="1"/>
      <c r="N15222" s="1"/>
    </row>
    <row r="15223" spans="6:14" x14ac:dyDescent="0.25">
      <c r="F15223" s="1"/>
      <c r="G15223" s="1"/>
      <c r="H15223" s="1"/>
      <c r="I15223" s="1"/>
      <c r="J15223" s="1"/>
      <c r="K15223" s="1"/>
      <c r="L15223" s="1"/>
      <c r="M15223" s="1"/>
      <c r="N15223" s="1"/>
    </row>
    <row r="15224" spans="6:14" x14ac:dyDescent="0.25">
      <c r="F15224" s="1"/>
      <c r="G15224" s="1"/>
      <c r="H15224" s="1"/>
      <c r="I15224" s="1"/>
      <c r="J15224" s="1"/>
      <c r="K15224" s="1"/>
      <c r="L15224" s="1"/>
      <c r="M15224" s="1"/>
      <c r="N15224" s="1"/>
    </row>
    <row r="15225" spans="6:14" x14ac:dyDescent="0.25">
      <c r="F15225" s="1"/>
      <c r="G15225" s="1"/>
      <c r="H15225" s="1"/>
      <c r="I15225" s="1"/>
      <c r="J15225" s="1"/>
      <c r="K15225" s="1"/>
      <c r="L15225" s="1"/>
      <c r="M15225" s="1"/>
      <c r="N15225" s="1"/>
    </row>
    <row r="15226" spans="6:14" x14ac:dyDescent="0.25">
      <c r="F15226" s="1"/>
      <c r="G15226" s="1"/>
      <c r="H15226" s="1"/>
      <c r="I15226" s="1"/>
      <c r="J15226" s="1"/>
      <c r="K15226" s="1"/>
      <c r="L15226" s="1"/>
      <c r="M15226" s="1"/>
      <c r="N15226" s="1"/>
    </row>
    <row r="15227" spans="6:14" x14ac:dyDescent="0.25">
      <c r="F15227" s="1"/>
      <c r="G15227" s="1"/>
      <c r="H15227" s="1"/>
      <c r="I15227" s="1"/>
      <c r="J15227" s="1"/>
      <c r="K15227" s="1"/>
      <c r="L15227" s="1"/>
      <c r="M15227" s="1"/>
      <c r="N15227" s="1"/>
    </row>
    <row r="15228" spans="6:14" x14ac:dyDescent="0.25">
      <c r="F15228" s="1"/>
      <c r="G15228" s="1"/>
      <c r="H15228" s="1"/>
      <c r="I15228" s="1"/>
      <c r="J15228" s="1"/>
      <c r="K15228" s="1"/>
      <c r="L15228" s="1"/>
      <c r="M15228" s="1"/>
      <c r="N15228" s="1"/>
    </row>
    <row r="15229" spans="6:14" x14ac:dyDescent="0.25">
      <c r="F15229" s="1"/>
      <c r="G15229" s="1"/>
      <c r="H15229" s="1"/>
      <c r="I15229" s="1"/>
      <c r="J15229" s="1"/>
      <c r="K15229" s="1"/>
      <c r="L15229" s="1"/>
      <c r="M15229" s="1"/>
      <c r="N15229" s="1"/>
    </row>
    <row r="15230" spans="6:14" x14ac:dyDescent="0.25">
      <c r="F15230" s="1"/>
      <c r="G15230" s="1"/>
      <c r="H15230" s="1"/>
      <c r="I15230" s="1"/>
      <c r="J15230" s="1"/>
      <c r="K15230" s="1"/>
      <c r="L15230" s="1"/>
      <c r="M15230" s="1"/>
      <c r="N15230" s="1"/>
    </row>
    <row r="15231" spans="6:14" x14ac:dyDescent="0.25">
      <c r="F15231" s="1"/>
      <c r="G15231" s="1"/>
      <c r="H15231" s="1"/>
      <c r="I15231" s="1"/>
      <c r="J15231" s="1"/>
      <c r="K15231" s="1"/>
      <c r="L15231" s="1"/>
      <c r="M15231" s="1"/>
      <c r="N15231" s="1"/>
    </row>
    <row r="15232" spans="6:14" x14ac:dyDescent="0.25">
      <c r="F15232" s="1"/>
      <c r="G15232" s="1"/>
      <c r="H15232" s="1"/>
      <c r="I15232" s="1"/>
      <c r="J15232" s="1"/>
      <c r="K15232" s="1"/>
      <c r="L15232" s="1"/>
      <c r="M15232" s="1"/>
      <c r="N15232" s="1"/>
    </row>
    <row r="15233" spans="6:14" x14ac:dyDescent="0.25">
      <c r="F15233" s="1"/>
      <c r="G15233" s="1"/>
      <c r="H15233" s="1"/>
      <c r="I15233" s="1"/>
      <c r="J15233" s="1"/>
      <c r="K15233" s="1"/>
      <c r="L15233" s="1"/>
      <c r="M15233" s="1"/>
      <c r="N15233" s="1"/>
    </row>
    <row r="15234" spans="6:14" x14ac:dyDescent="0.25">
      <c r="F15234" s="1"/>
      <c r="G15234" s="1"/>
      <c r="H15234" s="1"/>
      <c r="I15234" s="1"/>
      <c r="J15234" s="1"/>
      <c r="K15234" s="1"/>
      <c r="L15234" s="1"/>
      <c r="M15234" s="1"/>
      <c r="N15234" s="1"/>
    </row>
    <row r="15235" spans="6:14" x14ac:dyDescent="0.25">
      <c r="F15235" s="1"/>
      <c r="G15235" s="1"/>
      <c r="H15235" s="1"/>
      <c r="I15235" s="1"/>
      <c r="J15235" s="1"/>
      <c r="K15235" s="1"/>
      <c r="L15235" s="1"/>
      <c r="M15235" s="1"/>
      <c r="N15235" s="1"/>
    </row>
    <row r="15236" spans="6:14" x14ac:dyDescent="0.25">
      <c r="F15236" s="1"/>
      <c r="G15236" s="1"/>
      <c r="H15236" s="1"/>
      <c r="I15236" s="1"/>
      <c r="J15236" s="1"/>
      <c r="K15236" s="1"/>
      <c r="L15236" s="1"/>
      <c r="M15236" s="1"/>
      <c r="N15236" s="1"/>
    </row>
    <row r="15237" spans="6:14" x14ac:dyDescent="0.25">
      <c r="F15237" s="1"/>
      <c r="G15237" s="1"/>
      <c r="H15237" s="1"/>
      <c r="I15237" s="1"/>
      <c r="J15237" s="1"/>
      <c r="K15237" s="1"/>
      <c r="L15237" s="1"/>
      <c r="M15237" s="1"/>
      <c r="N15237" s="1"/>
    </row>
    <row r="15238" spans="6:14" x14ac:dyDescent="0.25">
      <c r="F15238" s="1"/>
      <c r="G15238" s="1"/>
      <c r="H15238" s="1"/>
      <c r="I15238" s="1"/>
      <c r="J15238" s="1"/>
      <c r="K15238" s="1"/>
      <c r="L15238" s="1"/>
      <c r="M15238" s="1"/>
      <c r="N15238" s="1"/>
    </row>
    <row r="15239" spans="6:14" x14ac:dyDescent="0.25">
      <c r="F15239" s="1"/>
      <c r="G15239" s="1"/>
      <c r="H15239" s="1"/>
      <c r="I15239" s="1"/>
      <c r="J15239" s="1"/>
      <c r="K15239" s="1"/>
      <c r="L15239" s="1"/>
      <c r="M15239" s="1"/>
      <c r="N15239" s="1"/>
    </row>
    <row r="15240" spans="6:14" x14ac:dyDescent="0.25">
      <c r="F15240" s="1"/>
      <c r="G15240" s="1"/>
      <c r="H15240" s="1"/>
      <c r="I15240" s="1"/>
      <c r="J15240" s="1"/>
      <c r="K15240" s="1"/>
      <c r="L15240" s="1"/>
      <c r="M15240" s="1"/>
      <c r="N15240" s="1"/>
    </row>
    <row r="15241" spans="6:14" x14ac:dyDescent="0.25">
      <c r="F15241" s="1"/>
      <c r="G15241" s="1"/>
      <c r="H15241" s="1"/>
      <c r="I15241" s="1"/>
      <c r="J15241" s="1"/>
      <c r="K15241" s="1"/>
      <c r="L15241" s="1"/>
      <c r="M15241" s="1"/>
      <c r="N15241" s="1"/>
    </row>
    <row r="15242" spans="6:14" x14ac:dyDescent="0.25">
      <c r="F15242" s="1"/>
      <c r="G15242" s="1"/>
      <c r="H15242" s="1"/>
      <c r="I15242" s="1"/>
      <c r="J15242" s="1"/>
      <c r="K15242" s="1"/>
      <c r="L15242" s="1"/>
      <c r="M15242" s="1"/>
      <c r="N15242" s="1"/>
    </row>
    <row r="15243" spans="6:14" x14ac:dyDescent="0.25">
      <c r="F15243" s="1"/>
      <c r="G15243" s="1"/>
      <c r="H15243" s="1"/>
      <c r="I15243" s="1"/>
      <c r="J15243" s="1"/>
      <c r="K15243" s="1"/>
      <c r="L15243" s="1"/>
      <c r="M15243" s="1"/>
      <c r="N15243" s="1"/>
    </row>
    <row r="15244" spans="6:14" x14ac:dyDescent="0.25">
      <c r="F15244" s="1"/>
      <c r="G15244" s="1"/>
      <c r="H15244" s="1"/>
      <c r="I15244" s="1"/>
      <c r="J15244" s="1"/>
      <c r="K15244" s="1"/>
      <c r="L15244" s="1"/>
      <c r="M15244" s="1"/>
      <c r="N15244" s="1"/>
    </row>
    <row r="15245" spans="6:14" x14ac:dyDescent="0.25">
      <c r="F15245" s="1"/>
      <c r="G15245" s="1"/>
      <c r="H15245" s="1"/>
      <c r="I15245" s="1"/>
      <c r="J15245" s="1"/>
      <c r="K15245" s="1"/>
      <c r="L15245" s="1"/>
      <c r="M15245" s="1"/>
      <c r="N15245" s="1"/>
    </row>
    <row r="15246" spans="6:14" x14ac:dyDescent="0.25">
      <c r="F15246" s="1"/>
      <c r="G15246" s="1"/>
      <c r="H15246" s="1"/>
      <c r="I15246" s="1"/>
      <c r="J15246" s="1"/>
      <c r="K15246" s="1"/>
      <c r="L15246" s="1"/>
      <c r="M15246" s="1"/>
      <c r="N15246" s="1"/>
    </row>
    <row r="15247" spans="6:14" x14ac:dyDescent="0.25">
      <c r="F15247" s="1"/>
      <c r="G15247" s="1"/>
      <c r="H15247" s="1"/>
      <c r="I15247" s="1"/>
      <c r="J15247" s="1"/>
      <c r="K15247" s="1"/>
      <c r="L15247" s="1"/>
      <c r="M15247" s="1"/>
      <c r="N15247" s="1"/>
    </row>
    <row r="15248" spans="6:14" x14ac:dyDescent="0.25">
      <c r="F15248" s="1"/>
      <c r="G15248" s="1"/>
      <c r="H15248" s="1"/>
      <c r="I15248" s="1"/>
      <c r="J15248" s="1"/>
      <c r="K15248" s="1"/>
      <c r="L15248" s="1"/>
      <c r="M15248" s="1"/>
      <c r="N15248" s="1"/>
    </row>
    <row r="15249" spans="6:14" x14ac:dyDescent="0.25">
      <c r="F15249" s="1"/>
      <c r="G15249" s="1"/>
      <c r="H15249" s="1"/>
      <c r="I15249" s="1"/>
      <c r="J15249" s="1"/>
      <c r="K15249" s="1"/>
      <c r="L15249" s="1"/>
      <c r="M15249" s="1"/>
      <c r="N15249" s="1"/>
    </row>
    <row r="15250" spans="6:14" x14ac:dyDescent="0.25">
      <c r="F15250" s="1"/>
      <c r="G15250" s="1"/>
      <c r="H15250" s="1"/>
      <c r="I15250" s="1"/>
      <c r="J15250" s="1"/>
      <c r="K15250" s="1"/>
      <c r="L15250" s="1"/>
      <c r="M15250" s="1"/>
      <c r="N15250" s="1"/>
    </row>
    <row r="15251" spans="6:14" x14ac:dyDescent="0.25">
      <c r="F15251" s="1"/>
      <c r="G15251" s="1"/>
      <c r="H15251" s="1"/>
      <c r="I15251" s="1"/>
      <c r="J15251" s="1"/>
      <c r="K15251" s="1"/>
      <c r="L15251" s="1"/>
      <c r="M15251" s="1"/>
      <c r="N15251" s="1"/>
    </row>
    <row r="15252" spans="6:14" x14ac:dyDescent="0.25">
      <c r="F15252" s="1"/>
      <c r="G15252" s="1"/>
      <c r="H15252" s="1"/>
      <c r="I15252" s="1"/>
      <c r="J15252" s="1"/>
      <c r="K15252" s="1"/>
      <c r="L15252" s="1"/>
      <c r="M15252" s="1"/>
      <c r="N15252" s="1"/>
    </row>
    <row r="15253" spans="6:14" x14ac:dyDescent="0.25">
      <c r="F15253" s="1"/>
      <c r="G15253" s="1"/>
      <c r="H15253" s="1"/>
      <c r="I15253" s="1"/>
      <c r="J15253" s="1"/>
      <c r="K15253" s="1"/>
      <c r="L15253" s="1"/>
      <c r="M15253" s="1"/>
      <c r="N15253" s="1"/>
    </row>
    <row r="15254" spans="6:14" x14ac:dyDescent="0.25">
      <c r="F15254" s="1"/>
      <c r="G15254" s="1"/>
      <c r="H15254" s="1"/>
      <c r="I15254" s="1"/>
      <c r="J15254" s="1"/>
      <c r="K15254" s="1"/>
      <c r="L15254" s="1"/>
      <c r="M15254" s="1"/>
      <c r="N15254" s="1"/>
    </row>
    <row r="15255" spans="6:14" x14ac:dyDescent="0.25">
      <c r="F15255" s="1"/>
      <c r="G15255" s="1"/>
      <c r="H15255" s="1"/>
      <c r="I15255" s="1"/>
      <c r="J15255" s="1"/>
      <c r="K15255" s="1"/>
      <c r="L15255" s="1"/>
      <c r="M15255" s="1"/>
      <c r="N15255" s="1"/>
    </row>
    <row r="15256" spans="6:14" x14ac:dyDescent="0.25">
      <c r="F15256" s="1"/>
      <c r="G15256" s="1"/>
      <c r="H15256" s="1"/>
      <c r="I15256" s="1"/>
      <c r="J15256" s="1"/>
      <c r="K15256" s="1"/>
      <c r="L15256" s="1"/>
      <c r="M15256" s="1"/>
      <c r="N15256" s="1"/>
    </row>
    <row r="15257" spans="6:14" x14ac:dyDescent="0.25">
      <c r="F15257" s="1"/>
      <c r="G15257" s="1"/>
      <c r="H15257" s="1"/>
      <c r="I15257" s="1"/>
      <c r="J15257" s="1"/>
      <c r="K15257" s="1"/>
      <c r="L15257" s="1"/>
      <c r="M15257" s="1"/>
      <c r="N15257" s="1"/>
    </row>
    <row r="15258" spans="6:14" x14ac:dyDescent="0.25">
      <c r="F15258" s="1"/>
      <c r="G15258" s="1"/>
      <c r="H15258" s="1"/>
      <c r="I15258" s="1"/>
      <c r="J15258" s="1"/>
      <c r="K15258" s="1"/>
      <c r="L15258" s="1"/>
      <c r="M15258" s="1"/>
      <c r="N15258" s="1"/>
    </row>
    <row r="15259" spans="6:14" x14ac:dyDescent="0.25">
      <c r="F15259" s="1"/>
      <c r="G15259" s="1"/>
      <c r="H15259" s="1"/>
      <c r="I15259" s="1"/>
      <c r="J15259" s="1"/>
      <c r="K15259" s="1"/>
      <c r="L15259" s="1"/>
      <c r="M15259" s="1"/>
      <c r="N15259" s="1"/>
    </row>
    <row r="15260" spans="6:14" x14ac:dyDescent="0.25">
      <c r="F15260" s="1"/>
      <c r="G15260" s="1"/>
      <c r="H15260" s="1"/>
      <c r="I15260" s="1"/>
      <c r="J15260" s="1"/>
      <c r="K15260" s="1"/>
      <c r="L15260" s="1"/>
      <c r="M15260" s="1"/>
      <c r="N15260" s="1"/>
    </row>
    <row r="15261" spans="6:14" x14ac:dyDescent="0.25">
      <c r="F15261" s="1"/>
      <c r="G15261" s="1"/>
      <c r="H15261" s="1"/>
      <c r="I15261" s="1"/>
      <c r="J15261" s="1"/>
      <c r="K15261" s="1"/>
      <c r="L15261" s="1"/>
      <c r="M15261" s="1"/>
      <c r="N15261" s="1"/>
    </row>
    <row r="15262" spans="6:14" x14ac:dyDescent="0.25">
      <c r="F15262" s="1"/>
      <c r="G15262" s="1"/>
      <c r="H15262" s="1"/>
      <c r="I15262" s="1"/>
      <c r="J15262" s="1"/>
      <c r="K15262" s="1"/>
      <c r="L15262" s="1"/>
      <c r="M15262" s="1"/>
      <c r="N15262" s="1"/>
    </row>
    <row r="15263" spans="6:14" x14ac:dyDescent="0.25">
      <c r="F15263" s="1"/>
      <c r="G15263" s="1"/>
      <c r="H15263" s="1"/>
      <c r="I15263" s="1"/>
      <c r="J15263" s="1"/>
      <c r="K15263" s="1"/>
      <c r="L15263" s="1"/>
      <c r="M15263" s="1"/>
      <c r="N15263" s="1"/>
    </row>
    <row r="15264" spans="6:14" x14ac:dyDescent="0.25">
      <c r="F15264" s="1"/>
      <c r="G15264" s="1"/>
      <c r="H15264" s="1"/>
      <c r="I15264" s="1"/>
      <c r="J15264" s="1"/>
      <c r="K15264" s="1"/>
      <c r="L15264" s="1"/>
      <c r="M15264" s="1"/>
      <c r="N15264" s="1"/>
    </row>
    <row r="15265" spans="6:14" x14ac:dyDescent="0.25">
      <c r="F15265" s="1"/>
      <c r="G15265" s="1"/>
      <c r="H15265" s="1"/>
      <c r="I15265" s="1"/>
      <c r="J15265" s="1"/>
      <c r="K15265" s="1"/>
      <c r="L15265" s="1"/>
      <c r="M15265" s="1"/>
      <c r="N15265" s="1"/>
    </row>
    <row r="15266" spans="6:14" x14ac:dyDescent="0.25">
      <c r="F15266" s="1"/>
      <c r="G15266" s="1"/>
      <c r="H15266" s="1"/>
      <c r="I15266" s="1"/>
      <c r="J15266" s="1"/>
      <c r="K15266" s="1"/>
      <c r="L15266" s="1"/>
      <c r="M15266" s="1"/>
      <c r="N15266" s="1"/>
    </row>
    <row r="15267" spans="6:14" x14ac:dyDescent="0.25">
      <c r="F15267" s="1"/>
      <c r="G15267" s="1"/>
      <c r="H15267" s="1"/>
      <c r="I15267" s="1"/>
      <c r="J15267" s="1"/>
      <c r="K15267" s="1"/>
      <c r="L15267" s="1"/>
      <c r="M15267" s="1"/>
      <c r="N15267" s="1"/>
    </row>
    <row r="15268" spans="6:14" x14ac:dyDescent="0.25">
      <c r="F15268" s="1"/>
      <c r="G15268" s="1"/>
      <c r="H15268" s="1"/>
      <c r="I15268" s="1"/>
      <c r="J15268" s="1"/>
      <c r="K15268" s="1"/>
      <c r="L15268" s="1"/>
      <c r="M15268" s="1"/>
      <c r="N15268" s="1"/>
    </row>
    <row r="15269" spans="6:14" x14ac:dyDescent="0.25">
      <c r="F15269" s="1"/>
      <c r="G15269" s="1"/>
      <c r="H15269" s="1"/>
      <c r="I15269" s="1"/>
      <c r="J15269" s="1"/>
      <c r="K15269" s="1"/>
      <c r="L15269" s="1"/>
      <c r="M15269" s="1"/>
      <c r="N15269" s="1"/>
    </row>
    <row r="15270" spans="6:14" x14ac:dyDescent="0.25">
      <c r="F15270" s="1"/>
      <c r="G15270" s="1"/>
      <c r="H15270" s="1"/>
      <c r="I15270" s="1"/>
      <c r="J15270" s="1"/>
      <c r="K15270" s="1"/>
      <c r="L15270" s="1"/>
      <c r="M15270" s="1"/>
      <c r="N15270" s="1"/>
    </row>
    <row r="15271" spans="6:14" x14ac:dyDescent="0.25">
      <c r="F15271" s="1"/>
      <c r="G15271" s="1"/>
      <c r="H15271" s="1"/>
      <c r="I15271" s="1"/>
      <c r="J15271" s="1"/>
      <c r="K15271" s="1"/>
      <c r="L15271" s="1"/>
      <c r="M15271" s="1"/>
      <c r="N15271" s="1"/>
    </row>
    <row r="15272" spans="6:14" x14ac:dyDescent="0.25">
      <c r="F15272" s="1"/>
      <c r="G15272" s="1"/>
      <c r="H15272" s="1"/>
      <c r="I15272" s="1"/>
      <c r="J15272" s="1"/>
      <c r="K15272" s="1"/>
      <c r="L15272" s="1"/>
      <c r="M15272" s="1"/>
      <c r="N15272" s="1"/>
    </row>
    <row r="15273" spans="6:14" x14ac:dyDescent="0.25">
      <c r="F15273" s="1"/>
      <c r="G15273" s="1"/>
      <c r="H15273" s="1"/>
      <c r="I15273" s="1"/>
      <c r="J15273" s="1"/>
      <c r="K15273" s="1"/>
      <c r="L15273" s="1"/>
      <c r="M15273" s="1"/>
      <c r="N15273" s="1"/>
    </row>
    <row r="15274" spans="6:14" x14ac:dyDescent="0.25">
      <c r="F15274" s="1"/>
      <c r="G15274" s="1"/>
      <c r="H15274" s="1"/>
      <c r="I15274" s="1"/>
      <c r="J15274" s="1"/>
      <c r="K15274" s="1"/>
      <c r="L15274" s="1"/>
      <c r="M15274" s="1"/>
      <c r="N15274" s="1"/>
    </row>
    <row r="15275" spans="6:14" x14ac:dyDescent="0.25">
      <c r="F15275" s="1"/>
      <c r="G15275" s="1"/>
      <c r="H15275" s="1"/>
      <c r="I15275" s="1"/>
      <c r="J15275" s="1"/>
      <c r="K15275" s="1"/>
      <c r="L15275" s="1"/>
      <c r="M15275" s="1"/>
      <c r="N15275" s="1"/>
    </row>
    <row r="15276" spans="6:14" x14ac:dyDescent="0.25">
      <c r="F15276" s="1"/>
      <c r="G15276" s="1"/>
      <c r="H15276" s="1"/>
      <c r="I15276" s="1"/>
      <c r="J15276" s="1"/>
      <c r="K15276" s="1"/>
      <c r="L15276" s="1"/>
      <c r="M15276" s="1"/>
      <c r="N15276" s="1"/>
    </row>
    <row r="15277" spans="6:14" x14ac:dyDescent="0.25">
      <c r="F15277" s="1"/>
      <c r="G15277" s="1"/>
      <c r="H15277" s="1"/>
      <c r="I15277" s="1"/>
      <c r="J15277" s="1"/>
      <c r="K15277" s="1"/>
      <c r="L15277" s="1"/>
      <c r="M15277" s="1"/>
      <c r="N15277" s="1"/>
    </row>
    <row r="15278" spans="6:14" x14ac:dyDescent="0.25">
      <c r="F15278" s="1"/>
      <c r="G15278" s="1"/>
      <c r="H15278" s="1"/>
      <c r="I15278" s="1"/>
      <c r="J15278" s="1"/>
      <c r="K15278" s="1"/>
      <c r="L15278" s="1"/>
      <c r="M15278" s="1"/>
      <c r="N15278" s="1"/>
    </row>
    <row r="15279" spans="6:14" x14ac:dyDescent="0.25">
      <c r="F15279" s="1"/>
      <c r="G15279" s="1"/>
      <c r="H15279" s="1"/>
      <c r="I15279" s="1"/>
      <c r="J15279" s="1"/>
      <c r="K15279" s="1"/>
      <c r="L15279" s="1"/>
      <c r="M15279" s="1"/>
      <c r="N15279" s="1"/>
    </row>
    <row r="15280" spans="6:14" x14ac:dyDescent="0.25">
      <c r="F15280" s="1"/>
      <c r="G15280" s="1"/>
      <c r="H15280" s="1"/>
      <c r="I15280" s="1"/>
      <c r="J15280" s="1"/>
      <c r="K15280" s="1"/>
      <c r="L15280" s="1"/>
      <c r="M15280" s="1"/>
      <c r="N15280" s="1"/>
    </row>
    <row r="15281" spans="6:14" x14ac:dyDescent="0.25">
      <c r="F15281" s="1"/>
      <c r="G15281" s="1"/>
      <c r="H15281" s="1"/>
      <c r="I15281" s="1"/>
      <c r="J15281" s="1"/>
      <c r="K15281" s="1"/>
      <c r="L15281" s="1"/>
      <c r="M15281" s="1"/>
      <c r="N15281" s="1"/>
    </row>
    <row r="15282" spans="6:14" x14ac:dyDescent="0.25">
      <c r="F15282" s="1"/>
      <c r="G15282" s="1"/>
      <c r="H15282" s="1"/>
      <c r="I15282" s="1"/>
      <c r="J15282" s="1"/>
      <c r="K15282" s="1"/>
      <c r="L15282" s="1"/>
      <c r="M15282" s="1"/>
      <c r="N15282" s="1"/>
    </row>
    <row r="15283" spans="6:14" x14ac:dyDescent="0.25">
      <c r="F15283" s="1"/>
      <c r="G15283" s="1"/>
      <c r="H15283" s="1"/>
      <c r="I15283" s="1"/>
      <c r="J15283" s="1"/>
      <c r="K15283" s="1"/>
      <c r="L15283" s="1"/>
      <c r="M15283" s="1"/>
      <c r="N15283" s="1"/>
    </row>
    <row r="15284" spans="6:14" x14ac:dyDescent="0.25">
      <c r="F15284" s="1"/>
      <c r="G15284" s="1"/>
      <c r="H15284" s="1"/>
      <c r="I15284" s="1"/>
      <c r="J15284" s="1"/>
      <c r="K15284" s="1"/>
      <c r="L15284" s="1"/>
      <c r="M15284" s="1"/>
      <c r="N15284" s="1"/>
    </row>
    <row r="15285" spans="6:14" x14ac:dyDescent="0.25">
      <c r="F15285" s="1"/>
      <c r="G15285" s="1"/>
      <c r="H15285" s="1"/>
      <c r="I15285" s="1"/>
      <c r="J15285" s="1"/>
      <c r="K15285" s="1"/>
      <c r="L15285" s="1"/>
      <c r="M15285" s="1"/>
      <c r="N15285" s="1"/>
    </row>
    <row r="15286" spans="6:14" x14ac:dyDescent="0.25">
      <c r="F15286" s="1"/>
      <c r="G15286" s="1"/>
      <c r="H15286" s="1"/>
      <c r="I15286" s="1"/>
      <c r="J15286" s="1"/>
      <c r="K15286" s="1"/>
      <c r="L15286" s="1"/>
      <c r="M15286" s="1"/>
      <c r="N15286" s="1"/>
    </row>
    <row r="15287" spans="6:14" x14ac:dyDescent="0.25">
      <c r="F15287" s="1"/>
      <c r="G15287" s="1"/>
      <c r="H15287" s="1"/>
      <c r="I15287" s="1"/>
      <c r="J15287" s="1"/>
      <c r="K15287" s="1"/>
      <c r="L15287" s="1"/>
      <c r="M15287" s="1"/>
      <c r="N15287" s="1"/>
    </row>
    <row r="15288" spans="6:14" x14ac:dyDescent="0.25">
      <c r="F15288" s="1"/>
      <c r="G15288" s="1"/>
      <c r="H15288" s="1"/>
      <c r="I15288" s="1"/>
      <c r="J15288" s="1"/>
      <c r="K15288" s="1"/>
      <c r="L15288" s="1"/>
      <c r="M15288" s="1"/>
      <c r="N15288" s="1"/>
    </row>
    <row r="15289" spans="6:14" x14ac:dyDescent="0.25">
      <c r="F15289" s="1"/>
      <c r="G15289" s="1"/>
      <c r="H15289" s="1"/>
      <c r="I15289" s="1"/>
      <c r="J15289" s="1"/>
      <c r="K15289" s="1"/>
      <c r="L15289" s="1"/>
      <c r="M15289" s="1"/>
      <c r="N15289" s="1"/>
    </row>
    <row r="15290" spans="6:14" x14ac:dyDescent="0.25">
      <c r="F15290" s="1"/>
      <c r="G15290" s="1"/>
      <c r="H15290" s="1"/>
      <c r="I15290" s="1"/>
      <c r="J15290" s="1"/>
      <c r="K15290" s="1"/>
      <c r="L15290" s="1"/>
      <c r="M15290" s="1"/>
      <c r="N15290" s="1"/>
    </row>
    <row r="15291" spans="6:14" x14ac:dyDescent="0.25">
      <c r="F15291" s="1"/>
      <c r="G15291" s="1"/>
      <c r="H15291" s="1"/>
      <c r="I15291" s="1"/>
      <c r="J15291" s="1"/>
      <c r="K15291" s="1"/>
      <c r="L15291" s="1"/>
      <c r="M15291" s="1"/>
      <c r="N15291" s="1"/>
    </row>
    <row r="15292" spans="6:14" x14ac:dyDescent="0.25">
      <c r="F15292" s="1"/>
      <c r="G15292" s="1"/>
      <c r="H15292" s="1"/>
      <c r="I15292" s="1"/>
      <c r="J15292" s="1"/>
      <c r="K15292" s="1"/>
      <c r="L15292" s="1"/>
      <c r="M15292" s="1"/>
      <c r="N15292" s="1"/>
    </row>
    <row r="15293" spans="6:14" x14ac:dyDescent="0.25">
      <c r="F15293" s="1"/>
      <c r="G15293" s="1"/>
      <c r="H15293" s="1"/>
      <c r="I15293" s="1"/>
      <c r="J15293" s="1"/>
      <c r="K15293" s="1"/>
      <c r="L15293" s="1"/>
      <c r="M15293" s="1"/>
      <c r="N15293" s="1"/>
    </row>
    <row r="15294" spans="6:14" x14ac:dyDescent="0.25">
      <c r="F15294" s="1"/>
      <c r="G15294" s="1"/>
      <c r="H15294" s="1"/>
      <c r="I15294" s="1"/>
      <c r="J15294" s="1"/>
      <c r="K15294" s="1"/>
      <c r="L15294" s="1"/>
      <c r="M15294" s="1"/>
      <c r="N15294" s="1"/>
    </row>
    <row r="15295" spans="6:14" x14ac:dyDescent="0.25">
      <c r="F15295" s="1"/>
      <c r="G15295" s="1"/>
      <c r="H15295" s="1"/>
      <c r="I15295" s="1"/>
      <c r="J15295" s="1"/>
      <c r="K15295" s="1"/>
      <c r="L15295" s="1"/>
      <c r="M15295" s="1"/>
      <c r="N15295" s="1"/>
    </row>
    <row r="15296" spans="6:14" x14ac:dyDescent="0.25">
      <c r="F15296" s="1"/>
      <c r="G15296" s="1"/>
      <c r="H15296" s="1"/>
      <c r="I15296" s="1"/>
      <c r="J15296" s="1"/>
      <c r="K15296" s="1"/>
      <c r="L15296" s="1"/>
      <c r="M15296" s="1"/>
      <c r="N15296" s="1"/>
    </row>
    <row r="15297" spans="6:14" x14ac:dyDescent="0.25">
      <c r="F15297" s="1"/>
      <c r="G15297" s="1"/>
      <c r="H15297" s="1"/>
      <c r="I15297" s="1"/>
      <c r="J15297" s="1"/>
      <c r="K15297" s="1"/>
      <c r="L15297" s="1"/>
      <c r="M15297" s="1"/>
      <c r="N15297" s="1"/>
    </row>
    <row r="15298" spans="6:14" x14ac:dyDescent="0.25">
      <c r="F15298" s="1"/>
      <c r="G15298" s="1"/>
      <c r="H15298" s="1"/>
      <c r="I15298" s="1"/>
      <c r="J15298" s="1"/>
      <c r="K15298" s="1"/>
      <c r="L15298" s="1"/>
      <c r="M15298" s="1"/>
      <c r="N15298" s="1"/>
    </row>
    <row r="15299" spans="6:14" x14ac:dyDescent="0.25">
      <c r="F15299" s="1"/>
      <c r="G15299" s="1"/>
      <c r="H15299" s="1"/>
      <c r="I15299" s="1"/>
      <c r="J15299" s="1"/>
      <c r="K15299" s="1"/>
      <c r="L15299" s="1"/>
      <c r="M15299" s="1"/>
      <c r="N15299" s="1"/>
    </row>
    <row r="15300" spans="6:14" x14ac:dyDescent="0.25">
      <c r="F15300" s="1"/>
      <c r="G15300" s="1"/>
      <c r="H15300" s="1"/>
      <c r="I15300" s="1"/>
      <c r="J15300" s="1"/>
      <c r="K15300" s="1"/>
      <c r="L15300" s="1"/>
      <c r="M15300" s="1"/>
      <c r="N15300" s="1"/>
    </row>
    <row r="15301" spans="6:14" x14ac:dyDescent="0.25">
      <c r="F15301" s="1"/>
      <c r="G15301" s="1"/>
      <c r="H15301" s="1"/>
      <c r="I15301" s="1"/>
      <c r="J15301" s="1"/>
      <c r="K15301" s="1"/>
      <c r="L15301" s="1"/>
      <c r="M15301" s="1"/>
      <c r="N15301" s="1"/>
    </row>
    <row r="15302" spans="6:14" x14ac:dyDescent="0.25">
      <c r="F15302" s="1"/>
      <c r="G15302" s="1"/>
      <c r="H15302" s="1"/>
      <c r="I15302" s="1"/>
      <c r="J15302" s="1"/>
      <c r="K15302" s="1"/>
      <c r="L15302" s="1"/>
      <c r="M15302" s="1"/>
      <c r="N15302" s="1"/>
    </row>
    <row r="15303" spans="6:14" x14ac:dyDescent="0.25">
      <c r="F15303" s="1"/>
      <c r="G15303" s="1"/>
      <c r="H15303" s="1"/>
      <c r="I15303" s="1"/>
      <c r="J15303" s="1"/>
      <c r="K15303" s="1"/>
      <c r="L15303" s="1"/>
      <c r="M15303" s="1"/>
      <c r="N15303" s="1"/>
    </row>
    <row r="15304" spans="6:14" x14ac:dyDescent="0.25">
      <c r="F15304" s="1"/>
      <c r="G15304" s="1"/>
      <c r="H15304" s="1"/>
      <c r="I15304" s="1"/>
      <c r="J15304" s="1"/>
      <c r="K15304" s="1"/>
      <c r="L15304" s="1"/>
      <c r="M15304" s="1"/>
      <c r="N15304" s="1"/>
    </row>
    <row r="15305" spans="6:14" x14ac:dyDescent="0.25">
      <c r="F15305" s="1"/>
      <c r="G15305" s="1"/>
      <c r="H15305" s="1"/>
      <c r="I15305" s="1"/>
      <c r="J15305" s="1"/>
      <c r="K15305" s="1"/>
      <c r="L15305" s="1"/>
      <c r="M15305" s="1"/>
      <c r="N15305" s="1"/>
    </row>
    <row r="15306" spans="6:14" x14ac:dyDescent="0.25">
      <c r="F15306" s="1"/>
      <c r="G15306" s="1"/>
      <c r="H15306" s="1"/>
      <c r="I15306" s="1"/>
      <c r="J15306" s="1"/>
      <c r="K15306" s="1"/>
      <c r="L15306" s="1"/>
      <c r="M15306" s="1"/>
      <c r="N15306" s="1"/>
    </row>
    <row r="15307" spans="6:14" x14ac:dyDescent="0.25">
      <c r="F15307" s="1"/>
      <c r="G15307" s="1"/>
      <c r="H15307" s="1"/>
      <c r="I15307" s="1"/>
      <c r="J15307" s="1"/>
      <c r="K15307" s="1"/>
      <c r="L15307" s="1"/>
      <c r="M15307" s="1"/>
      <c r="N15307" s="1"/>
    </row>
    <row r="15308" spans="6:14" x14ac:dyDescent="0.25">
      <c r="F15308" s="1"/>
      <c r="G15308" s="1"/>
      <c r="H15308" s="1"/>
      <c r="I15308" s="1"/>
      <c r="J15308" s="1"/>
      <c r="K15308" s="1"/>
      <c r="L15308" s="1"/>
      <c r="M15308" s="1"/>
      <c r="N15308" s="1"/>
    </row>
    <row r="15309" spans="6:14" x14ac:dyDescent="0.25">
      <c r="F15309" s="1"/>
      <c r="G15309" s="1"/>
      <c r="H15309" s="1"/>
      <c r="I15309" s="1"/>
      <c r="J15309" s="1"/>
      <c r="K15309" s="1"/>
      <c r="L15309" s="1"/>
      <c r="M15309" s="1"/>
      <c r="N15309" s="1"/>
    </row>
    <row r="15310" spans="6:14" x14ac:dyDescent="0.25">
      <c r="F15310" s="1"/>
      <c r="G15310" s="1"/>
      <c r="H15310" s="1"/>
      <c r="I15310" s="1"/>
      <c r="J15310" s="1"/>
      <c r="K15310" s="1"/>
      <c r="L15310" s="1"/>
      <c r="M15310" s="1"/>
      <c r="N15310" s="1"/>
    </row>
    <row r="15311" spans="6:14" x14ac:dyDescent="0.25">
      <c r="F15311" s="1"/>
      <c r="G15311" s="1"/>
      <c r="H15311" s="1"/>
      <c r="I15311" s="1"/>
      <c r="J15311" s="1"/>
      <c r="K15311" s="1"/>
      <c r="L15311" s="1"/>
      <c r="M15311" s="1"/>
      <c r="N15311" s="1"/>
    </row>
    <row r="15312" spans="6:14" x14ac:dyDescent="0.25">
      <c r="F15312" s="1"/>
      <c r="G15312" s="1"/>
      <c r="H15312" s="1"/>
      <c r="I15312" s="1"/>
      <c r="J15312" s="1"/>
      <c r="K15312" s="1"/>
      <c r="L15312" s="1"/>
      <c r="M15312" s="1"/>
      <c r="N15312" s="1"/>
    </row>
    <row r="15313" spans="6:14" x14ac:dyDescent="0.25">
      <c r="F15313" s="1"/>
      <c r="G15313" s="1"/>
      <c r="H15313" s="1"/>
      <c r="I15313" s="1"/>
      <c r="J15313" s="1"/>
      <c r="K15313" s="1"/>
      <c r="L15313" s="1"/>
      <c r="M15313" s="1"/>
      <c r="N15313" s="1"/>
    </row>
    <row r="15314" spans="6:14" x14ac:dyDescent="0.25">
      <c r="F15314" s="1"/>
      <c r="G15314" s="1"/>
      <c r="H15314" s="1"/>
      <c r="I15314" s="1"/>
      <c r="J15314" s="1"/>
      <c r="K15314" s="1"/>
      <c r="L15314" s="1"/>
      <c r="M15314" s="1"/>
      <c r="N15314" s="1"/>
    </row>
    <row r="15315" spans="6:14" x14ac:dyDescent="0.25">
      <c r="F15315" s="1"/>
      <c r="G15315" s="1"/>
      <c r="H15315" s="1"/>
      <c r="I15315" s="1"/>
      <c r="J15315" s="1"/>
      <c r="K15315" s="1"/>
      <c r="L15315" s="1"/>
      <c r="M15315" s="1"/>
      <c r="N15315" s="1"/>
    </row>
    <row r="15316" spans="6:14" x14ac:dyDescent="0.25">
      <c r="F15316" s="1"/>
      <c r="G15316" s="1"/>
      <c r="H15316" s="1"/>
      <c r="I15316" s="1"/>
      <c r="J15316" s="1"/>
      <c r="K15316" s="1"/>
      <c r="L15316" s="1"/>
      <c r="M15316" s="1"/>
      <c r="N15316" s="1"/>
    </row>
    <row r="15317" spans="6:14" x14ac:dyDescent="0.25">
      <c r="F15317" s="1"/>
      <c r="G15317" s="1"/>
      <c r="H15317" s="1"/>
      <c r="I15317" s="1"/>
      <c r="J15317" s="1"/>
      <c r="K15317" s="1"/>
      <c r="L15317" s="1"/>
      <c r="M15317" s="1"/>
      <c r="N15317" s="1"/>
    </row>
    <row r="15318" spans="6:14" x14ac:dyDescent="0.25">
      <c r="F15318" s="1"/>
      <c r="G15318" s="1"/>
      <c r="H15318" s="1"/>
      <c r="I15318" s="1"/>
      <c r="J15318" s="1"/>
      <c r="K15318" s="1"/>
      <c r="L15318" s="1"/>
      <c r="M15318" s="1"/>
      <c r="N15318" s="1"/>
    </row>
    <row r="15319" spans="6:14" x14ac:dyDescent="0.25">
      <c r="F15319" s="1"/>
      <c r="G15319" s="1"/>
      <c r="H15319" s="1"/>
      <c r="I15319" s="1"/>
      <c r="J15319" s="1"/>
      <c r="K15319" s="1"/>
      <c r="L15319" s="1"/>
      <c r="M15319" s="1"/>
      <c r="N15319" s="1"/>
    </row>
    <row r="15320" spans="6:14" x14ac:dyDescent="0.25">
      <c r="F15320" s="1"/>
      <c r="G15320" s="1"/>
      <c r="H15320" s="1"/>
      <c r="I15320" s="1"/>
      <c r="J15320" s="1"/>
      <c r="K15320" s="1"/>
      <c r="L15320" s="1"/>
      <c r="M15320" s="1"/>
      <c r="N15320" s="1"/>
    </row>
    <row r="15321" spans="6:14" x14ac:dyDescent="0.25">
      <c r="F15321" s="1"/>
      <c r="G15321" s="1"/>
      <c r="H15321" s="1"/>
      <c r="I15321" s="1"/>
      <c r="J15321" s="1"/>
      <c r="K15321" s="1"/>
      <c r="L15321" s="1"/>
      <c r="M15321" s="1"/>
      <c r="N15321" s="1"/>
    </row>
    <row r="15322" spans="6:14" x14ac:dyDescent="0.25">
      <c r="F15322" s="1"/>
      <c r="G15322" s="1"/>
      <c r="H15322" s="1"/>
      <c r="I15322" s="1"/>
      <c r="J15322" s="1"/>
      <c r="K15322" s="1"/>
      <c r="L15322" s="1"/>
      <c r="M15322" s="1"/>
      <c r="N15322" s="1"/>
    </row>
    <row r="15323" spans="6:14" x14ac:dyDescent="0.25">
      <c r="F15323" s="1"/>
      <c r="G15323" s="1"/>
      <c r="H15323" s="1"/>
      <c r="I15323" s="1"/>
      <c r="J15323" s="1"/>
      <c r="K15323" s="1"/>
      <c r="L15323" s="1"/>
      <c r="M15323" s="1"/>
      <c r="N15323" s="1"/>
    </row>
    <row r="15324" spans="6:14" x14ac:dyDescent="0.25">
      <c r="F15324" s="1"/>
      <c r="G15324" s="1"/>
      <c r="H15324" s="1"/>
      <c r="I15324" s="1"/>
      <c r="J15324" s="1"/>
      <c r="K15324" s="1"/>
      <c r="L15324" s="1"/>
      <c r="M15324" s="1"/>
      <c r="N15324" s="1"/>
    </row>
    <row r="15325" spans="6:14" x14ac:dyDescent="0.25">
      <c r="F15325" s="1"/>
      <c r="G15325" s="1"/>
      <c r="H15325" s="1"/>
      <c r="I15325" s="1"/>
      <c r="J15325" s="1"/>
      <c r="K15325" s="1"/>
      <c r="L15325" s="1"/>
      <c r="M15325" s="1"/>
      <c r="N15325" s="1"/>
    </row>
    <row r="15326" spans="6:14" x14ac:dyDescent="0.25">
      <c r="F15326" s="1"/>
      <c r="G15326" s="1"/>
      <c r="H15326" s="1"/>
      <c r="I15326" s="1"/>
      <c r="J15326" s="1"/>
      <c r="K15326" s="1"/>
      <c r="L15326" s="1"/>
      <c r="M15326" s="1"/>
      <c r="N15326" s="1"/>
    </row>
    <row r="15327" spans="6:14" x14ac:dyDescent="0.25">
      <c r="F15327" s="1"/>
      <c r="G15327" s="1"/>
      <c r="H15327" s="1"/>
      <c r="I15327" s="1"/>
      <c r="J15327" s="1"/>
      <c r="K15327" s="1"/>
      <c r="L15327" s="1"/>
      <c r="M15327" s="1"/>
      <c r="N15327" s="1"/>
    </row>
    <row r="15328" spans="6:14" x14ac:dyDescent="0.25">
      <c r="F15328" s="1"/>
      <c r="G15328" s="1"/>
      <c r="H15328" s="1"/>
      <c r="I15328" s="1"/>
      <c r="J15328" s="1"/>
      <c r="K15328" s="1"/>
      <c r="L15328" s="1"/>
      <c r="M15328" s="1"/>
      <c r="N15328" s="1"/>
    </row>
    <row r="15329" spans="6:14" x14ac:dyDescent="0.25">
      <c r="F15329" s="1"/>
      <c r="G15329" s="1"/>
      <c r="H15329" s="1"/>
      <c r="I15329" s="1"/>
      <c r="J15329" s="1"/>
      <c r="K15329" s="1"/>
      <c r="L15329" s="1"/>
      <c r="M15329" s="1"/>
      <c r="N15329" s="1"/>
    </row>
    <row r="15330" spans="6:14" x14ac:dyDescent="0.25">
      <c r="F15330" s="1"/>
      <c r="G15330" s="1"/>
      <c r="H15330" s="1"/>
      <c r="I15330" s="1"/>
      <c r="J15330" s="1"/>
      <c r="K15330" s="1"/>
      <c r="L15330" s="1"/>
      <c r="M15330" s="1"/>
      <c r="N15330" s="1"/>
    </row>
    <row r="15331" spans="6:14" x14ac:dyDescent="0.25">
      <c r="F15331" s="1"/>
      <c r="G15331" s="1"/>
      <c r="H15331" s="1"/>
      <c r="I15331" s="1"/>
      <c r="J15331" s="1"/>
      <c r="K15331" s="1"/>
      <c r="L15331" s="1"/>
      <c r="M15331" s="1"/>
      <c r="N15331" s="1"/>
    </row>
    <row r="15332" spans="6:14" x14ac:dyDescent="0.25">
      <c r="F15332" s="1"/>
      <c r="G15332" s="1"/>
      <c r="H15332" s="1"/>
      <c r="I15332" s="1"/>
      <c r="J15332" s="1"/>
      <c r="K15332" s="1"/>
      <c r="L15332" s="1"/>
      <c r="M15332" s="1"/>
      <c r="N15332" s="1"/>
    </row>
    <row r="15333" spans="6:14" x14ac:dyDescent="0.25">
      <c r="F15333" s="1"/>
      <c r="G15333" s="1"/>
      <c r="H15333" s="1"/>
      <c r="I15333" s="1"/>
      <c r="J15333" s="1"/>
      <c r="K15333" s="1"/>
      <c r="L15333" s="1"/>
      <c r="M15333" s="1"/>
      <c r="N15333" s="1"/>
    </row>
    <row r="15334" spans="6:14" x14ac:dyDescent="0.25">
      <c r="F15334" s="1"/>
      <c r="G15334" s="1"/>
      <c r="H15334" s="1"/>
      <c r="I15334" s="1"/>
      <c r="J15334" s="1"/>
      <c r="K15334" s="1"/>
      <c r="L15334" s="1"/>
      <c r="M15334" s="1"/>
      <c r="N15334" s="1"/>
    </row>
    <row r="15335" spans="6:14" x14ac:dyDescent="0.25">
      <c r="F15335" s="1"/>
      <c r="G15335" s="1"/>
      <c r="H15335" s="1"/>
      <c r="I15335" s="1"/>
      <c r="J15335" s="1"/>
      <c r="K15335" s="1"/>
      <c r="L15335" s="1"/>
      <c r="M15335" s="1"/>
      <c r="N15335" s="1"/>
    </row>
    <row r="15336" spans="6:14" x14ac:dyDescent="0.25">
      <c r="F15336" s="1"/>
      <c r="G15336" s="1"/>
      <c r="H15336" s="1"/>
      <c r="I15336" s="1"/>
      <c r="J15336" s="1"/>
      <c r="K15336" s="1"/>
      <c r="L15336" s="1"/>
      <c r="M15336" s="1"/>
      <c r="N15336" s="1"/>
    </row>
    <row r="15337" spans="6:14" x14ac:dyDescent="0.25">
      <c r="F15337" s="1"/>
      <c r="G15337" s="1"/>
      <c r="H15337" s="1"/>
      <c r="I15337" s="1"/>
      <c r="J15337" s="1"/>
      <c r="K15337" s="1"/>
      <c r="L15337" s="1"/>
      <c r="M15337" s="1"/>
      <c r="N15337" s="1"/>
    </row>
    <row r="15338" spans="6:14" x14ac:dyDescent="0.25">
      <c r="F15338" s="1"/>
      <c r="G15338" s="1"/>
      <c r="H15338" s="1"/>
      <c r="I15338" s="1"/>
      <c r="J15338" s="1"/>
      <c r="K15338" s="1"/>
      <c r="L15338" s="1"/>
      <c r="M15338" s="1"/>
      <c r="N15338" s="1"/>
    </row>
    <row r="15339" spans="6:14" x14ac:dyDescent="0.25">
      <c r="F15339" s="1"/>
      <c r="G15339" s="1"/>
      <c r="H15339" s="1"/>
      <c r="I15339" s="1"/>
      <c r="J15339" s="1"/>
      <c r="K15339" s="1"/>
      <c r="L15339" s="1"/>
      <c r="M15339" s="1"/>
      <c r="N15339" s="1"/>
    </row>
    <row r="15340" spans="6:14" x14ac:dyDescent="0.25">
      <c r="F15340" s="1"/>
      <c r="G15340" s="1"/>
      <c r="H15340" s="1"/>
      <c r="I15340" s="1"/>
      <c r="J15340" s="1"/>
      <c r="K15340" s="1"/>
      <c r="L15340" s="1"/>
      <c r="M15340" s="1"/>
      <c r="N15340" s="1"/>
    </row>
    <row r="15341" spans="6:14" x14ac:dyDescent="0.25">
      <c r="F15341" s="1"/>
      <c r="G15341" s="1"/>
      <c r="H15341" s="1"/>
      <c r="I15341" s="1"/>
      <c r="J15341" s="1"/>
      <c r="K15341" s="1"/>
      <c r="L15341" s="1"/>
      <c r="M15341" s="1"/>
      <c r="N15341" s="1"/>
    </row>
    <row r="15342" spans="6:14" x14ac:dyDescent="0.25">
      <c r="F15342" s="1"/>
      <c r="G15342" s="1"/>
      <c r="H15342" s="1"/>
      <c r="I15342" s="1"/>
      <c r="J15342" s="1"/>
      <c r="K15342" s="1"/>
      <c r="L15342" s="1"/>
      <c r="M15342" s="1"/>
      <c r="N15342" s="1"/>
    </row>
    <row r="15343" spans="6:14" x14ac:dyDescent="0.25">
      <c r="F15343" s="1"/>
      <c r="G15343" s="1"/>
      <c r="H15343" s="1"/>
      <c r="I15343" s="1"/>
      <c r="J15343" s="1"/>
      <c r="K15343" s="1"/>
      <c r="L15343" s="1"/>
      <c r="M15343" s="1"/>
      <c r="N15343" s="1"/>
    </row>
    <row r="15344" spans="6:14" x14ac:dyDescent="0.25">
      <c r="F15344" s="1"/>
      <c r="G15344" s="1"/>
      <c r="H15344" s="1"/>
      <c r="I15344" s="1"/>
      <c r="J15344" s="1"/>
      <c r="K15344" s="1"/>
      <c r="L15344" s="1"/>
      <c r="M15344" s="1"/>
      <c r="N15344" s="1"/>
    </row>
    <row r="15345" spans="6:14" x14ac:dyDescent="0.25">
      <c r="F15345" s="1"/>
      <c r="G15345" s="1"/>
      <c r="H15345" s="1"/>
      <c r="I15345" s="1"/>
      <c r="J15345" s="1"/>
      <c r="K15345" s="1"/>
      <c r="L15345" s="1"/>
      <c r="M15345" s="1"/>
      <c r="N15345" s="1"/>
    </row>
    <row r="15346" spans="6:14" x14ac:dyDescent="0.25">
      <c r="F15346" s="1"/>
      <c r="G15346" s="1"/>
      <c r="H15346" s="1"/>
      <c r="I15346" s="1"/>
      <c r="J15346" s="1"/>
      <c r="K15346" s="1"/>
      <c r="L15346" s="1"/>
      <c r="M15346" s="1"/>
      <c r="N15346" s="1"/>
    </row>
    <row r="15347" spans="6:14" x14ac:dyDescent="0.25">
      <c r="F15347" s="1"/>
      <c r="G15347" s="1"/>
      <c r="H15347" s="1"/>
      <c r="I15347" s="1"/>
      <c r="J15347" s="1"/>
      <c r="K15347" s="1"/>
      <c r="L15347" s="1"/>
      <c r="M15347" s="1"/>
      <c r="N15347" s="1"/>
    </row>
    <row r="15348" spans="6:14" x14ac:dyDescent="0.25">
      <c r="F15348" s="1"/>
      <c r="G15348" s="1"/>
      <c r="H15348" s="1"/>
      <c r="I15348" s="1"/>
      <c r="J15348" s="1"/>
      <c r="K15348" s="1"/>
      <c r="L15348" s="1"/>
      <c r="M15348" s="1"/>
      <c r="N15348" s="1"/>
    </row>
    <row r="15349" spans="6:14" x14ac:dyDescent="0.25">
      <c r="F15349" s="1"/>
      <c r="G15349" s="1"/>
      <c r="H15349" s="1"/>
      <c r="I15349" s="1"/>
      <c r="J15349" s="1"/>
      <c r="K15349" s="1"/>
      <c r="L15349" s="1"/>
      <c r="M15349" s="1"/>
      <c r="N15349" s="1"/>
    </row>
    <row r="15350" spans="6:14" x14ac:dyDescent="0.25">
      <c r="F15350" s="1"/>
      <c r="G15350" s="1"/>
      <c r="H15350" s="1"/>
      <c r="I15350" s="1"/>
      <c r="J15350" s="1"/>
      <c r="K15350" s="1"/>
      <c r="L15350" s="1"/>
      <c r="M15350" s="1"/>
      <c r="N15350" s="1"/>
    </row>
    <row r="15351" spans="6:14" x14ac:dyDescent="0.25">
      <c r="F15351" s="1"/>
      <c r="G15351" s="1"/>
      <c r="H15351" s="1"/>
      <c r="I15351" s="1"/>
      <c r="J15351" s="1"/>
      <c r="K15351" s="1"/>
      <c r="L15351" s="1"/>
      <c r="M15351" s="1"/>
      <c r="N15351" s="1"/>
    </row>
    <row r="15352" spans="6:14" x14ac:dyDescent="0.25">
      <c r="F15352" s="1"/>
      <c r="G15352" s="1"/>
      <c r="H15352" s="1"/>
      <c r="I15352" s="1"/>
      <c r="J15352" s="1"/>
      <c r="K15352" s="1"/>
      <c r="L15352" s="1"/>
      <c r="M15352" s="1"/>
      <c r="N15352" s="1"/>
    </row>
    <row r="15353" spans="6:14" x14ac:dyDescent="0.25">
      <c r="F15353" s="1"/>
      <c r="G15353" s="1"/>
      <c r="H15353" s="1"/>
      <c r="I15353" s="1"/>
      <c r="J15353" s="1"/>
      <c r="K15353" s="1"/>
      <c r="L15353" s="1"/>
      <c r="M15353" s="1"/>
      <c r="N15353" s="1"/>
    </row>
    <row r="15354" spans="6:14" x14ac:dyDescent="0.25">
      <c r="F15354" s="1"/>
      <c r="G15354" s="1"/>
      <c r="H15354" s="1"/>
      <c r="I15354" s="1"/>
      <c r="J15354" s="1"/>
      <c r="K15354" s="1"/>
      <c r="L15354" s="1"/>
      <c r="M15354" s="1"/>
      <c r="N15354" s="1"/>
    </row>
    <row r="15355" spans="6:14" x14ac:dyDescent="0.25">
      <c r="F15355" s="1"/>
      <c r="G15355" s="1"/>
      <c r="H15355" s="1"/>
      <c r="I15355" s="1"/>
      <c r="J15355" s="1"/>
      <c r="K15355" s="1"/>
      <c r="L15355" s="1"/>
      <c r="M15355" s="1"/>
      <c r="N15355" s="1"/>
    </row>
    <row r="15356" spans="6:14" x14ac:dyDescent="0.25">
      <c r="F15356" s="1"/>
      <c r="G15356" s="1"/>
      <c r="H15356" s="1"/>
      <c r="I15356" s="1"/>
      <c r="J15356" s="1"/>
      <c r="K15356" s="1"/>
      <c r="L15356" s="1"/>
      <c r="M15356" s="1"/>
      <c r="N15356" s="1"/>
    </row>
    <row r="15357" spans="6:14" x14ac:dyDescent="0.25">
      <c r="F15357" s="1"/>
      <c r="G15357" s="1"/>
      <c r="H15357" s="1"/>
      <c r="I15357" s="1"/>
      <c r="J15357" s="1"/>
      <c r="K15357" s="1"/>
      <c r="L15357" s="1"/>
      <c r="M15357" s="1"/>
      <c r="N15357" s="1"/>
    </row>
    <row r="15358" spans="6:14" x14ac:dyDescent="0.25">
      <c r="F15358" s="1"/>
      <c r="G15358" s="1"/>
      <c r="H15358" s="1"/>
      <c r="I15358" s="1"/>
      <c r="J15358" s="1"/>
      <c r="K15358" s="1"/>
      <c r="L15358" s="1"/>
      <c r="M15358" s="1"/>
      <c r="N15358" s="1"/>
    </row>
    <row r="15359" spans="6:14" x14ac:dyDescent="0.25">
      <c r="F15359" s="1"/>
      <c r="G15359" s="1"/>
      <c r="H15359" s="1"/>
      <c r="I15359" s="1"/>
      <c r="J15359" s="1"/>
      <c r="K15359" s="1"/>
      <c r="L15359" s="1"/>
      <c r="M15359" s="1"/>
      <c r="N15359" s="1"/>
    </row>
    <row r="15360" spans="6:14" x14ac:dyDescent="0.25">
      <c r="F15360" s="1"/>
      <c r="G15360" s="1"/>
      <c r="H15360" s="1"/>
      <c r="I15360" s="1"/>
      <c r="J15360" s="1"/>
      <c r="K15360" s="1"/>
      <c r="L15360" s="1"/>
      <c r="M15360" s="1"/>
      <c r="N15360" s="1"/>
    </row>
    <row r="15361" spans="6:14" x14ac:dyDescent="0.25">
      <c r="F15361" s="1"/>
      <c r="G15361" s="1"/>
      <c r="H15361" s="1"/>
      <c r="I15361" s="1"/>
      <c r="J15361" s="1"/>
      <c r="K15361" s="1"/>
      <c r="L15361" s="1"/>
      <c r="M15361" s="1"/>
      <c r="N15361" s="1"/>
    </row>
    <row r="15362" spans="6:14" x14ac:dyDescent="0.25">
      <c r="F15362" s="1"/>
      <c r="G15362" s="1"/>
      <c r="H15362" s="1"/>
      <c r="I15362" s="1"/>
      <c r="J15362" s="1"/>
      <c r="K15362" s="1"/>
      <c r="L15362" s="1"/>
      <c r="M15362" s="1"/>
      <c r="N15362" s="1"/>
    </row>
    <row r="15363" spans="6:14" x14ac:dyDescent="0.25">
      <c r="F15363" s="1"/>
      <c r="G15363" s="1"/>
      <c r="H15363" s="1"/>
      <c r="I15363" s="1"/>
      <c r="J15363" s="1"/>
      <c r="K15363" s="1"/>
      <c r="L15363" s="1"/>
      <c r="M15363" s="1"/>
      <c r="N15363" s="1"/>
    </row>
    <row r="15364" spans="6:14" x14ac:dyDescent="0.25">
      <c r="F15364" s="1"/>
      <c r="G15364" s="1"/>
      <c r="H15364" s="1"/>
      <c r="I15364" s="1"/>
      <c r="J15364" s="1"/>
      <c r="K15364" s="1"/>
      <c r="L15364" s="1"/>
      <c r="M15364" s="1"/>
      <c r="N15364" s="1"/>
    </row>
    <row r="15365" spans="6:14" x14ac:dyDescent="0.25">
      <c r="F15365" s="1"/>
      <c r="G15365" s="1"/>
      <c r="H15365" s="1"/>
      <c r="I15365" s="1"/>
      <c r="J15365" s="1"/>
      <c r="K15365" s="1"/>
      <c r="L15365" s="1"/>
      <c r="M15365" s="1"/>
      <c r="N15365" s="1"/>
    </row>
    <row r="15366" spans="6:14" x14ac:dyDescent="0.25">
      <c r="F15366" s="1"/>
      <c r="G15366" s="1"/>
      <c r="H15366" s="1"/>
      <c r="I15366" s="1"/>
      <c r="J15366" s="1"/>
      <c r="K15366" s="1"/>
      <c r="L15366" s="1"/>
      <c r="M15366" s="1"/>
      <c r="N15366" s="1"/>
    </row>
    <row r="15367" spans="6:14" x14ac:dyDescent="0.25">
      <c r="F15367" s="1"/>
      <c r="G15367" s="1"/>
      <c r="H15367" s="1"/>
      <c r="I15367" s="1"/>
      <c r="J15367" s="1"/>
      <c r="K15367" s="1"/>
      <c r="L15367" s="1"/>
      <c r="M15367" s="1"/>
      <c r="N15367" s="1"/>
    </row>
    <row r="15368" spans="6:14" x14ac:dyDescent="0.25">
      <c r="F15368" s="1"/>
      <c r="G15368" s="1"/>
      <c r="H15368" s="1"/>
      <c r="I15368" s="1"/>
      <c r="J15368" s="1"/>
      <c r="K15368" s="1"/>
      <c r="L15368" s="1"/>
      <c r="M15368" s="1"/>
      <c r="N15368" s="1"/>
    </row>
    <row r="15369" spans="6:14" x14ac:dyDescent="0.25">
      <c r="F15369" s="1"/>
      <c r="G15369" s="1"/>
      <c r="H15369" s="1"/>
      <c r="I15369" s="1"/>
      <c r="J15369" s="1"/>
      <c r="K15369" s="1"/>
      <c r="L15369" s="1"/>
      <c r="M15369" s="1"/>
      <c r="N15369" s="1"/>
    </row>
    <row r="15370" spans="6:14" x14ac:dyDescent="0.25">
      <c r="F15370" s="1"/>
      <c r="G15370" s="1"/>
      <c r="H15370" s="1"/>
      <c r="I15370" s="1"/>
      <c r="J15370" s="1"/>
      <c r="K15370" s="1"/>
      <c r="L15370" s="1"/>
      <c r="M15370" s="1"/>
      <c r="N15370" s="1"/>
    </row>
    <row r="15371" spans="6:14" x14ac:dyDescent="0.25">
      <c r="F15371" s="1"/>
      <c r="G15371" s="1"/>
      <c r="H15371" s="1"/>
      <c r="I15371" s="1"/>
      <c r="J15371" s="1"/>
      <c r="K15371" s="1"/>
      <c r="L15371" s="1"/>
      <c r="M15371" s="1"/>
      <c r="N15371" s="1"/>
    </row>
    <row r="15372" spans="6:14" x14ac:dyDescent="0.25">
      <c r="F15372" s="1"/>
      <c r="G15372" s="1"/>
      <c r="H15372" s="1"/>
      <c r="I15372" s="1"/>
      <c r="J15372" s="1"/>
      <c r="K15372" s="1"/>
      <c r="L15372" s="1"/>
      <c r="M15372" s="1"/>
      <c r="N15372" s="1"/>
    </row>
    <row r="15373" spans="6:14" x14ac:dyDescent="0.25">
      <c r="F15373" s="1"/>
      <c r="G15373" s="1"/>
      <c r="H15373" s="1"/>
      <c r="I15373" s="1"/>
      <c r="J15373" s="1"/>
      <c r="K15373" s="1"/>
      <c r="L15373" s="1"/>
      <c r="M15373" s="1"/>
      <c r="N15373" s="1"/>
    </row>
    <row r="15374" spans="6:14" x14ac:dyDescent="0.25">
      <c r="F15374" s="1"/>
      <c r="G15374" s="1"/>
      <c r="H15374" s="1"/>
      <c r="I15374" s="1"/>
      <c r="J15374" s="1"/>
      <c r="K15374" s="1"/>
      <c r="L15374" s="1"/>
      <c r="M15374" s="1"/>
      <c r="N15374" s="1"/>
    </row>
    <row r="15375" spans="6:14" x14ac:dyDescent="0.25">
      <c r="F15375" s="1"/>
      <c r="G15375" s="1"/>
      <c r="H15375" s="1"/>
      <c r="I15375" s="1"/>
      <c r="J15375" s="1"/>
      <c r="K15375" s="1"/>
      <c r="L15375" s="1"/>
      <c r="M15375" s="1"/>
      <c r="N15375" s="1"/>
    </row>
    <row r="15376" spans="6:14" x14ac:dyDescent="0.25">
      <c r="F15376" s="1"/>
      <c r="G15376" s="1"/>
      <c r="H15376" s="1"/>
      <c r="I15376" s="1"/>
      <c r="J15376" s="1"/>
      <c r="K15376" s="1"/>
      <c r="L15376" s="1"/>
      <c r="M15376" s="1"/>
      <c r="N15376" s="1"/>
    </row>
    <row r="15377" spans="6:14" x14ac:dyDescent="0.25">
      <c r="F15377" s="1"/>
      <c r="G15377" s="1"/>
      <c r="H15377" s="1"/>
      <c r="I15377" s="1"/>
      <c r="J15377" s="1"/>
      <c r="K15377" s="1"/>
      <c r="L15377" s="1"/>
      <c r="M15377" s="1"/>
      <c r="N15377" s="1"/>
    </row>
    <row r="15378" spans="6:14" x14ac:dyDescent="0.25">
      <c r="F15378" s="1"/>
      <c r="G15378" s="1"/>
      <c r="H15378" s="1"/>
      <c r="I15378" s="1"/>
      <c r="J15378" s="1"/>
      <c r="K15378" s="1"/>
      <c r="L15378" s="1"/>
      <c r="M15378" s="1"/>
      <c r="N15378" s="1"/>
    </row>
    <row r="15379" spans="6:14" x14ac:dyDescent="0.25">
      <c r="F15379" s="1"/>
      <c r="G15379" s="1"/>
      <c r="H15379" s="1"/>
      <c r="I15379" s="1"/>
      <c r="J15379" s="1"/>
      <c r="K15379" s="1"/>
      <c r="L15379" s="1"/>
      <c r="M15379" s="1"/>
      <c r="N15379" s="1"/>
    </row>
    <row r="15380" spans="6:14" x14ac:dyDescent="0.25">
      <c r="F15380" s="1"/>
      <c r="G15380" s="1"/>
      <c r="H15380" s="1"/>
      <c r="I15380" s="1"/>
      <c r="J15380" s="1"/>
      <c r="K15380" s="1"/>
      <c r="L15380" s="1"/>
      <c r="M15380" s="1"/>
      <c r="N15380" s="1"/>
    </row>
    <row r="15381" spans="6:14" x14ac:dyDescent="0.25">
      <c r="F15381" s="1"/>
      <c r="G15381" s="1"/>
      <c r="H15381" s="1"/>
      <c r="I15381" s="1"/>
      <c r="J15381" s="1"/>
      <c r="K15381" s="1"/>
      <c r="L15381" s="1"/>
      <c r="M15381" s="1"/>
      <c r="N15381" s="1"/>
    </row>
    <row r="15382" spans="6:14" x14ac:dyDescent="0.25">
      <c r="F15382" s="1"/>
      <c r="G15382" s="1"/>
      <c r="H15382" s="1"/>
      <c r="I15382" s="1"/>
      <c r="J15382" s="1"/>
      <c r="K15382" s="1"/>
      <c r="L15382" s="1"/>
      <c r="M15382" s="1"/>
      <c r="N15382" s="1"/>
    </row>
    <row r="15383" spans="6:14" x14ac:dyDescent="0.25">
      <c r="F15383" s="1"/>
      <c r="G15383" s="1"/>
      <c r="H15383" s="1"/>
      <c r="I15383" s="1"/>
      <c r="J15383" s="1"/>
      <c r="K15383" s="1"/>
      <c r="L15383" s="1"/>
      <c r="M15383" s="1"/>
      <c r="N15383" s="1"/>
    </row>
    <row r="15384" spans="6:14" x14ac:dyDescent="0.25">
      <c r="F15384" s="1"/>
      <c r="G15384" s="1"/>
      <c r="H15384" s="1"/>
      <c r="I15384" s="1"/>
      <c r="J15384" s="1"/>
      <c r="K15384" s="1"/>
      <c r="L15384" s="1"/>
      <c r="M15384" s="1"/>
      <c r="N15384" s="1"/>
    </row>
    <row r="15385" spans="6:14" x14ac:dyDescent="0.25">
      <c r="F15385" s="1"/>
      <c r="G15385" s="1"/>
      <c r="H15385" s="1"/>
      <c r="I15385" s="1"/>
      <c r="J15385" s="1"/>
      <c r="K15385" s="1"/>
      <c r="L15385" s="1"/>
      <c r="M15385" s="1"/>
      <c r="N15385" s="1"/>
    </row>
    <row r="15386" spans="6:14" x14ac:dyDescent="0.25">
      <c r="F15386" s="1"/>
      <c r="G15386" s="1"/>
      <c r="H15386" s="1"/>
      <c r="I15386" s="1"/>
      <c r="J15386" s="1"/>
      <c r="K15386" s="1"/>
      <c r="L15386" s="1"/>
      <c r="M15386" s="1"/>
      <c r="N15386" s="1"/>
    </row>
    <row r="15387" spans="6:14" x14ac:dyDescent="0.25">
      <c r="F15387" s="1"/>
      <c r="G15387" s="1"/>
      <c r="H15387" s="1"/>
      <c r="I15387" s="1"/>
      <c r="J15387" s="1"/>
      <c r="K15387" s="1"/>
      <c r="L15387" s="1"/>
      <c r="M15387" s="1"/>
      <c r="N15387" s="1"/>
    </row>
    <row r="15388" spans="6:14" x14ac:dyDescent="0.25">
      <c r="F15388" s="1"/>
      <c r="G15388" s="1"/>
      <c r="H15388" s="1"/>
      <c r="I15388" s="1"/>
      <c r="J15388" s="1"/>
      <c r="K15388" s="1"/>
      <c r="L15388" s="1"/>
      <c r="M15388" s="1"/>
      <c r="N15388" s="1"/>
    </row>
    <row r="15389" spans="6:14" x14ac:dyDescent="0.25">
      <c r="F15389" s="1"/>
      <c r="G15389" s="1"/>
      <c r="H15389" s="1"/>
      <c r="I15389" s="1"/>
      <c r="J15389" s="1"/>
      <c r="K15389" s="1"/>
      <c r="L15389" s="1"/>
      <c r="M15389" s="1"/>
      <c r="N15389" s="1"/>
    </row>
    <row r="15390" spans="6:14" x14ac:dyDescent="0.25">
      <c r="F15390" s="1"/>
      <c r="G15390" s="1"/>
      <c r="H15390" s="1"/>
      <c r="I15390" s="1"/>
      <c r="J15390" s="1"/>
      <c r="K15390" s="1"/>
      <c r="L15390" s="1"/>
      <c r="M15390" s="1"/>
      <c r="N15390" s="1"/>
    </row>
    <row r="15391" spans="6:14" x14ac:dyDescent="0.25">
      <c r="F15391" s="1"/>
      <c r="G15391" s="1"/>
      <c r="H15391" s="1"/>
      <c r="I15391" s="1"/>
      <c r="J15391" s="1"/>
      <c r="K15391" s="1"/>
      <c r="L15391" s="1"/>
      <c r="M15391" s="1"/>
      <c r="N15391" s="1"/>
    </row>
    <row r="15392" spans="6:14" x14ac:dyDescent="0.25">
      <c r="F15392" s="1"/>
      <c r="G15392" s="1"/>
      <c r="H15392" s="1"/>
      <c r="I15392" s="1"/>
      <c r="J15392" s="1"/>
      <c r="K15392" s="1"/>
      <c r="L15392" s="1"/>
      <c r="M15392" s="1"/>
      <c r="N15392" s="1"/>
    </row>
    <row r="15393" spans="6:14" x14ac:dyDescent="0.25">
      <c r="F15393" s="1"/>
      <c r="G15393" s="1"/>
      <c r="H15393" s="1"/>
      <c r="I15393" s="1"/>
      <c r="J15393" s="1"/>
      <c r="K15393" s="1"/>
      <c r="L15393" s="1"/>
      <c r="M15393" s="1"/>
      <c r="N15393" s="1"/>
    </row>
    <row r="15394" spans="6:14" x14ac:dyDescent="0.25">
      <c r="F15394" s="1"/>
      <c r="G15394" s="1"/>
      <c r="H15394" s="1"/>
      <c r="I15394" s="1"/>
      <c r="J15394" s="1"/>
      <c r="K15394" s="1"/>
      <c r="L15394" s="1"/>
      <c r="M15394" s="1"/>
      <c r="N15394" s="1"/>
    </row>
    <row r="15395" spans="6:14" x14ac:dyDescent="0.25">
      <c r="F15395" s="1"/>
      <c r="G15395" s="1"/>
      <c r="H15395" s="1"/>
      <c r="I15395" s="1"/>
      <c r="J15395" s="1"/>
      <c r="K15395" s="1"/>
      <c r="L15395" s="1"/>
      <c r="M15395" s="1"/>
      <c r="N15395" s="1"/>
    </row>
    <row r="15396" spans="6:14" x14ac:dyDescent="0.25">
      <c r="F15396" s="1"/>
      <c r="G15396" s="1"/>
      <c r="H15396" s="1"/>
      <c r="I15396" s="1"/>
      <c r="J15396" s="1"/>
      <c r="K15396" s="1"/>
      <c r="L15396" s="1"/>
      <c r="M15396" s="1"/>
      <c r="N15396" s="1"/>
    </row>
    <row r="15397" spans="6:14" x14ac:dyDescent="0.25">
      <c r="F15397" s="1"/>
      <c r="G15397" s="1"/>
      <c r="H15397" s="1"/>
      <c r="I15397" s="1"/>
      <c r="J15397" s="1"/>
      <c r="K15397" s="1"/>
      <c r="L15397" s="1"/>
      <c r="M15397" s="1"/>
      <c r="N15397" s="1"/>
    </row>
    <row r="15398" spans="6:14" x14ac:dyDescent="0.25">
      <c r="F15398" s="1"/>
      <c r="G15398" s="1"/>
      <c r="H15398" s="1"/>
      <c r="I15398" s="1"/>
      <c r="J15398" s="1"/>
      <c r="K15398" s="1"/>
      <c r="L15398" s="1"/>
      <c r="M15398" s="1"/>
      <c r="N15398" s="1"/>
    </row>
    <row r="15399" spans="6:14" x14ac:dyDescent="0.25">
      <c r="F15399" s="1"/>
      <c r="G15399" s="1"/>
      <c r="H15399" s="1"/>
      <c r="I15399" s="1"/>
      <c r="J15399" s="1"/>
      <c r="K15399" s="1"/>
      <c r="L15399" s="1"/>
      <c r="M15399" s="1"/>
      <c r="N15399" s="1"/>
    </row>
    <row r="15400" spans="6:14" x14ac:dyDescent="0.25">
      <c r="F15400" s="1"/>
      <c r="G15400" s="1"/>
      <c r="H15400" s="1"/>
      <c r="I15400" s="1"/>
      <c r="J15400" s="1"/>
      <c r="K15400" s="1"/>
      <c r="L15400" s="1"/>
      <c r="M15400" s="1"/>
      <c r="N15400" s="1"/>
    </row>
    <row r="15401" spans="6:14" x14ac:dyDescent="0.25">
      <c r="F15401" s="1"/>
      <c r="G15401" s="1"/>
      <c r="H15401" s="1"/>
      <c r="I15401" s="1"/>
      <c r="J15401" s="1"/>
      <c r="K15401" s="1"/>
      <c r="L15401" s="1"/>
      <c r="M15401" s="1"/>
      <c r="N15401" s="1"/>
    </row>
    <row r="15402" spans="6:14" x14ac:dyDescent="0.25">
      <c r="F15402" s="1"/>
      <c r="G15402" s="1"/>
      <c r="H15402" s="1"/>
      <c r="I15402" s="1"/>
      <c r="J15402" s="1"/>
      <c r="K15402" s="1"/>
      <c r="L15402" s="1"/>
      <c r="M15402" s="1"/>
      <c r="N15402" s="1"/>
    </row>
    <row r="15403" spans="6:14" x14ac:dyDescent="0.25">
      <c r="F15403" s="1"/>
      <c r="G15403" s="1"/>
      <c r="H15403" s="1"/>
      <c r="I15403" s="1"/>
      <c r="J15403" s="1"/>
      <c r="K15403" s="1"/>
      <c r="L15403" s="1"/>
      <c r="M15403" s="1"/>
      <c r="N15403" s="1"/>
    </row>
    <row r="15404" spans="6:14" x14ac:dyDescent="0.25">
      <c r="F15404" s="1"/>
      <c r="G15404" s="1"/>
      <c r="H15404" s="1"/>
      <c r="I15404" s="1"/>
      <c r="J15404" s="1"/>
      <c r="K15404" s="1"/>
      <c r="L15404" s="1"/>
      <c r="M15404" s="1"/>
      <c r="N15404" s="1"/>
    </row>
    <row r="15405" spans="6:14" x14ac:dyDescent="0.25">
      <c r="F15405" s="1"/>
      <c r="G15405" s="1"/>
      <c r="H15405" s="1"/>
      <c r="I15405" s="1"/>
      <c r="J15405" s="1"/>
      <c r="K15405" s="1"/>
      <c r="L15405" s="1"/>
      <c r="M15405" s="1"/>
      <c r="N15405" s="1"/>
    </row>
    <row r="15406" spans="6:14" x14ac:dyDescent="0.25">
      <c r="F15406" s="1"/>
      <c r="G15406" s="1"/>
      <c r="H15406" s="1"/>
      <c r="I15406" s="1"/>
      <c r="J15406" s="1"/>
      <c r="K15406" s="1"/>
      <c r="L15406" s="1"/>
      <c r="M15406" s="1"/>
      <c r="N15406" s="1"/>
    </row>
    <row r="15407" spans="6:14" x14ac:dyDescent="0.25">
      <c r="F15407" s="1"/>
      <c r="G15407" s="1"/>
      <c r="H15407" s="1"/>
      <c r="I15407" s="1"/>
      <c r="J15407" s="1"/>
      <c r="K15407" s="1"/>
      <c r="L15407" s="1"/>
      <c r="M15407" s="1"/>
      <c r="N15407" s="1"/>
    </row>
    <row r="15408" spans="6:14" x14ac:dyDescent="0.25">
      <c r="F15408" s="1"/>
      <c r="G15408" s="1"/>
      <c r="H15408" s="1"/>
      <c r="I15408" s="1"/>
      <c r="J15408" s="1"/>
      <c r="K15408" s="1"/>
      <c r="L15408" s="1"/>
      <c r="M15408" s="1"/>
      <c r="N15408" s="1"/>
    </row>
    <row r="15409" spans="6:14" x14ac:dyDescent="0.25">
      <c r="F15409" s="1"/>
      <c r="G15409" s="1"/>
      <c r="H15409" s="1"/>
      <c r="I15409" s="1"/>
      <c r="J15409" s="1"/>
      <c r="K15409" s="1"/>
      <c r="L15409" s="1"/>
      <c r="M15409" s="1"/>
      <c r="N15409" s="1"/>
    </row>
    <row r="15410" spans="6:14" x14ac:dyDescent="0.25">
      <c r="F15410" s="1"/>
      <c r="G15410" s="1"/>
      <c r="H15410" s="1"/>
      <c r="I15410" s="1"/>
      <c r="J15410" s="1"/>
      <c r="K15410" s="1"/>
      <c r="L15410" s="1"/>
      <c r="M15410" s="1"/>
      <c r="N15410" s="1"/>
    </row>
    <row r="15411" spans="6:14" x14ac:dyDescent="0.25">
      <c r="F15411" s="1"/>
      <c r="G15411" s="1"/>
      <c r="H15411" s="1"/>
      <c r="I15411" s="1"/>
      <c r="J15411" s="1"/>
      <c r="K15411" s="1"/>
      <c r="L15411" s="1"/>
      <c r="M15411" s="1"/>
      <c r="N15411" s="1"/>
    </row>
    <row r="15412" spans="6:14" x14ac:dyDescent="0.25">
      <c r="F15412" s="1"/>
      <c r="G15412" s="1"/>
      <c r="H15412" s="1"/>
      <c r="I15412" s="1"/>
      <c r="J15412" s="1"/>
      <c r="K15412" s="1"/>
      <c r="L15412" s="1"/>
      <c r="M15412" s="1"/>
      <c r="N15412" s="1"/>
    </row>
    <row r="15413" spans="6:14" x14ac:dyDescent="0.25">
      <c r="F15413" s="1"/>
      <c r="G15413" s="1"/>
      <c r="H15413" s="1"/>
      <c r="I15413" s="1"/>
      <c r="J15413" s="1"/>
      <c r="K15413" s="1"/>
      <c r="L15413" s="1"/>
      <c r="M15413" s="1"/>
      <c r="N15413" s="1"/>
    </row>
    <row r="15414" spans="6:14" x14ac:dyDescent="0.25">
      <c r="F15414" s="1"/>
      <c r="G15414" s="1"/>
      <c r="H15414" s="1"/>
      <c r="I15414" s="1"/>
      <c r="J15414" s="1"/>
      <c r="K15414" s="1"/>
      <c r="L15414" s="1"/>
      <c r="M15414" s="1"/>
      <c r="N15414" s="1"/>
    </row>
    <row r="15415" spans="6:14" x14ac:dyDescent="0.25">
      <c r="F15415" s="1"/>
      <c r="G15415" s="1"/>
      <c r="H15415" s="1"/>
      <c r="I15415" s="1"/>
      <c r="J15415" s="1"/>
      <c r="K15415" s="1"/>
      <c r="L15415" s="1"/>
      <c r="M15415" s="1"/>
      <c r="N15415" s="1"/>
    </row>
    <row r="15416" spans="6:14" x14ac:dyDescent="0.25">
      <c r="F15416" s="1"/>
      <c r="G15416" s="1"/>
      <c r="H15416" s="1"/>
      <c r="I15416" s="1"/>
      <c r="J15416" s="1"/>
      <c r="K15416" s="1"/>
      <c r="L15416" s="1"/>
      <c r="M15416" s="1"/>
      <c r="N15416" s="1"/>
    </row>
    <row r="15417" spans="6:14" x14ac:dyDescent="0.25">
      <c r="F15417" s="1"/>
      <c r="G15417" s="1"/>
      <c r="H15417" s="1"/>
      <c r="I15417" s="1"/>
      <c r="J15417" s="1"/>
      <c r="K15417" s="1"/>
      <c r="L15417" s="1"/>
      <c r="M15417" s="1"/>
      <c r="N15417" s="1"/>
    </row>
    <row r="15418" spans="6:14" x14ac:dyDescent="0.25">
      <c r="F15418" s="1"/>
      <c r="G15418" s="1"/>
      <c r="H15418" s="1"/>
      <c r="I15418" s="1"/>
      <c r="J15418" s="1"/>
      <c r="K15418" s="1"/>
      <c r="L15418" s="1"/>
      <c r="M15418" s="1"/>
      <c r="N15418" s="1"/>
    </row>
    <row r="15419" spans="6:14" x14ac:dyDescent="0.25">
      <c r="F15419" s="1"/>
      <c r="G15419" s="1"/>
      <c r="H15419" s="1"/>
      <c r="I15419" s="1"/>
      <c r="J15419" s="1"/>
      <c r="K15419" s="1"/>
      <c r="L15419" s="1"/>
      <c r="M15419" s="1"/>
      <c r="N15419" s="1"/>
    </row>
    <row r="15420" spans="6:14" x14ac:dyDescent="0.25">
      <c r="F15420" s="1"/>
      <c r="G15420" s="1"/>
      <c r="H15420" s="1"/>
      <c r="I15420" s="1"/>
      <c r="J15420" s="1"/>
      <c r="K15420" s="1"/>
      <c r="L15420" s="1"/>
      <c r="M15420" s="1"/>
      <c r="N15420" s="1"/>
    </row>
    <row r="15421" spans="6:14" x14ac:dyDescent="0.25">
      <c r="F15421" s="1"/>
      <c r="G15421" s="1"/>
      <c r="H15421" s="1"/>
      <c r="I15421" s="1"/>
      <c r="J15421" s="1"/>
      <c r="K15421" s="1"/>
      <c r="L15421" s="1"/>
      <c r="M15421" s="1"/>
      <c r="N15421" s="1"/>
    </row>
    <row r="15422" spans="6:14" x14ac:dyDescent="0.25">
      <c r="F15422" s="1"/>
      <c r="G15422" s="1"/>
      <c r="H15422" s="1"/>
      <c r="I15422" s="1"/>
      <c r="J15422" s="1"/>
      <c r="K15422" s="1"/>
      <c r="L15422" s="1"/>
      <c r="M15422" s="1"/>
      <c r="N15422" s="1"/>
    </row>
    <row r="15423" spans="6:14" x14ac:dyDescent="0.25">
      <c r="F15423" s="1"/>
      <c r="G15423" s="1"/>
      <c r="H15423" s="1"/>
      <c r="I15423" s="1"/>
      <c r="J15423" s="1"/>
      <c r="K15423" s="1"/>
      <c r="L15423" s="1"/>
      <c r="M15423" s="1"/>
      <c r="N15423" s="1"/>
    </row>
    <row r="15424" spans="6:14" x14ac:dyDescent="0.25">
      <c r="F15424" s="1"/>
      <c r="G15424" s="1"/>
      <c r="H15424" s="1"/>
      <c r="I15424" s="1"/>
      <c r="J15424" s="1"/>
      <c r="K15424" s="1"/>
      <c r="L15424" s="1"/>
      <c r="M15424" s="1"/>
      <c r="N15424" s="1"/>
    </row>
    <row r="15425" spans="6:14" x14ac:dyDescent="0.25">
      <c r="F15425" s="1"/>
      <c r="G15425" s="1"/>
      <c r="H15425" s="1"/>
      <c r="I15425" s="1"/>
      <c r="J15425" s="1"/>
      <c r="K15425" s="1"/>
      <c r="L15425" s="1"/>
      <c r="M15425" s="1"/>
      <c r="N15425" s="1"/>
    </row>
    <row r="15426" spans="6:14" x14ac:dyDescent="0.25">
      <c r="F15426" s="1"/>
      <c r="G15426" s="1"/>
      <c r="H15426" s="1"/>
      <c r="I15426" s="1"/>
      <c r="J15426" s="1"/>
      <c r="K15426" s="1"/>
      <c r="L15426" s="1"/>
      <c r="M15426" s="1"/>
      <c r="N15426" s="1"/>
    </row>
    <row r="15427" spans="6:14" x14ac:dyDescent="0.25">
      <c r="F15427" s="1"/>
      <c r="G15427" s="1"/>
      <c r="H15427" s="1"/>
      <c r="I15427" s="1"/>
      <c r="J15427" s="1"/>
      <c r="K15427" s="1"/>
      <c r="L15427" s="1"/>
      <c r="M15427" s="1"/>
      <c r="N15427" s="1"/>
    </row>
    <row r="15428" spans="6:14" x14ac:dyDescent="0.25">
      <c r="F15428" s="1"/>
      <c r="G15428" s="1"/>
      <c r="H15428" s="1"/>
      <c r="I15428" s="1"/>
      <c r="J15428" s="1"/>
      <c r="K15428" s="1"/>
      <c r="L15428" s="1"/>
      <c r="M15428" s="1"/>
      <c r="N15428" s="1"/>
    </row>
    <row r="15429" spans="6:14" x14ac:dyDescent="0.25">
      <c r="F15429" s="1"/>
      <c r="G15429" s="1"/>
      <c r="H15429" s="1"/>
      <c r="I15429" s="1"/>
      <c r="J15429" s="1"/>
      <c r="K15429" s="1"/>
      <c r="L15429" s="1"/>
      <c r="M15429" s="1"/>
      <c r="N15429" s="1"/>
    </row>
    <row r="15430" spans="6:14" x14ac:dyDescent="0.25">
      <c r="F15430" s="1"/>
      <c r="G15430" s="1"/>
      <c r="H15430" s="1"/>
      <c r="I15430" s="1"/>
      <c r="J15430" s="1"/>
      <c r="K15430" s="1"/>
      <c r="L15430" s="1"/>
      <c r="M15430" s="1"/>
      <c r="N15430" s="1"/>
    </row>
    <row r="15431" spans="6:14" x14ac:dyDescent="0.25">
      <c r="F15431" s="1"/>
      <c r="G15431" s="1"/>
      <c r="H15431" s="1"/>
      <c r="I15431" s="1"/>
      <c r="J15431" s="1"/>
      <c r="K15431" s="1"/>
      <c r="L15431" s="1"/>
      <c r="M15431" s="1"/>
      <c r="N15431" s="1"/>
    </row>
    <row r="15432" spans="6:14" x14ac:dyDescent="0.25">
      <c r="F15432" s="1"/>
      <c r="G15432" s="1"/>
      <c r="H15432" s="1"/>
      <c r="I15432" s="1"/>
      <c r="J15432" s="1"/>
      <c r="K15432" s="1"/>
      <c r="L15432" s="1"/>
      <c r="M15432" s="1"/>
      <c r="N15432" s="1"/>
    </row>
    <row r="15433" spans="6:14" x14ac:dyDescent="0.25">
      <c r="F15433" s="1"/>
      <c r="G15433" s="1"/>
      <c r="H15433" s="1"/>
      <c r="I15433" s="1"/>
      <c r="J15433" s="1"/>
      <c r="K15433" s="1"/>
      <c r="L15433" s="1"/>
      <c r="M15433" s="1"/>
      <c r="N15433" s="1"/>
    </row>
    <row r="15434" spans="6:14" x14ac:dyDescent="0.25">
      <c r="F15434" s="1"/>
      <c r="G15434" s="1"/>
      <c r="H15434" s="1"/>
      <c r="I15434" s="1"/>
      <c r="J15434" s="1"/>
      <c r="K15434" s="1"/>
      <c r="L15434" s="1"/>
      <c r="M15434" s="1"/>
      <c r="N15434" s="1"/>
    </row>
    <row r="15435" spans="6:14" x14ac:dyDescent="0.25">
      <c r="F15435" s="1"/>
      <c r="G15435" s="1"/>
      <c r="H15435" s="1"/>
      <c r="I15435" s="1"/>
      <c r="J15435" s="1"/>
      <c r="K15435" s="1"/>
      <c r="L15435" s="1"/>
      <c r="M15435" s="1"/>
      <c r="N15435" s="1"/>
    </row>
    <row r="15436" spans="6:14" x14ac:dyDescent="0.25">
      <c r="F15436" s="1"/>
      <c r="G15436" s="1"/>
      <c r="H15436" s="1"/>
      <c r="I15436" s="1"/>
      <c r="J15436" s="1"/>
      <c r="K15436" s="1"/>
      <c r="L15436" s="1"/>
      <c r="M15436" s="1"/>
      <c r="N15436" s="1"/>
    </row>
    <row r="15437" spans="6:14" x14ac:dyDescent="0.25">
      <c r="F15437" s="1"/>
      <c r="G15437" s="1"/>
      <c r="H15437" s="1"/>
      <c r="I15437" s="1"/>
      <c r="J15437" s="1"/>
      <c r="K15437" s="1"/>
      <c r="L15437" s="1"/>
      <c r="M15437" s="1"/>
      <c r="N15437" s="1"/>
    </row>
    <row r="15438" spans="6:14" x14ac:dyDescent="0.25">
      <c r="F15438" s="1"/>
      <c r="G15438" s="1"/>
      <c r="H15438" s="1"/>
      <c r="I15438" s="1"/>
      <c r="J15438" s="1"/>
      <c r="K15438" s="1"/>
      <c r="L15438" s="1"/>
      <c r="M15438" s="1"/>
      <c r="N15438" s="1"/>
    </row>
    <row r="15439" spans="6:14" x14ac:dyDescent="0.25">
      <c r="F15439" s="1"/>
      <c r="G15439" s="1"/>
      <c r="H15439" s="1"/>
      <c r="I15439" s="1"/>
      <c r="J15439" s="1"/>
      <c r="K15439" s="1"/>
      <c r="L15439" s="1"/>
      <c r="M15439" s="1"/>
      <c r="N15439" s="1"/>
    </row>
    <row r="15440" spans="6:14" x14ac:dyDescent="0.25">
      <c r="F15440" s="1"/>
      <c r="G15440" s="1"/>
      <c r="H15440" s="1"/>
      <c r="I15440" s="1"/>
      <c r="J15440" s="1"/>
      <c r="K15440" s="1"/>
      <c r="L15440" s="1"/>
      <c r="M15440" s="1"/>
      <c r="N15440" s="1"/>
    </row>
    <row r="15441" spans="6:14" x14ac:dyDescent="0.25">
      <c r="F15441" s="1"/>
      <c r="G15441" s="1"/>
      <c r="H15441" s="1"/>
      <c r="I15441" s="1"/>
      <c r="J15441" s="1"/>
      <c r="K15441" s="1"/>
      <c r="L15441" s="1"/>
      <c r="M15441" s="1"/>
      <c r="N15441" s="1"/>
    </row>
    <row r="15442" spans="6:14" x14ac:dyDescent="0.25">
      <c r="F15442" s="1"/>
      <c r="G15442" s="1"/>
      <c r="H15442" s="1"/>
      <c r="I15442" s="1"/>
      <c r="J15442" s="1"/>
      <c r="K15442" s="1"/>
      <c r="L15442" s="1"/>
      <c r="M15442" s="1"/>
      <c r="N15442" s="1"/>
    </row>
    <row r="15443" spans="6:14" x14ac:dyDescent="0.25">
      <c r="F15443" s="1"/>
      <c r="G15443" s="1"/>
      <c r="H15443" s="1"/>
      <c r="I15443" s="1"/>
      <c r="J15443" s="1"/>
      <c r="K15443" s="1"/>
      <c r="L15443" s="1"/>
      <c r="M15443" s="1"/>
      <c r="N15443" s="1"/>
    </row>
    <row r="15444" spans="6:14" x14ac:dyDescent="0.25">
      <c r="F15444" s="1"/>
      <c r="G15444" s="1"/>
      <c r="H15444" s="1"/>
      <c r="I15444" s="1"/>
      <c r="J15444" s="1"/>
      <c r="K15444" s="1"/>
      <c r="L15444" s="1"/>
      <c r="M15444" s="1"/>
      <c r="N15444" s="1"/>
    </row>
    <row r="15445" spans="6:14" x14ac:dyDescent="0.25">
      <c r="F15445" s="1"/>
      <c r="G15445" s="1"/>
      <c r="H15445" s="1"/>
      <c r="I15445" s="1"/>
      <c r="J15445" s="1"/>
      <c r="K15445" s="1"/>
      <c r="L15445" s="1"/>
      <c r="M15445" s="1"/>
      <c r="N15445" s="1"/>
    </row>
    <row r="15446" spans="6:14" x14ac:dyDescent="0.25">
      <c r="F15446" s="1"/>
      <c r="G15446" s="1"/>
      <c r="H15446" s="1"/>
      <c r="I15446" s="1"/>
      <c r="J15446" s="1"/>
      <c r="K15446" s="1"/>
      <c r="L15446" s="1"/>
      <c r="M15446" s="1"/>
      <c r="N15446" s="1"/>
    </row>
    <row r="15447" spans="6:14" x14ac:dyDescent="0.25">
      <c r="F15447" s="1"/>
      <c r="G15447" s="1"/>
      <c r="H15447" s="1"/>
      <c r="I15447" s="1"/>
      <c r="J15447" s="1"/>
      <c r="K15447" s="1"/>
      <c r="L15447" s="1"/>
      <c r="M15447" s="1"/>
      <c r="N15447" s="1"/>
    </row>
    <row r="15448" spans="6:14" x14ac:dyDescent="0.25">
      <c r="F15448" s="1"/>
      <c r="G15448" s="1"/>
      <c r="H15448" s="1"/>
      <c r="I15448" s="1"/>
      <c r="J15448" s="1"/>
      <c r="K15448" s="1"/>
      <c r="L15448" s="1"/>
      <c r="M15448" s="1"/>
      <c r="N15448" s="1"/>
    </row>
    <row r="15449" spans="6:14" x14ac:dyDescent="0.25">
      <c r="F15449" s="1"/>
      <c r="G15449" s="1"/>
      <c r="H15449" s="1"/>
      <c r="I15449" s="1"/>
      <c r="J15449" s="1"/>
      <c r="K15449" s="1"/>
      <c r="L15449" s="1"/>
      <c r="M15449" s="1"/>
      <c r="N15449" s="1"/>
    </row>
    <row r="15450" spans="6:14" x14ac:dyDescent="0.25">
      <c r="F15450" s="1"/>
      <c r="G15450" s="1"/>
      <c r="H15450" s="1"/>
      <c r="I15450" s="1"/>
      <c r="J15450" s="1"/>
      <c r="K15450" s="1"/>
      <c r="L15450" s="1"/>
      <c r="M15450" s="1"/>
      <c r="N15450" s="1"/>
    </row>
    <row r="15451" spans="6:14" x14ac:dyDescent="0.25">
      <c r="F15451" s="1"/>
      <c r="G15451" s="1"/>
      <c r="H15451" s="1"/>
      <c r="I15451" s="1"/>
      <c r="J15451" s="1"/>
      <c r="K15451" s="1"/>
      <c r="L15451" s="1"/>
      <c r="M15451" s="1"/>
      <c r="N15451" s="1"/>
    </row>
    <row r="15452" spans="6:14" x14ac:dyDescent="0.25">
      <c r="F15452" s="1"/>
      <c r="G15452" s="1"/>
      <c r="H15452" s="1"/>
      <c r="I15452" s="1"/>
      <c r="J15452" s="1"/>
      <c r="K15452" s="1"/>
      <c r="L15452" s="1"/>
      <c r="M15452" s="1"/>
      <c r="N15452" s="1"/>
    </row>
    <row r="15453" spans="6:14" x14ac:dyDescent="0.25">
      <c r="F15453" s="1"/>
      <c r="G15453" s="1"/>
      <c r="H15453" s="1"/>
      <c r="I15453" s="1"/>
      <c r="J15453" s="1"/>
      <c r="K15453" s="1"/>
      <c r="L15453" s="1"/>
      <c r="M15453" s="1"/>
      <c r="N15453" s="1"/>
    </row>
    <row r="15454" spans="6:14" x14ac:dyDescent="0.25">
      <c r="F15454" s="1"/>
      <c r="G15454" s="1"/>
      <c r="H15454" s="1"/>
      <c r="I15454" s="1"/>
      <c r="J15454" s="1"/>
      <c r="K15454" s="1"/>
      <c r="L15454" s="1"/>
      <c r="M15454" s="1"/>
      <c r="N15454" s="1"/>
    </row>
    <row r="15455" spans="6:14" x14ac:dyDescent="0.25">
      <c r="F15455" s="1"/>
      <c r="G15455" s="1"/>
      <c r="H15455" s="1"/>
      <c r="I15455" s="1"/>
      <c r="J15455" s="1"/>
      <c r="K15455" s="1"/>
      <c r="L15455" s="1"/>
      <c r="M15455" s="1"/>
      <c r="N15455" s="1"/>
    </row>
    <row r="15456" spans="6:14" x14ac:dyDescent="0.25">
      <c r="F15456" s="1"/>
      <c r="G15456" s="1"/>
      <c r="H15456" s="1"/>
      <c r="I15456" s="1"/>
      <c r="J15456" s="1"/>
      <c r="K15456" s="1"/>
      <c r="L15456" s="1"/>
      <c r="M15456" s="1"/>
      <c r="N15456" s="1"/>
    </row>
    <row r="15457" spans="6:14" x14ac:dyDescent="0.25">
      <c r="F15457" s="1"/>
      <c r="G15457" s="1"/>
      <c r="H15457" s="1"/>
      <c r="I15457" s="1"/>
      <c r="J15457" s="1"/>
      <c r="K15457" s="1"/>
      <c r="L15457" s="1"/>
      <c r="M15457" s="1"/>
      <c r="N15457" s="1"/>
    </row>
    <row r="15458" spans="6:14" x14ac:dyDescent="0.25">
      <c r="F15458" s="1"/>
      <c r="G15458" s="1"/>
      <c r="H15458" s="1"/>
      <c r="I15458" s="1"/>
      <c r="J15458" s="1"/>
      <c r="K15458" s="1"/>
      <c r="L15458" s="1"/>
      <c r="M15458" s="1"/>
      <c r="N15458" s="1"/>
    </row>
    <row r="15459" spans="6:14" x14ac:dyDescent="0.25">
      <c r="F15459" s="1"/>
      <c r="G15459" s="1"/>
      <c r="H15459" s="1"/>
      <c r="I15459" s="1"/>
      <c r="J15459" s="1"/>
      <c r="K15459" s="1"/>
      <c r="L15459" s="1"/>
      <c r="M15459" s="1"/>
      <c r="N15459" s="1"/>
    </row>
    <row r="15460" spans="6:14" x14ac:dyDescent="0.25">
      <c r="F15460" s="1"/>
      <c r="G15460" s="1"/>
      <c r="H15460" s="1"/>
      <c r="I15460" s="1"/>
      <c r="J15460" s="1"/>
      <c r="K15460" s="1"/>
      <c r="L15460" s="1"/>
      <c r="M15460" s="1"/>
      <c r="N15460" s="1"/>
    </row>
    <row r="15461" spans="6:14" x14ac:dyDescent="0.25">
      <c r="F15461" s="1"/>
      <c r="G15461" s="1"/>
      <c r="H15461" s="1"/>
      <c r="I15461" s="1"/>
      <c r="J15461" s="1"/>
      <c r="K15461" s="1"/>
      <c r="L15461" s="1"/>
      <c r="M15461" s="1"/>
      <c r="N15461" s="1"/>
    </row>
    <row r="15462" spans="6:14" x14ac:dyDescent="0.25">
      <c r="F15462" s="1"/>
      <c r="G15462" s="1"/>
      <c r="H15462" s="1"/>
      <c r="I15462" s="1"/>
      <c r="J15462" s="1"/>
      <c r="K15462" s="1"/>
      <c r="L15462" s="1"/>
      <c r="M15462" s="1"/>
      <c r="N15462" s="1"/>
    </row>
    <row r="15463" spans="6:14" x14ac:dyDescent="0.25">
      <c r="F15463" s="1"/>
      <c r="G15463" s="1"/>
      <c r="H15463" s="1"/>
      <c r="I15463" s="1"/>
      <c r="J15463" s="1"/>
      <c r="K15463" s="1"/>
      <c r="L15463" s="1"/>
      <c r="M15463" s="1"/>
      <c r="N15463" s="1"/>
    </row>
    <row r="15464" spans="6:14" x14ac:dyDescent="0.25">
      <c r="F15464" s="1"/>
      <c r="G15464" s="1"/>
      <c r="H15464" s="1"/>
      <c r="I15464" s="1"/>
      <c r="J15464" s="1"/>
      <c r="K15464" s="1"/>
      <c r="L15464" s="1"/>
      <c r="M15464" s="1"/>
      <c r="N15464" s="1"/>
    </row>
    <row r="15465" spans="6:14" x14ac:dyDescent="0.25">
      <c r="F15465" s="1"/>
      <c r="G15465" s="1"/>
      <c r="H15465" s="1"/>
      <c r="I15465" s="1"/>
      <c r="J15465" s="1"/>
      <c r="K15465" s="1"/>
      <c r="L15465" s="1"/>
      <c r="M15465" s="1"/>
      <c r="N15465" s="1"/>
    </row>
    <row r="15466" spans="6:14" x14ac:dyDescent="0.25">
      <c r="F15466" s="1"/>
      <c r="G15466" s="1"/>
      <c r="H15466" s="1"/>
      <c r="I15466" s="1"/>
      <c r="J15466" s="1"/>
      <c r="K15466" s="1"/>
      <c r="L15466" s="1"/>
      <c r="M15466" s="1"/>
      <c r="N15466" s="1"/>
    </row>
    <row r="15467" spans="6:14" x14ac:dyDescent="0.25">
      <c r="F15467" s="1"/>
      <c r="G15467" s="1"/>
      <c r="H15467" s="1"/>
      <c r="I15467" s="1"/>
      <c r="J15467" s="1"/>
      <c r="K15467" s="1"/>
      <c r="L15467" s="1"/>
      <c r="M15467" s="1"/>
      <c r="N15467" s="1"/>
    </row>
    <row r="15468" spans="6:14" x14ac:dyDescent="0.25">
      <c r="F15468" s="1"/>
      <c r="G15468" s="1"/>
      <c r="H15468" s="1"/>
      <c r="I15468" s="1"/>
      <c r="J15468" s="1"/>
      <c r="K15468" s="1"/>
      <c r="L15468" s="1"/>
      <c r="M15468" s="1"/>
      <c r="N15468" s="1"/>
    </row>
    <row r="15469" spans="6:14" x14ac:dyDescent="0.25">
      <c r="F15469" s="1"/>
      <c r="G15469" s="1"/>
      <c r="H15469" s="1"/>
      <c r="I15469" s="1"/>
      <c r="J15469" s="1"/>
      <c r="K15469" s="1"/>
      <c r="L15469" s="1"/>
      <c r="M15469" s="1"/>
      <c r="N15469" s="1"/>
    </row>
    <row r="15470" spans="6:14" x14ac:dyDescent="0.25">
      <c r="F15470" s="1"/>
      <c r="G15470" s="1"/>
      <c r="H15470" s="1"/>
      <c r="I15470" s="1"/>
      <c r="J15470" s="1"/>
      <c r="K15470" s="1"/>
      <c r="L15470" s="1"/>
      <c r="M15470" s="1"/>
      <c r="N15470" s="1"/>
    </row>
    <row r="15471" spans="6:14" x14ac:dyDescent="0.25">
      <c r="F15471" s="1"/>
      <c r="G15471" s="1"/>
      <c r="H15471" s="1"/>
      <c r="I15471" s="1"/>
      <c r="J15471" s="1"/>
      <c r="K15471" s="1"/>
      <c r="L15471" s="1"/>
      <c r="M15471" s="1"/>
      <c r="N15471" s="1"/>
    </row>
    <row r="15472" spans="6:14" x14ac:dyDescent="0.25">
      <c r="F15472" s="1"/>
      <c r="G15472" s="1"/>
      <c r="H15472" s="1"/>
      <c r="I15472" s="1"/>
      <c r="J15472" s="1"/>
      <c r="K15472" s="1"/>
      <c r="L15472" s="1"/>
      <c r="M15472" s="1"/>
      <c r="N15472" s="1"/>
    </row>
    <row r="15473" spans="6:14" x14ac:dyDescent="0.25">
      <c r="F15473" s="1"/>
      <c r="G15473" s="1"/>
      <c r="H15473" s="1"/>
      <c r="I15473" s="1"/>
      <c r="J15473" s="1"/>
      <c r="K15473" s="1"/>
      <c r="L15473" s="1"/>
      <c r="M15473" s="1"/>
      <c r="N15473" s="1"/>
    </row>
    <row r="15474" spans="6:14" x14ac:dyDescent="0.25">
      <c r="F15474" s="1"/>
      <c r="G15474" s="1"/>
      <c r="H15474" s="1"/>
      <c r="I15474" s="1"/>
      <c r="J15474" s="1"/>
      <c r="K15474" s="1"/>
      <c r="L15474" s="1"/>
      <c r="M15474" s="1"/>
      <c r="N15474" s="1"/>
    </row>
    <row r="15475" spans="6:14" x14ac:dyDescent="0.25">
      <c r="F15475" s="1"/>
      <c r="G15475" s="1"/>
      <c r="H15475" s="1"/>
      <c r="I15475" s="1"/>
      <c r="J15475" s="1"/>
      <c r="K15475" s="1"/>
      <c r="L15475" s="1"/>
      <c r="M15475" s="1"/>
      <c r="N15475" s="1"/>
    </row>
    <row r="15476" spans="6:14" x14ac:dyDescent="0.25">
      <c r="F15476" s="1"/>
      <c r="G15476" s="1"/>
      <c r="H15476" s="1"/>
      <c r="I15476" s="1"/>
      <c r="J15476" s="1"/>
      <c r="K15476" s="1"/>
      <c r="L15476" s="1"/>
      <c r="M15476" s="1"/>
      <c r="N15476" s="1"/>
    </row>
    <row r="15477" spans="6:14" x14ac:dyDescent="0.25">
      <c r="F15477" s="1"/>
      <c r="G15477" s="1"/>
      <c r="H15477" s="1"/>
      <c r="I15477" s="1"/>
      <c r="J15477" s="1"/>
      <c r="K15477" s="1"/>
      <c r="L15477" s="1"/>
      <c r="M15477" s="1"/>
      <c r="N15477" s="1"/>
    </row>
    <row r="15478" spans="6:14" x14ac:dyDescent="0.25">
      <c r="F15478" s="1"/>
      <c r="G15478" s="1"/>
      <c r="H15478" s="1"/>
      <c r="I15478" s="1"/>
      <c r="J15478" s="1"/>
      <c r="K15478" s="1"/>
      <c r="L15478" s="1"/>
      <c r="M15478" s="1"/>
      <c r="N15478" s="1"/>
    </row>
    <row r="15479" spans="6:14" x14ac:dyDescent="0.25">
      <c r="F15479" s="1"/>
      <c r="G15479" s="1"/>
      <c r="H15479" s="1"/>
      <c r="I15479" s="1"/>
      <c r="J15479" s="1"/>
      <c r="K15479" s="1"/>
      <c r="L15479" s="1"/>
      <c r="M15479" s="1"/>
      <c r="N15479" s="1"/>
    </row>
    <row r="15480" spans="6:14" x14ac:dyDescent="0.25">
      <c r="F15480" s="1"/>
      <c r="G15480" s="1"/>
      <c r="H15480" s="1"/>
      <c r="I15480" s="1"/>
      <c r="J15480" s="1"/>
      <c r="K15480" s="1"/>
      <c r="L15480" s="1"/>
      <c r="M15480" s="1"/>
      <c r="N15480" s="1"/>
    </row>
    <row r="15481" spans="6:14" x14ac:dyDescent="0.25">
      <c r="F15481" s="1"/>
      <c r="G15481" s="1"/>
      <c r="H15481" s="1"/>
      <c r="I15481" s="1"/>
      <c r="J15481" s="1"/>
      <c r="K15481" s="1"/>
      <c r="L15481" s="1"/>
      <c r="M15481" s="1"/>
      <c r="N15481" s="1"/>
    </row>
    <row r="15482" spans="6:14" x14ac:dyDescent="0.25">
      <c r="F15482" s="1"/>
      <c r="G15482" s="1"/>
      <c r="H15482" s="1"/>
      <c r="I15482" s="1"/>
      <c r="J15482" s="1"/>
      <c r="K15482" s="1"/>
      <c r="L15482" s="1"/>
      <c r="M15482" s="1"/>
      <c r="N15482" s="1"/>
    </row>
    <row r="15483" spans="6:14" x14ac:dyDescent="0.25">
      <c r="F15483" s="1"/>
      <c r="G15483" s="1"/>
      <c r="H15483" s="1"/>
      <c r="I15483" s="1"/>
      <c r="J15483" s="1"/>
      <c r="K15483" s="1"/>
      <c r="L15483" s="1"/>
      <c r="M15483" s="1"/>
      <c r="N15483" s="1"/>
    </row>
    <row r="15484" spans="6:14" x14ac:dyDescent="0.25">
      <c r="F15484" s="1"/>
      <c r="G15484" s="1"/>
      <c r="H15484" s="1"/>
      <c r="I15484" s="1"/>
      <c r="J15484" s="1"/>
      <c r="K15484" s="1"/>
      <c r="L15484" s="1"/>
      <c r="M15484" s="1"/>
      <c r="N15484" s="1"/>
    </row>
    <row r="15485" spans="6:14" x14ac:dyDescent="0.25">
      <c r="F15485" s="1"/>
      <c r="G15485" s="1"/>
      <c r="H15485" s="1"/>
      <c r="I15485" s="1"/>
      <c r="J15485" s="1"/>
      <c r="K15485" s="1"/>
      <c r="L15485" s="1"/>
      <c r="M15485" s="1"/>
      <c r="N15485" s="1"/>
    </row>
    <row r="15486" spans="6:14" x14ac:dyDescent="0.25">
      <c r="F15486" s="1"/>
      <c r="G15486" s="1"/>
      <c r="H15486" s="1"/>
      <c r="I15486" s="1"/>
      <c r="J15486" s="1"/>
      <c r="K15486" s="1"/>
      <c r="L15486" s="1"/>
      <c r="M15486" s="1"/>
      <c r="N15486" s="1"/>
    </row>
    <row r="15487" spans="6:14" x14ac:dyDescent="0.25">
      <c r="F15487" s="1"/>
      <c r="G15487" s="1"/>
      <c r="H15487" s="1"/>
      <c r="I15487" s="1"/>
      <c r="J15487" s="1"/>
      <c r="K15487" s="1"/>
      <c r="L15487" s="1"/>
      <c r="M15487" s="1"/>
      <c r="N15487" s="1"/>
    </row>
    <row r="15488" spans="6:14" x14ac:dyDescent="0.25">
      <c r="F15488" s="1"/>
      <c r="G15488" s="1"/>
      <c r="H15488" s="1"/>
      <c r="I15488" s="1"/>
      <c r="J15488" s="1"/>
      <c r="K15488" s="1"/>
      <c r="L15488" s="1"/>
      <c r="M15488" s="1"/>
      <c r="N15488" s="1"/>
    </row>
    <row r="15489" spans="6:14" x14ac:dyDescent="0.25">
      <c r="F15489" s="1"/>
      <c r="G15489" s="1"/>
      <c r="H15489" s="1"/>
      <c r="I15489" s="1"/>
      <c r="J15489" s="1"/>
      <c r="K15489" s="1"/>
      <c r="L15489" s="1"/>
      <c r="M15489" s="1"/>
      <c r="N15489" s="1"/>
    </row>
    <row r="15490" spans="6:14" x14ac:dyDescent="0.25">
      <c r="F15490" s="1"/>
      <c r="G15490" s="1"/>
      <c r="H15490" s="1"/>
      <c r="I15490" s="1"/>
      <c r="J15490" s="1"/>
      <c r="K15490" s="1"/>
      <c r="L15490" s="1"/>
      <c r="M15490" s="1"/>
      <c r="N15490" s="1"/>
    </row>
    <row r="15491" spans="6:14" x14ac:dyDescent="0.25">
      <c r="F15491" s="1"/>
      <c r="G15491" s="1"/>
      <c r="H15491" s="1"/>
      <c r="I15491" s="1"/>
      <c r="J15491" s="1"/>
      <c r="K15491" s="1"/>
      <c r="L15491" s="1"/>
      <c r="M15491" s="1"/>
      <c r="N15491" s="1"/>
    </row>
    <row r="15492" spans="6:14" x14ac:dyDescent="0.25">
      <c r="F15492" s="1"/>
      <c r="G15492" s="1"/>
      <c r="H15492" s="1"/>
      <c r="I15492" s="1"/>
      <c r="J15492" s="1"/>
      <c r="K15492" s="1"/>
      <c r="L15492" s="1"/>
      <c r="M15492" s="1"/>
      <c r="N15492" s="1"/>
    </row>
    <row r="15493" spans="6:14" x14ac:dyDescent="0.25">
      <c r="F15493" s="1"/>
      <c r="G15493" s="1"/>
      <c r="H15493" s="1"/>
      <c r="I15493" s="1"/>
      <c r="J15493" s="1"/>
      <c r="K15493" s="1"/>
      <c r="L15493" s="1"/>
      <c r="M15493" s="1"/>
      <c r="N15493" s="1"/>
    </row>
    <row r="15494" spans="6:14" x14ac:dyDescent="0.25">
      <c r="F15494" s="1"/>
      <c r="G15494" s="1"/>
      <c r="H15494" s="1"/>
      <c r="I15494" s="1"/>
      <c r="J15494" s="1"/>
      <c r="K15494" s="1"/>
      <c r="L15494" s="1"/>
      <c r="M15494" s="1"/>
      <c r="N15494" s="1"/>
    </row>
    <row r="15495" spans="6:14" x14ac:dyDescent="0.25">
      <c r="F15495" s="1"/>
      <c r="G15495" s="1"/>
      <c r="H15495" s="1"/>
      <c r="I15495" s="1"/>
      <c r="J15495" s="1"/>
      <c r="K15495" s="1"/>
      <c r="L15495" s="1"/>
      <c r="M15495" s="1"/>
      <c r="N15495" s="1"/>
    </row>
    <row r="15496" spans="6:14" x14ac:dyDescent="0.25">
      <c r="F15496" s="1"/>
      <c r="G15496" s="1"/>
      <c r="H15496" s="1"/>
      <c r="I15496" s="1"/>
      <c r="J15496" s="1"/>
      <c r="K15496" s="1"/>
      <c r="L15496" s="1"/>
      <c r="M15496" s="1"/>
      <c r="N15496" s="1"/>
    </row>
    <row r="15497" spans="6:14" x14ac:dyDescent="0.25">
      <c r="F15497" s="1"/>
      <c r="G15497" s="1"/>
      <c r="H15497" s="1"/>
      <c r="I15497" s="1"/>
      <c r="J15497" s="1"/>
      <c r="K15497" s="1"/>
      <c r="L15497" s="1"/>
      <c r="M15497" s="1"/>
      <c r="N15497" s="1"/>
    </row>
    <row r="15498" spans="6:14" x14ac:dyDescent="0.25">
      <c r="F15498" s="1"/>
      <c r="G15498" s="1"/>
      <c r="H15498" s="1"/>
      <c r="I15498" s="1"/>
      <c r="J15498" s="1"/>
      <c r="K15498" s="1"/>
      <c r="L15498" s="1"/>
      <c r="M15498" s="1"/>
      <c r="N15498" s="1"/>
    </row>
    <row r="15499" spans="6:14" x14ac:dyDescent="0.25">
      <c r="F15499" s="1"/>
      <c r="G15499" s="1"/>
      <c r="H15499" s="1"/>
      <c r="I15499" s="1"/>
      <c r="J15499" s="1"/>
      <c r="K15499" s="1"/>
      <c r="L15499" s="1"/>
      <c r="M15499" s="1"/>
      <c r="N15499" s="1"/>
    </row>
    <row r="15500" spans="6:14" x14ac:dyDescent="0.25">
      <c r="F15500" s="1"/>
      <c r="G15500" s="1"/>
      <c r="H15500" s="1"/>
      <c r="I15500" s="1"/>
      <c r="J15500" s="1"/>
      <c r="K15500" s="1"/>
      <c r="L15500" s="1"/>
      <c r="M15500" s="1"/>
      <c r="N15500" s="1"/>
    </row>
    <row r="15501" spans="6:14" x14ac:dyDescent="0.25">
      <c r="F15501" s="1"/>
      <c r="G15501" s="1"/>
      <c r="H15501" s="1"/>
      <c r="I15501" s="1"/>
      <c r="J15501" s="1"/>
      <c r="K15501" s="1"/>
      <c r="L15501" s="1"/>
      <c r="M15501" s="1"/>
      <c r="N15501" s="1"/>
    </row>
    <row r="15502" spans="6:14" x14ac:dyDescent="0.25">
      <c r="F15502" s="1"/>
      <c r="G15502" s="1"/>
      <c r="H15502" s="1"/>
      <c r="I15502" s="1"/>
      <c r="J15502" s="1"/>
      <c r="K15502" s="1"/>
      <c r="L15502" s="1"/>
      <c r="M15502" s="1"/>
      <c r="N15502" s="1"/>
    </row>
    <row r="15503" spans="6:14" x14ac:dyDescent="0.25">
      <c r="F15503" s="1"/>
      <c r="G15503" s="1"/>
      <c r="H15503" s="1"/>
      <c r="I15503" s="1"/>
      <c r="J15503" s="1"/>
      <c r="K15503" s="1"/>
      <c r="L15503" s="1"/>
      <c r="M15503" s="1"/>
      <c r="N15503" s="1"/>
    </row>
    <row r="15504" spans="6:14" x14ac:dyDescent="0.25">
      <c r="F15504" s="1"/>
      <c r="G15504" s="1"/>
      <c r="H15504" s="1"/>
      <c r="I15504" s="1"/>
      <c r="J15504" s="1"/>
      <c r="K15504" s="1"/>
      <c r="L15504" s="1"/>
      <c r="M15504" s="1"/>
      <c r="N15504" s="1"/>
    </row>
    <row r="15505" spans="6:14" x14ac:dyDescent="0.25">
      <c r="F15505" s="1"/>
      <c r="G15505" s="1"/>
      <c r="H15505" s="1"/>
      <c r="I15505" s="1"/>
      <c r="J15505" s="1"/>
      <c r="K15505" s="1"/>
      <c r="L15505" s="1"/>
      <c r="M15505" s="1"/>
      <c r="N15505" s="1"/>
    </row>
    <row r="15506" spans="6:14" x14ac:dyDescent="0.25">
      <c r="F15506" s="1"/>
      <c r="G15506" s="1"/>
      <c r="H15506" s="1"/>
      <c r="I15506" s="1"/>
      <c r="J15506" s="1"/>
      <c r="K15506" s="1"/>
      <c r="L15506" s="1"/>
      <c r="M15506" s="1"/>
      <c r="N15506" s="1"/>
    </row>
    <row r="15507" spans="6:14" x14ac:dyDescent="0.25">
      <c r="F15507" s="1"/>
      <c r="G15507" s="1"/>
      <c r="H15507" s="1"/>
      <c r="I15507" s="1"/>
      <c r="J15507" s="1"/>
      <c r="K15507" s="1"/>
      <c r="L15507" s="1"/>
      <c r="M15507" s="1"/>
      <c r="N15507" s="1"/>
    </row>
    <row r="15508" spans="6:14" x14ac:dyDescent="0.25">
      <c r="F15508" s="1"/>
      <c r="G15508" s="1"/>
      <c r="H15508" s="1"/>
      <c r="I15508" s="1"/>
      <c r="J15508" s="1"/>
      <c r="K15508" s="1"/>
      <c r="L15508" s="1"/>
      <c r="M15508" s="1"/>
      <c r="N15508" s="1"/>
    </row>
    <row r="15509" spans="6:14" x14ac:dyDescent="0.25">
      <c r="F15509" s="1"/>
      <c r="G15509" s="1"/>
      <c r="H15509" s="1"/>
      <c r="I15509" s="1"/>
      <c r="J15509" s="1"/>
      <c r="K15509" s="1"/>
      <c r="L15509" s="1"/>
      <c r="M15509" s="1"/>
      <c r="N15509" s="1"/>
    </row>
    <row r="15510" spans="6:14" x14ac:dyDescent="0.25">
      <c r="F15510" s="1"/>
      <c r="G15510" s="1"/>
      <c r="H15510" s="1"/>
      <c r="I15510" s="1"/>
      <c r="J15510" s="1"/>
      <c r="K15510" s="1"/>
      <c r="L15510" s="1"/>
      <c r="M15510" s="1"/>
      <c r="N15510" s="1"/>
    </row>
    <row r="15511" spans="6:14" x14ac:dyDescent="0.25">
      <c r="F15511" s="1"/>
      <c r="G15511" s="1"/>
      <c r="H15511" s="1"/>
      <c r="I15511" s="1"/>
      <c r="J15511" s="1"/>
      <c r="K15511" s="1"/>
      <c r="L15511" s="1"/>
      <c r="M15511" s="1"/>
      <c r="N15511" s="1"/>
    </row>
    <row r="15512" spans="6:14" x14ac:dyDescent="0.25">
      <c r="F15512" s="1"/>
      <c r="G15512" s="1"/>
      <c r="H15512" s="1"/>
      <c r="I15512" s="1"/>
      <c r="J15512" s="1"/>
      <c r="K15512" s="1"/>
      <c r="L15512" s="1"/>
      <c r="M15512" s="1"/>
      <c r="N15512" s="1"/>
    </row>
    <row r="15513" spans="6:14" x14ac:dyDescent="0.25">
      <c r="F15513" s="1"/>
      <c r="G15513" s="1"/>
      <c r="H15513" s="1"/>
      <c r="I15513" s="1"/>
      <c r="J15513" s="1"/>
      <c r="K15513" s="1"/>
      <c r="L15513" s="1"/>
      <c r="M15513" s="1"/>
      <c r="N15513" s="1"/>
    </row>
    <row r="15514" spans="6:14" x14ac:dyDescent="0.25">
      <c r="F15514" s="1"/>
      <c r="G15514" s="1"/>
      <c r="H15514" s="1"/>
      <c r="I15514" s="1"/>
      <c r="J15514" s="1"/>
      <c r="K15514" s="1"/>
      <c r="L15514" s="1"/>
      <c r="M15514" s="1"/>
      <c r="N15514" s="1"/>
    </row>
    <row r="15515" spans="6:14" x14ac:dyDescent="0.25">
      <c r="F15515" s="1"/>
      <c r="G15515" s="1"/>
      <c r="H15515" s="1"/>
      <c r="I15515" s="1"/>
      <c r="J15515" s="1"/>
      <c r="K15515" s="1"/>
      <c r="L15515" s="1"/>
      <c r="M15515" s="1"/>
      <c r="N15515" s="1"/>
    </row>
    <row r="15516" spans="6:14" x14ac:dyDescent="0.25">
      <c r="F15516" s="1"/>
      <c r="G15516" s="1"/>
      <c r="H15516" s="1"/>
      <c r="I15516" s="1"/>
      <c r="J15516" s="1"/>
      <c r="K15516" s="1"/>
      <c r="L15516" s="1"/>
      <c r="M15516" s="1"/>
      <c r="N15516" s="1"/>
    </row>
    <row r="15517" spans="6:14" x14ac:dyDescent="0.25">
      <c r="F15517" s="1"/>
      <c r="G15517" s="1"/>
      <c r="H15517" s="1"/>
      <c r="I15517" s="1"/>
      <c r="J15517" s="1"/>
      <c r="K15517" s="1"/>
      <c r="L15517" s="1"/>
      <c r="M15517" s="1"/>
      <c r="N15517" s="1"/>
    </row>
    <row r="15518" spans="6:14" x14ac:dyDescent="0.25">
      <c r="F15518" s="1"/>
      <c r="G15518" s="1"/>
      <c r="H15518" s="1"/>
      <c r="I15518" s="1"/>
      <c r="J15518" s="1"/>
      <c r="K15518" s="1"/>
      <c r="L15518" s="1"/>
      <c r="M15518" s="1"/>
      <c r="N15518" s="1"/>
    </row>
    <row r="15519" spans="6:14" x14ac:dyDescent="0.25">
      <c r="F15519" s="1"/>
      <c r="G15519" s="1"/>
      <c r="H15519" s="1"/>
      <c r="I15519" s="1"/>
      <c r="J15519" s="1"/>
      <c r="K15519" s="1"/>
      <c r="L15519" s="1"/>
      <c r="M15519" s="1"/>
      <c r="N15519" s="1"/>
    </row>
    <row r="15520" spans="6:14" x14ac:dyDescent="0.25">
      <c r="F15520" s="1"/>
      <c r="G15520" s="1"/>
      <c r="H15520" s="1"/>
      <c r="I15520" s="1"/>
      <c r="J15520" s="1"/>
      <c r="K15520" s="1"/>
      <c r="L15520" s="1"/>
      <c r="M15520" s="1"/>
      <c r="N15520" s="1"/>
    </row>
    <row r="15521" spans="6:14" x14ac:dyDescent="0.25">
      <c r="F15521" s="1"/>
      <c r="G15521" s="1"/>
      <c r="H15521" s="1"/>
      <c r="I15521" s="1"/>
      <c r="J15521" s="1"/>
      <c r="K15521" s="1"/>
      <c r="L15521" s="1"/>
      <c r="M15521" s="1"/>
      <c r="N15521" s="1"/>
    </row>
    <row r="15522" spans="6:14" x14ac:dyDescent="0.25">
      <c r="F15522" s="1"/>
      <c r="G15522" s="1"/>
      <c r="H15522" s="1"/>
      <c r="I15522" s="1"/>
      <c r="J15522" s="1"/>
      <c r="K15522" s="1"/>
      <c r="L15522" s="1"/>
      <c r="M15522" s="1"/>
      <c r="N15522" s="1"/>
    </row>
    <row r="15523" spans="6:14" x14ac:dyDescent="0.25">
      <c r="F15523" s="1"/>
      <c r="G15523" s="1"/>
      <c r="H15523" s="1"/>
      <c r="I15523" s="1"/>
      <c r="J15523" s="1"/>
      <c r="K15523" s="1"/>
      <c r="L15523" s="1"/>
      <c r="M15523" s="1"/>
      <c r="N15523" s="1"/>
    </row>
    <row r="15524" spans="6:14" x14ac:dyDescent="0.25">
      <c r="F15524" s="1"/>
      <c r="G15524" s="1"/>
      <c r="H15524" s="1"/>
      <c r="I15524" s="1"/>
      <c r="J15524" s="1"/>
      <c r="K15524" s="1"/>
      <c r="L15524" s="1"/>
      <c r="M15524" s="1"/>
      <c r="N15524" s="1"/>
    </row>
    <row r="15525" spans="6:14" x14ac:dyDescent="0.25">
      <c r="F15525" s="1"/>
      <c r="G15525" s="1"/>
      <c r="H15525" s="1"/>
      <c r="I15525" s="1"/>
      <c r="J15525" s="1"/>
      <c r="K15525" s="1"/>
      <c r="L15525" s="1"/>
      <c r="M15525" s="1"/>
      <c r="N15525" s="1"/>
    </row>
    <row r="15526" spans="6:14" x14ac:dyDescent="0.25">
      <c r="F15526" s="1"/>
      <c r="G15526" s="1"/>
      <c r="H15526" s="1"/>
      <c r="I15526" s="1"/>
      <c r="J15526" s="1"/>
      <c r="K15526" s="1"/>
      <c r="L15526" s="1"/>
      <c r="M15526" s="1"/>
      <c r="N15526" s="1"/>
    </row>
    <row r="15527" spans="6:14" x14ac:dyDescent="0.25">
      <c r="F15527" s="1"/>
      <c r="G15527" s="1"/>
      <c r="H15527" s="1"/>
      <c r="I15527" s="1"/>
      <c r="J15527" s="1"/>
      <c r="K15527" s="1"/>
      <c r="L15527" s="1"/>
      <c r="M15527" s="1"/>
      <c r="N15527" s="1"/>
    </row>
    <row r="15528" spans="6:14" x14ac:dyDescent="0.25">
      <c r="F15528" s="1"/>
      <c r="G15528" s="1"/>
      <c r="H15528" s="1"/>
      <c r="I15528" s="1"/>
      <c r="J15528" s="1"/>
      <c r="K15528" s="1"/>
      <c r="L15528" s="1"/>
      <c r="M15528" s="1"/>
      <c r="N15528" s="1"/>
    </row>
    <row r="15529" spans="6:14" x14ac:dyDescent="0.25">
      <c r="F15529" s="1"/>
      <c r="G15529" s="1"/>
      <c r="H15529" s="1"/>
      <c r="I15529" s="1"/>
      <c r="J15529" s="1"/>
      <c r="K15529" s="1"/>
      <c r="L15529" s="1"/>
      <c r="M15529" s="1"/>
      <c r="N15529" s="1"/>
    </row>
    <row r="15530" spans="6:14" x14ac:dyDescent="0.25">
      <c r="F15530" s="1"/>
      <c r="G15530" s="1"/>
      <c r="H15530" s="1"/>
      <c r="I15530" s="1"/>
      <c r="J15530" s="1"/>
      <c r="K15530" s="1"/>
      <c r="L15530" s="1"/>
      <c r="M15530" s="1"/>
      <c r="N15530" s="1"/>
    </row>
    <row r="15531" spans="6:14" x14ac:dyDescent="0.25">
      <c r="F15531" s="1"/>
      <c r="G15531" s="1"/>
      <c r="H15531" s="1"/>
      <c r="I15531" s="1"/>
      <c r="J15531" s="1"/>
      <c r="K15531" s="1"/>
      <c r="L15531" s="1"/>
      <c r="M15531" s="1"/>
      <c r="N15531" s="1"/>
    </row>
    <row r="15532" spans="6:14" x14ac:dyDescent="0.25">
      <c r="F15532" s="1"/>
      <c r="G15532" s="1"/>
      <c r="H15532" s="1"/>
      <c r="I15532" s="1"/>
      <c r="J15532" s="1"/>
      <c r="K15532" s="1"/>
      <c r="L15532" s="1"/>
      <c r="M15532" s="1"/>
      <c r="N15532" s="1"/>
    </row>
    <row r="15533" spans="6:14" x14ac:dyDescent="0.25">
      <c r="F15533" s="1"/>
      <c r="G15533" s="1"/>
      <c r="H15533" s="1"/>
      <c r="I15533" s="1"/>
      <c r="J15533" s="1"/>
      <c r="K15533" s="1"/>
      <c r="L15533" s="1"/>
      <c r="M15533" s="1"/>
      <c r="N15533" s="1"/>
    </row>
    <row r="15534" spans="6:14" x14ac:dyDescent="0.25">
      <c r="F15534" s="1"/>
      <c r="G15534" s="1"/>
      <c r="H15534" s="1"/>
      <c r="I15534" s="1"/>
      <c r="J15534" s="1"/>
      <c r="K15534" s="1"/>
      <c r="L15534" s="1"/>
      <c r="M15534" s="1"/>
      <c r="N15534" s="1"/>
    </row>
    <row r="15535" spans="6:14" x14ac:dyDescent="0.25">
      <c r="F15535" s="1"/>
      <c r="G15535" s="1"/>
      <c r="H15535" s="1"/>
      <c r="I15535" s="1"/>
      <c r="J15535" s="1"/>
      <c r="K15535" s="1"/>
      <c r="L15535" s="1"/>
      <c r="M15535" s="1"/>
      <c r="N15535" s="1"/>
    </row>
    <row r="15536" spans="6:14" x14ac:dyDescent="0.25">
      <c r="F15536" s="1"/>
      <c r="G15536" s="1"/>
      <c r="H15536" s="1"/>
      <c r="I15536" s="1"/>
      <c r="J15536" s="1"/>
      <c r="K15536" s="1"/>
      <c r="L15536" s="1"/>
      <c r="M15536" s="1"/>
      <c r="N15536" s="1"/>
    </row>
    <row r="15537" spans="6:14" x14ac:dyDescent="0.25">
      <c r="F15537" s="1"/>
      <c r="G15537" s="1"/>
      <c r="H15537" s="1"/>
      <c r="I15537" s="1"/>
      <c r="J15537" s="1"/>
      <c r="K15537" s="1"/>
      <c r="L15537" s="1"/>
      <c r="M15537" s="1"/>
      <c r="N15537" s="1"/>
    </row>
    <row r="15538" spans="6:14" x14ac:dyDescent="0.25">
      <c r="F15538" s="1"/>
      <c r="G15538" s="1"/>
      <c r="H15538" s="1"/>
      <c r="I15538" s="1"/>
      <c r="J15538" s="1"/>
      <c r="K15538" s="1"/>
      <c r="L15538" s="1"/>
      <c r="M15538" s="1"/>
      <c r="N15538" s="1"/>
    </row>
    <row r="15539" spans="6:14" x14ac:dyDescent="0.25">
      <c r="F15539" s="1"/>
      <c r="G15539" s="1"/>
      <c r="H15539" s="1"/>
      <c r="I15539" s="1"/>
      <c r="J15539" s="1"/>
      <c r="K15539" s="1"/>
      <c r="L15539" s="1"/>
      <c r="M15539" s="1"/>
      <c r="N15539" s="1"/>
    </row>
    <row r="15540" spans="6:14" x14ac:dyDescent="0.25">
      <c r="F15540" s="1"/>
      <c r="G15540" s="1"/>
      <c r="H15540" s="1"/>
      <c r="I15540" s="1"/>
      <c r="J15540" s="1"/>
      <c r="K15540" s="1"/>
      <c r="L15540" s="1"/>
      <c r="M15540" s="1"/>
      <c r="N15540" s="1"/>
    </row>
    <row r="15541" spans="6:14" x14ac:dyDescent="0.25">
      <c r="F15541" s="1"/>
      <c r="G15541" s="1"/>
      <c r="H15541" s="1"/>
      <c r="I15541" s="1"/>
      <c r="J15541" s="1"/>
      <c r="K15541" s="1"/>
      <c r="L15541" s="1"/>
      <c r="M15541" s="1"/>
      <c r="N15541" s="1"/>
    </row>
    <row r="15542" spans="6:14" x14ac:dyDescent="0.25">
      <c r="F15542" s="1"/>
      <c r="G15542" s="1"/>
      <c r="H15542" s="1"/>
      <c r="I15542" s="1"/>
      <c r="J15542" s="1"/>
      <c r="K15542" s="1"/>
      <c r="L15542" s="1"/>
      <c r="M15542" s="1"/>
      <c r="N15542" s="1"/>
    </row>
    <row r="15543" spans="6:14" x14ac:dyDescent="0.25">
      <c r="F15543" s="1"/>
      <c r="G15543" s="1"/>
      <c r="H15543" s="1"/>
      <c r="I15543" s="1"/>
      <c r="J15543" s="1"/>
      <c r="K15543" s="1"/>
      <c r="L15543" s="1"/>
      <c r="M15543" s="1"/>
      <c r="N15543" s="1"/>
    </row>
    <row r="15544" spans="6:14" x14ac:dyDescent="0.25">
      <c r="F15544" s="1"/>
      <c r="G15544" s="1"/>
      <c r="H15544" s="1"/>
      <c r="I15544" s="1"/>
      <c r="J15544" s="1"/>
      <c r="K15544" s="1"/>
      <c r="L15544" s="1"/>
      <c r="M15544" s="1"/>
      <c r="N15544" s="1"/>
    </row>
    <row r="15545" spans="6:14" x14ac:dyDescent="0.25">
      <c r="F15545" s="1"/>
      <c r="G15545" s="1"/>
      <c r="H15545" s="1"/>
      <c r="I15545" s="1"/>
      <c r="J15545" s="1"/>
      <c r="K15545" s="1"/>
      <c r="L15545" s="1"/>
      <c r="M15545" s="1"/>
      <c r="N15545" s="1"/>
    </row>
    <row r="15546" spans="6:14" x14ac:dyDescent="0.25">
      <c r="F15546" s="1"/>
      <c r="G15546" s="1"/>
      <c r="H15546" s="1"/>
      <c r="I15546" s="1"/>
      <c r="J15546" s="1"/>
      <c r="K15546" s="1"/>
      <c r="L15546" s="1"/>
      <c r="M15546" s="1"/>
      <c r="N15546" s="1"/>
    </row>
    <row r="15547" spans="6:14" x14ac:dyDescent="0.25">
      <c r="F15547" s="1"/>
      <c r="G15547" s="1"/>
      <c r="H15547" s="1"/>
      <c r="I15547" s="1"/>
      <c r="J15547" s="1"/>
      <c r="K15547" s="1"/>
      <c r="L15547" s="1"/>
      <c r="M15547" s="1"/>
      <c r="N15547" s="1"/>
    </row>
    <row r="15548" spans="6:14" x14ac:dyDescent="0.25">
      <c r="F15548" s="1"/>
      <c r="G15548" s="1"/>
      <c r="H15548" s="1"/>
      <c r="I15548" s="1"/>
      <c r="J15548" s="1"/>
      <c r="K15548" s="1"/>
      <c r="L15548" s="1"/>
      <c r="M15548" s="1"/>
      <c r="N15548" s="1"/>
    </row>
    <row r="15549" spans="6:14" x14ac:dyDescent="0.25">
      <c r="F15549" s="1"/>
      <c r="G15549" s="1"/>
      <c r="H15549" s="1"/>
      <c r="I15549" s="1"/>
      <c r="J15549" s="1"/>
      <c r="K15549" s="1"/>
      <c r="L15549" s="1"/>
      <c r="M15549" s="1"/>
      <c r="N15549" s="1"/>
    </row>
    <row r="15550" spans="6:14" x14ac:dyDescent="0.25">
      <c r="F15550" s="1"/>
      <c r="G15550" s="1"/>
      <c r="H15550" s="1"/>
      <c r="I15550" s="1"/>
      <c r="J15550" s="1"/>
      <c r="K15550" s="1"/>
      <c r="L15550" s="1"/>
      <c r="M15550" s="1"/>
      <c r="N15550" s="1"/>
    </row>
    <row r="15551" spans="6:14" x14ac:dyDescent="0.25">
      <c r="F15551" s="1"/>
      <c r="G15551" s="1"/>
      <c r="H15551" s="1"/>
      <c r="I15551" s="1"/>
      <c r="J15551" s="1"/>
      <c r="K15551" s="1"/>
      <c r="L15551" s="1"/>
      <c r="M15551" s="1"/>
      <c r="N15551" s="1"/>
    </row>
    <row r="15552" spans="6:14" x14ac:dyDescent="0.25">
      <c r="F15552" s="1"/>
      <c r="G15552" s="1"/>
      <c r="H15552" s="1"/>
      <c r="I15552" s="1"/>
      <c r="J15552" s="1"/>
      <c r="K15552" s="1"/>
      <c r="L15552" s="1"/>
      <c r="M15552" s="1"/>
      <c r="N15552" s="1"/>
    </row>
    <row r="15553" spans="6:14" x14ac:dyDescent="0.25">
      <c r="F15553" s="1"/>
      <c r="G15553" s="1"/>
      <c r="H15553" s="1"/>
      <c r="I15553" s="1"/>
      <c r="J15553" s="1"/>
      <c r="K15553" s="1"/>
      <c r="L15553" s="1"/>
      <c r="M15553" s="1"/>
      <c r="N15553" s="1"/>
    </row>
    <row r="15554" spans="6:14" x14ac:dyDescent="0.25">
      <c r="F15554" s="1"/>
      <c r="G15554" s="1"/>
      <c r="H15554" s="1"/>
      <c r="I15554" s="1"/>
      <c r="J15554" s="1"/>
      <c r="K15554" s="1"/>
      <c r="L15554" s="1"/>
      <c r="M15554" s="1"/>
      <c r="N15554" s="1"/>
    </row>
    <row r="15555" spans="6:14" x14ac:dyDescent="0.25">
      <c r="F15555" s="1"/>
      <c r="G15555" s="1"/>
      <c r="H15555" s="1"/>
      <c r="I15555" s="1"/>
      <c r="J15555" s="1"/>
      <c r="K15555" s="1"/>
      <c r="L15555" s="1"/>
      <c r="M15555" s="1"/>
      <c r="N15555" s="1"/>
    </row>
    <row r="15556" spans="6:14" x14ac:dyDescent="0.25">
      <c r="F15556" s="1"/>
      <c r="G15556" s="1"/>
      <c r="H15556" s="1"/>
      <c r="I15556" s="1"/>
      <c r="J15556" s="1"/>
      <c r="K15556" s="1"/>
      <c r="L15556" s="1"/>
      <c r="M15556" s="1"/>
      <c r="N15556" s="1"/>
    </row>
    <row r="15557" spans="6:14" x14ac:dyDescent="0.25">
      <c r="F15557" s="1"/>
      <c r="G15557" s="1"/>
      <c r="H15557" s="1"/>
      <c r="I15557" s="1"/>
      <c r="J15557" s="1"/>
      <c r="K15557" s="1"/>
      <c r="L15557" s="1"/>
      <c r="M15557" s="1"/>
      <c r="N15557" s="1"/>
    </row>
    <row r="15558" spans="6:14" x14ac:dyDescent="0.25">
      <c r="F15558" s="1"/>
      <c r="G15558" s="1"/>
      <c r="H15558" s="1"/>
      <c r="I15558" s="1"/>
      <c r="J15558" s="1"/>
      <c r="K15558" s="1"/>
      <c r="L15558" s="1"/>
      <c r="M15558" s="1"/>
      <c r="N15558" s="1"/>
    </row>
    <row r="15559" spans="6:14" x14ac:dyDescent="0.25">
      <c r="F15559" s="1"/>
      <c r="G15559" s="1"/>
      <c r="H15559" s="1"/>
      <c r="I15559" s="1"/>
      <c r="J15559" s="1"/>
      <c r="K15559" s="1"/>
      <c r="L15559" s="1"/>
      <c r="M15559" s="1"/>
      <c r="N15559" s="1"/>
    </row>
    <row r="15560" spans="6:14" x14ac:dyDescent="0.25">
      <c r="F15560" s="1"/>
      <c r="G15560" s="1"/>
      <c r="H15560" s="1"/>
      <c r="I15560" s="1"/>
      <c r="J15560" s="1"/>
      <c r="K15560" s="1"/>
      <c r="L15560" s="1"/>
      <c r="M15560" s="1"/>
      <c r="N15560" s="1"/>
    </row>
    <row r="15561" spans="6:14" x14ac:dyDescent="0.25">
      <c r="F15561" s="1"/>
      <c r="G15561" s="1"/>
      <c r="H15561" s="1"/>
      <c r="I15561" s="1"/>
      <c r="J15561" s="1"/>
      <c r="K15561" s="1"/>
      <c r="L15561" s="1"/>
      <c r="M15561" s="1"/>
      <c r="N15561" s="1"/>
    </row>
    <row r="15562" spans="6:14" x14ac:dyDescent="0.25">
      <c r="F15562" s="1"/>
      <c r="G15562" s="1"/>
      <c r="H15562" s="1"/>
      <c r="I15562" s="1"/>
      <c r="J15562" s="1"/>
      <c r="K15562" s="1"/>
      <c r="L15562" s="1"/>
      <c r="M15562" s="1"/>
      <c r="N15562" s="1"/>
    </row>
    <row r="15563" spans="6:14" x14ac:dyDescent="0.25">
      <c r="F15563" s="1"/>
      <c r="G15563" s="1"/>
      <c r="H15563" s="1"/>
      <c r="I15563" s="1"/>
      <c r="J15563" s="1"/>
      <c r="K15563" s="1"/>
      <c r="L15563" s="1"/>
      <c r="M15563" s="1"/>
      <c r="N15563" s="1"/>
    </row>
    <row r="15564" spans="6:14" x14ac:dyDescent="0.25">
      <c r="F15564" s="1"/>
      <c r="G15564" s="1"/>
      <c r="H15564" s="1"/>
      <c r="I15564" s="1"/>
      <c r="J15564" s="1"/>
      <c r="K15564" s="1"/>
      <c r="L15564" s="1"/>
      <c r="M15564" s="1"/>
      <c r="N15564" s="1"/>
    </row>
    <row r="15565" spans="6:14" x14ac:dyDescent="0.25">
      <c r="F15565" s="1"/>
      <c r="G15565" s="1"/>
      <c r="H15565" s="1"/>
      <c r="I15565" s="1"/>
      <c r="J15565" s="1"/>
      <c r="K15565" s="1"/>
      <c r="L15565" s="1"/>
      <c r="M15565" s="1"/>
      <c r="N15565" s="1"/>
    </row>
    <row r="15566" spans="6:14" x14ac:dyDescent="0.25">
      <c r="F15566" s="1"/>
      <c r="G15566" s="1"/>
      <c r="H15566" s="1"/>
      <c r="I15566" s="1"/>
      <c r="J15566" s="1"/>
      <c r="K15566" s="1"/>
      <c r="L15566" s="1"/>
      <c r="M15566" s="1"/>
      <c r="N15566" s="1"/>
    </row>
    <row r="15567" spans="6:14" x14ac:dyDescent="0.25">
      <c r="F15567" s="1"/>
      <c r="G15567" s="1"/>
      <c r="H15567" s="1"/>
      <c r="I15567" s="1"/>
      <c r="J15567" s="1"/>
      <c r="K15567" s="1"/>
      <c r="L15567" s="1"/>
      <c r="M15567" s="1"/>
      <c r="N15567" s="1"/>
    </row>
    <row r="15568" spans="6:14" x14ac:dyDescent="0.25">
      <c r="F15568" s="1"/>
      <c r="G15568" s="1"/>
      <c r="H15568" s="1"/>
      <c r="I15568" s="1"/>
      <c r="J15568" s="1"/>
      <c r="K15568" s="1"/>
      <c r="L15568" s="1"/>
      <c r="M15568" s="1"/>
      <c r="N15568" s="1"/>
    </row>
    <row r="15569" spans="6:14" x14ac:dyDescent="0.25">
      <c r="F15569" s="1"/>
      <c r="G15569" s="1"/>
      <c r="H15569" s="1"/>
      <c r="I15569" s="1"/>
      <c r="J15569" s="1"/>
      <c r="K15569" s="1"/>
      <c r="L15569" s="1"/>
      <c r="M15569" s="1"/>
      <c r="N15569" s="1"/>
    </row>
    <row r="15570" spans="6:14" x14ac:dyDescent="0.25">
      <c r="F15570" s="1"/>
      <c r="G15570" s="1"/>
      <c r="H15570" s="1"/>
      <c r="I15570" s="1"/>
      <c r="J15570" s="1"/>
      <c r="K15570" s="1"/>
      <c r="L15570" s="1"/>
      <c r="M15570" s="1"/>
      <c r="N15570" s="1"/>
    </row>
    <row r="15571" spans="6:14" x14ac:dyDescent="0.25">
      <c r="F15571" s="1"/>
      <c r="G15571" s="1"/>
      <c r="H15571" s="1"/>
      <c r="I15571" s="1"/>
      <c r="J15571" s="1"/>
      <c r="K15571" s="1"/>
      <c r="L15571" s="1"/>
      <c r="M15571" s="1"/>
      <c r="N15571" s="1"/>
    </row>
    <row r="15572" spans="6:14" x14ac:dyDescent="0.25">
      <c r="F15572" s="1"/>
      <c r="G15572" s="1"/>
      <c r="H15572" s="1"/>
      <c r="I15572" s="1"/>
      <c r="J15572" s="1"/>
      <c r="K15572" s="1"/>
      <c r="L15572" s="1"/>
      <c r="M15572" s="1"/>
      <c r="N15572" s="1"/>
    </row>
    <row r="15573" spans="6:14" x14ac:dyDescent="0.25">
      <c r="F15573" s="1"/>
      <c r="G15573" s="1"/>
      <c r="H15573" s="1"/>
      <c r="I15573" s="1"/>
      <c r="J15573" s="1"/>
      <c r="K15573" s="1"/>
      <c r="L15573" s="1"/>
      <c r="M15573" s="1"/>
      <c r="N15573" s="1"/>
    </row>
    <row r="15574" spans="6:14" x14ac:dyDescent="0.25">
      <c r="F15574" s="1"/>
      <c r="G15574" s="1"/>
      <c r="H15574" s="1"/>
      <c r="I15574" s="1"/>
      <c r="J15574" s="1"/>
      <c r="K15574" s="1"/>
      <c r="L15574" s="1"/>
      <c r="M15574" s="1"/>
      <c r="N15574" s="1"/>
    </row>
    <row r="15575" spans="6:14" x14ac:dyDescent="0.25">
      <c r="F15575" s="1"/>
      <c r="G15575" s="1"/>
      <c r="H15575" s="1"/>
      <c r="I15575" s="1"/>
      <c r="J15575" s="1"/>
      <c r="K15575" s="1"/>
      <c r="L15575" s="1"/>
      <c r="M15575" s="1"/>
      <c r="N15575" s="1"/>
    </row>
    <row r="15576" spans="6:14" x14ac:dyDescent="0.25">
      <c r="F15576" s="1"/>
      <c r="G15576" s="1"/>
      <c r="H15576" s="1"/>
      <c r="I15576" s="1"/>
      <c r="J15576" s="1"/>
      <c r="K15576" s="1"/>
      <c r="L15576" s="1"/>
      <c r="M15576" s="1"/>
      <c r="N15576" s="1"/>
    </row>
    <row r="15577" spans="6:14" x14ac:dyDescent="0.25">
      <c r="F15577" s="1"/>
      <c r="G15577" s="1"/>
      <c r="H15577" s="1"/>
      <c r="I15577" s="1"/>
      <c r="J15577" s="1"/>
      <c r="K15577" s="1"/>
      <c r="L15577" s="1"/>
      <c r="M15577" s="1"/>
      <c r="N15577" s="1"/>
    </row>
    <row r="15578" spans="6:14" x14ac:dyDescent="0.25">
      <c r="F15578" s="1"/>
      <c r="G15578" s="1"/>
      <c r="H15578" s="1"/>
      <c r="I15578" s="1"/>
      <c r="J15578" s="1"/>
      <c r="K15578" s="1"/>
      <c r="L15578" s="1"/>
      <c r="M15578" s="1"/>
      <c r="N15578" s="1"/>
    </row>
    <row r="15579" spans="6:14" x14ac:dyDescent="0.25">
      <c r="F15579" s="1"/>
      <c r="G15579" s="1"/>
      <c r="H15579" s="1"/>
      <c r="I15579" s="1"/>
      <c r="J15579" s="1"/>
      <c r="K15579" s="1"/>
      <c r="L15579" s="1"/>
      <c r="M15579" s="1"/>
      <c r="N15579" s="1"/>
    </row>
    <row r="15580" spans="6:14" x14ac:dyDescent="0.25">
      <c r="F15580" s="1"/>
      <c r="G15580" s="1"/>
      <c r="H15580" s="1"/>
      <c r="I15580" s="1"/>
      <c r="J15580" s="1"/>
      <c r="K15580" s="1"/>
      <c r="L15580" s="1"/>
      <c r="M15580" s="1"/>
      <c r="N15580" s="1"/>
    </row>
    <row r="15581" spans="6:14" x14ac:dyDescent="0.25">
      <c r="F15581" s="1"/>
      <c r="G15581" s="1"/>
      <c r="H15581" s="1"/>
      <c r="I15581" s="1"/>
      <c r="J15581" s="1"/>
      <c r="K15581" s="1"/>
      <c r="L15581" s="1"/>
      <c r="M15581" s="1"/>
      <c r="N15581" s="1"/>
    </row>
    <row r="15582" spans="6:14" x14ac:dyDescent="0.25">
      <c r="F15582" s="1"/>
      <c r="G15582" s="1"/>
      <c r="H15582" s="1"/>
      <c r="I15582" s="1"/>
      <c r="J15582" s="1"/>
      <c r="K15582" s="1"/>
      <c r="L15582" s="1"/>
      <c r="M15582" s="1"/>
      <c r="N15582" s="1"/>
    </row>
    <row r="15583" spans="6:14" x14ac:dyDescent="0.25">
      <c r="F15583" s="1"/>
      <c r="G15583" s="1"/>
      <c r="H15583" s="1"/>
      <c r="I15583" s="1"/>
      <c r="J15583" s="1"/>
      <c r="K15583" s="1"/>
      <c r="L15583" s="1"/>
      <c r="M15583" s="1"/>
      <c r="N15583" s="1"/>
    </row>
    <row r="15584" spans="6:14" x14ac:dyDescent="0.25">
      <c r="F15584" s="1"/>
      <c r="G15584" s="1"/>
      <c r="H15584" s="1"/>
      <c r="I15584" s="1"/>
      <c r="J15584" s="1"/>
      <c r="K15584" s="1"/>
      <c r="L15584" s="1"/>
      <c r="M15584" s="1"/>
      <c r="N15584" s="1"/>
    </row>
    <row r="15585" spans="6:14" x14ac:dyDescent="0.25">
      <c r="F15585" s="1"/>
      <c r="G15585" s="1"/>
      <c r="H15585" s="1"/>
      <c r="I15585" s="1"/>
      <c r="J15585" s="1"/>
      <c r="K15585" s="1"/>
      <c r="L15585" s="1"/>
      <c r="M15585" s="1"/>
      <c r="N15585" s="1"/>
    </row>
    <row r="15586" spans="6:14" x14ac:dyDescent="0.25">
      <c r="F15586" s="1"/>
      <c r="G15586" s="1"/>
      <c r="H15586" s="1"/>
      <c r="I15586" s="1"/>
      <c r="J15586" s="1"/>
      <c r="K15586" s="1"/>
      <c r="L15586" s="1"/>
      <c r="M15586" s="1"/>
      <c r="N15586" s="1"/>
    </row>
    <row r="15587" spans="6:14" x14ac:dyDescent="0.25">
      <c r="F15587" s="1"/>
      <c r="G15587" s="1"/>
      <c r="H15587" s="1"/>
      <c r="I15587" s="1"/>
      <c r="J15587" s="1"/>
      <c r="K15587" s="1"/>
      <c r="L15587" s="1"/>
      <c r="M15587" s="1"/>
      <c r="N15587" s="1"/>
    </row>
    <row r="15588" spans="6:14" x14ac:dyDescent="0.25">
      <c r="F15588" s="1"/>
      <c r="G15588" s="1"/>
      <c r="H15588" s="1"/>
      <c r="I15588" s="1"/>
      <c r="J15588" s="1"/>
      <c r="K15588" s="1"/>
      <c r="L15588" s="1"/>
      <c r="M15588" s="1"/>
      <c r="N15588" s="1"/>
    </row>
    <row r="15589" spans="6:14" x14ac:dyDescent="0.25">
      <c r="F15589" s="1"/>
      <c r="G15589" s="1"/>
      <c r="H15589" s="1"/>
      <c r="I15589" s="1"/>
      <c r="J15589" s="1"/>
      <c r="K15589" s="1"/>
      <c r="L15589" s="1"/>
      <c r="M15589" s="1"/>
      <c r="N15589" s="1"/>
    </row>
    <row r="15590" spans="6:14" x14ac:dyDescent="0.25">
      <c r="F15590" s="1"/>
      <c r="G15590" s="1"/>
      <c r="H15590" s="1"/>
      <c r="I15590" s="1"/>
      <c r="J15590" s="1"/>
      <c r="K15590" s="1"/>
      <c r="L15590" s="1"/>
      <c r="M15590" s="1"/>
      <c r="N15590" s="1"/>
    </row>
    <row r="15591" spans="6:14" x14ac:dyDescent="0.25">
      <c r="F15591" s="1"/>
      <c r="G15591" s="1"/>
      <c r="H15591" s="1"/>
      <c r="I15591" s="1"/>
      <c r="J15591" s="1"/>
      <c r="K15591" s="1"/>
      <c r="L15591" s="1"/>
      <c r="M15591" s="1"/>
      <c r="N15591" s="1"/>
    </row>
    <row r="15592" spans="6:14" x14ac:dyDescent="0.25">
      <c r="F15592" s="1"/>
      <c r="G15592" s="1"/>
      <c r="H15592" s="1"/>
      <c r="I15592" s="1"/>
      <c r="J15592" s="1"/>
      <c r="K15592" s="1"/>
      <c r="L15592" s="1"/>
      <c r="M15592" s="1"/>
      <c r="N15592" s="1"/>
    </row>
    <row r="15593" spans="6:14" x14ac:dyDescent="0.25">
      <c r="F15593" s="1"/>
      <c r="G15593" s="1"/>
      <c r="H15593" s="1"/>
      <c r="I15593" s="1"/>
      <c r="J15593" s="1"/>
      <c r="K15593" s="1"/>
      <c r="L15593" s="1"/>
      <c r="M15593" s="1"/>
      <c r="N15593" s="1"/>
    </row>
    <row r="15594" spans="6:14" x14ac:dyDescent="0.25">
      <c r="F15594" s="1"/>
      <c r="G15594" s="1"/>
      <c r="H15594" s="1"/>
      <c r="I15594" s="1"/>
      <c r="J15594" s="1"/>
      <c r="K15594" s="1"/>
      <c r="L15594" s="1"/>
      <c r="M15594" s="1"/>
      <c r="N15594" s="1"/>
    </row>
    <row r="15595" spans="6:14" x14ac:dyDescent="0.25">
      <c r="F15595" s="1"/>
      <c r="G15595" s="1"/>
      <c r="H15595" s="1"/>
      <c r="I15595" s="1"/>
      <c r="J15595" s="1"/>
      <c r="K15595" s="1"/>
      <c r="L15595" s="1"/>
      <c r="M15595" s="1"/>
      <c r="N15595" s="1"/>
    </row>
    <row r="15596" spans="6:14" x14ac:dyDescent="0.25">
      <c r="F15596" s="1"/>
      <c r="G15596" s="1"/>
      <c r="H15596" s="1"/>
      <c r="I15596" s="1"/>
      <c r="J15596" s="1"/>
      <c r="K15596" s="1"/>
      <c r="L15596" s="1"/>
      <c r="M15596" s="1"/>
      <c r="N15596" s="1"/>
    </row>
    <row r="15597" spans="6:14" x14ac:dyDescent="0.25">
      <c r="F15597" s="1"/>
      <c r="G15597" s="1"/>
      <c r="H15597" s="1"/>
      <c r="I15597" s="1"/>
      <c r="J15597" s="1"/>
      <c r="K15597" s="1"/>
      <c r="L15597" s="1"/>
      <c r="M15597" s="1"/>
      <c r="N15597" s="1"/>
    </row>
    <row r="15598" spans="6:14" x14ac:dyDescent="0.25">
      <c r="F15598" s="1"/>
      <c r="G15598" s="1"/>
      <c r="H15598" s="1"/>
      <c r="I15598" s="1"/>
      <c r="J15598" s="1"/>
      <c r="K15598" s="1"/>
      <c r="L15598" s="1"/>
      <c r="M15598" s="1"/>
      <c r="N15598" s="1"/>
    </row>
    <row r="15599" spans="6:14" x14ac:dyDescent="0.25">
      <c r="F15599" s="1"/>
      <c r="G15599" s="1"/>
      <c r="H15599" s="1"/>
      <c r="I15599" s="1"/>
      <c r="J15599" s="1"/>
      <c r="K15599" s="1"/>
      <c r="L15599" s="1"/>
      <c r="M15599" s="1"/>
      <c r="N15599" s="1"/>
    </row>
    <row r="15600" spans="6:14" x14ac:dyDescent="0.25">
      <c r="F15600" s="1"/>
      <c r="G15600" s="1"/>
      <c r="H15600" s="1"/>
      <c r="I15600" s="1"/>
      <c r="J15600" s="1"/>
      <c r="K15600" s="1"/>
      <c r="L15600" s="1"/>
      <c r="M15600" s="1"/>
      <c r="N15600" s="1"/>
    </row>
    <row r="15601" spans="6:14" x14ac:dyDescent="0.25">
      <c r="F15601" s="1"/>
      <c r="G15601" s="1"/>
      <c r="H15601" s="1"/>
      <c r="I15601" s="1"/>
      <c r="J15601" s="1"/>
      <c r="K15601" s="1"/>
      <c r="L15601" s="1"/>
      <c r="M15601" s="1"/>
      <c r="N15601" s="1"/>
    </row>
    <row r="15602" spans="6:14" x14ac:dyDescent="0.25">
      <c r="F15602" s="1"/>
      <c r="G15602" s="1"/>
      <c r="H15602" s="1"/>
      <c r="I15602" s="1"/>
      <c r="J15602" s="1"/>
      <c r="K15602" s="1"/>
      <c r="L15602" s="1"/>
      <c r="M15602" s="1"/>
      <c r="N15602" s="1"/>
    </row>
    <row r="15603" spans="6:14" x14ac:dyDescent="0.25">
      <c r="F15603" s="1"/>
      <c r="G15603" s="1"/>
      <c r="H15603" s="1"/>
      <c r="I15603" s="1"/>
      <c r="J15603" s="1"/>
      <c r="K15603" s="1"/>
      <c r="L15603" s="1"/>
      <c r="M15603" s="1"/>
      <c r="N15603" s="1"/>
    </row>
    <row r="15604" spans="6:14" x14ac:dyDescent="0.25">
      <c r="F15604" s="1"/>
      <c r="G15604" s="1"/>
      <c r="H15604" s="1"/>
      <c r="I15604" s="1"/>
      <c r="J15604" s="1"/>
      <c r="K15604" s="1"/>
      <c r="L15604" s="1"/>
      <c r="M15604" s="1"/>
      <c r="N15604" s="1"/>
    </row>
    <row r="15605" spans="6:14" x14ac:dyDescent="0.25">
      <c r="F15605" s="1"/>
      <c r="G15605" s="1"/>
      <c r="H15605" s="1"/>
      <c r="I15605" s="1"/>
      <c r="J15605" s="1"/>
      <c r="K15605" s="1"/>
      <c r="L15605" s="1"/>
      <c r="M15605" s="1"/>
      <c r="N15605" s="1"/>
    </row>
    <row r="15606" spans="6:14" x14ac:dyDescent="0.25">
      <c r="F15606" s="1"/>
      <c r="G15606" s="1"/>
      <c r="H15606" s="1"/>
      <c r="I15606" s="1"/>
      <c r="J15606" s="1"/>
      <c r="K15606" s="1"/>
      <c r="L15606" s="1"/>
      <c r="M15606" s="1"/>
      <c r="N15606" s="1"/>
    </row>
    <row r="15607" spans="6:14" x14ac:dyDescent="0.25">
      <c r="F15607" s="1"/>
      <c r="G15607" s="1"/>
      <c r="H15607" s="1"/>
      <c r="I15607" s="1"/>
      <c r="J15607" s="1"/>
      <c r="K15607" s="1"/>
      <c r="L15607" s="1"/>
      <c r="M15607" s="1"/>
      <c r="N15607" s="1"/>
    </row>
    <row r="15608" spans="6:14" x14ac:dyDescent="0.25">
      <c r="F15608" s="1"/>
      <c r="G15608" s="1"/>
      <c r="H15608" s="1"/>
      <c r="I15608" s="1"/>
      <c r="J15608" s="1"/>
      <c r="K15608" s="1"/>
      <c r="L15608" s="1"/>
      <c r="M15608" s="1"/>
      <c r="N15608" s="1"/>
    </row>
    <row r="15609" spans="6:14" x14ac:dyDescent="0.25">
      <c r="F15609" s="1"/>
      <c r="G15609" s="1"/>
      <c r="H15609" s="1"/>
      <c r="I15609" s="1"/>
      <c r="J15609" s="1"/>
      <c r="K15609" s="1"/>
      <c r="L15609" s="1"/>
      <c r="M15609" s="1"/>
      <c r="N15609" s="1"/>
    </row>
    <row r="15610" spans="6:14" x14ac:dyDescent="0.25">
      <c r="F15610" s="1"/>
      <c r="G15610" s="1"/>
      <c r="H15610" s="1"/>
      <c r="I15610" s="1"/>
      <c r="J15610" s="1"/>
      <c r="K15610" s="1"/>
      <c r="L15610" s="1"/>
      <c r="M15610" s="1"/>
      <c r="N15610" s="1"/>
    </row>
    <row r="15611" spans="6:14" x14ac:dyDescent="0.25">
      <c r="F15611" s="1"/>
      <c r="G15611" s="1"/>
      <c r="H15611" s="1"/>
      <c r="I15611" s="1"/>
      <c r="J15611" s="1"/>
      <c r="K15611" s="1"/>
      <c r="L15611" s="1"/>
      <c r="M15611" s="1"/>
      <c r="N15611" s="1"/>
    </row>
    <row r="15612" spans="6:14" x14ac:dyDescent="0.25">
      <c r="F15612" s="1"/>
      <c r="G15612" s="1"/>
      <c r="H15612" s="1"/>
      <c r="I15612" s="1"/>
      <c r="J15612" s="1"/>
      <c r="K15612" s="1"/>
      <c r="L15612" s="1"/>
      <c r="M15612" s="1"/>
      <c r="N15612" s="1"/>
    </row>
    <row r="15613" spans="6:14" x14ac:dyDescent="0.25">
      <c r="F15613" s="1"/>
      <c r="G15613" s="1"/>
      <c r="H15613" s="1"/>
      <c r="I15613" s="1"/>
      <c r="J15613" s="1"/>
      <c r="K15613" s="1"/>
      <c r="L15613" s="1"/>
      <c r="M15613" s="1"/>
      <c r="N15613" s="1"/>
    </row>
    <row r="15614" spans="6:14" x14ac:dyDescent="0.25">
      <c r="F15614" s="1"/>
      <c r="G15614" s="1"/>
      <c r="H15614" s="1"/>
      <c r="I15614" s="1"/>
      <c r="J15614" s="1"/>
      <c r="K15614" s="1"/>
      <c r="L15614" s="1"/>
      <c r="M15614" s="1"/>
      <c r="N15614" s="1"/>
    </row>
    <row r="15615" spans="6:14" x14ac:dyDescent="0.25">
      <c r="F15615" s="1"/>
      <c r="G15615" s="1"/>
      <c r="H15615" s="1"/>
      <c r="I15615" s="1"/>
      <c r="J15615" s="1"/>
      <c r="K15615" s="1"/>
      <c r="L15615" s="1"/>
      <c r="M15615" s="1"/>
      <c r="N15615" s="1"/>
    </row>
    <row r="15616" spans="6:14" x14ac:dyDescent="0.25">
      <c r="F15616" s="1"/>
      <c r="G15616" s="1"/>
      <c r="H15616" s="1"/>
      <c r="I15616" s="1"/>
      <c r="J15616" s="1"/>
      <c r="K15616" s="1"/>
      <c r="L15616" s="1"/>
      <c r="M15616" s="1"/>
      <c r="N15616" s="1"/>
    </row>
    <row r="15617" spans="6:14" x14ac:dyDescent="0.25">
      <c r="F15617" s="1"/>
      <c r="G15617" s="1"/>
      <c r="H15617" s="1"/>
      <c r="I15617" s="1"/>
      <c r="J15617" s="1"/>
      <c r="K15617" s="1"/>
      <c r="L15617" s="1"/>
      <c r="M15617" s="1"/>
      <c r="N15617" s="1"/>
    </row>
    <row r="15618" spans="6:14" x14ac:dyDescent="0.25">
      <c r="F15618" s="1"/>
      <c r="G15618" s="1"/>
      <c r="H15618" s="1"/>
      <c r="I15618" s="1"/>
      <c r="J15618" s="1"/>
      <c r="K15618" s="1"/>
      <c r="L15618" s="1"/>
      <c r="M15618" s="1"/>
      <c r="N15618" s="1"/>
    </row>
    <row r="15619" spans="6:14" x14ac:dyDescent="0.25">
      <c r="F15619" s="1"/>
      <c r="G15619" s="1"/>
      <c r="H15619" s="1"/>
      <c r="I15619" s="1"/>
      <c r="J15619" s="1"/>
      <c r="K15619" s="1"/>
      <c r="L15619" s="1"/>
      <c r="M15619" s="1"/>
      <c r="N15619" s="1"/>
    </row>
    <row r="15620" spans="6:14" x14ac:dyDescent="0.25">
      <c r="F15620" s="1"/>
      <c r="G15620" s="1"/>
      <c r="H15620" s="1"/>
      <c r="I15620" s="1"/>
      <c r="J15620" s="1"/>
      <c r="K15620" s="1"/>
      <c r="L15620" s="1"/>
      <c r="M15620" s="1"/>
      <c r="N15620" s="1"/>
    </row>
    <row r="15621" spans="6:14" x14ac:dyDescent="0.25">
      <c r="F15621" s="1"/>
      <c r="G15621" s="1"/>
      <c r="H15621" s="1"/>
      <c r="I15621" s="1"/>
      <c r="J15621" s="1"/>
      <c r="K15621" s="1"/>
      <c r="L15621" s="1"/>
      <c r="M15621" s="1"/>
      <c r="N15621" s="1"/>
    </row>
    <row r="15622" spans="6:14" x14ac:dyDescent="0.25">
      <c r="F15622" s="1"/>
      <c r="G15622" s="1"/>
      <c r="H15622" s="1"/>
      <c r="I15622" s="1"/>
      <c r="J15622" s="1"/>
      <c r="K15622" s="1"/>
      <c r="L15622" s="1"/>
      <c r="M15622" s="1"/>
      <c r="N15622" s="1"/>
    </row>
    <row r="15623" spans="6:14" x14ac:dyDescent="0.25">
      <c r="F15623" s="1"/>
      <c r="G15623" s="1"/>
      <c r="H15623" s="1"/>
      <c r="I15623" s="1"/>
      <c r="J15623" s="1"/>
      <c r="K15623" s="1"/>
      <c r="L15623" s="1"/>
      <c r="M15623" s="1"/>
      <c r="N15623" s="1"/>
    </row>
    <row r="15624" spans="6:14" x14ac:dyDescent="0.25">
      <c r="F15624" s="1"/>
      <c r="G15624" s="1"/>
      <c r="H15624" s="1"/>
      <c r="I15624" s="1"/>
      <c r="J15624" s="1"/>
      <c r="K15624" s="1"/>
      <c r="L15624" s="1"/>
      <c r="M15624" s="1"/>
      <c r="N15624" s="1"/>
    </row>
    <row r="15625" spans="6:14" x14ac:dyDescent="0.25">
      <c r="F15625" s="1"/>
      <c r="G15625" s="1"/>
      <c r="H15625" s="1"/>
      <c r="I15625" s="1"/>
      <c r="J15625" s="1"/>
      <c r="K15625" s="1"/>
      <c r="L15625" s="1"/>
      <c r="M15625" s="1"/>
      <c r="N15625" s="1"/>
    </row>
    <row r="15626" spans="6:14" x14ac:dyDescent="0.25">
      <c r="F15626" s="1"/>
      <c r="G15626" s="1"/>
      <c r="H15626" s="1"/>
      <c r="I15626" s="1"/>
      <c r="J15626" s="1"/>
      <c r="K15626" s="1"/>
      <c r="L15626" s="1"/>
      <c r="M15626" s="1"/>
      <c r="N15626" s="1"/>
    </row>
    <row r="15627" spans="6:14" x14ac:dyDescent="0.25">
      <c r="F15627" s="1"/>
      <c r="G15627" s="1"/>
      <c r="H15627" s="1"/>
      <c r="I15627" s="1"/>
      <c r="J15627" s="1"/>
      <c r="K15627" s="1"/>
      <c r="L15627" s="1"/>
      <c r="M15627" s="1"/>
      <c r="N15627" s="1"/>
    </row>
    <row r="15628" spans="6:14" x14ac:dyDescent="0.25">
      <c r="F15628" s="1"/>
      <c r="G15628" s="1"/>
      <c r="H15628" s="1"/>
      <c r="I15628" s="1"/>
      <c r="J15628" s="1"/>
      <c r="K15628" s="1"/>
      <c r="L15628" s="1"/>
      <c r="M15628" s="1"/>
      <c r="N15628" s="1"/>
    </row>
    <row r="15629" spans="6:14" x14ac:dyDescent="0.25">
      <c r="F15629" s="1"/>
      <c r="G15629" s="1"/>
      <c r="H15629" s="1"/>
      <c r="I15629" s="1"/>
      <c r="J15629" s="1"/>
      <c r="K15629" s="1"/>
      <c r="L15629" s="1"/>
      <c r="M15629" s="1"/>
      <c r="N15629" s="1"/>
    </row>
    <row r="15630" spans="6:14" x14ac:dyDescent="0.25">
      <c r="F15630" s="1"/>
      <c r="G15630" s="1"/>
      <c r="H15630" s="1"/>
      <c r="I15630" s="1"/>
      <c r="J15630" s="1"/>
      <c r="K15630" s="1"/>
      <c r="L15630" s="1"/>
      <c r="M15630" s="1"/>
      <c r="N15630" s="1"/>
    </row>
    <row r="15631" spans="6:14" x14ac:dyDescent="0.25">
      <c r="F15631" s="1"/>
      <c r="G15631" s="1"/>
      <c r="H15631" s="1"/>
      <c r="I15631" s="1"/>
      <c r="J15631" s="1"/>
      <c r="K15631" s="1"/>
      <c r="L15631" s="1"/>
      <c r="M15631" s="1"/>
      <c r="N15631" s="1"/>
    </row>
    <row r="15632" spans="6:14" x14ac:dyDescent="0.25">
      <c r="F15632" s="1"/>
      <c r="G15632" s="1"/>
      <c r="H15632" s="1"/>
      <c r="I15632" s="1"/>
      <c r="J15632" s="1"/>
      <c r="K15632" s="1"/>
      <c r="L15632" s="1"/>
      <c r="M15632" s="1"/>
      <c r="N15632" s="1"/>
    </row>
    <row r="15633" spans="6:14" x14ac:dyDescent="0.25">
      <c r="F15633" s="1"/>
      <c r="G15633" s="1"/>
      <c r="H15633" s="1"/>
      <c r="I15633" s="1"/>
      <c r="J15633" s="1"/>
      <c r="K15633" s="1"/>
      <c r="L15633" s="1"/>
      <c r="M15633" s="1"/>
      <c r="N15633" s="1"/>
    </row>
    <row r="15634" spans="6:14" x14ac:dyDescent="0.25">
      <c r="F15634" s="1"/>
      <c r="G15634" s="1"/>
      <c r="H15634" s="1"/>
      <c r="I15634" s="1"/>
      <c r="J15634" s="1"/>
      <c r="K15634" s="1"/>
      <c r="L15634" s="1"/>
      <c r="M15634" s="1"/>
      <c r="N15634" s="1"/>
    </row>
    <row r="15635" spans="6:14" x14ac:dyDescent="0.25">
      <c r="F15635" s="1"/>
      <c r="G15635" s="1"/>
      <c r="H15635" s="1"/>
      <c r="I15635" s="1"/>
      <c r="J15635" s="1"/>
      <c r="K15635" s="1"/>
      <c r="L15635" s="1"/>
      <c r="M15635" s="1"/>
      <c r="N15635" s="1"/>
    </row>
    <row r="15636" spans="6:14" x14ac:dyDescent="0.25">
      <c r="F15636" s="1"/>
      <c r="G15636" s="1"/>
      <c r="H15636" s="1"/>
      <c r="I15636" s="1"/>
      <c r="J15636" s="1"/>
      <c r="K15636" s="1"/>
      <c r="L15636" s="1"/>
      <c r="M15636" s="1"/>
      <c r="N15636" s="1"/>
    </row>
    <row r="15637" spans="6:14" x14ac:dyDescent="0.25">
      <c r="F15637" s="1"/>
      <c r="G15637" s="1"/>
      <c r="H15637" s="1"/>
      <c r="I15637" s="1"/>
      <c r="J15637" s="1"/>
      <c r="K15637" s="1"/>
      <c r="L15637" s="1"/>
      <c r="M15637" s="1"/>
      <c r="N15637" s="1"/>
    </row>
    <row r="15638" spans="6:14" x14ac:dyDescent="0.25">
      <c r="F15638" s="1"/>
      <c r="G15638" s="1"/>
      <c r="H15638" s="1"/>
      <c r="I15638" s="1"/>
      <c r="J15638" s="1"/>
      <c r="K15638" s="1"/>
      <c r="L15638" s="1"/>
      <c r="M15638" s="1"/>
      <c r="N15638" s="1"/>
    </row>
    <row r="15639" spans="6:14" x14ac:dyDescent="0.25">
      <c r="F15639" s="1"/>
      <c r="G15639" s="1"/>
      <c r="H15639" s="1"/>
      <c r="I15639" s="1"/>
      <c r="J15639" s="1"/>
      <c r="K15639" s="1"/>
      <c r="L15639" s="1"/>
      <c r="M15639" s="1"/>
      <c r="N15639" s="1"/>
    </row>
    <row r="15640" spans="6:14" x14ac:dyDescent="0.25">
      <c r="F15640" s="1"/>
      <c r="G15640" s="1"/>
      <c r="H15640" s="1"/>
      <c r="I15640" s="1"/>
      <c r="J15640" s="1"/>
      <c r="K15640" s="1"/>
      <c r="L15640" s="1"/>
      <c r="M15640" s="1"/>
      <c r="N15640" s="1"/>
    </row>
    <row r="15641" spans="6:14" x14ac:dyDescent="0.25">
      <c r="F15641" s="1"/>
      <c r="G15641" s="1"/>
      <c r="H15641" s="1"/>
      <c r="I15641" s="1"/>
      <c r="J15641" s="1"/>
      <c r="K15641" s="1"/>
      <c r="L15641" s="1"/>
      <c r="M15641" s="1"/>
      <c r="N15641" s="1"/>
    </row>
    <row r="15642" spans="6:14" x14ac:dyDescent="0.25">
      <c r="F15642" s="1"/>
      <c r="G15642" s="1"/>
      <c r="H15642" s="1"/>
      <c r="I15642" s="1"/>
      <c r="J15642" s="1"/>
      <c r="K15642" s="1"/>
      <c r="L15642" s="1"/>
      <c r="M15642" s="1"/>
      <c r="N15642" s="1"/>
    </row>
    <row r="15643" spans="6:14" x14ac:dyDescent="0.25">
      <c r="F15643" s="1"/>
      <c r="G15643" s="1"/>
      <c r="H15643" s="1"/>
      <c r="I15643" s="1"/>
      <c r="J15643" s="1"/>
      <c r="K15643" s="1"/>
      <c r="L15643" s="1"/>
      <c r="M15643" s="1"/>
      <c r="N15643" s="1"/>
    </row>
    <row r="15644" spans="6:14" x14ac:dyDescent="0.25">
      <c r="F15644" s="1"/>
      <c r="G15644" s="1"/>
      <c r="H15644" s="1"/>
      <c r="I15644" s="1"/>
      <c r="J15644" s="1"/>
      <c r="K15644" s="1"/>
      <c r="L15644" s="1"/>
      <c r="M15644" s="1"/>
      <c r="N15644" s="1"/>
    </row>
    <row r="15645" spans="6:14" x14ac:dyDescent="0.25">
      <c r="F15645" s="1"/>
      <c r="G15645" s="1"/>
      <c r="H15645" s="1"/>
      <c r="I15645" s="1"/>
      <c r="J15645" s="1"/>
      <c r="K15645" s="1"/>
      <c r="L15645" s="1"/>
      <c r="M15645" s="1"/>
      <c r="N15645" s="1"/>
    </row>
    <row r="15646" spans="6:14" x14ac:dyDescent="0.25">
      <c r="F15646" s="1"/>
      <c r="G15646" s="1"/>
      <c r="H15646" s="1"/>
      <c r="I15646" s="1"/>
      <c r="J15646" s="1"/>
      <c r="K15646" s="1"/>
      <c r="L15646" s="1"/>
      <c r="M15646" s="1"/>
      <c r="N15646" s="1"/>
    </row>
    <row r="15647" spans="6:14" x14ac:dyDescent="0.25">
      <c r="F15647" s="1"/>
      <c r="G15647" s="1"/>
      <c r="H15647" s="1"/>
      <c r="I15647" s="1"/>
      <c r="J15647" s="1"/>
      <c r="K15647" s="1"/>
      <c r="L15647" s="1"/>
      <c r="M15647" s="1"/>
      <c r="N15647" s="1"/>
    </row>
    <row r="15648" spans="6:14" x14ac:dyDescent="0.25">
      <c r="F15648" s="1"/>
      <c r="G15648" s="1"/>
      <c r="H15648" s="1"/>
      <c r="I15648" s="1"/>
      <c r="J15648" s="1"/>
      <c r="K15648" s="1"/>
      <c r="L15648" s="1"/>
      <c r="M15648" s="1"/>
      <c r="N15648" s="1"/>
    </row>
    <row r="15649" spans="6:14" x14ac:dyDescent="0.25">
      <c r="F15649" s="1"/>
      <c r="G15649" s="1"/>
      <c r="H15649" s="1"/>
      <c r="I15649" s="1"/>
      <c r="J15649" s="1"/>
      <c r="K15649" s="1"/>
      <c r="L15649" s="1"/>
      <c r="M15649" s="1"/>
      <c r="N15649" s="1"/>
    </row>
    <row r="15650" spans="6:14" x14ac:dyDescent="0.25">
      <c r="F15650" s="1"/>
      <c r="G15650" s="1"/>
      <c r="H15650" s="1"/>
      <c r="I15650" s="1"/>
      <c r="J15650" s="1"/>
      <c r="K15650" s="1"/>
      <c r="L15650" s="1"/>
      <c r="M15650" s="1"/>
      <c r="N15650" s="1"/>
    </row>
    <row r="15651" spans="6:14" x14ac:dyDescent="0.25">
      <c r="F15651" s="1"/>
      <c r="G15651" s="1"/>
      <c r="H15651" s="1"/>
      <c r="I15651" s="1"/>
      <c r="J15651" s="1"/>
      <c r="K15651" s="1"/>
      <c r="L15651" s="1"/>
      <c r="M15651" s="1"/>
      <c r="N15651" s="1"/>
    </row>
    <row r="15652" spans="6:14" x14ac:dyDescent="0.25">
      <c r="F15652" s="1"/>
      <c r="G15652" s="1"/>
      <c r="H15652" s="1"/>
      <c r="I15652" s="1"/>
      <c r="J15652" s="1"/>
      <c r="K15652" s="1"/>
      <c r="L15652" s="1"/>
      <c r="M15652" s="1"/>
      <c r="N15652" s="1"/>
    </row>
    <row r="15653" spans="6:14" x14ac:dyDescent="0.25">
      <c r="F15653" s="1"/>
      <c r="G15653" s="1"/>
      <c r="H15653" s="1"/>
      <c r="I15653" s="1"/>
      <c r="J15653" s="1"/>
      <c r="K15653" s="1"/>
      <c r="L15653" s="1"/>
      <c r="M15653" s="1"/>
      <c r="N15653" s="1"/>
    </row>
    <row r="15654" spans="6:14" x14ac:dyDescent="0.25">
      <c r="F15654" s="1"/>
      <c r="G15654" s="1"/>
      <c r="H15654" s="1"/>
      <c r="I15654" s="1"/>
      <c r="J15654" s="1"/>
      <c r="K15654" s="1"/>
      <c r="L15654" s="1"/>
      <c r="M15654" s="1"/>
      <c r="N15654" s="1"/>
    </row>
    <row r="15655" spans="6:14" x14ac:dyDescent="0.25">
      <c r="F15655" s="1"/>
      <c r="G15655" s="1"/>
      <c r="H15655" s="1"/>
      <c r="I15655" s="1"/>
      <c r="J15655" s="1"/>
      <c r="K15655" s="1"/>
      <c r="L15655" s="1"/>
      <c r="M15655" s="1"/>
      <c r="N15655" s="1"/>
    </row>
    <row r="15656" spans="6:14" x14ac:dyDescent="0.25">
      <c r="F15656" s="1"/>
      <c r="G15656" s="1"/>
      <c r="H15656" s="1"/>
      <c r="I15656" s="1"/>
      <c r="J15656" s="1"/>
      <c r="K15656" s="1"/>
      <c r="L15656" s="1"/>
      <c r="M15656" s="1"/>
      <c r="N15656" s="1"/>
    </row>
    <row r="15657" spans="6:14" x14ac:dyDescent="0.25">
      <c r="F15657" s="1"/>
      <c r="G15657" s="1"/>
      <c r="H15657" s="1"/>
      <c r="I15657" s="1"/>
      <c r="J15657" s="1"/>
      <c r="K15657" s="1"/>
      <c r="L15657" s="1"/>
      <c r="M15657" s="1"/>
      <c r="N15657" s="1"/>
    </row>
    <row r="15658" spans="6:14" x14ac:dyDescent="0.25">
      <c r="F15658" s="1"/>
      <c r="G15658" s="1"/>
      <c r="H15658" s="1"/>
      <c r="I15658" s="1"/>
      <c r="J15658" s="1"/>
      <c r="K15658" s="1"/>
      <c r="L15658" s="1"/>
      <c r="M15658" s="1"/>
      <c r="N15658" s="1"/>
    </row>
    <row r="15659" spans="6:14" x14ac:dyDescent="0.25">
      <c r="F15659" s="1"/>
      <c r="G15659" s="1"/>
      <c r="H15659" s="1"/>
      <c r="I15659" s="1"/>
      <c r="J15659" s="1"/>
      <c r="K15659" s="1"/>
      <c r="L15659" s="1"/>
      <c r="M15659" s="1"/>
      <c r="N15659" s="1"/>
    </row>
    <row r="15660" spans="6:14" x14ac:dyDescent="0.25">
      <c r="F15660" s="1"/>
      <c r="G15660" s="1"/>
      <c r="H15660" s="1"/>
      <c r="I15660" s="1"/>
      <c r="J15660" s="1"/>
      <c r="K15660" s="1"/>
      <c r="L15660" s="1"/>
      <c r="M15660" s="1"/>
      <c r="N15660" s="1"/>
    </row>
    <row r="15661" spans="6:14" x14ac:dyDescent="0.25">
      <c r="F15661" s="1"/>
      <c r="G15661" s="1"/>
      <c r="H15661" s="1"/>
      <c r="I15661" s="1"/>
      <c r="J15661" s="1"/>
      <c r="K15661" s="1"/>
      <c r="L15661" s="1"/>
      <c r="M15661" s="1"/>
      <c r="N15661" s="1"/>
    </row>
    <row r="15662" spans="6:14" x14ac:dyDescent="0.25">
      <c r="F15662" s="1"/>
      <c r="G15662" s="1"/>
      <c r="H15662" s="1"/>
      <c r="I15662" s="1"/>
      <c r="J15662" s="1"/>
      <c r="K15662" s="1"/>
      <c r="L15662" s="1"/>
      <c r="M15662" s="1"/>
      <c r="N15662" s="1"/>
    </row>
    <row r="15663" spans="6:14" x14ac:dyDescent="0.25">
      <c r="F15663" s="1"/>
      <c r="G15663" s="1"/>
      <c r="H15663" s="1"/>
      <c r="I15663" s="1"/>
      <c r="J15663" s="1"/>
      <c r="K15663" s="1"/>
      <c r="L15663" s="1"/>
      <c r="M15663" s="1"/>
      <c r="N15663" s="1"/>
    </row>
    <row r="15664" spans="6:14" x14ac:dyDescent="0.25">
      <c r="F15664" s="1"/>
      <c r="G15664" s="1"/>
      <c r="H15664" s="1"/>
      <c r="I15664" s="1"/>
      <c r="J15664" s="1"/>
      <c r="K15664" s="1"/>
      <c r="L15664" s="1"/>
      <c r="M15664" s="1"/>
      <c r="N15664" s="1"/>
    </row>
    <row r="15665" spans="6:14" x14ac:dyDescent="0.25">
      <c r="F15665" s="1"/>
      <c r="G15665" s="1"/>
      <c r="H15665" s="1"/>
      <c r="I15665" s="1"/>
      <c r="J15665" s="1"/>
      <c r="K15665" s="1"/>
      <c r="L15665" s="1"/>
      <c r="M15665" s="1"/>
      <c r="N15665" s="1"/>
    </row>
    <row r="15666" spans="6:14" x14ac:dyDescent="0.25">
      <c r="F15666" s="1"/>
      <c r="G15666" s="1"/>
      <c r="H15666" s="1"/>
      <c r="I15666" s="1"/>
      <c r="J15666" s="1"/>
      <c r="K15666" s="1"/>
      <c r="L15666" s="1"/>
      <c r="M15666" s="1"/>
      <c r="N15666" s="1"/>
    </row>
    <row r="15667" spans="6:14" x14ac:dyDescent="0.25">
      <c r="F15667" s="1"/>
      <c r="G15667" s="1"/>
      <c r="H15667" s="1"/>
      <c r="I15667" s="1"/>
      <c r="J15667" s="1"/>
      <c r="K15667" s="1"/>
      <c r="L15667" s="1"/>
      <c r="M15667" s="1"/>
      <c r="N15667" s="1"/>
    </row>
    <row r="15668" spans="6:14" x14ac:dyDescent="0.25">
      <c r="F15668" s="1"/>
      <c r="G15668" s="1"/>
      <c r="H15668" s="1"/>
      <c r="I15668" s="1"/>
      <c r="J15668" s="1"/>
      <c r="K15668" s="1"/>
      <c r="L15668" s="1"/>
      <c r="M15668" s="1"/>
      <c r="N15668" s="1"/>
    </row>
    <row r="15669" spans="6:14" x14ac:dyDescent="0.25">
      <c r="F15669" s="1"/>
      <c r="G15669" s="1"/>
      <c r="H15669" s="1"/>
      <c r="I15669" s="1"/>
      <c r="J15669" s="1"/>
      <c r="K15669" s="1"/>
      <c r="L15669" s="1"/>
      <c r="M15669" s="1"/>
      <c r="N15669" s="1"/>
    </row>
    <row r="15670" spans="6:14" x14ac:dyDescent="0.25">
      <c r="F15670" s="1"/>
      <c r="G15670" s="1"/>
      <c r="H15670" s="1"/>
      <c r="I15670" s="1"/>
      <c r="J15670" s="1"/>
      <c r="K15670" s="1"/>
      <c r="L15670" s="1"/>
      <c r="M15670" s="1"/>
      <c r="N15670" s="1"/>
    </row>
    <row r="15671" spans="6:14" x14ac:dyDescent="0.25">
      <c r="F15671" s="1"/>
      <c r="G15671" s="1"/>
      <c r="H15671" s="1"/>
      <c r="I15671" s="1"/>
      <c r="J15671" s="1"/>
      <c r="K15671" s="1"/>
      <c r="L15671" s="1"/>
      <c r="M15671" s="1"/>
      <c r="N15671" s="1"/>
    </row>
    <row r="15672" spans="6:14" x14ac:dyDescent="0.25">
      <c r="F15672" s="1"/>
      <c r="G15672" s="1"/>
      <c r="H15672" s="1"/>
      <c r="I15672" s="1"/>
      <c r="J15672" s="1"/>
      <c r="K15672" s="1"/>
      <c r="L15672" s="1"/>
      <c r="M15672" s="1"/>
      <c r="N15672" s="1"/>
    </row>
    <row r="15673" spans="6:14" x14ac:dyDescent="0.25">
      <c r="F15673" s="1"/>
      <c r="G15673" s="1"/>
      <c r="H15673" s="1"/>
      <c r="I15673" s="1"/>
      <c r="J15673" s="1"/>
      <c r="K15673" s="1"/>
      <c r="L15673" s="1"/>
      <c r="M15673" s="1"/>
      <c r="N15673" s="1"/>
    </row>
    <row r="15674" spans="6:14" x14ac:dyDescent="0.25">
      <c r="F15674" s="1"/>
      <c r="G15674" s="1"/>
      <c r="H15674" s="1"/>
      <c r="I15674" s="1"/>
      <c r="J15674" s="1"/>
      <c r="K15674" s="1"/>
      <c r="L15674" s="1"/>
      <c r="M15674" s="1"/>
      <c r="N15674" s="1"/>
    </row>
    <row r="15675" spans="6:14" x14ac:dyDescent="0.25">
      <c r="F15675" s="1"/>
      <c r="G15675" s="1"/>
      <c r="H15675" s="1"/>
      <c r="I15675" s="1"/>
      <c r="J15675" s="1"/>
      <c r="K15675" s="1"/>
      <c r="L15675" s="1"/>
      <c r="M15675" s="1"/>
      <c r="N15675" s="1"/>
    </row>
    <row r="15676" spans="6:14" x14ac:dyDescent="0.25">
      <c r="F15676" s="1"/>
      <c r="G15676" s="1"/>
      <c r="H15676" s="1"/>
      <c r="I15676" s="1"/>
      <c r="J15676" s="1"/>
      <c r="K15676" s="1"/>
      <c r="L15676" s="1"/>
      <c r="M15676" s="1"/>
      <c r="N15676" s="1"/>
    </row>
    <row r="15677" spans="6:14" x14ac:dyDescent="0.25">
      <c r="F15677" s="1"/>
      <c r="G15677" s="1"/>
      <c r="H15677" s="1"/>
      <c r="I15677" s="1"/>
      <c r="J15677" s="1"/>
      <c r="K15677" s="1"/>
      <c r="L15677" s="1"/>
      <c r="M15677" s="1"/>
      <c r="N15677" s="1"/>
    </row>
    <row r="15678" spans="6:14" x14ac:dyDescent="0.25">
      <c r="F15678" s="1"/>
      <c r="G15678" s="1"/>
      <c r="H15678" s="1"/>
      <c r="I15678" s="1"/>
      <c r="J15678" s="1"/>
      <c r="K15678" s="1"/>
      <c r="L15678" s="1"/>
      <c r="M15678" s="1"/>
      <c r="N15678" s="1"/>
    </row>
    <row r="15679" spans="6:14" x14ac:dyDescent="0.25">
      <c r="F15679" s="1"/>
      <c r="G15679" s="1"/>
      <c r="H15679" s="1"/>
      <c r="I15679" s="1"/>
      <c r="J15679" s="1"/>
      <c r="K15679" s="1"/>
      <c r="L15679" s="1"/>
      <c r="M15679" s="1"/>
      <c r="N15679" s="1"/>
    </row>
    <row r="15680" spans="6:14" x14ac:dyDescent="0.25">
      <c r="F15680" s="1"/>
      <c r="G15680" s="1"/>
      <c r="H15680" s="1"/>
      <c r="I15680" s="1"/>
      <c r="J15680" s="1"/>
      <c r="K15680" s="1"/>
      <c r="L15680" s="1"/>
      <c r="M15680" s="1"/>
      <c r="N15680" s="1"/>
    </row>
    <row r="15681" spans="6:14" x14ac:dyDescent="0.25">
      <c r="F15681" s="1"/>
      <c r="G15681" s="1"/>
      <c r="H15681" s="1"/>
      <c r="I15681" s="1"/>
      <c r="J15681" s="1"/>
      <c r="K15681" s="1"/>
      <c r="L15681" s="1"/>
      <c r="M15681" s="1"/>
      <c r="N15681" s="1"/>
    </row>
    <row r="15682" spans="6:14" x14ac:dyDescent="0.25">
      <c r="F15682" s="1"/>
      <c r="G15682" s="1"/>
      <c r="H15682" s="1"/>
      <c r="I15682" s="1"/>
      <c r="J15682" s="1"/>
      <c r="K15682" s="1"/>
      <c r="L15682" s="1"/>
      <c r="M15682" s="1"/>
      <c r="N15682" s="1"/>
    </row>
    <row r="15683" spans="6:14" x14ac:dyDescent="0.25">
      <c r="F15683" s="1"/>
      <c r="G15683" s="1"/>
      <c r="H15683" s="1"/>
      <c r="I15683" s="1"/>
      <c r="J15683" s="1"/>
      <c r="K15683" s="1"/>
      <c r="L15683" s="1"/>
      <c r="M15683" s="1"/>
      <c r="N15683" s="1"/>
    </row>
    <row r="15684" spans="6:14" x14ac:dyDescent="0.25">
      <c r="F15684" s="1"/>
      <c r="G15684" s="1"/>
      <c r="H15684" s="1"/>
      <c r="I15684" s="1"/>
      <c r="J15684" s="1"/>
      <c r="K15684" s="1"/>
      <c r="L15684" s="1"/>
      <c r="M15684" s="1"/>
      <c r="N15684" s="1"/>
    </row>
    <row r="15685" spans="6:14" x14ac:dyDescent="0.25">
      <c r="F15685" s="1"/>
      <c r="G15685" s="1"/>
      <c r="H15685" s="1"/>
      <c r="I15685" s="1"/>
      <c r="J15685" s="1"/>
      <c r="K15685" s="1"/>
      <c r="L15685" s="1"/>
      <c r="M15685" s="1"/>
      <c r="N15685" s="1"/>
    </row>
    <row r="15686" spans="6:14" x14ac:dyDescent="0.25">
      <c r="F15686" s="1"/>
      <c r="G15686" s="1"/>
      <c r="H15686" s="1"/>
      <c r="I15686" s="1"/>
      <c r="J15686" s="1"/>
      <c r="K15686" s="1"/>
      <c r="L15686" s="1"/>
      <c r="M15686" s="1"/>
      <c r="N15686" s="1"/>
    </row>
    <row r="15687" spans="6:14" x14ac:dyDescent="0.25">
      <c r="F15687" s="1"/>
      <c r="G15687" s="1"/>
      <c r="H15687" s="1"/>
      <c r="I15687" s="1"/>
      <c r="J15687" s="1"/>
      <c r="K15687" s="1"/>
      <c r="L15687" s="1"/>
      <c r="M15687" s="1"/>
      <c r="N15687" s="1"/>
    </row>
    <row r="15688" spans="6:14" x14ac:dyDescent="0.25">
      <c r="F15688" s="1"/>
      <c r="G15688" s="1"/>
      <c r="H15688" s="1"/>
      <c r="I15688" s="1"/>
      <c r="J15688" s="1"/>
      <c r="K15688" s="1"/>
      <c r="L15688" s="1"/>
      <c r="M15688" s="1"/>
      <c r="N15688" s="1"/>
    </row>
    <row r="15689" spans="6:14" x14ac:dyDescent="0.25">
      <c r="F15689" s="1"/>
      <c r="G15689" s="1"/>
      <c r="H15689" s="1"/>
      <c r="I15689" s="1"/>
      <c r="J15689" s="1"/>
      <c r="K15689" s="1"/>
      <c r="L15689" s="1"/>
      <c r="M15689" s="1"/>
      <c r="N15689" s="1"/>
    </row>
    <row r="15690" spans="6:14" x14ac:dyDescent="0.25">
      <c r="F15690" s="1"/>
      <c r="G15690" s="1"/>
      <c r="H15690" s="1"/>
      <c r="I15690" s="1"/>
      <c r="J15690" s="1"/>
      <c r="K15690" s="1"/>
      <c r="L15690" s="1"/>
      <c r="M15690" s="1"/>
      <c r="N15690" s="1"/>
    </row>
    <row r="15691" spans="6:14" x14ac:dyDescent="0.25">
      <c r="F15691" s="1"/>
      <c r="G15691" s="1"/>
      <c r="H15691" s="1"/>
      <c r="I15691" s="1"/>
      <c r="J15691" s="1"/>
      <c r="K15691" s="1"/>
      <c r="L15691" s="1"/>
      <c r="M15691" s="1"/>
      <c r="N15691" s="1"/>
    </row>
    <row r="15692" spans="6:14" x14ac:dyDescent="0.25">
      <c r="F15692" s="1"/>
      <c r="G15692" s="1"/>
      <c r="H15692" s="1"/>
      <c r="I15692" s="1"/>
      <c r="J15692" s="1"/>
      <c r="K15692" s="1"/>
      <c r="L15692" s="1"/>
      <c r="M15692" s="1"/>
      <c r="N15692" s="1"/>
    </row>
    <row r="15693" spans="6:14" x14ac:dyDescent="0.25">
      <c r="F15693" s="1"/>
      <c r="G15693" s="1"/>
      <c r="H15693" s="1"/>
      <c r="I15693" s="1"/>
      <c r="J15693" s="1"/>
      <c r="K15693" s="1"/>
      <c r="L15693" s="1"/>
      <c r="M15693" s="1"/>
      <c r="N15693" s="1"/>
    </row>
    <row r="15694" spans="6:14" x14ac:dyDescent="0.25">
      <c r="F15694" s="1"/>
      <c r="G15694" s="1"/>
      <c r="H15694" s="1"/>
      <c r="I15694" s="1"/>
      <c r="J15694" s="1"/>
      <c r="K15694" s="1"/>
      <c r="L15694" s="1"/>
      <c r="M15694" s="1"/>
      <c r="N15694" s="1"/>
    </row>
    <row r="15695" spans="6:14" x14ac:dyDescent="0.25">
      <c r="F15695" s="1"/>
      <c r="G15695" s="1"/>
      <c r="H15695" s="1"/>
      <c r="I15695" s="1"/>
      <c r="J15695" s="1"/>
      <c r="K15695" s="1"/>
      <c r="L15695" s="1"/>
      <c r="M15695" s="1"/>
      <c r="N15695" s="1"/>
    </row>
    <row r="15696" spans="6:14" x14ac:dyDescent="0.25">
      <c r="F15696" s="1"/>
      <c r="G15696" s="1"/>
      <c r="H15696" s="1"/>
      <c r="I15696" s="1"/>
      <c r="J15696" s="1"/>
      <c r="K15696" s="1"/>
      <c r="L15696" s="1"/>
      <c r="M15696" s="1"/>
      <c r="N15696" s="1"/>
    </row>
    <row r="15697" spans="6:14" x14ac:dyDescent="0.25">
      <c r="F15697" s="1"/>
      <c r="G15697" s="1"/>
      <c r="H15697" s="1"/>
      <c r="I15697" s="1"/>
      <c r="J15697" s="1"/>
      <c r="K15697" s="1"/>
      <c r="L15697" s="1"/>
      <c r="M15697" s="1"/>
      <c r="N15697" s="1"/>
    </row>
    <row r="15698" spans="6:14" x14ac:dyDescent="0.25">
      <c r="F15698" s="1"/>
      <c r="G15698" s="1"/>
      <c r="H15698" s="1"/>
      <c r="I15698" s="1"/>
      <c r="J15698" s="1"/>
      <c r="K15698" s="1"/>
      <c r="L15698" s="1"/>
      <c r="M15698" s="1"/>
      <c r="N15698" s="1"/>
    </row>
    <row r="15699" spans="6:14" x14ac:dyDescent="0.25">
      <c r="F15699" s="1"/>
      <c r="G15699" s="1"/>
      <c r="H15699" s="1"/>
      <c r="I15699" s="1"/>
      <c r="J15699" s="1"/>
      <c r="K15699" s="1"/>
      <c r="L15699" s="1"/>
      <c r="M15699" s="1"/>
      <c r="N15699" s="1"/>
    </row>
    <row r="15700" spans="6:14" x14ac:dyDescent="0.25">
      <c r="F15700" s="1"/>
      <c r="G15700" s="1"/>
      <c r="H15700" s="1"/>
      <c r="I15700" s="1"/>
      <c r="J15700" s="1"/>
      <c r="K15700" s="1"/>
      <c r="L15700" s="1"/>
      <c r="M15700" s="1"/>
      <c r="N15700" s="1"/>
    </row>
    <row r="15701" spans="6:14" x14ac:dyDescent="0.25">
      <c r="F15701" s="1"/>
      <c r="G15701" s="1"/>
      <c r="H15701" s="1"/>
      <c r="I15701" s="1"/>
      <c r="J15701" s="1"/>
      <c r="K15701" s="1"/>
      <c r="L15701" s="1"/>
      <c r="M15701" s="1"/>
      <c r="N15701" s="1"/>
    </row>
    <row r="15702" spans="6:14" x14ac:dyDescent="0.25">
      <c r="F15702" s="1"/>
      <c r="G15702" s="1"/>
      <c r="H15702" s="1"/>
      <c r="I15702" s="1"/>
      <c r="J15702" s="1"/>
      <c r="K15702" s="1"/>
      <c r="L15702" s="1"/>
      <c r="M15702" s="1"/>
      <c r="N15702" s="1"/>
    </row>
    <row r="15703" spans="6:14" x14ac:dyDescent="0.25">
      <c r="F15703" s="1"/>
      <c r="G15703" s="1"/>
      <c r="H15703" s="1"/>
      <c r="I15703" s="1"/>
      <c r="J15703" s="1"/>
      <c r="K15703" s="1"/>
      <c r="L15703" s="1"/>
      <c r="M15703" s="1"/>
      <c r="N15703" s="1"/>
    </row>
    <row r="15704" spans="6:14" x14ac:dyDescent="0.25">
      <c r="F15704" s="1"/>
      <c r="G15704" s="1"/>
      <c r="H15704" s="1"/>
      <c r="I15704" s="1"/>
      <c r="J15704" s="1"/>
      <c r="K15704" s="1"/>
      <c r="L15704" s="1"/>
      <c r="M15704" s="1"/>
      <c r="N15704" s="1"/>
    </row>
    <row r="15705" spans="6:14" x14ac:dyDescent="0.25">
      <c r="F15705" s="1"/>
      <c r="G15705" s="1"/>
      <c r="H15705" s="1"/>
      <c r="I15705" s="1"/>
      <c r="J15705" s="1"/>
      <c r="K15705" s="1"/>
      <c r="L15705" s="1"/>
      <c r="M15705" s="1"/>
      <c r="N15705" s="1"/>
    </row>
    <row r="15706" spans="6:14" x14ac:dyDescent="0.25">
      <c r="F15706" s="1"/>
      <c r="G15706" s="1"/>
      <c r="H15706" s="1"/>
      <c r="I15706" s="1"/>
      <c r="J15706" s="1"/>
      <c r="K15706" s="1"/>
      <c r="L15706" s="1"/>
      <c r="M15706" s="1"/>
      <c r="N15706" s="1"/>
    </row>
    <row r="15707" spans="6:14" x14ac:dyDescent="0.25">
      <c r="F15707" s="1"/>
      <c r="G15707" s="1"/>
      <c r="H15707" s="1"/>
      <c r="I15707" s="1"/>
      <c r="J15707" s="1"/>
      <c r="K15707" s="1"/>
      <c r="L15707" s="1"/>
      <c r="M15707" s="1"/>
      <c r="N15707" s="1"/>
    </row>
    <row r="15708" spans="6:14" x14ac:dyDescent="0.25">
      <c r="F15708" s="1"/>
      <c r="G15708" s="1"/>
      <c r="H15708" s="1"/>
      <c r="I15708" s="1"/>
      <c r="J15708" s="1"/>
      <c r="K15708" s="1"/>
      <c r="L15708" s="1"/>
      <c r="M15708" s="1"/>
      <c r="N15708" s="1"/>
    </row>
    <row r="15709" spans="6:14" x14ac:dyDescent="0.25">
      <c r="F15709" s="1"/>
      <c r="G15709" s="1"/>
      <c r="H15709" s="1"/>
      <c r="I15709" s="1"/>
      <c r="J15709" s="1"/>
      <c r="K15709" s="1"/>
      <c r="L15709" s="1"/>
      <c r="M15709" s="1"/>
      <c r="N15709" s="1"/>
    </row>
    <row r="15710" spans="6:14" x14ac:dyDescent="0.25">
      <c r="F15710" s="1"/>
      <c r="G15710" s="1"/>
      <c r="H15710" s="1"/>
      <c r="I15710" s="1"/>
      <c r="J15710" s="1"/>
      <c r="K15710" s="1"/>
      <c r="L15710" s="1"/>
      <c r="M15710" s="1"/>
      <c r="N15710" s="1"/>
    </row>
    <row r="15711" spans="6:14" x14ac:dyDescent="0.25">
      <c r="F15711" s="1"/>
      <c r="G15711" s="1"/>
      <c r="H15711" s="1"/>
      <c r="I15711" s="1"/>
      <c r="J15711" s="1"/>
      <c r="K15711" s="1"/>
      <c r="L15711" s="1"/>
      <c r="M15711" s="1"/>
      <c r="N15711" s="1"/>
    </row>
    <row r="15712" spans="6:14" x14ac:dyDescent="0.25">
      <c r="F15712" s="1"/>
      <c r="G15712" s="1"/>
      <c r="H15712" s="1"/>
      <c r="I15712" s="1"/>
      <c r="J15712" s="1"/>
      <c r="K15712" s="1"/>
      <c r="L15712" s="1"/>
      <c r="M15712" s="1"/>
      <c r="N15712" s="1"/>
    </row>
    <row r="15713" spans="6:14" x14ac:dyDescent="0.25">
      <c r="F15713" s="1"/>
      <c r="G15713" s="1"/>
      <c r="H15713" s="1"/>
      <c r="I15713" s="1"/>
      <c r="J15713" s="1"/>
      <c r="K15713" s="1"/>
      <c r="L15713" s="1"/>
      <c r="M15713" s="1"/>
      <c r="N15713" s="1"/>
    </row>
    <row r="15714" spans="6:14" x14ac:dyDescent="0.25">
      <c r="F15714" s="1"/>
      <c r="G15714" s="1"/>
      <c r="H15714" s="1"/>
      <c r="I15714" s="1"/>
      <c r="J15714" s="1"/>
      <c r="K15714" s="1"/>
      <c r="L15714" s="1"/>
      <c r="M15714" s="1"/>
      <c r="N15714" s="1"/>
    </row>
    <row r="15715" spans="6:14" x14ac:dyDescent="0.25">
      <c r="F15715" s="1"/>
      <c r="G15715" s="1"/>
      <c r="H15715" s="1"/>
      <c r="I15715" s="1"/>
      <c r="J15715" s="1"/>
      <c r="K15715" s="1"/>
      <c r="L15715" s="1"/>
      <c r="M15715" s="1"/>
      <c r="N15715" s="1"/>
    </row>
    <row r="15716" spans="6:14" x14ac:dyDescent="0.25">
      <c r="F15716" s="1"/>
      <c r="G15716" s="1"/>
      <c r="H15716" s="1"/>
      <c r="I15716" s="1"/>
      <c r="J15716" s="1"/>
      <c r="K15716" s="1"/>
      <c r="L15716" s="1"/>
      <c r="M15716" s="1"/>
      <c r="N15716" s="1"/>
    </row>
    <row r="15717" spans="6:14" x14ac:dyDescent="0.25">
      <c r="F15717" s="1"/>
      <c r="G15717" s="1"/>
      <c r="H15717" s="1"/>
      <c r="I15717" s="1"/>
      <c r="J15717" s="1"/>
      <c r="K15717" s="1"/>
      <c r="L15717" s="1"/>
      <c r="M15717" s="1"/>
      <c r="N15717" s="1"/>
    </row>
    <row r="15718" spans="6:14" x14ac:dyDescent="0.25">
      <c r="F15718" s="1"/>
      <c r="G15718" s="1"/>
      <c r="H15718" s="1"/>
      <c r="I15718" s="1"/>
      <c r="J15718" s="1"/>
      <c r="K15718" s="1"/>
      <c r="L15718" s="1"/>
      <c r="M15718" s="1"/>
      <c r="N15718" s="1"/>
    </row>
    <row r="15719" spans="6:14" x14ac:dyDescent="0.25">
      <c r="F15719" s="1"/>
      <c r="G15719" s="1"/>
      <c r="H15719" s="1"/>
      <c r="I15719" s="1"/>
      <c r="J15719" s="1"/>
      <c r="K15719" s="1"/>
      <c r="L15719" s="1"/>
      <c r="M15719" s="1"/>
      <c r="N15719" s="1"/>
    </row>
    <row r="15720" spans="6:14" x14ac:dyDescent="0.25">
      <c r="F15720" s="1"/>
      <c r="G15720" s="1"/>
      <c r="H15720" s="1"/>
      <c r="I15720" s="1"/>
      <c r="J15720" s="1"/>
      <c r="K15720" s="1"/>
      <c r="L15720" s="1"/>
      <c r="M15720" s="1"/>
      <c r="N15720" s="1"/>
    </row>
    <row r="15721" spans="6:14" x14ac:dyDescent="0.25">
      <c r="F15721" s="1"/>
      <c r="G15721" s="1"/>
      <c r="H15721" s="1"/>
      <c r="I15721" s="1"/>
      <c r="J15721" s="1"/>
      <c r="K15721" s="1"/>
      <c r="L15721" s="1"/>
      <c r="M15721" s="1"/>
      <c r="N15721" s="1"/>
    </row>
    <row r="15722" spans="6:14" x14ac:dyDescent="0.25">
      <c r="F15722" s="1"/>
      <c r="G15722" s="1"/>
      <c r="H15722" s="1"/>
      <c r="I15722" s="1"/>
      <c r="J15722" s="1"/>
      <c r="K15722" s="1"/>
      <c r="L15722" s="1"/>
      <c r="M15722" s="1"/>
      <c r="N15722" s="1"/>
    </row>
    <row r="15723" spans="6:14" x14ac:dyDescent="0.25">
      <c r="F15723" s="1"/>
      <c r="G15723" s="1"/>
      <c r="H15723" s="1"/>
      <c r="I15723" s="1"/>
      <c r="J15723" s="1"/>
      <c r="K15723" s="1"/>
      <c r="L15723" s="1"/>
      <c r="M15723" s="1"/>
      <c r="N15723" s="1"/>
    </row>
    <row r="15724" spans="6:14" x14ac:dyDescent="0.25">
      <c r="F15724" s="1"/>
      <c r="G15724" s="1"/>
      <c r="H15724" s="1"/>
      <c r="I15724" s="1"/>
      <c r="J15724" s="1"/>
      <c r="K15724" s="1"/>
      <c r="L15724" s="1"/>
      <c r="M15724" s="1"/>
      <c r="N15724" s="1"/>
    </row>
    <row r="15725" spans="6:14" x14ac:dyDescent="0.25">
      <c r="F15725" s="1"/>
      <c r="G15725" s="1"/>
      <c r="H15725" s="1"/>
      <c r="I15725" s="1"/>
      <c r="J15725" s="1"/>
      <c r="K15725" s="1"/>
      <c r="L15725" s="1"/>
      <c r="M15725" s="1"/>
      <c r="N15725" s="1"/>
    </row>
    <row r="15726" spans="6:14" x14ac:dyDescent="0.25">
      <c r="F15726" s="1"/>
      <c r="G15726" s="1"/>
      <c r="H15726" s="1"/>
      <c r="I15726" s="1"/>
      <c r="J15726" s="1"/>
      <c r="K15726" s="1"/>
      <c r="L15726" s="1"/>
      <c r="M15726" s="1"/>
      <c r="N15726" s="1"/>
    </row>
    <row r="15727" spans="6:14" x14ac:dyDescent="0.25">
      <c r="F15727" s="1"/>
      <c r="G15727" s="1"/>
      <c r="H15727" s="1"/>
      <c r="I15727" s="1"/>
      <c r="J15727" s="1"/>
      <c r="K15727" s="1"/>
      <c r="L15727" s="1"/>
      <c r="M15727" s="1"/>
      <c r="N15727" s="1"/>
    </row>
    <row r="15728" spans="6:14" x14ac:dyDescent="0.25">
      <c r="F15728" s="1"/>
      <c r="G15728" s="1"/>
      <c r="H15728" s="1"/>
      <c r="I15728" s="1"/>
      <c r="J15728" s="1"/>
      <c r="K15728" s="1"/>
      <c r="L15728" s="1"/>
      <c r="M15728" s="1"/>
      <c r="N15728" s="1"/>
    </row>
    <row r="15729" spans="6:14" x14ac:dyDescent="0.25">
      <c r="F15729" s="1"/>
      <c r="G15729" s="1"/>
      <c r="H15729" s="1"/>
      <c r="I15729" s="1"/>
      <c r="J15729" s="1"/>
      <c r="K15729" s="1"/>
      <c r="L15729" s="1"/>
      <c r="M15729" s="1"/>
      <c r="N15729" s="1"/>
    </row>
    <row r="15730" spans="6:14" x14ac:dyDescent="0.25">
      <c r="F15730" s="1"/>
      <c r="G15730" s="1"/>
      <c r="H15730" s="1"/>
      <c r="I15730" s="1"/>
      <c r="J15730" s="1"/>
      <c r="K15730" s="1"/>
      <c r="L15730" s="1"/>
      <c r="M15730" s="1"/>
      <c r="N15730" s="1"/>
    </row>
    <row r="15731" spans="6:14" x14ac:dyDescent="0.25">
      <c r="F15731" s="1"/>
      <c r="G15731" s="1"/>
      <c r="H15731" s="1"/>
      <c r="I15731" s="1"/>
      <c r="J15731" s="1"/>
      <c r="K15731" s="1"/>
      <c r="L15731" s="1"/>
      <c r="M15731" s="1"/>
      <c r="N15731" s="1"/>
    </row>
    <row r="15732" spans="6:14" x14ac:dyDescent="0.25">
      <c r="F15732" s="1"/>
      <c r="G15732" s="1"/>
      <c r="H15732" s="1"/>
      <c r="I15732" s="1"/>
      <c r="J15732" s="1"/>
      <c r="K15732" s="1"/>
      <c r="L15732" s="1"/>
      <c r="M15732" s="1"/>
      <c r="N15732" s="1"/>
    </row>
    <row r="15733" spans="6:14" x14ac:dyDescent="0.25">
      <c r="F15733" s="1"/>
      <c r="G15733" s="1"/>
      <c r="H15733" s="1"/>
      <c r="I15733" s="1"/>
      <c r="J15733" s="1"/>
      <c r="K15733" s="1"/>
      <c r="L15733" s="1"/>
      <c r="M15733" s="1"/>
      <c r="N15733" s="1"/>
    </row>
    <row r="15734" spans="6:14" x14ac:dyDescent="0.25">
      <c r="F15734" s="1"/>
      <c r="G15734" s="1"/>
      <c r="H15734" s="1"/>
      <c r="I15734" s="1"/>
      <c r="J15734" s="1"/>
      <c r="K15734" s="1"/>
      <c r="L15734" s="1"/>
      <c r="M15734" s="1"/>
      <c r="N15734" s="1"/>
    </row>
    <row r="15735" spans="6:14" x14ac:dyDescent="0.25">
      <c r="F15735" s="1"/>
      <c r="G15735" s="1"/>
      <c r="H15735" s="1"/>
      <c r="I15735" s="1"/>
      <c r="J15735" s="1"/>
      <c r="K15735" s="1"/>
      <c r="L15735" s="1"/>
      <c r="M15735" s="1"/>
      <c r="N15735" s="1"/>
    </row>
    <row r="15736" spans="6:14" x14ac:dyDescent="0.25">
      <c r="F15736" s="1"/>
      <c r="G15736" s="1"/>
      <c r="H15736" s="1"/>
      <c r="I15736" s="1"/>
      <c r="J15736" s="1"/>
      <c r="K15736" s="1"/>
      <c r="L15736" s="1"/>
      <c r="M15736" s="1"/>
      <c r="N15736" s="1"/>
    </row>
    <row r="15737" spans="6:14" x14ac:dyDescent="0.25">
      <c r="F15737" s="1"/>
      <c r="G15737" s="1"/>
      <c r="H15737" s="1"/>
      <c r="I15737" s="1"/>
      <c r="J15737" s="1"/>
      <c r="K15737" s="1"/>
      <c r="L15737" s="1"/>
      <c r="M15737" s="1"/>
      <c r="N15737" s="1"/>
    </row>
    <row r="15738" spans="6:14" x14ac:dyDescent="0.25">
      <c r="F15738" s="1"/>
      <c r="G15738" s="1"/>
      <c r="H15738" s="1"/>
      <c r="I15738" s="1"/>
      <c r="J15738" s="1"/>
      <c r="K15738" s="1"/>
      <c r="L15738" s="1"/>
      <c r="M15738" s="1"/>
      <c r="N15738" s="1"/>
    </row>
    <row r="15739" spans="6:14" x14ac:dyDescent="0.25">
      <c r="F15739" s="1"/>
      <c r="G15739" s="1"/>
      <c r="H15739" s="1"/>
      <c r="I15739" s="1"/>
      <c r="J15739" s="1"/>
      <c r="K15739" s="1"/>
      <c r="L15739" s="1"/>
      <c r="M15739" s="1"/>
      <c r="N15739" s="1"/>
    </row>
    <row r="15740" spans="6:14" x14ac:dyDescent="0.25">
      <c r="F15740" s="1"/>
      <c r="G15740" s="1"/>
      <c r="H15740" s="1"/>
      <c r="I15740" s="1"/>
      <c r="J15740" s="1"/>
      <c r="K15740" s="1"/>
      <c r="L15740" s="1"/>
      <c r="M15740" s="1"/>
      <c r="N15740" s="1"/>
    </row>
    <row r="15741" spans="6:14" x14ac:dyDescent="0.25">
      <c r="F15741" s="1"/>
      <c r="G15741" s="1"/>
      <c r="H15741" s="1"/>
      <c r="I15741" s="1"/>
      <c r="J15741" s="1"/>
      <c r="K15741" s="1"/>
      <c r="L15741" s="1"/>
      <c r="M15741" s="1"/>
      <c r="N15741" s="1"/>
    </row>
    <row r="15742" spans="6:14" x14ac:dyDescent="0.25">
      <c r="F15742" s="1"/>
      <c r="G15742" s="1"/>
      <c r="H15742" s="1"/>
      <c r="I15742" s="1"/>
      <c r="J15742" s="1"/>
      <c r="K15742" s="1"/>
      <c r="L15742" s="1"/>
      <c r="M15742" s="1"/>
      <c r="N15742" s="1"/>
    </row>
    <row r="15743" spans="6:14" x14ac:dyDescent="0.25">
      <c r="F15743" s="1"/>
      <c r="G15743" s="1"/>
      <c r="H15743" s="1"/>
      <c r="I15743" s="1"/>
      <c r="J15743" s="1"/>
      <c r="K15743" s="1"/>
      <c r="L15743" s="1"/>
      <c r="M15743" s="1"/>
      <c r="N15743" s="1"/>
    </row>
    <row r="15744" spans="6:14" x14ac:dyDescent="0.25">
      <c r="F15744" s="1"/>
      <c r="G15744" s="1"/>
      <c r="H15744" s="1"/>
      <c r="I15744" s="1"/>
      <c r="J15744" s="1"/>
      <c r="K15744" s="1"/>
      <c r="L15744" s="1"/>
      <c r="M15744" s="1"/>
      <c r="N15744" s="1"/>
    </row>
    <row r="15745" spans="6:14" x14ac:dyDescent="0.25">
      <c r="F15745" s="1"/>
      <c r="G15745" s="1"/>
      <c r="H15745" s="1"/>
      <c r="I15745" s="1"/>
      <c r="J15745" s="1"/>
      <c r="K15745" s="1"/>
      <c r="L15745" s="1"/>
      <c r="M15745" s="1"/>
      <c r="N15745" s="1"/>
    </row>
    <row r="15746" spans="6:14" x14ac:dyDescent="0.25">
      <c r="F15746" s="1"/>
      <c r="G15746" s="1"/>
      <c r="H15746" s="1"/>
      <c r="I15746" s="1"/>
      <c r="J15746" s="1"/>
      <c r="K15746" s="1"/>
      <c r="L15746" s="1"/>
      <c r="M15746" s="1"/>
      <c r="N15746" s="1"/>
    </row>
    <row r="15747" spans="6:14" x14ac:dyDescent="0.25">
      <c r="F15747" s="1"/>
      <c r="G15747" s="1"/>
      <c r="H15747" s="1"/>
      <c r="I15747" s="1"/>
      <c r="J15747" s="1"/>
      <c r="K15747" s="1"/>
      <c r="L15747" s="1"/>
      <c r="M15747" s="1"/>
      <c r="N15747" s="1"/>
    </row>
    <row r="15748" spans="6:14" x14ac:dyDescent="0.25">
      <c r="F15748" s="1"/>
      <c r="G15748" s="1"/>
      <c r="H15748" s="1"/>
      <c r="I15748" s="1"/>
      <c r="J15748" s="1"/>
      <c r="K15748" s="1"/>
      <c r="L15748" s="1"/>
      <c r="M15748" s="1"/>
      <c r="N15748" s="1"/>
    </row>
    <row r="15749" spans="6:14" x14ac:dyDescent="0.25">
      <c r="F15749" s="1"/>
      <c r="G15749" s="1"/>
      <c r="H15749" s="1"/>
      <c r="I15749" s="1"/>
      <c r="J15749" s="1"/>
      <c r="K15749" s="1"/>
      <c r="L15749" s="1"/>
      <c r="M15749" s="1"/>
      <c r="N15749" s="1"/>
    </row>
    <row r="15750" spans="6:14" x14ac:dyDescent="0.25">
      <c r="F15750" s="1"/>
      <c r="G15750" s="1"/>
      <c r="H15750" s="1"/>
      <c r="I15750" s="1"/>
      <c r="J15750" s="1"/>
      <c r="K15750" s="1"/>
      <c r="L15750" s="1"/>
      <c r="M15750" s="1"/>
      <c r="N15750" s="1"/>
    </row>
    <row r="15751" spans="6:14" x14ac:dyDescent="0.25">
      <c r="F15751" s="1"/>
      <c r="G15751" s="1"/>
      <c r="H15751" s="1"/>
      <c r="I15751" s="1"/>
      <c r="J15751" s="1"/>
      <c r="K15751" s="1"/>
      <c r="L15751" s="1"/>
      <c r="M15751" s="1"/>
      <c r="N15751" s="1"/>
    </row>
    <row r="15752" spans="6:14" x14ac:dyDescent="0.25">
      <c r="F15752" s="1"/>
      <c r="G15752" s="1"/>
      <c r="H15752" s="1"/>
      <c r="I15752" s="1"/>
      <c r="J15752" s="1"/>
      <c r="K15752" s="1"/>
      <c r="L15752" s="1"/>
      <c r="M15752" s="1"/>
      <c r="N15752" s="1"/>
    </row>
    <row r="15753" spans="6:14" x14ac:dyDescent="0.25">
      <c r="F15753" s="1"/>
      <c r="G15753" s="1"/>
      <c r="H15753" s="1"/>
      <c r="I15753" s="1"/>
      <c r="J15753" s="1"/>
      <c r="K15753" s="1"/>
      <c r="L15753" s="1"/>
      <c r="M15753" s="1"/>
      <c r="N15753" s="1"/>
    </row>
    <row r="15754" spans="6:14" x14ac:dyDescent="0.25">
      <c r="F15754" s="1"/>
      <c r="G15754" s="1"/>
      <c r="H15754" s="1"/>
      <c r="I15754" s="1"/>
      <c r="J15754" s="1"/>
      <c r="K15754" s="1"/>
      <c r="L15754" s="1"/>
      <c r="M15754" s="1"/>
      <c r="N15754" s="1"/>
    </row>
    <row r="15755" spans="6:14" x14ac:dyDescent="0.25">
      <c r="F15755" s="1"/>
      <c r="G15755" s="1"/>
      <c r="H15755" s="1"/>
      <c r="I15755" s="1"/>
      <c r="J15755" s="1"/>
      <c r="K15755" s="1"/>
      <c r="L15755" s="1"/>
      <c r="M15755" s="1"/>
      <c r="N15755" s="1"/>
    </row>
    <row r="15756" spans="6:14" x14ac:dyDescent="0.25">
      <c r="F15756" s="1"/>
      <c r="G15756" s="1"/>
      <c r="H15756" s="1"/>
      <c r="I15756" s="1"/>
      <c r="J15756" s="1"/>
      <c r="K15756" s="1"/>
      <c r="L15756" s="1"/>
      <c r="M15756" s="1"/>
      <c r="N15756" s="1"/>
    </row>
    <row r="15757" spans="6:14" x14ac:dyDescent="0.25">
      <c r="F15757" s="1"/>
      <c r="G15757" s="1"/>
      <c r="H15757" s="1"/>
      <c r="I15757" s="1"/>
      <c r="J15757" s="1"/>
      <c r="K15757" s="1"/>
      <c r="L15757" s="1"/>
      <c r="M15757" s="1"/>
      <c r="N15757" s="1"/>
    </row>
    <row r="15758" spans="6:14" x14ac:dyDescent="0.25">
      <c r="F15758" s="1"/>
      <c r="G15758" s="1"/>
      <c r="H15758" s="1"/>
      <c r="I15758" s="1"/>
      <c r="J15758" s="1"/>
      <c r="K15758" s="1"/>
      <c r="L15758" s="1"/>
      <c r="M15758" s="1"/>
      <c r="N15758" s="1"/>
    </row>
    <row r="15759" spans="6:14" x14ac:dyDescent="0.25">
      <c r="F15759" s="1"/>
      <c r="G15759" s="1"/>
      <c r="H15759" s="1"/>
      <c r="I15759" s="1"/>
      <c r="J15759" s="1"/>
      <c r="K15759" s="1"/>
      <c r="L15759" s="1"/>
      <c r="M15759" s="1"/>
      <c r="N15759" s="1"/>
    </row>
    <row r="15760" spans="6:14" x14ac:dyDescent="0.25">
      <c r="F15760" s="1"/>
      <c r="G15760" s="1"/>
      <c r="H15760" s="1"/>
      <c r="I15760" s="1"/>
      <c r="J15760" s="1"/>
      <c r="K15760" s="1"/>
      <c r="L15760" s="1"/>
      <c r="M15760" s="1"/>
      <c r="N15760" s="1"/>
    </row>
    <row r="15761" spans="6:14" x14ac:dyDescent="0.25">
      <c r="F15761" s="1"/>
      <c r="G15761" s="1"/>
      <c r="H15761" s="1"/>
      <c r="I15761" s="1"/>
      <c r="J15761" s="1"/>
      <c r="K15761" s="1"/>
      <c r="L15761" s="1"/>
      <c r="M15761" s="1"/>
      <c r="N15761" s="1"/>
    </row>
    <row r="15762" spans="6:14" x14ac:dyDescent="0.25">
      <c r="F15762" s="1"/>
      <c r="G15762" s="1"/>
      <c r="H15762" s="1"/>
      <c r="I15762" s="1"/>
      <c r="J15762" s="1"/>
      <c r="K15762" s="1"/>
      <c r="L15762" s="1"/>
      <c r="M15762" s="1"/>
      <c r="N15762" s="1"/>
    </row>
    <row r="15763" spans="6:14" x14ac:dyDescent="0.25">
      <c r="F15763" s="1"/>
      <c r="G15763" s="1"/>
      <c r="H15763" s="1"/>
      <c r="I15763" s="1"/>
      <c r="J15763" s="1"/>
      <c r="K15763" s="1"/>
      <c r="L15763" s="1"/>
      <c r="M15763" s="1"/>
      <c r="N15763" s="1"/>
    </row>
    <row r="15764" spans="6:14" x14ac:dyDescent="0.25">
      <c r="F15764" s="1"/>
      <c r="G15764" s="1"/>
      <c r="H15764" s="1"/>
      <c r="I15764" s="1"/>
      <c r="J15764" s="1"/>
      <c r="K15764" s="1"/>
      <c r="L15764" s="1"/>
      <c r="M15764" s="1"/>
      <c r="N15764" s="1"/>
    </row>
    <row r="15765" spans="6:14" x14ac:dyDescent="0.25">
      <c r="F15765" s="1"/>
      <c r="G15765" s="1"/>
      <c r="H15765" s="1"/>
      <c r="I15765" s="1"/>
      <c r="J15765" s="1"/>
      <c r="K15765" s="1"/>
      <c r="L15765" s="1"/>
      <c r="M15765" s="1"/>
      <c r="N15765" s="1"/>
    </row>
    <row r="15766" spans="6:14" x14ac:dyDescent="0.25">
      <c r="F15766" s="1"/>
      <c r="G15766" s="1"/>
      <c r="H15766" s="1"/>
      <c r="I15766" s="1"/>
      <c r="J15766" s="1"/>
      <c r="K15766" s="1"/>
      <c r="L15766" s="1"/>
      <c r="M15766" s="1"/>
      <c r="N15766" s="1"/>
    </row>
    <row r="15767" spans="6:14" x14ac:dyDescent="0.25">
      <c r="F15767" s="1"/>
      <c r="G15767" s="1"/>
      <c r="H15767" s="1"/>
      <c r="I15767" s="1"/>
      <c r="J15767" s="1"/>
      <c r="K15767" s="1"/>
      <c r="L15767" s="1"/>
      <c r="M15767" s="1"/>
      <c r="N15767" s="1"/>
    </row>
    <row r="15768" spans="6:14" x14ac:dyDescent="0.25">
      <c r="F15768" s="1"/>
      <c r="G15768" s="1"/>
      <c r="H15768" s="1"/>
      <c r="I15768" s="1"/>
      <c r="J15768" s="1"/>
      <c r="K15768" s="1"/>
      <c r="L15768" s="1"/>
      <c r="M15768" s="1"/>
      <c r="N15768" s="1"/>
    </row>
    <row r="15769" spans="6:14" x14ac:dyDescent="0.25">
      <c r="F15769" s="1"/>
      <c r="G15769" s="1"/>
      <c r="H15769" s="1"/>
      <c r="I15769" s="1"/>
      <c r="J15769" s="1"/>
      <c r="K15769" s="1"/>
      <c r="L15769" s="1"/>
      <c r="M15769" s="1"/>
      <c r="N15769" s="1"/>
    </row>
    <row r="15770" spans="6:14" x14ac:dyDescent="0.25">
      <c r="F15770" s="1"/>
      <c r="G15770" s="1"/>
      <c r="H15770" s="1"/>
      <c r="I15770" s="1"/>
      <c r="J15770" s="1"/>
      <c r="K15770" s="1"/>
      <c r="L15770" s="1"/>
      <c r="M15770" s="1"/>
      <c r="N15770" s="1"/>
    </row>
    <row r="15771" spans="6:14" x14ac:dyDescent="0.25">
      <c r="F15771" s="1"/>
      <c r="G15771" s="1"/>
      <c r="H15771" s="1"/>
      <c r="I15771" s="1"/>
      <c r="J15771" s="1"/>
      <c r="K15771" s="1"/>
      <c r="L15771" s="1"/>
      <c r="M15771" s="1"/>
      <c r="N15771" s="1"/>
    </row>
    <row r="15772" spans="6:14" x14ac:dyDescent="0.25">
      <c r="F15772" s="1"/>
      <c r="G15772" s="1"/>
      <c r="H15772" s="1"/>
      <c r="I15772" s="1"/>
      <c r="J15772" s="1"/>
      <c r="K15772" s="1"/>
      <c r="L15772" s="1"/>
      <c r="M15772" s="1"/>
      <c r="N15772" s="1"/>
    </row>
    <row r="15773" spans="6:14" x14ac:dyDescent="0.25">
      <c r="F15773" s="1"/>
      <c r="G15773" s="1"/>
      <c r="H15773" s="1"/>
      <c r="I15773" s="1"/>
      <c r="J15773" s="1"/>
      <c r="K15773" s="1"/>
      <c r="L15773" s="1"/>
      <c r="M15773" s="1"/>
      <c r="N15773" s="1"/>
    </row>
    <row r="15774" spans="6:14" x14ac:dyDescent="0.25">
      <c r="F15774" s="1"/>
      <c r="G15774" s="1"/>
      <c r="H15774" s="1"/>
      <c r="I15774" s="1"/>
      <c r="J15774" s="1"/>
      <c r="K15774" s="1"/>
      <c r="L15774" s="1"/>
      <c r="M15774" s="1"/>
      <c r="N15774" s="1"/>
    </row>
    <row r="15775" spans="6:14" x14ac:dyDescent="0.25">
      <c r="F15775" s="1"/>
      <c r="G15775" s="1"/>
      <c r="H15775" s="1"/>
      <c r="I15775" s="1"/>
      <c r="J15775" s="1"/>
      <c r="K15775" s="1"/>
      <c r="L15775" s="1"/>
      <c r="M15775" s="1"/>
      <c r="N15775" s="1"/>
    </row>
    <row r="15776" spans="6:14" x14ac:dyDescent="0.25">
      <c r="F15776" s="1"/>
      <c r="G15776" s="1"/>
      <c r="H15776" s="1"/>
      <c r="I15776" s="1"/>
      <c r="J15776" s="1"/>
      <c r="K15776" s="1"/>
      <c r="L15776" s="1"/>
      <c r="M15776" s="1"/>
      <c r="N15776" s="1"/>
    </row>
    <row r="15777" spans="6:14" x14ac:dyDescent="0.25">
      <c r="F15777" s="1"/>
      <c r="G15777" s="1"/>
      <c r="H15777" s="1"/>
      <c r="I15777" s="1"/>
      <c r="J15777" s="1"/>
      <c r="K15777" s="1"/>
      <c r="L15777" s="1"/>
      <c r="M15777" s="1"/>
      <c r="N15777" s="1"/>
    </row>
    <row r="15778" spans="6:14" x14ac:dyDescent="0.25">
      <c r="F15778" s="1"/>
      <c r="G15778" s="1"/>
      <c r="H15778" s="1"/>
      <c r="I15778" s="1"/>
      <c r="J15778" s="1"/>
      <c r="K15778" s="1"/>
      <c r="L15778" s="1"/>
      <c r="M15778" s="1"/>
      <c r="N15778" s="1"/>
    </row>
    <row r="15779" spans="6:14" x14ac:dyDescent="0.25">
      <c r="F15779" s="1"/>
      <c r="G15779" s="1"/>
      <c r="H15779" s="1"/>
      <c r="I15779" s="1"/>
      <c r="J15779" s="1"/>
      <c r="K15779" s="1"/>
      <c r="L15779" s="1"/>
      <c r="M15779" s="1"/>
      <c r="N15779" s="1"/>
    </row>
    <row r="15780" spans="6:14" x14ac:dyDescent="0.25">
      <c r="F15780" s="1"/>
      <c r="G15780" s="1"/>
      <c r="H15780" s="1"/>
      <c r="I15780" s="1"/>
      <c r="J15780" s="1"/>
      <c r="K15780" s="1"/>
      <c r="L15780" s="1"/>
      <c r="M15780" s="1"/>
      <c r="N15780" s="1"/>
    </row>
    <row r="15781" spans="6:14" x14ac:dyDescent="0.25">
      <c r="F15781" s="1"/>
      <c r="G15781" s="1"/>
      <c r="H15781" s="1"/>
      <c r="I15781" s="1"/>
      <c r="J15781" s="1"/>
      <c r="K15781" s="1"/>
      <c r="L15781" s="1"/>
      <c r="M15781" s="1"/>
      <c r="N15781" s="1"/>
    </row>
    <row r="15782" spans="6:14" x14ac:dyDescent="0.25">
      <c r="F15782" s="1"/>
      <c r="G15782" s="1"/>
      <c r="H15782" s="1"/>
      <c r="I15782" s="1"/>
      <c r="J15782" s="1"/>
      <c r="K15782" s="1"/>
      <c r="L15782" s="1"/>
      <c r="M15782" s="1"/>
      <c r="N15782" s="1"/>
    </row>
    <row r="15783" spans="6:14" x14ac:dyDescent="0.25">
      <c r="F15783" s="1"/>
      <c r="G15783" s="1"/>
      <c r="H15783" s="1"/>
      <c r="I15783" s="1"/>
      <c r="J15783" s="1"/>
      <c r="K15783" s="1"/>
      <c r="L15783" s="1"/>
      <c r="M15783" s="1"/>
      <c r="N15783" s="1"/>
    </row>
    <row r="15784" spans="6:14" x14ac:dyDescent="0.25">
      <c r="F15784" s="1"/>
      <c r="G15784" s="1"/>
      <c r="H15784" s="1"/>
      <c r="I15784" s="1"/>
      <c r="J15784" s="1"/>
      <c r="K15784" s="1"/>
      <c r="L15784" s="1"/>
      <c r="M15784" s="1"/>
      <c r="N15784" s="1"/>
    </row>
    <row r="15785" spans="6:14" x14ac:dyDescent="0.25">
      <c r="F15785" s="1"/>
      <c r="G15785" s="1"/>
      <c r="H15785" s="1"/>
      <c r="I15785" s="1"/>
      <c r="J15785" s="1"/>
      <c r="K15785" s="1"/>
      <c r="L15785" s="1"/>
      <c r="M15785" s="1"/>
      <c r="N15785" s="1"/>
    </row>
    <row r="15786" spans="6:14" x14ac:dyDescent="0.25">
      <c r="F15786" s="1"/>
      <c r="G15786" s="1"/>
      <c r="H15786" s="1"/>
      <c r="I15786" s="1"/>
      <c r="J15786" s="1"/>
      <c r="K15786" s="1"/>
      <c r="L15786" s="1"/>
      <c r="M15786" s="1"/>
      <c r="N15786" s="1"/>
    </row>
    <row r="15787" spans="6:14" x14ac:dyDescent="0.25">
      <c r="F15787" s="1"/>
      <c r="G15787" s="1"/>
      <c r="H15787" s="1"/>
      <c r="I15787" s="1"/>
      <c r="J15787" s="1"/>
      <c r="K15787" s="1"/>
      <c r="L15787" s="1"/>
      <c r="M15787" s="1"/>
      <c r="N15787" s="1"/>
    </row>
    <row r="15788" spans="6:14" x14ac:dyDescent="0.25">
      <c r="F15788" s="1"/>
      <c r="G15788" s="1"/>
      <c r="H15788" s="1"/>
      <c r="I15788" s="1"/>
      <c r="J15788" s="1"/>
      <c r="K15788" s="1"/>
      <c r="L15788" s="1"/>
      <c r="M15788" s="1"/>
      <c r="N15788" s="1"/>
    </row>
    <row r="15789" spans="6:14" x14ac:dyDescent="0.25">
      <c r="F15789" s="1"/>
      <c r="G15789" s="1"/>
      <c r="H15789" s="1"/>
      <c r="I15789" s="1"/>
      <c r="J15789" s="1"/>
      <c r="K15789" s="1"/>
      <c r="L15789" s="1"/>
      <c r="M15789" s="1"/>
      <c r="N15789" s="1"/>
    </row>
    <row r="15790" spans="6:14" x14ac:dyDescent="0.25">
      <c r="F15790" s="1"/>
      <c r="G15790" s="1"/>
      <c r="H15790" s="1"/>
      <c r="I15790" s="1"/>
      <c r="J15790" s="1"/>
      <c r="K15790" s="1"/>
      <c r="L15790" s="1"/>
      <c r="M15790" s="1"/>
      <c r="N15790" s="1"/>
    </row>
    <row r="15791" spans="6:14" x14ac:dyDescent="0.25">
      <c r="F15791" s="1"/>
      <c r="G15791" s="1"/>
      <c r="H15791" s="1"/>
      <c r="I15791" s="1"/>
      <c r="J15791" s="1"/>
      <c r="K15791" s="1"/>
      <c r="L15791" s="1"/>
      <c r="M15791" s="1"/>
      <c r="N15791" s="1"/>
    </row>
    <row r="15792" spans="6:14" x14ac:dyDescent="0.25">
      <c r="F15792" s="1"/>
      <c r="G15792" s="1"/>
      <c r="H15792" s="1"/>
      <c r="I15792" s="1"/>
      <c r="J15792" s="1"/>
      <c r="K15792" s="1"/>
      <c r="L15792" s="1"/>
      <c r="M15792" s="1"/>
      <c r="N15792" s="1"/>
    </row>
    <row r="15793" spans="6:14" x14ac:dyDescent="0.25">
      <c r="F15793" s="1"/>
      <c r="G15793" s="1"/>
      <c r="H15793" s="1"/>
      <c r="I15793" s="1"/>
      <c r="J15793" s="1"/>
      <c r="K15793" s="1"/>
      <c r="L15793" s="1"/>
      <c r="M15793" s="1"/>
      <c r="N15793" s="1"/>
    </row>
    <row r="15794" spans="6:14" x14ac:dyDescent="0.25">
      <c r="F15794" s="1"/>
      <c r="G15794" s="1"/>
      <c r="H15794" s="1"/>
      <c r="I15794" s="1"/>
      <c r="J15794" s="1"/>
      <c r="K15794" s="1"/>
      <c r="L15794" s="1"/>
      <c r="M15794" s="1"/>
      <c r="N15794" s="1"/>
    </row>
    <row r="15795" spans="6:14" x14ac:dyDescent="0.25">
      <c r="F15795" s="1"/>
      <c r="G15795" s="1"/>
      <c r="H15795" s="1"/>
      <c r="I15795" s="1"/>
      <c r="J15795" s="1"/>
      <c r="K15795" s="1"/>
      <c r="L15795" s="1"/>
      <c r="M15795" s="1"/>
      <c r="N15795" s="1"/>
    </row>
    <row r="15796" spans="6:14" x14ac:dyDescent="0.25">
      <c r="F15796" s="1"/>
      <c r="G15796" s="1"/>
      <c r="H15796" s="1"/>
      <c r="I15796" s="1"/>
      <c r="J15796" s="1"/>
      <c r="K15796" s="1"/>
      <c r="L15796" s="1"/>
      <c r="M15796" s="1"/>
      <c r="N15796" s="1"/>
    </row>
    <row r="15797" spans="6:14" x14ac:dyDescent="0.25">
      <c r="F15797" s="1"/>
      <c r="G15797" s="1"/>
      <c r="H15797" s="1"/>
      <c r="I15797" s="1"/>
      <c r="J15797" s="1"/>
      <c r="K15797" s="1"/>
      <c r="L15797" s="1"/>
      <c r="M15797" s="1"/>
      <c r="N15797" s="1"/>
    </row>
    <row r="15798" spans="6:14" x14ac:dyDescent="0.25">
      <c r="F15798" s="1"/>
      <c r="G15798" s="1"/>
      <c r="H15798" s="1"/>
      <c r="I15798" s="1"/>
      <c r="J15798" s="1"/>
      <c r="K15798" s="1"/>
      <c r="L15798" s="1"/>
      <c r="M15798" s="1"/>
      <c r="N15798" s="1"/>
    </row>
    <row r="15799" spans="6:14" x14ac:dyDescent="0.25">
      <c r="F15799" s="1"/>
      <c r="G15799" s="1"/>
      <c r="H15799" s="1"/>
      <c r="I15799" s="1"/>
      <c r="J15799" s="1"/>
      <c r="K15799" s="1"/>
      <c r="L15799" s="1"/>
      <c r="M15799" s="1"/>
      <c r="N15799" s="1"/>
    </row>
    <row r="15800" spans="6:14" x14ac:dyDescent="0.25">
      <c r="F15800" s="1"/>
      <c r="G15800" s="1"/>
      <c r="H15800" s="1"/>
      <c r="I15800" s="1"/>
      <c r="J15800" s="1"/>
      <c r="K15800" s="1"/>
      <c r="L15800" s="1"/>
      <c r="M15800" s="1"/>
      <c r="N15800" s="1"/>
    </row>
    <row r="15801" spans="6:14" x14ac:dyDescent="0.25">
      <c r="F15801" s="1"/>
      <c r="G15801" s="1"/>
      <c r="H15801" s="1"/>
      <c r="I15801" s="1"/>
      <c r="J15801" s="1"/>
      <c r="K15801" s="1"/>
      <c r="L15801" s="1"/>
      <c r="M15801" s="1"/>
      <c r="N15801" s="1"/>
    </row>
    <row r="15802" spans="6:14" x14ac:dyDescent="0.25">
      <c r="F15802" s="1"/>
      <c r="G15802" s="1"/>
      <c r="H15802" s="1"/>
      <c r="I15802" s="1"/>
      <c r="J15802" s="1"/>
      <c r="K15802" s="1"/>
      <c r="L15802" s="1"/>
      <c r="M15802" s="1"/>
      <c r="N15802" s="1"/>
    </row>
    <row r="15803" spans="6:14" x14ac:dyDescent="0.25">
      <c r="F15803" s="1"/>
      <c r="G15803" s="1"/>
      <c r="H15803" s="1"/>
      <c r="I15803" s="1"/>
      <c r="J15803" s="1"/>
      <c r="K15803" s="1"/>
      <c r="L15803" s="1"/>
      <c r="M15803" s="1"/>
      <c r="N15803" s="1"/>
    </row>
    <row r="15804" spans="6:14" x14ac:dyDescent="0.25">
      <c r="F15804" s="1"/>
      <c r="G15804" s="1"/>
      <c r="H15804" s="1"/>
      <c r="I15804" s="1"/>
      <c r="J15804" s="1"/>
      <c r="K15804" s="1"/>
      <c r="L15804" s="1"/>
      <c r="M15804" s="1"/>
      <c r="N15804" s="1"/>
    </row>
    <row r="15805" spans="6:14" x14ac:dyDescent="0.25">
      <c r="F15805" s="1"/>
      <c r="G15805" s="1"/>
      <c r="H15805" s="1"/>
      <c r="I15805" s="1"/>
      <c r="J15805" s="1"/>
      <c r="K15805" s="1"/>
      <c r="L15805" s="1"/>
      <c r="M15805" s="1"/>
      <c r="N15805" s="1"/>
    </row>
    <row r="15806" spans="6:14" x14ac:dyDescent="0.25">
      <c r="F15806" s="1"/>
      <c r="G15806" s="1"/>
      <c r="H15806" s="1"/>
      <c r="I15806" s="1"/>
      <c r="J15806" s="1"/>
      <c r="K15806" s="1"/>
      <c r="L15806" s="1"/>
      <c r="M15806" s="1"/>
      <c r="N15806" s="1"/>
    </row>
    <row r="15807" spans="6:14" x14ac:dyDescent="0.25">
      <c r="F15807" s="1"/>
      <c r="G15807" s="1"/>
      <c r="H15807" s="1"/>
      <c r="I15807" s="1"/>
      <c r="J15807" s="1"/>
      <c r="K15807" s="1"/>
      <c r="L15807" s="1"/>
      <c r="M15807" s="1"/>
      <c r="N15807" s="1"/>
    </row>
    <row r="15808" spans="6:14" x14ac:dyDescent="0.25">
      <c r="F15808" s="1"/>
      <c r="G15808" s="1"/>
      <c r="H15808" s="1"/>
      <c r="I15808" s="1"/>
      <c r="J15808" s="1"/>
      <c r="K15808" s="1"/>
      <c r="L15808" s="1"/>
      <c r="M15808" s="1"/>
      <c r="N15808" s="1"/>
    </row>
    <row r="15809" spans="6:14" x14ac:dyDescent="0.25">
      <c r="F15809" s="1"/>
      <c r="G15809" s="1"/>
      <c r="H15809" s="1"/>
      <c r="I15809" s="1"/>
      <c r="J15809" s="1"/>
      <c r="K15809" s="1"/>
      <c r="L15809" s="1"/>
      <c r="M15809" s="1"/>
      <c r="N15809" s="1"/>
    </row>
    <row r="15810" spans="6:14" x14ac:dyDescent="0.25">
      <c r="F15810" s="1"/>
      <c r="G15810" s="1"/>
      <c r="H15810" s="1"/>
      <c r="I15810" s="1"/>
      <c r="J15810" s="1"/>
      <c r="K15810" s="1"/>
      <c r="L15810" s="1"/>
      <c r="M15810" s="1"/>
      <c r="N15810" s="1"/>
    </row>
    <row r="15811" spans="6:14" x14ac:dyDescent="0.25">
      <c r="F15811" s="1"/>
      <c r="G15811" s="1"/>
      <c r="H15811" s="1"/>
      <c r="I15811" s="1"/>
      <c r="J15811" s="1"/>
      <c r="K15811" s="1"/>
      <c r="L15811" s="1"/>
      <c r="M15811" s="1"/>
      <c r="N15811" s="1"/>
    </row>
    <row r="15812" spans="6:14" x14ac:dyDescent="0.25">
      <c r="F15812" s="1"/>
      <c r="G15812" s="1"/>
      <c r="H15812" s="1"/>
      <c r="I15812" s="1"/>
      <c r="J15812" s="1"/>
      <c r="K15812" s="1"/>
      <c r="L15812" s="1"/>
      <c r="M15812" s="1"/>
      <c r="N15812" s="1"/>
    </row>
    <row r="15813" spans="6:14" x14ac:dyDescent="0.25">
      <c r="F15813" s="1"/>
      <c r="G15813" s="1"/>
      <c r="H15813" s="1"/>
      <c r="I15813" s="1"/>
      <c r="J15813" s="1"/>
      <c r="K15813" s="1"/>
      <c r="L15813" s="1"/>
      <c r="M15813" s="1"/>
      <c r="N15813" s="1"/>
    </row>
    <row r="15814" spans="6:14" x14ac:dyDescent="0.25">
      <c r="F15814" s="1"/>
      <c r="G15814" s="1"/>
      <c r="H15814" s="1"/>
      <c r="I15814" s="1"/>
      <c r="J15814" s="1"/>
      <c r="K15814" s="1"/>
      <c r="L15814" s="1"/>
      <c r="M15814" s="1"/>
      <c r="N15814" s="1"/>
    </row>
    <row r="15815" spans="6:14" x14ac:dyDescent="0.25">
      <c r="F15815" s="1"/>
      <c r="G15815" s="1"/>
      <c r="H15815" s="1"/>
      <c r="I15815" s="1"/>
      <c r="J15815" s="1"/>
      <c r="K15815" s="1"/>
      <c r="L15815" s="1"/>
      <c r="M15815" s="1"/>
      <c r="N15815" s="1"/>
    </row>
    <row r="15816" spans="6:14" x14ac:dyDescent="0.25">
      <c r="F15816" s="1"/>
      <c r="G15816" s="1"/>
      <c r="H15816" s="1"/>
      <c r="I15816" s="1"/>
      <c r="J15816" s="1"/>
      <c r="K15816" s="1"/>
      <c r="L15816" s="1"/>
      <c r="M15816" s="1"/>
      <c r="N15816" s="1"/>
    </row>
    <row r="15817" spans="6:14" x14ac:dyDescent="0.25">
      <c r="F15817" s="1"/>
      <c r="G15817" s="1"/>
      <c r="H15817" s="1"/>
      <c r="I15817" s="1"/>
      <c r="J15817" s="1"/>
      <c r="K15817" s="1"/>
      <c r="L15817" s="1"/>
      <c r="M15817" s="1"/>
      <c r="N15817" s="1"/>
    </row>
    <row r="15818" spans="6:14" x14ac:dyDescent="0.25">
      <c r="F15818" s="1"/>
      <c r="G15818" s="1"/>
      <c r="H15818" s="1"/>
      <c r="I15818" s="1"/>
      <c r="J15818" s="1"/>
      <c r="K15818" s="1"/>
      <c r="L15818" s="1"/>
      <c r="M15818" s="1"/>
      <c r="N15818" s="1"/>
    </row>
    <row r="15819" spans="6:14" x14ac:dyDescent="0.25">
      <c r="F15819" s="1"/>
      <c r="G15819" s="1"/>
      <c r="H15819" s="1"/>
      <c r="I15819" s="1"/>
      <c r="J15819" s="1"/>
      <c r="K15819" s="1"/>
      <c r="L15819" s="1"/>
      <c r="M15819" s="1"/>
      <c r="N15819" s="1"/>
    </row>
    <row r="15820" spans="6:14" x14ac:dyDescent="0.25">
      <c r="F15820" s="1"/>
      <c r="G15820" s="1"/>
      <c r="H15820" s="1"/>
      <c r="I15820" s="1"/>
      <c r="J15820" s="1"/>
      <c r="K15820" s="1"/>
      <c r="L15820" s="1"/>
      <c r="M15820" s="1"/>
      <c r="N15820" s="1"/>
    </row>
    <row r="15821" spans="6:14" x14ac:dyDescent="0.25">
      <c r="F15821" s="1"/>
      <c r="G15821" s="1"/>
      <c r="H15821" s="1"/>
      <c r="I15821" s="1"/>
      <c r="J15821" s="1"/>
      <c r="K15821" s="1"/>
      <c r="L15821" s="1"/>
      <c r="M15821" s="1"/>
      <c r="N15821" s="1"/>
    </row>
    <row r="15822" spans="6:14" x14ac:dyDescent="0.25">
      <c r="F15822" s="1"/>
      <c r="G15822" s="1"/>
      <c r="H15822" s="1"/>
      <c r="I15822" s="1"/>
      <c r="J15822" s="1"/>
      <c r="K15822" s="1"/>
      <c r="L15822" s="1"/>
      <c r="M15822" s="1"/>
      <c r="N15822" s="1"/>
    </row>
    <row r="15823" spans="6:14" x14ac:dyDescent="0.25">
      <c r="F15823" s="1"/>
      <c r="G15823" s="1"/>
      <c r="H15823" s="1"/>
      <c r="I15823" s="1"/>
      <c r="J15823" s="1"/>
      <c r="K15823" s="1"/>
      <c r="L15823" s="1"/>
      <c r="M15823" s="1"/>
      <c r="N15823" s="1"/>
    </row>
    <row r="15824" spans="6:14" x14ac:dyDescent="0.25">
      <c r="F15824" s="1"/>
      <c r="G15824" s="1"/>
      <c r="H15824" s="1"/>
      <c r="I15824" s="1"/>
      <c r="J15824" s="1"/>
      <c r="K15824" s="1"/>
      <c r="L15824" s="1"/>
      <c r="M15824" s="1"/>
      <c r="N15824" s="1"/>
    </row>
    <row r="15825" spans="6:14" x14ac:dyDescent="0.25">
      <c r="F15825" s="1"/>
      <c r="G15825" s="1"/>
      <c r="H15825" s="1"/>
      <c r="I15825" s="1"/>
      <c r="J15825" s="1"/>
      <c r="K15825" s="1"/>
      <c r="L15825" s="1"/>
      <c r="M15825" s="1"/>
      <c r="N15825" s="1"/>
    </row>
    <row r="15826" spans="6:14" x14ac:dyDescent="0.25">
      <c r="F15826" s="1"/>
      <c r="G15826" s="1"/>
      <c r="H15826" s="1"/>
      <c r="I15826" s="1"/>
      <c r="J15826" s="1"/>
      <c r="K15826" s="1"/>
      <c r="L15826" s="1"/>
      <c r="M15826" s="1"/>
      <c r="N15826" s="1"/>
    </row>
    <row r="15827" spans="6:14" x14ac:dyDescent="0.25">
      <c r="F15827" s="1"/>
      <c r="G15827" s="1"/>
      <c r="H15827" s="1"/>
      <c r="I15827" s="1"/>
      <c r="J15827" s="1"/>
      <c r="K15827" s="1"/>
      <c r="L15827" s="1"/>
      <c r="M15827" s="1"/>
      <c r="N15827" s="1"/>
    </row>
    <row r="15828" spans="6:14" x14ac:dyDescent="0.25">
      <c r="F15828" s="1"/>
      <c r="G15828" s="1"/>
      <c r="H15828" s="1"/>
      <c r="I15828" s="1"/>
      <c r="J15828" s="1"/>
      <c r="K15828" s="1"/>
      <c r="L15828" s="1"/>
      <c r="M15828" s="1"/>
      <c r="N15828" s="1"/>
    </row>
    <row r="15829" spans="6:14" x14ac:dyDescent="0.25">
      <c r="F15829" s="1"/>
      <c r="G15829" s="1"/>
      <c r="H15829" s="1"/>
      <c r="I15829" s="1"/>
      <c r="J15829" s="1"/>
      <c r="K15829" s="1"/>
      <c r="L15829" s="1"/>
      <c r="M15829" s="1"/>
      <c r="N15829" s="1"/>
    </row>
    <row r="15830" spans="6:14" x14ac:dyDescent="0.25">
      <c r="F15830" s="1"/>
      <c r="G15830" s="1"/>
      <c r="H15830" s="1"/>
      <c r="I15830" s="1"/>
      <c r="J15830" s="1"/>
      <c r="K15830" s="1"/>
      <c r="L15830" s="1"/>
      <c r="M15830" s="1"/>
      <c r="N15830" s="1"/>
    </row>
    <row r="15831" spans="6:14" x14ac:dyDescent="0.25">
      <c r="F15831" s="1"/>
      <c r="G15831" s="1"/>
      <c r="H15831" s="1"/>
      <c r="I15831" s="1"/>
      <c r="J15831" s="1"/>
      <c r="K15831" s="1"/>
      <c r="L15831" s="1"/>
      <c r="M15831" s="1"/>
      <c r="N15831" s="1"/>
    </row>
    <row r="15832" spans="6:14" x14ac:dyDescent="0.25">
      <c r="F15832" s="1"/>
      <c r="G15832" s="1"/>
      <c r="H15832" s="1"/>
      <c r="I15832" s="1"/>
      <c r="J15832" s="1"/>
      <c r="K15832" s="1"/>
      <c r="L15832" s="1"/>
      <c r="M15832" s="1"/>
      <c r="N15832" s="1"/>
    </row>
    <row r="15833" spans="6:14" x14ac:dyDescent="0.25">
      <c r="F15833" s="1"/>
      <c r="G15833" s="1"/>
      <c r="H15833" s="1"/>
      <c r="I15833" s="1"/>
      <c r="J15833" s="1"/>
      <c r="K15833" s="1"/>
      <c r="L15833" s="1"/>
      <c r="M15833" s="1"/>
      <c r="N15833" s="1"/>
    </row>
    <row r="15834" spans="6:14" x14ac:dyDescent="0.25">
      <c r="F15834" s="1"/>
      <c r="G15834" s="1"/>
      <c r="H15834" s="1"/>
      <c r="I15834" s="1"/>
      <c r="J15834" s="1"/>
      <c r="K15834" s="1"/>
      <c r="L15834" s="1"/>
      <c r="M15834" s="1"/>
      <c r="N15834" s="1"/>
    </row>
    <row r="15835" spans="6:14" x14ac:dyDescent="0.25">
      <c r="F15835" s="1"/>
      <c r="G15835" s="1"/>
      <c r="H15835" s="1"/>
      <c r="I15835" s="1"/>
      <c r="J15835" s="1"/>
      <c r="K15835" s="1"/>
      <c r="L15835" s="1"/>
      <c r="M15835" s="1"/>
      <c r="N15835" s="1"/>
    </row>
    <row r="15836" spans="6:14" x14ac:dyDescent="0.25">
      <c r="F15836" s="1"/>
      <c r="G15836" s="1"/>
      <c r="H15836" s="1"/>
      <c r="I15836" s="1"/>
      <c r="J15836" s="1"/>
      <c r="K15836" s="1"/>
      <c r="L15836" s="1"/>
      <c r="M15836" s="1"/>
      <c r="N15836" s="1"/>
    </row>
    <row r="15837" spans="6:14" x14ac:dyDescent="0.25">
      <c r="F15837" s="1"/>
      <c r="G15837" s="1"/>
      <c r="H15837" s="1"/>
      <c r="I15837" s="1"/>
      <c r="J15837" s="1"/>
      <c r="K15837" s="1"/>
      <c r="L15837" s="1"/>
      <c r="M15837" s="1"/>
      <c r="N15837" s="1"/>
    </row>
    <row r="15838" spans="6:14" x14ac:dyDescent="0.25">
      <c r="F15838" s="1"/>
      <c r="G15838" s="1"/>
      <c r="H15838" s="1"/>
      <c r="I15838" s="1"/>
      <c r="J15838" s="1"/>
      <c r="K15838" s="1"/>
      <c r="L15838" s="1"/>
      <c r="M15838" s="1"/>
      <c r="N15838" s="1"/>
    </row>
    <row r="15839" spans="6:14" x14ac:dyDescent="0.25">
      <c r="F15839" s="1"/>
      <c r="G15839" s="1"/>
      <c r="H15839" s="1"/>
      <c r="I15839" s="1"/>
      <c r="J15839" s="1"/>
      <c r="K15839" s="1"/>
      <c r="L15839" s="1"/>
      <c r="M15839" s="1"/>
      <c r="N15839" s="1"/>
    </row>
    <row r="15840" spans="6:14" x14ac:dyDescent="0.25">
      <c r="F15840" s="1"/>
      <c r="G15840" s="1"/>
      <c r="H15840" s="1"/>
      <c r="I15840" s="1"/>
      <c r="J15840" s="1"/>
      <c r="K15840" s="1"/>
      <c r="L15840" s="1"/>
      <c r="M15840" s="1"/>
      <c r="N15840" s="1"/>
    </row>
    <row r="15841" spans="6:14" x14ac:dyDescent="0.25">
      <c r="F15841" s="1"/>
      <c r="G15841" s="1"/>
      <c r="H15841" s="1"/>
      <c r="I15841" s="1"/>
      <c r="J15841" s="1"/>
      <c r="K15841" s="1"/>
      <c r="L15841" s="1"/>
      <c r="M15841" s="1"/>
      <c r="N15841" s="1"/>
    </row>
    <row r="15842" spans="6:14" x14ac:dyDescent="0.25">
      <c r="F15842" s="1"/>
      <c r="G15842" s="1"/>
      <c r="H15842" s="1"/>
      <c r="I15842" s="1"/>
      <c r="J15842" s="1"/>
      <c r="K15842" s="1"/>
      <c r="L15842" s="1"/>
      <c r="M15842" s="1"/>
      <c r="N15842" s="1"/>
    </row>
    <row r="15843" spans="6:14" x14ac:dyDescent="0.25">
      <c r="F15843" s="1"/>
      <c r="G15843" s="1"/>
      <c r="H15843" s="1"/>
      <c r="I15843" s="1"/>
      <c r="J15843" s="1"/>
      <c r="K15843" s="1"/>
      <c r="L15843" s="1"/>
      <c r="M15843" s="1"/>
      <c r="N15843" s="1"/>
    </row>
    <row r="15844" spans="6:14" x14ac:dyDescent="0.25">
      <c r="F15844" s="1"/>
      <c r="G15844" s="1"/>
      <c r="H15844" s="1"/>
      <c r="I15844" s="1"/>
      <c r="J15844" s="1"/>
      <c r="K15844" s="1"/>
      <c r="L15844" s="1"/>
      <c r="M15844" s="1"/>
      <c r="N15844" s="1"/>
    </row>
    <row r="15845" spans="6:14" x14ac:dyDescent="0.25">
      <c r="F15845" s="1"/>
      <c r="G15845" s="1"/>
      <c r="H15845" s="1"/>
      <c r="I15845" s="1"/>
      <c r="J15845" s="1"/>
      <c r="K15845" s="1"/>
      <c r="L15845" s="1"/>
      <c r="M15845" s="1"/>
      <c r="N15845" s="1"/>
    </row>
    <row r="15846" spans="6:14" x14ac:dyDescent="0.25">
      <c r="F15846" s="1"/>
      <c r="G15846" s="1"/>
      <c r="H15846" s="1"/>
      <c r="I15846" s="1"/>
      <c r="J15846" s="1"/>
      <c r="K15846" s="1"/>
      <c r="L15846" s="1"/>
      <c r="M15846" s="1"/>
      <c r="N15846" s="1"/>
    </row>
    <row r="15847" spans="6:14" x14ac:dyDescent="0.25">
      <c r="F15847" s="1"/>
      <c r="G15847" s="1"/>
      <c r="H15847" s="1"/>
      <c r="I15847" s="1"/>
      <c r="J15847" s="1"/>
      <c r="K15847" s="1"/>
      <c r="L15847" s="1"/>
      <c r="M15847" s="1"/>
      <c r="N15847" s="1"/>
    </row>
    <row r="15848" spans="6:14" x14ac:dyDescent="0.25">
      <c r="F15848" s="1"/>
      <c r="G15848" s="1"/>
      <c r="H15848" s="1"/>
      <c r="I15848" s="1"/>
      <c r="J15848" s="1"/>
      <c r="K15848" s="1"/>
      <c r="L15848" s="1"/>
      <c r="M15848" s="1"/>
      <c r="N15848" s="1"/>
    </row>
    <row r="15849" spans="6:14" x14ac:dyDescent="0.25">
      <c r="F15849" s="1"/>
      <c r="G15849" s="1"/>
      <c r="H15849" s="1"/>
      <c r="I15849" s="1"/>
      <c r="J15849" s="1"/>
      <c r="K15849" s="1"/>
      <c r="L15849" s="1"/>
      <c r="M15849" s="1"/>
      <c r="N15849" s="1"/>
    </row>
    <row r="15850" spans="6:14" x14ac:dyDescent="0.25">
      <c r="F15850" s="1"/>
      <c r="G15850" s="1"/>
      <c r="H15850" s="1"/>
      <c r="I15850" s="1"/>
      <c r="J15850" s="1"/>
      <c r="K15850" s="1"/>
      <c r="L15850" s="1"/>
      <c r="M15850" s="1"/>
      <c r="N15850" s="1"/>
    </row>
    <row r="15851" spans="6:14" x14ac:dyDescent="0.25">
      <c r="F15851" s="1"/>
      <c r="G15851" s="1"/>
      <c r="H15851" s="1"/>
      <c r="I15851" s="1"/>
      <c r="J15851" s="1"/>
      <c r="K15851" s="1"/>
      <c r="L15851" s="1"/>
      <c r="M15851" s="1"/>
      <c r="N15851" s="1"/>
    </row>
    <row r="15852" spans="6:14" x14ac:dyDescent="0.25">
      <c r="F15852" s="1"/>
      <c r="G15852" s="1"/>
      <c r="H15852" s="1"/>
      <c r="I15852" s="1"/>
      <c r="J15852" s="1"/>
      <c r="K15852" s="1"/>
      <c r="L15852" s="1"/>
      <c r="M15852" s="1"/>
      <c r="N15852" s="1"/>
    </row>
    <row r="15853" spans="6:14" x14ac:dyDescent="0.25">
      <c r="F15853" s="1"/>
      <c r="G15853" s="1"/>
      <c r="H15853" s="1"/>
      <c r="I15853" s="1"/>
      <c r="J15853" s="1"/>
      <c r="K15853" s="1"/>
      <c r="L15853" s="1"/>
      <c r="M15853" s="1"/>
      <c r="N15853" s="1"/>
    </row>
    <row r="15854" spans="6:14" x14ac:dyDescent="0.25">
      <c r="F15854" s="1"/>
      <c r="G15854" s="1"/>
      <c r="H15854" s="1"/>
      <c r="I15854" s="1"/>
      <c r="J15854" s="1"/>
      <c r="K15854" s="1"/>
      <c r="L15854" s="1"/>
      <c r="M15854" s="1"/>
      <c r="N15854" s="1"/>
    </row>
    <row r="15855" spans="6:14" x14ac:dyDescent="0.25">
      <c r="F15855" s="1"/>
      <c r="G15855" s="1"/>
      <c r="H15855" s="1"/>
      <c r="I15855" s="1"/>
      <c r="J15855" s="1"/>
      <c r="K15855" s="1"/>
      <c r="L15855" s="1"/>
      <c r="M15855" s="1"/>
      <c r="N15855" s="1"/>
    </row>
    <row r="15856" spans="6:14" x14ac:dyDescent="0.25">
      <c r="F15856" s="1"/>
      <c r="G15856" s="1"/>
      <c r="H15856" s="1"/>
      <c r="I15856" s="1"/>
      <c r="J15856" s="1"/>
      <c r="K15856" s="1"/>
      <c r="L15856" s="1"/>
      <c r="M15856" s="1"/>
      <c r="N15856" s="1"/>
    </row>
    <row r="15857" spans="6:14" x14ac:dyDescent="0.25">
      <c r="F15857" s="1"/>
      <c r="G15857" s="1"/>
      <c r="H15857" s="1"/>
      <c r="I15857" s="1"/>
      <c r="J15857" s="1"/>
      <c r="K15857" s="1"/>
      <c r="L15857" s="1"/>
      <c r="M15857" s="1"/>
      <c r="N15857" s="1"/>
    </row>
    <row r="15858" spans="6:14" x14ac:dyDescent="0.25">
      <c r="F15858" s="1"/>
      <c r="G15858" s="1"/>
      <c r="H15858" s="1"/>
      <c r="I15858" s="1"/>
      <c r="J15858" s="1"/>
      <c r="K15858" s="1"/>
      <c r="L15858" s="1"/>
      <c r="M15858" s="1"/>
      <c r="N15858" s="1"/>
    </row>
    <row r="15859" spans="6:14" x14ac:dyDescent="0.25">
      <c r="F15859" s="1"/>
      <c r="G15859" s="1"/>
      <c r="H15859" s="1"/>
      <c r="I15859" s="1"/>
      <c r="J15859" s="1"/>
      <c r="K15859" s="1"/>
      <c r="L15859" s="1"/>
      <c r="M15859" s="1"/>
      <c r="N15859" s="1"/>
    </row>
    <row r="15860" spans="6:14" x14ac:dyDescent="0.25">
      <c r="F15860" s="1"/>
      <c r="G15860" s="1"/>
      <c r="H15860" s="1"/>
      <c r="I15860" s="1"/>
      <c r="J15860" s="1"/>
      <c r="K15860" s="1"/>
      <c r="L15860" s="1"/>
      <c r="M15860" s="1"/>
      <c r="N15860" s="1"/>
    </row>
    <row r="15861" spans="6:14" x14ac:dyDescent="0.25">
      <c r="F15861" s="1"/>
      <c r="G15861" s="1"/>
      <c r="H15861" s="1"/>
      <c r="I15861" s="1"/>
      <c r="J15861" s="1"/>
      <c r="K15861" s="1"/>
      <c r="L15861" s="1"/>
      <c r="M15861" s="1"/>
      <c r="N15861" s="1"/>
    </row>
    <row r="15862" spans="6:14" x14ac:dyDescent="0.25">
      <c r="F15862" s="1"/>
      <c r="G15862" s="1"/>
      <c r="H15862" s="1"/>
      <c r="I15862" s="1"/>
      <c r="J15862" s="1"/>
      <c r="K15862" s="1"/>
      <c r="L15862" s="1"/>
      <c r="M15862" s="1"/>
      <c r="N15862" s="1"/>
    </row>
    <row r="15863" spans="6:14" x14ac:dyDescent="0.25">
      <c r="F15863" s="1"/>
      <c r="G15863" s="1"/>
      <c r="H15863" s="1"/>
      <c r="I15863" s="1"/>
      <c r="J15863" s="1"/>
      <c r="K15863" s="1"/>
      <c r="L15863" s="1"/>
      <c r="M15863" s="1"/>
      <c r="N15863" s="1"/>
    </row>
    <row r="15864" spans="6:14" x14ac:dyDescent="0.25">
      <c r="F15864" s="1"/>
      <c r="G15864" s="1"/>
      <c r="H15864" s="1"/>
      <c r="I15864" s="1"/>
      <c r="J15864" s="1"/>
      <c r="K15864" s="1"/>
      <c r="L15864" s="1"/>
      <c r="M15864" s="1"/>
      <c r="N15864" s="1"/>
    </row>
    <row r="15865" spans="6:14" x14ac:dyDescent="0.25">
      <c r="F15865" s="1"/>
      <c r="G15865" s="1"/>
      <c r="H15865" s="1"/>
      <c r="I15865" s="1"/>
      <c r="J15865" s="1"/>
      <c r="K15865" s="1"/>
      <c r="L15865" s="1"/>
      <c r="M15865" s="1"/>
      <c r="N15865" s="1"/>
    </row>
    <row r="15866" spans="6:14" x14ac:dyDescent="0.25">
      <c r="F15866" s="1"/>
      <c r="G15866" s="1"/>
      <c r="H15866" s="1"/>
      <c r="I15866" s="1"/>
      <c r="J15866" s="1"/>
      <c r="K15866" s="1"/>
      <c r="L15866" s="1"/>
      <c r="M15866" s="1"/>
      <c r="N15866" s="1"/>
    </row>
    <row r="15867" spans="6:14" x14ac:dyDescent="0.25">
      <c r="F15867" s="1"/>
      <c r="G15867" s="1"/>
      <c r="H15867" s="1"/>
      <c r="I15867" s="1"/>
      <c r="J15867" s="1"/>
      <c r="K15867" s="1"/>
      <c r="L15867" s="1"/>
      <c r="M15867" s="1"/>
      <c r="N15867" s="1"/>
    </row>
    <row r="15868" spans="6:14" x14ac:dyDescent="0.25">
      <c r="F15868" s="1"/>
      <c r="G15868" s="1"/>
      <c r="H15868" s="1"/>
      <c r="I15868" s="1"/>
      <c r="J15868" s="1"/>
      <c r="K15868" s="1"/>
      <c r="L15868" s="1"/>
      <c r="M15868" s="1"/>
      <c r="N15868" s="1"/>
    </row>
    <row r="15869" spans="6:14" x14ac:dyDescent="0.25">
      <c r="F15869" s="1"/>
      <c r="G15869" s="1"/>
      <c r="H15869" s="1"/>
      <c r="I15869" s="1"/>
      <c r="J15869" s="1"/>
      <c r="K15869" s="1"/>
      <c r="L15869" s="1"/>
      <c r="M15869" s="1"/>
      <c r="N15869" s="1"/>
    </row>
    <row r="15870" spans="6:14" x14ac:dyDescent="0.25">
      <c r="F15870" s="1"/>
      <c r="G15870" s="1"/>
      <c r="H15870" s="1"/>
      <c r="I15870" s="1"/>
      <c r="J15870" s="1"/>
      <c r="K15870" s="1"/>
      <c r="L15870" s="1"/>
      <c r="M15870" s="1"/>
      <c r="N15870" s="1"/>
    </row>
    <row r="15871" spans="6:14" x14ac:dyDescent="0.25">
      <c r="F15871" s="1"/>
      <c r="G15871" s="1"/>
      <c r="H15871" s="1"/>
      <c r="I15871" s="1"/>
      <c r="J15871" s="1"/>
      <c r="K15871" s="1"/>
      <c r="L15871" s="1"/>
      <c r="M15871" s="1"/>
      <c r="N15871" s="1"/>
    </row>
    <row r="15872" spans="6:14" x14ac:dyDescent="0.25">
      <c r="F15872" s="1"/>
      <c r="G15872" s="1"/>
      <c r="H15872" s="1"/>
      <c r="I15872" s="1"/>
      <c r="J15872" s="1"/>
      <c r="K15872" s="1"/>
      <c r="L15872" s="1"/>
      <c r="M15872" s="1"/>
      <c r="N15872" s="1"/>
    </row>
    <row r="15873" spans="6:14" x14ac:dyDescent="0.25">
      <c r="F15873" s="1"/>
      <c r="G15873" s="1"/>
      <c r="H15873" s="1"/>
      <c r="I15873" s="1"/>
      <c r="J15873" s="1"/>
      <c r="K15873" s="1"/>
      <c r="L15873" s="1"/>
      <c r="M15873" s="1"/>
      <c r="N15873" s="1"/>
    </row>
    <row r="15874" spans="6:14" x14ac:dyDescent="0.25">
      <c r="F15874" s="1"/>
      <c r="G15874" s="1"/>
      <c r="H15874" s="1"/>
      <c r="I15874" s="1"/>
      <c r="J15874" s="1"/>
      <c r="K15874" s="1"/>
      <c r="L15874" s="1"/>
      <c r="M15874" s="1"/>
      <c r="N15874" s="1"/>
    </row>
    <row r="15875" spans="6:14" x14ac:dyDescent="0.25">
      <c r="F15875" s="1"/>
      <c r="G15875" s="1"/>
      <c r="H15875" s="1"/>
      <c r="I15875" s="1"/>
      <c r="J15875" s="1"/>
      <c r="K15875" s="1"/>
      <c r="L15875" s="1"/>
      <c r="M15875" s="1"/>
      <c r="N15875" s="1"/>
    </row>
    <row r="15876" spans="6:14" x14ac:dyDescent="0.25">
      <c r="F15876" s="1"/>
      <c r="G15876" s="1"/>
      <c r="H15876" s="1"/>
      <c r="I15876" s="1"/>
      <c r="J15876" s="1"/>
      <c r="K15876" s="1"/>
      <c r="L15876" s="1"/>
      <c r="M15876" s="1"/>
      <c r="N15876" s="1"/>
    </row>
    <row r="15877" spans="6:14" x14ac:dyDescent="0.25">
      <c r="F15877" s="1"/>
      <c r="G15877" s="1"/>
      <c r="H15877" s="1"/>
      <c r="I15877" s="1"/>
      <c r="J15877" s="1"/>
      <c r="K15877" s="1"/>
      <c r="L15877" s="1"/>
      <c r="M15877" s="1"/>
      <c r="N15877" s="1"/>
    </row>
    <row r="15878" spans="6:14" x14ac:dyDescent="0.25">
      <c r="F15878" s="1"/>
      <c r="G15878" s="1"/>
      <c r="H15878" s="1"/>
      <c r="I15878" s="1"/>
      <c r="J15878" s="1"/>
      <c r="K15878" s="1"/>
      <c r="L15878" s="1"/>
      <c r="M15878" s="1"/>
      <c r="N15878" s="1"/>
    </row>
    <row r="15879" spans="6:14" x14ac:dyDescent="0.25">
      <c r="F15879" s="1"/>
      <c r="G15879" s="1"/>
      <c r="H15879" s="1"/>
      <c r="I15879" s="1"/>
      <c r="J15879" s="1"/>
      <c r="K15879" s="1"/>
      <c r="L15879" s="1"/>
      <c r="M15879" s="1"/>
      <c r="N15879" s="1"/>
    </row>
    <row r="15880" spans="6:14" x14ac:dyDescent="0.25">
      <c r="F15880" s="1"/>
      <c r="G15880" s="1"/>
      <c r="H15880" s="1"/>
      <c r="I15880" s="1"/>
      <c r="J15880" s="1"/>
      <c r="K15880" s="1"/>
      <c r="L15880" s="1"/>
      <c r="M15880" s="1"/>
      <c r="N15880" s="1"/>
    </row>
    <row r="15881" spans="6:14" x14ac:dyDescent="0.25">
      <c r="F15881" s="1"/>
      <c r="G15881" s="1"/>
      <c r="H15881" s="1"/>
      <c r="I15881" s="1"/>
      <c r="J15881" s="1"/>
      <c r="K15881" s="1"/>
      <c r="L15881" s="1"/>
      <c r="M15881" s="1"/>
      <c r="N15881" s="1"/>
    </row>
    <row r="15882" spans="6:14" x14ac:dyDescent="0.25">
      <c r="F15882" s="1"/>
      <c r="G15882" s="1"/>
      <c r="H15882" s="1"/>
      <c r="I15882" s="1"/>
      <c r="J15882" s="1"/>
      <c r="K15882" s="1"/>
      <c r="L15882" s="1"/>
      <c r="M15882" s="1"/>
      <c r="N15882" s="1"/>
    </row>
    <row r="15883" spans="6:14" x14ac:dyDescent="0.25">
      <c r="F15883" s="1"/>
      <c r="G15883" s="1"/>
      <c r="H15883" s="1"/>
      <c r="I15883" s="1"/>
      <c r="J15883" s="1"/>
      <c r="K15883" s="1"/>
      <c r="L15883" s="1"/>
      <c r="M15883" s="1"/>
      <c r="N15883" s="1"/>
    </row>
    <row r="15884" spans="6:14" x14ac:dyDescent="0.25">
      <c r="F15884" s="1"/>
      <c r="G15884" s="1"/>
      <c r="H15884" s="1"/>
      <c r="I15884" s="1"/>
      <c r="J15884" s="1"/>
      <c r="K15884" s="1"/>
      <c r="L15884" s="1"/>
      <c r="M15884" s="1"/>
      <c r="N15884" s="1"/>
    </row>
    <row r="15885" spans="6:14" x14ac:dyDescent="0.25">
      <c r="F15885" s="1"/>
      <c r="G15885" s="1"/>
      <c r="H15885" s="1"/>
      <c r="I15885" s="1"/>
      <c r="J15885" s="1"/>
      <c r="K15885" s="1"/>
      <c r="L15885" s="1"/>
      <c r="M15885" s="1"/>
      <c r="N15885" s="1"/>
    </row>
    <row r="15886" spans="6:14" x14ac:dyDescent="0.25">
      <c r="F15886" s="1"/>
      <c r="G15886" s="1"/>
      <c r="H15886" s="1"/>
      <c r="I15886" s="1"/>
      <c r="J15886" s="1"/>
      <c r="K15886" s="1"/>
      <c r="L15886" s="1"/>
      <c r="M15886" s="1"/>
      <c r="N15886" s="1"/>
    </row>
    <row r="15887" spans="6:14" x14ac:dyDescent="0.25">
      <c r="F15887" s="1"/>
      <c r="G15887" s="1"/>
      <c r="H15887" s="1"/>
      <c r="I15887" s="1"/>
      <c r="J15887" s="1"/>
      <c r="K15887" s="1"/>
      <c r="L15887" s="1"/>
      <c r="M15887" s="1"/>
      <c r="N15887" s="1"/>
    </row>
    <row r="15888" spans="6:14" x14ac:dyDescent="0.25">
      <c r="F15888" s="1"/>
      <c r="G15888" s="1"/>
      <c r="H15888" s="1"/>
      <c r="I15888" s="1"/>
      <c r="J15888" s="1"/>
      <c r="K15888" s="1"/>
      <c r="L15888" s="1"/>
      <c r="M15888" s="1"/>
      <c r="N15888" s="1"/>
    </row>
    <row r="15889" spans="6:14" x14ac:dyDescent="0.25">
      <c r="F15889" s="1"/>
      <c r="G15889" s="1"/>
      <c r="H15889" s="1"/>
      <c r="I15889" s="1"/>
      <c r="J15889" s="1"/>
      <c r="K15889" s="1"/>
      <c r="L15889" s="1"/>
      <c r="M15889" s="1"/>
      <c r="N15889" s="1"/>
    </row>
    <row r="15890" spans="6:14" x14ac:dyDescent="0.25">
      <c r="F15890" s="1"/>
      <c r="G15890" s="1"/>
      <c r="H15890" s="1"/>
      <c r="I15890" s="1"/>
      <c r="J15890" s="1"/>
      <c r="K15890" s="1"/>
      <c r="L15890" s="1"/>
      <c r="M15890" s="1"/>
      <c r="N15890" s="1"/>
    </row>
    <row r="15891" spans="6:14" x14ac:dyDescent="0.25">
      <c r="F15891" s="1"/>
      <c r="G15891" s="1"/>
      <c r="H15891" s="1"/>
      <c r="I15891" s="1"/>
      <c r="J15891" s="1"/>
      <c r="K15891" s="1"/>
      <c r="L15891" s="1"/>
      <c r="M15891" s="1"/>
      <c r="N15891" s="1"/>
    </row>
    <row r="15892" spans="6:14" x14ac:dyDescent="0.25">
      <c r="F15892" s="1"/>
      <c r="G15892" s="1"/>
      <c r="H15892" s="1"/>
      <c r="I15892" s="1"/>
      <c r="J15892" s="1"/>
      <c r="K15892" s="1"/>
      <c r="L15892" s="1"/>
      <c r="M15892" s="1"/>
      <c r="N15892" s="1"/>
    </row>
    <row r="15893" spans="6:14" x14ac:dyDescent="0.25">
      <c r="F15893" s="1"/>
      <c r="G15893" s="1"/>
      <c r="H15893" s="1"/>
      <c r="I15893" s="1"/>
      <c r="J15893" s="1"/>
      <c r="K15893" s="1"/>
      <c r="L15893" s="1"/>
      <c r="M15893" s="1"/>
      <c r="N15893" s="1"/>
    </row>
    <row r="15894" spans="6:14" x14ac:dyDescent="0.25">
      <c r="F15894" s="1"/>
      <c r="G15894" s="1"/>
      <c r="H15894" s="1"/>
      <c r="I15894" s="1"/>
      <c r="J15894" s="1"/>
      <c r="K15894" s="1"/>
      <c r="L15894" s="1"/>
      <c r="M15894" s="1"/>
      <c r="N15894" s="1"/>
    </row>
    <row r="15895" spans="6:14" x14ac:dyDescent="0.25">
      <c r="F15895" s="1"/>
      <c r="G15895" s="1"/>
      <c r="H15895" s="1"/>
      <c r="I15895" s="1"/>
      <c r="J15895" s="1"/>
      <c r="K15895" s="1"/>
      <c r="L15895" s="1"/>
      <c r="M15895" s="1"/>
      <c r="N15895" s="1"/>
    </row>
    <row r="15896" spans="6:14" x14ac:dyDescent="0.25">
      <c r="F15896" s="1"/>
      <c r="G15896" s="1"/>
      <c r="H15896" s="1"/>
      <c r="I15896" s="1"/>
      <c r="J15896" s="1"/>
      <c r="K15896" s="1"/>
      <c r="L15896" s="1"/>
      <c r="M15896" s="1"/>
      <c r="N15896" s="1"/>
    </row>
    <row r="15897" spans="6:14" x14ac:dyDescent="0.25">
      <c r="F15897" s="1"/>
      <c r="G15897" s="1"/>
      <c r="H15897" s="1"/>
      <c r="I15897" s="1"/>
      <c r="J15897" s="1"/>
      <c r="K15897" s="1"/>
      <c r="L15897" s="1"/>
      <c r="M15897" s="1"/>
      <c r="N15897" s="1"/>
    </row>
    <row r="15898" spans="6:14" x14ac:dyDescent="0.25">
      <c r="F15898" s="1"/>
      <c r="G15898" s="1"/>
      <c r="H15898" s="1"/>
      <c r="I15898" s="1"/>
      <c r="J15898" s="1"/>
      <c r="K15898" s="1"/>
      <c r="L15898" s="1"/>
      <c r="M15898" s="1"/>
      <c r="N15898" s="1"/>
    </row>
    <row r="15899" spans="6:14" x14ac:dyDescent="0.25">
      <c r="F15899" s="1"/>
      <c r="G15899" s="1"/>
      <c r="H15899" s="1"/>
      <c r="I15899" s="1"/>
      <c r="J15899" s="1"/>
      <c r="K15899" s="1"/>
      <c r="L15899" s="1"/>
      <c r="M15899" s="1"/>
      <c r="N15899" s="1"/>
    </row>
    <row r="15900" spans="6:14" x14ac:dyDescent="0.25">
      <c r="F15900" s="1"/>
      <c r="G15900" s="1"/>
      <c r="H15900" s="1"/>
      <c r="I15900" s="1"/>
      <c r="J15900" s="1"/>
      <c r="K15900" s="1"/>
      <c r="L15900" s="1"/>
      <c r="M15900" s="1"/>
      <c r="N15900" s="1"/>
    </row>
    <row r="15901" spans="6:14" x14ac:dyDescent="0.25">
      <c r="F15901" s="1"/>
      <c r="G15901" s="1"/>
      <c r="H15901" s="1"/>
      <c r="I15901" s="1"/>
      <c r="J15901" s="1"/>
      <c r="K15901" s="1"/>
      <c r="L15901" s="1"/>
      <c r="M15901" s="1"/>
      <c r="N15901" s="1"/>
    </row>
    <row r="15902" spans="6:14" x14ac:dyDescent="0.25">
      <c r="F15902" s="1"/>
      <c r="G15902" s="1"/>
      <c r="H15902" s="1"/>
      <c r="I15902" s="1"/>
      <c r="J15902" s="1"/>
      <c r="K15902" s="1"/>
      <c r="L15902" s="1"/>
      <c r="M15902" s="1"/>
      <c r="N15902" s="1"/>
    </row>
    <row r="15903" spans="6:14" x14ac:dyDescent="0.25">
      <c r="F15903" s="1"/>
      <c r="G15903" s="1"/>
      <c r="H15903" s="1"/>
      <c r="I15903" s="1"/>
      <c r="J15903" s="1"/>
      <c r="K15903" s="1"/>
      <c r="L15903" s="1"/>
      <c r="M15903" s="1"/>
      <c r="N15903" s="1"/>
    </row>
    <row r="15904" spans="6:14" x14ac:dyDescent="0.25">
      <c r="F15904" s="1"/>
      <c r="G15904" s="1"/>
      <c r="H15904" s="1"/>
      <c r="I15904" s="1"/>
      <c r="J15904" s="1"/>
      <c r="K15904" s="1"/>
      <c r="L15904" s="1"/>
      <c r="M15904" s="1"/>
      <c r="N15904" s="1"/>
    </row>
    <row r="15905" spans="6:14" x14ac:dyDescent="0.25">
      <c r="F15905" s="1"/>
      <c r="G15905" s="1"/>
      <c r="H15905" s="1"/>
      <c r="I15905" s="1"/>
      <c r="J15905" s="1"/>
      <c r="K15905" s="1"/>
      <c r="L15905" s="1"/>
      <c r="M15905" s="1"/>
      <c r="N15905" s="1"/>
    </row>
    <row r="15906" spans="6:14" x14ac:dyDescent="0.25">
      <c r="F15906" s="1"/>
      <c r="G15906" s="1"/>
      <c r="H15906" s="1"/>
      <c r="I15906" s="1"/>
      <c r="J15906" s="1"/>
      <c r="K15906" s="1"/>
      <c r="L15906" s="1"/>
      <c r="M15906" s="1"/>
      <c r="N15906" s="1"/>
    </row>
    <row r="15907" spans="6:14" x14ac:dyDescent="0.25">
      <c r="F15907" s="1"/>
      <c r="G15907" s="1"/>
      <c r="H15907" s="1"/>
      <c r="I15907" s="1"/>
      <c r="J15907" s="1"/>
      <c r="K15907" s="1"/>
      <c r="L15907" s="1"/>
      <c r="M15907" s="1"/>
      <c r="N15907" s="1"/>
    </row>
    <row r="15908" spans="6:14" x14ac:dyDescent="0.25">
      <c r="F15908" s="1"/>
      <c r="G15908" s="1"/>
      <c r="H15908" s="1"/>
      <c r="I15908" s="1"/>
      <c r="J15908" s="1"/>
      <c r="K15908" s="1"/>
      <c r="L15908" s="1"/>
      <c r="M15908" s="1"/>
      <c r="N15908" s="1"/>
    </row>
    <row r="15909" spans="6:14" x14ac:dyDescent="0.25">
      <c r="F15909" s="1"/>
      <c r="G15909" s="1"/>
      <c r="H15909" s="1"/>
      <c r="I15909" s="1"/>
      <c r="J15909" s="1"/>
      <c r="K15909" s="1"/>
      <c r="L15909" s="1"/>
      <c r="M15909" s="1"/>
      <c r="N15909" s="1"/>
    </row>
    <row r="15910" spans="6:14" x14ac:dyDescent="0.25">
      <c r="F15910" s="1"/>
      <c r="G15910" s="1"/>
      <c r="H15910" s="1"/>
      <c r="I15910" s="1"/>
      <c r="J15910" s="1"/>
      <c r="K15910" s="1"/>
      <c r="L15910" s="1"/>
      <c r="M15910" s="1"/>
      <c r="N15910" s="1"/>
    </row>
    <row r="15911" spans="6:14" x14ac:dyDescent="0.25">
      <c r="F15911" s="1"/>
      <c r="G15911" s="1"/>
      <c r="H15911" s="1"/>
      <c r="I15911" s="1"/>
      <c r="J15911" s="1"/>
      <c r="K15911" s="1"/>
      <c r="L15911" s="1"/>
      <c r="M15911" s="1"/>
      <c r="N15911" s="1"/>
    </row>
    <row r="15912" spans="6:14" x14ac:dyDescent="0.25">
      <c r="F15912" s="1"/>
      <c r="G15912" s="1"/>
      <c r="H15912" s="1"/>
      <c r="I15912" s="1"/>
      <c r="J15912" s="1"/>
      <c r="K15912" s="1"/>
      <c r="L15912" s="1"/>
      <c r="M15912" s="1"/>
      <c r="N15912" s="1"/>
    </row>
    <row r="15913" spans="6:14" x14ac:dyDescent="0.25">
      <c r="F15913" s="1"/>
      <c r="G15913" s="1"/>
      <c r="H15913" s="1"/>
      <c r="I15913" s="1"/>
      <c r="J15913" s="1"/>
      <c r="K15913" s="1"/>
      <c r="L15913" s="1"/>
      <c r="M15913" s="1"/>
      <c r="N15913" s="1"/>
    </row>
    <row r="15914" spans="6:14" x14ac:dyDescent="0.25">
      <c r="F15914" s="1"/>
      <c r="G15914" s="1"/>
      <c r="H15914" s="1"/>
      <c r="I15914" s="1"/>
      <c r="J15914" s="1"/>
      <c r="K15914" s="1"/>
      <c r="L15914" s="1"/>
      <c r="M15914" s="1"/>
      <c r="N15914" s="1"/>
    </row>
    <row r="15915" spans="6:14" x14ac:dyDescent="0.25">
      <c r="F15915" s="1"/>
      <c r="G15915" s="1"/>
      <c r="H15915" s="1"/>
      <c r="I15915" s="1"/>
      <c r="J15915" s="1"/>
      <c r="K15915" s="1"/>
      <c r="L15915" s="1"/>
      <c r="M15915" s="1"/>
      <c r="N15915" s="1"/>
    </row>
    <row r="15916" spans="6:14" x14ac:dyDescent="0.25">
      <c r="F15916" s="1"/>
      <c r="G15916" s="1"/>
      <c r="H15916" s="1"/>
      <c r="I15916" s="1"/>
      <c r="J15916" s="1"/>
      <c r="K15916" s="1"/>
      <c r="L15916" s="1"/>
      <c r="M15916" s="1"/>
      <c r="N15916" s="1"/>
    </row>
    <row r="15917" spans="6:14" x14ac:dyDescent="0.25">
      <c r="F15917" s="1"/>
      <c r="G15917" s="1"/>
      <c r="H15917" s="1"/>
      <c r="I15917" s="1"/>
      <c r="J15917" s="1"/>
      <c r="K15917" s="1"/>
      <c r="L15917" s="1"/>
      <c r="M15917" s="1"/>
      <c r="N15917" s="1"/>
    </row>
    <row r="15918" spans="6:14" x14ac:dyDescent="0.25">
      <c r="F15918" s="1"/>
      <c r="G15918" s="1"/>
      <c r="H15918" s="1"/>
      <c r="I15918" s="1"/>
      <c r="J15918" s="1"/>
      <c r="K15918" s="1"/>
      <c r="L15918" s="1"/>
      <c r="M15918" s="1"/>
      <c r="N15918" s="1"/>
    </row>
    <row r="15919" spans="6:14" x14ac:dyDescent="0.25">
      <c r="F15919" s="1"/>
      <c r="G15919" s="1"/>
      <c r="H15919" s="1"/>
      <c r="I15919" s="1"/>
      <c r="J15919" s="1"/>
      <c r="K15919" s="1"/>
      <c r="L15919" s="1"/>
      <c r="M15919" s="1"/>
      <c r="N15919" s="1"/>
    </row>
    <row r="15920" spans="6:14" x14ac:dyDescent="0.25">
      <c r="F15920" s="1"/>
      <c r="G15920" s="1"/>
      <c r="H15920" s="1"/>
      <c r="I15920" s="1"/>
      <c r="J15920" s="1"/>
      <c r="K15920" s="1"/>
      <c r="L15920" s="1"/>
      <c r="M15920" s="1"/>
      <c r="N15920" s="1"/>
    </row>
    <row r="15921" spans="6:14" x14ac:dyDescent="0.25">
      <c r="F15921" s="1"/>
      <c r="G15921" s="1"/>
      <c r="H15921" s="1"/>
      <c r="I15921" s="1"/>
      <c r="J15921" s="1"/>
      <c r="K15921" s="1"/>
      <c r="L15921" s="1"/>
      <c r="M15921" s="1"/>
      <c r="N15921" s="1"/>
    </row>
    <row r="15922" spans="6:14" x14ac:dyDescent="0.25">
      <c r="F15922" s="1"/>
      <c r="G15922" s="1"/>
      <c r="H15922" s="1"/>
      <c r="I15922" s="1"/>
      <c r="J15922" s="1"/>
      <c r="K15922" s="1"/>
      <c r="L15922" s="1"/>
      <c r="M15922" s="1"/>
      <c r="N15922" s="1"/>
    </row>
    <row r="15923" spans="6:14" x14ac:dyDescent="0.25">
      <c r="F15923" s="1"/>
      <c r="G15923" s="1"/>
      <c r="H15923" s="1"/>
      <c r="I15923" s="1"/>
      <c r="J15923" s="1"/>
      <c r="K15923" s="1"/>
      <c r="L15923" s="1"/>
      <c r="M15923" s="1"/>
      <c r="N15923" s="1"/>
    </row>
    <row r="15924" spans="6:14" x14ac:dyDescent="0.25">
      <c r="F15924" s="1"/>
      <c r="G15924" s="1"/>
      <c r="H15924" s="1"/>
      <c r="I15924" s="1"/>
      <c r="J15924" s="1"/>
      <c r="K15924" s="1"/>
      <c r="L15924" s="1"/>
      <c r="M15924" s="1"/>
      <c r="N15924" s="1"/>
    </row>
    <row r="15925" spans="6:14" x14ac:dyDescent="0.25">
      <c r="F15925" s="1"/>
      <c r="G15925" s="1"/>
      <c r="H15925" s="1"/>
      <c r="I15925" s="1"/>
      <c r="J15925" s="1"/>
      <c r="K15925" s="1"/>
      <c r="L15925" s="1"/>
      <c r="M15925" s="1"/>
      <c r="N15925" s="1"/>
    </row>
    <row r="15926" spans="6:14" x14ac:dyDescent="0.25">
      <c r="F15926" s="1"/>
      <c r="G15926" s="1"/>
      <c r="H15926" s="1"/>
      <c r="I15926" s="1"/>
      <c r="J15926" s="1"/>
      <c r="K15926" s="1"/>
      <c r="L15926" s="1"/>
      <c r="M15926" s="1"/>
      <c r="N15926" s="1"/>
    </row>
    <row r="15927" spans="6:14" x14ac:dyDescent="0.25">
      <c r="F15927" s="1"/>
      <c r="G15927" s="1"/>
      <c r="H15927" s="1"/>
      <c r="I15927" s="1"/>
      <c r="J15927" s="1"/>
      <c r="K15927" s="1"/>
      <c r="L15927" s="1"/>
      <c r="M15927" s="1"/>
      <c r="N15927" s="1"/>
    </row>
    <row r="15928" spans="6:14" x14ac:dyDescent="0.25">
      <c r="F15928" s="1"/>
      <c r="G15928" s="1"/>
      <c r="H15928" s="1"/>
      <c r="I15928" s="1"/>
      <c r="J15928" s="1"/>
      <c r="K15928" s="1"/>
      <c r="L15928" s="1"/>
      <c r="M15928" s="1"/>
      <c r="N15928" s="1"/>
    </row>
    <row r="15929" spans="6:14" x14ac:dyDescent="0.25">
      <c r="F15929" s="1"/>
      <c r="G15929" s="1"/>
      <c r="H15929" s="1"/>
      <c r="I15929" s="1"/>
      <c r="J15929" s="1"/>
      <c r="K15929" s="1"/>
      <c r="L15929" s="1"/>
      <c r="M15929" s="1"/>
      <c r="N15929" s="1"/>
    </row>
    <row r="15930" spans="6:14" x14ac:dyDescent="0.25">
      <c r="F15930" s="1"/>
      <c r="G15930" s="1"/>
      <c r="H15930" s="1"/>
      <c r="I15930" s="1"/>
      <c r="J15930" s="1"/>
      <c r="K15930" s="1"/>
      <c r="L15930" s="1"/>
      <c r="M15930" s="1"/>
      <c r="N15930" s="1"/>
    </row>
    <row r="15931" spans="6:14" x14ac:dyDescent="0.25">
      <c r="F15931" s="1"/>
      <c r="G15931" s="1"/>
      <c r="H15931" s="1"/>
      <c r="I15931" s="1"/>
      <c r="J15931" s="1"/>
      <c r="K15931" s="1"/>
      <c r="L15931" s="1"/>
      <c r="M15931" s="1"/>
      <c r="N15931" s="1"/>
    </row>
    <row r="15932" spans="6:14" x14ac:dyDescent="0.25">
      <c r="F15932" s="1"/>
      <c r="G15932" s="1"/>
      <c r="H15932" s="1"/>
      <c r="I15932" s="1"/>
      <c r="J15932" s="1"/>
      <c r="K15932" s="1"/>
      <c r="L15932" s="1"/>
      <c r="M15932" s="1"/>
      <c r="N15932" s="1"/>
    </row>
    <row r="15933" spans="6:14" x14ac:dyDescent="0.25">
      <c r="F15933" s="1"/>
      <c r="G15933" s="1"/>
      <c r="H15933" s="1"/>
      <c r="I15933" s="1"/>
      <c r="J15933" s="1"/>
      <c r="K15933" s="1"/>
      <c r="L15933" s="1"/>
      <c r="M15933" s="1"/>
      <c r="N15933" s="1"/>
    </row>
    <row r="15934" spans="6:14" x14ac:dyDescent="0.25">
      <c r="F15934" s="1"/>
      <c r="G15934" s="1"/>
      <c r="H15934" s="1"/>
      <c r="I15934" s="1"/>
      <c r="J15934" s="1"/>
      <c r="K15934" s="1"/>
      <c r="L15934" s="1"/>
      <c r="M15934" s="1"/>
      <c r="N15934" s="1"/>
    </row>
    <row r="15935" spans="6:14" x14ac:dyDescent="0.25">
      <c r="F15935" s="1"/>
      <c r="G15935" s="1"/>
      <c r="H15935" s="1"/>
      <c r="I15935" s="1"/>
      <c r="J15935" s="1"/>
      <c r="K15935" s="1"/>
      <c r="L15935" s="1"/>
      <c r="M15935" s="1"/>
      <c r="N15935" s="1"/>
    </row>
    <row r="15936" spans="6:14" x14ac:dyDescent="0.25">
      <c r="F15936" s="1"/>
      <c r="G15936" s="1"/>
      <c r="H15936" s="1"/>
      <c r="I15936" s="1"/>
      <c r="J15936" s="1"/>
      <c r="K15936" s="1"/>
      <c r="L15936" s="1"/>
      <c r="M15936" s="1"/>
      <c r="N15936" s="1"/>
    </row>
    <row r="15937" spans="6:14" x14ac:dyDescent="0.25">
      <c r="F15937" s="1"/>
      <c r="G15937" s="1"/>
      <c r="H15937" s="1"/>
      <c r="I15937" s="1"/>
      <c r="J15937" s="1"/>
      <c r="K15937" s="1"/>
      <c r="L15937" s="1"/>
      <c r="M15937" s="1"/>
      <c r="N15937" s="1"/>
    </row>
    <row r="15938" spans="6:14" x14ac:dyDescent="0.25">
      <c r="F15938" s="1"/>
      <c r="G15938" s="1"/>
      <c r="H15938" s="1"/>
      <c r="I15938" s="1"/>
      <c r="J15938" s="1"/>
      <c r="K15938" s="1"/>
      <c r="L15938" s="1"/>
      <c r="M15938" s="1"/>
      <c r="N15938" s="1"/>
    </row>
    <row r="15939" spans="6:14" x14ac:dyDescent="0.25">
      <c r="F15939" s="1"/>
      <c r="G15939" s="1"/>
      <c r="H15939" s="1"/>
      <c r="I15939" s="1"/>
      <c r="J15939" s="1"/>
      <c r="K15939" s="1"/>
      <c r="L15939" s="1"/>
      <c r="M15939" s="1"/>
      <c r="N15939" s="1"/>
    </row>
    <row r="15940" spans="6:14" x14ac:dyDescent="0.25">
      <c r="F15940" s="1"/>
      <c r="G15940" s="1"/>
      <c r="H15940" s="1"/>
      <c r="I15940" s="1"/>
      <c r="J15940" s="1"/>
      <c r="K15940" s="1"/>
      <c r="L15940" s="1"/>
      <c r="M15940" s="1"/>
      <c r="N15940" s="1"/>
    </row>
    <row r="15941" spans="6:14" x14ac:dyDescent="0.25">
      <c r="F15941" s="1"/>
      <c r="G15941" s="1"/>
      <c r="H15941" s="1"/>
      <c r="I15941" s="1"/>
      <c r="J15941" s="1"/>
      <c r="K15941" s="1"/>
      <c r="L15941" s="1"/>
      <c r="M15941" s="1"/>
      <c r="N15941" s="1"/>
    </row>
    <row r="15942" spans="6:14" x14ac:dyDescent="0.25">
      <c r="F15942" s="1"/>
      <c r="G15942" s="1"/>
      <c r="H15942" s="1"/>
      <c r="I15942" s="1"/>
      <c r="J15942" s="1"/>
      <c r="K15942" s="1"/>
      <c r="L15942" s="1"/>
      <c r="M15942" s="1"/>
      <c r="N15942" s="1"/>
    </row>
    <row r="15943" spans="6:14" x14ac:dyDescent="0.25">
      <c r="F15943" s="1"/>
      <c r="G15943" s="1"/>
      <c r="H15943" s="1"/>
      <c r="I15943" s="1"/>
      <c r="J15943" s="1"/>
      <c r="K15943" s="1"/>
      <c r="L15943" s="1"/>
      <c r="M15943" s="1"/>
      <c r="N15943" s="1"/>
    </row>
    <row r="15944" spans="6:14" x14ac:dyDescent="0.25">
      <c r="F15944" s="1"/>
      <c r="G15944" s="1"/>
      <c r="H15944" s="1"/>
      <c r="I15944" s="1"/>
      <c r="J15944" s="1"/>
      <c r="K15944" s="1"/>
      <c r="L15944" s="1"/>
      <c r="M15944" s="1"/>
      <c r="N15944" s="1"/>
    </row>
    <row r="15945" spans="6:14" x14ac:dyDescent="0.25">
      <c r="F15945" s="1"/>
      <c r="G15945" s="1"/>
      <c r="H15945" s="1"/>
      <c r="I15945" s="1"/>
      <c r="J15945" s="1"/>
      <c r="K15945" s="1"/>
      <c r="L15945" s="1"/>
      <c r="M15945" s="1"/>
      <c r="N15945" s="1"/>
    </row>
    <row r="15946" spans="6:14" x14ac:dyDescent="0.25">
      <c r="F15946" s="1"/>
      <c r="G15946" s="1"/>
      <c r="H15946" s="1"/>
      <c r="I15946" s="1"/>
      <c r="J15946" s="1"/>
      <c r="K15946" s="1"/>
      <c r="L15946" s="1"/>
      <c r="M15946" s="1"/>
      <c r="N15946" s="1"/>
    </row>
    <row r="15947" spans="6:14" x14ac:dyDescent="0.25">
      <c r="F15947" s="1"/>
      <c r="G15947" s="1"/>
      <c r="H15947" s="1"/>
      <c r="I15947" s="1"/>
      <c r="J15947" s="1"/>
      <c r="K15947" s="1"/>
      <c r="L15947" s="1"/>
      <c r="M15947" s="1"/>
      <c r="N15947" s="1"/>
    </row>
    <row r="15948" spans="6:14" x14ac:dyDescent="0.25">
      <c r="F15948" s="1"/>
      <c r="G15948" s="1"/>
      <c r="H15948" s="1"/>
      <c r="I15948" s="1"/>
      <c r="J15948" s="1"/>
      <c r="K15948" s="1"/>
      <c r="L15948" s="1"/>
      <c r="M15948" s="1"/>
      <c r="N15948" s="1"/>
    </row>
    <row r="15949" spans="6:14" x14ac:dyDescent="0.25">
      <c r="F15949" s="1"/>
      <c r="G15949" s="1"/>
      <c r="H15949" s="1"/>
      <c r="I15949" s="1"/>
      <c r="J15949" s="1"/>
      <c r="K15949" s="1"/>
      <c r="L15949" s="1"/>
      <c r="M15949" s="1"/>
      <c r="N15949" s="1"/>
    </row>
    <row r="15950" spans="6:14" x14ac:dyDescent="0.25">
      <c r="F15950" s="1"/>
      <c r="G15950" s="1"/>
      <c r="H15950" s="1"/>
      <c r="I15950" s="1"/>
      <c r="J15950" s="1"/>
      <c r="K15950" s="1"/>
      <c r="L15950" s="1"/>
      <c r="M15950" s="1"/>
      <c r="N15950" s="1"/>
    </row>
    <row r="15951" spans="6:14" x14ac:dyDescent="0.25">
      <c r="F15951" s="1"/>
      <c r="G15951" s="1"/>
      <c r="H15951" s="1"/>
      <c r="I15951" s="1"/>
      <c r="J15951" s="1"/>
      <c r="K15951" s="1"/>
      <c r="L15951" s="1"/>
      <c r="M15951" s="1"/>
      <c r="N15951" s="1"/>
    </row>
    <row r="15952" spans="6:14" x14ac:dyDescent="0.25">
      <c r="F15952" s="1"/>
      <c r="G15952" s="1"/>
      <c r="H15952" s="1"/>
      <c r="I15952" s="1"/>
      <c r="J15952" s="1"/>
      <c r="K15952" s="1"/>
      <c r="L15952" s="1"/>
      <c r="M15952" s="1"/>
      <c r="N15952" s="1"/>
    </row>
    <row r="15953" spans="6:14" x14ac:dyDescent="0.25">
      <c r="F15953" s="1"/>
      <c r="G15953" s="1"/>
      <c r="H15953" s="1"/>
      <c r="I15953" s="1"/>
      <c r="J15953" s="1"/>
      <c r="K15953" s="1"/>
      <c r="L15953" s="1"/>
      <c r="M15953" s="1"/>
      <c r="N15953" s="1"/>
    </row>
    <row r="15954" spans="6:14" x14ac:dyDescent="0.25">
      <c r="F15954" s="1"/>
      <c r="G15954" s="1"/>
      <c r="H15954" s="1"/>
      <c r="I15954" s="1"/>
      <c r="J15954" s="1"/>
      <c r="K15954" s="1"/>
      <c r="L15954" s="1"/>
      <c r="M15954" s="1"/>
      <c r="N15954" s="1"/>
    </row>
    <row r="15955" spans="6:14" x14ac:dyDescent="0.25">
      <c r="F15955" s="1"/>
      <c r="G15955" s="1"/>
      <c r="H15955" s="1"/>
      <c r="I15955" s="1"/>
      <c r="J15955" s="1"/>
      <c r="K15955" s="1"/>
      <c r="L15955" s="1"/>
      <c r="M15955" s="1"/>
      <c r="N15955" s="1"/>
    </row>
    <row r="15956" spans="6:14" x14ac:dyDescent="0.25">
      <c r="F15956" s="1"/>
      <c r="G15956" s="1"/>
      <c r="H15956" s="1"/>
      <c r="I15956" s="1"/>
      <c r="J15956" s="1"/>
      <c r="K15956" s="1"/>
      <c r="L15956" s="1"/>
      <c r="M15956" s="1"/>
      <c r="N15956" s="1"/>
    </row>
    <row r="15957" spans="6:14" x14ac:dyDescent="0.25">
      <c r="F15957" s="1"/>
      <c r="G15957" s="1"/>
      <c r="H15957" s="1"/>
      <c r="I15957" s="1"/>
      <c r="J15957" s="1"/>
      <c r="K15957" s="1"/>
      <c r="L15957" s="1"/>
      <c r="M15957" s="1"/>
      <c r="N15957" s="1"/>
    </row>
    <row r="15958" spans="6:14" x14ac:dyDescent="0.25">
      <c r="F15958" s="1"/>
      <c r="G15958" s="1"/>
      <c r="H15958" s="1"/>
      <c r="I15958" s="1"/>
      <c r="J15958" s="1"/>
      <c r="K15958" s="1"/>
      <c r="L15958" s="1"/>
      <c r="M15958" s="1"/>
      <c r="N15958" s="1"/>
    </row>
    <row r="15959" spans="6:14" x14ac:dyDescent="0.25">
      <c r="F15959" s="1"/>
      <c r="G15959" s="1"/>
      <c r="H15959" s="1"/>
      <c r="I15959" s="1"/>
      <c r="J15959" s="1"/>
      <c r="K15959" s="1"/>
      <c r="L15959" s="1"/>
      <c r="M15959" s="1"/>
      <c r="N15959" s="1"/>
    </row>
    <row r="15960" spans="6:14" x14ac:dyDescent="0.25">
      <c r="F15960" s="1"/>
      <c r="G15960" s="1"/>
      <c r="H15960" s="1"/>
      <c r="I15960" s="1"/>
      <c r="J15960" s="1"/>
      <c r="K15960" s="1"/>
      <c r="L15960" s="1"/>
      <c r="M15960" s="1"/>
      <c r="N15960" s="1"/>
    </row>
    <row r="15961" spans="6:14" x14ac:dyDescent="0.25">
      <c r="F15961" s="1"/>
      <c r="G15961" s="1"/>
      <c r="H15961" s="1"/>
      <c r="I15961" s="1"/>
      <c r="J15961" s="1"/>
      <c r="K15961" s="1"/>
      <c r="L15961" s="1"/>
      <c r="M15961" s="1"/>
      <c r="N15961" s="1"/>
    </row>
    <row r="15962" spans="6:14" x14ac:dyDescent="0.25">
      <c r="F15962" s="1"/>
      <c r="G15962" s="1"/>
      <c r="H15962" s="1"/>
      <c r="I15962" s="1"/>
      <c r="J15962" s="1"/>
      <c r="K15962" s="1"/>
      <c r="L15962" s="1"/>
      <c r="M15962" s="1"/>
      <c r="N15962" s="1"/>
    </row>
    <row r="15963" spans="6:14" x14ac:dyDescent="0.25">
      <c r="F15963" s="1"/>
      <c r="G15963" s="1"/>
      <c r="H15963" s="1"/>
      <c r="I15963" s="1"/>
      <c r="J15963" s="1"/>
      <c r="K15963" s="1"/>
      <c r="L15963" s="1"/>
      <c r="M15963" s="1"/>
      <c r="N15963" s="1"/>
    </row>
    <row r="15964" spans="6:14" x14ac:dyDescent="0.25">
      <c r="F15964" s="1"/>
      <c r="G15964" s="1"/>
      <c r="H15964" s="1"/>
      <c r="I15964" s="1"/>
      <c r="J15964" s="1"/>
      <c r="K15964" s="1"/>
      <c r="L15964" s="1"/>
      <c r="M15964" s="1"/>
      <c r="N15964" s="1"/>
    </row>
    <row r="15965" spans="6:14" x14ac:dyDescent="0.25">
      <c r="F15965" s="1"/>
      <c r="G15965" s="1"/>
      <c r="H15965" s="1"/>
      <c r="I15965" s="1"/>
      <c r="J15965" s="1"/>
      <c r="K15965" s="1"/>
      <c r="L15965" s="1"/>
      <c r="M15965" s="1"/>
      <c r="N15965" s="1"/>
    </row>
    <row r="15966" spans="6:14" x14ac:dyDescent="0.25">
      <c r="F15966" s="1"/>
      <c r="G15966" s="1"/>
      <c r="H15966" s="1"/>
      <c r="I15966" s="1"/>
      <c r="J15966" s="1"/>
      <c r="K15966" s="1"/>
      <c r="L15966" s="1"/>
      <c r="M15966" s="1"/>
      <c r="N15966" s="1"/>
    </row>
    <row r="15967" spans="6:14" x14ac:dyDescent="0.25">
      <c r="F15967" s="1"/>
      <c r="G15967" s="1"/>
      <c r="H15967" s="1"/>
      <c r="I15967" s="1"/>
      <c r="J15967" s="1"/>
      <c r="K15967" s="1"/>
      <c r="L15967" s="1"/>
      <c r="M15967" s="1"/>
      <c r="N15967" s="1"/>
    </row>
    <row r="15968" spans="6:14" x14ac:dyDescent="0.25">
      <c r="F15968" s="1"/>
      <c r="G15968" s="1"/>
      <c r="H15968" s="1"/>
      <c r="I15968" s="1"/>
      <c r="J15968" s="1"/>
      <c r="K15968" s="1"/>
      <c r="L15968" s="1"/>
      <c r="M15968" s="1"/>
      <c r="N15968" s="1"/>
    </row>
    <row r="15969" spans="6:14" x14ac:dyDescent="0.25">
      <c r="F15969" s="1"/>
      <c r="G15969" s="1"/>
      <c r="H15969" s="1"/>
      <c r="I15969" s="1"/>
      <c r="J15969" s="1"/>
      <c r="K15969" s="1"/>
      <c r="L15969" s="1"/>
      <c r="M15969" s="1"/>
      <c r="N15969" s="1"/>
    </row>
    <row r="15970" spans="6:14" x14ac:dyDescent="0.25">
      <c r="F15970" s="1"/>
      <c r="G15970" s="1"/>
      <c r="H15970" s="1"/>
      <c r="I15970" s="1"/>
      <c r="J15970" s="1"/>
      <c r="K15970" s="1"/>
      <c r="L15970" s="1"/>
      <c r="M15970" s="1"/>
      <c r="N15970" s="1"/>
    </row>
    <row r="15971" spans="6:14" x14ac:dyDescent="0.25">
      <c r="F15971" s="1"/>
      <c r="G15971" s="1"/>
      <c r="H15971" s="1"/>
      <c r="I15971" s="1"/>
      <c r="J15971" s="1"/>
      <c r="K15971" s="1"/>
      <c r="L15971" s="1"/>
      <c r="M15971" s="1"/>
      <c r="N15971" s="1"/>
    </row>
    <row r="15972" spans="6:14" x14ac:dyDescent="0.25">
      <c r="F15972" s="1"/>
      <c r="G15972" s="1"/>
      <c r="H15972" s="1"/>
      <c r="I15972" s="1"/>
      <c r="J15972" s="1"/>
      <c r="K15972" s="1"/>
      <c r="L15972" s="1"/>
      <c r="M15972" s="1"/>
      <c r="N15972" s="1"/>
    </row>
    <row r="15973" spans="6:14" x14ac:dyDescent="0.25">
      <c r="F15973" s="1"/>
      <c r="G15973" s="1"/>
      <c r="H15973" s="1"/>
      <c r="I15973" s="1"/>
      <c r="J15973" s="1"/>
      <c r="K15973" s="1"/>
      <c r="L15973" s="1"/>
      <c r="M15973" s="1"/>
      <c r="N15973" s="1"/>
    </row>
    <row r="15974" spans="6:14" x14ac:dyDescent="0.25">
      <c r="F15974" s="1"/>
      <c r="G15974" s="1"/>
      <c r="H15974" s="1"/>
      <c r="I15974" s="1"/>
      <c r="J15974" s="1"/>
      <c r="K15974" s="1"/>
      <c r="L15974" s="1"/>
      <c r="M15974" s="1"/>
      <c r="N15974" s="1"/>
    </row>
    <row r="15975" spans="6:14" x14ac:dyDescent="0.25">
      <c r="F15975" s="1"/>
      <c r="G15975" s="1"/>
      <c r="H15975" s="1"/>
      <c r="I15975" s="1"/>
      <c r="J15975" s="1"/>
      <c r="K15975" s="1"/>
      <c r="L15975" s="1"/>
      <c r="M15975" s="1"/>
      <c r="N15975" s="1"/>
    </row>
    <row r="15976" spans="6:14" x14ac:dyDescent="0.25">
      <c r="F15976" s="1"/>
      <c r="G15976" s="1"/>
      <c r="H15976" s="1"/>
      <c r="I15976" s="1"/>
      <c r="J15976" s="1"/>
      <c r="K15976" s="1"/>
      <c r="L15976" s="1"/>
      <c r="M15976" s="1"/>
      <c r="N15976" s="1"/>
    </row>
    <row r="15977" spans="6:14" x14ac:dyDescent="0.25">
      <c r="F15977" s="1"/>
      <c r="G15977" s="1"/>
      <c r="H15977" s="1"/>
      <c r="I15977" s="1"/>
      <c r="J15977" s="1"/>
      <c r="K15977" s="1"/>
      <c r="L15977" s="1"/>
      <c r="M15977" s="1"/>
      <c r="N15977" s="1"/>
    </row>
    <row r="15978" spans="6:14" x14ac:dyDescent="0.25">
      <c r="F15978" s="1"/>
      <c r="G15978" s="1"/>
      <c r="H15978" s="1"/>
      <c r="I15978" s="1"/>
      <c r="J15978" s="1"/>
      <c r="K15978" s="1"/>
      <c r="L15978" s="1"/>
      <c r="M15978" s="1"/>
      <c r="N15978" s="1"/>
    </row>
    <row r="15979" spans="6:14" x14ac:dyDescent="0.25">
      <c r="F15979" s="1"/>
      <c r="G15979" s="1"/>
      <c r="H15979" s="1"/>
      <c r="I15979" s="1"/>
      <c r="J15979" s="1"/>
      <c r="K15979" s="1"/>
      <c r="L15979" s="1"/>
      <c r="M15979" s="1"/>
      <c r="N15979" s="1"/>
    </row>
    <row r="15980" spans="6:14" x14ac:dyDescent="0.25">
      <c r="F15980" s="1"/>
      <c r="G15980" s="1"/>
      <c r="H15980" s="1"/>
      <c r="I15980" s="1"/>
      <c r="J15980" s="1"/>
      <c r="K15980" s="1"/>
      <c r="L15980" s="1"/>
      <c r="M15980" s="1"/>
      <c r="N15980" s="1"/>
    </row>
    <row r="15981" spans="6:14" x14ac:dyDescent="0.25">
      <c r="F15981" s="1"/>
      <c r="G15981" s="1"/>
      <c r="H15981" s="1"/>
      <c r="I15981" s="1"/>
      <c r="J15981" s="1"/>
      <c r="K15981" s="1"/>
      <c r="L15981" s="1"/>
      <c r="M15981" s="1"/>
      <c r="N15981" s="1"/>
    </row>
    <row r="15982" spans="6:14" x14ac:dyDescent="0.25">
      <c r="F15982" s="1"/>
      <c r="G15982" s="1"/>
      <c r="H15982" s="1"/>
      <c r="I15982" s="1"/>
      <c r="J15982" s="1"/>
      <c r="K15982" s="1"/>
      <c r="L15982" s="1"/>
      <c r="M15982" s="1"/>
      <c r="N15982" s="1"/>
    </row>
    <row r="15983" spans="6:14" x14ac:dyDescent="0.25">
      <c r="F15983" s="1"/>
      <c r="G15983" s="1"/>
      <c r="H15983" s="1"/>
      <c r="I15983" s="1"/>
      <c r="J15983" s="1"/>
      <c r="K15983" s="1"/>
      <c r="L15983" s="1"/>
      <c r="M15983" s="1"/>
      <c r="N15983" s="1"/>
    </row>
    <row r="15984" spans="6:14" x14ac:dyDescent="0.25">
      <c r="F15984" s="1"/>
      <c r="G15984" s="1"/>
      <c r="H15984" s="1"/>
      <c r="I15984" s="1"/>
      <c r="J15984" s="1"/>
      <c r="K15984" s="1"/>
      <c r="L15984" s="1"/>
      <c r="M15984" s="1"/>
      <c r="N15984" s="1"/>
    </row>
    <row r="15985" spans="6:14" x14ac:dyDescent="0.25">
      <c r="F15985" s="1"/>
      <c r="G15985" s="1"/>
      <c r="H15985" s="1"/>
      <c r="I15985" s="1"/>
      <c r="J15985" s="1"/>
      <c r="K15985" s="1"/>
      <c r="L15985" s="1"/>
      <c r="M15985" s="1"/>
      <c r="N15985" s="1"/>
    </row>
    <row r="15986" spans="6:14" x14ac:dyDescent="0.25">
      <c r="F15986" s="1"/>
      <c r="G15986" s="1"/>
      <c r="H15986" s="1"/>
      <c r="I15986" s="1"/>
      <c r="J15986" s="1"/>
      <c r="K15986" s="1"/>
      <c r="L15986" s="1"/>
      <c r="M15986" s="1"/>
      <c r="N15986" s="1"/>
    </row>
    <row r="15987" spans="6:14" x14ac:dyDescent="0.25">
      <c r="F15987" s="1"/>
      <c r="G15987" s="1"/>
      <c r="H15987" s="1"/>
      <c r="I15987" s="1"/>
      <c r="J15987" s="1"/>
      <c r="K15987" s="1"/>
      <c r="L15987" s="1"/>
      <c r="M15987" s="1"/>
      <c r="N15987" s="1"/>
    </row>
    <row r="15988" spans="6:14" x14ac:dyDescent="0.25">
      <c r="F15988" s="1"/>
      <c r="G15988" s="1"/>
      <c r="H15988" s="1"/>
      <c r="I15988" s="1"/>
      <c r="J15988" s="1"/>
      <c r="K15988" s="1"/>
      <c r="L15988" s="1"/>
      <c r="M15988" s="1"/>
      <c r="N15988" s="1"/>
    </row>
    <row r="15989" spans="6:14" x14ac:dyDescent="0.25">
      <c r="F15989" s="1"/>
      <c r="G15989" s="1"/>
      <c r="H15989" s="1"/>
      <c r="I15989" s="1"/>
      <c r="J15989" s="1"/>
      <c r="K15989" s="1"/>
      <c r="L15989" s="1"/>
      <c r="M15989" s="1"/>
      <c r="N15989" s="1"/>
    </row>
    <row r="15990" spans="6:14" x14ac:dyDescent="0.25">
      <c r="F15990" s="1"/>
      <c r="G15990" s="1"/>
      <c r="H15990" s="1"/>
      <c r="I15990" s="1"/>
      <c r="J15990" s="1"/>
      <c r="K15990" s="1"/>
      <c r="L15990" s="1"/>
      <c r="M15990" s="1"/>
      <c r="N15990" s="1"/>
    </row>
    <row r="15991" spans="6:14" x14ac:dyDescent="0.25">
      <c r="F15991" s="1"/>
      <c r="G15991" s="1"/>
      <c r="H15991" s="1"/>
      <c r="I15991" s="1"/>
      <c r="J15991" s="1"/>
      <c r="K15991" s="1"/>
      <c r="L15991" s="1"/>
      <c r="M15991" s="1"/>
      <c r="N15991" s="1"/>
    </row>
    <row r="15992" spans="6:14" x14ac:dyDescent="0.25">
      <c r="F15992" s="1"/>
      <c r="G15992" s="1"/>
      <c r="H15992" s="1"/>
      <c r="I15992" s="1"/>
      <c r="J15992" s="1"/>
      <c r="K15992" s="1"/>
      <c r="L15992" s="1"/>
      <c r="M15992" s="1"/>
      <c r="N15992" s="1"/>
    </row>
    <row r="15993" spans="6:14" x14ac:dyDescent="0.25">
      <c r="F15993" s="1"/>
      <c r="G15993" s="1"/>
      <c r="H15993" s="1"/>
      <c r="I15993" s="1"/>
      <c r="J15993" s="1"/>
      <c r="K15993" s="1"/>
      <c r="L15993" s="1"/>
      <c r="M15993" s="1"/>
      <c r="N15993" s="1"/>
    </row>
    <row r="15994" spans="6:14" x14ac:dyDescent="0.25">
      <c r="F15994" s="1"/>
      <c r="G15994" s="1"/>
      <c r="H15994" s="1"/>
      <c r="I15994" s="1"/>
      <c r="J15994" s="1"/>
      <c r="K15994" s="1"/>
      <c r="L15994" s="1"/>
      <c r="M15994" s="1"/>
      <c r="N15994" s="1"/>
    </row>
    <row r="15995" spans="6:14" x14ac:dyDescent="0.25">
      <c r="F15995" s="1"/>
      <c r="G15995" s="1"/>
      <c r="H15995" s="1"/>
      <c r="I15995" s="1"/>
      <c r="J15995" s="1"/>
      <c r="K15995" s="1"/>
      <c r="L15995" s="1"/>
      <c r="M15995" s="1"/>
      <c r="N15995" s="1"/>
    </row>
    <row r="15996" spans="6:14" x14ac:dyDescent="0.25">
      <c r="F15996" s="1"/>
      <c r="G15996" s="1"/>
      <c r="H15996" s="1"/>
      <c r="I15996" s="1"/>
      <c r="J15996" s="1"/>
      <c r="K15996" s="1"/>
      <c r="L15996" s="1"/>
      <c r="M15996" s="1"/>
      <c r="N15996" s="1"/>
    </row>
    <row r="15997" spans="6:14" x14ac:dyDescent="0.25">
      <c r="F15997" s="1"/>
      <c r="G15997" s="1"/>
      <c r="H15997" s="1"/>
      <c r="I15997" s="1"/>
      <c r="J15997" s="1"/>
      <c r="K15997" s="1"/>
      <c r="L15997" s="1"/>
      <c r="M15997" s="1"/>
      <c r="N15997" s="1"/>
    </row>
    <row r="15998" spans="6:14" x14ac:dyDescent="0.25">
      <c r="F15998" s="1"/>
      <c r="G15998" s="1"/>
      <c r="H15998" s="1"/>
      <c r="I15998" s="1"/>
      <c r="J15998" s="1"/>
      <c r="K15998" s="1"/>
      <c r="L15998" s="1"/>
      <c r="M15998" s="1"/>
      <c r="N15998" s="1"/>
    </row>
    <row r="15999" spans="6:14" x14ac:dyDescent="0.25">
      <c r="F15999" s="1"/>
      <c r="G15999" s="1"/>
      <c r="H15999" s="1"/>
      <c r="I15999" s="1"/>
      <c r="J15999" s="1"/>
      <c r="K15999" s="1"/>
      <c r="L15999" s="1"/>
      <c r="M15999" s="1"/>
      <c r="N15999" s="1"/>
    </row>
    <row r="16000" spans="6:14" x14ac:dyDescent="0.25">
      <c r="F16000" s="1"/>
      <c r="G16000" s="1"/>
      <c r="H16000" s="1"/>
      <c r="I16000" s="1"/>
      <c r="J16000" s="1"/>
      <c r="K16000" s="1"/>
      <c r="L16000" s="1"/>
      <c r="M16000" s="1"/>
      <c r="N16000" s="1"/>
    </row>
    <row r="16001" spans="6:14" x14ac:dyDescent="0.25">
      <c r="F16001" s="1"/>
      <c r="G16001" s="1"/>
      <c r="H16001" s="1"/>
      <c r="I16001" s="1"/>
      <c r="J16001" s="1"/>
      <c r="K16001" s="1"/>
      <c r="L16001" s="1"/>
      <c r="M16001" s="1"/>
      <c r="N16001" s="1"/>
    </row>
    <row r="16002" spans="6:14" x14ac:dyDescent="0.25">
      <c r="F16002" s="1"/>
      <c r="G16002" s="1"/>
      <c r="H16002" s="1"/>
      <c r="I16002" s="1"/>
      <c r="J16002" s="1"/>
      <c r="K16002" s="1"/>
      <c r="L16002" s="1"/>
      <c r="M16002" s="1"/>
      <c r="N16002" s="1"/>
    </row>
    <row r="16003" spans="6:14" x14ac:dyDescent="0.25">
      <c r="F16003" s="1"/>
      <c r="G16003" s="1"/>
      <c r="H16003" s="1"/>
      <c r="I16003" s="1"/>
      <c r="J16003" s="1"/>
      <c r="K16003" s="1"/>
      <c r="L16003" s="1"/>
      <c r="M16003" s="1"/>
      <c r="N16003" s="1"/>
    </row>
    <row r="16004" spans="6:14" x14ac:dyDescent="0.25">
      <c r="F16004" s="1"/>
      <c r="G16004" s="1"/>
      <c r="H16004" s="1"/>
      <c r="I16004" s="1"/>
      <c r="J16004" s="1"/>
      <c r="K16004" s="1"/>
      <c r="L16004" s="1"/>
      <c r="M16004" s="1"/>
      <c r="N16004" s="1"/>
    </row>
    <row r="16005" spans="6:14" x14ac:dyDescent="0.25">
      <c r="F16005" s="1"/>
      <c r="G16005" s="1"/>
      <c r="H16005" s="1"/>
      <c r="I16005" s="1"/>
      <c r="J16005" s="1"/>
      <c r="K16005" s="1"/>
      <c r="L16005" s="1"/>
      <c r="M16005" s="1"/>
      <c r="N16005" s="1"/>
    </row>
    <row r="16006" spans="6:14" x14ac:dyDescent="0.25">
      <c r="F16006" s="1"/>
      <c r="G16006" s="1"/>
      <c r="H16006" s="1"/>
      <c r="I16006" s="1"/>
      <c r="J16006" s="1"/>
      <c r="K16006" s="1"/>
      <c r="L16006" s="1"/>
      <c r="M16006" s="1"/>
      <c r="N16006" s="1"/>
    </row>
    <row r="16007" spans="6:14" x14ac:dyDescent="0.25">
      <c r="F16007" s="1"/>
      <c r="G16007" s="1"/>
      <c r="H16007" s="1"/>
      <c r="I16007" s="1"/>
      <c r="J16007" s="1"/>
      <c r="K16007" s="1"/>
      <c r="L16007" s="1"/>
      <c r="M16007" s="1"/>
      <c r="N16007" s="1"/>
    </row>
    <row r="16008" spans="6:14" x14ac:dyDescent="0.25">
      <c r="F16008" s="1"/>
      <c r="G16008" s="1"/>
      <c r="H16008" s="1"/>
      <c r="I16008" s="1"/>
      <c r="J16008" s="1"/>
      <c r="K16008" s="1"/>
      <c r="L16008" s="1"/>
      <c r="M16008" s="1"/>
      <c r="N16008" s="1"/>
    </row>
    <row r="16009" spans="6:14" x14ac:dyDescent="0.25">
      <c r="F16009" s="1"/>
      <c r="G16009" s="1"/>
      <c r="H16009" s="1"/>
      <c r="I16009" s="1"/>
      <c r="J16009" s="1"/>
      <c r="K16009" s="1"/>
      <c r="L16009" s="1"/>
      <c r="M16009" s="1"/>
      <c r="N16009" s="1"/>
    </row>
    <row r="16010" spans="6:14" x14ac:dyDescent="0.25">
      <c r="F16010" s="1"/>
      <c r="G16010" s="1"/>
      <c r="H16010" s="1"/>
      <c r="I16010" s="1"/>
      <c r="J16010" s="1"/>
      <c r="K16010" s="1"/>
      <c r="L16010" s="1"/>
      <c r="M16010" s="1"/>
      <c r="N16010" s="1"/>
    </row>
    <row r="16011" spans="6:14" x14ac:dyDescent="0.25">
      <c r="F16011" s="1"/>
      <c r="G16011" s="1"/>
      <c r="H16011" s="1"/>
      <c r="I16011" s="1"/>
      <c r="J16011" s="1"/>
      <c r="K16011" s="1"/>
      <c r="L16011" s="1"/>
      <c r="M16011" s="1"/>
      <c r="N16011" s="1"/>
    </row>
    <row r="16012" spans="6:14" x14ac:dyDescent="0.25">
      <c r="F16012" s="1"/>
      <c r="G16012" s="1"/>
      <c r="H16012" s="1"/>
      <c r="I16012" s="1"/>
      <c r="J16012" s="1"/>
      <c r="K16012" s="1"/>
      <c r="L16012" s="1"/>
      <c r="M16012" s="1"/>
      <c r="N16012" s="1"/>
    </row>
    <row r="16013" spans="6:14" x14ac:dyDescent="0.25">
      <c r="F16013" s="1"/>
      <c r="G16013" s="1"/>
      <c r="H16013" s="1"/>
      <c r="I16013" s="1"/>
      <c r="J16013" s="1"/>
      <c r="K16013" s="1"/>
      <c r="L16013" s="1"/>
      <c r="M16013" s="1"/>
      <c r="N16013" s="1"/>
    </row>
    <row r="16014" spans="6:14" x14ac:dyDescent="0.25">
      <c r="F16014" s="1"/>
      <c r="G16014" s="1"/>
      <c r="H16014" s="1"/>
      <c r="I16014" s="1"/>
      <c r="J16014" s="1"/>
      <c r="K16014" s="1"/>
      <c r="L16014" s="1"/>
      <c r="M16014" s="1"/>
      <c r="N16014" s="1"/>
    </row>
    <row r="16015" spans="6:14" x14ac:dyDescent="0.25">
      <c r="F16015" s="1"/>
      <c r="G16015" s="1"/>
      <c r="H16015" s="1"/>
      <c r="I16015" s="1"/>
      <c r="J16015" s="1"/>
      <c r="K16015" s="1"/>
      <c r="L16015" s="1"/>
      <c r="M16015" s="1"/>
      <c r="N16015" s="1"/>
    </row>
    <row r="16016" spans="6:14" x14ac:dyDescent="0.25">
      <c r="F16016" s="1"/>
      <c r="G16016" s="1"/>
      <c r="H16016" s="1"/>
      <c r="I16016" s="1"/>
      <c r="J16016" s="1"/>
      <c r="K16016" s="1"/>
      <c r="L16016" s="1"/>
      <c r="M16016" s="1"/>
      <c r="N16016" s="1"/>
    </row>
    <row r="16017" spans="6:14" x14ac:dyDescent="0.25">
      <c r="F16017" s="1"/>
      <c r="G16017" s="1"/>
      <c r="H16017" s="1"/>
      <c r="I16017" s="1"/>
      <c r="J16017" s="1"/>
      <c r="K16017" s="1"/>
      <c r="L16017" s="1"/>
      <c r="M16017" s="1"/>
      <c r="N16017" s="1"/>
    </row>
    <row r="16018" spans="6:14" x14ac:dyDescent="0.25">
      <c r="F16018" s="1"/>
      <c r="G16018" s="1"/>
      <c r="H16018" s="1"/>
      <c r="I16018" s="1"/>
      <c r="J16018" s="1"/>
      <c r="K16018" s="1"/>
      <c r="L16018" s="1"/>
      <c r="M16018" s="1"/>
      <c r="N16018" s="1"/>
    </row>
    <row r="16019" spans="6:14" x14ac:dyDescent="0.25">
      <c r="F16019" s="1"/>
      <c r="G16019" s="1"/>
      <c r="H16019" s="1"/>
      <c r="I16019" s="1"/>
      <c r="J16019" s="1"/>
      <c r="K16019" s="1"/>
      <c r="L16019" s="1"/>
      <c r="M16019" s="1"/>
      <c r="N16019" s="1"/>
    </row>
    <row r="16020" spans="6:14" x14ac:dyDescent="0.25">
      <c r="F16020" s="1"/>
      <c r="G16020" s="1"/>
      <c r="H16020" s="1"/>
      <c r="I16020" s="1"/>
      <c r="J16020" s="1"/>
      <c r="K16020" s="1"/>
      <c r="L16020" s="1"/>
      <c r="M16020" s="1"/>
      <c r="N16020" s="1"/>
    </row>
    <row r="16021" spans="6:14" x14ac:dyDescent="0.25">
      <c r="F16021" s="1"/>
      <c r="G16021" s="1"/>
      <c r="H16021" s="1"/>
      <c r="I16021" s="1"/>
      <c r="J16021" s="1"/>
      <c r="K16021" s="1"/>
      <c r="L16021" s="1"/>
      <c r="M16021" s="1"/>
      <c r="N16021" s="1"/>
    </row>
    <row r="16022" spans="6:14" x14ac:dyDescent="0.25">
      <c r="F16022" s="1"/>
      <c r="G16022" s="1"/>
      <c r="H16022" s="1"/>
      <c r="I16022" s="1"/>
      <c r="J16022" s="1"/>
      <c r="K16022" s="1"/>
      <c r="L16022" s="1"/>
      <c r="M16022" s="1"/>
      <c r="N16022" s="1"/>
    </row>
    <row r="16023" spans="6:14" x14ac:dyDescent="0.25">
      <c r="F16023" s="1"/>
      <c r="G16023" s="1"/>
      <c r="H16023" s="1"/>
      <c r="I16023" s="1"/>
      <c r="J16023" s="1"/>
      <c r="K16023" s="1"/>
      <c r="L16023" s="1"/>
      <c r="M16023" s="1"/>
      <c r="N16023" s="1"/>
    </row>
    <row r="16024" spans="6:14" x14ac:dyDescent="0.25">
      <c r="F16024" s="1"/>
      <c r="G16024" s="1"/>
      <c r="H16024" s="1"/>
      <c r="I16024" s="1"/>
      <c r="J16024" s="1"/>
      <c r="K16024" s="1"/>
      <c r="L16024" s="1"/>
      <c r="M16024" s="1"/>
      <c r="N16024" s="1"/>
    </row>
    <row r="16025" spans="6:14" x14ac:dyDescent="0.25">
      <c r="F16025" s="1"/>
      <c r="G16025" s="1"/>
      <c r="H16025" s="1"/>
      <c r="I16025" s="1"/>
      <c r="J16025" s="1"/>
      <c r="K16025" s="1"/>
      <c r="L16025" s="1"/>
      <c r="M16025" s="1"/>
      <c r="N16025" s="1"/>
    </row>
    <row r="16026" spans="6:14" x14ac:dyDescent="0.25">
      <c r="F16026" s="1"/>
      <c r="G16026" s="1"/>
      <c r="H16026" s="1"/>
      <c r="I16026" s="1"/>
      <c r="J16026" s="1"/>
      <c r="K16026" s="1"/>
      <c r="L16026" s="1"/>
      <c r="M16026" s="1"/>
      <c r="N16026" s="1"/>
    </row>
    <row r="16027" spans="6:14" x14ac:dyDescent="0.25">
      <c r="F16027" s="1"/>
      <c r="G16027" s="1"/>
      <c r="H16027" s="1"/>
      <c r="I16027" s="1"/>
      <c r="J16027" s="1"/>
      <c r="K16027" s="1"/>
      <c r="L16027" s="1"/>
      <c r="M16027" s="1"/>
      <c r="N16027" s="1"/>
    </row>
    <row r="16028" spans="6:14" x14ac:dyDescent="0.25">
      <c r="F16028" s="1"/>
      <c r="G16028" s="1"/>
      <c r="H16028" s="1"/>
      <c r="I16028" s="1"/>
      <c r="J16028" s="1"/>
      <c r="K16028" s="1"/>
      <c r="L16028" s="1"/>
      <c r="M16028" s="1"/>
      <c r="N16028" s="1"/>
    </row>
    <row r="16029" spans="6:14" x14ac:dyDescent="0.25">
      <c r="F16029" s="1"/>
      <c r="G16029" s="1"/>
      <c r="H16029" s="1"/>
      <c r="I16029" s="1"/>
      <c r="J16029" s="1"/>
      <c r="K16029" s="1"/>
      <c r="L16029" s="1"/>
      <c r="M16029" s="1"/>
      <c r="N16029" s="1"/>
    </row>
    <row r="16030" spans="6:14" x14ac:dyDescent="0.25">
      <c r="F16030" s="1"/>
      <c r="G16030" s="1"/>
      <c r="H16030" s="1"/>
      <c r="I16030" s="1"/>
      <c r="J16030" s="1"/>
      <c r="K16030" s="1"/>
      <c r="L16030" s="1"/>
      <c r="M16030" s="1"/>
      <c r="N16030" s="1"/>
    </row>
    <row r="16031" spans="6:14" x14ac:dyDescent="0.25">
      <c r="F16031" s="1"/>
      <c r="G16031" s="1"/>
      <c r="H16031" s="1"/>
      <c r="I16031" s="1"/>
      <c r="J16031" s="1"/>
      <c r="K16031" s="1"/>
      <c r="L16031" s="1"/>
      <c r="M16031" s="1"/>
      <c r="N16031" s="1"/>
    </row>
    <row r="16032" spans="6:14" x14ac:dyDescent="0.25">
      <c r="F16032" s="1"/>
      <c r="G16032" s="1"/>
      <c r="H16032" s="1"/>
      <c r="I16032" s="1"/>
      <c r="J16032" s="1"/>
      <c r="K16032" s="1"/>
      <c r="L16032" s="1"/>
      <c r="M16032" s="1"/>
      <c r="N16032" s="1"/>
    </row>
    <row r="16033" spans="6:14" x14ac:dyDescent="0.25">
      <c r="F16033" s="1"/>
      <c r="G16033" s="1"/>
      <c r="H16033" s="1"/>
      <c r="I16033" s="1"/>
      <c r="J16033" s="1"/>
      <c r="K16033" s="1"/>
      <c r="L16033" s="1"/>
      <c r="M16033" s="1"/>
      <c r="N16033" s="1"/>
    </row>
    <row r="16034" spans="6:14" x14ac:dyDescent="0.25">
      <c r="F16034" s="1"/>
      <c r="G16034" s="1"/>
      <c r="H16034" s="1"/>
      <c r="I16034" s="1"/>
      <c r="J16034" s="1"/>
      <c r="K16034" s="1"/>
      <c r="L16034" s="1"/>
      <c r="M16034" s="1"/>
      <c r="N16034" s="1"/>
    </row>
    <row r="16035" spans="6:14" x14ac:dyDescent="0.25">
      <c r="F16035" s="1"/>
      <c r="G16035" s="1"/>
      <c r="H16035" s="1"/>
      <c r="I16035" s="1"/>
      <c r="J16035" s="1"/>
      <c r="K16035" s="1"/>
      <c r="L16035" s="1"/>
      <c r="M16035" s="1"/>
      <c r="N16035" s="1"/>
    </row>
    <row r="16036" spans="6:14" x14ac:dyDescent="0.25">
      <c r="F16036" s="1"/>
      <c r="G16036" s="1"/>
      <c r="H16036" s="1"/>
      <c r="I16036" s="1"/>
      <c r="J16036" s="1"/>
      <c r="K16036" s="1"/>
      <c r="L16036" s="1"/>
      <c r="M16036" s="1"/>
      <c r="N16036" s="1"/>
    </row>
    <row r="16037" spans="6:14" x14ac:dyDescent="0.25">
      <c r="F16037" s="1"/>
      <c r="G16037" s="1"/>
      <c r="H16037" s="1"/>
      <c r="I16037" s="1"/>
      <c r="J16037" s="1"/>
      <c r="K16037" s="1"/>
      <c r="L16037" s="1"/>
      <c r="M16037" s="1"/>
      <c r="N16037" s="1"/>
    </row>
    <row r="16038" spans="6:14" x14ac:dyDescent="0.25">
      <c r="F16038" s="1"/>
      <c r="G16038" s="1"/>
      <c r="H16038" s="1"/>
      <c r="I16038" s="1"/>
      <c r="J16038" s="1"/>
      <c r="K16038" s="1"/>
      <c r="L16038" s="1"/>
      <c r="M16038" s="1"/>
      <c r="N16038" s="1"/>
    </row>
    <row r="16039" spans="6:14" x14ac:dyDescent="0.25">
      <c r="F16039" s="1"/>
      <c r="G16039" s="1"/>
      <c r="H16039" s="1"/>
      <c r="I16039" s="1"/>
      <c r="J16039" s="1"/>
      <c r="K16039" s="1"/>
      <c r="L16039" s="1"/>
      <c r="M16039" s="1"/>
      <c r="N16039" s="1"/>
    </row>
    <row r="16040" spans="6:14" x14ac:dyDescent="0.25">
      <c r="F16040" s="1"/>
      <c r="G16040" s="1"/>
      <c r="H16040" s="1"/>
      <c r="I16040" s="1"/>
      <c r="J16040" s="1"/>
      <c r="K16040" s="1"/>
      <c r="L16040" s="1"/>
      <c r="M16040" s="1"/>
      <c r="N16040" s="1"/>
    </row>
    <row r="16041" spans="6:14" x14ac:dyDescent="0.25">
      <c r="F16041" s="1"/>
      <c r="G16041" s="1"/>
      <c r="H16041" s="1"/>
      <c r="I16041" s="1"/>
      <c r="J16041" s="1"/>
      <c r="K16041" s="1"/>
      <c r="L16041" s="1"/>
      <c r="M16041" s="1"/>
      <c r="N16041" s="1"/>
    </row>
    <row r="16042" spans="6:14" x14ac:dyDescent="0.25">
      <c r="F16042" s="1"/>
      <c r="G16042" s="1"/>
      <c r="H16042" s="1"/>
      <c r="I16042" s="1"/>
      <c r="J16042" s="1"/>
      <c r="K16042" s="1"/>
      <c r="L16042" s="1"/>
      <c r="M16042" s="1"/>
      <c r="N16042" s="1"/>
    </row>
    <row r="16043" spans="6:14" x14ac:dyDescent="0.25">
      <c r="F16043" s="1"/>
      <c r="G16043" s="1"/>
      <c r="H16043" s="1"/>
      <c r="I16043" s="1"/>
      <c r="J16043" s="1"/>
      <c r="K16043" s="1"/>
      <c r="L16043" s="1"/>
      <c r="M16043" s="1"/>
      <c r="N16043" s="1"/>
    </row>
    <row r="16044" spans="6:14" x14ac:dyDescent="0.25">
      <c r="F16044" s="1"/>
      <c r="G16044" s="1"/>
      <c r="H16044" s="1"/>
      <c r="I16044" s="1"/>
      <c r="J16044" s="1"/>
      <c r="K16044" s="1"/>
      <c r="L16044" s="1"/>
      <c r="M16044" s="1"/>
      <c r="N16044" s="1"/>
    </row>
    <row r="16045" spans="6:14" x14ac:dyDescent="0.25">
      <c r="F16045" s="1"/>
      <c r="G16045" s="1"/>
      <c r="H16045" s="1"/>
      <c r="I16045" s="1"/>
      <c r="J16045" s="1"/>
      <c r="K16045" s="1"/>
      <c r="L16045" s="1"/>
      <c r="M16045" s="1"/>
      <c r="N16045" s="1"/>
    </row>
    <row r="16046" spans="6:14" x14ac:dyDescent="0.25">
      <c r="F16046" s="1"/>
      <c r="G16046" s="1"/>
      <c r="H16046" s="1"/>
      <c r="I16046" s="1"/>
      <c r="J16046" s="1"/>
      <c r="K16046" s="1"/>
      <c r="L16046" s="1"/>
      <c r="M16046" s="1"/>
      <c r="N16046" s="1"/>
    </row>
    <row r="16047" spans="6:14" x14ac:dyDescent="0.25">
      <c r="F16047" s="1"/>
      <c r="G16047" s="1"/>
      <c r="H16047" s="1"/>
      <c r="I16047" s="1"/>
      <c r="J16047" s="1"/>
      <c r="K16047" s="1"/>
      <c r="L16047" s="1"/>
      <c r="M16047" s="1"/>
      <c r="N16047" s="1"/>
    </row>
    <row r="16048" spans="6:14" x14ac:dyDescent="0.25">
      <c r="F16048" s="1"/>
      <c r="G16048" s="1"/>
      <c r="H16048" s="1"/>
      <c r="I16048" s="1"/>
      <c r="J16048" s="1"/>
      <c r="K16048" s="1"/>
      <c r="L16048" s="1"/>
      <c r="M16048" s="1"/>
      <c r="N16048" s="1"/>
    </row>
    <row r="16049" spans="6:14" x14ac:dyDescent="0.25">
      <c r="F16049" s="1"/>
      <c r="G16049" s="1"/>
      <c r="H16049" s="1"/>
      <c r="I16049" s="1"/>
      <c r="J16049" s="1"/>
      <c r="K16049" s="1"/>
      <c r="L16049" s="1"/>
      <c r="M16049" s="1"/>
      <c r="N16049" s="1"/>
    </row>
    <row r="16050" spans="6:14" x14ac:dyDescent="0.25">
      <c r="F16050" s="1"/>
      <c r="G16050" s="1"/>
      <c r="H16050" s="1"/>
      <c r="I16050" s="1"/>
      <c r="J16050" s="1"/>
      <c r="K16050" s="1"/>
      <c r="L16050" s="1"/>
      <c r="M16050" s="1"/>
      <c r="N16050" s="1"/>
    </row>
    <row r="16051" spans="6:14" x14ac:dyDescent="0.25">
      <c r="F16051" s="1"/>
      <c r="G16051" s="1"/>
      <c r="H16051" s="1"/>
      <c r="I16051" s="1"/>
      <c r="J16051" s="1"/>
      <c r="K16051" s="1"/>
      <c r="L16051" s="1"/>
      <c r="M16051" s="1"/>
      <c r="N16051" s="1"/>
    </row>
    <row r="16052" spans="6:14" x14ac:dyDescent="0.25">
      <c r="F16052" s="1"/>
      <c r="G16052" s="1"/>
      <c r="H16052" s="1"/>
      <c r="I16052" s="1"/>
      <c r="J16052" s="1"/>
      <c r="K16052" s="1"/>
      <c r="L16052" s="1"/>
      <c r="M16052" s="1"/>
      <c r="N16052" s="1"/>
    </row>
    <row r="16053" spans="6:14" x14ac:dyDescent="0.25">
      <c r="F16053" s="1"/>
      <c r="G16053" s="1"/>
      <c r="H16053" s="1"/>
      <c r="I16053" s="1"/>
      <c r="J16053" s="1"/>
      <c r="K16053" s="1"/>
      <c r="L16053" s="1"/>
      <c r="M16053" s="1"/>
      <c r="N16053" s="1"/>
    </row>
    <row r="16054" spans="6:14" x14ac:dyDescent="0.25">
      <c r="F16054" s="1"/>
      <c r="G16054" s="1"/>
      <c r="H16054" s="1"/>
      <c r="I16054" s="1"/>
      <c r="J16054" s="1"/>
      <c r="K16054" s="1"/>
      <c r="L16054" s="1"/>
      <c r="M16054" s="1"/>
      <c r="N16054" s="1"/>
    </row>
    <row r="16055" spans="6:14" x14ac:dyDescent="0.25">
      <c r="F16055" s="1"/>
      <c r="G16055" s="1"/>
      <c r="H16055" s="1"/>
      <c r="I16055" s="1"/>
      <c r="J16055" s="1"/>
      <c r="K16055" s="1"/>
      <c r="L16055" s="1"/>
      <c r="M16055" s="1"/>
      <c r="N16055" s="1"/>
    </row>
    <row r="16056" spans="6:14" x14ac:dyDescent="0.25">
      <c r="F16056" s="1"/>
      <c r="G16056" s="1"/>
      <c r="H16056" s="1"/>
      <c r="I16056" s="1"/>
      <c r="J16056" s="1"/>
      <c r="K16056" s="1"/>
      <c r="L16056" s="1"/>
      <c r="M16056" s="1"/>
      <c r="N16056" s="1"/>
    </row>
    <row r="16057" spans="6:14" x14ac:dyDescent="0.25">
      <c r="F16057" s="1"/>
      <c r="G16057" s="1"/>
      <c r="H16057" s="1"/>
      <c r="I16057" s="1"/>
      <c r="J16057" s="1"/>
      <c r="K16057" s="1"/>
      <c r="L16057" s="1"/>
      <c r="M16057" s="1"/>
      <c r="N16057" s="1"/>
    </row>
    <row r="16058" spans="6:14" x14ac:dyDescent="0.25">
      <c r="F16058" s="1"/>
      <c r="G16058" s="1"/>
      <c r="H16058" s="1"/>
      <c r="I16058" s="1"/>
      <c r="J16058" s="1"/>
      <c r="K16058" s="1"/>
      <c r="L16058" s="1"/>
      <c r="M16058" s="1"/>
      <c r="N16058" s="1"/>
    </row>
    <row r="16059" spans="6:14" x14ac:dyDescent="0.25">
      <c r="F16059" s="1"/>
      <c r="G16059" s="1"/>
      <c r="H16059" s="1"/>
      <c r="I16059" s="1"/>
      <c r="J16059" s="1"/>
      <c r="K16059" s="1"/>
      <c r="L16059" s="1"/>
      <c r="M16059" s="1"/>
      <c r="N16059" s="1"/>
    </row>
    <row r="16060" spans="6:14" x14ac:dyDescent="0.25">
      <c r="F16060" s="1"/>
      <c r="G16060" s="1"/>
      <c r="H16060" s="1"/>
      <c r="I16060" s="1"/>
      <c r="J16060" s="1"/>
      <c r="K16060" s="1"/>
      <c r="L16060" s="1"/>
      <c r="M16060" s="1"/>
      <c r="N16060" s="1"/>
    </row>
    <row r="16061" spans="6:14" x14ac:dyDescent="0.25">
      <c r="F16061" s="1"/>
      <c r="G16061" s="1"/>
      <c r="H16061" s="1"/>
      <c r="I16061" s="1"/>
      <c r="J16061" s="1"/>
      <c r="K16061" s="1"/>
      <c r="L16061" s="1"/>
      <c r="M16061" s="1"/>
      <c r="N16061" s="1"/>
    </row>
    <row r="16062" spans="6:14" x14ac:dyDescent="0.25">
      <c r="F16062" s="1"/>
      <c r="G16062" s="1"/>
      <c r="H16062" s="1"/>
      <c r="I16062" s="1"/>
      <c r="J16062" s="1"/>
      <c r="K16062" s="1"/>
      <c r="L16062" s="1"/>
      <c r="M16062" s="1"/>
      <c r="N16062" s="1"/>
    </row>
    <row r="16063" spans="6:14" x14ac:dyDescent="0.25">
      <c r="F16063" s="1"/>
      <c r="G16063" s="1"/>
      <c r="H16063" s="1"/>
      <c r="I16063" s="1"/>
      <c r="J16063" s="1"/>
      <c r="K16063" s="1"/>
      <c r="L16063" s="1"/>
      <c r="M16063" s="1"/>
      <c r="N16063" s="1"/>
    </row>
    <row r="16064" spans="6:14" x14ac:dyDescent="0.25">
      <c r="F16064" s="1"/>
      <c r="G16064" s="1"/>
      <c r="H16064" s="1"/>
      <c r="I16064" s="1"/>
      <c r="J16064" s="1"/>
      <c r="K16064" s="1"/>
      <c r="L16064" s="1"/>
      <c r="M16064" s="1"/>
      <c r="N16064" s="1"/>
    </row>
    <row r="16065" spans="6:14" x14ac:dyDescent="0.25">
      <c r="F16065" s="1"/>
      <c r="G16065" s="1"/>
      <c r="H16065" s="1"/>
      <c r="I16065" s="1"/>
      <c r="J16065" s="1"/>
      <c r="K16065" s="1"/>
      <c r="L16065" s="1"/>
      <c r="M16065" s="1"/>
      <c r="N16065" s="1"/>
    </row>
    <row r="16066" spans="6:14" x14ac:dyDescent="0.25">
      <c r="F16066" s="1"/>
      <c r="G16066" s="1"/>
      <c r="H16066" s="1"/>
      <c r="I16066" s="1"/>
      <c r="J16066" s="1"/>
      <c r="K16066" s="1"/>
      <c r="L16066" s="1"/>
      <c r="M16066" s="1"/>
      <c r="N16066" s="1"/>
    </row>
    <row r="16067" spans="6:14" x14ac:dyDescent="0.25">
      <c r="F16067" s="1"/>
      <c r="G16067" s="1"/>
      <c r="H16067" s="1"/>
      <c r="I16067" s="1"/>
      <c r="J16067" s="1"/>
      <c r="K16067" s="1"/>
      <c r="L16067" s="1"/>
      <c r="M16067" s="1"/>
      <c r="N16067" s="1"/>
    </row>
    <row r="16068" spans="6:14" x14ac:dyDescent="0.25">
      <c r="F16068" s="1"/>
      <c r="G16068" s="1"/>
      <c r="H16068" s="1"/>
      <c r="I16068" s="1"/>
      <c r="J16068" s="1"/>
      <c r="K16068" s="1"/>
      <c r="L16068" s="1"/>
      <c r="M16068" s="1"/>
      <c r="N16068" s="1"/>
    </row>
    <row r="16069" spans="6:14" x14ac:dyDescent="0.25">
      <c r="F16069" s="1"/>
      <c r="G16069" s="1"/>
      <c r="H16069" s="1"/>
      <c r="I16069" s="1"/>
      <c r="J16069" s="1"/>
      <c r="K16069" s="1"/>
      <c r="L16069" s="1"/>
      <c r="M16069" s="1"/>
      <c r="N16069" s="1"/>
    </row>
    <row r="16070" spans="6:14" x14ac:dyDescent="0.25">
      <c r="F16070" s="1"/>
      <c r="G16070" s="1"/>
      <c r="H16070" s="1"/>
      <c r="I16070" s="1"/>
      <c r="J16070" s="1"/>
      <c r="K16070" s="1"/>
      <c r="L16070" s="1"/>
      <c r="M16070" s="1"/>
      <c r="N16070" s="1"/>
    </row>
    <row r="16071" spans="6:14" x14ac:dyDescent="0.25">
      <c r="F16071" s="1"/>
      <c r="G16071" s="1"/>
      <c r="H16071" s="1"/>
      <c r="I16071" s="1"/>
      <c r="J16071" s="1"/>
      <c r="K16071" s="1"/>
      <c r="L16071" s="1"/>
      <c r="M16071" s="1"/>
      <c r="N16071" s="1"/>
    </row>
    <row r="16072" spans="6:14" x14ac:dyDescent="0.25">
      <c r="F16072" s="1"/>
      <c r="G16072" s="1"/>
      <c r="H16072" s="1"/>
      <c r="I16072" s="1"/>
      <c r="J16072" s="1"/>
      <c r="K16072" s="1"/>
      <c r="L16072" s="1"/>
      <c r="M16072" s="1"/>
      <c r="N16072" s="1"/>
    </row>
    <row r="16073" spans="6:14" x14ac:dyDescent="0.25">
      <c r="F16073" s="1"/>
      <c r="G16073" s="1"/>
      <c r="H16073" s="1"/>
      <c r="I16073" s="1"/>
      <c r="J16073" s="1"/>
      <c r="K16073" s="1"/>
      <c r="L16073" s="1"/>
      <c r="M16073" s="1"/>
      <c r="N16073" s="1"/>
    </row>
    <row r="16074" spans="6:14" x14ac:dyDescent="0.25">
      <c r="F16074" s="1"/>
      <c r="G16074" s="1"/>
      <c r="H16074" s="1"/>
      <c r="I16074" s="1"/>
      <c r="J16074" s="1"/>
      <c r="K16074" s="1"/>
      <c r="L16074" s="1"/>
      <c r="M16074" s="1"/>
      <c r="N16074" s="1"/>
    </row>
    <row r="16075" spans="6:14" x14ac:dyDescent="0.25">
      <c r="F16075" s="1"/>
      <c r="G16075" s="1"/>
      <c r="H16075" s="1"/>
      <c r="I16075" s="1"/>
      <c r="J16075" s="1"/>
      <c r="K16075" s="1"/>
      <c r="L16075" s="1"/>
      <c r="M16075" s="1"/>
      <c r="N16075" s="1"/>
    </row>
    <row r="16076" spans="6:14" x14ac:dyDescent="0.25">
      <c r="F16076" s="1"/>
      <c r="G16076" s="1"/>
      <c r="H16076" s="1"/>
      <c r="I16076" s="1"/>
      <c r="J16076" s="1"/>
      <c r="K16076" s="1"/>
      <c r="L16076" s="1"/>
      <c r="M16076" s="1"/>
      <c r="N16076" s="1"/>
    </row>
    <row r="16077" spans="6:14" x14ac:dyDescent="0.25">
      <c r="F16077" s="1"/>
      <c r="G16077" s="1"/>
      <c r="H16077" s="1"/>
      <c r="I16077" s="1"/>
      <c r="J16077" s="1"/>
      <c r="K16077" s="1"/>
      <c r="L16077" s="1"/>
      <c r="M16077" s="1"/>
      <c r="N16077" s="1"/>
    </row>
    <row r="16078" spans="6:14" x14ac:dyDescent="0.25">
      <c r="F16078" s="1"/>
      <c r="G16078" s="1"/>
      <c r="H16078" s="1"/>
      <c r="I16078" s="1"/>
      <c r="J16078" s="1"/>
      <c r="K16078" s="1"/>
      <c r="L16078" s="1"/>
      <c r="M16078" s="1"/>
      <c r="N16078" s="1"/>
    </row>
    <row r="16079" spans="6:14" x14ac:dyDescent="0.25">
      <c r="F16079" s="1"/>
      <c r="G16079" s="1"/>
      <c r="H16079" s="1"/>
      <c r="I16079" s="1"/>
      <c r="J16079" s="1"/>
      <c r="K16079" s="1"/>
      <c r="L16079" s="1"/>
      <c r="M16079" s="1"/>
      <c r="N16079" s="1"/>
    </row>
    <row r="16080" spans="6:14" x14ac:dyDescent="0.25">
      <c r="F16080" s="1"/>
      <c r="G16080" s="1"/>
      <c r="H16080" s="1"/>
      <c r="I16080" s="1"/>
      <c r="J16080" s="1"/>
      <c r="K16080" s="1"/>
      <c r="L16080" s="1"/>
      <c r="M16080" s="1"/>
      <c r="N16080" s="1"/>
    </row>
    <row r="16081" spans="6:14" x14ac:dyDescent="0.25">
      <c r="F16081" s="1"/>
      <c r="G16081" s="1"/>
      <c r="H16081" s="1"/>
      <c r="I16081" s="1"/>
      <c r="J16081" s="1"/>
      <c r="K16081" s="1"/>
      <c r="L16081" s="1"/>
      <c r="M16081" s="1"/>
      <c r="N16081" s="1"/>
    </row>
    <row r="16082" spans="6:14" x14ac:dyDescent="0.25">
      <c r="F16082" s="1"/>
      <c r="G16082" s="1"/>
      <c r="H16082" s="1"/>
      <c r="I16082" s="1"/>
      <c r="J16082" s="1"/>
      <c r="K16082" s="1"/>
      <c r="L16082" s="1"/>
      <c r="M16082" s="1"/>
      <c r="N16082" s="1"/>
    </row>
    <row r="16083" spans="6:14" x14ac:dyDescent="0.25">
      <c r="F16083" s="1"/>
      <c r="G16083" s="1"/>
      <c r="H16083" s="1"/>
      <c r="I16083" s="1"/>
      <c r="J16083" s="1"/>
      <c r="K16083" s="1"/>
      <c r="L16083" s="1"/>
      <c r="M16083" s="1"/>
      <c r="N16083" s="1"/>
    </row>
    <row r="16084" spans="6:14" x14ac:dyDescent="0.25">
      <c r="F16084" s="1"/>
      <c r="G16084" s="1"/>
      <c r="H16084" s="1"/>
      <c r="I16084" s="1"/>
      <c r="J16084" s="1"/>
      <c r="K16084" s="1"/>
      <c r="L16084" s="1"/>
      <c r="M16084" s="1"/>
      <c r="N16084" s="1"/>
    </row>
    <row r="16085" spans="6:14" x14ac:dyDescent="0.25">
      <c r="F16085" s="1"/>
      <c r="G16085" s="1"/>
      <c r="H16085" s="1"/>
      <c r="I16085" s="1"/>
      <c r="J16085" s="1"/>
      <c r="K16085" s="1"/>
      <c r="L16085" s="1"/>
      <c r="M16085" s="1"/>
      <c r="N16085" s="1"/>
    </row>
    <row r="16086" spans="6:14" x14ac:dyDescent="0.25">
      <c r="F16086" s="1"/>
      <c r="G16086" s="1"/>
      <c r="H16086" s="1"/>
      <c r="I16086" s="1"/>
      <c r="J16086" s="1"/>
      <c r="K16086" s="1"/>
      <c r="L16086" s="1"/>
      <c r="M16086" s="1"/>
      <c r="N16086" s="1"/>
    </row>
    <row r="16087" spans="6:14" x14ac:dyDescent="0.25">
      <c r="F16087" s="1"/>
      <c r="G16087" s="1"/>
      <c r="H16087" s="1"/>
      <c r="I16087" s="1"/>
      <c r="J16087" s="1"/>
      <c r="K16087" s="1"/>
      <c r="L16087" s="1"/>
      <c r="M16087" s="1"/>
      <c r="N16087" s="1"/>
    </row>
    <row r="16088" spans="6:14" x14ac:dyDescent="0.25">
      <c r="F16088" s="1"/>
      <c r="G16088" s="1"/>
      <c r="H16088" s="1"/>
      <c r="I16088" s="1"/>
      <c r="J16088" s="1"/>
      <c r="K16088" s="1"/>
      <c r="L16088" s="1"/>
      <c r="M16088" s="1"/>
      <c r="N16088" s="1"/>
    </row>
    <row r="16089" spans="6:14" x14ac:dyDescent="0.25">
      <c r="F16089" s="1"/>
      <c r="G16089" s="1"/>
      <c r="H16089" s="1"/>
      <c r="I16089" s="1"/>
      <c r="J16089" s="1"/>
      <c r="K16089" s="1"/>
      <c r="L16089" s="1"/>
      <c r="M16089" s="1"/>
      <c r="N16089" s="1"/>
    </row>
    <row r="16090" spans="6:14" x14ac:dyDescent="0.25">
      <c r="F16090" s="1"/>
      <c r="G16090" s="1"/>
      <c r="H16090" s="1"/>
      <c r="I16090" s="1"/>
      <c r="J16090" s="1"/>
      <c r="K16090" s="1"/>
      <c r="L16090" s="1"/>
      <c r="M16090" s="1"/>
      <c r="N16090" s="1"/>
    </row>
    <row r="16091" spans="6:14" x14ac:dyDescent="0.25">
      <c r="F16091" s="1"/>
      <c r="G16091" s="1"/>
      <c r="H16091" s="1"/>
      <c r="I16091" s="1"/>
      <c r="J16091" s="1"/>
      <c r="K16091" s="1"/>
      <c r="L16091" s="1"/>
      <c r="M16091" s="1"/>
      <c r="N16091" s="1"/>
    </row>
    <row r="16092" spans="6:14" x14ac:dyDescent="0.25">
      <c r="F16092" s="1"/>
      <c r="G16092" s="1"/>
      <c r="H16092" s="1"/>
      <c r="I16092" s="1"/>
      <c r="J16092" s="1"/>
      <c r="K16092" s="1"/>
      <c r="L16092" s="1"/>
      <c r="M16092" s="1"/>
      <c r="N16092" s="1"/>
    </row>
    <row r="16093" spans="6:14" x14ac:dyDescent="0.25">
      <c r="F16093" s="1"/>
      <c r="G16093" s="1"/>
      <c r="H16093" s="1"/>
      <c r="I16093" s="1"/>
      <c r="J16093" s="1"/>
      <c r="K16093" s="1"/>
      <c r="L16093" s="1"/>
      <c r="M16093" s="1"/>
      <c r="N16093" s="1"/>
    </row>
    <row r="16094" spans="6:14" x14ac:dyDescent="0.25">
      <c r="F16094" s="1"/>
      <c r="G16094" s="1"/>
      <c r="H16094" s="1"/>
      <c r="I16094" s="1"/>
      <c r="J16094" s="1"/>
      <c r="K16094" s="1"/>
      <c r="L16094" s="1"/>
      <c r="M16094" s="1"/>
      <c r="N16094" s="1"/>
    </row>
    <row r="16095" spans="6:14" x14ac:dyDescent="0.25">
      <c r="F16095" s="1"/>
      <c r="G16095" s="1"/>
      <c r="H16095" s="1"/>
      <c r="I16095" s="1"/>
      <c r="J16095" s="1"/>
      <c r="K16095" s="1"/>
      <c r="L16095" s="1"/>
      <c r="M16095" s="1"/>
      <c r="N16095" s="1"/>
    </row>
    <row r="16096" spans="6:14" x14ac:dyDescent="0.25">
      <c r="F16096" s="1"/>
      <c r="G16096" s="1"/>
      <c r="H16096" s="1"/>
      <c r="I16096" s="1"/>
      <c r="J16096" s="1"/>
      <c r="K16096" s="1"/>
      <c r="L16096" s="1"/>
      <c r="M16096" s="1"/>
      <c r="N16096" s="1"/>
    </row>
    <row r="16097" spans="6:14" x14ac:dyDescent="0.25">
      <c r="F16097" s="1"/>
      <c r="G16097" s="1"/>
      <c r="H16097" s="1"/>
      <c r="I16097" s="1"/>
      <c r="J16097" s="1"/>
      <c r="K16097" s="1"/>
      <c r="L16097" s="1"/>
      <c r="M16097" s="1"/>
      <c r="N16097" s="1"/>
    </row>
    <row r="16098" spans="6:14" x14ac:dyDescent="0.25">
      <c r="F16098" s="1"/>
      <c r="G16098" s="1"/>
      <c r="H16098" s="1"/>
      <c r="I16098" s="1"/>
      <c r="J16098" s="1"/>
      <c r="K16098" s="1"/>
      <c r="L16098" s="1"/>
      <c r="M16098" s="1"/>
      <c r="N16098" s="1"/>
    </row>
    <row r="16099" spans="6:14" x14ac:dyDescent="0.25">
      <c r="F16099" s="1"/>
      <c r="G16099" s="1"/>
      <c r="H16099" s="1"/>
      <c r="I16099" s="1"/>
      <c r="J16099" s="1"/>
      <c r="K16099" s="1"/>
      <c r="L16099" s="1"/>
      <c r="M16099" s="1"/>
      <c r="N16099" s="1"/>
    </row>
    <row r="16100" spans="6:14" x14ac:dyDescent="0.25">
      <c r="F16100" s="1"/>
      <c r="G16100" s="1"/>
      <c r="H16100" s="1"/>
      <c r="I16100" s="1"/>
      <c r="J16100" s="1"/>
      <c r="K16100" s="1"/>
      <c r="L16100" s="1"/>
      <c r="M16100" s="1"/>
      <c r="N16100" s="1"/>
    </row>
    <row r="16101" spans="6:14" x14ac:dyDescent="0.25">
      <c r="F16101" s="1"/>
      <c r="G16101" s="1"/>
      <c r="H16101" s="1"/>
      <c r="I16101" s="1"/>
      <c r="J16101" s="1"/>
      <c r="K16101" s="1"/>
      <c r="L16101" s="1"/>
      <c r="M16101" s="1"/>
      <c r="N16101" s="1"/>
    </row>
    <row r="16102" spans="6:14" x14ac:dyDescent="0.25">
      <c r="F16102" s="1"/>
      <c r="G16102" s="1"/>
      <c r="H16102" s="1"/>
      <c r="I16102" s="1"/>
      <c r="J16102" s="1"/>
      <c r="K16102" s="1"/>
      <c r="L16102" s="1"/>
      <c r="M16102" s="1"/>
      <c r="N16102" s="1"/>
    </row>
    <row r="16103" spans="6:14" x14ac:dyDescent="0.25">
      <c r="F16103" s="1"/>
      <c r="G16103" s="1"/>
      <c r="H16103" s="1"/>
      <c r="I16103" s="1"/>
      <c r="J16103" s="1"/>
      <c r="K16103" s="1"/>
      <c r="L16103" s="1"/>
      <c r="M16103" s="1"/>
      <c r="N16103" s="1"/>
    </row>
    <row r="16104" spans="6:14" x14ac:dyDescent="0.25">
      <c r="F16104" s="1"/>
      <c r="G16104" s="1"/>
      <c r="H16104" s="1"/>
      <c r="I16104" s="1"/>
      <c r="J16104" s="1"/>
      <c r="K16104" s="1"/>
      <c r="L16104" s="1"/>
      <c r="M16104" s="1"/>
      <c r="N16104" s="1"/>
    </row>
    <row r="16105" spans="6:14" x14ac:dyDescent="0.25">
      <c r="F16105" s="1"/>
      <c r="G16105" s="1"/>
      <c r="H16105" s="1"/>
      <c r="I16105" s="1"/>
      <c r="J16105" s="1"/>
      <c r="K16105" s="1"/>
      <c r="L16105" s="1"/>
      <c r="M16105" s="1"/>
      <c r="N16105" s="1"/>
    </row>
    <row r="16106" spans="6:14" x14ac:dyDescent="0.25">
      <c r="F16106" s="1"/>
      <c r="G16106" s="1"/>
      <c r="H16106" s="1"/>
      <c r="I16106" s="1"/>
      <c r="J16106" s="1"/>
      <c r="K16106" s="1"/>
      <c r="L16106" s="1"/>
      <c r="M16106" s="1"/>
      <c r="N16106" s="1"/>
    </row>
    <row r="16107" spans="6:14" x14ac:dyDescent="0.25">
      <c r="F16107" s="1"/>
      <c r="G16107" s="1"/>
      <c r="H16107" s="1"/>
      <c r="I16107" s="1"/>
      <c r="J16107" s="1"/>
      <c r="K16107" s="1"/>
      <c r="L16107" s="1"/>
      <c r="M16107" s="1"/>
      <c r="N16107" s="1"/>
    </row>
    <row r="16108" spans="6:14" x14ac:dyDescent="0.25">
      <c r="F16108" s="1"/>
      <c r="G16108" s="1"/>
      <c r="H16108" s="1"/>
      <c r="I16108" s="1"/>
      <c r="J16108" s="1"/>
      <c r="K16108" s="1"/>
      <c r="L16108" s="1"/>
      <c r="M16108" s="1"/>
      <c r="N16108" s="1"/>
    </row>
    <row r="16109" spans="6:14" x14ac:dyDescent="0.25">
      <c r="F16109" s="1"/>
      <c r="G16109" s="1"/>
      <c r="H16109" s="1"/>
      <c r="I16109" s="1"/>
      <c r="J16109" s="1"/>
      <c r="K16109" s="1"/>
      <c r="L16109" s="1"/>
      <c r="M16109" s="1"/>
      <c r="N16109" s="1"/>
    </row>
    <row r="16110" spans="6:14" x14ac:dyDescent="0.25">
      <c r="F16110" s="1"/>
      <c r="G16110" s="1"/>
      <c r="H16110" s="1"/>
      <c r="I16110" s="1"/>
      <c r="J16110" s="1"/>
      <c r="K16110" s="1"/>
      <c r="L16110" s="1"/>
      <c r="M16110" s="1"/>
      <c r="N16110" s="1"/>
    </row>
    <row r="16111" spans="6:14" x14ac:dyDescent="0.25">
      <c r="F16111" s="1"/>
      <c r="G16111" s="1"/>
      <c r="H16111" s="1"/>
      <c r="I16111" s="1"/>
      <c r="J16111" s="1"/>
      <c r="K16111" s="1"/>
      <c r="L16111" s="1"/>
      <c r="M16111" s="1"/>
      <c r="N16111" s="1"/>
    </row>
    <row r="16112" spans="6:14" x14ac:dyDescent="0.25">
      <c r="F16112" s="1"/>
      <c r="G16112" s="1"/>
      <c r="H16112" s="1"/>
      <c r="I16112" s="1"/>
      <c r="J16112" s="1"/>
      <c r="K16112" s="1"/>
      <c r="L16112" s="1"/>
      <c r="M16112" s="1"/>
      <c r="N16112" s="1"/>
    </row>
    <row r="16113" spans="6:14" x14ac:dyDescent="0.25">
      <c r="F16113" s="1"/>
      <c r="G16113" s="1"/>
      <c r="H16113" s="1"/>
      <c r="I16113" s="1"/>
      <c r="J16113" s="1"/>
      <c r="K16113" s="1"/>
      <c r="L16113" s="1"/>
      <c r="M16113" s="1"/>
      <c r="N16113" s="1"/>
    </row>
    <row r="16114" spans="6:14" x14ac:dyDescent="0.25">
      <c r="F16114" s="1"/>
      <c r="G16114" s="1"/>
      <c r="H16114" s="1"/>
      <c r="I16114" s="1"/>
      <c r="J16114" s="1"/>
      <c r="K16114" s="1"/>
      <c r="L16114" s="1"/>
      <c r="M16114" s="1"/>
      <c r="N16114" s="1"/>
    </row>
    <row r="16115" spans="6:14" x14ac:dyDescent="0.25">
      <c r="F16115" s="1"/>
      <c r="G16115" s="1"/>
      <c r="H16115" s="1"/>
      <c r="I16115" s="1"/>
      <c r="J16115" s="1"/>
      <c r="K16115" s="1"/>
      <c r="L16115" s="1"/>
      <c r="M16115" s="1"/>
      <c r="N16115" s="1"/>
    </row>
    <row r="16116" spans="6:14" x14ac:dyDescent="0.25">
      <c r="F16116" s="1"/>
      <c r="G16116" s="1"/>
      <c r="H16116" s="1"/>
      <c r="I16116" s="1"/>
      <c r="J16116" s="1"/>
      <c r="K16116" s="1"/>
      <c r="L16116" s="1"/>
      <c r="M16116" s="1"/>
      <c r="N16116" s="1"/>
    </row>
    <row r="16117" spans="6:14" x14ac:dyDescent="0.25">
      <c r="F16117" s="1"/>
      <c r="G16117" s="1"/>
      <c r="H16117" s="1"/>
      <c r="I16117" s="1"/>
      <c r="J16117" s="1"/>
      <c r="K16117" s="1"/>
      <c r="L16117" s="1"/>
      <c r="M16117" s="1"/>
      <c r="N16117" s="1"/>
    </row>
    <row r="16118" spans="6:14" x14ac:dyDescent="0.25">
      <c r="F16118" s="1"/>
      <c r="G16118" s="1"/>
      <c r="H16118" s="1"/>
      <c r="I16118" s="1"/>
      <c r="J16118" s="1"/>
      <c r="K16118" s="1"/>
      <c r="L16118" s="1"/>
      <c r="M16118" s="1"/>
      <c r="N16118" s="1"/>
    </row>
    <row r="16119" spans="6:14" x14ac:dyDescent="0.25">
      <c r="F16119" s="1"/>
      <c r="G16119" s="1"/>
      <c r="H16119" s="1"/>
      <c r="I16119" s="1"/>
      <c r="J16119" s="1"/>
      <c r="K16119" s="1"/>
      <c r="L16119" s="1"/>
      <c r="M16119" s="1"/>
      <c r="N16119" s="1"/>
    </row>
    <row r="16120" spans="6:14" x14ac:dyDescent="0.25">
      <c r="F16120" s="1"/>
      <c r="G16120" s="1"/>
      <c r="H16120" s="1"/>
      <c r="I16120" s="1"/>
      <c r="J16120" s="1"/>
      <c r="K16120" s="1"/>
      <c r="L16120" s="1"/>
      <c r="M16120" s="1"/>
      <c r="N16120" s="1"/>
    </row>
    <row r="16121" spans="6:14" x14ac:dyDescent="0.25">
      <c r="F16121" s="1"/>
      <c r="G16121" s="1"/>
      <c r="H16121" s="1"/>
      <c r="I16121" s="1"/>
      <c r="J16121" s="1"/>
      <c r="K16121" s="1"/>
      <c r="L16121" s="1"/>
      <c r="M16121" s="1"/>
      <c r="N16121" s="1"/>
    </row>
    <row r="16122" spans="6:14" x14ac:dyDescent="0.25">
      <c r="F16122" s="1"/>
      <c r="G16122" s="1"/>
      <c r="H16122" s="1"/>
      <c r="I16122" s="1"/>
      <c r="J16122" s="1"/>
      <c r="K16122" s="1"/>
      <c r="L16122" s="1"/>
      <c r="M16122" s="1"/>
      <c r="N16122" s="1"/>
    </row>
    <row r="16123" spans="6:14" x14ac:dyDescent="0.25">
      <c r="F16123" s="1"/>
      <c r="G16123" s="1"/>
      <c r="H16123" s="1"/>
      <c r="I16123" s="1"/>
      <c r="J16123" s="1"/>
      <c r="K16123" s="1"/>
      <c r="L16123" s="1"/>
      <c r="M16123" s="1"/>
      <c r="N16123" s="1"/>
    </row>
    <row r="16124" spans="6:14" x14ac:dyDescent="0.25">
      <c r="F16124" s="1"/>
      <c r="G16124" s="1"/>
      <c r="H16124" s="1"/>
      <c r="I16124" s="1"/>
      <c r="J16124" s="1"/>
      <c r="K16124" s="1"/>
      <c r="L16124" s="1"/>
      <c r="M16124" s="1"/>
      <c r="N16124" s="1"/>
    </row>
    <row r="16125" spans="6:14" x14ac:dyDescent="0.25">
      <c r="F16125" s="1"/>
      <c r="G16125" s="1"/>
      <c r="H16125" s="1"/>
      <c r="I16125" s="1"/>
      <c r="J16125" s="1"/>
      <c r="K16125" s="1"/>
      <c r="L16125" s="1"/>
      <c r="M16125" s="1"/>
      <c r="N16125" s="1"/>
    </row>
    <row r="16126" spans="6:14" x14ac:dyDescent="0.25">
      <c r="F16126" s="1"/>
      <c r="G16126" s="1"/>
      <c r="H16126" s="1"/>
      <c r="I16126" s="1"/>
      <c r="J16126" s="1"/>
      <c r="K16126" s="1"/>
      <c r="L16126" s="1"/>
      <c r="M16126" s="1"/>
      <c r="N16126" s="1"/>
    </row>
    <row r="16127" spans="6:14" x14ac:dyDescent="0.25">
      <c r="F16127" s="1"/>
      <c r="G16127" s="1"/>
      <c r="H16127" s="1"/>
      <c r="I16127" s="1"/>
      <c r="J16127" s="1"/>
      <c r="K16127" s="1"/>
      <c r="L16127" s="1"/>
      <c r="M16127" s="1"/>
      <c r="N16127" s="1"/>
    </row>
    <row r="16128" spans="6:14" x14ac:dyDescent="0.25">
      <c r="F16128" s="1"/>
      <c r="G16128" s="1"/>
      <c r="H16128" s="1"/>
      <c r="I16128" s="1"/>
      <c r="J16128" s="1"/>
      <c r="K16128" s="1"/>
      <c r="L16128" s="1"/>
      <c r="M16128" s="1"/>
      <c r="N16128" s="1"/>
    </row>
    <row r="16129" spans="6:14" x14ac:dyDescent="0.25">
      <c r="F16129" s="1"/>
      <c r="G16129" s="1"/>
      <c r="H16129" s="1"/>
      <c r="I16129" s="1"/>
      <c r="J16129" s="1"/>
      <c r="K16129" s="1"/>
      <c r="L16129" s="1"/>
      <c r="M16129" s="1"/>
      <c r="N16129" s="1"/>
    </row>
    <row r="16130" spans="6:14" x14ac:dyDescent="0.25">
      <c r="F16130" s="1"/>
      <c r="G16130" s="1"/>
      <c r="H16130" s="1"/>
      <c r="I16130" s="1"/>
      <c r="J16130" s="1"/>
      <c r="K16130" s="1"/>
      <c r="L16130" s="1"/>
      <c r="M16130" s="1"/>
      <c r="N16130" s="1"/>
    </row>
    <row r="16131" spans="6:14" x14ac:dyDescent="0.25">
      <c r="F16131" s="1"/>
      <c r="G16131" s="1"/>
      <c r="H16131" s="1"/>
      <c r="I16131" s="1"/>
      <c r="J16131" s="1"/>
      <c r="K16131" s="1"/>
      <c r="L16131" s="1"/>
      <c r="M16131" s="1"/>
      <c r="N16131" s="1"/>
    </row>
    <row r="16132" spans="6:14" x14ac:dyDescent="0.25">
      <c r="F16132" s="1"/>
      <c r="G16132" s="1"/>
      <c r="H16132" s="1"/>
      <c r="I16132" s="1"/>
      <c r="J16132" s="1"/>
      <c r="K16132" s="1"/>
      <c r="L16132" s="1"/>
      <c r="M16132" s="1"/>
      <c r="N16132" s="1"/>
    </row>
    <row r="16133" spans="6:14" x14ac:dyDescent="0.25">
      <c r="F16133" s="1"/>
      <c r="G16133" s="1"/>
      <c r="H16133" s="1"/>
      <c r="I16133" s="1"/>
      <c r="J16133" s="1"/>
      <c r="K16133" s="1"/>
      <c r="L16133" s="1"/>
      <c r="M16133" s="1"/>
      <c r="N16133" s="1"/>
    </row>
    <row r="16134" spans="6:14" x14ac:dyDescent="0.25">
      <c r="F16134" s="1"/>
      <c r="G16134" s="1"/>
      <c r="H16134" s="1"/>
      <c r="I16134" s="1"/>
      <c r="J16134" s="1"/>
      <c r="K16134" s="1"/>
      <c r="L16134" s="1"/>
      <c r="M16134" s="1"/>
      <c r="N16134" s="1"/>
    </row>
    <row r="16135" spans="6:14" x14ac:dyDescent="0.25">
      <c r="F16135" s="1"/>
      <c r="G16135" s="1"/>
      <c r="H16135" s="1"/>
      <c r="I16135" s="1"/>
      <c r="J16135" s="1"/>
      <c r="K16135" s="1"/>
      <c r="L16135" s="1"/>
      <c r="M16135" s="1"/>
      <c r="N16135" s="1"/>
    </row>
    <row r="16136" spans="6:14" x14ac:dyDescent="0.25">
      <c r="F16136" s="1"/>
      <c r="G16136" s="1"/>
      <c r="H16136" s="1"/>
      <c r="I16136" s="1"/>
      <c r="J16136" s="1"/>
      <c r="K16136" s="1"/>
      <c r="L16136" s="1"/>
      <c r="M16136" s="1"/>
      <c r="N16136" s="1"/>
    </row>
    <row r="16137" spans="6:14" x14ac:dyDescent="0.25">
      <c r="F16137" s="1"/>
      <c r="G16137" s="1"/>
      <c r="H16137" s="1"/>
      <c r="I16137" s="1"/>
      <c r="J16137" s="1"/>
      <c r="K16137" s="1"/>
      <c r="L16137" s="1"/>
      <c r="M16137" s="1"/>
      <c r="N16137" s="1"/>
    </row>
    <row r="16138" spans="6:14" x14ac:dyDescent="0.25">
      <c r="F16138" s="1"/>
      <c r="G16138" s="1"/>
      <c r="H16138" s="1"/>
      <c r="I16138" s="1"/>
      <c r="J16138" s="1"/>
      <c r="K16138" s="1"/>
      <c r="L16138" s="1"/>
      <c r="M16138" s="1"/>
      <c r="N16138" s="1"/>
    </row>
    <row r="16139" spans="6:14" x14ac:dyDescent="0.25">
      <c r="F16139" s="1"/>
      <c r="G16139" s="1"/>
      <c r="H16139" s="1"/>
      <c r="I16139" s="1"/>
      <c r="J16139" s="1"/>
      <c r="K16139" s="1"/>
      <c r="L16139" s="1"/>
      <c r="M16139" s="1"/>
      <c r="N16139" s="1"/>
    </row>
    <row r="16140" spans="6:14" x14ac:dyDescent="0.25">
      <c r="F16140" s="1"/>
      <c r="G16140" s="1"/>
      <c r="H16140" s="1"/>
      <c r="I16140" s="1"/>
      <c r="J16140" s="1"/>
      <c r="K16140" s="1"/>
      <c r="L16140" s="1"/>
      <c r="M16140" s="1"/>
      <c r="N16140" s="1"/>
    </row>
    <row r="16141" spans="6:14" x14ac:dyDescent="0.25">
      <c r="F16141" s="1"/>
      <c r="G16141" s="1"/>
      <c r="H16141" s="1"/>
      <c r="I16141" s="1"/>
      <c r="J16141" s="1"/>
      <c r="K16141" s="1"/>
      <c r="L16141" s="1"/>
      <c r="M16141" s="1"/>
      <c r="N16141" s="1"/>
    </row>
    <row r="16142" spans="6:14" x14ac:dyDescent="0.25">
      <c r="F16142" s="1"/>
      <c r="G16142" s="1"/>
      <c r="H16142" s="1"/>
      <c r="I16142" s="1"/>
      <c r="J16142" s="1"/>
      <c r="K16142" s="1"/>
      <c r="L16142" s="1"/>
      <c r="M16142" s="1"/>
      <c r="N16142" s="1"/>
    </row>
    <row r="16143" spans="6:14" x14ac:dyDescent="0.25">
      <c r="F16143" s="1"/>
      <c r="G16143" s="1"/>
      <c r="H16143" s="1"/>
      <c r="I16143" s="1"/>
      <c r="J16143" s="1"/>
      <c r="K16143" s="1"/>
      <c r="L16143" s="1"/>
      <c r="M16143" s="1"/>
      <c r="N16143" s="1"/>
    </row>
    <row r="16144" spans="6:14" x14ac:dyDescent="0.25">
      <c r="F16144" s="1"/>
      <c r="G16144" s="1"/>
      <c r="H16144" s="1"/>
      <c r="I16144" s="1"/>
      <c r="J16144" s="1"/>
      <c r="K16144" s="1"/>
      <c r="L16144" s="1"/>
      <c r="M16144" s="1"/>
      <c r="N16144" s="1"/>
    </row>
    <row r="16145" spans="6:14" x14ac:dyDescent="0.25">
      <c r="F16145" s="1"/>
      <c r="G16145" s="1"/>
      <c r="H16145" s="1"/>
      <c r="I16145" s="1"/>
      <c r="J16145" s="1"/>
      <c r="K16145" s="1"/>
      <c r="L16145" s="1"/>
      <c r="M16145" s="1"/>
      <c r="N16145" s="1"/>
    </row>
    <row r="16146" spans="6:14" x14ac:dyDescent="0.25">
      <c r="F16146" s="1"/>
      <c r="G16146" s="1"/>
      <c r="H16146" s="1"/>
      <c r="I16146" s="1"/>
      <c r="J16146" s="1"/>
      <c r="K16146" s="1"/>
      <c r="L16146" s="1"/>
      <c r="M16146" s="1"/>
      <c r="N16146" s="1"/>
    </row>
    <row r="16147" spans="6:14" x14ac:dyDescent="0.25">
      <c r="F16147" s="1"/>
      <c r="G16147" s="1"/>
      <c r="H16147" s="1"/>
      <c r="I16147" s="1"/>
      <c r="J16147" s="1"/>
      <c r="K16147" s="1"/>
      <c r="L16147" s="1"/>
      <c r="M16147" s="1"/>
      <c r="N16147" s="1"/>
    </row>
    <row r="16148" spans="6:14" x14ac:dyDescent="0.25">
      <c r="F16148" s="1"/>
      <c r="G16148" s="1"/>
      <c r="H16148" s="1"/>
      <c r="I16148" s="1"/>
      <c r="J16148" s="1"/>
      <c r="K16148" s="1"/>
      <c r="L16148" s="1"/>
      <c r="M16148" s="1"/>
      <c r="N16148" s="1"/>
    </row>
    <row r="16149" spans="6:14" x14ac:dyDescent="0.25">
      <c r="F16149" s="1"/>
      <c r="G16149" s="1"/>
      <c r="H16149" s="1"/>
      <c r="I16149" s="1"/>
      <c r="J16149" s="1"/>
      <c r="K16149" s="1"/>
      <c r="L16149" s="1"/>
      <c r="M16149" s="1"/>
      <c r="N16149" s="1"/>
    </row>
    <row r="16150" spans="6:14" x14ac:dyDescent="0.25">
      <c r="F16150" s="1"/>
      <c r="G16150" s="1"/>
      <c r="H16150" s="1"/>
      <c r="I16150" s="1"/>
      <c r="J16150" s="1"/>
      <c r="K16150" s="1"/>
      <c r="L16150" s="1"/>
      <c r="M16150" s="1"/>
      <c r="N16150" s="1"/>
    </row>
    <row r="16151" spans="6:14" x14ac:dyDescent="0.25">
      <c r="F16151" s="1"/>
      <c r="G16151" s="1"/>
      <c r="H16151" s="1"/>
      <c r="I16151" s="1"/>
      <c r="J16151" s="1"/>
      <c r="K16151" s="1"/>
      <c r="L16151" s="1"/>
      <c r="M16151" s="1"/>
      <c r="N16151" s="1"/>
    </row>
    <row r="16152" spans="6:14" x14ac:dyDescent="0.25">
      <c r="F16152" s="1"/>
      <c r="G16152" s="1"/>
      <c r="H16152" s="1"/>
      <c r="I16152" s="1"/>
      <c r="J16152" s="1"/>
      <c r="K16152" s="1"/>
      <c r="L16152" s="1"/>
      <c r="M16152" s="1"/>
      <c r="N16152" s="1"/>
    </row>
    <row r="16153" spans="6:14" x14ac:dyDescent="0.25">
      <c r="F16153" s="1"/>
      <c r="G16153" s="1"/>
      <c r="H16153" s="1"/>
      <c r="I16153" s="1"/>
      <c r="J16153" s="1"/>
      <c r="K16153" s="1"/>
      <c r="L16153" s="1"/>
      <c r="M16153" s="1"/>
      <c r="N16153" s="1"/>
    </row>
    <row r="16154" spans="6:14" x14ac:dyDescent="0.25">
      <c r="F16154" s="1"/>
      <c r="G16154" s="1"/>
      <c r="H16154" s="1"/>
      <c r="I16154" s="1"/>
      <c r="J16154" s="1"/>
      <c r="K16154" s="1"/>
      <c r="L16154" s="1"/>
      <c r="M16154" s="1"/>
      <c r="N16154" s="1"/>
    </row>
    <row r="16155" spans="6:14" x14ac:dyDescent="0.25">
      <c r="F16155" s="1"/>
      <c r="G16155" s="1"/>
      <c r="H16155" s="1"/>
      <c r="I16155" s="1"/>
      <c r="J16155" s="1"/>
      <c r="K16155" s="1"/>
      <c r="L16155" s="1"/>
      <c r="M16155" s="1"/>
      <c r="N16155" s="1"/>
    </row>
    <row r="16156" spans="6:14" x14ac:dyDescent="0.25">
      <c r="F16156" s="1"/>
      <c r="G16156" s="1"/>
      <c r="H16156" s="1"/>
      <c r="I16156" s="1"/>
      <c r="J16156" s="1"/>
      <c r="K16156" s="1"/>
      <c r="L16156" s="1"/>
      <c r="M16156" s="1"/>
      <c r="N16156" s="1"/>
    </row>
    <row r="16157" spans="6:14" x14ac:dyDescent="0.25">
      <c r="F16157" s="1"/>
      <c r="G16157" s="1"/>
      <c r="H16157" s="1"/>
      <c r="I16157" s="1"/>
      <c r="J16157" s="1"/>
      <c r="K16157" s="1"/>
      <c r="L16157" s="1"/>
      <c r="M16157" s="1"/>
      <c r="N16157" s="1"/>
    </row>
    <row r="16158" spans="6:14" x14ac:dyDescent="0.25">
      <c r="F16158" s="1"/>
      <c r="G16158" s="1"/>
      <c r="H16158" s="1"/>
      <c r="I16158" s="1"/>
      <c r="J16158" s="1"/>
      <c r="K16158" s="1"/>
      <c r="L16158" s="1"/>
      <c r="M16158" s="1"/>
      <c r="N16158" s="1"/>
    </row>
    <row r="16159" spans="6:14" x14ac:dyDescent="0.25">
      <c r="F16159" s="1"/>
      <c r="G16159" s="1"/>
      <c r="H16159" s="1"/>
      <c r="I16159" s="1"/>
      <c r="J16159" s="1"/>
      <c r="K16159" s="1"/>
      <c r="L16159" s="1"/>
      <c r="M16159" s="1"/>
      <c r="N16159" s="1"/>
    </row>
    <row r="16160" spans="6:14" x14ac:dyDescent="0.25">
      <c r="F16160" s="1"/>
      <c r="G16160" s="1"/>
      <c r="H16160" s="1"/>
      <c r="I16160" s="1"/>
      <c r="J16160" s="1"/>
      <c r="K16160" s="1"/>
      <c r="L16160" s="1"/>
      <c r="M16160" s="1"/>
      <c r="N16160" s="1"/>
    </row>
    <row r="16161" spans="6:14" x14ac:dyDescent="0.25">
      <c r="F16161" s="1"/>
      <c r="G16161" s="1"/>
      <c r="H16161" s="1"/>
      <c r="I16161" s="1"/>
      <c r="J16161" s="1"/>
      <c r="K16161" s="1"/>
      <c r="L16161" s="1"/>
      <c r="M16161" s="1"/>
      <c r="N16161" s="1"/>
    </row>
    <row r="16162" spans="6:14" x14ac:dyDescent="0.25">
      <c r="F16162" s="1"/>
      <c r="G16162" s="1"/>
      <c r="H16162" s="1"/>
      <c r="I16162" s="1"/>
      <c r="J16162" s="1"/>
      <c r="K16162" s="1"/>
      <c r="L16162" s="1"/>
      <c r="M16162" s="1"/>
      <c r="N16162" s="1"/>
    </row>
    <row r="16163" spans="6:14" x14ac:dyDescent="0.25">
      <c r="F16163" s="1"/>
      <c r="G16163" s="1"/>
      <c r="H16163" s="1"/>
      <c r="I16163" s="1"/>
      <c r="J16163" s="1"/>
      <c r="K16163" s="1"/>
      <c r="L16163" s="1"/>
      <c r="M16163" s="1"/>
      <c r="N16163" s="1"/>
    </row>
    <row r="16164" spans="6:14" x14ac:dyDescent="0.25">
      <c r="F16164" s="1"/>
      <c r="G16164" s="1"/>
      <c r="H16164" s="1"/>
      <c r="I16164" s="1"/>
      <c r="J16164" s="1"/>
      <c r="K16164" s="1"/>
      <c r="L16164" s="1"/>
      <c r="M16164" s="1"/>
      <c r="N16164" s="1"/>
    </row>
    <row r="16165" spans="6:14" x14ac:dyDescent="0.25">
      <c r="F16165" s="1"/>
      <c r="G16165" s="1"/>
      <c r="H16165" s="1"/>
      <c r="I16165" s="1"/>
      <c r="J16165" s="1"/>
      <c r="K16165" s="1"/>
      <c r="L16165" s="1"/>
      <c r="M16165" s="1"/>
      <c r="N16165" s="1"/>
    </row>
    <row r="16166" spans="6:14" x14ac:dyDescent="0.25">
      <c r="F16166" s="1"/>
      <c r="G16166" s="1"/>
      <c r="H16166" s="1"/>
      <c r="I16166" s="1"/>
      <c r="J16166" s="1"/>
      <c r="K16166" s="1"/>
      <c r="L16166" s="1"/>
      <c r="M16166" s="1"/>
      <c r="N16166" s="1"/>
    </row>
    <row r="16167" spans="6:14" x14ac:dyDescent="0.25">
      <c r="F16167" s="1"/>
      <c r="G16167" s="1"/>
      <c r="H16167" s="1"/>
      <c r="I16167" s="1"/>
      <c r="J16167" s="1"/>
      <c r="K16167" s="1"/>
      <c r="L16167" s="1"/>
      <c r="M16167" s="1"/>
      <c r="N16167" s="1"/>
    </row>
    <row r="16168" spans="6:14" x14ac:dyDescent="0.25">
      <c r="F16168" s="1"/>
      <c r="G16168" s="1"/>
      <c r="H16168" s="1"/>
      <c r="I16168" s="1"/>
      <c r="J16168" s="1"/>
      <c r="K16168" s="1"/>
      <c r="L16168" s="1"/>
      <c r="M16168" s="1"/>
      <c r="N16168" s="1"/>
    </row>
    <row r="16169" spans="6:14" x14ac:dyDescent="0.25">
      <c r="F16169" s="1"/>
      <c r="G16169" s="1"/>
      <c r="H16169" s="1"/>
      <c r="I16169" s="1"/>
      <c r="J16169" s="1"/>
      <c r="K16169" s="1"/>
      <c r="L16169" s="1"/>
      <c r="M16169" s="1"/>
      <c r="N16169" s="1"/>
    </row>
    <row r="16170" spans="6:14" x14ac:dyDescent="0.25">
      <c r="F16170" s="1"/>
      <c r="G16170" s="1"/>
      <c r="H16170" s="1"/>
      <c r="I16170" s="1"/>
      <c r="J16170" s="1"/>
      <c r="K16170" s="1"/>
      <c r="L16170" s="1"/>
      <c r="M16170" s="1"/>
      <c r="N16170" s="1"/>
    </row>
    <row r="16171" spans="6:14" x14ac:dyDescent="0.25">
      <c r="F16171" s="1"/>
      <c r="G16171" s="1"/>
      <c r="H16171" s="1"/>
      <c r="I16171" s="1"/>
      <c r="J16171" s="1"/>
      <c r="K16171" s="1"/>
      <c r="L16171" s="1"/>
      <c r="M16171" s="1"/>
      <c r="N16171" s="1"/>
    </row>
    <row r="16172" spans="6:14" x14ac:dyDescent="0.25">
      <c r="F16172" s="1"/>
      <c r="G16172" s="1"/>
      <c r="H16172" s="1"/>
      <c r="I16172" s="1"/>
      <c r="J16172" s="1"/>
      <c r="K16172" s="1"/>
      <c r="L16172" s="1"/>
      <c r="M16172" s="1"/>
      <c r="N16172" s="1"/>
    </row>
    <row r="16173" spans="6:14" x14ac:dyDescent="0.25">
      <c r="F16173" s="1"/>
      <c r="G16173" s="1"/>
      <c r="H16173" s="1"/>
      <c r="I16173" s="1"/>
      <c r="J16173" s="1"/>
      <c r="K16173" s="1"/>
      <c r="L16173" s="1"/>
      <c r="M16173" s="1"/>
      <c r="N16173" s="1"/>
    </row>
    <row r="16174" spans="6:14" x14ac:dyDescent="0.25">
      <c r="F16174" s="1"/>
      <c r="G16174" s="1"/>
      <c r="H16174" s="1"/>
      <c r="I16174" s="1"/>
      <c r="J16174" s="1"/>
      <c r="K16174" s="1"/>
      <c r="L16174" s="1"/>
      <c r="M16174" s="1"/>
      <c r="N16174" s="1"/>
    </row>
    <row r="16175" spans="6:14" x14ac:dyDescent="0.25">
      <c r="F16175" s="1"/>
      <c r="G16175" s="1"/>
      <c r="H16175" s="1"/>
      <c r="I16175" s="1"/>
      <c r="J16175" s="1"/>
      <c r="K16175" s="1"/>
      <c r="L16175" s="1"/>
      <c r="M16175" s="1"/>
      <c r="N16175" s="1"/>
    </row>
    <row r="16176" spans="6:14" x14ac:dyDescent="0.25">
      <c r="F16176" s="1"/>
      <c r="G16176" s="1"/>
      <c r="H16176" s="1"/>
      <c r="I16176" s="1"/>
      <c r="J16176" s="1"/>
      <c r="K16176" s="1"/>
      <c r="L16176" s="1"/>
      <c r="M16176" s="1"/>
      <c r="N16176" s="1"/>
    </row>
    <row r="16177" spans="6:14" x14ac:dyDescent="0.25">
      <c r="F16177" s="1"/>
      <c r="G16177" s="1"/>
      <c r="H16177" s="1"/>
      <c r="I16177" s="1"/>
      <c r="J16177" s="1"/>
      <c r="K16177" s="1"/>
      <c r="L16177" s="1"/>
      <c r="M16177" s="1"/>
      <c r="N16177" s="1"/>
    </row>
    <row r="16178" spans="6:14" x14ac:dyDescent="0.25">
      <c r="F16178" s="1"/>
      <c r="G16178" s="1"/>
      <c r="H16178" s="1"/>
      <c r="I16178" s="1"/>
      <c r="J16178" s="1"/>
      <c r="K16178" s="1"/>
      <c r="L16178" s="1"/>
      <c r="M16178" s="1"/>
      <c r="N16178" s="1"/>
    </row>
    <row r="16179" spans="6:14" x14ac:dyDescent="0.25">
      <c r="F16179" s="1"/>
      <c r="G16179" s="1"/>
      <c r="H16179" s="1"/>
      <c r="I16179" s="1"/>
      <c r="J16179" s="1"/>
      <c r="K16179" s="1"/>
      <c r="L16179" s="1"/>
      <c r="M16179" s="1"/>
      <c r="N16179" s="1"/>
    </row>
    <row r="16180" spans="6:14" x14ac:dyDescent="0.25">
      <c r="F16180" s="1"/>
      <c r="G16180" s="1"/>
      <c r="H16180" s="1"/>
      <c r="I16180" s="1"/>
      <c r="J16180" s="1"/>
      <c r="K16180" s="1"/>
      <c r="L16180" s="1"/>
      <c r="M16180" s="1"/>
      <c r="N16180" s="1"/>
    </row>
    <row r="16181" spans="6:14" x14ac:dyDescent="0.25">
      <c r="F16181" s="1"/>
      <c r="G16181" s="1"/>
      <c r="H16181" s="1"/>
      <c r="I16181" s="1"/>
      <c r="J16181" s="1"/>
      <c r="K16181" s="1"/>
      <c r="L16181" s="1"/>
      <c r="M16181" s="1"/>
      <c r="N16181" s="1"/>
    </row>
    <row r="16182" spans="6:14" x14ac:dyDescent="0.25">
      <c r="F16182" s="1"/>
      <c r="G16182" s="1"/>
      <c r="H16182" s="1"/>
      <c r="I16182" s="1"/>
      <c r="J16182" s="1"/>
      <c r="K16182" s="1"/>
      <c r="L16182" s="1"/>
      <c r="M16182" s="1"/>
      <c r="N16182" s="1"/>
    </row>
    <row r="16183" spans="6:14" x14ac:dyDescent="0.25">
      <c r="F16183" s="1"/>
      <c r="G16183" s="1"/>
      <c r="H16183" s="1"/>
      <c r="I16183" s="1"/>
      <c r="J16183" s="1"/>
      <c r="K16183" s="1"/>
      <c r="L16183" s="1"/>
      <c r="M16183" s="1"/>
      <c r="N16183" s="1"/>
    </row>
    <row r="16184" spans="6:14" x14ac:dyDescent="0.25">
      <c r="F16184" s="1"/>
      <c r="G16184" s="1"/>
      <c r="H16184" s="1"/>
      <c r="I16184" s="1"/>
      <c r="J16184" s="1"/>
      <c r="K16184" s="1"/>
      <c r="L16184" s="1"/>
      <c r="M16184" s="1"/>
      <c r="N16184" s="1"/>
    </row>
    <row r="16185" spans="6:14" x14ac:dyDescent="0.25">
      <c r="F16185" s="1"/>
      <c r="G16185" s="1"/>
      <c r="H16185" s="1"/>
      <c r="I16185" s="1"/>
      <c r="J16185" s="1"/>
      <c r="K16185" s="1"/>
      <c r="L16185" s="1"/>
      <c r="M16185" s="1"/>
      <c r="N16185" s="1"/>
    </row>
    <row r="16186" spans="6:14" x14ac:dyDescent="0.25">
      <c r="F16186" s="1"/>
      <c r="G16186" s="1"/>
      <c r="H16186" s="1"/>
      <c r="I16186" s="1"/>
      <c r="J16186" s="1"/>
      <c r="K16186" s="1"/>
      <c r="L16186" s="1"/>
      <c r="M16186" s="1"/>
      <c r="N16186" s="1"/>
    </row>
  </sheetData>
  <mergeCells count="5">
    <mergeCell ref="C127:AB127"/>
    <mergeCell ref="AC127:BB127"/>
    <mergeCell ref="B22:BG22"/>
    <mergeCell ref="C23:AB23"/>
    <mergeCell ref="AC23:BB23"/>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F1529-A38B-4E39-8015-7E605E65AB0A}">
  <sheetPr>
    <tabColor theme="8" tint="0.79998168889431442"/>
  </sheetPr>
  <dimension ref="A1:BB16429"/>
  <sheetViews>
    <sheetView zoomScale="65" zoomScaleNormal="65" workbookViewId="0">
      <pane ySplit="15" topLeftCell="A16" activePane="bottomLeft" state="frozen"/>
      <selection activeCell="S1" sqref="S1"/>
      <selection pane="bottomLeft" activeCell="I25" sqref="I25"/>
    </sheetView>
  </sheetViews>
  <sheetFormatPr defaultColWidth="8.7109375" defaultRowHeight="15" x14ac:dyDescent="0.25"/>
  <cols>
    <col min="1" max="1" width="4.85546875" customWidth="1"/>
    <col min="2" max="2" width="6.5703125" customWidth="1"/>
    <col min="3" max="3" width="10.85546875" customWidth="1"/>
    <col min="4" max="4" width="7" customWidth="1"/>
    <col min="5" max="5" width="9" customWidth="1"/>
    <col min="6" max="6" width="10.42578125" customWidth="1"/>
    <col min="7" max="11" width="7" customWidth="1"/>
    <col min="13" max="14" width="7" customWidth="1"/>
    <col min="15" max="15" width="10" customWidth="1"/>
    <col min="16" max="21" width="9.140625" customWidth="1"/>
    <col min="22" max="22" width="9.7109375" customWidth="1"/>
    <col min="23" max="24" width="11.85546875" customWidth="1"/>
    <col min="25" max="25" width="10.5703125" customWidth="1"/>
    <col min="26" max="32" width="12" customWidth="1"/>
    <col min="33" max="34" width="10" customWidth="1"/>
    <col min="35" max="42" width="10.42578125" customWidth="1"/>
    <col min="43" max="44" width="12.140625" customWidth="1"/>
    <col min="45" max="48" width="13.5703125" customWidth="1"/>
    <col min="49" max="49" width="12.85546875" customWidth="1"/>
    <col min="50" max="50" width="14.140625" customWidth="1"/>
    <col min="51" max="51" width="12.140625" customWidth="1"/>
    <col min="52" max="52" width="13.28515625" customWidth="1"/>
    <col min="53" max="53" width="11.5703125" customWidth="1"/>
    <col min="54" max="55" width="13.140625" customWidth="1"/>
  </cols>
  <sheetData>
    <row r="1" spans="6:47" ht="15" customHeight="1" x14ac:dyDescent="0.25"/>
    <row r="2" spans="6:47" ht="15" customHeight="1" x14ac:dyDescent="0.3">
      <c r="X2" s="2" t="s">
        <v>2</v>
      </c>
      <c r="AD2" s="126" t="s">
        <v>404</v>
      </c>
    </row>
    <row r="3" spans="6:47" ht="15" customHeight="1" x14ac:dyDescent="0.35">
      <c r="P3" s="3"/>
      <c r="Q3" s="3"/>
      <c r="R3" s="3"/>
      <c r="S3" s="3"/>
      <c r="T3" s="3"/>
      <c r="U3" s="3"/>
      <c r="X3" t="s">
        <v>9</v>
      </c>
      <c r="Y3" s="214">
        <f>LN(2)/AD4</f>
        <v>0.34657359027997264</v>
      </c>
      <c r="Z3" t="s">
        <v>405</v>
      </c>
      <c r="AD3" s="351">
        <v>35</v>
      </c>
    </row>
    <row r="4" spans="6:47" ht="15" customHeight="1" x14ac:dyDescent="0.25">
      <c r="X4" t="s">
        <v>10</v>
      </c>
      <c r="Y4" s="214">
        <f>LN(2)/AD5</f>
        <v>2.7725887222397813E-2</v>
      </c>
      <c r="Z4" t="s">
        <v>406</v>
      </c>
      <c r="AD4" s="351">
        <v>2</v>
      </c>
    </row>
    <row r="5" spans="6:47" ht="15" customHeight="1" x14ac:dyDescent="0.25">
      <c r="X5" t="s">
        <v>35</v>
      </c>
      <c r="Y5" s="214">
        <f>LN(2)/AD3</f>
        <v>1.980420515885558E-2</v>
      </c>
      <c r="Z5" t="s">
        <v>403</v>
      </c>
      <c r="AD5" s="126">
        <v>25</v>
      </c>
    </row>
    <row r="6" spans="6:47" ht="15" customHeight="1" x14ac:dyDescent="0.25">
      <c r="X6" t="s">
        <v>48</v>
      </c>
      <c r="Y6" s="214">
        <v>0.42</v>
      </c>
      <c r="Z6" t="s">
        <v>407</v>
      </c>
    </row>
    <row r="7" spans="6:47" ht="15" customHeight="1" x14ac:dyDescent="0.25">
      <c r="X7" t="s">
        <v>3</v>
      </c>
      <c r="Y7" s="54">
        <v>0.45900000000000002</v>
      </c>
      <c r="Z7" t="s">
        <v>289</v>
      </c>
    </row>
    <row r="8" spans="6:47" ht="15" customHeight="1" x14ac:dyDescent="0.25">
      <c r="X8" t="s">
        <v>31</v>
      </c>
      <c r="Y8" s="54">
        <v>2.0400000000000001E-2</v>
      </c>
      <c r="Z8" t="s">
        <v>290</v>
      </c>
    </row>
    <row r="9" spans="6:47" ht="15" customHeight="1" x14ac:dyDescent="0.25">
      <c r="X9" t="s">
        <v>37</v>
      </c>
      <c r="Y9" s="54">
        <v>0.14000000000000001</v>
      </c>
      <c r="Z9" t="s">
        <v>367</v>
      </c>
    </row>
    <row r="10" spans="6:47" ht="15" customHeight="1" x14ac:dyDescent="0.25">
      <c r="X10" t="s">
        <v>364</v>
      </c>
      <c r="Y10" s="54">
        <v>0.38</v>
      </c>
      <c r="Z10" t="s">
        <v>368</v>
      </c>
    </row>
    <row r="11" spans="6:47" ht="15" customHeight="1" x14ac:dyDescent="0.25">
      <c r="P11" s="10"/>
      <c r="Q11" s="10"/>
      <c r="R11" s="10"/>
      <c r="S11" s="10"/>
      <c r="T11" s="10"/>
      <c r="U11" s="10"/>
      <c r="X11" t="s">
        <v>365</v>
      </c>
      <c r="Y11" s="54">
        <v>0.105</v>
      </c>
      <c r="Z11" t="s">
        <v>369</v>
      </c>
    </row>
    <row r="12" spans="6:47" ht="15" customHeight="1" x14ac:dyDescent="0.25">
      <c r="P12" s="10"/>
      <c r="Q12" s="10"/>
      <c r="R12" s="10"/>
      <c r="S12" s="10"/>
      <c r="T12" s="10"/>
      <c r="U12" s="10"/>
      <c r="X12" t="s">
        <v>15</v>
      </c>
      <c r="Y12" s="347">
        <v>0.21</v>
      </c>
      <c r="Z12" t="s">
        <v>400</v>
      </c>
    </row>
    <row r="13" spans="6:47" ht="15" customHeight="1" x14ac:dyDescent="0.25">
      <c r="P13" s="10"/>
      <c r="Q13" s="10"/>
      <c r="R13" s="10"/>
      <c r="S13" s="10"/>
      <c r="T13" s="10"/>
      <c r="U13" s="10"/>
    </row>
    <row r="14" spans="6:47" ht="15" customHeight="1" x14ac:dyDescent="0.25">
      <c r="P14" s="10"/>
      <c r="Q14" s="10"/>
      <c r="R14" s="10"/>
      <c r="S14" s="10"/>
      <c r="T14" s="10"/>
      <c r="U14" s="10"/>
      <c r="Y14" s="54"/>
      <c r="AM14" s="212"/>
      <c r="AN14" s="212"/>
      <c r="AO14" s="216"/>
    </row>
    <row r="15" spans="6:47" ht="15" customHeight="1" x14ac:dyDescent="0.25">
      <c r="AM15" s="212"/>
      <c r="AN15" s="212"/>
      <c r="AO15" s="216"/>
    </row>
    <row r="16" spans="6:47" ht="15" customHeight="1" x14ac:dyDescent="0.25">
      <c r="F16" s="52"/>
      <c r="AL16" s="212"/>
      <c r="AM16" s="212"/>
      <c r="AN16" s="212"/>
      <c r="AO16" s="216"/>
      <c r="AP16" s="216"/>
      <c r="AQ16" s="216"/>
      <c r="AU16" s="4"/>
    </row>
    <row r="17" spans="1:52" ht="15" customHeight="1" x14ac:dyDescent="0.25"/>
    <row r="18" spans="1:52" ht="15" customHeight="1" x14ac:dyDescent="0.25"/>
    <row r="19" spans="1:52" ht="15" customHeight="1" x14ac:dyDescent="0.25">
      <c r="L19" s="11"/>
      <c r="M19" s="11"/>
      <c r="N19" s="11"/>
      <c r="O19" s="11"/>
      <c r="P19" s="11"/>
      <c r="Q19" s="11"/>
      <c r="R19" s="11"/>
      <c r="S19" s="11"/>
      <c r="T19" s="11"/>
      <c r="U19" s="11"/>
      <c r="V19" s="11"/>
      <c r="AA19" s="11"/>
      <c r="AB19" s="11"/>
      <c r="AC19" s="11"/>
      <c r="AD19" s="11"/>
      <c r="AE19" s="11"/>
      <c r="AF19" s="11"/>
      <c r="AG19" s="11"/>
      <c r="AH19" s="11"/>
      <c r="AI19" s="11"/>
      <c r="AJ19" s="212"/>
      <c r="AK19" s="212"/>
      <c r="AL19" s="212"/>
      <c r="AM19" s="212"/>
      <c r="AN19" s="212"/>
      <c r="AO19" s="212"/>
      <c r="AP19" s="212"/>
      <c r="AQ19" s="212"/>
      <c r="AR19" s="212"/>
    </row>
    <row r="20" spans="1:52" ht="15" customHeight="1" x14ac:dyDescent="0.25"/>
    <row r="21" spans="1:52" ht="15" customHeight="1" x14ac:dyDescent="0.3">
      <c r="B21" s="363" t="s">
        <v>25</v>
      </c>
      <c r="C21" s="363"/>
      <c r="D21" s="363"/>
      <c r="E21" s="363"/>
      <c r="F21" s="363"/>
      <c r="G21" s="363"/>
      <c r="H21" s="363"/>
      <c r="I21" s="363"/>
      <c r="J21" s="363"/>
      <c r="K21" s="363"/>
      <c r="L21" s="363"/>
      <c r="M21" s="363"/>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363"/>
      <c r="AK21" s="363"/>
      <c r="AL21" s="363"/>
      <c r="AM21" s="363"/>
      <c r="AN21" s="363"/>
      <c r="AO21" s="363"/>
      <c r="AP21" s="363"/>
      <c r="AQ21" s="363"/>
      <c r="AR21" s="363"/>
      <c r="AS21" s="363"/>
      <c r="AT21" s="363"/>
      <c r="AU21" s="363"/>
      <c r="AV21" s="363"/>
      <c r="AW21" s="363"/>
      <c r="AX21" s="363"/>
      <c r="AY21" s="363"/>
      <c r="AZ21" s="363"/>
    </row>
    <row r="22" spans="1:52" ht="15" customHeight="1" x14ac:dyDescent="0.3">
      <c r="C22" s="361" t="s">
        <v>19</v>
      </c>
      <c r="D22" s="361"/>
      <c r="E22" s="361"/>
      <c r="F22" s="361"/>
      <c r="G22" s="361"/>
      <c r="H22" s="361"/>
      <c r="I22" s="361"/>
      <c r="J22" s="361"/>
      <c r="K22" s="361"/>
      <c r="L22" s="361"/>
      <c r="M22" s="361"/>
      <c r="N22" s="361"/>
      <c r="O22" s="361"/>
      <c r="P22" s="361"/>
      <c r="Q22" s="361"/>
      <c r="R22" s="361"/>
      <c r="S22" s="361"/>
      <c r="T22" s="361"/>
      <c r="U22" s="361"/>
      <c r="V22" s="361"/>
      <c r="W22" s="361"/>
      <c r="X22" s="362" t="s">
        <v>60</v>
      </c>
      <c r="Y22" s="362"/>
      <c r="Z22" s="362"/>
      <c r="AA22" s="362"/>
      <c r="AB22" s="362"/>
      <c r="AC22" s="362"/>
      <c r="AD22" s="362"/>
      <c r="AE22" s="362"/>
      <c r="AF22" s="362"/>
      <c r="AG22" s="362"/>
      <c r="AH22" s="362"/>
      <c r="AI22" s="362"/>
      <c r="AJ22" s="362"/>
      <c r="AK22" s="362"/>
      <c r="AL22" s="362"/>
      <c r="AM22" s="362"/>
      <c r="AN22" s="362"/>
      <c r="AO22" s="362"/>
      <c r="AP22" s="362"/>
      <c r="AQ22" s="362"/>
      <c r="AR22" s="37"/>
      <c r="AS22" s="37"/>
      <c r="AT22" s="37"/>
      <c r="AU22" s="38"/>
      <c r="AV22" s="38"/>
      <c r="AW22" s="38"/>
      <c r="AX22" s="38"/>
      <c r="AY22" s="38"/>
      <c r="AZ22" s="38"/>
    </row>
    <row r="23" spans="1:52" ht="60.75" x14ac:dyDescent="0.3">
      <c r="A23" s="13" t="s">
        <v>4</v>
      </c>
      <c r="B23" s="14" t="s">
        <v>0</v>
      </c>
      <c r="C23" s="63" t="s">
        <v>7</v>
      </c>
      <c r="D23" s="5" t="s">
        <v>6</v>
      </c>
      <c r="E23" s="21" t="s">
        <v>41</v>
      </c>
      <c r="F23" s="58" t="s">
        <v>42</v>
      </c>
      <c r="G23" s="58" t="s">
        <v>43</v>
      </c>
      <c r="H23" s="58" t="s">
        <v>408</v>
      </c>
      <c r="I23" s="58" t="s">
        <v>471</v>
      </c>
      <c r="J23" s="58" t="s">
        <v>39</v>
      </c>
      <c r="K23" s="58" t="s">
        <v>40</v>
      </c>
      <c r="L23" s="58" t="s">
        <v>44</v>
      </c>
      <c r="M23" s="58" t="s">
        <v>36</v>
      </c>
      <c r="N23" s="15" t="s">
        <v>8</v>
      </c>
      <c r="O23" s="5" t="s">
        <v>11</v>
      </c>
      <c r="P23" s="5" t="s">
        <v>38</v>
      </c>
      <c r="Q23" s="15" t="s">
        <v>33</v>
      </c>
      <c r="R23" s="5" t="s">
        <v>34</v>
      </c>
      <c r="S23" s="58" t="s">
        <v>45</v>
      </c>
      <c r="T23" s="15" t="s">
        <v>46</v>
      </c>
      <c r="U23" s="5" t="s">
        <v>32</v>
      </c>
      <c r="V23" s="5" t="s">
        <v>30</v>
      </c>
      <c r="W23" s="5" t="s">
        <v>1</v>
      </c>
      <c r="X23" s="26" t="s">
        <v>5</v>
      </c>
      <c r="Y23" s="26" t="s">
        <v>6</v>
      </c>
      <c r="Z23" s="27" t="s">
        <v>41</v>
      </c>
      <c r="AA23" s="59" t="s">
        <v>42</v>
      </c>
      <c r="AB23" s="59" t="s">
        <v>43</v>
      </c>
      <c r="AC23" s="59" t="s">
        <v>408</v>
      </c>
      <c r="AD23" s="59" t="s">
        <v>39</v>
      </c>
      <c r="AE23" s="59" t="s">
        <v>40</v>
      </c>
      <c r="AF23" s="59" t="s">
        <v>44</v>
      </c>
      <c r="AG23" s="67" t="s">
        <v>36</v>
      </c>
      <c r="AH23" s="26" t="s">
        <v>8</v>
      </c>
      <c r="AI23" s="28" t="s">
        <v>11</v>
      </c>
      <c r="AJ23" s="28" t="s">
        <v>38</v>
      </c>
      <c r="AK23" s="26" t="s">
        <v>33</v>
      </c>
      <c r="AL23" s="28" t="s">
        <v>34</v>
      </c>
      <c r="AM23" s="28" t="s">
        <v>47</v>
      </c>
      <c r="AN23" s="26" t="s">
        <v>46</v>
      </c>
      <c r="AO23" s="28" t="s">
        <v>32</v>
      </c>
      <c r="AP23" s="28" t="s">
        <v>30</v>
      </c>
      <c r="AQ23" s="26" t="s">
        <v>1</v>
      </c>
      <c r="AR23" s="6" t="str">
        <f>"Climate benefit " &amp;C22 &amp; " ton CO2/ha"</f>
        <v>Climate benefit BAU 95% ton CO2/ha</v>
      </c>
      <c r="AS23" s="6" t="str">
        <f>"Climate benefit "&amp;AU22 &amp; " ton CO2/ha"</f>
        <v>Climate benefit  ton CO2/ha</v>
      </c>
      <c r="AT23" s="6" t="str">
        <f>"Diff "&amp;C22&amp;" and "&amp;AU22 &amp; " ton CO2/ha/year"</f>
        <v>Diff BAU 95% and  ton CO2/ha/year</v>
      </c>
      <c r="AU23" s="16" t="s">
        <v>12</v>
      </c>
      <c r="AW23" s="2"/>
    </row>
    <row r="24" spans="1:52" x14ac:dyDescent="0.25">
      <c r="A24" s="4">
        <v>0</v>
      </c>
      <c r="B24" s="4">
        <v>2023</v>
      </c>
      <c r="C24" s="39">
        <f>'2.1. Harvest 95%'!D4</f>
        <v>187.18</v>
      </c>
      <c r="D24" s="39"/>
      <c r="E24" s="39">
        <f>'2.1. Harvest 95%'!F4*k</f>
        <v>2.4255</v>
      </c>
      <c r="F24" s="64"/>
      <c r="G24" s="64"/>
      <c r="H24" s="64"/>
      <c r="I24" s="64"/>
      <c r="J24" s="64"/>
      <c r="K24" s="64"/>
      <c r="L24" s="64"/>
      <c r="M24" s="17"/>
      <c r="N24" s="7">
        <v>15</v>
      </c>
      <c r="O24" s="8"/>
      <c r="P24" s="8"/>
      <c r="Q24" s="61">
        <v>1.5</v>
      </c>
      <c r="R24" s="8"/>
      <c r="S24" s="8"/>
      <c r="T24" s="61">
        <v>0.05</v>
      </c>
      <c r="U24" s="8"/>
      <c r="V24" s="9"/>
      <c r="W24" s="9"/>
      <c r="X24" s="29">
        <f>'2.2 Harvest 75%'!D4</f>
        <v>187.23</v>
      </c>
      <c r="Y24" s="30"/>
      <c r="Z24" s="29"/>
      <c r="AA24" s="31"/>
      <c r="AB24" s="31"/>
      <c r="AC24" s="31"/>
      <c r="AD24" s="31"/>
      <c r="AE24" s="31"/>
      <c r="AF24" s="31"/>
      <c r="AG24" s="31"/>
      <c r="AH24" s="32">
        <f>N24</f>
        <v>15</v>
      </c>
      <c r="AI24" s="33"/>
      <c r="AJ24" s="33"/>
      <c r="AK24" s="32">
        <f>Q24</f>
        <v>1.5</v>
      </c>
      <c r="AL24" s="33"/>
      <c r="AM24" s="33"/>
      <c r="AN24" s="32">
        <f>T24</f>
        <v>0.05</v>
      </c>
      <c r="AO24" s="33"/>
      <c r="AP24" s="34"/>
      <c r="AQ24" s="34"/>
      <c r="AT24">
        <v>0</v>
      </c>
      <c r="AU24">
        <v>0</v>
      </c>
      <c r="AX24" s="1"/>
    </row>
    <row r="25" spans="1:52" x14ac:dyDescent="0.25">
      <c r="A25" s="4">
        <v>5</v>
      </c>
      <c r="B25" s="18">
        <f t="shared" ref="B25:B54" si="0">B24+5</f>
        <v>2028</v>
      </c>
      <c r="C25" s="39">
        <f>'2.1. Harvest 95%'!D5</f>
        <v>187.12</v>
      </c>
      <c r="D25" s="22">
        <f>C25-C24</f>
        <v>-6.0000000000002274E-2</v>
      </c>
      <c r="E25" s="72">
        <f>'2.1. Harvest 95%'!F5*k</f>
        <v>2.4842999999999997</v>
      </c>
      <c r="F25" s="72">
        <f>'2.1. Harvest 95%'!G5*k</f>
        <v>1.6463999999999999</v>
      </c>
      <c r="G25" s="72">
        <f>'2.1. Harvest 95%'!H5*k</f>
        <v>0.14280000000000001</v>
      </c>
      <c r="H25" s="72">
        <f>'2.1. Harvest 95%'!I5/2</f>
        <v>0.13500000000000001</v>
      </c>
      <c r="I25" s="72"/>
      <c r="J25" s="72">
        <f>p*E25</f>
        <v>1.1402937</v>
      </c>
      <c r="K25" s="72">
        <f t="shared" ref="K25:K54" si="1">F25*paperpulp+E25*(ppaperboard+papertimb)</f>
        <v>1.2342854999999999</v>
      </c>
      <c r="L25" s="72">
        <f>E25*pboard</f>
        <v>5.0679719999999998E-2</v>
      </c>
      <c r="M25" s="57">
        <f>J25</f>
        <v>1.1402937</v>
      </c>
      <c r="N25" s="8">
        <f t="shared" ref="N25:N54" si="2">N24*EXP(-qsawn*5)+M25</f>
        <v>14.198552149441863</v>
      </c>
      <c r="O25" s="8">
        <f>N25-N24</f>
        <v>-0.80144785055813728</v>
      </c>
      <c r="P25" s="22">
        <f>K25</f>
        <v>1.2342854999999999</v>
      </c>
      <c r="Q25" s="8">
        <f t="shared" ref="Q25:Q54" si="3">Q24*EXP(-qpap*5)+P25</f>
        <v>1.4994505429449552</v>
      </c>
      <c r="R25" s="8">
        <f>Q25-Q24</f>
        <v>-5.49457055044833E-4</v>
      </c>
      <c r="S25" s="8">
        <f>L25</f>
        <v>5.0679719999999998E-2</v>
      </c>
      <c r="T25" s="8">
        <f t="shared" ref="T25:T54" si="4">T24*EXP(-qpap*5)+S25</f>
        <v>5.9518554764831845E-2</v>
      </c>
      <c r="U25" s="8">
        <f>T25-T24</f>
        <v>9.5185547648318422E-3</v>
      </c>
      <c r="V25" s="53">
        <f>(E25+F25+G25+H25)*SFtot</f>
        <v>1.8515699999999995</v>
      </c>
      <c r="W25" s="53">
        <f t="shared" ref="W25:W54" si="5">D25+V25+R25+U25+O25</f>
        <v>0.99909124715164688</v>
      </c>
      <c r="X25" s="29">
        <f>'2.2 Harvest 75%'!D5</f>
        <v>188.56</v>
      </c>
      <c r="Y25" s="35">
        <f>X25-X24</f>
        <v>1.3300000000000125</v>
      </c>
      <c r="Z25" s="68">
        <f>'2.2 Harvest 75%'!F5*k</f>
        <v>1.9130999999999998</v>
      </c>
      <c r="AA25" s="68">
        <f>'2.2 Harvest 75%'!G5*k</f>
        <v>1.3965000000000001</v>
      </c>
      <c r="AB25" s="68">
        <f>'2.2 Harvest 75%'!H5*k</f>
        <v>0.11760000000000001</v>
      </c>
      <c r="AC25" s="68">
        <f>'2.2 Harvest 75%'!I5/2</f>
        <v>0.11</v>
      </c>
      <c r="AD25" s="68">
        <f>p*Z25</f>
        <v>0.87811289999999997</v>
      </c>
      <c r="AE25" s="348">
        <f t="shared" ref="AE25:AE54" si="6">AA25*paperpulp+Z25*(ppaperboard+papertimb)</f>
        <v>0.99937950000000009</v>
      </c>
      <c r="AF25" s="68">
        <f>Z25*pboard</f>
        <v>3.9027239999999998E-2</v>
      </c>
      <c r="AG25" s="33">
        <f>AD25</f>
        <v>0.87811289999999997</v>
      </c>
      <c r="AH25" s="33">
        <f>AH24*EXP(-qsawn*5)+AG25</f>
        <v>13.936371349441862</v>
      </c>
      <c r="AI25" s="33">
        <f>AH25-AH24</f>
        <v>-1.0636286505581385</v>
      </c>
      <c r="AJ25" s="33">
        <f>AE25</f>
        <v>0.99937950000000009</v>
      </c>
      <c r="AK25" s="33">
        <f>AK24*EXP(-qpap*5)+AJ25</f>
        <v>1.2645445429449556</v>
      </c>
      <c r="AL25" s="33">
        <f>AK25-AK24</f>
        <v>-0.23545545705504445</v>
      </c>
      <c r="AM25" s="33">
        <f>AF25</f>
        <v>3.9027239999999998E-2</v>
      </c>
      <c r="AN25" s="33">
        <f t="shared" ref="AN25:AN54" si="7">AN24*EXP(-qpap*5)+AM25</f>
        <v>4.7866074764831845E-2</v>
      </c>
      <c r="AO25" s="33">
        <f>AN25-AN24</f>
        <v>-2.1339252351681576E-3</v>
      </c>
      <c r="AP25" s="56">
        <f>(AA25+Z25+AB25+AC25)*SFtot</f>
        <v>1.4856239999999996</v>
      </c>
      <c r="AQ25" s="56">
        <f>Y25+AP25+AL25+AO25+AI25</f>
        <v>1.514405967151661</v>
      </c>
      <c r="AR25" s="10">
        <f>W25*3.67/5</f>
        <v>0.73333297540930875</v>
      </c>
      <c r="AS25" s="10">
        <f>AQ25*3.67/5</f>
        <v>1.1115739798893192</v>
      </c>
      <c r="AT25" s="10">
        <f>(AS25-AR25)</f>
        <v>0.37824100448001041</v>
      </c>
      <c r="AU25" s="10">
        <f>SUM(AT$25:AT25)*5</f>
        <v>1.8912050224000521</v>
      </c>
      <c r="AX25" s="1"/>
    </row>
    <row r="26" spans="1:52" x14ac:dyDescent="0.25">
      <c r="A26" s="4">
        <v>10</v>
      </c>
      <c r="B26" s="18">
        <f t="shared" si="0"/>
        <v>2033</v>
      </c>
      <c r="C26" s="39">
        <f>'2.1. Harvest 95%'!D6</f>
        <v>187.21</v>
      </c>
      <c r="D26" s="22">
        <f t="shared" ref="D26:D54" si="8">C26-C25</f>
        <v>9.0000000000003411E-2</v>
      </c>
      <c r="E26" s="72">
        <f>'2.1. Harvest 95%'!F6*k</f>
        <v>2.3519999999999999</v>
      </c>
      <c r="F26" s="72">
        <f>'2.1. Harvest 95%'!G6*k</f>
        <v>1.7094</v>
      </c>
      <c r="G26" s="72">
        <f>'2.1. Harvest 95%'!H6*k</f>
        <v>0.14280000000000001</v>
      </c>
      <c r="H26" s="72">
        <f>'2.1. Harvest 95%'!I6/2</f>
        <v>0.16</v>
      </c>
      <c r="I26" s="72"/>
      <c r="J26" s="72">
        <f t="shared" ref="J26:J54" si="9">p*E26</f>
        <v>1.0795680000000001</v>
      </c>
      <c r="K26" s="72">
        <f t="shared" si="1"/>
        <v>1.2258119999999999</v>
      </c>
      <c r="L26" s="72">
        <f t="shared" ref="L26:L54" si="10">E26*pboard</f>
        <v>4.7980800000000004E-2</v>
      </c>
      <c r="M26" s="57">
        <f t="shared" ref="M26:M54" si="11">J26</f>
        <v>1.0795680000000001</v>
      </c>
      <c r="N26" s="8">
        <f t="shared" si="2"/>
        <v>13.440125571686007</v>
      </c>
      <c r="O26" s="8">
        <f t="shared" ref="O26:O54" si="12">N26-N25</f>
        <v>-0.75842657775585565</v>
      </c>
      <c r="P26" s="22">
        <f t="shared" ref="P26:P54" si="13">K26</f>
        <v>1.2258119999999999</v>
      </c>
      <c r="Q26" s="8">
        <f t="shared" si="3"/>
        <v>1.4908799117425571</v>
      </c>
      <c r="R26" s="8">
        <f t="shared" ref="R26:R54" si="14">Q26-Q25</f>
        <v>-8.5706312023980935E-3</v>
      </c>
      <c r="S26" s="8">
        <f t="shared" ref="S26:S54" si="15">L26</f>
        <v>4.7980800000000004E-2</v>
      </c>
      <c r="T26" s="8">
        <f t="shared" si="4"/>
        <v>5.8502293420158877E-2</v>
      </c>
      <c r="U26" s="8">
        <f t="shared" ref="U26:U54" si="16">T26-T25</f>
        <v>-1.0162613446729682E-3</v>
      </c>
      <c r="V26" s="53">
        <f t="shared" ref="V26:V54" si="17">(E26+F26+G26+H26)*SFtot</f>
        <v>1.832964</v>
      </c>
      <c r="W26" s="53">
        <f t="shared" si="5"/>
        <v>1.1549505296970768</v>
      </c>
      <c r="X26" s="29">
        <f>'2.2 Harvest 75%'!D6</f>
        <v>190.28</v>
      </c>
      <c r="Y26" s="35">
        <f t="shared" ref="Y26:Y54" si="18">X26-X25</f>
        <v>1.7199999999999989</v>
      </c>
      <c r="Z26" s="68">
        <f>'2.2 Harvest 75%'!F6*k</f>
        <v>1.9991999999999999</v>
      </c>
      <c r="AA26" s="68">
        <f>'2.2 Harvest 75%'!G6*k</f>
        <v>1.323</v>
      </c>
      <c r="AB26" s="68">
        <f>'2.2 Harvest 75%'!H6*k</f>
        <v>0.11550000000000001</v>
      </c>
      <c r="AC26" s="68">
        <f>'2.2 Harvest 75%'!I6/2</f>
        <v>0.115</v>
      </c>
      <c r="AD26" s="68">
        <f t="shared" ref="AD26:AD54" si="19">p*Z26</f>
        <v>0.91763280000000003</v>
      </c>
      <c r="AE26" s="348">
        <f t="shared" si="6"/>
        <v>0.99254399999999987</v>
      </c>
      <c r="AF26" s="68">
        <f t="shared" ref="AF26:AF54" si="20">Z26*pboard</f>
        <v>4.0783680000000003E-2</v>
      </c>
      <c r="AG26" s="33">
        <f t="shared" ref="AG26:AG54" si="21">AD26</f>
        <v>0.91763280000000003</v>
      </c>
      <c r="AH26" s="33">
        <f t="shared" ref="AH26:AH54" si="22">AH25*EXP(-qsawn*5)+AG26</f>
        <v>13.049948728560578</v>
      </c>
      <c r="AI26" s="33">
        <f t="shared" ref="AI26:AI54" si="23">AH26-AH25</f>
        <v>-0.88642262088128376</v>
      </c>
      <c r="AJ26" s="33">
        <f t="shared" ref="AJ26:AJ54" si="24">AE26</f>
        <v>0.99254399999999987</v>
      </c>
      <c r="AK26" s="33">
        <f t="shared" ref="AK26:AK54" si="25">AK25*EXP(-qpap*5)+AJ26</f>
        <v>1.2160860053572051</v>
      </c>
      <c r="AL26" s="33">
        <f t="shared" ref="AL26:AL54" si="26">AK26-AK25</f>
        <v>-4.8458537587750428E-2</v>
      </c>
      <c r="AM26" s="33">
        <f t="shared" ref="AM26:AM54" si="27">AF26</f>
        <v>4.0783680000000003E-2</v>
      </c>
      <c r="AN26" s="33">
        <f t="shared" si="7"/>
        <v>4.9245286513748723E-2</v>
      </c>
      <c r="AO26" s="33">
        <f t="shared" ref="AO26:AO54" si="28">AN26-AN25</f>
        <v>1.3792117489168781E-3</v>
      </c>
      <c r="AP26" s="56">
        <f t="shared" ref="AP26:AP54" si="29">(AA26+Z26+AB26+AC26)*SFtot</f>
        <v>1.4921339999999998</v>
      </c>
      <c r="AQ26" s="56">
        <f t="shared" ref="AQ26:AQ54" si="30">Y26+AP26+AL26+AO26+AI26</f>
        <v>2.2786320532798818</v>
      </c>
      <c r="AR26" s="10">
        <f t="shared" ref="AR26:AR54" si="31">W26*3.67/5</f>
        <v>0.84773368879765432</v>
      </c>
      <c r="AS26" s="10">
        <f t="shared" ref="AS26:AS54" si="32">AQ26*3.67/5</f>
        <v>1.6725159271074332</v>
      </c>
      <c r="AT26" s="10">
        <f t="shared" ref="AT26:AT54" si="33">(AS26-AR26)</f>
        <v>0.82478223830977893</v>
      </c>
      <c r="AU26" s="10">
        <f>SUM(AT$25:AT26)*5</f>
        <v>6.0151162139489465</v>
      </c>
      <c r="AX26" s="1"/>
    </row>
    <row r="27" spans="1:52" x14ac:dyDescent="0.25">
      <c r="A27" s="4">
        <v>15</v>
      </c>
      <c r="B27" s="18">
        <f t="shared" si="0"/>
        <v>2038</v>
      </c>
      <c r="C27" s="39">
        <f>'2.1. Harvest 95%'!D7</f>
        <v>187.3</v>
      </c>
      <c r="D27" s="22">
        <f t="shared" si="8"/>
        <v>9.0000000000003411E-2</v>
      </c>
      <c r="E27" s="72">
        <f>'2.1. Harvest 95%'!F7*k</f>
        <v>2.1923999999999997</v>
      </c>
      <c r="F27" s="72">
        <f>'2.1. Harvest 95%'!G7*k</f>
        <v>1.6862999999999999</v>
      </c>
      <c r="G27" s="72">
        <f>'2.1. Harvest 95%'!H7*k</f>
        <v>0.1386</v>
      </c>
      <c r="H27" s="72">
        <f>'2.1. Harvest 95%'!I7/2</f>
        <v>0.12</v>
      </c>
      <c r="I27" s="72"/>
      <c r="J27" s="72">
        <f t="shared" si="9"/>
        <v>1.0063115999999999</v>
      </c>
      <c r="K27" s="72">
        <f t="shared" si="1"/>
        <v>1.1779319999999998</v>
      </c>
      <c r="L27" s="72">
        <f t="shared" si="10"/>
        <v>4.4724959999999994E-2</v>
      </c>
      <c r="M27" s="57">
        <f t="shared" si="11"/>
        <v>1.0063115999999999</v>
      </c>
      <c r="N27" s="8">
        <f t="shared" si="2"/>
        <v>12.706620487201896</v>
      </c>
      <c r="O27" s="8">
        <f t="shared" si="12"/>
        <v>-0.73350508448411134</v>
      </c>
      <c r="P27" s="22">
        <f t="shared" si="13"/>
        <v>1.1779319999999998</v>
      </c>
      <c r="Q27" s="8">
        <f t="shared" si="3"/>
        <v>1.4414848238819906</v>
      </c>
      <c r="R27" s="8">
        <f t="shared" si="14"/>
        <v>-4.9395087860566456E-2</v>
      </c>
      <c r="S27" s="8">
        <f t="shared" si="15"/>
        <v>4.4724959999999994E-2</v>
      </c>
      <c r="T27" s="8">
        <f t="shared" si="4"/>
        <v>5.5066802098089868E-2</v>
      </c>
      <c r="U27" s="8">
        <f t="shared" si="16"/>
        <v>-3.4354913220690092E-3</v>
      </c>
      <c r="V27" s="53">
        <f t="shared" si="17"/>
        <v>1.7376659999999999</v>
      </c>
      <c r="W27" s="53">
        <f t="shared" si="5"/>
        <v>1.0413303363332564</v>
      </c>
      <c r="X27" s="29">
        <f>'2.2 Harvest 75%'!D7</f>
        <v>192.2</v>
      </c>
      <c r="Y27" s="35">
        <f t="shared" si="18"/>
        <v>1.9199999999999875</v>
      </c>
      <c r="Z27" s="68">
        <f>'2.2 Harvest 75%'!F7*k</f>
        <v>1.9215</v>
      </c>
      <c r="AA27" s="68">
        <f>'2.2 Harvest 75%'!G7*k</f>
        <v>1.3061999999999998</v>
      </c>
      <c r="AB27" s="68">
        <f>'2.2 Harvest 75%'!H7*k</f>
        <v>0.1134</v>
      </c>
      <c r="AC27" s="68">
        <f>'2.2 Harvest 75%'!I7/2</f>
        <v>0.09</v>
      </c>
      <c r="AD27" s="68">
        <f t="shared" si="19"/>
        <v>0.88196850000000004</v>
      </c>
      <c r="AE27" s="348">
        <f t="shared" si="6"/>
        <v>0.96712349999999991</v>
      </c>
      <c r="AF27" s="68">
        <f t="shared" si="20"/>
        <v>3.91986E-2</v>
      </c>
      <c r="AG27" s="33">
        <f t="shared" si="21"/>
        <v>0.88196850000000004</v>
      </c>
      <c r="AH27" s="33">
        <f t="shared" si="22"/>
        <v>12.242608716633949</v>
      </c>
      <c r="AI27" s="33">
        <f t="shared" si="23"/>
        <v>-0.80734001192662852</v>
      </c>
      <c r="AJ27" s="33">
        <f t="shared" si="24"/>
        <v>0.96712349999999991</v>
      </c>
      <c r="AK27" s="33">
        <f t="shared" si="25"/>
        <v>1.1820991652235349</v>
      </c>
      <c r="AL27" s="33">
        <f t="shared" si="26"/>
        <v>-3.398684013367026E-2</v>
      </c>
      <c r="AM27" s="33">
        <f t="shared" si="27"/>
        <v>3.91986E-2</v>
      </c>
      <c r="AN27" s="33">
        <f t="shared" si="7"/>
        <v>4.7904019008836542E-2</v>
      </c>
      <c r="AO27" s="33">
        <f t="shared" si="28"/>
        <v>-1.3412675049121817E-3</v>
      </c>
      <c r="AP27" s="56">
        <f t="shared" si="29"/>
        <v>1.4410619999999996</v>
      </c>
      <c r="AQ27" s="56">
        <f t="shared" si="30"/>
        <v>2.5183938804347763</v>
      </c>
      <c r="AR27" s="10">
        <f t="shared" si="31"/>
        <v>0.76433646686861023</v>
      </c>
      <c r="AS27" s="10">
        <f t="shared" si="32"/>
        <v>1.8485011082391256</v>
      </c>
      <c r="AT27" s="10">
        <f t="shared" si="33"/>
        <v>1.0841646413705153</v>
      </c>
      <c r="AU27" s="10">
        <f>SUM(AT$25:AT27)*5</f>
        <v>11.435939420801521</v>
      </c>
      <c r="AX27" s="1"/>
    </row>
    <row r="28" spans="1:52" x14ac:dyDescent="0.25">
      <c r="A28" s="4">
        <v>20</v>
      </c>
      <c r="B28" s="18">
        <f t="shared" si="0"/>
        <v>2043</v>
      </c>
      <c r="C28" s="39">
        <f>'2.1. Harvest 95%'!D8</f>
        <v>187.56</v>
      </c>
      <c r="D28" s="22">
        <f t="shared" si="8"/>
        <v>0.25999999999999091</v>
      </c>
      <c r="E28" s="72">
        <f>'2.1. Harvest 95%'!F8*k</f>
        <v>2.0055000000000001</v>
      </c>
      <c r="F28" s="72">
        <f>'2.1. Harvest 95%'!G8*k</f>
        <v>1.8837000000000002</v>
      </c>
      <c r="G28" s="72">
        <f>'2.1. Harvest 95%'!H8*k</f>
        <v>0.14489999999999997</v>
      </c>
      <c r="H28" s="72">
        <f>'2.1. Harvest 95%'!I8/2</f>
        <v>0.13500000000000001</v>
      </c>
      <c r="I28" s="72"/>
      <c r="J28" s="72">
        <f t="shared" si="9"/>
        <v>0.92052450000000008</v>
      </c>
      <c r="K28" s="72">
        <f t="shared" si="1"/>
        <v>1.2071535</v>
      </c>
      <c r="L28" s="72">
        <f t="shared" si="10"/>
        <v>4.0912200000000003E-2</v>
      </c>
      <c r="M28" s="57">
        <f t="shared" si="11"/>
        <v>0.92052450000000008</v>
      </c>
      <c r="N28" s="8">
        <f t="shared" si="2"/>
        <v>11.982280122723683</v>
      </c>
      <c r="O28" s="8">
        <f t="shared" si="12"/>
        <v>-0.72434036447821271</v>
      </c>
      <c r="P28" s="22">
        <f t="shared" si="13"/>
        <v>1.2071535</v>
      </c>
      <c r="Q28" s="8">
        <f t="shared" si="3"/>
        <v>1.461974423486113</v>
      </c>
      <c r="R28" s="8">
        <f t="shared" si="14"/>
        <v>2.0489599604122333E-2</v>
      </c>
      <c r="S28" s="8">
        <f t="shared" si="15"/>
        <v>4.0912200000000003E-2</v>
      </c>
      <c r="T28" s="8">
        <f t="shared" si="4"/>
        <v>5.064672729545424E-2</v>
      </c>
      <c r="U28" s="8">
        <f t="shared" si="16"/>
        <v>-4.4200748026356276E-3</v>
      </c>
      <c r="V28" s="53">
        <f t="shared" si="17"/>
        <v>1.7510220000000001</v>
      </c>
      <c r="W28" s="53">
        <f t="shared" si="5"/>
        <v>1.3027511603232647</v>
      </c>
      <c r="X28" s="29">
        <f>'2.2 Harvest 75%'!D8</f>
        <v>194.5</v>
      </c>
      <c r="Y28" s="35">
        <f t="shared" si="18"/>
        <v>2.3000000000000114</v>
      </c>
      <c r="Z28" s="68">
        <f>'2.2 Harvest 75%'!F8*k</f>
        <v>1.8732</v>
      </c>
      <c r="AA28" s="68">
        <f>'2.2 Harvest 75%'!G8*k</f>
        <v>1.4238</v>
      </c>
      <c r="AB28" s="68">
        <f>'2.2 Harvest 75%'!H8*k</f>
        <v>0.11760000000000001</v>
      </c>
      <c r="AC28" s="68">
        <f>'2.2 Harvest 75%'!I8/2</f>
        <v>0.125</v>
      </c>
      <c r="AD28" s="68">
        <f t="shared" si="19"/>
        <v>0.85979879999999997</v>
      </c>
      <c r="AE28" s="348">
        <f t="shared" si="6"/>
        <v>0.99997800000000003</v>
      </c>
      <c r="AF28" s="68">
        <f t="shared" si="20"/>
        <v>3.8213280000000002E-2</v>
      </c>
      <c r="AG28" s="33">
        <f t="shared" si="21"/>
        <v>0.85979879999999997</v>
      </c>
      <c r="AH28" s="33">
        <f t="shared" si="22"/>
        <v>11.517608714479724</v>
      </c>
      <c r="AI28" s="33">
        <f t="shared" si="23"/>
        <v>-0.72500000215422489</v>
      </c>
      <c r="AJ28" s="33">
        <f t="shared" si="24"/>
        <v>0.99997800000000003</v>
      </c>
      <c r="AK28" s="33">
        <f t="shared" si="25"/>
        <v>1.2089455839411296</v>
      </c>
      <c r="AL28" s="33">
        <f t="shared" si="26"/>
        <v>2.6846418717594744E-2</v>
      </c>
      <c r="AM28" s="33">
        <f t="shared" si="27"/>
        <v>3.8213280000000002E-2</v>
      </c>
      <c r="AN28" s="33">
        <f t="shared" si="7"/>
        <v>4.66815941718094E-2</v>
      </c>
      <c r="AO28" s="33">
        <f t="shared" si="28"/>
        <v>-1.2224248370271418E-3</v>
      </c>
      <c r="AP28" s="56">
        <f t="shared" si="29"/>
        <v>1.4866319999999997</v>
      </c>
      <c r="AQ28" s="56">
        <f t="shared" si="30"/>
        <v>3.0872559917263538</v>
      </c>
      <c r="AR28" s="10">
        <f t="shared" si="31"/>
        <v>0.95621935167727623</v>
      </c>
      <c r="AS28" s="10">
        <f t="shared" si="32"/>
        <v>2.2660458979271434</v>
      </c>
      <c r="AT28" s="10">
        <f t="shared" si="33"/>
        <v>1.3098265462498673</v>
      </c>
      <c r="AU28" s="10">
        <f>SUM(AT$25:AT28)*5</f>
        <v>17.985072152050858</v>
      </c>
      <c r="AX28" s="1"/>
    </row>
    <row r="29" spans="1:52" x14ac:dyDescent="0.25">
      <c r="A29" s="4">
        <v>25</v>
      </c>
      <c r="B29" s="18">
        <f t="shared" si="0"/>
        <v>2048</v>
      </c>
      <c r="C29" s="39">
        <f>'2.1. Harvest 95%'!D9</f>
        <v>188.29</v>
      </c>
      <c r="D29" s="22">
        <f t="shared" si="8"/>
        <v>0.72999999999998977</v>
      </c>
      <c r="E29" s="72">
        <f>'2.1. Harvest 95%'!F9*k</f>
        <v>2.0705999999999998</v>
      </c>
      <c r="F29" s="72">
        <f>'2.1. Harvest 95%'!G9*k</f>
        <v>1.9047000000000001</v>
      </c>
      <c r="G29" s="72">
        <f>'2.1. Harvest 95%'!H9*k</f>
        <v>0.14699999999999999</v>
      </c>
      <c r="H29" s="72">
        <f>'2.1. Harvest 95%'!I9/2</f>
        <v>0.155</v>
      </c>
      <c r="I29" s="72"/>
      <c r="J29" s="72">
        <f t="shared" si="9"/>
        <v>0.95040539999999996</v>
      </c>
      <c r="K29" s="72">
        <f t="shared" si="1"/>
        <v>1.2310829999999999</v>
      </c>
      <c r="L29" s="72">
        <f t="shared" si="10"/>
        <v>4.2240239999999998E-2</v>
      </c>
      <c r="M29" s="57">
        <f t="shared" si="11"/>
        <v>0.95040539999999996</v>
      </c>
      <c r="N29" s="8">
        <f t="shared" si="2"/>
        <v>11.381586110409053</v>
      </c>
      <c r="O29" s="8">
        <f t="shared" si="12"/>
        <v>-0.60069401231463004</v>
      </c>
      <c r="P29" s="22">
        <f t="shared" si="13"/>
        <v>1.2310829999999999</v>
      </c>
      <c r="Q29" s="8">
        <f t="shared" si="3"/>
        <v>1.4895260071920808</v>
      </c>
      <c r="R29" s="8">
        <f t="shared" si="14"/>
        <v>2.7551583705967886E-2</v>
      </c>
      <c r="S29" s="8">
        <f t="shared" si="15"/>
        <v>4.2240239999999998E-2</v>
      </c>
      <c r="T29" s="8">
        <f t="shared" si="4"/>
        <v>5.1193401078880374E-2</v>
      </c>
      <c r="U29" s="8">
        <f t="shared" si="16"/>
        <v>5.4667378342613399E-4</v>
      </c>
      <c r="V29" s="53">
        <f t="shared" si="17"/>
        <v>1.7964660000000001</v>
      </c>
      <c r="W29" s="53">
        <f t="shared" si="5"/>
        <v>1.9538702451747541</v>
      </c>
      <c r="X29" s="29">
        <f>'2.2 Harvest 75%'!D9</f>
        <v>196.9</v>
      </c>
      <c r="Y29" s="35">
        <f t="shared" si="18"/>
        <v>2.4000000000000057</v>
      </c>
      <c r="Z29" s="68">
        <f>'2.2 Harvest 75%'!F9*k</f>
        <v>1.8437999999999999</v>
      </c>
      <c r="AA29" s="68">
        <f>'2.2 Harvest 75%'!G9*k</f>
        <v>1.5371999999999999</v>
      </c>
      <c r="AB29" s="68">
        <f>'2.2 Harvest 75%'!H9*k</f>
        <v>0.12179999999999999</v>
      </c>
      <c r="AC29" s="68">
        <f>'2.2 Harvest 75%'!I9/2</f>
        <v>0.11</v>
      </c>
      <c r="AD29" s="68">
        <f t="shared" si="19"/>
        <v>0.84630419999999995</v>
      </c>
      <c r="AE29" s="348">
        <f t="shared" si="6"/>
        <v>1.0358669999999999</v>
      </c>
      <c r="AF29" s="68">
        <f t="shared" si="20"/>
        <v>3.7613519999999998E-2</v>
      </c>
      <c r="AG29" s="33">
        <f t="shared" si="21"/>
        <v>0.84630419999999995</v>
      </c>
      <c r="AH29" s="33">
        <f t="shared" si="22"/>
        <v>10.872964954214673</v>
      </c>
      <c r="AI29" s="33">
        <f t="shared" si="23"/>
        <v>-0.64464376026505121</v>
      </c>
      <c r="AJ29" s="33">
        <f t="shared" si="24"/>
        <v>1.0358669999999999</v>
      </c>
      <c r="AK29" s="33">
        <f t="shared" si="25"/>
        <v>1.2495804051225756</v>
      </c>
      <c r="AL29" s="33">
        <f t="shared" si="26"/>
        <v>4.0634821181446013E-2</v>
      </c>
      <c r="AM29" s="33">
        <f t="shared" si="27"/>
        <v>3.7613519999999998E-2</v>
      </c>
      <c r="AN29" s="33">
        <f t="shared" si="7"/>
        <v>4.5865737948871207E-2</v>
      </c>
      <c r="AO29" s="33">
        <f t="shared" si="28"/>
        <v>-8.1585622293819243E-4</v>
      </c>
      <c r="AP29" s="56">
        <f t="shared" si="29"/>
        <v>1.5173759999999998</v>
      </c>
      <c r="AQ29" s="56">
        <f t="shared" si="30"/>
        <v>3.3125512046934622</v>
      </c>
      <c r="AR29" s="10">
        <f t="shared" si="31"/>
        <v>1.4341407599582694</v>
      </c>
      <c r="AS29" s="10">
        <f t="shared" si="32"/>
        <v>2.4314125842450012</v>
      </c>
      <c r="AT29" s="10">
        <f t="shared" si="33"/>
        <v>0.99727182428673178</v>
      </c>
      <c r="AU29" s="10">
        <f>SUM(AT$25:AT29)*5</f>
        <v>22.971431273484519</v>
      </c>
      <c r="AX29" s="1"/>
    </row>
    <row r="30" spans="1:52" x14ac:dyDescent="0.25">
      <c r="A30" s="4">
        <v>30</v>
      </c>
      <c r="B30" s="18">
        <f t="shared" si="0"/>
        <v>2053</v>
      </c>
      <c r="C30" s="39">
        <f>'2.1. Harvest 95%'!D10</f>
        <v>189.11</v>
      </c>
      <c r="D30" s="22">
        <f t="shared" si="8"/>
        <v>0.8200000000000216</v>
      </c>
      <c r="E30" s="72">
        <f>'2.1. Harvest 95%'!F10*k</f>
        <v>2.1902999999999997</v>
      </c>
      <c r="F30" s="72">
        <f>'2.1. Harvest 95%'!G10*k</f>
        <v>1.8878999999999999</v>
      </c>
      <c r="G30" s="72">
        <f>'2.1. Harvest 95%'!H10*k</f>
        <v>0.14909999999999998</v>
      </c>
      <c r="H30" s="72">
        <f>'2.1. Harvest 95%'!I10/2</f>
        <v>0.105</v>
      </c>
      <c r="I30" s="72"/>
      <c r="J30" s="72">
        <f t="shared" si="9"/>
        <v>1.0053477</v>
      </c>
      <c r="K30" s="72">
        <f t="shared" si="1"/>
        <v>1.2540255</v>
      </c>
      <c r="L30" s="72">
        <f t="shared" si="10"/>
        <v>4.4682119999999999E-2</v>
      </c>
      <c r="M30" s="57">
        <f t="shared" si="11"/>
        <v>1.0053477</v>
      </c>
      <c r="N30" s="8">
        <f t="shared" si="2"/>
        <v>10.913593899619944</v>
      </c>
      <c r="O30" s="8">
        <f t="shared" si="12"/>
        <v>-0.46799221078910946</v>
      </c>
      <c r="P30" s="22">
        <f t="shared" si="13"/>
        <v>1.2540255</v>
      </c>
      <c r="Q30" s="8">
        <f t="shared" si="3"/>
        <v>1.5173389851098107</v>
      </c>
      <c r="R30" s="8">
        <f t="shared" si="14"/>
        <v>2.7812977917729853E-2</v>
      </c>
      <c r="S30" s="8">
        <f t="shared" si="15"/>
        <v>4.4682119999999999E-2</v>
      </c>
      <c r="T30" s="8">
        <f t="shared" si="4"/>
        <v>5.3731920263719757E-2</v>
      </c>
      <c r="U30" s="8">
        <f t="shared" si="16"/>
        <v>2.5385191848393829E-3</v>
      </c>
      <c r="V30" s="53">
        <f t="shared" si="17"/>
        <v>1.819566</v>
      </c>
      <c r="W30" s="53">
        <f t="shared" si="5"/>
        <v>2.2019252863134815</v>
      </c>
      <c r="X30" s="29">
        <f>'2.2 Harvest 75%'!D10</f>
        <v>199.47</v>
      </c>
      <c r="Y30" s="35">
        <f t="shared" si="18"/>
        <v>2.5699999999999932</v>
      </c>
      <c r="Z30" s="68">
        <f>'2.2 Harvest 75%'!F10*k</f>
        <v>2.0390999999999999</v>
      </c>
      <c r="AA30" s="68">
        <f>'2.2 Harvest 75%'!G10*k</f>
        <v>1.4279999999999999</v>
      </c>
      <c r="AB30" s="68">
        <f>'2.2 Harvest 75%'!H10*k</f>
        <v>0.12179999999999999</v>
      </c>
      <c r="AC30" s="68">
        <f>'2.2 Harvest 75%'!I10/2</f>
        <v>0.12</v>
      </c>
      <c r="AD30" s="68">
        <f t="shared" si="19"/>
        <v>0.93594690000000003</v>
      </c>
      <c r="AE30" s="348">
        <f t="shared" si="6"/>
        <v>1.0422194999999999</v>
      </c>
      <c r="AF30" s="68">
        <f t="shared" si="20"/>
        <v>4.1597639999999998E-2</v>
      </c>
      <c r="AG30" s="33">
        <f t="shared" si="21"/>
        <v>0.93594690000000003</v>
      </c>
      <c r="AH30" s="33">
        <f t="shared" si="22"/>
        <v>10.4014126655906</v>
      </c>
      <c r="AI30" s="33">
        <f t="shared" si="23"/>
        <v>-0.47155228862407306</v>
      </c>
      <c r="AJ30" s="33">
        <f t="shared" si="24"/>
        <v>1.0422194999999999</v>
      </c>
      <c r="AK30" s="33">
        <f t="shared" si="25"/>
        <v>1.2631161945250016</v>
      </c>
      <c r="AL30" s="33">
        <f t="shared" si="26"/>
        <v>1.3535789402425946E-2</v>
      </c>
      <c r="AM30" s="33">
        <f t="shared" si="27"/>
        <v>4.1597639999999998E-2</v>
      </c>
      <c r="AN30" s="33">
        <f t="shared" si="7"/>
        <v>4.9705633581943E-2</v>
      </c>
      <c r="AO30" s="33">
        <f t="shared" si="28"/>
        <v>3.8398956330717923E-3</v>
      </c>
      <c r="AP30" s="56">
        <f t="shared" si="29"/>
        <v>1.5577379999999998</v>
      </c>
      <c r="AQ30" s="56">
        <f t="shared" si="30"/>
        <v>3.6735613964114178</v>
      </c>
      <c r="AR30" s="10">
        <f t="shared" si="31"/>
        <v>1.6162131601540952</v>
      </c>
      <c r="AS30" s="10">
        <f t="shared" si="32"/>
        <v>2.6963940649659803</v>
      </c>
      <c r="AT30" s="10">
        <f t="shared" si="33"/>
        <v>1.0801809048118851</v>
      </c>
      <c r="AU30" s="10">
        <f>SUM(AT$25:AT30)*5</f>
        <v>28.372335797543947</v>
      </c>
      <c r="AX30" s="1"/>
    </row>
    <row r="31" spans="1:52" x14ac:dyDescent="0.25">
      <c r="A31" s="4">
        <v>35</v>
      </c>
      <c r="B31" s="18">
        <f t="shared" si="0"/>
        <v>2058</v>
      </c>
      <c r="C31" s="39">
        <f>'2.1. Harvest 95%'!D11</f>
        <v>189.96</v>
      </c>
      <c r="D31" s="22">
        <f t="shared" si="8"/>
        <v>0.84999999999999432</v>
      </c>
      <c r="E31" s="72">
        <f>'2.1. Harvest 95%'!F11*k</f>
        <v>2.0748000000000002</v>
      </c>
      <c r="F31" s="72">
        <f>'2.1. Harvest 95%'!G11*k</f>
        <v>2.0055000000000001</v>
      </c>
      <c r="G31" s="72">
        <f>'2.1. Harvest 95%'!H11*k</f>
        <v>0.15329999999999999</v>
      </c>
      <c r="H31" s="72">
        <f>'2.1. Harvest 95%'!I11/2</f>
        <v>0.14499999999999999</v>
      </c>
      <c r="I31" s="72"/>
      <c r="J31" s="72">
        <f t="shared" si="9"/>
        <v>0.9523332000000001</v>
      </c>
      <c r="K31" s="72">
        <f t="shared" si="1"/>
        <v>1.270416</v>
      </c>
      <c r="L31" s="72">
        <f t="shared" si="10"/>
        <v>4.232592000000001E-2</v>
      </c>
      <c r="M31" s="57">
        <f t="shared" si="11"/>
        <v>0.9523332000000001</v>
      </c>
      <c r="N31" s="8">
        <f t="shared" si="2"/>
        <v>10.453168516899286</v>
      </c>
      <c r="O31" s="8">
        <f t="shared" si="12"/>
        <v>-0.46042538272065769</v>
      </c>
      <c r="P31" s="22">
        <f t="shared" si="13"/>
        <v>1.270416</v>
      </c>
      <c r="Q31" s="8">
        <f t="shared" si="3"/>
        <v>1.5386461714324653</v>
      </c>
      <c r="R31" s="8">
        <f t="shared" si="14"/>
        <v>2.1307186322654603E-2</v>
      </c>
      <c r="S31" s="8">
        <f t="shared" si="15"/>
        <v>4.232592000000001E-2</v>
      </c>
      <c r="T31" s="8">
        <f t="shared" si="4"/>
        <v>5.1824471296162786E-2</v>
      </c>
      <c r="U31" s="8">
        <f t="shared" si="16"/>
        <v>-1.9074489675569711E-3</v>
      </c>
      <c r="V31" s="53">
        <f t="shared" si="17"/>
        <v>1.8390119999999999</v>
      </c>
      <c r="W31" s="53">
        <f t="shared" si="5"/>
        <v>2.2479863546344343</v>
      </c>
      <c r="X31" s="29">
        <f>'2.2 Harvest 75%'!D11</f>
        <v>202.19</v>
      </c>
      <c r="Y31" s="35">
        <f t="shared" si="18"/>
        <v>2.7199999999999989</v>
      </c>
      <c r="Z31" s="68">
        <f>'2.2 Harvest 75%'!F11*k</f>
        <v>1.9551000000000001</v>
      </c>
      <c r="AA31" s="68">
        <f>'2.2 Harvest 75%'!G11*k</f>
        <v>1.5666</v>
      </c>
      <c r="AB31" s="68">
        <f>'2.2 Harvest 75%'!H11*k</f>
        <v>0.126</v>
      </c>
      <c r="AC31" s="68">
        <f>'2.2 Harvest 75%'!I11/2</f>
        <v>0.14499999999999999</v>
      </c>
      <c r="AD31" s="68">
        <f t="shared" si="19"/>
        <v>0.8973909000000001</v>
      </c>
      <c r="AE31" s="348">
        <f t="shared" si="6"/>
        <v>1.0743075000000002</v>
      </c>
      <c r="AF31" s="68">
        <f t="shared" si="20"/>
        <v>3.9884040000000003E-2</v>
      </c>
      <c r="AG31" s="33">
        <f t="shared" si="21"/>
        <v>0.8973909000000001</v>
      </c>
      <c r="AH31" s="33">
        <f t="shared" si="22"/>
        <v>9.9523465551053363</v>
      </c>
      <c r="AI31" s="33">
        <f t="shared" si="23"/>
        <v>-0.44906611048526379</v>
      </c>
      <c r="AJ31" s="33">
        <f t="shared" si="24"/>
        <v>1.0743075000000002</v>
      </c>
      <c r="AK31" s="33">
        <f t="shared" si="25"/>
        <v>1.2975970066437938</v>
      </c>
      <c r="AL31" s="33">
        <f t="shared" si="26"/>
        <v>3.4480812118792281E-2</v>
      </c>
      <c r="AM31" s="33">
        <f t="shared" si="27"/>
        <v>3.9884040000000003E-2</v>
      </c>
      <c r="AN31" s="33">
        <f t="shared" si="7"/>
        <v>4.8670837642241421E-2</v>
      </c>
      <c r="AO31" s="33">
        <f t="shared" si="28"/>
        <v>-1.0347959397015785E-3</v>
      </c>
      <c r="AP31" s="56">
        <f t="shared" si="29"/>
        <v>1.5929339999999999</v>
      </c>
      <c r="AQ31" s="56">
        <f t="shared" si="30"/>
        <v>3.8973139056938253</v>
      </c>
      <c r="AR31" s="10">
        <f t="shared" si="31"/>
        <v>1.6500219843016748</v>
      </c>
      <c r="AS31" s="10">
        <f t="shared" si="32"/>
        <v>2.8606284067792678</v>
      </c>
      <c r="AT31" s="10">
        <f t="shared" si="33"/>
        <v>1.210606422477593</v>
      </c>
      <c r="AU31" s="10">
        <f>SUM(AT$25:AT31)*5</f>
        <v>34.425367909931907</v>
      </c>
    </row>
    <row r="32" spans="1:52" x14ac:dyDescent="0.25">
      <c r="A32" s="4">
        <v>40</v>
      </c>
      <c r="B32" s="18">
        <f t="shared" si="0"/>
        <v>2063</v>
      </c>
      <c r="C32" s="39">
        <f>'2.1. Harvest 95%'!D12</f>
        <v>190.86</v>
      </c>
      <c r="D32" s="22">
        <f t="shared" si="8"/>
        <v>0.90000000000000568</v>
      </c>
      <c r="E32" s="72">
        <f>'2.1. Harvest 95%'!F12*k</f>
        <v>2.2008000000000001</v>
      </c>
      <c r="F32" s="72">
        <f>'2.1. Harvest 95%'!G12*k</f>
        <v>1.9634999999999998</v>
      </c>
      <c r="G32" s="72">
        <f>'2.1. Harvest 95%'!H12*k</f>
        <v>0.15329999999999999</v>
      </c>
      <c r="H32" s="72">
        <f>'2.1. Harvest 95%'!I12/2</f>
        <v>0.15</v>
      </c>
      <c r="I32" s="72"/>
      <c r="J32" s="72">
        <f t="shared" si="9"/>
        <v>1.0101672000000002</v>
      </c>
      <c r="K32" s="72">
        <f t="shared" si="1"/>
        <v>1.285326</v>
      </c>
      <c r="L32" s="72">
        <f t="shared" si="10"/>
        <v>4.4896320000000003E-2</v>
      </c>
      <c r="M32" s="57">
        <f t="shared" si="11"/>
        <v>1.0101672000000002</v>
      </c>
      <c r="N32" s="8">
        <f t="shared" si="2"/>
        <v>10.110178940615983</v>
      </c>
      <c r="O32" s="8">
        <f t="shared" si="12"/>
        <v>-0.34298957628330307</v>
      </c>
      <c r="P32" s="22">
        <f t="shared" si="13"/>
        <v>1.285326</v>
      </c>
      <c r="Q32" s="8">
        <f t="shared" si="3"/>
        <v>1.5573227854166538</v>
      </c>
      <c r="R32" s="8">
        <f t="shared" si="14"/>
        <v>1.8676613984188517E-2</v>
      </c>
      <c r="S32" s="8">
        <f t="shared" si="15"/>
        <v>4.4896320000000003E-2</v>
      </c>
      <c r="T32" s="8">
        <f t="shared" si="4"/>
        <v>5.4057678771231077E-2</v>
      </c>
      <c r="U32" s="8">
        <f t="shared" si="16"/>
        <v>2.2332074750682912E-3</v>
      </c>
      <c r="V32" s="53">
        <f t="shared" si="17"/>
        <v>1.8763919999999998</v>
      </c>
      <c r="W32" s="53">
        <f t="shared" si="5"/>
        <v>2.4543122451759594</v>
      </c>
      <c r="X32" s="29">
        <f>'2.2 Harvest 75%'!D12</f>
        <v>204.82</v>
      </c>
      <c r="Y32" s="35">
        <f t="shared" si="18"/>
        <v>2.6299999999999955</v>
      </c>
      <c r="Z32" s="68">
        <f>'2.2 Harvest 75%'!F12*k</f>
        <v>1.8291000000000002</v>
      </c>
      <c r="AA32" s="68">
        <f>'2.2 Harvest 75%'!G12*k</f>
        <v>1.6379999999999999</v>
      </c>
      <c r="AB32" s="68">
        <f>'2.2 Harvest 75%'!H12*k</f>
        <v>0.12809999999999999</v>
      </c>
      <c r="AC32" s="68">
        <f>'2.2 Harvest 75%'!I12/2</f>
        <v>0.125</v>
      </c>
      <c r="AD32" s="68">
        <f t="shared" si="19"/>
        <v>0.83955690000000016</v>
      </c>
      <c r="AE32" s="348">
        <f t="shared" si="6"/>
        <v>1.0705695</v>
      </c>
      <c r="AF32" s="68">
        <f t="shared" si="20"/>
        <v>3.7313640000000009E-2</v>
      </c>
      <c r="AG32" s="33">
        <f t="shared" si="21"/>
        <v>0.83955690000000016</v>
      </c>
      <c r="AH32" s="33">
        <f t="shared" si="22"/>
        <v>9.5035777996651909</v>
      </c>
      <c r="AI32" s="33">
        <f t="shared" si="23"/>
        <v>-0.44876875544014538</v>
      </c>
      <c r="AJ32" s="33">
        <f t="shared" si="24"/>
        <v>1.0705695</v>
      </c>
      <c r="AK32" s="33">
        <f t="shared" si="25"/>
        <v>1.2999544106612979</v>
      </c>
      <c r="AL32" s="33">
        <f t="shared" si="26"/>
        <v>2.3574040175040611E-3</v>
      </c>
      <c r="AM32" s="33">
        <f t="shared" si="27"/>
        <v>3.7313640000000009E-2</v>
      </c>
      <c r="AN32" s="33">
        <f t="shared" si="7"/>
        <v>4.5917509835714604E-2</v>
      </c>
      <c r="AO32" s="33">
        <f t="shared" si="28"/>
        <v>-2.7533278065268174E-3</v>
      </c>
      <c r="AP32" s="56">
        <f t="shared" si="29"/>
        <v>1.562484</v>
      </c>
      <c r="AQ32" s="56">
        <f t="shared" si="30"/>
        <v>3.7433193207708264</v>
      </c>
      <c r="AR32" s="10">
        <f t="shared" si="31"/>
        <v>1.8014651879591539</v>
      </c>
      <c r="AS32" s="10">
        <f t="shared" si="32"/>
        <v>2.7475963814457867</v>
      </c>
      <c r="AT32" s="10">
        <f t="shared" si="33"/>
        <v>0.94613119348663277</v>
      </c>
      <c r="AU32" s="10">
        <f>SUM(AT$25:AT32)*5</f>
        <v>39.156023877365072</v>
      </c>
    </row>
    <row r="33" spans="1:51" x14ac:dyDescent="0.25">
      <c r="A33" s="4">
        <v>45</v>
      </c>
      <c r="B33" s="18">
        <f t="shared" si="0"/>
        <v>2068</v>
      </c>
      <c r="C33" s="39">
        <f>'2.1. Harvest 95%'!D13</f>
        <v>191.75</v>
      </c>
      <c r="D33" s="22">
        <f t="shared" si="8"/>
        <v>0.88999999999998636</v>
      </c>
      <c r="E33" s="72">
        <f>'2.1. Harvest 95%'!F13*k</f>
        <v>2.1630000000000003</v>
      </c>
      <c r="F33" s="72">
        <f>'2.1. Harvest 95%'!G13*k</f>
        <v>2.0684999999999998</v>
      </c>
      <c r="G33" s="72">
        <f>'2.1. Harvest 95%'!H13*k</f>
        <v>0.1575</v>
      </c>
      <c r="H33" s="72">
        <f>'2.1. Harvest 95%'!I13/2</f>
        <v>0.19</v>
      </c>
      <c r="I33" s="72"/>
      <c r="J33" s="72">
        <f t="shared" si="9"/>
        <v>0.99281700000000017</v>
      </c>
      <c r="K33" s="72">
        <f t="shared" si="1"/>
        <v>1.3159649999999998</v>
      </c>
      <c r="L33" s="72">
        <f t="shared" si="10"/>
        <v>4.412520000000001E-2</v>
      </c>
      <c r="M33" s="57">
        <f t="shared" si="11"/>
        <v>0.99281700000000017</v>
      </c>
      <c r="N33" s="8">
        <f t="shared" si="2"/>
        <v>9.7942389717778564</v>
      </c>
      <c r="O33" s="8">
        <f t="shared" si="12"/>
        <v>-0.31593996883812636</v>
      </c>
      <c r="P33" s="22">
        <f t="shared" si="13"/>
        <v>1.3159649999999998</v>
      </c>
      <c r="Q33" s="8">
        <f t="shared" si="3"/>
        <v>1.5912633755161094</v>
      </c>
      <c r="R33" s="8">
        <f t="shared" si="14"/>
        <v>3.3940590099455603E-2</v>
      </c>
      <c r="S33" s="8">
        <f t="shared" si="15"/>
        <v>4.412520000000001E-2</v>
      </c>
      <c r="T33" s="8">
        <f t="shared" si="4"/>
        <v>5.3681337808585403E-2</v>
      </c>
      <c r="U33" s="8">
        <f t="shared" si="16"/>
        <v>-3.7634096264567429E-4</v>
      </c>
      <c r="V33" s="53">
        <f t="shared" si="17"/>
        <v>1.9231800000000001</v>
      </c>
      <c r="W33" s="53">
        <f t="shared" si="5"/>
        <v>2.5308042802986703</v>
      </c>
      <c r="X33" s="29">
        <f>'2.2 Harvest 75%'!D13</f>
        <v>207.44</v>
      </c>
      <c r="Y33" s="35">
        <f t="shared" si="18"/>
        <v>2.6200000000000045</v>
      </c>
      <c r="Z33" s="68">
        <f>'2.2 Harvest 75%'!F13*k</f>
        <v>1.8123</v>
      </c>
      <c r="AA33" s="68">
        <f>'2.2 Harvest 75%'!G13*k</f>
        <v>1.6737</v>
      </c>
      <c r="AB33" s="68">
        <f>'2.2 Harvest 75%'!H13*k</f>
        <v>0.13019999999999998</v>
      </c>
      <c r="AC33" s="68">
        <f>'2.2 Harvest 75%'!I13/2</f>
        <v>0.14499999999999999</v>
      </c>
      <c r="AD33" s="68">
        <f t="shared" si="19"/>
        <v>0.83184570000000002</v>
      </c>
      <c r="AE33" s="348">
        <f t="shared" si="6"/>
        <v>1.0800194999999999</v>
      </c>
      <c r="AF33" s="68">
        <f t="shared" si="20"/>
        <v>3.6970920000000004E-2</v>
      </c>
      <c r="AG33" s="33">
        <f t="shared" si="21"/>
        <v>0.83184570000000002</v>
      </c>
      <c r="AH33" s="33">
        <f t="shared" si="22"/>
        <v>9.1051907068270719</v>
      </c>
      <c r="AI33" s="33">
        <f t="shared" si="23"/>
        <v>-0.39838709283811902</v>
      </c>
      <c r="AJ33" s="33">
        <f t="shared" si="24"/>
        <v>1.0800194999999999</v>
      </c>
      <c r="AK33" s="33">
        <f t="shared" si="25"/>
        <v>1.3098211447529913</v>
      </c>
      <c r="AL33" s="33">
        <f t="shared" si="26"/>
        <v>9.8667340916933632E-3</v>
      </c>
      <c r="AM33" s="33">
        <f t="shared" si="27"/>
        <v>3.6970920000000004E-2</v>
      </c>
      <c r="AN33" s="33">
        <f t="shared" si="7"/>
        <v>4.5088065645008453E-2</v>
      </c>
      <c r="AO33" s="33">
        <f t="shared" si="28"/>
        <v>-8.2944419070615089E-4</v>
      </c>
      <c r="AP33" s="56">
        <f t="shared" si="29"/>
        <v>1.5797039999999998</v>
      </c>
      <c r="AQ33" s="56">
        <f t="shared" si="30"/>
        <v>3.810354197062872</v>
      </c>
      <c r="AR33" s="10">
        <f t="shared" si="31"/>
        <v>1.857610341739224</v>
      </c>
      <c r="AS33" s="10">
        <f t="shared" si="32"/>
        <v>2.7967999806441481</v>
      </c>
      <c r="AT33" s="10">
        <f t="shared" si="33"/>
        <v>0.93918963890492413</v>
      </c>
      <c r="AU33" s="10">
        <f>SUM(AT$25:AT33)*5</f>
        <v>43.851972071889698</v>
      </c>
    </row>
    <row r="34" spans="1:51" x14ac:dyDescent="0.25">
      <c r="A34" s="4">
        <v>50</v>
      </c>
      <c r="B34" s="18">
        <f t="shared" si="0"/>
        <v>2073</v>
      </c>
      <c r="C34" s="39">
        <f>'2.1. Harvest 95%'!D14</f>
        <v>192.59</v>
      </c>
      <c r="D34" s="22">
        <f t="shared" si="8"/>
        <v>0.84000000000000341</v>
      </c>
      <c r="E34" s="72">
        <f>'2.1. Harvest 95%'!F14*k</f>
        <v>2.0726999999999998</v>
      </c>
      <c r="F34" s="72">
        <f>'2.1. Harvest 95%'!G14*k</f>
        <v>2.2176</v>
      </c>
      <c r="G34" s="72">
        <f>'2.1. Harvest 95%'!H14*k</f>
        <v>0.1638</v>
      </c>
      <c r="H34" s="72">
        <f>'2.1. Harvest 95%'!I14/2</f>
        <v>0.155</v>
      </c>
      <c r="I34" s="72"/>
      <c r="J34" s="72">
        <f t="shared" si="9"/>
        <v>0.95136929999999997</v>
      </c>
      <c r="K34" s="72">
        <f t="shared" si="1"/>
        <v>1.3504995</v>
      </c>
      <c r="L34" s="72">
        <f t="shared" si="10"/>
        <v>4.2283080000000001E-2</v>
      </c>
      <c r="M34" s="57">
        <f t="shared" si="11"/>
        <v>0.95136929999999997</v>
      </c>
      <c r="N34" s="8">
        <f t="shared" si="2"/>
        <v>9.4777495539380645</v>
      </c>
      <c r="O34" s="8">
        <f t="shared" si="12"/>
        <v>-0.3164894178397919</v>
      </c>
      <c r="P34" s="22">
        <f t="shared" si="13"/>
        <v>1.3504995</v>
      </c>
      <c r="Q34" s="8">
        <f t="shared" si="3"/>
        <v>1.631797780870309</v>
      </c>
      <c r="R34" s="8">
        <f t="shared" si="14"/>
        <v>4.053440535419961E-2</v>
      </c>
      <c r="S34" s="8">
        <f t="shared" si="15"/>
        <v>4.2283080000000001E-2</v>
      </c>
      <c r="T34" s="8">
        <f t="shared" si="4"/>
        <v>5.177268949690414E-2</v>
      </c>
      <c r="U34" s="8">
        <f t="shared" si="16"/>
        <v>-1.908648311681263E-3</v>
      </c>
      <c r="V34" s="53">
        <f t="shared" si="17"/>
        <v>1.9358220000000002</v>
      </c>
      <c r="W34" s="53">
        <f t="shared" si="5"/>
        <v>2.4979583392027296</v>
      </c>
      <c r="X34" s="29">
        <f>'2.2 Harvest 75%'!D14</f>
        <v>209.96</v>
      </c>
      <c r="Y34" s="35">
        <f t="shared" si="18"/>
        <v>2.5200000000000102</v>
      </c>
      <c r="Z34" s="68">
        <f>'2.2 Harvest 75%'!F14*k</f>
        <v>1.8480000000000001</v>
      </c>
      <c r="AA34" s="68">
        <f>'2.2 Harvest 75%'!G14*k</f>
        <v>1.6022999999999998</v>
      </c>
      <c r="AB34" s="68">
        <f>'2.2 Harvest 75%'!H14*k</f>
        <v>0.126</v>
      </c>
      <c r="AC34" s="68">
        <f>'2.2 Harvest 75%'!I14/2</f>
        <v>0.17499999999999999</v>
      </c>
      <c r="AD34" s="68">
        <f t="shared" si="19"/>
        <v>0.8482320000000001</v>
      </c>
      <c r="AE34" s="348">
        <f t="shared" si="6"/>
        <v>1.061634</v>
      </c>
      <c r="AF34" s="68">
        <f t="shared" si="20"/>
        <v>3.7699200000000002E-2</v>
      </c>
      <c r="AG34" s="33">
        <f t="shared" si="21"/>
        <v>0.8482320000000001</v>
      </c>
      <c r="AH34" s="33">
        <f t="shared" si="22"/>
        <v>8.7747608987469423</v>
      </c>
      <c r="AI34" s="33">
        <f t="shared" si="23"/>
        <v>-0.33042980808012956</v>
      </c>
      <c r="AJ34" s="33">
        <f t="shared" si="24"/>
        <v>1.061634</v>
      </c>
      <c r="AK34" s="33">
        <f t="shared" si="25"/>
        <v>1.2931798533990917</v>
      </c>
      <c r="AL34" s="33">
        <f t="shared" si="26"/>
        <v>-1.6641291353899579E-2</v>
      </c>
      <c r="AM34" s="33">
        <f t="shared" si="27"/>
        <v>3.7699200000000002E-2</v>
      </c>
      <c r="AN34" s="33">
        <f t="shared" si="7"/>
        <v>4.5669719242042425E-2</v>
      </c>
      <c r="AO34" s="33">
        <f t="shared" si="28"/>
        <v>5.8165359703397229E-4</v>
      </c>
      <c r="AP34" s="56">
        <f t="shared" si="29"/>
        <v>1.5755459999999999</v>
      </c>
      <c r="AQ34" s="56">
        <f t="shared" si="30"/>
        <v>3.7490565541630145</v>
      </c>
      <c r="AR34" s="10">
        <f t="shared" si="31"/>
        <v>1.8335014209748035</v>
      </c>
      <c r="AS34" s="10">
        <f t="shared" si="32"/>
        <v>2.7518075107556528</v>
      </c>
      <c r="AT34" s="10">
        <f t="shared" si="33"/>
        <v>0.91830608978084927</v>
      </c>
      <c r="AU34" s="10">
        <f>SUM(AT$25:AT34)*5</f>
        <v>48.443502520793942</v>
      </c>
    </row>
    <row r="35" spans="1:51" x14ac:dyDescent="0.25">
      <c r="A35" s="4">
        <v>55</v>
      </c>
      <c r="B35" s="18">
        <f t="shared" si="0"/>
        <v>2078</v>
      </c>
      <c r="C35" s="39">
        <f>'2.1. Harvest 95%'!D15</f>
        <v>193.45</v>
      </c>
      <c r="D35" s="22">
        <f t="shared" si="8"/>
        <v>0.85999999999998522</v>
      </c>
      <c r="E35" s="72">
        <f>'2.1. Harvest 95%'!F15*k</f>
        <v>2.1126</v>
      </c>
      <c r="F35" s="72">
        <f>'2.1. Harvest 95%'!G15*k</f>
        <v>2.2637999999999998</v>
      </c>
      <c r="G35" s="72">
        <f>'2.1. Harvest 95%'!H15*k</f>
        <v>0.16800000000000001</v>
      </c>
      <c r="H35" s="72">
        <f>'2.1. Harvest 95%'!I15/2</f>
        <v>0.16</v>
      </c>
      <c r="I35" s="72"/>
      <c r="J35" s="72">
        <f t="shared" si="9"/>
        <v>0.96968340000000008</v>
      </c>
      <c r="K35" s="72">
        <f t="shared" si="1"/>
        <v>1.377831</v>
      </c>
      <c r="L35" s="72">
        <f t="shared" si="10"/>
        <v>4.3097040000000003E-2</v>
      </c>
      <c r="M35" s="57">
        <f t="shared" si="11"/>
        <v>0.96968340000000008</v>
      </c>
      <c r="N35" s="8">
        <f t="shared" si="2"/>
        <v>9.2205436129603697</v>
      </c>
      <c r="O35" s="8">
        <f t="shared" si="12"/>
        <v>-0.25720594097769478</v>
      </c>
      <c r="P35" s="22">
        <f t="shared" si="13"/>
        <v>1.377831</v>
      </c>
      <c r="Q35" s="8">
        <f t="shared" si="3"/>
        <v>1.6662948190946389</v>
      </c>
      <c r="R35" s="8">
        <f t="shared" si="14"/>
        <v>3.4497038224329923E-2</v>
      </c>
      <c r="S35" s="8">
        <f t="shared" si="15"/>
        <v>4.3097040000000003E-2</v>
      </c>
      <c r="T35" s="8">
        <f t="shared" si="4"/>
        <v>5.2249244955881617E-2</v>
      </c>
      <c r="U35" s="8">
        <f t="shared" si="16"/>
        <v>4.7655545897747759E-4</v>
      </c>
      <c r="V35" s="53">
        <f t="shared" si="17"/>
        <v>1.9758480000000003</v>
      </c>
      <c r="W35" s="53">
        <f t="shared" si="5"/>
        <v>2.6136156527055978</v>
      </c>
      <c r="X35" s="29">
        <f>'2.2 Harvest 75%'!D15</f>
        <v>212.44</v>
      </c>
      <c r="Y35" s="35">
        <f t="shared" si="18"/>
        <v>2.4799999999999898</v>
      </c>
      <c r="Z35" s="68">
        <f>'2.2 Harvest 75%'!F15*k</f>
        <v>1.9782</v>
      </c>
      <c r="AA35" s="68">
        <f>'2.2 Harvest 75%'!G15*k</f>
        <v>1.5287999999999999</v>
      </c>
      <c r="AB35" s="68">
        <f>'2.2 Harvest 75%'!H15*k</f>
        <v>0.126</v>
      </c>
      <c r="AC35" s="68">
        <f>'2.2 Harvest 75%'!I15/2</f>
        <v>0.115</v>
      </c>
      <c r="AD35" s="68">
        <f t="shared" si="19"/>
        <v>0.90799380000000007</v>
      </c>
      <c r="AE35" s="348">
        <f t="shared" si="6"/>
        <v>1.0656030000000001</v>
      </c>
      <c r="AF35" s="68">
        <f t="shared" si="20"/>
        <v>4.035528E-2</v>
      </c>
      <c r="AG35" s="33">
        <f t="shared" si="21"/>
        <v>0.90799380000000007</v>
      </c>
      <c r="AH35" s="33">
        <f t="shared" si="22"/>
        <v>8.5468668431929551</v>
      </c>
      <c r="AI35" s="33">
        <f t="shared" si="23"/>
        <v>-0.22789405555398723</v>
      </c>
      <c r="AJ35" s="33">
        <f t="shared" si="24"/>
        <v>1.0656030000000001</v>
      </c>
      <c r="AK35" s="33">
        <f t="shared" si="25"/>
        <v>1.2942070609080809</v>
      </c>
      <c r="AL35" s="33">
        <f t="shared" si="26"/>
        <v>1.0272075089892141E-3</v>
      </c>
      <c r="AM35" s="33">
        <f t="shared" si="27"/>
        <v>4.035528E-2</v>
      </c>
      <c r="AN35" s="33">
        <f t="shared" si="7"/>
        <v>4.8428622042733488E-2</v>
      </c>
      <c r="AO35" s="33">
        <f t="shared" si="28"/>
        <v>2.7589028006910626E-3</v>
      </c>
      <c r="AP35" s="56">
        <f t="shared" si="29"/>
        <v>1.5741599999999998</v>
      </c>
      <c r="AQ35" s="56">
        <f t="shared" si="30"/>
        <v>3.8300520547556829</v>
      </c>
      <c r="AR35" s="10">
        <f t="shared" si="31"/>
        <v>1.9183938890859089</v>
      </c>
      <c r="AS35" s="10">
        <f t="shared" si="32"/>
        <v>2.8112582081906714</v>
      </c>
      <c r="AT35" s="10">
        <f t="shared" si="33"/>
        <v>0.89286431910476249</v>
      </c>
      <c r="AU35" s="10">
        <f>SUM(AT$25:AT35)*5</f>
        <v>52.907824116317755</v>
      </c>
    </row>
    <row r="36" spans="1:51" x14ac:dyDescent="0.25">
      <c r="A36" s="4">
        <v>60</v>
      </c>
      <c r="B36" s="18">
        <f t="shared" si="0"/>
        <v>2083</v>
      </c>
      <c r="C36" s="39">
        <f>'2.1. Harvest 95%'!D16</f>
        <v>194.16</v>
      </c>
      <c r="D36" s="22">
        <f t="shared" si="8"/>
        <v>0.71000000000000796</v>
      </c>
      <c r="E36" s="72">
        <f>'2.1. Harvest 95%'!F16*k</f>
        <v>2.0223</v>
      </c>
      <c r="F36" s="72">
        <f>'2.1. Harvest 95%'!G16*k</f>
        <v>2.3771999999999998</v>
      </c>
      <c r="G36" s="72">
        <f>'2.1. Harvest 95%'!H16*k</f>
        <v>0.1701</v>
      </c>
      <c r="H36" s="72">
        <f>'2.1. Harvest 95%'!I16/2</f>
        <v>0.24</v>
      </c>
      <c r="I36" s="72"/>
      <c r="J36" s="72">
        <f t="shared" si="9"/>
        <v>0.9282357</v>
      </c>
      <c r="K36" s="72">
        <f t="shared" si="1"/>
        <v>1.3987995</v>
      </c>
      <c r="L36" s="72">
        <f t="shared" si="10"/>
        <v>4.125492E-2</v>
      </c>
      <c r="M36" s="57">
        <f t="shared" si="11"/>
        <v>0.9282357</v>
      </c>
      <c r="N36" s="8">
        <f t="shared" si="2"/>
        <v>8.9551851361591304</v>
      </c>
      <c r="O36" s="8">
        <f t="shared" si="12"/>
        <v>-0.26535847680123936</v>
      </c>
      <c r="P36" s="22">
        <f t="shared" si="13"/>
        <v>1.3987995</v>
      </c>
      <c r="Q36" s="8">
        <f t="shared" si="3"/>
        <v>1.6933615915094578</v>
      </c>
      <c r="R36" s="8">
        <f t="shared" si="14"/>
        <v>2.7066772414818807E-2</v>
      </c>
      <c r="S36" s="8">
        <f t="shared" si="15"/>
        <v>4.125492E-2</v>
      </c>
      <c r="T36" s="8">
        <f t="shared" si="4"/>
        <v>5.0491368855045224E-2</v>
      </c>
      <c r="U36" s="8">
        <f t="shared" si="16"/>
        <v>-1.7578761008363933E-3</v>
      </c>
      <c r="V36" s="53">
        <f t="shared" si="17"/>
        <v>2.0200319999999996</v>
      </c>
      <c r="W36" s="53">
        <f t="shared" si="5"/>
        <v>2.4899824195127507</v>
      </c>
      <c r="X36" s="29">
        <f>'2.2 Harvest 75%'!D16</f>
        <v>214.79</v>
      </c>
      <c r="Y36" s="35">
        <f t="shared" si="18"/>
        <v>2.3499999999999943</v>
      </c>
      <c r="Z36" s="68">
        <f>'2.2 Harvest 75%'!F16*k</f>
        <v>1.9991999999999999</v>
      </c>
      <c r="AA36" s="68">
        <f>'2.2 Harvest 75%'!G16*k</f>
        <v>1.4006999999999998</v>
      </c>
      <c r="AB36" s="68">
        <f>'2.2 Harvest 75%'!H16*k</f>
        <v>0.11969999999999999</v>
      </c>
      <c r="AC36" s="68">
        <f>'2.2 Harvest 75%'!I16/2</f>
        <v>0.125</v>
      </c>
      <c r="AD36" s="68">
        <f t="shared" si="19"/>
        <v>0.91763280000000003</v>
      </c>
      <c r="AE36" s="348">
        <f t="shared" si="6"/>
        <v>1.0220699999999998</v>
      </c>
      <c r="AF36" s="68">
        <f t="shared" si="20"/>
        <v>4.0783680000000003E-2</v>
      </c>
      <c r="AG36" s="33">
        <f t="shared" si="21"/>
        <v>0.91763280000000003</v>
      </c>
      <c r="AH36" s="33">
        <f t="shared" si="22"/>
        <v>8.358112544758594</v>
      </c>
      <c r="AI36" s="33">
        <f t="shared" si="23"/>
        <v>-0.18875429843436109</v>
      </c>
      <c r="AJ36" s="33">
        <f t="shared" si="24"/>
        <v>1.0220699999999998</v>
      </c>
      <c r="AK36" s="33">
        <f t="shared" si="25"/>
        <v>1.2508556472569037</v>
      </c>
      <c r="AL36" s="33">
        <f t="shared" si="26"/>
        <v>-4.3351413651177229E-2</v>
      </c>
      <c r="AM36" s="33">
        <f t="shared" si="27"/>
        <v>4.0783680000000003E-2</v>
      </c>
      <c r="AN36" s="33">
        <f t="shared" si="7"/>
        <v>4.9344731762484294E-2</v>
      </c>
      <c r="AO36" s="33">
        <f t="shared" si="28"/>
        <v>9.1610971975080585E-4</v>
      </c>
      <c r="AP36" s="56">
        <f t="shared" si="29"/>
        <v>1.5307319999999998</v>
      </c>
      <c r="AQ36" s="56">
        <f t="shared" si="30"/>
        <v>3.6495423976342063</v>
      </c>
      <c r="AR36" s="10">
        <f t="shared" si="31"/>
        <v>1.8276470959223592</v>
      </c>
      <c r="AS36" s="10">
        <f t="shared" si="32"/>
        <v>2.6787641198635077</v>
      </c>
      <c r="AT36" s="10">
        <f t="shared" si="33"/>
        <v>0.85111702394114852</v>
      </c>
      <c r="AU36" s="10">
        <f>SUM(AT$25:AT36)*5</f>
        <v>57.163409236023497</v>
      </c>
    </row>
    <row r="37" spans="1:51" x14ac:dyDescent="0.25">
      <c r="A37" s="4">
        <v>65</v>
      </c>
      <c r="B37" s="18">
        <f t="shared" si="0"/>
        <v>2088</v>
      </c>
      <c r="C37" s="39">
        <f>'2.1. Harvest 95%'!D17</f>
        <v>194.58</v>
      </c>
      <c r="D37" s="22">
        <f t="shared" si="8"/>
        <v>0.42000000000001592</v>
      </c>
      <c r="E37" s="72">
        <f>'2.1. Harvest 95%'!F17*k</f>
        <v>2.1944999999999997</v>
      </c>
      <c r="F37" s="72">
        <f>'2.1. Harvest 95%'!G17*k</f>
        <v>2.2469999999999999</v>
      </c>
      <c r="G37" s="72">
        <f>'2.1. Harvest 95%'!H17*k</f>
        <v>0.16800000000000001</v>
      </c>
      <c r="H37" s="72">
        <f>'2.1. Harvest 95%'!I17/2</f>
        <v>0.27500000000000002</v>
      </c>
      <c r="I37" s="72"/>
      <c r="J37" s="72">
        <f t="shared" si="9"/>
        <v>1.0072755</v>
      </c>
      <c r="K37" s="72">
        <f t="shared" si="1"/>
        <v>1.3915124999999997</v>
      </c>
      <c r="L37" s="72">
        <f t="shared" si="10"/>
        <v>4.4767799999999996E-2</v>
      </c>
      <c r="M37" s="57">
        <f t="shared" si="11"/>
        <v>1.0072755</v>
      </c>
      <c r="N37" s="8">
        <f t="shared" si="2"/>
        <v>8.8032169647044096</v>
      </c>
      <c r="O37" s="8">
        <f t="shared" si="12"/>
        <v>-0.15196817145472075</v>
      </c>
      <c r="P37" s="22">
        <f t="shared" si="13"/>
        <v>1.3915124999999997</v>
      </c>
      <c r="Q37" s="8">
        <f t="shared" si="3"/>
        <v>1.6908593660892952</v>
      </c>
      <c r="R37" s="8">
        <f t="shared" si="14"/>
        <v>-2.5022254201625405E-3</v>
      </c>
      <c r="S37" s="8">
        <f t="shared" si="15"/>
        <v>4.4767799999999996E-2</v>
      </c>
      <c r="T37" s="8">
        <f t="shared" si="4"/>
        <v>5.3693497327198428E-2</v>
      </c>
      <c r="U37" s="8">
        <f t="shared" si="16"/>
        <v>3.202128472153204E-3</v>
      </c>
      <c r="V37" s="53">
        <f t="shared" si="17"/>
        <v>2.0514899999999998</v>
      </c>
      <c r="W37" s="53">
        <f t="shared" si="5"/>
        <v>2.3202217315972855</v>
      </c>
      <c r="X37" s="29">
        <f>'2.2 Harvest 75%'!D17</f>
        <v>217.31</v>
      </c>
      <c r="Y37" s="35">
        <f t="shared" si="18"/>
        <v>2.5200000000000102</v>
      </c>
      <c r="Z37" s="68">
        <f>'2.2 Harvest 75%'!F17*k</f>
        <v>1.9844999999999997</v>
      </c>
      <c r="AA37" s="68">
        <f>'2.2 Harvest 75%'!G17*k</f>
        <v>1.4490000000000001</v>
      </c>
      <c r="AB37" s="68">
        <f>'2.2 Harvest 75%'!H17*k</f>
        <v>0.12179999999999999</v>
      </c>
      <c r="AC37" s="68">
        <f>'2.2 Harvest 75%'!I17/2</f>
        <v>0.16500000000000001</v>
      </c>
      <c r="AD37" s="68">
        <f t="shared" si="19"/>
        <v>0.9108854999999999</v>
      </c>
      <c r="AE37" s="348">
        <f t="shared" si="6"/>
        <v>1.0368225</v>
      </c>
      <c r="AF37" s="68">
        <f t="shared" si="20"/>
        <v>4.04838E-2</v>
      </c>
      <c r="AG37" s="33">
        <f t="shared" si="21"/>
        <v>0.9108854999999999</v>
      </c>
      <c r="AH37" s="33">
        <f t="shared" si="22"/>
        <v>8.187045083931995</v>
      </c>
      <c r="AI37" s="33">
        <f t="shared" si="23"/>
        <v>-0.17106746082659896</v>
      </c>
      <c r="AJ37" s="33">
        <f t="shared" si="24"/>
        <v>1.0368225</v>
      </c>
      <c r="AK37" s="33">
        <f t="shared" si="25"/>
        <v>1.2579446276152111</v>
      </c>
      <c r="AL37" s="33">
        <f t="shared" si="26"/>
        <v>7.0889803583074062E-3</v>
      </c>
      <c r="AM37" s="33">
        <f t="shared" si="27"/>
        <v>4.04838E-2</v>
      </c>
      <c r="AN37" s="33">
        <f t="shared" si="7"/>
        <v>4.9206798611270967E-2</v>
      </c>
      <c r="AO37" s="33">
        <f t="shared" si="28"/>
        <v>-1.3793315121332639E-4</v>
      </c>
      <c r="AP37" s="56">
        <f t="shared" si="29"/>
        <v>1.5625259999999996</v>
      </c>
      <c r="AQ37" s="56">
        <f t="shared" si="30"/>
        <v>3.9184095863805055</v>
      </c>
      <c r="AR37" s="10">
        <f t="shared" si="31"/>
        <v>1.7030427509924073</v>
      </c>
      <c r="AS37" s="10">
        <f t="shared" si="32"/>
        <v>2.876112636403291</v>
      </c>
      <c r="AT37" s="10">
        <f t="shared" si="33"/>
        <v>1.1730698854108836</v>
      </c>
      <c r="AU37" s="10">
        <f>SUM(AT$25:AT37)*5</f>
        <v>63.028758663077923</v>
      </c>
    </row>
    <row r="38" spans="1:51" x14ac:dyDescent="0.25">
      <c r="A38" s="4">
        <v>70</v>
      </c>
      <c r="B38" s="18">
        <f t="shared" si="0"/>
        <v>2093</v>
      </c>
      <c r="C38" s="39">
        <f>'2.1. Harvest 95%'!D18</f>
        <v>194.91</v>
      </c>
      <c r="D38" s="22">
        <f t="shared" si="8"/>
        <v>0.32999999999998408</v>
      </c>
      <c r="E38" s="72">
        <f>'2.1. Harvest 95%'!F18*k</f>
        <v>2.3561999999999999</v>
      </c>
      <c r="F38" s="72">
        <f>'2.1. Harvest 95%'!G18*k</f>
        <v>2.0453999999999999</v>
      </c>
      <c r="G38" s="72">
        <f>'2.1. Harvest 95%'!H18*k</f>
        <v>0.16170000000000001</v>
      </c>
      <c r="H38" s="72">
        <f>'2.1. Harvest 95%'!I18/2</f>
        <v>0.28499999999999998</v>
      </c>
      <c r="I38" s="72"/>
      <c r="J38" s="72">
        <f t="shared" si="9"/>
        <v>1.0814957999999999</v>
      </c>
      <c r="K38" s="72">
        <f t="shared" si="1"/>
        <v>1.3545209999999999</v>
      </c>
      <c r="L38" s="72">
        <f t="shared" si="10"/>
        <v>4.8066480000000002E-2</v>
      </c>
      <c r="M38" s="57">
        <f t="shared" si="11"/>
        <v>1.0814957999999999</v>
      </c>
      <c r="N38" s="8">
        <f t="shared" si="2"/>
        <v>8.7451412874414203</v>
      </c>
      <c r="O38" s="8">
        <f t="shared" si="12"/>
        <v>-5.8075677262989345E-2</v>
      </c>
      <c r="P38" s="22">
        <f t="shared" si="13"/>
        <v>1.3545209999999999</v>
      </c>
      <c r="Q38" s="8">
        <f t="shared" si="3"/>
        <v>1.6534255309486319</v>
      </c>
      <c r="R38" s="8">
        <f t="shared" si="14"/>
        <v>-3.7433835140663341E-2</v>
      </c>
      <c r="S38" s="8">
        <f t="shared" si="15"/>
        <v>4.8066480000000002E-2</v>
      </c>
      <c r="T38" s="8">
        <f t="shared" si="4"/>
        <v>5.7558239016420945E-2</v>
      </c>
      <c r="U38" s="8">
        <f t="shared" si="16"/>
        <v>3.8647416892225173E-3</v>
      </c>
      <c r="V38" s="53">
        <f t="shared" si="17"/>
        <v>2.036286</v>
      </c>
      <c r="W38" s="53">
        <f t="shared" si="5"/>
        <v>2.274641229285554</v>
      </c>
      <c r="X38" s="29">
        <f>'2.2 Harvest 75%'!D18</f>
        <v>219.68</v>
      </c>
      <c r="Y38" s="35">
        <f t="shared" si="18"/>
        <v>2.3700000000000045</v>
      </c>
      <c r="Z38" s="68">
        <f>'2.2 Harvest 75%'!F18*k</f>
        <v>1.9530000000000001</v>
      </c>
      <c r="AA38" s="68">
        <f>'2.2 Harvest 75%'!G18*k</f>
        <v>1.4511000000000001</v>
      </c>
      <c r="AB38" s="68">
        <f>'2.2 Harvest 75%'!H18*k</f>
        <v>0.11969999999999999</v>
      </c>
      <c r="AC38" s="68">
        <f>'2.2 Harvest 75%'!I18/2</f>
        <v>0.14000000000000001</v>
      </c>
      <c r="AD38" s="68">
        <f t="shared" si="19"/>
        <v>0.89642700000000008</v>
      </c>
      <c r="AE38" s="348">
        <f t="shared" si="6"/>
        <v>1.029903</v>
      </c>
      <c r="AF38" s="68">
        <f t="shared" si="20"/>
        <v>3.9841200000000007E-2</v>
      </c>
      <c r="AG38" s="33">
        <f t="shared" si="21"/>
        <v>0.89642700000000008</v>
      </c>
      <c r="AH38" s="33">
        <f t="shared" si="22"/>
        <v>8.0236637095477619</v>
      </c>
      <c r="AI38" s="33">
        <f t="shared" si="23"/>
        <v>-0.16338137438423317</v>
      </c>
      <c r="AJ38" s="33">
        <f t="shared" si="24"/>
        <v>1.029903</v>
      </c>
      <c r="AK38" s="33">
        <f t="shared" si="25"/>
        <v>1.2522782941359756</v>
      </c>
      <c r="AL38" s="33">
        <f t="shared" si="26"/>
        <v>-5.666333479235508E-3</v>
      </c>
      <c r="AM38" s="33">
        <f t="shared" si="27"/>
        <v>3.9841200000000007E-2</v>
      </c>
      <c r="AN38" s="33">
        <f t="shared" si="7"/>
        <v>4.8539815244627631E-2</v>
      </c>
      <c r="AO38" s="33">
        <f t="shared" si="28"/>
        <v>-6.6698336664333668E-4</v>
      </c>
      <c r="AP38" s="56">
        <f t="shared" si="29"/>
        <v>1.5387960000000001</v>
      </c>
      <c r="AQ38" s="56">
        <f t="shared" si="30"/>
        <v>3.7390813087698924</v>
      </c>
      <c r="AR38" s="10">
        <f t="shared" si="31"/>
        <v>1.6695866622955964</v>
      </c>
      <c r="AS38" s="10">
        <f t="shared" si="32"/>
        <v>2.744485680637101</v>
      </c>
      <c r="AT38" s="10">
        <f t="shared" si="33"/>
        <v>1.0748990183415046</v>
      </c>
      <c r="AU38" s="10">
        <f>SUM(AT$25:AT38)*5</f>
        <v>68.403253754785439</v>
      </c>
    </row>
    <row r="39" spans="1:51" x14ac:dyDescent="0.25">
      <c r="A39" s="4">
        <v>75</v>
      </c>
      <c r="B39" s="18">
        <f t="shared" si="0"/>
        <v>2098</v>
      </c>
      <c r="C39" s="39">
        <f>'2.1. Harvest 95%'!D19</f>
        <v>195.12</v>
      </c>
      <c r="D39" s="22">
        <f t="shared" si="8"/>
        <v>0.21000000000000796</v>
      </c>
      <c r="E39" s="72">
        <f>'2.1. Harvest 95%'!F19*k</f>
        <v>2.3456999999999999</v>
      </c>
      <c r="F39" s="72">
        <f>'2.1. Harvest 95%'!G19*k</f>
        <v>1.9572000000000001</v>
      </c>
      <c r="G39" s="72">
        <f>'2.1. Harvest 95%'!H19*k</f>
        <v>0.15539999999999998</v>
      </c>
      <c r="H39" s="72">
        <f>'2.1. Harvest 95%'!I19/2</f>
        <v>0.23499999999999999</v>
      </c>
      <c r="I39" s="72"/>
      <c r="J39" s="72">
        <f t="shared" si="9"/>
        <v>1.0766762999999999</v>
      </c>
      <c r="K39" s="72">
        <f t="shared" si="1"/>
        <v>1.3184325000000001</v>
      </c>
      <c r="L39" s="72">
        <f t="shared" si="10"/>
        <v>4.7852280000000004E-2</v>
      </c>
      <c r="M39" s="57">
        <f t="shared" si="11"/>
        <v>1.0766762999999999</v>
      </c>
      <c r="N39" s="8">
        <f t="shared" si="2"/>
        <v>8.6897639738863202</v>
      </c>
      <c r="O39" s="8">
        <f t="shared" si="12"/>
        <v>-5.5377313555100116E-2</v>
      </c>
      <c r="P39" s="22">
        <f t="shared" si="13"/>
        <v>1.3184325000000001</v>
      </c>
      <c r="Q39" s="8">
        <f t="shared" si="3"/>
        <v>1.6107196012801865</v>
      </c>
      <c r="R39" s="8">
        <f t="shared" si="14"/>
        <v>-4.270592966844533E-2</v>
      </c>
      <c r="S39" s="8">
        <f t="shared" si="15"/>
        <v>4.7852280000000004E-2</v>
      </c>
      <c r="T39" s="8">
        <f t="shared" si="4"/>
        <v>5.8027235280416846E-2</v>
      </c>
      <c r="U39" s="8">
        <f t="shared" si="16"/>
        <v>4.6899626399590083E-4</v>
      </c>
      <c r="V39" s="53">
        <f t="shared" si="17"/>
        <v>1.9711860000000003</v>
      </c>
      <c r="W39" s="53">
        <f t="shared" si="5"/>
        <v>2.0835717530404589</v>
      </c>
      <c r="X39" s="29">
        <f>'2.2 Harvest 75%'!D19</f>
        <v>222.01</v>
      </c>
      <c r="Y39" s="35">
        <f t="shared" si="18"/>
        <v>2.3299999999999841</v>
      </c>
      <c r="Z39" s="68">
        <f>'2.2 Harvest 75%'!F19*k</f>
        <v>1.9593</v>
      </c>
      <c r="AA39" s="68">
        <f>'2.2 Harvest 75%'!G19*k</f>
        <v>1.4279999999999999</v>
      </c>
      <c r="AB39" s="68">
        <f>'2.2 Harvest 75%'!H19*k</f>
        <v>0.11969999999999999</v>
      </c>
      <c r="AC39" s="68">
        <f>'2.2 Harvest 75%'!I19/2</f>
        <v>0.15</v>
      </c>
      <c r="AD39" s="68">
        <f t="shared" si="19"/>
        <v>0.89931870000000003</v>
      </c>
      <c r="AE39" s="348">
        <f t="shared" si="6"/>
        <v>1.0226685</v>
      </c>
      <c r="AF39" s="68">
        <f t="shared" si="20"/>
        <v>3.996972E-2</v>
      </c>
      <c r="AG39" s="33">
        <f t="shared" si="21"/>
        <v>0.89931870000000003</v>
      </c>
      <c r="AH39" s="33">
        <f t="shared" si="22"/>
        <v>7.8843236620454729</v>
      </c>
      <c r="AI39" s="33">
        <f t="shared" si="23"/>
        <v>-0.13934004750228901</v>
      </c>
      <c r="AJ39" s="33">
        <f t="shared" si="24"/>
        <v>1.0226685</v>
      </c>
      <c r="AK39" s="33">
        <f t="shared" si="25"/>
        <v>1.2440421184290675</v>
      </c>
      <c r="AL39" s="33">
        <f t="shared" si="26"/>
        <v>-8.2361757069080443E-3</v>
      </c>
      <c r="AM39" s="33">
        <f t="shared" si="27"/>
        <v>3.996972E-2</v>
      </c>
      <c r="AN39" s="33">
        <f t="shared" si="7"/>
        <v>4.8550428129254586E-2</v>
      </c>
      <c r="AO39" s="33">
        <f t="shared" si="28"/>
        <v>1.0612884626955144E-5</v>
      </c>
      <c r="AP39" s="56">
        <f t="shared" si="29"/>
        <v>1.5359399999999999</v>
      </c>
      <c r="AQ39" s="56">
        <f t="shared" si="30"/>
        <v>3.7183743896754144</v>
      </c>
      <c r="AR39" s="10">
        <f t="shared" si="31"/>
        <v>1.5293416667316968</v>
      </c>
      <c r="AS39" s="10">
        <f t="shared" si="32"/>
        <v>2.729286802021754</v>
      </c>
      <c r="AT39" s="10">
        <f t="shared" si="33"/>
        <v>1.1999451352900572</v>
      </c>
      <c r="AU39" s="10">
        <f>SUM(AT$25:AT39)*5</f>
        <v>74.402979431235735</v>
      </c>
    </row>
    <row r="40" spans="1:51" x14ac:dyDescent="0.25">
      <c r="A40" s="4">
        <v>80</v>
      </c>
      <c r="B40" s="18">
        <f t="shared" si="0"/>
        <v>2103</v>
      </c>
      <c r="C40" s="39">
        <f>'2.1. Harvest 95%'!D20</f>
        <v>195.4</v>
      </c>
      <c r="D40" s="22">
        <f t="shared" si="8"/>
        <v>0.28000000000000114</v>
      </c>
      <c r="E40" s="72">
        <f>'2.1. Harvest 95%'!F20*k</f>
        <v>2.2427999999999999</v>
      </c>
      <c r="F40" s="72">
        <f>'2.1. Harvest 95%'!G20*k</f>
        <v>1.9866000000000001</v>
      </c>
      <c r="G40" s="72">
        <f>'2.1. Harvest 95%'!H20*k</f>
        <v>0.15539999999999998</v>
      </c>
      <c r="H40" s="72">
        <f>'2.1. Harvest 95%'!I20/2</f>
        <v>0.215</v>
      </c>
      <c r="I40" s="72"/>
      <c r="J40" s="72">
        <f t="shared" si="9"/>
        <v>1.0294452000000001</v>
      </c>
      <c r="K40" s="72">
        <f t="shared" si="1"/>
        <v>1.3043939999999998</v>
      </c>
      <c r="L40" s="72">
        <f t="shared" si="10"/>
        <v>4.5753120000000001E-2</v>
      </c>
      <c r="M40" s="57">
        <f t="shared" si="11"/>
        <v>1.0294452000000001</v>
      </c>
      <c r="N40" s="8">
        <f t="shared" si="2"/>
        <v>8.5943241223771025</v>
      </c>
      <c r="O40" s="8">
        <f t="shared" si="12"/>
        <v>-9.5439851509217632E-2</v>
      </c>
      <c r="P40" s="22">
        <f t="shared" si="13"/>
        <v>1.3043939999999998</v>
      </c>
      <c r="Q40" s="8">
        <f t="shared" si="3"/>
        <v>1.5891316881638278</v>
      </c>
      <c r="R40" s="8">
        <f t="shared" si="14"/>
        <v>-2.158791311635877E-2</v>
      </c>
      <c r="S40" s="8">
        <f t="shared" si="15"/>
        <v>4.5753120000000001E-2</v>
      </c>
      <c r="T40" s="8">
        <f t="shared" si="4"/>
        <v>5.601098289007251E-2</v>
      </c>
      <c r="U40" s="8">
        <f t="shared" si="16"/>
        <v>-2.0162523903443363E-3</v>
      </c>
      <c r="V40" s="53">
        <f t="shared" si="17"/>
        <v>1.931916</v>
      </c>
      <c r="W40" s="53">
        <f t="shared" si="5"/>
        <v>2.0928719829840805</v>
      </c>
      <c r="X40" s="29">
        <f>'2.2 Harvest 75%'!D20</f>
        <v>224.29</v>
      </c>
      <c r="Y40" s="35">
        <f t="shared" si="18"/>
        <v>2.2800000000000011</v>
      </c>
      <c r="Z40" s="68">
        <f>'2.2 Harvest 75%'!F20*k</f>
        <v>2.0453999999999999</v>
      </c>
      <c r="AA40" s="68">
        <f>'2.2 Harvest 75%'!G20*k</f>
        <v>1.3083</v>
      </c>
      <c r="AB40" s="68">
        <f>'2.2 Harvest 75%'!H20*k</f>
        <v>0.11550000000000001</v>
      </c>
      <c r="AC40" s="68">
        <f>'2.2 Harvest 75%'!I20/2</f>
        <v>0.13</v>
      </c>
      <c r="AD40" s="68">
        <f t="shared" si="19"/>
        <v>0.93883859999999997</v>
      </c>
      <c r="AE40" s="348">
        <f t="shared" si="6"/>
        <v>0.99827700000000008</v>
      </c>
      <c r="AF40" s="68">
        <f t="shared" si="20"/>
        <v>4.1726159999999998E-2</v>
      </c>
      <c r="AG40" s="33">
        <f t="shared" si="21"/>
        <v>0.93883859999999997</v>
      </c>
      <c r="AH40" s="33">
        <f t="shared" si="22"/>
        <v>7.8025410052026469</v>
      </c>
      <c r="AI40" s="33">
        <f t="shared" si="23"/>
        <v>-8.1782656842825929E-2</v>
      </c>
      <c r="AJ40" s="33">
        <f t="shared" si="24"/>
        <v>0.99827700000000008</v>
      </c>
      <c r="AK40" s="33">
        <f t="shared" si="25"/>
        <v>1.2181946545057181</v>
      </c>
      <c r="AL40" s="33">
        <f t="shared" si="26"/>
        <v>-2.5847463923349467E-2</v>
      </c>
      <c r="AM40" s="33">
        <f t="shared" si="27"/>
        <v>4.1726159999999998E-2</v>
      </c>
      <c r="AN40" s="33">
        <f t="shared" si="7"/>
        <v>5.0308744239926505E-2</v>
      </c>
      <c r="AO40" s="33">
        <f t="shared" si="28"/>
        <v>1.7583161106719189E-3</v>
      </c>
      <c r="AP40" s="56">
        <f t="shared" si="29"/>
        <v>1.5116639999999999</v>
      </c>
      <c r="AQ40" s="56">
        <f t="shared" si="30"/>
        <v>3.6857921953444976</v>
      </c>
      <c r="AR40" s="10">
        <f t="shared" si="31"/>
        <v>1.5361680355103151</v>
      </c>
      <c r="AS40" s="10">
        <f t="shared" si="32"/>
        <v>2.7053714713828612</v>
      </c>
      <c r="AT40" s="10">
        <f t="shared" si="33"/>
        <v>1.169203435872546</v>
      </c>
      <c r="AU40" s="10">
        <f>SUM(AT$25:AT40)*5</f>
        <v>80.248996610598468</v>
      </c>
    </row>
    <row r="41" spans="1:51" x14ac:dyDescent="0.25">
      <c r="A41" s="4">
        <v>85</v>
      </c>
      <c r="B41" s="18">
        <f t="shared" si="0"/>
        <v>2108</v>
      </c>
      <c r="C41" s="39">
        <f>'2.1. Harvest 95%'!D21</f>
        <v>195.85</v>
      </c>
      <c r="D41" s="22">
        <f t="shared" si="8"/>
        <v>0.44999999999998863</v>
      </c>
      <c r="E41" s="72">
        <f>'2.1. Harvest 95%'!F21*k</f>
        <v>2.3058000000000001</v>
      </c>
      <c r="F41" s="72">
        <f>'2.1. Harvest 95%'!G21*k</f>
        <v>1.9887000000000001</v>
      </c>
      <c r="G41" s="72">
        <f>'2.1. Harvest 95%'!H21*k</f>
        <v>0.1575</v>
      </c>
      <c r="H41" s="72">
        <f>'2.1. Harvest 95%'!I21/2</f>
        <v>0.25</v>
      </c>
      <c r="I41" s="72"/>
      <c r="J41" s="72">
        <f t="shared" si="9"/>
        <v>1.0583622000000001</v>
      </c>
      <c r="K41" s="72">
        <f t="shared" si="1"/>
        <v>1.320627</v>
      </c>
      <c r="L41" s="72">
        <f t="shared" si="10"/>
        <v>4.7038320000000002E-2</v>
      </c>
      <c r="M41" s="57">
        <f t="shared" si="11"/>
        <v>1.0583622000000001</v>
      </c>
      <c r="N41" s="8">
        <f t="shared" si="2"/>
        <v>8.5401559058848537</v>
      </c>
      <c r="O41" s="8">
        <f t="shared" si="12"/>
        <v>-5.4168216492248789E-2</v>
      </c>
      <c r="P41" s="22">
        <f t="shared" si="13"/>
        <v>1.320627</v>
      </c>
      <c r="Q41" s="8">
        <f t="shared" si="3"/>
        <v>1.6015484482247673</v>
      </c>
      <c r="R41" s="8">
        <f t="shared" si="14"/>
        <v>1.2416760060939502E-2</v>
      </c>
      <c r="S41" s="8">
        <f t="shared" si="15"/>
        <v>4.7038320000000002E-2</v>
      </c>
      <c r="T41" s="8">
        <f t="shared" si="4"/>
        <v>5.6939756455623491E-2</v>
      </c>
      <c r="U41" s="8">
        <f t="shared" si="16"/>
        <v>9.2877356555098184E-4</v>
      </c>
      <c r="V41" s="53">
        <f t="shared" si="17"/>
        <v>1.9748399999999999</v>
      </c>
      <c r="W41" s="53">
        <f t="shared" si="5"/>
        <v>2.38401731713423</v>
      </c>
      <c r="X41" s="29">
        <f>'2.2 Harvest 75%'!D21</f>
        <v>226.57</v>
      </c>
      <c r="Y41" s="35">
        <f t="shared" si="18"/>
        <v>2.2800000000000011</v>
      </c>
      <c r="Z41" s="68">
        <f>'2.2 Harvest 75%'!F21*k</f>
        <v>1.9109999999999998</v>
      </c>
      <c r="AA41" s="68">
        <f>'2.2 Harvest 75%'!G21*k</f>
        <v>1.4300999999999999</v>
      </c>
      <c r="AB41" s="68">
        <f>'2.2 Harvest 75%'!H21*k</f>
        <v>0.11969999999999999</v>
      </c>
      <c r="AC41" s="68">
        <f>'2.2 Harvest 75%'!I21/2</f>
        <v>0.21</v>
      </c>
      <c r="AD41" s="68">
        <f t="shared" si="19"/>
        <v>0.87714899999999996</v>
      </c>
      <c r="AE41" s="348">
        <f t="shared" si="6"/>
        <v>1.011633</v>
      </c>
      <c r="AF41" s="68">
        <f t="shared" si="20"/>
        <v>3.8984400000000002E-2</v>
      </c>
      <c r="AG41" s="33">
        <f t="shared" si="21"/>
        <v>0.87714899999999996</v>
      </c>
      <c r="AH41" s="33">
        <f t="shared" si="22"/>
        <v>7.669655467220271</v>
      </c>
      <c r="AI41" s="33">
        <f t="shared" si="23"/>
        <v>-0.1328855379823759</v>
      </c>
      <c r="AJ41" s="33">
        <f t="shared" si="24"/>
        <v>1.011633</v>
      </c>
      <c r="AK41" s="33">
        <f t="shared" si="25"/>
        <v>1.2269814252515492</v>
      </c>
      <c r="AL41" s="33">
        <f t="shared" si="26"/>
        <v>8.7867707458311184E-3</v>
      </c>
      <c r="AM41" s="33">
        <f t="shared" si="27"/>
        <v>3.8984400000000002E-2</v>
      </c>
      <c r="AN41" s="33">
        <f t="shared" si="7"/>
        <v>4.7877813551257926E-2</v>
      </c>
      <c r="AO41" s="33">
        <f t="shared" si="28"/>
        <v>-2.4309306886685783E-3</v>
      </c>
      <c r="AP41" s="56">
        <f t="shared" si="29"/>
        <v>1.5417359999999998</v>
      </c>
      <c r="AQ41" s="56">
        <f t="shared" si="30"/>
        <v>3.6952063020747872</v>
      </c>
      <c r="AR41" s="10">
        <f t="shared" si="31"/>
        <v>1.7498687107765249</v>
      </c>
      <c r="AS41" s="10">
        <f t="shared" si="32"/>
        <v>2.7122814257228938</v>
      </c>
      <c r="AT41" s="10">
        <f t="shared" si="33"/>
        <v>0.96241271494636882</v>
      </c>
      <c r="AU41" s="10">
        <f>SUM(AT$25:AT41)*5</f>
        <v>85.061060185330305</v>
      </c>
    </row>
    <row r="42" spans="1:51" x14ac:dyDescent="0.25">
      <c r="A42" s="4">
        <v>90</v>
      </c>
      <c r="B42" s="18">
        <f t="shared" si="0"/>
        <v>2113</v>
      </c>
      <c r="C42" s="39">
        <f>'2.1. Harvest 95%'!D22</f>
        <v>196.25</v>
      </c>
      <c r="D42" s="22">
        <f t="shared" si="8"/>
        <v>0.40000000000000568</v>
      </c>
      <c r="E42" s="72">
        <f>'2.1. Harvest 95%'!F22*k</f>
        <v>2.4108000000000001</v>
      </c>
      <c r="F42" s="72">
        <f>'2.1. Harvest 95%'!G22*k</f>
        <v>1.9634999999999998</v>
      </c>
      <c r="G42" s="72">
        <f>'2.1. Harvest 95%'!H22*k</f>
        <v>0.1575</v>
      </c>
      <c r="H42" s="72">
        <f>'2.1. Harvest 95%'!I22/2</f>
        <v>0.23</v>
      </c>
      <c r="I42" s="72"/>
      <c r="J42" s="72">
        <f t="shared" si="9"/>
        <v>1.1065572000000001</v>
      </c>
      <c r="K42" s="72">
        <f t="shared" si="1"/>
        <v>1.336776</v>
      </c>
      <c r="L42" s="72">
        <f t="shared" si="10"/>
        <v>4.9180320000000007E-2</v>
      </c>
      <c r="M42" s="57">
        <f t="shared" si="11"/>
        <v>1.1065572000000001</v>
      </c>
      <c r="N42" s="8">
        <f t="shared" si="2"/>
        <v>8.5411947345047814</v>
      </c>
      <c r="O42" s="8">
        <f t="shared" si="12"/>
        <v>1.0388286199276564E-3</v>
      </c>
      <c r="P42" s="22">
        <f t="shared" si="13"/>
        <v>1.336776</v>
      </c>
      <c r="Q42" s="8">
        <f t="shared" si="3"/>
        <v>1.6198924420346312</v>
      </c>
      <c r="R42" s="8">
        <f t="shared" si="14"/>
        <v>1.8343993809863957E-2</v>
      </c>
      <c r="S42" s="8">
        <f t="shared" si="15"/>
        <v>4.9180320000000007E-2</v>
      </c>
      <c r="T42" s="8">
        <f t="shared" si="4"/>
        <v>5.9245941977220475E-2</v>
      </c>
      <c r="U42" s="8">
        <f t="shared" si="16"/>
        <v>2.3061855215969831E-3</v>
      </c>
      <c r="V42" s="53">
        <f t="shared" si="17"/>
        <v>1.9999559999999998</v>
      </c>
      <c r="W42" s="53">
        <f t="shared" si="5"/>
        <v>2.4216450079513945</v>
      </c>
      <c r="X42" s="29">
        <f>'2.2 Harvest 75%'!D22</f>
        <v>228.53</v>
      </c>
      <c r="Y42" s="35">
        <f t="shared" si="18"/>
        <v>1.960000000000008</v>
      </c>
      <c r="Z42" s="68">
        <f>'2.2 Harvest 75%'!F22*k</f>
        <v>2.0097</v>
      </c>
      <c r="AA42" s="68">
        <f>'2.2 Harvest 75%'!G22*k</f>
        <v>1.2558</v>
      </c>
      <c r="AB42" s="68">
        <f>'2.2 Harvest 75%'!H22*k</f>
        <v>0.1113</v>
      </c>
      <c r="AC42" s="68">
        <f>'2.2 Harvest 75%'!I22/2</f>
        <v>0.22</v>
      </c>
      <c r="AD42" s="68">
        <f t="shared" si="19"/>
        <v>0.9224523</v>
      </c>
      <c r="AE42" s="348">
        <f t="shared" si="6"/>
        <v>0.96958049999999996</v>
      </c>
      <c r="AF42" s="68">
        <f t="shared" si="20"/>
        <v>4.099788E-2</v>
      </c>
      <c r="AG42" s="33">
        <f t="shared" si="21"/>
        <v>0.9224523</v>
      </c>
      <c r="AH42" s="33">
        <f t="shared" si="22"/>
        <v>7.5992751872758051</v>
      </c>
      <c r="AI42" s="33">
        <f t="shared" si="23"/>
        <v>-7.038027994446594E-2</v>
      </c>
      <c r="AJ42" s="33">
        <f t="shared" si="24"/>
        <v>0.96958049999999996</v>
      </c>
      <c r="AK42" s="33">
        <f t="shared" si="25"/>
        <v>1.1864822215463264</v>
      </c>
      <c r="AL42" s="33">
        <f t="shared" si="26"/>
        <v>-4.0499203705222753E-2</v>
      </c>
      <c r="AM42" s="33">
        <f t="shared" si="27"/>
        <v>4.099788E-2</v>
      </c>
      <c r="AN42" s="33">
        <f t="shared" si="7"/>
        <v>4.9461561657619918E-2</v>
      </c>
      <c r="AO42" s="33">
        <f t="shared" si="28"/>
        <v>1.5837481063619915E-3</v>
      </c>
      <c r="AP42" s="56">
        <f t="shared" si="29"/>
        <v>1.5106560000000002</v>
      </c>
      <c r="AQ42" s="56">
        <f t="shared" si="30"/>
        <v>3.3613602644566809</v>
      </c>
      <c r="AR42" s="10">
        <f t="shared" si="31"/>
        <v>1.7774874358363235</v>
      </c>
      <c r="AS42" s="10">
        <f t="shared" si="32"/>
        <v>2.4672384341112035</v>
      </c>
      <c r="AT42" s="10">
        <f t="shared" si="33"/>
        <v>0.68975099827487996</v>
      </c>
      <c r="AU42" s="10">
        <f>SUM(AT$25:AT42)*5</f>
        <v>88.509815176704706</v>
      </c>
    </row>
    <row r="43" spans="1:51" x14ac:dyDescent="0.25">
      <c r="A43" s="4">
        <v>95</v>
      </c>
      <c r="B43" s="18">
        <f t="shared" si="0"/>
        <v>2118</v>
      </c>
      <c r="C43" s="39">
        <f>'2.1. Harvest 95%'!D23</f>
        <v>196.74</v>
      </c>
      <c r="D43" s="22">
        <f t="shared" si="8"/>
        <v>0.49000000000000909</v>
      </c>
      <c r="E43" s="72">
        <f>'2.1. Harvest 95%'!F23*k</f>
        <v>2.4780000000000002</v>
      </c>
      <c r="F43" s="72">
        <f>'2.1. Harvest 95%'!G23*k</f>
        <v>1.9215</v>
      </c>
      <c r="G43" s="72">
        <f>'2.1. Harvest 95%'!H23*k</f>
        <v>0.1575</v>
      </c>
      <c r="H43" s="72">
        <f>'2.1. Harvest 95%'!I23/2</f>
        <v>0.19</v>
      </c>
      <c r="I43" s="72"/>
      <c r="J43" s="72">
        <f t="shared" si="9"/>
        <v>1.1374020000000002</v>
      </c>
      <c r="K43" s="72">
        <f t="shared" si="1"/>
        <v>1.33728</v>
      </c>
      <c r="L43" s="72">
        <f t="shared" si="10"/>
        <v>5.0551200000000004E-2</v>
      </c>
      <c r="M43" s="57">
        <f t="shared" si="11"/>
        <v>1.1374020000000002</v>
      </c>
      <c r="N43" s="8">
        <f t="shared" si="2"/>
        <v>8.5729438873450263</v>
      </c>
      <c r="O43" s="8">
        <f t="shared" si="12"/>
        <v>3.1749152840244932E-2</v>
      </c>
      <c r="P43" s="22">
        <f t="shared" si="13"/>
        <v>1.33728</v>
      </c>
      <c r="Q43" s="8">
        <f t="shared" si="3"/>
        <v>1.6236392326388811</v>
      </c>
      <c r="R43" s="8">
        <f t="shared" si="14"/>
        <v>3.7467906042498722E-3</v>
      </c>
      <c r="S43" s="8">
        <f t="shared" si="15"/>
        <v>5.0551200000000004E-2</v>
      </c>
      <c r="T43" s="8">
        <f t="shared" si="4"/>
        <v>6.1024501832469338E-2</v>
      </c>
      <c r="U43" s="8">
        <f t="shared" si="16"/>
        <v>1.7785598552488638E-3</v>
      </c>
      <c r="V43" s="53">
        <f t="shared" si="17"/>
        <v>1.9937399999999998</v>
      </c>
      <c r="W43" s="53">
        <f t="shared" si="5"/>
        <v>2.5210145032997526</v>
      </c>
      <c r="X43" s="29">
        <f>'2.2 Harvest 75%'!D23</f>
        <v>230.46</v>
      </c>
      <c r="Y43" s="35">
        <f t="shared" si="18"/>
        <v>1.9300000000000068</v>
      </c>
      <c r="Z43" s="68">
        <f>'2.2 Harvest 75%'!F23*k</f>
        <v>1.9047000000000001</v>
      </c>
      <c r="AA43" s="68">
        <f>'2.2 Harvest 75%'!G23*k</f>
        <v>1.3209</v>
      </c>
      <c r="AB43" s="68">
        <f>'2.2 Harvest 75%'!H23*k</f>
        <v>0.1134</v>
      </c>
      <c r="AC43" s="68">
        <f>'2.2 Harvest 75%'!I23/2</f>
        <v>0.23499999999999999</v>
      </c>
      <c r="AD43" s="68">
        <f t="shared" si="19"/>
        <v>0.87425730000000001</v>
      </c>
      <c r="AE43" s="348">
        <f t="shared" si="6"/>
        <v>0.9685935</v>
      </c>
      <c r="AF43" s="68">
        <f t="shared" si="20"/>
        <v>3.8855880000000002E-2</v>
      </c>
      <c r="AG43" s="33">
        <f t="shared" si="21"/>
        <v>0.87425730000000001</v>
      </c>
      <c r="AH43" s="33">
        <f t="shared" si="22"/>
        <v>7.4898105949252116</v>
      </c>
      <c r="AI43" s="33">
        <f t="shared" si="23"/>
        <v>-0.10946459235059347</v>
      </c>
      <c r="AJ43" s="33">
        <f t="shared" si="24"/>
        <v>0.9685935</v>
      </c>
      <c r="AK43" s="33">
        <f t="shared" si="25"/>
        <v>1.1783359061531717</v>
      </c>
      <c r="AL43" s="33">
        <f t="shared" si="26"/>
        <v>-8.1463153931546906E-3</v>
      </c>
      <c r="AM43" s="33">
        <f t="shared" si="27"/>
        <v>3.8855880000000002E-2</v>
      </c>
      <c r="AN43" s="33">
        <f t="shared" si="7"/>
        <v>4.7599531414044896E-2</v>
      </c>
      <c r="AO43" s="33">
        <f t="shared" si="28"/>
        <v>-1.8620302435750219E-3</v>
      </c>
      <c r="AP43" s="56">
        <f t="shared" si="29"/>
        <v>1.50108</v>
      </c>
      <c r="AQ43" s="56">
        <f t="shared" si="30"/>
        <v>3.3116070620126834</v>
      </c>
      <c r="AR43" s="10">
        <f t="shared" si="31"/>
        <v>1.8504246454220183</v>
      </c>
      <c r="AS43" s="10">
        <f t="shared" si="32"/>
        <v>2.4307195835173099</v>
      </c>
      <c r="AT43" s="10">
        <f t="shared" si="33"/>
        <v>0.58029493809529153</v>
      </c>
      <c r="AU43" s="10">
        <f>SUM(AT$25:AT43)*5</f>
        <v>91.411289867181168</v>
      </c>
    </row>
    <row r="44" spans="1:51" x14ac:dyDescent="0.25">
      <c r="A44" s="4">
        <v>100</v>
      </c>
      <c r="B44" s="18">
        <f t="shared" si="0"/>
        <v>2123</v>
      </c>
      <c r="C44" s="39">
        <f>'2.1. Harvest 95%'!D24</f>
        <v>197.15</v>
      </c>
      <c r="D44" s="22">
        <f t="shared" si="8"/>
        <v>0.40999999999999659</v>
      </c>
      <c r="E44" s="72">
        <f>'2.1. Harvest 95%'!F24*k</f>
        <v>2.5073999999999996</v>
      </c>
      <c r="F44" s="72">
        <f>'2.1. Harvest 95%'!G24*k</f>
        <v>1.9257</v>
      </c>
      <c r="G44" s="72">
        <f>'2.1. Harvest 95%'!H24*k</f>
        <v>0.1575</v>
      </c>
      <c r="H44" s="72">
        <f>'2.1. Harvest 95%'!I24/2</f>
        <v>0.22</v>
      </c>
      <c r="I44" s="72"/>
      <c r="J44" s="72">
        <f t="shared" si="9"/>
        <v>1.1508965999999998</v>
      </c>
      <c r="K44" s="72">
        <f t="shared" si="1"/>
        <v>1.346079</v>
      </c>
      <c r="L44" s="72">
        <f t="shared" si="10"/>
        <v>5.1150959999999995E-2</v>
      </c>
      <c r="M44" s="57">
        <f t="shared" si="11"/>
        <v>1.1508965999999998</v>
      </c>
      <c r="N44" s="8">
        <f t="shared" si="2"/>
        <v>8.6140777302342766</v>
      </c>
      <c r="O44" s="8">
        <f t="shared" si="12"/>
        <v>4.1133842889250261E-2</v>
      </c>
      <c r="P44" s="22">
        <f t="shared" si="13"/>
        <v>1.346079</v>
      </c>
      <c r="Q44" s="8">
        <f t="shared" si="3"/>
        <v>1.6331005778998688</v>
      </c>
      <c r="R44" s="8">
        <f t="shared" si="14"/>
        <v>9.4613452609877413E-3</v>
      </c>
      <c r="S44" s="8">
        <f t="shared" si="15"/>
        <v>5.1150959999999995E-2</v>
      </c>
      <c r="T44" s="8">
        <f t="shared" si="4"/>
        <v>6.1938669766067489E-2</v>
      </c>
      <c r="U44" s="8">
        <f t="shared" si="16"/>
        <v>9.1416793359815063E-4</v>
      </c>
      <c r="V44" s="53">
        <f t="shared" si="17"/>
        <v>2.0204519999999997</v>
      </c>
      <c r="W44" s="53">
        <f t="shared" si="5"/>
        <v>2.4819613560838323</v>
      </c>
      <c r="X44" s="29">
        <f>'2.2 Harvest 75%'!D24</f>
        <v>232.36</v>
      </c>
      <c r="Y44" s="35">
        <f t="shared" si="18"/>
        <v>1.9000000000000057</v>
      </c>
      <c r="Z44" s="68">
        <f>'2.2 Harvest 75%'!F24*k</f>
        <v>1.9719</v>
      </c>
      <c r="AA44" s="68">
        <f>'2.2 Harvest 75%'!G24*k</f>
        <v>1.1927999999999999</v>
      </c>
      <c r="AB44" s="68">
        <f>'2.2 Harvest 75%'!H24*k</f>
        <v>0.1071</v>
      </c>
      <c r="AC44" s="68">
        <f>'2.2 Harvest 75%'!I24/2</f>
        <v>0.215</v>
      </c>
      <c r="AD44" s="68">
        <f t="shared" si="19"/>
        <v>0.90510210000000002</v>
      </c>
      <c r="AE44" s="348">
        <f t="shared" si="6"/>
        <v>0.93637949999999992</v>
      </c>
      <c r="AF44" s="68">
        <f t="shared" si="20"/>
        <v>4.022676E-2</v>
      </c>
      <c r="AG44" s="33">
        <f t="shared" si="21"/>
        <v>0.90510210000000002</v>
      </c>
      <c r="AH44" s="33">
        <f t="shared" si="22"/>
        <v>7.4253609323934215</v>
      </c>
      <c r="AI44" s="33">
        <f t="shared" si="23"/>
        <v>-6.4449662531790075E-2</v>
      </c>
      <c r="AJ44" s="33">
        <f t="shared" si="24"/>
        <v>0.93637949999999992</v>
      </c>
      <c r="AK44" s="33">
        <f t="shared" si="25"/>
        <v>1.1446818274391257</v>
      </c>
      <c r="AL44" s="33">
        <f t="shared" si="26"/>
        <v>-3.3654078714046021E-2</v>
      </c>
      <c r="AM44" s="33">
        <f t="shared" si="27"/>
        <v>4.022676E-2</v>
      </c>
      <c r="AN44" s="33">
        <f t="shared" si="7"/>
        <v>4.8641247861043312E-2</v>
      </c>
      <c r="AO44" s="33">
        <f t="shared" si="28"/>
        <v>1.0417164469984155E-3</v>
      </c>
      <c r="AP44" s="56">
        <f t="shared" si="29"/>
        <v>1.4644559999999998</v>
      </c>
      <c r="AQ44" s="56">
        <f t="shared" si="30"/>
        <v>3.267393975201168</v>
      </c>
      <c r="AR44" s="10">
        <f t="shared" si="31"/>
        <v>1.8217596353655328</v>
      </c>
      <c r="AS44" s="10">
        <f t="shared" si="32"/>
        <v>2.3982671777976572</v>
      </c>
      <c r="AT44" s="10">
        <f t="shared" si="33"/>
        <v>0.57650754243212443</v>
      </c>
      <c r="AU44" s="10">
        <f>SUM(AT$25:AT44)*5</f>
        <v>94.293827579341794</v>
      </c>
    </row>
    <row r="45" spans="1:51" x14ac:dyDescent="0.25">
      <c r="A45" s="4">
        <v>105</v>
      </c>
      <c r="B45" s="18">
        <f t="shared" si="0"/>
        <v>2128</v>
      </c>
      <c r="C45" s="39">
        <f>'2.1. Harvest 95%'!D25</f>
        <v>197.58</v>
      </c>
      <c r="D45" s="22">
        <f t="shared" si="8"/>
        <v>0.43000000000000682</v>
      </c>
      <c r="E45" s="72">
        <f>'2.1. Harvest 95%'!F25*k</f>
        <v>2.2869000000000002</v>
      </c>
      <c r="F45" s="72">
        <f>'2.1. Harvest 95%'!G25*k</f>
        <v>2.0726999999999998</v>
      </c>
      <c r="G45" s="72">
        <f>'2.1. Harvest 95%'!H25*k</f>
        <v>0.16170000000000001</v>
      </c>
      <c r="H45" s="72">
        <f>'2.1. Harvest 95%'!I25/2</f>
        <v>0.13500000000000001</v>
      </c>
      <c r="I45" s="72"/>
      <c r="J45" s="72">
        <f t="shared" si="9"/>
        <v>1.0496871000000001</v>
      </c>
      <c r="K45" s="72">
        <f t="shared" si="1"/>
        <v>1.3479165</v>
      </c>
      <c r="L45" s="72">
        <f t="shared" si="10"/>
        <v>4.6652760000000008E-2</v>
      </c>
      <c r="M45" s="57">
        <f t="shared" si="11"/>
        <v>1.0496871000000001</v>
      </c>
      <c r="N45" s="8">
        <f t="shared" si="2"/>
        <v>8.5486773203320485</v>
      </c>
      <c r="O45" s="8">
        <f t="shared" si="12"/>
        <v>-6.5400409902228063E-2</v>
      </c>
      <c r="P45" s="22">
        <f t="shared" si="13"/>
        <v>1.3479165</v>
      </c>
      <c r="Q45" s="8">
        <f t="shared" si="3"/>
        <v>1.6366106232481668</v>
      </c>
      <c r="R45" s="8">
        <f t="shared" si="14"/>
        <v>3.5100453482979077E-3</v>
      </c>
      <c r="S45" s="8">
        <f t="shared" si="15"/>
        <v>4.6652760000000008E-2</v>
      </c>
      <c r="T45" s="8">
        <f t="shared" si="4"/>
        <v>5.7602073352315139E-2</v>
      </c>
      <c r="U45" s="8">
        <f t="shared" si="16"/>
        <v>-4.3365964137523499E-3</v>
      </c>
      <c r="V45" s="53">
        <f t="shared" si="17"/>
        <v>1.9556459999999998</v>
      </c>
      <c r="W45" s="53">
        <f t="shared" si="5"/>
        <v>2.3194190390323239</v>
      </c>
      <c r="X45" s="29">
        <f>'2.2 Harvest 75%'!D25</f>
        <v>234.26</v>
      </c>
      <c r="Y45" s="35">
        <f t="shared" si="18"/>
        <v>1.8999999999999773</v>
      </c>
      <c r="Z45" s="68">
        <f>'2.2 Harvest 75%'!F25*k</f>
        <v>1.5561</v>
      </c>
      <c r="AA45" s="68">
        <f>'2.2 Harvest 75%'!G25*k</f>
        <v>1.6632</v>
      </c>
      <c r="AB45" s="68">
        <f>'2.2 Harvest 75%'!H25*k</f>
        <v>0.12389999999999998</v>
      </c>
      <c r="AC45" s="68">
        <f>'2.2 Harvest 75%'!I25/2</f>
        <v>0.09</v>
      </c>
      <c r="AD45" s="68">
        <f t="shared" si="19"/>
        <v>0.71424989999999999</v>
      </c>
      <c r="AE45" s="348">
        <f t="shared" si="6"/>
        <v>1.0132604999999999</v>
      </c>
      <c r="AF45" s="68">
        <f t="shared" si="20"/>
        <v>3.1744440000000006E-2</v>
      </c>
      <c r="AG45" s="33">
        <f t="shared" si="21"/>
        <v>0.71424989999999999</v>
      </c>
      <c r="AH45" s="33">
        <f t="shared" si="22"/>
        <v>7.1784020423721273</v>
      </c>
      <c r="AI45" s="33">
        <f t="shared" si="23"/>
        <v>-0.24695889002129423</v>
      </c>
      <c r="AJ45" s="33">
        <f t="shared" si="24"/>
        <v>1.0132604999999999</v>
      </c>
      <c r="AK45" s="33">
        <f t="shared" si="25"/>
        <v>1.2156135706208038</v>
      </c>
      <c r="AL45" s="33">
        <f t="shared" si="26"/>
        <v>7.0931743181678053E-2</v>
      </c>
      <c r="AM45" s="33">
        <f t="shared" si="27"/>
        <v>3.1744440000000006E-2</v>
      </c>
      <c r="AN45" s="33">
        <f t="shared" si="7"/>
        <v>4.0343079051979848E-2</v>
      </c>
      <c r="AO45" s="33">
        <f t="shared" si="28"/>
        <v>-8.2981688090634637E-3</v>
      </c>
      <c r="AP45" s="56">
        <f t="shared" si="29"/>
        <v>1.4419439999999999</v>
      </c>
      <c r="AQ45" s="56">
        <f t="shared" si="30"/>
        <v>3.1576186843512977</v>
      </c>
      <c r="AR45" s="10">
        <f t="shared" si="31"/>
        <v>1.7024535746497258</v>
      </c>
      <c r="AS45" s="10">
        <f t="shared" si="32"/>
        <v>2.3176921143138527</v>
      </c>
      <c r="AT45" s="10">
        <f t="shared" si="33"/>
        <v>0.61523853966412689</v>
      </c>
      <c r="AU45" s="10">
        <f>SUM(AT$25:AT45)*5</f>
        <v>97.370020277662434</v>
      </c>
      <c r="AY45" s="70"/>
    </row>
    <row r="46" spans="1:51" x14ac:dyDescent="0.25">
      <c r="A46" s="4">
        <v>110</v>
      </c>
      <c r="B46" s="18">
        <f t="shared" si="0"/>
        <v>2133</v>
      </c>
      <c r="C46" s="39">
        <f>'2.1. Harvest 95%'!D26</f>
        <v>197.75</v>
      </c>
      <c r="D46" s="22">
        <f t="shared" si="8"/>
        <v>0.16999999999998749</v>
      </c>
      <c r="E46" s="72">
        <f>'2.1. Harvest 95%'!F26*k</f>
        <v>2.5787999999999998</v>
      </c>
      <c r="F46" s="72">
        <f>'2.1. Harvest 95%'!G26*k</f>
        <v>1.8584999999999998</v>
      </c>
      <c r="G46" s="72">
        <f>'2.1. Harvest 95%'!H26*k</f>
        <v>0.15539999999999998</v>
      </c>
      <c r="H46" s="72">
        <f>'2.1. Harvest 95%'!I26/2</f>
        <v>0.19500000000000001</v>
      </c>
      <c r="I46" s="72"/>
      <c r="J46" s="72">
        <f t="shared" si="9"/>
        <v>1.1836692</v>
      </c>
      <c r="K46" s="72">
        <f t="shared" si="1"/>
        <v>1.3380359999999998</v>
      </c>
      <c r="L46" s="72">
        <f t="shared" si="10"/>
        <v>5.2607519999999998E-2</v>
      </c>
      <c r="M46" s="57">
        <f t="shared" si="11"/>
        <v>1.1836692</v>
      </c>
      <c r="N46" s="8">
        <f t="shared" si="2"/>
        <v>8.6257250566518664</v>
      </c>
      <c r="O46" s="8">
        <f t="shared" si="12"/>
        <v>7.7047736319817872E-2</v>
      </c>
      <c r="P46" s="22">
        <f t="shared" si="13"/>
        <v>1.3380359999999998</v>
      </c>
      <c r="Q46" s="8">
        <f t="shared" si="3"/>
        <v>1.6273506174651799</v>
      </c>
      <c r="R46" s="8">
        <f t="shared" si="14"/>
        <v>-9.2600057829868021E-3</v>
      </c>
      <c r="S46" s="8">
        <f t="shared" si="15"/>
        <v>5.2607519999999998E-2</v>
      </c>
      <c r="T46" s="8">
        <f t="shared" si="4"/>
        <v>6.2790224169456732E-2</v>
      </c>
      <c r="U46" s="8">
        <f t="shared" si="16"/>
        <v>5.188150817141593E-3</v>
      </c>
      <c r="V46" s="53">
        <f t="shared" si="17"/>
        <v>2.010834</v>
      </c>
      <c r="W46" s="53">
        <f t="shared" si="5"/>
        <v>2.25380988135396</v>
      </c>
      <c r="X46" s="29">
        <f>'2.2 Harvest 75%'!D26</f>
        <v>236.14</v>
      </c>
      <c r="Y46" s="35">
        <f t="shared" si="18"/>
        <v>1.8799999999999955</v>
      </c>
      <c r="Z46" s="68">
        <f>'2.2 Harvest 75%'!F26*k</f>
        <v>1.6086</v>
      </c>
      <c r="AA46" s="68">
        <f>'2.2 Harvest 75%'!G26*k</f>
        <v>1.5854999999999999</v>
      </c>
      <c r="AB46" s="68">
        <f>'2.2 Harvest 75%'!H26*k</f>
        <v>0.11969999999999999</v>
      </c>
      <c r="AC46" s="68">
        <f>'2.2 Harvest 75%'!I26/2</f>
        <v>0.04</v>
      </c>
      <c r="AD46" s="68">
        <f t="shared" si="19"/>
        <v>0.7383474000000001</v>
      </c>
      <c r="AE46" s="348">
        <f t="shared" si="6"/>
        <v>0.99659699999999996</v>
      </c>
      <c r="AF46" s="68">
        <f t="shared" si="20"/>
        <v>3.2815440000000001E-2</v>
      </c>
      <c r="AG46" s="33">
        <f t="shared" si="21"/>
        <v>0.7383474000000001</v>
      </c>
      <c r="AH46" s="33">
        <f t="shared" si="22"/>
        <v>6.9875093415531033</v>
      </c>
      <c r="AI46" s="33">
        <f t="shared" si="23"/>
        <v>-0.19089270081902399</v>
      </c>
      <c r="AJ46" s="33">
        <f t="shared" si="24"/>
        <v>0.99659699999999996</v>
      </c>
      <c r="AK46" s="33">
        <f t="shared" si="25"/>
        <v>1.2114891497720905</v>
      </c>
      <c r="AL46" s="33">
        <f t="shared" si="26"/>
        <v>-4.1244208487132283E-3</v>
      </c>
      <c r="AM46" s="33">
        <f t="shared" si="27"/>
        <v>3.2815440000000001E-2</v>
      </c>
      <c r="AN46" s="33">
        <f t="shared" si="7"/>
        <v>3.9947156192899978E-2</v>
      </c>
      <c r="AO46" s="33">
        <f t="shared" si="28"/>
        <v>-3.9592285907986968E-4</v>
      </c>
      <c r="AP46" s="56">
        <f t="shared" si="29"/>
        <v>1.4085959999999997</v>
      </c>
      <c r="AQ46" s="56">
        <f t="shared" si="30"/>
        <v>3.093182955473178</v>
      </c>
      <c r="AR46" s="10">
        <f t="shared" si="31"/>
        <v>1.6542964529138064</v>
      </c>
      <c r="AS46" s="10">
        <f t="shared" si="32"/>
        <v>2.2703962893173126</v>
      </c>
      <c r="AT46" s="10">
        <f t="shared" si="33"/>
        <v>0.61609983640350618</v>
      </c>
      <c r="AU46" s="10">
        <f>SUM(AT$25:AT46)*5</f>
        <v>100.45051945967997</v>
      </c>
    </row>
    <row r="47" spans="1:51" x14ac:dyDescent="0.25">
      <c r="A47" s="4">
        <v>115</v>
      </c>
      <c r="B47" s="18">
        <f t="shared" si="0"/>
        <v>2138</v>
      </c>
      <c r="C47" s="39">
        <f>'2.1. Harvest 95%'!D27</f>
        <v>198.17</v>
      </c>
      <c r="D47" s="22">
        <f t="shared" si="8"/>
        <v>0.41999999999998749</v>
      </c>
      <c r="E47" s="72">
        <f>'2.1. Harvest 95%'!F27*k</f>
        <v>2.4822000000000002</v>
      </c>
      <c r="F47" s="72">
        <f>'2.1. Harvest 95%'!G27*k</f>
        <v>1.9341000000000002</v>
      </c>
      <c r="G47" s="72">
        <f>'2.1. Harvest 95%'!H27*k</f>
        <v>0.1575</v>
      </c>
      <c r="H47" s="72">
        <f>'2.1. Harvest 95%'!I27/2</f>
        <v>0.26</v>
      </c>
      <c r="I47" s="72"/>
      <c r="J47" s="72">
        <f t="shared" si="9"/>
        <v>1.1393298000000001</v>
      </c>
      <c r="K47" s="72">
        <f t="shared" si="1"/>
        <v>1.3430970000000002</v>
      </c>
      <c r="L47" s="72">
        <f t="shared" si="10"/>
        <v>5.0636880000000009E-2</v>
      </c>
      <c r="M47" s="57">
        <f t="shared" si="11"/>
        <v>1.1393298000000001</v>
      </c>
      <c r="N47" s="8">
        <f t="shared" si="2"/>
        <v>8.6484596069057744</v>
      </c>
      <c r="O47" s="8">
        <f t="shared" si="12"/>
        <v>2.2734550253908026E-2</v>
      </c>
      <c r="P47" s="22">
        <f t="shared" si="13"/>
        <v>1.3430970000000002</v>
      </c>
      <c r="Q47" s="8">
        <f t="shared" si="3"/>
        <v>1.6307746642444363</v>
      </c>
      <c r="R47" s="8">
        <f t="shared" si="14"/>
        <v>3.42404677925634E-3</v>
      </c>
      <c r="S47" s="8">
        <f t="shared" si="15"/>
        <v>5.0636880000000009E-2</v>
      </c>
      <c r="T47" s="8">
        <f t="shared" si="4"/>
        <v>6.1736728325611584E-2</v>
      </c>
      <c r="U47" s="8">
        <f t="shared" si="16"/>
        <v>-1.0534958438451481E-3</v>
      </c>
      <c r="V47" s="53">
        <f t="shared" si="17"/>
        <v>2.0301960000000001</v>
      </c>
      <c r="W47" s="53">
        <f t="shared" si="5"/>
        <v>2.4753011011893067</v>
      </c>
      <c r="X47" s="29">
        <f>'2.2 Harvest 75%'!D27</f>
        <v>237.97</v>
      </c>
      <c r="Y47" s="35">
        <f t="shared" si="18"/>
        <v>1.8300000000000125</v>
      </c>
      <c r="Z47" s="68">
        <f>'2.2 Harvest 75%'!F27*k</f>
        <v>1.7598</v>
      </c>
      <c r="AA47" s="68">
        <f>'2.2 Harvest 75%'!G27*k</f>
        <v>1.3943999999999999</v>
      </c>
      <c r="AB47" s="68">
        <f>'2.2 Harvest 75%'!H27*k</f>
        <v>0.1134</v>
      </c>
      <c r="AC47" s="68">
        <f>'2.2 Harvest 75%'!I27/2</f>
        <v>0.05</v>
      </c>
      <c r="AD47" s="68">
        <f t="shared" si="19"/>
        <v>0.80774820000000003</v>
      </c>
      <c r="AE47" s="348">
        <f t="shared" si="6"/>
        <v>0.96102299999999996</v>
      </c>
      <c r="AF47" s="68">
        <f t="shared" si="20"/>
        <v>3.5899920000000002E-2</v>
      </c>
      <c r="AG47" s="33">
        <f t="shared" si="21"/>
        <v>0.80774820000000003</v>
      </c>
      <c r="AH47" s="33">
        <f t="shared" si="22"/>
        <v>6.8907283933259835</v>
      </c>
      <c r="AI47" s="33">
        <f t="shared" si="23"/>
        <v>-9.6780948227119801E-2</v>
      </c>
      <c r="AJ47" s="33">
        <f t="shared" si="24"/>
        <v>0.96102299999999996</v>
      </c>
      <c r="AK47" s="33">
        <f t="shared" si="25"/>
        <v>1.1751860482844425</v>
      </c>
      <c r="AL47" s="33">
        <f t="shared" si="26"/>
        <v>-3.6303101487648037E-2</v>
      </c>
      <c r="AM47" s="33">
        <f t="shared" si="27"/>
        <v>3.5899920000000002E-2</v>
      </c>
      <c r="AN47" s="33">
        <f t="shared" si="7"/>
        <v>4.2961646258279446E-2</v>
      </c>
      <c r="AO47" s="33">
        <f t="shared" si="28"/>
        <v>3.0144900653794673E-3</v>
      </c>
      <c r="AP47" s="56">
        <f t="shared" si="29"/>
        <v>1.3933919999999997</v>
      </c>
      <c r="AQ47" s="56">
        <f t="shared" si="30"/>
        <v>3.0933224403506241</v>
      </c>
      <c r="AR47" s="10">
        <f t="shared" si="31"/>
        <v>1.8168710082729511</v>
      </c>
      <c r="AS47" s="10">
        <f t="shared" si="32"/>
        <v>2.270498671217358</v>
      </c>
      <c r="AT47" s="10">
        <f t="shared" si="33"/>
        <v>0.45362766294440693</v>
      </c>
      <c r="AU47" s="10">
        <f>SUM(AT$25:AT47)*5</f>
        <v>102.71865777440199</v>
      </c>
    </row>
    <row r="48" spans="1:51" x14ac:dyDescent="0.25">
      <c r="A48" s="4">
        <v>120</v>
      </c>
      <c r="B48" s="18">
        <f t="shared" si="0"/>
        <v>2143</v>
      </c>
      <c r="C48" s="39">
        <f>'2.1. Harvest 95%'!D28</f>
        <v>198.39</v>
      </c>
      <c r="D48" s="22">
        <f t="shared" si="8"/>
        <v>0.21999999999999886</v>
      </c>
      <c r="E48" s="72">
        <f>'2.1. Harvest 95%'!F28*k</f>
        <v>2.415</v>
      </c>
      <c r="F48" s="72">
        <f>'2.1. Harvest 95%'!G28*k</f>
        <v>1.9424999999999999</v>
      </c>
      <c r="G48" s="72">
        <f>'2.1. Harvest 95%'!H28*k</f>
        <v>0.1575</v>
      </c>
      <c r="H48" s="72">
        <f>'2.1. Harvest 95%'!I28/2</f>
        <v>0.22</v>
      </c>
      <c r="I48" s="72"/>
      <c r="J48" s="72">
        <f t="shared" si="9"/>
        <v>1.1084850000000002</v>
      </c>
      <c r="K48" s="72">
        <f t="shared" si="1"/>
        <v>1.329825</v>
      </c>
      <c r="L48" s="72">
        <f t="shared" si="10"/>
        <v>4.9266000000000004E-2</v>
      </c>
      <c r="M48" s="57">
        <f t="shared" si="11"/>
        <v>1.1084850000000002</v>
      </c>
      <c r="N48" s="8">
        <f t="shared" si="2"/>
        <v>8.6374063824355982</v>
      </c>
      <c r="O48" s="8">
        <f t="shared" si="12"/>
        <v>-1.1053224470176204E-2</v>
      </c>
      <c r="P48" s="22">
        <f t="shared" si="13"/>
        <v>1.329825</v>
      </c>
      <c r="Q48" s="8">
        <f t="shared" si="3"/>
        <v>1.618107955918614</v>
      </c>
      <c r="R48" s="8">
        <f t="shared" si="14"/>
        <v>-1.2666708325822285E-2</v>
      </c>
      <c r="S48" s="8">
        <f t="shared" si="15"/>
        <v>4.9266000000000004E-2</v>
      </c>
      <c r="T48" s="8">
        <f t="shared" si="4"/>
        <v>6.0179614811827896E-2</v>
      </c>
      <c r="U48" s="8">
        <f t="shared" si="16"/>
        <v>-1.5571135137836881E-3</v>
      </c>
      <c r="V48" s="53">
        <f t="shared" si="17"/>
        <v>1.9886999999999997</v>
      </c>
      <c r="W48" s="53">
        <f t="shared" si="5"/>
        <v>2.1834229536902163</v>
      </c>
      <c r="X48" s="29">
        <f>'2.2 Harvest 75%'!D28</f>
        <v>239.82</v>
      </c>
      <c r="Y48" s="35">
        <f t="shared" si="18"/>
        <v>1.8499999999999943</v>
      </c>
      <c r="Z48" s="68">
        <f>'2.2 Harvest 75%'!F28*k</f>
        <v>2.1503999999999999</v>
      </c>
      <c r="AA48" s="68">
        <f>'2.2 Harvest 75%'!G28*k</f>
        <v>1.0374000000000001</v>
      </c>
      <c r="AB48" s="68">
        <f>'2.2 Harvest 75%'!H28*k</f>
        <v>0.10289999999999999</v>
      </c>
      <c r="AC48" s="68">
        <f>'2.2 Harvest 75%'!I28/2</f>
        <v>0.05</v>
      </c>
      <c r="AD48" s="68">
        <f t="shared" si="19"/>
        <v>0.98703359999999996</v>
      </c>
      <c r="AE48" s="348">
        <f t="shared" si="6"/>
        <v>0.92105999999999999</v>
      </c>
      <c r="AF48" s="68">
        <f t="shared" si="20"/>
        <v>4.3868160000000003E-2</v>
      </c>
      <c r="AG48" s="33">
        <f t="shared" si="21"/>
        <v>0.98703359999999996</v>
      </c>
      <c r="AH48" s="33">
        <f t="shared" si="22"/>
        <v>6.9857610843305311</v>
      </c>
      <c r="AI48" s="33">
        <f t="shared" si="23"/>
        <v>9.5032691004547587E-2</v>
      </c>
      <c r="AJ48" s="33">
        <f t="shared" si="24"/>
        <v>0.92105999999999999</v>
      </c>
      <c r="AK48" s="33">
        <f t="shared" si="25"/>
        <v>1.1288055059744377</v>
      </c>
      <c r="AL48" s="33">
        <f t="shared" si="26"/>
        <v>-4.6380542310004769E-2</v>
      </c>
      <c r="AM48" s="33">
        <f t="shared" si="27"/>
        <v>4.3868160000000003E-2</v>
      </c>
      <c r="AN48" s="33">
        <f t="shared" si="7"/>
        <v>5.1462777850041767E-2</v>
      </c>
      <c r="AO48" s="33">
        <f t="shared" si="28"/>
        <v>8.5011315917623217E-3</v>
      </c>
      <c r="AP48" s="56">
        <f t="shared" si="29"/>
        <v>1.4030939999999998</v>
      </c>
      <c r="AQ48" s="56">
        <f t="shared" si="30"/>
        <v>3.3102472802862994</v>
      </c>
      <c r="AR48" s="10">
        <f t="shared" si="31"/>
        <v>1.6026324480086189</v>
      </c>
      <c r="AS48" s="10">
        <f t="shared" si="32"/>
        <v>2.4297215037301436</v>
      </c>
      <c r="AT48" s="10">
        <f t="shared" si="33"/>
        <v>0.82708905572152469</v>
      </c>
      <c r="AU48" s="10">
        <f>SUM(AT$25:AT48)*5</f>
        <v>106.85410305300962</v>
      </c>
    </row>
    <row r="49" spans="1:52" x14ac:dyDescent="0.25">
      <c r="A49" s="4">
        <v>125</v>
      </c>
      <c r="B49" s="18">
        <f t="shared" si="0"/>
        <v>2148</v>
      </c>
      <c r="C49" s="39">
        <f>'2.1. Harvest 95%'!D29</f>
        <v>198.51</v>
      </c>
      <c r="D49" s="22">
        <f t="shared" si="8"/>
        <v>0.12000000000000455</v>
      </c>
      <c r="E49" s="72">
        <f>'2.1. Harvest 95%'!F29*k</f>
        <v>2.2994999999999997</v>
      </c>
      <c r="F49" s="72">
        <f>'2.1. Harvest 95%'!G29*k</f>
        <v>1.9593</v>
      </c>
      <c r="G49" s="72">
        <f>'2.1. Harvest 95%'!H29*k</f>
        <v>0.15539999999999998</v>
      </c>
      <c r="H49" s="72">
        <f>'2.1. Harvest 95%'!I29/2</f>
        <v>0.14000000000000001</v>
      </c>
      <c r="I49" s="72"/>
      <c r="J49" s="72">
        <f t="shared" si="9"/>
        <v>1.0554705</v>
      </c>
      <c r="K49" s="72">
        <f t="shared" si="1"/>
        <v>1.3079114999999999</v>
      </c>
      <c r="L49" s="72">
        <f t="shared" si="10"/>
        <v>4.6909799999999995E-2</v>
      </c>
      <c r="M49" s="57">
        <f t="shared" si="11"/>
        <v>1.0554705</v>
      </c>
      <c r="N49" s="8">
        <f t="shared" si="2"/>
        <v>8.5747694916468475</v>
      </c>
      <c r="O49" s="8">
        <f t="shared" si="12"/>
        <v>-6.2636890788750677E-2</v>
      </c>
      <c r="P49" s="22">
        <f t="shared" si="13"/>
        <v>1.3079114999999999</v>
      </c>
      <c r="Q49" s="8">
        <f t="shared" si="3"/>
        <v>1.5939552770804886</v>
      </c>
      <c r="R49" s="8">
        <f t="shared" si="14"/>
        <v>-2.4152678838125441E-2</v>
      </c>
      <c r="S49" s="8">
        <f t="shared" si="15"/>
        <v>4.6909799999999995E-2</v>
      </c>
      <c r="T49" s="8">
        <f t="shared" si="4"/>
        <v>5.7548153430659471E-2</v>
      </c>
      <c r="U49" s="8">
        <f t="shared" si="16"/>
        <v>-2.6314613811684248E-3</v>
      </c>
      <c r="V49" s="53">
        <f t="shared" si="17"/>
        <v>1.9127639999999999</v>
      </c>
      <c r="W49" s="53">
        <f t="shared" si="5"/>
        <v>1.9433429689919604</v>
      </c>
      <c r="X49" s="29">
        <f>'2.2 Harvest 75%'!D29</f>
        <v>241.93</v>
      </c>
      <c r="Y49" s="35">
        <f t="shared" si="18"/>
        <v>2.1100000000000136</v>
      </c>
      <c r="Z49" s="68">
        <f>'2.2 Harvest 75%'!F29*k</f>
        <v>2.1881999999999997</v>
      </c>
      <c r="AA49" s="68">
        <f>'2.2 Harvest 75%'!G29*k</f>
        <v>0.92819999999999991</v>
      </c>
      <c r="AB49" s="68">
        <f>'2.2 Harvest 75%'!H29*k</f>
        <v>9.8699999999999996E-2</v>
      </c>
      <c r="AC49" s="68">
        <f>'2.2 Harvest 75%'!I29/2</f>
        <v>0.05</v>
      </c>
      <c r="AD49" s="68">
        <f t="shared" si="19"/>
        <v>1.0043837999999998</v>
      </c>
      <c r="AE49" s="348">
        <f t="shared" si="6"/>
        <v>0.88882499999999998</v>
      </c>
      <c r="AF49" s="68">
        <f t="shared" si="20"/>
        <v>4.4639279999999996E-2</v>
      </c>
      <c r="AG49" s="33">
        <f t="shared" si="21"/>
        <v>1.0043837999999998</v>
      </c>
      <c r="AH49" s="33">
        <f t="shared" si="22"/>
        <v>7.0858420470160866</v>
      </c>
      <c r="AI49" s="33">
        <f t="shared" si="23"/>
        <v>0.10008096268555544</v>
      </c>
      <c r="AJ49" s="33">
        <f t="shared" si="24"/>
        <v>0.88882499999999998</v>
      </c>
      <c r="AK49" s="33">
        <f t="shared" si="25"/>
        <v>1.0883715069788091</v>
      </c>
      <c r="AL49" s="33">
        <f t="shared" si="26"/>
        <v>-4.0433998995628606E-2</v>
      </c>
      <c r="AM49" s="33">
        <f t="shared" si="27"/>
        <v>4.4639279999999996E-2</v>
      </c>
      <c r="AN49" s="33">
        <f t="shared" si="7"/>
        <v>5.3736699799115342E-2</v>
      </c>
      <c r="AO49" s="33">
        <f t="shared" si="28"/>
        <v>2.2739219490735749E-3</v>
      </c>
      <c r="AP49" s="56">
        <f t="shared" si="29"/>
        <v>1.3713419999999996</v>
      </c>
      <c r="AQ49" s="56">
        <f t="shared" si="30"/>
        <v>3.5432628856390136</v>
      </c>
      <c r="AR49" s="10">
        <f t="shared" si="31"/>
        <v>1.4264137392400988</v>
      </c>
      <c r="AS49" s="10">
        <f t="shared" si="32"/>
        <v>2.6007549580590359</v>
      </c>
      <c r="AT49" s="10">
        <f t="shared" si="33"/>
        <v>1.174341218818937</v>
      </c>
      <c r="AU49" s="10">
        <f>SUM(AT$25:AT49)*5</f>
        <v>112.72580914710431</v>
      </c>
    </row>
    <row r="50" spans="1:52" x14ac:dyDescent="0.25">
      <c r="A50" s="4">
        <v>130</v>
      </c>
      <c r="B50" s="18">
        <f t="shared" si="0"/>
        <v>2153</v>
      </c>
      <c r="C50" s="39">
        <f>'2.1. Harvest 95%'!D30</f>
        <v>198.74</v>
      </c>
      <c r="D50" s="22">
        <f t="shared" si="8"/>
        <v>0.23000000000001819</v>
      </c>
      <c r="E50" s="72">
        <f>'2.1. Harvest 95%'!F30*k</f>
        <v>2.3016000000000001</v>
      </c>
      <c r="F50" s="72">
        <f>'2.1. Harvest 95%'!G30*k</f>
        <v>1.9403999999999999</v>
      </c>
      <c r="G50" s="72">
        <f>'2.1. Harvest 95%'!H30*k</f>
        <v>0.15539999999999998</v>
      </c>
      <c r="H50" s="72">
        <f>'2.1. Harvest 95%'!I30/2</f>
        <v>0.19</v>
      </c>
      <c r="I50" s="72"/>
      <c r="J50" s="72">
        <f t="shared" si="9"/>
        <v>1.0564344000000001</v>
      </c>
      <c r="K50" s="72">
        <f t="shared" si="1"/>
        <v>1.3012440000000001</v>
      </c>
      <c r="L50" s="72">
        <f t="shared" si="10"/>
        <v>4.6952640000000004E-2</v>
      </c>
      <c r="M50" s="57">
        <f t="shared" si="11"/>
        <v>1.0564344000000001</v>
      </c>
      <c r="N50" s="8">
        <f t="shared" si="2"/>
        <v>8.5212048110875838</v>
      </c>
      <c r="O50" s="8">
        <f t="shared" si="12"/>
        <v>-5.3564680559263778E-2</v>
      </c>
      <c r="P50" s="22">
        <f t="shared" si="13"/>
        <v>1.3012440000000001</v>
      </c>
      <c r="Q50" s="8">
        <f t="shared" si="3"/>
        <v>1.583018146332924</v>
      </c>
      <c r="R50" s="8">
        <f t="shared" si="14"/>
        <v>-1.0937130747564527E-2</v>
      </c>
      <c r="S50" s="8">
        <f t="shared" si="15"/>
        <v>4.6952640000000004E-2</v>
      </c>
      <c r="T50" s="8">
        <f t="shared" si="4"/>
        <v>5.7125812383895802E-2</v>
      </c>
      <c r="U50" s="8">
        <f t="shared" si="16"/>
        <v>-4.2234104676366901E-4</v>
      </c>
      <c r="V50" s="53">
        <f t="shared" si="17"/>
        <v>1.9267080000000001</v>
      </c>
      <c r="W50" s="53">
        <f t="shared" si="5"/>
        <v>2.0917838476464263</v>
      </c>
      <c r="X50" s="29">
        <f>'2.2 Harvest 75%'!D30</f>
        <v>244.14</v>
      </c>
      <c r="Y50" s="35">
        <f t="shared" si="18"/>
        <v>2.2099999999999795</v>
      </c>
      <c r="Z50" s="68">
        <f>'2.2 Harvest 75%'!F30*k</f>
        <v>2.2511999999999999</v>
      </c>
      <c r="AA50" s="68">
        <f>'2.2 Harvest 75%'!G30*k</f>
        <v>0.9554999999999999</v>
      </c>
      <c r="AB50" s="68">
        <f>'2.2 Harvest 75%'!H30*k</f>
        <v>0.10079999999999999</v>
      </c>
      <c r="AC50" s="68">
        <f>'2.2 Harvest 75%'!I30/2</f>
        <v>0.13500000000000001</v>
      </c>
      <c r="AD50" s="68">
        <f t="shared" si="19"/>
        <v>1.0333007999999999</v>
      </c>
      <c r="AE50" s="348">
        <f t="shared" si="6"/>
        <v>0.91463399999999995</v>
      </c>
      <c r="AF50" s="68">
        <f t="shared" si="20"/>
        <v>4.5924480000000004E-2</v>
      </c>
      <c r="AG50" s="33">
        <f t="shared" si="21"/>
        <v>1.0333007999999999</v>
      </c>
      <c r="AH50" s="33">
        <f t="shared" si="22"/>
        <v>7.2018845854572158</v>
      </c>
      <c r="AI50" s="33">
        <f t="shared" si="23"/>
        <v>0.11604253844112922</v>
      </c>
      <c r="AJ50" s="33">
        <f t="shared" si="24"/>
        <v>0.91463399999999995</v>
      </c>
      <c r="AK50" s="33">
        <f t="shared" si="25"/>
        <v>1.1070327182587345</v>
      </c>
      <c r="AL50" s="33">
        <f t="shared" si="26"/>
        <v>1.8661211279925372E-2</v>
      </c>
      <c r="AM50" s="33">
        <f t="shared" si="27"/>
        <v>4.5924480000000004E-2</v>
      </c>
      <c r="AN50" s="33">
        <f t="shared" si="7"/>
        <v>5.5423876206635067E-2</v>
      </c>
      <c r="AO50" s="33">
        <f t="shared" si="28"/>
        <v>1.6871764075197249E-3</v>
      </c>
      <c r="AP50" s="56">
        <f t="shared" si="29"/>
        <v>1.4458499999999999</v>
      </c>
      <c r="AQ50" s="56">
        <f t="shared" si="30"/>
        <v>3.7922409261285539</v>
      </c>
      <c r="AR50" s="10">
        <f t="shared" si="31"/>
        <v>1.5353693441724769</v>
      </c>
      <c r="AS50" s="10">
        <f t="shared" si="32"/>
        <v>2.7835048397783586</v>
      </c>
      <c r="AT50" s="10">
        <f t="shared" si="33"/>
        <v>1.2481354956058817</v>
      </c>
      <c r="AU50" s="10">
        <f>SUM(AT$25:AT50)*5</f>
        <v>118.96648662513373</v>
      </c>
    </row>
    <row r="51" spans="1:52" x14ac:dyDescent="0.25">
      <c r="A51" s="4">
        <v>135</v>
      </c>
      <c r="B51" s="18">
        <f t="shared" si="0"/>
        <v>2158</v>
      </c>
      <c r="C51" s="39">
        <f>'2.1. Harvest 95%'!D31</f>
        <v>198.91</v>
      </c>
      <c r="D51" s="22">
        <f t="shared" si="8"/>
        <v>0.16999999999998749</v>
      </c>
      <c r="E51" s="72">
        <f>'2.1. Harvest 95%'!F31*k</f>
        <v>2.3183999999999996</v>
      </c>
      <c r="F51" s="72">
        <f>'2.1. Harvest 95%'!G31*k</f>
        <v>1.9508999999999999</v>
      </c>
      <c r="G51" s="72">
        <f>'2.1. Harvest 95%'!H31*k</f>
        <v>0.15539999999999998</v>
      </c>
      <c r="H51" s="72">
        <f>'2.1. Harvest 95%'!I31/2</f>
        <v>0.25</v>
      </c>
      <c r="I51" s="72"/>
      <c r="J51" s="72">
        <f t="shared" si="9"/>
        <v>1.0641455999999998</v>
      </c>
      <c r="K51" s="72">
        <f t="shared" si="1"/>
        <v>1.3093499999999998</v>
      </c>
      <c r="L51" s="72">
        <f t="shared" si="10"/>
        <v>4.7295359999999995E-2</v>
      </c>
      <c r="M51" s="57">
        <f t="shared" si="11"/>
        <v>1.0641455999999998</v>
      </c>
      <c r="N51" s="8">
        <f t="shared" si="2"/>
        <v>8.4822852482539375</v>
      </c>
      <c r="O51" s="8">
        <f t="shared" si="12"/>
        <v>-3.8919562833646282E-2</v>
      </c>
      <c r="P51" s="22">
        <f t="shared" si="13"/>
        <v>1.3093499999999998</v>
      </c>
      <c r="Q51" s="8">
        <f t="shared" si="3"/>
        <v>1.5891907165033421</v>
      </c>
      <c r="R51" s="8">
        <f t="shared" si="14"/>
        <v>6.1725701704180569E-3</v>
      </c>
      <c r="S51" s="8">
        <f t="shared" si="15"/>
        <v>4.7295359999999995E-2</v>
      </c>
      <c r="T51" s="8">
        <f t="shared" si="4"/>
        <v>5.7393872329360787E-2</v>
      </c>
      <c r="U51" s="8">
        <f t="shared" si="16"/>
        <v>2.6805994546498513E-4</v>
      </c>
      <c r="V51" s="53">
        <f t="shared" si="17"/>
        <v>1.9633739999999997</v>
      </c>
      <c r="W51" s="53">
        <f t="shared" si="5"/>
        <v>2.1008950672822242</v>
      </c>
      <c r="X51" s="29">
        <f>'2.2 Harvest 75%'!D31</f>
        <v>245.96</v>
      </c>
      <c r="Y51" s="35">
        <f t="shared" si="18"/>
        <v>1.8200000000000216</v>
      </c>
      <c r="Z51" s="68">
        <f>'2.2 Harvest 75%'!F31*k</f>
        <v>2.2176</v>
      </c>
      <c r="AA51" s="68">
        <f>'2.2 Harvest 75%'!G31*k</f>
        <v>0.90299999999999991</v>
      </c>
      <c r="AB51" s="68">
        <f>'2.2 Harvest 75%'!H31*k</f>
        <v>9.8699999999999996E-2</v>
      </c>
      <c r="AC51" s="68">
        <f>'2.2 Harvest 75%'!I31/2</f>
        <v>0.11</v>
      </c>
      <c r="AD51" s="68">
        <f t="shared" si="19"/>
        <v>1.0178784000000001</v>
      </c>
      <c r="AE51" s="348">
        <f t="shared" si="6"/>
        <v>0.88645200000000002</v>
      </c>
      <c r="AF51" s="68">
        <f t="shared" si="20"/>
        <v>4.5239040000000001E-2</v>
      </c>
      <c r="AG51" s="33">
        <f t="shared" si="21"/>
        <v>1.0178784000000001</v>
      </c>
      <c r="AH51" s="33">
        <f t="shared" si="22"/>
        <v>7.287483082663452</v>
      </c>
      <c r="AI51" s="33">
        <f t="shared" si="23"/>
        <v>8.5598497206236246E-2</v>
      </c>
      <c r="AJ51" s="33">
        <f t="shared" si="24"/>
        <v>0.88645200000000002</v>
      </c>
      <c r="AK51" s="33">
        <f t="shared" si="25"/>
        <v>1.082149585519032</v>
      </c>
      <c r="AL51" s="33">
        <f t="shared" si="26"/>
        <v>-2.4883132739702551E-2</v>
      </c>
      <c r="AM51" s="33">
        <f t="shared" si="27"/>
        <v>4.5239040000000001E-2</v>
      </c>
      <c r="AN51" s="33">
        <f t="shared" si="7"/>
        <v>5.5036689676338853E-2</v>
      </c>
      <c r="AO51" s="33">
        <f t="shared" si="28"/>
        <v>-3.8718653029621436E-4</v>
      </c>
      <c r="AP51" s="56">
        <f t="shared" si="29"/>
        <v>1.3983059999999998</v>
      </c>
      <c r="AQ51" s="56">
        <f t="shared" si="30"/>
        <v>3.2786341779362589</v>
      </c>
      <c r="AR51" s="10">
        <f t="shared" si="31"/>
        <v>1.5420569793851526</v>
      </c>
      <c r="AS51" s="10">
        <f t="shared" si="32"/>
        <v>2.4065174866052139</v>
      </c>
      <c r="AT51" s="10">
        <f t="shared" si="33"/>
        <v>0.86446050722006129</v>
      </c>
      <c r="AU51" s="10">
        <f>SUM(AT$25:AT51)*5</f>
        <v>123.28878916123404</v>
      </c>
      <c r="AW51" s="10"/>
    </row>
    <row r="52" spans="1:52" x14ac:dyDescent="0.25">
      <c r="A52" s="4">
        <v>140</v>
      </c>
      <c r="B52" s="18">
        <f t="shared" si="0"/>
        <v>2163</v>
      </c>
      <c r="C52" s="39">
        <f>'2.1. Harvest 95%'!D32</f>
        <v>199.04</v>
      </c>
      <c r="D52" s="22">
        <f t="shared" si="8"/>
        <v>0.12999999999999545</v>
      </c>
      <c r="E52" s="72">
        <f>'2.1. Harvest 95%'!F32*k</f>
        <v>2.4087000000000001</v>
      </c>
      <c r="F52" s="72">
        <f>'2.1. Harvest 95%'!G32*k</f>
        <v>1.8773999999999997</v>
      </c>
      <c r="G52" s="72">
        <f>'2.1. Harvest 95%'!H32*k</f>
        <v>0.15329999999999999</v>
      </c>
      <c r="H52" s="72">
        <f>'2.1. Harvest 95%'!I32/2</f>
        <v>0.20499999999999999</v>
      </c>
      <c r="I52" s="72"/>
      <c r="J52" s="72">
        <f t="shared" si="9"/>
        <v>1.1055933</v>
      </c>
      <c r="K52" s="72">
        <f t="shared" si="1"/>
        <v>1.3035435</v>
      </c>
      <c r="L52" s="72">
        <f t="shared" si="10"/>
        <v>4.9137480000000004E-2</v>
      </c>
      <c r="M52" s="57">
        <f t="shared" si="11"/>
        <v>1.1055933</v>
      </c>
      <c r="N52" s="8">
        <f t="shared" si="2"/>
        <v>8.4898515009058695</v>
      </c>
      <c r="O52" s="8">
        <f t="shared" si="12"/>
        <v>7.5662526519320039E-3</v>
      </c>
      <c r="P52" s="22">
        <f t="shared" si="13"/>
        <v>1.3035435</v>
      </c>
      <c r="Q52" s="8">
        <f t="shared" si="3"/>
        <v>1.5844753830595553</v>
      </c>
      <c r="R52" s="8">
        <f t="shared" si="14"/>
        <v>-4.7153334437868288E-3</v>
      </c>
      <c r="S52" s="8">
        <f t="shared" si="15"/>
        <v>4.9137480000000004E-2</v>
      </c>
      <c r="T52" s="8">
        <f t="shared" si="4"/>
        <v>5.9283379080661495E-2</v>
      </c>
      <c r="U52" s="8">
        <f t="shared" si="16"/>
        <v>1.8895067513007083E-3</v>
      </c>
      <c r="V52" s="53">
        <f t="shared" si="17"/>
        <v>1.9506479999999995</v>
      </c>
      <c r="W52" s="53">
        <f t="shared" si="5"/>
        <v>2.0853884259594406</v>
      </c>
      <c r="X52" s="29">
        <f>'2.2 Harvest 75%'!D32</f>
        <v>247.94</v>
      </c>
      <c r="Y52" s="35">
        <f t="shared" si="18"/>
        <v>1.9799999999999898</v>
      </c>
      <c r="Z52" s="68">
        <f>'2.2 Harvest 75%'!F32*k</f>
        <v>2.2302</v>
      </c>
      <c r="AA52" s="68">
        <f>'2.2 Harvest 75%'!G32*k</f>
        <v>0.85680000000000001</v>
      </c>
      <c r="AB52" s="68">
        <f>'2.2 Harvest 75%'!H32*k</f>
        <v>9.6600000000000005E-2</v>
      </c>
      <c r="AC52" s="68">
        <f>'2.2 Harvest 75%'!I32/2</f>
        <v>9.5000000000000001E-2</v>
      </c>
      <c r="AD52" s="68">
        <f t="shared" si="19"/>
        <v>1.0236618</v>
      </c>
      <c r="AE52" s="348">
        <f t="shared" si="6"/>
        <v>0.87198299999999995</v>
      </c>
      <c r="AF52" s="68">
        <f t="shared" si="20"/>
        <v>4.5496080000000001E-2</v>
      </c>
      <c r="AG52" s="33">
        <f t="shared" si="21"/>
        <v>1.0236618</v>
      </c>
      <c r="AH52" s="33">
        <f t="shared" si="22"/>
        <v>7.3677843026236438</v>
      </c>
      <c r="AI52" s="33">
        <f t="shared" si="23"/>
        <v>8.0301219960191794E-2</v>
      </c>
      <c r="AJ52" s="33">
        <f t="shared" si="24"/>
        <v>0.87198299999999995</v>
      </c>
      <c r="AK52" s="33">
        <f t="shared" si="25"/>
        <v>1.0632818275446798</v>
      </c>
      <c r="AL52" s="33">
        <f t="shared" si="26"/>
        <v>-1.886775797435214E-2</v>
      </c>
      <c r="AM52" s="33">
        <f t="shared" si="27"/>
        <v>4.5496080000000001E-2</v>
      </c>
      <c r="AN52" s="33">
        <f t="shared" si="7"/>
        <v>5.5225284121049718E-2</v>
      </c>
      <c r="AO52" s="33">
        <f t="shared" si="28"/>
        <v>1.8859444471086562E-4</v>
      </c>
      <c r="AP52" s="56">
        <f t="shared" si="29"/>
        <v>1.3770119999999999</v>
      </c>
      <c r="AQ52" s="56">
        <f t="shared" si="30"/>
        <v>3.4186340564305402</v>
      </c>
      <c r="AR52" s="10">
        <f t="shared" si="31"/>
        <v>1.5306751046542293</v>
      </c>
      <c r="AS52" s="10">
        <f t="shared" si="32"/>
        <v>2.5092773974200164</v>
      </c>
      <c r="AT52" s="10">
        <f t="shared" si="33"/>
        <v>0.97860229276578714</v>
      </c>
      <c r="AU52" s="10">
        <f>SUM(AT$25:AT52)*5</f>
        <v>128.18180062506298</v>
      </c>
      <c r="AV52" s="10"/>
      <c r="AW52" s="10"/>
      <c r="AX52" s="11"/>
    </row>
    <row r="53" spans="1:52" x14ac:dyDescent="0.25">
      <c r="A53" s="4">
        <v>145</v>
      </c>
      <c r="B53" s="18">
        <f t="shared" si="0"/>
        <v>2168</v>
      </c>
      <c r="C53" s="39">
        <f>'2.1. Harvest 95%'!D33</f>
        <v>199.4</v>
      </c>
      <c r="D53" s="22">
        <f t="shared" si="8"/>
        <v>0.36000000000001364</v>
      </c>
      <c r="E53" s="72">
        <f>'2.1. Harvest 95%'!F33*k</f>
        <v>2.4653999999999998</v>
      </c>
      <c r="F53" s="72">
        <f>'2.1. Harvest 95%'!G33*k</f>
        <v>1.8416999999999999</v>
      </c>
      <c r="G53" s="72">
        <f>'2.1. Harvest 95%'!H33*k</f>
        <v>0.15329999999999999</v>
      </c>
      <c r="H53" s="72">
        <f>'2.1. Harvest 95%'!I33/2</f>
        <v>0.17499999999999999</v>
      </c>
      <c r="I53" s="72"/>
      <c r="J53" s="72">
        <f t="shared" si="9"/>
        <v>1.1316185999999999</v>
      </c>
      <c r="K53" s="72">
        <f t="shared" si="1"/>
        <v>1.3038689999999999</v>
      </c>
      <c r="L53" s="72">
        <f t="shared" si="10"/>
        <v>5.0294159999999997E-2</v>
      </c>
      <c r="M53" s="57">
        <f t="shared" si="11"/>
        <v>1.1316185999999999</v>
      </c>
      <c r="N53" s="8">
        <f t="shared" si="2"/>
        <v>8.5224636064140498</v>
      </c>
      <c r="O53" s="8">
        <f t="shared" si="12"/>
        <v>3.2612105508180278E-2</v>
      </c>
      <c r="P53" s="22">
        <f t="shared" si="13"/>
        <v>1.3038689999999999</v>
      </c>
      <c r="Q53" s="8">
        <f t="shared" si="3"/>
        <v>1.583967321996141</v>
      </c>
      <c r="R53" s="8">
        <f t="shared" si="14"/>
        <v>-5.0806106341427792E-4</v>
      </c>
      <c r="S53" s="8">
        <f t="shared" si="15"/>
        <v>5.0294159999999997E-2</v>
      </c>
      <c r="T53" s="8">
        <f t="shared" si="4"/>
        <v>6.0774079839897112E-2</v>
      </c>
      <c r="U53" s="8">
        <f t="shared" si="16"/>
        <v>1.4907007592356164E-3</v>
      </c>
      <c r="V53" s="53">
        <f t="shared" si="17"/>
        <v>1.9468679999999998</v>
      </c>
      <c r="W53" s="53">
        <f t="shared" si="5"/>
        <v>2.340462745204015</v>
      </c>
      <c r="X53" s="29">
        <f>'2.2 Harvest 75%'!D33</f>
        <v>249.91</v>
      </c>
      <c r="Y53" s="35">
        <f t="shared" si="18"/>
        <v>1.9699999999999989</v>
      </c>
      <c r="Z53" s="68">
        <f>'2.2 Harvest 75%'!F33*k</f>
        <v>2.1231</v>
      </c>
      <c r="AA53" s="68">
        <f>'2.2 Harvest 75%'!G33*k</f>
        <v>0.91349999999999987</v>
      </c>
      <c r="AB53" s="68">
        <f>'2.2 Harvest 75%'!H33*k</f>
        <v>9.6600000000000005E-2</v>
      </c>
      <c r="AC53" s="68">
        <f>'2.2 Harvest 75%'!I33/2</f>
        <v>0.105</v>
      </c>
      <c r="AD53" s="68">
        <f t="shared" si="19"/>
        <v>0.97450290000000006</v>
      </c>
      <c r="AE53" s="348">
        <f t="shared" si="6"/>
        <v>0.86728949999999994</v>
      </c>
      <c r="AF53" s="68">
        <f t="shared" si="20"/>
        <v>4.3311240000000001E-2</v>
      </c>
      <c r="AG53" s="33">
        <f t="shared" si="21"/>
        <v>0.97450290000000006</v>
      </c>
      <c r="AH53" s="33">
        <f t="shared" si="22"/>
        <v>7.3885316748933541</v>
      </c>
      <c r="AI53" s="33">
        <f t="shared" si="23"/>
        <v>2.074737226971024E-2</v>
      </c>
      <c r="AJ53" s="33">
        <f t="shared" si="24"/>
        <v>0.86728949999999994</v>
      </c>
      <c r="AK53" s="33">
        <f t="shared" si="25"/>
        <v>1.0552529476423169</v>
      </c>
      <c r="AL53" s="33">
        <f t="shared" si="26"/>
        <v>-8.0288799023628954E-3</v>
      </c>
      <c r="AM53" s="33">
        <f t="shared" si="27"/>
        <v>4.3311240000000001E-2</v>
      </c>
      <c r="AN53" s="33">
        <f t="shared" si="7"/>
        <v>5.3073783223737007E-2</v>
      </c>
      <c r="AO53" s="33">
        <f t="shared" si="28"/>
        <v>-2.1515008973127109E-3</v>
      </c>
      <c r="AP53" s="56">
        <f t="shared" si="29"/>
        <v>1.360044</v>
      </c>
      <c r="AQ53" s="56">
        <f t="shared" si="30"/>
        <v>3.3406109914700339</v>
      </c>
      <c r="AR53" s="10">
        <f t="shared" si="31"/>
        <v>1.7178996549797472</v>
      </c>
      <c r="AS53" s="10">
        <f t="shared" si="32"/>
        <v>2.452008467739005</v>
      </c>
      <c r="AT53" s="10">
        <f t="shared" si="33"/>
        <v>0.73410881275925788</v>
      </c>
      <c r="AU53" s="10">
        <f>SUM(AT$25:AT53)*5</f>
        <v>131.85234468885926</v>
      </c>
      <c r="AV53" s="10"/>
      <c r="AW53" s="10"/>
      <c r="AX53" s="11"/>
    </row>
    <row r="54" spans="1:52" x14ac:dyDescent="0.25">
      <c r="A54" s="4">
        <v>150</v>
      </c>
      <c r="B54" s="18">
        <f t="shared" si="0"/>
        <v>2173</v>
      </c>
      <c r="C54" s="39">
        <f>'2.1. Harvest 95%'!D34</f>
        <v>199.67</v>
      </c>
      <c r="D54" s="22">
        <f t="shared" si="8"/>
        <v>0.26999999999998181</v>
      </c>
      <c r="E54" s="72">
        <f>'2.1. Harvest 95%'!F34*k</f>
        <v>2.4780000000000002</v>
      </c>
      <c r="F54" s="72">
        <f>'2.1. Harvest 95%'!G34*k</f>
        <v>1.8648</v>
      </c>
      <c r="G54" s="72">
        <f>'2.1. Harvest 95%'!H34*k</f>
        <v>0.15539999999999998</v>
      </c>
      <c r="H54" s="72">
        <f>'2.1. Harvest 95%'!I34/2</f>
        <v>0.14000000000000001</v>
      </c>
      <c r="I54" s="72"/>
      <c r="J54" s="72">
        <f t="shared" si="9"/>
        <v>1.1374020000000002</v>
      </c>
      <c r="K54" s="72">
        <f t="shared" si="1"/>
        <v>1.315734</v>
      </c>
      <c r="L54" s="72">
        <f t="shared" si="10"/>
        <v>5.0551200000000004E-2</v>
      </c>
      <c r="M54" s="57">
        <f t="shared" si="11"/>
        <v>1.1374020000000002</v>
      </c>
      <c r="N54" s="8">
        <f t="shared" si="2"/>
        <v>8.5566374932344686</v>
      </c>
      <c r="O54" s="8">
        <f t="shared" si="12"/>
        <v>3.4173886820418886E-2</v>
      </c>
      <c r="P54" s="22">
        <f t="shared" si="13"/>
        <v>1.315734</v>
      </c>
      <c r="Q54" s="8">
        <f t="shared" si="3"/>
        <v>1.5957425086403418</v>
      </c>
      <c r="R54" s="8">
        <f t="shared" si="14"/>
        <v>1.1775186644200852E-2</v>
      </c>
      <c r="S54" s="8">
        <f t="shared" si="15"/>
        <v>5.0551200000000004E-2</v>
      </c>
      <c r="T54" s="8">
        <f t="shared" si="4"/>
        <v>6.1294640993790978E-2</v>
      </c>
      <c r="U54" s="8">
        <f t="shared" si="16"/>
        <v>5.2056115389386565E-4</v>
      </c>
      <c r="V54" s="53">
        <f t="shared" si="17"/>
        <v>1.9480440000000001</v>
      </c>
      <c r="W54" s="53">
        <f t="shared" si="5"/>
        <v>2.2645136346184955</v>
      </c>
      <c r="X54" s="29">
        <f>'2.2 Harvest 75%'!D34</f>
        <v>251.97</v>
      </c>
      <c r="Y54" s="35">
        <f t="shared" si="18"/>
        <v>2.0600000000000023</v>
      </c>
      <c r="Z54" s="68">
        <f>'2.2 Harvest 75%'!F34*k</f>
        <v>2.1335999999999999</v>
      </c>
      <c r="AA54" s="68">
        <f>'2.2 Harvest 75%'!G34*k</f>
        <v>0.90299999999999991</v>
      </c>
      <c r="AB54" s="68">
        <f>'2.2 Harvest 75%'!H34*k</f>
        <v>9.6600000000000005E-2</v>
      </c>
      <c r="AC54" s="68">
        <f>'2.2 Harvest 75%'!I34/2</f>
        <v>0.21</v>
      </c>
      <c r="AD54" s="68">
        <f t="shared" si="19"/>
        <v>0.97932240000000004</v>
      </c>
      <c r="AE54" s="348">
        <f t="shared" si="6"/>
        <v>0.86587199999999998</v>
      </c>
      <c r="AF54" s="68">
        <f t="shared" si="20"/>
        <v>4.3525439999999999E-2</v>
      </c>
      <c r="AG54" s="33">
        <f t="shared" si="21"/>
        <v>0.97932240000000004</v>
      </c>
      <c r="AH54" s="33">
        <f t="shared" si="22"/>
        <v>7.4114128115096651</v>
      </c>
      <c r="AI54" s="33">
        <f t="shared" si="23"/>
        <v>2.2881136616311082E-2</v>
      </c>
      <c r="AJ54" s="33">
        <f t="shared" si="24"/>
        <v>0.86587199999999998</v>
      </c>
      <c r="AK54" s="33">
        <f t="shared" si="25"/>
        <v>1.0524161287862437</v>
      </c>
      <c r="AL54" s="33">
        <f t="shared" si="26"/>
        <v>-2.836818856073231E-3</v>
      </c>
      <c r="AM54" s="33">
        <f t="shared" si="27"/>
        <v>4.3525439999999999E-2</v>
      </c>
      <c r="AN54" s="33">
        <f t="shared" si="7"/>
        <v>5.2907648005182314E-2</v>
      </c>
      <c r="AO54" s="33">
        <f t="shared" si="28"/>
        <v>-1.6613521855469299E-4</v>
      </c>
      <c r="AP54" s="56">
        <f t="shared" si="29"/>
        <v>1.4041439999999998</v>
      </c>
      <c r="AQ54" s="56">
        <f t="shared" si="30"/>
        <v>3.4840221825416853</v>
      </c>
      <c r="AR54" s="10">
        <f t="shared" si="31"/>
        <v>1.6621530078099755</v>
      </c>
      <c r="AS54" s="10">
        <f t="shared" si="32"/>
        <v>2.5572722819855969</v>
      </c>
      <c r="AT54" s="10">
        <f t="shared" si="33"/>
        <v>0.89511927417562132</v>
      </c>
      <c r="AU54" s="10">
        <f>SUM(AT$25:AT54)*5</f>
        <v>136.32794105973736</v>
      </c>
      <c r="AV54" s="10"/>
      <c r="AW54" s="10"/>
      <c r="AX54" s="11"/>
    </row>
    <row r="55" spans="1:52" x14ac:dyDescent="0.25">
      <c r="L55" s="1"/>
    </row>
    <row r="56" spans="1:52" x14ac:dyDescent="0.25">
      <c r="L56" s="1"/>
    </row>
    <row r="57" spans="1:52" x14ac:dyDescent="0.25">
      <c r="L57" s="1"/>
    </row>
    <row r="58" spans="1:52" ht="18.75" x14ac:dyDescent="0.3">
      <c r="C58" s="361" t="s">
        <v>19</v>
      </c>
      <c r="D58" s="361"/>
      <c r="E58" s="361"/>
      <c r="F58" s="361"/>
      <c r="G58" s="361"/>
      <c r="H58" s="361"/>
      <c r="I58" s="361"/>
      <c r="J58" s="361"/>
      <c r="K58" s="361"/>
      <c r="L58" s="361"/>
      <c r="M58" s="361"/>
      <c r="N58" s="361"/>
      <c r="O58" s="361"/>
      <c r="P58" s="361"/>
      <c r="Q58" s="361"/>
      <c r="R58" s="361"/>
      <c r="S58" s="361"/>
      <c r="T58" s="361"/>
      <c r="U58" s="361"/>
      <c r="V58" s="361"/>
      <c r="W58" s="361"/>
      <c r="X58" s="362" t="s">
        <v>417</v>
      </c>
      <c r="Y58" s="362"/>
      <c r="Z58" s="362"/>
      <c r="AA58" s="362"/>
      <c r="AB58" s="362"/>
      <c r="AC58" s="362"/>
      <c r="AD58" s="362"/>
      <c r="AE58" s="362"/>
      <c r="AF58" s="362"/>
      <c r="AG58" s="362"/>
      <c r="AH58" s="362"/>
      <c r="AI58" s="362"/>
      <c r="AJ58" s="362"/>
      <c r="AK58" s="362"/>
      <c r="AL58" s="362"/>
      <c r="AM58" s="362"/>
      <c r="AN58" s="362"/>
      <c r="AO58" s="362"/>
      <c r="AP58" s="362"/>
      <c r="AQ58" s="362"/>
      <c r="AR58" s="37"/>
      <c r="AS58" s="37"/>
      <c r="AT58" s="37"/>
      <c r="AU58" s="38"/>
      <c r="AV58" s="38"/>
      <c r="AW58" s="38"/>
      <c r="AX58" s="38"/>
      <c r="AY58" s="38"/>
      <c r="AZ58" s="38"/>
    </row>
    <row r="59" spans="1:52" ht="135" x14ac:dyDescent="0.25">
      <c r="A59" s="13" t="s">
        <v>4</v>
      </c>
      <c r="B59" s="14" t="s">
        <v>0</v>
      </c>
      <c r="C59" s="58" t="s">
        <v>7</v>
      </c>
      <c r="D59" s="5" t="s">
        <v>6</v>
      </c>
      <c r="E59" s="21" t="s">
        <v>41</v>
      </c>
      <c r="F59" s="58" t="s">
        <v>42</v>
      </c>
      <c r="G59" s="58" t="s">
        <v>43</v>
      </c>
      <c r="H59" s="58" t="s">
        <v>408</v>
      </c>
      <c r="I59" s="58"/>
      <c r="J59" s="58" t="s">
        <v>39</v>
      </c>
      <c r="K59" s="58" t="s">
        <v>40</v>
      </c>
      <c r="L59" s="58" t="s">
        <v>44</v>
      </c>
      <c r="M59" s="58" t="s">
        <v>36</v>
      </c>
      <c r="N59" s="15" t="s">
        <v>8</v>
      </c>
      <c r="O59" s="5" t="s">
        <v>11</v>
      </c>
      <c r="P59" s="5" t="s">
        <v>38</v>
      </c>
      <c r="Q59" s="15" t="s">
        <v>33</v>
      </c>
      <c r="R59" s="5" t="s">
        <v>34</v>
      </c>
      <c r="S59" s="58" t="s">
        <v>45</v>
      </c>
      <c r="T59" s="15" t="s">
        <v>46</v>
      </c>
      <c r="U59" s="5" t="s">
        <v>32</v>
      </c>
      <c r="V59" s="5" t="s">
        <v>24</v>
      </c>
      <c r="W59" s="5" t="s">
        <v>1</v>
      </c>
      <c r="X59" s="26" t="s">
        <v>5</v>
      </c>
      <c r="Y59" s="26" t="s">
        <v>6</v>
      </c>
      <c r="Z59" s="27" t="s">
        <v>41</v>
      </c>
      <c r="AA59" s="59" t="s">
        <v>42</v>
      </c>
      <c r="AB59" s="59" t="s">
        <v>43</v>
      </c>
      <c r="AC59" s="59" t="s">
        <v>408</v>
      </c>
      <c r="AD59" s="59" t="s">
        <v>39</v>
      </c>
      <c r="AE59" s="59" t="s">
        <v>40</v>
      </c>
      <c r="AF59" s="59" t="s">
        <v>44</v>
      </c>
      <c r="AG59" s="67" t="s">
        <v>36</v>
      </c>
      <c r="AH59" s="26" t="s">
        <v>8</v>
      </c>
      <c r="AI59" s="28" t="s">
        <v>11</v>
      </c>
      <c r="AJ59" s="28" t="s">
        <v>38</v>
      </c>
      <c r="AK59" s="26" t="s">
        <v>33</v>
      </c>
      <c r="AL59" s="28" t="s">
        <v>34</v>
      </c>
      <c r="AM59" s="28" t="s">
        <v>47</v>
      </c>
      <c r="AN59" s="26" t="s">
        <v>46</v>
      </c>
      <c r="AO59" s="28" t="s">
        <v>32</v>
      </c>
      <c r="AP59" s="28" t="s">
        <v>24</v>
      </c>
      <c r="AQ59" s="26" t="s">
        <v>1</v>
      </c>
      <c r="AR59" s="6" t="str">
        <f>"Climate benefit " &amp;C58 &amp; " ton CO2/ha"</f>
        <v>Climate benefit BAU 95% ton CO2/ha</v>
      </c>
      <c r="AS59" s="6" t="str">
        <f>"Climate benefit "&amp;AU58 &amp; " ton CO2/ha"</f>
        <v>Climate benefit  ton CO2/ha</v>
      </c>
      <c r="AT59" s="6" t="str">
        <f>"Diff "&amp;C58&amp;" and "&amp;AU58 &amp; " ton CO2/ha/year"</f>
        <v>Diff BAU 95% and  ton CO2/ha/year</v>
      </c>
      <c r="AU59" s="16" t="s">
        <v>12</v>
      </c>
      <c r="AV59" s="16"/>
      <c r="AW59" s="16"/>
      <c r="AX59" s="6"/>
    </row>
    <row r="60" spans="1:52" x14ac:dyDescent="0.25">
      <c r="A60" s="4">
        <v>0</v>
      </c>
      <c r="B60" s="4">
        <v>2023</v>
      </c>
      <c r="C60" s="39">
        <f t="shared" ref="C60:C90" si="34">C24</f>
        <v>187.18</v>
      </c>
      <c r="D60" s="17"/>
      <c r="E60" s="17"/>
      <c r="F60" s="17"/>
      <c r="G60" s="17"/>
      <c r="H60" s="17"/>
      <c r="I60" s="17"/>
      <c r="J60" s="17"/>
      <c r="K60" s="17"/>
      <c r="L60" s="17"/>
      <c r="M60" s="17"/>
      <c r="N60" s="7">
        <f t="shared" ref="N60:N90" si="35">N24</f>
        <v>15</v>
      </c>
      <c r="O60" s="8"/>
      <c r="P60" s="8"/>
      <c r="Q60" s="7">
        <f t="shared" ref="Q60:Q90" si="36">Q24</f>
        <v>1.5</v>
      </c>
      <c r="R60" s="8"/>
      <c r="S60" s="8"/>
      <c r="T60" s="7">
        <f t="shared" ref="T60:T90" si="37">T24</f>
        <v>0.05</v>
      </c>
      <c r="U60" s="8"/>
      <c r="V60" s="9"/>
      <c r="W60" s="9"/>
      <c r="X60" s="29">
        <f>'2.12 rotation +30'!D4</f>
        <v>187.28</v>
      </c>
      <c r="Y60" s="30"/>
      <c r="Z60" s="29"/>
      <c r="AA60" s="31"/>
      <c r="AB60" s="31"/>
      <c r="AC60" s="31"/>
      <c r="AD60" s="31"/>
      <c r="AE60" s="31"/>
      <c r="AF60" s="31"/>
      <c r="AG60" s="31"/>
      <c r="AH60" s="32">
        <f>AH24</f>
        <v>15</v>
      </c>
      <c r="AI60" s="33"/>
      <c r="AJ60" s="33"/>
      <c r="AK60" s="32">
        <f>AK24</f>
        <v>1.5</v>
      </c>
      <c r="AL60" s="33"/>
      <c r="AM60" s="33"/>
      <c r="AN60" s="32">
        <f>AN24</f>
        <v>0.05</v>
      </c>
      <c r="AO60" s="33"/>
      <c r="AP60" s="34"/>
      <c r="AQ60" s="34"/>
      <c r="AU60">
        <v>0</v>
      </c>
    </row>
    <row r="61" spans="1:52" x14ac:dyDescent="0.25">
      <c r="A61" s="4">
        <v>5</v>
      </c>
      <c r="B61" s="18">
        <f t="shared" ref="B61:B90" si="38">B60+5</f>
        <v>2028</v>
      </c>
      <c r="C61" s="39">
        <f t="shared" si="34"/>
        <v>187.12</v>
      </c>
      <c r="D61" s="64">
        <f t="shared" ref="D61:M61" si="39">D25</f>
        <v>-6.0000000000002274E-2</v>
      </c>
      <c r="E61" s="64">
        <f t="shared" si="39"/>
        <v>2.4842999999999997</v>
      </c>
      <c r="F61" s="64">
        <f t="shared" si="39"/>
        <v>1.6463999999999999</v>
      </c>
      <c r="G61" s="64">
        <f t="shared" si="39"/>
        <v>0.14280000000000001</v>
      </c>
      <c r="H61" s="64">
        <f t="shared" si="39"/>
        <v>0.13500000000000001</v>
      </c>
      <c r="I61" s="64"/>
      <c r="J61" s="64">
        <f t="shared" si="39"/>
        <v>1.1402937</v>
      </c>
      <c r="K61" s="64">
        <f t="shared" si="39"/>
        <v>1.2342854999999999</v>
      </c>
      <c r="L61" s="64">
        <f t="shared" si="39"/>
        <v>5.0679719999999998E-2</v>
      </c>
      <c r="M61" s="64">
        <f t="shared" si="39"/>
        <v>1.1402937</v>
      </c>
      <c r="N61" s="64">
        <f t="shared" si="35"/>
        <v>14.198552149441863</v>
      </c>
      <c r="O61" s="64">
        <f t="shared" ref="O61:P90" si="40">O25</f>
        <v>-0.80144785055813728</v>
      </c>
      <c r="P61" s="64">
        <f t="shared" si="40"/>
        <v>1.2342854999999999</v>
      </c>
      <c r="Q61" s="64">
        <f t="shared" si="36"/>
        <v>1.4994505429449552</v>
      </c>
      <c r="R61" s="64">
        <f t="shared" ref="R61:S90" si="41">R25</f>
        <v>-5.49457055044833E-4</v>
      </c>
      <c r="S61" s="64">
        <f t="shared" si="41"/>
        <v>5.0679719999999998E-2</v>
      </c>
      <c r="T61" s="64">
        <f t="shared" si="37"/>
        <v>5.9518554764831845E-2</v>
      </c>
      <c r="U61" s="64">
        <f t="shared" ref="U61:W90" si="42">U25</f>
        <v>9.5185547648318422E-3</v>
      </c>
      <c r="V61" s="64">
        <f t="shared" si="42"/>
        <v>1.8515699999999995</v>
      </c>
      <c r="W61" s="64">
        <f t="shared" si="42"/>
        <v>0.99909124715164688</v>
      </c>
      <c r="X61" s="29">
        <f>'2.12 rotation +30'!D5</f>
        <v>189.35</v>
      </c>
      <c r="Y61" s="35">
        <f>X61-X60</f>
        <v>2.0699999999999932</v>
      </c>
      <c r="Z61" s="29">
        <f>'2.12 rotation +30'!F5*k</f>
        <v>1.4238</v>
      </c>
      <c r="AA61" s="29">
        <f>'2.12 rotation +30'!G5*k</f>
        <v>1.2621</v>
      </c>
      <c r="AB61" s="29">
        <f>'2.12 rotation +30'!H5*k</f>
        <v>9.8699999999999996E-2</v>
      </c>
      <c r="AC61" s="29">
        <f>'2.12 rotation +30'!I5/2</f>
        <v>0.11</v>
      </c>
      <c r="AD61" s="68">
        <f t="shared" ref="AD61:AD90" si="43">p*Z61</f>
        <v>0.6535242</v>
      </c>
      <c r="AE61" s="348">
        <f t="shared" ref="AE61:AE90" si="44">AA61*paperpulp+Z61*(ppaperboard+papertimb)</f>
        <v>0.82842900000000008</v>
      </c>
      <c r="AF61" s="68">
        <f t="shared" ref="AF61:AF90" si="45">Z61*pboard</f>
        <v>2.9045520000000002E-2</v>
      </c>
      <c r="AG61" s="36">
        <f>AD61</f>
        <v>0.6535242</v>
      </c>
      <c r="AH61" s="33">
        <f>AH60*EXP(-qsawn*5)+AG61</f>
        <v>13.711782649441862</v>
      </c>
      <c r="AI61" s="33">
        <f>AH61-AH60</f>
        <v>-1.2882173505581385</v>
      </c>
      <c r="AJ61" s="36">
        <f>AE61</f>
        <v>0.82842900000000008</v>
      </c>
      <c r="AK61" s="33">
        <f>AK60*EXP(-qpap*5)+AJ61</f>
        <v>1.0935940429449555</v>
      </c>
      <c r="AL61" s="33">
        <f>AK61-AK60</f>
        <v>-0.40640595705504445</v>
      </c>
      <c r="AM61" s="60">
        <f>AF61</f>
        <v>2.9045520000000002E-2</v>
      </c>
      <c r="AN61" s="60">
        <f t="shared" ref="AN61:AN90" si="46">AN60*EXP(-qpap*5)+AM61</f>
        <v>3.7884354764831846E-2</v>
      </c>
      <c r="AO61" s="60">
        <f>AN61-AN60</f>
        <v>-1.2115645235168157E-2</v>
      </c>
      <c r="AP61" s="34">
        <f t="shared" ref="AP61:AP90" si="47">(AA61+Z61+AB61+AC61)*SFtot</f>
        <v>1.215732</v>
      </c>
      <c r="AQ61" s="34">
        <f>Y61+AP61+AL61+AO61+AI61</f>
        <v>1.5789930471516422</v>
      </c>
      <c r="AR61" s="10">
        <f t="shared" ref="AR61:AR90" si="48">W61*3.67/5</f>
        <v>0.73333297540930875</v>
      </c>
      <c r="AS61" s="10">
        <f>AQ61*3.67/5</f>
        <v>1.1589808966093054</v>
      </c>
      <c r="AT61" s="10">
        <f>(AS61-AR61)</f>
        <v>0.42564792119999662</v>
      </c>
      <c r="AU61" s="10">
        <f>SUM(AT$61:AT61)*5</f>
        <v>2.1282396059999833</v>
      </c>
      <c r="AV61" s="10"/>
      <c r="AW61" s="10"/>
      <c r="AX61" s="10"/>
      <c r="AZ61" s="10"/>
    </row>
    <row r="62" spans="1:52" x14ac:dyDescent="0.25">
      <c r="A62" s="4">
        <v>10</v>
      </c>
      <c r="B62" s="18">
        <f t="shared" si="38"/>
        <v>2033</v>
      </c>
      <c r="C62" s="39">
        <f t="shared" si="34"/>
        <v>187.21</v>
      </c>
      <c r="D62" s="64">
        <f t="shared" ref="D62:M62" si="49">D26</f>
        <v>9.0000000000003411E-2</v>
      </c>
      <c r="E62" s="64">
        <f t="shared" si="49"/>
        <v>2.3519999999999999</v>
      </c>
      <c r="F62" s="64">
        <f t="shared" si="49"/>
        <v>1.7094</v>
      </c>
      <c r="G62" s="64">
        <f t="shared" si="49"/>
        <v>0.14280000000000001</v>
      </c>
      <c r="H62" s="64">
        <f t="shared" si="49"/>
        <v>0.16</v>
      </c>
      <c r="I62" s="64"/>
      <c r="J62" s="64">
        <f t="shared" si="49"/>
        <v>1.0795680000000001</v>
      </c>
      <c r="K62" s="64">
        <f t="shared" si="49"/>
        <v>1.2258119999999999</v>
      </c>
      <c r="L62" s="64">
        <f t="shared" si="49"/>
        <v>4.7980800000000004E-2</v>
      </c>
      <c r="M62" s="64">
        <f t="shared" si="49"/>
        <v>1.0795680000000001</v>
      </c>
      <c r="N62" s="64">
        <f t="shared" si="35"/>
        <v>13.440125571686007</v>
      </c>
      <c r="O62" s="64">
        <f t="shared" si="40"/>
        <v>-0.75842657775585565</v>
      </c>
      <c r="P62" s="64">
        <f t="shared" si="40"/>
        <v>1.2258119999999999</v>
      </c>
      <c r="Q62" s="64">
        <f t="shared" si="36"/>
        <v>1.4908799117425571</v>
      </c>
      <c r="R62" s="64">
        <f t="shared" si="41"/>
        <v>-8.5706312023980935E-3</v>
      </c>
      <c r="S62" s="64">
        <f t="shared" si="41"/>
        <v>4.7980800000000004E-2</v>
      </c>
      <c r="T62" s="64">
        <f t="shared" si="37"/>
        <v>5.8502293420158877E-2</v>
      </c>
      <c r="U62" s="64">
        <f t="shared" si="42"/>
        <v>-1.0162613446729682E-3</v>
      </c>
      <c r="V62" s="64">
        <f t="shared" si="42"/>
        <v>1.832964</v>
      </c>
      <c r="W62" s="64">
        <f t="shared" si="42"/>
        <v>1.1549505296970768</v>
      </c>
      <c r="X62" s="29">
        <f>'2.12 rotation +30'!D6</f>
        <v>191.94</v>
      </c>
      <c r="Y62" s="35">
        <f t="shared" ref="Y62:Y90" si="50">X62-X61</f>
        <v>2.5900000000000034</v>
      </c>
      <c r="Z62" s="29">
        <f>'2.12 rotation +30'!F6*k</f>
        <v>1.0920000000000001</v>
      </c>
      <c r="AA62" s="29">
        <f>'2.12 rotation +30'!G6*k</f>
        <v>1.1340000000000001</v>
      </c>
      <c r="AB62" s="29">
        <f>'2.12 rotation +30'!H6*k</f>
        <v>8.4000000000000005E-2</v>
      </c>
      <c r="AC62" s="29">
        <f>'2.12 rotation +30'!I6/2</f>
        <v>6.5000000000000002E-2</v>
      </c>
      <c r="AD62" s="68">
        <f t="shared" si="43"/>
        <v>0.50122800000000001</v>
      </c>
      <c r="AE62" s="348">
        <f t="shared" si="44"/>
        <v>0.69846000000000008</v>
      </c>
      <c r="AF62" s="68">
        <f t="shared" si="45"/>
        <v>2.2276800000000003E-2</v>
      </c>
      <c r="AG62" s="36">
        <f t="shared" ref="AG62:AG90" si="51">AD62</f>
        <v>0.50122800000000001</v>
      </c>
      <c r="AH62" s="33">
        <f t="shared" ref="AH62:AH90" si="52">AH61*EXP(-qsawn*5)+AG62</f>
        <v>12.438028109265634</v>
      </c>
      <c r="AI62" s="33">
        <f t="shared" ref="AI62:AI90" si="53">AH62-AH61</f>
        <v>-1.2737545401762276</v>
      </c>
      <c r="AJ62" s="36">
        <f t="shared" ref="AJ62:AJ90" si="54">AE62</f>
        <v>0.69846000000000008</v>
      </c>
      <c r="AK62" s="33">
        <f t="shared" ref="AK62:AK90" si="55">AK61*EXP(-qpap*5)+AJ62</f>
        <v>0.89178194090789775</v>
      </c>
      <c r="AL62" s="33">
        <f t="shared" ref="AL62:AL90" si="56">AK62-AK61</f>
        <v>-0.20181210203705779</v>
      </c>
      <c r="AM62" s="60">
        <f t="shared" ref="AM62:AM90" si="57">AF62</f>
        <v>2.2276800000000003E-2</v>
      </c>
      <c r="AN62" s="60">
        <f t="shared" si="46"/>
        <v>2.8973871038772376E-2</v>
      </c>
      <c r="AO62" s="60">
        <f t="shared" ref="AO62:AO90" si="58">AN62-AN61</f>
        <v>-8.9104837260594698E-3</v>
      </c>
      <c r="AP62" s="34">
        <f t="shared" si="47"/>
        <v>0.99749999999999994</v>
      </c>
      <c r="AQ62" s="34">
        <f t="shared" ref="AQ62:AQ90" si="59">Y62+AP62+AL62+AO62+AI62</f>
        <v>2.1030228740606587</v>
      </c>
      <c r="AR62" s="10">
        <f t="shared" si="48"/>
        <v>0.84773368879765432</v>
      </c>
      <c r="AS62" s="10">
        <f t="shared" ref="AS62:AS90" si="60">AQ62*3.67/5</f>
        <v>1.5436187895605236</v>
      </c>
      <c r="AT62" s="10">
        <f t="shared" ref="AT62:AT90" si="61">(AS62-AR62)</f>
        <v>0.69588510076286925</v>
      </c>
      <c r="AU62" s="10">
        <f>SUM(AT$61:AT62)*5</f>
        <v>5.6076651098143291</v>
      </c>
      <c r="AV62" s="10"/>
      <c r="AW62" s="10"/>
      <c r="AX62" s="10"/>
      <c r="AZ62" s="10"/>
    </row>
    <row r="63" spans="1:52" x14ac:dyDescent="0.25">
      <c r="A63" s="4">
        <v>15</v>
      </c>
      <c r="B63" s="18">
        <f t="shared" si="38"/>
        <v>2038</v>
      </c>
      <c r="C63" s="39">
        <f t="shared" si="34"/>
        <v>187.3</v>
      </c>
      <c r="D63" s="64">
        <f t="shared" ref="D63:M63" si="62">D27</f>
        <v>9.0000000000003411E-2</v>
      </c>
      <c r="E63" s="64">
        <f t="shared" si="62"/>
        <v>2.1923999999999997</v>
      </c>
      <c r="F63" s="64">
        <f t="shared" si="62"/>
        <v>1.6862999999999999</v>
      </c>
      <c r="G63" s="64">
        <f t="shared" si="62"/>
        <v>0.1386</v>
      </c>
      <c r="H63" s="64">
        <f t="shared" si="62"/>
        <v>0.12</v>
      </c>
      <c r="I63" s="64"/>
      <c r="J63" s="64">
        <f t="shared" si="62"/>
        <v>1.0063115999999999</v>
      </c>
      <c r="K63" s="64">
        <f t="shared" si="62"/>
        <v>1.1779319999999998</v>
      </c>
      <c r="L63" s="64">
        <f t="shared" si="62"/>
        <v>4.4724959999999994E-2</v>
      </c>
      <c r="M63" s="64">
        <f t="shared" si="62"/>
        <v>1.0063115999999999</v>
      </c>
      <c r="N63" s="64">
        <f t="shared" si="35"/>
        <v>12.706620487201896</v>
      </c>
      <c r="O63" s="64">
        <f t="shared" si="40"/>
        <v>-0.73350508448411134</v>
      </c>
      <c r="P63" s="64">
        <f t="shared" si="40"/>
        <v>1.1779319999999998</v>
      </c>
      <c r="Q63" s="64">
        <f t="shared" si="36"/>
        <v>1.4414848238819906</v>
      </c>
      <c r="R63" s="64">
        <f t="shared" si="41"/>
        <v>-4.9395087860566456E-2</v>
      </c>
      <c r="S63" s="64">
        <f t="shared" si="41"/>
        <v>4.4724959999999994E-2</v>
      </c>
      <c r="T63" s="64">
        <f t="shared" si="37"/>
        <v>5.5066802098089868E-2</v>
      </c>
      <c r="U63" s="64">
        <f t="shared" si="42"/>
        <v>-3.4354913220690092E-3</v>
      </c>
      <c r="V63" s="64">
        <f t="shared" si="42"/>
        <v>1.7376659999999999</v>
      </c>
      <c r="W63" s="64">
        <f t="shared" si="42"/>
        <v>1.0413303363332564</v>
      </c>
      <c r="X63" s="29">
        <f>'2.12 rotation +30'!D7</f>
        <v>195.67</v>
      </c>
      <c r="Y63" s="35">
        <f t="shared" si="50"/>
        <v>3.7299999999999898</v>
      </c>
      <c r="Z63" s="29">
        <f>'2.12 rotation +30'!F7*k</f>
        <v>1.1718</v>
      </c>
      <c r="AA63" s="29">
        <f>'2.12 rotation +30'!G7*k</f>
        <v>0.98069999999999991</v>
      </c>
      <c r="AB63" s="29">
        <f>'2.12 rotation +30'!H7*k</f>
        <v>7.7699999999999991E-2</v>
      </c>
      <c r="AC63" s="29">
        <f>'2.12 rotation +30'!I7/2</f>
        <v>5.5E-2</v>
      </c>
      <c r="AD63" s="68">
        <f t="shared" si="43"/>
        <v>0.53785620000000001</v>
      </c>
      <c r="AE63" s="348">
        <f t="shared" si="44"/>
        <v>0.65975699999999993</v>
      </c>
      <c r="AF63" s="68">
        <f t="shared" si="45"/>
        <v>2.3904720000000001E-2</v>
      </c>
      <c r="AG63" s="36">
        <f t="shared" si="51"/>
        <v>0.53785620000000001</v>
      </c>
      <c r="AH63" s="33">
        <f t="shared" si="52"/>
        <v>11.365788576814223</v>
      </c>
      <c r="AI63" s="33">
        <f t="shared" si="53"/>
        <v>-1.0722395324514107</v>
      </c>
      <c r="AJ63" s="36">
        <f t="shared" si="54"/>
        <v>0.65975699999999993</v>
      </c>
      <c r="AK63" s="33">
        <f t="shared" si="55"/>
        <v>0.81740326443891886</v>
      </c>
      <c r="AL63" s="33">
        <f t="shared" si="56"/>
        <v>-7.4378676468978888E-2</v>
      </c>
      <c r="AM63" s="60">
        <f t="shared" si="57"/>
        <v>2.3904720000000001E-2</v>
      </c>
      <c r="AN63" s="60">
        <f t="shared" si="46"/>
        <v>2.9026625172185117E-2</v>
      </c>
      <c r="AO63" s="60">
        <f t="shared" si="58"/>
        <v>5.2754133412741266E-5</v>
      </c>
      <c r="AP63" s="34">
        <f t="shared" si="47"/>
        <v>0.95978399999999997</v>
      </c>
      <c r="AQ63" s="34">
        <f t="shared" si="59"/>
        <v>3.5432185452130129</v>
      </c>
      <c r="AR63" s="10">
        <f t="shared" si="48"/>
        <v>0.76433646686861023</v>
      </c>
      <c r="AS63" s="10">
        <f t="shared" si="60"/>
        <v>2.6007224121863515</v>
      </c>
      <c r="AT63" s="10">
        <f t="shared" si="61"/>
        <v>1.8363859453177414</v>
      </c>
      <c r="AU63" s="10">
        <f>SUM(AT$61:AT63)*5</f>
        <v>14.789594836403035</v>
      </c>
      <c r="AV63" s="10"/>
      <c r="AW63" s="10"/>
      <c r="AX63" s="10"/>
      <c r="AZ63" s="10"/>
    </row>
    <row r="64" spans="1:52" x14ac:dyDescent="0.25">
      <c r="A64" s="4">
        <v>20</v>
      </c>
      <c r="B64" s="18">
        <f t="shared" si="38"/>
        <v>2043</v>
      </c>
      <c r="C64" s="39">
        <f t="shared" si="34"/>
        <v>187.56</v>
      </c>
      <c r="D64" s="64">
        <f t="shared" ref="D64:M64" si="63">D28</f>
        <v>0.25999999999999091</v>
      </c>
      <c r="E64" s="64">
        <f t="shared" si="63"/>
        <v>2.0055000000000001</v>
      </c>
      <c r="F64" s="64">
        <f t="shared" si="63"/>
        <v>1.8837000000000002</v>
      </c>
      <c r="G64" s="64">
        <f t="shared" si="63"/>
        <v>0.14489999999999997</v>
      </c>
      <c r="H64" s="64">
        <f t="shared" si="63"/>
        <v>0.13500000000000001</v>
      </c>
      <c r="I64" s="64"/>
      <c r="J64" s="64">
        <f t="shared" si="63"/>
        <v>0.92052450000000008</v>
      </c>
      <c r="K64" s="64">
        <f t="shared" si="63"/>
        <v>1.2071535</v>
      </c>
      <c r="L64" s="64">
        <f t="shared" si="63"/>
        <v>4.0912200000000003E-2</v>
      </c>
      <c r="M64" s="64">
        <f t="shared" si="63"/>
        <v>0.92052450000000008</v>
      </c>
      <c r="N64" s="64">
        <f t="shared" si="35"/>
        <v>11.982280122723683</v>
      </c>
      <c r="O64" s="64">
        <f t="shared" si="40"/>
        <v>-0.72434036447821271</v>
      </c>
      <c r="P64" s="64">
        <f t="shared" si="40"/>
        <v>1.2071535</v>
      </c>
      <c r="Q64" s="64">
        <f t="shared" si="36"/>
        <v>1.461974423486113</v>
      </c>
      <c r="R64" s="64">
        <f t="shared" si="41"/>
        <v>2.0489599604122333E-2</v>
      </c>
      <c r="S64" s="64">
        <f t="shared" si="41"/>
        <v>4.0912200000000003E-2</v>
      </c>
      <c r="T64" s="64">
        <f t="shared" si="37"/>
        <v>5.064672729545424E-2</v>
      </c>
      <c r="U64" s="64">
        <f t="shared" si="42"/>
        <v>-4.4200748026356276E-3</v>
      </c>
      <c r="V64" s="64">
        <f t="shared" si="42"/>
        <v>1.7510220000000001</v>
      </c>
      <c r="W64" s="64">
        <f t="shared" si="42"/>
        <v>1.3027511603232647</v>
      </c>
      <c r="X64" s="29">
        <f>'2.12 rotation +30'!D8</f>
        <v>200.12</v>
      </c>
      <c r="Y64" s="35">
        <f t="shared" si="50"/>
        <v>4.4500000000000171</v>
      </c>
      <c r="Z64" s="29">
        <f>'2.12 rotation +30'!F8*k</f>
        <v>1.5246</v>
      </c>
      <c r="AA64" s="29">
        <f>'2.12 rotation +30'!G8*k</f>
        <v>1.2474000000000001</v>
      </c>
      <c r="AB64" s="29">
        <f>'2.12 rotation +30'!H8*k</f>
        <v>0.10079999999999999</v>
      </c>
      <c r="AC64" s="29">
        <f>'2.12 rotation +30'!I8/2</f>
        <v>0.115</v>
      </c>
      <c r="AD64" s="68">
        <f t="shared" si="43"/>
        <v>0.69979140000000006</v>
      </c>
      <c r="AE64" s="348">
        <f t="shared" si="44"/>
        <v>0.84753900000000004</v>
      </c>
      <c r="AF64" s="68">
        <f t="shared" si="45"/>
        <v>3.1101840000000002E-2</v>
      </c>
      <c r="AG64" s="36">
        <f t="shared" si="51"/>
        <v>0.69979140000000006</v>
      </c>
      <c r="AH64" s="33">
        <f t="shared" si="52"/>
        <v>10.594285047850276</v>
      </c>
      <c r="AI64" s="33">
        <f t="shared" si="53"/>
        <v>-0.77150352896394736</v>
      </c>
      <c r="AJ64" s="36">
        <f t="shared" si="54"/>
        <v>0.84753900000000004</v>
      </c>
      <c r="AK64" s="33">
        <f t="shared" si="55"/>
        <v>0.99203684781219514</v>
      </c>
      <c r="AL64" s="33">
        <f t="shared" si="56"/>
        <v>0.17463358337327628</v>
      </c>
      <c r="AM64" s="60">
        <f t="shared" si="57"/>
        <v>3.1101840000000002E-2</v>
      </c>
      <c r="AN64" s="60">
        <f t="shared" si="46"/>
        <v>3.6233070873553062E-2</v>
      </c>
      <c r="AO64" s="60">
        <f t="shared" si="58"/>
        <v>7.2064457013679452E-3</v>
      </c>
      <c r="AP64" s="34">
        <f t="shared" si="47"/>
        <v>1.2548760000000001</v>
      </c>
      <c r="AQ64" s="34">
        <f t="shared" si="59"/>
        <v>5.1152125001107143</v>
      </c>
      <c r="AR64" s="10">
        <f t="shared" si="48"/>
        <v>0.95621935167727623</v>
      </c>
      <c r="AS64" s="10">
        <f t="shared" si="60"/>
        <v>3.7545659750812641</v>
      </c>
      <c r="AT64" s="10">
        <f t="shared" si="61"/>
        <v>2.798346623403988</v>
      </c>
      <c r="AU64" s="10">
        <f>SUM(AT$61:AT64)*5</f>
        <v>28.781327953422977</v>
      </c>
      <c r="AV64" s="10"/>
      <c r="AW64" s="10"/>
      <c r="AX64" s="10"/>
      <c r="AZ64" s="10"/>
    </row>
    <row r="65" spans="1:54" x14ac:dyDescent="0.25">
      <c r="A65" s="4">
        <v>25</v>
      </c>
      <c r="B65" s="18">
        <f t="shared" si="38"/>
        <v>2048</v>
      </c>
      <c r="C65" s="39">
        <f t="shared" si="34"/>
        <v>188.29</v>
      </c>
      <c r="D65" s="64">
        <f t="shared" ref="D65:M65" si="64">D29</f>
        <v>0.72999999999998977</v>
      </c>
      <c r="E65" s="64">
        <f t="shared" si="64"/>
        <v>2.0705999999999998</v>
      </c>
      <c r="F65" s="64">
        <f t="shared" si="64"/>
        <v>1.9047000000000001</v>
      </c>
      <c r="G65" s="64">
        <f t="shared" si="64"/>
        <v>0.14699999999999999</v>
      </c>
      <c r="H65" s="64">
        <f t="shared" si="64"/>
        <v>0.155</v>
      </c>
      <c r="I65" s="64"/>
      <c r="J65" s="64">
        <f t="shared" si="64"/>
        <v>0.95040539999999996</v>
      </c>
      <c r="K65" s="64">
        <f t="shared" si="64"/>
        <v>1.2310829999999999</v>
      </c>
      <c r="L65" s="64">
        <f t="shared" si="64"/>
        <v>4.2240239999999998E-2</v>
      </c>
      <c r="M65" s="64">
        <f t="shared" si="64"/>
        <v>0.95040539999999996</v>
      </c>
      <c r="N65" s="64">
        <f t="shared" si="35"/>
        <v>11.381586110409053</v>
      </c>
      <c r="O65" s="64">
        <f t="shared" si="40"/>
        <v>-0.60069401231463004</v>
      </c>
      <c r="P65" s="64">
        <f t="shared" si="40"/>
        <v>1.2310829999999999</v>
      </c>
      <c r="Q65" s="64">
        <f t="shared" si="36"/>
        <v>1.4895260071920808</v>
      </c>
      <c r="R65" s="64">
        <f t="shared" si="41"/>
        <v>2.7551583705967886E-2</v>
      </c>
      <c r="S65" s="64">
        <f t="shared" si="41"/>
        <v>4.2240239999999998E-2</v>
      </c>
      <c r="T65" s="64">
        <f t="shared" si="37"/>
        <v>5.1193401078880374E-2</v>
      </c>
      <c r="U65" s="64">
        <f t="shared" si="42"/>
        <v>5.4667378342613399E-4</v>
      </c>
      <c r="V65" s="64">
        <f t="shared" si="42"/>
        <v>1.7964660000000001</v>
      </c>
      <c r="W65" s="64">
        <f t="shared" si="42"/>
        <v>1.9538702451747541</v>
      </c>
      <c r="X65" s="29">
        <f>'2.12 rotation +30'!D9</f>
        <v>204.15</v>
      </c>
      <c r="Y65" s="35">
        <f t="shared" si="50"/>
        <v>4.0300000000000011</v>
      </c>
      <c r="Z65" s="29">
        <f>'2.12 rotation +30'!F9*k</f>
        <v>1.3545</v>
      </c>
      <c r="AA65" s="29">
        <f>'2.12 rotation +30'!G9*k</f>
        <v>1.1991000000000001</v>
      </c>
      <c r="AB65" s="29">
        <f>'2.12 rotation +30'!H9*k</f>
        <v>9.4500000000000001E-2</v>
      </c>
      <c r="AC65" s="29">
        <f>'2.12 rotation +30'!I9/2</f>
        <v>0.09</v>
      </c>
      <c r="AD65" s="68">
        <f t="shared" si="43"/>
        <v>0.62171550000000009</v>
      </c>
      <c r="AE65" s="348">
        <f t="shared" si="44"/>
        <v>0.7875105</v>
      </c>
      <c r="AF65" s="68">
        <f t="shared" si="45"/>
        <v>2.7631800000000001E-2</v>
      </c>
      <c r="AG65" s="36">
        <f t="shared" si="51"/>
        <v>0.62171550000000009</v>
      </c>
      <c r="AH65" s="33">
        <f t="shared" si="52"/>
        <v>9.8445763161257638</v>
      </c>
      <c r="AI65" s="33">
        <f t="shared" si="53"/>
        <v>-0.74970873172451213</v>
      </c>
      <c r="AJ65" s="36">
        <f t="shared" si="54"/>
        <v>0.7875105</v>
      </c>
      <c r="AK65" s="33">
        <f t="shared" si="55"/>
        <v>0.96287949556873254</v>
      </c>
      <c r="AL65" s="33">
        <f t="shared" si="56"/>
        <v>-2.9157352243462609E-2</v>
      </c>
      <c r="AM65" s="60">
        <f t="shared" si="57"/>
        <v>2.7631800000000001E-2</v>
      </c>
      <c r="AN65" s="60">
        <f t="shared" si="46"/>
        <v>3.4036962529475537E-2</v>
      </c>
      <c r="AO65" s="60">
        <f t="shared" si="58"/>
        <v>-2.1961083440775256E-3</v>
      </c>
      <c r="AP65" s="34">
        <f t="shared" si="47"/>
        <v>1.150002</v>
      </c>
      <c r="AQ65" s="34">
        <f t="shared" si="59"/>
        <v>4.3989398076879489</v>
      </c>
      <c r="AR65" s="10">
        <f t="shared" si="48"/>
        <v>1.4341407599582694</v>
      </c>
      <c r="AS65" s="10">
        <f t="shared" si="60"/>
        <v>3.2288218188429547</v>
      </c>
      <c r="AT65" s="10">
        <f t="shared" si="61"/>
        <v>1.7946810588846853</v>
      </c>
      <c r="AU65" s="10">
        <f>SUM(AT$61:AT65)*5</f>
        <v>37.754733247846403</v>
      </c>
      <c r="AV65" s="10"/>
      <c r="AW65" s="10"/>
      <c r="AX65" s="10"/>
      <c r="AZ65" s="10"/>
    </row>
    <row r="66" spans="1:54" x14ac:dyDescent="0.25">
      <c r="A66" s="4">
        <v>30</v>
      </c>
      <c r="B66" s="18">
        <f t="shared" si="38"/>
        <v>2053</v>
      </c>
      <c r="C66" s="39">
        <f t="shared" si="34"/>
        <v>189.11</v>
      </c>
      <c r="D66" s="64">
        <f t="shared" ref="D66:M66" si="65">D30</f>
        <v>0.8200000000000216</v>
      </c>
      <c r="E66" s="64">
        <f t="shared" si="65"/>
        <v>2.1902999999999997</v>
      </c>
      <c r="F66" s="64">
        <f t="shared" si="65"/>
        <v>1.8878999999999999</v>
      </c>
      <c r="G66" s="64">
        <f t="shared" si="65"/>
        <v>0.14909999999999998</v>
      </c>
      <c r="H66" s="64">
        <f t="shared" si="65"/>
        <v>0.105</v>
      </c>
      <c r="I66" s="64"/>
      <c r="J66" s="64">
        <f t="shared" si="65"/>
        <v>1.0053477</v>
      </c>
      <c r="K66" s="64">
        <f t="shared" si="65"/>
        <v>1.2540255</v>
      </c>
      <c r="L66" s="64">
        <f t="shared" si="65"/>
        <v>4.4682119999999999E-2</v>
      </c>
      <c r="M66" s="64">
        <f t="shared" si="65"/>
        <v>1.0053477</v>
      </c>
      <c r="N66" s="64">
        <f t="shared" si="35"/>
        <v>10.913593899619944</v>
      </c>
      <c r="O66" s="64">
        <f t="shared" si="40"/>
        <v>-0.46799221078910946</v>
      </c>
      <c r="P66" s="64">
        <f t="shared" si="40"/>
        <v>1.2540255</v>
      </c>
      <c r="Q66" s="64">
        <f t="shared" si="36"/>
        <v>1.5173389851098107</v>
      </c>
      <c r="R66" s="64">
        <f t="shared" si="41"/>
        <v>2.7812977917729853E-2</v>
      </c>
      <c r="S66" s="64">
        <f t="shared" si="41"/>
        <v>4.4682119999999999E-2</v>
      </c>
      <c r="T66" s="64">
        <f t="shared" si="37"/>
        <v>5.3731920263719757E-2</v>
      </c>
      <c r="U66" s="64">
        <f t="shared" si="42"/>
        <v>2.5385191848393829E-3</v>
      </c>
      <c r="V66" s="64">
        <f t="shared" si="42"/>
        <v>1.819566</v>
      </c>
      <c r="W66" s="64">
        <f t="shared" si="42"/>
        <v>2.2019252863134815</v>
      </c>
      <c r="X66" s="29">
        <f>'2.12 rotation +30'!D10</f>
        <v>208.64</v>
      </c>
      <c r="Y66" s="35">
        <f t="shared" si="50"/>
        <v>4.4899999999999807</v>
      </c>
      <c r="Z66" s="29">
        <f>'2.12 rotation +30'!F10*k</f>
        <v>1.2809999999999999</v>
      </c>
      <c r="AA66" s="29">
        <f>'2.12 rotation +30'!G10*k</f>
        <v>1.2201</v>
      </c>
      <c r="AB66" s="29">
        <f>'2.12 rotation +30'!H10*k</f>
        <v>9.2399999999999996E-2</v>
      </c>
      <c r="AC66" s="29">
        <f>'2.12 rotation +30'!I10/2</f>
        <v>7.0000000000000007E-2</v>
      </c>
      <c r="AD66" s="68">
        <f t="shared" si="43"/>
        <v>0.58797900000000003</v>
      </c>
      <c r="AE66" s="348">
        <f t="shared" si="44"/>
        <v>0.77748299999999992</v>
      </c>
      <c r="AF66" s="68">
        <f t="shared" si="45"/>
        <v>2.61324E-2</v>
      </c>
      <c r="AG66" s="36">
        <f t="shared" si="51"/>
        <v>0.58797900000000003</v>
      </c>
      <c r="AH66" s="33">
        <f t="shared" si="52"/>
        <v>9.1581804574149661</v>
      </c>
      <c r="AI66" s="33">
        <f t="shared" si="53"/>
        <v>-0.68639585871079767</v>
      </c>
      <c r="AJ66" s="36">
        <f t="shared" si="54"/>
        <v>0.77748299999999992</v>
      </c>
      <c r="AK66" s="33">
        <f t="shared" si="55"/>
        <v>0.94769765519553317</v>
      </c>
      <c r="AL66" s="33">
        <f t="shared" si="56"/>
        <v>-1.5181840373199362E-2</v>
      </c>
      <c r="AM66" s="60">
        <f t="shared" si="57"/>
        <v>2.61324E-2</v>
      </c>
      <c r="AN66" s="60">
        <f t="shared" si="46"/>
        <v>3.2149341753896145E-2</v>
      </c>
      <c r="AO66" s="60">
        <f t="shared" si="58"/>
        <v>-1.887620775579392E-3</v>
      </c>
      <c r="AP66" s="34">
        <f t="shared" si="47"/>
        <v>1.1186700000000001</v>
      </c>
      <c r="AQ66" s="34">
        <f t="shared" si="59"/>
        <v>4.9052046801404039</v>
      </c>
      <c r="AR66" s="10">
        <f t="shared" si="48"/>
        <v>1.6162131601540952</v>
      </c>
      <c r="AS66" s="10">
        <f t="shared" si="60"/>
        <v>3.6004202352230563</v>
      </c>
      <c r="AT66" s="10">
        <f t="shared" si="61"/>
        <v>1.9842070750689611</v>
      </c>
      <c r="AU66" s="10">
        <f>SUM(AT$61:AT66)*5</f>
        <v>47.67576862319121</v>
      </c>
      <c r="AV66" s="10"/>
      <c r="AW66" s="10"/>
      <c r="AX66" s="10"/>
      <c r="AZ66" s="10"/>
    </row>
    <row r="67" spans="1:54" x14ac:dyDescent="0.25">
      <c r="A67" s="4">
        <v>35</v>
      </c>
      <c r="B67" s="18">
        <f t="shared" si="38"/>
        <v>2058</v>
      </c>
      <c r="C67" s="39">
        <f t="shared" si="34"/>
        <v>189.96</v>
      </c>
      <c r="D67" s="64">
        <f t="shared" ref="D67:M67" si="66">D31</f>
        <v>0.84999999999999432</v>
      </c>
      <c r="E67" s="64">
        <f t="shared" si="66"/>
        <v>2.0748000000000002</v>
      </c>
      <c r="F67" s="64">
        <f t="shared" si="66"/>
        <v>2.0055000000000001</v>
      </c>
      <c r="G67" s="64">
        <f t="shared" si="66"/>
        <v>0.15329999999999999</v>
      </c>
      <c r="H67" s="64">
        <f t="shared" si="66"/>
        <v>0.14499999999999999</v>
      </c>
      <c r="I67" s="64"/>
      <c r="J67" s="64">
        <f t="shared" si="66"/>
        <v>0.9523332000000001</v>
      </c>
      <c r="K67" s="64">
        <f t="shared" si="66"/>
        <v>1.270416</v>
      </c>
      <c r="L67" s="64">
        <f t="shared" si="66"/>
        <v>4.232592000000001E-2</v>
      </c>
      <c r="M67" s="64">
        <f t="shared" si="66"/>
        <v>0.9523332000000001</v>
      </c>
      <c r="N67" s="64">
        <f t="shared" si="35"/>
        <v>10.453168516899286</v>
      </c>
      <c r="O67" s="64">
        <f t="shared" si="40"/>
        <v>-0.46042538272065769</v>
      </c>
      <c r="P67" s="64">
        <f t="shared" si="40"/>
        <v>1.270416</v>
      </c>
      <c r="Q67" s="64">
        <f t="shared" si="36"/>
        <v>1.5386461714324653</v>
      </c>
      <c r="R67" s="64">
        <f t="shared" si="41"/>
        <v>2.1307186322654603E-2</v>
      </c>
      <c r="S67" s="64">
        <f t="shared" si="41"/>
        <v>4.232592000000001E-2</v>
      </c>
      <c r="T67" s="64">
        <f t="shared" si="37"/>
        <v>5.1824471296162786E-2</v>
      </c>
      <c r="U67" s="64">
        <f t="shared" si="42"/>
        <v>-1.9074489675569711E-3</v>
      </c>
      <c r="V67" s="64">
        <f t="shared" si="42"/>
        <v>1.8390119999999999</v>
      </c>
      <c r="W67" s="64">
        <f t="shared" si="42"/>
        <v>2.2479863546344343</v>
      </c>
      <c r="X67" s="29">
        <f>'2.12 rotation +30'!D11</f>
        <v>213.25</v>
      </c>
      <c r="Y67" s="35">
        <f t="shared" si="50"/>
        <v>4.6100000000000136</v>
      </c>
      <c r="Z67" s="29">
        <f>'2.12 rotation +30'!F11*k</f>
        <v>2.3162999999999996</v>
      </c>
      <c r="AA67" s="29">
        <f>'2.12 rotation +30'!G11*k</f>
        <v>1.3922999999999999</v>
      </c>
      <c r="AB67" s="29">
        <f>'2.12 rotation +30'!H11*k</f>
        <v>0.126</v>
      </c>
      <c r="AC67" s="29">
        <f>'2.12 rotation +30'!I11/2</f>
        <v>0.12</v>
      </c>
      <c r="AD67" s="68">
        <f t="shared" si="43"/>
        <v>1.0631816999999999</v>
      </c>
      <c r="AE67" s="348">
        <f t="shared" si="44"/>
        <v>1.0965674999999999</v>
      </c>
      <c r="AF67" s="68">
        <f t="shared" si="45"/>
        <v>4.7252519999999992E-2</v>
      </c>
      <c r="AG67" s="36">
        <f t="shared" si="51"/>
        <v>1.0631816999999999</v>
      </c>
      <c r="AH67" s="33">
        <f t="shared" si="52"/>
        <v>9.0358408559701537</v>
      </c>
      <c r="AI67" s="33">
        <f t="shared" si="53"/>
        <v>-0.12233960144481237</v>
      </c>
      <c r="AJ67" s="36">
        <f t="shared" si="54"/>
        <v>1.0965674999999999</v>
      </c>
      <c r="AK67" s="33">
        <f t="shared" si="55"/>
        <v>1.2640983596258379</v>
      </c>
      <c r="AL67" s="33">
        <f t="shared" si="56"/>
        <v>0.31640070443030477</v>
      </c>
      <c r="AM67" s="60">
        <f t="shared" si="57"/>
        <v>4.7252519999999992E-2</v>
      </c>
      <c r="AN67" s="60">
        <f t="shared" si="46"/>
        <v>5.293577439121594E-2</v>
      </c>
      <c r="AO67" s="60">
        <f t="shared" si="58"/>
        <v>2.0786432637319795E-2</v>
      </c>
      <c r="AP67" s="34">
        <f t="shared" si="47"/>
        <v>1.6609319999999999</v>
      </c>
      <c r="AQ67" s="34">
        <f t="shared" si="59"/>
        <v>6.4857795356228261</v>
      </c>
      <c r="AR67" s="10">
        <f t="shared" si="48"/>
        <v>1.6500219843016748</v>
      </c>
      <c r="AS67" s="10">
        <f t="shared" si="60"/>
        <v>4.7605621791471542</v>
      </c>
      <c r="AT67" s="10">
        <f t="shared" si="61"/>
        <v>3.1105401948454796</v>
      </c>
      <c r="AU67" s="10">
        <f>SUM(AT$61:AT67)*5</f>
        <v>63.228469597418609</v>
      </c>
      <c r="AV67" s="10"/>
      <c r="AW67" s="10"/>
      <c r="AX67" s="10"/>
      <c r="AZ67" s="10"/>
    </row>
    <row r="68" spans="1:54" x14ac:dyDescent="0.25">
      <c r="A68" s="4">
        <v>40</v>
      </c>
      <c r="B68" s="18">
        <f t="shared" si="38"/>
        <v>2063</v>
      </c>
      <c r="C68" s="39">
        <f t="shared" si="34"/>
        <v>190.86</v>
      </c>
      <c r="D68" s="64">
        <f t="shared" ref="D68:M68" si="67">D32</f>
        <v>0.90000000000000568</v>
      </c>
      <c r="E68" s="64">
        <f t="shared" si="67"/>
        <v>2.2008000000000001</v>
      </c>
      <c r="F68" s="64">
        <f t="shared" si="67"/>
        <v>1.9634999999999998</v>
      </c>
      <c r="G68" s="64">
        <f t="shared" si="67"/>
        <v>0.15329999999999999</v>
      </c>
      <c r="H68" s="64">
        <f t="shared" si="67"/>
        <v>0.15</v>
      </c>
      <c r="I68" s="64"/>
      <c r="J68" s="64">
        <f t="shared" si="67"/>
        <v>1.0101672000000002</v>
      </c>
      <c r="K68" s="64">
        <f t="shared" si="67"/>
        <v>1.285326</v>
      </c>
      <c r="L68" s="64">
        <f t="shared" si="67"/>
        <v>4.4896320000000003E-2</v>
      </c>
      <c r="M68" s="64">
        <f t="shared" si="67"/>
        <v>1.0101672000000002</v>
      </c>
      <c r="N68" s="64">
        <f t="shared" si="35"/>
        <v>10.110178940615983</v>
      </c>
      <c r="O68" s="64">
        <f t="shared" si="40"/>
        <v>-0.34298957628330307</v>
      </c>
      <c r="P68" s="64">
        <f t="shared" si="40"/>
        <v>1.285326</v>
      </c>
      <c r="Q68" s="64">
        <f t="shared" si="36"/>
        <v>1.5573227854166538</v>
      </c>
      <c r="R68" s="64">
        <f t="shared" si="41"/>
        <v>1.8676613984188517E-2</v>
      </c>
      <c r="S68" s="64">
        <f t="shared" si="41"/>
        <v>4.4896320000000003E-2</v>
      </c>
      <c r="T68" s="64">
        <f t="shared" si="37"/>
        <v>5.4057678771231077E-2</v>
      </c>
      <c r="U68" s="64">
        <f t="shared" si="42"/>
        <v>2.2332074750682912E-3</v>
      </c>
      <c r="V68" s="64">
        <f t="shared" si="42"/>
        <v>1.8763919999999998</v>
      </c>
      <c r="W68" s="64">
        <f t="shared" si="42"/>
        <v>2.4543122451759594</v>
      </c>
      <c r="X68" s="29">
        <f>'2.12 rotation +30'!D12</f>
        <v>216.24</v>
      </c>
      <c r="Y68" s="35">
        <f t="shared" si="50"/>
        <v>2.9900000000000091</v>
      </c>
      <c r="Z68" s="29">
        <f>'2.12 rotation +30'!F12*k</f>
        <v>2.2574999999999998</v>
      </c>
      <c r="AA68" s="29">
        <f>'2.12 rotation +30'!G12*k</f>
        <v>1.5225</v>
      </c>
      <c r="AB68" s="29">
        <f>'2.12 rotation +30'!H12*k</f>
        <v>0.1323</v>
      </c>
      <c r="AC68" s="29">
        <f>'2.12 rotation +30'!I12/2</f>
        <v>0.14000000000000001</v>
      </c>
      <c r="AD68" s="68">
        <f t="shared" si="43"/>
        <v>1.0361925000000001</v>
      </c>
      <c r="AE68" s="348">
        <f t="shared" si="44"/>
        <v>1.1316375000000001</v>
      </c>
      <c r="AF68" s="68">
        <f t="shared" si="45"/>
        <v>4.6052999999999997E-2</v>
      </c>
      <c r="AG68" s="36">
        <f t="shared" si="51"/>
        <v>1.0361925000000001</v>
      </c>
      <c r="AH68" s="33">
        <f t="shared" si="52"/>
        <v>8.9023488470189491</v>
      </c>
      <c r="AI68" s="33">
        <f t="shared" si="53"/>
        <v>-0.13349200895120461</v>
      </c>
      <c r="AJ68" s="36">
        <f t="shared" si="54"/>
        <v>1.1316375000000001</v>
      </c>
      <c r="AK68" s="33">
        <f t="shared" si="55"/>
        <v>1.3551006305445554</v>
      </c>
      <c r="AL68" s="33">
        <f t="shared" si="56"/>
        <v>9.1002270918717487E-2</v>
      </c>
      <c r="AM68" s="60">
        <f t="shared" si="57"/>
        <v>4.6052999999999997E-2</v>
      </c>
      <c r="AN68" s="60">
        <f t="shared" si="46"/>
        <v>5.5410811259847495E-2</v>
      </c>
      <c r="AO68" s="60">
        <f t="shared" si="58"/>
        <v>2.4750368686315555E-3</v>
      </c>
      <c r="AP68" s="34">
        <f t="shared" si="47"/>
        <v>1.7019659999999999</v>
      </c>
      <c r="AQ68" s="34">
        <f t="shared" si="59"/>
        <v>4.6519512988361527</v>
      </c>
      <c r="AR68" s="10">
        <f t="shared" si="48"/>
        <v>1.8014651879591539</v>
      </c>
      <c r="AS68" s="10">
        <f t="shared" si="60"/>
        <v>3.4145322533457358</v>
      </c>
      <c r="AT68" s="10">
        <f t="shared" si="61"/>
        <v>1.613067065386582</v>
      </c>
      <c r="AU68" s="10">
        <f>SUM(AT$61:AT68)*5</f>
        <v>71.29380492435152</v>
      </c>
      <c r="AV68" s="10"/>
      <c r="AW68" s="10"/>
      <c r="AX68" s="10"/>
      <c r="AZ68" s="10"/>
    </row>
    <row r="69" spans="1:54" x14ac:dyDescent="0.25">
      <c r="A69" s="4">
        <v>45</v>
      </c>
      <c r="B69" s="18">
        <f t="shared" si="38"/>
        <v>2068</v>
      </c>
      <c r="C69" s="39">
        <f t="shared" si="34"/>
        <v>191.75</v>
      </c>
      <c r="D69" s="64">
        <f t="shared" ref="D69:M69" si="68">D33</f>
        <v>0.88999999999998636</v>
      </c>
      <c r="E69" s="64">
        <f t="shared" si="68"/>
        <v>2.1630000000000003</v>
      </c>
      <c r="F69" s="64">
        <f t="shared" si="68"/>
        <v>2.0684999999999998</v>
      </c>
      <c r="G69" s="64">
        <f t="shared" si="68"/>
        <v>0.1575</v>
      </c>
      <c r="H69" s="64">
        <f t="shared" si="68"/>
        <v>0.19</v>
      </c>
      <c r="I69" s="64"/>
      <c r="J69" s="64">
        <f t="shared" si="68"/>
        <v>0.99281700000000017</v>
      </c>
      <c r="K69" s="64">
        <f t="shared" si="68"/>
        <v>1.3159649999999998</v>
      </c>
      <c r="L69" s="64">
        <f t="shared" si="68"/>
        <v>4.412520000000001E-2</v>
      </c>
      <c r="M69" s="64">
        <f t="shared" si="68"/>
        <v>0.99281700000000017</v>
      </c>
      <c r="N69" s="64">
        <f t="shared" si="35"/>
        <v>9.7942389717778564</v>
      </c>
      <c r="O69" s="64">
        <f t="shared" si="40"/>
        <v>-0.31593996883812636</v>
      </c>
      <c r="P69" s="64">
        <f t="shared" si="40"/>
        <v>1.3159649999999998</v>
      </c>
      <c r="Q69" s="64">
        <f t="shared" si="36"/>
        <v>1.5912633755161094</v>
      </c>
      <c r="R69" s="64">
        <f t="shared" si="41"/>
        <v>3.3940590099455603E-2</v>
      </c>
      <c r="S69" s="64">
        <f t="shared" si="41"/>
        <v>4.412520000000001E-2</v>
      </c>
      <c r="T69" s="64">
        <f t="shared" si="37"/>
        <v>5.3681337808585403E-2</v>
      </c>
      <c r="U69" s="64">
        <f t="shared" si="42"/>
        <v>-3.7634096264567429E-4</v>
      </c>
      <c r="V69" s="64">
        <f t="shared" si="42"/>
        <v>1.9231800000000001</v>
      </c>
      <c r="W69" s="64">
        <f t="shared" si="42"/>
        <v>2.5308042802986703</v>
      </c>
      <c r="X69" s="29">
        <f>'2.12 rotation +30'!D13</f>
        <v>218.63</v>
      </c>
      <c r="Y69" s="35">
        <f t="shared" si="50"/>
        <v>2.3899999999999864</v>
      </c>
      <c r="Z69" s="29">
        <f>'2.12 rotation +30'!F13*k</f>
        <v>2.3477999999999999</v>
      </c>
      <c r="AA69" s="29">
        <f>'2.12 rotation +30'!G13*k</f>
        <v>1.8248999999999997</v>
      </c>
      <c r="AB69" s="29">
        <f>'2.12 rotation +30'!H13*k</f>
        <v>0.14909999999999998</v>
      </c>
      <c r="AC69" s="29">
        <f>'2.12 rotation +30'!I13/2</f>
        <v>0.14499999999999999</v>
      </c>
      <c r="AD69" s="68">
        <f t="shared" si="43"/>
        <v>1.0776402</v>
      </c>
      <c r="AE69" s="348">
        <f t="shared" si="44"/>
        <v>1.2686729999999997</v>
      </c>
      <c r="AF69" s="68">
        <f t="shared" si="45"/>
        <v>4.7895119999999999E-2</v>
      </c>
      <c r="AG69" s="36">
        <f t="shared" si="51"/>
        <v>1.0776402</v>
      </c>
      <c r="AH69" s="33">
        <f t="shared" si="52"/>
        <v>8.8275850034309471</v>
      </c>
      <c r="AI69" s="33">
        <f t="shared" si="53"/>
        <v>-7.4763843588002032E-2</v>
      </c>
      <c r="AJ69" s="36">
        <f t="shared" si="54"/>
        <v>1.2686729999999997</v>
      </c>
      <c r="AK69" s="33">
        <f t="shared" si="55"/>
        <v>1.5082232112620551</v>
      </c>
      <c r="AL69" s="33">
        <f t="shared" si="56"/>
        <v>0.15312258071749962</v>
      </c>
      <c r="AM69" s="60">
        <f t="shared" si="57"/>
        <v>4.7895119999999999E-2</v>
      </c>
      <c r="AN69" s="60">
        <f t="shared" si="46"/>
        <v>5.7690460098221513E-2</v>
      </c>
      <c r="AO69" s="60">
        <f t="shared" si="58"/>
        <v>2.2796488383740182E-3</v>
      </c>
      <c r="AP69" s="34">
        <f t="shared" si="47"/>
        <v>1.8760559999999995</v>
      </c>
      <c r="AQ69" s="34">
        <f t="shared" si="59"/>
        <v>4.3466943859678571</v>
      </c>
      <c r="AR69" s="10">
        <f t="shared" si="48"/>
        <v>1.857610341739224</v>
      </c>
      <c r="AS69" s="10">
        <f t="shared" si="60"/>
        <v>3.1904736793004069</v>
      </c>
      <c r="AT69" s="10">
        <f t="shared" si="61"/>
        <v>1.3328633375611829</v>
      </c>
      <c r="AU69" s="10">
        <f>SUM(AT$61:AT69)*5</f>
        <v>77.958121612157441</v>
      </c>
      <c r="AV69" s="10"/>
      <c r="AW69" s="10"/>
      <c r="AX69" s="10"/>
      <c r="AZ69" s="10"/>
    </row>
    <row r="70" spans="1:54" x14ac:dyDescent="0.25">
      <c r="A70" s="4">
        <v>50</v>
      </c>
      <c r="B70" s="18">
        <f t="shared" si="38"/>
        <v>2073</v>
      </c>
      <c r="C70" s="39">
        <f t="shared" si="34"/>
        <v>192.59</v>
      </c>
      <c r="D70" s="64">
        <f t="shared" ref="D70:M70" si="69">D34</f>
        <v>0.84000000000000341</v>
      </c>
      <c r="E70" s="64">
        <f t="shared" si="69"/>
        <v>2.0726999999999998</v>
      </c>
      <c r="F70" s="64">
        <f t="shared" si="69"/>
        <v>2.2176</v>
      </c>
      <c r="G70" s="64">
        <f t="shared" si="69"/>
        <v>0.1638</v>
      </c>
      <c r="H70" s="64">
        <f t="shared" si="69"/>
        <v>0.155</v>
      </c>
      <c r="I70" s="64"/>
      <c r="J70" s="64">
        <f t="shared" si="69"/>
        <v>0.95136929999999997</v>
      </c>
      <c r="K70" s="64">
        <f t="shared" si="69"/>
        <v>1.3504995</v>
      </c>
      <c r="L70" s="64">
        <f t="shared" si="69"/>
        <v>4.2283080000000001E-2</v>
      </c>
      <c r="M70" s="64">
        <f t="shared" si="69"/>
        <v>0.95136929999999997</v>
      </c>
      <c r="N70" s="64">
        <f t="shared" si="35"/>
        <v>9.4777495539380645</v>
      </c>
      <c r="O70" s="64">
        <f t="shared" si="40"/>
        <v>-0.3164894178397919</v>
      </c>
      <c r="P70" s="64">
        <f t="shared" si="40"/>
        <v>1.3504995</v>
      </c>
      <c r="Q70" s="64">
        <f t="shared" si="36"/>
        <v>1.631797780870309</v>
      </c>
      <c r="R70" s="64">
        <f t="shared" si="41"/>
        <v>4.053440535419961E-2</v>
      </c>
      <c r="S70" s="64">
        <f t="shared" si="41"/>
        <v>4.2283080000000001E-2</v>
      </c>
      <c r="T70" s="64">
        <f t="shared" si="37"/>
        <v>5.177268949690414E-2</v>
      </c>
      <c r="U70" s="64">
        <f t="shared" si="42"/>
        <v>-1.908648311681263E-3</v>
      </c>
      <c r="V70" s="64">
        <f t="shared" si="42"/>
        <v>1.9358220000000002</v>
      </c>
      <c r="W70" s="64">
        <f t="shared" si="42"/>
        <v>2.4979583392027296</v>
      </c>
      <c r="X70" s="29">
        <f>'2.12 rotation +30'!D14</f>
        <v>220.12</v>
      </c>
      <c r="Y70" s="35">
        <f t="shared" si="50"/>
        <v>1.4900000000000091</v>
      </c>
      <c r="Z70" s="29">
        <f>'2.12 rotation +30'!F14*k</f>
        <v>2.4926999999999997</v>
      </c>
      <c r="AA70" s="29">
        <f>'2.12 rotation +30'!G14*k</f>
        <v>1.8269999999999997</v>
      </c>
      <c r="AB70" s="29">
        <f>'2.12 rotation +30'!H14*k</f>
        <v>0.15329999999999999</v>
      </c>
      <c r="AC70" s="29">
        <f>'2.12 rotation +30'!I14/2</f>
        <v>0.14499999999999999</v>
      </c>
      <c r="AD70" s="68">
        <f t="shared" si="43"/>
        <v>1.1441492999999998</v>
      </c>
      <c r="AE70" s="348">
        <f t="shared" si="44"/>
        <v>1.3049714999999997</v>
      </c>
      <c r="AF70" s="68">
        <f t="shared" si="45"/>
        <v>5.085108E-2</v>
      </c>
      <c r="AG70" s="36">
        <f t="shared" si="51"/>
        <v>1.1441492999999998</v>
      </c>
      <c r="AH70" s="33">
        <f t="shared" si="52"/>
        <v>8.8290083972812283</v>
      </c>
      <c r="AI70" s="33">
        <f t="shared" si="53"/>
        <v>1.4233938502812293E-3</v>
      </c>
      <c r="AJ70" s="36">
        <f t="shared" si="54"/>
        <v>1.3049714999999997</v>
      </c>
      <c r="AK70" s="33">
        <f t="shared" si="55"/>
        <v>1.5715902150565872</v>
      </c>
      <c r="AL70" s="33">
        <f t="shared" si="56"/>
        <v>6.3367003794532195E-2</v>
      </c>
      <c r="AM70" s="60">
        <f t="shared" si="57"/>
        <v>5.085108E-2</v>
      </c>
      <c r="AN70" s="60">
        <f t="shared" si="46"/>
        <v>6.1049408886306097E-2</v>
      </c>
      <c r="AO70" s="60">
        <f t="shared" si="58"/>
        <v>3.3589487880845842E-3</v>
      </c>
      <c r="AP70" s="34">
        <f t="shared" si="47"/>
        <v>1.9395599999999993</v>
      </c>
      <c r="AQ70" s="34">
        <f t="shared" si="59"/>
        <v>3.4977093464329063</v>
      </c>
      <c r="AR70" s="10">
        <f t="shared" si="48"/>
        <v>1.8335014209748035</v>
      </c>
      <c r="AS70" s="10">
        <f t="shared" si="60"/>
        <v>2.567318660281753</v>
      </c>
      <c r="AT70" s="10">
        <f t="shared" si="61"/>
        <v>0.73381723930694953</v>
      </c>
      <c r="AU70" s="10">
        <f>SUM(AT$61:AT70)*5</f>
        <v>81.627207808692191</v>
      </c>
      <c r="AV70" s="10"/>
      <c r="AW70" s="10"/>
      <c r="AX70" s="10"/>
      <c r="AZ70" s="10"/>
      <c r="BA70" s="10"/>
    </row>
    <row r="71" spans="1:54" x14ac:dyDescent="0.25">
      <c r="A71" s="4">
        <v>55</v>
      </c>
      <c r="B71" s="18">
        <f t="shared" si="38"/>
        <v>2078</v>
      </c>
      <c r="C71" s="39">
        <f t="shared" si="34"/>
        <v>193.45</v>
      </c>
      <c r="D71" s="64">
        <f t="shared" ref="D71:M71" si="70">D35</f>
        <v>0.85999999999998522</v>
      </c>
      <c r="E71" s="64">
        <f t="shared" si="70"/>
        <v>2.1126</v>
      </c>
      <c r="F71" s="64">
        <f t="shared" si="70"/>
        <v>2.2637999999999998</v>
      </c>
      <c r="G71" s="64">
        <f t="shared" si="70"/>
        <v>0.16800000000000001</v>
      </c>
      <c r="H71" s="64">
        <f t="shared" si="70"/>
        <v>0.16</v>
      </c>
      <c r="I71" s="64"/>
      <c r="J71" s="64">
        <f t="shared" si="70"/>
        <v>0.96968340000000008</v>
      </c>
      <c r="K71" s="64">
        <f t="shared" si="70"/>
        <v>1.377831</v>
      </c>
      <c r="L71" s="64">
        <f t="shared" si="70"/>
        <v>4.3097040000000003E-2</v>
      </c>
      <c r="M71" s="64">
        <f t="shared" si="70"/>
        <v>0.96968340000000008</v>
      </c>
      <c r="N71" s="64">
        <f t="shared" si="35"/>
        <v>9.2205436129603697</v>
      </c>
      <c r="O71" s="64">
        <f t="shared" si="40"/>
        <v>-0.25720594097769478</v>
      </c>
      <c r="P71" s="64">
        <f t="shared" si="40"/>
        <v>1.377831</v>
      </c>
      <c r="Q71" s="64">
        <f t="shared" si="36"/>
        <v>1.6662948190946389</v>
      </c>
      <c r="R71" s="64">
        <f t="shared" si="41"/>
        <v>3.4497038224329923E-2</v>
      </c>
      <c r="S71" s="64">
        <f t="shared" si="41"/>
        <v>4.3097040000000003E-2</v>
      </c>
      <c r="T71" s="64">
        <f t="shared" si="37"/>
        <v>5.2249244955881617E-2</v>
      </c>
      <c r="U71" s="64">
        <f t="shared" si="42"/>
        <v>4.7655545897747759E-4</v>
      </c>
      <c r="V71" s="64">
        <f t="shared" si="42"/>
        <v>1.9758480000000003</v>
      </c>
      <c r="W71" s="64">
        <f t="shared" si="42"/>
        <v>2.6136156527055978</v>
      </c>
      <c r="X71" s="29">
        <f>'2.12 rotation +30'!D15</f>
        <v>221.2</v>
      </c>
      <c r="Y71" s="35">
        <f t="shared" si="50"/>
        <v>1.0799999999999841</v>
      </c>
      <c r="Z71" s="29">
        <f>'2.12 rotation +30'!F15*k</f>
        <v>2.5830000000000002</v>
      </c>
      <c r="AA71" s="29">
        <f>'2.12 rotation +30'!G15*k</f>
        <v>1.6337999999999999</v>
      </c>
      <c r="AB71" s="29">
        <f>'2.12 rotation +30'!H15*k</f>
        <v>0.14489999999999997</v>
      </c>
      <c r="AC71" s="29">
        <f>'2.12 rotation +30'!I15/2</f>
        <v>0.09</v>
      </c>
      <c r="AD71" s="68">
        <f t="shared" si="43"/>
        <v>1.1855970000000002</v>
      </c>
      <c r="AE71" s="348">
        <f t="shared" si="44"/>
        <v>1.253679</v>
      </c>
      <c r="AF71" s="68">
        <f t="shared" si="45"/>
        <v>5.2693200000000009E-2</v>
      </c>
      <c r="AG71" s="36">
        <f t="shared" si="51"/>
        <v>1.1855970000000002</v>
      </c>
      <c r="AH71" s="33">
        <f t="shared" si="52"/>
        <v>8.8716952335993842</v>
      </c>
      <c r="AI71" s="33">
        <f t="shared" si="53"/>
        <v>4.2686836318155841E-2</v>
      </c>
      <c r="AJ71" s="36">
        <f t="shared" si="54"/>
        <v>1.253679</v>
      </c>
      <c r="AK71" s="33">
        <f t="shared" si="55"/>
        <v>1.5314995245782344</v>
      </c>
      <c r="AL71" s="33">
        <f t="shared" si="56"/>
        <v>-4.0090690478352897E-2</v>
      </c>
      <c r="AM71" s="60">
        <f t="shared" si="57"/>
        <v>5.2693200000000009E-2</v>
      </c>
      <c r="AN71" s="60">
        <f t="shared" si="46"/>
        <v>6.3485312752734335E-2</v>
      </c>
      <c r="AO71" s="60">
        <f t="shared" si="58"/>
        <v>2.4359038664282379E-3</v>
      </c>
      <c r="AP71" s="34">
        <f t="shared" si="47"/>
        <v>1.8697139999999999</v>
      </c>
      <c r="AQ71" s="34">
        <f t="shared" si="59"/>
        <v>2.9547460497062152</v>
      </c>
      <c r="AR71" s="10">
        <f t="shared" si="48"/>
        <v>1.9183938890859089</v>
      </c>
      <c r="AS71" s="10">
        <f t="shared" si="60"/>
        <v>2.1687836004843617</v>
      </c>
      <c r="AT71" s="10">
        <f t="shared" si="61"/>
        <v>0.25038971139845279</v>
      </c>
      <c r="AU71" s="10">
        <f>SUM(AT$61:AT71)*5</f>
        <v>82.879156365684437</v>
      </c>
      <c r="AV71" s="10"/>
      <c r="AW71" s="10"/>
      <c r="AX71" s="10"/>
      <c r="AZ71" s="10"/>
      <c r="BA71" s="10"/>
    </row>
    <row r="72" spans="1:54" x14ac:dyDescent="0.25">
      <c r="A72" s="4">
        <v>60</v>
      </c>
      <c r="B72" s="18">
        <f t="shared" si="38"/>
        <v>2083</v>
      </c>
      <c r="C72" s="39">
        <f t="shared" si="34"/>
        <v>194.16</v>
      </c>
      <c r="D72" s="64">
        <f t="shared" ref="D72:M72" si="71">D36</f>
        <v>0.71000000000000796</v>
      </c>
      <c r="E72" s="64">
        <f t="shared" si="71"/>
        <v>2.0223</v>
      </c>
      <c r="F72" s="64">
        <f t="shared" si="71"/>
        <v>2.3771999999999998</v>
      </c>
      <c r="G72" s="64">
        <f t="shared" si="71"/>
        <v>0.1701</v>
      </c>
      <c r="H72" s="64">
        <f t="shared" si="71"/>
        <v>0.24</v>
      </c>
      <c r="I72" s="64"/>
      <c r="J72" s="64">
        <f t="shared" si="71"/>
        <v>0.9282357</v>
      </c>
      <c r="K72" s="64">
        <f t="shared" si="71"/>
        <v>1.3987995</v>
      </c>
      <c r="L72" s="64">
        <f t="shared" si="71"/>
        <v>4.125492E-2</v>
      </c>
      <c r="M72" s="64">
        <f t="shared" si="71"/>
        <v>0.9282357</v>
      </c>
      <c r="N72" s="64">
        <f t="shared" si="35"/>
        <v>8.9551851361591304</v>
      </c>
      <c r="O72" s="64">
        <f t="shared" si="40"/>
        <v>-0.26535847680123936</v>
      </c>
      <c r="P72" s="64">
        <f t="shared" si="40"/>
        <v>1.3987995</v>
      </c>
      <c r="Q72" s="64">
        <f t="shared" si="36"/>
        <v>1.6933615915094578</v>
      </c>
      <c r="R72" s="64">
        <f t="shared" si="41"/>
        <v>2.7066772414818807E-2</v>
      </c>
      <c r="S72" s="64">
        <f t="shared" si="41"/>
        <v>4.125492E-2</v>
      </c>
      <c r="T72" s="64">
        <f t="shared" si="37"/>
        <v>5.0491368855045224E-2</v>
      </c>
      <c r="U72" s="64">
        <f t="shared" si="42"/>
        <v>-1.7578761008363933E-3</v>
      </c>
      <c r="V72" s="64">
        <f t="shared" si="42"/>
        <v>2.0200319999999996</v>
      </c>
      <c r="W72" s="64">
        <f t="shared" si="42"/>
        <v>2.4899824195127507</v>
      </c>
      <c r="X72" s="29">
        <f>'2.12 rotation +30'!D16</f>
        <v>222.27</v>
      </c>
      <c r="Y72" s="35">
        <f t="shared" si="50"/>
        <v>1.0700000000000216</v>
      </c>
      <c r="Z72" s="29">
        <f>'2.12 rotation +30'!F16*k</f>
        <v>2.5535999999999999</v>
      </c>
      <c r="AA72" s="29">
        <f>'2.12 rotation +30'!G16*k</f>
        <v>1.5875999999999999</v>
      </c>
      <c r="AB72" s="29">
        <f>'2.12 rotation +30'!H16*k</f>
        <v>0.14069999999999999</v>
      </c>
      <c r="AC72" s="29">
        <f>'2.12 rotation +30'!I16/2</f>
        <v>0.14000000000000001</v>
      </c>
      <c r="AD72" s="68">
        <f t="shared" si="43"/>
        <v>1.1721024</v>
      </c>
      <c r="AE72" s="348">
        <f t="shared" si="44"/>
        <v>1.22892</v>
      </c>
      <c r="AF72" s="68">
        <f t="shared" si="45"/>
        <v>5.2093439999999998E-2</v>
      </c>
      <c r="AG72" s="36">
        <f t="shared" si="51"/>
        <v>1.1721024</v>
      </c>
      <c r="AH72" s="33">
        <f t="shared" si="52"/>
        <v>8.8953616830014823</v>
      </c>
      <c r="AI72" s="33">
        <f t="shared" si="53"/>
        <v>2.3666449402098166E-2</v>
      </c>
      <c r="AJ72" s="36">
        <f t="shared" si="54"/>
        <v>1.22892</v>
      </c>
      <c r="AK72" s="33">
        <f t="shared" si="55"/>
        <v>1.4996534248033109</v>
      </c>
      <c r="AL72" s="33">
        <f t="shared" si="56"/>
        <v>-3.1846099774923475E-2</v>
      </c>
      <c r="AM72" s="60">
        <f t="shared" si="57"/>
        <v>5.2093439999999998E-2</v>
      </c>
      <c r="AN72" s="60">
        <f t="shared" si="46"/>
        <v>6.3316163788301807E-2</v>
      </c>
      <c r="AO72" s="60">
        <f t="shared" si="58"/>
        <v>-1.691489644325278E-4</v>
      </c>
      <c r="AP72" s="34">
        <f t="shared" si="47"/>
        <v>1.8571979999999995</v>
      </c>
      <c r="AQ72" s="34">
        <f t="shared" si="59"/>
        <v>2.9188492006627635</v>
      </c>
      <c r="AR72" s="10">
        <f t="shared" si="48"/>
        <v>1.8276470959223592</v>
      </c>
      <c r="AS72" s="10">
        <f t="shared" si="60"/>
        <v>2.1424353132864686</v>
      </c>
      <c r="AT72" s="10">
        <f t="shared" si="61"/>
        <v>0.31478821736410945</v>
      </c>
      <c r="AU72" s="10">
        <f>SUM(AT$61:AT72)*5</f>
        <v>84.453097452504991</v>
      </c>
      <c r="AV72" s="10"/>
      <c r="AW72" s="10"/>
      <c r="AX72" s="10"/>
      <c r="AZ72" s="10"/>
      <c r="BA72" s="10"/>
    </row>
    <row r="73" spans="1:54" x14ac:dyDescent="0.25">
      <c r="A73" s="4">
        <v>65</v>
      </c>
      <c r="B73" s="18">
        <f t="shared" si="38"/>
        <v>2088</v>
      </c>
      <c r="C73" s="39">
        <f t="shared" si="34"/>
        <v>194.58</v>
      </c>
      <c r="D73" s="64">
        <f t="shared" ref="D73:M73" si="72">D37</f>
        <v>0.42000000000001592</v>
      </c>
      <c r="E73" s="64">
        <f t="shared" si="72"/>
        <v>2.1944999999999997</v>
      </c>
      <c r="F73" s="64">
        <f t="shared" si="72"/>
        <v>2.2469999999999999</v>
      </c>
      <c r="G73" s="64">
        <f t="shared" si="72"/>
        <v>0.16800000000000001</v>
      </c>
      <c r="H73" s="64">
        <f t="shared" si="72"/>
        <v>0.27500000000000002</v>
      </c>
      <c r="I73" s="64"/>
      <c r="J73" s="64">
        <f t="shared" si="72"/>
        <v>1.0072755</v>
      </c>
      <c r="K73" s="64">
        <f t="shared" si="72"/>
        <v>1.3915124999999997</v>
      </c>
      <c r="L73" s="64">
        <f t="shared" si="72"/>
        <v>4.4767799999999996E-2</v>
      </c>
      <c r="M73" s="64">
        <f t="shared" si="72"/>
        <v>1.0072755</v>
      </c>
      <c r="N73" s="64">
        <f t="shared" si="35"/>
        <v>8.8032169647044096</v>
      </c>
      <c r="O73" s="64">
        <f t="shared" si="40"/>
        <v>-0.15196817145472075</v>
      </c>
      <c r="P73" s="64">
        <f t="shared" si="40"/>
        <v>1.3915124999999997</v>
      </c>
      <c r="Q73" s="64">
        <f t="shared" si="36"/>
        <v>1.6908593660892952</v>
      </c>
      <c r="R73" s="64">
        <f t="shared" si="41"/>
        <v>-2.5022254201625405E-3</v>
      </c>
      <c r="S73" s="64">
        <f t="shared" si="41"/>
        <v>4.4767799999999996E-2</v>
      </c>
      <c r="T73" s="64">
        <f t="shared" si="37"/>
        <v>5.3693497327198428E-2</v>
      </c>
      <c r="U73" s="64">
        <f t="shared" si="42"/>
        <v>3.202128472153204E-3</v>
      </c>
      <c r="V73" s="64">
        <f t="shared" si="42"/>
        <v>2.0514899999999998</v>
      </c>
      <c r="W73" s="64">
        <f t="shared" si="42"/>
        <v>2.3202217315972855</v>
      </c>
      <c r="X73" s="29">
        <f>'2.12 rotation +30'!D17</f>
        <v>223.26</v>
      </c>
      <c r="Y73" s="35">
        <f t="shared" si="50"/>
        <v>0.98999999999998067</v>
      </c>
      <c r="Z73" s="29">
        <f>'2.12 rotation +30'!F17*k</f>
        <v>2.7741000000000002</v>
      </c>
      <c r="AA73" s="29">
        <f>'2.12 rotation +30'!G17*k</f>
        <v>1.3502999999999998</v>
      </c>
      <c r="AB73" s="29">
        <f>'2.12 rotation +30'!H17*k</f>
        <v>0.13439999999999999</v>
      </c>
      <c r="AC73" s="29">
        <f>'2.12 rotation +30'!I17/2</f>
        <v>0.15</v>
      </c>
      <c r="AD73" s="68">
        <f t="shared" si="43"/>
        <v>1.2733119000000002</v>
      </c>
      <c r="AE73" s="348">
        <f t="shared" si="44"/>
        <v>1.1927685000000001</v>
      </c>
      <c r="AF73" s="68">
        <f t="shared" si="45"/>
        <v>5.6591640000000006E-2</v>
      </c>
      <c r="AG73" s="36">
        <f t="shared" si="51"/>
        <v>1.2733119000000002</v>
      </c>
      <c r="AH73" s="33">
        <f t="shared" si="52"/>
        <v>9.0171740238596989</v>
      </c>
      <c r="AI73" s="33">
        <f t="shared" si="53"/>
        <v>0.12181234085821657</v>
      </c>
      <c r="AJ73" s="36">
        <f t="shared" si="54"/>
        <v>1.1927685000000001</v>
      </c>
      <c r="AK73" s="33">
        <f t="shared" si="55"/>
        <v>1.4578722765270129</v>
      </c>
      <c r="AL73" s="33">
        <f t="shared" si="56"/>
        <v>-4.1781148276297975E-2</v>
      </c>
      <c r="AM73" s="60">
        <f t="shared" si="57"/>
        <v>5.6591640000000006E-2</v>
      </c>
      <c r="AN73" s="60">
        <f t="shared" si="46"/>
        <v>6.7784462193356584E-2</v>
      </c>
      <c r="AO73" s="60">
        <f t="shared" si="58"/>
        <v>4.4682984050547769E-3</v>
      </c>
      <c r="AP73" s="34">
        <f t="shared" si="47"/>
        <v>1.851696</v>
      </c>
      <c r="AQ73" s="34">
        <f t="shared" si="59"/>
        <v>2.9261954909869541</v>
      </c>
      <c r="AR73" s="10">
        <f t="shared" si="48"/>
        <v>1.7030427509924073</v>
      </c>
      <c r="AS73" s="10">
        <f t="shared" si="60"/>
        <v>2.1478274903844241</v>
      </c>
      <c r="AT73" s="10">
        <f t="shared" si="61"/>
        <v>0.44478473939201679</v>
      </c>
      <c r="AU73" s="10">
        <f>SUM(AT$61:AT73)*5</f>
        <v>86.677021149465077</v>
      </c>
      <c r="AV73" s="10"/>
      <c r="AW73" s="10"/>
      <c r="AX73" s="10"/>
      <c r="AZ73" s="10"/>
      <c r="BA73" s="10"/>
      <c r="BB73" s="10"/>
    </row>
    <row r="74" spans="1:54" x14ac:dyDescent="0.25">
      <c r="A74" s="4">
        <v>70</v>
      </c>
      <c r="B74" s="18">
        <f t="shared" si="38"/>
        <v>2093</v>
      </c>
      <c r="C74" s="39">
        <f t="shared" si="34"/>
        <v>194.91</v>
      </c>
      <c r="D74" s="64">
        <f t="shared" ref="D74:M74" si="73">D38</f>
        <v>0.32999999999998408</v>
      </c>
      <c r="E74" s="64">
        <f t="shared" si="73"/>
        <v>2.3561999999999999</v>
      </c>
      <c r="F74" s="64">
        <f t="shared" si="73"/>
        <v>2.0453999999999999</v>
      </c>
      <c r="G74" s="64">
        <f t="shared" si="73"/>
        <v>0.16170000000000001</v>
      </c>
      <c r="H74" s="64">
        <f t="shared" si="73"/>
        <v>0.28499999999999998</v>
      </c>
      <c r="I74" s="64"/>
      <c r="J74" s="64">
        <f t="shared" si="73"/>
        <v>1.0814957999999999</v>
      </c>
      <c r="K74" s="64">
        <f t="shared" si="73"/>
        <v>1.3545209999999999</v>
      </c>
      <c r="L74" s="64">
        <f t="shared" si="73"/>
        <v>4.8066480000000002E-2</v>
      </c>
      <c r="M74" s="64">
        <f t="shared" si="73"/>
        <v>1.0814957999999999</v>
      </c>
      <c r="N74" s="64">
        <f t="shared" si="35"/>
        <v>8.7451412874414203</v>
      </c>
      <c r="O74" s="64">
        <f t="shared" si="40"/>
        <v>-5.8075677262989345E-2</v>
      </c>
      <c r="P74" s="64">
        <f t="shared" si="40"/>
        <v>1.3545209999999999</v>
      </c>
      <c r="Q74" s="64">
        <f t="shared" si="36"/>
        <v>1.6534255309486319</v>
      </c>
      <c r="R74" s="64">
        <f t="shared" si="41"/>
        <v>-3.7433835140663341E-2</v>
      </c>
      <c r="S74" s="64">
        <f t="shared" si="41"/>
        <v>4.8066480000000002E-2</v>
      </c>
      <c r="T74" s="64">
        <f t="shared" si="37"/>
        <v>5.7558239016420945E-2</v>
      </c>
      <c r="U74" s="64">
        <f t="shared" si="42"/>
        <v>3.8647416892225173E-3</v>
      </c>
      <c r="V74" s="64">
        <f t="shared" si="42"/>
        <v>2.036286</v>
      </c>
      <c r="W74" s="64">
        <f t="shared" si="42"/>
        <v>2.274641229285554</v>
      </c>
      <c r="X74" s="29">
        <f>'2.12 rotation +30'!D18</f>
        <v>224.22</v>
      </c>
      <c r="Y74" s="35">
        <f t="shared" si="50"/>
        <v>0.96000000000000796</v>
      </c>
      <c r="Z74" s="29">
        <f>'2.12 rotation +30'!F18*k</f>
        <v>2.6292</v>
      </c>
      <c r="AA74" s="29">
        <f>'2.12 rotation +30'!G18*k</f>
        <v>1.5225</v>
      </c>
      <c r="AB74" s="29">
        <f>'2.12 rotation +30'!H18*k</f>
        <v>0.14069999999999999</v>
      </c>
      <c r="AC74" s="29">
        <f>'2.12 rotation +30'!I18/2</f>
        <v>0.15</v>
      </c>
      <c r="AD74" s="68">
        <f t="shared" si="43"/>
        <v>1.2068028</v>
      </c>
      <c r="AE74" s="348">
        <f t="shared" si="44"/>
        <v>1.222704</v>
      </c>
      <c r="AF74" s="68">
        <f t="shared" si="45"/>
        <v>5.3635680000000005E-2</v>
      </c>
      <c r="AG74" s="36">
        <f t="shared" si="51"/>
        <v>1.2068028</v>
      </c>
      <c r="AH74" s="33">
        <f t="shared" si="52"/>
        <v>9.056708725810239</v>
      </c>
      <c r="AI74" s="33">
        <f t="shared" si="53"/>
        <v>3.9534701950540097E-2</v>
      </c>
      <c r="AJ74" s="36">
        <f t="shared" si="54"/>
        <v>1.222704</v>
      </c>
      <c r="AK74" s="33">
        <f t="shared" si="55"/>
        <v>1.4804218432090301</v>
      </c>
      <c r="AL74" s="33">
        <f t="shared" si="56"/>
        <v>2.2549566682017241E-2</v>
      </c>
      <c r="AM74" s="60">
        <f t="shared" si="57"/>
        <v>5.3635680000000005E-2</v>
      </c>
      <c r="AN74" s="60">
        <f t="shared" si="46"/>
        <v>6.5618393219001397E-2</v>
      </c>
      <c r="AO74" s="60">
        <f t="shared" si="58"/>
        <v>-2.166068974355187E-3</v>
      </c>
      <c r="AP74" s="34">
        <f t="shared" si="47"/>
        <v>1.8658079999999999</v>
      </c>
      <c r="AQ74" s="34">
        <f t="shared" si="59"/>
        <v>2.88572619965821</v>
      </c>
      <c r="AR74" s="10">
        <f t="shared" si="48"/>
        <v>1.6695866622955964</v>
      </c>
      <c r="AS74" s="10">
        <f t="shared" si="60"/>
        <v>2.1181230305491261</v>
      </c>
      <c r="AT74" s="10">
        <f t="shared" si="61"/>
        <v>0.44853636825352972</v>
      </c>
      <c r="AU74" s="10">
        <f>SUM(AT$61:AT74)*5</f>
        <v>88.919702990732716</v>
      </c>
      <c r="AV74" s="10"/>
      <c r="AW74" s="10"/>
      <c r="AX74" s="10"/>
      <c r="AZ74" s="10"/>
      <c r="BA74" s="10"/>
    </row>
    <row r="75" spans="1:54" x14ac:dyDescent="0.25">
      <c r="A75" s="4">
        <v>75</v>
      </c>
      <c r="B75" s="18">
        <f t="shared" si="38"/>
        <v>2098</v>
      </c>
      <c r="C75" s="39">
        <f t="shared" si="34"/>
        <v>195.12</v>
      </c>
      <c r="D75" s="64">
        <f t="shared" ref="D75:M75" si="74">D39</f>
        <v>0.21000000000000796</v>
      </c>
      <c r="E75" s="64">
        <f t="shared" si="74"/>
        <v>2.3456999999999999</v>
      </c>
      <c r="F75" s="64">
        <f t="shared" si="74"/>
        <v>1.9572000000000001</v>
      </c>
      <c r="G75" s="64">
        <f t="shared" si="74"/>
        <v>0.15539999999999998</v>
      </c>
      <c r="H75" s="64">
        <f t="shared" si="74"/>
        <v>0.23499999999999999</v>
      </c>
      <c r="I75" s="64"/>
      <c r="J75" s="64">
        <f t="shared" si="74"/>
        <v>1.0766762999999999</v>
      </c>
      <c r="K75" s="64">
        <f t="shared" si="74"/>
        <v>1.3184325000000001</v>
      </c>
      <c r="L75" s="64">
        <f t="shared" si="74"/>
        <v>4.7852280000000004E-2</v>
      </c>
      <c r="M75" s="64">
        <f t="shared" si="74"/>
        <v>1.0766762999999999</v>
      </c>
      <c r="N75" s="64">
        <f t="shared" si="35"/>
        <v>8.6897639738863202</v>
      </c>
      <c r="O75" s="64">
        <f t="shared" si="40"/>
        <v>-5.5377313555100116E-2</v>
      </c>
      <c r="P75" s="64">
        <f t="shared" si="40"/>
        <v>1.3184325000000001</v>
      </c>
      <c r="Q75" s="64">
        <f t="shared" si="36"/>
        <v>1.6107196012801865</v>
      </c>
      <c r="R75" s="64">
        <f t="shared" si="41"/>
        <v>-4.270592966844533E-2</v>
      </c>
      <c r="S75" s="64">
        <f t="shared" si="41"/>
        <v>4.7852280000000004E-2</v>
      </c>
      <c r="T75" s="64">
        <f t="shared" si="37"/>
        <v>5.8027235280416846E-2</v>
      </c>
      <c r="U75" s="64">
        <f t="shared" si="42"/>
        <v>4.6899626399590083E-4</v>
      </c>
      <c r="V75" s="64">
        <f t="shared" si="42"/>
        <v>1.9711860000000003</v>
      </c>
      <c r="W75" s="64">
        <f t="shared" si="42"/>
        <v>2.0835717530404589</v>
      </c>
      <c r="X75" s="29">
        <f>'2.12 rotation +30'!D19</f>
        <v>224.99</v>
      </c>
      <c r="Y75" s="35">
        <f t="shared" si="50"/>
        <v>0.77000000000001023</v>
      </c>
      <c r="Z75" s="29">
        <f>'2.12 rotation +30'!F19*k</f>
        <v>2.5367999999999999</v>
      </c>
      <c r="AA75" s="29">
        <f>'2.12 rotation +30'!G19*k</f>
        <v>1.5287999999999999</v>
      </c>
      <c r="AB75" s="29">
        <f>'2.12 rotation +30'!H19*k</f>
        <v>0.1386</v>
      </c>
      <c r="AC75" s="29">
        <f>'2.12 rotation +30'!I19/2</f>
        <v>0.215</v>
      </c>
      <c r="AD75" s="68">
        <f t="shared" si="43"/>
        <v>1.1643912000000001</v>
      </c>
      <c r="AE75" s="348">
        <f t="shared" si="44"/>
        <v>1.2024599999999999</v>
      </c>
      <c r="AF75" s="68">
        <f t="shared" si="45"/>
        <v>5.175072E-2</v>
      </c>
      <c r="AG75" s="36">
        <f t="shared" si="51"/>
        <v>1.1643912000000001</v>
      </c>
      <c r="AH75" s="33">
        <f t="shared" si="52"/>
        <v>9.048714082863027</v>
      </c>
      <c r="AI75" s="33">
        <f t="shared" si="53"/>
        <v>-7.9946429472119718E-3</v>
      </c>
      <c r="AJ75" s="36">
        <f t="shared" si="54"/>
        <v>1.2024599999999999</v>
      </c>
      <c r="AK75" s="33">
        <f t="shared" si="55"/>
        <v>1.4641640810874481</v>
      </c>
      <c r="AL75" s="33">
        <f t="shared" si="56"/>
        <v>-1.6257762121582031E-2</v>
      </c>
      <c r="AM75" s="60">
        <f t="shared" si="57"/>
        <v>5.175072E-2</v>
      </c>
      <c r="AN75" s="60">
        <f t="shared" si="46"/>
        <v>6.3350522703930309E-2</v>
      </c>
      <c r="AO75" s="60">
        <f t="shared" si="58"/>
        <v>-2.2678705150710882E-3</v>
      </c>
      <c r="AP75" s="34">
        <f t="shared" si="47"/>
        <v>1.8560639999999999</v>
      </c>
      <c r="AQ75" s="34">
        <f t="shared" si="59"/>
        <v>2.599543724416145</v>
      </c>
      <c r="AR75" s="10">
        <f t="shared" si="48"/>
        <v>1.5293416667316968</v>
      </c>
      <c r="AS75" s="10">
        <f t="shared" si="60"/>
        <v>1.9080650937214503</v>
      </c>
      <c r="AT75" s="10">
        <f t="shared" si="61"/>
        <v>0.37872342698975348</v>
      </c>
      <c r="AU75" s="10">
        <f>SUM(AT$61:AT75)*5</f>
        <v>90.813320125681486</v>
      </c>
      <c r="AV75" s="10"/>
      <c r="AW75" s="10"/>
      <c r="AX75" s="10"/>
      <c r="AZ75" s="10"/>
    </row>
    <row r="76" spans="1:54" x14ac:dyDescent="0.25">
      <c r="A76" s="4">
        <v>80</v>
      </c>
      <c r="B76" s="18">
        <f t="shared" si="38"/>
        <v>2103</v>
      </c>
      <c r="C76" s="39">
        <f t="shared" si="34"/>
        <v>195.4</v>
      </c>
      <c r="D76" s="64">
        <f t="shared" ref="D76:M76" si="75">D40</f>
        <v>0.28000000000000114</v>
      </c>
      <c r="E76" s="64">
        <f t="shared" si="75"/>
        <v>2.2427999999999999</v>
      </c>
      <c r="F76" s="64">
        <f t="shared" si="75"/>
        <v>1.9866000000000001</v>
      </c>
      <c r="G76" s="64">
        <f t="shared" si="75"/>
        <v>0.15539999999999998</v>
      </c>
      <c r="H76" s="64">
        <f t="shared" si="75"/>
        <v>0.215</v>
      </c>
      <c r="I76" s="64"/>
      <c r="J76" s="64">
        <f t="shared" si="75"/>
        <v>1.0294452000000001</v>
      </c>
      <c r="K76" s="64">
        <f t="shared" si="75"/>
        <v>1.3043939999999998</v>
      </c>
      <c r="L76" s="64">
        <f t="shared" si="75"/>
        <v>4.5753120000000001E-2</v>
      </c>
      <c r="M76" s="64">
        <f t="shared" si="75"/>
        <v>1.0294452000000001</v>
      </c>
      <c r="N76" s="64">
        <f t="shared" si="35"/>
        <v>8.5943241223771025</v>
      </c>
      <c r="O76" s="64">
        <f t="shared" si="40"/>
        <v>-9.5439851509217632E-2</v>
      </c>
      <c r="P76" s="64">
        <f t="shared" si="40"/>
        <v>1.3043939999999998</v>
      </c>
      <c r="Q76" s="64">
        <f t="shared" si="36"/>
        <v>1.5891316881638278</v>
      </c>
      <c r="R76" s="64">
        <f t="shared" si="41"/>
        <v>-2.158791311635877E-2</v>
      </c>
      <c r="S76" s="64">
        <f t="shared" si="41"/>
        <v>4.5753120000000001E-2</v>
      </c>
      <c r="T76" s="64">
        <f t="shared" si="37"/>
        <v>5.601098289007251E-2</v>
      </c>
      <c r="U76" s="64">
        <f t="shared" si="42"/>
        <v>-2.0162523903443363E-3</v>
      </c>
      <c r="V76" s="64">
        <f t="shared" si="42"/>
        <v>1.931916</v>
      </c>
      <c r="W76" s="64">
        <f t="shared" si="42"/>
        <v>2.0928719829840805</v>
      </c>
      <c r="X76" s="29">
        <f>'2.12 rotation +30'!D20</f>
        <v>225.66</v>
      </c>
      <c r="Y76" s="35">
        <f t="shared" si="50"/>
        <v>0.66999999999998749</v>
      </c>
      <c r="Z76" s="29">
        <f>'2.12 rotation +30'!F20*k</f>
        <v>2.5745999999999998</v>
      </c>
      <c r="AA76" s="29">
        <f>'2.12 rotation +30'!G20*k</f>
        <v>1.5602999999999998</v>
      </c>
      <c r="AB76" s="29">
        <f>'2.12 rotation +30'!H20*k</f>
        <v>0.14069999999999999</v>
      </c>
      <c r="AC76" s="29">
        <f>'2.12 rotation +30'!I20/2</f>
        <v>0.21</v>
      </c>
      <c r="AD76" s="68">
        <f t="shared" si="43"/>
        <v>1.1817413999999999</v>
      </c>
      <c r="AE76" s="348">
        <f t="shared" si="44"/>
        <v>1.2236909999999999</v>
      </c>
      <c r="AF76" s="68">
        <f t="shared" si="45"/>
        <v>5.252184E-2</v>
      </c>
      <c r="AG76" s="36">
        <f t="shared" si="51"/>
        <v>1.1817413999999999</v>
      </c>
      <c r="AH76" s="33">
        <f t="shared" si="52"/>
        <v>9.0591045419419789</v>
      </c>
      <c r="AI76" s="33">
        <f t="shared" si="53"/>
        <v>1.0390459078951864E-2</v>
      </c>
      <c r="AJ76" s="36">
        <f t="shared" si="54"/>
        <v>1.2236909999999999</v>
      </c>
      <c r="AK76" s="33">
        <f t="shared" si="55"/>
        <v>1.4825210876266759</v>
      </c>
      <c r="AL76" s="33">
        <f t="shared" si="56"/>
        <v>1.8357006539227783E-2</v>
      </c>
      <c r="AM76" s="60">
        <f t="shared" si="57"/>
        <v>5.252184E-2</v>
      </c>
      <c r="AN76" s="60">
        <f t="shared" si="46"/>
        <v>6.3720736048915372E-2</v>
      </c>
      <c r="AO76" s="60">
        <f t="shared" si="58"/>
        <v>3.7021334498506253E-4</v>
      </c>
      <c r="AP76" s="34">
        <f t="shared" si="47"/>
        <v>1.8839519999999998</v>
      </c>
      <c r="AQ76" s="34">
        <f t="shared" si="59"/>
        <v>2.583069678963152</v>
      </c>
      <c r="AR76" s="10">
        <f t="shared" si="48"/>
        <v>1.5361680355103151</v>
      </c>
      <c r="AS76" s="10">
        <f t="shared" si="60"/>
        <v>1.8959731443589536</v>
      </c>
      <c r="AT76" s="10">
        <f t="shared" si="61"/>
        <v>0.35980510884863848</v>
      </c>
      <c r="AU76" s="10">
        <f>SUM(AT$61:AT76)*5</f>
        <v>92.612345669924693</v>
      </c>
      <c r="AV76" s="10"/>
      <c r="AW76" s="10"/>
      <c r="AX76" s="10"/>
      <c r="AZ76" s="10"/>
    </row>
    <row r="77" spans="1:54" x14ac:dyDescent="0.25">
      <c r="A77" s="4">
        <v>85</v>
      </c>
      <c r="B77" s="18">
        <f t="shared" si="38"/>
        <v>2108</v>
      </c>
      <c r="C77" s="39">
        <f t="shared" si="34"/>
        <v>195.85</v>
      </c>
      <c r="D77" s="64">
        <f t="shared" ref="D77:M77" si="76">D41</f>
        <v>0.44999999999998863</v>
      </c>
      <c r="E77" s="64">
        <f t="shared" si="76"/>
        <v>2.3058000000000001</v>
      </c>
      <c r="F77" s="64">
        <f t="shared" si="76"/>
        <v>1.9887000000000001</v>
      </c>
      <c r="G77" s="64">
        <f t="shared" si="76"/>
        <v>0.1575</v>
      </c>
      <c r="H77" s="64">
        <f t="shared" si="76"/>
        <v>0.25</v>
      </c>
      <c r="I77" s="64"/>
      <c r="J77" s="64">
        <f t="shared" si="76"/>
        <v>1.0583622000000001</v>
      </c>
      <c r="K77" s="64">
        <f t="shared" si="76"/>
        <v>1.320627</v>
      </c>
      <c r="L77" s="64">
        <f t="shared" si="76"/>
        <v>4.7038320000000002E-2</v>
      </c>
      <c r="M77" s="64">
        <f t="shared" si="76"/>
        <v>1.0583622000000001</v>
      </c>
      <c r="N77" s="64">
        <f t="shared" si="35"/>
        <v>8.5401559058848537</v>
      </c>
      <c r="O77" s="64">
        <f t="shared" si="40"/>
        <v>-5.4168216492248789E-2</v>
      </c>
      <c r="P77" s="64">
        <f t="shared" si="40"/>
        <v>1.320627</v>
      </c>
      <c r="Q77" s="64">
        <f t="shared" si="36"/>
        <v>1.6015484482247673</v>
      </c>
      <c r="R77" s="64">
        <f t="shared" si="41"/>
        <v>1.2416760060939502E-2</v>
      </c>
      <c r="S77" s="64">
        <f t="shared" si="41"/>
        <v>4.7038320000000002E-2</v>
      </c>
      <c r="T77" s="64">
        <f t="shared" si="37"/>
        <v>5.6939756455623491E-2</v>
      </c>
      <c r="U77" s="64">
        <f t="shared" si="42"/>
        <v>9.2877356555098184E-4</v>
      </c>
      <c r="V77" s="64">
        <f t="shared" si="42"/>
        <v>1.9748399999999999</v>
      </c>
      <c r="W77" s="64">
        <f t="shared" si="42"/>
        <v>2.38401731713423</v>
      </c>
      <c r="X77" s="29">
        <f>'2.12 rotation +30'!D21</f>
        <v>226.31</v>
      </c>
      <c r="Y77" s="35">
        <f t="shared" si="50"/>
        <v>0.65000000000000568</v>
      </c>
      <c r="Z77" s="29">
        <f>'2.12 rotation +30'!F21*k</f>
        <v>2.5326</v>
      </c>
      <c r="AA77" s="29">
        <f>'2.12 rotation +30'!G21*k</f>
        <v>1.5959999999999999</v>
      </c>
      <c r="AB77" s="29">
        <f>'2.12 rotation +30'!H21*k</f>
        <v>0.14069999999999999</v>
      </c>
      <c r="AC77" s="29">
        <f>'2.12 rotation +30'!I21/2</f>
        <v>0.14000000000000001</v>
      </c>
      <c r="AD77" s="68">
        <f t="shared" si="43"/>
        <v>1.1624634</v>
      </c>
      <c r="AE77" s="348">
        <f t="shared" si="44"/>
        <v>1.2269669999999999</v>
      </c>
      <c r="AF77" s="68">
        <f t="shared" si="45"/>
        <v>5.1665040000000002E-2</v>
      </c>
      <c r="AG77" s="36">
        <f t="shared" si="51"/>
        <v>1.1624634</v>
      </c>
      <c r="AH77" s="33">
        <f t="shared" si="52"/>
        <v>9.048871961946066</v>
      </c>
      <c r="AI77" s="33">
        <f t="shared" si="53"/>
        <v>-1.0232579995912872E-2</v>
      </c>
      <c r="AJ77" s="36">
        <f t="shared" si="54"/>
        <v>1.2269669999999999</v>
      </c>
      <c r="AK77" s="33">
        <f t="shared" si="55"/>
        <v>1.4890421785782195</v>
      </c>
      <c r="AL77" s="33">
        <f t="shared" si="56"/>
        <v>6.5210909515436288E-3</v>
      </c>
      <c r="AM77" s="60">
        <f t="shared" si="57"/>
        <v>5.1665040000000002E-2</v>
      </c>
      <c r="AN77" s="60">
        <f t="shared" si="46"/>
        <v>6.2929381140596541E-2</v>
      </c>
      <c r="AO77" s="60">
        <f t="shared" si="58"/>
        <v>-7.9135490831883093E-4</v>
      </c>
      <c r="AP77" s="34">
        <f t="shared" si="47"/>
        <v>1.8519059999999996</v>
      </c>
      <c r="AQ77" s="34">
        <f t="shared" si="59"/>
        <v>2.4974031560473171</v>
      </c>
      <c r="AR77" s="10">
        <f t="shared" si="48"/>
        <v>1.7498687107765249</v>
      </c>
      <c r="AS77" s="10">
        <f t="shared" si="60"/>
        <v>1.8330939165387306</v>
      </c>
      <c r="AT77" s="10">
        <f t="shared" si="61"/>
        <v>8.3225205762205601E-2</v>
      </c>
      <c r="AU77" s="10">
        <f>SUM(AT$61:AT77)*5</f>
        <v>93.028471698735714</v>
      </c>
      <c r="AV77" s="10"/>
      <c r="AW77" s="10"/>
      <c r="AX77" s="10"/>
      <c r="AZ77" s="10"/>
    </row>
    <row r="78" spans="1:54" x14ac:dyDescent="0.25">
      <c r="A78" s="4">
        <v>90</v>
      </c>
      <c r="B78" s="18">
        <f t="shared" si="38"/>
        <v>2113</v>
      </c>
      <c r="C78" s="39">
        <f t="shared" si="34"/>
        <v>196.25</v>
      </c>
      <c r="D78" s="64">
        <f t="shared" ref="D78:M78" si="77">D42</f>
        <v>0.40000000000000568</v>
      </c>
      <c r="E78" s="64">
        <f t="shared" si="77"/>
        <v>2.4108000000000001</v>
      </c>
      <c r="F78" s="64">
        <f t="shared" si="77"/>
        <v>1.9634999999999998</v>
      </c>
      <c r="G78" s="64">
        <f t="shared" si="77"/>
        <v>0.1575</v>
      </c>
      <c r="H78" s="64">
        <f t="shared" si="77"/>
        <v>0.23</v>
      </c>
      <c r="I78" s="64"/>
      <c r="J78" s="64">
        <f t="shared" si="77"/>
        <v>1.1065572000000001</v>
      </c>
      <c r="K78" s="64">
        <f t="shared" si="77"/>
        <v>1.336776</v>
      </c>
      <c r="L78" s="64">
        <f t="shared" si="77"/>
        <v>4.9180320000000007E-2</v>
      </c>
      <c r="M78" s="64">
        <f t="shared" si="77"/>
        <v>1.1065572000000001</v>
      </c>
      <c r="N78" s="64">
        <f t="shared" si="35"/>
        <v>8.5411947345047814</v>
      </c>
      <c r="O78" s="64">
        <f t="shared" si="40"/>
        <v>1.0388286199276564E-3</v>
      </c>
      <c r="P78" s="64">
        <f t="shared" si="40"/>
        <v>1.336776</v>
      </c>
      <c r="Q78" s="64">
        <f t="shared" si="36"/>
        <v>1.6198924420346312</v>
      </c>
      <c r="R78" s="64">
        <f t="shared" si="41"/>
        <v>1.8343993809863957E-2</v>
      </c>
      <c r="S78" s="64">
        <f t="shared" si="41"/>
        <v>4.9180320000000007E-2</v>
      </c>
      <c r="T78" s="64">
        <f t="shared" si="37"/>
        <v>5.9245941977220475E-2</v>
      </c>
      <c r="U78" s="64">
        <f t="shared" si="42"/>
        <v>2.3061855215969831E-3</v>
      </c>
      <c r="V78" s="64">
        <f t="shared" si="42"/>
        <v>1.9999559999999998</v>
      </c>
      <c r="W78" s="64">
        <f t="shared" si="42"/>
        <v>2.4216450079513945</v>
      </c>
      <c r="X78" s="29">
        <f>'2.12 rotation +30'!D22</f>
        <v>226.98</v>
      </c>
      <c r="Y78" s="35">
        <f t="shared" si="50"/>
        <v>0.66999999999998749</v>
      </c>
      <c r="Z78" s="29">
        <f>'2.12 rotation +30'!F22*k</f>
        <v>2.6229</v>
      </c>
      <c r="AA78" s="29">
        <f>'2.12 rotation +30'!G22*k</f>
        <v>1.5477000000000001</v>
      </c>
      <c r="AB78" s="29">
        <f>'2.12 rotation +30'!H22*k</f>
        <v>0.14069999999999999</v>
      </c>
      <c r="AC78" s="29">
        <f>'2.12 rotation +30'!I22/2</f>
        <v>0.18</v>
      </c>
      <c r="AD78" s="68">
        <f t="shared" si="43"/>
        <v>1.2039111</v>
      </c>
      <c r="AE78" s="348">
        <f t="shared" si="44"/>
        <v>1.2307364999999999</v>
      </c>
      <c r="AF78" s="68">
        <f t="shared" si="45"/>
        <v>5.3507160000000005E-2</v>
      </c>
      <c r="AG78" s="36">
        <f t="shared" si="51"/>
        <v>1.2039111</v>
      </c>
      <c r="AH78" s="33">
        <f t="shared" si="52"/>
        <v>9.0814116836666514</v>
      </c>
      <c r="AI78" s="33">
        <f t="shared" si="53"/>
        <v>3.2539721720585391E-2</v>
      </c>
      <c r="AJ78" s="36">
        <f t="shared" si="54"/>
        <v>1.2307364999999999</v>
      </c>
      <c r="AK78" s="33">
        <f t="shared" si="55"/>
        <v>1.4939644554863623</v>
      </c>
      <c r="AL78" s="33">
        <f t="shared" si="56"/>
        <v>4.9222769081427309E-3</v>
      </c>
      <c r="AM78" s="60">
        <f t="shared" si="57"/>
        <v>5.3507160000000005E-2</v>
      </c>
      <c r="AN78" s="60">
        <f t="shared" si="46"/>
        <v>6.4631608035097168E-2</v>
      </c>
      <c r="AO78" s="60">
        <f t="shared" si="58"/>
        <v>1.7022268945006275E-3</v>
      </c>
      <c r="AP78" s="34">
        <f t="shared" si="47"/>
        <v>1.8863459999999999</v>
      </c>
      <c r="AQ78" s="34">
        <f t="shared" si="59"/>
        <v>2.5955102255232161</v>
      </c>
      <c r="AR78" s="10">
        <f t="shared" si="48"/>
        <v>1.7774874358363235</v>
      </c>
      <c r="AS78" s="10">
        <f t="shared" si="60"/>
        <v>1.9051045055340405</v>
      </c>
      <c r="AT78" s="10">
        <f t="shared" si="61"/>
        <v>0.12761706969771702</v>
      </c>
      <c r="AU78" s="10">
        <f>SUM(AT$61:AT78)*5</f>
        <v>93.666557047224302</v>
      </c>
      <c r="AV78" s="10"/>
      <c r="AW78" s="10"/>
      <c r="AX78" s="10"/>
      <c r="AZ78" s="10"/>
    </row>
    <row r="79" spans="1:54" x14ac:dyDescent="0.25">
      <c r="A79" s="4">
        <v>95</v>
      </c>
      <c r="B79" s="18">
        <f t="shared" si="38"/>
        <v>2118</v>
      </c>
      <c r="C79" s="39">
        <f t="shared" si="34"/>
        <v>196.74</v>
      </c>
      <c r="D79" s="64">
        <f t="shared" ref="D79:M79" si="78">D43</f>
        <v>0.49000000000000909</v>
      </c>
      <c r="E79" s="64">
        <f t="shared" si="78"/>
        <v>2.4780000000000002</v>
      </c>
      <c r="F79" s="64">
        <f t="shared" si="78"/>
        <v>1.9215</v>
      </c>
      <c r="G79" s="64">
        <f t="shared" si="78"/>
        <v>0.1575</v>
      </c>
      <c r="H79" s="64">
        <f t="shared" si="78"/>
        <v>0.19</v>
      </c>
      <c r="I79" s="64"/>
      <c r="J79" s="64">
        <f t="shared" si="78"/>
        <v>1.1374020000000002</v>
      </c>
      <c r="K79" s="64">
        <f t="shared" si="78"/>
        <v>1.33728</v>
      </c>
      <c r="L79" s="64">
        <f t="shared" si="78"/>
        <v>5.0551200000000004E-2</v>
      </c>
      <c r="M79" s="64">
        <f t="shared" si="78"/>
        <v>1.1374020000000002</v>
      </c>
      <c r="N79" s="64">
        <f t="shared" si="35"/>
        <v>8.5729438873450263</v>
      </c>
      <c r="O79" s="64">
        <f t="shared" si="40"/>
        <v>3.1749152840244932E-2</v>
      </c>
      <c r="P79" s="64">
        <f t="shared" si="40"/>
        <v>1.33728</v>
      </c>
      <c r="Q79" s="64">
        <f t="shared" si="36"/>
        <v>1.6236392326388811</v>
      </c>
      <c r="R79" s="64">
        <f t="shared" si="41"/>
        <v>3.7467906042498722E-3</v>
      </c>
      <c r="S79" s="64">
        <f t="shared" si="41"/>
        <v>5.0551200000000004E-2</v>
      </c>
      <c r="T79" s="64">
        <f t="shared" si="37"/>
        <v>6.1024501832469338E-2</v>
      </c>
      <c r="U79" s="64">
        <f t="shared" si="42"/>
        <v>1.7785598552488638E-3</v>
      </c>
      <c r="V79" s="64">
        <f t="shared" si="42"/>
        <v>1.9937399999999998</v>
      </c>
      <c r="W79" s="64">
        <f t="shared" si="42"/>
        <v>2.5210145032997526</v>
      </c>
      <c r="X79" s="29">
        <f>'2.12 rotation +30'!D23</f>
        <v>227.46</v>
      </c>
      <c r="Y79" s="35">
        <f t="shared" si="50"/>
        <v>0.48000000000001819</v>
      </c>
      <c r="Z79" s="29">
        <f>'2.12 rotation +30'!F23*k</f>
        <v>2.6187</v>
      </c>
      <c r="AA79" s="29">
        <f>'2.12 rotation +30'!G23*k</f>
        <v>1.575</v>
      </c>
      <c r="AB79" s="29">
        <f>'2.12 rotation +30'!H23*k</f>
        <v>0.14280000000000001</v>
      </c>
      <c r="AC79" s="29">
        <f>'2.12 rotation +30'!I23/2</f>
        <v>0.23499999999999999</v>
      </c>
      <c r="AD79" s="68">
        <f t="shared" si="43"/>
        <v>1.2019833</v>
      </c>
      <c r="AE79" s="348">
        <f t="shared" si="44"/>
        <v>1.2400815000000001</v>
      </c>
      <c r="AF79" s="68">
        <f t="shared" si="45"/>
        <v>5.3421480000000007E-2</v>
      </c>
      <c r="AG79" s="36">
        <f t="shared" si="51"/>
        <v>1.2019833</v>
      </c>
      <c r="AH79" s="33">
        <f t="shared" si="52"/>
        <v>9.1078113567400063</v>
      </c>
      <c r="AI79" s="33">
        <f t="shared" si="53"/>
        <v>2.639967307335489E-2</v>
      </c>
      <c r="AJ79" s="36">
        <f t="shared" si="54"/>
        <v>1.2400815000000001</v>
      </c>
      <c r="AK79" s="33">
        <f t="shared" si="55"/>
        <v>1.5041795993315188</v>
      </c>
      <c r="AL79" s="33">
        <f t="shared" si="56"/>
        <v>1.0215143845156538E-2</v>
      </c>
      <c r="AM79" s="60">
        <f t="shared" si="57"/>
        <v>5.3421480000000007E-2</v>
      </c>
      <c r="AN79" s="60">
        <f t="shared" si="46"/>
        <v>6.4846842080152053E-2</v>
      </c>
      <c r="AO79" s="60">
        <f t="shared" si="58"/>
        <v>2.1523404505488508E-4</v>
      </c>
      <c r="AP79" s="34">
        <f t="shared" si="47"/>
        <v>1.9200300000000001</v>
      </c>
      <c r="AQ79" s="34">
        <f t="shared" si="59"/>
        <v>2.4368600509635843</v>
      </c>
      <c r="AR79" s="10">
        <f t="shared" si="48"/>
        <v>1.8504246454220183</v>
      </c>
      <c r="AS79" s="10">
        <f t="shared" si="60"/>
        <v>1.7886552774072708</v>
      </c>
      <c r="AT79" s="10">
        <f t="shared" si="61"/>
        <v>-6.1769368014747528E-2</v>
      </c>
      <c r="AU79" s="10">
        <f>SUM(AT$61:AT79)*5</f>
        <v>93.357710207150561</v>
      </c>
      <c r="AV79" s="10"/>
      <c r="AW79" s="10"/>
      <c r="AX79" s="10"/>
      <c r="AZ79" s="10"/>
    </row>
    <row r="80" spans="1:54" x14ac:dyDescent="0.25">
      <c r="A80" s="4">
        <v>100</v>
      </c>
      <c r="B80" s="18">
        <f t="shared" si="38"/>
        <v>2123</v>
      </c>
      <c r="C80" s="39">
        <f t="shared" si="34"/>
        <v>197.15</v>
      </c>
      <c r="D80" s="64">
        <f t="shared" ref="D80:M80" si="79">D44</f>
        <v>0.40999999999999659</v>
      </c>
      <c r="E80" s="64">
        <f t="shared" si="79"/>
        <v>2.5073999999999996</v>
      </c>
      <c r="F80" s="64">
        <f t="shared" si="79"/>
        <v>1.9257</v>
      </c>
      <c r="G80" s="64">
        <f t="shared" si="79"/>
        <v>0.1575</v>
      </c>
      <c r="H80" s="64">
        <f t="shared" si="79"/>
        <v>0.22</v>
      </c>
      <c r="I80" s="64"/>
      <c r="J80" s="64">
        <f t="shared" si="79"/>
        <v>1.1508965999999998</v>
      </c>
      <c r="K80" s="64">
        <f t="shared" si="79"/>
        <v>1.346079</v>
      </c>
      <c r="L80" s="64">
        <f t="shared" si="79"/>
        <v>5.1150959999999995E-2</v>
      </c>
      <c r="M80" s="64">
        <f t="shared" si="79"/>
        <v>1.1508965999999998</v>
      </c>
      <c r="N80" s="64">
        <f t="shared" si="35"/>
        <v>8.6140777302342766</v>
      </c>
      <c r="O80" s="64">
        <f t="shared" si="40"/>
        <v>4.1133842889250261E-2</v>
      </c>
      <c r="P80" s="64">
        <f t="shared" si="40"/>
        <v>1.346079</v>
      </c>
      <c r="Q80" s="64">
        <f t="shared" si="36"/>
        <v>1.6331005778998688</v>
      </c>
      <c r="R80" s="64">
        <f t="shared" si="41"/>
        <v>9.4613452609877413E-3</v>
      </c>
      <c r="S80" s="64">
        <f t="shared" si="41"/>
        <v>5.1150959999999995E-2</v>
      </c>
      <c r="T80" s="64">
        <f t="shared" si="37"/>
        <v>6.1938669766067489E-2</v>
      </c>
      <c r="U80" s="64">
        <f t="shared" si="42"/>
        <v>9.1416793359815063E-4</v>
      </c>
      <c r="V80" s="64">
        <f t="shared" si="42"/>
        <v>2.0204519999999997</v>
      </c>
      <c r="W80" s="64">
        <f t="shared" si="42"/>
        <v>2.4819613560838323</v>
      </c>
      <c r="X80" s="29">
        <f>'2.12 rotation +30'!D24</f>
        <v>227.62</v>
      </c>
      <c r="Y80" s="35">
        <f t="shared" si="50"/>
        <v>0.15999999999999659</v>
      </c>
      <c r="Z80" s="29">
        <f>'2.12 rotation +30'!F24*k</f>
        <v>2.4948000000000001</v>
      </c>
      <c r="AA80" s="29">
        <f>'2.12 rotation +30'!G24*k</f>
        <v>1.6547999999999998</v>
      </c>
      <c r="AB80" s="29">
        <f>'2.12 rotation +30'!H24*k</f>
        <v>0.14280000000000001</v>
      </c>
      <c r="AC80" s="29">
        <f>'2.12 rotation +30'!I24/2</f>
        <v>0.22500000000000001</v>
      </c>
      <c r="AD80" s="68">
        <f t="shared" si="43"/>
        <v>1.1451132000000002</v>
      </c>
      <c r="AE80" s="348">
        <f t="shared" si="44"/>
        <v>1.2400500000000001</v>
      </c>
      <c r="AF80" s="68">
        <f t="shared" si="45"/>
        <v>5.0893920000000009E-2</v>
      </c>
      <c r="AG80" s="36">
        <f t="shared" si="51"/>
        <v>1.1451132000000002</v>
      </c>
      <c r="AH80" s="33">
        <f t="shared" si="52"/>
        <v>9.0739235070048494</v>
      </c>
      <c r="AI80" s="33">
        <f t="shared" si="53"/>
        <v>-3.3887849735156905E-2</v>
      </c>
      <c r="AJ80" s="36">
        <f t="shared" si="54"/>
        <v>1.2400500000000001</v>
      </c>
      <c r="AK80" s="33">
        <f t="shared" si="55"/>
        <v>1.5059538987024452</v>
      </c>
      <c r="AL80" s="33">
        <f t="shared" si="56"/>
        <v>1.7742993709264354E-3</v>
      </c>
      <c r="AM80" s="60">
        <f t="shared" si="57"/>
        <v>5.0893920000000009E-2</v>
      </c>
      <c r="AN80" s="60">
        <f t="shared" si="46"/>
        <v>6.2357330443352177E-2</v>
      </c>
      <c r="AO80" s="60">
        <f t="shared" si="58"/>
        <v>-2.4895116367998765E-3</v>
      </c>
      <c r="AP80" s="34">
        <f t="shared" si="47"/>
        <v>1.8973079999999998</v>
      </c>
      <c r="AQ80" s="34">
        <f t="shared" si="59"/>
        <v>2.0227049379989661</v>
      </c>
      <c r="AR80" s="10">
        <f t="shared" si="48"/>
        <v>1.8217596353655328</v>
      </c>
      <c r="AS80" s="10">
        <f t="shared" si="60"/>
        <v>1.4846654244912412</v>
      </c>
      <c r="AT80" s="10">
        <f t="shared" si="61"/>
        <v>-0.33709421087429159</v>
      </c>
      <c r="AU80" s="10">
        <f>SUM(AT$61:AT80)*5</f>
        <v>91.672239152779099</v>
      </c>
      <c r="AV80" s="10"/>
      <c r="AW80" s="10"/>
      <c r="AX80" s="10"/>
      <c r="AZ80" s="10"/>
    </row>
    <row r="81" spans="1:53" x14ac:dyDescent="0.25">
      <c r="A81" s="4">
        <v>105</v>
      </c>
      <c r="B81" s="18">
        <f t="shared" si="38"/>
        <v>2128</v>
      </c>
      <c r="C81" s="39">
        <f t="shared" si="34"/>
        <v>197.58</v>
      </c>
      <c r="D81" s="64">
        <f t="shared" ref="D81:M81" si="80">D45</f>
        <v>0.43000000000000682</v>
      </c>
      <c r="E81" s="64">
        <f t="shared" si="80"/>
        <v>2.2869000000000002</v>
      </c>
      <c r="F81" s="64">
        <f t="shared" si="80"/>
        <v>2.0726999999999998</v>
      </c>
      <c r="G81" s="64">
        <f t="shared" si="80"/>
        <v>0.16170000000000001</v>
      </c>
      <c r="H81" s="64">
        <f t="shared" si="80"/>
        <v>0.13500000000000001</v>
      </c>
      <c r="I81" s="64"/>
      <c r="J81" s="64">
        <f t="shared" si="80"/>
        <v>1.0496871000000001</v>
      </c>
      <c r="K81" s="64">
        <f t="shared" si="80"/>
        <v>1.3479165</v>
      </c>
      <c r="L81" s="64">
        <f t="shared" si="80"/>
        <v>4.6652760000000008E-2</v>
      </c>
      <c r="M81" s="64">
        <f t="shared" si="80"/>
        <v>1.0496871000000001</v>
      </c>
      <c r="N81" s="64">
        <f t="shared" si="35"/>
        <v>8.5486773203320485</v>
      </c>
      <c r="O81" s="64">
        <f t="shared" si="40"/>
        <v>-6.5400409902228063E-2</v>
      </c>
      <c r="P81" s="64">
        <f t="shared" si="40"/>
        <v>1.3479165</v>
      </c>
      <c r="Q81" s="64">
        <f t="shared" si="36"/>
        <v>1.6366106232481668</v>
      </c>
      <c r="R81" s="64">
        <f t="shared" si="41"/>
        <v>3.5100453482979077E-3</v>
      </c>
      <c r="S81" s="64">
        <f t="shared" si="41"/>
        <v>4.6652760000000008E-2</v>
      </c>
      <c r="T81" s="64">
        <f t="shared" si="37"/>
        <v>5.7602073352315139E-2</v>
      </c>
      <c r="U81" s="64">
        <f t="shared" si="42"/>
        <v>-4.3365964137523499E-3</v>
      </c>
      <c r="V81" s="64">
        <f t="shared" si="42"/>
        <v>1.9556459999999998</v>
      </c>
      <c r="W81" s="64">
        <f t="shared" si="42"/>
        <v>2.3194190390323239</v>
      </c>
      <c r="X81" s="29">
        <f>'2.12 rotation +30'!D25</f>
        <v>227.88</v>
      </c>
      <c r="Y81" s="35">
        <f t="shared" si="50"/>
        <v>0.25999999999999091</v>
      </c>
      <c r="Z81" s="29">
        <f>'2.12 rotation +30'!F25*k</f>
        <v>2.4548999999999999</v>
      </c>
      <c r="AA81" s="29">
        <f>'2.12 rotation +30'!G25*k</f>
        <v>1.7619</v>
      </c>
      <c r="AB81" s="29">
        <f>'2.12 rotation +30'!H25*k</f>
        <v>0.14909999999999998</v>
      </c>
      <c r="AC81" s="29">
        <f>'2.12 rotation +30'!I25/2</f>
        <v>0.115</v>
      </c>
      <c r="AD81" s="68">
        <f t="shared" si="43"/>
        <v>1.1267990999999999</v>
      </c>
      <c r="AE81" s="348">
        <f t="shared" si="44"/>
        <v>1.2709725000000001</v>
      </c>
      <c r="AF81" s="68">
        <f t="shared" si="45"/>
        <v>5.007996E-2</v>
      </c>
      <c r="AG81" s="36">
        <f t="shared" si="51"/>
        <v>1.1267990999999999</v>
      </c>
      <c r="AH81" s="33">
        <f t="shared" si="52"/>
        <v>9.0261083203290138</v>
      </c>
      <c r="AI81" s="33">
        <f t="shared" si="53"/>
        <v>-4.7815186675835619E-2</v>
      </c>
      <c r="AJ81" s="36">
        <f t="shared" si="54"/>
        <v>1.2709725000000001</v>
      </c>
      <c r="AK81" s="33">
        <f t="shared" si="55"/>
        <v>1.5371900534817047</v>
      </c>
      <c r="AL81" s="33">
        <f t="shared" si="56"/>
        <v>3.1236154779259451E-2</v>
      </c>
      <c r="AM81" s="60">
        <f t="shared" si="57"/>
        <v>5.007996E-2</v>
      </c>
      <c r="AN81" s="60">
        <f t="shared" si="46"/>
        <v>6.1103282803296168E-2</v>
      </c>
      <c r="AO81" s="60">
        <f t="shared" si="58"/>
        <v>-1.2540476400560094E-3</v>
      </c>
      <c r="AP81" s="34">
        <f t="shared" si="47"/>
        <v>1.8819779999999999</v>
      </c>
      <c r="AQ81" s="34">
        <f t="shared" si="59"/>
        <v>2.1241449204633587</v>
      </c>
      <c r="AR81" s="10">
        <f t="shared" si="48"/>
        <v>1.7024535746497258</v>
      </c>
      <c r="AS81" s="10">
        <f t="shared" si="60"/>
        <v>1.5591223716201053</v>
      </c>
      <c r="AT81" s="10">
        <f t="shared" si="61"/>
        <v>-0.14333120302962055</v>
      </c>
      <c r="AU81" s="10">
        <f>SUM(AT$61:AT81)*5</f>
        <v>90.955583137630995</v>
      </c>
      <c r="AV81" s="10"/>
      <c r="AW81" s="10"/>
      <c r="AX81" s="10"/>
      <c r="AZ81" s="10"/>
    </row>
    <row r="82" spans="1:53" x14ac:dyDescent="0.25">
      <c r="A82" s="4">
        <v>110</v>
      </c>
      <c r="B82" s="18">
        <f t="shared" si="38"/>
        <v>2133</v>
      </c>
      <c r="C82" s="39">
        <f t="shared" si="34"/>
        <v>197.75</v>
      </c>
      <c r="D82" s="64">
        <f t="shared" ref="D82:M82" si="81">D46</f>
        <v>0.16999999999998749</v>
      </c>
      <c r="E82" s="64">
        <f t="shared" si="81"/>
        <v>2.5787999999999998</v>
      </c>
      <c r="F82" s="64">
        <f t="shared" si="81"/>
        <v>1.8584999999999998</v>
      </c>
      <c r="G82" s="64">
        <f t="shared" si="81"/>
        <v>0.15539999999999998</v>
      </c>
      <c r="H82" s="64">
        <f t="shared" si="81"/>
        <v>0.19500000000000001</v>
      </c>
      <c r="I82" s="64"/>
      <c r="J82" s="64">
        <f t="shared" si="81"/>
        <v>1.1836692</v>
      </c>
      <c r="K82" s="64">
        <f t="shared" si="81"/>
        <v>1.3380359999999998</v>
      </c>
      <c r="L82" s="64">
        <f t="shared" si="81"/>
        <v>5.2607519999999998E-2</v>
      </c>
      <c r="M82" s="64">
        <f t="shared" si="81"/>
        <v>1.1836692</v>
      </c>
      <c r="N82" s="64">
        <f t="shared" si="35"/>
        <v>8.6257250566518664</v>
      </c>
      <c r="O82" s="64">
        <f t="shared" si="40"/>
        <v>7.7047736319817872E-2</v>
      </c>
      <c r="P82" s="64">
        <f t="shared" si="40"/>
        <v>1.3380359999999998</v>
      </c>
      <c r="Q82" s="64">
        <f t="shared" si="36"/>
        <v>1.6273506174651799</v>
      </c>
      <c r="R82" s="64">
        <f t="shared" si="41"/>
        <v>-9.2600057829868021E-3</v>
      </c>
      <c r="S82" s="64">
        <f t="shared" si="41"/>
        <v>5.2607519999999998E-2</v>
      </c>
      <c r="T82" s="64">
        <f t="shared" si="37"/>
        <v>6.2790224169456732E-2</v>
      </c>
      <c r="U82" s="64">
        <f t="shared" si="42"/>
        <v>5.188150817141593E-3</v>
      </c>
      <c r="V82" s="64">
        <f t="shared" si="42"/>
        <v>2.010834</v>
      </c>
      <c r="W82" s="64">
        <f t="shared" si="42"/>
        <v>2.25380988135396</v>
      </c>
      <c r="X82" s="29">
        <f>'2.12 rotation +30'!D26</f>
        <v>228.2</v>
      </c>
      <c r="Y82" s="35">
        <f t="shared" si="50"/>
        <v>0.31999999999999318</v>
      </c>
      <c r="Z82" s="29">
        <f>'2.12 rotation +30'!F26*k</f>
        <v>2.4212999999999996</v>
      </c>
      <c r="AA82" s="29">
        <f>'2.12 rotation +30'!G26*k</f>
        <v>1.8248999999999997</v>
      </c>
      <c r="AB82" s="29">
        <f>'2.12 rotation +30'!H26*k</f>
        <v>0.1512</v>
      </c>
      <c r="AC82" s="29">
        <f>'2.12 rotation +30'!I26/2</f>
        <v>5.5E-2</v>
      </c>
      <c r="AD82" s="68">
        <f t="shared" si="43"/>
        <v>1.1113766999999999</v>
      </c>
      <c r="AE82" s="348">
        <f t="shared" si="44"/>
        <v>1.2866804999999997</v>
      </c>
      <c r="AF82" s="68">
        <f t="shared" si="45"/>
        <v>4.9394519999999997E-2</v>
      </c>
      <c r="AG82" s="36">
        <f t="shared" si="51"/>
        <v>1.1113766999999999</v>
      </c>
      <c r="AH82" s="33">
        <f t="shared" si="52"/>
        <v>8.9690603826342556</v>
      </c>
      <c r="AI82" s="33">
        <f t="shared" si="53"/>
        <v>-5.7047937694758133E-2</v>
      </c>
      <c r="AJ82" s="36">
        <f t="shared" si="54"/>
        <v>1.2866804999999997</v>
      </c>
      <c r="AK82" s="33">
        <f t="shared" si="55"/>
        <v>1.5584198776973559</v>
      </c>
      <c r="AL82" s="33">
        <f t="shared" si="56"/>
        <v>2.1229824215651227E-2</v>
      </c>
      <c r="AM82" s="60">
        <f t="shared" si="57"/>
        <v>4.9394519999999997E-2</v>
      </c>
      <c r="AN82" s="60">
        <f t="shared" si="46"/>
        <v>6.0196156405742517E-2</v>
      </c>
      <c r="AO82" s="60">
        <f t="shared" si="58"/>
        <v>-9.0712639755365088E-4</v>
      </c>
      <c r="AP82" s="34">
        <f t="shared" si="47"/>
        <v>1.8700079999999994</v>
      </c>
      <c r="AQ82" s="34">
        <f t="shared" si="59"/>
        <v>2.1532827601233322</v>
      </c>
      <c r="AR82" s="10">
        <f t="shared" si="48"/>
        <v>1.6542964529138064</v>
      </c>
      <c r="AS82" s="10">
        <f t="shared" si="60"/>
        <v>1.5805095459305258</v>
      </c>
      <c r="AT82" s="10">
        <f t="shared" si="61"/>
        <v>-7.3786906983280609E-2</v>
      </c>
      <c r="AU82" s="10">
        <f>SUM(AT$61:AT82)*5</f>
        <v>90.586648602714604</v>
      </c>
      <c r="AV82" s="10"/>
      <c r="AW82" s="10"/>
      <c r="AX82" s="10"/>
      <c r="AZ82" s="10"/>
    </row>
    <row r="83" spans="1:53" x14ac:dyDescent="0.25">
      <c r="A83" s="4">
        <v>115</v>
      </c>
      <c r="B83" s="18">
        <f t="shared" si="38"/>
        <v>2138</v>
      </c>
      <c r="C83" s="39">
        <f t="shared" si="34"/>
        <v>198.17</v>
      </c>
      <c r="D83" s="64">
        <f t="shared" ref="D83:M83" si="82">D47</f>
        <v>0.41999999999998749</v>
      </c>
      <c r="E83" s="64">
        <f t="shared" si="82"/>
        <v>2.4822000000000002</v>
      </c>
      <c r="F83" s="64">
        <f t="shared" si="82"/>
        <v>1.9341000000000002</v>
      </c>
      <c r="G83" s="64">
        <f t="shared" si="82"/>
        <v>0.1575</v>
      </c>
      <c r="H83" s="64">
        <f t="shared" si="82"/>
        <v>0.26</v>
      </c>
      <c r="I83" s="64"/>
      <c r="J83" s="64">
        <f t="shared" si="82"/>
        <v>1.1393298000000001</v>
      </c>
      <c r="K83" s="64">
        <f t="shared" si="82"/>
        <v>1.3430970000000002</v>
      </c>
      <c r="L83" s="64">
        <f t="shared" si="82"/>
        <v>5.0636880000000009E-2</v>
      </c>
      <c r="M83" s="64">
        <f t="shared" si="82"/>
        <v>1.1393298000000001</v>
      </c>
      <c r="N83" s="64">
        <f t="shared" si="35"/>
        <v>8.6484596069057744</v>
      </c>
      <c r="O83" s="64">
        <f t="shared" si="40"/>
        <v>2.2734550253908026E-2</v>
      </c>
      <c r="P83" s="64">
        <f t="shared" si="40"/>
        <v>1.3430970000000002</v>
      </c>
      <c r="Q83" s="64">
        <f t="shared" si="36"/>
        <v>1.6307746642444363</v>
      </c>
      <c r="R83" s="64">
        <f t="shared" si="41"/>
        <v>3.42404677925634E-3</v>
      </c>
      <c r="S83" s="64">
        <f t="shared" si="41"/>
        <v>5.0636880000000009E-2</v>
      </c>
      <c r="T83" s="64">
        <f t="shared" si="37"/>
        <v>6.1736728325611584E-2</v>
      </c>
      <c r="U83" s="64">
        <f t="shared" si="42"/>
        <v>-1.0534958438451481E-3</v>
      </c>
      <c r="V83" s="64">
        <f t="shared" si="42"/>
        <v>2.0301960000000001</v>
      </c>
      <c r="W83" s="64">
        <f t="shared" si="42"/>
        <v>2.4753011011893067</v>
      </c>
      <c r="X83" s="29">
        <f>'2.12 rotation +30'!D27</f>
        <v>228.52</v>
      </c>
      <c r="Y83" s="35">
        <f t="shared" si="50"/>
        <v>0.3200000000000216</v>
      </c>
      <c r="Z83" s="29">
        <f>'2.12 rotation +30'!F27*k</f>
        <v>2.7090000000000001</v>
      </c>
      <c r="AA83" s="29">
        <f>'2.12 rotation +30'!G27*k</f>
        <v>1.5077999999999998</v>
      </c>
      <c r="AB83" s="29">
        <f>'2.12 rotation +30'!H27*k</f>
        <v>0.14069999999999999</v>
      </c>
      <c r="AC83" s="29">
        <f>'2.12 rotation +30'!I27/2</f>
        <v>0.13500000000000001</v>
      </c>
      <c r="AD83" s="68">
        <f t="shared" si="43"/>
        <v>1.2434310000000002</v>
      </c>
      <c r="AE83" s="348">
        <f t="shared" si="44"/>
        <v>1.236669</v>
      </c>
      <c r="AF83" s="68">
        <f t="shared" si="45"/>
        <v>5.5263600000000003E-2</v>
      </c>
      <c r="AG83" s="36">
        <f t="shared" si="51"/>
        <v>1.2434310000000002</v>
      </c>
      <c r="AH83" s="33">
        <f t="shared" si="52"/>
        <v>9.0514515683392016</v>
      </c>
      <c r="AI83" s="33">
        <f t="shared" si="53"/>
        <v>8.2391185704945968E-2</v>
      </c>
      <c r="AJ83" s="36">
        <f t="shared" si="54"/>
        <v>1.236669</v>
      </c>
      <c r="AK83" s="33">
        <f t="shared" si="55"/>
        <v>1.5121613158639278</v>
      </c>
      <c r="AL83" s="33">
        <f t="shared" si="56"/>
        <v>-4.6258561833428136E-2</v>
      </c>
      <c r="AM83" s="60">
        <f t="shared" si="57"/>
        <v>5.5263600000000003E-2</v>
      </c>
      <c r="AN83" s="60">
        <f t="shared" si="46"/>
        <v>6.5904877598966641E-2</v>
      </c>
      <c r="AO83" s="60">
        <f t="shared" si="58"/>
        <v>5.7087211932241241E-3</v>
      </c>
      <c r="AP83" s="34">
        <f t="shared" si="47"/>
        <v>1.8868499999999999</v>
      </c>
      <c r="AQ83" s="34">
        <f t="shared" si="59"/>
        <v>2.2486913450647634</v>
      </c>
      <c r="AR83" s="10">
        <f t="shared" si="48"/>
        <v>1.8168710082729511</v>
      </c>
      <c r="AS83" s="10">
        <f t="shared" si="60"/>
        <v>1.6505394472775365</v>
      </c>
      <c r="AT83" s="10">
        <f t="shared" si="61"/>
        <v>-0.16633156099541457</v>
      </c>
      <c r="AU83" s="10">
        <f>SUM(AT$61:AT83)*5</f>
        <v>89.754990797737534</v>
      </c>
      <c r="AV83" s="10"/>
      <c r="AW83" s="10"/>
      <c r="AX83" s="10"/>
      <c r="AZ83" s="10"/>
    </row>
    <row r="84" spans="1:53" x14ac:dyDescent="0.25">
      <c r="A84" s="4">
        <v>120</v>
      </c>
      <c r="B84" s="18">
        <f t="shared" si="38"/>
        <v>2143</v>
      </c>
      <c r="C84" s="39">
        <f t="shared" si="34"/>
        <v>198.39</v>
      </c>
      <c r="D84" s="64">
        <f t="shared" ref="D84:M84" si="83">D48</f>
        <v>0.21999999999999886</v>
      </c>
      <c r="E84" s="64">
        <f t="shared" si="83"/>
        <v>2.415</v>
      </c>
      <c r="F84" s="64">
        <f t="shared" si="83"/>
        <v>1.9424999999999999</v>
      </c>
      <c r="G84" s="64">
        <f t="shared" si="83"/>
        <v>0.1575</v>
      </c>
      <c r="H84" s="64">
        <f t="shared" si="83"/>
        <v>0.22</v>
      </c>
      <c r="I84" s="64"/>
      <c r="J84" s="64">
        <f t="shared" si="83"/>
        <v>1.1084850000000002</v>
      </c>
      <c r="K84" s="64">
        <f t="shared" si="83"/>
        <v>1.329825</v>
      </c>
      <c r="L84" s="64">
        <f t="shared" si="83"/>
        <v>4.9266000000000004E-2</v>
      </c>
      <c r="M84" s="64">
        <f t="shared" si="83"/>
        <v>1.1084850000000002</v>
      </c>
      <c r="N84" s="64">
        <f t="shared" si="35"/>
        <v>8.6374063824355982</v>
      </c>
      <c r="O84" s="64">
        <f t="shared" si="40"/>
        <v>-1.1053224470176204E-2</v>
      </c>
      <c r="P84" s="64">
        <f t="shared" si="40"/>
        <v>1.329825</v>
      </c>
      <c r="Q84" s="64">
        <f t="shared" si="36"/>
        <v>1.618107955918614</v>
      </c>
      <c r="R84" s="64">
        <f t="shared" si="41"/>
        <v>-1.2666708325822285E-2</v>
      </c>
      <c r="S84" s="64">
        <f t="shared" si="41"/>
        <v>4.9266000000000004E-2</v>
      </c>
      <c r="T84" s="64">
        <f t="shared" si="37"/>
        <v>6.0179614811827896E-2</v>
      </c>
      <c r="U84" s="64">
        <f t="shared" si="42"/>
        <v>-1.5571135137836881E-3</v>
      </c>
      <c r="V84" s="64">
        <f t="shared" si="42"/>
        <v>1.9886999999999997</v>
      </c>
      <c r="W84" s="64">
        <f t="shared" si="42"/>
        <v>2.1834229536902163</v>
      </c>
      <c r="X84" s="29">
        <f>'2.12 rotation +30'!D28</f>
        <v>228.81</v>
      </c>
      <c r="Y84" s="35">
        <f t="shared" si="50"/>
        <v>0.28999999999999204</v>
      </c>
      <c r="Z84" s="29">
        <f>'2.12 rotation +30'!F28*k</f>
        <v>2.9001000000000001</v>
      </c>
      <c r="AA84" s="29">
        <f>'2.12 rotation +30'!G28*k</f>
        <v>1.3104</v>
      </c>
      <c r="AB84" s="29">
        <f>'2.12 rotation +30'!H28*k</f>
        <v>0.13439999999999999</v>
      </c>
      <c r="AC84" s="29">
        <f>'2.12 rotation +30'!I28/2</f>
        <v>0.115</v>
      </c>
      <c r="AD84" s="68">
        <f t="shared" si="43"/>
        <v>1.3311459000000001</v>
      </c>
      <c r="AE84" s="348">
        <f t="shared" si="44"/>
        <v>1.2084765</v>
      </c>
      <c r="AF84" s="68">
        <f t="shared" si="45"/>
        <v>5.9162040000000006E-2</v>
      </c>
      <c r="AG84" s="36">
        <f t="shared" si="51"/>
        <v>1.3311459000000001</v>
      </c>
      <c r="AH84" s="33">
        <f t="shared" si="52"/>
        <v>9.2108921614652779</v>
      </c>
      <c r="AI84" s="33">
        <f t="shared" si="53"/>
        <v>0.15944059312607628</v>
      </c>
      <c r="AJ84" s="36">
        <f t="shared" si="54"/>
        <v>1.2084765</v>
      </c>
      <c r="AK84" s="33">
        <f t="shared" si="55"/>
        <v>1.4757913801738389</v>
      </c>
      <c r="AL84" s="33">
        <f t="shared" si="56"/>
        <v>-3.6369935690088839E-2</v>
      </c>
      <c r="AM84" s="60">
        <f t="shared" si="57"/>
        <v>5.9162040000000006E-2</v>
      </c>
      <c r="AN84" s="60">
        <f t="shared" si="46"/>
        <v>7.081248646587468E-2</v>
      </c>
      <c r="AO84" s="60">
        <f t="shared" si="58"/>
        <v>4.9076088669080392E-3</v>
      </c>
      <c r="AP84" s="34">
        <f t="shared" si="47"/>
        <v>1.8731580000000001</v>
      </c>
      <c r="AQ84" s="34">
        <f t="shared" si="59"/>
        <v>2.291136266302888</v>
      </c>
      <c r="AR84" s="10">
        <f t="shared" si="48"/>
        <v>1.6026324480086189</v>
      </c>
      <c r="AS84" s="10">
        <f t="shared" si="60"/>
        <v>1.6816940194663197</v>
      </c>
      <c r="AT84" s="10">
        <f t="shared" si="61"/>
        <v>7.9061571457700763E-2</v>
      </c>
      <c r="AU84" s="10">
        <f>SUM(AT$61:AT84)*5</f>
        <v>90.150298655026035</v>
      </c>
      <c r="AV84" s="10"/>
      <c r="AW84" s="10"/>
      <c r="AX84" s="10"/>
      <c r="AZ84" s="10"/>
    </row>
    <row r="85" spans="1:53" x14ac:dyDescent="0.25">
      <c r="A85" s="4">
        <v>125</v>
      </c>
      <c r="B85" s="18">
        <f t="shared" si="38"/>
        <v>2148</v>
      </c>
      <c r="C85" s="39">
        <f t="shared" si="34"/>
        <v>198.51</v>
      </c>
      <c r="D85" s="64">
        <f t="shared" ref="D85:M85" si="84">D49</f>
        <v>0.12000000000000455</v>
      </c>
      <c r="E85" s="64">
        <f t="shared" si="84"/>
        <v>2.2994999999999997</v>
      </c>
      <c r="F85" s="64">
        <f t="shared" si="84"/>
        <v>1.9593</v>
      </c>
      <c r="G85" s="64">
        <f t="shared" si="84"/>
        <v>0.15539999999999998</v>
      </c>
      <c r="H85" s="64">
        <f t="shared" si="84"/>
        <v>0.14000000000000001</v>
      </c>
      <c r="I85" s="64"/>
      <c r="J85" s="64">
        <f t="shared" si="84"/>
        <v>1.0554705</v>
      </c>
      <c r="K85" s="64">
        <f t="shared" si="84"/>
        <v>1.3079114999999999</v>
      </c>
      <c r="L85" s="64">
        <f t="shared" si="84"/>
        <v>4.6909799999999995E-2</v>
      </c>
      <c r="M85" s="64">
        <f t="shared" si="84"/>
        <v>1.0554705</v>
      </c>
      <c r="N85" s="64">
        <f t="shared" si="35"/>
        <v>8.5747694916468475</v>
      </c>
      <c r="O85" s="64">
        <f t="shared" si="40"/>
        <v>-6.2636890788750677E-2</v>
      </c>
      <c r="P85" s="64">
        <f t="shared" si="40"/>
        <v>1.3079114999999999</v>
      </c>
      <c r="Q85" s="64">
        <f t="shared" si="36"/>
        <v>1.5939552770804886</v>
      </c>
      <c r="R85" s="64">
        <f t="shared" si="41"/>
        <v>-2.4152678838125441E-2</v>
      </c>
      <c r="S85" s="64">
        <f t="shared" si="41"/>
        <v>4.6909799999999995E-2</v>
      </c>
      <c r="T85" s="64">
        <f t="shared" si="37"/>
        <v>5.7548153430659471E-2</v>
      </c>
      <c r="U85" s="64">
        <f t="shared" si="42"/>
        <v>-2.6314613811684248E-3</v>
      </c>
      <c r="V85" s="64">
        <f t="shared" si="42"/>
        <v>1.9127639999999999</v>
      </c>
      <c r="W85" s="64">
        <f t="shared" si="42"/>
        <v>1.9433429689919604</v>
      </c>
      <c r="X85" s="29">
        <f>'2.12 rotation +30'!D29</f>
        <v>229.27</v>
      </c>
      <c r="Y85" s="35">
        <f t="shared" si="50"/>
        <v>0.46000000000000796</v>
      </c>
      <c r="Z85" s="29">
        <f>'2.12 rotation +30'!F29*k</f>
        <v>2.9841000000000002</v>
      </c>
      <c r="AA85" s="29">
        <f>'2.12 rotation +30'!G29*k</f>
        <v>1.2242999999999999</v>
      </c>
      <c r="AB85" s="29">
        <f>'2.12 rotation +30'!H29*k</f>
        <v>0.1323</v>
      </c>
      <c r="AC85" s="29">
        <f>'2.12 rotation +30'!I29/2</f>
        <v>0.23</v>
      </c>
      <c r="AD85" s="68">
        <f t="shared" si="43"/>
        <v>1.3697019000000001</v>
      </c>
      <c r="AE85" s="348">
        <f t="shared" si="44"/>
        <v>1.1963385</v>
      </c>
      <c r="AF85" s="68">
        <f t="shared" si="45"/>
        <v>6.0875640000000009E-2</v>
      </c>
      <c r="AG85" s="36">
        <f t="shared" si="51"/>
        <v>1.3697019000000001</v>
      </c>
      <c r="AH85" s="33">
        <f t="shared" si="52"/>
        <v>9.3882492596234535</v>
      </c>
      <c r="AI85" s="33">
        <f t="shared" si="53"/>
        <v>0.17735709815817557</v>
      </c>
      <c r="AJ85" s="36">
        <f t="shared" si="54"/>
        <v>1.1963385</v>
      </c>
      <c r="AK85" s="33">
        <f t="shared" si="55"/>
        <v>1.457224023134394</v>
      </c>
      <c r="AL85" s="33">
        <f t="shared" si="56"/>
        <v>-1.8567357039444898E-2</v>
      </c>
      <c r="AM85" s="60">
        <f t="shared" si="57"/>
        <v>6.0875640000000009E-2</v>
      </c>
      <c r="AN85" s="60">
        <f t="shared" si="46"/>
        <v>7.3393637343175167E-2</v>
      </c>
      <c r="AO85" s="60">
        <f t="shared" si="58"/>
        <v>2.5811508773004865E-3</v>
      </c>
      <c r="AP85" s="34">
        <f t="shared" si="47"/>
        <v>1.919694</v>
      </c>
      <c r="AQ85" s="34">
        <f t="shared" si="59"/>
        <v>2.5410648919960388</v>
      </c>
      <c r="AR85" s="10">
        <f t="shared" si="48"/>
        <v>1.4264137392400988</v>
      </c>
      <c r="AS85" s="10">
        <f t="shared" si="60"/>
        <v>1.8651416307250923</v>
      </c>
      <c r="AT85" s="10">
        <f t="shared" si="61"/>
        <v>0.43872789148499347</v>
      </c>
      <c r="AU85" s="10">
        <f>SUM(AT$61:AT85)*5</f>
        <v>92.343938112450999</v>
      </c>
      <c r="AV85" s="10"/>
      <c r="AW85" s="10"/>
      <c r="AX85" s="10"/>
      <c r="AZ85" s="10"/>
    </row>
    <row r="86" spans="1:53" x14ac:dyDescent="0.25">
      <c r="A86" s="4">
        <v>130</v>
      </c>
      <c r="B86" s="18">
        <f t="shared" si="38"/>
        <v>2153</v>
      </c>
      <c r="C86" s="39">
        <f t="shared" si="34"/>
        <v>198.74</v>
      </c>
      <c r="D86" s="64">
        <f t="shared" ref="D86:M86" si="85">D50</f>
        <v>0.23000000000001819</v>
      </c>
      <c r="E86" s="64">
        <f t="shared" si="85"/>
        <v>2.3016000000000001</v>
      </c>
      <c r="F86" s="64">
        <f t="shared" si="85"/>
        <v>1.9403999999999999</v>
      </c>
      <c r="G86" s="64">
        <f t="shared" si="85"/>
        <v>0.15539999999999998</v>
      </c>
      <c r="H86" s="64">
        <f t="shared" si="85"/>
        <v>0.19</v>
      </c>
      <c r="I86" s="64"/>
      <c r="J86" s="64">
        <f t="shared" si="85"/>
        <v>1.0564344000000001</v>
      </c>
      <c r="K86" s="64">
        <f t="shared" si="85"/>
        <v>1.3012440000000001</v>
      </c>
      <c r="L86" s="64">
        <f t="shared" si="85"/>
        <v>4.6952640000000004E-2</v>
      </c>
      <c r="M86" s="64">
        <f t="shared" si="85"/>
        <v>1.0564344000000001</v>
      </c>
      <c r="N86" s="64">
        <f t="shared" si="35"/>
        <v>8.5212048110875838</v>
      </c>
      <c r="O86" s="64">
        <f t="shared" si="40"/>
        <v>-5.3564680559263778E-2</v>
      </c>
      <c r="P86" s="64">
        <f t="shared" si="40"/>
        <v>1.3012440000000001</v>
      </c>
      <c r="Q86" s="64">
        <f t="shared" si="36"/>
        <v>1.583018146332924</v>
      </c>
      <c r="R86" s="64">
        <f t="shared" si="41"/>
        <v>-1.0937130747564527E-2</v>
      </c>
      <c r="S86" s="64">
        <f t="shared" si="41"/>
        <v>4.6952640000000004E-2</v>
      </c>
      <c r="T86" s="64">
        <f t="shared" si="37"/>
        <v>5.7125812383895802E-2</v>
      </c>
      <c r="U86" s="64">
        <f t="shared" si="42"/>
        <v>-4.2234104676366901E-4</v>
      </c>
      <c r="V86" s="64">
        <f t="shared" si="42"/>
        <v>1.9267080000000001</v>
      </c>
      <c r="W86" s="64">
        <f t="shared" si="42"/>
        <v>2.0917838476464263</v>
      </c>
      <c r="X86" s="29">
        <f>'2.12 rotation +30'!D30</f>
        <v>229.64</v>
      </c>
      <c r="Y86" s="35">
        <f t="shared" si="50"/>
        <v>0.36999999999997613</v>
      </c>
      <c r="Z86" s="29">
        <f>'2.12 rotation +30'!F30*k</f>
        <v>2.9211</v>
      </c>
      <c r="AA86" s="29">
        <f>'2.12 rotation +30'!G30*k</f>
        <v>1.2684</v>
      </c>
      <c r="AB86" s="29">
        <f>'2.12 rotation +30'!H30*k</f>
        <v>0.1323</v>
      </c>
      <c r="AC86" s="29">
        <f>'2.12 rotation +30'!I30/2</f>
        <v>0.15</v>
      </c>
      <c r="AD86" s="68">
        <f t="shared" si="43"/>
        <v>1.3407849000000001</v>
      </c>
      <c r="AE86" s="348">
        <f t="shared" si="44"/>
        <v>1.1976614999999999</v>
      </c>
      <c r="AF86" s="68">
        <f t="shared" si="45"/>
        <v>5.9590440000000001E-2</v>
      </c>
      <c r="AG86" s="36">
        <f t="shared" si="51"/>
        <v>1.3407849000000001</v>
      </c>
      <c r="AH86" s="33">
        <f t="shared" si="52"/>
        <v>9.513730581329618</v>
      </c>
      <c r="AI86" s="33">
        <f t="shared" si="53"/>
        <v>0.12548132170616455</v>
      </c>
      <c r="AJ86" s="36">
        <f t="shared" si="54"/>
        <v>1.1976614999999999</v>
      </c>
      <c r="AK86" s="33">
        <f t="shared" si="55"/>
        <v>1.4552647471165681</v>
      </c>
      <c r="AL86" s="33">
        <f t="shared" si="56"/>
        <v>-1.9592760178259727E-3</v>
      </c>
      <c r="AM86" s="60">
        <f t="shared" si="57"/>
        <v>5.9590440000000001E-2</v>
      </c>
      <c r="AN86" s="60">
        <f t="shared" si="46"/>
        <v>7.2564724665326347E-2</v>
      </c>
      <c r="AO86" s="60">
        <f t="shared" si="58"/>
        <v>-8.2891267784881983E-4</v>
      </c>
      <c r="AP86" s="34">
        <f t="shared" si="47"/>
        <v>1.8781559999999999</v>
      </c>
      <c r="AQ86" s="34">
        <f t="shared" si="59"/>
        <v>2.370849133010466</v>
      </c>
      <c r="AR86" s="10">
        <f t="shared" si="48"/>
        <v>1.5353693441724769</v>
      </c>
      <c r="AS86" s="10">
        <f t="shared" si="60"/>
        <v>1.740203263629682</v>
      </c>
      <c r="AT86" s="10">
        <f t="shared" si="61"/>
        <v>0.20483391945720508</v>
      </c>
      <c r="AU86" s="10">
        <f>SUM(AT$61:AT86)*5</f>
        <v>93.368107709737018</v>
      </c>
      <c r="AV86" s="10"/>
      <c r="AW86" s="10"/>
      <c r="AX86" s="10"/>
      <c r="AZ86" s="10"/>
    </row>
    <row r="87" spans="1:53" x14ac:dyDescent="0.25">
      <c r="A87" s="4">
        <v>135</v>
      </c>
      <c r="B87" s="18">
        <f t="shared" si="38"/>
        <v>2158</v>
      </c>
      <c r="C87" s="39">
        <f t="shared" si="34"/>
        <v>198.91</v>
      </c>
      <c r="D87" s="64">
        <f t="shared" ref="D87:M87" si="86">D51</f>
        <v>0.16999999999998749</v>
      </c>
      <c r="E87" s="64">
        <f t="shared" si="86"/>
        <v>2.3183999999999996</v>
      </c>
      <c r="F87" s="64">
        <f t="shared" si="86"/>
        <v>1.9508999999999999</v>
      </c>
      <c r="G87" s="64">
        <f t="shared" si="86"/>
        <v>0.15539999999999998</v>
      </c>
      <c r="H87" s="64">
        <f t="shared" si="86"/>
        <v>0.25</v>
      </c>
      <c r="I87" s="64"/>
      <c r="J87" s="64">
        <f t="shared" si="86"/>
        <v>1.0641455999999998</v>
      </c>
      <c r="K87" s="64">
        <f t="shared" si="86"/>
        <v>1.3093499999999998</v>
      </c>
      <c r="L87" s="64">
        <f t="shared" si="86"/>
        <v>4.7295359999999995E-2</v>
      </c>
      <c r="M87" s="64">
        <f t="shared" si="86"/>
        <v>1.0641455999999998</v>
      </c>
      <c r="N87" s="64">
        <f t="shared" si="35"/>
        <v>8.4822852482539375</v>
      </c>
      <c r="O87" s="64">
        <f t="shared" si="40"/>
        <v>-3.8919562833646282E-2</v>
      </c>
      <c r="P87" s="64">
        <f t="shared" si="40"/>
        <v>1.3093499999999998</v>
      </c>
      <c r="Q87" s="64">
        <f t="shared" si="36"/>
        <v>1.5891907165033421</v>
      </c>
      <c r="R87" s="64">
        <f t="shared" si="41"/>
        <v>6.1725701704180569E-3</v>
      </c>
      <c r="S87" s="64">
        <f t="shared" si="41"/>
        <v>4.7295359999999995E-2</v>
      </c>
      <c r="T87" s="64">
        <f t="shared" si="37"/>
        <v>5.7393872329360787E-2</v>
      </c>
      <c r="U87" s="64">
        <f t="shared" si="42"/>
        <v>2.6805994546498513E-4</v>
      </c>
      <c r="V87" s="64">
        <f t="shared" si="42"/>
        <v>1.9633739999999997</v>
      </c>
      <c r="W87" s="64">
        <f t="shared" si="42"/>
        <v>2.1008950672822242</v>
      </c>
      <c r="X87" s="29">
        <f>'2.12 rotation +30'!D31</f>
        <v>230</v>
      </c>
      <c r="Y87" s="35">
        <f t="shared" si="50"/>
        <v>0.36000000000001364</v>
      </c>
      <c r="Z87" s="29">
        <f>'2.12 rotation +30'!F31*k</f>
        <v>2.8833000000000002</v>
      </c>
      <c r="AA87" s="29">
        <f>'2.12 rotation +30'!G31*k</f>
        <v>1.2411000000000001</v>
      </c>
      <c r="AB87" s="29">
        <f>'2.12 rotation +30'!H31*k</f>
        <v>0.13019999999999998</v>
      </c>
      <c r="AC87" s="29">
        <f>'2.12 rotation +30'!I31/2</f>
        <v>0.17</v>
      </c>
      <c r="AD87" s="68">
        <f t="shared" si="43"/>
        <v>1.3234347000000002</v>
      </c>
      <c r="AE87" s="348">
        <f t="shared" si="44"/>
        <v>1.1780265000000001</v>
      </c>
      <c r="AF87" s="68">
        <f t="shared" si="45"/>
        <v>5.8819320000000008E-2</v>
      </c>
      <c r="AG87" s="36">
        <f t="shared" si="51"/>
        <v>1.3234347000000002</v>
      </c>
      <c r="AH87" s="33">
        <f t="shared" si="52"/>
        <v>9.6056182166240607</v>
      </c>
      <c r="AI87" s="33">
        <f t="shared" si="53"/>
        <v>9.188763529444266E-2</v>
      </c>
      <c r="AJ87" s="36">
        <f t="shared" si="54"/>
        <v>1.1780265000000001</v>
      </c>
      <c r="AK87" s="33">
        <f t="shared" si="55"/>
        <v>1.435283392776963</v>
      </c>
      <c r="AL87" s="33">
        <f t="shared" si="56"/>
        <v>-1.9981354339605018E-2</v>
      </c>
      <c r="AM87" s="60">
        <f t="shared" si="57"/>
        <v>5.8819320000000008E-2</v>
      </c>
      <c r="AN87" s="60">
        <f t="shared" si="46"/>
        <v>7.1647072221446756E-2</v>
      </c>
      <c r="AO87" s="60">
        <f t="shared" si="58"/>
        <v>-9.1765244387959077E-4</v>
      </c>
      <c r="AP87" s="34">
        <f t="shared" si="47"/>
        <v>1.8583320000000003</v>
      </c>
      <c r="AQ87" s="34">
        <f t="shared" si="59"/>
        <v>2.2893206285109722</v>
      </c>
      <c r="AR87" s="10">
        <f t="shared" si="48"/>
        <v>1.5420569793851526</v>
      </c>
      <c r="AS87" s="10">
        <f t="shared" si="60"/>
        <v>1.6803613413270537</v>
      </c>
      <c r="AT87" s="10">
        <f t="shared" si="61"/>
        <v>0.1383043619419011</v>
      </c>
      <c r="AU87" s="10">
        <f>SUM(AT$61:AT87)*5</f>
        <v>94.059629519446531</v>
      </c>
      <c r="AV87" s="10"/>
      <c r="AW87" s="10"/>
      <c r="AX87" s="10"/>
      <c r="AZ87" s="10"/>
    </row>
    <row r="88" spans="1:53" x14ac:dyDescent="0.25">
      <c r="A88" s="4">
        <v>140</v>
      </c>
      <c r="B88" s="18">
        <f t="shared" si="38"/>
        <v>2163</v>
      </c>
      <c r="C88" s="39">
        <f t="shared" si="34"/>
        <v>199.04</v>
      </c>
      <c r="D88" s="64">
        <f t="shared" ref="D88:M88" si="87">D52</f>
        <v>0.12999999999999545</v>
      </c>
      <c r="E88" s="64">
        <f t="shared" si="87"/>
        <v>2.4087000000000001</v>
      </c>
      <c r="F88" s="64">
        <f t="shared" si="87"/>
        <v>1.8773999999999997</v>
      </c>
      <c r="G88" s="64">
        <f t="shared" si="87"/>
        <v>0.15329999999999999</v>
      </c>
      <c r="H88" s="64">
        <f t="shared" si="87"/>
        <v>0.20499999999999999</v>
      </c>
      <c r="I88" s="64"/>
      <c r="J88" s="64">
        <f t="shared" si="87"/>
        <v>1.1055933</v>
      </c>
      <c r="K88" s="64">
        <f t="shared" si="87"/>
        <v>1.3035435</v>
      </c>
      <c r="L88" s="64">
        <f t="shared" si="87"/>
        <v>4.9137480000000004E-2</v>
      </c>
      <c r="M88" s="64">
        <f t="shared" si="87"/>
        <v>1.1055933</v>
      </c>
      <c r="N88" s="64">
        <f t="shared" si="35"/>
        <v>8.4898515009058695</v>
      </c>
      <c r="O88" s="64">
        <f t="shared" si="40"/>
        <v>7.5662526519320039E-3</v>
      </c>
      <c r="P88" s="64">
        <f t="shared" si="40"/>
        <v>1.3035435</v>
      </c>
      <c r="Q88" s="64">
        <f t="shared" si="36"/>
        <v>1.5844753830595553</v>
      </c>
      <c r="R88" s="64">
        <f t="shared" si="41"/>
        <v>-4.7153334437868288E-3</v>
      </c>
      <c r="S88" s="64">
        <f t="shared" si="41"/>
        <v>4.9137480000000004E-2</v>
      </c>
      <c r="T88" s="64">
        <f t="shared" si="37"/>
        <v>5.9283379080661495E-2</v>
      </c>
      <c r="U88" s="64">
        <f t="shared" si="42"/>
        <v>1.8895067513007083E-3</v>
      </c>
      <c r="V88" s="64">
        <f t="shared" si="42"/>
        <v>1.9506479999999995</v>
      </c>
      <c r="W88" s="64">
        <f t="shared" si="42"/>
        <v>2.0853884259594406</v>
      </c>
      <c r="X88" s="29">
        <f>'2.12 rotation +30'!D32</f>
        <v>230.34</v>
      </c>
      <c r="Y88" s="35">
        <f t="shared" si="50"/>
        <v>0.34000000000000341</v>
      </c>
      <c r="Z88" s="29">
        <f>'2.12 rotation +30'!F32*k</f>
        <v>2.8727999999999998</v>
      </c>
      <c r="AA88" s="29">
        <f>'2.12 rotation +30'!G32*k</f>
        <v>1.2390000000000001</v>
      </c>
      <c r="AB88" s="29">
        <f>'2.12 rotation +30'!H32*k</f>
        <v>0.13019999999999998</v>
      </c>
      <c r="AC88" s="29">
        <f>'2.12 rotation +30'!I32/2</f>
        <v>0.13500000000000001</v>
      </c>
      <c r="AD88" s="68">
        <f t="shared" si="43"/>
        <v>1.3186152</v>
      </c>
      <c r="AE88" s="348">
        <f t="shared" si="44"/>
        <v>1.1746559999999999</v>
      </c>
      <c r="AF88" s="68">
        <f t="shared" si="45"/>
        <v>5.8605119999999997E-2</v>
      </c>
      <c r="AG88" s="36">
        <f t="shared" si="51"/>
        <v>1.3186152</v>
      </c>
      <c r="AH88" s="33">
        <f t="shared" si="52"/>
        <v>9.6807915492895873</v>
      </c>
      <c r="AI88" s="33">
        <f t="shared" si="53"/>
        <v>7.5173332665526615E-2</v>
      </c>
      <c r="AJ88" s="36">
        <f t="shared" si="54"/>
        <v>1.1746559999999999</v>
      </c>
      <c r="AK88" s="33">
        <f t="shared" si="55"/>
        <v>1.4283806549892564</v>
      </c>
      <c r="AL88" s="33">
        <f t="shared" si="56"/>
        <v>-6.9027377877066698E-3</v>
      </c>
      <c r="AM88" s="60">
        <f t="shared" si="57"/>
        <v>5.8605119999999997E-2</v>
      </c>
      <c r="AN88" s="60">
        <f t="shared" si="46"/>
        <v>7.1270652654986832E-2</v>
      </c>
      <c r="AO88" s="60">
        <f t="shared" si="58"/>
        <v>-3.7641956645992347E-4</v>
      </c>
      <c r="AP88" s="34">
        <f t="shared" si="47"/>
        <v>1.8383399999999999</v>
      </c>
      <c r="AQ88" s="34">
        <f t="shared" si="59"/>
        <v>2.246234175311363</v>
      </c>
      <c r="AR88" s="10">
        <f t="shared" si="48"/>
        <v>1.5306751046542293</v>
      </c>
      <c r="AS88" s="10">
        <f t="shared" si="60"/>
        <v>1.6487358846785405</v>
      </c>
      <c r="AT88" s="10">
        <f t="shared" si="61"/>
        <v>0.1180607800243112</v>
      </c>
      <c r="AU88" s="10">
        <f>SUM(AT$61:AT88)*5</f>
        <v>94.6499334195681</v>
      </c>
      <c r="AV88" s="10"/>
      <c r="AW88" s="10"/>
      <c r="AX88" s="10"/>
      <c r="AY88" s="10"/>
      <c r="AZ88" s="10"/>
      <c r="BA88" s="11"/>
    </row>
    <row r="89" spans="1:53" x14ac:dyDescent="0.25">
      <c r="A89" s="4">
        <v>145</v>
      </c>
      <c r="B89" s="18">
        <f t="shared" si="38"/>
        <v>2168</v>
      </c>
      <c r="C89" s="39">
        <f t="shared" si="34"/>
        <v>199.4</v>
      </c>
      <c r="D89" s="64">
        <f t="shared" ref="D89:M89" si="88">D53</f>
        <v>0.36000000000001364</v>
      </c>
      <c r="E89" s="64">
        <f t="shared" si="88"/>
        <v>2.4653999999999998</v>
      </c>
      <c r="F89" s="64">
        <f t="shared" si="88"/>
        <v>1.8416999999999999</v>
      </c>
      <c r="G89" s="64">
        <f t="shared" si="88"/>
        <v>0.15329999999999999</v>
      </c>
      <c r="H89" s="64">
        <f t="shared" si="88"/>
        <v>0.17499999999999999</v>
      </c>
      <c r="I89" s="64"/>
      <c r="J89" s="64">
        <f t="shared" si="88"/>
        <v>1.1316185999999999</v>
      </c>
      <c r="K89" s="64">
        <f t="shared" si="88"/>
        <v>1.3038689999999999</v>
      </c>
      <c r="L89" s="64">
        <f t="shared" si="88"/>
        <v>5.0294159999999997E-2</v>
      </c>
      <c r="M89" s="64">
        <f t="shared" si="88"/>
        <v>1.1316185999999999</v>
      </c>
      <c r="N89" s="64">
        <f t="shared" si="35"/>
        <v>8.5224636064140498</v>
      </c>
      <c r="O89" s="64">
        <f t="shared" si="40"/>
        <v>3.2612105508180278E-2</v>
      </c>
      <c r="P89" s="64">
        <f t="shared" si="40"/>
        <v>1.3038689999999999</v>
      </c>
      <c r="Q89" s="64">
        <f t="shared" si="36"/>
        <v>1.583967321996141</v>
      </c>
      <c r="R89" s="64">
        <f t="shared" si="41"/>
        <v>-5.0806106341427792E-4</v>
      </c>
      <c r="S89" s="64">
        <f t="shared" si="41"/>
        <v>5.0294159999999997E-2</v>
      </c>
      <c r="T89" s="64">
        <f t="shared" si="37"/>
        <v>6.0774079839897112E-2</v>
      </c>
      <c r="U89" s="64">
        <f t="shared" si="42"/>
        <v>1.4907007592356164E-3</v>
      </c>
      <c r="V89" s="64">
        <f t="shared" si="42"/>
        <v>1.9468679999999998</v>
      </c>
      <c r="W89" s="64">
        <f t="shared" si="42"/>
        <v>2.340462745204015</v>
      </c>
      <c r="X89" s="29">
        <f>'2.12 rotation +30'!D33</f>
        <v>230.76</v>
      </c>
      <c r="Y89" s="35">
        <f t="shared" si="50"/>
        <v>0.41999999999998749</v>
      </c>
      <c r="Z89" s="29">
        <f>'2.12 rotation +30'!F33*k</f>
        <v>2.8475999999999999</v>
      </c>
      <c r="AA89" s="29">
        <f>'2.12 rotation +30'!G33*k</f>
        <v>1.2558</v>
      </c>
      <c r="AB89" s="29">
        <f>'2.12 rotation +30'!H33*k</f>
        <v>0.13019999999999998</v>
      </c>
      <c r="AC89" s="29">
        <f>'2.12 rotation +30'!I33/2</f>
        <v>0.13500000000000001</v>
      </c>
      <c r="AD89" s="68">
        <f t="shared" si="43"/>
        <v>1.3070484</v>
      </c>
      <c r="AE89" s="348">
        <f t="shared" si="44"/>
        <v>1.174866</v>
      </c>
      <c r="AF89" s="68">
        <f t="shared" si="45"/>
        <v>5.8091040000000004E-2</v>
      </c>
      <c r="AG89" s="36">
        <f t="shared" si="51"/>
        <v>1.3070484</v>
      </c>
      <c r="AH89" s="33">
        <f t="shared" si="52"/>
        <v>9.7346669363864073</v>
      </c>
      <c r="AI89" s="33">
        <f t="shared" si="53"/>
        <v>5.3875387096820049E-2</v>
      </c>
      <c r="AJ89" s="36">
        <f t="shared" si="54"/>
        <v>1.174866</v>
      </c>
      <c r="AK89" s="33">
        <f t="shared" si="55"/>
        <v>1.4273704118146464</v>
      </c>
      <c r="AL89" s="33">
        <f t="shared" si="56"/>
        <v>-1.0102431746099594E-3</v>
      </c>
      <c r="AM89" s="60">
        <f t="shared" si="57"/>
        <v>5.8091040000000004E-2</v>
      </c>
      <c r="AN89" s="60">
        <f t="shared" si="46"/>
        <v>7.0690030447983054E-2</v>
      </c>
      <c r="AO89" s="60">
        <f t="shared" si="58"/>
        <v>-5.8062220700377809E-4</v>
      </c>
      <c r="AP89" s="34">
        <f t="shared" si="47"/>
        <v>1.8348119999999999</v>
      </c>
      <c r="AQ89" s="34">
        <f t="shared" si="59"/>
        <v>2.3070965217151937</v>
      </c>
      <c r="AR89" s="10">
        <f t="shared" si="48"/>
        <v>1.7178996549797472</v>
      </c>
      <c r="AS89" s="10">
        <f t="shared" si="60"/>
        <v>1.6934088469389521</v>
      </c>
      <c r="AT89" s="10">
        <f t="shared" si="61"/>
        <v>-2.4490808040795065E-2</v>
      </c>
      <c r="AU89" s="10">
        <f>SUM(AT$61:AT89)*5</f>
        <v>94.527479379364109</v>
      </c>
      <c r="AV89" s="10"/>
      <c r="AW89" s="10"/>
      <c r="AX89" s="10"/>
      <c r="AY89" s="10"/>
      <c r="AZ89" s="10"/>
      <c r="BA89" s="11"/>
    </row>
    <row r="90" spans="1:53" x14ac:dyDescent="0.25">
      <c r="A90" s="4">
        <v>150</v>
      </c>
      <c r="B90" s="18">
        <f t="shared" si="38"/>
        <v>2173</v>
      </c>
      <c r="C90" s="39">
        <f t="shared" si="34"/>
        <v>199.67</v>
      </c>
      <c r="D90" s="64">
        <f t="shared" ref="D90:M90" si="89">D54</f>
        <v>0.26999999999998181</v>
      </c>
      <c r="E90" s="64">
        <f t="shared" si="89"/>
        <v>2.4780000000000002</v>
      </c>
      <c r="F90" s="64">
        <f t="shared" si="89"/>
        <v>1.8648</v>
      </c>
      <c r="G90" s="64">
        <f t="shared" si="89"/>
        <v>0.15539999999999998</v>
      </c>
      <c r="H90" s="64">
        <f t="shared" si="89"/>
        <v>0.14000000000000001</v>
      </c>
      <c r="I90" s="64"/>
      <c r="J90" s="64">
        <f t="shared" si="89"/>
        <v>1.1374020000000002</v>
      </c>
      <c r="K90" s="64">
        <f t="shared" si="89"/>
        <v>1.315734</v>
      </c>
      <c r="L90" s="64">
        <f t="shared" si="89"/>
        <v>5.0551200000000004E-2</v>
      </c>
      <c r="M90" s="64">
        <f t="shared" si="89"/>
        <v>1.1374020000000002</v>
      </c>
      <c r="N90" s="64">
        <f t="shared" si="35"/>
        <v>8.5566374932344686</v>
      </c>
      <c r="O90" s="64">
        <f t="shared" si="40"/>
        <v>3.4173886820418886E-2</v>
      </c>
      <c r="P90" s="64">
        <f t="shared" si="40"/>
        <v>1.315734</v>
      </c>
      <c r="Q90" s="64">
        <f t="shared" si="36"/>
        <v>1.5957425086403418</v>
      </c>
      <c r="R90" s="64">
        <f t="shared" si="41"/>
        <v>1.1775186644200852E-2</v>
      </c>
      <c r="S90" s="64">
        <f t="shared" si="41"/>
        <v>5.0551200000000004E-2</v>
      </c>
      <c r="T90" s="64">
        <f t="shared" si="37"/>
        <v>6.1294640993790978E-2</v>
      </c>
      <c r="U90" s="64">
        <f t="shared" si="42"/>
        <v>5.2056115389386565E-4</v>
      </c>
      <c r="V90" s="64">
        <f t="shared" si="42"/>
        <v>1.9480440000000001</v>
      </c>
      <c r="W90" s="64">
        <f t="shared" si="42"/>
        <v>2.2645136346184955</v>
      </c>
      <c r="X90" s="29">
        <f>'2.12 rotation +30'!D34</f>
        <v>231.23</v>
      </c>
      <c r="Y90" s="35">
        <f t="shared" si="50"/>
        <v>0.46999999999999886</v>
      </c>
      <c r="Z90" s="29">
        <f>'2.12 rotation +30'!F34*k</f>
        <v>2.8916999999999997</v>
      </c>
      <c r="AA90" s="29">
        <f>'2.12 rotation +30'!G34*k</f>
        <v>1.2201</v>
      </c>
      <c r="AB90" s="29">
        <f>'2.12 rotation +30'!H34*k</f>
        <v>0.13019999999999998</v>
      </c>
      <c r="AC90" s="29">
        <f>'2.12 rotation +30'!I34/2</f>
        <v>0.115</v>
      </c>
      <c r="AD90" s="68">
        <f t="shared" si="43"/>
        <v>1.3272903</v>
      </c>
      <c r="AE90" s="348">
        <f t="shared" si="44"/>
        <v>1.1721044999999999</v>
      </c>
      <c r="AF90" s="68">
        <f t="shared" si="45"/>
        <v>5.8990679999999997E-2</v>
      </c>
      <c r="AG90" s="36">
        <f t="shared" si="51"/>
        <v>1.3272903</v>
      </c>
      <c r="AH90" s="33">
        <f t="shared" si="52"/>
        <v>9.8018100849713417</v>
      </c>
      <c r="AI90" s="33">
        <f t="shared" si="53"/>
        <v>6.7143148584934309E-2</v>
      </c>
      <c r="AJ90" s="36">
        <f t="shared" si="54"/>
        <v>1.1721044999999999</v>
      </c>
      <c r="AK90" s="33">
        <f t="shared" si="55"/>
        <v>1.4244303243647929</v>
      </c>
      <c r="AL90" s="33">
        <f t="shared" si="56"/>
        <v>-2.9400874498535234E-3</v>
      </c>
      <c r="AM90" s="60">
        <f t="shared" si="57"/>
        <v>5.8990679999999997E-2</v>
      </c>
      <c r="AN90" s="60">
        <f t="shared" si="46"/>
        <v>7.148702997301308E-2</v>
      </c>
      <c r="AO90" s="60">
        <f t="shared" si="58"/>
        <v>7.9699952503002602E-4</v>
      </c>
      <c r="AP90" s="34">
        <f t="shared" si="47"/>
        <v>1.8299400000000001</v>
      </c>
      <c r="AQ90" s="34">
        <f t="shared" si="59"/>
        <v>2.3649400606601096</v>
      </c>
      <c r="AR90" s="10">
        <f t="shared" si="48"/>
        <v>1.6621530078099755</v>
      </c>
      <c r="AS90" s="10">
        <f t="shared" si="60"/>
        <v>1.7358660045245204</v>
      </c>
      <c r="AT90" s="10">
        <f t="shared" si="61"/>
        <v>7.3712996714544898E-2</v>
      </c>
      <c r="AU90" s="10">
        <f>SUM(AT$61:AT90)*5</f>
        <v>94.896044362936834</v>
      </c>
      <c r="AV90" s="10"/>
      <c r="AW90" s="10"/>
      <c r="AX90" s="10"/>
      <c r="AY90" s="10"/>
      <c r="AZ90" s="10"/>
      <c r="BA90" s="11"/>
    </row>
    <row r="91" spans="1:53" x14ac:dyDescent="0.25">
      <c r="L91" s="1"/>
      <c r="Z91" s="29"/>
    </row>
    <row r="92" spans="1:53" x14ac:dyDescent="0.25">
      <c r="L92" s="1"/>
    </row>
    <row r="93" spans="1:53" ht="18.75" x14ac:dyDescent="0.3">
      <c r="C93" s="361" t="s">
        <v>19</v>
      </c>
      <c r="D93" s="361"/>
      <c r="E93" s="361"/>
      <c r="F93" s="361"/>
      <c r="G93" s="361"/>
      <c r="H93" s="361"/>
      <c r="I93" s="361"/>
      <c r="J93" s="361"/>
      <c r="K93" s="361"/>
      <c r="L93" s="361"/>
      <c r="M93" s="361"/>
      <c r="N93" s="361"/>
      <c r="O93" s="361"/>
      <c r="P93" s="361"/>
      <c r="Q93" s="361"/>
      <c r="R93" s="361"/>
      <c r="S93" s="361"/>
      <c r="T93" s="361"/>
      <c r="U93" s="361"/>
      <c r="V93" s="361"/>
      <c r="W93" s="361"/>
      <c r="X93" s="362" t="s">
        <v>58</v>
      </c>
      <c r="Y93" s="362"/>
      <c r="Z93" s="362"/>
      <c r="AA93" s="362"/>
      <c r="AB93" s="362"/>
      <c r="AC93" s="362"/>
      <c r="AD93" s="362"/>
      <c r="AE93" s="362"/>
      <c r="AF93" s="362"/>
      <c r="AG93" s="362"/>
      <c r="AH93" s="362"/>
      <c r="AI93" s="362"/>
      <c r="AJ93" s="362"/>
      <c r="AK93" s="362"/>
      <c r="AL93" s="362"/>
      <c r="AM93" s="362"/>
      <c r="AN93" s="362"/>
      <c r="AO93" s="362"/>
      <c r="AP93" s="362"/>
      <c r="AQ93" s="362"/>
      <c r="AR93" s="37"/>
      <c r="AS93" s="37"/>
      <c r="AT93" s="37"/>
      <c r="AU93" s="38"/>
      <c r="AV93" s="38"/>
      <c r="AW93" s="38"/>
      <c r="AX93" s="38"/>
      <c r="AY93" s="38"/>
      <c r="AZ93" s="38"/>
    </row>
    <row r="94" spans="1:53" ht="135" x14ac:dyDescent="0.25">
      <c r="A94" s="13" t="s">
        <v>4</v>
      </c>
      <c r="B94" s="14" t="s">
        <v>0</v>
      </c>
      <c r="C94" s="58" t="s">
        <v>7</v>
      </c>
      <c r="D94" s="5" t="s">
        <v>6</v>
      </c>
      <c r="E94" s="21" t="s">
        <v>41</v>
      </c>
      <c r="F94" s="58" t="s">
        <v>42</v>
      </c>
      <c r="G94" s="58" t="s">
        <v>43</v>
      </c>
      <c r="H94" s="58" t="s">
        <v>408</v>
      </c>
      <c r="I94" s="58"/>
      <c r="J94" s="58" t="s">
        <v>39</v>
      </c>
      <c r="K94" s="58" t="s">
        <v>40</v>
      </c>
      <c r="L94" s="58" t="s">
        <v>44</v>
      </c>
      <c r="M94" s="58" t="s">
        <v>36</v>
      </c>
      <c r="N94" s="15" t="s">
        <v>8</v>
      </c>
      <c r="O94" s="5" t="s">
        <v>11</v>
      </c>
      <c r="P94" s="5" t="s">
        <v>38</v>
      </c>
      <c r="Q94" s="15" t="s">
        <v>33</v>
      </c>
      <c r="R94" s="5" t="s">
        <v>34</v>
      </c>
      <c r="S94" s="58" t="s">
        <v>45</v>
      </c>
      <c r="T94" s="15" t="s">
        <v>46</v>
      </c>
      <c r="U94" s="5" t="s">
        <v>32</v>
      </c>
      <c r="V94" s="5" t="s">
        <v>24</v>
      </c>
      <c r="W94" s="5" t="s">
        <v>1</v>
      </c>
      <c r="X94" s="26" t="s">
        <v>5</v>
      </c>
      <c r="Y94" s="26" t="s">
        <v>6</v>
      </c>
      <c r="Z94" s="27" t="s">
        <v>41</v>
      </c>
      <c r="AA94" s="59" t="s">
        <v>42</v>
      </c>
      <c r="AB94" s="59" t="s">
        <v>43</v>
      </c>
      <c r="AC94" s="59" t="s">
        <v>408</v>
      </c>
      <c r="AD94" s="59" t="s">
        <v>39</v>
      </c>
      <c r="AE94" s="59" t="s">
        <v>40</v>
      </c>
      <c r="AF94" s="59" t="s">
        <v>44</v>
      </c>
      <c r="AG94" s="67" t="s">
        <v>36</v>
      </c>
      <c r="AH94" s="26" t="s">
        <v>8</v>
      </c>
      <c r="AI94" s="28" t="s">
        <v>11</v>
      </c>
      <c r="AJ94" s="28" t="s">
        <v>38</v>
      </c>
      <c r="AK94" s="26" t="s">
        <v>33</v>
      </c>
      <c r="AL94" s="28" t="s">
        <v>34</v>
      </c>
      <c r="AM94" s="28" t="s">
        <v>47</v>
      </c>
      <c r="AN94" s="26" t="s">
        <v>46</v>
      </c>
      <c r="AO94" s="28" t="s">
        <v>32</v>
      </c>
      <c r="AP94" s="28" t="s">
        <v>24</v>
      </c>
      <c r="AQ94" s="26" t="s">
        <v>1</v>
      </c>
      <c r="AR94" s="6" t="str">
        <f>"Climate benefit " &amp;C93 &amp; " ton CO2/ha"</f>
        <v>Climate benefit BAU 95% ton CO2/ha</v>
      </c>
      <c r="AS94" s="6" t="str">
        <f>"Climate benefit "&amp;AU93 &amp; " ton CO2/ha"</f>
        <v>Climate benefit  ton CO2/ha</v>
      </c>
      <c r="AT94" s="6" t="str">
        <f>"Diff "&amp;C93&amp;" and "&amp;AU93 &amp; " ton CO2/ha/year"</f>
        <v>Diff BAU 95% and  ton CO2/ha/year</v>
      </c>
      <c r="AU94" s="16" t="s">
        <v>12</v>
      </c>
      <c r="AV94" s="16"/>
      <c r="AW94" s="16"/>
      <c r="AX94" s="6"/>
    </row>
    <row r="95" spans="1:53" x14ac:dyDescent="0.25">
      <c r="A95" s="4">
        <v>0</v>
      </c>
      <c r="B95" s="4">
        <v>2023</v>
      </c>
      <c r="C95" s="39">
        <f t="shared" ref="C95:C125" si="90">C24</f>
        <v>187.18</v>
      </c>
      <c r="D95" s="17"/>
      <c r="E95" s="17"/>
      <c r="F95" s="17"/>
      <c r="G95" s="17"/>
      <c r="H95" s="17"/>
      <c r="I95" s="17"/>
      <c r="J95" s="17"/>
      <c r="K95" s="17"/>
      <c r="L95" s="17"/>
      <c r="M95" s="17"/>
      <c r="N95" s="66">
        <f t="shared" ref="N95:N125" si="91">N24</f>
        <v>15</v>
      </c>
      <c r="O95" s="8"/>
      <c r="P95" s="8"/>
      <c r="Q95" s="66">
        <f t="shared" ref="Q95:Q125" si="92">Q24</f>
        <v>1.5</v>
      </c>
      <c r="R95" s="8"/>
      <c r="S95" s="8"/>
      <c r="T95" s="66">
        <f t="shared" ref="T95:T125" si="93">T24</f>
        <v>0.05</v>
      </c>
      <c r="U95" s="8"/>
      <c r="V95" s="9"/>
      <c r="W95" s="9"/>
      <c r="X95" s="29">
        <f>'2.4 Set aside x3'!D4</f>
        <v>187.25</v>
      </c>
      <c r="Y95" s="30"/>
      <c r="Z95" s="29"/>
      <c r="AA95" s="31"/>
      <c r="AB95" s="31"/>
      <c r="AC95" s="31"/>
      <c r="AD95" s="31"/>
      <c r="AE95" s="31"/>
      <c r="AF95" s="31"/>
      <c r="AG95" s="31"/>
      <c r="AH95" s="32">
        <f>AH24</f>
        <v>15</v>
      </c>
      <c r="AI95" s="33"/>
      <c r="AJ95" s="33"/>
      <c r="AK95" s="32">
        <f>AK24</f>
        <v>1.5</v>
      </c>
      <c r="AL95" s="33"/>
      <c r="AM95" s="33"/>
      <c r="AN95" s="32">
        <f>AN24</f>
        <v>0.05</v>
      </c>
      <c r="AO95" s="33"/>
      <c r="AP95" s="34"/>
      <c r="AQ95" s="34"/>
      <c r="AT95">
        <v>0</v>
      </c>
      <c r="AU95">
        <v>0</v>
      </c>
    </row>
    <row r="96" spans="1:53" x14ac:dyDescent="0.25">
      <c r="A96" s="4">
        <v>5</v>
      </c>
      <c r="B96" s="18">
        <f t="shared" ref="B96:B125" si="94">B95+5</f>
        <v>2028</v>
      </c>
      <c r="C96" s="39">
        <f t="shared" si="90"/>
        <v>187.12</v>
      </c>
      <c r="D96" s="22">
        <f>C96-C95</f>
        <v>-6.0000000000002274E-2</v>
      </c>
      <c r="E96" s="64">
        <f>Z25</f>
        <v>1.9130999999999998</v>
      </c>
      <c r="F96" s="64">
        <f>AA25</f>
        <v>1.3965000000000001</v>
      </c>
      <c r="G96" s="64">
        <f>AB25</f>
        <v>0.11760000000000001</v>
      </c>
      <c r="H96" s="64">
        <f>AC25</f>
        <v>0.11</v>
      </c>
      <c r="I96" s="64"/>
      <c r="J96" s="64">
        <f>AD25</f>
        <v>0.87811289999999997</v>
      </c>
      <c r="K96" s="64">
        <f>AE25</f>
        <v>0.99937950000000009</v>
      </c>
      <c r="L96" s="64">
        <f>AF25</f>
        <v>3.9027239999999998E-2</v>
      </c>
      <c r="M96" s="64">
        <f t="shared" ref="M96:M125" si="95">M25</f>
        <v>1.1402937</v>
      </c>
      <c r="N96" s="64">
        <f t="shared" si="91"/>
        <v>14.198552149441863</v>
      </c>
      <c r="O96" s="64">
        <f t="shared" ref="O96:P125" si="96">O25</f>
        <v>-0.80144785055813728</v>
      </c>
      <c r="P96" s="64">
        <f t="shared" si="96"/>
        <v>1.2342854999999999</v>
      </c>
      <c r="Q96" s="64">
        <f t="shared" si="92"/>
        <v>1.4994505429449552</v>
      </c>
      <c r="R96" s="64">
        <f t="shared" ref="R96:S125" si="97">R25</f>
        <v>-5.49457055044833E-4</v>
      </c>
      <c r="S96" s="64">
        <f t="shared" si="97"/>
        <v>5.0679719999999998E-2</v>
      </c>
      <c r="T96" s="64">
        <f t="shared" si="93"/>
        <v>5.9518554764831845E-2</v>
      </c>
      <c r="U96" s="64">
        <f t="shared" ref="U96:W125" si="98">U25</f>
        <v>9.5185547648318422E-3</v>
      </c>
      <c r="V96" s="64">
        <f t="shared" si="98"/>
        <v>1.8515699999999995</v>
      </c>
      <c r="W96" s="64">
        <f t="shared" si="98"/>
        <v>0.99909124715164688</v>
      </c>
      <c r="X96" s="29">
        <f>'2.4 Set aside x3'!D5</f>
        <v>191.17</v>
      </c>
      <c r="Y96" s="35">
        <f>X96-X95</f>
        <v>3.9199999999999875</v>
      </c>
      <c r="Z96" s="29">
        <f>'2.4 Set aside x3'!F5*k</f>
        <v>0.77910000000000001</v>
      </c>
      <c r="AA96" s="29">
        <f>'2.4 Set aside x3'!G5*k</f>
        <v>0.82530000000000003</v>
      </c>
      <c r="AB96" s="29">
        <f>'2.4 Set aside x3'!H5*k</f>
        <v>6.0899999999999996E-2</v>
      </c>
      <c r="AC96" s="29">
        <f>'2.4 Set aside x3'!I5/2</f>
        <v>0.06</v>
      </c>
      <c r="AD96" s="68">
        <f>p*Z96</f>
        <v>0.35760690000000001</v>
      </c>
      <c r="AE96" s="348">
        <f t="shared" ref="AE96:AE125" si="99">AA96*paperpulp+Z96*(ppaperboard+papertimb)</f>
        <v>0.50449350000000004</v>
      </c>
      <c r="AF96" s="68">
        <f>Z96*pboard</f>
        <v>1.5893640000000001E-2</v>
      </c>
      <c r="AG96" s="33">
        <f>AD96</f>
        <v>0.35760690000000001</v>
      </c>
      <c r="AH96" s="33">
        <f t="shared" ref="AH96:AH125" si="100">AH95*EXP(-qsawn*5)+AG96</f>
        <v>13.415865349441862</v>
      </c>
      <c r="AI96" s="33">
        <f>AH96-AH95</f>
        <v>-1.5841346505581377</v>
      </c>
      <c r="AJ96" s="36">
        <f>AE96</f>
        <v>0.50449350000000004</v>
      </c>
      <c r="AK96" s="33">
        <f t="shared" ref="AK96:AK125" si="101">AK95*EXP(-qpap*5)+AJ96</f>
        <v>0.76965854294495539</v>
      </c>
      <c r="AL96" s="33">
        <f>AK96-AK95</f>
        <v>-0.73034145705504461</v>
      </c>
      <c r="AM96" s="60">
        <f>AF96</f>
        <v>1.5893640000000001E-2</v>
      </c>
      <c r="AN96" s="60">
        <f>AN95*EXP(-qpap*5)+AM96</f>
        <v>2.4732474764831848E-2</v>
      </c>
      <c r="AO96" s="60">
        <f>AN96-AN95</f>
        <v>-2.5267525235168155E-2</v>
      </c>
      <c r="AP96" s="34">
        <f t="shared" ref="AP96:AP125" si="102">(AA96+Z96+AB96+AC96)*SFtot</f>
        <v>0.72462599999999999</v>
      </c>
      <c r="AQ96" s="34">
        <f>Y96+AP96+AL96+AO96+AI96</f>
        <v>2.3048823671516367</v>
      </c>
      <c r="AR96" s="10">
        <f t="shared" ref="AR96:AR125" si="103">W96*3.67/5</f>
        <v>0.73333297540930875</v>
      </c>
      <c r="AS96" s="10">
        <f>AQ96*3.67/5</f>
        <v>1.6917836574893013</v>
      </c>
      <c r="AT96" s="10">
        <f>(AS96-AR96)</f>
        <v>0.95845068207999251</v>
      </c>
      <c r="AU96" s="10">
        <f>SUM(AT$96:AT96)*5</f>
        <v>4.7922534103999626</v>
      </c>
      <c r="AV96" s="10"/>
      <c r="AW96" s="10"/>
      <c r="AX96" s="10"/>
      <c r="AZ96" s="10"/>
    </row>
    <row r="97" spans="1:54" x14ac:dyDescent="0.25">
      <c r="A97" s="4">
        <v>10</v>
      </c>
      <c r="B97" s="18">
        <f t="shared" si="94"/>
        <v>2033</v>
      </c>
      <c r="C97" s="39">
        <f t="shared" si="90"/>
        <v>187.21</v>
      </c>
      <c r="D97" s="22">
        <f t="shared" ref="D97:D125" si="104">C97-C96</f>
        <v>9.0000000000003411E-2</v>
      </c>
      <c r="E97" s="64">
        <f t="shared" ref="E97:L106" si="105">E26</f>
        <v>2.3519999999999999</v>
      </c>
      <c r="F97" s="64">
        <f t="shared" si="105"/>
        <v>1.7094</v>
      </c>
      <c r="G97" s="64">
        <f t="shared" si="105"/>
        <v>0.14280000000000001</v>
      </c>
      <c r="H97" s="64">
        <f t="shared" si="105"/>
        <v>0.16</v>
      </c>
      <c r="I97" s="64"/>
      <c r="J97" s="64">
        <f t="shared" si="105"/>
        <v>1.0795680000000001</v>
      </c>
      <c r="K97" s="64">
        <f t="shared" si="105"/>
        <v>1.2258119999999999</v>
      </c>
      <c r="L97" s="64">
        <f t="shared" si="105"/>
        <v>4.7980800000000004E-2</v>
      </c>
      <c r="M97" s="64">
        <f t="shared" si="95"/>
        <v>1.0795680000000001</v>
      </c>
      <c r="N97" s="64">
        <f t="shared" si="91"/>
        <v>13.440125571686007</v>
      </c>
      <c r="O97" s="64">
        <f t="shared" si="96"/>
        <v>-0.75842657775585565</v>
      </c>
      <c r="P97" s="64">
        <f t="shared" si="96"/>
        <v>1.2258119999999999</v>
      </c>
      <c r="Q97" s="64">
        <f t="shared" si="92"/>
        <v>1.4908799117425571</v>
      </c>
      <c r="R97" s="64">
        <f t="shared" si="97"/>
        <v>-8.5706312023980935E-3</v>
      </c>
      <c r="S97" s="64">
        <f t="shared" si="97"/>
        <v>4.7980800000000004E-2</v>
      </c>
      <c r="T97" s="64">
        <f t="shared" si="93"/>
        <v>5.8502293420158877E-2</v>
      </c>
      <c r="U97" s="64">
        <f t="shared" si="98"/>
        <v>-1.0162613446729682E-3</v>
      </c>
      <c r="V97" s="64">
        <f t="shared" si="98"/>
        <v>1.832964</v>
      </c>
      <c r="W97" s="64">
        <f t="shared" si="98"/>
        <v>1.1549505296970768</v>
      </c>
      <c r="X97" s="29">
        <f>'2.4 Set aside x3'!D6</f>
        <v>195.73</v>
      </c>
      <c r="Y97" s="35">
        <f t="shared" ref="Y97:Y125" si="106">X97-X96</f>
        <v>4.5600000000000023</v>
      </c>
      <c r="Z97" s="29">
        <f>'2.4 Set aside x3'!F6*k</f>
        <v>1.218</v>
      </c>
      <c r="AA97" s="29">
        <f>'2.4 Set aside x3'!G6*k</f>
        <v>1.1759999999999999</v>
      </c>
      <c r="AB97" s="29">
        <f>'2.4 Set aside x3'!H6*k</f>
        <v>9.0299999999999991E-2</v>
      </c>
      <c r="AC97" s="29">
        <f>'2.4 Set aside x3'!I6/2</f>
        <v>0.125</v>
      </c>
      <c r="AD97" s="68">
        <f t="shared" ref="AD97:AD125" si="107">p*Z97</f>
        <v>0.55906200000000006</v>
      </c>
      <c r="AE97" s="348">
        <f t="shared" si="99"/>
        <v>0.74529000000000001</v>
      </c>
      <c r="AF97" s="68">
        <f t="shared" ref="AF97:AF125" si="108">Z97*pboard</f>
        <v>2.48472E-2</v>
      </c>
      <c r="AG97" s="33">
        <f t="shared" ref="AG97:AG125" si="109">AD97</f>
        <v>0.55906200000000006</v>
      </c>
      <c r="AH97" s="33">
        <f t="shared" si="100"/>
        <v>12.238251137061567</v>
      </c>
      <c r="AI97" s="33">
        <f t="shared" ref="AI97:AI125" si="110">AH97-AH96</f>
        <v>-1.1776142123802948</v>
      </c>
      <c r="AJ97" s="36">
        <f t="shared" ref="AJ97:AJ125" si="111">AE97</f>
        <v>0.74529000000000001</v>
      </c>
      <c r="AK97" s="33">
        <f t="shared" si="101"/>
        <v>0.88134769372863397</v>
      </c>
      <c r="AL97" s="33">
        <f t="shared" ref="AL97:AL125" si="112">AK97-AK96</f>
        <v>0.11168915078367858</v>
      </c>
      <c r="AM97" s="60">
        <f t="shared" ref="AM97:AM125" si="113">AF97</f>
        <v>2.48472E-2</v>
      </c>
      <c r="AN97" s="60">
        <f t="shared" ref="AN97:AN125" si="114">AN96*EXP(-qpap*5)+AM97</f>
        <v>2.921932515543444E-2</v>
      </c>
      <c r="AO97" s="60">
        <f t="shared" ref="AO97:AO125" si="115">AN97-AN96</f>
        <v>4.4868503906025925E-3</v>
      </c>
      <c r="AP97" s="34">
        <f t="shared" si="102"/>
        <v>1.095906</v>
      </c>
      <c r="AQ97" s="34">
        <f t="shared" ref="AQ97:AQ125" si="116">Y97+AP97+AL97+AO97+AI97</f>
        <v>4.5944677887939882</v>
      </c>
      <c r="AR97" s="10">
        <f t="shared" si="103"/>
        <v>0.84773368879765432</v>
      </c>
      <c r="AS97" s="10">
        <f t="shared" ref="AS97:AS125" si="117">AQ97*3.67/5</f>
        <v>3.3723393569747868</v>
      </c>
      <c r="AT97" s="10">
        <f t="shared" ref="AT97:AT125" si="118">(AS97-AR97)</f>
        <v>2.5246056681771325</v>
      </c>
      <c r="AU97" s="10">
        <f>SUM(AT$96:AT97)*5</f>
        <v>17.415281751285626</v>
      </c>
      <c r="AV97" s="10"/>
      <c r="AW97" s="10"/>
      <c r="AX97" s="10"/>
      <c r="AZ97" s="10"/>
    </row>
    <row r="98" spans="1:54" x14ac:dyDescent="0.25">
      <c r="A98" s="4">
        <v>15</v>
      </c>
      <c r="B98" s="18">
        <f t="shared" si="94"/>
        <v>2038</v>
      </c>
      <c r="C98" s="39">
        <f t="shared" si="90"/>
        <v>187.3</v>
      </c>
      <c r="D98" s="22">
        <f t="shared" si="104"/>
        <v>9.0000000000003411E-2</v>
      </c>
      <c r="E98" s="64">
        <f t="shared" si="105"/>
        <v>2.1923999999999997</v>
      </c>
      <c r="F98" s="64">
        <f t="shared" si="105"/>
        <v>1.6862999999999999</v>
      </c>
      <c r="G98" s="64">
        <f t="shared" si="105"/>
        <v>0.1386</v>
      </c>
      <c r="H98" s="64">
        <f t="shared" si="105"/>
        <v>0.12</v>
      </c>
      <c r="I98" s="64"/>
      <c r="J98" s="64">
        <f t="shared" si="105"/>
        <v>1.0063115999999999</v>
      </c>
      <c r="K98" s="64">
        <f t="shared" si="105"/>
        <v>1.1779319999999998</v>
      </c>
      <c r="L98" s="64">
        <f t="shared" si="105"/>
        <v>4.4724959999999994E-2</v>
      </c>
      <c r="M98" s="64">
        <f t="shared" si="95"/>
        <v>1.0063115999999999</v>
      </c>
      <c r="N98" s="64">
        <f t="shared" si="91"/>
        <v>12.706620487201896</v>
      </c>
      <c r="O98" s="64">
        <f t="shared" si="96"/>
        <v>-0.73350508448411134</v>
      </c>
      <c r="P98" s="64">
        <f t="shared" si="96"/>
        <v>1.1779319999999998</v>
      </c>
      <c r="Q98" s="64">
        <f t="shared" si="92"/>
        <v>1.4414848238819906</v>
      </c>
      <c r="R98" s="64">
        <f t="shared" si="97"/>
        <v>-4.9395087860566456E-2</v>
      </c>
      <c r="S98" s="64">
        <f t="shared" si="97"/>
        <v>4.4724959999999994E-2</v>
      </c>
      <c r="T98" s="64">
        <f t="shared" si="93"/>
        <v>5.5066802098089868E-2</v>
      </c>
      <c r="U98" s="64">
        <f t="shared" si="98"/>
        <v>-3.4354913220690092E-3</v>
      </c>
      <c r="V98" s="64">
        <f t="shared" si="98"/>
        <v>1.7376659999999999</v>
      </c>
      <c r="W98" s="64">
        <f t="shared" si="98"/>
        <v>1.0413303363332564</v>
      </c>
      <c r="X98" s="29">
        <f>'2.4 Set aside x3'!D7</f>
        <v>199.33</v>
      </c>
      <c r="Y98" s="35">
        <f t="shared" si="106"/>
        <v>3.6000000000000227</v>
      </c>
      <c r="Z98" s="29">
        <f>'2.4 Set aside x3'!F7*k</f>
        <v>1.5392999999999999</v>
      </c>
      <c r="AA98" s="29">
        <f>'2.4 Set aside x3'!G7*k</f>
        <v>1.3356000000000001</v>
      </c>
      <c r="AB98" s="29">
        <f>'2.4 Set aside x3'!H7*k</f>
        <v>0.105</v>
      </c>
      <c r="AC98" s="29">
        <f>'2.4 Set aside x3'!I7/2</f>
        <v>0.09</v>
      </c>
      <c r="AD98" s="68">
        <f t="shared" si="107"/>
        <v>0.70653869999999996</v>
      </c>
      <c r="AE98" s="348">
        <f t="shared" si="99"/>
        <v>0.88465650000000007</v>
      </c>
      <c r="AF98" s="68">
        <f t="shared" si="108"/>
        <v>3.1401720000000001E-2</v>
      </c>
      <c r="AG98" s="33">
        <f t="shared" si="109"/>
        <v>0.70653869999999996</v>
      </c>
      <c r="AH98" s="33">
        <f t="shared" si="100"/>
        <v>11.360555121128378</v>
      </c>
      <c r="AI98" s="33">
        <f t="shared" si="110"/>
        <v>-0.87769601593318924</v>
      </c>
      <c r="AJ98" s="36">
        <f t="shared" si="111"/>
        <v>0.88465650000000007</v>
      </c>
      <c r="AK98" s="33">
        <f t="shared" si="101"/>
        <v>1.0404582327046605</v>
      </c>
      <c r="AL98" s="33">
        <f t="shared" si="112"/>
        <v>0.15911053897602656</v>
      </c>
      <c r="AM98" s="60">
        <f t="shared" si="113"/>
        <v>3.1401720000000001E-2</v>
      </c>
      <c r="AN98" s="60">
        <f t="shared" si="114"/>
        <v>3.6567015739775596E-2</v>
      </c>
      <c r="AO98" s="60">
        <f t="shared" si="115"/>
        <v>7.3476905843411558E-3</v>
      </c>
      <c r="AP98" s="34">
        <f t="shared" si="102"/>
        <v>1.289358</v>
      </c>
      <c r="AQ98" s="34">
        <f t="shared" si="116"/>
        <v>4.1781202136272011</v>
      </c>
      <c r="AR98" s="10">
        <f t="shared" si="103"/>
        <v>0.76433646686861023</v>
      </c>
      <c r="AS98" s="10">
        <f t="shared" si="117"/>
        <v>3.0667402368023655</v>
      </c>
      <c r="AT98" s="10">
        <f t="shared" si="118"/>
        <v>2.3024037699337554</v>
      </c>
      <c r="AU98" s="10">
        <f>SUM(AT$96:AT98)*5</f>
        <v>28.9273006009544</v>
      </c>
      <c r="AV98" s="10"/>
      <c r="AW98" s="10"/>
      <c r="AX98" s="10"/>
      <c r="AZ98" s="10"/>
    </row>
    <row r="99" spans="1:54" x14ac:dyDescent="0.25">
      <c r="A99" s="4">
        <v>20</v>
      </c>
      <c r="B99" s="18">
        <f t="shared" si="94"/>
        <v>2043</v>
      </c>
      <c r="C99" s="39">
        <f t="shared" si="90"/>
        <v>187.56</v>
      </c>
      <c r="D99" s="22">
        <f t="shared" si="104"/>
        <v>0.25999999999999091</v>
      </c>
      <c r="E99" s="64">
        <f t="shared" si="105"/>
        <v>2.0055000000000001</v>
      </c>
      <c r="F99" s="64">
        <f t="shared" si="105"/>
        <v>1.8837000000000002</v>
      </c>
      <c r="G99" s="64">
        <f t="shared" si="105"/>
        <v>0.14489999999999997</v>
      </c>
      <c r="H99" s="64">
        <f t="shared" si="105"/>
        <v>0.13500000000000001</v>
      </c>
      <c r="I99" s="64"/>
      <c r="J99" s="64">
        <f t="shared" si="105"/>
        <v>0.92052450000000008</v>
      </c>
      <c r="K99" s="64">
        <f t="shared" si="105"/>
        <v>1.2071535</v>
      </c>
      <c r="L99" s="64">
        <f t="shared" si="105"/>
        <v>4.0912200000000003E-2</v>
      </c>
      <c r="M99" s="64">
        <f t="shared" si="95"/>
        <v>0.92052450000000008</v>
      </c>
      <c r="N99" s="64">
        <f t="shared" si="91"/>
        <v>11.982280122723683</v>
      </c>
      <c r="O99" s="64">
        <f t="shared" si="96"/>
        <v>-0.72434036447821271</v>
      </c>
      <c r="P99" s="64">
        <f t="shared" si="96"/>
        <v>1.2071535</v>
      </c>
      <c r="Q99" s="64">
        <f t="shared" si="92"/>
        <v>1.461974423486113</v>
      </c>
      <c r="R99" s="64">
        <f t="shared" si="97"/>
        <v>2.0489599604122333E-2</v>
      </c>
      <c r="S99" s="64">
        <f t="shared" si="97"/>
        <v>4.0912200000000003E-2</v>
      </c>
      <c r="T99" s="64">
        <f t="shared" si="93"/>
        <v>5.064672729545424E-2</v>
      </c>
      <c r="U99" s="64">
        <f t="shared" si="98"/>
        <v>-4.4200748026356276E-3</v>
      </c>
      <c r="V99" s="64">
        <f t="shared" si="98"/>
        <v>1.7510220000000001</v>
      </c>
      <c r="W99" s="64">
        <f t="shared" si="98"/>
        <v>1.3027511603232647</v>
      </c>
      <c r="X99" s="29">
        <f>'2.4 Set aside x3'!D8</f>
        <v>202.33</v>
      </c>
      <c r="Y99" s="35">
        <f t="shared" si="106"/>
        <v>3</v>
      </c>
      <c r="Z99" s="29">
        <f>'2.4 Set aside x3'!F8*k</f>
        <v>1.575</v>
      </c>
      <c r="AA99" s="29">
        <f>'2.4 Set aside x3'!G8*k</f>
        <v>1.6254</v>
      </c>
      <c r="AB99" s="29">
        <f>'2.4 Set aside x3'!H8*k</f>
        <v>0.12179999999999999</v>
      </c>
      <c r="AC99" s="29">
        <f>'2.4 Set aside x3'!I8/2</f>
        <v>0.06</v>
      </c>
      <c r="AD99" s="68">
        <f t="shared" si="107"/>
        <v>0.72292500000000004</v>
      </c>
      <c r="AE99" s="348">
        <f t="shared" si="99"/>
        <v>1.0035270000000001</v>
      </c>
      <c r="AF99" s="68">
        <f t="shared" si="108"/>
        <v>3.2129999999999999E-2</v>
      </c>
      <c r="AG99" s="33">
        <f t="shared" si="109"/>
        <v>0.72292500000000004</v>
      </c>
      <c r="AH99" s="33">
        <f t="shared" si="100"/>
        <v>10.612862660054978</v>
      </c>
      <c r="AI99" s="33">
        <f t="shared" si="110"/>
        <v>-0.74769246107340059</v>
      </c>
      <c r="AJ99" s="36">
        <f t="shared" si="111"/>
        <v>1.0035270000000001</v>
      </c>
      <c r="AK99" s="33">
        <f t="shared" si="101"/>
        <v>1.1874557679717093</v>
      </c>
      <c r="AL99" s="33">
        <f t="shared" si="112"/>
        <v>0.14699753526704873</v>
      </c>
      <c r="AM99" s="60">
        <f t="shared" si="113"/>
        <v>3.2129999999999999E-2</v>
      </c>
      <c r="AN99" s="60">
        <f t="shared" si="114"/>
        <v>3.8594196199337634E-2</v>
      </c>
      <c r="AO99" s="60">
        <f t="shared" si="115"/>
        <v>2.0271804595620377E-3</v>
      </c>
      <c r="AP99" s="34">
        <f t="shared" si="102"/>
        <v>1.4205239999999999</v>
      </c>
      <c r="AQ99" s="34">
        <f t="shared" si="116"/>
        <v>3.8218562546532109</v>
      </c>
      <c r="AR99" s="10">
        <f t="shared" si="103"/>
        <v>0.95621935167727623</v>
      </c>
      <c r="AS99" s="10">
        <f t="shared" si="117"/>
        <v>2.8052424909154565</v>
      </c>
      <c r="AT99" s="10">
        <f t="shared" si="118"/>
        <v>1.8490231392381804</v>
      </c>
      <c r="AU99" s="10">
        <f>SUM(AT$96:AT99)*5</f>
        <v>38.172416297145304</v>
      </c>
      <c r="AV99" s="10"/>
      <c r="AW99" s="10"/>
      <c r="AX99" s="10"/>
      <c r="AZ99" s="10"/>
    </row>
    <row r="100" spans="1:54" x14ac:dyDescent="0.25">
      <c r="A100" s="4">
        <v>25</v>
      </c>
      <c r="B100" s="18">
        <f t="shared" si="94"/>
        <v>2048</v>
      </c>
      <c r="C100" s="39">
        <f t="shared" si="90"/>
        <v>188.29</v>
      </c>
      <c r="D100" s="22">
        <f t="shared" si="104"/>
        <v>0.72999999999998977</v>
      </c>
      <c r="E100" s="64">
        <f t="shared" si="105"/>
        <v>2.0705999999999998</v>
      </c>
      <c r="F100" s="64">
        <f t="shared" si="105"/>
        <v>1.9047000000000001</v>
      </c>
      <c r="G100" s="64">
        <f t="shared" si="105"/>
        <v>0.14699999999999999</v>
      </c>
      <c r="H100" s="64">
        <f t="shared" si="105"/>
        <v>0.155</v>
      </c>
      <c r="I100" s="64"/>
      <c r="J100" s="64">
        <f t="shared" si="105"/>
        <v>0.95040539999999996</v>
      </c>
      <c r="K100" s="64">
        <f t="shared" si="105"/>
        <v>1.2310829999999999</v>
      </c>
      <c r="L100" s="64">
        <f t="shared" si="105"/>
        <v>4.2240239999999998E-2</v>
      </c>
      <c r="M100" s="64">
        <f t="shared" si="95"/>
        <v>0.95040539999999996</v>
      </c>
      <c r="N100" s="64">
        <f t="shared" si="91"/>
        <v>11.381586110409053</v>
      </c>
      <c r="O100" s="64">
        <f t="shared" si="96"/>
        <v>-0.60069401231463004</v>
      </c>
      <c r="P100" s="64">
        <f t="shared" si="96"/>
        <v>1.2310829999999999</v>
      </c>
      <c r="Q100" s="64">
        <f t="shared" si="92"/>
        <v>1.4895260071920808</v>
      </c>
      <c r="R100" s="64">
        <f t="shared" si="97"/>
        <v>2.7551583705967886E-2</v>
      </c>
      <c r="S100" s="64">
        <f t="shared" si="97"/>
        <v>4.2240239999999998E-2</v>
      </c>
      <c r="T100" s="64">
        <f t="shared" si="93"/>
        <v>5.1193401078880374E-2</v>
      </c>
      <c r="U100" s="64">
        <f t="shared" si="98"/>
        <v>5.4667378342613399E-4</v>
      </c>
      <c r="V100" s="64">
        <f t="shared" si="98"/>
        <v>1.7964660000000001</v>
      </c>
      <c r="W100" s="64">
        <f t="shared" si="98"/>
        <v>1.9538702451747541</v>
      </c>
      <c r="X100" s="29">
        <f>'2.4 Set aside x3'!D9</f>
        <v>204.85</v>
      </c>
      <c r="Y100" s="35">
        <f t="shared" si="106"/>
        <v>2.5199999999999818</v>
      </c>
      <c r="Z100" s="29">
        <f>'2.4 Set aside x3'!F9*k</f>
        <v>1.7766000000000002</v>
      </c>
      <c r="AA100" s="29">
        <f>'2.4 Set aside x3'!G9*k</f>
        <v>1.6379999999999999</v>
      </c>
      <c r="AB100" s="29">
        <f>'2.4 Set aside x3'!H9*k</f>
        <v>0.126</v>
      </c>
      <c r="AC100" s="29">
        <f>'2.4 Set aside x3'!I9/2</f>
        <v>0.13500000000000001</v>
      </c>
      <c r="AD100" s="68">
        <f t="shared" si="107"/>
        <v>0.81545940000000017</v>
      </c>
      <c r="AE100" s="348">
        <f t="shared" si="99"/>
        <v>1.057707</v>
      </c>
      <c r="AF100" s="68">
        <f t="shared" si="108"/>
        <v>3.6242640000000007E-2</v>
      </c>
      <c r="AG100" s="33">
        <f t="shared" si="109"/>
        <v>0.81545940000000017</v>
      </c>
      <c r="AH100" s="33">
        <f t="shared" si="100"/>
        <v>10.054492966895262</v>
      </c>
      <c r="AI100" s="33">
        <f t="shared" si="110"/>
        <v>-0.5583696931597153</v>
      </c>
      <c r="AJ100" s="36">
        <f t="shared" si="111"/>
        <v>1.057707</v>
      </c>
      <c r="AK100" s="33">
        <f t="shared" si="101"/>
        <v>1.2676215064729688</v>
      </c>
      <c r="AL100" s="33">
        <f t="shared" si="112"/>
        <v>8.016573850125952E-2</v>
      </c>
      <c r="AM100" s="60">
        <f t="shared" si="113"/>
        <v>3.6242640000000007E-2</v>
      </c>
      <c r="AN100" s="60">
        <f t="shared" si="114"/>
        <v>4.3065194461748939E-2</v>
      </c>
      <c r="AO100" s="60">
        <f t="shared" si="115"/>
        <v>4.4709982624113048E-3</v>
      </c>
      <c r="AP100" s="34">
        <f t="shared" si="102"/>
        <v>1.543752</v>
      </c>
      <c r="AQ100" s="34">
        <f t="shared" si="116"/>
        <v>3.5900190436039363</v>
      </c>
      <c r="AR100" s="10">
        <f t="shared" si="103"/>
        <v>1.4341407599582694</v>
      </c>
      <c r="AS100" s="10">
        <f t="shared" si="117"/>
        <v>2.635073978005289</v>
      </c>
      <c r="AT100" s="10">
        <f t="shared" si="118"/>
        <v>1.2009332180470196</v>
      </c>
      <c r="AU100" s="10">
        <f>SUM(AT$96:AT100)*5</f>
        <v>44.177082387380402</v>
      </c>
      <c r="AV100" s="10"/>
      <c r="AW100" s="10"/>
      <c r="AX100" s="10"/>
      <c r="AZ100" s="10"/>
    </row>
    <row r="101" spans="1:54" x14ac:dyDescent="0.25">
      <c r="A101" s="4">
        <v>30</v>
      </c>
      <c r="B101" s="18">
        <f t="shared" si="94"/>
        <v>2053</v>
      </c>
      <c r="C101" s="39">
        <f t="shared" si="90"/>
        <v>189.11</v>
      </c>
      <c r="D101" s="22">
        <f t="shared" si="104"/>
        <v>0.8200000000000216</v>
      </c>
      <c r="E101" s="64">
        <f t="shared" si="105"/>
        <v>2.1902999999999997</v>
      </c>
      <c r="F101" s="64">
        <f t="shared" si="105"/>
        <v>1.8878999999999999</v>
      </c>
      <c r="G101" s="64">
        <f t="shared" si="105"/>
        <v>0.14909999999999998</v>
      </c>
      <c r="H101" s="64">
        <f t="shared" si="105"/>
        <v>0.105</v>
      </c>
      <c r="I101" s="64"/>
      <c r="J101" s="64">
        <f t="shared" si="105"/>
        <v>1.0053477</v>
      </c>
      <c r="K101" s="64">
        <f t="shared" si="105"/>
        <v>1.2540255</v>
      </c>
      <c r="L101" s="64">
        <f t="shared" si="105"/>
        <v>4.4682119999999999E-2</v>
      </c>
      <c r="M101" s="64">
        <f t="shared" si="95"/>
        <v>1.0053477</v>
      </c>
      <c r="N101" s="64">
        <f t="shared" si="91"/>
        <v>10.913593899619944</v>
      </c>
      <c r="O101" s="64">
        <f t="shared" si="96"/>
        <v>-0.46799221078910946</v>
      </c>
      <c r="P101" s="64">
        <f t="shared" si="96"/>
        <v>1.2540255</v>
      </c>
      <c r="Q101" s="64">
        <f t="shared" si="92"/>
        <v>1.5173389851098107</v>
      </c>
      <c r="R101" s="64">
        <f t="shared" si="97"/>
        <v>2.7812977917729853E-2</v>
      </c>
      <c r="S101" s="64">
        <f t="shared" si="97"/>
        <v>4.4682119999999999E-2</v>
      </c>
      <c r="T101" s="64">
        <f t="shared" si="93"/>
        <v>5.3731920263719757E-2</v>
      </c>
      <c r="U101" s="64">
        <f t="shared" si="98"/>
        <v>2.5385191848393829E-3</v>
      </c>
      <c r="V101" s="64">
        <f t="shared" si="98"/>
        <v>1.819566</v>
      </c>
      <c r="W101" s="64">
        <f t="shared" si="98"/>
        <v>2.2019252863134815</v>
      </c>
      <c r="X101" s="29">
        <f>'2.4 Set aside x3'!D10</f>
        <v>206.87</v>
      </c>
      <c r="Y101" s="35">
        <f t="shared" si="106"/>
        <v>2.0200000000000102</v>
      </c>
      <c r="Z101" s="29">
        <f>'2.4 Set aside x3'!F10*k</f>
        <v>1.8626999999999998</v>
      </c>
      <c r="AA101" s="29">
        <f>'2.4 Set aside x3'!G10*k</f>
        <v>1.5371999999999999</v>
      </c>
      <c r="AB101" s="29">
        <f>'2.4 Set aside x3'!H10*k</f>
        <v>0.12389999999999998</v>
      </c>
      <c r="AC101" s="29">
        <f>'2.4 Set aside x3'!I10/2</f>
        <v>0.08</v>
      </c>
      <c r="AD101" s="68">
        <f t="shared" si="107"/>
        <v>0.8549793</v>
      </c>
      <c r="AE101" s="348">
        <f t="shared" si="99"/>
        <v>1.0404974999999999</v>
      </c>
      <c r="AF101" s="68">
        <f t="shared" si="108"/>
        <v>3.7999079999999998E-2</v>
      </c>
      <c r="AG101" s="33">
        <f t="shared" si="109"/>
        <v>0.8549793</v>
      </c>
      <c r="AH101" s="33">
        <f t="shared" si="100"/>
        <v>9.6079238159875882</v>
      </c>
      <c r="AI101" s="33">
        <f t="shared" si="110"/>
        <v>-0.44656915090767413</v>
      </c>
      <c r="AJ101" s="36">
        <f t="shared" si="111"/>
        <v>1.0404974999999999</v>
      </c>
      <c r="AK101" s="33">
        <f t="shared" si="101"/>
        <v>1.2645834408012357</v>
      </c>
      <c r="AL101" s="33">
        <f t="shared" si="112"/>
        <v>-3.0380656717330368E-3</v>
      </c>
      <c r="AM101" s="60">
        <f t="shared" si="113"/>
        <v>3.7999079999999998E-2</v>
      </c>
      <c r="AN101" s="60">
        <f t="shared" si="114"/>
        <v>4.5612002759255005E-2</v>
      </c>
      <c r="AO101" s="60">
        <f t="shared" si="115"/>
        <v>2.546808297506066E-3</v>
      </c>
      <c r="AP101" s="34">
        <f t="shared" si="102"/>
        <v>1.5135959999999997</v>
      </c>
      <c r="AQ101" s="34">
        <f t="shared" si="116"/>
        <v>3.0865355917181088</v>
      </c>
      <c r="AR101" s="10">
        <f t="shared" si="103"/>
        <v>1.6162131601540952</v>
      </c>
      <c r="AS101" s="10">
        <f t="shared" si="117"/>
        <v>2.2655171243210921</v>
      </c>
      <c r="AT101" s="10">
        <f t="shared" si="118"/>
        <v>0.64930396416699687</v>
      </c>
      <c r="AU101" s="10">
        <f>SUM(AT$96:AT101)*5</f>
        <v>47.423602208215385</v>
      </c>
      <c r="AV101" s="10"/>
      <c r="AW101" s="10"/>
      <c r="AX101" s="10"/>
      <c r="AZ101" s="10"/>
    </row>
    <row r="102" spans="1:54" x14ac:dyDescent="0.25">
      <c r="A102" s="4">
        <v>35</v>
      </c>
      <c r="B102" s="18">
        <f t="shared" si="94"/>
        <v>2058</v>
      </c>
      <c r="C102" s="39">
        <f t="shared" si="90"/>
        <v>189.96</v>
      </c>
      <c r="D102" s="22">
        <f t="shared" si="104"/>
        <v>0.84999999999999432</v>
      </c>
      <c r="E102" s="64">
        <f t="shared" si="105"/>
        <v>2.0748000000000002</v>
      </c>
      <c r="F102" s="64">
        <f t="shared" si="105"/>
        <v>2.0055000000000001</v>
      </c>
      <c r="G102" s="64">
        <f t="shared" si="105"/>
        <v>0.15329999999999999</v>
      </c>
      <c r="H102" s="64">
        <f t="shared" si="105"/>
        <v>0.14499999999999999</v>
      </c>
      <c r="I102" s="64"/>
      <c r="J102" s="64">
        <f t="shared" si="105"/>
        <v>0.9523332000000001</v>
      </c>
      <c r="K102" s="64">
        <f t="shared" si="105"/>
        <v>1.270416</v>
      </c>
      <c r="L102" s="64">
        <f t="shared" si="105"/>
        <v>4.232592000000001E-2</v>
      </c>
      <c r="M102" s="64">
        <f t="shared" si="95"/>
        <v>0.9523332000000001</v>
      </c>
      <c r="N102" s="64">
        <f t="shared" si="91"/>
        <v>10.453168516899286</v>
      </c>
      <c r="O102" s="64">
        <f t="shared" si="96"/>
        <v>-0.46042538272065769</v>
      </c>
      <c r="P102" s="64">
        <f t="shared" si="96"/>
        <v>1.270416</v>
      </c>
      <c r="Q102" s="64">
        <f t="shared" si="92"/>
        <v>1.5386461714324653</v>
      </c>
      <c r="R102" s="64">
        <f t="shared" si="97"/>
        <v>2.1307186322654603E-2</v>
      </c>
      <c r="S102" s="64">
        <f t="shared" si="97"/>
        <v>4.232592000000001E-2</v>
      </c>
      <c r="T102" s="64">
        <f t="shared" si="93"/>
        <v>5.1824471296162786E-2</v>
      </c>
      <c r="U102" s="64">
        <f t="shared" si="98"/>
        <v>-1.9074489675569711E-3</v>
      </c>
      <c r="V102" s="64">
        <f t="shared" si="98"/>
        <v>1.8390119999999999</v>
      </c>
      <c r="W102" s="64">
        <f t="shared" si="98"/>
        <v>2.2479863546344343</v>
      </c>
      <c r="X102" s="29">
        <f>'2.4 Set aside x3'!D11</f>
        <v>208.79</v>
      </c>
      <c r="Y102" s="35">
        <f t="shared" si="106"/>
        <v>1.9199999999999875</v>
      </c>
      <c r="Z102" s="29">
        <f>'2.4 Set aside x3'!F11*k</f>
        <v>1.7157</v>
      </c>
      <c r="AA102" s="29">
        <f>'2.4 Set aside x3'!G11*k</f>
        <v>1.6254</v>
      </c>
      <c r="AB102" s="29">
        <f>'2.4 Set aside x3'!H11*k</f>
        <v>0.12389999999999998</v>
      </c>
      <c r="AC102" s="29">
        <f>'2.4 Set aside x3'!I11/2</f>
        <v>0.13</v>
      </c>
      <c r="AD102" s="68">
        <f t="shared" si="107"/>
        <v>0.78750629999999999</v>
      </c>
      <c r="AE102" s="348">
        <f t="shared" si="99"/>
        <v>1.0379985</v>
      </c>
      <c r="AF102" s="68">
        <f t="shared" si="108"/>
        <v>3.5000280000000002E-2</v>
      </c>
      <c r="AG102" s="33">
        <f t="shared" si="109"/>
        <v>0.78750629999999999</v>
      </c>
      <c r="AH102" s="33">
        <f t="shared" si="100"/>
        <v>9.1516897901142418</v>
      </c>
      <c r="AI102" s="33">
        <f t="shared" si="110"/>
        <v>-0.45623402587334638</v>
      </c>
      <c r="AJ102" s="36">
        <f t="shared" si="111"/>
        <v>1.0379985</v>
      </c>
      <c r="AK102" s="33">
        <f t="shared" si="101"/>
        <v>1.2615473815916927</v>
      </c>
      <c r="AL102" s="33">
        <f t="shared" si="112"/>
        <v>-3.0360592095430849E-3</v>
      </c>
      <c r="AM102" s="60">
        <f t="shared" si="113"/>
        <v>3.5000280000000002E-2</v>
      </c>
      <c r="AN102" s="60">
        <f t="shared" si="114"/>
        <v>4.3063419113642185E-2</v>
      </c>
      <c r="AO102" s="60">
        <f t="shared" si="115"/>
        <v>-2.5485836456128202E-3</v>
      </c>
      <c r="AP102" s="34">
        <f t="shared" si="102"/>
        <v>1.5098999999999998</v>
      </c>
      <c r="AQ102" s="34">
        <f t="shared" si="116"/>
        <v>2.9680813312714855</v>
      </c>
      <c r="AR102" s="10">
        <f t="shared" si="103"/>
        <v>1.6500219843016748</v>
      </c>
      <c r="AS102" s="10">
        <f t="shared" si="117"/>
        <v>2.1785716971532705</v>
      </c>
      <c r="AT102" s="10">
        <f t="shared" si="118"/>
        <v>0.52854971285159569</v>
      </c>
      <c r="AU102" s="10">
        <f>SUM(AT$96:AT102)*5</f>
        <v>50.066350772473371</v>
      </c>
      <c r="AV102" s="10"/>
      <c r="AW102" s="10"/>
      <c r="AX102" s="10"/>
      <c r="AZ102" s="10"/>
    </row>
    <row r="103" spans="1:54" x14ac:dyDescent="0.25">
      <c r="A103" s="4">
        <v>40</v>
      </c>
      <c r="B103" s="18">
        <f t="shared" si="94"/>
        <v>2063</v>
      </c>
      <c r="C103" s="39">
        <f t="shared" si="90"/>
        <v>190.86</v>
      </c>
      <c r="D103" s="22">
        <f t="shared" si="104"/>
        <v>0.90000000000000568</v>
      </c>
      <c r="E103" s="64">
        <f t="shared" si="105"/>
        <v>2.2008000000000001</v>
      </c>
      <c r="F103" s="64">
        <f t="shared" si="105"/>
        <v>1.9634999999999998</v>
      </c>
      <c r="G103" s="64">
        <f t="shared" si="105"/>
        <v>0.15329999999999999</v>
      </c>
      <c r="H103" s="64">
        <f t="shared" si="105"/>
        <v>0.15</v>
      </c>
      <c r="I103" s="64"/>
      <c r="J103" s="64">
        <f t="shared" si="105"/>
        <v>1.0101672000000002</v>
      </c>
      <c r="K103" s="64">
        <f t="shared" si="105"/>
        <v>1.285326</v>
      </c>
      <c r="L103" s="64">
        <f t="shared" si="105"/>
        <v>4.4896320000000003E-2</v>
      </c>
      <c r="M103" s="64">
        <f t="shared" si="95"/>
        <v>1.0101672000000002</v>
      </c>
      <c r="N103" s="64">
        <f t="shared" si="91"/>
        <v>10.110178940615983</v>
      </c>
      <c r="O103" s="64">
        <f t="shared" si="96"/>
        <v>-0.34298957628330307</v>
      </c>
      <c r="P103" s="64">
        <f t="shared" si="96"/>
        <v>1.285326</v>
      </c>
      <c r="Q103" s="64">
        <f t="shared" si="92"/>
        <v>1.5573227854166538</v>
      </c>
      <c r="R103" s="64">
        <f t="shared" si="97"/>
        <v>1.8676613984188517E-2</v>
      </c>
      <c r="S103" s="64">
        <f t="shared" si="97"/>
        <v>4.4896320000000003E-2</v>
      </c>
      <c r="T103" s="64">
        <f t="shared" si="93"/>
        <v>5.4057678771231077E-2</v>
      </c>
      <c r="U103" s="64">
        <f t="shared" si="98"/>
        <v>2.2332074750682912E-3</v>
      </c>
      <c r="V103" s="64">
        <f t="shared" si="98"/>
        <v>1.8763919999999998</v>
      </c>
      <c r="W103" s="64">
        <f t="shared" si="98"/>
        <v>2.4543122451759594</v>
      </c>
      <c r="X103" s="29">
        <f>'2.4 Set aside x3'!D12</f>
        <v>210.6</v>
      </c>
      <c r="Y103" s="35">
        <f t="shared" si="106"/>
        <v>1.8100000000000023</v>
      </c>
      <c r="Z103" s="29">
        <f>'2.4 Set aside x3'!F12*k</f>
        <v>1.8059999999999998</v>
      </c>
      <c r="AA103" s="29">
        <f>'2.4 Set aside x3'!G12*k</f>
        <v>1.5413999999999999</v>
      </c>
      <c r="AB103" s="29">
        <f>'2.4 Set aside x3'!H12*k</f>
        <v>0.12179999999999999</v>
      </c>
      <c r="AC103" s="29">
        <f>'2.4 Set aside x3'!I12/2</f>
        <v>0.13</v>
      </c>
      <c r="AD103" s="68">
        <f t="shared" si="107"/>
        <v>0.82895399999999997</v>
      </c>
      <c r="AE103" s="348">
        <f t="shared" si="99"/>
        <v>1.0282019999999998</v>
      </c>
      <c r="AF103" s="68">
        <f t="shared" si="108"/>
        <v>3.6842399999999997E-2</v>
      </c>
      <c r="AG103" s="33">
        <f t="shared" si="109"/>
        <v>0.82895399999999997</v>
      </c>
      <c r="AH103" s="33">
        <f t="shared" si="100"/>
        <v>8.7959627018953412</v>
      </c>
      <c r="AI103" s="33">
        <f t="shared" si="110"/>
        <v>-0.35572708821890053</v>
      </c>
      <c r="AJ103" s="36">
        <f t="shared" si="111"/>
        <v>1.0282019999999998</v>
      </c>
      <c r="AK103" s="33">
        <f t="shared" si="101"/>
        <v>1.2512141770779046</v>
      </c>
      <c r="AL103" s="33">
        <f t="shared" si="112"/>
        <v>-1.0333204513788052E-2</v>
      </c>
      <c r="AM103" s="60">
        <f t="shared" si="113"/>
        <v>3.6842399999999997E-2</v>
      </c>
      <c r="AN103" s="60">
        <f t="shared" si="114"/>
        <v>4.4455008919083688E-2</v>
      </c>
      <c r="AO103" s="60">
        <f t="shared" si="115"/>
        <v>1.3915898054415038E-3</v>
      </c>
      <c r="AP103" s="34">
        <f t="shared" si="102"/>
        <v>1.5116639999999997</v>
      </c>
      <c r="AQ103" s="34">
        <f t="shared" si="116"/>
        <v>2.9569952970727544</v>
      </c>
      <c r="AR103" s="10">
        <f t="shared" si="103"/>
        <v>1.8014651879591539</v>
      </c>
      <c r="AS103" s="10">
        <f t="shared" si="117"/>
        <v>2.1704345480514018</v>
      </c>
      <c r="AT103" s="10">
        <f t="shared" si="118"/>
        <v>0.3689693600922479</v>
      </c>
      <c r="AU103" s="10">
        <f>SUM(AT$96:AT103)*5</f>
        <v>51.911197572934604</v>
      </c>
      <c r="AV103" s="10"/>
      <c r="AW103" s="10"/>
      <c r="AX103" s="10"/>
      <c r="AZ103" s="10"/>
    </row>
    <row r="104" spans="1:54" x14ac:dyDescent="0.25">
      <c r="A104" s="4">
        <v>45</v>
      </c>
      <c r="B104" s="18">
        <f t="shared" si="94"/>
        <v>2068</v>
      </c>
      <c r="C104" s="39">
        <f t="shared" si="90"/>
        <v>191.75</v>
      </c>
      <c r="D104" s="22">
        <f t="shared" si="104"/>
        <v>0.88999999999998636</v>
      </c>
      <c r="E104" s="64">
        <f t="shared" si="105"/>
        <v>2.1630000000000003</v>
      </c>
      <c r="F104" s="64">
        <f t="shared" si="105"/>
        <v>2.0684999999999998</v>
      </c>
      <c r="G104" s="64">
        <f t="shared" si="105"/>
        <v>0.1575</v>
      </c>
      <c r="H104" s="64">
        <f t="shared" si="105"/>
        <v>0.19</v>
      </c>
      <c r="I104" s="64"/>
      <c r="J104" s="64">
        <f t="shared" si="105"/>
        <v>0.99281700000000017</v>
      </c>
      <c r="K104" s="64">
        <f t="shared" si="105"/>
        <v>1.3159649999999998</v>
      </c>
      <c r="L104" s="64">
        <f t="shared" si="105"/>
        <v>4.412520000000001E-2</v>
      </c>
      <c r="M104" s="64">
        <f t="shared" si="95"/>
        <v>0.99281700000000017</v>
      </c>
      <c r="N104" s="64">
        <f t="shared" si="91"/>
        <v>9.7942389717778564</v>
      </c>
      <c r="O104" s="64">
        <f t="shared" si="96"/>
        <v>-0.31593996883812636</v>
      </c>
      <c r="P104" s="64">
        <f t="shared" si="96"/>
        <v>1.3159649999999998</v>
      </c>
      <c r="Q104" s="64">
        <f t="shared" si="92"/>
        <v>1.5912633755161094</v>
      </c>
      <c r="R104" s="64">
        <f t="shared" si="97"/>
        <v>3.3940590099455603E-2</v>
      </c>
      <c r="S104" s="64">
        <f t="shared" si="97"/>
        <v>4.412520000000001E-2</v>
      </c>
      <c r="T104" s="64">
        <f t="shared" si="93"/>
        <v>5.3681337808585403E-2</v>
      </c>
      <c r="U104" s="64">
        <f t="shared" si="98"/>
        <v>-3.7634096264567429E-4</v>
      </c>
      <c r="V104" s="64">
        <f t="shared" si="98"/>
        <v>1.9231800000000001</v>
      </c>
      <c r="W104" s="64">
        <f t="shared" si="98"/>
        <v>2.5308042802986703</v>
      </c>
      <c r="X104" s="29">
        <f>'2.4 Set aside x3'!D13</f>
        <v>212.35</v>
      </c>
      <c r="Y104" s="35">
        <f t="shared" si="106"/>
        <v>1.75</v>
      </c>
      <c r="Z104" s="29">
        <f>'2.4 Set aside x3'!F13*k</f>
        <v>1.7430000000000001</v>
      </c>
      <c r="AA104" s="29">
        <f>'2.4 Set aside x3'!G13*k</f>
        <v>1.6337999999999999</v>
      </c>
      <c r="AB104" s="29">
        <f>'2.4 Set aside x3'!H13*k</f>
        <v>0.126</v>
      </c>
      <c r="AC104" s="29">
        <f>'2.4 Set aside x3'!I13/2</f>
        <v>0.125</v>
      </c>
      <c r="AD104" s="68">
        <f t="shared" si="107"/>
        <v>0.80003700000000011</v>
      </c>
      <c r="AE104" s="348">
        <f t="shared" si="99"/>
        <v>1.047879</v>
      </c>
      <c r="AF104" s="68">
        <f t="shared" si="108"/>
        <v>3.5557200000000004E-2</v>
      </c>
      <c r="AG104" s="33">
        <f t="shared" si="109"/>
        <v>0.80003700000000011</v>
      </c>
      <c r="AH104" s="33">
        <f t="shared" si="100"/>
        <v>8.4573672848666881</v>
      </c>
      <c r="AI104" s="33">
        <f t="shared" si="110"/>
        <v>-0.33859541702865315</v>
      </c>
      <c r="AJ104" s="36">
        <f t="shared" si="111"/>
        <v>1.047879</v>
      </c>
      <c r="AK104" s="33">
        <f t="shared" si="101"/>
        <v>1.2690645073321329</v>
      </c>
      <c r="AL104" s="33">
        <f t="shared" si="112"/>
        <v>1.785033025422833E-2</v>
      </c>
      <c r="AM104" s="60">
        <f t="shared" si="113"/>
        <v>3.5557200000000004E-2</v>
      </c>
      <c r="AN104" s="60">
        <f t="shared" si="114"/>
        <v>4.341580956609814E-2</v>
      </c>
      <c r="AO104" s="60">
        <f t="shared" si="115"/>
        <v>-1.0391993529855481E-3</v>
      </c>
      <c r="AP104" s="34">
        <f t="shared" si="102"/>
        <v>1.523676</v>
      </c>
      <c r="AQ104" s="34">
        <f t="shared" si="116"/>
        <v>2.9518917138725898</v>
      </c>
      <c r="AR104" s="10">
        <f t="shared" si="103"/>
        <v>1.857610341739224</v>
      </c>
      <c r="AS104" s="10">
        <f t="shared" si="117"/>
        <v>2.1666885179824811</v>
      </c>
      <c r="AT104" s="10">
        <f t="shared" si="118"/>
        <v>0.30907817624325706</v>
      </c>
      <c r="AU104" s="10">
        <f>SUM(AT$96:AT104)*5</f>
        <v>53.456588454150889</v>
      </c>
      <c r="AV104" s="10"/>
      <c r="AW104" s="10"/>
      <c r="AX104" s="10"/>
      <c r="AZ104" s="10"/>
    </row>
    <row r="105" spans="1:54" x14ac:dyDescent="0.25">
      <c r="A105" s="4">
        <v>50</v>
      </c>
      <c r="B105" s="18">
        <f t="shared" si="94"/>
        <v>2073</v>
      </c>
      <c r="C105" s="39">
        <f t="shared" si="90"/>
        <v>192.59</v>
      </c>
      <c r="D105" s="22">
        <f t="shared" si="104"/>
        <v>0.84000000000000341</v>
      </c>
      <c r="E105" s="64">
        <f t="shared" si="105"/>
        <v>2.0726999999999998</v>
      </c>
      <c r="F105" s="64">
        <f t="shared" si="105"/>
        <v>2.2176</v>
      </c>
      <c r="G105" s="64">
        <f t="shared" si="105"/>
        <v>0.1638</v>
      </c>
      <c r="H105" s="64">
        <f t="shared" si="105"/>
        <v>0.155</v>
      </c>
      <c r="I105" s="64"/>
      <c r="J105" s="64">
        <f t="shared" si="105"/>
        <v>0.95136929999999997</v>
      </c>
      <c r="K105" s="64">
        <f t="shared" si="105"/>
        <v>1.3504995</v>
      </c>
      <c r="L105" s="64">
        <f t="shared" si="105"/>
        <v>4.2283080000000001E-2</v>
      </c>
      <c r="M105" s="64">
        <f t="shared" si="95"/>
        <v>0.95136929999999997</v>
      </c>
      <c r="N105" s="64">
        <f t="shared" si="91"/>
        <v>9.4777495539380645</v>
      </c>
      <c r="O105" s="64">
        <f t="shared" si="96"/>
        <v>-0.3164894178397919</v>
      </c>
      <c r="P105" s="64">
        <f t="shared" si="96"/>
        <v>1.3504995</v>
      </c>
      <c r="Q105" s="64">
        <f t="shared" si="92"/>
        <v>1.631797780870309</v>
      </c>
      <c r="R105" s="64">
        <f t="shared" si="97"/>
        <v>4.053440535419961E-2</v>
      </c>
      <c r="S105" s="64">
        <f t="shared" si="97"/>
        <v>4.2283080000000001E-2</v>
      </c>
      <c r="T105" s="64">
        <f t="shared" si="93"/>
        <v>5.177268949690414E-2</v>
      </c>
      <c r="U105" s="64">
        <f t="shared" si="98"/>
        <v>-1.908648311681263E-3</v>
      </c>
      <c r="V105" s="64">
        <f t="shared" si="98"/>
        <v>1.9358220000000002</v>
      </c>
      <c r="W105" s="64">
        <f t="shared" si="98"/>
        <v>2.4979583392027296</v>
      </c>
      <c r="X105" s="29">
        <f>'2.4 Set aside x3'!D14</f>
        <v>214.04</v>
      </c>
      <c r="Y105" s="35">
        <f t="shared" si="106"/>
        <v>1.6899999999999977</v>
      </c>
      <c r="Z105" s="29">
        <f>'2.4 Set aside x3'!F14*k</f>
        <v>1.7828999999999999</v>
      </c>
      <c r="AA105" s="29">
        <f>'2.4 Set aside x3'!G14*k</f>
        <v>1.5854999999999999</v>
      </c>
      <c r="AB105" s="29">
        <f>'2.4 Set aside x3'!H14*k</f>
        <v>0.12389999999999998</v>
      </c>
      <c r="AC105" s="29">
        <f>'2.4 Set aside x3'!I14/2</f>
        <v>0.16500000000000001</v>
      </c>
      <c r="AD105" s="68">
        <f t="shared" si="107"/>
        <v>0.8183511</v>
      </c>
      <c r="AE105" s="348">
        <f t="shared" si="99"/>
        <v>1.0393005</v>
      </c>
      <c r="AF105" s="68">
        <f t="shared" si="108"/>
        <v>3.637116E-2</v>
      </c>
      <c r="AG105" s="33">
        <f t="shared" si="109"/>
        <v>0.8183511</v>
      </c>
      <c r="AH105" s="33">
        <f t="shared" si="100"/>
        <v>8.1809169538429067</v>
      </c>
      <c r="AI105" s="33">
        <f t="shared" si="110"/>
        <v>-0.27645033102378136</v>
      </c>
      <c r="AJ105" s="36">
        <f t="shared" si="111"/>
        <v>1.0393005</v>
      </c>
      <c r="AK105" s="33">
        <f t="shared" si="101"/>
        <v>1.263641529724429</v>
      </c>
      <c r="AL105" s="33">
        <f t="shared" si="112"/>
        <v>-5.4229776077039382E-3</v>
      </c>
      <c r="AM105" s="60">
        <f t="shared" si="113"/>
        <v>3.637116E-2</v>
      </c>
      <c r="AN105" s="60">
        <f t="shared" si="114"/>
        <v>4.4046063338722942E-2</v>
      </c>
      <c r="AO105" s="60">
        <f t="shared" si="115"/>
        <v>6.302537726248017E-4</v>
      </c>
      <c r="AP105" s="34">
        <f t="shared" si="102"/>
        <v>1.5360659999999999</v>
      </c>
      <c r="AQ105" s="34">
        <f t="shared" si="116"/>
        <v>2.9448229451411372</v>
      </c>
      <c r="AR105" s="10">
        <f t="shared" si="103"/>
        <v>1.8335014209748035</v>
      </c>
      <c r="AS105" s="10">
        <f t="shared" si="117"/>
        <v>2.1615000417335946</v>
      </c>
      <c r="AT105" s="10">
        <f t="shared" si="118"/>
        <v>0.32799862075879105</v>
      </c>
      <c r="AU105" s="10">
        <f>SUM(AT$96:AT105)*5</f>
        <v>55.096581557944845</v>
      </c>
      <c r="AV105" s="10"/>
      <c r="AW105" s="10"/>
      <c r="AX105" s="10"/>
      <c r="AZ105" s="10"/>
      <c r="BA105" s="10"/>
    </row>
    <row r="106" spans="1:54" x14ac:dyDescent="0.25">
      <c r="A106" s="4">
        <v>55</v>
      </c>
      <c r="B106" s="18">
        <f t="shared" si="94"/>
        <v>2078</v>
      </c>
      <c r="C106" s="39">
        <f t="shared" si="90"/>
        <v>193.45</v>
      </c>
      <c r="D106" s="22">
        <f t="shared" si="104"/>
        <v>0.85999999999998522</v>
      </c>
      <c r="E106" s="64">
        <f t="shared" si="105"/>
        <v>2.1126</v>
      </c>
      <c r="F106" s="64">
        <f t="shared" si="105"/>
        <v>2.2637999999999998</v>
      </c>
      <c r="G106" s="64">
        <f t="shared" si="105"/>
        <v>0.16800000000000001</v>
      </c>
      <c r="H106" s="64">
        <f t="shared" si="105"/>
        <v>0.16</v>
      </c>
      <c r="I106" s="64"/>
      <c r="J106" s="64">
        <f t="shared" si="105"/>
        <v>0.96968340000000008</v>
      </c>
      <c r="K106" s="64">
        <f t="shared" si="105"/>
        <v>1.377831</v>
      </c>
      <c r="L106" s="64">
        <f t="shared" si="105"/>
        <v>4.3097040000000003E-2</v>
      </c>
      <c r="M106" s="64">
        <f t="shared" si="95"/>
        <v>0.96968340000000008</v>
      </c>
      <c r="N106" s="64">
        <f t="shared" si="91"/>
        <v>9.2205436129603697</v>
      </c>
      <c r="O106" s="64">
        <f t="shared" si="96"/>
        <v>-0.25720594097769478</v>
      </c>
      <c r="P106" s="64">
        <f t="shared" si="96"/>
        <v>1.377831</v>
      </c>
      <c r="Q106" s="64">
        <f t="shared" si="92"/>
        <v>1.6662948190946389</v>
      </c>
      <c r="R106" s="64">
        <f t="shared" si="97"/>
        <v>3.4497038224329923E-2</v>
      </c>
      <c r="S106" s="64">
        <f t="shared" si="97"/>
        <v>4.3097040000000003E-2</v>
      </c>
      <c r="T106" s="64">
        <f t="shared" si="93"/>
        <v>5.2249244955881617E-2</v>
      </c>
      <c r="U106" s="64">
        <f t="shared" si="98"/>
        <v>4.7655545897747759E-4</v>
      </c>
      <c r="V106" s="64">
        <f t="shared" si="98"/>
        <v>1.9758480000000003</v>
      </c>
      <c r="W106" s="64">
        <f t="shared" si="98"/>
        <v>2.6136156527055978</v>
      </c>
      <c r="X106" s="29">
        <f>'2.4 Set aside x3'!D15</f>
        <v>215.69</v>
      </c>
      <c r="Y106" s="35">
        <f t="shared" si="106"/>
        <v>1.6500000000000057</v>
      </c>
      <c r="Z106" s="29">
        <f>'2.4 Set aside x3'!F15*k</f>
        <v>1.7009999999999998</v>
      </c>
      <c r="AA106" s="29">
        <f>'2.4 Set aside x3'!G15*k</f>
        <v>1.7241000000000002</v>
      </c>
      <c r="AB106" s="29">
        <f>'2.4 Set aside x3'!H15*k</f>
        <v>0.13019999999999998</v>
      </c>
      <c r="AC106" s="29">
        <f>'2.4 Set aside x3'!I15/2</f>
        <v>0.13500000000000001</v>
      </c>
      <c r="AD106" s="68">
        <f t="shared" si="107"/>
        <v>0.78075899999999998</v>
      </c>
      <c r="AE106" s="348">
        <f t="shared" si="99"/>
        <v>1.0719030000000001</v>
      </c>
      <c r="AF106" s="68">
        <f t="shared" si="108"/>
        <v>3.4700399999999999E-2</v>
      </c>
      <c r="AG106" s="33">
        <f t="shared" si="109"/>
        <v>0.78075899999999998</v>
      </c>
      <c r="AH106" s="33">
        <f t="shared" si="100"/>
        <v>7.902660862446754</v>
      </c>
      <c r="AI106" s="33">
        <f t="shared" si="110"/>
        <v>-0.2782560913961527</v>
      </c>
      <c r="AJ106" s="36">
        <f t="shared" si="111"/>
        <v>1.0719030000000001</v>
      </c>
      <c r="AK106" s="33">
        <f t="shared" si="101"/>
        <v>1.2952853736642715</v>
      </c>
      <c r="AL106" s="33">
        <f t="shared" si="112"/>
        <v>3.1643843939842542E-2</v>
      </c>
      <c r="AM106" s="60">
        <f t="shared" si="113"/>
        <v>3.4700399999999999E-2</v>
      </c>
      <c r="AN106" s="60">
        <f t="shared" si="114"/>
        <v>4.2486717517845794E-2</v>
      </c>
      <c r="AO106" s="60">
        <f t="shared" si="115"/>
        <v>-1.5593458208771477E-3</v>
      </c>
      <c r="AP106" s="34">
        <f t="shared" si="102"/>
        <v>1.5499259999999999</v>
      </c>
      <c r="AQ106" s="34">
        <f t="shared" si="116"/>
        <v>2.9517544067228183</v>
      </c>
      <c r="AR106" s="10">
        <f t="shared" si="103"/>
        <v>1.9183938890859089</v>
      </c>
      <c r="AS106" s="10">
        <f t="shared" si="117"/>
        <v>2.1665877345345486</v>
      </c>
      <c r="AT106" s="10">
        <f t="shared" si="118"/>
        <v>0.24819384544863965</v>
      </c>
      <c r="AU106" s="10">
        <f>SUM(AT$96:AT106)*5</f>
        <v>56.337550785188043</v>
      </c>
      <c r="AV106" s="10"/>
      <c r="AW106" s="10"/>
      <c r="AX106" s="10"/>
      <c r="AZ106" s="10"/>
      <c r="BA106" s="10"/>
    </row>
    <row r="107" spans="1:54" x14ac:dyDescent="0.25">
      <c r="A107" s="4">
        <v>60</v>
      </c>
      <c r="B107" s="18">
        <f t="shared" si="94"/>
        <v>2083</v>
      </c>
      <c r="C107" s="39">
        <f t="shared" si="90"/>
        <v>194.16</v>
      </c>
      <c r="D107" s="22">
        <f t="shared" si="104"/>
        <v>0.71000000000000796</v>
      </c>
      <c r="E107" s="64">
        <f t="shared" ref="E107:L116" si="119">E36</f>
        <v>2.0223</v>
      </c>
      <c r="F107" s="64">
        <f t="shared" si="119"/>
        <v>2.3771999999999998</v>
      </c>
      <c r="G107" s="64">
        <f t="shared" si="119"/>
        <v>0.1701</v>
      </c>
      <c r="H107" s="64">
        <f t="shared" si="119"/>
        <v>0.24</v>
      </c>
      <c r="I107" s="64"/>
      <c r="J107" s="64">
        <f t="shared" si="119"/>
        <v>0.9282357</v>
      </c>
      <c r="K107" s="64">
        <f t="shared" si="119"/>
        <v>1.3987995</v>
      </c>
      <c r="L107" s="64">
        <f t="shared" si="119"/>
        <v>4.125492E-2</v>
      </c>
      <c r="M107" s="64">
        <f t="shared" si="95"/>
        <v>0.9282357</v>
      </c>
      <c r="N107" s="64">
        <f t="shared" si="91"/>
        <v>8.9551851361591304</v>
      </c>
      <c r="O107" s="64">
        <f t="shared" si="96"/>
        <v>-0.26535847680123936</v>
      </c>
      <c r="P107" s="64">
        <f t="shared" si="96"/>
        <v>1.3987995</v>
      </c>
      <c r="Q107" s="64">
        <f t="shared" si="92"/>
        <v>1.6933615915094578</v>
      </c>
      <c r="R107" s="64">
        <f t="shared" si="97"/>
        <v>2.7066772414818807E-2</v>
      </c>
      <c r="S107" s="64">
        <f t="shared" si="97"/>
        <v>4.125492E-2</v>
      </c>
      <c r="T107" s="64">
        <f t="shared" si="93"/>
        <v>5.0491368855045224E-2</v>
      </c>
      <c r="U107" s="64">
        <f t="shared" si="98"/>
        <v>-1.7578761008363933E-3</v>
      </c>
      <c r="V107" s="64">
        <f t="shared" si="98"/>
        <v>2.0200319999999996</v>
      </c>
      <c r="W107" s="64">
        <f t="shared" si="98"/>
        <v>2.4899824195127507</v>
      </c>
      <c r="X107" s="29">
        <f>'2.4 Set aside x3'!D16</f>
        <v>217.28</v>
      </c>
      <c r="Y107" s="35">
        <f t="shared" si="106"/>
        <v>1.5900000000000034</v>
      </c>
      <c r="Z107" s="29">
        <f>'2.4 Set aside x3'!F16*k</f>
        <v>1.7619</v>
      </c>
      <c r="AA107" s="29">
        <f>'2.4 Set aside x3'!G16*k</f>
        <v>1.6967999999999999</v>
      </c>
      <c r="AB107" s="29">
        <f>'2.4 Set aside x3'!H16*k</f>
        <v>0.13019999999999998</v>
      </c>
      <c r="AC107" s="29">
        <f>'2.4 Set aside x3'!I16/2</f>
        <v>0.18</v>
      </c>
      <c r="AD107" s="68">
        <f t="shared" si="107"/>
        <v>0.80871210000000004</v>
      </c>
      <c r="AE107" s="348">
        <f t="shared" si="99"/>
        <v>1.0764494999999998</v>
      </c>
      <c r="AF107" s="68">
        <f t="shared" si="108"/>
        <v>3.5942760000000004E-2</v>
      </c>
      <c r="AG107" s="33">
        <f t="shared" si="109"/>
        <v>0.80871210000000004</v>
      </c>
      <c r="AH107" s="33">
        <f t="shared" si="100"/>
        <v>7.6883779653412558</v>
      </c>
      <c r="AI107" s="33">
        <f t="shared" si="110"/>
        <v>-0.21428289710549819</v>
      </c>
      <c r="AJ107" s="36">
        <f t="shared" si="111"/>
        <v>1.0764494999999998</v>
      </c>
      <c r="AK107" s="33">
        <f t="shared" si="101"/>
        <v>1.3054257678224392</v>
      </c>
      <c r="AL107" s="33">
        <f t="shared" si="112"/>
        <v>1.0140394158167698E-2</v>
      </c>
      <c r="AM107" s="60">
        <f t="shared" si="113"/>
        <v>3.5942760000000004E-2</v>
      </c>
      <c r="AN107" s="60">
        <f t="shared" si="114"/>
        <v>4.3453421516806513E-2</v>
      </c>
      <c r="AO107" s="60">
        <f t="shared" si="115"/>
        <v>9.6670399896071901E-4</v>
      </c>
      <c r="AP107" s="34">
        <f t="shared" si="102"/>
        <v>1.582938</v>
      </c>
      <c r="AQ107" s="34">
        <f t="shared" si="116"/>
        <v>2.9697622010516338</v>
      </c>
      <c r="AR107" s="10">
        <f t="shared" si="103"/>
        <v>1.8276470959223592</v>
      </c>
      <c r="AS107" s="10">
        <f t="shared" si="117"/>
        <v>2.1798054555718993</v>
      </c>
      <c r="AT107" s="10">
        <f t="shared" si="118"/>
        <v>0.35215835964954012</v>
      </c>
      <c r="AU107" s="10">
        <f>SUM(AT$96:AT107)*5</f>
        <v>58.098342583435745</v>
      </c>
      <c r="AV107" s="10"/>
      <c r="AW107" s="10"/>
      <c r="AX107" s="10"/>
      <c r="AZ107" s="10"/>
      <c r="BA107" s="10"/>
    </row>
    <row r="108" spans="1:54" x14ac:dyDescent="0.25">
      <c r="A108" s="4">
        <v>65</v>
      </c>
      <c r="B108" s="18">
        <f t="shared" si="94"/>
        <v>2088</v>
      </c>
      <c r="C108" s="39">
        <f t="shared" si="90"/>
        <v>194.58</v>
      </c>
      <c r="D108" s="22">
        <f t="shared" si="104"/>
        <v>0.42000000000001592</v>
      </c>
      <c r="E108" s="64">
        <f t="shared" si="119"/>
        <v>2.1944999999999997</v>
      </c>
      <c r="F108" s="64">
        <f t="shared" si="119"/>
        <v>2.2469999999999999</v>
      </c>
      <c r="G108" s="64">
        <f t="shared" si="119"/>
        <v>0.16800000000000001</v>
      </c>
      <c r="H108" s="64">
        <f t="shared" si="119"/>
        <v>0.27500000000000002</v>
      </c>
      <c r="I108" s="64"/>
      <c r="J108" s="64">
        <f t="shared" si="119"/>
        <v>1.0072755</v>
      </c>
      <c r="K108" s="64">
        <f t="shared" si="119"/>
        <v>1.3915124999999997</v>
      </c>
      <c r="L108" s="64">
        <f t="shared" si="119"/>
        <v>4.4767799999999996E-2</v>
      </c>
      <c r="M108" s="64">
        <f t="shared" si="95"/>
        <v>1.0072755</v>
      </c>
      <c r="N108" s="64">
        <f t="shared" si="91"/>
        <v>8.8032169647044096</v>
      </c>
      <c r="O108" s="64">
        <f t="shared" si="96"/>
        <v>-0.15196817145472075</v>
      </c>
      <c r="P108" s="64">
        <f t="shared" si="96"/>
        <v>1.3915124999999997</v>
      </c>
      <c r="Q108" s="64">
        <f t="shared" si="92"/>
        <v>1.6908593660892952</v>
      </c>
      <c r="R108" s="64">
        <f t="shared" si="97"/>
        <v>-2.5022254201625405E-3</v>
      </c>
      <c r="S108" s="64">
        <f t="shared" si="97"/>
        <v>4.4767799999999996E-2</v>
      </c>
      <c r="T108" s="64">
        <f t="shared" si="93"/>
        <v>5.3693497327198428E-2</v>
      </c>
      <c r="U108" s="64">
        <f t="shared" si="98"/>
        <v>3.202128472153204E-3</v>
      </c>
      <c r="V108" s="64">
        <f t="shared" si="98"/>
        <v>2.0514899999999998</v>
      </c>
      <c r="W108" s="64">
        <f t="shared" si="98"/>
        <v>2.3202217315972855</v>
      </c>
      <c r="X108" s="29">
        <f>'2.4 Set aside x3'!D17</f>
        <v>218.69</v>
      </c>
      <c r="Y108" s="35">
        <f t="shared" si="106"/>
        <v>1.4099999999999966</v>
      </c>
      <c r="Z108" s="29">
        <f>'2.4 Set aside x3'!F17*k</f>
        <v>1.8017999999999998</v>
      </c>
      <c r="AA108" s="29">
        <f>'2.4 Set aside x3'!G17*k</f>
        <v>1.6841999999999999</v>
      </c>
      <c r="AB108" s="29">
        <f>'2.4 Set aside x3'!H17*k</f>
        <v>0.13019999999999998</v>
      </c>
      <c r="AC108" s="29">
        <f>'2.4 Set aside x3'!I17/2</f>
        <v>0.17499999999999999</v>
      </c>
      <c r="AD108" s="68">
        <f t="shared" si="107"/>
        <v>0.82702619999999993</v>
      </c>
      <c r="AE108" s="348">
        <f t="shared" si="99"/>
        <v>1.081437</v>
      </c>
      <c r="AF108" s="68">
        <f t="shared" si="108"/>
        <v>3.675672E-2</v>
      </c>
      <c r="AG108" s="33">
        <f t="shared" si="109"/>
        <v>0.82702619999999993</v>
      </c>
      <c r="AH108" s="33">
        <f t="shared" si="100"/>
        <v>7.5201479685613384</v>
      </c>
      <c r="AI108" s="33">
        <f t="shared" si="110"/>
        <v>-0.16822999677991746</v>
      </c>
      <c r="AJ108" s="36">
        <f t="shared" si="111"/>
        <v>1.081437</v>
      </c>
      <c r="AK108" s="33">
        <f t="shared" si="101"/>
        <v>1.3122058531907257</v>
      </c>
      <c r="AL108" s="33">
        <f t="shared" si="112"/>
        <v>6.7800853682864481E-3</v>
      </c>
      <c r="AM108" s="60">
        <f t="shared" si="113"/>
        <v>3.675672E-2</v>
      </c>
      <c r="AN108" s="60">
        <f t="shared" si="114"/>
        <v>4.4438272255072832E-2</v>
      </c>
      <c r="AO108" s="60">
        <f t="shared" si="115"/>
        <v>9.8485073826631853E-4</v>
      </c>
      <c r="AP108" s="34">
        <f t="shared" si="102"/>
        <v>1.5923039999999997</v>
      </c>
      <c r="AQ108" s="34">
        <f t="shared" si="116"/>
        <v>2.8418389393266317</v>
      </c>
      <c r="AR108" s="10">
        <f t="shared" si="103"/>
        <v>1.7030427509924073</v>
      </c>
      <c r="AS108" s="10">
        <f t="shared" si="117"/>
        <v>2.0859097814657477</v>
      </c>
      <c r="AT108" s="10">
        <f t="shared" si="118"/>
        <v>0.38286703047334036</v>
      </c>
      <c r="AU108" s="10">
        <f>SUM(AT$96:AT108)*5</f>
        <v>60.012677735802448</v>
      </c>
      <c r="AV108" s="10"/>
      <c r="AW108" s="10"/>
      <c r="AX108" s="10"/>
      <c r="AZ108" s="10"/>
      <c r="BA108" s="10"/>
      <c r="BB108" s="10"/>
    </row>
    <row r="109" spans="1:54" x14ac:dyDescent="0.25">
      <c r="A109" s="4">
        <v>70</v>
      </c>
      <c r="B109" s="18">
        <f t="shared" si="94"/>
        <v>2093</v>
      </c>
      <c r="C109" s="39">
        <f t="shared" si="90"/>
        <v>194.91</v>
      </c>
      <c r="D109" s="22">
        <f t="shared" si="104"/>
        <v>0.32999999999998408</v>
      </c>
      <c r="E109" s="64">
        <f t="shared" si="119"/>
        <v>2.3561999999999999</v>
      </c>
      <c r="F109" s="64">
        <f t="shared" si="119"/>
        <v>2.0453999999999999</v>
      </c>
      <c r="G109" s="64">
        <f t="shared" si="119"/>
        <v>0.16170000000000001</v>
      </c>
      <c r="H109" s="64">
        <f t="shared" si="119"/>
        <v>0.28499999999999998</v>
      </c>
      <c r="I109" s="64"/>
      <c r="J109" s="64">
        <f t="shared" si="119"/>
        <v>1.0814957999999999</v>
      </c>
      <c r="K109" s="64">
        <f t="shared" si="119"/>
        <v>1.3545209999999999</v>
      </c>
      <c r="L109" s="64">
        <f t="shared" si="119"/>
        <v>4.8066480000000002E-2</v>
      </c>
      <c r="M109" s="64">
        <f t="shared" si="95"/>
        <v>1.0814957999999999</v>
      </c>
      <c r="N109" s="64">
        <f t="shared" si="91"/>
        <v>8.7451412874414203</v>
      </c>
      <c r="O109" s="64">
        <f t="shared" si="96"/>
        <v>-5.8075677262989345E-2</v>
      </c>
      <c r="P109" s="64">
        <f t="shared" si="96"/>
        <v>1.3545209999999999</v>
      </c>
      <c r="Q109" s="64">
        <f t="shared" si="92"/>
        <v>1.6534255309486319</v>
      </c>
      <c r="R109" s="64">
        <f t="shared" si="97"/>
        <v>-3.7433835140663341E-2</v>
      </c>
      <c r="S109" s="64">
        <f t="shared" si="97"/>
        <v>4.8066480000000002E-2</v>
      </c>
      <c r="T109" s="64">
        <f t="shared" si="93"/>
        <v>5.7558239016420945E-2</v>
      </c>
      <c r="U109" s="64">
        <f t="shared" si="98"/>
        <v>3.8647416892225173E-3</v>
      </c>
      <c r="V109" s="64">
        <f t="shared" si="98"/>
        <v>2.036286</v>
      </c>
      <c r="W109" s="64">
        <f t="shared" si="98"/>
        <v>2.274641229285554</v>
      </c>
      <c r="X109" s="29">
        <f>'2.4 Set aside x3'!D18</f>
        <v>219.82</v>
      </c>
      <c r="Y109" s="35">
        <f t="shared" si="106"/>
        <v>1.1299999999999955</v>
      </c>
      <c r="Z109" s="29">
        <f>'2.4 Set aside x3'!F18*k</f>
        <v>1.8669</v>
      </c>
      <c r="AA109" s="29">
        <f>'2.4 Set aside x3'!G18*k</f>
        <v>1.6127999999999998</v>
      </c>
      <c r="AB109" s="29">
        <f>'2.4 Set aside x3'!H18*k</f>
        <v>0.12809999999999999</v>
      </c>
      <c r="AC109" s="29">
        <f>'2.4 Set aside x3'!I18/2</f>
        <v>0.22500000000000001</v>
      </c>
      <c r="AD109" s="68">
        <f t="shared" si="107"/>
        <v>0.85690710000000003</v>
      </c>
      <c r="AE109" s="348">
        <f t="shared" si="99"/>
        <v>1.0702544999999999</v>
      </c>
      <c r="AF109" s="68">
        <f t="shared" si="108"/>
        <v>3.8084760000000002E-2</v>
      </c>
      <c r="AG109" s="33">
        <f t="shared" si="109"/>
        <v>0.85690710000000003</v>
      </c>
      <c r="AH109" s="33">
        <f t="shared" si="100"/>
        <v>7.4035761501012765</v>
      </c>
      <c r="AI109" s="33">
        <f t="shared" si="110"/>
        <v>-0.11657181846006193</v>
      </c>
      <c r="AJ109" s="36">
        <f t="shared" si="111"/>
        <v>1.0702544999999999</v>
      </c>
      <c r="AK109" s="33">
        <f t="shared" si="101"/>
        <v>1.3022219142759601</v>
      </c>
      <c r="AL109" s="33">
        <f t="shared" si="112"/>
        <v>-9.9839389147655666E-3</v>
      </c>
      <c r="AM109" s="60">
        <f t="shared" si="113"/>
        <v>3.8084760000000002E-2</v>
      </c>
      <c r="AN109" s="60">
        <f t="shared" si="114"/>
        <v>4.5940410913944005E-2</v>
      </c>
      <c r="AO109" s="60">
        <f t="shared" si="115"/>
        <v>1.502138658871173E-3</v>
      </c>
      <c r="AP109" s="34">
        <f t="shared" si="102"/>
        <v>1.6097759999999999</v>
      </c>
      <c r="AQ109" s="34">
        <f t="shared" si="116"/>
        <v>2.6147223812840394</v>
      </c>
      <c r="AR109" s="10">
        <f t="shared" si="103"/>
        <v>1.6695866622955964</v>
      </c>
      <c r="AS109" s="10">
        <f t="shared" si="117"/>
        <v>1.9192062278624848</v>
      </c>
      <c r="AT109" s="10">
        <f t="shared" si="118"/>
        <v>0.24961956556688847</v>
      </c>
      <c r="AU109" s="10">
        <f>SUM(AT$96:AT109)*5</f>
        <v>61.260775563636891</v>
      </c>
      <c r="AV109" s="10"/>
      <c r="AW109" s="10"/>
      <c r="AX109" s="10"/>
      <c r="AZ109" s="10"/>
      <c r="BA109" s="10"/>
    </row>
    <row r="110" spans="1:54" x14ac:dyDescent="0.25">
      <c r="A110" s="4">
        <v>75</v>
      </c>
      <c r="B110" s="18">
        <f t="shared" si="94"/>
        <v>2098</v>
      </c>
      <c r="C110" s="39">
        <f t="shared" si="90"/>
        <v>195.12</v>
      </c>
      <c r="D110" s="22">
        <f t="shared" si="104"/>
        <v>0.21000000000000796</v>
      </c>
      <c r="E110" s="64">
        <f t="shared" si="119"/>
        <v>2.3456999999999999</v>
      </c>
      <c r="F110" s="64">
        <f t="shared" si="119"/>
        <v>1.9572000000000001</v>
      </c>
      <c r="G110" s="64">
        <f t="shared" si="119"/>
        <v>0.15539999999999998</v>
      </c>
      <c r="H110" s="64">
        <f t="shared" si="119"/>
        <v>0.23499999999999999</v>
      </c>
      <c r="I110" s="64"/>
      <c r="J110" s="64">
        <f t="shared" si="119"/>
        <v>1.0766762999999999</v>
      </c>
      <c r="K110" s="64">
        <f t="shared" si="119"/>
        <v>1.3184325000000001</v>
      </c>
      <c r="L110" s="64">
        <f t="shared" si="119"/>
        <v>4.7852280000000004E-2</v>
      </c>
      <c r="M110" s="64">
        <f t="shared" si="95"/>
        <v>1.0766762999999999</v>
      </c>
      <c r="N110" s="64">
        <f t="shared" si="91"/>
        <v>8.6897639738863202</v>
      </c>
      <c r="O110" s="64">
        <f t="shared" si="96"/>
        <v>-5.5377313555100116E-2</v>
      </c>
      <c r="P110" s="64">
        <f t="shared" si="96"/>
        <v>1.3184325000000001</v>
      </c>
      <c r="Q110" s="64">
        <f t="shared" si="92"/>
        <v>1.6107196012801865</v>
      </c>
      <c r="R110" s="64">
        <f t="shared" si="97"/>
        <v>-4.270592966844533E-2</v>
      </c>
      <c r="S110" s="64">
        <f t="shared" si="97"/>
        <v>4.7852280000000004E-2</v>
      </c>
      <c r="T110" s="64">
        <f t="shared" si="93"/>
        <v>5.8027235280416846E-2</v>
      </c>
      <c r="U110" s="64">
        <f t="shared" si="98"/>
        <v>4.6899626399590083E-4</v>
      </c>
      <c r="V110" s="64">
        <f t="shared" si="98"/>
        <v>1.9711860000000003</v>
      </c>
      <c r="W110" s="64">
        <f t="shared" si="98"/>
        <v>2.0835717530404589</v>
      </c>
      <c r="X110" s="29">
        <f>'2.4 Set aside x3'!D19</f>
        <v>220.72</v>
      </c>
      <c r="Y110" s="35">
        <f t="shared" si="106"/>
        <v>0.90000000000000568</v>
      </c>
      <c r="Z110" s="29">
        <f>'2.4 Set aside x3'!F19*k</f>
        <v>1.8983999999999996</v>
      </c>
      <c r="AA110" s="29">
        <f>'2.4 Set aside x3'!G19*k</f>
        <v>1.5645</v>
      </c>
      <c r="AB110" s="29">
        <f>'2.4 Set aside x3'!H19*k</f>
        <v>0.126</v>
      </c>
      <c r="AC110" s="29">
        <f>'2.4 Set aside x3'!I19/2</f>
        <v>0.18</v>
      </c>
      <c r="AD110" s="68">
        <f t="shared" si="107"/>
        <v>0.87136559999999985</v>
      </c>
      <c r="AE110" s="348">
        <f t="shared" si="99"/>
        <v>1.0596179999999999</v>
      </c>
      <c r="AF110" s="68">
        <f t="shared" si="108"/>
        <v>3.8727359999999995E-2</v>
      </c>
      <c r="AG110" s="33">
        <f t="shared" si="109"/>
        <v>0.87136559999999985</v>
      </c>
      <c r="AH110" s="33">
        <f t="shared" si="100"/>
        <v>7.3165529878764159</v>
      </c>
      <c r="AI110" s="33">
        <f t="shared" si="110"/>
        <v>-8.7023162224860506E-2</v>
      </c>
      <c r="AJ110" s="36">
        <f t="shared" si="111"/>
        <v>1.0596179999999999</v>
      </c>
      <c r="AK110" s="33">
        <f t="shared" si="101"/>
        <v>1.2898204865485645</v>
      </c>
      <c r="AL110" s="33">
        <f t="shared" si="112"/>
        <v>-1.2401427727395609E-2</v>
      </c>
      <c r="AM110" s="60">
        <f t="shared" si="113"/>
        <v>3.8727359999999995E-2</v>
      </c>
      <c r="AN110" s="60">
        <f t="shared" si="114"/>
        <v>4.6848554021936564E-2</v>
      </c>
      <c r="AO110" s="60">
        <f t="shared" si="115"/>
        <v>9.0814310799255948E-4</v>
      </c>
      <c r="AP110" s="34">
        <f t="shared" si="102"/>
        <v>1.5829379999999997</v>
      </c>
      <c r="AQ110" s="34">
        <f t="shared" si="116"/>
        <v>2.3844215531557418</v>
      </c>
      <c r="AR110" s="10">
        <f t="shared" si="103"/>
        <v>1.5293416667316968</v>
      </c>
      <c r="AS110" s="10">
        <f t="shared" si="117"/>
        <v>1.7501654200163146</v>
      </c>
      <c r="AT110" s="10">
        <f t="shared" si="118"/>
        <v>0.22082375328461779</v>
      </c>
      <c r="AU110" s="10">
        <f>SUM(AT$96:AT110)*5</f>
        <v>62.364894330059983</v>
      </c>
      <c r="AV110" s="10"/>
      <c r="AW110" s="10"/>
      <c r="AX110" s="10"/>
      <c r="AZ110" s="10"/>
    </row>
    <row r="111" spans="1:54" x14ac:dyDescent="0.25">
      <c r="A111" s="4">
        <v>80</v>
      </c>
      <c r="B111" s="18">
        <f t="shared" si="94"/>
        <v>2103</v>
      </c>
      <c r="C111" s="39">
        <f t="shared" si="90"/>
        <v>195.4</v>
      </c>
      <c r="D111" s="22">
        <f t="shared" si="104"/>
        <v>0.28000000000000114</v>
      </c>
      <c r="E111" s="64">
        <f t="shared" si="119"/>
        <v>2.2427999999999999</v>
      </c>
      <c r="F111" s="64">
        <f t="shared" si="119"/>
        <v>1.9866000000000001</v>
      </c>
      <c r="G111" s="64">
        <f t="shared" si="119"/>
        <v>0.15539999999999998</v>
      </c>
      <c r="H111" s="64">
        <f t="shared" si="119"/>
        <v>0.215</v>
      </c>
      <c r="I111" s="64"/>
      <c r="J111" s="64">
        <f t="shared" si="119"/>
        <v>1.0294452000000001</v>
      </c>
      <c r="K111" s="64">
        <f t="shared" si="119"/>
        <v>1.3043939999999998</v>
      </c>
      <c r="L111" s="64">
        <f t="shared" si="119"/>
        <v>4.5753120000000001E-2</v>
      </c>
      <c r="M111" s="64">
        <f t="shared" si="95"/>
        <v>1.0294452000000001</v>
      </c>
      <c r="N111" s="64">
        <f t="shared" si="91"/>
        <v>8.5943241223771025</v>
      </c>
      <c r="O111" s="64">
        <f t="shared" si="96"/>
        <v>-9.5439851509217632E-2</v>
      </c>
      <c r="P111" s="64">
        <f t="shared" si="96"/>
        <v>1.3043939999999998</v>
      </c>
      <c r="Q111" s="64">
        <f t="shared" si="92"/>
        <v>1.5891316881638278</v>
      </c>
      <c r="R111" s="64">
        <f t="shared" si="97"/>
        <v>-2.158791311635877E-2</v>
      </c>
      <c r="S111" s="64">
        <f t="shared" si="97"/>
        <v>4.5753120000000001E-2</v>
      </c>
      <c r="T111" s="64">
        <f t="shared" si="93"/>
        <v>5.601098289007251E-2</v>
      </c>
      <c r="U111" s="64">
        <f t="shared" si="98"/>
        <v>-2.0162523903443363E-3</v>
      </c>
      <c r="V111" s="64">
        <f t="shared" si="98"/>
        <v>1.931916</v>
      </c>
      <c r="W111" s="64">
        <f t="shared" si="98"/>
        <v>2.0928719829840805</v>
      </c>
      <c r="X111" s="29">
        <f>'2.4 Set aside x3'!D20</f>
        <v>221.53</v>
      </c>
      <c r="Y111" s="35">
        <f t="shared" si="106"/>
        <v>0.81000000000000227</v>
      </c>
      <c r="Z111" s="29">
        <f>'2.4 Set aside x3'!F20*k</f>
        <v>1.8732</v>
      </c>
      <c r="AA111" s="29">
        <f>'2.4 Set aside x3'!G20*k</f>
        <v>1.4972999999999999</v>
      </c>
      <c r="AB111" s="29">
        <f>'2.4 Set aside x3'!H20*k</f>
        <v>0.12179999999999999</v>
      </c>
      <c r="AC111" s="29">
        <f>'2.4 Set aside x3'!I20/2</f>
        <v>0.22</v>
      </c>
      <c r="AD111" s="68">
        <f t="shared" si="107"/>
        <v>0.85979879999999997</v>
      </c>
      <c r="AE111" s="348">
        <f t="shared" si="99"/>
        <v>1.027908</v>
      </c>
      <c r="AF111" s="68">
        <f t="shared" si="108"/>
        <v>3.8213280000000002E-2</v>
      </c>
      <c r="AG111" s="33">
        <f t="shared" si="109"/>
        <v>0.85979879999999997</v>
      </c>
      <c r="AH111" s="33">
        <f t="shared" si="100"/>
        <v>7.2292281249817538</v>
      </c>
      <c r="AI111" s="33">
        <f t="shared" si="110"/>
        <v>-8.7324862894662125E-2</v>
      </c>
      <c r="AJ111" s="36">
        <f t="shared" si="111"/>
        <v>1.027908</v>
      </c>
      <c r="AK111" s="33">
        <f t="shared" si="101"/>
        <v>1.2559182031379557</v>
      </c>
      <c r="AL111" s="33">
        <f t="shared" si="112"/>
        <v>-3.3902283410608858E-2</v>
      </c>
      <c r="AM111" s="60">
        <f t="shared" si="113"/>
        <v>3.8213280000000002E-2</v>
      </c>
      <c r="AN111" s="60">
        <f t="shared" si="114"/>
        <v>4.6495012559423912E-2</v>
      </c>
      <c r="AO111" s="60">
        <f t="shared" si="115"/>
        <v>-3.5354146251265206E-4</v>
      </c>
      <c r="AP111" s="34">
        <f t="shared" si="102"/>
        <v>1.5591659999999998</v>
      </c>
      <c r="AQ111" s="34">
        <f t="shared" si="116"/>
        <v>2.2475853122322187</v>
      </c>
      <c r="AR111" s="10">
        <f t="shared" si="103"/>
        <v>1.5361680355103151</v>
      </c>
      <c r="AS111" s="10">
        <f t="shared" si="117"/>
        <v>1.6497276191784487</v>
      </c>
      <c r="AT111" s="10">
        <f t="shared" si="118"/>
        <v>0.11355958366813357</v>
      </c>
      <c r="AU111" s="10">
        <f>SUM(AT$96:AT111)*5</f>
        <v>62.932692248400642</v>
      </c>
      <c r="AV111" s="10"/>
      <c r="AW111" s="10"/>
      <c r="AX111" s="10"/>
      <c r="AZ111" s="10"/>
    </row>
    <row r="112" spans="1:54" x14ac:dyDescent="0.25">
      <c r="A112" s="4">
        <v>85</v>
      </c>
      <c r="B112" s="18">
        <f t="shared" si="94"/>
        <v>2108</v>
      </c>
      <c r="C112" s="39">
        <f t="shared" si="90"/>
        <v>195.85</v>
      </c>
      <c r="D112" s="22">
        <f t="shared" si="104"/>
        <v>0.44999999999998863</v>
      </c>
      <c r="E112" s="64">
        <f t="shared" si="119"/>
        <v>2.3058000000000001</v>
      </c>
      <c r="F112" s="64">
        <f t="shared" si="119"/>
        <v>1.9887000000000001</v>
      </c>
      <c r="G112" s="64">
        <f t="shared" si="119"/>
        <v>0.1575</v>
      </c>
      <c r="H112" s="64">
        <f t="shared" si="119"/>
        <v>0.25</v>
      </c>
      <c r="I112" s="64"/>
      <c r="J112" s="64">
        <f t="shared" si="119"/>
        <v>1.0583622000000001</v>
      </c>
      <c r="K112" s="64">
        <f t="shared" si="119"/>
        <v>1.320627</v>
      </c>
      <c r="L112" s="64">
        <f t="shared" si="119"/>
        <v>4.7038320000000002E-2</v>
      </c>
      <c r="M112" s="64">
        <f t="shared" si="95"/>
        <v>1.0583622000000001</v>
      </c>
      <c r="N112" s="64">
        <f t="shared" si="91"/>
        <v>8.5401559058848537</v>
      </c>
      <c r="O112" s="64">
        <f t="shared" si="96"/>
        <v>-5.4168216492248789E-2</v>
      </c>
      <c r="P112" s="64">
        <f t="shared" si="96"/>
        <v>1.320627</v>
      </c>
      <c r="Q112" s="64">
        <f t="shared" si="92"/>
        <v>1.6015484482247673</v>
      </c>
      <c r="R112" s="64">
        <f t="shared" si="97"/>
        <v>1.2416760060939502E-2</v>
      </c>
      <c r="S112" s="64">
        <f t="shared" si="97"/>
        <v>4.7038320000000002E-2</v>
      </c>
      <c r="T112" s="64">
        <f t="shared" si="93"/>
        <v>5.6939756455623491E-2</v>
      </c>
      <c r="U112" s="64">
        <f t="shared" si="98"/>
        <v>9.2877356555098184E-4</v>
      </c>
      <c r="V112" s="64">
        <f t="shared" si="98"/>
        <v>1.9748399999999999</v>
      </c>
      <c r="W112" s="64">
        <f t="shared" si="98"/>
        <v>2.38401731713423</v>
      </c>
      <c r="X112" s="29">
        <f>'2.4 Set aside x3'!D21</f>
        <v>222.3</v>
      </c>
      <c r="Y112" s="35">
        <f t="shared" si="106"/>
        <v>0.77000000000001023</v>
      </c>
      <c r="Z112" s="29">
        <f>'2.4 Set aside x3'!F21*k</f>
        <v>1.8941999999999999</v>
      </c>
      <c r="AA112" s="29">
        <f>'2.4 Set aside x3'!G21*k</f>
        <v>1.4909999999999999</v>
      </c>
      <c r="AB112" s="29">
        <f>'2.4 Set aside x3'!H21*k</f>
        <v>0.12179999999999999</v>
      </c>
      <c r="AC112" s="29">
        <f>'2.4 Set aside x3'!I21/2</f>
        <v>0.22</v>
      </c>
      <c r="AD112" s="68">
        <f t="shared" si="107"/>
        <v>0.86943780000000004</v>
      </c>
      <c r="AE112" s="348">
        <f t="shared" si="99"/>
        <v>1.030659</v>
      </c>
      <c r="AF112" s="68">
        <f t="shared" si="108"/>
        <v>3.8641679999999998E-2</v>
      </c>
      <c r="AG112" s="33">
        <f t="shared" si="109"/>
        <v>0.86943780000000004</v>
      </c>
      <c r="AH112" s="33">
        <f t="shared" si="100"/>
        <v>7.1628464163990486</v>
      </c>
      <c r="AI112" s="33">
        <f t="shared" si="110"/>
        <v>-6.6381708582705201E-2</v>
      </c>
      <c r="AJ112" s="36">
        <f t="shared" si="111"/>
        <v>1.030659</v>
      </c>
      <c r="AK112" s="33">
        <f t="shared" si="101"/>
        <v>1.2526760695136181</v>
      </c>
      <c r="AL112" s="33">
        <f t="shared" si="112"/>
        <v>-3.242133624337562E-3</v>
      </c>
      <c r="AM112" s="60">
        <f t="shared" si="113"/>
        <v>3.8641679999999998E-2</v>
      </c>
      <c r="AN112" s="60">
        <f t="shared" si="114"/>
        <v>4.6860914668030586E-2</v>
      </c>
      <c r="AO112" s="60">
        <f t="shared" si="115"/>
        <v>3.6590210860667355E-4</v>
      </c>
      <c r="AP112" s="34">
        <f t="shared" si="102"/>
        <v>1.56534</v>
      </c>
      <c r="AQ112" s="34">
        <f t="shared" si="116"/>
        <v>2.2660820599015743</v>
      </c>
      <c r="AR112" s="10">
        <f t="shared" si="103"/>
        <v>1.7498687107765249</v>
      </c>
      <c r="AS112" s="10">
        <f t="shared" si="117"/>
        <v>1.6633042319677553</v>
      </c>
      <c r="AT112" s="10">
        <f t="shared" si="118"/>
        <v>-8.6564478808769607E-2</v>
      </c>
      <c r="AU112" s="10">
        <f>SUM(AT$96:AT112)*5</f>
        <v>62.499869854356795</v>
      </c>
      <c r="AV112" s="10"/>
      <c r="AW112" s="10"/>
      <c r="AX112" s="10"/>
      <c r="AZ112" s="10"/>
    </row>
    <row r="113" spans="1:53" x14ac:dyDescent="0.25">
      <c r="A113" s="4">
        <v>90</v>
      </c>
      <c r="B113" s="18">
        <f t="shared" si="94"/>
        <v>2113</v>
      </c>
      <c r="C113" s="39">
        <f t="shared" si="90"/>
        <v>196.25</v>
      </c>
      <c r="D113" s="22">
        <f t="shared" si="104"/>
        <v>0.40000000000000568</v>
      </c>
      <c r="E113" s="64">
        <f t="shared" si="119"/>
        <v>2.4108000000000001</v>
      </c>
      <c r="F113" s="64">
        <f t="shared" si="119"/>
        <v>1.9634999999999998</v>
      </c>
      <c r="G113" s="64">
        <f t="shared" si="119"/>
        <v>0.1575</v>
      </c>
      <c r="H113" s="64">
        <f t="shared" si="119"/>
        <v>0.23</v>
      </c>
      <c r="I113" s="64"/>
      <c r="J113" s="64">
        <f t="shared" si="119"/>
        <v>1.1065572000000001</v>
      </c>
      <c r="K113" s="64">
        <f t="shared" si="119"/>
        <v>1.336776</v>
      </c>
      <c r="L113" s="64">
        <f t="shared" si="119"/>
        <v>4.9180320000000007E-2</v>
      </c>
      <c r="M113" s="64">
        <f t="shared" si="95"/>
        <v>1.1065572000000001</v>
      </c>
      <c r="N113" s="64">
        <f t="shared" si="91"/>
        <v>8.5411947345047814</v>
      </c>
      <c r="O113" s="64">
        <f t="shared" si="96"/>
        <v>1.0388286199276564E-3</v>
      </c>
      <c r="P113" s="64">
        <f t="shared" si="96"/>
        <v>1.336776</v>
      </c>
      <c r="Q113" s="64">
        <f t="shared" si="92"/>
        <v>1.6198924420346312</v>
      </c>
      <c r="R113" s="64">
        <f t="shared" si="97"/>
        <v>1.8343993809863957E-2</v>
      </c>
      <c r="S113" s="64">
        <f t="shared" si="97"/>
        <v>4.9180320000000007E-2</v>
      </c>
      <c r="T113" s="64">
        <f t="shared" si="93"/>
        <v>5.9245941977220475E-2</v>
      </c>
      <c r="U113" s="64">
        <f t="shared" si="98"/>
        <v>2.3061855215969831E-3</v>
      </c>
      <c r="V113" s="64">
        <f t="shared" si="98"/>
        <v>1.9999559999999998</v>
      </c>
      <c r="W113" s="64">
        <f t="shared" si="98"/>
        <v>2.4216450079513945</v>
      </c>
      <c r="X113" s="29">
        <f>'2.4 Set aside x3'!D22</f>
        <v>223.06</v>
      </c>
      <c r="Y113" s="35">
        <f t="shared" si="106"/>
        <v>0.75999999999999091</v>
      </c>
      <c r="Z113" s="29">
        <f>'2.4 Set aside x3'!F22*k</f>
        <v>1.9572000000000001</v>
      </c>
      <c r="AA113" s="29">
        <f>'2.4 Set aside x3'!G22*k</f>
        <v>1.4595</v>
      </c>
      <c r="AB113" s="29">
        <f>'2.4 Set aside x3'!H22*k</f>
        <v>0.12179999999999999</v>
      </c>
      <c r="AC113" s="29">
        <f>'2.4 Set aside x3'!I22/2</f>
        <v>0.20499999999999999</v>
      </c>
      <c r="AD113" s="68">
        <f t="shared" si="107"/>
        <v>0.89835480000000001</v>
      </c>
      <c r="AE113" s="348">
        <f t="shared" si="99"/>
        <v>1.034124</v>
      </c>
      <c r="AF113" s="68">
        <f t="shared" si="108"/>
        <v>3.9926880000000005E-2</v>
      </c>
      <c r="AG113" s="33">
        <f t="shared" si="109"/>
        <v>0.89835480000000001</v>
      </c>
      <c r="AH113" s="33">
        <f t="shared" si="100"/>
        <v>7.1339747825998154</v>
      </c>
      <c r="AI113" s="33">
        <f t="shared" si="110"/>
        <v>-2.8871633799233187E-2</v>
      </c>
      <c r="AJ113" s="36">
        <f t="shared" si="111"/>
        <v>1.034124</v>
      </c>
      <c r="AK113" s="33">
        <f t="shared" si="101"/>
        <v>1.2555679358457976</v>
      </c>
      <c r="AL113" s="33">
        <f t="shared" si="112"/>
        <v>2.8918663321795268E-3</v>
      </c>
      <c r="AM113" s="60">
        <f t="shared" si="113"/>
        <v>3.9926880000000005E-2</v>
      </c>
      <c r="AN113" s="60">
        <f t="shared" si="114"/>
        <v>4.8210797633592151E-2</v>
      </c>
      <c r="AO113" s="60">
        <f t="shared" si="115"/>
        <v>1.3498829655615649E-3</v>
      </c>
      <c r="AP113" s="34">
        <f t="shared" si="102"/>
        <v>1.5722700000000001</v>
      </c>
      <c r="AQ113" s="34">
        <f t="shared" si="116"/>
        <v>2.3076401154984989</v>
      </c>
      <c r="AR113" s="10">
        <f t="shared" si="103"/>
        <v>1.7774874358363235</v>
      </c>
      <c r="AS113" s="10">
        <f t="shared" si="117"/>
        <v>1.6938078447758982</v>
      </c>
      <c r="AT113" s="10">
        <f t="shared" si="118"/>
        <v>-8.3679591060425329E-2</v>
      </c>
      <c r="AU113" s="10">
        <f>SUM(AT$96:AT113)*5</f>
        <v>62.081471899054669</v>
      </c>
      <c r="AV113" s="10"/>
      <c r="AW113" s="10"/>
      <c r="AX113" s="10"/>
      <c r="AZ113" s="10"/>
    </row>
    <row r="114" spans="1:53" x14ac:dyDescent="0.25">
      <c r="A114" s="4">
        <v>95</v>
      </c>
      <c r="B114" s="18">
        <f t="shared" si="94"/>
        <v>2118</v>
      </c>
      <c r="C114" s="39">
        <f t="shared" si="90"/>
        <v>196.74</v>
      </c>
      <c r="D114" s="22">
        <f t="shared" si="104"/>
        <v>0.49000000000000909</v>
      </c>
      <c r="E114" s="64">
        <f t="shared" si="119"/>
        <v>2.4780000000000002</v>
      </c>
      <c r="F114" s="64">
        <f t="shared" si="119"/>
        <v>1.9215</v>
      </c>
      <c r="G114" s="64">
        <f t="shared" si="119"/>
        <v>0.1575</v>
      </c>
      <c r="H114" s="64">
        <f t="shared" si="119"/>
        <v>0.19</v>
      </c>
      <c r="I114" s="64"/>
      <c r="J114" s="64">
        <f t="shared" si="119"/>
        <v>1.1374020000000002</v>
      </c>
      <c r="K114" s="64">
        <f t="shared" si="119"/>
        <v>1.33728</v>
      </c>
      <c r="L114" s="64">
        <f t="shared" si="119"/>
        <v>5.0551200000000004E-2</v>
      </c>
      <c r="M114" s="64">
        <f t="shared" si="95"/>
        <v>1.1374020000000002</v>
      </c>
      <c r="N114" s="64">
        <f t="shared" si="91"/>
        <v>8.5729438873450263</v>
      </c>
      <c r="O114" s="64">
        <f t="shared" si="96"/>
        <v>3.1749152840244932E-2</v>
      </c>
      <c r="P114" s="64">
        <f t="shared" si="96"/>
        <v>1.33728</v>
      </c>
      <c r="Q114" s="64">
        <f t="shared" si="92"/>
        <v>1.6236392326388811</v>
      </c>
      <c r="R114" s="64">
        <f t="shared" si="97"/>
        <v>3.7467906042498722E-3</v>
      </c>
      <c r="S114" s="64">
        <f t="shared" si="97"/>
        <v>5.0551200000000004E-2</v>
      </c>
      <c r="T114" s="64">
        <f t="shared" si="93"/>
        <v>6.1024501832469338E-2</v>
      </c>
      <c r="U114" s="64">
        <f t="shared" si="98"/>
        <v>1.7785598552488638E-3</v>
      </c>
      <c r="V114" s="64">
        <f t="shared" si="98"/>
        <v>1.9937399999999998</v>
      </c>
      <c r="W114" s="64">
        <f t="shared" si="98"/>
        <v>2.5210145032997526</v>
      </c>
      <c r="X114" s="29">
        <f>'2.4 Set aside x3'!D23</f>
        <v>223.86</v>
      </c>
      <c r="Y114" s="35">
        <f t="shared" si="106"/>
        <v>0.80000000000001137</v>
      </c>
      <c r="Z114" s="29">
        <f>'2.4 Set aside x3'!F23*k</f>
        <v>1.9908000000000001</v>
      </c>
      <c r="AA114" s="29">
        <f>'2.4 Set aside x3'!G23*k</f>
        <v>1.4447999999999999</v>
      </c>
      <c r="AB114" s="29">
        <f>'2.4 Set aside x3'!H23*k</f>
        <v>0.12179999999999999</v>
      </c>
      <c r="AC114" s="29">
        <f>'2.4 Set aside x3'!I23/2</f>
        <v>0.23499999999999999</v>
      </c>
      <c r="AD114" s="68">
        <f t="shared" si="107"/>
        <v>0.91377720000000007</v>
      </c>
      <c r="AE114" s="348">
        <f t="shared" si="99"/>
        <v>1.03677</v>
      </c>
      <c r="AF114" s="68">
        <f t="shared" si="108"/>
        <v>4.0612320000000007E-2</v>
      </c>
      <c r="AG114" s="33">
        <f t="shared" si="109"/>
        <v>0.91377720000000007</v>
      </c>
      <c r="AH114" s="33">
        <f t="shared" si="100"/>
        <v>7.1242629655326137</v>
      </c>
      <c r="AI114" s="33">
        <f t="shared" si="110"/>
        <v>-9.7118170672017001E-3</v>
      </c>
      <c r="AJ114" s="36">
        <f t="shared" si="111"/>
        <v>1.03677</v>
      </c>
      <c r="AK114" s="33">
        <f t="shared" si="101"/>
        <v>1.2587251504192398</v>
      </c>
      <c r="AL114" s="33">
        <f t="shared" si="112"/>
        <v>3.1572145734422019E-3</v>
      </c>
      <c r="AM114" s="60">
        <f t="shared" si="113"/>
        <v>4.0612320000000007E-2</v>
      </c>
      <c r="AN114" s="60">
        <f t="shared" si="114"/>
        <v>4.9134865483281352E-2</v>
      </c>
      <c r="AO114" s="60">
        <f t="shared" si="115"/>
        <v>9.2406784968920158E-4</v>
      </c>
      <c r="AP114" s="34">
        <f t="shared" si="102"/>
        <v>1.5928079999999998</v>
      </c>
      <c r="AQ114" s="34">
        <f t="shared" si="116"/>
        <v>2.3871774653559412</v>
      </c>
      <c r="AR114" s="10">
        <f t="shared" si="103"/>
        <v>1.8504246454220183</v>
      </c>
      <c r="AS114" s="10">
        <f t="shared" si="117"/>
        <v>1.7521882595712608</v>
      </c>
      <c r="AT114" s="10">
        <f t="shared" si="118"/>
        <v>-9.8236385850757557E-2</v>
      </c>
      <c r="AU114" s="10">
        <f>SUM(AT$96:AT114)*5</f>
        <v>61.590289969800878</v>
      </c>
      <c r="AV114" s="10"/>
      <c r="AW114" s="10"/>
      <c r="AX114" s="10"/>
      <c r="AZ114" s="10"/>
    </row>
    <row r="115" spans="1:53" x14ac:dyDescent="0.25">
      <c r="A115" s="4">
        <v>100</v>
      </c>
      <c r="B115" s="18">
        <f t="shared" si="94"/>
        <v>2123</v>
      </c>
      <c r="C115" s="39">
        <f t="shared" si="90"/>
        <v>197.15</v>
      </c>
      <c r="D115" s="22">
        <f t="shared" si="104"/>
        <v>0.40999999999999659</v>
      </c>
      <c r="E115" s="64">
        <f t="shared" si="119"/>
        <v>2.5073999999999996</v>
      </c>
      <c r="F115" s="64">
        <f t="shared" si="119"/>
        <v>1.9257</v>
      </c>
      <c r="G115" s="64">
        <f t="shared" si="119"/>
        <v>0.1575</v>
      </c>
      <c r="H115" s="64">
        <f t="shared" si="119"/>
        <v>0.22</v>
      </c>
      <c r="I115" s="64"/>
      <c r="J115" s="64">
        <f t="shared" si="119"/>
        <v>1.1508965999999998</v>
      </c>
      <c r="K115" s="64">
        <f t="shared" si="119"/>
        <v>1.346079</v>
      </c>
      <c r="L115" s="64">
        <f t="shared" si="119"/>
        <v>5.1150959999999995E-2</v>
      </c>
      <c r="M115" s="64">
        <f t="shared" si="95"/>
        <v>1.1508965999999998</v>
      </c>
      <c r="N115" s="64">
        <f t="shared" si="91"/>
        <v>8.6140777302342766</v>
      </c>
      <c r="O115" s="64">
        <f t="shared" si="96"/>
        <v>4.1133842889250261E-2</v>
      </c>
      <c r="P115" s="64">
        <f t="shared" si="96"/>
        <v>1.346079</v>
      </c>
      <c r="Q115" s="64">
        <f t="shared" si="92"/>
        <v>1.6331005778998688</v>
      </c>
      <c r="R115" s="64">
        <f t="shared" si="97"/>
        <v>9.4613452609877413E-3</v>
      </c>
      <c r="S115" s="64">
        <f t="shared" si="97"/>
        <v>5.1150959999999995E-2</v>
      </c>
      <c r="T115" s="64">
        <f t="shared" si="93"/>
        <v>6.1938669766067489E-2</v>
      </c>
      <c r="U115" s="64">
        <f t="shared" si="98"/>
        <v>9.1416793359815063E-4</v>
      </c>
      <c r="V115" s="64">
        <f t="shared" si="98"/>
        <v>2.0204519999999997</v>
      </c>
      <c r="W115" s="64">
        <f t="shared" si="98"/>
        <v>2.4819613560838323</v>
      </c>
      <c r="X115" s="29">
        <f>'2.4 Set aside x3'!D24</f>
        <v>224.67</v>
      </c>
      <c r="Y115" s="35">
        <f t="shared" si="106"/>
        <v>0.80999999999997385</v>
      </c>
      <c r="Z115" s="29">
        <f>'2.4 Set aside x3'!F24*k</f>
        <v>1.9970999999999999</v>
      </c>
      <c r="AA115" s="29">
        <f>'2.4 Set aside x3'!G24*k</f>
        <v>1.4867999999999999</v>
      </c>
      <c r="AB115" s="29">
        <f>'2.4 Set aside x3'!H24*k</f>
        <v>0.12389999999999998</v>
      </c>
      <c r="AC115" s="29">
        <f>'2.4 Set aside x3'!I24/2</f>
        <v>0.19500000000000001</v>
      </c>
      <c r="AD115" s="68">
        <f t="shared" si="107"/>
        <v>0.91666890000000001</v>
      </c>
      <c r="AE115" s="348">
        <f t="shared" si="99"/>
        <v>1.0542734999999999</v>
      </c>
      <c r="AF115" s="68">
        <f t="shared" si="108"/>
        <v>4.074084E-2</v>
      </c>
      <c r="AG115" s="33">
        <f t="shared" si="109"/>
        <v>0.91666890000000001</v>
      </c>
      <c r="AH115" s="33">
        <f t="shared" si="100"/>
        <v>7.1187000377141327</v>
      </c>
      <c r="AI115" s="33">
        <f t="shared" si="110"/>
        <v>-5.5629278184810005E-3</v>
      </c>
      <c r="AJ115" s="36">
        <f t="shared" si="111"/>
        <v>1.0542734999999999</v>
      </c>
      <c r="AK115" s="33">
        <f t="shared" si="101"/>
        <v>1.2767867723778752</v>
      </c>
      <c r="AL115" s="33">
        <f t="shared" si="112"/>
        <v>1.8061621958635365E-2</v>
      </c>
      <c r="AM115" s="60">
        <f t="shared" si="113"/>
        <v>4.074084E-2</v>
      </c>
      <c r="AN115" s="60">
        <f t="shared" si="114"/>
        <v>4.942673914397927E-2</v>
      </c>
      <c r="AO115" s="60">
        <f t="shared" si="115"/>
        <v>2.9187366069791804E-4</v>
      </c>
      <c r="AP115" s="34">
        <f t="shared" si="102"/>
        <v>1.5971759999999997</v>
      </c>
      <c r="AQ115" s="34">
        <f t="shared" si="116"/>
        <v>2.419966567800826</v>
      </c>
      <c r="AR115" s="10">
        <f t="shared" si="103"/>
        <v>1.8217596353655328</v>
      </c>
      <c r="AS115" s="10">
        <f t="shared" si="117"/>
        <v>1.7762554607658063</v>
      </c>
      <c r="AT115" s="10">
        <f t="shared" si="118"/>
        <v>-4.5504174599726444E-2</v>
      </c>
      <c r="AU115" s="10">
        <f>SUM(AT$96:AT115)*5</f>
        <v>61.362769096802253</v>
      </c>
      <c r="AV115" s="10"/>
      <c r="AW115" s="10"/>
      <c r="AX115" s="10"/>
      <c r="AZ115" s="10"/>
    </row>
    <row r="116" spans="1:53" x14ac:dyDescent="0.25">
      <c r="A116" s="4">
        <v>105</v>
      </c>
      <c r="B116" s="18">
        <f t="shared" si="94"/>
        <v>2128</v>
      </c>
      <c r="C116" s="39">
        <f t="shared" si="90"/>
        <v>197.58</v>
      </c>
      <c r="D116" s="22">
        <f t="shared" si="104"/>
        <v>0.43000000000000682</v>
      </c>
      <c r="E116" s="64">
        <f t="shared" si="119"/>
        <v>2.2869000000000002</v>
      </c>
      <c r="F116" s="64">
        <f t="shared" si="119"/>
        <v>2.0726999999999998</v>
      </c>
      <c r="G116" s="64">
        <f t="shared" si="119"/>
        <v>0.16170000000000001</v>
      </c>
      <c r="H116" s="64">
        <f t="shared" si="119"/>
        <v>0.13500000000000001</v>
      </c>
      <c r="I116" s="64"/>
      <c r="J116" s="64">
        <f t="shared" si="119"/>
        <v>1.0496871000000001</v>
      </c>
      <c r="K116" s="64">
        <f t="shared" si="119"/>
        <v>1.3479165</v>
      </c>
      <c r="L116" s="64">
        <f t="shared" si="119"/>
        <v>4.6652760000000008E-2</v>
      </c>
      <c r="M116" s="64">
        <f t="shared" si="95"/>
        <v>1.0496871000000001</v>
      </c>
      <c r="N116" s="64">
        <f t="shared" si="91"/>
        <v>8.5486773203320485</v>
      </c>
      <c r="O116" s="64">
        <f t="shared" si="96"/>
        <v>-6.5400409902228063E-2</v>
      </c>
      <c r="P116" s="64">
        <f t="shared" si="96"/>
        <v>1.3479165</v>
      </c>
      <c r="Q116" s="64">
        <f t="shared" si="92"/>
        <v>1.6366106232481668</v>
      </c>
      <c r="R116" s="64">
        <f t="shared" si="97"/>
        <v>3.5100453482979077E-3</v>
      </c>
      <c r="S116" s="64">
        <f t="shared" si="97"/>
        <v>4.6652760000000008E-2</v>
      </c>
      <c r="T116" s="64">
        <f t="shared" si="93"/>
        <v>5.7602073352315139E-2</v>
      </c>
      <c r="U116" s="64">
        <f t="shared" si="98"/>
        <v>-4.3365964137523499E-3</v>
      </c>
      <c r="V116" s="64">
        <f t="shared" si="98"/>
        <v>1.9556459999999998</v>
      </c>
      <c r="W116" s="64">
        <f t="shared" si="98"/>
        <v>2.3194190390323239</v>
      </c>
      <c r="X116" s="29">
        <f>'2.4 Set aside x3'!D25</f>
        <v>225.37</v>
      </c>
      <c r="Y116" s="35">
        <f t="shared" si="106"/>
        <v>0.70000000000001705</v>
      </c>
      <c r="Z116" s="29">
        <f>'2.4 Set aside x3'!F25*k</f>
        <v>1.9424999999999999</v>
      </c>
      <c r="AA116" s="29">
        <f>'2.4 Set aside x3'!G25*k</f>
        <v>1.5266999999999999</v>
      </c>
      <c r="AB116" s="29">
        <f>'2.4 Set aside x3'!H25*k</f>
        <v>0.12389999999999998</v>
      </c>
      <c r="AC116" s="29">
        <f>'2.4 Set aside x3'!I25/2</f>
        <v>0.16500000000000001</v>
      </c>
      <c r="AD116" s="68">
        <f t="shared" si="107"/>
        <v>0.8916075</v>
      </c>
      <c r="AE116" s="348">
        <f t="shared" si="99"/>
        <v>1.0560584999999998</v>
      </c>
      <c r="AF116" s="68">
        <f t="shared" si="108"/>
        <v>3.9627000000000002E-2</v>
      </c>
      <c r="AG116" s="33">
        <f t="shared" si="109"/>
        <v>0.8916075</v>
      </c>
      <c r="AH116" s="33">
        <f t="shared" si="100"/>
        <v>7.0887958277681786</v>
      </c>
      <c r="AI116" s="33">
        <f t="shared" si="110"/>
        <v>-2.9904209945954108E-2</v>
      </c>
      <c r="AJ116" s="36">
        <f t="shared" si="111"/>
        <v>1.0560584999999998</v>
      </c>
      <c r="AK116" s="33">
        <f t="shared" si="101"/>
        <v>1.2817646462194199</v>
      </c>
      <c r="AL116" s="33">
        <f t="shared" si="112"/>
        <v>4.9778738415446888E-3</v>
      </c>
      <c r="AM116" s="60">
        <f t="shared" si="113"/>
        <v>3.9627000000000002E-2</v>
      </c>
      <c r="AN116" s="60">
        <f t="shared" si="114"/>
        <v>4.8364495605161581E-2</v>
      </c>
      <c r="AO116" s="60">
        <f t="shared" si="115"/>
        <v>-1.0622435388176893E-3</v>
      </c>
      <c r="AP116" s="34">
        <f t="shared" si="102"/>
        <v>1.5784019999999999</v>
      </c>
      <c r="AQ116" s="34">
        <f t="shared" si="116"/>
        <v>2.2524134203567896</v>
      </c>
      <c r="AR116" s="10">
        <f t="shared" si="103"/>
        <v>1.7024535746497258</v>
      </c>
      <c r="AS116" s="10">
        <f t="shared" si="117"/>
        <v>1.6532714505418835</v>
      </c>
      <c r="AT116" s="10">
        <f t="shared" si="118"/>
        <v>-4.9182124107842284E-2</v>
      </c>
      <c r="AU116" s="10">
        <f>SUM(AT$96:AT116)*5</f>
        <v>61.11685847626304</v>
      </c>
      <c r="AV116" s="10"/>
      <c r="AW116" s="10"/>
      <c r="AX116" s="10"/>
      <c r="AZ116" s="10"/>
    </row>
    <row r="117" spans="1:53" x14ac:dyDescent="0.25">
      <c r="A117" s="4">
        <v>110</v>
      </c>
      <c r="B117" s="18">
        <f t="shared" si="94"/>
        <v>2133</v>
      </c>
      <c r="C117" s="39">
        <f t="shared" si="90"/>
        <v>197.75</v>
      </c>
      <c r="D117" s="22">
        <f t="shared" si="104"/>
        <v>0.16999999999998749</v>
      </c>
      <c r="E117" s="64">
        <f t="shared" ref="E117:L125" si="120">E46</f>
        <v>2.5787999999999998</v>
      </c>
      <c r="F117" s="64">
        <f t="shared" si="120"/>
        <v>1.8584999999999998</v>
      </c>
      <c r="G117" s="64">
        <f t="shared" si="120"/>
        <v>0.15539999999999998</v>
      </c>
      <c r="H117" s="64">
        <f t="shared" si="120"/>
        <v>0.19500000000000001</v>
      </c>
      <c r="I117" s="64"/>
      <c r="J117" s="64">
        <f t="shared" si="120"/>
        <v>1.1836692</v>
      </c>
      <c r="K117" s="64">
        <f t="shared" si="120"/>
        <v>1.3380359999999998</v>
      </c>
      <c r="L117" s="64">
        <f t="shared" si="120"/>
        <v>5.2607519999999998E-2</v>
      </c>
      <c r="M117" s="64">
        <f t="shared" si="95"/>
        <v>1.1836692</v>
      </c>
      <c r="N117" s="64">
        <f t="shared" si="91"/>
        <v>8.6257250566518664</v>
      </c>
      <c r="O117" s="64">
        <f t="shared" si="96"/>
        <v>7.7047736319817872E-2</v>
      </c>
      <c r="P117" s="64">
        <f t="shared" si="96"/>
        <v>1.3380359999999998</v>
      </c>
      <c r="Q117" s="64">
        <f t="shared" si="92"/>
        <v>1.6273506174651799</v>
      </c>
      <c r="R117" s="64">
        <f t="shared" si="97"/>
        <v>-9.2600057829868021E-3</v>
      </c>
      <c r="S117" s="64">
        <f t="shared" si="97"/>
        <v>5.2607519999999998E-2</v>
      </c>
      <c r="T117" s="64">
        <f t="shared" si="93"/>
        <v>6.2790224169456732E-2</v>
      </c>
      <c r="U117" s="64">
        <f t="shared" si="98"/>
        <v>5.188150817141593E-3</v>
      </c>
      <c r="V117" s="64">
        <f t="shared" si="98"/>
        <v>2.010834</v>
      </c>
      <c r="W117" s="64">
        <f t="shared" si="98"/>
        <v>2.25380988135396</v>
      </c>
      <c r="X117" s="29">
        <f>'2.4 Set aside x3'!D26</f>
        <v>225.86</v>
      </c>
      <c r="Y117" s="35">
        <f t="shared" si="106"/>
        <v>0.49000000000000909</v>
      </c>
      <c r="Z117" s="29">
        <f>'2.4 Set aside x3'!F26*k</f>
        <v>2.0684999999999998</v>
      </c>
      <c r="AA117" s="29">
        <f>'2.4 Set aside x3'!G26*k</f>
        <v>1.4637</v>
      </c>
      <c r="AB117" s="29">
        <f>'2.4 Set aside x3'!H26*k</f>
        <v>0.12389999999999998</v>
      </c>
      <c r="AC117" s="29">
        <f>'2.4 Set aside x3'!I26/2</f>
        <v>0.22500000000000001</v>
      </c>
      <c r="AD117" s="68">
        <f t="shared" si="107"/>
        <v>0.94944149999999994</v>
      </c>
      <c r="AE117" s="348">
        <f t="shared" si="99"/>
        <v>1.0629884999999999</v>
      </c>
      <c r="AF117" s="68">
        <f t="shared" si="108"/>
        <v>4.2197399999999996E-2</v>
      </c>
      <c r="AG117" s="33">
        <f t="shared" si="109"/>
        <v>0.94944149999999994</v>
      </c>
      <c r="AH117" s="33">
        <f t="shared" si="100"/>
        <v>7.1205967009548026</v>
      </c>
      <c r="AI117" s="33">
        <f t="shared" si="110"/>
        <v>3.1800873186623946E-2</v>
      </c>
      <c r="AJ117" s="36">
        <f t="shared" si="111"/>
        <v>1.0629884999999999</v>
      </c>
      <c r="AK117" s="33">
        <f t="shared" si="101"/>
        <v>1.2895746183067318</v>
      </c>
      <c r="AL117" s="33">
        <f t="shared" si="112"/>
        <v>7.8099720873119338E-3</v>
      </c>
      <c r="AM117" s="60">
        <f t="shared" si="113"/>
        <v>4.2197399999999996E-2</v>
      </c>
      <c r="AN117" s="60">
        <f t="shared" si="114"/>
        <v>5.0747115702769179E-2</v>
      </c>
      <c r="AO117" s="60">
        <f t="shared" si="115"/>
        <v>2.3826200976075976E-3</v>
      </c>
      <c r="AP117" s="34">
        <f t="shared" si="102"/>
        <v>1.6300619999999997</v>
      </c>
      <c r="AQ117" s="34">
        <f t="shared" si="116"/>
        <v>2.1620554653715525</v>
      </c>
      <c r="AR117" s="10">
        <f t="shared" si="103"/>
        <v>1.6542964529138064</v>
      </c>
      <c r="AS117" s="10">
        <f t="shared" si="117"/>
        <v>1.5869487115827194</v>
      </c>
      <c r="AT117" s="10">
        <f t="shared" si="118"/>
        <v>-6.7347741331087008E-2</v>
      </c>
      <c r="AU117" s="10">
        <f>SUM(AT$96:AT117)*5</f>
        <v>60.780119769607602</v>
      </c>
      <c r="AV117" s="10"/>
      <c r="AW117" s="10"/>
      <c r="AX117" s="10"/>
      <c r="AZ117" s="10"/>
    </row>
    <row r="118" spans="1:53" x14ac:dyDescent="0.25">
      <c r="A118" s="4">
        <v>115</v>
      </c>
      <c r="B118" s="18">
        <f t="shared" si="94"/>
        <v>2138</v>
      </c>
      <c r="C118" s="39">
        <f t="shared" si="90"/>
        <v>198.17</v>
      </c>
      <c r="D118" s="22">
        <f t="shared" si="104"/>
        <v>0.41999999999998749</v>
      </c>
      <c r="E118" s="64">
        <f t="shared" si="120"/>
        <v>2.4822000000000002</v>
      </c>
      <c r="F118" s="64">
        <f t="shared" si="120"/>
        <v>1.9341000000000002</v>
      </c>
      <c r="G118" s="64">
        <f t="shared" si="120"/>
        <v>0.1575</v>
      </c>
      <c r="H118" s="64">
        <f t="shared" si="120"/>
        <v>0.26</v>
      </c>
      <c r="I118" s="64"/>
      <c r="J118" s="64">
        <f t="shared" si="120"/>
        <v>1.1393298000000001</v>
      </c>
      <c r="K118" s="64">
        <f t="shared" si="120"/>
        <v>1.3430970000000002</v>
      </c>
      <c r="L118" s="64">
        <f t="shared" si="120"/>
        <v>5.0636880000000009E-2</v>
      </c>
      <c r="M118" s="64">
        <f t="shared" si="95"/>
        <v>1.1393298000000001</v>
      </c>
      <c r="N118" s="64">
        <f t="shared" si="91"/>
        <v>8.6484596069057744</v>
      </c>
      <c r="O118" s="64">
        <f t="shared" si="96"/>
        <v>2.2734550253908026E-2</v>
      </c>
      <c r="P118" s="64">
        <f t="shared" si="96"/>
        <v>1.3430970000000002</v>
      </c>
      <c r="Q118" s="64">
        <f t="shared" si="92"/>
        <v>1.6307746642444363</v>
      </c>
      <c r="R118" s="64">
        <f t="shared" si="97"/>
        <v>3.42404677925634E-3</v>
      </c>
      <c r="S118" s="64">
        <f t="shared" si="97"/>
        <v>5.0636880000000009E-2</v>
      </c>
      <c r="T118" s="64">
        <f t="shared" si="93"/>
        <v>6.1736728325611584E-2</v>
      </c>
      <c r="U118" s="64">
        <f t="shared" si="98"/>
        <v>-1.0534958438451481E-3</v>
      </c>
      <c r="V118" s="64">
        <f t="shared" si="98"/>
        <v>2.0301960000000001</v>
      </c>
      <c r="W118" s="64">
        <f t="shared" si="98"/>
        <v>2.4753011011893067</v>
      </c>
      <c r="X118" s="29">
        <f>'2.4 Set aside x3'!D27</f>
        <v>226.31</v>
      </c>
      <c r="Y118" s="35">
        <f t="shared" si="106"/>
        <v>0.44999999999998863</v>
      </c>
      <c r="Z118" s="29">
        <f>'2.4 Set aside x3'!F27*k</f>
        <v>2.1692999999999998</v>
      </c>
      <c r="AA118" s="29">
        <f>'2.4 Set aside x3'!G27*k</f>
        <v>1.3524</v>
      </c>
      <c r="AB118" s="29">
        <f>'2.4 Set aside x3'!H27*k</f>
        <v>0.11969999999999999</v>
      </c>
      <c r="AC118" s="29">
        <f>'2.4 Set aside x3'!I27/2</f>
        <v>0.1</v>
      </c>
      <c r="AD118" s="68">
        <f t="shared" si="107"/>
        <v>0.99570869999999989</v>
      </c>
      <c r="AE118" s="348">
        <f t="shared" si="99"/>
        <v>1.0453904999999999</v>
      </c>
      <c r="AF118" s="68">
        <f t="shared" si="108"/>
        <v>4.4253719999999996E-2</v>
      </c>
      <c r="AG118" s="33">
        <f t="shared" si="109"/>
        <v>0.99570869999999989</v>
      </c>
      <c r="AH118" s="33">
        <f t="shared" si="100"/>
        <v>7.1945481690207265</v>
      </c>
      <c r="AI118" s="33">
        <f t="shared" si="110"/>
        <v>7.3951468065923898E-2</v>
      </c>
      <c r="AJ118" s="36">
        <f t="shared" si="111"/>
        <v>1.0453904999999999</v>
      </c>
      <c r="AK118" s="33">
        <f t="shared" si="101"/>
        <v>1.273357239362686</v>
      </c>
      <c r="AL118" s="33">
        <f t="shared" si="112"/>
        <v>-1.6217378944045846E-2</v>
      </c>
      <c r="AM118" s="60">
        <f t="shared" si="113"/>
        <v>4.4253719999999996E-2</v>
      </c>
      <c r="AN118" s="60">
        <f t="shared" si="114"/>
        <v>5.3224627409771602E-2</v>
      </c>
      <c r="AO118" s="60">
        <f t="shared" si="115"/>
        <v>2.4775117070024236E-3</v>
      </c>
      <c r="AP118" s="34">
        <f t="shared" si="102"/>
        <v>1.571388</v>
      </c>
      <c r="AQ118" s="34">
        <f t="shared" si="116"/>
        <v>2.0815996008288686</v>
      </c>
      <c r="AR118" s="10">
        <f t="shared" si="103"/>
        <v>1.8168710082729511</v>
      </c>
      <c r="AS118" s="10">
        <f t="shared" si="117"/>
        <v>1.5278941070083896</v>
      </c>
      <c r="AT118" s="10">
        <f t="shared" si="118"/>
        <v>-0.28897690126456155</v>
      </c>
      <c r="AU118" s="10">
        <f>SUM(AT$96:AT118)*5</f>
        <v>59.335235263284794</v>
      </c>
      <c r="AV118" s="10"/>
      <c r="AW118" s="10"/>
      <c r="AX118" s="10"/>
      <c r="AZ118" s="10"/>
    </row>
    <row r="119" spans="1:53" x14ac:dyDescent="0.25">
      <c r="A119" s="4">
        <v>120</v>
      </c>
      <c r="B119" s="18">
        <f t="shared" si="94"/>
        <v>2143</v>
      </c>
      <c r="C119" s="39">
        <f t="shared" si="90"/>
        <v>198.39</v>
      </c>
      <c r="D119" s="22">
        <f t="shared" si="104"/>
        <v>0.21999999999999886</v>
      </c>
      <c r="E119" s="64">
        <f t="shared" si="120"/>
        <v>2.415</v>
      </c>
      <c r="F119" s="64">
        <f t="shared" si="120"/>
        <v>1.9424999999999999</v>
      </c>
      <c r="G119" s="64">
        <f t="shared" si="120"/>
        <v>0.1575</v>
      </c>
      <c r="H119" s="64">
        <f t="shared" si="120"/>
        <v>0.22</v>
      </c>
      <c r="I119" s="64"/>
      <c r="J119" s="64">
        <f t="shared" si="120"/>
        <v>1.1084850000000002</v>
      </c>
      <c r="K119" s="64">
        <f t="shared" si="120"/>
        <v>1.329825</v>
      </c>
      <c r="L119" s="64">
        <f t="shared" si="120"/>
        <v>4.9266000000000004E-2</v>
      </c>
      <c r="M119" s="64">
        <f t="shared" si="95"/>
        <v>1.1084850000000002</v>
      </c>
      <c r="N119" s="64">
        <f t="shared" si="91"/>
        <v>8.6374063824355982</v>
      </c>
      <c r="O119" s="64">
        <f t="shared" si="96"/>
        <v>-1.1053224470176204E-2</v>
      </c>
      <c r="P119" s="64">
        <f t="shared" si="96"/>
        <v>1.329825</v>
      </c>
      <c r="Q119" s="64">
        <f t="shared" si="92"/>
        <v>1.618107955918614</v>
      </c>
      <c r="R119" s="64">
        <f t="shared" si="97"/>
        <v>-1.2666708325822285E-2</v>
      </c>
      <c r="S119" s="64">
        <f t="shared" si="97"/>
        <v>4.9266000000000004E-2</v>
      </c>
      <c r="T119" s="64">
        <f t="shared" si="93"/>
        <v>6.0179614811827896E-2</v>
      </c>
      <c r="U119" s="64">
        <f t="shared" si="98"/>
        <v>-1.5571135137836881E-3</v>
      </c>
      <c r="V119" s="64">
        <f t="shared" si="98"/>
        <v>1.9886999999999997</v>
      </c>
      <c r="W119" s="64">
        <f t="shared" si="98"/>
        <v>2.1834229536902163</v>
      </c>
      <c r="X119" s="29">
        <f>'2.4 Set aside x3'!D28</f>
        <v>226.8</v>
      </c>
      <c r="Y119" s="35">
        <f t="shared" si="106"/>
        <v>0.49000000000000909</v>
      </c>
      <c r="Z119" s="29">
        <f>'2.4 Set aside x3'!F28*k</f>
        <v>2.0201999999999996</v>
      </c>
      <c r="AA119" s="29">
        <f>'2.4 Set aside x3'!G28*k</f>
        <v>1.4363999999999999</v>
      </c>
      <c r="AB119" s="29">
        <f>'2.4 Set aside x3'!H28*k</f>
        <v>0.12179999999999999</v>
      </c>
      <c r="AC119" s="29">
        <f>'2.4 Set aside x3'!I28/2</f>
        <v>0.20499999999999999</v>
      </c>
      <c r="AD119" s="68">
        <f t="shared" si="107"/>
        <v>0.92727179999999987</v>
      </c>
      <c r="AE119" s="348">
        <f t="shared" si="99"/>
        <v>1.040781</v>
      </c>
      <c r="AF119" s="68">
        <f t="shared" si="108"/>
        <v>4.1212079999999991E-2</v>
      </c>
      <c r="AG119" s="33">
        <f t="shared" si="109"/>
        <v>0.92727179999999987</v>
      </c>
      <c r="AH119" s="33">
        <f t="shared" si="100"/>
        <v>7.1904897612020919</v>
      </c>
      <c r="AI119" s="33">
        <f t="shared" si="110"/>
        <v>-4.0584078186345351E-3</v>
      </c>
      <c r="AJ119" s="36">
        <f t="shared" si="111"/>
        <v>1.040781</v>
      </c>
      <c r="AK119" s="33">
        <f t="shared" si="101"/>
        <v>1.2658808847065841</v>
      </c>
      <c r="AL119" s="33">
        <f t="shared" si="112"/>
        <v>-7.4763546561018579E-3</v>
      </c>
      <c r="AM119" s="60">
        <f t="shared" si="113"/>
        <v>4.1212079999999991E-2</v>
      </c>
      <c r="AN119" s="60">
        <f t="shared" si="114"/>
        <v>5.0620953741894216E-2</v>
      </c>
      <c r="AO119" s="60">
        <f t="shared" si="115"/>
        <v>-2.6036736678773861E-3</v>
      </c>
      <c r="AP119" s="34">
        <f t="shared" si="102"/>
        <v>1.5890279999999997</v>
      </c>
      <c r="AQ119" s="34">
        <f t="shared" si="116"/>
        <v>2.0648895638573954</v>
      </c>
      <c r="AR119" s="10">
        <f t="shared" si="103"/>
        <v>1.6026324480086189</v>
      </c>
      <c r="AS119" s="10">
        <f t="shared" si="117"/>
        <v>1.5156289398713283</v>
      </c>
      <c r="AT119" s="10">
        <f t="shared" si="118"/>
        <v>-8.700350813729063E-2</v>
      </c>
      <c r="AU119" s="10">
        <f>SUM(AT$96:AT119)*5</f>
        <v>58.900217722598342</v>
      </c>
      <c r="AV119" s="10"/>
      <c r="AW119" s="10"/>
      <c r="AX119" s="10"/>
      <c r="AZ119" s="10"/>
    </row>
    <row r="120" spans="1:53" x14ac:dyDescent="0.25">
      <c r="A120" s="4">
        <v>125</v>
      </c>
      <c r="B120" s="18">
        <f t="shared" si="94"/>
        <v>2148</v>
      </c>
      <c r="C120" s="39">
        <f t="shared" si="90"/>
        <v>198.51</v>
      </c>
      <c r="D120" s="22">
        <f t="shared" si="104"/>
        <v>0.12000000000000455</v>
      </c>
      <c r="E120" s="64">
        <f t="shared" si="120"/>
        <v>2.2994999999999997</v>
      </c>
      <c r="F120" s="64">
        <f t="shared" si="120"/>
        <v>1.9593</v>
      </c>
      <c r="G120" s="64">
        <f t="shared" si="120"/>
        <v>0.15539999999999998</v>
      </c>
      <c r="H120" s="64">
        <f t="shared" si="120"/>
        <v>0.14000000000000001</v>
      </c>
      <c r="I120" s="64"/>
      <c r="J120" s="64">
        <f t="shared" si="120"/>
        <v>1.0554705</v>
      </c>
      <c r="K120" s="64">
        <f t="shared" si="120"/>
        <v>1.3079114999999999</v>
      </c>
      <c r="L120" s="64">
        <f t="shared" si="120"/>
        <v>4.6909799999999995E-2</v>
      </c>
      <c r="M120" s="64">
        <f t="shared" si="95"/>
        <v>1.0554705</v>
      </c>
      <c r="N120" s="64">
        <f t="shared" si="91"/>
        <v>8.5747694916468475</v>
      </c>
      <c r="O120" s="64">
        <f t="shared" si="96"/>
        <v>-6.2636890788750677E-2</v>
      </c>
      <c r="P120" s="64">
        <f t="shared" si="96"/>
        <v>1.3079114999999999</v>
      </c>
      <c r="Q120" s="64">
        <f t="shared" si="92"/>
        <v>1.5939552770804886</v>
      </c>
      <c r="R120" s="64">
        <f t="shared" si="97"/>
        <v>-2.4152678838125441E-2</v>
      </c>
      <c r="S120" s="64">
        <f t="shared" si="97"/>
        <v>4.6909799999999995E-2</v>
      </c>
      <c r="T120" s="64">
        <f t="shared" si="93"/>
        <v>5.7548153430659471E-2</v>
      </c>
      <c r="U120" s="64">
        <f t="shared" si="98"/>
        <v>-2.6314613811684248E-3</v>
      </c>
      <c r="V120" s="64">
        <f t="shared" si="98"/>
        <v>1.9127639999999999</v>
      </c>
      <c r="W120" s="64">
        <f t="shared" si="98"/>
        <v>1.9433429689919604</v>
      </c>
      <c r="X120" s="29">
        <f>'2.4 Set aside x3'!D29</f>
        <v>227.06</v>
      </c>
      <c r="Y120" s="35">
        <f t="shared" si="106"/>
        <v>0.25999999999999091</v>
      </c>
      <c r="Z120" s="29">
        <f>'2.4 Set aside x3'!F29*k</f>
        <v>1.9319999999999997</v>
      </c>
      <c r="AA120" s="29">
        <f>'2.4 Set aside x3'!G29*k</f>
        <v>1.4342999999999999</v>
      </c>
      <c r="AB120" s="29">
        <f>'2.4 Set aside x3'!H29*k</f>
        <v>0.11969999999999999</v>
      </c>
      <c r="AC120" s="29">
        <f>'2.4 Set aside x3'!I29/2</f>
        <v>0.17499999999999999</v>
      </c>
      <c r="AD120" s="68">
        <f t="shared" si="107"/>
        <v>0.88678799999999991</v>
      </c>
      <c r="AE120" s="348">
        <f t="shared" si="99"/>
        <v>1.0183739999999999</v>
      </c>
      <c r="AF120" s="68">
        <f t="shared" si="108"/>
        <v>3.9412799999999998E-2</v>
      </c>
      <c r="AG120" s="33">
        <f t="shared" si="109"/>
        <v>0.88678799999999991</v>
      </c>
      <c r="AH120" s="33">
        <f t="shared" si="100"/>
        <v>7.1464729119894947</v>
      </c>
      <c r="AI120" s="33">
        <f t="shared" si="110"/>
        <v>-4.4016849212597187E-2</v>
      </c>
      <c r="AJ120" s="36">
        <f t="shared" si="111"/>
        <v>1.0183739999999999</v>
      </c>
      <c r="AK120" s="33">
        <f t="shared" si="101"/>
        <v>1.2421522394376128</v>
      </c>
      <c r="AL120" s="33">
        <f t="shared" si="112"/>
        <v>-2.3728645268971338E-2</v>
      </c>
      <c r="AM120" s="60">
        <f t="shared" si="113"/>
        <v>3.9412799999999998E-2</v>
      </c>
      <c r="AN120" s="60">
        <f t="shared" si="114"/>
        <v>4.8361404915255979E-2</v>
      </c>
      <c r="AO120" s="60">
        <f t="shared" si="115"/>
        <v>-2.2595488266382371E-3</v>
      </c>
      <c r="AP120" s="34">
        <f t="shared" si="102"/>
        <v>1.5376199999999998</v>
      </c>
      <c r="AQ120" s="34">
        <f t="shared" si="116"/>
        <v>1.727614956691784</v>
      </c>
      <c r="AR120" s="10">
        <f t="shared" si="103"/>
        <v>1.4264137392400988</v>
      </c>
      <c r="AS120" s="10">
        <f t="shared" si="117"/>
        <v>1.2680693782117696</v>
      </c>
      <c r="AT120" s="10">
        <f t="shared" si="118"/>
        <v>-0.15834436102832927</v>
      </c>
      <c r="AU120" s="10">
        <f>SUM(AT$96:AT120)*5</f>
        <v>58.108495917456693</v>
      </c>
      <c r="AV120" s="10"/>
      <c r="AW120" s="10"/>
      <c r="AX120" s="10"/>
      <c r="AZ120" s="10"/>
    </row>
    <row r="121" spans="1:53" x14ac:dyDescent="0.25">
      <c r="A121" s="4">
        <v>130</v>
      </c>
      <c r="B121" s="18">
        <f t="shared" si="94"/>
        <v>2153</v>
      </c>
      <c r="C121" s="39">
        <f t="shared" si="90"/>
        <v>198.74</v>
      </c>
      <c r="D121" s="22">
        <f t="shared" si="104"/>
        <v>0.23000000000001819</v>
      </c>
      <c r="E121" s="64">
        <f t="shared" si="120"/>
        <v>2.3016000000000001</v>
      </c>
      <c r="F121" s="64">
        <f t="shared" si="120"/>
        <v>1.9403999999999999</v>
      </c>
      <c r="G121" s="64">
        <f t="shared" si="120"/>
        <v>0.15539999999999998</v>
      </c>
      <c r="H121" s="64">
        <f t="shared" si="120"/>
        <v>0.19</v>
      </c>
      <c r="I121" s="64"/>
      <c r="J121" s="64">
        <f t="shared" si="120"/>
        <v>1.0564344000000001</v>
      </c>
      <c r="K121" s="64">
        <f t="shared" si="120"/>
        <v>1.3012440000000001</v>
      </c>
      <c r="L121" s="64">
        <f t="shared" si="120"/>
        <v>4.6952640000000004E-2</v>
      </c>
      <c r="M121" s="64">
        <f t="shared" si="95"/>
        <v>1.0564344000000001</v>
      </c>
      <c r="N121" s="64">
        <f t="shared" si="91"/>
        <v>8.5212048110875838</v>
      </c>
      <c r="O121" s="64">
        <f t="shared" si="96"/>
        <v>-5.3564680559263778E-2</v>
      </c>
      <c r="P121" s="64">
        <f t="shared" si="96"/>
        <v>1.3012440000000001</v>
      </c>
      <c r="Q121" s="64">
        <f t="shared" si="92"/>
        <v>1.583018146332924</v>
      </c>
      <c r="R121" s="64">
        <f t="shared" si="97"/>
        <v>-1.0937130747564527E-2</v>
      </c>
      <c r="S121" s="64">
        <f t="shared" si="97"/>
        <v>4.6952640000000004E-2</v>
      </c>
      <c r="T121" s="64">
        <f t="shared" si="93"/>
        <v>5.7125812383895802E-2</v>
      </c>
      <c r="U121" s="64">
        <f t="shared" si="98"/>
        <v>-4.2234104676366901E-4</v>
      </c>
      <c r="V121" s="64">
        <f t="shared" si="98"/>
        <v>1.9267080000000001</v>
      </c>
      <c r="W121" s="64">
        <f t="shared" si="98"/>
        <v>2.0917838476464263</v>
      </c>
      <c r="X121" s="29">
        <f>'2.4 Set aside x3'!D30</f>
        <v>227.38</v>
      </c>
      <c r="Y121" s="35">
        <f t="shared" si="106"/>
        <v>0.31999999999999318</v>
      </c>
      <c r="Z121" s="29">
        <f>'2.4 Set aside x3'!F30*k</f>
        <v>1.8837000000000002</v>
      </c>
      <c r="AA121" s="29">
        <f>'2.4 Set aside x3'!G30*k</f>
        <v>1.4406000000000001</v>
      </c>
      <c r="AB121" s="29">
        <f>'2.4 Set aside x3'!H30*k</f>
        <v>0.11760000000000001</v>
      </c>
      <c r="AC121" s="29">
        <f>'2.4 Set aside x3'!I30/2</f>
        <v>0.16500000000000001</v>
      </c>
      <c r="AD121" s="68">
        <f t="shared" si="107"/>
        <v>0.86461830000000006</v>
      </c>
      <c r="AE121" s="348">
        <f t="shared" si="99"/>
        <v>1.0089345000000001</v>
      </c>
      <c r="AF121" s="68">
        <f t="shared" si="108"/>
        <v>3.8427480000000007E-2</v>
      </c>
      <c r="AG121" s="33">
        <f t="shared" si="109"/>
        <v>0.86461830000000006</v>
      </c>
      <c r="AH121" s="33">
        <f t="shared" si="100"/>
        <v>7.0859843191129475</v>
      </c>
      <c r="AI121" s="33">
        <f t="shared" si="110"/>
        <v>-6.0488592876547287E-2</v>
      </c>
      <c r="AJ121" s="36">
        <f t="shared" si="111"/>
        <v>1.0089345000000001</v>
      </c>
      <c r="AK121" s="33">
        <f t="shared" si="101"/>
        <v>1.228518067943098</v>
      </c>
      <c r="AL121" s="33">
        <f t="shared" si="112"/>
        <v>-1.3634171494514735E-2</v>
      </c>
      <c r="AM121" s="60">
        <f t="shared" si="113"/>
        <v>3.8427480000000007E-2</v>
      </c>
      <c r="AN121" s="60">
        <f t="shared" si="114"/>
        <v>4.6976649340821491E-2</v>
      </c>
      <c r="AO121" s="60">
        <f t="shared" si="115"/>
        <v>-1.3847555744344875E-3</v>
      </c>
      <c r="AP121" s="34">
        <f t="shared" si="102"/>
        <v>1.5148979999999999</v>
      </c>
      <c r="AQ121" s="34">
        <f t="shared" si="116"/>
        <v>1.7593904800544966</v>
      </c>
      <c r="AR121" s="10">
        <f t="shared" si="103"/>
        <v>1.5353693441724769</v>
      </c>
      <c r="AS121" s="10">
        <f t="shared" si="117"/>
        <v>1.2913926123600006</v>
      </c>
      <c r="AT121" s="10">
        <f t="shared" si="118"/>
        <v>-0.24397673181247637</v>
      </c>
      <c r="AU121" s="10">
        <f>SUM(AT$96:AT121)*5</f>
        <v>56.888612258394318</v>
      </c>
      <c r="AV121" s="10"/>
      <c r="AW121" s="10"/>
      <c r="AX121" s="10"/>
      <c r="AZ121" s="10"/>
    </row>
    <row r="122" spans="1:53" x14ac:dyDescent="0.25">
      <c r="A122" s="4">
        <v>135</v>
      </c>
      <c r="B122" s="18">
        <f t="shared" si="94"/>
        <v>2158</v>
      </c>
      <c r="C122" s="39">
        <f t="shared" si="90"/>
        <v>198.91</v>
      </c>
      <c r="D122" s="22">
        <f t="shared" si="104"/>
        <v>0.16999999999998749</v>
      </c>
      <c r="E122" s="64">
        <f t="shared" si="120"/>
        <v>2.3183999999999996</v>
      </c>
      <c r="F122" s="64">
        <f t="shared" si="120"/>
        <v>1.9508999999999999</v>
      </c>
      <c r="G122" s="64">
        <f t="shared" si="120"/>
        <v>0.15539999999999998</v>
      </c>
      <c r="H122" s="64">
        <f t="shared" si="120"/>
        <v>0.25</v>
      </c>
      <c r="I122" s="64"/>
      <c r="J122" s="64">
        <f t="shared" si="120"/>
        <v>1.0641455999999998</v>
      </c>
      <c r="K122" s="64">
        <f t="shared" si="120"/>
        <v>1.3093499999999998</v>
      </c>
      <c r="L122" s="64">
        <f t="shared" si="120"/>
        <v>4.7295359999999995E-2</v>
      </c>
      <c r="M122" s="64">
        <f t="shared" si="95"/>
        <v>1.0641455999999998</v>
      </c>
      <c r="N122" s="64">
        <f t="shared" si="91"/>
        <v>8.4822852482539375</v>
      </c>
      <c r="O122" s="64">
        <f t="shared" si="96"/>
        <v>-3.8919562833646282E-2</v>
      </c>
      <c r="P122" s="64">
        <f t="shared" si="96"/>
        <v>1.3093499999999998</v>
      </c>
      <c r="Q122" s="64">
        <f t="shared" si="92"/>
        <v>1.5891907165033421</v>
      </c>
      <c r="R122" s="64">
        <f t="shared" si="97"/>
        <v>6.1725701704180569E-3</v>
      </c>
      <c r="S122" s="64">
        <f t="shared" si="97"/>
        <v>4.7295359999999995E-2</v>
      </c>
      <c r="T122" s="64">
        <f t="shared" si="93"/>
        <v>5.7393872329360787E-2</v>
      </c>
      <c r="U122" s="64">
        <f t="shared" si="98"/>
        <v>2.6805994546498513E-4</v>
      </c>
      <c r="V122" s="64">
        <f t="shared" si="98"/>
        <v>1.9633739999999997</v>
      </c>
      <c r="W122" s="64">
        <f t="shared" si="98"/>
        <v>2.1008950672822242</v>
      </c>
      <c r="X122" s="29">
        <f>'2.4 Set aside x3'!D31</f>
        <v>227.84</v>
      </c>
      <c r="Y122" s="35">
        <f t="shared" si="106"/>
        <v>0.46000000000000796</v>
      </c>
      <c r="Z122" s="29">
        <f>'2.4 Set aside x3'!F31*k</f>
        <v>1.9424999999999999</v>
      </c>
      <c r="AA122" s="29">
        <f>'2.4 Set aside x3'!G31*k</f>
        <v>1.4447999999999999</v>
      </c>
      <c r="AB122" s="29">
        <f>'2.4 Set aside x3'!H31*k</f>
        <v>0.11969999999999999</v>
      </c>
      <c r="AC122" s="29">
        <f>'2.4 Set aside x3'!I31/2</f>
        <v>0.20499999999999999</v>
      </c>
      <c r="AD122" s="68">
        <f t="shared" si="107"/>
        <v>0.8916075</v>
      </c>
      <c r="AE122" s="348">
        <f t="shared" si="99"/>
        <v>1.0249364999999999</v>
      </c>
      <c r="AF122" s="68">
        <f t="shared" si="108"/>
        <v>3.9627000000000002E-2</v>
      </c>
      <c r="AG122" s="33">
        <f t="shared" si="109"/>
        <v>0.8916075</v>
      </c>
      <c r="AH122" s="33">
        <f t="shared" si="100"/>
        <v>7.0603151405112792</v>
      </c>
      <c r="AI122" s="33">
        <f t="shared" si="110"/>
        <v>-2.5669178601668285E-2</v>
      </c>
      <c r="AJ122" s="36">
        <f t="shared" si="111"/>
        <v>1.0249364999999999</v>
      </c>
      <c r="AK122" s="33">
        <f t="shared" si="101"/>
        <v>1.24210986416319</v>
      </c>
      <c r="AL122" s="33">
        <f t="shared" si="112"/>
        <v>1.359179622009199E-2</v>
      </c>
      <c r="AM122" s="60">
        <f t="shared" si="113"/>
        <v>3.9627000000000002E-2</v>
      </c>
      <c r="AN122" s="60">
        <f t="shared" si="114"/>
        <v>4.7931376826579358E-2</v>
      </c>
      <c r="AO122" s="60">
        <f t="shared" si="115"/>
        <v>9.5472748575786692E-4</v>
      </c>
      <c r="AP122" s="34">
        <f t="shared" si="102"/>
        <v>1.5590399999999998</v>
      </c>
      <c r="AQ122" s="34">
        <f t="shared" si="116"/>
        <v>2.0079173451041892</v>
      </c>
      <c r="AR122" s="10">
        <f t="shared" si="103"/>
        <v>1.5420569793851526</v>
      </c>
      <c r="AS122" s="10">
        <f t="shared" si="117"/>
        <v>1.4738113313064747</v>
      </c>
      <c r="AT122" s="10">
        <f t="shared" si="118"/>
        <v>-6.8245648078677945E-2</v>
      </c>
      <c r="AU122" s="10">
        <f>SUM(AT$96:AT122)*5</f>
        <v>56.547384018000926</v>
      </c>
      <c r="AV122" s="10"/>
      <c r="AW122" s="10"/>
      <c r="AX122" s="10"/>
      <c r="AZ122" s="10"/>
    </row>
    <row r="123" spans="1:53" x14ac:dyDescent="0.25">
      <c r="A123" s="4">
        <v>140</v>
      </c>
      <c r="B123" s="18">
        <f t="shared" si="94"/>
        <v>2163</v>
      </c>
      <c r="C123" s="39">
        <f t="shared" si="90"/>
        <v>199.04</v>
      </c>
      <c r="D123" s="22">
        <f t="shared" si="104"/>
        <v>0.12999999999999545</v>
      </c>
      <c r="E123" s="64">
        <f t="shared" si="120"/>
        <v>2.4087000000000001</v>
      </c>
      <c r="F123" s="64">
        <f t="shared" si="120"/>
        <v>1.8773999999999997</v>
      </c>
      <c r="G123" s="64">
        <f t="shared" si="120"/>
        <v>0.15329999999999999</v>
      </c>
      <c r="H123" s="64">
        <f t="shared" si="120"/>
        <v>0.20499999999999999</v>
      </c>
      <c r="I123" s="64"/>
      <c r="J123" s="64">
        <f t="shared" si="120"/>
        <v>1.1055933</v>
      </c>
      <c r="K123" s="64">
        <f t="shared" si="120"/>
        <v>1.3035435</v>
      </c>
      <c r="L123" s="64">
        <f t="shared" si="120"/>
        <v>4.9137480000000004E-2</v>
      </c>
      <c r="M123" s="64">
        <f t="shared" si="95"/>
        <v>1.1055933</v>
      </c>
      <c r="N123" s="64">
        <f t="shared" si="91"/>
        <v>8.4898515009058695</v>
      </c>
      <c r="O123" s="64">
        <f t="shared" si="96"/>
        <v>7.5662526519320039E-3</v>
      </c>
      <c r="P123" s="64">
        <f t="shared" si="96"/>
        <v>1.3035435</v>
      </c>
      <c r="Q123" s="64">
        <f t="shared" si="92"/>
        <v>1.5844753830595553</v>
      </c>
      <c r="R123" s="64">
        <f t="shared" si="97"/>
        <v>-4.7153334437868288E-3</v>
      </c>
      <c r="S123" s="64">
        <f t="shared" si="97"/>
        <v>4.9137480000000004E-2</v>
      </c>
      <c r="T123" s="64">
        <f t="shared" si="93"/>
        <v>5.9283379080661495E-2</v>
      </c>
      <c r="U123" s="64">
        <f t="shared" si="98"/>
        <v>1.8895067513007083E-3</v>
      </c>
      <c r="V123" s="64">
        <f t="shared" si="98"/>
        <v>1.9506479999999995</v>
      </c>
      <c r="W123" s="64">
        <f t="shared" si="98"/>
        <v>2.0853884259594406</v>
      </c>
      <c r="X123" s="29">
        <f>'2.4 Set aside x3'!D32</f>
        <v>228.12</v>
      </c>
      <c r="Y123" s="35">
        <f t="shared" si="106"/>
        <v>0.28000000000000114</v>
      </c>
      <c r="Z123" s="29">
        <f>'2.4 Set aside x3'!F32*k</f>
        <v>1.9698</v>
      </c>
      <c r="AA123" s="29">
        <f>'2.4 Set aside x3'!G32*k</f>
        <v>1.4258999999999999</v>
      </c>
      <c r="AB123" s="29">
        <f>'2.4 Set aside x3'!H32*k</f>
        <v>0.11969999999999999</v>
      </c>
      <c r="AC123" s="29">
        <f>'2.4 Set aside x3'!I32/2</f>
        <v>0.16500000000000001</v>
      </c>
      <c r="AD123" s="68">
        <f t="shared" si="107"/>
        <v>0.9041382</v>
      </c>
      <c r="AE123" s="348">
        <f t="shared" si="99"/>
        <v>1.024443</v>
      </c>
      <c r="AF123" s="68">
        <f t="shared" si="108"/>
        <v>4.0183920000000005E-2</v>
      </c>
      <c r="AG123" s="33">
        <f t="shared" si="109"/>
        <v>0.9041382</v>
      </c>
      <c r="AH123" s="33">
        <f t="shared" si="100"/>
        <v>7.0504995226202478</v>
      </c>
      <c r="AI123" s="33">
        <f t="shared" si="110"/>
        <v>-9.8156178910313585E-3</v>
      </c>
      <c r="AJ123" s="36">
        <f t="shared" si="111"/>
        <v>1.024443</v>
      </c>
      <c r="AK123" s="33">
        <f t="shared" si="101"/>
        <v>1.2440190769821233</v>
      </c>
      <c r="AL123" s="33">
        <f t="shared" si="112"/>
        <v>1.9092128189333035E-3</v>
      </c>
      <c r="AM123" s="60">
        <f t="shared" si="113"/>
        <v>4.0183920000000005E-2</v>
      </c>
      <c r="AN123" s="60">
        <f t="shared" si="114"/>
        <v>4.8657070396420504E-2</v>
      </c>
      <c r="AO123" s="60">
        <f t="shared" si="115"/>
        <v>7.2569356984114597E-4</v>
      </c>
      <c r="AP123" s="34">
        <f t="shared" si="102"/>
        <v>1.5457679999999998</v>
      </c>
      <c r="AQ123" s="34">
        <f t="shared" si="116"/>
        <v>1.8185872884977441</v>
      </c>
      <c r="AR123" s="10">
        <f t="shared" si="103"/>
        <v>1.5306751046542293</v>
      </c>
      <c r="AS123" s="10">
        <f t="shared" si="117"/>
        <v>1.3348430697573441</v>
      </c>
      <c r="AT123" s="10">
        <f t="shared" si="118"/>
        <v>-0.19583203489688517</v>
      </c>
      <c r="AU123" s="10">
        <f>SUM(AT$96:AT123)*5</f>
        <v>55.568223843516506</v>
      </c>
      <c r="AV123" s="10"/>
      <c r="AW123" s="10"/>
      <c r="AX123" s="10"/>
      <c r="AY123" s="10"/>
      <c r="AZ123" s="10"/>
      <c r="BA123" s="11"/>
    </row>
    <row r="124" spans="1:53" x14ac:dyDescent="0.25">
      <c r="A124" s="4">
        <v>145</v>
      </c>
      <c r="B124" s="18">
        <f t="shared" si="94"/>
        <v>2168</v>
      </c>
      <c r="C124" s="39">
        <f t="shared" si="90"/>
        <v>199.4</v>
      </c>
      <c r="D124" s="22">
        <f t="shared" si="104"/>
        <v>0.36000000000001364</v>
      </c>
      <c r="E124" s="64">
        <f t="shared" si="120"/>
        <v>2.4653999999999998</v>
      </c>
      <c r="F124" s="64">
        <f t="shared" si="120"/>
        <v>1.8416999999999999</v>
      </c>
      <c r="G124" s="64">
        <f t="shared" si="120"/>
        <v>0.15329999999999999</v>
      </c>
      <c r="H124" s="64">
        <f t="shared" si="120"/>
        <v>0.17499999999999999</v>
      </c>
      <c r="I124" s="64"/>
      <c r="J124" s="64">
        <f t="shared" si="120"/>
        <v>1.1316185999999999</v>
      </c>
      <c r="K124" s="64">
        <f t="shared" si="120"/>
        <v>1.3038689999999999</v>
      </c>
      <c r="L124" s="64">
        <f t="shared" si="120"/>
        <v>5.0294159999999997E-2</v>
      </c>
      <c r="M124" s="64">
        <f t="shared" si="95"/>
        <v>1.1316185999999999</v>
      </c>
      <c r="N124" s="64">
        <f t="shared" si="91"/>
        <v>8.5224636064140498</v>
      </c>
      <c r="O124" s="64">
        <f t="shared" si="96"/>
        <v>3.2612105508180278E-2</v>
      </c>
      <c r="P124" s="64">
        <f t="shared" si="96"/>
        <v>1.3038689999999999</v>
      </c>
      <c r="Q124" s="64">
        <f t="shared" si="92"/>
        <v>1.583967321996141</v>
      </c>
      <c r="R124" s="64">
        <f t="shared" si="97"/>
        <v>-5.0806106341427792E-4</v>
      </c>
      <c r="S124" s="64">
        <f t="shared" si="97"/>
        <v>5.0294159999999997E-2</v>
      </c>
      <c r="T124" s="64">
        <f t="shared" si="93"/>
        <v>6.0774079839897112E-2</v>
      </c>
      <c r="U124" s="64">
        <f t="shared" si="98"/>
        <v>1.4907007592356164E-3</v>
      </c>
      <c r="V124" s="64">
        <f t="shared" si="98"/>
        <v>1.9468679999999998</v>
      </c>
      <c r="W124" s="64">
        <f t="shared" si="98"/>
        <v>2.340462745204015</v>
      </c>
      <c r="X124" s="29">
        <f>'2.4 Set aside x3'!D33</f>
        <v>228.42</v>
      </c>
      <c r="Y124" s="35">
        <f t="shared" si="106"/>
        <v>0.29999999999998295</v>
      </c>
      <c r="Z124" s="29">
        <f>'2.4 Set aside x3'!F33*k</f>
        <v>1.9382999999999999</v>
      </c>
      <c r="AA124" s="29">
        <f>'2.4 Set aside x3'!G33*k</f>
        <v>1.4552999999999998</v>
      </c>
      <c r="AB124" s="29">
        <f>'2.4 Set aside x3'!H33*k</f>
        <v>0.11969999999999999</v>
      </c>
      <c r="AC124" s="29">
        <f>'2.4 Set aside x3'!I33/2</f>
        <v>0.17499999999999999</v>
      </c>
      <c r="AD124" s="68">
        <f t="shared" si="107"/>
        <v>0.88967969999999996</v>
      </c>
      <c r="AE124" s="348">
        <f t="shared" si="99"/>
        <v>1.0278974999999999</v>
      </c>
      <c r="AF124" s="68">
        <f t="shared" si="108"/>
        <v>3.9541319999999998E-2</v>
      </c>
      <c r="AG124" s="33">
        <f t="shared" si="109"/>
        <v>0.88967969999999996</v>
      </c>
      <c r="AH124" s="33">
        <f t="shared" si="100"/>
        <v>7.0274960309361116</v>
      </c>
      <c r="AI124" s="33">
        <f t="shared" si="110"/>
        <v>-2.3003491684136179E-2</v>
      </c>
      <c r="AJ124" s="36">
        <f t="shared" si="111"/>
        <v>1.0278974999999999</v>
      </c>
      <c r="AK124" s="33">
        <f t="shared" si="101"/>
        <v>1.2478110813148722</v>
      </c>
      <c r="AL124" s="33">
        <f t="shared" si="112"/>
        <v>3.792004332748844E-3</v>
      </c>
      <c r="AM124" s="60">
        <f t="shared" si="113"/>
        <v>3.9541319999999998E-2</v>
      </c>
      <c r="AN124" s="60">
        <f t="shared" si="114"/>
        <v>4.8142756107495036E-2</v>
      </c>
      <c r="AO124" s="60">
        <f t="shared" si="115"/>
        <v>-5.1431428892546871E-4</v>
      </c>
      <c r="AP124" s="34">
        <f t="shared" si="102"/>
        <v>1.5490859999999997</v>
      </c>
      <c r="AQ124" s="34">
        <f t="shared" si="116"/>
        <v>1.8293601983596699</v>
      </c>
      <c r="AR124" s="10">
        <f t="shared" si="103"/>
        <v>1.7178996549797472</v>
      </c>
      <c r="AS124" s="10">
        <f t="shared" si="117"/>
        <v>1.3427503855959977</v>
      </c>
      <c r="AT124" s="10">
        <f t="shared" si="118"/>
        <v>-0.37514926938374948</v>
      </c>
      <c r="AU124" s="10">
        <f>SUM(AT$96:AT124)*5</f>
        <v>53.69247749659776</v>
      </c>
      <c r="AV124" s="10"/>
      <c r="AW124" s="10"/>
      <c r="AX124" s="10"/>
      <c r="AY124" s="10"/>
      <c r="AZ124" s="10"/>
      <c r="BA124" s="11"/>
    </row>
    <row r="125" spans="1:53" x14ac:dyDescent="0.25">
      <c r="A125" s="4">
        <v>150</v>
      </c>
      <c r="B125" s="18">
        <f t="shared" si="94"/>
        <v>2173</v>
      </c>
      <c r="C125" s="39">
        <f t="shared" si="90"/>
        <v>199.67</v>
      </c>
      <c r="D125" s="22">
        <f t="shared" si="104"/>
        <v>0.26999999999998181</v>
      </c>
      <c r="E125" s="64">
        <f t="shared" si="120"/>
        <v>2.4780000000000002</v>
      </c>
      <c r="F125" s="64">
        <f t="shared" si="120"/>
        <v>1.8648</v>
      </c>
      <c r="G125" s="64">
        <f t="shared" si="120"/>
        <v>0.15539999999999998</v>
      </c>
      <c r="H125" s="64">
        <f t="shared" si="120"/>
        <v>0.14000000000000001</v>
      </c>
      <c r="I125" s="64"/>
      <c r="J125" s="64">
        <f t="shared" si="120"/>
        <v>1.1374020000000002</v>
      </c>
      <c r="K125" s="64">
        <f t="shared" si="120"/>
        <v>1.315734</v>
      </c>
      <c r="L125" s="64">
        <f t="shared" si="120"/>
        <v>5.0551200000000004E-2</v>
      </c>
      <c r="M125" s="64">
        <f t="shared" si="95"/>
        <v>1.1374020000000002</v>
      </c>
      <c r="N125" s="64">
        <f t="shared" si="91"/>
        <v>8.5566374932344686</v>
      </c>
      <c r="O125" s="64">
        <f t="shared" si="96"/>
        <v>3.4173886820418886E-2</v>
      </c>
      <c r="P125" s="64">
        <f t="shared" si="96"/>
        <v>1.315734</v>
      </c>
      <c r="Q125" s="64">
        <f t="shared" si="92"/>
        <v>1.5957425086403418</v>
      </c>
      <c r="R125" s="64">
        <f t="shared" si="97"/>
        <v>1.1775186644200852E-2</v>
      </c>
      <c r="S125" s="64">
        <f t="shared" si="97"/>
        <v>5.0551200000000004E-2</v>
      </c>
      <c r="T125" s="64">
        <f t="shared" si="93"/>
        <v>6.1294640993790978E-2</v>
      </c>
      <c r="U125" s="64">
        <f t="shared" si="98"/>
        <v>5.2056115389386565E-4</v>
      </c>
      <c r="V125" s="64">
        <f t="shared" si="98"/>
        <v>1.9480440000000001</v>
      </c>
      <c r="W125" s="64">
        <f t="shared" si="98"/>
        <v>2.2645136346184955</v>
      </c>
      <c r="X125" s="29">
        <f>'2.4 Set aside x3'!D34</f>
        <v>228.74</v>
      </c>
      <c r="Y125" s="35">
        <f t="shared" si="106"/>
        <v>0.3200000000000216</v>
      </c>
      <c r="Z125" s="29">
        <f>'2.4 Set aside x3'!F34*k</f>
        <v>2.0411999999999999</v>
      </c>
      <c r="AA125" s="29">
        <f>'2.4 Set aside x3'!G34*k</f>
        <v>1.3901999999999999</v>
      </c>
      <c r="AB125" s="29">
        <f>'2.4 Set aside x3'!H34*k</f>
        <v>0.11969999999999999</v>
      </c>
      <c r="AC125" s="29">
        <f>'2.4 Set aside x3'!I34/2</f>
        <v>0.19500000000000001</v>
      </c>
      <c r="AD125" s="68">
        <f t="shared" si="107"/>
        <v>0.93691080000000004</v>
      </c>
      <c r="AE125" s="348">
        <f t="shared" si="99"/>
        <v>1.0283699999999998</v>
      </c>
      <c r="AF125" s="68">
        <f t="shared" si="108"/>
        <v>4.1640480000000001E-2</v>
      </c>
      <c r="AG125" s="33">
        <f t="shared" si="109"/>
        <v>0.93691080000000004</v>
      </c>
      <c r="AH125" s="33">
        <f t="shared" si="100"/>
        <v>7.0547014282927085</v>
      </c>
      <c r="AI125" s="33">
        <f t="shared" si="110"/>
        <v>2.7205397356596883E-2</v>
      </c>
      <c r="AJ125" s="36">
        <f t="shared" si="111"/>
        <v>1.0283699999999998</v>
      </c>
      <c r="AK125" s="33">
        <f t="shared" si="101"/>
        <v>1.2489539193093659</v>
      </c>
      <c r="AL125" s="33">
        <f t="shared" si="112"/>
        <v>1.1428379944937728E-3</v>
      </c>
      <c r="AM125" s="60">
        <f t="shared" si="113"/>
        <v>4.1640480000000001E-2</v>
      </c>
      <c r="AN125" s="60">
        <f t="shared" si="114"/>
        <v>5.0150997327154959E-2</v>
      </c>
      <c r="AO125" s="60">
        <f t="shared" si="115"/>
        <v>2.0082412196599231E-3</v>
      </c>
      <c r="AP125" s="34">
        <f t="shared" si="102"/>
        <v>1.5733619999999999</v>
      </c>
      <c r="AQ125" s="34">
        <f t="shared" si="116"/>
        <v>1.9237184765707722</v>
      </c>
      <c r="AR125" s="10">
        <f t="shared" si="103"/>
        <v>1.6621530078099755</v>
      </c>
      <c r="AS125" s="10">
        <f t="shared" si="117"/>
        <v>1.4120093618029468</v>
      </c>
      <c r="AT125" s="10">
        <f t="shared" si="118"/>
        <v>-0.25014364600702876</v>
      </c>
      <c r="AU125" s="10">
        <f>SUM(AT$96:AT125)*5</f>
        <v>52.441759266562613</v>
      </c>
      <c r="AV125" s="10"/>
      <c r="AW125" s="10"/>
      <c r="AX125" s="10"/>
      <c r="AY125" s="10"/>
      <c r="AZ125" s="10"/>
      <c r="BA125" s="11"/>
    </row>
    <row r="126" spans="1:53" x14ac:dyDescent="0.25">
      <c r="L126" s="1"/>
    </row>
    <row r="127" spans="1:53" x14ac:dyDescent="0.25">
      <c r="L127" s="1"/>
    </row>
    <row r="128" spans="1:53" ht="18.75" x14ac:dyDescent="0.3">
      <c r="C128" s="361" t="s">
        <v>19</v>
      </c>
      <c r="D128" s="361"/>
      <c r="E128" s="361"/>
      <c r="F128" s="361"/>
      <c r="G128" s="361"/>
      <c r="H128" s="361"/>
      <c r="I128" s="361"/>
      <c r="J128" s="361"/>
      <c r="K128" s="361"/>
      <c r="L128" s="361"/>
      <c r="M128" s="361"/>
      <c r="N128" s="361"/>
      <c r="O128" s="361"/>
      <c r="P128" s="361"/>
      <c r="Q128" s="361"/>
      <c r="R128" s="361"/>
      <c r="S128" s="361"/>
      <c r="T128" s="361"/>
      <c r="U128" s="361"/>
      <c r="V128" s="361"/>
      <c r="W128" s="361"/>
      <c r="X128" s="362" t="s">
        <v>56</v>
      </c>
      <c r="Y128" s="362"/>
      <c r="Z128" s="362"/>
      <c r="AA128" s="362"/>
      <c r="AB128" s="362"/>
      <c r="AC128" s="362"/>
      <c r="AD128" s="362"/>
      <c r="AE128" s="362"/>
      <c r="AF128" s="362"/>
      <c r="AG128" s="362"/>
      <c r="AH128" s="362"/>
      <c r="AI128" s="362"/>
      <c r="AJ128" s="362"/>
      <c r="AK128" s="362"/>
      <c r="AL128" s="362"/>
      <c r="AM128" s="362"/>
      <c r="AN128" s="362"/>
      <c r="AO128" s="362"/>
      <c r="AP128" s="362"/>
      <c r="AQ128" s="362"/>
      <c r="AR128" s="37"/>
      <c r="AS128" s="37"/>
      <c r="AT128" s="37"/>
      <c r="AU128" s="38"/>
      <c r="AV128" s="38"/>
      <c r="AW128" s="38"/>
      <c r="AX128" s="38"/>
      <c r="AY128" s="38"/>
      <c r="AZ128" s="38"/>
    </row>
    <row r="129" spans="1:54" ht="135" x14ac:dyDescent="0.25">
      <c r="A129" s="13" t="s">
        <v>4</v>
      </c>
      <c r="B129" s="14" t="s">
        <v>0</v>
      </c>
      <c r="C129" s="58" t="s">
        <v>7</v>
      </c>
      <c r="D129" s="5" t="s">
        <v>6</v>
      </c>
      <c r="E129" s="21" t="s">
        <v>41</v>
      </c>
      <c r="F129" s="58" t="s">
        <v>42</v>
      </c>
      <c r="G129" s="58" t="s">
        <v>43</v>
      </c>
      <c r="H129" s="58"/>
      <c r="I129" s="58"/>
      <c r="J129" s="58" t="s">
        <v>39</v>
      </c>
      <c r="K129" s="58" t="s">
        <v>40</v>
      </c>
      <c r="L129" s="58" t="s">
        <v>44</v>
      </c>
      <c r="M129" s="58" t="s">
        <v>36</v>
      </c>
      <c r="N129" s="15" t="s">
        <v>8</v>
      </c>
      <c r="O129" s="5" t="s">
        <v>11</v>
      </c>
      <c r="P129" s="5" t="s">
        <v>38</v>
      </c>
      <c r="Q129" s="15" t="s">
        <v>33</v>
      </c>
      <c r="R129" s="5" t="s">
        <v>34</v>
      </c>
      <c r="S129" s="58" t="s">
        <v>45</v>
      </c>
      <c r="T129" s="15" t="s">
        <v>46</v>
      </c>
      <c r="U129" s="5" t="s">
        <v>32</v>
      </c>
      <c r="V129" s="5" t="s">
        <v>24</v>
      </c>
      <c r="W129" s="5" t="s">
        <v>1</v>
      </c>
      <c r="X129" s="26" t="s">
        <v>5</v>
      </c>
      <c r="Y129" s="26" t="s">
        <v>6</v>
      </c>
      <c r="Z129" s="27" t="s">
        <v>41</v>
      </c>
      <c r="AA129" s="59" t="s">
        <v>42</v>
      </c>
      <c r="AB129" s="59" t="s">
        <v>43</v>
      </c>
      <c r="AC129" s="59" t="s">
        <v>408</v>
      </c>
      <c r="AD129" s="59" t="s">
        <v>39</v>
      </c>
      <c r="AE129" s="59" t="s">
        <v>40</v>
      </c>
      <c r="AF129" s="59" t="s">
        <v>44</v>
      </c>
      <c r="AG129" s="67" t="s">
        <v>36</v>
      </c>
      <c r="AH129" s="26" t="s">
        <v>8</v>
      </c>
      <c r="AI129" s="28" t="s">
        <v>11</v>
      </c>
      <c r="AJ129" s="28" t="s">
        <v>38</v>
      </c>
      <c r="AK129" s="26" t="s">
        <v>33</v>
      </c>
      <c r="AL129" s="28" t="s">
        <v>34</v>
      </c>
      <c r="AM129" s="28" t="s">
        <v>47</v>
      </c>
      <c r="AN129" s="26" t="s">
        <v>46</v>
      </c>
      <c r="AO129" s="28" t="s">
        <v>32</v>
      </c>
      <c r="AP129" s="28" t="s">
        <v>24</v>
      </c>
      <c r="AQ129" s="26" t="s">
        <v>1</v>
      </c>
      <c r="AR129" s="6" t="str">
        <f>"Climate benefit " &amp;C128 &amp; " ton CO2/ha"</f>
        <v>Climate benefit BAU 95% ton CO2/ha</v>
      </c>
      <c r="AS129" s="6" t="str">
        <f>"Climate benefit "&amp;AU128 &amp; " ton CO2/ha"</f>
        <v>Climate benefit  ton CO2/ha</v>
      </c>
      <c r="AT129" s="6" t="str">
        <f>"Diff "&amp;C128&amp;" and "&amp;AU128 &amp; " ton CO2/ha/year"</f>
        <v>Diff BAU 95% and  ton CO2/ha/year</v>
      </c>
      <c r="AU129" s="16" t="s">
        <v>12</v>
      </c>
      <c r="AV129" s="16"/>
      <c r="AW129" s="16"/>
      <c r="AX129" s="6"/>
    </row>
    <row r="130" spans="1:54" x14ac:dyDescent="0.25">
      <c r="A130" s="4">
        <v>0</v>
      </c>
      <c r="B130" s="4">
        <v>2023</v>
      </c>
      <c r="C130" s="39">
        <f t="shared" ref="C130:C160" si="121">C24</f>
        <v>187.18</v>
      </c>
      <c r="D130" s="17"/>
      <c r="E130" s="17"/>
      <c r="F130" s="17"/>
      <c r="G130" s="17"/>
      <c r="H130" s="17"/>
      <c r="I130" s="17"/>
      <c r="J130" s="17"/>
      <c r="K130" s="17"/>
      <c r="L130" s="17"/>
      <c r="M130" s="17"/>
      <c r="N130" s="66">
        <f t="shared" ref="N130:N160" si="122">N24</f>
        <v>15</v>
      </c>
      <c r="O130" s="8"/>
      <c r="P130" s="8"/>
      <c r="Q130" s="66">
        <f t="shared" ref="Q130:Q160" si="123">Q24</f>
        <v>1.5</v>
      </c>
      <c r="R130" s="8"/>
      <c r="S130" s="8"/>
      <c r="T130" s="66">
        <f t="shared" ref="T130:T160" si="124">T24</f>
        <v>0.05</v>
      </c>
      <c r="U130" s="8"/>
      <c r="V130" s="9"/>
      <c r="W130" s="9"/>
      <c r="X130" s="29">
        <f>'2.6 Fert x3 '!D4</f>
        <v>187.27</v>
      </c>
      <c r="Y130" s="29"/>
      <c r="Z130" s="29"/>
      <c r="AA130" s="31"/>
      <c r="AB130" s="31"/>
      <c r="AC130" s="31"/>
      <c r="AD130" s="31"/>
      <c r="AE130" s="31"/>
      <c r="AF130" s="31"/>
      <c r="AG130" s="31"/>
      <c r="AH130" s="32">
        <f>AH24</f>
        <v>15</v>
      </c>
      <c r="AI130" s="33"/>
      <c r="AJ130" s="33"/>
      <c r="AK130" s="32">
        <f>AK24</f>
        <v>1.5</v>
      </c>
      <c r="AL130" s="33"/>
      <c r="AM130" s="33"/>
      <c r="AN130" s="32">
        <f>AN24</f>
        <v>0.05</v>
      </c>
      <c r="AO130" s="33"/>
      <c r="AP130" s="34"/>
      <c r="AQ130" s="34"/>
      <c r="AT130">
        <v>0</v>
      </c>
      <c r="AU130">
        <v>0</v>
      </c>
    </row>
    <row r="131" spans="1:54" x14ac:dyDescent="0.25">
      <c r="A131" s="4">
        <v>5</v>
      </c>
      <c r="B131" s="18">
        <f t="shared" ref="B131:B160" si="125">B130+5</f>
        <v>2028</v>
      </c>
      <c r="C131" s="39">
        <f t="shared" si="121"/>
        <v>187.12</v>
      </c>
      <c r="D131" s="22">
        <f>C131-C130</f>
        <v>-6.0000000000002274E-2</v>
      </c>
      <c r="E131" s="64">
        <f>Z25</f>
        <v>1.9130999999999998</v>
      </c>
      <c r="F131" s="64">
        <f>AA25</f>
        <v>1.3965000000000001</v>
      </c>
      <c r="G131" s="64">
        <f>AB25</f>
        <v>0.11760000000000001</v>
      </c>
      <c r="H131" s="64">
        <f>AC25</f>
        <v>0.11</v>
      </c>
      <c r="I131" s="64"/>
      <c r="J131" s="64">
        <f>AD25</f>
        <v>0.87811289999999997</v>
      </c>
      <c r="K131" s="64">
        <f>AE25</f>
        <v>0.99937950000000009</v>
      </c>
      <c r="L131" s="64">
        <f>AF25</f>
        <v>3.9027239999999998E-2</v>
      </c>
      <c r="M131" s="64">
        <f t="shared" ref="M131:M160" si="126">M25</f>
        <v>1.1402937</v>
      </c>
      <c r="N131" s="64">
        <f t="shared" si="122"/>
        <v>14.198552149441863</v>
      </c>
      <c r="O131" s="64">
        <f t="shared" ref="O131:P160" si="127">O25</f>
        <v>-0.80144785055813728</v>
      </c>
      <c r="P131" s="64">
        <f t="shared" si="127"/>
        <v>1.2342854999999999</v>
      </c>
      <c r="Q131" s="64">
        <f t="shared" si="123"/>
        <v>1.4994505429449552</v>
      </c>
      <c r="R131" s="64">
        <f t="shared" ref="R131:S160" si="128">R25</f>
        <v>-5.49457055044833E-4</v>
      </c>
      <c r="S131" s="64">
        <f t="shared" si="128"/>
        <v>5.0679719999999998E-2</v>
      </c>
      <c r="T131" s="64">
        <f t="shared" si="124"/>
        <v>5.9518554764831845E-2</v>
      </c>
      <c r="U131" s="64">
        <f t="shared" ref="U131:W160" si="129">U25</f>
        <v>9.5185547648318422E-3</v>
      </c>
      <c r="V131" s="64">
        <f t="shared" si="129"/>
        <v>1.8515699999999995</v>
      </c>
      <c r="W131" s="64">
        <f t="shared" si="129"/>
        <v>0.99909124715164688</v>
      </c>
      <c r="X131" s="29">
        <f>'2.6 Fert x3 '!D5</f>
        <v>187.24</v>
      </c>
      <c r="Y131" s="35">
        <f>X131-X130</f>
        <v>-3.0000000000001137E-2</v>
      </c>
      <c r="Z131" s="29">
        <f>'2.6 Fert x3 '!F5*k</f>
        <v>2.5283999999999995</v>
      </c>
      <c r="AA131" s="29">
        <f>'2.6 Fert x3 '!G5*k</f>
        <v>1.659</v>
      </c>
      <c r="AB131" s="29">
        <f>'2.6 Fert x3 '!H5*k</f>
        <v>0.14489999999999997</v>
      </c>
      <c r="AC131" s="29">
        <f>'2.6 Fert x3 '!I5/2</f>
        <v>0.17499999999999999</v>
      </c>
      <c r="AD131" s="68">
        <f>p*Z131</f>
        <v>1.1605355999999998</v>
      </c>
      <c r="AE131" s="348">
        <f t="shared" ref="AE131:AE160" si="130">AA131*paperpulp+Z131*(ppaperboard+papertimb)</f>
        <v>1.2498779999999998</v>
      </c>
      <c r="AF131" s="68">
        <f>Z131*pboard</f>
        <v>5.1579359999999998E-2</v>
      </c>
      <c r="AG131" s="36">
        <f>AD131</f>
        <v>1.1605355999999998</v>
      </c>
      <c r="AH131" s="33">
        <f t="shared" ref="AH131:AH160" si="131">AH130*EXP(-qsawn*5)+AG131</f>
        <v>14.218794049441861</v>
      </c>
      <c r="AI131" s="33">
        <f>AH131-AH130</f>
        <v>-0.7812059505581388</v>
      </c>
      <c r="AJ131" s="36">
        <f>AE131</f>
        <v>1.2498779999999998</v>
      </c>
      <c r="AK131" s="33">
        <f t="shared" ref="AK131:AK160" si="132">AK130*EXP(-qpap*5)+AJ131</f>
        <v>1.5150430429449551</v>
      </c>
      <c r="AL131" s="33">
        <f>AK131-AK130</f>
        <v>1.5043042944955065E-2</v>
      </c>
      <c r="AM131" s="60">
        <f>AF131</f>
        <v>5.1579359999999998E-2</v>
      </c>
      <c r="AN131" s="60">
        <f>AN130*EXP(-qpap*5)+AM131</f>
        <v>6.0418194764831845E-2</v>
      </c>
      <c r="AO131" s="60">
        <f>AN131-AN130</f>
        <v>1.0418194764831842E-2</v>
      </c>
      <c r="AP131" s="34">
        <f t="shared" ref="AP131:AP160" si="133">(AA131+Z131+AB131+AC131)*SFtot</f>
        <v>1.8930659999999995</v>
      </c>
      <c r="AQ131" s="34">
        <f>Y131+AP131+AL131+AO131+AI131</f>
        <v>1.1073212871516465</v>
      </c>
      <c r="AR131" s="10">
        <f>W131*3.67/5</f>
        <v>0.73333297540930875</v>
      </c>
      <c r="AS131" s="10">
        <f>AQ131*3.67/5</f>
        <v>0.81277382476930848</v>
      </c>
      <c r="AT131" s="10">
        <f>(AS131-AR131)</f>
        <v>7.9440849359999732E-2</v>
      </c>
      <c r="AU131" s="10">
        <f>SUM(AT131:AT$131)*5</f>
        <v>0.39720424679999866</v>
      </c>
      <c r="AV131" s="10"/>
      <c r="AW131" s="10"/>
      <c r="AX131" s="10"/>
      <c r="AZ131" s="10"/>
    </row>
    <row r="132" spans="1:54" x14ac:dyDescent="0.25">
      <c r="A132" s="4">
        <v>10</v>
      </c>
      <c r="B132" s="18">
        <f t="shared" si="125"/>
        <v>2033</v>
      </c>
      <c r="C132" s="39">
        <f t="shared" si="121"/>
        <v>187.21</v>
      </c>
      <c r="D132" s="22">
        <f t="shared" ref="D132:D160" si="134">C132-C131</f>
        <v>9.0000000000003411E-2</v>
      </c>
      <c r="E132" s="64">
        <f t="shared" ref="E132:L141" si="135">E26</f>
        <v>2.3519999999999999</v>
      </c>
      <c r="F132" s="64">
        <f t="shared" si="135"/>
        <v>1.7094</v>
      </c>
      <c r="G132" s="64">
        <f t="shared" si="135"/>
        <v>0.14280000000000001</v>
      </c>
      <c r="H132" s="64">
        <f t="shared" si="135"/>
        <v>0.16</v>
      </c>
      <c r="I132" s="64"/>
      <c r="J132" s="64">
        <f t="shared" si="135"/>
        <v>1.0795680000000001</v>
      </c>
      <c r="K132" s="64">
        <f t="shared" si="135"/>
        <v>1.2258119999999999</v>
      </c>
      <c r="L132" s="64">
        <f t="shared" si="135"/>
        <v>4.7980800000000004E-2</v>
      </c>
      <c r="M132" s="64">
        <f t="shared" si="126"/>
        <v>1.0795680000000001</v>
      </c>
      <c r="N132" s="64">
        <f t="shared" si="122"/>
        <v>13.440125571686007</v>
      </c>
      <c r="O132" s="64">
        <f t="shared" si="127"/>
        <v>-0.75842657775585565</v>
      </c>
      <c r="P132" s="64">
        <f t="shared" si="127"/>
        <v>1.2258119999999999</v>
      </c>
      <c r="Q132" s="64">
        <f t="shared" si="123"/>
        <v>1.4908799117425571</v>
      </c>
      <c r="R132" s="64">
        <f t="shared" si="128"/>
        <v>-8.5706312023980935E-3</v>
      </c>
      <c r="S132" s="64">
        <f t="shared" si="128"/>
        <v>4.7980800000000004E-2</v>
      </c>
      <c r="T132" s="64">
        <f t="shared" si="124"/>
        <v>5.8502293420158877E-2</v>
      </c>
      <c r="U132" s="64">
        <f t="shared" si="129"/>
        <v>-1.0162613446729682E-3</v>
      </c>
      <c r="V132" s="64">
        <f t="shared" si="129"/>
        <v>1.832964</v>
      </c>
      <c r="W132" s="64">
        <f t="shared" si="129"/>
        <v>1.1549505296970768</v>
      </c>
      <c r="X132" s="29">
        <f>'2.6 Fert x3 '!D6</f>
        <v>187.26</v>
      </c>
      <c r="Y132" s="35">
        <f t="shared" ref="Y132:Y160" si="136">X132-X131</f>
        <v>1.999999999998181E-2</v>
      </c>
      <c r="Z132" s="29">
        <f>'2.6 Fert x3 '!F6*k</f>
        <v>2.3708999999999998</v>
      </c>
      <c r="AA132" s="29">
        <f>'2.6 Fert x3 '!G6*k</f>
        <v>1.7451000000000001</v>
      </c>
      <c r="AB132" s="29">
        <f>'2.6 Fert x3 '!H6*k</f>
        <v>0.14489999999999997</v>
      </c>
      <c r="AC132" s="29">
        <f>'2.6 Fert x3 '!I6/2</f>
        <v>0.16</v>
      </c>
      <c r="AD132" s="68">
        <f t="shared" ref="AD132:AD160" si="137">p*Z132</f>
        <v>1.0882430999999999</v>
      </c>
      <c r="AE132" s="348">
        <f t="shared" si="130"/>
        <v>1.2440085000000001</v>
      </c>
      <c r="AF132" s="68">
        <f t="shared" ref="AF132:AF160" si="138">Z132*pboard</f>
        <v>4.8366359999999997E-2</v>
      </c>
      <c r="AG132" s="36">
        <f t="shared" ref="AG132:AG160" si="139">AD132</f>
        <v>1.0882430999999999</v>
      </c>
      <c r="AH132" s="33">
        <f t="shared" si="131"/>
        <v>13.46642226913319</v>
      </c>
      <c r="AI132" s="33">
        <f t="shared" ref="AI132:AI160" si="140">AH132-AH131</f>
        <v>-0.75237178030867113</v>
      </c>
      <c r="AJ132" s="36">
        <f t="shared" ref="AJ132:AJ160" si="141">AE132</f>
        <v>1.2440085000000001</v>
      </c>
      <c r="AK132" s="33">
        <f t="shared" si="132"/>
        <v>1.51183280236397</v>
      </c>
      <c r="AL132" s="33">
        <f t="shared" ref="AL132:AL160" si="142">AK132-AK131</f>
        <v>-3.2102405809850687E-3</v>
      </c>
      <c r="AM132" s="60">
        <f t="shared" ref="AM132:AM160" si="143">AF132</f>
        <v>4.8366359999999997E-2</v>
      </c>
      <c r="AN132" s="60">
        <f t="shared" ref="AN132:AN160" si="144">AN131*EXP(-qpap*5)+AM132</f>
        <v>5.9046888806315541E-2</v>
      </c>
      <c r="AO132" s="60">
        <f t="shared" ref="AO132:AO160" si="145">AN132-AN131</f>
        <v>-1.3713059585163043E-3</v>
      </c>
      <c r="AP132" s="34">
        <f t="shared" si="133"/>
        <v>1.8567779999999998</v>
      </c>
      <c r="AQ132" s="34">
        <f t="shared" ref="AQ132:AQ160" si="146">Y132+AP132+AL132+AO132+AI132</f>
        <v>1.1198246731518091</v>
      </c>
      <c r="AR132" s="10">
        <f t="shared" ref="AR132:AR160" si="147">W132*3.67/5</f>
        <v>0.84773368879765432</v>
      </c>
      <c r="AS132" s="10">
        <f t="shared" ref="AS132:AS160" si="148">AQ132*3.67/5</f>
        <v>0.82195131009342792</v>
      </c>
      <c r="AT132" s="10">
        <f t="shared" ref="AT132:AT160" si="149">(AS132-AR132)</f>
        <v>-2.5782378704226394E-2</v>
      </c>
      <c r="AU132" s="10">
        <f>SUM(AT$131:AT132)*5</f>
        <v>0.26829235327886669</v>
      </c>
      <c r="AV132" s="10"/>
      <c r="AW132" s="10"/>
      <c r="AX132" s="10"/>
      <c r="AZ132" s="10"/>
    </row>
    <row r="133" spans="1:54" x14ac:dyDescent="0.25">
      <c r="A133" s="4">
        <v>15</v>
      </c>
      <c r="B133" s="18">
        <f t="shared" si="125"/>
        <v>2038</v>
      </c>
      <c r="C133" s="39">
        <f t="shared" si="121"/>
        <v>187.3</v>
      </c>
      <c r="D133" s="22">
        <f t="shared" si="134"/>
        <v>9.0000000000003411E-2</v>
      </c>
      <c r="E133" s="64">
        <f t="shared" si="135"/>
        <v>2.1923999999999997</v>
      </c>
      <c r="F133" s="64">
        <f t="shared" si="135"/>
        <v>1.6862999999999999</v>
      </c>
      <c r="G133" s="64">
        <f t="shared" si="135"/>
        <v>0.1386</v>
      </c>
      <c r="H133" s="64">
        <f t="shared" si="135"/>
        <v>0.12</v>
      </c>
      <c r="I133" s="64"/>
      <c r="J133" s="64">
        <f t="shared" si="135"/>
        <v>1.0063115999999999</v>
      </c>
      <c r="K133" s="64">
        <f t="shared" si="135"/>
        <v>1.1779319999999998</v>
      </c>
      <c r="L133" s="64">
        <f t="shared" si="135"/>
        <v>4.4724959999999994E-2</v>
      </c>
      <c r="M133" s="64">
        <f t="shared" si="126"/>
        <v>1.0063115999999999</v>
      </c>
      <c r="N133" s="64">
        <f t="shared" si="122"/>
        <v>12.706620487201896</v>
      </c>
      <c r="O133" s="64">
        <f t="shared" si="127"/>
        <v>-0.73350508448411134</v>
      </c>
      <c r="P133" s="64">
        <f t="shared" si="127"/>
        <v>1.1779319999999998</v>
      </c>
      <c r="Q133" s="64">
        <f t="shared" si="123"/>
        <v>1.4414848238819906</v>
      </c>
      <c r="R133" s="64">
        <f t="shared" si="128"/>
        <v>-4.9395087860566456E-2</v>
      </c>
      <c r="S133" s="64">
        <f t="shared" si="128"/>
        <v>4.4724959999999994E-2</v>
      </c>
      <c r="T133" s="64">
        <f t="shared" si="124"/>
        <v>5.5066802098089868E-2</v>
      </c>
      <c r="U133" s="64">
        <f t="shared" si="129"/>
        <v>-3.4354913220690092E-3</v>
      </c>
      <c r="V133" s="64">
        <f t="shared" si="129"/>
        <v>1.7376659999999999</v>
      </c>
      <c r="W133" s="64">
        <f t="shared" si="129"/>
        <v>1.0413303363332564</v>
      </c>
      <c r="X133" s="29">
        <f>'2.6 Fert x3 '!D7</f>
        <v>187.32</v>
      </c>
      <c r="Y133" s="35">
        <f t="shared" si="136"/>
        <v>6.0000000000002274E-2</v>
      </c>
      <c r="Z133" s="29">
        <f>'2.6 Fert x3 '!F7*k</f>
        <v>2.1734999999999998</v>
      </c>
      <c r="AA133" s="29">
        <f>'2.6 Fert x3 '!G7*k</f>
        <v>1.7241000000000002</v>
      </c>
      <c r="AB133" s="29">
        <f>'2.6 Fert x3 '!H7*k</f>
        <v>0.14069999999999999</v>
      </c>
      <c r="AC133" s="29">
        <f>'2.6 Fert x3 '!I7/2</f>
        <v>0.115</v>
      </c>
      <c r="AD133" s="68">
        <f t="shared" si="137"/>
        <v>0.99763649999999993</v>
      </c>
      <c r="AE133" s="348">
        <f t="shared" si="130"/>
        <v>1.1876655</v>
      </c>
      <c r="AF133" s="68">
        <f t="shared" si="138"/>
        <v>4.4339400000000001E-2</v>
      </c>
      <c r="AG133" s="36">
        <f t="shared" si="139"/>
        <v>0.99763649999999993</v>
      </c>
      <c r="AH133" s="33">
        <f t="shared" si="131"/>
        <v>12.720837991977369</v>
      </c>
      <c r="AI133" s="33">
        <f t="shared" si="140"/>
        <v>-0.74558427715582098</v>
      </c>
      <c r="AJ133" s="36">
        <f t="shared" si="141"/>
        <v>1.1876655</v>
      </c>
      <c r="AK133" s="33">
        <f t="shared" si="132"/>
        <v>1.4549223066429562</v>
      </c>
      <c r="AL133" s="33">
        <f t="shared" si="142"/>
        <v>-5.691049572101381E-2</v>
      </c>
      <c r="AM133" s="60">
        <f t="shared" si="143"/>
        <v>4.4339400000000001E-2</v>
      </c>
      <c r="AN133" s="60">
        <f t="shared" si="144"/>
        <v>5.4777513870728441E-2</v>
      </c>
      <c r="AO133" s="60">
        <f t="shared" si="145"/>
        <v>-4.2693749355871002E-3</v>
      </c>
      <c r="AP133" s="34">
        <f t="shared" si="133"/>
        <v>1.7443859999999998</v>
      </c>
      <c r="AQ133" s="34">
        <f t="shared" si="146"/>
        <v>0.99762185218758015</v>
      </c>
      <c r="AR133" s="10">
        <f t="shared" si="147"/>
        <v>0.76433646686861023</v>
      </c>
      <c r="AS133" s="10">
        <f t="shared" si="148"/>
        <v>0.73225443950568381</v>
      </c>
      <c r="AT133" s="10">
        <f t="shared" si="149"/>
        <v>-3.2082027362926424E-2</v>
      </c>
      <c r="AU133" s="10">
        <f>SUM(AT$131:AT133)*5</f>
        <v>0.10788221646423457</v>
      </c>
      <c r="AV133" s="10"/>
      <c r="AW133" s="10"/>
      <c r="AX133" s="10"/>
      <c r="AZ133" s="10"/>
    </row>
    <row r="134" spans="1:54" x14ac:dyDescent="0.25">
      <c r="A134" s="4">
        <v>20</v>
      </c>
      <c r="B134" s="18">
        <f t="shared" si="125"/>
        <v>2043</v>
      </c>
      <c r="C134" s="39">
        <f t="shared" si="121"/>
        <v>187.56</v>
      </c>
      <c r="D134" s="22">
        <f t="shared" si="134"/>
        <v>0.25999999999999091</v>
      </c>
      <c r="E134" s="64">
        <f t="shared" si="135"/>
        <v>2.0055000000000001</v>
      </c>
      <c r="F134" s="64">
        <f t="shared" si="135"/>
        <v>1.8837000000000002</v>
      </c>
      <c r="G134" s="64">
        <f t="shared" si="135"/>
        <v>0.14489999999999997</v>
      </c>
      <c r="H134" s="64">
        <f t="shared" si="135"/>
        <v>0.13500000000000001</v>
      </c>
      <c r="I134" s="64"/>
      <c r="J134" s="64">
        <f t="shared" si="135"/>
        <v>0.92052450000000008</v>
      </c>
      <c r="K134" s="64">
        <f t="shared" si="135"/>
        <v>1.2071535</v>
      </c>
      <c r="L134" s="64">
        <f t="shared" si="135"/>
        <v>4.0912200000000003E-2</v>
      </c>
      <c r="M134" s="64">
        <f t="shared" si="126"/>
        <v>0.92052450000000008</v>
      </c>
      <c r="N134" s="64">
        <f t="shared" si="122"/>
        <v>11.982280122723683</v>
      </c>
      <c r="O134" s="64">
        <f t="shared" si="127"/>
        <v>-0.72434036447821271</v>
      </c>
      <c r="P134" s="64">
        <f t="shared" si="127"/>
        <v>1.2071535</v>
      </c>
      <c r="Q134" s="64">
        <f t="shared" si="123"/>
        <v>1.461974423486113</v>
      </c>
      <c r="R134" s="64">
        <f t="shared" si="128"/>
        <v>2.0489599604122333E-2</v>
      </c>
      <c r="S134" s="64">
        <f t="shared" si="128"/>
        <v>4.0912200000000003E-2</v>
      </c>
      <c r="T134" s="64">
        <f t="shared" si="124"/>
        <v>5.064672729545424E-2</v>
      </c>
      <c r="U134" s="64">
        <f t="shared" si="129"/>
        <v>-4.4200748026356276E-3</v>
      </c>
      <c r="V134" s="64">
        <f t="shared" si="129"/>
        <v>1.7510220000000001</v>
      </c>
      <c r="W134" s="64">
        <f t="shared" si="129"/>
        <v>1.3027511603232647</v>
      </c>
      <c r="X134" s="29">
        <f>'2.6 Fert x3 '!D8</f>
        <v>187.6</v>
      </c>
      <c r="Y134" s="35">
        <f t="shared" si="136"/>
        <v>0.28000000000000114</v>
      </c>
      <c r="Z134" s="29">
        <f>'2.6 Fert x3 '!F8*k</f>
        <v>2.0873999999999997</v>
      </c>
      <c r="AA134" s="29">
        <f>'2.6 Fert x3 '!G8*k</f>
        <v>1.8437999999999999</v>
      </c>
      <c r="AB134" s="29">
        <f>'2.6 Fert x3 '!H8*k</f>
        <v>0.14489999999999997</v>
      </c>
      <c r="AC134" s="29">
        <f>'2.6 Fert x3 '!I8/2</f>
        <v>0.12</v>
      </c>
      <c r="AD134" s="68">
        <f t="shared" si="137"/>
        <v>0.95811659999999987</v>
      </c>
      <c r="AE134" s="348">
        <f t="shared" si="130"/>
        <v>1.2120569999999997</v>
      </c>
      <c r="AF134" s="68">
        <f t="shared" si="138"/>
        <v>4.2582959999999996E-2</v>
      </c>
      <c r="AG134" s="36">
        <f t="shared" si="139"/>
        <v>0.95811659999999987</v>
      </c>
      <c r="AH134" s="33">
        <f t="shared" si="131"/>
        <v>12.032249279514636</v>
      </c>
      <c r="AI134" s="33">
        <f t="shared" si="140"/>
        <v>-0.68858871246273345</v>
      </c>
      <c r="AJ134" s="36">
        <f t="shared" si="141"/>
        <v>1.2120569999999997</v>
      </c>
      <c r="AK134" s="33">
        <f t="shared" si="132"/>
        <v>1.4692533572817017</v>
      </c>
      <c r="AL134" s="33">
        <f t="shared" si="142"/>
        <v>1.4331050638745513E-2</v>
      </c>
      <c r="AM134" s="60">
        <f t="shared" si="143"/>
        <v>4.2582959999999996E-2</v>
      </c>
      <c r="AN134" s="60">
        <f t="shared" si="144"/>
        <v>5.226634787863306E-2</v>
      </c>
      <c r="AO134" s="60">
        <f t="shared" si="145"/>
        <v>-2.5111659920953808E-3</v>
      </c>
      <c r="AP134" s="34">
        <f t="shared" si="133"/>
        <v>1.7623619999999998</v>
      </c>
      <c r="AQ134" s="34">
        <f t="shared" si="146"/>
        <v>1.3655931721839174</v>
      </c>
      <c r="AR134" s="10">
        <f t="shared" si="147"/>
        <v>0.95621935167727623</v>
      </c>
      <c r="AS134" s="10">
        <f t="shared" si="148"/>
        <v>1.0023453883829954</v>
      </c>
      <c r="AT134" s="10">
        <f t="shared" si="149"/>
        <v>4.6126036705719131E-2</v>
      </c>
      <c r="AU134" s="10">
        <f>SUM(AT$131:AT134)*5</f>
        <v>0.33851239999283023</v>
      </c>
      <c r="AV134" s="10"/>
      <c r="AW134" s="10"/>
      <c r="AX134" s="10"/>
      <c r="AZ134" s="10"/>
    </row>
    <row r="135" spans="1:54" x14ac:dyDescent="0.25">
      <c r="A135" s="4">
        <v>25</v>
      </c>
      <c r="B135" s="18">
        <f t="shared" si="125"/>
        <v>2048</v>
      </c>
      <c r="C135" s="39">
        <f t="shared" si="121"/>
        <v>188.29</v>
      </c>
      <c r="D135" s="22">
        <f t="shared" si="134"/>
        <v>0.72999999999998977</v>
      </c>
      <c r="E135" s="64">
        <f t="shared" si="135"/>
        <v>2.0705999999999998</v>
      </c>
      <c r="F135" s="64">
        <f t="shared" si="135"/>
        <v>1.9047000000000001</v>
      </c>
      <c r="G135" s="64">
        <f t="shared" si="135"/>
        <v>0.14699999999999999</v>
      </c>
      <c r="H135" s="64">
        <f t="shared" si="135"/>
        <v>0.155</v>
      </c>
      <c r="I135" s="64"/>
      <c r="J135" s="64">
        <f t="shared" si="135"/>
        <v>0.95040539999999996</v>
      </c>
      <c r="K135" s="64">
        <f t="shared" si="135"/>
        <v>1.2310829999999999</v>
      </c>
      <c r="L135" s="64">
        <f t="shared" si="135"/>
        <v>4.2240239999999998E-2</v>
      </c>
      <c r="M135" s="64">
        <f t="shared" si="126"/>
        <v>0.95040539999999996</v>
      </c>
      <c r="N135" s="64">
        <f t="shared" si="122"/>
        <v>11.381586110409053</v>
      </c>
      <c r="O135" s="64">
        <f t="shared" si="127"/>
        <v>-0.60069401231463004</v>
      </c>
      <c r="P135" s="64">
        <f t="shared" si="127"/>
        <v>1.2310829999999999</v>
      </c>
      <c r="Q135" s="64">
        <f t="shared" si="123"/>
        <v>1.4895260071920808</v>
      </c>
      <c r="R135" s="64">
        <f t="shared" si="128"/>
        <v>2.7551583705967886E-2</v>
      </c>
      <c r="S135" s="64">
        <f t="shared" si="128"/>
        <v>4.2240239999999998E-2</v>
      </c>
      <c r="T135" s="64">
        <f t="shared" si="124"/>
        <v>5.1193401078880374E-2</v>
      </c>
      <c r="U135" s="64">
        <f t="shared" si="129"/>
        <v>5.4667378342613399E-4</v>
      </c>
      <c r="V135" s="64">
        <f t="shared" si="129"/>
        <v>1.7964660000000001</v>
      </c>
      <c r="W135" s="64">
        <f t="shared" si="129"/>
        <v>1.9538702451747541</v>
      </c>
      <c r="X135" s="29">
        <f>'2.6 Fert x3 '!D9</f>
        <v>188.35</v>
      </c>
      <c r="Y135" s="35">
        <f t="shared" si="136"/>
        <v>0.75</v>
      </c>
      <c r="Z135" s="29">
        <f>'2.6 Fert x3 '!F9*k</f>
        <v>1.9949999999999999</v>
      </c>
      <c r="AA135" s="29">
        <f>'2.6 Fert x3 '!G9*k</f>
        <v>1.9887000000000001</v>
      </c>
      <c r="AB135" s="29">
        <f>'2.6 Fert x3 '!H9*k</f>
        <v>0.14909999999999998</v>
      </c>
      <c r="AC135" s="29">
        <f>'2.6 Fert x3 '!I9/2</f>
        <v>0.15</v>
      </c>
      <c r="AD135" s="68">
        <f t="shared" si="137"/>
        <v>0.91570499999999999</v>
      </c>
      <c r="AE135" s="348">
        <f t="shared" si="130"/>
        <v>1.2444809999999999</v>
      </c>
      <c r="AF135" s="68">
        <f t="shared" si="138"/>
        <v>4.0697999999999998E-2</v>
      </c>
      <c r="AG135" s="36">
        <f t="shared" si="139"/>
        <v>0.91570499999999999</v>
      </c>
      <c r="AH135" s="33">
        <f t="shared" si="131"/>
        <v>11.390386388000849</v>
      </c>
      <c r="AI135" s="33">
        <f t="shared" si="140"/>
        <v>-0.64186289151378695</v>
      </c>
      <c r="AJ135" s="36">
        <f t="shared" si="141"/>
        <v>1.2444809999999999</v>
      </c>
      <c r="AK135" s="33">
        <f t="shared" si="132"/>
        <v>1.5042107530537481</v>
      </c>
      <c r="AL135" s="33">
        <f t="shared" si="142"/>
        <v>3.4957395772046373E-2</v>
      </c>
      <c r="AM135" s="60">
        <f t="shared" si="143"/>
        <v>4.0697999999999998E-2</v>
      </c>
      <c r="AN135" s="60">
        <f t="shared" si="144"/>
        <v>4.9937472253209138E-2</v>
      </c>
      <c r="AO135" s="60">
        <f t="shared" si="145"/>
        <v>-2.3288756254239221E-3</v>
      </c>
      <c r="AP135" s="34">
        <f t="shared" si="133"/>
        <v>1.7987759999999999</v>
      </c>
      <c r="AQ135" s="34">
        <f t="shared" si="146"/>
        <v>1.9395416286328357</v>
      </c>
      <c r="AR135" s="10">
        <f t="shared" si="147"/>
        <v>1.4341407599582694</v>
      </c>
      <c r="AS135" s="10">
        <f t="shared" si="148"/>
        <v>1.4236235554165015</v>
      </c>
      <c r="AT135" s="10">
        <f t="shared" si="149"/>
        <v>-1.0517204541767855E-2</v>
      </c>
      <c r="AU135" s="10">
        <f>SUM(AT$131:AT135)*5</f>
        <v>0.28592637728399095</v>
      </c>
      <c r="AV135" s="10"/>
      <c r="AW135" s="10"/>
      <c r="AX135" s="10"/>
      <c r="AZ135" s="10"/>
    </row>
    <row r="136" spans="1:54" x14ac:dyDescent="0.25">
      <c r="A136" s="4">
        <v>30</v>
      </c>
      <c r="B136" s="18">
        <f t="shared" si="125"/>
        <v>2053</v>
      </c>
      <c r="C136" s="39">
        <f t="shared" si="121"/>
        <v>189.11</v>
      </c>
      <c r="D136" s="22">
        <f t="shared" si="134"/>
        <v>0.8200000000000216</v>
      </c>
      <c r="E136" s="64">
        <f t="shared" si="135"/>
        <v>2.1902999999999997</v>
      </c>
      <c r="F136" s="64">
        <f t="shared" si="135"/>
        <v>1.8878999999999999</v>
      </c>
      <c r="G136" s="64">
        <f t="shared" si="135"/>
        <v>0.14909999999999998</v>
      </c>
      <c r="H136" s="64">
        <f t="shared" si="135"/>
        <v>0.105</v>
      </c>
      <c r="I136" s="64"/>
      <c r="J136" s="64">
        <f t="shared" si="135"/>
        <v>1.0053477</v>
      </c>
      <c r="K136" s="64">
        <f t="shared" si="135"/>
        <v>1.2540255</v>
      </c>
      <c r="L136" s="64">
        <f t="shared" si="135"/>
        <v>4.4682119999999999E-2</v>
      </c>
      <c r="M136" s="64">
        <f t="shared" si="126"/>
        <v>1.0053477</v>
      </c>
      <c r="N136" s="64">
        <f t="shared" si="122"/>
        <v>10.913593899619944</v>
      </c>
      <c r="O136" s="64">
        <f t="shared" si="127"/>
        <v>-0.46799221078910946</v>
      </c>
      <c r="P136" s="64">
        <f t="shared" si="127"/>
        <v>1.2540255</v>
      </c>
      <c r="Q136" s="64">
        <f t="shared" si="123"/>
        <v>1.5173389851098107</v>
      </c>
      <c r="R136" s="64">
        <f t="shared" si="128"/>
        <v>2.7812977917729853E-2</v>
      </c>
      <c r="S136" s="64">
        <f t="shared" si="128"/>
        <v>4.4682119999999999E-2</v>
      </c>
      <c r="T136" s="64">
        <f t="shared" si="124"/>
        <v>5.3731920263719757E-2</v>
      </c>
      <c r="U136" s="64">
        <f t="shared" si="129"/>
        <v>2.5385191848393829E-3</v>
      </c>
      <c r="V136" s="64">
        <f t="shared" si="129"/>
        <v>1.819566</v>
      </c>
      <c r="W136" s="64">
        <f t="shared" si="129"/>
        <v>2.2019252863134815</v>
      </c>
      <c r="X136" s="29">
        <f>'2.6 Fert x3 '!D10</f>
        <v>189.2</v>
      </c>
      <c r="Y136" s="35">
        <f t="shared" si="136"/>
        <v>0.84999999999999432</v>
      </c>
      <c r="Z136" s="29">
        <f>'2.6 Fert x3 '!F10*k</f>
        <v>2.2406999999999999</v>
      </c>
      <c r="AA136" s="29">
        <f>'2.6 Fert x3 '!G10*k</f>
        <v>1.8816000000000002</v>
      </c>
      <c r="AB136" s="29">
        <f>'2.6 Fert x3 '!H10*k</f>
        <v>0.14909999999999998</v>
      </c>
      <c r="AC136" s="29">
        <f>'2.6 Fert x3 '!I10/2</f>
        <v>0.11</v>
      </c>
      <c r="AD136" s="68">
        <f t="shared" si="137"/>
        <v>1.0284812999999999</v>
      </c>
      <c r="AE136" s="348">
        <f t="shared" si="130"/>
        <v>1.2639795</v>
      </c>
      <c r="AF136" s="68">
        <f t="shared" si="138"/>
        <v>4.5710279999999999E-2</v>
      </c>
      <c r="AG136" s="36">
        <f t="shared" si="139"/>
        <v>1.0284812999999999</v>
      </c>
      <c r="AH136" s="33">
        <f t="shared" si="131"/>
        <v>10.944388586234643</v>
      </c>
      <c r="AI136" s="33">
        <f t="shared" si="140"/>
        <v>-0.44599780176620563</v>
      </c>
      <c r="AJ136" s="36">
        <f t="shared" si="141"/>
        <v>1.2639795</v>
      </c>
      <c r="AK136" s="33">
        <f t="shared" si="132"/>
        <v>1.5298889059545071</v>
      </c>
      <c r="AL136" s="33">
        <f t="shared" si="142"/>
        <v>2.5678152900759033E-2</v>
      </c>
      <c r="AM136" s="60">
        <f t="shared" si="143"/>
        <v>4.5710279999999999E-2</v>
      </c>
      <c r="AN136" s="60">
        <f t="shared" si="144"/>
        <v>5.4538061316389809E-2</v>
      </c>
      <c r="AO136" s="60">
        <f t="shared" si="145"/>
        <v>4.6005890631806712E-3</v>
      </c>
      <c r="AP136" s="34">
        <f t="shared" si="133"/>
        <v>1.8401879999999999</v>
      </c>
      <c r="AQ136" s="34">
        <f t="shared" si="146"/>
        <v>2.2744689401977287</v>
      </c>
      <c r="AR136" s="10">
        <f t="shared" si="147"/>
        <v>1.6162131601540952</v>
      </c>
      <c r="AS136" s="10">
        <f t="shared" si="148"/>
        <v>1.6694602021051328</v>
      </c>
      <c r="AT136" s="10">
        <f t="shared" si="149"/>
        <v>5.3247041951037577E-2</v>
      </c>
      <c r="AU136" s="10">
        <f>SUM(AT$131:AT136)*5</f>
        <v>0.55216158703917884</v>
      </c>
      <c r="AV136" s="10"/>
      <c r="AW136" s="10"/>
      <c r="AX136" s="10"/>
      <c r="AZ136" s="10"/>
    </row>
    <row r="137" spans="1:54" x14ac:dyDescent="0.25">
      <c r="A137" s="4">
        <v>35</v>
      </c>
      <c r="B137" s="18">
        <f t="shared" si="125"/>
        <v>2058</v>
      </c>
      <c r="C137" s="39">
        <f t="shared" si="121"/>
        <v>189.96</v>
      </c>
      <c r="D137" s="22">
        <f t="shared" si="134"/>
        <v>0.84999999999999432</v>
      </c>
      <c r="E137" s="64">
        <f t="shared" si="135"/>
        <v>2.0748000000000002</v>
      </c>
      <c r="F137" s="64">
        <f t="shared" si="135"/>
        <v>2.0055000000000001</v>
      </c>
      <c r="G137" s="64">
        <f t="shared" si="135"/>
        <v>0.15329999999999999</v>
      </c>
      <c r="H137" s="64">
        <f t="shared" si="135"/>
        <v>0.14499999999999999</v>
      </c>
      <c r="I137" s="64"/>
      <c r="J137" s="64">
        <f t="shared" si="135"/>
        <v>0.9523332000000001</v>
      </c>
      <c r="K137" s="64">
        <f t="shared" si="135"/>
        <v>1.270416</v>
      </c>
      <c r="L137" s="64">
        <f t="shared" si="135"/>
        <v>4.232592000000001E-2</v>
      </c>
      <c r="M137" s="64">
        <f t="shared" si="126"/>
        <v>0.9523332000000001</v>
      </c>
      <c r="N137" s="64">
        <f t="shared" si="122"/>
        <v>10.453168516899286</v>
      </c>
      <c r="O137" s="64">
        <f t="shared" si="127"/>
        <v>-0.46042538272065769</v>
      </c>
      <c r="P137" s="64">
        <f t="shared" si="127"/>
        <v>1.270416</v>
      </c>
      <c r="Q137" s="64">
        <f t="shared" si="123"/>
        <v>1.5386461714324653</v>
      </c>
      <c r="R137" s="64">
        <f t="shared" si="128"/>
        <v>2.1307186322654603E-2</v>
      </c>
      <c r="S137" s="64">
        <f t="shared" si="128"/>
        <v>4.232592000000001E-2</v>
      </c>
      <c r="T137" s="64">
        <f t="shared" si="124"/>
        <v>5.1824471296162786E-2</v>
      </c>
      <c r="U137" s="64">
        <f t="shared" si="129"/>
        <v>-1.9074489675569711E-3</v>
      </c>
      <c r="V137" s="64">
        <f t="shared" si="129"/>
        <v>1.8390119999999999</v>
      </c>
      <c r="W137" s="64">
        <f t="shared" si="129"/>
        <v>2.2479863546344343</v>
      </c>
      <c r="X137" s="29">
        <f>'2.6 Fert x3 '!D11</f>
        <v>190.01</v>
      </c>
      <c r="Y137" s="35">
        <f t="shared" si="136"/>
        <v>0.81000000000000227</v>
      </c>
      <c r="Z137" s="29">
        <f>'2.6 Fert x3 '!F11*k</f>
        <v>2.1083999999999996</v>
      </c>
      <c r="AA137" s="29">
        <f>'2.6 Fert x3 '!G11*k</f>
        <v>1.9991999999999999</v>
      </c>
      <c r="AB137" s="29">
        <f>'2.6 Fert x3 '!H11*k</f>
        <v>0.15329999999999999</v>
      </c>
      <c r="AC137" s="29">
        <f>'2.6 Fert x3 '!I11/2</f>
        <v>0.14499999999999999</v>
      </c>
      <c r="AD137" s="68">
        <f t="shared" si="137"/>
        <v>0.96775559999999983</v>
      </c>
      <c r="AE137" s="348">
        <f t="shared" si="130"/>
        <v>1.2762539999999998</v>
      </c>
      <c r="AF137" s="68">
        <f t="shared" si="138"/>
        <v>4.3011359999999998E-2</v>
      </c>
      <c r="AG137" s="36">
        <f t="shared" si="139"/>
        <v>0.96775559999999983</v>
      </c>
      <c r="AH137" s="33">
        <f t="shared" si="131"/>
        <v>10.49539924867824</v>
      </c>
      <c r="AI137" s="33">
        <f t="shared" si="140"/>
        <v>-0.44898933755640336</v>
      </c>
      <c r="AJ137" s="36">
        <f t="shared" si="141"/>
        <v>1.2762539999999998</v>
      </c>
      <c r="AK137" s="33">
        <f t="shared" si="132"/>
        <v>1.5467027049656248</v>
      </c>
      <c r="AL137" s="33">
        <f t="shared" si="142"/>
        <v>1.681379901111768E-2</v>
      </c>
      <c r="AM137" s="60">
        <f t="shared" si="143"/>
        <v>4.3011359999999998E-2</v>
      </c>
      <c r="AN137" s="60">
        <f t="shared" si="144"/>
        <v>5.2652418247396741E-2</v>
      </c>
      <c r="AO137" s="60">
        <f t="shared" si="145"/>
        <v>-1.8856430689930676E-3</v>
      </c>
      <c r="AP137" s="34">
        <f t="shared" si="133"/>
        <v>1.8504779999999996</v>
      </c>
      <c r="AQ137" s="34">
        <f t="shared" si="146"/>
        <v>2.2264168183857236</v>
      </c>
      <c r="AR137" s="10">
        <f t="shared" si="147"/>
        <v>1.6500219843016748</v>
      </c>
      <c r="AS137" s="10">
        <f t="shared" si="148"/>
        <v>1.6341899446951209</v>
      </c>
      <c r="AT137" s="10">
        <f t="shared" si="149"/>
        <v>-1.5832039606553883E-2</v>
      </c>
      <c r="AU137" s="10">
        <f>SUM(AT$131:AT137)*5</f>
        <v>0.47300138900640942</v>
      </c>
      <c r="AV137" s="10"/>
      <c r="AW137" s="10"/>
      <c r="AX137" s="10"/>
      <c r="AZ137" s="10"/>
    </row>
    <row r="138" spans="1:54" x14ac:dyDescent="0.25">
      <c r="A138" s="4">
        <v>40</v>
      </c>
      <c r="B138" s="18">
        <f t="shared" si="125"/>
        <v>2063</v>
      </c>
      <c r="C138" s="39">
        <f t="shared" si="121"/>
        <v>190.86</v>
      </c>
      <c r="D138" s="22">
        <f t="shared" si="134"/>
        <v>0.90000000000000568</v>
      </c>
      <c r="E138" s="64">
        <f t="shared" si="135"/>
        <v>2.2008000000000001</v>
      </c>
      <c r="F138" s="64">
        <f t="shared" si="135"/>
        <v>1.9634999999999998</v>
      </c>
      <c r="G138" s="64">
        <f t="shared" si="135"/>
        <v>0.15329999999999999</v>
      </c>
      <c r="H138" s="64">
        <f t="shared" si="135"/>
        <v>0.15</v>
      </c>
      <c r="I138" s="64"/>
      <c r="J138" s="64">
        <f t="shared" si="135"/>
        <v>1.0101672000000002</v>
      </c>
      <c r="K138" s="64">
        <f t="shared" si="135"/>
        <v>1.285326</v>
      </c>
      <c r="L138" s="64">
        <f t="shared" si="135"/>
        <v>4.4896320000000003E-2</v>
      </c>
      <c r="M138" s="64">
        <f t="shared" si="126"/>
        <v>1.0101672000000002</v>
      </c>
      <c r="N138" s="64">
        <f t="shared" si="122"/>
        <v>10.110178940615983</v>
      </c>
      <c r="O138" s="64">
        <f t="shared" si="127"/>
        <v>-0.34298957628330307</v>
      </c>
      <c r="P138" s="64">
        <f t="shared" si="127"/>
        <v>1.285326</v>
      </c>
      <c r="Q138" s="64">
        <f t="shared" si="123"/>
        <v>1.5573227854166538</v>
      </c>
      <c r="R138" s="64">
        <f t="shared" si="128"/>
        <v>1.8676613984188517E-2</v>
      </c>
      <c r="S138" s="64">
        <f t="shared" si="128"/>
        <v>4.4896320000000003E-2</v>
      </c>
      <c r="T138" s="64">
        <f t="shared" si="124"/>
        <v>5.4057678771231077E-2</v>
      </c>
      <c r="U138" s="64">
        <f t="shared" si="129"/>
        <v>2.2332074750682912E-3</v>
      </c>
      <c r="V138" s="64">
        <f t="shared" si="129"/>
        <v>1.8763919999999998</v>
      </c>
      <c r="W138" s="64">
        <f t="shared" si="129"/>
        <v>2.4543122451759594</v>
      </c>
      <c r="X138" s="29">
        <f>'2.6 Fert x3 '!D12</f>
        <v>190.87</v>
      </c>
      <c r="Y138" s="35">
        <f t="shared" si="136"/>
        <v>0.86000000000001364</v>
      </c>
      <c r="Z138" s="29">
        <f>'2.6 Fert x3 '!F12*k</f>
        <v>2.2869000000000002</v>
      </c>
      <c r="AA138" s="29">
        <f>'2.6 Fert x3 '!G12*k</f>
        <v>1.9257</v>
      </c>
      <c r="AB138" s="29">
        <f>'2.6 Fert x3 '!H12*k</f>
        <v>0.15329999999999999</v>
      </c>
      <c r="AC138" s="29">
        <f>'2.6 Fert x3 '!I12/2</f>
        <v>0.125</v>
      </c>
      <c r="AD138" s="68">
        <f t="shared" si="137"/>
        <v>1.0496871000000001</v>
      </c>
      <c r="AE138" s="348">
        <f t="shared" si="130"/>
        <v>1.2920565000000002</v>
      </c>
      <c r="AF138" s="68">
        <f t="shared" si="138"/>
        <v>4.6652760000000008E-2</v>
      </c>
      <c r="AG138" s="36">
        <f t="shared" si="139"/>
        <v>1.0496871000000001</v>
      </c>
      <c r="AH138" s="33">
        <f t="shared" si="131"/>
        <v>10.186462827954559</v>
      </c>
      <c r="AI138" s="33">
        <f t="shared" si="140"/>
        <v>-0.30893642072368088</v>
      </c>
      <c r="AJ138" s="36">
        <f t="shared" si="141"/>
        <v>1.2920565000000002</v>
      </c>
      <c r="AK138" s="33">
        <f t="shared" si="132"/>
        <v>1.5654774927901924</v>
      </c>
      <c r="AL138" s="33">
        <f t="shared" si="142"/>
        <v>1.8774787824567651E-2</v>
      </c>
      <c r="AM138" s="60">
        <f t="shared" si="143"/>
        <v>4.6652760000000008E-2</v>
      </c>
      <c r="AN138" s="60">
        <f t="shared" si="144"/>
        <v>5.5960480497151147E-2</v>
      </c>
      <c r="AO138" s="60">
        <f t="shared" si="145"/>
        <v>3.3080622497544052E-3</v>
      </c>
      <c r="AP138" s="34">
        <f t="shared" si="133"/>
        <v>1.8861779999999999</v>
      </c>
      <c r="AQ138" s="34">
        <f t="shared" si="146"/>
        <v>2.4593244293506551</v>
      </c>
      <c r="AR138" s="10">
        <f t="shared" si="147"/>
        <v>1.8014651879591539</v>
      </c>
      <c r="AS138" s="10">
        <f t="shared" si="148"/>
        <v>1.8051441311433809</v>
      </c>
      <c r="AT138" s="10">
        <f t="shared" si="149"/>
        <v>3.6789431842270126E-3</v>
      </c>
      <c r="AU138" s="10">
        <f>SUM(AT$131:AT138)*5</f>
        <v>0.49139610492754449</v>
      </c>
      <c r="AV138" s="10"/>
      <c r="AW138" s="10"/>
      <c r="AX138" s="10"/>
      <c r="AZ138" s="10"/>
    </row>
    <row r="139" spans="1:54" x14ac:dyDescent="0.25">
      <c r="A139" s="4">
        <v>45</v>
      </c>
      <c r="B139" s="18">
        <f t="shared" si="125"/>
        <v>2068</v>
      </c>
      <c r="C139" s="39">
        <f t="shared" si="121"/>
        <v>191.75</v>
      </c>
      <c r="D139" s="22">
        <f t="shared" si="134"/>
        <v>0.88999999999998636</v>
      </c>
      <c r="E139" s="64">
        <f t="shared" si="135"/>
        <v>2.1630000000000003</v>
      </c>
      <c r="F139" s="64">
        <f t="shared" si="135"/>
        <v>2.0684999999999998</v>
      </c>
      <c r="G139" s="64">
        <f t="shared" si="135"/>
        <v>0.1575</v>
      </c>
      <c r="H139" s="64">
        <f t="shared" si="135"/>
        <v>0.19</v>
      </c>
      <c r="I139" s="64"/>
      <c r="J139" s="64">
        <f t="shared" si="135"/>
        <v>0.99281700000000017</v>
      </c>
      <c r="K139" s="64">
        <f t="shared" si="135"/>
        <v>1.3159649999999998</v>
      </c>
      <c r="L139" s="64">
        <f t="shared" si="135"/>
        <v>4.412520000000001E-2</v>
      </c>
      <c r="M139" s="64">
        <f t="shared" si="126"/>
        <v>0.99281700000000017</v>
      </c>
      <c r="N139" s="64">
        <f t="shared" si="122"/>
        <v>9.7942389717778564</v>
      </c>
      <c r="O139" s="64">
        <f t="shared" si="127"/>
        <v>-0.31593996883812636</v>
      </c>
      <c r="P139" s="64">
        <f t="shared" si="127"/>
        <v>1.3159649999999998</v>
      </c>
      <c r="Q139" s="64">
        <f t="shared" si="123"/>
        <v>1.5912633755161094</v>
      </c>
      <c r="R139" s="64">
        <f t="shared" si="128"/>
        <v>3.3940590099455603E-2</v>
      </c>
      <c r="S139" s="64">
        <f t="shared" si="128"/>
        <v>4.412520000000001E-2</v>
      </c>
      <c r="T139" s="64">
        <f t="shared" si="124"/>
        <v>5.3681337808585403E-2</v>
      </c>
      <c r="U139" s="64">
        <f t="shared" si="129"/>
        <v>-3.7634096264567429E-4</v>
      </c>
      <c r="V139" s="64">
        <f t="shared" si="129"/>
        <v>1.9231800000000001</v>
      </c>
      <c r="W139" s="64">
        <f t="shared" si="129"/>
        <v>2.5308042802986703</v>
      </c>
      <c r="X139" s="29">
        <f>'2.6 Fert x3 '!D13</f>
        <v>191.79</v>
      </c>
      <c r="Y139" s="35">
        <f t="shared" si="136"/>
        <v>0.91999999999998749</v>
      </c>
      <c r="Z139" s="29">
        <f>'2.6 Fert x3 '!F13*k</f>
        <v>2.2029000000000001</v>
      </c>
      <c r="AA139" s="29">
        <f>'2.6 Fert x3 '!G13*k</f>
        <v>2.0663999999999998</v>
      </c>
      <c r="AB139" s="29">
        <f>'2.6 Fert x3 '!H13*k</f>
        <v>0.15959999999999999</v>
      </c>
      <c r="AC139" s="29">
        <f>'2.6 Fert x3 '!I13/2</f>
        <v>0.185</v>
      </c>
      <c r="AD139" s="68">
        <f t="shared" si="137"/>
        <v>1.0111311000000001</v>
      </c>
      <c r="AE139" s="348">
        <f t="shared" si="130"/>
        <v>1.3249424999999999</v>
      </c>
      <c r="AF139" s="68">
        <f t="shared" si="138"/>
        <v>4.4939160000000006E-2</v>
      </c>
      <c r="AG139" s="36">
        <f t="shared" si="139"/>
        <v>1.0111311000000001</v>
      </c>
      <c r="AH139" s="33">
        <f t="shared" si="131"/>
        <v>9.8789620528708699</v>
      </c>
      <c r="AI139" s="33">
        <f t="shared" si="140"/>
        <v>-0.30750077508368889</v>
      </c>
      <c r="AJ139" s="36">
        <f t="shared" si="141"/>
        <v>1.3249424999999999</v>
      </c>
      <c r="AK139" s="33">
        <f t="shared" si="132"/>
        <v>1.6016824377367147</v>
      </c>
      <c r="AL139" s="33">
        <f t="shared" si="142"/>
        <v>3.6204944946522266E-2</v>
      </c>
      <c r="AM139" s="60">
        <f t="shared" si="143"/>
        <v>4.4939160000000006E-2</v>
      </c>
      <c r="AN139" s="60">
        <f t="shared" si="144"/>
        <v>5.4831668809498288E-2</v>
      </c>
      <c r="AO139" s="60">
        <f t="shared" si="145"/>
        <v>-1.1288116876528587E-3</v>
      </c>
      <c r="AP139" s="34">
        <f t="shared" si="133"/>
        <v>1.9378379999999995</v>
      </c>
      <c r="AQ139" s="34">
        <f t="shared" si="146"/>
        <v>2.5854133581751677</v>
      </c>
      <c r="AR139" s="10">
        <f t="shared" si="147"/>
        <v>1.857610341739224</v>
      </c>
      <c r="AS139" s="10">
        <f t="shared" si="148"/>
        <v>1.8976934049005731</v>
      </c>
      <c r="AT139" s="10">
        <f t="shared" si="149"/>
        <v>4.0083063161349131E-2</v>
      </c>
      <c r="AU139" s="10">
        <f>SUM(AT$131:AT139)*5</f>
        <v>0.69181142073429014</v>
      </c>
      <c r="AV139" s="10"/>
      <c r="AW139" s="10"/>
      <c r="AX139" s="10"/>
      <c r="AZ139" s="10"/>
    </row>
    <row r="140" spans="1:54" x14ac:dyDescent="0.25">
      <c r="A140" s="4">
        <v>50</v>
      </c>
      <c r="B140" s="18">
        <f t="shared" si="125"/>
        <v>2073</v>
      </c>
      <c r="C140" s="39">
        <f t="shared" si="121"/>
        <v>192.59</v>
      </c>
      <c r="D140" s="22">
        <f t="shared" si="134"/>
        <v>0.84000000000000341</v>
      </c>
      <c r="E140" s="64">
        <f t="shared" si="135"/>
        <v>2.0726999999999998</v>
      </c>
      <c r="F140" s="64">
        <f t="shared" si="135"/>
        <v>2.2176</v>
      </c>
      <c r="G140" s="64">
        <f t="shared" si="135"/>
        <v>0.1638</v>
      </c>
      <c r="H140" s="64">
        <f t="shared" si="135"/>
        <v>0.155</v>
      </c>
      <c r="I140" s="64"/>
      <c r="J140" s="64">
        <f t="shared" si="135"/>
        <v>0.95136929999999997</v>
      </c>
      <c r="K140" s="64">
        <f t="shared" si="135"/>
        <v>1.3504995</v>
      </c>
      <c r="L140" s="64">
        <f t="shared" si="135"/>
        <v>4.2283080000000001E-2</v>
      </c>
      <c r="M140" s="64">
        <f t="shared" si="126"/>
        <v>0.95136929999999997</v>
      </c>
      <c r="N140" s="64">
        <f t="shared" si="122"/>
        <v>9.4777495539380645</v>
      </c>
      <c r="O140" s="64">
        <f t="shared" si="127"/>
        <v>-0.3164894178397919</v>
      </c>
      <c r="P140" s="64">
        <f t="shared" si="127"/>
        <v>1.3504995</v>
      </c>
      <c r="Q140" s="64">
        <f t="shared" si="123"/>
        <v>1.631797780870309</v>
      </c>
      <c r="R140" s="64">
        <f t="shared" si="128"/>
        <v>4.053440535419961E-2</v>
      </c>
      <c r="S140" s="64">
        <f t="shared" si="128"/>
        <v>4.2283080000000001E-2</v>
      </c>
      <c r="T140" s="64">
        <f t="shared" si="124"/>
        <v>5.177268949690414E-2</v>
      </c>
      <c r="U140" s="64">
        <f t="shared" si="129"/>
        <v>-1.908648311681263E-3</v>
      </c>
      <c r="V140" s="64">
        <f t="shared" si="129"/>
        <v>1.9358220000000002</v>
      </c>
      <c r="W140" s="64">
        <f t="shared" si="129"/>
        <v>2.4979583392027296</v>
      </c>
      <c r="X140" s="29">
        <f>'2.6 Fert x3 '!D14</f>
        <v>192.69</v>
      </c>
      <c r="Y140" s="35">
        <f t="shared" si="136"/>
        <v>0.90000000000000568</v>
      </c>
      <c r="Z140" s="29">
        <f>'2.6 Fert x3 '!F14*k</f>
        <v>2.1062999999999996</v>
      </c>
      <c r="AA140" s="29">
        <f>'2.6 Fert x3 '!G14*k</f>
        <v>2.2112999999999996</v>
      </c>
      <c r="AB140" s="29">
        <f>'2.6 Fert x3 '!H14*k</f>
        <v>0.1638</v>
      </c>
      <c r="AC140" s="29">
        <f>'2.6 Fert x3 '!I14/2</f>
        <v>0.16500000000000001</v>
      </c>
      <c r="AD140" s="68">
        <f t="shared" si="137"/>
        <v>0.96679169999999981</v>
      </c>
      <c r="AE140" s="348">
        <f t="shared" si="130"/>
        <v>1.3563374999999998</v>
      </c>
      <c r="AF140" s="68">
        <f t="shared" si="138"/>
        <v>4.2968519999999996E-2</v>
      </c>
      <c r="AG140" s="36">
        <f t="shared" si="139"/>
        <v>0.96679169999999981</v>
      </c>
      <c r="AH140" s="33">
        <f t="shared" si="131"/>
        <v>9.5669276799077707</v>
      </c>
      <c r="AI140" s="33">
        <f t="shared" si="140"/>
        <v>-0.31203437296309922</v>
      </c>
      <c r="AJ140" s="36">
        <f t="shared" si="141"/>
        <v>1.3563374999999998</v>
      </c>
      <c r="AK140" s="33">
        <f t="shared" si="132"/>
        <v>1.6394776282577577</v>
      </c>
      <c r="AL140" s="33">
        <f t="shared" si="142"/>
        <v>3.7795190521042965E-2</v>
      </c>
      <c r="AM140" s="60">
        <f t="shared" si="143"/>
        <v>4.2968519999999996E-2</v>
      </c>
      <c r="AN140" s="60">
        <f t="shared" si="144"/>
        <v>5.2661481209742782E-2</v>
      </c>
      <c r="AO140" s="60">
        <f t="shared" si="145"/>
        <v>-2.1701875997555062E-3</v>
      </c>
      <c r="AP140" s="34">
        <f t="shared" si="133"/>
        <v>1.9514879999999994</v>
      </c>
      <c r="AQ140" s="34">
        <f t="shared" si="146"/>
        <v>2.5750786299581936</v>
      </c>
      <c r="AR140" s="10">
        <f t="shared" si="147"/>
        <v>1.8335014209748035</v>
      </c>
      <c r="AS140" s="10">
        <f t="shared" si="148"/>
        <v>1.8901077143893139</v>
      </c>
      <c r="AT140" s="10">
        <f t="shared" si="149"/>
        <v>5.66062934145104E-2</v>
      </c>
      <c r="AU140" s="10">
        <f>SUM(AT$131:AT140)*5</f>
        <v>0.97484288780684214</v>
      </c>
      <c r="AV140" s="10"/>
      <c r="AW140" s="10"/>
      <c r="AX140" s="10"/>
      <c r="AZ140" s="10"/>
      <c r="BA140" s="10"/>
    </row>
    <row r="141" spans="1:54" x14ac:dyDescent="0.25">
      <c r="A141" s="4">
        <v>55</v>
      </c>
      <c r="B141" s="18">
        <f t="shared" si="125"/>
        <v>2078</v>
      </c>
      <c r="C141" s="39">
        <f t="shared" si="121"/>
        <v>193.45</v>
      </c>
      <c r="D141" s="22">
        <f t="shared" si="134"/>
        <v>0.85999999999998522</v>
      </c>
      <c r="E141" s="64">
        <f t="shared" si="135"/>
        <v>2.1126</v>
      </c>
      <c r="F141" s="64">
        <f t="shared" si="135"/>
        <v>2.2637999999999998</v>
      </c>
      <c r="G141" s="64">
        <f t="shared" si="135"/>
        <v>0.16800000000000001</v>
      </c>
      <c r="H141" s="64">
        <f t="shared" si="135"/>
        <v>0.16</v>
      </c>
      <c r="I141" s="64"/>
      <c r="J141" s="64">
        <f t="shared" si="135"/>
        <v>0.96968340000000008</v>
      </c>
      <c r="K141" s="64">
        <f t="shared" si="135"/>
        <v>1.377831</v>
      </c>
      <c r="L141" s="64">
        <f t="shared" si="135"/>
        <v>4.3097040000000003E-2</v>
      </c>
      <c r="M141" s="64">
        <f t="shared" si="126"/>
        <v>0.96968340000000008</v>
      </c>
      <c r="N141" s="64">
        <f t="shared" si="122"/>
        <v>9.2205436129603697</v>
      </c>
      <c r="O141" s="64">
        <f t="shared" si="127"/>
        <v>-0.25720594097769478</v>
      </c>
      <c r="P141" s="64">
        <f t="shared" si="127"/>
        <v>1.377831</v>
      </c>
      <c r="Q141" s="64">
        <f t="shared" si="123"/>
        <v>1.6662948190946389</v>
      </c>
      <c r="R141" s="64">
        <f t="shared" si="128"/>
        <v>3.4497038224329923E-2</v>
      </c>
      <c r="S141" s="64">
        <f t="shared" si="128"/>
        <v>4.3097040000000003E-2</v>
      </c>
      <c r="T141" s="64">
        <f t="shared" si="124"/>
        <v>5.2249244955881617E-2</v>
      </c>
      <c r="U141" s="64">
        <f t="shared" si="129"/>
        <v>4.7655545897747759E-4</v>
      </c>
      <c r="V141" s="64">
        <f t="shared" si="129"/>
        <v>1.9758480000000003</v>
      </c>
      <c r="W141" s="64">
        <f t="shared" si="129"/>
        <v>2.6136156527055978</v>
      </c>
      <c r="X141" s="29">
        <f>'2.6 Fert x3 '!D15</f>
        <v>193.55</v>
      </c>
      <c r="Y141" s="35">
        <f t="shared" si="136"/>
        <v>0.86000000000001364</v>
      </c>
      <c r="Z141" s="29">
        <f>'2.6 Fert x3 '!F15*k</f>
        <v>2.1083999999999996</v>
      </c>
      <c r="AA141" s="29">
        <f>'2.6 Fert x3 '!G15*k</f>
        <v>2.3162999999999996</v>
      </c>
      <c r="AB141" s="29">
        <f>'2.6 Fert x3 '!H15*k</f>
        <v>0.1701</v>
      </c>
      <c r="AC141" s="29">
        <f>'2.6 Fert x3 '!I15/2</f>
        <v>0.16500000000000001</v>
      </c>
      <c r="AD141" s="68">
        <f t="shared" si="137"/>
        <v>0.96775559999999983</v>
      </c>
      <c r="AE141" s="348">
        <f t="shared" si="130"/>
        <v>1.3967519999999998</v>
      </c>
      <c r="AF141" s="68">
        <f t="shared" si="138"/>
        <v>4.3011359999999998E-2</v>
      </c>
      <c r="AG141" s="36">
        <f t="shared" si="139"/>
        <v>0.96775559999999983</v>
      </c>
      <c r="AH141" s="33">
        <f t="shared" si="131"/>
        <v>9.2962498807569922</v>
      </c>
      <c r="AI141" s="33">
        <f t="shared" si="140"/>
        <v>-0.2706777991507785</v>
      </c>
      <c r="AJ141" s="36">
        <f t="shared" si="141"/>
        <v>1.3967519999999998</v>
      </c>
      <c r="AK141" s="33">
        <f t="shared" si="132"/>
        <v>1.6865734371361742</v>
      </c>
      <c r="AL141" s="33">
        <f t="shared" si="142"/>
        <v>4.7095808878416578E-2</v>
      </c>
      <c r="AM141" s="60">
        <f t="shared" si="143"/>
        <v>4.3011359999999998E-2</v>
      </c>
      <c r="AN141" s="60">
        <f t="shared" si="144"/>
        <v>5.2320682617684265E-2</v>
      </c>
      <c r="AO141" s="60">
        <f t="shared" si="145"/>
        <v>-3.4079859205851659E-4</v>
      </c>
      <c r="AP141" s="34">
        <f t="shared" si="133"/>
        <v>1.9991159999999997</v>
      </c>
      <c r="AQ141" s="34">
        <f t="shared" si="146"/>
        <v>2.6351932111355927</v>
      </c>
      <c r="AR141" s="10">
        <f t="shared" si="147"/>
        <v>1.9183938890859089</v>
      </c>
      <c r="AS141" s="10">
        <f t="shared" si="148"/>
        <v>1.9342318169735251</v>
      </c>
      <c r="AT141" s="10">
        <f t="shared" si="149"/>
        <v>1.5837927887616177E-2</v>
      </c>
      <c r="AU141" s="10">
        <f>SUM(AT$131:AT141)*5</f>
        <v>1.0540325272449231</v>
      </c>
      <c r="AV141" s="10"/>
      <c r="AW141" s="10"/>
      <c r="AX141" s="10"/>
      <c r="AZ141" s="10"/>
      <c r="BA141" s="10"/>
    </row>
    <row r="142" spans="1:54" x14ac:dyDescent="0.25">
      <c r="A142" s="4">
        <v>60</v>
      </c>
      <c r="B142" s="18">
        <f t="shared" si="125"/>
        <v>2083</v>
      </c>
      <c r="C142" s="39">
        <f t="shared" si="121"/>
        <v>194.16</v>
      </c>
      <c r="D142" s="22">
        <f t="shared" si="134"/>
        <v>0.71000000000000796</v>
      </c>
      <c r="E142" s="64">
        <f t="shared" ref="E142:L151" si="150">E36</f>
        <v>2.0223</v>
      </c>
      <c r="F142" s="64">
        <f t="shared" si="150"/>
        <v>2.3771999999999998</v>
      </c>
      <c r="G142" s="64">
        <f t="shared" si="150"/>
        <v>0.1701</v>
      </c>
      <c r="H142" s="64">
        <f t="shared" si="150"/>
        <v>0.24</v>
      </c>
      <c r="I142" s="64"/>
      <c r="J142" s="64">
        <f t="shared" si="150"/>
        <v>0.9282357</v>
      </c>
      <c r="K142" s="64">
        <f t="shared" si="150"/>
        <v>1.3987995</v>
      </c>
      <c r="L142" s="64">
        <f t="shared" si="150"/>
        <v>4.125492E-2</v>
      </c>
      <c r="M142" s="64">
        <f t="shared" si="126"/>
        <v>0.9282357</v>
      </c>
      <c r="N142" s="64">
        <f t="shared" si="122"/>
        <v>8.9551851361591304</v>
      </c>
      <c r="O142" s="64">
        <f t="shared" si="127"/>
        <v>-0.26535847680123936</v>
      </c>
      <c r="P142" s="64">
        <f t="shared" si="127"/>
        <v>1.3987995</v>
      </c>
      <c r="Q142" s="64">
        <f t="shared" si="123"/>
        <v>1.6933615915094578</v>
      </c>
      <c r="R142" s="64">
        <f t="shared" si="128"/>
        <v>2.7066772414818807E-2</v>
      </c>
      <c r="S142" s="64">
        <f t="shared" si="128"/>
        <v>4.125492E-2</v>
      </c>
      <c r="T142" s="64">
        <f t="shared" si="124"/>
        <v>5.0491368855045224E-2</v>
      </c>
      <c r="U142" s="64">
        <f t="shared" si="129"/>
        <v>-1.7578761008363933E-3</v>
      </c>
      <c r="V142" s="64">
        <f t="shared" si="129"/>
        <v>2.0200319999999996</v>
      </c>
      <c r="W142" s="64">
        <f t="shared" si="129"/>
        <v>2.4899824195127507</v>
      </c>
      <c r="X142" s="29">
        <f>'2.6 Fert x3 '!D16</f>
        <v>194.1</v>
      </c>
      <c r="Y142" s="35">
        <f t="shared" si="136"/>
        <v>0.54999999999998295</v>
      </c>
      <c r="Z142" s="29">
        <f>'2.6 Fert x3 '!F16*k</f>
        <v>2.0286</v>
      </c>
      <c r="AA142" s="29">
        <f>'2.6 Fert x3 '!G16*k</f>
        <v>2.3813999999999997</v>
      </c>
      <c r="AB142" s="29">
        <f>'2.6 Fert x3 '!H16*k</f>
        <v>0.17219999999999999</v>
      </c>
      <c r="AC142" s="29">
        <f>'2.6 Fert x3 '!I16/2</f>
        <v>0.22</v>
      </c>
      <c r="AD142" s="68">
        <f t="shared" si="137"/>
        <v>0.93112740000000005</v>
      </c>
      <c r="AE142" s="348">
        <f t="shared" si="130"/>
        <v>1.401939</v>
      </c>
      <c r="AF142" s="68">
        <f t="shared" si="138"/>
        <v>4.1383440000000001E-2</v>
      </c>
      <c r="AG142" s="36">
        <f t="shared" si="139"/>
        <v>0.93112740000000005</v>
      </c>
      <c r="AH142" s="33">
        <f t="shared" si="131"/>
        <v>9.0239829702345258</v>
      </c>
      <c r="AI142" s="33">
        <f t="shared" si="140"/>
        <v>-0.27226691052246643</v>
      </c>
      <c r="AJ142" s="36">
        <f t="shared" si="141"/>
        <v>1.401939</v>
      </c>
      <c r="AK142" s="33">
        <f t="shared" si="132"/>
        <v>1.7000858785920232</v>
      </c>
      <c r="AL142" s="33">
        <f t="shared" si="142"/>
        <v>1.3512441455848956E-2</v>
      </c>
      <c r="AM142" s="60">
        <f t="shared" si="143"/>
        <v>4.1383440000000001E-2</v>
      </c>
      <c r="AN142" s="60">
        <f t="shared" si="144"/>
        <v>5.0632517368818422E-2</v>
      </c>
      <c r="AO142" s="60">
        <f t="shared" si="145"/>
        <v>-1.688165248865843E-3</v>
      </c>
      <c r="AP142" s="34">
        <f t="shared" si="133"/>
        <v>2.0169239999999999</v>
      </c>
      <c r="AQ142" s="34">
        <f t="shared" si="146"/>
        <v>2.3064813656844994</v>
      </c>
      <c r="AR142" s="10">
        <f t="shared" si="147"/>
        <v>1.8276470959223592</v>
      </c>
      <c r="AS142" s="10">
        <f t="shared" si="148"/>
        <v>1.6929573224124226</v>
      </c>
      <c r="AT142" s="10">
        <f t="shared" si="149"/>
        <v>-0.13468977350993661</v>
      </c>
      <c r="AU142" s="10">
        <f>SUM(AT$131:AT142)*5</f>
        <v>0.38058365969524</v>
      </c>
      <c r="AV142" s="10"/>
      <c r="AW142" s="10"/>
      <c r="AX142" s="10"/>
      <c r="AZ142" s="10"/>
      <c r="BA142" s="10"/>
    </row>
    <row r="143" spans="1:54" x14ac:dyDescent="0.25">
      <c r="A143" s="4">
        <v>65</v>
      </c>
      <c r="B143" s="18">
        <f t="shared" si="125"/>
        <v>2088</v>
      </c>
      <c r="C143" s="39">
        <f t="shared" si="121"/>
        <v>194.58</v>
      </c>
      <c r="D143" s="22">
        <f t="shared" si="134"/>
        <v>0.42000000000001592</v>
      </c>
      <c r="E143" s="64">
        <f t="shared" si="150"/>
        <v>2.1944999999999997</v>
      </c>
      <c r="F143" s="64">
        <f t="shared" si="150"/>
        <v>2.2469999999999999</v>
      </c>
      <c r="G143" s="64">
        <f t="shared" si="150"/>
        <v>0.16800000000000001</v>
      </c>
      <c r="H143" s="64">
        <f t="shared" si="150"/>
        <v>0.27500000000000002</v>
      </c>
      <c r="I143" s="64"/>
      <c r="J143" s="64">
        <f t="shared" si="150"/>
        <v>1.0072755</v>
      </c>
      <c r="K143" s="64">
        <f t="shared" si="150"/>
        <v>1.3915124999999997</v>
      </c>
      <c r="L143" s="64">
        <f t="shared" si="150"/>
        <v>4.4767799999999996E-2</v>
      </c>
      <c r="M143" s="64">
        <f t="shared" si="126"/>
        <v>1.0072755</v>
      </c>
      <c r="N143" s="64">
        <f t="shared" si="122"/>
        <v>8.8032169647044096</v>
      </c>
      <c r="O143" s="64">
        <f t="shared" si="127"/>
        <v>-0.15196817145472075</v>
      </c>
      <c r="P143" s="64">
        <f t="shared" si="127"/>
        <v>1.3915124999999997</v>
      </c>
      <c r="Q143" s="64">
        <f t="shared" si="123"/>
        <v>1.6908593660892952</v>
      </c>
      <c r="R143" s="64">
        <f t="shared" si="128"/>
        <v>-2.5022254201625405E-3</v>
      </c>
      <c r="S143" s="64">
        <f t="shared" si="128"/>
        <v>4.4767799999999996E-2</v>
      </c>
      <c r="T143" s="64">
        <f t="shared" si="124"/>
        <v>5.3693497327198428E-2</v>
      </c>
      <c r="U143" s="64">
        <f t="shared" si="129"/>
        <v>3.202128472153204E-3</v>
      </c>
      <c r="V143" s="64">
        <f t="shared" si="129"/>
        <v>2.0514899999999998</v>
      </c>
      <c r="W143" s="64">
        <f t="shared" si="129"/>
        <v>2.3202217315972855</v>
      </c>
      <c r="X143" s="29">
        <f>'2.6 Fert x3 '!D17</f>
        <v>194.69</v>
      </c>
      <c r="Y143" s="35">
        <f t="shared" si="136"/>
        <v>0.59000000000000341</v>
      </c>
      <c r="Z143" s="29">
        <f>'2.6 Fert x3 '!F17*k</f>
        <v>2.2091999999999996</v>
      </c>
      <c r="AA143" s="29">
        <f>'2.6 Fert x3 '!G17*k</f>
        <v>2.2742999999999998</v>
      </c>
      <c r="AB143" s="29">
        <f>'2.6 Fert x3 '!H17*k</f>
        <v>0.1701</v>
      </c>
      <c r="AC143" s="29">
        <f>'2.6 Fert x3 '!I17/2</f>
        <v>0.27500000000000002</v>
      </c>
      <c r="AD143" s="68">
        <f t="shared" si="137"/>
        <v>1.0140227999999998</v>
      </c>
      <c r="AE143" s="348">
        <f t="shared" si="130"/>
        <v>1.4054879999999998</v>
      </c>
      <c r="AF143" s="68">
        <f t="shared" si="138"/>
        <v>4.5067679999999992E-2</v>
      </c>
      <c r="AG143" s="36">
        <f t="shared" si="139"/>
        <v>1.0140227999999998</v>
      </c>
      <c r="AH143" s="33">
        <f t="shared" si="131"/>
        <v>8.8698562579122981</v>
      </c>
      <c r="AI143" s="33">
        <f t="shared" si="140"/>
        <v>-0.15412671232222763</v>
      </c>
      <c r="AJ143" s="36">
        <f t="shared" si="141"/>
        <v>1.4054879999999998</v>
      </c>
      <c r="AK143" s="33">
        <f t="shared" si="132"/>
        <v>1.7060235633379772</v>
      </c>
      <c r="AL143" s="33">
        <f t="shared" si="142"/>
        <v>5.9376847459540194E-3</v>
      </c>
      <c r="AM143" s="60">
        <f t="shared" si="143"/>
        <v>4.5067679999999992E-2</v>
      </c>
      <c r="AN143" s="60">
        <f t="shared" si="144"/>
        <v>5.4018329095009282E-2</v>
      </c>
      <c r="AO143" s="60">
        <f t="shared" si="145"/>
        <v>3.3858117261908599E-3</v>
      </c>
      <c r="AP143" s="34">
        <f t="shared" si="133"/>
        <v>2.0700119999999997</v>
      </c>
      <c r="AQ143" s="34">
        <f t="shared" si="146"/>
        <v>2.5152087841499204</v>
      </c>
      <c r="AR143" s="10">
        <f t="shared" si="147"/>
        <v>1.7030427509924073</v>
      </c>
      <c r="AS143" s="10">
        <f t="shared" si="148"/>
        <v>1.8461632475660417</v>
      </c>
      <c r="AT143" s="10">
        <f t="shared" si="149"/>
        <v>0.14312049657363435</v>
      </c>
      <c r="AU143" s="10">
        <f>SUM(AT$131:AT143)*5</f>
        <v>1.0961861425634116</v>
      </c>
      <c r="AV143" s="10"/>
      <c r="AW143" s="10"/>
      <c r="AX143" s="10"/>
      <c r="AZ143" s="10"/>
      <c r="BA143" s="10"/>
      <c r="BB143" s="10"/>
    </row>
    <row r="144" spans="1:54" x14ac:dyDescent="0.25">
      <c r="A144" s="4">
        <v>70</v>
      </c>
      <c r="B144" s="18">
        <f t="shared" si="125"/>
        <v>2093</v>
      </c>
      <c r="C144" s="39">
        <f t="shared" si="121"/>
        <v>194.91</v>
      </c>
      <c r="D144" s="22">
        <f t="shared" si="134"/>
        <v>0.32999999999998408</v>
      </c>
      <c r="E144" s="64">
        <f t="shared" si="150"/>
        <v>2.3561999999999999</v>
      </c>
      <c r="F144" s="64">
        <f t="shared" si="150"/>
        <v>2.0453999999999999</v>
      </c>
      <c r="G144" s="64">
        <f t="shared" si="150"/>
        <v>0.16170000000000001</v>
      </c>
      <c r="H144" s="64">
        <f t="shared" si="150"/>
        <v>0.28499999999999998</v>
      </c>
      <c r="I144" s="64"/>
      <c r="J144" s="64">
        <f t="shared" si="150"/>
        <v>1.0814957999999999</v>
      </c>
      <c r="K144" s="64">
        <f t="shared" si="150"/>
        <v>1.3545209999999999</v>
      </c>
      <c r="L144" s="64">
        <f t="shared" si="150"/>
        <v>4.8066480000000002E-2</v>
      </c>
      <c r="M144" s="64">
        <f t="shared" si="126"/>
        <v>1.0814957999999999</v>
      </c>
      <c r="N144" s="64">
        <f t="shared" si="122"/>
        <v>8.7451412874414203</v>
      </c>
      <c r="O144" s="64">
        <f t="shared" si="127"/>
        <v>-5.8075677262989345E-2</v>
      </c>
      <c r="P144" s="64">
        <f t="shared" si="127"/>
        <v>1.3545209999999999</v>
      </c>
      <c r="Q144" s="64">
        <f t="shared" si="123"/>
        <v>1.6534255309486319</v>
      </c>
      <c r="R144" s="64">
        <f t="shared" si="128"/>
        <v>-3.7433835140663341E-2</v>
      </c>
      <c r="S144" s="64">
        <f t="shared" si="128"/>
        <v>4.8066480000000002E-2</v>
      </c>
      <c r="T144" s="64">
        <f t="shared" si="124"/>
        <v>5.7558239016420945E-2</v>
      </c>
      <c r="U144" s="64">
        <f t="shared" si="129"/>
        <v>3.8647416892225173E-3</v>
      </c>
      <c r="V144" s="64">
        <f t="shared" si="129"/>
        <v>2.036286</v>
      </c>
      <c r="W144" s="64">
        <f t="shared" si="129"/>
        <v>2.274641229285554</v>
      </c>
      <c r="X144" s="29">
        <f>'2.6 Fert x3 '!D18</f>
        <v>195</v>
      </c>
      <c r="Y144" s="35">
        <f t="shared" si="136"/>
        <v>0.31000000000000227</v>
      </c>
      <c r="Z144" s="29">
        <f>'2.6 Fert x3 '!F18*k</f>
        <v>2.3624999999999998</v>
      </c>
      <c r="AA144" s="29">
        <f>'2.6 Fert x3 '!G18*k</f>
        <v>2.0453999999999999</v>
      </c>
      <c r="AB144" s="29">
        <f>'2.6 Fert x3 '!H18*k</f>
        <v>0.16170000000000001</v>
      </c>
      <c r="AC144" s="29">
        <f>'2.6 Fert x3 '!I18/2</f>
        <v>0.24</v>
      </c>
      <c r="AD144" s="68">
        <f t="shared" si="137"/>
        <v>1.0843875000000001</v>
      </c>
      <c r="AE144" s="348">
        <f t="shared" si="130"/>
        <v>1.3560645</v>
      </c>
      <c r="AF144" s="68">
        <f t="shared" si="138"/>
        <v>4.8195000000000002E-2</v>
      </c>
      <c r="AG144" s="36">
        <f t="shared" si="139"/>
        <v>1.0843875000000001</v>
      </c>
      <c r="AH144" s="33">
        <f t="shared" si="131"/>
        <v>8.8060458616812021</v>
      </c>
      <c r="AI144" s="33">
        <f t="shared" si="140"/>
        <v>-6.3810396231096078E-2</v>
      </c>
      <c r="AJ144" s="36">
        <f t="shared" si="141"/>
        <v>1.3560645</v>
      </c>
      <c r="AK144" s="33">
        <f t="shared" si="132"/>
        <v>1.6576497076250802</v>
      </c>
      <c r="AL144" s="33">
        <f t="shared" si="142"/>
        <v>-4.8373855712896985E-2</v>
      </c>
      <c r="AM144" s="60">
        <f t="shared" si="143"/>
        <v>4.8195000000000002E-2</v>
      </c>
      <c r="AN144" s="60">
        <f t="shared" si="144"/>
        <v>5.7744181702861913E-2</v>
      </c>
      <c r="AO144" s="60">
        <f t="shared" si="145"/>
        <v>3.7258526078526311E-3</v>
      </c>
      <c r="AP144" s="34">
        <f t="shared" si="133"/>
        <v>2.0200319999999996</v>
      </c>
      <c r="AQ144" s="34">
        <f t="shared" si="146"/>
        <v>2.2215736006638616</v>
      </c>
      <c r="AR144" s="10">
        <f t="shared" si="147"/>
        <v>1.6695866622955964</v>
      </c>
      <c r="AS144" s="10">
        <f t="shared" si="148"/>
        <v>1.6306350228872746</v>
      </c>
      <c r="AT144" s="10">
        <f t="shared" si="149"/>
        <v>-3.8951639408321803E-2</v>
      </c>
      <c r="AU144" s="10">
        <f>SUM(AT$131:AT144)*5</f>
        <v>0.90142794552180272</v>
      </c>
      <c r="AV144" s="10"/>
      <c r="AW144" s="10"/>
      <c r="AX144" s="10"/>
      <c r="AZ144" s="10"/>
      <c r="BA144" s="10"/>
    </row>
    <row r="145" spans="1:53" x14ac:dyDescent="0.25">
      <c r="A145" s="4">
        <v>75</v>
      </c>
      <c r="B145" s="18">
        <f t="shared" si="125"/>
        <v>2098</v>
      </c>
      <c r="C145" s="39">
        <f t="shared" si="121"/>
        <v>195.12</v>
      </c>
      <c r="D145" s="22">
        <f t="shared" si="134"/>
        <v>0.21000000000000796</v>
      </c>
      <c r="E145" s="64">
        <f t="shared" si="150"/>
        <v>2.3456999999999999</v>
      </c>
      <c r="F145" s="64">
        <f t="shared" si="150"/>
        <v>1.9572000000000001</v>
      </c>
      <c r="G145" s="64">
        <f t="shared" si="150"/>
        <v>0.15539999999999998</v>
      </c>
      <c r="H145" s="64">
        <f t="shared" si="150"/>
        <v>0.23499999999999999</v>
      </c>
      <c r="I145" s="64"/>
      <c r="J145" s="64">
        <f t="shared" si="150"/>
        <v>1.0766762999999999</v>
      </c>
      <c r="K145" s="64">
        <f t="shared" si="150"/>
        <v>1.3184325000000001</v>
      </c>
      <c r="L145" s="64">
        <f t="shared" si="150"/>
        <v>4.7852280000000004E-2</v>
      </c>
      <c r="M145" s="64">
        <f t="shared" si="126"/>
        <v>1.0766762999999999</v>
      </c>
      <c r="N145" s="64">
        <f t="shared" si="122"/>
        <v>8.6897639738863202</v>
      </c>
      <c r="O145" s="64">
        <f t="shared" si="127"/>
        <v>-5.5377313555100116E-2</v>
      </c>
      <c r="P145" s="64">
        <f t="shared" si="127"/>
        <v>1.3184325000000001</v>
      </c>
      <c r="Q145" s="64">
        <f t="shared" si="123"/>
        <v>1.6107196012801865</v>
      </c>
      <c r="R145" s="64">
        <f t="shared" si="128"/>
        <v>-4.270592966844533E-2</v>
      </c>
      <c r="S145" s="64">
        <f t="shared" si="128"/>
        <v>4.7852280000000004E-2</v>
      </c>
      <c r="T145" s="64">
        <f t="shared" si="124"/>
        <v>5.8027235280416846E-2</v>
      </c>
      <c r="U145" s="64">
        <f t="shared" si="129"/>
        <v>4.6899626399590083E-4</v>
      </c>
      <c r="V145" s="64">
        <f t="shared" si="129"/>
        <v>1.9711860000000003</v>
      </c>
      <c r="W145" s="64">
        <f t="shared" si="129"/>
        <v>2.0835717530404589</v>
      </c>
      <c r="X145" s="29">
        <f>'2.6 Fert x3 '!D19</f>
        <v>195.31</v>
      </c>
      <c r="Y145" s="35">
        <f t="shared" si="136"/>
        <v>0.31000000000000227</v>
      </c>
      <c r="Z145" s="29">
        <f>'2.6 Fert x3 '!F19*k</f>
        <v>2.3603999999999998</v>
      </c>
      <c r="AA145" s="29">
        <f>'2.6 Fert x3 '!G19*k</f>
        <v>1.9782</v>
      </c>
      <c r="AB145" s="29">
        <f>'2.6 Fert x3 '!H19*k</f>
        <v>0.1575</v>
      </c>
      <c r="AC145" s="29">
        <f>'2.6 Fert x3 '!I19/2</f>
        <v>0.21</v>
      </c>
      <c r="AD145" s="68">
        <f t="shared" si="137"/>
        <v>1.0834235999999999</v>
      </c>
      <c r="AE145" s="348">
        <f t="shared" si="130"/>
        <v>1.3300139999999998</v>
      </c>
      <c r="AF145" s="68">
        <f t="shared" si="138"/>
        <v>4.8152159999999999E-2</v>
      </c>
      <c r="AG145" s="36">
        <f t="shared" si="139"/>
        <v>1.0834235999999999</v>
      </c>
      <c r="AH145" s="33">
        <f t="shared" si="131"/>
        <v>8.749531785298073</v>
      </c>
      <c r="AI145" s="33">
        <f t="shared" si="140"/>
        <v>-5.6514076383129108E-2</v>
      </c>
      <c r="AJ145" s="36">
        <f t="shared" si="141"/>
        <v>1.3300139999999998</v>
      </c>
      <c r="AK145" s="33">
        <f t="shared" si="132"/>
        <v>1.6230478372733979</v>
      </c>
      <c r="AL145" s="33">
        <f t="shared" si="142"/>
        <v>-3.4601870351682384E-2</v>
      </c>
      <c r="AM145" s="60">
        <f t="shared" si="143"/>
        <v>4.8152159999999999E-2</v>
      </c>
      <c r="AN145" s="60">
        <f t="shared" si="144"/>
        <v>5.8359985614040454E-2</v>
      </c>
      <c r="AO145" s="60">
        <f t="shared" si="145"/>
        <v>6.1580391117854044E-4</v>
      </c>
      <c r="AP145" s="34">
        <f t="shared" si="133"/>
        <v>1.9765619999999997</v>
      </c>
      <c r="AQ145" s="34">
        <f t="shared" si="146"/>
        <v>2.1960618571763684</v>
      </c>
      <c r="AR145" s="10">
        <f t="shared" si="147"/>
        <v>1.5293416667316968</v>
      </c>
      <c r="AS145" s="10">
        <f t="shared" si="148"/>
        <v>1.6119094031674543</v>
      </c>
      <c r="AT145" s="10">
        <f t="shared" si="149"/>
        <v>8.2567736435757544E-2</v>
      </c>
      <c r="AU145" s="10">
        <f>SUM(AT$131:AT145)*5</f>
        <v>1.3142666277005906</v>
      </c>
      <c r="AV145" s="10"/>
      <c r="AW145" s="10"/>
      <c r="AX145" s="10"/>
      <c r="AZ145" s="10"/>
    </row>
    <row r="146" spans="1:53" x14ac:dyDescent="0.25">
      <c r="A146" s="4">
        <v>80</v>
      </c>
      <c r="B146" s="18">
        <f t="shared" si="125"/>
        <v>2103</v>
      </c>
      <c r="C146" s="39">
        <f t="shared" si="121"/>
        <v>195.4</v>
      </c>
      <c r="D146" s="22">
        <f t="shared" si="134"/>
        <v>0.28000000000000114</v>
      </c>
      <c r="E146" s="64">
        <f t="shared" si="150"/>
        <v>2.2427999999999999</v>
      </c>
      <c r="F146" s="64">
        <f t="shared" si="150"/>
        <v>1.9866000000000001</v>
      </c>
      <c r="G146" s="64">
        <f t="shared" si="150"/>
        <v>0.15539999999999998</v>
      </c>
      <c r="H146" s="64">
        <f t="shared" si="150"/>
        <v>0.215</v>
      </c>
      <c r="I146" s="64"/>
      <c r="J146" s="64">
        <f t="shared" si="150"/>
        <v>1.0294452000000001</v>
      </c>
      <c r="K146" s="64">
        <f t="shared" si="150"/>
        <v>1.3043939999999998</v>
      </c>
      <c r="L146" s="64">
        <f t="shared" si="150"/>
        <v>4.5753120000000001E-2</v>
      </c>
      <c r="M146" s="64">
        <f t="shared" si="126"/>
        <v>1.0294452000000001</v>
      </c>
      <c r="N146" s="64">
        <f t="shared" si="122"/>
        <v>8.5943241223771025</v>
      </c>
      <c r="O146" s="64">
        <f t="shared" si="127"/>
        <v>-9.5439851509217632E-2</v>
      </c>
      <c r="P146" s="64">
        <f t="shared" si="127"/>
        <v>1.3043939999999998</v>
      </c>
      <c r="Q146" s="64">
        <f t="shared" si="123"/>
        <v>1.5891316881638278</v>
      </c>
      <c r="R146" s="64">
        <f t="shared" si="128"/>
        <v>-2.158791311635877E-2</v>
      </c>
      <c r="S146" s="64">
        <f t="shared" si="128"/>
        <v>4.5753120000000001E-2</v>
      </c>
      <c r="T146" s="64">
        <f t="shared" si="124"/>
        <v>5.601098289007251E-2</v>
      </c>
      <c r="U146" s="64">
        <f t="shared" si="129"/>
        <v>-2.0162523903443363E-3</v>
      </c>
      <c r="V146" s="64">
        <f t="shared" si="129"/>
        <v>1.931916</v>
      </c>
      <c r="W146" s="64">
        <f t="shared" si="129"/>
        <v>2.0928719829840805</v>
      </c>
      <c r="X146" s="29">
        <f>'2.6 Fert x3 '!D20</f>
        <v>195.59</v>
      </c>
      <c r="Y146" s="35">
        <f t="shared" si="136"/>
        <v>0.28000000000000114</v>
      </c>
      <c r="Z146" s="29">
        <f>'2.6 Fert x3 '!F20*k</f>
        <v>2.3037000000000001</v>
      </c>
      <c r="AA146" s="29">
        <f>'2.6 Fert x3 '!G20*k</f>
        <v>2.0012999999999996</v>
      </c>
      <c r="AB146" s="29">
        <f>'2.6 Fert x3 '!H20*k</f>
        <v>0.1575</v>
      </c>
      <c r="AC146" s="29">
        <f>'2.6 Fert x3 '!I20/2</f>
        <v>0.17</v>
      </c>
      <c r="AD146" s="68">
        <f t="shared" si="137"/>
        <v>1.0573983</v>
      </c>
      <c r="AE146" s="348">
        <f t="shared" si="130"/>
        <v>1.3249005</v>
      </c>
      <c r="AF146" s="68">
        <f t="shared" si="138"/>
        <v>4.6995480000000006E-2</v>
      </c>
      <c r="AG146" s="36">
        <f t="shared" si="139"/>
        <v>1.0573983</v>
      </c>
      <c r="AH146" s="33">
        <f t="shared" si="131"/>
        <v>8.6743081242685811</v>
      </c>
      <c r="AI146" s="33">
        <f t="shared" si="140"/>
        <v>-7.5223661029491851E-2</v>
      </c>
      <c r="AJ146" s="36">
        <f t="shared" si="141"/>
        <v>1.3249005</v>
      </c>
      <c r="AK146" s="33">
        <f t="shared" si="132"/>
        <v>1.611817532981545</v>
      </c>
      <c r="AL146" s="33">
        <f t="shared" si="142"/>
        <v>-1.1230304291852899E-2</v>
      </c>
      <c r="AM146" s="60">
        <f t="shared" si="143"/>
        <v>4.6995480000000006E-2</v>
      </c>
      <c r="AN146" s="60">
        <f t="shared" si="144"/>
        <v>5.7312165394409351E-2</v>
      </c>
      <c r="AO146" s="60">
        <f t="shared" si="145"/>
        <v>-1.0478202196311029E-3</v>
      </c>
      <c r="AP146" s="34">
        <f t="shared" si="133"/>
        <v>1.9456499999999997</v>
      </c>
      <c r="AQ146" s="34">
        <f t="shared" si="146"/>
        <v>2.1381482144590249</v>
      </c>
      <c r="AR146" s="10">
        <f t="shared" si="147"/>
        <v>1.5361680355103151</v>
      </c>
      <c r="AS146" s="10">
        <f t="shared" si="148"/>
        <v>1.5694007894129243</v>
      </c>
      <c r="AT146" s="10">
        <f t="shared" si="149"/>
        <v>3.3232753902609158E-2</v>
      </c>
      <c r="AU146" s="10">
        <f>SUM(AT$131:AT146)*5</f>
        <v>1.4804303972136363</v>
      </c>
      <c r="AV146" s="10"/>
      <c r="AW146" s="10"/>
      <c r="AX146" s="10"/>
      <c r="AZ146" s="10"/>
    </row>
    <row r="147" spans="1:53" x14ac:dyDescent="0.25">
      <c r="A147" s="4">
        <v>85</v>
      </c>
      <c r="B147" s="18">
        <f t="shared" si="125"/>
        <v>2108</v>
      </c>
      <c r="C147" s="39">
        <f t="shared" si="121"/>
        <v>195.85</v>
      </c>
      <c r="D147" s="22">
        <f t="shared" si="134"/>
        <v>0.44999999999998863</v>
      </c>
      <c r="E147" s="64">
        <f t="shared" si="150"/>
        <v>2.3058000000000001</v>
      </c>
      <c r="F147" s="64">
        <f t="shared" si="150"/>
        <v>1.9887000000000001</v>
      </c>
      <c r="G147" s="64">
        <f t="shared" si="150"/>
        <v>0.1575</v>
      </c>
      <c r="H147" s="64">
        <f t="shared" si="150"/>
        <v>0.25</v>
      </c>
      <c r="I147" s="64"/>
      <c r="J147" s="64">
        <f t="shared" si="150"/>
        <v>1.0583622000000001</v>
      </c>
      <c r="K147" s="64">
        <f t="shared" si="150"/>
        <v>1.320627</v>
      </c>
      <c r="L147" s="64">
        <f t="shared" si="150"/>
        <v>4.7038320000000002E-2</v>
      </c>
      <c r="M147" s="64">
        <f t="shared" si="126"/>
        <v>1.0583622000000001</v>
      </c>
      <c r="N147" s="64">
        <f t="shared" si="122"/>
        <v>8.5401559058848537</v>
      </c>
      <c r="O147" s="64">
        <f t="shared" si="127"/>
        <v>-5.4168216492248789E-2</v>
      </c>
      <c r="P147" s="64">
        <f t="shared" si="127"/>
        <v>1.320627</v>
      </c>
      <c r="Q147" s="64">
        <f t="shared" si="123"/>
        <v>1.6015484482247673</v>
      </c>
      <c r="R147" s="64">
        <f t="shared" si="128"/>
        <v>1.2416760060939502E-2</v>
      </c>
      <c r="S147" s="64">
        <f t="shared" si="128"/>
        <v>4.7038320000000002E-2</v>
      </c>
      <c r="T147" s="64">
        <f t="shared" si="124"/>
        <v>5.6939756455623491E-2</v>
      </c>
      <c r="U147" s="64">
        <f t="shared" si="129"/>
        <v>9.2877356555098184E-4</v>
      </c>
      <c r="V147" s="64">
        <f t="shared" si="129"/>
        <v>1.9748399999999999</v>
      </c>
      <c r="W147" s="64">
        <f t="shared" si="129"/>
        <v>2.38401731713423</v>
      </c>
      <c r="X147" s="29">
        <f>'2.6 Fert x3 '!D21</f>
        <v>195.99</v>
      </c>
      <c r="Y147" s="35">
        <f t="shared" si="136"/>
        <v>0.40000000000000568</v>
      </c>
      <c r="Z147" s="29">
        <f>'2.6 Fert x3 '!F21*k</f>
        <v>2.3142</v>
      </c>
      <c r="AA147" s="29">
        <f>'2.6 Fert x3 '!G21*k</f>
        <v>2.0097</v>
      </c>
      <c r="AB147" s="29">
        <f>'2.6 Fert x3 '!H21*k</f>
        <v>0.1575</v>
      </c>
      <c r="AC147" s="29">
        <f>'2.6 Fert x3 '!I21/2</f>
        <v>0.26500000000000001</v>
      </c>
      <c r="AD147" s="68">
        <f t="shared" si="137"/>
        <v>1.0622178</v>
      </c>
      <c r="AE147" s="348">
        <f t="shared" si="130"/>
        <v>1.330665</v>
      </c>
      <c r="AF147" s="68">
        <f t="shared" si="138"/>
        <v>4.7209680000000004E-2</v>
      </c>
      <c r="AG147" s="36">
        <f t="shared" si="139"/>
        <v>1.0622178</v>
      </c>
      <c r="AH147" s="33">
        <f t="shared" si="131"/>
        <v>8.6136416237861582</v>
      </c>
      <c r="AI147" s="33">
        <f t="shared" si="140"/>
        <v>-6.0666500482422947E-2</v>
      </c>
      <c r="AJ147" s="36">
        <f t="shared" si="141"/>
        <v>1.330665</v>
      </c>
      <c r="AK147" s="33">
        <f t="shared" si="132"/>
        <v>1.6155967769016555</v>
      </c>
      <c r="AL147" s="33">
        <f t="shared" si="142"/>
        <v>3.779243920110531E-3</v>
      </c>
      <c r="AM147" s="60">
        <f t="shared" si="143"/>
        <v>4.7209680000000004E-2</v>
      </c>
      <c r="AN147" s="60">
        <f t="shared" si="144"/>
        <v>5.734113519871796E-2</v>
      </c>
      <c r="AO147" s="60">
        <f t="shared" si="145"/>
        <v>2.8969804308609515E-5</v>
      </c>
      <c r="AP147" s="34">
        <f t="shared" si="133"/>
        <v>1.9934879999999997</v>
      </c>
      <c r="AQ147" s="34">
        <f t="shared" si="146"/>
        <v>2.3366297132420017</v>
      </c>
      <c r="AR147" s="10">
        <f t="shared" si="147"/>
        <v>1.7498687107765249</v>
      </c>
      <c r="AS147" s="10">
        <f t="shared" si="148"/>
        <v>1.7150862095196291</v>
      </c>
      <c r="AT147" s="10">
        <f t="shared" si="149"/>
        <v>-3.4782501256895859E-2</v>
      </c>
      <c r="AU147" s="10">
        <f>SUM(AT$131:AT147)*5</f>
        <v>1.306517890929157</v>
      </c>
      <c r="AV147" s="10"/>
      <c r="AW147" s="10"/>
      <c r="AX147" s="10"/>
      <c r="AZ147" s="10"/>
    </row>
    <row r="148" spans="1:53" x14ac:dyDescent="0.25">
      <c r="A148" s="4">
        <v>90</v>
      </c>
      <c r="B148" s="18">
        <f t="shared" si="125"/>
        <v>2113</v>
      </c>
      <c r="C148" s="39">
        <f t="shared" si="121"/>
        <v>196.25</v>
      </c>
      <c r="D148" s="22">
        <f t="shared" si="134"/>
        <v>0.40000000000000568</v>
      </c>
      <c r="E148" s="64">
        <f t="shared" si="150"/>
        <v>2.4108000000000001</v>
      </c>
      <c r="F148" s="64">
        <f t="shared" si="150"/>
        <v>1.9634999999999998</v>
      </c>
      <c r="G148" s="64">
        <f t="shared" si="150"/>
        <v>0.1575</v>
      </c>
      <c r="H148" s="64">
        <f t="shared" si="150"/>
        <v>0.23</v>
      </c>
      <c r="I148" s="64"/>
      <c r="J148" s="64">
        <f t="shared" si="150"/>
        <v>1.1065572000000001</v>
      </c>
      <c r="K148" s="64">
        <f t="shared" si="150"/>
        <v>1.336776</v>
      </c>
      <c r="L148" s="64">
        <f t="shared" si="150"/>
        <v>4.9180320000000007E-2</v>
      </c>
      <c r="M148" s="64">
        <f t="shared" si="126"/>
        <v>1.1065572000000001</v>
      </c>
      <c r="N148" s="64">
        <f t="shared" si="122"/>
        <v>8.5411947345047814</v>
      </c>
      <c r="O148" s="64">
        <f t="shared" si="127"/>
        <v>1.0388286199276564E-3</v>
      </c>
      <c r="P148" s="64">
        <f t="shared" si="127"/>
        <v>1.336776</v>
      </c>
      <c r="Q148" s="64">
        <f t="shared" si="123"/>
        <v>1.6198924420346312</v>
      </c>
      <c r="R148" s="64">
        <f t="shared" si="128"/>
        <v>1.8343993809863957E-2</v>
      </c>
      <c r="S148" s="64">
        <f t="shared" si="128"/>
        <v>4.9180320000000007E-2</v>
      </c>
      <c r="T148" s="64">
        <f t="shared" si="124"/>
        <v>5.9245941977220475E-2</v>
      </c>
      <c r="U148" s="64">
        <f t="shared" si="129"/>
        <v>2.3061855215969831E-3</v>
      </c>
      <c r="V148" s="64">
        <f t="shared" si="129"/>
        <v>1.9999559999999998</v>
      </c>
      <c r="W148" s="64">
        <f t="shared" si="129"/>
        <v>2.4216450079513945</v>
      </c>
      <c r="X148" s="29">
        <f>'2.6 Fert x3 '!D22</f>
        <v>196.42</v>
      </c>
      <c r="Y148" s="35">
        <f t="shared" si="136"/>
        <v>0.4299999999999784</v>
      </c>
      <c r="Z148" s="29">
        <f>'2.6 Fert x3 '!F22*k</f>
        <v>2.4002999999999997</v>
      </c>
      <c r="AA148" s="29">
        <f>'2.6 Fert x3 '!G22*k</f>
        <v>1.9719</v>
      </c>
      <c r="AB148" s="29">
        <f>'2.6 Fert x3 '!H22*k</f>
        <v>0.1575</v>
      </c>
      <c r="AC148" s="29">
        <f>'2.6 Fert x3 '!I22/2</f>
        <v>0.245</v>
      </c>
      <c r="AD148" s="68">
        <f t="shared" si="137"/>
        <v>1.1017376999999999</v>
      </c>
      <c r="AE148" s="348">
        <f t="shared" si="130"/>
        <v>1.3373955</v>
      </c>
      <c r="AF148" s="68">
        <f t="shared" si="138"/>
        <v>4.8966119999999995E-2</v>
      </c>
      <c r="AG148" s="36">
        <f t="shared" si="139"/>
        <v>1.1017376999999999</v>
      </c>
      <c r="AH148" s="33">
        <f t="shared" si="131"/>
        <v>8.6003482676179814</v>
      </c>
      <c r="AI148" s="33">
        <f t="shared" si="140"/>
        <v>-1.3293356168176729E-2</v>
      </c>
      <c r="AJ148" s="36">
        <f t="shared" si="141"/>
        <v>1.3373955</v>
      </c>
      <c r="AK148" s="33">
        <f t="shared" si="132"/>
        <v>1.6229953591525725</v>
      </c>
      <c r="AL148" s="33">
        <f t="shared" si="142"/>
        <v>7.3985822509170518E-3</v>
      </c>
      <c r="AM148" s="60">
        <f t="shared" si="143"/>
        <v>4.8966119999999995E-2</v>
      </c>
      <c r="AN148" s="60">
        <f t="shared" si="144"/>
        <v>5.9102696384987025E-2</v>
      </c>
      <c r="AO148" s="60">
        <f t="shared" si="145"/>
        <v>1.7615611862690644E-3</v>
      </c>
      <c r="AP148" s="34">
        <f t="shared" si="133"/>
        <v>2.0053739999999998</v>
      </c>
      <c r="AQ148" s="34">
        <f t="shared" si="146"/>
        <v>2.4312407872689876</v>
      </c>
      <c r="AR148" s="10">
        <f t="shared" si="147"/>
        <v>1.7774874358363235</v>
      </c>
      <c r="AS148" s="10">
        <f t="shared" si="148"/>
        <v>1.7845307378554369</v>
      </c>
      <c r="AT148" s="10">
        <f t="shared" si="149"/>
        <v>7.0433020191134066E-3</v>
      </c>
      <c r="AU148" s="10">
        <f>SUM(AT$131:AT148)*5</f>
        <v>1.3417344010247239</v>
      </c>
      <c r="AV148" s="10"/>
      <c r="AW148" s="10"/>
      <c r="AX148" s="10"/>
      <c r="AZ148" s="10"/>
    </row>
    <row r="149" spans="1:53" x14ac:dyDescent="0.25">
      <c r="A149" s="4">
        <v>95</v>
      </c>
      <c r="B149" s="18">
        <f t="shared" si="125"/>
        <v>2118</v>
      </c>
      <c r="C149" s="39">
        <f t="shared" si="121"/>
        <v>196.74</v>
      </c>
      <c r="D149" s="22">
        <f t="shared" si="134"/>
        <v>0.49000000000000909</v>
      </c>
      <c r="E149" s="64">
        <f t="shared" si="150"/>
        <v>2.4780000000000002</v>
      </c>
      <c r="F149" s="64">
        <f t="shared" si="150"/>
        <v>1.9215</v>
      </c>
      <c r="G149" s="64">
        <f t="shared" si="150"/>
        <v>0.1575</v>
      </c>
      <c r="H149" s="64">
        <f t="shared" si="150"/>
        <v>0.19</v>
      </c>
      <c r="I149" s="64"/>
      <c r="J149" s="64">
        <f t="shared" si="150"/>
        <v>1.1374020000000002</v>
      </c>
      <c r="K149" s="64">
        <f t="shared" si="150"/>
        <v>1.33728</v>
      </c>
      <c r="L149" s="64">
        <f t="shared" si="150"/>
        <v>5.0551200000000004E-2</v>
      </c>
      <c r="M149" s="64">
        <f t="shared" si="126"/>
        <v>1.1374020000000002</v>
      </c>
      <c r="N149" s="64">
        <f t="shared" si="122"/>
        <v>8.5729438873450263</v>
      </c>
      <c r="O149" s="64">
        <f t="shared" si="127"/>
        <v>3.1749152840244932E-2</v>
      </c>
      <c r="P149" s="64">
        <f t="shared" si="127"/>
        <v>1.33728</v>
      </c>
      <c r="Q149" s="64">
        <f t="shared" si="123"/>
        <v>1.6236392326388811</v>
      </c>
      <c r="R149" s="64">
        <f t="shared" si="128"/>
        <v>3.7467906042498722E-3</v>
      </c>
      <c r="S149" s="64">
        <f t="shared" si="128"/>
        <v>5.0551200000000004E-2</v>
      </c>
      <c r="T149" s="64">
        <f t="shared" si="124"/>
        <v>6.1024501832469338E-2</v>
      </c>
      <c r="U149" s="64">
        <f t="shared" si="129"/>
        <v>1.7785598552488638E-3</v>
      </c>
      <c r="V149" s="64">
        <f t="shared" si="129"/>
        <v>1.9937399999999998</v>
      </c>
      <c r="W149" s="64">
        <f t="shared" si="129"/>
        <v>2.5210145032997526</v>
      </c>
      <c r="X149" s="29">
        <f>'2.6 Fert x3 '!D23</f>
        <v>196.94</v>
      </c>
      <c r="Y149" s="35">
        <f t="shared" si="136"/>
        <v>0.52000000000001023</v>
      </c>
      <c r="Z149" s="29">
        <f>'2.6 Fert x3 '!F23*k</f>
        <v>2.5116000000000001</v>
      </c>
      <c r="AA149" s="29">
        <f>'2.6 Fert x3 '!G23*k</f>
        <v>1.9341000000000002</v>
      </c>
      <c r="AB149" s="29">
        <f>'2.6 Fert x3 '!H23*k</f>
        <v>0.15959999999999999</v>
      </c>
      <c r="AC149" s="29">
        <f>'2.6 Fert x3 '!I23/2</f>
        <v>0.24</v>
      </c>
      <c r="AD149" s="68">
        <f t="shared" si="137"/>
        <v>1.1528244000000001</v>
      </c>
      <c r="AE149" s="348">
        <f t="shared" si="130"/>
        <v>1.3503000000000003</v>
      </c>
      <c r="AF149" s="68">
        <f t="shared" si="138"/>
        <v>5.1236640000000007E-2</v>
      </c>
      <c r="AG149" s="36">
        <f t="shared" si="139"/>
        <v>1.1528244000000001</v>
      </c>
      <c r="AH149" s="33">
        <f t="shared" si="131"/>
        <v>8.6398624289176791</v>
      </c>
      <c r="AI149" s="33">
        <f t="shared" si="140"/>
        <v>3.9514161299697648E-2</v>
      </c>
      <c r="AJ149" s="36">
        <f t="shared" si="141"/>
        <v>1.3503000000000003</v>
      </c>
      <c r="AK149" s="33">
        <f t="shared" si="132"/>
        <v>1.6372077560727702</v>
      </c>
      <c r="AL149" s="33">
        <f t="shared" si="142"/>
        <v>1.4212396920197712E-2</v>
      </c>
      <c r="AM149" s="60">
        <f t="shared" si="143"/>
        <v>5.1236640000000007E-2</v>
      </c>
      <c r="AN149" s="60">
        <f t="shared" si="144"/>
        <v>6.1684619350058499E-2</v>
      </c>
      <c r="AO149" s="60">
        <f t="shared" si="145"/>
        <v>2.5819229650714745E-3</v>
      </c>
      <c r="AP149" s="34">
        <f t="shared" si="133"/>
        <v>2.0350260000000002</v>
      </c>
      <c r="AQ149" s="34">
        <f t="shared" si="146"/>
        <v>2.6113344811849775</v>
      </c>
      <c r="AR149" s="10">
        <f t="shared" si="147"/>
        <v>1.8504246454220183</v>
      </c>
      <c r="AS149" s="10">
        <f t="shared" si="148"/>
        <v>1.9167195091897735</v>
      </c>
      <c r="AT149" s="10">
        <f t="shared" si="149"/>
        <v>6.6294863767755174E-2</v>
      </c>
      <c r="AU149" s="10">
        <f>SUM(AT$131:AT149)*5</f>
        <v>1.6732087198634997</v>
      </c>
      <c r="AV149" s="10"/>
      <c r="AW149" s="10"/>
      <c r="AX149" s="10"/>
      <c r="AZ149" s="10"/>
    </row>
    <row r="150" spans="1:53" x14ac:dyDescent="0.25">
      <c r="A150" s="4">
        <v>100</v>
      </c>
      <c r="B150" s="18">
        <f t="shared" si="125"/>
        <v>2123</v>
      </c>
      <c r="C150" s="39">
        <f t="shared" si="121"/>
        <v>197.15</v>
      </c>
      <c r="D150" s="22">
        <f t="shared" si="134"/>
        <v>0.40999999999999659</v>
      </c>
      <c r="E150" s="64">
        <f t="shared" si="150"/>
        <v>2.5073999999999996</v>
      </c>
      <c r="F150" s="64">
        <f t="shared" si="150"/>
        <v>1.9257</v>
      </c>
      <c r="G150" s="64">
        <f t="shared" si="150"/>
        <v>0.1575</v>
      </c>
      <c r="H150" s="64">
        <f t="shared" si="150"/>
        <v>0.22</v>
      </c>
      <c r="I150" s="64"/>
      <c r="J150" s="64">
        <f t="shared" si="150"/>
        <v>1.1508965999999998</v>
      </c>
      <c r="K150" s="64">
        <f t="shared" si="150"/>
        <v>1.346079</v>
      </c>
      <c r="L150" s="64">
        <f t="shared" si="150"/>
        <v>5.1150959999999995E-2</v>
      </c>
      <c r="M150" s="64">
        <f t="shared" si="126"/>
        <v>1.1508965999999998</v>
      </c>
      <c r="N150" s="64">
        <f t="shared" si="122"/>
        <v>8.6140777302342766</v>
      </c>
      <c r="O150" s="64">
        <f t="shared" si="127"/>
        <v>4.1133842889250261E-2</v>
      </c>
      <c r="P150" s="64">
        <f t="shared" si="127"/>
        <v>1.346079</v>
      </c>
      <c r="Q150" s="64">
        <f t="shared" si="123"/>
        <v>1.6331005778998688</v>
      </c>
      <c r="R150" s="64">
        <f t="shared" si="128"/>
        <v>9.4613452609877413E-3</v>
      </c>
      <c r="S150" s="64">
        <f t="shared" si="128"/>
        <v>5.1150959999999995E-2</v>
      </c>
      <c r="T150" s="64">
        <f t="shared" si="124"/>
        <v>6.1938669766067489E-2</v>
      </c>
      <c r="U150" s="64">
        <f t="shared" si="129"/>
        <v>9.1416793359815063E-4</v>
      </c>
      <c r="V150" s="64">
        <f t="shared" si="129"/>
        <v>2.0204519999999997</v>
      </c>
      <c r="W150" s="64">
        <f t="shared" si="129"/>
        <v>2.4819613560838323</v>
      </c>
      <c r="X150" s="29">
        <f>'2.6 Fert x3 '!D24</f>
        <v>197.33</v>
      </c>
      <c r="Y150" s="35">
        <f t="shared" si="136"/>
        <v>0.39000000000001478</v>
      </c>
      <c r="Z150" s="29">
        <f>'2.6 Fert x3 '!F24*k</f>
        <v>2.5305</v>
      </c>
      <c r="AA150" s="29">
        <f>'2.6 Fert x3 '!G24*k</f>
        <v>1.9130999999999998</v>
      </c>
      <c r="AB150" s="29">
        <f>'2.6 Fert x3 '!H24*k</f>
        <v>0.1575</v>
      </c>
      <c r="AC150" s="29">
        <f>'2.6 Fert x3 '!I24/2</f>
        <v>0.215</v>
      </c>
      <c r="AD150" s="68">
        <f t="shared" si="137"/>
        <v>1.1614995000000001</v>
      </c>
      <c r="AE150" s="348">
        <f t="shared" si="130"/>
        <v>1.3469504999999997</v>
      </c>
      <c r="AF150" s="68">
        <f t="shared" si="138"/>
        <v>5.16222E-2</v>
      </c>
      <c r="AG150" s="36">
        <f t="shared" si="139"/>
        <v>1.1614995000000001</v>
      </c>
      <c r="AH150" s="33">
        <f t="shared" si="131"/>
        <v>8.6829366042953051</v>
      </c>
      <c r="AI150" s="33">
        <f t="shared" si="140"/>
        <v>4.3074175377626034E-2</v>
      </c>
      <c r="AJ150" s="36">
        <f t="shared" si="141"/>
        <v>1.3469504999999997</v>
      </c>
      <c r="AK150" s="33">
        <f t="shared" si="132"/>
        <v>1.6363706766325665</v>
      </c>
      <c r="AL150" s="33">
        <f t="shared" si="142"/>
        <v>-8.3707944020372516E-4</v>
      </c>
      <c r="AM150" s="60">
        <f t="shared" si="143"/>
        <v>5.16222E-2</v>
      </c>
      <c r="AN150" s="60">
        <f t="shared" si="144"/>
        <v>6.2526603159334324E-2</v>
      </c>
      <c r="AO150" s="60">
        <f t="shared" si="145"/>
        <v>8.4198380927582445E-4</v>
      </c>
      <c r="AP150" s="34">
        <f t="shared" si="133"/>
        <v>2.0227619999999997</v>
      </c>
      <c r="AQ150" s="34">
        <f t="shared" si="146"/>
        <v>2.4558410797467123</v>
      </c>
      <c r="AR150" s="10">
        <f t="shared" si="147"/>
        <v>1.8217596353655328</v>
      </c>
      <c r="AS150" s="10">
        <f t="shared" si="148"/>
        <v>1.8025873525340868</v>
      </c>
      <c r="AT150" s="10">
        <f t="shared" si="149"/>
        <v>-1.9172282831446008E-2</v>
      </c>
      <c r="AU150" s="10">
        <f>SUM(AT$131:AT150)*5</f>
        <v>1.5773473057062697</v>
      </c>
      <c r="AV150" s="10"/>
      <c r="AW150" s="10"/>
      <c r="AX150" s="10"/>
      <c r="AZ150" s="10"/>
    </row>
    <row r="151" spans="1:53" x14ac:dyDescent="0.25">
      <c r="A151" s="4">
        <v>105</v>
      </c>
      <c r="B151" s="18">
        <f t="shared" si="125"/>
        <v>2128</v>
      </c>
      <c r="C151" s="39">
        <f t="shared" si="121"/>
        <v>197.58</v>
      </c>
      <c r="D151" s="22">
        <f t="shared" si="134"/>
        <v>0.43000000000000682</v>
      </c>
      <c r="E151" s="64">
        <f t="shared" si="150"/>
        <v>2.2869000000000002</v>
      </c>
      <c r="F151" s="64">
        <f t="shared" si="150"/>
        <v>2.0726999999999998</v>
      </c>
      <c r="G151" s="64">
        <f t="shared" si="150"/>
        <v>0.16170000000000001</v>
      </c>
      <c r="H151" s="64">
        <f t="shared" si="150"/>
        <v>0.13500000000000001</v>
      </c>
      <c r="I151" s="64"/>
      <c r="J151" s="64">
        <f t="shared" si="150"/>
        <v>1.0496871000000001</v>
      </c>
      <c r="K151" s="64">
        <f t="shared" si="150"/>
        <v>1.3479165</v>
      </c>
      <c r="L151" s="64">
        <f t="shared" si="150"/>
        <v>4.6652760000000008E-2</v>
      </c>
      <c r="M151" s="64">
        <f t="shared" si="126"/>
        <v>1.0496871000000001</v>
      </c>
      <c r="N151" s="64">
        <f t="shared" si="122"/>
        <v>8.5486773203320485</v>
      </c>
      <c r="O151" s="64">
        <f t="shared" si="127"/>
        <v>-6.5400409902228063E-2</v>
      </c>
      <c r="P151" s="64">
        <f t="shared" si="127"/>
        <v>1.3479165</v>
      </c>
      <c r="Q151" s="64">
        <f t="shared" si="123"/>
        <v>1.6366106232481668</v>
      </c>
      <c r="R151" s="64">
        <f t="shared" si="128"/>
        <v>3.5100453482979077E-3</v>
      </c>
      <c r="S151" s="64">
        <f t="shared" si="128"/>
        <v>4.6652760000000008E-2</v>
      </c>
      <c r="T151" s="64">
        <f t="shared" si="124"/>
        <v>5.7602073352315139E-2</v>
      </c>
      <c r="U151" s="64">
        <f t="shared" si="129"/>
        <v>-4.3365964137523499E-3</v>
      </c>
      <c r="V151" s="64">
        <f t="shared" si="129"/>
        <v>1.9556459999999998</v>
      </c>
      <c r="W151" s="64">
        <f t="shared" si="129"/>
        <v>2.3194190390323239</v>
      </c>
      <c r="X151" s="29">
        <f>'2.6 Fert x3 '!D25</f>
        <v>197.77</v>
      </c>
      <c r="Y151" s="35">
        <f t="shared" si="136"/>
        <v>0.43999999999999773</v>
      </c>
      <c r="Z151" s="29">
        <f>'2.6 Fert x3 '!F25*k</f>
        <v>2.3289</v>
      </c>
      <c r="AA151" s="29">
        <f>'2.6 Fert x3 '!G25*k</f>
        <v>2.0642999999999998</v>
      </c>
      <c r="AB151" s="29">
        <f>'2.6 Fert x3 '!H25*k</f>
        <v>0.16170000000000001</v>
      </c>
      <c r="AC151" s="29">
        <f>'2.6 Fert x3 '!I25/2</f>
        <v>0.2</v>
      </c>
      <c r="AD151" s="68">
        <f t="shared" si="137"/>
        <v>1.0689651</v>
      </c>
      <c r="AE151" s="348">
        <f t="shared" si="130"/>
        <v>1.3550144999999998</v>
      </c>
      <c r="AF151" s="68">
        <f t="shared" si="138"/>
        <v>4.7509560000000006E-2</v>
      </c>
      <c r="AG151" s="36">
        <f t="shared" si="139"/>
        <v>1.0689651</v>
      </c>
      <c r="AH151" s="33">
        <f t="shared" si="131"/>
        <v>8.6279004519338134</v>
      </c>
      <c r="AI151" s="33">
        <f t="shared" si="140"/>
        <v>-5.503615236149173E-2</v>
      </c>
      <c r="AJ151" s="36">
        <f t="shared" si="141"/>
        <v>1.3550144999999998</v>
      </c>
      <c r="AK151" s="33">
        <f t="shared" si="132"/>
        <v>1.6442867004954265</v>
      </c>
      <c r="AL151" s="33">
        <f t="shared" si="142"/>
        <v>7.9160238628599444E-3</v>
      </c>
      <c r="AM151" s="60">
        <f t="shared" si="143"/>
        <v>4.7509560000000006E-2</v>
      </c>
      <c r="AN151" s="60">
        <f t="shared" si="144"/>
        <v>5.8562806274631382E-2</v>
      </c>
      <c r="AO151" s="60">
        <f t="shared" si="145"/>
        <v>-3.9637968847029414E-3</v>
      </c>
      <c r="AP151" s="34">
        <f t="shared" si="133"/>
        <v>1.997058</v>
      </c>
      <c r="AQ151" s="34">
        <f t="shared" si="146"/>
        <v>2.3859740746166631</v>
      </c>
      <c r="AR151" s="10">
        <f t="shared" si="147"/>
        <v>1.7024535746497258</v>
      </c>
      <c r="AS151" s="10">
        <f t="shared" si="148"/>
        <v>1.7513049707686306</v>
      </c>
      <c r="AT151" s="10">
        <f t="shared" si="149"/>
        <v>4.8851396118904766E-2</v>
      </c>
      <c r="AU151" s="10">
        <f>SUM(AT$131:AT151)*5</f>
        <v>1.8216042863007935</v>
      </c>
      <c r="AV151" s="10"/>
      <c r="AW151" s="10"/>
      <c r="AX151" s="10"/>
      <c r="AZ151" s="10"/>
    </row>
    <row r="152" spans="1:53" x14ac:dyDescent="0.25">
      <c r="A152" s="4">
        <v>110</v>
      </c>
      <c r="B152" s="18">
        <f t="shared" si="125"/>
        <v>2133</v>
      </c>
      <c r="C152" s="39">
        <f t="shared" si="121"/>
        <v>197.75</v>
      </c>
      <c r="D152" s="22">
        <f t="shared" si="134"/>
        <v>0.16999999999998749</v>
      </c>
      <c r="E152" s="64">
        <f t="shared" ref="E152:L160" si="151">E46</f>
        <v>2.5787999999999998</v>
      </c>
      <c r="F152" s="64">
        <f t="shared" si="151"/>
        <v>1.8584999999999998</v>
      </c>
      <c r="G152" s="64">
        <f t="shared" si="151"/>
        <v>0.15539999999999998</v>
      </c>
      <c r="H152" s="64">
        <f t="shared" si="151"/>
        <v>0.19500000000000001</v>
      </c>
      <c r="I152" s="64"/>
      <c r="J152" s="64">
        <f t="shared" si="151"/>
        <v>1.1836692</v>
      </c>
      <c r="K152" s="64">
        <f t="shared" si="151"/>
        <v>1.3380359999999998</v>
      </c>
      <c r="L152" s="64">
        <f t="shared" si="151"/>
        <v>5.2607519999999998E-2</v>
      </c>
      <c r="M152" s="64">
        <f t="shared" si="126"/>
        <v>1.1836692</v>
      </c>
      <c r="N152" s="64">
        <f t="shared" si="122"/>
        <v>8.6257250566518664</v>
      </c>
      <c r="O152" s="64">
        <f t="shared" si="127"/>
        <v>7.7047736319817872E-2</v>
      </c>
      <c r="P152" s="64">
        <f t="shared" si="127"/>
        <v>1.3380359999999998</v>
      </c>
      <c r="Q152" s="64">
        <f t="shared" si="123"/>
        <v>1.6273506174651799</v>
      </c>
      <c r="R152" s="64">
        <f t="shared" si="128"/>
        <v>-9.2600057829868021E-3</v>
      </c>
      <c r="S152" s="64">
        <f t="shared" si="128"/>
        <v>5.2607519999999998E-2</v>
      </c>
      <c r="T152" s="64">
        <f t="shared" si="124"/>
        <v>6.2790224169456732E-2</v>
      </c>
      <c r="U152" s="64">
        <f t="shared" si="129"/>
        <v>5.188150817141593E-3</v>
      </c>
      <c r="V152" s="64">
        <f t="shared" si="129"/>
        <v>2.010834</v>
      </c>
      <c r="W152" s="64">
        <f t="shared" si="129"/>
        <v>2.25380988135396</v>
      </c>
      <c r="X152" s="29">
        <f>'2.6 Fert x3 '!D26</f>
        <v>197.94</v>
      </c>
      <c r="Y152" s="35">
        <f t="shared" si="136"/>
        <v>0.16999999999998749</v>
      </c>
      <c r="Z152" s="29">
        <f>'2.6 Fert x3 '!F26*k</f>
        <v>2.6208</v>
      </c>
      <c r="AA152" s="29">
        <f>'2.6 Fert x3 '!G26*k</f>
        <v>1.8269999999999997</v>
      </c>
      <c r="AB152" s="29">
        <f>'2.6 Fert x3 '!H26*k</f>
        <v>0.15539999999999998</v>
      </c>
      <c r="AC152" s="29">
        <f>'2.6 Fert x3 '!I26/2</f>
        <v>0.18</v>
      </c>
      <c r="AD152" s="68">
        <f t="shared" si="137"/>
        <v>1.2029472000000001</v>
      </c>
      <c r="AE152" s="348">
        <f t="shared" si="130"/>
        <v>1.3363559999999999</v>
      </c>
      <c r="AF152" s="68">
        <f t="shared" si="138"/>
        <v>5.3464320000000003E-2</v>
      </c>
      <c r="AG152" s="36">
        <f t="shared" si="139"/>
        <v>1.2029472000000001</v>
      </c>
      <c r="AH152" s="33">
        <f t="shared" si="131"/>
        <v>8.7139707984938646</v>
      </c>
      <c r="AI152" s="33">
        <f t="shared" si="140"/>
        <v>8.6070346560051192E-2</v>
      </c>
      <c r="AJ152" s="36">
        <f t="shared" si="141"/>
        <v>1.3363559999999999</v>
      </c>
      <c r="AK152" s="33">
        <f t="shared" si="132"/>
        <v>1.6270275690337923</v>
      </c>
      <c r="AL152" s="33">
        <f t="shared" si="142"/>
        <v>-1.7259131461634158E-2</v>
      </c>
      <c r="AM152" s="60">
        <f t="shared" si="143"/>
        <v>5.3464320000000003E-2</v>
      </c>
      <c r="AN152" s="60">
        <f t="shared" si="144"/>
        <v>6.3816859360526487E-2</v>
      </c>
      <c r="AO152" s="60">
        <f t="shared" si="145"/>
        <v>5.2540530858951051E-3</v>
      </c>
      <c r="AP152" s="34">
        <f t="shared" si="133"/>
        <v>2.0089440000000001</v>
      </c>
      <c r="AQ152" s="34">
        <f t="shared" si="146"/>
        <v>2.2530092681842997</v>
      </c>
      <c r="AR152" s="10">
        <f t="shared" si="147"/>
        <v>1.6542964529138064</v>
      </c>
      <c r="AS152" s="10">
        <f t="shared" si="148"/>
        <v>1.6537088028472759</v>
      </c>
      <c r="AT152" s="10">
        <f t="shared" si="149"/>
        <v>-5.8765006653049845E-4</v>
      </c>
      <c r="AU152" s="10">
        <f>SUM(AT$131:AT152)*5</f>
        <v>1.8186660359681412</v>
      </c>
      <c r="AV152" s="10"/>
      <c r="AW152" s="10"/>
      <c r="AX152" s="10"/>
      <c r="AZ152" s="10"/>
    </row>
    <row r="153" spans="1:53" x14ac:dyDescent="0.25">
      <c r="A153" s="4">
        <v>115</v>
      </c>
      <c r="B153" s="18">
        <f t="shared" si="125"/>
        <v>2138</v>
      </c>
      <c r="C153" s="39">
        <f t="shared" si="121"/>
        <v>198.17</v>
      </c>
      <c r="D153" s="22">
        <f t="shared" si="134"/>
        <v>0.41999999999998749</v>
      </c>
      <c r="E153" s="64">
        <f t="shared" si="151"/>
        <v>2.4822000000000002</v>
      </c>
      <c r="F153" s="64">
        <f t="shared" si="151"/>
        <v>1.9341000000000002</v>
      </c>
      <c r="G153" s="64">
        <f t="shared" si="151"/>
        <v>0.1575</v>
      </c>
      <c r="H153" s="64">
        <f t="shared" si="151"/>
        <v>0.26</v>
      </c>
      <c r="I153" s="64"/>
      <c r="J153" s="64">
        <f t="shared" si="151"/>
        <v>1.1393298000000001</v>
      </c>
      <c r="K153" s="64">
        <f t="shared" si="151"/>
        <v>1.3430970000000002</v>
      </c>
      <c r="L153" s="64">
        <f t="shared" si="151"/>
        <v>5.0636880000000009E-2</v>
      </c>
      <c r="M153" s="64">
        <f t="shared" si="126"/>
        <v>1.1393298000000001</v>
      </c>
      <c r="N153" s="64">
        <f t="shared" si="122"/>
        <v>8.6484596069057744</v>
      </c>
      <c r="O153" s="64">
        <f t="shared" si="127"/>
        <v>2.2734550253908026E-2</v>
      </c>
      <c r="P153" s="64">
        <f t="shared" si="127"/>
        <v>1.3430970000000002</v>
      </c>
      <c r="Q153" s="64">
        <f t="shared" si="123"/>
        <v>1.6307746642444363</v>
      </c>
      <c r="R153" s="64">
        <f t="shared" si="128"/>
        <v>3.42404677925634E-3</v>
      </c>
      <c r="S153" s="64">
        <f t="shared" si="128"/>
        <v>5.0636880000000009E-2</v>
      </c>
      <c r="T153" s="64">
        <f t="shared" si="124"/>
        <v>6.1736728325611584E-2</v>
      </c>
      <c r="U153" s="64">
        <f t="shared" si="129"/>
        <v>-1.0534958438451481E-3</v>
      </c>
      <c r="V153" s="64">
        <f t="shared" si="129"/>
        <v>2.0301960000000001</v>
      </c>
      <c r="W153" s="64">
        <f t="shared" si="129"/>
        <v>2.4753011011893067</v>
      </c>
      <c r="X153" s="29">
        <f>'2.6 Fert x3 '!D27</f>
        <v>198.42</v>
      </c>
      <c r="Y153" s="35">
        <f t="shared" si="136"/>
        <v>0.47999999999998977</v>
      </c>
      <c r="Z153" s="29">
        <f>'2.6 Fert x3 '!F27*k</f>
        <v>2.4002999999999997</v>
      </c>
      <c r="AA153" s="29">
        <f>'2.6 Fert x3 '!G27*k</f>
        <v>2.0327999999999999</v>
      </c>
      <c r="AB153" s="29">
        <f>'2.6 Fert x3 '!H27*k</f>
        <v>0.16170000000000001</v>
      </c>
      <c r="AC153" s="29">
        <f>'2.6 Fert x3 '!I27/2</f>
        <v>0.28999999999999998</v>
      </c>
      <c r="AD153" s="68">
        <f t="shared" si="137"/>
        <v>1.1017376999999999</v>
      </c>
      <c r="AE153" s="348">
        <f t="shared" si="130"/>
        <v>1.3605375</v>
      </c>
      <c r="AF153" s="68">
        <f t="shared" si="138"/>
        <v>4.8966119999999995E-2</v>
      </c>
      <c r="AG153" s="36">
        <f t="shared" si="139"/>
        <v>1.1017376999999999</v>
      </c>
      <c r="AH153" s="33">
        <f t="shared" si="131"/>
        <v>8.6876898871748107</v>
      </c>
      <c r="AI153" s="33">
        <f t="shared" si="140"/>
        <v>-2.6280911319053857E-2</v>
      </c>
      <c r="AJ153" s="36">
        <f t="shared" si="141"/>
        <v>1.3605375</v>
      </c>
      <c r="AK153" s="33">
        <f t="shared" si="132"/>
        <v>1.6481580568103145</v>
      </c>
      <c r="AL153" s="33">
        <f t="shared" si="142"/>
        <v>2.1130487776522155E-2</v>
      </c>
      <c r="AM153" s="60">
        <f t="shared" si="143"/>
        <v>4.8966119999999995E-2</v>
      </c>
      <c r="AN153" s="60">
        <f t="shared" si="144"/>
        <v>6.0247453501964116E-2</v>
      </c>
      <c r="AO153" s="60">
        <f t="shared" si="145"/>
        <v>-3.5694058585623717E-3</v>
      </c>
      <c r="AP153" s="34">
        <f t="shared" si="133"/>
        <v>2.0516159999999997</v>
      </c>
      <c r="AQ153" s="34">
        <f t="shared" si="146"/>
        <v>2.5228961705988953</v>
      </c>
      <c r="AR153" s="10">
        <f t="shared" si="147"/>
        <v>1.8168710082729511</v>
      </c>
      <c r="AS153" s="10">
        <f t="shared" si="148"/>
        <v>1.8518057892195892</v>
      </c>
      <c r="AT153" s="10">
        <f t="shared" si="149"/>
        <v>3.4934780946638044E-2</v>
      </c>
      <c r="AU153" s="10">
        <f>SUM(AT$131:AT153)*5</f>
        <v>1.9933399407013312</v>
      </c>
      <c r="AV153" s="10"/>
      <c r="AW153" s="10"/>
      <c r="AX153" s="10"/>
      <c r="AZ153" s="10"/>
    </row>
    <row r="154" spans="1:53" x14ac:dyDescent="0.25">
      <c r="A154" s="4">
        <v>120</v>
      </c>
      <c r="B154" s="18">
        <f t="shared" si="125"/>
        <v>2143</v>
      </c>
      <c r="C154" s="39">
        <f t="shared" si="121"/>
        <v>198.39</v>
      </c>
      <c r="D154" s="22">
        <f t="shared" si="134"/>
        <v>0.21999999999999886</v>
      </c>
      <c r="E154" s="64">
        <f t="shared" si="151"/>
        <v>2.415</v>
      </c>
      <c r="F154" s="64">
        <f t="shared" si="151"/>
        <v>1.9424999999999999</v>
      </c>
      <c r="G154" s="64">
        <f t="shared" si="151"/>
        <v>0.1575</v>
      </c>
      <c r="H154" s="64">
        <f t="shared" si="151"/>
        <v>0.22</v>
      </c>
      <c r="I154" s="64"/>
      <c r="J154" s="64">
        <f t="shared" si="151"/>
        <v>1.1084850000000002</v>
      </c>
      <c r="K154" s="64">
        <f t="shared" si="151"/>
        <v>1.329825</v>
      </c>
      <c r="L154" s="64">
        <f t="shared" si="151"/>
        <v>4.9266000000000004E-2</v>
      </c>
      <c r="M154" s="64">
        <f t="shared" si="126"/>
        <v>1.1084850000000002</v>
      </c>
      <c r="N154" s="64">
        <f t="shared" si="122"/>
        <v>8.6374063824355982</v>
      </c>
      <c r="O154" s="64">
        <f t="shared" si="127"/>
        <v>-1.1053224470176204E-2</v>
      </c>
      <c r="P154" s="64">
        <f t="shared" si="127"/>
        <v>1.329825</v>
      </c>
      <c r="Q154" s="64">
        <f t="shared" si="123"/>
        <v>1.618107955918614</v>
      </c>
      <c r="R154" s="64">
        <f t="shared" si="128"/>
        <v>-1.2666708325822285E-2</v>
      </c>
      <c r="S154" s="64">
        <f t="shared" si="128"/>
        <v>4.9266000000000004E-2</v>
      </c>
      <c r="T154" s="64">
        <f t="shared" si="124"/>
        <v>6.0179614811827896E-2</v>
      </c>
      <c r="U154" s="64">
        <f t="shared" si="129"/>
        <v>-1.5571135137836881E-3</v>
      </c>
      <c r="V154" s="64">
        <f t="shared" si="129"/>
        <v>1.9886999999999997</v>
      </c>
      <c r="W154" s="64">
        <f t="shared" si="129"/>
        <v>2.1834229536902163</v>
      </c>
      <c r="X154" s="29">
        <f>'2.6 Fert x3 '!D28</f>
        <v>198.56</v>
      </c>
      <c r="Y154" s="35">
        <f t="shared" si="136"/>
        <v>0.14000000000001478</v>
      </c>
      <c r="Z154" s="29">
        <f>'2.6 Fert x3 '!F28*k</f>
        <v>2.4318</v>
      </c>
      <c r="AA154" s="29">
        <f>'2.6 Fert x3 '!G28*k</f>
        <v>1.9130999999999998</v>
      </c>
      <c r="AB154" s="29">
        <f>'2.6 Fert x3 '!H28*k</f>
        <v>0.15539999999999998</v>
      </c>
      <c r="AC154" s="29">
        <f>'2.6 Fert x3 '!I28/2</f>
        <v>0.19500000000000001</v>
      </c>
      <c r="AD154" s="68">
        <f t="shared" si="137"/>
        <v>1.1161962000000001</v>
      </c>
      <c r="AE154" s="348">
        <f t="shared" si="130"/>
        <v>1.3227689999999999</v>
      </c>
      <c r="AF154" s="68">
        <f t="shared" si="138"/>
        <v>4.9608720000000002E-2</v>
      </c>
      <c r="AG154" s="36">
        <f t="shared" si="139"/>
        <v>1.1161962000000001</v>
      </c>
      <c r="AH154" s="33">
        <f t="shared" si="131"/>
        <v>8.6792695250220717</v>
      </c>
      <c r="AI154" s="33">
        <f t="shared" si="140"/>
        <v>-8.4203621527390027E-3</v>
      </c>
      <c r="AJ154" s="36">
        <f t="shared" si="141"/>
        <v>1.3227689999999999</v>
      </c>
      <c r="AK154" s="33">
        <f t="shared" si="132"/>
        <v>1.6141249346094539</v>
      </c>
      <c r="AL154" s="33">
        <f t="shared" si="142"/>
        <v>-3.4033122200860522E-2</v>
      </c>
      <c r="AM154" s="60">
        <f t="shared" si="143"/>
        <v>4.9608720000000002E-2</v>
      </c>
      <c r="AN154" s="60">
        <f t="shared" si="144"/>
        <v>6.0259065730115011E-2</v>
      </c>
      <c r="AO154" s="60">
        <f t="shared" si="145"/>
        <v>1.1612228150895132E-5</v>
      </c>
      <c r="AP154" s="34">
        <f t="shared" si="133"/>
        <v>1.9720260000000001</v>
      </c>
      <c r="AQ154" s="34">
        <f t="shared" si="146"/>
        <v>2.0695841278745664</v>
      </c>
      <c r="AR154" s="10">
        <f t="shared" si="147"/>
        <v>1.6026324480086189</v>
      </c>
      <c r="AS154" s="10">
        <f t="shared" si="148"/>
        <v>1.5190747498599317</v>
      </c>
      <c r="AT154" s="10">
        <f t="shared" si="149"/>
        <v>-8.3557698148687187E-2</v>
      </c>
      <c r="AU154" s="10">
        <f>SUM(AT$131:AT154)*5</f>
        <v>1.5755514499578953</v>
      </c>
      <c r="AV154" s="10"/>
      <c r="AW154" s="10"/>
      <c r="AX154" s="10"/>
      <c r="AZ154" s="10"/>
    </row>
    <row r="155" spans="1:53" x14ac:dyDescent="0.25">
      <c r="A155" s="4">
        <v>125</v>
      </c>
      <c r="B155" s="18">
        <f t="shared" si="125"/>
        <v>2148</v>
      </c>
      <c r="C155" s="39">
        <f t="shared" si="121"/>
        <v>198.51</v>
      </c>
      <c r="D155" s="22">
        <f t="shared" si="134"/>
        <v>0.12000000000000455</v>
      </c>
      <c r="E155" s="64">
        <f t="shared" si="151"/>
        <v>2.2994999999999997</v>
      </c>
      <c r="F155" s="64">
        <f t="shared" si="151"/>
        <v>1.9593</v>
      </c>
      <c r="G155" s="64">
        <f t="shared" si="151"/>
        <v>0.15539999999999998</v>
      </c>
      <c r="H155" s="64">
        <f t="shared" si="151"/>
        <v>0.14000000000000001</v>
      </c>
      <c r="I155" s="64"/>
      <c r="J155" s="64">
        <f t="shared" si="151"/>
        <v>1.0554705</v>
      </c>
      <c r="K155" s="64">
        <f t="shared" si="151"/>
        <v>1.3079114999999999</v>
      </c>
      <c r="L155" s="64">
        <f t="shared" si="151"/>
        <v>4.6909799999999995E-2</v>
      </c>
      <c r="M155" s="64">
        <f t="shared" si="126"/>
        <v>1.0554705</v>
      </c>
      <c r="N155" s="64">
        <f t="shared" si="122"/>
        <v>8.5747694916468475</v>
      </c>
      <c r="O155" s="64">
        <f t="shared" si="127"/>
        <v>-6.2636890788750677E-2</v>
      </c>
      <c r="P155" s="64">
        <f t="shared" si="127"/>
        <v>1.3079114999999999</v>
      </c>
      <c r="Q155" s="64">
        <f t="shared" si="123"/>
        <v>1.5939552770804886</v>
      </c>
      <c r="R155" s="64">
        <f t="shared" si="128"/>
        <v>-2.4152678838125441E-2</v>
      </c>
      <c r="S155" s="64">
        <f t="shared" si="128"/>
        <v>4.6909799999999995E-2</v>
      </c>
      <c r="T155" s="64">
        <f t="shared" si="124"/>
        <v>5.7548153430659471E-2</v>
      </c>
      <c r="U155" s="64">
        <f t="shared" si="129"/>
        <v>-2.6314613811684248E-3</v>
      </c>
      <c r="V155" s="64">
        <f t="shared" si="129"/>
        <v>1.9127639999999999</v>
      </c>
      <c r="W155" s="64">
        <f t="shared" si="129"/>
        <v>1.9433429689919604</v>
      </c>
      <c r="X155" s="29">
        <f>'2.6 Fert x3 '!D29</f>
        <v>198.8</v>
      </c>
      <c r="Y155" s="35">
        <f t="shared" si="136"/>
        <v>0.24000000000000909</v>
      </c>
      <c r="Z155" s="29">
        <f>'2.6 Fert x3 '!F29*k</f>
        <v>2.3541000000000003</v>
      </c>
      <c r="AA155" s="29">
        <f>'2.6 Fert x3 '!G29*k</f>
        <v>1.9403999999999999</v>
      </c>
      <c r="AB155" s="29">
        <f>'2.6 Fert x3 '!H29*k</f>
        <v>0.15539999999999998</v>
      </c>
      <c r="AC155" s="29">
        <f>'2.6 Fert x3 '!I29/2</f>
        <v>0.18</v>
      </c>
      <c r="AD155" s="68">
        <f t="shared" si="137"/>
        <v>1.0805319000000002</v>
      </c>
      <c r="AE155" s="348">
        <f t="shared" si="130"/>
        <v>1.3141065000000001</v>
      </c>
      <c r="AF155" s="68">
        <f t="shared" si="138"/>
        <v>4.8023640000000006E-2</v>
      </c>
      <c r="AG155" s="36">
        <f t="shared" si="139"/>
        <v>1.0805319000000002</v>
      </c>
      <c r="AH155" s="33">
        <f t="shared" si="131"/>
        <v>8.6362748740068476</v>
      </c>
      <c r="AI155" s="33">
        <f t="shared" si="140"/>
        <v>-4.299465101522415E-2</v>
      </c>
      <c r="AJ155" s="36">
        <f t="shared" si="141"/>
        <v>1.3141065000000001</v>
      </c>
      <c r="AK155" s="33">
        <f t="shared" si="132"/>
        <v>1.5994461717361594</v>
      </c>
      <c r="AL155" s="33">
        <f t="shared" si="142"/>
        <v>-1.4678762873294504E-2</v>
      </c>
      <c r="AM155" s="60">
        <f t="shared" si="143"/>
        <v>4.8023640000000006E-2</v>
      </c>
      <c r="AN155" s="60">
        <f t="shared" si="144"/>
        <v>5.8676038501432562E-2</v>
      </c>
      <c r="AO155" s="60">
        <f t="shared" si="145"/>
        <v>-1.5830272286824487E-3</v>
      </c>
      <c r="AP155" s="34">
        <f t="shared" si="133"/>
        <v>1.944558</v>
      </c>
      <c r="AQ155" s="34">
        <f t="shared" si="146"/>
        <v>2.1253015588828079</v>
      </c>
      <c r="AR155" s="10">
        <f t="shared" si="147"/>
        <v>1.4264137392400988</v>
      </c>
      <c r="AS155" s="10">
        <f t="shared" si="148"/>
        <v>1.559971344219981</v>
      </c>
      <c r="AT155" s="10">
        <f t="shared" si="149"/>
        <v>0.13355760497988212</v>
      </c>
      <c r="AU155" s="10">
        <f>SUM(AT$131:AT155)*5</f>
        <v>2.2433394748573061</v>
      </c>
      <c r="AV155" s="10"/>
      <c r="AW155" s="10"/>
      <c r="AX155" s="10"/>
      <c r="AZ155" s="10"/>
    </row>
    <row r="156" spans="1:53" x14ac:dyDescent="0.25">
      <c r="A156" s="4">
        <v>130</v>
      </c>
      <c r="B156" s="18">
        <f t="shared" si="125"/>
        <v>2153</v>
      </c>
      <c r="C156" s="39">
        <f t="shared" si="121"/>
        <v>198.74</v>
      </c>
      <c r="D156" s="22">
        <f t="shared" si="134"/>
        <v>0.23000000000001819</v>
      </c>
      <c r="E156" s="64">
        <f t="shared" si="151"/>
        <v>2.3016000000000001</v>
      </c>
      <c r="F156" s="64">
        <f t="shared" si="151"/>
        <v>1.9403999999999999</v>
      </c>
      <c r="G156" s="64">
        <f t="shared" si="151"/>
        <v>0.15539999999999998</v>
      </c>
      <c r="H156" s="64">
        <f t="shared" si="151"/>
        <v>0.19</v>
      </c>
      <c r="I156" s="64"/>
      <c r="J156" s="64">
        <f t="shared" si="151"/>
        <v>1.0564344000000001</v>
      </c>
      <c r="K156" s="64">
        <f t="shared" si="151"/>
        <v>1.3012440000000001</v>
      </c>
      <c r="L156" s="64">
        <f t="shared" si="151"/>
        <v>4.6952640000000004E-2</v>
      </c>
      <c r="M156" s="64">
        <f t="shared" si="126"/>
        <v>1.0564344000000001</v>
      </c>
      <c r="N156" s="64">
        <f t="shared" si="122"/>
        <v>8.5212048110875838</v>
      </c>
      <c r="O156" s="64">
        <f t="shared" si="127"/>
        <v>-5.3564680559263778E-2</v>
      </c>
      <c r="P156" s="64">
        <f t="shared" si="127"/>
        <v>1.3012440000000001</v>
      </c>
      <c r="Q156" s="64">
        <f t="shared" si="123"/>
        <v>1.583018146332924</v>
      </c>
      <c r="R156" s="64">
        <f t="shared" si="128"/>
        <v>-1.0937130747564527E-2</v>
      </c>
      <c r="S156" s="64">
        <f t="shared" si="128"/>
        <v>4.6952640000000004E-2</v>
      </c>
      <c r="T156" s="64">
        <f t="shared" si="124"/>
        <v>5.7125812383895802E-2</v>
      </c>
      <c r="U156" s="64">
        <f t="shared" si="129"/>
        <v>-4.2234104676366901E-4</v>
      </c>
      <c r="V156" s="64">
        <f t="shared" si="129"/>
        <v>1.9267080000000001</v>
      </c>
      <c r="W156" s="64">
        <f t="shared" si="129"/>
        <v>2.0917838476464263</v>
      </c>
      <c r="X156" s="29">
        <f>'2.6 Fert x3 '!D30</f>
        <v>199.1</v>
      </c>
      <c r="Y156" s="35">
        <f t="shared" si="136"/>
        <v>0.29999999999998295</v>
      </c>
      <c r="Z156" s="29">
        <f>'2.6 Fert x3 '!F30*k</f>
        <v>2.3121</v>
      </c>
      <c r="AA156" s="29">
        <f>'2.6 Fert x3 '!G30*k</f>
        <v>1.974</v>
      </c>
      <c r="AB156" s="29">
        <f>'2.6 Fert x3 '!H30*k</f>
        <v>0.1575</v>
      </c>
      <c r="AC156" s="29">
        <f>'2.6 Fert x3 '!I30/2</f>
        <v>0.19500000000000001</v>
      </c>
      <c r="AD156" s="68">
        <f t="shared" si="137"/>
        <v>1.0612539000000001</v>
      </c>
      <c r="AE156" s="348">
        <f t="shared" si="130"/>
        <v>1.3165845</v>
      </c>
      <c r="AF156" s="68">
        <f t="shared" si="138"/>
        <v>4.7166840000000002E-2</v>
      </c>
      <c r="AG156" s="36">
        <f t="shared" si="139"/>
        <v>1.0612539000000001</v>
      </c>
      <c r="AH156" s="33">
        <f t="shared" si="131"/>
        <v>8.5795678563468254</v>
      </c>
      <c r="AI156" s="33">
        <f t="shared" si="140"/>
        <v>-5.6707017660022174E-2</v>
      </c>
      <c r="AJ156" s="36">
        <f t="shared" si="141"/>
        <v>1.3165845</v>
      </c>
      <c r="AK156" s="33">
        <f t="shared" si="132"/>
        <v>1.5993293085443754</v>
      </c>
      <c r="AL156" s="33">
        <f t="shared" si="142"/>
        <v>-1.1686319178405569E-4</v>
      </c>
      <c r="AM156" s="60">
        <f t="shared" si="143"/>
        <v>4.7166840000000002E-2</v>
      </c>
      <c r="AN156" s="60">
        <f t="shared" si="144"/>
        <v>5.7539396179381481E-2</v>
      </c>
      <c r="AO156" s="60">
        <f t="shared" si="145"/>
        <v>-1.1366423220510805E-3</v>
      </c>
      <c r="AP156" s="34">
        <f t="shared" si="133"/>
        <v>1.9482120000000001</v>
      </c>
      <c r="AQ156" s="34">
        <f t="shared" si="146"/>
        <v>2.1902514768261256</v>
      </c>
      <c r="AR156" s="10">
        <f t="shared" si="147"/>
        <v>1.5353693441724769</v>
      </c>
      <c r="AS156" s="10">
        <f t="shared" si="148"/>
        <v>1.6076445839903761</v>
      </c>
      <c r="AT156" s="10">
        <f t="shared" si="149"/>
        <v>7.2275239817899184E-2</v>
      </c>
      <c r="AU156" s="10">
        <f>SUM(AT$131:AT156)*5</f>
        <v>2.604715673946802</v>
      </c>
      <c r="AV156" s="10"/>
      <c r="AW156" s="10"/>
      <c r="AX156" s="10"/>
      <c r="AZ156" s="10"/>
    </row>
    <row r="157" spans="1:53" x14ac:dyDescent="0.25">
      <c r="A157" s="4">
        <v>135</v>
      </c>
      <c r="B157" s="18">
        <f t="shared" si="125"/>
        <v>2158</v>
      </c>
      <c r="C157" s="39">
        <f t="shared" si="121"/>
        <v>198.91</v>
      </c>
      <c r="D157" s="22">
        <f t="shared" si="134"/>
        <v>0.16999999999998749</v>
      </c>
      <c r="E157" s="64">
        <f t="shared" si="151"/>
        <v>2.3183999999999996</v>
      </c>
      <c r="F157" s="64">
        <f t="shared" si="151"/>
        <v>1.9508999999999999</v>
      </c>
      <c r="G157" s="64">
        <f t="shared" si="151"/>
        <v>0.15539999999999998</v>
      </c>
      <c r="H157" s="64">
        <f t="shared" si="151"/>
        <v>0.25</v>
      </c>
      <c r="I157" s="64"/>
      <c r="J157" s="64">
        <f t="shared" si="151"/>
        <v>1.0641455999999998</v>
      </c>
      <c r="K157" s="64">
        <f t="shared" si="151"/>
        <v>1.3093499999999998</v>
      </c>
      <c r="L157" s="64">
        <f t="shared" si="151"/>
        <v>4.7295359999999995E-2</v>
      </c>
      <c r="M157" s="64">
        <f t="shared" si="126"/>
        <v>1.0641455999999998</v>
      </c>
      <c r="N157" s="64">
        <f t="shared" si="122"/>
        <v>8.4822852482539375</v>
      </c>
      <c r="O157" s="64">
        <f t="shared" si="127"/>
        <v>-3.8919562833646282E-2</v>
      </c>
      <c r="P157" s="64">
        <f t="shared" si="127"/>
        <v>1.3093499999999998</v>
      </c>
      <c r="Q157" s="64">
        <f t="shared" si="123"/>
        <v>1.5891907165033421</v>
      </c>
      <c r="R157" s="64">
        <f t="shared" si="128"/>
        <v>6.1725701704180569E-3</v>
      </c>
      <c r="S157" s="64">
        <f t="shared" si="128"/>
        <v>4.7295359999999995E-2</v>
      </c>
      <c r="T157" s="64">
        <f t="shared" si="124"/>
        <v>5.7393872329360787E-2</v>
      </c>
      <c r="U157" s="64">
        <f t="shared" si="129"/>
        <v>2.6805994546498513E-4</v>
      </c>
      <c r="V157" s="64">
        <f t="shared" si="129"/>
        <v>1.9633739999999997</v>
      </c>
      <c r="W157" s="64">
        <f t="shared" si="129"/>
        <v>2.1008950672822242</v>
      </c>
      <c r="X157" s="29">
        <f>'2.6 Fert x3 '!D31</f>
        <v>199.38</v>
      </c>
      <c r="Y157" s="35">
        <f t="shared" si="136"/>
        <v>0.28000000000000114</v>
      </c>
      <c r="Z157" s="29">
        <f>'2.6 Fert x3 '!F31*k</f>
        <v>2.3121</v>
      </c>
      <c r="AA157" s="29">
        <f>'2.6 Fert x3 '!G31*k</f>
        <v>1.9949999999999999</v>
      </c>
      <c r="AB157" s="29">
        <f>'2.6 Fert x3 '!H31*k</f>
        <v>0.1575</v>
      </c>
      <c r="AC157" s="29">
        <f>'2.6 Fert x3 '!I31/2</f>
        <v>0.185</v>
      </c>
      <c r="AD157" s="68">
        <f t="shared" si="137"/>
        <v>1.0612539000000001</v>
      </c>
      <c r="AE157" s="348">
        <f t="shared" si="130"/>
        <v>1.3245645000000001</v>
      </c>
      <c r="AF157" s="68">
        <f t="shared" si="138"/>
        <v>4.7166840000000002E-2</v>
      </c>
      <c r="AG157" s="36">
        <f t="shared" si="139"/>
        <v>1.0612539000000001</v>
      </c>
      <c r="AH157" s="33">
        <f t="shared" si="131"/>
        <v>8.5302015301800491</v>
      </c>
      <c r="AI157" s="33">
        <f t="shared" si="140"/>
        <v>-4.9366326166776275E-2</v>
      </c>
      <c r="AJ157" s="36">
        <f t="shared" si="141"/>
        <v>1.3245645000000001</v>
      </c>
      <c r="AK157" s="33">
        <f t="shared" si="132"/>
        <v>1.6072886498555301</v>
      </c>
      <c r="AL157" s="33">
        <f t="shared" si="142"/>
        <v>7.9593413111547218E-3</v>
      </c>
      <c r="AM157" s="60">
        <f t="shared" si="143"/>
        <v>4.7166840000000002E-2</v>
      </c>
      <c r="AN157" s="60">
        <f t="shared" si="144"/>
        <v>5.7338464305954996E-2</v>
      </c>
      <c r="AO157" s="60">
        <f t="shared" si="145"/>
        <v>-2.0093187342648533E-4</v>
      </c>
      <c r="AP157" s="34">
        <f t="shared" si="133"/>
        <v>1.9528319999999997</v>
      </c>
      <c r="AQ157" s="34">
        <f t="shared" si="146"/>
        <v>2.1912240832709533</v>
      </c>
      <c r="AR157" s="10">
        <f t="shared" si="147"/>
        <v>1.5420569793851526</v>
      </c>
      <c r="AS157" s="10">
        <f t="shared" si="148"/>
        <v>1.6083584771208799</v>
      </c>
      <c r="AT157" s="10">
        <f t="shared" si="149"/>
        <v>6.6301497735727244E-2</v>
      </c>
      <c r="AU157" s="10">
        <f>SUM(AT$131:AT157)*5</f>
        <v>2.936223162625438</v>
      </c>
      <c r="AV157" s="10"/>
      <c r="AW157" s="10"/>
      <c r="AX157" s="10"/>
      <c r="AZ157" s="10"/>
    </row>
    <row r="158" spans="1:53" x14ac:dyDescent="0.25">
      <c r="A158" s="4">
        <v>140</v>
      </c>
      <c r="B158" s="18">
        <f t="shared" si="125"/>
        <v>2163</v>
      </c>
      <c r="C158" s="39">
        <f t="shared" si="121"/>
        <v>199.04</v>
      </c>
      <c r="D158" s="22">
        <f t="shared" si="134"/>
        <v>0.12999999999999545</v>
      </c>
      <c r="E158" s="64">
        <f t="shared" si="151"/>
        <v>2.4087000000000001</v>
      </c>
      <c r="F158" s="64">
        <f t="shared" si="151"/>
        <v>1.8773999999999997</v>
      </c>
      <c r="G158" s="64">
        <f t="shared" si="151"/>
        <v>0.15329999999999999</v>
      </c>
      <c r="H158" s="64">
        <f t="shared" si="151"/>
        <v>0.20499999999999999</v>
      </c>
      <c r="I158" s="64"/>
      <c r="J158" s="64">
        <f t="shared" si="151"/>
        <v>1.1055933</v>
      </c>
      <c r="K158" s="64">
        <f t="shared" si="151"/>
        <v>1.3035435</v>
      </c>
      <c r="L158" s="64">
        <f t="shared" si="151"/>
        <v>4.9137480000000004E-2</v>
      </c>
      <c r="M158" s="64">
        <f t="shared" si="126"/>
        <v>1.1055933</v>
      </c>
      <c r="N158" s="64">
        <f t="shared" si="122"/>
        <v>8.4898515009058695</v>
      </c>
      <c r="O158" s="64">
        <f t="shared" si="127"/>
        <v>7.5662526519320039E-3</v>
      </c>
      <c r="P158" s="64">
        <f t="shared" si="127"/>
        <v>1.3035435</v>
      </c>
      <c r="Q158" s="64">
        <f t="shared" si="123"/>
        <v>1.5844753830595553</v>
      </c>
      <c r="R158" s="64">
        <f t="shared" si="128"/>
        <v>-4.7153334437868288E-3</v>
      </c>
      <c r="S158" s="64">
        <f t="shared" si="128"/>
        <v>4.9137480000000004E-2</v>
      </c>
      <c r="T158" s="64">
        <f t="shared" si="124"/>
        <v>5.9283379080661495E-2</v>
      </c>
      <c r="U158" s="64">
        <f t="shared" si="129"/>
        <v>1.8895067513007083E-3</v>
      </c>
      <c r="V158" s="64">
        <f t="shared" si="129"/>
        <v>1.9506479999999995</v>
      </c>
      <c r="W158" s="64">
        <f t="shared" si="129"/>
        <v>2.0853884259594406</v>
      </c>
      <c r="X158" s="29">
        <f>'2.6 Fert x3 '!D32</f>
        <v>199.71</v>
      </c>
      <c r="Y158" s="35">
        <f t="shared" si="136"/>
        <v>0.33000000000001251</v>
      </c>
      <c r="Z158" s="29">
        <f>'2.6 Fert x3 '!F32*k</f>
        <v>2.4212999999999996</v>
      </c>
      <c r="AA158" s="29">
        <f>'2.6 Fert x3 '!G32*k</f>
        <v>1.8962999999999999</v>
      </c>
      <c r="AB158" s="29">
        <f>'2.6 Fert x3 '!H32*k</f>
        <v>0.15539999999999998</v>
      </c>
      <c r="AC158" s="29">
        <f>'2.6 Fert x3 '!I32/2</f>
        <v>0.30499999999999999</v>
      </c>
      <c r="AD158" s="68">
        <f t="shared" si="137"/>
        <v>1.1113766999999999</v>
      </c>
      <c r="AE158" s="348">
        <f t="shared" si="130"/>
        <v>1.3138124999999998</v>
      </c>
      <c r="AF158" s="68">
        <f t="shared" si="138"/>
        <v>4.9394519999999997E-2</v>
      </c>
      <c r="AG158" s="36">
        <f t="shared" si="139"/>
        <v>1.1113766999999999</v>
      </c>
      <c r="AH158" s="33">
        <f t="shared" si="131"/>
        <v>8.5373484471277017</v>
      </c>
      <c r="AI158" s="33">
        <f t="shared" si="140"/>
        <v>7.1469169476525707E-3</v>
      </c>
      <c r="AJ158" s="36">
        <f t="shared" si="141"/>
        <v>1.3138124999999998</v>
      </c>
      <c r="AK158" s="33">
        <f t="shared" si="132"/>
        <v>1.5979436759092538</v>
      </c>
      <c r="AL158" s="33">
        <f t="shared" si="142"/>
        <v>-9.3449739462763137E-3</v>
      </c>
      <c r="AM158" s="60">
        <f t="shared" si="143"/>
        <v>4.9394519999999997E-2</v>
      </c>
      <c r="AN158" s="60">
        <f t="shared" si="144"/>
        <v>5.9530624233390894E-2</v>
      </c>
      <c r="AO158" s="60">
        <f t="shared" si="145"/>
        <v>2.192159927435898E-3</v>
      </c>
      <c r="AP158" s="34">
        <f t="shared" si="133"/>
        <v>2.0067599999999999</v>
      </c>
      <c r="AQ158" s="34">
        <f t="shared" si="146"/>
        <v>2.3367541029288246</v>
      </c>
      <c r="AR158" s="10">
        <f t="shared" si="147"/>
        <v>1.5306751046542293</v>
      </c>
      <c r="AS158" s="10">
        <f t="shared" si="148"/>
        <v>1.7151775115497572</v>
      </c>
      <c r="AT158" s="10">
        <f t="shared" si="149"/>
        <v>0.18450240689552788</v>
      </c>
      <c r="AU158" s="10">
        <f>SUM(AT$131:AT158)*5</f>
        <v>3.8587351971030777</v>
      </c>
      <c r="AV158" s="10"/>
      <c r="AW158" s="10"/>
      <c r="AX158" s="10"/>
      <c r="AY158" s="10"/>
      <c r="AZ158" s="10"/>
      <c r="BA158" s="11"/>
    </row>
    <row r="159" spans="1:53" x14ac:dyDescent="0.25">
      <c r="A159" s="4">
        <v>145</v>
      </c>
      <c r="B159" s="18">
        <f t="shared" si="125"/>
        <v>2168</v>
      </c>
      <c r="C159" s="39">
        <f t="shared" si="121"/>
        <v>199.4</v>
      </c>
      <c r="D159" s="22">
        <f t="shared" si="134"/>
        <v>0.36000000000001364</v>
      </c>
      <c r="E159" s="64">
        <f t="shared" si="151"/>
        <v>2.4653999999999998</v>
      </c>
      <c r="F159" s="64">
        <f t="shared" si="151"/>
        <v>1.8416999999999999</v>
      </c>
      <c r="G159" s="64">
        <f t="shared" si="151"/>
        <v>0.15329999999999999</v>
      </c>
      <c r="H159" s="64">
        <f t="shared" si="151"/>
        <v>0.17499999999999999</v>
      </c>
      <c r="I159" s="64"/>
      <c r="J159" s="64">
        <f t="shared" si="151"/>
        <v>1.1316185999999999</v>
      </c>
      <c r="K159" s="64">
        <f t="shared" si="151"/>
        <v>1.3038689999999999</v>
      </c>
      <c r="L159" s="64">
        <f t="shared" si="151"/>
        <v>5.0294159999999997E-2</v>
      </c>
      <c r="M159" s="64">
        <f t="shared" si="126"/>
        <v>1.1316185999999999</v>
      </c>
      <c r="N159" s="64">
        <f t="shared" si="122"/>
        <v>8.5224636064140498</v>
      </c>
      <c r="O159" s="64">
        <f t="shared" si="127"/>
        <v>3.2612105508180278E-2</v>
      </c>
      <c r="P159" s="64">
        <f t="shared" si="127"/>
        <v>1.3038689999999999</v>
      </c>
      <c r="Q159" s="64">
        <f t="shared" si="123"/>
        <v>1.583967321996141</v>
      </c>
      <c r="R159" s="64">
        <f t="shared" si="128"/>
        <v>-5.0806106341427792E-4</v>
      </c>
      <c r="S159" s="64">
        <f t="shared" si="128"/>
        <v>5.0294159999999997E-2</v>
      </c>
      <c r="T159" s="64">
        <f t="shared" si="124"/>
        <v>6.0774079839897112E-2</v>
      </c>
      <c r="U159" s="64">
        <f t="shared" si="129"/>
        <v>1.4907007592356164E-3</v>
      </c>
      <c r="V159" s="64">
        <f t="shared" si="129"/>
        <v>1.9468679999999998</v>
      </c>
      <c r="W159" s="64">
        <f t="shared" si="129"/>
        <v>2.340462745204015</v>
      </c>
      <c r="X159" s="29">
        <f>'2.6 Fert x3 '!D33</f>
        <v>199.97</v>
      </c>
      <c r="Y159" s="35">
        <f t="shared" si="136"/>
        <v>0.25999999999999091</v>
      </c>
      <c r="Z159" s="29">
        <f>'2.6 Fert x3 '!F33*k</f>
        <v>2.4297</v>
      </c>
      <c r="AA159" s="29">
        <f>'2.6 Fert x3 '!G33*k</f>
        <v>1.9572000000000001</v>
      </c>
      <c r="AB159" s="29">
        <f>'2.6 Fert x3 '!H33*k</f>
        <v>0.1575</v>
      </c>
      <c r="AC159" s="29">
        <f>'2.6 Fert x3 '!I33/2</f>
        <v>0.26</v>
      </c>
      <c r="AD159" s="68">
        <f t="shared" si="137"/>
        <v>1.1152323</v>
      </c>
      <c r="AE159" s="348">
        <f t="shared" si="130"/>
        <v>1.3390124999999999</v>
      </c>
      <c r="AF159" s="68">
        <f t="shared" si="138"/>
        <v>4.956588E-2</v>
      </c>
      <c r="AG159" s="36">
        <f t="shared" si="139"/>
        <v>1.1152323</v>
      </c>
      <c r="AH159" s="33">
        <f t="shared" si="131"/>
        <v>8.547425799702312</v>
      </c>
      <c r="AI159" s="33">
        <f t="shared" si="140"/>
        <v>1.0077352574610288E-2</v>
      </c>
      <c r="AJ159" s="36">
        <f t="shared" si="141"/>
        <v>1.3390124999999999</v>
      </c>
      <c r="AK159" s="33">
        <f t="shared" si="132"/>
        <v>1.621491702297398</v>
      </c>
      <c r="AL159" s="33">
        <f t="shared" si="142"/>
        <v>2.3548026388144239E-2</v>
      </c>
      <c r="AM159" s="60">
        <f t="shared" si="143"/>
        <v>4.956588E-2</v>
      </c>
      <c r="AN159" s="60">
        <f t="shared" si="144"/>
        <v>6.0089507020924728E-2</v>
      </c>
      <c r="AO159" s="60">
        <f t="shared" si="145"/>
        <v>5.5888278753383341E-4</v>
      </c>
      <c r="AP159" s="34">
        <f t="shared" si="133"/>
        <v>2.0178479999999999</v>
      </c>
      <c r="AQ159" s="34">
        <f t="shared" si="146"/>
        <v>2.3120322617502791</v>
      </c>
      <c r="AR159" s="10">
        <f t="shared" si="147"/>
        <v>1.7178996549797472</v>
      </c>
      <c r="AS159" s="10">
        <f t="shared" si="148"/>
        <v>1.6970316801247047</v>
      </c>
      <c r="AT159" s="10">
        <f t="shared" si="149"/>
        <v>-2.0867974855042437E-2</v>
      </c>
      <c r="AU159" s="10">
        <f>SUM(AT$131:AT159)*5</f>
        <v>3.7543953228278655</v>
      </c>
      <c r="AV159" s="10"/>
      <c r="AW159" s="10"/>
      <c r="AX159" s="10"/>
      <c r="AY159" s="10"/>
      <c r="AZ159" s="10"/>
      <c r="BA159" s="11"/>
    </row>
    <row r="160" spans="1:53" x14ac:dyDescent="0.25">
      <c r="A160" s="4">
        <v>150</v>
      </c>
      <c r="B160" s="18">
        <f t="shared" si="125"/>
        <v>2173</v>
      </c>
      <c r="C160" s="39">
        <f t="shared" si="121"/>
        <v>199.67</v>
      </c>
      <c r="D160" s="22">
        <f t="shared" si="134"/>
        <v>0.26999999999998181</v>
      </c>
      <c r="E160" s="64">
        <f t="shared" si="151"/>
        <v>2.4780000000000002</v>
      </c>
      <c r="F160" s="64">
        <f t="shared" si="151"/>
        <v>1.8648</v>
      </c>
      <c r="G160" s="64">
        <f t="shared" si="151"/>
        <v>0.15539999999999998</v>
      </c>
      <c r="H160" s="64">
        <f t="shared" si="151"/>
        <v>0.14000000000000001</v>
      </c>
      <c r="I160" s="64"/>
      <c r="J160" s="64">
        <f t="shared" si="151"/>
        <v>1.1374020000000002</v>
      </c>
      <c r="K160" s="64">
        <f t="shared" si="151"/>
        <v>1.315734</v>
      </c>
      <c r="L160" s="64">
        <f t="shared" si="151"/>
        <v>5.0551200000000004E-2</v>
      </c>
      <c r="M160" s="64">
        <f t="shared" si="126"/>
        <v>1.1374020000000002</v>
      </c>
      <c r="N160" s="64">
        <f t="shared" si="122"/>
        <v>8.5566374932344686</v>
      </c>
      <c r="O160" s="64">
        <f t="shared" si="127"/>
        <v>3.4173886820418886E-2</v>
      </c>
      <c r="P160" s="64">
        <f t="shared" si="127"/>
        <v>1.315734</v>
      </c>
      <c r="Q160" s="64">
        <f t="shared" si="123"/>
        <v>1.5957425086403418</v>
      </c>
      <c r="R160" s="64">
        <f t="shared" si="128"/>
        <v>1.1775186644200852E-2</v>
      </c>
      <c r="S160" s="64">
        <f t="shared" si="128"/>
        <v>5.0551200000000004E-2</v>
      </c>
      <c r="T160" s="64">
        <f t="shared" si="124"/>
        <v>6.1294640993790978E-2</v>
      </c>
      <c r="U160" s="64">
        <f t="shared" si="129"/>
        <v>5.2056115389386565E-4</v>
      </c>
      <c r="V160" s="64">
        <f t="shared" si="129"/>
        <v>1.9480440000000001</v>
      </c>
      <c r="W160" s="64">
        <f t="shared" si="129"/>
        <v>2.2645136346184955</v>
      </c>
      <c r="X160" s="29">
        <f>'2.6 Fert x3 '!D34</f>
        <v>200.14</v>
      </c>
      <c r="Y160" s="35">
        <f t="shared" si="136"/>
        <v>0.16999999999998749</v>
      </c>
      <c r="Z160" s="29">
        <f>'2.6 Fert x3 '!F34*k</f>
        <v>2.3940000000000001</v>
      </c>
      <c r="AA160" s="29">
        <f>'2.6 Fert x3 '!G34*k</f>
        <v>1.9530000000000001</v>
      </c>
      <c r="AB160" s="29">
        <f>'2.6 Fert x3 '!H34*k</f>
        <v>0.1575</v>
      </c>
      <c r="AC160" s="29">
        <f>'2.6 Fert x3 '!I34/2</f>
        <v>0.245</v>
      </c>
      <c r="AD160" s="68">
        <f t="shared" si="137"/>
        <v>1.0988460000000002</v>
      </c>
      <c r="AE160" s="348">
        <f t="shared" si="130"/>
        <v>1.32867</v>
      </c>
      <c r="AF160" s="68">
        <f t="shared" si="138"/>
        <v>4.8837600000000009E-2</v>
      </c>
      <c r="AG160" s="36">
        <f t="shared" si="139"/>
        <v>1.0988460000000002</v>
      </c>
      <c r="AH160" s="33">
        <f t="shared" si="131"/>
        <v>8.539812344662673</v>
      </c>
      <c r="AI160" s="33">
        <f t="shared" si="140"/>
        <v>-7.61345503963895E-3</v>
      </c>
      <c r="AJ160" s="36">
        <f t="shared" si="141"/>
        <v>1.32867</v>
      </c>
      <c r="AK160" s="33">
        <f t="shared" si="132"/>
        <v>1.6153119445830522</v>
      </c>
      <c r="AL160" s="33">
        <f t="shared" si="142"/>
        <v>-6.1797577143458682E-3</v>
      </c>
      <c r="AM160" s="60">
        <f t="shared" si="143"/>
        <v>4.8837600000000009E-2</v>
      </c>
      <c r="AN160" s="60">
        <f t="shared" si="144"/>
        <v>5.9460024473163141E-2</v>
      </c>
      <c r="AO160" s="60">
        <f t="shared" si="145"/>
        <v>-6.2948254776158674E-4</v>
      </c>
      <c r="AP160" s="34">
        <f t="shared" si="133"/>
        <v>1.9947900000000001</v>
      </c>
      <c r="AQ160" s="34">
        <f t="shared" si="146"/>
        <v>2.150367304698241</v>
      </c>
      <c r="AR160" s="10">
        <f t="shared" si="147"/>
        <v>1.6621530078099755</v>
      </c>
      <c r="AS160" s="10">
        <f t="shared" si="148"/>
        <v>1.5783696016485087</v>
      </c>
      <c r="AT160" s="10">
        <f t="shared" si="149"/>
        <v>-8.3783406161466845E-2</v>
      </c>
      <c r="AU160" s="10">
        <f>SUM(AT$131:AT160)*5</f>
        <v>3.335478292020531</v>
      </c>
      <c r="AV160" s="10"/>
      <c r="AW160" s="10"/>
      <c r="AX160" s="10"/>
      <c r="AY160" s="10"/>
      <c r="AZ160" s="10"/>
      <c r="BA160" s="11"/>
    </row>
    <row r="161" spans="1:53" x14ac:dyDescent="0.25">
      <c r="L161" s="1"/>
    </row>
    <row r="162" spans="1:53" x14ac:dyDescent="0.25">
      <c r="L162" s="1"/>
    </row>
    <row r="163" spans="1:53" ht="18.75" x14ac:dyDescent="0.3">
      <c r="C163" s="361" t="s">
        <v>19</v>
      </c>
      <c r="D163" s="361"/>
      <c r="E163" s="361"/>
      <c r="F163" s="361"/>
      <c r="G163" s="361"/>
      <c r="H163" s="361"/>
      <c r="I163" s="361"/>
      <c r="J163" s="361"/>
      <c r="K163" s="361"/>
      <c r="L163" s="361"/>
      <c r="M163" s="361"/>
      <c r="N163" s="361"/>
      <c r="O163" s="361"/>
      <c r="P163" s="361"/>
      <c r="Q163" s="361"/>
      <c r="R163" s="361"/>
      <c r="S163" s="361"/>
      <c r="T163" s="361"/>
      <c r="U163" s="361"/>
      <c r="V163" s="361"/>
      <c r="W163" s="361"/>
      <c r="X163" s="364" t="s">
        <v>264</v>
      </c>
      <c r="Y163" s="364"/>
      <c r="Z163" s="364"/>
      <c r="AA163" s="364"/>
      <c r="AB163" s="364"/>
      <c r="AC163" s="364"/>
      <c r="AD163" s="364"/>
      <c r="AE163" s="364"/>
      <c r="AF163" s="364"/>
      <c r="AG163" s="364"/>
      <c r="AH163" s="364"/>
      <c r="AI163" s="364"/>
      <c r="AJ163" s="364"/>
      <c r="AK163" s="364"/>
      <c r="AL163" s="364"/>
      <c r="AM163" s="364"/>
      <c r="AN163" s="364"/>
      <c r="AO163" s="364"/>
      <c r="AP163" s="364"/>
      <c r="AQ163" s="364"/>
      <c r="AR163" s="37"/>
      <c r="AS163" s="37"/>
      <c r="AT163" s="37"/>
      <c r="AU163" s="38"/>
      <c r="AV163" s="38"/>
      <c r="AW163" s="38"/>
      <c r="AX163" s="38"/>
      <c r="AY163" s="38"/>
      <c r="AZ163" s="38"/>
    </row>
    <row r="164" spans="1:53" ht="135" x14ac:dyDescent="0.25">
      <c r="A164" s="13" t="s">
        <v>4</v>
      </c>
      <c r="B164" s="14" t="s">
        <v>0</v>
      </c>
      <c r="C164" s="58" t="s">
        <v>7</v>
      </c>
      <c r="D164" s="5" t="s">
        <v>6</v>
      </c>
      <c r="E164" s="21" t="s">
        <v>41</v>
      </c>
      <c r="F164" s="58" t="s">
        <v>42</v>
      </c>
      <c r="G164" s="58" t="s">
        <v>43</v>
      </c>
      <c r="H164" s="58" t="s">
        <v>408</v>
      </c>
      <c r="I164" s="58"/>
      <c r="J164" s="58" t="s">
        <v>39</v>
      </c>
      <c r="K164" s="58" t="s">
        <v>40</v>
      </c>
      <c r="L164" s="58" t="s">
        <v>44</v>
      </c>
      <c r="M164" s="58" t="s">
        <v>36</v>
      </c>
      <c r="N164" s="15" t="s">
        <v>8</v>
      </c>
      <c r="O164" s="5" t="s">
        <v>11</v>
      </c>
      <c r="P164" s="5" t="s">
        <v>38</v>
      </c>
      <c r="Q164" s="15" t="s">
        <v>33</v>
      </c>
      <c r="R164" s="5" t="s">
        <v>34</v>
      </c>
      <c r="S164" s="58" t="s">
        <v>45</v>
      </c>
      <c r="T164" s="15" t="s">
        <v>46</v>
      </c>
      <c r="U164" s="5" t="s">
        <v>32</v>
      </c>
      <c r="V164" s="5" t="s">
        <v>24</v>
      </c>
      <c r="W164" s="5" t="s">
        <v>1</v>
      </c>
      <c r="X164" s="26" t="s">
        <v>5</v>
      </c>
      <c r="Y164" s="26" t="s">
        <v>6</v>
      </c>
      <c r="Z164" s="27" t="s">
        <v>41</v>
      </c>
      <c r="AA164" s="59" t="s">
        <v>42</v>
      </c>
      <c r="AB164" s="59" t="s">
        <v>43</v>
      </c>
      <c r="AC164" s="59" t="s">
        <v>408</v>
      </c>
      <c r="AD164" s="59" t="s">
        <v>39</v>
      </c>
      <c r="AE164" s="59" t="s">
        <v>40</v>
      </c>
      <c r="AF164" s="59" t="s">
        <v>44</v>
      </c>
      <c r="AG164" s="67" t="s">
        <v>36</v>
      </c>
      <c r="AH164" s="26" t="s">
        <v>8</v>
      </c>
      <c r="AI164" s="28" t="s">
        <v>11</v>
      </c>
      <c r="AJ164" s="28" t="s">
        <v>38</v>
      </c>
      <c r="AK164" s="26" t="s">
        <v>33</v>
      </c>
      <c r="AL164" s="28" t="s">
        <v>34</v>
      </c>
      <c r="AM164" s="28" t="s">
        <v>47</v>
      </c>
      <c r="AN164" s="26" t="s">
        <v>46</v>
      </c>
      <c r="AO164" s="28" t="s">
        <v>32</v>
      </c>
      <c r="AP164" s="28" t="s">
        <v>24</v>
      </c>
      <c r="AQ164" s="26" t="s">
        <v>1</v>
      </c>
      <c r="AR164" s="6" t="str">
        <f>"Climate benefit " &amp;C163 &amp; " ton CO2/ha"</f>
        <v>Climate benefit BAU 95% ton CO2/ha</v>
      </c>
      <c r="AS164" s="6" t="str">
        <f>"Climate benefit "&amp;AU163 &amp; " ton CO2/ha"</f>
        <v>Climate benefit  ton CO2/ha</v>
      </c>
      <c r="AT164" s="6" t="str">
        <f>"Diff "&amp;C163&amp;" and "&amp;AU163 &amp; " ton CO2/ha/year"</f>
        <v>Diff BAU 95% and  ton CO2/ha/year</v>
      </c>
      <c r="AU164" s="16" t="s">
        <v>12</v>
      </c>
      <c r="AV164" s="16"/>
      <c r="AW164" s="16"/>
      <c r="AX164" s="6"/>
    </row>
    <row r="165" spans="1:53" x14ac:dyDescent="0.25">
      <c r="A165" s="4">
        <v>0</v>
      </c>
      <c r="B165" s="4">
        <v>2023</v>
      </c>
      <c r="C165" s="39">
        <f t="shared" ref="C165:C195" si="152">C24</f>
        <v>187.18</v>
      </c>
      <c r="D165" s="17"/>
      <c r="E165" s="17"/>
      <c r="F165" s="17"/>
      <c r="G165" s="17"/>
      <c r="H165" s="17"/>
      <c r="I165" s="17"/>
      <c r="J165" s="17"/>
      <c r="K165" s="17"/>
      <c r="L165" s="17"/>
      <c r="M165" s="17"/>
      <c r="N165" s="66">
        <f t="shared" ref="N165:N195" si="153">N24</f>
        <v>15</v>
      </c>
      <c r="O165" s="8"/>
      <c r="P165" s="8"/>
      <c r="Q165" s="66">
        <f t="shared" ref="Q165:Q195" si="154">Q24</f>
        <v>1.5</v>
      </c>
      <c r="R165" s="8"/>
      <c r="S165" s="8"/>
      <c r="T165" s="66">
        <f t="shared" ref="T165:T195" si="155">T24</f>
        <v>0.05</v>
      </c>
      <c r="U165" s="8"/>
      <c r="V165" s="9"/>
      <c r="W165" s="9"/>
      <c r="X165" s="29">
        <f>'2.7 Fert x7 '!D4</f>
        <v>187.39</v>
      </c>
      <c r="Y165" s="29"/>
      <c r="Z165" s="29"/>
      <c r="AA165" s="29"/>
      <c r="AB165" s="29"/>
      <c r="AC165" s="29"/>
      <c r="AD165" s="31"/>
      <c r="AE165" s="31"/>
      <c r="AF165" s="31"/>
      <c r="AG165" s="31"/>
      <c r="AH165" s="32">
        <f>AH24</f>
        <v>15</v>
      </c>
      <c r="AI165" s="33"/>
      <c r="AJ165" s="33"/>
      <c r="AK165" s="32">
        <f>AK24</f>
        <v>1.5</v>
      </c>
      <c r="AL165" s="33"/>
      <c r="AM165" s="33"/>
      <c r="AN165" s="32">
        <f>AN24</f>
        <v>0.05</v>
      </c>
      <c r="AO165" s="33"/>
      <c r="AP165" s="34"/>
      <c r="AQ165" s="34"/>
      <c r="AT165">
        <v>0</v>
      </c>
      <c r="AU165">
        <v>0</v>
      </c>
    </row>
    <row r="166" spans="1:53" x14ac:dyDescent="0.25">
      <c r="A166" s="4">
        <v>5</v>
      </c>
      <c r="B166" s="18">
        <f t="shared" ref="B166:B195" si="156">B165+5</f>
        <v>2028</v>
      </c>
      <c r="C166" s="39">
        <f t="shared" si="152"/>
        <v>187.12</v>
      </c>
      <c r="D166" s="8">
        <f>C166-C165</f>
        <v>-6.0000000000002274E-2</v>
      </c>
      <c r="E166" s="64">
        <f t="shared" ref="E166:M175" si="157">E25</f>
        <v>2.4842999999999997</v>
      </c>
      <c r="F166" s="64">
        <f t="shared" si="157"/>
        <v>1.6463999999999999</v>
      </c>
      <c r="G166" s="64">
        <f t="shared" si="157"/>
        <v>0.14280000000000001</v>
      </c>
      <c r="H166" s="64">
        <f t="shared" si="157"/>
        <v>0.13500000000000001</v>
      </c>
      <c r="I166" s="64"/>
      <c r="J166" s="64">
        <f t="shared" si="157"/>
        <v>1.1402937</v>
      </c>
      <c r="K166" s="64">
        <f t="shared" si="157"/>
        <v>1.2342854999999999</v>
      </c>
      <c r="L166" s="64">
        <f t="shared" si="157"/>
        <v>5.0679719999999998E-2</v>
      </c>
      <c r="M166" s="64">
        <f t="shared" si="157"/>
        <v>1.1402937</v>
      </c>
      <c r="N166" s="64">
        <f t="shared" si="153"/>
        <v>14.198552149441863</v>
      </c>
      <c r="O166" s="64">
        <f t="shared" ref="O166:P195" si="158">O25</f>
        <v>-0.80144785055813728</v>
      </c>
      <c r="P166" s="64">
        <f t="shared" si="158"/>
        <v>1.2342854999999999</v>
      </c>
      <c r="Q166" s="64">
        <f t="shared" si="154"/>
        <v>1.4994505429449552</v>
      </c>
      <c r="R166" s="64">
        <f t="shared" ref="R166:S195" si="159">R25</f>
        <v>-5.49457055044833E-4</v>
      </c>
      <c r="S166" s="64">
        <f t="shared" si="159"/>
        <v>5.0679719999999998E-2</v>
      </c>
      <c r="T166" s="64">
        <f t="shared" si="155"/>
        <v>5.9518554764831845E-2</v>
      </c>
      <c r="U166" s="64">
        <f t="shared" ref="U166:W195" si="160">U25</f>
        <v>9.5185547648318422E-3</v>
      </c>
      <c r="V166" s="64">
        <f t="shared" si="160"/>
        <v>1.8515699999999995</v>
      </c>
      <c r="W166" s="64">
        <f t="shared" si="160"/>
        <v>0.99909124715164688</v>
      </c>
      <c r="X166" s="29">
        <f>'2.7 Fert x7 '!D5</f>
        <v>187.43</v>
      </c>
      <c r="Y166" s="71">
        <f>X166-X165</f>
        <v>4.0000000000020464E-2</v>
      </c>
      <c r="Z166" s="68">
        <f>'2.7 Fert x7 '!F5*k</f>
        <v>2.5367999999999999</v>
      </c>
      <c r="AA166" s="68">
        <f>'2.7 Fert x7 '!G5*k</f>
        <v>1.6820999999999999</v>
      </c>
      <c r="AB166" s="68">
        <f>'2.7 Fert x7 '!H5*k</f>
        <v>0.14699999999999999</v>
      </c>
      <c r="AC166" s="68"/>
      <c r="AD166" s="68">
        <f t="shared" ref="AD166:AD195" si="161">p*Z166</f>
        <v>1.1643912000000001</v>
      </c>
      <c r="AE166" s="348">
        <f t="shared" ref="AE166:AE195" si="162">AA166*paperpulp+Z166*(ppaperboard+papertimb)</f>
        <v>1.2607139999999999</v>
      </c>
      <c r="AF166" s="68">
        <f t="shared" ref="AF166:AF195" si="163">Z166*pboard</f>
        <v>5.175072E-2</v>
      </c>
      <c r="AG166" s="36">
        <f>AD166</f>
        <v>1.1643912000000001</v>
      </c>
      <c r="AH166" s="33">
        <f>AH165*EXP(-qsawn*5)+AG166</f>
        <v>14.222649649441863</v>
      </c>
      <c r="AI166" s="33">
        <f>AH166-AH165</f>
        <v>-0.77735035055813739</v>
      </c>
      <c r="AJ166" s="36">
        <f>AE166</f>
        <v>1.2607139999999999</v>
      </c>
      <c r="AK166" s="33">
        <f>AK165*EXP(-qpap*5)+AJ166</f>
        <v>1.5258790429449554</v>
      </c>
      <c r="AL166" s="33">
        <f>AK166-AK165</f>
        <v>2.5879042944955355E-2</v>
      </c>
      <c r="AM166" s="60">
        <f>AF166</f>
        <v>5.175072E-2</v>
      </c>
      <c r="AN166" s="60">
        <f t="shared" ref="AN166:AN195" si="164">AN165*EXP(-qpap*5)+AM166</f>
        <v>6.0589554764831847E-2</v>
      </c>
      <c r="AO166" s="60">
        <f>AN166-AN165</f>
        <v>1.0589554764831845E-2</v>
      </c>
      <c r="AP166" s="34">
        <f t="shared" ref="AP166:AP195" si="165">(AA166+Z166+AB166)*SFtot</f>
        <v>1.8336779999999999</v>
      </c>
      <c r="AQ166" s="34">
        <f>Y166+AP166+AL166+AO166+AI166</f>
        <v>1.1327962471516702</v>
      </c>
      <c r="AR166" s="10">
        <f t="shared" ref="AR166:AR195" si="166">W166*3.67/5</f>
        <v>0.73333297540930875</v>
      </c>
      <c r="AS166" s="10">
        <f>AQ166*3.67/5</f>
        <v>0.83147244540932586</v>
      </c>
      <c r="AT166" s="10">
        <f>(AS166-AR166)</f>
        <v>9.8139470000017104E-2</v>
      </c>
      <c r="AU166" s="10">
        <f>SUM(AT$166:AT166)*5</f>
        <v>0.49069735000008552</v>
      </c>
      <c r="AV166" s="10"/>
      <c r="AW166" s="10"/>
      <c r="AX166" s="10"/>
      <c r="AZ166" s="10"/>
    </row>
    <row r="167" spans="1:53" x14ac:dyDescent="0.25">
      <c r="A167" s="4">
        <v>10</v>
      </c>
      <c r="B167" s="18">
        <f t="shared" si="156"/>
        <v>2033</v>
      </c>
      <c r="C167" s="39">
        <f t="shared" si="152"/>
        <v>187.21</v>
      </c>
      <c r="D167" s="8">
        <f t="shared" ref="D167:D195" si="167">C167-C166</f>
        <v>9.0000000000003411E-2</v>
      </c>
      <c r="E167" s="64">
        <f t="shared" si="157"/>
        <v>2.3519999999999999</v>
      </c>
      <c r="F167" s="64">
        <f t="shared" si="157"/>
        <v>1.7094</v>
      </c>
      <c r="G167" s="64">
        <f t="shared" si="157"/>
        <v>0.14280000000000001</v>
      </c>
      <c r="H167" s="64">
        <f t="shared" si="157"/>
        <v>0.16</v>
      </c>
      <c r="I167" s="64"/>
      <c r="J167" s="64">
        <f t="shared" si="157"/>
        <v>1.0795680000000001</v>
      </c>
      <c r="K167" s="64">
        <f t="shared" si="157"/>
        <v>1.2258119999999999</v>
      </c>
      <c r="L167" s="64">
        <f t="shared" si="157"/>
        <v>4.7980800000000004E-2</v>
      </c>
      <c r="M167" s="64">
        <f t="shared" si="157"/>
        <v>1.0795680000000001</v>
      </c>
      <c r="N167" s="64">
        <f t="shared" si="153"/>
        <v>13.440125571686007</v>
      </c>
      <c r="O167" s="64">
        <f t="shared" si="158"/>
        <v>-0.75842657775585565</v>
      </c>
      <c r="P167" s="64">
        <f t="shared" si="158"/>
        <v>1.2258119999999999</v>
      </c>
      <c r="Q167" s="64">
        <f t="shared" si="154"/>
        <v>1.4908799117425571</v>
      </c>
      <c r="R167" s="64">
        <f t="shared" si="159"/>
        <v>-8.5706312023980935E-3</v>
      </c>
      <c r="S167" s="64">
        <f t="shared" si="159"/>
        <v>4.7980800000000004E-2</v>
      </c>
      <c r="T167" s="64">
        <f t="shared" si="155"/>
        <v>5.8502293420158877E-2</v>
      </c>
      <c r="U167" s="64">
        <f t="shared" si="160"/>
        <v>-1.0162613446729682E-3</v>
      </c>
      <c r="V167" s="64">
        <f t="shared" si="160"/>
        <v>1.832964</v>
      </c>
      <c r="W167" s="64">
        <f t="shared" si="160"/>
        <v>1.1549505296970768</v>
      </c>
      <c r="X167" s="29">
        <f>'2.7 Fert x7 '!D6</f>
        <v>187.49</v>
      </c>
      <c r="Y167" s="71">
        <f t="shared" ref="Y167:Y195" si="168">X167-X166</f>
        <v>6.0000000000002274E-2</v>
      </c>
      <c r="Z167" s="68">
        <f>'2.7 Fert x7 '!F6*k</f>
        <v>2.3708999999999998</v>
      </c>
      <c r="AA167" s="68">
        <f>'2.7 Fert x7 '!G6*k</f>
        <v>1.8123</v>
      </c>
      <c r="AB167" s="68">
        <f>'2.7 Fert x7 '!H6*k</f>
        <v>0.14909999999999998</v>
      </c>
      <c r="AC167" s="68"/>
      <c r="AD167" s="68">
        <f t="shared" si="161"/>
        <v>1.0882430999999999</v>
      </c>
      <c r="AE167" s="348">
        <f t="shared" si="162"/>
        <v>1.2695444999999999</v>
      </c>
      <c r="AF167" s="68">
        <f t="shared" si="163"/>
        <v>4.8366359999999997E-2</v>
      </c>
      <c r="AG167" s="36">
        <f t="shared" ref="AG167:AG195" si="169">AD167</f>
        <v>1.0882430999999999</v>
      </c>
      <c r="AH167" s="33">
        <f t="shared" ref="AH167:AH195" si="170">AH166*EXP(-qsawn*5)+AG167</f>
        <v>13.469778763885035</v>
      </c>
      <c r="AI167" s="33">
        <f t="shared" ref="AI167:AI195" si="171">AH167-AH166</f>
        <v>-0.75287088555682757</v>
      </c>
      <c r="AJ167" s="36">
        <f t="shared" ref="AJ167:AJ195" si="172">AE167</f>
        <v>1.2695444999999999</v>
      </c>
      <c r="AK167" s="33">
        <f t="shared" ref="AK167:AK195" si="173">AK166*EXP(-qpap*5)+AJ167</f>
        <v>1.5392843546342041</v>
      </c>
      <c r="AL167" s="33">
        <f t="shared" ref="AL167:AL195" si="174">AK167-AK166</f>
        <v>1.3405311689248744E-2</v>
      </c>
      <c r="AM167" s="60">
        <f t="shared" ref="AM167:AM195" si="175">AF167</f>
        <v>4.8366359999999997E-2</v>
      </c>
      <c r="AN167" s="60">
        <f t="shared" si="164"/>
        <v>5.9077181260821572E-2</v>
      </c>
      <c r="AO167" s="60">
        <f t="shared" ref="AO167:AO195" si="176">AN167-AN166</f>
        <v>-1.5123735040102754E-3</v>
      </c>
      <c r="AP167" s="34">
        <f t="shared" si="165"/>
        <v>1.8195659999999996</v>
      </c>
      <c r="AQ167" s="34">
        <f t="shared" ref="AQ167:AQ195" si="177">Y167+AP167+AL167+AO167+AI167</f>
        <v>1.1385880526284127</v>
      </c>
      <c r="AR167" s="10">
        <f t="shared" si="166"/>
        <v>0.84773368879765432</v>
      </c>
      <c r="AS167" s="10">
        <f t="shared" ref="AS167:AS195" si="178">AQ167*3.67/5</f>
        <v>0.83572363062925492</v>
      </c>
      <c r="AT167" s="10">
        <f t="shared" ref="AT167:AT195" si="179">(AS167-AR167)</f>
        <v>-1.2010058168399396E-2</v>
      </c>
      <c r="AU167" s="10">
        <f>SUM(AT$166:AT167)*5</f>
        <v>0.43064705915808854</v>
      </c>
      <c r="AV167" s="10"/>
      <c r="AW167" s="10"/>
      <c r="AX167" s="10"/>
      <c r="AZ167" s="10"/>
    </row>
    <row r="168" spans="1:53" x14ac:dyDescent="0.25">
      <c r="A168" s="4">
        <v>15</v>
      </c>
      <c r="B168" s="18">
        <f t="shared" si="156"/>
        <v>2038</v>
      </c>
      <c r="C168" s="39">
        <f t="shared" si="152"/>
        <v>187.3</v>
      </c>
      <c r="D168" s="8">
        <f t="shared" si="167"/>
        <v>9.0000000000003411E-2</v>
      </c>
      <c r="E168" s="64">
        <f t="shared" si="157"/>
        <v>2.1923999999999997</v>
      </c>
      <c r="F168" s="64">
        <f t="shared" si="157"/>
        <v>1.6862999999999999</v>
      </c>
      <c r="G168" s="64">
        <f t="shared" si="157"/>
        <v>0.1386</v>
      </c>
      <c r="H168" s="64">
        <f t="shared" si="157"/>
        <v>0.12</v>
      </c>
      <c r="I168" s="64"/>
      <c r="J168" s="64">
        <f t="shared" si="157"/>
        <v>1.0063115999999999</v>
      </c>
      <c r="K168" s="64">
        <f t="shared" si="157"/>
        <v>1.1779319999999998</v>
      </c>
      <c r="L168" s="64">
        <f t="shared" si="157"/>
        <v>4.4724959999999994E-2</v>
      </c>
      <c r="M168" s="64">
        <f t="shared" si="157"/>
        <v>1.0063115999999999</v>
      </c>
      <c r="N168" s="64">
        <f t="shared" si="153"/>
        <v>12.706620487201896</v>
      </c>
      <c r="O168" s="64">
        <f t="shared" si="158"/>
        <v>-0.73350508448411134</v>
      </c>
      <c r="P168" s="64">
        <f t="shared" si="158"/>
        <v>1.1779319999999998</v>
      </c>
      <c r="Q168" s="64">
        <f t="shared" si="154"/>
        <v>1.4414848238819906</v>
      </c>
      <c r="R168" s="64">
        <f t="shared" si="159"/>
        <v>-4.9395087860566456E-2</v>
      </c>
      <c r="S168" s="64">
        <f t="shared" si="159"/>
        <v>4.4724959999999994E-2</v>
      </c>
      <c r="T168" s="64">
        <f t="shared" si="155"/>
        <v>5.5066802098089868E-2</v>
      </c>
      <c r="U168" s="64">
        <f t="shared" si="160"/>
        <v>-3.4354913220690092E-3</v>
      </c>
      <c r="V168" s="64">
        <f t="shared" si="160"/>
        <v>1.7376659999999999</v>
      </c>
      <c r="W168" s="64">
        <f t="shared" si="160"/>
        <v>1.0413303363332564</v>
      </c>
      <c r="X168" s="29">
        <f>'2.7 Fert x7 '!D7</f>
        <v>187.53</v>
      </c>
      <c r="Y168" s="71">
        <f t="shared" si="168"/>
        <v>3.9999999999992042E-2</v>
      </c>
      <c r="Z168" s="68">
        <f>'2.7 Fert x7 '!F7*k</f>
        <v>2.1902999999999997</v>
      </c>
      <c r="AA168" s="68">
        <f>'2.7 Fert x7 '!G7*k</f>
        <v>1.7661</v>
      </c>
      <c r="AB168" s="68">
        <f>'2.7 Fert x7 '!H7*k</f>
        <v>0.14280000000000001</v>
      </c>
      <c r="AC168" s="68"/>
      <c r="AD168" s="68">
        <f t="shared" si="161"/>
        <v>1.0053477</v>
      </c>
      <c r="AE168" s="348">
        <f t="shared" si="162"/>
        <v>1.2077415</v>
      </c>
      <c r="AF168" s="68">
        <f t="shared" si="163"/>
        <v>4.4682119999999999E-2</v>
      </c>
      <c r="AG168" s="36">
        <f t="shared" si="169"/>
        <v>1.0053477</v>
      </c>
      <c r="AH168" s="33">
        <f t="shared" si="170"/>
        <v>12.731471190374288</v>
      </c>
      <c r="AI168" s="33">
        <f t="shared" si="171"/>
        <v>-0.73830757351074716</v>
      </c>
      <c r="AJ168" s="36">
        <f t="shared" si="172"/>
        <v>1.2077415</v>
      </c>
      <c r="AK168" s="33">
        <f t="shared" si="173"/>
        <v>1.479851101334051</v>
      </c>
      <c r="AL168" s="33">
        <f t="shared" si="174"/>
        <v>-5.9433253300153144E-2</v>
      </c>
      <c r="AM168" s="60">
        <f t="shared" si="175"/>
        <v>4.4682119999999999E-2</v>
      </c>
      <c r="AN168" s="60">
        <f t="shared" si="164"/>
        <v>5.5125588870728437E-2</v>
      </c>
      <c r="AO168" s="60">
        <f t="shared" si="176"/>
        <v>-3.9515923900931352E-3</v>
      </c>
      <c r="AP168" s="34">
        <f t="shared" si="165"/>
        <v>1.7216639999999999</v>
      </c>
      <c r="AQ168" s="34">
        <f t="shared" si="177"/>
        <v>0.95997158079899836</v>
      </c>
      <c r="AR168" s="10">
        <f t="shared" si="166"/>
        <v>0.76433646686861023</v>
      </c>
      <c r="AS168" s="10">
        <f t="shared" si="178"/>
        <v>0.70461914030646478</v>
      </c>
      <c r="AT168" s="10">
        <f t="shared" si="179"/>
        <v>-5.9717326562145456E-2</v>
      </c>
      <c r="AU168" s="10">
        <f>SUM(AT$166:AT168)*5</f>
        <v>0.13206042634736126</v>
      </c>
      <c r="AV168" s="10"/>
      <c r="AW168" s="10"/>
      <c r="AX168" s="10"/>
      <c r="AZ168" s="10"/>
    </row>
    <row r="169" spans="1:53" x14ac:dyDescent="0.25">
      <c r="A169" s="4">
        <v>20</v>
      </c>
      <c r="B169" s="18">
        <f t="shared" si="156"/>
        <v>2043</v>
      </c>
      <c r="C169" s="39">
        <f t="shared" si="152"/>
        <v>187.56</v>
      </c>
      <c r="D169" s="8">
        <f t="shared" si="167"/>
        <v>0.25999999999999091</v>
      </c>
      <c r="E169" s="64">
        <f t="shared" si="157"/>
        <v>2.0055000000000001</v>
      </c>
      <c r="F169" s="64">
        <f t="shared" si="157"/>
        <v>1.8837000000000002</v>
      </c>
      <c r="G169" s="64">
        <f t="shared" si="157"/>
        <v>0.14489999999999997</v>
      </c>
      <c r="H169" s="64">
        <f t="shared" si="157"/>
        <v>0.13500000000000001</v>
      </c>
      <c r="I169" s="64"/>
      <c r="J169" s="64">
        <f t="shared" si="157"/>
        <v>0.92052450000000008</v>
      </c>
      <c r="K169" s="64">
        <f t="shared" si="157"/>
        <v>1.2071535</v>
      </c>
      <c r="L169" s="64">
        <f t="shared" si="157"/>
        <v>4.0912200000000003E-2</v>
      </c>
      <c r="M169" s="64">
        <f t="shared" si="157"/>
        <v>0.92052450000000008</v>
      </c>
      <c r="N169" s="64">
        <f t="shared" si="153"/>
        <v>11.982280122723683</v>
      </c>
      <c r="O169" s="64">
        <f t="shared" si="158"/>
        <v>-0.72434036447821271</v>
      </c>
      <c r="P169" s="64">
        <f t="shared" si="158"/>
        <v>1.2071535</v>
      </c>
      <c r="Q169" s="64">
        <f t="shared" si="154"/>
        <v>1.461974423486113</v>
      </c>
      <c r="R169" s="64">
        <f t="shared" si="159"/>
        <v>2.0489599604122333E-2</v>
      </c>
      <c r="S169" s="64">
        <f t="shared" si="159"/>
        <v>4.0912200000000003E-2</v>
      </c>
      <c r="T169" s="64">
        <f t="shared" si="155"/>
        <v>5.064672729545424E-2</v>
      </c>
      <c r="U169" s="64">
        <f t="shared" si="160"/>
        <v>-4.4200748026356276E-3</v>
      </c>
      <c r="V169" s="64">
        <f t="shared" si="160"/>
        <v>1.7510220000000001</v>
      </c>
      <c r="W169" s="64">
        <f t="shared" si="160"/>
        <v>1.3027511603232647</v>
      </c>
      <c r="X169" s="29">
        <f>'2.7 Fert x7 '!D8</f>
        <v>187.86</v>
      </c>
      <c r="Y169" s="71">
        <f t="shared" si="168"/>
        <v>0.33000000000001251</v>
      </c>
      <c r="Z169" s="68">
        <f>'2.7 Fert x7 '!F8*k</f>
        <v>2.1062999999999996</v>
      </c>
      <c r="AA169" s="68">
        <f>'2.7 Fert x7 '!G8*k</f>
        <v>1.89</v>
      </c>
      <c r="AB169" s="68">
        <f>'2.7 Fert x7 '!H8*k</f>
        <v>0.14699999999999999</v>
      </c>
      <c r="AC169" s="68"/>
      <c r="AD169" s="68">
        <f t="shared" si="161"/>
        <v>0.96679169999999981</v>
      </c>
      <c r="AE169" s="348">
        <f t="shared" si="162"/>
        <v>1.2342434999999998</v>
      </c>
      <c r="AF169" s="68">
        <f t="shared" si="163"/>
        <v>4.2968519999999996E-2</v>
      </c>
      <c r="AG169" s="36">
        <f t="shared" si="169"/>
        <v>0.96679169999999981</v>
      </c>
      <c r="AH169" s="33">
        <f t="shared" si="170"/>
        <v>12.050181116368712</v>
      </c>
      <c r="AI169" s="33">
        <f t="shared" si="171"/>
        <v>-0.68129007400557562</v>
      </c>
      <c r="AJ169" s="36">
        <f t="shared" si="172"/>
        <v>1.2342434999999998</v>
      </c>
      <c r="AK169" s="33">
        <f t="shared" si="173"/>
        <v>1.4958466872249219</v>
      </c>
      <c r="AL169" s="33">
        <f t="shared" si="174"/>
        <v>1.5995585890870911E-2</v>
      </c>
      <c r="AM169" s="60">
        <f t="shared" si="175"/>
        <v>4.2968519999999996E-2</v>
      </c>
      <c r="AN169" s="60">
        <f t="shared" si="164"/>
        <v>5.2713439426848432E-2</v>
      </c>
      <c r="AO169" s="60">
        <f t="shared" si="176"/>
        <v>-2.4121494438800045E-3</v>
      </c>
      <c r="AP169" s="34">
        <f t="shared" si="165"/>
        <v>1.740186</v>
      </c>
      <c r="AQ169" s="34">
        <f t="shared" si="177"/>
        <v>1.4024793624414276</v>
      </c>
      <c r="AR169" s="10">
        <f t="shared" si="166"/>
        <v>0.95621935167727623</v>
      </c>
      <c r="AS169" s="10">
        <f t="shared" si="178"/>
        <v>1.0294198520320079</v>
      </c>
      <c r="AT169" s="10">
        <f t="shared" si="179"/>
        <v>7.320050035473169E-2</v>
      </c>
      <c r="AU169" s="10">
        <f>SUM(AT$166:AT169)*5</f>
        <v>0.49806292812101971</v>
      </c>
      <c r="AV169" s="10"/>
      <c r="AW169" s="10"/>
      <c r="AX169" s="10"/>
      <c r="AZ169" s="10"/>
    </row>
    <row r="170" spans="1:53" x14ac:dyDescent="0.25">
      <c r="A170" s="4">
        <v>25</v>
      </c>
      <c r="B170" s="18">
        <f t="shared" si="156"/>
        <v>2048</v>
      </c>
      <c r="C170" s="39">
        <f t="shared" si="152"/>
        <v>188.29</v>
      </c>
      <c r="D170" s="8">
        <f t="shared" si="167"/>
        <v>0.72999999999998977</v>
      </c>
      <c r="E170" s="64">
        <f t="shared" si="157"/>
        <v>2.0705999999999998</v>
      </c>
      <c r="F170" s="64">
        <f t="shared" si="157"/>
        <v>1.9047000000000001</v>
      </c>
      <c r="G170" s="64">
        <f t="shared" si="157"/>
        <v>0.14699999999999999</v>
      </c>
      <c r="H170" s="64">
        <f t="shared" si="157"/>
        <v>0.155</v>
      </c>
      <c r="I170" s="64"/>
      <c r="J170" s="64">
        <f t="shared" si="157"/>
        <v>0.95040539999999996</v>
      </c>
      <c r="K170" s="64">
        <f t="shared" si="157"/>
        <v>1.2310829999999999</v>
      </c>
      <c r="L170" s="64">
        <f t="shared" si="157"/>
        <v>4.2240239999999998E-2</v>
      </c>
      <c r="M170" s="64">
        <f t="shared" si="157"/>
        <v>0.95040539999999996</v>
      </c>
      <c r="N170" s="64">
        <f t="shared" si="153"/>
        <v>11.381586110409053</v>
      </c>
      <c r="O170" s="64">
        <f t="shared" si="158"/>
        <v>-0.60069401231463004</v>
      </c>
      <c r="P170" s="64">
        <f t="shared" si="158"/>
        <v>1.2310829999999999</v>
      </c>
      <c r="Q170" s="64">
        <f t="shared" si="154"/>
        <v>1.4895260071920808</v>
      </c>
      <c r="R170" s="64">
        <f t="shared" si="159"/>
        <v>2.7551583705967886E-2</v>
      </c>
      <c r="S170" s="64">
        <f t="shared" si="159"/>
        <v>4.2240239999999998E-2</v>
      </c>
      <c r="T170" s="64">
        <f t="shared" si="155"/>
        <v>5.1193401078880374E-2</v>
      </c>
      <c r="U170" s="64">
        <f t="shared" si="160"/>
        <v>5.4667378342613399E-4</v>
      </c>
      <c r="V170" s="64">
        <f t="shared" si="160"/>
        <v>1.7964660000000001</v>
      </c>
      <c r="W170" s="64">
        <f t="shared" si="160"/>
        <v>1.9538702451747541</v>
      </c>
      <c r="X170" s="29">
        <f>'2.7 Fert x7 '!D9</f>
        <v>188.58</v>
      </c>
      <c r="Y170" s="71">
        <f t="shared" si="168"/>
        <v>0.71999999999999886</v>
      </c>
      <c r="Z170" s="68">
        <f>'2.7 Fert x7 '!F9*k</f>
        <v>2.0937000000000001</v>
      </c>
      <c r="AA170" s="68">
        <f>'2.7 Fert x7 '!G9*k</f>
        <v>2.0118</v>
      </c>
      <c r="AB170" s="68">
        <f>'2.7 Fert x7 '!H9*k</f>
        <v>0.15329999999999999</v>
      </c>
      <c r="AC170" s="68"/>
      <c r="AD170" s="68">
        <f t="shared" si="161"/>
        <v>0.96100830000000015</v>
      </c>
      <c r="AE170" s="348">
        <f t="shared" si="162"/>
        <v>1.2774405</v>
      </c>
      <c r="AF170" s="68">
        <f t="shared" si="163"/>
        <v>4.2711480000000003E-2</v>
      </c>
      <c r="AG170" s="36">
        <f t="shared" si="169"/>
        <v>0.96100830000000015</v>
      </c>
      <c r="AH170" s="33">
        <f t="shared" si="170"/>
        <v>11.451300258675101</v>
      </c>
      <c r="AI170" s="33">
        <f t="shared" si="171"/>
        <v>-0.59888085769361155</v>
      </c>
      <c r="AJ170" s="36">
        <f t="shared" si="172"/>
        <v>1.2774405</v>
      </c>
      <c r="AK170" s="33">
        <f t="shared" si="173"/>
        <v>1.5418713340380437</v>
      </c>
      <c r="AL170" s="33">
        <f t="shared" si="174"/>
        <v>4.6024646813121795E-2</v>
      </c>
      <c r="AM170" s="60">
        <f t="shared" si="175"/>
        <v>4.2711480000000003E-2</v>
      </c>
      <c r="AN170" s="60">
        <f t="shared" si="164"/>
        <v>5.2029987619597713E-2</v>
      </c>
      <c r="AO170" s="60">
        <f t="shared" si="176"/>
        <v>-6.8345180725071925E-4</v>
      </c>
      <c r="AP170" s="34">
        <f t="shared" si="165"/>
        <v>1.7886959999999998</v>
      </c>
      <c r="AQ170" s="34">
        <f t="shared" si="177"/>
        <v>1.9551563373122582</v>
      </c>
      <c r="AR170" s="10">
        <f t="shared" si="166"/>
        <v>1.4341407599582694</v>
      </c>
      <c r="AS170" s="10">
        <f t="shared" si="178"/>
        <v>1.4350847515871974</v>
      </c>
      <c r="AT170" s="10">
        <f t="shared" si="179"/>
        <v>9.4399162892799815E-4</v>
      </c>
      <c r="AU170" s="10">
        <f>SUM(AT$166:AT170)*5</f>
        <v>0.5027828862656597</v>
      </c>
      <c r="AV170" s="10"/>
      <c r="AW170" s="10"/>
      <c r="AX170" s="10"/>
      <c r="AZ170" s="10"/>
    </row>
    <row r="171" spans="1:53" x14ac:dyDescent="0.25">
      <c r="A171" s="4">
        <v>30</v>
      </c>
      <c r="B171" s="18">
        <f t="shared" si="156"/>
        <v>2053</v>
      </c>
      <c r="C171" s="39">
        <f t="shared" si="152"/>
        <v>189.11</v>
      </c>
      <c r="D171" s="8">
        <f t="shared" si="167"/>
        <v>0.8200000000000216</v>
      </c>
      <c r="E171" s="64">
        <f t="shared" si="157"/>
        <v>2.1902999999999997</v>
      </c>
      <c r="F171" s="64">
        <f t="shared" si="157"/>
        <v>1.8878999999999999</v>
      </c>
      <c r="G171" s="64">
        <f t="shared" si="157"/>
        <v>0.14909999999999998</v>
      </c>
      <c r="H171" s="64">
        <f t="shared" si="157"/>
        <v>0.105</v>
      </c>
      <c r="I171" s="64"/>
      <c r="J171" s="64">
        <f t="shared" si="157"/>
        <v>1.0053477</v>
      </c>
      <c r="K171" s="64">
        <f t="shared" si="157"/>
        <v>1.2540255</v>
      </c>
      <c r="L171" s="64">
        <f t="shared" si="157"/>
        <v>4.4682119999999999E-2</v>
      </c>
      <c r="M171" s="64">
        <f t="shared" si="157"/>
        <v>1.0053477</v>
      </c>
      <c r="N171" s="64">
        <f t="shared" si="153"/>
        <v>10.913593899619944</v>
      </c>
      <c r="O171" s="64">
        <f t="shared" si="158"/>
        <v>-0.46799221078910946</v>
      </c>
      <c r="P171" s="64">
        <f t="shared" si="158"/>
        <v>1.2540255</v>
      </c>
      <c r="Q171" s="64">
        <f t="shared" si="154"/>
        <v>1.5173389851098107</v>
      </c>
      <c r="R171" s="64">
        <f t="shared" si="159"/>
        <v>2.7812977917729853E-2</v>
      </c>
      <c r="S171" s="64">
        <f t="shared" si="159"/>
        <v>4.4682119999999999E-2</v>
      </c>
      <c r="T171" s="64">
        <f t="shared" si="155"/>
        <v>5.3731920263719757E-2</v>
      </c>
      <c r="U171" s="64">
        <f t="shared" si="160"/>
        <v>2.5385191848393829E-3</v>
      </c>
      <c r="V171" s="64">
        <f t="shared" si="160"/>
        <v>1.819566</v>
      </c>
      <c r="W171" s="64">
        <f t="shared" si="160"/>
        <v>2.2019252863134815</v>
      </c>
      <c r="X171" s="29">
        <f>'2.7 Fert x7 '!D10</f>
        <v>189.36</v>
      </c>
      <c r="Y171" s="71">
        <f t="shared" si="168"/>
        <v>0.78000000000000114</v>
      </c>
      <c r="Z171" s="68">
        <f>'2.7 Fert x7 '!F10*k</f>
        <v>2.3331</v>
      </c>
      <c r="AA171" s="68">
        <f>'2.7 Fert x7 '!G10*k</f>
        <v>1.8563999999999998</v>
      </c>
      <c r="AB171" s="68">
        <f>'2.7 Fert x7 '!H10*k</f>
        <v>0.1512</v>
      </c>
      <c r="AC171" s="68"/>
      <c r="AD171" s="68">
        <f t="shared" si="161"/>
        <v>1.0708929</v>
      </c>
      <c r="AE171" s="348">
        <f t="shared" si="162"/>
        <v>1.2770414999999999</v>
      </c>
      <c r="AF171" s="68">
        <f t="shared" si="163"/>
        <v>4.7595240000000004E-2</v>
      </c>
      <c r="AG171" s="36">
        <f t="shared" si="169"/>
        <v>1.0708929</v>
      </c>
      <c r="AH171" s="33">
        <f t="shared" si="170"/>
        <v>11.039828790662661</v>
      </c>
      <c r="AI171" s="33">
        <f t="shared" si="171"/>
        <v>-0.41147146801244006</v>
      </c>
      <c r="AJ171" s="36">
        <f t="shared" si="172"/>
        <v>1.2770414999999999</v>
      </c>
      <c r="AK171" s="33">
        <f t="shared" si="173"/>
        <v>1.5496084190038621</v>
      </c>
      <c r="AL171" s="33">
        <f t="shared" si="174"/>
        <v>7.7370849658184859E-3</v>
      </c>
      <c r="AM171" s="60">
        <f t="shared" si="175"/>
        <v>4.7595240000000004E-2</v>
      </c>
      <c r="AN171" s="60">
        <f t="shared" si="164"/>
        <v>5.6792929267717417E-2</v>
      </c>
      <c r="AO171" s="60">
        <f t="shared" si="176"/>
        <v>4.7629416481197034E-3</v>
      </c>
      <c r="AP171" s="34">
        <f t="shared" si="165"/>
        <v>1.823094</v>
      </c>
      <c r="AQ171" s="34">
        <f t="shared" si="177"/>
        <v>2.2041225586014996</v>
      </c>
      <c r="AR171" s="10">
        <f t="shared" si="166"/>
        <v>1.6162131601540952</v>
      </c>
      <c r="AS171" s="10">
        <f t="shared" si="178"/>
        <v>1.6178259580135006</v>
      </c>
      <c r="AT171" s="10">
        <f t="shared" si="179"/>
        <v>1.6127978594053793E-3</v>
      </c>
      <c r="AU171" s="10">
        <f>SUM(AT$166:AT171)*5</f>
        <v>0.5108468755626866</v>
      </c>
      <c r="AV171" s="10"/>
      <c r="AW171" s="10"/>
      <c r="AX171" s="10"/>
      <c r="AZ171" s="10"/>
    </row>
    <row r="172" spans="1:53" x14ac:dyDescent="0.25">
      <c r="A172" s="4">
        <v>35</v>
      </c>
      <c r="B172" s="18">
        <f t="shared" si="156"/>
        <v>2058</v>
      </c>
      <c r="C172" s="39">
        <f t="shared" si="152"/>
        <v>189.96</v>
      </c>
      <c r="D172" s="8">
        <f t="shared" si="167"/>
        <v>0.84999999999999432</v>
      </c>
      <c r="E172" s="64">
        <f t="shared" si="157"/>
        <v>2.0748000000000002</v>
      </c>
      <c r="F172" s="64">
        <f t="shared" si="157"/>
        <v>2.0055000000000001</v>
      </c>
      <c r="G172" s="64">
        <f t="shared" si="157"/>
        <v>0.15329999999999999</v>
      </c>
      <c r="H172" s="64">
        <f t="shared" si="157"/>
        <v>0.14499999999999999</v>
      </c>
      <c r="I172" s="64"/>
      <c r="J172" s="64">
        <f t="shared" si="157"/>
        <v>0.9523332000000001</v>
      </c>
      <c r="K172" s="64">
        <f t="shared" si="157"/>
        <v>1.270416</v>
      </c>
      <c r="L172" s="64">
        <f t="shared" si="157"/>
        <v>4.232592000000001E-2</v>
      </c>
      <c r="M172" s="64">
        <f t="shared" si="157"/>
        <v>0.9523332000000001</v>
      </c>
      <c r="N172" s="64">
        <f t="shared" si="153"/>
        <v>10.453168516899286</v>
      </c>
      <c r="O172" s="64">
        <f t="shared" si="158"/>
        <v>-0.46042538272065769</v>
      </c>
      <c r="P172" s="64">
        <f t="shared" si="158"/>
        <v>1.270416</v>
      </c>
      <c r="Q172" s="64">
        <f t="shared" si="154"/>
        <v>1.5386461714324653</v>
      </c>
      <c r="R172" s="64">
        <f t="shared" si="159"/>
        <v>2.1307186322654603E-2</v>
      </c>
      <c r="S172" s="64">
        <f t="shared" si="159"/>
        <v>4.232592000000001E-2</v>
      </c>
      <c r="T172" s="64">
        <f t="shared" si="155"/>
        <v>5.1824471296162786E-2</v>
      </c>
      <c r="U172" s="64">
        <f t="shared" si="160"/>
        <v>-1.9074489675569711E-3</v>
      </c>
      <c r="V172" s="64">
        <f t="shared" si="160"/>
        <v>1.8390119999999999</v>
      </c>
      <c r="W172" s="64">
        <f t="shared" si="160"/>
        <v>2.2479863546344343</v>
      </c>
      <c r="X172" s="29">
        <f>'2.7 Fert x7 '!D11</f>
        <v>190.3</v>
      </c>
      <c r="Y172" s="71">
        <f t="shared" si="168"/>
        <v>0.93999999999999773</v>
      </c>
      <c r="Z172" s="68">
        <f>'2.7 Fert x7 '!F11*k</f>
        <v>2.2826999999999997</v>
      </c>
      <c r="AA172" s="68">
        <f>'2.7 Fert x7 '!G11*k</f>
        <v>1.9487999999999999</v>
      </c>
      <c r="AB172" s="68">
        <f>'2.7 Fert x7 '!H11*k</f>
        <v>0.15539999999999998</v>
      </c>
      <c r="AC172" s="68"/>
      <c r="AD172" s="68">
        <f t="shared" si="161"/>
        <v>1.0477592999999998</v>
      </c>
      <c r="AE172" s="348">
        <f t="shared" si="162"/>
        <v>1.2998054999999999</v>
      </c>
      <c r="AF172" s="68">
        <f t="shared" si="163"/>
        <v>4.6567079999999997E-2</v>
      </c>
      <c r="AG172" s="36">
        <f t="shared" si="169"/>
        <v>1.0477592999999998</v>
      </c>
      <c r="AH172" s="33">
        <f t="shared" si="170"/>
        <v>10.658488472404148</v>
      </c>
      <c r="AI172" s="33">
        <f t="shared" si="171"/>
        <v>-0.38134031825851267</v>
      </c>
      <c r="AJ172" s="36">
        <f t="shared" si="172"/>
        <v>1.2998054999999999</v>
      </c>
      <c r="AK172" s="33">
        <f t="shared" si="173"/>
        <v>1.5737401553153489</v>
      </c>
      <c r="AL172" s="33">
        <f t="shared" si="174"/>
        <v>2.4131736311486796E-2</v>
      </c>
      <c r="AM172" s="60">
        <f t="shared" si="175"/>
        <v>4.6567079999999997E-2</v>
      </c>
      <c r="AN172" s="60">
        <f t="shared" si="164"/>
        <v>5.6606746352162729E-2</v>
      </c>
      <c r="AO172" s="60">
        <f t="shared" si="176"/>
        <v>-1.8618291555468763E-4</v>
      </c>
      <c r="AP172" s="34">
        <f t="shared" si="165"/>
        <v>1.8424979999999997</v>
      </c>
      <c r="AQ172" s="34">
        <f t="shared" si="177"/>
        <v>2.4251032351374175</v>
      </c>
      <c r="AR172" s="10">
        <f t="shared" si="166"/>
        <v>1.6500219843016748</v>
      </c>
      <c r="AS172" s="10">
        <f t="shared" si="178"/>
        <v>1.7800257745908645</v>
      </c>
      <c r="AT172" s="10">
        <f t="shared" si="179"/>
        <v>0.13000379028918974</v>
      </c>
      <c r="AU172" s="10">
        <f>SUM(AT$166:AT172)*5</f>
        <v>1.1608658270086352</v>
      </c>
      <c r="AV172" s="10"/>
      <c r="AW172" s="10"/>
      <c r="AX172" s="10"/>
      <c r="AZ172" s="10"/>
    </row>
    <row r="173" spans="1:53" x14ac:dyDescent="0.25">
      <c r="A173" s="4">
        <v>40</v>
      </c>
      <c r="B173" s="18">
        <f t="shared" si="156"/>
        <v>2063</v>
      </c>
      <c r="C173" s="39">
        <f t="shared" si="152"/>
        <v>190.86</v>
      </c>
      <c r="D173" s="8">
        <f t="shared" si="167"/>
        <v>0.90000000000000568</v>
      </c>
      <c r="E173" s="64">
        <f t="shared" si="157"/>
        <v>2.2008000000000001</v>
      </c>
      <c r="F173" s="64">
        <f t="shared" si="157"/>
        <v>1.9634999999999998</v>
      </c>
      <c r="G173" s="64">
        <f t="shared" si="157"/>
        <v>0.15329999999999999</v>
      </c>
      <c r="H173" s="64">
        <f t="shared" si="157"/>
        <v>0.15</v>
      </c>
      <c r="I173" s="64"/>
      <c r="J173" s="64">
        <f t="shared" si="157"/>
        <v>1.0101672000000002</v>
      </c>
      <c r="K173" s="64">
        <f t="shared" si="157"/>
        <v>1.285326</v>
      </c>
      <c r="L173" s="64">
        <f t="shared" si="157"/>
        <v>4.4896320000000003E-2</v>
      </c>
      <c r="M173" s="64">
        <f t="shared" si="157"/>
        <v>1.0101672000000002</v>
      </c>
      <c r="N173" s="64">
        <f t="shared" si="153"/>
        <v>10.110178940615983</v>
      </c>
      <c r="O173" s="64">
        <f t="shared" si="158"/>
        <v>-0.34298957628330307</v>
      </c>
      <c r="P173" s="64">
        <f t="shared" si="158"/>
        <v>1.285326</v>
      </c>
      <c r="Q173" s="64">
        <f t="shared" si="154"/>
        <v>1.5573227854166538</v>
      </c>
      <c r="R173" s="64">
        <f t="shared" si="159"/>
        <v>1.8676613984188517E-2</v>
      </c>
      <c r="S173" s="64">
        <f t="shared" si="159"/>
        <v>4.4896320000000003E-2</v>
      </c>
      <c r="T173" s="64">
        <f t="shared" si="155"/>
        <v>5.4057678771231077E-2</v>
      </c>
      <c r="U173" s="64">
        <f t="shared" si="160"/>
        <v>2.2332074750682912E-3</v>
      </c>
      <c r="V173" s="64">
        <f t="shared" si="160"/>
        <v>1.8763919999999998</v>
      </c>
      <c r="W173" s="64">
        <f t="shared" si="160"/>
        <v>2.4543122451759594</v>
      </c>
      <c r="X173" s="29">
        <f>'2.7 Fert x7 '!D12</f>
        <v>191.3</v>
      </c>
      <c r="Y173" s="71">
        <f t="shared" si="168"/>
        <v>1</v>
      </c>
      <c r="Z173" s="68">
        <f>'2.7 Fert x7 '!F12*k</f>
        <v>2.3142</v>
      </c>
      <c r="AA173" s="68">
        <f>'2.7 Fert x7 '!G12*k</f>
        <v>2.016</v>
      </c>
      <c r="AB173" s="68">
        <f>'2.7 Fert x7 '!H12*k</f>
        <v>0.15959999999999999</v>
      </c>
      <c r="AC173" s="68"/>
      <c r="AD173" s="68">
        <f t="shared" si="161"/>
        <v>1.0622178</v>
      </c>
      <c r="AE173" s="348">
        <f t="shared" si="162"/>
        <v>1.333059</v>
      </c>
      <c r="AF173" s="68">
        <f t="shared" si="163"/>
        <v>4.7209680000000004E-2</v>
      </c>
      <c r="AG173" s="36">
        <f t="shared" si="169"/>
        <v>1.0622178</v>
      </c>
      <c r="AH173" s="33">
        <f t="shared" si="170"/>
        <v>10.340970943536675</v>
      </c>
      <c r="AI173" s="33">
        <f t="shared" si="171"/>
        <v>-0.31751752886747298</v>
      </c>
      <c r="AJ173" s="36">
        <f t="shared" si="172"/>
        <v>1.333059</v>
      </c>
      <c r="AK173" s="33">
        <f t="shared" si="173"/>
        <v>1.6112595839122634</v>
      </c>
      <c r="AL173" s="33">
        <f t="shared" si="174"/>
        <v>3.7519428596914484E-2</v>
      </c>
      <c r="AM173" s="60">
        <f t="shared" si="175"/>
        <v>4.7209680000000004E-2</v>
      </c>
      <c r="AN173" s="60">
        <f t="shared" si="164"/>
        <v>5.7216433551630287E-2</v>
      </c>
      <c r="AO173" s="60">
        <f t="shared" si="176"/>
        <v>6.0968719946755817E-4</v>
      </c>
      <c r="AP173" s="34">
        <f t="shared" si="165"/>
        <v>1.8857159999999999</v>
      </c>
      <c r="AQ173" s="34">
        <f t="shared" si="177"/>
        <v>2.6063275869289089</v>
      </c>
      <c r="AR173" s="10">
        <f t="shared" si="166"/>
        <v>1.8014651879591539</v>
      </c>
      <c r="AS173" s="10">
        <f t="shared" si="178"/>
        <v>1.9130444488058191</v>
      </c>
      <c r="AT173" s="10">
        <f t="shared" si="179"/>
        <v>0.11157926084666525</v>
      </c>
      <c r="AU173" s="10">
        <f>SUM(AT$166:AT173)*5</f>
        <v>1.7187621312419616</v>
      </c>
      <c r="AV173" s="10"/>
      <c r="AW173" s="10"/>
      <c r="AX173" s="10"/>
      <c r="AZ173" s="10"/>
    </row>
    <row r="174" spans="1:53" x14ac:dyDescent="0.25">
      <c r="A174" s="4">
        <v>45</v>
      </c>
      <c r="B174" s="18">
        <f t="shared" si="156"/>
        <v>2068</v>
      </c>
      <c r="C174" s="39">
        <f t="shared" si="152"/>
        <v>191.75</v>
      </c>
      <c r="D174" s="8">
        <f t="shared" si="167"/>
        <v>0.88999999999998636</v>
      </c>
      <c r="E174" s="64">
        <f t="shared" si="157"/>
        <v>2.1630000000000003</v>
      </c>
      <c r="F174" s="64">
        <f t="shared" si="157"/>
        <v>2.0684999999999998</v>
      </c>
      <c r="G174" s="64">
        <f t="shared" si="157"/>
        <v>0.1575</v>
      </c>
      <c r="H174" s="64">
        <f t="shared" si="157"/>
        <v>0.19</v>
      </c>
      <c r="I174" s="64"/>
      <c r="J174" s="64">
        <f t="shared" si="157"/>
        <v>0.99281700000000017</v>
      </c>
      <c r="K174" s="64">
        <f t="shared" si="157"/>
        <v>1.3159649999999998</v>
      </c>
      <c r="L174" s="64">
        <f t="shared" si="157"/>
        <v>4.412520000000001E-2</v>
      </c>
      <c r="M174" s="64">
        <f t="shared" si="157"/>
        <v>0.99281700000000017</v>
      </c>
      <c r="N174" s="64">
        <f t="shared" si="153"/>
        <v>9.7942389717778564</v>
      </c>
      <c r="O174" s="64">
        <f t="shared" si="158"/>
        <v>-0.31593996883812636</v>
      </c>
      <c r="P174" s="64">
        <f t="shared" si="158"/>
        <v>1.3159649999999998</v>
      </c>
      <c r="Q174" s="64">
        <f t="shared" si="154"/>
        <v>1.5912633755161094</v>
      </c>
      <c r="R174" s="64">
        <f t="shared" si="159"/>
        <v>3.3940590099455603E-2</v>
      </c>
      <c r="S174" s="64">
        <f t="shared" si="159"/>
        <v>4.412520000000001E-2</v>
      </c>
      <c r="T174" s="64">
        <f t="shared" si="155"/>
        <v>5.3681337808585403E-2</v>
      </c>
      <c r="U174" s="64">
        <f t="shared" si="160"/>
        <v>-3.7634096264567429E-4</v>
      </c>
      <c r="V174" s="64">
        <f t="shared" si="160"/>
        <v>1.9231800000000001</v>
      </c>
      <c r="W174" s="64">
        <f t="shared" si="160"/>
        <v>2.5308042802986703</v>
      </c>
      <c r="X174" s="29">
        <f>'2.7 Fert x7 '!D13</f>
        <v>192.24</v>
      </c>
      <c r="Y174" s="35">
        <f t="shared" si="168"/>
        <v>0.93999999999999773</v>
      </c>
      <c r="Z174" s="68">
        <f>'2.7 Fert x7 '!F13*k</f>
        <v>2.2616999999999998</v>
      </c>
      <c r="AA174" s="68">
        <f>'2.7 Fert x7 '!G13*k</f>
        <v>2.1650999999999998</v>
      </c>
      <c r="AB174" s="68">
        <f>'2.7 Fert x7 '!H13*k</f>
        <v>0.16589999999999999</v>
      </c>
      <c r="AC174" s="68"/>
      <c r="AD174" s="68">
        <f t="shared" si="161"/>
        <v>1.0381202999999999</v>
      </c>
      <c r="AE174" s="348">
        <f t="shared" si="162"/>
        <v>1.3768544999999999</v>
      </c>
      <c r="AF174" s="68">
        <f t="shared" si="163"/>
        <v>4.6138680000000001E-2</v>
      </c>
      <c r="AG174" s="36">
        <f t="shared" si="169"/>
        <v>1.0381202999999999</v>
      </c>
      <c r="AH174" s="33">
        <f t="shared" si="170"/>
        <v>10.040458379924704</v>
      </c>
      <c r="AI174" s="33">
        <f t="shared" si="171"/>
        <v>-0.30051256361197076</v>
      </c>
      <c r="AJ174" s="36">
        <f t="shared" si="172"/>
        <v>1.3768544999999999</v>
      </c>
      <c r="AK174" s="33">
        <f t="shared" si="173"/>
        <v>1.661687644509044</v>
      </c>
      <c r="AL174" s="33">
        <f t="shared" si="174"/>
        <v>5.0428060596780622E-2</v>
      </c>
      <c r="AM174" s="60">
        <f t="shared" si="175"/>
        <v>4.6138680000000001E-2</v>
      </c>
      <c r="AN174" s="60">
        <f t="shared" si="164"/>
        <v>5.6253212039916817E-2</v>
      </c>
      <c r="AO174" s="60">
        <f t="shared" si="176"/>
        <v>-9.6322151171347042E-4</v>
      </c>
      <c r="AP174" s="34">
        <f t="shared" si="165"/>
        <v>1.9289339999999999</v>
      </c>
      <c r="AQ174" s="34">
        <f t="shared" si="177"/>
        <v>2.617886275473094</v>
      </c>
      <c r="AR174" s="10">
        <f t="shared" si="166"/>
        <v>1.857610341739224</v>
      </c>
      <c r="AS174" s="10">
        <f t="shared" si="178"/>
        <v>1.921528526197251</v>
      </c>
      <c r="AT174" s="10">
        <f t="shared" si="179"/>
        <v>6.3918184458026994E-2</v>
      </c>
      <c r="AU174" s="10">
        <f>SUM(AT$166:AT174)*5</f>
        <v>2.0383530535320964</v>
      </c>
      <c r="AV174" s="10"/>
      <c r="AW174" s="10"/>
      <c r="AX174" s="10"/>
      <c r="AZ174" s="10"/>
    </row>
    <row r="175" spans="1:53" x14ac:dyDescent="0.25">
      <c r="A175" s="4">
        <v>50</v>
      </c>
      <c r="B175" s="18">
        <f t="shared" si="156"/>
        <v>2073</v>
      </c>
      <c r="C175" s="39">
        <f t="shared" si="152"/>
        <v>192.59</v>
      </c>
      <c r="D175" s="8">
        <f t="shared" si="167"/>
        <v>0.84000000000000341</v>
      </c>
      <c r="E175" s="64">
        <f t="shared" si="157"/>
        <v>2.0726999999999998</v>
      </c>
      <c r="F175" s="64">
        <f t="shared" si="157"/>
        <v>2.2176</v>
      </c>
      <c r="G175" s="64">
        <f t="shared" si="157"/>
        <v>0.1638</v>
      </c>
      <c r="H175" s="64">
        <f t="shared" si="157"/>
        <v>0.155</v>
      </c>
      <c r="I175" s="64"/>
      <c r="J175" s="64">
        <f t="shared" si="157"/>
        <v>0.95136929999999997</v>
      </c>
      <c r="K175" s="64">
        <f t="shared" si="157"/>
        <v>1.3504995</v>
      </c>
      <c r="L175" s="64">
        <f t="shared" si="157"/>
        <v>4.2283080000000001E-2</v>
      </c>
      <c r="M175" s="64">
        <f t="shared" si="157"/>
        <v>0.95136929999999997</v>
      </c>
      <c r="N175" s="64">
        <f t="shared" si="153"/>
        <v>9.4777495539380645</v>
      </c>
      <c r="O175" s="64">
        <f t="shared" si="158"/>
        <v>-0.3164894178397919</v>
      </c>
      <c r="P175" s="64">
        <f t="shared" si="158"/>
        <v>1.3504995</v>
      </c>
      <c r="Q175" s="64">
        <f t="shared" si="154"/>
        <v>1.631797780870309</v>
      </c>
      <c r="R175" s="64">
        <f t="shared" si="159"/>
        <v>4.053440535419961E-2</v>
      </c>
      <c r="S175" s="64">
        <f t="shared" si="159"/>
        <v>4.2283080000000001E-2</v>
      </c>
      <c r="T175" s="64">
        <f t="shared" si="155"/>
        <v>5.177268949690414E-2</v>
      </c>
      <c r="U175" s="64">
        <f t="shared" si="160"/>
        <v>-1.908648311681263E-3</v>
      </c>
      <c r="V175" s="64">
        <f t="shared" si="160"/>
        <v>1.9358220000000002</v>
      </c>
      <c r="W175" s="64">
        <f t="shared" si="160"/>
        <v>2.4979583392027296</v>
      </c>
      <c r="X175" s="29">
        <f>'2.7 Fert x7 '!D14</f>
        <v>193.06</v>
      </c>
      <c r="Y175" s="35">
        <f t="shared" si="168"/>
        <v>0.81999999999999318</v>
      </c>
      <c r="Z175" s="68">
        <f>'2.7 Fert x7 '!F14*k</f>
        <v>2.3079000000000001</v>
      </c>
      <c r="AA175" s="68">
        <f>'2.7 Fert x7 '!G14*k</f>
        <v>2.1461999999999999</v>
      </c>
      <c r="AB175" s="68">
        <f>'2.7 Fert x7 '!H14*k</f>
        <v>0.16589999999999999</v>
      </c>
      <c r="AC175" s="68"/>
      <c r="AD175" s="68">
        <f t="shared" si="161"/>
        <v>1.0593261</v>
      </c>
      <c r="AE175" s="348">
        <f t="shared" si="162"/>
        <v>1.3809914999999999</v>
      </c>
      <c r="AF175" s="68">
        <f t="shared" si="163"/>
        <v>4.7081160000000004E-2</v>
      </c>
      <c r="AG175" s="36">
        <f t="shared" si="169"/>
        <v>1.0593261</v>
      </c>
      <c r="AH175" s="33">
        <f t="shared" si="170"/>
        <v>9.8000527983947414</v>
      </c>
      <c r="AI175" s="33">
        <f t="shared" si="171"/>
        <v>-0.24040558152996283</v>
      </c>
      <c r="AJ175" s="36">
        <f t="shared" si="172"/>
        <v>1.3809914999999999</v>
      </c>
      <c r="AK175" s="33">
        <f t="shared" si="173"/>
        <v>1.6747391504115616</v>
      </c>
      <c r="AL175" s="33">
        <f t="shared" si="174"/>
        <v>1.3051505902517579E-2</v>
      </c>
      <c r="AM175" s="60">
        <f t="shared" si="175"/>
        <v>4.7081160000000004E-2</v>
      </c>
      <c r="AN175" s="60">
        <f t="shared" si="164"/>
        <v>5.7025416924237488E-2</v>
      </c>
      <c r="AO175" s="60">
        <f t="shared" si="176"/>
        <v>7.722048843206708E-4</v>
      </c>
      <c r="AP175" s="34">
        <f t="shared" si="165"/>
        <v>1.9403999999999999</v>
      </c>
      <c r="AQ175" s="34">
        <f t="shared" si="177"/>
        <v>2.5338181292568684</v>
      </c>
      <c r="AR175" s="10">
        <f t="shared" si="166"/>
        <v>1.8335014209748035</v>
      </c>
      <c r="AS175" s="10">
        <f t="shared" si="178"/>
        <v>1.8598225068745413</v>
      </c>
      <c r="AT175" s="10">
        <f t="shared" si="179"/>
        <v>2.6321085899737806E-2</v>
      </c>
      <c r="AU175" s="10">
        <f>SUM(AT$166:AT175)*5</f>
        <v>2.1699584830307854</v>
      </c>
      <c r="AV175" s="10"/>
      <c r="AW175" s="10"/>
      <c r="AX175" s="10"/>
      <c r="AZ175" s="10"/>
      <c r="BA175" s="10"/>
    </row>
    <row r="176" spans="1:53" x14ac:dyDescent="0.25">
      <c r="A176" s="4">
        <v>55</v>
      </c>
      <c r="B176" s="18">
        <f t="shared" si="156"/>
        <v>2078</v>
      </c>
      <c r="C176" s="39">
        <f t="shared" si="152"/>
        <v>193.45</v>
      </c>
      <c r="D176" s="8">
        <f t="shared" si="167"/>
        <v>0.85999999999998522</v>
      </c>
      <c r="E176" s="64">
        <f t="shared" ref="E176:M185" si="180">E35</f>
        <v>2.1126</v>
      </c>
      <c r="F176" s="64">
        <f t="shared" si="180"/>
        <v>2.2637999999999998</v>
      </c>
      <c r="G176" s="64">
        <f t="shared" si="180"/>
        <v>0.16800000000000001</v>
      </c>
      <c r="H176" s="64">
        <f t="shared" si="180"/>
        <v>0.16</v>
      </c>
      <c r="I176" s="64"/>
      <c r="J176" s="64">
        <f t="shared" si="180"/>
        <v>0.96968340000000008</v>
      </c>
      <c r="K176" s="64">
        <f t="shared" si="180"/>
        <v>1.377831</v>
      </c>
      <c r="L176" s="64">
        <f t="shared" si="180"/>
        <v>4.3097040000000003E-2</v>
      </c>
      <c r="M176" s="64">
        <f t="shared" si="180"/>
        <v>0.96968340000000008</v>
      </c>
      <c r="N176" s="64">
        <f t="shared" si="153"/>
        <v>9.2205436129603697</v>
      </c>
      <c r="O176" s="64">
        <f t="shared" si="158"/>
        <v>-0.25720594097769478</v>
      </c>
      <c r="P176" s="64">
        <f t="shared" si="158"/>
        <v>1.377831</v>
      </c>
      <c r="Q176" s="64">
        <f t="shared" si="154"/>
        <v>1.6662948190946389</v>
      </c>
      <c r="R176" s="64">
        <f t="shared" si="159"/>
        <v>3.4497038224329923E-2</v>
      </c>
      <c r="S176" s="64">
        <f t="shared" si="159"/>
        <v>4.3097040000000003E-2</v>
      </c>
      <c r="T176" s="64">
        <f t="shared" si="155"/>
        <v>5.2249244955881617E-2</v>
      </c>
      <c r="U176" s="64">
        <f t="shared" si="160"/>
        <v>4.7655545897747759E-4</v>
      </c>
      <c r="V176" s="64">
        <f t="shared" si="160"/>
        <v>1.9758480000000003</v>
      </c>
      <c r="W176" s="64">
        <f t="shared" si="160"/>
        <v>2.6136156527055978</v>
      </c>
      <c r="X176" s="29">
        <f>'2.7 Fert x7 '!D15</f>
        <v>193.89</v>
      </c>
      <c r="Y176" s="35">
        <f t="shared" si="168"/>
        <v>0.82999999999998408</v>
      </c>
      <c r="Z176" s="68">
        <f>'2.7 Fert x7 '!F15*k</f>
        <v>2.1524999999999999</v>
      </c>
      <c r="AA176" s="68">
        <f>'2.7 Fert x7 '!G15*k</f>
        <v>2.3372999999999999</v>
      </c>
      <c r="AB176" s="68">
        <f>'2.7 Fert x7 '!H15*k</f>
        <v>0.17219999999999999</v>
      </c>
      <c r="AC176" s="68"/>
      <c r="AD176" s="68">
        <f t="shared" si="161"/>
        <v>0.98799749999999997</v>
      </c>
      <c r="AE176" s="348">
        <f t="shared" si="162"/>
        <v>1.4155365</v>
      </c>
      <c r="AF176" s="68">
        <f t="shared" si="163"/>
        <v>4.3910999999999999E-2</v>
      </c>
      <c r="AG176" s="36">
        <f t="shared" si="169"/>
        <v>0.98799749999999997</v>
      </c>
      <c r="AH176" s="33">
        <f t="shared" si="170"/>
        <v>9.5194389839743003</v>
      </c>
      <c r="AI176" s="33">
        <f t="shared" si="171"/>
        <v>-0.28061381442044109</v>
      </c>
      <c r="AJ176" s="36">
        <f t="shared" si="172"/>
        <v>1.4155365</v>
      </c>
      <c r="AK176" s="33">
        <f t="shared" si="173"/>
        <v>1.7115913524936532</v>
      </c>
      <c r="AL176" s="33">
        <f t="shared" si="174"/>
        <v>3.6852202082091612E-2</v>
      </c>
      <c r="AM176" s="60">
        <f t="shared" si="175"/>
        <v>4.3910999999999999E-2</v>
      </c>
      <c r="AN176" s="60">
        <f t="shared" si="164"/>
        <v>5.3991764751779608E-2</v>
      </c>
      <c r="AO176" s="60">
        <f t="shared" si="176"/>
        <v>-3.0336521724578791E-3</v>
      </c>
      <c r="AP176" s="34">
        <f t="shared" si="165"/>
        <v>1.95804</v>
      </c>
      <c r="AQ176" s="34">
        <f t="shared" si="177"/>
        <v>2.541244735489177</v>
      </c>
      <c r="AR176" s="10">
        <f t="shared" si="166"/>
        <v>1.9183938890859089</v>
      </c>
      <c r="AS176" s="10">
        <f t="shared" si="178"/>
        <v>1.8652736358490558</v>
      </c>
      <c r="AT176" s="10">
        <f t="shared" si="179"/>
        <v>-5.3120253236853099E-2</v>
      </c>
      <c r="AU176" s="10">
        <f>SUM(AT$166:AT176)*5</f>
        <v>1.9043572168465199</v>
      </c>
      <c r="AV176" s="10"/>
      <c r="AW176" s="10"/>
      <c r="AX176" s="10"/>
      <c r="AZ176" s="10"/>
      <c r="BA176" s="10"/>
    </row>
    <row r="177" spans="1:54" x14ac:dyDescent="0.25">
      <c r="A177" s="4">
        <v>60</v>
      </c>
      <c r="B177" s="18">
        <f t="shared" si="156"/>
        <v>2083</v>
      </c>
      <c r="C177" s="39">
        <f t="shared" si="152"/>
        <v>194.16</v>
      </c>
      <c r="D177" s="8">
        <f t="shared" si="167"/>
        <v>0.71000000000000796</v>
      </c>
      <c r="E177" s="64">
        <f t="shared" si="180"/>
        <v>2.0223</v>
      </c>
      <c r="F177" s="64">
        <f t="shared" si="180"/>
        <v>2.3771999999999998</v>
      </c>
      <c r="G177" s="64">
        <f t="shared" si="180"/>
        <v>0.1701</v>
      </c>
      <c r="H177" s="64">
        <f t="shared" si="180"/>
        <v>0.24</v>
      </c>
      <c r="I177" s="64"/>
      <c r="J177" s="64">
        <f t="shared" si="180"/>
        <v>0.9282357</v>
      </c>
      <c r="K177" s="64">
        <f t="shared" si="180"/>
        <v>1.3987995</v>
      </c>
      <c r="L177" s="64">
        <f t="shared" si="180"/>
        <v>4.125492E-2</v>
      </c>
      <c r="M177" s="64">
        <f t="shared" si="180"/>
        <v>0.9282357</v>
      </c>
      <c r="N177" s="64">
        <f t="shared" si="153"/>
        <v>8.9551851361591304</v>
      </c>
      <c r="O177" s="64">
        <f t="shared" si="158"/>
        <v>-0.26535847680123936</v>
      </c>
      <c r="P177" s="64">
        <f t="shared" si="158"/>
        <v>1.3987995</v>
      </c>
      <c r="Q177" s="64">
        <f t="shared" si="154"/>
        <v>1.6933615915094578</v>
      </c>
      <c r="R177" s="64">
        <f t="shared" si="159"/>
        <v>2.7066772414818807E-2</v>
      </c>
      <c r="S177" s="64">
        <f t="shared" si="159"/>
        <v>4.125492E-2</v>
      </c>
      <c r="T177" s="64">
        <f t="shared" si="155"/>
        <v>5.0491368855045224E-2</v>
      </c>
      <c r="U177" s="64">
        <f t="shared" si="160"/>
        <v>-1.7578761008363933E-3</v>
      </c>
      <c r="V177" s="64">
        <f t="shared" si="160"/>
        <v>2.0200319999999996</v>
      </c>
      <c r="W177" s="64">
        <f t="shared" si="160"/>
        <v>2.4899824195127507</v>
      </c>
      <c r="X177" s="29">
        <f>'2.7 Fert x7 '!D16</f>
        <v>194.57</v>
      </c>
      <c r="Y177" s="35">
        <f t="shared" si="168"/>
        <v>0.68000000000000682</v>
      </c>
      <c r="Z177" s="68">
        <f>'2.7 Fert x7 '!F16*k</f>
        <v>2.0055000000000001</v>
      </c>
      <c r="AA177" s="68">
        <f>'2.7 Fert x7 '!G16*k</f>
        <v>2.4527999999999999</v>
      </c>
      <c r="AB177" s="68">
        <f>'2.7 Fert x7 '!H16*k</f>
        <v>0.17429999999999998</v>
      </c>
      <c r="AC177" s="68"/>
      <c r="AD177" s="68">
        <f t="shared" si="161"/>
        <v>0.92052450000000008</v>
      </c>
      <c r="AE177" s="348">
        <f t="shared" si="162"/>
        <v>1.4234115000000001</v>
      </c>
      <c r="AF177" s="68">
        <f t="shared" si="163"/>
        <v>4.0912200000000003E-2</v>
      </c>
      <c r="AG177" s="36">
        <f t="shared" si="169"/>
        <v>0.92052450000000008</v>
      </c>
      <c r="AH177" s="33">
        <f t="shared" si="170"/>
        <v>9.2076774697619115</v>
      </c>
      <c r="AI177" s="33">
        <f t="shared" si="171"/>
        <v>-0.31176151421238885</v>
      </c>
      <c r="AJ177" s="36">
        <f t="shared" si="172"/>
        <v>1.4234115000000001</v>
      </c>
      <c r="AK177" s="33">
        <f t="shared" si="173"/>
        <v>1.7259809629921292</v>
      </c>
      <c r="AL177" s="33">
        <f t="shared" si="174"/>
        <v>1.438961049847598E-2</v>
      </c>
      <c r="AM177" s="60">
        <f t="shared" si="175"/>
        <v>4.0912200000000003E-2</v>
      </c>
      <c r="AN177" s="60">
        <f t="shared" si="164"/>
        <v>5.0456685746053047E-2</v>
      </c>
      <c r="AO177" s="60">
        <f t="shared" si="176"/>
        <v>-3.5350790057265616E-3</v>
      </c>
      <c r="AP177" s="34">
        <f t="shared" si="165"/>
        <v>1.9456919999999995</v>
      </c>
      <c r="AQ177" s="34">
        <f t="shared" si="177"/>
        <v>2.3247850172803668</v>
      </c>
      <c r="AR177" s="10">
        <f t="shared" si="166"/>
        <v>1.8276470959223592</v>
      </c>
      <c r="AS177" s="10">
        <f t="shared" si="178"/>
        <v>1.7063922026837894</v>
      </c>
      <c r="AT177" s="10">
        <f t="shared" si="179"/>
        <v>-0.12125489323856975</v>
      </c>
      <c r="AU177" s="10">
        <f>SUM(AT$166:AT177)*5</f>
        <v>1.2980827506536712</v>
      </c>
      <c r="AV177" s="10"/>
      <c r="AW177" s="10"/>
      <c r="AX177" s="10"/>
      <c r="AZ177" s="10"/>
      <c r="BA177" s="10"/>
    </row>
    <row r="178" spans="1:54" x14ac:dyDescent="0.25">
      <c r="A178" s="4">
        <v>65</v>
      </c>
      <c r="B178" s="18">
        <f t="shared" si="156"/>
        <v>2088</v>
      </c>
      <c r="C178" s="39">
        <f t="shared" si="152"/>
        <v>194.58</v>
      </c>
      <c r="D178" s="8">
        <f t="shared" si="167"/>
        <v>0.42000000000001592</v>
      </c>
      <c r="E178" s="64">
        <f t="shared" si="180"/>
        <v>2.1944999999999997</v>
      </c>
      <c r="F178" s="64">
        <f t="shared" si="180"/>
        <v>2.2469999999999999</v>
      </c>
      <c r="G178" s="64">
        <f t="shared" si="180"/>
        <v>0.16800000000000001</v>
      </c>
      <c r="H178" s="64">
        <f t="shared" si="180"/>
        <v>0.27500000000000002</v>
      </c>
      <c r="I178" s="64"/>
      <c r="J178" s="64">
        <f t="shared" si="180"/>
        <v>1.0072755</v>
      </c>
      <c r="K178" s="64">
        <f t="shared" si="180"/>
        <v>1.3915124999999997</v>
      </c>
      <c r="L178" s="64">
        <f t="shared" si="180"/>
        <v>4.4767799999999996E-2</v>
      </c>
      <c r="M178" s="64">
        <f t="shared" si="180"/>
        <v>1.0072755</v>
      </c>
      <c r="N178" s="64">
        <f t="shared" si="153"/>
        <v>8.8032169647044096</v>
      </c>
      <c r="O178" s="64">
        <f t="shared" si="158"/>
        <v>-0.15196817145472075</v>
      </c>
      <c r="P178" s="64">
        <f t="shared" si="158"/>
        <v>1.3915124999999997</v>
      </c>
      <c r="Q178" s="64">
        <f t="shared" si="154"/>
        <v>1.6908593660892952</v>
      </c>
      <c r="R178" s="64">
        <f t="shared" si="159"/>
        <v>-2.5022254201625405E-3</v>
      </c>
      <c r="S178" s="64">
        <f t="shared" si="159"/>
        <v>4.4767799999999996E-2</v>
      </c>
      <c r="T178" s="64">
        <f t="shared" si="155"/>
        <v>5.3693497327198428E-2</v>
      </c>
      <c r="U178" s="64">
        <f t="shared" si="160"/>
        <v>3.202128472153204E-3</v>
      </c>
      <c r="V178" s="64">
        <f t="shared" si="160"/>
        <v>2.0514899999999998</v>
      </c>
      <c r="W178" s="64">
        <f t="shared" si="160"/>
        <v>2.3202217315972855</v>
      </c>
      <c r="X178" s="29">
        <f>'2.7 Fert x7 '!D17</f>
        <v>195.1</v>
      </c>
      <c r="Y178" s="35">
        <f t="shared" si="168"/>
        <v>0.53000000000000114</v>
      </c>
      <c r="Z178" s="68">
        <f>'2.7 Fert x7 '!F17*k</f>
        <v>2.2490999999999999</v>
      </c>
      <c r="AA178" s="68">
        <f>'2.7 Fert x7 '!G17*k</f>
        <v>2.3331</v>
      </c>
      <c r="AB178" s="68">
        <f>'2.7 Fert x7 '!H17*k</f>
        <v>0.17429999999999998</v>
      </c>
      <c r="AC178" s="68"/>
      <c r="AD178" s="68">
        <f t="shared" si="161"/>
        <v>1.0323369</v>
      </c>
      <c r="AE178" s="348">
        <f t="shared" si="162"/>
        <v>1.4376074999999999</v>
      </c>
      <c r="AF178" s="68">
        <f t="shared" si="163"/>
        <v>4.5881640000000001E-2</v>
      </c>
      <c r="AG178" s="36">
        <f t="shared" si="169"/>
        <v>1.0323369</v>
      </c>
      <c r="AH178" s="33">
        <f t="shared" si="170"/>
        <v>9.0480857079502641</v>
      </c>
      <c r="AI178" s="33">
        <f t="shared" si="171"/>
        <v>-0.15959176181164736</v>
      </c>
      <c r="AJ178" s="36">
        <f t="shared" si="172"/>
        <v>1.4376074999999999</v>
      </c>
      <c r="AK178" s="33">
        <f t="shared" si="173"/>
        <v>1.7427207107826554</v>
      </c>
      <c r="AL178" s="33">
        <f t="shared" si="174"/>
        <v>1.6739747790526227E-2</v>
      </c>
      <c r="AM178" s="60">
        <f t="shared" si="175"/>
        <v>4.5881640000000001E-2</v>
      </c>
      <c r="AN178" s="60">
        <f t="shared" si="164"/>
        <v>5.4801206161808183E-2</v>
      </c>
      <c r="AO178" s="60">
        <f t="shared" si="176"/>
        <v>4.3445204157551362E-3</v>
      </c>
      <c r="AP178" s="34">
        <f t="shared" si="165"/>
        <v>1.99773</v>
      </c>
      <c r="AQ178" s="34">
        <f t="shared" si="177"/>
        <v>2.3892225063946348</v>
      </c>
      <c r="AR178" s="10">
        <f t="shared" si="166"/>
        <v>1.7030427509924073</v>
      </c>
      <c r="AS178" s="10">
        <f t="shared" si="178"/>
        <v>1.753689319693662</v>
      </c>
      <c r="AT178" s="10">
        <f t="shared" si="179"/>
        <v>5.0646568701254724E-2</v>
      </c>
      <c r="AU178" s="10">
        <f>SUM(AT$166:AT178)*5</f>
        <v>1.551315594159945</v>
      </c>
      <c r="AV178" s="10"/>
      <c r="AW178" s="10"/>
      <c r="AX178" s="10"/>
      <c r="AZ178" s="10"/>
      <c r="BA178" s="10"/>
      <c r="BB178" s="10"/>
    </row>
    <row r="179" spans="1:54" x14ac:dyDescent="0.25">
      <c r="A179" s="4">
        <v>70</v>
      </c>
      <c r="B179" s="18">
        <f t="shared" si="156"/>
        <v>2093</v>
      </c>
      <c r="C179" s="39">
        <f t="shared" si="152"/>
        <v>194.91</v>
      </c>
      <c r="D179" s="8">
        <f t="shared" si="167"/>
        <v>0.32999999999998408</v>
      </c>
      <c r="E179" s="64">
        <f t="shared" si="180"/>
        <v>2.3561999999999999</v>
      </c>
      <c r="F179" s="64">
        <f t="shared" si="180"/>
        <v>2.0453999999999999</v>
      </c>
      <c r="G179" s="64">
        <f t="shared" si="180"/>
        <v>0.16170000000000001</v>
      </c>
      <c r="H179" s="64">
        <f t="shared" si="180"/>
        <v>0.28499999999999998</v>
      </c>
      <c r="I179" s="64"/>
      <c r="J179" s="64">
        <f t="shared" si="180"/>
        <v>1.0814957999999999</v>
      </c>
      <c r="K179" s="64">
        <f t="shared" si="180"/>
        <v>1.3545209999999999</v>
      </c>
      <c r="L179" s="64">
        <f t="shared" si="180"/>
        <v>4.8066480000000002E-2</v>
      </c>
      <c r="M179" s="64">
        <f t="shared" si="180"/>
        <v>1.0814957999999999</v>
      </c>
      <c r="N179" s="64">
        <f t="shared" si="153"/>
        <v>8.7451412874414203</v>
      </c>
      <c r="O179" s="64">
        <f t="shared" si="158"/>
        <v>-5.8075677262989345E-2</v>
      </c>
      <c r="P179" s="64">
        <f t="shared" si="158"/>
        <v>1.3545209999999999</v>
      </c>
      <c r="Q179" s="64">
        <f t="shared" si="154"/>
        <v>1.6534255309486319</v>
      </c>
      <c r="R179" s="64">
        <f t="shared" si="159"/>
        <v>-3.7433835140663341E-2</v>
      </c>
      <c r="S179" s="64">
        <f t="shared" si="159"/>
        <v>4.8066480000000002E-2</v>
      </c>
      <c r="T179" s="64">
        <f t="shared" si="155"/>
        <v>5.7558239016420945E-2</v>
      </c>
      <c r="U179" s="64">
        <f t="shared" si="160"/>
        <v>3.8647416892225173E-3</v>
      </c>
      <c r="V179" s="64">
        <f t="shared" si="160"/>
        <v>2.036286</v>
      </c>
      <c r="W179" s="64">
        <f t="shared" si="160"/>
        <v>2.274641229285554</v>
      </c>
      <c r="X179" s="29">
        <f>'2.7 Fert x7 '!D18</f>
        <v>195.49</v>
      </c>
      <c r="Y179" s="35">
        <f t="shared" si="168"/>
        <v>0.39000000000001478</v>
      </c>
      <c r="Z179" s="68">
        <f>'2.7 Fert x7 '!F18*k</f>
        <v>2.4255</v>
      </c>
      <c r="AA179" s="68">
        <f>'2.7 Fert x7 '!G18*k</f>
        <v>2.121</v>
      </c>
      <c r="AB179" s="68">
        <f>'2.7 Fert x7 '!H18*k</f>
        <v>0.16589999999999999</v>
      </c>
      <c r="AC179" s="68"/>
      <c r="AD179" s="68">
        <f t="shared" si="161"/>
        <v>1.1133045000000001</v>
      </c>
      <c r="AE179" s="348">
        <f t="shared" si="162"/>
        <v>1.4002275000000002</v>
      </c>
      <c r="AF179" s="68">
        <f t="shared" si="163"/>
        <v>4.9480200000000002E-2</v>
      </c>
      <c r="AG179" s="36">
        <f t="shared" si="169"/>
        <v>1.1133045000000001</v>
      </c>
      <c r="AH179" s="33">
        <f t="shared" si="170"/>
        <v>8.9901206098077129</v>
      </c>
      <c r="AI179" s="33">
        <f t="shared" si="171"/>
        <v>-5.7965098142551241E-2</v>
      </c>
      <c r="AJ179" s="36">
        <f t="shared" si="172"/>
        <v>1.4002275000000002</v>
      </c>
      <c r="AK179" s="33">
        <f t="shared" si="173"/>
        <v>1.7082999080771641</v>
      </c>
      <c r="AL179" s="33">
        <f t="shared" si="174"/>
        <v>-3.4420802705491305E-2</v>
      </c>
      <c r="AM179" s="60">
        <f t="shared" si="175"/>
        <v>4.9480200000000002E-2</v>
      </c>
      <c r="AN179" s="60">
        <f t="shared" si="164"/>
        <v>5.9167776123554144E-2</v>
      </c>
      <c r="AO179" s="60">
        <f t="shared" si="176"/>
        <v>4.3665699617459613E-3</v>
      </c>
      <c r="AP179" s="34">
        <f t="shared" si="165"/>
        <v>1.9792079999999999</v>
      </c>
      <c r="AQ179" s="34">
        <f t="shared" si="177"/>
        <v>2.281188669113718</v>
      </c>
      <c r="AR179" s="10">
        <f t="shared" si="166"/>
        <v>1.6695866622955964</v>
      </c>
      <c r="AS179" s="10">
        <f t="shared" si="178"/>
        <v>1.6743924831294688</v>
      </c>
      <c r="AT179" s="10">
        <f t="shared" si="179"/>
        <v>4.8058208338723762E-3</v>
      </c>
      <c r="AU179" s="10">
        <f>SUM(AT$166:AT179)*5</f>
        <v>1.5753446983293067</v>
      </c>
      <c r="AV179" s="10"/>
      <c r="AW179" s="10"/>
      <c r="AX179" s="10"/>
      <c r="AZ179" s="10"/>
      <c r="BA179" s="10"/>
    </row>
    <row r="180" spans="1:54" x14ac:dyDescent="0.25">
      <c r="A180" s="4">
        <v>75</v>
      </c>
      <c r="B180" s="18">
        <f t="shared" si="156"/>
        <v>2098</v>
      </c>
      <c r="C180" s="39">
        <f t="shared" si="152"/>
        <v>195.12</v>
      </c>
      <c r="D180" s="8">
        <f t="shared" si="167"/>
        <v>0.21000000000000796</v>
      </c>
      <c r="E180" s="64">
        <f t="shared" si="180"/>
        <v>2.3456999999999999</v>
      </c>
      <c r="F180" s="64">
        <f t="shared" si="180"/>
        <v>1.9572000000000001</v>
      </c>
      <c r="G180" s="64">
        <f t="shared" si="180"/>
        <v>0.15539999999999998</v>
      </c>
      <c r="H180" s="64">
        <f t="shared" si="180"/>
        <v>0.23499999999999999</v>
      </c>
      <c r="I180" s="64"/>
      <c r="J180" s="64">
        <f t="shared" si="180"/>
        <v>1.0766762999999999</v>
      </c>
      <c r="K180" s="64">
        <f t="shared" si="180"/>
        <v>1.3184325000000001</v>
      </c>
      <c r="L180" s="64">
        <f t="shared" si="180"/>
        <v>4.7852280000000004E-2</v>
      </c>
      <c r="M180" s="64">
        <f t="shared" si="180"/>
        <v>1.0766762999999999</v>
      </c>
      <c r="N180" s="64">
        <f t="shared" si="153"/>
        <v>8.6897639738863202</v>
      </c>
      <c r="O180" s="64">
        <f t="shared" si="158"/>
        <v>-5.5377313555100116E-2</v>
      </c>
      <c r="P180" s="64">
        <f t="shared" si="158"/>
        <v>1.3184325000000001</v>
      </c>
      <c r="Q180" s="64">
        <f t="shared" si="154"/>
        <v>1.6107196012801865</v>
      </c>
      <c r="R180" s="64">
        <f t="shared" si="159"/>
        <v>-4.270592966844533E-2</v>
      </c>
      <c r="S180" s="64">
        <f t="shared" si="159"/>
        <v>4.7852280000000004E-2</v>
      </c>
      <c r="T180" s="64">
        <f t="shared" si="155"/>
        <v>5.8027235280416846E-2</v>
      </c>
      <c r="U180" s="64">
        <f t="shared" si="160"/>
        <v>4.6899626399590083E-4</v>
      </c>
      <c r="V180" s="64">
        <f t="shared" si="160"/>
        <v>1.9711860000000003</v>
      </c>
      <c r="W180" s="64">
        <f t="shared" si="160"/>
        <v>2.0835717530404589</v>
      </c>
      <c r="X180" s="29">
        <f>'2.7 Fert x7 '!D19</f>
        <v>195.73</v>
      </c>
      <c r="Y180" s="35">
        <f t="shared" si="168"/>
        <v>0.23999999999998067</v>
      </c>
      <c r="Z180" s="68">
        <f>'2.7 Fert x7 '!F19*k</f>
        <v>2.5305</v>
      </c>
      <c r="AA180" s="68">
        <f>'2.7 Fert x7 '!G19*k</f>
        <v>1.9634999999999998</v>
      </c>
      <c r="AB180" s="68">
        <f>'2.7 Fert x7 '!H19*k</f>
        <v>0.16170000000000001</v>
      </c>
      <c r="AC180" s="68"/>
      <c r="AD180" s="68">
        <f t="shared" si="161"/>
        <v>1.1614995000000001</v>
      </c>
      <c r="AE180" s="348">
        <f t="shared" si="162"/>
        <v>1.3661024999999998</v>
      </c>
      <c r="AF180" s="68">
        <f t="shared" si="163"/>
        <v>5.16222E-2</v>
      </c>
      <c r="AG180" s="36">
        <f t="shared" si="169"/>
        <v>1.1614995000000001</v>
      </c>
      <c r="AH180" s="33">
        <f t="shared" si="170"/>
        <v>8.9878540609681998</v>
      </c>
      <c r="AI180" s="33">
        <f t="shared" si="171"/>
        <v>-2.2665488395130495E-3</v>
      </c>
      <c r="AJ180" s="36">
        <f t="shared" si="172"/>
        <v>1.3661024999999998</v>
      </c>
      <c r="AK180" s="33">
        <f t="shared" si="173"/>
        <v>1.6680901123254295</v>
      </c>
      <c r="AL180" s="33">
        <f t="shared" si="174"/>
        <v>-4.0209795751734667E-2</v>
      </c>
      <c r="AM180" s="60">
        <f t="shared" si="175"/>
        <v>5.16222E-2</v>
      </c>
      <c r="AN180" s="60">
        <f t="shared" si="164"/>
        <v>6.2081683931173158E-2</v>
      </c>
      <c r="AO180" s="60">
        <f t="shared" si="176"/>
        <v>2.9139078076190136E-3</v>
      </c>
      <c r="AP180" s="34">
        <f t="shared" si="165"/>
        <v>1.9553939999999996</v>
      </c>
      <c r="AQ180" s="34">
        <f t="shared" si="177"/>
        <v>2.1558315632163514</v>
      </c>
      <c r="AR180" s="10">
        <f t="shared" si="166"/>
        <v>1.5293416667316968</v>
      </c>
      <c r="AS180" s="10">
        <f t="shared" si="178"/>
        <v>1.5823803674008019</v>
      </c>
      <c r="AT180" s="10">
        <f t="shared" si="179"/>
        <v>5.3038700669105099E-2</v>
      </c>
      <c r="AU180" s="10">
        <f>SUM(AT$166:AT180)*5</f>
        <v>1.8405382016748324</v>
      </c>
      <c r="AV180" s="10"/>
      <c r="AW180" s="10"/>
      <c r="AX180" s="10"/>
      <c r="AZ180" s="10"/>
    </row>
    <row r="181" spans="1:54" x14ac:dyDescent="0.25">
      <c r="A181" s="4">
        <v>80</v>
      </c>
      <c r="B181" s="18">
        <f t="shared" si="156"/>
        <v>2103</v>
      </c>
      <c r="C181" s="39">
        <f t="shared" si="152"/>
        <v>195.4</v>
      </c>
      <c r="D181" s="8">
        <f t="shared" si="167"/>
        <v>0.28000000000000114</v>
      </c>
      <c r="E181" s="64">
        <f t="shared" si="180"/>
        <v>2.2427999999999999</v>
      </c>
      <c r="F181" s="64">
        <f t="shared" si="180"/>
        <v>1.9866000000000001</v>
      </c>
      <c r="G181" s="64">
        <f t="shared" si="180"/>
        <v>0.15539999999999998</v>
      </c>
      <c r="H181" s="64">
        <f t="shared" si="180"/>
        <v>0.215</v>
      </c>
      <c r="I181" s="64"/>
      <c r="J181" s="64">
        <f t="shared" si="180"/>
        <v>1.0294452000000001</v>
      </c>
      <c r="K181" s="64">
        <f t="shared" si="180"/>
        <v>1.3043939999999998</v>
      </c>
      <c r="L181" s="64">
        <f t="shared" si="180"/>
        <v>4.5753120000000001E-2</v>
      </c>
      <c r="M181" s="64">
        <f t="shared" si="180"/>
        <v>1.0294452000000001</v>
      </c>
      <c r="N181" s="64">
        <f t="shared" si="153"/>
        <v>8.5943241223771025</v>
      </c>
      <c r="O181" s="64">
        <f t="shared" si="158"/>
        <v>-9.5439851509217632E-2</v>
      </c>
      <c r="P181" s="64">
        <f t="shared" si="158"/>
        <v>1.3043939999999998</v>
      </c>
      <c r="Q181" s="64">
        <f t="shared" si="154"/>
        <v>1.5891316881638278</v>
      </c>
      <c r="R181" s="64">
        <f t="shared" si="159"/>
        <v>-2.158791311635877E-2</v>
      </c>
      <c r="S181" s="64">
        <f t="shared" si="159"/>
        <v>4.5753120000000001E-2</v>
      </c>
      <c r="T181" s="64">
        <f t="shared" si="155"/>
        <v>5.601098289007251E-2</v>
      </c>
      <c r="U181" s="64">
        <f t="shared" si="160"/>
        <v>-2.0162523903443363E-3</v>
      </c>
      <c r="V181" s="64">
        <f t="shared" si="160"/>
        <v>1.931916</v>
      </c>
      <c r="W181" s="64">
        <f t="shared" si="160"/>
        <v>2.0928719829840805</v>
      </c>
      <c r="X181" s="29">
        <f>'2.7 Fert x7 '!D20</f>
        <v>196.08</v>
      </c>
      <c r="Y181" s="35">
        <f t="shared" si="168"/>
        <v>0.35000000000002274</v>
      </c>
      <c r="Z181" s="68">
        <f>'2.7 Fert x7 '!F20*k</f>
        <v>2.4653999999999998</v>
      </c>
      <c r="AA181" s="68">
        <f>'2.7 Fert x7 '!G20*k</f>
        <v>1.9634999999999998</v>
      </c>
      <c r="AB181" s="68">
        <f>'2.7 Fert x7 '!H20*k</f>
        <v>0.15959999999999999</v>
      </c>
      <c r="AC181" s="68"/>
      <c r="AD181" s="68">
        <f t="shared" si="161"/>
        <v>1.1316185999999999</v>
      </c>
      <c r="AE181" s="348">
        <f t="shared" si="162"/>
        <v>1.3501529999999999</v>
      </c>
      <c r="AF181" s="68">
        <f t="shared" si="163"/>
        <v>5.0294159999999997E-2</v>
      </c>
      <c r="AG181" s="36">
        <f t="shared" si="169"/>
        <v>1.1316185999999999</v>
      </c>
      <c r="AH181" s="33">
        <f t="shared" si="170"/>
        <v>8.9560000155992228</v>
      </c>
      <c r="AI181" s="33">
        <f t="shared" si="171"/>
        <v>-3.1854045368977069E-2</v>
      </c>
      <c r="AJ181" s="36">
        <f t="shared" si="172"/>
        <v>1.3501529999999999</v>
      </c>
      <c r="AK181" s="33">
        <f t="shared" si="173"/>
        <v>1.6450324575138853</v>
      </c>
      <c r="AL181" s="33">
        <f t="shared" si="174"/>
        <v>-2.3057654811544204E-2</v>
      </c>
      <c r="AM181" s="60">
        <f t="shared" si="175"/>
        <v>5.0294159999999997E-2</v>
      </c>
      <c r="AN181" s="60">
        <f t="shared" si="164"/>
        <v>6.1268754923803112E-2</v>
      </c>
      <c r="AO181" s="60">
        <f t="shared" si="176"/>
        <v>-8.1292900737004598E-4</v>
      </c>
      <c r="AP181" s="34">
        <f t="shared" si="165"/>
        <v>1.9271699999999998</v>
      </c>
      <c r="AQ181" s="34">
        <f t="shared" si="177"/>
        <v>2.2214453708121313</v>
      </c>
      <c r="AR181" s="10">
        <f t="shared" si="166"/>
        <v>1.5361680355103151</v>
      </c>
      <c r="AS181" s="10">
        <f t="shared" si="178"/>
        <v>1.6305409021761044</v>
      </c>
      <c r="AT181" s="10">
        <f t="shared" si="179"/>
        <v>9.4372866665789257E-2</v>
      </c>
      <c r="AU181" s="10">
        <f>SUM(AT$166:AT181)*5</f>
        <v>2.3124025350037787</v>
      </c>
      <c r="AV181" s="10"/>
      <c r="AW181" s="10"/>
      <c r="AX181" s="10"/>
      <c r="AZ181" s="10"/>
    </row>
    <row r="182" spans="1:54" x14ac:dyDescent="0.25">
      <c r="A182" s="4">
        <v>85</v>
      </c>
      <c r="B182" s="18">
        <f t="shared" si="156"/>
        <v>2108</v>
      </c>
      <c r="C182" s="39">
        <f t="shared" si="152"/>
        <v>195.85</v>
      </c>
      <c r="D182" s="8">
        <f t="shared" si="167"/>
        <v>0.44999999999998863</v>
      </c>
      <c r="E182" s="64">
        <f t="shared" si="180"/>
        <v>2.3058000000000001</v>
      </c>
      <c r="F182" s="64">
        <f t="shared" si="180"/>
        <v>1.9887000000000001</v>
      </c>
      <c r="G182" s="64">
        <f t="shared" si="180"/>
        <v>0.1575</v>
      </c>
      <c r="H182" s="64">
        <f t="shared" si="180"/>
        <v>0.25</v>
      </c>
      <c r="I182" s="64"/>
      <c r="J182" s="64">
        <f t="shared" si="180"/>
        <v>1.0583622000000001</v>
      </c>
      <c r="K182" s="64">
        <f t="shared" si="180"/>
        <v>1.320627</v>
      </c>
      <c r="L182" s="64">
        <f t="shared" si="180"/>
        <v>4.7038320000000002E-2</v>
      </c>
      <c r="M182" s="64">
        <f t="shared" si="180"/>
        <v>1.0583622000000001</v>
      </c>
      <c r="N182" s="64">
        <f t="shared" si="153"/>
        <v>8.5401559058848537</v>
      </c>
      <c r="O182" s="64">
        <f t="shared" si="158"/>
        <v>-5.4168216492248789E-2</v>
      </c>
      <c r="P182" s="64">
        <f t="shared" si="158"/>
        <v>1.320627</v>
      </c>
      <c r="Q182" s="64">
        <f t="shared" si="154"/>
        <v>1.6015484482247673</v>
      </c>
      <c r="R182" s="64">
        <f t="shared" si="159"/>
        <v>1.2416760060939502E-2</v>
      </c>
      <c r="S182" s="64">
        <f t="shared" si="159"/>
        <v>4.7038320000000002E-2</v>
      </c>
      <c r="T182" s="64">
        <f t="shared" si="155"/>
        <v>5.6939756455623491E-2</v>
      </c>
      <c r="U182" s="64">
        <f t="shared" si="160"/>
        <v>9.2877356555098184E-4</v>
      </c>
      <c r="V182" s="64">
        <f t="shared" si="160"/>
        <v>1.9748399999999999</v>
      </c>
      <c r="W182" s="64">
        <f t="shared" si="160"/>
        <v>2.38401731713423</v>
      </c>
      <c r="X182" s="29">
        <f>'2.7 Fert x7 '!D21</f>
        <v>196.5</v>
      </c>
      <c r="Y182" s="35">
        <f t="shared" si="168"/>
        <v>0.41999999999998749</v>
      </c>
      <c r="Z182" s="68">
        <f>'2.7 Fert x7 '!F21*k</f>
        <v>2.4401999999999999</v>
      </c>
      <c r="AA182" s="68">
        <f>'2.7 Fert x7 '!G21*k</f>
        <v>2.0201999999999996</v>
      </c>
      <c r="AB182" s="68">
        <f>'2.7 Fert x7 '!H21*k</f>
        <v>0.16170000000000001</v>
      </c>
      <c r="AC182" s="68"/>
      <c r="AD182" s="68">
        <f t="shared" si="161"/>
        <v>1.1200517999999999</v>
      </c>
      <c r="AE182" s="348">
        <f t="shared" si="162"/>
        <v>1.3655249999999999</v>
      </c>
      <c r="AF182" s="68">
        <f t="shared" si="163"/>
        <v>4.9780080000000004E-2</v>
      </c>
      <c r="AG182" s="36">
        <f t="shared" si="169"/>
        <v>1.1200517999999999</v>
      </c>
      <c r="AH182" s="33">
        <f t="shared" si="170"/>
        <v>8.9167026584600002</v>
      </c>
      <c r="AI182" s="33">
        <f t="shared" si="171"/>
        <v>-3.9297357139222555E-2</v>
      </c>
      <c r="AJ182" s="36">
        <f t="shared" si="172"/>
        <v>1.3655249999999999</v>
      </c>
      <c r="AK182" s="33">
        <f t="shared" si="173"/>
        <v>1.6563284014950097</v>
      </c>
      <c r="AL182" s="33">
        <f t="shared" si="174"/>
        <v>1.1295943981124434E-2</v>
      </c>
      <c r="AM182" s="60">
        <f t="shared" si="175"/>
        <v>4.9780080000000004E-2</v>
      </c>
      <c r="AN182" s="60">
        <f t="shared" si="164"/>
        <v>6.0610968020369471E-2</v>
      </c>
      <c r="AO182" s="60">
        <f t="shared" si="176"/>
        <v>-6.5778690343364088E-4</v>
      </c>
      <c r="AP182" s="34">
        <f t="shared" si="165"/>
        <v>1.9412819999999997</v>
      </c>
      <c r="AQ182" s="34">
        <f t="shared" si="177"/>
        <v>2.3326227999384557</v>
      </c>
      <c r="AR182" s="10">
        <f t="shared" si="166"/>
        <v>1.7498687107765249</v>
      </c>
      <c r="AS182" s="10">
        <f t="shared" si="178"/>
        <v>1.7121451351548262</v>
      </c>
      <c r="AT182" s="10">
        <f t="shared" si="179"/>
        <v>-3.7723575621698702E-2</v>
      </c>
      <c r="AU182" s="10">
        <f>SUM(AT$166:AT182)*5</f>
        <v>2.123784656895285</v>
      </c>
      <c r="AV182" s="10"/>
      <c r="AW182" s="10"/>
      <c r="AX182" s="10"/>
      <c r="AZ182" s="10"/>
    </row>
    <row r="183" spans="1:54" x14ac:dyDescent="0.25">
      <c r="A183" s="4">
        <v>90</v>
      </c>
      <c r="B183" s="18">
        <f t="shared" si="156"/>
        <v>2113</v>
      </c>
      <c r="C183" s="39">
        <f t="shared" si="152"/>
        <v>196.25</v>
      </c>
      <c r="D183" s="8">
        <f t="shared" si="167"/>
        <v>0.40000000000000568</v>
      </c>
      <c r="E183" s="64">
        <f t="shared" si="180"/>
        <v>2.4108000000000001</v>
      </c>
      <c r="F183" s="64">
        <f t="shared" si="180"/>
        <v>1.9634999999999998</v>
      </c>
      <c r="G183" s="64">
        <f t="shared" si="180"/>
        <v>0.1575</v>
      </c>
      <c r="H183" s="64">
        <f t="shared" si="180"/>
        <v>0.23</v>
      </c>
      <c r="I183" s="64"/>
      <c r="J183" s="64">
        <f t="shared" si="180"/>
        <v>1.1065572000000001</v>
      </c>
      <c r="K183" s="64">
        <f t="shared" si="180"/>
        <v>1.336776</v>
      </c>
      <c r="L183" s="64">
        <f t="shared" si="180"/>
        <v>4.9180320000000007E-2</v>
      </c>
      <c r="M183" s="64">
        <f t="shared" si="180"/>
        <v>1.1065572000000001</v>
      </c>
      <c r="N183" s="64">
        <f t="shared" si="153"/>
        <v>8.5411947345047814</v>
      </c>
      <c r="O183" s="64">
        <f t="shared" si="158"/>
        <v>1.0388286199276564E-3</v>
      </c>
      <c r="P183" s="64">
        <f t="shared" si="158"/>
        <v>1.336776</v>
      </c>
      <c r="Q183" s="64">
        <f t="shared" si="154"/>
        <v>1.6198924420346312</v>
      </c>
      <c r="R183" s="64">
        <f t="shared" si="159"/>
        <v>1.8343993809863957E-2</v>
      </c>
      <c r="S183" s="64">
        <f t="shared" si="159"/>
        <v>4.9180320000000007E-2</v>
      </c>
      <c r="T183" s="64">
        <f t="shared" si="155"/>
        <v>5.9245941977220475E-2</v>
      </c>
      <c r="U183" s="64">
        <f t="shared" si="160"/>
        <v>2.3061855215969831E-3</v>
      </c>
      <c r="V183" s="64">
        <f t="shared" si="160"/>
        <v>1.9999559999999998</v>
      </c>
      <c r="W183" s="64">
        <f t="shared" si="160"/>
        <v>2.4216450079513945</v>
      </c>
      <c r="X183" s="29">
        <f>'2.7 Fert x7 '!D22</f>
        <v>197.03</v>
      </c>
      <c r="Y183" s="35">
        <f t="shared" si="168"/>
        <v>0.53000000000000114</v>
      </c>
      <c r="Z183" s="68">
        <f>'2.7 Fert x7 '!F22*k</f>
        <v>2.5158</v>
      </c>
      <c r="AA183" s="68">
        <f>'2.7 Fert x7 '!G22*k</f>
        <v>1.9719</v>
      </c>
      <c r="AB183" s="68">
        <f>'2.7 Fert x7 '!H22*k</f>
        <v>0.16170000000000001</v>
      </c>
      <c r="AC183" s="68"/>
      <c r="AD183" s="68">
        <f t="shared" si="161"/>
        <v>1.1547522000000001</v>
      </c>
      <c r="AE183" s="348">
        <f t="shared" si="162"/>
        <v>1.365693</v>
      </c>
      <c r="AF183" s="68">
        <f t="shared" si="163"/>
        <v>5.1322320000000005E-2</v>
      </c>
      <c r="AG183" s="36">
        <f t="shared" si="169"/>
        <v>1.1547522000000001</v>
      </c>
      <c r="AH183" s="33">
        <f t="shared" si="170"/>
        <v>8.9171927220664013</v>
      </c>
      <c r="AI183" s="33">
        <f t="shared" si="171"/>
        <v>4.9006360640113655E-4</v>
      </c>
      <c r="AJ183" s="36">
        <f t="shared" si="172"/>
        <v>1.365693</v>
      </c>
      <c r="AK183" s="33">
        <f t="shared" si="173"/>
        <v>1.6584932611422492</v>
      </c>
      <c r="AL183" s="33">
        <f t="shared" si="174"/>
        <v>2.1648596472394477E-3</v>
      </c>
      <c r="AM183" s="60">
        <f t="shared" si="175"/>
        <v>5.1322320000000005E-2</v>
      </c>
      <c r="AN183" s="60">
        <f t="shared" si="164"/>
        <v>6.203692662537106E-2</v>
      </c>
      <c r="AO183" s="60">
        <f t="shared" si="176"/>
        <v>1.4259586050015885E-3</v>
      </c>
      <c r="AP183" s="34">
        <f t="shared" si="165"/>
        <v>1.9527479999999999</v>
      </c>
      <c r="AQ183" s="34">
        <f t="shared" si="177"/>
        <v>2.4868288818586426</v>
      </c>
      <c r="AR183" s="10">
        <f t="shared" si="166"/>
        <v>1.7774874358363235</v>
      </c>
      <c r="AS183" s="10">
        <f t="shared" si="178"/>
        <v>1.8253323992842436</v>
      </c>
      <c r="AT183" s="10">
        <f t="shared" si="179"/>
        <v>4.7844963447920108E-2</v>
      </c>
      <c r="AU183" s="10">
        <f>SUM(AT$166:AT183)*5</f>
        <v>2.3630094741348855</v>
      </c>
      <c r="AV183" s="10"/>
      <c r="AW183" s="10"/>
      <c r="AX183" s="10"/>
      <c r="AZ183" s="10"/>
    </row>
    <row r="184" spans="1:54" x14ac:dyDescent="0.25">
      <c r="A184" s="4">
        <v>95</v>
      </c>
      <c r="B184" s="18">
        <f t="shared" si="156"/>
        <v>2118</v>
      </c>
      <c r="C184" s="39">
        <f t="shared" si="152"/>
        <v>196.74</v>
      </c>
      <c r="D184" s="8">
        <f t="shared" si="167"/>
        <v>0.49000000000000909</v>
      </c>
      <c r="E184" s="64">
        <f t="shared" si="180"/>
        <v>2.4780000000000002</v>
      </c>
      <c r="F184" s="64">
        <f t="shared" si="180"/>
        <v>1.9215</v>
      </c>
      <c r="G184" s="64">
        <f t="shared" si="180"/>
        <v>0.1575</v>
      </c>
      <c r="H184" s="64">
        <f t="shared" si="180"/>
        <v>0.19</v>
      </c>
      <c r="I184" s="64"/>
      <c r="J184" s="64">
        <f t="shared" si="180"/>
        <v>1.1374020000000002</v>
      </c>
      <c r="K184" s="64">
        <f t="shared" si="180"/>
        <v>1.33728</v>
      </c>
      <c r="L184" s="64">
        <f t="shared" si="180"/>
        <v>5.0551200000000004E-2</v>
      </c>
      <c r="M184" s="64">
        <f t="shared" si="180"/>
        <v>1.1374020000000002</v>
      </c>
      <c r="N184" s="64">
        <f t="shared" si="153"/>
        <v>8.5729438873450263</v>
      </c>
      <c r="O184" s="64">
        <f t="shared" si="158"/>
        <v>3.1749152840244932E-2</v>
      </c>
      <c r="P184" s="64">
        <f t="shared" si="158"/>
        <v>1.33728</v>
      </c>
      <c r="Q184" s="64">
        <f t="shared" si="154"/>
        <v>1.6236392326388811</v>
      </c>
      <c r="R184" s="64">
        <f t="shared" si="159"/>
        <v>3.7467906042498722E-3</v>
      </c>
      <c r="S184" s="64">
        <f t="shared" si="159"/>
        <v>5.0551200000000004E-2</v>
      </c>
      <c r="T184" s="64">
        <f t="shared" si="155"/>
        <v>6.1024501832469338E-2</v>
      </c>
      <c r="U184" s="64">
        <f t="shared" si="160"/>
        <v>1.7785598552488638E-3</v>
      </c>
      <c r="V184" s="64">
        <f t="shared" si="160"/>
        <v>1.9937399999999998</v>
      </c>
      <c r="W184" s="64">
        <f t="shared" si="160"/>
        <v>2.5210145032997526</v>
      </c>
      <c r="X184" s="29">
        <f>'2.7 Fert x7 '!D23</f>
        <v>197.66</v>
      </c>
      <c r="Y184" s="35">
        <f t="shared" si="168"/>
        <v>0.62999999999999545</v>
      </c>
      <c r="Z184" s="68">
        <f>'2.7 Fert x7 '!F23*k</f>
        <v>2.5892999999999997</v>
      </c>
      <c r="AA184" s="68">
        <f>'2.7 Fert x7 '!G23*k</f>
        <v>1.9551000000000001</v>
      </c>
      <c r="AB184" s="68">
        <f>'2.7 Fert x7 '!H23*k</f>
        <v>0.16170000000000001</v>
      </c>
      <c r="AC184" s="68"/>
      <c r="AD184" s="68">
        <f t="shared" si="161"/>
        <v>1.1884887</v>
      </c>
      <c r="AE184" s="348">
        <f t="shared" si="162"/>
        <v>1.3773165000000001</v>
      </c>
      <c r="AF184" s="68">
        <f t="shared" si="163"/>
        <v>5.2821719999999996E-2</v>
      </c>
      <c r="AG184" s="36">
        <f t="shared" si="169"/>
        <v>1.1884887</v>
      </c>
      <c r="AH184" s="33">
        <f t="shared" si="170"/>
        <v>8.9513558472150034</v>
      </c>
      <c r="AI184" s="33">
        <f t="shared" si="171"/>
        <v>3.4163125148602091E-2</v>
      </c>
      <c r="AJ184" s="36">
        <f t="shared" si="172"/>
        <v>1.3773165000000001</v>
      </c>
      <c r="AK184" s="33">
        <f t="shared" si="173"/>
        <v>1.6704994578764691</v>
      </c>
      <c r="AL184" s="33">
        <f t="shared" si="174"/>
        <v>1.2006196734219987E-2</v>
      </c>
      <c r="AM184" s="60">
        <f t="shared" si="175"/>
        <v>5.2821719999999996E-2</v>
      </c>
      <c r="AN184" s="60">
        <f t="shared" si="164"/>
        <v>6.3788402875193037E-2</v>
      </c>
      <c r="AO184" s="60">
        <f t="shared" si="176"/>
        <v>1.7514762498219774E-3</v>
      </c>
      <c r="AP184" s="34">
        <f t="shared" si="165"/>
        <v>1.9765619999999997</v>
      </c>
      <c r="AQ184" s="34">
        <f t="shared" si="177"/>
        <v>2.6544827981326389</v>
      </c>
      <c r="AR184" s="10">
        <f t="shared" si="166"/>
        <v>1.8504246454220183</v>
      </c>
      <c r="AS184" s="10">
        <f t="shared" si="178"/>
        <v>1.9483903738293571</v>
      </c>
      <c r="AT184" s="10">
        <f t="shared" si="179"/>
        <v>9.7965728407338748E-2</v>
      </c>
      <c r="AU184" s="10">
        <f>SUM(AT$166:AT184)*5</f>
        <v>2.8528381161715792</v>
      </c>
      <c r="AV184" s="10"/>
      <c r="AW184" s="10"/>
      <c r="AX184" s="10"/>
      <c r="AZ184" s="10"/>
    </row>
    <row r="185" spans="1:54" x14ac:dyDescent="0.25">
      <c r="A185" s="4">
        <v>100</v>
      </c>
      <c r="B185" s="18">
        <f t="shared" si="156"/>
        <v>2123</v>
      </c>
      <c r="C185" s="39">
        <f t="shared" si="152"/>
        <v>197.15</v>
      </c>
      <c r="D185" s="8">
        <f t="shared" si="167"/>
        <v>0.40999999999999659</v>
      </c>
      <c r="E185" s="64">
        <f t="shared" si="180"/>
        <v>2.5073999999999996</v>
      </c>
      <c r="F185" s="64">
        <f t="shared" si="180"/>
        <v>1.9257</v>
      </c>
      <c r="G185" s="64">
        <f t="shared" si="180"/>
        <v>0.1575</v>
      </c>
      <c r="H185" s="64">
        <f t="shared" si="180"/>
        <v>0.22</v>
      </c>
      <c r="I185" s="64"/>
      <c r="J185" s="64">
        <f t="shared" si="180"/>
        <v>1.1508965999999998</v>
      </c>
      <c r="K185" s="64">
        <f t="shared" si="180"/>
        <v>1.346079</v>
      </c>
      <c r="L185" s="64">
        <f t="shared" si="180"/>
        <v>5.1150959999999995E-2</v>
      </c>
      <c r="M185" s="64">
        <f t="shared" si="180"/>
        <v>1.1508965999999998</v>
      </c>
      <c r="N185" s="64">
        <f t="shared" si="153"/>
        <v>8.6140777302342766</v>
      </c>
      <c r="O185" s="64">
        <f t="shared" si="158"/>
        <v>4.1133842889250261E-2</v>
      </c>
      <c r="P185" s="64">
        <f t="shared" si="158"/>
        <v>1.346079</v>
      </c>
      <c r="Q185" s="64">
        <f t="shared" si="154"/>
        <v>1.6331005778998688</v>
      </c>
      <c r="R185" s="64">
        <f t="shared" si="159"/>
        <v>9.4613452609877413E-3</v>
      </c>
      <c r="S185" s="64">
        <f t="shared" si="159"/>
        <v>5.1150959999999995E-2</v>
      </c>
      <c r="T185" s="64">
        <f t="shared" si="155"/>
        <v>6.1938669766067489E-2</v>
      </c>
      <c r="U185" s="64">
        <f t="shared" si="160"/>
        <v>9.1416793359815063E-4</v>
      </c>
      <c r="V185" s="64">
        <f t="shared" si="160"/>
        <v>2.0204519999999997</v>
      </c>
      <c r="W185" s="64">
        <f t="shared" si="160"/>
        <v>2.4819613560838323</v>
      </c>
      <c r="X185" s="29">
        <f>'2.7 Fert x7 '!D24</f>
        <v>198.19</v>
      </c>
      <c r="Y185" s="35">
        <f t="shared" si="168"/>
        <v>0.53000000000000114</v>
      </c>
      <c r="Z185" s="68">
        <f>'2.7 Fert x7 '!F24*k</f>
        <v>2.5641000000000003</v>
      </c>
      <c r="AA185" s="68">
        <f>'2.7 Fert x7 '!G24*k</f>
        <v>2.0055000000000001</v>
      </c>
      <c r="AB185" s="68">
        <f>'2.7 Fert x7 '!H24*k</f>
        <v>0.1638</v>
      </c>
      <c r="AC185" s="68"/>
      <c r="AD185" s="68">
        <f t="shared" si="161"/>
        <v>1.1769219000000002</v>
      </c>
      <c r="AE185" s="348">
        <f t="shared" si="162"/>
        <v>1.3902945</v>
      </c>
      <c r="AF185" s="68">
        <f t="shared" si="163"/>
        <v>5.2307640000000009E-2</v>
      </c>
      <c r="AG185" s="36">
        <f t="shared" si="169"/>
        <v>1.1769219000000002</v>
      </c>
      <c r="AH185" s="33">
        <f t="shared" si="170"/>
        <v>8.9695297750570759</v>
      </c>
      <c r="AI185" s="33">
        <f t="shared" si="171"/>
        <v>1.8173927842072501E-2</v>
      </c>
      <c r="AJ185" s="36">
        <f t="shared" si="172"/>
        <v>1.3902945</v>
      </c>
      <c r="AK185" s="33">
        <f t="shared" si="173"/>
        <v>1.6855998736582256</v>
      </c>
      <c r="AL185" s="33">
        <f t="shared" si="174"/>
        <v>1.5100415781756471E-2</v>
      </c>
      <c r="AM185" s="60">
        <f t="shared" si="175"/>
        <v>5.2307640000000009E-2</v>
      </c>
      <c r="AN185" s="60">
        <f t="shared" si="164"/>
        <v>6.3583943058527131E-2</v>
      </c>
      <c r="AO185" s="60">
        <f t="shared" si="176"/>
        <v>-2.0445981666590562E-4</v>
      </c>
      <c r="AP185" s="34">
        <f t="shared" si="165"/>
        <v>1.9880280000000001</v>
      </c>
      <c r="AQ185" s="34">
        <f t="shared" si="177"/>
        <v>2.5510978838071643</v>
      </c>
      <c r="AR185" s="10">
        <f t="shared" si="166"/>
        <v>1.8217596353655328</v>
      </c>
      <c r="AS185" s="10">
        <f t="shared" si="178"/>
        <v>1.8725058467144584</v>
      </c>
      <c r="AT185" s="10">
        <f t="shared" si="179"/>
        <v>5.0746211348925652E-2</v>
      </c>
      <c r="AU185" s="10">
        <f>SUM(AT$166:AT185)*5</f>
        <v>3.1065691729162075</v>
      </c>
      <c r="AV185" s="10"/>
      <c r="AW185" s="10"/>
      <c r="AX185" s="10"/>
      <c r="AZ185" s="10"/>
    </row>
    <row r="186" spans="1:54" x14ac:dyDescent="0.25">
      <c r="A186" s="4">
        <v>105</v>
      </c>
      <c r="B186" s="18">
        <f t="shared" si="156"/>
        <v>2128</v>
      </c>
      <c r="C186" s="39">
        <f t="shared" si="152"/>
        <v>197.58</v>
      </c>
      <c r="D186" s="8">
        <f t="shared" si="167"/>
        <v>0.43000000000000682</v>
      </c>
      <c r="E186" s="64">
        <f t="shared" ref="E186:M195" si="181">E45</f>
        <v>2.2869000000000002</v>
      </c>
      <c r="F186" s="64">
        <f t="shared" si="181"/>
        <v>2.0726999999999998</v>
      </c>
      <c r="G186" s="64">
        <f t="shared" si="181"/>
        <v>0.16170000000000001</v>
      </c>
      <c r="H186" s="64">
        <f t="shared" si="181"/>
        <v>0.13500000000000001</v>
      </c>
      <c r="I186" s="64"/>
      <c r="J186" s="64">
        <f t="shared" si="181"/>
        <v>1.0496871000000001</v>
      </c>
      <c r="K186" s="64">
        <f t="shared" si="181"/>
        <v>1.3479165</v>
      </c>
      <c r="L186" s="64">
        <f t="shared" si="181"/>
        <v>4.6652760000000008E-2</v>
      </c>
      <c r="M186" s="64">
        <f t="shared" si="181"/>
        <v>1.0496871000000001</v>
      </c>
      <c r="N186" s="64">
        <f t="shared" si="153"/>
        <v>8.5486773203320485</v>
      </c>
      <c r="O186" s="64">
        <f t="shared" si="158"/>
        <v>-6.5400409902228063E-2</v>
      </c>
      <c r="P186" s="64">
        <f t="shared" si="158"/>
        <v>1.3479165</v>
      </c>
      <c r="Q186" s="64">
        <f t="shared" si="154"/>
        <v>1.6366106232481668</v>
      </c>
      <c r="R186" s="64">
        <f t="shared" si="159"/>
        <v>3.5100453482979077E-3</v>
      </c>
      <c r="S186" s="64">
        <f t="shared" si="159"/>
        <v>4.6652760000000008E-2</v>
      </c>
      <c r="T186" s="64">
        <f t="shared" si="155"/>
        <v>5.7602073352315139E-2</v>
      </c>
      <c r="U186" s="64">
        <f t="shared" si="160"/>
        <v>-4.3365964137523499E-3</v>
      </c>
      <c r="V186" s="64">
        <f t="shared" si="160"/>
        <v>1.9556459999999998</v>
      </c>
      <c r="W186" s="64">
        <f t="shared" si="160"/>
        <v>2.3194190390323239</v>
      </c>
      <c r="X186" s="29">
        <f>'2.7 Fert x7 '!D25</f>
        <v>198.72</v>
      </c>
      <c r="Y186" s="35">
        <f t="shared" si="168"/>
        <v>0.53000000000000114</v>
      </c>
      <c r="Z186" s="68">
        <f>'2.7 Fert x7 '!F25*k</f>
        <v>2.5577999999999999</v>
      </c>
      <c r="AA186" s="68">
        <f>'2.7 Fert x7 '!G25*k</f>
        <v>2.0327999999999999</v>
      </c>
      <c r="AB186" s="68">
        <f>'2.7 Fert x7 '!H25*k</f>
        <v>0.16589999999999999</v>
      </c>
      <c r="AC186" s="68"/>
      <c r="AD186" s="68">
        <f t="shared" si="161"/>
        <v>1.1740302</v>
      </c>
      <c r="AE186" s="348">
        <f t="shared" si="162"/>
        <v>1.399125</v>
      </c>
      <c r="AF186" s="68">
        <f t="shared" si="163"/>
        <v>5.2179120000000002E-2</v>
      </c>
      <c r="AG186" s="36">
        <f t="shared" si="169"/>
        <v>1.1740302</v>
      </c>
      <c r="AH186" s="33">
        <f t="shared" si="170"/>
        <v>8.982459398177296</v>
      </c>
      <c r="AI186" s="33">
        <f t="shared" si="171"/>
        <v>1.2929623120220057E-2</v>
      </c>
      <c r="AJ186" s="36">
        <f t="shared" si="172"/>
        <v>1.399125</v>
      </c>
      <c r="AK186" s="33">
        <f t="shared" si="173"/>
        <v>1.6970997752577297</v>
      </c>
      <c r="AL186" s="33">
        <f t="shared" si="174"/>
        <v>1.1499901599504092E-2</v>
      </c>
      <c r="AM186" s="60">
        <f t="shared" si="175"/>
        <v>5.2179120000000002E-2</v>
      </c>
      <c r="AN186" s="60">
        <f t="shared" si="164"/>
        <v>6.3419279327815964E-2</v>
      </c>
      <c r="AO186" s="60">
        <f t="shared" si="176"/>
        <v>-1.6466373071116758E-4</v>
      </c>
      <c r="AP186" s="34">
        <f t="shared" si="165"/>
        <v>1.99773</v>
      </c>
      <c r="AQ186" s="34">
        <f t="shared" si="177"/>
        <v>2.551994860989014</v>
      </c>
      <c r="AR186" s="10">
        <f t="shared" si="166"/>
        <v>1.7024535746497258</v>
      </c>
      <c r="AS186" s="10">
        <f t="shared" si="178"/>
        <v>1.8731642279659362</v>
      </c>
      <c r="AT186" s="10">
        <f t="shared" si="179"/>
        <v>0.17071065331621038</v>
      </c>
      <c r="AU186" s="10">
        <f>SUM(AT$166:AT186)*5</f>
        <v>3.9601224394972596</v>
      </c>
      <c r="AV186" s="10"/>
      <c r="AW186" s="10"/>
      <c r="AX186" s="10"/>
      <c r="AZ186" s="10"/>
    </row>
    <row r="187" spans="1:54" x14ac:dyDescent="0.25">
      <c r="A187" s="4">
        <v>110</v>
      </c>
      <c r="B187" s="18">
        <f t="shared" si="156"/>
        <v>2133</v>
      </c>
      <c r="C187" s="39">
        <f t="shared" si="152"/>
        <v>197.75</v>
      </c>
      <c r="D187" s="8">
        <f t="shared" si="167"/>
        <v>0.16999999999998749</v>
      </c>
      <c r="E187" s="64">
        <f t="shared" si="181"/>
        <v>2.5787999999999998</v>
      </c>
      <c r="F187" s="64">
        <f t="shared" si="181"/>
        <v>1.8584999999999998</v>
      </c>
      <c r="G187" s="64">
        <f t="shared" si="181"/>
        <v>0.15539999999999998</v>
      </c>
      <c r="H187" s="64">
        <f t="shared" si="181"/>
        <v>0.19500000000000001</v>
      </c>
      <c r="I187" s="64"/>
      <c r="J187" s="64">
        <f t="shared" si="181"/>
        <v>1.1836692</v>
      </c>
      <c r="K187" s="64">
        <f t="shared" si="181"/>
        <v>1.3380359999999998</v>
      </c>
      <c r="L187" s="64">
        <f t="shared" si="181"/>
        <v>5.2607519999999998E-2</v>
      </c>
      <c r="M187" s="64">
        <f t="shared" si="181"/>
        <v>1.1836692</v>
      </c>
      <c r="N187" s="64">
        <f t="shared" si="153"/>
        <v>8.6257250566518664</v>
      </c>
      <c r="O187" s="64">
        <f t="shared" si="158"/>
        <v>7.7047736319817872E-2</v>
      </c>
      <c r="P187" s="64">
        <f t="shared" si="158"/>
        <v>1.3380359999999998</v>
      </c>
      <c r="Q187" s="64">
        <f t="shared" si="154"/>
        <v>1.6273506174651799</v>
      </c>
      <c r="R187" s="64">
        <f t="shared" si="159"/>
        <v>-9.2600057829868021E-3</v>
      </c>
      <c r="S187" s="64">
        <f t="shared" si="159"/>
        <v>5.2607519999999998E-2</v>
      </c>
      <c r="T187" s="64">
        <f t="shared" si="155"/>
        <v>6.2790224169456732E-2</v>
      </c>
      <c r="U187" s="64">
        <f t="shared" si="160"/>
        <v>5.188150817141593E-3</v>
      </c>
      <c r="V187" s="64">
        <f t="shared" si="160"/>
        <v>2.010834</v>
      </c>
      <c r="W187" s="64">
        <f t="shared" si="160"/>
        <v>2.25380988135396</v>
      </c>
      <c r="X187" s="29">
        <f>'2.7 Fert x7 '!D26</f>
        <v>198.95</v>
      </c>
      <c r="Y187" s="35">
        <f t="shared" si="168"/>
        <v>0.22999999999998977</v>
      </c>
      <c r="Z187" s="68">
        <f>'2.7 Fert x7 '!F26*k</f>
        <v>2.5451999999999999</v>
      </c>
      <c r="AA187" s="68">
        <f>'2.7 Fert x7 '!G26*k</f>
        <v>2.016</v>
      </c>
      <c r="AB187" s="68">
        <f>'2.7 Fert x7 '!H26*k</f>
        <v>0.1638</v>
      </c>
      <c r="AC187" s="68"/>
      <c r="AD187" s="68">
        <f t="shared" si="161"/>
        <v>1.1682467999999999</v>
      </c>
      <c r="AE187" s="348">
        <f t="shared" si="162"/>
        <v>1.3896539999999999</v>
      </c>
      <c r="AF187" s="68">
        <f t="shared" si="163"/>
        <v>5.1922080000000002E-2</v>
      </c>
      <c r="AG187" s="36">
        <f t="shared" si="169"/>
        <v>1.1682467999999999</v>
      </c>
      <c r="AH187" s="33">
        <f t="shared" si="170"/>
        <v>8.9879318888678092</v>
      </c>
      <c r="AI187" s="33">
        <f t="shared" si="171"/>
        <v>5.4724906905132542E-3</v>
      </c>
      <c r="AJ187" s="36">
        <f t="shared" si="172"/>
        <v>1.3896539999999999</v>
      </c>
      <c r="AK187" s="33">
        <f t="shared" si="173"/>
        <v>1.6896616898587267</v>
      </c>
      <c r="AL187" s="33">
        <f t="shared" si="174"/>
        <v>-7.438085399003036E-3</v>
      </c>
      <c r="AM187" s="60">
        <f t="shared" si="175"/>
        <v>5.1922080000000002E-2</v>
      </c>
      <c r="AN187" s="60">
        <f t="shared" si="164"/>
        <v>6.3133130617665623E-2</v>
      </c>
      <c r="AO187" s="60">
        <f t="shared" si="176"/>
        <v>-2.8614871015034127E-4</v>
      </c>
      <c r="AP187" s="34">
        <f t="shared" si="165"/>
        <v>1.9844999999999997</v>
      </c>
      <c r="AQ187" s="34">
        <f t="shared" si="177"/>
        <v>2.2122482565813493</v>
      </c>
      <c r="AR187" s="10">
        <f t="shared" si="166"/>
        <v>1.6542964529138064</v>
      </c>
      <c r="AS187" s="10">
        <f t="shared" si="178"/>
        <v>1.6237902203307104</v>
      </c>
      <c r="AT187" s="10">
        <f t="shared" si="179"/>
        <v>-3.0506232583096038E-2</v>
      </c>
      <c r="AU187" s="10">
        <f>SUM(AT$166:AT187)*5</f>
        <v>3.8075912765817792</v>
      </c>
      <c r="AV187" s="10"/>
      <c r="AW187" s="10"/>
      <c r="AX187" s="10"/>
      <c r="AZ187" s="10"/>
    </row>
    <row r="188" spans="1:54" x14ac:dyDescent="0.25">
      <c r="A188" s="4">
        <v>115</v>
      </c>
      <c r="B188" s="18">
        <f t="shared" si="156"/>
        <v>2138</v>
      </c>
      <c r="C188" s="39">
        <f t="shared" si="152"/>
        <v>198.17</v>
      </c>
      <c r="D188" s="8">
        <f t="shared" si="167"/>
        <v>0.41999999999998749</v>
      </c>
      <c r="E188" s="64">
        <f t="shared" si="181"/>
        <v>2.4822000000000002</v>
      </c>
      <c r="F188" s="64">
        <f t="shared" si="181"/>
        <v>1.9341000000000002</v>
      </c>
      <c r="G188" s="64">
        <f t="shared" si="181"/>
        <v>0.1575</v>
      </c>
      <c r="H188" s="64">
        <f t="shared" si="181"/>
        <v>0.26</v>
      </c>
      <c r="I188" s="64"/>
      <c r="J188" s="64">
        <f t="shared" si="181"/>
        <v>1.1393298000000001</v>
      </c>
      <c r="K188" s="64">
        <f t="shared" si="181"/>
        <v>1.3430970000000002</v>
      </c>
      <c r="L188" s="64">
        <f t="shared" si="181"/>
        <v>5.0636880000000009E-2</v>
      </c>
      <c r="M188" s="64">
        <f t="shared" si="181"/>
        <v>1.1393298000000001</v>
      </c>
      <c r="N188" s="64">
        <f t="shared" si="153"/>
        <v>8.6484596069057744</v>
      </c>
      <c r="O188" s="64">
        <f t="shared" si="158"/>
        <v>2.2734550253908026E-2</v>
      </c>
      <c r="P188" s="64">
        <f t="shared" si="158"/>
        <v>1.3430970000000002</v>
      </c>
      <c r="Q188" s="64">
        <f t="shared" si="154"/>
        <v>1.6307746642444363</v>
      </c>
      <c r="R188" s="64">
        <f t="shared" si="159"/>
        <v>3.42404677925634E-3</v>
      </c>
      <c r="S188" s="64">
        <f t="shared" si="159"/>
        <v>5.0636880000000009E-2</v>
      </c>
      <c r="T188" s="64">
        <f t="shared" si="155"/>
        <v>6.1736728325611584E-2</v>
      </c>
      <c r="U188" s="64">
        <f t="shared" si="160"/>
        <v>-1.0534958438451481E-3</v>
      </c>
      <c r="V188" s="64">
        <f t="shared" si="160"/>
        <v>2.0301960000000001</v>
      </c>
      <c r="W188" s="64">
        <f t="shared" si="160"/>
        <v>2.4753011011893067</v>
      </c>
      <c r="X188" s="29">
        <f>'2.7 Fert x7 '!D27</f>
        <v>199.22</v>
      </c>
      <c r="Y188" s="35">
        <f t="shared" si="168"/>
        <v>0.27000000000001023</v>
      </c>
      <c r="Z188" s="68">
        <f>'2.7 Fert x7 '!F27*k</f>
        <v>2.5032000000000001</v>
      </c>
      <c r="AA188" s="68">
        <f>'2.7 Fert x7 '!G27*k</f>
        <v>1.9719</v>
      </c>
      <c r="AB188" s="68">
        <f>'2.7 Fert x7 '!H27*k</f>
        <v>0.16170000000000001</v>
      </c>
      <c r="AC188" s="68"/>
      <c r="AD188" s="68">
        <f t="shared" si="161"/>
        <v>1.1489688</v>
      </c>
      <c r="AE188" s="348">
        <f t="shared" si="162"/>
        <v>1.362606</v>
      </c>
      <c r="AF188" s="68">
        <f t="shared" si="163"/>
        <v>5.1065280000000005E-2</v>
      </c>
      <c r="AG188" s="36">
        <f t="shared" si="169"/>
        <v>1.1489688</v>
      </c>
      <c r="AH188" s="33">
        <f t="shared" si="170"/>
        <v>8.9734179687210691</v>
      </c>
      <c r="AI188" s="33">
        <f t="shared" si="171"/>
        <v>-1.4513920146740134E-2</v>
      </c>
      <c r="AJ188" s="36">
        <f t="shared" si="172"/>
        <v>1.362606</v>
      </c>
      <c r="AK188" s="33">
        <f t="shared" si="173"/>
        <v>1.6612988097025567</v>
      </c>
      <c r="AL188" s="33">
        <f t="shared" si="174"/>
        <v>-2.8362880156169945E-2</v>
      </c>
      <c r="AM188" s="60">
        <f t="shared" si="175"/>
        <v>5.1065280000000005E-2</v>
      </c>
      <c r="AN188" s="60">
        <f t="shared" si="164"/>
        <v>6.2225746194321856E-2</v>
      </c>
      <c r="AO188" s="60">
        <f t="shared" si="176"/>
        <v>-9.0738442334376695E-4</v>
      </c>
      <c r="AP188" s="34">
        <f t="shared" si="165"/>
        <v>1.9474559999999999</v>
      </c>
      <c r="AQ188" s="34">
        <f t="shared" si="177"/>
        <v>2.1736718152737566</v>
      </c>
      <c r="AR188" s="10">
        <f t="shared" si="166"/>
        <v>1.8168710082729511</v>
      </c>
      <c r="AS188" s="10">
        <f t="shared" si="178"/>
        <v>1.5954751124109374</v>
      </c>
      <c r="AT188" s="10">
        <f t="shared" si="179"/>
        <v>-0.22139589586201369</v>
      </c>
      <c r="AU188" s="10">
        <f>SUM(AT$166:AT188)*5</f>
        <v>2.7006117972717107</v>
      </c>
      <c r="AV188" s="10"/>
      <c r="AW188" s="10"/>
      <c r="AX188" s="10"/>
      <c r="AZ188" s="10"/>
    </row>
    <row r="189" spans="1:54" x14ac:dyDescent="0.25">
      <c r="A189" s="4">
        <v>120</v>
      </c>
      <c r="B189" s="18">
        <f t="shared" si="156"/>
        <v>2143</v>
      </c>
      <c r="C189" s="39">
        <f t="shared" si="152"/>
        <v>198.39</v>
      </c>
      <c r="D189" s="8">
        <f t="shared" si="167"/>
        <v>0.21999999999999886</v>
      </c>
      <c r="E189" s="64">
        <f t="shared" si="181"/>
        <v>2.415</v>
      </c>
      <c r="F189" s="64">
        <f t="shared" si="181"/>
        <v>1.9424999999999999</v>
      </c>
      <c r="G189" s="64">
        <f t="shared" si="181"/>
        <v>0.1575</v>
      </c>
      <c r="H189" s="64">
        <f t="shared" si="181"/>
        <v>0.22</v>
      </c>
      <c r="I189" s="64"/>
      <c r="J189" s="64">
        <f t="shared" si="181"/>
        <v>1.1084850000000002</v>
      </c>
      <c r="K189" s="64">
        <f t="shared" si="181"/>
        <v>1.329825</v>
      </c>
      <c r="L189" s="64">
        <f t="shared" si="181"/>
        <v>4.9266000000000004E-2</v>
      </c>
      <c r="M189" s="64">
        <f t="shared" si="181"/>
        <v>1.1084850000000002</v>
      </c>
      <c r="N189" s="64">
        <f t="shared" si="153"/>
        <v>8.6374063824355982</v>
      </c>
      <c r="O189" s="64">
        <f t="shared" si="158"/>
        <v>-1.1053224470176204E-2</v>
      </c>
      <c r="P189" s="64">
        <f t="shared" si="158"/>
        <v>1.329825</v>
      </c>
      <c r="Q189" s="64">
        <f t="shared" si="154"/>
        <v>1.618107955918614</v>
      </c>
      <c r="R189" s="64">
        <f t="shared" si="159"/>
        <v>-1.2666708325822285E-2</v>
      </c>
      <c r="S189" s="64">
        <f t="shared" si="159"/>
        <v>4.9266000000000004E-2</v>
      </c>
      <c r="T189" s="64">
        <f t="shared" si="155"/>
        <v>6.0179614811827896E-2</v>
      </c>
      <c r="U189" s="64">
        <f t="shared" si="160"/>
        <v>-1.5571135137836881E-3</v>
      </c>
      <c r="V189" s="64">
        <f t="shared" si="160"/>
        <v>1.9886999999999997</v>
      </c>
      <c r="W189" s="64">
        <f t="shared" si="160"/>
        <v>2.1834229536902163</v>
      </c>
      <c r="X189" s="29">
        <f>'2.7 Fert x7 '!D28</f>
        <v>199.35</v>
      </c>
      <c r="Y189" s="35">
        <f t="shared" si="168"/>
        <v>0.12999999999999545</v>
      </c>
      <c r="Z189" s="68">
        <f>'2.7 Fert x7 '!F28*k</f>
        <v>2.3687999999999998</v>
      </c>
      <c r="AA189" s="68">
        <f>'2.7 Fert x7 '!G28*k</f>
        <v>2.0580000000000003</v>
      </c>
      <c r="AB189" s="68">
        <f>'2.7 Fert x7 '!H28*k</f>
        <v>0.16170000000000001</v>
      </c>
      <c r="AC189" s="68"/>
      <c r="AD189" s="68">
        <f t="shared" si="161"/>
        <v>1.0872792</v>
      </c>
      <c r="AE189" s="348">
        <f t="shared" si="162"/>
        <v>1.3623959999999999</v>
      </c>
      <c r="AF189" s="68">
        <f t="shared" si="163"/>
        <v>4.8323520000000002E-2</v>
      </c>
      <c r="AG189" s="36">
        <f t="shared" si="169"/>
        <v>1.0872792</v>
      </c>
      <c r="AH189" s="33">
        <f t="shared" si="170"/>
        <v>8.8990932673616889</v>
      </c>
      <c r="AI189" s="33">
        <f t="shared" si="171"/>
        <v>-7.4324701359380185E-2</v>
      </c>
      <c r="AJ189" s="36">
        <f t="shared" si="172"/>
        <v>1.3623959999999999</v>
      </c>
      <c r="AK189" s="33">
        <f t="shared" si="173"/>
        <v>1.6560749134794543</v>
      </c>
      <c r="AL189" s="33">
        <f t="shared" si="174"/>
        <v>-5.2238962231023756E-3</v>
      </c>
      <c r="AM189" s="60">
        <f t="shared" si="175"/>
        <v>4.8323520000000002E-2</v>
      </c>
      <c r="AN189" s="60">
        <f t="shared" si="164"/>
        <v>5.9323581774599496E-2</v>
      </c>
      <c r="AO189" s="60">
        <f t="shared" si="176"/>
        <v>-2.9021644197223598E-3</v>
      </c>
      <c r="AP189" s="34">
        <f t="shared" si="165"/>
        <v>1.9271699999999998</v>
      </c>
      <c r="AQ189" s="34">
        <f t="shared" si="177"/>
        <v>1.9747192379977903</v>
      </c>
      <c r="AR189" s="10">
        <f t="shared" si="166"/>
        <v>1.6026324480086189</v>
      </c>
      <c r="AS189" s="10">
        <f t="shared" si="178"/>
        <v>1.4494439206903782</v>
      </c>
      <c r="AT189" s="10">
        <f t="shared" si="179"/>
        <v>-0.15318852731824073</v>
      </c>
      <c r="AU189" s="10">
        <f>SUM(AT$166:AT189)*5</f>
        <v>1.9346691606805071</v>
      </c>
      <c r="AV189" s="10"/>
      <c r="AW189" s="10"/>
      <c r="AX189" s="10"/>
      <c r="AZ189" s="10"/>
    </row>
    <row r="190" spans="1:54" x14ac:dyDescent="0.25">
      <c r="A190" s="4">
        <v>125</v>
      </c>
      <c r="B190" s="18">
        <f t="shared" si="156"/>
        <v>2148</v>
      </c>
      <c r="C190" s="39">
        <f t="shared" si="152"/>
        <v>198.51</v>
      </c>
      <c r="D190" s="8">
        <f t="shared" si="167"/>
        <v>0.12000000000000455</v>
      </c>
      <c r="E190" s="64">
        <f t="shared" si="181"/>
        <v>2.2994999999999997</v>
      </c>
      <c r="F190" s="64">
        <f t="shared" si="181"/>
        <v>1.9593</v>
      </c>
      <c r="G190" s="64">
        <f t="shared" si="181"/>
        <v>0.15539999999999998</v>
      </c>
      <c r="H190" s="64">
        <f t="shared" si="181"/>
        <v>0.14000000000000001</v>
      </c>
      <c r="I190" s="64"/>
      <c r="J190" s="64">
        <f t="shared" si="181"/>
        <v>1.0554705</v>
      </c>
      <c r="K190" s="64">
        <f t="shared" si="181"/>
        <v>1.3079114999999999</v>
      </c>
      <c r="L190" s="64">
        <f t="shared" si="181"/>
        <v>4.6909799999999995E-2</v>
      </c>
      <c r="M190" s="64">
        <f t="shared" si="181"/>
        <v>1.0554705</v>
      </c>
      <c r="N190" s="64">
        <f t="shared" si="153"/>
        <v>8.5747694916468475</v>
      </c>
      <c r="O190" s="64">
        <f t="shared" si="158"/>
        <v>-6.2636890788750677E-2</v>
      </c>
      <c r="P190" s="64">
        <f t="shared" si="158"/>
        <v>1.3079114999999999</v>
      </c>
      <c r="Q190" s="64">
        <f t="shared" si="154"/>
        <v>1.5939552770804886</v>
      </c>
      <c r="R190" s="64">
        <f t="shared" si="159"/>
        <v>-2.4152678838125441E-2</v>
      </c>
      <c r="S190" s="64">
        <f t="shared" si="159"/>
        <v>4.6909799999999995E-2</v>
      </c>
      <c r="T190" s="64">
        <f t="shared" si="155"/>
        <v>5.7548153430659471E-2</v>
      </c>
      <c r="U190" s="64">
        <f t="shared" si="160"/>
        <v>-2.6314613811684248E-3</v>
      </c>
      <c r="V190" s="64">
        <f t="shared" si="160"/>
        <v>1.9127639999999999</v>
      </c>
      <c r="W190" s="64">
        <f t="shared" si="160"/>
        <v>1.9433429689919604</v>
      </c>
      <c r="X190" s="29">
        <f>'2.7 Fert x7 '!D29</f>
        <v>199.46</v>
      </c>
      <c r="Y190" s="35">
        <f t="shared" si="168"/>
        <v>0.11000000000001364</v>
      </c>
      <c r="Z190" s="68">
        <f>'2.7 Fert x7 '!F29*k</f>
        <v>2.3351999999999999</v>
      </c>
      <c r="AA190" s="68">
        <f>'2.7 Fert x7 '!G29*k</f>
        <v>1.9719</v>
      </c>
      <c r="AB190" s="68">
        <f>'2.7 Fert x7 '!H29*k</f>
        <v>0.1575</v>
      </c>
      <c r="AC190" s="68"/>
      <c r="AD190" s="68">
        <f t="shared" si="161"/>
        <v>1.0718567999999999</v>
      </c>
      <c r="AE190" s="348">
        <f t="shared" si="162"/>
        <v>1.3214459999999999</v>
      </c>
      <c r="AF190" s="68">
        <f t="shared" si="163"/>
        <v>4.7638079999999999E-2</v>
      </c>
      <c r="AG190" s="36">
        <f t="shared" si="169"/>
        <v>1.0718567999999999</v>
      </c>
      <c r="AH190" s="33">
        <f t="shared" si="170"/>
        <v>8.8189674567264635</v>
      </c>
      <c r="AI190" s="33">
        <f t="shared" si="171"/>
        <v>-8.0125810635225392E-2</v>
      </c>
      <c r="AJ190" s="36">
        <f t="shared" si="172"/>
        <v>1.3214459999999999</v>
      </c>
      <c r="AK190" s="33">
        <f t="shared" si="173"/>
        <v>1.6142014503685618</v>
      </c>
      <c r="AL190" s="33">
        <f t="shared" si="174"/>
        <v>-4.1873463110892573E-2</v>
      </c>
      <c r="AM190" s="60">
        <f t="shared" si="175"/>
        <v>4.7638079999999999E-2</v>
      </c>
      <c r="AN190" s="60">
        <f t="shared" si="164"/>
        <v>5.8125106739273499E-2</v>
      </c>
      <c r="AO190" s="60">
        <f t="shared" si="176"/>
        <v>-1.1984750353259965E-3</v>
      </c>
      <c r="AP190" s="34">
        <f t="shared" si="165"/>
        <v>1.8751319999999998</v>
      </c>
      <c r="AQ190" s="34">
        <f t="shared" si="177"/>
        <v>1.8619342512185695</v>
      </c>
      <c r="AR190" s="10">
        <f t="shared" si="166"/>
        <v>1.4264137392400988</v>
      </c>
      <c r="AS190" s="10">
        <f t="shared" si="178"/>
        <v>1.3666597403944301</v>
      </c>
      <c r="AT190" s="10">
        <f t="shared" si="179"/>
        <v>-5.9753998845668788E-2</v>
      </c>
      <c r="AU190" s="10">
        <f>SUM(AT$166:AT190)*5</f>
        <v>1.6358991664521634</v>
      </c>
      <c r="AV190" s="10"/>
      <c r="AW190" s="10"/>
      <c r="AX190" s="10"/>
      <c r="AZ190" s="10"/>
    </row>
    <row r="191" spans="1:54" x14ac:dyDescent="0.25">
      <c r="A191" s="4">
        <v>130</v>
      </c>
      <c r="B191" s="18">
        <f t="shared" si="156"/>
        <v>2153</v>
      </c>
      <c r="C191" s="39">
        <f t="shared" si="152"/>
        <v>198.74</v>
      </c>
      <c r="D191" s="8">
        <f t="shared" si="167"/>
        <v>0.23000000000001819</v>
      </c>
      <c r="E191" s="64">
        <f t="shared" si="181"/>
        <v>2.3016000000000001</v>
      </c>
      <c r="F191" s="64">
        <f t="shared" si="181"/>
        <v>1.9403999999999999</v>
      </c>
      <c r="G191" s="64">
        <f t="shared" si="181"/>
        <v>0.15539999999999998</v>
      </c>
      <c r="H191" s="64">
        <f t="shared" si="181"/>
        <v>0.19</v>
      </c>
      <c r="I191" s="64"/>
      <c r="J191" s="64">
        <f t="shared" si="181"/>
        <v>1.0564344000000001</v>
      </c>
      <c r="K191" s="64">
        <f t="shared" si="181"/>
        <v>1.3012440000000001</v>
      </c>
      <c r="L191" s="64">
        <f t="shared" si="181"/>
        <v>4.6952640000000004E-2</v>
      </c>
      <c r="M191" s="64">
        <f t="shared" si="181"/>
        <v>1.0564344000000001</v>
      </c>
      <c r="N191" s="64">
        <f t="shared" si="153"/>
        <v>8.5212048110875838</v>
      </c>
      <c r="O191" s="64">
        <f t="shared" si="158"/>
        <v>-5.3564680559263778E-2</v>
      </c>
      <c r="P191" s="64">
        <f t="shared" si="158"/>
        <v>1.3012440000000001</v>
      </c>
      <c r="Q191" s="64">
        <f t="shared" si="154"/>
        <v>1.583018146332924</v>
      </c>
      <c r="R191" s="64">
        <f t="shared" si="159"/>
        <v>-1.0937130747564527E-2</v>
      </c>
      <c r="S191" s="64">
        <f t="shared" si="159"/>
        <v>4.6952640000000004E-2</v>
      </c>
      <c r="T191" s="64">
        <f t="shared" si="155"/>
        <v>5.7125812383895802E-2</v>
      </c>
      <c r="U191" s="64">
        <f t="shared" si="160"/>
        <v>-4.2234104676366901E-4</v>
      </c>
      <c r="V191" s="64">
        <f t="shared" si="160"/>
        <v>1.9267080000000001</v>
      </c>
      <c r="W191" s="64">
        <f t="shared" si="160"/>
        <v>2.0917838476464263</v>
      </c>
      <c r="X191" s="29">
        <f>'2.7 Fert x7 '!D30</f>
        <v>199.75</v>
      </c>
      <c r="Y191" s="35">
        <f t="shared" si="168"/>
        <v>0.28999999999999204</v>
      </c>
      <c r="Z191" s="68">
        <f>'2.7 Fert x7 '!F30*k</f>
        <v>2.3561999999999999</v>
      </c>
      <c r="AA191" s="68">
        <f>'2.7 Fert x7 '!G30*k</f>
        <v>1.9866000000000001</v>
      </c>
      <c r="AB191" s="68">
        <f>'2.7 Fert x7 '!H30*k</f>
        <v>0.1575</v>
      </c>
      <c r="AC191" s="68"/>
      <c r="AD191" s="68">
        <f t="shared" si="161"/>
        <v>1.0814957999999999</v>
      </c>
      <c r="AE191" s="348">
        <f t="shared" si="162"/>
        <v>1.3321769999999999</v>
      </c>
      <c r="AF191" s="68">
        <f t="shared" si="163"/>
        <v>4.8066480000000002E-2</v>
      </c>
      <c r="AG191" s="36">
        <f t="shared" si="169"/>
        <v>1.0814957999999999</v>
      </c>
      <c r="AH191" s="33">
        <f t="shared" si="170"/>
        <v>8.7588528871434086</v>
      </c>
      <c r="AI191" s="33">
        <f t="shared" si="171"/>
        <v>-6.0114569583054944E-2</v>
      </c>
      <c r="AJ191" s="36">
        <f t="shared" si="172"/>
        <v>1.3321769999999999</v>
      </c>
      <c r="AK191" s="33">
        <f t="shared" si="173"/>
        <v>1.6175301979391925</v>
      </c>
      <c r="AL191" s="33">
        <f t="shared" si="174"/>
        <v>3.3287475706307301E-3</v>
      </c>
      <c r="AM191" s="60">
        <f t="shared" si="175"/>
        <v>4.8066480000000002E-2</v>
      </c>
      <c r="AN191" s="60">
        <f t="shared" si="164"/>
        <v>5.834164428313305E-2</v>
      </c>
      <c r="AO191" s="60">
        <f t="shared" si="176"/>
        <v>2.1653754385955043E-4</v>
      </c>
      <c r="AP191" s="34">
        <f t="shared" si="165"/>
        <v>1.890126</v>
      </c>
      <c r="AQ191" s="34">
        <f t="shared" si="177"/>
        <v>2.1235567155314272</v>
      </c>
      <c r="AR191" s="10">
        <f t="shared" si="166"/>
        <v>1.5353693441724769</v>
      </c>
      <c r="AS191" s="10">
        <f t="shared" si="178"/>
        <v>1.5586906292000675</v>
      </c>
      <c r="AT191" s="10">
        <f t="shared" si="179"/>
        <v>2.3321285027590566E-2</v>
      </c>
      <c r="AU191" s="10">
        <f>SUM(AT$166:AT191)*5</f>
        <v>1.7525055915901162</v>
      </c>
      <c r="AV191" s="10"/>
      <c r="AW191" s="10"/>
      <c r="AX191" s="10"/>
      <c r="AZ191" s="10"/>
    </row>
    <row r="192" spans="1:54" x14ac:dyDescent="0.25">
      <c r="A192" s="4">
        <v>135</v>
      </c>
      <c r="B192" s="18">
        <f t="shared" si="156"/>
        <v>2158</v>
      </c>
      <c r="C192" s="39">
        <f t="shared" si="152"/>
        <v>198.91</v>
      </c>
      <c r="D192" s="8">
        <f t="shared" si="167"/>
        <v>0.16999999999998749</v>
      </c>
      <c r="E192" s="64">
        <f t="shared" si="181"/>
        <v>2.3183999999999996</v>
      </c>
      <c r="F192" s="64">
        <f t="shared" si="181"/>
        <v>1.9508999999999999</v>
      </c>
      <c r="G192" s="64">
        <f t="shared" si="181"/>
        <v>0.15539999999999998</v>
      </c>
      <c r="H192" s="64">
        <f t="shared" si="181"/>
        <v>0.25</v>
      </c>
      <c r="I192" s="64"/>
      <c r="J192" s="64">
        <f t="shared" si="181"/>
        <v>1.0641455999999998</v>
      </c>
      <c r="K192" s="64">
        <f t="shared" si="181"/>
        <v>1.3093499999999998</v>
      </c>
      <c r="L192" s="64">
        <f t="shared" si="181"/>
        <v>4.7295359999999995E-2</v>
      </c>
      <c r="M192" s="64">
        <f t="shared" si="181"/>
        <v>1.0641455999999998</v>
      </c>
      <c r="N192" s="64">
        <f t="shared" si="153"/>
        <v>8.4822852482539375</v>
      </c>
      <c r="O192" s="64">
        <f t="shared" si="158"/>
        <v>-3.8919562833646282E-2</v>
      </c>
      <c r="P192" s="64">
        <f t="shared" si="158"/>
        <v>1.3093499999999998</v>
      </c>
      <c r="Q192" s="64">
        <f t="shared" si="154"/>
        <v>1.5891907165033421</v>
      </c>
      <c r="R192" s="64">
        <f t="shared" si="159"/>
        <v>6.1725701704180569E-3</v>
      </c>
      <c r="S192" s="64">
        <f t="shared" si="159"/>
        <v>4.7295359999999995E-2</v>
      </c>
      <c r="T192" s="64">
        <f t="shared" si="155"/>
        <v>5.7393872329360787E-2</v>
      </c>
      <c r="U192" s="64">
        <f t="shared" si="160"/>
        <v>2.6805994546498513E-4</v>
      </c>
      <c r="V192" s="64">
        <f t="shared" si="160"/>
        <v>1.9633739999999997</v>
      </c>
      <c r="W192" s="64">
        <f t="shared" si="160"/>
        <v>2.1008950672822242</v>
      </c>
      <c r="X192" s="29">
        <f>'2.7 Fert x7 '!D31</f>
        <v>200.04</v>
      </c>
      <c r="Y192" s="35">
        <f t="shared" si="168"/>
        <v>0.28999999999999204</v>
      </c>
      <c r="Z192" s="68">
        <f>'2.7 Fert x7 '!F31*k</f>
        <v>2.3268</v>
      </c>
      <c r="AA192" s="68">
        <f>'2.7 Fert x7 '!G31*k</f>
        <v>1.9887000000000001</v>
      </c>
      <c r="AB192" s="68">
        <f>'2.7 Fert x7 '!H31*k</f>
        <v>0.1575</v>
      </c>
      <c r="AC192" s="68"/>
      <c r="AD192" s="68">
        <f t="shared" si="161"/>
        <v>1.0680012000000001</v>
      </c>
      <c r="AE192" s="348">
        <f t="shared" si="162"/>
        <v>1.3257720000000002</v>
      </c>
      <c r="AF192" s="68">
        <f t="shared" si="163"/>
        <v>4.7466720000000004E-2</v>
      </c>
      <c r="AG192" s="36">
        <f t="shared" si="169"/>
        <v>1.0680012000000001</v>
      </c>
      <c r="AH192" s="33">
        <f t="shared" si="170"/>
        <v>8.6930255147305768</v>
      </c>
      <c r="AI192" s="33">
        <f t="shared" si="171"/>
        <v>-6.5827372412831764E-2</v>
      </c>
      <c r="AJ192" s="36">
        <f t="shared" si="172"/>
        <v>1.3257720000000002</v>
      </c>
      <c r="AK192" s="33">
        <f t="shared" si="173"/>
        <v>1.6117136429342056</v>
      </c>
      <c r="AL192" s="33">
        <f t="shared" si="174"/>
        <v>-5.8165550049869008E-3</v>
      </c>
      <c r="AM192" s="60">
        <f t="shared" si="175"/>
        <v>4.7466720000000004E-2</v>
      </c>
      <c r="AN192" s="60">
        <f t="shared" si="164"/>
        <v>5.7780163074544193E-2</v>
      </c>
      <c r="AO192" s="60">
        <f t="shared" si="176"/>
        <v>-5.6148120858885708E-4</v>
      </c>
      <c r="AP192" s="34">
        <f t="shared" si="165"/>
        <v>1.8786599999999998</v>
      </c>
      <c r="AQ192" s="34">
        <f t="shared" si="177"/>
        <v>2.0964545913735844</v>
      </c>
      <c r="AR192" s="10">
        <f t="shared" si="166"/>
        <v>1.5420569793851526</v>
      </c>
      <c r="AS192" s="10">
        <f t="shared" si="178"/>
        <v>1.5387976700682109</v>
      </c>
      <c r="AT192" s="10">
        <f t="shared" si="179"/>
        <v>-3.2593093169417386E-3</v>
      </c>
      <c r="AU192" s="10">
        <f>SUM(AT$166:AT192)*5</f>
        <v>1.7362090450054075</v>
      </c>
      <c r="AV192" s="10"/>
      <c r="AW192" s="10"/>
      <c r="AX192" s="10"/>
      <c r="AZ192" s="10"/>
    </row>
    <row r="193" spans="1:53" x14ac:dyDescent="0.25">
      <c r="A193" s="4">
        <v>140</v>
      </c>
      <c r="B193" s="18">
        <f t="shared" si="156"/>
        <v>2163</v>
      </c>
      <c r="C193" s="39">
        <f t="shared" si="152"/>
        <v>199.04</v>
      </c>
      <c r="D193" s="8">
        <f t="shared" si="167"/>
        <v>0.12999999999999545</v>
      </c>
      <c r="E193" s="64">
        <f t="shared" si="181"/>
        <v>2.4087000000000001</v>
      </c>
      <c r="F193" s="64">
        <f t="shared" si="181"/>
        <v>1.8773999999999997</v>
      </c>
      <c r="G193" s="64">
        <f t="shared" si="181"/>
        <v>0.15329999999999999</v>
      </c>
      <c r="H193" s="64">
        <f t="shared" si="181"/>
        <v>0.20499999999999999</v>
      </c>
      <c r="I193" s="64"/>
      <c r="J193" s="64">
        <f t="shared" si="181"/>
        <v>1.1055933</v>
      </c>
      <c r="K193" s="64">
        <f t="shared" si="181"/>
        <v>1.3035435</v>
      </c>
      <c r="L193" s="64">
        <f t="shared" si="181"/>
        <v>4.9137480000000004E-2</v>
      </c>
      <c r="M193" s="64">
        <f t="shared" si="181"/>
        <v>1.1055933</v>
      </c>
      <c r="N193" s="64">
        <f t="shared" si="153"/>
        <v>8.4898515009058695</v>
      </c>
      <c r="O193" s="64">
        <f t="shared" si="158"/>
        <v>7.5662526519320039E-3</v>
      </c>
      <c r="P193" s="64">
        <f t="shared" si="158"/>
        <v>1.3035435</v>
      </c>
      <c r="Q193" s="64">
        <f t="shared" si="154"/>
        <v>1.5844753830595553</v>
      </c>
      <c r="R193" s="64">
        <f t="shared" si="159"/>
        <v>-4.7153334437868288E-3</v>
      </c>
      <c r="S193" s="64">
        <f t="shared" si="159"/>
        <v>4.9137480000000004E-2</v>
      </c>
      <c r="T193" s="64">
        <f t="shared" si="155"/>
        <v>5.9283379080661495E-2</v>
      </c>
      <c r="U193" s="64">
        <f t="shared" si="160"/>
        <v>1.8895067513007083E-3</v>
      </c>
      <c r="V193" s="64">
        <f t="shared" si="160"/>
        <v>1.9506479999999995</v>
      </c>
      <c r="W193" s="64">
        <f t="shared" si="160"/>
        <v>2.0853884259594406</v>
      </c>
      <c r="X193" s="29">
        <f>'2.7 Fert x7 '!D32</f>
        <v>200.28</v>
      </c>
      <c r="Y193" s="35">
        <f t="shared" si="168"/>
        <v>0.24000000000000909</v>
      </c>
      <c r="Z193" s="68">
        <f>'2.7 Fert x7 '!F32*k</f>
        <v>2.415</v>
      </c>
      <c r="AA193" s="68">
        <f>'2.7 Fert x7 '!G32*k</f>
        <v>1.9445999999999999</v>
      </c>
      <c r="AB193" s="68">
        <f>'2.7 Fert x7 '!H32*k</f>
        <v>0.1575</v>
      </c>
      <c r="AC193" s="68"/>
      <c r="AD193" s="68">
        <f t="shared" si="161"/>
        <v>1.1084850000000002</v>
      </c>
      <c r="AE193" s="348">
        <f t="shared" si="162"/>
        <v>1.3306229999999999</v>
      </c>
      <c r="AF193" s="68">
        <f t="shared" si="163"/>
        <v>4.9266000000000004E-2</v>
      </c>
      <c r="AG193" s="36">
        <f t="shared" si="169"/>
        <v>1.1084850000000002</v>
      </c>
      <c r="AH193" s="33">
        <f t="shared" si="170"/>
        <v>8.6762032585962832</v>
      </c>
      <c r="AI193" s="33">
        <f t="shared" si="171"/>
        <v>-1.6822256134293667E-2</v>
      </c>
      <c r="AJ193" s="36">
        <f t="shared" si="172"/>
        <v>1.3306229999999999</v>
      </c>
      <c r="AK193" s="33">
        <f t="shared" si="173"/>
        <v>1.6155364115624127</v>
      </c>
      <c r="AL193" s="33">
        <f t="shared" si="174"/>
        <v>3.8227686282070739E-3</v>
      </c>
      <c r="AM193" s="60">
        <f t="shared" si="175"/>
        <v>4.9266000000000004E-2</v>
      </c>
      <c r="AN193" s="60">
        <f t="shared" si="164"/>
        <v>5.9480186282018691E-2</v>
      </c>
      <c r="AO193" s="60">
        <f t="shared" si="176"/>
        <v>1.7000232074744978E-3</v>
      </c>
      <c r="AP193" s="34">
        <f t="shared" si="165"/>
        <v>1.8971819999999999</v>
      </c>
      <c r="AQ193" s="34">
        <f t="shared" si="177"/>
        <v>2.1258825357013968</v>
      </c>
      <c r="AR193" s="10">
        <f t="shared" si="166"/>
        <v>1.5306751046542293</v>
      </c>
      <c r="AS193" s="10">
        <f t="shared" si="178"/>
        <v>1.5603977812048253</v>
      </c>
      <c r="AT193" s="10">
        <f t="shared" si="179"/>
        <v>2.9722676550596017E-2</v>
      </c>
      <c r="AU193" s="10">
        <f>SUM(AT$166:AT193)*5</f>
        <v>1.8848224277583876</v>
      </c>
      <c r="AV193" s="10"/>
      <c r="AW193" s="10"/>
      <c r="AX193" s="10"/>
      <c r="AY193" s="10"/>
      <c r="AZ193" s="10"/>
      <c r="BA193" s="11"/>
    </row>
    <row r="194" spans="1:53" x14ac:dyDescent="0.25">
      <c r="A194" s="4">
        <v>145</v>
      </c>
      <c r="B194" s="18">
        <f t="shared" si="156"/>
        <v>2168</v>
      </c>
      <c r="C194" s="39">
        <f t="shared" si="152"/>
        <v>199.4</v>
      </c>
      <c r="D194" s="8">
        <f t="shared" si="167"/>
        <v>0.36000000000001364</v>
      </c>
      <c r="E194" s="64">
        <f t="shared" si="181"/>
        <v>2.4653999999999998</v>
      </c>
      <c r="F194" s="64">
        <f t="shared" si="181"/>
        <v>1.8416999999999999</v>
      </c>
      <c r="G194" s="64">
        <f t="shared" si="181"/>
        <v>0.15329999999999999</v>
      </c>
      <c r="H194" s="64">
        <f t="shared" si="181"/>
        <v>0.17499999999999999</v>
      </c>
      <c r="I194" s="64"/>
      <c r="J194" s="64">
        <f t="shared" si="181"/>
        <v>1.1316185999999999</v>
      </c>
      <c r="K194" s="64">
        <f t="shared" si="181"/>
        <v>1.3038689999999999</v>
      </c>
      <c r="L194" s="64">
        <f t="shared" si="181"/>
        <v>5.0294159999999997E-2</v>
      </c>
      <c r="M194" s="64">
        <f t="shared" si="181"/>
        <v>1.1316185999999999</v>
      </c>
      <c r="N194" s="64">
        <f t="shared" si="153"/>
        <v>8.5224636064140498</v>
      </c>
      <c r="O194" s="64">
        <f t="shared" si="158"/>
        <v>3.2612105508180278E-2</v>
      </c>
      <c r="P194" s="64">
        <f t="shared" si="158"/>
        <v>1.3038689999999999</v>
      </c>
      <c r="Q194" s="64">
        <f t="shared" si="154"/>
        <v>1.583967321996141</v>
      </c>
      <c r="R194" s="64">
        <f t="shared" si="159"/>
        <v>-5.0806106341427792E-4</v>
      </c>
      <c r="S194" s="64">
        <f t="shared" si="159"/>
        <v>5.0294159999999997E-2</v>
      </c>
      <c r="T194" s="64">
        <f t="shared" si="155"/>
        <v>6.0774079839897112E-2</v>
      </c>
      <c r="U194" s="64">
        <f t="shared" si="160"/>
        <v>1.4907007592356164E-3</v>
      </c>
      <c r="V194" s="64">
        <f t="shared" si="160"/>
        <v>1.9468679999999998</v>
      </c>
      <c r="W194" s="64">
        <f t="shared" si="160"/>
        <v>2.340462745204015</v>
      </c>
      <c r="X194" s="29">
        <f>'2.7 Fert x7 '!D33</f>
        <v>200.64</v>
      </c>
      <c r="Y194" s="35">
        <f t="shared" si="168"/>
        <v>0.35999999999998522</v>
      </c>
      <c r="Z194" s="68">
        <f>'2.7 Fert x7 '!F33*k</f>
        <v>2.2848000000000002</v>
      </c>
      <c r="AA194" s="68">
        <f>'2.7 Fert x7 '!G33*k</f>
        <v>2.1294</v>
      </c>
      <c r="AB194" s="68">
        <f>'2.7 Fert x7 '!H33*k</f>
        <v>0.1638</v>
      </c>
      <c r="AC194" s="68"/>
      <c r="AD194" s="68">
        <f t="shared" si="161"/>
        <v>1.0487232000000002</v>
      </c>
      <c r="AE194" s="348">
        <f t="shared" si="162"/>
        <v>1.3689480000000001</v>
      </c>
      <c r="AF194" s="68">
        <f t="shared" si="163"/>
        <v>4.6609920000000006E-2</v>
      </c>
      <c r="AG194" s="36">
        <f t="shared" si="169"/>
        <v>1.0487232000000002</v>
      </c>
      <c r="AH194" s="33">
        <f t="shared" si="170"/>
        <v>8.6017968340426627</v>
      </c>
      <c r="AI194" s="33">
        <f t="shared" si="171"/>
        <v>-7.4406424553620454E-2</v>
      </c>
      <c r="AJ194" s="36">
        <f t="shared" si="172"/>
        <v>1.3689480000000001</v>
      </c>
      <c r="AK194" s="33">
        <f t="shared" si="173"/>
        <v>1.6545371879673909</v>
      </c>
      <c r="AL194" s="33">
        <f t="shared" si="174"/>
        <v>3.9000776404978232E-2</v>
      </c>
      <c r="AM194" s="60">
        <f t="shared" si="175"/>
        <v>4.6609920000000006E-2</v>
      </c>
      <c r="AN194" s="60">
        <f t="shared" si="164"/>
        <v>5.7124630766563628E-2</v>
      </c>
      <c r="AO194" s="60">
        <f t="shared" si="176"/>
        <v>-2.3555555154550628E-3</v>
      </c>
      <c r="AP194" s="34">
        <f t="shared" si="165"/>
        <v>1.92276</v>
      </c>
      <c r="AQ194" s="34">
        <f t="shared" si="177"/>
        <v>2.2449987963358882</v>
      </c>
      <c r="AR194" s="10">
        <f t="shared" si="166"/>
        <v>1.7178996549797472</v>
      </c>
      <c r="AS194" s="10">
        <f t="shared" si="178"/>
        <v>1.6478291165105419</v>
      </c>
      <c r="AT194" s="10">
        <f t="shared" si="179"/>
        <v>-7.0070538469205301E-2</v>
      </c>
      <c r="AU194" s="10">
        <f>SUM(AT$166:AT194)*5</f>
        <v>1.5344697354123609</v>
      </c>
      <c r="AV194" s="10"/>
      <c r="AW194" s="10"/>
      <c r="AX194" s="10"/>
      <c r="AY194" s="10"/>
      <c r="AZ194" s="10"/>
      <c r="BA194" s="11"/>
    </row>
    <row r="195" spans="1:53" x14ac:dyDescent="0.25">
      <c r="A195" s="4">
        <v>150</v>
      </c>
      <c r="B195" s="18">
        <f t="shared" si="156"/>
        <v>2173</v>
      </c>
      <c r="C195" s="39">
        <f t="shared" si="152"/>
        <v>199.67</v>
      </c>
      <c r="D195" s="8">
        <f t="shared" si="167"/>
        <v>0.26999999999998181</v>
      </c>
      <c r="E195" s="64">
        <f t="shared" si="181"/>
        <v>2.4780000000000002</v>
      </c>
      <c r="F195" s="64">
        <f t="shared" si="181"/>
        <v>1.8648</v>
      </c>
      <c r="G195" s="64">
        <f t="shared" si="181"/>
        <v>0.15539999999999998</v>
      </c>
      <c r="H195" s="64">
        <f t="shared" si="181"/>
        <v>0.14000000000000001</v>
      </c>
      <c r="I195" s="64"/>
      <c r="J195" s="64">
        <f t="shared" si="181"/>
        <v>1.1374020000000002</v>
      </c>
      <c r="K195" s="64">
        <f t="shared" si="181"/>
        <v>1.315734</v>
      </c>
      <c r="L195" s="64">
        <f t="shared" si="181"/>
        <v>5.0551200000000004E-2</v>
      </c>
      <c r="M195" s="64">
        <f t="shared" si="181"/>
        <v>1.1374020000000002</v>
      </c>
      <c r="N195" s="64">
        <f t="shared" si="153"/>
        <v>8.5566374932344686</v>
      </c>
      <c r="O195" s="64">
        <f t="shared" si="158"/>
        <v>3.4173886820418886E-2</v>
      </c>
      <c r="P195" s="64">
        <f t="shared" si="158"/>
        <v>1.315734</v>
      </c>
      <c r="Q195" s="64">
        <f t="shared" si="154"/>
        <v>1.5957425086403418</v>
      </c>
      <c r="R195" s="64">
        <f t="shared" si="159"/>
        <v>1.1775186644200852E-2</v>
      </c>
      <c r="S195" s="64">
        <f t="shared" si="159"/>
        <v>5.0551200000000004E-2</v>
      </c>
      <c r="T195" s="64">
        <f t="shared" si="155"/>
        <v>6.1294640993790978E-2</v>
      </c>
      <c r="U195" s="64">
        <f t="shared" si="160"/>
        <v>5.2056115389386565E-4</v>
      </c>
      <c r="V195" s="64">
        <f t="shared" si="160"/>
        <v>1.9480440000000001</v>
      </c>
      <c r="W195" s="64">
        <f t="shared" si="160"/>
        <v>2.2645136346184955</v>
      </c>
      <c r="X195" s="29">
        <f>'2.7 Fert x7 '!D34</f>
        <v>200.86</v>
      </c>
      <c r="Y195" s="35">
        <f t="shared" si="168"/>
        <v>0.22000000000002728</v>
      </c>
      <c r="Z195" s="68">
        <f>'2.7 Fert x7 '!F34*k</f>
        <v>2.5409999999999999</v>
      </c>
      <c r="AA195" s="68">
        <f>'2.7 Fert x7 '!G34*k</f>
        <v>1.8920999999999999</v>
      </c>
      <c r="AB195" s="68">
        <f>'2.7 Fert x7 '!H34*k</f>
        <v>0.1575</v>
      </c>
      <c r="AC195" s="68"/>
      <c r="AD195" s="68">
        <f t="shared" si="161"/>
        <v>1.1663190000000001</v>
      </c>
      <c r="AE195" s="348">
        <f t="shared" si="162"/>
        <v>1.3415429999999999</v>
      </c>
      <c r="AF195" s="68">
        <f t="shared" si="163"/>
        <v>5.1836400000000005E-2</v>
      </c>
      <c r="AG195" s="36">
        <f t="shared" si="169"/>
        <v>1.1663190000000001</v>
      </c>
      <c r="AH195" s="33">
        <f t="shared" si="170"/>
        <v>8.6546180792346572</v>
      </c>
      <c r="AI195" s="33">
        <f t="shared" si="171"/>
        <v>5.2821245191994493E-2</v>
      </c>
      <c r="AJ195" s="36">
        <f t="shared" si="172"/>
        <v>1.3415429999999999</v>
      </c>
      <c r="AK195" s="33">
        <f t="shared" si="173"/>
        <v>1.6340266163342658</v>
      </c>
      <c r="AL195" s="33">
        <f t="shared" si="174"/>
        <v>-2.0510571633125085E-2</v>
      </c>
      <c r="AM195" s="60">
        <f t="shared" si="175"/>
        <v>5.1836400000000005E-2</v>
      </c>
      <c r="AN195" s="60">
        <f t="shared" si="164"/>
        <v>6.1934703446953711E-2</v>
      </c>
      <c r="AO195" s="60">
        <f t="shared" si="176"/>
        <v>4.8100726803900831E-3</v>
      </c>
      <c r="AP195" s="34">
        <f t="shared" si="165"/>
        <v>1.9280519999999997</v>
      </c>
      <c r="AQ195" s="34">
        <f t="shared" si="177"/>
        <v>2.1851727462392865</v>
      </c>
      <c r="AR195" s="10">
        <f t="shared" si="166"/>
        <v>1.6621530078099755</v>
      </c>
      <c r="AS195" s="10">
        <f t="shared" si="178"/>
        <v>1.6039167957396363</v>
      </c>
      <c r="AT195" s="10">
        <f t="shared" si="179"/>
        <v>-5.8236212070339244E-2</v>
      </c>
      <c r="AU195" s="10">
        <f>SUM(AT$166:AT195)*5</f>
        <v>1.2432886750606649</v>
      </c>
      <c r="AV195" s="10"/>
      <c r="AW195" s="10"/>
      <c r="AX195" s="10"/>
      <c r="AY195" s="10"/>
      <c r="AZ195" s="10"/>
      <c r="BA195" s="11"/>
    </row>
    <row r="196" spans="1:53" x14ac:dyDescent="0.25">
      <c r="L196" s="1"/>
    </row>
    <row r="197" spans="1:53" x14ac:dyDescent="0.25">
      <c r="L197" s="1"/>
    </row>
    <row r="198" spans="1:53" ht="18.75" x14ac:dyDescent="0.3">
      <c r="C198" s="361" t="s">
        <v>19</v>
      </c>
      <c r="D198" s="361"/>
      <c r="E198" s="361"/>
      <c r="F198" s="361"/>
      <c r="G198" s="361"/>
      <c r="H198" s="361"/>
      <c r="I198" s="361"/>
      <c r="J198" s="361"/>
      <c r="K198" s="361"/>
      <c r="L198" s="361"/>
      <c r="M198" s="361"/>
      <c r="N198" s="361"/>
      <c r="O198" s="361"/>
      <c r="P198" s="361"/>
      <c r="Q198" s="361"/>
      <c r="R198" s="361"/>
      <c r="S198" s="361"/>
      <c r="T198" s="361"/>
      <c r="U198" s="361"/>
      <c r="V198" s="361"/>
      <c r="W198" s="361"/>
      <c r="X198" s="362" t="s">
        <v>121</v>
      </c>
      <c r="Y198" s="362"/>
      <c r="Z198" s="362"/>
      <c r="AA198" s="362"/>
      <c r="AB198" s="362"/>
      <c r="AC198" s="362"/>
      <c r="AD198" s="362"/>
      <c r="AE198" s="362"/>
      <c r="AF198" s="362"/>
      <c r="AG198" s="362"/>
      <c r="AH198" s="362"/>
      <c r="AI198" s="362"/>
      <c r="AJ198" s="362"/>
      <c r="AK198" s="362"/>
      <c r="AL198" s="362"/>
      <c r="AM198" s="362"/>
      <c r="AN198" s="362"/>
      <c r="AO198" s="362"/>
      <c r="AP198" s="362"/>
      <c r="AQ198" s="362"/>
      <c r="AR198" s="37"/>
      <c r="AS198" s="37"/>
      <c r="AT198" s="37"/>
      <c r="AU198" s="38"/>
      <c r="AV198" s="38"/>
      <c r="AW198" s="38"/>
      <c r="AX198" s="38"/>
      <c r="AY198" s="38"/>
      <c r="AZ198" s="38"/>
    </row>
    <row r="199" spans="1:53" ht="135" x14ac:dyDescent="0.25">
      <c r="A199" s="13" t="s">
        <v>4</v>
      </c>
      <c r="B199" s="14" t="s">
        <v>0</v>
      </c>
      <c r="C199" s="58" t="s">
        <v>7</v>
      </c>
      <c r="D199" s="5" t="s">
        <v>6</v>
      </c>
      <c r="E199" s="21" t="s">
        <v>41</v>
      </c>
      <c r="F199" s="58" t="s">
        <v>42</v>
      </c>
      <c r="G199" s="58" t="s">
        <v>43</v>
      </c>
      <c r="H199" s="58" t="s">
        <v>408</v>
      </c>
      <c r="I199" s="58"/>
      <c r="J199" s="58" t="s">
        <v>39</v>
      </c>
      <c r="K199" s="58" t="s">
        <v>40</v>
      </c>
      <c r="L199" s="58" t="s">
        <v>44</v>
      </c>
      <c r="M199" s="58" t="s">
        <v>36</v>
      </c>
      <c r="N199" s="15" t="s">
        <v>8</v>
      </c>
      <c r="O199" s="5" t="s">
        <v>11</v>
      </c>
      <c r="P199" s="5" t="s">
        <v>38</v>
      </c>
      <c r="Q199" s="15" t="s">
        <v>33</v>
      </c>
      <c r="R199" s="5" t="s">
        <v>34</v>
      </c>
      <c r="S199" s="58" t="s">
        <v>45</v>
      </c>
      <c r="T199" s="15" t="s">
        <v>46</v>
      </c>
      <c r="U199" s="5" t="s">
        <v>32</v>
      </c>
      <c r="V199" s="5" t="s">
        <v>24</v>
      </c>
      <c r="W199" s="5" t="s">
        <v>1</v>
      </c>
      <c r="X199" s="26" t="s">
        <v>5</v>
      </c>
      <c r="Y199" s="26" t="s">
        <v>6</v>
      </c>
      <c r="Z199" s="27" t="s">
        <v>41</v>
      </c>
      <c r="AA199" s="59" t="s">
        <v>42</v>
      </c>
      <c r="AB199" s="59" t="s">
        <v>43</v>
      </c>
      <c r="AC199" s="59" t="s">
        <v>408</v>
      </c>
      <c r="AD199" s="59" t="s">
        <v>39</v>
      </c>
      <c r="AE199" s="59" t="s">
        <v>40</v>
      </c>
      <c r="AF199" s="59" t="s">
        <v>44</v>
      </c>
      <c r="AG199" s="67" t="s">
        <v>36</v>
      </c>
      <c r="AH199" s="26" t="s">
        <v>8</v>
      </c>
      <c r="AI199" s="28" t="s">
        <v>11</v>
      </c>
      <c r="AJ199" s="28" t="s">
        <v>38</v>
      </c>
      <c r="AK199" s="26" t="s">
        <v>33</v>
      </c>
      <c r="AL199" s="28" t="s">
        <v>34</v>
      </c>
      <c r="AM199" s="28" t="s">
        <v>47</v>
      </c>
      <c r="AN199" s="26" t="s">
        <v>46</v>
      </c>
      <c r="AO199" s="28" t="s">
        <v>32</v>
      </c>
      <c r="AP199" s="28" t="s">
        <v>24</v>
      </c>
      <c r="AQ199" s="26" t="s">
        <v>1</v>
      </c>
      <c r="AR199" s="6" t="str">
        <f>"Climate benefit " &amp;C198 &amp; " ton CO2/ha"</f>
        <v>Climate benefit BAU 95% ton CO2/ha</v>
      </c>
      <c r="AS199" s="6" t="str">
        <f>"Climate benefit "&amp;AU198 &amp; " ton CO2/ha"</f>
        <v>Climate benefit  ton CO2/ha</v>
      </c>
      <c r="AT199" s="6" t="str">
        <f>"Diff "&amp;C198&amp;" and "&amp;AU198 &amp; " ton CO2/ha/year"</f>
        <v>Diff BAU 95% and  ton CO2/ha/year</v>
      </c>
      <c r="AU199" s="16" t="s">
        <v>12</v>
      </c>
    </row>
    <row r="200" spans="1:53" x14ac:dyDescent="0.25">
      <c r="A200" s="4">
        <v>0</v>
      </c>
      <c r="B200" s="4">
        <v>2023</v>
      </c>
      <c r="C200" s="8">
        <f t="shared" ref="C200:C230" si="182">C24</f>
        <v>187.18</v>
      </c>
      <c r="D200" s="8"/>
      <c r="E200" s="8"/>
      <c r="F200" s="8"/>
      <c r="G200" s="8"/>
      <c r="H200" s="8"/>
      <c r="I200" s="8"/>
      <c r="J200" s="8"/>
      <c r="K200" s="8"/>
      <c r="L200" s="8"/>
      <c r="M200" s="8"/>
      <c r="N200" s="65">
        <f t="shared" ref="N200:N230" si="183">N24</f>
        <v>15</v>
      </c>
      <c r="O200" s="22"/>
      <c r="P200" s="22"/>
      <c r="Q200" s="65">
        <f t="shared" ref="Q200:Q230" si="184">Q24</f>
        <v>1.5</v>
      </c>
      <c r="R200" s="22"/>
      <c r="S200" s="22"/>
      <c r="T200" s="61">
        <f t="shared" ref="T200:T230" si="185">T24</f>
        <v>0.05</v>
      </c>
      <c r="U200" s="8"/>
      <c r="V200" s="8"/>
      <c r="W200" s="8"/>
      <c r="X200" s="29">
        <f>'2.8 Fert x35 '!D4</f>
        <v>187.43</v>
      </c>
      <c r="Y200" s="29"/>
      <c r="Z200" s="29"/>
      <c r="AA200" s="29"/>
      <c r="AB200" s="29"/>
      <c r="AC200" s="77"/>
      <c r="AD200" s="77"/>
      <c r="AE200" s="77"/>
      <c r="AF200" s="77"/>
      <c r="AG200" s="77"/>
      <c r="AH200" s="78">
        <f>AH24</f>
        <v>15</v>
      </c>
      <c r="AI200" s="77"/>
      <c r="AJ200" s="77"/>
      <c r="AK200" s="78">
        <f>AK24</f>
        <v>1.5</v>
      </c>
      <c r="AL200" s="77"/>
      <c r="AM200" s="77"/>
      <c r="AN200" s="78">
        <f>AN24</f>
        <v>0.05</v>
      </c>
      <c r="AO200" s="77"/>
      <c r="AP200" s="77"/>
      <c r="AQ200" s="77"/>
      <c r="AT200">
        <v>0</v>
      </c>
      <c r="AU200">
        <v>0</v>
      </c>
    </row>
    <row r="201" spans="1:53" x14ac:dyDescent="0.25">
      <c r="A201" s="4">
        <v>5</v>
      </c>
      <c r="B201" s="18">
        <f t="shared" ref="B201:B230" si="186">B200+5</f>
        <v>2028</v>
      </c>
      <c r="C201" s="8">
        <f t="shared" si="182"/>
        <v>187.12</v>
      </c>
      <c r="D201" s="8">
        <f>C201-C200</f>
        <v>-6.0000000000002274E-2</v>
      </c>
      <c r="E201" s="8">
        <f t="shared" ref="E201:M210" si="187">E25</f>
        <v>2.4842999999999997</v>
      </c>
      <c r="F201" s="8">
        <f t="shared" si="187"/>
        <v>1.6463999999999999</v>
      </c>
      <c r="G201" s="8">
        <f t="shared" si="187"/>
        <v>0.14280000000000001</v>
      </c>
      <c r="H201" s="8">
        <f t="shared" si="187"/>
        <v>0.13500000000000001</v>
      </c>
      <c r="I201" s="8"/>
      <c r="J201" s="8">
        <f t="shared" si="187"/>
        <v>1.1402937</v>
      </c>
      <c r="K201" s="8">
        <f t="shared" si="187"/>
        <v>1.2342854999999999</v>
      </c>
      <c r="L201" s="8">
        <f t="shared" si="187"/>
        <v>5.0679719999999998E-2</v>
      </c>
      <c r="M201" s="8">
        <f t="shared" si="187"/>
        <v>1.1402937</v>
      </c>
      <c r="N201" s="8">
        <f t="shared" si="183"/>
        <v>14.198552149441863</v>
      </c>
      <c r="O201" s="8">
        <f t="shared" ref="O201:P230" si="188">O25</f>
        <v>-0.80144785055813728</v>
      </c>
      <c r="P201" s="8">
        <f t="shared" si="188"/>
        <v>1.2342854999999999</v>
      </c>
      <c r="Q201" s="8">
        <f t="shared" si="184"/>
        <v>1.4994505429449552</v>
      </c>
      <c r="R201" s="8">
        <f t="shared" ref="R201:S230" si="189">R25</f>
        <v>-5.49457055044833E-4</v>
      </c>
      <c r="S201" s="8">
        <f t="shared" si="189"/>
        <v>5.0679719999999998E-2</v>
      </c>
      <c r="T201" s="8">
        <f t="shared" si="185"/>
        <v>5.9518554764831845E-2</v>
      </c>
      <c r="U201" s="8">
        <f t="shared" ref="U201:W230" si="190">U25</f>
        <v>9.5185547648318422E-3</v>
      </c>
      <c r="V201" s="8">
        <f t="shared" si="190"/>
        <v>1.8515699999999995</v>
      </c>
      <c r="W201" s="8">
        <f t="shared" si="190"/>
        <v>0.99909124715164688</v>
      </c>
      <c r="X201" s="29">
        <f>'2.8 Fert x35 '!D5</f>
        <v>188.18</v>
      </c>
      <c r="Y201" s="71">
        <f>X201-X200</f>
        <v>0.75</v>
      </c>
      <c r="Z201" s="29">
        <f>'2.8 Fert x35 '!F5*k</f>
        <v>2.8034999999999997</v>
      </c>
      <c r="AA201" s="29">
        <f>'2.8 Fert x35 '!G5*k</f>
        <v>1.8144</v>
      </c>
      <c r="AB201" s="29">
        <f>'2.8 Fert x35 '!H5*k</f>
        <v>0.15959999999999999</v>
      </c>
      <c r="AC201" s="29">
        <f>'2.8 Fert x35 '!I5/2</f>
        <v>0.2</v>
      </c>
      <c r="AD201" s="68">
        <f>p*Z201</f>
        <v>1.2868065</v>
      </c>
      <c r="AE201" s="348">
        <f t="shared" ref="AE201:AE230" si="191">AA201*paperpulp+Z201*(ppaperboard+papertimb)</f>
        <v>1.3763294999999998</v>
      </c>
      <c r="AF201" s="68">
        <f>Z201*pboard</f>
        <v>5.7191399999999996E-2</v>
      </c>
      <c r="AG201" s="36">
        <f>AD201</f>
        <v>1.2868065</v>
      </c>
      <c r="AH201" s="33">
        <f t="shared" ref="AH201:AH230" si="192">AH200*EXP(-qsawn*5)+AG201</f>
        <v>14.345064949441863</v>
      </c>
      <c r="AI201" s="33">
        <f>AH201-AH200</f>
        <v>-0.65493505055813728</v>
      </c>
      <c r="AJ201" s="36">
        <f>AE201</f>
        <v>1.3763294999999998</v>
      </c>
      <c r="AK201" s="33">
        <f t="shared" ref="AK201:AK230" si="193">AK200*EXP(-qpap*5)+AJ201</f>
        <v>1.641494542944955</v>
      </c>
      <c r="AL201" s="33">
        <f>AK201-AK200</f>
        <v>0.141494542944955</v>
      </c>
      <c r="AM201" s="60">
        <f>AF201</f>
        <v>5.7191399999999996E-2</v>
      </c>
      <c r="AN201" s="60">
        <f>AN200*EXP(-qpap*5)+AM201</f>
        <v>6.6030234764831844E-2</v>
      </c>
      <c r="AO201" s="60">
        <f>AN201-AN200</f>
        <v>1.6030234764831841E-2</v>
      </c>
      <c r="AP201" s="34">
        <f t="shared" ref="AP201:AP230" si="194">(AA201+Z201+AB201+AC201)*SFtot</f>
        <v>2.0905499999999999</v>
      </c>
      <c r="AQ201" s="34">
        <f>Y201+AP201+AL201+AO201+AI201</f>
        <v>2.3431397271516494</v>
      </c>
      <c r="AR201" s="10">
        <f>W201*3.67/5</f>
        <v>0.73333297540930875</v>
      </c>
      <c r="AS201" s="10">
        <f>AQ201*3.67/5</f>
        <v>1.7198645597293105</v>
      </c>
      <c r="AT201" s="10">
        <f>(AS201-AR201)</f>
        <v>0.98653158432000176</v>
      </c>
      <c r="AU201" s="10">
        <f>AT201*5</f>
        <v>4.9326579216000086</v>
      </c>
    </row>
    <row r="202" spans="1:53" x14ac:dyDescent="0.25">
      <c r="A202" s="4">
        <v>10</v>
      </c>
      <c r="B202" s="18">
        <f t="shared" si="186"/>
        <v>2033</v>
      </c>
      <c r="C202" s="8">
        <f t="shared" si="182"/>
        <v>187.21</v>
      </c>
      <c r="D202" s="8">
        <f t="shared" ref="D202:D230" si="195">C202-C201</f>
        <v>9.0000000000003411E-2</v>
      </c>
      <c r="E202" s="8">
        <f t="shared" si="187"/>
        <v>2.3519999999999999</v>
      </c>
      <c r="F202" s="8">
        <f t="shared" si="187"/>
        <v>1.7094</v>
      </c>
      <c r="G202" s="8">
        <f t="shared" si="187"/>
        <v>0.14280000000000001</v>
      </c>
      <c r="H202" s="8">
        <f t="shared" si="187"/>
        <v>0.16</v>
      </c>
      <c r="I202" s="8"/>
      <c r="J202" s="8">
        <f t="shared" si="187"/>
        <v>1.0795680000000001</v>
      </c>
      <c r="K202" s="8">
        <f t="shared" si="187"/>
        <v>1.2258119999999999</v>
      </c>
      <c r="L202" s="8">
        <f t="shared" si="187"/>
        <v>4.7980800000000004E-2</v>
      </c>
      <c r="M202" s="8">
        <f t="shared" si="187"/>
        <v>1.0795680000000001</v>
      </c>
      <c r="N202" s="8">
        <f t="shared" si="183"/>
        <v>13.440125571686007</v>
      </c>
      <c r="O202" s="8">
        <f t="shared" si="188"/>
        <v>-0.75842657775585565</v>
      </c>
      <c r="P202" s="8">
        <f t="shared" si="188"/>
        <v>1.2258119999999999</v>
      </c>
      <c r="Q202" s="8">
        <f t="shared" si="184"/>
        <v>1.4908799117425571</v>
      </c>
      <c r="R202" s="8">
        <f t="shared" si="189"/>
        <v>-8.5706312023980935E-3</v>
      </c>
      <c r="S202" s="8">
        <f t="shared" si="189"/>
        <v>4.7980800000000004E-2</v>
      </c>
      <c r="T202" s="8">
        <f t="shared" si="185"/>
        <v>5.8502293420158877E-2</v>
      </c>
      <c r="U202" s="8">
        <f t="shared" si="190"/>
        <v>-1.0162613446729682E-3</v>
      </c>
      <c r="V202" s="8">
        <f t="shared" si="190"/>
        <v>1.832964</v>
      </c>
      <c r="W202" s="8">
        <f t="shared" si="190"/>
        <v>1.1549505296970768</v>
      </c>
      <c r="X202" s="29">
        <f>'2.8 Fert x35 '!D6</f>
        <v>188.58</v>
      </c>
      <c r="Y202" s="71">
        <f t="shared" ref="Y202:Y230" si="196">X202-X201</f>
        <v>0.40000000000000568</v>
      </c>
      <c r="Z202" s="29">
        <f>'2.8 Fert x35 '!F6*k</f>
        <v>2.6187</v>
      </c>
      <c r="AA202" s="29">
        <f>'2.8 Fert x35 '!G6*k</f>
        <v>2.0474999999999999</v>
      </c>
      <c r="AB202" s="29">
        <f>'2.8 Fert x35 '!H6*k</f>
        <v>0.16800000000000001</v>
      </c>
      <c r="AC202" s="29">
        <f>'2.8 Fert x35 '!I6/2</f>
        <v>0.16</v>
      </c>
      <c r="AD202" s="68">
        <f t="shared" ref="AD202:AD230" si="197">p*Z202</f>
        <v>1.2019833</v>
      </c>
      <c r="AE202" s="348">
        <f t="shared" si="191"/>
        <v>1.4196314999999999</v>
      </c>
      <c r="AF202" s="68">
        <f t="shared" ref="AF202:AF230" si="198">Z202*pboard</f>
        <v>5.3421480000000007E-2</v>
      </c>
      <c r="AG202" s="36">
        <f t="shared" ref="AG202:AG230" si="199">AD202</f>
        <v>1.2019833</v>
      </c>
      <c r="AH202" s="33">
        <f t="shared" si="192"/>
        <v>13.6900876722561</v>
      </c>
      <c r="AI202" s="33">
        <f t="shared" ref="AI202:AI230" si="200">AH202-AH201</f>
        <v>-0.65497727718576293</v>
      </c>
      <c r="AJ202" s="36">
        <f t="shared" ref="AJ202:AJ230" si="201">AE202</f>
        <v>1.4196314999999999</v>
      </c>
      <c r="AK202" s="33">
        <f t="shared" si="193"/>
        <v>1.7098094806492725</v>
      </c>
      <c r="AL202" s="33">
        <f t="shared" ref="AL202:AL230" si="202">AK202-AK201</f>
        <v>6.8314937704317513E-2</v>
      </c>
      <c r="AM202" s="60">
        <f t="shared" ref="AM202:AM230" si="203">AF202</f>
        <v>5.3421480000000007E-2</v>
      </c>
      <c r="AN202" s="60">
        <f t="shared" ref="AN202:AN230" si="204">AN201*EXP(-qpap*5)+AM202</f>
        <v>6.5094086691388081E-2</v>
      </c>
      <c r="AO202" s="60">
        <f t="shared" ref="AO202:AO230" si="205">AN202-AN201</f>
        <v>-9.3614807344376272E-4</v>
      </c>
      <c r="AP202" s="34">
        <f t="shared" si="194"/>
        <v>2.0975640000000002</v>
      </c>
      <c r="AQ202" s="34">
        <f t="shared" ref="AQ202:AQ230" si="206">Y202+AP202+AL202+AO202+AI202</f>
        <v>1.9099655124451171</v>
      </c>
      <c r="AR202" s="10">
        <f t="shared" ref="AR202:AR230" si="207">W202*3.67/5</f>
        <v>0.84773368879765432</v>
      </c>
      <c r="AS202" s="10">
        <f t="shared" ref="AS202:AS230" si="208">AQ202*3.67/5</f>
        <v>1.401914686134716</v>
      </c>
      <c r="AT202" s="10">
        <f t="shared" ref="AT202:AT230" si="209">(AS202-AR202)</f>
        <v>0.55418099733706172</v>
      </c>
      <c r="AU202" s="10">
        <f>AU201+AT202*5</f>
        <v>7.703562908285317</v>
      </c>
    </row>
    <row r="203" spans="1:53" x14ac:dyDescent="0.25">
      <c r="A203" s="4">
        <v>15</v>
      </c>
      <c r="B203" s="18">
        <f t="shared" si="186"/>
        <v>2038</v>
      </c>
      <c r="C203" s="8">
        <f t="shared" si="182"/>
        <v>187.3</v>
      </c>
      <c r="D203" s="8">
        <f t="shared" si="195"/>
        <v>9.0000000000003411E-2</v>
      </c>
      <c r="E203" s="8">
        <f t="shared" si="187"/>
        <v>2.1923999999999997</v>
      </c>
      <c r="F203" s="8">
        <f t="shared" si="187"/>
        <v>1.6862999999999999</v>
      </c>
      <c r="G203" s="8">
        <f t="shared" si="187"/>
        <v>0.1386</v>
      </c>
      <c r="H203" s="8">
        <f t="shared" si="187"/>
        <v>0.12</v>
      </c>
      <c r="I203" s="8"/>
      <c r="J203" s="8">
        <f t="shared" si="187"/>
        <v>1.0063115999999999</v>
      </c>
      <c r="K203" s="8">
        <f t="shared" si="187"/>
        <v>1.1779319999999998</v>
      </c>
      <c r="L203" s="8">
        <f t="shared" si="187"/>
        <v>4.4724959999999994E-2</v>
      </c>
      <c r="M203" s="8">
        <f t="shared" si="187"/>
        <v>1.0063115999999999</v>
      </c>
      <c r="N203" s="8">
        <f t="shared" si="183"/>
        <v>12.706620487201896</v>
      </c>
      <c r="O203" s="8">
        <f t="shared" si="188"/>
        <v>-0.73350508448411134</v>
      </c>
      <c r="P203" s="8">
        <f t="shared" si="188"/>
        <v>1.1779319999999998</v>
      </c>
      <c r="Q203" s="8">
        <f t="shared" si="184"/>
        <v>1.4414848238819906</v>
      </c>
      <c r="R203" s="8">
        <f t="shared" si="189"/>
        <v>-4.9395087860566456E-2</v>
      </c>
      <c r="S203" s="8">
        <f t="shared" si="189"/>
        <v>4.4724959999999994E-2</v>
      </c>
      <c r="T203" s="8">
        <f t="shared" si="185"/>
        <v>5.5066802098089868E-2</v>
      </c>
      <c r="U203" s="8">
        <f t="shared" si="190"/>
        <v>-3.4354913220690092E-3</v>
      </c>
      <c r="V203" s="8">
        <f t="shared" si="190"/>
        <v>1.7376659999999999</v>
      </c>
      <c r="W203" s="8">
        <f t="shared" si="190"/>
        <v>1.0413303363332564</v>
      </c>
      <c r="X203" s="29">
        <f>'2.8 Fert x35 '!D7</f>
        <v>188.7</v>
      </c>
      <c r="Y203" s="71">
        <f t="shared" si="196"/>
        <v>0.11999999999997613</v>
      </c>
      <c r="Z203" s="29">
        <f>'2.8 Fert x35 '!F7*k</f>
        <v>2.4632999999999998</v>
      </c>
      <c r="AA203" s="29">
        <f>'2.8 Fert x35 '!G7*k</f>
        <v>2.0369999999999999</v>
      </c>
      <c r="AB203" s="29">
        <f>'2.8 Fert x35 '!H7*k</f>
        <v>0.1638</v>
      </c>
      <c r="AC203" s="29">
        <f>'2.8 Fert x35 '!I7/2</f>
        <v>0.16500000000000001</v>
      </c>
      <c r="AD203" s="68">
        <f t="shared" si="197"/>
        <v>1.1306547</v>
      </c>
      <c r="AE203" s="348">
        <f t="shared" si="191"/>
        <v>1.3775684999999998</v>
      </c>
      <c r="AF203" s="68">
        <f t="shared" si="198"/>
        <v>5.0251320000000002E-2</v>
      </c>
      <c r="AG203" s="36">
        <f t="shared" si="199"/>
        <v>1.1306547</v>
      </c>
      <c r="AH203" s="33">
        <f t="shared" si="192"/>
        <v>13.048568234655871</v>
      </c>
      <c r="AI203" s="33">
        <f t="shared" si="200"/>
        <v>-0.64151943760022867</v>
      </c>
      <c r="AJ203" s="36">
        <f t="shared" si="201"/>
        <v>1.3775684999999998</v>
      </c>
      <c r="AK203" s="33">
        <f t="shared" si="193"/>
        <v>1.6798229695760372</v>
      </c>
      <c r="AL203" s="33">
        <f t="shared" si="202"/>
        <v>-2.9986511073235356E-2</v>
      </c>
      <c r="AM203" s="60">
        <f t="shared" si="203"/>
        <v>5.0251320000000002E-2</v>
      </c>
      <c r="AN203" s="60">
        <f t="shared" si="204"/>
        <v>6.1758437528656382E-2</v>
      </c>
      <c r="AO203" s="60">
        <f t="shared" si="205"/>
        <v>-3.3356491627316992E-3</v>
      </c>
      <c r="AP203" s="34">
        <f t="shared" si="194"/>
        <v>2.0282219999999995</v>
      </c>
      <c r="AQ203" s="34">
        <f t="shared" si="206"/>
        <v>1.4733804021637797</v>
      </c>
      <c r="AR203" s="10">
        <f t="shared" si="207"/>
        <v>0.76433646686861023</v>
      </c>
      <c r="AS203" s="10">
        <f t="shared" si="208"/>
        <v>1.0814612151882144</v>
      </c>
      <c r="AT203" s="10">
        <f t="shared" si="209"/>
        <v>0.31712474831960413</v>
      </c>
      <c r="AU203" s="10">
        <f t="shared" ref="AU203:AU230" si="210">AU202+AT203*5</f>
        <v>9.2891866498833373</v>
      </c>
    </row>
    <row r="204" spans="1:53" x14ac:dyDescent="0.25">
      <c r="A204" s="4">
        <v>20</v>
      </c>
      <c r="B204" s="18">
        <f t="shared" si="186"/>
        <v>2043</v>
      </c>
      <c r="C204" s="8">
        <f t="shared" si="182"/>
        <v>187.56</v>
      </c>
      <c r="D204" s="8">
        <f t="shared" si="195"/>
        <v>0.25999999999999091</v>
      </c>
      <c r="E204" s="8">
        <f t="shared" si="187"/>
        <v>2.0055000000000001</v>
      </c>
      <c r="F204" s="8">
        <f t="shared" si="187"/>
        <v>1.8837000000000002</v>
      </c>
      <c r="G204" s="8">
        <f t="shared" si="187"/>
        <v>0.14489999999999997</v>
      </c>
      <c r="H204" s="8">
        <f t="shared" si="187"/>
        <v>0.13500000000000001</v>
      </c>
      <c r="I204" s="8"/>
      <c r="J204" s="8">
        <f t="shared" si="187"/>
        <v>0.92052450000000008</v>
      </c>
      <c r="K204" s="8">
        <f t="shared" si="187"/>
        <v>1.2071535</v>
      </c>
      <c r="L204" s="8">
        <f t="shared" si="187"/>
        <v>4.0912200000000003E-2</v>
      </c>
      <c r="M204" s="8">
        <f t="shared" si="187"/>
        <v>0.92052450000000008</v>
      </c>
      <c r="N204" s="8">
        <f t="shared" si="183"/>
        <v>11.982280122723683</v>
      </c>
      <c r="O204" s="8">
        <f t="shared" si="188"/>
        <v>-0.72434036447821271</v>
      </c>
      <c r="P204" s="8">
        <f t="shared" si="188"/>
        <v>1.2071535</v>
      </c>
      <c r="Q204" s="8">
        <f t="shared" si="184"/>
        <v>1.461974423486113</v>
      </c>
      <c r="R204" s="8">
        <f t="shared" si="189"/>
        <v>2.0489599604122333E-2</v>
      </c>
      <c r="S204" s="8">
        <f t="shared" si="189"/>
        <v>4.0912200000000003E-2</v>
      </c>
      <c r="T204" s="8">
        <f t="shared" si="185"/>
        <v>5.064672729545424E-2</v>
      </c>
      <c r="U204" s="8">
        <f t="shared" si="190"/>
        <v>-4.4200748026356276E-3</v>
      </c>
      <c r="V204" s="8">
        <f t="shared" si="190"/>
        <v>1.7510220000000001</v>
      </c>
      <c r="W204" s="8">
        <f t="shared" si="190"/>
        <v>1.3027511603232647</v>
      </c>
      <c r="X204" s="29">
        <f>'2.8 Fert x35 '!D8</f>
        <v>189</v>
      </c>
      <c r="Y204" s="71">
        <f t="shared" si="196"/>
        <v>0.30000000000001137</v>
      </c>
      <c r="Z204" s="29">
        <f>'2.8 Fert x35 '!F8*k</f>
        <v>2.4255</v>
      </c>
      <c r="AA204" s="29">
        <f>'2.8 Fert x35 '!G8*k</f>
        <v>2.1083999999999996</v>
      </c>
      <c r="AB204" s="29">
        <f>'2.8 Fert x35 '!H8*k</f>
        <v>0.16589999999999999</v>
      </c>
      <c r="AC204" s="29">
        <f>'2.8 Fert x35 '!I8/2</f>
        <v>0.13</v>
      </c>
      <c r="AD204" s="68">
        <f t="shared" si="197"/>
        <v>1.1133045000000001</v>
      </c>
      <c r="AE204" s="348">
        <f t="shared" si="191"/>
        <v>1.3954394999999999</v>
      </c>
      <c r="AF204" s="68">
        <f t="shared" si="198"/>
        <v>4.9480200000000002E-2</v>
      </c>
      <c r="AG204" s="36">
        <f t="shared" si="199"/>
        <v>1.1133045000000001</v>
      </c>
      <c r="AH204" s="33">
        <f t="shared" si="192"/>
        <v>12.47274292688758</v>
      </c>
      <c r="AI204" s="33">
        <f t="shared" si="200"/>
        <v>-0.57582530776829088</v>
      </c>
      <c r="AJ204" s="36">
        <f t="shared" si="201"/>
        <v>1.3954394999999999</v>
      </c>
      <c r="AK204" s="33">
        <f t="shared" si="193"/>
        <v>1.6923930532450349</v>
      </c>
      <c r="AL204" s="33">
        <f t="shared" si="202"/>
        <v>1.25700836689977E-2</v>
      </c>
      <c r="AM204" s="60">
        <f t="shared" si="203"/>
        <v>4.9480200000000002E-2</v>
      </c>
      <c r="AN204" s="60">
        <f t="shared" si="204"/>
        <v>6.0397652492999679E-2</v>
      </c>
      <c r="AO204" s="60">
        <f t="shared" si="205"/>
        <v>-1.3607850356567031E-3</v>
      </c>
      <c r="AP204" s="34">
        <f t="shared" si="194"/>
        <v>2.0285159999999993</v>
      </c>
      <c r="AQ204" s="34">
        <f t="shared" si="206"/>
        <v>1.763899990865061</v>
      </c>
      <c r="AR204" s="10">
        <f t="shared" si="207"/>
        <v>0.95621935167727623</v>
      </c>
      <c r="AS204" s="10">
        <f t="shared" si="208"/>
        <v>1.2947025932949547</v>
      </c>
      <c r="AT204" s="10">
        <f t="shared" si="209"/>
        <v>0.33848324161767851</v>
      </c>
      <c r="AU204" s="10">
        <f t="shared" si="210"/>
        <v>10.98160285797173</v>
      </c>
    </row>
    <row r="205" spans="1:53" x14ac:dyDescent="0.25">
      <c r="A205" s="4">
        <v>25</v>
      </c>
      <c r="B205" s="18">
        <f t="shared" si="186"/>
        <v>2048</v>
      </c>
      <c r="C205" s="8">
        <f t="shared" si="182"/>
        <v>188.29</v>
      </c>
      <c r="D205" s="8">
        <f t="shared" si="195"/>
        <v>0.72999999999998977</v>
      </c>
      <c r="E205" s="8">
        <f t="shared" si="187"/>
        <v>2.0705999999999998</v>
      </c>
      <c r="F205" s="8">
        <f t="shared" si="187"/>
        <v>1.9047000000000001</v>
      </c>
      <c r="G205" s="8">
        <f t="shared" si="187"/>
        <v>0.14699999999999999</v>
      </c>
      <c r="H205" s="8">
        <f t="shared" si="187"/>
        <v>0.155</v>
      </c>
      <c r="I205" s="8"/>
      <c r="J205" s="8">
        <f t="shared" si="187"/>
        <v>0.95040539999999996</v>
      </c>
      <c r="K205" s="8">
        <f t="shared" si="187"/>
        <v>1.2310829999999999</v>
      </c>
      <c r="L205" s="8">
        <f t="shared" si="187"/>
        <v>4.2240239999999998E-2</v>
      </c>
      <c r="M205" s="8">
        <f t="shared" si="187"/>
        <v>0.95040539999999996</v>
      </c>
      <c r="N205" s="8">
        <f t="shared" si="183"/>
        <v>11.381586110409053</v>
      </c>
      <c r="O205" s="8">
        <f t="shared" si="188"/>
        <v>-0.60069401231463004</v>
      </c>
      <c r="P205" s="8">
        <f t="shared" si="188"/>
        <v>1.2310829999999999</v>
      </c>
      <c r="Q205" s="8">
        <f t="shared" si="184"/>
        <v>1.4895260071920808</v>
      </c>
      <c r="R205" s="8">
        <f t="shared" si="189"/>
        <v>2.7551583705967886E-2</v>
      </c>
      <c r="S205" s="8">
        <f t="shared" si="189"/>
        <v>4.2240239999999998E-2</v>
      </c>
      <c r="T205" s="8">
        <f t="shared" si="185"/>
        <v>5.1193401078880374E-2</v>
      </c>
      <c r="U205" s="8">
        <f t="shared" si="190"/>
        <v>5.4667378342613399E-4</v>
      </c>
      <c r="V205" s="8">
        <f t="shared" si="190"/>
        <v>1.7964660000000001</v>
      </c>
      <c r="W205" s="8">
        <f t="shared" si="190"/>
        <v>1.9538702451747541</v>
      </c>
      <c r="X205" s="29">
        <f>'2.8 Fert x35 '!D9</f>
        <v>189.8</v>
      </c>
      <c r="Y205" s="71">
        <f t="shared" si="196"/>
        <v>0.80000000000001137</v>
      </c>
      <c r="Z205" s="29">
        <f>'2.8 Fert x35 '!F9*k</f>
        <v>2.4737999999999998</v>
      </c>
      <c r="AA205" s="29">
        <f>'2.8 Fert x35 '!G9*k</f>
        <v>2.1545999999999998</v>
      </c>
      <c r="AB205" s="29">
        <f>'2.8 Fert x35 '!H9*k</f>
        <v>0.1701</v>
      </c>
      <c r="AC205" s="29">
        <f>'2.8 Fert x35 '!I9/2</f>
        <v>0.14499999999999999</v>
      </c>
      <c r="AD205" s="68">
        <f t="shared" si="197"/>
        <v>1.1354742</v>
      </c>
      <c r="AE205" s="348">
        <f t="shared" si="191"/>
        <v>1.4248289999999999</v>
      </c>
      <c r="AF205" s="68">
        <f t="shared" si="198"/>
        <v>5.046552E-2</v>
      </c>
      <c r="AG205" s="36">
        <f t="shared" si="199"/>
        <v>1.1354742</v>
      </c>
      <c r="AH205" s="33">
        <f t="shared" si="192"/>
        <v>11.993627580849729</v>
      </c>
      <c r="AI205" s="33">
        <f t="shared" si="200"/>
        <v>-0.479115346037851</v>
      </c>
      <c r="AJ205" s="36">
        <f t="shared" si="201"/>
        <v>1.4248289999999999</v>
      </c>
      <c r="AK205" s="33">
        <f t="shared" si="193"/>
        <v>1.7240046510956424</v>
      </c>
      <c r="AL205" s="33">
        <f t="shared" si="202"/>
        <v>3.161159785060752E-2</v>
      </c>
      <c r="AM205" s="60">
        <f t="shared" si="203"/>
        <v>5.046552E-2</v>
      </c>
      <c r="AN205" s="60">
        <f t="shared" si="204"/>
        <v>6.1142417411387165E-2</v>
      </c>
      <c r="AO205" s="60">
        <f t="shared" si="205"/>
        <v>7.4476491838748604E-4</v>
      </c>
      <c r="AP205" s="34">
        <f t="shared" si="194"/>
        <v>2.0762699999999992</v>
      </c>
      <c r="AQ205" s="34">
        <f t="shared" si="206"/>
        <v>2.4295110167311544</v>
      </c>
      <c r="AR205" s="10">
        <f t="shared" si="207"/>
        <v>1.4341407599582694</v>
      </c>
      <c r="AS205" s="10">
        <f t="shared" si="208"/>
        <v>1.7832610862806675</v>
      </c>
      <c r="AT205" s="10">
        <f t="shared" si="209"/>
        <v>0.34912032632239809</v>
      </c>
      <c r="AU205" s="10">
        <f t="shared" si="210"/>
        <v>12.72720448958372</v>
      </c>
    </row>
    <row r="206" spans="1:53" x14ac:dyDescent="0.25">
      <c r="A206" s="4">
        <v>30</v>
      </c>
      <c r="B206" s="18">
        <f t="shared" si="186"/>
        <v>2053</v>
      </c>
      <c r="C206" s="8">
        <f t="shared" si="182"/>
        <v>189.11</v>
      </c>
      <c r="D206" s="8">
        <f t="shared" si="195"/>
        <v>0.8200000000000216</v>
      </c>
      <c r="E206" s="8">
        <f t="shared" si="187"/>
        <v>2.1902999999999997</v>
      </c>
      <c r="F206" s="8">
        <f t="shared" si="187"/>
        <v>1.8878999999999999</v>
      </c>
      <c r="G206" s="8">
        <f t="shared" si="187"/>
        <v>0.14909999999999998</v>
      </c>
      <c r="H206" s="8">
        <f t="shared" si="187"/>
        <v>0.105</v>
      </c>
      <c r="I206" s="8"/>
      <c r="J206" s="8">
        <f t="shared" si="187"/>
        <v>1.0053477</v>
      </c>
      <c r="K206" s="8">
        <f t="shared" si="187"/>
        <v>1.2540255</v>
      </c>
      <c r="L206" s="8">
        <f t="shared" si="187"/>
        <v>4.4682119999999999E-2</v>
      </c>
      <c r="M206" s="8">
        <f t="shared" si="187"/>
        <v>1.0053477</v>
      </c>
      <c r="N206" s="8">
        <f t="shared" si="183"/>
        <v>10.913593899619944</v>
      </c>
      <c r="O206" s="8">
        <f t="shared" si="188"/>
        <v>-0.46799221078910946</v>
      </c>
      <c r="P206" s="8">
        <f t="shared" si="188"/>
        <v>1.2540255</v>
      </c>
      <c r="Q206" s="8">
        <f t="shared" si="184"/>
        <v>1.5173389851098107</v>
      </c>
      <c r="R206" s="8">
        <f t="shared" si="189"/>
        <v>2.7812977917729853E-2</v>
      </c>
      <c r="S206" s="8">
        <f t="shared" si="189"/>
        <v>4.4682119999999999E-2</v>
      </c>
      <c r="T206" s="8">
        <f t="shared" si="185"/>
        <v>5.3731920263719757E-2</v>
      </c>
      <c r="U206" s="8">
        <f t="shared" si="190"/>
        <v>2.5385191848393829E-3</v>
      </c>
      <c r="V206" s="8">
        <f t="shared" si="190"/>
        <v>1.819566</v>
      </c>
      <c r="W206" s="8">
        <f t="shared" si="190"/>
        <v>2.2019252863134815</v>
      </c>
      <c r="X206" s="29">
        <f>'2.8 Fert x35 '!D10</f>
        <v>190.7</v>
      </c>
      <c r="Y206" s="71">
        <f t="shared" si="196"/>
        <v>0.89999999999997726</v>
      </c>
      <c r="Z206" s="29">
        <f>'2.8 Fert x35 '!F10*k</f>
        <v>2.6333999999999995</v>
      </c>
      <c r="AA206" s="29">
        <f>'2.8 Fert x35 '!G10*k</f>
        <v>2.0979000000000001</v>
      </c>
      <c r="AB206" s="29">
        <f>'2.8 Fert x35 '!H10*k</f>
        <v>0.1701</v>
      </c>
      <c r="AC206" s="29">
        <f>'2.8 Fert x35 '!I10/2</f>
        <v>0.115</v>
      </c>
      <c r="AD206" s="68">
        <f t="shared" si="197"/>
        <v>1.2087305999999998</v>
      </c>
      <c r="AE206" s="348">
        <f t="shared" si="191"/>
        <v>1.4423849999999998</v>
      </c>
      <c r="AF206" s="68">
        <f t="shared" si="198"/>
        <v>5.3721359999999996E-2</v>
      </c>
      <c r="AG206" s="36">
        <f t="shared" si="199"/>
        <v>1.2087305999999998</v>
      </c>
      <c r="AH206" s="33">
        <f t="shared" si="192"/>
        <v>11.649789846472661</v>
      </c>
      <c r="AI206" s="33">
        <f t="shared" si="200"/>
        <v>-0.34383773437706822</v>
      </c>
      <c r="AJ206" s="36">
        <f t="shared" si="201"/>
        <v>1.4423849999999998</v>
      </c>
      <c r="AK206" s="33">
        <f t="shared" si="193"/>
        <v>1.747148844896719</v>
      </c>
      <c r="AL206" s="33">
        <f t="shared" si="202"/>
        <v>2.3144193801076574E-2</v>
      </c>
      <c r="AM206" s="60">
        <f t="shared" si="203"/>
        <v>5.3721359999999996E-2</v>
      </c>
      <c r="AN206" s="60">
        <f t="shared" si="204"/>
        <v>6.4529914492432575E-2</v>
      </c>
      <c r="AO206" s="60">
        <f t="shared" si="205"/>
        <v>3.3874970810454097E-3</v>
      </c>
      <c r="AP206" s="34">
        <f t="shared" si="194"/>
        <v>2.1068879999999996</v>
      </c>
      <c r="AQ206" s="34">
        <f t="shared" si="206"/>
        <v>2.6895819565050307</v>
      </c>
      <c r="AR206" s="10">
        <f t="shared" si="207"/>
        <v>1.6162131601540952</v>
      </c>
      <c r="AS206" s="10">
        <f t="shared" si="208"/>
        <v>1.9741531560746925</v>
      </c>
      <c r="AT206" s="10">
        <f t="shared" si="209"/>
        <v>0.35793999592059733</v>
      </c>
      <c r="AU206" s="10">
        <f t="shared" si="210"/>
        <v>14.516904469186706</v>
      </c>
    </row>
    <row r="207" spans="1:53" x14ac:dyDescent="0.25">
      <c r="A207" s="4">
        <v>35</v>
      </c>
      <c r="B207" s="18">
        <f t="shared" si="186"/>
        <v>2058</v>
      </c>
      <c r="C207" s="8">
        <f t="shared" si="182"/>
        <v>189.96</v>
      </c>
      <c r="D207" s="8">
        <f t="shared" si="195"/>
        <v>0.84999999999999432</v>
      </c>
      <c r="E207" s="8">
        <f t="shared" si="187"/>
        <v>2.0748000000000002</v>
      </c>
      <c r="F207" s="8">
        <f t="shared" si="187"/>
        <v>2.0055000000000001</v>
      </c>
      <c r="G207" s="8">
        <f t="shared" si="187"/>
        <v>0.15329999999999999</v>
      </c>
      <c r="H207" s="8">
        <f t="shared" si="187"/>
        <v>0.14499999999999999</v>
      </c>
      <c r="I207" s="8"/>
      <c r="J207" s="8">
        <f t="shared" si="187"/>
        <v>0.9523332000000001</v>
      </c>
      <c r="K207" s="8">
        <f t="shared" si="187"/>
        <v>1.270416</v>
      </c>
      <c r="L207" s="8">
        <f t="shared" si="187"/>
        <v>4.232592000000001E-2</v>
      </c>
      <c r="M207" s="8">
        <f t="shared" si="187"/>
        <v>0.9523332000000001</v>
      </c>
      <c r="N207" s="8">
        <f t="shared" si="183"/>
        <v>10.453168516899286</v>
      </c>
      <c r="O207" s="8">
        <f t="shared" si="188"/>
        <v>-0.46042538272065769</v>
      </c>
      <c r="P207" s="8">
        <f t="shared" si="188"/>
        <v>1.270416</v>
      </c>
      <c r="Q207" s="8">
        <f t="shared" si="184"/>
        <v>1.5386461714324653</v>
      </c>
      <c r="R207" s="8">
        <f t="shared" si="189"/>
        <v>2.1307186322654603E-2</v>
      </c>
      <c r="S207" s="8">
        <f t="shared" si="189"/>
        <v>4.232592000000001E-2</v>
      </c>
      <c r="T207" s="8">
        <f t="shared" si="185"/>
        <v>5.1824471296162786E-2</v>
      </c>
      <c r="U207" s="8">
        <f t="shared" si="190"/>
        <v>-1.9074489675569711E-3</v>
      </c>
      <c r="V207" s="8">
        <f t="shared" si="190"/>
        <v>1.8390119999999999</v>
      </c>
      <c r="W207" s="8">
        <f t="shared" si="190"/>
        <v>2.2479863546344343</v>
      </c>
      <c r="X207" s="29">
        <f>'2.8 Fert x35 '!D11</f>
        <v>191.68</v>
      </c>
      <c r="Y207" s="71">
        <f t="shared" si="196"/>
        <v>0.98000000000001819</v>
      </c>
      <c r="Z207" s="29">
        <f>'2.8 Fert x35 '!F11*k</f>
        <v>2.6166</v>
      </c>
      <c r="AA207" s="29">
        <f>'2.8 Fert x35 '!G11*k</f>
        <v>2.1944999999999997</v>
      </c>
      <c r="AB207" s="29">
        <f>'2.8 Fert x35 '!H11*k</f>
        <v>0.17429999999999998</v>
      </c>
      <c r="AC207" s="29">
        <f>'2.8 Fert x35 '!I11/2</f>
        <v>0.15</v>
      </c>
      <c r="AD207" s="68">
        <f t="shared" si="197"/>
        <v>1.2010194000000001</v>
      </c>
      <c r="AE207" s="348">
        <f t="shared" si="191"/>
        <v>1.474977</v>
      </c>
      <c r="AF207" s="68">
        <f t="shared" si="198"/>
        <v>5.3378640000000005E-2</v>
      </c>
      <c r="AG207" s="36">
        <f t="shared" si="199"/>
        <v>1.2010194000000001</v>
      </c>
      <c r="AH207" s="33">
        <f t="shared" si="192"/>
        <v>11.342750513128243</v>
      </c>
      <c r="AI207" s="33">
        <f t="shared" si="200"/>
        <v>-0.30703933334441835</v>
      </c>
      <c r="AJ207" s="36">
        <f t="shared" si="201"/>
        <v>1.474977</v>
      </c>
      <c r="AK207" s="33">
        <f t="shared" si="193"/>
        <v>1.7838321989921784</v>
      </c>
      <c r="AL207" s="33">
        <f t="shared" si="202"/>
        <v>3.6683354095459419E-2</v>
      </c>
      <c r="AM207" s="60">
        <f t="shared" si="203"/>
        <v>5.3378640000000005E-2</v>
      </c>
      <c r="AN207" s="60">
        <f t="shared" si="204"/>
        <v>6.4786025031746797E-2</v>
      </c>
      <c r="AO207" s="60">
        <f t="shared" si="205"/>
        <v>2.5611053931422212E-4</v>
      </c>
      <c r="AP207" s="34">
        <f t="shared" si="194"/>
        <v>2.1568679999999998</v>
      </c>
      <c r="AQ207" s="34">
        <f t="shared" si="206"/>
        <v>2.8667681312903732</v>
      </c>
      <c r="AR207" s="10">
        <f t="shared" si="207"/>
        <v>1.6500219843016748</v>
      </c>
      <c r="AS207" s="10">
        <f t="shared" si="208"/>
        <v>2.1042078083671338</v>
      </c>
      <c r="AT207" s="10">
        <f t="shared" si="209"/>
        <v>0.45418582406545904</v>
      </c>
      <c r="AU207" s="10">
        <f t="shared" si="210"/>
        <v>16.787833589514001</v>
      </c>
    </row>
    <row r="208" spans="1:53" x14ac:dyDescent="0.25">
      <c r="A208" s="4">
        <v>40</v>
      </c>
      <c r="B208" s="18">
        <f t="shared" si="186"/>
        <v>2063</v>
      </c>
      <c r="C208" s="8">
        <f t="shared" si="182"/>
        <v>190.86</v>
      </c>
      <c r="D208" s="8">
        <f t="shared" si="195"/>
        <v>0.90000000000000568</v>
      </c>
      <c r="E208" s="8">
        <f t="shared" si="187"/>
        <v>2.2008000000000001</v>
      </c>
      <c r="F208" s="8">
        <f t="shared" si="187"/>
        <v>1.9634999999999998</v>
      </c>
      <c r="G208" s="8">
        <f t="shared" si="187"/>
        <v>0.15329999999999999</v>
      </c>
      <c r="H208" s="8">
        <f t="shared" si="187"/>
        <v>0.15</v>
      </c>
      <c r="I208" s="8"/>
      <c r="J208" s="8">
        <f t="shared" si="187"/>
        <v>1.0101672000000002</v>
      </c>
      <c r="K208" s="8">
        <f t="shared" si="187"/>
        <v>1.285326</v>
      </c>
      <c r="L208" s="8">
        <f t="shared" si="187"/>
        <v>4.4896320000000003E-2</v>
      </c>
      <c r="M208" s="8">
        <f t="shared" si="187"/>
        <v>1.0101672000000002</v>
      </c>
      <c r="N208" s="8">
        <f t="shared" si="183"/>
        <v>10.110178940615983</v>
      </c>
      <c r="O208" s="8">
        <f t="shared" si="188"/>
        <v>-0.34298957628330307</v>
      </c>
      <c r="P208" s="8">
        <f t="shared" si="188"/>
        <v>1.285326</v>
      </c>
      <c r="Q208" s="8">
        <f t="shared" si="184"/>
        <v>1.5573227854166538</v>
      </c>
      <c r="R208" s="8">
        <f t="shared" si="189"/>
        <v>1.8676613984188517E-2</v>
      </c>
      <c r="S208" s="8">
        <f t="shared" si="189"/>
        <v>4.4896320000000003E-2</v>
      </c>
      <c r="T208" s="8">
        <f t="shared" si="185"/>
        <v>5.4057678771231077E-2</v>
      </c>
      <c r="U208" s="8">
        <f t="shared" si="190"/>
        <v>2.2332074750682912E-3</v>
      </c>
      <c r="V208" s="8">
        <f t="shared" si="190"/>
        <v>1.8763919999999998</v>
      </c>
      <c r="W208" s="8">
        <f t="shared" si="190"/>
        <v>2.4543122451759594</v>
      </c>
      <c r="X208" s="29">
        <f>'2.8 Fert x35 '!D12</f>
        <v>192.68</v>
      </c>
      <c r="Y208" s="71">
        <f t="shared" si="196"/>
        <v>1</v>
      </c>
      <c r="Z208" s="29">
        <f>'2.8 Fert x35 '!F12*k</f>
        <v>2.5347</v>
      </c>
      <c r="AA208" s="29">
        <f>'2.8 Fert x35 '!G12*k</f>
        <v>2.3351999999999999</v>
      </c>
      <c r="AB208" s="29">
        <f>'2.8 Fert x35 '!H12*k</f>
        <v>0.18059999999999998</v>
      </c>
      <c r="AC208" s="29">
        <f>'2.8 Fert x35 '!I12/2</f>
        <v>0.19500000000000001</v>
      </c>
      <c r="AD208" s="68">
        <f t="shared" si="197"/>
        <v>1.1634272999999999</v>
      </c>
      <c r="AE208" s="348">
        <f t="shared" si="191"/>
        <v>1.5083774999999999</v>
      </c>
      <c r="AF208" s="68">
        <f t="shared" si="198"/>
        <v>5.1707880000000005E-2</v>
      </c>
      <c r="AG208" s="36">
        <f t="shared" si="199"/>
        <v>1.1634272999999999</v>
      </c>
      <c r="AH208" s="33">
        <f t="shared" si="192"/>
        <v>11.037865148531193</v>
      </c>
      <c r="AI208" s="33">
        <f t="shared" si="200"/>
        <v>-0.30488536459704996</v>
      </c>
      <c r="AJ208" s="36">
        <f t="shared" si="201"/>
        <v>1.5083774999999999</v>
      </c>
      <c r="AK208" s="33">
        <f t="shared" si="193"/>
        <v>1.8237174611015701</v>
      </c>
      <c r="AL208" s="33">
        <f t="shared" si="202"/>
        <v>3.9885262109391695E-2</v>
      </c>
      <c r="AM208" s="60">
        <f t="shared" si="203"/>
        <v>5.1707880000000005E-2</v>
      </c>
      <c r="AN208" s="60">
        <f t="shared" si="204"/>
        <v>6.3160539406517405E-2</v>
      </c>
      <c r="AO208" s="60">
        <f t="shared" si="205"/>
        <v>-1.625485625229392E-3</v>
      </c>
      <c r="AP208" s="34">
        <f t="shared" si="194"/>
        <v>2.2031099999999997</v>
      </c>
      <c r="AQ208" s="34">
        <f t="shared" si="206"/>
        <v>2.9364844118871121</v>
      </c>
      <c r="AR208" s="10">
        <f t="shared" si="207"/>
        <v>1.8014651879591539</v>
      </c>
      <c r="AS208" s="10">
        <f t="shared" si="208"/>
        <v>2.1553795583251403</v>
      </c>
      <c r="AT208" s="10">
        <f t="shared" si="209"/>
        <v>0.35391437036598639</v>
      </c>
      <c r="AU208" s="10">
        <f t="shared" si="210"/>
        <v>18.557405441343931</v>
      </c>
    </row>
    <row r="209" spans="1:47" x14ac:dyDescent="0.25">
      <c r="A209" s="4">
        <v>45</v>
      </c>
      <c r="B209" s="18">
        <f t="shared" si="186"/>
        <v>2068</v>
      </c>
      <c r="C209" s="8">
        <f t="shared" si="182"/>
        <v>191.75</v>
      </c>
      <c r="D209" s="8">
        <f t="shared" si="195"/>
        <v>0.88999999999998636</v>
      </c>
      <c r="E209" s="8">
        <f t="shared" si="187"/>
        <v>2.1630000000000003</v>
      </c>
      <c r="F209" s="8">
        <f t="shared" si="187"/>
        <v>2.0684999999999998</v>
      </c>
      <c r="G209" s="8">
        <f t="shared" si="187"/>
        <v>0.1575</v>
      </c>
      <c r="H209" s="8">
        <f t="shared" si="187"/>
        <v>0.19</v>
      </c>
      <c r="I209" s="8"/>
      <c r="J209" s="8">
        <f t="shared" si="187"/>
        <v>0.99281700000000017</v>
      </c>
      <c r="K209" s="8">
        <f t="shared" si="187"/>
        <v>1.3159649999999998</v>
      </c>
      <c r="L209" s="8">
        <f t="shared" si="187"/>
        <v>4.412520000000001E-2</v>
      </c>
      <c r="M209" s="8">
        <f t="shared" si="187"/>
        <v>0.99281700000000017</v>
      </c>
      <c r="N209" s="8">
        <f t="shared" si="183"/>
        <v>9.7942389717778564</v>
      </c>
      <c r="O209" s="8">
        <f t="shared" si="188"/>
        <v>-0.31593996883812636</v>
      </c>
      <c r="P209" s="8">
        <f t="shared" si="188"/>
        <v>1.3159649999999998</v>
      </c>
      <c r="Q209" s="8">
        <f t="shared" si="184"/>
        <v>1.5912633755161094</v>
      </c>
      <c r="R209" s="8">
        <f t="shared" si="189"/>
        <v>3.3940590099455603E-2</v>
      </c>
      <c r="S209" s="8">
        <f t="shared" si="189"/>
        <v>4.412520000000001E-2</v>
      </c>
      <c r="T209" s="8">
        <f t="shared" si="185"/>
        <v>5.3681337808585403E-2</v>
      </c>
      <c r="U209" s="8">
        <f t="shared" si="190"/>
        <v>-3.7634096264567429E-4</v>
      </c>
      <c r="V209" s="8">
        <f t="shared" si="190"/>
        <v>1.9231800000000001</v>
      </c>
      <c r="W209" s="8">
        <f t="shared" si="190"/>
        <v>2.5308042802986703</v>
      </c>
      <c r="X209" s="29">
        <f>'2.8 Fert x35 '!D13</f>
        <v>193.63</v>
      </c>
      <c r="Y209" s="71">
        <f t="shared" si="196"/>
        <v>0.94999999999998863</v>
      </c>
      <c r="Z209" s="29">
        <f>'2.8 Fert x35 '!F13*k</f>
        <v>2.7111000000000001</v>
      </c>
      <c r="AA209" s="29">
        <f>'2.8 Fert x35 '!G13*k</f>
        <v>2.2701000000000002</v>
      </c>
      <c r="AB209" s="29">
        <f>'2.8 Fert x35 '!H13*k</f>
        <v>0.18059999999999998</v>
      </c>
      <c r="AC209" s="29">
        <f>'2.8 Fert x35 '!I13/2</f>
        <v>0.185</v>
      </c>
      <c r="AD209" s="68">
        <f t="shared" si="197"/>
        <v>1.2443949000000001</v>
      </c>
      <c r="AE209" s="348">
        <f t="shared" si="191"/>
        <v>1.5268575000000002</v>
      </c>
      <c r="AF209" s="68">
        <f t="shared" si="198"/>
        <v>5.5306440000000005E-2</v>
      </c>
      <c r="AG209" s="36">
        <f t="shared" si="199"/>
        <v>1.2443949000000001</v>
      </c>
      <c r="AH209" s="33">
        <f t="shared" si="192"/>
        <v>10.853414622640486</v>
      </c>
      <c r="AI209" s="33">
        <f t="shared" si="200"/>
        <v>-0.18445052589070698</v>
      </c>
      <c r="AJ209" s="36">
        <f t="shared" si="201"/>
        <v>1.5268575000000002</v>
      </c>
      <c r="AK209" s="33">
        <f t="shared" si="193"/>
        <v>1.8492482459283086</v>
      </c>
      <c r="AL209" s="33">
        <f t="shared" si="202"/>
        <v>2.553078482673854E-2</v>
      </c>
      <c r="AM209" s="60">
        <f t="shared" si="203"/>
        <v>5.5306440000000005E-2</v>
      </c>
      <c r="AN209" s="60">
        <f t="shared" si="204"/>
        <v>6.6471751429437162E-2</v>
      </c>
      <c r="AO209" s="60">
        <f t="shared" si="205"/>
        <v>3.3112120229197572E-3</v>
      </c>
      <c r="AP209" s="34">
        <f t="shared" si="194"/>
        <v>2.2456559999999999</v>
      </c>
      <c r="AQ209" s="34">
        <f t="shared" si="206"/>
        <v>3.0400474709589398</v>
      </c>
      <c r="AR209" s="10">
        <f t="shared" si="207"/>
        <v>1.857610341739224</v>
      </c>
      <c r="AS209" s="10">
        <f t="shared" si="208"/>
        <v>2.2313948436838618</v>
      </c>
      <c r="AT209" s="10">
        <f t="shared" si="209"/>
        <v>0.37378450194463775</v>
      </c>
      <c r="AU209" s="10">
        <f t="shared" si="210"/>
        <v>20.426327951067119</v>
      </c>
    </row>
    <row r="210" spans="1:47" x14ac:dyDescent="0.25">
      <c r="A210" s="4">
        <v>50</v>
      </c>
      <c r="B210" s="18">
        <f t="shared" si="186"/>
        <v>2073</v>
      </c>
      <c r="C210" s="8">
        <f t="shared" si="182"/>
        <v>192.59</v>
      </c>
      <c r="D210" s="8">
        <f t="shared" si="195"/>
        <v>0.84000000000000341</v>
      </c>
      <c r="E210" s="8">
        <f t="shared" si="187"/>
        <v>2.0726999999999998</v>
      </c>
      <c r="F210" s="8">
        <f t="shared" si="187"/>
        <v>2.2176</v>
      </c>
      <c r="G210" s="8">
        <f t="shared" si="187"/>
        <v>0.1638</v>
      </c>
      <c r="H210" s="8">
        <f t="shared" si="187"/>
        <v>0.155</v>
      </c>
      <c r="I210" s="8"/>
      <c r="J210" s="8">
        <f t="shared" si="187"/>
        <v>0.95136929999999997</v>
      </c>
      <c r="K210" s="8">
        <f t="shared" si="187"/>
        <v>1.3504995</v>
      </c>
      <c r="L210" s="8">
        <f t="shared" si="187"/>
        <v>4.2283080000000001E-2</v>
      </c>
      <c r="M210" s="8">
        <f t="shared" si="187"/>
        <v>0.95136929999999997</v>
      </c>
      <c r="N210" s="8">
        <f t="shared" si="183"/>
        <v>9.4777495539380645</v>
      </c>
      <c r="O210" s="8">
        <f t="shared" si="188"/>
        <v>-0.3164894178397919</v>
      </c>
      <c r="P210" s="8">
        <f t="shared" si="188"/>
        <v>1.3504995</v>
      </c>
      <c r="Q210" s="8">
        <f t="shared" si="184"/>
        <v>1.631797780870309</v>
      </c>
      <c r="R210" s="8">
        <f t="shared" si="189"/>
        <v>4.053440535419961E-2</v>
      </c>
      <c r="S210" s="8">
        <f t="shared" si="189"/>
        <v>4.2283080000000001E-2</v>
      </c>
      <c r="T210" s="8">
        <f t="shared" si="185"/>
        <v>5.177268949690414E-2</v>
      </c>
      <c r="U210" s="8">
        <f t="shared" si="190"/>
        <v>-1.908648311681263E-3</v>
      </c>
      <c r="V210" s="8">
        <f t="shared" si="190"/>
        <v>1.9358220000000002</v>
      </c>
      <c r="W210" s="8">
        <f t="shared" si="190"/>
        <v>2.4979583392027296</v>
      </c>
      <c r="X210" s="29">
        <f>'2.8 Fert x35 '!D14</f>
        <v>194.66</v>
      </c>
      <c r="Y210" s="71">
        <f t="shared" si="196"/>
        <v>1.0300000000000011</v>
      </c>
      <c r="Z210" s="29">
        <f>'2.8 Fert x35 '!F14*k</f>
        <v>2.4822000000000002</v>
      </c>
      <c r="AA210" s="29">
        <f>'2.8 Fert x35 '!G14*k</f>
        <v>2.5116000000000001</v>
      </c>
      <c r="AB210" s="29">
        <f>'2.8 Fert x35 '!H14*k</f>
        <v>0.189</v>
      </c>
      <c r="AC210" s="29">
        <f>'2.8 Fert x35 '!I14/2</f>
        <v>0.16</v>
      </c>
      <c r="AD210" s="68">
        <f t="shared" si="197"/>
        <v>1.1393298000000001</v>
      </c>
      <c r="AE210" s="348">
        <f t="shared" si="191"/>
        <v>1.5625469999999999</v>
      </c>
      <c r="AF210" s="68">
        <f t="shared" si="198"/>
        <v>5.0636880000000009E-2</v>
      </c>
      <c r="AG210" s="36">
        <f t="shared" si="199"/>
        <v>1.1393298000000001</v>
      </c>
      <c r="AH210" s="33">
        <f t="shared" si="192"/>
        <v>10.587776013426065</v>
      </c>
      <c r="AI210" s="33">
        <f t="shared" si="200"/>
        <v>-0.26563860921442028</v>
      </c>
      <c r="AJ210" s="36">
        <f t="shared" si="201"/>
        <v>1.5625469999999999</v>
      </c>
      <c r="AK210" s="33">
        <f t="shared" si="193"/>
        <v>1.8894509936983088</v>
      </c>
      <c r="AL210" s="33">
        <f t="shared" si="202"/>
        <v>4.0202747770000213E-2</v>
      </c>
      <c r="AM210" s="60">
        <f t="shared" si="203"/>
        <v>5.0636880000000009E-2</v>
      </c>
      <c r="AN210" s="60">
        <f t="shared" si="204"/>
        <v>6.2387536548275412E-2</v>
      </c>
      <c r="AO210" s="60">
        <f t="shared" si="205"/>
        <v>-4.0842148811617504E-3</v>
      </c>
      <c r="AP210" s="34">
        <f t="shared" si="194"/>
        <v>2.243976</v>
      </c>
      <c r="AQ210" s="34">
        <f t="shared" si="206"/>
        <v>3.0444559236744193</v>
      </c>
      <c r="AR210" s="10">
        <f t="shared" si="207"/>
        <v>1.8335014209748035</v>
      </c>
      <c r="AS210" s="10">
        <f t="shared" si="208"/>
        <v>2.2346306479770237</v>
      </c>
      <c r="AT210" s="10">
        <f t="shared" si="209"/>
        <v>0.4011292270022202</v>
      </c>
      <c r="AU210" s="10">
        <f t="shared" si="210"/>
        <v>22.43197408607822</v>
      </c>
    </row>
    <row r="211" spans="1:47" x14ac:dyDescent="0.25">
      <c r="A211" s="4">
        <v>55</v>
      </c>
      <c r="B211" s="18">
        <f t="shared" si="186"/>
        <v>2078</v>
      </c>
      <c r="C211" s="8">
        <f t="shared" si="182"/>
        <v>193.45</v>
      </c>
      <c r="D211" s="8">
        <f t="shared" si="195"/>
        <v>0.85999999999998522</v>
      </c>
      <c r="E211" s="8">
        <f t="shared" ref="E211:M220" si="211">E35</f>
        <v>2.1126</v>
      </c>
      <c r="F211" s="8">
        <f t="shared" si="211"/>
        <v>2.2637999999999998</v>
      </c>
      <c r="G211" s="8">
        <f t="shared" si="211"/>
        <v>0.16800000000000001</v>
      </c>
      <c r="H211" s="8">
        <f t="shared" si="211"/>
        <v>0.16</v>
      </c>
      <c r="I211" s="8"/>
      <c r="J211" s="8">
        <f t="shared" si="211"/>
        <v>0.96968340000000008</v>
      </c>
      <c r="K211" s="8">
        <f t="shared" si="211"/>
        <v>1.377831</v>
      </c>
      <c r="L211" s="8">
        <f t="shared" si="211"/>
        <v>4.3097040000000003E-2</v>
      </c>
      <c r="M211" s="8">
        <f t="shared" si="211"/>
        <v>0.96968340000000008</v>
      </c>
      <c r="N211" s="8">
        <f t="shared" si="183"/>
        <v>9.2205436129603697</v>
      </c>
      <c r="O211" s="8">
        <f t="shared" si="188"/>
        <v>-0.25720594097769478</v>
      </c>
      <c r="P211" s="8">
        <f t="shared" si="188"/>
        <v>1.377831</v>
      </c>
      <c r="Q211" s="8">
        <f t="shared" si="184"/>
        <v>1.6662948190946389</v>
      </c>
      <c r="R211" s="8">
        <f t="shared" si="189"/>
        <v>3.4497038224329923E-2</v>
      </c>
      <c r="S211" s="8">
        <f t="shared" si="189"/>
        <v>4.3097040000000003E-2</v>
      </c>
      <c r="T211" s="8">
        <f t="shared" si="185"/>
        <v>5.2249244955881617E-2</v>
      </c>
      <c r="U211" s="8">
        <f t="shared" si="190"/>
        <v>4.7655545897747759E-4</v>
      </c>
      <c r="V211" s="8">
        <f t="shared" si="190"/>
        <v>1.9758480000000003</v>
      </c>
      <c r="W211" s="8">
        <f t="shared" si="190"/>
        <v>2.6136156527055978</v>
      </c>
      <c r="X211" s="29">
        <f>'2.8 Fert x35 '!D15</f>
        <v>195.61</v>
      </c>
      <c r="Y211" s="71">
        <f t="shared" si="196"/>
        <v>0.95000000000001705</v>
      </c>
      <c r="Z211" s="29">
        <f>'2.8 Fert x35 '!F15*k</f>
        <v>2.5409999999999999</v>
      </c>
      <c r="AA211" s="29">
        <f>'2.8 Fert x35 '!G15*k</f>
        <v>2.5745999999999998</v>
      </c>
      <c r="AB211" s="29">
        <f>'2.8 Fert x35 '!H15*k</f>
        <v>0.19320000000000001</v>
      </c>
      <c r="AC211" s="29">
        <f>'2.8 Fert x35 '!I15/2</f>
        <v>0.20499999999999999</v>
      </c>
      <c r="AD211" s="68">
        <f t="shared" si="197"/>
        <v>1.1663190000000001</v>
      </c>
      <c r="AE211" s="348">
        <f t="shared" si="191"/>
        <v>1.6008929999999999</v>
      </c>
      <c r="AF211" s="68">
        <f t="shared" si="198"/>
        <v>5.1836400000000005E-2</v>
      </c>
      <c r="AG211" s="36">
        <f t="shared" si="199"/>
        <v>1.1663190000000001</v>
      </c>
      <c r="AH211" s="33">
        <f t="shared" si="192"/>
        <v>10.383513372541252</v>
      </c>
      <c r="AI211" s="33">
        <f t="shared" si="200"/>
        <v>-0.20426264088481361</v>
      </c>
      <c r="AJ211" s="36">
        <f t="shared" si="201"/>
        <v>1.6008929999999999</v>
      </c>
      <c r="AK211" s="33">
        <f t="shared" si="193"/>
        <v>1.9349039025909336</v>
      </c>
      <c r="AL211" s="33">
        <f t="shared" si="202"/>
        <v>4.5452908892624766E-2</v>
      </c>
      <c r="AM211" s="60">
        <f t="shared" si="203"/>
        <v>5.1836400000000005E-2</v>
      </c>
      <c r="AN211" s="60">
        <f t="shared" si="204"/>
        <v>6.286506253870229E-2</v>
      </c>
      <c r="AO211" s="60">
        <f t="shared" si="205"/>
        <v>4.7752599042687888E-4</v>
      </c>
      <c r="AP211" s="34">
        <f t="shared" si="194"/>
        <v>2.3157959999999997</v>
      </c>
      <c r="AQ211" s="34">
        <f t="shared" si="206"/>
        <v>3.1074637939982548</v>
      </c>
      <c r="AR211" s="10">
        <f t="shared" si="207"/>
        <v>1.9183938890859089</v>
      </c>
      <c r="AS211" s="10">
        <f t="shared" si="208"/>
        <v>2.2808784247947189</v>
      </c>
      <c r="AT211" s="10">
        <f t="shared" si="209"/>
        <v>0.36248453570881001</v>
      </c>
      <c r="AU211" s="10">
        <f t="shared" si="210"/>
        <v>24.24439676462227</v>
      </c>
    </row>
    <row r="212" spans="1:47" x14ac:dyDescent="0.25">
      <c r="A212" s="4">
        <v>60</v>
      </c>
      <c r="B212" s="18">
        <f t="shared" si="186"/>
        <v>2083</v>
      </c>
      <c r="C212" s="8">
        <f t="shared" si="182"/>
        <v>194.16</v>
      </c>
      <c r="D212" s="8">
        <f t="shared" si="195"/>
        <v>0.71000000000000796</v>
      </c>
      <c r="E212" s="8">
        <f t="shared" si="211"/>
        <v>2.0223</v>
      </c>
      <c r="F212" s="8">
        <f t="shared" si="211"/>
        <v>2.3771999999999998</v>
      </c>
      <c r="G212" s="8">
        <f t="shared" si="211"/>
        <v>0.1701</v>
      </c>
      <c r="H212" s="8">
        <f t="shared" si="211"/>
        <v>0.24</v>
      </c>
      <c r="I212" s="8"/>
      <c r="J212" s="8">
        <f t="shared" si="211"/>
        <v>0.9282357</v>
      </c>
      <c r="K212" s="8">
        <f t="shared" si="211"/>
        <v>1.3987995</v>
      </c>
      <c r="L212" s="8">
        <f t="shared" si="211"/>
        <v>4.125492E-2</v>
      </c>
      <c r="M212" s="8">
        <f t="shared" si="211"/>
        <v>0.9282357</v>
      </c>
      <c r="N212" s="8">
        <f t="shared" si="183"/>
        <v>8.9551851361591304</v>
      </c>
      <c r="O212" s="8">
        <f t="shared" si="188"/>
        <v>-0.26535847680123936</v>
      </c>
      <c r="P212" s="8">
        <f t="shared" si="188"/>
        <v>1.3987995</v>
      </c>
      <c r="Q212" s="8">
        <f t="shared" si="184"/>
        <v>1.6933615915094578</v>
      </c>
      <c r="R212" s="8">
        <f t="shared" si="189"/>
        <v>2.7066772414818807E-2</v>
      </c>
      <c r="S212" s="8">
        <f t="shared" si="189"/>
        <v>4.125492E-2</v>
      </c>
      <c r="T212" s="8">
        <f t="shared" si="185"/>
        <v>5.0491368855045224E-2</v>
      </c>
      <c r="U212" s="8">
        <f t="shared" si="190"/>
        <v>-1.7578761008363933E-3</v>
      </c>
      <c r="V212" s="8">
        <f t="shared" si="190"/>
        <v>2.0200319999999996</v>
      </c>
      <c r="W212" s="8">
        <f t="shared" si="190"/>
        <v>2.4899824195127507</v>
      </c>
      <c r="X212" s="29">
        <f>'2.8 Fert x35 '!D16</f>
        <v>196.34</v>
      </c>
      <c r="Y212" s="71">
        <f t="shared" si="196"/>
        <v>0.72999999999998977</v>
      </c>
      <c r="Z212" s="29">
        <f>'2.8 Fert x35 '!F16*k</f>
        <v>2.2050000000000001</v>
      </c>
      <c r="AA212" s="29">
        <f>'2.8 Fert x35 '!G16*k</f>
        <v>2.7614999999999998</v>
      </c>
      <c r="AB212" s="29">
        <f>'2.8 Fert x35 '!H16*k</f>
        <v>0.1953</v>
      </c>
      <c r="AC212" s="29">
        <f>'2.8 Fert x35 '!I16/2</f>
        <v>0.2</v>
      </c>
      <c r="AD212" s="68">
        <f t="shared" si="197"/>
        <v>1.012095</v>
      </c>
      <c r="AE212" s="348">
        <f t="shared" si="191"/>
        <v>1.5895949999999999</v>
      </c>
      <c r="AF212" s="68">
        <f t="shared" si="198"/>
        <v>4.4982000000000008E-2</v>
      </c>
      <c r="AG212" s="36">
        <f t="shared" si="199"/>
        <v>1.012095</v>
      </c>
      <c r="AH212" s="33">
        <f t="shared" si="192"/>
        <v>10.051468415458626</v>
      </c>
      <c r="AI212" s="33">
        <f t="shared" si="200"/>
        <v>-0.33204495708262627</v>
      </c>
      <c r="AJ212" s="36">
        <f t="shared" si="201"/>
        <v>1.5895949999999999</v>
      </c>
      <c r="AK212" s="33">
        <f t="shared" si="193"/>
        <v>1.931640917616591</v>
      </c>
      <c r="AL212" s="33">
        <f t="shared" si="202"/>
        <v>-3.2629849743426309E-3</v>
      </c>
      <c r="AM212" s="60">
        <f t="shared" si="203"/>
        <v>4.4982000000000008E-2</v>
      </c>
      <c r="AN212" s="60">
        <f t="shared" si="204"/>
        <v>5.6095078005208202E-2</v>
      </c>
      <c r="AO212" s="60">
        <f t="shared" si="205"/>
        <v>-6.7699845334940889E-3</v>
      </c>
      <c r="AP212" s="34">
        <f t="shared" si="194"/>
        <v>2.2519559999999998</v>
      </c>
      <c r="AQ212" s="34">
        <f t="shared" si="206"/>
        <v>2.6398780734095268</v>
      </c>
      <c r="AR212" s="10">
        <f t="shared" si="207"/>
        <v>1.8276470959223592</v>
      </c>
      <c r="AS212" s="10">
        <f t="shared" si="208"/>
        <v>1.9376705058825927</v>
      </c>
      <c r="AT212" s="10">
        <f t="shared" si="209"/>
        <v>0.11002340996023352</v>
      </c>
      <c r="AU212" s="10">
        <f t="shared" si="210"/>
        <v>24.794513814423436</v>
      </c>
    </row>
    <row r="213" spans="1:47" x14ac:dyDescent="0.25">
      <c r="A213" s="4">
        <v>65</v>
      </c>
      <c r="B213" s="18">
        <f t="shared" si="186"/>
        <v>2088</v>
      </c>
      <c r="C213" s="8">
        <f t="shared" si="182"/>
        <v>194.58</v>
      </c>
      <c r="D213" s="8">
        <f t="shared" si="195"/>
        <v>0.42000000000001592</v>
      </c>
      <c r="E213" s="8">
        <f t="shared" si="211"/>
        <v>2.1944999999999997</v>
      </c>
      <c r="F213" s="8">
        <f t="shared" si="211"/>
        <v>2.2469999999999999</v>
      </c>
      <c r="G213" s="8">
        <f t="shared" si="211"/>
        <v>0.16800000000000001</v>
      </c>
      <c r="H213" s="8">
        <f t="shared" si="211"/>
        <v>0.27500000000000002</v>
      </c>
      <c r="I213" s="8"/>
      <c r="J213" s="8">
        <f t="shared" si="211"/>
        <v>1.0072755</v>
      </c>
      <c r="K213" s="8">
        <f t="shared" si="211"/>
        <v>1.3915124999999997</v>
      </c>
      <c r="L213" s="8">
        <f t="shared" si="211"/>
        <v>4.4767799999999996E-2</v>
      </c>
      <c r="M213" s="8">
        <f t="shared" si="211"/>
        <v>1.0072755</v>
      </c>
      <c r="N213" s="8">
        <f t="shared" si="183"/>
        <v>8.8032169647044096</v>
      </c>
      <c r="O213" s="8">
        <f t="shared" si="188"/>
        <v>-0.15196817145472075</v>
      </c>
      <c r="P213" s="8">
        <f t="shared" si="188"/>
        <v>1.3915124999999997</v>
      </c>
      <c r="Q213" s="8">
        <f t="shared" si="184"/>
        <v>1.6908593660892952</v>
      </c>
      <c r="R213" s="8">
        <f t="shared" si="189"/>
        <v>-2.5022254201625405E-3</v>
      </c>
      <c r="S213" s="8">
        <f t="shared" si="189"/>
        <v>4.4767799999999996E-2</v>
      </c>
      <c r="T213" s="8">
        <f t="shared" si="185"/>
        <v>5.3693497327198428E-2</v>
      </c>
      <c r="U213" s="8">
        <f t="shared" si="190"/>
        <v>3.202128472153204E-3</v>
      </c>
      <c r="V213" s="8">
        <f t="shared" si="190"/>
        <v>2.0514899999999998</v>
      </c>
      <c r="W213" s="8">
        <f t="shared" si="190"/>
        <v>2.3202217315972855</v>
      </c>
      <c r="X213" s="29">
        <f>'2.8 Fert x35 '!D17</f>
        <v>196.96</v>
      </c>
      <c r="Y213" s="71">
        <f t="shared" si="196"/>
        <v>0.62000000000000455</v>
      </c>
      <c r="Z213" s="29">
        <f>'2.8 Fert x35 '!F17*k</f>
        <v>2.8791000000000002</v>
      </c>
      <c r="AA213" s="29">
        <f>'2.8 Fert x35 '!G17*k</f>
        <v>2.4108000000000001</v>
      </c>
      <c r="AB213" s="29">
        <f>'2.8 Fert x35 '!H17*k</f>
        <v>0.19320000000000001</v>
      </c>
      <c r="AC213" s="29">
        <f>'2.8 Fert x35 '!I17/2</f>
        <v>0.33500000000000002</v>
      </c>
      <c r="AD213" s="68">
        <f t="shared" si="197"/>
        <v>1.3215069000000002</v>
      </c>
      <c r="AE213" s="348">
        <f t="shared" si="191"/>
        <v>1.6214835000000001</v>
      </c>
      <c r="AF213" s="68">
        <f t="shared" si="198"/>
        <v>5.8733640000000011E-2</v>
      </c>
      <c r="AG213" s="36">
        <f t="shared" si="199"/>
        <v>1.3215069000000002</v>
      </c>
      <c r="AH213" s="33">
        <f t="shared" si="192"/>
        <v>10.071818391030707</v>
      </c>
      <c r="AI213" s="33">
        <f t="shared" si="200"/>
        <v>2.0349975572081291E-2</v>
      </c>
      <c r="AJ213" s="36">
        <f t="shared" si="201"/>
        <v>1.6214835000000001</v>
      </c>
      <c r="AK213" s="33">
        <f t="shared" si="193"/>
        <v>1.9629525979160243</v>
      </c>
      <c r="AL213" s="33">
        <f t="shared" si="202"/>
        <v>3.131168029943332E-2</v>
      </c>
      <c r="AM213" s="60">
        <f t="shared" si="203"/>
        <v>5.8733640000000011E-2</v>
      </c>
      <c r="AN213" s="60">
        <f t="shared" si="204"/>
        <v>6.8649942512167772E-2</v>
      </c>
      <c r="AO213" s="60">
        <f t="shared" si="205"/>
        <v>1.255486450695957E-2</v>
      </c>
      <c r="AP213" s="34">
        <f t="shared" si="194"/>
        <v>2.4436019999999998</v>
      </c>
      <c r="AQ213" s="34">
        <f t="shared" si="206"/>
        <v>3.1278185203784785</v>
      </c>
      <c r="AR213" s="10">
        <f t="shared" si="207"/>
        <v>1.7030427509924073</v>
      </c>
      <c r="AS213" s="10">
        <f t="shared" si="208"/>
        <v>2.2958187939578032</v>
      </c>
      <c r="AT213" s="10">
        <f t="shared" si="209"/>
        <v>0.59277604296539588</v>
      </c>
      <c r="AU213" s="10">
        <f t="shared" si="210"/>
        <v>27.758394029250415</v>
      </c>
    </row>
    <row r="214" spans="1:47" x14ac:dyDescent="0.25">
      <c r="A214" s="4">
        <v>70</v>
      </c>
      <c r="B214" s="18">
        <f t="shared" si="186"/>
        <v>2093</v>
      </c>
      <c r="C214" s="8">
        <f t="shared" si="182"/>
        <v>194.91</v>
      </c>
      <c r="D214" s="8">
        <f t="shared" si="195"/>
        <v>0.32999999999998408</v>
      </c>
      <c r="E214" s="8">
        <f t="shared" si="211"/>
        <v>2.3561999999999999</v>
      </c>
      <c r="F214" s="8">
        <f t="shared" si="211"/>
        <v>2.0453999999999999</v>
      </c>
      <c r="G214" s="8">
        <f t="shared" si="211"/>
        <v>0.16170000000000001</v>
      </c>
      <c r="H214" s="8">
        <f t="shared" si="211"/>
        <v>0.28499999999999998</v>
      </c>
      <c r="I214" s="8"/>
      <c r="J214" s="8">
        <f t="shared" si="211"/>
        <v>1.0814957999999999</v>
      </c>
      <c r="K214" s="8">
        <f t="shared" si="211"/>
        <v>1.3545209999999999</v>
      </c>
      <c r="L214" s="8">
        <f t="shared" si="211"/>
        <v>4.8066480000000002E-2</v>
      </c>
      <c r="M214" s="8">
        <f t="shared" si="211"/>
        <v>1.0814957999999999</v>
      </c>
      <c r="N214" s="8">
        <f t="shared" si="183"/>
        <v>8.7451412874414203</v>
      </c>
      <c r="O214" s="8">
        <f t="shared" si="188"/>
        <v>-5.8075677262989345E-2</v>
      </c>
      <c r="P214" s="8">
        <f t="shared" si="188"/>
        <v>1.3545209999999999</v>
      </c>
      <c r="Q214" s="8">
        <f t="shared" si="184"/>
        <v>1.6534255309486319</v>
      </c>
      <c r="R214" s="8">
        <f t="shared" si="189"/>
        <v>-3.7433835140663341E-2</v>
      </c>
      <c r="S214" s="8">
        <f t="shared" si="189"/>
        <v>4.8066480000000002E-2</v>
      </c>
      <c r="T214" s="8">
        <f t="shared" si="185"/>
        <v>5.7558239016420945E-2</v>
      </c>
      <c r="U214" s="8">
        <f t="shared" si="190"/>
        <v>3.8647416892225173E-3</v>
      </c>
      <c r="V214" s="8">
        <f t="shared" si="190"/>
        <v>2.036286</v>
      </c>
      <c r="W214" s="8">
        <f t="shared" si="190"/>
        <v>2.274641229285554</v>
      </c>
      <c r="X214" s="29">
        <f>'2.8 Fert x35 '!D18</f>
        <v>197.34</v>
      </c>
      <c r="Y214" s="71">
        <f t="shared" si="196"/>
        <v>0.37999999999999545</v>
      </c>
      <c r="Z214" s="29">
        <f>'2.8 Fert x35 '!F18*k</f>
        <v>3.0030000000000001</v>
      </c>
      <c r="AA214" s="29">
        <f>'2.8 Fert x35 '!G18*k</f>
        <v>2.1671999999999998</v>
      </c>
      <c r="AB214" s="29">
        <f>'2.8 Fert x35 '!H18*k</f>
        <v>0.1827</v>
      </c>
      <c r="AC214" s="29">
        <f>'2.8 Fert x35 '!I18/2</f>
        <v>0.28000000000000003</v>
      </c>
      <c r="AD214" s="68">
        <f t="shared" si="197"/>
        <v>1.3783770000000002</v>
      </c>
      <c r="AE214" s="348">
        <f t="shared" si="191"/>
        <v>1.5592709999999999</v>
      </c>
      <c r="AF214" s="68">
        <f t="shared" si="198"/>
        <v>6.1261200000000009E-2</v>
      </c>
      <c r="AG214" s="36">
        <f t="shared" si="199"/>
        <v>1.3783770000000002</v>
      </c>
      <c r="AH214" s="33">
        <f t="shared" si="192"/>
        <v>10.146404173728046</v>
      </c>
      <c r="AI214" s="33">
        <f t="shared" si="200"/>
        <v>7.4585782697338843E-2</v>
      </c>
      <c r="AJ214" s="36">
        <f t="shared" si="201"/>
        <v>1.5592709999999999</v>
      </c>
      <c r="AK214" s="33">
        <f t="shared" si="193"/>
        <v>1.9062752732835426</v>
      </c>
      <c r="AL214" s="33">
        <f t="shared" si="202"/>
        <v>-5.6677324632481652E-2</v>
      </c>
      <c r="AM214" s="60">
        <f t="shared" si="203"/>
        <v>6.1261200000000009E-2</v>
      </c>
      <c r="AN214" s="60">
        <f t="shared" si="204"/>
        <v>7.3396909969605129E-2</v>
      </c>
      <c r="AO214" s="60">
        <f t="shared" si="205"/>
        <v>4.7469674574373566E-3</v>
      </c>
      <c r="AP214" s="34">
        <f t="shared" si="194"/>
        <v>2.3658179999999995</v>
      </c>
      <c r="AQ214" s="34">
        <f t="shared" si="206"/>
        <v>2.7684734255222891</v>
      </c>
      <c r="AR214" s="10">
        <f t="shared" si="207"/>
        <v>1.6695866622955964</v>
      </c>
      <c r="AS214" s="10">
        <f t="shared" si="208"/>
        <v>2.0320594943333603</v>
      </c>
      <c r="AT214" s="10">
        <f t="shared" si="209"/>
        <v>0.36247283203776393</v>
      </c>
      <c r="AU214" s="10">
        <f t="shared" si="210"/>
        <v>29.570758189439236</v>
      </c>
    </row>
    <row r="215" spans="1:47" x14ac:dyDescent="0.25">
      <c r="A215" s="4">
        <v>75</v>
      </c>
      <c r="B215" s="18">
        <f t="shared" si="186"/>
        <v>2098</v>
      </c>
      <c r="C215" s="8">
        <f t="shared" si="182"/>
        <v>195.12</v>
      </c>
      <c r="D215" s="8">
        <f t="shared" si="195"/>
        <v>0.21000000000000796</v>
      </c>
      <c r="E215" s="8">
        <f t="shared" si="211"/>
        <v>2.3456999999999999</v>
      </c>
      <c r="F215" s="8">
        <f t="shared" si="211"/>
        <v>1.9572000000000001</v>
      </c>
      <c r="G215" s="8">
        <f t="shared" si="211"/>
        <v>0.15539999999999998</v>
      </c>
      <c r="H215" s="8">
        <f t="shared" si="211"/>
        <v>0.23499999999999999</v>
      </c>
      <c r="I215" s="8"/>
      <c r="J215" s="8">
        <f t="shared" si="211"/>
        <v>1.0766762999999999</v>
      </c>
      <c r="K215" s="8">
        <f t="shared" si="211"/>
        <v>1.3184325000000001</v>
      </c>
      <c r="L215" s="8">
        <f t="shared" si="211"/>
        <v>4.7852280000000004E-2</v>
      </c>
      <c r="M215" s="8">
        <f t="shared" si="211"/>
        <v>1.0766762999999999</v>
      </c>
      <c r="N215" s="8">
        <f t="shared" si="183"/>
        <v>8.6897639738863202</v>
      </c>
      <c r="O215" s="8">
        <f t="shared" si="188"/>
        <v>-5.5377313555100116E-2</v>
      </c>
      <c r="P215" s="8">
        <f t="shared" si="188"/>
        <v>1.3184325000000001</v>
      </c>
      <c r="Q215" s="8">
        <f t="shared" si="184"/>
        <v>1.6107196012801865</v>
      </c>
      <c r="R215" s="8">
        <f t="shared" si="189"/>
        <v>-4.270592966844533E-2</v>
      </c>
      <c r="S215" s="8">
        <f t="shared" si="189"/>
        <v>4.7852280000000004E-2</v>
      </c>
      <c r="T215" s="8">
        <f t="shared" si="185"/>
        <v>5.8027235280416846E-2</v>
      </c>
      <c r="U215" s="8">
        <f t="shared" si="190"/>
        <v>4.6899626399590083E-4</v>
      </c>
      <c r="V215" s="8">
        <f t="shared" si="190"/>
        <v>1.9711860000000003</v>
      </c>
      <c r="W215" s="8">
        <f t="shared" si="190"/>
        <v>2.0835717530404589</v>
      </c>
      <c r="X215" s="29">
        <f>'2.8 Fert x35 '!D19</f>
        <v>197.72</v>
      </c>
      <c r="Y215" s="71">
        <f t="shared" si="196"/>
        <v>0.37999999999999545</v>
      </c>
      <c r="Z215" s="29">
        <f>'2.8 Fert x35 '!F19*k</f>
        <v>2.8937999999999997</v>
      </c>
      <c r="AA215" s="29">
        <f>'2.8 Fert x35 '!G19*k</f>
        <v>2.1630000000000003</v>
      </c>
      <c r="AB215" s="29">
        <f>'2.8 Fert x35 '!H19*k</f>
        <v>0.18059999999999998</v>
      </c>
      <c r="AC215" s="29">
        <f>'2.8 Fert x35 '!I19/2</f>
        <v>0.22500000000000001</v>
      </c>
      <c r="AD215" s="68">
        <f t="shared" si="197"/>
        <v>1.3282541999999999</v>
      </c>
      <c r="AE215" s="348">
        <f t="shared" si="191"/>
        <v>1.530921</v>
      </c>
      <c r="AF215" s="68">
        <f t="shared" si="198"/>
        <v>5.9033519999999999E-2</v>
      </c>
      <c r="AG215" s="36">
        <f t="shared" si="199"/>
        <v>1.3282541999999999</v>
      </c>
      <c r="AH215" s="33">
        <f t="shared" si="192"/>
        <v>10.161212068869094</v>
      </c>
      <c r="AI215" s="33">
        <f t="shared" si="200"/>
        <v>1.4807895141048633E-2</v>
      </c>
      <c r="AJ215" s="36">
        <f t="shared" si="201"/>
        <v>1.530921</v>
      </c>
      <c r="AK215" s="33">
        <f t="shared" si="193"/>
        <v>1.867906043136758</v>
      </c>
      <c r="AL215" s="33">
        <f t="shared" si="202"/>
        <v>-3.8369230146784616E-2</v>
      </c>
      <c r="AM215" s="60">
        <f t="shared" si="203"/>
        <v>5.9033519999999999E-2</v>
      </c>
      <c r="AN215" s="60">
        <f t="shared" si="204"/>
        <v>7.2008383189411579E-2</v>
      </c>
      <c r="AO215" s="60">
        <f t="shared" si="205"/>
        <v>-1.3885267801935497E-3</v>
      </c>
      <c r="AP215" s="34">
        <f t="shared" si="194"/>
        <v>2.2942079999999998</v>
      </c>
      <c r="AQ215" s="34">
        <f t="shared" si="206"/>
        <v>2.6492581382140656</v>
      </c>
      <c r="AR215" s="10">
        <f t="shared" si="207"/>
        <v>1.5293416667316968</v>
      </c>
      <c r="AS215" s="10">
        <f t="shared" si="208"/>
        <v>1.9445554734491242</v>
      </c>
      <c r="AT215" s="10">
        <f t="shared" si="209"/>
        <v>0.41521380671742736</v>
      </c>
      <c r="AU215" s="10">
        <f t="shared" si="210"/>
        <v>31.646827223026371</v>
      </c>
    </row>
    <row r="216" spans="1:47" x14ac:dyDescent="0.25">
      <c r="A216" s="4">
        <v>80</v>
      </c>
      <c r="B216" s="18">
        <f t="shared" si="186"/>
        <v>2103</v>
      </c>
      <c r="C216" s="8">
        <f t="shared" si="182"/>
        <v>195.4</v>
      </c>
      <c r="D216" s="8">
        <f t="shared" si="195"/>
        <v>0.28000000000000114</v>
      </c>
      <c r="E216" s="8">
        <f t="shared" si="211"/>
        <v>2.2427999999999999</v>
      </c>
      <c r="F216" s="8">
        <f t="shared" si="211"/>
        <v>1.9866000000000001</v>
      </c>
      <c r="G216" s="8">
        <f t="shared" si="211"/>
        <v>0.15539999999999998</v>
      </c>
      <c r="H216" s="8">
        <f t="shared" si="211"/>
        <v>0.215</v>
      </c>
      <c r="I216" s="8"/>
      <c r="J216" s="8">
        <f t="shared" si="211"/>
        <v>1.0294452000000001</v>
      </c>
      <c r="K216" s="8">
        <f t="shared" si="211"/>
        <v>1.3043939999999998</v>
      </c>
      <c r="L216" s="8">
        <f t="shared" si="211"/>
        <v>4.5753120000000001E-2</v>
      </c>
      <c r="M216" s="8">
        <f t="shared" si="211"/>
        <v>1.0294452000000001</v>
      </c>
      <c r="N216" s="8">
        <f t="shared" si="183"/>
        <v>8.5943241223771025</v>
      </c>
      <c r="O216" s="8">
        <f t="shared" si="188"/>
        <v>-9.5439851509217632E-2</v>
      </c>
      <c r="P216" s="8">
        <f t="shared" si="188"/>
        <v>1.3043939999999998</v>
      </c>
      <c r="Q216" s="8">
        <f t="shared" si="184"/>
        <v>1.5891316881638278</v>
      </c>
      <c r="R216" s="8">
        <f t="shared" si="189"/>
        <v>-2.158791311635877E-2</v>
      </c>
      <c r="S216" s="8">
        <f t="shared" si="189"/>
        <v>4.5753120000000001E-2</v>
      </c>
      <c r="T216" s="8">
        <f t="shared" si="185"/>
        <v>5.601098289007251E-2</v>
      </c>
      <c r="U216" s="8">
        <f t="shared" si="190"/>
        <v>-2.0162523903443363E-3</v>
      </c>
      <c r="V216" s="8">
        <f t="shared" si="190"/>
        <v>1.931916</v>
      </c>
      <c r="W216" s="8">
        <f t="shared" si="190"/>
        <v>2.0928719829840805</v>
      </c>
      <c r="X216" s="29">
        <f>'2.8 Fert x35 '!D20</f>
        <v>198.13</v>
      </c>
      <c r="Y216" s="71">
        <f t="shared" si="196"/>
        <v>0.40999999999999659</v>
      </c>
      <c r="Z216" s="29">
        <f>'2.8 Fert x35 '!F20*k</f>
        <v>2.8812000000000002</v>
      </c>
      <c r="AA216" s="29">
        <f>'2.8 Fert x35 '!G20*k</f>
        <v>2.1335999999999999</v>
      </c>
      <c r="AB216" s="29">
        <f>'2.8 Fert x35 '!H20*k</f>
        <v>0.17849999999999999</v>
      </c>
      <c r="AC216" s="29">
        <f>'2.8 Fert x35 '!I20/2</f>
        <v>0.26500000000000001</v>
      </c>
      <c r="AD216" s="68">
        <f t="shared" si="197"/>
        <v>1.3224708000000001</v>
      </c>
      <c r="AE216" s="348">
        <f t="shared" si="191"/>
        <v>1.516662</v>
      </c>
      <c r="AF216" s="68">
        <f t="shared" si="198"/>
        <v>5.8776480000000006E-2</v>
      </c>
      <c r="AG216" s="36">
        <f t="shared" si="199"/>
        <v>1.3224708000000001</v>
      </c>
      <c r="AH216" s="33">
        <f t="shared" si="192"/>
        <v>10.168319690325365</v>
      </c>
      <c r="AI216" s="33">
        <f t="shared" si="200"/>
        <v>7.1076214562708628E-3</v>
      </c>
      <c r="AJ216" s="36">
        <f t="shared" si="201"/>
        <v>1.516662</v>
      </c>
      <c r="AK216" s="33">
        <f t="shared" si="193"/>
        <v>1.8468642574303333</v>
      </c>
      <c r="AL216" s="33">
        <f t="shared" si="202"/>
        <v>-2.1041785706424676E-2</v>
      </c>
      <c r="AM216" s="60">
        <f t="shared" si="203"/>
        <v>5.8776480000000006E-2</v>
      </c>
      <c r="AN216" s="60">
        <f t="shared" si="204"/>
        <v>7.1505884013878085E-2</v>
      </c>
      <c r="AO216" s="60">
        <f t="shared" si="205"/>
        <v>-5.0249917553349399E-4</v>
      </c>
      <c r="AP216" s="34">
        <f t="shared" si="194"/>
        <v>2.2924859999999998</v>
      </c>
      <c r="AQ216" s="34">
        <f t="shared" si="206"/>
        <v>2.6880493365743092</v>
      </c>
      <c r="AR216" s="10">
        <f t="shared" si="207"/>
        <v>1.5361680355103151</v>
      </c>
      <c r="AS216" s="10">
        <f t="shared" si="208"/>
        <v>1.9730282130455428</v>
      </c>
      <c r="AT216" s="10">
        <f t="shared" si="209"/>
        <v>0.43686017753522766</v>
      </c>
      <c r="AU216" s="10">
        <f t="shared" si="210"/>
        <v>33.831128110702508</v>
      </c>
    </row>
    <row r="217" spans="1:47" x14ac:dyDescent="0.25">
      <c r="A217" s="4">
        <v>85</v>
      </c>
      <c r="B217" s="18">
        <f t="shared" si="186"/>
        <v>2108</v>
      </c>
      <c r="C217" s="8">
        <f t="shared" si="182"/>
        <v>195.85</v>
      </c>
      <c r="D217" s="8">
        <f t="shared" si="195"/>
        <v>0.44999999999998863</v>
      </c>
      <c r="E217" s="8">
        <f t="shared" si="211"/>
        <v>2.3058000000000001</v>
      </c>
      <c r="F217" s="8">
        <f t="shared" si="211"/>
        <v>1.9887000000000001</v>
      </c>
      <c r="G217" s="8">
        <f t="shared" si="211"/>
        <v>0.1575</v>
      </c>
      <c r="H217" s="8">
        <f t="shared" si="211"/>
        <v>0.25</v>
      </c>
      <c r="I217" s="8"/>
      <c r="J217" s="8">
        <f t="shared" si="211"/>
        <v>1.0583622000000001</v>
      </c>
      <c r="K217" s="8">
        <f t="shared" si="211"/>
        <v>1.320627</v>
      </c>
      <c r="L217" s="8">
        <f t="shared" si="211"/>
        <v>4.7038320000000002E-2</v>
      </c>
      <c r="M217" s="8">
        <f t="shared" si="211"/>
        <v>1.0583622000000001</v>
      </c>
      <c r="N217" s="8">
        <f t="shared" si="183"/>
        <v>8.5401559058848537</v>
      </c>
      <c r="O217" s="8">
        <f t="shared" si="188"/>
        <v>-5.4168216492248789E-2</v>
      </c>
      <c r="P217" s="8">
        <f t="shared" si="188"/>
        <v>1.320627</v>
      </c>
      <c r="Q217" s="8">
        <f t="shared" si="184"/>
        <v>1.6015484482247673</v>
      </c>
      <c r="R217" s="8">
        <f t="shared" si="189"/>
        <v>1.2416760060939502E-2</v>
      </c>
      <c r="S217" s="8">
        <f t="shared" si="189"/>
        <v>4.7038320000000002E-2</v>
      </c>
      <c r="T217" s="8">
        <f t="shared" si="185"/>
        <v>5.6939756455623491E-2</v>
      </c>
      <c r="U217" s="8">
        <f t="shared" si="190"/>
        <v>9.2877356555098184E-4</v>
      </c>
      <c r="V217" s="8">
        <f t="shared" si="190"/>
        <v>1.9748399999999999</v>
      </c>
      <c r="W217" s="8">
        <f t="shared" si="190"/>
        <v>2.38401731713423</v>
      </c>
      <c r="X217" s="29">
        <f>'2.8 Fert x35 '!D21</f>
        <v>198.56</v>
      </c>
      <c r="Y217" s="71">
        <f t="shared" si="196"/>
        <v>0.43000000000000682</v>
      </c>
      <c r="Z217" s="29">
        <f>'2.8 Fert x35 '!F21*k</f>
        <v>2.8643999999999998</v>
      </c>
      <c r="AA217" s="29">
        <f>'2.8 Fert x35 '!G21*k</f>
        <v>2.1587999999999998</v>
      </c>
      <c r="AB217" s="29">
        <f>'2.8 Fert x35 '!H21*k</f>
        <v>0.17849999999999999</v>
      </c>
      <c r="AC217" s="29">
        <f>'2.8 Fert x35 '!I21/2</f>
        <v>0.245</v>
      </c>
      <c r="AD217" s="68">
        <f t="shared" si="197"/>
        <v>1.3147595999999999</v>
      </c>
      <c r="AE217" s="348">
        <f t="shared" si="191"/>
        <v>1.522122</v>
      </c>
      <c r="AF217" s="68">
        <f t="shared" si="198"/>
        <v>5.8433760000000001E-2</v>
      </c>
      <c r="AG217" s="36">
        <f t="shared" si="199"/>
        <v>1.3147595999999999</v>
      </c>
      <c r="AH217" s="33">
        <f t="shared" si="192"/>
        <v>10.166796034187817</v>
      </c>
      <c r="AI217" s="33">
        <f t="shared" si="200"/>
        <v>-1.523656137548457E-3</v>
      </c>
      <c r="AJ217" s="36">
        <f t="shared" si="201"/>
        <v>1.522122</v>
      </c>
      <c r="AK217" s="33">
        <f t="shared" si="193"/>
        <v>1.8486045600900116</v>
      </c>
      <c r="AL217" s="33">
        <f t="shared" si="202"/>
        <v>1.7403026596782833E-3</v>
      </c>
      <c r="AM217" s="60">
        <f t="shared" si="203"/>
        <v>5.8433760000000001E-2</v>
      </c>
      <c r="AN217" s="60">
        <f t="shared" si="204"/>
        <v>7.1074333870237982E-2</v>
      </c>
      <c r="AO217" s="60">
        <f t="shared" si="205"/>
        <v>-4.3155014364010258E-4</v>
      </c>
      <c r="AP217" s="34">
        <f t="shared" si="194"/>
        <v>2.2876139999999996</v>
      </c>
      <c r="AQ217" s="34">
        <f t="shared" si="206"/>
        <v>2.7173990963784962</v>
      </c>
      <c r="AR217" s="10">
        <f t="shared" si="207"/>
        <v>1.7498687107765249</v>
      </c>
      <c r="AS217" s="10">
        <f t="shared" si="208"/>
        <v>1.9945709367418161</v>
      </c>
      <c r="AT217" s="10">
        <f t="shared" si="209"/>
        <v>0.24470222596529112</v>
      </c>
      <c r="AU217" s="10">
        <f t="shared" si="210"/>
        <v>35.054639240528964</v>
      </c>
    </row>
    <row r="218" spans="1:47" x14ac:dyDescent="0.25">
      <c r="A218" s="4">
        <v>90</v>
      </c>
      <c r="B218" s="18">
        <f t="shared" si="186"/>
        <v>2113</v>
      </c>
      <c r="C218" s="8">
        <f t="shared" si="182"/>
        <v>196.25</v>
      </c>
      <c r="D218" s="8">
        <f t="shared" si="195"/>
        <v>0.40000000000000568</v>
      </c>
      <c r="E218" s="8">
        <f t="shared" si="211"/>
        <v>2.4108000000000001</v>
      </c>
      <c r="F218" s="8">
        <f t="shared" si="211"/>
        <v>1.9634999999999998</v>
      </c>
      <c r="G218" s="8">
        <f t="shared" si="211"/>
        <v>0.1575</v>
      </c>
      <c r="H218" s="8">
        <f t="shared" si="211"/>
        <v>0.23</v>
      </c>
      <c r="I218" s="8"/>
      <c r="J218" s="8">
        <f t="shared" si="211"/>
        <v>1.1065572000000001</v>
      </c>
      <c r="K218" s="8">
        <f t="shared" si="211"/>
        <v>1.336776</v>
      </c>
      <c r="L218" s="8">
        <f t="shared" si="211"/>
        <v>4.9180320000000007E-2</v>
      </c>
      <c r="M218" s="8">
        <f t="shared" si="211"/>
        <v>1.1065572000000001</v>
      </c>
      <c r="N218" s="8">
        <f t="shared" si="183"/>
        <v>8.5411947345047814</v>
      </c>
      <c r="O218" s="8">
        <f t="shared" si="188"/>
        <v>1.0388286199276564E-3</v>
      </c>
      <c r="P218" s="8">
        <f t="shared" si="188"/>
        <v>1.336776</v>
      </c>
      <c r="Q218" s="8">
        <f t="shared" si="184"/>
        <v>1.6198924420346312</v>
      </c>
      <c r="R218" s="8">
        <f t="shared" si="189"/>
        <v>1.8343993809863957E-2</v>
      </c>
      <c r="S218" s="8">
        <f t="shared" si="189"/>
        <v>4.9180320000000007E-2</v>
      </c>
      <c r="T218" s="8">
        <f t="shared" si="185"/>
        <v>5.9245941977220475E-2</v>
      </c>
      <c r="U218" s="8">
        <f t="shared" si="190"/>
        <v>2.3061855215969831E-3</v>
      </c>
      <c r="V218" s="8">
        <f t="shared" si="190"/>
        <v>1.9999559999999998</v>
      </c>
      <c r="W218" s="8">
        <f t="shared" si="190"/>
        <v>2.4216450079513945</v>
      </c>
      <c r="X218" s="29">
        <f>'2.8 Fert x35 '!D22</f>
        <v>199.14</v>
      </c>
      <c r="Y218" s="71">
        <f t="shared" si="196"/>
        <v>0.57999999999998408</v>
      </c>
      <c r="Z218" s="29">
        <f>'2.8 Fert x35 '!F22*k</f>
        <v>2.9673000000000003</v>
      </c>
      <c r="AA218" s="29">
        <f>'2.8 Fert x35 '!G22*k</f>
        <v>2.121</v>
      </c>
      <c r="AB218" s="29">
        <f>'2.8 Fert x35 '!H22*k</f>
        <v>0.17849999999999999</v>
      </c>
      <c r="AC218" s="29">
        <f>'2.8 Fert x35 '!I22/2</f>
        <v>0.3</v>
      </c>
      <c r="AD218" s="68">
        <f t="shared" si="197"/>
        <v>1.3619907000000002</v>
      </c>
      <c r="AE218" s="348">
        <f t="shared" si="191"/>
        <v>1.5329685</v>
      </c>
      <c r="AF218" s="68">
        <f t="shared" si="198"/>
        <v>6.0532920000000011E-2</v>
      </c>
      <c r="AG218" s="36">
        <f t="shared" si="199"/>
        <v>1.3619907000000002</v>
      </c>
      <c r="AH218" s="33">
        <f t="shared" si="192"/>
        <v>10.212700714479004</v>
      </c>
      <c r="AI218" s="33">
        <f t="shared" si="200"/>
        <v>4.5904680291187105E-2</v>
      </c>
      <c r="AJ218" s="36">
        <f t="shared" si="201"/>
        <v>1.5329685</v>
      </c>
      <c r="AK218" s="33">
        <f t="shared" si="193"/>
        <v>1.8597587050430056</v>
      </c>
      <c r="AL218" s="33">
        <f t="shared" si="202"/>
        <v>1.1154144952993938E-2</v>
      </c>
      <c r="AM218" s="60">
        <f t="shared" si="203"/>
        <v>6.0532920000000011E-2</v>
      </c>
      <c r="AN218" s="60">
        <f t="shared" si="204"/>
        <v>7.3097205861990505E-2</v>
      </c>
      <c r="AO218" s="60">
        <f t="shared" si="205"/>
        <v>2.0228719917525229E-3</v>
      </c>
      <c r="AP218" s="34">
        <f t="shared" si="194"/>
        <v>2.3380559999999999</v>
      </c>
      <c r="AQ218" s="34">
        <f t="shared" si="206"/>
        <v>2.9771376972359174</v>
      </c>
      <c r="AR218" s="10">
        <f t="shared" si="207"/>
        <v>1.7774874358363235</v>
      </c>
      <c r="AS218" s="10">
        <f t="shared" si="208"/>
        <v>2.1852190697711635</v>
      </c>
      <c r="AT218" s="10">
        <f t="shared" si="209"/>
        <v>0.40773163393484002</v>
      </c>
      <c r="AU218" s="10">
        <f t="shared" si="210"/>
        <v>37.093297410203164</v>
      </c>
    </row>
    <row r="219" spans="1:47" x14ac:dyDescent="0.25">
      <c r="A219" s="4">
        <v>95</v>
      </c>
      <c r="B219" s="18">
        <f t="shared" si="186"/>
        <v>2118</v>
      </c>
      <c r="C219" s="8">
        <f t="shared" si="182"/>
        <v>196.74</v>
      </c>
      <c r="D219" s="8">
        <f t="shared" si="195"/>
        <v>0.49000000000000909</v>
      </c>
      <c r="E219" s="8">
        <f t="shared" si="211"/>
        <v>2.4780000000000002</v>
      </c>
      <c r="F219" s="8">
        <f t="shared" si="211"/>
        <v>1.9215</v>
      </c>
      <c r="G219" s="8">
        <f t="shared" si="211"/>
        <v>0.1575</v>
      </c>
      <c r="H219" s="8">
        <f t="shared" si="211"/>
        <v>0.19</v>
      </c>
      <c r="I219" s="8"/>
      <c r="J219" s="8">
        <f t="shared" si="211"/>
        <v>1.1374020000000002</v>
      </c>
      <c r="K219" s="8">
        <f t="shared" si="211"/>
        <v>1.33728</v>
      </c>
      <c r="L219" s="8">
        <f t="shared" si="211"/>
        <v>5.0551200000000004E-2</v>
      </c>
      <c r="M219" s="8">
        <f t="shared" si="211"/>
        <v>1.1374020000000002</v>
      </c>
      <c r="N219" s="8">
        <f t="shared" si="183"/>
        <v>8.5729438873450263</v>
      </c>
      <c r="O219" s="8">
        <f t="shared" si="188"/>
        <v>3.1749152840244932E-2</v>
      </c>
      <c r="P219" s="8">
        <f t="shared" si="188"/>
        <v>1.33728</v>
      </c>
      <c r="Q219" s="8">
        <f t="shared" si="184"/>
        <v>1.6236392326388811</v>
      </c>
      <c r="R219" s="8">
        <f t="shared" si="189"/>
        <v>3.7467906042498722E-3</v>
      </c>
      <c r="S219" s="8">
        <f t="shared" si="189"/>
        <v>5.0551200000000004E-2</v>
      </c>
      <c r="T219" s="8">
        <f t="shared" si="185"/>
        <v>6.1024501832469338E-2</v>
      </c>
      <c r="U219" s="8">
        <f t="shared" si="190"/>
        <v>1.7785598552488638E-3</v>
      </c>
      <c r="V219" s="8">
        <f t="shared" si="190"/>
        <v>1.9937399999999998</v>
      </c>
      <c r="W219" s="8">
        <f t="shared" si="190"/>
        <v>2.5210145032997526</v>
      </c>
      <c r="X219" s="29">
        <f>'2.8 Fert x35 '!D23</f>
        <v>199.76</v>
      </c>
      <c r="Y219" s="71">
        <f t="shared" si="196"/>
        <v>0.62000000000000455</v>
      </c>
      <c r="Z219" s="29">
        <f>'2.8 Fert x35 '!F23*k</f>
        <v>3.0344999999999995</v>
      </c>
      <c r="AA219" s="29">
        <f>'2.8 Fert x35 '!G23*k</f>
        <v>2.0852999999999997</v>
      </c>
      <c r="AB219" s="29">
        <f>'2.8 Fert x35 '!H23*k</f>
        <v>0.17849999999999999</v>
      </c>
      <c r="AC219" s="29">
        <f>'2.8 Fert x35 '!I23/2</f>
        <v>0.19</v>
      </c>
      <c r="AD219" s="68">
        <f t="shared" si="197"/>
        <v>1.3928354999999999</v>
      </c>
      <c r="AE219" s="348">
        <f t="shared" si="191"/>
        <v>1.5358664999999998</v>
      </c>
      <c r="AF219" s="68">
        <f t="shared" si="198"/>
        <v>6.1903799999999995E-2</v>
      </c>
      <c r="AG219" s="36">
        <f t="shared" si="199"/>
        <v>1.3928354999999999</v>
      </c>
      <c r="AH219" s="33">
        <f t="shared" si="192"/>
        <v>10.283507859764427</v>
      </c>
      <c r="AI219" s="33">
        <f t="shared" si="200"/>
        <v>7.080714528542309E-2</v>
      </c>
      <c r="AJ219" s="36">
        <f t="shared" si="201"/>
        <v>1.5358664999999998</v>
      </c>
      <c r="AK219" s="33">
        <f t="shared" si="193"/>
        <v>1.8646284979266552</v>
      </c>
      <c r="AL219" s="33">
        <f t="shared" si="202"/>
        <v>4.8697928836496374E-3</v>
      </c>
      <c r="AM219" s="60">
        <f t="shared" si="203"/>
        <v>6.1903799999999995E-2</v>
      </c>
      <c r="AN219" s="60">
        <f t="shared" si="204"/>
        <v>7.4825682487700634E-2</v>
      </c>
      <c r="AO219" s="60">
        <f t="shared" si="205"/>
        <v>1.7284766257101292E-3</v>
      </c>
      <c r="AP219" s="34">
        <f t="shared" si="194"/>
        <v>2.3050859999999997</v>
      </c>
      <c r="AQ219" s="34">
        <f t="shared" si="206"/>
        <v>3.002491414794787</v>
      </c>
      <c r="AR219" s="10">
        <f t="shared" si="207"/>
        <v>1.8504246454220183</v>
      </c>
      <c r="AS219" s="10">
        <f t="shared" si="208"/>
        <v>2.2038286984593736</v>
      </c>
      <c r="AT219" s="10">
        <f t="shared" si="209"/>
        <v>0.35340405303735523</v>
      </c>
      <c r="AU219" s="10">
        <f t="shared" si="210"/>
        <v>38.860317675389936</v>
      </c>
    </row>
    <row r="220" spans="1:47" x14ac:dyDescent="0.25">
      <c r="A220" s="4">
        <v>100</v>
      </c>
      <c r="B220" s="18">
        <f t="shared" si="186"/>
        <v>2123</v>
      </c>
      <c r="C220" s="8">
        <f t="shared" si="182"/>
        <v>197.15</v>
      </c>
      <c r="D220" s="8">
        <f t="shared" si="195"/>
        <v>0.40999999999999659</v>
      </c>
      <c r="E220" s="8">
        <f t="shared" si="211"/>
        <v>2.5073999999999996</v>
      </c>
      <c r="F220" s="8">
        <f t="shared" si="211"/>
        <v>1.9257</v>
      </c>
      <c r="G220" s="8">
        <f t="shared" si="211"/>
        <v>0.1575</v>
      </c>
      <c r="H220" s="8">
        <f t="shared" si="211"/>
        <v>0.22</v>
      </c>
      <c r="I220" s="8"/>
      <c r="J220" s="8">
        <f t="shared" si="211"/>
        <v>1.1508965999999998</v>
      </c>
      <c r="K220" s="8">
        <f t="shared" si="211"/>
        <v>1.346079</v>
      </c>
      <c r="L220" s="8">
        <f t="shared" si="211"/>
        <v>5.1150959999999995E-2</v>
      </c>
      <c r="M220" s="8">
        <f t="shared" si="211"/>
        <v>1.1508965999999998</v>
      </c>
      <c r="N220" s="8">
        <f t="shared" si="183"/>
        <v>8.6140777302342766</v>
      </c>
      <c r="O220" s="8">
        <f t="shared" si="188"/>
        <v>4.1133842889250261E-2</v>
      </c>
      <c r="P220" s="8">
        <f t="shared" si="188"/>
        <v>1.346079</v>
      </c>
      <c r="Q220" s="8">
        <f t="shared" si="184"/>
        <v>1.6331005778998688</v>
      </c>
      <c r="R220" s="8">
        <f t="shared" si="189"/>
        <v>9.4613452609877413E-3</v>
      </c>
      <c r="S220" s="8">
        <f t="shared" si="189"/>
        <v>5.1150959999999995E-2</v>
      </c>
      <c r="T220" s="8">
        <f t="shared" si="185"/>
        <v>6.1938669766067489E-2</v>
      </c>
      <c r="U220" s="8">
        <f t="shared" si="190"/>
        <v>9.1416793359815063E-4</v>
      </c>
      <c r="V220" s="8">
        <f t="shared" si="190"/>
        <v>2.0204519999999997</v>
      </c>
      <c r="W220" s="8">
        <f t="shared" si="190"/>
        <v>2.4819613560838323</v>
      </c>
      <c r="X220" s="29">
        <f>'2.8 Fert x35 '!D24</f>
        <v>200.41</v>
      </c>
      <c r="Y220" s="71">
        <f t="shared" si="196"/>
        <v>0.65000000000000568</v>
      </c>
      <c r="Z220" s="29">
        <f>'2.8 Fert x35 '!F24*k</f>
        <v>3.0449999999999999</v>
      </c>
      <c r="AA220" s="29">
        <f>'2.8 Fert x35 '!G24*k</f>
        <v>2.1461999999999999</v>
      </c>
      <c r="AB220" s="29">
        <f>'2.8 Fert x35 '!H24*k</f>
        <v>0.1827</v>
      </c>
      <c r="AC220" s="29">
        <f>'2.8 Fert x35 '!I24/2</f>
        <v>0.26</v>
      </c>
      <c r="AD220" s="68">
        <f t="shared" si="197"/>
        <v>1.3976550000000001</v>
      </c>
      <c r="AE220" s="348">
        <f t="shared" si="191"/>
        <v>1.5615809999999999</v>
      </c>
      <c r="AF220" s="68">
        <f t="shared" si="198"/>
        <v>6.2118E-2</v>
      </c>
      <c r="AG220" s="36">
        <f t="shared" si="199"/>
        <v>1.3976550000000001</v>
      </c>
      <c r="AH220" s="33">
        <f t="shared" si="192"/>
        <v>10.349968559978041</v>
      </c>
      <c r="AI220" s="33">
        <f t="shared" si="200"/>
        <v>6.6460700213614388E-2</v>
      </c>
      <c r="AJ220" s="36">
        <f t="shared" si="201"/>
        <v>1.5615809999999999</v>
      </c>
      <c r="AK220" s="33">
        <f t="shared" si="193"/>
        <v>1.891203863819406</v>
      </c>
      <c r="AL220" s="33">
        <f t="shared" si="202"/>
        <v>2.657536589275078E-2</v>
      </c>
      <c r="AM220" s="60">
        <f t="shared" si="203"/>
        <v>6.2118E-2</v>
      </c>
      <c r="AN220" s="60">
        <f t="shared" si="204"/>
        <v>7.5345436873491156E-2</v>
      </c>
      <c r="AO220" s="60">
        <f t="shared" si="205"/>
        <v>5.197543857905218E-4</v>
      </c>
      <c r="AP220" s="34">
        <f t="shared" si="194"/>
        <v>2.3662379999999996</v>
      </c>
      <c r="AQ220" s="34">
        <f t="shared" si="206"/>
        <v>3.1097938204921607</v>
      </c>
      <c r="AR220" s="10">
        <f t="shared" si="207"/>
        <v>1.8217596353655328</v>
      </c>
      <c r="AS220" s="10">
        <f t="shared" si="208"/>
        <v>2.2825886642412461</v>
      </c>
      <c r="AT220" s="10">
        <f t="shared" si="209"/>
        <v>0.46082902887571331</v>
      </c>
      <c r="AU220" s="10">
        <f t="shared" si="210"/>
        <v>41.164462819768502</v>
      </c>
    </row>
    <row r="221" spans="1:47" x14ac:dyDescent="0.25">
      <c r="A221" s="4">
        <v>105</v>
      </c>
      <c r="B221" s="18">
        <f t="shared" si="186"/>
        <v>2128</v>
      </c>
      <c r="C221" s="8">
        <f t="shared" si="182"/>
        <v>197.58</v>
      </c>
      <c r="D221" s="8">
        <f t="shared" si="195"/>
        <v>0.43000000000000682</v>
      </c>
      <c r="E221" s="8">
        <f t="shared" ref="E221:M230" si="212">E45</f>
        <v>2.2869000000000002</v>
      </c>
      <c r="F221" s="8">
        <f t="shared" si="212"/>
        <v>2.0726999999999998</v>
      </c>
      <c r="G221" s="8">
        <f t="shared" si="212"/>
        <v>0.16170000000000001</v>
      </c>
      <c r="H221" s="8">
        <f t="shared" si="212"/>
        <v>0.13500000000000001</v>
      </c>
      <c r="I221" s="8"/>
      <c r="J221" s="8">
        <f t="shared" si="212"/>
        <v>1.0496871000000001</v>
      </c>
      <c r="K221" s="8">
        <f t="shared" si="212"/>
        <v>1.3479165</v>
      </c>
      <c r="L221" s="8">
        <f t="shared" si="212"/>
        <v>4.6652760000000008E-2</v>
      </c>
      <c r="M221" s="8">
        <f t="shared" si="212"/>
        <v>1.0496871000000001</v>
      </c>
      <c r="N221" s="8">
        <f t="shared" si="183"/>
        <v>8.5486773203320485</v>
      </c>
      <c r="O221" s="8">
        <f t="shared" si="188"/>
        <v>-6.5400409902228063E-2</v>
      </c>
      <c r="P221" s="8">
        <f t="shared" si="188"/>
        <v>1.3479165</v>
      </c>
      <c r="Q221" s="8">
        <f t="shared" si="184"/>
        <v>1.6366106232481668</v>
      </c>
      <c r="R221" s="8">
        <f t="shared" si="189"/>
        <v>3.5100453482979077E-3</v>
      </c>
      <c r="S221" s="8">
        <f t="shared" si="189"/>
        <v>4.6652760000000008E-2</v>
      </c>
      <c r="T221" s="8">
        <f t="shared" si="185"/>
        <v>5.7602073352315139E-2</v>
      </c>
      <c r="U221" s="8">
        <f t="shared" si="190"/>
        <v>-4.3365964137523499E-3</v>
      </c>
      <c r="V221" s="8">
        <f t="shared" si="190"/>
        <v>1.9556459999999998</v>
      </c>
      <c r="W221" s="8">
        <f t="shared" si="190"/>
        <v>2.3194190390323239</v>
      </c>
      <c r="X221" s="29">
        <f>'2.8 Fert x35 '!D25</f>
        <v>200.83</v>
      </c>
      <c r="Y221" s="71">
        <f t="shared" si="196"/>
        <v>0.42000000000001592</v>
      </c>
      <c r="Z221" s="29">
        <f>'2.8 Fert x35 '!F25*k</f>
        <v>2.8664999999999998</v>
      </c>
      <c r="AA221" s="29">
        <f>'2.8 Fert x35 '!G25*k</f>
        <v>2.2323</v>
      </c>
      <c r="AB221" s="29">
        <f>'2.8 Fert x35 '!H25*k</f>
        <v>0.1827</v>
      </c>
      <c r="AC221" s="29">
        <f>'2.8 Fert x35 '!I25/2</f>
        <v>0.155</v>
      </c>
      <c r="AD221" s="68">
        <f t="shared" si="197"/>
        <v>1.3157235</v>
      </c>
      <c r="AE221" s="348">
        <f t="shared" si="191"/>
        <v>1.5505665</v>
      </c>
      <c r="AF221" s="68">
        <f t="shared" si="198"/>
        <v>5.8476600000000004E-2</v>
      </c>
      <c r="AG221" s="36">
        <f t="shared" si="199"/>
        <v>1.3157235</v>
      </c>
      <c r="AH221" s="33">
        <f t="shared" si="192"/>
        <v>10.32589445998606</v>
      </c>
      <c r="AI221" s="33">
        <f t="shared" si="200"/>
        <v>-2.4074099991981512E-2</v>
      </c>
      <c r="AJ221" s="36">
        <f t="shared" si="201"/>
        <v>1.5505665</v>
      </c>
      <c r="AK221" s="33">
        <f t="shared" si="193"/>
        <v>1.8848872691782255</v>
      </c>
      <c r="AL221" s="33">
        <f t="shared" si="202"/>
        <v>-6.3165946411805063E-3</v>
      </c>
      <c r="AM221" s="60">
        <f t="shared" si="203"/>
        <v>5.8476600000000004E-2</v>
      </c>
      <c r="AN221" s="60">
        <f t="shared" si="204"/>
        <v>7.1795917336177142E-2</v>
      </c>
      <c r="AO221" s="60">
        <f t="shared" si="205"/>
        <v>-3.5495195373140137E-3</v>
      </c>
      <c r="AP221" s="34">
        <f t="shared" si="194"/>
        <v>2.2833299999999999</v>
      </c>
      <c r="AQ221" s="34">
        <f t="shared" si="206"/>
        <v>2.6693897858295399</v>
      </c>
      <c r="AR221" s="10">
        <f t="shared" si="207"/>
        <v>1.7024535746497258</v>
      </c>
      <c r="AS221" s="10">
        <f t="shared" si="208"/>
        <v>1.9593321027988821</v>
      </c>
      <c r="AT221" s="10">
        <f t="shared" si="209"/>
        <v>0.25687852814915635</v>
      </c>
      <c r="AU221" s="10">
        <f t="shared" si="210"/>
        <v>42.448855460514281</v>
      </c>
    </row>
    <row r="222" spans="1:47" x14ac:dyDescent="0.25">
      <c r="A222" s="4">
        <v>110</v>
      </c>
      <c r="B222" s="18">
        <f t="shared" si="186"/>
        <v>2133</v>
      </c>
      <c r="C222" s="8">
        <f t="shared" si="182"/>
        <v>197.75</v>
      </c>
      <c r="D222" s="8">
        <f t="shared" si="195"/>
        <v>0.16999999999998749</v>
      </c>
      <c r="E222" s="8">
        <f t="shared" si="212"/>
        <v>2.5787999999999998</v>
      </c>
      <c r="F222" s="8">
        <f t="shared" si="212"/>
        <v>1.8584999999999998</v>
      </c>
      <c r="G222" s="8">
        <f t="shared" si="212"/>
        <v>0.15539999999999998</v>
      </c>
      <c r="H222" s="8">
        <f t="shared" si="212"/>
        <v>0.19500000000000001</v>
      </c>
      <c r="I222" s="8"/>
      <c r="J222" s="8">
        <f t="shared" si="212"/>
        <v>1.1836692</v>
      </c>
      <c r="K222" s="8">
        <f t="shared" si="212"/>
        <v>1.3380359999999998</v>
      </c>
      <c r="L222" s="8">
        <f t="shared" si="212"/>
        <v>5.2607519999999998E-2</v>
      </c>
      <c r="M222" s="8">
        <f t="shared" si="212"/>
        <v>1.1836692</v>
      </c>
      <c r="N222" s="8">
        <f t="shared" si="183"/>
        <v>8.6257250566518664</v>
      </c>
      <c r="O222" s="8">
        <f t="shared" si="188"/>
        <v>7.7047736319817872E-2</v>
      </c>
      <c r="P222" s="8">
        <f t="shared" si="188"/>
        <v>1.3380359999999998</v>
      </c>
      <c r="Q222" s="8">
        <f t="shared" si="184"/>
        <v>1.6273506174651799</v>
      </c>
      <c r="R222" s="8">
        <f t="shared" si="189"/>
        <v>-9.2600057829868021E-3</v>
      </c>
      <c r="S222" s="8">
        <f t="shared" si="189"/>
        <v>5.2607519999999998E-2</v>
      </c>
      <c r="T222" s="8">
        <f t="shared" si="185"/>
        <v>6.2790224169456732E-2</v>
      </c>
      <c r="U222" s="8">
        <f t="shared" si="190"/>
        <v>5.188150817141593E-3</v>
      </c>
      <c r="V222" s="8">
        <f t="shared" si="190"/>
        <v>2.010834</v>
      </c>
      <c r="W222" s="8">
        <f t="shared" si="190"/>
        <v>2.25380988135396</v>
      </c>
      <c r="X222" s="29">
        <f>'2.8 Fert x35 '!D26</f>
        <v>201.09</v>
      </c>
      <c r="Y222" s="71">
        <f t="shared" si="196"/>
        <v>0.25999999999999091</v>
      </c>
      <c r="Z222" s="29">
        <f>'2.8 Fert x35 '!F26*k</f>
        <v>3.2108999999999996</v>
      </c>
      <c r="AA222" s="29">
        <f>'2.8 Fert x35 '!G26*k</f>
        <v>2.0223</v>
      </c>
      <c r="AB222" s="29">
        <f>'2.8 Fert x35 '!H26*k</f>
        <v>0.17849999999999999</v>
      </c>
      <c r="AC222" s="29">
        <f>'2.8 Fert x35 '!I26/2</f>
        <v>0.21</v>
      </c>
      <c r="AD222" s="68">
        <f t="shared" si="197"/>
        <v>1.4738030999999998</v>
      </c>
      <c r="AE222" s="348">
        <f t="shared" si="191"/>
        <v>1.5551444999999999</v>
      </c>
      <c r="AF222" s="68">
        <f t="shared" si="198"/>
        <v>6.5502359999999996E-2</v>
      </c>
      <c r="AG222" s="36">
        <f t="shared" si="199"/>
        <v>1.4738030999999998</v>
      </c>
      <c r="AH222" s="33">
        <f t="shared" si="192"/>
        <v>10.463016338677191</v>
      </c>
      <c r="AI222" s="33">
        <f t="shared" si="200"/>
        <v>0.13712187869113102</v>
      </c>
      <c r="AJ222" s="36">
        <f t="shared" si="201"/>
        <v>1.5551444999999999</v>
      </c>
      <c r="AK222" s="33">
        <f t="shared" si="193"/>
        <v>1.888348642452029</v>
      </c>
      <c r="AL222" s="33">
        <f t="shared" si="202"/>
        <v>3.4613732738035807E-3</v>
      </c>
      <c r="AM222" s="60">
        <f t="shared" si="203"/>
        <v>6.5502359999999996E-2</v>
      </c>
      <c r="AN222" s="60">
        <f t="shared" si="204"/>
        <v>7.8194205002479908E-2</v>
      </c>
      <c r="AO222" s="60">
        <f t="shared" si="205"/>
        <v>6.3982876663027655E-3</v>
      </c>
      <c r="AP222" s="34">
        <f t="shared" si="194"/>
        <v>2.3611139999999997</v>
      </c>
      <c r="AQ222" s="34">
        <f t="shared" si="206"/>
        <v>2.7680955396312279</v>
      </c>
      <c r="AR222" s="10">
        <f t="shared" si="207"/>
        <v>1.6542964529138064</v>
      </c>
      <c r="AS222" s="10">
        <f t="shared" si="208"/>
        <v>2.031782126089321</v>
      </c>
      <c r="AT222" s="10">
        <f t="shared" si="209"/>
        <v>0.37748567317551451</v>
      </c>
      <c r="AU222" s="10">
        <f t="shared" si="210"/>
        <v>44.336283826391856</v>
      </c>
    </row>
    <row r="223" spans="1:47" x14ac:dyDescent="0.25">
      <c r="A223" s="4">
        <v>115</v>
      </c>
      <c r="B223" s="18">
        <f t="shared" si="186"/>
        <v>2138</v>
      </c>
      <c r="C223" s="8">
        <f t="shared" si="182"/>
        <v>198.17</v>
      </c>
      <c r="D223" s="8">
        <f t="shared" si="195"/>
        <v>0.41999999999998749</v>
      </c>
      <c r="E223" s="8">
        <f t="shared" si="212"/>
        <v>2.4822000000000002</v>
      </c>
      <c r="F223" s="8">
        <f t="shared" si="212"/>
        <v>1.9341000000000002</v>
      </c>
      <c r="G223" s="8">
        <f t="shared" si="212"/>
        <v>0.1575</v>
      </c>
      <c r="H223" s="8">
        <f t="shared" si="212"/>
        <v>0.26</v>
      </c>
      <c r="I223" s="8"/>
      <c r="J223" s="8">
        <f t="shared" si="212"/>
        <v>1.1393298000000001</v>
      </c>
      <c r="K223" s="8">
        <f t="shared" si="212"/>
        <v>1.3430970000000002</v>
      </c>
      <c r="L223" s="8">
        <f t="shared" si="212"/>
        <v>5.0636880000000009E-2</v>
      </c>
      <c r="M223" s="8">
        <f t="shared" si="212"/>
        <v>1.1393298000000001</v>
      </c>
      <c r="N223" s="8">
        <f t="shared" si="183"/>
        <v>8.6484596069057744</v>
      </c>
      <c r="O223" s="8">
        <f t="shared" si="188"/>
        <v>2.2734550253908026E-2</v>
      </c>
      <c r="P223" s="8">
        <f t="shared" si="188"/>
        <v>1.3430970000000002</v>
      </c>
      <c r="Q223" s="8">
        <f t="shared" si="184"/>
        <v>1.6307746642444363</v>
      </c>
      <c r="R223" s="8">
        <f t="shared" si="189"/>
        <v>3.42404677925634E-3</v>
      </c>
      <c r="S223" s="8">
        <f t="shared" si="189"/>
        <v>5.0636880000000009E-2</v>
      </c>
      <c r="T223" s="8">
        <f t="shared" si="185"/>
        <v>6.1736728325611584E-2</v>
      </c>
      <c r="U223" s="8">
        <f t="shared" si="190"/>
        <v>-1.0534958438451481E-3</v>
      </c>
      <c r="V223" s="8">
        <f t="shared" si="190"/>
        <v>2.0301960000000001</v>
      </c>
      <c r="W223" s="8">
        <f t="shared" si="190"/>
        <v>2.4753011011893067</v>
      </c>
      <c r="X223" s="29">
        <f>'2.8 Fert x35 '!D27</f>
        <v>201.47</v>
      </c>
      <c r="Y223" s="71">
        <f t="shared" si="196"/>
        <v>0.37999999999999545</v>
      </c>
      <c r="Z223" s="29">
        <f>'2.8 Fert x35 '!F27*k</f>
        <v>3.0891000000000002</v>
      </c>
      <c r="AA223" s="29">
        <f>'2.8 Fert x35 '!G27*k</f>
        <v>2.0390999999999999</v>
      </c>
      <c r="AB223" s="29">
        <f>'2.8 Fert x35 '!H27*k</f>
        <v>0.17849999999999999</v>
      </c>
      <c r="AC223" s="29">
        <f>'2.8 Fert x35 '!I27/2</f>
        <v>0.21</v>
      </c>
      <c r="AD223" s="68">
        <f t="shared" si="197"/>
        <v>1.4178969000000001</v>
      </c>
      <c r="AE223" s="348">
        <f t="shared" si="191"/>
        <v>1.5316874999999999</v>
      </c>
      <c r="AF223" s="68">
        <f t="shared" si="198"/>
        <v>6.3017640000000014E-2</v>
      </c>
      <c r="AG223" s="36">
        <f t="shared" si="199"/>
        <v>1.4178969000000001</v>
      </c>
      <c r="AH223" s="33">
        <f t="shared" si="192"/>
        <v>10.526481667411979</v>
      </c>
      <c r="AI223" s="33">
        <f t="shared" si="200"/>
        <v>6.3465328734787718E-2</v>
      </c>
      <c r="AJ223" s="36">
        <f t="shared" si="201"/>
        <v>1.5316874999999999</v>
      </c>
      <c r="AK223" s="33">
        <f t="shared" si="193"/>
        <v>1.86550353258056</v>
      </c>
      <c r="AL223" s="33">
        <f t="shared" si="202"/>
        <v>-2.2845109871469038E-2</v>
      </c>
      <c r="AM223" s="60">
        <f t="shared" si="203"/>
        <v>6.3017640000000014E-2</v>
      </c>
      <c r="AN223" s="60">
        <f t="shared" si="204"/>
        <v>7.684055315168617E-2</v>
      </c>
      <c r="AO223" s="60">
        <f t="shared" si="205"/>
        <v>-1.3536518507937384E-3</v>
      </c>
      <c r="AP223" s="34">
        <f t="shared" si="194"/>
        <v>2.3170139999999995</v>
      </c>
      <c r="AQ223" s="34">
        <f t="shared" si="206"/>
        <v>2.7362805670125199</v>
      </c>
      <c r="AR223" s="10">
        <f t="shared" si="207"/>
        <v>1.8168710082729511</v>
      </c>
      <c r="AS223" s="10">
        <f t="shared" si="208"/>
        <v>2.0084299361871896</v>
      </c>
      <c r="AT223" s="10">
        <f t="shared" si="209"/>
        <v>0.19155892791423845</v>
      </c>
      <c r="AU223" s="10">
        <f t="shared" si="210"/>
        <v>45.294078465963047</v>
      </c>
    </row>
    <row r="224" spans="1:47" x14ac:dyDescent="0.25">
      <c r="A224" s="4">
        <v>120</v>
      </c>
      <c r="B224" s="18">
        <f t="shared" si="186"/>
        <v>2143</v>
      </c>
      <c r="C224" s="8">
        <f t="shared" si="182"/>
        <v>198.39</v>
      </c>
      <c r="D224" s="8">
        <f t="shared" si="195"/>
        <v>0.21999999999999886</v>
      </c>
      <c r="E224" s="8">
        <f t="shared" si="212"/>
        <v>2.415</v>
      </c>
      <c r="F224" s="8">
        <f t="shared" si="212"/>
        <v>1.9424999999999999</v>
      </c>
      <c r="G224" s="8">
        <f t="shared" si="212"/>
        <v>0.1575</v>
      </c>
      <c r="H224" s="8">
        <f t="shared" si="212"/>
        <v>0.22</v>
      </c>
      <c r="I224" s="8"/>
      <c r="J224" s="8">
        <f t="shared" si="212"/>
        <v>1.1084850000000002</v>
      </c>
      <c r="K224" s="8">
        <f t="shared" si="212"/>
        <v>1.329825</v>
      </c>
      <c r="L224" s="8">
        <f t="shared" si="212"/>
        <v>4.9266000000000004E-2</v>
      </c>
      <c r="M224" s="8">
        <f t="shared" si="212"/>
        <v>1.1084850000000002</v>
      </c>
      <c r="N224" s="8">
        <f t="shared" si="183"/>
        <v>8.6374063824355982</v>
      </c>
      <c r="O224" s="8">
        <f t="shared" si="188"/>
        <v>-1.1053224470176204E-2</v>
      </c>
      <c r="P224" s="8">
        <f t="shared" si="188"/>
        <v>1.329825</v>
      </c>
      <c r="Q224" s="8">
        <f t="shared" si="184"/>
        <v>1.618107955918614</v>
      </c>
      <c r="R224" s="8">
        <f t="shared" si="189"/>
        <v>-1.2666708325822285E-2</v>
      </c>
      <c r="S224" s="8">
        <f t="shared" si="189"/>
        <v>4.9266000000000004E-2</v>
      </c>
      <c r="T224" s="8">
        <f t="shared" si="185"/>
        <v>6.0179614811827896E-2</v>
      </c>
      <c r="U224" s="8">
        <f t="shared" si="190"/>
        <v>-1.5571135137836881E-3</v>
      </c>
      <c r="V224" s="8">
        <f t="shared" si="190"/>
        <v>1.9886999999999997</v>
      </c>
      <c r="W224" s="8">
        <f t="shared" si="190"/>
        <v>2.1834229536902163</v>
      </c>
      <c r="X224" s="29">
        <f>'2.8 Fert x35 '!D28</f>
        <v>201.78</v>
      </c>
      <c r="Y224" s="71">
        <f t="shared" si="196"/>
        <v>0.31000000000000227</v>
      </c>
      <c r="Z224" s="29">
        <f>'2.8 Fert x35 '!F28*k</f>
        <v>2.9525999999999999</v>
      </c>
      <c r="AA224" s="29">
        <f>'2.8 Fert x35 '!G28*k</f>
        <v>2.0873999999999997</v>
      </c>
      <c r="AB224" s="29">
        <f>'2.8 Fert x35 '!H28*k</f>
        <v>0.17639999999999997</v>
      </c>
      <c r="AC224" s="29">
        <f>'2.8 Fert x35 '!I28/2</f>
        <v>0.20499999999999999</v>
      </c>
      <c r="AD224" s="68">
        <f t="shared" si="197"/>
        <v>1.3552434</v>
      </c>
      <c r="AE224" s="348">
        <f t="shared" si="191"/>
        <v>1.5165989999999998</v>
      </c>
      <c r="AF224" s="68">
        <f t="shared" si="198"/>
        <v>6.0233040000000002E-2</v>
      </c>
      <c r="AG224" s="36">
        <f t="shared" si="199"/>
        <v>1.3552434</v>
      </c>
      <c r="AH224" s="33">
        <f t="shared" si="192"/>
        <v>10.519077945091823</v>
      </c>
      <c r="AI224" s="33">
        <f t="shared" si="200"/>
        <v>-7.4037223201557367E-3</v>
      </c>
      <c r="AJ224" s="36">
        <f t="shared" si="201"/>
        <v>1.5165989999999998</v>
      </c>
      <c r="AK224" s="33">
        <f t="shared" si="193"/>
        <v>1.8463765495537932</v>
      </c>
      <c r="AL224" s="33">
        <f t="shared" si="202"/>
        <v>-1.9126983026766853E-2</v>
      </c>
      <c r="AM224" s="60">
        <f t="shared" si="203"/>
        <v>6.0233040000000002E-2</v>
      </c>
      <c r="AN224" s="60">
        <f t="shared" si="204"/>
        <v>7.3816659050920663E-2</v>
      </c>
      <c r="AO224" s="60">
        <f t="shared" si="205"/>
        <v>-3.0238941007655062E-3</v>
      </c>
      <c r="AP224" s="34">
        <f t="shared" si="194"/>
        <v>2.2769879999999998</v>
      </c>
      <c r="AQ224" s="34">
        <f t="shared" si="206"/>
        <v>2.5574334005523136</v>
      </c>
      <c r="AR224" s="10">
        <f t="shared" si="207"/>
        <v>1.6026324480086189</v>
      </c>
      <c r="AS224" s="10">
        <f t="shared" si="208"/>
        <v>1.877156116005398</v>
      </c>
      <c r="AT224" s="10">
        <f t="shared" si="209"/>
        <v>0.27452366799677907</v>
      </c>
      <c r="AU224" s="10">
        <f t="shared" si="210"/>
        <v>46.666696805946941</v>
      </c>
    </row>
    <row r="225" spans="1:52" x14ac:dyDescent="0.25">
      <c r="A225" s="4">
        <v>125</v>
      </c>
      <c r="B225" s="18">
        <f t="shared" si="186"/>
        <v>2148</v>
      </c>
      <c r="C225" s="8">
        <f t="shared" si="182"/>
        <v>198.51</v>
      </c>
      <c r="D225" s="8">
        <f t="shared" si="195"/>
        <v>0.12000000000000455</v>
      </c>
      <c r="E225" s="8">
        <f t="shared" si="212"/>
        <v>2.2994999999999997</v>
      </c>
      <c r="F225" s="8">
        <f t="shared" si="212"/>
        <v>1.9593</v>
      </c>
      <c r="G225" s="8">
        <f t="shared" si="212"/>
        <v>0.15539999999999998</v>
      </c>
      <c r="H225" s="8">
        <f t="shared" si="212"/>
        <v>0.14000000000000001</v>
      </c>
      <c r="I225" s="8"/>
      <c r="J225" s="8">
        <f t="shared" si="212"/>
        <v>1.0554705</v>
      </c>
      <c r="K225" s="8">
        <f t="shared" si="212"/>
        <v>1.3079114999999999</v>
      </c>
      <c r="L225" s="8">
        <f t="shared" si="212"/>
        <v>4.6909799999999995E-2</v>
      </c>
      <c r="M225" s="8">
        <f t="shared" si="212"/>
        <v>1.0554705</v>
      </c>
      <c r="N225" s="8">
        <f t="shared" si="183"/>
        <v>8.5747694916468475</v>
      </c>
      <c r="O225" s="8">
        <f t="shared" si="188"/>
        <v>-6.2636890788750677E-2</v>
      </c>
      <c r="P225" s="8">
        <f t="shared" si="188"/>
        <v>1.3079114999999999</v>
      </c>
      <c r="Q225" s="8">
        <f t="shared" si="184"/>
        <v>1.5939552770804886</v>
      </c>
      <c r="R225" s="8">
        <f t="shared" si="189"/>
        <v>-2.4152678838125441E-2</v>
      </c>
      <c r="S225" s="8">
        <f t="shared" si="189"/>
        <v>4.6909799999999995E-2</v>
      </c>
      <c r="T225" s="8">
        <f t="shared" si="185"/>
        <v>5.7548153430659471E-2</v>
      </c>
      <c r="U225" s="8">
        <f t="shared" si="190"/>
        <v>-2.6314613811684248E-3</v>
      </c>
      <c r="V225" s="8">
        <f t="shared" si="190"/>
        <v>1.9127639999999999</v>
      </c>
      <c r="W225" s="8">
        <f t="shared" si="190"/>
        <v>1.9433429689919604</v>
      </c>
      <c r="X225" s="29">
        <f>'2.8 Fert x35 '!D29</f>
        <v>202.1</v>
      </c>
      <c r="Y225" s="71">
        <f t="shared" si="196"/>
        <v>0.31999999999999318</v>
      </c>
      <c r="Z225" s="29">
        <f>'2.8 Fert x35 '!F29*k</f>
        <v>2.8874999999999997</v>
      </c>
      <c r="AA225" s="29">
        <f>'2.8 Fert x35 '!G29*k</f>
        <v>2.0831999999999997</v>
      </c>
      <c r="AB225" s="29">
        <f>'2.8 Fert x35 '!H29*k</f>
        <v>0.17429999999999998</v>
      </c>
      <c r="AC225" s="29">
        <f>'2.8 Fert x35 '!I29/2</f>
        <v>0.215</v>
      </c>
      <c r="AD225" s="68">
        <f t="shared" si="197"/>
        <v>1.3253625</v>
      </c>
      <c r="AE225" s="348">
        <f t="shared" si="191"/>
        <v>1.4990534999999998</v>
      </c>
      <c r="AF225" s="68">
        <f t="shared" si="198"/>
        <v>5.8904999999999999E-2</v>
      </c>
      <c r="AG225" s="36">
        <f t="shared" si="199"/>
        <v>1.3253625</v>
      </c>
      <c r="AH225" s="33">
        <f t="shared" si="192"/>
        <v>10.482751730455522</v>
      </c>
      <c r="AI225" s="33">
        <f t="shared" si="200"/>
        <v>-3.6326214636300591E-2</v>
      </c>
      <c r="AJ225" s="36">
        <f t="shared" si="201"/>
        <v>1.4990534999999998</v>
      </c>
      <c r="AK225" s="33">
        <f t="shared" si="193"/>
        <v>1.8254498447033265</v>
      </c>
      <c r="AL225" s="33">
        <f t="shared" si="202"/>
        <v>-2.092670485046666E-2</v>
      </c>
      <c r="AM225" s="60">
        <f t="shared" si="203"/>
        <v>5.8904999999999999E-2</v>
      </c>
      <c r="AN225" s="60">
        <f t="shared" si="204"/>
        <v>7.1954065044860335E-2</v>
      </c>
      <c r="AO225" s="60">
        <f t="shared" si="205"/>
        <v>-1.862594006060328E-3</v>
      </c>
      <c r="AP225" s="34">
        <f t="shared" si="194"/>
        <v>2.2511999999999994</v>
      </c>
      <c r="AQ225" s="34">
        <f t="shared" si="206"/>
        <v>2.512084486507165</v>
      </c>
      <c r="AR225" s="10">
        <f t="shared" si="207"/>
        <v>1.4264137392400988</v>
      </c>
      <c r="AS225" s="10">
        <f t="shared" si="208"/>
        <v>1.8438700130962591</v>
      </c>
      <c r="AT225" s="10">
        <f t="shared" si="209"/>
        <v>0.41745627385616024</v>
      </c>
      <c r="AU225" s="10">
        <f t="shared" si="210"/>
        <v>48.753978175227743</v>
      </c>
    </row>
    <row r="226" spans="1:52" x14ac:dyDescent="0.25">
      <c r="A226" s="4">
        <v>130</v>
      </c>
      <c r="B226" s="18">
        <f t="shared" si="186"/>
        <v>2153</v>
      </c>
      <c r="C226" s="8">
        <f t="shared" si="182"/>
        <v>198.74</v>
      </c>
      <c r="D226" s="8">
        <f t="shared" si="195"/>
        <v>0.23000000000001819</v>
      </c>
      <c r="E226" s="8">
        <f t="shared" si="212"/>
        <v>2.3016000000000001</v>
      </c>
      <c r="F226" s="8">
        <f t="shared" si="212"/>
        <v>1.9403999999999999</v>
      </c>
      <c r="G226" s="8">
        <f t="shared" si="212"/>
        <v>0.15539999999999998</v>
      </c>
      <c r="H226" s="8">
        <f t="shared" si="212"/>
        <v>0.19</v>
      </c>
      <c r="I226" s="8"/>
      <c r="J226" s="8">
        <f t="shared" si="212"/>
        <v>1.0564344000000001</v>
      </c>
      <c r="K226" s="8">
        <f t="shared" si="212"/>
        <v>1.3012440000000001</v>
      </c>
      <c r="L226" s="8">
        <f t="shared" si="212"/>
        <v>4.6952640000000004E-2</v>
      </c>
      <c r="M226" s="8">
        <f t="shared" si="212"/>
        <v>1.0564344000000001</v>
      </c>
      <c r="N226" s="8">
        <f t="shared" si="183"/>
        <v>8.5212048110875838</v>
      </c>
      <c r="O226" s="8">
        <f t="shared" si="188"/>
        <v>-5.3564680559263778E-2</v>
      </c>
      <c r="P226" s="8">
        <f t="shared" si="188"/>
        <v>1.3012440000000001</v>
      </c>
      <c r="Q226" s="8">
        <f t="shared" si="184"/>
        <v>1.583018146332924</v>
      </c>
      <c r="R226" s="8">
        <f t="shared" si="189"/>
        <v>-1.0937130747564527E-2</v>
      </c>
      <c r="S226" s="8">
        <f t="shared" si="189"/>
        <v>4.6952640000000004E-2</v>
      </c>
      <c r="T226" s="8">
        <f t="shared" si="185"/>
        <v>5.7125812383895802E-2</v>
      </c>
      <c r="U226" s="8">
        <f t="shared" si="190"/>
        <v>-4.2234104676366901E-4</v>
      </c>
      <c r="V226" s="8">
        <f t="shared" si="190"/>
        <v>1.9267080000000001</v>
      </c>
      <c r="W226" s="8">
        <f t="shared" si="190"/>
        <v>2.0917838476464263</v>
      </c>
      <c r="X226" s="29">
        <f>'2.8 Fert x35 '!D30</f>
        <v>202.3</v>
      </c>
      <c r="Y226" s="71">
        <f t="shared" si="196"/>
        <v>0.20000000000001705</v>
      </c>
      <c r="Z226" s="29">
        <f>'2.8 Fert x35 '!F30*k</f>
        <v>2.6837999999999997</v>
      </c>
      <c r="AA226" s="29">
        <f>'2.8 Fert x35 '!G30*k</f>
        <v>2.2008000000000001</v>
      </c>
      <c r="AB226" s="29">
        <f>'2.8 Fert x35 '!H30*k</f>
        <v>0.17639999999999997</v>
      </c>
      <c r="AC226" s="29">
        <f>'2.8 Fert x35 '!I30/2</f>
        <v>0.21</v>
      </c>
      <c r="AD226" s="68">
        <f t="shared" si="197"/>
        <v>1.2318642</v>
      </c>
      <c r="AE226" s="348">
        <f t="shared" si="191"/>
        <v>1.493835</v>
      </c>
      <c r="AF226" s="68">
        <f t="shared" si="198"/>
        <v>5.4749519999999996E-2</v>
      </c>
      <c r="AG226" s="36">
        <f t="shared" si="199"/>
        <v>1.2318642</v>
      </c>
      <c r="AH226" s="33">
        <f t="shared" si="192"/>
        <v>10.357629623841476</v>
      </c>
      <c r="AI226" s="33">
        <f t="shared" si="200"/>
        <v>-0.12512210661404666</v>
      </c>
      <c r="AJ226" s="36">
        <f t="shared" si="201"/>
        <v>1.493835</v>
      </c>
      <c r="AK226" s="33">
        <f t="shared" si="193"/>
        <v>1.816531990976413</v>
      </c>
      <c r="AL226" s="33">
        <f t="shared" si="202"/>
        <v>-8.9178537269134495E-3</v>
      </c>
      <c r="AM226" s="60">
        <f t="shared" si="203"/>
        <v>5.4749519999999996E-2</v>
      </c>
      <c r="AN226" s="60">
        <f t="shared" si="204"/>
        <v>6.7469321831789664E-2</v>
      </c>
      <c r="AO226" s="60">
        <f t="shared" si="205"/>
        <v>-4.4847432130706716E-3</v>
      </c>
      <c r="AP226" s="34">
        <f t="shared" si="194"/>
        <v>2.2138199999999997</v>
      </c>
      <c r="AQ226" s="34">
        <f t="shared" si="206"/>
        <v>2.2752952964459858</v>
      </c>
      <c r="AR226" s="10">
        <f t="shared" si="207"/>
        <v>1.5353693441724769</v>
      </c>
      <c r="AS226" s="10">
        <f t="shared" si="208"/>
        <v>1.6700667475913538</v>
      </c>
      <c r="AT226" s="10">
        <f t="shared" si="209"/>
        <v>0.13469740341887682</v>
      </c>
      <c r="AU226" s="10">
        <f t="shared" si="210"/>
        <v>49.427465192322124</v>
      </c>
    </row>
    <row r="227" spans="1:52" x14ac:dyDescent="0.25">
      <c r="A227" s="4">
        <v>135</v>
      </c>
      <c r="B227" s="18">
        <f t="shared" si="186"/>
        <v>2158</v>
      </c>
      <c r="C227" s="8">
        <f t="shared" si="182"/>
        <v>198.91</v>
      </c>
      <c r="D227" s="8">
        <f t="shared" si="195"/>
        <v>0.16999999999998749</v>
      </c>
      <c r="E227" s="8">
        <f t="shared" si="212"/>
        <v>2.3183999999999996</v>
      </c>
      <c r="F227" s="8">
        <f t="shared" si="212"/>
        <v>1.9508999999999999</v>
      </c>
      <c r="G227" s="8">
        <f t="shared" si="212"/>
        <v>0.15539999999999998</v>
      </c>
      <c r="H227" s="8">
        <f t="shared" si="212"/>
        <v>0.25</v>
      </c>
      <c r="I227" s="8"/>
      <c r="J227" s="8">
        <f t="shared" si="212"/>
        <v>1.0641455999999998</v>
      </c>
      <c r="K227" s="8">
        <f t="shared" si="212"/>
        <v>1.3093499999999998</v>
      </c>
      <c r="L227" s="8">
        <f t="shared" si="212"/>
        <v>4.7295359999999995E-2</v>
      </c>
      <c r="M227" s="8">
        <f t="shared" si="212"/>
        <v>1.0641455999999998</v>
      </c>
      <c r="N227" s="8">
        <f t="shared" si="183"/>
        <v>8.4822852482539375</v>
      </c>
      <c r="O227" s="8">
        <f t="shared" si="188"/>
        <v>-3.8919562833646282E-2</v>
      </c>
      <c r="P227" s="8">
        <f t="shared" si="188"/>
        <v>1.3093499999999998</v>
      </c>
      <c r="Q227" s="8">
        <f t="shared" si="184"/>
        <v>1.5891907165033421</v>
      </c>
      <c r="R227" s="8">
        <f t="shared" si="189"/>
        <v>6.1725701704180569E-3</v>
      </c>
      <c r="S227" s="8">
        <f t="shared" si="189"/>
        <v>4.7295359999999995E-2</v>
      </c>
      <c r="T227" s="8">
        <f t="shared" si="185"/>
        <v>5.7393872329360787E-2</v>
      </c>
      <c r="U227" s="8">
        <f t="shared" si="190"/>
        <v>2.6805994546498513E-4</v>
      </c>
      <c r="V227" s="8">
        <f t="shared" si="190"/>
        <v>1.9633739999999997</v>
      </c>
      <c r="W227" s="8">
        <f t="shared" si="190"/>
        <v>2.1008950672822242</v>
      </c>
      <c r="X227" s="29">
        <f>'2.8 Fert x35 '!D31</f>
        <v>202.46</v>
      </c>
      <c r="Y227" s="71">
        <f t="shared" si="196"/>
        <v>0.15999999999999659</v>
      </c>
      <c r="Z227" s="29">
        <f>'2.8 Fert x35 '!F31*k</f>
        <v>2.8727999999999998</v>
      </c>
      <c r="AA227" s="29">
        <f>'2.8 Fert x35 '!G31*k</f>
        <v>2.0495999999999999</v>
      </c>
      <c r="AB227" s="29">
        <f>'2.8 Fert x35 '!H31*k</f>
        <v>0.17219999999999999</v>
      </c>
      <c r="AC227" s="29">
        <f>'2.8 Fert x35 '!I31/2</f>
        <v>0.115</v>
      </c>
      <c r="AD227" s="68">
        <f t="shared" si="197"/>
        <v>1.3186152</v>
      </c>
      <c r="AE227" s="348">
        <f t="shared" si="191"/>
        <v>1.4826839999999999</v>
      </c>
      <c r="AF227" s="68">
        <f t="shared" si="198"/>
        <v>5.8605119999999997E-2</v>
      </c>
      <c r="AG227" s="36">
        <f t="shared" si="199"/>
        <v>1.3186152</v>
      </c>
      <c r="AH227" s="33">
        <f t="shared" si="192"/>
        <v>10.335455503447818</v>
      </c>
      <c r="AI227" s="33">
        <f t="shared" si="200"/>
        <v>-2.2174120393657404E-2</v>
      </c>
      <c r="AJ227" s="36">
        <f t="shared" si="201"/>
        <v>1.4826839999999999</v>
      </c>
      <c r="AK227" s="33">
        <f t="shared" si="193"/>
        <v>1.8038045222654304</v>
      </c>
      <c r="AL227" s="33">
        <f t="shared" si="202"/>
        <v>-1.2727468710982626E-2</v>
      </c>
      <c r="AM227" s="60">
        <f t="shared" si="203"/>
        <v>5.8605119999999997E-2</v>
      </c>
      <c r="AN227" s="60">
        <f t="shared" si="204"/>
        <v>7.0532123747329006E-2</v>
      </c>
      <c r="AO227" s="60">
        <f t="shared" si="205"/>
        <v>3.0628019155393427E-3</v>
      </c>
      <c r="AP227" s="34">
        <f t="shared" si="194"/>
        <v>2.1880319999999998</v>
      </c>
      <c r="AQ227" s="34">
        <f t="shared" si="206"/>
        <v>2.3161932128108953</v>
      </c>
      <c r="AR227" s="10">
        <f t="shared" si="207"/>
        <v>1.5420569793851526</v>
      </c>
      <c r="AS227" s="10">
        <f t="shared" si="208"/>
        <v>1.7000858182031973</v>
      </c>
      <c r="AT227" s="10">
        <f t="shared" si="209"/>
        <v>0.15802883881804464</v>
      </c>
      <c r="AU227" s="10">
        <f t="shared" si="210"/>
        <v>50.217609386412349</v>
      </c>
    </row>
    <row r="228" spans="1:52" x14ac:dyDescent="0.25">
      <c r="A228" s="4">
        <v>140</v>
      </c>
      <c r="B228" s="18">
        <f t="shared" si="186"/>
        <v>2163</v>
      </c>
      <c r="C228" s="8">
        <f t="shared" si="182"/>
        <v>199.04</v>
      </c>
      <c r="D228" s="8">
        <f t="shared" si="195"/>
        <v>0.12999999999999545</v>
      </c>
      <c r="E228" s="8">
        <f t="shared" si="212"/>
        <v>2.4087000000000001</v>
      </c>
      <c r="F228" s="8">
        <f t="shared" si="212"/>
        <v>1.8773999999999997</v>
      </c>
      <c r="G228" s="8">
        <f t="shared" si="212"/>
        <v>0.15329999999999999</v>
      </c>
      <c r="H228" s="8">
        <f t="shared" si="212"/>
        <v>0.20499999999999999</v>
      </c>
      <c r="I228" s="8"/>
      <c r="J228" s="8">
        <f t="shared" si="212"/>
        <v>1.1055933</v>
      </c>
      <c r="K228" s="8">
        <f t="shared" si="212"/>
        <v>1.3035435</v>
      </c>
      <c r="L228" s="8">
        <f t="shared" si="212"/>
        <v>4.9137480000000004E-2</v>
      </c>
      <c r="M228" s="8">
        <f t="shared" si="212"/>
        <v>1.1055933</v>
      </c>
      <c r="N228" s="8">
        <f t="shared" si="183"/>
        <v>8.4898515009058695</v>
      </c>
      <c r="O228" s="8">
        <f t="shared" si="188"/>
        <v>7.5662526519320039E-3</v>
      </c>
      <c r="P228" s="8">
        <f t="shared" si="188"/>
        <v>1.3035435</v>
      </c>
      <c r="Q228" s="8">
        <f t="shared" si="184"/>
        <v>1.5844753830595553</v>
      </c>
      <c r="R228" s="8">
        <f t="shared" si="189"/>
        <v>-4.7153334437868288E-3</v>
      </c>
      <c r="S228" s="8">
        <f t="shared" si="189"/>
        <v>4.9137480000000004E-2</v>
      </c>
      <c r="T228" s="8">
        <f t="shared" si="185"/>
        <v>5.9283379080661495E-2</v>
      </c>
      <c r="U228" s="8">
        <f t="shared" si="190"/>
        <v>1.8895067513007083E-3</v>
      </c>
      <c r="V228" s="8">
        <f t="shared" si="190"/>
        <v>1.9506479999999995</v>
      </c>
      <c r="W228" s="8">
        <f t="shared" si="190"/>
        <v>2.0853884259594406</v>
      </c>
      <c r="X228" s="29">
        <f>'2.8 Fert x35 '!D32</f>
        <v>202.79</v>
      </c>
      <c r="Y228" s="71">
        <f t="shared" si="196"/>
        <v>0.32999999999998408</v>
      </c>
      <c r="Z228" s="29">
        <f>'2.8 Fert x35 '!F32*k</f>
        <v>2.8223999999999996</v>
      </c>
      <c r="AA228" s="29">
        <f>'2.8 Fert x35 '!G32*k</f>
        <v>2.0852999999999997</v>
      </c>
      <c r="AB228" s="29">
        <f>'2.8 Fert x35 '!H32*k</f>
        <v>0.17429999999999998</v>
      </c>
      <c r="AC228" s="29">
        <f>'2.8 Fert x35 '!I32/2</f>
        <v>0.22500000000000001</v>
      </c>
      <c r="AD228" s="68">
        <f t="shared" si="197"/>
        <v>1.2954815999999998</v>
      </c>
      <c r="AE228" s="348">
        <f t="shared" si="191"/>
        <v>1.4839019999999998</v>
      </c>
      <c r="AF228" s="68">
        <f t="shared" si="198"/>
        <v>5.7576959999999996E-2</v>
      </c>
      <c r="AG228" s="36">
        <f t="shared" si="199"/>
        <v>1.2954815999999998</v>
      </c>
      <c r="AH228" s="33">
        <f t="shared" si="192"/>
        <v>10.293018210448524</v>
      </c>
      <c r="AI228" s="33">
        <f t="shared" si="200"/>
        <v>-4.2437292999293774E-2</v>
      </c>
      <c r="AJ228" s="36">
        <f t="shared" si="201"/>
        <v>1.4839019999999998</v>
      </c>
      <c r="AK228" s="33">
        <f t="shared" si="193"/>
        <v>1.8027726024072115</v>
      </c>
      <c r="AL228" s="33">
        <f t="shared" si="202"/>
        <v>-1.0319198582189326E-3</v>
      </c>
      <c r="AM228" s="60">
        <f t="shared" si="203"/>
        <v>5.7576959999999996E-2</v>
      </c>
      <c r="AN228" s="60">
        <f t="shared" si="204"/>
        <v>7.0045395748306261E-2</v>
      </c>
      <c r="AO228" s="60">
        <f t="shared" si="205"/>
        <v>-4.8672799902274577E-4</v>
      </c>
      <c r="AP228" s="34">
        <f t="shared" si="194"/>
        <v>2.2289399999999993</v>
      </c>
      <c r="AQ228" s="34">
        <f t="shared" si="206"/>
        <v>2.514984059143448</v>
      </c>
      <c r="AR228" s="10">
        <f t="shared" si="207"/>
        <v>1.5306751046542293</v>
      </c>
      <c r="AS228" s="10">
        <f t="shared" si="208"/>
        <v>1.8459982994112909</v>
      </c>
      <c r="AT228" s="10">
        <f t="shared" si="209"/>
        <v>0.31532319475706161</v>
      </c>
      <c r="AU228" s="10">
        <f t="shared" si="210"/>
        <v>51.794225360197657</v>
      </c>
    </row>
    <row r="229" spans="1:52" x14ac:dyDescent="0.25">
      <c r="A229" s="4">
        <v>145</v>
      </c>
      <c r="B229" s="18">
        <f t="shared" si="186"/>
        <v>2168</v>
      </c>
      <c r="C229" s="8">
        <f t="shared" si="182"/>
        <v>199.4</v>
      </c>
      <c r="D229" s="8">
        <f t="shared" si="195"/>
        <v>0.36000000000001364</v>
      </c>
      <c r="E229" s="8">
        <f t="shared" si="212"/>
        <v>2.4653999999999998</v>
      </c>
      <c r="F229" s="8">
        <f t="shared" si="212"/>
        <v>1.8416999999999999</v>
      </c>
      <c r="G229" s="8">
        <f t="shared" si="212"/>
        <v>0.15329999999999999</v>
      </c>
      <c r="H229" s="8">
        <f t="shared" si="212"/>
        <v>0.17499999999999999</v>
      </c>
      <c r="I229" s="8"/>
      <c r="J229" s="8">
        <f t="shared" si="212"/>
        <v>1.1316185999999999</v>
      </c>
      <c r="K229" s="8">
        <f t="shared" si="212"/>
        <v>1.3038689999999999</v>
      </c>
      <c r="L229" s="8">
        <f t="shared" si="212"/>
        <v>5.0294159999999997E-2</v>
      </c>
      <c r="M229" s="8">
        <f t="shared" si="212"/>
        <v>1.1316185999999999</v>
      </c>
      <c r="N229" s="8">
        <f t="shared" si="183"/>
        <v>8.5224636064140498</v>
      </c>
      <c r="O229" s="8">
        <f t="shared" si="188"/>
        <v>3.2612105508180278E-2</v>
      </c>
      <c r="P229" s="8">
        <f t="shared" si="188"/>
        <v>1.3038689999999999</v>
      </c>
      <c r="Q229" s="8">
        <f t="shared" si="184"/>
        <v>1.583967321996141</v>
      </c>
      <c r="R229" s="8">
        <f t="shared" si="189"/>
        <v>-5.0806106341427792E-4</v>
      </c>
      <c r="S229" s="8">
        <f t="shared" si="189"/>
        <v>5.0294159999999997E-2</v>
      </c>
      <c r="T229" s="8">
        <f t="shared" si="185"/>
        <v>6.0774079839897112E-2</v>
      </c>
      <c r="U229" s="8">
        <f t="shared" si="190"/>
        <v>1.4907007592356164E-3</v>
      </c>
      <c r="V229" s="8">
        <f t="shared" si="190"/>
        <v>1.9468679999999998</v>
      </c>
      <c r="W229" s="8">
        <f t="shared" si="190"/>
        <v>2.340462745204015</v>
      </c>
      <c r="X229" s="29">
        <f>'2.8 Fert x35 '!D33</f>
        <v>203.08</v>
      </c>
      <c r="Y229" s="71">
        <f t="shared" si="196"/>
        <v>0.29000000000002046</v>
      </c>
      <c r="Z229" s="29">
        <f>'2.8 Fert x35 '!F33*k</f>
        <v>2.9063999999999997</v>
      </c>
      <c r="AA229" s="29">
        <f>'2.8 Fert x35 '!G33*k</f>
        <v>2.0537999999999998</v>
      </c>
      <c r="AB229" s="29">
        <f>'2.8 Fert x35 '!H33*k</f>
        <v>0.17429999999999998</v>
      </c>
      <c r="AC229" s="29">
        <f>'2.8 Fert x35 '!I33/2</f>
        <v>0.255</v>
      </c>
      <c r="AD229" s="68">
        <f t="shared" si="197"/>
        <v>1.3340375999999998</v>
      </c>
      <c r="AE229" s="348">
        <f t="shared" si="191"/>
        <v>1.4925119999999998</v>
      </c>
      <c r="AF229" s="68">
        <f t="shared" si="198"/>
        <v>5.9290559999999999E-2</v>
      </c>
      <c r="AG229" s="36">
        <f t="shared" si="199"/>
        <v>1.3340375999999998</v>
      </c>
      <c r="AH229" s="33">
        <f t="shared" si="192"/>
        <v>10.294630401123227</v>
      </c>
      <c r="AI229" s="33">
        <f t="shared" si="200"/>
        <v>1.6121906747024184E-3</v>
      </c>
      <c r="AJ229" s="36">
        <f t="shared" si="201"/>
        <v>1.4925119999999998</v>
      </c>
      <c r="AK229" s="33">
        <f t="shared" si="193"/>
        <v>1.8112001830248645</v>
      </c>
      <c r="AL229" s="33">
        <f t="shared" si="202"/>
        <v>8.4275806176530299E-3</v>
      </c>
      <c r="AM229" s="60">
        <f t="shared" si="203"/>
        <v>5.9290559999999999E-2</v>
      </c>
      <c r="AN229" s="60">
        <f t="shared" si="204"/>
        <v>7.1672953581130683E-2</v>
      </c>
      <c r="AO229" s="60">
        <f t="shared" si="205"/>
        <v>1.6275578328244222E-3</v>
      </c>
      <c r="AP229" s="34">
        <f t="shared" si="194"/>
        <v>2.2635899999999993</v>
      </c>
      <c r="AQ229" s="34">
        <f t="shared" si="206"/>
        <v>2.5652573291251999</v>
      </c>
      <c r="AR229" s="10">
        <f t="shared" si="207"/>
        <v>1.7178996549797472</v>
      </c>
      <c r="AS229" s="10">
        <f t="shared" si="208"/>
        <v>1.8828988795778965</v>
      </c>
      <c r="AT229" s="10">
        <f t="shared" si="209"/>
        <v>0.16499922459814931</v>
      </c>
      <c r="AU229" s="10">
        <f t="shared" si="210"/>
        <v>52.619221483188404</v>
      </c>
    </row>
    <row r="230" spans="1:52" x14ac:dyDescent="0.25">
      <c r="A230" s="4">
        <v>150</v>
      </c>
      <c r="B230" s="18">
        <f t="shared" si="186"/>
        <v>2173</v>
      </c>
      <c r="C230" s="8">
        <f t="shared" si="182"/>
        <v>199.67</v>
      </c>
      <c r="D230" s="8">
        <f t="shared" si="195"/>
        <v>0.26999999999998181</v>
      </c>
      <c r="E230" s="8">
        <f t="shared" si="212"/>
        <v>2.4780000000000002</v>
      </c>
      <c r="F230" s="8">
        <f t="shared" si="212"/>
        <v>1.8648</v>
      </c>
      <c r="G230" s="8">
        <f t="shared" si="212"/>
        <v>0.15539999999999998</v>
      </c>
      <c r="H230" s="8">
        <f t="shared" si="212"/>
        <v>0.14000000000000001</v>
      </c>
      <c r="I230" s="8"/>
      <c r="J230" s="8">
        <f t="shared" si="212"/>
        <v>1.1374020000000002</v>
      </c>
      <c r="K230" s="8">
        <f t="shared" si="212"/>
        <v>1.315734</v>
      </c>
      <c r="L230" s="8">
        <f t="shared" si="212"/>
        <v>5.0551200000000004E-2</v>
      </c>
      <c r="M230" s="8">
        <f t="shared" si="212"/>
        <v>1.1374020000000002</v>
      </c>
      <c r="N230" s="8">
        <f t="shared" si="183"/>
        <v>8.5566374932344686</v>
      </c>
      <c r="O230" s="8">
        <f t="shared" si="188"/>
        <v>3.4173886820418886E-2</v>
      </c>
      <c r="P230" s="8">
        <f t="shared" si="188"/>
        <v>1.315734</v>
      </c>
      <c r="Q230" s="8">
        <f t="shared" si="184"/>
        <v>1.5957425086403418</v>
      </c>
      <c r="R230" s="8">
        <f t="shared" si="189"/>
        <v>1.1775186644200852E-2</v>
      </c>
      <c r="S230" s="8">
        <f t="shared" si="189"/>
        <v>5.0551200000000004E-2</v>
      </c>
      <c r="T230" s="8">
        <f t="shared" si="185"/>
        <v>6.1294640993790978E-2</v>
      </c>
      <c r="U230" s="8">
        <f t="shared" si="190"/>
        <v>5.2056115389386565E-4</v>
      </c>
      <c r="V230" s="8">
        <f t="shared" si="190"/>
        <v>1.9480440000000001</v>
      </c>
      <c r="W230" s="8">
        <f t="shared" si="190"/>
        <v>2.2645136346184955</v>
      </c>
      <c r="X230" s="29">
        <f>'2.8 Fert x35 '!D34</f>
        <v>203.36</v>
      </c>
      <c r="Y230" s="71">
        <f t="shared" si="196"/>
        <v>0.28000000000000114</v>
      </c>
      <c r="Z230" s="29">
        <f>'2.8 Fert x35 '!F34*k</f>
        <v>3.0701999999999998</v>
      </c>
      <c r="AA230" s="29">
        <f>'2.8 Fert x35 '!G34*k</f>
        <v>1.9613999999999998</v>
      </c>
      <c r="AB230" s="29">
        <f>'2.8 Fert x35 '!H34*k</f>
        <v>0.17219999999999999</v>
      </c>
      <c r="AC230" s="29">
        <f>'2.8 Fert x35 '!I34/2</f>
        <v>0.18</v>
      </c>
      <c r="AD230" s="68">
        <f t="shared" si="197"/>
        <v>1.4092218000000001</v>
      </c>
      <c r="AE230" s="348">
        <f t="shared" si="191"/>
        <v>1.4975309999999999</v>
      </c>
      <c r="AF230" s="68">
        <f t="shared" si="198"/>
        <v>6.2632080000000007E-2</v>
      </c>
      <c r="AG230" s="36">
        <f t="shared" si="199"/>
        <v>1.4092218000000001</v>
      </c>
      <c r="AH230" s="33">
        <f t="shared" si="192"/>
        <v>10.371218094623231</v>
      </c>
      <c r="AI230" s="33">
        <f t="shared" si="200"/>
        <v>7.658769350000405E-2</v>
      </c>
      <c r="AJ230" s="36">
        <f t="shared" si="201"/>
        <v>1.4975309999999999</v>
      </c>
      <c r="AK230" s="33">
        <f t="shared" si="193"/>
        <v>1.8177089828757995</v>
      </c>
      <c r="AL230" s="33">
        <f t="shared" si="202"/>
        <v>6.5087998509349987E-3</v>
      </c>
      <c r="AM230" s="60">
        <f t="shared" si="203"/>
        <v>6.2632080000000007E-2</v>
      </c>
      <c r="AN230" s="60">
        <f t="shared" si="204"/>
        <v>7.5302187876221546E-2</v>
      </c>
      <c r="AO230" s="60">
        <f t="shared" si="205"/>
        <v>3.6292342950908635E-3</v>
      </c>
      <c r="AP230" s="34">
        <f t="shared" si="194"/>
        <v>2.2611959999999995</v>
      </c>
      <c r="AQ230" s="34">
        <f t="shared" si="206"/>
        <v>2.6279217276460307</v>
      </c>
      <c r="AR230" s="10">
        <f t="shared" si="207"/>
        <v>1.6621530078099755</v>
      </c>
      <c r="AS230" s="10">
        <f t="shared" si="208"/>
        <v>1.9288945480921864</v>
      </c>
      <c r="AT230" s="10">
        <f t="shared" si="209"/>
        <v>0.26674154028221086</v>
      </c>
      <c r="AU230" s="10">
        <f t="shared" si="210"/>
        <v>53.952929184599462</v>
      </c>
    </row>
    <row r="231" spans="1:52" x14ac:dyDescent="0.25">
      <c r="L231" s="1"/>
    </row>
    <row r="232" spans="1:52" x14ac:dyDescent="0.25">
      <c r="L232" s="1"/>
    </row>
    <row r="233" spans="1:52" ht="18.75" x14ac:dyDescent="0.3">
      <c r="C233" s="361" t="s">
        <v>19</v>
      </c>
      <c r="D233" s="361"/>
      <c r="E233" s="361"/>
      <c r="F233" s="361"/>
      <c r="G233" s="361"/>
      <c r="H233" s="361"/>
      <c r="I233" s="361"/>
      <c r="J233" s="361"/>
      <c r="K233" s="361"/>
      <c r="L233" s="361"/>
      <c r="M233" s="361"/>
      <c r="N233" s="361"/>
      <c r="O233" s="361"/>
      <c r="P233" s="361"/>
      <c r="Q233" s="361"/>
      <c r="R233" s="361"/>
      <c r="S233" s="361"/>
      <c r="T233" s="361"/>
      <c r="U233" s="361"/>
      <c r="V233" s="361"/>
      <c r="W233" s="361"/>
      <c r="X233" s="362" t="s">
        <v>265</v>
      </c>
      <c r="Y233" s="362"/>
      <c r="Z233" s="362"/>
      <c r="AA233" s="362"/>
      <c r="AB233" s="362"/>
      <c r="AC233" s="362"/>
      <c r="AD233" s="362"/>
      <c r="AE233" s="362"/>
      <c r="AF233" s="362"/>
      <c r="AG233" s="362"/>
      <c r="AH233" s="362"/>
      <c r="AI233" s="362"/>
      <c r="AJ233" s="362"/>
      <c r="AK233" s="362"/>
      <c r="AL233" s="362"/>
      <c r="AM233" s="362"/>
      <c r="AN233" s="362"/>
      <c r="AO233" s="362"/>
      <c r="AP233" s="362"/>
      <c r="AQ233" s="362"/>
      <c r="AR233" s="37"/>
      <c r="AS233" s="37"/>
      <c r="AT233" s="37"/>
      <c r="AU233" s="38"/>
      <c r="AV233" s="38"/>
      <c r="AW233" s="38"/>
      <c r="AX233" s="38"/>
      <c r="AY233" s="38"/>
      <c r="AZ233" s="38"/>
    </row>
    <row r="234" spans="1:52" ht="135" x14ac:dyDescent="0.25">
      <c r="A234" s="13" t="s">
        <v>4</v>
      </c>
      <c r="B234" s="14" t="s">
        <v>0</v>
      </c>
      <c r="C234" s="58" t="s">
        <v>7</v>
      </c>
      <c r="D234" s="5" t="s">
        <v>6</v>
      </c>
      <c r="E234" s="21" t="s">
        <v>41</v>
      </c>
      <c r="F234" s="58" t="s">
        <v>42</v>
      </c>
      <c r="G234" s="58" t="s">
        <v>43</v>
      </c>
      <c r="H234" s="58"/>
      <c r="I234" s="58"/>
      <c r="J234" s="58" t="s">
        <v>39</v>
      </c>
      <c r="K234" s="58" t="s">
        <v>40</v>
      </c>
      <c r="L234" s="58" t="s">
        <v>44</v>
      </c>
      <c r="M234" s="58" t="s">
        <v>36</v>
      </c>
      <c r="N234" s="15" t="s">
        <v>8</v>
      </c>
      <c r="O234" s="5" t="s">
        <v>11</v>
      </c>
      <c r="P234" s="5" t="s">
        <v>38</v>
      </c>
      <c r="Q234" s="15" t="s">
        <v>33</v>
      </c>
      <c r="R234" s="5" t="s">
        <v>34</v>
      </c>
      <c r="S234" s="58" t="s">
        <v>45</v>
      </c>
      <c r="T234" s="15" t="s">
        <v>46</v>
      </c>
      <c r="U234" s="5" t="s">
        <v>32</v>
      </c>
      <c r="V234" s="5" t="s">
        <v>24</v>
      </c>
      <c r="W234" s="5" t="s">
        <v>1</v>
      </c>
      <c r="X234" s="26" t="s">
        <v>5</v>
      </c>
      <c r="Y234" s="26" t="s">
        <v>6</v>
      </c>
      <c r="Z234" s="27" t="s">
        <v>41</v>
      </c>
      <c r="AA234" s="59" t="s">
        <v>42</v>
      </c>
      <c r="AB234" s="59" t="s">
        <v>43</v>
      </c>
      <c r="AC234" s="59" t="s">
        <v>408</v>
      </c>
      <c r="AD234" s="59" t="s">
        <v>39</v>
      </c>
      <c r="AE234" s="59" t="s">
        <v>40</v>
      </c>
      <c r="AF234" s="59" t="s">
        <v>44</v>
      </c>
      <c r="AG234" s="67" t="s">
        <v>36</v>
      </c>
      <c r="AH234" s="26" t="s">
        <v>8</v>
      </c>
      <c r="AI234" s="28" t="s">
        <v>11</v>
      </c>
      <c r="AJ234" s="28" t="s">
        <v>38</v>
      </c>
      <c r="AK234" s="26" t="s">
        <v>33</v>
      </c>
      <c r="AL234" s="28" t="s">
        <v>34</v>
      </c>
      <c r="AM234" s="28" t="s">
        <v>47</v>
      </c>
      <c r="AN234" s="26" t="s">
        <v>46</v>
      </c>
      <c r="AO234" s="28" t="s">
        <v>32</v>
      </c>
      <c r="AP234" s="28" t="s">
        <v>24</v>
      </c>
      <c r="AQ234" s="26" t="s">
        <v>1</v>
      </c>
      <c r="AR234" s="6" t="str">
        <f>"Climate benefit " &amp;C233 &amp; " ton CO2/ha"</f>
        <v>Climate benefit BAU 95% ton CO2/ha</v>
      </c>
      <c r="AS234" s="6" t="str">
        <f>"Climate benefit "&amp;AU233 &amp; " ton CO2/ha"</f>
        <v>Climate benefit  ton CO2/ha</v>
      </c>
      <c r="AT234" s="6" t="str">
        <f>"Diff "&amp;C233&amp;" and "&amp;AU233 &amp; " ton CO2/ha/year"</f>
        <v>Diff BAU 95% and  ton CO2/ha/year</v>
      </c>
      <c r="AU234" s="16" t="s">
        <v>12</v>
      </c>
      <c r="AV234" s="16"/>
      <c r="AW234" s="16"/>
      <c r="AX234" s="6"/>
    </row>
    <row r="235" spans="1:52" x14ac:dyDescent="0.25">
      <c r="A235" s="4">
        <v>0</v>
      </c>
      <c r="B235" s="4">
        <v>2023</v>
      </c>
      <c r="C235" s="39">
        <f t="shared" ref="C235:C265" si="213">C24</f>
        <v>187.18</v>
      </c>
      <c r="D235" s="17"/>
      <c r="E235" s="17"/>
      <c r="F235" s="17"/>
      <c r="G235" s="17"/>
      <c r="H235" s="17"/>
      <c r="I235" s="17"/>
      <c r="J235" s="17"/>
      <c r="K235" s="17"/>
      <c r="L235" s="17"/>
      <c r="M235" s="17"/>
      <c r="N235" s="66">
        <f t="shared" ref="N235:N265" si="214">N24</f>
        <v>15</v>
      </c>
      <c r="O235" s="8"/>
      <c r="P235" s="8"/>
      <c r="Q235" s="66">
        <f t="shared" ref="Q235:Q265" si="215">Q24</f>
        <v>1.5</v>
      </c>
      <c r="R235" s="8"/>
      <c r="S235" s="8"/>
      <c r="T235" s="66">
        <f t="shared" ref="T235:T265" si="216">T24</f>
        <v>0.05</v>
      </c>
      <c r="U235" s="8"/>
      <c r="V235" s="9"/>
      <c r="W235" s="9"/>
      <c r="X235" s="29">
        <f>'2.3 Set aside x2'!D4</f>
        <v>187.41</v>
      </c>
      <c r="Y235" s="29"/>
      <c r="Z235" s="29"/>
      <c r="AA235" s="29"/>
      <c r="AB235" s="29"/>
      <c r="AC235" s="29"/>
      <c r="AD235" s="31"/>
      <c r="AE235" s="31"/>
      <c r="AF235" s="31"/>
      <c r="AG235" s="31"/>
      <c r="AH235" s="32">
        <f>AH24</f>
        <v>15</v>
      </c>
      <c r="AI235" s="33"/>
      <c r="AJ235" s="33"/>
      <c r="AK235" s="32">
        <f>AK24</f>
        <v>1.5</v>
      </c>
      <c r="AL235" s="33"/>
      <c r="AM235" s="33"/>
      <c r="AN235" s="32">
        <f>AN24</f>
        <v>0.05</v>
      </c>
      <c r="AO235" s="33"/>
      <c r="AP235" s="34"/>
      <c r="AQ235" s="34"/>
      <c r="AT235">
        <v>0</v>
      </c>
      <c r="AU235">
        <v>0</v>
      </c>
    </row>
    <row r="236" spans="1:52" x14ac:dyDescent="0.25">
      <c r="A236" s="4">
        <v>5</v>
      </c>
      <c r="B236" s="18">
        <f t="shared" ref="B236:B265" si="217">B235+5</f>
        <v>2028</v>
      </c>
      <c r="C236" s="39">
        <f t="shared" si="213"/>
        <v>187.12</v>
      </c>
      <c r="D236" s="22">
        <f>C236-C235</f>
        <v>-6.0000000000002274E-2</v>
      </c>
      <c r="E236" s="64">
        <f t="shared" ref="E236:M245" si="218">E25</f>
        <v>2.4842999999999997</v>
      </c>
      <c r="F236" s="64">
        <f t="shared" si="218"/>
        <v>1.6463999999999999</v>
      </c>
      <c r="G236" s="64">
        <f t="shared" si="218"/>
        <v>0.14280000000000001</v>
      </c>
      <c r="H236" s="64">
        <f t="shared" si="218"/>
        <v>0.13500000000000001</v>
      </c>
      <c r="I236" s="64"/>
      <c r="J236" s="64">
        <f t="shared" si="218"/>
        <v>1.1402937</v>
      </c>
      <c r="K236" s="64">
        <f t="shared" si="218"/>
        <v>1.2342854999999999</v>
      </c>
      <c r="L236" s="64">
        <f t="shared" si="218"/>
        <v>5.0679719999999998E-2</v>
      </c>
      <c r="M236" s="64">
        <f t="shared" si="218"/>
        <v>1.1402937</v>
      </c>
      <c r="N236" s="64">
        <f t="shared" si="214"/>
        <v>14.198552149441863</v>
      </c>
      <c r="O236" s="64">
        <f t="shared" ref="O236:P265" si="219">O25</f>
        <v>-0.80144785055813728</v>
      </c>
      <c r="P236" s="64">
        <f t="shared" si="219"/>
        <v>1.2342854999999999</v>
      </c>
      <c r="Q236" s="64">
        <f t="shared" si="215"/>
        <v>1.4994505429449552</v>
      </c>
      <c r="R236" s="64">
        <f t="shared" ref="R236:S265" si="220">R25</f>
        <v>-5.49457055044833E-4</v>
      </c>
      <c r="S236" s="64">
        <f t="shared" si="220"/>
        <v>5.0679719999999998E-2</v>
      </c>
      <c r="T236" s="64">
        <f t="shared" si="216"/>
        <v>5.9518554764831845E-2</v>
      </c>
      <c r="U236" s="64">
        <f t="shared" ref="U236:W265" si="221">U25</f>
        <v>9.5185547648318422E-3</v>
      </c>
      <c r="V236" s="64">
        <f t="shared" si="221"/>
        <v>1.8515699999999995</v>
      </c>
      <c r="W236" s="64">
        <f t="shared" si="221"/>
        <v>0.99909124715164688</v>
      </c>
      <c r="X236" s="29">
        <f>'2.3 Set aside x2'!D5</f>
        <v>187.56</v>
      </c>
      <c r="Y236" s="35">
        <f>X236-X235</f>
        <v>0.15000000000000568</v>
      </c>
      <c r="Z236" s="68">
        <f>'2.3 Set aside x2'!F5*k</f>
        <v>1.5645</v>
      </c>
      <c r="AA236" s="68">
        <f>'2.3 Set aside x2'!G5*k</f>
        <v>1.4300999999999999</v>
      </c>
      <c r="AB236" s="68">
        <f>'2.3 Set aside x2'!H5*k</f>
        <v>0.1113</v>
      </c>
      <c r="AC236" s="68">
        <f>'2.3 Set aside x2'!I5/2</f>
        <v>0.12</v>
      </c>
      <c r="AD236" s="68">
        <f t="shared" ref="AD236:AD265" si="222">p*Z236</f>
        <v>0.71810550000000006</v>
      </c>
      <c r="AE236" s="348">
        <f t="shared" ref="AE236:AE265" si="223">AA236*paperpulp+Z236*(ppaperboard+papertimb)</f>
        <v>0.92674049999999997</v>
      </c>
      <c r="AF236" s="68">
        <f>Z236*pboard</f>
        <v>3.1915800000000001E-2</v>
      </c>
      <c r="AG236" s="36">
        <f>AD236</f>
        <v>0.71810550000000006</v>
      </c>
      <c r="AH236" s="33">
        <f t="shared" ref="AH236:AH265" si="224">AH235*EXP(-qsawn*5)+AG236</f>
        <v>13.776363949441862</v>
      </c>
      <c r="AI236" s="33">
        <f>AH236-AH235</f>
        <v>-1.2236360505581381</v>
      </c>
      <c r="AJ236" s="36">
        <f>AE236</f>
        <v>0.92674049999999997</v>
      </c>
      <c r="AK236" s="33">
        <f t="shared" ref="AK236:AK265" si="225">AK235*EXP(-qpap*5)+AJ236</f>
        <v>1.1919055429449554</v>
      </c>
      <c r="AL236" s="33">
        <f>AK236-AK235</f>
        <v>-0.30809445705504457</v>
      </c>
      <c r="AM236" s="60">
        <f>AF236</f>
        <v>3.1915800000000001E-2</v>
      </c>
      <c r="AN236" s="60">
        <f>AN235*EXP(-qpap*5)+AM236</f>
        <v>4.0754634764831849E-2</v>
      </c>
      <c r="AO236" s="60">
        <f>AN236-AN235</f>
        <v>-9.2453652351681542E-3</v>
      </c>
      <c r="AP236" s="34">
        <f t="shared" ref="AP236:AP265" si="226">(AA236+Z236+AB236+AC236)*SFtot</f>
        <v>1.354878</v>
      </c>
      <c r="AQ236" s="34">
        <f>Y236+AP236+AL236+AO236+AI236</f>
        <v>-3.6097872848344981E-2</v>
      </c>
      <c r="AR236" s="10">
        <f t="shared" ref="AR236:AR265" si="227">W236*3.67/5</f>
        <v>0.73333297540930875</v>
      </c>
      <c r="AS236" s="10">
        <f>AQ236*3.67/5</f>
        <v>-2.6495838670685216E-2</v>
      </c>
      <c r="AT236" s="10">
        <f>(AS236-AR236)</f>
        <v>-0.75982881407999392</v>
      </c>
      <c r="AU236" s="10">
        <f>SUM(AT$235:AT236)*5</f>
        <v>-3.7991440703999695</v>
      </c>
      <c r="AV236" s="10"/>
      <c r="AW236" s="10"/>
      <c r="AX236" s="10"/>
      <c r="AZ236" s="10"/>
    </row>
    <row r="237" spans="1:52" x14ac:dyDescent="0.25">
      <c r="A237" s="4">
        <v>10</v>
      </c>
      <c r="B237" s="18">
        <f t="shared" si="217"/>
        <v>2033</v>
      </c>
      <c r="C237" s="39">
        <f t="shared" si="213"/>
        <v>187.21</v>
      </c>
      <c r="D237" s="22">
        <f t="shared" ref="D237:D265" si="228">C237-C236</f>
        <v>9.0000000000003411E-2</v>
      </c>
      <c r="E237" s="64">
        <f t="shared" si="218"/>
        <v>2.3519999999999999</v>
      </c>
      <c r="F237" s="64">
        <f t="shared" si="218"/>
        <v>1.7094</v>
      </c>
      <c r="G237" s="64">
        <f t="shared" si="218"/>
        <v>0.14280000000000001</v>
      </c>
      <c r="H237" s="64">
        <f t="shared" si="218"/>
        <v>0.16</v>
      </c>
      <c r="I237" s="64"/>
      <c r="J237" s="64">
        <f t="shared" si="218"/>
        <v>1.0795680000000001</v>
      </c>
      <c r="K237" s="64">
        <f t="shared" si="218"/>
        <v>1.2258119999999999</v>
      </c>
      <c r="L237" s="64">
        <f t="shared" si="218"/>
        <v>4.7980800000000004E-2</v>
      </c>
      <c r="M237" s="64">
        <f t="shared" si="218"/>
        <v>1.0795680000000001</v>
      </c>
      <c r="N237" s="64">
        <f t="shared" si="214"/>
        <v>13.440125571686007</v>
      </c>
      <c r="O237" s="64">
        <f t="shared" si="219"/>
        <v>-0.75842657775585565</v>
      </c>
      <c r="P237" s="64">
        <f t="shared" si="219"/>
        <v>1.2258119999999999</v>
      </c>
      <c r="Q237" s="64">
        <f t="shared" si="215"/>
        <v>1.4908799117425571</v>
      </c>
      <c r="R237" s="64">
        <f t="shared" si="220"/>
        <v>-8.5706312023980935E-3</v>
      </c>
      <c r="S237" s="64">
        <f t="shared" si="220"/>
        <v>4.7980800000000004E-2</v>
      </c>
      <c r="T237" s="64">
        <f t="shared" si="216"/>
        <v>5.8502293420158877E-2</v>
      </c>
      <c r="U237" s="64">
        <f t="shared" si="221"/>
        <v>-1.0162613446729682E-3</v>
      </c>
      <c r="V237" s="64">
        <f t="shared" si="221"/>
        <v>1.832964</v>
      </c>
      <c r="W237" s="64">
        <f t="shared" si="221"/>
        <v>1.1549505296970768</v>
      </c>
      <c r="X237" s="29">
        <f>'2.3 Set aside x2'!D6</f>
        <v>189.01</v>
      </c>
      <c r="Y237" s="35">
        <f t="shared" ref="Y237:Y265" si="229">X237-X236</f>
        <v>1.4499999999999886</v>
      </c>
      <c r="Z237" s="68">
        <f>'2.3 Set aside x2'!F6*k</f>
        <v>1.5329999999999999</v>
      </c>
      <c r="AA237" s="68">
        <f>'2.3 Set aside x2'!G6*k</f>
        <v>1.4300999999999999</v>
      </c>
      <c r="AB237" s="68">
        <f>'2.3 Set aside x2'!H6*k</f>
        <v>0.10920000000000001</v>
      </c>
      <c r="AC237" s="68">
        <f>'2.3 Set aside x2'!I6/2</f>
        <v>0.14000000000000001</v>
      </c>
      <c r="AD237" s="68">
        <f t="shared" si="222"/>
        <v>0.70364700000000002</v>
      </c>
      <c r="AE237" s="348">
        <f t="shared" si="223"/>
        <v>0.91902299999999992</v>
      </c>
      <c r="AF237" s="68">
        <f t="shared" ref="AF237:AF265" si="230">Z237*pboard</f>
        <v>3.1273200000000001E-2</v>
      </c>
      <c r="AG237" s="36">
        <f t="shared" ref="AG237:AG265" si="231">AD237</f>
        <v>0.70364700000000002</v>
      </c>
      <c r="AH237" s="33">
        <f t="shared" si="224"/>
        <v>12.69666839635903</v>
      </c>
      <c r="AI237" s="33">
        <f t="shared" ref="AI237:AI265" si="232">AH237-AH236</f>
        <v>-1.079695553082832</v>
      </c>
      <c r="AJ237" s="36">
        <f t="shared" ref="AJ237:AJ265" si="233">AE237</f>
        <v>0.91902299999999992</v>
      </c>
      <c r="AK237" s="33">
        <f t="shared" si="225"/>
        <v>1.129724122987553</v>
      </c>
      <c r="AL237" s="33">
        <f t="shared" ref="AL237:AL265" si="234">AK237-AK236</f>
        <v>-6.2181419957402451E-2</v>
      </c>
      <c r="AM237" s="60">
        <f t="shared" ref="AM237:AM265" si="235">AF237</f>
        <v>3.1273200000000001E-2</v>
      </c>
      <c r="AN237" s="60">
        <f t="shared" ref="AN237:AN265" si="236">AN236*EXP(-qpap*5)+AM237</f>
        <v>3.8477669651748404E-2</v>
      </c>
      <c r="AO237" s="60">
        <f t="shared" ref="AO237:AO265" si="237">AN237-AN236</f>
        <v>-2.2769651130834442E-3</v>
      </c>
      <c r="AP237" s="34">
        <f t="shared" si="226"/>
        <v>1.3491659999999999</v>
      </c>
      <c r="AQ237" s="34">
        <f t="shared" ref="AQ237:AQ265" si="238">Y237+AP237+AL237+AO237+AI237</f>
        <v>1.6550120618466706</v>
      </c>
      <c r="AR237" s="10">
        <f t="shared" si="227"/>
        <v>0.84773368879765432</v>
      </c>
      <c r="AS237" s="10">
        <f t="shared" ref="AS237:AS265" si="239">AQ237*3.67/5</f>
        <v>1.2147788533954562</v>
      </c>
      <c r="AT237" s="10">
        <f t="shared" ref="AT237:AT265" si="240">(AS237-AR237)</f>
        <v>0.3670451645978019</v>
      </c>
      <c r="AU237" s="10">
        <f>SUM(AT$235:AT237)*5</f>
        <v>-1.9639182474109602</v>
      </c>
      <c r="AV237" s="10"/>
      <c r="AW237" s="10"/>
      <c r="AX237" s="10"/>
      <c r="AZ237" s="10"/>
    </row>
    <row r="238" spans="1:52" x14ac:dyDescent="0.25">
      <c r="A238" s="4">
        <v>15</v>
      </c>
      <c r="B238" s="18">
        <f t="shared" si="217"/>
        <v>2038</v>
      </c>
      <c r="C238" s="39">
        <f t="shared" si="213"/>
        <v>187.3</v>
      </c>
      <c r="D238" s="22">
        <f t="shared" si="228"/>
        <v>9.0000000000003411E-2</v>
      </c>
      <c r="E238" s="64">
        <f t="shared" si="218"/>
        <v>2.1923999999999997</v>
      </c>
      <c r="F238" s="64">
        <f t="shared" si="218"/>
        <v>1.6862999999999999</v>
      </c>
      <c r="G238" s="64">
        <f t="shared" si="218"/>
        <v>0.1386</v>
      </c>
      <c r="H238" s="64">
        <f t="shared" si="218"/>
        <v>0.12</v>
      </c>
      <c r="I238" s="64"/>
      <c r="J238" s="64">
        <f t="shared" si="218"/>
        <v>1.0063115999999999</v>
      </c>
      <c r="K238" s="64">
        <f t="shared" si="218"/>
        <v>1.1779319999999998</v>
      </c>
      <c r="L238" s="64">
        <f t="shared" si="218"/>
        <v>4.4724959999999994E-2</v>
      </c>
      <c r="M238" s="64">
        <f t="shared" si="218"/>
        <v>1.0063115999999999</v>
      </c>
      <c r="N238" s="64">
        <f t="shared" si="214"/>
        <v>12.706620487201896</v>
      </c>
      <c r="O238" s="64">
        <f t="shared" si="219"/>
        <v>-0.73350508448411134</v>
      </c>
      <c r="P238" s="64">
        <f t="shared" si="219"/>
        <v>1.1779319999999998</v>
      </c>
      <c r="Q238" s="64">
        <f t="shared" si="215"/>
        <v>1.4414848238819906</v>
      </c>
      <c r="R238" s="64">
        <f t="shared" si="220"/>
        <v>-4.9395087860566456E-2</v>
      </c>
      <c r="S238" s="64">
        <f t="shared" si="220"/>
        <v>4.4724959999999994E-2</v>
      </c>
      <c r="T238" s="64">
        <f t="shared" si="216"/>
        <v>5.5066802098089868E-2</v>
      </c>
      <c r="U238" s="64">
        <f t="shared" si="221"/>
        <v>-3.4354913220690092E-3</v>
      </c>
      <c r="V238" s="64">
        <f t="shared" si="221"/>
        <v>1.7376659999999999</v>
      </c>
      <c r="W238" s="64">
        <f t="shared" si="221"/>
        <v>1.0413303363332564</v>
      </c>
      <c r="X238" s="29">
        <f>'2.3 Set aside x2'!D7</f>
        <v>190.59</v>
      </c>
      <c r="Y238" s="35">
        <f t="shared" si="229"/>
        <v>1.5800000000000125</v>
      </c>
      <c r="Z238" s="68">
        <f>'2.3 Set aside x2'!F7*k</f>
        <v>1.6988999999999999</v>
      </c>
      <c r="AA238" s="68">
        <f>'2.3 Set aside x2'!G7*k</f>
        <v>1.4742</v>
      </c>
      <c r="AB238" s="68">
        <f>'2.3 Set aside x2'!H7*k</f>
        <v>0.11550000000000001</v>
      </c>
      <c r="AC238" s="68">
        <f>'2.3 Set aside x2'!I7/2</f>
        <v>0.08</v>
      </c>
      <c r="AD238" s="68">
        <f t="shared" si="222"/>
        <v>0.77979509999999996</v>
      </c>
      <c r="AE238" s="348">
        <f t="shared" si="223"/>
        <v>0.97642649999999998</v>
      </c>
      <c r="AF238" s="68">
        <f t="shared" si="230"/>
        <v>3.4657559999999997E-2</v>
      </c>
      <c r="AG238" s="36">
        <f t="shared" si="231"/>
        <v>0.77979509999999996</v>
      </c>
      <c r="AH238" s="33">
        <f t="shared" si="224"/>
        <v>11.832886924434449</v>
      </c>
      <c r="AI238" s="33">
        <f t="shared" si="232"/>
        <v>-0.86378147192458066</v>
      </c>
      <c r="AJ238" s="36">
        <f t="shared" si="233"/>
        <v>0.97642649999999998</v>
      </c>
      <c r="AK238" s="33">
        <f t="shared" si="225"/>
        <v>1.176135397058631</v>
      </c>
      <c r="AL238" s="33">
        <f t="shared" si="234"/>
        <v>4.6411274071078035E-2</v>
      </c>
      <c r="AM238" s="60">
        <f t="shared" si="235"/>
        <v>3.4657559999999997E-2</v>
      </c>
      <c r="AN238" s="60">
        <f t="shared" si="236"/>
        <v>4.1459515283751774E-2</v>
      </c>
      <c r="AO238" s="60">
        <f t="shared" si="237"/>
        <v>2.9818456320033701E-3</v>
      </c>
      <c r="AP238" s="34">
        <f t="shared" si="226"/>
        <v>1.414812</v>
      </c>
      <c r="AQ238" s="34">
        <f t="shared" si="238"/>
        <v>2.1804236477785133</v>
      </c>
      <c r="AR238" s="10">
        <f t="shared" si="227"/>
        <v>0.76433646686861023</v>
      </c>
      <c r="AS238" s="10">
        <f t="shared" si="239"/>
        <v>1.6004309574694286</v>
      </c>
      <c r="AT238" s="10">
        <f t="shared" si="240"/>
        <v>0.83609449060081842</v>
      </c>
      <c r="AU238" s="10">
        <f>SUM(AT$235:AT238)*5</f>
        <v>2.2165542055931322</v>
      </c>
      <c r="AV238" s="10"/>
      <c r="AW238" s="10"/>
      <c r="AX238" s="10"/>
      <c r="AZ238" s="10"/>
    </row>
    <row r="239" spans="1:52" x14ac:dyDescent="0.25">
      <c r="A239" s="4">
        <v>20</v>
      </c>
      <c r="B239" s="18">
        <f t="shared" si="217"/>
        <v>2043</v>
      </c>
      <c r="C239" s="39">
        <f t="shared" si="213"/>
        <v>187.56</v>
      </c>
      <c r="D239" s="22">
        <f t="shared" si="228"/>
        <v>0.25999999999999091</v>
      </c>
      <c r="E239" s="64">
        <f t="shared" si="218"/>
        <v>2.0055000000000001</v>
      </c>
      <c r="F239" s="64">
        <f t="shared" si="218"/>
        <v>1.8837000000000002</v>
      </c>
      <c r="G239" s="64">
        <f t="shared" si="218"/>
        <v>0.14489999999999997</v>
      </c>
      <c r="H239" s="64">
        <f t="shared" si="218"/>
        <v>0.13500000000000001</v>
      </c>
      <c r="I239" s="64"/>
      <c r="J239" s="64">
        <f t="shared" si="218"/>
        <v>0.92052450000000008</v>
      </c>
      <c r="K239" s="64">
        <f t="shared" si="218"/>
        <v>1.2071535</v>
      </c>
      <c r="L239" s="64">
        <f t="shared" si="218"/>
        <v>4.0912200000000003E-2</v>
      </c>
      <c r="M239" s="64">
        <f t="shared" si="218"/>
        <v>0.92052450000000008</v>
      </c>
      <c r="N239" s="64">
        <f t="shared" si="214"/>
        <v>11.982280122723683</v>
      </c>
      <c r="O239" s="64">
        <f t="shared" si="219"/>
        <v>-0.72434036447821271</v>
      </c>
      <c r="P239" s="64">
        <f t="shared" si="219"/>
        <v>1.2071535</v>
      </c>
      <c r="Q239" s="64">
        <f t="shared" si="215"/>
        <v>1.461974423486113</v>
      </c>
      <c r="R239" s="64">
        <f t="shared" si="220"/>
        <v>2.0489599604122333E-2</v>
      </c>
      <c r="S239" s="64">
        <f t="shared" si="220"/>
        <v>4.0912200000000003E-2</v>
      </c>
      <c r="T239" s="64">
        <f t="shared" si="216"/>
        <v>5.064672729545424E-2</v>
      </c>
      <c r="U239" s="64">
        <f t="shared" si="221"/>
        <v>-4.4200748026356276E-3</v>
      </c>
      <c r="V239" s="64">
        <f t="shared" si="221"/>
        <v>1.7510220000000001</v>
      </c>
      <c r="W239" s="64">
        <f t="shared" si="221"/>
        <v>1.3027511603232647</v>
      </c>
      <c r="X239" s="29">
        <f>'2.3 Set aside x2'!D8</f>
        <v>192.21</v>
      </c>
      <c r="Y239" s="35">
        <f t="shared" si="229"/>
        <v>1.6200000000000045</v>
      </c>
      <c r="Z239" s="68">
        <f>'2.3 Set aside x2'!F8*k</f>
        <v>1.5981000000000001</v>
      </c>
      <c r="AA239" s="68">
        <f>'2.3 Set aside x2'!G8*k</f>
        <v>1.6358999999999999</v>
      </c>
      <c r="AB239" s="68">
        <f>'2.3 Set aside x2'!H8*k</f>
        <v>0.12179999999999999</v>
      </c>
      <c r="AC239" s="68">
        <f>'2.3 Set aside x2'!I8/2</f>
        <v>7.0000000000000007E-2</v>
      </c>
      <c r="AD239" s="68">
        <f t="shared" si="222"/>
        <v>0.73352790000000001</v>
      </c>
      <c r="AE239" s="348">
        <f t="shared" si="223"/>
        <v>1.0131765000000001</v>
      </c>
      <c r="AF239" s="68">
        <f t="shared" si="230"/>
        <v>3.2601240000000004E-2</v>
      </c>
      <c r="AG239" s="36">
        <f t="shared" si="231"/>
        <v>0.73352790000000001</v>
      </c>
      <c r="AH239" s="33">
        <f t="shared" si="224"/>
        <v>11.034654277485751</v>
      </c>
      <c r="AI239" s="33">
        <f t="shared" si="232"/>
        <v>-0.79823264694869778</v>
      </c>
      <c r="AJ239" s="36">
        <f t="shared" si="233"/>
        <v>1.0131765000000001</v>
      </c>
      <c r="AK239" s="33">
        <f t="shared" si="225"/>
        <v>1.2210898287134229</v>
      </c>
      <c r="AL239" s="33">
        <f t="shared" si="234"/>
        <v>4.4954431654791849E-2</v>
      </c>
      <c r="AM239" s="60">
        <f t="shared" si="235"/>
        <v>3.2601240000000004E-2</v>
      </c>
      <c r="AN239" s="60">
        <f t="shared" si="236"/>
        <v>3.9930316100462049E-2</v>
      </c>
      <c r="AO239" s="60">
        <f t="shared" si="237"/>
        <v>-1.5291991832897256E-3</v>
      </c>
      <c r="AP239" s="34">
        <f t="shared" si="226"/>
        <v>1.4388359999999998</v>
      </c>
      <c r="AQ239" s="34">
        <f t="shared" si="238"/>
        <v>2.3040285855228091</v>
      </c>
      <c r="AR239" s="10">
        <f t="shared" si="227"/>
        <v>0.95621935167727623</v>
      </c>
      <c r="AS239" s="10">
        <f t="shared" si="239"/>
        <v>1.691156981773742</v>
      </c>
      <c r="AT239" s="10">
        <f t="shared" si="240"/>
        <v>0.73493763009646573</v>
      </c>
      <c r="AU239" s="10">
        <f>SUM(AT$235:AT239)*5</f>
        <v>5.8912423560754608</v>
      </c>
      <c r="AV239" s="10"/>
      <c r="AW239" s="10"/>
      <c r="AX239" s="10"/>
      <c r="AZ239" s="10"/>
    </row>
    <row r="240" spans="1:52" x14ac:dyDescent="0.25">
      <c r="A240" s="4">
        <v>25</v>
      </c>
      <c r="B240" s="18">
        <f t="shared" si="217"/>
        <v>2048</v>
      </c>
      <c r="C240" s="39">
        <f t="shared" si="213"/>
        <v>188.29</v>
      </c>
      <c r="D240" s="22">
        <f t="shared" si="228"/>
        <v>0.72999999999998977</v>
      </c>
      <c r="E240" s="64">
        <f t="shared" si="218"/>
        <v>2.0705999999999998</v>
      </c>
      <c r="F240" s="64">
        <f t="shared" si="218"/>
        <v>1.9047000000000001</v>
      </c>
      <c r="G240" s="64">
        <f t="shared" si="218"/>
        <v>0.14699999999999999</v>
      </c>
      <c r="H240" s="64">
        <f t="shared" si="218"/>
        <v>0.155</v>
      </c>
      <c r="I240" s="64"/>
      <c r="J240" s="64">
        <f t="shared" si="218"/>
        <v>0.95040539999999996</v>
      </c>
      <c r="K240" s="64">
        <f t="shared" si="218"/>
        <v>1.2310829999999999</v>
      </c>
      <c r="L240" s="64">
        <f t="shared" si="218"/>
        <v>4.2240239999999998E-2</v>
      </c>
      <c r="M240" s="64">
        <f t="shared" si="218"/>
        <v>0.95040539999999996</v>
      </c>
      <c r="N240" s="64">
        <f t="shared" si="214"/>
        <v>11.381586110409053</v>
      </c>
      <c r="O240" s="64">
        <f t="shared" si="219"/>
        <v>-0.60069401231463004</v>
      </c>
      <c r="P240" s="64">
        <f t="shared" si="219"/>
        <v>1.2310829999999999</v>
      </c>
      <c r="Q240" s="64">
        <f t="shared" si="215"/>
        <v>1.4895260071920808</v>
      </c>
      <c r="R240" s="64">
        <f t="shared" si="220"/>
        <v>2.7551583705967886E-2</v>
      </c>
      <c r="S240" s="64">
        <f t="shared" si="220"/>
        <v>4.2240239999999998E-2</v>
      </c>
      <c r="T240" s="64">
        <f t="shared" si="216"/>
        <v>5.1193401078880374E-2</v>
      </c>
      <c r="U240" s="64">
        <f t="shared" si="221"/>
        <v>5.4667378342613399E-4</v>
      </c>
      <c r="V240" s="64">
        <f t="shared" si="221"/>
        <v>1.7964660000000001</v>
      </c>
      <c r="W240" s="64">
        <f t="shared" si="221"/>
        <v>1.9538702451747541</v>
      </c>
      <c r="X240" s="29">
        <f>'2.3 Set aside x2'!D9</f>
        <v>194.25</v>
      </c>
      <c r="Y240" s="35">
        <f t="shared" si="229"/>
        <v>2.039999999999992</v>
      </c>
      <c r="Z240" s="68">
        <f>'2.3 Set aside x2'!F9*k</f>
        <v>1.8962999999999999</v>
      </c>
      <c r="AA240" s="68">
        <f>'2.3 Set aside x2'!G9*k</f>
        <v>1.8312000000000002</v>
      </c>
      <c r="AB240" s="68">
        <f>'2.3 Set aside x2'!H9*k</f>
        <v>0.1386</v>
      </c>
      <c r="AC240" s="68">
        <f>'2.3 Set aside x2'!I9/2</f>
        <v>0.15</v>
      </c>
      <c r="AD240" s="68">
        <f t="shared" si="222"/>
        <v>0.87040169999999994</v>
      </c>
      <c r="AE240" s="348">
        <f t="shared" si="223"/>
        <v>1.1604494999999999</v>
      </c>
      <c r="AF240" s="68">
        <f t="shared" si="230"/>
        <v>3.868452E-2</v>
      </c>
      <c r="AG240" s="36">
        <f t="shared" si="231"/>
        <v>0.87040169999999994</v>
      </c>
      <c r="AH240" s="33">
        <f t="shared" si="224"/>
        <v>10.476626197043206</v>
      </c>
      <c r="AI240" s="33">
        <f t="shared" si="232"/>
        <v>-0.55802808044254526</v>
      </c>
      <c r="AJ240" s="36">
        <f t="shared" si="233"/>
        <v>1.1604494999999999</v>
      </c>
      <c r="AK240" s="33">
        <f t="shared" si="225"/>
        <v>1.3763097245802953</v>
      </c>
      <c r="AL240" s="33">
        <f t="shared" si="234"/>
        <v>0.15521989586687246</v>
      </c>
      <c r="AM240" s="60">
        <f t="shared" si="235"/>
        <v>3.868452E-2</v>
      </c>
      <c r="AN240" s="60">
        <f t="shared" si="236"/>
        <v>4.5743269322389771E-2</v>
      </c>
      <c r="AO240" s="60">
        <f t="shared" si="237"/>
        <v>5.8129532219277219E-3</v>
      </c>
      <c r="AP240" s="34">
        <f t="shared" si="226"/>
        <v>1.6867619999999999</v>
      </c>
      <c r="AQ240" s="34">
        <f t="shared" si="238"/>
        <v>3.3297667686462469</v>
      </c>
      <c r="AR240" s="10">
        <f t="shared" si="227"/>
        <v>1.4341407599582694</v>
      </c>
      <c r="AS240" s="10">
        <f t="shared" si="239"/>
        <v>2.4440488081863454</v>
      </c>
      <c r="AT240" s="10">
        <f t="shared" si="240"/>
        <v>1.009908048228076</v>
      </c>
      <c r="AU240" s="10">
        <f>SUM(AT$235:AT240)*5</f>
        <v>10.940782597215842</v>
      </c>
      <c r="AV240" s="10"/>
      <c r="AW240" s="10"/>
      <c r="AX240" s="10"/>
      <c r="AZ240" s="10"/>
    </row>
    <row r="241" spans="1:54" x14ac:dyDescent="0.25">
      <c r="A241" s="4">
        <v>30</v>
      </c>
      <c r="B241" s="18">
        <f t="shared" si="217"/>
        <v>2053</v>
      </c>
      <c r="C241" s="39">
        <f t="shared" si="213"/>
        <v>189.11</v>
      </c>
      <c r="D241" s="22">
        <f t="shared" si="228"/>
        <v>0.8200000000000216</v>
      </c>
      <c r="E241" s="64">
        <f t="shared" si="218"/>
        <v>2.1902999999999997</v>
      </c>
      <c r="F241" s="64">
        <f t="shared" si="218"/>
        <v>1.8878999999999999</v>
      </c>
      <c r="G241" s="64">
        <f t="shared" si="218"/>
        <v>0.14909999999999998</v>
      </c>
      <c r="H241" s="64">
        <f t="shared" si="218"/>
        <v>0.105</v>
      </c>
      <c r="I241" s="64"/>
      <c r="J241" s="64">
        <f t="shared" si="218"/>
        <v>1.0053477</v>
      </c>
      <c r="K241" s="64">
        <f t="shared" si="218"/>
        <v>1.2540255</v>
      </c>
      <c r="L241" s="64">
        <f t="shared" si="218"/>
        <v>4.4682119999999999E-2</v>
      </c>
      <c r="M241" s="64">
        <f t="shared" si="218"/>
        <v>1.0053477</v>
      </c>
      <c r="N241" s="64">
        <f t="shared" si="214"/>
        <v>10.913593899619944</v>
      </c>
      <c r="O241" s="64">
        <f t="shared" si="219"/>
        <v>-0.46799221078910946</v>
      </c>
      <c r="P241" s="64">
        <f t="shared" si="219"/>
        <v>1.2540255</v>
      </c>
      <c r="Q241" s="64">
        <f t="shared" si="215"/>
        <v>1.5173389851098107</v>
      </c>
      <c r="R241" s="64">
        <f t="shared" si="220"/>
        <v>2.7812977917729853E-2</v>
      </c>
      <c r="S241" s="64">
        <f t="shared" si="220"/>
        <v>4.4682119999999999E-2</v>
      </c>
      <c r="T241" s="64">
        <f t="shared" si="216"/>
        <v>5.3731920263719757E-2</v>
      </c>
      <c r="U241" s="64">
        <f t="shared" si="221"/>
        <v>2.5385191848393829E-3</v>
      </c>
      <c r="V241" s="64">
        <f t="shared" si="221"/>
        <v>1.819566</v>
      </c>
      <c r="W241" s="64">
        <f t="shared" si="221"/>
        <v>2.2019252863134815</v>
      </c>
      <c r="X241" s="29">
        <f>'2.3 Set aside x2'!D10</f>
        <v>195.71</v>
      </c>
      <c r="Y241" s="35">
        <f t="shared" si="229"/>
        <v>1.460000000000008</v>
      </c>
      <c r="Z241" s="68">
        <f>'2.3 Set aside x2'!F10*k</f>
        <v>2.0748000000000002</v>
      </c>
      <c r="AA241" s="68">
        <f>'2.3 Set aside x2'!G10*k</f>
        <v>1.7030999999999998</v>
      </c>
      <c r="AB241" s="68">
        <f>'2.3 Set aside x2'!H10*k</f>
        <v>0.13650000000000001</v>
      </c>
      <c r="AC241" s="68">
        <f>'2.3 Set aside x2'!I10/2</f>
        <v>0.09</v>
      </c>
      <c r="AD241" s="68">
        <f t="shared" si="222"/>
        <v>0.9523332000000001</v>
      </c>
      <c r="AE241" s="348">
        <f t="shared" si="223"/>
        <v>1.1555040000000001</v>
      </c>
      <c r="AF241" s="68">
        <f t="shared" si="230"/>
        <v>4.232592000000001E-2</v>
      </c>
      <c r="AG241" s="36">
        <f t="shared" si="231"/>
        <v>0.9523332000000001</v>
      </c>
      <c r="AH241" s="33">
        <f t="shared" si="224"/>
        <v>10.072766037278894</v>
      </c>
      <c r="AI241" s="33">
        <f t="shared" si="232"/>
        <v>-0.40386015976431189</v>
      </c>
      <c r="AJ241" s="36">
        <f t="shared" si="233"/>
        <v>1.1555040000000001</v>
      </c>
      <c r="AK241" s="33">
        <f t="shared" si="225"/>
        <v>1.3988034848159292</v>
      </c>
      <c r="AL241" s="33">
        <f t="shared" si="234"/>
        <v>2.2493760235633875E-2</v>
      </c>
      <c r="AM241" s="60">
        <f t="shared" si="235"/>
        <v>4.232592000000001E-2</v>
      </c>
      <c r="AN241" s="60">
        <f t="shared" si="236"/>
        <v>5.0412263982876106E-2</v>
      </c>
      <c r="AO241" s="60">
        <f t="shared" si="237"/>
        <v>4.668994660486335E-3</v>
      </c>
      <c r="AP241" s="34">
        <f t="shared" si="226"/>
        <v>1.6818479999999998</v>
      </c>
      <c r="AQ241" s="34">
        <f t="shared" si="238"/>
        <v>2.765150595131816</v>
      </c>
      <c r="AR241" s="10">
        <f t="shared" si="227"/>
        <v>1.6162131601540952</v>
      </c>
      <c r="AS241" s="10">
        <f t="shared" si="239"/>
        <v>2.0296205368267528</v>
      </c>
      <c r="AT241" s="10">
        <f t="shared" si="240"/>
        <v>0.41340737667265759</v>
      </c>
      <c r="AU241" s="10">
        <f>SUM(AT$235:AT241)*5</f>
        <v>13.007819480579128</v>
      </c>
      <c r="AV241" s="10"/>
      <c r="AW241" s="10"/>
      <c r="AX241" s="10"/>
      <c r="AZ241" s="10"/>
    </row>
    <row r="242" spans="1:54" x14ac:dyDescent="0.25">
      <c r="A242" s="4">
        <v>35</v>
      </c>
      <c r="B242" s="18">
        <f t="shared" si="217"/>
        <v>2058</v>
      </c>
      <c r="C242" s="39">
        <f t="shared" si="213"/>
        <v>189.96</v>
      </c>
      <c r="D242" s="22">
        <f t="shared" si="228"/>
        <v>0.84999999999999432</v>
      </c>
      <c r="E242" s="64">
        <f t="shared" si="218"/>
        <v>2.0748000000000002</v>
      </c>
      <c r="F242" s="64">
        <f t="shared" si="218"/>
        <v>2.0055000000000001</v>
      </c>
      <c r="G242" s="64">
        <f t="shared" si="218"/>
        <v>0.15329999999999999</v>
      </c>
      <c r="H242" s="64">
        <f t="shared" si="218"/>
        <v>0.14499999999999999</v>
      </c>
      <c r="I242" s="64"/>
      <c r="J242" s="64">
        <f t="shared" si="218"/>
        <v>0.9523332000000001</v>
      </c>
      <c r="K242" s="64">
        <f t="shared" si="218"/>
        <v>1.270416</v>
      </c>
      <c r="L242" s="64">
        <f t="shared" si="218"/>
        <v>4.232592000000001E-2</v>
      </c>
      <c r="M242" s="64">
        <f t="shared" si="218"/>
        <v>0.9523332000000001</v>
      </c>
      <c r="N242" s="64">
        <f t="shared" si="214"/>
        <v>10.453168516899286</v>
      </c>
      <c r="O242" s="64">
        <f t="shared" si="219"/>
        <v>-0.46042538272065769</v>
      </c>
      <c r="P242" s="64">
        <f t="shared" si="219"/>
        <v>1.270416</v>
      </c>
      <c r="Q242" s="64">
        <f t="shared" si="215"/>
        <v>1.5386461714324653</v>
      </c>
      <c r="R242" s="64">
        <f t="shared" si="220"/>
        <v>2.1307186322654603E-2</v>
      </c>
      <c r="S242" s="64">
        <f t="shared" si="220"/>
        <v>4.232592000000001E-2</v>
      </c>
      <c r="T242" s="64">
        <f t="shared" si="216"/>
        <v>5.1824471296162786E-2</v>
      </c>
      <c r="U242" s="64">
        <f t="shared" si="221"/>
        <v>-1.9074489675569711E-3</v>
      </c>
      <c r="V242" s="64">
        <f t="shared" si="221"/>
        <v>1.8390119999999999</v>
      </c>
      <c r="W242" s="64">
        <f t="shared" si="221"/>
        <v>2.2479863546344343</v>
      </c>
      <c r="X242" s="29">
        <f>'2.3 Set aside x2'!D11</f>
        <v>197.19</v>
      </c>
      <c r="Y242" s="35">
        <f t="shared" si="229"/>
        <v>1.4799999999999898</v>
      </c>
      <c r="Z242" s="68">
        <f>'2.3 Set aside x2'!F11*k</f>
        <v>1.9026000000000001</v>
      </c>
      <c r="AA242" s="68">
        <f>'2.3 Set aside x2'!G11*k</f>
        <v>1.8962999999999999</v>
      </c>
      <c r="AB242" s="68">
        <f>'2.3 Set aside x2'!H11*k</f>
        <v>0.14280000000000001</v>
      </c>
      <c r="AC242" s="68">
        <f>'2.3 Set aside x2'!I11/2</f>
        <v>0.125</v>
      </c>
      <c r="AD242" s="68">
        <f t="shared" si="222"/>
        <v>0.87329340000000011</v>
      </c>
      <c r="AE242" s="348">
        <f t="shared" si="223"/>
        <v>1.186731</v>
      </c>
      <c r="AF242" s="68">
        <f t="shared" si="230"/>
        <v>3.8813040000000007E-2</v>
      </c>
      <c r="AG242" s="36">
        <f t="shared" si="231"/>
        <v>0.87329340000000011</v>
      </c>
      <c r="AH242" s="33">
        <f t="shared" si="224"/>
        <v>9.6421455477032083</v>
      </c>
      <c r="AI242" s="33">
        <f t="shared" si="232"/>
        <v>-0.43062048957568599</v>
      </c>
      <c r="AJ242" s="36">
        <f t="shared" si="233"/>
        <v>1.186731</v>
      </c>
      <c r="AK242" s="33">
        <f t="shared" si="225"/>
        <v>1.4340068574151794</v>
      </c>
      <c r="AL242" s="33">
        <f t="shared" si="234"/>
        <v>3.5203372599250216E-2</v>
      </c>
      <c r="AM242" s="60">
        <f t="shared" si="235"/>
        <v>3.8813040000000007E-2</v>
      </c>
      <c r="AN242" s="60">
        <f t="shared" si="236"/>
        <v>4.7724753429314523E-2</v>
      </c>
      <c r="AO242" s="60">
        <f t="shared" si="237"/>
        <v>-2.6875105535615826E-3</v>
      </c>
      <c r="AP242" s="34">
        <f t="shared" si="226"/>
        <v>1.7080139999999995</v>
      </c>
      <c r="AQ242" s="34">
        <f t="shared" si="238"/>
        <v>2.7899093724699919</v>
      </c>
      <c r="AR242" s="10">
        <f t="shared" si="227"/>
        <v>1.6500219843016748</v>
      </c>
      <c r="AS242" s="10">
        <f t="shared" si="239"/>
        <v>2.0477934793929742</v>
      </c>
      <c r="AT242" s="10">
        <f t="shared" si="240"/>
        <v>0.39777149509129939</v>
      </c>
      <c r="AU242" s="10">
        <f>SUM(AT$235:AT242)*5</f>
        <v>14.996676956035625</v>
      </c>
      <c r="AV242" s="10"/>
      <c r="AW242" s="10"/>
      <c r="AX242" s="10"/>
      <c r="AZ242" s="10"/>
    </row>
    <row r="243" spans="1:54" x14ac:dyDescent="0.25">
      <c r="A243" s="4">
        <v>40</v>
      </c>
      <c r="B243" s="18">
        <f t="shared" si="217"/>
        <v>2063</v>
      </c>
      <c r="C243" s="39">
        <f t="shared" si="213"/>
        <v>190.86</v>
      </c>
      <c r="D243" s="22">
        <f t="shared" si="228"/>
        <v>0.90000000000000568</v>
      </c>
      <c r="E243" s="64">
        <f t="shared" si="218"/>
        <v>2.2008000000000001</v>
      </c>
      <c r="F243" s="64">
        <f t="shared" si="218"/>
        <v>1.9634999999999998</v>
      </c>
      <c r="G243" s="64">
        <f t="shared" si="218"/>
        <v>0.15329999999999999</v>
      </c>
      <c r="H243" s="64">
        <f t="shared" si="218"/>
        <v>0.15</v>
      </c>
      <c r="I243" s="64"/>
      <c r="J243" s="64">
        <f t="shared" si="218"/>
        <v>1.0101672000000002</v>
      </c>
      <c r="K243" s="64">
        <f t="shared" si="218"/>
        <v>1.285326</v>
      </c>
      <c r="L243" s="64">
        <f t="shared" si="218"/>
        <v>4.4896320000000003E-2</v>
      </c>
      <c r="M243" s="64">
        <f t="shared" si="218"/>
        <v>1.0101672000000002</v>
      </c>
      <c r="N243" s="64">
        <f t="shared" si="214"/>
        <v>10.110178940615983</v>
      </c>
      <c r="O243" s="64">
        <f t="shared" si="219"/>
        <v>-0.34298957628330307</v>
      </c>
      <c r="P243" s="64">
        <f t="shared" si="219"/>
        <v>1.285326</v>
      </c>
      <c r="Q243" s="64">
        <f t="shared" si="215"/>
        <v>1.5573227854166538</v>
      </c>
      <c r="R243" s="64">
        <f t="shared" si="220"/>
        <v>1.8676613984188517E-2</v>
      </c>
      <c r="S243" s="64">
        <f t="shared" si="220"/>
        <v>4.4896320000000003E-2</v>
      </c>
      <c r="T243" s="64">
        <f t="shared" si="216"/>
        <v>5.4057678771231077E-2</v>
      </c>
      <c r="U243" s="64">
        <f t="shared" si="221"/>
        <v>2.2332074750682912E-3</v>
      </c>
      <c r="V243" s="64">
        <f t="shared" si="221"/>
        <v>1.8763919999999998</v>
      </c>
      <c r="W243" s="64">
        <f t="shared" si="221"/>
        <v>2.4543122451759594</v>
      </c>
      <c r="X243" s="29">
        <f>'2.3 Set aside x2'!D12</f>
        <v>198.52</v>
      </c>
      <c r="Y243" s="35">
        <f t="shared" si="229"/>
        <v>1.3300000000000125</v>
      </c>
      <c r="Z243" s="68">
        <f>'2.3 Set aside x2'!F12*k</f>
        <v>1.9782</v>
      </c>
      <c r="AA243" s="68">
        <f>'2.3 Set aside x2'!G12*k</f>
        <v>1.8458999999999997</v>
      </c>
      <c r="AB243" s="68">
        <f>'2.3 Set aside x2'!H12*k</f>
        <v>0.14280000000000001</v>
      </c>
      <c r="AC243" s="68">
        <f>'2.3 Set aside x2'!I12/2</f>
        <v>0.17</v>
      </c>
      <c r="AD243" s="68">
        <f t="shared" si="222"/>
        <v>0.90799380000000007</v>
      </c>
      <c r="AE243" s="348">
        <f t="shared" si="223"/>
        <v>1.1861009999999998</v>
      </c>
      <c r="AF243" s="68">
        <f t="shared" si="230"/>
        <v>4.035528E-2</v>
      </c>
      <c r="AG243" s="36">
        <f t="shared" si="231"/>
        <v>0.90799380000000007</v>
      </c>
      <c r="AH243" s="33">
        <f t="shared" si="224"/>
        <v>9.3019690379362423</v>
      </c>
      <c r="AI243" s="33">
        <f t="shared" si="232"/>
        <v>-0.34017650976696601</v>
      </c>
      <c r="AJ243" s="36">
        <f t="shared" si="233"/>
        <v>1.1861009999999998</v>
      </c>
      <c r="AK243" s="33">
        <f t="shared" si="225"/>
        <v>1.4395999932865708</v>
      </c>
      <c r="AL243" s="33">
        <f t="shared" si="234"/>
        <v>5.5931358713914303E-3</v>
      </c>
      <c r="AM243" s="60">
        <f t="shared" si="235"/>
        <v>4.035528E-2</v>
      </c>
      <c r="AN243" s="60">
        <f t="shared" si="236"/>
        <v>4.8791904195081059E-2</v>
      </c>
      <c r="AO243" s="60">
        <f t="shared" si="237"/>
        <v>1.0671507657665363E-3</v>
      </c>
      <c r="AP243" s="34">
        <f t="shared" si="226"/>
        <v>1.7374979999999998</v>
      </c>
      <c r="AQ243" s="34">
        <f t="shared" si="238"/>
        <v>2.7339817768702042</v>
      </c>
      <c r="AR243" s="10">
        <f t="shared" si="227"/>
        <v>1.8014651879591539</v>
      </c>
      <c r="AS243" s="10">
        <f t="shared" si="239"/>
        <v>2.00674262422273</v>
      </c>
      <c r="AT243" s="10">
        <f t="shared" si="240"/>
        <v>0.20527743626357609</v>
      </c>
      <c r="AU243" s="10">
        <f>SUM(AT$235:AT243)*5</f>
        <v>16.023064137353504</v>
      </c>
      <c r="AV243" s="10"/>
      <c r="AW243" s="10"/>
      <c r="AX243" s="10"/>
      <c r="AZ243" s="10"/>
    </row>
    <row r="244" spans="1:54" x14ac:dyDescent="0.25">
      <c r="A244" s="4">
        <v>45</v>
      </c>
      <c r="B244" s="18">
        <f t="shared" si="217"/>
        <v>2068</v>
      </c>
      <c r="C244" s="39">
        <f t="shared" si="213"/>
        <v>191.75</v>
      </c>
      <c r="D244" s="22">
        <f t="shared" si="228"/>
        <v>0.88999999999998636</v>
      </c>
      <c r="E244" s="64">
        <f t="shared" si="218"/>
        <v>2.1630000000000003</v>
      </c>
      <c r="F244" s="64">
        <f t="shared" si="218"/>
        <v>2.0684999999999998</v>
      </c>
      <c r="G244" s="64">
        <f t="shared" si="218"/>
        <v>0.1575</v>
      </c>
      <c r="H244" s="64">
        <f t="shared" si="218"/>
        <v>0.19</v>
      </c>
      <c r="I244" s="64"/>
      <c r="J244" s="64">
        <f t="shared" si="218"/>
        <v>0.99281700000000017</v>
      </c>
      <c r="K244" s="64">
        <f t="shared" si="218"/>
        <v>1.3159649999999998</v>
      </c>
      <c r="L244" s="64">
        <f t="shared" si="218"/>
        <v>4.412520000000001E-2</v>
      </c>
      <c r="M244" s="64">
        <f t="shared" si="218"/>
        <v>0.99281700000000017</v>
      </c>
      <c r="N244" s="64">
        <f t="shared" si="214"/>
        <v>9.7942389717778564</v>
      </c>
      <c r="O244" s="64">
        <f t="shared" si="219"/>
        <v>-0.31593996883812636</v>
      </c>
      <c r="P244" s="64">
        <f t="shared" si="219"/>
        <v>1.3159649999999998</v>
      </c>
      <c r="Q244" s="64">
        <f t="shared" si="215"/>
        <v>1.5912633755161094</v>
      </c>
      <c r="R244" s="64">
        <f t="shared" si="220"/>
        <v>3.3940590099455603E-2</v>
      </c>
      <c r="S244" s="64">
        <f t="shared" si="220"/>
        <v>4.412520000000001E-2</v>
      </c>
      <c r="T244" s="64">
        <f t="shared" si="216"/>
        <v>5.3681337808585403E-2</v>
      </c>
      <c r="U244" s="64">
        <f t="shared" si="221"/>
        <v>-3.7634096264567429E-4</v>
      </c>
      <c r="V244" s="64">
        <f t="shared" si="221"/>
        <v>1.9231800000000001</v>
      </c>
      <c r="W244" s="64">
        <f t="shared" si="221"/>
        <v>2.5308042802986703</v>
      </c>
      <c r="X244" s="29">
        <f>'2.3 Set aside x2'!D13</f>
        <v>199.79</v>
      </c>
      <c r="Y244" s="35">
        <f t="shared" si="229"/>
        <v>1.2699999999999818</v>
      </c>
      <c r="Z244" s="68">
        <f>'2.3 Set aside x2'!F13*k</f>
        <v>1.9530000000000001</v>
      </c>
      <c r="AA244" s="68">
        <f>'2.3 Set aside x2'!G13*k</f>
        <v>1.9005000000000001</v>
      </c>
      <c r="AB244" s="68">
        <f>'2.3 Set aside x2'!H13*k</f>
        <v>0.14489999999999997</v>
      </c>
      <c r="AC244" s="68">
        <f>'2.3 Set aside x2'!I13/2</f>
        <v>0.16</v>
      </c>
      <c r="AD244" s="68">
        <f t="shared" si="222"/>
        <v>0.89642700000000008</v>
      </c>
      <c r="AE244" s="348">
        <f t="shared" si="223"/>
        <v>1.2006749999999999</v>
      </c>
      <c r="AF244" s="68">
        <f t="shared" si="230"/>
        <v>3.9841200000000007E-2</v>
      </c>
      <c r="AG244" s="36">
        <f t="shared" si="231"/>
        <v>0.89642700000000008</v>
      </c>
      <c r="AH244" s="33">
        <f t="shared" si="224"/>
        <v>8.9942613857385005</v>
      </c>
      <c r="AI244" s="33">
        <f t="shared" si="232"/>
        <v>-0.30770765219774177</v>
      </c>
      <c r="AJ244" s="36">
        <f t="shared" si="233"/>
        <v>1.2006749999999999</v>
      </c>
      <c r="AK244" s="33">
        <f t="shared" si="225"/>
        <v>1.4551627293622607</v>
      </c>
      <c r="AL244" s="33">
        <f t="shared" si="234"/>
        <v>1.5562736075689809E-2</v>
      </c>
      <c r="AM244" s="60">
        <f t="shared" si="235"/>
        <v>3.9841200000000007E-2</v>
      </c>
      <c r="AN244" s="60">
        <f t="shared" si="236"/>
        <v>4.846647158083655E-2</v>
      </c>
      <c r="AO244" s="60">
        <f t="shared" si="237"/>
        <v>-3.2543261424450992E-4</v>
      </c>
      <c r="AP244" s="34">
        <f t="shared" si="226"/>
        <v>1.7465280000000001</v>
      </c>
      <c r="AQ244" s="34">
        <f t="shared" si="238"/>
        <v>2.7240576512636854</v>
      </c>
      <c r="AR244" s="10">
        <f t="shared" si="227"/>
        <v>1.857610341739224</v>
      </c>
      <c r="AS244" s="10">
        <f t="shared" si="239"/>
        <v>1.999458316027545</v>
      </c>
      <c r="AT244" s="10">
        <f t="shared" si="240"/>
        <v>0.14184797428832097</v>
      </c>
      <c r="AU244" s="10">
        <f>SUM(AT$235:AT244)*5</f>
        <v>16.732304008795108</v>
      </c>
      <c r="AV244" s="10"/>
      <c r="AW244" s="10"/>
      <c r="AX244" s="10"/>
      <c r="AZ244" s="10"/>
    </row>
    <row r="245" spans="1:54" x14ac:dyDescent="0.25">
      <c r="A245" s="4">
        <v>50</v>
      </c>
      <c r="B245" s="18">
        <f t="shared" si="217"/>
        <v>2073</v>
      </c>
      <c r="C245" s="39">
        <f t="shared" si="213"/>
        <v>192.59</v>
      </c>
      <c r="D245" s="22">
        <f t="shared" si="228"/>
        <v>0.84000000000000341</v>
      </c>
      <c r="E245" s="64">
        <f t="shared" si="218"/>
        <v>2.0726999999999998</v>
      </c>
      <c r="F245" s="64">
        <f t="shared" si="218"/>
        <v>2.2176</v>
      </c>
      <c r="G245" s="64">
        <f t="shared" si="218"/>
        <v>0.1638</v>
      </c>
      <c r="H245" s="64">
        <f t="shared" si="218"/>
        <v>0.155</v>
      </c>
      <c r="I245" s="64"/>
      <c r="J245" s="64">
        <f t="shared" si="218"/>
        <v>0.95136929999999997</v>
      </c>
      <c r="K245" s="64">
        <f t="shared" si="218"/>
        <v>1.3504995</v>
      </c>
      <c r="L245" s="64">
        <f t="shared" si="218"/>
        <v>4.2283080000000001E-2</v>
      </c>
      <c r="M245" s="64">
        <f t="shared" si="218"/>
        <v>0.95136929999999997</v>
      </c>
      <c r="N245" s="64">
        <f t="shared" si="214"/>
        <v>9.4777495539380645</v>
      </c>
      <c r="O245" s="64">
        <f t="shared" si="219"/>
        <v>-0.3164894178397919</v>
      </c>
      <c r="P245" s="64">
        <f t="shared" si="219"/>
        <v>1.3504995</v>
      </c>
      <c r="Q245" s="64">
        <f t="shared" si="215"/>
        <v>1.631797780870309</v>
      </c>
      <c r="R245" s="64">
        <f t="shared" si="220"/>
        <v>4.053440535419961E-2</v>
      </c>
      <c r="S245" s="64">
        <f t="shared" si="220"/>
        <v>4.2283080000000001E-2</v>
      </c>
      <c r="T245" s="64">
        <f t="shared" si="216"/>
        <v>5.177268949690414E-2</v>
      </c>
      <c r="U245" s="64">
        <f t="shared" si="221"/>
        <v>-1.908648311681263E-3</v>
      </c>
      <c r="V245" s="64">
        <f t="shared" si="221"/>
        <v>1.9358220000000002</v>
      </c>
      <c r="W245" s="64">
        <f t="shared" si="221"/>
        <v>2.4979583392027296</v>
      </c>
      <c r="X245" s="29">
        <f>'2.3 Set aside x2'!D14</f>
        <v>201.03</v>
      </c>
      <c r="Y245" s="35">
        <f t="shared" si="229"/>
        <v>1.2400000000000091</v>
      </c>
      <c r="Z245" s="68">
        <f>'2.3 Set aside x2'!F14*k</f>
        <v>1.9194</v>
      </c>
      <c r="AA245" s="68">
        <f>'2.3 Set aside x2'!G14*k</f>
        <v>1.9593</v>
      </c>
      <c r="AB245" s="68">
        <f>'2.3 Set aside x2'!H14*k</f>
        <v>0.14699999999999999</v>
      </c>
      <c r="AC245" s="68">
        <f>'2.3 Set aside x2'!I14/2</f>
        <v>0.15</v>
      </c>
      <c r="AD245" s="68">
        <f t="shared" si="222"/>
        <v>0.88100460000000003</v>
      </c>
      <c r="AE245" s="348">
        <f t="shared" si="223"/>
        <v>1.2147870000000001</v>
      </c>
      <c r="AF245" s="68">
        <f t="shared" si="230"/>
        <v>3.9155760000000005E-2</v>
      </c>
      <c r="AG245" s="36">
        <f t="shared" si="231"/>
        <v>0.88100460000000003</v>
      </c>
      <c r="AH245" s="33">
        <f t="shared" si="224"/>
        <v>8.7109639157872305</v>
      </c>
      <c r="AI245" s="33">
        <f t="shared" si="232"/>
        <v>-0.28329746995127003</v>
      </c>
      <c r="AJ245" s="36">
        <f t="shared" si="233"/>
        <v>1.2147870000000001</v>
      </c>
      <c r="AK245" s="33">
        <f t="shared" si="225"/>
        <v>1.4720258584154948</v>
      </c>
      <c r="AL245" s="33">
        <f t="shared" si="234"/>
        <v>1.6863129053234172E-2</v>
      </c>
      <c r="AM245" s="60">
        <f t="shared" si="235"/>
        <v>3.9155760000000005E-2</v>
      </c>
      <c r="AN245" s="60">
        <f t="shared" si="236"/>
        <v>4.7723502678748655E-2</v>
      </c>
      <c r="AO245" s="60">
        <f t="shared" si="237"/>
        <v>-7.4296890208789407E-4</v>
      </c>
      <c r="AP245" s="34">
        <f t="shared" si="226"/>
        <v>1.7537940000000003</v>
      </c>
      <c r="AQ245" s="34">
        <f t="shared" si="238"/>
        <v>2.7266166901998856</v>
      </c>
      <c r="AR245" s="10">
        <f t="shared" si="227"/>
        <v>1.8335014209748035</v>
      </c>
      <c r="AS245" s="10">
        <f t="shared" si="239"/>
        <v>2.0013366506067163</v>
      </c>
      <c r="AT245" s="10">
        <f t="shared" si="240"/>
        <v>0.16783522963191277</v>
      </c>
      <c r="AU245" s="10">
        <f>SUM(AT$235:AT245)*5</f>
        <v>17.571480156954674</v>
      </c>
      <c r="AV245" s="10"/>
      <c r="AW245" s="10"/>
      <c r="AX245" s="10"/>
      <c r="AZ245" s="10"/>
      <c r="BA245" s="10"/>
    </row>
    <row r="246" spans="1:54" x14ac:dyDescent="0.25">
      <c r="A246" s="4">
        <v>55</v>
      </c>
      <c r="B246" s="18">
        <f t="shared" si="217"/>
        <v>2078</v>
      </c>
      <c r="C246" s="39">
        <f t="shared" si="213"/>
        <v>193.45</v>
      </c>
      <c r="D246" s="22">
        <f t="shared" si="228"/>
        <v>0.85999999999998522</v>
      </c>
      <c r="E246" s="64">
        <f t="shared" ref="E246:M255" si="241">E35</f>
        <v>2.1126</v>
      </c>
      <c r="F246" s="64">
        <f t="shared" si="241"/>
        <v>2.2637999999999998</v>
      </c>
      <c r="G246" s="64">
        <f t="shared" si="241"/>
        <v>0.16800000000000001</v>
      </c>
      <c r="H246" s="64">
        <f t="shared" si="241"/>
        <v>0.16</v>
      </c>
      <c r="I246" s="64"/>
      <c r="J246" s="64">
        <f t="shared" si="241"/>
        <v>0.96968340000000008</v>
      </c>
      <c r="K246" s="64">
        <f t="shared" si="241"/>
        <v>1.377831</v>
      </c>
      <c r="L246" s="64">
        <f t="shared" si="241"/>
        <v>4.3097040000000003E-2</v>
      </c>
      <c r="M246" s="64">
        <f t="shared" si="241"/>
        <v>0.96968340000000008</v>
      </c>
      <c r="N246" s="64">
        <f t="shared" si="214"/>
        <v>9.2205436129603697</v>
      </c>
      <c r="O246" s="64">
        <f t="shared" si="219"/>
        <v>-0.25720594097769478</v>
      </c>
      <c r="P246" s="64">
        <f t="shared" si="219"/>
        <v>1.377831</v>
      </c>
      <c r="Q246" s="64">
        <f t="shared" si="215"/>
        <v>1.6662948190946389</v>
      </c>
      <c r="R246" s="64">
        <f t="shared" si="220"/>
        <v>3.4497038224329923E-2</v>
      </c>
      <c r="S246" s="64">
        <f t="shared" si="220"/>
        <v>4.3097040000000003E-2</v>
      </c>
      <c r="T246" s="64">
        <f t="shared" si="216"/>
        <v>5.2249244955881617E-2</v>
      </c>
      <c r="U246" s="64">
        <f t="shared" si="221"/>
        <v>4.7655545897747759E-4</v>
      </c>
      <c r="V246" s="64">
        <f t="shared" si="221"/>
        <v>1.9758480000000003</v>
      </c>
      <c r="W246" s="64">
        <f t="shared" si="221"/>
        <v>2.6136156527055978</v>
      </c>
      <c r="X246" s="29">
        <f>'2.3 Set aside x2'!D15</f>
        <v>202.21</v>
      </c>
      <c r="Y246" s="35">
        <f t="shared" si="229"/>
        <v>1.1800000000000068</v>
      </c>
      <c r="Z246" s="68">
        <f>'2.3 Set aside x2'!F15*k</f>
        <v>1.7451000000000001</v>
      </c>
      <c r="AA246" s="68">
        <f>'2.3 Set aside x2'!G15*k</f>
        <v>2.1566999999999998</v>
      </c>
      <c r="AB246" s="68">
        <f>'2.3 Set aside x2'!H15*k</f>
        <v>0.15329999999999999</v>
      </c>
      <c r="AC246" s="68">
        <f>'2.3 Set aside x2'!I15/2</f>
        <v>0.14000000000000001</v>
      </c>
      <c r="AD246" s="68">
        <f t="shared" si="222"/>
        <v>0.80100090000000013</v>
      </c>
      <c r="AE246" s="348">
        <f t="shared" si="223"/>
        <v>1.2470954999999999</v>
      </c>
      <c r="AF246" s="68">
        <f t="shared" si="230"/>
        <v>3.5600040000000006E-2</v>
      </c>
      <c r="AG246" s="36">
        <f t="shared" si="231"/>
        <v>0.80100090000000013</v>
      </c>
      <c r="AH246" s="33">
        <f t="shared" si="224"/>
        <v>8.3843354437407847</v>
      </c>
      <c r="AI246" s="33">
        <f t="shared" si="232"/>
        <v>-0.32662847204644585</v>
      </c>
      <c r="AJ246" s="36">
        <f t="shared" si="233"/>
        <v>1.2470954999999999</v>
      </c>
      <c r="AK246" s="33">
        <f t="shared" si="225"/>
        <v>1.5073153666418861</v>
      </c>
      <c r="AL246" s="33">
        <f t="shared" si="234"/>
        <v>3.528950822639132E-2</v>
      </c>
      <c r="AM246" s="60">
        <f t="shared" si="235"/>
        <v>3.5600040000000006E-2</v>
      </c>
      <c r="AN246" s="60">
        <f t="shared" si="236"/>
        <v>4.403644309152939E-2</v>
      </c>
      <c r="AO246" s="60">
        <f t="shared" si="237"/>
        <v>-3.6870595872192657E-3</v>
      </c>
      <c r="AP246" s="34">
        <f t="shared" si="226"/>
        <v>1.7619419999999997</v>
      </c>
      <c r="AQ246" s="34">
        <f t="shared" si="238"/>
        <v>2.6469159765927324</v>
      </c>
      <c r="AR246" s="10">
        <f t="shared" si="227"/>
        <v>1.9183938890859089</v>
      </c>
      <c r="AS246" s="10">
        <f t="shared" si="239"/>
        <v>1.9428363268190654</v>
      </c>
      <c r="AT246" s="10">
        <f t="shared" si="240"/>
        <v>2.4442437733156464E-2</v>
      </c>
      <c r="AU246" s="10">
        <f>SUM(AT$235:AT246)*5</f>
        <v>17.693692345620455</v>
      </c>
      <c r="AV246" s="10"/>
      <c r="AW246" s="10"/>
      <c r="AX246" s="10"/>
      <c r="AZ246" s="10"/>
      <c r="BA246" s="10"/>
    </row>
    <row r="247" spans="1:54" x14ac:dyDescent="0.25">
      <c r="A247" s="4">
        <v>60</v>
      </c>
      <c r="B247" s="18">
        <f t="shared" si="217"/>
        <v>2083</v>
      </c>
      <c r="C247" s="39">
        <f t="shared" si="213"/>
        <v>194.16</v>
      </c>
      <c r="D247" s="22">
        <f t="shared" si="228"/>
        <v>0.71000000000000796</v>
      </c>
      <c r="E247" s="64">
        <f t="shared" si="241"/>
        <v>2.0223</v>
      </c>
      <c r="F247" s="64">
        <f t="shared" si="241"/>
        <v>2.3771999999999998</v>
      </c>
      <c r="G247" s="64">
        <f t="shared" si="241"/>
        <v>0.1701</v>
      </c>
      <c r="H247" s="64">
        <f t="shared" si="241"/>
        <v>0.24</v>
      </c>
      <c r="I247" s="64"/>
      <c r="J247" s="64">
        <f t="shared" si="241"/>
        <v>0.9282357</v>
      </c>
      <c r="K247" s="64">
        <f t="shared" si="241"/>
        <v>1.3987995</v>
      </c>
      <c r="L247" s="64">
        <f t="shared" si="241"/>
        <v>4.125492E-2</v>
      </c>
      <c r="M247" s="64">
        <f t="shared" si="241"/>
        <v>0.9282357</v>
      </c>
      <c r="N247" s="64">
        <f t="shared" si="214"/>
        <v>8.9551851361591304</v>
      </c>
      <c r="O247" s="64">
        <f t="shared" si="219"/>
        <v>-0.26535847680123936</v>
      </c>
      <c r="P247" s="64">
        <f t="shared" si="219"/>
        <v>1.3987995</v>
      </c>
      <c r="Q247" s="64">
        <f t="shared" si="215"/>
        <v>1.6933615915094578</v>
      </c>
      <c r="R247" s="64">
        <f t="shared" si="220"/>
        <v>2.7066772414818807E-2</v>
      </c>
      <c r="S247" s="64">
        <f t="shared" si="220"/>
        <v>4.125492E-2</v>
      </c>
      <c r="T247" s="64">
        <f t="shared" si="216"/>
        <v>5.0491368855045224E-2</v>
      </c>
      <c r="U247" s="64">
        <f t="shared" si="221"/>
        <v>-1.7578761008363933E-3</v>
      </c>
      <c r="V247" s="64">
        <f t="shared" si="221"/>
        <v>2.0200319999999996</v>
      </c>
      <c r="W247" s="64">
        <f t="shared" si="221"/>
        <v>2.4899824195127507</v>
      </c>
      <c r="X247" s="29">
        <f>'2.3 Set aside x2'!D16</f>
        <v>203.29</v>
      </c>
      <c r="Y247" s="35">
        <f t="shared" si="229"/>
        <v>1.0799999999999841</v>
      </c>
      <c r="Z247" s="68">
        <f>'2.3 Set aside x2'!F16*k</f>
        <v>1.8059999999999998</v>
      </c>
      <c r="AA247" s="68">
        <f>'2.3 Set aside x2'!G16*k</f>
        <v>2.1189</v>
      </c>
      <c r="AB247" s="68">
        <f>'2.3 Set aside x2'!H16*k</f>
        <v>0.15329999999999999</v>
      </c>
      <c r="AC247" s="68">
        <f>'2.3 Set aside x2'!I16/2</f>
        <v>0.23</v>
      </c>
      <c r="AD247" s="68">
        <f t="shared" si="222"/>
        <v>0.82895399999999997</v>
      </c>
      <c r="AE247" s="348">
        <f t="shared" si="223"/>
        <v>1.247652</v>
      </c>
      <c r="AF247" s="68">
        <f t="shared" si="230"/>
        <v>3.6842399999999997E-2</v>
      </c>
      <c r="AG247" s="36">
        <f t="shared" si="231"/>
        <v>0.82895399999999997</v>
      </c>
      <c r="AH247" s="33">
        <f t="shared" si="224"/>
        <v>8.127941943412198</v>
      </c>
      <c r="AI247" s="33">
        <f t="shared" si="232"/>
        <v>-0.25639350032858665</v>
      </c>
      <c r="AJ247" s="36">
        <f t="shared" si="233"/>
        <v>1.247652</v>
      </c>
      <c r="AK247" s="33">
        <f t="shared" si="225"/>
        <v>1.5141102292847912</v>
      </c>
      <c r="AL247" s="33">
        <f t="shared" si="234"/>
        <v>6.7948626429050751E-3</v>
      </c>
      <c r="AM247" s="60">
        <f t="shared" si="235"/>
        <v>3.6842399999999997E-2</v>
      </c>
      <c r="AN247" s="60">
        <f t="shared" si="236"/>
        <v>4.4627016882338978E-2</v>
      </c>
      <c r="AO247" s="60">
        <f t="shared" si="237"/>
        <v>5.9057379080958844E-4</v>
      </c>
      <c r="AP247" s="34">
        <f t="shared" si="226"/>
        <v>1.8094440000000001</v>
      </c>
      <c r="AQ247" s="34">
        <f t="shared" si="238"/>
        <v>2.6404359361051117</v>
      </c>
      <c r="AR247" s="10">
        <f t="shared" si="227"/>
        <v>1.8276470959223592</v>
      </c>
      <c r="AS247" s="10">
        <f t="shared" si="239"/>
        <v>1.9380799771011521</v>
      </c>
      <c r="AT247" s="10">
        <f t="shared" si="240"/>
        <v>0.11043288117879291</v>
      </c>
      <c r="AU247" s="10">
        <f>SUM(AT$235:AT247)*5</f>
        <v>18.24585675151442</v>
      </c>
      <c r="AV247" s="10"/>
      <c r="AW247" s="10"/>
      <c r="AX247" s="10"/>
      <c r="AZ247" s="10"/>
      <c r="BA247" s="10"/>
    </row>
    <row r="248" spans="1:54" x14ac:dyDescent="0.25">
      <c r="A248" s="4">
        <v>65</v>
      </c>
      <c r="B248" s="18">
        <f t="shared" si="217"/>
        <v>2088</v>
      </c>
      <c r="C248" s="39">
        <f t="shared" si="213"/>
        <v>194.58</v>
      </c>
      <c r="D248" s="22">
        <f t="shared" si="228"/>
        <v>0.42000000000001592</v>
      </c>
      <c r="E248" s="64">
        <f t="shared" si="241"/>
        <v>2.1944999999999997</v>
      </c>
      <c r="F248" s="64">
        <f t="shared" si="241"/>
        <v>2.2469999999999999</v>
      </c>
      <c r="G248" s="64">
        <f t="shared" si="241"/>
        <v>0.16800000000000001</v>
      </c>
      <c r="H248" s="64">
        <f t="shared" si="241"/>
        <v>0.27500000000000002</v>
      </c>
      <c r="I248" s="64"/>
      <c r="J248" s="64">
        <f t="shared" si="241"/>
        <v>1.0072755</v>
      </c>
      <c r="K248" s="64">
        <f t="shared" si="241"/>
        <v>1.3915124999999997</v>
      </c>
      <c r="L248" s="64">
        <f t="shared" si="241"/>
        <v>4.4767799999999996E-2</v>
      </c>
      <c r="M248" s="64">
        <f t="shared" si="241"/>
        <v>1.0072755</v>
      </c>
      <c r="N248" s="64">
        <f t="shared" si="214"/>
        <v>8.8032169647044096</v>
      </c>
      <c r="O248" s="64">
        <f t="shared" si="219"/>
        <v>-0.15196817145472075</v>
      </c>
      <c r="P248" s="64">
        <f t="shared" si="219"/>
        <v>1.3915124999999997</v>
      </c>
      <c r="Q248" s="64">
        <f t="shared" si="215"/>
        <v>1.6908593660892952</v>
      </c>
      <c r="R248" s="64">
        <f t="shared" si="220"/>
        <v>-2.5022254201625405E-3</v>
      </c>
      <c r="S248" s="64">
        <f t="shared" si="220"/>
        <v>4.4767799999999996E-2</v>
      </c>
      <c r="T248" s="64">
        <f t="shared" si="216"/>
        <v>5.3693497327198428E-2</v>
      </c>
      <c r="U248" s="64">
        <f t="shared" si="221"/>
        <v>3.202128472153204E-3</v>
      </c>
      <c r="V248" s="64">
        <f t="shared" si="221"/>
        <v>2.0514899999999998</v>
      </c>
      <c r="W248" s="64">
        <f t="shared" si="221"/>
        <v>2.3202217315972855</v>
      </c>
      <c r="X248" s="29">
        <f>'2.3 Set aside x2'!D17</f>
        <v>204.09</v>
      </c>
      <c r="Y248" s="35">
        <f t="shared" si="229"/>
        <v>0.80000000000001137</v>
      </c>
      <c r="Z248" s="68">
        <f>'2.3 Set aside x2'!F17*k</f>
        <v>2.0327999999999999</v>
      </c>
      <c r="AA248" s="68">
        <f>'2.3 Set aside x2'!G17*k</f>
        <v>1.974</v>
      </c>
      <c r="AB248" s="68">
        <f>'2.3 Set aside x2'!H17*k</f>
        <v>0.14909999999999998</v>
      </c>
      <c r="AC248" s="68">
        <f>'2.3 Set aside x2'!I17/2</f>
        <v>0.29499999999999998</v>
      </c>
      <c r="AD248" s="68">
        <f t="shared" si="222"/>
        <v>0.93305519999999997</v>
      </c>
      <c r="AE248" s="348">
        <f t="shared" si="223"/>
        <v>1.248156</v>
      </c>
      <c r="AF248" s="68">
        <f t="shared" si="230"/>
        <v>4.1469120000000005E-2</v>
      </c>
      <c r="AG248" s="36">
        <f t="shared" si="231"/>
        <v>0.93305519999999997</v>
      </c>
      <c r="AH248" s="33">
        <f t="shared" si="224"/>
        <v>8.0088396372756829</v>
      </c>
      <c r="AI248" s="33">
        <f t="shared" si="232"/>
        <v>-0.11910230613651507</v>
      </c>
      <c r="AJ248" s="36">
        <f t="shared" si="233"/>
        <v>1.248156</v>
      </c>
      <c r="AK248" s="33">
        <f t="shared" si="225"/>
        <v>1.5158154026477986</v>
      </c>
      <c r="AL248" s="33">
        <f t="shared" si="234"/>
        <v>1.7051733630073507E-3</v>
      </c>
      <c r="AM248" s="60">
        <f t="shared" si="235"/>
        <v>4.1469120000000005E-2</v>
      </c>
      <c r="AN248" s="60">
        <f t="shared" si="236"/>
        <v>4.9358136565407114E-2</v>
      </c>
      <c r="AO248" s="60">
        <f t="shared" si="237"/>
        <v>4.7311196830681357E-3</v>
      </c>
      <c r="AP248" s="34">
        <f t="shared" si="226"/>
        <v>1.8693779999999998</v>
      </c>
      <c r="AQ248" s="34">
        <f t="shared" si="238"/>
        <v>2.5567119869095714</v>
      </c>
      <c r="AR248" s="10">
        <f t="shared" si="227"/>
        <v>1.7030427509924073</v>
      </c>
      <c r="AS248" s="10">
        <f t="shared" si="239"/>
        <v>1.8766265983916253</v>
      </c>
      <c r="AT248" s="10">
        <f t="shared" si="240"/>
        <v>0.17358384739921795</v>
      </c>
      <c r="AU248" s="10">
        <f>SUM(AT$235:AT248)*5</f>
        <v>19.113775988510508</v>
      </c>
      <c r="AV248" s="10"/>
      <c r="AW248" s="10"/>
      <c r="AX248" s="10"/>
      <c r="AZ248" s="10"/>
      <c r="BA248" s="10"/>
      <c r="BB248" s="10"/>
    </row>
    <row r="249" spans="1:54" x14ac:dyDescent="0.25">
      <c r="A249" s="4">
        <v>70</v>
      </c>
      <c r="B249" s="18">
        <f t="shared" si="217"/>
        <v>2093</v>
      </c>
      <c r="C249" s="39">
        <f t="shared" si="213"/>
        <v>194.91</v>
      </c>
      <c r="D249" s="22">
        <f t="shared" si="228"/>
        <v>0.32999999999998408</v>
      </c>
      <c r="E249" s="64">
        <f t="shared" si="241"/>
        <v>2.3561999999999999</v>
      </c>
      <c r="F249" s="64">
        <f t="shared" si="241"/>
        <v>2.0453999999999999</v>
      </c>
      <c r="G249" s="64">
        <f t="shared" si="241"/>
        <v>0.16170000000000001</v>
      </c>
      <c r="H249" s="64">
        <f t="shared" si="241"/>
        <v>0.28499999999999998</v>
      </c>
      <c r="I249" s="64"/>
      <c r="J249" s="64">
        <f t="shared" si="241"/>
        <v>1.0814957999999999</v>
      </c>
      <c r="K249" s="64">
        <f t="shared" si="241"/>
        <v>1.3545209999999999</v>
      </c>
      <c r="L249" s="64">
        <f t="shared" si="241"/>
        <v>4.8066480000000002E-2</v>
      </c>
      <c r="M249" s="64">
        <f t="shared" si="241"/>
        <v>1.0814957999999999</v>
      </c>
      <c r="N249" s="64">
        <f t="shared" si="214"/>
        <v>8.7451412874414203</v>
      </c>
      <c r="O249" s="64">
        <f t="shared" si="219"/>
        <v>-5.8075677262989345E-2</v>
      </c>
      <c r="P249" s="64">
        <f t="shared" si="219"/>
        <v>1.3545209999999999</v>
      </c>
      <c r="Q249" s="64">
        <f t="shared" si="215"/>
        <v>1.6534255309486319</v>
      </c>
      <c r="R249" s="64">
        <f t="shared" si="220"/>
        <v>-3.7433835140663341E-2</v>
      </c>
      <c r="S249" s="64">
        <f t="shared" si="220"/>
        <v>4.8066480000000002E-2</v>
      </c>
      <c r="T249" s="64">
        <f t="shared" si="216"/>
        <v>5.7558239016420945E-2</v>
      </c>
      <c r="U249" s="64">
        <f t="shared" si="221"/>
        <v>3.8647416892225173E-3</v>
      </c>
      <c r="V249" s="64">
        <f t="shared" si="221"/>
        <v>2.036286</v>
      </c>
      <c r="W249" s="64">
        <f t="shared" si="221"/>
        <v>2.274641229285554</v>
      </c>
      <c r="X249" s="29">
        <f>'2.3 Set aside x2'!D18</f>
        <v>204.67</v>
      </c>
      <c r="Y249" s="35">
        <f t="shared" si="229"/>
        <v>0.57999999999998408</v>
      </c>
      <c r="Z249" s="68">
        <f>'2.3 Set aside x2'!F18*k</f>
        <v>2.1630000000000003</v>
      </c>
      <c r="AA249" s="68">
        <f>'2.3 Set aside x2'!G18*k</f>
        <v>1.764</v>
      </c>
      <c r="AB249" s="68">
        <f>'2.3 Set aside x2'!H18*k</f>
        <v>0.14280000000000001</v>
      </c>
      <c r="AC249" s="68">
        <f>'2.3 Set aside x2'!I18/2</f>
        <v>0.245</v>
      </c>
      <c r="AD249" s="68">
        <f t="shared" si="222"/>
        <v>0.99281700000000017</v>
      </c>
      <c r="AE249" s="348">
        <f t="shared" si="223"/>
        <v>1.2002550000000001</v>
      </c>
      <c r="AF249" s="68">
        <f t="shared" si="230"/>
        <v>4.412520000000001E-2</v>
      </c>
      <c r="AG249" s="36">
        <f t="shared" si="231"/>
        <v>0.99281700000000017</v>
      </c>
      <c r="AH249" s="33">
        <f t="shared" si="224"/>
        <v>7.9649168575786726</v>
      </c>
      <c r="AI249" s="33">
        <f t="shared" si="232"/>
        <v>-4.3922779697010306E-2</v>
      </c>
      <c r="AJ249" s="36">
        <f t="shared" si="233"/>
        <v>1.2002550000000001</v>
      </c>
      <c r="AK249" s="33">
        <f t="shared" si="225"/>
        <v>1.4682158375598189</v>
      </c>
      <c r="AL249" s="33">
        <f t="shared" si="234"/>
        <v>-4.7599565087979689E-2</v>
      </c>
      <c r="AM249" s="60">
        <f t="shared" si="235"/>
        <v>4.412520000000001E-2</v>
      </c>
      <c r="AN249" s="60">
        <f t="shared" si="236"/>
        <v>5.2850568268032777E-2</v>
      </c>
      <c r="AO249" s="60">
        <f t="shared" si="237"/>
        <v>3.4924317026256632E-3</v>
      </c>
      <c r="AP249" s="34">
        <f t="shared" si="226"/>
        <v>1.8122160000000003</v>
      </c>
      <c r="AQ249" s="34">
        <f t="shared" si="238"/>
        <v>2.3041860869176198</v>
      </c>
      <c r="AR249" s="10">
        <f t="shared" si="227"/>
        <v>1.6695866622955964</v>
      </c>
      <c r="AS249" s="10">
        <f t="shared" si="239"/>
        <v>1.691272587797533</v>
      </c>
      <c r="AT249" s="10">
        <f t="shared" si="240"/>
        <v>2.1685925501936598E-2</v>
      </c>
      <c r="AU249" s="10">
        <f>SUM(AT$235:AT249)*5</f>
        <v>19.22220561602019</v>
      </c>
      <c r="AV249" s="10"/>
      <c r="AW249" s="10"/>
      <c r="AX249" s="10"/>
      <c r="AZ249" s="10"/>
      <c r="BA249" s="10"/>
    </row>
    <row r="250" spans="1:54" x14ac:dyDescent="0.25">
      <c r="A250" s="4">
        <v>75</v>
      </c>
      <c r="B250" s="18">
        <f t="shared" si="217"/>
        <v>2098</v>
      </c>
      <c r="C250" s="39">
        <f t="shared" si="213"/>
        <v>195.12</v>
      </c>
      <c r="D250" s="22">
        <f t="shared" si="228"/>
        <v>0.21000000000000796</v>
      </c>
      <c r="E250" s="64">
        <f t="shared" si="241"/>
        <v>2.3456999999999999</v>
      </c>
      <c r="F250" s="64">
        <f t="shared" si="241"/>
        <v>1.9572000000000001</v>
      </c>
      <c r="G250" s="64">
        <f t="shared" si="241"/>
        <v>0.15539999999999998</v>
      </c>
      <c r="H250" s="64">
        <f t="shared" si="241"/>
        <v>0.23499999999999999</v>
      </c>
      <c r="I250" s="64"/>
      <c r="J250" s="64">
        <f t="shared" si="241"/>
        <v>1.0766762999999999</v>
      </c>
      <c r="K250" s="64">
        <f t="shared" si="241"/>
        <v>1.3184325000000001</v>
      </c>
      <c r="L250" s="64">
        <f t="shared" si="241"/>
        <v>4.7852280000000004E-2</v>
      </c>
      <c r="M250" s="64">
        <f t="shared" si="241"/>
        <v>1.0766762999999999</v>
      </c>
      <c r="N250" s="64">
        <f t="shared" si="214"/>
        <v>8.6897639738863202</v>
      </c>
      <c r="O250" s="64">
        <f t="shared" si="219"/>
        <v>-5.5377313555100116E-2</v>
      </c>
      <c r="P250" s="64">
        <f t="shared" si="219"/>
        <v>1.3184325000000001</v>
      </c>
      <c r="Q250" s="64">
        <f t="shared" si="215"/>
        <v>1.6107196012801865</v>
      </c>
      <c r="R250" s="64">
        <f t="shared" si="220"/>
        <v>-4.270592966844533E-2</v>
      </c>
      <c r="S250" s="64">
        <f t="shared" si="220"/>
        <v>4.7852280000000004E-2</v>
      </c>
      <c r="T250" s="64">
        <f t="shared" si="216"/>
        <v>5.8027235280416846E-2</v>
      </c>
      <c r="U250" s="64">
        <f t="shared" si="221"/>
        <v>4.6899626399590083E-4</v>
      </c>
      <c r="V250" s="64">
        <f t="shared" si="221"/>
        <v>1.9711860000000003</v>
      </c>
      <c r="W250" s="64">
        <f t="shared" si="221"/>
        <v>2.0835717530404589</v>
      </c>
      <c r="X250" s="29">
        <f>'2.3 Set aside x2'!D19</f>
        <v>205.22</v>
      </c>
      <c r="Y250" s="35">
        <f t="shared" si="229"/>
        <v>0.55000000000001137</v>
      </c>
      <c r="Z250" s="68">
        <f>'2.3 Set aside x2'!F19*k</f>
        <v>2.1168</v>
      </c>
      <c r="AA250" s="68">
        <f>'2.3 Set aside x2'!G19*k</f>
        <v>1.7387999999999999</v>
      </c>
      <c r="AB250" s="68">
        <f>'2.3 Set aside x2'!H19*k</f>
        <v>0.14069999999999999</v>
      </c>
      <c r="AC250" s="68">
        <f>'2.3 Set aside x2'!I19/2</f>
        <v>0.185</v>
      </c>
      <c r="AD250" s="68">
        <f t="shared" si="222"/>
        <v>0.97161120000000001</v>
      </c>
      <c r="AE250" s="348">
        <f t="shared" si="223"/>
        <v>1.17936</v>
      </c>
      <c r="AF250" s="68">
        <f t="shared" si="230"/>
        <v>4.3182720000000001E-2</v>
      </c>
      <c r="AG250" s="36">
        <f t="shared" si="231"/>
        <v>0.97161120000000001</v>
      </c>
      <c r="AH250" s="33">
        <f t="shared" si="224"/>
        <v>7.905474056971908</v>
      </c>
      <c r="AI250" s="33">
        <f t="shared" si="232"/>
        <v>-5.9442800606764656E-2</v>
      </c>
      <c r="AJ250" s="36">
        <f t="shared" si="233"/>
        <v>1.17936</v>
      </c>
      <c r="AK250" s="33">
        <f t="shared" si="225"/>
        <v>1.4389063437460086</v>
      </c>
      <c r="AL250" s="33">
        <f t="shared" si="234"/>
        <v>-2.9309493813810317E-2</v>
      </c>
      <c r="AM250" s="60">
        <f t="shared" si="235"/>
        <v>4.3182720000000001E-2</v>
      </c>
      <c r="AN250" s="60">
        <f t="shared" si="236"/>
        <v>5.2525468802972139E-2</v>
      </c>
      <c r="AO250" s="60">
        <f t="shared" si="237"/>
        <v>-3.2509946506063814E-4</v>
      </c>
      <c r="AP250" s="34">
        <f t="shared" si="226"/>
        <v>1.7561459999999998</v>
      </c>
      <c r="AQ250" s="34">
        <f t="shared" si="238"/>
        <v>2.2170686061143754</v>
      </c>
      <c r="AR250" s="10">
        <f t="shared" si="227"/>
        <v>1.5293416667316968</v>
      </c>
      <c r="AS250" s="10">
        <f t="shared" si="239"/>
        <v>1.6273283568879513</v>
      </c>
      <c r="AT250" s="10">
        <f t="shared" si="240"/>
        <v>9.7986690156254497E-2</v>
      </c>
      <c r="AU250" s="10">
        <f>SUM(AT$235:AT250)*5</f>
        <v>19.712139066801463</v>
      </c>
      <c r="AV250" s="10"/>
      <c r="AW250" s="10"/>
      <c r="AX250" s="10"/>
      <c r="AZ250" s="10"/>
    </row>
    <row r="251" spans="1:54" x14ac:dyDescent="0.25">
      <c r="A251" s="4">
        <v>80</v>
      </c>
      <c r="B251" s="18">
        <f t="shared" si="217"/>
        <v>2103</v>
      </c>
      <c r="C251" s="39">
        <f t="shared" si="213"/>
        <v>195.4</v>
      </c>
      <c r="D251" s="22">
        <f t="shared" si="228"/>
        <v>0.28000000000000114</v>
      </c>
      <c r="E251" s="64">
        <f t="shared" si="241"/>
        <v>2.2427999999999999</v>
      </c>
      <c r="F251" s="64">
        <f t="shared" si="241"/>
        <v>1.9866000000000001</v>
      </c>
      <c r="G251" s="64">
        <f t="shared" si="241"/>
        <v>0.15539999999999998</v>
      </c>
      <c r="H251" s="64">
        <f t="shared" si="241"/>
        <v>0.215</v>
      </c>
      <c r="I251" s="64"/>
      <c r="J251" s="64">
        <f t="shared" si="241"/>
        <v>1.0294452000000001</v>
      </c>
      <c r="K251" s="64">
        <f t="shared" si="241"/>
        <v>1.3043939999999998</v>
      </c>
      <c r="L251" s="64">
        <f t="shared" si="241"/>
        <v>4.5753120000000001E-2</v>
      </c>
      <c r="M251" s="64">
        <f t="shared" si="241"/>
        <v>1.0294452000000001</v>
      </c>
      <c r="N251" s="64">
        <f t="shared" si="214"/>
        <v>8.5943241223771025</v>
      </c>
      <c r="O251" s="64">
        <f t="shared" si="219"/>
        <v>-9.5439851509217632E-2</v>
      </c>
      <c r="P251" s="64">
        <f t="shared" si="219"/>
        <v>1.3043939999999998</v>
      </c>
      <c r="Q251" s="64">
        <f t="shared" si="215"/>
        <v>1.5891316881638278</v>
      </c>
      <c r="R251" s="64">
        <f t="shared" si="220"/>
        <v>-2.158791311635877E-2</v>
      </c>
      <c r="S251" s="64">
        <f t="shared" si="220"/>
        <v>4.5753120000000001E-2</v>
      </c>
      <c r="T251" s="64">
        <f t="shared" si="216"/>
        <v>5.601098289007251E-2</v>
      </c>
      <c r="U251" s="64">
        <f t="shared" si="221"/>
        <v>-2.0162523903443363E-3</v>
      </c>
      <c r="V251" s="64">
        <f t="shared" si="221"/>
        <v>1.931916</v>
      </c>
      <c r="W251" s="64">
        <f t="shared" si="221"/>
        <v>2.0928719829840805</v>
      </c>
      <c r="X251" s="29">
        <f>'2.3 Set aside x2'!D20</f>
        <v>205.8</v>
      </c>
      <c r="Y251" s="35">
        <f t="shared" si="229"/>
        <v>0.58000000000001251</v>
      </c>
      <c r="Z251" s="68">
        <f>'2.3 Set aside x2'!F20*k</f>
        <v>2.0118</v>
      </c>
      <c r="AA251" s="68">
        <f>'2.3 Set aside x2'!G20*k</f>
        <v>1.7933999999999997</v>
      </c>
      <c r="AB251" s="68">
        <f>'2.3 Set aside x2'!H20*k</f>
        <v>0.14069999999999999</v>
      </c>
      <c r="AC251" s="68">
        <f>'2.3 Set aside x2'!I20/2</f>
        <v>0.21</v>
      </c>
      <c r="AD251" s="68">
        <f t="shared" si="222"/>
        <v>0.92341620000000002</v>
      </c>
      <c r="AE251" s="348">
        <f t="shared" si="223"/>
        <v>1.174383</v>
      </c>
      <c r="AF251" s="68">
        <f t="shared" si="230"/>
        <v>4.1040720000000003E-2</v>
      </c>
      <c r="AG251" s="36">
        <f t="shared" si="231"/>
        <v>0.92341620000000002</v>
      </c>
      <c r="AH251" s="33">
        <f t="shared" si="224"/>
        <v>7.8055310934197903</v>
      </c>
      <c r="AI251" s="33">
        <f t="shared" si="232"/>
        <v>-9.9942963552117625E-2</v>
      </c>
      <c r="AJ251" s="36">
        <f t="shared" si="233"/>
        <v>1.174383</v>
      </c>
      <c r="AK251" s="33">
        <f t="shared" si="225"/>
        <v>1.4287481082887861</v>
      </c>
      <c r="AL251" s="33">
        <f t="shared" si="234"/>
        <v>-1.0158235457222498E-2</v>
      </c>
      <c r="AM251" s="60">
        <f t="shared" si="235"/>
        <v>4.1040720000000003E-2</v>
      </c>
      <c r="AN251" s="60">
        <f t="shared" si="236"/>
        <v>5.0325998793896015E-2</v>
      </c>
      <c r="AO251" s="60">
        <f t="shared" si="237"/>
        <v>-2.1994700090761238E-3</v>
      </c>
      <c r="AP251" s="34">
        <f t="shared" si="226"/>
        <v>1.7454779999999999</v>
      </c>
      <c r="AQ251" s="34">
        <f t="shared" si="238"/>
        <v>2.2131773309815959</v>
      </c>
      <c r="AR251" s="10">
        <f t="shared" si="227"/>
        <v>1.5361680355103151</v>
      </c>
      <c r="AS251" s="10">
        <f t="shared" si="239"/>
        <v>1.6244721609404913</v>
      </c>
      <c r="AT251" s="10">
        <f t="shared" si="240"/>
        <v>8.8304125430176184E-2</v>
      </c>
      <c r="AU251" s="10">
        <f>SUM(AT$235:AT251)*5</f>
        <v>20.153659693952342</v>
      </c>
      <c r="AV251" s="10"/>
      <c r="AW251" s="10"/>
      <c r="AX251" s="10"/>
      <c r="AZ251" s="10"/>
    </row>
    <row r="252" spans="1:54" x14ac:dyDescent="0.25">
      <c r="A252" s="4">
        <v>85</v>
      </c>
      <c r="B252" s="18">
        <f t="shared" si="217"/>
        <v>2108</v>
      </c>
      <c r="C252" s="39">
        <f t="shared" si="213"/>
        <v>195.85</v>
      </c>
      <c r="D252" s="22">
        <f t="shared" si="228"/>
        <v>0.44999999999998863</v>
      </c>
      <c r="E252" s="64">
        <f t="shared" si="241"/>
        <v>2.3058000000000001</v>
      </c>
      <c r="F252" s="64">
        <f t="shared" si="241"/>
        <v>1.9887000000000001</v>
      </c>
      <c r="G252" s="64">
        <f t="shared" si="241"/>
        <v>0.1575</v>
      </c>
      <c r="H252" s="64">
        <f t="shared" si="241"/>
        <v>0.25</v>
      </c>
      <c r="I252" s="64"/>
      <c r="J252" s="64">
        <f t="shared" si="241"/>
        <v>1.0583622000000001</v>
      </c>
      <c r="K252" s="64">
        <f t="shared" si="241"/>
        <v>1.320627</v>
      </c>
      <c r="L252" s="64">
        <f t="shared" si="241"/>
        <v>4.7038320000000002E-2</v>
      </c>
      <c r="M252" s="64">
        <f t="shared" si="241"/>
        <v>1.0583622000000001</v>
      </c>
      <c r="N252" s="64">
        <f t="shared" si="214"/>
        <v>8.5401559058848537</v>
      </c>
      <c r="O252" s="64">
        <f t="shared" si="219"/>
        <v>-5.4168216492248789E-2</v>
      </c>
      <c r="P252" s="64">
        <f t="shared" si="219"/>
        <v>1.320627</v>
      </c>
      <c r="Q252" s="64">
        <f t="shared" si="215"/>
        <v>1.6015484482247673</v>
      </c>
      <c r="R252" s="64">
        <f t="shared" si="220"/>
        <v>1.2416760060939502E-2</v>
      </c>
      <c r="S252" s="64">
        <f t="shared" si="220"/>
        <v>4.7038320000000002E-2</v>
      </c>
      <c r="T252" s="64">
        <f t="shared" si="216"/>
        <v>5.6939756455623491E-2</v>
      </c>
      <c r="U252" s="64">
        <f t="shared" si="221"/>
        <v>9.2877356555098184E-4</v>
      </c>
      <c r="V252" s="64">
        <f t="shared" si="221"/>
        <v>1.9748399999999999</v>
      </c>
      <c r="W252" s="64">
        <f t="shared" si="221"/>
        <v>2.38401731713423</v>
      </c>
      <c r="X252" s="29">
        <f>'2.3 Set aside x2'!D21</f>
        <v>206.42</v>
      </c>
      <c r="Y252" s="35">
        <f t="shared" si="229"/>
        <v>0.61999999999997613</v>
      </c>
      <c r="Z252" s="68">
        <f>'2.3 Set aside x2'!F21*k</f>
        <v>2.0348999999999999</v>
      </c>
      <c r="AA252" s="68">
        <f>'2.3 Set aside x2'!G21*k</f>
        <v>1.8207</v>
      </c>
      <c r="AB252" s="68">
        <f>'2.3 Set aside x2'!H21*k</f>
        <v>0.14280000000000001</v>
      </c>
      <c r="AC252" s="68">
        <f>'2.3 Set aside x2'!I21/2</f>
        <v>0.245</v>
      </c>
      <c r="AD252" s="68">
        <f t="shared" si="222"/>
        <v>0.93401909999999999</v>
      </c>
      <c r="AE252" s="348">
        <f t="shared" si="223"/>
        <v>1.1904165</v>
      </c>
      <c r="AF252" s="68">
        <f t="shared" si="230"/>
        <v>4.1511960000000001E-2</v>
      </c>
      <c r="AG252" s="36">
        <f t="shared" si="231"/>
        <v>0.93401909999999999</v>
      </c>
      <c r="AH252" s="33">
        <f t="shared" si="224"/>
        <v>7.7291285902020093</v>
      </c>
      <c r="AI252" s="33">
        <f t="shared" si="232"/>
        <v>-7.6402503217781081E-2</v>
      </c>
      <c r="AJ252" s="36">
        <f t="shared" si="233"/>
        <v>1.1904165</v>
      </c>
      <c r="AK252" s="33">
        <f t="shared" si="225"/>
        <v>1.4429858689946131</v>
      </c>
      <c r="AL252" s="33">
        <f t="shared" si="234"/>
        <v>1.4237760705827052E-2</v>
      </c>
      <c r="AM252" s="60">
        <f t="shared" si="235"/>
        <v>4.1511960000000001E-2</v>
      </c>
      <c r="AN252" s="60">
        <f t="shared" si="236"/>
        <v>5.0408423754287474E-2</v>
      </c>
      <c r="AO252" s="60">
        <f t="shared" si="237"/>
        <v>8.2424960391458413E-5</v>
      </c>
      <c r="AP252" s="34">
        <f t="shared" si="226"/>
        <v>1.7822279999999997</v>
      </c>
      <c r="AQ252" s="34">
        <f t="shared" si="238"/>
        <v>2.340145682448413</v>
      </c>
      <c r="AR252" s="10">
        <f t="shared" si="227"/>
        <v>1.7498687107765249</v>
      </c>
      <c r="AS252" s="10">
        <f t="shared" si="239"/>
        <v>1.7176669309171353</v>
      </c>
      <c r="AT252" s="10">
        <f t="shared" si="240"/>
        <v>-3.2201779859389656E-2</v>
      </c>
      <c r="AU252" s="10">
        <f>SUM(AT$235:AT252)*5</f>
        <v>19.992650794655397</v>
      </c>
      <c r="AV252" s="10"/>
      <c r="AW252" s="10"/>
      <c r="AX252" s="10"/>
      <c r="AZ252" s="10"/>
    </row>
    <row r="253" spans="1:54" x14ac:dyDescent="0.25">
      <c r="A253" s="4">
        <v>90</v>
      </c>
      <c r="B253" s="18">
        <f t="shared" si="217"/>
        <v>2113</v>
      </c>
      <c r="C253" s="39">
        <f t="shared" si="213"/>
        <v>196.25</v>
      </c>
      <c r="D253" s="22">
        <f t="shared" si="228"/>
        <v>0.40000000000000568</v>
      </c>
      <c r="E253" s="64">
        <f t="shared" si="241"/>
        <v>2.4108000000000001</v>
      </c>
      <c r="F253" s="64">
        <f t="shared" si="241"/>
        <v>1.9634999999999998</v>
      </c>
      <c r="G253" s="64">
        <f t="shared" si="241"/>
        <v>0.1575</v>
      </c>
      <c r="H253" s="64">
        <f t="shared" si="241"/>
        <v>0.23</v>
      </c>
      <c r="I253" s="64"/>
      <c r="J253" s="64">
        <f t="shared" si="241"/>
        <v>1.1065572000000001</v>
      </c>
      <c r="K253" s="64">
        <f t="shared" si="241"/>
        <v>1.336776</v>
      </c>
      <c r="L253" s="64">
        <f t="shared" si="241"/>
        <v>4.9180320000000007E-2</v>
      </c>
      <c r="M253" s="64">
        <f t="shared" si="241"/>
        <v>1.1065572000000001</v>
      </c>
      <c r="N253" s="64">
        <f t="shared" si="214"/>
        <v>8.5411947345047814</v>
      </c>
      <c r="O253" s="64">
        <f t="shared" si="219"/>
        <v>1.0388286199276564E-3</v>
      </c>
      <c r="P253" s="64">
        <f t="shared" si="219"/>
        <v>1.336776</v>
      </c>
      <c r="Q253" s="64">
        <f t="shared" si="215"/>
        <v>1.6198924420346312</v>
      </c>
      <c r="R253" s="64">
        <f t="shared" si="220"/>
        <v>1.8343993809863957E-2</v>
      </c>
      <c r="S253" s="64">
        <f t="shared" si="220"/>
        <v>4.9180320000000007E-2</v>
      </c>
      <c r="T253" s="64">
        <f t="shared" si="216"/>
        <v>5.9245941977220475E-2</v>
      </c>
      <c r="U253" s="64">
        <f t="shared" si="221"/>
        <v>2.3061855215969831E-3</v>
      </c>
      <c r="V253" s="64">
        <f t="shared" si="221"/>
        <v>1.9999559999999998</v>
      </c>
      <c r="W253" s="64">
        <f t="shared" si="221"/>
        <v>2.4216450079513945</v>
      </c>
      <c r="X253" s="29">
        <f>'2.3 Set aside x2'!D22</f>
        <v>207.11</v>
      </c>
      <c r="Y253" s="35">
        <f t="shared" si="229"/>
        <v>0.69000000000002615</v>
      </c>
      <c r="Z253" s="68">
        <f>'2.3 Set aside x2'!F22*k</f>
        <v>2.1587999999999998</v>
      </c>
      <c r="AA253" s="68">
        <f>'2.3 Set aside x2'!G22*k</f>
        <v>1.7828999999999999</v>
      </c>
      <c r="AB253" s="68">
        <f>'2.3 Set aside x2'!H22*k</f>
        <v>0.14280000000000001</v>
      </c>
      <c r="AC253" s="68">
        <f>'2.3 Set aside x2'!I22/2</f>
        <v>0.24</v>
      </c>
      <c r="AD253" s="68">
        <f t="shared" si="222"/>
        <v>0.99088919999999991</v>
      </c>
      <c r="AE253" s="348">
        <f t="shared" si="223"/>
        <v>1.2064079999999999</v>
      </c>
      <c r="AF253" s="68">
        <f t="shared" si="230"/>
        <v>4.4039519999999999E-2</v>
      </c>
      <c r="AG253" s="36">
        <f t="shared" si="231"/>
        <v>0.99088919999999991</v>
      </c>
      <c r="AH253" s="33">
        <f t="shared" si="224"/>
        <v>7.7194864479885368</v>
      </c>
      <c r="AI253" s="33">
        <f t="shared" si="232"/>
        <v>-9.6421422134724821E-3</v>
      </c>
      <c r="AJ253" s="36">
        <f t="shared" si="233"/>
        <v>1.2064079999999999</v>
      </c>
      <c r="AK253" s="33">
        <f t="shared" si="225"/>
        <v>1.4614942732806133</v>
      </c>
      <c r="AL253" s="33">
        <f t="shared" si="234"/>
        <v>1.8508404286000202E-2</v>
      </c>
      <c r="AM253" s="60">
        <f t="shared" si="235"/>
        <v>4.4039519999999999E-2</v>
      </c>
      <c r="AN253" s="60">
        <f t="shared" si="236"/>
        <v>5.2950554566395427E-2</v>
      </c>
      <c r="AO253" s="60">
        <f t="shared" si="237"/>
        <v>2.5421308121079539E-3</v>
      </c>
      <c r="AP253" s="34">
        <f t="shared" si="226"/>
        <v>1.8162900000000002</v>
      </c>
      <c r="AQ253" s="34">
        <f t="shared" si="238"/>
        <v>2.5176983928846619</v>
      </c>
      <c r="AR253" s="10">
        <f t="shared" si="227"/>
        <v>1.7774874358363235</v>
      </c>
      <c r="AS253" s="10">
        <f t="shared" si="239"/>
        <v>1.8479906203773417</v>
      </c>
      <c r="AT253" s="10">
        <f t="shared" si="240"/>
        <v>7.0503184541018227E-2</v>
      </c>
      <c r="AU253" s="10">
        <f>SUM(AT$235:AT253)*5</f>
        <v>20.345166717360485</v>
      </c>
      <c r="AV253" s="10"/>
      <c r="AW253" s="10"/>
      <c r="AX253" s="10"/>
      <c r="AZ253" s="10"/>
    </row>
    <row r="254" spans="1:54" x14ac:dyDescent="0.25">
      <c r="A254" s="4">
        <v>95</v>
      </c>
      <c r="B254" s="18">
        <f t="shared" si="217"/>
        <v>2118</v>
      </c>
      <c r="C254" s="39">
        <f t="shared" si="213"/>
        <v>196.74</v>
      </c>
      <c r="D254" s="22">
        <f t="shared" si="228"/>
        <v>0.49000000000000909</v>
      </c>
      <c r="E254" s="64">
        <f t="shared" si="241"/>
        <v>2.4780000000000002</v>
      </c>
      <c r="F254" s="64">
        <f t="shared" si="241"/>
        <v>1.9215</v>
      </c>
      <c r="G254" s="64">
        <f t="shared" si="241"/>
        <v>0.1575</v>
      </c>
      <c r="H254" s="64">
        <f t="shared" si="241"/>
        <v>0.19</v>
      </c>
      <c r="I254" s="64"/>
      <c r="J254" s="64">
        <f t="shared" si="241"/>
        <v>1.1374020000000002</v>
      </c>
      <c r="K254" s="64">
        <f t="shared" si="241"/>
        <v>1.33728</v>
      </c>
      <c r="L254" s="64">
        <f t="shared" si="241"/>
        <v>5.0551200000000004E-2</v>
      </c>
      <c r="M254" s="64">
        <f t="shared" si="241"/>
        <v>1.1374020000000002</v>
      </c>
      <c r="N254" s="64">
        <f t="shared" si="214"/>
        <v>8.5729438873450263</v>
      </c>
      <c r="O254" s="64">
        <f t="shared" si="219"/>
        <v>3.1749152840244932E-2</v>
      </c>
      <c r="P254" s="64">
        <f t="shared" si="219"/>
        <v>1.33728</v>
      </c>
      <c r="Q254" s="64">
        <f t="shared" si="215"/>
        <v>1.6236392326388811</v>
      </c>
      <c r="R254" s="64">
        <f t="shared" si="220"/>
        <v>3.7467906042498722E-3</v>
      </c>
      <c r="S254" s="64">
        <f t="shared" si="220"/>
        <v>5.0551200000000004E-2</v>
      </c>
      <c r="T254" s="64">
        <f t="shared" si="216"/>
        <v>6.1024501832469338E-2</v>
      </c>
      <c r="U254" s="64">
        <f t="shared" si="221"/>
        <v>1.7785598552488638E-3</v>
      </c>
      <c r="V254" s="64">
        <f t="shared" si="221"/>
        <v>1.9937399999999998</v>
      </c>
      <c r="W254" s="64">
        <f t="shared" si="221"/>
        <v>2.5210145032997526</v>
      </c>
      <c r="X254" s="29">
        <f>'2.3 Set aside x2'!D23</f>
        <v>207.8</v>
      </c>
      <c r="Y254" s="35">
        <f t="shared" si="229"/>
        <v>0.68999999999999773</v>
      </c>
      <c r="Z254" s="68">
        <f>'2.3 Set aside x2'!F23*k</f>
        <v>2.2490999999999999</v>
      </c>
      <c r="AA254" s="68">
        <f>'2.3 Set aside x2'!G23*k</f>
        <v>1.7451000000000001</v>
      </c>
      <c r="AB254" s="68">
        <f>'2.3 Set aside x2'!H23*k</f>
        <v>0.14280000000000001</v>
      </c>
      <c r="AC254" s="68">
        <f>'2.3 Set aside x2'!I23/2</f>
        <v>0.245</v>
      </c>
      <c r="AD254" s="68">
        <f t="shared" si="222"/>
        <v>1.0323369</v>
      </c>
      <c r="AE254" s="348">
        <f t="shared" si="223"/>
        <v>1.2141674999999998</v>
      </c>
      <c r="AF254" s="68">
        <f t="shared" si="230"/>
        <v>4.5881640000000001E-2</v>
      </c>
      <c r="AG254" s="36">
        <f t="shared" si="231"/>
        <v>1.0323369</v>
      </c>
      <c r="AH254" s="33">
        <f t="shared" si="224"/>
        <v>7.7525401756532171</v>
      </c>
      <c r="AI254" s="33">
        <f t="shared" si="232"/>
        <v>3.3053727664680288E-2</v>
      </c>
      <c r="AJ254" s="36">
        <f t="shared" si="233"/>
        <v>1.2141674999999998</v>
      </c>
      <c r="AK254" s="33">
        <f t="shared" si="225"/>
        <v>1.4725256278255066</v>
      </c>
      <c r="AL254" s="33">
        <f t="shared" si="234"/>
        <v>1.1031354544893235E-2</v>
      </c>
      <c r="AM254" s="60">
        <f t="shared" si="235"/>
        <v>4.5881640000000001E-2</v>
      </c>
      <c r="AN254" s="60">
        <f t="shared" si="236"/>
        <v>5.5242064050371631E-2</v>
      </c>
      <c r="AO254" s="60">
        <f t="shared" si="237"/>
        <v>2.2915094839762035E-3</v>
      </c>
      <c r="AP254" s="34">
        <f t="shared" si="226"/>
        <v>1.8404400000000001</v>
      </c>
      <c r="AQ254" s="34">
        <f t="shared" si="238"/>
        <v>2.5768165916935475</v>
      </c>
      <c r="AR254" s="10">
        <f t="shared" si="227"/>
        <v>1.8504246454220183</v>
      </c>
      <c r="AS254" s="10">
        <f t="shared" si="239"/>
        <v>1.891383378303064</v>
      </c>
      <c r="AT254" s="10">
        <f t="shared" si="240"/>
        <v>4.0958732881045679E-2</v>
      </c>
      <c r="AU254" s="10">
        <f>SUM(AT$235:AT254)*5</f>
        <v>20.549960381765715</v>
      </c>
      <c r="AV254" s="10"/>
      <c r="AW254" s="10"/>
      <c r="AX254" s="10"/>
      <c r="AZ254" s="10"/>
    </row>
    <row r="255" spans="1:54" x14ac:dyDescent="0.25">
      <c r="A255" s="4">
        <v>100</v>
      </c>
      <c r="B255" s="18">
        <f t="shared" si="217"/>
        <v>2123</v>
      </c>
      <c r="C255" s="39">
        <f t="shared" si="213"/>
        <v>197.15</v>
      </c>
      <c r="D255" s="22">
        <f t="shared" si="228"/>
        <v>0.40999999999999659</v>
      </c>
      <c r="E255" s="64">
        <f t="shared" si="241"/>
        <v>2.5073999999999996</v>
      </c>
      <c r="F255" s="64">
        <f t="shared" si="241"/>
        <v>1.9257</v>
      </c>
      <c r="G255" s="64">
        <f t="shared" si="241"/>
        <v>0.1575</v>
      </c>
      <c r="H255" s="64">
        <f t="shared" si="241"/>
        <v>0.22</v>
      </c>
      <c r="I255" s="64"/>
      <c r="J255" s="64">
        <f t="shared" si="241"/>
        <v>1.1508965999999998</v>
      </c>
      <c r="K255" s="64">
        <f t="shared" si="241"/>
        <v>1.346079</v>
      </c>
      <c r="L255" s="64">
        <f t="shared" si="241"/>
        <v>5.1150959999999995E-2</v>
      </c>
      <c r="M255" s="64">
        <f t="shared" si="241"/>
        <v>1.1508965999999998</v>
      </c>
      <c r="N255" s="64">
        <f t="shared" si="214"/>
        <v>8.6140777302342766</v>
      </c>
      <c r="O255" s="64">
        <f t="shared" si="219"/>
        <v>4.1133842889250261E-2</v>
      </c>
      <c r="P255" s="64">
        <f t="shared" si="219"/>
        <v>1.346079</v>
      </c>
      <c r="Q255" s="64">
        <f t="shared" si="215"/>
        <v>1.6331005778998688</v>
      </c>
      <c r="R255" s="64">
        <f t="shared" si="220"/>
        <v>9.4613452609877413E-3</v>
      </c>
      <c r="S255" s="64">
        <f t="shared" si="220"/>
        <v>5.1150959999999995E-2</v>
      </c>
      <c r="T255" s="64">
        <f t="shared" si="216"/>
        <v>6.1938669766067489E-2</v>
      </c>
      <c r="U255" s="64">
        <f t="shared" si="221"/>
        <v>9.1416793359815063E-4</v>
      </c>
      <c r="V255" s="64">
        <f t="shared" si="221"/>
        <v>2.0204519999999997</v>
      </c>
      <c r="W255" s="64">
        <f t="shared" si="221"/>
        <v>2.4819613560838323</v>
      </c>
      <c r="X255" s="29">
        <f>'2.3 Set aside x2'!D24</f>
        <v>208.39</v>
      </c>
      <c r="Y255" s="35">
        <f t="shared" si="229"/>
        <v>0.58999999999997499</v>
      </c>
      <c r="Z255" s="68">
        <f>'2.3 Set aside x2'!F24*k</f>
        <v>2.1944999999999997</v>
      </c>
      <c r="AA255" s="68">
        <f>'2.3 Set aside x2'!G24*k</f>
        <v>1.8017999999999998</v>
      </c>
      <c r="AB255" s="68">
        <f>'2.3 Set aside x2'!H24*k</f>
        <v>0.14489999999999997</v>
      </c>
      <c r="AC255" s="68">
        <f>'2.3 Set aside x2'!I24/2</f>
        <v>0.26</v>
      </c>
      <c r="AD255" s="68">
        <f t="shared" si="222"/>
        <v>1.0072755</v>
      </c>
      <c r="AE255" s="348">
        <f t="shared" si="223"/>
        <v>1.2223364999999999</v>
      </c>
      <c r="AF255" s="68">
        <f t="shared" si="230"/>
        <v>4.4767799999999996E-2</v>
      </c>
      <c r="AG255" s="36">
        <f t="shared" si="231"/>
        <v>1.0072755</v>
      </c>
      <c r="AH255" s="33">
        <f t="shared" si="224"/>
        <v>7.7562537168907415</v>
      </c>
      <c r="AI255" s="33">
        <f t="shared" si="232"/>
        <v>3.7135412375244314E-3</v>
      </c>
      <c r="AJ255" s="36">
        <f t="shared" si="233"/>
        <v>1.2223364999999999</v>
      </c>
      <c r="AK255" s="33">
        <f t="shared" si="225"/>
        <v>1.4826447142265984</v>
      </c>
      <c r="AL255" s="33">
        <f t="shared" si="234"/>
        <v>1.0119086401091826E-2</v>
      </c>
      <c r="AM255" s="60">
        <f t="shared" si="235"/>
        <v>4.4767799999999996E-2</v>
      </c>
      <c r="AN255" s="60">
        <f t="shared" si="236"/>
        <v>5.4533309524189839E-2</v>
      </c>
      <c r="AO255" s="60">
        <f t="shared" si="237"/>
        <v>-7.0875452618179152E-4</v>
      </c>
      <c r="AP255" s="34">
        <f t="shared" si="226"/>
        <v>1.8485039999999997</v>
      </c>
      <c r="AQ255" s="34">
        <f t="shared" si="238"/>
        <v>2.4516278731124088</v>
      </c>
      <c r="AR255" s="10">
        <f t="shared" si="227"/>
        <v>1.8217596353655328</v>
      </c>
      <c r="AS255" s="10">
        <f t="shared" si="239"/>
        <v>1.7994948588645081</v>
      </c>
      <c r="AT255" s="10">
        <f t="shared" si="240"/>
        <v>-2.2264776501024652E-2</v>
      </c>
      <c r="AU255" s="10">
        <f>SUM(AT$235:AT255)*5</f>
        <v>20.438636499260589</v>
      </c>
      <c r="AV255" s="10"/>
      <c r="AW255" s="10"/>
      <c r="AX255" s="10"/>
      <c r="AZ255" s="10"/>
    </row>
    <row r="256" spans="1:54" x14ac:dyDescent="0.25">
      <c r="A256" s="4">
        <v>105</v>
      </c>
      <c r="B256" s="18">
        <f t="shared" si="217"/>
        <v>2128</v>
      </c>
      <c r="C256" s="39">
        <f t="shared" si="213"/>
        <v>197.58</v>
      </c>
      <c r="D256" s="22">
        <f t="shared" si="228"/>
        <v>0.43000000000000682</v>
      </c>
      <c r="E256" s="64">
        <f t="shared" ref="E256:M265" si="242">E45</f>
        <v>2.2869000000000002</v>
      </c>
      <c r="F256" s="64">
        <f t="shared" si="242"/>
        <v>2.0726999999999998</v>
      </c>
      <c r="G256" s="64">
        <f t="shared" si="242"/>
        <v>0.16170000000000001</v>
      </c>
      <c r="H256" s="64">
        <f t="shared" si="242"/>
        <v>0.13500000000000001</v>
      </c>
      <c r="I256" s="64"/>
      <c r="J256" s="64">
        <f t="shared" si="242"/>
        <v>1.0496871000000001</v>
      </c>
      <c r="K256" s="64">
        <f t="shared" si="242"/>
        <v>1.3479165</v>
      </c>
      <c r="L256" s="64">
        <f t="shared" si="242"/>
        <v>4.6652760000000008E-2</v>
      </c>
      <c r="M256" s="64">
        <f t="shared" si="242"/>
        <v>1.0496871000000001</v>
      </c>
      <c r="N256" s="64">
        <f t="shared" si="214"/>
        <v>8.5486773203320485</v>
      </c>
      <c r="O256" s="64">
        <f t="shared" si="219"/>
        <v>-6.5400409902228063E-2</v>
      </c>
      <c r="P256" s="64">
        <f t="shared" si="219"/>
        <v>1.3479165</v>
      </c>
      <c r="Q256" s="64">
        <f t="shared" si="215"/>
        <v>1.6366106232481668</v>
      </c>
      <c r="R256" s="64">
        <f t="shared" si="220"/>
        <v>3.5100453482979077E-3</v>
      </c>
      <c r="S256" s="64">
        <f t="shared" si="220"/>
        <v>4.6652760000000008E-2</v>
      </c>
      <c r="T256" s="64">
        <f t="shared" si="216"/>
        <v>5.7602073352315139E-2</v>
      </c>
      <c r="U256" s="64">
        <f t="shared" si="221"/>
        <v>-4.3365964137523499E-3</v>
      </c>
      <c r="V256" s="64">
        <f t="shared" si="221"/>
        <v>1.9556459999999998</v>
      </c>
      <c r="W256" s="64">
        <f t="shared" si="221"/>
        <v>2.3194190390323239</v>
      </c>
      <c r="X256" s="29">
        <f>'2.3 Set aside x2'!D25</f>
        <v>208.89</v>
      </c>
      <c r="Y256" s="35">
        <f t="shared" si="229"/>
        <v>0.5</v>
      </c>
      <c r="Z256" s="68">
        <f>'2.3 Set aside x2'!F25*k</f>
        <v>1.974</v>
      </c>
      <c r="AA256" s="68">
        <f>'2.3 Set aside x2'!G25*k</f>
        <v>1.9298999999999997</v>
      </c>
      <c r="AB256" s="68">
        <f>'2.3 Set aside x2'!H25*k</f>
        <v>0.14699999999999999</v>
      </c>
      <c r="AC256" s="68">
        <f>'2.3 Set aside x2'!I25/2</f>
        <v>0.215</v>
      </c>
      <c r="AD256" s="68">
        <f t="shared" si="222"/>
        <v>0.90606600000000004</v>
      </c>
      <c r="AE256" s="348">
        <f t="shared" si="223"/>
        <v>1.2169919999999999</v>
      </c>
      <c r="AF256" s="68">
        <f t="shared" si="230"/>
        <v>4.0269600000000003E-2</v>
      </c>
      <c r="AG256" s="36">
        <f t="shared" si="231"/>
        <v>0.90606600000000004</v>
      </c>
      <c r="AH256" s="33">
        <f t="shared" si="224"/>
        <v>7.6582770423068913</v>
      </c>
      <c r="AI256" s="33">
        <f t="shared" si="232"/>
        <v>-9.7976674583850176E-2</v>
      </c>
      <c r="AJ256" s="36">
        <f t="shared" si="233"/>
        <v>1.2169919999999999</v>
      </c>
      <c r="AK256" s="33">
        <f t="shared" si="225"/>
        <v>1.4790890328800046</v>
      </c>
      <c r="AL256" s="33">
        <f t="shared" si="234"/>
        <v>-3.5556813465937864E-3</v>
      </c>
      <c r="AM256" s="60">
        <f t="shared" si="235"/>
        <v>4.0269600000000003E-2</v>
      </c>
      <c r="AN256" s="60">
        <f t="shared" si="236"/>
        <v>4.9909818241274898E-2</v>
      </c>
      <c r="AO256" s="60">
        <f t="shared" si="237"/>
        <v>-4.6234912829149419E-3</v>
      </c>
      <c r="AP256" s="34">
        <f t="shared" si="226"/>
        <v>1.7916779999999997</v>
      </c>
      <c r="AQ256" s="34">
        <f t="shared" si="238"/>
        <v>2.1855221527866409</v>
      </c>
      <c r="AR256" s="10">
        <f t="shared" si="227"/>
        <v>1.7024535746497258</v>
      </c>
      <c r="AS256" s="10">
        <f t="shared" si="239"/>
        <v>1.6041732601453944</v>
      </c>
      <c r="AT256" s="10">
        <f t="shared" si="240"/>
        <v>-9.828031450433139E-2</v>
      </c>
      <c r="AU256" s="10">
        <f>SUM(AT$235:AT256)*5</f>
        <v>19.947234926738929</v>
      </c>
      <c r="AV256" s="10"/>
      <c r="AW256" s="10"/>
      <c r="AX256" s="10"/>
      <c r="AZ256" s="10"/>
    </row>
    <row r="257" spans="1:53" x14ac:dyDescent="0.25">
      <c r="A257" s="4">
        <v>110</v>
      </c>
      <c r="B257" s="18">
        <f t="shared" si="217"/>
        <v>2133</v>
      </c>
      <c r="C257" s="39">
        <f t="shared" si="213"/>
        <v>197.75</v>
      </c>
      <c r="D257" s="22">
        <f t="shared" si="228"/>
        <v>0.16999999999998749</v>
      </c>
      <c r="E257" s="64">
        <f t="shared" si="242"/>
        <v>2.5787999999999998</v>
      </c>
      <c r="F257" s="64">
        <f t="shared" si="242"/>
        <v>1.8584999999999998</v>
      </c>
      <c r="G257" s="64">
        <f t="shared" si="242"/>
        <v>0.15539999999999998</v>
      </c>
      <c r="H257" s="64">
        <f t="shared" si="242"/>
        <v>0.19500000000000001</v>
      </c>
      <c r="I257" s="64"/>
      <c r="J257" s="64">
        <f t="shared" si="242"/>
        <v>1.1836692</v>
      </c>
      <c r="K257" s="64">
        <f t="shared" si="242"/>
        <v>1.3380359999999998</v>
      </c>
      <c r="L257" s="64">
        <f t="shared" si="242"/>
        <v>5.2607519999999998E-2</v>
      </c>
      <c r="M257" s="64">
        <f t="shared" si="242"/>
        <v>1.1836692</v>
      </c>
      <c r="N257" s="64">
        <f t="shared" si="214"/>
        <v>8.6257250566518664</v>
      </c>
      <c r="O257" s="64">
        <f t="shared" si="219"/>
        <v>7.7047736319817872E-2</v>
      </c>
      <c r="P257" s="64">
        <f t="shared" si="219"/>
        <v>1.3380359999999998</v>
      </c>
      <c r="Q257" s="64">
        <f t="shared" si="215"/>
        <v>1.6273506174651799</v>
      </c>
      <c r="R257" s="64">
        <f t="shared" si="220"/>
        <v>-9.2600057829868021E-3</v>
      </c>
      <c r="S257" s="64">
        <f t="shared" si="220"/>
        <v>5.2607519999999998E-2</v>
      </c>
      <c r="T257" s="64">
        <f t="shared" si="216"/>
        <v>6.2790224169456732E-2</v>
      </c>
      <c r="U257" s="64">
        <f t="shared" si="221"/>
        <v>5.188150817141593E-3</v>
      </c>
      <c r="V257" s="64">
        <f t="shared" si="221"/>
        <v>2.010834</v>
      </c>
      <c r="W257" s="64">
        <f t="shared" si="221"/>
        <v>2.25380988135396</v>
      </c>
      <c r="X257" s="29">
        <f>'2.3 Set aside x2'!D26</f>
        <v>209.24</v>
      </c>
      <c r="Y257" s="35">
        <f t="shared" si="229"/>
        <v>0.35000000000002274</v>
      </c>
      <c r="Z257" s="68">
        <f>'2.3 Set aside x2'!F26*k</f>
        <v>2.2091999999999996</v>
      </c>
      <c r="AA257" s="68">
        <f>'2.3 Set aside x2'!G26*k</f>
        <v>1.7451000000000001</v>
      </c>
      <c r="AB257" s="68">
        <f>'2.3 Set aside x2'!H26*k</f>
        <v>0.14280000000000001</v>
      </c>
      <c r="AC257" s="68">
        <f>'2.3 Set aside x2'!I26/2</f>
        <v>0.21</v>
      </c>
      <c r="AD257" s="68">
        <f t="shared" si="222"/>
        <v>1.0140227999999998</v>
      </c>
      <c r="AE257" s="348">
        <f t="shared" si="223"/>
        <v>1.2043919999999999</v>
      </c>
      <c r="AF257" s="68">
        <f t="shared" si="230"/>
        <v>4.5067679999999992E-2</v>
      </c>
      <c r="AG257" s="36">
        <f t="shared" si="231"/>
        <v>1.0140227999999998</v>
      </c>
      <c r="AH257" s="33">
        <f t="shared" si="224"/>
        <v>7.6809401930580385</v>
      </c>
      <c r="AI257" s="33">
        <f t="shared" si="232"/>
        <v>2.2663150751147221E-2</v>
      </c>
      <c r="AJ257" s="36">
        <f t="shared" si="233"/>
        <v>1.2043919999999999</v>
      </c>
      <c r="AK257" s="33">
        <f t="shared" si="225"/>
        <v>1.4658604712820258</v>
      </c>
      <c r="AL257" s="33">
        <f t="shared" si="234"/>
        <v>-1.3228561597978805E-2</v>
      </c>
      <c r="AM257" s="60">
        <f t="shared" si="235"/>
        <v>4.5067679999999992E-2</v>
      </c>
      <c r="AN257" s="60">
        <f t="shared" si="236"/>
        <v>5.3890572731548375E-2</v>
      </c>
      <c r="AO257" s="60">
        <f t="shared" si="237"/>
        <v>3.9807544902734776E-3</v>
      </c>
      <c r="AP257" s="34">
        <f t="shared" si="226"/>
        <v>1.8089820000000001</v>
      </c>
      <c r="AQ257" s="34">
        <f t="shared" si="238"/>
        <v>2.1723973436434654</v>
      </c>
      <c r="AR257" s="10">
        <f t="shared" si="227"/>
        <v>1.6542964529138064</v>
      </c>
      <c r="AS257" s="10">
        <f t="shared" si="239"/>
        <v>1.5945396502343034</v>
      </c>
      <c r="AT257" s="10">
        <f t="shared" si="240"/>
        <v>-5.9756802679503007E-2</v>
      </c>
      <c r="AU257" s="10">
        <f>SUM(AT$235:AT257)*5</f>
        <v>19.648450913341414</v>
      </c>
      <c r="AV257" s="10"/>
      <c r="AW257" s="10"/>
      <c r="AX257" s="10"/>
      <c r="AZ257" s="10"/>
    </row>
    <row r="258" spans="1:53" x14ac:dyDescent="0.25">
      <c r="A258" s="4">
        <v>115</v>
      </c>
      <c r="B258" s="18">
        <f t="shared" si="217"/>
        <v>2138</v>
      </c>
      <c r="C258" s="39">
        <f t="shared" si="213"/>
        <v>198.17</v>
      </c>
      <c r="D258" s="22">
        <f t="shared" si="228"/>
        <v>0.41999999999998749</v>
      </c>
      <c r="E258" s="64">
        <f t="shared" si="242"/>
        <v>2.4822000000000002</v>
      </c>
      <c r="F258" s="64">
        <f t="shared" si="242"/>
        <v>1.9341000000000002</v>
      </c>
      <c r="G258" s="64">
        <f t="shared" si="242"/>
        <v>0.1575</v>
      </c>
      <c r="H258" s="64">
        <f t="shared" si="242"/>
        <v>0.26</v>
      </c>
      <c r="I258" s="64"/>
      <c r="J258" s="64">
        <f t="shared" si="242"/>
        <v>1.1393298000000001</v>
      </c>
      <c r="K258" s="64">
        <f t="shared" si="242"/>
        <v>1.3430970000000002</v>
      </c>
      <c r="L258" s="64">
        <f t="shared" si="242"/>
        <v>5.0636880000000009E-2</v>
      </c>
      <c r="M258" s="64">
        <f t="shared" si="242"/>
        <v>1.1393298000000001</v>
      </c>
      <c r="N258" s="64">
        <f t="shared" si="214"/>
        <v>8.6484596069057744</v>
      </c>
      <c r="O258" s="64">
        <f t="shared" si="219"/>
        <v>2.2734550253908026E-2</v>
      </c>
      <c r="P258" s="64">
        <f t="shared" si="219"/>
        <v>1.3430970000000002</v>
      </c>
      <c r="Q258" s="64">
        <f t="shared" si="215"/>
        <v>1.6307746642444363</v>
      </c>
      <c r="R258" s="64">
        <f t="shared" si="220"/>
        <v>3.42404677925634E-3</v>
      </c>
      <c r="S258" s="64">
        <f t="shared" si="220"/>
        <v>5.0636880000000009E-2</v>
      </c>
      <c r="T258" s="64">
        <f t="shared" si="216"/>
        <v>6.1736728325611584E-2</v>
      </c>
      <c r="U258" s="64">
        <f t="shared" si="221"/>
        <v>-1.0534958438451481E-3</v>
      </c>
      <c r="V258" s="64">
        <f t="shared" si="221"/>
        <v>2.0301960000000001</v>
      </c>
      <c r="W258" s="64">
        <f t="shared" si="221"/>
        <v>2.4753011011893067</v>
      </c>
      <c r="X258" s="29">
        <f>'2.3 Set aside x2'!D27</f>
        <v>209.63</v>
      </c>
      <c r="Y258" s="35">
        <f t="shared" si="229"/>
        <v>0.38999999999998636</v>
      </c>
      <c r="Z258" s="68">
        <f>'2.3 Set aside x2'!F27*k</f>
        <v>2.2385999999999999</v>
      </c>
      <c r="AA258" s="68">
        <f>'2.3 Set aside x2'!G27*k</f>
        <v>1.7387999999999999</v>
      </c>
      <c r="AB258" s="68">
        <f>'2.3 Set aside x2'!H27*k</f>
        <v>0.14280000000000001</v>
      </c>
      <c r="AC258" s="68">
        <f>'2.3 Set aside x2'!I27/2</f>
        <v>0.215</v>
      </c>
      <c r="AD258" s="68">
        <f t="shared" si="222"/>
        <v>1.0275174</v>
      </c>
      <c r="AE258" s="348">
        <f t="shared" si="223"/>
        <v>1.209201</v>
      </c>
      <c r="AF258" s="68">
        <f t="shared" si="230"/>
        <v>4.5667440000000004E-2</v>
      </c>
      <c r="AG258" s="36">
        <f t="shared" si="231"/>
        <v>1.0275174</v>
      </c>
      <c r="AH258" s="33">
        <f t="shared" si="224"/>
        <v>7.714164211710516</v>
      </c>
      <c r="AI258" s="33">
        <f t="shared" si="232"/>
        <v>3.3224018652477483E-2</v>
      </c>
      <c r="AJ258" s="36">
        <f t="shared" si="233"/>
        <v>1.209201</v>
      </c>
      <c r="AK258" s="33">
        <f t="shared" si="225"/>
        <v>1.4683309698792071</v>
      </c>
      <c r="AL258" s="33">
        <f t="shared" si="234"/>
        <v>2.4704985971812921E-3</v>
      </c>
      <c r="AM258" s="60">
        <f t="shared" si="235"/>
        <v>4.5667440000000004E-2</v>
      </c>
      <c r="AN258" s="60">
        <f t="shared" si="236"/>
        <v>5.519403735512618E-2</v>
      </c>
      <c r="AO258" s="60">
        <f t="shared" si="237"/>
        <v>1.3034646235778047E-3</v>
      </c>
      <c r="AP258" s="34">
        <f t="shared" si="226"/>
        <v>1.8207839999999997</v>
      </c>
      <c r="AQ258" s="34">
        <f t="shared" si="238"/>
        <v>2.2477819818732225</v>
      </c>
      <c r="AR258" s="10">
        <f t="shared" si="227"/>
        <v>1.8168710082729511</v>
      </c>
      <c r="AS258" s="10">
        <f t="shared" si="239"/>
        <v>1.6498719746949455</v>
      </c>
      <c r="AT258" s="10">
        <f t="shared" si="240"/>
        <v>-0.16699903357800561</v>
      </c>
      <c r="AU258" s="10">
        <f>SUM(AT$235:AT258)*5</f>
        <v>18.813455745451385</v>
      </c>
      <c r="AV258" s="10"/>
      <c r="AW258" s="10"/>
      <c r="AX258" s="10"/>
      <c r="AZ258" s="10"/>
    </row>
    <row r="259" spans="1:53" x14ac:dyDescent="0.25">
      <c r="A259" s="4">
        <v>120</v>
      </c>
      <c r="B259" s="18">
        <f t="shared" si="217"/>
        <v>2143</v>
      </c>
      <c r="C259" s="39">
        <f t="shared" si="213"/>
        <v>198.39</v>
      </c>
      <c r="D259" s="22">
        <f t="shared" si="228"/>
        <v>0.21999999999999886</v>
      </c>
      <c r="E259" s="64">
        <f t="shared" si="242"/>
        <v>2.415</v>
      </c>
      <c r="F259" s="64">
        <f t="shared" si="242"/>
        <v>1.9424999999999999</v>
      </c>
      <c r="G259" s="64">
        <f t="shared" si="242"/>
        <v>0.1575</v>
      </c>
      <c r="H259" s="64">
        <f t="shared" si="242"/>
        <v>0.22</v>
      </c>
      <c r="I259" s="64"/>
      <c r="J259" s="64">
        <f t="shared" si="242"/>
        <v>1.1084850000000002</v>
      </c>
      <c r="K259" s="64">
        <f t="shared" si="242"/>
        <v>1.329825</v>
      </c>
      <c r="L259" s="64">
        <f t="shared" si="242"/>
        <v>4.9266000000000004E-2</v>
      </c>
      <c r="M259" s="64">
        <f t="shared" si="242"/>
        <v>1.1084850000000002</v>
      </c>
      <c r="N259" s="64">
        <f t="shared" si="214"/>
        <v>8.6374063824355982</v>
      </c>
      <c r="O259" s="64">
        <f t="shared" si="219"/>
        <v>-1.1053224470176204E-2</v>
      </c>
      <c r="P259" s="64">
        <f t="shared" si="219"/>
        <v>1.329825</v>
      </c>
      <c r="Q259" s="64">
        <f t="shared" si="215"/>
        <v>1.618107955918614</v>
      </c>
      <c r="R259" s="64">
        <f t="shared" si="220"/>
        <v>-1.2666708325822285E-2</v>
      </c>
      <c r="S259" s="64">
        <f t="shared" si="220"/>
        <v>4.9266000000000004E-2</v>
      </c>
      <c r="T259" s="64">
        <f t="shared" si="216"/>
        <v>6.0179614811827896E-2</v>
      </c>
      <c r="U259" s="64">
        <f t="shared" si="221"/>
        <v>-1.5571135137836881E-3</v>
      </c>
      <c r="V259" s="64">
        <f t="shared" si="221"/>
        <v>1.9886999999999997</v>
      </c>
      <c r="W259" s="64">
        <f t="shared" si="221"/>
        <v>2.1834229536902163</v>
      </c>
      <c r="X259" s="29">
        <f>'2.3 Set aside x2'!D28</f>
        <v>209.9</v>
      </c>
      <c r="Y259" s="35">
        <f t="shared" si="229"/>
        <v>0.27000000000001023</v>
      </c>
      <c r="Z259" s="68">
        <f>'2.3 Set aside x2'!F28*k</f>
        <v>2.1671999999999998</v>
      </c>
      <c r="AA259" s="68">
        <f>'2.3 Set aside x2'!G28*k</f>
        <v>1.7451000000000001</v>
      </c>
      <c r="AB259" s="68">
        <f>'2.3 Set aside x2'!H28*k</f>
        <v>0.14069999999999999</v>
      </c>
      <c r="AC259" s="68">
        <f>'2.3 Set aside x2'!I28/2</f>
        <v>0.28000000000000003</v>
      </c>
      <c r="AD259" s="68">
        <f t="shared" si="222"/>
        <v>0.99474479999999998</v>
      </c>
      <c r="AE259" s="348">
        <f t="shared" si="223"/>
        <v>1.194102</v>
      </c>
      <c r="AF259" s="68">
        <f t="shared" si="230"/>
        <v>4.4210880000000001E-2</v>
      </c>
      <c r="AG259" s="36">
        <f t="shared" si="231"/>
        <v>0.99474479999999998</v>
      </c>
      <c r="AH259" s="33">
        <f t="shared" si="224"/>
        <v>7.710314799863391</v>
      </c>
      <c r="AI259" s="33">
        <f t="shared" si="232"/>
        <v>-3.8494118471250616E-3</v>
      </c>
      <c r="AJ259" s="36">
        <f t="shared" si="233"/>
        <v>1.194102</v>
      </c>
      <c r="AK259" s="33">
        <f t="shared" si="225"/>
        <v>1.4536686964569518</v>
      </c>
      <c r="AL259" s="33">
        <f t="shared" si="234"/>
        <v>-1.4662273422255234E-2</v>
      </c>
      <c r="AM259" s="60">
        <f t="shared" si="235"/>
        <v>4.4210880000000001E-2</v>
      </c>
      <c r="AN259" s="60">
        <f t="shared" si="236"/>
        <v>5.3967899523718332E-2</v>
      </c>
      <c r="AO259" s="60">
        <f t="shared" si="237"/>
        <v>-1.2261378314078475E-3</v>
      </c>
      <c r="AP259" s="34">
        <f t="shared" si="226"/>
        <v>1.81986</v>
      </c>
      <c r="AQ259" s="34">
        <f t="shared" si="238"/>
        <v>2.0701221768992224</v>
      </c>
      <c r="AR259" s="10">
        <f t="shared" si="227"/>
        <v>1.6026324480086189</v>
      </c>
      <c r="AS259" s="10">
        <f t="shared" si="239"/>
        <v>1.5194696778440293</v>
      </c>
      <c r="AT259" s="10">
        <f t="shared" si="240"/>
        <v>-8.3162770164589617E-2</v>
      </c>
      <c r="AU259" s="10">
        <f>SUM(AT$235:AT259)*5</f>
        <v>18.397641894628439</v>
      </c>
      <c r="AV259" s="10"/>
      <c r="AW259" s="10"/>
      <c r="AX259" s="10"/>
      <c r="AZ259" s="10"/>
    </row>
    <row r="260" spans="1:53" x14ac:dyDescent="0.25">
      <c r="A260" s="4">
        <v>125</v>
      </c>
      <c r="B260" s="18">
        <f t="shared" si="217"/>
        <v>2148</v>
      </c>
      <c r="C260" s="39">
        <f t="shared" si="213"/>
        <v>198.51</v>
      </c>
      <c r="D260" s="22">
        <f t="shared" si="228"/>
        <v>0.12000000000000455</v>
      </c>
      <c r="E260" s="64">
        <f t="shared" si="242"/>
        <v>2.2994999999999997</v>
      </c>
      <c r="F260" s="64">
        <f t="shared" si="242"/>
        <v>1.9593</v>
      </c>
      <c r="G260" s="64">
        <f t="shared" si="242"/>
        <v>0.15539999999999998</v>
      </c>
      <c r="H260" s="64">
        <f t="shared" si="242"/>
        <v>0.14000000000000001</v>
      </c>
      <c r="I260" s="64"/>
      <c r="J260" s="64">
        <f t="shared" si="242"/>
        <v>1.0554705</v>
      </c>
      <c r="K260" s="64">
        <f t="shared" si="242"/>
        <v>1.3079114999999999</v>
      </c>
      <c r="L260" s="64">
        <f t="shared" si="242"/>
        <v>4.6909799999999995E-2</v>
      </c>
      <c r="M260" s="64">
        <f t="shared" si="242"/>
        <v>1.0554705</v>
      </c>
      <c r="N260" s="64">
        <f t="shared" si="214"/>
        <v>8.5747694916468475</v>
      </c>
      <c r="O260" s="64">
        <f t="shared" si="219"/>
        <v>-6.2636890788750677E-2</v>
      </c>
      <c r="P260" s="64">
        <f t="shared" si="219"/>
        <v>1.3079114999999999</v>
      </c>
      <c r="Q260" s="64">
        <f t="shared" si="215"/>
        <v>1.5939552770804886</v>
      </c>
      <c r="R260" s="64">
        <f t="shared" si="220"/>
        <v>-2.4152678838125441E-2</v>
      </c>
      <c r="S260" s="64">
        <f t="shared" si="220"/>
        <v>4.6909799999999995E-2</v>
      </c>
      <c r="T260" s="64">
        <f t="shared" si="216"/>
        <v>5.7548153430659471E-2</v>
      </c>
      <c r="U260" s="64">
        <f t="shared" si="221"/>
        <v>-2.6314613811684248E-3</v>
      </c>
      <c r="V260" s="64">
        <f t="shared" si="221"/>
        <v>1.9127639999999999</v>
      </c>
      <c r="W260" s="64">
        <f t="shared" si="221"/>
        <v>1.9433429689919604</v>
      </c>
      <c r="X260" s="29">
        <f>'2.3 Set aside x2'!D29</f>
        <v>210.15</v>
      </c>
      <c r="Y260" s="35">
        <f t="shared" si="229"/>
        <v>0.25</v>
      </c>
      <c r="Z260" s="68">
        <f>'2.3 Set aside x2'!F29*k</f>
        <v>2.0748000000000002</v>
      </c>
      <c r="AA260" s="68">
        <f>'2.3 Set aside x2'!G29*k</f>
        <v>1.7387999999999999</v>
      </c>
      <c r="AB260" s="68">
        <f>'2.3 Set aside x2'!H29*k</f>
        <v>0.1386</v>
      </c>
      <c r="AC260" s="68">
        <f>'2.3 Set aside x2'!I29/2</f>
        <v>0.2</v>
      </c>
      <c r="AD260" s="68">
        <f t="shared" si="222"/>
        <v>0.9523332000000001</v>
      </c>
      <c r="AE260" s="348">
        <f t="shared" si="223"/>
        <v>1.1690700000000001</v>
      </c>
      <c r="AF260" s="68">
        <f t="shared" si="230"/>
        <v>4.232592000000001E-2</v>
      </c>
      <c r="AG260" s="36">
        <f t="shared" si="231"/>
        <v>0.9523332000000001</v>
      </c>
      <c r="AH260" s="33">
        <f t="shared" si="224"/>
        <v>7.6645520922115171</v>
      </c>
      <c r="AI260" s="33">
        <f t="shared" si="232"/>
        <v>-4.5762707651873846E-2</v>
      </c>
      <c r="AJ260" s="36">
        <f t="shared" si="233"/>
        <v>1.1690700000000001</v>
      </c>
      <c r="AK260" s="33">
        <f t="shared" si="225"/>
        <v>1.42604474821583</v>
      </c>
      <c r="AL260" s="33">
        <f t="shared" si="234"/>
        <v>-2.7623948241121798E-2</v>
      </c>
      <c r="AM260" s="60">
        <f t="shared" si="235"/>
        <v>4.232592000000001E-2</v>
      </c>
      <c r="AN260" s="60">
        <f t="shared" si="236"/>
        <v>5.1866186929903885E-2</v>
      </c>
      <c r="AO260" s="60">
        <f t="shared" si="237"/>
        <v>-2.1017125938144476E-3</v>
      </c>
      <c r="AP260" s="34">
        <f t="shared" si="226"/>
        <v>1.7439239999999998</v>
      </c>
      <c r="AQ260" s="34">
        <f t="shared" si="238"/>
        <v>1.9184356315131896</v>
      </c>
      <c r="AR260" s="10">
        <f t="shared" si="227"/>
        <v>1.4264137392400988</v>
      </c>
      <c r="AS260" s="10">
        <f t="shared" si="239"/>
        <v>1.408131753530681</v>
      </c>
      <c r="AT260" s="10">
        <f t="shared" si="240"/>
        <v>-1.8281985709417858E-2</v>
      </c>
      <c r="AU260" s="10">
        <f>SUM(AT$235:AT260)*5</f>
        <v>18.306231966081349</v>
      </c>
      <c r="AV260" s="10"/>
      <c r="AW260" s="10"/>
      <c r="AX260" s="10"/>
      <c r="AZ260" s="10"/>
    </row>
    <row r="261" spans="1:53" x14ac:dyDescent="0.25">
      <c r="A261" s="4">
        <v>130</v>
      </c>
      <c r="B261" s="18">
        <f t="shared" si="217"/>
        <v>2153</v>
      </c>
      <c r="C261" s="39">
        <f t="shared" si="213"/>
        <v>198.74</v>
      </c>
      <c r="D261" s="22">
        <f t="shared" si="228"/>
        <v>0.23000000000001819</v>
      </c>
      <c r="E261" s="64">
        <f t="shared" si="242"/>
        <v>2.3016000000000001</v>
      </c>
      <c r="F261" s="64">
        <f t="shared" si="242"/>
        <v>1.9403999999999999</v>
      </c>
      <c r="G261" s="64">
        <f t="shared" si="242"/>
        <v>0.15539999999999998</v>
      </c>
      <c r="H261" s="64">
        <f t="shared" si="242"/>
        <v>0.19</v>
      </c>
      <c r="I261" s="64"/>
      <c r="J261" s="64">
        <f t="shared" si="242"/>
        <v>1.0564344000000001</v>
      </c>
      <c r="K261" s="64">
        <f t="shared" si="242"/>
        <v>1.3012440000000001</v>
      </c>
      <c r="L261" s="64">
        <f t="shared" si="242"/>
        <v>4.6952640000000004E-2</v>
      </c>
      <c r="M261" s="64">
        <f t="shared" si="242"/>
        <v>1.0564344000000001</v>
      </c>
      <c r="N261" s="64">
        <f t="shared" si="214"/>
        <v>8.5212048110875838</v>
      </c>
      <c r="O261" s="64">
        <f t="shared" si="219"/>
        <v>-5.3564680559263778E-2</v>
      </c>
      <c r="P261" s="64">
        <f t="shared" si="219"/>
        <v>1.3012440000000001</v>
      </c>
      <c r="Q261" s="64">
        <f t="shared" si="215"/>
        <v>1.583018146332924</v>
      </c>
      <c r="R261" s="64">
        <f t="shared" si="220"/>
        <v>-1.0937130747564527E-2</v>
      </c>
      <c r="S261" s="64">
        <f t="shared" si="220"/>
        <v>4.6952640000000004E-2</v>
      </c>
      <c r="T261" s="64">
        <f t="shared" si="216"/>
        <v>5.7125812383895802E-2</v>
      </c>
      <c r="U261" s="64">
        <f t="shared" si="221"/>
        <v>-4.2234104676366901E-4</v>
      </c>
      <c r="V261" s="64">
        <f t="shared" si="221"/>
        <v>1.9267080000000001</v>
      </c>
      <c r="W261" s="64">
        <f t="shared" si="221"/>
        <v>2.0917838476464263</v>
      </c>
      <c r="X261" s="29">
        <f>'2.3 Set aside x2'!D30</f>
        <v>210.41</v>
      </c>
      <c r="Y261" s="35">
        <f t="shared" si="229"/>
        <v>0.25999999999999091</v>
      </c>
      <c r="Z261" s="68">
        <f>'2.3 Set aside x2'!F30*k</f>
        <v>2.0580000000000003</v>
      </c>
      <c r="AA261" s="68">
        <f>'2.3 Set aside x2'!G30*k</f>
        <v>1.7661</v>
      </c>
      <c r="AB261" s="68">
        <f>'2.3 Set aside x2'!H30*k</f>
        <v>0.14069999999999999</v>
      </c>
      <c r="AC261" s="68">
        <f>'2.3 Set aside x2'!I30/2</f>
        <v>0.22</v>
      </c>
      <c r="AD261" s="68">
        <f t="shared" si="222"/>
        <v>0.94462200000000018</v>
      </c>
      <c r="AE261" s="348">
        <f t="shared" si="223"/>
        <v>1.1753279999999999</v>
      </c>
      <c r="AF261" s="68">
        <f t="shared" si="230"/>
        <v>4.1983200000000005E-2</v>
      </c>
      <c r="AG261" s="36">
        <f t="shared" si="231"/>
        <v>0.94462200000000018</v>
      </c>
      <c r="AH261" s="33">
        <f t="shared" si="224"/>
        <v>7.6170021412872231</v>
      </c>
      <c r="AI261" s="33">
        <f t="shared" si="232"/>
        <v>-4.7549950924294038E-2</v>
      </c>
      <c r="AJ261" s="36">
        <f t="shared" si="233"/>
        <v>1.1753279999999999</v>
      </c>
      <c r="AK261" s="33">
        <f t="shared" si="225"/>
        <v>1.4274194779347189</v>
      </c>
      <c r="AL261" s="33">
        <f t="shared" si="234"/>
        <v>1.3747297188888563E-3</v>
      </c>
      <c r="AM261" s="60">
        <f t="shared" si="235"/>
        <v>4.1983200000000005E-2</v>
      </c>
      <c r="AN261" s="60">
        <f t="shared" si="236"/>
        <v>5.1151933123106036E-2</v>
      </c>
      <c r="AO261" s="60">
        <f t="shared" si="237"/>
        <v>-7.1425380679784878E-4</v>
      </c>
      <c r="AP261" s="34">
        <f t="shared" si="226"/>
        <v>1.7576160000000001</v>
      </c>
      <c r="AQ261" s="34">
        <f t="shared" si="238"/>
        <v>1.9707265249877879</v>
      </c>
      <c r="AR261" s="10">
        <f t="shared" si="227"/>
        <v>1.5353693441724769</v>
      </c>
      <c r="AS261" s="10">
        <f t="shared" si="239"/>
        <v>1.4465132693410363</v>
      </c>
      <c r="AT261" s="10">
        <f t="shared" si="240"/>
        <v>-8.8856074831440646E-2</v>
      </c>
      <c r="AU261" s="10">
        <f>SUM(AT$235:AT261)*5</f>
        <v>17.861951591924146</v>
      </c>
      <c r="AV261" s="10"/>
      <c r="AW261" s="10"/>
      <c r="AX261" s="10"/>
      <c r="AZ261" s="10"/>
    </row>
    <row r="262" spans="1:53" x14ac:dyDescent="0.25">
      <c r="A262" s="4">
        <v>135</v>
      </c>
      <c r="B262" s="18">
        <f t="shared" si="217"/>
        <v>2158</v>
      </c>
      <c r="C262" s="39">
        <f t="shared" si="213"/>
        <v>198.91</v>
      </c>
      <c r="D262" s="22">
        <f t="shared" si="228"/>
        <v>0.16999999999998749</v>
      </c>
      <c r="E262" s="64">
        <f t="shared" si="242"/>
        <v>2.3183999999999996</v>
      </c>
      <c r="F262" s="64">
        <f t="shared" si="242"/>
        <v>1.9508999999999999</v>
      </c>
      <c r="G262" s="64">
        <f t="shared" si="242"/>
        <v>0.15539999999999998</v>
      </c>
      <c r="H262" s="64">
        <f t="shared" si="242"/>
        <v>0.25</v>
      </c>
      <c r="I262" s="64"/>
      <c r="J262" s="64">
        <f t="shared" si="242"/>
        <v>1.0641455999999998</v>
      </c>
      <c r="K262" s="64">
        <f t="shared" si="242"/>
        <v>1.3093499999999998</v>
      </c>
      <c r="L262" s="64">
        <f t="shared" si="242"/>
        <v>4.7295359999999995E-2</v>
      </c>
      <c r="M262" s="64">
        <f t="shared" si="242"/>
        <v>1.0641455999999998</v>
      </c>
      <c r="N262" s="64">
        <f t="shared" si="214"/>
        <v>8.4822852482539375</v>
      </c>
      <c r="O262" s="64">
        <f t="shared" si="219"/>
        <v>-3.8919562833646282E-2</v>
      </c>
      <c r="P262" s="64">
        <f t="shared" si="219"/>
        <v>1.3093499999999998</v>
      </c>
      <c r="Q262" s="64">
        <f t="shared" si="215"/>
        <v>1.5891907165033421</v>
      </c>
      <c r="R262" s="64">
        <f t="shared" si="220"/>
        <v>6.1725701704180569E-3</v>
      </c>
      <c r="S262" s="64">
        <f t="shared" si="220"/>
        <v>4.7295359999999995E-2</v>
      </c>
      <c r="T262" s="64">
        <f t="shared" si="216"/>
        <v>5.7393872329360787E-2</v>
      </c>
      <c r="U262" s="64">
        <f t="shared" si="221"/>
        <v>2.6805994546498513E-4</v>
      </c>
      <c r="V262" s="64">
        <f t="shared" si="221"/>
        <v>1.9633739999999997</v>
      </c>
      <c r="W262" s="64">
        <f t="shared" si="221"/>
        <v>2.1008950672822242</v>
      </c>
      <c r="X262" s="29">
        <f>'2.3 Set aside x2'!D31</f>
        <v>210.65</v>
      </c>
      <c r="Y262" s="35">
        <f t="shared" si="229"/>
        <v>0.24000000000000909</v>
      </c>
      <c r="Z262" s="68">
        <f>'2.3 Set aside x2'!F31*k</f>
        <v>2.0306999999999999</v>
      </c>
      <c r="AA262" s="68">
        <f>'2.3 Set aside x2'!G31*k</f>
        <v>1.8123</v>
      </c>
      <c r="AB262" s="68">
        <f>'2.3 Set aside x2'!H31*k</f>
        <v>0.14069999999999999</v>
      </c>
      <c r="AC262" s="68">
        <f>'2.3 Set aside x2'!I31/2</f>
        <v>0.14499999999999999</v>
      </c>
      <c r="AD262" s="68">
        <f t="shared" si="222"/>
        <v>0.93209130000000007</v>
      </c>
      <c r="AE262" s="348">
        <f t="shared" si="223"/>
        <v>1.1861955</v>
      </c>
      <c r="AF262" s="68">
        <f t="shared" si="230"/>
        <v>4.1426280000000003E-2</v>
      </c>
      <c r="AG262" s="36">
        <f t="shared" si="231"/>
        <v>0.93209130000000007</v>
      </c>
      <c r="AH262" s="33">
        <f t="shared" si="224"/>
        <v>7.5630768047253758</v>
      </c>
      <c r="AI262" s="33">
        <f t="shared" si="232"/>
        <v>-5.3925336561847281E-2</v>
      </c>
      <c r="AJ262" s="36">
        <f t="shared" si="233"/>
        <v>1.1861955</v>
      </c>
      <c r="AK262" s="33">
        <f t="shared" si="225"/>
        <v>1.4385299981113504</v>
      </c>
      <c r="AL262" s="33">
        <f t="shared" si="234"/>
        <v>1.11105201766315E-2</v>
      </c>
      <c r="AM262" s="60">
        <f t="shared" si="235"/>
        <v>4.1426280000000003E-2</v>
      </c>
      <c r="AN262" s="60">
        <f t="shared" si="236"/>
        <v>5.0468749695537267E-2</v>
      </c>
      <c r="AO262" s="60">
        <f t="shared" si="237"/>
        <v>-6.8318342756876899E-4</v>
      </c>
      <c r="AP262" s="34">
        <f t="shared" si="226"/>
        <v>1.7340539999999998</v>
      </c>
      <c r="AQ262" s="34">
        <f t="shared" si="238"/>
        <v>1.9305560001872244</v>
      </c>
      <c r="AR262" s="10">
        <f t="shared" si="227"/>
        <v>1.5420569793851526</v>
      </c>
      <c r="AS262" s="10">
        <f t="shared" si="239"/>
        <v>1.4170281041374226</v>
      </c>
      <c r="AT262" s="10">
        <f t="shared" si="240"/>
        <v>-0.12502887524772999</v>
      </c>
      <c r="AU262" s="10">
        <f>SUM(AT$235:AT262)*5</f>
        <v>17.236807215685495</v>
      </c>
      <c r="AV262" s="10"/>
      <c r="AW262" s="10"/>
      <c r="AX262" s="10"/>
      <c r="AZ262" s="10"/>
    </row>
    <row r="263" spans="1:53" x14ac:dyDescent="0.25">
      <c r="A263" s="4">
        <v>140</v>
      </c>
      <c r="B263" s="18">
        <f t="shared" si="217"/>
        <v>2163</v>
      </c>
      <c r="C263" s="39">
        <f t="shared" si="213"/>
        <v>199.04</v>
      </c>
      <c r="D263" s="22">
        <f t="shared" si="228"/>
        <v>0.12999999999999545</v>
      </c>
      <c r="E263" s="64">
        <f t="shared" si="242"/>
        <v>2.4087000000000001</v>
      </c>
      <c r="F263" s="64">
        <f t="shared" si="242"/>
        <v>1.8773999999999997</v>
      </c>
      <c r="G263" s="64">
        <f t="shared" si="242"/>
        <v>0.15329999999999999</v>
      </c>
      <c r="H263" s="64">
        <f t="shared" si="242"/>
        <v>0.20499999999999999</v>
      </c>
      <c r="I263" s="64"/>
      <c r="J263" s="64">
        <f t="shared" si="242"/>
        <v>1.1055933</v>
      </c>
      <c r="K263" s="64">
        <f t="shared" si="242"/>
        <v>1.3035435</v>
      </c>
      <c r="L263" s="64">
        <f t="shared" si="242"/>
        <v>4.9137480000000004E-2</v>
      </c>
      <c r="M263" s="64">
        <f t="shared" si="242"/>
        <v>1.1055933</v>
      </c>
      <c r="N263" s="64">
        <f t="shared" si="214"/>
        <v>8.4898515009058695</v>
      </c>
      <c r="O263" s="64">
        <f t="shared" si="219"/>
        <v>7.5662526519320039E-3</v>
      </c>
      <c r="P263" s="64">
        <f t="shared" si="219"/>
        <v>1.3035435</v>
      </c>
      <c r="Q263" s="64">
        <f t="shared" si="215"/>
        <v>1.5844753830595553</v>
      </c>
      <c r="R263" s="64">
        <f t="shared" si="220"/>
        <v>-4.7153334437868288E-3</v>
      </c>
      <c r="S263" s="64">
        <f t="shared" si="220"/>
        <v>4.9137480000000004E-2</v>
      </c>
      <c r="T263" s="64">
        <f t="shared" si="216"/>
        <v>5.9283379080661495E-2</v>
      </c>
      <c r="U263" s="64">
        <f t="shared" si="221"/>
        <v>1.8895067513007083E-3</v>
      </c>
      <c r="V263" s="64">
        <f t="shared" si="221"/>
        <v>1.9506479999999995</v>
      </c>
      <c r="W263" s="64">
        <f t="shared" si="221"/>
        <v>2.0853884259594406</v>
      </c>
      <c r="X263" s="29">
        <f>'2.3 Set aside x2'!D32</f>
        <v>210.83</v>
      </c>
      <c r="Y263" s="35">
        <f t="shared" si="229"/>
        <v>0.18000000000000682</v>
      </c>
      <c r="Z263" s="68">
        <f>'2.3 Set aside x2'!F32*k</f>
        <v>2.0958000000000001</v>
      </c>
      <c r="AA263" s="68">
        <f>'2.3 Set aside x2'!G32*k</f>
        <v>1.7492999999999999</v>
      </c>
      <c r="AB263" s="68">
        <f>'2.3 Set aside x2'!H32*k</f>
        <v>0.14069999999999999</v>
      </c>
      <c r="AC263" s="68">
        <f>'2.3 Set aside x2'!I32/2</f>
        <v>0.26500000000000001</v>
      </c>
      <c r="AD263" s="68">
        <f t="shared" si="222"/>
        <v>0.96197220000000006</v>
      </c>
      <c r="AE263" s="348">
        <f t="shared" si="223"/>
        <v>1.1782049999999999</v>
      </c>
      <c r="AF263" s="68">
        <f t="shared" si="230"/>
        <v>4.2754320000000005E-2</v>
      </c>
      <c r="AG263" s="36">
        <f t="shared" si="231"/>
        <v>0.96197220000000006</v>
      </c>
      <c r="AH263" s="33">
        <f t="shared" si="224"/>
        <v>7.5460129726055261</v>
      </c>
      <c r="AI263" s="33">
        <f t="shared" si="232"/>
        <v>-1.7063832119849742E-2</v>
      </c>
      <c r="AJ263" s="36">
        <f t="shared" si="233"/>
        <v>1.1782049999999999</v>
      </c>
      <c r="AK263" s="33">
        <f t="shared" si="225"/>
        <v>1.4325035791512017</v>
      </c>
      <c r="AL263" s="33">
        <f t="shared" si="234"/>
        <v>-6.0264189601486606E-3</v>
      </c>
      <c r="AM263" s="60">
        <f t="shared" si="235"/>
        <v>4.2754320000000005E-2</v>
      </c>
      <c r="AN263" s="60">
        <f t="shared" si="236"/>
        <v>5.1676018786930233E-2</v>
      </c>
      <c r="AO263" s="60">
        <f t="shared" si="237"/>
        <v>1.2072690913929665E-3</v>
      </c>
      <c r="AP263" s="34">
        <f t="shared" si="226"/>
        <v>1.7853359999999998</v>
      </c>
      <c r="AQ263" s="34">
        <f t="shared" si="238"/>
        <v>1.9434530180114011</v>
      </c>
      <c r="AR263" s="10">
        <f t="shared" si="227"/>
        <v>1.5306751046542293</v>
      </c>
      <c r="AS263" s="10">
        <f t="shared" si="239"/>
        <v>1.4264945152203683</v>
      </c>
      <c r="AT263" s="10">
        <f t="shared" si="240"/>
        <v>-0.10418058943386099</v>
      </c>
      <c r="AU263" s="10">
        <f>SUM(AT$235:AT263)*5</f>
        <v>16.715904268516191</v>
      </c>
      <c r="AV263" s="10"/>
      <c r="AW263" s="10"/>
      <c r="AX263" s="10"/>
      <c r="AY263" s="10"/>
      <c r="AZ263" s="10"/>
      <c r="BA263" s="11"/>
    </row>
    <row r="264" spans="1:53" x14ac:dyDescent="0.25">
      <c r="A264" s="4">
        <v>145</v>
      </c>
      <c r="B264" s="18">
        <f t="shared" si="217"/>
        <v>2168</v>
      </c>
      <c r="C264" s="39">
        <f t="shared" si="213"/>
        <v>199.4</v>
      </c>
      <c r="D264" s="22">
        <f t="shared" si="228"/>
        <v>0.36000000000001364</v>
      </c>
      <c r="E264" s="64">
        <f t="shared" si="242"/>
        <v>2.4653999999999998</v>
      </c>
      <c r="F264" s="64">
        <f t="shared" si="242"/>
        <v>1.8416999999999999</v>
      </c>
      <c r="G264" s="64">
        <f t="shared" si="242"/>
        <v>0.15329999999999999</v>
      </c>
      <c r="H264" s="64">
        <f t="shared" si="242"/>
        <v>0.17499999999999999</v>
      </c>
      <c r="I264" s="64"/>
      <c r="J264" s="64">
        <f t="shared" si="242"/>
        <v>1.1316185999999999</v>
      </c>
      <c r="K264" s="64">
        <f t="shared" si="242"/>
        <v>1.3038689999999999</v>
      </c>
      <c r="L264" s="64">
        <f t="shared" si="242"/>
        <v>5.0294159999999997E-2</v>
      </c>
      <c r="M264" s="64">
        <f t="shared" si="242"/>
        <v>1.1316185999999999</v>
      </c>
      <c r="N264" s="64">
        <f t="shared" si="214"/>
        <v>8.5224636064140498</v>
      </c>
      <c r="O264" s="64">
        <f t="shared" si="219"/>
        <v>3.2612105508180278E-2</v>
      </c>
      <c r="P264" s="64">
        <f t="shared" si="219"/>
        <v>1.3038689999999999</v>
      </c>
      <c r="Q264" s="64">
        <f t="shared" si="215"/>
        <v>1.583967321996141</v>
      </c>
      <c r="R264" s="64">
        <f t="shared" si="220"/>
        <v>-5.0806106341427792E-4</v>
      </c>
      <c r="S264" s="64">
        <f t="shared" si="220"/>
        <v>5.0294159999999997E-2</v>
      </c>
      <c r="T264" s="64">
        <f t="shared" si="216"/>
        <v>6.0774079839897112E-2</v>
      </c>
      <c r="U264" s="64">
        <f t="shared" si="221"/>
        <v>1.4907007592356164E-3</v>
      </c>
      <c r="V264" s="64">
        <f t="shared" si="221"/>
        <v>1.9468679999999998</v>
      </c>
      <c r="W264" s="64">
        <f t="shared" si="221"/>
        <v>2.340462745204015</v>
      </c>
      <c r="X264" s="29">
        <f>'2.3 Set aside x2'!D33</f>
        <v>211.02</v>
      </c>
      <c r="Y264" s="35">
        <f t="shared" si="229"/>
        <v>0.18999999999999773</v>
      </c>
      <c r="Z264" s="68">
        <f>'2.3 Set aside x2'!F33*k</f>
        <v>2.1861000000000002</v>
      </c>
      <c r="AA264" s="68">
        <f>'2.3 Set aside x2'!G33*k</f>
        <v>1.6442999999999999</v>
      </c>
      <c r="AB264" s="68">
        <f>'2.3 Set aside x2'!H33*k</f>
        <v>0.13650000000000001</v>
      </c>
      <c r="AC264" s="68">
        <f>'2.3 Set aside x2'!I33/2</f>
        <v>0.22</v>
      </c>
      <c r="AD264" s="68">
        <f t="shared" si="222"/>
        <v>1.0034199000000001</v>
      </c>
      <c r="AE264" s="348">
        <f t="shared" si="223"/>
        <v>1.1604285000000001</v>
      </c>
      <c r="AF264" s="68">
        <f t="shared" si="230"/>
        <v>4.4596440000000008E-2</v>
      </c>
      <c r="AG264" s="36">
        <f t="shared" si="231"/>
        <v>1.0034199000000001</v>
      </c>
      <c r="AH264" s="33">
        <f t="shared" si="224"/>
        <v>7.572605743941601</v>
      </c>
      <c r="AI264" s="33">
        <f t="shared" si="232"/>
        <v>2.6592771336074961E-2</v>
      </c>
      <c r="AJ264" s="36">
        <f t="shared" si="233"/>
        <v>1.1604285000000001</v>
      </c>
      <c r="AK264" s="33">
        <f t="shared" si="225"/>
        <v>1.4136617487229539</v>
      </c>
      <c r="AL264" s="33">
        <f t="shared" si="234"/>
        <v>-1.884183042824783E-2</v>
      </c>
      <c r="AM264" s="60">
        <f t="shared" si="235"/>
        <v>4.4596440000000008E-2</v>
      </c>
      <c r="AN264" s="60">
        <f t="shared" si="236"/>
        <v>5.3731555827240457E-2</v>
      </c>
      <c r="AO264" s="60">
        <f t="shared" si="237"/>
        <v>2.0555370403102236E-3</v>
      </c>
      <c r="AP264" s="34">
        <f t="shared" si="226"/>
        <v>1.7584979999999997</v>
      </c>
      <c r="AQ264" s="34">
        <f t="shared" si="238"/>
        <v>1.9583044779481347</v>
      </c>
      <c r="AR264" s="10">
        <f t="shared" si="227"/>
        <v>1.7178996549797472</v>
      </c>
      <c r="AS264" s="10">
        <f t="shared" si="239"/>
        <v>1.4373954868139307</v>
      </c>
      <c r="AT264" s="10">
        <f t="shared" si="240"/>
        <v>-0.28050416816581647</v>
      </c>
      <c r="AU264" s="10">
        <f>SUM(AT$235:AT264)*5</f>
        <v>15.313383427687109</v>
      </c>
      <c r="AV264" s="10"/>
      <c r="AW264" s="10"/>
      <c r="AX264" s="10"/>
      <c r="AY264" s="10"/>
      <c r="AZ264" s="10"/>
      <c r="BA264" s="11"/>
    </row>
    <row r="265" spans="1:53" x14ac:dyDescent="0.25">
      <c r="A265" s="4">
        <v>150</v>
      </c>
      <c r="B265" s="18">
        <f t="shared" si="217"/>
        <v>2173</v>
      </c>
      <c r="C265" s="39">
        <f t="shared" si="213"/>
        <v>199.67</v>
      </c>
      <c r="D265" s="22">
        <f t="shared" si="228"/>
        <v>0.26999999999998181</v>
      </c>
      <c r="E265" s="64">
        <f t="shared" si="242"/>
        <v>2.4780000000000002</v>
      </c>
      <c r="F265" s="64">
        <f t="shared" si="242"/>
        <v>1.8648</v>
      </c>
      <c r="G265" s="64">
        <f t="shared" si="242"/>
        <v>0.15539999999999998</v>
      </c>
      <c r="H265" s="64">
        <f t="shared" si="242"/>
        <v>0.14000000000000001</v>
      </c>
      <c r="I265" s="64"/>
      <c r="J265" s="64">
        <f t="shared" si="242"/>
        <v>1.1374020000000002</v>
      </c>
      <c r="K265" s="64">
        <f t="shared" si="242"/>
        <v>1.315734</v>
      </c>
      <c r="L265" s="64">
        <f t="shared" si="242"/>
        <v>5.0551200000000004E-2</v>
      </c>
      <c r="M265" s="64">
        <f t="shared" si="242"/>
        <v>1.1374020000000002</v>
      </c>
      <c r="N265" s="64">
        <f t="shared" si="214"/>
        <v>8.5566374932344686</v>
      </c>
      <c r="O265" s="64">
        <f t="shared" si="219"/>
        <v>3.4173886820418886E-2</v>
      </c>
      <c r="P265" s="64">
        <f t="shared" si="219"/>
        <v>1.315734</v>
      </c>
      <c r="Q265" s="64">
        <f t="shared" si="215"/>
        <v>1.5957425086403418</v>
      </c>
      <c r="R265" s="64">
        <f t="shared" si="220"/>
        <v>1.1775186644200852E-2</v>
      </c>
      <c r="S265" s="64">
        <f t="shared" si="220"/>
        <v>5.0551200000000004E-2</v>
      </c>
      <c r="T265" s="64">
        <f t="shared" si="216"/>
        <v>6.1294640993790978E-2</v>
      </c>
      <c r="U265" s="64">
        <f t="shared" si="221"/>
        <v>5.2056115389386565E-4</v>
      </c>
      <c r="V265" s="64">
        <f t="shared" si="221"/>
        <v>1.9480440000000001</v>
      </c>
      <c r="W265" s="64">
        <f t="shared" si="221"/>
        <v>2.2645136346184955</v>
      </c>
      <c r="X265" s="29">
        <f>'2.3 Set aside x2'!D34</f>
        <v>211.38</v>
      </c>
      <c r="Y265" s="35">
        <f t="shared" si="229"/>
        <v>0.35999999999998522</v>
      </c>
      <c r="Z265" s="68">
        <f>'2.3 Set aside x2'!F34*k</f>
        <v>2.2532999999999999</v>
      </c>
      <c r="AA265" s="68">
        <f>'2.3 Set aside x2'!G34*k</f>
        <v>1.6254</v>
      </c>
      <c r="AB265" s="68">
        <f>'2.3 Set aside x2'!H34*k</f>
        <v>0.13650000000000001</v>
      </c>
      <c r="AC265" s="68">
        <f>'2.3 Set aside x2'!I34/2</f>
        <v>0.19500000000000001</v>
      </c>
      <c r="AD265" s="68">
        <f t="shared" si="222"/>
        <v>1.0342647</v>
      </c>
      <c r="AE265" s="348">
        <f t="shared" si="223"/>
        <v>1.1697104999999999</v>
      </c>
      <c r="AF265" s="68">
        <f t="shared" si="230"/>
        <v>4.5967319999999999E-2</v>
      </c>
      <c r="AG265" s="36">
        <f t="shared" si="231"/>
        <v>1.0342647</v>
      </c>
      <c r="AH265" s="33">
        <f t="shared" si="224"/>
        <v>7.626600896007826</v>
      </c>
      <c r="AI265" s="33">
        <f t="shared" si="232"/>
        <v>5.3995152066224961E-2</v>
      </c>
      <c r="AJ265" s="36">
        <f t="shared" si="233"/>
        <v>1.1697104999999999</v>
      </c>
      <c r="AK265" s="33">
        <f t="shared" si="225"/>
        <v>1.4196129522065084</v>
      </c>
      <c r="AL265" s="33">
        <f t="shared" si="234"/>
        <v>5.9512034835544902E-3</v>
      </c>
      <c r="AM265" s="60">
        <f t="shared" si="235"/>
        <v>4.5967319999999999E-2</v>
      </c>
      <c r="AN265" s="60">
        <f t="shared" si="236"/>
        <v>5.5465806872286319E-2</v>
      </c>
      <c r="AO265" s="60">
        <f t="shared" si="237"/>
        <v>1.734251045045862E-3</v>
      </c>
      <c r="AP265" s="34">
        <f t="shared" si="226"/>
        <v>1.7682840000000002</v>
      </c>
      <c r="AQ265" s="34">
        <f t="shared" si="238"/>
        <v>2.1899646065948111</v>
      </c>
      <c r="AR265" s="10">
        <f t="shared" si="227"/>
        <v>1.6621530078099755</v>
      </c>
      <c r="AS265" s="10">
        <f t="shared" si="239"/>
        <v>1.6074340212405915</v>
      </c>
      <c r="AT265" s="10">
        <f t="shared" si="240"/>
        <v>-5.4718986569384009E-2</v>
      </c>
      <c r="AU265" s="10">
        <f>SUM(AT$235:AT265)*5</f>
        <v>15.039788494840188</v>
      </c>
      <c r="AV265" s="10"/>
      <c r="AW265" s="10"/>
      <c r="AX265" s="10"/>
      <c r="AY265" s="10"/>
      <c r="AZ265" s="10"/>
      <c r="BA265" s="11"/>
    </row>
    <row r="266" spans="1:53" x14ac:dyDescent="0.25">
      <c r="L266" s="1"/>
    </row>
    <row r="267" spans="1:53" x14ac:dyDescent="0.25">
      <c r="L267" s="1"/>
    </row>
    <row r="268" spans="1:53" ht="18.75" x14ac:dyDescent="0.3">
      <c r="C268" s="361" t="s">
        <v>19</v>
      </c>
      <c r="D268" s="361"/>
      <c r="E268" s="361"/>
      <c r="F268" s="361"/>
      <c r="G268" s="361"/>
      <c r="H268" s="361"/>
      <c r="I268" s="361"/>
      <c r="J268" s="361"/>
      <c r="K268" s="361"/>
      <c r="L268" s="361"/>
      <c r="M268" s="361"/>
      <c r="N268" s="361"/>
      <c r="O268" s="361"/>
      <c r="P268" s="361"/>
      <c r="Q268" s="361"/>
      <c r="R268" s="361"/>
      <c r="S268" s="361"/>
      <c r="T268" s="361"/>
      <c r="U268" s="361"/>
      <c r="V268" s="361"/>
      <c r="W268" s="361"/>
      <c r="X268" s="362" t="s">
        <v>50</v>
      </c>
      <c r="Y268" s="362"/>
      <c r="Z268" s="362"/>
      <c r="AA268" s="362"/>
      <c r="AB268" s="362"/>
      <c r="AC268" s="362"/>
      <c r="AD268" s="362"/>
      <c r="AE268" s="362"/>
      <c r="AF268" s="362"/>
      <c r="AG268" s="362"/>
      <c r="AH268" s="362"/>
      <c r="AI268" s="362"/>
      <c r="AJ268" s="362"/>
      <c r="AK268" s="362"/>
      <c r="AL268" s="362"/>
      <c r="AM268" s="362"/>
      <c r="AN268" s="362"/>
      <c r="AO268" s="362"/>
      <c r="AP268" s="362"/>
      <c r="AQ268" s="362"/>
      <c r="AR268" s="37"/>
      <c r="AS268" s="37"/>
      <c r="AT268" s="37"/>
      <c r="AU268" s="38"/>
      <c r="AV268" s="38"/>
      <c r="AW268" s="38"/>
      <c r="AX268" s="38"/>
      <c r="AY268" s="38"/>
      <c r="AZ268" s="38"/>
    </row>
    <row r="269" spans="1:53" ht="135" x14ac:dyDescent="0.25">
      <c r="A269" s="13" t="s">
        <v>4</v>
      </c>
      <c r="B269" s="14" t="s">
        <v>0</v>
      </c>
      <c r="C269" s="58" t="s">
        <v>7</v>
      </c>
      <c r="D269" s="5" t="s">
        <v>6</v>
      </c>
      <c r="E269" s="21" t="s">
        <v>41</v>
      </c>
      <c r="F269" s="58" t="s">
        <v>42</v>
      </c>
      <c r="G269" s="58" t="s">
        <v>43</v>
      </c>
      <c r="H269" s="58" t="s">
        <v>408</v>
      </c>
      <c r="I269" s="58"/>
      <c r="J269" s="58" t="s">
        <v>39</v>
      </c>
      <c r="K269" s="58" t="s">
        <v>40</v>
      </c>
      <c r="L269" s="58" t="s">
        <v>44</v>
      </c>
      <c r="M269" s="58" t="s">
        <v>36</v>
      </c>
      <c r="N269" s="15" t="s">
        <v>8</v>
      </c>
      <c r="O269" s="5" t="s">
        <v>11</v>
      </c>
      <c r="P269" s="5" t="s">
        <v>38</v>
      </c>
      <c r="Q269" s="15" t="s">
        <v>33</v>
      </c>
      <c r="R269" s="5" t="s">
        <v>34</v>
      </c>
      <c r="S269" s="58" t="s">
        <v>45</v>
      </c>
      <c r="T269" s="15" t="s">
        <v>46</v>
      </c>
      <c r="U269" s="5" t="s">
        <v>32</v>
      </c>
      <c r="V269" s="5" t="s">
        <v>24</v>
      </c>
      <c r="W269" s="5" t="s">
        <v>1</v>
      </c>
      <c r="X269" s="26" t="s">
        <v>5</v>
      </c>
      <c r="Y269" s="26" t="s">
        <v>6</v>
      </c>
      <c r="Z269" s="27" t="s">
        <v>41</v>
      </c>
      <c r="AA269" s="59" t="s">
        <v>42</v>
      </c>
      <c r="AB269" s="59" t="s">
        <v>43</v>
      </c>
      <c r="AC269" s="59" t="s">
        <v>49</v>
      </c>
      <c r="AD269" s="59" t="s">
        <v>39</v>
      </c>
      <c r="AE269" s="59" t="s">
        <v>40</v>
      </c>
      <c r="AF269" s="59" t="s">
        <v>44</v>
      </c>
      <c r="AG269" s="67" t="s">
        <v>36</v>
      </c>
      <c r="AH269" s="26" t="s">
        <v>8</v>
      </c>
      <c r="AI269" s="28" t="s">
        <v>11</v>
      </c>
      <c r="AJ269" s="28" t="s">
        <v>38</v>
      </c>
      <c r="AK269" s="26" t="s">
        <v>33</v>
      </c>
      <c r="AL269" s="28" t="s">
        <v>34</v>
      </c>
      <c r="AM269" s="28" t="s">
        <v>47</v>
      </c>
      <c r="AN269" s="26" t="s">
        <v>46</v>
      </c>
      <c r="AO269" s="28" t="s">
        <v>32</v>
      </c>
      <c r="AP269" s="28" t="s">
        <v>24</v>
      </c>
      <c r="AQ269" s="26" t="s">
        <v>1</v>
      </c>
      <c r="AR269" s="6" t="str">
        <f>"Climate benefit " &amp;C268 &amp; " ton CO2/ha"</f>
        <v>Climate benefit BAU 95% ton CO2/ha</v>
      </c>
      <c r="AS269" s="6" t="str">
        <f>"Climate benefit "&amp;AU268 &amp; " ton CO2/ha"</f>
        <v>Climate benefit  ton CO2/ha</v>
      </c>
      <c r="AT269" s="6" t="str">
        <f>"Diff "&amp;C268&amp;" and "&amp;AU268 &amp; " ton CO2/ha/year"</f>
        <v>Diff BAU 95% and  ton CO2/ha/year</v>
      </c>
      <c r="AU269" s="16" t="s">
        <v>12</v>
      </c>
      <c r="AV269" s="16"/>
      <c r="AW269" s="16"/>
      <c r="AX269" s="6"/>
    </row>
    <row r="270" spans="1:53" x14ac:dyDescent="0.25">
      <c r="A270" s="4">
        <v>0</v>
      </c>
      <c r="B270" s="4">
        <v>2023</v>
      </c>
      <c r="C270" s="39">
        <f t="shared" ref="C270:C300" si="243">C24</f>
        <v>187.18</v>
      </c>
      <c r="D270" s="17"/>
      <c r="E270" s="17"/>
      <c r="F270" s="17"/>
      <c r="G270" s="17"/>
      <c r="H270" s="17"/>
      <c r="I270" s="17"/>
      <c r="J270" s="17"/>
      <c r="K270" s="17"/>
      <c r="L270" s="17"/>
      <c r="M270" s="17"/>
      <c r="N270" s="69">
        <f t="shared" ref="N270:N300" si="244">N24</f>
        <v>15</v>
      </c>
      <c r="O270" s="8"/>
      <c r="P270" s="8"/>
      <c r="Q270" s="69">
        <f t="shared" ref="Q270:Q300" si="245">Q24</f>
        <v>1.5</v>
      </c>
      <c r="R270" s="8"/>
      <c r="S270" s="8"/>
      <c r="T270" s="69">
        <f t="shared" ref="T270:T300" si="246">T24</f>
        <v>0.05</v>
      </c>
      <c r="U270" s="8"/>
      <c r="V270" s="9"/>
      <c r="W270" s="9"/>
      <c r="X270" s="29">
        <f>'2.11 Prod Gust 2017'!D4</f>
        <v>187.68</v>
      </c>
      <c r="Y270" s="29"/>
      <c r="Z270" s="29"/>
      <c r="AA270" s="29"/>
      <c r="AB270" s="29"/>
      <c r="AC270" s="29"/>
      <c r="AD270" s="31"/>
      <c r="AE270" s="31"/>
      <c r="AF270" s="31"/>
      <c r="AG270" s="31"/>
      <c r="AH270" s="32">
        <f>AH24</f>
        <v>15</v>
      </c>
      <c r="AI270" s="33"/>
      <c r="AJ270" s="33"/>
      <c r="AK270" s="32">
        <f>AK24</f>
        <v>1.5</v>
      </c>
      <c r="AL270" s="33"/>
      <c r="AM270" s="33"/>
      <c r="AN270" s="32">
        <f>AN24</f>
        <v>0.05</v>
      </c>
      <c r="AO270" s="33"/>
      <c r="AP270" s="34"/>
      <c r="AQ270" s="34"/>
      <c r="AT270">
        <v>0</v>
      </c>
      <c r="AU270">
        <v>0</v>
      </c>
    </row>
    <row r="271" spans="1:53" x14ac:dyDescent="0.25">
      <c r="A271" s="4">
        <v>5</v>
      </c>
      <c r="B271" s="18">
        <f t="shared" ref="B271:B300" si="247">B270+5</f>
        <v>2028</v>
      </c>
      <c r="C271" s="64">
        <f t="shared" si="243"/>
        <v>187.12</v>
      </c>
      <c r="D271" s="64">
        <f t="shared" ref="D271:M271" si="248">D25</f>
        <v>-6.0000000000002274E-2</v>
      </c>
      <c r="E271" s="64">
        <f t="shared" si="248"/>
        <v>2.4842999999999997</v>
      </c>
      <c r="F271" s="64">
        <f t="shared" si="248"/>
        <v>1.6463999999999999</v>
      </c>
      <c r="G271" s="64">
        <f t="shared" si="248"/>
        <v>0.14280000000000001</v>
      </c>
      <c r="H271" s="64">
        <f t="shared" si="248"/>
        <v>0.13500000000000001</v>
      </c>
      <c r="I271" s="64"/>
      <c r="J271" s="64">
        <f t="shared" si="248"/>
        <v>1.1402937</v>
      </c>
      <c r="K271" s="64">
        <f t="shared" si="248"/>
        <v>1.2342854999999999</v>
      </c>
      <c r="L271" s="64">
        <f t="shared" si="248"/>
        <v>5.0679719999999998E-2</v>
      </c>
      <c r="M271" s="64">
        <f t="shared" si="248"/>
        <v>1.1402937</v>
      </c>
      <c r="N271" s="64">
        <f t="shared" si="244"/>
        <v>14.198552149441863</v>
      </c>
      <c r="O271" s="64">
        <f t="shared" ref="O271:P300" si="249">O25</f>
        <v>-0.80144785055813728</v>
      </c>
      <c r="P271" s="64">
        <f t="shared" si="249"/>
        <v>1.2342854999999999</v>
      </c>
      <c r="Q271" s="64">
        <f t="shared" si="245"/>
        <v>1.4994505429449552</v>
      </c>
      <c r="R271" s="64">
        <f t="shared" ref="R271:S300" si="250">R25</f>
        <v>-5.49457055044833E-4</v>
      </c>
      <c r="S271" s="64">
        <f t="shared" si="250"/>
        <v>5.0679719999999998E-2</v>
      </c>
      <c r="T271" s="64">
        <f t="shared" si="246"/>
        <v>5.9518554764831845E-2</v>
      </c>
      <c r="U271" s="64">
        <f t="shared" ref="U271:W300" si="251">U25</f>
        <v>9.5185547648318422E-3</v>
      </c>
      <c r="V271" s="64">
        <f t="shared" si="251"/>
        <v>1.8515699999999995</v>
      </c>
      <c r="W271" s="64">
        <f t="shared" si="251"/>
        <v>0.99909124715164688</v>
      </c>
      <c r="X271" s="29">
        <f>'2.11 Prod Gust 2017'!D5</f>
        <v>186.52</v>
      </c>
      <c r="Y271" s="35">
        <f>X271-X270</f>
        <v>-1.1599999999999966</v>
      </c>
      <c r="Z271" s="29">
        <f>'2.11 Prod Gust 2017'!F5*k</f>
        <v>2.5032000000000001</v>
      </c>
      <c r="AA271" s="29">
        <f>'2.11 Prod Gust 2017'!G5*k</f>
        <v>1.6400999999999999</v>
      </c>
      <c r="AB271" s="29">
        <f>'2.11 Prod Gust 2017'!H5*k</f>
        <v>0.14280000000000001</v>
      </c>
      <c r="AC271" s="29">
        <f>SUM('2.11 Prod Gust 2017'!I5:J5)/2</f>
        <v>1.9100000000000001</v>
      </c>
      <c r="AD271" s="29">
        <f t="shared" ref="AD271:AD300" si="252">p*Z271</f>
        <v>1.1489688</v>
      </c>
      <c r="AE271" s="348">
        <f t="shared" ref="AE271:AE300" si="253">AA271*paperpulp+Z271*(ppaperboard+papertimb)</f>
        <v>1.2365219999999999</v>
      </c>
      <c r="AF271" s="68">
        <f>Z271*pboard</f>
        <v>5.1065280000000005E-2</v>
      </c>
      <c r="AG271" s="36">
        <f>AD271</f>
        <v>1.1489688</v>
      </c>
      <c r="AH271" s="33">
        <f t="shared" ref="AH271:AH300" si="254">AH270*EXP(-qsawn*5)+AG271</f>
        <v>14.207227249441862</v>
      </c>
      <c r="AI271" s="33">
        <f>AH271-AH270</f>
        <v>-0.79277275055813767</v>
      </c>
      <c r="AJ271" s="36">
        <f>AE271</f>
        <v>1.2365219999999999</v>
      </c>
      <c r="AK271" s="33">
        <f t="shared" ref="AK271:AK300" si="255">AK270*EXP(-qpap*5)+AJ271</f>
        <v>1.5016870429449551</v>
      </c>
      <c r="AL271" s="33">
        <f>AK271-AK270</f>
        <v>1.6870429449551416E-3</v>
      </c>
      <c r="AM271" s="60">
        <f>AF271</f>
        <v>5.1065280000000005E-2</v>
      </c>
      <c r="AN271" s="60">
        <f t="shared" ref="AN271:AN300" si="256">AN270*EXP(-qpap*5)+AM271</f>
        <v>5.9904114764831852E-2</v>
      </c>
      <c r="AO271" s="60">
        <f>AN271-AN270</f>
        <v>9.9041147648318492E-3</v>
      </c>
      <c r="AP271" s="34">
        <f>(AA271+Z271+AB271+AC306)*SFtot</f>
        <v>2.0227620000000002</v>
      </c>
      <c r="AQ271" s="34">
        <f>Y271+AP271+AL271+AO271+AI271</f>
        <v>8.1580407151652934E-2</v>
      </c>
      <c r="AR271" s="10">
        <f t="shared" ref="AR271:AR300" si="257">W271*3.67/5</f>
        <v>0.73333297540930875</v>
      </c>
      <c r="AS271" s="10">
        <f>AQ271*3.67/5</f>
        <v>5.9880018849313252E-2</v>
      </c>
      <c r="AT271" s="10">
        <f>(AS271-AR271)</f>
        <v>-0.67345295655999549</v>
      </c>
      <c r="AU271" s="10">
        <f>SUM(AT$271:AT271)*5</f>
        <v>-3.3672647827999773</v>
      </c>
      <c r="AV271" s="10"/>
      <c r="AW271" s="10"/>
      <c r="AX271" s="10"/>
      <c r="AZ271" s="10"/>
    </row>
    <row r="272" spans="1:53" x14ac:dyDescent="0.25">
      <c r="A272" s="4">
        <v>10</v>
      </c>
      <c r="B272" s="18">
        <f t="shared" si="247"/>
        <v>2033</v>
      </c>
      <c r="C272" s="64">
        <f t="shared" si="243"/>
        <v>187.21</v>
      </c>
      <c r="D272" s="64">
        <f t="shared" ref="D272:M272" si="258">D26</f>
        <v>9.0000000000003411E-2</v>
      </c>
      <c r="E272" s="64">
        <f t="shared" si="258"/>
        <v>2.3519999999999999</v>
      </c>
      <c r="F272" s="64">
        <f t="shared" si="258"/>
        <v>1.7094</v>
      </c>
      <c r="G272" s="64">
        <f t="shared" si="258"/>
        <v>0.14280000000000001</v>
      </c>
      <c r="H272" s="64">
        <f t="shared" si="258"/>
        <v>0.16</v>
      </c>
      <c r="I272" s="64"/>
      <c r="J272" s="64">
        <f t="shared" si="258"/>
        <v>1.0795680000000001</v>
      </c>
      <c r="K272" s="64">
        <f t="shared" si="258"/>
        <v>1.2258119999999999</v>
      </c>
      <c r="L272" s="64">
        <f t="shared" si="258"/>
        <v>4.7980800000000004E-2</v>
      </c>
      <c r="M272" s="64">
        <f t="shared" si="258"/>
        <v>1.0795680000000001</v>
      </c>
      <c r="N272" s="64">
        <f t="shared" si="244"/>
        <v>13.440125571686007</v>
      </c>
      <c r="O272" s="64">
        <f t="shared" si="249"/>
        <v>-0.75842657775585565</v>
      </c>
      <c r="P272" s="64">
        <f t="shared" si="249"/>
        <v>1.2258119999999999</v>
      </c>
      <c r="Q272" s="64">
        <f t="shared" si="245"/>
        <v>1.4908799117425571</v>
      </c>
      <c r="R272" s="64">
        <f t="shared" si="250"/>
        <v>-8.5706312023980935E-3</v>
      </c>
      <c r="S272" s="64">
        <f t="shared" si="250"/>
        <v>4.7980800000000004E-2</v>
      </c>
      <c r="T272" s="64">
        <f t="shared" si="246"/>
        <v>5.8502293420158877E-2</v>
      </c>
      <c r="U272" s="64">
        <f t="shared" si="251"/>
        <v>-1.0162613446729682E-3</v>
      </c>
      <c r="V272" s="64">
        <f t="shared" si="251"/>
        <v>1.832964</v>
      </c>
      <c r="W272" s="64">
        <f t="shared" si="251"/>
        <v>1.1549505296970768</v>
      </c>
      <c r="X272" s="29">
        <f>'2.11 Prod Gust 2017'!D6</f>
        <v>185.32</v>
      </c>
      <c r="Y272" s="35">
        <f t="shared" ref="Y272:Y300" si="259">X272-X271</f>
        <v>-1.2000000000000171</v>
      </c>
      <c r="Z272" s="29">
        <f>'2.11 Prod Gust 2017'!F6*k</f>
        <v>2.3351999999999999</v>
      </c>
      <c r="AA272" s="29">
        <f>'2.11 Prod Gust 2017'!G6*k</f>
        <v>1.7177999999999998</v>
      </c>
      <c r="AB272" s="29">
        <f>'2.11 Prod Gust 2017'!H6*k</f>
        <v>0.14280000000000001</v>
      </c>
      <c r="AC272" s="29">
        <f>SUM('2.11 Prod Gust 2017'!I6:J6)/2</f>
        <v>1.9350000000000001</v>
      </c>
      <c r="AD272" s="29">
        <f t="shared" si="252"/>
        <v>1.0718567999999999</v>
      </c>
      <c r="AE272" s="348">
        <f t="shared" si="253"/>
        <v>1.224888</v>
      </c>
      <c r="AF272" s="68">
        <f t="shared" ref="AF272:AF300" si="260">Z272*pboard</f>
        <v>4.7638079999999999E-2</v>
      </c>
      <c r="AG272" s="36">
        <f t="shared" ref="AG272:AG300" si="261">AD272</f>
        <v>1.0718567999999999</v>
      </c>
      <c r="AH272" s="33">
        <f t="shared" si="254"/>
        <v>13.439966484877658</v>
      </c>
      <c r="AI272" s="33">
        <f t="shared" ref="AI272:AI300" si="262">AH272-AH271</f>
        <v>-0.76726076456420422</v>
      </c>
      <c r="AJ272" s="36">
        <f t="shared" ref="AJ272:AJ300" si="263">AE272</f>
        <v>1.224888</v>
      </c>
      <c r="AK272" s="33">
        <f t="shared" si="255"/>
        <v>1.490351272821588</v>
      </c>
      <c r="AL272" s="33">
        <f t="shared" ref="AL272:AL300" si="264">AK272-AK271</f>
        <v>-1.1335770123367173E-2</v>
      </c>
      <c r="AM272" s="60">
        <f t="shared" ref="AM272:AM300" si="265">AF272</f>
        <v>4.7638079999999999E-2</v>
      </c>
      <c r="AN272" s="60">
        <f t="shared" si="256"/>
        <v>5.8227731442797449E-2</v>
      </c>
      <c r="AO272" s="60">
        <f t="shared" ref="AO272:AO300" si="266">AN272-AN271</f>
        <v>-1.6763833220344027E-3</v>
      </c>
      <c r="AP272" s="34">
        <f t="shared" ref="AP272:AP300" si="267">(AA272+Z272+AB272+AC272)*SFtot</f>
        <v>2.5749360000000001</v>
      </c>
      <c r="AQ272" s="34">
        <f t="shared" ref="AQ272:AQ300" si="268">Y272+AP272+AL272+AO272+AI272</f>
        <v>0.59466308199037732</v>
      </c>
      <c r="AR272" s="10">
        <f t="shared" si="257"/>
        <v>0.84773368879765432</v>
      </c>
      <c r="AS272" s="10">
        <f t="shared" ref="AS272:AS300" si="269">AQ272*3.67/5</f>
        <v>0.43648270218093693</v>
      </c>
      <c r="AT272" s="10">
        <f t="shared" ref="AT272:AT300" si="270">(AS272-AR272)</f>
        <v>-0.41125098661671738</v>
      </c>
      <c r="AU272" s="10">
        <f>SUM(AT$271:AT272)*5</f>
        <v>-5.4235197158835646</v>
      </c>
      <c r="AV272" s="10"/>
      <c r="AW272" s="10"/>
      <c r="AX272" s="10"/>
      <c r="AZ272" s="10"/>
    </row>
    <row r="273" spans="1:54" x14ac:dyDescent="0.25">
      <c r="A273" s="4">
        <v>15</v>
      </c>
      <c r="B273" s="18">
        <f t="shared" si="247"/>
        <v>2038</v>
      </c>
      <c r="C273" s="64">
        <f t="shared" si="243"/>
        <v>187.3</v>
      </c>
      <c r="D273" s="64">
        <f t="shared" ref="D273:M273" si="271">D27</f>
        <v>9.0000000000003411E-2</v>
      </c>
      <c r="E273" s="64">
        <f t="shared" si="271"/>
        <v>2.1923999999999997</v>
      </c>
      <c r="F273" s="64">
        <f t="shared" si="271"/>
        <v>1.6862999999999999</v>
      </c>
      <c r="G273" s="64">
        <f t="shared" si="271"/>
        <v>0.1386</v>
      </c>
      <c r="H273" s="64">
        <f t="shared" si="271"/>
        <v>0.12</v>
      </c>
      <c r="I273" s="64"/>
      <c r="J273" s="64">
        <f t="shared" si="271"/>
        <v>1.0063115999999999</v>
      </c>
      <c r="K273" s="64">
        <f t="shared" si="271"/>
        <v>1.1779319999999998</v>
      </c>
      <c r="L273" s="64">
        <f t="shared" si="271"/>
        <v>4.4724959999999994E-2</v>
      </c>
      <c r="M273" s="64">
        <f t="shared" si="271"/>
        <v>1.0063115999999999</v>
      </c>
      <c r="N273" s="64">
        <f t="shared" si="244"/>
        <v>12.706620487201896</v>
      </c>
      <c r="O273" s="64">
        <f t="shared" si="249"/>
        <v>-0.73350508448411134</v>
      </c>
      <c r="P273" s="64">
        <f t="shared" si="249"/>
        <v>1.1779319999999998</v>
      </c>
      <c r="Q273" s="64">
        <f t="shared" si="245"/>
        <v>1.4414848238819906</v>
      </c>
      <c r="R273" s="64">
        <f t="shared" si="250"/>
        <v>-4.9395087860566456E-2</v>
      </c>
      <c r="S273" s="64">
        <f t="shared" si="250"/>
        <v>4.4724959999999994E-2</v>
      </c>
      <c r="T273" s="64">
        <f t="shared" si="246"/>
        <v>5.5066802098089868E-2</v>
      </c>
      <c r="U273" s="64">
        <f t="shared" si="251"/>
        <v>-3.4354913220690092E-3</v>
      </c>
      <c r="V273" s="64">
        <f t="shared" si="251"/>
        <v>1.7376659999999999</v>
      </c>
      <c r="W273" s="64">
        <f t="shared" si="251"/>
        <v>1.0413303363332564</v>
      </c>
      <c r="X273" s="29">
        <f>'2.11 Prod Gust 2017'!D7</f>
        <v>184.4</v>
      </c>
      <c r="Y273" s="35">
        <f t="shared" si="259"/>
        <v>-0.91999999999998749</v>
      </c>
      <c r="Z273" s="29">
        <f>'2.11 Prod Gust 2017'!F7*k</f>
        <v>2.1755999999999998</v>
      </c>
      <c r="AA273" s="29">
        <f>'2.11 Prod Gust 2017'!G7*k</f>
        <v>1.6988999999999999</v>
      </c>
      <c r="AB273" s="29">
        <f>'2.11 Prod Gust 2017'!H7*k</f>
        <v>0.1386</v>
      </c>
      <c r="AC273" s="29">
        <f>SUM('2.11 Prod Gust 2017'!I7:J7)/2</f>
        <v>1.75</v>
      </c>
      <c r="AD273" s="29">
        <f t="shared" si="252"/>
        <v>0.99860039999999994</v>
      </c>
      <c r="AE273" s="348">
        <f t="shared" si="253"/>
        <v>1.178604</v>
      </c>
      <c r="AF273" s="68">
        <f t="shared" si="260"/>
        <v>4.4382239999999996E-2</v>
      </c>
      <c r="AG273" s="36">
        <f t="shared" si="261"/>
        <v>0.99860039999999994</v>
      </c>
      <c r="AH273" s="33">
        <f t="shared" si="254"/>
        <v>12.698770794091274</v>
      </c>
      <c r="AI273" s="33">
        <f t="shared" si="262"/>
        <v>-0.74119569078638392</v>
      </c>
      <c r="AJ273" s="36">
        <f t="shared" si="263"/>
        <v>1.178604</v>
      </c>
      <c r="AK273" s="33">
        <f t="shared" si="255"/>
        <v>1.4420633728405368</v>
      </c>
      <c r="AL273" s="33">
        <f t="shared" si="264"/>
        <v>-4.8287899981051208E-2</v>
      </c>
      <c r="AM273" s="60">
        <f t="shared" si="265"/>
        <v>4.4382239999999996E-2</v>
      </c>
      <c r="AN273" s="60">
        <f t="shared" si="256"/>
        <v>5.4675545939077808E-2</v>
      </c>
      <c r="AO273" s="60">
        <f t="shared" si="266"/>
        <v>-3.5521855037196418E-3</v>
      </c>
      <c r="AP273" s="34">
        <f t="shared" si="267"/>
        <v>2.4205019999999999</v>
      </c>
      <c r="AQ273" s="34">
        <f t="shared" si="268"/>
        <v>0.70746622372885759</v>
      </c>
      <c r="AR273" s="10">
        <f t="shared" si="257"/>
        <v>0.76433646686861023</v>
      </c>
      <c r="AS273" s="10">
        <f t="shared" si="269"/>
        <v>0.5192802082169814</v>
      </c>
      <c r="AT273" s="10">
        <f t="shared" si="270"/>
        <v>-0.24505625865162883</v>
      </c>
      <c r="AU273" s="10">
        <f>SUM(AT$271:AT273)*5</f>
        <v>-6.6488010091417094</v>
      </c>
      <c r="AV273" s="10"/>
      <c r="AW273" s="10"/>
      <c r="AX273" s="10"/>
      <c r="AZ273" s="10"/>
    </row>
    <row r="274" spans="1:54" x14ac:dyDescent="0.25">
      <c r="A274" s="4">
        <v>20</v>
      </c>
      <c r="B274" s="18">
        <f t="shared" si="247"/>
        <v>2043</v>
      </c>
      <c r="C274" s="64">
        <f t="shared" si="243"/>
        <v>187.56</v>
      </c>
      <c r="D274" s="64">
        <f t="shared" ref="D274:M274" si="272">D28</f>
        <v>0.25999999999999091</v>
      </c>
      <c r="E274" s="64">
        <f t="shared" si="272"/>
        <v>2.0055000000000001</v>
      </c>
      <c r="F274" s="64">
        <f t="shared" si="272"/>
        <v>1.8837000000000002</v>
      </c>
      <c r="G274" s="64">
        <f t="shared" si="272"/>
        <v>0.14489999999999997</v>
      </c>
      <c r="H274" s="64">
        <f t="shared" si="272"/>
        <v>0.13500000000000001</v>
      </c>
      <c r="I274" s="64"/>
      <c r="J274" s="64">
        <f t="shared" si="272"/>
        <v>0.92052450000000008</v>
      </c>
      <c r="K274" s="64">
        <f t="shared" si="272"/>
        <v>1.2071535</v>
      </c>
      <c r="L274" s="64">
        <f t="shared" si="272"/>
        <v>4.0912200000000003E-2</v>
      </c>
      <c r="M274" s="64">
        <f t="shared" si="272"/>
        <v>0.92052450000000008</v>
      </c>
      <c r="N274" s="64">
        <f t="shared" si="244"/>
        <v>11.982280122723683</v>
      </c>
      <c r="O274" s="64">
        <f t="shared" si="249"/>
        <v>-0.72434036447821271</v>
      </c>
      <c r="P274" s="64">
        <f t="shared" si="249"/>
        <v>1.2071535</v>
      </c>
      <c r="Q274" s="64">
        <f t="shared" si="245"/>
        <v>1.461974423486113</v>
      </c>
      <c r="R274" s="64">
        <f t="shared" si="250"/>
        <v>2.0489599604122333E-2</v>
      </c>
      <c r="S274" s="64">
        <f t="shared" si="250"/>
        <v>4.0912200000000003E-2</v>
      </c>
      <c r="T274" s="64">
        <f t="shared" si="246"/>
        <v>5.064672729545424E-2</v>
      </c>
      <c r="U274" s="64">
        <f t="shared" si="251"/>
        <v>-4.4200748026356276E-3</v>
      </c>
      <c r="V274" s="64">
        <f t="shared" si="251"/>
        <v>1.7510220000000001</v>
      </c>
      <c r="W274" s="64">
        <f t="shared" si="251"/>
        <v>1.3027511603232647</v>
      </c>
      <c r="X274" s="29">
        <f>'2.11 Prod Gust 2017'!D8</f>
        <v>184.21</v>
      </c>
      <c r="Y274" s="35">
        <f t="shared" si="259"/>
        <v>-0.18999999999999773</v>
      </c>
      <c r="Z274" s="29">
        <f>'2.11 Prod Gust 2017'!F8*k</f>
        <v>2.0831999999999997</v>
      </c>
      <c r="AA274" s="29">
        <f>'2.11 Prod Gust 2017'!G8*k</f>
        <v>1.8794999999999997</v>
      </c>
      <c r="AB274" s="29">
        <f>'2.11 Prod Gust 2017'!H8*k</f>
        <v>0.14699999999999999</v>
      </c>
      <c r="AC274" s="29">
        <f>SUM('2.11 Prod Gust 2017'!I8:J8)/2</f>
        <v>1.73</v>
      </c>
      <c r="AD274" s="29">
        <f t="shared" si="252"/>
        <v>0.95618879999999995</v>
      </c>
      <c r="AE274" s="348">
        <f t="shared" si="253"/>
        <v>1.2245939999999997</v>
      </c>
      <c r="AF274" s="68">
        <f t="shared" si="260"/>
        <v>4.2497279999999998E-2</v>
      </c>
      <c r="AG274" s="36">
        <f t="shared" si="261"/>
        <v>0.95618879999999995</v>
      </c>
      <c r="AH274" s="33">
        <f t="shared" si="254"/>
        <v>12.011110867964527</v>
      </c>
      <c r="AI274" s="33">
        <f t="shared" si="262"/>
        <v>-0.68765992612674687</v>
      </c>
      <c r="AJ274" s="36">
        <f t="shared" si="263"/>
        <v>1.2245939999999997</v>
      </c>
      <c r="AK274" s="33">
        <f t="shared" si="255"/>
        <v>1.4795171974590717</v>
      </c>
      <c r="AL274" s="33">
        <f t="shared" si="264"/>
        <v>3.745382461853497E-2</v>
      </c>
      <c r="AM274" s="60">
        <f t="shared" si="265"/>
        <v>4.2497279999999998E-2</v>
      </c>
      <c r="AN274" s="60">
        <f t="shared" si="256"/>
        <v>5.2162642324649629E-2</v>
      </c>
      <c r="AO274" s="60">
        <f t="shared" si="266"/>
        <v>-2.5129036144281788E-3</v>
      </c>
      <c r="AP274" s="34">
        <f t="shared" si="267"/>
        <v>2.4526739999999996</v>
      </c>
      <c r="AQ274" s="34">
        <f t="shared" si="268"/>
        <v>1.6099549948773619</v>
      </c>
      <c r="AR274" s="10">
        <f t="shared" si="257"/>
        <v>0.95621935167727623</v>
      </c>
      <c r="AS274" s="10">
        <f t="shared" si="269"/>
        <v>1.1817069662399837</v>
      </c>
      <c r="AT274" s="10">
        <f t="shared" si="270"/>
        <v>0.22548761456270749</v>
      </c>
      <c r="AU274" s="10">
        <f>SUM(AT$271:AT274)*5</f>
        <v>-5.5213629363281713</v>
      </c>
      <c r="AV274" s="10"/>
      <c r="AW274" s="10"/>
      <c r="AX274" s="10"/>
      <c r="AZ274" s="10"/>
    </row>
    <row r="275" spans="1:54" x14ac:dyDescent="0.25">
      <c r="A275" s="4">
        <v>25</v>
      </c>
      <c r="B275" s="18">
        <f t="shared" si="247"/>
        <v>2048</v>
      </c>
      <c r="C275" s="64">
        <f t="shared" si="243"/>
        <v>188.29</v>
      </c>
      <c r="D275" s="64">
        <f t="shared" ref="D275:M275" si="273">D29</f>
        <v>0.72999999999998977</v>
      </c>
      <c r="E275" s="64">
        <f t="shared" si="273"/>
        <v>2.0705999999999998</v>
      </c>
      <c r="F275" s="64">
        <f t="shared" si="273"/>
        <v>1.9047000000000001</v>
      </c>
      <c r="G275" s="64">
        <f t="shared" si="273"/>
        <v>0.14699999999999999</v>
      </c>
      <c r="H275" s="64">
        <f t="shared" si="273"/>
        <v>0.155</v>
      </c>
      <c r="I275" s="64"/>
      <c r="J275" s="64">
        <f t="shared" si="273"/>
        <v>0.95040539999999996</v>
      </c>
      <c r="K275" s="64">
        <f t="shared" si="273"/>
        <v>1.2310829999999999</v>
      </c>
      <c r="L275" s="64">
        <f t="shared" si="273"/>
        <v>4.2240239999999998E-2</v>
      </c>
      <c r="M275" s="64">
        <f t="shared" si="273"/>
        <v>0.95040539999999996</v>
      </c>
      <c r="N275" s="64">
        <f t="shared" si="244"/>
        <v>11.381586110409053</v>
      </c>
      <c r="O275" s="64">
        <f t="shared" si="249"/>
        <v>-0.60069401231463004</v>
      </c>
      <c r="P275" s="64">
        <f t="shared" si="249"/>
        <v>1.2310829999999999</v>
      </c>
      <c r="Q275" s="64">
        <f t="shared" si="245"/>
        <v>1.4895260071920808</v>
      </c>
      <c r="R275" s="64">
        <f t="shared" si="250"/>
        <v>2.7551583705967886E-2</v>
      </c>
      <c r="S275" s="64">
        <f t="shared" si="250"/>
        <v>4.2240239999999998E-2</v>
      </c>
      <c r="T275" s="64">
        <f t="shared" si="246"/>
        <v>5.1193401078880374E-2</v>
      </c>
      <c r="U275" s="64">
        <f t="shared" si="251"/>
        <v>5.4667378342613399E-4</v>
      </c>
      <c r="V275" s="64">
        <f t="shared" si="251"/>
        <v>1.7964660000000001</v>
      </c>
      <c r="W275" s="64">
        <f t="shared" si="251"/>
        <v>1.9538702451747541</v>
      </c>
      <c r="X275" s="29">
        <f>'2.11 Prod Gust 2017'!D9</f>
        <v>184.41</v>
      </c>
      <c r="Y275" s="35">
        <f t="shared" si="259"/>
        <v>0.19999999999998863</v>
      </c>
      <c r="Z275" s="29">
        <f>'2.11 Prod Gust 2017'!F9*k</f>
        <v>2.0769000000000002</v>
      </c>
      <c r="AA275" s="29">
        <f>'2.11 Prod Gust 2017'!G9*k</f>
        <v>1.9970999999999999</v>
      </c>
      <c r="AB275" s="29">
        <f>'2.11 Prod Gust 2017'!H9*k</f>
        <v>0.15329999999999999</v>
      </c>
      <c r="AC275" s="29">
        <f>SUM('2.11 Prod Gust 2017'!I9:J9)/2</f>
        <v>1.665</v>
      </c>
      <c r="AD275" s="29">
        <f t="shared" si="252"/>
        <v>0.95329710000000012</v>
      </c>
      <c r="AE275" s="348">
        <f t="shared" si="253"/>
        <v>1.2677385000000001</v>
      </c>
      <c r="AF275" s="68">
        <f t="shared" si="260"/>
        <v>4.2368760000000005E-2</v>
      </c>
      <c r="AG275" s="36">
        <f t="shared" si="261"/>
        <v>0.95329710000000012</v>
      </c>
      <c r="AH275" s="33">
        <f t="shared" si="254"/>
        <v>11.409576431918717</v>
      </c>
      <c r="AI275" s="33">
        <f t="shared" si="262"/>
        <v>-0.60153443604581014</v>
      </c>
      <c r="AJ275" s="36">
        <f t="shared" si="263"/>
        <v>1.2677385000000001</v>
      </c>
      <c r="AK275" s="33">
        <f t="shared" si="255"/>
        <v>1.5292826608013566</v>
      </c>
      <c r="AL275" s="33">
        <f t="shared" si="264"/>
        <v>4.9765463342284821E-2</v>
      </c>
      <c r="AM275" s="60">
        <f t="shared" si="265"/>
        <v>4.2368760000000005E-2</v>
      </c>
      <c r="AN275" s="60">
        <f t="shared" si="256"/>
        <v>5.1589899528092051E-2</v>
      </c>
      <c r="AO275" s="60">
        <f t="shared" si="266"/>
        <v>-5.7274279655757793E-4</v>
      </c>
      <c r="AP275" s="34">
        <f t="shared" si="267"/>
        <v>2.4747659999999998</v>
      </c>
      <c r="AQ275" s="34">
        <f t="shared" si="268"/>
        <v>2.1224242844999055</v>
      </c>
      <c r="AR275" s="10">
        <f t="shared" si="257"/>
        <v>1.4341407599582694</v>
      </c>
      <c r="AS275" s="10">
        <f t="shared" si="269"/>
        <v>1.5578594248229307</v>
      </c>
      <c r="AT275" s="10">
        <f t="shared" si="270"/>
        <v>0.12371866486466132</v>
      </c>
      <c r="AU275" s="10">
        <f>SUM(AT$271:AT275)*5</f>
        <v>-4.9027696120048647</v>
      </c>
      <c r="AV275" s="10"/>
      <c r="AW275" s="10"/>
      <c r="AX275" s="10"/>
      <c r="AZ275" s="10"/>
    </row>
    <row r="276" spans="1:54" x14ac:dyDescent="0.25">
      <c r="A276" s="4">
        <v>30</v>
      </c>
      <c r="B276" s="18">
        <f t="shared" si="247"/>
        <v>2053</v>
      </c>
      <c r="C276" s="64">
        <f t="shared" si="243"/>
        <v>189.11</v>
      </c>
      <c r="D276" s="64">
        <f t="shared" ref="D276:M276" si="274">D30</f>
        <v>0.8200000000000216</v>
      </c>
      <c r="E276" s="64">
        <f t="shared" si="274"/>
        <v>2.1902999999999997</v>
      </c>
      <c r="F276" s="64">
        <f t="shared" si="274"/>
        <v>1.8878999999999999</v>
      </c>
      <c r="G276" s="64">
        <f t="shared" si="274"/>
        <v>0.14909999999999998</v>
      </c>
      <c r="H276" s="64">
        <f t="shared" si="274"/>
        <v>0.105</v>
      </c>
      <c r="I276" s="64"/>
      <c r="J276" s="64">
        <f t="shared" si="274"/>
        <v>1.0053477</v>
      </c>
      <c r="K276" s="64">
        <f t="shared" si="274"/>
        <v>1.2540255</v>
      </c>
      <c r="L276" s="64">
        <f t="shared" si="274"/>
        <v>4.4682119999999999E-2</v>
      </c>
      <c r="M276" s="64">
        <f t="shared" si="274"/>
        <v>1.0053477</v>
      </c>
      <c r="N276" s="64">
        <f t="shared" si="244"/>
        <v>10.913593899619944</v>
      </c>
      <c r="O276" s="64">
        <f t="shared" si="249"/>
        <v>-0.46799221078910946</v>
      </c>
      <c r="P276" s="64">
        <f t="shared" si="249"/>
        <v>1.2540255</v>
      </c>
      <c r="Q276" s="64">
        <f t="shared" si="245"/>
        <v>1.5173389851098107</v>
      </c>
      <c r="R276" s="64">
        <f t="shared" si="250"/>
        <v>2.7812977917729853E-2</v>
      </c>
      <c r="S276" s="64">
        <f t="shared" si="250"/>
        <v>4.4682119999999999E-2</v>
      </c>
      <c r="T276" s="64">
        <f t="shared" si="246"/>
        <v>5.3731920263719757E-2</v>
      </c>
      <c r="U276" s="64">
        <f t="shared" si="251"/>
        <v>2.5385191848393829E-3</v>
      </c>
      <c r="V276" s="64">
        <f t="shared" si="251"/>
        <v>1.819566</v>
      </c>
      <c r="W276" s="64">
        <f t="shared" si="251"/>
        <v>2.2019252863134815</v>
      </c>
      <c r="X276" s="29">
        <f>'2.11 Prod Gust 2017'!D10</f>
        <v>184.85</v>
      </c>
      <c r="Y276" s="35">
        <f t="shared" si="259"/>
        <v>0.43999999999999773</v>
      </c>
      <c r="Z276" s="29">
        <f>'2.11 Prod Gust 2017'!F10*k</f>
        <v>2.2469999999999999</v>
      </c>
      <c r="AA276" s="29">
        <f>'2.11 Prod Gust 2017'!G10*k</f>
        <v>1.9487999999999999</v>
      </c>
      <c r="AB276" s="29">
        <f>'2.11 Prod Gust 2017'!H10*k</f>
        <v>0.15329999999999999</v>
      </c>
      <c r="AC276" s="29">
        <f>SUM('2.11 Prod Gust 2017'!I10:J10)/2</f>
        <v>1.6349999999999998</v>
      </c>
      <c r="AD276" s="29">
        <f t="shared" si="252"/>
        <v>1.0313730000000001</v>
      </c>
      <c r="AE276" s="348">
        <f t="shared" si="253"/>
        <v>1.291059</v>
      </c>
      <c r="AF276" s="68">
        <f t="shared" si="260"/>
        <v>4.5838799999999999E-2</v>
      </c>
      <c r="AG276" s="36">
        <f t="shared" si="261"/>
        <v>1.0313730000000001</v>
      </c>
      <c r="AH276" s="33">
        <f t="shared" si="254"/>
        <v>10.963986189777021</v>
      </c>
      <c r="AI276" s="33">
        <f t="shared" si="262"/>
        <v>-0.44559024214169618</v>
      </c>
      <c r="AJ276" s="36">
        <f t="shared" si="263"/>
        <v>1.291059</v>
      </c>
      <c r="AK276" s="33">
        <f t="shared" si="255"/>
        <v>1.5614005349509115</v>
      </c>
      <c r="AL276" s="33">
        <f t="shared" si="264"/>
        <v>3.2117874149554915E-2</v>
      </c>
      <c r="AM276" s="60">
        <f t="shared" si="265"/>
        <v>4.5838799999999999E-2</v>
      </c>
      <c r="AN276" s="60">
        <f t="shared" si="256"/>
        <v>5.4958691949261639E-2</v>
      </c>
      <c r="AO276" s="60">
        <f t="shared" si="266"/>
        <v>3.3687924211695877E-3</v>
      </c>
      <c r="AP276" s="34">
        <f t="shared" si="267"/>
        <v>2.5133219999999996</v>
      </c>
      <c r="AQ276" s="34">
        <f t="shared" si="268"/>
        <v>2.5432184244290257</v>
      </c>
      <c r="AR276" s="10">
        <f t="shared" si="257"/>
        <v>1.6162131601540952</v>
      </c>
      <c r="AS276" s="10">
        <f t="shared" si="269"/>
        <v>1.8667223235309049</v>
      </c>
      <c r="AT276" s="10">
        <f t="shared" si="270"/>
        <v>0.25050916337680973</v>
      </c>
      <c r="AU276" s="10">
        <f>SUM(AT$271:AT276)*5</f>
        <v>-3.6502237951208159</v>
      </c>
      <c r="AV276" s="10"/>
      <c r="AW276" s="10"/>
      <c r="AX276" s="10"/>
      <c r="AZ276" s="10"/>
    </row>
    <row r="277" spans="1:54" x14ac:dyDescent="0.25">
      <c r="A277" s="4">
        <v>35</v>
      </c>
      <c r="B277" s="18">
        <f t="shared" si="247"/>
        <v>2058</v>
      </c>
      <c r="C277" s="64">
        <f t="shared" si="243"/>
        <v>189.96</v>
      </c>
      <c r="D277" s="64">
        <f t="shared" ref="D277:M277" si="275">D31</f>
        <v>0.84999999999999432</v>
      </c>
      <c r="E277" s="64">
        <f t="shared" si="275"/>
        <v>2.0748000000000002</v>
      </c>
      <c r="F277" s="64">
        <f t="shared" si="275"/>
        <v>2.0055000000000001</v>
      </c>
      <c r="G277" s="64">
        <f t="shared" si="275"/>
        <v>0.15329999999999999</v>
      </c>
      <c r="H277" s="64">
        <f t="shared" si="275"/>
        <v>0.14499999999999999</v>
      </c>
      <c r="I277" s="64"/>
      <c r="J277" s="64">
        <f t="shared" si="275"/>
        <v>0.9523332000000001</v>
      </c>
      <c r="K277" s="64">
        <f t="shared" si="275"/>
        <v>1.270416</v>
      </c>
      <c r="L277" s="64">
        <f t="shared" si="275"/>
        <v>4.232592000000001E-2</v>
      </c>
      <c r="M277" s="64">
        <f t="shared" si="275"/>
        <v>0.9523332000000001</v>
      </c>
      <c r="N277" s="64">
        <f t="shared" si="244"/>
        <v>10.453168516899286</v>
      </c>
      <c r="O277" s="64">
        <f t="shared" si="249"/>
        <v>-0.46042538272065769</v>
      </c>
      <c r="P277" s="64">
        <f t="shared" si="249"/>
        <v>1.270416</v>
      </c>
      <c r="Q277" s="64">
        <f t="shared" si="245"/>
        <v>1.5386461714324653</v>
      </c>
      <c r="R277" s="64">
        <f t="shared" si="250"/>
        <v>2.1307186322654603E-2</v>
      </c>
      <c r="S277" s="64">
        <f t="shared" si="250"/>
        <v>4.232592000000001E-2</v>
      </c>
      <c r="T277" s="64">
        <f t="shared" si="246"/>
        <v>5.1824471296162786E-2</v>
      </c>
      <c r="U277" s="64">
        <f t="shared" si="251"/>
        <v>-1.9074489675569711E-3</v>
      </c>
      <c r="V277" s="64">
        <f t="shared" si="251"/>
        <v>1.8390119999999999</v>
      </c>
      <c r="W277" s="64">
        <f t="shared" si="251"/>
        <v>2.2479863546344343</v>
      </c>
      <c r="X277" s="29">
        <f>'2.11 Prod Gust 2017'!D11</f>
        <v>185.42</v>
      </c>
      <c r="Y277" s="35">
        <f t="shared" si="259"/>
        <v>0.56999999999999318</v>
      </c>
      <c r="Z277" s="29">
        <f>'2.11 Prod Gust 2017'!F11*k</f>
        <v>2.0474999999999999</v>
      </c>
      <c r="AA277" s="29">
        <f>'2.11 Prod Gust 2017'!G11*k</f>
        <v>2.2008000000000001</v>
      </c>
      <c r="AB277" s="29">
        <f>'2.11 Prod Gust 2017'!H11*k</f>
        <v>0.16170000000000001</v>
      </c>
      <c r="AC277" s="29">
        <f>SUM('2.11 Prod Gust 2017'!I11:J11)/2</f>
        <v>1.5449999999999999</v>
      </c>
      <c r="AD277" s="29">
        <f t="shared" si="252"/>
        <v>0.93980249999999999</v>
      </c>
      <c r="AE277" s="348">
        <f t="shared" si="253"/>
        <v>1.3379414999999999</v>
      </c>
      <c r="AF277" s="68">
        <f t="shared" si="260"/>
        <v>4.1769000000000001E-2</v>
      </c>
      <c r="AG277" s="36">
        <f t="shared" si="261"/>
        <v>0.93980249999999999</v>
      </c>
      <c r="AH277" s="33">
        <f t="shared" si="254"/>
        <v>10.484506853481312</v>
      </c>
      <c r="AI277" s="33">
        <f t="shared" si="262"/>
        <v>-0.47947933629570905</v>
      </c>
      <c r="AJ277" s="36">
        <f t="shared" si="263"/>
        <v>1.3379414999999999</v>
      </c>
      <c r="AK277" s="33">
        <f t="shared" si="255"/>
        <v>1.6139607266030231</v>
      </c>
      <c r="AL277" s="33">
        <f t="shared" si="264"/>
        <v>5.2560191652111676E-2</v>
      </c>
      <c r="AM277" s="60">
        <f t="shared" si="265"/>
        <v>4.1769000000000001E-2</v>
      </c>
      <c r="AN277" s="60">
        <f t="shared" si="256"/>
        <v>5.1484415940616354E-2</v>
      </c>
      <c r="AO277" s="60">
        <f t="shared" si="266"/>
        <v>-3.4742760086452842E-3</v>
      </c>
      <c r="AP277" s="34">
        <f t="shared" si="267"/>
        <v>2.5011000000000001</v>
      </c>
      <c r="AQ277" s="34">
        <f t="shared" si="268"/>
        <v>2.6407065793477504</v>
      </c>
      <c r="AR277" s="10">
        <f t="shared" si="257"/>
        <v>1.6500219843016748</v>
      </c>
      <c r="AS277" s="10">
        <f t="shared" si="269"/>
        <v>1.9382786292412486</v>
      </c>
      <c r="AT277" s="10">
        <f t="shared" si="270"/>
        <v>0.28825664493957381</v>
      </c>
      <c r="AU277" s="10">
        <f>SUM(AT$271:AT277)*5</f>
        <v>-2.2089405704229472</v>
      </c>
      <c r="AV277" s="10"/>
      <c r="AW277" s="10"/>
      <c r="AX277" s="10"/>
      <c r="AZ277" s="10"/>
    </row>
    <row r="278" spans="1:54" x14ac:dyDescent="0.25">
      <c r="A278" s="4">
        <v>40</v>
      </c>
      <c r="B278" s="18">
        <f t="shared" si="247"/>
        <v>2063</v>
      </c>
      <c r="C278" s="64">
        <f t="shared" si="243"/>
        <v>190.86</v>
      </c>
      <c r="D278" s="64">
        <f t="shared" ref="D278:M278" si="276">D32</f>
        <v>0.90000000000000568</v>
      </c>
      <c r="E278" s="64">
        <f t="shared" si="276"/>
        <v>2.2008000000000001</v>
      </c>
      <c r="F278" s="64">
        <f t="shared" si="276"/>
        <v>1.9634999999999998</v>
      </c>
      <c r="G278" s="64">
        <f t="shared" si="276"/>
        <v>0.15329999999999999</v>
      </c>
      <c r="H278" s="64">
        <f t="shared" si="276"/>
        <v>0.15</v>
      </c>
      <c r="I278" s="64"/>
      <c r="J278" s="64">
        <f t="shared" si="276"/>
        <v>1.0101672000000002</v>
      </c>
      <c r="K278" s="64">
        <f t="shared" si="276"/>
        <v>1.285326</v>
      </c>
      <c r="L278" s="64">
        <f t="shared" si="276"/>
        <v>4.4896320000000003E-2</v>
      </c>
      <c r="M278" s="64">
        <f t="shared" si="276"/>
        <v>1.0101672000000002</v>
      </c>
      <c r="N278" s="64">
        <f t="shared" si="244"/>
        <v>10.110178940615983</v>
      </c>
      <c r="O278" s="64">
        <f t="shared" si="249"/>
        <v>-0.34298957628330307</v>
      </c>
      <c r="P278" s="64">
        <f t="shared" si="249"/>
        <v>1.285326</v>
      </c>
      <c r="Q278" s="64">
        <f t="shared" si="245"/>
        <v>1.5573227854166538</v>
      </c>
      <c r="R278" s="64">
        <f t="shared" si="250"/>
        <v>1.8676613984188517E-2</v>
      </c>
      <c r="S278" s="64">
        <f t="shared" si="250"/>
        <v>4.4896320000000003E-2</v>
      </c>
      <c r="T278" s="64">
        <f t="shared" si="246"/>
        <v>5.4057678771231077E-2</v>
      </c>
      <c r="U278" s="64">
        <f t="shared" si="251"/>
        <v>2.2332074750682912E-3</v>
      </c>
      <c r="V278" s="64">
        <f t="shared" si="251"/>
        <v>1.8763919999999998</v>
      </c>
      <c r="W278" s="64">
        <f t="shared" si="251"/>
        <v>2.4543122451759594</v>
      </c>
      <c r="X278" s="29">
        <f>'2.11 Prod Gust 2017'!D12</f>
        <v>186.17</v>
      </c>
      <c r="Y278" s="35">
        <f t="shared" si="259"/>
        <v>0.75</v>
      </c>
      <c r="Z278" s="29">
        <f>'2.11 Prod Gust 2017'!F12*k</f>
        <v>2.2448999999999999</v>
      </c>
      <c r="AA278" s="29">
        <f>'2.11 Prod Gust 2017'!G12*k</f>
        <v>2.1168</v>
      </c>
      <c r="AB278" s="29">
        <f>'2.11 Prod Gust 2017'!H12*k</f>
        <v>0.16170000000000001</v>
      </c>
      <c r="AC278" s="29">
        <f>SUM('2.11 Prod Gust 2017'!I12:J12)/2</f>
        <v>1.605</v>
      </c>
      <c r="AD278" s="29">
        <f t="shared" si="252"/>
        <v>1.0304091</v>
      </c>
      <c r="AE278" s="348">
        <f t="shared" si="253"/>
        <v>1.3543845000000001</v>
      </c>
      <c r="AF278" s="68">
        <f t="shared" si="260"/>
        <v>4.5795960000000004E-2</v>
      </c>
      <c r="AG278" s="36">
        <f t="shared" si="261"/>
        <v>1.0304091</v>
      </c>
      <c r="AH278" s="33">
        <f t="shared" si="254"/>
        <v>10.157702447180229</v>
      </c>
      <c r="AI278" s="33">
        <f t="shared" si="262"/>
        <v>-0.32680440630108265</v>
      </c>
      <c r="AJ278" s="36">
        <f t="shared" si="263"/>
        <v>1.3543845000000001</v>
      </c>
      <c r="AK278" s="33">
        <f t="shared" si="255"/>
        <v>1.6396951435874414</v>
      </c>
      <c r="AL278" s="33">
        <f t="shared" si="264"/>
        <v>2.5734416984418251E-2</v>
      </c>
      <c r="AM278" s="60">
        <f t="shared" si="265"/>
        <v>4.5795960000000004E-2</v>
      </c>
      <c r="AN278" s="60">
        <f t="shared" si="256"/>
        <v>5.4897204909259659E-2</v>
      </c>
      <c r="AO278" s="60">
        <f t="shared" si="266"/>
        <v>3.4127889686433044E-3</v>
      </c>
      <c r="AP278" s="34">
        <f t="shared" si="267"/>
        <v>2.5739279999999995</v>
      </c>
      <c r="AQ278" s="34">
        <f t="shared" si="268"/>
        <v>3.0262707996519786</v>
      </c>
      <c r="AR278" s="10">
        <f t="shared" si="257"/>
        <v>1.8014651879591539</v>
      </c>
      <c r="AS278" s="10">
        <f t="shared" si="269"/>
        <v>2.2212827669445523</v>
      </c>
      <c r="AT278" s="10">
        <f t="shared" si="270"/>
        <v>0.4198175789853984</v>
      </c>
      <c r="AU278" s="10">
        <f>SUM(AT$271:AT278)*5</f>
        <v>-0.10985267549595501</v>
      </c>
      <c r="AV278" s="10"/>
      <c r="AW278" s="10"/>
      <c r="AX278" s="10"/>
      <c r="AZ278" s="10"/>
    </row>
    <row r="279" spans="1:54" x14ac:dyDescent="0.25">
      <c r="A279" s="4">
        <v>45</v>
      </c>
      <c r="B279" s="18">
        <f t="shared" si="247"/>
        <v>2068</v>
      </c>
      <c r="C279" s="64">
        <f t="shared" si="243"/>
        <v>191.75</v>
      </c>
      <c r="D279" s="64">
        <f t="shared" ref="D279:M279" si="277">D33</f>
        <v>0.88999999999998636</v>
      </c>
      <c r="E279" s="64">
        <f t="shared" si="277"/>
        <v>2.1630000000000003</v>
      </c>
      <c r="F279" s="64">
        <f t="shared" si="277"/>
        <v>2.0684999999999998</v>
      </c>
      <c r="G279" s="64">
        <f t="shared" si="277"/>
        <v>0.1575</v>
      </c>
      <c r="H279" s="64">
        <f t="shared" si="277"/>
        <v>0.19</v>
      </c>
      <c r="I279" s="64"/>
      <c r="J279" s="64">
        <f t="shared" si="277"/>
        <v>0.99281700000000017</v>
      </c>
      <c r="K279" s="64">
        <f t="shared" si="277"/>
        <v>1.3159649999999998</v>
      </c>
      <c r="L279" s="64">
        <f t="shared" si="277"/>
        <v>4.412520000000001E-2</v>
      </c>
      <c r="M279" s="64">
        <f t="shared" si="277"/>
        <v>0.99281700000000017</v>
      </c>
      <c r="N279" s="64">
        <f t="shared" si="244"/>
        <v>9.7942389717778564</v>
      </c>
      <c r="O279" s="64">
        <f t="shared" si="249"/>
        <v>-0.31593996883812636</v>
      </c>
      <c r="P279" s="64">
        <f t="shared" si="249"/>
        <v>1.3159649999999998</v>
      </c>
      <c r="Q279" s="64">
        <f t="shared" si="245"/>
        <v>1.5912633755161094</v>
      </c>
      <c r="R279" s="64">
        <f t="shared" si="250"/>
        <v>3.3940590099455603E-2</v>
      </c>
      <c r="S279" s="64">
        <f t="shared" si="250"/>
        <v>4.412520000000001E-2</v>
      </c>
      <c r="T279" s="64">
        <f t="shared" si="246"/>
        <v>5.3681337808585403E-2</v>
      </c>
      <c r="U279" s="64">
        <f t="shared" si="251"/>
        <v>-3.7634096264567429E-4</v>
      </c>
      <c r="V279" s="64">
        <f t="shared" si="251"/>
        <v>1.9231800000000001</v>
      </c>
      <c r="W279" s="64">
        <f t="shared" si="251"/>
        <v>2.5308042802986703</v>
      </c>
      <c r="X279" s="29">
        <f>'2.11 Prod Gust 2017'!D13</f>
        <v>186.85</v>
      </c>
      <c r="Y279" s="35">
        <f t="shared" si="259"/>
        <v>0.68000000000000682</v>
      </c>
      <c r="Z279" s="29">
        <f>'2.11 Prod Gust 2017'!F13*k</f>
        <v>2.1755999999999998</v>
      </c>
      <c r="AA279" s="29">
        <f>'2.11 Prod Gust 2017'!G13*k</f>
        <v>2.2637999999999998</v>
      </c>
      <c r="AB279" s="29">
        <f>'2.11 Prod Gust 2017'!H13*k</f>
        <v>0.16800000000000001</v>
      </c>
      <c r="AC279" s="29">
        <f>SUM('2.11 Prod Gust 2017'!I13:J13)/2</f>
        <v>1.605</v>
      </c>
      <c r="AD279" s="29">
        <f t="shared" si="252"/>
        <v>0.99860039999999994</v>
      </c>
      <c r="AE279" s="348">
        <f t="shared" si="253"/>
        <v>1.3932659999999997</v>
      </c>
      <c r="AF279" s="68">
        <f t="shared" si="260"/>
        <v>4.4382239999999996E-2</v>
      </c>
      <c r="AG279" s="36">
        <f t="shared" si="261"/>
        <v>0.99860039999999994</v>
      </c>
      <c r="AH279" s="33">
        <f t="shared" si="254"/>
        <v>9.8413939871871676</v>
      </c>
      <c r="AI279" s="33">
        <f t="shared" si="262"/>
        <v>-0.31630845999306167</v>
      </c>
      <c r="AJ279" s="36">
        <f t="shared" si="263"/>
        <v>1.3932659999999997</v>
      </c>
      <c r="AK279" s="33">
        <f t="shared" si="255"/>
        <v>1.6831258887773322</v>
      </c>
      <c r="AL279" s="33">
        <f t="shared" si="264"/>
        <v>4.3430745189890763E-2</v>
      </c>
      <c r="AM279" s="60">
        <f t="shared" si="265"/>
        <v>4.4382239999999996E-2</v>
      </c>
      <c r="AN279" s="60">
        <f t="shared" si="256"/>
        <v>5.4086786464881229E-2</v>
      </c>
      <c r="AO279" s="60">
        <f t="shared" si="266"/>
        <v>-8.1041844437843014E-4</v>
      </c>
      <c r="AP279" s="34">
        <f t="shared" si="267"/>
        <v>2.6092079999999993</v>
      </c>
      <c r="AQ279" s="34">
        <f t="shared" si="268"/>
        <v>3.0155198667524568</v>
      </c>
      <c r="AR279" s="10">
        <f t="shared" si="257"/>
        <v>1.857610341739224</v>
      </c>
      <c r="AS279" s="10">
        <f t="shared" si="269"/>
        <v>2.2133915821963033</v>
      </c>
      <c r="AT279" s="10">
        <f t="shared" si="270"/>
        <v>0.35578124045707926</v>
      </c>
      <c r="AU279" s="10">
        <f>SUM(AT$271:AT279)*5</f>
        <v>1.6690535267894413</v>
      </c>
      <c r="AV279" s="10"/>
      <c r="AW279" s="10"/>
      <c r="AX279" s="10"/>
      <c r="AZ279" s="10"/>
    </row>
    <row r="280" spans="1:54" x14ac:dyDescent="0.25">
      <c r="A280" s="4">
        <v>50</v>
      </c>
      <c r="B280" s="18">
        <f t="shared" si="247"/>
        <v>2073</v>
      </c>
      <c r="C280" s="64">
        <f t="shared" si="243"/>
        <v>192.59</v>
      </c>
      <c r="D280" s="64">
        <f t="shared" ref="D280:M280" si="278">D34</f>
        <v>0.84000000000000341</v>
      </c>
      <c r="E280" s="64">
        <f t="shared" si="278"/>
        <v>2.0726999999999998</v>
      </c>
      <c r="F280" s="64">
        <f t="shared" si="278"/>
        <v>2.2176</v>
      </c>
      <c r="G280" s="64">
        <f t="shared" si="278"/>
        <v>0.1638</v>
      </c>
      <c r="H280" s="64">
        <f t="shared" si="278"/>
        <v>0.155</v>
      </c>
      <c r="I280" s="64"/>
      <c r="J280" s="64">
        <f t="shared" si="278"/>
        <v>0.95136929999999997</v>
      </c>
      <c r="K280" s="64">
        <f t="shared" si="278"/>
        <v>1.3504995</v>
      </c>
      <c r="L280" s="64">
        <f t="shared" si="278"/>
        <v>4.2283080000000001E-2</v>
      </c>
      <c r="M280" s="64">
        <f t="shared" si="278"/>
        <v>0.95136929999999997</v>
      </c>
      <c r="N280" s="64">
        <f t="shared" si="244"/>
        <v>9.4777495539380645</v>
      </c>
      <c r="O280" s="64">
        <f t="shared" si="249"/>
        <v>-0.3164894178397919</v>
      </c>
      <c r="P280" s="64">
        <f t="shared" si="249"/>
        <v>1.3504995</v>
      </c>
      <c r="Q280" s="64">
        <f t="shared" si="245"/>
        <v>1.631797780870309</v>
      </c>
      <c r="R280" s="64">
        <f t="shared" si="250"/>
        <v>4.053440535419961E-2</v>
      </c>
      <c r="S280" s="64">
        <f t="shared" si="250"/>
        <v>4.2283080000000001E-2</v>
      </c>
      <c r="T280" s="64">
        <f t="shared" si="246"/>
        <v>5.177268949690414E-2</v>
      </c>
      <c r="U280" s="64">
        <f t="shared" si="251"/>
        <v>-1.908648311681263E-3</v>
      </c>
      <c r="V280" s="64">
        <f t="shared" si="251"/>
        <v>1.9358220000000002</v>
      </c>
      <c r="W280" s="64">
        <f t="shared" si="251"/>
        <v>2.4979583392027296</v>
      </c>
      <c r="X280" s="29">
        <f>'2.11 Prod Gust 2017'!D14</f>
        <v>187.64</v>
      </c>
      <c r="Y280" s="35">
        <f t="shared" si="259"/>
        <v>0.78999999999999204</v>
      </c>
      <c r="Z280" s="29">
        <f>'2.11 Prod Gust 2017'!F14*k</f>
        <v>2.0621999999999998</v>
      </c>
      <c r="AA280" s="29">
        <f>'2.11 Prod Gust 2017'!G14*k</f>
        <v>2.4990000000000001</v>
      </c>
      <c r="AB280" s="29">
        <f>'2.11 Prod Gust 2017'!H14*k</f>
        <v>0.17849999999999999</v>
      </c>
      <c r="AC280" s="29">
        <f>SUM('2.11 Prod Gust 2017'!I14:J14)/2</f>
        <v>1.6099999999999999</v>
      </c>
      <c r="AD280" s="29">
        <f t="shared" si="252"/>
        <v>0.9465498</v>
      </c>
      <c r="AE280" s="348">
        <f t="shared" si="253"/>
        <v>1.4548589999999999</v>
      </c>
      <c r="AF280" s="68">
        <f t="shared" si="260"/>
        <v>4.2068879999999996E-2</v>
      </c>
      <c r="AG280" s="36">
        <f t="shared" si="261"/>
        <v>0.9465498</v>
      </c>
      <c r="AH280" s="33">
        <f t="shared" si="254"/>
        <v>9.5139808791648779</v>
      </c>
      <c r="AI280" s="33">
        <f t="shared" si="262"/>
        <v>-0.32741310802228973</v>
      </c>
      <c r="AJ280" s="36">
        <f t="shared" si="263"/>
        <v>1.4548589999999999</v>
      </c>
      <c r="AK280" s="33">
        <f t="shared" si="255"/>
        <v>1.7523964323862715</v>
      </c>
      <c r="AL280" s="33">
        <f t="shared" si="264"/>
        <v>6.9270543608939361E-2</v>
      </c>
      <c r="AM280" s="60">
        <f t="shared" si="265"/>
        <v>4.2068879999999996E-2</v>
      </c>
      <c r="AN280" s="60">
        <f t="shared" si="256"/>
        <v>5.1630163370476573E-2</v>
      </c>
      <c r="AO280" s="60">
        <f t="shared" si="266"/>
        <v>-2.4566230944046558E-3</v>
      </c>
      <c r="AP280" s="34">
        <f t="shared" si="267"/>
        <v>2.6668739999999991</v>
      </c>
      <c r="AQ280" s="34">
        <f t="shared" si="268"/>
        <v>3.1962748124922364</v>
      </c>
      <c r="AR280" s="10">
        <f t="shared" si="257"/>
        <v>1.8335014209748035</v>
      </c>
      <c r="AS280" s="10">
        <f t="shared" si="269"/>
        <v>2.3460657123693016</v>
      </c>
      <c r="AT280" s="10">
        <f t="shared" si="270"/>
        <v>0.51256429139449811</v>
      </c>
      <c r="AU280" s="10">
        <f>SUM(AT$271:AT280)*5</f>
        <v>4.2318749837619318</v>
      </c>
      <c r="AV280" s="10"/>
      <c r="AW280" s="10"/>
      <c r="AX280" s="10"/>
      <c r="AZ280" s="10"/>
      <c r="BA280" s="10"/>
    </row>
    <row r="281" spans="1:54" x14ac:dyDescent="0.25">
      <c r="A281" s="4">
        <v>55</v>
      </c>
      <c r="B281" s="18">
        <f t="shared" si="247"/>
        <v>2078</v>
      </c>
      <c r="C281" s="64">
        <f t="shared" si="243"/>
        <v>193.45</v>
      </c>
      <c r="D281" s="64">
        <f t="shared" ref="D281:M281" si="279">D35</f>
        <v>0.85999999999998522</v>
      </c>
      <c r="E281" s="64">
        <f t="shared" si="279"/>
        <v>2.1126</v>
      </c>
      <c r="F281" s="64">
        <f t="shared" si="279"/>
        <v>2.2637999999999998</v>
      </c>
      <c r="G281" s="64">
        <f t="shared" si="279"/>
        <v>0.16800000000000001</v>
      </c>
      <c r="H281" s="64">
        <f t="shared" si="279"/>
        <v>0.16</v>
      </c>
      <c r="I281" s="64"/>
      <c r="J281" s="64">
        <f t="shared" si="279"/>
        <v>0.96968340000000008</v>
      </c>
      <c r="K281" s="64">
        <f t="shared" si="279"/>
        <v>1.377831</v>
      </c>
      <c r="L281" s="64">
        <f t="shared" si="279"/>
        <v>4.3097040000000003E-2</v>
      </c>
      <c r="M281" s="64">
        <f t="shared" si="279"/>
        <v>0.96968340000000008</v>
      </c>
      <c r="N281" s="64">
        <f t="shared" si="244"/>
        <v>9.2205436129603697</v>
      </c>
      <c r="O281" s="64">
        <f t="shared" si="249"/>
        <v>-0.25720594097769478</v>
      </c>
      <c r="P281" s="64">
        <f t="shared" si="249"/>
        <v>1.377831</v>
      </c>
      <c r="Q281" s="64">
        <f t="shared" si="245"/>
        <v>1.6662948190946389</v>
      </c>
      <c r="R281" s="64">
        <f t="shared" si="250"/>
        <v>3.4497038224329923E-2</v>
      </c>
      <c r="S281" s="64">
        <f t="shared" si="250"/>
        <v>4.3097040000000003E-2</v>
      </c>
      <c r="T281" s="64">
        <f t="shared" si="246"/>
        <v>5.2249244955881617E-2</v>
      </c>
      <c r="U281" s="64">
        <f t="shared" si="251"/>
        <v>4.7655545897747759E-4</v>
      </c>
      <c r="V281" s="64">
        <f t="shared" si="251"/>
        <v>1.9758480000000003</v>
      </c>
      <c r="W281" s="64">
        <f t="shared" si="251"/>
        <v>2.6136156527055978</v>
      </c>
      <c r="X281" s="29">
        <f>'2.11 Prod Gust 2017'!D15</f>
        <v>188.24</v>
      </c>
      <c r="Y281" s="35">
        <f t="shared" si="259"/>
        <v>0.60000000000002274</v>
      </c>
      <c r="Z281" s="29">
        <f>'2.11 Prod Gust 2017'!F15*k</f>
        <v>1.9593</v>
      </c>
      <c r="AA281" s="29">
        <f>'2.11 Prod Gust 2017'!G15*k</f>
        <v>2.6480999999999999</v>
      </c>
      <c r="AB281" s="29">
        <f>'2.11 Prod Gust 2017'!H15*k</f>
        <v>0.18479999999999999</v>
      </c>
      <c r="AC281" s="29">
        <f>SUM('2.11 Prod Gust 2017'!I15:J15)/2</f>
        <v>1.6549999999999998</v>
      </c>
      <c r="AD281" s="29">
        <f t="shared" si="252"/>
        <v>0.89931870000000003</v>
      </c>
      <c r="AE281" s="348">
        <f t="shared" si="253"/>
        <v>1.4863065</v>
      </c>
      <c r="AF281" s="68">
        <f t="shared" si="260"/>
        <v>3.996972E-2</v>
      </c>
      <c r="AG281" s="36">
        <f t="shared" si="261"/>
        <v>0.89931870000000003</v>
      </c>
      <c r="AH281" s="33">
        <f t="shared" si="254"/>
        <v>9.1817201135455395</v>
      </c>
      <c r="AI281" s="33">
        <f t="shared" si="262"/>
        <v>-0.33226076561933837</v>
      </c>
      <c r="AJ281" s="36">
        <f t="shared" si="263"/>
        <v>1.4863065</v>
      </c>
      <c r="AK281" s="33">
        <f t="shared" si="255"/>
        <v>1.7960893501668616</v>
      </c>
      <c r="AL281" s="33">
        <f t="shared" si="264"/>
        <v>4.3692917780590035E-2</v>
      </c>
      <c r="AM281" s="60">
        <f t="shared" si="265"/>
        <v>3.996972E-2</v>
      </c>
      <c r="AN281" s="60">
        <f t="shared" si="256"/>
        <v>4.9096729658258322E-2</v>
      </c>
      <c r="AO281" s="60">
        <f t="shared" si="266"/>
        <v>-2.5334337122182513E-3</v>
      </c>
      <c r="AP281" s="34">
        <f t="shared" si="267"/>
        <v>2.707824</v>
      </c>
      <c r="AQ281" s="34">
        <f t="shared" si="268"/>
        <v>3.0167227184490559</v>
      </c>
      <c r="AR281" s="10">
        <f t="shared" si="257"/>
        <v>1.9183938890859089</v>
      </c>
      <c r="AS281" s="10">
        <f t="shared" si="269"/>
        <v>2.214274475341607</v>
      </c>
      <c r="AT281" s="10">
        <f t="shared" si="270"/>
        <v>0.29588058625569813</v>
      </c>
      <c r="AU281" s="10">
        <f>SUM(AT$271:AT281)*5</f>
        <v>5.7112779150404229</v>
      </c>
      <c r="AV281" s="10"/>
      <c r="AW281" s="10"/>
      <c r="AX281" s="10"/>
      <c r="AZ281" s="10"/>
      <c r="BA281" s="10"/>
    </row>
    <row r="282" spans="1:54" x14ac:dyDescent="0.25">
      <c r="A282" s="4">
        <v>60</v>
      </c>
      <c r="B282" s="18">
        <f t="shared" si="247"/>
        <v>2083</v>
      </c>
      <c r="C282" s="64">
        <f t="shared" si="243"/>
        <v>194.16</v>
      </c>
      <c r="D282" s="64">
        <f t="shared" ref="D282:M282" si="280">D36</f>
        <v>0.71000000000000796</v>
      </c>
      <c r="E282" s="64">
        <f t="shared" si="280"/>
        <v>2.0223</v>
      </c>
      <c r="F282" s="64">
        <f t="shared" si="280"/>
        <v>2.3771999999999998</v>
      </c>
      <c r="G282" s="64">
        <f t="shared" si="280"/>
        <v>0.1701</v>
      </c>
      <c r="H282" s="64">
        <f t="shared" si="280"/>
        <v>0.24</v>
      </c>
      <c r="I282" s="64"/>
      <c r="J282" s="64">
        <f t="shared" si="280"/>
        <v>0.9282357</v>
      </c>
      <c r="K282" s="64">
        <f t="shared" si="280"/>
        <v>1.3987995</v>
      </c>
      <c r="L282" s="64">
        <f t="shared" si="280"/>
        <v>4.125492E-2</v>
      </c>
      <c r="M282" s="64">
        <f t="shared" si="280"/>
        <v>0.9282357</v>
      </c>
      <c r="N282" s="64">
        <f t="shared" si="244"/>
        <v>8.9551851361591304</v>
      </c>
      <c r="O282" s="64">
        <f t="shared" si="249"/>
        <v>-0.26535847680123936</v>
      </c>
      <c r="P282" s="64">
        <f t="shared" si="249"/>
        <v>1.3987995</v>
      </c>
      <c r="Q282" s="64">
        <f t="shared" si="245"/>
        <v>1.6933615915094578</v>
      </c>
      <c r="R282" s="64">
        <f t="shared" si="250"/>
        <v>2.7066772414818807E-2</v>
      </c>
      <c r="S282" s="64">
        <f t="shared" si="250"/>
        <v>4.125492E-2</v>
      </c>
      <c r="T282" s="64">
        <f t="shared" si="246"/>
        <v>5.0491368855045224E-2</v>
      </c>
      <c r="U282" s="64">
        <f t="shared" si="251"/>
        <v>-1.7578761008363933E-3</v>
      </c>
      <c r="V282" s="64">
        <f t="shared" si="251"/>
        <v>2.0200319999999996</v>
      </c>
      <c r="W282" s="64">
        <f t="shared" si="251"/>
        <v>2.4899824195127507</v>
      </c>
      <c r="X282" s="29">
        <f>'2.11 Prod Gust 2017'!D16</f>
        <v>188.73</v>
      </c>
      <c r="Y282" s="35">
        <f t="shared" si="259"/>
        <v>0.48999999999998067</v>
      </c>
      <c r="Z282" s="29">
        <f>'2.11 Prod Gust 2017'!F16*k</f>
        <v>1.4468999999999999</v>
      </c>
      <c r="AA282" s="29">
        <f>'2.11 Prod Gust 2017'!G16*k</f>
        <v>3.1625999999999999</v>
      </c>
      <c r="AB282" s="29">
        <f>'2.11 Prod Gust 2017'!H16*k</f>
        <v>0.19949999999999998</v>
      </c>
      <c r="AC282" s="29">
        <f>SUM('2.11 Prod Gust 2017'!I16:J16)/2</f>
        <v>1.5049999999999999</v>
      </c>
      <c r="AD282" s="29">
        <f t="shared" si="252"/>
        <v>0.66412709999999997</v>
      </c>
      <c r="AE282" s="348">
        <f t="shared" si="253"/>
        <v>1.5562784999999999</v>
      </c>
      <c r="AF282" s="68">
        <f t="shared" si="260"/>
        <v>2.951676E-2</v>
      </c>
      <c r="AG282" s="36">
        <f t="shared" si="261"/>
        <v>0.66412709999999997</v>
      </c>
      <c r="AH282" s="33">
        <f t="shared" si="254"/>
        <v>8.6572787168744227</v>
      </c>
      <c r="AI282" s="33">
        <f t="shared" si="262"/>
        <v>-0.52444139667111678</v>
      </c>
      <c r="AJ282" s="36">
        <f t="shared" si="263"/>
        <v>1.5562784999999999</v>
      </c>
      <c r="AK282" s="33">
        <f t="shared" si="255"/>
        <v>1.8737852397799817</v>
      </c>
      <c r="AL282" s="33">
        <f t="shared" si="264"/>
        <v>7.7695889613120128E-2</v>
      </c>
      <c r="AM282" s="60">
        <f t="shared" si="265"/>
        <v>2.951676E-2</v>
      </c>
      <c r="AN282" s="60">
        <f t="shared" si="256"/>
        <v>3.8195917618859286E-2</v>
      </c>
      <c r="AO282" s="60">
        <f t="shared" si="266"/>
        <v>-1.0900812039399035E-2</v>
      </c>
      <c r="AP282" s="34">
        <f t="shared" si="267"/>
        <v>2.6518799999999993</v>
      </c>
      <c r="AQ282" s="34">
        <f t="shared" si="268"/>
        <v>2.6842336809025844</v>
      </c>
      <c r="AR282" s="10">
        <f t="shared" si="257"/>
        <v>1.8276470959223592</v>
      </c>
      <c r="AS282" s="10">
        <f t="shared" si="269"/>
        <v>1.9702275217824969</v>
      </c>
      <c r="AT282" s="10">
        <f t="shared" si="270"/>
        <v>0.14258042586013775</v>
      </c>
      <c r="AU282" s="10">
        <f>SUM(AT$271:AT282)*5</f>
        <v>6.424180044341111</v>
      </c>
      <c r="AV282" s="10"/>
      <c r="AW282" s="10"/>
      <c r="AX282" s="10"/>
      <c r="AZ282" s="10"/>
      <c r="BA282" s="10"/>
    </row>
    <row r="283" spans="1:54" x14ac:dyDescent="0.25">
      <c r="A283" s="4">
        <v>65</v>
      </c>
      <c r="B283" s="18">
        <f t="shared" si="247"/>
        <v>2088</v>
      </c>
      <c r="C283" s="64">
        <f t="shared" si="243"/>
        <v>194.58</v>
      </c>
      <c r="D283" s="64">
        <f t="shared" ref="D283:M283" si="281">D37</f>
        <v>0.42000000000001592</v>
      </c>
      <c r="E283" s="64">
        <f t="shared" si="281"/>
        <v>2.1944999999999997</v>
      </c>
      <c r="F283" s="64">
        <f t="shared" si="281"/>
        <v>2.2469999999999999</v>
      </c>
      <c r="G283" s="64">
        <f t="shared" si="281"/>
        <v>0.16800000000000001</v>
      </c>
      <c r="H283" s="64">
        <f t="shared" si="281"/>
        <v>0.27500000000000002</v>
      </c>
      <c r="I283" s="64"/>
      <c r="J283" s="64">
        <f t="shared" si="281"/>
        <v>1.0072755</v>
      </c>
      <c r="K283" s="64">
        <f t="shared" si="281"/>
        <v>1.3915124999999997</v>
      </c>
      <c r="L283" s="64">
        <f t="shared" si="281"/>
        <v>4.4767799999999996E-2</v>
      </c>
      <c r="M283" s="64">
        <f t="shared" si="281"/>
        <v>1.0072755</v>
      </c>
      <c r="N283" s="64">
        <f t="shared" si="244"/>
        <v>8.8032169647044096</v>
      </c>
      <c r="O283" s="64">
        <f t="shared" si="249"/>
        <v>-0.15196817145472075</v>
      </c>
      <c r="P283" s="64">
        <f t="shared" si="249"/>
        <v>1.3915124999999997</v>
      </c>
      <c r="Q283" s="64">
        <f t="shared" si="245"/>
        <v>1.6908593660892952</v>
      </c>
      <c r="R283" s="64">
        <f t="shared" si="250"/>
        <v>-2.5022254201625405E-3</v>
      </c>
      <c r="S283" s="64">
        <f t="shared" si="250"/>
        <v>4.4767799999999996E-2</v>
      </c>
      <c r="T283" s="64">
        <f t="shared" si="246"/>
        <v>5.3693497327198428E-2</v>
      </c>
      <c r="U283" s="64">
        <f t="shared" si="251"/>
        <v>3.202128472153204E-3</v>
      </c>
      <c r="V283" s="64">
        <f t="shared" si="251"/>
        <v>2.0514899999999998</v>
      </c>
      <c r="W283" s="64">
        <f t="shared" si="251"/>
        <v>2.3202217315972855</v>
      </c>
      <c r="X283" s="29">
        <f>'2.11 Prod Gust 2017'!D17</f>
        <v>189.33</v>
      </c>
      <c r="Y283" s="35">
        <f t="shared" si="259"/>
        <v>0.60000000000002274</v>
      </c>
      <c r="Z283" s="29">
        <f>'2.11 Prod Gust 2017'!F17*k</f>
        <v>1.4406000000000001</v>
      </c>
      <c r="AA283" s="29">
        <f>'2.11 Prod Gust 2017'!G17*k</f>
        <v>3.129</v>
      </c>
      <c r="AB283" s="29">
        <f>'2.11 Prod Gust 2017'!H17*k</f>
        <v>0.19739999999999999</v>
      </c>
      <c r="AC283" s="29">
        <f>SUM('2.11 Prod Gust 2017'!I17:J17)/2</f>
        <v>1.3900000000000001</v>
      </c>
      <c r="AD283" s="29">
        <f t="shared" si="252"/>
        <v>0.66123540000000003</v>
      </c>
      <c r="AE283" s="348">
        <f t="shared" si="253"/>
        <v>1.5419670000000001</v>
      </c>
      <c r="AF283" s="68">
        <f t="shared" si="260"/>
        <v>2.9388240000000003E-2</v>
      </c>
      <c r="AG283" s="36">
        <f t="shared" si="261"/>
        <v>0.66123540000000003</v>
      </c>
      <c r="AH283" s="33">
        <f t="shared" si="254"/>
        <v>8.1978342635865751</v>
      </c>
      <c r="AI283" s="33">
        <f t="shared" si="262"/>
        <v>-0.45944445328784767</v>
      </c>
      <c r="AJ283" s="36">
        <f t="shared" si="263"/>
        <v>1.5419670000000001</v>
      </c>
      <c r="AK283" s="33">
        <f t="shared" si="255"/>
        <v>1.8732085623839216</v>
      </c>
      <c r="AL283" s="33">
        <f t="shared" si="264"/>
        <v>-5.7667739606004353E-4</v>
      </c>
      <c r="AM283" s="60">
        <f t="shared" si="265"/>
        <v>2.9388240000000003E-2</v>
      </c>
      <c r="AN283" s="60">
        <f t="shared" si="256"/>
        <v>3.6140388090484532E-2</v>
      </c>
      <c r="AO283" s="60">
        <f t="shared" si="266"/>
        <v>-2.0555295283747541E-3</v>
      </c>
      <c r="AP283" s="34">
        <f t="shared" si="267"/>
        <v>2.5859399999999999</v>
      </c>
      <c r="AQ283" s="34">
        <f t="shared" si="268"/>
        <v>2.7238633397877403</v>
      </c>
      <c r="AR283" s="10">
        <f t="shared" si="257"/>
        <v>1.7030427509924073</v>
      </c>
      <c r="AS283" s="10">
        <f t="shared" si="269"/>
        <v>1.9993156914042014</v>
      </c>
      <c r="AT283" s="10">
        <f t="shared" si="270"/>
        <v>0.29627294041179408</v>
      </c>
      <c r="AU283" s="10">
        <f>SUM(AT$271:AT283)*5</f>
        <v>7.9055447464000821</v>
      </c>
      <c r="AV283" s="10"/>
      <c r="AW283" s="10"/>
      <c r="AX283" s="10"/>
      <c r="AZ283" s="10"/>
      <c r="BA283" s="10"/>
      <c r="BB283" s="10"/>
    </row>
    <row r="284" spans="1:54" x14ac:dyDescent="0.25">
      <c r="A284" s="4">
        <v>70</v>
      </c>
      <c r="B284" s="18">
        <f t="shared" si="247"/>
        <v>2093</v>
      </c>
      <c r="C284" s="64">
        <f t="shared" si="243"/>
        <v>194.91</v>
      </c>
      <c r="D284" s="64">
        <f t="shared" ref="D284:M284" si="282">D38</f>
        <v>0.32999999999998408</v>
      </c>
      <c r="E284" s="64">
        <f t="shared" si="282"/>
        <v>2.3561999999999999</v>
      </c>
      <c r="F284" s="64">
        <f t="shared" si="282"/>
        <v>2.0453999999999999</v>
      </c>
      <c r="G284" s="64">
        <f t="shared" si="282"/>
        <v>0.16170000000000001</v>
      </c>
      <c r="H284" s="64">
        <f t="shared" si="282"/>
        <v>0.28499999999999998</v>
      </c>
      <c r="I284" s="64"/>
      <c r="J284" s="64">
        <f t="shared" si="282"/>
        <v>1.0814957999999999</v>
      </c>
      <c r="K284" s="64">
        <f t="shared" si="282"/>
        <v>1.3545209999999999</v>
      </c>
      <c r="L284" s="64">
        <f t="shared" si="282"/>
        <v>4.8066480000000002E-2</v>
      </c>
      <c r="M284" s="64">
        <f t="shared" si="282"/>
        <v>1.0814957999999999</v>
      </c>
      <c r="N284" s="64">
        <f t="shared" si="244"/>
        <v>8.7451412874414203</v>
      </c>
      <c r="O284" s="64">
        <f t="shared" si="249"/>
        <v>-5.8075677262989345E-2</v>
      </c>
      <c r="P284" s="64">
        <f t="shared" si="249"/>
        <v>1.3545209999999999</v>
      </c>
      <c r="Q284" s="64">
        <f t="shared" si="245"/>
        <v>1.6534255309486319</v>
      </c>
      <c r="R284" s="64">
        <f t="shared" si="250"/>
        <v>-3.7433835140663341E-2</v>
      </c>
      <c r="S284" s="64">
        <f t="shared" si="250"/>
        <v>4.8066480000000002E-2</v>
      </c>
      <c r="T284" s="64">
        <f t="shared" si="246"/>
        <v>5.7558239016420945E-2</v>
      </c>
      <c r="U284" s="64">
        <f t="shared" si="251"/>
        <v>3.8647416892225173E-3</v>
      </c>
      <c r="V284" s="64">
        <f t="shared" si="251"/>
        <v>2.036286</v>
      </c>
      <c r="W284" s="64">
        <f t="shared" si="251"/>
        <v>2.274641229285554</v>
      </c>
      <c r="X284" s="29">
        <f>'2.11 Prod Gust 2017'!D18</f>
        <v>189.93</v>
      </c>
      <c r="Y284" s="35">
        <f t="shared" si="259"/>
        <v>0.59999999999999432</v>
      </c>
      <c r="Z284" s="29">
        <f>'2.11 Prod Gust 2017'!F18*k</f>
        <v>1.764</v>
      </c>
      <c r="AA284" s="29">
        <f>'2.11 Prod Gust 2017'!G18*k</f>
        <v>2.8034999999999997</v>
      </c>
      <c r="AB284" s="29">
        <f>'2.11 Prod Gust 2017'!H18*k</f>
        <v>0.18689999999999998</v>
      </c>
      <c r="AC284" s="29">
        <f>SUM('2.11 Prod Gust 2017'!I18:J18)/2</f>
        <v>1.4350000000000001</v>
      </c>
      <c r="AD284" s="29">
        <f t="shared" si="252"/>
        <v>0.80967600000000006</v>
      </c>
      <c r="AE284" s="348">
        <f t="shared" si="253"/>
        <v>1.4975099999999999</v>
      </c>
      <c r="AF284" s="68">
        <f t="shared" si="260"/>
        <v>3.59856E-2</v>
      </c>
      <c r="AG284" s="36">
        <f t="shared" si="261"/>
        <v>0.80967600000000006</v>
      </c>
      <c r="AH284" s="33">
        <f t="shared" si="254"/>
        <v>7.9463052359735595</v>
      </c>
      <c r="AI284" s="33">
        <f t="shared" si="262"/>
        <v>-0.25152902761301554</v>
      </c>
      <c r="AJ284" s="36">
        <f t="shared" si="263"/>
        <v>1.4975099999999999</v>
      </c>
      <c r="AK284" s="33">
        <f t="shared" si="255"/>
        <v>1.8286496192595936</v>
      </c>
      <c r="AL284" s="33">
        <f t="shared" si="264"/>
        <v>-4.4558943124328065E-2</v>
      </c>
      <c r="AM284" s="60">
        <f t="shared" si="265"/>
        <v>3.59856E-2</v>
      </c>
      <c r="AN284" s="60">
        <f t="shared" si="256"/>
        <v>4.2374378373373787E-2</v>
      </c>
      <c r="AO284" s="60">
        <f t="shared" si="266"/>
        <v>6.2339902828892554E-3</v>
      </c>
      <c r="AP284" s="34">
        <f t="shared" si="267"/>
        <v>2.5995479999999995</v>
      </c>
      <c r="AQ284" s="34">
        <f t="shared" si="268"/>
        <v>2.9096940195455394</v>
      </c>
      <c r="AR284" s="10">
        <f t="shared" si="257"/>
        <v>1.6695866622955964</v>
      </c>
      <c r="AS284" s="10">
        <f t="shared" si="269"/>
        <v>2.1357154103464255</v>
      </c>
      <c r="AT284" s="10">
        <f t="shared" si="270"/>
        <v>0.46612874805082916</v>
      </c>
      <c r="AU284" s="10">
        <f>SUM(AT$271:AT284)*5</f>
        <v>10.236188486654228</v>
      </c>
      <c r="AV284" s="10"/>
      <c r="AW284" s="10"/>
      <c r="AX284" s="10"/>
      <c r="AZ284" s="10"/>
      <c r="BA284" s="10"/>
    </row>
    <row r="285" spans="1:54" x14ac:dyDescent="0.25">
      <c r="A285" s="4">
        <v>75</v>
      </c>
      <c r="B285" s="18">
        <f t="shared" si="247"/>
        <v>2098</v>
      </c>
      <c r="C285" s="64">
        <f t="shared" si="243"/>
        <v>195.12</v>
      </c>
      <c r="D285" s="64">
        <f t="shared" ref="D285:M285" si="283">D39</f>
        <v>0.21000000000000796</v>
      </c>
      <c r="E285" s="64">
        <f t="shared" si="283"/>
        <v>2.3456999999999999</v>
      </c>
      <c r="F285" s="64">
        <f t="shared" si="283"/>
        <v>1.9572000000000001</v>
      </c>
      <c r="G285" s="64">
        <f t="shared" si="283"/>
        <v>0.15539999999999998</v>
      </c>
      <c r="H285" s="64">
        <f t="shared" si="283"/>
        <v>0.23499999999999999</v>
      </c>
      <c r="I285" s="64"/>
      <c r="J285" s="64">
        <f t="shared" si="283"/>
        <v>1.0766762999999999</v>
      </c>
      <c r="K285" s="64">
        <f t="shared" si="283"/>
        <v>1.3184325000000001</v>
      </c>
      <c r="L285" s="64">
        <f t="shared" si="283"/>
        <v>4.7852280000000004E-2</v>
      </c>
      <c r="M285" s="64">
        <f t="shared" si="283"/>
        <v>1.0766762999999999</v>
      </c>
      <c r="N285" s="64">
        <f t="shared" si="244"/>
        <v>8.6897639738863202</v>
      </c>
      <c r="O285" s="64">
        <f t="shared" si="249"/>
        <v>-5.5377313555100116E-2</v>
      </c>
      <c r="P285" s="64">
        <f t="shared" si="249"/>
        <v>1.3184325000000001</v>
      </c>
      <c r="Q285" s="64">
        <f t="shared" si="245"/>
        <v>1.6107196012801865</v>
      </c>
      <c r="R285" s="64">
        <f t="shared" si="250"/>
        <v>-4.270592966844533E-2</v>
      </c>
      <c r="S285" s="64">
        <f t="shared" si="250"/>
        <v>4.7852280000000004E-2</v>
      </c>
      <c r="T285" s="64">
        <f t="shared" si="246"/>
        <v>5.8027235280416846E-2</v>
      </c>
      <c r="U285" s="64">
        <f t="shared" si="251"/>
        <v>4.6899626399590083E-4</v>
      </c>
      <c r="V285" s="64">
        <f t="shared" si="251"/>
        <v>1.9711860000000003</v>
      </c>
      <c r="W285" s="64">
        <f t="shared" si="251"/>
        <v>2.0835717530404589</v>
      </c>
      <c r="X285" s="29">
        <f>'2.11 Prod Gust 2017'!D19</f>
        <v>190.4</v>
      </c>
      <c r="Y285" s="35">
        <f t="shared" si="259"/>
        <v>0.46999999999999886</v>
      </c>
      <c r="Z285" s="29">
        <f>'2.11 Prod Gust 2017'!F19*k</f>
        <v>1.7177999999999998</v>
      </c>
      <c r="AA285" s="29">
        <f>'2.11 Prod Gust 2017'!G19*k</f>
        <v>2.7572999999999999</v>
      </c>
      <c r="AB285" s="29">
        <f>'2.11 Prod Gust 2017'!H19*k</f>
        <v>0.18479999999999999</v>
      </c>
      <c r="AC285" s="29">
        <f>SUM('2.11 Prod Gust 2017'!I19:J19)/2</f>
        <v>1.4849999999999999</v>
      </c>
      <c r="AD285" s="29">
        <f t="shared" si="252"/>
        <v>0.7884701999999999</v>
      </c>
      <c r="AE285" s="348">
        <f t="shared" si="253"/>
        <v>1.4686349999999999</v>
      </c>
      <c r="AF285" s="68">
        <f t="shared" si="260"/>
        <v>3.5043119999999997E-2</v>
      </c>
      <c r="AG285" s="36">
        <f t="shared" si="261"/>
        <v>0.7884701999999999</v>
      </c>
      <c r="AH285" s="33">
        <f t="shared" si="254"/>
        <v>7.7061306992997229</v>
      </c>
      <c r="AI285" s="33">
        <f t="shared" si="262"/>
        <v>-0.24017453667383659</v>
      </c>
      <c r="AJ285" s="36">
        <f t="shared" si="263"/>
        <v>1.4686349999999999</v>
      </c>
      <c r="AK285" s="33">
        <f t="shared" si="255"/>
        <v>1.791897636548164</v>
      </c>
      <c r="AL285" s="33">
        <f t="shared" si="264"/>
        <v>-3.6751982711429543E-2</v>
      </c>
      <c r="AM285" s="60">
        <f t="shared" si="265"/>
        <v>3.5043119999999997E-2</v>
      </c>
      <c r="AN285" s="60">
        <f t="shared" si="256"/>
        <v>4.2533922574094295E-2</v>
      </c>
      <c r="AO285" s="60">
        <f t="shared" si="266"/>
        <v>1.5954420072050723E-4</v>
      </c>
      <c r="AP285" s="34">
        <f t="shared" si="267"/>
        <v>2.5808579999999997</v>
      </c>
      <c r="AQ285" s="34">
        <f t="shared" si="268"/>
        <v>2.7740910248154527</v>
      </c>
      <c r="AR285" s="10">
        <f t="shared" si="257"/>
        <v>1.5293416667316968</v>
      </c>
      <c r="AS285" s="10">
        <f t="shared" si="269"/>
        <v>2.036182812214542</v>
      </c>
      <c r="AT285" s="10">
        <f t="shared" si="270"/>
        <v>0.5068411454828452</v>
      </c>
      <c r="AU285" s="10">
        <f>SUM(AT$271:AT285)*5</f>
        <v>12.770394214068453</v>
      </c>
      <c r="AV285" s="10"/>
      <c r="AW285" s="10"/>
      <c r="AX285" s="10"/>
      <c r="AZ285" s="10"/>
    </row>
    <row r="286" spans="1:54" x14ac:dyDescent="0.25">
      <c r="A286" s="4">
        <v>80</v>
      </c>
      <c r="B286" s="18">
        <f t="shared" si="247"/>
        <v>2103</v>
      </c>
      <c r="C286" s="64">
        <f t="shared" si="243"/>
        <v>195.4</v>
      </c>
      <c r="D286" s="64">
        <f t="shared" ref="D286:M286" si="284">D40</f>
        <v>0.28000000000000114</v>
      </c>
      <c r="E286" s="64">
        <f t="shared" si="284"/>
        <v>2.2427999999999999</v>
      </c>
      <c r="F286" s="64">
        <f t="shared" si="284"/>
        <v>1.9866000000000001</v>
      </c>
      <c r="G286" s="64">
        <f t="shared" si="284"/>
        <v>0.15539999999999998</v>
      </c>
      <c r="H286" s="64">
        <f t="shared" si="284"/>
        <v>0.215</v>
      </c>
      <c r="I286" s="64"/>
      <c r="J286" s="64">
        <f t="shared" si="284"/>
        <v>1.0294452000000001</v>
      </c>
      <c r="K286" s="64">
        <f t="shared" si="284"/>
        <v>1.3043939999999998</v>
      </c>
      <c r="L286" s="64">
        <f t="shared" si="284"/>
        <v>4.5753120000000001E-2</v>
      </c>
      <c r="M286" s="64">
        <f t="shared" si="284"/>
        <v>1.0294452000000001</v>
      </c>
      <c r="N286" s="64">
        <f t="shared" si="244"/>
        <v>8.5943241223771025</v>
      </c>
      <c r="O286" s="64">
        <f t="shared" si="249"/>
        <v>-9.5439851509217632E-2</v>
      </c>
      <c r="P286" s="64">
        <f t="shared" si="249"/>
        <v>1.3043939999999998</v>
      </c>
      <c r="Q286" s="64">
        <f t="shared" si="245"/>
        <v>1.5891316881638278</v>
      </c>
      <c r="R286" s="64">
        <f t="shared" si="250"/>
        <v>-2.158791311635877E-2</v>
      </c>
      <c r="S286" s="64">
        <f t="shared" si="250"/>
        <v>4.5753120000000001E-2</v>
      </c>
      <c r="T286" s="64">
        <f t="shared" si="246"/>
        <v>5.601098289007251E-2</v>
      </c>
      <c r="U286" s="64">
        <f t="shared" si="251"/>
        <v>-2.0162523903443363E-3</v>
      </c>
      <c r="V286" s="64">
        <f t="shared" si="251"/>
        <v>1.931916</v>
      </c>
      <c r="W286" s="64">
        <f t="shared" si="251"/>
        <v>2.0928719829840805</v>
      </c>
      <c r="X286" s="29">
        <f>'2.11 Prod Gust 2017'!D20</f>
        <v>190.83</v>
      </c>
      <c r="Y286" s="35">
        <f t="shared" si="259"/>
        <v>0.43000000000000682</v>
      </c>
      <c r="Z286" s="29">
        <f>'2.11 Prod Gust 2017'!F20*k</f>
        <v>1.4531999999999998</v>
      </c>
      <c r="AA286" s="29">
        <f>'2.11 Prod Gust 2017'!G20*k</f>
        <v>2.9777999999999998</v>
      </c>
      <c r="AB286" s="29">
        <f>'2.11 Prod Gust 2017'!H20*k</f>
        <v>0.189</v>
      </c>
      <c r="AC286" s="29">
        <f>SUM('2.11 Prod Gust 2017'!I20:J20)/2</f>
        <v>1.3199999999999998</v>
      </c>
      <c r="AD286" s="29">
        <f t="shared" si="252"/>
        <v>0.66701879999999991</v>
      </c>
      <c r="AE286" s="348">
        <f t="shared" si="253"/>
        <v>1.487598</v>
      </c>
      <c r="AF286" s="68">
        <f t="shared" si="260"/>
        <v>2.964528E-2</v>
      </c>
      <c r="AG286" s="36">
        <f t="shared" si="261"/>
        <v>0.66701879999999991</v>
      </c>
      <c r="AH286" s="33">
        <f t="shared" si="254"/>
        <v>7.3755952211089291</v>
      </c>
      <c r="AI286" s="33">
        <f t="shared" si="262"/>
        <v>-0.33053547819079387</v>
      </c>
      <c r="AJ286" s="36">
        <f t="shared" si="263"/>
        <v>1.487598</v>
      </c>
      <c r="AK286" s="33">
        <f t="shared" si="255"/>
        <v>1.8043637424988386</v>
      </c>
      <c r="AL286" s="33">
        <f t="shared" si="264"/>
        <v>1.2466105950674544E-2</v>
      </c>
      <c r="AM286" s="60">
        <f t="shared" si="265"/>
        <v>2.964528E-2</v>
      </c>
      <c r="AN286" s="60">
        <f t="shared" si="256"/>
        <v>3.7164286270651409E-2</v>
      </c>
      <c r="AO286" s="60">
        <f t="shared" si="266"/>
        <v>-5.3696363034428859E-3</v>
      </c>
      <c r="AP286" s="34">
        <f t="shared" si="267"/>
        <v>2.4947999999999997</v>
      </c>
      <c r="AQ286" s="34">
        <f t="shared" si="268"/>
        <v>2.6013609914564446</v>
      </c>
      <c r="AR286" s="10">
        <f t="shared" si="257"/>
        <v>1.5361680355103151</v>
      </c>
      <c r="AS286" s="10">
        <f t="shared" si="269"/>
        <v>1.9093989677290302</v>
      </c>
      <c r="AT286" s="10">
        <f t="shared" si="270"/>
        <v>0.37323093221871506</v>
      </c>
      <c r="AU286" s="10">
        <f>SUM(AT$271:AT286)*5</f>
        <v>14.636548875162028</v>
      </c>
      <c r="AV286" s="10"/>
      <c r="AW286" s="10"/>
      <c r="AX286" s="10"/>
      <c r="AZ286" s="10"/>
    </row>
    <row r="287" spans="1:54" x14ac:dyDescent="0.25">
      <c r="A287" s="4">
        <v>85</v>
      </c>
      <c r="B287" s="18">
        <f t="shared" si="247"/>
        <v>2108</v>
      </c>
      <c r="C287" s="64">
        <f t="shared" si="243"/>
        <v>195.85</v>
      </c>
      <c r="D287" s="64">
        <f t="shared" ref="D287:M287" si="285">D41</f>
        <v>0.44999999999998863</v>
      </c>
      <c r="E287" s="64">
        <f t="shared" si="285"/>
        <v>2.3058000000000001</v>
      </c>
      <c r="F287" s="64">
        <f t="shared" si="285"/>
        <v>1.9887000000000001</v>
      </c>
      <c r="G287" s="64">
        <f t="shared" si="285"/>
        <v>0.1575</v>
      </c>
      <c r="H287" s="64">
        <f t="shared" si="285"/>
        <v>0.25</v>
      </c>
      <c r="I287" s="64"/>
      <c r="J287" s="64">
        <f t="shared" si="285"/>
        <v>1.0583622000000001</v>
      </c>
      <c r="K287" s="64">
        <f t="shared" si="285"/>
        <v>1.320627</v>
      </c>
      <c r="L287" s="64">
        <f t="shared" si="285"/>
        <v>4.7038320000000002E-2</v>
      </c>
      <c r="M287" s="64">
        <f t="shared" si="285"/>
        <v>1.0583622000000001</v>
      </c>
      <c r="N287" s="64">
        <f t="shared" si="244"/>
        <v>8.5401559058848537</v>
      </c>
      <c r="O287" s="64">
        <f t="shared" si="249"/>
        <v>-5.4168216492248789E-2</v>
      </c>
      <c r="P287" s="64">
        <f t="shared" si="249"/>
        <v>1.320627</v>
      </c>
      <c r="Q287" s="64">
        <f t="shared" si="245"/>
        <v>1.6015484482247673</v>
      </c>
      <c r="R287" s="64">
        <f t="shared" si="250"/>
        <v>1.2416760060939502E-2</v>
      </c>
      <c r="S287" s="64">
        <f t="shared" si="250"/>
        <v>4.7038320000000002E-2</v>
      </c>
      <c r="T287" s="64">
        <f t="shared" si="246"/>
        <v>5.6939756455623491E-2</v>
      </c>
      <c r="U287" s="64">
        <f t="shared" si="251"/>
        <v>9.2877356555098184E-4</v>
      </c>
      <c r="V287" s="64">
        <f t="shared" si="251"/>
        <v>1.9748399999999999</v>
      </c>
      <c r="W287" s="64">
        <f t="shared" si="251"/>
        <v>2.38401731713423</v>
      </c>
      <c r="X287" s="29">
        <f>'2.11 Prod Gust 2017'!D21</f>
        <v>191.54</v>
      </c>
      <c r="Y287" s="35">
        <f t="shared" si="259"/>
        <v>0.70999999999997954</v>
      </c>
      <c r="Z287" s="29">
        <f>'2.11 Prod Gust 2017'!F21*k</f>
        <v>1.764</v>
      </c>
      <c r="AA287" s="29">
        <f>'2.11 Prod Gust 2017'!G21*k</f>
        <v>2.7383999999999995</v>
      </c>
      <c r="AB287" s="29">
        <f>'2.11 Prod Gust 2017'!H21*k</f>
        <v>0.18479999999999999</v>
      </c>
      <c r="AC287" s="29">
        <f>SUM('2.11 Prod Gust 2017'!I21:J21)/2</f>
        <v>1.47</v>
      </c>
      <c r="AD287" s="29">
        <f t="shared" si="252"/>
        <v>0.80967600000000006</v>
      </c>
      <c r="AE287" s="348">
        <f t="shared" si="253"/>
        <v>1.4727719999999997</v>
      </c>
      <c r="AF287" s="68">
        <f t="shared" si="260"/>
        <v>3.59856E-2</v>
      </c>
      <c r="AG287" s="36">
        <f t="shared" si="261"/>
        <v>0.80967600000000006</v>
      </c>
      <c r="AH287" s="33">
        <f t="shared" si="254"/>
        <v>7.2305045743805803</v>
      </c>
      <c r="AI287" s="33">
        <f t="shared" si="262"/>
        <v>-0.14509064672834882</v>
      </c>
      <c r="AJ287" s="36">
        <f t="shared" si="263"/>
        <v>1.4727719999999997</v>
      </c>
      <c r="AK287" s="33">
        <f t="shared" si="255"/>
        <v>1.7917414595120165</v>
      </c>
      <c r="AL287" s="33">
        <f t="shared" si="264"/>
        <v>-1.2622282986822109E-2</v>
      </c>
      <c r="AM287" s="60">
        <f t="shared" si="265"/>
        <v>3.59856E-2</v>
      </c>
      <c r="AN287" s="60">
        <f t="shared" si="256"/>
        <v>4.255537970998393E-2</v>
      </c>
      <c r="AO287" s="60">
        <f t="shared" si="266"/>
        <v>5.3910934393325213E-3</v>
      </c>
      <c r="AP287" s="34">
        <f t="shared" si="267"/>
        <v>2.5860239999999997</v>
      </c>
      <c r="AQ287" s="34">
        <f t="shared" si="268"/>
        <v>3.1437021637241407</v>
      </c>
      <c r="AR287" s="10">
        <f t="shared" si="257"/>
        <v>1.7498687107765249</v>
      </c>
      <c r="AS287" s="10">
        <f t="shared" si="269"/>
        <v>2.3074773881735196</v>
      </c>
      <c r="AT287" s="10">
        <f t="shared" si="270"/>
        <v>0.5576086773969946</v>
      </c>
      <c r="AU287" s="10">
        <f>SUM(AT$271:AT287)*5</f>
        <v>17.424592262147002</v>
      </c>
      <c r="AV287" s="10"/>
      <c r="AW287" s="10"/>
      <c r="AX287" s="10"/>
      <c r="AZ287" s="10"/>
    </row>
    <row r="288" spans="1:54" x14ac:dyDescent="0.25">
      <c r="A288" s="4">
        <v>90</v>
      </c>
      <c r="B288" s="18">
        <f t="shared" si="247"/>
        <v>2113</v>
      </c>
      <c r="C288" s="64">
        <f t="shared" si="243"/>
        <v>196.25</v>
      </c>
      <c r="D288" s="64">
        <f t="shared" ref="D288:M288" si="286">D42</f>
        <v>0.40000000000000568</v>
      </c>
      <c r="E288" s="64">
        <f t="shared" si="286"/>
        <v>2.4108000000000001</v>
      </c>
      <c r="F288" s="64">
        <f t="shared" si="286"/>
        <v>1.9634999999999998</v>
      </c>
      <c r="G288" s="64">
        <f t="shared" si="286"/>
        <v>0.1575</v>
      </c>
      <c r="H288" s="64">
        <f t="shared" si="286"/>
        <v>0.23</v>
      </c>
      <c r="I288" s="64"/>
      <c r="J288" s="64">
        <f t="shared" si="286"/>
        <v>1.1065572000000001</v>
      </c>
      <c r="K288" s="64">
        <f t="shared" si="286"/>
        <v>1.336776</v>
      </c>
      <c r="L288" s="64">
        <f t="shared" si="286"/>
        <v>4.9180320000000007E-2</v>
      </c>
      <c r="M288" s="64">
        <f t="shared" si="286"/>
        <v>1.1065572000000001</v>
      </c>
      <c r="N288" s="64">
        <f t="shared" si="244"/>
        <v>8.5411947345047814</v>
      </c>
      <c r="O288" s="64">
        <f t="shared" si="249"/>
        <v>1.0388286199276564E-3</v>
      </c>
      <c r="P288" s="64">
        <f t="shared" si="249"/>
        <v>1.336776</v>
      </c>
      <c r="Q288" s="64">
        <f t="shared" si="245"/>
        <v>1.6198924420346312</v>
      </c>
      <c r="R288" s="64">
        <f t="shared" si="250"/>
        <v>1.8343993809863957E-2</v>
      </c>
      <c r="S288" s="64">
        <f t="shared" si="250"/>
        <v>4.9180320000000007E-2</v>
      </c>
      <c r="T288" s="64">
        <f t="shared" si="246"/>
        <v>5.9245941977220475E-2</v>
      </c>
      <c r="U288" s="64">
        <f t="shared" si="251"/>
        <v>2.3061855215969831E-3</v>
      </c>
      <c r="V288" s="64">
        <f t="shared" si="251"/>
        <v>1.9999559999999998</v>
      </c>
      <c r="W288" s="64">
        <f t="shared" si="251"/>
        <v>2.4216450079513945</v>
      </c>
      <c r="X288" s="29">
        <f>'2.11 Prod Gust 2017'!D22</f>
        <v>192.17</v>
      </c>
      <c r="Y288" s="35">
        <f t="shared" si="259"/>
        <v>0.62999999999999545</v>
      </c>
      <c r="Z288" s="29">
        <f>'2.11 Prod Gust 2017'!F22*k</f>
        <v>1.7870999999999999</v>
      </c>
      <c r="AA288" s="29">
        <f>'2.11 Prod Gust 2017'!G22*k</f>
        <v>2.7845999999999997</v>
      </c>
      <c r="AB288" s="29">
        <f>'2.11 Prod Gust 2017'!H22*k</f>
        <v>0.18689999999999998</v>
      </c>
      <c r="AC288" s="29">
        <f>SUM('2.11 Prod Gust 2017'!I22:J22)/2</f>
        <v>1.54</v>
      </c>
      <c r="AD288" s="29">
        <f t="shared" si="252"/>
        <v>0.82027890000000003</v>
      </c>
      <c r="AE288" s="348">
        <f t="shared" si="253"/>
        <v>1.4959874999999998</v>
      </c>
      <c r="AF288" s="68">
        <f t="shared" si="260"/>
        <v>3.6456840000000004E-2</v>
      </c>
      <c r="AG288" s="36">
        <f t="shared" si="261"/>
        <v>0.82027890000000003</v>
      </c>
      <c r="AH288" s="33">
        <f t="shared" si="254"/>
        <v>7.1147987301422164</v>
      </c>
      <c r="AI288" s="33">
        <f t="shared" si="262"/>
        <v>-0.11570584423836383</v>
      </c>
      <c r="AJ288" s="36">
        <f t="shared" si="263"/>
        <v>1.4959874999999998</v>
      </c>
      <c r="AK288" s="33">
        <f t="shared" si="255"/>
        <v>1.8127256340385069</v>
      </c>
      <c r="AL288" s="33">
        <f t="shared" si="264"/>
        <v>2.0984174526490484E-2</v>
      </c>
      <c r="AM288" s="60">
        <f t="shared" si="265"/>
        <v>3.6456840000000004E-2</v>
      </c>
      <c r="AN288" s="60">
        <f t="shared" si="256"/>
        <v>4.3979639392224518E-2</v>
      </c>
      <c r="AO288" s="60">
        <f t="shared" si="266"/>
        <v>1.4242596822405876E-3</v>
      </c>
      <c r="AP288" s="34">
        <f t="shared" si="267"/>
        <v>2.6454119999999999</v>
      </c>
      <c r="AQ288" s="34">
        <f t="shared" si="268"/>
        <v>3.1821145899703627</v>
      </c>
      <c r="AR288" s="10">
        <f t="shared" si="257"/>
        <v>1.7774874358363235</v>
      </c>
      <c r="AS288" s="10">
        <f t="shared" si="269"/>
        <v>2.3356721090382462</v>
      </c>
      <c r="AT288" s="10">
        <f t="shared" si="270"/>
        <v>0.55818467320192267</v>
      </c>
      <c r="AU288" s="10">
        <f>SUM(AT$271:AT288)*5</f>
        <v>20.215515628156613</v>
      </c>
      <c r="AV288" s="10"/>
      <c r="AW288" s="10"/>
      <c r="AX288" s="10"/>
      <c r="AZ288" s="10"/>
    </row>
    <row r="289" spans="1:53" x14ac:dyDescent="0.25">
      <c r="A289" s="4">
        <v>95</v>
      </c>
      <c r="B289" s="18">
        <f t="shared" si="247"/>
        <v>2118</v>
      </c>
      <c r="C289" s="64">
        <f t="shared" si="243"/>
        <v>196.74</v>
      </c>
      <c r="D289" s="64">
        <f t="shared" ref="D289:M289" si="287">D43</f>
        <v>0.49000000000000909</v>
      </c>
      <c r="E289" s="64">
        <f t="shared" si="287"/>
        <v>2.4780000000000002</v>
      </c>
      <c r="F289" s="64">
        <f t="shared" si="287"/>
        <v>1.9215</v>
      </c>
      <c r="G289" s="64">
        <f t="shared" si="287"/>
        <v>0.1575</v>
      </c>
      <c r="H289" s="64">
        <f t="shared" si="287"/>
        <v>0.19</v>
      </c>
      <c r="I289" s="64"/>
      <c r="J289" s="64">
        <f t="shared" si="287"/>
        <v>1.1374020000000002</v>
      </c>
      <c r="K289" s="64">
        <f t="shared" si="287"/>
        <v>1.33728</v>
      </c>
      <c r="L289" s="64">
        <f t="shared" si="287"/>
        <v>5.0551200000000004E-2</v>
      </c>
      <c r="M289" s="64">
        <f t="shared" si="287"/>
        <v>1.1374020000000002</v>
      </c>
      <c r="N289" s="64">
        <f t="shared" si="244"/>
        <v>8.5729438873450263</v>
      </c>
      <c r="O289" s="64">
        <f t="shared" si="249"/>
        <v>3.1749152840244932E-2</v>
      </c>
      <c r="P289" s="64">
        <f t="shared" si="249"/>
        <v>1.33728</v>
      </c>
      <c r="Q289" s="64">
        <f t="shared" si="245"/>
        <v>1.6236392326388811</v>
      </c>
      <c r="R289" s="64">
        <f t="shared" si="250"/>
        <v>3.7467906042498722E-3</v>
      </c>
      <c r="S289" s="64">
        <f t="shared" si="250"/>
        <v>5.0551200000000004E-2</v>
      </c>
      <c r="T289" s="64">
        <f t="shared" si="246"/>
        <v>6.1024501832469338E-2</v>
      </c>
      <c r="U289" s="64">
        <f t="shared" si="251"/>
        <v>1.7785598552488638E-3</v>
      </c>
      <c r="V289" s="64">
        <f t="shared" si="251"/>
        <v>1.9937399999999998</v>
      </c>
      <c r="W289" s="64">
        <f t="shared" si="251"/>
        <v>2.5210145032997526</v>
      </c>
      <c r="X289" s="29">
        <f>'2.11 Prod Gust 2017'!D23</f>
        <v>192.77</v>
      </c>
      <c r="Y289" s="35">
        <f t="shared" si="259"/>
        <v>0.60000000000002274</v>
      </c>
      <c r="Z289" s="29">
        <f>'2.11 Prod Gust 2017'!F23*k</f>
        <v>1.9382999999999999</v>
      </c>
      <c r="AA289" s="29">
        <f>'2.11 Prod Gust 2017'!G23*k</f>
        <v>2.6963999999999997</v>
      </c>
      <c r="AB289" s="29">
        <f>'2.11 Prod Gust 2017'!H23*k</f>
        <v>0.18689999999999998</v>
      </c>
      <c r="AC289" s="29">
        <f>SUM('2.11 Prod Gust 2017'!I23:J23)/2</f>
        <v>1.5999999999999999</v>
      </c>
      <c r="AD289" s="29">
        <f t="shared" si="252"/>
        <v>0.88967969999999996</v>
      </c>
      <c r="AE289" s="348">
        <f t="shared" si="253"/>
        <v>1.4995155</v>
      </c>
      <c r="AF289" s="68">
        <f t="shared" si="260"/>
        <v>3.9541319999999998E-2</v>
      </c>
      <c r="AG289" s="36">
        <f t="shared" si="261"/>
        <v>0.88967969999999996</v>
      </c>
      <c r="AH289" s="33">
        <f t="shared" si="254"/>
        <v>7.0834717422638551</v>
      </c>
      <c r="AI289" s="33">
        <f t="shared" si="262"/>
        <v>-3.1326987878361301E-2</v>
      </c>
      <c r="AJ289" s="36">
        <f t="shared" si="263"/>
        <v>1.4995155</v>
      </c>
      <c r="AK289" s="33">
        <f t="shared" si="255"/>
        <v>1.8199631470648281</v>
      </c>
      <c r="AL289" s="33">
        <f t="shared" si="264"/>
        <v>7.2375130263211407E-3</v>
      </c>
      <c r="AM289" s="60">
        <f t="shared" si="265"/>
        <v>3.9541319999999998E-2</v>
      </c>
      <c r="AN289" s="60">
        <f t="shared" si="256"/>
        <v>4.7315895312095242E-2</v>
      </c>
      <c r="AO289" s="60">
        <f t="shared" si="266"/>
        <v>3.3362559198707245E-3</v>
      </c>
      <c r="AP289" s="34">
        <f t="shared" si="267"/>
        <v>2.6970719999999995</v>
      </c>
      <c r="AQ289" s="34">
        <f t="shared" si="268"/>
        <v>3.2763187810678525</v>
      </c>
      <c r="AR289" s="10">
        <f t="shared" si="257"/>
        <v>1.8504246454220183</v>
      </c>
      <c r="AS289" s="10">
        <f t="shared" si="269"/>
        <v>2.4048179853038034</v>
      </c>
      <c r="AT289" s="10">
        <f t="shared" si="270"/>
        <v>0.55439333988178507</v>
      </c>
      <c r="AU289" s="10">
        <f>SUM(AT$271:AT289)*5</f>
        <v>22.987482327565537</v>
      </c>
      <c r="AV289" s="10"/>
      <c r="AW289" s="10"/>
      <c r="AX289" s="10"/>
      <c r="AZ289" s="10"/>
    </row>
    <row r="290" spans="1:53" x14ac:dyDescent="0.25">
      <c r="A290" s="4">
        <v>100</v>
      </c>
      <c r="B290" s="18">
        <f t="shared" si="247"/>
        <v>2123</v>
      </c>
      <c r="C290" s="64">
        <f t="shared" si="243"/>
        <v>197.15</v>
      </c>
      <c r="D290" s="64">
        <f t="shared" ref="D290:M290" si="288">D44</f>
        <v>0.40999999999999659</v>
      </c>
      <c r="E290" s="64">
        <f t="shared" si="288"/>
        <v>2.5073999999999996</v>
      </c>
      <c r="F290" s="64">
        <f t="shared" si="288"/>
        <v>1.9257</v>
      </c>
      <c r="G290" s="64">
        <f t="shared" si="288"/>
        <v>0.1575</v>
      </c>
      <c r="H290" s="64">
        <f t="shared" si="288"/>
        <v>0.22</v>
      </c>
      <c r="I290" s="64"/>
      <c r="J290" s="64">
        <f t="shared" si="288"/>
        <v>1.1508965999999998</v>
      </c>
      <c r="K290" s="64">
        <f t="shared" si="288"/>
        <v>1.346079</v>
      </c>
      <c r="L290" s="64">
        <f t="shared" si="288"/>
        <v>5.1150959999999995E-2</v>
      </c>
      <c r="M290" s="64">
        <f t="shared" si="288"/>
        <v>1.1508965999999998</v>
      </c>
      <c r="N290" s="64">
        <f t="shared" si="244"/>
        <v>8.6140777302342766</v>
      </c>
      <c r="O290" s="64">
        <f t="shared" si="249"/>
        <v>4.1133842889250261E-2</v>
      </c>
      <c r="P290" s="64">
        <f t="shared" si="249"/>
        <v>1.346079</v>
      </c>
      <c r="Q290" s="64">
        <f t="shared" si="245"/>
        <v>1.6331005778998688</v>
      </c>
      <c r="R290" s="64">
        <f t="shared" si="250"/>
        <v>9.4613452609877413E-3</v>
      </c>
      <c r="S290" s="64">
        <f t="shared" si="250"/>
        <v>5.1150959999999995E-2</v>
      </c>
      <c r="T290" s="64">
        <f t="shared" si="246"/>
        <v>6.1938669766067489E-2</v>
      </c>
      <c r="U290" s="64">
        <f t="shared" si="251"/>
        <v>9.1416793359815063E-4</v>
      </c>
      <c r="V290" s="64">
        <f t="shared" si="251"/>
        <v>2.0204519999999997</v>
      </c>
      <c r="W290" s="64">
        <f t="shared" si="251"/>
        <v>2.4819613560838323</v>
      </c>
      <c r="X290" s="29">
        <f>'2.11 Prod Gust 2017'!D24</f>
        <v>193.18</v>
      </c>
      <c r="Y290" s="35">
        <f t="shared" si="259"/>
        <v>0.40999999999999659</v>
      </c>
      <c r="Z290" s="29">
        <f>'2.11 Prod Gust 2017'!F24*k</f>
        <v>1.9026000000000001</v>
      </c>
      <c r="AA290" s="29">
        <f>'2.11 Prod Gust 2017'!G24*k</f>
        <v>2.7656999999999998</v>
      </c>
      <c r="AB290" s="29">
        <f>'2.11 Prod Gust 2017'!H24*k</f>
        <v>0.189</v>
      </c>
      <c r="AC290" s="29">
        <f>SUM('2.11 Prod Gust 2017'!I24:J24)/2</f>
        <v>1.5499999999999998</v>
      </c>
      <c r="AD290" s="29">
        <f t="shared" si="252"/>
        <v>0.87329340000000011</v>
      </c>
      <c r="AE290" s="348">
        <f t="shared" si="253"/>
        <v>1.5171029999999999</v>
      </c>
      <c r="AF290" s="68">
        <f t="shared" si="260"/>
        <v>3.8813040000000007E-2</v>
      </c>
      <c r="AG290" s="36">
        <f t="shared" si="261"/>
        <v>0.87329340000000011</v>
      </c>
      <c r="AH290" s="33">
        <f t="shared" si="254"/>
        <v>7.0398137153199762</v>
      </c>
      <c r="AI290" s="33">
        <f t="shared" si="262"/>
        <v>-4.365802694387888E-2</v>
      </c>
      <c r="AJ290" s="36">
        <f t="shared" si="263"/>
        <v>1.5171029999999999</v>
      </c>
      <c r="AK290" s="33">
        <f t="shared" si="255"/>
        <v>1.8388300706997873</v>
      </c>
      <c r="AL290" s="33">
        <f t="shared" si="264"/>
        <v>1.8866923634959232E-2</v>
      </c>
      <c r="AM290" s="60">
        <f t="shared" si="265"/>
        <v>3.8813040000000007E-2</v>
      </c>
      <c r="AN290" s="60">
        <f t="shared" si="256"/>
        <v>4.7177387608273835E-2</v>
      </c>
      <c r="AO290" s="60">
        <f t="shared" si="266"/>
        <v>-1.3850770382140692E-4</v>
      </c>
      <c r="AP290" s="34">
        <f t="shared" si="267"/>
        <v>2.6910660000000002</v>
      </c>
      <c r="AQ290" s="34">
        <f t="shared" si="268"/>
        <v>3.0761363889872557</v>
      </c>
      <c r="AR290" s="10">
        <f t="shared" si="257"/>
        <v>1.8217596353655328</v>
      </c>
      <c r="AS290" s="10">
        <f t="shared" si="269"/>
        <v>2.2578841095166458</v>
      </c>
      <c r="AT290" s="10">
        <f t="shared" si="270"/>
        <v>0.436124474151113</v>
      </c>
      <c r="AU290" s="10">
        <f>SUM(AT$271:AT290)*5</f>
        <v>25.168104698321105</v>
      </c>
      <c r="AV290" s="10"/>
      <c r="AW290" s="10"/>
      <c r="AX290" s="10"/>
      <c r="AZ290" s="10"/>
    </row>
    <row r="291" spans="1:53" x14ac:dyDescent="0.25">
      <c r="A291" s="4">
        <v>105</v>
      </c>
      <c r="B291" s="18">
        <f t="shared" si="247"/>
        <v>2128</v>
      </c>
      <c r="C291" s="64">
        <f t="shared" si="243"/>
        <v>197.58</v>
      </c>
      <c r="D291" s="64">
        <f t="shared" ref="D291:M291" si="289">D45</f>
        <v>0.43000000000000682</v>
      </c>
      <c r="E291" s="64">
        <f t="shared" si="289"/>
        <v>2.2869000000000002</v>
      </c>
      <c r="F291" s="64">
        <f t="shared" si="289"/>
        <v>2.0726999999999998</v>
      </c>
      <c r="G291" s="64">
        <f t="shared" si="289"/>
        <v>0.16170000000000001</v>
      </c>
      <c r="H291" s="64">
        <f t="shared" si="289"/>
        <v>0.13500000000000001</v>
      </c>
      <c r="I291" s="64"/>
      <c r="J291" s="64">
        <f t="shared" si="289"/>
        <v>1.0496871000000001</v>
      </c>
      <c r="K291" s="64">
        <f t="shared" si="289"/>
        <v>1.3479165</v>
      </c>
      <c r="L291" s="64">
        <f t="shared" si="289"/>
        <v>4.6652760000000008E-2</v>
      </c>
      <c r="M291" s="64">
        <f t="shared" si="289"/>
        <v>1.0496871000000001</v>
      </c>
      <c r="N291" s="64">
        <f t="shared" si="244"/>
        <v>8.5486773203320485</v>
      </c>
      <c r="O291" s="64">
        <f t="shared" si="249"/>
        <v>-6.5400409902228063E-2</v>
      </c>
      <c r="P291" s="64">
        <f t="shared" si="249"/>
        <v>1.3479165</v>
      </c>
      <c r="Q291" s="64">
        <f t="shared" si="245"/>
        <v>1.6366106232481668</v>
      </c>
      <c r="R291" s="64">
        <f t="shared" si="250"/>
        <v>3.5100453482979077E-3</v>
      </c>
      <c r="S291" s="64">
        <f t="shared" si="250"/>
        <v>4.6652760000000008E-2</v>
      </c>
      <c r="T291" s="64">
        <f t="shared" si="246"/>
        <v>5.7602073352315139E-2</v>
      </c>
      <c r="U291" s="64">
        <f t="shared" si="251"/>
        <v>-4.3365964137523499E-3</v>
      </c>
      <c r="V291" s="64">
        <f t="shared" si="251"/>
        <v>1.9556459999999998</v>
      </c>
      <c r="W291" s="64">
        <f t="shared" si="251"/>
        <v>2.3194190390323239</v>
      </c>
      <c r="X291" s="29">
        <f>'2.11 Prod Gust 2017'!D25</f>
        <v>193.57</v>
      </c>
      <c r="Y291" s="35">
        <f t="shared" si="259"/>
        <v>0.38999999999998636</v>
      </c>
      <c r="Z291" s="29">
        <f>'2.11 Prod Gust 2017'!F25*k</f>
        <v>2.2218</v>
      </c>
      <c r="AA291" s="29">
        <f>'2.11 Prod Gust 2017'!G25*k</f>
        <v>2.4548999999999999</v>
      </c>
      <c r="AB291" s="29">
        <f>'2.11 Prod Gust 2017'!H25*k</f>
        <v>0.18059999999999998</v>
      </c>
      <c r="AC291" s="29">
        <f>SUM('2.11 Prod Gust 2017'!I25:J25)/2</f>
        <v>1.71</v>
      </c>
      <c r="AD291" s="29">
        <f t="shared" si="252"/>
        <v>1.0198062000000001</v>
      </c>
      <c r="AE291" s="348">
        <f t="shared" si="253"/>
        <v>1.4772029999999998</v>
      </c>
      <c r="AF291" s="68">
        <f t="shared" si="260"/>
        <v>4.5324720000000006E-2</v>
      </c>
      <c r="AG291" s="36">
        <f t="shared" si="261"/>
        <v>1.0198062000000001</v>
      </c>
      <c r="AH291" s="33">
        <f t="shared" si="254"/>
        <v>7.148319995371585</v>
      </c>
      <c r="AI291" s="33">
        <f t="shared" si="262"/>
        <v>0.10850628005160878</v>
      </c>
      <c r="AJ291" s="36">
        <f t="shared" si="263"/>
        <v>1.4772029999999998</v>
      </c>
      <c r="AK291" s="33">
        <f t="shared" si="255"/>
        <v>1.8022653031103895</v>
      </c>
      <c r="AL291" s="33">
        <f t="shared" si="264"/>
        <v>-3.6564767589397862E-2</v>
      </c>
      <c r="AM291" s="60">
        <f t="shared" si="265"/>
        <v>4.5324720000000006E-2</v>
      </c>
      <c r="AN291" s="60">
        <f t="shared" si="256"/>
        <v>5.3664582674119166E-2</v>
      </c>
      <c r="AO291" s="60">
        <f t="shared" si="266"/>
        <v>6.4871950658453303E-3</v>
      </c>
      <c r="AP291" s="34">
        <f t="shared" si="267"/>
        <v>2.7582659999999999</v>
      </c>
      <c r="AQ291" s="34">
        <f t="shared" si="268"/>
        <v>3.2266947075280425</v>
      </c>
      <c r="AR291" s="10">
        <f t="shared" si="257"/>
        <v>1.7024535746497258</v>
      </c>
      <c r="AS291" s="10">
        <f t="shared" si="269"/>
        <v>2.3683939153255831</v>
      </c>
      <c r="AT291" s="10">
        <f t="shared" si="270"/>
        <v>0.66594034067585728</v>
      </c>
      <c r="AU291" s="10">
        <f>SUM(AT$271:AT291)*5</f>
        <v>28.497806401700391</v>
      </c>
      <c r="AV291" s="10"/>
      <c r="AW291" s="10"/>
      <c r="AX291" s="10"/>
      <c r="AZ291" s="10"/>
    </row>
    <row r="292" spans="1:53" x14ac:dyDescent="0.25">
      <c r="A292" s="4">
        <v>110</v>
      </c>
      <c r="B292" s="18">
        <f t="shared" si="247"/>
        <v>2133</v>
      </c>
      <c r="C292" s="64">
        <f t="shared" si="243"/>
        <v>197.75</v>
      </c>
      <c r="D292" s="64">
        <f t="shared" ref="D292:M292" si="290">D46</f>
        <v>0.16999999999998749</v>
      </c>
      <c r="E292" s="64">
        <f t="shared" si="290"/>
        <v>2.5787999999999998</v>
      </c>
      <c r="F292" s="64">
        <f t="shared" si="290"/>
        <v>1.8584999999999998</v>
      </c>
      <c r="G292" s="64">
        <f t="shared" si="290"/>
        <v>0.15539999999999998</v>
      </c>
      <c r="H292" s="64">
        <f t="shared" si="290"/>
        <v>0.19500000000000001</v>
      </c>
      <c r="I292" s="64"/>
      <c r="J292" s="64">
        <f t="shared" si="290"/>
        <v>1.1836692</v>
      </c>
      <c r="K292" s="64">
        <f t="shared" si="290"/>
        <v>1.3380359999999998</v>
      </c>
      <c r="L292" s="64">
        <f t="shared" si="290"/>
        <v>5.2607519999999998E-2</v>
      </c>
      <c r="M292" s="64">
        <f t="shared" si="290"/>
        <v>1.1836692</v>
      </c>
      <c r="N292" s="64">
        <f t="shared" si="244"/>
        <v>8.6257250566518664</v>
      </c>
      <c r="O292" s="64">
        <f t="shared" si="249"/>
        <v>7.7047736319817872E-2</v>
      </c>
      <c r="P292" s="64">
        <f t="shared" si="249"/>
        <v>1.3380359999999998</v>
      </c>
      <c r="Q292" s="64">
        <f t="shared" si="245"/>
        <v>1.6273506174651799</v>
      </c>
      <c r="R292" s="64">
        <f t="shared" si="250"/>
        <v>-9.2600057829868021E-3</v>
      </c>
      <c r="S292" s="64">
        <f t="shared" si="250"/>
        <v>5.2607519999999998E-2</v>
      </c>
      <c r="T292" s="64">
        <f t="shared" si="246"/>
        <v>6.2790224169456732E-2</v>
      </c>
      <c r="U292" s="64">
        <f t="shared" si="251"/>
        <v>5.188150817141593E-3</v>
      </c>
      <c r="V292" s="64">
        <f t="shared" si="251"/>
        <v>2.010834</v>
      </c>
      <c r="W292" s="64">
        <f t="shared" si="251"/>
        <v>2.25380988135396</v>
      </c>
      <c r="X292" s="29">
        <f>'2.11 Prod Gust 2017'!D26</f>
        <v>193.57</v>
      </c>
      <c r="Y292" s="35">
        <f t="shared" si="259"/>
        <v>0</v>
      </c>
      <c r="Z292" s="29">
        <f>'2.11 Prod Gust 2017'!F26*k</f>
        <v>1.8228</v>
      </c>
      <c r="AA292" s="29">
        <f>'2.11 Prod Gust 2017'!G26*k</f>
        <v>2.8454999999999999</v>
      </c>
      <c r="AB292" s="29">
        <f>'2.11 Prod Gust 2017'!H26*k</f>
        <v>0.19109999999999999</v>
      </c>
      <c r="AC292" s="29">
        <f>SUM('2.11 Prod Gust 2017'!I26:J26)/2</f>
        <v>1.585</v>
      </c>
      <c r="AD292" s="29">
        <f t="shared" si="252"/>
        <v>0.8366652</v>
      </c>
      <c r="AE292" s="348">
        <f t="shared" si="253"/>
        <v>1.527876</v>
      </c>
      <c r="AF292" s="68">
        <f t="shared" si="260"/>
        <v>3.7185120000000002E-2</v>
      </c>
      <c r="AG292" s="36">
        <f t="shared" si="261"/>
        <v>0.8366652</v>
      </c>
      <c r="AH292" s="33">
        <f t="shared" si="254"/>
        <v>7.0596391985916807</v>
      </c>
      <c r="AI292" s="33">
        <f t="shared" si="262"/>
        <v>-8.8680796779904369E-2</v>
      </c>
      <c r="AJ292" s="36">
        <f t="shared" si="263"/>
        <v>1.527876</v>
      </c>
      <c r="AK292" s="33">
        <f t="shared" si="255"/>
        <v>1.8464745043316464</v>
      </c>
      <c r="AL292" s="33">
        <f t="shared" si="264"/>
        <v>4.4209201221256933E-2</v>
      </c>
      <c r="AM292" s="60">
        <f t="shared" si="265"/>
        <v>3.7185120000000002E-2</v>
      </c>
      <c r="AN292" s="60">
        <f t="shared" si="256"/>
        <v>4.6671767579603944E-2</v>
      </c>
      <c r="AO292" s="60">
        <f t="shared" si="266"/>
        <v>-6.9928150945152215E-3</v>
      </c>
      <c r="AP292" s="34">
        <f t="shared" si="267"/>
        <v>2.7066479999999999</v>
      </c>
      <c r="AQ292" s="34">
        <f t="shared" si="268"/>
        <v>2.6551835893468372</v>
      </c>
      <c r="AR292" s="10">
        <f t="shared" si="257"/>
        <v>1.6542964529138064</v>
      </c>
      <c r="AS292" s="10">
        <f t="shared" si="269"/>
        <v>1.9489047545805787</v>
      </c>
      <c r="AT292" s="10">
        <f t="shared" si="270"/>
        <v>0.29460830166677221</v>
      </c>
      <c r="AU292" s="10">
        <f>SUM(AT$271:AT292)*5</f>
        <v>29.970847910034255</v>
      </c>
      <c r="AV292" s="10"/>
      <c r="AW292" s="10"/>
      <c r="AX292" s="10"/>
      <c r="AZ292" s="10"/>
    </row>
    <row r="293" spans="1:53" x14ac:dyDescent="0.25">
      <c r="A293" s="4">
        <v>115</v>
      </c>
      <c r="B293" s="18">
        <f t="shared" si="247"/>
        <v>2138</v>
      </c>
      <c r="C293" s="64">
        <f t="shared" si="243"/>
        <v>198.17</v>
      </c>
      <c r="D293" s="64">
        <f t="shared" ref="D293:M293" si="291">D47</f>
        <v>0.41999999999998749</v>
      </c>
      <c r="E293" s="64">
        <f t="shared" si="291"/>
        <v>2.4822000000000002</v>
      </c>
      <c r="F293" s="64">
        <f t="shared" si="291"/>
        <v>1.9341000000000002</v>
      </c>
      <c r="G293" s="64">
        <f t="shared" si="291"/>
        <v>0.1575</v>
      </c>
      <c r="H293" s="64">
        <f t="shared" si="291"/>
        <v>0.26</v>
      </c>
      <c r="I293" s="64"/>
      <c r="J293" s="64">
        <f t="shared" si="291"/>
        <v>1.1393298000000001</v>
      </c>
      <c r="K293" s="64">
        <f t="shared" si="291"/>
        <v>1.3430970000000002</v>
      </c>
      <c r="L293" s="64">
        <f t="shared" si="291"/>
        <v>5.0636880000000009E-2</v>
      </c>
      <c r="M293" s="64">
        <f t="shared" si="291"/>
        <v>1.1393298000000001</v>
      </c>
      <c r="N293" s="64">
        <f t="shared" si="244"/>
        <v>8.6484596069057744</v>
      </c>
      <c r="O293" s="64">
        <f t="shared" si="249"/>
        <v>2.2734550253908026E-2</v>
      </c>
      <c r="P293" s="64">
        <f t="shared" si="249"/>
        <v>1.3430970000000002</v>
      </c>
      <c r="Q293" s="64">
        <f t="shared" si="245"/>
        <v>1.6307746642444363</v>
      </c>
      <c r="R293" s="64">
        <f t="shared" si="250"/>
        <v>3.42404677925634E-3</v>
      </c>
      <c r="S293" s="64">
        <f t="shared" si="250"/>
        <v>5.0636880000000009E-2</v>
      </c>
      <c r="T293" s="64">
        <f t="shared" si="246"/>
        <v>6.1736728325611584E-2</v>
      </c>
      <c r="U293" s="64">
        <f t="shared" si="251"/>
        <v>-1.0534958438451481E-3</v>
      </c>
      <c r="V293" s="64">
        <f t="shared" si="251"/>
        <v>2.0301960000000001</v>
      </c>
      <c r="W293" s="64">
        <f t="shared" si="251"/>
        <v>2.4753011011893067</v>
      </c>
      <c r="X293" s="29">
        <f>'2.11 Prod Gust 2017'!D27</f>
        <v>193.7</v>
      </c>
      <c r="Y293" s="35">
        <f t="shared" si="259"/>
        <v>0.12999999999999545</v>
      </c>
      <c r="Z293" s="29">
        <f>'2.11 Prod Gust 2017'!F27*k</f>
        <v>1.7387999999999999</v>
      </c>
      <c r="AA293" s="29">
        <f>'2.11 Prod Gust 2017'!G27*k</f>
        <v>2.8706999999999998</v>
      </c>
      <c r="AB293" s="29">
        <f>'2.11 Prod Gust 2017'!H27*k</f>
        <v>0.19109999999999999</v>
      </c>
      <c r="AC293" s="29">
        <f>SUM('2.11 Prod Gust 2017'!I27:J27)/2</f>
        <v>1.5549999999999999</v>
      </c>
      <c r="AD293" s="29">
        <f t="shared" si="252"/>
        <v>0.79810919999999996</v>
      </c>
      <c r="AE293" s="348">
        <f t="shared" si="253"/>
        <v>1.5168719999999998</v>
      </c>
      <c r="AF293" s="68">
        <f t="shared" si="260"/>
        <v>3.5471519999999999E-2</v>
      </c>
      <c r="AG293" s="36">
        <f t="shared" si="261"/>
        <v>0.79810919999999996</v>
      </c>
      <c r="AH293" s="33">
        <f t="shared" si="254"/>
        <v>6.9438820810013855</v>
      </c>
      <c r="AI293" s="33">
        <f t="shared" si="262"/>
        <v>-0.11575711759029517</v>
      </c>
      <c r="AJ293" s="36">
        <f t="shared" si="263"/>
        <v>1.5168719999999998</v>
      </c>
      <c r="AK293" s="33">
        <f t="shared" si="255"/>
        <v>1.8432856608252439</v>
      </c>
      <c r="AL293" s="33">
        <f t="shared" si="264"/>
        <v>-3.1888435064024723E-3</v>
      </c>
      <c r="AM293" s="60">
        <f t="shared" si="265"/>
        <v>3.5471519999999999E-2</v>
      </c>
      <c r="AN293" s="60">
        <f t="shared" si="256"/>
        <v>4.3722000836375105E-2</v>
      </c>
      <c r="AO293" s="60">
        <f t="shared" si="266"/>
        <v>-2.9497667432288391E-3</v>
      </c>
      <c r="AP293" s="34">
        <f t="shared" si="267"/>
        <v>2.6693519999999995</v>
      </c>
      <c r="AQ293" s="34">
        <f t="shared" si="268"/>
        <v>2.6774562721600681</v>
      </c>
      <c r="AR293" s="10">
        <f t="shared" si="257"/>
        <v>1.8168710082729511</v>
      </c>
      <c r="AS293" s="10">
        <f t="shared" si="269"/>
        <v>1.96525290376549</v>
      </c>
      <c r="AT293" s="10">
        <f t="shared" si="270"/>
        <v>0.14838189549253888</v>
      </c>
      <c r="AU293" s="10">
        <f>SUM(AT$271:AT293)*5</f>
        <v>30.71275738749695</v>
      </c>
      <c r="AV293" s="10"/>
      <c r="AW293" s="10"/>
      <c r="AX293" s="10"/>
      <c r="AZ293" s="10"/>
    </row>
    <row r="294" spans="1:53" x14ac:dyDescent="0.25">
      <c r="A294" s="4">
        <v>120</v>
      </c>
      <c r="B294" s="18">
        <f t="shared" si="247"/>
        <v>2143</v>
      </c>
      <c r="C294" s="64">
        <f t="shared" si="243"/>
        <v>198.39</v>
      </c>
      <c r="D294" s="64">
        <f t="shared" ref="D294:M294" si="292">D48</f>
        <v>0.21999999999999886</v>
      </c>
      <c r="E294" s="64">
        <f t="shared" si="292"/>
        <v>2.415</v>
      </c>
      <c r="F294" s="64">
        <f t="shared" si="292"/>
        <v>1.9424999999999999</v>
      </c>
      <c r="G294" s="64">
        <f t="shared" si="292"/>
        <v>0.1575</v>
      </c>
      <c r="H294" s="64">
        <f t="shared" si="292"/>
        <v>0.22</v>
      </c>
      <c r="I294" s="64"/>
      <c r="J294" s="64">
        <f t="shared" si="292"/>
        <v>1.1084850000000002</v>
      </c>
      <c r="K294" s="64">
        <f t="shared" si="292"/>
        <v>1.329825</v>
      </c>
      <c r="L294" s="64">
        <f t="shared" si="292"/>
        <v>4.9266000000000004E-2</v>
      </c>
      <c r="M294" s="64">
        <f t="shared" si="292"/>
        <v>1.1084850000000002</v>
      </c>
      <c r="N294" s="64">
        <f t="shared" si="244"/>
        <v>8.6374063824355982</v>
      </c>
      <c r="O294" s="64">
        <f t="shared" si="249"/>
        <v>-1.1053224470176204E-2</v>
      </c>
      <c r="P294" s="64">
        <f t="shared" si="249"/>
        <v>1.329825</v>
      </c>
      <c r="Q294" s="64">
        <f t="shared" si="245"/>
        <v>1.618107955918614</v>
      </c>
      <c r="R294" s="64">
        <f t="shared" si="250"/>
        <v>-1.2666708325822285E-2</v>
      </c>
      <c r="S294" s="64">
        <f t="shared" si="250"/>
        <v>4.9266000000000004E-2</v>
      </c>
      <c r="T294" s="64">
        <f t="shared" si="246"/>
        <v>6.0179614811827896E-2</v>
      </c>
      <c r="U294" s="64">
        <f t="shared" si="251"/>
        <v>-1.5571135137836881E-3</v>
      </c>
      <c r="V294" s="64">
        <f t="shared" si="251"/>
        <v>1.9886999999999997</v>
      </c>
      <c r="W294" s="64">
        <f t="shared" si="251"/>
        <v>2.1834229536902163</v>
      </c>
      <c r="X294" s="29">
        <f>'2.11 Prod Gust 2017'!D28</f>
        <v>193.87</v>
      </c>
      <c r="Y294" s="35">
        <f t="shared" si="259"/>
        <v>0.17000000000001592</v>
      </c>
      <c r="Z294" s="29">
        <f>'2.11 Prod Gust 2017'!F28*k</f>
        <v>1.6883999999999997</v>
      </c>
      <c r="AA294" s="29">
        <f>'2.11 Prod Gust 2017'!G28*k</f>
        <v>2.8538999999999999</v>
      </c>
      <c r="AB294" s="29">
        <f>'2.11 Prod Gust 2017'!H28*k</f>
        <v>0.189</v>
      </c>
      <c r="AC294" s="29">
        <f>SUM('2.11 Prod Gust 2017'!I28:J28)/2</f>
        <v>1.5599999999999998</v>
      </c>
      <c r="AD294" s="29">
        <f t="shared" si="252"/>
        <v>0.77497559999999988</v>
      </c>
      <c r="AE294" s="348">
        <f t="shared" si="253"/>
        <v>1.4981399999999998</v>
      </c>
      <c r="AF294" s="68">
        <f t="shared" si="260"/>
        <v>3.4443359999999999E-2</v>
      </c>
      <c r="AG294" s="36">
        <f t="shared" si="261"/>
        <v>0.77497559999999988</v>
      </c>
      <c r="AH294" s="33">
        <f t="shared" si="254"/>
        <v>6.8199760570776178</v>
      </c>
      <c r="AI294" s="33">
        <f t="shared" si="262"/>
        <v>-0.12390602392376771</v>
      </c>
      <c r="AJ294" s="36">
        <f t="shared" si="263"/>
        <v>1.4981399999999998</v>
      </c>
      <c r="AK294" s="33">
        <f t="shared" si="255"/>
        <v>1.8239899476083639</v>
      </c>
      <c r="AL294" s="33">
        <f t="shared" si="264"/>
        <v>-1.9295713216880062E-2</v>
      </c>
      <c r="AM294" s="60">
        <f t="shared" si="265"/>
        <v>3.4443359999999999E-2</v>
      </c>
      <c r="AN294" s="60">
        <f t="shared" si="256"/>
        <v>4.2172390819611182E-2</v>
      </c>
      <c r="AO294" s="60">
        <f t="shared" si="266"/>
        <v>-1.5496100167639235E-3</v>
      </c>
      <c r="AP294" s="34">
        <f t="shared" si="267"/>
        <v>2.6423459999999994</v>
      </c>
      <c r="AQ294" s="34">
        <f t="shared" si="268"/>
        <v>2.6675946528426033</v>
      </c>
      <c r="AR294" s="10">
        <f t="shared" si="257"/>
        <v>1.6026324480086189</v>
      </c>
      <c r="AS294" s="10">
        <f t="shared" si="269"/>
        <v>1.9580144751864708</v>
      </c>
      <c r="AT294" s="10">
        <f t="shared" si="270"/>
        <v>0.35538202717785183</v>
      </c>
      <c r="AU294" s="10">
        <f>SUM(AT$271:AT294)*5</f>
        <v>32.48966752338621</v>
      </c>
      <c r="AV294" s="10"/>
      <c r="AW294" s="10"/>
      <c r="AX294" s="10"/>
      <c r="AZ294" s="10"/>
    </row>
    <row r="295" spans="1:53" x14ac:dyDescent="0.25">
      <c r="A295" s="4">
        <v>125</v>
      </c>
      <c r="B295" s="18">
        <f t="shared" si="247"/>
        <v>2148</v>
      </c>
      <c r="C295" s="64">
        <f t="shared" si="243"/>
        <v>198.51</v>
      </c>
      <c r="D295" s="64">
        <f t="shared" ref="D295:M295" si="293">D49</f>
        <v>0.12000000000000455</v>
      </c>
      <c r="E295" s="64">
        <f t="shared" si="293"/>
        <v>2.2994999999999997</v>
      </c>
      <c r="F295" s="64">
        <f t="shared" si="293"/>
        <v>1.9593</v>
      </c>
      <c r="G295" s="64">
        <f t="shared" si="293"/>
        <v>0.15539999999999998</v>
      </c>
      <c r="H295" s="64">
        <f t="shared" si="293"/>
        <v>0.14000000000000001</v>
      </c>
      <c r="I295" s="64"/>
      <c r="J295" s="64">
        <f t="shared" si="293"/>
        <v>1.0554705</v>
      </c>
      <c r="K295" s="64">
        <f t="shared" si="293"/>
        <v>1.3079114999999999</v>
      </c>
      <c r="L295" s="64">
        <f t="shared" si="293"/>
        <v>4.6909799999999995E-2</v>
      </c>
      <c r="M295" s="64">
        <f t="shared" si="293"/>
        <v>1.0554705</v>
      </c>
      <c r="N295" s="64">
        <f t="shared" si="244"/>
        <v>8.5747694916468475</v>
      </c>
      <c r="O295" s="64">
        <f t="shared" si="249"/>
        <v>-6.2636890788750677E-2</v>
      </c>
      <c r="P295" s="64">
        <f t="shared" si="249"/>
        <v>1.3079114999999999</v>
      </c>
      <c r="Q295" s="64">
        <f t="shared" si="245"/>
        <v>1.5939552770804886</v>
      </c>
      <c r="R295" s="64">
        <f t="shared" si="250"/>
        <v>-2.4152678838125441E-2</v>
      </c>
      <c r="S295" s="64">
        <f t="shared" si="250"/>
        <v>4.6909799999999995E-2</v>
      </c>
      <c r="T295" s="64">
        <f t="shared" si="246"/>
        <v>5.7548153430659471E-2</v>
      </c>
      <c r="U295" s="64">
        <f t="shared" si="251"/>
        <v>-2.6314613811684248E-3</v>
      </c>
      <c r="V295" s="64">
        <f t="shared" si="251"/>
        <v>1.9127639999999999</v>
      </c>
      <c r="W295" s="64">
        <f t="shared" si="251"/>
        <v>1.9433429689919604</v>
      </c>
      <c r="X295" s="29">
        <f>'2.11 Prod Gust 2017'!D29</f>
        <v>193.97</v>
      </c>
      <c r="Y295" s="35">
        <f t="shared" si="259"/>
        <v>9.9999999999994316E-2</v>
      </c>
      <c r="Z295" s="29">
        <f>'2.11 Prod Gust 2017'!F29*k</f>
        <v>1.4574</v>
      </c>
      <c r="AA295" s="29">
        <f>'2.11 Prod Gust 2017'!G29*k</f>
        <v>2.9966999999999997</v>
      </c>
      <c r="AB295" s="29">
        <f>'2.11 Prod Gust 2017'!H29*k</f>
        <v>0.19109999999999999</v>
      </c>
      <c r="AC295" s="29">
        <f>SUM('2.11 Prod Gust 2017'!I29:J29)/2</f>
        <v>1.415</v>
      </c>
      <c r="AD295" s="29">
        <f t="shared" si="252"/>
        <v>0.66894660000000006</v>
      </c>
      <c r="AE295" s="348">
        <f t="shared" si="253"/>
        <v>1.4958089999999999</v>
      </c>
      <c r="AF295" s="68">
        <f t="shared" si="260"/>
        <v>2.9730960000000004E-2</v>
      </c>
      <c r="AG295" s="36">
        <f t="shared" si="261"/>
        <v>0.66894660000000006</v>
      </c>
      <c r="AH295" s="33">
        <f t="shared" si="254"/>
        <v>6.6060805981549997</v>
      </c>
      <c r="AI295" s="33">
        <f t="shared" si="262"/>
        <v>-0.21389545892261808</v>
      </c>
      <c r="AJ295" s="36">
        <f t="shared" si="263"/>
        <v>1.4958089999999999</v>
      </c>
      <c r="AK295" s="33">
        <f t="shared" si="255"/>
        <v>1.8182479151924924</v>
      </c>
      <c r="AL295" s="33">
        <f t="shared" si="264"/>
        <v>-5.7420324158714564E-3</v>
      </c>
      <c r="AM295" s="60">
        <f t="shared" si="265"/>
        <v>2.9730960000000004E-2</v>
      </c>
      <c r="AN295" s="60">
        <f t="shared" si="256"/>
        <v>3.7186055881849096E-2</v>
      </c>
      <c r="AO295" s="60">
        <f t="shared" si="266"/>
        <v>-4.9863349377620853E-3</v>
      </c>
      <c r="AP295" s="34">
        <f t="shared" si="267"/>
        <v>2.5452839999999997</v>
      </c>
      <c r="AQ295" s="34">
        <f t="shared" si="268"/>
        <v>2.4206601737237423</v>
      </c>
      <c r="AR295" s="10">
        <f t="shared" si="257"/>
        <v>1.4264137392400988</v>
      </c>
      <c r="AS295" s="10">
        <f t="shared" si="269"/>
        <v>1.7767645675132269</v>
      </c>
      <c r="AT295" s="10">
        <f t="shared" si="270"/>
        <v>0.35035082827312802</v>
      </c>
      <c r="AU295" s="10">
        <f>SUM(AT$271:AT295)*5</f>
        <v>34.241421664751847</v>
      </c>
      <c r="AV295" s="10"/>
      <c r="AW295" s="10"/>
      <c r="AX295" s="10"/>
      <c r="AZ295" s="10"/>
    </row>
    <row r="296" spans="1:53" x14ac:dyDescent="0.25">
      <c r="A296" s="4">
        <v>130</v>
      </c>
      <c r="B296" s="18">
        <f t="shared" si="247"/>
        <v>2153</v>
      </c>
      <c r="C296" s="64">
        <f t="shared" si="243"/>
        <v>198.74</v>
      </c>
      <c r="D296" s="64">
        <f t="shared" ref="D296:M296" si="294">D50</f>
        <v>0.23000000000001819</v>
      </c>
      <c r="E296" s="64">
        <f t="shared" si="294"/>
        <v>2.3016000000000001</v>
      </c>
      <c r="F296" s="64">
        <f t="shared" si="294"/>
        <v>1.9403999999999999</v>
      </c>
      <c r="G296" s="64">
        <f t="shared" si="294"/>
        <v>0.15539999999999998</v>
      </c>
      <c r="H296" s="64">
        <f t="shared" si="294"/>
        <v>0.19</v>
      </c>
      <c r="I296" s="64"/>
      <c r="J296" s="64">
        <f t="shared" si="294"/>
        <v>1.0564344000000001</v>
      </c>
      <c r="K296" s="64">
        <f t="shared" si="294"/>
        <v>1.3012440000000001</v>
      </c>
      <c r="L296" s="64">
        <f t="shared" si="294"/>
        <v>4.6952640000000004E-2</v>
      </c>
      <c r="M296" s="64">
        <f t="shared" si="294"/>
        <v>1.0564344000000001</v>
      </c>
      <c r="N296" s="64">
        <f t="shared" si="244"/>
        <v>8.5212048110875838</v>
      </c>
      <c r="O296" s="64">
        <f t="shared" si="249"/>
        <v>-5.3564680559263778E-2</v>
      </c>
      <c r="P296" s="64">
        <f t="shared" si="249"/>
        <v>1.3012440000000001</v>
      </c>
      <c r="Q296" s="64">
        <f t="shared" si="245"/>
        <v>1.583018146332924</v>
      </c>
      <c r="R296" s="64">
        <f t="shared" si="250"/>
        <v>-1.0937130747564527E-2</v>
      </c>
      <c r="S296" s="64">
        <f t="shared" si="250"/>
        <v>4.6952640000000004E-2</v>
      </c>
      <c r="T296" s="64">
        <f t="shared" si="246"/>
        <v>5.7125812383895802E-2</v>
      </c>
      <c r="U296" s="64">
        <f t="shared" si="251"/>
        <v>-4.2234104676366901E-4</v>
      </c>
      <c r="V296" s="64">
        <f t="shared" si="251"/>
        <v>1.9267080000000001</v>
      </c>
      <c r="W296" s="64">
        <f t="shared" si="251"/>
        <v>2.0917838476464263</v>
      </c>
      <c r="X296" s="29">
        <f>'2.11 Prod Gust 2017'!D30</f>
        <v>194.33</v>
      </c>
      <c r="Y296" s="35">
        <f t="shared" si="259"/>
        <v>0.36000000000001364</v>
      </c>
      <c r="Z296" s="29">
        <f>'2.11 Prod Gust 2017'!F30*k</f>
        <v>1.6652999999999998</v>
      </c>
      <c r="AA296" s="29">
        <f>'2.11 Prod Gust 2017'!G30*k</f>
        <v>2.8223999999999996</v>
      </c>
      <c r="AB296" s="29">
        <f>'2.11 Prod Gust 2017'!H30*k</f>
        <v>0.18689999999999998</v>
      </c>
      <c r="AC296" s="29">
        <f>SUM('2.11 Prod Gust 2017'!I30:J30)/2</f>
        <v>1.405</v>
      </c>
      <c r="AD296" s="29">
        <f t="shared" si="252"/>
        <v>0.7643726999999999</v>
      </c>
      <c r="AE296" s="348">
        <f t="shared" si="253"/>
        <v>1.4805104999999998</v>
      </c>
      <c r="AF296" s="68">
        <f t="shared" si="260"/>
        <v>3.3972119999999995E-2</v>
      </c>
      <c r="AG296" s="36">
        <f t="shared" si="261"/>
        <v>0.7643726999999999</v>
      </c>
      <c r="AH296" s="33">
        <f t="shared" si="254"/>
        <v>6.5152998859034312</v>
      </c>
      <c r="AI296" s="33">
        <f t="shared" si="262"/>
        <v>-9.0780712251568474E-2</v>
      </c>
      <c r="AJ296" s="36">
        <f t="shared" si="263"/>
        <v>1.4805104999999998</v>
      </c>
      <c r="AK296" s="33">
        <f t="shared" si="255"/>
        <v>1.8019343576777285</v>
      </c>
      <c r="AL296" s="33">
        <f t="shared" si="264"/>
        <v>-1.6313557514763932E-2</v>
      </c>
      <c r="AM296" s="60">
        <f t="shared" si="265"/>
        <v>3.3972119999999995E-2</v>
      </c>
      <c r="AN296" s="60">
        <f t="shared" si="256"/>
        <v>4.0545748069909342E-2</v>
      </c>
      <c r="AO296" s="60">
        <f t="shared" si="266"/>
        <v>3.3596921880602454E-3</v>
      </c>
      <c r="AP296" s="34">
        <f t="shared" si="267"/>
        <v>2.5534319999999995</v>
      </c>
      <c r="AQ296" s="34">
        <f t="shared" si="268"/>
        <v>2.809697422421741</v>
      </c>
      <c r="AR296" s="10">
        <f t="shared" si="257"/>
        <v>1.5353693441724769</v>
      </c>
      <c r="AS296" s="10">
        <f t="shared" si="269"/>
        <v>2.0623179080575578</v>
      </c>
      <c r="AT296" s="10">
        <f t="shared" si="270"/>
        <v>0.52694856388508082</v>
      </c>
      <c r="AU296" s="10">
        <f>SUM(AT$271:AT296)*5</f>
        <v>36.876164484177252</v>
      </c>
      <c r="AV296" s="10"/>
      <c r="AW296" s="10"/>
      <c r="AX296" s="10"/>
      <c r="AZ296" s="10"/>
    </row>
    <row r="297" spans="1:53" x14ac:dyDescent="0.25">
      <c r="A297" s="4">
        <v>135</v>
      </c>
      <c r="B297" s="18">
        <f t="shared" si="247"/>
        <v>2158</v>
      </c>
      <c r="C297" s="64">
        <f t="shared" si="243"/>
        <v>198.91</v>
      </c>
      <c r="D297" s="64">
        <f t="shared" ref="D297:M297" si="295">D51</f>
        <v>0.16999999999998749</v>
      </c>
      <c r="E297" s="64">
        <f t="shared" si="295"/>
        <v>2.3183999999999996</v>
      </c>
      <c r="F297" s="64">
        <f t="shared" si="295"/>
        <v>1.9508999999999999</v>
      </c>
      <c r="G297" s="64">
        <f t="shared" si="295"/>
        <v>0.15539999999999998</v>
      </c>
      <c r="H297" s="64">
        <f t="shared" si="295"/>
        <v>0.25</v>
      </c>
      <c r="I297" s="64"/>
      <c r="J297" s="64">
        <f t="shared" si="295"/>
        <v>1.0641455999999998</v>
      </c>
      <c r="K297" s="64">
        <f t="shared" si="295"/>
        <v>1.3093499999999998</v>
      </c>
      <c r="L297" s="64">
        <f t="shared" si="295"/>
        <v>4.7295359999999995E-2</v>
      </c>
      <c r="M297" s="64">
        <f t="shared" si="295"/>
        <v>1.0641455999999998</v>
      </c>
      <c r="N297" s="64">
        <f t="shared" si="244"/>
        <v>8.4822852482539375</v>
      </c>
      <c r="O297" s="64">
        <f t="shared" si="249"/>
        <v>-3.8919562833646282E-2</v>
      </c>
      <c r="P297" s="64">
        <f t="shared" si="249"/>
        <v>1.3093499999999998</v>
      </c>
      <c r="Q297" s="64">
        <f t="shared" si="245"/>
        <v>1.5891907165033421</v>
      </c>
      <c r="R297" s="64">
        <f t="shared" si="250"/>
        <v>6.1725701704180569E-3</v>
      </c>
      <c r="S297" s="64">
        <f t="shared" si="250"/>
        <v>4.7295359999999995E-2</v>
      </c>
      <c r="T297" s="64">
        <f t="shared" si="246"/>
        <v>5.7393872329360787E-2</v>
      </c>
      <c r="U297" s="64">
        <f t="shared" si="251"/>
        <v>2.6805994546498513E-4</v>
      </c>
      <c r="V297" s="64">
        <f t="shared" si="251"/>
        <v>1.9633739999999997</v>
      </c>
      <c r="W297" s="64">
        <f t="shared" si="251"/>
        <v>2.1008950672822242</v>
      </c>
      <c r="X297" s="29">
        <f>'2.11 Prod Gust 2017'!D31</f>
        <v>194.7</v>
      </c>
      <c r="Y297" s="35">
        <f t="shared" si="259"/>
        <v>0.36999999999997613</v>
      </c>
      <c r="Z297" s="29">
        <f>'2.11 Prod Gust 2017'!F31*k</f>
        <v>1.512</v>
      </c>
      <c r="AA297" s="29">
        <f>'2.11 Prod Gust 2017'!G31*k</f>
        <v>2.9819999999999998</v>
      </c>
      <c r="AB297" s="29">
        <f>'2.11 Prod Gust 2017'!H31*k</f>
        <v>0.19109999999999999</v>
      </c>
      <c r="AC297" s="29">
        <f>SUM('2.11 Prod Gust 2017'!I31:J31)/2</f>
        <v>1.365</v>
      </c>
      <c r="AD297" s="29">
        <f t="shared" si="252"/>
        <v>0.69400800000000007</v>
      </c>
      <c r="AE297" s="348">
        <f t="shared" si="253"/>
        <v>1.5036</v>
      </c>
      <c r="AF297" s="68">
        <f t="shared" si="260"/>
        <v>3.0844800000000002E-2</v>
      </c>
      <c r="AG297" s="36">
        <f t="shared" si="261"/>
        <v>0.69400800000000007</v>
      </c>
      <c r="AH297" s="33">
        <f t="shared" si="254"/>
        <v>6.3659059857164051</v>
      </c>
      <c r="AI297" s="33">
        <f t="shared" si="262"/>
        <v>-0.14939390018702614</v>
      </c>
      <c r="AJ297" s="36">
        <f t="shared" si="263"/>
        <v>1.5036</v>
      </c>
      <c r="AK297" s="33">
        <f t="shared" si="255"/>
        <v>1.822140000891737</v>
      </c>
      <c r="AL297" s="33">
        <f t="shared" si="264"/>
        <v>2.0205643214008528E-2</v>
      </c>
      <c r="AM297" s="60">
        <f t="shared" si="265"/>
        <v>3.0844800000000002E-2</v>
      </c>
      <c r="AN297" s="60">
        <f t="shared" si="256"/>
        <v>3.8012343352128566E-2</v>
      </c>
      <c r="AO297" s="60">
        <f t="shared" si="266"/>
        <v>-2.5334047177807753E-3</v>
      </c>
      <c r="AP297" s="34">
        <f t="shared" si="267"/>
        <v>2.5410419999999996</v>
      </c>
      <c r="AQ297" s="34">
        <f t="shared" si="268"/>
        <v>2.7793203383091774</v>
      </c>
      <c r="AR297" s="10">
        <f t="shared" si="257"/>
        <v>1.5420569793851526</v>
      </c>
      <c r="AS297" s="10">
        <f t="shared" si="269"/>
        <v>2.0400211283189362</v>
      </c>
      <c r="AT297" s="10">
        <f t="shared" si="270"/>
        <v>0.4979641489337836</v>
      </c>
      <c r="AU297" s="10">
        <f>SUM(AT$271:AT297)*5</f>
        <v>39.365985228846171</v>
      </c>
      <c r="AV297" s="10"/>
      <c r="AW297" s="10"/>
      <c r="AX297" s="10"/>
      <c r="AZ297" s="10"/>
    </row>
    <row r="298" spans="1:53" x14ac:dyDescent="0.25">
      <c r="A298" s="4">
        <v>140</v>
      </c>
      <c r="B298" s="18">
        <f t="shared" si="247"/>
        <v>2163</v>
      </c>
      <c r="C298" s="64">
        <f t="shared" si="243"/>
        <v>199.04</v>
      </c>
      <c r="D298" s="64">
        <f t="shared" ref="D298:M298" si="296">D52</f>
        <v>0.12999999999999545</v>
      </c>
      <c r="E298" s="64">
        <f t="shared" si="296"/>
        <v>2.4087000000000001</v>
      </c>
      <c r="F298" s="64">
        <f t="shared" si="296"/>
        <v>1.8773999999999997</v>
      </c>
      <c r="G298" s="64">
        <f t="shared" si="296"/>
        <v>0.15329999999999999</v>
      </c>
      <c r="H298" s="64">
        <f t="shared" si="296"/>
        <v>0.20499999999999999</v>
      </c>
      <c r="I298" s="64"/>
      <c r="J298" s="64">
        <f t="shared" si="296"/>
        <v>1.1055933</v>
      </c>
      <c r="K298" s="64">
        <f t="shared" si="296"/>
        <v>1.3035435</v>
      </c>
      <c r="L298" s="64">
        <f t="shared" si="296"/>
        <v>4.9137480000000004E-2</v>
      </c>
      <c r="M298" s="64">
        <f t="shared" si="296"/>
        <v>1.1055933</v>
      </c>
      <c r="N298" s="64">
        <f t="shared" si="244"/>
        <v>8.4898515009058695</v>
      </c>
      <c r="O298" s="64">
        <f t="shared" si="249"/>
        <v>7.5662526519320039E-3</v>
      </c>
      <c r="P298" s="64">
        <f t="shared" si="249"/>
        <v>1.3035435</v>
      </c>
      <c r="Q298" s="64">
        <f t="shared" si="245"/>
        <v>1.5844753830595553</v>
      </c>
      <c r="R298" s="64">
        <f t="shared" si="250"/>
        <v>-4.7153334437868288E-3</v>
      </c>
      <c r="S298" s="64">
        <f t="shared" si="250"/>
        <v>4.9137480000000004E-2</v>
      </c>
      <c r="T298" s="64">
        <f t="shared" si="246"/>
        <v>5.9283379080661495E-2</v>
      </c>
      <c r="U298" s="64">
        <f t="shared" si="251"/>
        <v>1.8895067513007083E-3</v>
      </c>
      <c r="V298" s="64">
        <f t="shared" si="251"/>
        <v>1.9506479999999995</v>
      </c>
      <c r="W298" s="64">
        <f t="shared" si="251"/>
        <v>2.0853884259594406</v>
      </c>
      <c r="X298" s="29">
        <f>'2.11 Prod Gust 2017'!D32</f>
        <v>195.15</v>
      </c>
      <c r="Y298" s="35">
        <f t="shared" si="259"/>
        <v>0.45000000000001705</v>
      </c>
      <c r="Z298" s="29">
        <f>'2.11 Prod Gust 2017'!F32*k</f>
        <v>1.9676999999999998</v>
      </c>
      <c r="AA298" s="29">
        <f>'2.11 Prod Gust 2017'!G32*k</f>
        <v>2.6313</v>
      </c>
      <c r="AB298" s="29">
        <f>'2.11 Prod Gust 2017'!H32*k</f>
        <v>0.1827</v>
      </c>
      <c r="AC298" s="29">
        <f>SUM('2.11 Prod Gust 2017'!I32:J32)/2</f>
        <v>1.595</v>
      </c>
      <c r="AD298" s="29">
        <f t="shared" si="252"/>
        <v>0.90317429999999999</v>
      </c>
      <c r="AE298" s="348">
        <f t="shared" si="253"/>
        <v>1.4819804999999999</v>
      </c>
      <c r="AF298" s="68">
        <f t="shared" si="260"/>
        <v>4.0141079999999996E-2</v>
      </c>
      <c r="AG298" s="36">
        <f t="shared" si="261"/>
        <v>0.90317429999999999</v>
      </c>
      <c r="AH298" s="33">
        <f t="shared" si="254"/>
        <v>6.4450173417555847</v>
      </c>
      <c r="AI298" s="33">
        <f t="shared" si="262"/>
        <v>7.9111356039179626E-2</v>
      </c>
      <c r="AJ298" s="36">
        <f t="shared" si="263"/>
        <v>1.4819804999999999</v>
      </c>
      <c r="AK298" s="33">
        <f t="shared" si="255"/>
        <v>1.8040923877254522</v>
      </c>
      <c r="AL298" s="33">
        <f t="shared" si="264"/>
        <v>-1.8047613166284782E-2</v>
      </c>
      <c r="AM298" s="60">
        <f t="shared" si="265"/>
        <v>4.0141079999999996E-2</v>
      </c>
      <c r="AN298" s="60">
        <f t="shared" si="256"/>
        <v>4.6860776438270371E-2</v>
      </c>
      <c r="AO298" s="60">
        <f t="shared" si="266"/>
        <v>8.8484330861418048E-3</v>
      </c>
      <c r="AP298" s="34">
        <f t="shared" si="267"/>
        <v>2.6782139999999997</v>
      </c>
      <c r="AQ298" s="34">
        <f t="shared" si="268"/>
        <v>3.1981261759590529</v>
      </c>
      <c r="AR298" s="10">
        <f t="shared" si="257"/>
        <v>1.5306751046542293</v>
      </c>
      <c r="AS298" s="10">
        <f t="shared" si="269"/>
        <v>2.3474246131539447</v>
      </c>
      <c r="AT298" s="10">
        <f t="shared" si="270"/>
        <v>0.81674950849971539</v>
      </c>
      <c r="AU298" s="10">
        <f>SUM(AT$271:AT298)*5</f>
        <v>43.449732771344749</v>
      </c>
      <c r="AV298" s="10"/>
      <c r="AW298" s="10"/>
      <c r="AX298" s="10"/>
      <c r="AY298" s="10"/>
      <c r="AZ298" s="10"/>
      <c r="BA298" s="11"/>
    </row>
    <row r="299" spans="1:53" x14ac:dyDescent="0.25">
      <c r="A299" s="4">
        <v>145</v>
      </c>
      <c r="B299" s="18">
        <f t="shared" si="247"/>
        <v>2168</v>
      </c>
      <c r="C299" s="64">
        <f t="shared" si="243"/>
        <v>199.4</v>
      </c>
      <c r="D299" s="64">
        <f t="shared" ref="D299:M299" si="297">D53</f>
        <v>0.36000000000001364</v>
      </c>
      <c r="E299" s="64">
        <f t="shared" si="297"/>
        <v>2.4653999999999998</v>
      </c>
      <c r="F299" s="64">
        <f t="shared" si="297"/>
        <v>1.8416999999999999</v>
      </c>
      <c r="G299" s="64">
        <f t="shared" si="297"/>
        <v>0.15329999999999999</v>
      </c>
      <c r="H299" s="64">
        <f t="shared" si="297"/>
        <v>0.17499999999999999</v>
      </c>
      <c r="I299" s="64"/>
      <c r="J299" s="64">
        <f t="shared" si="297"/>
        <v>1.1316185999999999</v>
      </c>
      <c r="K299" s="64">
        <f t="shared" si="297"/>
        <v>1.3038689999999999</v>
      </c>
      <c r="L299" s="64">
        <f t="shared" si="297"/>
        <v>5.0294159999999997E-2</v>
      </c>
      <c r="M299" s="64">
        <f t="shared" si="297"/>
        <v>1.1316185999999999</v>
      </c>
      <c r="N299" s="64">
        <f t="shared" si="244"/>
        <v>8.5224636064140498</v>
      </c>
      <c r="O299" s="64">
        <f t="shared" si="249"/>
        <v>3.2612105508180278E-2</v>
      </c>
      <c r="P299" s="64">
        <f t="shared" si="249"/>
        <v>1.3038689999999999</v>
      </c>
      <c r="Q299" s="64">
        <f t="shared" si="245"/>
        <v>1.583967321996141</v>
      </c>
      <c r="R299" s="64">
        <f t="shared" si="250"/>
        <v>-5.0806106341427792E-4</v>
      </c>
      <c r="S299" s="64">
        <f t="shared" si="250"/>
        <v>5.0294159999999997E-2</v>
      </c>
      <c r="T299" s="64">
        <f t="shared" si="246"/>
        <v>6.0774079839897112E-2</v>
      </c>
      <c r="U299" s="64">
        <f t="shared" si="251"/>
        <v>1.4907007592356164E-3</v>
      </c>
      <c r="V299" s="64">
        <f t="shared" si="251"/>
        <v>1.9468679999999998</v>
      </c>
      <c r="W299" s="64">
        <f t="shared" si="251"/>
        <v>2.340462745204015</v>
      </c>
      <c r="X299" s="29">
        <f>'2.11 Prod Gust 2017'!D33</f>
        <v>195.32</v>
      </c>
      <c r="Y299" s="35">
        <f t="shared" si="259"/>
        <v>0.16999999999998749</v>
      </c>
      <c r="Z299" s="29">
        <f>'2.11 Prod Gust 2017'!F33*k</f>
        <v>1.8522000000000001</v>
      </c>
      <c r="AA299" s="29">
        <f>'2.11 Prod Gust 2017'!G33*k</f>
        <v>2.7173999999999996</v>
      </c>
      <c r="AB299" s="29">
        <f>'2.11 Prod Gust 2017'!H33*k</f>
        <v>0.18479999999999999</v>
      </c>
      <c r="AC299" s="29">
        <f>SUM('2.11 Prod Gust 2017'!I33:J33)/2</f>
        <v>1.54</v>
      </c>
      <c r="AD299" s="29">
        <f t="shared" si="252"/>
        <v>0.85015980000000002</v>
      </c>
      <c r="AE299" s="348">
        <f t="shared" si="253"/>
        <v>1.4864009999999999</v>
      </c>
      <c r="AF299" s="68">
        <f t="shared" si="260"/>
        <v>3.7784880000000007E-2</v>
      </c>
      <c r="AG299" s="36">
        <f t="shared" si="261"/>
        <v>0.85015980000000002</v>
      </c>
      <c r="AH299" s="33">
        <f t="shared" si="254"/>
        <v>6.4608732773186128</v>
      </c>
      <c r="AI299" s="33">
        <f t="shared" si="262"/>
        <v>1.5855935563028112E-2</v>
      </c>
      <c r="AJ299" s="36">
        <f t="shared" si="263"/>
        <v>1.4864009999999999</v>
      </c>
      <c r="AK299" s="33">
        <f t="shared" si="255"/>
        <v>1.8053224903119243</v>
      </c>
      <c r="AL299" s="33">
        <f t="shared" si="264"/>
        <v>1.2301025864720483E-3</v>
      </c>
      <c r="AM299" s="60">
        <f t="shared" si="265"/>
        <v>3.7784880000000007E-2</v>
      </c>
      <c r="AN299" s="60">
        <f t="shared" si="256"/>
        <v>4.606877319779195E-2</v>
      </c>
      <c r="AO299" s="60">
        <f t="shared" si="266"/>
        <v>-7.9200324047842136E-4</v>
      </c>
      <c r="AP299" s="34">
        <f t="shared" si="267"/>
        <v>2.6436479999999998</v>
      </c>
      <c r="AQ299" s="34">
        <f t="shared" si="268"/>
        <v>2.8299420349090094</v>
      </c>
      <c r="AR299" s="10">
        <f t="shared" si="257"/>
        <v>1.7178996549797472</v>
      </c>
      <c r="AS299" s="10">
        <f t="shared" si="269"/>
        <v>2.077177453623213</v>
      </c>
      <c r="AT299" s="10">
        <f t="shared" si="270"/>
        <v>0.35927779864346587</v>
      </c>
      <c r="AU299" s="10">
        <f>SUM(AT$271:AT299)*5</f>
        <v>45.246121764562083</v>
      </c>
      <c r="AV299" s="10"/>
      <c r="AW299" s="10"/>
      <c r="AX299" s="10"/>
      <c r="AY299" s="10"/>
      <c r="AZ299" s="10"/>
      <c r="BA299" s="11"/>
    </row>
    <row r="300" spans="1:53" x14ac:dyDescent="0.25">
      <c r="A300" s="4">
        <v>150</v>
      </c>
      <c r="B300" s="18">
        <f t="shared" si="247"/>
        <v>2173</v>
      </c>
      <c r="C300" s="64">
        <f t="shared" si="243"/>
        <v>199.67</v>
      </c>
      <c r="D300" s="64">
        <f t="shared" ref="D300:M300" si="298">D54</f>
        <v>0.26999999999998181</v>
      </c>
      <c r="E300" s="64">
        <f t="shared" si="298"/>
        <v>2.4780000000000002</v>
      </c>
      <c r="F300" s="64">
        <f t="shared" si="298"/>
        <v>1.8648</v>
      </c>
      <c r="G300" s="64">
        <f t="shared" si="298"/>
        <v>0.15539999999999998</v>
      </c>
      <c r="H300" s="64">
        <f t="shared" si="298"/>
        <v>0.14000000000000001</v>
      </c>
      <c r="I300" s="64"/>
      <c r="J300" s="64">
        <f t="shared" si="298"/>
        <v>1.1374020000000002</v>
      </c>
      <c r="K300" s="64">
        <f t="shared" si="298"/>
        <v>1.315734</v>
      </c>
      <c r="L300" s="64">
        <f t="shared" si="298"/>
        <v>5.0551200000000004E-2</v>
      </c>
      <c r="M300" s="64">
        <f t="shared" si="298"/>
        <v>1.1374020000000002</v>
      </c>
      <c r="N300" s="64">
        <f t="shared" si="244"/>
        <v>8.5566374932344686</v>
      </c>
      <c r="O300" s="64">
        <f t="shared" si="249"/>
        <v>3.4173886820418886E-2</v>
      </c>
      <c r="P300" s="64">
        <f t="shared" si="249"/>
        <v>1.315734</v>
      </c>
      <c r="Q300" s="64">
        <f t="shared" si="245"/>
        <v>1.5957425086403418</v>
      </c>
      <c r="R300" s="64">
        <f t="shared" si="250"/>
        <v>1.1775186644200852E-2</v>
      </c>
      <c r="S300" s="64">
        <f t="shared" si="250"/>
        <v>5.0551200000000004E-2</v>
      </c>
      <c r="T300" s="64">
        <f t="shared" si="246"/>
        <v>6.1294640993790978E-2</v>
      </c>
      <c r="U300" s="64">
        <f t="shared" si="251"/>
        <v>5.2056115389386565E-4</v>
      </c>
      <c r="V300" s="64">
        <f t="shared" si="251"/>
        <v>1.9480440000000001</v>
      </c>
      <c r="W300" s="64">
        <f t="shared" si="251"/>
        <v>2.2645136346184955</v>
      </c>
      <c r="X300" s="29">
        <f>'2.11 Prod Gust 2017'!D34</f>
        <v>195.6</v>
      </c>
      <c r="Y300" s="35">
        <f t="shared" si="259"/>
        <v>0.28000000000000114</v>
      </c>
      <c r="Z300" s="29">
        <f>'2.11 Prod Gust 2017'!F34*k</f>
        <v>1.4426999999999999</v>
      </c>
      <c r="AA300" s="29">
        <f>'2.11 Prod Gust 2017'!G34*k</f>
        <v>3.0869999999999997</v>
      </c>
      <c r="AB300" s="29">
        <f>'2.11 Prod Gust 2017'!H34*k</f>
        <v>0.1953</v>
      </c>
      <c r="AC300" s="29">
        <f>SUM('2.11 Prod Gust 2017'!I34:J34)/2</f>
        <v>1.45</v>
      </c>
      <c r="AD300" s="29">
        <f t="shared" si="252"/>
        <v>0.66219929999999994</v>
      </c>
      <c r="AE300" s="348">
        <f t="shared" si="253"/>
        <v>1.5265214999999999</v>
      </c>
      <c r="AF300" s="68">
        <f t="shared" si="260"/>
        <v>2.9431079999999998E-2</v>
      </c>
      <c r="AG300" s="36">
        <f t="shared" si="261"/>
        <v>0.66219929999999994</v>
      </c>
      <c r="AH300" s="33">
        <f t="shared" si="254"/>
        <v>6.2867161709545938</v>
      </c>
      <c r="AI300" s="33">
        <f t="shared" si="262"/>
        <v>-0.17415710636401904</v>
      </c>
      <c r="AJ300" s="36">
        <f t="shared" si="263"/>
        <v>1.5265214999999999</v>
      </c>
      <c r="AK300" s="33">
        <f t="shared" si="255"/>
        <v>1.8456604437820365</v>
      </c>
      <c r="AL300" s="33">
        <f t="shared" si="264"/>
        <v>4.0337953470112264E-2</v>
      </c>
      <c r="AM300" s="60">
        <f t="shared" si="265"/>
        <v>2.9431079999999998E-2</v>
      </c>
      <c r="AN300" s="60">
        <f t="shared" si="256"/>
        <v>3.7574965482275936E-2</v>
      </c>
      <c r="AO300" s="60">
        <f t="shared" si="266"/>
        <v>-8.4938077155160135E-3</v>
      </c>
      <c r="AP300" s="34">
        <f t="shared" si="267"/>
        <v>2.5934999999999997</v>
      </c>
      <c r="AQ300" s="34">
        <f t="shared" si="268"/>
        <v>2.7311870393905782</v>
      </c>
      <c r="AR300" s="10">
        <f t="shared" si="257"/>
        <v>1.6621530078099755</v>
      </c>
      <c r="AS300" s="10">
        <f t="shared" si="269"/>
        <v>2.0046912869126841</v>
      </c>
      <c r="AT300" s="10">
        <f t="shared" si="270"/>
        <v>0.34253827910270851</v>
      </c>
      <c r="AU300" s="10">
        <f>SUM(AT$271:AT300)*5</f>
        <v>46.958813160075621</v>
      </c>
      <c r="AV300" s="10"/>
      <c r="AW300" s="10"/>
      <c r="AX300" s="10"/>
      <c r="AY300" s="10"/>
      <c r="AZ300" s="10"/>
      <c r="BA300" s="11"/>
    </row>
    <row r="301" spans="1:53" x14ac:dyDescent="0.25">
      <c r="L301" s="1"/>
    </row>
    <row r="302" spans="1:53" x14ac:dyDescent="0.25">
      <c r="L302" s="1"/>
    </row>
    <row r="303" spans="1:53" ht="18.75" x14ac:dyDescent="0.3">
      <c r="C303" s="361" t="s">
        <v>19</v>
      </c>
      <c r="D303" s="361"/>
      <c r="E303" s="361"/>
      <c r="F303" s="361"/>
      <c r="G303" s="361"/>
      <c r="H303" s="361"/>
      <c r="I303" s="361"/>
      <c r="J303" s="361"/>
      <c r="K303" s="361"/>
      <c r="L303" s="361"/>
      <c r="M303" s="361"/>
      <c r="N303" s="361"/>
      <c r="O303" s="361"/>
      <c r="P303" s="361"/>
      <c r="Q303" s="361"/>
      <c r="R303" s="361"/>
      <c r="S303" s="361"/>
      <c r="T303" s="361"/>
      <c r="U303" s="361"/>
      <c r="V303" s="361"/>
      <c r="W303" s="361"/>
      <c r="X303" s="362" t="s">
        <v>73</v>
      </c>
      <c r="Y303" s="362"/>
      <c r="Z303" s="362"/>
      <c r="AA303" s="362"/>
      <c r="AB303" s="362"/>
      <c r="AC303" s="362"/>
      <c r="AD303" s="362"/>
      <c r="AE303" s="362"/>
      <c r="AF303" s="362"/>
      <c r="AG303" s="362"/>
      <c r="AH303" s="362"/>
      <c r="AI303" s="362"/>
      <c r="AJ303" s="362"/>
      <c r="AK303" s="362"/>
      <c r="AL303" s="362"/>
      <c r="AM303" s="362"/>
      <c r="AN303" s="362"/>
      <c r="AO303" s="362"/>
      <c r="AP303" s="362"/>
      <c r="AQ303" s="362"/>
      <c r="AR303" s="37"/>
      <c r="AS303" s="37"/>
      <c r="AT303" s="37"/>
      <c r="AU303" s="38"/>
      <c r="AV303" s="38"/>
      <c r="AW303" s="38"/>
      <c r="AX303" s="38"/>
      <c r="AY303" s="38"/>
      <c r="AZ303" s="38"/>
    </row>
    <row r="304" spans="1:53" ht="135" x14ac:dyDescent="0.25">
      <c r="A304" s="13" t="s">
        <v>4</v>
      </c>
      <c r="B304" s="14" t="s">
        <v>0</v>
      </c>
      <c r="C304" s="58" t="s">
        <v>7</v>
      </c>
      <c r="D304" s="5" t="s">
        <v>6</v>
      </c>
      <c r="E304" s="21" t="s">
        <v>41</v>
      </c>
      <c r="F304" s="58" t="s">
        <v>42</v>
      </c>
      <c r="G304" s="58" t="s">
        <v>43</v>
      </c>
      <c r="H304" s="58" t="s">
        <v>408</v>
      </c>
      <c r="I304" s="58"/>
      <c r="J304" s="58" t="s">
        <v>39</v>
      </c>
      <c r="K304" s="58" t="s">
        <v>40</v>
      </c>
      <c r="L304" s="58" t="s">
        <v>44</v>
      </c>
      <c r="M304" s="58" t="s">
        <v>36</v>
      </c>
      <c r="N304" s="15" t="s">
        <v>8</v>
      </c>
      <c r="O304" s="5" t="s">
        <v>11</v>
      </c>
      <c r="P304" s="5" t="s">
        <v>38</v>
      </c>
      <c r="Q304" s="15" t="s">
        <v>33</v>
      </c>
      <c r="R304" s="5" t="s">
        <v>34</v>
      </c>
      <c r="S304" s="58" t="s">
        <v>45</v>
      </c>
      <c r="T304" s="15" t="s">
        <v>46</v>
      </c>
      <c r="U304" s="5" t="s">
        <v>32</v>
      </c>
      <c r="V304" s="5" t="s">
        <v>24</v>
      </c>
      <c r="W304" s="5" t="s">
        <v>1</v>
      </c>
      <c r="X304" s="26" t="s">
        <v>5</v>
      </c>
      <c r="Y304" s="26" t="s">
        <v>6</v>
      </c>
      <c r="Z304" s="27" t="s">
        <v>41</v>
      </c>
      <c r="AA304" s="59" t="s">
        <v>42</v>
      </c>
      <c r="AB304" s="59" t="s">
        <v>43</v>
      </c>
      <c r="AC304" s="59" t="s">
        <v>49</v>
      </c>
      <c r="AD304" s="59" t="s">
        <v>39</v>
      </c>
      <c r="AE304" s="59" t="s">
        <v>40</v>
      </c>
      <c r="AF304" s="59" t="s">
        <v>44</v>
      </c>
      <c r="AG304" s="67" t="s">
        <v>36</v>
      </c>
      <c r="AH304" s="26" t="s">
        <v>8</v>
      </c>
      <c r="AI304" s="28" t="s">
        <v>11</v>
      </c>
      <c r="AJ304" s="28" t="s">
        <v>38</v>
      </c>
      <c r="AK304" s="26" t="s">
        <v>33</v>
      </c>
      <c r="AL304" s="28" t="s">
        <v>34</v>
      </c>
      <c r="AM304" s="28" t="s">
        <v>47</v>
      </c>
      <c r="AN304" s="26" t="s">
        <v>46</v>
      </c>
      <c r="AO304" s="28" t="s">
        <v>32</v>
      </c>
      <c r="AP304" s="28" t="s">
        <v>24</v>
      </c>
      <c r="AQ304" s="26" t="s">
        <v>1</v>
      </c>
      <c r="AR304" s="6" t="str">
        <f>"Climate benefit " &amp;C303 &amp; " ton CO2/ha"</f>
        <v>Climate benefit BAU 95% ton CO2/ha</v>
      </c>
      <c r="AS304" s="6" t="str">
        <f>"Climate benefit "&amp;AU303 &amp; " ton CO2/ha"</f>
        <v>Climate benefit  ton CO2/ha</v>
      </c>
      <c r="AT304" s="6" t="str">
        <f>"Diff "&amp;C303&amp;" and "&amp;AU303 &amp; " ton CO2/ha/year"</f>
        <v>Diff BAU 95% and  ton CO2/ha/year</v>
      </c>
      <c r="AU304" s="16" t="s">
        <v>12</v>
      </c>
      <c r="AV304" s="16"/>
      <c r="AW304" s="16"/>
      <c r="AX304" s="6"/>
    </row>
    <row r="305" spans="1:47" x14ac:dyDescent="0.25">
      <c r="A305" s="4">
        <v>0</v>
      </c>
      <c r="B305" s="4">
        <v>2023</v>
      </c>
      <c r="C305" s="19">
        <f t="shared" ref="C305:C335" si="299">C24</f>
        <v>187.18</v>
      </c>
      <c r="D305" s="19"/>
      <c r="E305" s="19"/>
      <c r="F305" s="19"/>
      <c r="G305" s="19"/>
      <c r="H305" s="19"/>
      <c r="I305" s="19"/>
      <c r="J305" s="19"/>
      <c r="K305" s="19"/>
      <c r="L305" s="19"/>
      <c r="M305" s="19"/>
      <c r="N305" s="69">
        <f t="shared" ref="N305:N335" si="300">N24</f>
        <v>15</v>
      </c>
      <c r="O305" s="19"/>
      <c r="P305" s="19"/>
      <c r="Q305" s="69">
        <f t="shared" ref="Q305:Q335" si="301">Q24</f>
        <v>1.5</v>
      </c>
      <c r="R305" s="19"/>
      <c r="S305" s="19"/>
      <c r="T305" s="69">
        <f t="shared" ref="T305:T335" si="302">T24</f>
        <v>0.05</v>
      </c>
      <c r="U305" s="19"/>
      <c r="V305" s="19"/>
      <c r="W305" s="19"/>
      <c r="X305" s="29">
        <f>'2.10 Prod Gust real. pot.'!D4</f>
        <v>187.33</v>
      </c>
      <c r="Y305" s="77"/>
      <c r="Z305" s="77"/>
      <c r="AA305" s="77"/>
      <c r="AB305" s="77"/>
      <c r="AC305" s="77"/>
      <c r="AD305" s="77"/>
      <c r="AE305" s="77"/>
      <c r="AF305" s="77"/>
      <c r="AG305" s="77"/>
      <c r="AH305" s="80">
        <f>AH24</f>
        <v>15</v>
      </c>
      <c r="AI305" s="77"/>
      <c r="AJ305" s="77"/>
      <c r="AK305" s="80">
        <f>AK24</f>
        <v>1.5</v>
      </c>
      <c r="AL305" s="77"/>
      <c r="AM305" s="77"/>
      <c r="AN305" s="80">
        <f>AN24</f>
        <v>0.05</v>
      </c>
      <c r="AO305" s="77"/>
      <c r="AP305" s="77"/>
      <c r="AQ305" s="77"/>
      <c r="AU305">
        <v>0</v>
      </c>
    </row>
    <row r="306" spans="1:47" x14ac:dyDescent="0.25">
      <c r="A306" s="4">
        <v>5</v>
      </c>
      <c r="B306" s="18">
        <f t="shared" ref="B306:B335" si="303">B305+5</f>
        <v>2028</v>
      </c>
      <c r="C306" s="19">
        <f t="shared" si="299"/>
        <v>187.12</v>
      </c>
      <c r="D306" s="64" t="e">
        <f>#REF!</f>
        <v>#REF!</v>
      </c>
      <c r="E306" s="57">
        <f t="shared" ref="E306:M315" si="304">E25</f>
        <v>2.4842999999999997</v>
      </c>
      <c r="F306" s="57">
        <f t="shared" si="304"/>
        <v>1.6463999999999999</v>
      </c>
      <c r="G306" s="57">
        <f t="shared" si="304"/>
        <v>0.14280000000000001</v>
      </c>
      <c r="H306" s="57">
        <f t="shared" si="304"/>
        <v>0.13500000000000001</v>
      </c>
      <c r="I306" s="57"/>
      <c r="J306" s="57">
        <f t="shared" si="304"/>
        <v>1.1402937</v>
      </c>
      <c r="K306" s="57">
        <f t="shared" si="304"/>
        <v>1.2342854999999999</v>
      </c>
      <c r="L306" s="57">
        <f t="shared" si="304"/>
        <v>5.0679719999999998E-2</v>
      </c>
      <c r="M306" s="57">
        <f t="shared" si="304"/>
        <v>1.1402937</v>
      </c>
      <c r="N306" s="57">
        <f t="shared" si="300"/>
        <v>14.198552149441863</v>
      </c>
      <c r="O306" s="57">
        <f t="shared" ref="O306:P335" si="305">O25</f>
        <v>-0.80144785055813728</v>
      </c>
      <c r="P306" s="57">
        <f t="shared" si="305"/>
        <v>1.2342854999999999</v>
      </c>
      <c r="Q306" s="57">
        <f t="shared" si="301"/>
        <v>1.4994505429449552</v>
      </c>
      <c r="R306" s="57">
        <f t="shared" ref="R306:S335" si="306">R25</f>
        <v>-5.49457055044833E-4</v>
      </c>
      <c r="S306" s="57">
        <f t="shared" si="306"/>
        <v>5.0679719999999998E-2</v>
      </c>
      <c r="T306" s="57">
        <f t="shared" si="302"/>
        <v>5.9518554764831845E-2</v>
      </c>
      <c r="U306" s="57">
        <f t="shared" ref="U306:W335" si="307">U25</f>
        <v>9.5185547648318422E-3</v>
      </c>
      <c r="V306" s="57">
        <f t="shared" si="307"/>
        <v>1.8515699999999995</v>
      </c>
      <c r="W306" s="57">
        <f t="shared" si="307"/>
        <v>0.99909124715164688</v>
      </c>
      <c r="X306" s="29">
        <f>'2.10 Prod Gust real. pot.'!D5</f>
        <v>187</v>
      </c>
      <c r="Y306" s="35">
        <f>X306-X305</f>
        <v>-0.33000000000001251</v>
      </c>
      <c r="Z306" s="29">
        <f>'2.10 Prod Gust real. pot.'!F5*k</f>
        <v>2.4948000000000001</v>
      </c>
      <c r="AA306" s="29">
        <f>'2.10 Prod Gust real. pot.'!G5*k</f>
        <v>1.6295999999999999</v>
      </c>
      <c r="AB306" s="29">
        <f>'2.10 Prod Gust real. pot.'!H5*k</f>
        <v>0.14280000000000001</v>
      </c>
      <c r="AC306" s="29">
        <f>SUM('2.10 Prod Gust real. pot.'!I5:J5)/2</f>
        <v>0.53</v>
      </c>
      <c r="AD306" s="29">
        <f t="shared" ref="AD306:AD335" si="308">p*Z306</f>
        <v>1.1451132000000002</v>
      </c>
      <c r="AE306" s="348">
        <f t="shared" ref="AE306:AE335" si="309">AA306*paperpulp+Z306*(ppaperboard+papertimb)</f>
        <v>1.2304740000000001</v>
      </c>
      <c r="AF306" s="68">
        <f t="shared" ref="AF306:AF335" si="310">Z306*pboard</f>
        <v>5.0893920000000009E-2</v>
      </c>
      <c r="AG306" s="36">
        <f>AD306</f>
        <v>1.1451132000000002</v>
      </c>
      <c r="AH306" s="33">
        <f t="shared" ref="AH306:AH335" si="311">AH305*EXP(-qsawn*5)+AG306</f>
        <v>14.203371649441863</v>
      </c>
      <c r="AI306" s="33">
        <f>AH306-AH305</f>
        <v>-0.7966283505581373</v>
      </c>
      <c r="AJ306" s="36">
        <f>AE306</f>
        <v>1.2304740000000001</v>
      </c>
      <c r="AK306" s="33">
        <f t="shared" ref="AK306:AK335" si="312">AK305*EXP(-qpap*5)+AJ306</f>
        <v>1.4956390429449553</v>
      </c>
      <c r="AL306" s="33">
        <f>AK306-AK305</f>
        <v>-4.3609570550446897E-3</v>
      </c>
      <c r="AM306" s="60">
        <f>AF306</f>
        <v>5.0893920000000009E-2</v>
      </c>
      <c r="AN306" s="60">
        <f t="shared" ref="AN306:AN335" si="313">AN305*EXP(-qpap*5)+AM306</f>
        <v>5.9732754764831857E-2</v>
      </c>
      <c r="AO306" s="60">
        <f>AN306-AN305</f>
        <v>9.7327547648318538E-3</v>
      </c>
      <c r="AP306" s="34">
        <f t="shared" ref="AP306:AP335" si="314">(AA306+Z306+AB306+AC306)*SFtot</f>
        <v>2.0148239999999999</v>
      </c>
      <c r="AQ306" s="34">
        <f>Y306+AP306+AL306+AO306+AI306</f>
        <v>0.89356744715163727</v>
      </c>
      <c r="AR306" s="10">
        <f>W306*3.67/5</f>
        <v>0.73333297540930875</v>
      </c>
      <c r="AS306" s="10">
        <f>AQ306*3.67/5</f>
        <v>0.65587850620930177</v>
      </c>
      <c r="AT306" s="10">
        <f>(AS306-AR306)</f>
        <v>-7.7454469200006981E-2</v>
      </c>
      <c r="AU306" s="10">
        <f>SUM(AT$306:AT306)*5</f>
        <v>-0.38727234600003491</v>
      </c>
    </row>
    <row r="307" spans="1:47" x14ac:dyDescent="0.25">
      <c r="A307" s="4">
        <v>10</v>
      </c>
      <c r="B307" s="18">
        <f t="shared" si="303"/>
        <v>2033</v>
      </c>
      <c r="C307" s="19">
        <f t="shared" si="299"/>
        <v>187.21</v>
      </c>
      <c r="D307" s="64" t="e">
        <f>#REF!</f>
        <v>#REF!</v>
      </c>
      <c r="E307" s="57">
        <f t="shared" si="304"/>
        <v>2.3519999999999999</v>
      </c>
      <c r="F307" s="57">
        <f t="shared" si="304"/>
        <v>1.7094</v>
      </c>
      <c r="G307" s="57">
        <f t="shared" si="304"/>
        <v>0.14280000000000001</v>
      </c>
      <c r="H307" s="57">
        <f t="shared" si="304"/>
        <v>0.16</v>
      </c>
      <c r="I307" s="57"/>
      <c r="J307" s="57">
        <f t="shared" si="304"/>
        <v>1.0795680000000001</v>
      </c>
      <c r="K307" s="57">
        <f t="shared" si="304"/>
        <v>1.2258119999999999</v>
      </c>
      <c r="L307" s="57">
        <f t="shared" si="304"/>
        <v>4.7980800000000004E-2</v>
      </c>
      <c r="M307" s="57">
        <f t="shared" si="304"/>
        <v>1.0795680000000001</v>
      </c>
      <c r="N307" s="57">
        <f t="shared" si="300"/>
        <v>13.440125571686007</v>
      </c>
      <c r="O307" s="57">
        <f t="shared" si="305"/>
        <v>-0.75842657775585565</v>
      </c>
      <c r="P307" s="57">
        <f t="shared" si="305"/>
        <v>1.2258119999999999</v>
      </c>
      <c r="Q307" s="57">
        <f t="shared" si="301"/>
        <v>1.4908799117425571</v>
      </c>
      <c r="R307" s="57">
        <f t="shared" si="306"/>
        <v>-8.5706312023980935E-3</v>
      </c>
      <c r="S307" s="57">
        <f t="shared" si="306"/>
        <v>4.7980800000000004E-2</v>
      </c>
      <c r="T307" s="57">
        <f t="shared" si="302"/>
        <v>5.8502293420158877E-2</v>
      </c>
      <c r="U307" s="57">
        <f t="shared" si="307"/>
        <v>-1.0162613446729682E-3</v>
      </c>
      <c r="V307" s="57">
        <f t="shared" si="307"/>
        <v>1.832964</v>
      </c>
      <c r="W307" s="57">
        <f t="shared" si="307"/>
        <v>1.1549505296970768</v>
      </c>
      <c r="X307" s="29">
        <f>'2.10 Prod Gust real. pot.'!D6</f>
        <v>186.86</v>
      </c>
      <c r="Y307" s="35">
        <f t="shared" ref="Y307:Y335" si="315">X307-X306</f>
        <v>-0.13999999999998636</v>
      </c>
      <c r="Z307" s="29">
        <f>'2.10 Prod Gust real. pot.'!F6*k</f>
        <v>2.3582999999999998</v>
      </c>
      <c r="AA307" s="29">
        <f>'2.10 Prod Gust real. pot.'!G6*k</f>
        <v>1.7262000000000002</v>
      </c>
      <c r="AB307" s="29">
        <f>'2.10 Prod Gust real. pot.'!H6*k</f>
        <v>0.14489999999999997</v>
      </c>
      <c r="AC307" s="29">
        <f>SUM('2.10 Prod Gust real. pot.'!I6:J6)/2</f>
        <v>0.52</v>
      </c>
      <c r="AD307" s="29">
        <f t="shared" si="308"/>
        <v>1.0824597</v>
      </c>
      <c r="AE307" s="348">
        <f t="shared" si="309"/>
        <v>1.2337395</v>
      </c>
      <c r="AF307" s="68">
        <f t="shared" si="310"/>
        <v>4.8109319999999997E-2</v>
      </c>
      <c r="AG307" s="36">
        <f t="shared" ref="AG307:AG335" si="316">AD307</f>
        <v>1.0824597</v>
      </c>
      <c r="AH307" s="33">
        <f t="shared" si="311"/>
        <v>13.447212890125813</v>
      </c>
      <c r="AI307" s="33">
        <f t="shared" ref="AI307:AI335" si="317">AH307-AH306</f>
        <v>-0.75615875931604926</v>
      </c>
      <c r="AJ307" s="36">
        <f t="shared" ref="AJ307:AJ335" si="318">AE307</f>
        <v>1.2337395</v>
      </c>
      <c r="AK307" s="33">
        <f t="shared" si="312"/>
        <v>1.498133627368434</v>
      </c>
      <c r="AL307" s="33">
        <f t="shared" ref="AL307:AL335" si="319">AK307-AK306</f>
        <v>2.4945844234787184E-3</v>
      </c>
      <c r="AM307" s="60">
        <f t="shared" ref="AM307:AM335" si="320">AF307</f>
        <v>4.8109319999999997E-2</v>
      </c>
      <c r="AN307" s="60">
        <f t="shared" si="313"/>
        <v>5.8668678988291416E-2</v>
      </c>
      <c r="AO307" s="60">
        <f t="shared" ref="AO307:AO335" si="321">AN307-AN306</f>
        <v>-1.0640757765404407E-3</v>
      </c>
      <c r="AP307" s="34">
        <f t="shared" si="314"/>
        <v>1.9947479999999997</v>
      </c>
      <c r="AQ307" s="34">
        <f t="shared" ref="AQ307:AQ335" si="322">Y307+AP307+AL307+AO307+AI307</f>
        <v>1.1000197493309023</v>
      </c>
      <c r="AR307" s="10">
        <f t="shared" ref="AR307:AR335" si="323">W307*3.67/5</f>
        <v>0.84773368879765432</v>
      </c>
      <c r="AS307" s="10">
        <f t="shared" ref="AS307:AS335" si="324">AQ307*3.67/5</f>
        <v>0.80741449600888227</v>
      </c>
      <c r="AT307" s="10">
        <f t="shared" ref="AT307:AT335" si="325">(AS307-AR307)</f>
        <v>-4.0319192788772051E-2</v>
      </c>
      <c r="AU307" s="10">
        <f>SUM(AT$306:AT307)*5</f>
        <v>-0.58886830994389516</v>
      </c>
    </row>
    <row r="308" spans="1:47" x14ac:dyDescent="0.25">
      <c r="A308" s="4">
        <v>15</v>
      </c>
      <c r="B308" s="18">
        <f t="shared" si="303"/>
        <v>2038</v>
      </c>
      <c r="C308" s="19">
        <f t="shared" si="299"/>
        <v>187.3</v>
      </c>
      <c r="D308" s="64" t="e">
        <f>#REF!</f>
        <v>#REF!</v>
      </c>
      <c r="E308" s="57">
        <f t="shared" si="304"/>
        <v>2.1923999999999997</v>
      </c>
      <c r="F308" s="57">
        <f t="shared" si="304"/>
        <v>1.6862999999999999</v>
      </c>
      <c r="G308" s="57">
        <f t="shared" si="304"/>
        <v>0.1386</v>
      </c>
      <c r="H308" s="57">
        <f t="shared" si="304"/>
        <v>0.12</v>
      </c>
      <c r="I308" s="57"/>
      <c r="J308" s="57">
        <f t="shared" si="304"/>
        <v>1.0063115999999999</v>
      </c>
      <c r="K308" s="57">
        <f t="shared" si="304"/>
        <v>1.1779319999999998</v>
      </c>
      <c r="L308" s="57">
        <f t="shared" si="304"/>
        <v>4.4724959999999994E-2</v>
      </c>
      <c r="M308" s="57">
        <f t="shared" si="304"/>
        <v>1.0063115999999999</v>
      </c>
      <c r="N308" s="57">
        <f t="shared" si="300"/>
        <v>12.706620487201896</v>
      </c>
      <c r="O308" s="57">
        <f t="shared" si="305"/>
        <v>-0.73350508448411134</v>
      </c>
      <c r="P308" s="57">
        <f t="shared" si="305"/>
        <v>1.1779319999999998</v>
      </c>
      <c r="Q308" s="57">
        <f t="shared" si="301"/>
        <v>1.4414848238819906</v>
      </c>
      <c r="R308" s="57">
        <f t="shared" si="306"/>
        <v>-4.9395087860566456E-2</v>
      </c>
      <c r="S308" s="57">
        <f t="shared" si="306"/>
        <v>4.4724959999999994E-2</v>
      </c>
      <c r="T308" s="57">
        <f t="shared" si="302"/>
        <v>5.5066802098089868E-2</v>
      </c>
      <c r="U308" s="57">
        <f t="shared" si="307"/>
        <v>-3.4354913220690092E-3</v>
      </c>
      <c r="V308" s="57">
        <f t="shared" si="307"/>
        <v>1.7376659999999999</v>
      </c>
      <c r="W308" s="57">
        <f t="shared" si="307"/>
        <v>1.0413303363332564</v>
      </c>
      <c r="X308" s="29">
        <f>'2.10 Prod Gust real. pot.'!D7</f>
        <v>186.79</v>
      </c>
      <c r="Y308" s="35">
        <f t="shared" si="315"/>
        <v>-7.00000000000216E-2</v>
      </c>
      <c r="Z308" s="29">
        <f>'2.10 Prod Gust real. pot.'!F7*k</f>
        <v>2.1671999999999998</v>
      </c>
      <c r="AA308" s="29">
        <f>'2.10 Prod Gust real. pot.'!G7*k</f>
        <v>1.6947000000000001</v>
      </c>
      <c r="AB308" s="29">
        <f>'2.10 Prod Gust real. pot.'!H7*k</f>
        <v>0.1386</v>
      </c>
      <c r="AC308" s="29">
        <f>SUM('2.10 Prod Gust real. pot.'!I7:J7)/2</f>
        <v>0.47499999999999998</v>
      </c>
      <c r="AD308" s="29">
        <f t="shared" si="308"/>
        <v>0.99474479999999998</v>
      </c>
      <c r="AE308" s="348">
        <f t="shared" si="309"/>
        <v>1.1749499999999999</v>
      </c>
      <c r="AF308" s="68">
        <f t="shared" si="310"/>
        <v>4.4210880000000001E-2</v>
      </c>
      <c r="AG308" s="36">
        <f t="shared" si="316"/>
        <v>0.99474479999999998</v>
      </c>
      <c r="AH308" s="33">
        <f t="shared" si="311"/>
        <v>12.701223556261928</v>
      </c>
      <c r="AI308" s="33">
        <f t="shared" si="317"/>
        <v>-0.74598933386388566</v>
      </c>
      <c r="AJ308" s="36">
        <f t="shared" si="318"/>
        <v>1.1749499999999999</v>
      </c>
      <c r="AK308" s="33">
        <f t="shared" si="312"/>
        <v>1.4397851117589551</v>
      </c>
      <c r="AL308" s="33">
        <f t="shared" si="319"/>
        <v>-5.8348515609478957E-2</v>
      </c>
      <c r="AM308" s="60">
        <f t="shared" si="320"/>
        <v>4.4210880000000001E-2</v>
      </c>
      <c r="AN308" s="60">
        <f t="shared" si="313"/>
        <v>5.45821351889694E-2</v>
      </c>
      <c r="AO308" s="60">
        <f t="shared" si="321"/>
        <v>-4.0865437993220163E-3</v>
      </c>
      <c r="AP308" s="34">
        <f t="shared" si="314"/>
        <v>1.8797099999999998</v>
      </c>
      <c r="AQ308" s="34">
        <f t="shared" si="322"/>
        <v>1.0012856067272915</v>
      </c>
      <c r="AR308" s="10">
        <f t="shared" si="323"/>
        <v>0.76433646686861023</v>
      </c>
      <c r="AS308" s="10">
        <f t="shared" si="324"/>
        <v>0.73494363533783191</v>
      </c>
      <c r="AT308" s="10">
        <f t="shared" si="325"/>
        <v>-2.9392831530778318E-2</v>
      </c>
      <c r="AU308" s="10">
        <f>SUM(AT$306:AT308)*5</f>
        <v>-0.73583246759778675</v>
      </c>
    </row>
    <row r="309" spans="1:47" x14ac:dyDescent="0.25">
      <c r="A309" s="4">
        <v>20</v>
      </c>
      <c r="B309" s="18">
        <f t="shared" si="303"/>
        <v>2043</v>
      </c>
      <c r="C309" s="19">
        <f t="shared" si="299"/>
        <v>187.56</v>
      </c>
      <c r="D309" s="64" t="e">
        <f>#REF!</f>
        <v>#REF!</v>
      </c>
      <c r="E309" s="57">
        <f t="shared" si="304"/>
        <v>2.0055000000000001</v>
      </c>
      <c r="F309" s="57">
        <f t="shared" si="304"/>
        <v>1.8837000000000002</v>
      </c>
      <c r="G309" s="57">
        <f t="shared" si="304"/>
        <v>0.14489999999999997</v>
      </c>
      <c r="H309" s="57">
        <f t="shared" si="304"/>
        <v>0.13500000000000001</v>
      </c>
      <c r="I309" s="57"/>
      <c r="J309" s="57">
        <f t="shared" si="304"/>
        <v>0.92052450000000008</v>
      </c>
      <c r="K309" s="57">
        <f t="shared" si="304"/>
        <v>1.2071535</v>
      </c>
      <c r="L309" s="57">
        <f t="shared" si="304"/>
        <v>4.0912200000000003E-2</v>
      </c>
      <c r="M309" s="57">
        <f t="shared" si="304"/>
        <v>0.92052450000000008</v>
      </c>
      <c r="N309" s="57">
        <f t="shared" si="300"/>
        <v>11.982280122723683</v>
      </c>
      <c r="O309" s="57">
        <f t="shared" si="305"/>
        <v>-0.72434036447821271</v>
      </c>
      <c r="P309" s="57">
        <f t="shared" si="305"/>
        <v>1.2071535</v>
      </c>
      <c r="Q309" s="57">
        <f t="shared" si="301"/>
        <v>1.461974423486113</v>
      </c>
      <c r="R309" s="57">
        <f t="shared" si="306"/>
        <v>2.0489599604122333E-2</v>
      </c>
      <c r="S309" s="57">
        <f t="shared" si="306"/>
        <v>4.0912200000000003E-2</v>
      </c>
      <c r="T309" s="57">
        <f t="shared" si="302"/>
        <v>5.064672729545424E-2</v>
      </c>
      <c r="U309" s="57">
        <f t="shared" si="307"/>
        <v>-4.4200748026356276E-3</v>
      </c>
      <c r="V309" s="57">
        <f t="shared" si="307"/>
        <v>1.7510220000000001</v>
      </c>
      <c r="W309" s="57">
        <f t="shared" si="307"/>
        <v>1.3027511603232647</v>
      </c>
      <c r="X309" s="29">
        <f>'2.10 Prod Gust real. pot.'!D8</f>
        <v>186.98</v>
      </c>
      <c r="Y309" s="35">
        <f t="shared" si="315"/>
        <v>0.18999999999999773</v>
      </c>
      <c r="Z309" s="29">
        <f>'2.10 Prod Gust real. pot.'!F8*k</f>
        <v>2.0852999999999997</v>
      </c>
      <c r="AA309" s="29">
        <f>'2.10 Prod Gust real. pot.'!G8*k</f>
        <v>1.8312000000000002</v>
      </c>
      <c r="AB309" s="29">
        <f>'2.10 Prod Gust real. pot.'!H8*k</f>
        <v>0.14280000000000001</v>
      </c>
      <c r="AC309" s="29">
        <f>SUM('2.10 Prod Gust real. pot.'!I8:J8)/2</f>
        <v>0.48</v>
      </c>
      <c r="AD309" s="29">
        <f t="shared" si="308"/>
        <v>0.95715269999999986</v>
      </c>
      <c r="AE309" s="348">
        <f t="shared" si="309"/>
        <v>1.2067545</v>
      </c>
      <c r="AF309" s="68">
        <f t="shared" si="310"/>
        <v>4.2540119999999994E-2</v>
      </c>
      <c r="AG309" s="36">
        <f t="shared" si="316"/>
        <v>0.95715269999999986</v>
      </c>
      <c r="AH309" s="33">
        <f t="shared" si="311"/>
        <v>12.014210021453822</v>
      </c>
      <c r="AI309" s="33">
        <f t="shared" si="317"/>
        <v>-0.68701353480810567</v>
      </c>
      <c r="AJ309" s="36">
        <f t="shared" si="318"/>
        <v>1.2067545</v>
      </c>
      <c r="AK309" s="33">
        <f t="shared" si="312"/>
        <v>1.4612749539940471</v>
      </c>
      <c r="AL309" s="33">
        <f t="shared" si="319"/>
        <v>2.1489842235091983E-2</v>
      </c>
      <c r="AM309" s="60">
        <f t="shared" si="320"/>
        <v>4.2540119999999994E-2</v>
      </c>
      <c r="AN309" s="60">
        <f t="shared" si="313"/>
        <v>5.2188969480940275E-2</v>
      </c>
      <c r="AO309" s="60">
        <f t="shared" si="321"/>
        <v>-2.3931657080291241E-3</v>
      </c>
      <c r="AP309" s="34">
        <f t="shared" si="314"/>
        <v>1.9065060000000003</v>
      </c>
      <c r="AQ309" s="34">
        <f t="shared" si="322"/>
        <v>1.4285891417189553</v>
      </c>
      <c r="AR309" s="10">
        <f t="shared" si="323"/>
        <v>0.95621935167727623</v>
      </c>
      <c r="AS309" s="10">
        <f t="shared" si="324"/>
        <v>1.0485844300217131</v>
      </c>
      <c r="AT309" s="10">
        <f t="shared" si="325"/>
        <v>9.2365078344436857E-2</v>
      </c>
      <c r="AU309" s="10">
        <f>SUM(AT$306:AT309)*5</f>
        <v>-0.27400707587560247</v>
      </c>
    </row>
    <row r="310" spans="1:47" x14ac:dyDescent="0.25">
      <c r="A310" s="4">
        <v>25</v>
      </c>
      <c r="B310" s="18">
        <f t="shared" si="303"/>
        <v>2048</v>
      </c>
      <c r="C310" s="19">
        <f t="shared" si="299"/>
        <v>188.29</v>
      </c>
      <c r="D310" s="64" t="e">
        <f>#REF!</f>
        <v>#REF!</v>
      </c>
      <c r="E310" s="57">
        <f t="shared" si="304"/>
        <v>2.0705999999999998</v>
      </c>
      <c r="F310" s="57">
        <f t="shared" si="304"/>
        <v>1.9047000000000001</v>
      </c>
      <c r="G310" s="57">
        <f t="shared" si="304"/>
        <v>0.14699999999999999</v>
      </c>
      <c r="H310" s="57">
        <f t="shared" si="304"/>
        <v>0.155</v>
      </c>
      <c r="I310" s="57"/>
      <c r="J310" s="57">
        <f t="shared" si="304"/>
        <v>0.95040539999999996</v>
      </c>
      <c r="K310" s="57">
        <f t="shared" si="304"/>
        <v>1.2310829999999999</v>
      </c>
      <c r="L310" s="57">
        <f t="shared" si="304"/>
        <v>4.2240239999999998E-2</v>
      </c>
      <c r="M310" s="57">
        <f t="shared" si="304"/>
        <v>0.95040539999999996</v>
      </c>
      <c r="N310" s="57">
        <f t="shared" si="300"/>
        <v>11.381586110409053</v>
      </c>
      <c r="O310" s="57">
        <f t="shared" si="305"/>
        <v>-0.60069401231463004</v>
      </c>
      <c r="P310" s="57">
        <f t="shared" si="305"/>
        <v>1.2310829999999999</v>
      </c>
      <c r="Q310" s="57">
        <f t="shared" si="301"/>
        <v>1.4895260071920808</v>
      </c>
      <c r="R310" s="57">
        <f t="shared" si="306"/>
        <v>2.7551583705967886E-2</v>
      </c>
      <c r="S310" s="57">
        <f t="shared" si="306"/>
        <v>4.2240239999999998E-2</v>
      </c>
      <c r="T310" s="57">
        <f t="shared" si="302"/>
        <v>5.1193401078880374E-2</v>
      </c>
      <c r="U310" s="57">
        <f t="shared" si="307"/>
        <v>5.4667378342613399E-4</v>
      </c>
      <c r="V310" s="57">
        <f t="shared" si="307"/>
        <v>1.7964660000000001</v>
      </c>
      <c r="W310" s="57">
        <f t="shared" si="307"/>
        <v>1.9538702451747541</v>
      </c>
      <c r="X310" s="29">
        <f>'2.10 Prod Gust real. pot.'!D9</f>
        <v>187.67</v>
      </c>
      <c r="Y310" s="35">
        <f t="shared" si="315"/>
        <v>0.68999999999999773</v>
      </c>
      <c r="Z310" s="29">
        <f>'2.10 Prod Gust real. pot.'!F9*k</f>
        <v>1.9634999999999998</v>
      </c>
      <c r="AA310" s="29">
        <f>'2.10 Prod Gust real. pot.'!G9*k</f>
        <v>2.0139</v>
      </c>
      <c r="AB310" s="29">
        <f>'2.10 Prod Gust real. pot.'!H9*k</f>
        <v>0.1512</v>
      </c>
      <c r="AC310" s="29">
        <f>SUM('2.10 Prod Gust real. pot.'!I9:J9)/2</f>
        <v>0.45999999999999996</v>
      </c>
      <c r="AD310" s="29">
        <f t="shared" si="308"/>
        <v>0.90124649999999995</v>
      </c>
      <c r="AE310" s="348">
        <f t="shared" si="309"/>
        <v>1.2463394999999999</v>
      </c>
      <c r="AF310" s="68">
        <f t="shared" si="310"/>
        <v>4.0055399999999998E-2</v>
      </c>
      <c r="AG310" s="36">
        <f t="shared" si="316"/>
        <v>0.90124649999999995</v>
      </c>
      <c r="AH310" s="33">
        <f t="shared" si="311"/>
        <v>11.360223801734563</v>
      </c>
      <c r="AI310" s="33">
        <f t="shared" si="317"/>
        <v>-0.65398621971925941</v>
      </c>
      <c r="AJ310" s="36">
        <f t="shared" si="318"/>
        <v>1.2463394999999999</v>
      </c>
      <c r="AK310" s="33">
        <f t="shared" si="312"/>
        <v>1.5046588572868127</v>
      </c>
      <c r="AL310" s="33">
        <f t="shared" si="319"/>
        <v>4.3383903292765646E-2</v>
      </c>
      <c r="AM310" s="60">
        <f t="shared" si="320"/>
        <v>4.0055399999999998E-2</v>
      </c>
      <c r="AN310" s="60">
        <f t="shared" si="313"/>
        <v>4.9281193555777661E-2</v>
      </c>
      <c r="AO310" s="60">
        <f t="shared" si="321"/>
        <v>-2.9077759251626145E-3</v>
      </c>
      <c r="AP310" s="34">
        <f t="shared" si="314"/>
        <v>1.9272119999999997</v>
      </c>
      <c r="AQ310" s="34">
        <f t="shared" si="322"/>
        <v>2.0037019076483409</v>
      </c>
      <c r="AR310" s="10">
        <f t="shared" si="323"/>
        <v>1.4341407599582694</v>
      </c>
      <c r="AS310" s="10">
        <f t="shared" si="324"/>
        <v>1.4707172002138822</v>
      </c>
      <c r="AT310" s="10">
        <f t="shared" si="325"/>
        <v>3.6576440255612797E-2</v>
      </c>
      <c r="AU310" s="10">
        <f>SUM(AT$306:AT310)*5</f>
        <v>-9.1124874597538486E-2</v>
      </c>
    </row>
    <row r="311" spans="1:47" x14ac:dyDescent="0.25">
      <c r="A311" s="4">
        <v>30</v>
      </c>
      <c r="B311" s="18">
        <f t="shared" si="303"/>
        <v>2053</v>
      </c>
      <c r="C311" s="19">
        <f t="shared" si="299"/>
        <v>189.11</v>
      </c>
      <c r="D311" s="64" t="e">
        <f>#REF!</f>
        <v>#REF!</v>
      </c>
      <c r="E311" s="57">
        <f t="shared" si="304"/>
        <v>2.1902999999999997</v>
      </c>
      <c r="F311" s="57">
        <f t="shared" si="304"/>
        <v>1.8878999999999999</v>
      </c>
      <c r="G311" s="57">
        <f t="shared" si="304"/>
        <v>0.14909999999999998</v>
      </c>
      <c r="H311" s="57">
        <f t="shared" si="304"/>
        <v>0.105</v>
      </c>
      <c r="I311" s="57"/>
      <c r="J311" s="57">
        <f t="shared" si="304"/>
        <v>1.0053477</v>
      </c>
      <c r="K311" s="57">
        <f t="shared" si="304"/>
        <v>1.2540255</v>
      </c>
      <c r="L311" s="57">
        <f t="shared" si="304"/>
        <v>4.4682119999999999E-2</v>
      </c>
      <c r="M311" s="57">
        <f t="shared" si="304"/>
        <v>1.0053477</v>
      </c>
      <c r="N311" s="57">
        <f t="shared" si="300"/>
        <v>10.913593899619944</v>
      </c>
      <c r="O311" s="57">
        <f t="shared" si="305"/>
        <v>-0.46799221078910946</v>
      </c>
      <c r="P311" s="57">
        <f t="shared" si="305"/>
        <v>1.2540255</v>
      </c>
      <c r="Q311" s="57">
        <f t="shared" si="301"/>
        <v>1.5173389851098107</v>
      </c>
      <c r="R311" s="57">
        <f t="shared" si="306"/>
        <v>2.7812977917729853E-2</v>
      </c>
      <c r="S311" s="57">
        <f t="shared" si="306"/>
        <v>4.4682119999999999E-2</v>
      </c>
      <c r="T311" s="57">
        <f t="shared" si="302"/>
        <v>5.3731920263719757E-2</v>
      </c>
      <c r="U311" s="57">
        <f t="shared" si="307"/>
        <v>2.5385191848393829E-3</v>
      </c>
      <c r="V311" s="57">
        <f t="shared" si="307"/>
        <v>1.819566</v>
      </c>
      <c r="W311" s="57">
        <f t="shared" si="307"/>
        <v>2.2019252863134815</v>
      </c>
      <c r="X311" s="29">
        <f>'2.10 Prod Gust real. pot.'!D10</f>
        <v>188.45</v>
      </c>
      <c r="Y311" s="35">
        <f t="shared" si="315"/>
        <v>0.78000000000000114</v>
      </c>
      <c r="Z311" s="29">
        <f>'2.10 Prod Gust real. pot.'!F10*k</f>
        <v>2.2281</v>
      </c>
      <c r="AA311" s="29">
        <f>'2.10 Prod Gust real. pot.'!G10*k</f>
        <v>1.8584999999999998</v>
      </c>
      <c r="AB311" s="29">
        <f>'2.10 Prod Gust real. pot.'!H10*k</f>
        <v>0.14909999999999998</v>
      </c>
      <c r="AC311" s="29">
        <f>SUM('2.10 Prod Gust real. pot.'!I10:J10)/2</f>
        <v>0.48</v>
      </c>
      <c r="AD311" s="29">
        <f t="shared" si="308"/>
        <v>1.0226979</v>
      </c>
      <c r="AE311" s="348">
        <f t="shared" si="309"/>
        <v>1.2521144999999998</v>
      </c>
      <c r="AF311" s="68">
        <f t="shared" si="310"/>
        <v>4.5453240000000006E-2</v>
      </c>
      <c r="AG311" s="36">
        <f t="shared" si="316"/>
        <v>1.0226979</v>
      </c>
      <c r="AH311" s="33">
        <f t="shared" si="311"/>
        <v>10.912347129770062</v>
      </c>
      <c r="AI311" s="33">
        <f t="shared" si="317"/>
        <v>-0.44787667196450087</v>
      </c>
      <c r="AJ311" s="36">
        <f t="shared" si="318"/>
        <v>1.2521144999999998</v>
      </c>
      <c r="AK311" s="33">
        <f t="shared" si="312"/>
        <v>1.5181031203399766</v>
      </c>
      <c r="AL311" s="33">
        <f t="shared" si="319"/>
        <v>1.344426305316393E-2</v>
      </c>
      <c r="AM311" s="60">
        <f t="shared" si="320"/>
        <v>4.5453240000000006E-2</v>
      </c>
      <c r="AN311" s="60">
        <f t="shared" si="313"/>
        <v>5.4165006537064297E-2</v>
      </c>
      <c r="AO311" s="60">
        <f t="shared" si="321"/>
        <v>4.8838129812866365E-3</v>
      </c>
      <c r="AP311" s="34">
        <f t="shared" si="314"/>
        <v>1.980594</v>
      </c>
      <c r="AQ311" s="34">
        <f t="shared" si="322"/>
        <v>2.3310454040699509</v>
      </c>
      <c r="AR311" s="10">
        <f t="shared" si="323"/>
        <v>1.6162131601540952</v>
      </c>
      <c r="AS311" s="10">
        <f t="shared" si="324"/>
        <v>1.7109873265873439</v>
      </c>
      <c r="AT311" s="10">
        <f t="shared" si="325"/>
        <v>9.4774166433248652E-2</v>
      </c>
      <c r="AU311" s="10">
        <f>SUM(AT$306:AT311)*5</f>
        <v>0.38274595756870478</v>
      </c>
    </row>
    <row r="312" spans="1:47" x14ac:dyDescent="0.25">
      <c r="A312" s="4">
        <v>35</v>
      </c>
      <c r="B312" s="18">
        <f t="shared" si="303"/>
        <v>2058</v>
      </c>
      <c r="C312" s="19">
        <f t="shared" si="299"/>
        <v>189.96</v>
      </c>
      <c r="D312" s="64" t="e">
        <f>#REF!</f>
        <v>#REF!</v>
      </c>
      <c r="E312" s="57">
        <f t="shared" si="304"/>
        <v>2.0748000000000002</v>
      </c>
      <c r="F312" s="57">
        <f t="shared" si="304"/>
        <v>2.0055000000000001</v>
      </c>
      <c r="G312" s="57">
        <f t="shared" si="304"/>
        <v>0.15329999999999999</v>
      </c>
      <c r="H312" s="57">
        <f t="shared" si="304"/>
        <v>0.14499999999999999</v>
      </c>
      <c r="I312" s="57"/>
      <c r="J312" s="57">
        <f t="shared" si="304"/>
        <v>0.9523332000000001</v>
      </c>
      <c r="K312" s="57">
        <f t="shared" si="304"/>
        <v>1.270416</v>
      </c>
      <c r="L312" s="57">
        <f t="shared" si="304"/>
        <v>4.232592000000001E-2</v>
      </c>
      <c r="M312" s="57">
        <f t="shared" si="304"/>
        <v>0.9523332000000001</v>
      </c>
      <c r="N312" s="57">
        <f t="shared" si="300"/>
        <v>10.453168516899286</v>
      </c>
      <c r="O312" s="57">
        <f t="shared" si="305"/>
        <v>-0.46042538272065769</v>
      </c>
      <c r="P312" s="57">
        <f t="shared" si="305"/>
        <v>1.270416</v>
      </c>
      <c r="Q312" s="57">
        <f t="shared" si="301"/>
        <v>1.5386461714324653</v>
      </c>
      <c r="R312" s="57">
        <f t="shared" si="306"/>
        <v>2.1307186322654603E-2</v>
      </c>
      <c r="S312" s="57">
        <f t="shared" si="306"/>
        <v>4.232592000000001E-2</v>
      </c>
      <c r="T312" s="57">
        <f t="shared" si="302"/>
        <v>5.1824471296162786E-2</v>
      </c>
      <c r="U312" s="57">
        <f t="shared" si="307"/>
        <v>-1.9074489675569711E-3</v>
      </c>
      <c r="V312" s="57">
        <f t="shared" si="307"/>
        <v>1.8390119999999999</v>
      </c>
      <c r="W312" s="57">
        <f t="shared" si="307"/>
        <v>2.2479863546344343</v>
      </c>
      <c r="X312" s="29">
        <f>'2.10 Prod Gust real. pot.'!D11</f>
        <v>189.26</v>
      </c>
      <c r="Y312" s="35">
        <f t="shared" si="315"/>
        <v>0.81000000000000227</v>
      </c>
      <c r="Z312" s="29">
        <f>'2.10 Prod Gust real. pot.'!F11*k</f>
        <v>2.1041999999999996</v>
      </c>
      <c r="AA312" s="29">
        <f>'2.10 Prod Gust real. pot.'!G11*k</f>
        <v>2.0390999999999999</v>
      </c>
      <c r="AB312" s="29">
        <f>'2.10 Prod Gust real. pot.'!H11*k</f>
        <v>0.15539999999999998</v>
      </c>
      <c r="AC312" s="29">
        <f>SUM('2.10 Prod Gust real. pot.'!I11:J11)/2</f>
        <v>0.435</v>
      </c>
      <c r="AD312" s="29">
        <f t="shared" si="308"/>
        <v>0.9658277999999999</v>
      </c>
      <c r="AE312" s="348">
        <f t="shared" si="309"/>
        <v>1.290387</v>
      </c>
      <c r="AF312" s="68">
        <f t="shared" si="310"/>
        <v>4.2925679999999994E-2</v>
      </c>
      <c r="AG312" s="36">
        <f t="shared" si="316"/>
        <v>0.9658277999999999</v>
      </c>
      <c r="AH312" s="33">
        <f t="shared" si="311"/>
        <v>10.46557774070417</v>
      </c>
      <c r="AI312" s="33">
        <f t="shared" si="317"/>
        <v>-0.44676938906589214</v>
      </c>
      <c r="AJ312" s="36">
        <f t="shared" si="318"/>
        <v>1.290387</v>
      </c>
      <c r="AK312" s="33">
        <f t="shared" si="312"/>
        <v>1.5587522527332136</v>
      </c>
      <c r="AL312" s="33">
        <f t="shared" si="319"/>
        <v>4.0649132393236975E-2</v>
      </c>
      <c r="AM312" s="60">
        <f t="shared" si="320"/>
        <v>4.2925679999999994E-2</v>
      </c>
      <c r="AN312" s="60">
        <f t="shared" si="313"/>
        <v>5.2500790856342953E-2</v>
      </c>
      <c r="AO312" s="60">
        <f t="shared" si="321"/>
        <v>-1.664215680721344E-3</v>
      </c>
      <c r="AP312" s="34">
        <f t="shared" si="314"/>
        <v>1.9881539999999998</v>
      </c>
      <c r="AQ312" s="34">
        <f t="shared" si="322"/>
        <v>2.3903695276466257</v>
      </c>
      <c r="AR312" s="10">
        <f t="shared" si="323"/>
        <v>1.6500219843016748</v>
      </c>
      <c r="AS312" s="10">
        <f t="shared" si="324"/>
        <v>1.7545312332926233</v>
      </c>
      <c r="AT312" s="10">
        <f t="shared" si="325"/>
        <v>0.10450924899094849</v>
      </c>
      <c r="AU312" s="10">
        <f>SUM(AT$306:AT312)*5</f>
        <v>0.90529220252344722</v>
      </c>
    </row>
    <row r="313" spans="1:47" x14ac:dyDescent="0.25">
      <c r="A313" s="4">
        <v>40</v>
      </c>
      <c r="B313" s="18">
        <f t="shared" si="303"/>
        <v>2063</v>
      </c>
      <c r="C313" s="19">
        <f t="shared" si="299"/>
        <v>190.86</v>
      </c>
      <c r="D313" s="64" t="e">
        <f>#REF!</f>
        <v>#REF!</v>
      </c>
      <c r="E313" s="57">
        <f t="shared" si="304"/>
        <v>2.2008000000000001</v>
      </c>
      <c r="F313" s="57">
        <f t="shared" si="304"/>
        <v>1.9634999999999998</v>
      </c>
      <c r="G313" s="57">
        <f t="shared" si="304"/>
        <v>0.15329999999999999</v>
      </c>
      <c r="H313" s="57">
        <f t="shared" si="304"/>
        <v>0.15</v>
      </c>
      <c r="I313" s="57"/>
      <c r="J313" s="57">
        <f t="shared" si="304"/>
        <v>1.0101672000000002</v>
      </c>
      <c r="K313" s="57">
        <f t="shared" si="304"/>
        <v>1.285326</v>
      </c>
      <c r="L313" s="57">
        <f t="shared" si="304"/>
        <v>4.4896320000000003E-2</v>
      </c>
      <c r="M313" s="57">
        <f t="shared" si="304"/>
        <v>1.0101672000000002</v>
      </c>
      <c r="N313" s="57">
        <f t="shared" si="300"/>
        <v>10.110178940615983</v>
      </c>
      <c r="O313" s="57">
        <f t="shared" si="305"/>
        <v>-0.34298957628330307</v>
      </c>
      <c r="P313" s="57">
        <f t="shared" si="305"/>
        <v>1.285326</v>
      </c>
      <c r="Q313" s="57">
        <f t="shared" si="301"/>
        <v>1.5573227854166538</v>
      </c>
      <c r="R313" s="57">
        <f t="shared" si="306"/>
        <v>1.8676613984188517E-2</v>
      </c>
      <c r="S313" s="57">
        <f t="shared" si="306"/>
        <v>4.4896320000000003E-2</v>
      </c>
      <c r="T313" s="57">
        <f t="shared" si="302"/>
        <v>5.4057678771231077E-2</v>
      </c>
      <c r="U313" s="57">
        <f t="shared" si="307"/>
        <v>2.2332074750682912E-3</v>
      </c>
      <c r="V313" s="57">
        <f t="shared" si="307"/>
        <v>1.8763919999999998</v>
      </c>
      <c r="W313" s="57">
        <f t="shared" si="307"/>
        <v>2.4543122451759594</v>
      </c>
      <c r="X313" s="29">
        <f>'2.10 Prod Gust real. pot.'!D12</f>
        <v>190.14</v>
      </c>
      <c r="Y313" s="35">
        <f t="shared" si="315"/>
        <v>0.87999999999999545</v>
      </c>
      <c r="Z313" s="29">
        <f>'2.10 Prod Gust real. pot.'!F12*k</f>
        <v>2.2574999999999998</v>
      </c>
      <c r="AA313" s="29">
        <f>'2.10 Prod Gust real. pot.'!G12*k</f>
        <v>1.974</v>
      </c>
      <c r="AB313" s="29">
        <f>'2.10 Prod Gust real. pot.'!H12*k</f>
        <v>0.15539999999999998</v>
      </c>
      <c r="AC313" s="29">
        <f>SUM('2.10 Prod Gust real. pot.'!I12:J12)/2</f>
        <v>0.44999999999999996</v>
      </c>
      <c r="AD313" s="29">
        <f t="shared" si="308"/>
        <v>1.0361925000000001</v>
      </c>
      <c r="AE313" s="348">
        <f t="shared" si="309"/>
        <v>1.3032075000000001</v>
      </c>
      <c r="AF313" s="68">
        <f t="shared" si="310"/>
        <v>4.6052999999999997E-2</v>
      </c>
      <c r="AG313" s="36">
        <f t="shared" si="316"/>
        <v>1.0361925000000001</v>
      </c>
      <c r="AH313" s="33">
        <f t="shared" si="311"/>
        <v>10.147007097389393</v>
      </c>
      <c r="AI313" s="33">
        <f t="shared" si="317"/>
        <v>-0.3185706433147768</v>
      </c>
      <c r="AJ313" s="36">
        <f t="shared" si="318"/>
        <v>1.3032075000000001</v>
      </c>
      <c r="AK313" s="33">
        <f t="shared" si="312"/>
        <v>1.5787585720243658</v>
      </c>
      <c r="AL313" s="33">
        <f t="shared" si="319"/>
        <v>2.0006319291152153E-2</v>
      </c>
      <c r="AM313" s="60">
        <f t="shared" si="320"/>
        <v>4.6052999999999997E-2</v>
      </c>
      <c r="AN313" s="60">
        <f t="shared" si="313"/>
        <v>5.5333916308044198E-2</v>
      </c>
      <c r="AO313" s="60">
        <f t="shared" si="321"/>
        <v>2.8331254517012447E-3</v>
      </c>
      <c r="AP313" s="34">
        <f t="shared" si="314"/>
        <v>2.031498</v>
      </c>
      <c r="AQ313" s="34">
        <f t="shared" si="322"/>
        <v>2.6157668014280722</v>
      </c>
      <c r="AR313" s="10">
        <f t="shared" si="323"/>
        <v>1.8014651879591539</v>
      </c>
      <c r="AS313" s="10">
        <f t="shared" si="324"/>
        <v>1.9199728322482048</v>
      </c>
      <c r="AT313" s="10">
        <f t="shared" si="325"/>
        <v>0.11850764428905092</v>
      </c>
      <c r="AU313" s="10">
        <f>SUM(AT$306:AT313)*5</f>
        <v>1.4978304239687019</v>
      </c>
    </row>
    <row r="314" spans="1:47" x14ac:dyDescent="0.25">
      <c r="A314" s="4">
        <v>45</v>
      </c>
      <c r="B314" s="18">
        <f t="shared" si="303"/>
        <v>2068</v>
      </c>
      <c r="C314" s="19">
        <f t="shared" si="299"/>
        <v>191.75</v>
      </c>
      <c r="D314" s="64" t="e">
        <f>#REF!</f>
        <v>#REF!</v>
      </c>
      <c r="E314" s="57">
        <f t="shared" si="304"/>
        <v>2.1630000000000003</v>
      </c>
      <c r="F314" s="57">
        <f t="shared" si="304"/>
        <v>2.0684999999999998</v>
      </c>
      <c r="G314" s="57">
        <f t="shared" si="304"/>
        <v>0.1575</v>
      </c>
      <c r="H314" s="57">
        <f t="shared" si="304"/>
        <v>0.19</v>
      </c>
      <c r="I314" s="57"/>
      <c r="J314" s="57">
        <f t="shared" si="304"/>
        <v>0.99281700000000017</v>
      </c>
      <c r="K314" s="57">
        <f t="shared" si="304"/>
        <v>1.3159649999999998</v>
      </c>
      <c r="L314" s="57">
        <f t="shared" si="304"/>
        <v>4.412520000000001E-2</v>
      </c>
      <c r="M314" s="57">
        <f t="shared" si="304"/>
        <v>0.99281700000000017</v>
      </c>
      <c r="N314" s="57">
        <f t="shared" si="300"/>
        <v>9.7942389717778564</v>
      </c>
      <c r="O314" s="57">
        <f t="shared" si="305"/>
        <v>-0.31593996883812636</v>
      </c>
      <c r="P314" s="57">
        <f t="shared" si="305"/>
        <v>1.3159649999999998</v>
      </c>
      <c r="Q314" s="57">
        <f t="shared" si="301"/>
        <v>1.5912633755161094</v>
      </c>
      <c r="R314" s="57">
        <f t="shared" si="306"/>
        <v>3.3940590099455603E-2</v>
      </c>
      <c r="S314" s="57">
        <f t="shared" si="306"/>
        <v>4.412520000000001E-2</v>
      </c>
      <c r="T314" s="57">
        <f t="shared" si="302"/>
        <v>5.3681337808585403E-2</v>
      </c>
      <c r="U314" s="57">
        <f t="shared" si="307"/>
        <v>-3.7634096264567429E-4</v>
      </c>
      <c r="V314" s="57">
        <f t="shared" si="307"/>
        <v>1.9231800000000001</v>
      </c>
      <c r="W314" s="57">
        <f t="shared" si="307"/>
        <v>2.5308042802986703</v>
      </c>
      <c r="X314" s="29">
        <f>'2.10 Prod Gust real. pot.'!D13</f>
        <v>191.03</v>
      </c>
      <c r="Y314" s="35">
        <f t="shared" si="315"/>
        <v>0.89000000000001478</v>
      </c>
      <c r="Z314" s="29">
        <f>'2.10 Prod Gust real. pot.'!F13*k</f>
        <v>2.2364999999999999</v>
      </c>
      <c r="AA314" s="29">
        <f>'2.10 Prod Gust real. pot.'!G13*k</f>
        <v>2.0642999999999998</v>
      </c>
      <c r="AB314" s="29">
        <f>'2.10 Prod Gust real. pot.'!H13*k</f>
        <v>0.15959999999999999</v>
      </c>
      <c r="AC314" s="29">
        <f>SUM('2.10 Prod Gust real. pot.'!I13:J13)/2</f>
        <v>0.49000000000000005</v>
      </c>
      <c r="AD314" s="29">
        <f t="shared" si="308"/>
        <v>1.0265535000000001</v>
      </c>
      <c r="AE314" s="348">
        <f t="shared" si="309"/>
        <v>1.3323765000000001</v>
      </c>
      <c r="AF314" s="68">
        <f t="shared" si="310"/>
        <v>4.5624600000000001E-2</v>
      </c>
      <c r="AG314" s="36">
        <f t="shared" si="316"/>
        <v>1.0265535000000001</v>
      </c>
      <c r="AH314" s="33">
        <f t="shared" si="311"/>
        <v>9.8600362444021066</v>
      </c>
      <c r="AI314" s="33">
        <f t="shared" si="317"/>
        <v>-0.28697085298728631</v>
      </c>
      <c r="AJ314" s="36">
        <f t="shared" si="318"/>
        <v>1.3323765000000001</v>
      </c>
      <c r="AK314" s="33">
        <f t="shared" si="312"/>
        <v>1.6114642230337051</v>
      </c>
      <c r="AL314" s="33">
        <f t="shared" si="319"/>
        <v>3.2705651009339309E-2</v>
      </c>
      <c r="AM314" s="60">
        <f t="shared" si="320"/>
        <v>4.5624600000000001E-2</v>
      </c>
      <c r="AN314" s="60">
        <f t="shared" si="313"/>
        <v>5.5406346862756736E-2</v>
      </c>
      <c r="AO314" s="60">
        <f t="shared" si="321"/>
        <v>7.243055471253812E-5</v>
      </c>
      <c r="AP314" s="34">
        <f t="shared" si="314"/>
        <v>2.0791680000000001</v>
      </c>
      <c r="AQ314" s="34">
        <f t="shared" si="322"/>
        <v>2.7149752285767805</v>
      </c>
      <c r="AR314" s="10">
        <f t="shared" si="323"/>
        <v>1.857610341739224</v>
      </c>
      <c r="AS314" s="10">
        <f t="shared" si="324"/>
        <v>1.9927918177753567</v>
      </c>
      <c r="AT314" s="10">
        <f t="shared" si="325"/>
        <v>0.13518147603613273</v>
      </c>
      <c r="AU314" s="10">
        <f>SUM(AT$306:AT314)*5</f>
        <v>2.1737378041493653</v>
      </c>
    </row>
    <row r="315" spans="1:47" x14ac:dyDescent="0.25">
      <c r="A315" s="4">
        <v>50</v>
      </c>
      <c r="B315" s="18">
        <f t="shared" si="303"/>
        <v>2073</v>
      </c>
      <c r="C315" s="19">
        <f t="shared" si="299"/>
        <v>192.59</v>
      </c>
      <c r="D315" s="64" t="e">
        <f>#REF!</f>
        <v>#REF!</v>
      </c>
      <c r="E315" s="57">
        <f t="shared" si="304"/>
        <v>2.0726999999999998</v>
      </c>
      <c r="F315" s="57">
        <f t="shared" si="304"/>
        <v>2.2176</v>
      </c>
      <c r="G315" s="57">
        <f t="shared" si="304"/>
        <v>0.1638</v>
      </c>
      <c r="H315" s="57">
        <f t="shared" si="304"/>
        <v>0.155</v>
      </c>
      <c r="I315" s="57"/>
      <c r="J315" s="57">
        <f t="shared" si="304"/>
        <v>0.95136929999999997</v>
      </c>
      <c r="K315" s="57">
        <f t="shared" si="304"/>
        <v>1.3504995</v>
      </c>
      <c r="L315" s="57">
        <f t="shared" si="304"/>
        <v>4.2283080000000001E-2</v>
      </c>
      <c r="M315" s="57">
        <f t="shared" si="304"/>
        <v>0.95136929999999997</v>
      </c>
      <c r="N315" s="57">
        <f t="shared" si="300"/>
        <v>9.4777495539380645</v>
      </c>
      <c r="O315" s="57">
        <f t="shared" si="305"/>
        <v>-0.3164894178397919</v>
      </c>
      <c r="P315" s="57">
        <f t="shared" si="305"/>
        <v>1.3504995</v>
      </c>
      <c r="Q315" s="57">
        <f t="shared" si="301"/>
        <v>1.631797780870309</v>
      </c>
      <c r="R315" s="57">
        <f t="shared" si="306"/>
        <v>4.053440535419961E-2</v>
      </c>
      <c r="S315" s="57">
        <f t="shared" si="306"/>
        <v>4.2283080000000001E-2</v>
      </c>
      <c r="T315" s="57">
        <f t="shared" si="302"/>
        <v>5.177268949690414E-2</v>
      </c>
      <c r="U315" s="57">
        <f t="shared" si="307"/>
        <v>-1.908648311681263E-3</v>
      </c>
      <c r="V315" s="57">
        <f t="shared" si="307"/>
        <v>1.9358220000000002</v>
      </c>
      <c r="W315" s="57">
        <f t="shared" si="307"/>
        <v>2.4979583392027296</v>
      </c>
      <c r="X315" s="29">
        <f>'2.10 Prod Gust real. pot.'!D14</f>
        <v>191.89</v>
      </c>
      <c r="Y315" s="35">
        <f t="shared" si="315"/>
        <v>0.85999999999998522</v>
      </c>
      <c r="Z315" s="29">
        <f>'2.10 Prod Gust real. pot.'!F14*k</f>
        <v>2.0537999999999998</v>
      </c>
      <c r="AA315" s="29">
        <f>'2.10 Prod Gust real. pot.'!G14*k</f>
        <v>2.3037000000000001</v>
      </c>
      <c r="AB315" s="29">
        <f>'2.10 Prod Gust real. pot.'!H14*k</f>
        <v>0.16800000000000001</v>
      </c>
      <c r="AC315" s="29">
        <f>SUM('2.10 Prod Gust real. pot.'!I14:J14)/2</f>
        <v>0.48000000000000004</v>
      </c>
      <c r="AD315" s="29">
        <f t="shared" si="308"/>
        <v>0.94269419999999993</v>
      </c>
      <c r="AE315" s="348">
        <f t="shared" si="309"/>
        <v>1.378587</v>
      </c>
      <c r="AF315" s="68">
        <f t="shared" si="310"/>
        <v>4.1897520000000001E-2</v>
      </c>
      <c r="AG315" s="36">
        <f t="shared" si="316"/>
        <v>0.94269419999999993</v>
      </c>
      <c r="AH315" s="33">
        <f t="shared" si="311"/>
        <v>9.5263543066844534</v>
      </c>
      <c r="AI315" s="33">
        <f t="shared" si="317"/>
        <v>-0.3336819377176532</v>
      </c>
      <c r="AJ315" s="36">
        <f t="shared" si="318"/>
        <v>1.378587</v>
      </c>
      <c r="AK315" s="33">
        <f t="shared" si="312"/>
        <v>1.663456319936661</v>
      </c>
      <c r="AL315" s="33">
        <f t="shared" si="319"/>
        <v>5.199209690295592E-2</v>
      </c>
      <c r="AM315" s="60">
        <f t="shared" si="320"/>
        <v>4.1897520000000001E-2</v>
      </c>
      <c r="AN315" s="60">
        <f t="shared" si="313"/>
        <v>5.1692070896857324E-2</v>
      </c>
      <c r="AO315" s="60">
        <f t="shared" si="321"/>
        <v>-3.7142759658994121E-3</v>
      </c>
      <c r="AP315" s="34">
        <f t="shared" si="314"/>
        <v>2.1023100000000001</v>
      </c>
      <c r="AQ315" s="34">
        <f t="shared" si="322"/>
        <v>2.6769058832193888</v>
      </c>
      <c r="AR315" s="10">
        <f t="shared" si="323"/>
        <v>1.8335014209748035</v>
      </c>
      <c r="AS315" s="10">
        <f t="shared" si="324"/>
        <v>1.9648489182830313</v>
      </c>
      <c r="AT315" s="10">
        <f t="shared" si="325"/>
        <v>0.13134749730822781</v>
      </c>
      <c r="AU315" s="10">
        <f>SUM(AT$306:AT315)*5</f>
        <v>2.8304752906905044</v>
      </c>
    </row>
    <row r="316" spans="1:47" x14ac:dyDescent="0.25">
      <c r="A316" s="4">
        <v>55</v>
      </c>
      <c r="B316" s="18">
        <f t="shared" si="303"/>
        <v>2078</v>
      </c>
      <c r="C316" s="19">
        <f t="shared" si="299"/>
        <v>193.45</v>
      </c>
      <c r="D316" s="64" t="e">
        <f>#REF!</f>
        <v>#REF!</v>
      </c>
      <c r="E316" s="57">
        <f t="shared" ref="E316:M325" si="326">E35</f>
        <v>2.1126</v>
      </c>
      <c r="F316" s="57">
        <f t="shared" si="326"/>
        <v>2.2637999999999998</v>
      </c>
      <c r="G316" s="57">
        <f t="shared" si="326"/>
        <v>0.16800000000000001</v>
      </c>
      <c r="H316" s="57">
        <f t="shared" si="326"/>
        <v>0.16</v>
      </c>
      <c r="I316" s="57"/>
      <c r="J316" s="57">
        <f t="shared" si="326"/>
        <v>0.96968340000000008</v>
      </c>
      <c r="K316" s="57">
        <f t="shared" si="326"/>
        <v>1.377831</v>
      </c>
      <c r="L316" s="57">
        <f t="shared" si="326"/>
        <v>4.3097040000000003E-2</v>
      </c>
      <c r="M316" s="57">
        <f t="shared" si="326"/>
        <v>0.96968340000000008</v>
      </c>
      <c r="N316" s="57">
        <f t="shared" si="300"/>
        <v>9.2205436129603697</v>
      </c>
      <c r="O316" s="57">
        <f t="shared" si="305"/>
        <v>-0.25720594097769478</v>
      </c>
      <c r="P316" s="57">
        <f t="shared" si="305"/>
        <v>1.377831</v>
      </c>
      <c r="Q316" s="57">
        <f t="shared" si="301"/>
        <v>1.6662948190946389</v>
      </c>
      <c r="R316" s="57">
        <f t="shared" si="306"/>
        <v>3.4497038224329923E-2</v>
      </c>
      <c r="S316" s="57">
        <f t="shared" si="306"/>
        <v>4.3097040000000003E-2</v>
      </c>
      <c r="T316" s="57">
        <f t="shared" si="302"/>
        <v>5.2249244955881617E-2</v>
      </c>
      <c r="U316" s="57">
        <f t="shared" si="307"/>
        <v>4.7655545897747759E-4</v>
      </c>
      <c r="V316" s="57">
        <f t="shared" si="307"/>
        <v>1.9758480000000003</v>
      </c>
      <c r="W316" s="57">
        <f t="shared" si="307"/>
        <v>2.6136156527055978</v>
      </c>
      <c r="X316" s="29">
        <f>'2.10 Prod Gust real. pot.'!D15</f>
        <v>192.62</v>
      </c>
      <c r="Y316" s="35">
        <f t="shared" si="315"/>
        <v>0.73000000000001819</v>
      </c>
      <c r="Z316" s="29">
        <f>'2.10 Prod Gust real. pot.'!F15*k</f>
        <v>2.1461999999999999</v>
      </c>
      <c r="AA316" s="29">
        <f>'2.10 Prod Gust real. pot.'!G15*k</f>
        <v>2.2973999999999997</v>
      </c>
      <c r="AB316" s="29">
        <f>'2.10 Prod Gust real. pot.'!H15*k</f>
        <v>0.1701</v>
      </c>
      <c r="AC316" s="29">
        <f>SUM('2.10 Prod Gust real. pot.'!I15:J15)/2</f>
        <v>0.49</v>
      </c>
      <c r="AD316" s="29">
        <f t="shared" si="308"/>
        <v>0.98510580000000003</v>
      </c>
      <c r="AE316" s="348">
        <f t="shared" si="309"/>
        <v>1.3988309999999999</v>
      </c>
      <c r="AF316" s="68">
        <f t="shared" si="310"/>
        <v>4.3782479999999999E-2</v>
      </c>
      <c r="AG316" s="36">
        <f t="shared" si="316"/>
        <v>0.98510580000000003</v>
      </c>
      <c r="AH316" s="33">
        <f t="shared" si="311"/>
        <v>9.2782789078426084</v>
      </c>
      <c r="AI316" s="33">
        <f t="shared" si="317"/>
        <v>-0.24807539884184493</v>
      </c>
      <c r="AJ316" s="36">
        <f t="shared" si="318"/>
        <v>1.3988309999999999</v>
      </c>
      <c r="AK316" s="33">
        <f t="shared" si="312"/>
        <v>1.692891311008708</v>
      </c>
      <c r="AL316" s="33">
        <f t="shared" si="319"/>
        <v>2.9434991072047056E-2</v>
      </c>
      <c r="AM316" s="60">
        <f t="shared" si="320"/>
        <v>4.3782479999999999E-2</v>
      </c>
      <c r="AN316" s="60">
        <f t="shared" si="313"/>
        <v>5.2920433466185898E-2</v>
      </c>
      <c r="AO316" s="60">
        <f t="shared" si="321"/>
        <v>1.2283625693285741E-3</v>
      </c>
      <c r="AP316" s="34">
        <f t="shared" si="314"/>
        <v>2.143554</v>
      </c>
      <c r="AQ316" s="34">
        <f t="shared" si="322"/>
        <v>2.6561419547995486</v>
      </c>
      <c r="AR316" s="10">
        <f t="shared" si="323"/>
        <v>1.9183938890859089</v>
      </c>
      <c r="AS316" s="10">
        <f t="shared" si="324"/>
        <v>1.9496081948228685</v>
      </c>
      <c r="AT316" s="10">
        <f t="shared" si="325"/>
        <v>3.1214305736959602E-2</v>
      </c>
      <c r="AU316" s="10">
        <f>SUM(AT$306:AT316)*5</f>
        <v>2.9865468193753024</v>
      </c>
    </row>
    <row r="317" spans="1:47" x14ac:dyDescent="0.25">
      <c r="A317" s="4">
        <v>60</v>
      </c>
      <c r="B317" s="18">
        <f t="shared" si="303"/>
        <v>2083</v>
      </c>
      <c r="C317" s="19">
        <f t="shared" si="299"/>
        <v>194.16</v>
      </c>
      <c r="D317" s="64" t="e">
        <f>#REF!</f>
        <v>#REF!</v>
      </c>
      <c r="E317" s="57">
        <f t="shared" si="326"/>
        <v>2.0223</v>
      </c>
      <c r="F317" s="57">
        <f t="shared" si="326"/>
        <v>2.3771999999999998</v>
      </c>
      <c r="G317" s="57">
        <f t="shared" si="326"/>
        <v>0.1701</v>
      </c>
      <c r="H317" s="57">
        <f t="shared" si="326"/>
        <v>0.24</v>
      </c>
      <c r="I317" s="57"/>
      <c r="J317" s="57">
        <f t="shared" si="326"/>
        <v>0.9282357</v>
      </c>
      <c r="K317" s="57">
        <f t="shared" si="326"/>
        <v>1.3987995</v>
      </c>
      <c r="L317" s="57">
        <f t="shared" si="326"/>
        <v>4.125492E-2</v>
      </c>
      <c r="M317" s="57">
        <f t="shared" si="326"/>
        <v>0.9282357</v>
      </c>
      <c r="N317" s="57">
        <f t="shared" si="300"/>
        <v>8.9551851361591304</v>
      </c>
      <c r="O317" s="57">
        <f t="shared" si="305"/>
        <v>-0.26535847680123936</v>
      </c>
      <c r="P317" s="57">
        <f t="shared" si="305"/>
        <v>1.3987995</v>
      </c>
      <c r="Q317" s="57">
        <f t="shared" si="301"/>
        <v>1.6933615915094578</v>
      </c>
      <c r="R317" s="57">
        <f t="shared" si="306"/>
        <v>2.7066772414818807E-2</v>
      </c>
      <c r="S317" s="57">
        <f t="shared" si="306"/>
        <v>4.125492E-2</v>
      </c>
      <c r="T317" s="57">
        <f t="shared" si="302"/>
        <v>5.0491368855045224E-2</v>
      </c>
      <c r="U317" s="57">
        <f t="shared" si="307"/>
        <v>-1.7578761008363933E-3</v>
      </c>
      <c r="V317" s="57">
        <f t="shared" si="307"/>
        <v>2.0200319999999996</v>
      </c>
      <c r="W317" s="57">
        <f t="shared" si="307"/>
        <v>2.4899824195127507</v>
      </c>
      <c r="X317" s="29">
        <f>'2.10 Prod Gust real. pot.'!D16</f>
        <v>193.21</v>
      </c>
      <c r="Y317" s="35">
        <f t="shared" si="315"/>
        <v>0.59000000000000341</v>
      </c>
      <c r="Z317" s="29">
        <f>'2.10 Prod Gust real. pot.'!F16*k</f>
        <v>1.9068000000000001</v>
      </c>
      <c r="AA317" s="29">
        <f>'2.10 Prod Gust real. pot.'!G16*k</f>
        <v>2.5326</v>
      </c>
      <c r="AB317" s="29">
        <f>'2.10 Prod Gust real. pot.'!H16*k</f>
        <v>0.17639999999999997</v>
      </c>
      <c r="AC317" s="29">
        <f>SUM('2.10 Prod Gust real. pot.'!I16:J16)/2</f>
        <v>0.54500000000000004</v>
      </c>
      <c r="AD317" s="29">
        <f t="shared" si="308"/>
        <v>0.87522120000000003</v>
      </c>
      <c r="AE317" s="348">
        <f t="shared" si="309"/>
        <v>1.429554</v>
      </c>
      <c r="AF317" s="68">
        <f t="shared" si="310"/>
        <v>3.8898720000000005E-2</v>
      </c>
      <c r="AG317" s="36">
        <f t="shared" si="316"/>
        <v>0.87522120000000003</v>
      </c>
      <c r="AH317" s="33">
        <f t="shared" si="311"/>
        <v>8.9524321296409308</v>
      </c>
      <c r="AI317" s="33">
        <f t="shared" si="317"/>
        <v>-0.32584677820167762</v>
      </c>
      <c r="AJ317" s="36">
        <f t="shared" si="318"/>
        <v>1.429554</v>
      </c>
      <c r="AK317" s="33">
        <f t="shared" si="312"/>
        <v>1.7288177314565105</v>
      </c>
      <c r="AL317" s="33">
        <f t="shared" si="319"/>
        <v>3.5926420447802476E-2</v>
      </c>
      <c r="AM317" s="60">
        <f t="shared" si="320"/>
        <v>3.8898720000000005E-2</v>
      </c>
      <c r="AN317" s="60">
        <f t="shared" si="313"/>
        <v>4.8253819341817897E-2</v>
      </c>
      <c r="AO317" s="60">
        <f t="shared" si="321"/>
        <v>-4.6666141243680015E-3</v>
      </c>
      <c r="AP317" s="34">
        <f t="shared" si="314"/>
        <v>2.1675360000000001</v>
      </c>
      <c r="AQ317" s="34">
        <f t="shared" si="322"/>
        <v>2.4629490281217605</v>
      </c>
      <c r="AR317" s="10">
        <f t="shared" si="323"/>
        <v>1.8276470959223592</v>
      </c>
      <c r="AS317" s="10">
        <f t="shared" si="324"/>
        <v>1.8078045866413721</v>
      </c>
      <c r="AT317" s="10">
        <f t="shared" si="325"/>
        <v>-1.9842509280987075E-2</v>
      </c>
      <c r="AU317" s="10">
        <f>SUM(AT$306:AT317)*5</f>
        <v>2.8873342729703673</v>
      </c>
    </row>
    <row r="318" spans="1:47" x14ac:dyDescent="0.25">
      <c r="A318" s="4">
        <v>65</v>
      </c>
      <c r="B318" s="18">
        <f t="shared" si="303"/>
        <v>2088</v>
      </c>
      <c r="C318" s="19">
        <f t="shared" si="299"/>
        <v>194.58</v>
      </c>
      <c r="D318" s="64" t="e">
        <f>#REF!</f>
        <v>#REF!</v>
      </c>
      <c r="E318" s="57">
        <f t="shared" si="326"/>
        <v>2.1944999999999997</v>
      </c>
      <c r="F318" s="57">
        <f t="shared" si="326"/>
        <v>2.2469999999999999</v>
      </c>
      <c r="G318" s="57">
        <f t="shared" si="326"/>
        <v>0.16800000000000001</v>
      </c>
      <c r="H318" s="57">
        <f t="shared" si="326"/>
        <v>0.27500000000000002</v>
      </c>
      <c r="I318" s="57"/>
      <c r="J318" s="57">
        <f t="shared" si="326"/>
        <v>1.0072755</v>
      </c>
      <c r="K318" s="57">
        <f t="shared" si="326"/>
        <v>1.3915124999999997</v>
      </c>
      <c r="L318" s="57">
        <f t="shared" si="326"/>
        <v>4.4767799999999996E-2</v>
      </c>
      <c r="M318" s="57">
        <f t="shared" si="326"/>
        <v>1.0072755</v>
      </c>
      <c r="N318" s="57">
        <f t="shared" si="300"/>
        <v>8.8032169647044096</v>
      </c>
      <c r="O318" s="57">
        <f t="shared" si="305"/>
        <v>-0.15196817145472075</v>
      </c>
      <c r="P318" s="57">
        <f t="shared" si="305"/>
        <v>1.3915124999999997</v>
      </c>
      <c r="Q318" s="57">
        <f t="shared" si="301"/>
        <v>1.6908593660892952</v>
      </c>
      <c r="R318" s="57">
        <f t="shared" si="306"/>
        <v>-2.5022254201625405E-3</v>
      </c>
      <c r="S318" s="57">
        <f t="shared" si="306"/>
        <v>4.4767799999999996E-2</v>
      </c>
      <c r="T318" s="57">
        <f t="shared" si="302"/>
        <v>5.3693497327198428E-2</v>
      </c>
      <c r="U318" s="57">
        <f t="shared" si="307"/>
        <v>3.202128472153204E-3</v>
      </c>
      <c r="V318" s="57">
        <f t="shared" si="307"/>
        <v>2.0514899999999998</v>
      </c>
      <c r="W318" s="57">
        <f t="shared" si="307"/>
        <v>2.3202217315972855</v>
      </c>
      <c r="X318" s="29">
        <f>'2.10 Prod Gust real. pot.'!D17</f>
        <v>193.75</v>
      </c>
      <c r="Y318" s="35">
        <f t="shared" si="315"/>
        <v>0.53999999999999204</v>
      </c>
      <c r="Z318" s="29">
        <f>'2.10 Prod Gust real. pot.'!F17*k</f>
        <v>1.9109999999999998</v>
      </c>
      <c r="AA318" s="29">
        <f>'2.10 Prod Gust real. pot.'!G17*k</f>
        <v>2.5493999999999999</v>
      </c>
      <c r="AB318" s="29">
        <f>'2.10 Prod Gust real. pot.'!H17*k</f>
        <v>0.17849999999999999</v>
      </c>
      <c r="AC318" s="29">
        <f>SUM('2.10 Prod Gust real. pot.'!I17:J17)/2</f>
        <v>0.57000000000000006</v>
      </c>
      <c r="AD318" s="29">
        <f t="shared" si="308"/>
        <v>0.87714899999999996</v>
      </c>
      <c r="AE318" s="348">
        <f t="shared" si="309"/>
        <v>1.4369669999999999</v>
      </c>
      <c r="AF318" s="68">
        <f t="shared" si="310"/>
        <v>3.8984400000000002E-2</v>
      </c>
      <c r="AG318" s="36">
        <f t="shared" si="316"/>
        <v>0.87714899999999996</v>
      </c>
      <c r="AH318" s="33">
        <f t="shared" si="311"/>
        <v>8.6706938333292314</v>
      </c>
      <c r="AI318" s="33">
        <f t="shared" si="317"/>
        <v>-0.28173829631169944</v>
      </c>
      <c r="AJ318" s="36">
        <f t="shared" si="318"/>
        <v>1.4369669999999999</v>
      </c>
      <c r="AK318" s="33">
        <f t="shared" si="312"/>
        <v>1.7425816853371106</v>
      </c>
      <c r="AL318" s="33">
        <f t="shared" si="319"/>
        <v>1.3763953880600033E-2</v>
      </c>
      <c r="AM318" s="60">
        <f t="shared" si="320"/>
        <v>3.8984400000000002E-2</v>
      </c>
      <c r="AN318" s="60">
        <f t="shared" si="313"/>
        <v>4.7514550718687508E-2</v>
      </c>
      <c r="AO318" s="60">
        <f t="shared" si="321"/>
        <v>-7.3926862313038882E-4</v>
      </c>
      <c r="AP318" s="34">
        <f t="shared" si="314"/>
        <v>2.187738</v>
      </c>
      <c r="AQ318" s="34">
        <f t="shared" si="322"/>
        <v>2.4590243889457621</v>
      </c>
      <c r="AR318" s="10">
        <f t="shared" si="323"/>
        <v>1.7030427509924073</v>
      </c>
      <c r="AS318" s="10">
        <f t="shared" si="324"/>
        <v>1.8049239014861893</v>
      </c>
      <c r="AT318" s="10">
        <f t="shared" si="325"/>
        <v>0.10188115049378199</v>
      </c>
      <c r="AU318" s="10">
        <f>SUM(AT$306:AT318)*5</f>
        <v>3.3967400254392772</v>
      </c>
    </row>
    <row r="319" spans="1:47" x14ac:dyDescent="0.25">
      <c r="A319" s="4">
        <v>70</v>
      </c>
      <c r="B319" s="18">
        <f t="shared" si="303"/>
        <v>2093</v>
      </c>
      <c r="C319" s="19">
        <f t="shared" si="299"/>
        <v>194.91</v>
      </c>
      <c r="D319" s="64" t="e">
        <f>#REF!</f>
        <v>#REF!</v>
      </c>
      <c r="E319" s="57">
        <f t="shared" si="326"/>
        <v>2.3561999999999999</v>
      </c>
      <c r="F319" s="57">
        <f t="shared" si="326"/>
        <v>2.0453999999999999</v>
      </c>
      <c r="G319" s="57">
        <f t="shared" si="326"/>
        <v>0.16170000000000001</v>
      </c>
      <c r="H319" s="57">
        <f t="shared" si="326"/>
        <v>0.28499999999999998</v>
      </c>
      <c r="I319" s="57"/>
      <c r="J319" s="57">
        <f t="shared" si="326"/>
        <v>1.0814957999999999</v>
      </c>
      <c r="K319" s="57">
        <f t="shared" si="326"/>
        <v>1.3545209999999999</v>
      </c>
      <c r="L319" s="57">
        <f t="shared" si="326"/>
        <v>4.8066480000000002E-2</v>
      </c>
      <c r="M319" s="57">
        <f t="shared" si="326"/>
        <v>1.0814957999999999</v>
      </c>
      <c r="N319" s="57">
        <f t="shared" si="300"/>
        <v>8.7451412874414203</v>
      </c>
      <c r="O319" s="57">
        <f t="shared" si="305"/>
        <v>-5.8075677262989345E-2</v>
      </c>
      <c r="P319" s="57">
        <f t="shared" si="305"/>
        <v>1.3545209999999999</v>
      </c>
      <c r="Q319" s="57">
        <f t="shared" si="301"/>
        <v>1.6534255309486319</v>
      </c>
      <c r="R319" s="57">
        <f t="shared" si="306"/>
        <v>-3.7433835140663341E-2</v>
      </c>
      <c r="S319" s="57">
        <f t="shared" si="306"/>
        <v>4.8066480000000002E-2</v>
      </c>
      <c r="T319" s="57">
        <f t="shared" si="302"/>
        <v>5.7558239016420945E-2</v>
      </c>
      <c r="U319" s="57">
        <f t="shared" si="307"/>
        <v>3.8647416892225173E-3</v>
      </c>
      <c r="V319" s="57">
        <f t="shared" si="307"/>
        <v>2.036286</v>
      </c>
      <c r="W319" s="57">
        <f t="shared" si="307"/>
        <v>2.274641229285554</v>
      </c>
      <c r="X319" s="29">
        <f>'2.10 Prod Gust real. pot.'!D18</f>
        <v>194.07</v>
      </c>
      <c r="Y319" s="35">
        <f t="shared" si="315"/>
        <v>0.31999999999999318</v>
      </c>
      <c r="Z319" s="29">
        <f>'2.10 Prod Gust real. pot.'!F18*k</f>
        <v>2.2050000000000001</v>
      </c>
      <c r="AA319" s="29">
        <f>'2.10 Prod Gust real. pot.'!G18*k</f>
        <v>2.2343999999999999</v>
      </c>
      <c r="AB319" s="29">
        <f>'2.10 Prod Gust real. pot.'!H18*k</f>
        <v>0.16800000000000001</v>
      </c>
      <c r="AC319" s="29">
        <f>SUM('2.10 Prod Gust real. pot.'!I18:J18)/2</f>
        <v>0.54</v>
      </c>
      <c r="AD319" s="29">
        <f t="shared" si="308"/>
        <v>1.012095</v>
      </c>
      <c r="AE319" s="348">
        <f t="shared" si="309"/>
        <v>1.389297</v>
      </c>
      <c r="AF319" s="68">
        <f t="shared" si="310"/>
        <v>4.4982000000000008E-2</v>
      </c>
      <c r="AG319" s="36">
        <f t="shared" si="316"/>
        <v>1.012095</v>
      </c>
      <c r="AH319" s="33">
        <f t="shared" si="311"/>
        <v>8.5603724007729927</v>
      </c>
      <c r="AI319" s="33">
        <f t="shared" si="317"/>
        <v>-0.11032143255623872</v>
      </c>
      <c r="AJ319" s="36">
        <f t="shared" si="318"/>
        <v>1.389297</v>
      </c>
      <c r="AK319" s="33">
        <f t="shared" si="312"/>
        <v>1.6973448316183384</v>
      </c>
      <c r="AL319" s="33">
        <f t="shared" si="319"/>
        <v>-4.5236853718772174E-2</v>
      </c>
      <c r="AM319" s="60">
        <f t="shared" si="320"/>
        <v>4.4982000000000008E-2</v>
      </c>
      <c r="AN319" s="60">
        <f t="shared" si="313"/>
        <v>5.3381465254554027E-2</v>
      </c>
      <c r="AO319" s="60">
        <f t="shared" si="321"/>
        <v>5.8669145358665187E-3</v>
      </c>
      <c r="AP319" s="34">
        <f t="shared" si="314"/>
        <v>2.1619079999999999</v>
      </c>
      <c r="AQ319" s="34">
        <f t="shared" si="322"/>
        <v>2.3322166282608485</v>
      </c>
      <c r="AR319" s="10">
        <f t="shared" si="323"/>
        <v>1.6695866622955964</v>
      </c>
      <c r="AS319" s="10">
        <f t="shared" si="324"/>
        <v>1.7118470051434627</v>
      </c>
      <c r="AT319" s="10">
        <f t="shared" si="325"/>
        <v>4.2260342847866283E-2</v>
      </c>
      <c r="AU319" s="10">
        <f>SUM(AT$306:AT319)*5</f>
        <v>3.6080417396786086</v>
      </c>
    </row>
    <row r="320" spans="1:47" x14ac:dyDescent="0.25">
      <c r="A320" s="4">
        <v>75</v>
      </c>
      <c r="B320" s="18">
        <f t="shared" si="303"/>
        <v>2098</v>
      </c>
      <c r="C320" s="19">
        <f t="shared" si="299"/>
        <v>195.12</v>
      </c>
      <c r="D320" s="64" t="e">
        <f>#REF!</f>
        <v>#REF!</v>
      </c>
      <c r="E320" s="57">
        <f t="shared" si="326"/>
        <v>2.3456999999999999</v>
      </c>
      <c r="F320" s="57">
        <f t="shared" si="326"/>
        <v>1.9572000000000001</v>
      </c>
      <c r="G320" s="57">
        <f t="shared" si="326"/>
        <v>0.15539999999999998</v>
      </c>
      <c r="H320" s="57">
        <f t="shared" si="326"/>
        <v>0.23499999999999999</v>
      </c>
      <c r="I320" s="57"/>
      <c r="J320" s="57">
        <f t="shared" si="326"/>
        <v>1.0766762999999999</v>
      </c>
      <c r="K320" s="57">
        <f t="shared" si="326"/>
        <v>1.3184325000000001</v>
      </c>
      <c r="L320" s="57">
        <f t="shared" si="326"/>
        <v>4.7852280000000004E-2</v>
      </c>
      <c r="M320" s="57">
        <f t="shared" si="326"/>
        <v>1.0766762999999999</v>
      </c>
      <c r="N320" s="57">
        <f t="shared" si="300"/>
        <v>8.6897639738863202</v>
      </c>
      <c r="O320" s="57">
        <f t="shared" si="305"/>
        <v>-5.5377313555100116E-2</v>
      </c>
      <c r="P320" s="57">
        <f t="shared" si="305"/>
        <v>1.3184325000000001</v>
      </c>
      <c r="Q320" s="57">
        <f t="shared" si="301"/>
        <v>1.6107196012801865</v>
      </c>
      <c r="R320" s="57">
        <f t="shared" si="306"/>
        <v>-4.270592966844533E-2</v>
      </c>
      <c r="S320" s="57">
        <f t="shared" si="306"/>
        <v>4.7852280000000004E-2</v>
      </c>
      <c r="T320" s="57">
        <f t="shared" si="302"/>
        <v>5.8027235280416846E-2</v>
      </c>
      <c r="U320" s="57">
        <f t="shared" si="307"/>
        <v>4.6899626399590083E-4</v>
      </c>
      <c r="V320" s="57">
        <f t="shared" si="307"/>
        <v>1.9711860000000003</v>
      </c>
      <c r="W320" s="57">
        <f t="shared" si="307"/>
        <v>2.0835717530404589</v>
      </c>
      <c r="X320" s="29">
        <f>'2.10 Prod Gust real. pot.'!D19</f>
        <v>194.36</v>
      </c>
      <c r="Y320" s="35">
        <f t="shared" si="315"/>
        <v>0.29000000000002046</v>
      </c>
      <c r="Z320" s="29">
        <f>'2.10 Prod Gust real. pot.'!F19*k</f>
        <v>2.2805999999999997</v>
      </c>
      <c r="AA320" s="29">
        <f>'2.10 Prod Gust real. pot.'!G19*k</f>
        <v>2.1041999999999996</v>
      </c>
      <c r="AB320" s="29">
        <f>'2.10 Prod Gust real. pot.'!H19*k</f>
        <v>0.16170000000000001</v>
      </c>
      <c r="AC320" s="29">
        <f>SUM('2.10 Prod Gust real. pot.'!I19:J19)/2</f>
        <v>0.49</v>
      </c>
      <c r="AD320" s="29">
        <f t="shared" si="308"/>
        <v>1.0467953999999999</v>
      </c>
      <c r="AE320" s="348">
        <f t="shared" si="309"/>
        <v>1.3583429999999996</v>
      </c>
      <c r="AF320" s="68">
        <f t="shared" si="310"/>
        <v>4.6524240000000001E-2</v>
      </c>
      <c r="AG320" s="36">
        <f t="shared" si="316"/>
        <v>1.0467953999999999</v>
      </c>
      <c r="AH320" s="33">
        <f t="shared" si="311"/>
        <v>8.4990324155175241</v>
      </c>
      <c r="AI320" s="33">
        <f t="shared" si="317"/>
        <v>-6.1339985255468576E-2</v>
      </c>
      <c r="AJ320" s="36">
        <f t="shared" si="318"/>
        <v>1.3583429999999996</v>
      </c>
      <c r="AK320" s="33">
        <f t="shared" si="312"/>
        <v>1.658394010112316</v>
      </c>
      <c r="AL320" s="33">
        <f t="shared" si="319"/>
        <v>-3.8950821506022359E-2</v>
      </c>
      <c r="AM320" s="60">
        <f t="shared" si="320"/>
        <v>4.6524240000000001E-2</v>
      </c>
      <c r="AN320" s="60">
        <f t="shared" si="313"/>
        <v>5.5960839017792308E-2</v>
      </c>
      <c r="AO320" s="60">
        <f t="shared" si="321"/>
        <v>2.579373763238281E-3</v>
      </c>
      <c r="AP320" s="34">
        <f t="shared" si="314"/>
        <v>2.1153299999999997</v>
      </c>
      <c r="AQ320" s="34">
        <f t="shared" si="322"/>
        <v>2.3076185670017675</v>
      </c>
      <c r="AR320" s="10">
        <f t="shared" si="323"/>
        <v>1.5293416667316968</v>
      </c>
      <c r="AS320" s="10">
        <f t="shared" si="324"/>
        <v>1.6937920281792973</v>
      </c>
      <c r="AT320" s="10">
        <f t="shared" si="325"/>
        <v>0.1644503614476005</v>
      </c>
      <c r="AU320" s="10">
        <f>SUM(AT$306:AT320)*5</f>
        <v>4.4302935469166114</v>
      </c>
    </row>
    <row r="321" spans="1:47" x14ac:dyDescent="0.25">
      <c r="A321" s="4">
        <v>80</v>
      </c>
      <c r="B321" s="18">
        <f t="shared" si="303"/>
        <v>2103</v>
      </c>
      <c r="C321" s="19">
        <f t="shared" si="299"/>
        <v>195.4</v>
      </c>
      <c r="D321" s="64" t="e">
        <f>#REF!</f>
        <v>#REF!</v>
      </c>
      <c r="E321" s="57">
        <f t="shared" si="326"/>
        <v>2.2427999999999999</v>
      </c>
      <c r="F321" s="57">
        <f t="shared" si="326"/>
        <v>1.9866000000000001</v>
      </c>
      <c r="G321" s="57">
        <f t="shared" si="326"/>
        <v>0.15539999999999998</v>
      </c>
      <c r="H321" s="57">
        <f t="shared" si="326"/>
        <v>0.215</v>
      </c>
      <c r="I321" s="57"/>
      <c r="J321" s="57">
        <f t="shared" si="326"/>
        <v>1.0294452000000001</v>
      </c>
      <c r="K321" s="57">
        <f t="shared" si="326"/>
        <v>1.3043939999999998</v>
      </c>
      <c r="L321" s="57">
        <f t="shared" si="326"/>
        <v>4.5753120000000001E-2</v>
      </c>
      <c r="M321" s="57">
        <f t="shared" si="326"/>
        <v>1.0294452000000001</v>
      </c>
      <c r="N321" s="57">
        <f t="shared" si="300"/>
        <v>8.5943241223771025</v>
      </c>
      <c r="O321" s="57">
        <f t="shared" si="305"/>
        <v>-9.5439851509217632E-2</v>
      </c>
      <c r="P321" s="57">
        <f t="shared" si="305"/>
        <v>1.3043939999999998</v>
      </c>
      <c r="Q321" s="57">
        <f t="shared" si="301"/>
        <v>1.5891316881638278</v>
      </c>
      <c r="R321" s="57">
        <f t="shared" si="306"/>
        <v>-2.158791311635877E-2</v>
      </c>
      <c r="S321" s="57">
        <f t="shared" si="306"/>
        <v>4.5753120000000001E-2</v>
      </c>
      <c r="T321" s="57">
        <f t="shared" si="302"/>
        <v>5.601098289007251E-2</v>
      </c>
      <c r="U321" s="57">
        <f t="shared" si="307"/>
        <v>-2.0162523903443363E-3</v>
      </c>
      <c r="V321" s="57">
        <f t="shared" si="307"/>
        <v>1.931916</v>
      </c>
      <c r="W321" s="57">
        <f t="shared" si="307"/>
        <v>2.0928719829840805</v>
      </c>
      <c r="X321" s="29">
        <f>'2.10 Prod Gust real. pot.'!D20</f>
        <v>194.67</v>
      </c>
      <c r="Y321" s="35">
        <f t="shared" si="315"/>
        <v>0.30999999999997385</v>
      </c>
      <c r="Z321" s="29">
        <f>'2.10 Prod Gust real. pot.'!F20*k</f>
        <v>2.0348999999999999</v>
      </c>
      <c r="AA321" s="29">
        <f>'2.10 Prod Gust real. pot.'!G20*k</f>
        <v>2.2763999999999998</v>
      </c>
      <c r="AB321" s="29">
        <f>'2.10 Prod Gust real. pot.'!H20*k</f>
        <v>0.16589999999999999</v>
      </c>
      <c r="AC321" s="29">
        <f>SUM('2.10 Prod Gust real. pot.'!I20:J20)/2</f>
        <v>0.48500000000000004</v>
      </c>
      <c r="AD321" s="29">
        <f t="shared" si="308"/>
        <v>0.93401909999999999</v>
      </c>
      <c r="AE321" s="348">
        <f t="shared" si="309"/>
        <v>1.3635824999999999</v>
      </c>
      <c r="AF321" s="68">
        <f t="shared" si="310"/>
        <v>4.1511960000000001E-2</v>
      </c>
      <c r="AG321" s="36">
        <f t="shared" si="316"/>
        <v>0.93401909999999999</v>
      </c>
      <c r="AH321" s="33">
        <f t="shared" si="311"/>
        <v>8.3328565568007988</v>
      </c>
      <c r="AI321" s="33">
        <f t="shared" si="317"/>
        <v>-0.16617585871672524</v>
      </c>
      <c r="AJ321" s="36">
        <f t="shared" si="318"/>
        <v>1.3635824999999999</v>
      </c>
      <c r="AK321" s="33">
        <f t="shared" si="312"/>
        <v>1.6567479126073925</v>
      </c>
      <c r="AL321" s="33">
        <f t="shared" si="319"/>
        <v>-1.6460975049235049E-3</v>
      </c>
      <c r="AM321" s="60">
        <f t="shared" si="320"/>
        <v>4.1511960000000001E-2</v>
      </c>
      <c r="AN321" s="60">
        <f t="shared" si="313"/>
        <v>5.1404532187592417E-2</v>
      </c>
      <c r="AO321" s="60">
        <f t="shared" si="321"/>
        <v>-4.556306830199891E-3</v>
      </c>
      <c r="AP321" s="34">
        <f t="shared" si="314"/>
        <v>2.0841239999999996</v>
      </c>
      <c r="AQ321" s="34">
        <f t="shared" si="322"/>
        <v>2.2217457369481246</v>
      </c>
      <c r="AR321" s="10">
        <f t="shared" si="323"/>
        <v>1.5361680355103151</v>
      </c>
      <c r="AS321" s="10">
        <f t="shared" si="324"/>
        <v>1.6307613709199233</v>
      </c>
      <c r="AT321" s="10">
        <f t="shared" si="325"/>
        <v>9.4593335409608237E-2</v>
      </c>
      <c r="AU321" s="10">
        <f>SUM(AT$306:AT321)*5</f>
        <v>4.9032602239646526</v>
      </c>
    </row>
    <row r="322" spans="1:47" x14ac:dyDescent="0.25">
      <c r="A322" s="4">
        <v>85</v>
      </c>
      <c r="B322" s="18">
        <f t="shared" si="303"/>
        <v>2108</v>
      </c>
      <c r="C322" s="19">
        <f t="shared" si="299"/>
        <v>195.85</v>
      </c>
      <c r="D322" s="64" t="e">
        <f>#REF!</f>
        <v>#REF!</v>
      </c>
      <c r="E322" s="57">
        <f t="shared" si="326"/>
        <v>2.3058000000000001</v>
      </c>
      <c r="F322" s="57">
        <f t="shared" si="326"/>
        <v>1.9887000000000001</v>
      </c>
      <c r="G322" s="57">
        <f t="shared" si="326"/>
        <v>0.1575</v>
      </c>
      <c r="H322" s="57">
        <f t="shared" si="326"/>
        <v>0.25</v>
      </c>
      <c r="I322" s="57"/>
      <c r="J322" s="57">
        <f t="shared" si="326"/>
        <v>1.0583622000000001</v>
      </c>
      <c r="K322" s="57">
        <f t="shared" si="326"/>
        <v>1.320627</v>
      </c>
      <c r="L322" s="57">
        <f t="shared" si="326"/>
        <v>4.7038320000000002E-2</v>
      </c>
      <c r="M322" s="57">
        <f t="shared" si="326"/>
        <v>1.0583622000000001</v>
      </c>
      <c r="N322" s="57">
        <f t="shared" si="300"/>
        <v>8.5401559058848537</v>
      </c>
      <c r="O322" s="57">
        <f t="shared" si="305"/>
        <v>-5.4168216492248789E-2</v>
      </c>
      <c r="P322" s="57">
        <f t="shared" si="305"/>
        <v>1.320627</v>
      </c>
      <c r="Q322" s="57">
        <f t="shared" si="301"/>
        <v>1.6015484482247673</v>
      </c>
      <c r="R322" s="57">
        <f t="shared" si="306"/>
        <v>1.2416760060939502E-2</v>
      </c>
      <c r="S322" s="57">
        <f t="shared" si="306"/>
        <v>4.7038320000000002E-2</v>
      </c>
      <c r="T322" s="57">
        <f t="shared" si="302"/>
        <v>5.6939756455623491E-2</v>
      </c>
      <c r="U322" s="57">
        <f t="shared" si="307"/>
        <v>9.2877356555098184E-4</v>
      </c>
      <c r="V322" s="57">
        <f t="shared" si="307"/>
        <v>1.9748399999999999</v>
      </c>
      <c r="W322" s="57">
        <f t="shared" si="307"/>
        <v>2.38401731713423</v>
      </c>
      <c r="X322" s="29">
        <f>'2.10 Prod Gust real. pot.'!D21</f>
        <v>195.13</v>
      </c>
      <c r="Y322" s="35">
        <f t="shared" si="315"/>
        <v>0.46000000000000796</v>
      </c>
      <c r="Z322" s="29">
        <f>'2.10 Prod Gust real. pot.'!F21*k</f>
        <v>2.1902999999999997</v>
      </c>
      <c r="AA322" s="29">
        <f>'2.10 Prod Gust real. pot.'!G21*k</f>
        <v>2.1692999999999998</v>
      </c>
      <c r="AB322" s="29">
        <f>'2.10 Prod Gust real. pot.'!H21*k</f>
        <v>0.1638</v>
      </c>
      <c r="AC322" s="29">
        <f>SUM('2.10 Prod Gust real. pot.'!I21:J21)/2</f>
        <v>0.53500000000000003</v>
      </c>
      <c r="AD322" s="29">
        <f t="shared" si="308"/>
        <v>1.0053477</v>
      </c>
      <c r="AE322" s="348">
        <f t="shared" si="309"/>
        <v>1.3609574999999998</v>
      </c>
      <c r="AF322" s="68">
        <f t="shared" si="310"/>
        <v>4.4682119999999999E-2</v>
      </c>
      <c r="AG322" s="36">
        <f t="shared" si="316"/>
        <v>1.0053477</v>
      </c>
      <c r="AH322" s="33">
        <f t="shared" si="311"/>
        <v>8.2595206693887366</v>
      </c>
      <c r="AI322" s="33">
        <f t="shared" si="317"/>
        <v>-7.3335887412062206E-2</v>
      </c>
      <c r="AJ322" s="36">
        <f t="shared" si="318"/>
        <v>1.3609574999999998</v>
      </c>
      <c r="AK322" s="33">
        <f t="shared" si="312"/>
        <v>1.653831920930336</v>
      </c>
      <c r="AL322" s="33">
        <f t="shared" si="319"/>
        <v>-2.9159916770564731E-3</v>
      </c>
      <c r="AM322" s="60">
        <f t="shared" si="320"/>
        <v>4.4682119999999999E-2</v>
      </c>
      <c r="AN322" s="60">
        <f t="shared" si="313"/>
        <v>5.3769243323392189E-2</v>
      </c>
      <c r="AO322" s="60">
        <f t="shared" si="321"/>
        <v>2.3647111357997727E-3</v>
      </c>
      <c r="AP322" s="34">
        <f t="shared" si="314"/>
        <v>2.1245279999999998</v>
      </c>
      <c r="AQ322" s="34">
        <f t="shared" si="322"/>
        <v>2.5106408320466884</v>
      </c>
      <c r="AR322" s="10">
        <f t="shared" si="323"/>
        <v>1.7498687107765249</v>
      </c>
      <c r="AS322" s="10">
        <f t="shared" si="324"/>
        <v>1.8428103707222694</v>
      </c>
      <c r="AT322" s="10">
        <f t="shared" si="325"/>
        <v>9.2941659945744437E-2</v>
      </c>
      <c r="AU322" s="10">
        <f>SUM(AT$306:AT322)*5</f>
        <v>5.3679685236933743</v>
      </c>
    </row>
    <row r="323" spans="1:47" x14ac:dyDescent="0.25">
      <c r="A323" s="4">
        <v>90</v>
      </c>
      <c r="B323" s="18">
        <f t="shared" si="303"/>
        <v>2113</v>
      </c>
      <c r="C323" s="19">
        <f t="shared" si="299"/>
        <v>196.25</v>
      </c>
      <c r="D323" s="64" t="e">
        <f>#REF!</f>
        <v>#REF!</v>
      </c>
      <c r="E323" s="57">
        <f t="shared" si="326"/>
        <v>2.4108000000000001</v>
      </c>
      <c r="F323" s="57">
        <f t="shared" si="326"/>
        <v>1.9634999999999998</v>
      </c>
      <c r="G323" s="57">
        <f t="shared" si="326"/>
        <v>0.1575</v>
      </c>
      <c r="H323" s="57">
        <f t="shared" si="326"/>
        <v>0.23</v>
      </c>
      <c r="I323" s="57"/>
      <c r="J323" s="57">
        <f t="shared" si="326"/>
        <v>1.1065572000000001</v>
      </c>
      <c r="K323" s="57">
        <f t="shared" si="326"/>
        <v>1.336776</v>
      </c>
      <c r="L323" s="57">
        <f t="shared" si="326"/>
        <v>4.9180320000000007E-2</v>
      </c>
      <c r="M323" s="57">
        <f t="shared" si="326"/>
        <v>1.1065572000000001</v>
      </c>
      <c r="N323" s="57">
        <f t="shared" si="300"/>
        <v>8.5411947345047814</v>
      </c>
      <c r="O323" s="57">
        <f t="shared" si="305"/>
        <v>1.0388286199276564E-3</v>
      </c>
      <c r="P323" s="57">
        <f t="shared" si="305"/>
        <v>1.336776</v>
      </c>
      <c r="Q323" s="57">
        <f t="shared" si="301"/>
        <v>1.6198924420346312</v>
      </c>
      <c r="R323" s="57">
        <f t="shared" si="306"/>
        <v>1.8343993809863957E-2</v>
      </c>
      <c r="S323" s="57">
        <f t="shared" si="306"/>
        <v>4.9180320000000007E-2</v>
      </c>
      <c r="T323" s="57">
        <f t="shared" si="302"/>
        <v>5.9245941977220475E-2</v>
      </c>
      <c r="U323" s="57">
        <f t="shared" si="307"/>
        <v>2.3061855215969831E-3</v>
      </c>
      <c r="V323" s="57">
        <f t="shared" si="307"/>
        <v>1.9999559999999998</v>
      </c>
      <c r="W323" s="57">
        <f t="shared" si="307"/>
        <v>2.4216450079513945</v>
      </c>
      <c r="X323" s="29">
        <f>'2.10 Prod Gust real. pot.'!D22</f>
        <v>195.6</v>
      </c>
      <c r="Y323" s="35">
        <f t="shared" si="315"/>
        <v>0.46999999999999886</v>
      </c>
      <c r="Z323" s="29">
        <f>'2.10 Prod Gust real. pot.'!F22*k</f>
        <v>2.1966000000000001</v>
      </c>
      <c r="AA323" s="29">
        <f>'2.10 Prod Gust real. pot.'!G22*k</f>
        <v>2.226</v>
      </c>
      <c r="AB323" s="29">
        <f>'2.10 Prod Gust real. pot.'!H22*k</f>
        <v>0.16800000000000001</v>
      </c>
      <c r="AC323" s="29">
        <f>SUM('2.10 Prod Gust real. pot.'!I22:J22)/2</f>
        <v>0.52</v>
      </c>
      <c r="AD323" s="29">
        <f t="shared" si="308"/>
        <v>1.0082394000000001</v>
      </c>
      <c r="AE323" s="348">
        <f t="shared" si="309"/>
        <v>1.384047</v>
      </c>
      <c r="AF323" s="68">
        <f t="shared" si="310"/>
        <v>4.4810640000000006E-2</v>
      </c>
      <c r="AG323" s="36">
        <f t="shared" si="316"/>
        <v>1.0082394000000001</v>
      </c>
      <c r="AH323" s="33">
        <f t="shared" si="311"/>
        <v>8.1985697712923447</v>
      </c>
      <c r="AI323" s="33">
        <f t="shared" si="317"/>
        <v>-6.0950898096391981E-2</v>
      </c>
      <c r="AJ323" s="36">
        <f t="shared" si="318"/>
        <v>1.384047</v>
      </c>
      <c r="AK323" s="33">
        <f t="shared" si="312"/>
        <v>1.6764059415581536</v>
      </c>
      <c r="AL323" s="33">
        <f t="shared" si="319"/>
        <v>2.2574020627817548E-2</v>
      </c>
      <c r="AM323" s="60">
        <f t="shared" si="320"/>
        <v>4.4810640000000006E-2</v>
      </c>
      <c r="AN323" s="60">
        <f t="shared" si="313"/>
        <v>5.4315789143310034E-2</v>
      </c>
      <c r="AO323" s="60">
        <f t="shared" si="321"/>
        <v>5.465458199178444E-4</v>
      </c>
      <c r="AP323" s="34">
        <f t="shared" si="314"/>
        <v>2.146452</v>
      </c>
      <c r="AQ323" s="34">
        <f t="shared" si="322"/>
        <v>2.5786216683513419</v>
      </c>
      <c r="AR323" s="10">
        <f t="shared" si="323"/>
        <v>1.7774874358363235</v>
      </c>
      <c r="AS323" s="10">
        <f t="shared" si="324"/>
        <v>1.8927083045698851</v>
      </c>
      <c r="AT323" s="10">
        <f t="shared" si="325"/>
        <v>0.11522086873356163</v>
      </c>
      <c r="AU323" s="10">
        <f>SUM(AT$306:AT323)*5</f>
        <v>5.9440728673611822</v>
      </c>
    </row>
    <row r="324" spans="1:47" x14ac:dyDescent="0.25">
      <c r="A324" s="4">
        <v>95</v>
      </c>
      <c r="B324" s="18">
        <f t="shared" si="303"/>
        <v>2118</v>
      </c>
      <c r="C324" s="19">
        <f t="shared" si="299"/>
        <v>196.74</v>
      </c>
      <c r="D324" s="64" t="e">
        <f>#REF!</f>
        <v>#REF!</v>
      </c>
      <c r="E324" s="57">
        <f t="shared" si="326"/>
        <v>2.4780000000000002</v>
      </c>
      <c r="F324" s="57">
        <f t="shared" si="326"/>
        <v>1.9215</v>
      </c>
      <c r="G324" s="57">
        <f t="shared" si="326"/>
        <v>0.1575</v>
      </c>
      <c r="H324" s="57">
        <f t="shared" si="326"/>
        <v>0.19</v>
      </c>
      <c r="I324" s="57"/>
      <c r="J324" s="57">
        <f t="shared" si="326"/>
        <v>1.1374020000000002</v>
      </c>
      <c r="K324" s="57">
        <f t="shared" si="326"/>
        <v>1.33728</v>
      </c>
      <c r="L324" s="57">
        <f t="shared" si="326"/>
        <v>5.0551200000000004E-2</v>
      </c>
      <c r="M324" s="57">
        <f t="shared" si="326"/>
        <v>1.1374020000000002</v>
      </c>
      <c r="N324" s="57">
        <f t="shared" si="300"/>
        <v>8.5729438873450263</v>
      </c>
      <c r="O324" s="57">
        <f t="shared" si="305"/>
        <v>3.1749152840244932E-2</v>
      </c>
      <c r="P324" s="57">
        <f t="shared" si="305"/>
        <v>1.33728</v>
      </c>
      <c r="Q324" s="57">
        <f t="shared" si="301"/>
        <v>1.6236392326388811</v>
      </c>
      <c r="R324" s="57">
        <f t="shared" si="306"/>
        <v>3.7467906042498722E-3</v>
      </c>
      <c r="S324" s="57">
        <f t="shared" si="306"/>
        <v>5.0551200000000004E-2</v>
      </c>
      <c r="T324" s="57">
        <f t="shared" si="302"/>
        <v>6.1024501832469338E-2</v>
      </c>
      <c r="U324" s="57">
        <f t="shared" si="307"/>
        <v>1.7785598552488638E-3</v>
      </c>
      <c r="V324" s="57">
        <f t="shared" si="307"/>
        <v>1.9937399999999998</v>
      </c>
      <c r="W324" s="57">
        <f t="shared" si="307"/>
        <v>2.5210145032997526</v>
      </c>
      <c r="X324" s="29">
        <f>'2.10 Prod Gust real. pot.'!D23</f>
        <v>196.1</v>
      </c>
      <c r="Y324" s="35">
        <f t="shared" si="315"/>
        <v>0.5</v>
      </c>
      <c r="Z324" s="29">
        <f>'2.10 Prod Gust real. pot.'!F23*k</f>
        <v>2.2616999999999998</v>
      </c>
      <c r="AA324" s="29">
        <f>'2.10 Prod Gust real. pot.'!G23*k</f>
        <v>2.1840000000000002</v>
      </c>
      <c r="AB324" s="29">
        <f>'2.10 Prod Gust real. pot.'!H23*k</f>
        <v>0.16589999999999999</v>
      </c>
      <c r="AC324" s="29">
        <f>SUM('2.10 Prod Gust real. pot.'!I23:J23)/2</f>
        <v>0.54500000000000004</v>
      </c>
      <c r="AD324" s="29">
        <f t="shared" si="308"/>
        <v>1.0381202999999999</v>
      </c>
      <c r="AE324" s="348">
        <f t="shared" si="309"/>
        <v>1.3840365000000001</v>
      </c>
      <c r="AF324" s="68">
        <f t="shared" si="310"/>
        <v>4.6138680000000001E-2</v>
      </c>
      <c r="AG324" s="36">
        <f t="shared" si="316"/>
        <v>1.0381202999999999</v>
      </c>
      <c r="AH324" s="33">
        <f t="shared" si="311"/>
        <v>8.175389832621125</v>
      </c>
      <c r="AI324" s="33">
        <f t="shared" si="317"/>
        <v>-2.3179938671219702E-2</v>
      </c>
      <c r="AJ324" s="36">
        <f t="shared" si="318"/>
        <v>1.3840365000000001</v>
      </c>
      <c r="AK324" s="33">
        <f t="shared" si="312"/>
        <v>1.6803860023242976</v>
      </c>
      <c r="AL324" s="33">
        <f t="shared" si="319"/>
        <v>3.9800607661439891E-3</v>
      </c>
      <c r="AM324" s="60">
        <f t="shared" si="320"/>
        <v>4.6138680000000001E-2</v>
      </c>
      <c r="AN324" s="60">
        <f t="shared" si="313"/>
        <v>5.5740445707183298E-2</v>
      </c>
      <c r="AO324" s="60">
        <f t="shared" si="321"/>
        <v>1.4246565638732639E-3</v>
      </c>
      <c r="AP324" s="34">
        <f t="shared" si="314"/>
        <v>2.165772</v>
      </c>
      <c r="AQ324" s="34">
        <f t="shared" si="322"/>
        <v>2.6479967786587975</v>
      </c>
      <c r="AR324" s="10">
        <f t="shared" si="323"/>
        <v>1.8504246454220183</v>
      </c>
      <c r="AS324" s="10">
        <f t="shared" si="324"/>
        <v>1.9436296355355573</v>
      </c>
      <c r="AT324" s="10">
        <f t="shared" si="325"/>
        <v>9.3204990113538999E-2</v>
      </c>
      <c r="AU324" s="10">
        <f>SUM(AT$306:AT324)*5</f>
        <v>6.410097817928877</v>
      </c>
    </row>
    <row r="325" spans="1:47" x14ac:dyDescent="0.25">
      <c r="A325" s="4">
        <v>100</v>
      </c>
      <c r="B325" s="18">
        <f t="shared" si="303"/>
        <v>2123</v>
      </c>
      <c r="C325" s="19">
        <f t="shared" si="299"/>
        <v>197.15</v>
      </c>
      <c r="D325" s="64" t="e">
        <f>#REF!</f>
        <v>#REF!</v>
      </c>
      <c r="E325" s="57">
        <f t="shared" si="326"/>
        <v>2.5073999999999996</v>
      </c>
      <c r="F325" s="57">
        <f t="shared" si="326"/>
        <v>1.9257</v>
      </c>
      <c r="G325" s="57">
        <f t="shared" si="326"/>
        <v>0.1575</v>
      </c>
      <c r="H325" s="57">
        <f t="shared" si="326"/>
        <v>0.22</v>
      </c>
      <c r="I325" s="57"/>
      <c r="J325" s="57">
        <f t="shared" si="326"/>
        <v>1.1508965999999998</v>
      </c>
      <c r="K325" s="57">
        <f t="shared" si="326"/>
        <v>1.346079</v>
      </c>
      <c r="L325" s="57">
        <f t="shared" si="326"/>
        <v>5.1150959999999995E-2</v>
      </c>
      <c r="M325" s="57">
        <f t="shared" si="326"/>
        <v>1.1508965999999998</v>
      </c>
      <c r="N325" s="57">
        <f t="shared" si="300"/>
        <v>8.6140777302342766</v>
      </c>
      <c r="O325" s="57">
        <f t="shared" si="305"/>
        <v>4.1133842889250261E-2</v>
      </c>
      <c r="P325" s="57">
        <f t="shared" si="305"/>
        <v>1.346079</v>
      </c>
      <c r="Q325" s="57">
        <f t="shared" si="301"/>
        <v>1.6331005778998688</v>
      </c>
      <c r="R325" s="57">
        <f t="shared" si="306"/>
        <v>9.4613452609877413E-3</v>
      </c>
      <c r="S325" s="57">
        <f t="shared" si="306"/>
        <v>5.1150959999999995E-2</v>
      </c>
      <c r="T325" s="57">
        <f t="shared" si="302"/>
        <v>6.1938669766067489E-2</v>
      </c>
      <c r="U325" s="57">
        <f t="shared" si="307"/>
        <v>9.1416793359815063E-4</v>
      </c>
      <c r="V325" s="57">
        <f t="shared" si="307"/>
        <v>2.0204519999999997</v>
      </c>
      <c r="W325" s="57">
        <f t="shared" si="307"/>
        <v>2.4819613560838323</v>
      </c>
      <c r="X325" s="29">
        <f>'2.10 Prod Gust real. pot.'!D24</f>
        <v>196.55</v>
      </c>
      <c r="Y325" s="35">
        <f t="shared" si="315"/>
        <v>0.45000000000001705</v>
      </c>
      <c r="Z325" s="29">
        <f>'2.10 Prod Gust real. pot.'!F24*k</f>
        <v>2.4171</v>
      </c>
      <c r="AA325" s="29">
        <f>'2.10 Prod Gust real. pot.'!G24*k</f>
        <v>2.0894999999999997</v>
      </c>
      <c r="AB325" s="29">
        <f>'2.10 Prod Gust real. pot.'!H24*k</f>
        <v>0.16589999999999999</v>
      </c>
      <c r="AC325" s="29">
        <f>SUM('2.10 Prod Gust real. pot.'!I24:J24)/2</f>
        <v>0.53</v>
      </c>
      <c r="AD325" s="29">
        <f t="shared" si="308"/>
        <v>1.1094489000000001</v>
      </c>
      <c r="AE325" s="348">
        <f t="shared" si="309"/>
        <v>1.3861995</v>
      </c>
      <c r="AF325" s="68">
        <f t="shared" si="310"/>
        <v>4.9308840000000007E-2</v>
      </c>
      <c r="AG325" s="36">
        <f t="shared" si="316"/>
        <v>1.1094489000000001</v>
      </c>
      <c r="AH325" s="33">
        <f t="shared" si="311"/>
        <v>8.2265391239537262</v>
      </c>
      <c r="AI325" s="33">
        <f t="shared" si="317"/>
        <v>5.1149291332601265E-2</v>
      </c>
      <c r="AJ325" s="36">
        <f t="shared" si="318"/>
        <v>1.3861995</v>
      </c>
      <c r="AK325" s="33">
        <f t="shared" si="312"/>
        <v>1.6832525843136161</v>
      </c>
      <c r="AL325" s="33">
        <f t="shared" si="319"/>
        <v>2.8665819893185507E-3</v>
      </c>
      <c r="AM325" s="60">
        <f t="shared" si="320"/>
        <v>4.9308840000000007E-2</v>
      </c>
      <c r="AN325" s="60">
        <f t="shared" si="313"/>
        <v>5.9162451786477478E-2</v>
      </c>
      <c r="AO325" s="60">
        <f t="shared" si="321"/>
        <v>3.4220060792941806E-3</v>
      </c>
      <c r="AP325" s="34">
        <f t="shared" si="314"/>
        <v>2.1850499999999999</v>
      </c>
      <c r="AQ325" s="34">
        <f t="shared" si="322"/>
        <v>2.6924878794012308</v>
      </c>
      <c r="AR325" s="10">
        <f t="shared" si="323"/>
        <v>1.8217596353655328</v>
      </c>
      <c r="AS325" s="10">
        <f t="shared" si="324"/>
        <v>1.9762861034805035</v>
      </c>
      <c r="AT325" s="10">
        <f t="shared" si="325"/>
        <v>0.15452646811497073</v>
      </c>
      <c r="AU325" s="10">
        <f>SUM(AT$306:AT325)*5</f>
        <v>7.1827301585037304</v>
      </c>
    </row>
    <row r="326" spans="1:47" x14ac:dyDescent="0.25">
      <c r="A326" s="4">
        <v>105</v>
      </c>
      <c r="B326" s="18">
        <f t="shared" si="303"/>
        <v>2128</v>
      </c>
      <c r="C326" s="19">
        <f t="shared" si="299"/>
        <v>197.58</v>
      </c>
      <c r="D326" s="64" t="e">
        <f>#REF!</f>
        <v>#REF!</v>
      </c>
      <c r="E326" s="57">
        <f t="shared" ref="E326:M335" si="327">E45</f>
        <v>2.2869000000000002</v>
      </c>
      <c r="F326" s="57">
        <f t="shared" si="327"/>
        <v>2.0726999999999998</v>
      </c>
      <c r="G326" s="57">
        <f t="shared" si="327"/>
        <v>0.16170000000000001</v>
      </c>
      <c r="H326" s="57">
        <f t="shared" si="327"/>
        <v>0.13500000000000001</v>
      </c>
      <c r="I326" s="57"/>
      <c r="J326" s="57">
        <f t="shared" si="327"/>
        <v>1.0496871000000001</v>
      </c>
      <c r="K326" s="57">
        <f t="shared" si="327"/>
        <v>1.3479165</v>
      </c>
      <c r="L326" s="57">
        <f t="shared" si="327"/>
        <v>4.6652760000000008E-2</v>
      </c>
      <c r="M326" s="57">
        <f t="shared" si="327"/>
        <v>1.0496871000000001</v>
      </c>
      <c r="N326" s="57">
        <f t="shared" si="300"/>
        <v>8.5486773203320485</v>
      </c>
      <c r="O326" s="57">
        <f t="shared" si="305"/>
        <v>-6.5400409902228063E-2</v>
      </c>
      <c r="P326" s="57">
        <f t="shared" si="305"/>
        <v>1.3479165</v>
      </c>
      <c r="Q326" s="57">
        <f t="shared" si="301"/>
        <v>1.6366106232481668</v>
      </c>
      <c r="R326" s="57">
        <f t="shared" si="306"/>
        <v>3.5100453482979077E-3</v>
      </c>
      <c r="S326" s="57">
        <f t="shared" si="306"/>
        <v>4.6652760000000008E-2</v>
      </c>
      <c r="T326" s="57">
        <f t="shared" si="302"/>
        <v>5.7602073352315139E-2</v>
      </c>
      <c r="U326" s="57">
        <f t="shared" si="307"/>
        <v>-4.3365964137523499E-3</v>
      </c>
      <c r="V326" s="57">
        <f t="shared" si="307"/>
        <v>1.9556459999999998</v>
      </c>
      <c r="W326" s="57">
        <f t="shared" si="307"/>
        <v>2.3194190390323239</v>
      </c>
      <c r="X326" s="29">
        <f>'2.10 Prod Gust real. pot.'!D25</f>
        <v>196.91</v>
      </c>
      <c r="Y326" s="35">
        <f t="shared" si="315"/>
        <v>0.35999999999998522</v>
      </c>
      <c r="Z326" s="29">
        <f>'2.10 Prod Gust real. pot.'!F25*k</f>
        <v>2.3771999999999998</v>
      </c>
      <c r="AA326" s="29">
        <f>'2.10 Prod Gust real. pot.'!G25*k</f>
        <v>2.0600999999999998</v>
      </c>
      <c r="AB326" s="29">
        <f>'2.10 Prod Gust real. pot.'!H25*k</f>
        <v>0.16170000000000001</v>
      </c>
      <c r="AC326" s="29">
        <f>SUM('2.10 Prod Gust real. pot.'!I25:J25)/2</f>
        <v>0.41500000000000004</v>
      </c>
      <c r="AD326" s="29">
        <f t="shared" si="308"/>
        <v>1.0911347999999998</v>
      </c>
      <c r="AE326" s="348">
        <f t="shared" si="309"/>
        <v>1.3652519999999999</v>
      </c>
      <c r="AF326" s="68">
        <f t="shared" si="310"/>
        <v>4.8494879999999997E-2</v>
      </c>
      <c r="AG326" s="36">
        <f t="shared" si="316"/>
        <v>1.0911347999999998</v>
      </c>
      <c r="AH326" s="33">
        <f t="shared" si="311"/>
        <v>8.2527530683355188</v>
      </c>
      <c r="AI326" s="33">
        <f t="shared" si="317"/>
        <v>2.6213944381792587E-2</v>
      </c>
      <c r="AJ326" s="36">
        <f t="shared" si="318"/>
        <v>1.3652519999999999</v>
      </c>
      <c r="AK326" s="33">
        <f t="shared" si="312"/>
        <v>1.6628118292044847</v>
      </c>
      <c r="AL326" s="33">
        <f t="shared" si="319"/>
        <v>-2.0440755109131459E-2</v>
      </c>
      <c r="AM326" s="60">
        <f t="shared" si="320"/>
        <v>4.8494879999999997E-2</v>
      </c>
      <c r="AN326" s="60">
        <f t="shared" si="313"/>
        <v>5.8953422712460096E-2</v>
      </c>
      <c r="AO326" s="60">
        <f t="shared" si="321"/>
        <v>-2.0902907401738197E-4</v>
      </c>
      <c r="AP326" s="34">
        <f t="shared" si="314"/>
        <v>2.1058799999999995</v>
      </c>
      <c r="AQ326" s="34">
        <f t="shared" si="322"/>
        <v>2.4714441601986286</v>
      </c>
      <c r="AR326" s="10">
        <f t="shared" si="323"/>
        <v>1.7024535746497258</v>
      </c>
      <c r="AS326" s="10">
        <f t="shared" si="324"/>
        <v>1.8140400135857935</v>
      </c>
      <c r="AT326" s="10">
        <f t="shared" si="325"/>
        <v>0.11158643893606768</v>
      </c>
      <c r="AU326" s="10">
        <f>SUM(AT$306:AT326)*5</f>
        <v>7.740662353184069</v>
      </c>
    </row>
    <row r="327" spans="1:47" x14ac:dyDescent="0.25">
      <c r="A327" s="4">
        <v>110</v>
      </c>
      <c r="B327" s="18">
        <f t="shared" si="303"/>
        <v>2133</v>
      </c>
      <c r="C327" s="19">
        <f t="shared" si="299"/>
        <v>197.75</v>
      </c>
      <c r="D327" s="64" t="e">
        <f>#REF!</f>
        <v>#REF!</v>
      </c>
      <c r="E327" s="57">
        <f t="shared" si="327"/>
        <v>2.5787999999999998</v>
      </c>
      <c r="F327" s="57">
        <f t="shared" si="327"/>
        <v>1.8584999999999998</v>
      </c>
      <c r="G327" s="57">
        <f t="shared" si="327"/>
        <v>0.15539999999999998</v>
      </c>
      <c r="H327" s="57">
        <f t="shared" si="327"/>
        <v>0.19500000000000001</v>
      </c>
      <c r="I327" s="57"/>
      <c r="J327" s="57">
        <f t="shared" si="327"/>
        <v>1.1836692</v>
      </c>
      <c r="K327" s="57">
        <f t="shared" si="327"/>
        <v>1.3380359999999998</v>
      </c>
      <c r="L327" s="57">
        <f t="shared" si="327"/>
        <v>5.2607519999999998E-2</v>
      </c>
      <c r="M327" s="57">
        <f t="shared" si="327"/>
        <v>1.1836692</v>
      </c>
      <c r="N327" s="57">
        <f t="shared" si="300"/>
        <v>8.6257250566518664</v>
      </c>
      <c r="O327" s="57">
        <f t="shared" si="305"/>
        <v>7.7047736319817872E-2</v>
      </c>
      <c r="P327" s="57">
        <f t="shared" si="305"/>
        <v>1.3380359999999998</v>
      </c>
      <c r="Q327" s="57">
        <f t="shared" si="301"/>
        <v>1.6273506174651799</v>
      </c>
      <c r="R327" s="57">
        <f t="shared" si="306"/>
        <v>-9.2600057829868021E-3</v>
      </c>
      <c r="S327" s="57">
        <f t="shared" si="306"/>
        <v>5.2607519999999998E-2</v>
      </c>
      <c r="T327" s="57">
        <f t="shared" si="302"/>
        <v>6.2790224169456732E-2</v>
      </c>
      <c r="U327" s="57">
        <f t="shared" si="307"/>
        <v>5.188150817141593E-3</v>
      </c>
      <c r="V327" s="57">
        <f t="shared" si="307"/>
        <v>2.010834</v>
      </c>
      <c r="W327" s="57">
        <f t="shared" si="307"/>
        <v>2.25380988135396</v>
      </c>
      <c r="X327" s="29">
        <f>'2.10 Prod Gust real. pot.'!D26</f>
        <v>197.17</v>
      </c>
      <c r="Y327" s="35">
        <f t="shared" si="315"/>
        <v>0.25999999999999091</v>
      </c>
      <c r="Z327" s="29">
        <f>'2.10 Prod Gust real. pot.'!F26*k</f>
        <v>2.415</v>
      </c>
      <c r="AA327" s="29">
        <f>'2.10 Prod Gust real. pot.'!G26*k</f>
        <v>2.0894999999999997</v>
      </c>
      <c r="AB327" s="29">
        <f>'2.10 Prod Gust real. pot.'!H26*k</f>
        <v>0.16589999999999999</v>
      </c>
      <c r="AC327" s="29">
        <f>SUM('2.10 Prod Gust real. pot.'!I26:J26)/2</f>
        <v>0.46</v>
      </c>
      <c r="AD327" s="29">
        <f t="shared" si="308"/>
        <v>1.1084850000000002</v>
      </c>
      <c r="AE327" s="348">
        <f t="shared" si="309"/>
        <v>1.3856849999999998</v>
      </c>
      <c r="AF327" s="68">
        <f t="shared" si="310"/>
        <v>4.9266000000000004E-2</v>
      </c>
      <c r="AG327" s="36">
        <f t="shared" si="316"/>
        <v>1.1084850000000002</v>
      </c>
      <c r="AH327" s="33">
        <f t="shared" si="311"/>
        <v>8.2929238323833037</v>
      </c>
      <c r="AI327" s="33">
        <f t="shared" si="317"/>
        <v>4.0170764047784857E-2</v>
      </c>
      <c r="AJ327" s="36">
        <f t="shared" si="318"/>
        <v>1.3856849999999998</v>
      </c>
      <c r="AK327" s="33">
        <f t="shared" si="312"/>
        <v>1.6796313800669245</v>
      </c>
      <c r="AL327" s="33">
        <f t="shared" si="319"/>
        <v>1.6819550862439803E-2</v>
      </c>
      <c r="AM327" s="60">
        <f t="shared" si="320"/>
        <v>4.9266000000000004E-2</v>
      </c>
      <c r="AN327" s="60">
        <f t="shared" si="313"/>
        <v>5.9687591243534399E-2</v>
      </c>
      <c r="AO327" s="60">
        <f t="shared" si="321"/>
        <v>7.3416853107430291E-4</v>
      </c>
      <c r="AP327" s="34">
        <f t="shared" si="314"/>
        <v>2.1547679999999998</v>
      </c>
      <c r="AQ327" s="34">
        <f t="shared" si="322"/>
        <v>2.47249248344129</v>
      </c>
      <c r="AR327" s="10">
        <f t="shared" si="323"/>
        <v>1.6542964529138064</v>
      </c>
      <c r="AS327" s="10">
        <f t="shared" si="324"/>
        <v>1.8148094828459069</v>
      </c>
      <c r="AT327" s="10">
        <f t="shared" si="325"/>
        <v>0.16051302993210048</v>
      </c>
      <c r="AU327" s="10">
        <f>SUM(AT$306:AT327)*5</f>
        <v>8.5432275028445712</v>
      </c>
    </row>
    <row r="328" spans="1:47" x14ac:dyDescent="0.25">
      <c r="A328" s="4">
        <v>115</v>
      </c>
      <c r="B328" s="18">
        <f t="shared" si="303"/>
        <v>2138</v>
      </c>
      <c r="C328" s="19">
        <f t="shared" si="299"/>
        <v>198.17</v>
      </c>
      <c r="D328" s="64" t="e">
        <f>#REF!</f>
        <v>#REF!</v>
      </c>
      <c r="E328" s="57">
        <f t="shared" si="327"/>
        <v>2.4822000000000002</v>
      </c>
      <c r="F328" s="57">
        <f t="shared" si="327"/>
        <v>1.9341000000000002</v>
      </c>
      <c r="G328" s="57">
        <f t="shared" si="327"/>
        <v>0.1575</v>
      </c>
      <c r="H328" s="57">
        <f t="shared" si="327"/>
        <v>0.26</v>
      </c>
      <c r="I328" s="57"/>
      <c r="J328" s="57">
        <f t="shared" si="327"/>
        <v>1.1393298000000001</v>
      </c>
      <c r="K328" s="57">
        <f t="shared" si="327"/>
        <v>1.3430970000000002</v>
      </c>
      <c r="L328" s="57">
        <f t="shared" si="327"/>
        <v>5.0636880000000009E-2</v>
      </c>
      <c r="M328" s="57">
        <f t="shared" si="327"/>
        <v>1.1393298000000001</v>
      </c>
      <c r="N328" s="57">
        <f t="shared" si="300"/>
        <v>8.6484596069057744</v>
      </c>
      <c r="O328" s="57">
        <f t="shared" si="305"/>
        <v>2.2734550253908026E-2</v>
      </c>
      <c r="P328" s="57">
        <f t="shared" si="305"/>
        <v>1.3430970000000002</v>
      </c>
      <c r="Q328" s="57">
        <f t="shared" si="301"/>
        <v>1.6307746642444363</v>
      </c>
      <c r="R328" s="57">
        <f t="shared" si="306"/>
        <v>3.42404677925634E-3</v>
      </c>
      <c r="S328" s="57">
        <f t="shared" si="306"/>
        <v>5.0636880000000009E-2</v>
      </c>
      <c r="T328" s="57">
        <f t="shared" si="302"/>
        <v>6.1736728325611584E-2</v>
      </c>
      <c r="U328" s="57">
        <f t="shared" si="307"/>
        <v>-1.0534958438451481E-3</v>
      </c>
      <c r="V328" s="57">
        <f t="shared" si="307"/>
        <v>2.0301960000000001</v>
      </c>
      <c r="W328" s="57">
        <f t="shared" si="307"/>
        <v>2.4753011011893067</v>
      </c>
      <c r="X328" s="29">
        <f>'2.10 Prod Gust real. pot.'!D27</f>
        <v>197.47</v>
      </c>
      <c r="Y328" s="35">
        <f t="shared" si="315"/>
        <v>0.30000000000001137</v>
      </c>
      <c r="Z328" s="29">
        <f>'2.10 Prod Gust real. pot.'!F27*k</f>
        <v>2.2637999999999998</v>
      </c>
      <c r="AA328" s="29">
        <f>'2.10 Prod Gust real. pot.'!G27*k</f>
        <v>2.1734999999999998</v>
      </c>
      <c r="AB328" s="29">
        <f>'2.10 Prod Gust real. pot.'!H27*k</f>
        <v>0.16589999999999999</v>
      </c>
      <c r="AC328" s="29">
        <f>SUM('2.10 Prod Gust real. pot.'!I27:J27)/2</f>
        <v>0.53500000000000003</v>
      </c>
      <c r="AD328" s="29">
        <f t="shared" si="308"/>
        <v>1.0390842</v>
      </c>
      <c r="AE328" s="348">
        <f t="shared" si="309"/>
        <v>1.3805609999999999</v>
      </c>
      <c r="AF328" s="68">
        <f t="shared" si="310"/>
        <v>4.6181519999999997E-2</v>
      </c>
      <c r="AG328" s="36">
        <f t="shared" si="316"/>
        <v>1.0390842</v>
      </c>
      <c r="AH328" s="33">
        <f t="shared" si="311"/>
        <v>8.258493713653138</v>
      </c>
      <c r="AI328" s="33">
        <f t="shared" si="317"/>
        <v>-3.443011873016566E-2</v>
      </c>
      <c r="AJ328" s="36">
        <f t="shared" si="318"/>
        <v>1.3805609999999999</v>
      </c>
      <c r="AK328" s="33">
        <f t="shared" si="312"/>
        <v>1.6774806846847603</v>
      </c>
      <c r="AL328" s="33">
        <f t="shared" si="319"/>
        <v>-2.1506953821641694E-3</v>
      </c>
      <c r="AM328" s="60">
        <f t="shared" si="320"/>
        <v>4.6181519999999997E-2</v>
      </c>
      <c r="AN328" s="60">
        <f t="shared" si="313"/>
        <v>5.6732895130248491E-2</v>
      </c>
      <c r="AO328" s="60">
        <f t="shared" si="321"/>
        <v>-2.9546961132859081E-3</v>
      </c>
      <c r="AP328" s="34">
        <f t="shared" si="314"/>
        <v>2.1580439999999999</v>
      </c>
      <c r="AQ328" s="34">
        <f t="shared" si="322"/>
        <v>2.4185084897743954</v>
      </c>
      <c r="AR328" s="10">
        <f t="shared" si="323"/>
        <v>1.8168710082729511</v>
      </c>
      <c r="AS328" s="10">
        <f t="shared" si="324"/>
        <v>1.7751852314944063</v>
      </c>
      <c r="AT328" s="10">
        <f t="shared" si="325"/>
        <v>-4.1685776778544792E-2</v>
      </c>
      <c r="AU328" s="10">
        <f>SUM(AT$306:AT328)*5</f>
        <v>8.3347986189518473</v>
      </c>
    </row>
    <row r="329" spans="1:47" x14ac:dyDescent="0.25">
      <c r="A329" s="4">
        <v>120</v>
      </c>
      <c r="B329" s="18">
        <f t="shared" si="303"/>
        <v>2143</v>
      </c>
      <c r="C329" s="19">
        <f t="shared" si="299"/>
        <v>198.39</v>
      </c>
      <c r="D329" s="64" t="e">
        <f>#REF!</f>
        <v>#REF!</v>
      </c>
      <c r="E329" s="57">
        <f t="shared" si="327"/>
        <v>2.415</v>
      </c>
      <c r="F329" s="57">
        <f t="shared" si="327"/>
        <v>1.9424999999999999</v>
      </c>
      <c r="G329" s="57">
        <f t="shared" si="327"/>
        <v>0.1575</v>
      </c>
      <c r="H329" s="57">
        <f t="shared" si="327"/>
        <v>0.22</v>
      </c>
      <c r="I329" s="57"/>
      <c r="J329" s="57">
        <f t="shared" si="327"/>
        <v>1.1084850000000002</v>
      </c>
      <c r="K329" s="57">
        <f t="shared" si="327"/>
        <v>1.329825</v>
      </c>
      <c r="L329" s="57">
        <f t="shared" si="327"/>
        <v>4.9266000000000004E-2</v>
      </c>
      <c r="M329" s="57">
        <f t="shared" si="327"/>
        <v>1.1084850000000002</v>
      </c>
      <c r="N329" s="57">
        <f t="shared" si="300"/>
        <v>8.6374063824355982</v>
      </c>
      <c r="O329" s="57">
        <f t="shared" si="305"/>
        <v>-1.1053224470176204E-2</v>
      </c>
      <c r="P329" s="57">
        <f t="shared" si="305"/>
        <v>1.329825</v>
      </c>
      <c r="Q329" s="57">
        <f t="shared" si="301"/>
        <v>1.618107955918614</v>
      </c>
      <c r="R329" s="57">
        <f t="shared" si="306"/>
        <v>-1.2666708325822285E-2</v>
      </c>
      <c r="S329" s="57">
        <f t="shared" si="306"/>
        <v>4.9266000000000004E-2</v>
      </c>
      <c r="T329" s="57">
        <f t="shared" si="302"/>
        <v>6.0179614811827896E-2</v>
      </c>
      <c r="U329" s="57">
        <f t="shared" si="307"/>
        <v>-1.5571135137836881E-3</v>
      </c>
      <c r="V329" s="57">
        <f t="shared" si="307"/>
        <v>1.9886999999999997</v>
      </c>
      <c r="W329" s="57">
        <f t="shared" si="307"/>
        <v>2.1834229536902163</v>
      </c>
      <c r="X329" s="29">
        <f>'2.10 Prod Gust real. pot.'!D28</f>
        <v>197.63</v>
      </c>
      <c r="Y329" s="35">
        <f t="shared" si="315"/>
        <v>0.15999999999999659</v>
      </c>
      <c r="Z329" s="29">
        <f>'2.10 Prod Gust real. pot.'!F28*k</f>
        <v>2.1630000000000003</v>
      </c>
      <c r="AA329" s="29">
        <f>'2.10 Prod Gust real. pot.'!G28*k</f>
        <v>2.2511999999999999</v>
      </c>
      <c r="AB329" s="29">
        <f>'2.10 Prod Gust real. pot.'!H28*k</f>
        <v>0.16800000000000001</v>
      </c>
      <c r="AC329" s="29">
        <f>SUM('2.10 Prod Gust real. pot.'!I28:J28)/2</f>
        <v>0.495</v>
      </c>
      <c r="AD329" s="29">
        <f t="shared" si="308"/>
        <v>0.99281700000000017</v>
      </c>
      <c r="AE329" s="348">
        <f t="shared" si="309"/>
        <v>1.385391</v>
      </c>
      <c r="AF329" s="68">
        <f t="shared" si="310"/>
        <v>4.412520000000001E-2</v>
      </c>
      <c r="AG329" s="36">
        <f t="shared" si="316"/>
        <v>0.99281700000000017</v>
      </c>
      <c r="AH329" s="33">
        <f t="shared" si="311"/>
        <v>8.1822533543982399</v>
      </c>
      <c r="AI329" s="33">
        <f t="shared" si="317"/>
        <v>-7.6240359254898138E-2</v>
      </c>
      <c r="AJ329" s="36">
        <f t="shared" si="318"/>
        <v>1.385391</v>
      </c>
      <c r="AK329" s="33">
        <f t="shared" si="312"/>
        <v>1.6819304918625118</v>
      </c>
      <c r="AL329" s="33">
        <f t="shared" si="319"/>
        <v>4.4498071777514525E-3</v>
      </c>
      <c r="AM329" s="60">
        <f t="shared" si="320"/>
        <v>4.412520000000001E-2</v>
      </c>
      <c r="AN329" s="60">
        <f t="shared" si="313"/>
        <v>5.4154253715736005E-2</v>
      </c>
      <c r="AO329" s="60">
        <f t="shared" si="321"/>
        <v>-2.5786414145124864E-3</v>
      </c>
      <c r="AP329" s="34">
        <f t="shared" si="314"/>
        <v>2.1324239999999999</v>
      </c>
      <c r="AQ329" s="34">
        <f t="shared" si="322"/>
        <v>2.2180548065083374</v>
      </c>
      <c r="AR329" s="10">
        <f t="shared" si="323"/>
        <v>1.6026324480086189</v>
      </c>
      <c r="AS329" s="10">
        <f t="shared" si="324"/>
        <v>1.6280522279771197</v>
      </c>
      <c r="AT329" s="10">
        <f t="shared" si="325"/>
        <v>2.5419779968500755E-2</v>
      </c>
      <c r="AU329" s="10">
        <f>SUM(AT$306:AT329)*5</f>
        <v>8.4618975187943519</v>
      </c>
    </row>
    <row r="330" spans="1:47" x14ac:dyDescent="0.25">
      <c r="A330" s="4">
        <v>125</v>
      </c>
      <c r="B330" s="18">
        <f t="shared" si="303"/>
        <v>2148</v>
      </c>
      <c r="C330" s="19">
        <f t="shared" si="299"/>
        <v>198.51</v>
      </c>
      <c r="D330" s="64" t="e">
        <f>#REF!</f>
        <v>#REF!</v>
      </c>
      <c r="E330" s="57">
        <f t="shared" si="327"/>
        <v>2.2994999999999997</v>
      </c>
      <c r="F330" s="57">
        <f t="shared" si="327"/>
        <v>1.9593</v>
      </c>
      <c r="G330" s="57">
        <f t="shared" si="327"/>
        <v>0.15539999999999998</v>
      </c>
      <c r="H330" s="57">
        <f t="shared" si="327"/>
        <v>0.14000000000000001</v>
      </c>
      <c r="I330" s="57"/>
      <c r="J330" s="57">
        <f t="shared" si="327"/>
        <v>1.0554705</v>
      </c>
      <c r="K330" s="57">
        <f t="shared" si="327"/>
        <v>1.3079114999999999</v>
      </c>
      <c r="L330" s="57">
        <f t="shared" si="327"/>
        <v>4.6909799999999995E-2</v>
      </c>
      <c r="M330" s="57">
        <f t="shared" si="327"/>
        <v>1.0554705</v>
      </c>
      <c r="N330" s="57">
        <f t="shared" si="300"/>
        <v>8.5747694916468475</v>
      </c>
      <c r="O330" s="57">
        <f t="shared" si="305"/>
        <v>-6.2636890788750677E-2</v>
      </c>
      <c r="P330" s="57">
        <f t="shared" si="305"/>
        <v>1.3079114999999999</v>
      </c>
      <c r="Q330" s="57">
        <f t="shared" si="301"/>
        <v>1.5939552770804886</v>
      </c>
      <c r="R330" s="57">
        <f t="shared" si="306"/>
        <v>-2.4152678838125441E-2</v>
      </c>
      <c r="S330" s="57">
        <f t="shared" si="306"/>
        <v>4.6909799999999995E-2</v>
      </c>
      <c r="T330" s="57">
        <f t="shared" si="302"/>
        <v>5.7548153430659471E-2</v>
      </c>
      <c r="U330" s="57">
        <f t="shared" si="307"/>
        <v>-2.6314613811684248E-3</v>
      </c>
      <c r="V330" s="57">
        <f t="shared" si="307"/>
        <v>1.9127639999999999</v>
      </c>
      <c r="W330" s="57">
        <f t="shared" si="307"/>
        <v>1.9433429689919604</v>
      </c>
      <c r="X330" s="29">
        <f>'2.10 Prod Gust real. pot.'!D29</f>
        <v>197.8</v>
      </c>
      <c r="Y330" s="35">
        <f t="shared" si="315"/>
        <v>0.17000000000001592</v>
      </c>
      <c r="Z330" s="29">
        <f>'2.10 Prod Gust real. pot.'!F29*k</f>
        <v>2.121</v>
      </c>
      <c r="AA330" s="29">
        <f>'2.10 Prod Gust real. pot.'!G29*k</f>
        <v>2.1881999999999997</v>
      </c>
      <c r="AB330" s="29">
        <f>'2.10 Prod Gust real. pot.'!H29*k</f>
        <v>0.1638</v>
      </c>
      <c r="AC330" s="29">
        <f>SUM('2.10 Prod Gust real. pot.'!I29:J29)/2</f>
        <v>0.38500000000000001</v>
      </c>
      <c r="AD330" s="29">
        <f t="shared" si="308"/>
        <v>0.97353900000000004</v>
      </c>
      <c r="AE330" s="348">
        <f t="shared" si="309"/>
        <v>1.3511609999999998</v>
      </c>
      <c r="AF330" s="68">
        <f t="shared" si="310"/>
        <v>4.3268400000000005E-2</v>
      </c>
      <c r="AG330" s="36">
        <f t="shared" si="316"/>
        <v>0.97353900000000004</v>
      </c>
      <c r="AH330" s="33">
        <f t="shared" si="311"/>
        <v>8.0966042667029896</v>
      </c>
      <c r="AI330" s="33">
        <f t="shared" si="317"/>
        <v>-8.5649087695250259E-2</v>
      </c>
      <c r="AJ330" s="36">
        <f t="shared" si="318"/>
        <v>1.3511609999999998</v>
      </c>
      <c r="AK330" s="33">
        <f t="shared" si="312"/>
        <v>1.6484871140701016</v>
      </c>
      <c r="AL330" s="33">
        <f t="shared" si="319"/>
        <v>-3.3443377792410134E-2</v>
      </c>
      <c r="AM330" s="60">
        <f t="shared" si="320"/>
        <v>4.3268400000000005E-2</v>
      </c>
      <c r="AN330" s="60">
        <f t="shared" si="313"/>
        <v>5.2841610008123437E-2</v>
      </c>
      <c r="AO330" s="60">
        <f t="shared" si="321"/>
        <v>-1.312643707612568E-3</v>
      </c>
      <c r="AP330" s="34">
        <f t="shared" si="314"/>
        <v>2.0403599999999997</v>
      </c>
      <c r="AQ330" s="34">
        <f t="shared" si="322"/>
        <v>2.0899548908047429</v>
      </c>
      <c r="AR330" s="10">
        <f t="shared" si="323"/>
        <v>1.4264137392400988</v>
      </c>
      <c r="AS330" s="10">
        <f t="shared" si="324"/>
        <v>1.5340268898506813</v>
      </c>
      <c r="AT330" s="10">
        <f t="shared" si="325"/>
        <v>0.10761315061058241</v>
      </c>
      <c r="AU330" s="10">
        <f>SUM(AT$306:AT330)*5</f>
        <v>8.999963271847264</v>
      </c>
    </row>
    <row r="331" spans="1:47" x14ac:dyDescent="0.25">
      <c r="A331" s="4">
        <v>130</v>
      </c>
      <c r="B331" s="18">
        <f t="shared" si="303"/>
        <v>2153</v>
      </c>
      <c r="C331" s="19">
        <f t="shared" si="299"/>
        <v>198.74</v>
      </c>
      <c r="D331" s="64" t="e">
        <f>#REF!</f>
        <v>#REF!</v>
      </c>
      <c r="E331" s="57">
        <f t="shared" si="327"/>
        <v>2.3016000000000001</v>
      </c>
      <c r="F331" s="57">
        <f t="shared" si="327"/>
        <v>1.9403999999999999</v>
      </c>
      <c r="G331" s="57">
        <f t="shared" si="327"/>
        <v>0.15539999999999998</v>
      </c>
      <c r="H331" s="57">
        <f t="shared" si="327"/>
        <v>0.19</v>
      </c>
      <c r="I331" s="57"/>
      <c r="J331" s="57">
        <f t="shared" si="327"/>
        <v>1.0564344000000001</v>
      </c>
      <c r="K331" s="57">
        <f t="shared" si="327"/>
        <v>1.3012440000000001</v>
      </c>
      <c r="L331" s="57">
        <f t="shared" si="327"/>
        <v>4.6952640000000004E-2</v>
      </c>
      <c r="M331" s="57">
        <f t="shared" si="327"/>
        <v>1.0564344000000001</v>
      </c>
      <c r="N331" s="57">
        <f t="shared" si="300"/>
        <v>8.5212048110875838</v>
      </c>
      <c r="O331" s="57">
        <f t="shared" si="305"/>
        <v>-5.3564680559263778E-2</v>
      </c>
      <c r="P331" s="57">
        <f t="shared" si="305"/>
        <v>1.3012440000000001</v>
      </c>
      <c r="Q331" s="57">
        <f t="shared" si="301"/>
        <v>1.583018146332924</v>
      </c>
      <c r="R331" s="57">
        <f t="shared" si="306"/>
        <v>-1.0937130747564527E-2</v>
      </c>
      <c r="S331" s="57">
        <f t="shared" si="306"/>
        <v>4.6952640000000004E-2</v>
      </c>
      <c r="T331" s="57">
        <f t="shared" si="302"/>
        <v>5.7125812383895802E-2</v>
      </c>
      <c r="U331" s="57">
        <f t="shared" si="307"/>
        <v>-4.2234104676366901E-4</v>
      </c>
      <c r="V331" s="57">
        <f t="shared" si="307"/>
        <v>1.9267080000000001</v>
      </c>
      <c r="W331" s="57">
        <f t="shared" si="307"/>
        <v>2.0917838476464263</v>
      </c>
      <c r="X331" s="29">
        <f>'2.10 Prod Gust real. pot.'!D30</f>
        <v>198.15</v>
      </c>
      <c r="Y331" s="35">
        <f t="shared" si="315"/>
        <v>0.34999999999999432</v>
      </c>
      <c r="Z331" s="29">
        <f>'2.10 Prod Gust real. pot.'!F30*k</f>
        <v>2.1524999999999999</v>
      </c>
      <c r="AA331" s="29">
        <f>'2.10 Prod Gust real. pot.'!G30*k</f>
        <v>2.1819000000000002</v>
      </c>
      <c r="AB331" s="29">
        <f>'2.10 Prod Gust real. pot.'!H30*k</f>
        <v>0.1638</v>
      </c>
      <c r="AC331" s="29">
        <f>SUM('2.10 Prod Gust real. pot.'!I30:J30)/2</f>
        <v>0.47499999999999998</v>
      </c>
      <c r="AD331" s="29">
        <f t="shared" si="308"/>
        <v>0.98799749999999997</v>
      </c>
      <c r="AE331" s="348">
        <f t="shared" si="309"/>
        <v>1.3564845000000001</v>
      </c>
      <c r="AF331" s="68">
        <f t="shared" si="310"/>
        <v>4.3910999999999999E-2</v>
      </c>
      <c r="AG331" s="36">
        <f t="shared" si="316"/>
        <v>0.98799749999999997</v>
      </c>
      <c r="AH331" s="33">
        <f t="shared" si="311"/>
        <v>8.0365009051640897</v>
      </c>
      <c r="AI331" s="33">
        <f t="shared" si="317"/>
        <v>-6.0103361538899946E-2</v>
      </c>
      <c r="AJ331" s="36">
        <f t="shared" si="318"/>
        <v>1.3564845000000001</v>
      </c>
      <c r="AK331" s="33">
        <f t="shared" si="312"/>
        <v>1.6478986042644028</v>
      </c>
      <c r="AL331" s="33">
        <f t="shared" si="319"/>
        <v>-5.8850980569880029E-4</v>
      </c>
      <c r="AM331" s="60">
        <f t="shared" si="320"/>
        <v>4.3910999999999999E-2</v>
      </c>
      <c r="AN331" s="60">
        <f t="shared" si="313"/>
        <v>5.3252165191389755E-2</v>
      </c>
      <c r="AO331" s="60">
        <f t="shared" si="321"/>
        <v>4.1055518326631874E-4</v>
      </c>
      <c r="AP331" s="34">
        <f t="shared" si="314"/>
        <v>2.0887440000000002</v>
      </c>
      <c r="AQ331" s="34">
        <f t="shared" si="322"/>
        <v>2.3784626838386624</v>
      </c>
      <c r="AR331" s="10">
        <f t="shared" si="323"/>
        <v>1.5353693441724769</v>
      </c>
      <c r="AS331" s="10">
        <f t="shared" si="324"/>
        <v>1.7457916099375783</v>
      </c>
      <c r="AT331" s="10">
        <f t="shared" si="325"/>
        <v>0.21042226576510137</v>
      </c>
      <c r="AU331" s="10">
        <f>SUM(AT$306:AT331)*5</f>
        <v>10.052074600672771</v>
      </c>
    </row>
    <row r="332" spans="1:47" x14ac:dyDescent="0.25">
      <c r="A332" s="4">
        <v>135</v>
      </c>
      <c r="B332" s="18">
        <f t="shared" si="303"/>
        <v>2158</v>
      </c>
      <c r="C332" s="19">
        <f t="shared" si="299"/>
        <v>198.91</v>
      </c>
      <c r="D332" s="64" t="e">
        <f>#REF!</f>
        <v>#REF!</v>
      </c>
      <c r="E332" s="57">
        <f t="shared" si="327"/>
        <v>2.3183999999999996</v>
      </c>
      <c r="F332" s="57">
        <f t="shared" si="327"/>
        <v>1.9508999999999999</v>
      </c>
      <c r="G332" s="57">
        <f t="shared" si="327"/>
        <v>0.15539999999999998</v>
      </c>
      <c r="H332" s="57">
        <f t="shared" si="327"/>
        <v>0.25</v>
      </c>
      <c r="I332" s="57"/>
      <c r="J332" s="57">
        <f t="shared" si="327"/>
        <v>1.0641455999999998</v>
      </c>
      <c r="K332" s="57">
        <f t="shared" si="327"/>
        <v>1.3093499999999998</v>
      </c>
      <c r="L332" s="57">
        <f t="shared" si="327"/>
        <v>4.7295359999999995E-2</v>
      </c>
      <c r="M332" s="57">
        <f t="shared" si="327"/>
        <v>1.0641455999999998</v>
      </c>
      <c r="N332" s="57">
        <f t="shared" si="300"/>
        <v>8.4822852482539375</v>
      </c>
      <c r="O332" s="57">
        <f t="shared" si="305"/>
        <v>-3.8919562833646282E-2</v>
      </c>
      <c r="P332" s="57">
        <f t="shared" si="305"/>
        <v>1.3093499999999998</v>
      </c>
      <c r="Q332" s="57">
        <f t="shared" si="301"/>
        <v>1.5891907165033421</v>
      </c>
      <c r="R332" s="57">
        <f t="shared" si="306"/>
        <v>6.1725701704180569E-3</v>
      </c>
      <c r="S332" s="57">
        <f t="shared" si="306"/>
        <v>4.7295359999999995E-2</v>
      </c>
      <c r="T332" s="57">
        <f t="shared" si="302"/>
        <v>5.7393872329360787E-2</v>
      </c>
      <c r="U332" s="57">
        <f t="shared" si="307"/>
        <v>2.6805994546498513E-4</v>
      </c>
      <c r="V332" s="57">
        <f t="shared" si="307"/>
        <v>1.9633739999999997</v>
      </c>
      <c r="W332" s="57">
        <f t="shared" si="307"/>
        <v>2.1008950672822242</v>
      </c>
      <c r="X332" s="29">
        <f>'2.10 Prod Gust real. pot.'!D31</f>
        <v>198.39</v>
      </c>
      <c r="Y332" s="35">
        <f t="shared" si="315"/>
        <v>0.23999999999998067</v>
      </c>
      <c r="Z332" s="29">
        <f>'2.10 Prod Gust real. pot.'!F31*k</f>
        <v>2.0537999999999998</v>
      </c>
      <c r="AA332" s="29">
        <f>'2.10 Prod Gust real. pot.'!G31*k</f>
        <v>2.2595999999999998</v>
      </c>
      <c r="AB332" s="29">
        <f>'2.10 Prod Gust real. pot.'!H31*k</f>
        <v>0.16589999999999999</v>
      </c>
      <c r="AC332" s="29">
        <f>SUM('2.10 Prod Gust real. pot.'!I31:J31)/2</f>
        <v>0.5</v>
      </c>
      <c r="AD332" s="29">
        <f t="shared" si="308"/>
        <v>0.94269419999999993</v>
      </c>
      <c r="AE332" s="348">
        <f t="shared" si="309"/>
        <v>1.361829</v>
      </c>
      <c r="AF332" s="68">
        <f t="shared" si="310"/>
        <v>4.1897520000000001E-2</v>
      </c>
      <c r="AG332" s="36">
        <f t="shared" si="316"/>
        <v>0.94269419999999993</v>
      </c>
      <c r="AH332" s="33">
        <f t="shared" si="311"/>
        <v>7.9388745899204096</v>
      </c>
      <c r="AI332" s="33">
        <f t="shared" si="317"/>
        <v>-9.762631524368004E-2</v>
      </c>
      <c r="AJ332" s="36">
        <f t="shared" si="318"/>
        <v>1.361829</v>
      </c>
      <c r="AK332" s="33">
        <f t="shared" si="312"/>
        <v>1.6531390694458015</v>
      </c>
      <c r="AL332" s="33">
        <f t="shared" si="319"/>
        <v>5.2404651813986458E-3</v>
      </c>
      <c r="AM332" s="60">
        <f t="shared" si="320"/>
        <v>4.1897520000000001E-2</v>
      </c>
      <c r="AN332" s="60">
        <f t="shared" si="313"/>
        <v>5.1311261779924483E-2</v>
      </c>
      <c r="AO332" s="60">
        <f t="shared" si="321"/>
        <v>-1.9409034114652723E-3</v>
      </c>
      <c r="AP332" s="34">
        <f t="shared" si="314"/>
        <v>2.0913059999999999</v>
      </c>
      <c r="AQ332" s="34">
        <f t="shared" si="322"/>
        <v>2.2369792465262335</v>
      </c>
      <c r="AR332" s="10">
        <f t="shared" si="323"/>
        <v>1.5420569793851526</v>
      </c>
      <c r="AS332" s="10">
        <f t="shared" si="324"/>
        <v>1.6419427669502553</v>
      </c>
      <c r="AT332" s="10">
        <f t="shared" si="325"/>
        <v>9.9885787565102691E-2</v>
      </c>
      <c r="AU332" s="10">
        <f>SUM(AT$306:AT332)*5</f>
        <v>10.551503538498284</v>
      </c>
    </row>
    <row r="333" spans="1:47" x14ac:dyDescent="0.25">
      <c r="A333" s="4">
        <v>140</v>
      </c>
      <c r="B333" s="18">
        <f t="shared" si="303"/>
        <v>2163</v>
      </c>
      <c r="C333" s="19">
        <f t="shared" si="299"/>
        <v>199.04</v>
      </c>
      <c r="D333" s="64" t="e">
        <f>#REF!</f>
        <v>#REF!</v>
      </c>
      <c r="E333" s="57">
        <f t="shared" si="327"/>
        <v>2.4087000000000001</v>
      </c>
      <c r="F333" s="57">
        <f t="shared" si="327"/>
        <v>1.8773999999999997</v>
      </c>
      <c r="G333" s="57">
        <f t="shared" si="327"/>
        <v>0.15329999999999999</v>
      </c>
      <c r="H333" s="57">
        <f t="shared" si="327"/>
        <v>0.20499999999999999</v>
      </c>
      <c r="I333" s="57"/>
      <c r="J333" s="57">
        <f t="shared" si="327"/>
        <v>1.1055933</v>
      </c>
      <c r="K333" s="57">
        <f t="shared" si="327"/>
        <v>1.3035435</v>
      </c>
      <c r="L333" s="57">
        <f t="shared" si="327"/>
        <v>4.9137480000000004E-2</v>
      </c>
      <c r="M333" s="57">
        <f t="shared" si="327"/>
        <v>1.1055933</v>
      </c>
      <c r="N333" s="57">
        <f t="shared" si="300"/>
        <v>8.4898515009058695</v>
      </c>
      <c r="O333" s="57">
        <f t="shared" si="305"/>
        <v>7.5662526519320039E-3</v>
      </c>
      <c r="P333" s="57">
        <f t="shared" si="305"/>
        <v>1.3035435</v>
      </c>
      <c r="Q333" s="57">
        <f t="shared" si="301"/>
        <v>1.5844753830595553</v>
      </c>
      <c r="R333" s="57">
        <f t="shared" si="306"/>
        <v>-4.7153334437868288E-3</v>
      </c>
      <c r="S333" s="57">
        <f t="shared" si="306"/>
        <v>4.9137480000000004E-2</v>
      </c>
      <c r="T333" s="57">
        <f t="shared" si="302"/>
        <v>5.9283379080661495E-2</v>
      </c>
      <c r="U333" s="57">
        <f t="shared" si="307"/>
        <v>1.8895067513007083E-3</v>
      </c>
      <c r="V333" s="57">
        <f t="shared" si="307"/>
        <v>1.9506479999999995</v>
      </c>
      <c r="W333" s="57">
        <f t="shared" si="307"/>
        <v>2.0853884259594406</v>
      </c>
      <c r="X333" s="29">
        <f>'2.10 Prod Gust real. pot.'!D32</f>
        <v>198.68</v>
      </c>
      <c r="Y333" s="35">
        <f t="shared" si="315"/>
        <v>0.29000000000002046</v>
      </c>
      <c r="Z333" s="29">
        <f>'2.10 Prod Gust real. pot.'!F32*k</f>
        <v>2.2112999999999996</v>
      </c>
      <c r="AA333" s="29">
        <f>'2.10 Prod Gust real. pot.'!G32*k</f>
        <v>2.1524999999999999</v>
      </c>
      <c r="AB333" s="29">
        <f>'2.10 Prod Gust real. pot.'!H32*k</f>
        <v>0.1638</v>
      </c>
      <c r="AC333" s="29">
        <f>SUM('2.10 Prod Gust real. pot.'!I32:J32)/2</f>
        <v>0.5</v>
      </c>
      <c r="AD333" s="29">
        <f t="shared" si="308"/>
        <v>1.0149866999999999</v>
      </c>
      <c r="AE333" s="348">
        <f t="shared" si="309"/>
        <v>1.3597184999999998</v>
      </c>
      <c r="AF333" s="68">
        <f t="shared" si="310"/>
        <v>4.5110519999999994E-2</v>
      </c>
      <c r="AG333" s="36">
        <f t="shared" si="316"/>
        <v>1.0149866999999999</v>
      </c>
      <c r="AH333" s="33">
        <f t="shared" si="311"/>
        <v>7.9261784461924991</v>
      </c>
      <c r="AI333" s="33">
        <f t="shared" si="317"/>
        <v>-1.2696143727910503E-2</v>
      </c>
      <c r="AJ333" s="36">
        <f t="shared" si="318"/>
        <v>1.3597184999999998</v>
      </c>
      <c r="AK333" s="33">
        <f t="shared" si="312"/>
        <v>1.6519549615623861</v>
      </c>
      <c r="AL333" s="33">
        <f t="shared" si="319"/>
        <v>-1.1841078834153862E-3</v>
      </c>
      <c r="AM333" s="60">
        <f t="shared" si="320"/>
        <v>4.5110519999999994E-2</v>
      </c>
      <c r="AN333" s="60">
        <f t="shared" si="313"/>
        <v>5.4181155288955674E-2</v>
      </c>
      <c r="AO333" s="60">
        <f t="shared" si="321"/>
        <v>2.8698935090311906E-3</v>
      </c>
      <c r="AP333" s="34">
        <f t="shared" si="314"/>
        <v>2.1115919999999999</v>
      </c>
      <c r="AQ333" s="34">
        <f t="shared" si="322"/>
        <v>2.3905816418977257</v>
      </c>
      <c r="AR333" s="10">
        <f t="shared" si="323"/>
        <v>1.5306751046542293</v>
      </c>
      <c r="AS333" s="10">
        <f t="shared" si="324"/>
        <v>1.7546869251529305</v>
      </c>
      <c r="AT333" s="10">
        <f t="shared" si="325"/>
        <v>0.22401182049870116</v>
      </c>
      <c r="AU333" s="10">
        <f>SUM(AT$306:AT333)*5</f>
        <v>11.671562640991787</v>
      </c>
    </row>
    <row r="334" spans="1:47" x14ac:dyDescent="0.25">
      <c r="A334" s="4">
        <v>145</v>
      </c>
      <c r="B334" s="18">
        <f t="shared" si="303"/>
        <v>2168</v>
      </c>
      <c r="C334" s="19">
        <f t="shared" si="299"/>
        <v>199.4</v>
      </c>
      <c r="D334" s="64" t="e">
        <f>#REF!</f>
        <v>#REF!</v>
      </c>
      <c r="E334" s="57">
        <f t="shared" si="327"/>
        <v>2.4653999999999998</v>
      </c>
      <c r="F334" s="57">
        <f t="shared" si="327"/>
        <v>1.8416999999999999</v>
      </c>
      <c r="G334" s="57">
        <f t="shared" si="327"/>
        <v>0.15329999999999999</v>
      </c>
      <c r="H334" s="57">
        <f t="shared" si="327"/>
        <v>0.17499999999999999</v>
      </c>
      <c r="I334" s="57"/>
      <c r="J334" s="57">
        <f t="shared" si="327"/>
        <v>1.1316185999999999</v>
      </c>
      <c r="K334" s="57">
        <f t="shared" si="327"/>
        <v>1.3038689999999999</v>
      </c>
      <c r="L334" s="57">
        <f t="shared" si="327"/>
        <v>5.0294159999999997E-2</v>
      </c>
      <c r="M334" s="57">
        <f t="shared" si="327"/>
        <v>1.1316185999999999</v>
      </c>
      <c r="N334" s="57">
        <f t="shared" si="300"/>
        <v>8.5224636064140498</v>
      </c>
      <c r="O334" s="57">
        <f t="shared" si="305"/>
        <v>3.2612105508180278E-2</v>
      </c>
      <c r="P334" s="57">
        <f t="shared" si="305"/>
        <v>1.3038689999999999</v>
      </c>
      <c r="Q334" s="57">
        <f t="shared" si="301"/>
        <v>1.583967321996141</v>
      </c>
      <c r="R334" s="57">
        <f t="shared" si="306"/>
        <v>-5.0806106341427792E-4</v>
      </c>
      <c r="S334" s="57">
        <f t="shared" si="306"/>
        <v>5.0294159999999997E-2</v>
      </c>
      <c r="T334" s="57">
        <f t="shared" si="302"/>
        <v>6.0774079839897112E-2</v>
      </c>
      <c r="U334" s="57">
        <f t="shared" si="307"/>
        <v>1.4907007592356164E-3</v>
      </c>
      <c r="V334" s="57">
        <f t="shared" si="307"/>
        <v>1.9468679999999998</v>
      </c>
      <c r="W334" s="57">
        <f t="shared" si="307"/>
        <v>2.340462745204015</v>
      </c>
      <c r="X334" s="29">
        <f>'2.10 Prod Gust real. pot.'!D33</f>
        <v>198.94</v>
      </c>
      <c r="Y334" s="35">
        <f t="shared" si="315"/>
        <v>0.25999999999999091</v>
      </c>
      <c r="Z334" s="29">
        <f>'2.10 Prod Gust real. pot.'!F33*k</f>
        <v>2.2008000000000001</v>
      </c>
      <c r="AA334" s="29">
        <f>'2.10 Prod Gust real. pot.'!G33*k</f>
        <v>2.1482999999999999</v>
      </c>
      <c r="AB334" s="29">
        <f>'2.10 Prod Gust real. pot.'!H33*k</f>
        <v>0.1638</v>
      </c>
      <c r="AC334" s="29">
        <f>SUM('2.10 Prod Gust real. pot.'!I33:J33)/2</f>
        <v>0.46499999999999997</v>
      </c>
      <c r="AD334" s="29">
        <f t="shared" si="308"/>
        <v>1.0101672000000002</v>
      </c>
      <c r="AE334" s="348">
        <f t="shared" si="309"/>
        <v>1.35555</v>
      </c>
      <c r="AF334" s="68">
        <f t="shared" si="310"/>
        <v>4.4896320000000003E-2</v>
      </c>
      <c r="AG334" s="36">
        <f t="shared" si="316"/>
        <v>1.0101672000000002</v>
      </c>
      <c r="AH334" s="33">
        <f t="shared" si="311"/>
        <v>7.9103063111184788</v>
      </c>
      <c r="AI334" s="33">
        <f t="shared" si="317"/>
        <v>-1.5872135074020299E-2</v>
      </c>
      <c r="AJ334" s="36">
        <f t="shared" si="318"/>
        <v>1.35555</v>
      </c>
      <c r="AK334" s="33">
        <f t="shared" si="312"/>
        <v>1.6475771388838814</v>
      </c>
      <c r="AL334" s="33">
        <f t="shared" si="319"/>
        <v>-4.3778226785047281E-3</v>
      </c>
      <c r="AM334" s="60">
        <f t="shared" si="320"/>
        <v>4.4896320000000003E-2</v>
      </c>
      <c r="AN334" s="60">
        <f t="shared" si="313"/>
        <v>5.4474285579335487E-2</v>
      </c>
      <c r="AO334" s="60">
        <f t="shared" si="321"/>
        <v>2.9313029037981303E-4</v>
      </c>
      <c r="AP334" s="34">
        <f t="shared" si="314"/>
        <v>2.0907179999999999</v>
      </c>
      <c r="AQ334" s="34">
        <f t="shared" si="322"/>
        <v>2.3307611725378456</v>
      </c>
      <c r="AR334" s="10">
        <f t="shared" si="323"/>
        <v>1.7178996549797472</v>
      </c>
      <c r="AS334" s="10">
        <f t="shared" si="324"/>
        <v>1.7107787006427788</v>
      </c>
      <c r="AT334" s="10">
        <f t="shared" si="325"/>
        <v>-7.1209543369683548E-3</v>
      </c>
      <c r="AU334" s="10">
        <f>SUM(AT$306:AT334)*5</f>
        <v>11.635957869306948</v>
      </c>
    </row>
    <row r="335" spans="1:47" x14ac:dyDescent="0.25">
      <c r="A335" s="4">
        <v>150</v>
      </c>
      <c r="B335" s="18">
        <f t="shared" si="303"/>
        <v>2173</v>
      </c>
      <c r="C335" s="19">
        <f t="shared" si="299"/>
        <v>199.67</v>
      </c>
      <c r="D335" s="64" t="e">
        <f>#REF!</f>
        <v>#REF!</v>
      </c>
      <c r="E335" s="57">
        <f t="shared" si="327"/>
        <v>2.4780000000000002</v>
      </c>
      <c r="F335" s="57">
        <f t="shared" si="327"/>
        <v>1.8648</v>
      </c>
      <c r="G335" s="57">
        <f t="shared" si="327"/>
        <v>0.15539999999999998</v>
      </c>
      <c r="H335" s="57">
        <f t="shared" si="327"/>
        <v>0.14000000000000001</v>
      </c>
      <c r="I335" s="57"/>
      <c r="J335" s="57">
        <f t="shared" si="327"/>
        <v>1.1374020000000002</v>
      </c>
      <c r="K335" s="57">
        <f t="shared" si="327"/>
        <v>1.315734</v>
      </c>
      <c r="L335" s="57">
        <f t="shared" si="327"/>
        <v>5.0551200000000004E-2</v>
      </c>
      <c r="M335" s="57">
        <f t="shared" si="327"/>
        <v>1.1374020000000002</v>
      </c>
      <c r="N335" s="57">
        <f t="shared" si="300"/>
        <v>8.5566374932344686</v>
      </c>
      <c r="O335" s="57">
        <f t="shared" si="305"/>
        <v>3.4173886820418886E-2</v>
      </c>
      <c r="P335" s="57">
        <f t="shared" si="305"/>
        <v>1.315734</v>
      </c>
      <c r="Q335" s="57">
        <f t="shared" si="301"/>
        <v>1.5957425086403418</v>
      </c>
      <c r="R335" s="57">
        <f t="shared" si="306"/>
        <v>1.1775186644200852E-2</v>
      </c>
      <c r="S335" s="57">
        <f t="shared" si="306"/>
        <v>5.0551200000000004E-2</v>
      </c>
      <c r="T335" s="57">
        <f t="shared" si="302"/>
        <v>6.1294640993790978E-2</v>
      </c>
      <c r="U335" s="57">
        <f t="shared" si="307"/>
        <v>5.2056115389386565E-4</v>
      </c>
      <c r="V335" s="57">
        <f t="shared" si="307"/>
        <v>1.9480440000000001</v>
      </c>
      <c r="W335" s="57">
        <f t="shared" si="307"/>
        <v>2.2645136346184955</v>
      </c>
      <c r="X335" s="29">
        <f>'2.10 Prod Gust real. pot.'!D34</f>
        <v>199.38</v>
      </c>
      <c r="Y335" s="35">
        <f t="shared" si="315"/>
        <v>0.43999999999999773</v>
      </c>
      <c r="Z335" s="29">
        <f>'2.10 Prod Gust real. pot.'!F34*k</f>
        <v>2.2952999999999997</v>
      </c>
      <c r="AA335" s="29">
        <f>'2.10 Prod Gust real. pot.'!G34*k</f>
        <v>2.1294</v>
      </c>
      <c r="AB335" s="29">
        <f>'2.10 Prod Gust real. pot.'!H34*k</f>
        <v>0.1638</v>
      </c>
      <c r="AC335" s="29">
        <f>SUM('2.10 Prod Gust real. pot.'!I34:J34)/2</f>
        <v>0.51500000000000001</v>
      </c>
      <c r="AD335" s="29">
        <f t="shared" si="308"/>
        <v>1.0535426999999999</v>
      </c>
      <c r="AE335" s="348">
        <f t="shared" si="309"/>
        <v>1.3715204999999999</v>
      </c>
      <c r="AF335" s="68">
        <f t="shared" si="310"/>
        <v>4.6824119999999997E-2</v>
      </c>
      <c r="AG335" s="36">
        <f t="shared" si="316"/>
        <v>1.0535426999999999</v>
      </c>
      <c r="AH335" s="33">
        <f t="shared" si="311"/>
        <v>7.9398643149890766</v>
      </c>
      <c r="AI335" s="33">
        <f t="shared" si="317"/>
        <v>2.9558003870597815E-2</v>
      </c>
      <c r="AJ335" s="36">
        <f t="shared" si="318"/>
        <v>1.3715204999999999</v>
      </c>
      <c r="AK335" s="33">
        <f t="shared" si="312"/>
        <v>1.6627737418581807</v>
      </c>
      <c r="AL335" s="33">
        <f t="shared" si="319"/>
        <v>1.5196602974299367E-2</v>
      </c>
      <c r="AM335" s="60">
        <f t="shared" si="320"/>
        <v>4.6824119999999997E-2</v>
      </c>
      <c r="AN335" s="60">
        <f t="shared" si="313"/>
        <v>5.6453904183360167E-2</v>
      </c>
      <c r="AO335" s="60">
        <f t="shared" si="321"/>
        <v>1.9796186040246799E-3</v>
      </c>
      <c r="AP335" s="34">
        <f t="shared" si="314"/>
        <v>2.1434699999999998</v>
      </c>
      <c r="AQ335" s="34">
        <f t="shared" si="322"/>
        <v>2.6302042254489195</v>
      </c>
      <c r="AR335" s="10">
        <f t="shared" si="323"/>
        <v>1.6621530078099755</v>
      </c>
      <c r="AS335" s="10">
        <f t="shared" si="324"/>
        <v>1.930569901479507</v>
      </c>
      <c r="AT335" s="10">
        <f t="shared" si="325"/>
        <v>0.26841689366953148</v>
      </c>
      <c r="AU335" s="10">
        <f>SUM(AT$306:AT335)*5</f>
        <v>12.978042337654605</v>
      </c>
    </row>
    <row r="336" spans="1:47" x14ac:dyDescent="0.25">
      <c r="L336" s="1"/>
    </row>
    <row r="337" spans="1:52" x14ac:dyDescent="0.25">
      <c r="L337" s="1"/>
    </row>
    <row r="338" spans="1:52" x14ac:dyDescent="0.25">
      <c r="L338" s="1"/>
    </row>
    <row r="339" spans="1:52" ht="18.75" x14ac:dyDescent="0.3">
      <c r="C339" s="361" t="s">
        <v>19</v>
      </c>
      <c r="D339" s="361"/>
      <c r="E339" s="361"/>
      <c r="F339" s="361"/>
      <c r="G339" s="361"/>
      <c r="H339" s="361"/>
      <c r="I339" s="361"/>
      <c r="J339" s="361"/>
      <c r="K339" s="361"/>
      <c r="L339" s="361"/>
      <c r="M339" s="361"/>
      <c r="N339" s="361"/>
      <c r="O339" s="361"/>
      <c r="P339" s="361"/>
      <c r="Q339" s="361"/>
      <c r="R339" s="361"/>
      <c r="S339" s="361"/>
      <c r="T339" s="361"/>
      <c r="U339" s="361"/>
      <c r="V339" s="361"/>
      <c r="W339" s="361"/>
      <c r="X339" s="362" t="s">
        <v>266</v>
      </c>
      <c r="Y339" s="362"/>
      <c r="Z339" s="362"/>
      <c r="AA339" s="362"/>
      <c r="AB339" s="362"/>
      <c r="AC339" s="362"/>
      <c r="AD339" s="362"/>
      <c r="AE339" s="362"/>
      <c r="AF339" s="362"/>
      <c r="AG339" s="362"/>
      <c r="AH339" s="362"/>
      <c r="AI339" s="362"/>
      <c r="AJ339" s="362"/>
      <c r="AK339" s="362"/>
      <c r="AL339" s="362"/>
      <c r="AM339" s="362"/>
      <c r="AN339" s="362"/>
      <c r="AO339" s="362"/>
      <c r="AP339" s="362"/>
      <c r="AQ339" s="362"/>
      <c r="AR339" s="37"/>
      <c r="AS339" s="37"/>
      <c r="AT339" s="37"/>
      <c r="AU339" s="38"/>
      <c r="AV339" s="38"/>
      <c r="AW339" s="38"/>
      <c r="AX339" s="38"/>
      <c r="AY339" s="38"/>
      <c r="AZ339" s="38"/>
    </row>
    <row r="340" spans="1:52" ht="135" x14ac:dyDescent="0.25">
      <c r="A340" s="13" t="s">
        <v>4</v>
      </c>
      <c r="B340" s="14" t="s">
        <v>0</v>
      </c>
      <c r="C340" s="58" t="s">
        <v>7</v>
      </c>
      <c r="D340" s="5" t="s">
        <v>6</v>
      </c>
      <c r="E340" s="21" t="s">
        <v>41</v>
      </c>
      <c r="F340" s="58" t="s">
        <v>42</v>
      </c>
      <c r="G340" s="58" t="s">
        <v>43</v>
      </c>
      <c r="H340" s="58" t="s">
        <v>408</v>
      </c>
      <c r="I340" s="58"/>
      <c r="J340" s="58" t="s">
        <v>39</v>
      </c>
      <c r="K340" s="58" t="s">
        <v>40</v>
      </c>
      <c r="L340" s="58" t="s">
        <v>44</v>
      </c>
      <c r="M340" s="58" t="s">
        <v>36</v>
      </c>
      <c r="N340" s="15" t="s">
        <v>8</v>
      </c>
      <c r="O340" s="5" t="s">
        <v>11</v>
      </c>
      <c r="P340" s="5" t="s">
        <v>38</v>
      </c>
      <c r="Q340" s="15" t="s">
        <v>33</v>
      </c>
      <c r="R340" s="5" t="s">
        <v>34</v>
      </c>
      <c r="S340" s="58" t="s">
        <v>45</v>
      </c>
      <c r="T340" s="15" t="s">
        <v>46</v>
      </c>
      <c r="U340" s="5" t="s">
        <v>32</v>
      </c>
      <c r="V340" s="5" t="s">
        <v>24</v>
      </c>
      <c r="W340" s="5" t="s">
        <v>1</v>
      </c>
      <c r="X340" s="26" t="s">
        <v>5</v>
      </c>
      <c r="Y340" s="26" t="s">
        <v>6</v>
      </c>
      <c r="Z340" s="27" t="s">
        <v>41</v>
      </c>
      <c r="AA340" s="59" t="s">
        <v>42</v>
      </c>
      <c r="AB340" s="59" t="s">
        <v>43</v>
      </c>
      <c r="AC340" s="59" t="s">
        <v>79</v>
      </c>
      <c r="AD340" s="59" t="s">
        <v>39</v>
      </c>
      <c r="AE340" s="59" t="s">
        <v>40</v>
      </c>
      <c r="AF340" s="59" t="s">
        <v>44</v>
      </c>
      <c r="AG340" s="67" t="s">
        <v>36</v>
      </c>
      <c r="AH340" s="26" t="s">
        <v>8</v>
      </c>
      <c r="AI340" s="28" t="s">
        <v>11</v>
      </c>
      <c r="AJ340" s="28" t="s">
        <v>38</v>
      </c>
      <c r="AK340" s="26" t="s">
        <v>33</v>
      </c>
      <c r="AL340" s="28" t="s">
        <v>34</v>
      </c>
      <c r="AM340" s="28" t="s">
        <v>47</v>
      </c>
      <c r="AN340" s="26" t="s">
        <v>46</v>
      </c>
      <c r="AO340" s="28" t="s">
        <v>32</v>
      </c>
      <c r="AP340" s="28" t="s">
        <v>24</v>
      </c>
      <c r="AQ340" s="26" t="s">
        <v>1</v>
      </c>
      <c r="AR340" s="6" t="str">
        <f>"Climate benefit " &amp;C339 &amp; " ton CO2/ha"</f>
        <v>Climate benefit BAU 95% ton CO2/ha</v>
      </c>
      <c r="AS340" s="6" t="str">
        <f>"Climate benefit "&amp;AU339 &amp; " ton CO2/ha"</f>
        <v>Climate benefit  ton CO2/ha</v>
      </c>
      <c r="AT340" s="6" t="str">
        <f>"Diff "&amp;C339&amp;" and "&amp;AU339 &amp; " ton CO2/ha/year"</f>
        <v>Diff BAU 95% and  ton CO2/ha/year</v>
      </c>
      <c r="AU340" s="16" t="s">
        <v>12</v>
      </c>
      <c r="AV340" s="16"/>
      <c r="AW340" s="16"/>
      <c r="AX340" s="6"/>
    </row>
    <row r="341" spans="1:52" x14ac:dyDescent="0.25">
      <c r="A341" s="4">
        <v>0</v>
      </c>
      <c r="B341" s="4">
        <v>2023</v>
      </c>
      <c r="C341" s="19">
        <f t="shared" ref="C341:C371" si="328">C24</f>
        <v>187.18</v>
      </c>
      <c r="D341" s="19"/>
      <c r="E341" s="19"/>
      <c r="F341" s="19"/>
      <c r="G341" s="19"/>
      <c r="H341" s="19"/>
      <c r="I341" s="19"/>
      <c r="J341" s="19"/>
      <c r="K341" s="19"/>
      <c r="L341" s="19"/>
      <c r="M341" s="19"/>
      <c r="N341" s="61">
        <f>N24</f>
        <v>15</v>
      </c>
      <c r="O341" s="19"/>
      <c r="P341" s="19"/>
      <c r="Q341" s="61">
        <f>Q24</f>
        <v>1.5</v>
      </c>
      <c r="R341" s="19"/>
      <c r="S341" s="19"/>
      <c r="T341" s="61">
        <f>T24</f>
        <v>0.05</v>
      </c>
      <c r="U341" s="19"/>
      <c r="V341" s="19"/>
      <c r="W341" s="19"/>
      <c r="X341" s="29">
        <f>'2.9 Biofuel 21 TWh'!D4</f>
        <v>187.38</v>
      </c>
      <c r="Y341" s="77"/>
      <c r="Z341" s="77"/>
      <c r="AA341" s="77"/>
      <c r="AB341" s="77"/>
      <c r="AC341" s="77"/>
      <c r="AD341" s="77"/>
      <c r="AE341" s="77"/>
      <c r="AF341" s="77"/>
      <c r="AG341" s="77"/>
      <c r="AH341" s="62">
        <f>AH24</f>
        <v>15</v>
      </c>
      <c r="AI341" s="77"/>
      <c r="AJ341" s="77"/>
      <c r="AK341" s="62">
        <f>AK24</f>
        <v>1.5</v>
      </c>
      <c r="AL341" s="77"/>
      <c r="AM341" s="77"/>
      <c r="AN341" s="62">
        <f>AN24</f>
        <v>0.05</v>
      </c>
      <c r="AO341" s="77"/>
      <c r="AP341" s="77"/>
      <c r="AQ341" s="77"/>
      <c r="AU341">
        <v>0</v>
      </c>
    </row>
    <row r="342" spans="1:52" x14ac:dyDescent="0.25">
      <c r="A342" s="4">
        <v>5</v>
      </c>
      <c r="B342" s="18">
        <f t="shared" ref="B342:B371" si="329">B341+5</f>
        <v>2028</v>
      </c>
      <c r="C342" s="8">
        <f t="shared" si="328"/>
        <v>187.12</v>
      </c>
      <c r="D342" s="8">
        <f t="shared" ref="D342:M342" si="330">D25</f>
        <v>-6.0000000000002274E-2</v>
      </c>
      <c r="E342" s="8">
        <f t="shared" si="330"/>
        <v>2.4842999999999997</v>
      </c>
      <c r="F342" s="8">
        <f t="shared" si="330"/>
        <v>1.6463999999999999</v>
      </c>
      <c r="G342" s="8">
        <f t="shared" si="330"/>
        <v>0.14280000000000001</v>
      </c>
      <c r="H342" s="8">
        <f t="shared" si="330"/>
        <v>0.13500000000000001</v>
      </c>
      <c r="I342" s="8"/>
      <c r="J342" s="8">
        <f t="shared" si="330"/>
        <v>1.1402937</v>
      </c>
      <c r="K342" s="8">
        <f t="shared" si="330"/>
        <v>1.2342854999999999</v>
      </c>
      <c r="L342" s="8">
        <f t="shared" si="330"/>
        <v>5.0679719999999998E-2</v>
      </c>
      <c r="M342" s="8">
        <f t="shared" si="330"/>
        <v>1.1402937</v>
      </c>
      <c r="N342" s="8">
        <f>N25</f>
        <v>14.198552149441863</v>
      </c>
      <c r="O342" s="8">
        <f>O25</f>
        <v>-0.80144785055813728</v>
      </c>
      <c r="P342" s="8">
        <f>P25</f>
        <v>1.2342854999999999</v>
      </c>
      <c r="Q342" s="8">
        <f>Q25</f>
        <v>1.4994505429449552</v>
      </c>
      <c r="R342" s="8">
        <f>R25</f>
        <v>-5.49457055044833E-4</v>
      </c>
      <c r="S342" s="8">
        <f>S25</f>
        <v>5.0679719999999998E-2</v>
      </c>
      <c r="T342" s="8">
        <f>T25</f>
        <v>5.9518554764831845E-2</v>
      </c>
      <c r="U342" s="8">
        <f t="shared" ref="U342:W343" si="331">U25</f>
        <v>9.5185547648318422E-3</v>
      </c>
      <c r="V342" s="8">
        <f t="shared" si="331"/>
        <v>1.8515699999999995</v>
      </c>
      <c r="W342" s="8">
        <f t="shared" si="331"/>
        <v>0.99909124715164688</v>
      </c>
      <c r="X342" s="29">
        <f>'2.9 Biofuel 21 TWh'!D5</f>
        <v>187.01</v>
      </c>
      <c r="Y342" s="35">
        <f>X342-X341</f>
        <v>-0.37000000000000455</v>
      </c>
      <c r="Z342" s="29">
        <f>'2.9 Biofuel 21 TWh'!F5*k</f>
        <v>2.4863999999999997</v>
      </c>
      <c r="AA342" s="29">
        <f>'2.9 Biofuel 21 TWh'!G5*k</f>
        <v>1.6358999999999999</v>
      </c>
      <c r="AB342" s="29">
        <f>'2.9 Biofuel 21 TWh'!H5*k</f>
        <v>0.14280000000000001</v>
      </c>
      <c r="AC342" s="29">
        <f>'2.9 Biofuel 21 TWh'!I5/2</f>
        <v>0.47</v>
      </c>
      <c r="AD342" s="29">
        <f t="shared" ref="AD342:AD371" si="332">p*Z342</f>
        <v>1.1412575999999999</v>
      </c>
      <c r="AE342" s="348">
        <f t="shared" ref="AE342:AE371" si="333">AA342*paperpulp+Z342*(ppaperboard+papertimb)</f>
        <v>1.23081</v>
      </c>
      <c r="AF342" s="68">
        <f t="shared" ref="AF342:AF371" si="334">Z342*pboard</f>
        <v>5.072256E-2</v>
      </c>
      <c r="AG342" s="36">
        <f>AD342</f>
        <v>1.1412575999999999</v>
      </c>
      <c r="AH342" s="33">
        <f t="shared" ref="AH342:AH371" si="335">AH341*EXP(-qsawn*5)+AG342</f>
        <v>14.199516049441861</v>
      </c>
      <c r="AI342" s="33">
        <f>AH342-AH341</f>
        <v>-0.8004839505581387</v>
      </c>
      <c r="AJ342" s="36">
        <f>AE342</f>
        <v>1.23081</v>
      </c>
      <c r="AK342" s="33">
        <f t="shared" ref="AK342:AK371" si="336">AK341*EXP(-qpap*5)+AJ342</f>
        <v>1.4959750429449552</v>
      </c>
      <c r="AL342" s="33">
        <f>AK342-AK341</f>
        <v>-4.0249570550447977E-3</v>
      </c>
      <c r="AM342" s="60">
        <f>AF342</f>
        <v>5.072256E-2</v>
      </c>
      <c r="AN342" s="60">
        <f t="shared" ref="AN342:AN371" si="337">AN341*EXP(-qpap*5)+AM342</f>
        <v>5.9561394764831847E-2</v>
      </c>
      <c r="AO342" s="60">
        <f>AN342-AN341</f>
        <v>9.5613947648318445E-3</v>
      </c>
      <c r="AP342" s="34">
        <f t="shared" ref="AP342:AP371" si="338">(AA342+Z342+AB342+AC342)*SFtot</f>
        <v>1.9887419999999996</v>
      </c>
      <c r="AQ342" s="34">
        <f>Y342+AP342+AL342+AO342+AI342</f>
        <v>0.82379448715164338</v>
      </c>
      <c r="AR342" s="10">
        <f>W342*3.67/5</f>
        <v>0.73333297540930875</v>
      </c>
      <c r="AS342" s="10">
        <f>AQ342*3.67/5</f>
        <v>0.60466515356930617</v>
      </c>
      <c r="AT342" s="10">
        <f>(AS342-AR342)</f>
        <v>-0.12866782184000258</v>
      </c>
      <c r="AU342" s="10">
        <f>SUM(AT$342:AT342)*5</f>
        <v>-0.64333910920001292</v>
      </c>
    </row>
    <row r="343" spans="1:52" x14ac:dyDescent="0.25">
      <c r="A343" s="4">
        <v>10</v>
      </c>
      <c r="B343" s="18">
        <f t="shared" si="329"/>
        <v>2033</v>
      </c>
      <c r="C343" s="19">
        <f t="shared" si="328"/>
        <v>187.21</v>
      </c>
      <c r="D343" s="8">
        <f t="shared" ref="D343:M343" si="339">D26</f>
        <v>9.0000000000003411E-2</v>
      </c>
      <c r="E343" s="8">
        <f t="shared" si="339"/>
        <v>2.3519999999999999</v>
      </c>
      <c r="F343" s="8">
        <f t="shared" si="339"/>
        <v>1.7094</v>
      </c>
      <c r="G343" s="8">
        <f t="shared" si="339"/>
        <v>0.14280000000000001</v>
      </c>
      <c r="H343" s="8">
        <f t="shared" si="339"/>
        <v>0.16</v>
      </c>
      <c r="I343" s="8"/>
      <c r="J343" s="8">
        <f t="shared" si="339"/>
        <v>1.0795680000000001</v>
      </c>
      <c r="K343" s="8">
        <f t="shared" si="339"/>
        <v>1.2258119999999999</v>
      </c>
      <c r="L343" s="8">
        <f t="shared" si="339"/>
        <v>4.7980800000000004E-2</v>
      </c>
      <c r="M343" s="8">
        <f t="shared" si="339"/>
        <v>1.0795680000000001</v>
      </c>
      <c r="N343" s="8">
        <f>N26</f>
        <v>13.440125571686007</v>
      </c>
      <c r="O343" s="8">
        <f>O26</f>
        <v>-0.75842657775585565</v>
      </c>
      <c r="P343" s="8">
        <f>P26</f>
        <v>1.2258119999999999</v>
      </c>
      <c r="Q343" s="8">
        <f>Q26</f>
        <v>1.4908799117425571</v>
      </c>
      <c r="R343" s="8">
        <f>R26</f>
        <v>-8.5706312023980935E-3</v>
      </c>
      <c r="S343" s="8">
        <f>S26</f>
        <v>4.7980800000000004E-2</v>
      </c>
      <c r="T343" s="8">
        <f>T26</f>
        <v>5.8502293420158877E-2</v>
      </c>
      <c r="U343" s="8">
        <f t="shared" si="331"/>
        <v>-1.0162613446729682E-3</v>
      </c>
      <c r="V343" s="8">
        <f t="shared" si="331"/>
        <v>1.832964</v>
      </c>
      <c r="W343" s="8">
        <f t="shared" si="331"/>
        <v>1.1549505296970768</v>
      </c>
      <c r="X343" s="29">
        <f>'2.9 Biofuel 21 TWh'!D6</f>
        <v>186.84</v>
      </c>
      <c r="Y343" s="35">
        <f t="shared" ref="Y343:Y371" si="340">X343-X342</f>
        <v>-0.16999999999998749</v>
      </c>
      <c r="Z343" s="29">
        <f>'2.9 Biofuel 21 TWh'!F6*k</f>
        <v>2.3331</v>
      </c>
      <c r="AA343" s="29">
        <f>'2.9 Biofuel 21 TWh'!G6*k</f>
        <v>1.7198999999999998</v>
      </c>
      <c r="AB343" s="29">
        <f>'2.9 Biofuel 21 TWh'!H6*k</f>
        <v>0.14280000000000001</v>
      </c>
      <c r="AC343" s="29">
        <f>'2.9 Biofuel 21 TWh'!I6/2</f>
        <v>0.46500000000000002</v>
      </c>
      <c r="AD343" s="29">
        <f t="shared" si="332"/>
        <v>1.0708929</v>
      </c>
      <c r="AE343" s="348">
        <f t="shared" si="333"/>
        <v>1.2251714999999999</v>
      </c>
      <c r="AF343" s="68">
        <f t="shared" si="334"/>
        <v>4.7595240000000004E-2</v>
      </c>
      <c r="AG343" s="36">
        <f t="shared" ref="AG343:AG371" si="341">AD343</f>
        <v>1.0708929</v>
      </c>
      <c r="AH343" s="33">
        <f t="shared" si="335"/>
        <v>13.432289595373968</v>
      </c>
      <c r="AI343" s="33">
        <f t="shared" ref="AI343:AI371" si="342">AH343-AH342</f>
        <v>-0.76722645406789347</v>
      </c>
      <c r="AJ343" s="36">
        <f t="shared" ref="AJ343:AJ371" si="343">AE343</f>
        <v>1.2251714999999999</v>
      </c>
      <c r="AK343" s="33">
        <f t="shared" si="336"/>
        <v>1.4896250243380535</v>
      </c>
      <c r="AL343" s="33">
        <f t="shared" ref="AL343:AL371" si="344">AK343-AK342</f>
        <v>-6.3500186069016529E-3</v>
      </c>
      <c r="AM343" s="60">
        <f t="shared" ref="AM343:AM371" si="345">AF343</f>
        <v>4.7595240000000004E-2</v>
      </c>
      <c r="AN343" s="60">
        <f t="shared" si="337"/>
        <v>5.8124306533785391E-2</v>
      </c>
      <c r="AO343" s="60">
        <f t="shared" ref="AO343:AO371" si="346">AN343-AN342</f>
        <v>-1.4370882310464558E-3</v>
      </c>
      <c r="AP343" s="34">
        <f t="shared" si="338"/>
        <v>1.9575359999999999</v>
      </c>
      <c r="AQ343" s="34">
        <f t="shared" ref="AQ343:AQ371" si="347">Y343+AP343+AL343+AO343+AI343</f>
        <v>1.0125224390941709</v>
      </c>
      <c r="AR343" s="10">
        <f t="shared" ref="AR343:AR371" si="348">W343*3.67/5</f>
        <v>0.84773368879765432</v>
      </c>
      <c r="AS343" s="10">
        <f t="shared" ref="AS343:AS371" si="349">AQ343*3.67/5</f>
        <v>0.74319147029512145</v>
      </c>
      <c r="AT343" s="10">
        <f t="shared" ref="AT343:AT371" si="350">(AS343-AR343)</f>
        <v>-0.10454221850253287</v>
      </c>
      <c r="AU343" s="10">
        <f>SUM(AT$342:AT343)*5</f>
        <v>-1.1660502017126773</v>
      </c>
    </row>
    <row r="344" spans="1:52" x14ac:dyDescent="0.25">
      <c r="A344" s="4">
        <v>15</v>
      </c>
      <c r="B344" s="18">
        <f t="shared" si="329"/>
        <v>2038</v>
      </c>
      <c r="C344" s="19">
        <f t="shared" si="328"/>
        <v>187.3</v>
      </c>
      <c r="D344" s="8">
        <f t="shared" ref="D344:W344" si="351">D27</f>
        <v>9.0000000000003411E-2</v>
      </c>
      <c r="E344" s="8">
        <f t="shared" si="351"/>
        <v>2.1923999999999997</v>
      </c>
      <c r="F344" s="8">
        <f t="shared" si="351"/>
        <v>1.6862999999999999</v>
      </c>
      <c r="G344" s="8">
        <f t="shared" si="351"/>
        <v>0.1386</v>
      </c>
      <c r="H344" s="8">
        <f t="shared" si="351"/>
        <v>0.12</v>
      </c>
      <c r="I344" s="8"/>
      <c r="J344" s="8">
        <f t="shared" si="351"/>
        <v>1.0063115999999999</v>
      </c>
      <c r="K344" s="8">
        <f t="shared" si="351"/>
        <v>1.1779319999999998</v>
      </c>
      <c r="L344" s="8">
        <f t="shared" si="351"/>
        <v>4.4724959999999994E-2</v>
      </c>
      <c r="M344" s="8">
        <f t="shared" si="351"/>
        <v>1.0063115999999999</v>
      </c>
      <c r="N344" s="8">
        <f t="shared" si="351"/>
        <v>12.706620487201896</v>
      </c>
      <c r="O344" s="8">
        <f t="shared" si="351"/>
        <v>-0.73350508448411134</v>
      </c>
      <c r="P344" s="8">
        <f t="shared" si="351"/>
        <v>1.1779319999999998</v>
      </c>
      <c r="Q344" s="8">
        <f t="shared" si="351"/>
        <v>1.4414848238819906</v>
      </c>
      <c r="R344" s="8">
        <f t="shared" si="351"/>
        <v>-4.9395087860566456E-2</v>
      </c>
      <c r="S344" s="8">
        <f t="shared" si="351"/>
        <v>4.4724959999999994E-2</v>
      </c>
      <c r="T344" s="8">
        <f t="shared" si="351"/>
        <v>5.5066802098089868E-2</v>
      </c>
      <c r="U344" s="8">
        <f t="shared" si="351"/>
        <v>-3.4354913220690092E-3</v>
      </c>
      <c r="V344" s="8">
        <f t="shared" si="351"/>
        <v>1.7376659999999999</v>
      </c>
      <c r="W344" s="8">
        <f t="shared" si="351"/>
        <v>1.0413303363332564</v>
      </c>
      <c r="X344" s="29">
        <f>'2.9 Biofuel 21 TWh'!D7</f>
        <v>186.75</v>
      </c>
      <c r="Y344" s="35">
        <f t="shared" si="340"/>
        <v>-9.0000000000003411E-2</v>
      </c>
      <c r="Z344" s="29">
        <f>'2.9 Biofuel 21 TWh'!F7*k</f>
        <v>2.1566999999999998</v>
      </c>
      <c r="AA344" s="29">
        <f>'2.9 Biofuel 21 TWh'!G7*k</f>
        <v>1.6737</v>
      </c>
      <c r="AB344" s="29">
        <f>'2.9 Biofuel 21 TWh'!H7*k</f>
        <v>0.13650000000000001</v>
      </c>
      <c r="AC344" s="29">
        <f>'2.9 Biofuel 21 TWh'!I7/2</f>
        <v>0.41499999999999998</v>
      </c>
      <c r="AD344" s="29">
        <f t="shared" si="332"/>
        <v>0.98992530000000001</v>
      </c>
      <c r="AE344" s="348">
        <f t="shared" si="333"/>
        <v>1.1643974999999998</v>
      </c>
      <c r="AF344" s="68">
        <f t="shared" si="334"/>
        <v>4.3996680000000003E-2</v>
      </c>
      <c r="AG344" s="36">
        <f t="shared" si="341"/>
        <v>0.98992530000000001</v>
      </c>
      <c r="AH344" s="33">
        <f t="shared" si="335"/>
        <v>12.683412573609475</v>
      </c>
      <c r="AI344" s="33">
        <f t="shared" si="342"/>
        <v>-0.74887702176449267</v>
      </c>
      <c r="AJ344" s="36">
        <f t="shared" si="343"/>
        <v>1.1643974999999998</v>
      </c>
      <c r="AK344" s="33">
        <f t="shared" si="336"/>
        <v>1.4277284890336532</v>
      </c>
      <c r="AL344" s="33">
        <f t="shared" si="344"/>
        <v>-6.1896535304400313E-2</v>
      </c>
      <c r="AM344" s="60">
        <f t="shared" si="345"/>
        <v>4.3996680000000003E-2</v>
      </c>
      <c r="AN344" s="60">
        <f t="shared" si="337"/>
        <v>5.4271702825451303E-2</v>
      </c>
      <c r="AO344" s="60">
        <f t="shared" si="346"/>
        <v>-3.8526037083340889E-3</v>
      </c>
      <c r="AP344" s="34">
        <f t="shared" si="338"/>
        <v>1.840398</v>
      </c>
      <c r="AQ344" s="34">
        <f t="shared" si="347"/>
        <v>0.93577183922276941</v>
      </c>
      <c r="AR344" s="10">
        <f t="shared" si="348"/>
        <v>0.76433646686861023</v>
      </c>
      <c r="AS344" s="10">
        <f t="shared" si="349"/>
        <v>0.68685652998951274</v>
      </c>
      <c r="AT344" s="10">
        <f t="shared" si="350"/>
        <v>-7.7479936879097489E-2</v>
      </c>
      <c r="AU344" s="10">
        <f>SUM(AT$342:AT344)*5</f>
        <v>-1.5534498861081647</v>
      </c>
    </row>
    <row r="345" spans="1:52" x14ac:dyDescent="0.25">
      <c r="A345" s="4">
        <v>20</v>
      </c>
      <c r="B345" s="18">
        <f t="shared" si="329"/>
        <v>2043</v>
      </c>
      <c r="C345" s="19">
        <f t="shared" si="328"/>
        <v>187.56</v>
      </c>
      <c r="D345" s="8">
        <f t="shared" ref="D345:W345" si="352">D28</f>
        <v>0.25999999999999091</v>
      </c>
      <c r="E345" s="8">
        <f t="shared" si="352"/>
        <v>2.0055000000000001</v>
      </c>
      <c r="F345" s="8">
        <f t="shared" si="352"/>
        <v>1.8837000000000002</v>
      </c>
      <c r="G345" s="8">
        <f t="shared" si="352"/>
        <v>0.14489999999999997</v>
      </c>
      <c r="H345" s="8">
        <f t="shared" si="352"/>
        <v>0.13500000000000001</v>
      </c>
      <c r="I345" s="8"/>
      <c r="J345" s="8">
        <f t="shared" si="352"/>
        <v>0.92052450000000008</v>
      </c>
      <c r="K345" s="8">
        <f t="shared" si="352"/>
        <v>1.2071535</v>
      </c>
      <c r="L345" s="8">
        <f t="shared" si="352"/>
        <v>4.0912200000000003E-2</v>
      </c>
      <c r="M345" s="8">
        <f t="shared" si="352"/>
        <v>0.92052450000000008</v>
      </c>
      <c r="N345" s="8">
        <f t="shared" si="352"/>
        <v>11.982280122723683</v>
      </c>
      <c r="O345" s="8">
        <f t="shared" si="352"/>
        <v>-0.72434036447821271</v>
      </c>
      <c r="P345" s="8">
        <f t="shared" si="352"/>
        <v>1.2071535</v>
      </c>
      <c r="Q345" s="8">
        <f t="shared" si="352"/>
        <v>1.461974423486113</v>
      </c>
      <c r="R345" s="8">
        <f t="shared" si="352"/>
        <v>2.0489599604122333E-2</v>
      </c>
      <c r="S345" s="8">
        <f t="shared" si="352"/>
        <v>4.0912200000000003E-2</v>
      </c>
      <c r="T345" s="8">
        <f t="shared" si="352"/>
        <v>5.064672729545424E-2</v>
      </c>
      <c r="U345" s="8">
        <f t="shared" si="352"/>
        <v>-4.4200748026356276E-3</v>
      </c>
      <c r="V345" s="8">
        <f t="shared" si="352"/>
        <v>1.7510220000000001</v>
      </c>
      <c r="W345" s="8">
        <f t="shared" si="352"/>
        <v>1.3027511603232647</v>
      </c>
      <c r="X345" s="29">
        <f>'2.9 Biofuel 21 TWh'!D8</f>
        <v>186.95</v>
      </c>
      <c r="Y345" s="35">
        <f t="shared" si="340"/>
        <v>0.19999999999998863</v>
      </c>
      <c r="Z345" s="29">
        <f>'2.9 Biofuel 21 TWh'!F8*k</f>
        <v>2.0306999999999999</v>
      </c>
      <c r="AA345" s="29">
        <f>'2.9 Biofuel 21 TWh'!G8*k</f>
        <v>1.8248999999999997</v>
      </c>
      <c r="AB345" s="29">
        <f>'2.9 Biofuel 21 TWh'!H8*k</f>
        <v>0.14280000000000001</v>
      </c>
      <c r="AC345" s="29">
        <f>'2.9 Biofuel 21 TWh'!I8/2</f>
        <v>0.44</v>
      </c>
      <c r="AD345" s="29">
        <f t="shared" si="332"/>
        <v>0.93209130000000007</v>
      </c>
      <c r="AE345" s="348">
        <f t="shared" si="333"/>
        <v>1.1909835</v>
      </c>
      <c r="AF345" s="68">
        <f t="shared" si="334"/>
        <v>4.1426280000000003E-2</v>
      </c>
      <c r="AG345" s="36">
        <f t="shared" si="341"/>
        <v>0.93209130000000007</v>
      </c>
      <c r="AH345" s="33">
        <f t="shared" si="335"/>
        <v>11.973643260472871</v>
      </c>
      <c r="AI345" s="33">
        <f t="shared" si="342"/>
        <v>-0.7097693131366043</v>
      </c>
      <c r="AJ345" s="36">
        <f t="shared" si="343"/>
        <v>1.1909835</v>
      </c>
      <c r="AK345" s="33">
        <f t="shared" si="336"/>
        <v>1.44337262407223</v>
      </c>
      <c r="AL345" s="33">
        <f t="shared" si="344"/>
        <v>1.5644135038576756E-2</v>
      </c>
      <c r="AM345" s="60">
        <f t="shared" si="345"/>
        <v>4.1426280000000003E-2</v>
      </c>
      <c r="AN345" s="60">
        <f t="shared" si="337"/>
        <v>5.1020252273604433E-2</v>
      </c>
      <c r="AO345" s="60">
        <f t="shared" si="346"/>
        <v>-3.2514505518468698E-3</v>
      </c>
      <c r="AP345" s="34">
        <f t="shared" si="338"/>
        <v>1.8641279999999998</v>
      </c>
      <c r="AQ345" s="34">
        <f t="shared" si="347"/>
        <v>1.366751371350114</v>
      </c>
      <c r="AR345" s="10">
        <f t="shared" si="348"/>
        <v>0.95621935167727623</v>
      </c>
      <c r="AS345" s="10">
        <f t="shared" si="349"/>
        <v>1.0031955065709837</v>
      </c>
      <c r="AT345" s="10">
        <f t="shared" si="350"/>
        <v>4.6976154893707434E-2</v>
      </c>
      <c r="AU345" s="10">
        <f>SUM(AT$342:AT345)*5</f>
        <v>-1.3185691116396274</v>
      </c>
    </row>
    <row r="346" spans="1:52" x14ac:dyDescent="0.25">
      <c r="A346" s="4">
        <v>25</v>
      </c>
      <c r="B346" s="18">
        <f t="shared" si="329"/>
        <v>2048</v>
      </c>
      <c r="C346" s="19">
        <f t="shared" si="328"/>
        <v>188.29</v>
      </c>
      <c r="D346" s="8">
        <f t="shared" ref="D346:W346" si="353">D29</f>
        <v>0.72999999999998977</v>
      </c>
      <c r="E346" s="8">
        <f t="shared" si="353"/>
        <v>2.0705999999999998</v>
      </c>
      <c r="F346" s="8">
        <f t="shared" si="353"/>
        <v>1.9047000000000001</v>
      </c>
      <c r="G346" s="8">
        <f t="shared" si="353"/>
        <v>0.14699999999999999</v>
      </c>
      <c r="H346" s="8">
        <f t="shared" si="353"/>
        <v>0.155</v>
      </c>
      <c r="I346" s="8"/>
      <c r="J346" s="8">
        <f t="shared" si="353"/>
        <v>0.95040539999999996</v>
      </c>
      <c r="K346" s="8">
        <f t="shared" si="353"/>
        <v>1.2310829999999999</v>
      </c>
      <c r="L346" s="8">
        <f t="shared" si="353"/>
        <v>4.2240239999999998E-2</v>
      </c>
      <c r="M346" s="8">
        <f t="shared" si="353"/>
        <v>0.95040539999999996</v>
      </c>
      <c r="N346" s="8">
        <f t="shared" si="353"/>
        <v>11.381586110409053</v>
      </c>
      <c r="O346" s="8">
        <f t="shared" si="353"/>
        <v>-0.60069401231463004</v>
      </c>
      <c r="P346" s="8">
        <f t="shared" si="353"/>
        <v>1.2310829999999999</v>
      </c>
      <c r="Q346" s="8">
        <f t="shared" si="353"/>
        <v>1.4895260071920808</v>
      </c>
      <c r="R346" s="8">
        <f t="shared" si="353"/>
        <v>2.7551583705967886E-2</v>
      </c>
      <c r="S346" s="8">
        <f t="shared" si="353"/>
        <v>4.2240239999999998E-2</v>
      </c>
      <c r="T346" s="8">
        <f t="shared" si="353"/>
        <v>5.1193401078880374E-2</v>
      </c>
      <c r="U346" s="8">
        <f t="shared" si="353"/>
        <v>5.4667378342613399E-4</v>
      </c>
      <c r="V346" s="8">
        <f t="shared" si="353"/>
        <v>1.7964660000000001</v>
      </c>
      <c r="W346" s="8">
        <f t="shared" si="353"/>
        <v>1.9538702451747541</v>
      </c>
      <c r="X346" s="29">
        <f>'2.9 Biofuel 21 TWh'!D9</f>
        <v>187.56</v>
      </c>
      <c r="Y346" s="35">
        <f t="shared" si="340"/>
        <v>0.61000000000001364</v>
      </c>
      <c r="Z346" s="29">
        <f>'2.9 Biofuel 21 TWh'!F9*k</f>
        <v>2.0390999999999999</v>
      </c>
      <c r="AA346" s="29">
        <f>'2.9 Biofuel 21 TWh'!G9*k</f>
        <v>1.8920999999999999</v>
      </c>
      <c r="AB346" s="29">
        <f>'2.9 Biofuel 21 TWh'!H9*k</f>
        <v>0.14489999999999997</v>
      </c>
      <c r="AC346" s="29">
        <f>'2.9 Biofuel 21 TWh'!I9/2</f>
        <v>0.43</v>
      </c>
      <c r="AD346" s="29">
        <f t="shared" si="332"/>
        <v>0.93594690000000003</v>
      </c>
      <c r="AE346" s="348">
        <f t="shared" si="333"/>
        <v>1.2185774999999999</v>
      </c>
      <c r="AF346" s="68">
        <f t="shared" si="334"/>
        <v>4.1597639999999998E-2</v>
      </c>
      <c r="AG346" s="36">
        <f t="shared" si="341"/>
        <v>0.93594690000000003</v>
      </c>
      <c r="AH346" s="33">
        <f t="shared" si="335"/>
        <v>11.359608785111497</v>
      </c>
      <c r="AI346" s="33">
        <f t="shared" si="342"/>
        <v>-0.61403447536137357</v>
      </c>
      <c r="AJ346" s="36">
        <f t="shared" si="343"/>
        <v>1.2185774999999999</v>
      </c>
      <c r="AK346" s="33">
        <f t="shared" si="336"/>
        <v>1.4737321425651237</v>
      </c>
      <c r="AL346" s="33">
        <f t="shared" si="344"/>
        <v>3.0359518492893756E-2</v>
      </c>
      <c r="AM346" s="60">
        <f t="shared" si="345"/>
        <v>4.1597639999999998E-2</v>
      </c>
      <c r="AN346" s="60">
        <f t="shared" si="337"/>
        <v>5.0616831590128517E-2</v>
      </c>
      <c r="AO346" s="60">
        <f t="shared" si="346"/>
        <v>-4.0342068347591631E-4</v>
      </c>
      <c r="AP346" s="34">
        <f t="shared" si="338"/>
        <v>1.8925619999999996</v>
      </c>
      <c r="AQ346" s="34">
        <f t="shared" si="347"/>
        <v>1.9184836224480577</v>
      </c>
      <c r="AR346" s="10">
        <f t="shared" si="348"/>
        <v>1.4341407599582694</v>
      </c>
      <c r="AS346" s="10">
        <f t="shared" si="349"/>
        <v>1.4081669788768743</v>
      </c>
      <c r="AT346" s="10">
        <f t="shared" si="350"/>
        <v>-2.5973781081395142E-2</v>
      </c>
      <c r="AU346" s="10">
        <f>SUM(AT$342:AT346)*5</f>
        <v>-1.4484380170466031</v>
      </c>
    </row>
    <row r="347" spans="1:52" x14ac:dyDescent="0.25">
      <c r="A347" s="4">
        <v>30</v>
      </c>
      <c r="B347" s="18">
        <f t="shared" si="329"/>
        <v>2053</v>
      </c>
      <c r="C347" s="19">
        <f t="shared" si="328"/>
        <v>189.11</v>
      </c>
      <c r="D347" s="8">
        <f t="shared" ref="D347:W347" si="354">D30</f>
        <v>0.8200000000000216</v>
      </c>
      <c r="E347" s="8">
        <f t="shared" si="354"/>
        <v>2.1902999999999997</v>
      </c>
      <c r="F347" s="8">
        <f t="shared" si="354"/>
        <v>1.8878999999999999</v>
      </c>
      <c r="G347" s="8">
        <f t="shared" si="354"/>
        <v>0.14909999999999998</v>
      </c>
      <c r="H347" s="8">
        <f t="shared" si="354"/>
        <v>0.105</v>
      </c>
      <c r="I347" s="8"/>
      <c r="J347" s="8">
        <f t="shared" si="354"/>
        <v>1.0053477</v>
      </c>
      <c r="K347" s="8">
        <f t="shared" si="354"/>
        <v>1.2540255</v>
      </c>
      <c r="L347" s="8">
        <f t="shared" si="354"/>
        <v>4.4682119999999999E-2</v>
      </c>
      <c r="M347" s="8">
        <f t="shared" si="354"/>
        <v>1.0053477</v>
      </c>
      <c r="N347" s="8">
        <f t="shared" si="354"/>
        <v>10.913593899619944</v>
      </c>
      <c r="O347" s="8">
        <f t="shared" si="354"/>
        <v>-0.46799221078910946</v>
      </c>
      <c r="P347" s="8">
        <f t="shared" si="354"/>
        <v>1.2540255</v>
      </c>
      <c r="Q347" s="8">
        <f t="shared" si="354"/>
        <v>1.5173389851098107</v>
      </c>
      <c r="R347" s="8">
        <f t="shared" si="354"/>
        <v>2.7812977917729853E-2</v>
      </c>
      <c r="S347" s="8">
        <f t="shared" si="354"/>
        <v>4.4682119999999999E-2</v>
      </c>
      <c r="T347" s="8">
        <f t="shared" si="354"/>
        <v>5.3731920263719757E-2</v>
      </c>
      <c r="U347" s="8">
        <f t="shared" si="354"/>
        <v>2.5385191848393829E-3</v>
      </c>
      <c r="V347" s="8">
        <f t="shared" si="354"/>
        <v>1.819566</v>
      </c>
      <c r="W347" s="8">
        <f t="shared" si="354"/>
        <v>2.2019252863134815</v>
      </c>
      <c r="X347" s="29">
        <f>'2.9 Biofuel 21 TWh'!D10</f>
        <v>188.33</v>
      </c>
      <c r="Y347" s="35">
        <f t="shared" si="340"/>
        <v>0.77000000000001023</v>
      </c>
      <c r="Z347" s="29">
        <f>'2.9 Biofuel 21 TWh'!F10*k</f>
        <v>2.1398999999999999</v>
      </c>
      <c r="AA347" s="29">
        <f>'2.9 Biofuel 21 TWh'!G10*k</f>
        <v>1.8773999999999997</v>
      </c>
      <c r="AB347" s="29">
        <f>'2.9 Biofuel 21 TWh'!H10*k</f>
        <v>0.14699999999999999</v>
      </c>
      <c r="AC347" s="29">
        <f>'2.9 Biofuel 21 TWh'!I10/2</f>
        <v>0.435</v>
      </c>
      <c r="AD347" s="29">
        <f t="shared" si="332"/>
        <v>0.98221409999999998</v>
      </c>
      <c r="AE347" s="348">
        <f t="shared" si="333"/>
        <v>1.2376874999999998</v>
      </c>
      <c r="AF347" s="68">
        <f t="shared" si="334"/>
        <v>4.3653959999999999E-2</v>
      </c>
      <c r="AG347" s="36">
        <f t="shared" si="341"/>
        <v>0.98221409999999998</v>
      </c>
      <c r="AH347" s="33">
        <f t="shared" si="335"/>
        <v>10.871327926702415</v>
      </c>
      <c r="AI347" s="33">
        <f t="shared" si="342"/>
        <v>-0.48828085840908209</v>
      </c>
      <c r="AJ347" s="36">
        <f t="shared" si="343"/>
        <v>1.2376874999999998</v>
      </c>
      <c r="AK347" s="33">
        <f t="shared" si="336"/>
        <v>1.4982089979150945</v>
      </c>
      <c r="AL347" s="33">
        <f t="shared" si="344"/>
        <v>2.4476855349970794E-2</v>
      </c>
      <c r="AM347" s="60">
        <f t="shared" si="345"/>
        <v>4.3653959999999999E-2</v>
      </c>
      <c r="AN347" s="60">
        <f t="shared" si="337"/>
        <v>5.2601836214889335E-2</v>
      </c>
      <c r="AO347" s="60">
        <f t="shared" si="346"/>
        <v>1.985004624760818E-3</v>
      </c>
      <c r="AP347" s="34">
        <f t="shared" si="338"/>
        <v>1.9317059999999997</v>
      </c>
      <c r="AQ347" s="34">
        <f t="shared" si="347"/>
        <v>2.2398870015656596</v>
      </c>
      <c r="AR347" s="10">
        <f t="shared" si="348"/>
        <v>1.6162131601540952</v>
      </c>
      <c r="AS347" s="10">
        <f t="shared" si="349"/>
        <v>1.644077059149194</v>
      </c>
      <c r="AT347" s="10">
        <f t="shared" si="350"/>
        <v>2.7863898995098779E-2</v>
      </c>
      <c r="AU347" s="10">
        <f>SUM(AT$342:AT347)*5</f>
        <v>-1.3091185220711092</v>
      </c>
    </row>
    <row r="348" spans="1:52" x14ac:dyDescent="0.25">
      <c r="A348" s="4">
        <v>35</v>
      </c>
      <c r="B348" s="18">
        <f t="shared" si="329"/>
        <v>2058</v>
      </c>
      <c r="C348" s="19">
        <f t="shared" si="328"/>
        <v>189.96</v>
      </c>
      <c r="D348" s="8">
        <f t="shared" ref="D348:W348" si="355">D31</f>
        <v>0.84999999999999432</v>
      </c>
      <c r="E348" s="8">
        <f t="shared" si="355"/>
        <v>2.0748000000000002</v>
      </c>
      <c r="F348" s="8">
        <f t="shared" si="355"/>
        <v>2.0055000000000001</v>
      </c>
      <c r="G348" s="8">
        <f t="shared" si="355"/>
        <v>0.15329999999999999</v>
      </c>
      <c r="H348" s="8">
        <f t="shared" si="355"/>
        <v>0.14499999999999999</v>
      </c>
      <c r="I348" s="8"/>
      <c r="J348" s="8">
        <f t="shared" si="355"/>
        <v>0.9523332000000001</v>
      </c>
      <c r="K348" s="8">
        <f t="shared" si="355"/>
        <v>1.270416</v>
      </c>
      <c r="L348" s="8">
        <f t="shared" si="355"/>
        <v>4.232592000000001E-2</v>
      </c>
      <c r="M348" s="8">
        <f t="shared" si="355"/>
        <v>0.9523332000000001</v>
      </c>
      <c r="N348" s="8">
        <f t="shared" si="355"/>
        <v>10.453168516899286</v>
      </c>
      <c r="O348" s="8">
        <f t="shared" si="355"/>
        <v>-0.46042538272065769</v>
      </c>
      <c r="P348" s="8">
        <f t="shared" si="355"/>
        <v>1.270416</v>
      </c>
      <c r="Q348" s="8">
        <f t="shared" si="355"/>
        <v>1.5386461714324653</v>
      </c>
      <c r="R348" s="8">
        <f t="shared" si="355"/>
        <v>2.1307186322654603E-2</v>
      </c>
      <c r="S348" s="8">
        <f t="shared" si="355"/>
        <v>4.232592000000001E-2</v>
      </c>
      <c r="T348" s="8">
        <f t="shared" si="355"/>
        <v>5.1824471296162786E-2</v>
      </c>
      <c r="U348" s="8">
        <f t="shared" si="355"/>
        <v>-1.9074489675569711E-3</v>
      </c>
      <c r="V348" s="8">
        <f t="shared" si="355"/>
        <v>1.8390119999999999</v>
      </c>
      <c r="W348" s="8">
        <f t="shared" si="355"/>
        <v>2.2479863546344343</v>
      </c>
      <c r="X348" s="29">
        <f>'2.9 Biofuel 21 TWh'!D11</f>
        <v>189.15</v>
      </c>
      <c r="Y348" s="35">
        <f t="shared" si="340"/>
        <v>0.81999999999999318</v>
      </c>
      <c r="Z348" s="29">
        <f>'2.9 Biofuel 21 TWh'!F11*k</f>
        <v>2.0474999999999999</v>
      </c>
      <c r="AA348" s="29">
        <f>'2.9 Biofuel 21 TWh'!G11*k</f>
        <v>2.0055000000000001</v>
      </c>
      <c r="AB348" s="29">
        <f>'2.9 Biofuel 21 TWh'!H11*k</f>
        <v>0.1512</v>
      </c>
      <c r="AC348" s="29">
        <f>'2.9 Biofuel 21 TWh'!I11/2</f>
        <v>0.42</v>
      </c>
      <c r="AD348" s="29">
        <f t="shared" si="332"/>
        <v>0.93980249999999999</v>
      </c>
      <c r="AE348" s="348">
        <f t="shared" si="333"/>
        <v>1.2637274999999999</v>
      </c>
      <c r="AF348" s="68">
        <f t="shared" si="334"/>
        <v>4.1769000000000001E-2</v>
      </c>
      <c r="AG348" s="36">
        <f t="shared" si="341"/>
        <v>0.93980249999999999</v>
      </c>
      <c r="AH348" s="33">
        <f t="shared" si="335"/>
        <v>10.403843150367674</v>
      </c>
      <c r="AI348" s="33">
        <f t="shared" si="342"/>
        <v>-0.46748477633474117</v>
      </c>
      <c r="AJ348" s="36">
        <f t="shared" si="343"/>
        <v>1.2637274999999999</v>
      </c>
      <c r="AK348" s="33">
        <f t="shared" si="336"/>
        <v>1.5285759355151163</v>
      </c>
      <c r="AL348" s="33">
        <f t="shared" si="344"/>
        <v>3.0366937600021737E-2</v>
      </c>
      <c r="AM348" s="60">
        <f t="shared" si="345"/>
        <v>4.1769000000000001E-2</v>
      </c>
      <c r="AN348" s="60">
        <f t="shared" si="337"/>
        <v>5.1067778772603094E-2</v>
      </c>
      <c r="AO348" s="60">
        <f t="shared" si="346"/>
        <v>-1.5340574422862407E-3</v>
      </c>
      <c r="AP348" s="34">
        <f t="shared" si="338"/>
        <v>1.942164</v>
      </c>
      <c r="AQ348" s="34">
        <f t="shared" si="347"/>
        <v>2.3235121038229871</v>
      </c>
      <c r="AR348" s="10">
        <f t="shared" si="348"/>
        <v>1.6500219843016748</v>
      </c>
      <c r="AS348" s="10">
        <f t="shared" si="349"/>
        <v>1.7054578842060724</v>
      </c>
      <c r="AT348" s="10">
        <f t="shared" si="350"/>
        <v>5.5435899904397568E-2</v>
      </c>
      <c r="AU348" s="10">
        <f>SUM(AT$342:AT348)*5</f>
        <v>-1.0319390225491216</v>
      </c>
    </row>
    <row r="349" spans="1:52" x14ac:dyDescent="0.25">
      <c r="A349" s="4">
        <v>40</v>
      </c>
      <c r="B349" s="18">
        <f t="shared" si="329"/>
        <v>2063</v>
      </c>
      <c r="C349" s="19">
        <f t="shared" si="328"/>
        <v>190.86</v>
      </c>
      <c r="D349" s="8">
        <f t="shared" ref="D349:W349" si="356">D32</f>
        <v>0.90000000000000568</v>
      </c>
      <c r="E349" s="8">
        <f t="shared" si="356"/>
        <v>2.2008000000000001</v>
      </c>
      <c r="F349" s="8">
        <f t="shared" si="356"/>
        <v>1.9634999999999998</v>
      </c>
      <c r="G349" s="8">
        <f t="shared" si="356"/>
        <v>0.15329999999999999</v>
      </c>
      <c r="H349" s="8">
        <f t="shared" si="356"/>
        <v>0.15</v>
      </c>
      <c r="I349" s="8"/>
      <c r="J349" s="8">
        <f t="shared" si="356"/>
        <v>1.0101672000000002</v>
      </c>
      <c r="K349" s="8">
        <f t="shared" si="356"/>
        <v>1.285326</v>
      </c>
      <c r="L349" s="8">
        <f t="shared" si="356"/>
        <v>4.4896320000000003E-2</v>
      </c>
      <c r="M349" s="8">
        <f t="shared" si="356"/>
        <v>1.0101672000000002</v>
      </c>
      <c r="N349" s="8">
        <f t="shared" si="356"/>
        <v>10.110178940615983</v>
      </c>
      <c r="O349" s="8">
        <f t="shared" si="356"/>
        <v>-0.34298957628330307</v>
      </c>
      <c r="P349" s="8">
        <f t="shared" si="356"/>
        <v>1.285326</v>
      </c>
      <c r="Q349" s="8">
        <f t="shared" si="356"/>
        <v>1.5573227854166538</v>
      </c>
      <c r="R349" s="8">
        <f t="shared" si="356"/>
        <v>1.8676613984188517E-2</v>
      </c>
      <c r="S349" s="8">
        <f t="shared" si="356"/>
        <v>4.4896320000000003E-2</v>
      </c>
      <c r="T349" s="8">
        <f t="shared" si="356"/>
        <v>5.4057678771231077E-2</v>
      </c>
      <c r="U349" s="8">
        <f t="shared" si="356"/>
        <v>2.2332074750682912E-3</v>
      </c>
      <c r="V349" s="8">
        <f t="shared" si="356"/>
        <v>1.8763919999999998</v>
      </c>
      <c r="W349" s="8">
        <f t="shared" si="356"/>
        <v>2.4543122451759594</v>
      </c>
      <c r="X349" s="29">
        <f>'2.9 Biofuel 21 TWh'!D12</f>
        <v>190.01</v>
      </c>
      <c r="Y349" s="35">
        <f t="shared" si="340"/>
        <v>0.85999999999998522</v>
      </c>
      <c r="Z349" s="29">
        <f>'2.9 Biofuel 21 TWh'!F12*k</f>
        <v>2.1</v>
      </c>
      <c r="AA349" s="29">
        <f>'2.9 Biofuel 21 TWh'!G12*k</f>
        <v>2.0286</v>
      </c>
      <c r="AB349" s="29">
        <f>'2.9 Biofuel 21 TWh'!H12*k</f>
        <v>0.15539999999999998</v>
      </c>
      <c r="AC349" s="29">
        <f>'2.9 Biofuel 21 TWh'!I12/2</f>
        <v>0.42499999999999999</v>
      </c>
      <c r="AD349" s="29">
        <f t="shared" si="332"/>
        <v>0.96390000000000009</v>
      </c>
      <c r="AE349" s="348">
        <f t="shared" si="333"/>
        <v>1.2853680000000001</v>
      </c>
      <c r="AF349" s="68">
        <f t="shared" si="334"/>
        <v>4.2840000000000003E-2</v>
      </c>
      <c r="AG349" s="36">
        <f t="shared" si="341"/>
        <v>0.96390000000000009</v>
      </c>
      <c r="AH349" s="33">
        <f t="shared" si="335"/>
        <v>10.020971514997102</v>
      </c>
      <c r="AI349" s="33">
        <f t="shared" si="342"/>
        <v>-0.38287163537057189</v>
      </c>
      <c r="AJ349" s="36">
        <f t="shared" si="343"/>
        <v>1.2853680000000001</v>
      </c>
      <c r="AK349" s="33">
        <f t="shared" si="336"/>
        <v>1.5555846023903275</v>
      </c>
      <c r="AL349" s="33">
        <f t="shared" si="344"/>
        <v>2.7008666875211196E-2</v>
      </c>
      <c r="AM349" s="60">
        <f t="shared" si="345"/>
        <v>4.2840000000000003E-2</v>
      </c>
      <c r="AN349" s="60">
        <f t="shared" si="337"/>
        <v>5.1867593167560525E-2</v>
      </c>
      <c r="AO349" s="60">
        <f t="shared" si="346"/>
        <v>7.9981439495743073E-4</v>
      </c>
      <c r="AP349" s="34">
        <f t="shared" si="338"/>
        <v>1.9777800000000001</v>
      </c>
      <c r="AQ349" s="34">
        <f t="shared" si="347"/>
        <v>2.4827168458995823</v>
      </c>
      <c r="AR349" s="10">
        <f t="shared" si="348"/>
        <v>1.8014651879591539</v>
      </c>
      <c r="AS349" s="10">
        <f t="shared" si="349"/>
        <v>1.8223141648902934</v>
      </c>
      <c r="AT349" s="10">
        <f t="shared" si="350"/>
        <v>2.0848976931139518E-2</v>
      </c>
      <c r="AU349" s="10">
        <f>SUM(AT$342:AT349)*5</f>
        <v>-0.92769413789342392</v>
      </c>
    </row>
    <row r="350" spans="1:52" x14ac:dyDescent="0.25">
      <c r="A350" s="4">
        <v>45</v>
      </c>
      <c r="B350" s="18">
        <f t="shared" si="329"/>
        <v>2068</v>
      </c>
      <c r="C350" s="19">
        <f t="shared" si="328"/>
        <v>191.75</v>
      </c>
      <c r="D350" s="8">
        <f t="shared" ref="D350:W350" si="357">D33</f>
        <v>0.88999999999998636</v>
      </c>
      <c r="E350" s="8">
        <f t="shared" si="357"/>
        <v>2.1630000000000003</v>
      </c>
      <c r="F350" s="8">
        <f t="shared" si="357"/>
        <v>2.0684999999999998</v>
      </c>
      <c r="G350" s="8">
        <f t="shared" si="357"/>
        <v>0.1575</v>
      </c>
      <c r="H350" s="8">
        <f t="shared" si="357"/>
        <v>0.19</v>
      </c>
      <c r="I350" s="8"/>
      <c r="J350" s="8">
        <f t="shared" si="357"/>
        <v>0.99281700000000017</v>
      </c>
      <c r="K350" s="8">
        <f t="shared" si="357"/>
        <v>1.3159649999999998</v>
      </c>
      <c r="L350" s="8">
        <f t="shared" si="357"/>
        <v>4.412520000000001E-2</v>
      </c>
      <c r="M350" s="8">
        <f t="shared" si="357"/>
        <v>0.99281700000000017</v>
      </c>
      <c r="N350" s="8">
        <f t="shared" si="357"/>
        <v>9.7942389717778564</v>
      </c>
      <c r="O350" s="8">
        <f t="shared" si="357"/>
        <v>-0.31593996883812636</v>
      </c>
      <c r="P350" s="8">
        <f t="shared" si="357"/>
        <v>1.3159649999999998</v>
      </c>
      <c r="Q350" s="8">
        <f t="shared" si="357"/>
        <v>1.5912633755161094</v>
      </c>
      <c r="R350" s="8">
        <f t="shared" si="357"/>
        <v>3.3940590099455603E-2</v>
      </c>
      <c r="S350" s="8">
        <f t="shared" si="357"/>
        <v>4.412520000000001E-2</v>
      </c>
      <c r="T350" s="8">
        <f t="shared" si="357"/>
        <v>5.3681337808585403E-2</v>
      </c>
      <c r="U350" s="8">
        <f t="shared" si="357"/>
        <v>-3.7634096264567429E-4</v>
      </c>
      <c r="V350" s="8">
        <f t="shared" si="357"/>
        <v>1.9231800000000001</v>
      </c>
      <c r="W350" s="8">
        <f t="shared" si="357"/>
        <v>2.5308042802986703</v>
      </c>
      <c r="X350" s="29">
        <f>'2.9 Biofuel 21 TWh'!D13</f>
        <v>190.8</v>
      </c>
      <c r="Y350" s="35">
        <f t="shared" si="340"/>
        <v>0.79000000000002046</v>
      </c>
      <c r="Z350" s="29">
        <f>'2.9 Biofuel 21 TWh'!F13*k</f>
        <v>2.1692999999999998</v>
      </c>
      <c r="AA350" s="29">
        <f>'2.9 Biofuel 21 TWh'!G13*k</f>
        <v>2.0265</v>
      </c>
      <c r="AB350" s="29">
        <f>'2.9 Biofuel 21 TWh'!H13*k</f>
        <v>0.15539999999999998</v>
      </c>
      <c r="AC350" s="29">
        <f>'2.9 Biofuel 21 TWh'!I13/2</f>
        <v>0.435</v>
      </c>
      <c r="AD350" s="29">
        <f t="shared" si="332"/>
        <v>0.99570869999999989</v>
      </c>
      <c r="AE350" s="348">
        <f t="shared" si="333"/>
        <v>1.3015485</v>
      </c>
      <c r="AF350" s="68">
        <f t="shared" si="334"/>
        <v>4.4253719999999996E-2</v>
      </c>
      <c r="AG350" s="36">
        <f t="shared" si="341"/>
        <v>0.99570869999999989</v>
      </c>
      <c r="AH350" s="33">
        <f t="shared" si="335"/>
        <v>9.7194710971551412</v>
      </c>
      <c r="AI350" s="33">
        <f t="shared" si="342"/>
        <v>-0.30150041784196091</v>
      </c>
      <c r="AJ350" s="36">
        <f t="shared" si="343"/>
        <v>1.3015485</v>
      </c>
      <c r="AK350" s="33">
        <f t="shared" si="336"/>
        <v>1.576539605264895</v>
      </c>
      <c r="AL350" s="33">
        <f t="shared" si="344"/>
        <v>2.095500287456753E-2</v>
      </c>
      <c r="AM350" s="60">
        <f t="shared" si="345"/>
        <v>4.4253719999999996E-2</v>
      </c>
      <c r="AN350" s="60">
        <f t="shared" si="337"/>
        <v>5.342270171315177E-2</v>
      </c>
      <c r="AO350" s="60">
        <f t="shared" si="346"/>
        <v>1.5551085455912453E-3</v>
      </c>
      <c r="AP350" s="34">
        <f t="shared" si="338"/>
        <v>2.0102039999999999</v>
      </c>
      <c r="AQ350" s="34">
        <f t="shared" si="347"/>
        <v>2.5212136935782183</v>
      </c>
      <c r="AR350" s="10">
        <f t="shared" si="348"/>
        <v>1.857610341739224</v>
      </c>
      <c r="AS350" s="10">
        <f t="shared" si="349"/>
        <v>1.8505708510864121</v>
      </c>
      <c r="AT350" s="10">
        <f t="shared" si="350"/>
        <v>-7.0394906528119527E-3</v>
      </c>
      <c r="AU350" s="10">
        <f>SUM(AT$342:AT350)*5</f>
        <v>-0.96289159115748368</v>
      </c>
    </row>
    <row r="351" spans="1:52" x14ac:dyDescent="0.25">
      <c r="A351" s="4">
        <v>50</v>
      </c>
      <c r="B351" s="18">
        <f t="shared" si="329"/>
        <v>2073</v>
      </c>
      <c r="C351" s="19">
        <f t="shared" si="328"/>
        <v>192.59</v>
      </c>
      <c r="D351" s="8">
        <f t="shared" ref="D351:W351" si="358">D34</f>
        <v>0.84000000000000341</v>
      </c>
      <c r="E351" s="8">
        <f t="shared" si="358"/>
        <v>2.0726999999999998</v>
      </c>
      <c r="F351" s="8">
        <f t="shared" si="358"/>
        <v>2.2176</v>
      </c>
      <c r="G351" s="8">
        <f t="shared" si="358"/>
        <v>0.1638</v>
      </c>
      <c r="H351" s="8">
        <f t="shared" si="358"/>
        <v>0.155</v>
      </c>
      <c r="I351" s="8"/>
      <c r="J351" s="8">
        <f t="shared" si="358"/>
        <v>0.95136929999999997</v>
      </c>
      <c r="K351" s="8">
        <f t="shared" si="358"/>
        <v>1.3504995</v>
      </c>
      <c r="L351" s="8">
        <f t="shared" si="358"/>
        <v>4.2283080000000001E-2</v>
      </c>
      <c r="M351" s="8">
        <f t="shared" si="358"/>
        <v>0.95136929999999997</v>
      </c>
      <c r="N351" s="8">
        <f t="shared" si="358"/>
        <v>9.4777495539380645</v>
      </c>
      <c r="O351" s="8">
        <f t="shared" si="358"/>
        <v>-0.3164894178397919</v>
      </c>
      <c r="P351" s="8">
        <f t="shared" si="358"/>
        <v>1.3504995</v>
      </c>
      <c r="Q351" s="8">
        <f t="shared" si="358"/>
        <v>1.631797780870309</v>
      </c>
      <c r="R351" s="8">
        <f t="shared" si="358"/>
        <v>4.053440535419961E-2</v>
      </c>
      <c r="S351" s="8">
        <f t="shared" si="358"/>
        <v>4.2283080000000001E-2</v>
      </c>
      <c r="T351" s="8">
        <f t="shared" si="358"/>
        <v>5.177268949690414E-2</v>
      </c>
      <c r="U351" s="8">
        <f t="shared" si="358"/>
        <v>-1.908648311681263E-3</v>
      </c>
      <c r="V351" s="8">
        <f t="shared" si="358"/>
        <v>1.9358220000000002</v>
      </c>
      <c r="W351" s="8">
        <f t="shared" si="358"/>
        <v>2.4979583392027296</v>
      </c>
      <c r="X351" s="29">
        <f>'2.9 Biofuel 21 TWh'!D14</f>
        <v>191.61</v>
      </c>
      <c r="Y351" s="35">
        <f t="shared" si="340"/>
        <v>0.81000000000000227</v>
      </c>
      <c r="Z351" s="29">
        <f>'2.9 Biofuel 21 TWh'!F14*k</f>
        <v>2.0769000000000002</v>
      </c>
      <c r="AA351" s="29">
        <f>'2.9 Biofuel 21 TWh'!G14*k</f>
        <v>2.1524999999999999</v>
      </c>
      <c r="AB351" s="29">
        <f>'2.9 Biofuel 21 TWh'!H14*k</f>
        <v>0.15959999999999999</v>
      </c>
      <c r="AC351" s="29">
        <f>'2.9 Biofuel 21 TWh'!I14/2</f>
        <v>0.47</v>
      </c>
      <c r="AD351" s="29">
        <f t="shared" si="332"/>
        <v>0.95329710000000012</v>
      </c>
      <c r="AE351" s="348">
        <f t="shared" si="333"/>
        <v>1.3267905</v>
      </c>
      <c r="AF351" s="68">
        <f t="shared" si="334"/>
        <v>4.2368760000000005E-2</v>
      </c>
      <c r="AG351" s="36">
        <f t="shared" si="341"/>
        <v>0.95329710000000012</v>
      </c>
      <c r="AH351" s="33">
        <f t="shared" si="335"/>
        <v>9.4145881385688064</v>
      </c>
      <c r="AI351" s="33">
        <f t="shared" si="342"/>
        <v>-0.30488295858633485</v>
      </c>
      <c r="AJ351" s="36">
        <f t="shared" si="343"/>
        <v>1.3267905</v>
      </c>
      <c r="AK351" s="33">
        <f t="shared" si="336"/>
        <v>1.6054859614229926</v>
      </c>
      <c r="AL351" s="33">
        <f t="shared" si="344"/>
        <v>2.8946356158097597E-2</v>
      </c>
      <c r="AM351" s="60">
        <f t="shared" si="345"/>
        <v>4.2368760000000005E-2</v>
      </c>
      <c r="AN351" s="60">
        <f t="shared" si="337"/>
        <v>5.1812648662668957E-2</v>
      </c>
      <c r="AO351" s="60">
        <f t="shared" si="346"/>
        <v>-1.6100530504828126E-3</v>
      </c>
      <c r="AP351" s="34">
        <f t="shared" si="338"/>
        <v>2.0407799999999998</v>
      </c>
      <c r="AQ351" s="34">
        <f t="shared" si="347"/>
        <v>2.5732333445212818</v>
      </c>
      <c r="AR351" s="10">
        <f t="shared" si="348"/>
        <v>1.8335014209748035</v>
      </c>
      <c r="AS351" s="10">
        <f t="shared" si="349"/>
        <v>1.8887532748786207</v>
      </c>
      <c r="AT351" s="10">
        <f t="shared" si="350"/>
        <v>5.525185390381715E-2</v>
      </c>
      <c r="AU351" s="10">
        <f>SUM(AT$342:AT351)*5</f>
        <v>-0.68663232163839794</v>
      </c>
    </row>
    <row r="352" spans="1:52" x14ac:dyDescent="0.25">
      <c r="A352" s="4">
        <v>55</v>
      </c>
      <c r="B352" s="18">
        <f t="shared" si="329"/>
        <v>2078</v>
      </c>
      <c r="C352" s="19">
        <f t="shared" si="328"/>
        <v>193.45</v>
      </c>
      <c r="D352" s="8">
        <f t="shared" ref="D352:W352" si="359">D35</f>
        <v>0.85999999999998522</v>
      </c>
      <c r="E352" s="8">
        <f t="shared" si="359"/>
        <v>2.1126</v>
      </c>
      <c r="F352" s="8">
        <f t="shared" si="359"/>
        <v>2.2637999999999998</v>
      </c>
      <c r="G352" s="8">
        <f t="shared" si="359"/>
        <v>0.16800000000000001</v>
      </c>
      <c r="H352" s="8">
        <f t="shared" si="359"/>
        <v>0.16</v>
      </c>
      <c r="I352" s="8"/>
      <c r="J352" s="8">
        <f t="shared" si="359"/>
        <v>0.96968340000000008</v>
      </c>
      <c r="K352" s="8">
        <f t="shared" si="359"/>
        <v>1.377831</v>
      </c>
      <c r="L352" s="8">
        <f t="shared" si="359"/>
        <v>4.3097040000000003E-2</v>
      </c>
      <c r="M352" s="8">
        <f t="shared" si="359"/>
        <v>0.96968340000000008</v>
      </c>
      <c r="N352" s="8">
        <f t="shared" si="359"/>
        <v>9.2205436129603697</v>
      </c>
      <c r="O352" s="8">
        <f t="shared" si="359"/>
        <v>-0.25720594097769478</v>
      </c>
      <c r="P352" s="8">
        <f t="shared" si="359"/>
        <v>1.377831</v>
      </c>
      <c r="Q352" s="8">
        <f t="shared" si="359"/>
        <v>1.6662948190946389</v>
      </c>
      <c r="R352" s="8">
        <f t="shared" si="359"/>
        <v>3.4497038224329923E-2</v>
      </c>
      <c r="S352" s="8">
        <f t="shared" si="359"/>
        <v>4.3097040000000003E-2</v>
      </c>
      <c r="T352" s="8">
        <f t="shared" si="359"/>
        <v>5.2249244955881617E-2</v>
      </c>
      <c r="U352" s="8">
        <f t="shared" si="359"/>
        <v>4.7655545897747759E-4</v>
      </c>
      <c r="V352" s="8">
        <f t="shared" si="359"/>
        <v>1.9758480000000003</v>
      </c>
      <c r="W352" s="8">
        <f t="shared" si="359"/>
        <v>2.6136156527055978</v>
      </c>
      <c r="X352" s="29">
        <f>'2.9 Biofuel 21 TWh'!D15</f>
        <v>192.39</v>
      </c>
      <c r="Y352" s="35">
        <f t="shared" si="340"/>
        <v>0.77999999999997272</v>
      </c>
      <c r="Z352" s="29">
        <f>'2.9 Biofuel 21 TWh'!F15*k</f>
        <v>2.0516999999999999</v>
      </c>
      <c r="AA352" s="29">
        <f>'2.9 Biofuel 21 TWh'!G15*k</f>
        <v>2.2197</v>
      </c>
      <c r="AB352" s="29">
        <f>'2.9 Biofuel 21 TWh'!H15*k</f>
        <v>0.1638</v>
      </c>
      <c r="AC352" s="29">
        <f>'2.9 Biofuel 21 TWh'!I15/2</f>
        <v>0.44</v>
      </c>
      <c r="AD352" s="29">
        <f t="shared" si="332"/>
        <v>0.94173030000000002</v>
      </c>
      <c r="AE352" s="348">
        <f t="shared" si="333"/>
        <v>1.3461524999999999</v>
      </c>
      <c r="AF352" s="68">
        <f t="shared" si="334"/>
        <v>4.1854679999999998E-2</v>
      </c>
      <c r="AG352" s="36">
        <f t="shared" si="341"/>
        <v>0.94173030000000002</v>
      </c>
      <c r="AH352" s="33">
        <f t="shared" si="335"/>
        <v>9.1376053072320822</v>
      </c>
      <c r="AI352" s="33">
        <f t="shared" si="342"/>
        <v>-0.27698283133672419</v>
      </c>
      <c r="AJ352" s="36">
        <f t="shared" si="343"/>
        <v>1.3461524999999999</v>
      </c>
      <c r="AK352" s="33">
        <f t="shared" si="336"/>
        <v>1.6299650026055004</v>
      </c>
      <c r="AL352" s="33">
        <f t="shared" si="344"/>
        <v>2.4479041182507766E-2</v>
      </c>
      <c r="AM352" s="60">
        <f t="shared" si="345"/>
        <v>4.1854679999999998E-2</v>
      </c>
      <c r="AN352" s="60">
        <f t="shared" si="337"/>
        <v>5.101394880515233E-2</v>
      </c>
      <c r="AO352" s="60">
        <f t="shared" si="346"/>
        <v>-7.9869985751662709E-4</v>
      </c>
      <c r="AP352" s="34">
        <f t="shared" si="338"/>
        <v>2.0475840000000001</v>
      </c>
      <c r="AQ352" s="34">
        <f t="shared" si="347"/>
        <v>2.5742815099882401</v>
      </c>
      <c r="AR352" s="10">
        <f t="shared" si="348"/>
        <v>1.9183938890859089</v>
      </c>
      <c r="AS352" s="10">
        <f t="shared" si="349"/>
        <v>1.8895226283313682</v>
      </c>
      <c r="AT352" s="10">
        <f t="shared" si="350"/>
        <v>-2.8871260754540717E-2</v>
      </c>
      <c r="AU352" s="10">
        <f>SUM(AT$342:AT352)*5</f>
        <v>-0.83098862541110152</v>
      </c>
    </row>
    <row r="353" spans="1:47" x14ac:dyDescent="0.25">
      <c r="A353" s="4">
        <v>60</v>
      </c>
      <c r="B353" s="18">
        <f t="shared" si="329"/>
        <v>2083</v>
      </c>
      <c r="C353" s="19">
        <f t="shared" si="328"/>
        <v>194.16</v>
      </c>
      <c r="D353" s="8">
        <f t="shared" ref="D353:W353" si="360">D36</f>
        <v>0.71000000000000796</v>
      </c>
      <c r="E353" s="8">
        <f t="shared" si="360"/>
        <v>2.0223</v>
      </c>
      <c r="F353" s="8">
        <f t="shared" si="360"/>
        <v>2.3771999999999998</v>
      </c>
      <c r="G353" s="8">
        <f t="shared" si="360"/>
        <v>0.1701</v>
      </c>
      <c r="H353" s="8">
        <f t="shared" si="360"/>
        <v>0.24</v>
      </c>
      <c r="I353" s="8"/>
      <c r="J353" s="8">
        <f t="shared" si="360"/>
        <v>0.9282357</v>
      </c>
      <c r="K353" s="8">
        <f t="shared" si="360"/>
        <v>1.3987995</v>
      </c>
      <c r="L353" s="8">
        <f t="shared" si="360"/>
        <v>4.125492E-2</v>
      </c>
      <c r="M353" s="8">
        <f t="shared" si="360"/>
        <v>0.9282357</v>
      </c>
      <c r="N353" s="8">
        <f t="shared" si="360"/>
        <v>8.9551851361591304</v>
      </c>
      <c r="O353" s="8">
        <f t="shared" si="360"/>
        <v>-0.26535847680123936</v>
      </c>
      <c r="P353" s="8">
        <f t="shared" si="360"/>
        <v>1.3987995</v>
      </c>
      <c r="Q353" s="8">
        <f t="shared" si="360"/>
        <v>1.6933615915094578</v>
      </c>
      <c r="R353" s="8">
        <f t="shared" si="360"/>
        <v>2.7066772414818807E-2</v>
      </c>
      <c r="S353" s="8">
        <f t="shared" si="360"/>
        <v>4.125492E-2</v>
      </c>
      <c r="T353" s="8">
        <f t="shared" si="360"/>
        <v>5.0491368855045224E-2</v>
      </c>
      <c r="U353" s="8">
        <f t="shared" si="360"/>
        <v>-1.7578761008363933E-3</v>
      </c>
      <c r="V353" s="8">
        <f t="shared" si="360"/>
        <v>2.0200319999999996</v>
      </c>
      <c r="W353" s="8">
        <f t="shared" si="360"/>
        <v>2.4899824195127507</v>
      </c>
      <c r="X353" s="29">
        <f>'2.9 Biofuel 21 TWh'!D16</f>
        <v>193.06</v>
      </c>
      <c r="Y353" s="35">
        <f t="shared" si="340"/>
        <v>0.67000000000001592</v>
      </c>
      <c r="Z353" s="29">
        <f>'2.9 Biofuel 21 TWh'!F16*k</f>
        <v>1.9866000000000001</v>
      </c>
      <c r="AA353" s="29">
        <f>'2.9 Biofuel 21 TWh'!G16*k</f>
        <v>2.3519999999999999</v>
      </c>
      <c r="AB353" s="29">
        <f>'2.9 Biofuel 21 TWh'!H16*k</f>
        <v>0.16800000000000001</v>
      </c>
      <c r="AC353" s="29">
        <f>'2.9 Biofuel 21 TWh'!I16/2</f>
        <v>0.56999999999999995</v>
      </c>
      <c r="AD353" s="29">
        <f t="shared" si="332"/>
        <v>0.91184940000000014</v>
      </c>
      <c r="AE353" s="348">
        <f t="shared" si="333"/>
        <v>1.380477</v>
      </c>
      <c r="AF353" s="68">
        <f t="shared" si="334"/>
        <v>4.0526640000000003E-2</v>
      </c>
      <c r="AG353" s="36">
        <f t="shared" si="341"/>
        <v>0.91184940000000014</v>
      </c>
      <c r="AH353" s="33">
        <f t="shared" si="335"/>
        <v>8.8665968473885428</v>
      </c>
      <c r="AI353" s="33">
        <f t="shared" si="342"/>
        <v>-0.27100845984353938</v>
      </c>
      <c r="AJ353" s="36">
        <f t="shared" si="343"/>
        <v>1.380477</v>
      </c>
      <c r="AK353" s="33">
        <f t="shared" si="336"/>
        <v>1.6686168266097745</v>
      </c>
      <c r="AL353" s="33">
        <f t="shared" si="344"/>
        <v>3.8651824004274138E-2</v>
      </c>
      <c r="AM353" s="60">
        <f t="shared" si="345"/>
        <v>4.0526640000000003E-2</v>
      </c>
      <c r="AN353" s="60">
        <f t="shared" si="337"/>
        <v>4.9544717283806647E-2</v>
      </c>
      <c r="AO353" s="60">
        <f t="shared" si="346"/>
        <v>-1.4692315213456833E-3</v>
      </c>
      <c r="AP353" s="34">
        <f t="shared" si="338"/>
        <v>2.1321719999999997</v>
      </c>
      <c r="AQ353" s="34">
        <f t="shared" si="347"/>
        <v>2.5683461326394048</v>
      </c>
      <c r="AR353" s="10">
        <f t="shared" si="348"/>
        <v>1.8276470959223592</v>
      </c>
      <c r="AS353" s="10">
        <f t="shared" si="349"/>
        <v>1.8851660613573231</v>
      </c>
      <c r="AT353" s="10">
        <f t="shared" si="350"/>
        <v>5.7518965434963931E-2</v>
      </c>
      <c r="AU353" s="10">
        <f>SUM(AT$342:AT353)*5</f>
        <v>-0.54339379823628187</v>
      </c>
    </row>
    <row r="354" spans="1:47" x14ac:dyDescent="0.25">
      <c r="A354" s="4">
        <v>65</v>
      </c>
      <c r="B354" s="18">
        <f t="shared" si="329"/>
        <v>2088</v>
      </c>
      <c r="C354" s="19">
        <f t="shared" si="328"/>
        <v>194.58</v>
      </c>
      <c r="D354" s="8">
        <f t="shared" ref="D354:W354" si="361">D37</f>
        <v>0.42000000000001592</v>
      </c>
      <c r="E354" s="8">
        <f t="shared" si="361"/>
        <v>2.1944999999999997</v>
      </c>
      <c r="F354" s="8">
        <f t="shared" si="361"/>
        <v>2.2469999999999999</v>
      </c>
      <c r="G354" s="8">
        <f t="shared" si="361"/>
        <v>0.16800000000000001</v>
      </c>
      <c r="H354" s="8">
        <f t="shared" si="361"/>
        <v>0.27500000000000002</v>
      </c>
      <c r="I354" s="8"/>
      <c r="J354" s="8">
        <f t="shared" si="361"/>
        <v>1.0072755</v>
      </c>
      <c r="K354" s="8">
        <f t="shared" si="361"/>
        <v>1.3915124999999997</v>
      </c>
      <c r="L354" s="8">
        <f t="shared" si="361"/>
        <v>4.4767799999999996E-2</v>
      </c>
      <c r="M354" s="8">
        <f t="shared" si="361"/>
        <v>1.0072755</v>
      </c>
      <c r="N354" s="8">
        <f t="shared" si="361"/>
        <v>8.8032169647044096</v>
      </c>
      <c r="O354" s="8">
        <f t="shared" si="361"/>
        <v>-0.15196817145472075</v>
      </c>
      <c r="P354" s="8">
        <f t="shared" si="361"/>
        <v>1.3915124999999997</v>
      </c>
      <c r="Q354" s="8">
        <f t="shared" si="361"/>
        <v>1.6908593660892952</v>
      </c>
      <c r="R354" s="8">
        <f t="shared" si="361"/>
        <v>-2.5022254201625405E-3</v>
      </c>
      <c r="S354" s="8">
        <f t="shared" si="361"/>
        <v>4.4767799999999996E-2</v>
      </c>
      <c r="T354" s="8">
        <f t="shared" si="361"/>
        <v>5.3693497327198428E-2</v>
      </c>
      <c r="U354" s="8">
        <f t="shared" si="361"/>
        <v>3.202128472153204E-3</v>
      </c>
      <c r="V354" s="8">
        <f t="shared" si="361"/>
        <v>2.0514899999999998</v>
      </c>
      <c r="W354" s="8">
        <f t="shared" si="361"/>
        <v>2.3202217315972855</v>
      </c>
      <c r="X354" s="29">
        <f>'2.9 Biofuel 21 TWh'!D17</f>
        <v>193.45</v>
      </c>
      <c r="Y354" s="35">
        <f t="shared" si="340"/>
        <v>0.38999999999998636</v>
      </c>
      <c r="Z354" s="29">
        <f>'2.9 Biofuel 21 TWh'!F17*k</f>
        <v>2.0916000000000001</v>
      </c>
      <c r="AA354" s="29">
        <f>'2.9 Biofuel 21 TWh'!G17*k</f>
        <v>2.2532999999999999</v>
      </c>
      <c r="AB354" s="29">
        <f>'2.9 Biofuel 21 TWh'!H17*k</f>
        <v>0.16589999999999999</v>
      </c>
      <c r="AC354" s="29">
        <f>'2.9 Biofuel 21 TWh'!I17/2</f>
        <v>0.55000000000000004</v>
      </c>
      <c r="AD354" s="29">
        <f t="shared" si="332"/>
        <v>0.96004440000000013</v>
      </c>
      <c r="AE354" s="348">
        <f t="shared" si="333"/>
        <v>1.3686959999999999</v>
      </c>
      <c r="AF354" s="68">
        <f t="shared" si="334"/>
        <v>4.2668640000000008E-2</v>
      </c>
      <c r="AG354" s="36">
        <f t="shared" si="341"/>
        <v>0.96004440000000013</v>
      </c>
      <c r="AH354" s="33">
        <f t="shared" si="335"/>
        <v>8.6788652800137349</v>
      </c>
      <c r="AI354" s="33">
        <f t="shared" si="342"/>
        <v>-0.1877315673748079</v>
      </c>
      <c r="AJ354" s="36">
        <f t="shared" si="343"/>
        <v>1.3686959999999999</v>
      </c>
      <c r="AK354" s="33">
        <f t="shared" si="336"/>
        <v>1.6636685683244372</v>
      </c>
      <c r="AL354" s="33">
        <f t="shared" si="344"/>
        <v>-4.9482582853372925E-3</v>
      </c>
      <c r="AM354" s="60">
        <f t="shared" si="345"/>
        <v>4.2668640000000008E-2</v>
      </c>
      <c r="AN354" s="60">
        <f t="shared" si="337"/>
        <v>5.1426991390837513E-2</v>
      </c>
      <c r="AO354" s="60">
        <f t="shared" si="346"/>
        <v>1.8822741070308666E-3</v>
      </c>
      <c r="AP354" s="34">
        <f t="shared" si="338"/>
        <v>2.1255359999999999</v>
      </c>
      <c r="AQ354" s="34">
        <f t="shared" si="347"/>
        <v>2.3247384484468721</v>
      </c>
      <c r="AR354" s="10">
        <f t="shared" si="348"/>
        <v>1.7030427509924073</v>
      </c>
      <c r="AS354" s="10">
        <f t="shared" si="349"/>
        <v>1.706358021160004</v>
      </c>
      <c r="AT354" s="10">
        <f t="shared" si="350"/>
        <v>3.3152701675966956E-3</v>
      </c>
      <c r="AU354" s="10">
        <f>SUM(AT$342:AT354)*5</f>
        <v>-0.52681744739829839</v>
      </c>
    </row>
    <row r="355" spans="1:47" x14ac:dyDescent="0.25">
      <c r="A355" s="4">
        <v>70</v>
      </c>
      <c r="B355" s="18">
        <f t="shared" si="329"/>
        <v>2093</v>
      </c>
      <c r="C355" s="19">
        <f t="shared" si="328"/>
        <v>194.91</v>
      </c>
      <c r="D355" s="8">
        <f t="shared" ref="D355:W355" si="362">D38</f>
        <v>0.32999999999998408</v>
      </c>
      <c r="E355" s="8">
        <f t="shared" si="362"/>
        <v>2.3561999999999999</v>
      </c>
      <c r="F355" s="8">
        <f t="shared" si="362"/>
        <v>2.0453999999999999</v>
      </c>
      <c r="G355" s="8">
        <f t="shared" si="362"/>
        <v>0.16170000000000001</v>
      </c>
      <c r="H355" s="8">
        <f t="shared" si="362"/>
        <v>0.28499999999999998</v>
      </c>
      <c r="I355" s="8"/>
      <c r="J355" s="8">
        <f t="shared" si="362"/>
        <v>1.0814957999999999</v>
      </c>
      <c r="K355" s="8">
        <f t="shared" si="362"/>
        <v>1.3545209999999999</v>
      </c>
      <c r="L355" s="8">
        <f t="shared" si="362"/>
        <v>4.8066480000000002E-2</v>
      </c>
      <c r="M355" s="8">
        <f t="shared" si="362"/>
        <v>1.0814957999999999</v>
      </c>
      <c r="N355" s="8">
        <f t="shared" si="362"/>
        <v>8.7451412874414203</v>
      </c>
      <c r="O355" s="8">
        <f t="shared" si="362"/>
        <v>-5.8075677262989345E-2</v>
      </c>
      <c r="P355" s="8">
        <f t="shared" si="362"/>
        <v>1.3545209999999999</v>
      </c>
      <c r="Q355" s="8">
        <f t="shared" si="362"/>
        <v>1.6534255309486319</v>
      </c>
      <c r="R355" s="8">
        <f t="shared" si="362"/>
        <v>-3.7433835140663341E-2</v>
      </c>
      <c r="S355" s="8">
        <f t="shared" si="362"/>
        <v>4.8066480000000002E-2</v>
      </c>
      <c r="T355" s="8">
        <f t="shared" si="362"/>
        <v>5.7558239016420945E-2</v>
      </c>
      <c r="U355" s="8">
        <f t="shared" si="362"/>
        <v>3.8647416892225173E-3</v>
      </c>
      <c r="V355" s="8">
        <f t="shared" si="362"/>
        <v>2.036286</v>
      </c>
      <c r="W355" s="8">
        <f t="shared" si="362"/>
        <v>2.274641229285554</v>
      </c>
      <c r="X355" s="29">
        <f>'2.9 Biofuel 21 TWh'!D18</f>
        <v>193.74</v>
      </c>
      <c r="Y355" s="35">
        <f t="shared" si="340"/>
        <v>0.29000000000002046</v>
      </c>
      <c r="Z355" s="29">
        <f>'2.9 Biofuel 21 TWh'!F18*k</f>
        <v>2.2658999999999998</v>
      </c>
      <c r="AA355" s="29">
        <f>'2.9 Biofuel 21 TWh'!G18*k</f>
        <v>2.0286</v>
      </c>
      <c r="AB355" s="29">
        <f>'2.9 Biofuel 21 TWh'!H18*k</f>
        <v>0.1575</v>
      </c>
      <c r="AC355" s="29">
        <f>'2.9 Biofuel 21 TWh'!I18/2</f>
        <v>0.505</v>
      </c>
      <c r="AD355" s="29">
        <f t="shared" si="332"/>
        <v>1.0400480999999999</v>
      </c>
      <c r="AE355" s="348">
        <f t="shared" si="333"/>
        <v>1.3260135</v>
      </c>
      <c r="AF355" s="68">
        <f t="shared" si="334"/>
        <v>4.6224359999999999E-2</v>
      </c>
      <c r="AG355" s="36">
        <f t="shared" si="341"/>
        <v>1.0400480999999999</v>
      </c>
      <c r="AH355" s="33">
        <f t="shared" si="335"/>
        <v>8.5954391582871317</v>
      </c>
      <c r="AI355" s="33">
        <f t="shared" si="342"/>
        <v>-8.3426121726603242E-2</v>
      </c>
      <c r="AJ355" s="36">
        <f t="shared" si="343"/>
        <v>1.3260135</v>
      </c>
      <c r="AK355" s="33">
        <f t="shared" si="336"/>
        <v>1.6201113315772813</v>
      </c>
      <c r="AL355" s="33">
        <f t="shared" si="344"/>
        <v>-4.3557236747155947E-2</v>
      </c>
      <c r="AM355" s="60">
        <f t="shared" si="345"/>
        <v>4.6224359999999999E-2</v>
      </c>
      <c r="AN355" s="60">
        <f t="shared" si="337"/>
        <v>5.5315453587120852E-2</v>
      </c>
      <c r="AO355" s="60">
        <f t="shared" si="346"/>
        <v>3.8884621962833391E-3</v>
      </c>
      <c r="AP355" s="34">
        <f t="shared" si="338"/>
        <v>2.0819399999999995</v>
      </c>
      <c r="AQ355" s="34">
        <f t="shared" si="347"/>
        <v>2.2488451037225441</v>
      </c>
      <c r="AR355" s="10">
        <f t="shared" si="348"/>
        <v>1.6695866622955964</v>
      </c>
      <c r="AS355" s="10">
        <f t="shared" si="349"/>
        <v>1.6506523061323475</v>
      </c>
      <c r="AT355" s="10">
        <f t="shared" si="350"/>
        <v>-1.89343561632489E-2</v>
      </c>
      <c r="AU355" s="10">
        <f>SUM(AT$342:AT355)*5</f>
        <v>-0.62148922821454289</v>
      </c>
    </row>
    <row r="356" spans="1:47" x14ac:dyDescent="0.25">
      <c r="A356" s="4">
        <v>75</v>
      </c>
      <c r="B356" s="18">
        <f t="shared" si="329"/>
        <v>2098</v>
      </c>
      <c r="C356" s="19">
        <f t="shared" si="328"/>
        <v>195.12</v>
      </c>
      <c r="D356" s="8">
        <f t="shared" ref="D356:W356" si="363">D39</f>
        <v>0.21000000000000796</v>
      </c>
      <c r="E356" s="8">
        <f t="shared" si="363"/>
        <v>2.3456999999999999</v>
      </c>
      <c r="F356" s="8">
        <f t="shared" si="363"/>
        <v>1.9572000000000001</v>
      </c>
      <c r="G356" s="8">
        <f t="shared" si="363"/>
        <v>0.15539999999999998</v>
      </c>
      <c r="H356" s="8">
        <f t="shared" si="363"/>
        <v>0.23499999999999999</v>
      </c>
      <c r="I356" s="8"/>
      <c r="J356" s="8">
        <f t="shared" si="363"/>
        <v>1.0766762999999999</v>
      </c>
      <c r="K356" s="8">
        <f t="shared" si="363"/>
        <v>1.3184325000000001</v>
      </c>
      <c r="L356" s="8">
        <f t="shared" si="363"/>
        <v>4.7852280000000004E-2</v>
      </c>
      <c r="M356" s="8">
        <f t="shared" si="363"/>
        <v>1.0766762999999999</v>
      </c>
      <c r="N356" s="8">
        <f t="shared" si="363"/>
        <v>8.6897639738863202</v>
      </c>
      <c r="O356" s="8">
        <f t="shared" si="363"/>
        <v>-5.5377313555100116E-2</v>
      </c>
      <c r="P356" s="8">
        <f t="shared" si="363"/>
        <v>1.3184325000000001</v>
      </c>
      <c r="Q356" s="8">
        <f t="shared" si="363"/>
        <v>1.6107196012801865</v>
      </c>
      <c r="R356" s="8">
        <f t="shared" si="363"/>
        <v>-4.270592966844533E-2</v>
      </c>
      <c r="S356" s="8">
        <f t="shared" si="363"/>
        <v>4.7852280000000004E-2</v>
      </c>
      <c r="T356" s="8">
        <f t="shared" si="363"/>
        <v>5.8027235280416846E-2</v>
      </c>
      <c r="U356" s="8">
        <f t="shared" si="363"/>
        <v>4.6899626399590083E-4</v>
      </c>
      <c r="V356" s="8">
        <f t="shared" si="363"/>
        <v>1.9711860000000003</v>
      </c>
      <c r="W356" s="8">
        <f t="shared" si="363"/>
        <v>2.0835717530404589</v>
      </c>
      <c r="X356" s="29">
        <f>'2.9 Biofuel 21 TWh'!D19</f>
        <v>194.11</v>
      </c>
      <c r="Y356" s="35">
        <f t="shared" si="340"/>
        <v>0.37000000000000455</v>
      </c>
      <c r="Z356" s="29">
        <f>'2.9 Biofuel 21 TWh'!F19*k</f>
        <v>2.2616999999999998</v>
      </c>
      <c r="AA356" s="29">
        <f>'2.9 Biofuel 21 TWh'!G19*k</f>
        <v>1.9844999999999997</v>
      </c>
      <c r="AB356" s="29">
        <f>'2.9 Biofuel 21 TWh'!H19*k</f>
        <v>0.15539999999999998</v>
      </c>
      <c r="AC356" s="29">
        <f>'2.9 Biofuel 21 TWh'!I19/2</f>
        <v>0.52</v>
      </c>
      <c r="AD356" s="29">
        <f t="shared" si="332"/>
        <v>1.0381202999999999</v>
      </c>
      <c r="AE356" s="348">
        <f t="shared" si="333"/>
        <v>1.3082265</v>
      </c>
      <c r="AF356" s="68">
        <f t="shared" si="334"/>
        <v>4.6138680000000001E-2</v>
      </c>
      <c r="AG356" s="36">
        <f t="shared" si="341"/>
        <v>1.0381202999999999</v>
      </c>
      <c r="AH356" s="33">
        <f t="shared" si="335"/>
        <v>8.5208847010244249</v>
      </c>
      <c r="AI356" s="33">
        <f t="shared" si="342"/>
        <v>-7.4554457262706819E-2</v>
      </c>
      <c r="AJ356" s="36">
        <f t="shared" si="343"/>
        <v>1.3082265</v>
      </c>
      <c r="AK356" s="33">
        <f t="shared" si="336"/>
        <v>1.5946244272088657</v>
      </c>
      <c r="AL356" s="33">
        <f t="shared" si="344"/>
        <v>-2.5486904368415608E-2</v>
      </c>
      <c r="AM356" s="60">
        <f t="shared" si="345"/>
        <v>4.6138680000000001E-2</v>
      </c>
      <c r="AN356" s="60">
        <f t="shared" si="337"/>
        <v>5.5917163083965722E-2</v>
      </c>
      <c r="AO356" s="60">
        <f t="shared" si="346"/>
        <v>6.0170949684486968E-4</v>
      </c>
      <c r="AP356" s="34">
        <f t="shared" si="338"/>
        <v>2.067072</v>
      </c>
      <c r="AQ356" s="34">
        <f t="shared" si="347"/>
        <v>2.337632347865727</v>
      </c>
      <c r="AR356" s="10">
        <f t="shared" si="348"/>
        <v>1.5293416667316968</v>
      </c>
      <c r="AS356" s="10">
        <f t="shared" si="349"/>
        <v>1.7158221433334435</v>
      </c>
      <c r="AT356" s="10">
        <f t="shared" si="350"/>
        <v>0.18648047660174671</v>
      </c>
      <c r="AU356" s="10">
        <f>SUM(AT$342:AT356)*5</f>
        <v>0.31091315479419068</v>
      </c>
    </row>
    <row r="357" spans="1:47" x14ac:dyDescent="0.25">
      <c r="A357" s="4">
        <v>80</v>
      </c>
      <c r="B357" s="18">
        <f t="shared" si="329"/>
        <v>2103</v>
      </c>
      <c r="C357" s="19">
        <f t="shared" si="328"/>
        <v>195.4</v>
      </c>
      <c r="D357" s="8">
        <f t="shared" ref="D357:W357" si="364">D40</f>
        <v>0.28000000000000114</v>
      </c>
      <c r="E357" s="8">
        <f t="shared" si="364"/>
        <v>2.2427999999999999</v>
      </c>
      <c r="F357" s="8">
        <f t="shared" si="364"/>
        <v>1.9866000000000001</v>
      </c>
      <c r="G357" s="8">
        <f t="shared" si="364"/>
        <v>0.15539999999999998</v>
      </c>
      <c r="H357" s="8">
        <f t="shared" si="364"/>
        <v>0.215</v>
      </c>
      <c r="I357" s="8"/>
      <c r="J357" s="8">
        <f t="shared" si="364"/>
        <v>1.0294452000000001</v>
      </c>
      <c r="K357" s="8">
        <f t="shared" si="364"/>
        <v>1.3043939999999998</v>
      </c>
      <c r="L357" s="8">
        <f t="shared" si="364"/>
        <v>4.5753120000000001E-2</v>
      </c>
      <c r="M357" s="8">
        <f t="shared" si="364"/>
        <v>1.0294452000000001</v>
      </c>
      <c r="N357" s="8">
        <f t="shared" si="364"/>
        <v>8.5943241223771025</v>
      </c>
      <c r="O357" s="8">
        <f t="shared" si="364"/>
        <v>-9.5439851509217632E-2</v>
      </c>
      <c r="P357" s="8">
        <f t="shared" si="364"/>
        <v>1.3043939999999998</v>
      </c>
      <c r="Q357" s="8">
        <f t="shared" si="364"/>
        <v>1.5891316881638278</v>
      </c>
      <c r="R357" s="8">
        <f t="shared" si="364"/>
        <v>-2.158791311635877E-2</v>
      </c>
      <c r="S357" s="8">
        <f t="shared" si="364"/>
        <v>4.5753120000000001E-2</v>
      </c>
      <c r="T357" s="8">
        <f t="shared" si="364"/>
        <v>5.601098289007251E-2</v>
      </c>
      <c r="U357" s="8">
        <f t="shared" si="364"/>
        <v>-2.0162523903443363E-3</v>
      </c>
      <c r="V357" s="8">
        <f t="shared" si="364"/>
        <v>1.931916</v>
      </c>
      <c r="W357" s="8">
        <f t="shared" si="364"/>
        <v>2.0928719829840805</v>
      </c>
      <c r="X357" s="29">
        <f>'2.9 Biofuel 21 TWh'!D20</f>
        <v>194.39</v>
      </c>
      <c r="Y357" s="35">
        <f t="shared" si="340"/>
        <v>0.27999999999997272</v>
      </c>
      <c r="Z357" s="29">
        <f>'2.9 Biofuel 21 TWh'!F20*k</f>
        <v>2.1966000000000001</v>
      </c>
      <c r="AA357" s="29">
        <f>'2.9 Biofuel 21 TWh'!G20*k</f>
        <v>1.9844999999999997</v>
      </c>
      <c r="AB357" s="29">
        <f>'2.9 Biofuel 21 TWh'!H20*k</f>
        <v>0.15329999999999999</v>
      </c>
      <c r="AC357" s="29">
        <f>'2.9 Biofuel 21 TWh'!I20/2</f>
        <v>0.47</v>
      </c>
      <c r="AD357" s="29">
        <f t="shared" si="332"/>
        <v>1.0082394000000001</v>
      </c>
      <c r="AE357" s="348">
        <f t="shared" si="333"/>
        <v>1.2922769999999999</v>
      </c>
      <c r="AF357" s="68">
        <f t="shared" si="334"/>
        <v>4.4810640000000006E-2</v>
      </c>
      <c r="AG357" s="36">
        <f t="shared" si="341"/>
        <v>1.0082394000000001</v>
      </c>
      <c r="AH357" s="33">
        <f t="shared" si="335"/>
        <v>8.4261003762581392</v>
      </c>
      <c r="AI357" s="33">
        <f t="shared" si="342"/>
        <v>-9.4784324766285621E-2</v>
      </c>
      <c r="AJ357" s="36">
        <f t="shared" si="343"/>
        <v>1.2922769999999999</v>
      </c>
      <c r="AK357" s="33">
        <f t="shared" si="336"/>
        <v>1.5741694364812757</v>
      </c>
      <c r="AL357" s="33">
        <f t="shared" si="344"/>
        <v>-2.0454990727589939E-2</v>
      </c>
      <c r="AM357" s="60">
        <f t="shared" si="345"/>
        <v>4.4810640000000006E-2</v>
      </c>
      <c r="AN357" s="60">
        <f t="shared" si="337"/>
        <v>5.4695491300346566E-2</v>
      </c>
      <c r="AO357" s="60">
        <f t="shared" si="346"/>
        <v>-1.2216717836191562E-3</v>
      </c>
      <c r="AP357" s="34">
        <f t="shared" si="338"/>
        <v>2.0178479999999999</v>
      </c>
      <c r="AQ357" s="34">
        <f t="shared" si="347"/>
        <v>2.1813870127224781</v>
      </c>
      <c r="AR357" s="10">
        <f t="shared" si="348"/>
        <v>1.5361680355103151</v>
      </c>
      <c r="AS357" s="10">
        <f t="shared" si="349"/>
        <v>1.6011380673382987</v>
      </c>
      <c r="AT357" s="10">
        <f t="shared" si="350"/>
        <v>6.4970031827983554E-2</v>
      </c>
      <c r="AU357" s="10">
        <f>SUM(AT$342:AT357)*5</f>
        <v>0.63576331393410845</v>
      </c>
    </row>
    <row r="358" spans="1:47" x14ac:dyDescent="0.25">
      <c r="A358" s="4">
        <v>85</v>
      </c>
      <c r="B358" s="18">
        <f t="shared" si="329"/>
        <v>2108</v>
      </c>
      <c r="C358" s="19">
        <f t="shared" si="328"/>
        <v>195.85</v>
      </c>
      <c r="D358" s="8">
        <f t="shared" ref="D358:W358" si="365">D41</f>
        <v>0.44999999999998863</v>
      </c>
      <c r="E358" s="8">
        <f t="shared" si="365"/>
        <v>2.3058000000000001</v>
      </c>
      <c r="F358" s="8">
        <f t="shared" si="365"/>
        <v>1.9887000000000001</v>
      </c>
      <c r="G358" s="8">
        <f t="shared" si="365"/>
        <v>0.1575</v>
      </c>
      <c r="H358" s="8">
        <f t="shared" si="365"/>
        <v>0.25</v>
      </c>
      <c r="I358" s="8"/>
      <c r="J358" s="8">
        <f t="shared" si="365"/>
        <v>1.0583622000000001</v>
      </c>
      <c r="K358" s="8">
        <f t="shared" si="365"/>
        <v>1.320627</v>
      </c>
      <c r="L358" s="8">
        <f t="shared" si="365"/>
        <v>4.7038320000000002E-2</v>
      </c>
      <c r="M358" s="8">
        <f t="shared" si="365"/>
        <v>1.0583622000000001</v>
      </c>
      <c r="N358" s="8">
        <f t="shared" si="365"/>
        <v>8.5401559058848537</v>
      </c>
      <c r="O358" s="8">
        <f t="shared" si="365"/>
        <v>-5.4168216492248789E-2</v>
      </c>
      <c r="P358" s="8">
        <f t="shared" si="365"/>
        <v>1.320627</v>
      </c>
      <c r="Q358" s="8">
        <f t="shared" si="365"/>
        <v>1.6015484482247673</v>
      </c>
      <c r="R358" s="8">
        <f t="shared" si="365"/>
        <v>1.2416760060939502E-2</v>
      </c>
      <c r="S358" s="8">
        <f t="shared" si="365"/>
        <v>4.7038320000000002E-2</v>
      </c>
      <c r="T358" s="8">
        <f t="shared" si="365"/>
        <v>5.6939756455623491E-2</v>
      </c>
      <c r="U358" s="8">
        <f t="shared" si="365"/>
        <v>9.2877356555098184E-4</v>
      </c>
      <c r="V358" s="8">
        <f t="shared" si="365"/>
        <v>1.9748399999999999</v>
      </c>
      <c r="W358" s="8">
        <f t="shared" si="365"/>
        <v>2.38401731713423</v>
      </c>
      <c r="X358" s="29">
        <f>'2.9 Biofuel 21 TWh'!D21</f>
        <v>194.83</v>
      </c>
      <c r="Y358" s="35">
        <f t="shared" si="340"/>
        <v>0.44000000000002615</v>
      </c>
      <c r="Z358" s="29">
        <f>'2.9 Biofuel 21 TWh'!F21*k</f>
        <v>2.3183999999999996</v>
      </c>
      <c r="AA358" s="29">
        <f>'2.9 Biofuel 21 TWh'!G21*k</f>
        <v>1.9445999999999999</v>
      </c>
      <c r="AB358" s="29">
        <f>'2.9 Biofuel 21 TWh'!H21*k</f>
        <v>0.15539999999999998</v>
      </c>
      <c r="AC358" s="29">
        <f>'2.9 Biofuel 21 TWh'!I21/2</f>
        <v>0.505</v>
      </c>
      <c r="AD358" s="29">
        <f t="shared" si="332"/>
        <v>1.0641455999999998</v>
      </c>
      <c r="AE358" s="348">
        <f t="shared" si="333"/>
        <v>1.3069559999999998</v>
      </c>
      <c r="AF358" s="68">
        <f t="shared" si="334"/>
        <v>4.7295359999999995E-2</v>
      </c>
      <c r="AG358" s="36">
        <f t="shared" si="341"/>
        <v>1.0641455999999998</v>
      </c>
      <c r="AH358" s="33">
        <f t="shared" si="335"/>
        <v>8.3994920289412072</v>
      </c>
      <c r="AI358" s="33">
        <f t="shared" si="342"/>
        <v>-2.6608347316932068E-2</v>
      </c>
      <c r="AJ358" s="36">
        <f t="shared" si="343"/>
        <v>1.3069559999999998</v>
      </c>
      <c r="AK358" s="33">
        <f t="shared" si="336"/>
        <v>1.5852324708181289</v>
      </c>
      <c r="AL358" s="33">
        <f t="shared" si="344"/>
        <v>1.1063034336853184E-2</v>
      </c>
      <c r="AM358" s="60">
        <f t="shared" si="345"/>
        <v>4.7295359999999995E-2</v>
      </c>
      <c r="AN358" s="60">
        <f t="shared" si="337"/>
        <v>5.6964248199701216E-2</v>
      </c>
      <c r="AO358" s="60">
        <f t="shared" si="346"/>
        <v>2.26875689935465E-3</v>
      </c>
      <c r="AP358" s="34">
        <f t="shared" si="338"/>
        <v>2.067828</v>
      </c>
      <c r="AQ358" s="34">
        <f t="shared" si="347"/>
        <v>2.4945514439193017</v>
      </c>
      <c r="AR358" s="10">
        <f t="shared" si="348"/>
        <v>1.7498687107765249</v>
      </c>
      <c r="AS358" s="10">
        <f t="shared" si="349"/>
        <v>1.8310007598367677</v>
      </c>
      <c r="AT358" s="10">
        <f t="shared" si="350"/>
        <v>8.1132049060242739E-2</v>
      </c>
      <c r="AU358" s="10">
        <f>SUM(AT$342:AT358)*5</f>
        <v>1.041423559235322</v>
      </c>
    </row>
    <row r="359" spans="1:47" x14ac:dyDescent="0.25">
      <c r="A359" s="4">
        <v>90</v>
      </c>
      <c r="B359" s="18">
        <f t="shared" si="329"/>
        <v>2113</v>
      </c>
      <c r="C359" s="19">
        <f t="shared" si="328"/>
        <v>196.25</v>
      </c>
      <c r="D359" s="8">
        <f t="shared" ref="D359:W359" si="366">D42</f>
        <v>0.40000000000000568</v>
      </c>
      <c r="E359" s="8">
        <f t="shared" si="366"/>
        <v>2.4108000000000001</v>
      </c>
      <c r="F359" s="8">
        <f t="shared" si="366"/>
        <v>1.9634999999999998</v>
      </c>
      <c r="G359" s="8">
        <f t="shared" si="366"/>
        <v>0.1575</v>
      </c>
      <c r="H359" s="8">
        <f t="shared" si="366"/>
        <v>0.23</v>
      </c>
      <c r="I359" s="8"/>
      <c r="J359" s="8">
        <f t="shared" si="366"/>
        <v>1.1065572000000001</v>
      </c>
      <c r="K359" s="8">
        <f t="shared" si="366"/>
        <v>1.336776</v>
      </c>
      <c r="L359" s="8">
        <f t="shared" si="366"/>
        <v>4.9180320000000007E-2</v>
      </c>
      <c r="M359" s="8">
        <f t="shared" si="366"/>
        <v>1.1065572000000001</v>
      </c>
      <c r="N359" s="8">
        <f t="shared" si="366"/>
        <v>8.5411947345047814</v>
      </c>
      <c r="O359" s="8">
        <f t="shared" si="366"/>
        <v>1.0388286199276564E-3</v>
      </c>
      <c r="P359" s="8">
        <f t="shared" si="366"/>
        <v>1.336776</v>
      </c>
      <c r="Q359" s="8">
        <f t="shared" si="366"/>
        <v>1.6198924420346312</v>
      </c>
      <c r="R359" s="8">
        <f t="shared" si="366"/>
        <v>1.8343993809863957E-2</v>
      </c>
      <c r="S359" s="8">
        <f t="shared" si="366"/>
        <v>4.9180320000000007E-2</v>
      </c>
      <c r="T359" s="8">
        <f t="shared" si="366"/>
        <v>5.9245941977220475E-2</v>
      </c>
      <c r="U359" s="8">
        <f t="shared" si="366"/>
        <v>2.3061855215969831E-3</v>
      </c>
      <c r="V359" s="8">
        <f t="shared" si="366"/>
        <v>1.9999559999999998</v>
      </c>
      <c r="W359" s="8">
        <f t="shared" si="366"/>
        <v>2.4216450079513945</v>
      </c>
      <c r="X359" s="29">
        <f>'2.9 Biofuel 21 TWh'!D22</f>
        <v>195.29</v>
      </c>
      <c r="Y359" s="35">
        <f t="shared" si="340"/>
        <v>0.45999999999997954</v>
      </c>
      <c r="Z359" s="29">
        <f>'2.9 Biofuel 21 TWh'!F22*k</f>
        <v>2.3519999999999999</v>
      </c>
      <c r="AA359" s="29">
        <f>'2.9 Biofuel 21 TWh'!G22*k</f>
        <v>1.9382999999999999</v>
      </c>
      <c r="AB359" s="29">
        <f>'2.9 Biofuel 21 TWh'!H22*k</f>
        <v>0.15539999999999998</v>
      </c>
      <c r="AC359" s="29">
        <f>'2.9 Biofuel 21 TWh'!I22/2</f>
        <v>0.48</v>
      </c>
      <c r="AD359" s="29">
        <f t="shared" si="332"/>
        <v>1.0795680000000001</v>
      </c>
      <c r="AE359" s="348">
        <f t="shared" si="333"/>
        <v>1.3127939999999998</v>
      </c>
      <c r="AF359" s="68">
        <f t="shared" si="334"/>
        <v>4.7980800000000004E-2</v>
      </c>
      <c r="AG359" s="36">
        <f t="shared" si="341"/>
        <v>1.0795680000000001</v>
      </c>
      <c r="AH359" s="33">
        <f t="shared" si="335"/>
        <v>8.3917505171960727</v>
      </c>
      <c r="AI359" s="33">
        <f t="shared" si="342"/>
        <v>-7.7415117451344884E-3</v>
      </c>
      <c r="AJ359" s="36">
        <f t="shared" si="343"/>
        <v>1.3127939999999998</v>
      </c>
      <c r="AK359" s="33">
        <f t="shared" si="336"/>
        <v>1.593026157468151</v>
      </c>
      <c r="AL359" s="33">
        <f t="shared" si="344"/>
        <v>7.7936866500221136E-3</v>
      </c>
      <c r="AM359" s="60">
        <f t="shared" si="345"/>
        <v>4.7980800000000004E-2</v>
      </c>
      <c r="AN359" s="60">
        <f t="shared" si="337"/>
        <v>5.8050751546800582E-2</v>
      </c>
      <c r="AO359" s="60">
        <f t="shared" si="346"/>
        <v>1.0865033470993657E-3</v>
      </c>
      <c r="AP359" s="34">
        <f t="shared" si="338"/>
        <v>2.0687940000000005</v>
      </c>
      <c r="AQ359" s="34">
        <f t="shared" si="347"/>
        <v>2.5299326782519671</v>
      </c>
      <c r="AR359" s="10">
        <f t="shared" si="348"/>
        <v>1.7774874358363235</v>
      </c>
      <c r="AS359" s="10">
        <f t="shared" si="349"/>
        <v>1.8569705858369439</v>
      </c>
      <c r="AT359" s="10">
        <f t="shared" si="350"/>
        <v>7.948315000062034E-2</v>
      </c>
      <c r="AU359" s="10">
        <f>SUM(AT$342:AT359)*5</f>
        <v>1.438839309238424</v>
      </c>
    </row>
    <row r="360" spans="1:47" x14ac:dyDescent="0.25">
      <c r="A360" s="4">
        <v>95</v>
      </c>
      <c r="B360" s="18">
        <f t="shared" si="329"/>
        <v>2118</v>
      </c>
      <c r="C360" s="19">
        <f t="shared" si="328"/>
        <v>196.74</v>
      </c>
      <c r="D360" s="8">
        <f t="shared" ref="D360:W360" si="367">D43</f>
        <v>0.49000000000000909</v>
      </c>
      <c r="E360" s="8">
        <f t="shared" si="367"/>
        <v>2.4780000000000002</v>
      </c>
      <c r="F360" s="8">
        <f t="shared" si="367"/>
        <v>1.9215</v>
      </c>
      <c r="G360" s="8">
        <f t="shared" si="367"/>
        <v>0.1575</v>
      </c>
      <c r="H360" s="8">
        <f t="shared" si="367"/>
        <v>0.19</v>
      </c>
      <c r="I360" s="8"/>
      <c r="J360" s="8">
        <f t="shared" si="367"/>
        <v>1.1374020000000002</v>
      </c>
      <c r="K360" s="8">
        <f t="shared" si="367"/>
        <v>1.33728</v>
      </c>
      <c r="L360" s="8">
        <f t="shared" si="367"/>
        <v>5.0551200000000004E-2</v>
      </c>
      <c r="M360" s="8">
        <f t="shared" si="367"/>
        <v>1.1374020000000002</v>
      </c>
      <c r="N360" s="8">
        <f t="shared" si="367"/>
        <v>8.5729438873450263</v>
      </c>
      <c r="O360" s="8">
        <f t="shared" si="367"/>
        <v>3.1749152840244932E-2</v>
      </c>
      <c r="P360" s="8">
        <f t="shared" si="367"/>
        <v>1.33728</v>
      </c>
      <c r="Q360" s="8">
        <f t="shared" si="367"/>
        <v>1.6236392326388811</v>
      </c>
      <c r="R360" s="8">
        <f t="shared" si="367"/>
        <v>3.7467906042498722E-3</v>
      </c>
      <c r="S360" s="8">
        <f t="shared" si="367"/>
        <v>5.0551200000000004E-2</v>
      </c>
      <c r="T360" s="8">
        <f t="shared" si="367"/>
        <v>6.1024501832469338E-2</v>
      </c>
      <c r="U360" s="8">
        <f t="shared" si="367"/>
        <v>1.7785598552488638E-3</v>
      </c>
      <c r="V360" s="8">
        <f t="shared" si="367"/>
        <v>1.9937399999999998</v>
      </c>
      <c r="W360" s="8">
        <f t="shared" si="367"/>
        <v>2.5210145032997526</v>
      </c>
      <c r="X360" s="29">
        <f>'2.9 Biofuel 21 TWh'!D23</f>
        <v>195.85</v>
      </c>
      <c r="Y360" s="35">
        <f t="shared" si="340"/>
        <v>0.56000000000000227</v>
      </c>
      <c r="Z360" s="29">
        <f>'2.9 Biofuel 21 TWh'!F23*k</f>
        <v>2.4674999999999998</v>
      </c>
      <c r="AA360" s="29">
        <f>'2.9 Biofuel 21 TWh'!G23*k</f>
        <v>1.8816000000000002</v>
      </c>
      <c r="AB360" s="29">
        <f>'2.9 Biofuel 21 TWh'!H23*k</f>
        <v>0.15539999999999998</v>
      </c>
      <c r="AC360" s="29">
        <f>'2.9 Biofuel 21 TWh'!I23/2</f>
        <v>0.49</v>
      </c>
      <c r="AD360" s="29">
        <f t="shared" si="332"/>
        <v>1.1325825</v>
      </c>
      <c r="AE360" s="348">
        <f t="shared" si="333"/>
        <v>1.3195455</v>
      </c>
      <c r="AF360" s="68">
        <f t="shared" si="334"/>
        <v>5.0337E-2</v>
      </c>
      <c r="AG360" s="36">
        <f t="shared" si="341"/>
        <v>1.1325825</v>
      </c>
      <c r="AH360" s="33">
        <f t="shared" si="335"/>
        <v>8.4380256397855824</v>
      </c>
      <c r="AI360" s="33">
        <f t="shared" si="342"/>
        <v>4.6275122589509721E-2</v>
      </c>
      <c r="AJ360" s="36">
        <f t="shared" si="343"/>
        <v>1.3195455</v>
      </c>
      <c r="AK360" s="33">
        <f t="shared" si="336"/>
        <v>1.6011553996383197</v>
      </c>
      <c r="AL360" s="33">
        <f t="shared" si="344"/>
        <v>8.1292421701686379E-3</v>
      </c>
      <c r="AM360" s="60">
        <f t="shared" si="345"/>
        <v>5.0337E-2</v>
      </c>
      <c r="AN360" s="60">
        <f t="shared" si="337"/>
        <v>6.0599020017929536E-2</v>
      </c>
      <c r="AO360" s="60">
        <f t="shared" si="346"/>
        <v>2.5482684711289547E-3</v>
      </c>
      <c r="AP360" s="34">
        <f t="shared" si="338"/>
        <v>2.0976900000000001</v>
      </c>
      <c r="AQ360" s="34">
        <f t="shared" si="347"/>
        <v>2.7146426332308096</v>
      </c>
      <c r="AR360" s="10">
        <f t="shared" si="348"/>
        <v>1.8504246454220183</v>
      </c>
      <c r="AS360" s="10">
        <f t="shared" si="349"/>
        <v>1.9925476927914143</v>
      </c>
      <c r="AT360" s="10">
        <f t="shared" si="350"/>
        <v>0.14212304736939596</v>
      </c>
      <c r="AU360" s="10">
        <f>SUM(AT$342:AT360)*5</f>
        <v>2.1494545460854035</v>
      </c>
    </row>
    <row r="361" spans="1:47" x14ac:dyDescent="0.25">
      <c r="A361" s="4">
        <v>100</v>
      </c>
      <c r="B361" s="18">
        <f t="shared" si="329"/>
        <v>2123</v>
      </c>
      <c r="C361" s="19">
        <f t="shared" si="328"/>
        <v>197.15</v>
      </c>
      <c r="D361" s="8">
        <f t="shared" ref="D361:W361" si="368">D44</f>
        <v>0.40999999999999659</v>
      </c>
      <c r="E361" s="8">
        <f t="shared" si="368"/>
        <v>2.5073999999999996</v>
      </c>
      <c r="F361" s="8">
        <f t="shared" si="368"/>
        <v>1.9257</v>
      </c>
      <c r="G361" s="8">
        <f t="shared" si="368"/>
        <v>0.1575</v>
      </c>
      <c r="H361" s="8">
        <f t="shared" si="368"/>
        <v>0.22</v>
      </c>
      <c r="I361" s="8"/>
      <c r="J361" s="8">
        <f t="shared" si="368"/>
        <v>1.1508965999999998</v>
      </c>
      <c r="K361" s="8">
        <f t="shared" si="368"/>
        <v>1.346079</v>
      </c>
      <c r="L361" s="8">
        <f t="shared" si="368"/>
        <v>5.1150959999999995E-2</v>
      </c>
      <c r="M361" s="8">
        <f t="shared" si="368"/>
        <v>1.1508965999999998</v>
      </c>
      <c r="N361" s="8">
        <f t="shared" si="368"/>
        <v>8.6140777302342766</v>
      </c>
      <c r="O361" s="8">
        <f t="shared" si="368"/>
        <v>4.1133842889250261E-2</v>
      </c>
      <c r="P361" s="8">
        <f t="shared" si="368"/>
        <v>1.346079</v>
      </c>
      <c r="Q361" s="8">
        <f t="shared" si="368"/>
        <v>1.6331005778998688</v>
      </c>
      <c r="R361" s="8">
        <f t="shared" si="368"/>
        <v>9.4613452609877413E-3</v>
      </c>
      <c r="S361" s="8">
        <f t="shared" si="368"/>
        <v>5.1150959999999995E-2</v>
      </c>
      <c r="T361" s="8">
        <f t="shared" si="368"/>
        <v>6.1938669766067489E-2</v>
      </c>
      <c r="U361" s="8">
        <f t="shared" si="368"/>
        <v>9.1416793359815063E-4</v>
      </c>
      <c r="V361" s="8">
        <f t="shared" si="368"/>
        <v>2.0204519999999997</v>
      </c>
      <c r="W361" s="8">
        <f t="shared" si="368"/>
        <v>2.4819613560838323</v>
      </c>
      <c r="X361" s="29">
        <f>'2.9 Biofuel 21 TWh'!D24</f>
        <v>196.28</v>
      </c>
      <c r="Y361" s="35">
        <f t="shared" si="340"/>
        <v>0.43000000000000682</v>
      </c>
      <c r="Z361" s="29">
        <f>'2.9 Biofuel 21 TWh'!F24*k</f>
        <v>2.4318</v>
      </c>
      <c r="AA361" s="29">
        <f>'2.9 Biofuel 21 TWh'!G24*k</f>
        <v>1.9593</v>
      </c>
      <c r="AB361" s="29">
        <f>'2.9 Biofuel 21 TWh'!H24*k</f>
        <v>0.1575</v>
      </c>
      <c r="AC361" s="29">
        <f>'2.9 Biofuel 21 TWh'!I24/2</f>
        <v>0.51500000000000001</v>
      </c>
      <c r="AD361" s="29">
        <f t="shared" si="332"/>
        <v>1.1161962000000001</v>
      </c>
      <c r="AE361" s="348">
        <f t="shared" si="333"/>
        <v>1.340325</v>
      </c>
      <c r="AF361" s="68">
        <f t="shared" si="334"/>
        <v>4.9608720000000002E-2</v>
      </c>
      <c r="AG361" s="36">
        <f t="shared" si="341"/>
        <v>1.1161962000000001</v>
      </c>
      <c r="AH361" s="33">
        <f t="shared" si="335"/>
        <v>8.461924173822478</v>
      </c>
      <c r="AI361" s="33">
        <f t="shared" si="342"/>
        <v>2.3898534036895569E-2</v>
      </c>
      <c r="AJ361" s="36">
        <f t="shared" si="343"/>
        <v>1.340325</v>
      </c>
      <c r="AK361" s="33">
        <f t="shared" si="336"/>
        <v>1.6233719602044281</v>
      </c>
      <c r="AL361" s="33">
        <f t="shared" si="344"/>
        <v>2.2216560566108434E-2</v>
      </c>
      <c r="AM361" s="60">
        <f t="shared" si="345"/>
        <v>4.9608720000000002E-2</v>
      </c>
      <c r="AN361" s="60">
        <f t="shared" si="337"/>
        <v>6.0321214496984334E-2</v>
      </c>
      <c r="AO361" s="60">
        <f t="shared" si="346"/>
        <v>-2.7780552094520267E-4</v>
      </c>
      <c r="AP361" s="34">
        <f t="shared" si="338"/>
        <v>2.1267119999999995</v>
      </c>
      <c r="AQ361" s="34">
        <f t="shared" si="347"/>
        <v>2.6025492890820652</v>
      </c>
      <c r="AR361" s="10">
        <f t="shared" si="348"/>
        <v>1.8217596353655328</v>
      </c>
      <c r="AS361" s="10">
        <f t="shared" si="349"/>
        <v>1.9102711781862358</v>
      </c>
      <c r="AT361" s="10">
        <f t="shared" si="350"/>
        <v>8.851154282070306E-2</v>
      </c>
      <c r="AU361" s="10">
        <f>SUM(AT$342:AT361)*5</f>
        <v>2.5920122601889188</v>
      </c>
    </row>
    <row r="362" spans="1:47" x14ac:dyDescent="0.25">
      <c r="A362" s="4">
        <v>105</v>
      </c>
      <c r="B362" s="18">
        <f t="shared" si="329"/>
        <v>2128</v>
      </c>
      <c r="C362" s="19">
        <f t="shared" si="328"/>
        <v>197.58</v>
      </c>
      <c r="D362" s="8">
        <f t="shared" ref="D362:W362" si="369">D45</f>
        <v>0.43000000000000682</v>
      </c>
      <c r="E362" s="8">
        <f t="shared" si="369"/>
        <v>2.2869000000000002</v>
      </c>
      <c r="F362" s="8">
        <f t="shared" si="369"/>
        <v>2.0726999999999998</v>
      </c>
      <c r="G362" s="8">
        <f t="shared" si="369"/>
        <v>0.16170000000000001</v>
      </c>
      <c r="H362" s="8">
        <f t="shared" si="369"/>
        <v>0.13500000000000001</v>
      </c>
      <c r="I362" s="8"/>
      <c r="J362" s="8">
        <f t="shared" si="369"/>
        <v>1.0496871000000001</v>
      </c>
      <c r="K362" s="8">
        <f t="shared" si="369"/>
        <v>1.3479165</v>
      </c>
      <c r="L362" s="8">
        <f t="shared" si="369"/>
        <v>4.6652760000000008E-2</v>
      </c>
      <c r="M362" s="8">
        <f t="shared" si="369"/>
        <v>1.0496871000000001</v>
      </c>
      <c r="N362" s="8">
        <f t="shared" si="369"/>
        <v>8.5486773203320485</v>
      </c>
      <c r="O362" s="8">
        <f t="shared" si="369"/>
        <v>-6.5400409902228063E-2</v>
      </c>
      <c r="P362" s="8">
        <f t="shared" si="369"/>
        <v>1.3479165</v>
      </c>
      <c r="Q362" s="8">
        <f t="shared" si="369"/>
        <v>1.6366106232481668</v>
      </c>
      <c r="R362" s="8">
        <f t="shared" si="369"/>
        <v>3.5100453482979077E-3</v>
      </c>
      <c r="S362" s="8">
        <f t="shared" si="369"/>
        <v>4.6652760000000008E-2</v>
      </c>
      <c r="T362" s="8">
        <f t="shared" si="369"/>
        <v>5.7602073352315139E-2</v>
      </c>
      <c r="U362" s="8">
        <f t="shared" si="369"/>
        <v>-4.3365964137523499E-3</v>
      </c>
      <c r="V362" s="8">
        <f t="shared" si="369"/>
        <v>1.9556459999999998</v>
      </c>
      <c r="W362" s="8">
        <f t="shared" si="369"/>
        <v>2.3194190390323239</v>
      </c>
      <c r="X362" s="29">
        <f>'2.9 Biofuel 21 TWh'!D25</f>
        <v>196.62</v>
      </c>
      <c r="Y362" s="35">
        <f t="shared" si="340"/>
        <v>0.34000000000000341</v>
      </c>
      <c r="Z362" s="29">
        <f>'2.9 Biofuel 21 TWh'!F25*k</f>
        <v>2.2848000000000002</v>
      </c>
      <c r="AA362" s="29">
        <f>'2.9 Biofuel 21 TWh'!G25*k</f>
        <v>2.0097</v>
      </c>
      <c r="AB362" s="29">
        <f>'2.9 Biofuel 21 TWh'!H25*k</f>
        <v>0.1575</v>
      </c>
      <c r="AC362" s="29">
        <f>'2.9 Biofuel 21 TWh'!I25/2</f>
        <v>0.39</v>
      </c>
      <c r="AD362" s="29">
        <f t="shared" si="332"/>
        <v>1.0487232000000002</v>
      </c>
      <c r="AE362" s="348">
        <f t="shared" si="333"/>
        <v>1.3234620000000001</v>
      </c>
      <c r="AF362" s="68">
        <f t="shared" si="334"/>
        <v>4.6609920000000006E-2</v>
      </c>
      <c r="AG362" s="36">
        <f t="shared" si="341"/>
        <v>1.0487232000000002</v>
      </c>
      <c r="AH362" s="33">
        <f t="shared" si="335"/>
        <v>8.4152560560902483</v>
      </c>
      <c r="AI362" s="33">
        <f t="shared" si="342"/>
        <v>-4.6668117732229675E-2</v>
      </c>
      <c r="AJ362" s="36">
        <f t="shared" si="343"/>
        <v>1.3234620000000001</v>
      </c>
      <c r="AK362" s="33">
        <f t="shared" si="336"/>
        <v>1.6104363303621625</v>
      </c>
      <c r="AL362" s="33">
        <f t="shared" si="344"/>
        <v>-1.2935629842265595E-2</v>
      </c>
      <c r="AM362" s="60">
        <f t="shared" si="345"/>
        <v>4.6609920000000006E-2</v>
      </c>
      <c r="AN362" s="60">
        <f t="shared" si="337"/>
        <v>5.7273304955056482E-2</v>
      </c>
      <c r="AO362" s="60">
        <f t="shared" si="346"/>
        <v>-3.0479095419278512E-3</v>
      </c>
      <c r="AP362" s="34">
        <f t="shared" si="338"/>
        <v>2.0336399999999997</v>
      </c>
      <c r="AQ362" s="34">
        <f t="shared" si="347"/>
        <v>2.3109883428835798</v>
      </c>
      <c r="AR362" s="10">
        <f t="shared" si="348"/>
        <v>1.7024535746497258</v>
      </c>
      <c r="AS362" s="10">
        <f t="shared" si="349"/>
        <v>1.6962654436765476</v>
      </c>
      <c r="AT362" s="10">
        <f t="shared" si="350"/>
        <v>-6.1881309731781631E-3</v>
      </c>
      <c r="AU362" s="10">
        <f>SUM(AT$342:AT362)*5</f>
        <v>2.5610716053230282</v>
      </c>
    </row>
    <row r="363" spans="1:47" x14ac:dyDescent="0.25">
      <c r="A363" s="4">
        <v>110</v>
      </c>
      <c r="B363" s="18">
        <f t="shared" si="329"/>
        <v>2133</v>
      </c>
      <c r="C363" s="19">
        <f t="shared" si="328"/>
        <v>197.75</v>
      </c>
      <c r="D363" s="8">
        <f t="shared" ref="D363:W363" si="370">D46</f>
        <v>0.16999999999998749</v>
      </c>
      <c r="E363" s="8">
        <f t="shared" si="370"/>
        <v>2.5787999999999998</v>
      </c>
      <c r="F363" s="8">
        <f t="shared" si="370"/>
        <v>1.8584999999999998</v>
      </c>
      <c r="G363" s="8">
        <f t="shared" si="370"/>
        <v>0.15539999999999998</v>
      </c>
      <c r="H363" s="8">
        <f t="shared" si="370"/>
        <v>0.19500000000000001</v>
      </c>
      <c r="I363" s="8"/>
      <c r="J363" s="8">
        <f t="shared" si="370"/>
        <v>1.1836692</v>
      </c>
      <c r="K363" s="8">
        <f t="shared" si="370"/>
        <v>1.3380359999999998</v>
      </c>
      <c r="L363" s="8">
        <f t="shared" si="370"/>
        <v>5.2607519999999998E-2</v>
      </c>
      <c r="M363" s="8">
        <f t="shared" si="370"/>
        <v>1.1836692</v>
      </c>
      <c r="N363" s="8">
        <f t="shared" si="370"/>
        <v>8.6257250566518664</v>
      </c>
      <c r="O363" s="8">
        <f t="shared" si="370"/>
        <v>7.7047736319817872E-2</v>
      </c>
      <c r="P363" s="8">
        <f t="shared" si="370"/>
        <v>1.3380359999999998</v>
      </c>
      <c r="Q363" s="8">
        <f t="shared" si="370"/>
        <v>1.6273506174651799</v>
      </c>
      <c r="R363" s="8">
        <f t="shared" si="370"/>
        <v>-9.2600057829868021E-3</v>
      </c>
      <c r="S363" s="8">
        <f t="shared" si="370"/>
        <v>5.2607519999999998E-2</v>
      </c>
      <c r="T363" s="8">
        <f t="shared" si="370"/>
        <v>6.2790224169456732E-2</v>
      </c>
      <c r="U363" s="8">
        <f t="shared" si="370"/>
        <v>5.188150817141593E-3</v>
      </c>
      <c r="V363" s="8">
        <f t="shared" si="370"/>
        <v>2.010834</v>
      </c>
      <c r="W363" s="8">
        <f t="shared" si="370"/>
        <v>2.25380988135396</v>
      </c>
      <c r="X363" s="29">
        <f>'2.9 Biofuel 21 TWh'!D26</f>
        <v>196.88</v>
      </c>
      <c r="Y363" s="35">
        <f t="shared" si="340"/>
        <v>0.25999999999999091</v>
      </c>
      <c r="Z363" s="29">
        <f>'2.9 Biofuel 21 TWh'!F26*k</f>
        <v>2.4822000000000002</v>
      </c>
      <c r="AA363" s="29">
        <f>'2.9 Biofuel 21 TWh'!G26*k</f>
        <v>1.9109999999999998</v>
      </c>
      <c r="AB363" s="29">
        <f>'2.9 Biofuel 21 TWh'!H26*k</f>
        <v>0.1575</v>
      </c>
      <c r="AC363" s="29">
        <f>'2.9 Biofuel 21 TWh'!I26/2</f>
        <v>0.44500000000000001</v>
      </c>
      <c r="AD363" s="29">
        <f t="shared" si="332"/>
        <v>1.1393298000000001</v>
      </c>
      <c r="AE363" s="348">
        <f t="shared" si="333"/>
        <v>1.3343189999999998</v>
      </c>
      <c r="AF363" s="68">
        <f t="shared" si="334"/>
        <v>5.0636880000000009E-2</v>
      </c>
      <c r="AG363" s="36">
        <f t="shared" si="341"/>
        <v>1.1393298000000001</v>
      </c>
      <c r="AH363" s="33">
        <f t="shared" si="335"/>
        <v>8.465235699910485</v>
      </c>
      <c r="AI363" s="33">
        <f t="shared" si="342"/>
        <v>4.9979643820236674E-2</v>
      </c>
      <c r="AJ363" s="36">
        <f t="shared" si="343"/>
        <v>1.3343189999999998</v>
      </c>
      <c r="AK363" s="33">
        <f t="shared" si="336"/>
        <v>1.6190066124670659</v>
      </c>
      <c r="AL363" s="33">
        <f t="shared" si="344"/>
        <v>8.5702821049034039E-3</v>
      </c>
      <c r="AM363" s="60">
        <f t="shared" si="345"/>
        <v>5.0636880000000009E-2</v>
      </c>
      <c r="AN363" s="60">
        <f t="shared" si="337"/>
        <v>6.0761465578671389E-2</v>
      </c>
      <c r="AO363" s="60">
        <f t="shared" si="346"/>
        <v>3.4881606236149068E-3</v>
      </c>
      <c r="AP363" s="34">
        <f t="shared" si="338"/>
        <v>2.0981939999999999</v>
      </c>
      <c r="AQ363" s="34">
        <f t="shared" si="347"/>
        <v>2.4202320865487454</v>
      </c>
      <c r="AR363" s="10">
        <f t="shared" si="348"/>
        <v>1.6542964529138064</v>
      </c>
      <c r="AS363" s="10">
        <f t="shared" si="349"/>
        <v>1.7764503515267791</v>
      </c>
      <c r="AT363" s="10">
        <f t="shared" si="350"/>
        <v>0.12215389861297266</v>
      </c>
      <c r="AU363" s="10">
        <f>SUM(AT$342:AT363)*5</f>
        <v>3.1718410983878913</v>
      </c>
    </row>
    <row r="364" spans="1:47" x14ac:dyDescent="0.25">
      <c r="A364" s="4">
        <v>115</v>
      </c>
      <c r="B364" s="18">
        <f t="shared" si="329"/>
        <v>2138</v>
      </c>
      <c r="C364" s="19">
        <f t="shared" si="328"/>
        <v>198.17</v>
      </c>
      <c r="D364" s="8">
        <f t="shared" ref="D364:W364" si="371">D47</f>
        <v>0.41999999999998749</v>
      </c>
      <c r="E364" s="8">
        <f t="shared" si="371"/>
        <v>2.4822000000000002</v>
      </c>
      <c r="F364" s="8">
        <f t="shared" si="371"/>
        <v>1.9341000000000002</v>
      </c>
      <c r="G364" s="8">
        <f t="shared" si="371"/>
        <v>0.1575</v>
      </c>
      <c r="H364" s="8">
        <f t="shared" si="371"/>
        <v>0.26</v>
      </c>
      <c r="I364" s="8"/>
      <c r="J364" s="8">
        <f t="shared" si="371"/>
        <v>1.1393298000000001</v>
      </c>
      <c r="K364" s="8">
        <f t="shared" si="371"/>
        <v>1.3430970000000002</v>
      </c>
      <c r="L364" s="8">
        <f t="shared" si="371"/>
        <v>5.0636880000000009E-2</v>
      </c>
      <c r="M364" s="8">
        <f t="shared" si="371"/>
        <v>1.1393298000000001</v>
      </c>
      <c r="N364" s="8">
        <f t="shared" si="371"/>
        <v>8.6484596069057744</v>
      </c>
      <c r="O364" s="8">
        <f t="shared" si="371"/>
        <v>2.2734550253908026E-2</v>
      </c>
      <c r="P364" s="8">
        <f t="shared" si="371"/>
        <v>1.3430970000000002</v>
      </c>
      <c r="Q364" s="8">
        <f t="shared" si="371"/>
        <v>1.6307746642444363</v>
      </c>
      <c r="R364" s="8">
        <f t="shared" si="371"/>
        <v>3.42404677925634E-3</v>
      </c>
      <c r="S364" s="8">
        <f t="shared" si="371"/>
        <v>5.0636880000000009E-2</v>
      </c>
      <c r="T364" s="8">
        <f t="shared" si="371"/>
        <v>6.1736728325611584E-2</v>
      </c>
      <c r="U364" s="8">
        <f t="shared" si="371"/>
        <v>-1.0534958438451481E-3</v>
      </c>
      <c r="V364" s="8">
        <f t="shared" si="371"/>
        <v>2.0301960000000001</v>
      </c>
      <c r="W364" s="8">
        <f t="shared" si="371"/>
        <v>2.4753011011893067</v>
      </c>
      <c r="X364" s="29">
        <f>'2.9 Biofuel 21 TWh'!D27</f>
        <v>197.27</v>
      </c>
      <c r="Y364" s="35">
        <f t="shared" si="340"/>
        <v>0.39000000000001478</v>
      </c>
      <c r="Z364" s="29">
        <f>'2.9 Biofuel 21 TWh'!F27*k</f>
        <v>2.3982000000000001</v>
      </c>
      <c r="AA364" s="29">
        <f>'2.9 Biofuel 21 TWh'!G27*k</f>
        <v>1.9572000000000001</v>
      </c>
      <c r="AB364" s="29">
        <f>'2.9 Biofuel 21 TWh'!H27*k</f>
        <v>0.1575</v>
      </c>
      <c r="AC364" s="29">
        <f>'2.9 Biofuel 21 TWh'!I27/2</f>
        <v>0.47</v>
      </c>
      <c r="AD364" s="29">
        <f t="shared" si="332"/>
        <v>1.1007738</v>
      </c>
      <c r="AE364" s="348">
        <f t="shared" si="333"/>
        <v>1.3312950000000001</v>
      </c>
      <c r="AF364" s="68">
        <f t="shared" si="334"/>
        <v>4.8923280000000006E-2</v>
      </c>
      <c r="AG364" s="36">
        <f t="shared" si="341"/>
        <v>1.1007738</v>
      </c>
      <c r="AH364" s="33">
        <f t="shared" si="335"/>
        <v>8.4701895069915327</v>
      </c>
      <c r="AI364" s="33">
        <f t="shared" si="342"/>
        <v>4.9538070810477564E-3</v>
      </c>
      <c r="AJ364" s="36">
        <f t="shared" si="343"/>
        <v>1.3312950000000001</v>
      </c>
      <c r="AK364" s="33">
        <f t="shared" si="336"/>
        <v>1.617497638615331</v>
      </c>
      <c r="AL364" s="33">
        <f t="shared" si="344"/>
        <v>-1.5089738517348739E-3</v>
      </c>
      <c r="AM364" s="60">
        <f t="shared" si="345"/>
        <v>4.8923280000000006E-2</v>
      </c>
      <c r="AN364" s="60">
        <f t="shared" si="337"/>
        <v>5.9664491086377891E-2</v>
      </c>
      <c r="AO364" s="60">
        <f t="shared" si="346"/>
        <v>-1.0969744922934982E-3</v>
      </c>
      <c r="AP364" s="34">
        <f t="shared" si="338"/>
        <v>2.0928179999999998</v>
      </c>
      <c r="AQ364" s="34">
        <f t="shared" si="347"/>
        <v>2.4851658587370338</v>
      </c>
      <c r="AR364" s="10">
        <f t="shared" si="348"/>
        <v>1.8168710082729511</v>
      </c>
      <c r="AS364" s="10">
        <f t="shared" si="349"/>
        <v>1.8241117403129827</v>
      </c>
      <c r="AT364" s="10">
        <f t="shared" si="350"/>
        <v>7.2407320400316166E-3</v>
      </c>
      <c r="AU364" s="10">
        <f>SUM(AT$342:AT364)*5</f>
        <v>3.2080447585880494</v>
      </c>
    </row>
    <row r="365" spans="1:47" x14ac:dyDescent="0.25">
      <c r="A365" s="4">
        <v>120</v>
      </c>
      <c r="B365" s="18">
        <f t="shared" si="329"/>
        <v>2143</v>
      </c>
      <c r="C365" s="19">
        <f t="shared" si="328"/>
        <v>198.39</v>
      </c>
      <c r="D365" s="8">
        <f t="shared" ref="D365:W365" si="372">D48</f>
        <v>0.21999999999999886</v>
      </c>
      <c r="E365" s="8">
        <f t="shared" si="372"/>
        <v>2.415</v>
      </c>
      <c r="F365" s="8">
        <f t="shared" si="372"/>
        <v>1.9424999999999999</v>
      </c>
      <c r="G365" s="8">
        <f t="shared" si="372"/>
        <v>0.1575</v>
      </c>
      <c r="H365" s="8">
        <f t="shared" si="372"/>
        <v>0.22</v>
      </c>
      <c r="I365" s="8"/>
      <c r="J365" s="8">
        <f t="shared" si="372"/>
        <v>1.1084850000000002</v>
      </c>
      <c r="K365" s="8">
        <f t="shared" si="372"/>
        <v>1.329825</v>
      </c>
      <c r="L365" s="8">
        <f t="shared" si="372"/>
        <v>4.9266000000000004E-2</v>
      </c>
      <c r="M365" s="8">
        <f t="shared" si="372"/>
        <v>1.1084850000000002</v>
      </c>
      <c r="N365" s="8">
        <f t="shared" si="372"/>
        <v>8.6374063824355982</v>
      </c>
      <c r="O365" s="8">
        <f t="shared" si="372"/>
        <v>-1.1053224470176204E-2</v>
      </c>
      <c r="P365" s="8">
        <f t="shared" si="372"/>
        <v>1.329825</v>
      </c>
      <c r="Q365" s="8">
        <f t="shared" si="372"/>
        <v>1.618107955918614</v>
      </c>
      <c r="R365" s="8">
        <f t="shared" si="372"/>
        <v>-1.2666708325822285E-2</v>
      </c>
      <c r="S365" s="8">
        <f t="shared" si="372"/>
        <v>4.9266000000000004E-2</v>
      </c>
      <c r="T365" s="8">
        <f t="shared" si="372"/>
        <v>6.0179614811827896E-2</v>
      </c>
      <c r="U365" s="8">
        <f t="shared" si="372"/>
        <v>-1.5571135137836881E-3</v>
      </c>
      <c r="V365" s="8">
        <f t="shared" si="372"/>
        <v>1.9886999999999997</v>
      </c>
      <c r="W365" s="8">
        <f t="shared" si="372"/>
        <v>2.1834229536902163</v>
      </c>
      <c r="X365" s="29">
        <f>'2.9 Biofuel 21 TWh'!D28</f>
        <v>197.53</v>
      </c>
      <c r="Y365" s="35">
        <f t="shared" si="340"/>
        <v>0.25999999999999091</v>
      </c>
      <c r="Z365" s="29">
        <f>'2.9 Biofuel 21 TWh'!F28*k</f>
        <v>2.3247</v>
      </c>
      <c r="AA365" s="29">
        <f>'2.9 Biofuel 21 TWh'!G28*k</f>
        <v>1.9676999999999998</v>
      </c>
      <c r="AB365" s="29">
        <f>'2.9 Biofuel 21 TWh'!H28*k</f>
        <v>0.15539999999999998</v>
      </c>
      <c r="AC365" s="29">
        <f>'2.9 Biofuel 21 TWh'!I28/2</f>
        <v>0.46</v>
      </c>
      <c r="AD365" s="29">
        <f t="shared" si="332"/>
        <v>1.0670373</v>
      </c>
      <c r="AE365" s="348">
        <f t="shared" si="333"/>
        <v>1.3172774999999999</v>
      </c>
      <c r="AF365" s="68">
        <f t="shared" si="334"/>
        <v>4.7423880000000002E-2</v>
      </c>
      <c r="AG365" s="36">
        <f t="shared" si="341"/>
        <v>1.0670373</v>
      </c>
      <c r="AH365" s="33">
        <f t="shared" si="335"/>
        <v>8.4407655465363991</v>
      </c>
      <c r="AI365" s="33">
        <f t="shared" si="342"/>
        <v>-2.9423960455133624E-2</v>
      </c>
      <c r="AJ365" s="36">
        <f t="shared" si="343"/>
        <v>1.3172774999999999</v>
      </c>
      <c r="AK365" s="33">
        <f t="shared" si="336"/>
        <v>1.603213387204532</v>
      </c>
      <c r="AL365" s="33">
        <f t="shared" si="344"/>
        <v>-1.4284251410799031E-2</v>
      </c>
      <c r="AM365" s="60">
        <f t="shared" si="345"/>
        <v>4.7423880000000002E-2</v>
      </c>
      <c r="AN365" s="60">
        <f t="shared" si="337"/>
        <v>5.7971171560805536E-2</v>
      </c>
      <c r="AO365" s="60">
        <f t="shared" si="346"/>
        <v>-1.6933195255723552E-3</v>
      </c>
      <c r="AP365" s="34">
        <f t="shared" si="338"/>
        <v>2.0612759999999999</v>
      </c>
      <c r="AQ365" s="34">
        <f t="shared" si="347"/>
        <v>2.2758744686084857</v>
      </c>
      <c r="AR365" s="10">
        <f t="shared" si="348"/>
        <v>1.6026324480086189</v>
      </c>
      <c r="AS365" s="10">
        <f t="shared" si="349"/>
        <v>1.6704918599586285</v>
      </c>
      <c r="AT365" s="10">
        <f t="shared" si="350"/>
        <v>6.7859411950009552E-2</v>
      </c>
      <c r="AU365" s="10">
        <f>SUM(AT$342:AT365)*5</f>
        <v>3.5473418183380971</v>
      </c>
    </row>
    <row r="366" spans="1:47" x14ac:dyDescent="0.25">
      <c r="A366" s="4">
        <v>125</v>
      </c>
      <c r="B366" s="18">
        <f t="shared" si="329"/>
        <v>2148</v>
      </c>
      <c r="C366" s="19">
        <f t="shared" si="328"/>
        <v>198.51</v>
      </c>
      <c r="D366" s="8">
        <f t="shared" ref="D366:W366" si="373">D49</f>
        <v>0.12000000000000455</v>
      </c>
      <c r="E366" s="8">
        <f t="shared" si="373"/>
        <v>2.2994999999999997</v>
      </c>
      <c r="F366" s="8">
        <f t="shared" si="373"/>
        <v>1.9593</v>
      </c>
      <c r="G366" s="8">
        <f t="shared" si="373"/>
        <v>0.15539999999999998</v>
      </c>
      <c r="H366" s="8">
        <f t="shared" si="373"/>
        <v>0.14000000000000001</v>
      </c>
      <c r="I366" s="8"/>
      <c r="J366" s="8">
        <f t="shared" si="373"/>
        <v>1.0554705</v>
      </c>
      <c r="K366" s="8">
        <f t="shared" si="373"/>
        <v>1.3079114999999999</v>
      </c>
      <c r="L366" s="8">
        <f t="shared" si="373"/>
        <v>4.6909799999999995E-2</v>
      </c>
      <c r="M366" s="8">
        <f t="shared" si="373"/>
        <v>1.0554705</v>
      </c>
      <c r="N366" s="8">
        <f t="shared" si="373"/>
        <v>8.5747694916468475</v>
      </c>
      <c r="O366" s="8">
        <f t="shared" si="373"/>
        <v>-6.2636890788750677E-2</v>
      </c>
      <c r="P366" s="8">
        <f t="shared" si="373"/>
        <v>1.3079114999999999</v>
      </c>
      <c r="Q366" s="8">
        <f t="shared" si="373"/>
        <v>1.5939552770804886</v>
      </c>
      <c r="R366" s="8">
        <f t="shared" si="373"/>
        <v>-2.4152678838125441E-2</v>
      </c>
      <c r="S366" s="8">
        <f t="shared" si="373"/>
        <v>4.6909799999999995E-2</v>
      </c>
      <c r="T366" s="8">
        <f t="shared" si="373"/>
        <v>5.7548153430659471E-2</v>
      </c>
      <c r="U366" s="8">
        <f t="shared" si="373"/>
        <v>-2.6314613811684248E-3</v>
      </c>
      <c r="V366" s="8">
        <f t="shared" si="373"/>
        <v>1.9127639999999999</v>
      </c>
      <c r="W366" s="8">
        <f t="shared" si="373"/>
        <v>1.9433429689919604</v>
      </c>
      <c r="X366" s="29">
        <f>'2.9 Biofuel 21 TWh'!D29</f>
        <v>197.64</v>
      </c>
      <c r="Y366" s="35">
        <f t="shared" si="340"/>
        <v>0.10999999999998522</v>
      </c>
      <c r="Z366" s="29">
        <f>'2.9 Biofuel 21 TWh'!F29*k</f>
        <v>2.2742999999999998</v>
      </c>
      <c r="AA366" s="29">
        <f>'2.9 Biofuel 21 TWh'!G29*k</f>
        <v>1.9634999999999998</v>
      </c>
      <c r="AB366" s="29">
        <f>'2.9 Biofuel 21 TWh'!H29*k</f>
        <v>0.15539999999999998</v>
      </c>
      <c r="AC366" s="29">
        <f>'2.9 Biofuel 21 TWh'!I29/2</f>
        <v>0.41</v>
      </c>
      <c r="AD366" s="29">
        <f t="shared" si="332"/>
        <v>1.0439037</v>
      </c>
      <c r="AE366" s="348">
        <f t="shared" si="333"/>
        <v>1.3033334999999999</v>
      </c>
      <c r="AF366" s="68">
        <f t="shared" si="334"/>
        <v>4.6395720000000001E-2</v>
      </c>
      <c r="AG366" s="36">
        <f t="shared" si="341"/>
        <v>1.0439037</v>
      </c>
      <c r="AH366" s="33">
        <f t="shared" si="335"/>
        <v>8.3920169011877785</v>
      </c>
      <c r="AI366" s="33">
        <f t="shared" si="342"/>
        <v>-4.8748645348620556E-2</v>
      </c>
      <c r="AJ366" s="36">
        <f t="shared" si="343"/>
        <v>1.3033334999999999</v>
      </c>
      <c r="AK366" s="33">
        <f t="shared" si="336"/>
        <v>1.5867442644453447</v>
      </c>
      <c r="AL366" s="33">
        <f t="shared" si="344"/>
        <v>-1.6469122759187327E-2</v>
      </c>
      <c r="AM366" s="60">
        <f t="shared" si="345"/>
        <v>4.6395720000000001E-2</v>
      </c>
      <c r="AN366" s="60">
        <f t="shared" si="337"/>
        <v>5.6643672130993583E-2</v>
      </c>
      <c r="AO366" s="60">
        <f t="shared" si="346"/>
        <v>-1.3274994298119527E-3</v>
      </c>
      <c r="AP366" s="34">
        <f t="shared" si="338"/>
        <v>2.017344</v>
      </c>
      <c r="AQ366" s="34">
        <f t="shared" si="347"/>
        <v>2.0607987324623656</v>
      </c>
      <c r="AR366" s="10">
        <f t="shared" si="348"/>
        <v>1.4264137392400988</v>
      </c>
      <c r="AS366" s="10">
        <f t="shared" si="349"/>
        <v>1.5126262696273762</v>
      </c>
      <c r="AT366" s="10">
        <f t="shared" si="350"/>
        <v>8.6212530387277386E-2</v>
      </c>
      <c r="AU366" s="10">
        <f>SUM(AT$342:AT366)*5</f>
        <v>3.9784044702744841</v>
      </c>
    </row>
    <row r="367" spans="1:47" x14ac:dyDescent="0.25">
      <c r="A367" s="4">
        <v>130</v>
      </c>
      <c r="B367" s="18">
        <f t="shared" si="329"/>
        <v>2153</v>
      </c>
      <c r="C367" s="19">
        <f t="shared" si="328"/>
        <v>198.74</v>
      </c>
      <c r="D367" s="8">
        <f t="shared" ref="D367:W367" si="374">D50</f>
        <v>0.23000000000001819</v>
      </c>
      <c r="E367" s="8">
        <f t="shared" si="374"/>
        <v>2.3016000000000001</v>
      </c>
      <c r="F367" s="8">
        <f t="shared" si="374"/>
        <v>1.9403999999999999</v>
      </c>
      <c r="G367" s="8">
        <f t="shared" si="374"/>
        <v>0.15539999999999998</v>
      </c>
      <c r="H367" s="8">
        <f t="shared" si="374"/>
        <v>0.19</v>
      </c>
      <c r="I367" s="8"/>
      <c r="J367" s="8">
        <f t="shared" si="374"/>
        <v>1.0564344000000001</v>
      </c>
      <c r="K367" s="8">
        <f t="shared" si="374"/>
        <v>1.3012440000000001</v>
      </c>
      <c r="L367" s="8">
        <f t="shared" si="374"/>
        <v>4.6952640000000004E-2</v>
      </c>
      <c r="M367" s="8">
        <f t="shared" si="374"/>
        <v>1.0564344000000001</v>
      </c>
      <c r="N367" s="8">
        <f t="shared" si="374"/>
        <v>8.5212048110875838</v>
      </c>
      <c r="O367" s="8">
        <f t="shared" si="374"/>
        <v>-5.3564680559263778E-2</v>
      </c>
      <c r="P367" s="8">
        <f t="shared" si="374"/>
        <v>1.3012440000000001</v>
      </c>
      <c r="Q367" s="8">
        <f t="shared" si="374"/>
        <v>1.583018146332924</v>
      </c>
      <c r="R367" s="8">
        <f t="shared" si="374"/>
        <v>-1.0937130747564527E-2</v>
      </c>
      <c r="S367" s="8">
        <f t="shared" si="374"/>
        <v>4.6952640000000004E-2</v>
      </c>
      <c r="T367" s="8">
        <f t="shared" si="374"/>
        <v>5.7125812383895802E-2</v>
      </c>
      <c r="U367" s="8">
        <f t="shared" si="374"/>
        <v>-4.2234104676366901E-4</v>
      </c>
      <c r="V367" s="8">
        <f t="shared" si="374"/>
        <v>1.9267080000000001</v>
      </c>
      <c r="W367" s="8">
        <f t="shared" si="374"/>
        <v>2.0917838476464263</v>
      </c>
      <c r="X367" s="29">
        <f>'2.9 Biofuel 21 TWh'!D30</f>
        <v>197.83</v>
      </c>
      <c r="Y367" s="35">
        <f t="shared" si="340"/>
        <v>0.19000000000002615</v>
      </c>
      <c r="Z367" s="29">
        <f>'2.9 Biofuel 21 TWh'!F30*k</f>
        <v>2.2973999999999997</v>
      </c>
      <c r="AA367" s="29">
        <f>'2.9 Biofuel 21 TWh'!G30*k</f>
        <v>1.9026000000000001</v>
      </c>
      <c r="AB367" s="29">
        <f>'2.9 Biofuel 21 TWh'!H30*k</f>
        <v>0.15329999999999999</v>
      </c>
      <c r="AC367" s="29">
        <f>'2.9 Biofuel 21 TWh'!I30/2</f>
        <v>0.44</v>
      </c>
      <c r="AD367" s="29">
        <f t="shared" si="332"/>
        <v>1.0545065999999998</v>
      </c>
      <c r="AE367" s="348">
        <f t="shared" si="333"/>
        <v>1.2858510000000001</v>
      </c>
      <c r="AF367" s="68">
        <f t="shared" si="334"/>
        <v>4.6866959999999999E-2</v>
      </c>
      <c r="AG367" s="36">
        <f t="shared" si="341"/>
        <v>1.0545065999999998</v>
      </c>
      <c r="AH367" s="33">
        <f t="shared" si="335"/>
        <v>8.3601816405196132</v>
      </c>
      <c r="AI367" s="33">
        <f t="shared" si="342"/>
        <v>-3.1835260668165333E-2</v>
      </c>
      <c r="AJ367" s="36">
        <f t="shared" si="343"/>
        <v>1.2858510000000001</v>
      </c>
      <c r="AK367" s="33">
        <f t="shared" si="336"/>
        <v>1.5663504073495411</v>
      </c>
      <c r="AL367" s="33">
        <f t="shared" si="344"/>
        <v>-2.0393857095803547E-2</v>
      </c>
      <c r="AM367" s="60">
        <f t="shared" si="345"/>
        <v>4.6866959999999999E-2</v>
      </c>
      <c r="AN367" s="60">
        <f t="shared" si="337"/>
        <v>5.6880241168783256E-2</v>
      </c>
      <c r="AO367" s="60">
        <f t="shared" si="346"/>
        <v>2.3656903778967314E-4</v>
      </c>
      <c r="AP367" s="34">
        <f t="shared" si="338"/>
        <v>2.0131859999999997</v>
      </c>
      <c r="AQ367" s="34">
        <f t="shared" si="347"/>
        <v>2.1511934512738464</v>
      </c>
      <c r="AR367" s="10">
        <f t="shared" si="348"/>
        <v>1.5353693441724769</v>
      </c>
      <c r="AS367" s="10">
        <f t="shared" si="349"/>
        <v>1.5789759932350032</v>
      </c>
      <c r="AT367" s="10">
        <f t="shared" si="350"/>
        <v>4.3606649062526204E-2</v>
      </c>
      <c r="AU367" s="10">
        <f>SUM(AT$342:AT367)*5</f>
        <v>4.1964377155871153</v>
      </c>
    </row>
    <row r="368" spans="1:47" x14ac:dyDescent="0.25">
      <c r="A368" s="4">
        <v>135</v>
      </c>
      <c r="B368" s="18">
        <f t="shared" si="329"/>
        <v>2158</v>
      </c>
      <c r="C368" s="19">
        <f t="shared" si="328"/>
        <v>198.91</v>
      </c>
      <c r="D368" s="8">
        <f t="shared" ref="D368:W368" si="375">D51</f>
        <v>0.16999999999998749</v>
      </c>
      <c r="E368" s="8">
        <f t="shared" si="375"/>
        <v>2.3183999999999996</v>
      </c>
      <c r="F368" s="8">
        <f t="shared" si="375"/>
        <v>1.9508999999999999</v>
      </c>
      <c r="G368" s="8">
        <f t="shared" si="375"/>
        <v>0.15539999999999998</v>
      </c>
      <c r="H368" s="8">
        <f t="shared" si="375"/>
        <v>0.25</v>
      </c>
      <c r="I368" s="8"/>
      <c r="J368" s="8">
        <f t="shared" si="375"/>
        <v>1.0641455999999998</v>
      </c>
      <c r="K368" s="8">
        <f t="shared" si="375"/>
        <v>1.3093499999999998</v>
      </c>
      <c r="L368" s="8">
        <f t="shared" si="375"/>
        <v>4.7295359999999995E-2</v>
      </c>
      <c r="M368" s="8">
        <f t="shared" si="375"/>
        <v>1.0641455999999998</v>
      </c>
      <c r="N368" s="8">
        <f t="shared" si="375"/>
        <v>8.4822852482539375</v>
      </c>
      <c r="O368" s="8">
        <f t="shared" si="375"/>
        <v>-3.8919562833646282E-2</v>
      </c>
      <c r="P368" s="8">
        <f t="shared" si="375"/>
        <v>1.3093499999999998</v>
      </c>
      <c r="Q368" s="8">
        <f t="shared" si="375"/>
        <v>1.5891907165033421</v>
      </c>
      <c r="R368" s="8">
        <f t="shared" si="375"/>
        <v>6.1725701704180569E-3</v>
      </c>
      <c r="S368" s="8">
        <f t="shared" si="375"/>
        <v>4.7295359999999995E-2</v>
      </c>
      <c r="T368" s="8">
        <f t="shared" si="375"/>
        <v>5.7393872329360787E-2</v>
      </c>
      <c r="U368" s="8">
        <f t="shared" si="375"/>
        <v>2.6805994546498513E-4</v>
      </c>
      <c r="V368" s="8">
        <f t="shared" si="375"/>
        <v>1.9633739999999997</v>
      </c>
      <c r="W368" s="8">
        <f t="shared" si="375"/>
        <v>2.1008950672822242</v>
      </c>
      <c r="X368" s="29">
        <f>'2.9 Biofuel 21 TWh'!D31</f>
        <v>198.12</v>
      </c>
      <c r="Y368" s="35">
        <f t="shared" si="340"/>
        <v>0.28999999999999204</v>
      </c>
      <c r="Z368" s="29">
        <f>'2.9 Biofuel 21 TWh'!F31*k</f>
        <v>2.2931999999999997</v>
      </c>
      <c r="AA368" s="29">
        <f>'2.9 Biofuel 21 TWh'!G31*k</f>
        <v>1.9530000000000001</v>
      </c>
      <c r="AB368" s="29">
        <f>'2.9 Biofuel 21 TWh'!H31*k</f>
        <v>0.15539999999999998</v>
      </c>
      <c r="AC368" s="29">
        <f>'2.9 Biofuel 21 TWh'!I31/2</f>
        <v>0.43</v>
      </c>
      <c r="AD368" s="29">
        <f t="shared" si="332"/>
        <v>1.0525787999999998</v>
      </c>
      <c r="AE368" s="348">
        <f t="shared" si="333"/>
        <v>1.303974</v>
      </c>
      <c r="AF368" s="68">
        <f t="shared" si="334"/>
        <v>4.6781279999999995E-2</v>
      </c>
      <c r="AG368" s="36">
        <f t="shared" si="341"/>
        <v>1.0525787999999998</v>
      </c>
      <c r="AH368" s="33">
        <f t="shared" si="335"/>
        <v>8.3305396364122632</v>
      </c>
      <c r="AI368" s="33">
        <f t="shared" si="342"/>
        <v>-2.9642004107349962E-2</v>
      </c>
      <c r="AJ368" s="36">
        <f t="shared" si="343"/>
        <v>1.303974</v>
      </c>
      <c r="AK368" s="33">
        <f t="shared" si="336"/>
        <v>1.5808682486877927</v>
      </c>
      <c r="AL368" s="33">
        <f t="shared" si="344"/>
        <v>1.4517841338251625E-2</v>
      </c>
      <c r="AM368" s="60">
        <f t="shared" si="345"/>
        <v>4.6781279999999995E-2</v>
      </c>
      <c r="AN368" s="60">
        <f t="shared" si="337"/>
        <v>5.6836381061493212E-2</v>
      </c>
      <c r="AO368" s="60">
        <f t="shared" si="346"/>
        <v>-4.3860107290044636E-5</v>
      </c>
      <c r="AP368" s="34">
        <f t="shared" si="338"/>
        <v>2.0292719999999997</v>
      </c>
      <c r="AQ368" s="34">
        <f t="shared" si="347"/>
        <v>2.3041039771236034</v>
      </c>
      <c r="AR368" s="10">
        <f t="shared" si="348"/>
        <v>1.5420569793851526</v>
      </c>
      <c r="AS368" s="10">
        <f t="shared" si="349"/>
        <v>1.6912123192087247</v>
      </c>
      <c r="AT368" s="10">
        <f t="shared" si="350"/>
        <v>0.1491553398235721</v>
      </c>
      <c r="AU368" s="10">
        <f>SUM(AT$342:AT368)*5</f>
        <v>4.942214414704976</v>
      </c>
    </row>
    <row r="369" spans="1:47" x14ac:dyDescent="0.25">
      <c r="A369" s="4">
        <v>140</v>
      </c>
      <c r="B369" s="18">
        <f t="shared" si="329"/>
        <v>2163</v>
      </c>
      <c r="C369" s="19">
        <f t="shared" si="328"/>
        <v>199.04</v>
      </c>
      <c r="D369" s="8">
        <f t="shared" ref="D369:W369" si="376">D52</f>
        <v>0.12999999999999545</v>
      </c>
      <c r="E369" s="8">
        <f t="shared" si="376"/>
        <v>2.4087000000000001</v>
      </c>
      <c r="F369" s="8">
        <f t="shared" si="376"/>
        <v>1.8773999999999997</v>
      </c>
      <c r="G369" s="8">
        <f t="shared" si="376"/>
        <v>0.15329999999999999</v>
      </c>
      <c r="H369" s="8">
        <f t="shared" si="376"/>
        <v>0.20499999999999999</v>
      </c>
      <c r="I369" s="8"/>
      <c r="J369" s="8">
        <f t="shared" si="376"/>
        <v>1.1055933</v>
      </c>
      <c r="K369" s="8">
        <f t="shared" si="376"/>
        <v>1.3035435</v>
      </c>
      <c r="L369" s="8">
        <f t="shared" si="376"/>
        <v>4.9137480000000004E-2</v>
      </c>
      <c r="M369" s="8">
        <f t="shared" si="376"/>
        <v>1.1055933</v>
      </c>
      <c r="N369" s="8">
        <f t="shared" si="376"/>
        <v>8.4898515009058695</v>
      </c>
      <c r="O369" s="8">
        <f t="shared" si="376"/>
        <v>7.5662526519320039E-3</v>
      </c>
      <c r="P369" s="8">
        <f t="shared" si="376"/>
        <v>1.3035435</v>
      </c>
      <c r="Q369" s="8">
        <f t="shared" si="376"/>
        <v>1.5844753830595553</v>
      </c>
      <c r="R369" s="8">
        <f t="shared" si="376"/>
        <v>-4.7153334437868288E-3</v>
      </c>
      <c r="S369" s="8">
        <f t="shared" si="376"/>
        <v>4.9137480000000004E-2</v>
      </c>
      <c r="T369" s="8">
        <f t="shared" si="376"/>
        <v>5.9283379080661495E-2</v>
      </c>
      <c r="U369" s="8">
        <f t="shared" si="376"/>
        <v>1.8895067513007083E-3</v>
      </c>
      <c r="V369" s="8">
        <f t="shared" si="376"/>
        <v>1.9506479999999995</v>
      </c>
      <c r="W369" s="8">
        <f t="shared" si="376"/>
        <v>2.0853884259594406</v>
      </c>
      <c r="X369" s="29">
        <f>'2.9 Biofuel 21 TWh'!D32</f>
        <v>198.29</v>
      </c>
      <c r="Y369" s="35">
        <f t="shared" si="340"/>
        <v>0.16999999999998749</v>
      </c>
      <c r="Z369" s="29">
        <f>'2.9 Biofuel 21 TWh'!F32*k</f>
        <v>2.2721999999999998</v>
      </c>
      <c r="AA369" s="29">
        <f>'2.9 Biofuel 21 TWh'!G32*k</f>
        <v>1.9403999999999999</v>
      </c>
      <c r="AB369" s="29">
        <f>'2.9 Biofuel 21 TWh'!H32*k</f>
        <v>0.15329999999999999</v>
      </c>
      <c r="AC369" s="29">
        <f>'2.9 Biofuel 21 TWh'!I32/2</f>
        <v>0.52500000000000002</v>
      </c>
      <c r="AD369" s="29">
        <f t="shared" si="332"/>
        <v>1.0429397999999999</v>
      </c>
      <c r="AE369" s="348">
        <f t="shared" si="333"/>
        <v>1.294041</v>
      </c>
      <c r="AF369" s="68">
        <f t="shared" si="334"/>
        <v>4.6352879999999999E-2</v>
      </c>
      <c r="AG369" s="36">
        <f t="shared" si="341"/>
        <v>1.0429397999999999</v>
      </c>
      <c r="AH369" s="33">
        <f t="shared" si="335"/>
        <v>8.2950957730393853</v>
      </c>
      <c r="AI369" s="33">
        <f t="shared" si="342"/>
        <v>-3.5443863372877971E-2</v>
      </c>
      <c r="AJ369" s="36">
        <f t="shared" si="343"/>
        <v>1.294041</v>
      </c>
      <c r="AK369" s="33">
        <f t="shared" si="336"/>
        <v>1.5735016647024098</v>
      </c>
      <c r="AL369" s="33">
        <f t="shared" si="344"/>
        <v>-7.366583985382924E-3</v>
      </c>
      <c r="AM369" s="60">
        <f t="shared" si="345"/>
        <v>4.6352879999999999E-2</v>
      </c>
      <c r="AN369" s="60">
        <f t="shared" si="337"/>
        <v>5.6400227616671128E-2</v>
      </c>
      <c r="AO369" s="60">
        <f t="shared" si="346"/>
        <v>-4.3615344482208357E-4</v>
      </c>
      <c r="AP369" s="34">
        <f t="shared" si="338"/>
        <v>2.0541779999999998</v>
      </c>
      <c r="AQ369" s="34">
        <f t="shared" si="347"/>
        <v>2.1809313991969042</v>
      </c>
      <c r="AR369" s="10">
        <f t="shared" si="348"/>
        <v>1.5306751046542293</v>
      </c>
      <c r="AS369" s="10">
        <f t="shared" si="349"/>
        <v>1.6008036470105274</v>
      </c>
      <c r="AT369" s="10">
        <f t="shared" si="350"/>
        <v>7.0128542356298063E-2</v>
      </c>
      <c r="AU369" s="10">
        <f>SUM(AT$342:AT369)*5</f>
        <v>5.2928571264864654</v>
      </c>
    </row>
    <row r="370" spans="1:47" x14ac:dyDescent="0.25">
      <c r="A370" s="4">
        <v>145</v>
      </c>
      <c r="B370" s="18">
        <f t="shared" si="329"/>
        <v>2168</v>
      </c>
      <c r="C370" s="19">
        <f t="shared" si="328"/>
        <v>199.4</v>
      </c>
      <c r="D370" s="8">
        <f t="shared" ref="D370:W370" si="377">D53</f>
        <v>0.36000000000001364</v>
      </c>
      <c r="E370" s="8">
        <f t="shared" si="377"/>
        <v>2.4653999999999998</v>
      </c>
      <c r="F370" s="8">
        <f t="shared" si="377"/>
        <v>1.8416999999999999</v>
      </c>
      <c r="G370" s="8">
        <f t="shared" si="377"/>
        <v>0.15329999999999999</v>
      </c>
      <c r="H370" s="8">
        <f t="shared" si="377"/>
        <v>0.17499999999999999</v>
      </c>
      <c r="I370" s="8"/>
      <c r="J370" s="8">
        <f t="shared" si="377"/>
        <v>1.1316185999999999</v>
      </c>
      <c r="K370" s="8">
        <f t="shared" si="377"/>
        <v>1.3038689999999999</v>
      </c>
      <c r="L370" s="8">
        <f t="shared" si="377"/>
        <v>5.0294159999999997E-2</v>
      </c>
      <c r="M370" s="8">
        <f t="shared" si="377"/>
        <v>1.1316185999999999</v>
      </c>
      <c r="N370" s="8">
        <f t="shared" si="377"/>
        <v>8.5224636064140498</v>
      </c>
      <c r="O370" s="8">
        <f t="shared" si="377"/>
        <v>3.2612105508180278E-2</v>
      </c>
      <c r="P370" s="8">
        <f t="shared" si="377"/>
        <v>1.3038689999999999</v>
      </c>
      <c r="Q370" s="8">
        <f t="shared" si="377"/>
        <v>1.583967321996141</v>
      </c>
      <c r="R370" s="8">
        <f t="shared" si="377"/>
        <v>-5.0806106341427792E-4</v>
      </c>
      <c r="S370" s="8">
        <f t="shared" si="377"/>
        <v>5.0294159999999997E-2</v>
      </c>
      <c r="T370" s="8">
        <f t="shared" si="377"/>
        <v>6.0774079839897112E-2</v>
      </c>
      <c r="U370" s="8">
        <f t="shared" si="377"/>
        <v>1.4907007592356164E-3</v>
      </c>
      <c r="V370" s="8">
        <f t="shared" si="377"/>
        <v>1.9468679999999998</v>
      </c>
      <c r="W370" s="8">
        <f t="shared" si="377"/>
        <v>2.340462745204015</v>
      </c>
      <c r="X370" s="29">
        <f>'2.9 Biofuel 21 TWh'!D33</f>
        <v>198.57</v>
      </c>
      <c r="Y370" s="35">
        <f t="shared" si="340"/>
        <v>0.28000000000000114</v>
      </c>
      <c r="Z370" s="29">
        <f>'2.9 Biofuel 21 TWh'!F33*k</f>
        <v>2.4359999999999999</v>
      </c>
      <c r="AA370" s="29">
        <f>'2.9 Biofuel 21 TWh'!G33*k</f>
        <v>1.8248999999999997</v>
      </c>
      <c r="AB370" s="29">
        <f>'2.9 Biofuel 21 TWh'!H33*k</f>
        <v>0.1512</v>
      </c>
      <c r="AC370" s="29">
        <f>'2.9 Biofuel 21 TWh'!I33/2</f>
        <v>0.41499999999999998</v>
      </c>
      <c r="AD370" s="29">
        <f t="shared" si="332"/>
        <v>1.1181240000000001</v>
      </c>
      <c r="AE370" s="348">
        <f t="shared" si="333"/>
        <v>1.2902819999999999</v>
      </c>
      <c r="AF370" s="68">
        <f t="shared" si="334"/>
        <v>4.96944E-2</v>
      </c>
      <c r="AG370" s="36">
        <f t="shared" si="341"/>
        <v>1.1181240000000001</v>
      </c>
      <c r="AH370" s="33">
        <f t="shared" si="335"/>
        <v>8.3394242978147357</v>
      </c>
      <c r="AI370" s="33">
        <f t="shared" si="342"/>
        <v>4.4328524775350431E-2</v>
      </c>
      <c r="AJ370" s="36">
        <f t="shared" si="343"/>
        <v>1.2902819999999999</v>
      </c>
      <c r="AK370" s="33">
        <f t="shared" si="336"/>
        <v>1.5684404243298489</v>
      </c>
      <c r="AL370" s="33">
        <f t="shared" si="344"/>
        <v>-5.0612403725609489E-3</v>
      </c>
      <c r="AM370" s="60">
        <f t="shared" si="345"/>
        <v>4.96944E-2</v>
      </c>
      <c r="AN370" s="60">
        <f t="shared" si="337"/>
        <v>5.9664645852053236E-2</v>
      </c>
      <c r="AO370" s="60">
        <f t="shared" si="346"/>
        <v>3.2644182353821077E-3</v>
      </c>
      <c r="AP370" s="34">
        <f t="shared" si="338"/>
        <v>2.0273819999999998</v>
      </c>
      <c r="AQ370" s="34">
        <f t="shared" si="347"/>
        <v>2.3499137026381725</v>
      </c>
      <c r="AR370" s="10">
        <f t="shared" si="348"/>
        <v>1.7178996549797472</v>
      </c>
      <c r="AS370" s="10">
        <f t="shared" si="349"/>
        <v>1.7248366577364185</v>
      </c>
      <c r="AT370" s="10">
        <f t="shared" si="350"/>
        <v>6.9370027566713066E-3</v>
      </c>
      <c r="AU370" s="10">
        <f>SUM(AT$342:AT370)*5</f>
        <v>5.3275421402698218</v>
      </c>
    </row>
    <row r="371" spans="1:47" x14ac:dyDescent="0.25">
      <c r="A371" s="4">
        <v>150</v>
      </c>
      <c r="B371" s="18">
        <f t="shared" si="329"/>
        <v>2173</v>
      </c>
      <c r="C371" s="19">
        <f t="shared" si="328"/>
        <v>199.67</v>
      </c>
      <c r="D371" s="8">
        <f t="shared" ref="D371:W371" si="378">D54</f>
        <v>0.26999999999998181</v>
      </c>
      <c r="E371" s="8">
        <f t="shared" si="378"/>
        <v>2.4780000000000002</v>
      </c>
      <c r="F371" s="8">
        <f t="shared" si="378"/>
        <v>1.8648</v>
      </c>
      <c r="G371" s="8">
        <f t="shared" si="378"/>
        <v>0.15539999999999998</v>
      </c>
      <c r="H371" s="8">
        <f t="shared" si="378"/>
        <v>0.14000000000000001</v>
      </c>
      <c r="I371" s="8"/>
      <c r="J371" s="8">
        <f t="shared" si="378"/>
        <v>1.1374020000000002</v>
      </c>
      <c r="K371" s="8">
        <f t="shared" si="378"/>
        <v>1.315734</v>
      </c>
      <c r="L371" s="8">
        <f t="shared" si="378"/>
        <v>5.0551200000000004E-2</v>
      </c>
      <c r="M371" s="8">
        <f t="shared" si="378"/>
        <v>1.1374020000000002</v>
      </c>
      <c r="N371" s="8">
        <f t="shared" si="378"/>
        <v>8.5566374932344686</v>
      </c>
      <c r="O371" s="8">
        <f t="shared" si="378"/>
        <v>3.4173886820418886E-2</v>
      </c>
      <c r="P371" s="8">
        <f t="shared" si="378"/>
        <v>1.315734</v>
      </c>
      <c r="Q371" s="8">
        <f t="shared" si="378"/>
        <v>1.5957425086403418</v>
      </c>
      <c r="R371" s="8">
        <f t="shared" si="378"/>
        <v>1.1775186644200852E-2</v>
      </c>
      <c r="S371" s="8">
        <f t="shared" si="378"/>
        <v>5.0551200000000004E-2</v>
      </c>
      <c r="T371" s="8">
        <f t="shared" si="378"/>
        <v>6.1294640993790978E-2</v>
      </c>
      <c r="U371" s="8">
        <f t="shared" si="378"/>
        <v>5.2056115389386565E-4</v>
      </c>
      <c r="V371" s="8">
        <f t="shared" si="378"/>
        <v>1.9480440000000001</v>
      </c>
      <c r="W371" s="8">
        <f t="shared" si="378"/>
        <v>2.2645136346184955</v>
      </c>
      <c r="X371" s="29">
        <f>'2.9 Biofuel 21 TWh'!D34</f>
        <v>198.91</v>
      </c>
      <c r="Y371" s="35">
        <f t="shared" si="340"/>
        <v>0.34000000000000341</v>
      </c>
      <c r="Z371" s="29">
        <f>'2.9 Biofuel 21 TWh'!F34*k</f>
        <v>2.4401999999999999</v>
      </c>
      <c r="AA371" s="29">
        <f>'2.9 Biofuel 21 TWh'!G34*k</f>
        <v>1.8458999999999997</v>
      </c>
      <c r="AB371" s="29">
        <f>'2.9 Biofuel 21 TWh'!H34*k</f>
        <v>0.15329999999999999</v>
      </c>
      <c r="AC371" s="29">
        <f>'2.9 Biofuel 21 TWh'!I34/2</f>
        <v>0.44</v>
      </c>
      <c r="AD371" s="29">
        <f t="shared" si="332"/>
        <v>1.1200517999999999</v>
      </c>
      <c r="AE371" s="348">
        <f t="shared" si="333"/>
        <v>1.2992909999999998</v>
      </c>
      <c r="AF371" s="68">
        <f t="shared" si="334"/>
        <v>4.9780080000000004E-2</v>
      </c>
      <c r="AG371" s="36">
        <f t="shared" si="341"/>
        <v>1.1200517999999999</v>
      </c>
      <c r="AH371" s="33">
        <f t="shared" si="335"/>
        <v>8.3799423200280021</v>
      </c>
      <c r="AI371" s="33">
        <f t="shared" si="342"/>
        <v>4.0518022213266391E-2</v>
      </c>
      <c r="AJ371" s="36">
        <f t="shared" si="343"/>
        <v>1.2992909999999998</v>
      </c>
      <c r="AK371" s="33">
        <f t="shared" si="336"/>
        <v>1.5765547149826853</v>
      </c>
      <c r="AL371" s="33">
        <f t="shared" si="344"/>
        <v>8.11429065283642E-3</v>
      </c>
      <c r="AM371" s="60">
        <f t="shared" si="345"/>
        <v>4.9780080000000004E-2</v>
      </c>
      <c r="AN371" s="60">
        <f t="shared" si="337"/>
        <v>6.0327398919770167E-2</v>
      </c>
      <c r="AO371" s="60">
        <f t="shared" si="346"/>
        <v>6.6275306771693132E-4</v>
      </c>
      <c r="AP371" s="34">
        <f t="shared" si="338"/>
        <v>2.0493479999999997</v>
      </c>
      <c r="AQ371" s="34">
        <f t="shared" si="347"/>
        <v>2.4386430659338227</v>
      </c>
      <c r="AR371" s="10">
        <f t="shared" si="348"/>
        <v>1.6621530078099755</v>
      </c>
      <c r="AS371" s="10">
        <f t="shared" si="349"/>
        <v>1.7899640103954257</v>
      </c>
      <c r="AT371" s="10">
        <f t="shared" si="350"/>
        <v>0.1278110025854502</v>
      </c>
      <c r="AU371" s="10">
        <f>SUM(AT$342:AT371)*5</f>
        <v>5.966597153197073</v>
      </c>
    </row>
    <row r="372" spans="1:47" x14ac:dyDescent="0.25">
      <c r="L372" s="1"/>
    </row>
    <row r="373" spans="1:47" x14ac:dyDescent="0.25">
      <c r="L373" s="1"/>
    </row>
    <row r="374" spans="1:47" x14ac:dyDescent="0.25">
      <c r="L374" s="1"/>
    </row>
    <row r="375" spans="1:47" x14ac:dyDescent="0.25">
      <c r="L375" s="1"/>
    </row>
    <row r="376" spans="1:47" x14ac:dyDescent="0.25">
      <c r="L376" s="1"/>
    </row>
    <row r="377" spans="1:47" x14ac:dyDescent="0.25">
      <c r="L377" s="1"/>
    </row>
    <row r="378" spans="1:47" x14ac:dyDescent="0.25">
      <c r="L378" s="1"/>
    </row>
    <row r="379" spans="1:47" x14ac:dyDescent="0.25">
      <c r="L379" s="1"/>
    </row>
    <row r="380" spans="1:47" x14ac:dyDescent="0.25">
      <c r="L380" s="1"/>
    </row>
    <row r="381" spans="1:47" x14ac:dyDescent="0.25">
      <c r="L381" s="1"/>
    </row>
    <row r="382" spans="1:47" x14ac:dyDescent="0.25">
      <c r="L382" s="1"/>
    </row>
    <row r="383" spans="1:47" x14ac:dyDescent="0.25">
      <c r="L383" s="1"/>
    </row>
    <row r="384" spans="1:47" x14ac:dyDescent="0.25">
      <c r="L384" s="1"/>
    </row>
    <row r="385" spans="12:12" x14ac:dyDescent="0.25">
      <c r="L385" s="1"/>
    </row>
    <row r="386" spans="12:12" x14ac:dyDescent="0.25">
      <c r="L386" s="1"/>
    </row>
    <row r="387" spans="12:12" x14ac:dyDescent="0.25">
      <c r="L387" s="1"/>
    </row>
    <row r="388" spans="12:12" x14ac:dyDescent="0.25">
      <c r="L388" s="1"/>
    </row>
    <row r="389" spans="12:12" x14ac:dyDescent="0.25">
      <c r="L389" s="1"/>
    </row>
    <row r="390" spans="12:12" x14ac:dyDescent="0.25">
      <c r="L390" s="1"/>
    </row>
    <row r="391" spans="12:12" x14ac:dyDescent="0.25">
      <c r="L391" s="1"/>
    </row>
    <row r="392" spans="12:12" x14ac:dyDescent="0.25">
      <c r="L392" s="1"/>
    </row>
    <row r="393" spans="12:12" x14ac:dyDescent="0.25">
      <c r="L393" s="1"/>
    </row>
    <row r="394" spans="12:12" x14ac:dyDescent="0.25">
      <c r="L394" s="1"/>
    </row>
    <row r="395" spans="12:12" x14ac:dyDescent="0.25">
      <c r="L395" s="1"/>
    </row>
    <row r="396" spans="12:12" x14ac:dyDescent="0.25">
      <c r="L396" s="1"/>
    </row>
    <row r="397" spans="12:12" x14ac:dyDescent="0.25">
      <c r="L397" s="1"/>
    </row>
    <row r="398" spans="12:12" x14ac:dyDescent="0.25">
      <c r="L398" s="1"/>
    </row>
    <row r="399" spans="12:12" x14ac:dyDescent="0.25">
      <c r="L399" s="1"/>
    </row>
    <row r="400" spans="12:12" x14ac:dyDescent="0.25">
      <c r="L400" s="1"/>
    </row>
    <row r="401" spans="12:12" x14ac:dyDescent="0.25">
      <c r="L401" s="1"/>
    </row>
    <row r="402" spans="12:12" x14ac:dyDescent="0.25">
      <c r="L402" s="1"/>
    </row>
    <row r="403" spans="12:12" x14ac:dyDescent="0.25">
      <c r="L403" s="1"/>
    </row>
    <row r="404" spans="12:12" x14ac:dyDescent="0.25">
      <c r="L404" s="1"/>
    </row>
    <row r="405" spans="12:12" x14ac:dyDescent="0.25">
      <c r="L405" s="1"/>
    </row>
    <row r="406" spans="12:12" x14ac:dyDescent="0.25">
      <c r="L406" s="1"/>
    </row>
    <row r="407" spans="12:12" x14ac:dyDescent="0.25">
      <c r="L407" s="1"/>
    </row>
    <row r="408" spans="12:12" x14ac:dyDescent="0.25">
      <c r="L408" s="1"/>
    </row>
    <row r="409" spans="12:12" x14ac:dyDescent="0.25">
      <c r="L409" s="1"/>
    </row>
    <row r="410" spans="12:12" x14ac:dyDescent="0.25">
      <c r="L410" s="1"/>
    </row>
    <row r="411" spans="12:12" x14ac:dyDescent="0.25">
      <c r="L411" s="1"/>
    </row>
    <row r="412" spans="12:12" x14ac:dyDescent="0.25">
      <c r="L412" s="1"/>
    </row>
    <row r="413" spans="12:12" x14ac:dyDescent="0.25">
      <c r="L413" s="1"/>
    </row>
    <row r="414" spans="12:12" x14ac:dyDescent="0.25">
      <c r="L414" s="1"/>
    </row>
    <row r="415" spans="12:12" x14ac:dyDescent="0.25">
      <c r="L415" s="1"/>
    </row>
    <row r="416" spans="12:12" x14ac:dyDescent="0.25">
      <c r="L416" s="1"/>
    </row>
    <row r="417" spans="12:12" x14ac:dyDescent="0.25">
      <c r="L417" s="1"/>
    </row>
    <row r="418" spans="12:12" x14ac:dyDescent="0.25">
      <c r="L418" s="1"/>
    </row>
    <row r="419" spans="12:12" x14ac:dyDescent="0.25">
      <c r="L419" s="1"/>
    </row>
    <row r="420" spans="12:12" x14ac:dyDescent="0.25">
      <c r="L420" s="1"/>
    </row>
    <row r="421" spans="12:12" x14ac:dyDescent="0.25">
      <c r="L421" s="1"/>
    </row>
    <row r="422" spans="12:12" x14ac:dyDescent="0.25">
      <c r="L422" s="1"/>
    </row>
    <row r="423" spans="12:12" x14ac:dyDescent="0.25">
      <c r="L423" s="1"/>
    </row>
    <row r="424" spans="12:12" x14ac:dyDescent="0.25">
      <c r="L424" s="1"/>
    </row>
    <row r="425" spans="12:12" x14ac:dyDescent="0.25">
      <c r="L425" s="1"/>
    </row>
    <row r="426" spans="12:12" x14ac:dyDescent="0.25">
      <c r="L426" s="1"/>
    </row>
    <row r="427" spans="12:12" x14ac:dyDescent="0.25">
      <c r="L427" s="1"/>
    </row>
    <row r="428" spans="12:12" x14ac:dyDescent="0.25">
      <c r="L428" s="1"/>
    </row>
    <row r="429" spans="12:12" x14ac:dyDescent="0.25">
      <c r="L429" s="1"/>
    </row>
    <row r="430" spans="12:12" x14ac:dyDescent="0.25">
      <c r="L430" s="1"/>
    </row>
    <row r="431" spans="12:12" x14ac:dyDescent="0.25">
      <c r="L431" s="1"/>
    </row>
    <row r="432" spans="12:12" x14ac:dyDescent="0.25">
      <c r="L432" s="1"/>
    </row>
    <row r="433" spans="12:12" x14ac:dyDescent="0.25">
      <c r="L433" s="1"/>
    </row>
    <row r="434" spans="12:12" x14ac:dyDescent="0.25">
      <c r="L434" s="1"/>
    </row>
    <row r="435" spans="12:12" x14ac:dyDescent="0.25">
      <c r="L435" s="1"/>
    </row>
    <row r="436" spans="12:12" x14ac:dyDescent="0.25">
      <c r="L436" s="1"/>
    </row>
    <row r="437" spans="12:12" x14ac:dyDescent="0.25">
      <c r="L437" s="1"/>
    </row>
    <row r="438" spans="12:12" x14ac:dyDescent="0.25">
      <c r="L438" s="1"/>
    </row>
    <row r="439" spans="12:12" x14ac:dyDescent="0.25">
      <c r="L439" s="1"/>
    </row>
    <row r="440" spans="12:12" x14ac:dyDescent="0.25">
      <c r="L440" s="1"/>
    </row>
    <row r="441" spans="12:12" x14ac:dyDescent="0.25">
      <c r="L441" s="1"/>
    </row>
    <row r="442" spans="12:12" x14ac:dyDescent="0.25">
      <c r="L442" s="1"/>
    </row>
    <row r="443" spans="12:12" x14ac:dyDescent="0.25">
      <c r="L443" s="1"/>
    </row>
    <row r="444" spans="12:12" x14ac:dyDescent="0.25">
      <c r="L444" s="1"/>
    </row>
    <row r="445" spans="12:12" x14ac:dyDescent="0.25">
      <c r="L445" s="1"/>
    </row>
    <row r="446" spans="12:12" x14ac:dyDescent="0.25">
      <c r="L446" s="1"/>
    </row>
    <row r="447" spans="12:12" x14ac:dyDescent="0.25">
      <c r="L447" s="1"/>
    </row>
    <row r="448" spans="12:12" x14ac:dyDescent="0.25">
      <c r="L448" s="1"/>
    </row>
    <row r="449" spans="12:12" x14ac:dyDescent="0.25">
      <c r="L449" s="1"/>
    </row>
    <row r="450" spans="12:12" x14ac:dyDescent="0.25">
      <c r="L450" s="1"/>
    </row>
    <row r="451" spans="12:12" x14ac:dyDescent="0.25">
      <c r="L451" s="1"/>
    </row>
    <row r="452" spans="12:12" x14ac:dyDescent="0.25">
      <c r="L452" s="1"/>
    </row>
    <row r="453" spans="12:12" x14ac:dyDescent="0.25">
      <c r="L453" s="1"/>
    </row>
    <row r="454" spans="12:12" x14ac:dyDescent="0.25">
      <c r="L454" s="1"/>
    </row>
    <row r="455" spans="12:12" x14ac:dyDescent="0.25">
      <c r="L455" s="1"/>
    </row>
    <row r="456" spans="12:12" x14ac:dyDescent="0.25">
      <c r="L456" s="1"/>
    </row>
    <row r="457" spans="12:12" x14ac:dyDescent="0.25">
      <c r="L457" s="1"/>
    </row>
    <row r="458" spans="12:12" x14ac:dyDescent="0.25">
      <c r="L458" s="1"/>
    </row>
    <row r="459" spans="12:12" x14ac:dyDescent="0.25">
      <c r="L459" s="1"/>
    </row>
    <row r="460" spans="12:12" x14ac:dyDescent="0.25">
      <c r="L460" s="1"/>
    </row>
    <row r="461" spans="12:12" x14ac:dyDescent="0.25">
      <c r="L461" s="1"/>
    </row>
    <row r="462" spans="12:12" x14ac:dyDescent="0.25">
      <c r="L462" s="1"/>
    </row>
    <row r="463" spans="12:12" x14ac:dyDescent="0.25">
      <c r="L463" s="1"/>
    </row>
    <row r="464" spans="12:12" x14ac:dyDescent="0.25">
      <c r="L464" s="1"/>
    </row>
    <row r="465" spans="12:12" x14ac:dyDescent="0.25">
      <c r="L465" s="1"/>
    </row>
    <row r="466" spans="12:12" x14ac:dyDescent="0.25">
      <c r="L466" s="1"/>
    </row>
    <row r="467" spans="12:12" x14ac:dyDescent="0.25">
      <c r="L467" s="1"/>
    </row>
    <row r="468" spans="12:12" x14ac:dyDescent="0.25">
      <c r="L468" s="1"/>
    </row>
    <row r="469" spans="12:12" x14ac:dyDescent="0.25">
      <c r="L469" s="1"/>
    </row>
    <row r="470" spans="12:12" x14ac:dyDescent="0.25">
      <c r="L470" s="1"/>
    </row>
    <row r="471" spans="12:12" x14ac:dyDescent="0.25">
      <c r="L471" s="1"/>
    </row>
    <row r="472" spans="12:12" x14ac:dyDescent="0.25">
      <c r="L472" s="1"/>
    </row>
    <row r="473" spans="12:12" x14ac:dyDescent="0.25">
      <c r="L473" s="1"/>
    </row>
    <row r="474" spans="12:12" x14ac:dyDescent="0.25">
      <c r="L474" s="1"/>
    </row>
    <row r="475" spans="12:12" x14ac:dyDescent="0.25">
      <c r="L475" s="1"/>
    </row>
    <row r="476" spans="12:12" x14ac:dyDescent="0.25">
      <c r="L476" s="1"/>
    </row>
    <row r="477" spans="12:12" x14ac:dyDescent="0.25">
      <c r="L477" s="1"/>
    </row>
    <row r="478" spans="12:12" x14ac:dyDescent="0.25">
      <c r="L478" s="1"/>
    </row>
    <row r="479" spans="12:12" x14ac:dyDescent="0.25">
      <c r="L479" s="1"/>
    </row>
    <row r="480" spans="12:12" x14ac:dyDescent="0.25">
      <c r="L480" s="1"/>
    </row>
    <row r="481" spans="12:12" x14ac:dyDescent="0.25">
      <c r="L481" s="1"/>
    </row>
    <row r="482" spans="12:12" x14ac:dyDescent="0.25">
      <c r="L482" s="1"/>
    </row>
    <row r="483" spans="12:12" x14ac:dyDescent="0.25">
      <c r="L483" s="1"/>
    </row>
    <row r="484" spans="12:12" x14ac:dyDescent="0.25">
      <c r="L484" s="1"/>
    </row>
    <row r="485" spans="12:12" x14ac:dyDescent="0.25">
      <c r="L485" s="1"/>
    </row>
    <row r="486" spans="12:12" x14ac:dyDescent="0.25">
      <c r="L486" s="1"/>
    </row>
    <row r="487" spans="12:12" x14ac:dyDescent="0.25">
      <c r="L487" s="1"/>
    </row>
    <row r="488" spans="12:12" x14ac:dyDescent="0.25">
      <c r="L488" s="1"/>
    </row>
    <row r="489" spans="12:12" x14ac:dyDescent="0.25">
      <c r="L489" s="1"/>
    </row>
    <row r="490" spans="12:12" x14ac:dyDescent="0.25">
      <c r="L490" s="1"/>
    </row>
    <row r="491" spans="12:12" x14ac:dyDescent="0.25">
      <c r="L491" s="1"/>
    </row>
    <row r="492" spans="12:12" x14ac:dyDescent="0.25">
      <c r="L492" s="1"/>
    </row>
    <row r="493" spans="12:12" x14ac:dyDescent="0.25">
      <c r="L493" s="1"/>
    </row>
    <row r="494" spans="12:12" x14ac:dyDescent="0.25">
      <c r="L494" s="1"/>
    </row>
    <row r="495" spans="12:12" x14ac:dyDescent="0.25">
      <c r="L495" s="1"/>
    </row>
    <row r="496" spans="12:12" x14ac:dyDescent="0.25">
      <c r="L496" s="1"/>
    </row>
    <row r="497" spans="12:12" x14ac:dyDescent="0.25">
      <c r="L497" s="1"/>
    </row>
    <row r="498" spans="12:12" x14ac:dyDescent="0.25">
      <c r="L498" s="1"/>
    </row>
    <row r="499" spans="12:12" x14ac:dyDescent="0.25">
      <c r="L499" s="1"/>
    </row>
    <row r="500" spans="12:12" x14ac:dyDescent="0.25">
      <c r="L500" s="1"/>
    </row>
    <row r="501" spans="12:12" x14ac:dyDescent="0.25">
      <c r="L501" s="1"/>
    </row>
    <row r="502" spans="12:12" x14ac:dyDescent="0.25">
      <c r="L502" s="1"/>
    </row>
    <row r="503" spans="12:12" x14ac:dyDescent="0.25">
      <c r="L503" s="1"/>
    </row>
    <row r="504" spans="12:12" x14ac:dyDescent="0.25">
      <c r="L504" s="1"/>
    </row>
    <row r="505" spans="12:12" x14ac:dyDescent="0.25">
      <c r="L505" s="1"/>
    </row>
    <row r="506" spans="12:12" x14ac:dyDescent="0.25">
      <c r="L506" s="1"/>
    </row>
    <row r="507" spans="12:12" x14ac:dyDescent="0.25">
      <c r="L507" s="1"/>
    </row>
    <row r="508" spans="12:12" x14ac:dyDescent="0.25">
      <c r="L508" s="1"/>
    </row>
    <row r="509" spans="12:12" x14ac:dyDescent="0.25">
      <c r="L509" s="1"/>
    </row>
    <row r="510" spans="12:12" x14ac:dyDescent="0.25">
      <c r="L510" s="1"/>
    </row>
    <row r="511" spans="12:12" x14ac:dyDescent="0.25">
      <c r="L511" s="1"/>
    </row>
    <row r="512" spans="12:12" x14ac:dyDescent="0.25">
      <c r="L512" s="1"/>
    </row>
    <row r="513" spans="12:12" x14ac:dyDescent="0.25">
      <c r="L513" s="1"/>
    </row>
    <row r="514" spans="12:12" x14ac:dyDescent="0.25">
      <c r="L514" s="1"/>
    </row>
    <row r="515" spans="12:12" x14ac:dyDescent="0.25">
      <c r="L515" s="1"/>
    </row>
    <row r="516" spans="12:12" x14ac:dyDescent="0.25">
      <c r="L516" s="1"/>
    </row>
    <row r="517" spans="12:12" x14ac:dyDescent="0.25">
      <c r="L517" s="1"/>
    </row>
    <row r="518" spans="12:12" x14ac:dyDescent="0.25">
      <c r="L518" s="1"/>
    </row>
    <row r="519" spans="12:12" x14ac:dyDescent="0.25">
      <c r="L519" s="1"/>
    </row>
    <row r="520" spans="12:12" x14ac:dyDescent="0.25">
      <c r="L520" s="1"/>
    </row>
    <row r="521" spans="12:12" x14ac:dyDescent="0.25">
      <c r="L521" s="1"/>
    </row>
    <row r="522" spans="12:12" x14ac:dyDescent="0.25">
      <c r="L522" s="1"/>
    </row>
    <row r="523" spans="12:12" x14ac:dyDescent="0.25">
      <c r="L523" s="1"/>
    </row>
    <row r="524" spans="12:12" x14ac:dyDescent="0.25">
      <c r="L524" s="1"/>
    </row>
    <row r="525" spans="12:12" x14ac:dyDescent="0.25">
      <c r="L525" s="1"/>
    </row>
    <row r="526" spans="12:12" x14ac:dyDescent="0.25">
      <c r="L526" s="1"/>
    </row>
    <row r="527" spans="12:12" x14ac:dyDescent="0.25">
      <c r="L527" s="1"/>
    </row>
    <row r="528" spans="12:12" x14ac:dyDescent="0.25">
      <c r="L528" s="1"/>
    </row>
    <row r="529" spans="12:12" x14ac:dyDescent="0.25">
      <c r="L529" s="1"/>
    </row>
    <row r="530" spans="12:12" x14ac:dyDescent="0.25">
      <c r="L530" s="1"/>
    </row>
    <row r="531" spans="12:12" x14ac:dyDescent="0.25">
      <c r="L531" s="1"/>
    </row>
    <row r="532" spans="12:12" x14ac:dyDescent="0.25">
      <c r="L532" s="1"/>
    </row>
    <row r="533" spans="12:12" x14ac:dyDescent="0.25">
      <c r="L533" s="1"/>
    </row>
    <row r="534" spans="12:12" x14ac:dyDescent="0.25">
      <c r="L534" s="1"/>
    </row>
    <row r="535" spans="12:12" x14ac:dyDescent="0.25">
      <c r="L535" s="1"/>
    </row>
    <row r="536" spans="12:12" x14ac:dyDescent="0.25">
      <c r="L536" s="1"/>
    </row>
    <row r="537" spans="12:12" x14ac:dyDescent="0.25">
      <c r="L537" s="1"/>
    </row>
    <row r="538" spans="12:12" x14ac:dyDescent="0.25">
      <c r="L538" s="1"/>
    </row>
    <row r="539" spans="12:12" x14ac:dyDescent="0.25">
      <c r="L539" s="1"/>
    </row>
    <row r="540" spans="12:12" x14ac:dyDescent="0.25">
      <c r="L540" s="1"/>
    </row>
    <row r="541" spans="12:12" x14ac:dyDescent="0.25">
      <c r="L541" s="1"/>
    </row>
    <row r="542" spans="12:12" x14ac:dyDescent="0.25">
      <c r="L542" s="1"/>
    </row>
    <row r="543" spans="12:12" x14ac:dyDescent="0.25">
      <c r="L543" s="1"/>
    </row>
    <row r="544" spans="12:12" x14ac:dyDescent="0.25">
      <c r="L544" s="1"/>
    </row>
    <row r="545" spans="12:12" x14ac:dyDescent="0.25">
      <c r="L545" s="1"/>
    </row>
    <row r="546" spans="12:12" x14ac:dyDescent="0.25">
      <c r="L546" s="1"/>
    </row>
    <row r="547" spans="12:12" x14ac:dyDescent="0.25">
      <c r="L547" s="1"/>
    </row>
    <row r="548" spans="12:12" x14ac:dyDescent="0.25">
      <c r="L548" s="1"/>
    </row>
    <row r="549" spans="12:12" x14ac:dyDescent="0.25">
      <c r="L549" s="1"/>
    </row>
    <row r="550" spans="12:12" x14ac:dyDescent="0.25">
      <c r="L550" s="1"/>
    </row>
    <row r="551" spans="12:12" x14ac:dyDescent="0.25">
      <c r="L551" s="1"/>
    </row>
    <row r="552" spans="12:12" x14ac:dyDescent="0.25">
      <c r="L552" s="1"/>
    </row>
    <row r="553" spans="12:12" x14ac:dyDescent="0.25">
      <c r="L553" s="1"/>
    </row>
    <row r="554" spans="12:12" x14ac:dyDescent="0.25">
      <c r="L554" s="1"/>
    </row>
    <row r="555" spans="12:12" x14ac:dyDescent="0.25">
      <c r="L555" s="1"/>
    </row>
    <row r="556" spans="12:12" x14ac:dyDescent="0.25">
      <c r="L556" s="1"/>
    </row>
    <row r="557" spans="12:12" x14ac:dyDescent="0.25">
      <c r="L557" s="1"/>
    </row>
    <row r="558" spans="12:12" x14ac:dyDescent="0.25">
      <c r="L558" s="1"/>
    </row>
    <row r="559" spans="12:12" x14ac:dyDescent="0.25">
      <c r="L559" s="1"/>
    </row>
    <row r="560" spans="12:12" x14ac:dyDescent="0.25">
      <c r="L560" s="1"/>
    </row>
    <row r="561" spans="12:12" x14ac:dyDescent="0.25">
      <c r="L561" s="1"/>
    </row>
    <row r="562" spans="12:12" x14ac:dyDescent="0.25">
      <c r="L562" s="1"/>
    </row>
    <row r="563" spans="12:12" x14ac:dyDescent="0.25">
      <c r="L563" s="1"/>
    </row>
    <row r="564" spans="12:12" x14ac:dyDescent="0.25">
      <c r="L564" s="1"/>
    </row>
    <row r="565" spans="12:12" x14ac:dyDescent="0.25">
      <c r="L565" s="1"/>
    </row>
    <row r="566" spans="12:12" x14ac:dyDescent="0.25">
      <c r="L566" s="1"/>
    </row>
    <row r="567" spans="12:12" x14ac:dyDescent="0.25">
      <c r="L567" s="1"/>
    </row>
    <row r="568" spans="12:12" x14ac:dyDescent="0.25">
      <c r="L568" s="1"/>
    </row>
    <row r="569" spans="12:12" x14ac:dyDescent="0.25">
      <c r="L569" s="1"/>
    </row>
    <row r="570" spans="12:12" x14ac:dyDescent="0.25">
      <c r="L570" s="1"/>
    </row>
    <row r="571" spans="12:12" x14ac:dyDescent="0.25">
      <c r="L571" s="1"/>
    </row>
    <row r="572" spans="12:12" x14ac:dyDescent="0.25">
      <c r="L572" s="1"/>
    </row>
    <row r="573" spans="12:12" x14ac:dyDescent="0.25">
      <c r="L573" s="1"/>
    </row>
    <row r="574" spans="12:12" x14ac:dyDescent="0.25">
      <c r="L574" s="1"/>
    </row>
    <row r="575" spans="12:12" x14ac:dyDescent="0.25">
      <c r="L575" s="1"/>
    </row>
    <row r="576" spans="12:12" x14ac:dyDescent="0.25">
      <c r="L576" s="1"/>
    </row>
    <row r="577" spans="12:12" x14ac:dyDescent="0.25">
      <c r="L577" s="1"/>
    </row>
    <row r="578" spans="12:12" x14ac:dyDescent="0.25">
      <c r="L578" s="1"/>
    </row>
    <row r="579" spans="12:12" x14ac:dyDescent="0.25">
      <c r="L579" s="1"/>
    </row>
    <row r="580" spans="12:12" x14ac:dyDescent="0.25">
      <c r="L580" s="1"/>
    </row>
    <row r="581" spans="12:12" x14ac:dyDescent="0.25">
      <c r="L581" s="1"/>
    </row>
    <row r="582" spans="12:12" x14ac:dyDescent="0.25">
      <c r="L582" s="1"/>
    </row>
    <row r="583" spans="12:12" x14ac:dyDescent="0.25">
      <c r="L583" s="1"/>
    </row>
    <row r="584" spans="12:12" x14ac:dyDescent="0.25">
      <c r="L584" s="1"/>
    </row>
    <row r="585" spans="12:12" x14ac:dyDescent="0.25">
      <c r="L585" s="1"/>
    </row>
    <row r="586" spans="12:12" x14ac:dyDescent="0.25">
      <c r="L586" s="1"/>
    </row>
    <row r="587" spans="12:12" x14ac:dyDescent="0.25">
      <c r="L587" s="1"/>
    </row>
    <row r="588" spans="12:12" x14ac:dyDescent="0.25">
      <c r="L588" s="1"/>
    </row>
    <row r="589" spans="12:12" x14ac:dyDescent="0.25">
      <c r="L589" s="1"/>
    </row>
    <row r="590" spans="12:12" x14ac:dyDescent="0.25">
      <c r="L590" s="1"/>
    </row>
    <row r="591" spans="12:12" x14ac:dyDescent="0.25">
      <c r="L591" s="1"/>
    </row>
    <row r="592" spans="12:12" x14ac:dyDescent="0.25">
      <c r="L592" s="1"/>
    </row>
    <row r="593" spans="12:12" x14ac:dyDescent="0.25">
      <c r="L593" s="1"/>
    </row>
    <row r="594" spans="12:12" x14ac:dyDescent="0.25">
      <c r="L594" s="1"/>
    </row>
    <row r="595" spans="12:12" x14ac:dyDescent="0.25">
      <c r="L595" s="1"/>
    </row>
    <row r="596" spans="12:12" x14ac:dyDescent="0.25">
      <c r="L596" s="1"/>
    </row>
    <row r="597" spans="12:12" x14ac:dyDescent="0.25">
      <c r="L597" s="1"/>
    </row>
    <row r="598" spans="12:12" x14ac:dyDescent="0.25">
      <c r="L598" s="1"/>
    </row>
    <row r="599" spans="12:12" x14ac:dyDescent="0.25">
      <c r="L599" s="1"/>
    </row>
    <row r="600" spans="12:12" x14ac:dyDescent="0.25">
      <c r="L600" s="1"/>
    </row>
    <row r="601" spans="12:12" x14ac:dyDescent="0.25">
      <c r="L601" s="1"/>
    </row>
    <row r="602" spans="12:12" x14ac:dyDescent="0.25">
      <c r="L602" s="1"/>
    </row>
    <row r="603" spans="12:12" x14ac:dyDescent="0.25">
      <c r="L603" s="1"/>
    </row>
    <row r="604" spans="12:12" x14ac:dyDescent="0.25">
      <c r="L604" s="1"/>
    </row>
    <row r="605" spans="12:12" x14ac:dyDescent="0.25">
      <c r="L605" s="1"/>
    </row>
    <row r="606" spans="12:12" x14ac:dyDescent="0.25">
      <c r="L606" s="1"/>
    </row>
    <row r="607" spans="12:12" x14ac:dyDescent="0.25">
      <c r="L607" s="1"/>
    </row>
    <row r="608" spans="12:12" x14ac:dyDescent="0.25">
      <c r="L608" s="1"/>
    </row>
    <row r="609" spans="12:12" x14ac:dyDescent="0.25">
      <c r="L609" s="1"/>
    </row>
    <row r="610" spans="12:12" x14ac:dyDescent="0.25">
      <c r="L610" s="1"/>
    </row>
    <row r="611" spans="12:12" x14ac:dyDescent="0.25">
      <c r="L611" s="1"/>
    </row>
    <row r="612" spans="12:12" x14ac:dyDescent="0.25">
      <c r="L612" s="1"/>
    </row>
    <row r="613" spans="12:12" x14ac:dyDescent="0.25">
      <c r="L613" s="1"/>
    </row>
    <row r="614" spans="12:12" x14ac:dyDescent="0.25">
      <c r="L614" s="1"/>
    </row>
    <row r="615" spans="12:12" x14ac:dyDescent="0.25">
      <c r="L615" s="1"/>
    </row>
    <row r="616" spans="12:12" x14ac:dyDescent="0.25">
      <c r="L616" s="1"/>
    </row>
    <row r="617" spans="12:12" x14ac:dyDescent="0.25">
      <c r="L617" s="1"/>
    </row>
    <row r="618" spans="12:12" x14ac:dyDescent="0.25">
      <c r="L618" s="1"/>
    </row>
    <row r="619" spans="12:12" x14ac:dyDescent="0.25">
      <c r="L619" s="1"/>
    </row>
    <row r="620" spans="12:12" x14ac:dyDescent="0.25">
      <c r="L620" s="1"/>
    </row>
    <row r="621" spans="12:12" x14ac:dyDescent="0.25">
      <c r="L621" s="1"/>
    </row>
    <row r="622" spans="12:12" x14ac:dyDescent="0.25">
      <c r="L622" s="1"/>
    </row>
    <row r="623" spans="12:12" x14ac:dyDescent="0.25">
      <c r="L623" s="1"/>
    </row>
    <row r="624" spans="12:12" x14ac:dyDescent="0.25">
      <c r="L624" s="1"/>
    </row>
    <row r="625" spans="12:12" x14ac:dyDescent="0.25">
      <c r="L625" s="1"/>
    </row>
    <row r="626" spans="12:12" x14ac:dyDescent="0.25">
      <c r="L626" s="1"/>
    </row>
    <row r="627" spans="12:12" x14ac:dyDescent="0.25">
      <c r="L627" s="1"/>
    </row>
    <row r="628" spans="12:12" x14ac:dyDescent="0.25">
      <c r="L628" s="1"/>
    </row>
    <row r="629" spans="12:12" x14ac:dyDescent="0.25">
      <c r="L629" s="1"/>
    </row>
    <row r="630" spans="12:12" x14ac:dyDescent="0.25">
      <c r="L630" s="1"/>
    </row>
    <row r="631" spans="12:12" x14ac:dyDescent="0.25">
      <c r="L631" s="1"/>
    </row>
    <row r="632" spans="12:12" x14ac:dyDescent="0.25">
      <c r="L632" s="1"/>
    </row>
    <row r="633" spans="12:12" x14ac:dyDescent="0.25">
      <c r="L633" s="1"/>
    </row>
    <row r="634" spans="12:12" x14ac:dyDescent="0.25">
      <c r="L634" s="1"/>
    </row>
    <row r="635" spans="12:12" x14ac:dyDescent="0.25">
      <c r="L635" s="1"/>
    </row>
    <row r="636" spans="12:12" x14ac:dyDescent="0.25">
      <c r="L636" s="1"/>
    </row>
    <row r="637" spans="12:12" x14ac:dyDescent="0.25">
      <c r="L637" s="1"/>
    </row>
    <row r="638" spans="12:12" x14ac:dyDescent="0.25">
      <c r="L638" s="1"/>
    </row>
    <row r="639" spans="12:12" x14ac:dyDescent="0.25">
      <c r="L639" s="1"/>
    </row>
    <row r="640" spans="12:12" x14ac:dyDescent="0.25">
      <c r="L640" s="1"/>
    </row>
    <row r="641" spans="12:12" x14ac:dyDescent="0.25">
      <c r="L641" s="1"/>
    </row>
    <row r="642" spans="12:12" x14ac:dyDescent="0.25">
      <c r="L642" s="1"/>
    </row>
    <row r="643" spans="12:12" x14ac:dyDescent="0.25">
      <c r="L643" s="1"/>
    </row>
    <row r="644" spans="12:12" x14ac:dyDescent="0.25">
      <c r="L644" s="1"/>
    </row>
    <row r="645" spans="12:12" x14ac:dyDescent="0.25">
      <c r="L645" s="1"/>
    </row>
    <row r="646" spans="12:12" x14ac:dyDescent="0.25">
      <c r="L646" s="1"/>
    </row>
    <row r="647" spans="12:12" x14ac:dyDescent="0.25">
      <c r="L647" s="1"/>
    </row>
    <row r="648" spans="12:12" x14ac:dyDescent="0.25">
      <c r="L648" s="1"/>
    </row>
    <row r="649" spans="12:12" x14ac:dyDescent="0.25">
      <c r="L649" s="1"/>
    </row>
    <row r="650" spans="12:12" x14ac:dyDescent="0.25">
      <c r="L650" s="1"/>
    </row>
    <row r="651" spans="12:12" x14ac:dyDescent="0.25">
      <c r="L651" s="1"/>
    </row>
    <row r="652" spans="12:12" x14ac:dyDescent="0.25">
      <c r="L652" s="1"/>
    </row>
    <row r="653" spans="12:12" x14ac:dyDescent="0.25">
      <c r="L653" s="1"/>
    </row>
    <row r="654" spans="12:12" x14ac:dyDescent="0.25">
      <c r="L654" s="1"/>
    </row>
    <row r="655" spans="12:12" x14ac:dyDescent="0.25">
      <c r="L655" s="1"/>
    </row>
    <row r="656" spans="12:12" x14ac:dyDescent="0.25">
      <c r="L656" s="1"/>
    </row>
    <row r="657" spans="12:12" x14ac:dyDescent="0.25">
      <c r="L657" s="1"/>
    </row>
    <row r="658" spans="12:12" x14ac:dyDescent="0.25">
      <c r="L658" s="1"/>
    </row>
    <row r="659" spans="12:12" x14ac:dyDescent="0.25">
      <c r="L659" s="1"/>
    </row>
    <row r="660" spans="12:12" x14ac:dyDescent="0.25">
      <c r="L660" s="1"/>
    </row>
    <row r="661" spans="12:12" x14ac:dyDescent="0.25">
      <c r="L661" s="1"/>
    </row>
    <row r="662" spans="12:12" x14ac:dyDescent="0.25">
      <c r="L662" s="1"/>
    </row>
    <row r="663" spans="12:12" x14ac:dyDescent="0.25">
      <c r="L663" s="1"/>
    </row>
    <row r="664" spans="12:12" x14ac:dyDescent="0.25">
      <c r="L664" s="1"/>
    </row>
    <row r="665" spans="12:12" x14ac:dyDescent="0.25">
      <c r="L665" s="1"/>
    </row>
    <row r="666" spans="12:12" x14ac:dyDescent="0.25">
      <c r="L666" s="1"/>
    </row>
    <row r="667" spans="12:12" x14ac:dyDescent="0.25">
      <c r="L667" s="1"/>
    </row>
    <row r="668" spans="12:12" x14ac:dyDescent="0.25">
      <c r="L668" s="1"/>
    </row>
    <row r="669" spans="12:12" x14ac:dyDescent="0.25">
      <c r="L669" s="1"/>
    </row>
    <row r="670" spans="12:12" x14ac:dyDescent="0.25">
      <c r="L670" s="1"/>
    </row>
    <row r="671" spans="12:12" x14ac:dyDescent="0.25">
      <c r="L671" s="1"/>
    </row>
    <row r="672" spans="12:12" x14ac:dyDescent="0.25">
      <c r="L672" s="1"/>
    </row>
    <row r="673" spans="12:12" x14ac:dyDescent="0.25">
      <c r="L673" s="1"/>
    </row>
    <row r="674" spans="12:12" x14ac:dyDescent="0.25">
      <c r="L674" s="1"/>
    </row>
    <row r="675" spans="12:12" x14ac:dyDescent="0.25">
      <c r="L675" s="1"/>
    </row>
    <row r="676" spans="12:12" x14ac:dyDescent="0.25">
      <c r="L676" s="1"/>
    </row>
    <row r="677" spans="12:12" x14ac:dyDescent="0.25">
      <c r="L677" s="1"/>
    </row>
    <row r="678" spans="12:12" x14ac:dyDescent="0.25">
      <c r="L678" s="1"/>
    </row>
    <row r="679" spans="12:12" x14ac:dyDescent="0.25">
      <c r="L679" s="1"/>
    </row>
    <row r="680" spans="12:12" x14ac:dyDescent="0.25">
      <c r="L680" s="1"/>
    </row>
    <row r="681" spans="12:12" x14ac:dyDescent="0.25">
      <c r="L681" s="1"/>
    </row>
    <row r="682" spans="12:12" x14ac:dyDescent="0.25">
      <c r="L682" s="1"/>
    </row>
    <row r="683" spans="12:12" x14ac:dyDescent="0.25">
      <c r="L683" s="1"/>
    </row>
    <row r="684" spans="12:12" x14ac:dyDescent="0.25">
      <c r="L684" s="1"/>
    </row>
    <row r="685" spans="12:12" x14ac:dyDescent="0.25">
      <c r="L685" s="1"/>
    </row>
    <row r="686" spans="12:12" x14ac:dyDescent="0.25">
      <c r="L686" s="1"/>
    </row>
    <row r="687" spans="12:12" x14ac:dyDescent="0.25">
      <c r="L687" s="1"/>
    </row>
    <row r="688" spans="12:12" x14ac:dyDescent="0.25">
      <c r="L688" s="1"/>
    </row>
    <row r="689" spans="12:12" x14ac:dyDescent="0.25">
      <c r="L689" s="1"/>
    </row>
    <row r="690" spans="12:12" x14ac:dyDescent="0.25">
      <c r="L690" s="1"/>
    </row>
    <row r="691" spans="12:12" x14ac:dyDescent="0.25">
      <c r="L691" s="1"/>
    </row>
    <row r="692" spans="12:12" x14ac:dyDescent="0.25">
      <c r="L692" s="1"/>
    </row>
    <row r="693" spans="12:12" x14ac:dyDescent="0.25">
      <c r="L693" s="1"/>
    </row>
    <row r="694" spans="12:12" x14ac:dyDescent="0.25">
      <c r="L694" s="1"/>
    </row>
    <row r="695" spans="12:12" x14ac:dyDescent="0.25">
      <c r="L695" s="1"/>
    </row>
    <row r="696" spans="12:12" x14ac:dyDescent="0.25">
      <c r="L696" s="1"/>
    </row>
    <row r="697" spans="12:12" x14ac:dyDescent="0.25">
      <c r="L697" s="1"/>
    </row>
    <row r="698" spans="12:12" x14ac:dyDescent="0.25">
      <c r="L698" s="1"/>
    </row>
    <row r="699" spans="12:12" x14ac:dyDescent="0.25">
      <c r="L699" s="1"/>
    </row>
    <row r="700" spans="12:12" x14ac:dyDescent="0.25">
      <c r="L700" s="1"/>
    </row>
    <row r="701" spans="12:12" x14ac:dyDescent="0.25">
      <c r="L701" s="1"/>
    </row>
    <row r="702" spans="12:12" x14ac:dyDescent="0.25">
      <c r="L702" s="1"/>
    </row>
    <row r="703" spans="12:12" x14ac:dyDescent="0.25">
      <c r="L703" s="1"/>
    </row>
    <row r="704" spans="12:12" x14ac:dyDescent="0.25">
      <c r="L704" s="1"/>
    </row>
    <row r="705" spans="12:12" x14ac:dyDescent="0.25">
      <c r="L705" s="1"/>
    </row>
    <row r="706" spans="12:12" x14ac:dyDescent="0.25">
      <c r="L706" s="1"/>
    </row>
    <row r="707" spans="12:12" x14ac:dyDescent="0.25">
      <c r="L707" s="1"/>
    </row>
    <row r="708" spans="12:12" x14ac:dyDescent="0.25">
      <c r="L708" s="1"/>
    </row>
    <row r="709" spans="12:12" x14ac:dyDescent="0.25">
      <c r="L709" s="1"/>
    </row>
    <row r="710" spans="12:12" x14ac:dyDescent="0.25">
      <c r="L710" s="1"/>
    </row>
    <row r="711" spans="12:12" x14ac:dyDescent="0.25">
      <c r="L711" s="1"/>
    </row>
    <row r="712" spans="12:12" x14ac:dyDescent="0.25">
      <c r="L712" s="1"/>
    </row>
    <row r="713" spans="12:12" x14ac:dyDescent="0.25">
      <c r="L713" s="1"/>
    </row>
    <row r="714" spans="12:12" x14ac:dyDescent="0.25">
      <c r="L714" s="1"/>
    </row>
    <row r="715" spans="12:12" x14ac:dyDescent="0.25">
      <c r="L715" s="1"/>
    </row>
    <row r="716" spans="12:12" x14ac:dyDescent="0.25">
      <c r="L716" s="1"/>
    </row>
    <row r="717" spans="12:12" x14ac:dyDescent="0.25">
      <c r="L717" s="1"/>
    </row>
    <row r="718" spans="12:12" x14ac:dyDescent="0.25">
      <c r="L718" s="1"/>
    </row>
    <row r="719" spans="12:12" x14ac:dyDescent="0.25">
      <c r="L719" s="1"/>
    </row>
    <row r="720" spans="12:12" x14ac:dyDescent="0.25">
      <c r="L720" s="1"/>
    </row>
    <row r="721" spans="12:12" x14ac:dyDescent="0.25">
      <c r="L721" s="1"/>
    </row>
    <row r="722" spans="12:12" x14ac:dyDescent="0.25">
      <c r="L722" s="1"/>
    </row>
    <row r="723" spans="12:12" x14ac:dyDescent="0.25">
      <c r="L723" s="1"/>
    </row>
    <row r="724" spans="12:12" x14ac:dyDescent="0.25">
      <c r="L724" s="1"/>
    </row>
    <row r="725" spans="12:12" x14ac:dyDescent="0.25">
      <c r="L725" s="1"/>
    </row>
    <row r="726" spans="12:12" x14ac:dyDescent="0.25">
      <c r="L726" s="1"/>
    </row>
    <row r="727" spans="12:12" x14ac:dyDescent="0.25">
      <c r="L727" s="1"/>
    </row>
    <row r="728" spans="12:12" x14ac:dyDescent="0.25">
      <c r="L728" s="1"/>
    </row>
    <row r="729" spans="12:12" x14ac:dyDescent="0.25">
      <c r="L729" s="1"/>
    </row>
    <row r="730" spans="12:12" x14ac:dyDescent="0.25">
      <c r="L730" s="1"/>
    </row>
    <row r="731" spans="12:12" x14ac:dyDescent="0.25">
      <c r="L731" s="1"/>
    </row>
    <row r="732" spans="12:12" x14ac:dyDescent="0.25">
      <c r="L732" s="1"/>
    </row>
    <row r="733" spans="12:12" x14ac:dyDescent="0.25">
      <c r="L733" s="1"/>
    </row>
    <row r="734" spans="12:12" x14ac:dyDescent="0.25">
      <c r="L734" s="1"/>
    </row>
    <row r="735" spans="12:12" x14ac:dyDescent="0.25">
      <c r="L735" s="1"/>
    </row>
    <row r="736" spans="12:12" x14ac:dyDescent="0.25">
      <c r="L736" s="1"/>
    </row>
    <row r="737" spans="12:12" x14ac:dyDescent="0.25">
      <c r="L737" s="1"/>
    </row>
    <row r="738" spans="12:12" x14ac:dyDescent="0.25">
      <c r="L738" s="1"/>
    </row>
    <row r="739" spans="12:12" x14ac:dyDescent="0.25">
      <c r="L739" s="1"/>
    </row>
    <row r="740" spans="12:12" x14ac:dyDescent="0.25">
      <c r="L740" s="1"/>
    </row>
    <row r="741" spans="12:12" x14ac:dyDescent="0.25">
      <c r="L741" s="1"/>
    </row>
    <row r="742" spans="12:12" x14ac:dyDescent="0.25">
      <c r="L742" s="1"/>
    </row>
    <row r="743" spans="12:12" x14ac:dyDescent="0.25">
      <c r="L743" s="1"/>
    </row>
    <row r="744" spans="12:12" x14ac:dyDescent="0.25">
      <c r="L744" s="1"/>
    </row>
    <row r="745" spans="12:12" x14ac:dyDescent="0.25">
      <c r="L745" s="1"/>
    </row>
    <row r="746" spans="12:12" x14ac:dyDescent="0.25">
      <c r="L746" s="1"/>
    </row>
    <row r="747" spans="12:12" x14ac:dyDescent="0.25">
      <c r="L747" s="1"/>
    </row>
    <row r="748" spans="12:12" x14ac:dyDescent="0.25">
      <c r="L748" s="1"/>
    </row>
    <row r="749" spans="12:12" x14ac:dyDescent="0.25">
      <c r="L749" s="1"/>
    </row>
    <row r="750" spans="12:12" x14ac:dyDescent="0.25">
      <c r="L750" s="1"/>
    </row>
    <row r="751" spans="12:12" x14ac:dyDescent="0.25">
      <c r="L751" s="1"/>
    </row>
    <row r="752" spans="12:12" x14ac:dyDescent="0.25">
      <c r="L752" s="1"/>
    </row>
    <row r="753" spans="12:12" x14ac:dyDescent="0.25">
      <c r="L753" s="1"/>
    </row>
    <row r="754" spans="12:12" x14ac:dyDescent="0.25">
      <c r="L754" s="1"/>
    </row>
    <row r="755" spans="12:12" x14ac:dyDescent="0.25">
      <c r="L755" s="1"/>
    </row>
    <row r="756" spans="12:12" x14ac:dyDescent="0.25">
      <c r="L756" s="1"/>
    </row>
    <row r="757" spans="12:12" x14ac:dyDescent="0.25">
      <c r="L757" s="1"/>
    </row>
    <row r="758" spans="12:12" x14ac:dyDescent="0.25">
      <c r="L758" s="1"/>
    </row>
    <row r="759" spans="12:12" x14ac:dyDescent="0.25">
      <c r="L759" s="1"/>
    </row>
    <row r="760" spans="12:12" x14ac:dyDescent="0.25">
      <c r="L760" s="1"/>
    </row>
    <row r="761" spans="12:12" x14ac:dyDescent="0.25">
      <c r="L761" s="1"/>
    </row>
    <row r="762" spans="12:12" x14ac:dyDescent="0.25">
      <c r="L762" s="1"/>
    </row>
    <row r="763" spans="12:12" x14ac:dyDescent="0.25">
      <c r="L763" s="1"/>
    </row>
    <row r="764" spans="12:12" x14ac:dyDescent="0.25">
      <c r="L764" s="1"/>
    </row>
    <row r="765" spans="12:12" x14ac:dyDescent="0.25">
      <c r="L765" s="1"/>
    </row>
    <row r="766" spans="12:12" x14ac:dyDescent="0.25">
      <c r="L766" s="1"/>
    </row>
    <row r="767" spans="12:12" x14ac:dyDescent="0.25">
      <c r="L767" s="1"/>
    </row>
    <row r="768" spans="12:12" x14ac:dyDescent="0.25">
      <c r="L768" s="1"/>
    </row>
    <row r="769" spans="12:12" x14ac:dyDescent="0.25">
      <c r="L769" s="1"/>
    </row>
    <row r="770" spans="12:12" x14ac:dyDescent="0.25">
      <c r="L770" s="1"/>
    </row>
    <row r="771" spans="12:12" x14ac:dyDescent="0.25">
      <c r="L771" s="1"/>
    </row>
    <row r="772" spans="12:12" x14ac:dyDescent="0.25">
      <c r="L772" s="1"/>
    </row>
    <row r="773" spans="12:12" x14ac:dyDescent="0.25">
      <c r="L773" s="1"/>
    </row>
    <row r="774" spans="12:12" x14ac:dyDescent="0.25">
      <c r="L774" s="1"/>
    </row>
    <row r="775" spans="12:12" x14ac:dyDescent="0.25">
      <c r="L775" s="1"/>
    </row>
    <row r="776" spans="12:12" x14ac:dyDescent="0.25">
      <c r="L776" s="1"/>
    </row>
    <row r="777" spans="12:12" x14ac:dyDescent="0.25">
      <c r="L777" s="1"/>
    </row>
    <row r="778" spans="12:12" x14ac:dyDescent="0.25">
      <c r="L778" s="1"/>
    </row>
    <row r="779" spans="12:12" x14ac:dyDescent="0.25">
      <c r="L779" s="1"/>
    </row>
    <row r="780" spans="12:12" x14ac:dyDescent="0.25">
      <c r="L780" s="1"/>
    </row>
    <row r="781" spans="12:12" x14ac:dyDescent="0.25">
      <c r="L781" s="1"/>
    </row>
    <row r="782" spans="12:12" x14ac:dyDescent="0.25">
      <c r="L782" s="1"/>
    </row>
    <row r="783" spans="12:12" x14ac:dyDescent="0.25">
      <c r="L783" s="1"/>
    </row>
    <row r="784" spans="12:12" x14ac:dyDescent="0.25">
      <c r="L784" s="1"/>
    </row>
    <row r="785" spans="12:12" x14ac:dyDescent="0.25">
      <c r="L785" s="1"/>
    </row>
    <row r="786" spans="12:12" x14ac:dyDescent="0.25">
      <c r="L786" s="1"/>
    </row>
    <row r="787" spans="12:12" x14ac:dyDescent="0.25">
      <c r="L787" s="1"/>
    </row>
    <row r="788" spans="12:12" x14ac:dyDescent="0.25">
      <c r="L788" s="1"/>
    </row>
    <row r="789" spans="12:12" x14ac:dyDescent="0.25">
      <c r="L789" s="1"/>
    </row>
    <row r="790" spans="12:12" x14ac:dyDescent="0.25">
      <c r="L790" s="1"/>
    </row>
    <row r="791" spans="12:12" x14ac:dyDescent="0.25">
      <c r="L791" s="1"/>
    </row>
    <row r="792" spans="12:12" x14ac:dyDescent="0.25">
      <c r="L792" s="1"/>
    </row>
    <row r="793" spans="12:12" x14ac:dyDescent="0.25">
      <c r="L793" s="1"/>
    </row>
    <row r="794" spans="12:12" x14ac:dyDescent="0.25">
      <c r="L794" s="1"/>
    </row>
    <row r="795" spans="12:12" x14ac:dyDescent="0.25">
      <c r="L795" s="1"/>
    </row>
    <row r="796" spans="12:12" x14ac:dyDescent="0.25">
      <c r="L796" s="1"/>
    </row>
    <row r="797" spans="12:12" x14ac:dyDescent="0.25">
      <c r="L797" s="1"/>
    </row>
    <row r="798" spans="12:12" x14ac:dyDescent="0.25">
      <c r="L798" s="1"/>
    </row>
    <row r="799" spans="12:12" x14ac:dyDescent="0.25">
      <c r="L799" s="1"/>
    </row>
    <row r="800" spans="12:12" x14ac:dyDescent="0.25">
      <c r="L800" s="1"/>
    </row>
    <row r="801" spans="12:12" x14ac:dyDescent="0.25">
      <c r="L801" s="1"/>
    </row>
    <row r="802" spans="12:12" x14ac:dyDescent="0.25">
      <c r="L802" s="1"/>
    </row>
    <row r="803" spans="12:12" x14ac:dyDescent="0.25">
      <c r="L803" s="1"/>
    </row>
    <row r="804" spans="12:12" x14ac:dyDescent="0.25">
      <c r="L804" s="1"/>
    </row>
    <row r="805" spans="12:12" x14ac:dyDescent="0.25">
      <c r="L805" s="1"/>
    </row>
    <row r="806" spans="12:12" x14ac:dyDescent="0.25">
      <c r="L806" s="1"/>
    </row>
    <row r="807" spans="12:12" x14ac:dyDescent="0.25">
      <c r="L807" s="1"/>
    </row>
    <row r="808" spans="12:12" x14ac:dyDescent="0.25">
      <c r="L808" s="1"/>
    </row>
    <row r="809" spans="12:12" x14ac:dyDescent="0.25">
      <c r="L809" s="1"/>
    </row>
    <row r="810" spans="12:12" x14ac:dyDescent="0.25">
      <c r="L810" s="1"/>
    </row>
    <row r="811" spans="12:12" x14ac:dyDescent="0.25">
      <c r="L811" s="1"/>
    </row>
    <row r="812" spans="12:12" x14ac:dyDescent="0.25">
      <c r="L812" s="1"/>
    </row>
    <row r="813" spans="12:12" x14ac:dyDescent="0.25">
      <c r="L813" s="1"/>
    </row>
    <row r="814" spans="12:12" x14ac:dyDescent="0.25">
      <c r="L814" s="1"/>
    </row>
    <row r="815" spans="12:12" x14ac:dyDescent="0.25">
      <c r="L815" s="1"/>
    </row>
    <row r="816" spans="12:12" x14ac:dyDescent="0.25">
      <c r="L816" s="1"/>
    </row>
    <row r="817" spans="12:12" x14ac:dyDescent="0.25">
      <c r="L817" s="1"/>
    </row>
    <row r="818" spans="12:12" x14ac:dyDescent="0.25">
      <c r="L818" s="1"/>
    </row>
    <row r="819" spans="12:12" x14ac:dyDescent="0.25">
      <c r="L819" s="1"/>
    </row>
    <row r="820" spans="12:12" x14ac:dyDescent="0.25">
      <c r="L820" s="1"/>
    </row>
    <row r="821" spans="12:12" x14ac:dyDescent="0.25">
      <c r="L821" s="1"/>
    </row>
    <row r="822" spans="12:12" x14ac:dyDescent="0.25">
      <c r="L822" s="1"/>
    </row>
    <row r="823" spans="12:12" x14ac:dyDescent="0.25">
      <c r="L823" s="1"/>
    </row>
    <row r="824" spans="12:12" x14ac:dyDescent="0.25">
      <c r="L824" s="1"/>
    </row>
    <row r="825" spans="12:12" x14ac:dyDescent="0.25">
      <c r="L825" s="1"/>
    </row>
    <row r="826" spans="12:12" x14ac:dyDescent="0.25">
      <c r="L826" s="1"/>
    </row>
    <row r="827" spans="12:12" x14ac:dyDescent="0.25">
      <c r="L827" s="1"/>
    </row>
    <row r="828" spans="12:12" x14ac:dyDescent="0.25">
      <c r="L828" s="1"/>
    </row>
    <row r="829" spans="12:12" x14ac:dyDescent="0.25">
      <c r="L829" s="1"/>
    </row>
    <row r="830" spans="12:12" x14ac:dyDescent="0.25">
      <c r="L830" s="1"/>
    </row>
    <row r="831" spans="12:12" x14ac:dyDescent="0.25">
      <c r="L831" s="1"/>
    </row>
    <row r="832" spans="12:12" x14ac:dyDescent="0.25">
      <c r="L832" s="1"/>
    </row>
    <row r="833" spans="12:12" x14ac:dyDescent="0.25">
      <c r="L833" s="1"/>
    </row>
    <row r="834" spans="12:12" x14ac:dyDescent="0.25">
      <c r="L834" s="1"/>
    </row>
    <row r="835" spans="12:12" x14ac:dyDescent="0.25">
      <c r="L835" s="1"/>
    </row>
    <row r="836" spans="12:12" x14ac:dyDescent="0.25">
      <c r="L836" s="1"/>
    </row>
    <row r="837" spans="12:12" x14ac:dyDescent="0.25">
      <c r="L837" s="1"/>
    </row>
    <row r="838" spans="12:12" x14ac:dyDescent="0.25">
      <c r="L838" s="1"/>
    </row>
    <row r="839" spans="12:12" x14ac:dyDescent="0.25">
      <c r="L839" s="1"/>
    </row>
    <row r="840" spans="12:12" x14ac:dyDescent="0.25">
      <c r="L840" s="1"/>
    </row>
    <row r="841" spans="12:12" x14ac:dyDescent="0.25">
      <c r="L841" s="1"/>
    </row>
    <row r="842" spans="12:12" x14ac:dyDescent="0.25">
      <c r="L842" s="1"/>
    </row>
    <row r="843" spans="12:12" x14ac:dyDescent="0.25">
      <c r="L843" s="1"/>
    </row>
    <row r="844" spans="12:12" x14ac:dyDescent="0.25">
      <c r="L844" s="1"/>
    </row>
    <row r="845" spans="12:12" x14ac:dyDescent="0.25">
      <c r="L845" s="1"/>
    </row>
    <row r="846" spans="12:12" x14ac:dyDescent="0.25">
      <c r="L846" s="1"/>
    </row>
    <row r="847" spans="12:12" x14ac:dyDescent="0.25">
      <c r="L847" s="1"/>
    </row>
    <row r="848" spans="12:12" x14ac:dyDescent="0.25">
      <c r="L848" s="1"/>
    </row>
    <row r="849" spans="12:12" x14ac:dyDescent="0.25">
      <c r="L849" s="1"/>
    </row>
    <row r="850" spans="12:12" x14ac:dyDescent="0.25">
      <c r="L850" s="1"/>
    </row>
    <row r="851" spans="12:12" x14ac:dyDescent="0.25">
      <c r="L851" s="1"/>
    </row>
    <row r="852" spans="12:12" x14ac:dyDescent="0.25">
      <c r="L852" s="1"/>
    </row>
    <row r="853" spans="12:12" x14ac:dyDescent="0.25">
      <c r="L853" s="1"/>
    </row>
    <row r="854" spans="12:12" x14ac:dyDescent="0.25">
      <c r="L854" s="1"/>
    </row>
    <row r="855" spans="12:12" x14ac:dyDescent="0.25">
      <c r="L855" s="1"/>
    </row>
    <row r="856" spans="12:12" x14ac:dyDescent="0.25">
      <c r="L856" s="1"/>
    </row>
    <row r="857" spans="12:12" x14ac:dyDescent="0.25">
      <c r="L857" s="1"/>
    </row>
    <row r="858" spans="12:12" x14ac:dyDescent="0.25">
      <c r="L858" s="1"/>
    </row>
    <row r="859" spans="12:12" x14ac:dyDescent="0.25">
      <c r="L859" s="1"/>
    </row>
    <row r="860" spans="12:12" x14ac:dyDescent="0.25">
      <c r="L860" s="1"/>
    </row>
    <row r="861" spans="12:12" x14ac:dyDescent="0.25">
      <c r="L861" s="1"/>
    </row>
    <row r="862" spans="12:12" x14ac:dyDescent="0.25">
      <c r="L862" s="1"/>
    </row>
    <row r="863" spans="12:12" x14ac:dyDescent="0.25">
      <c r="L863" s="1"/>
    </row>
    <row r="864" spans="12:12" x14ac:dyDescent="0.25">
      <c r="L864" s="1"/>
    </row>
    <row r="865" spans="12:12" x14ac:dyDescent="0.25">
      <c r="L865" s="1"/>
    </row>
    <row r="866" spans="12:12" x14ac:dyDescent="0.25">
      <c r="L866" s="1"/>
    </row>
    <row r="867" spans="12:12" x14ac:dyDescent="0.25">
      <c r="L867" s="1"/>
    </row>
    <row r="868" spans="12:12" x14ac:dyDescent="0.25">
      <c r="L868" s="1"/>
    </row>
    <row r="869" spans="12:12" x14ac:dyDescent="0.25">
      <c r="L869" s="1"/>
    </row>
    <row r="870" spans="12:12" x14ac:dyDescent="0.25">
      <c r="L870" s="1"/>
    </row>
    <row r="871" spans="12:12" x14ac:dyDescent="0.25">
      <c r="L871" s="1"/>
    </row>
    <row r="872" spans="12:12" x14ac:dyDescent="0.25">
      <c r="L872" s="1"/>
    </row>
    <row r="873" spans="12:12" x14ac:dyDescent="0.25">
      <c r="L873" s="1"/>
    </row>
    <row r="874" spans="12:12" x14ac:dyDescent="0.25">
      <c r="L874" s="1"/>
    </row>
    <row r="875" spans="12:12" x14ac:dyDescent="0.25">
      <c r="L875" s="1"/>
    </row>
    <row r="876" spans="12:12" x14ac:dyDescent="0.25">
      <c r="L876" s="1"/>
    </row>
    <row r="877" spans="12:12" x14ac:dyDescent="0.25">
      <c r="L877" s="1"/>
    </row>
    <row r="878" spans="12:12" x14ac:dyDescent="0.25">
      <c r="L878" s="1"/>
    </row>
    <row r="879" spans="12:12" x14ac:dyDescent="0.25">
      <c r="L879" s="1"/>
    </row>
    <row r="880" spans="12:12" x14ac:dyDescent="0.25">
      <c r="L880" s="1"/>
    </row>
    <row r="881" spans="12:12" x14ac:dyDescent="0.25">
      <c r="L881" s="1"/>
    </row>
    <row r="882" spans="12:12" x14ac:dyDescent="0.25">
      <c r="L882" s="1"/>
    </row>
    <row r="883" spans="12:12" x14ac:dyDescent="0.25">
      <c r="L883" s="1"/>
    </row>
    <row r="884" spans="12:12" x14ac:dyDescent="0.25">
      <c r="L884" s="1"/>
    </row>
    <row r="885" spans="12:12" x14ac:dyDescent="0.25">
      <c r="L885" s="1"/>
    </row>
    <row r="886" spans="12:12" x14ac:dyDescent="0.25">
      <c r="L886" s="1"/>
    </row>
    <row r="887" spans="12:12" x14ac:dyDescent="0.25">
      <c r="L887" s="1"/>
    </row>
    <row r="888" spans="12:12" x14ac:dyDescent="0.25">
      <c r="L888" s="1"/>
    </row>
    <row r="889" spans="12:12" x14ac:dyDescent="0.25">
      <c r="L889" s="1"/>
    </row>
    <row r="890" spans="12:12" x14ac:dyDescent="0.25">
      <c r="L890" s="1"/>
    </row>
    <row r="891" spans="12:12" x14ac:dyDescent="0.25">
      <c r="L891" s="1"/>
    </row>
    <row r="892" spans="12:12" x14ac:dyDescent="0.25">
      <c r="L892" s="1"/>
    </row>
    <row r="893" spans="12:12" x14ac:dyDescent="0.25">
      <c r="L893" s="1"/>
    </row>
    <row r="894" spans="12:12" x14ac:dyDescent="0.25">
      <c r="L894" s="1"/>
    </row>
    <row r="895" spans="12:12" x14ac:dyDescent="0.25">
      <c r="L895" s="1"/>
    </row>
    <row r="896" spans="12:12" x14ac:dyDescent="0.25">
      <c r="L896" s="1"/>
    </row>
    <row r="897" spans="12:12" x14ac:dyDescent="0.25">
      <c r="L897" s="1"/>
    </row>
    <row r="898" spans="12:12" x14ac:dyDescent="0.25">
      <c r="L898" s="1"/>
    </row>
    <row r="899" spans="12:12" x14ac:dyDescent="0.25">
      <c r="L899" s="1"/>
    </row>
    <row r="900" spans="12:12" x14ac:dyDescent="0.25">
      <c r="L900" s="1"/>
    </row>
    <row r="901" spans="12:12" x14ac:dyDescent="0.25">
      <c r="L901" s="1"/>
    </row>
    <row r="902" spans="12:12" x14ac:dyDescent="0.25">
      <c r="L902" s="1"/>
    </row>
    <row r="903" spans="12:12" x14ac:dyDescent="0.25">
      <c r="L903" s="1"/>
    </row>
    <row r="904" spans="12:12" x14ac:dyDescent="0.25">
      <c r="L904" s="1"/>
    </row>
    <row r="905" spans="12:12" x14ac:dyDescent="0.25">
      <c r="L905" s="1"/>
    </row>
    <row r="906" spans="12:12" x14ac:dyDescent="0.25">
      <c r="L906" s="1"/>
    </row>
    <row r="907" spans="12:12" x14ac:dyDescent="0.25">
      <c r="L907" s="1"/>
    </row>
    <row r="908" spans="12:12" x14ac:dyDescent="0.25">
      <c r="L908" s="1"/>
    </row>
    <row r="909" spans="12:12" x14ac:dyDescent="0.25">
      <c r="L909" s="1"/>
    </row>
    <row r="910" spans="12:12" x14ac:dyDescent="0.25">
      <c r="L910" s="1"/>
    </row>
    <row r="911" spans="12:12" x14ac:dyDescent="0.25">
      <c r="L911" s="1"/>
    </row>
    <row r="912" spans="12:12" x14ac:dyDescent="0.25">
      <c r="L912" s="1"/>
    </row>
    <row r="913" spans="12:12" x14ac:dyDescent="0.25">
      <c r="L913" s="1"/>
    </row>
    <row r="914" spans="12:12" x14ac:dyDescent="0.25">
      <c r="L914" s="1"/>
    </row>
    <row r="915" spans="12:12" x14ac:dyDescent="0.25">
      <c r="L915" s="1"/>
    </row>
    <row r="916" spans="12:12" x14ac:dyDescent="0.25">
      <c r="L916" s="1"/>
    </row>
    <row r="917" spans="12:12" x14ac:dyDescent="0.25">
      <c r="L917" s="1"/>
    </row>
    <row r="918" spans="12:12" x14ac:dyDescent="0.25">
      <c r="L918" s="1"/>
    </row>
    <row r="919" spans="12:12" x14ac:dyDescent="0.25">
      <c r="L919" s="1"/>
    </row>
    <row r="920" spans="12:12" x14ac:dyDescent="0.25">
      <c r="L920" s="1"/>
    </row>
    <row r="921" spans="12:12" x14ac:dyDescent="0.25">
      <c r="L921" s="1"/>
    </row>
    <row r="922" spans="12:12" x14ac:dyDescent="0.25">
      <c r="L922" s="1"/>
    </row>
    <row r="923" spans="12:12" x14ac:dyDescent="0.25">
      <c r="L923" s="1"/>
    </row>
    <row r="924" spans="12:12" x14ac:dyDescent="0.25">
      <c r="L924" s="1"/>
    </row>
    <row r="925" spans="12:12" x14ac:dyDescent="0.25">
      <c r="L925" s="1"/>
    </row>
    <row r="926" spans="12:12" x14ac:dyDescent="0.25">
      <c r="L926" s="1"/>
    </row>
    <row r="927" spans="12:12" x14ac:dyDescent="0.25">
      <c r="L927" s="1"/>
    </row>
    <row r="928" spans="12:12" x14ac:dyDescent="0.25">
      <c r="L928" s="1"/>
    </row>
    <row r="929" spans="12:12" x14ac:dyDescent="0.25">
      <c r="L929" s="1"/>
    </row>
    <row r="930" spans="12:12" x14ac:dyDescent="0.25">
      <c r="L930" s="1"/>
    </row>
    <row r="931" spans="12:12" x14ac:dyDescent="0.25">
      <c r="L931" s="1"/>
    </row>
    <row r="932" spans="12:12" x14ac:dyDescent="0.25">
      <c r="L932" s="1"/>
    </row>
    <row r="933" spans="12:12" x14ac:dyDescent="0.25">
      <c r="L933" s="1"/>
    </row>
    <row r="934" spans="12:12" x14ac:dyDescent="0.25">
      <c r="L934" s="1"/>
    </row>
    <row r="935" spans="12:12" x14ac:dyDescent="0.25">
      <c r="L935" s="1"/>
    </row>
    <row r="936" spans="12:12" x14ac:dyDescent="0.25">
      <c r="L936" s="1"/>
    </row>
    <row r="937" spans="12:12" x14ac:dyDescent="0.25">
      <c r="L937" s="1"/>
    </row>
    <row r="938" spans="12:12" x14ac:dyDescent="0.25">
      <c r="L938" s="1"/>
    </row>
    <row r="939" spans="12:12" x14ac:dyDescent="0.25">
      <c r="L939" s="1"/>
    </row>
    <row r="940" spans="12:12" x14ac:dyDescent="0.25">
      <c r="L940" s="1"/>
    </row>
    <row r="941" spans="12:12" x14ac:dyDescent="0.25">
      <c r="L941" s="1"/>
    </row>
    <row r="942" spans="12:12" x14ac:dyDescent="0.25">
      <c r="L942" s="1"/>
    </row>
    <row r="943" spans="12:12" x14ac:dyDescent="0.25">
      <c r="L943" s="1"/>
    </row>
    <row r="944" spans="12:12" x14ac:dyDescent="0.25">
      <c r="L944" s="1"/>
    </row>
    <row r="945" spans="12:12" x14ac:dyDescent="0.25">
      <c r="L945" s="1"/>
    </row>
    <row r="946" spans="12:12" x14ac:dyDescent="0.25">
      <c r="L946" s="1"/>
    </row>
    <row r="947" spans="12:12" x14ac:dyDescent="0.25">
      <c r="L947" s="1"/>
    </row>
    <row r="948" spans="12:12" x14ac:dyDescent="0.25">
      <c r="L948" s="1"/>
    </row>
    <row r="949" spans="12:12" x14ac:dyDescent="0.25">
      <c r="L949" s="1"/>
    </row>
    <row r="950" spans="12:12" x14ac:dyDescent="0.25">
      <c r="L950" s="1"/>
    </row>
    <row r="951" spans="12:12" x14ac:dyDescent="0.25">
      <c r="L951" s="1"/>
    </row>
    <row r="952" spans="12:12" x14ac:dyDescent="0.25">
      <c r="L952" s="1"/>
    </row>
    <row r="953" spans="12:12" x14ac:dyDescent="0.25">
      <c r="L953" s="1"/>
    </row>
    <row r="954" spans="12:12" x14ac:dyDescent="0.25">
      <c r="L954" s="1"/>
    </row>
    <row r="955" spans="12:12" x14ac:dyDescent="0.25">
      <c r="L955" s="1"/>
    </row>
    <row r="956" spans="12:12" x14ac:dyDescent="0.25">
      <c r="L956" s="1"/>
    </row>
    <row r="957" spans="12:12" x14ac:dyDescent="0.25">
      <c r="L957" s="1"/>
    </row>
    <row r="958" spans="12:12" x14ac:dyDescent="0.25">
      <c r="L958" s="1"/>
    </row>
    <row r="959" spans="12:12" x14ac:dyDescent="0.25">
      <c r="L959" s="1"/>
    </row>
    <row r="960" spans="12:12" x14ac:dyDescent="0.25">
      <c r="L960" s="1"/>
    </row>
    <row r="961" spans="12:12" x14ac:dyDescent="0.25">
      <c r="L961" s="1"/>
    </row>
    <row r="962" spans="12:12" x14ac:dyDescent="0.25">
      <c r="L962" s="1"/>
    </row>
    <row r="963" spans="12:12" x14ac:dyDescent="0.25">
      <c r="L963" s="1"/>
    </row>
    <row r="964" spans="12:12" x14ac:dyDescent="0.25">
      <c r="L964" s="1"/>
    </row>
    <row r="965" spans="12:12" x14ac:dyDescent="0.25">
      <c r="L965" s="1"/>
    </row>
    <row r="966" spans="12:12" x14ac:dyDescent="0.25">
      <c r="L966" s="1"/>
    </row>
    <row r="967" spans="12:12" x14ac:dyDescent="0.25">
      <c r="L967" s="1"/>
    </row>
    <row r="968" spans="12:12" x14ac:dyDescent="0.25">
      <c r="L968" s="1"/>
    </row>
    <row r="969" spans="12:12" x14ac:dyDescent="0.25">
      <c r="L969" s="1"/>
    </row>
    <row r="970" spans="12:12" x14ac:dyDescent="0.25">
      <c r="L970" s="1"/>
    </row>
    <row r="971" spans="12:12" x14ac:dyDescent="0.25">
      <c r="L971" s="1"/>
    </row>
    <row r="972" spans="12:12" x14ac:dyDescent="0.25">
      <c r="L972" s="1"/>
    </row>
    <row r="973" spans="12:12" x14ac:dyDescent="0.25">
      <c r="L973" s="1"/>
    </row>
    <row r="974" spans="12:12" x14ac:dyDescent="0.25">
      <c r="L974" s="1"/>
    </row>
    <row r="975" spans="12:12" x14ac:dyDescent="0.25">
      <c r="L975" s="1"/>
    </row>
    <row r="976" spans="12:12" x14ac:dyDescent="0.25">
      <c r="L976" s="1"/>
    </row>
    <row r="977" spans="12:12" x14ac:dyDescent="0.25">
      <c r="L977" s="1"/>
    </row>
    <row r="978" spans="12:12" x14ac:dyDescent="0.25">
      <c r="L978" s="1"/>
    </row>
    <row r="979" spans="12:12" x14ac:dyDescent="0.25">
      <c r="L979" s="1"/>
    </row>
    <row r="980" spans="12:12" x14ac:dyDescent="0.25">
      <c r="L980" s="1"/>
    </row>
    <row r="981" spans="12:12" x14ac:dyDescent="0.25">
      <c r="L981" s="1"/>
    </row>
    <row r="982" spans="12:12" x14ac:dyDescent="0.25">
      <c r="L982" s="1"/>
    </row>
    <row r="983" spans="12:12" x14ac:dyDescent="0.25">
      <c r="L983" s="1"/>
    </row>
    <row r="984" spans="12:12" x14ac:dyDescent="0.25">
      <c r="L984" s="1"/>
    </row>
    <row r="985" spans="12:12" x14ac:dyDescent="0.25">
      <c r="L985" s="1"/>
    </row>
    <row r="986" spans="12:12" x14ac:dyDescent="0.25">
      <c r="L986" s="1"/>
    </row>
    <row r="987" spans="12:12" x14ac:dyDescent="0.25">
      <c r="L987" s="1"/>
    </row>
    <row r="988" spans="12:12" x14ac:dyDescent="0.25">
      <c r="L988" s="1"/>
    </row>
    <row r="989" spans="12:12" x14ac:dyDescent="0.25">
      <c r="L989" s="1"/>
    </row>
    <row r="990" spans="12:12" x14ac:dyDescent="0.25">
      <c r="L990" s="1"/>
    </row>
    <row r="991" spans="12:12" x14ac:dyDescent="0.25">
      <c r="L991" s="1"/>
    </row>
    <row r="992" spans="12:12" x14ac:dyDescent="0.25">
      <c r="L992" s="1"/>
    </row>
    <row r="993" spans="12:12" x14ac:dyDescent="0.25">
      <c r="L993" s="1"/>
    </row>
    <row r="994" spans="12:12" x14ac:dyDescent="0.25">
      <c r="L994" s="1"/>
    </row>
    <row r="995" spans="12:12" x14ac:dyDescent="0.25">
      <c r="L995" s="1"/>
    </row>
    <row r="996" spans="12:12" x14ac:dyDescent="0.25">
      <c r="L996" s="1"/>
    </row>
    <row r="997" spans="12:12" x14ac:dyDescent="0.25">
      <c r="L997" s="1"/>
    </row>
    <row r="998" spans="12:12" x14ac:dyDescent="0.25">
      <c r="L998" s="1"/>
    </row>
    <row r="999" spans="12:12" x14ac:dyDescent="0.25">
      <c r="L999" s="1"/>
    </row>
    <row r="1000" spans="12:12" x14ac:dyDescent="0.25">
      <c r="L1000" s="1"/>
    </row>
    <row r="1001" spans="12:12" x14ac:dyDescent="0.25">
      <c r="L1001" s="1"/>
    </row>
    <row r="1002" spans="12:12" x14ac:dyDescent="0.25">
      <c r="L1002" s="1"/>
    </row>
    <row r="1003" spans="12:12" x14ac:dyDescent="0.25">
      <c r="L1003" s="1"/>
    </row>
    <row r="1004" spans="12:12" x14ac:dyDescent="0.25">
      <c r="L1004" s="1"/>
    </row>
    <row r="1005" spans="12:12" x14ac:dyDescent="0.25">
      <c r="L1005" s="1"/>
    </row>
    <row r="1006" spans="12:12" x14ac:dyDescent="0.25">
      <c r="L1006" s="1"/>
    </row>
    <row r="1007" spans="12:12" x14ac:dyDescent="0.25">
      <c r="L1007" s="1"/>
    </row>
    <row r="1008" spans="12:12" x14ac:dyDescent="0.25">
      <c r="L1008" s="1"/>
    </row>
    <row r="1009" spans="12:12" x14ac:dyDescent="0.25">
      <c r="L1009" s="1"/>
    </row>
    <row r="1010" spans="12:12" x14ac:dyDescent="0.25">
      <c r="L1010" s="1"/>
    </row>
    <row r="1011" spans="12:12" x14ac:dyDescent="0.25">
      <c r="L1011" s="1"/>
    </row>
    <row r="1012" spans="12:12" x14ac:dyDescent="0.25">
      <c r="L1012" s="1"/>
    </row>
    <row r="1013" spans="12:12" x14ac:dyDescent="0.25">
      <c r="L1013" s="1"/>
    </row>
    <row r="1014" spans="12:12" x14ac:dyDescent="0.25">
      <c r="L1014" s="1"/>
    </row>
    <row r="1015" spans="12:12" x14ac:dyDescent="0.25">
      <c r="L1015" s="1"/>
    </row>
    <row r="1016" spans="12:12" x14ac:dyDescent="0.25">
      <c r="L1016" s="1"/>
    </row>
    <row r="1017" spans="12:12" x14ac:dyDescent="0.25">
      <c r="L1017" s="1"/>
    </row>
    <row r="1018" spans="12:12" x14ac:dyDescent="0.25">
      <c r="L1018" s="1"/>
    </row>
    <row r="1019" spans="12:12" x14ac:dyDescent="0.25">
      <c r="L1019" s="1"/>
    </row>
    <row r="1020" spans="12:12" x14ac:dyDescent="0.25">
      <c r="L1020" s="1"/>
    </row>
    <row r="1021" spans="12:12" x14ac:dyDescent="0.25">
      <c r="L1021" s="1"/>
    </row>
    <row r="1022" spans="12:12" x14ac:dyDescent="0.25">
      <c r="L1022" s="1"/>
    </row>
    <row r="1023" spans="12:12" x14ac:dyDescent="0.25">
      <c r="L1023" s="1"/>
    </row>
    <row r="1024" spans="12:12" x14ac:dyDescent="0.25">
      <c r="L1024" s="1"/>
    </row>
    <row r="1025" spans="12:12" x14ac:dyDescent="0.25">
      <c r="L1025" s="1"/>
    </row>
    <row r="1026" spans="12:12" x14ac:dyDescent="0.25">
      <c r="L1026" s="1"/>
    </row>
    <row r="1027" spans="12:12" x14ac:dyDescent="0.25">
      <c r="L1027" s="1"/>
    </row>
    <row r="1028" spans="12:12" x14ac:dyDescent="0.25">
      <c r="L1028" s="1"/>
    </row>
    <row r="1029" spans="12:12" x14ac:dyDescent="0.25">
      <c r="L1029" s="1"/>
    </row>
    <row r="1030" spans="12:12" x14ac:dyDescent="0.25">
      <c r="L1030" s="1"/>
    </row>
    <row r="1031" spans="12:12" x14ac:dyDescent="0.25">
      <c r="L1031" s="1"/>
    </row>
    <row r="1032" spans="12:12" x14ac:dyDescent="0.25">
      <c r="L1032" s="1"/>
    </row>
    <row r="1033" spans="12:12" x14ac:dyDescent="0.25">
      <c r="L1033" s="1"/>
    </row>
    <row r="1034" spans="12:12" x14ac:dyDescent="0.25">
      <c r="L1034" s="1"/>
    </row>
    <row r="1035" spans="12:12" x14ac:dyDescent="0.25">
      <c r="L1035" s="1"/>
    </row>
    <row r="1036" spans="12:12" x14ac:dyDescent="0.25">
      <c r="L1036" s="1"/>
    </row>
    <row r="1037" spans="12:12" x14ac:dyDescent="0.25">
      <c r="L1037" s="1"/>
    </row>
    <row r="1038" spans="12:12" x14ac:dyDescent="0.25">
      <c r="L1038" s="1"/>
    </row>
    <row r="1039" spans="12:12" x14ac:dyDescent="0.25">
      <c r="L1039" s="1"/>
    </row>
    <row r="1040" spans="12:12" x14ac:dyDescent="0.25">
      <c r="L1040" s="1"/>
    </row>
    <row r="1041" spans="12:12" x14ac:dyDescent="0.25">
      <c r="L1041" s="1"/>
    </row>
    <row r="1042" spans="12:12" x14ac:dyDescent="0.25">
      <c r="L1042" s="1"/>
    </row>
    <row r="1043" spans="12:12" x14ac:dyDescent="0.25">
      <c r="L1043" s="1"/>
    </row>
    <row r="1044" spans="12:12" x14ac:dyDescent="0.25">
      <c r="L1044" s="1"/>
    </row>
    <row r="1045" spans="12:12" x14ac:dyDescent="0.25">
      <c r="L1045" s="1"/>
    </row>
    <row r="1046" spans="12:12" x14ac:dyDescent="0.25">
      <c r="L1046" s="1"/>
    </row>
    <row r="1047" spans="12:12" x14ac:dyDescent="0.25">
      <c r="L1047" s="1"/>
    </row>
    <row r="1048" spans="12:12" x14ac:dyDescent="0.25">
      <c r="L1048" s="1"/>
    </row>
    <row r="1049" spans="12:12" x14ac:dyDescent="0.25">
      <c r="L1049" s="1"/>
    </row>
    <row r="1050" spans="12:12" x14ac:dyDescent="0.25">
      <c r="L1050" s="1"/>
    </row>
    <row r="1051" spans="12:12" x14ac:dyDescent="0.25">
      <c r="L1051" s="1"/>
    </row>
    <row r="1052" spans="12:12" x14ac:dyDescent="0.25">
      <c r="L1052" s="1"/>
    </row>
    <row r="1053" spans="12:12" x14ac:dyDescent="0.25">
      <c r="L1053" s="1"/>
    </row>
    <row r="1054" spans="12:12" x14ac:dyDescent="0.25">
      <c r="L1054" s="1"/>
    </row>
    <row r="1055" spans="12:12" x14ac:dyDescent="0.25">
      <c r="L1055" s="1"/>
    </row>
    <row r="1056" spans="12:12" x14ac:dyDescent="0.25">
      <c r="L1056" s="1"/>
    </row>
    <row r="1057" spans="12:12" x14ac:dyDescent="0.25">
      <c r="L1057" s="1"/>
    </row>
    <row r="1058" spans="12:12" x14ac:dyDescent="0.25">
      <c r="L1058" s="1"/>
    </row>
    <row r="1059" spans="12:12" x14ac:dyDescent="0.25">
      <c r="L1059" s="1"/>
    </row>
    <row r="1060" spans="12:12" x14ac:dyDescent="0.25">
      <c r="L1060" s="1"/>
    </row>
    <row r="1061" spans="12:12" x14ac:dyDescent="0.25">
      <c r="L1061" s="1"/>
    </row>
    <row r="1062" spans="12:12" x14ac:dyDescent="0.25">
      <c r="L1062" s="1"/>
    </row>
    <row r="1063" spans="12:12" x14ac:dyDescent="0.25">
      <c r="L1063" s="1"/>
    </row>
    <row r="1064" spans="12:12" x14ac:dyDescent="0.25">
      <c r="L1064" s="1"/>
    </row>
    <row r="1065" spans="12:12" x14ac:dyDescent="0.25">
      <c r="L1065" s="1"/>
    </row>
    <row r="1066" spans="12:12" x14ac:dyDescent="0.25">
      <c r="L1066" s="1"/>
    </row>
    <row r="1067" spans="12:12" x14ac:dyDescent="0.25">
      <c r="L1067" s="1"/>
    </row>
    <row r="1068" spans="12:12" x14ac:dyDescent="0.25">
      <c r="L1068" s="1"/>
    </row>
    <row r="1069" spans="12:12" x14ac:dyDescent="0.25">
      <c r="L1069" s="1"/>
    </row>
    <row r="1070" spans="12:12" x14ac:dyDescent="0.25">
      <c r="L1070" s="1"/>
    </row>
    <row r="1071" spans="12:12" x14ac:dyDescent="0.25">
      <c r="L1071" s="1"/>
    </row>
    <row r="1072" spans="12:12" x14ac:dyDescent="0.25">
      <c r="L1072" s="1"/>
    </row>
    <row r="1073" spans="12:12" x14ac:dyDescent="0.25">
      <c r="L1073" s="1"/>
    </row>
    <row r="1074" spans="12:12" x14ac:dyDescent="0.25">
      <c r="L1074" s="1"/>
    </row>
    <row r="1075" spans="12:12" x14ac:dyDescent="0.25">
      <c r="L1075" s="1"/>
    </row>
    <row r="1076" spans="12:12" x14ac:dyDescent="0.25">
      <c r="L1076" s="1"/>
    </row>
    <row r="1077" spans="12:12" x14ac:dyDescent="0.25">
      <c r="L1077" s="1"/>
    </row>
    <row r="1078" spans="12:12" x14ac:dyDescent="0.25">
      <c r="L1078" s="1"/>
    </row>
    <row r="1079" spans="12:12" x14ac:dyDescent="0.25">
      <c r="L1079" s="1"/>
    </row>
    <row r="1080" spans="12:12" x14ac:dyDescent="0.25">
      <c r="L1080" s="1"/>
    </row>
    <row r="1081" spans="12:12" x14ac:dyDescent="0.25">
      <c r="L1081" s="1"/>
    </row>
    <row r="1082" spans="12:12" x14ac:dyDescent="0.25">
      <c r="L1082" s="1"/>
    </row>
    <row r="1083" spans="12:12" x14ac:dyDescent="0.25">
      <c r="L1083" s="1"/>
    </row>
    <row r="1084" spans="12:12" x14ac:dyDescent="0.25">
      <c r="L1084" s="1"/>
    </row>
    <row r="1085" spans="12:12" x14ac:dyDescent="0.25">
      <c r="L1085" s="1"/>
    </row>
    <row r="1086" spans="12:12" x14ac:dyDescent="0.25">
      <c r="L1086" s="1"/>
    </row>
    <row r="1087" spans="12:12" x14ac:dyDescent="0.25">
      <c r="L1087" s="1"/>
    </row>
    <row r="1088" spans="12:12" x14ac:dyDescent="0.25">
      <c r="L1088" s="1"/>
    </row>
    <row r="1089" spans="12:12" x14ac:dyDescent="0.25">
      <c r="L1089" s="1"/>
    </row>
    <row r="1090" spans="12:12" x14ac:dyDescent="0.25">
      <c r="L1090" s="1"/>
    </row>
    <row r="1091" spans="12:12" x14ac:dyDescent="0.25">
      <c r="L1091" s="1"/>
    </row>
    <row r="1092" spans="12:12" x14ac:dyDescent="0.25">
      <c r="L1092" s="1"/>
    </row>
    <row r="1093" spans="12:12" x14ac:dyDescent="0.25">
      <c r="L1093" s="1"/>
    </row>
    <row r="1094" spans="12:12" x14ac:dyDescent="0.25">
      <c r="L1094" s="1"/>
    </row>
    <row r="1095" spans="12:12" x14ac:dyDescent="0.25">
      <c r="L1095" s="1"/>
    </row>
    <row r="1096" spans="12:12" x14ac:dyDescent="0.25">
      <c r="L1096" s="1"/>
    </row>
    <row r="1097" spans="12:12" x14ac:dyDescent="0.25">
      <c r="L1097" s="1"/>
    </row>
    <row r="1098" spans="12:12" x14ac:dyDescent="0.25">
      <c r="L1098" s="1"/>
    </row>
    <row r="1099" spans="12:12" x14ac:dyDescent="0.25">
      <c r="L1099" s="1"/>
    </row>
    <row r="1100" spans="12:12" x14ac:dyDescent="0.25">
      <c r="L1100" s="1"/>
    </row>
    <row r="1101" spans="12:12" x14ac:dyDescent="0.25">
      <c r="L1101" s="1"/>
    </row>
    <row r="1102" spans="12:12" x14ac:dyDescent="0.25">
      <c r="L1102" s="1"/>
    </row>
    <row r="1103" spans="12:12" x14ac:dyDescent="0.25">
      <c r="L1103" s="1"/>
    </row>
    <row r="1104" spans="12:12" x14ac:dyDescent="0.25">
      <c r="L1104" s="1"/>
    </row>
    <row r="1105" spans="12:12" x14ac:dyDescent="0.25">
      <c r="L1105" s="1"/>
    </row>
    <row r="1106" spans="12:12" x14ac:dyDescent="0.25">
      <c r="L1106" s="1"/>
    </row>
    <row r="1107" spans="12:12" x14ac:dyDescent="0.25">
      <c r="L1107" s="1"/>
    </row>
    <row r="1108" spans="12:12" x14ac:dyDescent="0.25">
      <c r="L1108" s="1"/>
    </row>
    <row r="1109" spans="12:12" x14ac:dyDescent="0.25">
      <c r="L1109" s="1"/>
    </row>
    <row r="1110" spans="12:12" x14ac:dyDescent="0.25">
      <c r="L1110" s="1"/>
    </row>
    <row r="1111" spans="12:12" x14ac:dyDescent="0.25">
      <c r="L1111" s="1"/>
    </row>
    <row r="1112" spans="12:12" x14ac:dyDescent="0.25">
      <c r="L1112" s="1"/>
    </row>
    <row r="1113" spans="12:12" x14ac:dyDescent="0.25">
      <c r="L1113" s="1"/>
    </row>
    <row r="1114" spans="12:12" x14ac:dyDescent="0.25">
      <c r="L1114" s="1"/>
    </row>
    <row r="1115" spans="12:12" x14ac:dyDescent="0.25">
      <c r="L1115" s="1"/>
    </row>
    <row r="1116" spans="12:12" x14ac:dyDescent="0.25">
      <c r="L1116" s="1"/>
    </row>
    <row r="1117" spans="12:12" x14ac:dyDescent="0.25">
      <c r="L1117" s="1"/>
    </row>
    <row r="1118" spans="12:12" x14ac:dyDescent="0.25">
      <c r="L1118" s="1"/>
    </row>
    <row r="1119" spans="12:12" x14ac:dyDescent="0.25">
      <c r="L1119" s="1"/>
    </row>
    <row r="1120" spans="12:12" x14ac:dyDescent="0.25">
      <c r="L1120" s="1"/>
    </row>
    <row r="1121" spans="12:12" x14ac:dyDescent="0.25">
      <c r="L1121" s="1"/>
    </row>
    <row r="1122" spans="12:12" x14ac:dyDescent="0.25">
      <c r="L1122" s="1"/>
    </row>
    <row r="1123" spans="12:12" x14ac:dyDescent="0.25">
      <c r="L1123" s="1"/>
    </row>
    <row r="1124" spans="12:12" x14ac:dyDescent="0.25">
      <c r="L1124" s="1"/>
    </row>
    <row r="1125" spans="12:12" x14ac:dyDescent="0.25">
      <c r="L1125" s="1"/>
    </row>
    <row r="1126" spans="12:12" x14ac:dyDescent="0.25">
      <c r="L1126" s="1"/>
    </row>
    <row r="1127" spans="12:12" x14ac:dyDescent="0.25">
      <c r="L1127" s="1"/>
    </row>
    <row r="1128" spans="12:12" x14ac:dyDescent="0.25">
      <c r="L1128" s="1"/>
    </row>
    <row r="1129" spans="12:12" x14ac:dyDescent="0.25">
      <c r="L1129" s="1"/>
    </row>
    <row r="1130" spans="12:12" x14ac:dyDescent="0.25">
      <c r="L1130" s="1"/>
    </row>
    <row r="1131" spans="12:12" x14ac:dyDescent="0.25">
      <c r="L1131" s="1"/>
    </row>
    <row r="1132" spans="12:12" x14ac:dyDescent="0.25">
      <c r="L1132" s="1"/>
    </row>
    <row r="1133" spans="12:12" x14ac:dyDescent="0.25">
      <c r="L1133" s="1"/>
    </row>
    <row r="1134" spans="12:12" x14ac:dyDescent="0.25">
      <c r="L1134" s="1"/>
    </row>
    <row r="1135" spans="12:12" x14ac:dyDescent="0.25">
      <c r="L1135" s="1"/>
    </row>
    <row r="1136" spans="12:12" x14ac:dyDescent="0.25">
      <c r="L1136" s="1"/>
    </row>
    <row r="1137" spans="12:12" x14ac:dyDescent="0.25">
      <c r="L1137" s="1"/>
    </row>
    <row r="1138" spans="12:12" x14ac:dyDescent="0.25">
      <c r="L1138" s="1"/>
    </row>
    <row r="1139" spans="12:12" x14ac:dyDescent="0.25">
      <c r="L1139" s="1"/>
    </row>
    <row r="1140" spans="12:12" x14ac:dyDescent="0.25">
      <c r="L1140" s="1"/>
    </row>
    <row r="1141" spans="12:12" x14ac:dyDescent="0.25">
      <c r="L1141" s="1"/>
    </row>
    <row r="1142" spans="12:12" x14ac:dyDescent="0.25">
      <c r="L1142" s="1"/>
    </row>
    <row r="1143" spans="12:12" x14ac:dyDescent="0.25">
      <c r="L1143" s="1"/>
    </row>
    <row r="1144" spans="12:12" x14ac:dyDescent="0.25">
      <c r="L1144" s="1"/>
    </row>
    <row r="1145" spans="12:12" x14ac:dyDescent="0.25">
      <c r="L1145" s="1"/>
    </row>
    <row r="1146" spans="12:12" x14ac:dyDescent="0.25">
      <c r="L1146" s="1"/>
    </row>
    <row r="1147" spans="12:12" x14ac:dyDescent="0.25">
      <c r="L1147" s="1"/>
    </row>
    <row r="1148" spans="12:12" x14ac:dyDescent="0.25">
      <c r="L1148" s="1"/>
    </row>
    <row r="1149" spans="12:12" x14ac:dyDescent="0.25">
      <c r="L1149" s="1"/>
    </row>
    <row r="1150" spans="12:12" x14ac:dyDescent="0.25">
      <c r="L1150" s="1"/>
    </row>
    <row r="1151" spans="12:12" x14ac:dyDescent="0.25">
      <c r="L1151" s="1"/>
    </row>
    <row r="1152" spans="12:12" x14ac:dyDescent="0.25">
      <c r="L1152" s="1"/>
    </row>
    <row r="1153" spans="12:12" x14ac:dyDescent="0.25">
      <c r="L1153" s="1"/>
    </row>
    <row r="1154" spans="12:12" x14ac:dyDescent="0.25">
      <c r="L1154" s="1"/>
    </row>
    <row r="1155" spans="12:12" x14ac:dyDescent="0.25">
      <c r="L1155" s="1"/>
    </row>
    <row r="1156" spans="12:12" x14ac:dyDescent="0.25">
      <c r="L1156" s="1"/>
    </row>
    <row r="1157" spans="12:12" x14ac:dyDescent="0.25">
      <c r="L1157" s="1"/>
    </row>
    <row r="1158" spans="12:12" x14ac:dyDescent="0.25">
      <c r="L1158" s="1"/>
    </row>
    <row r="1159" spans="12:12" x14ac:dyDescent="0.25">
      <c r="L1159" s="1"/>
    </row>
    <row r="1160" spans="12:12" x14ac:dyDescent="0.25">
      <c r="L1160" s="1"/>
    </row>
    <row r="1161" spans="12:12" x14ac:dyDescent="0.25">
      <c r="L1161" s="1"/>
    </row>
    <row r="1162" spans="12:12" x14ac:dyDescent="0.25">
      <c r="L1162" s="1"/>
    </row>
    <row r="1163" spans="12:12" x14ac:dyDescent="0.25">
      <c r="L1163" s="1"/>
    </row>
    <row r="1164" spans="12:12" x14ac:dyDescent="0.25">
      <c r="L1164" s="1"/>
    </row>
    <row r="1165" spans="12:12" x14ac:dyDescent="0.25">
      <c r="L1165" s="1"/>
    </row>
    <row r="1166" spans="12:12" x14ac:dyDescent="0.25">
      <c r="L1166" s="1"/>
    </row>
    <row r="1167" spans="12:12" x14ac:dyDescent="0.25">
      <c r="L1167" s="1"/>
    </row>
    <row r="1168" spans="12:12" x14ac:dyDescent="0.25">
      <c r="L1168" s="1"/>
    </row>
    <row r="1169" spans="12:12" x14ac:dyDescent="0.25">
      <c r="L1169" s="1"/>
    </row>
    <row r="1170" spans="12:12" x14ac:dyDescent="0.25">
      <c r="L1170" s="1"/>
    </row>
    <row r="1171" spans="12:12" x14ac:dyDescent="0.25">
      <c r="L1171" s="1"/>
    </row>
    <row r="1172" spans="12:12" x14ac:dyDescent="0.25">
      <c r="L1172" s="1"/>
    </row>
    <row r="1173" spans="12:12" x14ac:dyDescent="0.25">
      <c r="L1173" s="1"/>
    </row>
    <row r="1174" spans="12:12" x14ac:dyDescent="0.25">
      <c r="L1174" s="1"/>
    </row>
    <row r="1175" spans="12:12" x14ac:dyDescent="0.25">
      <c r="L1175" s="1"/>
    </row>
    <row r="1176" spans="12:12" x14ac:dyDescent="0.25">
      <c r="L1176" s="1"/>
    </row>
    <row r="1177" spans="12:12" x14ac:dyDescent="0.25">
      <c r="L1177" s="1"/>
    </row>
    <row r="1178" spans="12:12" x14ac:dyDescent="0.25">
      <c r="L1178" s="1"/>
    </row>
    <row r="1179" spans="12:12" x14ac:dyDescent="0.25">
      <c r="L1179" s="1"/>
    </row>
    <row r="1180" spans="12:12" x14ac:dyDescent="0.25">
      <c r="L1180" s="1"/>
    </row>
    <row r="1181" spans="12:12" x14ac:dyDescent="0.25">
      <c r="L1181" s="1"/>
    </row>
    <row r="1182" spans="12:12" x14ac:dyDescent="0.25">
      <c r="L1182" s="1"/>
    </row>
    <row r="1183" spans="12:12" x14ac:dyDescent="0.25">
      <c r="L1183" s="1"/>
    </row>
    <row r="1184" spans="12:12" x14ac:dyDescent="0.25">
      <c r="L1184" s="1"/>
    </row>
    <row r="1185" spans="12:12" x14ac:dyDescent="0.25">
      <c r="L1185" s="1"/>
    </row>
    <row r="1186" spans="12:12" x14ac:dyDescent="0.25">
      <c r="L1186" s="1"/>
    </row>
    <row r="1187" spans="12:12" x14ac:dyDescent="0.25">
      <c r="L1187" s="1"/>
    </row>
    <row r="1188" spans="12:12" x14ac:dyDescent="0.25">
      <c r="L1188" s="1"/>
    </row>
    <row r="1189" spans="12:12" x14ac:dyDescent="0.25">
      <c r="L1189" s="1"/>
    </row>
    <row r="1190" spans="12:12" x14ac:dyDescent="0.25">
      <c r="L1190" s="1"/>
    </row>
    <row r="1191" spans="12:12" x14ac:dyDescent="0.25">
      <c r="L1191" s="1"/>
    </row>
    <row r="1192" spans="12:12" x14ac:dyDescent="0.25">
      <c r="L1192" s="1"/>
    </row>
    <row r="1193" spans="12:12" x14ac:dyDescent="0.25">
      <c r="L1193" s="1"/>
    </row>
    <row r="1194" spans="12:12" x14ac:dyDescent="0.25">
      <c r="L1194" s="1"/>
    </row>
    <row r="1195" spans="12:12" x14ac:dyDescent="0.25">
      <c r="L1195" s="1"/>
    </row>
    <row r="1196" spans="12:12" x14ac:dyDescent="0.25">
      <c r="L1196" s="1"/>
    </row>
    <row r="1197" spans="12:12" x14ac:dyDescent="0.25">
      <c r="L1197" s="1"/>
    </row>
    <row r="1198" spans="12:12" x14ac:dyDescent="0.25">
      <c r="L1198" s="1"/>
    </row>
    <row r="1199" spans="12:12" x14ac:dyDescent="0.25">
      <c r="L1199" s="1"/>
    </row>
    <row r="1200" spans="12:12" x14ac:dyDescent="0.25">
      <c r="L1200" s="1"/>
    </row>
    <row r="1201" spans="12:12" x14ac:dyDescent="0.25">
      <c r="L1201" s="1"/>
    </row>
    <row r="1202" spans="12:12" x14ac:dyDescent="0.25">
      <c r="L1202" s="1"/>
    </row>
    <row r="1203" spans="12:12" x14ac:dyDescent="0.25">
      <c r="L1203" s="1"/>
    </row>
    <row r="1204" spans="12:12" x14ac:dyDescent="0.25">
      <c r="L1204" s="1"/>
    </row>
    <row r="1205" spans="12:12" x14ac:dyDescent="0.25">
      <c r="L1205" s="1"/>
    </row>
    <row r="1206" spans="12:12" x14ac:dyDescent="0.25">
      <c r="L1206" s="1"/>
    </row>
    <row r="1207" spans="12:12" x14ac:dyDescent="0.25">
      <c r="L1207" s="1"/>
    </row>
    <row r="1208" spans="12:12" x14ac:dyDescent="0.25">
      <c r="L1208" s="1"/>
    </row>
    <row r="1209" spans="12:12" x14ac:dyDescent="0.25">
      <c r="L1209" s="1"/>
    </row>
    <row r="1210" spans="12:12" x14ac:dyDescent="0.25">
      <c r="L1210" s="1"/>
    </row>
    <row r="1211" spans="12:12" x14ac:dyDescent="0.25">
      <c r="L1211" s="1"/>
    </row>
    <row r="1212" spans="12:12" x14ac:dyDescent="0.25">
      <c r="L1212" s="1"/>
    </row>
    <row r="1213" spans="12:12" x14ac:dyDescent="0.25">
      <c r="L1213" s="1"/>
    </row>
    <row r="1214" spans="12:12" x14ac:dyDescent="0.25">
      <c r="L1214" s="1"/>
    </row>
    <row r="1215" spans="12:12" x14ac:dyDescent="0.25">
      <c r="L1215" s="1"/>
    </row>
    <row r="1216" spans="12:12" x14ac:dyDescent="0.25">
      <c r="L1216" s="1"/>
    </row>
    <row r="1217" spans="12:12" x14ac:dyDescent="0.25">
      <c r="L1217" s="1"/>
    </row>
    <row r="1218" spans="12:12" x14ac:dyDescent="0.25">
      <c r="L1218" s="1"/>
    </row>
    <row r="1219" spans="12:12" x14ac:dyDescent="0.25">
      <c r="L1219" s="1"/>
    </row>
    <row r="1220" spans="12:12" x14ac:dyDescent="0.25">
      <c r="L1220" s="1"/>
    </row>
    <row r="1221" spans="12:12" x14ac:dyDescent="0.25">
      <c r="L1221" s="1"/>
    </row>
    <row r="1222" spans="12:12" x14ac:dyDescent="0.25">
      <c r="L1222" s="1"/>
    </row>
    <row r="1223" spans="12:12" x14ac:dyDescent="0.25">
      <c r="L1223" s="1"/>
    </row>
    <row r="1224" spans="12:12" x14ac:dyDescent="0.25">
      <c r="L1224" s="1"/>
    </row>
    <row r="1225" spans="12:12" x14ac:dyDescent="0.25">
      <c r="L1225" s="1"/>
    </row>
    <row r="1226" spans="12:12" x14ac:dyDescent="0.25">
      <c r="L1226" s="1"/>
    </row>
    <row r="1227" spans="12:12" x14ac:dyDescent="0.25">
      <c r="L1227" s="1"/>
    </row>
    <row r="1228" spans="12:12" x14ac:dyDescent="0.25">
      <c r="L1228" s="1"/>
    </row>
    <row r="1229" spans="12:12" x14ac:dyDescent="0.25">
      <c r="L1229" s="1"/>
    </row>
    <row r="1230" spans="12:12" x14ac:dyDescent="0.25">
      <c r="L1230" s="1"/>
    </row>
    <row r="1231" spans="12:12" x14ac:dyDescent="0.25">
      <c r="L1231" s="1"/>
    </row>
    <row r="1232" spans="12:12" x14ac:dyDescent="0.25">
      <c r="L1232" s="1"/>
    </row>
    <row r="1233" spans="12:12" x14ac:dyDescent="0.25">
      <c r="L1233" s="1"/>
    </row>
    <row r="1234" spans="12:12" x14ac:dyDescent="0.25">
      <c r="L1234" s="1"/>
    </row>
    <row r="1235" spans="12:12" x14ac:dyDescent="0.25">
      <c r="L1235" s="1"/>
    </row>
    <row r="1236" spans="12:12" x14ac:dyDescent="0.25">
      <c r="L1236" s="1"/>
    </row>
    <row r="1237" spans="12:12" x14ac:dyDescent="0.25">
      <c r="L1237" s="1"/>
    </row>
    <row r="1238" spans="12:12" x14ac:dyDescent="0.25">
      <c r="L1238" s="1"/>
    </row>
    <row r="1239" spans="12:12" x14ac:dyDescent="0.25">
      <c r="L1239" s="1"/>
    </row>
    <row r="1240" spans="12:12" x14ac:dyDescent="0.25">
      <c r="L1240" s="1"/>
    </row>
    <row r="1241" spans="12:12" x14ac:dyDescent="0.25">
      <c r="L1241" s="1"/>
    </row>
    <row r="1242" spans="12:12" x14ac:dyDescent="0.25">
      <c r="L1242" s="1"/>
    </row>
    <row r="1243" spans="12:12" x14ac:dyDescent="0.25">
      <c r="L1243" s="1"/>
    </row>
    <row r="1244" spans="12:12" x14ac:dyDescent="0.25">
      <c r="L1244" s="1"/>
    </row>
    <row r="1245" spans="12:12" x14ac:dyDescent="0.25">
      <c r="L1245" s="1"/>
    </row>
    <row r="1246" spans="12:12" x14ac:dyDescent="0.25">
      <c r="L1246" s="1"/>
    </row>
    <row r="1247" spans="12:12" x14ac:dyDescent="0.25">
      <c r="L1247" s="1"/>
    </row>
    <row r="1248" spans="12:12" x14ac:dyDescent="0.25">
      <c r="L1248" s="1"/>
    </row>
    <row r="1249" spans="12:12" x14ac:dyDescent="0.25">
      <c r="L1249" s="1"/>
    </row>
    <row r="1250" spans="12:12" x14ac:dyDescent="0.25">
      <c r="L1250" s="1"/>
    </row>
    <row r="1251" spans="12:12" x14ac:dyDescent="0.25">
      <c r="L1251" s="1"/>
    </row>
    <row r="1252" spans="12:12" x14ac:dyDescent="0.25">
      <c r="L1252" s="1"/>
    </row>
    <row r="1253" spans="12:12" x14ac:dyDescent="0.25">
      <c r="L1253" s="1"/>
    </row>
    <row r="1254" spans="12:12" x14ac:dyDescent="0.25">
      <c r="L1254" s="1"/>
    </row>
    <row r="1255" spans="12:12" x14ac:dyDescent="0.25">
      <c r="L1255" s="1"/>
    </row>
    <row r="1256" spans="12:12" x14ac:dyDescent="0.25">
      <c r="L1256" s="1"/>
    </row>
    <row r="1257" spans="12:12" x14ac:dyDescent="0.25">
      <c r="L1257" s="1"/>
    </row>
    <row r="1258" spans="12:12" x14ac:dyDescent="0.25">
      <c r="L1258" s="1"/>
    </row>
    <row r="1259" spans="12:12" x14ac:dyDescent="0.25">
      <c r="L1259" s="1"/>
    </row>
    <row r="1260" spans="12:12" x14ac:dyDescent="0.25">
      <c r="L1260" s="1"/>
    </row>
    <row r="1261" spans="12:12" x14ac:dyDescent="0.25">
      <c r="L1261" s="1"/>
    </row>
    <row r="1262" spans="12:12" x14ac:dyDescent="0.25">
      <c r="L1262" s="1"/>
    </row>
    <row r="1263" spans="12:12" x14ac:dyDescent="0.25">
      <c r="L1263" s="1"/>
    </row>
    <row r="1264" spans="12:12" x14ac:dyDescent="0.25">
      <c r="L1264" s="1"/>
    </row>
    <row r="1265" spans="12:12" x14ac:dyDescent="0.25">
      <c r="L1265" s="1"/>
    </row>
    <row r="1266" spans="12:12" x14ac:dyDescent="0.25">
      <c r="L1266" s="1"/>
    </row>
    <row r="1267" spans="12:12" x14ac:dyDescent="0.25">
      <c r="L1267" s="1"/>
    </row>
    <row r="1268" spans="12:12" x14ac:dyDescent="0.25">
      <c r="L1268" s="1"/>
    </row>
    <row r="1269" spans="12:12" x14ac:dyDescent="0.25">
      <c r="L1269" s="1"/>
    </row>
    <row r="1270" spans="12:12" x14ac:dyDescent="0.25">
      <c r="L1270" s="1"/>
    </row>
    <row r="1271" spans="12:12" x14ac:dyDescent="0.25">
      <c r="L1271" s="1"/>
    </row>
    <row r="1272" spans="12:12" x14ac:dyDescent="0.25">
      <c r="L1272" s="1"/>
    </row>
    <row r="1273" spans="12:12" x14ac:dyDescent="0.25">
      <c r="L1273" s="1"/>
    </row>
    <row r="1274" spans="12:12" x14ac:dyDescent="0.25">
      <c r="L1274" s="1"/>
    </row>
    <row r="1275" spans="12:12" x14ac:dyDescent="0.25">
      <c r="L1275" s="1"/>
    </row>
    <row r="1276" spans="12:12" x14ac:dyDescent="0.25">
      <c r="L1276" s="1"/>
    </row>
    <row r="1277" spans="12:12" x14ac:dyDescent="0.25">
      <c r="L1277" s="1"/>
    </row>
    <row r="1278" spans="12:12" x14ac:dyDescent="0.25">
      <c r="L1278" s="1"/>
    </row>
    <row r="1279" spans="12:12" x14ac:dyDescent="0.25">
      <c r="L1279" s="1"/>
    </row>
    <row r="1280" spans="12:12" x14ac:dyDescent="0.25">
      <c r="L1280" s="1"/>
    </row>
    <row r="1281" spans="12:12" x14ac:dyDescent="0.25">
      <c r="L1281" s="1"/>
    </row>
    <row r="1282" spans="12:12" x14ac:dyDescent="0.25">
      <c r="L1282" s="1"/>
    </row>
    <row r="1283" spans="12:12" x14ac:dyDescent="0.25">
      <c r="L1283" s="1"/>
    </row>
    <row r="1284" spans="12:12" x14ac:dyDescent="0.25">
      <c r="L1284" s="1"/>
    </row>
    <row r="1285" spans="12:12" x14ac:dyDescent="0.25">
      <c r="L1285" s="1"/>
    </row>
    <row r="1286" spans="12:12" x14ac:dyDescent="0.25">
      <c r="L1286" s="1"/>
    </row>
    <row r="1287" spans="12:12" x14ac:dyDescent="0.25">
      <c r="L1287" s="1"/>
    </row>
    <row r="1288" spans="12:12" x14ac:dyDescent="0.25">
      <c r="L1288" s="1"/>
    </row>
    <row r="1289" spans="12:12" x14ac:dyDescent="0.25">
      <c r="L1289" s="1"/>
    </row>
    <row r="1290" spans="12:12" x14ac:dyDescent="0.25">
      <c r="L1290" s="1"/>
    </row>
    <row r="1291" spans="12:12" x14ac:dyDescent="0.25">
      <c r="L1291" s="1"/>
    </row>
    <row r="1292" spans="12:12" x14ac:dyDescent="0.25">
      <c r="L1292" s="1"/>
    </row>
    <row r="1293" spans="12:12" x14ac:dyDescent="0.25">
      <c r="L1293" s="1"/>
    </row>
    <row r="1294" spans="12:12" x14ac:dyDescent="0.25">
      <c r="L1294" s="1"/>
    </row>
    <row r="1295" spans="12:12" x14ac:dyDescent="0.25">
      <c r="L1295" s="1"/>
    </row>
    <row r="1296" spans="12:12" x14ac:dyDescent="0.25">
      <c r="L1296" s="1"/>
    </row>
    <row r="1297" spans="12:12" x14ac:dyDescent="0.25">
      <c r="L1297" s="1"/>
    </row>
    <row r="1298" spans="12:12" x14ac:dyDescent="0.25">
      <c r="L1298" s="1"/>
    </row>
    <row r="1299" spans="12:12" x14ac:dyDescent="0.25">
      <c r="L1299" s="1"/>
    </row>
    <row r="1300" spans="12:12" x14ac:dyDescent="0.25">
      <c r="L1300" s="1"/>
    </row>
    <row r="1301" spans="12:12" x14ac:dyDescent="0.25">
      <c r="L1301" s="1"/>
    </row>
    <row r="1302" spans="12:12" x14ac:dyDescent="0.25">
      <c r="L1302" s="1"/>
    </row>
    <row r="1303" spans="12:12" x14ac:dyDescent="0.25">
      <c r="L1303" s="1"/>
    </row>
    <row r="1304" spans="12:12" x14ac:dyDescent="0.25">
      <c r="L1304" s="1"/>
    </row>
    <row r="1305" spans="12:12" x14ac:dyDescent="0.25">
      <c r="L1305" s="1"/>
    </row>
    <row r="1306" spans="12:12" x14ac:dyDescent="0.25">
      <c r="L1306" s="1"/>
    </row>
    <row r="1307" spans="12:12" x14ac:dyDescent="0.25">
      <c r="L1307" s="1"/>
    </row>
    <row r="1308" spans="12:12" x14ac:dyDescent="0.25">
      <c r="L1308" s="1"/>
    </row>
    <row r="1309" spans="12:12" x14ac:dyDescent="0.25">
      <c r="L1309" s="1"/>
    </row>
    <row r="1310" spans="12:12" x14ac:dyDescent="0.25">
      <c r="L1310" s="1"/>
    </row>
    <row r="1311" spans="12:12" x14ac:dyDescent="0.25">
      <c r="L1311" s="1"/>
    </row>
    <row r="1312" spans="12:12" x14ac:dyDescent="0.25">
      <c r="L1312" s="1"/>
    </row>
    <row r="1313" spans="12:12" x14ac:dyDescent="0.25">
      <c r="L1313" s="1"/>
    </row>
    <row r="1314" spans="12:12" x14ac:dyDescent="0.25">
      <c r="L1314" s="1"/>
    </row>
    <row r="1315" spans="12:12" x14ac:dyDescent="0.25">
      <c r="L1315" s="1"/>
    </row>
    <row r="1316" spans="12:12" x14ac:dyDescent="0.25">
      <c r="L1316" s="1"/>
    </row>
    <row r="1317" spans="12:12" x14ac:dyDescent="0.25">
      <c r="L1317" s="1"/>
    </row>
    <row r="1318" spans="12:12" x14ac:dyDescent="0.25">
      <c r="L1318" s="1"/>
    </row>
    <row r="1319" spans="12:12" x14ac:dyDescent="0.25">
      <c r="L1319" s="1"/>
    </row>
    <row r="1320" spans="12:12" x14ac:dyDescent="0.25">
      <c r="L1320" s="1"/>
    </row>
    <row r="1321" spans="12:12" x14ac:dyDescent="0.25">
      <c r="L1321" s="1"/>
    </row>
    <row r="1322" spans="12:12" x14ac:dyDescent="0.25">
      <c r="L1322" s="1"/>
    </row>
    <row r="1323" spans="12:12" x14ac:dyDescent="0.25">
      <c r="L1323" s="1"/>
    </row>
    <row r="1324" spans="12:12" x14ac:dyDescent="0.25">
      <c r="L1324" s="1"/>
    </row>
    <row r="1325" spans="12:12" x14ac:dyDescent="0.25">
      <c r="L1325" s="1"/>
    </row>
    <row r="1326" spans="12:12" x14ac:dyDescent="0.25">
      <c r="L1326" s="1"/>
    </row>
    <row r="1327" spans="12:12" x14ac:dyDescent="0.25">
      <c r="L1327" s="1"/>
    </row>
    <row r="1328" spans="12:12" x14ac:dyDescent="0.25">
      <c r="L1328" s="1"/>
    </row>
    <row r="1329" spans="12:12" x14ac:dyDescent="0.25">
      <c r="L1329" s="1"/>
    </row>
    <row r="1330" spans="12:12" x14ac:dyDescent="0.25">
      <c r="L1330" s="1"/>
    </row>
    <row r="1331" spans="12:12" x14ac:dyDescent="0.25">
      <c r="L1331" s="1"/>
    </row>
    <row r="1332" spans="12:12" x14ac:dyDescent="0.25">
      <c r="L1332" s="1"/>
    </row>
    <row r="1333" spans="12:12" x14ac:dyDescent="0.25">
      <c r="L1333" s="1"/>
    </row>
    <row r="1334" spans="12:12" x14ac:dyDescent="0.25">
      <c r="L1334" s="1"/>
    </row>
    <row r="1335" spans="12:12" x14ac:dyDescent="0.25">
      <c r="L1335" s="1"/>
    </row>
    <row r="1336" spans="12:12" x14ac:dyDescent="0.25">
      <c r="L1336" s="1"/>
    </row>
    <row r="1337" spans="12:12" x14ac:dyDescent="0.25">
      <c r="L1337" s="1"/>
    </row>
    <row r="1338" spans="12:12" x14ac:dyDescent="0.25">
      <c r="L1338" s="1"/>
    </row>
    <row r="1339" spans="12:12" x14ac:dyDescent="0.25">
      <c r="L1339" s="1"/>
    </row>
    <row r="1340" spans="12:12" x14ac:dyDescent="0.25">
      <c r="L1340" s="1"/>
    </row>
    <row r="1341" spans="12:12" x14ac:dyDescent="0.25">
      <c r="L1341" s="1"/>
    </row>
    <row r="1342" spans="12:12" x14ac:dyDescent="0.25">
      <c r="L1342" s="1"/>
    </row>
    <row r="1343" spans="12:12" x14ac:dyDescent="0.25">
      <c r="L1343" s="1"/>
    </row>
    <row r="1344" spans="12:12" x14ac:dyDescent="0.25">
      <c r="L1344" s="1"/>
    </row>
    <row r="1345" spans="12:12" x14ac:dyDescent="0.25">
      <c r="L1345" s="1"/>
    </row>
    <row r="1346" spans="12:12" x14ac:dyDescent="0.25">
      <c r="L1346" s="1"/>
    </row>
    <row r="1347" spans="12:12" x14ac:dyDescent="0.25">
      <c r="L1347" s="1"/>
    </row>
    <row r="1348" spans="12:12" x14ac:dyDescent="0.25">
      <c r="L1348" s="1"/>
    </row>
    <row r="1349" spans="12:12" x14ac:dyDescent="0.25">
      <c r="L1349" s="1"/>
    </row>
    <row r="1350" spans="12:12" x14ac:dyDescent="0.25">
      <c r="L1350" s="1"/>
    </row>
    <row r="1351" spans="12:12" x14ac:dyDescent="0.25">
      <c r="L1351" s="1"/>
    </row>
    <row r="1352" spans="12:12" x14ac:dyDescent="0.25">
      <c r="L1352" s="1"/>
    </row>
    <row r="1353" spans="12:12" x14ac:dyDescent="0.25">
      <c r="L1353" s="1"/>
    </row>
    <row r="1354" spans="12:12" x14ac:dyDescent="0.25">
      <c r="L1354" s="1"/>
    </row>
    <row r="1355" spans="12:12" x14ac:dyDescent="0.25">
      <c r="L1355" s="1"/>
    </row>
    <row r="1356" spans="12:12" x14ac:dyDescent="0.25">
      <c r="L1356" s="1"/>
    </row>
    <row r="1357" spans="12:12" x14ac:dyDescent="0.25">
      <c r="L1357" s="1"/>
    </row>
    <row r="1358" spans="12:12" x14ac:dyDescent="0.25">
      <c r="L1358" s="1"/>
    </row>
    <row r="1359" spans="12:12" x14ac:dyDescent="0.25">
      <c r="L1359" s="1"/>
    </row>
    <row r="1360" spans="12:12" x14ac:dyDescent="0.25">
      <c r="L1360" s="1"/>
    </row>
    <row r="1361" spans="12:12" x14ac:dyDescent="0.25">
      <c r="L1361" s="1"/>
    </row>
    <row r="1362" spans="12:12" x14ac:dyDescent="0.25">
      <c r="L1362" s="1"/>
    </row>
    <row r="1363" spans="12:12" x14ac:dyDescent="0.25">
      <c r="L1363" s="1"/>
    </row>
    <row r="1364" spans="12:12" x14ac:dyDescent="0.25">
      <c r="L1364" s="1"/>
    </row>
    <row r="1365" spans="12:12" x14ac:dyDescent="0.25">
      <c r="L1365" s="1"/>
    </row>
    <row r="1366" spans="12:12" x14ac:dyDescent="0.25">
      <c r="L1366" s="1"/>
    </row>
    <row r="1367" spans="12:12" x14ac:dyDescent="0.25">
      <c r="L1367" s="1"/>
    </row>
    <row r="1368" spans="12:12" x14ac:dyDescent="0.25">
      <c r="L1368" s="1"/>
    </row>
    <row r="1369" spans="12:12" x14ac:dyDescent="0.25">
      <c r="L1369" s="1"/>
    </row>
    <row r="1370" spans="12:12" x14ac:dyDescent="0.25">
      <c r="L1370" s="1"/>
    </row>
    <row r="1371" spans="12:12" x14ac:dyDescent="0.25">
      <c r="L1371" s="1"/>
    </row>
    <row r="1372" spans="12:12" x14ac:dyDescent="0.25">
      <c r="L1372" s="1"/>
    </row>
    <row r="1373" spans="12:12" x14ac:dyDescent="0.25">
      <c r="L1373" s="1"/>
    </row>
    <row r="1374" spans="12:12" x14ac:dyDescent="0.25">
      <c r="L1374" s="1"/>
    </row>
    <row r="1375" spans="12:12" x14ac:dyDescent="0.25">
      <c r="L1375" s="1"/>
    </row>
    <row r="1376" spans="12:12" x14ac:dyDescent="0.25">
      <c r="L1376" s="1"/>
    </row>
    <row r="1377" spans="12:12" x14ac:dyDescent="0.25">
      <c r="L1377" s="1"/>
    </row>
    <row r="1378" spans="12:12" x14ac:dyDescent="0.25">
      <c r="L1378" s="1"/>
    </row>
    <row r="1379" spans="12:12" x14ac:dyDescent="0.25">
      <c r="L1379" s="1"/>
    </row>
    <row r="1380" spans="12:12" x14ac:dyDescent="0.25">
      <c r="L1380" s="1"/>
    </row>
    <row r="1381" spans="12:12" x14ac:dyDescent="0.25">
      <c r="L1381" s="1"/>
    </row>
    <row r="1382" spans="12:12" x14ac:dyDescent="0.25">
      <c r="L1382" s="1"/>
    </row>
    <row r="1383" spans="12:12" x14ac:dyDescent="0.25">
      <c r="L1383" s="1"/>
    </row>
    <row r="1384" spans="12:12" x14ac:dyDescent="0.25">
      <c r="L1384" s="1"/>
    </row>
    <row r="1385" spans="12:12" x14ac:dyDescent="0.25">
      <c r="L1385" s="1"/>
    </row>
    <row r="1386" spans="12:12" x14ac:dyDescent="0.25">
      <c r="L1386" s="1"/>
    </row>
    <row r="1387" spans="12:12" x14ac:dyDescent="0.25">
      <c r="L1387" s="1"/>
    </row>
    <row r="1388" spans="12:12" x14ac:dyDescent="0.25">
      <c r="L1388" s="1"/>
    </row>
    <row r="1389" spans="12:12" x14ac:dyDescent="0.25">
      <c r="L1389" s="1"/>
    </row>
    <row r="1390" spans="12:12" x14ac:dyDescent="0.25">
      <c r="L1390" s="1"/>
    </row>
    <row r="1391" spans="12:12" x14ac:dyDescent="0.25">
      <c r="L1391" s="1"/>
    </row>
    <row r="1392" spans="12:12" x14ac:dyDescent="0.25">
      <c r="L1392" s="1"/>
    </row>
    <row r="1393" spans="12:12" x14ac:dyDescent="0.25">
      <c r="L1393" s="1"/>
    </row>
    <row r="1394" spans="12:12" x14ac:dyDescent="0.25">
      <c r="L1394" s="1"/>
    </row>
    <row r="1395" spans="12:12" x14ac:dyDescent="0.25">
      <c r="L1395" s="1"/>
    </row>
    <row r="1396" spans="12:12" x14ac:dyDescent="0.25">
      <c r="L1396" s="1"/>
    </row>
    <row r="1397" spans="12:12" x14ac:dyDescent="0.25">
      <c r="L1397" s="1"/>
    </row>
    <row r="1398" spans="12:12" x14ac:dyDescent="0.25">
      <c r="L1398" s="1"/>
    </row>
    <row r="1399" spans="12:12" x14ac:dyDescent="0.25">
      <c r="L1399" s="1"/>
    </row>
    <row r="1400" spans="12:12" x14ac:dyDescent="0.25">
      <c r="L1400" s="1"/>
    </row>
    <row r="1401" spans="12:12" x14ac:dyDescent="0.25">
      <c r="L1401" s="1"/>
    </row>
    <row r="1402" spans="12:12" x14ac:dyDescent="0.25">
      <c r="L1402" s="1"/>
    </row>
    <row r="1403" spans="12:12" x14ac:dyDescent="0.25">
      <c r="L1403" s="1"/>
    </row>
    <row r="1404" spans="12:12" x14ac:dyDescent="0.25">
      <c r="L1404" s="1"/>
    </row>
    <row r="1405" spans="12:12" x14ac:dyDescent="0.25">
      <c r="L1405" s="1"/>
    </row>
    <row r="1406" spans="12:12" x14ac:dyDescent="0.25">
      <c r="L1406" s="1"/>
    </row>
    <row r="1407" spans="12:12" x14ac:dyDescent="0.25">
      <c r="L1407" s="1"/>
    </row>
    <row r="1408" spans="12:12" x14ac:dyDescent="0.25">
      <c r="L1408" s="1"/>
    </row>
    <row r="1409" spans="12:12" x14ac:dyDescent="0.25">
      <c r="L1409" s="1"/>
    </row>
    <row r="1410" spans="12:12" x14ac:dyDescent="0.25">
      <c r="L1410" s="1"/>
    </row>
    <row r="1411" spans="12:12" x14ac:dyDescent="0.25">
      <c r="L1411" s="1"/>
    </row>
    <row r="1412" spans="12:12" x14ac:dyDescent="0.25">
      <c r="L1412" s="1"/>
    </row>
    <row r="1413" spans="12:12" x14ac:dyDescent="0.25">
      <c r="L1413" s="1"/>
    </row>
    <row r="1414" spans="12:12" x14ac:dyDescent="0.25">
      <c r="L1414" s="1"/>
    </row>
    <row r="1415" spans="12:12" x14ac:dyDescent="0.25">
      <c r="L1415" s="1"/>
    </row>
    <row r="1416" spans="12:12" x14ac:dyDescent="0.25">
      <c r="L1416" s="1"/>
    </row>
    <row r="1417" spans="12:12" x14ac:dyDescent="0.25">
      <c r="L1417" s="1"/>
    </row>
    <row r="1418" spans="12:12" x14ac:dyDescent="0.25">
      <c r="L1418" s="1"/>
    </row>
    <row r="1419" spans="12:12" x14ac:dyDescent="0.25">
      <c r="L1419" s="1"/>
    </row>
    <row r="1420" spans="12:12" x14ac:dyDescent="0.25">
      <c r="L1420" s="1"/>
    </row>
    <row r="1421" spans="12:12" x14ac:dyDescent="0.25">
      <c r="L1421" s="1"/>
    </row>
    <row r="1422" spans="12:12" x14ac:dyDescent="0.25">
      <c r="L1422" s="1"/>
    </row>
    <row r="1423" spans="12:12" x14ac:dyDescent="0.25">
      <c r="L1423" s="1"/>
    </row>
    <row r="1424" spans="12:12" x14ac:dyDescent="0.25">
      <c r="L1424" s="1"/>
    </row>
    <row r="1425" spans="12:12" x14ac:dyDescent="0.25">
      <c r="L1425" s="1"/>
    </row>
    <row r="1426" spans="12:12" x14ac:dyDescent="0.25">
      <c r="L1426" s="1"/>
    </row>
    <row r="1427" spans="12:12" x14ac:dyDescent="0.25">
      <c r="L1427" s="1"/>
    </row>
    <row r="1428" spans="12:12" x14ac:dyDescent="0.25">
      <c r="L1428" s="1"/>
    </row>
    <row r="1429" spans="12:12" x14ac:dyDescent="0.25">
      <c r="L1429" s="1"/>
    </row>
    <row r="1430" spans="12:12" x14ac:dyDescent="0.25">
      <c r="L1430" s="1"/>
    </row>
    <row r="1431" spans="12:12" x14ac:dyDescent="0.25">
      <c r="L1431" s="1"/>
    </row>
    <row r="1432" spans="12:12" x14ac:dyDescent="0.25">
      <c r="L1432" s="1"/>
    </row>
    <row r="1433" spans="12:12" x14ac:dyDescent="0.25">
      <c r="L1433" s="1"/>
    </row>
    <row r="1434" spans="12:12" x14ac:dyDescent="0.25">
      <c r="L1434" s="1"/>
    </row>
    <row r="1435" spans="12:12" x14ac:dyDescent="0.25">
      <c r="L1435" s="1"/>
    </row>
    <row r="1436" spans="12:12" x14ac:dyDescent="0.25">
      <c r="L1436" s="1"/>
    </row>
    <row r="1437" spans="12:12" x14ac:dyDescent="0.25">
      <c r="L1437" s="1"/>
    </row>
    <row r="1438" spans="12:12" x14ac:dyDescent="0.25">
      <c r="L1438" s="1"/>
    </row>
    <row r="1439" spans="12:12" x14ac:dyDescent="0.25">
      <c r="L1439" s="1"/>
    </row>
    <row r="1440" spans="12:12" x14ac:dyDescent="0.25">
      <c r="L1440" s="1"/>
    </row>
    <row r="1441" spans="12:12" x14ac:dyDescent="0.25">
      <c r="L1441" s="1"/>
    </row>
    <row r="1442" spans="12:12" x14ac:dyDescent="0.25">
      <c r="L1442" s="1"/>
    </row>
    <row r="1443" spans="12:12" x14ac:dyDescent="0.25">
      <c r="L1443" s="1"/>
    </row>
    <row r="1444" spans="12:12" x14ac:dyDescent="0.25">
      <c r="L1444" s="1"/>
    </row>
    <row r="1445" spans="12:12" x14ac:dyDescent="0.25">
      <c r="L1445" s="1"/>
    </row>
    <row r="1446" spans="12:12" x14ac:dyDescent="0.25">
      <c r="L1446" s="1"/>
    </row>
    <row r="1447" spans="12:12" x14ac:dyDescent="0.25">
      <c r="L1447" s="1"/>
    </row>
    <row r="1448" spans="12:12" x14ac:dyDescent="0.25">
      <c r="L1448" s="1"/>
    </row>
    <row r="1449" spans="12:12" x14ac:dyDescent="0.25">
      <c r="L1449" s="1"/>
    </row>
    <row r="1450" spans="12:12" x14ac:dyDescent="0.25">
      <c r="L1450" s="1"/>
    </row>
    <row r="1451" spans="12:12" x14ac:dyDescent="0.25">
      <c r="L1451" s="1"/>
    </row>
    <row r="1452" spans="12:12" x14ac:dyDescent="0.25">
      <c r="L1452" s="1"/>
    </row>
    <row r="1453" spans="12:12" x14ac:dyDescent="0.25">
      <c r="L1453" s="1"/>
    </row>
    <row r="1454" spans="12:12" x14ac:dyDescent="0.25">
      <c r="L1454" s="1"/>
    </row>
    <row r="1455" spans="12:12" x14ac:dyDescent="0.25">
      <c r="L1455" s="1"/>
    </row>
    <row r="1456" spans="12:12" x14ac:dyDescent="0.25">
      <c r="L1456" s="1"/>
    </row>
    <row r="1457" spans="12:12" x14ac:dyDescent="0.25">
      <c r="L1457" s="1"/>
    </row>
    <row r="1458" spans="12:12" x14ac:dyDescent="0.25">
      <c r="L1458" s="1"/>
    </row>
    <row r="1459" spans="12:12" x14ac:dyDescent="0.25">
      <c r="L1459" s="1"/>
    </row>
    <row r="1460" spans="12:12" x14ac:dyDescent="0.25">
      <c r="L1460" s="1"/>
    </row>
    <row r="1461" spans="12:12" x14ac:dyDescent="0.25">
      <c r="L1461" s="1"/>
    </row>
    <row r="1462" spans="12:12" x14ac:dyDescent="0.25">
      <c r="L1462" s="1"/>
    </row>
    <row r="1463" spans="12:12" x14ac:dyDescent="0.25">
      <c r="L1463" s="1"/>
    </row>
    <row r="1464" spans="12:12" x14ac:dyDescent="0.25">
      <c r="L1464" s="1"/>
    </row>
    <row r="1465" spans="12:12" x14ac:dyDescent="0.25">
      <c r="L1465" s="1"/>
    </row>
    <row r="1466" spans="12:12" x14ac:dyDescent="0.25">
      <c r="L1466" s="1"/>
    </row>
    <row r="1467" spans="12:12" x14ac:dyDescent="0.25">
      <c r="L1467" s="1"/>
    </row>
    <row r="1468" spans="12:12" x14ac:dyDescent="0.25">
      <c r="L1468" s="1"/>
    </row>
    <row r="1469" spans="12:12" x14ac:dyDescent="0.25">
      <c r="L1469" s="1"/>
    </row>
    <row r="1470" spans="12:12" x14ac:dyDescent="0.25">
      <c r="L1470" s="1"/>
    </row>
    <row r="1471" spans="12:12" x14ac:dyDescent="0.25">
      <c r="L1471" s="1"/>
    </row>
    <row r="1472" spans="12:12" x14ac:dyDescent="0.25">
      <c r="L1472" s="1"/>
    </row>
    <row r="1473" spans="12:12" x14ac:dyDescent="0.25">
      <c r="L1473" s="1"/>
    </row>
    <row r="1474" spans="12:12" x14ac:dyDescent="0.25">
      <c r="L1474" s="1"/>
    </row>
    <row r="1475" spans="12:12" x14ac:dyDescent="0.25">
      <c r="L1475" s="1"/>
    </row>
    <row r="1476" spans="12:12" x14ac:dyDescent="0.25">
      <c r="L1476" s="1"/>
    </row>
    <row r="1477" spans="12:12" x14ac:dyDescent="0.25">
      <c r="L1477" s="1"/>
    </row>
    <row r="1478" spans="12:12" x14ac:dyDescent="0.25">
      <c r="L1478" s="1"/>
    </row>
    <row r="1479" spans="12:12" x14ac:dyDescent="0.25">
      <c r="L1479" s="1"/>
    </row>
    <row r="1480" spans="12:12" x14ac:dyDescent="0.25">
      <c r="L1480" s="1"/>
    </row>
    <row r="1481" spans="12:12" x14ac:dyDescent="0.25">
      <c r="L1481" s="1"/>
    </row>
    <row r="1482" spans="12:12" x14ac:dyDescent="0.25">
      <c r="L1482" s="1"/>
    </row>
    <row r="1483" spans="12:12" x14ac:dyDescent="0.25">
      <c r="L1483" s="1"/>
    </row>
    <row r="1484" spans="12:12" x14ac:dyDescent="0.25">
      <c r="L1484" s="1"/>
    </row>
    <row r="1485" spans="12:12" x14ac:dyDescent="0.25">
      <c r="L1485" s="1"/>
    </row>
    <row r="1486" spans="12:12" x14ac:dyDescent="0.25">
      <c r="L1486" s="1"/>
    </row>
    <row r="1487" spans="12:12" x14ac:dyDescent="0.25">
      <c r="L1487" s="1"/>
    </row>
    <row r="1488" spans="12:12" x14ac:dyDescent="0.25">
      <c r="L1488" s="1"/>
    </row>
    <row r="1489" spans="12:12" x14ac:dyDescent="0.25">
      <c r="L1489" s="1"/>
    </row>
    <row r="1490" spans="12:12" x14ac:dyDescent="0.25">
      <c r="L1490" s="1"/>
    </row>
    <row r="1491" spans="12:12" x14ac:dyDescent="0.25">
      <c r="L1491" s="1"/>
    </row>
    <row r="1492" spans="12:12" x14ac:dyDescent="0.25">
      <c r="L1492" s="1"/>
    </row>
    <row r="1493" spans="12:12" x14ac:dyDescent="0.25">
      <c r="L1493" s="1"/>
    </row>
    <row r="1494" spans="12:12" x14ac:dyDescent="0.25">
      <c r="L1494" s="1"/>
    </row>
    <row r="1495" spans="12:12" x14ac:dyDescent="0.25">
      <c r="L1495" s="1"/>
    </row>
    <row r="1496" spans="12:12" x14ac:dyDescent="0.25">
      <c r="L1496" s="1"/>
    </row>
    <row r="1497" spans="12:12" x14ac:dyDescent="0.25">
      <c r="L1497" s="1"/>
    </row>
    <row r="1498" spans="12:12" x14ac:dyDescent="0.25">
      <c r="L1498" s="1"/>
    </row>
    <row r="1499" spans="12:12" x14ac:dyDescent="0.25">
      <c r="L1499" s="1"/>
    </row>
    <row r="1500" spans="12:12" x14ac:dyDescent="0.25">
      <c r="L1500" s="1"/>
    </row>
    <row r="1501" spans="12:12" x14ac:dyDescent="0.25">
      <c r="L1501" s="1"/>
    </row>
    <row r="1502" spans="12:12" x14ac:dyDescent="0.25">
      <c r="L1502" s="1"/>
    </row>
    <row r="1503" spans="12:12" x14ac:dyDescent="0.25">
      <c r="L1503" s="1"/>
    </row>
    <row r="1504" spans="12:12" x14ac:dyDescent="0.25">
      <c r="L1504" s="1"/>
    </row>
    <row r="1505" spans="12:12" x14ac:dyDescent="0.25">
      <c r="L1505" s="1"/>
    </row>
    <row r="1506" spans="12:12" x14ac:dyDescent="0.25">
      <c r="L1506" s="1"/>
    </row>
    <row r="1507" spans="12:12" x14ac:dyDescent="0.25">
      <c r="L1507" s="1"/>
    </row>
    <row r="1508" spans="12:12" x14ac:dyDescent="0.25">
      <c r="L1508" s="1"/>
    </row>
    <row r="1509" spans="12:12" x14ac:dyDescent="0.25">
      <c r="L1509" s="1"/>
    </row>
    <row r="1510" spans="12:12" x14ac:dyDescent="0.25">
      <c r="L1510" s="1"/>
    </row>
    <row r="1511" spans="12:12" x14ac:dyDescent="0.25">
      <c r="L1511" s="1"/>
    </row>
    <row r="1512" spans="12:12" x14ac:dyDescent="0.25">
      <c r="L1512" s="1"/>
    </row>
    <row r="1513" spans="12:12" x14ac:dyDescent="0.25">
      <c r="L1513" s="1"/>
    </row>
    <row r="1514" spans="12:12" x14ac:dyDescent="0.25">
      <c r="L1514" s="1"/>
    </row>
    <row r="1515" spans="12:12" x14ac:dyDescent="0.25">
      <c r="L1515" s="1"/>
    </row>
    <row r="1516" spans="12:12" x14ac:dyDescent="0.25">
      <c r="L1516" s="1"/>
    </row>
    <row r="1517" spans="12:12" x14ac:dyDescent="0.25">
      <c r="L1517" s="1"/>
    </row>
    <row r="1518" spans="12:12" x14ac:dyDescent="0.25">
      <c r="L1518" s="1"/>
    </row>
    <row r="1519" spans="12:12" x14ac:dyDescent="0.25">
      <c r="L1519" s="1"/>
    </row>
    <row r="1520" spans="12:12" x14ac:dyDescent="0.25">
      <c r="L1520" s="1"/>
    </row>
    <row r="1521" spans="12:12" x14ac:dyDescent="0.25">
      <c r="L1521" s="1"/>
    </row>
    <row r="1522" spans="12:12" x14ac:dyDescent="0.25">
      <c r="L1522" s="1"/>
    </row>
    <row r="1523" spans="12:12" x14ac:dyDescent="0.25">
      <c r="L1523" s="1"/>
    </row>
    <row r="1524" spans="12:12" x14ac:dyDescent="0.25">
      <c r="L1524" s="1"/>
    </row>
    <row r="1525" spans="12:12" x14ac:dyDescent="0.25">
      <c r="L1525" s="1"/>
    </row>
    <row r="1526" spans="12:12" x14ac:dyDescent="0.25">
      <c r="L1526" s="1"/>
    </row>
    <row r="1527" spans="12:12" x14ac:dyDescent="0.25">
      <c r="L1527" s="1"/>
    </row>
    <row r="1528" spans="12:12" x14ac:dyDescent="0.25">
      <c r="L1528" s="1"/>
    </row>
    <row r="1529" spans="12:12" x14ac:dyDescent="0.25">
      <c r="L1529" s="1"/>
    </row>
    <row r="1530" spans="12:12" x14ac:dyDescent="0.25">
      <c r="L1530" s="1"/>
    </row>
    <row r="1531" spans="12:12" x14ac:dyDescent="0.25">
      <c r="L1531" s="1"/>
    </row>
    <row r="1532" spans="12:12" x14ac:dyDescent="0.25">
      <c r="L1532" s="1"/>
    </row>
    <row r="1533" spans="12:12" x14ac:dyDescent="0.25">
      <c r="L1533" s="1"/>
    </row>
    <row r="1534" spans="12:12" x14ac:dyDescent="0.25">
      <c r="L1534" s="1"/>
    </row>
    <row r="1535" spans="12:12" x14ac:dyDescent="0.25">
      <c r="L1535" s="1"/>
    </row>
    <row r="1536" spans="12:12" x14ac:dyDescent="0.25">
      <c r="L1536" s="1"/>
    </row>
    <row r="1537" spans="12:12" x14ac:dyDescent="0.25">
      <c r="L1537" s="1"/>
    </row>
    <row r="1538" spans="12:12" x14ac:dyDescent="0.25">
      <c r="L1538" s="1"/>
    </row>
    <row r="1539" spans="12:12" x14ac:dyDescent="0.25">
      <c r="L1539" s="1"/>
    </row>
    <row r="1540" spans="12:12" x14ac:dyDescent="0.25">
      <c r="L1540" s="1"/>
    </row>
    <row r="1541" spans="12:12" x14ac:dyDescent="0.25">
      <c r="L1541" s="1"/>
    </row>
    <row r="1542" spans="12:12" x14ac:dyDescent="0.25">
      <c r="L1542" s="1"/>
    </row>
    <row r="1543" spans="12:12" x14ac:dyDescent="0.25">
      <c r="L1543" s="1"/>
    </row>
    <row r="1544" spans="12:12" x14ac:dyDescent="0.25">
      <c r="L1544" s="1"/>
    </row>
    <row r="1545" spans="12:12" x14ac:dyDescent="0.25">
      <c r="L1545" s="1"/>
    </row>
    <row r="1546" spans="12:12" x14ac:dyDescent="0.25">
      <c r="L1546" s="1"/>
    </row>
    <row r="1547" spans="12:12" x14ac:dyDescent="0.25">
      <c r="L1547" s="1"/>
    </row>
    <row r="1548" spans="12:12" x14ac:dyDescent="0.25">
      <c r="L1548" s="1"/>
    </row>
    <row r="1549" spans="12:12" x14ac:dyDescent="0.25">
      <c r="L1549" s="1"/>
    </row>
    <row r="1550" spans="12:12" x14ac:dyDescent="0.25">
      <c r="L1550" s="1"/>
    </row>
    <row r="1551" spans="12:12" x14ac:dyDescent="0.25">
      <c r="L1551" s="1"/>
    </row>
    <row r="1552" spans="12:12" x14ac:dyDescent="0.25">
      <c r="L1552" s="1"/>
    </row>
    <row r="1553" spans="12:12" x14ac:dyDescent="0.25">
      <c r="L1553" s="1"/>
    </row>
    <row r="1554" spans="12:12" x14ac:dyDescent="0.25">
      <c r="L1554" s="1"/>
    </row>
    <row r="1555" spans="12:12" x14ac:dyDescent="0.25">
      <c r="L1555" s="1"/>
    </row>
    <row r="1556" spans="12:12" x14ac:dyDescent="0.25">
      <c r="L1556" s="1"/>
    </row>
    <row r="1557" spans="12:12" x14ac:dyDescent="0.25">
      <c r="L1557" s="1"/>
    </row>
    <row r="1558" spans="12:12" x14ac:dyDescent="0.25">
      <c r="L1558" s="1"/>
    </row>
    <row r="1559" spans="12:12" x14ac:dyDescent="0.25">
      <c r="L1559" s="1"/>
    </row>
    <row r="1560" spans="12:12" x14ac:dyDescent="0.25">
      <c r="L1560" s="1"/>
    </row>
    <row r="1561" spans="12:12" x14ac:dyDescent="0.25">
      <c r="L1561" s="1"/>
    </row>
    <row r="1562" spans="12:12" x14ac:dyDescent="0.25">
      <c r="L1562" s="1"/>
    </row>
    <row r="1563" spans="12:12" x14ac:dyDescent="0.25">
      <c r="L1563" s="1"/>
    </row>
    <row r="1564" spans="12:12" x14ac:dyDescent="0.25">
      <c r="L1564" s="1"/>
    </row>
    <row r="1565" spans="12:12" x14ac:dyDescent="0.25">
      <c r="L1565" s="1"/>
    </row>
    <row r="1566" spans="12:12" x14ac:dyDescent="0.25">
      <c r="L1566" s="1"/>
    </row>
    <row r="1567" spans="12:12" x14ac:dyDescent="0.25">
      <c r="L1567" s="1"/>
    </row>
    <row r="1568" spans="12:12" x14ac:dyDescent="0.25">
      <c r="L1568" s="1"/>
    </row>
    <row r="1569" spans="12:12" x14ac:dyDescent="0.25">
      <c r="L1569" s="1"/>
    </row>
    <row r="1570" spans="12:12" x14ac:dyDescent="0.25">
      <c r="L1570" s="1"/>
    </row>
    <row r="1571" spans="12:12" x14ac:dyDescent="0.25">
      <c r="L1571" s="1"/>
    </row>
    <row r="1572" spans="12:12" x14ac:dyDescent="0.25">
      <c r="L1572" s="1"/>
    </row>
    <row r="1573" spans="12:12" x14ac:dyDescent="0.25">
      <c r="L1573" s="1"/>
    </row>
    <row r="1574" spans="12:12" x14ac:dyDescent="0.25">
      <c r="L1574" s="1"/>
    </row>
    <row r="1575" spans="12:12" x14ac:dyDescent="0.25">
      <c r="L1575" s="1"/>
    </row>
    <row r="1576" spans="12:12" x14ac:dyDescent="0.25">
      <c r="L1576" s="1"/>
    </row>
    <row r="1577" spans="12:12" x14ac:dyDescent="0.25">
      <c r="L1577" s="1"/>
    </row>
    <row r="1578" spans="12:12" x14ac:dyDescent="0.25">
      <c r="L1578" s="1"/>
    </row>
    <row r="1579" spans="12:12" x14ac:dyDescent="0.25">
      <c r="L1579" s="1"/>
    </row>
    <row r="1580" spans="12:12" x14ac:dyDescent="0.25">
      <c r="L1580" s="1"/>
    </row>
    <row r="1581" spans="12:12" x14ac:dyDescent="0.25">
      <c r="L1581" s="1"/>
    </row>
    <row r="1582" spans="12:12" x14ac:dyDescent="0.25">
      <c r="L1582" s="1"/>
    </row>
    <row r="1583" spans="12:12" x14ac:dyDescent="0.25">
      <c r="L1583" s="1"/>
    </row>
    <row r="1584" spans="12:12" x14ac:dyDescent="0.25">
      <c r="L1584" s="1"/>
    </row>
    <row r="1585" spans="12:12" x14ac:dyDescent="0.25">
      <c r="L1585" s="1"/>
    </row>
    <row r="1586" spans="12:12" x14ac:dyDescent="0.25">
      <c r="L1586" s="1"/>
    </row>
    <row r="1587" spans="12:12" x14ac:dyDescent="0.25">
      <c r="L1587" s="1"/>
    </row>
    <row r="1588" spans="12:12" x14ac:dyDescent="0.25">
      <c r="L1588" s="1"/>
    </row>
    <row r="1589" spans="12:12" x14ac:dyDescent="0.25">
      <c r="L1589" s="1"/>
    </row>
    <row r="1590" spans="12:12" x14ac:dyDescent="0.25">
      <c r="L1590" s="1"/>
    </row>
    <row r="1591" spans="12:12" x14ac:dyDescent="0.25">
      <c r="L1591" s="1"/>
    </row>
    <row r="1592" spans="12:12" x14ac:dyDescent="0.25">
      <c r="L1592" s="1"/>
    </row>
    <row r="1593" spans="12:12" x14ac:dyDescent="0.25">
      <c r="L1593" s="1"/>
    </row>
    <row r="1594" spans="12:12" x14ac:dyDescent="0.25">
      <c r="L1594" s="1"/>
    </row>
    <row r="1595" spans="12:12" x14ac:dyDescent="0.25">
      <c r="L1595" s="1"/>
    </row>
    <row r="1596" spans="12:12" x14ac:dyDescent="0.25">
      <c r="L1596" s="1"/>
    </row>
    <row r="1597" spans="12:12" x14ac:dyDescent="0.25">
      <c r="L1597" s="1"/>
    </row>
    <row r="1598" spans="12:12" x14ac:dyDescent="0.25">
      <c r="L1598" s="1"/>
    </row>
    <row r="1599" spans="12:12" x14ac:dyDescent="0.25">
      <c r="L1599" s="1"/>
    </row>
    <row r="1600" spans="12:12" x14ac:dyDescent="0.25">
      <c r="L1600" s="1"/>
    </row>
    <row r="1601" spans="12:12" x14ac:dyDescent="0.25">
      <c r="L1601" s="1"/>
    </row>
    <row r="1602" spans="12:12" x14ac:dyDescent="0.25">
      <c r="L1602" s="1"/>
    </row>
    <row r="1603" spans="12:12" x14ac:dyDescent="0.25">
      <c r="L1603" s="1"/>
    </row>
    <row r="1604" spans="12:12" x14ac:dyDescent="0.25">
      <c r="L1604" s="1"/>
    </row>
    <row r="1605" spans="12:12" x14ac:dyDescent="0.25">
      <c r="L1605" s="1"/>
    </row>
    <row r="1606" spans="12:12" x14ac:dyDescent="0.25">
      <c r="L1606" s="1"/>
    </row>
    <row r="1607" spans="12:12" x14ac:dyDescent="0.25">
      <c r="L1607" s="1"/>
    </row>
    <row r="1608" spans="12:12" x14ac:dyDescent="0.25">
      <c r="L1608" s="1"/>
    </row>
    <row r="1609" spans="12:12" x14ac:dyDescent="0.25">
      <c r="L1609" s="1"/>
    </row>
    <row r="1610" spans="12:12" x14ac:dyDescent="0.25">
      <c r="L1610" s="1"/>
    </row>
    <row r="1611" spans="12:12" x14ac:dyDescent="0.25">
      <c r="L1611" s="1"/>
    </row>
    <row r="1612" spans="12:12" x14ac:dyDescent="0.25">
      <c r="L1612" s="1"/>
    </row>
    <row r="1613" spans="12:12" x14ac:dyDescent="0.25">
      <c r="L1613" s="1"/>
    </row>
    <row r="1614" spans="12:12" x14ac:dyDescent="0.25">
      <c r="L1614" s="1"/>
    </row>
    <row r="1615" spans="12:12" x14ac:dyDescent="0.25">
      <c r="L1615" s="1"/>
    </row>
    <row r="1616" spans="12:12" x14ac:dyDescent="0.25">
      <c r="L1616" s="1"/>
    </row>
    <row r="1617" spans="12:12" x14ac:dyDescent="0.25">
      <c r="L1617" s="1"/>
    </row>
    <row r="1618" spans="12:12" x14ac:dyDescent="0.25">
      <c r="L1618" s="1"/>
    </row>
    <row r="1619" spans="12:12" x14ac:dyDescent="0.25">
      <c r="L1619" s="1"/>
    </row>
    <row r="1620" spans="12:12" x14ac:dyDescent="0.25">
      <c r="L1620" s="1"/>
    </row>
    <row r="1621" spans="12:12" x14ac:dyDescent="0.25">
      <c r="L1621" s="1"/>
    </row>
    <row r="1622" spans="12:12" x14ac:dyDescent="0.25">
      <c r="L1622" s="1"/>
    </row>
    <row r="1623" spans="12:12" x14ac:dyDescent="0.25">
      <c r="L1623" s="1"/>
    </row>
    <row r="1624" spans="12:12" x14ac:dyDescent="0.25">
      <c r="L1624" s="1"/>
    </row>
    <row r="1625" spans="12:12" x14ac:dyDescent="0.25">
      <c r="L1625" s="1"/>
    </row>
    <row r="1626" spans="12:12" x14ac:dyDescent="0.25">
      <c r="L1626" s="1"/>
    </row>
    <row r="1627" spans="12:12" x14ac:dyDescent="0.25">
      <c r="L1627" s="1"/>
    </row>
    <row r="1628" spans="12:12" x14ac:dyDescent="0.25">
      <c r="L1628" s="1"/>
    </row>
    <row r="1629" spans="12:12" x14ac:dyDescent="0.25">
      <c r="L1629" s="1"/>
    </row>
    <row r="1630" spans="12:12" x14ac:dyDescent="0.25">
      <c r="L1630" s="1"/>
    </row>
    <row r="1631" spans="12:12" x14ac:dyDescent="0.25">
      <c r="L1631" s="1"/>
    </row>
    <row r="1632" spans="12:12" x14ac:dyDescent="0.25">
      <c r="L1632" s="1"/>
    </row>
    <row r="1633" spans="12:12" x14ac:dyDescent="0.25">
      <c r="L1633" s="1"/>
    </row>
    <row r="1634" spans="12:12" x14ac:dyDescent="0.25">
      <c r="L1634" s="1"/>
    </row>
    <row r="1635" spans="12:12" x14ac:dyDescent="0.25">
      <c r="L1635" s="1"/>
    </row>
    <row r="1636" spans="12:12" x14ac:dyDescent="0.25">
      <c r="L1636" s="1"/>
    </row>
    <row r="1637" spans="12:12" x14ac:dyDescent="0.25">
      <c r="L1637" s="1"/>
    </row>
    <row r="1638" spans="12:12" x14ac:dyDescent="0.25">
      <c r="L1638" s="1"/>
    </row>
    <row r="1639" spans="12:12" x14ac:dyDescent="0.25">
      <c r="L1639" s="1"/>
    </row>
    <row r="1640" spans="12:12" x14ac:dyDescent="0.25">
      <c r="L1640" s="1"/>
    </row>
    <row r="1641" spans="12:12" x14ac:dyDescent="0.25">
      <c r="L1641" s="1"/>
    </row>
    <row r="1642" spans="12:12" x14ac:dyDescent="0.25">
      <c r="L1642" s="1"/>
    </row>
    <row r="1643" spans="12:12" x14ac:dyDescent="0.25">
      <c r="L1643" s="1"/>
    </row>
    <row r="1644" spans="12:12" x14ac:dyDescent="0.25">
      <c r="L1644" s="1"/>
    </row>
    <row r="1645" spans="12:12" x14ac:dyDescent="0.25">
      <c r="L1645" s="1"/>
    </row>
    <row r="1646" spans="12:12" x14ac:dyDescent="0.25">
      <c r="L1646" s="1"/>
    </row>
    <row r="1647" spans="12:12" x14ac:dyDescent="0.25">
      <c r="L1647" s="1"/>
    </row>
    <row r="1648" spans="12:12" x14ac:dyDescent="0.25">
      <c r="L1648" s="1"/>
    </row>
    <row r="1649" spans="12:12" x14ac:dyDescent="0.25">
      <c r="L1649" s="1"/>
    </row>
    <row r="1650" spans="12:12" x14ac:dyDescent="0.25">
      <c r="L1650" s="1"/>
    </row>
    <row r="1651" spans="12:12" x14ac:dyDescent="0.25">
      <c r="L1651" s="1"/>
    </row>
    <row r="1652" spans="12:12" x14ac:dyDescent="0.25">
      <c r="L1652" s="1"/>
    </row>
    <row r="1653" spans="12:12" x14ac:dyDescent="0.25">
      <c r="L1653" s="1"/>
    </row>
    <row r="1654" spans="12:12" x14ac:dyDescent="0.25">
      <c r="L1654" s="1"/>
    </row>
    <row r="1655" spans="12:12" x14ac:dyDescent="0.25">
      <c r="L1655" s="1"/>
    </row>
    <row r="1656" spans="12:12" x14ac:dyDescent="0.25">
      <c r="L1656" s="1"/>
    </row>
    <row r="1657" spans="12:12" x14ac:dyDescent="0.25">
      <c r="L1657" s="1"/>
    </row>
    <row r="1658" spans="12:12" x14ac:dyDescent="0.25">
      <c r="L1658" s="1"/>
    </row>
    <row r="1659" spans="12:12" x14ac:dyDescent="0.25">
      <c r="L1659" s="1"/>
    </row>
    <row r="1660" spans="12:12" x14ac:dyDescent="0.25">
      <c r="L1660" s="1"/>
    </row>
    <row r="1661" spans="12:12" x14ac:dyDescent="0.25">
      <c r="L1661" s="1"/>
    </row>
    <row r="1662" spans="12:12" x14ac:dyDescent="0.25">
      <c r="L1662" s="1"/>
    </row>
    <row r="1663" spans="12:12" x14ac:dyDescent="0.25">
      <c r="L1663" s="1"/>
    </row>
    <row r="1664" spans="12:12" x14ac:dyDescent="0.25">
      <c r="L1664" s="1"/>
    </row>
    <row r="1665" spans="12:12" x14ac:dyDescent="0.25">
      <c r="L1665" s="1"/>
    </row>
    <row r="1666" spans="12:12" x14ac:dyDescent="0.25">
      <c r="L1666" s="1"/>
    </row>
    <row r="1667" spans="12:12" x14ac:dyDescent="0.25">
      <c r="L1667" s="1"/>
    </row>
    <row r="1668" spans="12:12" x14ac:dyDescent="0.25">
      <c r="L1668" s="1"/>
    </row>
    <row r="1669" spans="12:12" x14ac:dyDescent="0.25">
      <c r="L1669" s="1"/>
    </row>
    <row r="1670" spans="12:12" x14ac:dyDescent="0.25">
      <c r="L1670" s="1"/>
    </row>
    <row r="1671" spans="12:12" x14ac:dyDescent="0.25">
      <c r="L1671" s="1"/>
    </row>
    <row r="1672" spans="12:12" x14ac:dyDescent="0.25">
      <c r="L1672" s="1"/>
    </row>
    <row r="1673" spans="12:12" x14ac:dyDescent="0.25">
      <c r="L1673" s="1"/>
    </row>
    <row r="1674" spans="12:12" x14ac:dyDescent="0.25">
      <c r="L1674" s="1"/>
    </row>
    <row r="1675" spans="12:12" x14ac:dyDescent="0.25">
      <c r="L1675" s="1"/>
    </row>
    <row r="1676" spans="12:12" x14ac:dyDescent="0.25">
      <c r="L1676" s="1"/>
    </row>
    <row r="1677" spans="12:12" x14ac:dyDescent="0.25">
      <c r="L1677" s="1"/>
    </row>
    <row r="1678" spans="12:12" x14ac:dyDescent="0.25">
      <c r="L1678" s="1"/>
    </row>
    <row r="1679" spans="12:12" x14ac:dyDescent="0.25">
      <c r="L1679" s="1"/>
    </row>
    <row r="1680" spans="12:12" x14ac:dyDescent="0.25">
      <c r="L1680" s="1"/>
    </row>
    <row r="1681" spans="12:12" x14ac:dyDescent="0.25">
      <c r="L1681" s="1"/>
    </row>
    <row r="1682" spans="12:12" x14ac:dyDescent="0.25">
      <c r="L1682" s="1"/>
    </row>
    <row r="1683" spans="12:12" x14ac:dyDescent="0.25">
      <c r="L1683" s="1"/>
    </row>
    <row r="1684" spans="12:12" x14ac:dyDescent="0.25">
      <c r="L1684" s="1"/>
    </row>
    <row r="1685" spans="12:12" x14ac:dyDescent="0.25">
      <c r="L1685" s="1"/>
    </row>
    <row r="1686" spans="12:12" x14ac:dyDescent="0.25">
      <c r="L1686" s="1"/>
    </row>
    <row r="1687" spans="12:12" x14ac:dyDescent="0.25">
      <c r="L1687" s="1"/>
    </row>
    <row r="1688" spans="12:12" x14ac:dyDescent="0.25">
      <c r="L1688" s="1"/>
    </row>
    <row r="1689" spans="12:12" x14ac:dyDescent="0.25">
      <c r="L1689" s="1"/>
    </row>
    <row r="1690" spans="12:12" x14ac:dyDescent="0.25">
      <c r="L1690" s="1"/>
    </row>
    <row r="1691" spans="12:12" x14ac:dyDescent="0.25">
      <c r="L1691" s="1"/>
    </row>
    <row r="1692" spans="12:12" x14ac:dyDescent="0.25">
      <c r="L1692" s="1"/>
    </row>
    <row r="1693" spans="12:12" x14ac:dyDescent="0.25">
      <c r="L1693" s="1"/>
    </row>
    <row r="1694" spans="12:12" x14ac:dyDescent="0.25">
      <c r="L1694" s="1"/>
    </row>
    <row r="1695" spans="12:12" x14ac:dyDescent="0.25">
      <c r="L1695" s="1"/>
    </row>
    <row r="1696" spans="12:12" x14ac:dyDescent="0.25">
      <c r="L1696" s="1"/>
    </row>
    <row r="1697" spans="12:12" x14ac:dyDescent="0.25">
      <c r="L1697" s="1"/>
    </row>
    <row r="1698" spans="12:12" x14ac:dyDescent="0.25">
      <c r="L1698" s="1"/>
    </row>
    <row r="1699" spans="12:12" x14ac:dyDescent="0.25">
      <c r="L1699" s="1"/>
    </row>
    <row r="1700" spans="12:12" x14ac:dyDescent="0.25">
      <c r="L1700" s="1"/>
    </row>
    <row r="1701" spans="12:12" x14ac:dyDescent="0.25">
      <c r="L1701" s="1"/>
    </row>
    <row r="1702" spans="12:12" x14ac:dyDescent="0.25">
      <c r="L1702" s="1"/>
    </row>
    <row r="1703" spans="12:12" x14ac:dyDescent="0.25">
      <c r="L1703" s="1"/>
    </row>
    <row r="1704" spans="12:12" x14ac:dyDescent="0.25">
      <c r="L1704" s="1"/>
    </row>
    <row r="1705" spans="12:12" x14ac:dyDescent="0.25">
      <c r="L1705" s="1"/>
    </row>
    <row r="1706" spans="12:12" x14ac:dyDescent="0.25">
      <c r="L1706" s="1"/>
    </row>
    <row r="1707" spans="12:12" x14ac:dyDescent="0.25">
      <c r="L1707" s="1"/>
    </row>
    <row r="1708" spans="12:12" x14ac:dyDescent="0.25">
      <c r="L1708" s="1"/>
    </row>
    <row r="1709" spans="12:12" x14ac:dyDescent="0.25">
      <c r="L1709" s="1"/>
    </row>
    <row r="1710" spans="12:12" x14ac:dyDescent="0.25">
      <c r="L1710" s="1"/>
    </row>
    <row r="1711" spans="12:12" x14ac:dyDescent="0.25">
      <c r="L1711" s="1"/>
    </row>
    <row r="1712" spans="12:12" x14ac:dyDescent="0.25">
      <c r="L1712" s="1"/>
    </row>
    <row r="1713" spans="12:12" x14ac:dyDescent="0.25">
      <c r="L1713" s="1"/>
    </row>
    <row r="1714" spans="12:12" x14ac:dyDescent="0.25">
      <c r="L1714" s="1"/>
    </row>
    <row r="1715" spans="12:12" x14ac:dyDescent="0.25">
      <c r="L1715" s="1"/>
    </row>
    <row r="1716" spans="12:12" x14ac:dyDescent="0.25">
      <c r="L1716" s="1"/>
    </row>
    <row r="1717" spans="12:12" x14ac:dyDescent="0.25">
      <c r="L1717" s="1"/>
    </row>
    <row r="1718" spans="12:12" x14ac:dyDescent="0.25">
      <c r="L1718" s="1"/>
    </row>
    <row r="1719" spans="12:12" x14ac:dyDescent="0.25">
      <c r="L1719" s="1"/>
    </row>
    <row r="1720" spans="12:12" x14ac:dyDescent="0.25">
      <c r="L1720" s="1"/>
    </row>
    <row r="1721" spans="12:12" x14ac:dyDescent="0.25">
      <c r="L1721" s="1"/>
    </row>
    <row r="1722" spans="12:12" x14ac:dyDescent="0.25">
      <c r="L1722" s="1"/>
    </row>
    <row r="1723" spans="12:12" x14ac:dyDescent="0.25">
      <c r="L1723" s="1"/>
    </row>
    <row r="1724" spans="12:12" x14ac:dyDescent="0.25">
      <c r="L1724" s="1"/>
    </row>
    <row r="1725" spans="12:12" x14ac:dyDescent="0.25">
      <c r="L1725" s="1"/>
    </row>
    <row r="1726" spans="12:12" x14ac:dyDescent="0.25">
      <c r="L1726" s="1"/>
    </row>
    <row r="1727" spans="12:12" x14ac:dyDescent="0.25">
      <c r="L1727" s="1"/>
    </row>
    <row r="1728" spans="12:12" x14ac:dyDescent="0.25">
      <c r="L1728" s="1"/>
    </row>
    <row r="1729" spans="12:12" x14ac:dyDescent="0.25">
      <c r="L1729" s="1"/>
    </row>
    <row r="1730" spans="12:12" x14ac:dyDescent="0.25">
      <c r="L1730" s="1"/>
    </row>
    <row r="1731" spans="12:12" x14ac:dyDescent="0.25">
      <c r="L1731" s="1"/>
    </row>
    <row r="1732" spans="12:12" x14ac:dyDescent="0.25">
      <c r="L1732" s="1"/>
    </row>
    <row r="1733" spans="12:12" x14ac:dyDescent="0.25">
      <c r="L1733" s="1"/>
    </row>
    <row r="1734" spans="12:12" x14ac:dyDescent="0.25">
      <c r="L1734" s="1"/>
    </row>
    <row r="1735" spans="12:12" x14ac:dyDescent="0.25">
      <c r="L1735" s="1"/>
    </row>
    <row r="1736" spans="12:12" x14ac:dyDescent="0.25">
      <c r="L1736" s="1"/>
    </row>
    <row r="1737" spans="12:12" x14ac:dyDescent="0.25">
      <c r="L1737" s="1"/>
    </row>
    <row r="1738" spans="12:12" x14ac:dyDescent="0.25">
      <c r="L1738" s="1"/>
    </row>
    <row r="1739" spans="12:12" x14ac:dyDescent="0.25">
      <c r="L1739" s="1"/>
    </row>
    <row r="1740" spans="12:12" x14ac:dyDescent="0.25">
      <c r="L1740" s="1"/>
    </row>
    <row r="1741" spans="12:12" x14ac:dyDescent="0.25">
      <c r="L1741" s="1"/>
    </row>
    <row r="1742" spans="12:12" x14ac:dyDescent="0.25">
      <c r="L1742" s="1"/>
    </row>
    <row r="1743" spans="12:12" x14ac:dyDescent="0.25">
      <c r="L1743" s="1"/>
    </row>
    <row r="1744" spans="12:12" x14ac:dyDescent="0.25">
      <c r="L1744" s="1"/>
    </row>
    <row r="1745" spans="12:12" x14ac:dyDescent="0.25">
      <c r="L1745" s="1"/>
    </row>
    <row r="1746" spans="12:12" x14ac:dyDescent="0.25">
      <c r="L1746" s="1"/>
    </row>
    <row r="1747" spans="12:12" x14ac:dyDescent="0.25">
      <c r="L1747" s="1"/>
    </row>
    <row r="1748" spans="12:12" x14ac:dyDescent="0.25">
      <c r="L1748" s="1"/>
    </row>
    <row r="1749" spans="12:12" x14ac:dyDescent="0.25">
      <c r="L1749" s="1"/>
    </row>
    <row r="1750" spans="12:12" x14ac:dyDescent="0.25">
      <c r="L1750" s="1"/>
    </row>
    <row r="1751" spans="12:12" x14ac:dyDescent="0.25">
      <c r="L1751" s="1"/>
    </row>
    <row r="1752" spans="12:12" x14ac:dyDescent="0.25">
      <c r="L1752" s="1"/>
    </row>
    <row r="1753" spans="12:12" x14ac:dyDescent="0.25">
      <c r="L1753" s="1"/>
    </row>
    <row r="1754" spans="12:12" x14ac:dyDescent="0.25">
      <c r="L1754" s="1"/>
    </row>
    <row r="1755" spans="12:12" x14ac:dyDescent="0.25">
      <c r="L1755" s="1"/>
    </row>
    <row r="1756" spans="12:12" x14ac:dyDescent="0.25">
      <c r="L1756" s="1"/>
    </row>
    <row r="1757" spans="12:12" x14ac:dyDescent="0.25">
      <c r="L1757" s="1"/>
    </row>
    <row r="1758" spans="12:12" x14ac:dyDescent="0.25">
      <c r="L1758" s="1"/>
    </row>
    <row r="1759" spans="12:12" x14ac:dyDescent="0.25">
      <c r="L1759" s="1"/>
    </row>
    <row r="1760" spans="12:12" x14ac:dyDescent="0.25">
      <c r="L1760" s="1"/>
    </row>
    <row r="1761" spans="12:12" x14ac:dyDescent="0.25">
      <c r="L1761" s="1"/>
    </row>
    <row r="1762" spans="12:12" x14ac:dyDescent="0.25">
      <c r="L1762" s="1"/>
    </row>
    <row r="1763" spans="12:12" x14ac:dyDescent="0.25">
      <c r="L1763" s="1"/>
    </row>
    <row r="1764" spans="12:12" x14ac:dyDescent="0.25">
      <c r="L1764" s="1"/>
    </row>
    <row r="1765" spans="12:12" x14ac:dyDescent="0.25">
      <c r="L1765" s="1"/>
    </row>
    <row r="1766" spans="12:12" x14ac:dyDescent="0.25">
      <c r="L1766" s="1"/>
    </row>
    <row r="1767" spans="12:12" x14ac:dyDescent="0.25">
      <c r="L1767" s="1"/>
    </row>
    <row r="1768" spans="12:12" x14ac:dyDescent="0.25">
      <c r="L1768" s="1"/>
    </row>
    <row r="1769" spans="12:12" x14ac:dyDescent="0.25">
      <c r="L1769" s="1"/>
    </row>
    <row r="1770" spans="12:12" x14ac:dyDescent="0.25">
      <c r="L1770" s="1"/>
    </row>
    <row r="1771" spans="12:12" x14ac:dyDescent="0.25">
      <c r="L1771" s="1"/>
    </row>
    <row r="1772" spans="12:12" x14ac:dyDescent="0.25">
      <c r="L1772" s="1"/>
    </row>
    <row r="1773" spans="12:12" x14ac:dyDescent="0.25">
      <c r="L1773" s="1"/>
    </row>
    <row r="1774" spans="12:12" x14ac:dyDescent="0.25">
      <c r="L1774" s="1"/>
    </row>
    <row r="1775" spans="12:12" x14ac:dyDescent="0.25">
      <c r="L1775" s="1"/>
    </row>
    <row r="1776" spans="12:12" x14ac:dyDescent="0.25">
      <c r="L1776" s="1"/>
    </row>
    <row r="1777" spans="12:12" x14ac:dyDescent="0.25">
      <c r="L1777" s="1"/>
    </row>
    <row r="1778" spans="12:12" x14ac:dyDescent="0.25">
      <c r="L1778" s="1"/>
    </row>
    <row r="1779" spans="12:12" x14ac:dyDescent="0.25">
      <c r="L1779" s="1"/>
    </row>
    <row r="1780" spans="12:12" x14ac:dyDescent="0.25">
      <c r="L1780" s="1"/>
    </row>
    <row r="1781" spans="12:12" x14ac:dyDescent="0.25">
      <c r="L1781" s="1"/>
    </row>
    <row r="1782" spans="12:12" x14ac:dyDescent="0.25">
      <c r="L1782" s="1"/>
    </row>
    <row r="1783" spans="12:12" x14ac:dyDescent="0.25">
      <c r="L1783" s="1"/>
    </row>
    <row r="1784" spans="12:12" x14ac:dyDescent="0.25">
      <c r="L1784" s="1"/>
    </row>
    <row r="1785" spans="12:12" x14ac:dyDescent="0.25">
      <c r="L1785" s="1"/>
    </row>
    <row r="1786" spans="12:12" x14ac:dyDescent="0.25">
      <c r="L1786" s="1"/>
    </row>
    <row r="1787" spans="12:12" x14ac:dyDescent="0.25">
      <c r="L1787" s="1"/>
    </row>
    <row r="1788" spans="12:12" x14ac:dyDescent="0.25">
      <c r="L1788" s="1"/>
    </row>
    <row r="1789" spans="12:12" x14ac:dyDescent="0.25">
      <c r="L1789" s="1"/>
    </row>
    <row r="1790" spans="12:12" x14ac:dyDescent="0.25">
      <c r="L1790" s="1"/>
    </row>
    <row r="1791" spans="12:12" x14ac:dyDescent="0.25">
      <c r="L1791" s="1"/>
    </row>
    <row r="1792" spans="12:12" x14ac:dyDescent="0.25">
      <c r="L1792" s="1"/>
    </row>
    <row r="1793" spans="12:12" x14ac:dyDescent="0.25">
      <c r="L1793" s="1"/>
    </row>
    <row r="1794" spans="12:12" x14ac:dyDescent="0.25">
      <c r="L1794" s="1"/>
    </row>
    <row r="1795" spans="12:12" x14ac:dyDescent="0.25">
      <c r="L1795" s="1"/>
    </row>
    <row r="1796" spans="12:12" x14ac:dyDescent="0.25">
      <c r="L1796" s="1"/>
    </row>
    <row r="1797" spans="12:12" x14ac:dyDescent="0.25">
      <c r="L1797" s="1"/>
    </row>
    <row r="1798" spans="12:12" x14ac:dyDescent="0.25">
      <c r="L1798" s="1"/>
    </row>
    <row r="1799" spans="12:12" x14ac:dyDescent="0.25">
      <c r="L1799" s="1"/>
    </row>
    <row r="1800" spans="12:12" x14ac:dyDescent="0.25">
      <c r="L1800" s="1"/>
    </row>
    <row r="1801" spans="12:12" x14ac:dyDescent="0.25">
      <c r="L1801" s="1"/>
    </row>
    <row r="1802" spans="12:12" x14ac:dyDescent="0.25">
      <c r="L1802" s="1"/>
    </row>
    <row r="1803" spans="12:12" x14ac:dyDescent="0.25">
      <c r="L1803" s="1"/>
    </row>
    <row r="1804" spans="12:12" x14ac:dyDescent="0.25">
      <c r="L1804" s="1"/>
    </row>
    <row r="1805" spans="12:12" x14ac:dyDescent="0.25">
      <c r="L1805" s="1"/>
    </row>
    <row r="1806" spans="12:12" x14ac:dyDescent="0.25">
      <c r="L1806" s="1"/>
    </row>
    <row r="1807" spans="12:12" x14ac:dyDescent="0.25">
      <c r="L1807" s="1"/>
    </row>
    <row r="1808" spans="12:12" x14ac:dyDescent="0.25">
      <c r="L1808" s="1"/>
    </row>
    <row r="1809" spans="12:12" x14ac:dyDescent="0.25">
      <c r="L1809" s="1"/>
    </row>
    <row r="1810" spans="12:12" x14ac:dyDescent="0.25">
      <c r="L1810" s="1"/>
    </row>
    <row r="1811" spans="12:12" x14ac:dyDescent="0.25">
      <c r="L1811" s="1"/>
    </row>
    <row r="1812" spans="12:12" x14ac:dyDescent="0.25">
      <c r="L1812" s="1"/>
    </row>
    <row r="1813" spans="12:12" x14ac:dyDescent="0.25">
      <c r="L1813" s="1"/>
    </row>
    <row r="1814" spans="12:12" x14ac:dyDescent="0.25">
      <c r="L1814" s="1"/>
    </row>
    <row r="1815" spans="12:12" x14ac:dyDescent="0.25">
      <c r="L1815" s="1"/>
    </row>
    <row r="1816" spans="12:12" x14ac:dyDescent="0.25">
      <c r="L1816" s="1"/>
    </row>
    <row r="1817" spans="12:12" x14ac:dyDescent="0.25">
      <c r="L1817" s="1"/>
    </row>
    <row r="1818" spans="12:12" x14ac:dyDescent="0.25">
      <c r="L1818" s="1"/>
    </row>
    <row r="1819" spans="12:12" x14ac:dyDescent="0.25">
      <c r="L1819" s="1"/>
    </row>
    <row r="1820" spans="12:12" x14ac:dyDescent="0.25">
      <c r="L1820" s="1"/>
    </row>
    <row r="1821" spans="12:12" x14ac:dyDescent="0.25">
      <c r="L1821" s="1"/>
    </row>
    <row r="1822" spans="12:12" x14ac:dyDescent="0.25">
      <c r="L1822" s="1"/>
    </row>
    <row r="1823" spans="12:12" x14ac:dyDescent="0.25">
      <c r="L1823" s="1"/>
    </row>
    <row r="1824" spans="12:12" x14ac:dyDescent="0.25">
      <c r="L1824" s="1"/>
    </row>
    <row r="1825" spans="12:12" x14ac:dyDescent="0.25">
      <c r="L1825" s="1"/>
    </row>
    <row r="1826" spans="12:12" x14ac:dyDescent="0.25">
      <c r="L1826" s="1"/>
    </row>
    <row r="1827" spans="12:12" x14ac:dyDescent="0.25">
      <c r="L1827" s="1"/>
    </row>
    <row r="1828" spans="12:12" x14ac:dyDescent="0.25">
      <c r="L1828" s="1"/>
    </row>
    <row r="1829" spans="12:12" x14ac:dyDescent="0.25">
      <c r="L1829" s="1"/>
    </row>
    <row r="1830" spans="12:12" x14ac:dyDescent="0.25">
      <c r="L1830" s="1"/>
    </row>
    <row r="1831" spans="12:12" x14ac:dyDescent="0.25">
      <c r="L1831" s="1"/>
    </row>
    <row r="1832" spans="12:12" x14ac:dyDescent="0.25">
      <c r="L1832" s="1"/>
    </row>
    <row r="1833" spans="12:12" x14ac:dyDescent="0.25">
      <c r="L1833" s="1"/>
    </row>
    <row r="1834" spans="12:12" x14ac:dyDescent="0.25">
      <c r="L1834" s="1"/>
    </row>
    <row r="1835" spans="12:12" x14ac:dyDescent="0.25">
      <c r="L1835" s="1"/>
    </row>
    <row r="1836" spans="12:12" x14ac:dyDescent="0.25">
      <c r="L1836" s="1"/>
    </row>
    <row r="1837" spans="12:12" x14ac:dyDescent="0.25">
      <c r="L1837" s="1"/>
    </row>
    <row r="1838" spans="12:12" x14ac:dyDescent="0.25">
      <c r="L1838" s="1"/>
    </row>
    <row r="1839" spans="12:12" x14ac:dyDescent="0.25">
      <c r="L1839" s="1"/>
    </row>
    <row r="1840" spans="12:12" x14ac:dyDescent="0.25">
      <c r="L1840" s="1"/>
    </row>
    <row r="1841" spans="12:12" x14ac:dyDescent="0.25">
      <c r="L1841" s="1"/>
    </row>
    <row r="1842" spans="12:12" x14ac:dyDescent="0.25">
      <c r="L1842" s="1"/>
    </row>
    <row r="1843" spans="12:12" x14ac:dyDescent="0.25">
      <c r="L1843" s="1"/>
    </row>
    <row r="1844" spans="12:12" x14ac:dyDescent="0.25">
      <c r="L1844" s="1"/>
    </row>
    <row r="1845" spans="12:12" x14ac:dyDescent="0.25">
      <c r="L1845" s="1"/>
    </row>
    <row r="1846" spans="12:12" x14ac:dyDescent="0.25">
      <c r="L1846" s="1"/>
    </row>
    <row r="1847" spans="12:12" x14ac:dyDescent="0.25">
      <c r="L1847" s="1"/>
    </row>
    <row r="1848" spans="12:12" x14ac:dyDescent="0.25">
      <c r="L1848" s="1"/>
    </row>
    <row r="1849" spans="12:12" x14ac:dyDescent="0.25">
      <c r="L1849" s="1"/>
    </row>
    <row r="1850" spans="12:12" x14ac:dyDescent="0.25">
      <c r="L1850" s="1"/>
    </row>
    <row r="1851" spans="12:12" x14ac:dyDescent="0.25">
      <c r="L1851" s="1"/>
    </row>
    <row r="1852" spans="12:12" x14ac:dyDescent="0.25">
      <c r="L1852" s="1"/>
    </row>
    <row r="1853" spans="12:12" x14ac:dyDescent="0.25">
      <c r="L1853" s="1"/>
    </row>
    <row r="1854" spans="12:12" x14ac:dyDescent="0.25">
      <c r="L1854" s="1"/>
    </row>
    <row r="1855" spans="12:12" x14ac:dyDescent="0.25">
      <c r="L1855" s="1"/>
    </row>
    <row r="1856" spans="12:12" x14ac:dyDescent="0.25">
      <c r="L1856" s="1"/>
    </row>
    <row r="1857" spans="12:12" x14ac:dyDescent="0.25">
      <c r="L1857" s="1"/>
    </row>
    <row r="1858" spans="12:12" x14ac:dyDescent="0.25">
      <c r="L1858" s="1"/>
    </row>
    <row r="1859" spans="12:12" x14ac:dyDescent="0.25">
      <c r="L1859" s="1"/>
    </row>
    <row r="1860" spans="12:12" x14ac:dyDescent="0.25">
      <c r="L1860" s="1"/>
    </row>
    <row r="1861" spans="12:12" x14ac:dyDescent="0.25">
      <c r="L1861" s="1"/>
    </row>
    <row r="1862" spans="12:12" x14ac:dyDescent="0.25">
      <c r="L1862" s="1"/>
    </row>
    <row r="1863" spans="12:12" x14ac:dyDescent="0.25">
      <c r="L1863" s="1"/>
    </row>
    <row r="1864" spans="12:12" x14ac:dyDescent="0.25">
      <c r="L1864" s="1"/>
    </row>
    <row r="1865" spans="12:12" x14ac:dyDescent="0.25">
      <c r="L1865" s="1"/>
    </row>
    <row r="1866" spans="12:12" x14ac:dyDescent="0.25">
      <c r="L1866" s="1"/>
    </row>
    <row r="1867" spans="12:12" x14ac:dyDescent="0.25">
      <c r="L1867" s="1"/>
    </row>
    <row r="1868" spans="12:12" x14ac:dyDescent="0.25">
      <c r="L1868" s="1"/>
    </row>
    <row r="1869" spans="12:12" x14ac:dyDescent="0.25">
      <c r="L1869" s="1"/>
    </row>
    <row r="1870" spans="12:12" x14ac:dyDescent="0.25">
      <c r="L1870" s="1"/>
    </row>
    <row r="1871" spans="12:12" x14ac:dyDescent="0.25">
      <c r="L1871" s="1"/>
    </row>
    <row r="1872" spans="12:12" x14ac:dyDescent="0.25">
      <c r="L1872" s="1"/>
    </row>
    <row r="1873" spans="12:12" x14ac:dyDescent="0.25">
      <c r="L1873" s="1"/>
    </row>
    <row r="1874" spans="12:12" x14ac:dyDescent="0.25">
      <c r="L1874" s="1"/>
    </row>
    <row r="1875" spans="12:12" x14ac:dyDescent="0.25">
      <c r="L1875" s="1"/>
    </row>
    <row r="1876" spans="12:12" x14ac:dyDescent="0.25">
      <c r="L1876" s="1"/>
    </row>
    <row r="1877" spans="12:12" x14ac:dyDescent="0.25">
      <c r="L1877" s="1"/>
    </row>
    <row r="1878" spans="12:12" x14ac:dyDescent="0.25">
      <c r="L1878" s="1"/>
    </row>
    <row r="1879" spans="12:12" x14ac:dyDescent="0.25">
      <c r="L1879" s="1"/>
    </row>
    <row r="1880" spans="12:12" x14ac:dyDescent="0.25">
      <c r="L1880" s="1"/>
    </row>
    <row r="1881" spans="12:12" x14ac:dyDescent="0.25">
      <c r="L1881" s="1"/>
    </row>
    <row r="1882" spans="12:12" x14ac:dyDescent="0.25">
      <c r="L1882" s="1"/>
    </row>
    <row r="1883" spans="12:12" x14ac:dyDescent="0.25">
      <c r="L1883" s="1"/>
    </row>
    <row r="1884" spans="12:12" x14ac:dyDescent="0.25">
      <c r="L1884" s="1"/>
    </row>
    <row r="1885" spans="12:12" x14ac:dyDescent="0.25">
      <c r="L1885" s="1"/>
    </row>
    <row r="1886" spans="12:12" x14ac:dyDescent="0.25">
      <c r="L1886" s="1"/>
    </row>
    <row r="1887" spans="12:12" x14ac:dyDescent="0.25">
      <c r="L1887" s="1"/>
    </row>
    <row r="1888" spans="12:12" x14ac:dyDescent="0.25">
      <c r="L1888" s="1"/>
    </row>
    <row r="1889" spans="12:12" x14ac:dyDescent="0.25">
      <c r="L1889" s="1"/>
    </row>
    <row r="1890" spans="12:12" x14ac:dyDescent="0.25">
      <c r="L1890" s="1"/>
    </row>
    <row r="1891" spans="12:12" x14ac:dyDescent="0.25">
      <c r="L1891" s="1"/>
    </row>
    <row r="1892" spans="12:12" x14ac:dyDescent="0.25">
      <c r="L1892" s="1"/>
    </row>
    <row r="1893" spans="12:12" x14ac:dyDescent="0.25">
      <c r="L1893" s="1"/>
    </row>
    <row r="1894" spans="12:12" x14ac:dyDescent="0.25">
      <c r="L1894" s="1"/>
    </row>
    <row r="1895" spans="12:12" x14ac:dyDescent="0.25">
      <c r="L1895" s="1"/>
    </row>
    <row r="1896" spans="12:12" x14ac:dyDescent="0.25">
      <c r="L1896" s="1"/>
    </row>
    <row r="1897" spans="12:12" x14ac:dyDescent="0.25">
      <c r="L1897" s="1"/>
    </row>
    <row r="1898" spans="12:12" x14ac:dyDescent="0.25">
      <c r="L1898" s="1"/>
    </row>
    <row r="1899" spans="12:12" x14ac:dyDescent="0.25">
      <c r="L1899" s="1"/>
    </row>
    <row r="1900" spans="12:12" x14ac:dyDescent="0.25">
      <c r="L1900" s="1"/>
    </row>
    <row r="1901" spans="12:12" x14ac:dyDescent="0.25">
      <c r="L1901" s="1"/>
    </row>
    <row r="1902" spans="12:12" x14ac:dyDescent="0.25">
      <c r="L1902" s="1"/>
    </row>
    <row r="1903" spans="12:12" x14ac:dyDescent="0.25">
      <c r="L1903" s="1"/>
    </row>
    <row r="1904" spans="12:12" x14ac:dyDescent="0.25">
      <c r="L1904" s="1"/>
    </row>
    <row r="1905" spans="12:12" x14ac:dyDescent="0.25">
      <c r="L1905" s="1"/>
    </row>
    <row r="1906" spans="12:12" x14ac:dyDescent="0.25">
      <c r="L1906" s="1"/>
    </row>
    <row r="1907" spans="12:12" x14ac:dyDescent="0.25">
      <c r="L1907" s="1"/>
    </row>
    <row r="1908" spans="12:12" x14ac:dyDescent="0.25">
      <c r="L1908" s="1"/>
    </row>
    <row r="1909" spans="12:12" x14ac:dyDescent="0.25">
      <c r="L1909" s="1"/>
    </row>
    <row r="1910" spans="12:12" x14ac:dyDescent="0.25">
      <c r="L1910" s="1"/>
    </row>
    <row r="1911" spans="12:12" x14ac:dyDescent="0.25">
      <c r="L1911" s="1"/>
    </row>
    <row r="1912" spans="12:12" x14ac:dyDescent="0.25">
      <c r="L1912" s="1"/>
    </row>
    <row r="1913" spans="12:12" x14ac:dyDescent="0.25">
      <c r="L1913" s="1"/>
    </row>
    <row r="1914" spans="12:12" x14ac:dyDescent="0.25">
      <c r="L1914" s="1"/>
    </row>
    <row r="1915" spans="12:12" x14ac:dyDescent="0.25">
      <c r="L1915" s="1"/>
    </row>
    <row r="1916" spans="12:12" x14ac:dyDescent="0.25">
      <c r="L1916" s="1"/>
    </row>
    <row r="1917" spans="12:12" x14ac:dyDescent="0.25">
      <c r="L1917" s="1"/>
    </row>
    <row r="1918" spans="12:12" x14ac:dyDescent="0.25">
      <c r="L1918" s="1"/>
    </row>
    <row r="1919" spans="12:12" x14ac:dyDescent="0.25">
      <c r="L1919" s="1"/>
    </row>
    <row r="1920" spans="12:12" x14ac:dyDescent="0.25">
      <c r="L1920" s="1"/>
    </row>
    <row r="1921" spans="12:12" x14ac:dyDescent="0.25">
      <c r="L1921" s="1"/>
    </row>
    <row r="1922" spans="12:12" x14ac:dyDescent="0.25">
      <c r="L1922" s="1"/>
    </row>
    <row r="1923" spans="12:12" x14ac:dyDescent="0.25">
      <c r="L1923" s="1"/>
    </row>
    <row r="1924" spans="12:12" x14ac:dyDescent="0.25">
      <c r="L1924" s="1"/>
    </row>
    <row r="1925" spans="12:12" x14ac:dyDescent="0.25">
      <c r="L1925" s="1"/>
    </row>
    <row r="1926" spans="12:12" x14ac:dyDescent="0.25">
      <c r="L1926" s="1"/>
    </row>
    <row r="1927" spans="12:12" x14ac:dyDescent="0.25">
      <c r="L1927" s="1"/>
    </row>
    <row r="1928" spans="12:12" x14ac:dyDescent="0.25">
      <c r="L1928" s="1"/>
    </row>
    <row r="1929" spans="12:12" x14ac:dyDescent="0.25">
      <c r="L1929" s="1"/>
    </row>
    <row r="1930" spans="12:12" x14ac:dyDescent="0.25">
      <c r="L1930" s="1"/>
    </row>
    <row r="1931" spans="12:12" x14ac:dyDescent="0.25">
      <c r="L1931" s="1"/>
    </row>
    <row r="1932" spans="12:12" x14ac:dyDescent="0.25">
      <c r="L1932" s="1"/>
    </row>
    <row r="1933" spans="12:12" x14ac:dyDescent="0.25">
      <c r="L1933" s="1"/>
    </row>
    <row r="1934" spans="12:12" x14ac:dyDescent="0.25">
      <c r="L1934" s="1"/>
    </row>
    <row r="1935" spans="12:12" x14ac:dyDescent="0.25">
      <c r="L1935" s="1"/>
    </row>
    <row r="1936" spans="12:12" x14ac:dyDescent="0.25">
      <c r="L1936" s="1"/>
    </row>
    <row r="1937" spans="12:12" x14ac:dyDescent="0.25">
      <c r="L1937" s="1"/>
    </row>
    <row r="1938" spans="12:12" x14ac:dyDescent="0.25">
      <c r="L1938" s="1"/>
    </row>
    <row r="1939" spans="12:12" x14ac:dyDescent="0.25">
      <c r="L1939" s="1"/>
    </row>
    <row r="1940" spans="12:12" x14ac:dyDescent="0.25">
      <c r="L1940" s="1"/>
    </row>
    <row r="1941" spans="12:12" x14ac:dyDescent="0.25">
      <c r="L1941" s="1"/>
    </row>
    <row r="1942" spans="12:12" x14ac:dyDescent="0.25">
      <c r="L1942" s="1"/>
    </row>
    <row r="1943" spans="12:12" x14ac:dyDescent="0.25">
      <c r="L1943" s="1"/>
    </row>
    <row r="1944" spans="12:12" x14ac:dyDescent="0.25">
      <c r="L1944" s="1"/>
    </row>
    <row r="1945" spans="12:12" x14ac:dyDescent="0.25">
      <c r="L1945" s="1"/>
    </row>
    <row r="1946" spans="12:12" x14ac:dyDescent="0.25">
      <c r="L1946" s="1"/>
    </row>
    <row r="1947" spans="12:12" x14ac:dyDescent="0.25">
      <c r="L1947" s="1"/>
    </row>
    <row r="1948" spans="12:12" x14ac:dyDescent="0.25">
      <c r="L1948" s="1"/>
    </row>
    <row r="1949" spans="12:12" x14ac:dyDescent="0.25">
      <c r="L1949" s="1"/>
    </row>
    <row r="1950" spans="12:12" x14ac:dyDescent="0.25">
      <c r="L1950" s="1"/>
    </row>
    <row r="1951" spans="12:12" x14ac:dyDescent="0.25">
      <c r="L1951" s="1"/>
    </row>
    <row r="1952" spans="12:12" x14ac:dyDescent="0.25">
      <c r="L1952" s="1"/>
    </row>
    <row r="1953" spans="12:12" x14ac:dyDescent="0.25">
      <c r="L1953" s="1"/>
    </row>
    <row r="1954" spans="12:12" x14ac:dyDescent="0.25">
      <c r="L1954" s="1"/>
    </row>
    <row r="1955" spans="12:12" x14ac:dyDescent="0.25">
      <c r="L1955" s="1"/>
    </row>
    <row r="1956" spans="12:12" x14ac:dyDescent="0.25">
      <c r="L1956" s="1"/>
    </row>
    <row r="1957" spans="12:12" x14ac:dyDescent="0.25">
      <c r="L1957" s="1"/>
    </row>
    <row r="1958" spans="12:12" x14ac:dyDescent="0.25">
      <c r="L1958" s="1"/>
    </row>
    <row r="1959" spans="12:12" x14ac:dyDescent="0.25">
      <c r="L1959" s="1"/>
    </row>
    <row r="1960" spans="12:12" x14ac:dyDescent="0.25">
      <c r="L1960" s="1"/>
    </row>
    <row r="1961" spans="12:12" x14ac:dyDescent="0.25">
      <c r="L1961" s="1"/>
    </row>
    <row r="1962" spans="12:12" x14ac:dyDescent="0.25">
      <c r="L1962" s="1"/>
    </row>
    <row r="1963" spans="12:12" x14ac:dyDescent="0.25">
      <c r="L1963" s="1"/>
    </row>
    <row r="1964" spans="12:12" x14ac:dyDescent="0.25">
      <c r="L1964" s="1"/>
    </row>
    <row r="1965" spans="12:12" x14ac:dyDescent="0.25">
      <c r="L1965" s="1"/>
    </row>
    <row r="1966" spans="12:12" x14ac:dyDescent="0.25">
      <c r="L1966" s="1"/>
    </row>
    <row r="1967" spans="12:12" x14ac:dyDescent="0.25">
      <c r="L1967" s="1"/>
    </row>
    <row r="1968" spans="12:12" x14ac:dyDescent="0.25">
      <c r="L1968" s="1"/>
    </row>
    <row r="1969" spans="12:12" x14ac:dyDescent="0.25">
      <c r="L1969" s="1"/>
    </row>
    <row r="1970" spans="12:12" x14ac:dyDescent="0.25">
      <c r="L1970" s="1"/>
    </row>
    <row r="1971" spans="12:12" x14ac:dyDescent="0.25">
      <c r="L1971" s="1"/>
    </row>
    <row r="1972" spans="12:12" x14ac:dyDescent="0.25">
      <c r="L1972" s="1"/>
    </row>
    <row r="1973" spans="12:12" x14ac:dyDescent="0.25">
      <c r="L1973" s="1"/>
    </row>
    <row r="1974" spans="12:12" x14ac:dyDescent="0.25">
      <c r="L1974" s="1"/>
    </row>
    <row r="1975" spans="12:12" x14ac:dyDescent="0.25">
      <c r="L1975" s="1"/>
    </row>
    <row r="1976" spans="12:12" x14ac:dyDescent="0.25">
      <c r="L1976" s="1"/>
    </row>
    <row r="1977" spans="12:12" x14ac:dyDescent="0.25">
      <c r="L1977" s="1"/>
    </row>
    <row r="1978" spans="12:12" x14ac:dyDescent="0.25">
      <c r="L1978" s="1"/>
    </row>
    <row r="1979" spans="12:12" x14ac:dyDescent="0.25">
      <c r="L1979" s="1"/>
    </row>
    <row r="1980" spans="12:12" x14ac:dyDescent="0.25">
      <c r="L1980" s="1"/>
    </row>
    <row r="1981" spans="12:12" x14ac:dyDescent="0.25">
      <c r="L1981" s="1"/>
    </row>
    <row r="1982" spans="12:12" x14ac:dyDescent="0.25">
      <c r="L1982" s="1"/>
    </row>
    <row r="1983" spans="12:12" x14ac:dyDescent="0.25">
      <c r="L1983" s="1"/>
    </row>
    <row r="1984" spans="12:12" x14ac:dyDescent="0.25">
      <c r="L1984" s="1"/>
    </row>
    <row r="1985" spans="12:12" x14ac:dyDescent="0.25">
      <c r="L1985" s="1"/>
    </row>
    <row r="1986" spans="12:12" x14ac:dyDescent="0.25">
      <c r="L1986" s="1"/>
    </row>
    <row r="1987" spans="12:12" x14ac:dyDescent="0.25">
      <c r="L1987" s="1"/>
    </row>
    <row r="1988" spans="12:12" x14ac:dyDescent="0.25">
      <c r="L1988" s="1"/>
    </row>
    <row r="1989" spans="12:12" x14ac:dyDescent="0.25">
      <c r="L1989" s="1"/>
    </row>
    <row r="1990" spans="12:12" x14ac:dyDescent="0.25">
      <c r="L1990" s="1"/>
    </row>
    <row r="1991" spans="12:12" x14ac:dyDescent="0.25">
      <c r="L1991" s="1"/>
    </row>
    <row r="1992" spans="12:12" x14ac:dyDescent="0.25">
      <c r="L1992" s="1"/>
    </row>
    <row r="1993" spans="12:12" x14ac:dyDescent="0.25">
      <c r="L1993" s="1"/>
    </row>
    <row r="1994" spans="12:12" x14ac:dyDescent="0.25">
      <c r="L1994" s="1"/>
    </row>
    <row r="1995" spans="12:12" x14ac:dyDescent="0.25">
      <c r="L1995" s="1"/>
    </row>
    <row r="1996" spans="12:12" x14ac:dyDescent="0.25">
      <c r="L1996" s="1"/>
    </row>
    <row r="1997" spans="12:12" x14ac:dyDescent="0.25">
      <c r="L1997" s="1"/>
    </row>
    <row r="1998" spans="12:12" x14ac:dyDescent="0.25">
      <c r="L1998" s="1"/>
    </row>
    <row r="1999" spans="12:12" x14ac:dyDescent="0.25">
      <c r="L1999" s="1"/>
    </row>
    <row r="2000" spans="12:12" x14ac:dyDescent="0.25">
      <c r="L2000" s="1"/>
    </row>
    <row r="2001" spans="12:12" x14ac:dyDescent="0.25">
      <c r="L2001" s="1"/>
    </row>
    <row r="2002" spans="12:12" x14ac:dyDescent="0.25">
      <c r="L2002" s="1"/>
    </row>
    <row r="2003" spans="12:12" x14ac:dyDescent="0.25">
      <c r="L2003" s="1"/>
    </row>
    <row r="2004" spans="12:12" x14ac:dyDescent="0.25">
      <c r="L2004" s="1"/>
    </row>
    <row r="2005" spans="12:12" x14ac:dyDescent="0.25">
      <c r="L2005" s="1"/>
    </row>
    <row r="2006" spans="12:12" x14ac:dyDescent="0.25">
      <c r="L2006" s="1"/>
    </row>
    <row r="2007" spans="12:12" x14ac:dyDescent="0.25">
      <c r="L2007" s="1"/>
    </row>
    <row r="2008" spans="12:12" x14ac:dyDescent="0.25">
      <c r="L2008" s="1"/>
    </row>
    <row r="2009" spans="12:12" x14ac:dyDescent="0.25">
      <c r="L2009" s="1"/>
    </row>
    <row r="2010" spans="12:12" x14ac:dyDescent="0.25">
      <c r="L2010" s="1"/>
    </row>
    <row r="2011" spans="12:12" x14ac:dyDescent="0.25">
      <c r="L2011" s="1"/>
    </row>
    <row r="2012" spans="12:12" x14ac:dyDescent="0.25">
      <c r="L2012" s="1"/>
    </row>
    <row r="2013" spans="12:12" x14ac:dyDescent="0.25">
      <c r="L2013" s="1"/>
    </row>
    <row r="2014" spans="12:12" x14ac:dyDescent="0.25">
      <c r="L2014" s="1"/>
    </row>
    <row r="2015" spans="12:12" x14ac:dyDescent="0.25">
      <c r="L2015" s="1"/>
    </row>
    <row r="2016" spans="12:12" x14ac:dyDescent="0.25">
      <c r="L2016" s="1"/>
    </row>
    <row r="2017" spans="12:12" x14ac:dyDescent="0.25">
      <c r="L2017" s="1"/>
    </row>
    <row r="2018" spans="12:12" x14ac:dyDescent="0.25">
      <c r="L2018" s="1"/>
    </row>
    <row r="2019" spans="12:12" x14ac:dyDescent="0.25">
      <c r="L2019" s="1"/>
    </row>
    <row r="2020" spans="12:12" x14ac:dyDescent="0.25">
      <c r="L2020" s="1"/>
    </row>
    <row r="2021" spans="12:12" x14ac:dyDescent="0.25">
      <c r="L2021" s="1"/>
    </row>
    <row r="2022" spans="12:12" x14ac:dyDescent="0.25">
      <c r="L2022" s="1"/>
    </row>
    <row r="2023" spans="12:12" x14ac:dyDescent="0.25">
      <c r="L2023" s="1"/>
    </row>
    <row r="2024" spans="12:12" x14ac:dyDescent="0.25">
      <c r="L2024" s="1"/>
    </row>
    <row r="2025" spans="12:12" x14ac:dyDescent="0.25">
      <c r="L2025" s="1"/>
    </row>
    <row r="2026" spans="12:12" x14ac:dyDescent="0.25">
      <c r="L2026" s="1"/>
    </row>
    <row r="2027" spans="12:12" x14ac:dyDescent="0.25">
      <c r="L2027" s="1"/>
    </row>
    <row r="2028" spans="12:12" x14ac:dyDescent="0.25">
      <c r="L2028" s="1"/>
    </row>
    <row r="2029" spans="12:12" x14ac:dyDescent="0.25">
      <c r="L2029" s="1"/>
    </row>
    <row r="2030" spans="12:12" x14ac:dyDescent="0.25">
      <c r="L2030" s="1"/>
    </row>
    <row r="2031" spans="12:12" x14ac:dyDescent="0.25">
      <c r="L2031" s="1"/>
    </row>
    <row r="2032" spans="12:12" x14ac:dyDescent="0.25">
      <c r="L2032" s="1"/>
    </row>
    <row r="2033" spans="12:12" x14ac:dyDescent="0.25">
      <c r="L2033" s="1"/>
    </row>
    <row r="2034" spans="12:12" x14ac:dyDescent="0.25">
      <c r="L2034" s="1"/>
    </row>
    <row r="2035" spans="12:12" x14ac:dyDescent="0.25">
      <c r="L2035" s="1"/>
    </row>
    <row r="2036" spans="12:12" x14ac:dyDescent="0.25">
      <c r="L2036" s="1"/>
    </row>
    <row r="2037" spans="12:12" x14ac:dyDescent="0.25">
      <c r="L2037" s="1"/>
    </row>
    <row r="2038" spans="12:12" x14ac:dyDescent="0.25">
      <c r="L2038" s="1"/>
    </row>
    <row r="2039" spans="12:12" x14ac:dyDescent="0.25">
      <c r="L2039" s="1"/>
    </row>
    <row r="2040" spans="12:12" x14ac:dyDescent="0.25">
      <c r="L2040" s="1"/>
    </row>
    <row r="2041" spans="12:12" x14ac:dyDescent="0.25">
      <c r="L2041" s="1"/>
    </row>
    <row r="2042" spans="12:12" x14ac:dyDescent="0.25">
      <c r="L2042" s="1"/>
    </row>
    <row r="2043" spans="12:12" x14ac:dyDescent="0.25">
      <c r="L2043" s="1"/>
    </row>
    <row r="2044" spans="12:12" x14ac:dyDescent="0.25">
      <c r="L2044" s="1"/>
    </row>
    <row r="2045" spans="12:12" x14ac:dyDescent="0.25">
      <c r="L2045" s="1"/>
    </row>
    <row r="2046" spans="12:12" x14ac:dyDescent="0.25">
      <c r="L2046" s="1"/>
    </row>
    <row r="2047" spans="12:12" x14ac:dyDescent="0.25">
      <c r="L2047" s="1"/>
    </row>
    <row r="2048" spans="12:12" x14ac:dyDescent="0.25">
      <c r="L2048" s="1"/>
    </row>
    <row r="2049" spans="12:12" x14ac:dyDescent="0.25">
      <c r="L2049" s="1"/>
    </row>
    <row r="2050" spans="12:12" x14ac:dyDescent="0.25">
      <c r="L2050" s="1"/>
    </row>
    <row r="2051" spans="12:12" x14ac:dyDescent="0.25">
      <c r="L2051" s="1"/>
    </row>
    <row r="2052" spans="12:12" x14ac:dyDescent="0.25">
      <c r="L2052" s="1"/>
    </row>
    <row r="2053" spans="12:12" x14ac:dyDescent="0.25">
      <c r="L2053" s="1"/>
    </row>
    <row r="2054" spans="12:12" x14ac:dyDescent="0.25">
      <c r="L2054" s="1"/>
    </row>
    <row r="2055" spans="12:12" x14ac:dyDescent="0.25">
      <c r="L2055" s="1"/>
    </row>
    <row r="2056" spans="12:12" x14ac:dyDescent="0.25">
      <c r="L2056" s="1"/>
    </row>
    <row r="2057" spans="12:12" x14ac:dyDescent="0.25">
      <c r="L2057" s="1"/>
    </row>
    <row r="2058" spans="12:12" x14ac:dyDescent="0.25">
      <c r="L2058" s="1"/>
    </row>
    <row r="2059" spans="12:12" x14ac:dyDescent="0.25">
      <c r="L2059" s="1"/>
    </row>
    <row r="2060" spans="12:12" x14ac:dyDescent="0.25">
      <c r="L2060" s="1"/>
    </row>
    <row r="2061" spans="12:12" x14ac:dyDescent="0.25">
      <c r="L2061" s="1"/>
    </row>
    <row r="2062" spans="12:12" x14ac:dyDescent="0.25">
      <c r="L2062" s="1"/>
    </row>
    <row r="2063" spans="12:12" x14ac:dyDescent="0.25">
      <c r="L2063" s="1"/>
    </row>
    <row r="2064" spans="12:12" x14ac:dyDescent="0.25">
      <c r="L2064" s="1"/>
    </row>
    <row r="2065" spans="12:12" x14ac:dyDescent="0.25">
      <c r="L2065" s="1"/>
    </row>
    <row r="2066" spans="12:12" x14ac:dyDescent="0.25">
      <c r="L2066" s="1"/>
    </row>
    <row r="2067" spans="12:12" x14ac:dyDescent="0.25">
      <c r="L2067" s="1"/>
    </row>
    <row r="2068" spans="12:12" x14ac:dyDescent="0.25">
      <c r="L2068" s="1"/>
    </row>
    <row r="2069" spans="12:12" x14ac:dyDescent="0.25">
      <c r="L2069" s="1"/>
    </row>
    <row r="2070" spans="12:12" x14ac:dyDescent="0.25">
      <c r="L2070" s="1"/>
    </row>
    <row r="2071" spans="12:12" x14ac:dyDescent="0.25">
      <c r="L2071" s="1"/>
    </row>
    <row r="2072" spans="12:12" x14ac:dyDescent="0.25">
      <c r="L2072" s="1"/>
    </row>
    <row r="2073" spans="12:12" x14ac:dyDescent="0.25">
      <c r="L2073" s="1"/>
    </row>
    <row r="2074" spans="12:12" x14ac:dyDescent="0.25">
      <c r="L2074" s="1"/>
    </row>
    <row r="2075" spans="12:12" x14ac:dyDescent="0.25">
      <c r="L2075" s="1"/>
    </row>
    <row r="2076" spans="12:12" x14ac:dyDescent="0.25">
      <c r="L2076" s="1"/>
    </row>
    <row r="2077" spans="12:12" x14ac:dyDescent="0.25">
      <c r="L2077" s="1"/>
    </row>
    <row r="2078" spans="12:12" x14ac:dyDescent="0.25">
      <c r="L2078" s="1"/>
    </row>
    <row r="2079" spans="12:12" x14ac:dyDescent="0.25">
      <c r="L2079" s="1"/>
    </row>
    <row r="2080" spans="12:12" x14ac:dyDescent="0.25">
      <c r="L2080" s="1"/>
    </row>
    <row r="2081" spans="12:12" x14ac:dyDescent="0.25">
      <c r="L2081" s="1"/>
    </row>
    <row r="2082" spans="12:12" x14ac:dyDescent="0.25">
      <c r="L2082" s="1"/>
    </row>
    <row r="2083" spans="12:12" x14ac:dyDescent="0.25">
      <c r="L2083" s="1"/>
    </row>
    <row r="2084" spans="12:12" x14ac:dyDescent="0.25">
      <c r="L2084" s="1"/>
    </row>
    <row r="2085" spans="12:12" x14ac:dyDescent="0.25">
      <c r="L2085" s="1"/>
    </row>
    <row r="2086" spans="12:12" x14ac:dyDescent="0.25">
      <c r="L2086" s="1"/>
    </row>
    <row r="2087" spans="12:12" x14ac:dyDescent="0.25">
      <c r="L2087" s="1"/>
    </row>
    <row r="2088" spans="12:12" x14ac:dyDescent="0.25">
      <c r="L2088" s="1"/>
    </row>
    <row r="2089" spans="12:12" x14ac:dyDescent="0.25">
      <c r="L2089" s="1"/>
    </row>
    <row r="2090" spans="12:12" x14ac:dyDescent="0.25">
      <c r="L2090" s="1"/>
    </row>
    <row r="2091" spans="12:12" x14ac:dyDescent="0.25">
      <c r="L2091" s="1"/>
    </row>
    <row r="2092" spans="12:12" x14ac:dyDescent="0.25">
      <c r="L2092" s="1"/>
    </row>
    <row r="2093" spans="12:12" x14ac:dyDescent="0.25">
      <c r="L2093" s="1"/>
    </row>
    <row r="2094" spans="12:12" x14ac:dyDescent="0.25">
      <c r="L2094" s="1"/>
    </row>
    <row r="2095" spans="12:12" x14ac:dyDescent="0.25">
      <c r="L2095" s="1"/>
    </row>
    <row r="2096" spans="12:12" x14ac:dyDescent="0.25">
      <c r="L2096" s="1"/>
    </row>
    <row r="2097" spans="12:12" x14ac:dyDescent="0.25">
      <c r="L2097" s="1"/>
    </row>
    <row r="2098" spans="12:12" x14ac:dyDescent="0.25">
      <c r="L2098" s="1"/>
    </row>
    <row r="2099" spans="12:12" x14ac:dyDescent="0.25">
      <c r="L2099" s="1"/>
    </row>
    <row r="2100" spans="12:12" x14ac:dyDescent="0.25">
      <c r="L2100" s="1"/>
    </row>
    <row r="2101" spans="12:12" x14ac:dyDescent="0.25">
      <c r="L2101" s="1"/>
    </row>
    <row r="2102" spans="12:12" x14ac:dyDescent="0.25">
      <c r="L2102" s="1"/>
    </row>
    <row r="2103" spans="12:12" x14ac:dyDescent="0.25">
      <c r="L2103" s="1"/>
    </row>
    <row r="2104" spans="12:12" x14ac:dyDescent="0.25">
      <c r="L2104" s="1"/>
    </row>
    <row r="2105" spans="12:12" x14ac:dyDescent="0.25">
      <c r="L2105" s="1"/>
    </row>
    <row r="2106" spans="12:12" x14ac:dyDescent="0.25">
      <c r="L2106" s="1"/>
    </row>
    <row r="2107" spans="12:12" x14ac:dyDescent="0.25">
      <c r="L2107" s="1"/>
    </row>
    <row r="2108" spans="12:12" x14ac:dyDescent="0.25">
      <c r="L2108" s="1"/>
    </row>
    <row r="2109" spans="12:12" x14ac:dyDescent="0.25">
      <c r="L2109" s="1"/>
    </row>
    <row r="2110" spans="12:12" x14ac:dyDescent="0.25">
      <c r="L2110" s="1"/>
    </row>
    <row r="2111" spans="12:12" x14ac:dyDescent="0.25">
      <c r="L2111" s="1"/>
    </row>
    <row r="2112" spans="12:12" x14ac:dyDescent="0.25">
      <c r="L2112" s="1"/>
    </row>
    <row r="2113" spans="12:12" x14ac:dyDescent="0.25">
      <c r="L2113" s="1"/>
    </row>
    <row r="2114" spans="12:12" x14ac:dyDescent="0.25">
      <c r="L2114" s="1"/>
    </row>
    <row r="2115" spans="12:12" x14ac:dyDescent="0.25">
      <c r="L2115" s="1"/>
    </row>
    <row r="2116" spans="12:12" x14ac:dyDescent="0.25">
      <c r="L2116" s="1"/>
    </row>
    <row r="2117" spans="12:12" x14ac:dyDescent="0.25">
      <c r="L2117" s="1"/>
    </row>
    <row r="2118" spans="12:12" x14ac:dyDescent="0.25">
      <c r="L2118" s="1"/>
    </row>
    <row r="2119" spans="12:12" x14ac:dyDescent="0.25">
      <c r="L2119" s="1"/>
    </row>
    <row r="2120" spans="12:12" x14ac:dyDescent="0.25">
      <c r="L2120" s="1"/>
    </row>
    <row r="2121" spans="12:12" x14ac:dyDescent="0.25">
      <c r="L2121" s="1"/>
    </row>
    <row r="2122" spans="12:12" x14ac:dyDescent="0.25">
      <c r="L2122" s="1"/>
    </row>
    <row r="2123" spans="12:12" x14ac:dyDescent="0.25">
      <c r="L2123" s="1"/>
    </row>
    <row r="2124" spans="12:12" x14ac:dyDescent="0.25">
      <c r="L2124" s="1"/>
    </row>
    <row r="2125" spans="12:12" x14ac:dyDescent="0.25">
      <c r="L2125" s="1"/>
    </row>
    <row r="2126" spans="12:12" x14ac:dyDescent="0.25">
      <c r="L2126" s="1"/>
    </row>
    <row r="2127" spans="12:12" x14ac:dyDescent="0.25">
      <c r="L2127" s="1"/>
    </row>
    <row r="2128" spans="12:12" x14ac:dyDescent="0.25">
      <c r="L2128" s="1"/>
    </row>
    <row r="2129" spans="12:12" x14ac:dyDescent="0.25">
      <c r="L2129" s="1"/>
    </row>
    <row r="2130" spans="12:12" x14ac:dyDescent="0.25">
      <c r="L2130" s="1"/>
    </row>
    <row r="2131" spans="12:12" x14ac:dyDescent="0.25">
      <c r="L2131" s="1"/>
    </row>
    <row r="2132" spans="12:12" x14ac:dyDescent="0.25">
      <c r="L2132" s="1"/>
    </row>
    <row r="2133" spans="12:12" x14ac:dyDescent="0.25">
      <c r="L2133" s="1"/>
    </row>
    <row r="2134" spans="12:12" x14ac:dyDescent="0.25">
      <c r="L2134" s="1"/>
    </row>
    <row r="2135" spans="12:12" x14ac:dyDescent="0.25">
      <c r="L2135" s="1"/>
    </row>
    <row r="2136" spans="12:12" x14ac:dyDescent="0.25">
      <c r="L2136" s="1"/>
    </row>
    <row r="2137" spans="12:12" x14ac:dyDescent="0.25">
      <c r="L2137" s="1"/>
    </row>
    <row r="2138" spans="12:12" x14ac:dyDescent="0.25">
      <c r="L2138" s="1"/>
    </row>
    <row r="2139" spans="12:12" x14ac:dyDescent="0.25">
      <c r="L2139" s="1"/>
    </row>
    <row r="2140" spans="12:12" x14ac:dyDescent="0.25">
      <c r="L2140" s="1"/>
    </row>
    <row r="2141" spans="12:12" x14ac:dyDescent="0.25">
      <c r="L2141" s="1"/>
    </row>
    <row r="2142" spans="12:12" x14ac:dyDescent="0.25">
      <c r="L2142" s="1"/>
    </row>
    <row r="2143" spans="12:12" x14ac:dyDescent="0.25">
      <c r="L2143" s="1"/>
    </row>
    <row r="2144" spans="12:12" x14ac:dyDescent="0.25">
      <c r="L2144" s="1"/>
    </row>
    <row r="2145" spans="12:12" x14ac:dyDescent="0.25">
      <c r="L2145" s="1"/>
    </row>
    <row r="2146" spans="12:12" x14ac:dyDescent="0.25">
      <c r="L2146" s="1"/>
    </row>
    <row r="2147" spans="12:12" x14ac:dyDescent="0.25">
      <c r="L2147" s="1"/>
    </row>
    <row r="2148" spans="12:12" x14ac:dyDescent="0.25">
      <c r="L2148" s="1"/>
    </row>
    <row r="2149" spans="12:12" x14ac:dyDescent="0.25">
      <c r="L2149" s="1"/>
    </row>
    <row r="2150" spans="12:12" x14ac:dyDescent="0.25">
      <c r="L2150" s="1"/>
    </row>
    <row r="2151" spans="12:12" x14ac:dyDescent="0.25">
      <c r="L2151" s="1"/>
    </row>
    <row r="2152" spans="12:12" x14ac:dyDescent="0.25">
      <c r="L2152" s="1"/>
    </row>
    <row r="2153" spans="12:12" x14ac:dyDescent="0.25">
      <c r="L2153" s="1"/>
    </row>
    <row r="2154" spans="12:12" x14ac:dyDescent="0.25">
      <c r="L2154" s="1"/>
    </row>
    <row r="2155" spans="12:12" x14ac:dyDescent="0.25">
      <c r="L2155" s="1"/>
    </row>
    <row r="2156" spans="12:12" x14ac:dyDescent="0.25">
      <c r="L2156" s="1"/>
    </row>
    <row r="2157" spans="12:12" x14ac:dyDescent="0.25">
      <c r="L2157" s="1"/>
    </row>
    <row r="2158" spans="12:12" x14ac:dyDescent="0.25">
      <c r="L2158" s="1"/>
    </row>
    <row r="2159" spans="12:12" x14ac:dyDescent="0.25">
      <c r="L2159" s="1"/>
    </row>
    <row r="2160" spans="12:12" x14ac:dyDescent="0.25">
      <c r="L2160" s="1"/>
    </row>
    <row r="2161" spans="12:12" x14ac:dyDescent="0.25">
      <c r="L2161" s="1"/>
    </row>
    <row r="2162" spans="12:12" x14ac:dyDescent="0.25">
      <c r="L2162" s="1"/>
    </row>
    <row r="2163" spans="12:12" x14ac:dyDescent="0.25">
      <c r="L2163" s="1"/>
    </row>
    <row r="2164" spans="12:12" x14ac:dyDescent="0.25">
      <c r="L2164" s="1"/>
    </row>
    <row r="2165" spans="12:12" x14ac:dyDescent="0.25">
      <c r="L2165" s="1"/>
    </row>
    <row r="2166" spans="12:12" x14ac:dyDescent="0.25">
      <c r="L2166" s="1"/>
    </row>
    <row r="2167" spans="12:12" x14ac:dyDescent="0.25">
      <c r="L2167" s="1"/>
    </row>
    <row r="2168" spans="12:12" x14ac:dyDescent="0.25">
      <c r="L2168" s="1"/>
    </row>
    <row r="2169" spans="12:12" x14ac:dyDescent="0.25">
      <c r="L2169" s="1"/>
    </row>
    <row r="2170" spans="12:12" x14ac:dyDescent="0.25">
      <c r="L2170" s="1"/>
    </row>
    <row r="2171" spans="12:12" x14ac:dyDescent="0.25">
      <c r="L2171" s="1"/>
    </row>
    <row r="2172" spans="12:12" x14ac:dyDescent="0.25">
      <c r="L2172" s="1"/>
    </row>
    <row r="2173" spans="12:12" x14ac:dyDescent="0.25">
      <c r="L2173" s="1"/>
    </row>
    <row r="2174" spans="12:12" x14ac:dyDescent="0.25">
      <c r="L2174" s="1"/>
    </row>
    <row r="2175" spans="12:12" x14ac:dyDescent="0.25">
      <c r="L2175" s="1"/>
    </row>
    <row r="2176" spans="12:12" x14ac:dyDescent="0.25">
      <c r="L2176" s="1"/>
    </row>
    <row r="2177" spans="12:12" x14ac:dyDescent="0.25">
      <c r="L2177" s="1"/>
    </row>
    <row r="2178" spans="12:12" x14ac:dyDescent="0.25">
      <c r="L2178" s="1"/>
    </row>
    <row r="2179" spans="12:12" x14ac:dyDescent="0.25">
      <c r="L2179" s="1"/>
    </row>
    <row r="2180" spans="12:12" x14ac:dyDescent="0.25">
      <c r="L2180" s="1"/>
    </row>
    <row r="2181" spans="12:12" x14ac:dyDescent="0.25">
      <c r="L2181" s="1"/>
    </row>
    <row r="2182" spans="12:12" x14ac:dyDescent="0.25">
      <c r="L2182" s="1"/>
    </row>
    <row r="2183" spans="12:12" x14ac:dyDescent="0.25">
      <c r="L2183" s="1"/>
    </row>
    <row r="2184" spans="12:12" x14ac:dyDescent="0.25">
      <c r="L2184" s="1"/>
    </row>
    <row r="2185" spans="12:12" x14ac:dyDescent="0.25">
      <c r="L2185" s="1"/>
    </row>
    <row r="2186" spans="12:12" x14ac:dyDescent="0.25">
      <c r="L2186" s="1"/>
    </row>
    <row r="2187" spans="12:12" x14ac:dyDescent="0.25">
      <c r="L2187" s="1"/>
    </row>
    <row r="2188" spans="12:12" x14ac:dyDescent="0.25">
      <c r="L2188" s="1"/>
    </row>
    <row r="2189" spans="12:12" x14ac:dyDescent="0.25">
      <c r="L2189" s="1"/>
    </row>
    <row r="2190" spans="12:12" x14ac:dyDescent="0.25">
      <c r="L2190" s="1"/>
    </row>
    <row r="2191" spans="12:12" x14ac:dyDescent="0.25">
      <c r="L2191" s="1"/>
    </row>
    <row r="2192" spans="12:12" x14ac:dyDescent="0.25">
      <c r="L2192" s="1"/>
    </row>
    <row r="2193" spans="12:12" x14ac:dyDescent="0.25">
      <c r="L2193" s="1"/>
    </row>
    <row r="2194" spans="12:12" x14ac:dyDescent="0.25">
      <c r="L2194" s="1"/>
    </row>
    <row r="2195" spans="12:12" x14ac:dyDescent="0.25">
      <c r="L2195" s="1"/>
    </row>
    <row r="2196" spans="12:12" x14ac:dyDescent="0.25">
      <c r="L2196" s="1"/>
    </row>
    <row r="2197" spans="12:12" x14ac:dyDescent="0.25">
      <c r="L2197" s="1"/>
    </row>
    <row r="2198" spans="12:12" x14ac:dyDescent="0.25">
      <c r="L2198" s="1"/>
    </row>
    <row r="2199" spans="12:12" x14ac:dyDescent="0.25">
      <c r="L2199" s="1"/>
    </row>
    <row r="2200" spans="12:12" x14ac:dyDescent="0.25">
      <c r="L2200" s="1"/>
    </row>
    <row r="2201" spans="12:12" x14ac:dyDescent="0.25">
      <c r="L2201" s="1"/>
    </row>
    <row r="2202" spans="12:12" x14ac:dyDescent="0.25">
      <c r="L2202" s="1"/>
    </row>
    <row r="2203" spans="12:12" x14ac:dyDescent="0.25">
      <c r="L2203" s="1"/>
    </row>
    <row r="2204" spans="12:12" x14ac:dyDescent="0.25">
      <c r="L2204" s="1"/>
    </row>
    <row r="2205" spans="12:12" x14ac:dyDescent="0.25">
      <c r="L2205" s="1"/>
    </row>
    <row r="2206" spans="12:12" x14ac:dyDescent="0.25">
      <c r="L2206" s="1"/>
    </row>
    <row r="2207" spans="12:12" x14ac:dyDescent="0.25">
      <c r="L2207" s="1"/>
    </row>
    <row r="2208" spans="12:12" x14ac:dyDescent="0.25">
      <c r="L2208" s="1"/>
    </row>
    <row r="2209" spans="12:12" x14ac:dyDescent="0.25">
      <c r="L2209" s="1"/>
    </row>
    <row r="2210" spans="12:12" x14ac:dyDescent="0.25">
      <c r="L2210" s="1"/>
    </row>
    <row r="2211" spans="12:12" x14ac:dyDescent="0.25">
      <c r="L2211" s="1"/>
    </row>
    <row r="2212" spans="12:12" x14ac:dyDescent="0.25">
      <c r="L2212" s="1"/>
    </row>
    <row r="2213" spans="12:12" x14ac:dyDescent="0.25">
      <c r="L2213" s="1"/>
    </row>
    <row r="2214" spans="12:12" x14ac:dyDescent="0.25">
      <c r="L2214" s="1"/>
    </row>
    <row r="2215" spans="12:12" x14ac:dyDescent="0.25">
      <c r="L2215" s="1"/>
    </row>
    <row r="2216" spans="12:12" x14ac:dyDescent="0.25">
      <c r="L2216" s="1"/>
    </row>
    <row r="2217" spans="12:12" x14ac:dyDescent="0.25">
      <c r="L2217" s="1"/>
    </row>
    <row r="2218" spans="12:12" x14ac:dyDescent="0.25">
      <c r="L2218" s="1"/>
    </row>
    <row r="2219" spans="12:12" x14ac:dyDescent="0.25">
      <c r="L2219" s="1"/>
    </row>
    <row r="2220" spans="12:12" x14ac:dyDescent="0.25">
      <c r="L2220" s="1"/>
    </row>
    <row r="2221" spans="12:12" x14ac:dyDescent="0.25">
      <c r="L2221" s="1"/>
    </row>
    <row r="2222" spans="12:12" x14ac:dyDescent="0.25">
      <c r="L2222" s="1"/>
    </row>
    <row r="2223" spans="12:12" x14ac:dyDescent="0.25">
      <c r="L2223" s="1"/>
    </row>
    <row r="2224" spans="12:12" x14ac:dyDescent="0.25">
      <c r="L2224" s="1"/>
    </row>
    <row r="2225" spans="12:12" x14ac:dyDescent="0.25">
      <c r="L2225" s="1"/>
    </row>
    <row r="2226" spans="12:12" x14ac:dyDescent="0.25">
      <c r="L2226" s="1"/>
    </row>
    <row r="2227" spans="12:12" x14ac:dyDescent="0.25">
      <c r="L2227" s="1"/>
    </row>
    <row r="2228" spans="12:12" x14ac:dyDescent="0.25">
      <c r="L2228" s="1"/>
    </row>
    <row r="2229" spans="12:12" x14ac:dyDescent="0.25">
      <c r="L2229" s="1"/>
    </row>
    <row r="2230" spans="12:12" x14ac:dyDescent="0.25">
      <c r="L2230" s="1"/>
    </row>
    <row r="2231" spans="12:12" x14ac:dyDescent="0.25">
      <c r="L2231" s="1"/>
    </row>
    <row r="2232" spans="12:12" x14ac:dyDescent="0.25">
      <c r="L2232" s="1"/>
    </row>
    <row r="2233" spans="12:12" x14ac:dyDescent="0.25">
      <c r="L2233" s="1"/>
    </row>
    <row r="2234" spans="12:12" x14ac:dyDescent="0.25">
      <c r="L2234" s="1"/>
    </row>
    <row r="2235" spans="12:12" x14ac:dyDescent="0.25">
      <c r="L2235" s="1"/>
    </row>
    <row r="2236" spans="12:12" x14ac:dyDescent="0.25">
      <c r="L2236" s="1"/>
    </row>
    <row r="2237" spans="12:12" x14ac:dyDescent="0.25">
      <c r="L2237" s="1"/>
    </row>
    <row r="2238" spans="12:12" x14ac:dyDescent="0.25">
      <c r="L2238" s="1"/>
    </row>
    <row r="2239" spans="12:12" x14ac:dyDescent="0.25">
      <c r="L2239" s="1"/>
    </row>
    <row r="2240" spans="12:12" x14ac:dyDescent="0.25">
      <c r="L2240" s="1"/>
    </row>
    <row r="2241" spans="12:12" x14ac:dyDescent="0.25">
      <c r="L2241" s="1"/>
    </row>
    <row r="2242" spans="12:12" x14ac:dyDescent="0.25">
      <c r="L2242" s="1"/>
    </row>
    <row r="2243" spans="12:12" x14ac:dyDescent="0.25">
      <c r="L2243" s="1"/>
    </row>
    <row r="2244" spans="12:12" x14ac:dyDescent="0.25">
      <c r="L2244" s="1"/>
    </row>
    <row r="2245" spans="12:12" x14ac:dyDescent="0.25">
      <c r="L2245" s="1"/>
    </row>
    <row r="2246" spans="12:12" x14ac:dyDescent="0.25">
      <c r="L2246" s="1"/>
    </row>
    <row r="2247" spans="12:12" x14ac:dyDescent="0.25">
      <c r="L2247" s="1"/>
    </row>
    <row r="2248" spans="12:12" x14ac:dyDescent="0.25">
      <c r="L2248" s="1"/>
    </row>
    <row r="2249" spans="12:12" x14ac:dyDescent="0.25">
      <c r="L2249" s="1"/>
    </row>
    <row r="2250" spans="12:12" x14ac:dyDescent="0.25">
      <c r="L2250" s="1"/>
    </row>
    <row r="2251" spans="12:12" x14ac:dyDescent="0.25">
      <c r="L2251" s="1"/>
    </row>
    <row r="2252" spans="12:12" x14ac:dyDescent="0.25">
      <c r="L2252" s="1"/>
    </row>
    <row r="2253" spans="12:12" x14ac:dyDescent="0.25">
      <c r="L2253" s="1"/>
    </row>
    <row r="2254" spans="12:12" x14ac:dyDescent="0.25">
      <c r="L2254" s="1"/>
    </row>
    <row r="2255" spans="12:12" x14ac:dyDescent="0.25">
      <c r="L2255" s="1"/>
    </row>
    <row r="2256" spans="12:12" x14ac:dyDescent="0.25">
      <c r="L2256" s="1"/>
    </row>
    <row r="2257" spans="12:12" x14ac:dyDescent="0.25">
      <c r="L2257" s="1"/>
    </row>
    <row r="2258" spans="12:12" x14ac:dyDescent="0.25">
      <c r="L2258" s="1"/>
    </row>
    <row r="2259" spans="12:12" x14ac:dyDescent="0.25">
      <c r="L2259" s="1"/>
    </row>
    <row r="2260" spans="12:12" x14ac:dyDescent="0.25">
      <c r="L2260" s="1"/>
    </row>
    <row r="2261" spans="12:12" x14ac:dyDescent="0.25">
      <c r="L2261" s="1"/>
    </row>
    <row r="2262" spans="12:12" x14ac:dyDescent="0.25">
      <c r="L2262" s="1"/>
    </row>
    <row r="2263" spans="12:12" x14ac:dyDescent="0.25">
      <c r="L2263" s="1"/>
    </row>
    <row r="2264" spans="12:12" x14ac:dyDescent="0.25">
      <c r="L2264" s="1"/>
    </row>
    <row r="2265" spans="12:12" x14ac:dyDescent="0.25">
      <c r="L2265" s="1"/>
    </row>
    <row r="2266" spans="12:12" x14ac:dyDescent="0.25">
      <c r="L2266" s="1"/>
    </row>
    <row r="2267" spans="12:12" x14ac:dyDescent="0.25">
      <c r="L2267" s="1"/>
    </row>
    <row r="2268" spans="12:12" x14ac:dyDescent="0.25">
      <c r="L2268" s="1"/>
    </row>
    <row r="2269" spans="12:12" x14ac:dyDescent="0.25">
      <c r="L2269" s="1"/>
    </row>
    <row r="2270" spans="12:12" x14ac:dyDescent="0.25">
      <c r="L2270" s="1"/>
    </row>
    <row r="2271" spans="12:12" x14ac:dyDescent="0.25">
      <c r="L2271" s="1"/>
    </row>
    <row r="2272" spans="12:12" x14ac:dyDescent="0.25">
      <c r="L2272" s="1"/>
    </row>
    <row r="2273" spans="12:12" x14ac:dyDescent="0.25">
      <c r="L2273" s="1"/>
    </row>
    <row r="2274" spans="12:12" x14ac:dyDescent="0.25">
      <c r="L2274" s="1"/>
    </row>
    <row r="2275" spans="12:12" x14ac:dyDescent="0.25">
      <c r="L2275" s="1"/>
    </row>
    <row r="2276" spans="12:12" x14ac:dyDescent="0.25">
      <c r="L2276" s="1"/>
    </row>
    <row r="2277" spans="12:12" x14ac:dyDescent="0.25">
      <c r="L2277" s="1"/>
    </row>
    <row r="2278" spans="12:12" x14ac:dyDescent="0.25">
      <c r="L2278" s="1"/>
    </row>
    <row r="2279" spans="12:12" x14ac:dyDescent="0.25">
      <c r="L2279" s="1"/>
    </row>
    <row r="2280" spans="12:12" x14ac:dyDescent="0.25">
      <c r="L2280" s="1"/>
    </row>
    <row r="2281" spans="12:12" x14ac:dyDescent="0.25">
      <c r="L2281" s="1"/>
    </row>
    <row r="2282" spans="12:12" x14ac:dyDescent="0.25">
      <c r="L2282" s="1"/>
    </row>
    <row r="2283" spans="12:12" x14ac:dyDescent="0.25">
      <c r="L2283" s="1"/>
    </row>
    <row r="2284" spans="12:12" x14ac:dyDescent="0.25">
      <c r="L2284" s="1"/>
    </row>
    <row r="2285" spans="12:12" x14ac:dyDescent="0.25">
      <c r="L2285" s="1"/>
    </row>
    <row r="2286" spans="12:12" x14ac:dyDescent="0.25">
      <c r="L2286" s="1"/>
    </row>
    <row r="2287" spans="12:12" x14ac:dyDescent="0.25">
      <c r="L2287" s="1"/>
    </row>
    <row r="2288" spans="12:12" x14ac:dyDescent="0.25">
      <c r="L2288" s="1"/>
    </row>
    <row r="2289" spans="12:12" x14ac:dyDescent="0.25">
      <c r="L2289" s="1"/>
    </row>
    <row r="2290" spans="12:12" x14ac:dyDescent="0.25">
      <c r="L2290" s="1"/>
    </row>
    <row r="2291" spans="12:12" x14ac:dyDescent="0.25">
      <c r="L2291" s="1"/>
    </row>
    <row r="2292" spans="12:12" x14ac:dyDescent="0.25">
      <c r="L2292" s="1"/>
    </row>
    <row r="2293" spans="12:12" x14ac:dyDescent="0.25">
      <c r="L2293" s="1"/>
    </row>
    <row r="2294" spans="12:12" x14ac:dyDescent="0.25">
      <c r="L2294" s="1"/>
    </row>
    <row r="2295" spans="12:12" x14ac:dyDescent="0.25">
      <c r="L2295" s="1"/>
    </row>
    <row r="2296" spans="12:12" x14ac:dyDescent="0.25">
      <c r="L2296" s="1"/>
    </row>
    <row r="2297" spans="12:12" x14ac:dyDescent="0.25">
      <c r="L2297" s="1"/>
    </row>
    <row r="2298" spans="12:12" x14ac:dyDescent="0.25">
      <c r="L2298" s="1"/>
    </row>
    <row r="2299" spans="12:12" x14ac:dyDescent="0.25">
      <c r="L2299" s="1"/>
    </row>
    <row r="2300" spans="12:12" x14ac:dyDescent="0.25">
      <c r="L2300" s="1"/>
    </row>
    <row r="2301" spans="12:12" x14ac:dyDescent="0.25">
      <c r="L2301" s="1"/>
    </row>
    <row r="2302" spans="12:12" x14ac:dyDescent="0.25">
      <c r="L2302" s="1"/>
    </row>
    <row r="2303" spans="12:12" x14ac:dyDescent="0.25">
      <c r="L2303" s="1"/>
    </row>
    <row r="2304" spans="12:12" x14ac:dyDescent="0.25">
      <c r="L2304" s="1"/>
    </row>
    <row r="2305" spans="12:12" x14ac:dyDescent="0.25">
      <c r="L2305" s="1"/>
    </row>
    <row r="2306" spans="12:12" x14ac:dyDescent="0.25">
      <c r="L2306" s="1"/>
    </row>
    <row r="2307" spans="12:12" x14ac:dyDescent="0.25">
      <c r="L2307" s="1"/>
    </row>
    <row r="2308" spans="12:12" x14ac:dyDescent="0.25">
      <c r="L2308" s="1"/>
    </row>
    <row r="2309" spans="12:12" x14ac:dyDescent="0.25">
      <c r="L2309" s="1"/>
    </row>
    <row r="2310" spans="12:12" x14ac:dyDescent="0.25">
      <c r="L2310" s="1"/>
    </row>
    <row r="2311" spans="12:12" x14ac:dyDescent="0.25">
      <c r="L2311" s="1"/>
    </row>
    <row r="2312" spans="12:12" x14ac:dyDescent="0.25">
      <c r="L2312" s="1"/>
    </row>
    <row r="2313" spans="12:12" x14ac:dyDescent="0.25">
      <c r="L2313" s="1"/>
    </row>
    <row r="2314" spans="12:12" x14ac:dyDescent="0.25">
      <c r="L2314" s="1"/>
    </row>
    <row r="2315" spans="12:12" x14ac:dyDescent="0.25">
      <c r="L2315" s="1"/>
    </row>
    <row r="2316" spans="12:12" x14ac:dyDescent="0.25">
      <c r="L2316" s="1"/>
    </row>
    <row r="2317" spans="12:12" x14ac:dyDescent="0.25">
      <c r="L2317" s="1"/>
    </row>
    <row r="2318" spans="12:12" x14ac:dyDescent="0.25">
      <c r="L2318" s="1"/>
    </row>
    <row r="2319" spans="12:12" x14ac:dyDescent="0.25">
      <c r="L2319" s="1"/>
    </row>
    <row r="2320" spans="12:12" x14ac:dyDescent="0.25">
      <c r="L2320" s="1"/>
    </row>
    <row r="2321" spans="12:12" x14ac:dyDescent="0.25">
      <c r="L2321" s="1"/>
    </row>
    <row r="2322" spans="12:12" x14ac:dyDescent="0.25">
      <c r="L2322" s="1"/>
    </row>
    <row r="2323" spans="12:12" x14ac:dyDescent="0.25">
      <c r="L2323" s="1"/>
    </row>
    <row r="2324" spans="12:12" x14ac:dyDescent="0.25">
      <c r="L2324" s="1"/>
    </row>
    <row r="2325" spans="12:12" x14ac:dyDescent="0.25">
      <c r="L2325" s="1"/>
    </row>
    <row r="2326" spans="12:12" x14ac:dyDescent="0.25">
      <c r="L2326" s="1"/>
    </row>
    <row r="2327" spans="12:12" x14ac:dyDescent="0.25">
      <c r="L2327" s="1"/>
    </row>
    <row r="2328" spans="12:12" x14ac:dyDescent="0.25">
      <c r="L2328" s="1"/>
    </row>
    <row r="2329" spans="12:12" x14ac:dyDescent="0.25">
      <c r="L2329" s="1"/>
    </row>
    <row r="2330" spans="12:12" x14ac:dyDescent="0.25">
      <c r="L2330" s="1"/>
    </row>
    <row r="2331" spans="12:12" x14ac:dyDescent="0.25">
      <c r="L2331" s="1"/>
    </row>
    <row r="2332" spans="12:12" x14ac:dyDescent="0.25">
      <c r="L2332" s="1"/>
    </row>
    <row r="2333" spans="12:12" x14ac:dyDescent="0.25">
      <c r="L2333" s="1"/>
    </row>
    <row r="2334" spans="12:12" x14ac:dyDescent="0.25">
      <c r="L2334" s="1"/>
    </row>
    <row r="2335" spans="12:12" x14ac:dyDescent="0.25">
      <c r="L2335" s="1"/>
    </row>
    <row r="2336" spans="12:12" x14ac:dyDescent="0.25">
      <c r="L2336" s="1"/>
    </row>
    <row r="2337" spans="12:12" x14ac:dyDescent="0.25">
      <c r="L2337" s="1"/>
    </row>
    <row r="2338" spans="12:12" x14ac:dyDescent="0.25">
      <c r="L2338" s="1"/>
    </row>
    <row r="2339" spans="12:12" x14ac:dyDescent="0.25">
      <c r="L2339" s="1"/>
    </row>
    <row r="2340" spans="12:12" x14ac:dyDescent="0.25">
      <c r="L2340" s="1"/>
    </row>
    <row r="2341" spans="12:12" x14ac:dyDescent="0.25">
      <c r="L2341" s="1"/>
    </row>
    <row r="2342" spans="12:12" x14ac:dyDescent="0.25">
      <c r="L2342" s="1"/>
    </row>
    <row r="2343" spans="12:12" x14ac:dyDescent="0.25">
      <c r="L2343" s="1"/>
    </row>
    <row r="2344" spans="12:12" x14ac:dyDescent="0.25">
      <c r="L2344" s="1"/>
    </row>
    <row r="2345" spans="12:12" x14ac:dyDescent="0.25">
      <c r="L2345" s="1"/>
    </row>
    <row r="2346" spans="12:12" x14ac:dyDescent="0.25">
      <c r="L2346" s="1"/>
    </row>
    <row r="2347" spans="12:12" x14ac:dyDescent="0.25">
      <c r="L2347" s="1"/>
    </row>
    <row r="2348" spans="12:12" x14ac:dyDescent="0.25">
      <c r="L2348" s="1"/>
    </row>
    <row r="2349" spans="12:12" x14ac:dyDescent="0.25">
      <c r="L2349" s="1"/>
    </row>
    <row r="2350" spans="12:12" x14ac:dyDescent="0.25">
      <c r="L2350" s="1"/>
    </row>
    <row r="2351" spans="12:12" x14ac:dyDescent="0.25">
      <c r="L2351" s="1"/>
    </row>
    <row r="2352" spans="12:12" x14ac:dyDescent="0.25">
      <c r="L2352" s="1"/>
    </row>
    <row r="2353" spans="12:12" x14ac:dyDescent="0.25">
      <c r="L2353" s="1"/>
    </row>
    <row r="2354" spans="12:12" x14ac:dyDescent="0.25">
      <c r="L2354" s="1"/>
    </row>
    <row r="2355" spans="12:12" x14ac:dyDescent="0.25">
      <c r="L2355" s="1"/>
    </row>
    <row r="2356" spans="12:12" x14ac:dyDescent="0.25">
      <c r="L2356" s="1"/>
    </row>
    <row r="2357" spans="12:12" x14ac:dyDescent="0.25">
      <c r="L2357" s="1"/>
    </row>
    <row r="2358" spans="12:12" x14ac:dyDescent="0.25">
      <c r="L2358" s="1"/>
    </row>
    <row r="2359" spans="12:12" x14ac:dyDescent="0.25">
      <c r="L2359" s="1"/>
    </row>
    <row r="2360" spans="12:12" x14ac:dyDescent="0.25">
      <c r="L2360" s="1"/>
    </row>
    <row r="2361" spans="12:12" x14ac:dyDescent="0.25">
      <c r="L2361" s="1"/>
    </row>
    <row r="2362" spans="12:12" x14ac:dyDescent="0.25">
      <c r="L2362" s="1"/>
    </row>
    <row r="2363" spans="12:12" x14ac:dyDescent="0.25">
      <c r="L2363" s="1"/>
    </row>
    <row r="2364" spans="12:12" x14ac:dyDescent="0.25">
      <c r="L2364" s="1"/>
    </row>
    <row r="2365" spans="12:12" x14ac:dyDescent="0.25">
      <c r="L2365" s="1"/>
    </row>
    <row r="2366" spans="12:12" x14ac:dyDescent="0.25">
      <c r="L2366" s="1"/>
    </row>
    <row r="2367" spans="12:12" x14ac:dyDescent="0.25">
      <c r="L2367" s="1"/>
    </row>
    <row r="2368" spans="12:12" x14ac:dyDescent="0.25">
      <c r="L2368" s="1"/>
    </row>
    <row r="2369" spans="12:12" x14ac:dyDescent="0.25">
      <c r="L2369" s="1"/>
    </row>
    <row r="2370" spans="12:12" x14ac:dyDescent="0.25">
      <c r="L2370" s="1"/>
    </row>
    <row r="2371" spans="12:12" x14ac:dyDescent="0.25">
      <c r="L2371" s="1"/>
    </row>
    <row r="2372" spans="12:12" x14ac:dyDescent="0.25">
      <c r="L2372" s="1"/>
    </row>
    <row r="2373" spans="12:12" x14ac:dyDescent="0.25">
      <c r="L2373" s="1"/>
    </row>
    <row r="2374" spans="12:12" x14ac:dyDescent="0.25">
      <c r="L2374" s="1"/>
    </row>
    <row r="2375" spans="12:12" x14ac:dyDescent="0.25">
      <c r="L2375" s="1"/>
    </row>
    <row r="2376" spans="12:12" x14ac:dyDescent="0.25">
      <c r="L2376" s="1"/>
    </row>
    <row r="2377" spans="12:12" x14ac:dyDescent="0.25">
      <c r="L2377" s="1"/>
    </row>
    <row r="2378" spans="12:12" x14ac:dyDescent="0.25">
      <c r="L2378" s="1"/>
    </row>
    <row r="2379" spans="12:12" x14ac:dyDescent="0.25">
      <c r="L2379" s="1"/>
    </row>
    <row r="2380" spans="12:12" x14ac:dyDescent="0.25">
      <c r="L2380" s="1"/>
    </row>
    <row r="2381" spans="12:12" x14ac:dyDescent="0.25">
      <c r="L2381" s="1"/>
    </row>
    <row r="2382" spans="12:12" x14ac:dyDescent="0.25">
      <c r="L2382" s="1"/>
    </row>
    <row r="2383" spans="12:12" x14ac:dyDescent="0.25">
      <c r="L2383" s="1"/>
    </row>
    <row r="2384" spans="12:12" x14ac:dyDescent="0.25">
      <c r="L2384" s="1"/>
    </row>
    <row r="2385" spans="12:12" x14ac:dyDescent="0.25">
      <c r="L2385" s="1"/>
    </row>
    <row r="2386" spans="12:12" x14ac:dyDescent="0.25">
      <c r="L2386" s="1"/>
    </row>
    <row r="2387" spans="12:12" x14ac:dyDescent="0.25">
      <c r="L2387" s="1"/>
    </row>
    <row r="2388" spans="12:12" x14ac:dyDescent="0.25">
      <c r="L2388" s="1"/>
    </row>
    <row r="2389" spans="12:12" x14ac:dyDescent="0.25">
      <c r="L2389" s="1"/>
    </row>
    <row r="2390" spans="12:12" x14ac:dyDescent="0.25">
      <c r="L2390" s="1"/>
    </row>
    <row r="2391" spans="12:12" x14ac:dyDescent="0.25">
      <c r="L2391" s="1"/>
    </row>
    <row r="2392" spans="12:12" x14ac:dyDescent="0.25">
      <c r="L2392" s="1"/>
    </row>
    <row r="2393" spans="12:12" x14ac:dyDescent="0.25">
      <c r="L2393" s="1"/>
    </row>
    <row r="2394" spans="12:12" x14ac:dyDescent="0.25">
      <c r="L2394" s="1"/>
    </row>
    <row r="2395" spans="12:12" x14ac:dyDescent="0.25">
      <c r="L2395" s="1"/>
    </row>
    <row r="2396" spans="12:12" x14ac:dyDescent="0.25">
      <c r="L2396" s="1"/>
    </row>
    <row r="2397" spans="12:12" x14ac:dyDescent="0.25">
      <c r="L2397" s="1"/>
    </row>
    <row r="2398" spans="12:12" x14ac:dyDescent="0.25">
      <c r="L2398" s="1"/>
    </row>
    <row r="2399" spans="12:12" x14ac:dyDescent="0.25">
      <c r="L2399" s="1"/>
    </row>
    <row r="2400" spans="12:12" x14ac:dyDescent="0.25">
      <c r="L2400" s="1"/>
    </row>
    <row r="2401" spans="12:12" x14ac:dyDescent="0.25">
      <c r="L2401" s="1"/>
    </row>
    <row r="2402" spans="12:12" x14ac:dyDescent="0.25">
      <c r="L2402" s="1"/>
    </row>
    <row r="2403" spans="12:12" x14ac:dyDescent="0.25">
      <c r="L2403" s="1"/>
    </row>
    <row r="2404" spans="12:12" x14ac:dyDescent="0.25">
      <c r="L2404" s="1"/>
    </row>
    <row r="2405" spans="12:12" x14ac:dyDescent="0.25">
      <c r="L2405" s="1"/>
    </row>
    <row r="2406" spans="12:12" x14ac:dyDescent="0.25">
      <c r="L2406" s="1"/>
    </row>
    <row r="2407" spans="12:12" x14ac:dyDescent="0.25">
      <c r="L2407" s="1"/>
    </row>
    <row r="2408" spans="12:12" x14ac:dyDescent="0.25">
      <c r="L2408" s="1"/>
    </row>
    <row r="2409" spans="12:12" x14ac:dyDescent="0.25">
      <c r="L2409" s="1"/>
    </row>
    <row r="2410" spans="12:12" x14ac:dyDescent="0.25">
      <c r="L2410" s="1"/>
    </row>
    <row r="2411" spans="12:12" x14ac:dyDescent="0.25">
      <c r="L2411" s="1"/>
    </row>
    <row r="2412" spans="12:12" x14ac:dyDescent="0.25">
      <c r="L2412" s="1"/>
    </row>
    <row r="2413" spans="12:12" x14ac:dyDescent="0.25">
      <c r="L2413" s="1"/>
    </row>
    <row r="2414" spans="12:12" x14ac:dyDescent="0.25">
      <c r="L2414" s="1"/>
    </row>
    <row r="2415" spans="12:12" x14ac:dyDescent="0.25">
      <c r="L2415" s="1"/>
    </row>
    <row r="2416" spans="12:12" x14ac:dyDescent="0.25">
      <c r="L2416" s="1"/>
    </row>
    <row r="2417" spans="12:12" x14ac:dyDescent="0.25">
      <c r="L2417" s="1"/>
    </row>
    <row r="2418" spans="12:12" x14ac:dyDescent="0.25">
      <c r="L2418" s="1"/>
    </row>
    <row r="2419" spans="12:12" x14ac:dyDescent="0.25">
      <c r="L2419" s="1"/>
    </row>
    <row r="2420" spans="12:12" x14ac:dyDescent="0.25">
      <c r="L2420" s="1"/>
    </row>
    <row r="2421" spans="12:12" x14ac:dyDescent="0.25">
      <c r="L2421" s="1"/>
    </row>
    <row r="2422" spans="12:12" x14ac:dyDescent="0.25">
      <c r="L2422" s="1"/>
    </row>
    <row r="2423" spans="12:12" x14ac:dyDescent="0.25">
      <c r="L2423" s="1"/>
    </row>
    <row r="2424" spans="12:12" x14ac:dyDescent="0.25">
      <c r="L2424" s="1"/>
    </row>
    <row r="2425" spans="12:12" x14ac:dyDescent="0.25">
      <c r="L2425" s="1"/>
    </row>
    <row r="2426" spans="12:12" x14ac:dyDescent="0.25">
      <c r="L2426" s="1"/>
    </row>
    <row r="2427" spans="12:12" x14ac:dyDescent="0.25">
      <c r="L2427" s="1"/>
    </row>
    <row r="2428" spans="12:12" x14ac:dyDescent="0.25">
      <c r="L2428" s="1"/>
    </row>
    <row r="2429" spans="12:12" x14ac:dyDescent="0.25">
      <c r="L2429" s="1"/>
    </row>
    <row r="2430" spans="12:12" x14ac:dyDescent="0.25">
      <c r="L2430" s="1"/>
    </row>
    <row r="2431" spans="12:12" x14ac:dyDescent="0.25">
      <c r="L2431" s="1"/>
    </row>
    <row r="2432" spans="12:12" x14ac:dyDescent="0.25">
      <c r="L2432" s="1"/>
    </row>
    <row r="2433" spans="12:12" x14ac:dyDescent="0.25">
      <c r="L2433" s="1"/>
    </row>
    <row r="2434" spans="12:12" x14ac:dyDescent="0.25">
      <c r="L2434" s="1"/>
    </row>
    <row r="2435" spans="12:12" x14ac:dyDescent="0.25">
      <c r="L2435" s="1"/>
    </row>
    <row r="2436" spans="12:12" x14ac:dyDescent="0.25">
      <c r="L2436" s="1"/>
    </row>
    <row r="2437" spans="12:12" x14ac:dyDescent="0.25">
      <c r="L2437" s="1"/>
    </row>
    <row r="2438" spans="12:12" x14ac:dyDescent="0.25">
      <c r="L2438" s="1"/>
    </row>
    <row r="2439" spans="12:12" x14ac:dyDescent="0.25">
      <c r="L2439" s="1"/>
    </row>
    <row r="2440" spans="12:12" x14ac:dyDescent="0.25">
      <c r="L2440" s="1"/>
    </row>
    <row r="2441" spans="12:12" x14ac:dyDescent="0.25">
      <c r="L2441" s="1"/>
    </row>
    <row r="2442" spans="12:12" x14ac:dyDescent="0.25">
      <c r="L2442" s="1"/>
    </row>
    <row r="2443" spans="12:12" x14ac:dyDescent="0.25">
      <c r="L2443" s="1"/>
    </row>
    <row r="2444" spans="12:12" x14ac:dyDescent="0.25">
      <c r="L2444" s="1"/>
    </row>
    <row r="2445" spans="12:12" x14ac:dyDescent="0.25">
      <c r="L2445" s="1"/>
    </row>
    <row r="2446" spans="12:12" x14ac:dyDescent="0.25">
      <c r="L2446" s="1"/>
    </row>
    <row r="2447" spans="12:12" x14ac:dyDescent="0.25">
      <c r="L2447" s="1"/>
    </row>
    <row r="2448" spans="12:12" x14ac:dyDescent="0.25">
      <c r="L2448" s="1"/>
    </row>
    <row r="2449" spans="12:12" x14ac:dyDescent="0.25">
      <c r="L2449" s="1"/>
    </row>
    <row r="2450" spans="12:12" x14ac:dyDescent="0.25">
      <c r="L2450" s="1"/>
    </row>
    <row r="2451" spans="12:12" x14ac:dyDescent="0.25">
      <c r="L2451" s="1"/>
    </row>
    <row r="2452" spans="12:12" x14ac:dyDescent="0.25">
      <c r="L2452" s="1"/>
    </row>
    <row r="2453" spans="12:12" x14ac:dyDescent="0.25">
      <c r="L2453" s="1"/>
    </row>
    <row r="2454" spans="12:12" x14ac:dyDescent="0.25">
      <c r="L2454" s="1"/>
    </row>
    <row r="2455" spans="12:12" x14ac:dyDescent="0.25">
      <c r="L2455" s="1"/>
    </row>
    <row r="2456" spans="12:12" x14ac:dyDescent="0.25">
      <c r="L2456" s="1"/>
    </row>
    <row r="2457" spans="12:12" x14ac:dyDescent="0.25">
      <c r="L2457" s="1"/>
    </row>
    <row r="2458" spans="12:12" x14ac:dyDescent="0.25">
      <c r="L2458" s="1"/>
    </row>
    <row r="2459" spans="12:12" x14ac:dyDescent="0.25">
      <c r="L2459" s="1"/>
    </row>
    <row r="2460" spans="12:12" x14ac:dyDescent="0.25">
      <c r="L2460" s="1"/>
    </row>
    <row r="2461" spans="12:12" x14ac:dyDescent="0.25">
      <c r="L2461" s="1"/>
    </row>
    <row r="2462" spans="12:12" x14ac:dyDescent="0.25">
      <c r="L2462" s="1"/>
    </row>
    <row r="2463" spans="12:12" x14ac:dyDescent="0.25">
      <c r="L2463" s="1"/>
    </row>
    <row r="2464" spans="12:12" x14ac:dyDescent="0.25">
      <c r="L2464" s="1"/>
    </row>
    <row r="2465" spans="12:12" x14ac:dyDescent="0.25">
      <c r="L2465" s="1"/>
    </row>
    <row r="2466" spans="12:12" x14ac:dyDescent="0.25">
      <c r="L2466" s="1"/>
    </row>
    <row r="2467" spans="12:12" x14ac:dyDescent="0.25">
      <c r="L2467" s="1"/>
    </row>
    <row r="2468" spans="12:12" x14ac:dyDescent="0.25">
      <c r="L2468" s="1"/>
    </row>
    <row r="2469" spans="12:12" x14ac:dyDescent="0.25">
      <c r="L2469" s="1"/>
    </row>
    <row r="2470" spans="12:12" x14ac:dyDescent="0.25">
      <c r="L2470" s="1"/>
    </row>
    <row r="2471" spans="12:12" x14ac:dyDescent="0.25">
      <c r="L2471" s="1"/>
    </row>
    <row r="2472" spans="12:12" x14ac:dyDescent="0.25">
      <c r="L2472" s="1"/>
    </row>
    <row r="2473" spans="12:12" x14ac:dyDescent="0.25">
      <c r="L2473" s="1"/>
    </row>
    <row r="2474" spans="12:12" x14ac:dyDescent="0.25">
      <c r="L2474" s="1"/>
    </row>
    <row r="2475" spans="12:12" x14ac:dyDescent="0.25">
      <c r="L2475" s="1"/>
    </row>
    <row r="2476" spans="12:12" x14ac:dyDescent="0.25">
      <c r="L2476" s="1"/>
    </row>
    <row r="2477" spans="12:12" x14ac:dyDescent="0.25">
      <c r="L2477" s="1"/>
    </row>
    <row r="2478" spans="12:12" x14ac:dyDescent="0.25">
      <c r="L2478" s="1"/>
    </row>
    <row r="2479" spans="12:12" x14ac:dyDescent="0.25">
      <c r="L2479" s="1"/>
    </row>
    <row r="2480" spans="12:12" x14ac:dyDescent="0.25">
      <c r="L2480" s="1"/>
    </row>
    <row r="2481" spans="12:12" x14ac:dyDescent="0.25">
      <c r="L2481" s="1"/>
    </row>
    <row r="2482" spans="12:12" x14ac:dyDescent="0.25">
      <c r="L2482" s="1"/>
    </row>
    <row r="2483" spans="12:12" x14ac:dyDescent="0.25">
      <c r="L2483" s="1"/>
    </row>
    <row r="2484" spans="12:12" x14ac:dyDescent="0.25">
      <c r="L2484" s="1"/>
    </row>
    <row r="2485" spans="12:12" x14ac:dyDescent="0.25">
      <c r="L2485" s="1"/>
    </row>
    <row r="2486" spans="12:12" x14ac:dyDescent="0.25">
      <c r="L2486" s="1"/>
    </row>
    <row r="2487" spans="12:12" x14ac:dyDescent="0.25">
      <c r="L2487" s="1"/>
    </row>
    <row r="2488" spans="12:12" x14ac:dyDescent="0.25">
      <c r="L2488" s="1"/>
    </row>
    <row r="2489" spans="12:12" x14ac:dyDescent="0.25">
      <c r="L2489" s="1"/>
    </row>
    <row r="2490" spans="12:12" x14ac:dyDescent="0.25">
      <c r="L2490" s="1"/>
    </row>
    <row r="2491" spans="12:12" x14ac:dyDescent="0.25">
      <c r="L2491" s="1"/>
    </row>
    <row r="2492" spans="12:12" x14ac:dyDescent="0.25">
      <c r="L2492" s="1"/>
    </row>
    <row r="2493" spans="12:12" x14ac:dyDescent="0.25">
      <c r="L2493" s="1"/>
    </row>
    <row r="2494" spans="12:12" x14ac:dyDescent="0.25">
      <c r="L2494" s="1"/>
    </row>
    <row r="2495" spans="12:12" x14ac:dyDescent="0.25">
      <c r="L2495" s="1"/>
    </row>
    <row r="2496" spans="12:12" x14ac:dyDescent="0.25">
      <c r="L2496" s="1"/>
    </row>
    <row r="2497" spans="12:12" x14ac:dyDescent="0.25">
      <c r="L2497" s="1"/>
    </row>
    <row r="2498" spans="12:12" x14ac:dyDescent="0.25">
      <c r="L2498" s="1"/>
    </row>
    <row r="2499" spans="12:12" x14ac:dyDescent="0.25">
      <c r="L2499" s="1"/>
    </row>
    <row r="2500" spans="12:12" x14ac:dyDescent="0.25">
      <c r="L2500" s="1"/>
    </row>
    <row r="2501" spans="12:12" x14ac:dyDescent="0.25">
      <c r="L2501" s="1"/>
    </row>
    <row r="2502" spans="12:12" x14ac:dyDescent="0.25">
      <c r="L2502" s="1"/>
    </row>
    <row r="2503" spans="12:12" x14ac:dyDescent="0.25">
      <c r="L2503" s="1"/>
    </row>
    <row r="2504" spans="12:12" x14ac:dyDescent="0.25">
      <c r="L2504" s="1"/>
    </row>
    <row r="2505" spans="12:12" x14ac:dyDescent="0.25">
      <c r="L2505" s="1"/>
    </row>
    <row r="2506" spans="12:12" x14ac:dyDescent="0.25">
      <c r="L2506" s="1"/>
    </row>
    <row r="2507" spans="12:12" x14ac:dyDescent="0.25">
      <c r="L2507" s="1"/>
    </row>
    <row r="2508" spans="12:12" x14ac:dyDescent="0.25">
      <c r="L2508" s="1"/>
    </row>
    <row r="2509" spans="12:12" x14ac:dyDescent="0.25">
      <c r="L2509" s="1"/>
    </row>
    <row r="2510" spans="12:12" x14ac:dyDescent="0.25">
      <c r="L2510" s="1"/>
    </row>
    <row r="2511" spans="12:12" x14ac:dyDescent="0.25">
      <c r="L2511" s="1"/>
    </row>
    <row r="2512" spans="12:12" x14ac:dyDescent="0.25">
      <c r="L2512" s="1"/>
    </row>
    <row r="2513" spans="12:12" x14ac:dyDescent="0.25">
      <c r="L2513" s="1"/>
    </row>
    <row r="2514" spans="12:12" x14ac:dyDescent="0.25">
      <c r="L2514" s="1"/>
    </row>
    <row r="2515" spans="12:12" x14ac:dyDescent="0.25">
      <c r="L2515" s="1"/>
    </row>
    <row r="2516" spans="12:12" x14ac:dyDescent="0.25">
      <c r="L2516" s="1"/>
    </row>
    <row r="2517" spans="12:12" x14ac:dyDescent="0.25">
      <c r="L2517" s="1"/>
    </row>
    <row r="2518" spans="12:12" x14ac:dyDescent="0.25">
      <c r="L2518" s="1"/>
    </row>
    <row r="2519" spans="12:12" x14ac:dyDescent="0.25">
      <c r="L2519" s="1"/>
    </row>
    <row r="2520" spans="12:12" x14ac:dyDescent="0.25">
      <c r="L2520" s="1"/>
    </row>
    <row r="2521" spans="12:12" x14ac:dyDescent="0.25">
      <c r="L2521" s="1"/>
    </row>
    <row r="2522" spans="12:12" x14ac:dyDescent="0.25">
      <c r="L2522" s="1"/>
    </row>
    <row r="2523" spans="12:12" x14ac:dyDescent="0.25">
      <c r="L2523" s="1"/>
    </row>
    <row r="2524" spans="12:12" x14ac:dyDescent="0.25">
      <c r="L2524" s="1"/>
    </row>
    <row r="2525" spans="12:12" x14ac:dyDescent="0.25">
      <c r="L2525" s="1"/>
    </row>
    <row r="2526" spans="12:12" x14ac:dyDescent="0.25">
      <c r="L2526" s="1"/>
    </row>
    <row r="2527" spans="12:12" x14ac:dyDescent="0.25">
      <c r="L2527" s="1"/>
    </row>
    <row r="2528" spans="12:12" x14ac:dyDescent="0.25">
      <c r="L2528" s="1"/>
    </row>
    <row r="2529" spans="12:12" x14ac:dyDescent="0.25">
      <c r="L2529" s="1"/>
    </row>
    <row r="2530" spans="12:12" x14ac:dyDescent="0.25">
      <c r="L2530" s="1"/>
    </row>
    <row r="2531" spans="12:12" x14ac:dyDescent="0.25">
      <c r="L2531" s="1"/>
    </row>
    <row r="2532" spans="12:12" x14ac:dyDescent="0.25">
      <c r="L2532" s="1"/>
    </row>
    <row r="2533" spans="12:12" x14ac:dyDescent="0.25">
      <c r="L2533" s="1"/>
    </row>
    <row r="2534" spans="12:12" x14ac:dyDescent="0.25">
      <c r="L2534" s="1"/>
    </row>
    <row r="2535" spans="12:12" x14ac:dyDescent="0.25">
      <c r="L2535" s="1"/>
    </row>
    <row r="2536" spans="12:12" x14ac:dyDescent="0.25">
      <c r="L2536" s="1"/>
    </row>
    <row r="2537" spans="12:12" x14ac:dyDescent="0.25">
      <c r="L2537" s="1"/>
    </row>
    <row r="2538" spans="12:12" x14ac:dyDescent="0.25">
      <c r="L2538" s="1"/>
    </row>
    <row r="2539" spans="12:12" x14ac:dyDescent="0.25">
      <c r="L2539" s="1"/>
    </row>
    <row r="2540" spans="12:12" x14ac:dyDescent="0.25">
      <c r="L2540" s="1"/>
    </row>
    <row r="2541" spans="12:12" x14ac:dyDescent="0.25">
      <c r="L2541" s="1"/>
    </row>
    <row r="2542" spans="12:12" x14ac:dyDescent="0.25">
      <c r="L2542" s="1"/>
    </row>
    <row r="2543" spans="12:12" x14ac:dyDescent="0.25">
      <c r="L2543" s="1"/>
    </row>
    <row r="2544" spans="12:12" x14ac:dyDescent="0.25">
      <c r="L2544" s="1"/>
    </row>
    <row r="2545" spans="12:12" x14ac:dyDescent="0.25">
      <c r="L2545" s="1"/>
    </row>
    <row r="2546" spans="12:12" x14ac:dyDescent="0.25">
      <c r="L2546" s="1"/>
    </row>
    <row r="2547" spans="12:12" x14ac:dyDescent="0.25">
      <c r="L2547" s="1"/>
    </row>
    <row r="2548" spans="12:12" x14ac:dyDescent="0.25">
      <c r="L2548" s="1"/>
    </row>
    <row r="2549" spans="12:12" x14ac:dyDescent="0.25">
      <c r="L2549" s="1"/>
    </row>
    <row r="2550" spans="12:12" x14ac:dyDescent="0.25">
      <c r="L2550" s="1"/>
    </row>
    <row r="2551" spans="12:12" x14ac:dyDescent="0.25">
      <c r="L2551" s="1"/>
    </row>
    <row r="2552" spans="12:12" x14ac:dyDescent="0.25">
      <c r="L2552" s="1"/>
    </row>
    <row r="2553" spans="12:12" x14ac:dyDescent="0.25">
      <c r="L2553" s="1"/>
    </row>
    <row r="2554" spans="12:12" x14ac:dyDescent="0.25">
      <c r="L2554" s="1"/>
    </row>
    <row r="2555" spans="12:12" x14ac:dyDescent="0.25">
      <c r="L2555" s="1"/>
    </row>
    <row r="2556" spans="12:12" x14ac:dyDescent="0.25">
      <c r="L2556" s="1"/>
    </row>
    <row r="2557" spans="12:12" x14ac:dyDescent="0.25">
      <c r="L2557" s="1"/>
    </row>
    <row r="2558" spans="12:12" x14ac:dyDescent="0.25">
      <c r="L2558" s="1"/>
    </row>
    <row r="2559" spans="12:12" x14ac:dyDescent="0.25">
      <c r="L2559" s="1"/>
    </row>
    <row r="2560" spans="12:12" x14ac:dyDescent="0.25">
      <c r="L2560" s="1"/>
    </row>
    <row r="2561" spans="12:12" x14ac:dyDescent="0.25">
      <c r="L2561" s="1"/>
    </row>
    <row r="2562" spans="12:12" x14ac:dyDescent="0.25">
      <c r="L2562" s="1"/>
    </row>
    <row r="2563" spans="12:12" x14ac:dyDescent="0.25">
      <c r="L2563" s="1"/>
    </row>
    <row r="2564" spans="12:12" x14ac:dyDescent="0.25">
      <c r="L2564" s="1"/>
    </row>
    <row r="2565" spans="12:12" x14ac:dyDescent="0.25">
      <c r="L2565" s="1"/>
    </row>
    <row r="2566" spans="12:12" x14ac:dyDescent="0.25">
      <c r="L2566" s="1"/>
    </row>
    <row r="2567" spans="12:12" x14ac:dyDescent="0.25">
      <c r="L2567" s="1"/>
    </row>
    <row r="2568" spans="12:12" x14ac:dyDescent="0.25">
      <c r="L2568" s="1"/>
    </row>
    <row r="2569" spans="12:12" x14ac:dyDescent="0.25">
      <c r="L2569" s="1"/>
    </row>
    <row r="2570" spans="12:12" x14ac:dyDescent="0.25">
      <c r="L2570" s="1"/>
    </row>
    <row r="2571" spans="12:12" x14ac:dyDescent="0.25">
      <c r="L2571" s="1"/>
    </row>
    <row r="2572" spans="12:12" x14ac:dyDescent="0.25">
      <c r="L2572" s="1"/>
    </row>
    <row r="2573" spans="12:12" x14ac:dyDescent="0.25">
      <c r="L2573" s="1"/>
    </row>
    <row r="2574" spans="12:12" x14ac:dyDescent="0.25">
      <c r="L2574" s="1"/>
    </row>
    <row r="2575" spans="12:12" x14ac:dyDescent="0.25">
      <c r="L2575" s="1"/>
    </row>
    <row r="2576" spans="12:12" x14ac:dyDescent="0.25">
      <c r="L2576" s="1"/>
    </row>
    <row r="2577" spans="12:12" x14ac:dyDescent="0.25">
      <c r="L2577" s="1"/>
    </row>
    <row r="2578" spans="12:12" x14ac:dyDescent="0.25">
      <c r="L2578" s="1"/>
    </row>
    <row r="2579" spans="12:12" x14ac:dyDescent="0.25">
      <c r="L2579" s="1"/>
    </row>
    <row r="2580" spans="12:12" x14ac:dyDescent="0.25">
      <c r="L2580" s="1"/>
    </row>
    <row r="2581" spans="12:12" x14ac:dyDescent="0.25">
      <c r="L2581" s="1"/>
    </row>
    <row r="2582" spans="12:12" x14ac:dyDescent="0.25">
      <c r="L2582" s="1"/>
    </row>
    <row r="2583" spans="12:12" x14ac:dyDescent="0.25">
      <c r="L2583" s="1"/>
    </row>
    <row r="2584" spans="12:12" x14ac:dyDescent="0.25">
      <c r="L2584" s="1"/>
    </row>
    <row r="2585" spans="12:12" x14ac:dyDescent="0.25">
      <c r="L2585" s="1"/>
    </row>
    <row r="2586" spans="12:12" x14ac:dyDescent="0.25">
      <c r="L2586" s="1"/>
    </row>
    <row r="2587" spans="12:12" x14ac:dyDescent="0.25">
      <c r="L2587" s="1"/>
    </row>
    <row r="2588" spans="12:12" x14ac:dyDescent="0.25">
      <c r="L2588" s="1"/>
    </row>
    <row r="2589" spans="12:12" x14ac:dyDescent="0.25">
      <c r="L2589" s="1"/>
    </row>
    <row r="2590" spans="12:12" x14ac:dyDescent="0.25">
      <c r="L2590" s="1"/>
    </row>
    <row r="2591" spans="12:12" x14ac:dyDescent="0.25">
      <c r="L2591" s="1"/>
    </row>
    <row r="2592" spans="12:12" x14ac:dyDescent="0.25">
      <c r="L2592" s="1"/>
    </row>
    <row r="2593" spans="12:12" x14ac:dyDescent="0.25">
      <c r="L2593" s="1"/>
    </row>
    <row r="2594" spans="12:12" x14ac:dyDescent="0.25">
      <c r="L2594" s="1"/>
    </row>
    <row r="2595" spans="12:12" x14ac:dyDescent="0.25">
      <c r="L2595" s="1"/>
    </row>
    <row r="2596" spans="12:12" x14ac:dyDescent="0.25">
      <c r="L2596" s="1"/>
    </row>
    <row r="2597" spans="12:12" x14ac:dyDescent="0.25">
      <c r="L2597" s="1"/>
    </row>
    <row r="2598" spans="12:12" x14ac:dyDescent="0.25">
      <c r="L2598" s="1"/>
    </row>
    <row r="2599" spans="12:12" x14ac:dyDescent="0.25">
      <c r="L2599" s="1"/>
    </row>
    <row r="2600" spans="12:12" x14ac:dyDescent="0.25">
      <c r="L2600" s="1"/>
    </row>
    <row r="2601" spans="12:12" x14ac:dyDescent="0.25">
      <c r="L2601" s="1"/>
    </row>
    <row r="2602" spans="12:12" x14ac:dyDescent="0.25">
      <c r="L2602" s="1"/>
    </row>
    <row r="2603" spans="12:12" x14ac:dyDescent="0.25">
      <c r="L2603" s="1"/>
    </row>
    <row r="2604" spans="12:12" x14ac:dyDescent="0.25">
      <c r="L2604" s="1"/>
    </row>
    <row r="2605" spans="12:12" x14ac:dyDescent="0.25">
      <c r="L2605" s="1"/>
    </row>
    <row r="2606" spans="12:12" x14ac:dyDescent="0.25">
      <c r="L2606" s="1"/>
    </row>
    <row r="2607" spans="12:12" x14ac:dyDescent="0.25">
      <c r="L2607" s="1"/>
    </row>
    <row r="2608" spans="12:12" x14ac:dyDescent="0.25">
      <c r="L2608" s="1"/>
    </row>
    <row r="2609" spans="12:12" x14ac:dyDescent="0.25">
      <c r="L2609" s="1"/>
    </row>
    <row r="2610" spans="12:12" x14ac:dyDescent="0.25">
      <c r="L2610" s="1"/>
    </row>
    <row r="2611" spans="12:12" x14ac:dyDescent="0.25">
      <c r="L2611" s="1"/>
    </row>
    <row r="2612" spans="12:12" x14ac:dyDescent="0.25">
      <c r="L2612" s="1"/>
    </row>
    <row r="2613" spans="12:12" x14ac:dyDescent="0.25">
      <c r="L2613" s="1"/>
    </row>
    <row r="2614" spans="12:12" x14ac:dyDescent="0.25">
      <c r="L2614" s="1"/>
    </row>
    <row r="2615" spans="12:12" x14ac:dyDescent="0.25">
      <c r="L2615" s="1"/>
    </row>
    <row r="2616" spans="12:12" x14ac:dyDescent="0.25">
      <c r="L2616" s="1"/>
    </row>
    <row r="2617" spans="12:12" x14ac:dyDescent="0.25">
      <c r="L2617" s="1"/>
    </row>
    <row r="2618" spans="12:12" x14ac:dyDescent="0.25">
      <c r="L2618" s="1"/>
    </row>
    <row r="2619" spans="12:12" x14ac:dyDescent="0.25">
      <c r="L2619" s="1"/>
    </row>
    <row r="2620" spans="12:12" x14ac:dyDescent="0.25">
      <c r="L2620" s="1"/>
    </row>
    <row r="2621" spans="12:12" x14ac:dyDescent="0.25">
      <c r="L2621" s="1"/>
    </row>
    <row r="2622" spans="12:12" x14ac:dyDescent="0.25">
      <c r="L2622" s="1"/>
    </row>
    <row r="2623" spans="12:12" x14ac:dyDescent="0.25">
      <c r="L2623" s="1"/>
    </row>
    <row r="2624" spans="12:12" x14ac:dyDescent="0.25">
      <c r="L2624" s="1"/>
    </row>
    <row r="2625" spans="12:12" x14ac:dyDescent="0.25">
      <c r="L2625" s="1"/>
    </row>
    <row r="2626" spans="12:12" x14ac:dyDescent="0.25">
      <c r="L2626" s="1"/>
    </row>
    <row r="2627" spans="12:12" x14ac:dyDescent="0.25">
      <c r="L2627" s="1"/>
    </row>
    <row r="2628" spans="12:12" x14ac:dyDescent="0.25">
      <c r="L2628" s="1"/>
    </row>
    <row r="2629" spans="12:12" x14ac:dyDescent="0.25">
      <c r="L2629" s="1"/>
    </row>
    <row r="2630" spans="12:12" x14ac:dyDescent="0.25">
      <c r="L2630" s="1"/>
    </row>
    <row r="2631" spans="12:12" x14ac:dyDescent="0.25">
      <c r="L2631" s="1"/>
    </row>
    <row r="2632" spans="12:12" x14ac:dyDescent="0.25">
      <c r="L2632" s="1"/>
    </row>
    <row r="2633" spans="12:12" x14ac:dyDescent="0.25">
      <c r="L2633" s="1"/>
    </row>
    <row r="2634" spans="12:12" x14ac:dyDescent="0.25">
      <c r="L2634" s="1"/>
    </row>
    <row r="2635" spans="12:12" x14ac:dyDescent="0.25">
      <c r="L2635" s="1"/>
    </row>
    <row r="2636" spans="12:12" x14ac:dyDescent="0.25">
      <c r="L2636" s="1"/>
    </row>
    <row r="2637" spans="12:12" x14ac:dyDescent="0.25">
      <c r="L2637" s="1"/>
    </row>
    <row r="2638" spans="12:12" x14ac:dyDescent="0.25">
      <c r="L2638" s="1"/>
    </row>
    <row r="2639" spans="12:12" x14ac:dyDescent="0.25">
      <c r="L2639" s="1"/>
    </row>
    <row r="2640" spans="12:12" x14ac:dyDescent="0.25">
      <c r="L2640" s="1"/>
    </row>
    <row r="2641" spans="12:12" x14ac:dyDescent="0.25">
      <c r="L2641" s="1"/>
    </row>
    <row r="2642" spans="12:12" x14ac:dyDescent="0.25">
      <c r="L2642" s="1"/>
    </row>
    <row r="2643" spans="12:12" x14ac:dyDescent="0.25">
      <c r="L2643" s="1"/>
    </row>
    <row r="2644" spans="12:12" x14ac:dyDescent="0.25">
      <c r="L2644" s="1"/>
    </row>
    <row r="2645" spans="12:12" x14ac:dyDescent="0.25">
      <c r="L2645" s="1"/>
    </row>
    <row r="2646" spans="12:12" x14ac:dyDescent="0.25">
      <c r="L2646" s="1"/>
    </row>
    <row r="2647" spans="12:12" x14ac:dyDescent="0.25">
      <c r="L2647" s="1"/>
    </row>
    <row r="2648" spans="12:12" x14ac:dyDescent="0.25">
      <c r="L2648" s="1"/>
    </row>
    <row r="2649" spans="12:12" x14ac:dyDescent="0.25">
      <c r="L2649" s="1"/>
    </row>
    <row r="2650" spans="12:12" x14ac:dyDescent="0.25">
      <c r="L2650" s="1"/>
    </row>
    <row r="2651" spans="12:12" x14ac:dyDescent="0.25">
      <c r="L2651" s="1"/>
    </row>
    <row r="2652" spans="12:12" x14ac:dyDescent="0.25">
      <c r="L2652" s="1"/>
    </row>
    <row r="2653" spans="12:12" x14ac:dyDescent="0.25">
      <c r="L2653" s="1"/>
    </row>
    <row r="2654" spans="12:12" x14ac:dyDescent="0.25">
      <c r="L2654" s="1"/>
    </row>
    <row r="2655" spans="12:12" x14ac:dyDescent="0.25">
      <c r="L2655" s="1"/>
    </row>
    <row r="2656" spans="12:12" x14ac:dyDescent="0.25">
      <c r="L2656" s="1"/>
    </row>
    <row r="2657" spans="12:12" x14ac:dyDescent="0.25">
      <c r="L2657" s="1"/>
    </row>
    <row r="2658" spans="12:12" x14ac:dyDescent="0.25">
      <c r="L2658" s="1"/>
    </row>
    <row r="2659" spans="12:12" x14ac:dyDescent="0.25">
      <c r="L2659" s="1"/>
    </row>
    <row r="2660" spans="12:12" x14ac:dyDescent="0.25">
      <c r="L2660" s="1"/>
    </row>
    <row r="2661" spans="12:12" x14ac:dyDescent="0.25">
      <c r="L2661" s="1"/>
    </row>
    <row r="2662" spans="12:12" x14ac:dyDescent="0.25">
      <c r="L2662" s="1"/>
    </row>
    <row r="2663" spans="12:12" x14ac:dyDescent="0.25">
      <c r="L2663" s="1"/>
    </row>
    <row r="2664" spans="12:12" x14ac:dyDescent="0.25">
      <c r="L2664" s="1"/>
    </row>
    <row r="2665" spans="12:12" x14ac:dyDescent="0.25">
      <c r="L2665" s="1"/>
    </row>
    <row r="2666" spans="12:12" x14ac:dyDescent="0.25">
      <c r="L2666" s="1"/>
    </row>
    <row r="2667" spans="12:12" x14ac:dyDescent="0.25">
      <c r="L2667" s="1"/>
    </row>
    <row r="2668" spans="12:12" x14ac:dyDescent="0.25">
      <c r="L2668" s="1"/>
    </row>
    <row r="2669" spans="12:12" x14ac:dyDescent="0.25">
      <c r="L2669" s="1"/>
    </row>
    <row r="2670" spans="12:12" x14ac:dyDescent="0.25">
      <c r="L2670" s="1"/>
    </row>
    <row r="2671" spans="12:12" x14ac:dyDescent="0.25">
      <c r="L2671" s="1"/>
    </row>
    <row r="2672" spans="12:12" x14ac:dyDescent="0.25">
      <c r="L2672" s="1"/>
    </row>
    <row r="2673" spans="12:12" x14ac:dyDescent="0.25">
      <c r="L2673" s="1"/>
    </row>
    <row r="2674" spans="12:12" x14ac:dyDescent="0.25">
      <c r="L2674" s="1"/>
    </row>
    <row r="2675" spans="12:12" x14ac:dyDescent="0.25">
      <c r="L2675" s="1"/>
    </row>
    <row r="2676" spans="12:12" x14ac:dyDescent="0.25">
      <c r="L2676" s="1"/>
    </row>
    <row r="2677" spans="12:12" x14ac:dyDescent="0.25">
      <c r="L2677" s="1"/>
    </row>
    <row r="2678" spans="12:12" x14ac:dyDescent="0.25">
      <c r="L2678" s="1"/>
    </row>
    <row r="2679" spans="12:12" x14ac:dyDescent="0.25">
      <c r="L2679" s="1"/>
    </row>
    <row r="2680" spans="12:12" x14ac:dyDescent="0.25">
      <c r="L2680" s="1"/>
    </row>
    <row r="2681" spans="12:12" x14ac:dyDescent="0.25">
      <c r="L2681" s="1"/>
    </row>
    <row r="2682" spans="12:12" x14ac:dyDescent="0.25">
      <c r="L2682" s="1"/>
    </row>
    <row r="2683" spans="12:12" x14ac:dyDescent="0.25">
      <c r="L2683" s="1"/>
    </row>
    <row r="2684" spans="12:12" x14ac:dyDescent="0.25">
      <c r="L2684" s="1"/>
    </row>
    <row r="2685" spans="12:12" x14ac:dyDescent="0.25">
      <c r="L2685" s="1"/>
    </row>
    <row r="2686" spans="12:12" x14ac:dyDescent="0.25">
      <c r="L2686" s="1"/>
    </row>
    <row r="2687" spans="12:12" x14ac:dyDescent="0.25">
      <c r="L2687" s="1"/>
    </row>
    <row r="2688" spans="12:12" x14ac:dyDescent="0.25">
      <c r="L2688" s="1"/>
    </row>
    <row r="2689" spans="12:12" x14ac:dyDescent="0.25">
      <c r="L2689" s="1"/>
    </row>
    <row r="2690" spans="12:12" x14ac:dyDescent="0.25">
      <c r="L2690" s="1"/>
    </row>
    <row r="2691" spans="12:12" x14ac:dyDescent="0.25">
      <c r="L2691" s="1"/>
    </row>
    <row r="2692" spans="12:12" x14ac:dyDescent="0.25">
      <c r="L2692" s="1"/>
    </row>
    <row r="2693" spans="12:12" x14ac:dyDescent="0.25">
      <c r="L2693" s="1"/>
    </row>
    <row r="2694" spans="12:12" x14ac:dyDescent="0.25">
      <c r="L2694" s="1"/>
    </row>
    <row r="2695" spans="12:12" x14ac:dyDescent="0.25">
      <c r="L2695" s="1"/>
    </row>
    <row r="2696" spans="12:12" x14ac:dyDescent="0.25">
      <c r="L2696" s="1"/>
    </row>
    <row r="2697" spans="12:12" x14ac:dyDescent="0.25">
      <c r="L2697" s="1"/>
    </row>
    <row r="2698" spans="12:12" x14ac:dyDescent="0.25">
      <c r="L2698" s="1"/>
    </row>
    <row r="2699" spans="12:12" x14ac:dyDescent="0.25">
      <c r="L2699" s="1"/>
    </row>
    <row r="2700" spans="12:12" x14ac:dyDescent="0.25">
      <c r="L2700" s="1"/>
    </row>
    <row r="2701" spans="12:12" x14ac:dyDescent="0.25">
      <c r="L2701" s="1"/>
    </row>
    <row r="2702" spans="12:12" x14ac:dyDescent="0.25">
      <c r="L2702" s="1"/>
    </row>
    <row r="2703" spans="12:12" x14ac:dyDescent="0.25">
      <c r="L2703" s="1"/>
    </row>
    <row r="2704" spans="12:12" x14ac:dyDescent="0.25">
      <c r="L2704" s="1"/>
    </row>
    <row r="2705" spans="12:12" x14ac:dyDescent="0.25">
      <c r="L2705" s="1"/>
    </row>
    <row r="2706" spans="12:12" x14ac:dyDescent="0.25">
      <c r="L2706" s="1"/>
    </row>
    <row r="2707" spans="12:12" x14ac:dyDescent="0.25">
      <c r="L2707" s="1"/>
    </row>
    <row r="2708" spans="12:12" x14ac:dyDescent="0.25">
      <c r="L2708" s="1"/>
    </row>
    <row r="2709" spans="12:12" x14ac:dyDescent="0.25">
      <c r="L2709" s="1"/>
    </row>
    <row r="2710" spans="12:12" x14ac:dyDescent="0.25">
      <c r="L2710" s="1"/>
    </row>
    <row r="2711" spans="12:12" x14ac:dyDescent="0.25">
      <c r="L2711" s="1"/>
    </row>
    <row r="2712" spans="12:12" x14ac:dyDescent="0.25">
      <c r="L2712" s="1"/>
    </row>
    <row r="2713" spans="12:12" x14ac:dyDescent="0.25">
      <c r="L2713" s="1"/>
    </row>
    <row r="2714" spans="12:12" x14ac:dyDescent="0.25">
      <c r="L2714" s="1"/>
    </row>
    <row r="2715" spans="12:12" x14ac:dyDescent="0.25">
      <c r="L2715" s="1"/>
    </row>
    <row r="2716" spans="12:12" x14ac:dyDescent="0.25">
      <c r="L2716" s="1"/>
    </row>
    <row r="2717" spans="12:12" x14ac:dyDescent="0.25">
      <c r="L2717" s="1"/>
    </row>
    <row r="2718" spans="12:12" x14ac:dyDescent="0.25">
      <c r="L2718" s="1"/>
    </row>
    <row r="2719" spans="12:12" x14ac:dyDescent="0.25">
      <c r="L2719" s="1"/>
    </row>
    <row r="2720" spans="12:12" x14ac:dyDescent="0.25">
      <c r="L2720" s="1"/>
    </row>
    <row r="2721" spans="12:12" x14ac:dyDescent="0.25">
      <c r="L2721" s="1"/>
    </row>
    <row r="2722" spans="12:12" x14ac:dyDescent="0.25">
      <c r="L2722" s="1"/>
    </row>
    <row r="2723" spans="12:12" x14ac:dyDescent="0.25">
      <c r="L2723" s="1"/>
    </row>
    <row r="2724" spans="12:12" x14ac:dyDescent="0.25">
      <c r="L2724" s="1"/>
    </row>
    <row r="2725" spans="12:12" x14ac:dyDescent="0.25">
      <c r="L2725" s="1"/>
    </row>
    <row r="2726" spans="12:12" x14ac:dyDescent="0.25">
      <c r="L2726" s="1"/>
    </row>
    <row r="2727" spans="12:12" x14ac:dyDescent="0.25">
      <c r="L2727" s="1"/>
    </row>
    <row r="2728" spans="12:12" x14ac:dyDescent="0.25">
      <c r="L2728" s="1"/>
    </row>
    <row r="2729" spans="12:12" x14ac:dyDescent="0.25">
      <c r="L2729" s="1"/>
    </row>
    <row r="2730" spans="12:12" x14ac:dyDescent="0.25">
      <c r="L2730" s="1"/>
    </row>
    <row r="2731" spans="12:12" x14ac:dyDescent="0.25">
      <c r="L2731" s="1"/>
    </row>
    <row r="2732" spans="12:12" x14ac:dyDescent="0.25">
      <c r="L2732" s="1"/>
    </row>
    <row r="2733" spans="12:12" x14ac:dyDescent="0.25">
      <c r="L2733" s="1"/>
    </row>
    <row r="2734" spans="12:12" x14ac:dyDescent="0.25">
      <c r="L2734" s="1"/>
    </row>
    <row r="2735" spans="12:12" x14ac:dyDescent="0.25">
      <c r="L2735" s="1"/>
    </row>
    <row r="2736" spans="12:12" x14ac:dyDescent="0.25">
      <c r="L2736" s="1"/>
    </row>
    <row r="2737" spans="12:12" x14ac:dyDescent="0.25">
      <c r="L2737" s="1"/>
    </row>
    <row r="2738" spans="12:12" x14ac:dyDescent="0.25">
      <c r="L2738" s="1"/>
    </row>
    <row r="2739" spans="12:12" x14ac:dyDescent="0.25">
      <c r="L2739" s="1"/>
    </row>
    <row r="2740" spans="12:12" x14ac:dyDescent="0.25">
      <c r="L2740" s="1"/>
    </row>
    <row r="2741" spans="12:12" x14ac:dyDescent="0.25">
      <c r="L2741" s="1"/>
    </row>
    <row r="2742" spans="12:12" x14ac:dyDescent="0.25">
      <c r="L2742" s="1"/>
    </row>
    <row r="2743" spans="12:12" x14ac:dyDescent="0.25">
      <c r="L2743" s="1"/>
    </row>
    <row r="2744" spans="12:12" x14ac:dyDescent="0.25">
      <c r="L2744" s="1"/>
    </row>
    <row r="2745" spans="12:12" x14ac:dyDescent="0.25">
      <c r="L2745" s="1"/>
    </row>
    <row r="2746" spans="12:12" x14ac:dyDescent="0.25">
      <c r="L2746" s="1"/>
    </row>
    <row r="2747" spans="12:12" x14ac:dyDescent="0.25">
      <c r="L2747" s="1"/>
    </row>
    <row r="2748" spans="12:12" x14ac:dyDescent="0.25">
      <c r="L2748" s="1"/>
    </row>
    <row r="2749" spans="12:12" x14ac:dyDescent="0.25">
      <c r="L2749" s="1"/>
    </row>
    <row r="2750" spans="12:12" x14ac:dyDescent="0.25">
      <c r="L2750" s="1"/>
    </row>
    <row r="2751" spans="12:12" x14ac:dyDescent="0.25">
      <c r="L2751" s="1"/>
    </row>
    <row r="2752" spans="12:12" x14ac:dyDescent="0.25">
      <c r="L2752" s="1"/>
    </row>
    <row r="2753" spans="12:12" x14ac:dyDescent="0.25">
      <c r="L2753" s="1"/>
    </row>
    <row r="2754" spans="12:12" x14ac:dyDescent="0.25">
      <c r="L2754" s="1"/>
    </row>
    <row r="2755" spans="12:12" x14ac:dyDescent="0.25">
      <c r="L2755" s="1"/>
    </row>
    <row r="2756" spans="12:12" x14ac:dyDescent="0.25">
      <c r="L2756" s="1"/>
    </row>
    <row r="2757" spans="12:12" x14ac:dyDescent="0.25">
      <c r="L2757" s="1"/>
    </row>
    <row r="2758" spans="12:12" x14ac:dyDescent="0.25">
      <c r="L2758" s="1"/>
    </row>
    <row r="2759" spans="12:12" x14ac:dyDescent="0.25">
      <c r="L2759" s="1"/>
    </row>
    <row r="2760" spans="12:12" x14ac:dyDescent="0.25">
      <c r="L2760" s="1"/>
    </row>
    <row r="2761" spans="12:12" x14ac:dyDescent="0.25">
      <c r="L2761" s="1"/>
    </row>
    <row r="2762" spans="12:12" x14ac:dyDescent="0.25">
      <c r="L2762" s="1"/>
    </row>
    <row r="2763" spans="12:12" x14ac:dyDescent="0.25">
      <c r="L2763" s="1"/>
    </row>
    <row r="2764" spans="12:12" x14ac:dyDescent="0.25">
      <c r="L2764" s="1"/>
    </row>
    <row r="2765" spans="12:12" x14ac:dyDescent="0.25">
      <c r="L2765" s="1"/>
    </row>
    <row r="2766" spans="12:12" x14ac:dyDescent="0.25">
      <c r="L2766" s="1"/>
    </row>
    <row r="2767" spans="12:12" x14ac:dyDescent="0.25">
      <c r="L2767" s="1"/>
    </row>
    <row r="2768" spans="12:12" x14ac:dyDescent="0.25">
      <c r="L2768" s="1"/>
    </row>
    <row r="2769" spans="12:12" x14ac:dyDescent="0.25">
      <c r="L2769" s="1"/>
    </row>
    <row r="2770" spans="12:12" x14ac:dyDescent="0.25">
      <c r="L2770" s="1"/>
    </row>
    <row r="2771" spans="12:12" x14ac:dyDescent="0.25">
      <c r="L2771" s="1"/>
    </row>
    <row r="2772" spans="12:12" x14ac:dyDescent="0.25">
      <c r="L2772" s="1"/>
    </row>
    <row r="2773" spans="12:12" x14ac:dyDescent="0.25">
      <c r="L2773" s="1"/>
    </row>
    <row r="2774" spans="12:12" x14ac:dyDescent="0.25">
      <c r="L2774" s="1"/>
    </row>
    <row r="2775" spans="12:12" x14ac:dyDescent="0.25">
      <c r="L2775" s="1"/>
    </row>
    <row r="2776" spans="12:12" x14ac:dyDescent="0.25">
      <c r="L2776" s="1"/>
    </row>
    <row r="2777" spans="12:12" x14ac:dyDescent="0.25">
      <c r="L2777" s="1"/>
    </row>
    <row r="2778" spans="12:12" x14ac:dyDescent="0.25">
      <c r="L2778" s="1"/>
    </row>
    <row r="2779" spans="12:12" x14ac:dyDescent="0.25">
      <c r="L2779" s="1"/>
    </row>
    <row r="2780" spans="12:12" x14ac:dyDescent="0.25">
      <c r="L2780" s="1"/>
    </row>
    <row r="2781" spans="12:12" x14ac:dyDescent="0.25">
      <c r="L2781" s="1"/>
    </row>
    <row r="2782" spans="12:12" x14ac:dyDescent="0.25">
      <c r="L2782" s="1"/>
    </row>
    <row r="2783" spans="12:12" x14ac:dyDescent="0.25">
      <c r="L2783" s="1"/>
    </row>
    <row r="2784" spans="12:12" x14ac:dyDescent="0.25">
      <c r="L2784" s="1"/>
    </row>
    <row r="2785" spans="12:12" x14ac:dyDescent="0.25">
      <c r="L2785" s="1"/>
    </row>
    <row r="2786" spans="12:12" x14ac:dyDescent="0.25">
      <c r="L2786" s="1"/>
    </row>
    <row r="2787" spans="12:12" x14ac:dyDescent="0.25">
      <c r="L2787" s="1"/>
    </row>
    <row r="2788" spans="12:12" x14ac:dyDescent="0.25">
      <c r="L2788" s="1"/>
    </row>
    <row r="2789" spans="12:12" x14ac:dyDescent="0.25">
      <c r="L2789" s="1"/>
    </row>
    <row r="2790" spans="12:12" x14ac:dyDescent="0.25">
      <c r="L2790" s="1"/>
    </row>
    <row r="2791" spans="12:12" x14ac:dyDescent="0.25">
      <c r="L2791" s="1"/>
    </row>
    <row r="2792" spans="12:12" x14ac:dyDescent="0.25">
      <c r="L2792" s="1"/>
    </row>
    <row r="2793" spans="12:12" x14ac:dyDescent="0.25">
      <c r="L2793" s="1"/>
    </row>
    <row r="2794" spans="12:12" x14ac:dyDescent="0.25">
      <c r="L2794" s="1"/>
    </row>
    <row r="2795" spans="12:12" x14ac:dyDescent="0.25">
      <c r="L2795" s="1"/>
    </row>
    <row r="2796" spans="12:12" x14ac:dyDescent="0.25">
      <c r="L2796" s="1"/>
    </row>
    <row r="2797" spans="12:12" x14ac:dyDescent="0.25">
      <c r="L2797" s="1"/>
    </row>
    <row r="2798" spans="12:12" x14ac:dyDescent="0.25">
      <c r="L2798" s="1"/>
    </row>
    <row r="2799" spans="12:12" x14ac:dyDescent="0.25">
      <c r="L2799" s="1"/>
    </row>
    <row r="2800" spans="12:12" x14ac:dyDescent="0.25">
      <c r="L2800" s="1"/>
    </row>
    <row r="2801" spans="12:12" x14ac:dyDescent="0.25">
      <c r="L2801" s="1"/>
    </row>
    <row r="2802" spans="12:12" x14ac:dyDescent="0.25">
      <c r="L2802" s="1"/>
    </row>
    <row r="2803" spans="12:12" x14ac:dyDescent="0.25">
      <c r="L2803" s="1"/>
    </row>
    <row r="2804" spans="12:12" x14ac:dyDescent="0.25">
      <c r="L2804" s="1"/>
    </row>
    <row r="2805" spans="12:12" x14ac:dyDescent="0.25">
      <c r="L2805" s="1"/>
    </row>
    <row r="2806" spans="12:12" x14ac:dyDescent="0.25">
      <c r="L2806" s="1"/>
    </row>
    <row r="2807" spans="12:12" x14ac:dyDescent="0.25">
      <c r="L2807" s="1"/>
    </row>
    <row r="2808" spans="12:12" x14ac:dyDescent="0.25">
      <c r="L2808" s="1"/>
    </row>
    <row r="2809" spans="12:12" x14ac:dyDescent="0.25">
      <c r="L2809" s="1"/>
    </row>
    <row r="2810" spans="12:12" x14ac:dyDescent="0.25">
      <c r="L2810" s="1"/>
    </row>
    <row r="2811" spans="12:12" x14ac:dyDescent="0.25">
      <c r="L2811" s="1"/>
    </row>
    <row r="2812" spans="12:12" x14ac:dyDescent="0.25">
      <c r="L2812" s="1"/>
    </row>
    <row r="2813" spans="12:12" x14ac:dyDescent="0.25">
      <c r="L2813" s="1"/>
    </row>
    <row r="2814" spans="12:12" x14ac:dyDescent="0.25">
      <c r="L2814" s="1"/>
    </row>
    <row r="2815" spans="12:12" x14ac:dyDescent="0.25">
      <c r="L2815" s="1"/>
    </row>
    <row r="2816" spans="12:12" x14ac:dyDescent="0.25">
      <c r="L2816" s="1"/>
    </row>
    <row r="2817" spans="12:12" x14ac:dyDescent="0.25">
      <c r="L2817" s="1"/>
    </row>
    <row r="2818" spans="12:12" x14ac:dyDescent="0.25">
      <c r="L2818" s="1"/>
    </row>
    <row r="2819" spans="12:12" x14ac:dyDescent="0.25">
      <c r="L2819" s="1"/>
    </row>
    <row r="2820" spans="12:12" x14ac:dyDescent="0.25">
      <c r="L2820" s="1"/>
    </row>
    <row r="2821" spans="12:12" x14ac:dyDescent="0.25">
      <c r="L2821" s="1"/>
    </row>
    <row r="2822" spans="12:12" x14ac:dyDescent="0.25">
      <c r="L2822" s="1"/>
    </row>
    <row r="2823" spans="12:12" x14ac:dyDescent="0.25">
      <c r="L2823" s="1"/>
    </row>
    <row r="2824" spans="12:12" x14ac:dyDescent="0.25">
      <c r="L2824" s="1"/>
    </row>
    <row r="2825" spans="12:12" x14ac:dyDescent="0.25">
      <c r="L2825" s="1"/>
    </row>
    <row r="2826" spans="12:12" x14ac:dyDescent="0.25">
      <c r="L2826" s="1"/>
    </row>
    <row r="2827" spans="12:12" x14ac:dyDescent="0.25">
      <c r="L2827" s="1"/>
    </row>
    <row r="2828" spans="12:12" x14ac:dyDescent="0.25">
      <c r="L2828" s="1"/>
    </row>
    <row r="2829" spans="12:12" x14ac:dyDescent="0.25">
      <c r="L2829" s="1"/>
    </row>
    <row r="2830" spans="12:12" x14ac:dyDescent="0.25">
      <c r="L2830" s="1"/>
    </row>
    <row r="2831" spans="12:12" x14ac:dyDescent="0.25">
      <c r="L2831" s="1"/>
    </row>
    <row r="2832" spans="12:12" x14ac:dyDescent="0.25">
      <c r="L2832" s="1"/>
    </row>
    <row r="2833" spans="12:12" x14ac:dyDescent="0.25">
      <c r="L2833" s="1"/>
    </row>
    <row r="2834" spans="12:12" x14ac:dyDescent="0.25">
      <c r="L2834" s="1"/>
    </row>
    <row r="2835" spans="12:12" x14ac:dyDescent="0.25">
      <c r="L2835" s="1"/>
    </row>
    <row r="2836" spans="12:12" x14ac:dyDescent="0.25">
      <c r="L2836" s="1"/>
    </row>
    <row r="2837" spans="12:12" x14ac:dyDescent="0.25">
      <c r="L2837" s="1"/>
    </row>
    <row r="2838" spans="12:12" x14ac:dyDescent="0.25">
      <c r="L2838" s="1"/>
    </row>
    <row r="2839" spans="12:12" x14ac:dyDescent="0.25">
      <c r="L2839" s="1"/>
    </row>
    <row r="2840" spans="12:12" x14ac:dyDescent="0.25">
      <c r="L2840" s="1"/>
    </row>
    <row r="2841" spans="12:12" x14ac:dyDescent="0.25">
      <c r="L2841" s="1"/>
    </row>
    <row r="2842" spans="12:12" x14ac:dyDescent="0.25">
      <c r="L2842" s="1"/>
    </row>
    <row r="2843" spans="12:12" x14ac:dyDescent="0.25">
      <c r="L2843" s="1"/>
    </row>
    <row r="2844" spans="12:12" x14ac:dyDescent="0.25">
      <c r="L2844" s="1"/>
    </row>
    <row r="2845" spans="12:12" x14ac:dyDescent="0.25">
      <c r="L2845" s="1"/>
    </row>
    <row r="2846" spans="12:12" x14ac:dyDescent="0.25">
      <c r="L2846" s="1"/>
    </row>
    <row r="2847" spans="12:12" x14ac:dyDescent="0.25">
      <c r="L2847" s="1"/>
    </row>
    <row r="2848" spans="12:12" x14ac:dyDescent="0.25">
      <c r="L2848" s="1"/>
    </row>
    <row r="2849" spans="12:12" x14ac:dyDescent="0.25">
      <c r="L2849" s="1"/>
    </row>
    <row r="2850" spans="12:12" x14ac:dyDescent="0.25">
      <c r="L2850" s="1"/>
    </row>
    <row r="2851" spans="12:12" x14ac:dyDescent="0.25">
      <c r="L2851" s="1"/>
    </row>
    <row r="2852" spans="12:12" x14ac:dyDescent="0.25">
      <c r="L2852" s="1"/>
    </row>
    <row r="2853" spans="12:12" x14ac:dyDescent="0.25">
      <c r="L2853" s="1"/>
    </row>
    <row r="2854" spans="12:12" x14ac:dyDescent="0.25">
      <c r="L2854" s="1"/>
    </row>
    <row r="2855" spans="12:12" x14ac:dyDescent="0.25">
      <c r="L2855" s="1"/>
    </row>
    <row r="2856" spans="12:12" x14ac:dyDescent="0.25">
      <c r="L2856" s="1"/>
    </row>
    <row r="2857" spans="12:12" x14ac:dyDescent="0.25">
      <c r="L2857" s="1"/>
    </row>
    <row r="2858" spans="12:12" x14ac:dyDescent="0.25">
      <c r="L2858" s="1"/>
    </row>
    <row r="2859" spans="12:12" x14ac:dyDescent="0.25">
      <c r="L2859" s="1"/>
    </row>
    <row r="2860" spans="12:12" x14ac:dyDescent="0.25">
      <c r="L2860" s="1"/>
    </row>
    <row r="2861" spans="12:12" x14ac:dyDescent="0.25">
      <c r="L2861" s="1"/>
    </row>
    <row r="2862" spans="12:12" x14ac:dyDescent="0.25">
      <c r="L2862" s="1"/>
    </row>
    <row r="2863" spans="12:12" x14ac:dyDescent="0.25">
      <c r="L2863" s="1"/>
    </row>
    <row r="2864" spans="12:12" x14ac:dyDescent="0.25">
      <c r="L2864" s="1"/>
    </row>
    <row r="2865" spans="12:12" x14ac:dyDescent="0.25">
      <c r="L2865" s="1"/>
    </row>
    <row r="2866" spans="12:12" x14ac:dyDescent="0.25">
      <c r="L2866" s="1"/>
    </row>
    <row r="2867" spans="12:12" x14ac:dyDescent="0.25">
      <c r="L2867" s="1"/>
    </row>
    <row r="2868" spans="12:12" x14ac:dyDescent="0.25">
      <c r="L2868" s="1"/>
    </row>
    <row r="2869" spans="12:12" x14ac:dyDescent="0.25">
      <c r="L2869" s="1"/>
    </row>
    <row r="2870" spans="12:12" x14ac:dyDescent="0.25">
      <c r="L2870" s="1"/>
    </row>
    <row r="2871" spans="12:12" x14ac:dyDescent="0.25">
      <c r="L2871" s="1"/>
    </row>
    <row r="2872" spans="12:12" x14ac:dyDescent="0.25">
      <c r="L2872" s="1"/>
    </row>
    <row r="2873" spans="12:12" x14ac:dyDescent="0.25">
      <c r="L2873" s="1"/>
    </row>
    <row r="2874" spans="12:12" x14ac:dyDescent="0.25">
      <c r="L2874" s="1"/>
    </row>
    <row r="2875" spans="12:12" x14ac:dyDescent="0.25">
      <c r="L2875" s="1"/>
    </row>
    <row r="2876" spans="12:12" x14ac:dyDescent="0.25">
      <c r="L2876" s="1"/>
    </row>
    <row r="2877" spans="12:12" x14ac:dyDescent="0.25">
      <c r="L2877" s="1"/>
    </row>
    <row r="2878" spans="12:12" x14ac:dyDescent="0.25">
      <c r="L2878" s="1"/>
    </row>
    <row r="2879" spans="12:12" x14ac:dyDescent="0.25">
      <c r="L2879" s="1"/>
    </row>
    <row r="2880" spans="12:12" x14ac:dyDescent="0.25">
      <c r="L2880" s="1"/>
    </row>
    <row r="2881" spans="12:12" x14ac:dyDescent="0.25">
      <c r="L2881" s="1"/>
    </row>
    <row r="2882" spans="12:12" x14ac:dyDescent="0.25">
      <c r="L2882" s="1"/>
    </row>
    <row r="2883" spans="12:12" x14ac:dyDescent="0.25">
      <c r="L2883" s="1"/>
    </row>
    <row r="2884" spans="12:12" x14ac:dyDescent="0.25">
      <c r="L2884" s="1"/>
    </row>
    <row r="2885" spans="12:12" x14ac:dyDescent="0.25">
      <c r="L2885" s="1"/>
    </row>
    <row r="2886" spans="12:12" x14ac:dyDescent="0.25">
      <c r="L2886" s="1"/>
    </row>
    <row r="2887" spans="12:12" x14ac:dyDescent="0.25">
      <c r="L2887" s="1"/>
    </row>
    <row r="2888" spans="12:12" x14ac:dyDescent="0.25">
      <c r="L2888" s="1"/>
    </row>
    <row r="2889" spans="12:12" x14ac:dyDescent="0.25">
      <c r="L2889" s="1"/>
    </row>
    <row r="2890" spans="12:12" x14ac:dyDescent="0.25">
      <c r="L2890" s="1"/>
    </row>
    <row r="2891" spans="12:12" x14ac:dyDescent="0.25">
      <c r="L2891" s="1"/>
    </row>
    <row r="2892" spans="12:12" x14ac:dyDescent="0.25">
      <c r="L2892" s="1"/>
    </row>
    <row r="2893" spans="12:12" x14ac:dyDescent="0.25">
      <c r="L2893" s="1"/>
    </row>
    <row r="2894" spans="12:12" x14ac:dyDescent="0.25">
      <c r="L2894" s="1"/>
    </row>
    <row r="2895" spans="12:12" x14ac:dyDescent="0.25">
      <c r="L2895" s="1"/>
    </row>
    <row r="2896" spans="12:12" x14ac:dyDescent="0.25">
      <c r="L2896" s="1"/>
    </row>
    <row r="2897" spans="12:12" x14ac:dyDescent="0.25">
      <c r="L2897" s="1"/>
    </row>
    <row r="2898" spans="12:12" x14ac:dyDescent="0.25">
      <c r="L2898" s="1"/>
    </row>
    <row r="2899" spans="12:12" x14ac:dyDescent="0.25">
      <c r="L2899" s="1"/>
    </row>
    <row r="2900" spans="12:12" x14ac:dyDescent="0.25">
      <c r="L2900" s="1"/>
    </row>
    <row r="2901" spans="12:12" x14ac:dyDescent="0.25">
      <c r="L2901" s="1"/>
    </row>
    <row r="2902" spans="12:12" x14ac:dyDescent="0.25">
      <c r="L2902" s="1"/>
    </row>
    <row r="2903" spans="12:12" x14ac:dyDescent="0.25">
      <c r="L2903" s="1"/>
    </row>
    <row r="2904" spans="12:12" x14ac:dyDescent="0.25">
      <c r="L2904" s="1"/>
    </row>
    <row r="2905" spans="12:12" x14ac:dyDescent="0.25">
      <c r="L2905" s="1"/>
    </row>
    <row r="2906" spans="12:12" x14ac:dyDescent="0.25">
      <c r="L2906" s="1"/>
    </row>
    <row r="2907" spans="12:12" x14ac:dyDescent="0.25">
      <c r="L2907" s="1"/>
    </row>
    <row r="2908" spans="12:12" x14ac:dyDescent="0.25">
      <c r="L2908" s="1"/>
    </row>
    <row r="2909" spans="12:12" x14ac:dyDescent="0.25">
      <c r="L2909" s="1"/>
    </row>
    <row r="2910" spans="12:12" x14ac:dyDescent="0.25">
      <c r="L2910" s="1"/>
    </row>
    <row r="2911" spans="12:12" x14ac:dyDescent="0.25">
      <c r="L2911" s="1"/>
    </row>
    <row r="2912" spans="12:12" x14ac:dyDescent="0.25">
      <c r="L2912" s="1"/>
    </row>
    <row r="2913" spans="12:12" x14ac:dyDescent="0.25">
      <c r="L2913" s="1"/>
    </row>
    <row r="2914" spans="12:12" x14ac:dyDescent="0.25">
      <c r="L2914" s="1"/>
    </row>
    <row r="2915" spans="12:12" x14ac:dyDescent="0.25">
      <c r="L2915" s="1"/>
    </row>
    <row r="2916" spans="12:12" x14ac:dyDescent="0.25">
      <c r="L2916" s="1"/>
    </row>
    <row r="2917" spans="12:12" x14ac:dyDescent="0.25">
      <c r="L2917" s="1"/>
    </row>
    <row r="2918" spans="12:12" x14ac:dyDescent="0.25">
      <c r="L2918" s="1"/>
    </row>
    <row r="2919" spans="12:12" x14ac:dyDescent="0.25">
      <c r="L2919" s="1"/>
    </row>
    <row r="2920" spans="12:12" x14ac:dyDescent="0.25">
      <c r="L2920" s="1"/>
    </row>
    <row r="2921" spans="12:12" x14ac:dyDescent="0.25">
      <c r="L2921" s="1"/>
    </row>
    <row r="2922" spans="12:12" x14ac:dyDescent="0.25">
      <c r="L2922" s="1"/>
    </row>
    <row r="2923" spans="12:12" x14ac:dyDescent="0.25">
      <c r="L2923" s="1"/>
    </row>
    <row r="2924" spans="12:12" x14ac:dyDescent="0.25">
      <c r="L2924" s="1"/>
    </row>
    <row r="2925" spans="12:12" x14ac:dyDescent="0.25">
      <c r="L2925" s="1"/>
    </row>
    <row r="2926" spans="12:12" x14ac:dyDescent="0.25">
      <c r="L2926" s="1"/>
    </row>
    <row r="2927" spans="12:12" x14ac:dyDescent="0.25">
      <c r="L2927" s="1"/>
    </row>
    <row r="2928" spans="12:12" x14ac:dyDescent="0.25">
      <c r="L2928" s="1"/>
    </row>
    <row r="2929" spans="12:12" x14ac:dyDescent="0.25">
      <c r="L2929" s="1"/>
    </row>
    <row r="2930" spans="12:12" x14ac:dyDescent="0.25">
      <c r="L2930" s="1"/>
    </row>
    <row r="2931" spans="12:12" x14ac:dyDescent="0.25">
      <c r="L2931" s="1"/>
    </row>
    <row r="2932" spans="12:12" x14ac:dyDescent="0.25">
      <c r="L2932" s="1"/>
    </row>
    <row r="2933" spans="12:12" x14ac:dyDescent="0.25">
      <c r="L2933" s="1"/>
    </row>
    <row r="2934" spans="12:12" x14ac:dyDescent="0.25">
      <c r="L2934" s="1"/>
    </row>
    <row r="2935" spans="12:12" x14ac:dyDescent="0.25">
      <c r="L2935" s="1"/>
    </row>
    <row r="2936" spans="12:12" x14ac:dyDescent="0.25">
      <c r="L2936" s="1"/>
    </row>
    <row r="2937" spans="12:12" x14ac:dyDescent="0.25">
      <c r="L2937" s="1"/>
    </row>
    <row r="2938" spans="12:12" x14ac:dyDescent="0.25">
      <c r="L2938" s="1"/>
    </row>
    <row r="2939" spans="12:12" x14ac:dyDescent="0.25">
      <c r="L2939" s="1"/>
    </row>
    <row r="2940" spans="12:12" x14ac:dyDescent="0.25">
      <c r="L2940" s="1"/>
    </row>
    <row r="2941" spans="12:12" x14ac:dyDescent="0.25">
      <c r="L2941" s="1"/>
    </row>
    <row r="2942" spans="12:12" x14ac:dyDescent="0.25">
      <c r="L2942" s="1"/>
    </row>
    <row r="2943" spans="12:12" x14ac:dyDescent="0.25">
      <c r="L2943" s="1"/>
    </row>
    <row r="2944" spans="12:12" x14ac:dyDescent="0.25">
      <c r="L2944" s="1"/>
    </row>
    <row r="2945" spans="12:12" x14ac:dyDescent="0.25">
      <c r="L2945" s="1"/>
    </row>
    <row r="2946" spans="12:12" x14ac:dyDescent="0.25">
      <c r="L2946" s="1"/>
    </row>
    <row r="2947" spans="12:12" x14ac:dyDescent="0.25">
      <c r="L2947" s="1"/>
    </row>
    <row r="2948" spans="12:12" x14ac:dyDescent="0.25">
      <c r="L2948" s="1"/>
    </row>
    <row r="2949" spans="12:12" x14ac:dyDescent="0.25">
      <c r="L2949" s="1"/>
    </row>
    <row r="2950" spans="12:12" x14ac:dyDescent="0.25">
      <c r="L2950" s="1"/>
    </row>
    <row r="2951" spans="12:12" x14ac:dyDescent="0.25">
      <c r="L2951" s="1"/>
    </row>
    <row r="2952" spans="12:12" x14ac:dyDescent="0.25">
      <c r="L2952" s="1"/>
    </row>
    <row r="2953" spans="12:12" x14ac:dyDescent="0.25">
      <c r="L2953" s="1"/>
    </row>
    <row r="2954" spans="12:12" x14ac:dyDescent="0.25">
      <c r="L2954" s="1"/>
    </row>
    <row r="2955" spans="12:12" x14ac:dyDescent="0.25">
      <c r="L2955" s="1"/>
    </row>
    <row r="2956" spans="12:12" x14ac:dyDescent="0.25">
      <c r="L2956" s="1"/>
    </row>
    <row r="2957" spans="12:12" x14ac:dyDescent="0.25">
      <c r="L2957" s="1"/>
    </row>
    <row r="2958" spans="12:12" x14ac:dyDescent="0.25">
      <c r="L2958" s="1"/>
    </row>
    <row r="2959" spans="12:12" x14ac:dyDescent="0.25">
      <c r="L2959" s="1"/>
    </row>
    <row r="2960" spans="12:12" x14ac:dyDescent="0.25">
      <c r="L2960" s="1"/>
    </row>
    <row r="2961" spans="12:12" x14ac:dyDescent="0.25">
      <c r="L2961" s="1"/>
    </row>
    <row r="2962" spans="12:12" x14ac:dyDescent="0.25">
      <c r="L2962" s="1"/>
    </row>
    <row r="2963" spans="12:12" x14ac:dyDescent="0.25">
      <c r="L2963" s="1"/>
    </row>
    <row r="2964" spans="12:12" x14ac:dyDescent="0.25">
      <c r="L2964" s="1"/>
    </row>
    <row r="2965" spans="12:12" x14ac:dyDescent="0.25">
      <c r="L2965" s="1"/>
    </row>
    <row r="2966" spans="12:12" x14ac:dyDescent="0.25">
      <c r="L2966" s="1"/>
    </row>
    <row r="2967" spans="12:12" x14ac:dyDescent="0.25">
      <c r="L2967" s="1"/>
    </row>
    <row r="2968" spans="12:12" x14ac:dyDescent="0.25">
      <c r="L2968" s="1"/>
    </row>
    <row r="2969" spans="12:12" x14ac:dyDescent="0.25">
      <c r="L2969" s="1"/>
    </row>
    <row r="2970" spans="12:12" x14ac:dyDescent="0.25">
      <c r="L2970" s="1"/>
    </row>
    <row r="2971" spans="12:12" x14ac:dyDescent="0.25">
      <c r="L2971" s="1"/>
    </row>
    <row r="2972" spans="12:12" x14ac:dyDescent="0.25">
      <c r="L2972" s="1"/>
    </row>
    <row r="2973" spans="12:12" x14ac:dyDescent="0.25">
      <c r="L2973" s="1"/>
    </row>
    <row r="2974" spans="12:12" x14ac:dyDescent="0.25">
      <c r="L2974" s="1"/>
    </row>
    <row r="2975" spans="12:12" x14ac:dyDescent="0.25">
      <c r="L2975" s="1"/>
    </row>
    <row r="2976" spans="12:12" x14ac:dyDescent="0.25">
      <c r="L2976" s="1"/>
    </row>
    <row r="2977" spans="12:12" x14ac:dyDescent="0.25">
      <c r="L2977" s="1"/>
    </row>
    <row r="2978" spans="12:12" x14ac:dyDescent="0.25">
      <c r="L2978" s="1"/>
    </row>
    <row r="2979" spans="12:12" x14ac:dyDescent="0.25">
      <c r="L2979" s="1"/>
    </row>
    <row r="2980" spans="12:12" x14ac:dyDescent="0.25">
      <c r="L2980" s="1"/>
    </row>
    <row r="2981" spans="12:12" x14ac:dyDescent="0.25">
      <c r="L2981" s="1"/>
    </row>
    <row r="2982" spans="12:12" x14ac:dyDescent="0.25">
      <c r="L2982" s="1"/>
    </row>
    <row r="2983" spans="12:12" x14ac:dyDescent="0.25">
      <c r="L2983" s="1"/>
    </row>
    <row r="2984" spans="12:12" x14ac:dyDescent="0.25">
      <c r="L2984" s="1"/>
    </row>
    <row r="2985" spans="12:12" x14ac:dyDescent="0.25">
      <c r="L2985" s="1"/>
    </row>
    <row r="2986" spans="12:12" x14ac:dyDescent="0.25">
      <c r="L2986" s="1"/>
    </row>
    <row r="2987" spans="12:12" x14ac:dyDescent="0.25">
      <c r="L2987" s="1"/>
    </row>
    <row r="2988" spans="12:12" x14ac:dyDescent="0.25">
      <c r="L2988" s="1"/>
    </row>
    <row r="2989" spans="12:12" x14ac:dyDescent="0.25">
      <c r="L2989" s="1"/>
    </row>
    <row r="2990" spans="12:12" x14ac:dyDescent="0.25">
      <c r="L2990" s="1"/>
    </row>
    <row r="2991" spans="12:12" x14ac:dyDescent="0.25">
      <c r="L2991" s="1"/>
    </row>
    <row r="2992" spans="12:12" x14ac:dyDescent="0.25">
      <c r="L2992" s="1"/>
    </row>
    <row r="2993" spans="12:12" x14ac:dyDescent="0.25">
      <c r="L2993" s="1"/>
    </row>
    <row r="2994" spans="12:12" x14ac:dyDescent="0.25">
      <c r="L2994" s="1"/>
    </row>
    <row r="2995" spans="12:12" x14ac:dyDescent="0.25">
      <c r="L2995" s="1"/>
    </row>
    <row r="2996" spans="12:12" x14ac:dyDescent="0.25">
      <c r="L2996" s="1"/>
    </row>
    <row r="2997" spans="12:12" x14ac:dyDescent="0.25">
      <c r="L2997" s="1"/>
    </row>
    <row r="2998" spans="12:12" x14ac:dyDescent="0.25">
      <c r="L2998" s="1"/>
    </row>
    <row r="2999" spans="12:12" x14ac:dyDescent="0.25">
      <c r="L2999" s="1"/>
    </row>
    <row r="3000" spans="12:12" x14ac:dyDescent="0.25">
      <c r="L3000" s="1"/>
    </row>
    <row r="3001" spans="12:12" x14ac:dyDescent="0.25">
      <c r="L3001" s="1"/>
    </row>
    <row r="3002" spans="12:12" x14ac:dyDescent="0.25">
      <c r="L3002" s="1"/>
    </row>
    <row r="3003" spans="12:12" x14ac:dyDescent="0.25">
      <c r="L3003" s="1"/>
    </row>
    <row r="3004" spans="12:12" x14ac:dyDescent="0.25">
      <c r="L3004" s="1"/>
    </row>
    <row r="3005" spans="12:12" x14ac:dyDescent="0.25">
      <c r="L3005" s="1"/>
    </row>
    <row r="3006" spans="12:12" x14ac:dyDescent="0.25">
      <c r="L3006" s="1"/>
    </row>
    <row r="3007" spans="12:12" x14ac:dyDescent="0.25">
      <c r="L3007" s="1"/>
    </row>
    <row r="3008" spans="12:12" x14ac:dyDescent="0.25">
      <c r="L3008" s="1"/>
    </row>
    <row r="3009" spans="12:12" x14ac:dyDescent="0.25">
      <c r="L3009" s="1"/>
    </row>
    <row r="3010" spans="12:12" x14ac:dyDescent="0.25">
      <c r="L3010" s="1"/>
    </row>
    <row r="3011" spans="12:12" x14ac:dyDescent="0.25">
      <c r="L3011" s="1"/>
    </row>
    <row r="3012" spans="12:12" x14ac:dyDescent="0.25">
      <c r="L3012" s="1"/>
    </row>
    <row r="3013" spans="12:12" x14ac:dyDescent="0.25">
      <c r="L3013" s="1"/>
    </row>
    <row r="3014" spans="12:12" x14ac:dyDescent="0.25">
      <c r="L3014" s="1"/>
    </row>
    <row r="3015" spans="12:12" x14ac:dyDescent="0.25">
      <c r="L3015" s="1"/>
    </row>
    <row r="3016" spans="12:12" x14ac:dyDescent="0.25">
      <c r="L3016" s="1"/>
    </row>
    <row r="3017" spans="12:12" x14ac:dyDescent="0.25">
      <c r="L3017" s="1"/>
    </row>
    <row r="3018" spans="12:12" x14ac:dyDescent="0.25">
      <c r="L3018" s="1"/>
    </row>
    <row r="3019" spans="12:12" x14ac:dyDescent="0.25">
      <c r="L3019" s="1"/>
    </row>
    <row r="3020" spans="12:12" x14ac:dyDescent="0.25">
      <c r="L3020" s="1"/>
    </row>
    <row r="3021" spans="12:12" x14ac:dyDescent="0.25">
      <c r="L3021" s="1"/>
    </row>
    <row r="3022" spans="12:12" x14ac:dyDescent="0.25">
      <c r="L3022" s="1"/>
    </row>
    <row r="3023" spans="12:12" x14ac:dyDescent="0.25">
      <c r="L3023" s="1"/>
    </row>
    <row r="3024" spans="12:12" x14ac:dyDescent="0.25">
      <c r="L3024" s="1"/>
    </row>
    <row r="3025" spans="12:12" x14ac:dyDescent="0.25">
      <c r="L3025" s="1"/>
    </row>
    <row r="3026" spans="12:12" x14ac:dyDescent="0.25">
      <c r="L3026" s="1"/>
    </row>
    <row r="3027" spans="12:12" x14ac:dyDescent="0.25">
      <c r="L3027" s="1"/>
    </row>
    <row r="3028" spans="12:12" x14ac:dyDescent="0.25">
      <c r="L3028" s="1"/>
    </row>
    <row r="3029" spans="12:12" x14ac:dyDescent="0.25">
      <c r="L3029" s="1"/>
    </row>
    <row r="3030" spans="12:12" x14ac:dyDescent="0.25">
      <c r="L3030" s="1"/>
    </row>
    <row r="3031" spans="12:12" x14ac:dyDescent="0.25">
      <c r="L3031" s="1"/>
    </row>
    <row r="3032" spans="12:12" x14ac:dyDescent="0.25">
      <c r="L3032" s="1"/>
    </row>
    <row r="3033" spans="12:12" x14ac:dyDescent="0.25">
      <c r="L3033" s="1"/>
    </row>
    <row r="3034" spans="12:12" x14ac:dyDescent="0.25">
      <c r="L3034" s="1"/>
    </row>
    <row r="3035" spans="12:12" x14ac:dyDescent="0.25">
      <c r="L3035" s="1"/>
    </row>
    <row r="3036" spans="12:12" x14ac:dyDescent="0.25">
      <c r="L3036" s="1"/>
    </row>
    <row r="3037" spans="12:12" x14ac:dyDescent="0.25">
      <c r="L3037" s="1"/>
    </row>
    <row r="3038" spans="12:12" x14ac:dyDescent="0.25">
      <c r="L3038" s="1"/>
    </row>
    <row r="3039" spans="12:12" x14ac:dyDescent="0.25">
      <c r="L3039" s="1"/>
    </row>
    <row r="3040" spans="12:12" x14ac:dyDescent="0.25">
      <c r="L3040" s="1"/>
    </row>
    <row r="3041" spans="12:12" x14ac:dyDescent="0.25">
      <c r="L3041" s="1"/>
    </row>
    <row r="3042" spans="12:12" x14ac:dyDescent="0.25">
      <c r="L3042" s="1"/>
    </row>
    <row r="3043" spans="12:12" x14ac:dyDescent="0.25">
      <c r="L3043" s="1"/>
    </row>
    <row r="3044" spans="12:12" x14ac:dyDescent="0.25">
      <c r="L3044" s="1"/>
    </row>
    <row r="3045" spans="12:12" x14ac:dyDescent="0.25">
      <c r="L3045" s="1"/>
    </row>
    <row r="3046" spans="12:12" x14ac:dyDescent="0.25">
      <c r="L3046" s="1"/>
    </row>
    <row r="3047" spans="12:12" x14ac:dyDescent="0.25">
      <c r="L3047" s="1"/>
    </row>
    <row r="3048" spans="12:12" x14ac:dyDescent="0.25">
      <c r="L3048" s="1"/>
    </row>
    <row r="3049" spans="12:12" x14ac:dyDescent="0.25">
      <c r="L3049" s="1"/>
    </row>
    <row r="3050" spans="12:12" x14ac:dyDescent="0.25">
      <c r="L3050" s="1"/>
    </row>
    <row r="3051" spans="12:12" x14ac:dyDescent="0.25">
      <c r="L3051" s="1"/>
    </row>
    <row r="3052" spans="12:12" x14ac:dyDescent="0.25">
      <c r="L3052" s="1"/>
    </row>
    <row r="3053" spans="12:12" x14ac:dyDescent="0.25">
      <c r="L3053" s="1"/>
    </row>
    <row r="3054" spans="12:12" x14ac:dyDescent="0.25">
      <c r="L3054" s="1"/>
    </row>
    <row r="3055" spans="12:12" x14ac:dyDescent="0.25">
      <c r="L3055" s="1"/>
    </row>
    <row r="3056" spans="12:12" x14ac:dyDescent="0.25">
      <c r="L3056" s="1"/>
    </row>
    <row r="3057" spans="12:12" x14ac:dyDescent="0.25">
      <c r="L3057" s="1"/>
    </row>
    <row r="3058" spans="12:12" x14ac:dyDescent="0.25">
      <c r="L3058" s="1"/>
    </row>
    <row r="3059" spans="12:12" x14ac:dyDescent="0.25">
      <c r="L3059" s="1"/>
    </row>
    <row r="3060" spans="12:12" x14ac:dyDescent="0.25">
      <c r="L3060" s="1"/>
    </row>
    <row r="3061" spans="12:12" x14ac:dyDescent="0.25">
      <c r="L3061" s="1"/>
    </row>
    <row r="3062" spans="12:12" x14ac:dyDescent="0.25">
      <c r="L3062" s="1"/>
    </row>
    <row r="3063" spans="12:12" x14ac:dyDescent="0.25">
      <c r="L3063" s="1"/>
    </row>
    <row r="3064" spans="12:12" x14ac:dyDescent="0.25">
      <c r="L3064" s="1"/>
    </row>
    <row r="3065" spans="12:12" x14ac:dyDescent="0.25">
      <c r="L3065" s="1"/>
    </row>
    <row r="3066" spans="12:12" x14ac:dyDescent="0.25">
      <c r="L3066" s="1"/>
    </row>
    <row r="3067" spans="12:12" x14ac:dyDescent="0.25">
      <c r="L3067" s="1"/>
    </row>
    <row r="3068" spans="12:12" x14ac:dyDescent="0.25">
      <c r="L3068" s="1"/>
    </row>
    <row r="3069" spans="12:12" x14ac:dyDescent="0.25">
      <c r="L3069" s="1"/>
    </row>
    <row r="3070" spans="12:12" x14ac:dyDescent="0.25">
      <c r="L3070" s="1"/>
    </row>
    <row r="3071" spans="12:12" x14ac:dyDescent="0.25">
      <c r="L3071" s="1"/>
    </row>
    <row r="3072" spans="12:12" x14ac:dyDescent="0.25">
      <c r="L3072" s="1"/>
    </row>
    <row r="3073" spans="12:12" x14ac:dyDescent="0.25">
      <c r="L3073" s="1"/>
    </row>
    <row r="3074" spans="12:12" x14ac:dyDescent="0.25">
      <c r="L3074" s="1"/>
    </row>
    <row r="3075" spans="12:12" x14ac:dyDescent="0.25">
      <c r="L3075" s="1"/>
    </row>
    <row r="3076" spans="12:12" x14ac:dyDescent="0.25">
      <c r="L3076" s="1"/>
    </row>
    <row r="3077" spans="12:12" x14ac:dyDescent="0.25">
      <c r="L3077" s="1"/>
    </row>
    <row r="3078" spans="12:12" x14ac:dyDescent="0.25">
      <c r="L3078" s="1"/>
    </row>
    <row r="3079" spans="12:12" x14ac:dyDescent="0.25">
      <c r="L3079" s="1"/>
    </row>
    <row r="3080" spans="12:12" x14ac:dyDescent="0.25">
      <c r="L3080" s="1"/>
    </row>
    <row r="3081" spans="12:12" x14ac:dyDescent="0.25">
      <c r="L3081" s="1"/>
    </row>
    <row r="3082" spans="12:12" x14ac:dyDescent="0.25">
      <c r="L3082" s="1"/>
    </row>
    <row r="3083" spans="12:12" x14ac:dyDescent="0.25">
      <c r="L3083" s="1"/>
    </row>
    <row r="3084" spans="12:12" x14ac:dyDescent="0.25">
      <c r="L3084" s="1"/>
    </row>
    <row r="3085" spans="12:12" x14ac:dyDescent="0.25">
      <c r="L3085" s="1"/>
    </row>
    <row r="3086" spans="12:12" x14ac:dyDescent="0.25">
      <c r="L3086" s="1"/>
    </row>
    <row r="3087" spans="12:12" x14ac:dyDescent="0.25">
      <c r="L3087" s="1"/>
    </row>
    <row r="3088" spans="12:12" x14ac:dyDescent="0.25">
      <c r="L3088" s="1"/>
    </row>
    <row r="3089" spans="12:12" x14ac:dyDescent="0.25">
      <c r="L3089" s="1"/>
    </row>
    <row r="3090" spans="12:12" x14ac:dyDescent="0.25">
      <c r="L3090" s="1"/>
    </row>
    <row r="3091" spans="12:12" x14ac:dyDescent="0.25">
      <c r="L3091" s="1"/>
    </row>
    <row r="3092" spans="12:12" x14ac:dyDescent="0.25">
      <c r="L3092" s="1"/>
    </row>
    <row r="3093" spans="12:12" x14ac:dyDescent="0.25">
      <c r="L3093" s="1"/>
    </row>
    <row r="3094" spans="12:12" x14ac:dyDescent="0.25">
      <c r="L3094" s="1"/>
    </row>
    <row r="3095" spans="12:12" x14ac:dyDescent="0.25">
      <c r="L3095" s="1"/>
    </row>
    <row r="3096" spans="12:12" x14ac:dyDescent="0.25">
      <c r="L3096" s="1"/>
    </row>
    <row r="3097" spans="12:12" x14ac:dyDescent="0.25">
      <c r="L3097" s="1"/>
    </row>
    <row r="3098" spans="12:12" x14ac:dyDescent="0.25">
      <c r="L3098" s="1"/>
    </row>
    <row r="3099" spans="12:12" x14ac:dyDescent="0.25">
      <c r="L3099" s="1"/>
    </row>
    <row r="3100" spans="12:12" x14ac:dyDescent="0.25">
      <c r="L3100" s="1"/>
    </row>
    <row r="3101" spans="12:12" x14ac:dyDescent="0.25">
      <c r="L3101" s="1"/>
    </row>
    <row r="3102" spans="12:12" x14ac:dyDescent="0.25">
      <c r="L3102" s="1"/>
    </row>
    <row r="3103" spans="12:12" x14ac:dyDescent="0.25">
      <c r="L3103" s="1"/>
    </row>
    <row r="3104" spans="12:12" x14ac:dyDescent="0.25">
      <c r="L3104" s="1"/>
    </row>
    <row r="3105" spans="12:12" x14ac:dyDescent="0.25">
      <c r="L3105" s="1"/>
    </row>
    <row r="3106" spans="12:12" x14ac:dyDescent="0.25">
      <c r="L3106" s="1"/>
    </row>
    <row r="3107" spans="12:12" x14ac:dyDescent="0.25">
      <c r="L3107" s="1"/>
    </row>
    <row r="3108" spans="12:12" x14ac:dyDescent="0.25">
      <c r="L3108" s="1"/>
    </row>
    <row r="3109" spans="12:12" x14ac:dyDescent="0.25">
      <c r="L3109" s="1"/>
    </row>
    <row r="3110" spans="12:12" x14ac:dyDescent="0.25">
      <c r="L3110" s="1"/>
    </row>
    <row r="3111" spans="12:12" x14ac:dyDescent="0.25">
      <c r="L3111" s="1"/>
    </row>
    <row r="3112" spans="12:12" x14ac:dyDescent="0.25">
      <c r="L3112" s="1"/>
    </row>
    <row r="3113" spans="12:12" x14ac:dyDescent="0.25">
      <c r="L3113" s="1"/>
    </row>
    <row r="3114" spans="12:12" x14ac:dyDescent="0.25">
      <c r="L3114" s="1"/>
    </row>
    <row r="3115" spans="12:12" x14ac:dyDescent="0.25">
      <c r="L3115" s="1"/>
    </row>
    <row r="3116" spans="12:12" x14ac:dyDescent="0.25">
      <c r="L3116" s="1"/>
    </row>
    <row r="3117" spans="12:12" x14ac:dyDescent="0.25">
      <c r="L3117" s="1"/>
    </row>
    <row r="3118" spans="12:12" x14ac:dyDescent="0.25">
      <c r="L3118" s="1"/>
    </row>
    <row r="3119" spans="12:12" x14ac:dyDescent="0.25">
      <c r="L3119" s="1"/>
    </row>
    <row r="3120" spans="12:12" x14ac:dyDescent="0.25">
      <c r="L3120" s="1"/>
    </row>
    <row r="3121" spans="12:12" x14ac:dyDescent="0.25">
      <c r="L3121" s="1"/>
    </row>
    <row r="3122" spans="12:12" x14ac:dyDescent="0.25">
      <c r="L3122" s="1"/>
    </row>
    <row r="3123" spans="12:12" x14ac:dyDescent="0.25">
      <c r="L3123" s="1"/>
    </row>
    <row r="3124" spans="12:12" x14ac:dyDescent="0.25">
      <c r="L3124" s="1"/>
    </row>
    <row r="3125" spans="12:12" x14ac:dyDescent="0.25">
      <c r="L3125" s="1"/>
    </row>
    <row r="3126" spans="12:12" x14ac:dyDescent="0.25">
      <c r="L3126" s="1"/>
    </row>
    <row r="3127" spans="12:12" x14ac:dyDescent="0.25">
      <c r="L3127" s="1"/>
    </row>
    <row r="3128" spans="12:12" x14ac:dyDescent="0.25">
      <c r="L3128" s="1"/>
    </row>
    <row r="3129" spans="12:12" x14ac:dyDescent="0.25">
      <c r="L3129" s="1"/>
    </row>
    <row r="3130" spans="12:12" x14ac:dyDescent="0.25">
      <c r="L3130" s="1"/>
    </row>
    <row r="3131" spans="12:12" x14ac:dyDescent="0.25">
      <c r="L3131" s="1"/>
    </row>
    <row r="3132" spans="12:12" x14ac:dyDescent="0.25">
      <c r="L3132" s="1"/>
    </row>
    <row r="3133" spans="12:12" x14ac:dyDescent="0.25">
      <c r="L3133" s="1"/>
    </row>
    <row r="3134" spans="12:12" x14ac:dyDescent="0.25">
      <c r="L3134" s="1"/>
    </row>
    <row r="3135" spans="12:12" x14ac:dyDescent="0.25">
      <c r="L3135" s="1"/>
    </row>
    <row r="3136" spans="12:12" x14ac:dyDescent="0.25">
      <c r="L3136" s="1"/>
    </row>
    <row r="3137" spans="12:12" x14ac:dyDescent="0.25">
      <c r="L3137" s="1"/>
    </row>
    <row r="3138" spans="12:12" x14ac:dyDescent="0.25">
      <c r="L3138" s="1"/>
    </row>
    <row r="3139" spans="12:12" x14ac:dyDescent="0.25">
      <c r="L3139" s="1"/>
    </row>
    <row r="3140" spans="12:12" x14ac:dyDescent="0.25">
      <c r="L3140" s="1"/>
    </row>
    <row r="3141" spans="12:12" x14ac:dyDescent="0.25">
      <c r="L3141" s="1"/>
    </row>
    <row r="3142" spans="12:12" x14ac:dyDescent="0.25">
      <c r="L3142" s="1"/>
    </row>
    <row r="3143" spans="12:12" x14ac:dyDescent="0.25">
      <c r="L3143" s="1"/>
    </row>
    <row r="3144" spans="12:12" x14ac:dyDescent="0.25">
      <c r="L3144" s="1"/>
    </row>
    <row r="3145" spans="12:12" x14ac:dyDescent="0.25">
      <c r="L3145" s="1"/>
    </row>
    <row r="3146" spans="12:12" x14ac:dyDescent="0.25">
      <c r="L3146" s="1"/>
    </row>
    <row r="3147" spans="12:12" x14ac:dyDescent="0.25">
      <c r="L3147" s="1"/>
    </row>
    <row r="3148" spans="12:12" x14ac:dyDescent="0.25">
      <c r="L3148" s="1"/>
    </row>
    <row r="3149" spans="12:12" x14ac:dyDescent="0.25">
      <c r="L3149" s="1"/>
    </row>
    <row r="3150" spans="12:12" x14ac:dyDescent="0.25">
      <c r="L3150" s="1"/>
    </row>
    <row r="3151" spans="12:12" x14ac:dyDescent="0.25">
      <c r="L3151" s="1"/>
    </row>
    <row r="3152" spans="12:12" x14ac:dyDescent="0.25">
      <c r="L3152" s="1"/>
    </row>
    <row r="3153" spans="12:12" x14ac:dyDescent="0.25">
      <c r="L3153" s="1"/>
    </row>
    <row r="3154" spans="12:12" x14ac:dyDescent="0.25">
      <c r="L3154" s="1"/>
    </row>
    <row r="3155" spans="12:12" x14ac:dyDescent="0.25">
      <c r="L3155" s="1"/>
    </row>
    <row r="3156" spans="12:12" x14ac:dyDescent="0.25">
      <c r="L3156" s="1"/>
    </row>
    <row r="3157" spans="12:12" x14ac:dyDescent="0.25">
      <c r="L3157" s="1"/>
    </row>
    <row r="3158" spans="12:12" x14ac:dyDescent="0.25">
      <c r="L3158" s="1"/>
    </row>
    <row r="3159" spans="12:12" x14ac:dyDescent="0.25">
      <c r="L3159" s="1"/>
    </row>
    <row r="3160" spans="12:12" x14ac:dyDescent="0.25">
      <c r="L3160" s="1"/>
    </row>
    <row r="3161" spans="12:12" x14ac:dyDescent="0.25">
      <c r="L3161" s="1"/>
    </row>
    <row r="3162" spans="12:12" x14ac:dyDescent="0.25">
      <c r="L3162" s="1"/>
    </row>
    <row r="3163" spans="12:12" x14ac:dyDescent="0.25">
      <c r="L3163" s="1"/>
    </row>
    <row r="3164" spans="12:12" x14ac:dyDescent="0.25">
      <c r="L3164" s="1"/>
    </row>
    <row r="3165" spans="12:12" x14ac:dyDescent="0.25">
      <c r="L3165" s="1"/>
    </row>
    <row r="3166" spans="12:12" x14ac:dyDescent="0.25">
      <c r="L3166" s="1"/>
    </row>
    <row r="3167" spans="12:12" x14ac:dyDescent="0.25">
      <c r="L3167" s="1"/>
    </row>
    <row r="3168" spans="12:12" x14ac:dyDescent="0.25">
      <c r="L3168" s="1"/>
    </row>
    <row r="3169" spans="12:12" x14ac:dyDescent="0.25">
      <c r="L3169" s="1"/>
    </row>
    <row r="3170" spans="12:12" x14ac:dyDescent="0.25">
      <c r="L3170" s="1"/>
    </row>
    <row r="3171" spans="12:12" x14ac:dyDescent="0.25">
      <c r="L3171" s="1"/>
    </row>
    <row r="3172" spans="12:12" x14ac:dyDescent="0.25">
      <c r="L3172" s="1"/>
    </row>
    <row r="3173" spans="12:12" x14ac:dyDescent="0.25">
      <c r="L3173" s="1"/>
    </row>
    <row r="3174" spans="12:12" x14ac:dyDescent="0.25">
      <c r="L3174" s="1"/>
    </row>
    <row r="3175" spans="12:12" x14ac:dyDescent="0.25">
      <c r="L3175" s="1"/>
    </row>
    <row r="3176" spans="12:12" x14ac:dyDescent="0.25">
      <c r="L3176" s="1"/>
    </row>
    <row r="3177" spans="12:12" x14ac:dyDescent="0.25">
      <c r="L3177" s="1"/>
    </row>
    <row r="3178" spans="12:12" x14ac:dyDescent="0.25">
      <c r="L3178" s="1"/>
    </row>
    <row r="3179" spans="12:12" x14ac:dyDescent="0.25">
      <c r="L3179" s="1"/>
    </row>
    <row r="3180" spans="12:12" x14ac:dyDescent="0.25">
      <c r="L3180" s="1"/>
    </row>
    <row r="3181" spans="12:12" x14ac:dyDescent="0.25">
      <c r="L3181" s="1"/>
    </row>
    <row r="3182" spans="12:12" x14ac:dyDescent="0.25">
      <c r="L3182" s="1"/>
    </row>
    <row r="3183" spans="12:12" x14ac:dyDescent="0.25">
      <c r="L3183" s="1"/>
    </row>
    <row r="3184" spans="12:12" x14ac:dyDescent="0.25">
      <c r="L3184" s="1"/>
    </row>
    <row r="3185" spans="12:12" x14ac:dyDescent="0.25">
      <c r="L3185" s="1"/>
    </row>
    <row r="3186" spans="12:12" x14ac:dyDescent="0.25">
      <c r="L3186" s="1"/>
    </row>
    <row r="3187" spans="12:12" x14ac:dyDescent="0.25">
      <c r="L3187" s="1"/>
    </row>
    <row r="3188" spans="12:12" x14ac:dyDescent="0.25">
      <c r="L3188" s="1"/>
    </row>
    <row r="3189" spans="12:12" x14ac:dyDescent="0.25">
      <c r="L3189" s="1"/>
    </row>
    <row r="3190" spans="12:12" x14ac:dyDescent="0.25">
      <c r="L3190" s="1"/>
    </row>
    <row r="3191" spans="12:12" x14ac:dyDescent="0.25">
      <c r="L3191" s="1"/>
    </row>
    <row r="3192" spans="12:12" x14ac:dyDescent="0.25">
      <c r="L3192" s="1"/>
    </row>
    <row r="3193" spans="12:12" x14ac:dyDescent="0.25">
      <c r="L3193" s="1"/>
    </row>
    <row r="3194" spans="12:12" x14ac:dyDescent="0.25">
      <c r="L3194" s="1"/>
    </row>
    <row r="3195" spans="12:12" x14ac:dyDescent="0.25">
      <c r="L3195" s="1"/>
    </row>
    <row r="3196" spans="12:12" x14ac:dyDescent="0.25">
      <c r="L3196" s="1"/>
    </row>
    <row r="3197" spans="12:12" x14ac:dyDescent="0.25">
      <c r="L3197" s="1"/>
    </row>
    <row r="3198" spans="12:12" x14ac:dyDescent="0.25">
      <c r="L3198" s="1"/>
    </row>
    <row r="3199" spans="12:12" x14ac:dyDescent="0.25">
      <c r="L3199" s="1"/>
    </row>
    <row r="3200" spans="12:12" x14ac:dyDescent="0.25">
      <c r="L3200" s="1"/>
    </row>
    <row r="3201" spans="12:12" x14ac:dyDescent="0.25">
      <c r="L3201" s="1"/>
    </row>
    <row r="3202" spans="12:12" x14ac:dyDescent="0.25">
      <c r="L3202" s="1"/>
    </row>
    <row r="3203" spans="12:12" x14ac:dyDescent="0.25">
      <c r="L3203" s="1"/>
    </row>
    <row r="3204" spans="12:12" x14ac:dyDescent="0.25">
      <c r="L3204" s="1"/>
    </row>
    <row r="3205" spans="12:12" x14ac:dyDescent="0.25">
      <c r="L3205" s="1"/>
    </row>
    <row r="3206" spans="12:12" x14ac:dyDescent="0.25">
      <c r="L3206" s="1"/>
    </row>
    <row r="3207" spans="12:12" x14ac:dyDescent="0.25">
      <c r="L3207" s="1"/>
    </row>
    <row r="3208" spans="12:12" x14ac:dyDescent="0.25">
      <c r="L3208" s="1"/>
    </row>
    <row r="3209" spans="12:12" x14ac:dyDescent="0.25">
      <c r="L3209" s="1"/>
    </row>
    <row r="3210" spans="12:12" x14ac:dyDescent="0.25">
      <c r="L3210" s="1"/>
    </row>
    <row r="3211" spans="12:12" x14ac:dyDescent="0.25">
      <c r="L3211" s="1"/>
    </row>
    <row r="3212" spans="12:12" x14ac:dyDescent="0.25">
      <c r="L3212" s="1"/>
    </row>
    <row r="3213" spans="12:12" x14ac:dyDescent="0.25">
      <c r="L3213" s="1"/>
    </row>
    <row r="3214" spans="12:12" x14ac:dyDescent="0.25">
      <c r="L3214" s="1"/>
    </row>
    <row r="3215" spans="12:12" x14ac:dyDescent="0.25">
      <c r="L3215" s="1"/>
    </row>
    <row r="3216" spans="12:12" x14ac:dyDescent="0.25">
      <c r="L3216" s="1"/>
    </row>
    <row r="3217" spans="12:12" x14ac:dyDescent="0.25">
      <c r="L3217" s="1"/>
    </row>
    <row r="3218" spans="12:12" x14ac:dyDescent="0.25">
      <c r="L3218" s="1"/>
    </row>
    <row r="3219" spans="12:12" x14ac:dyDescent="0.25">
      <c r="L3219" s="1"/>
    </row>
    <row r="3220" spans="12:12" x14ac:dyDescent="0.25">
      <c r="L3220" s="1"/>
    </row>
    <row r="3221" spans="12:12" x14ac:dyDescent="0.25">
      <c r="L3221" s="1"/>
    </row>
    <row r="3222" spans="12:12" x14ac:dyDescent="0.25">
      <c r="L3222" s="1"/>
    </row>
    <row r="3223" spans="12:12" x14ac:dyDescent="0.25">
      <c r="L3223" s="1"/>
    </row>
    <row r="3224" spans="12:12" x14ac:dyDescent="0.25">
      <c r="L3224" s="1"/>
    </row>
    <row r="3225" spans="12:12" x14ac:dyDescent="0.25">
      <c r="L3225" s="1"/>
    </row>
    <row r="3226" spans="12:12" x14ac:dyDescent="0.25">
      <c r="L3226" s="1"/>
    </row>
    <row r="3227" spans="12:12" x14ac:dyDescent="0.25">
      <c r="L3227" s="1"/>
    </row>
    <row r="3228" spans="12:12" x14ac:dyDescent="0.25">
      <c r="L3228" s="1"/>
    </row>
    <row r="3229" spans="12:12" x14ac:dyDescent="0.25">
      <c r="L3229" s="1"/>
    </row>
    <row r="3230" spans="12:12" x14ac:dyDescent="0.25">
      <c r="L3230" s="1"/>
    </row>
    <row r="3231" spans="12:12" x14ac:dyDescent="0.25">
      <c r="L3231" s="1"/>
    </row>
    <row r="3232" spans="12:12" x14ac:dyDescent="0.25">
      <c r="L3232" s="1"/>
    </row>
    <row r="3233" spans="12:12" x14ac:dyDescent="0.25">
      <c r="L3233" s="1"/>
    </row>
    <row r="3234" spans="12:12" x14ac:dyDescent="0.25">
      <c r="L3234" s="1"/>
    </row>
    <row r="3235" spans="12:12" x14ac:dyDescent="0.25">
      <c r="L3235" s="1"/>
    </row>
    <row r="3236" spans="12:12" x14ac:dyDescent="0.25">
      <c r="L3236" s="1"/>
    </row>
    <row r="3237" spans="12:12" x14ac:dyDescent="0.25">
      <c r="L3237" s="1"/>
    </row>
    <row r="3238" spans="12:12" x14ac:dyDescent="0.25">
      <c r="L3238" s="1"/>
    </row>
    <row r="3239" spans="12:12" x14ac:dyDescent="0.25">
      <c r="L3239" s="1"/>
    </row>
    <row r="3240" spans="12:12" x14ac:dyDescent="0.25">
      <c r="L3240" s="1"/>
    </row>
    <row r="3241" spans="12:12" x14ac:dyDescent="0.25">
      <c r="L3241" s="1"/>
    </row>
    <row r="3242" spans="12:12" x14ac:dyDescent="0.25">
      <c r="L3242" s="1"/>
    </row>
    <row r="3243" spans="12:12" x14ac:dyDescent="0.25">
      <c r="L3243" s="1"/>
    </row>
    <row r="3244" spans="12:12" x14ac:dyDescent="0.25">
      <c r="L3244" s="1"/>
    </row>
    <row r="3245" spans="12:12" x14ac:dyDescent="0.25">
      <c r="L3245" s="1"/>
    </row>
    <row r="3246" spans="12:12" x14ac:dyDescent="0.25">
      <c r="L3246" s="1"/>
    </row>
    <row r="3247" spans="12:12" x14ac:dyDescent="0.25">
      <c r="L3247" s="1"/>
    </row>
    <row r="3248" spans="12:12" x14ac:dyDescent="0.25">
      <c r="L3248" s="1"/>
    </row>
    <row r="3249" spans="12:12" x14ac:dyDescent="0.25">
      <c r="L3249" s="1"/>
    </row>
    <row r="3250" spans="12:12" x14ac:dyDescent="0.25">
      <c r="L3250" s="1"/>
    </row>
    <row r="3251" spans="12:12" x14ac:dyDescent="0.25">
      <c r="L3251" s="1"/>
    </row>
    <row r="3252" spans="12:12" x14ac:dyDescent="0.25">
      <c r="L3252" s="1"/>
    </row>
    <row r="3253" spans="12:12" x14ac:dyDescent="0.25">
      <c r="L3253" s="1"/>
    </row>
    <row r="3254" spans="12:12" x14ac:dyDescent="0.25">
      <c r="L3254" s="1"/>
    </row>
    <row r="3255" spans="12:12" x14ac:dyDescent="0.25">
      <c r="L3255" s="1"/>
    </row>
    <row r="3256" spans="12:12" x14ac:dyDescent="0.25">
      <c r="L3256" s="1"/>
    </row>
    <row r="3257" spans="12:12" x14ac:dyDescent="0.25">
      <c r="L3257" s="1"/>
    </row>
    <row r="3258" spans="12:12" x14ac:dyDescent="0.25">
      <c r="L3258" s="1"/>
    </row>
    <row r="3259" spans="12:12" x14ac:dyDescent="0.25">
      <c r="L3259" s="1"/>
    </row>
    <row r="3260" spans="12:12" x14ac:dyDescent="0.25">
      <c r="L3260" s="1"/>
    </row>
    <row r="3261" spans="12:12" x14ac:dyDescent="0.25">
      <c r="L3261" s="1"/>
    </row>
    <row r="3262" spans="12:12" x14ac:dyDescent="0.25">
      <c r="L3262" s="1"/>
    </row>
    <row r="3263" spans="12:12" x14ac:dyDescent="0.25">
      <c r="L3263" s="1"/>
    </row>
    <row r="3264" spans="12:12" x14ac:dyDescent="0.25">
      <c r="L3264" s="1"/>
    </row>
    <row r="3265" spans="12:12" x14ac:dyDescent="0.25">
      <c r="L3265" s="1"/>
    </row>
    <row r="3266" spans="12:12" x14ac:dyDescent="0.25">
      <c r="L3266" s="1"/>
    </row>
    <row r="3267" spans="12:12" x14ac:dyDescent="0.25">
      <c r="L3267" s="1"/>
    </row>
    <row r="3268" spans="12:12" x14ac:dyDescent="0.25">
      <c r="L3268" s="1"/>
    </row>
    <row r="3269" spans="12:12" x14ac:dyDescent="0.25">
      <c r="L3269" s="1"/>
    </row>
    <row r="3270" spans="12:12" x14ac:dyDescent="0.25">
      <c r="L3270" s="1"/>
    </row>
    <row r="3271" spans="12:12" x14ac:dyDescent="0.25">
      <c r="L3271" s="1"/>
    </row>
    <row r="3272" spans="12:12" x14ac:dyDescent="0.25">
      <c r="L3272" s="1"/>
    </row>
    <row r="3273" spans="12:12" x14ac:dyDescent="0.25">
      <c r="L3273" s="1"/>
    </row>
    <row r="3274" spans="12:12" x14ac:dyDescent="0.25">
      <c r="L3274" s="1"/>
    </row>
    <row r="3275" spans="12:12" x14ac:dyDescent="0.25">
      <c r="L3275" s="1"/>
    </row>
    <row r="3276" spans="12:12" x14ac:dyDescent="0.25">
      <c r="L3276" s="1"/>
    </row>
    <row r="3277" spans="12:12" x14ac:dyDescent="0.25">
      <c r="L3277" s="1"/>
    </row>
    <row r="3278" spans="12:12" x14ac:dyDescent="0.25">
      <c r="L3278" s="1"/>
    </row>
    <row r="3279" spans="12:12" x14ac:dyDescent="0.25">
      <c r="L3279" s="1"/>
    </row>
    <row r="3280" spans="12:12" x14ac:dyDescent="0.25">
      <c r="L3280" s="1"/>
    </row>
    <row r="3281" spans="12:12" x14ac:dyDescent="0.25">
      <c r="L3281" s="1"/>
    </row>
    <row r="3282" spans="12:12" x14ac:dyDescent="0.25">
      <c r="L3282" s="1"/>
    </row>
    <row r="3283" spans="12:12" x14ac:dyDescent="0.25">
      <c r="L3283" s="1"/>
    </row>
    <row r="3284" spans="12:12" x14ac:dyDescent="0.25">
      <c r="L3284" s="1"/>
    </row>
    <row r="3285" spans="12:12" x14ac:dyDescent="0.25">
      <c r="L3285" s="1"/>
    </row>
    <row r="3286" spans="12:12" x14ac:dyDescent="0.25">
      <c r="L3286" s="1"/>
    </row>
    <row r="3287" spans="12:12" x14ac:dyDescent="0.25">
      <c r="L3287" s="1"/>
    </row>
    <row r="3288" spans="12:12" x14ac:dyDescent="0.25">
      <c r="L3288" s="1"/>
    </row>
    <row r="3289" spans="12:12" x14ac:dyDescent="0.25">
      <c r="L3289" s="1"/>
    </row>
    <row r="3290" spans="12:12" x14ac:dyDescent="0.25">
      <c r="L3290" s="1"/>
    </row>
    <row r="3291" spans="12:12" x14ac:dyDescent="0.25">
      <c r="L3291" s="1"/>
    </row>
    <row r="3292" spans="12:12" x14ac:dyDescent="0.25">
      <c r="L3292" s="1"/>
    </row>
    <row r="3293" spans="12:12" x14ac:dyDescent="0.25">
      <c r="L3293" s="1"/>
    </row>
    <row r="3294" spans="12:12" x14ac:dyDescent="0.25">
      <c r="L3294" s="1"/>
    </row>
    <row r="3295" spans="12:12" x14ac:dyDescent="0.25">
      <c r="L3295" s="1"/>
    </row>
    <row r="3296" spans="12:12" x14ac:dyDescent="0.25">
      <c r="L3296" s="1"/>
    </row>
    <row r="3297" spans="12:12" x14ac:dyDescent="0.25">
      <c r="L3297" s="1"/>
    </row>
    <row r="3298" spans="12:12" x14ac:dyDescent="0.25">
      <c r="L3298" s="1"/>
    </row>
    <row r="3299" spans="12:12" x14ac:dyDescent="0.25">
      <c r="L3299" s="1"/>
    </row>
    <row r="3300" spans="12:12" x14ac:dyDescent="0.25">
      <c r="L3300" s="1"/>
    </row>
    <row r="3301" spans="12:12" x14ac:dyDescent="0.25">
      <c r="L3301" s="1"/>
    </row>
    <row r="3302" spans="12:12" x14ac:dyDescent="0.25">
      <c r="L3302" s="1"/>
    </row>
    <row r="3303" spans="12:12" x14ac:dyDescent="0.25">
      <c r="L3303" s="1"/>
    </row>
    <row r="3304" spans="12:12" x14ac:dyDescent="0.25">
      <c r="L3304" s="1"/>
    </row>
    <row r="3305" spans="12:12" x14ac:dyDescent="0.25">
      <c r="L3305" s="1"/>
    </row>
    <row r="3306" spans="12:12" x14ac:dyDescent="0.25">
      <c r="L3306" s="1"/>
    </row>
    <row r="3307" spans="12:12" x14ac:dyDescent="0.25">
      <c r="L3307" s="1"/>
    </row>
    <row r="3308" spans="12:12" x14ac:dyDescent="0.25">
      <c r="L3308" s="1"/>
    </row>
    <row r="3309" spans="12:12" x14ac:dyDescent="0.25">
      <c r="L3309" s="1"/>
    </row>
    <row r="3310" spans="12:12" x14ac:dyDescent="0.25">
      <c r="L3310" s="1"/>
    </row>
    <row r="3311" spans="12:12" x14ac:dyDescent="0.25">
      <c r="L3311" s="1"/>
    </row>
    <row r="3312" spans="12:12" x14ac:dyDescent="0.25">
      <c r="L3312" s="1"/>
    </row>
    <row r="3313" spans="12:12" x14ac:dyDescent="0.25">
      <c r="L3313" s="1"/>
    </row>
    <row r="3314" spans="12:12" x14ac:dyDescent="0.25">
      <c r="L3314" s="1"/>
    </row>
    <row r="3315" spans="12:12" x14ac:dyDescent="0.25">
      <c r="L3315" s="1"/>
    </row>
    <row r="3316" spans="12:12" x14ac:dyDescent="0.25">
      <c r="L3316" s="1"/>
    </row>
    <row r="3317" spans="12:12" x14ac:dyDescent="0.25">
      <c r="L3317" s="1"/>
    </row>
    <row r="3318" spans="12:12" x14ac:dyDescent="0.25">
      <c r="L3318" s="1"/>
    </row>
    <row r="3319" spans="12:12" x14ac:dyDescent="0.25">
      <c r="L3319" s="1"/>
    </row>
    <row r="3320" spans="12:12" x14ac:dyDescent="0.25">
      <c r="L3320" s="1"/>
    </row>
    <row r="3321" spans="12:12" x14ac:dyDescent="0.25">
      <c r="L3321" s="1"/>
    </row>
    <row r="3322" spans="12:12" x14ac:dyDescent="0.25">
      <c r="L3322" s="1"/>
    </row>
    <row r="3323" spans="12:12" x14ac:dyDescent="0.25">
      <c r="L3323" s="1"/>
    </row>
    <row r="3324" spans="12:12" x14ac:dyDescent="0.25">
      <c r="L3324" s="1"/>
    </row>
    <row r="3325" spans="12:12" x14ac:dyDescent="0.25">
      <c r="L3325" s="1"/>
    </row>
    <row r="3326" spans="12:12" x14ac:dyDescent="0.25">
      <c r="L3326" s="1"/>
    </row>
    <row r="3327" spans="12:12" x14ac:dyDescent="0.25">
      <c r="L3327" s="1"/>
    </row>
    <row r="3328" spans="12:12" x14ac:dyDescent="0.25">
      <c r="L3328" s="1"/>
    </row>
    <row r="3329" spans="12:12" x14ac:dyDescent="0.25">
      <c r="L3329" s="1"/>
    </row>
    <row r="3330" spans="12:12" x14ac:dyDescent="0.25">
      <c r="L3330" s="1"/>
    </row>
    <row r="3331" spans="12:12" x14ac:dyDescent="0.25">
      <c r="L3331" s="1"/>
    </row>
    <row r="3332" spans="12:12" x14ac:dyDescent="0.25">
      <c r="L3332" s="1"/>
    </row>
    <row r="3333" spans="12:12" x14ac:dyDescent="0.25">
      <c r="L3333" s="1"/>
    </row>
    <row r="3334" spans="12:12" x14ac:dyDescent="0.25">
      <c r="L3334" s="1"/>
    </row>
    <row r="3335" spans="12:12" x14ac:dyDescent="0.25">
      <c r="L3335" s="1"/>
    </row>
    <row r="3336" spans="12:12" x14ac:dyDescent="0.25">
      <c r="L3336" s="1"/>
    </row>
    <row r="3337" spans="12:12" x14ac:dyDescent="0.25">
      <c r="L3337" s="1"/>
    </row>
    <row r="3338" spans="12:12" x14ac:dyDescent="0.25">
      <c r="L3338" s="1"/>
    </row>
    <row r="3339" spans="12:12" x14ac:dyDescent="0.25">
      <c r="L3339" s="1"/>
    </row>
    <row r="3340" spans="12:12" x14ac:dyDescent="0.25">
      <c r="L3340" s="1"/>
    </row>
    <row r="3341" spans="12:12" x14ac:dyDescent="0.25">
      <c r="L3341" s="1"/>
    </row>
    <row r="3342" spans="12:12" x14ac:dyDescent="0.25">
      <c r="L3342" s="1"/>
    </row>
    <row r="3343" spans="12:12" x14ac:dyDescent="0.25">
      <c r="L3343" s="1"/>
    </row>
    <row r="3344" spans="12:12" x14ac:dyDescent="0.25">
      <c r="L3344" s="1"/>
    </row>
    <row r="3345" spans="12:12" x14ac:dyDescent="0.25">
      <c r="L3345" s="1"/>
    </row>
    <row r="3346" spans="12:12" x14ac:dyDescent="0.25">
      <c r="L3346" s="1"/>
    </row>
    <row r="3347" spans="12:12" x14ac:dyDescent="0.25">
      <c r="L3347" s="1"/>
    </row>
    <row r="3348" spans="12:12" x14ac:dyDescent="0.25">
      <c r="L3348" s="1"/>
    </row>
    <row r="3349" spans="12:12" x14ac:dyDescent="0.25">
      <c r="L3349" s="1"/>
    </row>
    <row r="3350" spans="12:12" x14ac:dyDescent="0.25">
      <c r="L3350" s="1"/>
    </row>
    <row r="3351" spans="12:12" x14ac:dyDescent="0.25">
      <c r="L3351" s="1"/>
    </row>
    <row r="3352" spans="12:12" x14ac:dyDescent="0.25">
      <c r="L3352" s="1"/>
    </row>
    <row r="3353" spans="12:12" x14ac:dyDescent="0.25">
      <c r="L3353" s="1"/>
    </row>
    <row r="3354" spans="12:12" x14ac:dyDescent="0.25">
      <c r="L3354" s="1"/>
    </row>
    <row r="3355" spans="12:12" x14ac:dyDescent="0.25">
      <c r="L3355" s="1"/>
    </row>
    <row r="3356" spans="12:12" x14ac:dyDescent="0.25">
      <c r="L3356" s="1"/>
    </row>
    <row r="3357" spans="12:12" x14ac:dyDescent="0.25">
      <c r="L3357" s="1"/>
    </row>
    <row r="3358" spans="12:12" x14ac:dyDescent="0.25">
      <c r="L3358" s="1"/>
    </row>
    <row r="3359" spans="12:12" x14ac:dyDescent="0.25">
      <c r="L3359" s="1"/>
    </row>
    <row r="3360" spans="12:12" x14ac:dyDescent="0.25">
      <c r="L3360" s="1"/>
    </row>
    <row r="3361" spans="12:12" x14ac:dyDescent="0.25">
      <c r="L3361" s="1"/>
    </row>
    <row r="3362" spans="12:12" x14ac:dyDescent="0.25">
      <c r="L3362" s="1"/>
    </row>
    <row r="3363" spans="12:12" x14ac:dyDescent="0.25">
      <c r="L3363" s="1"/>
    </row>
    <row r="3364" spans="12:12" x14ac:dyDescent="0.25">
      <c r="L3364" s="1"/>
    </row>
    <row r="3365" spans="12:12" x14ac:dyDescent="0.25">
      <c r="L3365" s="1"/>
    </row>
    <row r="3366" spans="12:12" x14ac:dyDescent="0.25">
      <c r="L3366" s="1"/>
    </row>
    <row r="3367" spans="12:12" x14ac:dyDescent="0.25">
      <c r="L3367" s="1"/>
    </row>
    <row r="3368" spans="12:12" x14ac:dyDescent="0.25">
      <c r="L3368" s="1"/>
    </row>
    <row r="3369" spans="12:12" x14ac:dyDescent="0.25">
      <c r="L3369" s="1"/>
    </row>
    <row r="3370" spans="12:12" x14ac:dyDescent="0.25">
      <c r="L3370" s="1"/>
    </row>
    <row r="3371" spans="12:12" x14ac:dyDescent="0.25">
      <c r="L3371" s="1"/>
    </row>
    <row r="3372" spans="12:12" x14ac:dyDescent="0.25">
      <c r="L3372" s="1"/>
    </row>
    <row r="3373" spans="12:12" x14ac:dyDescent="0.25">
      <c r="L3373" s="1"/>
    </row>
    <row r="3374" spans="12:12" x14ac:dyDescent="0.25">
      <c r="L3374" s="1"/>
    </row>
    <row r="3375" spans="12:12" x14ac:dyDescent="0.25">
      <c r="L3375" s="1"/>
    </row>
    <row r="3376" spans="12:12" x14ac:dyDescent="0.25">
      <c r="L3376" s="1"/>
    </row>
    <row r="3377" spans="12:12" x14ac:dyDescent="0.25">
      <c r="L3377" s="1"/>
    </row>
    <row r="3378" spans="12:12" x14ac:dyDescent="0.25">
      <c r="L3378" s="1"/>
    </row>
    <row r="3379" spans="12:12" x14ac:dyDescent="0.25">
      <c r="L3379" s="1"/>
    </row>
    <row r="3380" spans="12:12" x14ac:dyDescent="0.25">
      <c r="L3380" s="1"/>
    </row>
    <row r="3381" spans="12:12" x14ac:dyDescent="0.25">
      <c r="L3381" s="1"/>
    </row>
    <row r="3382" spans="12:12" x14ac:dyDescent="0.25">
      <c r="L3382" s="1"/>
    </row>
    <row r="3383" spans="12:12" x14ac:dyDescent="0.25">
      <c r="L3383" s="1"/>
    </row>
    <row r="3384" spans="12:12" x14ac:dyDescent="0.25">
      <c r="L3384" s="1"/>
    </row>
    <row r="3385" spans="12:12" x14ac:dyDescent="0.25">
      <c r="L3385" s="1"/>
    </row>
    <row r="3386" spans="12:12" x14ac:dyDescent="0.25">
      <c r="L3386" s="1"/>
    </row>
    <row r="3387" spans="12:12" x14ac:dyDescent="0.25">
      <c r="L3387" s="1"/>
    </row>
    <row r="3388" spans="12:12" x14ac:dyDescent="0.25">
      <c r="L3388" s="1"/>
    </row>
    <row r="3389" spans="12:12" x14ac:dyDescent="0.25">
      <c r="L3389" s="1"/>
    </row>
    <row r="3390" spans="12:12" x14ac:dyDescent="0.25">
      <c r="L3390" s="1"/>
    </row>
    <row r="3391" spans="12:12" x14ac:dyDescent="0.25">
      <c r="L3391" s="1"/>
    </row>
    <row r="3392" spans="12:12" x14ac:dyDescent="0.25">
      <c r="L3392" s="1"/>
    </row>
    <row r="3393" spans="12:12" x14ac:dyDescent="0.25">
      <c r="L3393" s="1"/>
    </row>
    <row r="3394" spans="12:12" x14ac:dyDescent="0.25">
      <c r="L3394" s="1"/>
    </row>
    <row r="3395" spans="12:12" x14ac:dyDescent="0.25">
      <c r="L3395" s="1"/>
    </row>
    <row r="3396" spans="12:12" x14ac:dyDescent="0.25">
      <c r="L3396" s="1"/>
    </row>
    <row r="3397" spans="12:12" x14ac:dyDescent="0.25">
      <c r="L3397" s="1"/>
    </row>
    <row r="3398" spans="12:12" x14ac:dyDescent="0.25">
      <c r="L3398" s="1"/>
    </row>
    <row r="3399" spans="12:12" x14ac:dyDescent="0.25">
      <c r="L3399" s="1"/>
    </row>
    <row r="3400" spans="12:12" x14ac:dyDescent="0.25">
      <c r="L3400" s="1"/>
    </row>
    <row r="3401" spans="12:12" x14ac:dyDescent="0.25">
      <c r="L3401" s="1"/>
    </row>
    <row r="3402" spans="12:12" x14ac:dyDescent="0.25">
      <c r="L3402" s="1"/>
    </row>
    <row r="3403" spans="12:12" x14ac:dyDescent="0.25">
      <c r="L3403" s="1"/>
    </row>
    <row r="3404" spans="12:12" x14ac:dyDescent="0.25">
      <c r="L3404" s="1"/>
    </row>
    <row r="3405" spans="12:12" x14ac:dyDescent="0.25">
      <c r="L3405" s="1"/>
    </row>
    <row r="3406" spans="12:12" x14ac:dyDescent="0.25">
      <c r="L3406" s="1"/>
    </row>
    <row r="3407" spans="12:12" x14ac:dyDescent="0.25">
      <c r="L3407" s="1"/>
    </row>
    <row r="3408" spans="12:12" x14ac:dyDescent="0.25">
      <c r="L3408" s="1"/>
    </row>
    <row r="3409" spans="12:12" x14ac:dyDescent="0.25">
      <c r="L3409" s="1"/>
    </row>
    <row r="3410" spans="12:12" x14ac:dyDescent="0.25">
      <c r="L3410" s="1"/>
    </row>
    <row r="3411" spans="12:12" x14ac:dyDescent="0.25">
      <c r="L3411" s="1"/>
    </row>
    <row r="3412" spans="12:12" x14ac:dyDescent="0.25">
      <c r="L3412" s="1"/>
    </row>
    <row r="3413" spans="12:12" x14ac:dyDescent="0.25">
      <c r="L3413" s="1"/>
    </row>
    <row r="3414" spans="12:12" x14ac:dyDescent="0.25">
      <c r="L3414" s="1"/>
    </row>
    <row r="3415" spans="12:12" x14ac:dyDescent="0.25">
      <c r="L3415" s="1"/>
    </row>
    <row r="3416" spans="12:12" x14ac:dyDescent="0.25">
      <c r="L3416" s="1"/>
    </row>
    <row r="3417" spans="12:12" x14ac:dyDescent="0.25">
      <c r="L3417" s="1"/>
    </row>
    <row r="3418" spans="12:12" x14ac:dyDescent="0.25">
      <c r="L3418" s="1"/>
    </row>
    <row r="3419" spans="12:12" x14ac:dyDescent="0.25">
      <c r="L3419" s="1"/>
    </row>
    <row r="3420" spans="12:12" x14ac:dyDescent="0.25">
      <c r="L3420" s="1"/>
    </row>
    <row r="3421" spans="12:12" x14ac:dyDescent="0.25">
      <c r="L3421" s="1"/>
    </row>
    <row r="3422" spans="12:12" x14ac:dyDescent="0.25">
      <c r="L3422" s="1"/>
    </row>
    <row r="3423" spans="12:12" x14ac:dyDescent="0.25">
      <c r="L3423" s="1"/>
    </row>
    <row r="3424" spans="12:12" x14ac:dyDescent="0.25">
      <c r="L3424" s="1"/>
    </row>
    <row r="3425" spans="12:12" x14ac:dyDescent="0.25">
      <c r="L3425" s="1"/>
    </row>
    <row r="3426" spans="12:12" x14ac:dyDescent="0.25">
      <c r="L3426" s="1"/>
    </row>
    <row r="3427" spans="12:12" x14ac:dyDescent="0.25">
      <c r="L3427" s="1"/>
    </row>
    <row r="3428" spans="12:12" x14ac:dyDescent="0.25">
      <c r="L3428" s="1"/>
    </row>
    <row r="3429" spans="12:12" x14ac:dyDescent="0.25">
      <c r="L3429" s="1"/>
    </row>
    <row r="3430" spans="12:12" x14ac:dyDescent="0.25">
      <c r="L3430" s="1"/>
    </row>
    <row r="3431" spans="12:12" x14ac:dyDescent="0.25">
      <c r="L3431" s="1"/>
    </row>
    <row r="3432" spans="12:12" x14ac:dyDescent="0.25">
      <c r="L3432" s="1"/>
    </row>
    <row r="3433" spans="12:12" x14ac:dyDescent="0.25">
      <c r="L3433" s="1"/>
    </row>
    <row r="3434" spans="12:12" x14ac:dyDescent="0.25">
      <c r="L3434" s="1"/>
    </row>
    <row r="3435" spans="12:12" x14ac:dyDescent="0.25">
      <c r="L3435" s="1"/>
    </row>
    <row r="3436" spans="12:12" x14ac:dyDescent="0.25">
      <c r="L3436" s="1"/>
    </row>
    <row r="3437" spans="12:12" x14ac:dyDescent="0.25">
      <c r="L3437" s="1"/>
    </row>
    <row r="3438" spans="12:12" x14ac:dyDescent="0.25">
      <c r="L3438" s="1"/>
    </row>
    <row r="3439" spans="12:12" x14ac:dyDescent="0.25">
      <c r="L3439" s="1"/>
    </row>
    <row r="3440" spans="12:12" x14ac:dyDescent="0.25">
      <c r="L3440" s="1"/>
    </row>
    <row r="3441" spans="12:12" x14ac:dyDescent="0.25">
      <c r="L3441" s="1"/>
    </row>
    <row r="3442" spans="12:12" x14ac:dyDescent="0.25">
      <c r="L3442" s="1"/>
    </row>
    <row r="3443" spans="12:12" x14ac:dyDescent="0.25">
      <c r="L3443" s="1"/>
    </row>
    <row r="3444" spans="12:12" x14ac:dyDescent="0.25">
      <c r="L3444" s="1"/>
    </row>
    <row r="3445" spans="12:12" x14ac:dyDescent="0.25">
      <c r="L3445" s="1"/>
    </row>
    <row r="3446" spans="12:12" x14ac:dyDescent="0.25">
      <c r="L3446" s="1"/>
    </row>
    <row r="3447" spans="12:12" x14ac:dyDescent="0.25">
      <c r="L3447" s="1"/>
    </row>
    <row r="3448" spans="12:12" x14ac:dyDescent="0.25">
      <c r="L3448" s="1"/>
    </row>
    <row r="3449" spans="12:12" x14ac:dyDescent="0.25">
      <c r="L3449" s="1"/>
    </row>
    <row r="3450" spans="12:12" x14ac:dyDescent="0.25">
      <c r="L3450" s="1"/>
    </row>
    <row r="3451" spans="12:12" x14ac:dyDescent="0.25">
      <c r="L3451" s="1"/>
    </row>
    <row r="3452" spans="12:12" x14ac:dyDescent="0.25">
      <c r="L3452" s="1"/>
    </row>
    <row r="3453" spans="12:12" x14ac:dyDescent="0.25">
      <c r="L3453" s="1"/>
    </row>
    <row r="3454" spans="12:12" x14ac:dyDescent="0.25">
      <c r="L3454" s="1"/>
    </row>
    <row r="3455" spans="12:12" x14ac:dyDescent="0.25">
      <c r="L3455" s="1"/>
    </row>
    <row r="3456" spans="12:12" x14ac:dyDescent="0.25">
      <c r="L3456" s="1"/>
    </row>
    <row r="3457" spans="12:12" x14ac:dyDescent="0.25">
      <c r="L3457" s="1"/>
    </row>
    <row r="3458" spans="12:12" x14ac:dyDescent="0.25">
      <c r="L3458" s="1"/>
    </row>
    <row r="3459" spans="12:12" x14ac:dyDescent="0.25">
      <c r="L3459" s="1"/>
    </row>
    <row r="3460" spans="12:12" x14ac:dyDescent="0.25">
      <c r="L3460" s="1"/>
    </row>
    <row r="3461" spans="12:12" x14ac:dyDescent="0.25">
      <c r="L3461" s="1"/>
    </row>
    <row r="3462" spans="12:12" x14ac:dyDescent="0.25">
      <c r="L3462" s="1"/>
    </row>
    <row r="3463" spans="12:12" x14ac:dyDescent="0.25">
      <c r="L3463" s="1"/>
    </row>
    <row r="3464" spans="12:12" x14ac:dyDescent="0.25">
      <c r="L3464" s="1"/>
    </row>
    <row r="3465" spans="12:12" x14ac:dyDescent="0.25">
      <c r="L3465" s="1"/>
    </row>
    <row r="3466" spans="12:12" x14ac:dyDescent="0.25">
      <c r="L3466" s="1"/>
    </row>
    <row r="3467" spans="12:12" x14ac:dyDescent="0.25">
      <c r="L3467" s="1"/>
    </row>
    <row r="3468" spans="12:12" x14ac:dyDescent="0.25">
      <c r="L3468" s="1"/>
    </row>
    <row r="3469" spans="12:12" x14ac:dyDescent="0.25">
      <c r="L3469" s="1"/>
    </row>
    <row r="3470" spans="12:12" x14ac:dyDescent="0.25">
      <c r="L3470" s="1"/>
    </row>
    <row r="3471" spans="12:12" x14ac:dyDescent="0.25">
      <c r="L3471" s="1"/>
    </row>
    <row r="3472" spans="12:12" x14ac:dyDescent="0.25">
      <c r="L3472" s="1"/>
    </row>
    <row r="3473" spans="12:12" x14ac:dyDescent="0.25">
      <c r="L3473" s="1"/>
    </row>
    <row r="3474" spans="12:12" x14ac:dyDescent="0.25">
      <c r="L3474" s="1"/>
    </row>
    <row r="3475" spans="12:12" x14ac:dyDescent="0.25">
      <c r="L3475" s="1"/>
    </row>
    <row r="3476" spans="12:12" x14ac:dyDescent="0.25">
      <c r="L3476" s="1"/>
    </row>
    <row r="3477" spans="12:12" x14ac:dyDescent="0.25">
      <c r="L3477" s="1"/>
    </row>
    <row r="3478" spans="12:12" x14ac:dyDescent="0.25">
      <c r="L3478" s="1"/>
    </row>
    <row r="3479" spans="12:12" x14ac:dyDescent="0.25">
      <c r="L3479" s="1"/>
    </row>
    <row r="3480" spans="12:12" x14ac:dyDescent="0.25">
      <c r="L3480" s="1"/>
    </row>
    <row r="3481" spans="12:12" x14ac:dyDescent="0.25">
      <c r="L3481" s="1"/>
    </row>
    <row r="3482" spans="12:12" x14ac:dyDescent="0.25">
      <c r="L3482" s="1"/>
    </row>
    <row r="3483" spans="12:12" x14ac:dyDescent="0.25">
      <c r="L3483" s="1"/>
    </row>
    <row r="3484" spans="12:12" x14ac:dyDescent="0.25">
      <c r="L3484" s="1"/>
    </row>
    <row r="3485" spans="12:12" x14ac:dyDescent="0.25">
      <c r="L3485" s="1"/>
    </row>
    <row r="3486" spans="12:12" x14ac:dyDescent="0.25">
      <c r="L3486" s="1"/>
    </row>
    <row r="3487" spans="12:12" x14ac:dyDescent="0.25">
      <c r="L3487" s="1"/>
    </row>
    <row r="3488" spans="12:12" x14ac:dyDescent="0.25">
      <c r="L3488" s="1"/>
    </row>
    <row r="3489" spans="12:12" x14ac:dyDescent="0.25">
      <c r="L3489" s="1"/>
    </row>
    <row r="3490" spans="12:12" x14ac:dyDescent="0.25">
      <c r="L3490" s="1"/>
    </row>
    <row r="3491" spans="12:12" x14ac:dyDescent="0.25">
      <c r="L3491" s="1"/>
    </row>
    <row r="3492" spans="12:12" x14ac:dyDescent="0.25">
      <c r="L3492" s="1"/>
    </row>
    <row r="3493" spans="12:12" x14ac:dyDescent="0.25">
      <c r="L3493" s="1"/>
    </row>
    <row r="3494" spans="12:12" x14ac:dyDescent="0.25">
      <c r="L3494" s="1"/>
    </row>
    <row r="3495" spans="12:12" x14ac:dyDescent="0.25">
      <c r="L3495" s="1"/>
    </row>
    <row r="3496" spans="12:12" x14ac:dyDescent="0.25">
      <c r="L3496" s="1"/>
    </row>
    <row r="3497" spans="12:12" x14ac:dyDescent="0.25">
      <c r="L3497" s="1"/>
    </row>
    <row r="3498" spans="12:12" x14ac:dyDescent="0.25">
      <c r="L3498" s="1"/>
    </row>
    <row r="3499" spans="12:12" x14ac:dyDescent="0.25">
      <c r="L3499" s="1"/>
    </row>
    <row r="3500" spans="12:12" x14ac:dyDescent="0.25">
      <c r="L3500" s="1"/>
    </row>
    <row r="3501" spans="12:12" x14ac:dyDescent="0.25">
      <c r="L3501" s="1"/>
    </row>
    <row r="3502" spans="12:12" x14ac:dyDescent="0.25">
      <c r="L3502" s="1"/>
    </row>
    <row r="3503" spans="12:12" x14ac:dyDescent="0.25">
      <c r="L3503" s="1"/>
    </row>
    <row r="3504" spans="12:12" x14ac:dyDescent="0.25">
      <c r="L3504" s="1"/>
    </row>
    <row r="3505" spans="12:12" x14ac:dyDescent="0.25">
      <c r="L3505" s="1"/>
    </row>
    <row r="3506" spans="12:12" x14ac:dyDescent="0.25">
      <c r="L3506" s="1"/>
    </row>
    <row r="3507" spans="12:12" x14ac:dyDescent="0.25">
      <c r="L3507" s="1"/>
    </row>
    <row r="3508" spans="12:12" x14ac:dyDescent="0.25">
      <c r="L3508" s="1"/>
    </row>
    <row r="3509" spans="12:12" x14ac:dyDescent="0.25">
      <c r="L3509" s="1"/>
    </row>
    <row r="3510" spans="12:12" x14ac:dyDescent="0.25">
      <c r="L3510" s="1"/>
    </row>
    <row r="3511" spans="12:12" x14ac:dyDescent="0.25">
      <c r="L3511" s="1"/>
    </row>
    <row r="3512" spans="12:12" x14ac:dyDescent="0.25">
      <c r="L3512" s="1"/>
    </row>
    <row r="3513" spans="12:12" x14ac:dyDescent="0.25">
      <c r="L3513" s="1"/>
    </row>
    <row r="3514" spans="12:12" x14ac:dyDescent="0.25">
      <c r="L3514" s="1"/>
    </row>
    <row r="3515" spans="12:12" x14ac:dyDescent="0.25">
      <c r="L3515" s="1"/>
    </row>
    <row r="3516" spans="12:12" x14ac:dyDescent="0.25">
      <c r="L3516" s="1"/>
    </row>
    <row r="3517" spans="12:12" x14ac:dyDescent="0.25">
      <c r="L3517" s="1"/>
    </row>
    <row r="3518" spans="12:12" x14ac:dyDescent="0.25">
      <c r="L3518" s="1"/>
    </row>
    <row r="3519" spans="12:12" x14ac:dyDescent="0.25">
      <c r="L3519" s="1"/>
    </row>
    <row r="3520" spans="12:12" x14ac:dyDescent="0.25">
      <c r="L3520" s="1"/>
    </row>
    <row r="3521" spans="12:12" x14ac:dyDescent="0.25">
      <c r="L3521" s="1"/>
    </row>
    <row r="3522" spans="12:12" x14ac:dyDescent="0.25">
      <c r="L3522" s="1"/>
    </row>
    <row r="3523" spans="12:12" x14ac:dyDescent="0.25">
      <c r="L3523" s="1"/>
    </row>
    <row r="3524" spans="12:12" x14ac:dyDescent="0.25">
      <c r="L3524" s="1"/>
    </row>
    <row r="3525" spans="12:12" x14ac:dyDescent="0.25">
      <c r="L3525" s="1"/>
    </row>
    <row r="3526" spans="12:12" x14ac:dyDescent="0.25">
      <c r="L3526" s="1"/>
    </row>
    <row r="3527" spans="12:12" x14ac:dyDescent="0.25">
      <c r="L3527" s="1"/>
    </row>
    <row r="3528" spans="12:12" x14ac:dyDescent="0.25">
      <c r="L3528" s="1"/>
    </row>
    <row r="3529" spans="12:12" x14ac:dyDescent="0.25">
      <c r="L3529" s="1"/>
    </row>
    <row r="3530" spans="12:12" x14ac:dyDescent="0.25">
      <c r="L3530" s="1"/>
    </row>
    <row r="3531" spans="12:12" x14ac:dyDescent="0.25">
      <c r="L3531" s="1"/>
    </row>
    <row r="3532" spans="12:12" x14ac:dyDescent="0.25">
      <c r="L3532" s="1"/>
    </row>
    <row r="3533" spans="12:12" x14ac:dyDescent="0.25">
      <c r="L3533" s="1"/>
    </row>
    <row r="3534" spans="12:12" x14ac:dyDescent="0.25">
      <c r="L3534" s="1"/>
    </row>
    <row r="3535" spans="12:12" x14ac:dyDescent="0.25">
      <c r="L3535" s="1"/>
    </row>
    <row r="3536" spans="12:12" x14ac:dyDescent="0.25">
      <c r="L3536" s="1"/>
    </row>
    <row r="3537" spans="12:12" x14ac:dyDescent="0.25">
      <c r="L3537" s="1"/>
    </row>
    <row r="3538" spans="12:12" x14ac:dyDescent="0.25">
      <c r="L3538" s="1"/>
    </row>
    <row r="3539" spans="12:12" x14ac:dyDescent="0.25">
      <c r="L3539" s="1"/>
    </row>
    <row r="3540" spans="12:12" x14ac:dyDescent="0.25">
      <c r="L3540" s="1"/>
    </row>
    <row r="3541" spans="12:12" x14ac:dyDescent="0.25">
      <c r="L3541" s="1"/>
    </row>
    <row r="3542" spans="12:12" x14ac:dyDescent="0.25">
      <c r="L3542" s="1"/>
    </row>
    <row r="3543" spans="12:12" x14ac:dyDescent="0.25">
      <c r="L3543" s="1"/>
    </row>
    <row r="3544" spans="12:12" x14ac:dyDescent="0.25">
      <c r="L3544" s="1"/>
    </row>
    <row r="3545" spans="12:12" x14ac:dyDescent="0.25">
      <c r="L3545" s="1"/>
    </row>
    <row r="3546" spans="12:12" x14ac:dyDescent="0.25">
      <c r="L3546" s="1"/>
    </row>
    <row r="3547" spans="12:12" x14ac:dyDescent="0.25">
      <c r="L3547" s="1"/>
    </row>
    <row r="3548" spans="12:12" x14ac:dyDescent="0.25">
      <c r="L3548" s="1"/>
    </row>
    <row r="3549" spans="12:12" x14ac:dyDescent="0.25">
      <c r="L3549" s="1"/>
    </row>
    <row r="3550" spans="12:12" x14ac:dyDescent="0.25">
      <c r="L3550" s="1"/>
    </row>
    <row r="3551" spans="12:12" x14ac:dyDescent="0.25">
      <c r="L3551" s="1"/>
    </row>
    <row r="3552" spans="12:12" x14ac:dyDescent="0.25">
      <c r="L3552" s="1"/>
    </row>
    <row r="3553" spans="12:12" x14ac:dyDescent="0.25">
      <c r="L3553" s="1"/>
    </row>
    <row r="3554" spans="12:12" x14ac:dyDescent="0.25">
      <c r="L3554" s="1"/>
    </row>
    <row r="3555" spans="12:12" x14ac:dyDescent="0.25">
      <c r="L3555" s="1"/>
    </row>
    <row r="3556" spans="12:12" x14ac:dyDescent="0.25">
      <c r="L3556" s="1"/>
    </row>
    <row r="3557" spans="12:12" x14ac:dyDescent="0.25">
      <c r="L3557" s="1"/>
    </row>
    <row r="3558" spans="12:12" x14ac:dyDescent="0.25">
      <c r="L3558" s="1"/>
    </row>
    <row r="3559" spans="12:12" x14ac:dyDescent="0.25">
      <c r="L3559" s="1"/>
    </row>
    <row r="3560" spans="12:12" x14ac:dyDescent="0.25">
      <c r="L3560" s="1"/>
    </row>
    <row r="3561" spans="12:12" x14ac:dyDescent="0.25">
      <c r="L3561" s="1"/>
    </row>
    <row r="3562" spans="12:12" x14ac:dyDescent="0.25">
      <c r="L3562" s="1"/>
    </row>
    <row r="3563" spans="12:12" x14ac:dyDescent="0.25">
      <c r="L3563" s="1"/>
    </row>
    <row r="3564" spans="12:12" x14ac:dyDescent="0.25">
      <c r="L3564" s="1"/>
    </row>
    <row r="3565" spans="12:12" x14ac:dyDescent="0.25">
      <c r="L3565" s="1"/>
    </row>
    <row r="3566" spans="12:12" x14ac:dyDescent="0.25">
      <c r="L3566" s="1"/>
    </row>
    <row r="3567" spans="12:12" x14ac:dyDescent="0.25">
      <c r="L3567" s="1"/>
    </row>
    <row r="3568" spans="12:12" x14ac:dyDescent="0.25">
      <c r="L3568" s="1"/>
    </row>
    <row r="3569" spans="12:12" x14ac:dyDescent="0.25">
      <c r="L3569" s="1"/>
    </row>
    <row r="3570" spans="12:12" x14ac:dyDescent="0.25">
      <c r="L3570" s="1"/>
    </row>
    <row r="3571" spans="12:12" x14ac:dyDescent="0.25">
      <c r="L3571" s="1"/>
    </row>
    <row r="3572" spans="12:12" x14ac:dyDescent="0.25">
      <c r="L3572" s="1"/>
    </row>
    <row r="3573" spans="12:12" x14ac:dyDescent="0.25">
      <c r="L3573" s="1"/>
    </row>
    <row r="3574" spans="12:12" x14ac:dyDescent="0.25">
      <c r="L3574" s="1"/>
    </row>
    <row r="3575" spans="12:12" x14ac:dyDescent="0.25">
      <c r="L3575" s="1"/>
    </row>
    <row r="3576" spans="12:12" x14ac:dyDescent="0.25">
      <c r="L3576" s="1"/>
    </row>
    <row r="3577" spans="12:12" x14ac:dyDescent="0.25">
      <c r="L3577" s="1"/>
    </row>
    <row r="3578" spans="12:12" x14ac:dyDescent="0.25">
      <c r="L3578" s="1"/>
    </row>
    <row r="3579" spans="12:12" x14ac:dyDescent="0.25">
      <c r="L3579" s="1"/>
    </row>
    <row r="3580" spans="12:12" x14ac:dyDescent="0.25">
      <c r="L3580" s="1"/>
    </row>
    <row r="3581" spans="12:12" x14ac:dyDescent="0.25">
      <c r="L3581" s="1"/>
    </row>
    <row r="3582" spans="12:12" x14ac:dyDescent="0.25">
      <c r="L3582" s="1"/>
    </row>
    <row r="3583" spans="12:12" x14ac:dyDescent="0.25">
      <c r="L3583" s="1"/>
    </row>
    <row r="3584" spans="12:12" x14ac:dyDescent="0.25">
      <c r="L3584" s="1"/>
    </row>
    <row r="3585" spans="12:12" x14ac:dyDescent="0.25">
      <c r="L3585" s="1"/>
    </row>
    <row r="3586" spans="12:12" x14ac:dyDescent="0.25">
      <c r="L3586" s="1"/>
    </row>
    <row r="3587" spans="12:12" x14ac:dyDescent="0.25">
      <c r="L3587" s="1"/>
    </row>
    <row r="3588" spans="12:12" x14ac:dyDescent="0.25">
      <c r="L3588" s="1"/>
    </row>
    <row r="3589" spans="12:12" x14ac:dyDescent="0.25">
      <c r="L3589" s="1"/>
    </row>
    <row r="3590" spans="12:12" x14ac:dyDescent="0.25">
      <c r="L3590" s="1"/>
    </row>
    <row r="3591" spans="12:12" x14ac:dyDescent="0.25">
      <c r="L3591" s="1"/>
    </row>
    <row r="3592" spans="12:12" x14ac:dyDescent="0.25">
      <c r="L3592" s="1"/>
    </row>
    <row r="3593" spans="12:12" x14ac:dyDescent="0.25">
      <c r="L3593" s="1"/>
    </row>
    <row r="3594" spans="12:12" x14ac:dyDescent="0.25">
      <c r="L3594" s="1"/>
    </row>
    <row r="3595" spans="12:12" x14ac:dyDescent="0.25">
      <c r="L3595" s="1"/>
    </row>
    <row r="3596" spans="12:12" x14ac:dyDescent="0.25">
      <c r="L3596" s="1"/>
    </row>
    <row r="3597" spans="12:12" x14ac:dyDescent="0.25">
      <c r="L3597" s="1"/>
    </row>
    <row r="3598" spans="12:12" x14ac:dyDescent="0.25">
      <c r="L3598" s="1"/>
    </row>
    <row r="3599" spans="12:12" x14ac:dyDescent="0.25">
      <c r="L3599" s="1"/>
    </row>
    <row r="3600" spans="12:12" x14ac:dyDescent="0.25">
      <c r="L3600" s="1"/>
    </row>
    <row r="3601" spans="12:12" x14ac:dyDescent="0.25">
      <c r="L3601" s="1"/>
    </row>
    <row r="3602" spans="12:12" x14ac:dyDescent="0.25">
      <c r="L3602" s="1"/>
    </row>
    <row r="3603" spans="12:12" x14ac:dyDescent="0.25">
      <c r="L3603" s="1"/>
    </row>
    <row r="3604" spans="12:12" x14ac:dyDescent="0.25">
      <c r="L3604" s="1"/>
    </row>
    <row r="3605" spans="12:12" x14ac:dyDescent="0.25">
      <c r="L3605" s="1"/>
    </row>
    <row r="3606" spans="12:12" x14ac:dyDescent="0.25">
      <c r="L3606" s="1"/>
    </row>
    <row r="3607" spans="12:12" x14ac:dyDescent="0.25">
      <c r="L3607" s="1"/>
    </row>
    <row r="3608" spans="12:12" x14ac:dyDescent="0.25">
      <c r="L3608" s="1"/>
    </row>
    <row r="3609" spans="12:12" x14ac:dyDescent="0.25">
      <c r="L3609" s="1"/>
    </row>
    <row r="3610" spans="12:12" x14ac:dyDescent="0.25">
      <c r="L3610" s="1"/>
    </row>
    <row r="3611" spans="12:12" x14ac:dyDescent="0.25">
      <c r="L3611" s="1"/>
    </row>
    <row r="3612" spans="12:12" x14ac:dyDescent="0.25">
      <c r="L3612" s="1"/>
    </row>
    <row r="3613" spans="12:12" x14ac:dyDescent="0.25">
      <c r="L3613" s="1"/>
    </row>
    <row r="3614" spans="12:12" x14ac:dyDescent="0.25">
      <c r="L3614" s="1"/>
    </row>
    <row r="3615" spans="12:12" x14ac:dyDescent="0.25">
      <c r="L3615" s="1"/>
    </row>
    <row r="3616" spans="12:12" x14ac:dyDescent="0.25">
      <c r="L3616" s="1"/>
    </row>
    <row r="3617" spans="12:12" x14ac:dyDescent="0.25">
      <c r="L3617" s="1"/>
    </row>
    <row r="3618" spans="12:12" x14ac:dyDescent="0.25">
      <c r="L3618" s="1"/>
    </row>
    <row r="3619" spans="12:12" x14ac:dyDescent="0.25">
      <c r="L3619" s="1"/>
    </row>
    <row r="3620" spans="12:12" x14ac:dyDescent="0.25">
      <c r="L3620" s="1"/>
    </row>
    <row r="3621" spans="12:12" x14ac:dyDescent="0.25">
      <c r="L3621" s="1"/>
    </row>
    <row r="3622" spans="12:12" x14ac:dyDescent="0.25">
      <c r="L3622" s="1"/>
    </row>
    <row r="3623" spans="12:12" x14ac:dyDescent="0.25">
      <c r="L3623" s="1"/>
    </row>
    <row r="3624" spans="12:12" x14ac:dyDescent="0.25">
      <c r="L3624" s="1"/>
    </row>
    <row r="3625" spans="12:12" x14ac:dyDescent="0.25">
      <c r="L3625" s="1"/>
    </row>
    <row r="3626" spans="12:12" x14ac:dyDescent="0.25">
      <c r="L3626" s="1"/>
    </row>
    <row r="3627" spans="12:12" x14ac:dyDescent="0.25">
      <c r="L3627" s="1"/>
    </row>
    <row r="3628" spans="12:12" x14ac:dyDescent="0.25">
      <c r="L3628" s="1"/>
    </row>
    <row r="3629" spans="12:12" x14ac:dyDescent="0.25">
      <c r="L3629" s="1"/>
    </row>
    <row r="3630" spans="12:12" x14ac:dyDescent="0.25">
      <c r="L3630" s="1"/>
    </row>
    <row r="3631" spans="12:12" x14ac:dyDescent="0.25">
      <c r="L3631" s="1"/>
    </row>
    <row r="3632" spans="12:12" x14ac:dyDescent="0.25">
      <c r="L3632" s="1"/>
    </row>
    <row r="3633" spans="12:12" x14ac:dyDescent="0.25">
      <c r="L3633" s="1"/>
    </row>
    <row r="3634" spans="12:12" x14ac:dyDescent="0.25">
      <c r="L3634" s="1"/>
    </row>
    <row r="3635" spans="12:12" x14ac:dyDescent="0.25">
      <c r="L3635" s="1"/>
    </row>
    <row r="3636" spans="12:12" x14ac:dyDescent="0.25">
      <c r="L3636" s="1"/>
    </row>
    <row r="3637" spans="12:12" x14ac:dyDescent="0.25">
      <c r="L3637" s="1"/>
    </row>
    <row r="3638" spans="12:12" x14ac:dyDescent="0.25">
      <c r="L3638" s="1"/>
    </row>
    <row r="3639" spans="12:12" x14ac:dyDescent="0.25">
      <c r="L3639" s="1"/>
    </row>
    <row r="3640" spans="12:12" x14ac:dyDescent="0.25">
      <c r="L3640" s="1"/>
    </row>
    <row r="3641" spans="12:12" x14ac:dyDescent="0.25">
      <c r="L3641" s="1"/>
    </row>
    <row r="3642" spans="12:12" x14ac:dyDescent="0.25">
      <c r="L3642" s="1"/>
    </row>
    <row r="3643" spans="12:12" x14ac:dyDescent="0.25">
      <c r="L3643" s="1"/>
    </row>
    <row r="3644" spans="12:12" x14ac:dyDescent="0.25">
      <c r="L3644" s="1"/>
    </row>
    <row r="3645" spans="12:12" x14ac:dyDescent="0.25">
      <c r="L3645" s="1"/>
    </row>
    <row r="3646" spans="12:12" x14ac:dyDescent="0.25">
      <c r="L3646" s="1"/>
    </row>
    <row r="3647" spans="12:12" x14ac:dyDescent="0.25">
      <c r="L3647" s="1"/>
    </row>
    <row r="3648" spans="12:12" x14ac:dyDescent="0.25">
      <c r="L3648" s="1"/>
    </row>
    <row r="3649" spans="12:12" x14ac:dyDescent="0.25">
      <c r="L3649" s="1"/>
    </row>
    <row r="3650" spans="12:12" x14ac:dyDescent="0.25">
      <c r="L3650" s="1"/>
    </row>
    <row r="3651" spans="12:12" x14ac:dyDescent="0.25">
      <c r="L3651" s="1"/>
    </row>
    <row r="3652" spans="12:12" x14ac:dyDescent="0.25">
      <c r="L3652" s="1"/>
    </row>
    <row r="3653" spans="12:12" x14ac:dyDescent="0.25">
      <c r="L3653" s="1"/>
    </row>
    <row r="3654" spans="12:12" x14ac:dyDescent="0.25">
      <c r="L3654" s="1"/>
    </row>
    <row r="3655" spans="12:12" x14ac:dyDescent="0.25">
      <c r="L3655" s="1"/>
    </row>
    <row r="3656" spans="12:12" x14ac:dyDescent="0.25">
      <c r="L3656" s="1"/>
    </row>
    <row r="3657" spans="12:12" x14ac:dyDescent="0.25">
      <c r="L3657" s="1"/>
    </row>
    <row r="3658" spans="12:12" x14ac:dyDescent="0.25">
      <c r="L3658" s="1"/>
    </row>
    <row r="3659" spans="12:12" x14ac:dyDescent="0.25">
      <c r="L3659" s="1"/>
    </row>
    <row r="3660" spans="12:12" x14ac:dyDescent="0.25">
      <c r="L3660" s="1"/>
    </row>
    <row r="3661" spans="12:12" x14ac:dyDescent="0.25">
      <c r="L3661" s="1"/>
    </row>
    <row r="3662" spans="12:12" x14ac:dyDescent="0.25">
      <c r="L3662" s="1"/>
    </row>
    <row r="3663" spans="12:12" x14ac:dyDescent="0.25">
      <c r="L3663" s="1"/>
    </row>
    <row r="3664" spans="12:12" x14ac:dyDescent="0.25">
      <c r="L3664" s="1"/>
    </row>
    <row r="3665" spans="12:12" x14ac:dyDescent="0.25">
      <c r="L3665" s="1"/>
    </row>
    <row r="3666" spans="12:12" x14ac:dyDescent="0.25">
      <c r="L3666" s="1"/>
    </row>
    <row r="3667" spans="12:12" x14ac:dyDescent="0.25">
      <c r="L3667" s="1"/>
    </row>
    <row r="3668" spans="12:12" x14ac:dyDescent="0.25">
      <c r="L3668" s="1"/>
    </row>
    <row r="3669" spans="12:12" x14ac:dyDescent="0.25">
      <c r="L3669" s="1"/>
    </row>
    <row r="3670" spans="12:12" x14ac:dyDescent="0.25">
      <c r="L3670" s="1"/>
    </row>
    <row r="3671" spans="12:12" x14ac:dyDescent="0.25">
      <c r="L3671" s="1"/>
    </row>
    <row r="3672" spans="12:12" x14ac:dyDescent="0.25">
      <c r="L3672" s="1"/>
    </row>
    <row r="3673" spans="12:12" x14ac:dyDescent="0.25">
      <c r="L3673" s="1"/>
    </row>
    <row r="3674" spans="12:12" x14ac:dyDescent="0.25">
      <c r="L3674" s="1"/>
    </row>
    <row r="3675" spans="12:12" x14ac:dyDescent="0.25">
      <c r="L3675" s="1"/>
    </row>
    <row r="3676" spans="12:12" x14ac:dyDescent="0.25">
      <c r="L3676" s="1"/>
    </row>
    <row r="3677" spans="12:12" x14ac:dyDescent="0.25">
      <c r="L3677" s="1"/>
    </row>
    <row r="3678" spans="12:12" x14ac:dyDescent="0.25">
      <c r="L3678" s="1"/>
    </row>
    <row r="3679" spans="12:12" x14ac:dyDescent="0.25">
      <c r="L3679" s="1"/>
    </row>
    <row r="3680" spans="12:12" x14ac:dyDescent="0.25">
      <c r="L3680" s="1"/>
    </row>
    <row r="3681" spans="12:12" x14ac:dyDescent="0.25">
      <c r="L3681" s="1"/>
    </row>
    <row r="3682" spans="12:12" x14ac:dyDescent="0.25">
      <c r="L3682" s="1"/>
    </row>
    <row r="3683" spans="12:12" x14ac:dyDescent="0.25">
      <c r="L3683" s="1"/>
    </row>
    <row r="3684" spans="12:12" x14ac:dyDescent="0.25">
      <c r="L3684" s="1"/>
    </row>
    <row r="3685" spans="12:12" x14ac:dyDescent="0.25">
      <c r="L3685" s="1"/>
    </row>
    <row r="3686" spans="12:12" x14ac:dyDescent="0.25">
      <c r="L3686" s="1"/>
    </row>
    <row r="3687" spans="12:12" x14ac:dyDescent="0.25">
      <c r="L3687" s="1"/>
    </row>
    <row r="3688" spans="12:12" x14ac:dyDescent="0.25">
      <c r="L3688" s="1"/>
    </row>
    <row r="3689" spans="12:12" x14ac:dyDescent="0.25">
      <c r="L3689" s="1"/>
    </row>
    <row r="3690" spans="12:12" x14ac:dyDescent="0.25">
      <c r="L3690" s="1"/>
    </row>
    <row r="3691" spans="12:12" x14ac:dyDescent="0.25">
      <c r="L3691" s="1"/>
    </row>
    <row r="3692" spans="12:12" x14ac:dyDescent="0.25">
      <c r="L3692" s="1"/>
    </row>
    <row r="3693" spans="12:12" x14ac:dyDescent="0.25">
      <c r="L3693" s="1"/>
    </row>
    <row r="3694" spans="12:12" x14ac:dyDescent="0.25">
      <c r="L3694" s="1"/>
    </row>
    <row r="3695" spans="12:12" x14ac:dyDescent="0.25">
      <c r="L3695" s="1"/>
    </row>
    <row r="3696" spans="12:12" x14ac:dyDescent="0.25">
      <c r="L3696" s="1"/>
    </row>
    <row r="3697" spans="12:12" x14ac:dyDescent="0.25">
      <c r="L3697" s="1"/>
    </row>
    <row r="3698" spans="12:12" x14ac:dyDescent="0.25">
      <c r="L3698" s="1"/>
    </row>
    <row r="3699" spans="12:12" x14ac:dyDescent="0.25">
      <c r="L3699" s="1"/>
    </row>
    <row r="3700" spans="12:12" x14ac:dyDescent="0.25">
      <c r="L3700" s="1"/>
    </row>
    <row r="3701" spans="12:12" x14ac:dyDescent="0.25">
      <c r="L3701" s="1"/>
    </row>
    <row r="3702" spans="12:12" x14ac:dyDescent="0.25">
      <c r="L3702" s="1"/>
    </row>
    <row r="3703" spans="12:12" x14ac:dyDescent="0.25">
      <c r="L3703" s="1"/>
    </row>
    <row r="3704" spans="12:12" x14ac:dyDescent="0.25">
      <c r="L3704" s="1"/>
    </row>
    <row r="3705" spans="12:12" x14ac:dyDescent="0.25">
      <c r="L3705" s="1"/>
    </row>
    <row r="3706" spans="12:12" x14ac:dyDescent="0.25">
      <c r="L3706" s="1"/>
    </row>
    <row r="3707" spans="12:12" x14ac:dyDescent="0.25">
      <c r="L3707" s="1"/>
    </row>
    <row r="3708" spans="12:12" x14ac:dyDescent="0.25">
      <c r="L3708" s="1"/>
    </row>
    <row r="3709" spans="12:12" x14ac:dyDescent="0.25">
      <c r="L3709" s="1"/>
    </row>
    <row r="3710" spans="12:12" x14ac:dyDescent="0.25">
      <c r="L3710" s="1"/>
    </row>
    <row r="3711" spans="12:12" x14ac:dyDescent="0.25">
      <c r="L3711" s="1"/>
    </row>
    <row r="3712" spans="12:12" x14ac:dyDescent="0.25">
      <c r="L3712" s="1"/>
    </row>
    <row r="3713" spans="12:12" x14ac:dyDescent="0.25">
      <c r="L3713" s="1"/>
    </row>
    <row r="3714" spans="12:12" x14ac:dyDescent="0.25">
      <c r="L3714" s="1"/>
    </row>
    <row r="3715" spans="12:12" x14ac:dyDescent="0.25">
      <c r="L3715" s="1"/>
    </row>
    <row r="3716" spans="12:12" x14ac:dyDescent="0.25">
      <c r="L3716" s="1"/>
    </row>
    <row r="3717" spans="12:12" x14ac:dyDescent="0.25">
      <c r="L3717" s="1"/>
    </row>
    <row r="3718" spans="12:12" x14ac:dyDescent="0.25">
      <c r="L3718" s="1"/>
    </row>
    <row r="3719" spans="12:12" x14ac:dyDescent="0.25">
      <c r="L3719" s="1"/>
    </row>
    <row r="3720" spans="12:12" x14ac:dyDescent="0.25">
      <c r="L3720" s="1"/>
    </row>
    <row r="3721" spans="12:12" x14ac:dyDescent="0.25">
      <c r="L3721" s="1"/>
    </row>
    <row r="3722" spans="12:12" x14ac:dyDescent="0.25">
      <c r="L3722" s="1"/>
    </row>
    <row r="3723" spans="12:12" x14ac:dyDescent="0.25">
      <c r="L3723" s="1"/>
    </row>
    <row r="3724" spans="12:12" x14ac:dyDescent="0.25">
      <c r="L3724" s="1"/>
    </row>
    <row r="3725" spans="12:12" x14ac:dyDescent="0.25">
      <c r="L3725" s="1"/>
    </row>
    <row r="3726" spans="12:12" x14ac:dyDescent="0.25">
      <c r="L3726" s="1"/>
    </row>
    <row r="3727" spans="12:12" x14ac:dyDescent="0.25">
      <c r="L3727" s="1"/>
    </row>
    <row r="3728" spans="12:12" x14ac:dyDescent="0.25">
      <c r="L3728" s="1"/>
    </row>
    <row r="3729" spans="12:12" x14ac:dyDescent="0.25">
      <c r="L3729" s="1"/>
    </row>
    <row r="3730" spans="12:12" x14ac:dyDescent="0.25">
      <c r="L3730" s="1"/>
    </row>
    <row r="3731" spans="12:12" x14ac:dyDescent="0.25">
      <c r="L3731" s="1"/>
    </row>
    <row r="3732" spans="12:12" x14ac:dyDescent="0.25">
      <c r="L3732" s="1"/>
    </row>
    <row r="3733" spans="12:12" x14ac:dyDescent="0.25">
      <c r="L3733" s="1"/>
    </row>
    <row r="3734" spans="12:12" x14ac:dyDescent="0.25">
      <c r="L3734" s="1"/>
    </row>
    <row r="3735" spans="12:12" x14ac:dyDescent="0.25">
      <c r="L3735" s="1"/>
    </row>
    <row r="3736" spans="12:12" x14ac:dyDescent="0.25">
      <c r="L3736" s="1"/>
    </row>
    <row r="3737" spans="12:12" x14ac:dyDescent="0.25">
      <c r="L3737" s="1"/>
    </row>
    <row r="3738" spans="12:12" x14ac:dyDescent="0.25">
      <c r="L3738" s="1"/>
    </row>
    <row r="3739" spans="12:12" x14ac:dyDescent="0.25">
      <c r="L3739" s="1"/>
    </row>
    <row r="3740" spans="12:12" x14ac:dyDescent="0.25">
      <c r="L3740" s="1"/>
    </row>
    <row r="3741" spans="12:12" x14ac:dyDescent="0.25">
      <c r="L3741" s="1"/>
    </row>
    <row r="3742" spans="12:12" x14ac:dyDescent="0.25">
      <c r="L3742" s="1"/>
    </row>
    <row r="3743" spans="12:12" x14ac:dyDescent="0.25">
      <c r="L3743" s="1"/>
    </row>
    <row r="3744" spans="12:12" x14ac:dyDescent="0.25">
      <c r="L3744" s="1"/>
    </row>
    <row r="3745" spans="12:12" x14ac:dyDescent="0.25">
      <c r="L3745" s="1"/>
    </row>
    <row r="3746" spans="12:12" x14ac:dyDescent="0.25">
      <c r="L3746" s="1"/>
    </row>
    <row r="3747" spans="12:12" x14ac:dyDescent="0.25">
      <c r="L3747" s="1"/>
    </row>
    <row r="3748" spans="12:12" x14ac:dyDescent="0.25">
      <c r="L3748" s="1"/>
    </row>
    <row r="3749" spans="12:12" x14ac:dyDescent="0.25">
      <c r="L3749" s="1"/>
    </row>
    <row r="3750" spans="12:12" x14ac:dyDescent="0.25">
      <c r="L3750" s="1"/>
    </row>
    <row r="3751" spans="12:12" x14ac:dyDescent="0.25">
      <c r="L3751" s="1"/>
    </row>
    <row r="3752" spans="12:12" x14ac:dyDescent="0.25">
      <c r="L3752" s="1"/>
    </row>
    <row r="3753" spans="12:12" x14ac:dyDescent="0.25">
      <c r="L3753" s="1"/>
    </row>
    <row r="3754" spans="12:12" x14ac:dyDescent="0.25">
      <c r="L3754" s="1"/>
    </row>
    <row r="3755" spans="12:12" x14ac:dyDescent="0.25">
      <c r="L3755" s="1"/>
    </row>
    <row r="3756" spans="12:12" x14ac:dyDescent="0.25">
      <c r="L3756" s="1"/>
    </row>
    <row r="3757" spans="12:12" x14ac:dyDescent="0.25">
      <c r="L3757" s="1"/>
    </row>
    <row r="3758" spans="12:12" x14ac:dyDescent="0.25">
      <c r="L3758" s="1"/>
    </row>
    <row r="3759" spans="12:12" x14ac:dyDescent="0.25">
      <c r="L3759" s="1"/>
    </row>
    <row r="3760" spans="12:12" x14ac:dyDescent="0.25">
      <c r="L3760" s="1"/>
    </row>
    <row r="3761" spans="12:12" x14ac:dyDescent="0.25">
      <c r="L3761" s="1"/>
    </row>
    <row r="3762" spans="12:12" x14ac:dyDescent="0.25">
      <c r="L3762" s="1"/>
    </row>
    <row r="3763" spans="12:12" x14ac:dyDescent="0.25">
      <c r="L3763" s="1"/>
    </row>
    <row r="3764" spans="12:12" x14ac:dyDescent="0.25">
      <c r="L3764" s="1"/>
    </row>
    <row r="3765" spans="12:12" x14ac:dyDescent="0.25">
      <c r="L3765" s="1"/>
    </row>
    <row r="3766" spans="12:12" x14ac:dyDescent="0.25">
      <c r="L3766" s="1"/>
    </row>
    <row r="3767" spans="12:12" x14ac:dyDescent="0.25">
      <c r="L3767" s="1"/>
    </row>
    <row r="3768" spans="12:12" x14ac:dyDescent="0.25">
      <c r="L3768" s="1"/>
    </row>
    <row r="3769" spans="12:12" x14ac:dyDescent="0.25">
      <c r="L3769" s="1"/>
    </row>
    <row r="3770" spans="12:12" x14ac:dyDescent="0.25">
      <c r="L3770" s="1"/>
    </row>
    <row r="3771" spans="12:12" x14ac:dyDescent="0.25">
      <c r="L3771" s="1"/>
    </row>
    <row r="3772" spans="12:12" x14ac:dyDescent="0.25">
      <c r="L3772" s="1"/>
    </row>
    <row r="3773" spans="12:12" x14ac:dyDescent="0.25">
      <c r="L3773" s="1"/>
    </row>
    <row r="3774" spans="12:12" x14ac:dyDescent="0.25">
      <c r="L3774" s="1"/>
    </row>
    <row r="3775" spans="12:12" x14ac:dyDescent="0.25">
      <c r="L3775" s="1"/>
    </row>
    <row r="3776" spans="12:12" x14ac:dyDescent="0.25">
      <c r="L3776" s="1"/>
    </row>
    <row r="3777" spans="12:12" x14ac:dyDescent="0.25">
      <c r="L3777" s="1"/>
    </row>
    <row r="3778" spans="12:12" x14ac:dyDescent="0.25">
      <c r="L3778" s="1"/>
    </row>
    <row r="3779" spans="12:12" x14ac:dyDescent="0.25">
      <c r="L3779" s="1"/>
    </row>
    <row r="3780" spans="12:12" x14ac:dyDescent="0.25">
      <c r="L3780" s="1"/>
    </row>
    <row r="3781" spans="12:12" x14ac:dyDescent="0.25">
      <c r="L3781" s="1"/>
    </row>
    <row r="3782" spans="12:12" x14ac:dyDescent="0.25">
      <c r="L3782" s="1"/>
    </row>
    <row r="3783" spans="12:12" x14ac:dyDescent="0.25">
      <c r="L3783" s="1"/>
    </row>
    <row r="3784" spans="12:12" x14ac:dyDescent="0.25">
      <c r="L3784" s="1"/>
    </row>
    <row r="3785" spans="12:12" x14ac:dyDescent="0.25">
      <c r="L3785" s="1"/>
    </row>
    <row r="3786" spans="12:12" x14ac:dyDescent="0.25">
      <c r="L3786" s="1"/>
    </row>
    <row r="3787" spans="12:12" x14ac:dyDescent="0.25">
      <c r="L3787" s="1"/>
    </row>
    <row r="3788" spans="12:12" x14ac:dyDescent="0.25">
      <c r="L3788" s="1"/>
    </row>
    <row r="3789" spans="12:12" x14ac:dyDescent="0.25">
      <c r="L3789" s="1"/>
    </row>
    <row r="3790" spans="12:12" x14ac:dyDescent="0.25">
      <c r="L3790" s="1"/>
    </row>
    <row r="3791" spans="12:12" x14ac:dyDescent="0.25">
      <c r="L3791" s="1"/>
    </row>
    <row r="3792" spans="12:12" x14ac:dyDescent="0.25">
      <c r="L3792" s="1"/>
    </row>
    <row r="3793" spans="12:12" x14ac:dyDescent="0.25">
      <c r="L3793" s="1"/>
    </row>
    <row r="3794" spans="12:12" x14ac:dyDescent="0.25">
      <c r="L3794" s="1"/>
    </row>
    <row r="3795" spans="12:12" x14ac:dyDescent="0.25">
      <c r="L3795" s="1"/>
    </row>
    <row r="3796" spans="12:12" x14ac:dyDescent="0.25">
      <c r="L3796" s="1"/>
    </row>
    <row r="3797" spans="12:12" x14ac:dyDescent="0.25">
      <c r="L3797" s="1"/>
    </row>
    <row r="3798" spans="12:12" x14ac:dyDescent="0.25">
      <c r="L3798" s="1"/>
    </row>
    <row r="3799" spans="12:12" x14ac:dyDescent="0.25">
      <c r="L3799" s="1"/>
    </row>
    <row r="3800" spans="12:12" x14ac:dyDescent="0.25">
      <c r="L3800" s="1"/>
    </row>
    <row r="3801" spans="12:12" x14ac:dyDescent="0.25">
      <c r="L3801" s="1"/>
    </row>
    <row r="3802" spans="12:12" x14ac:dyDescent="0.25">
      <c r="L3802" s="1"/>
    </row>
    <row r="3803" spans="12:12" x14ac:dyDescent="0.25">
      <c r="L3803" s="1"/>
    </row>
    <row r="3804" spans="12:12" x14ac:dyDescent="0.25">
      <c r="L3804" s="1"/>
    </row>
    <row r="3805" spans="12:12" x14ac:dyDescent="0.25">
      <c r="L3805" s="1"/>
    </row>
    <row r="3806" spans="12:12" x14ac:dyDescent="0.25">
      <c r="L3806" s="1"/>
    </row>
    <row r="3807" spans="12:12" x14ac:dyDescent="0.25">
      <c r="L3807" s="1"/>
    </row>
    <row r="3808" spans="12:12" x14ac:dyDescent="0.25">
      <c r="L3808" s="1"/>
    </row>
    <row r="3809" spans="12:12" x14ac:dyDescent="0.25">
      <c r="L3809" s="1"/>
    </row>
    <row r="3810" spans="12:12" x14ac:dyDescent="0.25">
      <c r="L3810" s="1"/>
    </row>
    <row r="3811" spans="12:12" x14ac:dyDescent="0.25">
      <c r="L3811" s="1"/>
    </row>
    <row r="3812" spans="12:12" x14ac:dyDescent="0.25">
      <c r="L3812" s="1"/>
    </row>
    <row r="3813" spans="12:12" x14ac:dyDescent="0.25">
      <c r="L3813" s="1"/>
    </row>
    <row r="3814" spans="12:12" x14ac:dyDescent="0.25">
      <c r="L3814" s="1"/>
    </row>
    <row r="3815" spans="12:12" x14ac:dyDescent="0.25">
      <c r="L3815" s="1"/>
    </row>
    <row r="3816" spans="12:12" x14ac:dyDescent="0.25">
      <c r="L3816" s="1"/>
    </row>
    <row r="3817" spans="12:12" x14ac:dyDescent="0.25">
      <c r="L3817" s="1"/>
    </row>
    <row r="3818" spans="12:12" x14ac:dyDescent="0.25">
      <c r="L3818" s="1"/>
    </row>
    <row r="3819" spans="12:12" x14ac:dyDescent="0.25">
      <c r="L3819" s="1"/>
    </row>
    <row r="3820" spans="12:12" x14ac:dyDescent="0.25">
      <c r="L3820" s="1"/>
    </row>
    <row r="3821" spans="12:12" x14ac:dyDescent="0.25">
      <c r="L3821" s="1"/>
    </row>
    <row r="3822" spans="12:12" x14ac:dyDescent="0.25">
      <c r="L3822" s="1"/>
    </row>
    <row r="3823" spans="12:12" x14ac:dyDescent="0.25">
      <c r="L3823" s="1"/>
    </row>
    <row r="3824" spans="12:12" x14ac:dyDescent="0.25">
      <c r="L3824" s="1"/>
    </row>
    <row r="3825" spans="12:12" x14ac:dyDescent="0.25">
      <c r="L3825" s="1"/>
    </row>
    <row r="3826" spans="12:12" x14ac:dyDescent="0.25">
      <c r="L3826" s="1"/>
    </row>
    <row r="3827" spans="12:12" x14ac:dyDescent="0.25">
      <c r="L3827" s="1"/>
    </row>
    <row r="3828" spans="12:12" x14ac:dyDescent="0.25">
      <c r="L3828" s="1"/>
    </row>
    <row r="3829" spans="12:12" x14ac:dyDescent="0.25">
      <c r="L3829" s="1"/>
    </row>
    <row r="3830" spans="12:12" x14ac:dyDescent="0.25">
      <c r="L3830" s="1"/>
    </row>
    <row r="3831" spans="12:12" x14ac:dyDescent="0.25">
      <c r="L3831" s="1"/>
    </row>
    <row r="3832" spans="12:12" x14ac:dyDescent="0.25">
      <c r="L3832" s="1"/>
    </row>
    <row r="3833" spans="12:12" x14ac:dyDescent="0.25">
      <c r="L3833" s="1"/>
    </row>
    <row r="3834" spans="12:12" x14ac:dyDescent="0.25">
      <c r="L3834" s="1"/>
    </row>
    <row r="3835" spans="12:12" x14ac:dyDescent="0.25">
      <c r="L3835" s="1"/>
    </row>
    <row r="3836" spans="12:12" x14ac:dyDescent="0.25">
      <c r="L3836" s="1"/>
    </row>
    <row r="3837" spans="12:12" x14ac:dyDescent="0.25">
      <c r="L3837" s="1"/>
    </row>
    <row r="3838" spans="12:12" x14ac:dyDescent="0.25">
      <c r="L3838" s="1"/>
    </row>
    <row r="3839" spans="12:12" x14ac:dyDescent="0.25">
      <c r="L3839" s="1"/>
    </row>
    <row r="3840" spans="12:12" x14ac:dyDescent="0.25">
      <c r="L3840" s="1"/>
    </row>
    <row r="3841" spans="12:12" x14ac:dyDescent="0.25">
      <c r="L3841" s="1"/>
    </row>
    <row r="3842" spans="12:12" x14ac:dyDescent="0.25">
      <c r="L3842" s="1"/>
    </row>
    <row r="3843" spans="12:12" x14ac:dyDescent="0.25">
      <c r="L3843" s="1"/>
    </row>
    <row r="3844" spans="12:12" x14ac:dyDescent="0.25">
      <c r="L3844" s="1"/>
    </row>
    <row r="3845" spans="12:12" x14ac:dyDescent="0.25">
      <c r="L3845" s="1"/>
    </row>
    <row r="3846" spans="12:12" x14ac:dyDescent="0.25">
      <c r="L3846" s="1"/>
    </row>
    <row r="3847" spans="12:12" x14ac:dyDescent="0.25">
      <c r="L3847" s="1"/>
    </row>
    <row r="3848" spans="12:12" x14ac:dyDescent="0.25">
      <c r="L3848" s="1"/>
    </row>
    <row r="3849" spans="12:12" x14ac:dyDescent="0.25">
      <c r="L3849" s="1"/>
    </row>
    <row r="3850" spans="12:12" x14ac:dyDescent="0.25">
      <c r="L3850" s="1"/>
    </row>
    <row r="3851" spans="12:12" x14ac:dyDescent="0.25">
      <c r="L3851" s="1"/>
    </row>
    <row r="3852" spans="12:12" x14ac:dyDescent="0.25">
      <c r="L3852" s="1"/>
    </row>
    <row r="3853" spans="12:12" x14ac:dyDescent="0.25">
      <c r="L3853" s="1"/>
    </row>
    <row r="3854" spans="12:12" x14ac:dyDescent="0.25">
      <c r="L3854" s="1"/>
    </row>
    <row r="3855" spans="12:12" x14ac:dyDescent="0.25">
      <c r="L3855" s="1"/>
    </row>
    <row r="3856" spans="12:12" x14ac:dyDescent="0.25">
      <c r="L3856" s="1"/>
    </row>
    <row r="3857" spans="12:12" x14ac:dyDescent="0.25">
      <c r="L3857" s="1"/>
    </row>
    <row r="3858" spans="12:12" x14ac:dyDescent="0.25">
      <c r="L3858" s="1"/>
    </row>
    <row r="3859" spans="12:12" x14ac:dyDescent="0.25">
      <c r="L3859" s="1"/>
    </row>
    <row r="3860" spans="12:12" x14ac:dyDescent="0.25">
      <c r="L3860" s="1"/>
    </row>
    <row r="3861" spans="12:12" x14ac:dyDescent="0.25">
      <c r="L3861" s="1"/>
    </row>
    <row r="3862" spans="12:12" x14ac:dyDescent="0.25">
      <c r="L3862" s="1"/>
    </row>
    <row r="3863" spans="12:12" x14ac:dyDescent="0.25">
      <c r="L3863" s="1"/>
    </row>
    <row r="3864" spans="12:12" x14ac:dyDescent="0.25">
      <c r="L3864" s="1"/>
    </row>
    <row r="3865" spans="12:12" x14ac:dyDescent="0.25">
      <c r="L3865" s="1"/>
    </row>
    <row r="3866" spans="12:12" x14ac:dyDescent="0.25">
      <c r="L3866" s="1"/>
    </row>
    <row r="3867" spans="12:12" x14ac:dyDescent="0.25">
      <c r="L3867" s="1"/>
    </row>
    <row r="3868" spans="12:12" x14ac:dyDescent="0.25">
      <c r="L3868" s="1"/>
    </row>
    <row r="3869" spans="12:12" x14ac:dyDescent="0.25">
      <c r="L3869" s="1"/>
    </row>
    <row r="3870" spans="12:12" x14ac:dyDescent="0.25">
      <c r="L3870" s="1"/>
    </row>
    <row r="3871" spans="12:12" x14ac:dyDescent="0.25">
      <c r="L3871" s="1"/>
    </row>
    <row r="3872" spans="12:12" x14ac:dyDescent="0.25">
      <c r="L3872" s="1"/>
    </row>
    <row r="3873" spans="12:12" x14ac:dyDescent="0.25">
      <c r="L3873" s="1"/>
    </row>
    <row r="3874" spans="12:12" x14ac:dyDescent="0.25">
      <c r="L3874" s="1"/>
    </row>
    <row r="3875" spans="12:12" x14ac:dyDescent="0.25">
      <c r="L3875" s="1"/>
    </row>
    <row r="3876" spans="12:12" x14ac:dyDescent="0.25">
      <c r="L3876" s="1"/>
    </row>
    <row r="3877" spans="12:12" x14ac:dyDescent="0.25">
      <c r="L3877" s="1"/>
    </row>
    <row r="3878" spans="12:12" x14ac:dyDescent="0.25">
      <c r="L3878" s="1"/>
    </row>
    <row r="3879" spans="12:12" x14ac:dyDescent="0.25">
      <c r="L3879" s="1"/>
    </row>
    <row r="3880" spans="12:12" x14ac:dyDescent="0.25">
      <c r="L3880" s="1"/>
    </row>
    <row r="3881" spans="12:12" x14ac:dyDescent="0.25">
      <c r="L3881" s="1"/>
    </row>
    <row r="3882" spans="12:12" x14ac:dyDescent="0.25">
      <c r="L3882" s="1"/>
    </row>
    <row r="3883" spans="12:12" x14ac:dyDescent="0.25">
      <c r="L3883" s="1"/>
    </row>
    <row r="3884" spans="12:12" x14ac:dyDescent="0.25">
      <c r="L3884" s="1"/>
    </row>
    <row r="3885" spans="12:12" x14ac:dyDescent="0.25">
      <c r="L3885" s="1"/>
    </row>
    <row r="3886" spans="12:12" x14ac:dyDescent="0.25">
      <c r="L3886" s="1"/>
    </row>
    <row r="3887" spans="12:12" x14ac:dyDescent="0.25">
      <c r="L3887" s="1"/>
    </row>
    <row r="3888" spans="12:12" x14ac:dyDescent="0.25">
      <c r="L3888" s="1"/>
    </row>
    <row r="3889" spans="12:12" x14ac:dyDescent="0.25">
      <c r="L3889" s="1"/>
    </row>
    <row r="3890" spans="12:12" x14ac:dyDescent="0.25">
      <c r="L3890" s="1"/>
    </row>
    <row r="3891" spans="12:12" x14ac:dyDescent="0.25">
      <c r="L3891" s="1"/>
    </row>
    <row r="3892" spans="12:12" x14ac:dyDescent="0.25">
      <c r="L3892" s="1"/>
    </row>
    <row r="3893" spans="12:12" x14ac:dyDescent="0.25">
      <c r="L3893" s="1"/>
    </row>
    <row r="3894" spans="12:12" x14ac:dyDescent="0.25">
      <c r="L3894" s="1"/>
    </row>
    <row r="3895" spans="12:12" x14ac:dyDescent="0.25">
      <c r="L3895" s="1"/>
    </row>
    <row r="3896" spans="12:12" x14ac:dyDescent="0.25">
      <c r="L3896" s="1"/>
    </row>
    <row r="3897" spans="12:12" x14ac:dyDescent="0.25">
      <c r="L3897" s="1"/>
    </row>
    <row r="3898" spans="12:12" x14ac:dyDescent="0.25">
      <c r="L3898" s="1"/>
    </row>
    <row r="3899" spans="12:12" x14ac:dyDescent="0.25">
      <c r="L3899" s="1"/>
    </row>
    <row r="3900" spans="12:12" x14ac:dyDescent="0.25">
      <c r="L3900" s="1"/>
    </row>
    <row r="3901" spans="12:12" x14ac:dyDescent="0.25">
      <c r="L3901" s="1"/>
    </row>
    <row r="3902" spans="12:12" x14ac:dyDescent="0.25">
      <c r="L3902" s="1"/>
    </row>
    <row r="3903" spans="12:12" x14ac:dyDescent="0.25">
      <c r="L3903" s="1"/>
    </row>
    <row r="3904" spans="12:12" x14ac:dyDescent="0.25">
      <c r="L3904" s="1"/>
    </row>
    <row r="3905" spans="12:12" x14ac:dyDescent="0.25">
      <c r="L3905" s="1"/>
    </row>
    <row r="3906" spans="12:12" x14ac:dyDescent="0.25">
      <c r="L3906" s="1"/>
    </row>
    <row r="3907" spans="12:12" x14ac:dyDescent="0.25">
      <c r="L3907" s="1"/>
    </row>
    <row r="3908" spans="12:12" x14ac:dyDescent="0.25">
      <c r="L3908" s="1"/>
    </row>
    <row r="3909" spans="12:12" x14ac:dyDescent="0.25">
      <c r="L3909" s="1"/>
    </row>
    <row r="3910" spans="12:12" x14ac:dyDescent="0.25">
      <c r="L3910" s="1"/>
    </row>
    <row r="3911" spans="12:12" x14ac:dyDescent="0.25">
      <c r="L3911" s="1"/>
    </row>
    <row r="3912" spans="12:12" x14ac:dyDescent="0.25">
      <c r="L3912" s="1"/>
    </row>
    <row r="3913" spans="12:12" x14ac:dyDescent="0.25">
      <c r="L3913" s="1"/>
    </row>
    <row r="3914" spans="12:12" x14ac:dyDescent="0.25">
      <c r="L3914" s="1"/>
    </row>
    <row r="3915" spans="12:12" x14ac:dyDescent="0.25">
      <c r="L3915" s="1"/>
    </row>
    <row r="3916" spans="12:12" x14ac:dyDescent="0.25">
      <c r="L3916" s="1"/>
    </row>
    <row r="3917" spans="12:12" x14ac:dyDescent="0.25">
      <c r="L3917" s="1"/>
    </row>
    <row r="3918" spans="12:12" x14ac:dyDescent="0.25">
      <c r="L3918" s="1"/>
    </row>
    <row r="3919" spans="12:12" x14ac:dyDescent="0.25">
      <c r="L3919" s="1"/>
    </row>
    <row r="3920" spans="12:12" x14ac:dyDescent="0.25">
      <c r="L3920" s="1"/>
    </row>
    <row r="3921" spans="12:12" x14ac:dyDescent="0.25">
      <c r="L3921" s="1"/>
    </row>
    <row r="3922" spans="12:12" x14ac:dyDescent="0.25">
      <c r="L3922" s="1"/>
    </row>
    <row r="3923" spans="12:12" x14ac:dyDescent="0.25">
      <c r="L3923" s="1"/>
    </row>
    <row r="3924" spans="12:12" x14ac:dyDescent="0.25">
      <c r="L3924" s="1"/>
    </row>
    <row r="3925" spans="12:12" x14ac:dyDescent="0.25">
      <c r="L3925" s="1"/>
    </row>
    <row r="3926" spans="12:12" x14ac:dyDescent="0.25">
      <c r="L3926" s="1"/>
    </row>
    <row r="3927" spans="12:12" x14ac:dyDescent="0.25">
      <c r="L3927" s="1"/>
    </row>
    <row r="3928" spans="12:12" x14ac:dyDescent="0.25">
      <c r="L3928" s="1"/>
    </row>
    <row r="3929" spans="12:12" x14ac:dyDescent="0.25">
      <c r="L3929" s="1"/>
    </row>
    <row r="3930" spans="12:12" x14ac:dyDescent="0.25">
      <c r="L3930" s="1"/>
    </row>
    <row r="3931" spans="12:12" x14ac:dyDescent="0.25">
      <c r="L3931" s="1"/>
    </row>
    <row r="3932" spans="12:12" x14ac:dyDescent="0.25">
      <c r="L3932" s="1"/>
    </row>
    <row r="3933" spans="12:12" x14ac:dyDescent="0.25">
      <c r="L3933" s="1"/>
    </row>
    <row r="3934" spans="12:12" x14ac:dyDescent="0.25">
      <c r="L3934" s="1"/>
    </row>
    <row r="3935" spans="12:12" x14ac:dyDescent="0.25">
      <c r="L3935" s="1"/>
    </row>
    <row r="3936" spans="12:12" x14ac:dyDescent="0.25">
      <c r="L3936" s="1"/>
    </row>
    <row r="3937" spans="12:12" x14ac:dyDescent="0.25">
      <c r="L3937" s="1"/>
    </row>
    <row r="3938" spans="12:12" x14ac:dyDescent="0.25">
      <c r="L3938" s="1"/>
    </row>
    <row r="3939" spans="12:12" x14ac:dyDescent="0.25">
      <c r="L3939" s="1"/>
    </row>
    <row r="3940" spans="12:12" x14ac:dyDescent="0.25">
      <c r="L3940" s="1"/>
    </row>
    <row r="3941" spans="12:12" x14ac:dyDescent="0.25">
      <c r="L3941" s="1"/>
    </row>
    <row r="3942" spans="12:12" x14ac:dyDescent="0.25">
      <c r="L3942" s="1"/>
    </row>
    <row r="3943" spans="12:12" x14ac:dyDescent="0.25">
      <c r="L3943" s="1"/>
    </row>
    <row r="3944" spans="12:12" x14ac:dyDescent="0.25">
      <c r="L3944" s="1"/>
    </row>
    <row r="3945" spans="12:12" x14ac:dyDescent="0.25">
      <c r="L3945" s="1"/>
    </row>
    <row r="3946" spans="12:12" x14ac:dyDescent="0.25">
      <c r="L3946" s="1"/>
    </row>
    <row r="3947" spans="12:12" x14ac:dyDescent="0.25">
      <c r="L3947" s="1"/>
    </row>
    <row r="3948" spans="12:12" x14ac:dyDescent="0.25">
      <c r="L3948" s="1"/>
    </row>
    <row r="3949" spans="12:12" x14ac:dyDescent="0.25">
      <c r="L3949" s="1"/>
    </row>
    <row r="3950" spans="12:12" x14ac:dyDescent="0.25">
      <c r="L3950" s="1"/>
    </row>
    <row r="3951" spans="12:12" x14ac:dyDescent="0.25">
      <c r="L3951" s="1"/>
    </row>
    <row r="3952" spans="12:12" x14ac:dyDescent="0.25">
      <c r="L3952" s="1"/>
    </row>
    <row r="3953" spans="12:12" x14ac:dyDescent="0.25">
      <c r="L3953" s="1"/>
    </row>
    <row r="3954" spans="12:12" x14ac:dyDescent="0.25">
      <c r="L3954" s="1"/>
    </row>
    <row r="3955" spans="12:12" x14ac:dyDescent="0.25">
      <c r="L3955" s="1"/>
    </row>
    <row r="3956" spans="12:12" x14ac:dyDescent="0.25">
      <c r="L3956" s="1"/>
    </row>
    <row r="3957" spans="12:12" x14ac:dyDescent="0.25">
      <c r="L3957" s="1"/>
    </row>
    <row r="3958" spans="12:12" x14ac:dyDescent="0.25">
      <c r="L3958" s="1"/>
    </row>
    <row r="3959" spans="12:12" x14ac:dyDescent="0.25">
      <c r="L3959" s="1"/>
    </row>
    <row r="3960" spans="12:12" x14ac:dyDescent="0.25">
      <c r="L3960" s="1"/>
    </row>
    <row r="3961" spans="12:12" x14ac:dyDescent="0.25">
      <c r="L3961" s="1"/>
    </row>
    <row r="3962" spans="12:12" x14ac:dyDescent="0.25">
      <c r="L3962" s="1"/>
    </row>
    <row r="3963" spans="12:12" x14ac:dyDescent="0.25">
      <c r="L3963" s="1"/>
    </row>
    <row r="3964" spans="12:12" x14ac:dyDescent="0.25">
      <c r="L3964" s="1"/>
    </row>
    <row r="3965" spans="12:12" x14ac:dyDescent="0.25">
      <c r="L3965" s="1"/>
    </row>
    <row r="3966" spans="12:12" x14ac:dyDescent="0.25">
      <c r="L3966" s="1"/>
    </row>
    <row r="3967" spans="12:12" x14ac:dyDescent="0.25">
      <c r="L3967" s="1"/>
    </row>
    <row r="3968" spans="12:12" x14ac:dyDescent="0.25">
      <c r="L3968" s="1"/>
    </row>
    <row r="3969" spans="12:12" x14ac:dyDescent="0.25">
      <c r="L3969" s="1"/>
    </row>
    <row r="3970" spans="12:12" x14ac:dyDescent="0.25">
      <c r="L3970" s="1"/>
    </row>
    <row r="3971" spans="12:12" x14ac:dyDescent="0.25">
      <c r="L3971" s="1"/>
    </row>
    <row r="3972" spans="12:12" x14ac:dyDescent="0.25">
      <c r="L3972" s="1"/>
    </row>
    <row r="3973" spans="12:12" x14ac:dyDescent="0.25">
      <c r="L3973" s="1"/>
    </row>
    <row r="3974" spans="12:12" x14ac:dyDescent="0.25">
      <c r="L3974" s="1"/>
    </row>
    <row r="3975" spans="12:12" x14ac:dyDescent="0.25">
      <c r="L3975" s="1"/>
    </row>
    <row r="3976" spans="12:12" x14ac:dyDescent="0.25">
      <c r="L3976" s="1"/>
    </row>
    <row r="3977" spans="12:12" x14ac:dyDescent="0.25">
      <c r="L3977" s="1"/>
    </row>
    <row r="3978" spans="12:12" x14ac:dyDescent="0.25">
      <c r="L3978" s="1"/>
    </row>
    <row r="3979" spans="12:12" x14ac:dyDescent="0.25">
      <c r="L3979" s="1"/>
    </row>
    <row r="3980" spans="12:12" x14ac:dyDescent="0.25">
      <c r="L3980" s="1"/>
    </row>
    <row r="3981" spans="12:12" x14ac:dyDescent="0.25">
      <c r="L3981" s="1"/>
    </row>
    <row r="3982" spans="12:12" x14ac:dyDescent="0.25">
      <c r="L3982" s="1"/>
    </row>
    <row r="3983" spans="12:12" x14ac:dyDescent="0.25">
      <c r="L3983" s="1"/>
    </row>
    <row r="3984" spans="12:12" x14ac:dyDescent="0.25">
      <c r="L3984" s="1"/>
    </row>
    <row r="3985" spans="12:12" x14ac:dyDescent="0.25">
      <c r="L3985" s="1"/>
    </row>
    <row r="3986" spans="12:12" x14ac:dyDescent="0.25">
      <c r="L3986" s="1"/>
    </row>
    <row r="3987" spans="12:12" x14ac:dyDescent="0.25">
      <c r="L3987" s="1"/>
    </row>
    <row r="3988" spans="12:12" x14ac:dyDescent="0.25">
      <c r="L3988" s="1"/>
    </row>
    <row r="3989" spans="12:12" x14ac:dyDescent="0.25">
      <c r="L3989" s="1"/>
    </row>
    <row r="3990" spans="12:12" x14ac:dyDescent="0.25">
      <c r="L3990" s="1"/>
    </row>
    <row r="3991" spans="12:12" x14ac:dyDescent="0.25">
      <c r="L3991" s="1"/>
    </row>
    <row r="3992" spans="12:12" x14ac:dyDescent="0.25">
      <c r="L3992" s="1"/>
    </row>
    <row r="3993" spans="12:12" x14ac:dyDescent="0.25">
      <c r="L3993" s="1"/>
    </row>
    <row r="3994" spans="12:12" x14ac:dyDescent="0.25">
      <c r="L3994" s="1"/>
    </row>
    <row r="3995" spans="12:12" x14ac:dyDescent="0.25">
      <c r="L3995" s="1"/>
    </row>
    <row r="3996" spans="12:12" x14ac:dyDescent="0.25">
      <c r="L3996" s="1"/>
    </row>
    <row r="3997" spans="12:12" x14ac:dyDescent="0.25">
      <c r="L3997" s="1"/>
    </row>
    <row r="3998" spans="12:12" x14ac:dyDescent="0.25">
      <c r="L3998" s="1"/>
    </row>
    <row r="3999" spans="12:12" x14ac:dyDescent="0.25">
      <c r="L3999" s="1"/>
    </row>
    <row r="4000" spans="12:12" x14ac:dyDescent="0.25">
      <c r="L4000" s="1"/>
    </row>
    <row r="4001" spans="12:12" x14ac:dyDescent="0.25">
      <c r="L4001" s="1"/>
    </row>
    <row r="4002" spans="12:12" x14ac:dyDescent="0.25">
      <c r="L4002" s="1"/>
    </row>
    <row r="4003" spans="12:12" x14ac:dyDescent="0.25">
      <c r="L4003" s="1"/>
    </row>
    <row r="4004" spans="12:12" x14ac:dyDescent="0.25">
      <c r="L4004" s="1"/>
    </row>
    <row r="4005" spans="12:12" x14ac:dyDescent="0.25">
      <c r="L4005" s="1"/>
    </row>
    <row r="4006" spans="12:12" x14ac:dyDescent="0.25">
      <c r="L4006" s="1"/>
    </row>
    <row r="4007" spans="12:12" x14ac:dyDescent="0.25">
      <c r="L4007" s="1"/>
    </row>
    <row r="4008" spans="12:12" x14ac:dyDescent="0.25">
      <c r="L4008" s="1"/>
    </row>
    <row r="4009" spans="12:12" x14ac:dyDescent="0.25">
      <c r="L4009" s="1"/>
    </row>
    <row r="4010" spans="12:12" x14ac:dyDescent="0.25">
      <c r="L4010" s="1"/>
    </row>
    <row r="4011" spans="12:12" x14ac:dyDescent="0.25">
      <c r="L4011" s="1"/>
    </row>
    <row r="4012" spans="12:12" x14ac:dyDescent="0.25">
      <c r="L4012" s="1"/>
    </row>
    <row r="4013" spans="12:12" x14ac:dyDescent="0.25">
      <c r="L4013" s="1"/>
    </row>
    <row r="4014" spans="12:12" x14ac:dyDescent="0.25">
      <c r="L4014" s="1"/>
    </row>
    <row r="4015" spans="12:12" x14ac:dyDescent="0.25">
      <c r="L4015" s="1"/>
    </row>
    <row r="4016" spans="12:12" x14ac:dyDescent="0.25">
      <c r="L4016" s="1"/>
    </row>
    <row r="4017" spans="12:12" x14ac:dyDescent="0.25">
      <c r="L4017" s="1"/>
    </row>
    <row r="4018" spans="12:12" x14ac:dyDescent="0.25">
      <c r="L4018" s="1"/>
    </row>
    <row r="4019" spans="12:12" x14ac:dyDescent="0.25">
      <c r="L4019" s="1"/>
    </row>
    <row r="4020" spans="12:12" x14ac:dyDescent="0.25">
      <c r="L4020" s="1"/>
    </row>
    <row r="4021" spans="12:12" x14ac:dyDescent="0.25">
      <c r="L4021" s="1"/>
    </row>
    <row r="4022" spans="12:12" x14ac:dyDescent="0.25">
      <c r="L4022" s="1"/>
    </row>
    <row r="4023" spans="12:12" x14ac:dyDescent="0.25">
      <c r="L4023" s="1"/>
    </row>
    <row r="4024" spans="12:12" x14ac:dyDescent="0.25">
      <c r="L4024" s="1"/>
    </row>
    <row r="4025" spans="12:12" x14ac:dyDescent="0.25">
      <c r="L4025" s="1"/>
    </row>
    <row r="4026" spans="12:12" x14ac:dyDescent="0.25">
      <c r="L4026" s="1"/>
    </row>
    <row r="4027" spans="12:12" x14ac:dyDescent="0.25">
      <c r="L4027" s="1"/>
    </row>
    <row r="4028" spans="12:12" x14ac:dyDescent="0.25">
      <c r="L4028" s="1"/>
    </row>
    <row r="4029" spans="12:12" x14ac:dyDescent="0.25">
      <c r="L4029" s="1"/>
    </row>
    <row r="4030" spans="12:12" x14ac:dyDescent="0.25">
      <c r="L4030" s="1"/>
    </row>
    <row r="4031" spans="12:12" x14ac:dyDescent="0.25">
      <c r="L4031" s="1"/>
    </row>
    <row r="4032" spans="12:12" x14ac:dyDescent="0.25">
      <c r="L4032" s="1"/>
    </row>
    <row r="4033" spans="12:12" x14ac:dyDescent="0.25">
      <c r="L4033" s="1"/>
    </row>
    <row r="4034" spans="12:12" x14ac:dyDescent="0.25">
      <c r="L4034" s="1"/>
    </row>
    <row r="4035" spans="12:12" x14ac:dyDescent="0.25">
      <c r="L4035" s="1"/>
    </row>
    <row r="4036" spans="12:12" x14ac:dyDescent="0.25">
      <c r="L4036" s="1"/>
    </row>
    <row r="4037" spans="12:12" x14ac:dyDescent="0.25">
      <c r="L4037" s="1"/>
    </row>
    <row r="4038" spans="12:12" x14ac:dyDescent="0.25">
      <c r="L4038" s="1"/>
    </row>
    <row r="4039" spans="12:12" x14ac:dyDescent="0.25">
      <c r="L4039" s="1"/>
    </row>
    <row r="4040" spans="12:12" x14ac:dyDescent="0.25">
      <c r="L4040" s="1"/>
    </row>
    <row r="4041" spans="12:12" x14ac:dyDescent="0.25">
      <c r="L4041" s="1"/>
    </row>
    <row r="4042" spans="12:12" x14ac:dyDescent="0.25">
      <c r="L4042" s="1"/>
    </row>
    <row r="4043" spans="12:12" x14ac:dyDescent="0.25">
      <c r="L4043" s="1"/>
    </row>
    <row r="4044" spans="12:12" x14ac:dyDescent="0.25">
      <c r="L4044" s="1"/>
    </row>
    <row r="4045" spans="12:12" x14ac:dyDescent="0.25">
      <c r="L4045" s="1"/>
    </row>
    <row r="4046" spans="12:12" x14ac:dyDescent="0.25">
      <c r="L4046" s="1"/>
    </row>
    <row r="4047" spans="12:12" x14ac:dyDescent="0.25">
      <c r="L4047" s="1"/>
    </row>
    <row r="4048" spans="12:12" x14ac:dyDescent="0.25">
      <c r="L4048" s="1"/>
    </row>
    <row r="4049" spans="12:12" x14ac:dyDescent="0.25">
      <c r="L4049" s="1"/>
    </row>
    <row r="4050" spans="12:12" x14ac:dyDescent="0.25">
      <c r="L4050" s="1"/>
    </row>
    <row r="4051" spans="12:12" x14ac:dyDescent="0.25">
      <c r="L4051" s="1"/>
    </row>
    <row r="4052" spans="12:12" x14ac:dyDescent="0.25">
      <c r="L4052" s="1"/>
    </row>
    <row r="4053" spans="12:12" x14ac:dyDescent="0.25">
      <c r="L4053" s="1"/>
    </row>
    <row r="4054" spans="12:12" x14ac:dyDescent="0.25">
      <c r="L4054" s="1"/>
    </row>
    <row r="4055" spans="12:12" x14ac:dyDescent="0.25">
      <c r="L4055" s="1"/>
    </row>
    <row r="4056" spans="12:12" x14ac:dyDescent="0.25">
      <c r="L4056" s="1"/>
    </row>
    <row r="4057" spans="12:12" x14ac:dyDescent="0.25">
      <c r="L4057" s="1"/>
    </row>
    <row r="4058" spans="12:12" x14ac:dyDescent="0.25">
      <c r="L4058" s="1"/>
    </row>
    <row r="4059" spans="12:12" x14ac:dyDescent="0.25">
      <c r="L4059" s="1"/>
    </row>
    <row r="4060" spans="12:12" x14ac:dyDescent="0.25">
      <c r="L4060" s="1"/>
    </row>
    <row r="4061" spans="12:12" x14ac:dyDescent="0.25">
      <c r="L4061" s="1"/>
    </row>
    <row r="4062" spans="12:12" x14ac:dyDescent="0.25">
      <c r="L4062" s="1"/>
    </row>
    <row r="4063" spans="12:12" x14ac:dyDescent="0.25">
      <c r="L4063" s="1"/>
    </row>
    <row r="4064" spans="12:12" x14ac:dyDescent="0.25">
      <c r="L4064" s="1"/>
    </row>
    <row r="4065" spans="12:12" x14ac:dyDescent="0.25">
      <c r="L4065" s="1"/>
    </row>
    <row r="4066" spans="12:12" x14ac:dyDescent="0.25">
      <c r="L4066" s="1"/>
    </row>
    <row r="4067" spans="12:12" x14ac:dyDescent="0.25">
      <c r="L4067" s="1"/>
    </row>
    <row r="4068" spans="12:12" x14ac:dyDescent="0.25">
      <c r="L4068" s="1"/>
    </row>
    <row r="4069" spans="12:12" x14ac:dyDescent="0.25">
      <c r="L4069" s="1"/>
    </row>
    <row r="4070" spans="12:12" x14ac:dyDescent="0.25">
      <c r="L4070" s="1"/>
    </row>
    <row r="4071" spans="12:12" x14ac:dyDescent="0.25">
      <c r="L4071" s="1"/>
    </row>
    <row r="4072" spans="12:12" x14ac:dyDescent="0.25">
      <c r="L4072" s="1"/>
    </row>
    <row r="4073" spans="12:12" x14ac:dyDescent="0.25">
      <c r="L4073" s="1"/>
    </row>
    <row r="4074" spans="12:12" x14ac:dyDescent="0.25">
      <c r="L4074" s="1"/>
    </row>
    <row r="4075" spans="12:12" x14ac:dyDescent="0.25">
      <c r="L4075" s="1"/>
    </row>
    <row r="4076" spans="12:12" x14ac:dyDescent="0.25">
      <c r="L4076" s="1"/>
    </row>
    <row r="4077" spans="12:12" x14ac:dyDescent="0.25">
      <c r="L4077" s="1"/>
    </row>
    <row r="4078" spans="12:12" x14ac:dyDescent="0.25">
      <c r="L4078" s="1"/>
    </row>
    <row r="4079" spans="12:12" x14ac:dyDescent="0.25">
      <c r="L4079" s="1"/>
    </row>
    <row r="4080" spans="12:12" x14ac:dyDescent="0.25">
      <c r="L4080" s="1"/>
    </row>
    <row r="4081" spans="12:12" x14ac:dyDescent="0.25">
      <c r="L4081" s="1"/>
    </row>
    <row r="4082" spans="12:12" x14ac:dyDescent="0.25">
      <c r="L4082" s="1"/>
    </row>
    <row r="4083" spans="12:12" x14ac:dyDescent="0.25">
      <c r="L4083" s="1"/>
    </row>
    <row r="4084" spans="12:12" x14ac:dyDescent="0.25">
      <c r="L4084" s="1"/>
    </row>
    <row r="4085" spans="12:12" x14ac:dyDescent="0.25">
      <c r="L4085" s="1"/>
    </row>
    <row r="4086" spans="12:12" x14ac:dyDescent="0.25">
      <c r="L4086" s="1"/>
    </row>
    <row r="4087" spans="12:12" x14ac:dyDescent="0.25">
      <c r="L4087" s="1"/>
    </row>
    <row r="4088" spans="12:12" x14ac:dyDescent="0.25">
      <c r="L4088" s="1"/>
    </row>
    <row r="4089" spans="12:12" x14ac:dyDescent="0.25">
      <c r="L4089" s="1"/>
    </row>
    <row r="4090" spans="12:12" x14ac:dyDescent="0.25">
      <c r="L4090" s="1"/>
    </row>
    <row r="4091" spans="12:12" x14ac:dyDescent="0.25">
      <c r="L4091" s="1"/>
    </row>
    <row r="4092" spans="12:12" x14ac:dyDescent="0.25">
      <c r="L4092" s="1"/>
    </row>
    <row r="4093" spans="12:12" x14ac:dyDescent="0.25">
      <c r="L4093" s="1"/>
    </row>
    <row r="4094" spans="12:12" x14ac:dyDescent="0.25">
      <c r="L4094" s="1"/>
    </row>
    <row r="4095" spans="12:12" x14ac:dyDescent="0.25">
      <c r="L4095" s="1"/>
    </row>
    <row r="4096" spans="12:12" x14ac:dyDescent="0.25">
      <c r="L4096" s="1"/>
    </row>
    <row r="4097" spans="12:12" x14ac:dyDescent="0.25">
      <c r="L4097" s="1"/>
    </row>
    <row r="4098" spans="12:12" x14ac:dyDescent="0.25">
      <c r="L4098" s="1"/>
    </row>
    <row r="4099" spans="12:12" x14ac:dyDescent="0.25">
      <c r="L4099" s="1"/>
    </row>
    <row r="4100" spans="12:12" x14ac:dyDescent="0.25">
      <c r="L4100" s="1"/>
    </row>
    <row r="4101" spans="12:12" x14ac:dyDescent="0.25">
      <c r="L4101" s="1"/>
    </row>
    <row r="4102" spans="12:12" x14ac:dyDescent="0.25">
      <c r="L4102" s="1"/>
    </row>
    <row r="4103" spans="12:12" x14ac:dyDescent="0.25">
      <c r="L4103" s="1"/>
    </row>
    <row r="4104" spans="12:12" x14ac:dyDescent="0.25">
      <c r="L4104" s="1"/>
    </row>
    <row r="4105" spans="12:12" x14ac:dyDescent="0.25">
      <c r="L4105" s="1"/>
    </row>
    <row r="4106" spans="12:12" x14ac:dyDescent="0.25">
      <c r="L4106" s="1"/>
    </row>
    <row r="4107" spans="12:12" x14ac:dyDescent="0.25">
      <c r="L4107" s="1"/>
    </row>
    <row r="4108" spans="12:12" x14ac:dyDescent="0.25">
      <c r="L4108" s="1"/>
    </row>
    <row r="4109" spans="12:12" x14ac:dyDescent="0.25">
      <c r="L4109" s="1"/>
    </row>
    <row r="4110" spans="12:12" x14ac:dyDescent="0.25">
      <c r="L4110" s="1"/>
    </row>
    <row r="4111" spans="12:12" x14ac:dyDescent="0.25">
      <c r="L4111" s="1"/>
    </row>
    <row r="4112" spans="12:12" x14ac:dyDescent="0.25">
      <c r="L4112" s="1"/>
    </row>
    <row r="4113" spans="12:12" x14ac:dyDescent="0.25">
      <c r="L4113" s="1"/>
    </row>
    <row r="4114" spans="12:12" x14ac:dyDescent="0.25">
      <c r="L4114" s="1"/>
    </row>
    <row r="4115" spans="12:12" x14ac:dyDescent="0.25">
      <c r="L4115" s="1"/>
    </row>
    <row r="4116" spans="12:12" x14ac:dyDescent="0.25">
      <c r="L4116" s="1"/>
    </row>
    <row r="4117" spans="12:12" x14ac:dyDescent="0.25">
      <c r="L4117" s="1"/>
    </row>
    <row r="4118" spans="12:12" x14ac:dyDescent="0.25">
      <c r="L4118" s="1"/>
    </row>
    <row r="4119" spans="12:12" x14ac:dyDescent="0.25">
      <c r="L4119" s="1"/>
    </row>
    <row r="4120" spans="12:12" x14ac:dyDescent="0.25">
      <c r="L4120" s="1"/>
    </row>
    <row r="4121" spans="12:12" x14ac:dyDescent="0.25">
      <c r="L4121" s="1"/>
    </row>
    <row r="4122" spans="12:12" x14ac:dyDescent="0.25">
      <c r="L4122" s="1"/>
    </row>
    <row r="4123" spans="12:12" x14ac:dyDescent="0.25">
      <c r="L4123" s="1"/>
    </row>
    <row r="4124" spans="12:12" x14ac:dyDescent="0.25">
      <c r="L4124" s="1"/>
    </row>
    <row r="4125" spans="12:12" x14ac:dyDescent="0.25">
      <c r="L4125" s="1"/>
    </row>
    <row r="4126" spans="12:12" x14ac:dyDescent="0.25">
      <c r="L4126" s="1"/>
    </row>
    <row r="4127" spans="12:12" x14ac:dyDescent="0.25">
      <c r="L4127" s="1"/>
    </row>
    <row r="4128" spans="12:12" x14ac:dyDescent="0.25">
      <c r="L4128" s="1"/>
    </row>
    <row r="4129" spans="12:12" x14ac:dyDescent="0.25">
      <c r="L4129" s="1"/>
    </row>
    <row r="4130" spans="12:12" x14ac:dyDescent="0.25">
      <c r="L4130" s="1"/>
    </row>
    <row r="4131" spans="12:12" x14ac:dyDescent="0.25">
      <c r="L4131" s="1"/>
    </row>
    <row r="4132" spans="12:12" x14ac:dyDescent="0.25">
      <c r="L4132" s="1"/>
    </row>
    <row r="4133" spans="12:12" x14ac:dyDescent="0.25">
      <c r="L4133" s="1"/>
    </row>
    <row r="4134" spans="12:12" x14ac:dyDescent="0.25">
      <c r="L4134" s="1"/>
    </row>
    <row r="4135" spans="12:12" x14ac:dyDescent="0.25">
      <c r="L4135" s="1"/>
    </row>
    <row r="4136" spans="12:12" x14ac:dyDescent="0.25">
      <c r="L4136" s="1"/>
    </row>
    <row r="4137" spans="12:12" x14ac:dyDescent="0.25">
      <c r="L4137" s="1"/>
    </row>
    <row r="4138" spans="12:12" x14ac:dyDescent="0.25">
      <c r="L4138" s="1"/>
    </row>
    <row r="4139" spans="12:12" x14ac:dyDescent="0.25">
      <c r="L4139" s="1"/>
    </row>
    <row r="4140" spans="12:12" x14ac:dyDescent="0.25">
      <c r="L4140" s="1"/>
    </row>
    <row r="4141" spans="12:12" x14ac:dyDescent="0.25">
      <c r="L4141" s="1"/>
    </row>
    <row r="4142" spans="12:12" x14ac:dyDescent="0.25">
      <c r="L4142" s="1"/>
    </row>
    <row r="4143" spans="12:12" x14ac:dyDescent="0.25">
      <c r="L4143" s="1"/>
    </row>
    <row r="4144" spans="12:12" x14ac:dyDescent="0.25">
      <c r="L4144" s="1"/>
    </row>
    <row r="4145" spans="12:12" x14ac:dyDescent="0.25">
      <c r="L4145" s="1"/>
    </row>
    <row r="4146" spans="12:12" x14ac:dyDescent="0.25">
      <c r="L4146" s="1"/>
    </row>
    <row r="4147" spans="12:12" x14ac:dyDescent="0.25">
      <c r="L4147" s="1"/>
    </row>
    <row r="4148" spans="12:12" x14ac:dyDescent="0.25">
      <c r="L4148" s="1"/>
    </row>
    <row r="4149" spans="12:12" x14ac:dyDescent="0.25">
      <c r="L4149" s="1"/>
    </row>
    <row r="4150" spans="12:12" x14ac:dyDescent="0.25">
      <c r="L4150" s="1"/>
    </row>
    <row r="4151" spans="12:12" x14ac:dyDescent="0.25">
      <c r="L4151" s="1"/>
    </row>
    <row r="4152" spans="12:12" x14ac:dyDescent="0.25">
      <c r="L4152" s="1"/>
    </row>
    <row r="4153" spans="12:12" x14ac:dyDescent="0.25">
      <c r="L4153" s="1"/>
    </row>
    <row r="4154" spans="12:12" x14ac:dyDescent="0.25">
      <c r="L4154" s="1"/>
    </row>
    <row r="4155" spans="12:12" x14ac:dyDescent="0.25">
      <c r="L4155" s="1"/>
    </row>
    <row r="4156" spans="12:12" x14ac:dyDescent="0.25">
      <c r="L4156" s="1"/>
    </row>
    <row r="4157" spans="12:12" x14ac:dyDescent="0.25">
      <c r="L4157" s="1"/>
    </row>
    <row r="4158" spans="12:12" x14ac:dyDescent="0.25">
      <c r="L4158" s="1"/>
    </row>
    <row r="4159" spans="12:12" x14ac:dyDescent="0.25">
      <c r="L4159" s="1"/>
    </row>
    <row r="4160" spans="12:12" x14ac:dyDescent="0.25">
      <c r="L4160" s="1"/>
    </row>
    <row r="4161" spans="12:12" x14ac:dyDescent="0.25">
      <c r="L4161" s="1"/>
    </row>
    <row r="4162" spans="12:12" x14ac:dyDescent="0.25">
      <c r="L4162" s="1"/>
    </row>
    <row r="4163" spans="12:12" x14ac:dyDescent="0.25">
      <c r="L4163" s="1"/>
    </row>
    <row r="4164" spans="12:12" x14ac:dyDescent="0.25">
      <c r="L4164" s="1"/>
    </row>
    <row r="4165" spans="12:12" x14ac:dyDescent="0.25">
      <c r="L4165" s="1"/>
    </row>
    <row r="4166" spans="12:12" x14ac:dyDescent="0.25">
      <c r="L4166" s="1"/>
    </row>
    <row r="4167" spans="12:12" x14ac:dyDescent="0.25">
      <c r="L4167" s="1"/>
    </row>
    <row r="4168" spans="12:12" x14ac:dyDescent="0.25">
      <c r="L4168" s="1"/>
    </row>
    <row r="4169" spans="12:12" x14ac:dyDescent="0.25">
      <c r="L4169" s="1"/>
    </row>
    <row r="4170" spans="12:12" x14ac:dyDescent="0.25">
      <c r="L4170" s="1"/>
    </row>
    <row r="4171" spans="12:12" x14ac:dyDescent="0.25">
      <c r="L4171" s="1"/>
    </row>
    <row r="4172" spans="12:12" x14ac:dyDescent="0.25">
      <c r="L4172" s="1"/>
    </row>
    <row r="4173" spans="12:12" x14ac:dyDescent="0.25">
      <c r="L4173" s="1"/>
    </row>
    <row r="4174" spans="12:12" x14ac:dyDescent="0.25">
      <c r="L4174" s="1"/>
    </row>
    <row r="4175" spans="12:12" x14ac:dyDescent="0.25">
      <c r="L4175" s="1"/>
    </row>
    <row r="4176" spans="12:12" x14ac:dyDescent="0.25">
      <c r="L4176" s="1"/>
    </row>
    <row r="4177" spans="12:12" x14ac:dyDescent="0.25">
      <c r="L4177" s="1"/>
    </row>
    <row r="4178" spans="12:12" x14ac:dyDescent="0.25">
      <c r="L4178" s="1"/>
    </row>
    <row r="4179" spans="12:12" x14ac:dyDescent="0.25">
      <c r="L4179" s="1"/>
    </row>
    <row r="4180" spans="12:12" x14ac:dyDescent="0.25">
      <c r="L4180" s="1"/>
    </row>
    <row r="4181" spans="12:12" x14ac:dyDescent="0.25">
      <c r="L4181" s="1"/>
    </row>
    <row r="4182" spans="12:12" x14ac:dyDescent="0.25">
      <c r="L4182" s="1"/>
    </row>
    <row r="4183" spans="12:12" x14ac:dyDescent="0.25">
      <c r="L4183" s="1"/>
    </row>
    <row r="4184" spans="12:12" x14ac:dyDescent="0.25">
      <c r="L4184" s="1"/>
    </row>
    <row r="4185" spans="12:12" x14ac:dyDescent="0.25">
      <c r="L4185" s="1"/>
    </row>
    <row r="4186" spans="12:12" x14ac:dyDescent="0.25">
      <c r="L4186" s="1"/>
    </row>
    <row r="4187" spans="12:12" x14ac:dyDescent="0.25">
      <c r="L4187" s="1"/>
    </row>
    <row r="4188" spans="12:12" x14ac:dyDescent="0.25">
      <c r="L4188" s="1"/>
    </row>
    <row r="4189" spans="12:12" x14ac:dyDescent="0.25">
      <c r="L4189" s="1"/>
    </row>
    <row r="4190" spans="12:12" x14ac:dyDescent="0.25">
      <c r="L4190" s="1"/>
    </row>
    <row r="4191" spans="12:12" x14ac:dyDescent="0.25">
      <c r="L4191" s="1"/>
    </row>
    <row r="4192" spans="12:12" x14ac:dyDescent="0.25">
      <c r="L4192" s="1"/>
    </row>
    <row r="4193" spans="12:12" x14ac:dyDescent="0.25">
      <c r="L4193" s="1"/>
    </row>
    <row r="4194" spans="12:12" x14ac:dyDescent="0.25">
      <c r="L4194" s="1"/>
    </row>
    <row r="4195" spans="12:12" x14ac:dyDescent="0.25">
      <c r="L4195" s="1"/>
    </row>
    <row r="4196" spans="12:12" x14ac:dyDescent="0.25">
      <c r="L4196" s="1"/>
    </row>
    <row r="4197" spans="12:12" x14ac:dyDescent="0.25">
      <c r="L4197" s="1"/>
    </row>
    <row r="4198" spans="12:12" x14ac:dyDescent="0.25">
      <c r="L4198" s="1"/>
    </row>
    <row r="4199" spans="12:12" x14ac:dyDescent="0.25">
      <c r="L4199" s="1"/>
    </row>
    <row r="4200" spans="12:12" x14ac:dyDescent="0.25">
      <c r="L4200" s="1"/>
    </row>
    <row r="4201" spans="12:12" x14ac:dyDescent="0.25">
      <c r="L4201" s="1"/>
    </row>
    <row r="4202" spans="12:12" x14ac:dyDescent="0.25">
      <c r="L4202" s="1"/>
    </row>
    <row r="4203" spans="12:12" x14ac:dyDescent="0.25">
      <c r="L4203" s="1"/>
    </row>
    <row r="4204" spans="12:12" x14ac:dyDescent="0.25">
      <c r="L4204" s="1"/>
    </row>
    <row r="4205" spans="12:12" x14ac:dyDescent="0.25">
      <c r="L4205" s="1"/>
    </row>
    <row r="4206" spans="12:12" x14ac:dyDescent="0.25">
      <c r="L4206" s="1"/>
    </row>
    <row r="4207" spans="12:12" x14ac:dyDescent="0.25">
      <c r="L4207" s="1"/>
    </row>
    <row r="4208" spans="12:12" x14ac:dyDescent="0.25">
      <c r="L4208" s="1"/>
    </row>
    <row r="4209" spans="12:12" x14ac:dyDescent="0.25">
      <c r="L4209" s="1"/>
    </row>
    <row r="4210" spans="12:12" x14ac:dyDescent="0.25">
      <c r="L4210" s="1"/>
    </row>
    <row r="4211" spans="12:12" x14ac:dyDescent="0.25">
      <c r="L4211" s="1"/>
    </row>
    <row r="4212" spans="12:12" x14ac:dyDescent="0.25">
      <c r="L4212" s="1"/>
    </row>
    <row r="4213" spans="12:12" x14ac:dyDescent="0.25">
      <c r="L4213" s="1"/>
    </row>
    <row r="4214" spans="12:12" x14ac:dyDescent="0.25">
      <c r="L4214" s="1"/>
    </row>
    <row r="4215" spans="12:12" x14ac:dyDescent="0.25">
      <c r="L4215" s="1"/>
    </row>
    <row r="4216" spans="12:12" x14ac:dyDescent="0.25">
      <c r="L4216" s="1"/>
    </row>
    <row r="4217" spans="12:12" x14ac:dyDescent="0.25">
      <c r="L4217" s="1"/>
    </row>
    <row r="4218" spans="12:12" x14ac:dyDescent="0.25">
      <c r="L4218" s="1"/>
    </row>
    <row r="4219" spans="12:12" x14ac:dyDescent="0.25">
      <c r="L4219" s="1"/>
    </row>
    <row r="4220" spans="12:12" x14ac:dyDescent="0.25">
      <c r="L4220" s="1"/>
    </row>
    <row r="4221" spans="12:12" x14ac:dyDescent="0.25">
      <c r="L4221" s="1"/>
    </row>
    <row r="4222" spans="12:12" x14ac:dyDescent="0.25">
      <c r="L4222" s="1"/>
    </row>
    <row r="4223" spans="12:12" x14ac:dyDescent="0.25">
      <c r="L4223" s="1"/>
    </row>
    <row r="4224" spans="12:12" x14ac:dyDescent="0.25">
      <c r="L4224" s="1"/>
    </row>
    <row r="4225" spans="12:12" x14ac:dyDescent="0.25">
      <c r="L4225" s="1"/>
    </row>
    <row r="4226" spans="12:12" x14ac:dyDescent="0.25">
      <c r="L4226" s="1"/>
    </row>
    <row r="4227" spans="12:12" x14ac:dyDescent="0.25">
      <c r="L4227" s="1"/>
    </row>
    <row r="4228" spans="12:12" x14ac:dyDescent="0.25">
      <c r="L4228" s="1"/>
    </row>
    <row r="4229" spans="12:12" x14ac:dyDescent="0.25">
      <c r="L4229" s="1"/>
    </row>
    <row r="4230" spans="12:12" x14ac:dyDescent="0.25">
      <c r="L4230" s="1"/>
    </row>
    <row r="4231" spans="12:12" x14ac:dyDescent="0.25">
      <c r="L4231" s="1"/>
    </row>
    <row r="4232" spans="12:12" x14ac:dyDescent="0.25">
      <c r="L4232" s="1"/>
    </row>
    <row r="4233" spans="12:12" x14ac:dyDescent="0.25">
      <c r="L4233" s="1"/>
    </row>
    <row r="4234" spans="12:12" x14ac:dyDescent="0.25">
      <c r="L4234" s="1"/>
    </row>
    <row r="4235" spans="12:12" x14ac:dyDescent="0.25">
      <c r="L4235" s="1"/>
    </row>
    <row r="4236" spans="12:12" x14ac:dyDescent="0.25">
      <c r="L4236" s="1"/>
    </row>
    <row r="4237" spans="12:12" x14ac:dyDescent="0.25">
      <c r="L4237" s="1"/>
    </row>
    <row r="4238" spans="12:12" x14ac:dyDescent="0.25">
      <c r="L4238" s="1"/>
    </row>
    <row r="4239" spans="12:12" x14ac:dyDescent="0.25">
      <c r="L4239" s="1"/>
    </row>
    <row r="4240" spans="12:12" x14ac:dyDescent="0.25">
      <c r="L4240" s="1"/>
    </row>
    <row r="4241" spans="12:12" x14ac:dyDescent="0.25">
      <c r="L4241" s="1"/>
    </row>
    <row r="4242" spans="12:12" x14ac:dyDescent="0.25">
      <c r="L4242" s="1"/>
    </row>
    <row r="4243" spans="12:12" x14ac:dyDescent="0.25">
      <c r="L4243" s="1"/>
    </row>
    <row r="4244" spans="12:12" x14ac:dyDescent="0.25">
      <c r="L4244" s="1"/>
    </row>
    <row r="4245" spans="12:12" x14ac:dyDescent="0.25">
      <c r="L4245" s="1"/>
    </row>
    <row r="4246" spans="12:12" x14ac:dyDescent="0.25">
      <c r="L4246" s="1"/>
    </row>
    <row r="4247" spans="12:12" x14ac:dyDescent="0.25">
      <c r="L4247" s="1"/>
    </row>
    <row r="4248" spans="12:12" x14ac:dyDescent="0.25">
      <c r="L4248" s="1"/>
    </row>
    <row r="4249" spans="12:12" x14ac:dyDescent="0.25">
      <c r="L4249" s="1"/>
    </row>
    <row r="4250" spans="12:12" x14ac:dyDescent="0.25">
      <c r="L4250" s="1"/>
    </row>
    <row r="4251" spans="12:12" x14ac:dyDescent="0.25">
      <c r="L4251" s="1"/>
    </row>
    <row r="4252" spans="12:12" x14ac:dyDescent="0.25">
      <c r="L4252" s="1"/>
    </row>
    <row r="4253" spans="12:12" x14ac:dyDescent="0.25">
      <c r="L4253" s="1"/>
    </row>
    <row r="4254" spans="12:12" x14ac:dyDescent="0.25">
      <c r="L4254" s="1"/>
    </row>
    <row r="4255" spans="12:12" x14ac:dyDescent="0.25">
      <c r="L4255" s="1"/>
    </row>
    <row r="4256" spans="12:12" x14ac:dyDescent="0.25">
      <c r="L4256" s="1"/>
    </row>
    <row r="4257" spans="12:12" x14ac:dyDescent="0.25">
      <c r="L4257" s="1"/>
    </row>
    <row r="4258" spans="12:12" x14ac:dyDescent="0.25">
      <c r="L4258" s="1"/>
    </row>
    <row r="4259" spans="12:12" x14ac:dyDescent="0.25">
      <c r="L4259" s="1"/>
    </row>
    <row r="4260" spans="12:12" x14ac:dyDescent="0.25">
      <c r="L4260" s="1"/>
    </row>
    <row r="4261" spans="12:12" x14ac:dyDescent="0.25">
      <c r="L4261" s="1"/>
    </row>
    <row r="4262" spans="12:12" x14ac:dyDescent="0.25">
      <c r="L4262" s="1"/>
    </row>
    <row r="4263" spans="12:12" x14ac:dyDescent="0.25">
      <c r="L4263" s="1"/>
    </row>
    <row r="4264" spans="12:12" x14ac:dyDescent="0.25">
      <c r="L4264" s="1"/>
    </row>
    <row r="4265" spans="12:12" x14ac:dyDescent="0.25">
      <c r="L4265" s="1"/>
    </row>
    <row r="4266" spans="12:12" x14ac:dyDescent="0.25">
      <c r="L4266" s="1"/>
    </row>
    <row r="4267" spans="12:12" x14ac:dyDescent="0.25">
      <c r="L4267" s="1"/>
    </row>
    <row r="4268" spans="12:12" x14ac:dyDescent="0.25">
      <c r="L4268" s="1"/>
    </row>
    <row r="4269" spans="12:12" x14ac:dyDescent="0.25">
      <c r="L4269" s="1"/>
    </row>
    <row r="4270" spans="12:12" x14ac:dyDescent="0.25">
      <c r="L4270" s="1"/>
    </row>
    <row r="4271" spans="12:12" x14ac:dyDescent="0.25">
      <c r="L4271" s="1"/>
    </row>
    <row r="4272" spans="12:12" x14ac:dyDescent="0.25">
      <c r="L4272" s="1"/>
    </row>
    <row r="4273" spans="12:12" x14ac:dyDescent="0.25">
      <c r="L4273" s="1"/>
    </row>
    <row r="4274" spans="12:12" x14ac:dyDescent="0.25">
      <c r="L4274" s="1"/>
    </row>
    <row r="4275" spans="12:12" x14ac:dyDescent="0.25">
      <c r="L4275" s="1"/>
    </row>
    <row r="4276" spans="12:12" x14ac:dyDescent="0.25">
      <c r="L4276" s="1"/>
    </row>
    <row r="4277" spans="12:12" x14ac:dyDescent="0.25">
      <c r="L4277" s="1"/>
    </row>
    <row r="4278" spans="12:12" x14ac:dyDescent="0.25">
      <c r="L4278" s="1"/>
    </row>
    <row r="4279" spans="12:12" x14ac:dyDescent="0.25">
      <c r="L4279" s="1"/>
    </row>
    <row r="4280" spans="12:12" x14ac:dyDescent="0.25">
      <c r="L4280" s="1"/>
    </row>
    <row r="4281" spans="12:12" x14ac:dyDescent="0.25">
      <c r="L4281" s="1"/>
    </row>
    <row r="4282" spans="12:12" x14ac:dyDescent="0.25">
      <c r="L4282" s="1"/>
    </row>
    <row r="4283" spans="12:12" x14ac:dyDescent="0.25">
      <c r="L4283" s="1"/>
    </row>
    <row r="4284" spans="12:12" x14ac:dyDescent="0.25">
      <c r="L4284" s="1"/>
    </row>
    <row r="4285" spans="12:12" x14ac:dyDescent="0.25">
      <c r="L4285" s="1"/>
    </row>
    <row r="4286" spans="12:12" x14ac:dyDescent="0.25">
      <c r="L4286" s="1"/>
    </row>
    <row r="4287" spans="12:12" x14ac:dyDescent="0.25">
      <c r="L4287" s="1"/>
    </row>
    <row r="4288" spans="12:12" x14ac:dyDescent="0.25">
      <c r="L4288" s="1"/>
    </row>
    <row r="4289" spans="12:12" x14ac:dyDescent="0.25">
      <c r="L4289" s="1"/>
    </row>
    <row r="4290" spans="12:12" x14ac:dyDescent="0.25">
      <c r="L4290" s="1"/>
    </row>
    <row r="4291" spans="12:12" x14ac:dyDescent="0.25">
      <c r="L4291" s="1"/>
    </row>
    <row r="4292" spans="12:12" x14ac:dyDescent="0.25">
      <c r="L4292" s="1"/>
    </row>
    <row r="4293" spans="12:12" x14ac:dyDescent="0.25">
      <c r="L4293" s="1"/>
    </row>
    <row r="4294" spans="12:12" x14ac:dyDescent="0.25">
      <c r="L4294" s="1"/>
    </row>
    <row r="4295" spans="12:12" x14ac:dyDescent="0.25">
      <c r="L4295" s="1"/>
    </row>
    <row r="4296" spans="12:12" x14ac:dyDescent="0.25">
      <c r="L4296" s="1"/>
    </row>
    <row r="4297" spans="12:12" x14ac:dyDescent="0.25">
      <c r="L4297" s="1"/>
    </row>
    <row r="4298" spans="12:12" x14ac:dyDescent="0.25">
      <c r="L4298" s="1"/>
    </row>
    <row r="4299" spans="12:12" x14ac:dyDescent="0.25">
      <c r="L4299" s="1"/>
    </row>
    <row r="4300" spans="12:12" x14ac:dyDescent="0.25">
      <c r="L4300" s="1"/>
    </row>
    <row r="4301" spans="12:12" x14ac:dyDescent="0.25">
      <c r="L4301" s="1"/>
    </row>
    <row r="4302" spans="12:12" x14ac:dyDescent="0.25">
      <c r="L4302" s="1"/>
    </row>
    <row r="4303" spans="12:12" x14ac:dyDescent="0.25">
      <c r="L4303" s="1"/>
    </row>
    <row r="4304" spans="12:12" x14ac:dyDescent="0.25">
      <c r="L4304" s="1"/>
    </row>
    <row r="4305" spans="12:12" x14ac:dyDescent="0.25">
      <c r="L4305" s="1"/>
    </row>
    <row r="4306" spans="12:12" x14ac:dyDescent="0.25">
      <c r="L4306" s="1"/>
    </row>
    <row r="4307" spans="12:12" x14ac:dyDescent="0.25">
      <c r="L4307" s="1"/>
    </row>
    <row r="4308" spans="12:12" x14ac:dyDescent="0.25">
      <c r="L4308" s="1"/>
    </row>
    <row r="4309" spans="12:12" x14ac:dyDescent="0.25">
      <c r="L4309" s="1"/>
    </row>
    <row r="4310" spans="12:12" x14ac:dyDescent="0.25">
      <c r="L4310" s="1"/>
    </row>
    <row r="4311" spans="12:12" x14ac:dyDescent="0.25">
      <c r="L4311" s="1"/>
    </row>
    <row r="4312" spans="12:12" x14ac:dyDescent="0.25">
      <c r="L4312" s="1"/>
    </row>
    <row r="4313" spans="12:12" x14ac:dyDescent="0.25">
      <c r="L4313" s="1"/>
    </row>
    <row r="4314" spans="12:12" x14ac:dyDescent="0.25">
      <c r="L4314" s="1"/>
    </row>
    <row r="4315" spans="12:12" x14ac:dyDescent="0.25">
      <c r="L4315" s="1"/>
    </row>
    <row r="4316" spans="12:12" x14ac:dyDescent="0.25">
      <c r="L4316" s="1"/>
    </row>
    <row r="4317" spans="12:12" x14ac:dyDescent="0.25">
      <c r="L4317" s="1"/>
    </row>
    <row r="4318" spans="12:12" x14ac:dyDescent="0.25">
      <c r="L4318" s="1"/>
    </row>
    <row r="4319" spans="12:12" x14ac:dyDescent="0.25">
      <c r="L4319" s="1"/>
    </row>
    <row r="4320" spans="12:12" x14ac:dyDescent="0.25">
      <c r="L4320" s="1"/>
    </row>
    <row r="4321" spans="12:12" x14ac:dyDescent="0.25">
      <c r="L4321" s="1"/>
    </row>
    <row r="4322" spans="12:12" x14ac:dyDescent="0.25">
      <c r="L4322" s="1"/>
    </row>
    <row r="4323" spans="12:12" x14ac:dyDescent="0.25">
      <c r="L4323" s="1"/>
    </row>
    <row r="4324" spans="12:12" x14ac:dyDescent="0.25">
      <c r="L4324" s="1"/>
    </row>
    <row r="4325" spans="12:12" x14ac:dyDescent="0.25">
      <c r="L4325" s="1"/>
    </row>
    <row r="4326" spans="12:12" x14ac:dyDescent="0.25">
      <c r="L4326" s="1"/>
    </row>
    <row r="4327" spans="12:12" x14ac:dyDescent="0.25">
      <c r="L4327" s="1"/>
    </row>
    <row r="4328" spans="12:12" x14ac:dyDescent="0.25">
      <c r="L4328" s="1"/>
    </row>
    <row r="4329" spans="12:12" x14ac:dyDescent="0.25">
      <c r="L4329" s="1"/>
    </row>
    <row r="4330" spans="12:12" x14ac:dyDescent="0.25">
      <c r="L4330" s="1"/>
    </row>
    <row r="4331" spans="12:12" x14ac:dyDescent="0.25">
      <c r="L4331" s="1"/>
    </row>
    <row r="4332" spans="12:12" x14ac:dyDescent="0.25">
      <c r="L4332" s="1"/>
    </row>
    <row r="4333" spans="12:12" x14ac:dyDescent="0.25">
      <c r="L4333" s="1"/>
    </row>
    <row r="4334" spans="12:12" x14ac:dyDescent="0.25">
      <c r="L4334" s="1"/>
    </row>
    <row r="4335" spans="12:12" x14ac:dyDescent="0.25">
      <c r="L4335" s="1"/>
    </row>
    <row r="4336" spans="12:12" x14ac:dyDescent="0.25">
      <c r="L4336" s="1"/>
    </row>
    <row r="4337" spans="12:12" x14ac:dyDescent="0.25">
      <c r="L4337" s="1"/>
    </row>
    <row r="4338" spans="12:12" x14ac:dyDescent="0.25">
      <c r="L4338" s="1"/>
    </row>
    <row r="4339" spans="12:12" x14ac:dyDescent="0.25">
      <c r="L4339" s="1"/>
    </row>
    <row r="4340" spans="12:12" x14ac:dyDescent="0.25">
      <c r="L4340" s="1"/>
    </row>
    <row r="4341" spans="12:12" x14ac:dyDescent="0.25">
      <c r="L4341" s="1"/>
    </row>
    <row r="4342" spans="12:12" x14ac:dyDescent="0.25">
      <c r="L4342" s="1"/>
    </row>
    <row r="4343" spans="12:12" x14ac:dyDescent="0.25">
      <c r="L4343" s="1"/>
    </row>
    <row r="4344" spans="12:12" x14ac:dyDescent="0.25">
      <c r="L4344" s="1"/>
    </row>
    <row r="4345" spans="12:12" x14ac:dyDescent="0.25">
      <c r="L4345" s="1"/>
    </row>
    <row r="4346" spans="12:12" x14ac:dyDescent="0.25">
      <c r="L4346" s="1"/>
    </row>
    <row r="4347" spans="12:12" x14ac:dyDescent="0.25">
      <c r="L4347" s="1"/>
    </row>
    <row r="4348" spans="12:12" x14ac:dyDescent="0.25">
      <c r="L4348" s="1"/>
    </row>
    <row r="4349" spans="12:12" x14ac:dyDescent="0.25">
      <c r="L4349" s="1"/>
    </row>
    <row r="4350" spans="12:12" x14ac:dyDescent="0.25">
      <c r="L4350" s="1"/>
    </row>
    <row r="4351" spans="12:12" x14ac:dyDescent="0.25">
      <c r="L4351" s="1"/>
    </row>
    <row r="4352" spans="12:12" x14ac:dyDescent="0.25">
      <c r="L4352" s="1"/>
    </row>
    <row r="4353" spans="12:12" x14ac:dyDescent="0.25">
      <c r="L4353" s="1"/>
    </row>
    <row r="4354" spans="12:12" x14ac:dyDescent="0.25">
      <c r="L4354" s="1"/>
    </row>
    <row r="4355" spans="12:12" x14ac:dyDescent="0.25">
      <c r="L4355" s="1"/>
    </row>
    <row r="4356" spans="12:12" x14ac:dyDescent="0.25">
      <c r="L4356" s="1"/>
    </row>
    <row r="4357" spans="12:12" x14ac:dyDescent="0.25">
      <c r="L4357" s="1"/>
    </row>
    <row r="4358" spans="12:12" x14ac:dyDescent="0.25">
      <c r="L4358" s="1"/>
    </row>
    <row r="4359" spans="12:12" x14ac:dyDescent="0.25">
      <c r="L4359" s="1"/>
    </row>
    <row r="4360" spans="12:12" x14ac:dyDescent="0.25">
      <c r="L4360" s="1"/>
    </row>
    <row r="4361" spans="12:12" x14ac:dyDescent="0.25">
      <c r="L4361" s="1"/>
    </row>
    <row r="4362" spans="12:12" x14ac:dyDescent="0.25">
      <c r="L4362" s="1"/>
    </row>
    <row r="4363" spans="12:12" x14ac:dyDescent="0.25">
      <c r="L4363" s="1"/>
    </row>
    <row r="4364" spans="12:12" x14ac:dyDescent="0.25">
      <c r="L4364" s="1"/>
    </row>
    <row r="4365" spans="12:12" x14ac:dyDescent="0.25">
      <c r="L4365" s="1"/>
    </row>
    <row r="4366" spans="12:12" x14ac:dyDescent="0.25">
      <c r="L4366" s="1"/>
    </row>
    <row r="4367" spans="12:12" x14ac:dyDescent="0.25">
      <c r="L4367" s="1"/>
    </row>
    <row r="4368" spans="12:12" x14ac:dyDescent="0.25">
      <c r="L4368" s="1"/>
    </row>
    <row r="4369" spans="12:12" x14ac:dyDescent="0.25">
      <c r="L4369" s="1"/>
    </row>
    <row r="4370" spans="12:12" x14ac:dyDescent="0.25">
      <c r="L4370" s="1"/>
    </row>
    <row r="4371" spans="12:12" x14ac:dyDescent="0.25">
      <c r="L4371" s="1"/>
    </row>
    <row r="4372" spans="12:12" x14ac:dyDescent="0.25">
      <c r="L4372" s="1"/>
    </row>
    <row r="4373" spans="12:12" x14ac:dyDescent="0.25">
      <c r="L4373" s="1"/>
    </row>
    <row r="4374" spans="12:12" x14ac:dyDescent="0.25">
      <c r="L4374" s="1"/>
    </row>
    <row r="4375" spans="12:12" x14ac:dyDescent="0.25">
      <c r="L4375" s="1"/>
    </row>
    <row r="4376" spans="12:12" x14ac:dyDescent="0.25">
      <c r="L4376" s="1"/>
    </row>
    <row r="4377" spans="12:12" x14ac:dyDescent="0.25">
      <c r="L4377" s="1"/>
    </row>
    <row r="4378" spans="12:12" x14ac:dyDescent="0.25">
      <c r="L4378" s="1"/>
    </row>
    <row r="4379" spans="12:12" x14ac:dyDescent="0.25">
      <c r="L4379" s="1"/>
    </row>
    <row r="4380" spans="12:12" x14ac:dyDescent="0.25">
      <c r="L4380" s="1"/>
    </row>
    <row r="4381" spans="12:12" x14ac:dyDescent="0.25">
      <c r="L4381" s="1"/>
    </row>
    <row r="4382" spans="12:12" x14ac:dyDescent="0.25">
      <c r="L4382" s="1"/>
    </row>
    <row r="4383" spans="12:12" x14ac:dyDescent="0.25">
      <c r="L4383" s="1"/>
    </row>
    <row r="4384" spans="12:12" x14ac:dyDescent="0.25">
      <c r="L4384" s="1"/>
    </row>
    <row r="4385" spans="12:12" x14ac:dyDescent="0.25">
      <c r="L4385" s="1"/>
    </row>
    <row r="4386" spans="12:12" x14ac:dyDescent="0.25">
      <c r="L4386" s="1"/>
    </row>
    <row r="4387" spans="12:12" x14ac:dyDescent="0.25">
      <c r="L4387" s="1"/>
    </row>
    <row r="4388" spans="12:12" x14ac:dyDescent="0.25">
      <c r="L4388" s="1"/>
    </row>
    <row r="4389" spans="12:12" x14ac:dyDescent="0.25">
      <c r="L4389" s="1"/>
    </row>
    <row r="4390" spans="12:12" x14ac:dyDescent="0.25">
      <c r="L4390" s="1"/>
    </row>
    <row r="4391" spans="12:12" x14ac:dyDescent="0.25">
      <c r="L4391" s="1"/>
    </row>
    <row r="4392" spans="12:12" x14ac:dyDescent="0.25">
      <c r="L4392" s="1"/>
    </row>
    <row r="4393" spans="12:12" x14ac:dyDescent="0.25">
      <c r="L4393" s="1"/>
    </row>
    <row r="4394" spans="12:12" x14ac:dyDescent="0.25">
      <c r="L4394" s="1"/>
    </row>
    <row r="4395" spans="12:12" x14ac:dyDescent="0.25">
      <c r="L4395" s="1"/>
    </row>
    <row r="4396" spans="12:12" x14ac:dyDescent="0.25">
      <c r="L4396" s="1"/>
    </row>
    <row r="4397" spans="12:12" x14ac:dyDescent="0.25">
      <c r="L4397" s="1"/>
    </row>
    <row r="4398" spans="12:12" x14ac:dyDescent="0.25">
      <c r="L4398" s="1"/>
    </row>
    <row r="4399" spans="12:12" x14ac:dyDescent="0.25">
      <c r="L4399" s="1"/>
    </row>
    <row r="4400" spans="12:12" x14ac:dyDescent="0.25">
      <c r="L4400" s="1"/>
    </row>
    <row r="4401" spans="12:12" x14ac:dyDescent="0.25">
      <c r="L4401" s="1"/>
    </row>
    <row r="4402" spans="12:12" x14ac:dyDescent="0.25">
      <c r="L4402" s="1"/>
    </row>
    <row r="4403" spans="12:12" x14ac:dyDescent="0.25">
      <c r="L4403" s="1"/>
    </row>
    <row r="4404" spans="12:12" x14ac:dyDescent="0.25">
      <c r="L4404" s="1"/>
    </row>
    <row r="4405" spans="12:12" x14ac:dyDescent="0.25">
      <c r="L4405" s="1"/>
    </row>
    <row r="4406" spans="12:12" x14ac:dyDescent="0.25">
      <c r="L4406" s="1"/>
    </row>
    <row r="4407" spans="12:12" x14ac:dyDescent="0.25">
      <c r="L4407" s="1"/>
    </row>
    <row r="4408" spans="12:12" x14ac:dyDescent="0.25">
      <c r="L4408" s="1"/>
    </row>
    <row r="4409" spans="12:12" x14ac:dyDescent="0.25">
      <c r="L4409" s="1"/>
    </row>
    <row r="4410" spans="12:12" x14ac:dyDescent="0.25">
      <c r="L4410" s="1"/>
    </row>
    <row r="4411" spans="12:12" x14ac:dyDescent="0.25">
      <c r="L4411" s="1"/>
    </row>
    <row r="4412" spans="12:12" x14ac:dyDescent="0.25">
      <c r="L4412" s="1"/>
    </row>
    <row r="4413" spans="12:12" x14ac:dyDescent="0.25">
      <c r="L4413" s="1"/>
    </row>
    <row r="4414" spans="12:12" x14ac:dyDescent="0.25">
      <c r="L4414" s="1"/>
    </row>
    <row r="4415" spans="12:12" x14ac:dyDescent="0.25">
      <c r="L4415" s="1"/>
    </row>
    <row r="4416" spans="12:12" x14ac:dyDescent="0.25">
      <c r="L4416" s="1"/>
    </row>
    <row r="4417" spans="12:12" x14ac:dyDescent="0.25">
      <c r="L4417" s="1"/>
    </row>
    <row r="4418" spans="12:12" x14ac:dyDescent="0.25">
      <c r="L4418" s="1"/>
    </row>
    <row r="4419" spans="12:12" x14ac:dyDescent="0.25">
      <c r="L4419" s="1"/>
    </row>
    <row r="4420" spans="12:12" x14ac:dyDescent="0.25">
      <c r="L4420" s="1"/>
    </row>
    <row r="4421" spans="12:12" x14ac:dyDescent="0.25">
      <c r="L4421" s="1"/>
    </row>
    <row r="4422" spans="12:12" x14ac:dyDescent="0.25">
      <c r="L4422" s="1"/>
    </row>
    <row r="4423" spans="12:12" x14ac:dyDescent="0.25">
      <c r="L4423" s="1"/>
    </row>
    <row r="4424" spans="12:12" x14ac:dyDescent="0.25">
      <c r="L4424" s="1"/>
    </row>
    <row r="4425" spans="12:12" x14ac:dyDescent="0.25">
      <c r="L4425" s="1"/>
    </row>
    <row r="4426" spans="12:12" x14ac:dyDescent="0.25">
      <c r="L4426" s="1"/>
    </row>
    <row r="4427" spans="12:12" x14ac:dyDescent="0.25">
      <c r="L4427" s="1"/>
    </row>
    <row r="4428" spans="12:12" x14ac:dyDescent="0.25">
      <c r="L4428" s="1"/>
    </row>
    <row r="4429" spans="12:12" x14ac:dyDescent="0.25">
      <c r="L4429" s="1"/>
    </row>
    <row r="4430" spans="12:12" x14ac:dyDescent="0.25">
      <c r="L4430" s="1"/>
    </row>
    <row r="4431" spans="12:12" x14ac:dyDescent="0.25">
      <c r="L4431" s="1"/>
    </row>
    <row r="4432" spans="12:12" x14ac:dyDescent="0.25">
      <c r="L4432" s="1"/>
    </row>
    <row r="4433" spans="12:12" x14ac:dyDescent="0.25">
      <c r="L4433" s="1"/>
    </row>
    <row r="4434" spans="12:12" x14ac:dyDescent="0.25">
      <c r="L4434" s="1"/>
    </row>
    <row r="4435" spans="12:12" x14ac:dyDescent="0.25">
      <c r="L4435" s="1"/>
    </row>
    <row r="4436" spans="12:12" x14ac:dyDescent="0.25">
      <c r="L4436" s="1"/>
    </row>
    <row r="4437" spans="12:12" x14ac:dyDescent="0.25">
      <c r="L4437" s="1"/>
    </row>
    <row r="4438" spans="12:12" x14ac:dyDescent="0.25">
      <c r="L4438" s="1"/>
    </row>
    <row r="4439" spans="12:12" x14ac:dyDescent="0.25">
      <c r="L4439" s="1"/>
    </row>
    <row r="4440" spans="12:12" x14ac:dyDescent="0.25">
      <c r="L4440" s="1"/>
    </row>
    <row r="4441" spans="12:12" x14ac:dyDescent="0.25">
      <c r="L4441" s="1"/>
    </row>
    <row r="4442" spans="12:12" x14ac:dyDescent="0.25">
      <c r="L4442" s="1"/>
    </row>
    <row r="4443" spans="12:12" x14ac:dyDescent="0.25">
      <c r="L4443" s="1"/>
    </row>
    <row r="4444" spans="12:12" x14ac:dyDescent="0.25">
      <c r="L4444" s="1"/>
    </row>
    <row r="4445" spans="12:12" x14ac:dyDescent="0.25">
      <c r="L4445" s="1"/>
    </row>
    <row r="4446" spans="12:12" x14ac:dyDescent="0.25">
      <c r="L4446" s="1"/>
    </row>
    <row r="4447" spans="12:12" x14ac:dyDescent="0.25">
      <c r="L4447" s="1"/>
    </row>
    <row r="4448" spans="12:12" x14ac:dyDescent="0.25">
      <c r="L4448" s="1"/>
    </row>
    <row r="4449" spans="12:12" x14ac:dyDescent="0.25">
      <c r="L4449" s="1"/>
    </row>
    <row r="4450" spans="12:12" x14ac:dyDescent="0.25">
      <c r="L4450" s="1"/>
    </row>
    <row r="4451" spans="12:12" x14ac:dyDescent="0.25">
      <c r="L4451" s="1"/>
    </row>
    <row r="4452" spans="12:12" x14ac:dyDescent="0.25">
      <c r="L4452" s="1"/>
    </row>
    <row r="4453" spans="12:12" x14ac:dyDescent="0.25">
      <c r="L4453" s="1"/>
    </row>
    <row r="4454" spans="12:12" x14ac:dyDescent="0.25">
      <c r="L4454" s="1"/>
    </row>
    <row r="4455" spans="12:12" x14ac:dyDescent="0.25">
      <c r="L4455" s="1"/>
    </row>
    <row r="4456" spans="12:12" x14ac:dyDescent="0.25">
      <c r="L4456" s="1"/>
    </row>
    <row r="4457" spans="12:12" x14ac:dyDescent="0.25">
      <c r="L4457" s="1"/>
    </row>
    <row r="4458" spans="12:12" x14ac:dyDescent="0.25">
      <c r="L4458" s="1"/>
    </row>
    <row r="4459" spans="12:12" x14ac:dyDescent="0.25">
      <c r="L4459" s="1"/>
    </row>
    <row r="4460" spans="12:12" x14ac:dyDescent="0.25">
      <c r="L4460" s="1"/>
    </row>
    <row r="4461" spans="12:12" x14ac:dyDescent="0.25">
      <c r="L4461" s="1"/>
    </row>
    <row r="4462" spans="12:12" x14ac:dyDescent="0.25">
      <c r="L4462" s="1"/>
    </row>
    <row r="4463" spans="12:12" x14ac:dyDescent="0.25">
      <c r="L4463" s="1"/>
    </row>
    <row r="4464" spans="12:12" x14ac:dyDescent="0.25">
      <c r="L4464" s="1"/>
    </row>
    <row r="4465" spans="12:12" x14ac:dyDescent="0.25">
      <c r="L4465" s="1"/>
    </row>
    <row r="4466" spans="12:12" x14ac:dyDescent="0.25">
      <c r="L4466" s="1"/>
    </row>
    <row r="4467" spans="12:12" x14ac:dyDescent="0.25">
      <c r="L4467" s="1"/>
    </row>
    <row r="4468" spans="12:12" x14ac:dyDescent="0.25">
      <c r="L4468" s="1"/>
    </row>
    <row r="4469" spans="12:12" x14ac:dyDescent="0.25">
      <c r="L4469" s="1"/>
    </row>
    <row r="4470" spans="12:12" x14ac:dyDescent="0.25">
      <c r="L4470" s="1"/>
    </row>
    <row r="4471" spans="12:12" x14ac:dyDescent="0.25">
      <c r="L4471" s="1"/>
    </row>
    <row r="4472" spans="12:12" x14ac:dyDescent="0.25">
      <c r="L4472" s="1"/>
    </row>
    <row r="4473" spans="12:12" x14ac:dyDescent="0.25">
      <c r="L4473" s="1"/>
    </row>
    <row r="4474" spans="12:12" x14ac:dyDescent="0.25">
      <c r="L4474" s="1"/>
    </row>
    <row r="4475" spans="12:12" x14ac:dyDescent="0.25">
      <c r="L4475" s="1"/>
    </row>
    <row r="4476" spans="12:12" x14ac:dyDescent="0.25">
      <c r="L4476" s="1"/>
    </row>
    <row r="4477" spans="12:12" x14ac:dyDescent="0.25">
      <c r="L4477" s="1"/>
    </row>
    <row r="4478" spans="12:12" x14ac:dyDescent="0.25">
      <c r="L4478" s="1"/>
    </row>
    <row r="4479" spans="12:12" x14ac:dyDescent="0.25">
      <c r="L4479" s="1"/>
    </row>
    <row r="4480" spans="12:12" x14ac:dyDescent="0.25">
      <c r="L4480" s="1"/>
    </row>
    <row r="4481" spans="12:12" x14ac:dyDescent="0.25">
      <c r="L4481" s="1"/>
    </row>
    <row r="4482" spans="12:12" x14ac:dyDescent="0.25">
      <c r="L4482" s="1"/>
    </row>
    <row r="4483" spans="12:12" x14ac:dyDescent="0.25">
      <c r="L4483" s="1"/>
    </row>
    <row r="4484" spans="12:12" x14ac:dyDescent="0.25">
      <c r="L4484" s="1"/>
    </row>
    <row r="4485" spans="12:12" x14ac:dyDescent="0.25">
      <c r="L4485" s="1"/>
    </row>
    <row r="4486" spans="12:12" x14ac:dyDescent="0.25">
      <c r="L4486" s="1"/>
    </row>
    <row r="4487" spans="12:12" x14ac:dyDescent="0.25">
      <c r="L4487" s="1"/>
    </row>
    <row r="4488" spans="12:12" x14ac:dyDescent="0.25">
      <c r="L4488" s="1"/>
    </row>
    <row r="4489" spans="12:12" x14ac:dyDescent="0.25">
      <c r="L4489" s="1"/>
    </row>
    <row r="4490" spans="12:12" x14ac:dyDescent="0.25">
      <c r="L4490" s="1"/>
    </row>
    <row r="4491" spans="12:12" x14ac:dyDescent="0.25">
      <c r="L4491" s="1"/>
    </row>
    <row r="4492" spans="12:12" x14ac:dyDescent="0.25">
      <c r="L4492" s="1"/>
    </row>
    <row r="4493" spans="12:12" x14ac:dyDescent="0.25">
      <c r="L4493" s="1"/>
    </row>
    <row r="4494" spans="12:12" x14ac:dyDescent="0.25">
      <c r="L4494" s="1"/>
    </row>
    <row r="4495" spans="12:12" x14ac:dyDescent="0.25">
      <c r="L4495" s="1"/>
    </row>
    <row r="4496" spans="12:12" x14ac:dyDescent="0.25">
      <c r="L4496" s="1"/>
    </row>
    <row r="4497" spans="12:12" x14ac:dyDescent="0.25">
      <c r="L4497" s="1"/>
    </row>
    <row r="4498" spans="12:12" x14ac:dyDescent="0.25">
      <c r="L4498" s="1"/>
    </row>
    <row r="4499" spans="12:12" x14ac:dyDescent="0.25">
      <c r="L4499" s="1"/>
    </row>
    <row r="4500" spans="12:12" x14ac:dyDescent="0.25">
      <c r="L4500" s="1"/>
    </row>
    <row r="4501" spans="12:12" x14ac:dyDescent="0.25">
      <c r="L4501" s="1"/>
    </row>
    <row r="4502" spans="12:12" x14ac:dyDescent="0.25">
      <c r="L4502" s="1"/>
    </row>
    <row r="4503" spans="12:12" x14ac:dyDescent="0.25">
      <c r="L4503" s="1"/>
    </row>
    <row r="4504" spans="12:12" x14ac:dyDescent="0.25">
      <c r="L4504" s="1"/>
    </row>
    <row r="4505" spans="12:12" x14ac:dyDescent="0.25">
      <c r="L4505" s="1"/>
    </row>
    <row r="4506" spans="12:12" x14ac:dyDescent="0.25">
      <c r="L4506" s="1"/>
    </row>
    <row r="4507" spans="12:12" x14ac:dyDescent="0.25">
      <c r="L4507" s="1"/>
    </row>
    <row r="4508" spans="12:12" x14ac:dyDescent="0.25">
      <c r="L4508" s="1"/>
    </row>
    <row r="4509" spans="12:12" x14ac:dyDescent="0.25">
      <c r="L4509" s="1"/>
    </row>
    <row r="4510" spans="12:12" x14ac:dyDescent="0.25">
      <c r="L4510" s="1"/>
    </row>
    <row r="4511" spans="12:12" x14ac:dyDescent="0.25">
      <c r="L4511" s="1"/>
    </row>
    <row r="4512" spans="12:12" x14ac:dyDescent="0.25">
      <c r="L4512" s="1"/>
    </row>
    <row r="4513" spans="12:12" x14ac:dyDescent="0.25">
      <c r="L4513" s="1"/>
    </row>
    <row r="4514" spans="12:12" x14ac:dyDescent="0.25">
      <c r="L4514" s="1"/>
    </row>
    <row r="4515" spans="12:12" x14ac:dyDescent="0.25">
      <c r="L4515" s="1"/>
    </row>
    <row r="4516" spans="12:12" x14ac:dyDescent="0.25">
      <c r="L4516" s="1"/>
    </row>
    <row r="4517" spans="12:12" x14ac:dyDescent="0.25">
      <c r="L4517" s="1"/>
    </row>
    <row r="4518" spans="12:12" x14ac:dyDescent="0.25">
      <c r="L4518" s="1"/>
    </row>
    <row r="4519" spans="12:12" x14ac:dyDescent="0.25">
      <c r="L4519" s="1"/>
    </row>
    <row r="4520" spans="12:12" x14ac:dyDescent="0.25">
      <c r="L4520" s="1"/>
    </row>
    <row r="4521" spans="12:12" x14ac:dyDescent="0.25">
      <c r="L4521" s="1"/>
    </row>
    <row r="4522" spans="12:12" x14ac:dyDescent="0.25">
      <c r="L4522" s="1"/>
    </row>
    <row r="4523" spans="12:12" x14ac:dyDescent="0.25">
      <c r="L4523" s="1"/>
    </row>
    <row r="4524" spans="12:12" x14ac:dyDescent="0.25">
      <c r="L4524" s="1"/>
    </row>
    <row r="4525" spans="12:12" x14ac:dyDescent="0.25">
      <c r="L4525" s="1"/>
    </row>
    <row r="4526" spans="12:12" x14ac:dyDescent="0.25">
      <c r="L4526" s="1"/>
    </row>
    <row r="4527" spans="12:12" x14ac:dyDescent="0.25">
      <c r="L4527" s="1"/>
    </row>
    <row r="4528" spans="12:12" x14ac:dyDescent="0.25">
      <c r="L4528" s="1"/>
    </row>
    <row r="4529" spans="12:12" x14ac:dyDescent="0.25">
      <c r="L4529" s="1"/>
    </row>
    <row r="4530" spans="12:12" x14ac:dyDescent="0.25">
      <c r="L4530" s="1"/>
    </row>
    <row r="4531" spans="12:12" x14ac:dyDescent="0.25">
      <c r="L4531" s="1"/>
    </row>
    <row r="4532" spans="12:12" x14ac:dyDescent="0.25">
      <c r="L4532" s="1"/>
    </row>
    <row r="4533" spans="12:12" x14ac:dyDescent="0.25">
      <c r="L4533" s="1"/>
    </row>
    <row r="4534" spans="12:12" x14ac:dyDescent="0.25">
      <c r="L4534" s="1"/>
    </row>
    <row r="4535" spans="12:12" x14ac:dyDescent="0.25">
      <c r="L4535" s="1"/>
    </row>
    <row r="4536" spans="12:12" x14ac:dyDescent="0.25">
      <c r="L4536" s="1"/>
    </row>
    <row r="4537" spans="12:12" x14ac:dyDescent="0.25">
      <c r="L4537" s="1"/>
    </row>
    <row r="4538" spans="12:12" x14ac:dyDescent="0.25">
      <c r="L4538" s="1"/>
    </row>
    <row r="4539" spans="12:12" x14ac:dyDescent="0.25">
      <c r="L4539" s="1"/>
    </row>
    <row r="4540" spans="12:12" x14ac:dyDescent="0.25">
      <c r="L4540" s="1"/>
    </row>
    <row r="4541" spans="12:12" x14ac:dyDescent="0.25">
      <c r="L4541" s="1"/>
    </row>
    <row r="4542" spans="12:12" x14ac:dyDescent="0.25">
      <c r="L4542" s="1"/>
    </row>
    <row r="4543" spans="12:12" x14ac:dyDescent="0.25">
      <c r="L4543" s="1"/>
    </row>
    <row r="4544" spans="12:12" x14ac:dyDescent="0.25">
      <c r="L4544" s="1"/>
    </row>
    <row r="4545" spans="12:12" x14ac:dyDescent="0.25">
      <c r="L4545" s="1"/>
    </row>
    <row r="4546" spans="12:12" x14ac:dyDescent="0.25">
      <c r="L4546" s="1"/>
    </row>
    <row r="4547" spans="12:12" x14ac:dyDescent="0.25">
      <c r="L4547" s="1"/>
    </row>
    <row r="4548" spans="12:12" x14ac:dyDescent="0.25">
      <c r="L4548" s="1"/>
    </row>
    <row r="4549" spans="12:12" x14ac:dyDescent="0.25">
      <c r="L4549" s="1"/>
    </row>
    <row r="4550" spans="12:12" x14ac:dyDescent="0.25">
      <c r="L4550" s="1"/>
    </row>
    <row r="4551" spans="12:12" x14ac:dyDescent="0.25">
      <c r="L4551" s="1"/>
    </row>
    <row r="4552" spans="12:12" x14ac:dyDescent="0.25">
      <c r="L4552" s="1"/>
    </row>
    <row r="4553" spans="12:12" x14ac:dyDescent="0.25">
      <c r="L4553" s="1"/>
    </row>
    <row r="4554" spans="12:12" x14ac:dyDescent="0.25">
      <c r="L4554" s="1"/>
    </row>
    <row r="4555" spans="12:12" x14ac:dyDescent="0.25">
      <c r="L4555" s="1"/>
    </row>
    <row r="4556" spans="12:12" x14ac:dyDescent="0.25">
      <c r="L4556" s="1"/>
    </row>
    <row r="4557" spans="12:12" x14ac:dyDescent="0.25">
      <c r="L4557" s="1"/>
    </row>
    <row r="4558" spans="12:12" x14ac:dyDescent="0.25">
      <c r="L4558" s="1"/>
    </row>
    <row r="4559" spans="12:12" x14ac:dyDescent="0.25">
      <c r="L4559" s="1"/>
    </row>
    <row r="4560" spans="12:12" x14ac:dyDescent="0.25">
      <c r="L4560" s="1"/>
    </row>
    <row r="4561" spans="12:12" x14ac:dyDescent="0.25">
      <c r="L4561" s="1"/>
    </row>
    <row r="4562" spans="12:12" x14ac:dyDescent="0.25">
      <c r="L4562" s="1"/>
    </row>
    <row r="4563" spans="12:12" x14ac:dyDescent="0.25">
      <c r="L4563" s="1"/>
    </row>
    <row r="4564" spans="12:12" x14ac:dyDescent="0.25">
      <c r="L4564" s="1"/>
    </row>
    <row r="4565" spans="12:12" x14ac:dyDescent="0.25">
      <c r="L4565" s="1"/>
    </row>
    <row r="4566" spans="12:12" x14ac:dyDescent="0.25">
      <c r="L4566" s="1"/>
    </row>
    <row r="4567" spans="12:12" x14ac:dyDescent="0.25">
      <c r="L4567" s="1"/>
    </row>
    <row r="4568" spans="12:12" x14ac:dyDescent="0.25">
      <c r="L4568" s="1"/>
    </row>
    <row r="4569" spans="12:12" x14ac:dyDescent="0.25">
      <c r="L4569" s="1"/>
    </row>
    <row r="4570" spans="12:12" x14ac:dyDescent="0.25">
      <c r="L4570" s="1"/>
    </row>
    <row r="4571" spans="12:12" x14ac:dyDescent="0.25">
      <c r="L4571" s="1"/>
    </row>
    <row r="4572" spans="12:12" x14ac:dyDescent="0.25">
      <c r="L4572" s="1"/>
    </row>
    <row r="4573" spans="12:12" x14ac:dyDescent="0.25">
      <c r="L4573" s="1"/>
    </row>
    <row r="4574" spans="12:12" x14ac:dyDescent="0.25">
      <c r="L4574" s="1"/>
    </row>
    <row r="4575" spans="12:12" x14ac:dyDescent="0.25">
      <c r="L4575" s="1"/>
    </row>
    <row r="4576" spans="12:12" x14ac:dyDescent="0.25">
      <c r="L4576" s="1"/>
    </row>
    <row r="4577" spans="12:12" x14ac:dyDescent="0.25">
      <c r="L4577" s="1"/>
    </row>
    <row r="4578" spans="12:12" x14ac:dyDescent="0.25">
      <c r="L4578" s="1"/>
    </row>
    <row r="4579" spans="12:12" x14ac:dyDescent="0.25">
      <c r="L4579" s="1"/>
    </row>
    <row r="4580" spans="12:12" x14ac:dyDescent="0.25">
      <c r="L4580" s="1"/>
    </row>
    <row r="4581" spans="12:12" x14ac:dyDescent="0.25">
      <c r="L4581" s="1"/>
    </row>
    <row r="4582" spans="12:12" x14ac:dyDescent="0.25">
      <c r="L4582" s="1"/>
    </row>
    <row r="4583" spans="12:12" x14ac:dyDescent="0.25">
      <c r="L4583" s="1"/>
    </row>
    <row r="4584" spans="12:12" x14ac:dyDescent="0.25">
      <c r="L4584" s="1"/>
    </row>
    <row r="4585" spans="12:12" x14ac:dyDescent="0.25">
      <c r="L4585" s="1"/>
    </row>
    <row r="4586" spans="12:12" x14ac:dyDescent="0.25">
      <c r="L4586" s="1"/>
    </row>
    <row r="4587" spans="12:12" x14ac:dyDescent="0.25">
      <c r="L4587" s="1"/>
    </row>
    <row r="4588" spans="12:12" x14ac:dyDescent="0.25">
      <c r="L4588" s="1"/>
    </row>
    <row r="4589" spans="12:12" x14ac:dyDescent="0.25">
      <c r="L4589" s="1"/>
    </row>
    <row r="4590" spans="12:12" x14ac:dyDescent="0.25">
      <c r="L4590" s="1"/>
    </row>
    <row r="4591" spans="12:12" x14ac:dyDescent="0.25">
      <c r="L4591" s="1"/>
    </row>
    <row r="4592" spans="12:12" x14ac:dyDescent="0.25">
      <c r="L4592" s="1"/>
    </row>
    <row r="4593" spans="12:12" x14ac:dyDescent="0.25">
      <c r="L4593" s="1"/>
    </row>
    <row r="4594" spans="12:12" x14ac:dyDescent="0.25">
      <c r="L4594" s="1"/>
    </row>
    <row r="4595" spans="12:12" x14ac:dyDescent="0.25">
      <c r="L4595" s="1"/>
    </row>
    <row r="4596" spans="12:12" x14ac:dyDescent="0.25">
      <c r="L4596" s="1"/>
    </row>
    <row r="4597" spans="12:12" x14ac:dyDescent="0.25">
      <c r="L4597" s="1"/>
    </row>
    <row r="4598" spans="12:12" x14ac:dyDescent="0.25">
      <c r="L4598" s="1"/>
    </row>
    <row r="4599" spans="12:12" x14ac:dyDescent="0.25">
      <c r="L4599" s="1"/>
    </row>
    <row r="4600" spans="12:12" x14ac:dyDescent="0.25">
      <c r="L4600" s="1"/>
    </row>
    <row r="4601" spans="12:12" x14ac:dyDescent="0.25">
      <c r="L4601" s="1"/>
    </row>
    <row r="4602" spans="12:12" x14ac:dyDescent="0.25">
      <c r="L4602" s="1"/>
    </row>
    <row r="4603" spans="12:12" x14ac:dyDescent="0.25">
      <c r="L4603" s="1"/>
    </row>
    <row r="4604" spans="12:12" x14ac:dyDescent="0.25">
      <c r="L4604" s="1"/>
    </row>
    <row r="4605" spans="12:12" x14ac:dyDescent="0.25">
      <c r="L4605" s="1"/>
    </row>
    <row r="4606" spans="12:12" x14ac:dyDescent="0.25">
      <c r="L4606" s="1"/>
    </row>
    <row r="4607" spans="12:12" x14ac:dyDescent="0.25">
      <c r="L4607" s="1"/>
    </row>
    <row r="4608" spans="12:12" x14ac:dyDescent="0.25">
      <c r="L4608" s="1"/>
    </row>
    <row r="4609" spans="12:12" x14ac:dyDescent="0.25">
      <c r="L4609" s="1"/>
    </row>
    <row r="4610" spans="12:12" x14ac:dyDescent="0.25">
      <c r="L4610" s="1"/>
    </row>
    <row r="4611" spans="12:12" x14ac:dyDescent="0.25">
      <c r="L4611" s="1"/>
    </row>
    <row r="4612" spans="12:12" x14ac:dyDescent="0.25">
      <c r="L4612" s="1"/>
    </row>
    <row r="4613" spans="12:12" x14ac:dyDescent="0.25">
      <c r="L4613" s="1"/>
    </row>
    <row r="4614" spans="12:12" x14ac:dyDescent="0.25">
      <c r="L4614" s="1"/>
    </row>
    <row r="4615" spans="12:12" x14ac:dyDescent="0.25">
      <c r="L4615" s="1"/>
    </row>
    <row r="4616" spans="12:12" x14ac:dyDescent="0.25">
      <c r="L4616" s="1"/>
    </row>
    <row r="4617" spans="12:12" x14ac:dyDescent="0.25">
      <c r="L4617" s="1"/>
    </row>
    <row r="4618" spans="12:12" x14ac:dyDescent="0.25">
      <c r="L4618" s="1"/>
    </row>
    <row r="4619" spans="12:12" x14ac:dyDescent="0.25">
      <c r="L4619" s="1"/>
    </row>
    <row r="4620" spans="12:12" x14ac:dyDescent="0.25">
      <c r="L4620" s="1"/>
    </row>
    <row r="4621" spans="12:12" x14ac:dyDescent="0.25">
      <c r="L4621" s="1"/>
    </row>
    <row r="4622" spans="12:12" x14ac:dyDescent="0.25">
      <c r="L4622" s="1"/>
    </row>
    <row r="4623" spans="12:12" x14ac:dyDescent="0.25">
      <c r="L4623" s="1"/>
    </row>
    <row r="4624" spans="12:12" x14ac:dyDescent="0.25">
      <c r="L4624" s="1"/>
    </row>
    <row r="4625" spans="12:12" x14ac:dyDescent="0.25">
      <c r="L4625" s="1"/>
    </row>
    <row r="4626" spans="12:12" x14ac:dyDescent="0.25">
      <c r="L4626" s="1"/>
    </row>
    <row r="4627" spans="12:12" x14ac:dyDescent="0.25">
      <c r="L4627" s="1"/>
    </row>
    <row r="4628" spans="12:12" x14ac:dyDescent="0.25">
      <c r="L4628" s="1"/>
    </row>
    <row r="4629" spans="12:12" x14ac:dyDescent="0.25">
      <c r="L4629" s="1"/>
    </row>
    <row r="4630" spans="12:12" x14ac:dyDescent="0.25">
      <c r="L4630" s="1"/>
    </row>
    <row r="4631" spans="12:12" x14ac:dyDescent="0.25">
      <c r="L4631" s="1"/>
    </row>
    <row r="4632" spans="12:12" x14ac:dyDescent="0.25">
      <c r="L4632" s="1"/>
    </row>
    <row r="4633" spans="12:12" x14ac:dyDescent="0.25">
      <c r="L4633" s="1"/>
    </row>
    <row r="4634" spans="12:12" x14ac:dyDescent="0.25">
      <c r="L4634" s="1"/>
    </row>
    <row r="4635" spans="12:12" x14ac:dyDescent="0.25">
      <c r="L4635" s="1"/>
    </row>
    <row r="4636" spans="12:12" x14ac:dyDescent="0.25">
      <c r="L4636" s="1"/>
    </row>
    <row r="4637" spans="12:12" x14ac:dyDescent="0.25">
      <c r="L4637" s="1"/>
    </row>
    <row r="4638" spans="12:12" x14ac:dyDescent="0.25">
      <c r="L4638" s="1"/>
    </row>
    <row r="4639" spans="12:12" x14ac:dyDescent="0.25">
      <c r="L4639" s="1"/>
    </row>
    <row r="4640" spans="12:12" x14ac:dyDescent="0.25">
      <c r="L4640" s="1"/>
    </row>
    <row r="4641" spans="12:12" x14ac:dyDescent="0.25">
      <c r="L4641" s="1"/>
    </row>
    <row r="4642" spans="12:12" x14ac:dyDescent="0.25">
      <c r="L4642" s="1"/>
    </row>
    <row r="4643" spans="12:12" x14ac:dyDescent="0.25">
      <c r="L4643" s="1"/>
    </row>
    <row r="4644" spans="12:12" x14ac:dyDescent="0.25">
      <c r="L4644" s="1"/>
    </row>
    <row r="4645" spans="12:12" x14ac:dyDescent="0.25">
      <c r="L4645" s="1"/>
    </row>
    <row r="4646" spans="12:12" x14ac:dyDescent="0.25">
      <c r="L4646" s="1"/>
    </row>
    <row r="4647" spans="12:12" x14ac:dyDescent="0.25">
      <c r="L4647" s="1"/>
    </row>
    <row r="4648" spans="12:12" x14ac:dyDescent="0.25">
      <c r="L4648" s="1"/>
    </row>
    <row r="4649" spans="12:12" x14ac:dyDescent="0.25">
      <c r="L4649" s="1"/>
    </row>
    <row r="4650" spans="12:12" x14ac:dyDescent="0.25">
      <c r="L4650" s="1"/>
    </row>
    <row r="4651" spans="12:12" x14ac:dyDescent="0.25">
      <c r="L4651" s="1"/>
    </row>
    <row r="4652" spans="12:12" x14ac:dyDescent="0.25">
      <c r="L4652" s="1"/>
    </row>
    <row r="4653" spans="12:12" x14ac:dyDescent="0.25">
      <c r="L4653" s="1"/>
    </row>
    <row r="4654" spans="12:12" x14ac:dyDescent="0.25">
      <c r="L4654" s="1"/>
    </row>
    <row r="4655" spans="12:12" x14ac:dyDescent="0.25">
      <c r="L4655" s="1"/>
    </row>
    <row r="4656" spans="12:12" x14ac:dyDescent="0.25">
      <c r="L4656" s="1"/>
    </row>
    <row r="4657" spans="12:12" x14ac:dyDescent="0.25">
      <c r="L4657" s="1"/>
    </row>
    <row r="4658" spans="12:12" x14ac:dyDescent="0.25">
      <c r="L4658" s="1"/>
    </row>
    <row r="4659" spans="12:12" x14ac:dyDescent="0.25">
      <c r="L4659" s="1"/>
    </row>
    <row r="4660" spans="12:12" x14ac:dyDescent="0.25">
      <c r="L4660" s="1"/>
    </row>
    <row r="4661" spans="12:12" x14ac:dyDescent="0.25">
      <c r="L4661" s="1"/>
    </row>
    <row r="4662" spans="12:12" x14ac:dyDescent="0.25">
      <c r="L4662" s="1"/>
    </row>
    <row r="4663" spans="12:12" x14ac:dyDescent="0.25">
      <c r="L4663" s="1"/>
    </row>
    <row r="4664" spans="12:12" x14ac:dyDescent="0.25">
      <c r="L4664" s="1"/>
    </row>
    <row r="4665" spans="12:12" x14ac:dyDescent="0.25">
      <c r="L4665" s="1"/>
    </row>
    <row r="4666" spans="12:12" x14ac:dyDescent="0.25">
      <c r="L4666" s="1"/>
    </row>
    <row r="4667" spans="12:12" x14ac:dyDescent="0.25">
      <c r="L4667" s="1"/>
    </row>
    <row r="4668" spans="12:12" x14ac:dyDescent="0.25">
      <c r="L4668" s="1"/>
    </row>
    <row r="4669" spans="12:12" x14ac:dyDescent="0.25">
      <c r="L4669" s="1"/>
    </row>
    <row r="4670" spans="12:12" x14ac:dyDescent="0.25">
      <c r="L4670" s="1"/>
    </row>
    <row r="4671" spans="12:12" x14ac:dyDescent="0.25">
      <c r="L4671" s="1"/>
    </row>
    <row r="4672" spans="12:12" x14ac:dyDescent="0.25">
      <c r="L4672" s="1"/>
    </row>
    <row r="4673" spans="12:12" x14ac:dyDescent="0.25">
      <c r="L4673" s="1"/>
    </row>
    <row r="4674" spans="12:12" x14ac:dyDescent="0.25">
      <c r="L4674" s="1"/>
    </row>
    <row r="4675" spans="12:12" x14ac:dyDescent="0.25">
      <c r="L4675" s="1"/>
    </row>
    <row r="4676" spans="12:12" x14ac:dyDescent="0.25">
      <c r="L4676" s="1"/>
    </row>
    <row r="4677" spans="12:12" x14ac:dyDescent="0.25">
      <c r="L4677" s="1"/>
    </row>
    <row r="4678" spans="12:12" x14ac:dyDescent="0.25">
      <c r="L4678" s="1"/>
    </row>
    <row r="4679" spans="12:12" x14ac:dyDescent="0.25">
      <c r="L4679" s="1"/>
    </row>
    <row r="4680" spans="12:12" x14ac:dyDescent="0.25">
      <c r="L4680" s="1"/>
    </row>
    <row r="4681" spans="12:12" x14ac:dyDescent="0.25">
      <c r="L4681" s="1"/>
    </row>
    <row r="4682" spans="12:12" x14ac:dyDescent="0.25">
      <c r="L4682" s="1"/>
    </row>
    <row r="4683" spans="12:12" x14ac:dyDescent="0.25">
      <c r="L4683" s="1"/>
    </row>
    <row r="4684" spans="12:12" x14ac:dyDescent="0.25">
      <c r="L4684" s="1"/>
    </row>
    <row r="4685" spans="12:12" x14ac:dyDescent="0.25">
      <c r="L4685" s="1"/>
    </row>
    <row r="4686" spans="12:12" x14ac:dyDescent="0.25">
      <c r="L4686" s="1"/>
    </row>
    <row r="4687" spans="12:12" x14ac:dyDescent="0.25">
      <c r="L4687" s="1"/>
    </row>
    <row r="4688" spans="12:12" x14ac:dyDescent="0.25">
      <c r="L4688" s="1"/>
    </row>
    <row r="4689" spans="12:12" x14ac:dyDescent="0.25">
      <c r="L4689" s="1"/>
    </row>
    <row r="4690" spans="12:12" x14ac:dyDescent="0.25">
      <c r="L4690" s="1"/>
    </row>
    <row r="4691" spans="12:12" x14ac:dyDescent="0.25">
      <c r="L4691" s="1"/>
    </row>
    <row r="4692" spans="12:12" x14ac:dyDescent="0.25">
      <c r="L4692" s="1"/>
    </row>
    <row r="4693" spans="12:12" x14ac:dyDescent="0.25">
      <c r="L4693" s="1"/>
    </row>
    <row r="4694" spans="12:12" x14ac:dyDescent="0.25">
      <c r="L4694" s="1"/>
    </row>
    <row r="4695" spans="12:12" x14ac:dyDescent="0.25">
      <c r="L4695" s="1"/>
    </row>
    <row r="4696" spans="12:12" x14ac:dyDescent="0.25">
      <c r="L4696" s="1"/>
    </row>
    <row r="4697" spans="12:12" x14ac:dyDescent="0.25">
      <c r="L4697" s="1"/>
    </row>
    <row r="4698" spans="12:12" x14ac:dyDescent="0.25">
      <c r="L4698" s="1"/>
    </row>
    <row r="4699" spans="12:12" x14ac:dyDescent="0.25">
      <c r="L4699" s="1"/>
    </row>
    <row r="4700" spans="12:12" x14ac:dyDescent="0.25">
      <c r="L4700" s="1"/>
    </row>
    <row r="4701" spans="12:12" x14ac:dyDescent="0.25">
      <c r="L4701" s="1"/>
    </row>
    <row r="4702" spans="12:12" x14ac:dyDescent="0.25">
      <c r="L4702" s="1"/>
    </row>
    <row r="4703" spans="12:12" x14ac:dyDescent="0.25">
      <c r="L4703" s="1"/>
    </row>
    <row r="4704" spans="12:12" x14ac:dyDescent="0.25">
      <c r="L4704" s="1"/>
    </row>
    <row r="4705" spans="12:12" x14ac:dyDescent="0.25">
      <c r="L4705" s="1"/>
    </row>
    <row r="4706" spans="12:12" x14ac:dyDescent="0.25">
      <c r="L4706" s="1"/>
    </row>
    <row r="4707" spans="12:12" x14ac:dyDescent="0.25">
      <c r="L4707" s="1"/>
    </row>
    <row r="4708" spans="12:12" x14ac:dyDescent="0.25">
      <c r="L4708" s="1"/>
    </row>
    <row r="4709" spans="12:12" x14ac:dyDescent="0.25">
      <c r="L4709" s="1"/>
    </row>
    <row r="4710" spans="12:12" x14ac:dyDescent="0.25">
      <c r="L4710" s="1"/>
    </row>
    <row r="4711" spans="12:12" x14ac:dyDescent="0.25">
      <c r="L4711" s="1"/>
    </row>
    <row r="4712" spans="12:12" x14ac:dyDescent="0.25">
      <c r="L4712" s="1"/>
    </row>
    <row r="4713" spans="12:12" x14ac:dyDescent="0.25">
      <c r="L4713" s="1"/>
    </row>
    <row r="4714" spans="12:12" x14ac:dyDescent="0.25">
      <c r="L4714" s="1"/>
    </row>
    <row r="4715" spans="12:12" x14ac:dyDescent="0.25">
      <c r="L4715" s="1"/>
    </row>
    <row r="4716" spans="12:12" x14ac:dyDescent="0.25">
      <c r="L4716" s="1"/>
    </row>
    <row r="4717" spans="12:12" x14ac:dyDescent="0.25">
      <c r="L4717" s="1"/>
    </row>
    <row r="4718" spans="12:12" x14ac:dyDescent="0.25">
      <c r="L4718" s="1"/>
    </row>
    <row r="4719" spans="12:12" x14ac:dyDescent="0.25">
      <c r="L4719" s="1"/>
    </row>
    <row r="4720" spans="12:12" x14ac:dyDescent="0.25">
      <c r="L4720" s="1"/>
    </row>
    <row r="4721" spans="12:12" x14ac:dyDescent="0.25">
      <c r="L4721" s="1"/>
    </row>
    <row r="4722" spans="12:12" x14ac:dyDescent="0.25">
      <c r="L4722" s="1"/>
    </row>
    <row r="4723" spans="12:12" x14ac:dyDescent="0.25">
      <c r="L4723" s="1"/>
    </row>
    <row r="4724" spans="12:12" x14ac:dyDescent="0.25">
      <c r="L4724" s="1"/>
    </row>
    <row r="4725" spans="12:12" x14ac:dyDescent="0.25">
      <c r="L4725" s="1"/>
    </row>
    <row r="4726" spans="12:12" x14ac:dyDescent="0.25">
      <c r="L4726" s="1"/>
    </row>
    <row r="4727" spans="12:12" x14ac:dyDescent="0.25">
      <c r="L4727" s="1"/>
    </row>
    <row r="4728" spans="12:12" x14ac:dyDescent="0.25">
      <c r="L4728" s="1"/>
    </row>
    <row r="4729" spans="12:12" x14ac:dyDescent="0.25">
      <c r="L4729" s="1"/>
    </row>
    <row r="4730" spans="12:12" x14ac:dyDescent="0.25">
      <c r="L4730" s="1"/>
    </row>
    <row r="4731" spans="12:12" x14ac:dyDescent="0.25">
      <c r="L4731" s="1"/>
    </row>
    <row r="4732" spans="12:12" x14ac:dyDescent="0.25">
      <c r="L4732" s="1"/>
    </row>
    <row r="4733" spans="12:12" x14ac:dyDescent="0.25">
      <c r="L4733" s="1"/>
    </row>
    <row r="4734" spans="12:12" x14ac:dyDescent="0.25">
      <c r="L4734" s="1"/>
    </row>
    <row r="4735" spans="12:12" x14ac:dyDescent="0.25">
      <c r="L4735" s="1"/>
    </row>
    <row r="4736" spans="12:12" x14ac:dyDescent="0.25">
      <c r="L4736" s="1"/>
    </row>
    <row r="4737" spans="12:12" x14ac:dyDescent="0.25">
      <c r="L4737" s="1"/>
    </row>
    <row r="4738" spans="12:12" x14ac:dyDescent="0.25">
      <c r="L4738" s="1"/>
    </row>
    <row r="4739" spans="12:12" x14ac:dyDescent="0.25">
      <c r="L4739" s="1"/>
    </row>
    <row r="4740" spans="12:12" x14ac:dyDescent="0.25">
      <c r="L4740" s="1"/>
    </row>
    <row r="4741" spans="12:12" x14ac:dyDescent="0.25">
      <c r="L4741" s="1"/>
    </row>
    <row r="4742" spans="12:12" x14ac:dyDescent="0.25">
      <c r="L4742" s="1"/>
    </row>
    <row r="4743" spans="12:12" x14ac:dyDescent="0.25">
      <c r="L4743" s="1"/>
    </row>
    <row r="4744" spans="12:12" x14ac:dyDescent="0.25">
      <c r="L4744" s="1"/>
    </row>
    <row r="4745" spans="12:12" x14ac:dyDescent="0.25">
      <c r="L4745" s="1"/>
    </row>
    <row r="4746" spans="12:12" x14ac:dyDescent="0.25">
      <c r="L4746" s="1"/>
    </row>
    <row r="4747" spans="12:12" x14ac:dyDescent="0.25">
      <c r="L4747" s="1"/>
    </row>
    <row r="4748" spans="12:12" x14ac:dyDescent="0.25">
      <c r="L4748" s="1"/>
    </row>
    <row r="4749" spans="12:12" x14ac:dyDescent="0.25">
      <c r="L4749" s="1"/>
    </row>
    <row r="4750" spans="12:12" x14ac:dyDescent="0.25">
      <c r="L4750" s="1"/>
    </row>
    <row r="4751" spans="12:12" x14ac:dyDescent="0.25">
      <c r="L4751" s="1"/>
    </row>
    <row r="4752" spans="12:12" x14ac:dyDescent="0.25">
      <c r="L4752" s="1"/>
    </row>
    <row r="4753" spans="12:12" x14ac:dyDescent="0.25">
      <c r="L4753" s="1"/>
    </row>
    <row r="4754" spans="12:12" x14ac:dyDescent="0.25">
      <c r="L4754" s="1"/>
    </row>
    <row r="4755" spans="12:12" x14ac:dyDescent="0.25">
      <c r="L4755" s="1"/>
    </row>
    <row r="4756" spans="12:12" x14ac:dyDescent="0.25">
      <c r="L4756" s="1"/>
    </row>
    <row r="4757" spans="12:12" x14ac:dyDescent="0.25">
      <c r="L4757" s="1"/>
    </row>
    <row r="4758" spans="12:12" x14ac:dyDescent="0.25">
      <c r="L4758" s="1"/>
    </row>
    <row r="4759" spans="12:12" x14ac:dyDescent="0.25">
      <c r="L4759" s="1"/>
    </row>
    <row r="4760" spans="12:12" x14ac:dyDescent="0.25">
      <c r="L4760" s="1"/>
    </row>
    <row r="4761" spans="12:12" x14ac:dyDescent="0.25">
      <c r="L4761" s="1"/>
    </row>
    <row r="4762" spans="12:12" x14ac:dyDescent="0.25">
      <c r="L4762" s="1"/>
    </row>
    <row r="4763" spans="12:12" x14ac:dyDescent="0.25">
      <c r="L4763" s="1"/>
    </row>
    <row r="4764" spans="12:12" x14ac:dyDescent="0.25">
      <c r="L4764" s="1"/>
    </row>
    <row r="4765" spans="12:12" x14ac:dyDescent="0.25">
      <c r="L4765" s="1"/>
    </row>
    <row r="4766" spans="12:12" x14ac:dyDescent="0.25">
      <c r="L4766" s="1"/>
    </row>
    <row r="4767" spans="12:12" x14ac:dyDescent="0.25">
      <c r="L4767" s="1"/>
    </row>
    <row r="4768" spans="12:12" x14ac:dyDescent="0.25">
      <c r="L4768" s="1"/>
    </row>
    <row r="4769" spans="12:12" x14ac:dyDescent="0.25">
      <c r="L4769" s="1"/>
    </row>
    <row r="4770" spans="12:12" x14ac:dyDescent="0.25">
      <c r="L4770" s="1"/>
    </row>
    <row r="4771" spans="12:12" x14ac:dyDescent="0.25">
      <c r="L4771" s="1"/>
    </row>
    <row r="4772" spans="12:12" x14ac:dyDescent="0.25">
      <c r="L4772" s="1"/>
    </row>
    <row r="4773" spans="12:12" x14ac:dyDescent="0.25">
      <c r="L4773" s="1"/>
    </row>
    <row r="4774" spans="12:12" x14ac:dyDescent="0.25">
      <c r="L4774" s="1"/>
    </row>
    <row r="4775" spans="12:12" x14ac:dyDescent="0.25">
      <c r="L4775" s="1"/>
    </row>
    <row r="4776" spans="12:12" x14ac:dyDescent="0.25">
      <c r="L4776" s="1"/>
    </row>
    <row r="4777" spans="12:12" x14ac:dyDescent="0.25">
      <c r="L4777" s="1"/>
    </row>
    <row r="4778" spans="12:12" x14ac:dyDescent="0.25">
      <c r="L4778" s="1"/>
    </row>
    <row r="4779" spans="12:12" x14ac:dyDescent="0.25">
      <c r="L4779" s="1"/>
    </row>
    <row r="4780" spans="12:12" x14ac:dyDescent="0.25">
      <c r="L4780" s="1"/>
    </row>
    <row r="4781" spans="12:12" x14ac:dyDescent="0.25">
      <c r="L4781" s="1"/>
    </row>
    <row r="4782" spans="12:12" x14ac:dyDescent="0.25">
      <c r="L4782" s="1"/>
    </row>
    <row r="4783" spans="12:12" x14ac:dyDescent="0.25">
      <c r="L4783" s="1"/>
    </row>
    <row r="4784" spans="12:12" x14ac:dyDescent="0.25">
      <c r="L4784" s="1"/>
    </row>
    <row r="4785" spans="12:12" x14ac:dyDescent="0.25">
      <c r="L4785" s="1"/>
    </row>
    <row r="4786" spans="12:12" x14ac:dyDescent="0.25">
      <c r="L4786" s="1"/>
    </row>
    <row r="4787" spans="12:12" x14ac:dyDescent="0.25">
      <c r="L4787" s="1"/>
    </row>
    <row r="4788" spans="12:12" x14ac:dyDescent="0.25">
      <c r="L4788" s="1"/>
    </row>
    <row r="4789" spans="12:12" x14ac:dyDescent="0.25">
      <c r="L4789" s="1"/>
    </row>
    <row r="4790" spans="12:12" x14ac:dyDescent="0.25">
      <c r="L4790" s="1"/>
    </row>
    <row r="4791" spans="12:12" x14ac:dyDescent="0.25">
      <c r="L4791" s="1"/>
    </row>
    <row r="4792" spans="12:12" x14ac:dyDescent="0.25">
      <c r="L4792" s="1"/>
    </row>
    <row r="4793" spans="12:12" x14ac:dyDescent="0.25">
      <c r="L4793" s="1"/>
    </row>
    <row r="4794" spans="12:12" x14ac:dyDescent="0.25">
      <c r="L4794" s="1"/>
    </row>
    <row r="4795" spans="12:12" x14ac:dyDescent="0.25">
      <c r="L4795" s="1"/>
    </row>
    <row r="4796" spans="12:12" x14ac:dyDescent="0.25">
      <c r="L4796" s="1"/>
    </row>
    <row r="4797" spans="12:12" x14ac:dyDescent="0.25">
      <c r="L4797" s="1"/>
    </row>
    <row r="4798" spans="12:12" x14ac:dyDescent="0.25">
      <c r="L4798" s="1"/>
    </row>
    <row r="4799" spans="12:12" x14ac:dyDescent="0.25">
      <c r="L4799" s="1"/>
    </row>
    <row r="4800" spans="12:12" x14ac:dyDescent="0.25">
      <c r="L4800" s="1"/>
    </row>
    <row r="4801" spans="12:12" x14ac:dyDescent="0.25">
      <c r="L4801" s="1"/>
    </row>
    <row r="4802" spans="12:12" x14ac:dyDescent="0.25">
      <c r="L4802" s="1"/>
    </row>
    <row r="4803" spans="12:12" x14ac:dyDescent="0.25">
      <c r="L4803" s="1"/>
    </row>
    <row r="4804" spans="12:12" x14ac:dyDescent="0.25">
      <c r="L4804" s="1"/>
    </row>
    <row r="4805" spans="12:12" x14ac:dyDescent="0.25">
      <c r="L4805" s="1"/>
    </row>
    <row r="4806" spans="12:12" x14ac:dyDescent="0.25">
      <c r="L4806" s="1"/>
    </row>
    <row r="4807" spans="12:12" x14ac:dyDescent="0.25">
      <c r="L4807" s="1"/>
    </row>
    <row r="4808" spans="12:12" x14ac:dyDescent="0.25">
      <c r="L4808" s="1"/>
    </row>
    <row r="4809" spans="12:12" x14ac:dyDescent="0.25">
      <c r="L4809" s="1"/>
    </row>
    <row r="4810" spans="12:12" x14ac:dyDescent="0.25">
      <c r="L4810" s="1"/>
    </row>
    <row r="4811" spans="12:12" x14ac:dyDescent="0.25">
      <c r="L4811" s="1"/>
    </row>
    <row r="4812" spans="12:12" x14ac:dyDescent="0.25">
      <c r="L4812" s="1"/>
    </row>
    <row r="4813" spans="12:12" x14ac:dyDescent="0.25">
      <c r="L4813" s="1"/>
    </row>
    <row r="4814" spans="12:12" x14ac:dyDescent="0.25">
      <c r="L4814" s="1"/>
    </row>
    <row r="4815" spans="12:12" x14ac:dyDescent="0.25">
      <c r="L4815" s="1"/>
    </row>
    <row r="4816" spans="12:12" x14ac:dyDescent="0.25">
      <c r="L4816" s="1"/>
    </row>
    <row r="4817" spans="12:12" x14ac:dyDescent="0.25">
      <c r="L4817" s="1"/>
    </row>
    <row r="4818" spans="12:12" x14ac:dyDescent="0.25">
      <c r="L4818" s="1"/>
    </row>
    <row r="4819" spans="12:12" x14ac:dyDescent="0.25">
      <c r="L4819" s="1"/>
    </row>
    <row r="4820" spans="12:12" x14ac:dyDescent="0.25">
      <c r="L4820" s="1"/>
    </row>
    <row r="4821" spans="12:12" x14ac:dyDescent="0.25">
      <c r="L4821" s="1"/>
    </row>
    <row r="4822" spans="12:12" x14ac:dyDescent="0.25">
      <c r="L4822" s="1"/>
    </row>
    <row r="4823" spans="12:12" x14ac:dyDescent="0.25">
      <c r="L4823" s="1"/>
    </row>
    <row r="4824" spans="12:12" x14ac:dyDescent="0.25">
      <c r="L4824" s="1"/>
    </row>
    <row r="4825" spans="12:12" x14ac:dyDescent="0.25">
      <c r="L4825" s="1"/>
    </row>
    <row r="4826" spans="12:12" x14ac:dyDescent="0.25">
      <c r="L4826" s="1"/>
    </row>
    <row r="4827" spans="12:12" x14ac:dyDescent="0.25">
      <c r="L4827" s="1"/>
    </row>
    <row r="4828" spans="12:12" x14ac:dyDescent="0.25">
      <c r="L4828" s="1"/>
    </row>
    <row r="4829" spans="12:12" x14ac:dyDescent="0.25">
      <c r="L4829" s="1"/>
    </row>
    <row r="4830" spans="12:12" x14ac:dyDescent="0.25">
      <c r="L4830" s="1"/>
    </row>
    <row r="4831" spans="12:12" x14ac:dyDescent="0.25">
      <c r="L4831" s="1"/>
    </row>
    <row r="4832" spans="12:12" x14ac:dyDescent="0.25">
      <c r="L4832" s="1"/>
    </row>
    <row r="4833" spans="12:12" x14ac:dyDescent="0.25">
      <c r="L4833" s="1"/>
    </row>
    <row r="4834" spans="12:12" x14ac:dyDescent="0.25">
      <c r="L4834" s="1"/>
    </row>
    <row r="4835" spans="12:12" x14ac:dyDescent="0.25">
      <c r="L4835" s="1"/>
    </row>
    <row r="4836" spans="12:12" x14ac:dyDescent="0.25">
      <c r="L4836" s="1"/>
    </row>
    <row r="4837" spans="12:12" x14ac:dyDescent="0.25">
      <c r="L4837" s="1"/>
    </row>
    <row r="4838" spans="12:12" x14ac:dyDescent="0.25">
      <c r="L4838" s="1"/>
    </row>
    <row r="4839" spans="12:12" x14ac:dyDescent="0.25">
      <c r="L4839" s="1"/>
    </row>
    <row r="4840" spans="12:12" x14ac:dyDescent="0.25">
      <c r="L4840" s="1"/>
    </row>
    <row r="4841" spans="12:12" x14ac:dyDescent="0.25">
      <c r="L4841" s="1"/>
    </row>
    <row r="4842" spans="12:12" x14ac:dyDescent="0.25">
      <c r="L4842" s="1"/>
    </row>
    <row r="4843" spans="12:12" x14ac:dyDescent="0.25">
      <c r="L4843" s="1"/>
    </row>
    <row r="4844" spans="12:12" x14ac:dyDescent="0.25">
      <c r="L4844" s="1"/>
    </row>
    <row r="4845" spans="12:12" x14ac:dyDescent="0.25">
      <c r="L4845" s="1"/>
    </row>
    <row r="4846" spans="12:12" x14ac:dyDescent="0.25">
      <c r="L4846" s="1"/>
    </row>
    <row r="4847" spans="12:12" x14ac:dyDescent="0.25">
      <c r="L4847" s="1"/>
    </row>
    <row r="4848" spans="12:12" x14ac:dyDescent="0.25">
      <c r="L4848" s="1"/>
    </row>
    <row r="4849" spans="12:12" x14ac:dyDescent="0.25">
      <c r="L4849" s="1"/>
    </row>
    <row r="4850" spans="12:12" x14ac:dyDescent="0.25">
      <c r="L4850" s="1"/>
    </row>
    <row r="4851" spans="12:12" x14ac:dyDescent="0.25">
      <c r="L4851" s="1"/>
    </row>
    <row r="4852" spans="12:12" x14ac:dyDescent="0.25">
      <c r="L4852" s="1"/>
    </row>
    <row r="4853" spans="12:12" x14ac:dyDescent="0.25">
      <c r="L4853" s="1"/>
    </row>
    <row r="4854" spans="12:12" x14ac:dyDescent="0.25">
      <c r="L4854" s="1"/>
    </row>
    <row r="4855" spans="12:12" x14ac:dyDescent="0.25">
      <c r="L4855" s="1"/>
    </row>
    <row r="4856" spans="12:12" x14ac:dyDescent="0.25">
      <c r="L4856" s="1"/>
    </row>
    <row r="4857" spans="12:12" x14ac:dyDescent="0.25">
      <c r="L4857" s="1"/>
    </row>
    <row r="4858" spans="12:12" x14ac:dyDescent="0.25">
      <c r="L4858" s="1"/>
    </row>
    <row r="4859" spans="12:12" x14ac:dyDescent="0.25">
      <c r="L4859" s="1"/>
    </row>
    <row r="4860" spans="12:12" x14ac:dyDescent="0.25">
      <c r="L4860" s="1"/>
    </row>
    <row r="4861" spans="12:12" x14ac:dyDescent="0.25">
      <c r="L4861" s="1"/>
    </row>
    <row r="4862" spans="12:12" x14ac:dyDescent="0.25">
      <c r="L4862" s="1"/>
    </row>
    <row r="4863" spans="12:12" x14ac:dyDescent="0.25">
      <c r="L4863" s="1"/>
    </row>
    <row r="4864" spans="12:12" x14ac:dyDescent="0.25">
      <c r="L4864" s="1"/>
    </row>
    <row r="4865" spans="12:12" x14ac:dyDescent="0.25">
      <c r="L4865" s="1"/>
    </row>
    <row r="4866" spans="12:12" x14ac:dyDescent="0.25">
      <c r="L4866" s="1"/>
    </row>
    <row r="4867" spans="12:12" x14ac:dyDescent="0.25">
      <c r="L4867" s="1"/>
    </row>
    <row r="4868" spans="12:12" x14ac:dyDescent="0.25">
      <c r="L4868" s="1"/>
    </row>
    <row r="4869" spans="12:12" x14ac:dyDescent="0.25">
      <c r="L4869" s="1"/>
    </row>
    <row r="4870" spans="12:12" x14ac:dyDescent="0.25">
      <c r="L4870" s="1"/>
    </row>
    <row r="4871" spans="12:12" x14ac:dyDescent="0.25">
      <c r="L4871" s="1"/>
    </row>
    <row r="4872" spans="12:12" x14ac:dyDescent="0.25">
      <c r="L4872" s="1"/>
    </row>
    <row r="4873" spans="12:12" x14ac:dyDescent="0.25">
      <c r="L4873" s="1"/>
    </row>
    <row r="4874" spans="12:12" x14ac:dyDescent="0.25">
      <c r="L4874" s="1"/>
    </row>
    <row r="4875" spans="12:12" x14ac:dyDescent="0.25">
      <c r="L4875" s="1"/>
    </row>
    <row r="4876" spans="12:12" x14ac:dyDescent="0.25">
      <c r="L4876" s="1"/>
    </row>
    <row r="4877" spans="12:12" x14ac:dyDescent="0.25">
      <c r="L4877" s="1"/>
    </row>
    <row r="4878" spans="12:12" x14ac:dyDescent="0.25">
      <c r="L4878" s="1"/>
    </row>
    <row r="4879" spans="12:12" x14ac:dyDescent="0.25">
      <c r="L4879" s="1"/>
    </row>
    <row r="4880" spans="12:12" x14ac:dyDescent="0.25">
      <c r="L4880" s="1"/>
    </row>
    <row r="4881" spans="12:12" x14ac:dyDescent="0.25">
      <c r="L4881" s="1"/>
    </row>
    <row r="4882" spans="12:12" x14ac:dyDescent="0.25">
      <c r="L4882" s="1"/>
    </row>
    <row r="4883" spans="12:12" x14ac:dyDescent="0.25">
      <c r="L4883" s="1"/>
    </row>
    <row r="4884" spans="12:12" x14ac:dyDescent="0.25">
      <c r="L4884" s="1"/>
    </row>
    <row r="4885" spans="12:12" x14ac:dyDescent="0.25">
      <c r="L4885" s="1"/>
    </row>
    <row r="4886" spans="12:12" x14ac:dyDescent="0.25">
      <c r="L4886" s="1"/>
    </row>
    <row r="4887" spans="12:12" x14ac:dyDescent="0.25">
      <c r="L4887" s="1"/>
    </row>
    <row r="4888" spans="12:12" x14ac:dyDescent="0.25">
      <c r="L4888" s="1"/>
    </row>
    <row r="4889" spans="12:12" x14ac:dyDescent="0.25">
      <c r="L4889" s="1"/>
    </row>
    <row r="4890" spans="12:12" x14ac:dyDescent="0.25">
      <c r="L4890" s="1"/>
    </row>
    <row r="4891" spans="12:12" x14ac:dyDescent="0.25">
      <c r="L4891" s="1"/>
    </row>
    <row r="4892" spans="12:12" x14ac:dyDescent="0.25">
      <c r="L4892" s="1"/>
    </row>
    <row r="4893" spans="12:12" x14ac:dyDescent="0.25">
      <c r="L4893" s="1"/>
    </row>
    <row r="4894" spans="12:12" x14ac:dyDescent="0.25">
      <c r="L4894" s="1"/>
    </row>
    <row r="4895" spans="12:12" x14ac:dyDescent="0.25">
      <c r="L4895" s="1"/>
    </row>
    <row r="4896" spans="12:12" x14ac:dyDescent="0.25">
      <c r="L4896" s="1"/>
    </row>
    <row r="4897" spans="12:12" x14ac:dyDescent="0.25">
      <c r="L4897" s="1"/>
    </row>
    <row r="4898" spans="12:12" x14ac:dyDescent="0.25">
      <c r="L4898" s="1"/>
    </row>
    <row r="4899" spans="12:12" x14ac:dyDescent="0.25">
      <c r="L4899" s="1"/>
    </row>
    <row r="4900" spans="12:12" x14ac:dyDescent="0.25">
      <c r="L4900" s="1"/>
    </row>
    <row r="4901" spans="12:12" x14ac:dyDescent="0.25">
      <c r="L4901" s="1"/>
    </row>
    <row r="4902" spans="12:12" x14ac:dyDescent="0.25">
      <c r="L4902" s="1"/>
    </row>
    <row r="4903" spans="12:12" x14ac:dyDescent="0.25">
      <c r="L4903" s="1"/>
    </row>
    <row r="4904" spans="12:12" x14ac:dyDescent="0.25">
      <c r="L4904" s="1"/>
    </row>
    <row r="4905" spans="12:12" x14ac:dyDescent="0.25">
      <c r="L4905" s="1"/>
    </row>
    <row r="4906" spans="12:12" x14ac:dyDescent="0.25">
      <c r="L4906" s="1"/>
    </row>
    <row r="4907" spans="12:12" x14ac:dyDescent="0.25">
      <c r="L4907" s="1"/>
    </row>
    <row r="4908" spans="12:12" x14ac:dyDescent="0.25">
      <c r="L4908" s="1"/>
    </row>
    <row r="4909" spans="12:12" x14ac:dyDescent="0.25">
      <c r="L4909" s="1"/>
    </row>
    <row r="4910" spans="12:12" x14ac:dyDescent="0.25">
      <c r="L4910" s="1"/>
    </row>
    <row r="4911" spans="12:12" x14ac:dyDescent="0.25">
      <c r="L4911" s="1"/>
    </row>
    <row r="4912" spans="12:12" x14ac:dyDescent="0.25">
      <c r="L4912" s="1"/>
    </row>
    <row r="4913" spans="12:12" x14ac:dyDescent="0.25">
      <c r="L4913" s="1"/>
    </row>
    <row r="4914" spans="12:12" x14ac:dyDescent="0.25">
      <c r="L4914" s="1"/>
    </row>
    <row r="4915" spans="12:12" x14ac:dyDescent="0.25">
      <c r="L4915" s="1"/>
    </row>
    <row r="4916" spans="12:12" x14ac:dyDescent="0.25">
      <c r="L4916" s="1"/>
    </row>
    <row r="4917" spans="12:12" x14ac:dyDescent="0.25">
      <c r="L4917" s="1"/>
    </row>
    <row r="4918" spans="12:12" x14ac:dyDescent="0.25">
      <c r="L4918" s="1"/>
    </row>
    <row r="4919" spans="12:12" x14ac:dyDescent="0.25">
      <c r="L4919" s="1"/>
    </row>
    <row r="4920" spans="12:12" x14ac:dyDescent="0.25">
      <c r="L4920" s="1"/>
    </row>
    <row r="4921" spans="12:12" x14ac:dyDescent="0.25">
      <c r="L4921" s="1"/>
    </row>
    <row r="4922" spans="12:12" x14ac:dyDescent="0.25">
      <c r="L4922" s="1"/>
    </row>
    <row r="4923" spans="12:12" x14ac:dyDescent="0.25">
      <c r="L4923" s="1"/>
    </row>
    <row r="4924" spans="12:12" x14ac:dyDescent="0.25">
      <c r="L4924" s="1"/>
    </row>
    <row r="4925" spans="12:12" x14ac:dyDescent="0.25">
      <c r="L4925" s="1"/>
    </row>
    <row r="4926" spans="12:12" x14ac:dyDescent="0.25">
      <c r="L4926" s="1"/>
    </row>
    <row r="4927" spans="12:12" x14ac:dyDescent="0.25">
      <c r="L4927" s="1"/>
    </row>
    <row r="4928" spans="12:12" x14ac:dyDescent="0.25">
      <c r="L4928" s="1"/>
    </row>
    <row r="4929" spans="12:12" x14ac:dyDescent="0.25">
      <c r="L4929" s="1"/>
    </row>
    <row r="4930" spans="12:12" x14ac:dyDescent="0.25">
      <c r="L4930" s="1"/>
    </row>
    <row r="4931" spans="12:12" x14ac:dyDescent="0.25">
      <c r="L4931" s="1"/>
    </row>
    <row r="4932" spans="12:12" x14ac:dyDescent="0.25">
      <c r="L4932" s="1"/>
    </row>
    <row r="4933" spans="12:12" x14ac:dyDescent="0.25">
      <c r="L4933" s="1"/>
    </row>
    <row r="4934" spans="12:12" x14ac:dyDescent="0.25">
      <c r="L4934" s="1"/>
    </row>
    <row r="4935" spans="12:12" x14ac:dyDescent="0.25">
      <c r="L4935" s="1"/>
    </row>
    <row r="4936" spans="12:12" x14ac:dyDescent="0.25">
      <c r="L4936" s="1"/>
    </row>
    <row r="4937" spans="12:12" x14ac:dyDescent="0.25">
      <c r="L4937" s="1"/>
    </row>
    <row r="4938" spans="12:12" x14ac:dyDescent="0.25">
      <c r="L4938" s="1"/>
    </row>
    <row r="4939" spans="12:12" x14ac:dyDescent="0.25">
      <c r="L4939" s="1"/>
    </row>
    <row r="4940" spans="12:12" x14ac:dyDescent="0.25">
      <c r="L4940" s="1"/>
    </row>
    <row r="4941" spans="12:12" x14ac:dyDescent="0.25">
      <c r="L4941" s="1"/>
    </row>
    <row r="4942" spans="12:12" x14ac:dyDescent="0.25">
      <c r="L4942" s="1"/>
    </row>
    <row r="4943" spans="12:12" x14ac:dyDescent="0.25">
      <c r="L4943" s="1"/>
    </row>
    <row r="4944" spans="12:12" x14ac:dyDescent="0.25">
      <c r="L4944" s="1"/>
    </row>
    <row r="4945" spans="12:12" x14ac:dyDescent="0.25">
      <c r="L4945" s="1"/>
    </row>
    <row r="4946" spans="12:12" x14ac:dyDescent="0.25">
      <c r="L4946" s="1"/>
    </row>
    <row r="4947" spans="12:12" x14ac:dyDescent="0.25">
      <c r="L4947" s="1"/>
    </row>
    <row r="4948" spans="12:12" x14ac:dyDescent="0.25">
      <c r="L4948" s="1"/>
    </row>
    <row r="4949" spans="12:12" x14ac:dyDescent="0.25">
      <c r="L4949" s="1"/>
    </row>
    <row r="4950" spans="12:12" x14ac:dyDescent="0.25">
      <c r="L4950" s="1"/>
    </row>
    <row r="4951" spans="12:12" x14ac:dyDescent="0.25">
      <c r="L4951" s="1"/>
    </row>
    <row r="4952" spans="12:12" x14ac:dyDescent="0.25">
      <c r="L4952" s="1"/>
    </row>
    <row r="4953" spans="12:12" x14ac:dyDescent="0.25">
      <c r="L4953" s="1"/>
    </row>
    <row r="4954" spans="12:12" x14ac:dyDescent="0.25">
      <c r="L4954" s="1"/>
    </row>
    <row r="4955" spans="12:12" x14ac:dyDescent="0.25">
      <c r="L4955" s="1"/>
    </row>
    <row r="4956" spans="12:12" x14ac:dyDescent="0.25">
      <c r="L4956" s="1"/>
    </row>
    <row r="4957" spans="12:12" x14ac:dyDescent="0.25">
      <c r="L4957" s="1"/>
    </row>
    <row r="4958" spans="12:12" x14ac:dyDescent="0.25">
      <c r="L4958" s="1"/>
    </row>
    <row r="4959" spans="12:12" x14ac:dyDescent="0.25">
      <c r="L4959" s="1"/>
    </row>
    <row r="4960" spans="12:12" x14ac:dyDescent="0.25">
      <c r="L4960" s="1"/>
    </row>
    <row r="4961" spans="12:12" x14ac:dyDescent="0.25">
      <c r="L4961" s="1"/>
    </row>
    <row r="4962" spans="12:12" x14ac:dyDescent="0.25">
      <c r="L4962" s="1"/>
    </row>
    <row r="4963" spans="12:12" x14ac:dyDescent="0.25">
      <c r="L4963" s="1"/>
    </row>
    <row r="4964" spans="12:12" x14ac:dyDescent="0.25">
      <c r="L4964" s="1"/>
    </row>
    <row r="4965" spans="12:12" x14ac:dyDescent="0.25">
      <c r="L4965" s="1"/>
    </row>
    <row r="4966" spans="12:12" x14ac:dyDescent="0.25">
      <c r="L4966" s="1"/>
    </row>
    <row r="4967" spans="12:12" x14ac:dyDescent="0.25">
      <c r="L4967" s="1"/>
    </row>
    <row r="4968" spans="12:12" x14ac:dyDescent="0.25">
      <c r="L4968" s="1"/>
    </row>
    <row r="4969" spans="12:12" x14ac:dyDescent="0.25">
      <c r="L4969" s="1"/>
    </row>
    <row r="4970" spans="12:12" x14ac:dyDescent="0.25">
      <c r="L4970" s="1"/>
    </row>
    <row r="4971" spans="12:12" x14ac:dyDescent="0.25">
      <c r="L4971" s="1"/>
    </row>
    <row r="4972" spans="12:12" x14ac:dyDescent="0.25">
      <c r="L4972" s="1"/>
    </row>
    <row r="4973" spans="12:12" x14ac:dyDescent="0.25">
      <c r="L4973" s="1"/>
    </row>
    <row r="4974" spans="12:12" x14ac:dyDescent="0.25">
      <c r="L4974" s="1"/>
    </row>
    <row r="4975" spans="12:12" x14ac:dyDescent="0.25">
      <c r="L4975" s="1"/>
    </row>
    <row r="4976" spans="12:12" x14ac:dyDescent="0.25">
      <c r="L4976" s="1"/>
    </row>
    <row r="4977" spans="12:12" x14ac:dyDescent="0.25">
      <c r="L4977" s="1"/>
    </row>
    <row r="4978" spans="12:12" x14ac:dyDescent="0.25">
      <c r="L4978" s="1"/>
    </row>
    <row r="4979" spans="12:12" x14ac:dyDescent="0.25">
      <c r="L4979" s="1"/>
    </row>
    <row r="4980" spans="12:12" x14ac:dyDescent="0.25">
      <c r="L4980" s="1"/>
    </row>
    <row r="4981" spans="12:12" x14ac:dyDescent="0.25">
      <c r="L4981" s="1"/>
    </row>
    <row r="4982" spans="12:12" x14ac:dyDescent="0.25">
      <c r="L4982" s="1"/>
    </row>
    <row r="4983" spans="12:12" x14ac:dyDescent="0.25">
      <c r="L4983" s="1"/>
    </row>
    <row r="4984" spans="12:12" x14ac:dyDescent="0.25">
      <c r="L4984" s="1"/>
    </row>
    <row r="4985" spans="12:12" x14ac:dyDescent="0.25">
      <c r="L4985" s="1"/>
    </row>
    <row r="4986" spans="12:12" x14ac:dyDescent="0.25">
      <c r="L4986" s="1"/>
    </row>
    <row r="4987" spans="12:12" x14ac:dyDescent="0.25">
      <c r="L4987" s="1"/>
    </row>
    <row r="4988" spans="12:12" x14ac:dyDescent="0.25">
      <c r="L4988" s="1"/>
    </row>
    <row r="4989" spans="12:12" x14ac:dyDescent="0.25">
      <c r="L4989" s="1"/>
    </row>
    <row r="4990" spans="12:12" x14ac:dyDescent="0.25">
      <c r="L4990" s="1"/>
    </row>
    <row r="4991" spans="12:12" x14ac:dyDescent="0.25">
      <c r="L4991" s="1"/>
    </row>
    <row r="4992" spans="12:12" x14ac:dyDescent="0.25">
      <c r="L4992" s="1"/>
    </row>
    <row r="4993" spans="12:12" x14ac:dyDescent="0.25">
      <c r="L4993" s="1"/>
    </row>
    <row r="4994" spans="12:12" x14ac:dyDescent="0.25">
      <c r="L4994" s="1"/>
    </row>
    <row r="4995" spans="12:12" x14ac:dyDescent="0.25">
      <c r="L4995" s="1"/>
    </row>
    <row r="4996" spans="12:12" x14ac:dyDescent="0.25">
      <c r="L4996" s="1"/>
    </row>
    <row r="4997" spans="12:12" x14ac:dyDescent="0.25">
      <c r="L4997" s="1"/>
    </row>
    <row r="4998" spans="12:12" x14ac:dyDescent="0.25">
      <c r="L4998" s="1"/>
    </row>
    <row r="4999" spans="12:12" x14ac:dyDescent="0.25">
      <c r="L4999" s="1"/>
    </row>
    <row r="5000" spans="12:12" x14ac:dyDescent="0.25">
      <c r="L5000" s="1"/>
    </row>
    <row r="5001" spans="12:12" x14ac:dyDescent="0.25">
      <c r="L5001" s="1"/>
    </row>
    <row r="5002" spans="12:12" x14ac:dyDescent="0.25">
      <c r="L5002" s="1"/>
    </row>
    <row r="5003" spans="12:12" x14ac:dyDescent="0.25">
      <c r="L5003" s="1"/>
    </row>
    <row r="5004" spans="12:12" x14ac:dyDescent="0.25">
      <c r="L5004" s="1"/>
    </row>
    <row r="5005" spans="12:12" x14ac:dyDescent="0.25">
      <c r="L5005" s="1"/>
    </row>
    <row r="5006" spans="12:12" x14ac:dyDescent="0.25">
      <c r="L5006" s="1"/>
    </row>
    <row r="5007" spans="12:12" x14ac:dyDescent="0.25">
      <c r="L5007" s="1"/>
    </row>
    <row r="5008" spans="12:12" x14ac:dyDescent="0.25">
      <c r="L5008" s="1"/>
    </row>
    <row r="5009" spans="12:12" x14ac:dyDescent="0.25">
      <c r="L5009" s="1"/>
    </row>
    <row r="5010" spans="12:12" x14ac:dyDescent="0.25">
      <c r="L5010" s="1"/>
    </row>
    <row r="5011" spans="12:12" x14ac:dyDescent="0.25">
      <c r="L5011" s="1"/>
    </row>
    <row r="5012" spans="12:12" x14ac:dyDescent="0.25">
      <c r="L5012" s="1"/>
    </row>
    <row r="5013" spans="12:12" x14ac:dyDescent="0.25">
      <c r="L5013" s="1"/>
    </row>
    <row r="5014" spans="12:12" x14ac:dyDescent="0.25">
      <c r="L5014" s="1"/>
    </row>
    <row r="5015" spans="12:12" x14ac:dyDescent="0.25">
      <c r="L5015" s="1"/>
    </row>
    <row r="5016" spans="12:12" x14ac:dyDescent="0.25">
      <c r="L5016" s="1"/>
    </row>
    <row r="5017" spans="12:12" x14ac:dyDescent="0.25">
      <c r="L5017" s="1"/>
    </row>
    <row r="5018" spans="12:12" x14ac:dyDescent="0.25">
      <c r="L5018" s="1"/>
    </row>
    <row r="5019" spans="12:12" x14ac:dyDescent="0.25">
      <c r="L5019" s="1"/>
    </row>
    <row r="5020" spans="12:12" x14ac:dyDescent="0.25">
      <c r="L5020" s="1"/>
    </row>
    <row r="5021" spans="12:12" x14ac:dyDescent="0.25">
      <c r="L5021" s="1"/>
    </row>
    <row r="5022" spans="12:12" x14ac:dyDescent="0.25">
      <c r="L5022" s="1"/>
    </row>
    <row r="5023" spans="12:12" x14ac:dyDescent="0.25">
      <c r="L5023" s="1"/>
    </row>
    <row r="5024" spans="12:12" x14ac:dyDescent="0.25">
      <c r="L5024" s="1"/>
    </row>
    <row r="5025" spans="12:12" x14ac:dyDescent="0.25">
      <c r="L5025" s="1"/>
    </row>
    <row r="5026" spans="12:12" x14ac:dyDescent="0.25">
      <c r="L5026" s="1"/>
    </row>
    <row r="5027" spans="12:12" x14ac:dyDescent="0.25">
      <c r="L5027" s="1"/>
    </row>
    <row r="5028" spans="12:12" x14ac:dyDescent="0.25">
      <c r="L5028" s="1"/>
    </row>
    <row r="5029" spans="12:12" x14ac:dyDescent="0.25">
      <c r="L5029" s="1"/>
    </row>
    <row r="5030" spans="12:12" x14ac:dyDescent="0.25">
      <c r="L5030" s="1"/>
    </row>
    <row r="5031" spans="12:12" x14ac:dyDescent="0.25">
      <c r="L5031" s="1"/>
    </row>
    <row r="5032" spans="12:12" x14ac:dyDescent="0.25">
      <c r="L5032" s="1"/>
    </row>
    <row r="5033" spans="12:12" x14ac:dyDescent="0.25">
      <c r="L5033" s="1"/>
    </row>
    <row r="5034" spans="12:12" x14ac:dyDescent="0.25">
      <c r="L5034" s="1"/>
    </row>
    <row r="5035" spans="12:12" x14ac:dyDescent="0.25">
      <c r="L5035" s="1"/>
    </row>
    <row r="5036" spans="12:12" x14ac:dyDescent="0.25">
      <c r="L5036" s="1"/>
    </row>
    <row r="5037" spans="12:12" x14ac:dyDescent="0.25">
      <c r="L5037" s="1"/>
    </row>
    <row r="5038" spans="12:12" x14ac:dyDescent="0.25">
      <c r="L5038" s="1"/>
    </row>
    <row r="5039" spans="12:12" x14ac:dyDescent="0.25">
      <c r="L5039" s="1"/>
    </row>
    <row r="5040" spans="12:12" x14ac:dyDescent="0.25">
      <c r="L5040" s="1"/>
    </row>
    <row r="5041" spans="12:12" x14ac:dyDescent="0.25">
      <c r="L5041" s="1"/>
    </row>
    <row r="5042" spans="12:12" x14ac:dyDescent="0.25">
      <c r="L5042" s="1"/>
    </row>
    <row r="5043" spans="12:12" x14ac:dyDescent="0.25">
      <c r="L5043" s="1"/>
    </row>
    <row r="5044" spans="12:12" x14ac:dyDescent="0.25">
      <c r="L5044" s="1"/>
    </row>
    <row r="5045" spans="12:12" x14ac:dyDescent="0.25">
      <c r="L5045" s="1"/>
    </row>
    <row r="5046" spans="12:12" x14ac:dyDescent="0.25">
      <c r="L5046" s="1"/>
    </row>
    <row r="5047" spans="12:12" x14ac:dyDescent="0.25">
      <c r="L5047" s="1"/>
    </row>
    <row r="5048" spans="12:12" x14ac:dyDescent="0.25">
      <c r="L5048" s="1"/>
    </row>
    <row r="5049" spans="12:12" x14ac:dyDescent="0.25">
      <c r="L5049" s="1"/>
    </row>
    <row r="5050" spans="12:12" x14ac:dyDescent="0.25">
      <c r="L5050" s="1"/>
    </row>
    <row r="5051" spans="12:12" x14ac:dyDescent="0.25">
      <c r="L5051" s="1"/>
    </row>
    <row r="5052" spans="12:12" x14ac:dyDescent="0.25">
      <c r="L5052" s="1"/>
    </row>
    <row r="5053" spans="12:12" x14ac:dyDescent="0.25">
      <c r="L5053" s="1"/>
    </row>
    <row r="5054" spans="12:12" x14ac:dyDescent="0.25">
      <c r="L5054" s="1"/>
    </row>
    <row r="5055" spans="12:12" x14ac:dyDescent="0.25">
      <c r="L5055" s="1"/>
    </row>
    <row r="5056" spans="12:12" x14ac:dyDescent="0.25">
      <c r="L5056" s="1"/>
    </row>
    <row r="5057" spans="12:12" x14ac:dyDescent="0.25">
      <c r="L5057" s="1"/>
    </row>
    <row r="5058" spans="12:12" x14ac:dyDescent="0.25">
      <c r="L5058" s="1"/>
    </row>
    <row r="5059" spans="12:12" x14ac:dyDescent="0.25">
      <c r="L5059" s="1"/>
    </row>
    <row r="5060" spans="12:12" x14ac:dyDescent="0.25">
      <c r="L5060" s="1"/>
    </row>
    <row r="5061" spans="12:12" x14ac:dyDescent="0.25">
      <c r="L5061" s="1"/>
    </row>
    <row r="5062" spans="12:12" x14ac:dyDescent="0.25">
      <c r="L5062" s="1"/>
    </row>
    <row r="5063" spans="12:12" x14ac:dyDescent="0.25">
      <c r="L5063" s="1"/>
    </row>
    <row r="5064" spans="12:12" x14ac:dyDescent="0.25">
      <c r="L5064" s="1"/>
    </row>
    <row r="5065" spans="12:12" x14ac:dyDescent="0.25">
      <c r="L5065" s="1"/>
    </row>
    <row r="5066" spans="12:12" x14ac:dyDescent="0.25">
      <c r="L5066" s="1"/>
    </row>
    <row r="5067" spans="12:12" x14ac:dyDescent="0.25">
      <c r="L5067" s="1"/>
    </row>
    <row r="5068" spans="12:12" x14ac:dyDescent="0.25">
      <c r="L5068" s="1"/>
    </row>
    <row r="5069" spans="12:12" x14ac:dyDescent="0.25">
      <c r="L5069" s="1"/>
    </row>
    <row r="5070" spans="12:12" x14ac:dyDescent="0.25">
      <c r="L5070" s="1"/>
    </row>
    <row r="5071" spans="12:12" x14ac:dyDescent="0.25">
      <c r="L5071" s="1"/>
    </row>
    <row r="5072" spans="12:12" x14ac:dyDescent="0.25">
      <c r="L5072" s="1"/>
    </row>
    <row r="5073" spans="12:12" x14ac:dyDescent="0.25">
      <c r="L5073" s="1"/>
    </row>
    <row r="5074" spans="12:12" x14ac:dyDescent="0.25">
      <c r="L5074" s="1"/>
    </row>
    <row r="5075" spans="12:12" x14ac:dyDescent="0.25">
      <c r="L5075" s="1"/>
    </row>
    <row r="5076" spans="12:12" x14ac:dyDescent="0.25">
      <c r="L5076" s="1"/>
    </row>
    <row r="5077" spans="12:12" x14ac:dyDescent="0.25">
      <c r="L5077" s="1"/>
    </row>
    <row r="5078" spans="12:12" x14ac:dyDescent="0.25">
      <c r="L5078" s="1"/>
    </row>
    <row r="5079" spans="12:12" x14ac:dyDescent="0.25">
      <c r="L5079" s="1"/>
    </row>
    <row r="5080" spans="12:12" x14ac:dyDescent="0.25">
      <c r="L5080" s="1"/>
    </row>
    <row r="5081" spans="12:12" x14ac:dyDescent="0.25">
      <c r="L5081" s="1"/>
    </row>
    <row r="5082" spans="12:12" x14ac:dyDescent="0.25">
      <c r="L5082" s="1"/>
    </row>
    <row r="5083" spans="12:12" x14ac:dyDescent="0.25">
      <c r="L5083" s="1"/>
    </row>
    <row r="5084" spans="12:12" x14ac:dyDescent="0.25">
      <c r="L5084" s="1"/>
    </row>
    <row r="5085" spans="12:12" x14ac:dyDescent="0.25">
      <c r="L5085" s="1"/>
    </row>
    <row r="5086" spans="12:12" x14ac:dyDescent="0.25">
      <c r="L5086" s="1"/>
    </row>
    <row r="5087" spans="12:12" x14ac:dyDescent="0.25">
      <c r="L5087" s="1"/>
    </row>
    <row r="5088" spans="12:12" x14ac:dyDescent="0.25">
      <c r="L5088" s="1"/>
    </row>
    <row r="5089" spans="12:12" x14ac:dyDescent="0.25">
      <c r="L5089" s="1"/>
    </row>
    <row r="5090" spans="12:12" x14ac:dyDescent="0.25">
      <c r="L5090" s="1"/>
    </row>
    <row r="5091" spans="12:12" x14ac:dyDescent="0.25">
      <c r="L5091" s="1"/>
    </row>
    <row r="5092" spans="12:12" x14ac:dyDescent="0.25">
      <c r="L5092" s="1"/>
    </row>
    <row r="5093" spans="12:12" x14ac:dyDescent="0.25">
      <c r="L5093" s="1"/>
    </row>
    <row r="5094" spans="12:12" x14ac:dyDescent="0.25">
      <c r="L5094" s="1"/>
    </row>
    <row r="5095" spans="12:12" x14ac:dyDescent="0.25">
      <c r="L5095" s="1"/>
    </row>
    <row r="5096" spans="12:12" x14ac:dyDescent="0.25">
      <c r="L5096" s="1"/>
    </row>
    <row r="5097" spans="12:12" x14ac:dyDescent="0.25">
      <c r="L5097" s="1"/>
    </row>
    <row r="5098" spans="12:12" x14ac:dyDescent="0.25">
      <c r="L5098" s="1"/>
    </row>
    <row r="5099" spans="12:12" x14ac:dyDescent="0.25">
      <c r="L5099" s="1"/>
    </row>
    <row r="5100" spans="12:12" x14ac:dyDescent="0.25">
      <c r="L5100" s="1"/>
    </row>
    <row r="5101" spans="12:12" x14ac:dyDescent="0.25">
      <c r="L5101" s="1"/>
    </row>
    <row r="5102" spans="12:12" x14ac:dyDescent="0.25">
      <c r="L5102" s="1"/>
    </row>
    <row r="5103" spans="12:12" x14ac:dyDescent="0.25">
      <c r="L5103" s="1"/>
    </row>
    <row r="5104" spans="12:12" x14ac:dyDescent="0.25">
      <c r="L5104" s="1"/>
    </row>
    <row r="5105" spans="12:12" x14ac:dyDescent="0.25">
      <c r="L5105" s="1"/>
    </row>
    <row r="5106" spans="12:12" x14ac:dyDescent="0.25">
      <c r="L5106" s="1"/>
    </row>
    <row r="5107" spans="12:12" x14ac:dyDescent="0.25">
      <c r="L5107" s="1"/>
    </row>
    <row r="5108" spans="12:12" x14ac:dyDescent="0.25">
      <c r="L5108" s="1"/>
    </row>
    <row r="5109" spans="12:12" x14ac:dyDescent="0.25">
      <c r="L5109" s="1"/>
    </row>
    <row r="5110" spans="12:12" x14ac:dyDescent="0.25">
      <c r="L5110" s="1"/>
    </row>
    <row r="5111" spans="12:12" x14ac:dyDescent="0.25">
      <c r="L5111" s="1"/>
    </row>
    <row r="5112" spans="12:12" x14ac:dyDescent="0.25">
      <c r="L5112" s="1"/>
    </row>
    <row r="5113" spans="12:12" x14ac:dyDescent="0.25">
      <c r="L5113" s="1"/>
    </row>
    <row r="5114" spans="12:12" x14ac:dyDescent="0.25">
      <c r="L5114" s="1"/>
    </row>
    <row r="5115" spans="12:12" x14ac:dyDescent="0.25">
      <c r="L5115" s="1"/>
    </row>
    <row r="5116" spans="12:12" x14ac:dyDescent="0.25">
      <c r="L5116" s="1"/>
    </row>
    <row r="5117" spans="12:12" x14ac:dyDescent="0.25">
      <c r="L5117" s="1"/>
    </row>
    <row r="5118" spans="12:12" x14ac:dyDescent="0.25">
      <c r="L5118" s="1"/>
    </row>
    <row r="5119" spans="12:12" x14ac:dyDescent="0.25">
      <c r="L5119" s="1"/>
    </row>
    <row r="5120" spans="12:12" x14ac:dyDescent="0.25">
      <c r="L5120" s="1"/>
    </row>
    <row r="5121" spans="12:12" x14ac:dyDescent="0.25">
      <c r="L5121" s="1"/>
    </row>
    <row r="5122" spans="12:12" x14ac:dyDescent="0.25">
      <c r="L5122" s="1"/>
    </row>
    <row r="5123" spans="12:12" x14ac:dyDescent="0.25">
      <c r="L5123" s="1"/>
    </row>
    <row r="5124" spans="12:12" x14ac:dyDescent="0.25">
      <c r="L5124" s="1"/>
    </row>
    <row r="5125" spans="12:12" x14ac:dyDescent="0.25">
      <c r="L5125" s="1"/>
    </row>
    <row r="5126" spans="12:12" x14ac:dyDescent="0.25">
      <c r="L5126" s="1"/>
    </row>
    <row r="5127" spans="12:12" x14ac:dyDescent="0.25">
      <c r="L5127" s="1"/>
    </row>
    <row r="5128" spans="12:12" x14ac:dyDescent="0.25">
      <c r="L5128" s="1"/>
    </row>
    <row r="5129" spans="12:12" x14ac:dyDescent="0.25">
      <c r="L5129" s="1"/>
    </row>
    <row r="5130" spans="12:12" x14ac:dyDescent="0.25">
      <c r="L5130" s="1"/>
    </row>
    <row r="5131" spans="12:12" x14ac:dyDescent="0.25">
      <c r="L5131" s="1"/>
    </row>
    <row r="5132" spans="12:12" x14ac:dyDescent="0.25">
      <c r="L5132" s="1"/>
    </row>
    <row r="5133" spans="12:12" x14ac:dyDescent="0.25">
      <c r="L5133" s="1"/>
    </row>
    <row r="5134" spans="12:12" x14ac:dyDescent="0.25">
      <c r="L5134" s="1"/>
    </row>
    <row r="5135" spans="12:12" x14ac:dyDescent="0.25">
      <c r="L5135" s="1"/>
    </row>
    <row r="5136" spans="12:12" x14ac:dyDescent="0.25">
      <c r="L5136" s="1"/>
    </row>
    <row r="5137" spans="12:12" x14ac:dyDescent="0.25">
      <c r="L5137" s="1"/>
    </row>
    <row r="5138" spans="12:12" x14ac:dyDescent="0.25">
      <c r="L5138" s="1"/>
    </row>
    <row r="5139" spans="12:12" x14ac:dyDescent="0.25">
      <c r="L5139" s="1"/>
    </row>
    <row r="5140" spans="12:12" x14ac:dyDescent="0.25">
      <c r="L5140" s="1"/>
    </row>
    <row r="5141" spans="12:12" x14ac:dyDescent="0.25">
      <c r="L5141" s="1"/>
    </row>
    <row r="5142" spans="12:12" x14ac:dyDescent="0.25">
      <c r="L5142" s="1"/>
    </row>
    <row r="5143" spans="12:12" x14ac:dyDescent="0.25">
      <c r="L5143" s="1"/>
    </row>
    <row r="5144" spans="12:12" x14ac:dyDescent="0.25">
      <c r="L5144" s="1"/>
    </row>
    <row r="5145" spans="12:12" x14ac:dyDescent="0.25">
      <c r="L5145" s="1"/>
    </row>
    <row r="5146" spans="12:12" x14ac:dyDescent="0.25">
      <c r="L5146" s="1"/>
    </row>
    <row r="5147" spans="12:12" x14ac:dyDescent="0.25">
      <c r="L5147" s="1"/>
    </row>
    <row r="5148" spans="12:12" x14ac:dyDescent="0.25">
      <c r="L5148" s="1"/>
    </row>
    <row r="5149" spans="12:12" x14ac:dyDescent="0.25">
      <c r="L5149" s="1"/>
    </row>
    <row r="5150" spans="12:12" x14ac:dyDescent="0.25">
      <c r="L5150" s="1"/>
    </row>
    <row r="5151" spans="12:12" x14ac:dyDescent="0.25">
      <c r="L5151" s="1"/>
    </row>
    <row r="5152" spans="12:12" x14ac:dyDescent="0.25">
      <c r="L5152" s="1"/>
    </row>
    <row r="5153" spans="12:12" x14ac:dyDescent="0.25">
      <c r="L5153" s="1"/>
    </row>
    <row r="5154" spans="12:12" x14ac:dyDescent="0.25">
      <c r="L5154" s="1"/>
    </row>
    <row r="5155" spans="12:12" x14ac:dyDescent="0.25">
      <c r="L5155" s="1"/>
    </row>
    <row r="5156" spans="12:12" x14ac:dyDescent="0.25">
      <c r="L5156" s="1"/>
    </row>
    <row r="5157" spans="12:12" x14ac:dyDescent="0.25">
      <c r="L5157" s="1"/>
    </row>
    <row r="5158" spans="12:12" x14ac:dyDescent="0.25">
      <c r="L5158" s="1"/>
    </row>
    <row r="5159" spans="12:12" x14ac:dyDescent="0.25">
      <c r="L5159" s="1"/>
    </row>
    <row r="5160" spans="12:12" x14ac:dyDescent="0.25">
      <c r="L5160" s="1"/>
    </row>
    <row r="5161" spans="12:12" x14ac:dyDescent="0.25">
      <c r="L5161" s="1"/>
    </row>
    <row r="5162" spans="12:12" x14ac:dyDescent="0.25">
      <c r="L5162" s="1"/>
    </row>
    <row r="5163" spans="12:12" x14ac:dyDescent="0.25">
      <c r="L5163" s="1"/>
    </row>
    <row r="5164" spans="12:12" x14ac:dyDescent="0.25">
      <c r="L5164" s="1"/>
    </row>
    <row r="5165" spans="12:12" x14ac:dyDescent="0.25">
      <c r="L5165" s="1"/>
    </row>
    <row r="5166" spans="12:12" x14ac:dyDescent="0.25">
      <c r="L5166" s="1"/>
    </row>
    <row r="5167" spans="12:12" x14ac:dyDescent="0.25">
      <c r="L5167" s="1"/>
    </row>
    <row r="5168" spans="12:12" x14ac:dyDescent="0.25">
      <c r="L5168" s="1"/>
    </row>
    <row r="5169" spans="12:12" x14ac:dyDescent="0.25">
      <c r="L5169" s="1"/>
    </row>
    <row r="5170" spans="12:12" x14ac:dyDescent="0.25">
      <c r="L5170" s="1"/>
    </row>
    <row r="5171" spans="12:12" x14ac:dyDescent="0.25">
      <c r="L5171" s="1"/>
    </row>
    <row r="5172" spans="12:12" x14ac:dyDescent="0.25">
      <c r="L5172" s="1"/>
    </row>
    <row r="5173" spans="12:12" x14ac:dyDescent="0.25">
      <c r="L5173" s="1"/>
    </row>
    <row r="5174" spans="12:12" x14ac:dyDescent="0.25">
      <c r="L5174" s="1"/>
    </row>
    <row r="5175" spans="12:12" x14ac:dyDescent="0.25">
      <c r="L5175" s="1"/>
    </row>
    <row r="5176" spans="12:12" x14ac:dyDescent="0.25">
      <c r="L5176" s="1"/>
    </row>
    <row r="5177" spans="12:12" x14ac:dyDescent="0.25">
      <c r="L5177" s="1"/>
    </row>
    <row r="5178" spans="12:12" x14ac:dyDescent="0.25">
      <c r="L5178" s="1"/>
    </row>
    <row r="5179" spans="12:12" x14ac:dyDescent="0.25">
      <c r="L5179" s="1"/>
    </row>
    <row r="5180" spans="12:12" x14ac:dyDescent="0.25">
      <c r="L5180" s="1"/>
    </row>
    <row r="5181" spans="12:12" x14ac:dyDescent="0.25">
      <c r="L5181" s="1"/>
    </row>
    <row r="5182" spans="12:12" x14ac:dyDescent="0.25">
      <c r="L5182" s="1"/>
    </row>
    <row r="5183" spans="12:12" x14ac:dyDescent="0.25">
      <c r="L5183" s="1"/>
    </row>
    <row r="5184" spans="12:12" x14ac:dyDescent="0.25">
      <c r="L5184" s="1"/>
    </row>
    <row r="5185" spans="12:12" x14ac:dyDescent="0.25">
      <c r="L5185" s="1"/>
    </row>
    <row r="5186" spans="12:12" x14ac:dyDescent="0.25">
      <c r="L5186" s="1"/>
    </row>
    <row r="5187" spans="12:12" x14ac:dyDescent="0.25">
      <c r="L5187" s="1"/>
    </row>
    <row r="5188" spans="12:12" x14ac:dyDescent="0.25">
      <c r="L5188" s="1"/>
    </row>
    <row r="5189" spans="12:12" x14ac:dyDescent="0.25">
      <c r="L5189" s="1"/>
    </row>
    <row r="5190" spans="12:12" x14ac:dyDescent="0.25">
      <c r="L5190" s="1"/>
    </row>
    <row r="5191" spans="12:12" x14ac:dyDescent="0.25">
      <c r="L5191" s="1"/>
    </row>
    <row r="5192" spans="12:12" x14ac:dyDescent="0.25">
      <c r="L5192" s="1"/>
    </row>
    <row r="5193" spans="12:12" x14ac:dyDescent="0.25">
      <c r="L5193" s="1"/>
    </row>
    <row r="5194" spans="12:12" x14ac:dyDescent="0.25">
      <c r="L5194" s="1"/>
    </row>
    <row r="5195" spans="12:12" x14ac:dyDescent="0.25">
      <c r="L5195" s="1"/>
    </row>
    <row r="5196" spans="12:12" x14ac:dyDescent="0.25">
      <c r="L5196" s="1"/>
    </row>
    <row r="5197" spans="12:12" x14ac:dyDescent="0.25">
      <c r="L5197" s="1"/>
    </row>
    <row r="5198" spans="12:12" x14ac:dyDescent="0.25">
      <c r="L5198" s="1"/>
    </row>
    <row r="5199" spans="12:12" x14ac:dyDescent="0.25">
      <c r="L5199" s="1"/>
    </row>
    <row r="5200" spans="12:12" x14ac:dyDescent="0.25">
      <c r="L5200" s="1"/>
    </row>
    <row r="5201" spans="12:12" x14ac:dyDescent="0.25">
      <c r="L5201" s="1"/>
    </row>
    <row r="5202" spans="12:12" x14ac:dyDescent="0.25">
      <c r="L5202" s="1"/>
    </row>
    <row r="5203" spans="12:12" x14ac:dyDescent="0.25">
      <c r="L5203" s="1"/>
    </row>
    <row r="5204" spans="12:12" x14ac:dyDescent="0.25">
      <c r="L5204" s="1"/>
    </row>
    <row r="5205" spans="12:12" x14ac:dyDescent="0.25">
      <c r="L5205" s="1"/>
    </row>
    <row r="5206" spans="12:12" x14ac:dyDescent="0.25">
      <c r="L5206" s="1"/>
    </row>
    <row r="5207" spans="12:12" x14ac:dyDescent="0.25">
      <c r="L5207" s="1"/>
    </row>
    <row r="5208" spans="12:12" x14ac:dyDescent="0.25">
      <c r="L5208" s="1"/>
    </row>
    <row r="5209" spans="12:12" x14ac:dyDescent="0.25">
      <c r="L5209" s="1"/>
    </row>
    <row r="5210" spans="12:12" x14ac:dyDescent="0.25">
      <c r="L5210" s="1"/>
    </row>
    <row r="5211" spans="12:12" x14ac:dyDescent="0.25">
      <c r="L5211" s="1"/>
    </row>
    <row r="5212" spans="12:12" x14ac:dyDescent="0.25">
      <c r="L5212" s="1"/>
    </row>
    <row r="5213" spans="12:12" x14ac:dyDescent="0.25">
      <c r="L5213" s="1"/>
    </row>
    <row r="5214" spans="12:12" x14ac:dyDescent="0.25">
      <c r="L5214" s="1"/>
    </row>
    <row r="5215" spans="12:12" x14ac:dyDescent="0.25">
      <c r="L5215" s="1"/>
    </row>
    <row r="5216" spans="12:12" x14ac:dyDescent="0.25">
      <c r="L5216" s="1"/>
    </row>
    <row r="5217" spans="12:12" x14ac:dyDescent="0.25">
      <c r="L5217" s="1"/>
    </row>
    <row r="5218" spans="12:12" x14ac:dyDescent="0.25">
      <c r="L5218" s="1"/>
    </row>
    <row r="5219" spans="12:12" x14ac:dyDescent="0.25">
      <c r="L5219" s="1"/>
    </row>
    <row r="5220" spans="12:12" x14ac:dyDescent="0.25">
      <c r="L5220" s="1"/>
    </row>
    <row r="5221" spans="12:12" x14ac:dyDescent="0.25">
      <c r="L5221" s="1"/>
    </row>
    <row r="5222" spans="12:12" x14ac:dyDescent="0.25">
      <c r="L5222" s="1"/>
    </row>
    <row r="5223" spans="12:12" x14ac:dyDescent="0.25">
      <c r="L5223" s="1"/>
    </row>
    <row r="5224" spans="12:12" x14ac:dyDescent="0.25">
      <c r="L5224" s="1"/>
    </row>
    <row r="5225" spans="12:12" x14ac:dyDescent="0.25">
      <c r="L5225" s="1"/>
    </row>
    <row r="5226" spans="12:12" x14ac:dyDescent="0.25">
      <c r="L5226" s="1"/>
    </row>
    <row r="5227" spans="12:12" x14ac:dyDescent="0.25">
      <c r="L5227" s="1"/>
    </row>
    <row r="5228" spans="12:12" x14ac:dyDescent="0.25">
      <c r="L5228" s="1"/>
    </row>
    <row r="5229" spans="12:12" x14ac:dyDescent="0.25">
      <c r="L5229" s="1"/>
    </row>
    <row r="5230" spans="12:12" x14ac:dyDescent="0.25">
      <c r="L5230" s="1"/>
    </row>
    <row r="5231" spans="12:12" x14ac:dyDescent="0.25">
      <c r="L5231" s="1"/>
    </row>
    <row r="5232" spans="12:12" x14ac:dyDescent="0.25">
      <c r="L5232" s="1"/>
    </row>
    <row r="5233" spans="12:12" x14ac:dyDescent="0.25">
      <c r="L5233" s="1"/>
    </row>
    <row r="5234" spans="12:12" x14ac:dyDescent="0.25">
      <c r="L5234" s="1"/>
    </row>
    <row r="5235" spans="12:12" x14ac:dyDescent="0.25">
      <c r="L5235" s="1"/>
    </row>
    <row r="5236" spans="12:12" x14ac:dyDescent="0.25">
      <c r="L5236" s="1"/>
    </row>
    <row r="5237" spans="12:12" x14ac:dyDescent="0.25">
      <c r="L5237" s="1"/>
    </row>
    <row r="5238" spans="12:12" x14ac:dyDescent="0.25">
      <c r="L5238" s="1"/>
    </row>
    <row r="5239" spans="12:12" x14ac:dyDescent="0.25">
      <c r="L5239" s="1"/>
    </row>
    <row r="5240" spans="12:12" x14ac:dyDescent="0.25">
      <c r="L5240" s="1"/>
    </row>
    <row r="5241" spans="12:12" x14ac:dyDescent="0.25">
      <c r="L5241" s="1"/>
    </row>
    <row r="5242" spans="12:12" x14ac:dyDescent="0.25">
      <c r="L5242" s="1"/>
    </row>
    <row r="5243" spans="12:12" x14ac:dyDescent="0.25">
      <c r="L5243" s="1"/>
    </row>
    <row r="5244" spans="12:12" x14ac:dyDescent="0.25">
      <c r="L5244" s="1"/>
    </row>
    <row r="5245" spans="12:12" x14ac:dyDescent="0.25">
      <c r="L5245" s="1"/>
    </row>
    <row r="5246" spans="12:12" x14ac:dyDescent="0.25">
      <c r="L5246" s="1"/>
    </row>
    <row r="5247" spans="12:12" x14ac:dyDescent="0.25">
      <c r="L5247" s="1"/>
    </row>
    <row r="5248" spans="12:12" x14ac:dyDescent="0.25">
      <c r="L5248" s="1"/>
    </row>
    <row r="5249" spans="12:12" x14ac:dyDescent="0.25">
      <c r="L5249" s="1"/>
    </row>
    <row r="5250" spans="12:12" x14ac:dyDescent="0.25">
      <c r="L5250" s="1"/>
    </row>
    <row r="5251" spans="12:12" x14ac:dyDescent="0.25">
      <c r="L5251" s="1"/>
    </row>
    <row r="5252" spans="12:12" x14ac:dyDescent="0.25">
      <c r="L5252" s="1"/>
    </row>
    <row r="5253" spans="12:12" x14ac:dyDescent="0.25">
      <c r="L5253" s="1"/>
    </row>
    <row r="5254" spans="12:12" x14ac:dyDescent="0.25">
      <c r="L5254" s="1"/>
    </row>
    <row r="5255" spans="12:12" x14ac:dyDescent="0.25">
      <c r="L5255" s="1"/>
    </row>
    <row r="5256" spans="12:12" x14ac:dyDescent="0.25">
      <c r="L5256" s="1"/>
    </row>
    <row r="5257" spans="12:12" x14ac:dyDescent="0.25">
      <c r="L5257" s="1"/>
    </row>
    <row r="5258" spans="12:12" x14ac:dyDescent="0.25">
      <c r="L5258" s="1"/>
    </row>
    <row r="5259" spans="12:12" x14ac:dyDescent="0.25">
      <c r="L5259" s="1"/>
    </row>
    <row r="5260" spans="12:12" x14ac:dyDescent="0.25">
      <c r="L5260" s="1"/>
    </row>
    <row r="5261" spans="12:12" x14ac:dyDescent="0.25">
      <c r="L5261" s="1"/>
    </row>
    <row r="5262" spans="12:12" x14ac:dyDescent="0.25">
      <c r="L5262" s="1"/>
    </row>
    <row r="5263" spans="12:12" x14ac:dyDescent="0.25">
      <c r="L5263" s="1"/>
    </row>
    <row r="5264" spans="12:12" x14ac:dyDescent="0.25">
      <c r="L5264" s="1"/>
    </row>
    <row r="5265" spans="12:12" x14ac:dyDescent="0.25">
      <c r="L5265" s="1"/>
    </row>
    <row r="5266" spans="12:12" x14ac:dyDescent="0.25">
      <c r="L5266" s="1"/>
    </row>
    <row r="5267" spans="12:12" x14ac:dyDescent="0.25">
      <c r="L5267" s="1"/>
    </row>
    <row r="5268" spans="12:12" x14ac:dyDescent="0.25">
      <c r="L5268" s="1"/>
    </row>
    <row r="5269" spans="12:12" x14ac:dyDescent="0.25">
      <c r="L5269" s="1"/>
    </row>
    <row r="5270" spans="12:12" x14ac:dyDescent="0.25">
      <c r="L5270" s="1"/>
    </row>
    <row r="5271" spans="12:12" x14ac:dyDescent="0.25">
      <c r="L5271" s="1"/>
    </row>
    <row r="5272" spans="12:12" x14ac:dyDescent="0.25">
      <c r="L5272" s="1"/>
    </row>
    <row r="5273" spans="12:12" x14ac:dyDescent="0.25">
      <c r="L5273" s="1"/>
    </row>
    <row r="5274" spans="12:12" x14ac:dyDescent="0.25">
      <c r="L5274" s="1"/>
    </row>
    <row r="5275" spans="12:12" x14ac:dyDescent="0.25">
      <c r="L5275" s="1"/>
    </row>
    <row r="5276" spans="12:12" x14ac:dyDescent="0.25">
      <c r="L5276" s="1"/>
    </row>
    <row r="5277" spans="12:12" x14ac:dyDescent="0.25">
      <c r="L5277" s="1"/>
    </row>
    <row r="5278" spans="12:12" x14ac:dyDescent="0.25">
      <c r="L5278" s="1"/>
    </row>
    <row r="5279" spans="12:12" x14ac:dyDescent="0.25">
      <c r="L5279" s="1"/>
    </row>
    <row r="5280" spans="12:12" x14ac:dyDescent="0.25">
      <c r="L5280" s="1"/>
    </row>
    <row r="5281" spans="12:12" x14ac:dyDescent="0.25">
      <c r="L5281" s="1"/>
    </row>
    <row r="5282" spans="12:12" x14ac:dyDescent="0.25">
      <c r="L5282" s="1"/>
    </row>
    <row r="5283" spans="12:12" x14ac:dyDescent="0.25">
      <c r="L5283" s="1"/>
    </row>
    <row r="5284" spans="12:12" x14ac:dyDescent="0.25">
      <c r="L5284" s="1"/>
    </row>
    <row r="5285" spans="12:12" x14ac:dyDescent="0.25">
      <c r="L5285" s="1"/>
    </row>
    <row r="5286" spans="12:12" x14ac:dyDescent="0.25">
      <c r="L5286" s="1"/>
    </row>
    <row r="5287" spans="12:12" x14ac:dyDescent="0.25">
      <c r="L5287" s="1"/>
    </row>
    <row r="5288" spans="12:12" x14ac:dyDescent="0.25">
      <c r="L5288" s="1"/>
    </row>
    <row r="5289" spans="12:12" x14ac:dyDescent="0.25">
      <c r="L5289" s="1"/>
    </row>
    <row r="5290" spans="12:12" x14ac:dyDescent="0.25">
      <c r="L5290" s="1"/>
    </row>
    <row r="5291" spans="12:12" x14ac:dyDescent="0.25">
      <c r="L5291" s="1"/>
    </row>
    <row r="5292" spans="12:12" x14ac:dyDescent="0.25">
      <c r="L5292" s="1"/>
    </row>
    <row r="5293" spans="12:12" x14ac:dyDescent="0.25">
      <c r="L5293" s="1"/>
    </row>
    <row r="5294" spans="12:12" x14ac:dyDescent="0.25">
      <c r="L5294" s="1"/>
    </row>
    <row r="5295" spans="12:12" x14ac:dyDescent="0.25">
      <c r="L5295" s="1"/>
    </row>
    <row r="5296" spans="12:12" x14ac:dyDescent="0.25">
      <c r="L5296" s="1"/>
    </row>
    <row r="5297" spans="12:12" x14ac:dyDescent="0.25">
      <c r="L5297" s="1"/>
    </row>
    <row r="5298" spans="12:12" x14ac:dyDescent="0.25">
      <c r="L5298" s="1"/>
    </row>
    <row r="5299" spans="12:12" x14ac:dyDescent="0.25">
      <c r="L5299" s="1"/>
    </row>
    <row r="5300" spans="12:12" x14ac:dyDescent="0.25">
      <c r="L5300" s="1"/>
    </row>
    <row r="5301" spans="12:12" x14ac:dyDescent="0.25">
      <c r="L5301" s="1"/>
    </row>
    <row r="5302" spans="12:12" x14ac:dyDescent="0.25">
      <c r="L5302" s="1"/>
    </row>
    <row r="5303" spans="12:12" x14ac:dyDescent="0.25">
      <c r="L5303" s="1"/>
    </row>
    <row r="5304" spans="12:12" x14ac:dyDescent="0.25">
      <c r="L5304" s="1"/>
    </row>
    <row r="5305" spans="12:12" x14ac:dyDescent="0.25">
      <c r="L5305" s="1"/>
    </row>
    <row r="5306" spans="12:12" x14ac:dyDescent="0.25">
      <c r="L5306" s="1"/>
    </row>
    <row r="5307" spans="12:12" x14ac:dyDescent="0.25">
      <c r="L5307" s="1"/>
    </row>
    <row r="5308" spans="12:12" x14ac:dyDescent="0.25">
      <c r="L5308" s="1"/>
    </row>
    <row r="5309" spans="12:12" x14ac:dyDescent="0.25">
      <c r="L5309" s="1"/>
    </row>
    <row r="5310" spans="12:12" x14ac:dyDescent="0.25">
      <c r="L5310" s="1"/>
    </row>
    <row r="5311" spans="12:12" x14ac:dyDescent="0.25">
      <c r="L5311" s="1"/>
    </row>
    <row r="5312" spans="12:12" x14ac:dyDescent="0.25">
      <c r="L5312" s="1"/>
    </row>
    <row r="5313" spans="12:12" x14ac:dyDescent="0.25">
      <c r="L5313" s="1"/>
    </row>
    <row r="5314" spans="12:12" x14ac:dyDescent="0.25">
      <c r="L5314" s="1"/>
    </row>
    <row r="5315" spans="12:12" x14ac:dyDescent="0.25">
      <c r="L5315" s="1"/>
    </row>
    <row r="5316" spans="12:12" x14ac:dyDescent="0.25">
      <c r="L5316" s="1"/>
    </row>
    <row r="5317" spans="12:12" x14ac:dyDescent="0.25">
      <c r="L5317" s="1"/>
    </row>
    <row r="5318" spans="12:12" x14ac:dyDescent="0.25">
      <c r="L5318" s="1"/>
    </row>
    <row r="5319" spans="12:12" x14ac:dyDescent="0.25">
      <c r="L5319" s="1"/>
    </row>
    <row r="5320" spans="12:12" x14ac:dyDescent="0.25">
      <c r="L5320" s="1"/>
    </row>
    <row r="5321" spans="12:12" x14ac:dyDescent="0.25">
      <c r="L5321" s="1"/>
    </row>
    <row r="5322" spans="12:12" x14ac:dyDescent="0.25">
      <c r="L5322" s="1"/>
    </row>
    <row r="5323" spans="12:12" x14ac:dyDescent="0.25">
      <c r="L5323" s="1"/>
    </row>
    <row r="5324" spans="12:12" x14ac:dyDescent="0.25">
      <c r="L5324" s="1"/>
    </row>
    <row r="5325" spans="12:12" x14ac:dyDescent="0.25">
      <c r="L5325" s="1"/>
    </row>
    <row r="5326" spans="12:12" x14ac:dyDescent="0.25">
      <c r="L5326" s="1"/>
    </row>
    <row r="5327" spans="12:12" x14ac:dyDescent="0.25">
      <c r="L5327" s="1"/>
    </row>
    <row r="5328" spans="12:12" x14ac:dyDescent="0.25">
      <c r="L5328" s="1"/>
    </row>
    <row r="5329" spans="12:12" x14ac:dyDescent="0.25">
      <c r="L5329" s="1"/>
    </row>
    <row r="5330" spans="12:12" x14ac:dyDescent="0.25">
      <c r="L5330" s="1"/>
    </row>
    <row r="5331" spans="12:12" x14ac:dyDescent="0.25">
      <c r="L5331" s="1"/>
    </row>
    <row r="5332" spans="12:12" x14ac:dyDescent="0.25">
      <c r="L5332" s="1"/>
    </row>
    <row r="5333" spans="12:12" x14ac:dyDescent="0.25">
      <c r="L5333" s="1"/>
    </row>
    <row r="5334" spans="12:12" x14ac:dyDescent="0.25">
      <c r="L5334" s="1"/>
    </row>
    <row r="5335" spans="12:12" x14ac:dyDescent="0.25">
      <c r="L5335" s="1"/>
    </row>
    <row r="5336" spans="12:12" x14ac:dyDescent="0.25">
      <c r="L5336" s="1"/>
    </row>
    <row r="5337" spans="12:12" x14ac:dyDescent="0.25">
      <c r="L5337" s="1"/>
    </row>
    <row r="5338" spans="12:12" x14ac:dyDescent="0.25">
      <c r="L5338" s="1"/>
    </row>
    <row r="5339" spans="12:12" x14ac:dyDescent="0.25">
      <c r="L5339" s="1"/>
    </row>
    <row r="5340" spans="12:12" x14ac:dyDescent="0.25">
      <c r="L5340" s="1"/>
    </row>
    <row r="5341" spans="12:12" x14ac:dyDescent="0.25">
      <c r="L5341" s="1"/>
    </row>
    <row r="5342" spans="12:12" x14ac:dyDescent="0.25">
      <c r="L5342" s="1"/>
    </row>
    <row r="5343" spans="12:12" x14ac:dyDescent="0.25">
      <c r="L5343" s="1"/>
    </row>
    <row r="5344" spans="12:12" x14ac:dyDescent="0.25">
      <c r="L5344" s="1"/>
    </row>
    <row r="5345" spans="12:12" x14ac:dyDescent="0.25">
      <c r="L5345" s="1"/>
    </row>
    <row r="5346" spans="12:12" x14ac:dyDescent="0.25">
      <c r="L5346" s="1"/>
    </row>
    <row r="5347" spans="12:12" x14ac:dyDescent="0.25">
      <c r="L5347" s="1"/>
    </row>
    <row r="5348" spans="12:12" x14ac:dyDescent="0.25">
      <c r="L5348" s="1"/>
    </row>
    <row r="5349" spans="12:12" x14ac:dyDescent="0.25">
      <c r="L5349" s="1"/>
    </row>
    <row r="5350" spans="12:12" x14ac:dyDescent="0.25">
      <c r="L5350" s="1"/>
    </row>
    <row r="5351" spans="12:12" x14ac:dyDescent="0.25">
      <c r="L5351" s="1"/>
    </row>
    <row r="5352" spans="12:12" x14ac:dyDescent="0.25">
      <c r="L5352" s="1"/>
    </row>
    <row r="5353" spans="12:12" x14ac:dyDescent="0.25">
      <c r="L5353" s="1"/>
    </row>
    <row r="5354" spans="12:12" x14ac:dyDescent="0.25">
      <c r="L5354" s="1"/>
    </row>
    <row r="5355" spans="12:12" x14ac:dyDescent="0.25">
      <c r="L5355" s="1"/>
    </row>
    <row r="5356" spans="12:12" x14ac:dyDescent="0.25">
      <c r="L5356" s="1"/>
    </row>
    <row r="5357" spans="12:12" x14ac:dyDescent="0.25">
      <c r="L5357" s="1"/>
    </row>
    <row r="5358" spans="12:12" x14ac:dyDescent="0.25">
      <c r="L5358" s="1"/>
    </row>
    <row r="5359" spans="12:12" x14ac:dyDescent="0.25">
      <c r="L5359" s="1"/>
    </row>
    <row r="5360" spans="12:12" x14ac:dyDescent="0.25">
      <c r="L5360" s="1"/>
    </row>
    <row r="5361" spans="12:12" x14ac:dyDescent="0.25">
      <c r="L5361" s="1"/>
    </row>
    <row r="5362" spans="12:12" x14ac:dyDescent="0.25">
      <c r="L5362" s="1"/>
    </row>
    <row r="5363" spans="12:12" x14ac:dyDescent="0.25">
      <c r="L5363" s="1"/>
    </row>
    <row r="5364" spans="12:12" x14ac:dyDescent="0.25">
      <c r="L5364" s="1"/>
    </row>
    <row r="5365" spans="12:12" x14ac:dyDescent="0.25">
      <c r="L5365" s="1"/>
    </row>
    <row r="5366" spans="12:12" x14ac:dyDescent="0.25">
      <c r="L5366" s="1"/>
    </row>
    <row r="5367" spans="12:12" x14ac:dyDescent="0.25">
      <c r="L5367" s="1"/>
    </row>
    <row r="5368" spans="12:12" x14ac:dyDescent="0.25">
      <c r="L5368" s="1"/>
    </row>
    <row r="5369" spans="12:12" x14ac:dyDescent="0.25">
      <c r="L5369" s="1"/>
    </row>
    <row r="5370" spans="12:12" x14ac:dyDescent="0.25">
      <c r="L5370" s="1"/>
    </row>
    <row r="5371" spans="12:12" x14ac:dyDescent="0.25">
      <c r="L5371" s="1"/>
    </row>
    <row r="5372" spans="12:12" x14ac:dyDescent="0.25">
      <c r="L5372" s="1"/>
    </row>
    <row r="5373" spans="12:12" x14ac:dyDescent="0.25">
      <c r="L5373" s="1"/>
    </row>
    <row r="5374" spans="12:12" x14ac:dyDescent="0.25">
      <c r="L5374" s="1"/>
    </row>
    <row r="5375" spans="12:12" x14ac:dyDescent="0.25">
      <c r="L5375" s="1"/>
    </row>
    <row r="5376" spans="12:12" x14ac:dyDescent="0.25">
      <c r="L5376" s="1"/>
    </row>
    <row r="5377" spans="12:12" x14ac:dyDescent="0.25">
      <c r="L5377" s="1"/>
    </row>
    <row r="5378" spans="12:12" x14ac:dyDescent="0.25">
      <c r="L5378" s="1"/>
    </row>
    <row r="5379" spans="12:12" x14ac:dyDescent="0.25">
      <c r="L5379" s="1"/>
    </row>
    <row r="5380" spans="12:12" x14ac:dyDescent="0.25">
      <c r="L5380" s="1"/>
    </row>
    <row r="5381" spans="12:12" x14ac:dyDescent="0.25">
      <c r="L5381" s="1"/>
    </row>
    <row r="5382" spans="12:12" x14ac:dyDescent="0.25">
      <c r="L5382" s="1"/>
    </row>
    <row r="5383" spans="12:12" x14ac:dyDescent="0.25">
      <c r="L5383" s="1"/>
    </row>
    <row r="5384" spans="12:12" x14ac:dyDescent="0.25">
      <c r="L5384" s="1"/>
    </row>
    <row r="5385" spans="12:12" x14ac:dyDescent="0.25">
      <c r="L5385" s="1"/>
    </row>
    <row r="5386" spans="12:12" x14ac:dyDescent="0.25">
      <c r="L5386" s="1"/>
    </row>
    <row r="5387" spans="12:12" x14ac:dyDescent="0.25">
      <c r="L5387" s="1"/>
    </row>
    <row r="5388" spans="12:12" x14ac:dyDescent="0.25">
      <c r="L5388" s="1"/>
    </row>
    <row r="5389" spans="12:12" x14ac:dyDescent="0.25">
      <c r="L5389" s="1"/>
    </row>
    <row r="5390" spans="12:12" x14ac:dyDescent="0.25">
      <c r="L5390" s="1"/>
    </row>
    <row r="5391" spans="12:12" x14ac:dyDescent="0.25">
      <c r="L5391" s="1"/>
    </row>
    <row r="5392" spans="12:12" x14ac:dyDescent="0.25">
      <c r="L5392" s="1"/>
    </row>
    <row r="5393" spans="12:12" x14ac:dyDescent="0.25">
      <c r="L5393" s="1"/>
    </row>
    <row r="5394" spans="12:12" x14ac:dyDescent="0.25">
      <c r="L5394" s="1"/>
    </row>
    <row r="5395" spans="12:12" x14ac:dyDescent="0.25">
      <c r="L5395" s="1"/>
    </row>
    <row r="5396" spans="12:12" x14ac:dyDescent="0.25">
      <c r="L5396" s="1"/>
    </row>
    <row r="5397" spans="12:12" x14ac:dyDescent="0.25">
      <c r="L5397" s="1"/>
    </row>
    <row r="5398" spans="12:12" x14ac:dyDescent="0.25">
      <c r="L5398" s="1"/>
    </row>
    <row r="5399" spans="12:12" x14ac:dyDescent="0.25">
      <c r="L5399" s="1"/>
    </row>
    <row r="5400" spans="12:12" x14ac:dyDescent="0.25">
      <c r="L5400" s="1"/>
    </row>
    <row r="5401" spans="12:12" x14ac:dyDescent="0.25">
      <c r="L5401" s="1"/>
    </row>
    <row r="5402" spans="12:12" x14ac:dyDescent="0.25">
      <c r="L5402" s="1"/>
    </row>
    <row r="5403" spans="12:12" x14ac:dyDescent="0.25">
      <c r="L5403" s="1"/>
    </row>
    <row r="5404" spans="12:12" x14ac:dyDescent="0.25">
      <c r="L5404" s="1"/>
    </row>
    <row r="5405" spans="12:12" x14ac:dyDescent="0.25">
      <c r="L5405" s="1"/>
    </row>
    <row r="5406" spans="12:12" x14ac:dyDescent="0.25">
      <c r="L5406" s="1"/>
    </row>
    <row r="5407" spans="12:12" x14ac:dyDescent="0.25">
      <c r="L5407" s="1"/>
    </row>
    <row r="5408" spans="12:12" x14ac:dyDescent="0.25">
      <c r="L5408" s="1"/>
    </row>
    <row r="5409" spans="12:12" x14ac:dyDescent="0.25">
      <c r="L5409" s="1"/>
    </row>
    <row r="5410" spans="12:12" x14ac:dyDescent="0.25">
      <c r="L5410" s="1"/>
    </row>
    <row r="5411" spans="12:12" x14ac:dyDescent="0.25">
      <c r="L5411" s="1"/>
    </row>
    <row r="5412" spans="12:12" x14ac:dyDescent="0.25">
      <c r="L5412" s="1"/>
    </row>
    <row r="5413" spans="12:12" x14ac:dyDescent="0.25">
      <c r="L5413" s="1"/>
    </row>
    <row r="5414" spans="12:12" x14ac:dyDescent="0.25">
      <c r="L5414" s="1"/>
    </row>
    <row r="5415" spans="12:12" x14ac:dyDescent="0.25">
      <c r="L5415" s="1"/>
    </row>
    <row r="5416" spans="12:12" x14ac:dyDescent="0.25">
      <c r="L5416" s="1"/>
    </row>
    <row r="5417" spans="12:12" x14ac:dyDescent="0.25">
      <c r="L5417" s="1"/>
    </row>
    <row r="5418" spans="12:12" x14ac:dyDescent="0.25">
      <c r="L5418" s="1"/>
    </row>
    <row r="5419" spans="12:12" x14ac:dyDescent="0.25">
      <c r="L5419" s="1"/>
    </row>
    <row r="5420" spans="12:12" x14ac:dyDescent="0.25">
      <c r="L5420" s="1"/>
    </row>
    <row r="5421" spans="12:12" x14ac:dyDescent="0.25">
      <c r="L5421" s="1"/>
    </row>
    <row r="5422" spans="12:12" x14ac:dyDescent="0.25">
      <c r="L5422" s="1"/>
    </row>
    <row r="5423" spans="12:12" x14ac:dyDescent="0.25">
      <c r="L5423" s="1"/>
    </row>
    <row r="5424" spans="12:12" x14ac:dyDescent="0.25">
      <c r="L5424" s="1"/>
    </row>
    <row r="5425" spans="12:12" x14ac:dyDescent="0.25">
      <c r="L5425" s="1"/>
    </row>
    <row r="5426" spans="12:12" x14ac:dyDescent="0.25">
      <c r="L5426" s="1"/>
    </row>
    <row r="5427" spans="12:12" x14ac:dyDescent="0.25">
      <c r="L5427" s="1"/>
    </row>
    <row r="5428" spans="12:12" x14ac:dyDescent="0.25">
      <c r="L5428" s="1"/>
    </row>
    <row r="5429" spans="12:12" x14ac:dyDescent="0.25">
      <c r="L5429" s="1"/>
    </row>
    <row r="5430" spans="12:12" x14ac:dyDescent="0.25">
      <c r="L5430" s="1"/>
    </row>
    <row r="5431" spans="12:12" x14ac:dyDescent="0.25">
      <c r="L5431" s="1"/>
    </row>
    <row r="5432" spans="12:12" x14ac:dyDescent="0.25">
      <c r="L5432" s="1"/>
    </row>
    <row r="5433" spans="12:12" x14ac:dyDescent="0.25">
      <c r="L5433" s="1"/>
    </row>
    <row r="5434" spans="12:12" x14ac:dyDescent="0.25">
      <c r="L5434" s="1"/>
    </row>
    <row r="5435" spans="12:12" x14ac:dyDescent="0.25">
      <c r="L5435" s="1"/>
    </row>
    <row r="5436" spans="12:12" x14ac:dyDescent="0.25">
      <c r="L5436" s="1"/>
    </row>
    <row r="5437" spans="12:12" x14ac:dyDescent="0.25">
      <c r="L5437" s="1"/>
    </row>
    <row r="5438" spans="12:12" x14ac:dyDescent="0.25">
      <c r="L5438" s="1"/>
    </row>
    <row r="5439" spans="12:12" x14ac:dyDescent="0.25">
      <c r="L5439" s="1"/>
    </row>
    <row r="5440" spans="12:12" x14ac:dyDescent="0.25">
      <c r="L5440" s="1"/>
    </row>
    <row r="5441" spans="12:12" x14ac:dyDescent="0.25">
      <c r="L5441" s="1"/>
    </row>
    <row r="5442" spans="12:12" x14ac:dyDescent="0.25">
      <c r="L5442" s="1"/>
    </row>
    <row r="5443" spans="12:12" x14ac:dyDescent="0.25">
      <c r="L5443" s="1"/>
    </row>
    <row r="5444" spans="12:12" x14ac:dyDescent="0.25">
      <c r="L5444" s="1"/>
    </row>
    <row r="5445" spans="12:12" x14ac:dyDescent="0.25">
      <c r="L5445" s="1"/>
    </row>
    <row r="5446" spans="12:12" x14ac:dyDescent="0.25">
      <c r="L5446" s="1"/>
    </row>
    <row r="5447" spans="12:12" x14ac:dyDescent="0.25">
      <c r="L5447" s="1"/>
    </row>
    <row r="5448" spans="12:12" x14ac:dyDescent="0.25">
      <c r="L5448" s="1"/>
    </row>
    <row r="5449" spans="12:12" x14ac:dyDescent="0.25">
      <c r="L5449" s="1"/>
    </row>
    <row r="5450" spans="12:12" x14ac:dyDescent="0.25">
      <c r="L5450" s="1"/>
    </row>
    <row r="5451" spans="12:12" x14ac:dyDescent="0.25">
      <c r="L5451" s="1"/>
    </row>
    <row r="5452" spans="12:12" x14ac:dyDescent="0.25">
      <c r="L5452" s="1"/>
    </row>
    <row r="5453" spans="12:12" x14ac:dyDescent="0.25">
      <c r="L5453" s="1"/>
    </row>
    <row r="5454" spans="12:12" x14ac:dyDescent="0.25">
      <c r="L5454" s="1"/>
    </row>
    <row r="5455" spans="12:12" x14ac:dyDescent="0.25">
      <c r="L5455" s="1"/>
    </row>
    <row r="5456" spans="12:12" x14ac:dyDescent="0.25">
      <c r="L5456" s="1"/>
    </row>
    <row r="5457" spans="12:12" x14ac:dyDescent="0.25">
      <c r="L5457" s="1"/>
    </row>
    <row r="5458" spans="12:12" x14ac:dyDescent="0.25">
      <c r="L5458" s="1"/>
    </row>
    <row r="5459" spans="12:12" x14ac:dyDescent="0.25">
      <c r="L5459" s="1"/>
    </row>
    <row r="5460" spans="12:12" x14ac:dyDescent="0.25">
      <c r="L5460" s="1"/>
    </row>
    <row r="5461" spans="12:12" x14ac:dyDescent="0.25">
      <c r="L5461" s="1"/>
    </row>
    <row r="5462" spans="12:12" x14ac:dyDescent="0.25">
      <c r="L5462" s="1"/>
    </row>
    <row r="5463" spans="12:12" x14ac:dyDescent="0.25">
      <c r="L5463" s="1"/>
    </row>
    <row r="5464" spans="12:12" x14ac:dyDescent="0.25">
      <c r="L5464" s="1"/>
    </row>
    <row r="5465" spans="12:12" x14ac:dyDescent="0.25">
      <c r="L5465" s="1"/>
    </row>
    <row r="5466" spans="12:12" x14ac:dyDescent="0.25">
      <c r="L5466" s="1"/>
    </row>
    <row r="5467" spans="12:12" x14ac:dyDescent="0.25">
      <c r="L5467" s="1"/>
    </row>
    <row r="5468" spans="12:12" x14ac:dyDescent="0.25">
      <c r="L5468" s="1"/>
    </row>
    <row r="5469" spans="12:12" x14ac:dyDescent="0.25">
      <c r="L5469" s="1"/>
    </row>
    <row r="5470" spans="12:12" x14ac:dyDescent="0.25">
      <c r="L5470" s="1"/>
    </row>
    <row r="5471" spans="12:12" x14ac:dyDescent="0.25">
      <c r="L5471" s="1"/>
    </row>
    <row r="5472" spans="12:12" x14ac:dyDescent="0.25">
      <c r="L5472" s="1"/>
    </row>
    <row r="5473" spans="12:12" x14ac:dyDescent="0.25">
      <c r="L5473" s="1"/>
    </row>
    <row r="5474" spans="12:12" x14ac:dyDescent="0.25">
      <c r="L5474" s="1"/>
    </row>
    <row r="5475" spans="12:12" x14ac:dyDescent="0.25">
      <c r="L5475" s="1"/>
    </row>
    <row r="5476" spans="12:12" x14ac:dyDescent="0.25">
      <c r="L5476" s="1"/>
    </row>
    <row r="5477" spans="12:12" x14ac:dyDescent="0.25">
      <c r="L5477" s="1"/>
    </row>
    <row r="5478" spans="12:12" x14ac:dyDescent="0.25">
      <c r="L5478" s="1"/>
    </row>
    <row r="5479" spans="12:12" x14ac:dyDescent="0.25">
      <c r="L5479" s="1"/>
    </row>
    <row r="5480" spans="12:12" x14ac:dyDescent="0.25">
      <c r="L5480" s="1"/>
    </row>
    <row r="5481" spans="12:12" x14ac:dyDescent="0.25">
      <c r="L5481" s="1"/>
    </row>
    <row r="5482" spans="12:12" x14ac:dyDescent="0.25">
      <c r="L5482" s="1"/>
    </row>
    <row r="5483" spans="12:12" x14ac:dyDescent="0.25">
      <c r="L5483" s="1"/>
    </row>
    <row r="5484" spans="12:12" x14ac:dyDescent="0.25">
      <c r="L5484" s="1"/>
    </row>
    <row r="5485" spans="12:12" x14ac:dyDescent="0.25">
      <c r="L5485" s="1"/>
    </row>
    <row r="5486" spans="12:12" x14ac:dyDescent="0.25">
      <c r="L5486" s="1"/>
    </row>
    <row r="5487" spans="12:12" x14ac:dyDescent="0.25">
      <c r="L5487" s="1"/>
    </row>
    <row r="5488" spans="12:12" x14ac:dyDescent="0.25">
      <c r="L5488" s="1"/>
    </row>
    <row r="5489" spans="12:12" x14ac:dyDescent="0.25">
      <c r="L5489" s="1"/>
    </row>
    <row r="5490" spans="12:12" x14ac:dyDescent="0.25">
      <c r="L5490" s="1"/>
    </row>
    <row r="5491" spans="12:12" x14ac:dyDescent="0.25">
      <c r="L5491" s="1"/>
    </row>
    <row r="5492" spans="12:12" x14ac:dyDescent="0.25">
      <c r="L5492" s="1"/>
    </row>
    <row r="5493" spans="12:12" x14ac:dyDescent="0.25">
      <c r="L5493" s="1"/>
    </row>
    <row r="5494" spans="12:12" x14ac:dyDescent="0.25">
      <c r="L5494" s="1"/>
    </row>
    <row r="5495" spans="12:12" x14ac:dyDescent="0.25">
      <c r="L5495" s="1"/>
    </row>
    <row r="5496" spans="12:12" x14ac:dyDescent="0.25">
      <c r="L5496" s="1"/>
    </row>
    <row r="5497" spans="12:12" x14ac:dyDescent="0.25">
      <c r="L5497" s="1"/>
    </row>
    <row r="5498" spans="12:12" x14ac:dyDescent="0.25">
      <c r="L5498" s="1"/>
    </row>
    <row r="5499" spans="12:12" x14ac:dyDescent="0.25">
      <c r="L5499" s="1"/>
    </row>
    <row r="5500" spans="12:12" x14ac:dyDescent="0.25">
      <c r="L5500" s="1"/>
    </row>
    <row r="5501" spans="12:12" x14ac:dyDescent="0.25">
      <c r="L5501" s="1"/>
    </row>
    <row r="5502" spans="12:12" x14ac:dyDescent="0.25">
      <c r="L5502" s="1"/>
    </row>
    <row r="5503" spans="12:12" x14ac:dyDescent="0.25">
      <c r="L5503" s="1"/>
    </row>
    <row r="5504" spans="12:12" x14ac:dyDescent="0.25">
      <c r="L5504" s="1"/>
    </row>
    <row r="5505" spans="12:12" x14ac:dyDescent="0.25">
      <c r="L5505" s="1"/>
    </row>
    <row r="5506" spans="12:12" x14ac:dyDescent="0.25">
      <c r="L5506" s="1"/>
    </row>
    <row r="5507" spans="12:12" x14ac:dyDescent="0.25">
      <c r="L5507" s="1"/>
    </row>
    <row r="5508" spans="12:12" x14ac:dyDescent="0.25">
      <c r="L5508" s="1"/>
    </row>
    <row r="5509" spans="12:12" x14ac:dyDescent="0.25">
      <c r="L5509" s="1"/>
    </row>
    <row r="5510" spans="12:12" x14ac:dyDescent="0.25">
      <c r="L5510" s="1"/>
    </row>
    <row r="5511" spans="12:12" x14ac:dyDescent="0.25">
      <c r="L5511" s="1"/>
    </row>
    <row r="5512" spans="12:12" x14ac:dyDescent="0.25">
      <c r="L5512" s="1"/>
    </row>
    <row r="5513" spans="12:12" x14ac:dyDescent="0.25">
      <c r="L5513" s="1"/>
    </row>
    <row r="5514" spans="12:12" x14ac:dyDescent="0.25">
      <c r="L5514" s="1"/>
    </row>
    <row r="5515" spans="12:12" x14ac:dyDescent="0.25">
      <c r="L5515" s="1"/>
    </row>
    <row r="5516" spans="12:12" x14ac:dyDescent="0.25">
      <c r="L5516" s="1"/>
    </row>
    <row r="5517" spans="12:12" x14ac:dyDescent="0.25">
      <c r="L5517" s="1"/>
    </row>
    <row r="5518" spans="12:12" x14ac:dyDescent="0.25">
      <c r="L5518" s="1"/>
    </row>
    <row r="5519" spans="12:12" x14ac:dyDescent="0.25">
      <c r="L5519" s="1"/>
    </row>
    <row r="5520" spans="12:12" x14ac:dyDescent="0.25">
      <c r="L5520" s="1"/>
    </row>
    <row r="5521" spans="12:12" x14ac:dyDescent="0.25">
      <c r="L5521" s="1"/>
    </row>
    <row r="5522" spans="12:12" x14ac:dyDescent="0.25">
      <c r="L5522" s="1"/>
    </row>
    <row r="5523" spans="12:12" x14ac:dyDescent="0.25">
      <c r="L5523" s="1"/>
    </row>
    <row r="5524" spans="12:12" x14ac:dyDescent="0.25">
      <c r="L5524" s="1"/>
    </row>
    <row r="5525" spans="12:12" x14ac:dyDescent="0.25">
      <c r="L5525" s="1"/>
    </row>
    <row r="5526" spans="12:12" x14ac:dyDescent="0.25">
      <c r="L5526" s="1"/>
    </row>
    <row r="5527" spans="12:12" x14ac:dyDescent="0.25">
      <c r="L5527" s="1"/>
    </row>
    <row r="5528" spans="12:12" x14ac:dyDescent="0.25">
      <c r="L5528" s="1"/>
    </row>
    <row r="5529" spans="12:12" x14ac:dyDescent="0.25">
      <c r="L5529" s="1"/>
    </row>
    <row r="5530" spans="12:12" x14ac:dyDescent="0.25">
      <c r="L5530" s="1"/>
    </row>
    <row r="5531" spans="12:12" x14ac:dyDescent="0.25">
      <c r="L5531" s="1"/>
    </row>
    <row r="5532" spans="12:12" x14ac:dyDescent="0.25">
      <c r="L5532" s="1"/>
    </row>
    <row r="5533" spans="12:12" x14ac:dyDescent="0.25">
      <c r="L5533" s="1"/>
    </row>
    <row r="5534" spans="12:12" x14ac:dyDescent="0.25">
      <c r="L5534" s="1"/>
    </row>
    <row r="5535" spans="12:12" x14ac:dyDescent="0.25">
      <c r="L5535" s="1"/>
    </row>
    <row r="5536" spans="12:12" x14ac:dyDescent="0.25">
      <c r="L5536" s="1"/>
    </row>
    <row r="5537" spans="12:12" x14ac:dyDescent="0.25">
      <c r="L5537" s="1"/>
    </row>
    <row r="5538" spans="12:12" x14ac:dyDescent="0.25">
      <c r="L5538" s="1"/>
    </row>
    <row r="5539" spans="12:12" x14ac:dyDescent="0.25">
      <c r="L5539" s="1"/>
    </row>
    <row r="5540" spans="12:12" x14ac:dyDescent="0.25">
      <c r="L5540" s="1"/>
    </row>
    <row r="5541" spans="12:12" x14ac:dyDescent="0.25">
      <c r="L5541" s="1"/>
    </row>
    <row r="5542" spans="12:12" x14ac:dyDescent="0.25">
      <c r="L5542" s="1"/>
    </row>
    <row r="5543" spans="12:12" x14ac:dyDescent="0.25">
      <c r="L5543" s="1"/>
    </row>
    <row r="5544" spans="12:12" x14ac:dyDescent="0.25">
      <c r="L5544" s="1"/>
    </row>
    <row r="5545" spans="12:12" x14ac:dyDescent="0.25">
      <c r="L5545" s="1"/>
    </row>
    <row r="5546" spans="12:12" x14ac:dyDescent="0.25">
      <c r="L5546" s="1"/>
    </row>
    <row r="5547" spans="12:12" x14ac:dyDescent="0.25">
      <c r="L5547" s="1"/>
    </row>
    <row r="5548" spans="12:12" x14ac:dyDescent="0.25">
      <c r="L5548" s="1"/>
    </row>
    <row r="5549" spans="12:12" x14ac:dyDescent="0.25">
      <c r="L5549" s="1"/>
    </row>
    <row r="5550" spans="12:12" x14ac:dyDescent="0.25">
      <c r="L5550" s="1"/>
    </row>
    <row r="5551" spans="12:12" x14ac:dyDescent="0.25">
      <c r="L5551" s="1"/>
    </row>
    <row r="5552" spans="12:12" x14ac:dyDescent="0.25">
      <c r="L5552" s="1"/>
    </row>
    <row r="5553" spans="12:12" x14ac:dyDescent="0.25">
      <c r="L5553" s="1"/>
    </row>
    <row r="5554" spans="12:12" x14ac:dyDescent="0.25">
      <c r="L5554" s="1"/>
    </row>
    <row r="5555" spans="12:12" x14ac:dyDescent="0.25">
      <c r="L5555" s="1"/>
    </row>
    <row r="5556" spans="12:12" x14ac:dyDescent="0.25">
      <c r="L5556" s="1"/>
    </row>
    <row r="5557" spans="12:12" x14ac:dyDescent="0.25">
      <c r="L5557" s="1"/>
    </row>
    <row r="5558" spans="12:12" x14ac:dyDescent="0.25">
      <c r="L5558" s="1"/>
    </row>
    <row r="5559" spans="12:12" x14ac:dyDescent="0.25">
      <c r="L5559" s="1"/>
    </row>
    <row r="5560" spans="12:12" x14ac:dyDescent="0.25">
      <c r="L5560" s="1"/>
    </row>
    <row r="5561" spans="12:12" x14ac:dyDescent="0.25">
      <c r="L5561" s="1"/>
    </row>
    <row r="5562" spans="12:12" x14ac:dyDescent="0.25">
      <c r="L5562" s="1"/>
    </row>
    <row r="5563" spans="12:12" x14ac:dyDescent="0.25">
      <c r="L5563" s="1"/>
    </row>
    <row r="5564" spans="12:12" x14ac:dyDescent="0.25">
      <c r="L5564" s="1"/>
    </row>
    <row r="5565" spans="12:12" x14ac:dyDescent="0.25">
      <c r="L5565" s="1"/>
    </row>
    <row r="5566" spans="12:12" x14ac:dyDescent="0.25">
      <c r="L5566" s="1"/>
    </row>
    <row r="5567" spans="12:12" x14ac:dyDescent="0.25">
      <c r="L5567" s="1"/>
    </row>
    <row r="5568" spans="12:12" x14ac:dyDescent="0.25">
      <c r="L5568" s="1"/>
    </row>
    <row r="5569" spans="12:12" x14ac:dyDescent="0.25">
      <c r="L5569" s="1"/>
    </row>
    <row r="5570" spans="12:12" x14ac:dyDescent="0.25">
      <c r="L5570" s="1"/>
    </row>
    <row r="5571" spans="12:12" x14ac:dyDescent="0.25">
      <c r="L5571" s="1"/>
    </row>
    <row r="5572" spans="12:12" x14ac:dyDescent="0.25">
      <c r="L5572" s="1"/>
    </row>
    <row r="5573" spans="12:12" x14ac:dyDescent="0.25">
      <c r="L5573" s="1"/>
    </row>
    <row r="5574" spans="12:12" x14ac:dyDescent="0.25">
      <c r="L5574" s="1"/>
    </row>
    <row r="5575" spans="12:12" x14ac:dyDescent="0.25">
      <c r="L5575" s="1"/>
    </row>
    <row r="5576" spans="12:12" x14ac:dyDescent="0.25">
      <c r="L5576" s="1"/>
    </row>
    <row r="5577" spans="12:12" x14ac:dyDescent="0.25">
      <c r="L5577" s="1"/>
    </row>
    <row r="5578" spans="12:12" x14ac:dyDescent="0.25">
      <c r="L5578" s="1"/>
    </row>
    <row r="5579" spans="12:12" x14ac:dyDescent="0.25">
      <c r="L5579" s="1"/>
    </row>
    <row r="5580" spans="12:12" x14ac:dyDescent="0.25">
      <c r="L5580" s="1"/>
    </row>
    <row r="5581" spans="12:12" x14ac:dyDescent="0.25">
      <c r="L5581" s="1"/>
    </row>
    <row r="5582" spans="12:12" x14ac:dyDescent="0.25">
      <c r="L5582" s="1"/>
    </row>
    <row r="5583" spans="12:12" x14ac:dyDescent="0.25">
      <c r="L5583" s="1"/>
    </row>
    <row r="5584" spans="12:12" x14ac:dyDescent="0.25">
      <c r="L5584" s="1"/>
    </row>
    <row r="5585" spans="12:12" x14ac:dyDescent="0.25">
      <c r="L5585" s="1"/>
    </row>
    <row r="5586" spans="12:12" x14ac:dyDescent="0.25">
      <c r="L5586" s="1"/>
    </row>
    <row r="5587" spans="12:12" x14ac:dyDescent="0.25">
      <c r="L5587" s="1"/>
    </row>
    <row r="5588" spans="12:12" x14ac:dyDescent="0.25">
      <c r="L5588" s="1"/>
    </row>
    <row r="5589" spans="12:12" x14ac:dyDescent="0.25">
      <c r="L5589" s="1"/>
    </row>
    <row r="5590" spans="12:12" x14ac:dyDescent="0.25">
      <c r="L5590" s="1"/>
    </row>
    <row r="5591" spans="12:12" x14ac:dyDescent="0.25">
      <c r="L5591" s="1"/>
    </row>
    <row r="5592" spans="12:12" x14ac:dyDescent="0.25">
      <c r="L5592" s="1"/>
    </row>
    <row r="5593" spans="12:12" x14ac:dyDescent="0.25">
      <c r="L5593" s="1"/>
    </row>
    <row r="5594" spans="12:12" x14ac:dyDescent="0.25">
      <c r="L5594" s="1"/>
    </row>
    <row r="5595" spans="12:12" x14ac:dyDescent="0.25">
      <c r="L5595" s="1"/>
    </row>
    <row r="5596" spans="12:12" x14ac:dyDescent="0.25">
      <c r="L5596" s="1"/>
    </row>
    <row r="5597" spans="12:12" x14ac:dyDescent="0.25">
      <c r="L5597" s="1"/>
    </row>
    <row r="5598" spans="12:12" x14ac:dyDescent="0.25">
      <c r="L5598" s="1"/>
    </row>
    <row r="5599" spans="12:12" x14ac:dyDescent="0.25">
      <c r="L5599" s="1"/>
    </row>
    <row r="5600" spans="12:12" x14ac:dyDescent="0.25">
      <c r="L5600" s="1"/>
    </row>
    <row r="5601" spans="12:12" x14ac:dyDescent="0.25">
      <c r="L5601" s="1"/>
    </row>
    <row r="5602" spans="12:12" x14ac:dyDescent="0.25">
      <c r="L5602" s="1"/>
    </row>
    <row r="5603" spans="12:12" x14ac:dyDescent="0.25">
      <c r="L5603" s="1"/>
    </row>
    <row r="5604" spans="12:12" x14ac:dyDescent="0.25">
      <c r="L5604" s="1"/>
    </row>
    <row r="5605" spans="12:12" x14ac:dyDescent="0.25">
      <c r="L5605" s="1"/>
    </row>
    <row r="5606" spans="12:12" x14ac:dyDescent="0.25">
      <c r="L5606" s="1"/>
    </row>
    <row r="5607" spans="12:12" x14ac:dyDescent="0.25">
      <c r="L5607" s="1"/>
    </row>
    <row r="5608" spans="12:12" x14ac:dyDescent="0.25">
      <c r="L5608" s="1"/>
    </row>
    <row r="5609" spans="12:12" x14ac:dyDescent="0.25">
      <c r="L5609" s="1"/>
    </row>
    <row r="5610" spans="12:12" x14ac:dyDescent="0.25">
      <c r="L5610" s="1"/>
    </row>
    <row r="5611" spans="12:12" x14ac:dyDescent="0.25">
      <c r="L5611" s="1"/>
    </row>
    <row r="5612" spans="12:12" x14ac:dyDescent="0.25">
      <c r="L5612" s="1"/>
    </row>
    <row r="5613" spans="12:12" x14ac:dyDescent="0.25">
      <c r="L5613" s="1"/>
    </row>
    <row r="5614" spans="12:12" x14ac:dyDescent="0.25">
      <c r="L5614" s="1"/>
    </row>
    <row r="5615" spans="12:12" x14ac:dyDescent="0.25">
      <c r="L5615" s="1"/>
    </row>
    <row r="5616" spans="12:12" x14ac:dyDescent="0.25">
      <c r="L5616" s="1"/>
    </row>
    <row r="5617" spans="12:12" x14ac:dyDescent="0.25">
      <c r="L5617" s="1"/>
    </row>
    <row r="5618" spans="12:12" x14ac:dyDescent="0.25">
      <c r="L5618" s="1"/>
    </row>
    <row r="5619" spans="12:12" x14ac:dyDescent="0.25">
      <c r="L5619" s="1"/>
    </row>
    <row r="5620" spans="12:12" x14ac:dyDescent="0.25">
      <c r="L5620" s="1"/>
    </row>
    <row r="5621" spans="12:12" x14ac:dyDescent="0.25">
      <c r="L5621" s="1"/>
    </row>
    <row r="5622" spans="12:12" x14ac:dyDescent="0.25">
      <c r="L5622" s="1"/>
    </row>
    <row r="5623" spans="12:12" x14ac:dyDescent="0.25">
      <c r="L5623" s="1"/>
    </row>
    <row r="5624" spans="12:12" x14ac:dyDescent="0.25">
      <c r="L5624" s="1"/>
    </row>
    <row r="5625" spans="12:12" x14ac:dyDescent="0.25">
      <c r="L5625" s="1"/>
    </row>
    <row r="5626" spans="12:12" x14ac:dyDescent="0.25">
      <c r="L5626" s="1"/>
    </row>
    <row r="5627" spans="12:12" x14ac:dyDescent="0.25">
      <c r="L5627" s="1"/>
    </row>
    <row r="5628" spans="12:12" x14ac:dyDescent="0.25">
      <c r="L5628" s="1"/>
    </row>
    <row r="5629" spans="12:12" x14ac:dyDescent="0.25">
      <c r="L5629" s="1"/>
    </row>
    <row r="5630" spans="12:12" x14ac:dyDescent="0.25">
      <c r="L5630" s="1"/>
    </row>
    <row r="5631" spans="12:12" x14ac:dyDescent="0.25">
      <c r="L5631" s="1"/>
    </row>
    <row r="5632" spans="12:12" x14ac:dyDescent="0.25">
      <c r="L5632" s="1"/>
    </row>
    <row r="5633" spans="12:12" x14ac:dyDescent="0.25">
      <c r="L5633" s="1"/>
    </row>
    <row r="5634" spans="12:12" x14ac:dyDescent="0.25">
      <c r="L5634" s="1"/>
    </row>
    <row r="5635" spans="12:12" x14ac:dyDescent="0.25">
      <c r="L5635" s="1"/>
    </row>
    <row r="5636" spans="12:12" x14ac:dyDescent="0.25">
      <c r="L5636" s="1"/>
    </row>
    <row r="5637" spans="12:12" x14ac:dyDescent="0.25">
      <c r="L5637" s="1"/>
    </row>
    <row r="5638" spans="12:12" x14ac:dyDescent="0.25">
      <c r="L5638" s="1"/>
    </row>
    <row r="5639" spans="12:12" x14ac:dyDescent="0.25">
      <c r="L5639" s="1"/>
    </row>
    <row r="5640" spans="12:12" x14ac:dyDescent="0.25">
      <c r="L5640" s="1"/>
    </row>
    <row r="5641" spans="12:12" x14ac:dyDescent="0.25">
      <c r="L5641" s="1"/>
    </row>
    <row r="5642" spans="12:12" x14ac:dyDescent="0.25">
      <c r="L5642" s="1"/>
    </row>
    <row r="5643" spans="12:12" x14ac:dyDescent="0.25">
      <c r="L5643" s="1"/>
    </row>
    <row r="5644" spans="12:12" x14ac:dyDescent="0.25">
      <c r="L5644" s="1"/>
    </row>
    <row r="5645" spans="12:12" x14ac:dyDescent="0.25">
      <c r="L5645" s="1"/>
    </row>
    <row r="5646" spans="12:12" x14ac:dyDescent="0.25">
      <c r="L5646" s="1"/>
    </row>
    <row r="5647" spans="12:12" x14ac:dyDescent="0.25">
      <c r="L5647" s="1"/>
    </row>
    <row r="5648" spans="12:12" x14ac:dyDescent="0.25">
      <c r="L5648" s="1"/>
    </row>
    <row r="5649" spans="12:12" x14ac:dyDescent="0.25">
      <c r="L5649" s="1"/>
    </row>
    <row r="5650" spans="12:12" x14ac:dyDescent="0.25">
      <c r="L5650" s="1"/>
    </row>
    <row r="5651" spans="12:12" x14ac:dyDescent="0.25">
      <c r="L5651" s="1"/>
    </row>
    <row r="5652" spans="12:12" x14ac:dyDescent="0.25">
      <c r="L5652" s="1"/>
    </row>
    <row r="5653" spans="12:12" x14ac:dyDescent="0.25">
      <c r="L5653" s="1"/>
    </row>
    <row r="5654" spans="12:12" x14ac:dyDescent="0.25">
      <c r="L5654" s="1"/>
    </row>
    <row r="5655" spans="12:12" x14ac:dyDescent="0.25">
      <c r="L5655" s="1"/>
    </row>
    <row r="5656" spans="12:12" x14ac:dyDescent="0.25">
      <c r="L5656" s="1"/>
    </row>
    <row r="5657" spans="12:12" x14ac:dyDescent="0.25">
      <c r="L5657" s="1"/>
    </row>
    <row r="5658" spans="12:12" x14ac:dyDescent="0.25">
      <c r="L5658" s="1"/>
    </row>
    <row r="5659" spans="12:12" x14ac:dyDescent="0.25">
      <c r="L5659" s="1"/>
    </row>
    <row r="5660" spans="12:12" x14ac:dyDescent="0.25">
      <c r="L5660" s="1"/>
    </row>
    <row r="5661" spans="12:12" x14ac:dyDescent="0.25">
      <c r="L5661" s="1"/>
    </row>
    <row r="5662" spans="12:12" x14ac:dyDescent="0.25">
      <c r="L5662" s="1"/>
    </row>
    <row r="5663" spans="12:12" x14ac:dyDescent="0.25">
      <c r="L5663" s="1"/>
    </row>
    <row r="5664" spans="12:12" x14ac:dyDescent="0.25">
      <c r="L5664" s="1"/>
    </row>
    <row r="5665" spans="12:12" x14ac:dyDescent="0.25">
      <c r="L5665" s="1"/>
    </row>
    <row r="5666" spans="12:12" x14ac:dyDescent="0.25">
      <c r="L5666" s="1"/>
    </row>
    <row r="5667" spans="12:12" x14ac:dyDescent="0.25">
      <c r="L5667" s="1"/>
    </row>
    <row r="5668" spans="12:12" x14ac:dyDescent="0.25">
      <c r="L5668" s="1"/>
    </row>
    <row r="5669" spans="12:12" x14ac:dyDescent="0.25">
      <c r="L5669" s="1"/>
    </row>
    <row r="5670" spans="12:12" x14ac:dyDescent="0.25">
      <c r="L5670" s="1"/>
    </row>
    <row r="5671" spans="12:12" x14ac:dyDescent="0.25">
      <c r="L5671" s="1"/>
    </row>
    <row r="5672" spans="12:12" x14ac:dyDescent="0.25">
      <c r="L5672" s="1"/>
    </row>
    <row r="5673" spans="12:12" x14ac:dyDescent="0.25">
      <c r="L5673" s="1"/>
    </row>
    <row r="5674" spans="12:12" x14ac:dyDescent="0.25">
      <c r="L5674" s="1"/>
    </row>
    <row r="5675" spans="12:12" x14ac:dyDescent="0.25">
      <c r="L5675" s="1"/>
    </row>
    <row r="5676" spans="12:12" x14ac:dyDescent="0.25">
      <c r="L5676" s="1"/>
    </row>
    <row r="5677" spans="12:12" x14ac:dyDescent="0.25">
      <c r="L5677" s="1"/>
    </row>
    <row r="5678" spans="12:12" x14ac:dyDescent="0.25">
      <c r="L5678" s="1"/>
    </row>
    <row r="5679" spans="12:12" x14ac:dyDescent="0.25">
      <c r="L5679" s="1"/>
    </row>
    <row r="5680" spans="12:12" x14ac:dyDescent="0.25">
      <c r="L5680" s="1"/>
    </row>
    <row r="5681" spans="12:12" x14ac:dyDescent="0.25">
      <c r="L5681" s="1"/>
    </row>
    <row r="5682" spans="12:12" x14ac:dyDescent="0.25">
      <c r="L5682" s="1"/>
    </row>
    <row r="5683" spans="12:12" x14ac:dyDescent="0.25">
      <c r="L5683" s="1"/>
    </row>
    <row r="5684" spans="12:12" x14ac:dyDescent="0.25">
      <c r="L5684" s="1"/>
    </row>
    <row r="5685" spans="12:12" x14ac:dyDescent="0.25">
      <c r="L5685" s="1"/>
    </row>
    <row r="5686" spans="12:12" x14ac:dyDescent="0.25">
      <c r="L5686" s="1"/>
    </row>
    <row r="5687" spans="12:12" x14ac:dyDescent="0.25">
      <c r="L5687" s="1"/>
    </row>
    <row r="5688" spans="12:12" x14ac:dyDescent="0.25">
      <c r="L5688" s="1"/>
    </row>
    <row r="5689" spans="12:12" x14ac:dyDescent="0.25">
      <c r="L5689" s="1"/>
    </row>
    <row r="5690" spans="12:12" x14ac:dyDescent="0.25">
      <c r="L5690" s="1"/>
    </row>
    <row r="5691" spans="12:12" x14ac:dyDescent="0.25">
      <c r="L5691" s="1"/>
    </row>
    <row r="5692" spans="12:12" x14ac:dyDescent="0.25">
      <c r="L5692" s="1"/>
    </row>
    <row r="5693" spans="12:12" x14ac:dyDescent="0.25">
      <c r="L5693" s="1"/>
    </row>
    <row r="5694" spans="12:12" x14ac:dyDescent="0.25">
      <c r="L5694" s="1"/>
    </row>
    <row r="5695" spans="12:12" x14ac:dyDescent="0.25">
      <c r="L5695" s="1"/>
    </row>
    <row r="5696" spans="12:12" x14ac:dyDescent="0.25">
      <c r="L5696" s="1"/>
    </row>
    <row r="5697" spans="12:12" x14ac:dyDescent="0.25">
      <c r="L5697" s="1"/>
    </row>
    <row r="5698" spans="12:12" x14ac:dyDescent="0.25">
      <c r="L5698" s="1"/>
    </row>
    <row r="5699" spans="12:12" x14ac:dyDescent="0.25">
      <c r="L5699" s="1"/>
    </row>
    <row r="5700" spans="12:12" x14ac:dyDescent="0.25">
      <c r="L5700" s="1"/>
    </row>
    <row r="5701" spans="12:12" x14ac:dyDescent="0.25">
      <c r="L5701" s="1"/>
    </row>
    <row r="5702" spans="12:12" x14ac:dyDescent="0.25">
      <c r="L5702" s="1"/>
    </row>
    <row r="5703" spans="12:12" x14ac:dyDescent="0.25">
      <c r="L5703" s="1"/>
    </row>
    <row r="5704" spans="12:12" x14ac:dyDescent="0.25">
      <c r="L5704" s="1"/>
    </row>
    <row r="5705" spans="12:12" x14ac:dyDescent="0.25">
      <c r="L5705" s="1"/>
    </row>
    <row r="5706" spans="12:12" x14ac:dyDescent="0.25">
      <c r="L5706" s="1"/>
    </row>
    <row r="5707" spans="12:12" x14ac:dyDescent="0.25">
      <c r="L5707" s="1"/>
    </row>
    <row r="5708" spans="12:12" x14ac:dyDescent="0.25">
      <c r="L5708" s="1"/>
    </row>
    <row r="5709" spans="12:12" x14ac:dyDescent="0.25">
      <c r="L5709" s="1"/>
    </row>
    <row r="5710" spans="12:12" x14ac:dyDescent="0.25">
      <c r="L5710" s="1"/>
    </row>
    <row r="5711" spans="12:12" x14ac:dyDescent="0.25">
      <c r="L5711" s="1"/>
    </row>
    <row r="5712" spans="12:12" x14ac:dyDescent="0.25">
      <c r="L5712" s="1"/>
    </row>
    <row r="5713" spans="12:12" x14ac:dyDescent="0.25">
      <c r="L5713" s="1"/>
    </row>
    <row r="5714" spans="12:12" x14ac:dyDescent="0.25">
      <c r="L5714" s="1"/>
    </row>
    <row r="5715" spans="12:12" x14ac:dyDescent="0.25">
      <c r="L5715" s="1"/>
    </row>
    <row r="5716" spans="12:12" x14ac:dyDescent="0.25">
      <c r="L5716" s="1"/>
    </row>
    <row r="5717" spans="12:12" x14ac:dyDescent="0.25">
      <c r="L5717" s="1"/>
    </row>
    <row r="5718" spans="12:12" x14ac:dyDescent="0.25">
      <c r="L5718" s="1"/>
    </row>
    <row r="5719" spans="12:12" x14ac:dyDescent="0.25">
      <c r="L5719" s="1"/>
    </row>
    <row r="5720" spans="12:12" x14ac:dyDescent="0.25">
      <c r="L5720" s="1"/>
    </row>
    <row r="5721" spans="12:12" x14ac:dyDescent="0.25">
      <c r="L5721" s="1"/>
    </row>
    <row r="5722" spans="12:12" x14ac:dyDescent="0.25">
      <c r="L5722" s="1"/>
    </row>
    <row r="5723" spans="12:12" x14ac:dyDescent="0.25">
      <c r="L5723" s="1"/>
    </row>
    <row r="5724" spans="12:12" x14ac:dyDescent="0.25">
      <c r="L5724" s="1"/>
    </row>
    <row r="5725" spans="12:12" x14ac:dyDescent="0.25">
      <c r="L5725" s="1"/>
    </row>
    <row r="5726" spans="12:12" x14ac:dyDescent="0.25">
      <c r="L5726" s="1"/>
    </row>
    <row r="5727" spans="12:12" x14ac:dyDescent="0.25">
      <c r="L5727" s="1"/>
    </row>
    <row r="5728" spans="12:12" x14ac:dyDescent="0.25">
      <c r="L5728" s="1"/>
    </row>
    <row r="5729" spans="12:12" x14ac:dyDescent="0.25">
      <c r="L5729" s="1"/>
    </row>
    <row r="5730" spans="12:12" x14ac:dyDescent="0.25">
      <c r="L5730" s="1"/>
    </row>
    <row r="5731" spans="12:12" x14ac:dyDescent="0.25">
      <c r="L5731" s="1"/>
    </row>
    <row r="5732" spans="12:12" x14ac:dyDescent="0.25">
      <c r="L5732" s="1"/>
    </row>
    <row r="5733" spans="12:12" x14ac:dyDescent="0.25">
      <c r="L5733" s="1"/>
    </row>
    <row r="5734" spans="12:12" x14ac:dyDescent="0.25">
      <c r="L5734" s="1"/>
    </row>
    <row r="5735" spans="12:12" x14ac:dyDescent="0.25">
      <c r="L5735" s="1"/>
    </row>
    <row r="5736" spans="12:12" x14ac:dyDescent="0.25">
      <c r="L5736" s="1"/>
    </row>
    <row r="5737" spans="12:12" x14ac:dyDescent="0.25">
      <c r="L5737" s="1"/>
    </row>
    <row r="5738" spans="12:12" x14ac:dyDescent="0.25">
      <c r="L5738" s="1"/>
    </row>
    <row r="5739" spans="12:12" x14ac:dyDescent="0.25">
      <c r="L5739" s="1"/>
    </row>
    <row r="5740" spans="12:12" x14ac:dyDescent="0.25">
      <c r="L5740" s="1"/>
    </row>
    <row r="5741" spans="12:12" x14ac:dyDescent="0.25">
      <c r="L5741" s="1"/>
    </row>
    <row r="5742" spans="12:12" x14ac:dyDescent="0.25">
      <c r="L5742" s="1"/>
    </row>
    <row r="5743" spans="12:12" x14ac:dyDescent="0.25">
      <c r="L5743" s="1"/>
    </row>
    <row r="5744" spans="12:12" x14ac:dyDescent="0.25">
      <c r="L5744" s="1"/>
    </row>
    <row r="5745" spans="12:12" x14ac:dyDescent="0.25">
      <c r="L5745" s="1"/>
    </row>
    <row r="5746" spans="12:12" x14ac:dyDescent="0.25">
      <c r="L5746" s="1"/>
    </row>
    <row r="5747" spans="12:12" x14ac:dyDescent="0.25">
      <c r="L5747" s="1"/>
    </row>
    <row r="5748" spans="12:12" x14ac:dyDescent="0.25">
      <c r="L5748" s="1"/>
    </row>
    <row r="5749" spans="12:12" x14ac:dyDescent="0.25">
      <c r="L5749" s="1"/>
    </row>
    <row r="5750" spans="12:12" x14ac:dyDescent="0.25">
      <c r="L5750" s="1"/>
    </row>
    <row r="5751" spans="12:12" x14ac:dyDescent="0.25">
      <c r="L5751" s="1"/>
    </row>
    <row r="5752" spans="12:12" x14ac:dyDescent="0.25">
      <c r="L5752" s="1"/>
    </row>
    <row r="5753" spans="12:12" x14ac:dyDescent="0.25">
      <c r="L5753" s="1"/>
    </row>
    <row r="5754" spans="12:12" x14ac:dyDescent="0.25">
      <c r="L5754" s="1"/>
    </row>
    <row r="5755" spans="12:12" x14ac:dyDescent="0.25">
      <c r="L5755" s="1"/>
    </row>
    <row r="5756" spans="12:12" x14ac:dyDescent="0.25">
      <c r="L5756" s="1"/>
    </row>
    <row r="5757" spans="12:12" x14ac:dyDescent="0.25">
      <c r="L5757" s="1"/>
    </row>
    <row r="5758" spans="12:12" x14ac:dyDescent="0.25">
      <c r="L5758" s="1"/>
    </row>
    <row r="5759" spans="12:12" x14ac:dyDescent="0.25">
      <c r="L5759" s="1"/>
    </row>
    <row r="5760" spans="12:12" x14ac:dyDescent="0.25">
      <c r="L5760" s="1"/>
    </row>
    <row r="5761" spans="12:12" x14ac:dyDescent="0.25">
      <c r="L5761" s="1"/>
    </row>
    <row r="5762" spans="12:12" x14ac:dyDescent="0.25">
      <c r="L5762" s="1"/>
    </row>
    <row r="5763" spans="12:12" x14ac:dyDescent="0.25">
      <c r="L5763" s="1"/>
    </row>
    <row r="5764" spans="12:12" x14ac:dyDescent="0.25">
      <c r="L5764" s="1"/>
    </row>
    <row r="5765" spans="12:12" x14ac:dyDescent="0.25">
      <c r="L5765" s="1"/>
    </row>
    <row r="5766" spans="12:12" x14ac:dyDescent="0.25">
      <c r="L5766" s="1"/>
    </row>
    <row r="5767" spans="12:12" x14ac:dyDescent="0.25">
      <c r="L5767" s="1"/>
    </row>
    <row r="5768" spans="12:12" x14ac:dyDescent="0.25">
      <c r="L5768" s="1"/>
    </row>
    <row r="5769" spans="12:12" x14ac:dyDescent="0.25">
      <c r="L5769" s="1"/>
    </row>
    <row r="5770" spans="12:12" x14ac:dyDescent="0.25">
      <c r="L5770" s="1"/>
    </row>
    <row r="5771" spans="12:12" x14ac:dyDescent="0.25">
      <c r="L5771" s="1"/>
    </row>
    <row r="5772" spans="12:12" x14ac:dyDescent="0.25">
      <c r="L5772" s="1"/>
    </row>
    <row r="5773" spans="12:12" x14ac:dyDescent="0.25">
      <c r="L5773" s="1"/>
    </row>
    <row r="5774" spans="12:12" x14ac:dyDescent="0.25">
      <c r="L5774" s="1"/>
    </row>
    <row r="5775" spans="12:12" x14ac:dyDescent="0.25">
      <c r="L5775" s="1"/>
    </row>
    <row r="5776" spans="12:12" x14ac:dyDescent="0.25">
      <c r="L5776" s="1"/>
    </row>
    <row r="5777" spans="12:12" x14ac:dyDescent="0.25">
      <c r="L5777" s="1"/>
    </row>
    <row r="5778" spans="12:12" x14ac:dyDescent="0.25">
      <c r="L5778" s="1"/>
    </row>
    <row r="5779" spans="12:12" x14ac:dyDescent="0.25">
      <c r="L5779" s="1"/>
    </row>
    <row r="5780" spans="12:12" x14ac:dyDescent="0.25">
      <c r="L5780" s="1"/>
    </row>
    <row r="5781" spans="12:12" x14ac:dyDescent="0.25">
      <c r="L5781" s="1"/>
    </row>
    <row r="5782" spans="12:12" x14ac:dyDescent="0.25">
      <c r="L5782" s="1"/>
    </row>
    <row r="5783" spans="12:12" x14ac:dyDescent="0.25">
      <c r="L5783" s="1"/>
    </row>
    <row r="5784" spans="12:12" x14ac:dyDescent="0.25">
      <c r="L5784" s="1"/>
    </row>
    <row r="5785" spans="12:12" x14ac:dyDescent="0.25">
      <c r="L5785" s="1"/>
    </row>
    <row r="5786" spans="12:12" x14ac:dyDescent="0.25">
      <c r="L5786" s="1"/>
    </row>
    <row r="5787" spans="12:12" x14ac:dyDescent="0.25">
      <c r="L5787" s="1"/>
    </row>
    <row r="5788" spans="12:12" x14ac:dyDescent="0.25">
      <c r="L5788" s="1"/>
    </row>
    <row r="5789" spans="12:12" x14ac:dyDescent="0.25">
      <c r="L5789" s="1"/>
    </row>
    <row r="5790" spans="12:12" x14ac:dyDescent="0.25">
      <c r="L5790" s="1"/>
    </row>
    <row r="5791" spans="12:12" x14ac:dyDescent="0.25">
      <c r="L5791" s="1"/>
    </row>
    <row r="5792" spans="12:12" x14ac:dyDescent="0.25">
      <c r="L5792" s="1"/>
    </row>
    <row r="5793" spans="12:12" x14ac:dyDescent="0.25">
      <c r="L5793" s="1"/>
    </row>
    <row r="5794" spans="12:12" x14ac:dyDescent="0.25">
      <c r="L5794" s="1"/>
    </row>
    <row r="5795" spans="12:12" x14ac:dyDescent="0.25">
      <c r="L5795" s="1"/>
    </row>
    <row r="5796" spans="12:12" x14ac:dyDescent="0.25">
      <c r="L5796" s="1"/>
    </row>
    <row r="5797" spans="12:12" x14ac:dyDescent="0.25">
      <c r="L5797" s="1"/>
    </row>
    <row r="5798" spans="12:12" x14ac:dyDescent="0.25">
      <c r="L5798" s="1"/>
    </row>
    <row r="5799" spans="12:12" x14ac:dyDescent="0.25">
      <c r="L5799" s="1"/>
    </row>
    <row r="5800" spans="12:12" x14ac:dyDescent="0.25">
      <c r="L5800" s="1"/>
    </row>
    <row r="5801" spans="12:12" x14ac:dyDescent="0.25">
      <c r="L5801" s="1"/>
    </row>
    <row r="5802" spans="12:12" x14ac:dyDescent="0.25">
      <c r="L5802" s="1"/>
    </row>
    <row r="5803" spans="12:12" x14ac:dyDescent="0.25">
      <c r="L5803" s="1"/>
    </row>
    <row r="5804" spans="12:12" x14ac:dyDescent="0.25">
      <c r="L5804" s="1"/>
    </row>
    <row r="5805" spans="12:12" x14ac:dyDescent="0.25">
      <c r="L5805" s="1"/>
    </row>
    <row r="5806" spans="12:12" x14ac:dyDescent="0.25">
      <c r="L5806" s="1"/>
    </row>
    <row r="5807" spans="12:12" x14ac:dyDescent="0.25">
      <c r="L5807" s="1"/>
    </row>
    <row r="5808" spans="12:12" x14ac:dyDescent="0.25">
      <c r="L5808" s="1"/>
    </row>
    <row r="5809" spans="12:12" x14ac:dyDescent="0.25">
      <c r="L5809" s="1"/>
    </row>
    <row r="5810" spans="12:12" x14ac:dyDescent="0.25">
      <c r="L5810" s="1"/>
    </row>
    <row r="5811" spans="12:12" x14ac:dyDescent="0.25">
      <c r="L5811" s="1"/>
    </row>
    <row r="5812" spans="12:12" x14ac:dyDescent="0.25">
      <c r="L5812" s="1"/>
    </row>
    <row r="5813" spans="12:12" x14ac:dyDescent="0.25">
      <c r="L5813" s="1"/>
    </row>
    <row r="5814" spans="12:12" x14ac:dyDescent="0.25">
      <c r="L5814" s="1"/>
    </row>
    <row r="5815" spans="12:12" x14ac:dyDescent="0.25">
      <c r="L5815" s="1"/>
    </row>
    <row r="5816" spans="12:12" x14ac:dyDescent="0.25">
      <c r="L5816" s="1"/>
    </row>
    <row r="5817" spans="12:12" x14ac:dyDescent="0.25">
      <c r="L5817" s="1"/>
    </row>
    <row r="5818" spans="12:12" x14ac:dyDescent="0.25">
      <c r="L5818" s="1"/>
    </row>
    <row r="5819" spans="12:12" x14ac:dyDescent="0.25">
      <c r="L5819" s="1"/>
    </row>
    <row r="5820" spans="12:12" x14ac:dyDescent="0.25">
      <c r="L5820" s="1"/>
    </row>
    <row r="5821" spans="12:12" x14ac:dyDescent="0.25">
      <c r="L5821" s="1"/>
    </row>
    <row r="5822" spans="12:12" x14ac:dyDescent="0.25">
      <c r="L5822" s="1"/>
    </row>
    <row r="5823" spans="12:12" x14ac:dyDescent="0.25">
      <c r="L5823" s="1"/>
    </row>
    <row r="5824" spans="12:12" x14ac:dyDescent="0.25">
      <c r="L5824" s="1"/>
    </row>
    <row r="5825" spans="12:12" x14ac:dyDescent="0.25">
      <c r="L5825" s="1"/>
    </row>
    <row r="5826" spans="12:12" x14ac:dyDescent="0.25">
      <c r="L5826" s="1"/>
    </row>
    <row r="5827" spans="12:12" x14ac:dyDescent="0.25">
      <c r="L5827" s="1"/>
    </row>
    <row r="5828" spans="12:12" x14ac:dyDescent="0.25">
      <c r="L5828" s="1"/>
    </row>
    <row r="5829" spans="12:12" x14ac:dyDescent="0.25">
      <c r="L5829" s="1"/>
    </row>
    <row r="5830" spans="12:12" x14ac:dyDescent="0.25">
      <c r="L5830" s="1"/>
    </row>
    <row r="5831" spans="12:12" x14ac:dyDescent="0.25">
      <c r="L5831" s="1"/>
    </row>
    <row r="5832" spans="12:12" x14ac:dyDescent="0.25">
      <c r="L5832" s="1"/>
    </row>
    <row r="5833" spans="12:12" x14ac:dyDescent="0.25">
      <c r="L5833" s="1"/>
    </row>
    <row r="5834" spans="12:12" x14ac:dyDescent="0.25">
      <c r="L5834" s="1"/>
    </row>
    <row r="5835" spans="12:12" x14ac:dyDescent="0.25">
      <c r="L5835" s="1"/>
    </row>
    <row r="5836" spans="12:12" x14ac:dyDescent="0.25">
      <c r="L5836" s="1"/>
    </row>
    <row r="5837" spans="12:12" x14ac:dyDescent="0.25">
      <c r="L5837" s="1"/>
    </row>
    <row r="5838" spans="12:12" x14ac:dyDescent="0.25">
      <c r="L5838" s="1"/>
    </row>
    <row r="5839" spans="12:12" x14ac:dyDescent="0.25">
      <c r="L5839" s="1"/>
    </row>
    <row r="5840" spans="12:12" x14ac:dyDescent="0.25">
      <c r="L5840" s="1"/>
    </row>
    <row r="5841" spans="12:12" x14ac:dyDescent="0.25">
      <c r="L5841" s="1"/>
    </row>
    <row r="5842" spans="12:12" x14ac:dyDescent="0.25">
      <c r="L5842" s="1"/>
    </row>
    <row r="5843" spans="12:12" x14ac:dyDescent="0.25">
      <c r="L5843" s="1"/>
    </row>
    <row r="5844" spans="12:12" x14ac:dyDescent="0.25">
      <c r="L5844" s="1"/>
    </row>
    <row r="5845" spans="12:12" x14ac:dyDescent="0.25">
      <c r="L5845" s="1"/>
    </row>
    <row r="5846" spans="12:12" x14ac:dyDescent="0.25">
      <c r="L5846" s="1"/>
    </row>
    <row r="5847" spans="12:12" x14ac:dyDescent="0.25">
      <c r="L5847" s="1"/>
    </row>
    <row r="5848" spans="12:12" x14ac:dyDescent="0.25">
      <c r="L5848" s="1"/>
    </row>
    <row r="5849" spans="12:12" x14ac:dyDescent="0.25">
      <c r="L5849" s="1"/>
    </row>
    <row r="5850" spans="12:12" x14ac:dyDescent="0.25">
      <c r="L5850" s="1"/>
    </row>
    <row r="5851" spans="12:12" x14ac:dyDescent="0.25">
      <c r="L5851" s="1"/>
    </row>
    <row r="5852" spans="12:12" x14ac:dyDescent="0.25">
      <c r="L5852" s="1"/>
    </row>
    <row r="5853" spans="12:12" x14ac:dyDescent="0.25">
      <c r="L5853" s="1"/>
    </row>
    <row r="5854" spans="12:12" x14ac:dyDescent="0.25">
      <c r="L5854" s="1"/>
    </row>
    <row r="5855" spans="12:12" x14ac:dyDescent="0.25">
      <c r="L5855" s="1"/>
    </row>
    <row r="5856" spans="12:12" x14ac:dyDescent="0.25">
      <c r="L5856" s="1"/>
    </row>
    <row r="5857" spans="12:12" x14ac:dyDescent="0.25">
      <c r="L5857" s="1"/>
    </row>
    <row r="5858" spans="12:12" x14ac:dyDescent="0.25">
      <c r="L5858" s="1"/>
    </row>
    <row r="5859" spans="12:12" x14ac:dyDescent="0.25">
      <c r="L5859" s="1"/>
    </row>
    <row r="5860" spans="12:12" x14ac:dyDescent="0.25">
      <c r="L5860" s="1"/>
    </row>
    <row r="5861" spans="12:12" x14ac:dyDescent="0.25">
      <c r="L5861" s="1"/>
    </row>
    <row r="5862" spans="12:12" x14ac:dyDescent="0.25">
      <c r="L5862" s="1"/>
    </row>
    <row r="5863" spans="12:12" x14ac:dyDescent="0.25">
      <c r="L5863" s="1"/>
    </row>
    <row r="5864" spans="12:12" x14ac:dyDescent="0.25">
      <c r="L5864" s="1"/>
    </row>
    <row r="5865" spans="12:12" x14ac:dyDescent="0.25">
      <c r="L5865" s="1"/>
    </row>
    <row r="5866" spans="12:12" x14ac:dyDescent="0.25">
      <c r="L5866" s="1"/>
    </row>
    <row r="5867" spans="12:12" x14ac:dyDescent="0.25">
      <c r="L5867" s="1"/>
    </row>
    <row r="5868" spans="12:12" x14ac:dyDescent="0.25">
      <c r="L5868" s="1"/>
    </row>
    <row r="5869" spans="12:12" x14ac:dyDescent="0.25">
      <c r="L5869" s="1"/>
    </row>
    <row r="5870" spans="12:12" x14ac:dyDescent="0.25">
      <c r="L5870" s="1"/>
    </row>
    <row r="5871" spans="12:12" x14ac:dyDescent="0.25">
      <c r="L5871" s="1"/>
    </row>
    <row r="5872" spans="12:12" x14ac:dyDescent="0.25">
      <c r="L5872" s="1"/>
    </row>
    <row r="5873" spans="12:12" x14ac:dyDescent="0.25">
      <c r="L5873" s="1"/>
    </row>
    <row r="5874" spans="12:12" x14ac:dyDescent="0.25">
      <c r="L5874" s="1"/>
    </row>
    <row r="5875" spans="12:12" x14ac:dyDescent="0.25">
      <c r="L5875" s="1"/>
    </row>
    <row r="5876" spans="12:12" x14ac:dyDescent="0.25">
      <c r="L5876" s="1"/>
    </row>
    <row r="5877" spans="12:12" x14ac:dyDescent="0.25">
      <c r="L5877" s="1"/>
    </row>
    <row r="5878" spans="12:12" x14ac:dyDescent="0.25">
      <c r="L5878" s="1"/>
    </row>
    <row r="5879" spans="12:12" x14ac:dyDescent="0.25">
      <c r="L5879" s="1"/>
    </row>
    <row r="5880" spans="12:12" x14ac:dyDescent="0.25">
      <c r="L5880" s="1"/>
    </row>
    <row r="5881" spans="12:12" x14ac:dyDescent="0.25">
      <c r="L5881" s="1"/>
    </row>
    <row r="5882" spans="12:12" x14ac:dyDescent="0.25">
      <c r="L5882" s="1"/>
    </row>
    <row r="5883" spans="12:12" x14ac:dyDescent="0.25">
      <c r="L5883" s="1"/>
    </row>
    <row r="5884" spans="12:12" x14ac:dyDescent="0.25">
      <c r="L5884" s="1"/>
    </row>
    <row r="5885" spans="12:12" x14ac:dyDescent="0.25">
      <c r="L5885" s="1"/>
    </row>
    <row r="5886" spans="12:12" x14ac:dyDescent="0.25">
      <c r="L5886" s="1"/>
    </row>
    <row r="5887" spans="12:12" x14ac:dyDescent="0.25">
      <c r="L5887" s="1"/>
    </row>
    <row r="5888" spans="12:12" x14ac:dyDescent="0.25">
      <c r="L5888" s="1"/>
    </row>
    <row r="5889" spans="12:12" x14ac:dyDescent="0.25">
      <c r="L5889" s="1"/>
    </row>
    <row r="5890" spans="12:12" x14ac:dyDescent="0.25">
      <c r="L5890" s="1"/>
    </row>
    <row r="5891" spans="12:12" x14ac:dyDescent="0.25">
      <c r="L5891" s="1"/>
    </row>
    <row r="5892" spans="12:12" x14ac:dyDescent="0.25">
      <c r="L5892" s="1"/>
    </row>
    <row r="5893" spans="12:12" x14ac:dyDescent="0.25">
      <c r="L5893" s="1"/>
    </row>
    <row r="5894" spans="12:12" x14ac:dyDescent="0.25">
      <c r="L5894" s="1"/>
    </row>
    <row r="5895" spans="12:12" x14ac:dyDescent="0.25">
      <c r="L5895" s="1"/>
    </row>
    <row r="5896" spans="12:12" x14ac:dyDescent="0.25">
      <c r="L5896" s="1"/>
    </row>
    <row r="5897" spans="12:12" x14ac:dyDescent="0.25">
      <c r="L5897" s="1"/>
    </row>
    <row r="5898" spans="12:12" x14ac:dyDescent="0.25">
      <c r="L5898" s="1"/>
    </row>
    <row r="5899" spans="12:12" x14ac:dyDescent="0.25">
      <c r="L5899" s="1"/>
    </row>
    <row r="5900" spans="12:12" x14ac:dyDescent="0.25">
      <c r="L5900" s="1"/>
    </row>
    <row r="5901" spans="12:12" x14ac:dyDescent="0.25">
      <c r="L5901" s="1"/>
    </row>
    <row r="5902" spans="12:12" x14ac:dyDescent="0.25">
      <c r="L5902" s="1"/>
    </row>
    <row r="5903" spans="12:12" x14ac:dyDescent="0.25">
      <c r="L5903" s="1"/>
    </row>
    <row r="5904" spans="12:12" x14ac:dyDescent="0.25">
      <c r="L5904" s="1"/>
    </row>
    <row r="5905" spans="12:12" x14ac:dyDescent="0.25">
      <c r="L5905" s="1"/>
    </row>
    <row r="5906" spans="12:12" x14ac:dyDescent="0.25">
      <c r="L5906" s="1"/>
    </row>
    <row r="5907" spans="12:12" x14ac:dyDescent="0.25">
      <c r="L5907" s="1"/>
    </row>
    <row r="5908" spans="12:12" x14ac:dyDescent="0.25">
      <c r="L5908" s="1"/>
    </row>
    <row r="5909" spans="12:12" x14ac:dyDescent="0.25">
      <c r="L5909" s="1"/>
    </row>
    <row r="5910" spans="12:12" x14ac:dyDescent="0.25">
      <c r="L5910" s="1"/>
    </row>
    <row r="5911" spans="12:12" x14ac:dyDescent="0.25">
      <c r="L5911" s="1"/>
    </row>
    <row r="5912" spans="12:12" x14ac:dyDescent="0.25">
      <c r="L5912" s="1"/>
    </row>
    <row r="5913" spans="12:12" x14ac:dyDescent="0.25">
      <c r="L5913" s="1"/>
    </row>
    <row r="5914" spans="12:12" x14ac:dyDescent="0.25">
      <c r="L5914" s="1"/>
    </row>
    <row r="5915" spans="12:12" x14ac:dyDescent="0.25">
      <c r="L5915" s="1"/>
    </row>
    <row r="5916" spans="12:12" x14ac:dyDescent="0.25">
      <c r="L5916" s="1"/>
    </row>
    <row r="5917" spans="12:12" x14ac:dyDescent="0.25">
      <c r="L5917" s="1"/>
    </row>
    <row r="5918" spans="12:12" x14ac:dyDescent="0.25">
      <c r="L5918" s="1"/>
    </row>
    <row r="5919" spans="12:12" x14ac:dyDescent="0.25">
      <c r="L5919" s="1"/>
    </row>
    <row r="5920" spans="12:12" x14ac:dyDescent="0.25">
      <c r="L5920" s="1"/>
    </row>
    <row r="5921" spans="12:12" x14ac:dyDescent="0.25">
      <c r="L5921" s="1"/>
    </row>
    <row r="5922" spans="12:12" x14ac:dyDescent="0.25">
      <c r="L5922" s="1"/>
    </row>
    <row r="5923" spans="12:12" x14ac:dyDescent="0.25">
      <c r="L5923" s="1"/>
    </row>
    <row r="5924" spans="12:12" x14ac:dyDescent="0.25">
      <c r="L5924" s="1"/>
    </row>
    <row r="5925" spans="12:12" x14ac:dyDescent="0.25">
      <c r="L5925" s="1"/>
    </row>
    <row r="5926" spans="12:12" x14ac:dyDescent="0.25">
      <c r="L5926" s="1"/>
    </row>
    <row r="5927" spans="12:12" x14ac:dyDescent="0.25">
      <c r="L5927" s="1"/>
    </row>
    <row r="5928" spans="12:12" x14ac:dyDescent="0.25">
      <c r="L5928" s="1"/>
    </row>
    <row r="5929" spans="12:12" x14ac:dyDescent="0.25">
      <c r="L5929" s="1"/>
    </row>
    <row r="5930" spans="12:12" x14ac:dyDescent="0.25">
      <c r="L5930" s="1"/>
    </row>
    <row r="5931" spans="12:12" x14ac:dyDescent="0.25">
      <c r="L5931" s="1"/>
    </row>
    <row r="5932" spans="12:12" x14ac:dyDescent="0.25">
      <c r="L5932" s="1"/>
    </row>
    <row r="5933" spans="12:12" x14ac:dyDescent="0.25">
      <c r="L5933" s="1"/>
    </row>
    <row r="5934" spans="12:12" x14ac:dyDescent="0.25">
      <c r="L5934" s="1"/>
    </row>
    <row r="5935" spans="12:12" x14ac:dyDescent="0.25">
      <c r="L5935" s="1"/>
    </row>
    <row r="5936" spans="12:12" x14ac:dyDescent="0.25">
      <c r="L5936" s="1"/>
    </row>
    <row r="5937" spans="12:12" x14ac:dyDescent="0.25">
      <c r="L5937" s="1"/>
    </row>
    <row r="5938" spans="12:12" x14ac:dyDescent="0.25">
      <c r="L5938" s="1"/>
    </row>
    <row r="5939" spans="12:12" x14ac:dyDescent="0.25">
      <c r="L5939" s="1"/>
    </row>
    <row r="5940" spans="12:12" x14ac:dyDescent="0.25">
      <c r="L5940" s="1"/>
    </row>
    <row r="5941" spans="12:12" x14ac:dyDescent="0.25">
      <c r="L5941" s="1"/>
    </row>
    <row r="5942" spans="12:12" x14ac:dyDescent="0.25">
      <c r="L5942" s="1"/>
    </row>
    <row r="5943" spans="12:12" x14ac:dyDescent="0.25">
      <c r="L5943" s="1"/>
    </row>
    <row r="5944" spans="12:12" x14ac:dyDescent="0.25">
      <c r="L5944" s="1"/>
    </row>
    <row r="5945" spans="12:12" x14ac:dyDescent="0.25">
      <c r="L5945" s="1"/>
    </row>
    <row r="5946" spans="12:12" x14ac:dyDescent="0.25">
      <c r="L5946" s="1"/>
    </row>
    <row r="5947" spans="12:12" x14ac:dyDescent="0.25">
      <c r="L5947" s="1"/>
    </row>
    <row r="5948" spans="12:12" x14ac:dyDescent="0.25">
      <c r="L5948" s="1"/>
    </row>
    <row r="5949" spans="12:12" x14ac:dyDescent="0.25">
      <c r="L5949" s="1"/>
    </row>
    <row r="5950" spans="12:12" x14ac:dyDescent="0.25">
      <c r="L5950" s="1"/>
    </row>
    <row r="5951" spans="12:12" x14ac:dyDescent="0.25">
      <c r="L5951" s="1"/>
    </row>
    <row r="5952" spans="12:12" x14ac:dyDescent="0.25">
      <c r="L5952" s="1"/>
    </row>
    <row r="5953" spans="12:12" x14ac:dyDescent="0.25">
      <c r="L5953" s="1"/>
    </row>
    <row r="5954" spans="12:12" x14ac:dyDescent="0.25">
      <c r="L5954" s="1"/>
    </row>
    <row r="5955" spans="12:12" x14ac:dyDescent="0.25">
      <c r="L5955" s="1"/>
    </row>
    <row r="5956" spans="12:12" x14ac:dyDescent="0.25">
      <c r="L5956" s="1"/>
    </row>
    <row r="5957" spans="12:12" x14ac:dyDescent="0.25">
      <c r="L5957" s="1"/>
    </row>
    <row r="5958" spans="12:12" x14ac:dyDescent="0.25">
      <c r="L5958" s="1"/>
    </row>
    <row r="5959" spans="12:12" x14ac:dyDescent="0.25">
      <c r="L5959" s="1"/>
    </row>
    <row r="5960" spans="12:12" x14ac:dyDescent="0.25">
      <c r="L5960" s="1"/>
    </row>
    <row r="5961" spans="12:12" x14ac:dyDescent="0.25">
      <c r="L5961" s="1"/>
    </row>
    <row r="5962" spans="12:12" x14ac:dyDescent="0.25">
      <c r="L5962" s="1"/>
    </row>
    <row r="5963" spans="12:12" x14ac:dyDescent="0.25">
      <c r="L5963" s="1"/>
    </row>
    <row r="5964" spans="12:12" x14ac:dyDescent="0.25">
      <c r="L5964" s="1"/>
    </row>
    <row r="5965" spans="12:12" x14ac:dyDescent="0.25">
      <c r="L5965" s="1"/>
    </row>
    <row r="5966" spans="12:12" x14ac:dyDescent="0.25">
      <c r="L5966" s="1"/>
    </row>
    <row r="5967" spans="12:12" x14ac:dyDescent="0.25">
      <c r="L5967" s="1"/>
    </row>
    <row r="5968" spans="12:12" x14ac:dyDescent="0.25">
      <c r="L5968" s="1"/>
    </row>
    <row r="5969" spans="12:12" x14ac:dyDescent="0.25">
      <c r="L5969" s="1"/>
    </row>
    <row r="5970" spans="12:12" x14ac:dyDescent="0.25">
      <c r="L5970" s="1"/>
    </row>
    <row r="5971" spans="12:12" x14ac:dyDescent="0.25">
      <c r="L5971" s="1"/>
    </row>
    <row r="5972" spans="12:12" x14ac:dyDescent="0.25">
      <c r="L5972" s="1"/>
    </row>
    <row r="5973" spans="12:12" x14ac:dyDescent="0.25">
      <c r="L5973" s="1"/>
    </row>
    <row r="5974" spans="12:12" x14ac:dyDescent="0.25">
      <c r="L5974" s="1"/>
    </row>
    <row r="5975" spans="12:12" x14ac:dyDescent="0.25">
      <c r="L5975" s="1"/>
    </row>
    <row r="5976" spans="12:12" x14ac:dyDescent="0.25">
      <c r="L5976" s="1"/>
    </row>
    <row r="5977" spans="12:12" x14ac:dyDescent="0.25">
      <c r="L5977" s="1"/>
    </row>
    <row r="5978" spans="12:12" x14ac:dyDescent="0.25">
      <c r="L5978" s="1"/>
    </row>
    <row r="5979" spans="12:12" x14ac:dyDescent="0.25">
      <c r="L5979" s="1"/>
    </row>
    <row r="5980" spans="12:12" x14ac:dyDescent="0.25">
      <c r="L5980" s="1"/>
    </row>
    <row r="5981" spans="12:12" x14ac:dyDescent="0.25">
      <c r="L5981" s="1"/>
    </row>
    <row r="5982" spans="12:12" x14ac:dyDescent="0.25">
      <c r="L5982" s="1"/>
    </row>
    <row r="5983" spans="12:12" x14ac:dyDescent="0.25">
      <c r="L5983" s="1"/>
    </row>
    <row r="5984" spans="12:12" x14ac:dyDescent="0.25">
      <c r="L5984" s="1"/>
    </row>
    <row r="5985" spans="12:12" x14ac:dyDescent="0.25">
      <c r="L5985" s="1"/>
    </row>
    <row r="5986" spans="12:12" x14ac:dyDescent="0.25">
      <c r="L5986" s="1"/>
    </row>
    <row r="5987" spans="12:12" x14ac:dyDescent="0.25">
      <c r="L5987" s="1"/>
    </row>
    <row r="5988" spans="12:12" x14ac:dyDescent="0.25">
      <c r="L5988" s="1"/>
    </row>
    <row r="5989" spans="12:12" x14ac:dyDescent="0.25">
      <c r="L5989" s="1"/>
    </row>
    <row r="5990" spans="12:12" x14ac:dyDescent="0.25">
      <c r="L5990" s="1"/>
    </row>
    <row r="5991" spans="12:12" x14ac:dyDescent="0.25">
      <c r="L5991" s="1"/>
    </row>
    <row r="5992" spans="12:12" x14ac:dyDescent="0.25">
      <c r="L5992" s="1"/>
    </row>
    <row r="5993" spans="12:12" x14ac:dyDescent="0.25">
      <c r="L5993" s="1"/>
    </row>
    <row r="5994" spans="12:12" x14ac:dyDescent="0.25">
      <c r="L5994" s="1"/>
    </row>
    <row r="5995" spans="12:12" x14ac:dyDescent="0.25">
      <c r="L5995" s="1"/>
    </row>
    <row r="5996" spans="12:12" x14ac:dyDescent="0.25">
      <c r="L5996" s="1"/>
    </row>
    <row r="5997" spans="12:12" x14ac:dyDescent="0.25">
      <c r="L5997" s="1"/>
    </row>
    <row r="5998" spans="12:12" x14ac:dyDescent="0.25">
      <c r="L5998" s="1"/>
    </row>
    <row r="5999" spans="12:12" x14ac:dyDescent="0.25">
      <c r="L5999" s="1"/>
    </row>
    <row r="6000" spans="12:12" x14ac:dyDescent="0.25">
      <c r="L6000" s="1"/>
    </row>
    <row r="6001" spans="12:12" x14ac:dyDescent="0.25">
      <c r="L6001" s="1"/>
    </row>
    <row r="6002" spans="12:12" x14ac:dyDescent="0.25">
      <c r="L6002" s="1"/>
    </row>
    <row r="6003" spans="12:12" x14ac:dyDescent="0.25">
      <c r="L6003" s="1"/>
    </row>
    <row r="6004" spans="12:12" x14ac:dyDescent="0.25">
      <c r="L6004" s="1"/>
    </row>
    <row r="6005" spans="12:12" x14ac:dyDescent="0.25">
      <c r="L6005" s="1"/>
    </row>
    <row r="6006" spans="12:12" x14ac:dyDescent="0.25">
      <c r="L6006" s="1"/>
    </row>
    <row r="6007" spans="12:12" x14ac:dyDescent="0.25">
      <c r="L6007" s="1"/>
    </row>
    <row r="6008" spans="12:12" x14ac:dyDescent="0.25">
      <c r="L6008" s="1"/>
    </row>
    <row r="6009" spans="12:12" x14ac:dyDescent="0.25">
      <c r="L6009" s="1"/>
    </row>
    <row r="6010" spans="12:12" x14ac:dyDescent="0.25">
      <c r="L6010" s="1"/>
    </row>
    <row r="6011" spans="12:12" x14ac:dyDescent="0.25">
      <c r="L6011" s="1"/>
    </row>
    <row r="6012" spans="12:12" x14ac:dyDescent="0.25">
      <c r="L6012" s="1"/>
    </row>
    <row r="6013" spans="12:12" x14ac:dyDescent="0.25">
      <c r="L6013" s="1"/>
    </row>
    <row r="6014" spans="12:12" x14ac:dyDescent="0.25">
      <c r="L6014" s="1"/>
    </row>
    <row r="6015" spans="12:12" x14ac:dyDescent="0.25">
      <c r="L6015" s="1"/>
    </row>
    <row r="6016" spans="12:12" x14ac:dyDescent="0.25">
      <c r="L6016" s="1"/>
    </row>
    <row r="6017" spans="12:12" x14ac:dyDescent="0.25">
      <c r="L6017" s="1"/>
    </row>
    <row r="6018" spans="12:12" x14ac:dyDescent="0.25">
      <c r="L6018" s="1"/>
    </row>
    <row r="6019" spans="12:12" x14ac:dyDescent="0.25">
      <c r="L6019" s="1"/>
    </row>
    <row r="6020" spans="12:12" x14ac:dyDescent="0.25">
      <c r="L6020" s="1"/>
    </row>
    <row r="6021" spans="12:12" x14ac:dyDescent="0.25">
      <c r="L6021" s="1"/>
    </row>
    <row r="6022" spans="12:12" x14ac:dyDescent="0.25">
      <c r="L6022" s="1"/>
    </row>
    <row r="6023" spans="12:12" x14ac:dyDescent="0.25">
      <c r="L6023" s="1"/>
    </row>
    <row r="6024" spans="12:12" x14ac:dyDescent="0.25">
      <c r="L6024" s="1"/>
    </row>
    <row r="6025" spans="12:12" x14ac:dyDescent="0.25">
      <c r="L6025" s="1"/>
    </row>
    <row r="6026" spans="12:12" x14ac:dyDescent="0.25">
      <c r="L6026" s="1"/>
    </row>
    <row r="6027" spans="12:12" x14ac:dyDescent="0.25">
      <c r="L6027" s="1"/>
    </row>
    <row r="6028" spans="12:12" x14ac:dyDescent="0.25">
      <c r="L6028" s="1"/>
    </row>
    <row r="6029" spans="12:12" x14ac:dyDescent="0.25">
      <c r="L6029" s="1"/>
    </row>
    <row r="6030" spans="12:12" x14ac:dyDescent="0.25">
      <c r="L6030" s="1"/>
    </row>
    <row r="6031" spans="12:12" x14ac:dyDescent="0.25">
      <c r="L6031" s="1"/>
    </row>
    <row r="6032" spans="12:12" x14ac:dyDescent="0.25">
      <c r="L6032" s="1"/>
    </row>
    <row r="6033" spans="12:12" x14ac:dyDescent="0.25">
      <c r="L6033" s="1"/>
    </row>
    <row r="6034" spans="12:12" x14ac:dyDescent="0.25">
      <c r="L6034" s="1"/>
    </row>
    <row r="6035" spans="12:12" x14ac:dyDescent="0.25">
      <c r="L6035" s="1"/>
    </row>
    <row r="6036" spans="12:12" x14ac:dyDescent="0.25">
      <c r="L6036" s="1"/>
    </row>
    <row r="6037" spans="12:12" x14ac:dyDescent="0.25">
      <c r="L6037" s="1"/>
    </row>
    <row r="6038" spans="12:12" x14ac:dyDescent="0.25">
      <c r="L6038" s="1"/>
    </row>
    <row r="6039" spans="12:12" x14ac:dyDescent="0.25">
      <c r="L6039" s="1"/>
    </row>
    <row r="6040" spans="12:12" x14ac:dyDescent="0.25">
      <c r="L6040" s="1"/>
    </row>
    <row r="6041" spans="12:12" x14ac:dyDescent="0.25">
      <c r="L6041" s="1"/>
    </row>
    <row r="6042" spans="12:12" x14ac:dyDescent="0.25">
      <c r="L6042" s="1"/>
    </row>
    <row r="6043" spans="12:12" x14ac:dyDescent="0.25">
      <c r="L6043" s="1"/>
    </row>
    <row r="6044" spans="12:12" x14ac:dyDescent="0.25">
      <c r="L6044" s="1"/>
    </row>
    <row r="6045" spans="12:12" x14ac:dyDescent="0.25">
      <c r="L6045" s="1"/>
    </row>
    <row r="6046" spans="12:12" x14ac:dyDescent="0.25">
      <c r="L6046" s="1"/>
    </row>
    <row r="6047" spans="12:12" x14ac:dyDescent="0.25">
      <c r="L6047" s="1"/>
    </row>
    <row r="6048" spans="12:12" x14ac:dyDescent="0.25">
      <c r="L6048" s="1"/>
    </row>
    <row r="6049" spans="12:12" x14ac:dyDescent="0.25">
      <c r="L6049" s="1"/>
    </row>
    <row r="6050" spans="12:12" x14ac:dyDescent="0.25">
      <c r="L6050" s="1"/>
    </row>
    <row r="6051" spans="12:12" x14ac:dyDescent="0.25">
      <c r="L6051" s="1"/>
    </row>
    <row r="6052" spans="12:12" x14ac:dyDescent="0.25">
      <c r="L6052" s="1"/>
    </row>
    <row r="6053" spans="12:12" x14ac:dyDescent="0.25">
      <c r="L6053" s="1"/>
    </row>
    <row r="6054" spans="12:12" x14ac:dyDescent="0.25">
      <c r="L6054" s="1"/>
    </row>
    <row r="6055" spans="12:12" x14ac:dyDescent="0.25">
      <c r="L6055" s="1"/>
    </row>
    <row r="6056" spans="12:12" x14ac:dyDescent="0.25">
      <c r="L6056" s="1"/>
    </row>
    <row r="6057" spans="12:12" x14ac:dyDescent="0.25">
      <c r="L6057" s="1"/>
    </row>
    <row r="6058" spans="12:12" x14ac:dyDescent="0.25">
      <c r="L6058" s="1"/>
    </row>
    <row r="6059" spans="12:12" x14ac:dyDescent="0.25">
      <c r="L6059" s="1"/>
    </row>
    <row r="6060" spans="12:12" x14ac:dyDescent="0.25">
      <c r="L6060" s="1"/>
    </row>
    <row r="6061" spans="12:12" x14ac:dyDescent="0.25">
      <c r="L6061" s="1"/>
    </row>
    <row r="6062" spans="12:12" x14ac:dyDescent="0.25">
      <c r="L6062" s="1"/>
    </row>
    <row r="6063" spans="12:12" x14ac:dyDescent="0.25">
      <c r="L6063" s="1"/>
    </row>
    <row r="6064" spans="12:12" x14ac:dyDescent="0.25">
      <c r="L6064" s="1"/>
    </row>
    <row r="6065" spans="12:12" x14ac:dyDescent="0.25">
      <c r="L6065" s="1"/>
    </row>
    <row r="6066" spans="12:12" x14ac:dyDescent="0.25">
      <c r="L6066" s="1"/>
    </row>
    <row r="6067" spans="12:12" x14ac:dyDescent="0.25">
      <c r="L6067" s="1"/>
    </row>
    <row r="6068" spans="12:12" x14ac:dyDescent="0.25">
      <c r="L6068" s="1"/>
    </row>
    <row r="6069" spans="12:12" x14ac:dyDescent="0.25">
      <c r="L6069" s="1"/>
    </row>
    <row r="6070" spans="12:12" x14ac:dyDescent="0.25">
      <c r="L6070" s="1"/>
    </row>
    <row r="6071" spans="12:12" x14ac:dyDescent="0.25">
      <c r="L6071" s="1"/>
    </row>
    <row r="6072" spans="12:12" x14ac:dyDescent="0.25">
      <c r="L6072" s="1"/>
    </row>
    <row r="6073" spans="12:12" x14ac:dyDescent="0.25">
      <c r="L6073" s="1"/>
    </row>
    <row r="6074" spans="12:12" x14ac:dyDescent="0.25">
      <c r="L6074" s="1"/>
    </row>
    <row r="6075" spans="12:12" x14ac:dyDescent="0.25">
      <c r="L6075" s="1"/>
    </row>
    <row r="6076" spans="12:12" x14ac:dyDescent="0.25">
      <c r="L6076" s="1"/>
    </row>
    <row r="6077" spans="12:12" x14ac:dyDescent="0.25">
      <c r="L6077" s="1"/>
    </row>
    <row r="6078" spans="12:12" x14ac:dyDescent="0.25">
      <c r="L6078" s="1"/>
    </row>
    <row r="6079" spans="12:12" x14ac:dyDescent="0.25">
      <c r="L6079" s="1"/>
    </row>
    <row r="6080" spans="12:12" x14ac:dyDescent="0.25">
      <c r="L6080" s="1"/>
    </row>
    <row r="6081" spans="12:12" x14ac:dyDescent="0.25">
      <c r="L6081" s="1"/>
    </row>
    <row r="6082" spans="12:12" x14ac:dyDescent="0.25">
      <c r="L6082" s="1"/>
    </row>
    <row r="6083" spans="12:12" x14ac:dyDescent="0.25">
      <c r="L6083" s="1"/>
    </row>
    <row r="6084" spans="12:12" x14ac:dyDescent="0.25">
      <c r="L6084" s="1"/>
    </row>
    <row r="6085" spans="12:12" x14ac:dyDescent="0.25">
      <c r="L6085" s="1"/>
    </row>
    <row r="6086" spans="12:12" x14ac:dyDescent="0.25">
      <c r="L6086" s="1"/>
    </row>
    <row r="6087" spans="12:12" x14ac:dyDescent="0.25">
      <c r="L6087" s="1"/>
    </row>
    <row r="6088" spans="12:12" x14ac:dyDescent="0.25">
      <c r="L6088" s="1"/>
    </row>
    <row r="6089" spans="12:12" x14ac:dyDescent="0.25">
      <c r="L6089" s="1"/>
    </row>
    <row r="6090" spans="12:12" x14ac:dyDescent="0.25">
      <c r="L6090" s="1"/>
    </row>
    <row r="6091" spans="12:12" x14ac:dyDescent="0.25">
      <c r="L6091" s="1"/>
    </row>
    <row r="6092" spans="12:12" x14ac:dyDescent="0.25">
      <c r="L6092" s="1"/>
    </row>
    <row r="6093" spans="12:12" x14ac:dyDescent="0.25">
      <c r="L6093" s="1"/>
    </row>
    <row r="6094" spans="12:12" x14ac:dyDescent="0.25">
      <c r="L6094" s="1"/>
    </row>
    <row r="6095" spans="12:12" x14ac:dyDescent="0.25">
      <c r="L6095" s="1"/>
    </row>
    <row r="6096" spans="12:12" x14ac:dyDescent="0.25">
      <c r="L6096" s="1"/>
    </row>
    <row r="6097" spans="12:12" x14ac:dyDescent="0.25">
      <c r="L6097" s="1"/>
    </row>
    <row r="6098" spans="12:12" x14ac:dyDescent="0.25">
      <c r="L6098" s="1"/>
    </row>
    <row r="6099" spans="12:12" x14ac:dyDescent="0.25">
      <c r="L6099" s="1"/>
    </row>
    <row r="6100" spans="12:12" x14ac:dyDescent="0.25">
      <c r="L6100" s="1"/>
    </row>
    <row r="6101" spans="12:12" x14ac:dyDescent="0.25">
      <c r="L6101" s="1"/>
    </row>
    <row r="6102" spans="12:12" x14ac:dyDescent="0.25">
      <c r="L6102" s="1"/>
    </row>
    <row r="6103" spans="12:12" x14ac:dyDescent="0.25">
      <c r="L6103" s="1"/>
    </row>
    <row r="6104" spans="12:12" x14ac:dyDescent="0.25">
      <c r="L6104" s="1"/>
    </row>
    <row r="6105" spans="12:12" x14ac:dyDescent="0.25">
      <c r="L6105" s="1"/>
    </row>
    <row r="6106" spans="12:12" x14ac:dyDescent="0.25">
      <c r="L6106" s="1"/>
    </row>
    <row r="6107" spans="12:12" x14ac:dyDescent="0.25">
      <c r="L6107" s="1"/>
    </row>
    <row r="6108" spans="12:12" x14ac:dyDescent="0.25">
      <c r="L6108" s="1"/>
    </row>
    <row r="6109" spans="12:12" x14ac:dyDescent="0.25">
      <c r="L6109" s="1"/>
    </row>
    <row r="6110" spans="12:12" x14ac:dyDescent="0.25">
      <c r="L6110" s="1"/>
    </row>
    <row r="6111" spans="12:12" x14ac:dyDescent="0.25">
      <c r="L6111" s="1"/>
    </row>
    <row r="6112" spans="12:12" x14ac:dyDescent="0.25">
      <c r="L6112" s="1"/>
    </row>
    <row r="6113" spans="12:12" x14ac:dyDescent="0.25">
      <c r="L6113" s="1"/>
    </row>
    <row r="6114" spans="12:12" x14ac:dyDescent="0.25">
      <c r="L6114" s="1"/>
    </row>
    <row r="6115" spans="12:12" x14ac:dyDescent="0.25">
      <c r="L6115" s="1"/>
    </row>
    <row r="6116" spans="12:12" x14ac:dyDescent="0.25">
      <c r="L6116" s="1"/>
    </row>
    <row r="6117" spans="12:12" x14ac:dyDescent="0.25">
      <c r="L6117" s="1"/>
    </row>
    <row r="6118" spans="12:12" x14ac:dyDescent="0.25">
      <c r="L6118" s="1"/>
    </row>
    <row r="6119" spans="12:12" x14ac:dyDescent="0.25">
      <c r="L6119" s="1"/>
    </row>
    <row r="6120" spans="12:12" x14ac:dyDescent="0.25">
      <c r="L6120" s="1"/>
    </row>
    <row r="6121" spans="12:12" x14ac:dyDescent="0.25">
      <c r="L6121" s="1"/>
    </row>
    <row r="6122" spans="12:12" x14ac:dyDescent="0.25">
      <c r="L6122" s="1"/>
    </row>
    <row r="6123" spans="12:12" x14ac:dyDescent="0.25">
      <c r="L6123" s="1"/>
    </row>
    <row r="6124" spans="12:12" x14ac:dyDescent="0.25">
      <c r="L6124" s="1"/>
    </row>
    <row r="6125" spans="12:12" x14ac:dyDescent="0.25">
      <c r="L6125" s="1"/>
    </row>
    <row r="6126" spans="12:12" x14ac:dyDescent="0.25">
      <c r="L6126" s="1"/>
    </row>
    <row r="6127" spans="12:12" x14ac:dyDescent="0.25">
      <c r="L6127" s="1"/>
    </row>
    <row r="6128" spans="12:12" x14ac:dyDescent="0.25">
      <c r="L6128" s="1"/>
    </row>
    <row r="6129" spans="12:12" x14ac:dyDescent="0.25">
      <c r="L6129" s="1"/>
    </row>
    <row r="6130" spans="12:12" x14ac:dyDescent="0.25">
      <c r="L6130" s="1"/>
    </row>
    <row r="6131" spans="12:12" x14ac:dyDescent="0.25">
      <c r="L6131" s="1"/>
    </row>
    <row r="6132" spans="12:12" x14ac:dyDescent="0.25">
      <c r="L6132" s="1"/>
    </row>
    <row r="6133" spans="12:12" x14ac:dyDescent="0.25">
      <c r="L6133" s="1"/>
    </row>
    <row r="6134" spans="12:12" x14ac:dyDescent="0.25">
      <c r="L6134" s="1"/>
    </row>
    <row r="6135" spans="12:12" x14ac:dyDescent="0.25">
      <c r="L6135" s="1"/>
    </row>
    <row r="6136" spans="12:12" x14ac:dyDescent="0.25">
      <c r="L6136" s="1"/>
    </row>
    <row r="6137" spans="12:12" x14ac:dyDescent="0.25">
      <c r="L6137" s="1"/>
    </row>
    <row r="6138" spans="12:12" x14ac:dyDescent="0.25">
      <c r="L6138" s="1"/>
    </row>
    <row r="6139" spans="12:12" x14ac:dyDescent="0.25">
      <c r="L6139" s="1"/>
    </row>
    <row r="6140" spans="12:12" x14ac:dyDescent="0.25">
      <c r="L6140" s="1"/>
    </row>
    <row r="6141" spans="12:12" x14ac:dyDescent="0.25">
      <c r="L6141" s="1"/>
    </row>
    <row r="6142" spans="12:12" x14ac:dyDescent="0.25">
      <c r="L6142" s="1"/>
    </row>
    <row r="6143" spans="12:12" x14ac:dyDescent="0.25">
      <c r="L6143" s="1"/>
    </row>
    <row r="6144" spans="12:12" x14ac:dyDescent="0.25">
      <c r="L6144" s="1"/>
    </row>
    <row r="6145" spans="12:12" x14ac:dyDescent="0.25">
      <c r="L6145" s="1"/>
    </row>
    <row r="6146" spans="12:12" x14ac:dyDescent="0.25">
      <c r="L6146" s="1"/>
    </row>
    <row r="6147" spans="12:12" x14ac:dyDescent="0.25">
      <c r="L6147" s="1"/>
    </row>
    <row r="6148" spans="12:12" x14ac:dyDescent="0.25">
      <c r="L6148" s="1"/>
    </row>
    <row r="6149" spans="12:12" x14ac:dyDescent="0.25">
      <c r="L6149" s="1"/>
    </row>
    <row r="6150" spans="12:12" x14ac:dyDescent="0.25">
      <c r="L6150" s="1"/>
    </row>
    <row r="6151" spans="12:12" x14ac:dyDescent="0.25">
      <c r="L6151" s="1"/>
    </row>
    <row r="6152" spans="12:12" x14ac:dyDescent="0.25">
      <c r="L6152" s="1"/>
    </row>
    <row r="6153" spans="12:12" x14ac:dyDescent="0.25">
      <c r="L6153" s="1"/>
    </row>
    <row r="6154" spans="12:12" x14ac:dyDescent="0.25">
      <c r="L6154" s="1"/>
    </row>
    <row r="6155" spans="12:12" x14ac:dyDescent="0.25">
      <c r="L6155" s="1"/>
    </row>
    <row r="6156" spans="12:12" x14ac:dyDescent="0.25">
      <c r="L6156" s="1"/>
    </row>
    <row r="6157" spans="12:12" x14ac:dyDescent="0.25">
      <c r="L6157" s="1"/>
    </row>
    <row r="6158" spans="12:12" x14ac:dyDescent="0.25">
      <c r="L6158" s="1"/>
    </row>
    <row r="6159" spans="12:12" x14ac:dyDescent="0.25">
      <c r="L6159" s="1"/>
    </row>
    <row r="6160" spans="12:12" x14ac:dyDescent="0.25">
      <c r="L6160" s="1"/>
    </row>
    <row r="6161" spans="12:12" x14ac:dyDescent="0.25">
      <c r="L6161" s="1"/>
    </row>
    <row r="6162" spans="12:12" x14ac:dyDescent="0.25">
      <c r="L6162" s="1"/>
    </row>
    <row r="6163" spans="12:12" x14ac:dyDescent="0.25">
      <c r="L6163" s="1"/>
    </row>
    <row r="6164" spans="12:12" x14ac:dyDescent="0.25">
      <c r="L6164" s="1"/>
    </row>
    <row r="6165" spans="12:12" x14ac:dyDescent="0.25">
      <c r="L6165" s="1"/>
    </row>
    <row r="6166" spans="12:12" x14ac:dyDescent="0.25">
      <c r="L6166" s="1"/>
    </row>
    <row r="6167" spans="12:12" x14ac:dyDescent="0.25">
      <c r="L6167" s="1"/>
    </row>
    <row r="6168" spans="12:12" x14ac:dyDescent="0.25">
      <c r="L6168" s="1"/>
    </row>
    <row r="6169" spans="12:12" x14ac:dyDescent="0.25">
      <c r="L6169" s="1"/>
    </row>
    <row r="6170" spans="12:12" x14ac:dyDescent="0.25">
      <c r="L6170" s="1"/>
    </row>
    <row r="6171" spans="12:12" x14ac:dyDescent="0.25">
      <c r="L6171" s="1"/>
    </row>
    <row r="6172" spans="12:12" x14ac:dyDescent="0.25">
      <c r="L6172" s="1"/>
    </row>
    <row r="6173" spans="12:12" x14ac:dyDescent="0.25">
      <c r="L6173" s="1"/>
    </row>
    <row r="6174" spans="12:12" x14ac:dyDescent="0.25">
      <c r="L6174" s="1"/>
    </row>
    <row r="6175" spans="12:12" x14ac:dyDescent="0.25">
      <c r="L6175" s="1"/>
    </row>
    <row r="6176" spans="12:12" x14ac:dyDescent="0.25">
      <c r="L6176" s="1"/>
    </row>
    <row r="6177" spans="12:12" x14ac:dyDescent="0.25">
      <c r="L6177" s="1"/>
    </row>
    <row r="6178" spans="12:12" x14ac:dyDescent="0.25">
      <c r="L6178" s="1"/>
    </row>
    <row r="6179" spans="12:12" x14ac:dyDescent="0.25">
      <c r="L6179" s="1"/>
    </row>
    <row r="6180" spans="12:12" x14ac:dyDescent="0.25">
      <c r="L6180" s="1"/>
    </row>
    <row r="6181" spans="12:12" x14ac:dyDescent="0.25">
      <c r="L6181" s="1"/>
    </row>
    <row r="6182" spans="12:12" x14ac:dyDescent="0.25">
      <c r="L6182" s="1"/>
    </row>
    <row r="6183" spans="12:12" x14ac:dyDescent="0.25">
      <c r="L6183" s="1"/>
    </row>
    <row r="6184" spans="12:12" x14ac:dyDescent="0.25">
      <c r="L6184" s="1"/>
    </row>
    <row r="6185" spans="12:12" x14ac:dyDescent="0.25">
      <c r="L6185" s="1"/>
    </row>
    <row r="6186" spans="12:12" x14ac:dyDescent="0.25">
      <c r="L6186" s="1"/>
    </row>
    <row r="6187" spans="12:12" x14ac:dyDescent="0.25">
      <c r="L6187" s="1"/>
    </row>
    <row r="6188" spans="12:12" x14ac:dyDescent="0.25">
      <c r="L6188" s="1"/>
    </row>
    <row r="6189" spans="12:12" x14ac:dyDescent="0.25">
      <c r="L6189" s="1"/>
    </row>
    <row r="6190" spans="12:12" x14ac:dyDescent="0.25">
      <c r="L6190" s="1"/>
    </row>
    <row r="6191" spans="12:12" x14ac:dyDescent="0.25">
      <c r="L6191" s="1"/>
    </row>
    <row r="6192" spans="12:12" x14ac:dyDescent="0.25">
      <c r="L6192" s="1"/>
    </row>
    <row r="6193" spans="12:12" x14ac:dyDescent="0.25">
      <c r="L6193" s="1"/>
    </row>
    <row r="6194" spans="12:12" x14ac:dyDescent="0.25">
      <c r="L6194" s="1"/>
    </row>
    <row r="6195" spans="12:12" x14ac:dyDescent="0.25">
      <c r="L6195" s="1"/>
    </row>
    <row r="6196" spans="12:12" x14ac:dyDescent="0.25">
      <c r="L6196" s="1"/>
    </row>
    <row r="6197" spans="12:12" x14ac:dyDescent="0.25">
      <c r="L6197" s="1"/>
    </row>
    <row r="6198" spans="12:12" x14ac:dyDescent="0.25">
      <c r="L6198" s="1"/>
    </row>
    <row r="6199" spans="12:12" x14ac:dyDescent="0.25">
      <c r="L6199" s="1"/>
    </row>
    <row r="6200" spans="12:12" x14ac:dyDescent="0.25">
      <c r="L6200" s="1"/>
    </row>
    <row r="6201" spans="12:12" x14ac:dyDescent="0.25">
      <c r="L6201" s="1"/>
    </row>
    <row r="6202" spans="12:12" x14ac:dyDescent="0.25">
      <c r="L6202" s="1"/>
    </row>
    <row r="6203" spans="12:12" x14ac:dyDescent="0.25">
      <c r="L6203" s="1"/>
    </row>
    <row r="6204" spans="12:12" x14ac:dyDescent="0.25">
      <c r="L6204" s="1"/>
    </row>
    <row r="6205" spans="12:12" x14ac:dyDescent="0.25">
      <c r="L6205" s="1"/>
    </row>
    <row r="6206" spans="12:12" x14ac:dyDescent="0.25">
      <c r="L6206" s="1"/>
    </row>
    <row r="6207" spans="12:12" x14ac:dyDescent="0.25">
      <c r="L6207" s="1"/>
    </row>
    <row r="6208" spans="12:12" x14ac:dyDescent="0.25">
      <c r="L6208" s="1"/>
    </row>
    <row r="6209" spans="12:12" x14ac:dyDescent="0.25">
      <c r="L6209" s="1"/>
    </row>
    <row r="6210" spans="12:12" x14ac:dyDescent="0.25">
      <c r="L6210" s="1"/>
    </row>
    <row r="6211" spans="12:12" x14ac:dyDescent="0.25">
      <c r="L6211" s="1"/>
    </row>
    <row r="6212" spans="12:12" x14ac:dyDescent="0.25">
      <c r="L6212" s="1"/>
    </row>
    <row r="6213" spans="12:12" x14ac:dyDescent="0.25">
      <c r="L6213" s="1"/>
    </row>
    <row r="6214" spans="12:12" x14ac:dyDescent="0.25">
      <c r="L6214" s="1"/>
    </row>
    <row r="6215" spans="12:12" x14ac:dyDescent="0.25">
      <c r="L6215" s="1"/>
    </row>
    <row r="6216" spans="12:12" x14ac:dyDescent="0.25">
      <c r="L6216" s="1"/>
    </row>
    <row r="6217" spans="12:12" x14ac:dyDescent="0.25">
      <c r="L6217" s="1"/>
    </row>
    <row r="6218" spans="12:12" x14ac:dyDescent="0.25">
      <c r="L6218" s="1"/>
    </row>
    <row r="6219" spans="12:12" x14ac:dyDescent="0.25">
      <c r="L6219" s="1"/>
    </row>
    <row r="6220" spans="12:12" x14ac:dyDescent="0.25">
      <c r="L6220" s="1"/>
    </row>
    <row r="6221" spans="12:12" x14ac:dyDescent="0.25">
      <c r="L6221" s="1"/>
    </row>
    <row r="6222" spans="12:12" x14ac:dyDescent="0.25">
      <c r="L6222" s="1"/>
    </row>
    <row r="6223" spans="12:12" x14ac:dyDescent="0.25">
      <c r="L6223" s="1"/>
    </row>
    <row r="6224" spans="12:12" x14ac:dyDescent="0.25">
      <c r="L6224" s="1"/>
    </row>
    <row r="6225" spans="12:12" x14ac:dyDescent="0.25">
      <c r="L6225" s="1"/>
    </row>
    <row r="6226" spans="12:12" x14ac:dyDescent="0.25">
      <c r="L6226" s="1"/>
    </row>
    <row r="6227" spans="12:12" x14ac:dyDescent="0.25">
      <c r="L6227" s="1"/>
    </row>
    <row r="6228" spans="12:12" x14ac:dyDescent="0.25">
      <c r="L6228" s="1"/>
    </row>
    <row r="6229" spans="12:12" x14ac:dyDescent="0.25">
      <c r="L6229" s="1"/>
    </row>
    <row r="6230" spans="12:12" x14ac:dyDescent="0.25">
      <c r="L6230" s="1"/>
    </row>
    <row r="6231" spans="12:12" x14ac:dyDescent="0.25">
      <c r="L6231" s="1"/>
    </row>
    <row r="6232" spans="12:12" x14ac:dyDescent="0.25">
      <c r="L6232" s="1"/>
    </row>
    <row r="6233" spans="12:12" x14ac:dyDescent="0.25">
      <c r="L6233" s="1"/>
    </row>
    <row r="6234" spans="12:12" x14ac:dyDescent="0.25">
      <c r="L6234" s="1"/>
    </row>
    <row r="6235" spans="12:12" x14ac:dyDescent="0.25">
      <c r="L6235" s="1"/>
    </row>
    <row r="6236" spans="12:12" x14ac:dyDescent="0.25">
      <c r="L6236" s="1"/>
    </row>
    <row r="6237" spans="12:12" x14ac:dyDescent="0.25">
      <c r="L6237" s="1"/>
    </row>
    <row r="6238" spans="12:12" x14ac:dyDescent="0.25">
      <c r="L6238" s="1"/>
    </row>
    <row r="6239" spans="12:12" x14ac:dyDescent="0.25">
      <c r="L6239" s="1"/>
    </row>
    <row r="6240" spans="12:12" x14ac:dyDescent="0.25">
      <c r="L6240" s="1"/>
    </row>
    <row r="6241" spans="12:12" x14ac:dyDescent="0.25">
      <c r="L6241" s="1"/>
    </row>
    <row r="6242" spans="12:12" x14ac:dyDescent="0.25">
      <c r="L6242" s="1"/>
    </row>
    <row r="6243" spans="12:12" x14ac:dyDescent="0.25">
      <c r="L6243" s="1"/>
    </row>
    <row r="6244" spans="12:12" x14ac:dyDescent="0.25">
      <c r="L6244" s="1"/>
    </row>
    <row r="6245" spans="12:12" x14ac:dyDescent="0.25">
      <c r="L6245" s="1"/>
    </row>
    <row r="6246" spans="12:12" x14ac:dyDescent="0.25">
      <c r="L6246" s="1"/>
    </row>
    <row r="6247" spans="12:12" x14ac:dyDescent="0.25">
      <c r="L6247" s="1"/>
    </row>
    <row r="6248" spans="12:12" x14ac:dyDescent="0.25">
      <c r="L6248" s="1"/>
    </row>
    <row r="6249" spans="12:12" x14ac:dyDescent="0.25">
      <c r="L6249" s="1"/>
    </row>
    <row r="6250" spans="12:12" x14ac:dyDescent="0.25">
      <c r="L6250" s="1"/>
    </row>
    <row r="6251" spans="12:12" x14ac:dyDescent="0.25">
      <c r="L6251" s="1"/>
    </row>
    <row r="6252" spans="12:12" x14ac:dyDescent="0.25">
      <c r="L6252" s="1"/>
    </row>
    <row r="6253" spans="12:12" x14ac:dyDescent="0.25">
      <c r="L6253" s="1"/>
    </row>
    <row r="6254" spans="12:12" x14ac:dyDescent="0.25">
      <c r="L6254" s="1"/>
    </row>
    <row r="6255" spans="12:12" x14ac:dyDescent="0.25">
      <c r="L6255" s="1"/>
    </row>
    <row r="6256" spans="12:12" x14ac:dyDescent="0.25">
      <c r="L6256" s="1"/>
    </row>
    <row r="6257" spans="12:12" x14ac:dyDescent="0.25">
      <c r="L6257" s="1"/>
    </row>
    <row r="6258" spans="12:12" x14ac:dyDescent="0.25">
      <c r="L6258" s="1"/>
    </row>
    <row r="6259" spans="12:12" x14ac:dyDescent="0.25">
      <c r="L6259" s="1"/>
    </row>
    <row r="6260" spans="12:12" x14ac:dyDescent="0.25">
      <c r="L6260" s="1"/>
    </row>
    <row r="6261" spans="12:12" x14ac:dyDescent="0.25">
      <c r="L6261" s="1"/>
    </row>
    <row r="6262" spans="12:12" x14ac:dyDescent="0.25">
      <c r="L6262" s="1"/>
    </row>
    <row r="6263" spans="12:12" x14ac:dyDescent="0.25">
      <c r="L6263" s="1"/>
    </row>
    <row r="6264" spans="12:12" x14ac:dyDescent="0.25">
      <c r="L6264" s="1"/>
    </row>
    <row r="6265" spans="12:12" x14ac:dyDescent="0.25">
      <c r="L6265" s="1"/>
    </row>
    <row r="6266" spans="12:12" x14ac:dyDescent="0.25">
      <c r="L6266" s="1"/>
    </row>
    <row r="6267" spans="12:12" x14ac:dyDescent="0.25">
      <c r="L6267" s="1"/>
    </row>
    <row r="6268" spans="12:12" x14ac:dyDescent="0.25">
      <c r="L6268" s="1"/>
    </row>
    <row r="6269" spans="12:12" x14ac:dyDescent="0.25">
      <c r="L6269" s="1"/>
    </row>
    <row r="6270" spans="12:12" x14ac:dyDescent="0.25">
      <c r="L6270" s="1"/>
    </row>
    <row r="6271" spans="12:12" x14ac:dyDescent="0.25">
      <c r="L6271" s="1"/>
    </row>
    <row r="6272" spans="12:12" x14ac:dyDescent="0.25">
      <c r="L6272" s="1"/>
    </row>
    <row r="6273" spans="12:12" x14ac:dyDescent="0.25">
      <c r="L6273" s="1"/>
    </row>
    <row r="6274" spans="12:12" x14ac:dyDescent="0.25">
      <c r="L6274" s="1"/>
    </row>
    <row r="6275" spans="12:12" x14ac:dyDescent="0.25">
      <c r="L6275" s="1"/>
    </row>
    <row r="6276" spans="12:12" x14ac:dyDescent="0.25">
      <c r="L6276" s="1"/>
    </row>
    <row r="6277" spans="12:12" x14ac:dyDescent="0.25">
      <c r="L6277" s="1"/>
    </row>
    <row r="6278" spans="12:12" x14ac:dyDescent="0.25">
      <c r="L6278" s="1"/>
    </row>
    <row r="6279" spans="12:12" x14ac:dyDescent="0.25">
      <c r="L6279" s="1"/>
    </row>
    <row r="6280" spans="12:12" x14ac:dyDescent="0.25">
      <c r="L6280" s="1"/>
    </row>
    <row r="6281" spans="12:12" x14ac:dyDescent="0.25">
      <c r="L6281" s="1"/>
    </row>
    <row r="6282" spans="12:12" x14ac:dyDescent="0.25">
      <c r="L6282" s="1"/>
    </row>
    <row r="6283" spans="12:12" x14ac:dyDescent="0.25">
      <c r="L6283" s="1"/>
    </row>
    <row r="6284" spans="12:12" x14ac:dyDescent="0.25">
      <c r="L6284" s="1"/>
    </row>
    <row r="6285" spans="12:12" x14ac:dyDescent="0.25">
      <c r="L6285" s="1"/>
    </row>
    <row r="6286" spans="12:12" x14ac:dyDescent="0.25">
      <c r="L6286" s="1"/>
    </row>
    <row r="6287" spans="12:12" x14ac:dyDescent="0.25">
      <c r="L6287" s="1"/>
    </row>
    <row r="6288" spans="12:12" x14ac:dyDescent="0.25">
      <c r="L6288" s="1"/>
    </row>
    <row r="6289" spans="12:12" x14ac:dyDescent="0.25">
      <c r="L6289" s="1"/>
    </row>
    <row r="6290" spans="12:12" x14ac:dyDescent="0.25">
      <c r="L6290" s="1"/>
    </row>
    <row r="6291" spans="12:12" x14ac:dyDescent="0.25">
      <c r="L6291" s="1"/>
    </row>
    <row r="6292" spans="12:12" x14ac:dyDescent="0.25">
      <c r="L6292" s="1"/>
    </row>
    <row r="6293" spans="12:12" x14ac:dyDescent="0.25">
      <c r="L6293" s="1"/>
    </row>
    <row r="6294" spans="12:12" x14ac:dyDescent="0.25">
      <c r="L6294" s="1"/>
    </row>
    <row r="6295" spans="12:12" x14ac:dyDescent="0.25">
      <c r="L6295" s="1"/>
    </row>
    <row r="6296" spans="12:12" x14ac:dyDescent="0.25">
      <c r="L6296" s="1"/>
    </row>
    <row r="6297" spans="12:12" x14ac:dyDescent="0.25">
      <c r="L6297" s="1"/>
    </row>
    <row r="6298" spans="12:12" x14ac:dyDescent="0.25">
      <c r="L6298" s="1"/>
    </row>
    <row r="6299" spans="12:12" x14ac:dyDescent="0.25">
      <c r="L6299" s="1"/>
    </row>
    <row r="6300" spans="12:12" x14ac:dyDescent="0.25">
      <c r="L6300" s="1"/>
    </row>
    <row r="6301" spans="12:12" x14ac:dyDescent="0.25">
      <c r="L6301" s="1"/>
    </row>
    <row r="6302" spans="12:12" x14ac:dyDescent="0.25">
      <c r="L6302" s="1"/>
    </row>
    <row r="6303" spans="12:12" x14ac:dyDescent="0.25">
      <c r="L6303" s="1"/>
    </row>
    <row r="6304" spans="12:12" x14ac:dyDescent="0.25">
      <c r="L6304" s="1"/>
    </row>
    <row r="6305" spans="12:12" x14ac:dyDescent="0.25">
      <c r="L6305" s="1"/>
    </row>
    <row r="6306" spans="12:12" x14ac:dyDescent="0.25">
      <c r="L6306" s="1"/>
    </row>
    <row r="6307" spans="12:12" x14ac:dyDescent="0.25">
      <c r="L6307" s="1"/>
    </row>
    <row r="6308" spans="12:12" x14ac:dyDescent="0.25">
      <c r="L6308" s="1"/>
    </row>
    <row r="6309" spans="12:12" x14ac:dyDescent="0.25">
      <c r="L6309" s="1"/>
    </row>
    <row r="6310" spans="12:12" x14ac:dyDescent="0.25">
      <c r="L6310" s="1"/>
    </row>
    <row r="6311" spans="12:12" x14ac:dyDescent="0.25">
      <c r="L6311" s="1"/>
    </row>
    <row r="6312" spans="12:12" x14ac:dyDescent="0.25">
      <c r="L6312" s="1"/>
    </row>
    <row r="6313" spans="12:12" x14ac:dyDescent="0.25">
      <c r="L6313" s="1"/>
    </row>
    <row r="6314" spans="12:12" x14ac:dyDescent="0.25">
      <c r="L6314" s="1"/>
    </row>
    <row r="6315" spans="12:12" x14ac:dyDescent="0.25">
      <c r="L6315" s="1"/>
    </row>
    <row r="6316" spans="12:12" x14ac:dyDescent="0.25">
      <c r="L6316" s="1"/>
    </row>
    <row r="6317" spans="12:12" x14ac:dyDescent="0.25">
      <c r="L6317" s="1"/>
    </row>
    <row r="6318" spans="12:12" x14ac:dyDescent="0.25">
      <c r="L6318" s="1"/>
    </row>
    <row r="6319" spans="12:12" x14ac:dyDescent="0.25">
      <c r="L6319" s="1"/>
    </row>
    <row r="6320" spans="12:12" x14ac:dyDescent="0.25">
      <c r="L6320" s="1"/>
    </row>
    <row r="6321" spans="12:12" x14ac:dyDescent="0.25">
      <c r="L6321" s="1"/>
    </row>
    <row r="6322" spans="12:12" x14ac:dyDescent="0.25">
      <c r="L6322" s="1"/>
    </row>
    <row r="6323" spans="12:12" x14ac:dyDescent="0.25">
      <c r="L6323" s="1"/>
    </row>
    <row r="6324" spans="12:12" x14ac:dyDescent="0.25">
      <c r="L6324" s="1"/>
    </row>
    <row r="6325" spans="12:12" x14ac:dyDescent="0.25">
      <c r="L6325" s="1"/>
    </row>
    <row r="6326" spans="12:12" x14ac:dyDescent="0.25">
      <c r="L6326" s="1"/>
    </row>
    <row r="6327" spans="12:12" x14ac:dyDescent="0.25">
      <c r="L6327" s="1"/>
    </row>
    <row r="6328" spans="12:12" x14ac:dyDescent="0.25">
      <c r="L6328" s="1"/>
    </row>
    <row r="6329" spans="12:12" x14ac:dyDescent="0.25">
      <c r="L6329" s="1"/>
    </row>
    <row r="6330" spans="12:12" x14ac:dyDescent="0.25">
      <c r="L6330" s="1"/>
    </row>
    <row r="6331" spans="12:12" x14ac:dyDescent="0.25">
      <c r="L6331" s="1"/>
    </row>
    <row r="6332" spans="12:12" x14ac:dyDescent="0.25">
      <c r="L6332" s="1"/>
    </row>
    <row r="6333" spans="12:12" x14ac:dyDescent="0.25">
      <c r="L6333" s="1"/>
    </row>
    <row r="6334" spans="12:12" x14ac:dyDescent="0.25">
      <c r="L6334" s="1"/>
    </row>
    <row r="6335" spans="12:12" x14ac:dyDescent="0.25">
      <c r="L6335" s="1"/>
    </row>
    <row r="6336" spans="12:12" x14ac:dyDescent="0.25">
      <c r="L6336" s="1"/>
    </row>
    <row r="6337" spans="12:12" x14ac:dyDescent="0.25">
      <c r="L6337" s="1"/>
    </row>
    <row r="6338" spans="12:12" x14ac:dyDescent="0.25">
      <c r="L6338" s="1"/>
    </row>
    <row r="6339" spans="12:12" x14ac:dyDescent="0.25">
      <c r="L6339" s="1"/>
    </row>
    <row r="6340" spans="12:12" x14ac:dyDescent="0.25">
      <c r="L6340" s="1"/>
    </row>
    <row r="6341" spans="12:12" x14ac:dyDescent="0.25">
      <c r="L6341" s="1"/>
    </row>
    <row r="6342" spans="12:12" x14ac:dyDescent="0.25">
      <c r="L6342" s="1"/>
    </row>
    <row r="6343" spans="12:12" x14ac:dyDescent="0.25">
      <c r="L6343" s="1"/>
    </row>
    <row r="6344" spans="12:12" x14ac:dyDescent="0.25">
      <c r="L6344" s="1"/>
    </row>
    <row r="6345" spans="12:12" x14ac:dyDescent="0.25">
      <c r="L6345" s="1"/>
    </row>
    <row r="6346" spans="12:12" x14ac:dyDescent="0.25">
      <c r="L6346" s="1"/>
    </row>
    <row r="6347" spans="12:12" x14ac:dyDescent="0.25">
      <c r="L6347" s="1"/>
    </row>
    <row r="6348" spans="12:12" x14ac:dyDescent="0.25">
      <c r="L6348" s="1"/>
    </row>
    <row r="6349" spans="12:12" x14ac:dyDescent="0.25">
      <c r="L6349" s="1"/>
    </row>
    <row r="6350" spans="12:12" x14ac:dyDescent="0.25">
      <c r="L6350" s="1"/>
    </row>
    <row r="6351" spans="12:12" x14ac:dyDescent="0.25">
      <c r="L6351" s="1"/>
    </row>
    <row r="6352" spans="12:12" x14ac:dyDescent="0.25">
      <c r="L6352" s="1"/>
    </row>
    <row r="6353" spans="12:12" x14ac:dyDescent="0.25">
      <c r="L6353" s="1"/>
    </row>
    <row r="6354" spans="12:12" x14ac:dyDescent="0.25">
      <c r="L6354" s="1"/>
    </row>
    <row r="6355" spans="12:12" x14ac:dyDescent="0.25">
      <c r="L6355" s="1"/>
    </row>
    <row r="6356" spans="12:12" x14ac:dyDescent="0.25">
      <c r="L6356" s="1"/>
    </row>
    <row r="6357" spans="12:12" x14ac:dyDescent="0.25">
      <c r="L6357" s="1"/>
    </row>
    <row r="6358" spans="12:12" x14ac:dyDescent="0.25">
      <c r="L6358" s="1"/>
    </row>
    <row r="6359" spans="12:12" x14ac:dyDescent="0.25">
      <c r="L6359" s="1"/>
    </row>
    <row r="6360" spans="12:12" x14ac:dyDescent="0.25">
      <c r="L6360" s="1"/>
    </row>
    <row r="6361" spans="12:12" x14ac:dyDescent="0.25">
      <c r="L6361" s="1"/>
    </row>
    <row r="6362" spans="12:12" x14ac:dyDescent="0.25">
      <c r="L6362" s="1"/>
    </row>
    <row r="6363" spans="12:12" x14ac:dyDescent="0.25">
      <c r="L6363" s="1"/>
    </row>
    <row r="6364" spans="12:12" x14ac:dyDescent="0.25">
      <c r="L6364" s="1"/>
    </row>
    <row r="6365" spans="12:12" x14ac:dyDescent="0.25">
      <c r="L6365" s="1"/>
    </row>
    <row r="6366" spans="12:12" x14ac:dyDescent="0.25">
      <c r="L6366" s="1"/>
    </row>
    <row r="6367" spans="12:12" x14ac:dyDescent="0.25">
      <c r="L6367" s="1"/>
    </row>
    <row r="6368" spans="12:12" x14ac:dyDescent="0.25">
      <c r="L6368" s="1"/>
    </row>
    <row r="6369" spans="12:12" x14ac:dyDescent="0.25">
      <c r="L6369" s="1"/>
    </row>
    <row r="6370" spans="12:12" x14ac:dyDescent="0.25">
      <c r="L6370" s="1"/>
    </row>
    <row r="6371" spans="12:12" x14ac:dyDescent="0.25">
      <c r="L6371" s="1"/>
    </row>
    <row r="6372" spans="12:12" x14ac:dyDescent="0.25">
      <c r="L6372" s="1"/>
    </row>
    <row r="6373" spans="12:12" x14ac:dyDescent="0.25">
      <c r="L6373" s="1"/>
    </row>
    <row r="6374" spans="12:12" x14ac:dyDescent="0.25">
      <c r="L6374" s="1"/>
    </row>
    <row r="6375" spans="12:12" x14ac:dyDescent="0.25">
      <c r="L6375" s="1"/>
    </row>
    <row r="6376" spans="12:12" x14ac:dyDescent="0.25">
      <c r="L6376" s="1"/>
    </row>
    <row r="6377" spans="12:12" x14ac:dyDescent="0.25">
      <c r="L6377" s="1"/>
    </row>
    <row r="6378" spans="12:12" x14ac:dyDescent="0.25">
      <c r="L6378" s="1"/>
    </row>
    <row r="6379" spans="12:12" x14ac:dyDescent="0.25">
      <c r="L6379" s="1"/>
    </row>
    <row r="6380" spans="12:12" x14ac:dyDescent="0.25">
      <c r="L6380" s="1"/>
    </row>
    <row r="6381" spans="12:12" x14ac:dyDescent="0.25">
      <c r="L6381" s="1"/>
    </row>
    <row r="6382" spans="12:12" x14ac:dyDescent="0.25">
      <c r="L6382" s="1"/>
    </row>
    <row r="6383" spans="12:12" x14ac:dyDescent="0.25">
      <c r="L6383" s="1"/>
    </row>
    <row r="6384" spans="12:12" x14ac:dyDescent="0.25">
      <c r="L6384" s="1"/>
    </row>
    <row r="6385" spans="12:12" x14ac:dyDescent="0.25">
      <c r="L6385" s="1"/>
    </row>
    <row r="6386" spans="12:12" x14ac:dyDescent="0.25">
      <c r="L6386" s="1"/>
    </row>
    <row r="6387" spans="12:12" x14ac:dyDescent="0.25">
      <c r="L6387" s="1"/>
    </row>
    <row r="6388" spans="12:12" x14ac:dyDescent="0.25">
      <c r="L6388" s="1"/>
    </row>
    <row r="6389" spans="12:12" x14ac:dyDescent="0.25">
      <c r="L6389" s="1"/>
    </row>
    <row r="6390" spans="12:12" x14ac:dyDescent="0.25">
      <c r="L6390" s="1"/>
    </row>
    <row r="6391" spans="12:12" x14ac:dyDescent="0.25">
      <c r="L6391" s="1"/>
    </row>
    <row r="6392" spans="12:12" x14ac:dyDescent="0.25">
      <c r="L6392" s="1"/>
    </row>
    <row r="6393" spans="12:12" x14ac:dyDescent="0.25">
      <c r="L6393" s="1"/>
    </row>
    <row r="6394" spans="12:12" x14ac:dyDescent="0.25">
      <c r="L6394" s="1"/>
    </row>
    <row r="6395" spans="12:12" x14ac:dyDescent="0.25">
      <c r="L6395" s="1"/>
    </row>
    <row r="6396" spans="12:12" x14ac:dyDescent="0.25">
      <c r="L6396" s="1"/>
    </row>
    <row r="6397" spans="12:12" x14ac:dyDescent="0.25">
      <c r="L6397" s="1"/>
    </row>
    <row r="6398" spans="12:12" x14ac:dyDescent="0.25">
      <c r="L6398" s="1"/>
    </row>
    <row r="6399" spans="12:12" x14ac:dyDescent="0.25">
      <c r="L6399" s="1"/>
    </row>
    <row r="6400" spans="12:12" x14ac:dyDescent="0.25">
      <c r="L6400" s="1"/>
    </row>
    <row r="6401" spans="12:12" x14ac:dyDescent="0.25">
      <c r="L6401" s="1"/>
    </row>
    <row r="6402" spans="12:12" x14ac:dyDescent="0.25">
      <c r="L6402" s="1"/>
    </row>
    <row r="6403" spans="12:12" x14ac:dyDescent="0.25">
      <c r="L6403" s="1"/>
    </row>
    <row r="6404" spans="12:12" x14ac:dyDescent="0.25">
      <c r="L6404" s="1"/>
    </row>
    <row r="6405" spans="12:12" x14ac:dyDescent="0.25">
      <c r="L6405" s="1"/>
    </row>
    <row r="6406" spans="12:12" x14ac:dyDescent="0.25">
      <c r="L6406" s="1"/>
    </row>
    <row r="6407" spans="12:12" x14ac:dyDescent="0.25">
      <c r="L6407" s="1"/>
    </row>
    <row r="6408" spans="12:12" x14ac:dyDescent="0.25">
      <c r="L6408" s="1"/>
    </row>
    <row r="6409" spans="12:12" x14ac:dyDescent="0.25">
      <c r="L6409" s="1"/>
    </row>
    <row r="6410" spans="12:12" x14ac:dyDescent="0.25">
      <c r="L6410" s="1"/>
    </row>
    <row r="6411" spans="12:12" x14ac:dyDescent="0.25">
      <c r="L6411" s="1"/>
    </row>
    <row r="6412" spans="12:12" x14ac:dyDescent="0.25">
      <c r="L6412" s="1"/>
    </row>
    <row r="6413" spans="12:12" x14ac:dyDescent="0.25">
      <c r="L6413" s="1"/>
    </row>
    <row r="6414" spans="12:12" x14ac:dyDescent="0.25">
      <c r="L6414" s="1"/>
    </row>
    <row r="6415" spans="12:12" x14ac:dyDescent="0.25">
      <c r="L6415" s="1"/>
    </row>
    <row r="6416" spans="12:12" x14ac:dyDescent="0.25">
      <c r="L6416" s="1"/>
    </row>
    <row r="6417" spans="12:12" x14ac:dyDescent="0.25">
      <c r="L6417" s="1"/>
    </row>
    <row r="6418" spans="12:12" x14ac:dyDescent="0.25">
      <c r="L6418" s="1"/>
    </row>
    <row r="6419" spans="12:12" x14ac:dyDescent="0.25">
      <c r="L6419" s="1"/>
    </row>
    <row r="6420" spans="12:12" x14ac:dyDescent="0.25">
      <c r="L6420" s="1"/>
    </row>
    <row r="6421" spans="12:12" x14ac:dyDescent="0.25">
      <c r="L6421" s="1"/>
    </row>
    <row r="6422" spans="12:12" x14ac:dyDescent="0.25">
      <c r="L6422" s="1"/>
    </row>
    <row r="6423" spans="12:12" x14ac:dyDescent="0.25">
      <c r="L6423" s="1"/>
    </row>
    <row r="6424" spans="12:12" x14ac:dyDescent="0.25">
      <c r="L6424" s="1"/>
    </row>
    <row r="6425" spans="12:12" x14ac:dyDescent="0.25">
      <c r="L6425" s="1"/>
    </row>
    <row r="6426" spans="12:12" x14ac:dyDescent="0.25">
      <c r="L6426" s="1"/>
    </row>
    <row r="6427" spans="12:12" x14ac:dyDescent="0.25">
      <c r="L6427" s="1"/>
    </row>
    <row r="6428" spans="12:12" x14ac:dyDescent="0.25">
      <c r="L6428" s="1"/>
    </row>
    <row r="6429" spans="12:12" x14ac:dyDescent="0.25">
      <c r="L6429" s="1"/>
    </row>
    <row r="6430" spans="12:12" x14ac:dyDescent="0.25">
      <c r="L6430" s="1"/>
    </row>
    <row r="6431" spans="12:12" x14ac:dyDescent="0.25">
      <c r="L6431" s="1"/>
    </row>
    <row r="6432" spans="12:12" x14ac:dyDescent="0.25">
      <c r="L6432" s="1"/>
    </row>
    <row r="6433" spans="12:12" x14ac:dyDescent="0.25">
      <c r="L6433" s="1"/>
    </row>
    <row r="6434" spans="12:12" x14ac:dyDescent="0.25">
      <c r="L6434" s="1"/>
    </row>
    <row r="6435" spans="12:12" x14ac:dyDescent="0.25">
      <c r="L6435" s="1"/>
    </row>
    <row r="6436" spans="12:12" x14ac:dyDescent="0.25">
      <c r="L6436" s="1"/>
    </row>
    <row r="6437" spans="12:12" x14ac:dyDescent="0.25">
      <c r="L6437" s="1"/>
    </row>
    <row r="6438" spans="12:12" x14ac:dyDescent="0.25">
      <c r="L6438" s="1"/>
    </row>
    <row r="6439" spans="12:12" x14ac:dyDescent="0.25">
      <c r="L6439" s="1"/>
    </row>
    <row r="6440" spans="12:12" x14ac:dyDescent="0.25">
      <c r="L6440" s="1"/>
    </row>
    <row r="6441" spans="12:12" x14ac:dyDescent="0.25">
      <c r="L6441" s="1"/>
    </row>
    <row r="6442" spans="12:12" x14ac:dyDescent="0.25">
      <c r="L6442" s="1"/>
    </row>
    <row r="6443" spans="12:12" x14ac:dyDescent="0.25">
      <c r="L6443" s="1"/>
    </row>
    <row r="6444" spans="12:12" x14ac:dyDescent="0.25">
      <c r="L6444" s="1"/>
    </row>
    <row r="6445" spans="12:12" x14ac:dyDescent="0.25">
      <c r="L6445" s="1"/>
    </row>
    <row r="6446" spans="12:12" x14ac:dyDescent="0.25">
      <c r="L6446" s="1"/>
    </row>
    <row r="6447" spans="12:12" x14ac:dyDescent="0.25">
      <c r="L6447" s="1"/>
    </row>
    <row r="6448" spans="12:12" x14ac:dyDescent="0.25">
      <c r="L6448" s="1"/>
    </row>
    <row r="6449" spans="12:12" x14ac:dyDescent="0.25">
      <c r="L6449" s="1"/>
    </row>
    <row r="6450" spans="12:12" x14ac:dyDescent="0.25">
      <c r="L6450" s="1"/>
    </row>
    <row r="6451" spans="12:12" x14ac:dyDescent="0.25">
      <c r="L6451" s="1"/>
    </row>
    <row r="6452" spans="12:12" x14ac:dyDescent="0.25">
      <c r="L6452" s="1"/>
    </row>
    <row r="6453" spans="12:12" x14ac:dyDescent="0.25">
      <c r="L6453" s="1"/>
    </row>
    <row r="6454" spans="12:12" x14ac:dyDescent="0.25">
      <c r="L6454" s="1"/>
    </row>
    <row r="6455" spans="12:12" x14ac:dyDescent="0.25">
      <c r="L6455" s="1"/>
    </row>
    <row r="6456" spans="12:12" x14ac:dyDescent="0.25">
      <c r="L6456" s="1"/>
    </row>
    <row r="6457" spans="12:12" x14ac:dyDescent="0.25">
      <c r="L6457" s="1"/>
    </row>
    <row r="6458" spans="12:12" x14ac:dyDescent="0.25">
      <c r="L6458" s="1"/>
    </row>
    <row r="6459" spans="12:12" x14ac:dyDescent="0.25">
      <c r="L6459" s="1"/>
    </row>
    <row r="6460" spans="12:12" x14ac:dyDescent="0.25">
      <c r="L6460" s="1"/>
    </row>
    <row r="6461" spans="12:12" x14ac:dyDescent="0.25">
      <c r="L6461" s="1"/>
    </row>
    <row r="6462" spans="12:12" x14ac:dyDescent="0.25">
      <c r="L6462" s="1"/>
    </row>
    <row r="6463" spans="12:12" x14ac:dyDescent="0.25">
      <c r="L6463" s="1"/>
    </row>
    <row r="6464" spans="12:12" x14ac:dyDescent="0.25">
      <c r="L6464" s="1"/>
    </row>
    <row r="6465" spans="12:12" x14ac:dyDescent="0.25">
      <c r="L6465" s="1"/>
    </row>
    <row r="6466" spans="12:12" x14ac:dyDescent="0.25">
      <c r="L6466" s="1"/>
    </row>
    <row r="6467" spans="12:12" x14ac:dyDescent="0.25">
      <c r="L6467" s="1"/>
    </row>
    <row r="6468" spans="12:12" x14ac:dyDescent="0.25">
      <c r="L6468" s="1"/>
    </row>
    <row r="6469" spans="12:12" x14ac:dyDescent="0.25">
      <c r="L6469" s="1"/>
    </row>
    <row r="6470" spans="12:12" x14ac:dyDescent="0.25">
      <c r="L6470" s="1"/>
    </row>
    <row r="6471" spans="12:12" x14ac:dyDescent="0.25">
      <c r="L6471" s="1"/>
    </row>
    <row r="6472" spans="12:12" x14ac:dyDescent="0.25">
      <c r="L6472" s="1"/>
    </row>
    <row r="6473" spans="12:12" x14ac:dyDescent="0.25">
      <c r="L6473" s="1"/>
    </row>
    <row r="6474" spans="12:12" x14ac:dyDescent="0.25">
      <c r="L6474" s="1"/>
    </row>
    <row r="6475" spans="12:12" x14ac:dyDescent="0.25">
      <c r="L6475" s="1"/>
    </row>
    <row r="6476" spans="12:12" x14ac:dyDescent="0.25">
      <c r="L6476" s="1"/>
    </row>
    <row r="6477" spans="12:12" x14ac:dyDescent="0.25">
      <c r="L6477" s="1"/>
    </row>
    <row r="6478" spans="12:12" x14ac:dyDescent="0.25">
      <c r="L6478" s="1"/>
    </row>
    <row r="6479" spans="12:12" x14ac:dyDescent="0.25">
      <c r="L6479" s="1"/>
    </row>
    <row r="6480" spans="12:12" x14ac:dyDescent="0.25">
      <c r="L6480" s="1"/>
    </row>
    <row r="6481" spans="12:12" x14ac:dyDescent="0.25">
      <c r="L6481" s="1"/>
    </row>
    <row r="6482" spans="12:12" x14ac:dyDescent="0.25">
      <c r="L6482" s="1"/>
    </row>
    <row r="6483" spans="12:12" x14ac:dyDescent="0.25">
      <c r="L6483" s="1"/>
    </row>
    <row r="6484" spans="12:12" x14ac:dyDescent="0.25">
      <c r="L6484" s="1"/>
    </row>
    <row r="6485" spans="12:12" x14ac:dyDescent="0.25">
      <c r="L6485" s="1"/>
    </row>
    <row r="6486" spans="12:12" x14ac:dyDescent="0.25">
      <c r="L6486" s="1"/>
    </row>
    <row r="6487" spans="12:12" x14ac:dyDescent="0.25">
      <c r="L6487" s="1"/>
    </row>
    <row r="6488" spans="12:12" x14ac:dyDescent="0.25">
      <c r="L6488" s="1"/>
    </row>
    <row r="6489" spans="12:12" x14ac:dyDescent="0.25">
      <c r="L6489" s="1"/>
    </row>
    <row r="6490" spans="12:12" x14ac:dyDescent="0.25">
      <c r="L6490" s="1"/>
    </row>
    <row r="6491" spans="12:12" x14ac:dyDescent="0.25">
      <c r="L6491" s="1"/>
    </row>
    <row r="6492" spans="12:12" x14ac:dyDescent="0.25">
      <c r="L6492" s="1"/>
    </row>
    <row r="6493" spans="12:12" x14ac:dyDescent="0.25">
      <c r="L6493" s="1"/>
    </row>
    <row r="6494" spans="12:12" x14ac:dyDescent="0.25">
      <c r="L6494" s="1"/>
    </row>
    <row r="6495" spans="12:12" x14ac:dyDescent="0.25">
      <c r="L6495" s="1"/>
    </row>
    <row r="6496" spans="12:12" x14ac:dyDescent="0.25">
      <c r="L6496" s="1"/>
    </row>
    <row r="6497" spans="12:12" x14ac:dyDescent="0.25">
      <c r="L6497" s="1"/>
    </row>
    <row r="6498" spans="12:12" x14ac:dyDescent="0.25">
      <c r="L6498" s="1"/>
    </row>
    <row r="6499" spans="12:12" x14ac:dyDescent="0.25">
      <c r="L6499" s="1"/>
    </row>
    <row r="6500" spans="12:12" x14ac:dyDescent="0.25">
      <c r="L6500" s="1"/>
    </row>
    <row r="6501" spans="12:12" x14ac:dyDescent="0.25">
      <c r="L6501" s="1"/>
    </row>
    <row r="6502" spans="12:12" x14ac:dyDescent="0.25">
      <c r="L6502" s="1"/>
    </row>
    <row r="6503" spans="12:12" x14ac:dyDescent="0.25">
      <c r="L6503" s="1"/>
    </row>
    <row r="6504" spans="12:12" x14ac:dyDescent="0.25">
      <c r="L6504" s="1"/>
    </row>
    <row r="6505" spans="12:12" x14ac:dyDescent="0.25">
      <c r="L6505" s="1"/>
    </row>
    <row r="6506" spans="12:12" x14ac:dyDescent="0.25">
      <c r="L6506" s="1"/>
    </row>
    <row r="6507" spans="12:12" x14ac:dyDescent="0.25">
      <c r="L6507" s="1"/>
    </row>
    <row r="6508" spans="12:12" x14ac:dyDescent="0.25">
      <c r="L6508" s="1"/>
    </row>
    <row r="6509" spans="12:12" x14ac:dyDescent="0.25">
      <c r="L6509" s="1"/>
    </row>
    <row r="6510" spans="12:12" x14ac:dyDescent="0.25">
      <c r="L6510" s="1"/>
    </row>
    <row r="6511" spans="12:12" x14ac:dyDescent="0.25">
      <c r="L6511" s="1"/>
    </row>
    <row r="6512" spans="12:12" x14ac:dyDescent="0.25">
      <c r="L6512" s="1"/>
    </row>
    <row r="6513" spans="12:12" x14ac:dyDescent="0.25">
      <c r="L6513" s="1"/>
    </row>
    <row r="6514" spans="12:12" x14ac:dyDescent="0.25">
      <c r="L6514" s="1"/>
    </row>
    <row r="6515" spans="12:12" x14ac:dyDescent="0.25">
      <c r="L6515" s="1"/>
    </row>
    <row r="6516" spans="12:12" x14ac:dyDescent="0.25">
      <c r="L6516" s="1"/>
    </row>
    <row r="6517" spans="12:12" x14ac:dyDescent="0.25">
      <c r="L6517" s="1"/>
    </row>
    <row r="6518" spans="12:12" x14ac:dyDescent="0.25">
      <c r="L6518" s="1"/>
    </row>
    <row r="6519" spans="12:12" x14ac:dyDescent="0.25">
      <c r="L6519" s="1"/>
    </row>
    <row r="6520" spans="12:12" x14ac:dyDescent="0.25">
      <c r="L6520" s="1"/>
    </row>
    <row r="6521" spans="12:12" x14ac:dyDescent="0.25">
      <c r="L6521" s="1"/>
    </row>
    <row r="6522" spans="12:12" x14ac:dyDescent="0.25">
      <c r="L6522" s="1"/>
    </row>
    <row r="6523" spans="12:12" x14ac:dyDescent="0.25">
      <c r="L6523" s="1"/>
    </row>
    <row r="6524" spans="12:12" x14ac:dyDescent="0.25">
      <c r="L6524" s="1"/>
    </row>
    <row r="6525" spans="12:12" x14ac:dyDescent="0.25">
      <c r="L6525" s="1"/>
    </row>
    <row r="6526" spans="12:12" x14ac:dyDescent="0.25">
      <c r="L6526" s="1"/>
    </row>
    <row r="6527" spans="12:12" x14ac:dyDescent="0.25">
      <c r="L6527" s="1"/>
    </row>
    <row r="6528" spans="12:12" x14ac:dyDescent="0.25">
      <c r="L6528" s="1"/>
    </row>
    <row r="6529" spans="12:12" x14ac:dyDescent="0.25">
      <c r="L6529" s="1"/>
    </row>
    <row r="6530" spans="12:12" x14ac:dyDescent="0.25">
      <c r="L6530" s="1"/>
    </row>
    <row r="6531" spans="12:12" x14ac:dyDescent="0.25">
      <c r="L6531" s="1"/>
    </row>
    <row r="6532" spans="12:12" x14ac:dyDescent="0.25">
      <c r="L6532" s="1"/>
    </row>
    <row r="6533" spans="12:12" x14ac:dyDescent="0.25">
      <c r="L6533" s="1"/>
    </row>
    <row r="6534" spans="12:12" x14ac:dyDescent="0.25">
      <c r="L6534" s="1"/>
    </row>
    <row r="6535" spans="12:12" x14ac:dyDescent="0.25">
      <c r="L6535" s="1"/>
    </row>
    <row r="6536" spans="12:12" x14ac:dyDescent="0.25">
      <c r="L6536" s="1"/>
    </row>
    <row r="6537" spans="12:12" x14ac:dyDescent="0.25">
      <c r="L6537" s="1"/>
    </row>
    <row r="6538" spans="12:12" x14ac:dyDescent="0.25">
      <c r="L6538" s="1"/>
    </row>
    <row r="6539" spans="12:12" x14ac:dyDescent="0.25">
      <c r="L6539" s="1"/>
    </row>
    <row r="6540" spans="12:12" x14ac:dyDescent="0.25">
      <c r="L6540" s="1"/>
    </row>
    <row r="6541" spans="12:12" x14ac:dyDescent="0.25">
      <c r="L6541" s="1"/>
    </row>
    <row r="6542" spans="12:12" x14ac:dyDescent="0.25">
      <c r="L6542" s="1"/>
    </row>
    <row r="6543" spans="12:12" x14ac:dyDescent="0.25">
      <c r="L6543" s="1"/>
    </row>
    <row r="6544" spans="12:12" x14ac:dyDescent="0.25">
      <c r="L6544" s="1"/>
    </row>
    <row r="6545" spans="12:12" x14ac:dyDescent="0.25">
      <c r="L6545" s="1"/>
    </row>
    <row r="6546" spans="12:12" x14ac:dyDescent="0.25">
      <c r="L6546" s="1"/>
    </row>
    <row r="6547" spans="12:12" x14ac:dyDescent="0.25">
      <c r="L6547" s="1"/>
    </row>
    <row r="6548" spans="12:12" x14ac:dyDescent="0.25">
      <c r="L6548" s="1"/>
    </row>
    <row r="6549" spans="12:12" x14ac:dyDescent="0.25">
      <c r="L6549" s="1"/>
    </row>
    <row r="6550" spans="12:12" x14ac:dyDescent="0.25">
      <c r="L6550" s="1"/>
    </row>
    <row r="6551" spans="12:12" x14ac:dyDescent="0.25">
      <c r="L6551" s="1"/>
    </row>
    <row r="6552" spans="12:12" x14ac:dyDescent="0.25">
      <c r="L6552" s="1"/>
    </row>
    <row r="6553" spans="12:12" x14ac:dyDescent="0.25">
      <c r="L6553" s="1"/>
    </row>
    <row r="6554" spans="12:12" x14ac:dyDescent="0.25">
      <c r="L6554" s="1"/>
    </row>
    <row r="6555" spans="12:12" x14ac:dyDescent="0.25">
      <c r="L6555" s="1"/>
    </row>
    <row r="6556" spans="12:12" x14ac:dyDescent="0.25">
      <c r="L6556" s="1"/>
    </row>
    <row r="6557" spans="12:12" x14ac:dyDescent="0.25">
      <c r="L6557" s="1"/>
    </row>
    <row r="6558" spans="12:12" x14ac:dyDescent="0.25">
      <c r="L6558" s="1"/>
    </row>
    <row r="6559" spans="12:12" x14ac:dyDescent="0.25">
      <c r="L6559" s="1"/>
    </row>
    <row r="6560" spans="12:12" x14ac:dyDescent="0.25">
      <c r="L6560" s="1"/>
    </row>
    <row r="6561" spans="12:12" x14ac:dyDescent="0.25">
      <c r="L6561" s="1"/>
    </row>
    <row r="6562" spans="12:12" x14ac:dyDescent="0.25">
      <c r="L6562" s="1"/>
    </row>
    <row r="6563" spans="12:12" x14ac:dyDescent="0.25">
      <c r="L6563" s="1"/>
    </row>
    <row r="6564" spans="12:12" x14ac:dyDescent="0.25">
      <c r="L6564" s="1"/>
    </row>
    <row r="6565" spans="12:12" x14ac:dyDescent="0.25">
      <c r="L6565" s="1"/>
    </row>
    <row r="6566" spans="12:12" x14ac:dyDescent="0.25">
      <c r="L6566" s="1"/>
    </row>
    <row r="6567" spans="12:12" x14ac:dyDescent="0.25">
      <c r="L6567" s="1"/>
    </row>
    <row r="6568" spans="12:12" x14ac:dyDescent="0.25">
      <c r="L6568" s="1"/>
    </row>
    <row r="6569" spans="12:12" x14ac:dyDescent="0.25">
      <c r="L6569" s="1"/>
    </row>
    <row r="6570" spans="12:12" x14ac:dyDescent="0.25">
      <c r="L6570" s="1"/>
    </row>
    <row r="6571" spans="12:12" x14ac:dyDescent="0.25">
      <c r="L6571" s="1"/>
    </row>
    <row r="6572" spans="12:12" x14ac:dyDescent="0.25">
      <c r="L6572" s="1"/>
    </row>
    <row r="6573" spans="12:12" x14ac:dyDescent="0.25">
      <c r="L6573" s="1"/>
    </row>
    <row r="6574" spans="12:12" x14ac:dyDescent="0.25">
      <c r="L6574" s="1"/>
    </row>
    <row r="6575" spans="12:12" x14ac:dyDescent="0.25">
      <c r="L6575" s="1"/>
    </row>
    <row r="6576" spans="12:12" x14ac:dyDescent="0.25">
      <c r="L6576" s="1"/>
    </row>
    <row r="6577" spans="12:12" x14ac:dyDescent="0.25">
      <c r="L6577" s="1"/>
    </row>
    <row r="6578" spans="12:12" x14ac:dyDescent="0.25">
      <c r="L6578" s="1"/>
    </row>
    <row r="6579" spans="12:12" x14ac:dyDescent="0.25">
      <c r="L6579" s="1"/>
    </row>
    <row r="6580" spans="12:12" x14ac:dyDescent="0.25">
      <c r="L6580" s="1"/>
    </row>
    <row r="6581" spans="12:12" x14ac:dyDescent="0.25">
      <c r="L6581" s="1"/>
    </row>
    <row r="6582" spans="12:12" x14ac:dyDescent="0.25">
      <c r="L6582" s="1"/>
    </row>
    <row r="6583" spans="12:12" x14ac:dyDescent="0.25">
      <c r="L6583" s="1"/>
    </row>
    <row r="6584" spans="12:12" x14ac:dyDescent="0.25">
      <c r="L6584" s="1"/>
    </row>
    <row r="6585" spans="12:12" x14ac:dyDescent="0.25">
      <c r="L6585" s="1"/>
    </row>
    <row r="6586" spans="12:12" x14ac:dyDescent="0.25">
      <c r="L6586" s="1"/>
    </row>
    <row r="6587" spans="12:12" x14ac:dyDescent="0.25">
      <c r="L6587" s="1"/>
    </row>
    <row r="6588" spans="12:12" x14ac:dyDescent="0.25">
      <c r="L6588" s="1"/>
    </row>
    <row r="6589" spans="12:12" x14ac:dyDescent="0.25">
      <c r="L6589" s="1"/>
    </row>
    <row r="6590" spans="12:12" x14ac:dyDescent="0.25">
      <c r="L6590" s="1"/>
    </row>
    <row r="6591" spans="12:12" x14ac:dyDescent="0.25">
      <c r="L6591" s="1"/>
    </row>
    <row r="6592" spans="12:12" x14ac:dyDescent="0.25">
      <c r="L6592" s="1"/>
    </row>
    <row r="6593" spans="12:12" x14ac:dyDescent="0.25">
      <c r="L6593" s="1"/>
    </row>
    <row r="6594" spans="12:12" x14ac:dyDescent="0.25">
      <c r="L6594" s="1"/>
    </row>
    <row r="6595" spans="12:12" x14ac:dyDescent="0.25">
      <c r="L6595" s="1"/>
    </row>
    <row r="6596" spans="12:12" x14ac:dyDescent="0.25">
      <c r="L6596" s="1"/>
    </row>
    <row r="6597" spans="12:12" x14ac:dyDescent="0.25">
      <c r="L6597" s="1"/>
    </row>
    <row r="6598" spans="12:12" x14ac:dyDescent="0.25">
      <c r="L6598" s="1"/>
    </row>
    <row r="6599" spans="12:12" x14ac:dyDescent="0.25">
      <c r="L6599" s="1"/>
    </row>
    <row r="6600" spans="12:12" x14ac:dyDescent="0.25">
      <c r="L6600" s="1"/>
    </row>
    <row r="6601" spans="12:12" x14ac:dyDescent="0.25">
      <c r="L6601" s="1"/>
    </row>
    <row r="6602" spans="12:12" x14ac:dyDescent="0.25">
      <c r="L6602" s="1"/>
    </row>
    <row r="6603" spans="12:12" x14ac:dyDescent="0.25">
      <c r="L6603" s="1"/>
    </row>
    <row r="6604" spans="12:12" x14ac:dyDescent="0.25">
      <c r="L6604" s="1"/>
    </row>
    <row r="6605" spans="12:12" x14ac:dyDescent="0.25">
      <c r="L6605" s="1"/>
    </row>
    <row r="6606" spans="12:12" x14ac:dyDescent="0.25">
      <c r="L6606" s="1"/>
    </row>
    <row r="6607" spans="12:12" x14ac:dyDescent="0.25">
      <c r="L6607" s="1"/>
    </row>
    <row r="6608" spans="12:12" x14ac:dyDescent="0.25">
      <c r="L6608" s="1"/>
    </row>
    <row r="6609" spans="12:12" x14ac:dyDescent="0.25">
      <c r="L6609" s="1"/>
    </row>
    <row r="6610" spans="12:12" x14ac:dyDescent="0.25">
      <c r="L6610" s="1"/>
    </row>
    <row r="6611" spans="12:12" x14ac:dyDescent="0.25">
      <c r="L6611" s="1"/>
    </row>
    <row r="6612" spans="12:12" x14ac:dyDescent="0.25">
      <c r="L6612" s="1"/>
    </row>
    <row r="6613" spans="12:12" x14ac:dyDescent="0.25">
      <c r="L6613" s="1"/>
    </row>
    <row r="6614" spans="12:12" x14ac:dyDescent="0.25">
      <c r="L6614" s="1"/>
    </row>
    <row r="6615" spans="12:12" x14ac:dyDescent="0.25">
      <c r="L6615" s="1"/>
    </row>
    <row r="6616" spans="12:12" x14ac:dyDescent="0.25">
      <c r="L6616" s="1"/>
    </row>
    <row r="6617" spans="12:12" x14ac:dyDescent="0.25">
      <c r="L6617" s="1"/>
    </row>
    <row r="6618" spans="12:12" x14ac:dyDescent="0.25">
      <c r="L6618" s="1"/>
    </row>
    <row r="6619" spans="12:12" x14ac:dyDescent="0.25">
      <c r="L6619" s="1"/>
    </row>
    <row r="6620" spans="12:12" x14ac:dyDescent="0.25">
      <c r="L6620" s="1"/>
    </row>
    <row r="6621" spans="12:12" x14ac:dyDescent="0.25">
      <c r="L6621" s="1"/>
    </row>
    <row r="6622" spans="12:12" x14ac:dyDescent="0.25">
      <c r="L6622" s="1"/>
    </row>
    <row r="6623" spans="12:12" x14ac:dyDescent="0.25">
      <c r="L6623" s="1"/>
    </row>
    <row r="6624" spans="12:12" x14ac:dyDescent="0.25">
      <c r="L6624" s="1"/>
    </row>
    <row r="6625" spans="12:12" x14ac:dyDescent="0.25">
      <c r="L6625" s="1"/>
    </row>
    <row r="6626" spans="12:12" x14ac:dyDescent="0.25">
      <c r="L6626" s="1"/>
    </row>
    <row r="6627" spans="12:12" x14ac:dyDescent="0.25">
      <c r="L6627" s="1"/>
    </row>
    <row r="6628" spans="12:12" x14ac:dyDescent="0.25">
      <c r="L6628" s="1"/>
    </row>
    <row r="6629" spans="12:12" x14ac:dyDescent="0.25">
      <c r="L6629" s="1"/>
    </row>
    <row r="6630" spans="12:12" x14ac:dyDescent="0.25">
      <c r="L6630" s="1"/>
    </row>
    <row r="6631" spans="12:12" x14ac:dyDescent="0.25">
      <c r="L6631" s="1"/>
    </row>
    <row r="6632" spans="12:12" x14ac:dyDescent="0.25">
      <c r="L6632" s="1"/>
    </row>
    <row r="6633" spans="12:12" x14ac:dyDescent="0.25">
      <c r="L6633" s="1"/>
    </row>
    <row r="6634" spans="12:12" x14ac:dyDescent="0.25">
      <c r="L6634" s="1"/>
    </row>
    <row r="6635" spans="12:12" x14ac:dyDescent="0.25">
      <c r="L6635" s="1"/>
    </row>
    <row r="6636" spans="12:12" x14ac:dyDescent="0.25">
      <c r="L6636" s="1"/>
    </row>
    <row r="6637" spans="12:12" x14ac:dyDescent="0.25">
      <c r="L6637" s="1"/>
    </row>
    <row r="6638" spans="12:12" x14ac:dyDescent="0.25">
      <c r="L6638" s="1"/>
    </row>
    <row r="6639" spans="12:12" x14ac:dyDescent="0.25">
      <c r="L6639" s="1"/>
    </row>
    <row r="6640" spans="12:12" x14ac:dyDescent="0.25">
      <c r="L6640" s="1"/>
    </row>
    <row r="6641" spans="12:12" x14ac:dyDescent="0.25">
      <c r="L6641" s="1"/>
    </row>
    <row r="6642" spans="12:12" x14ac:dyDescent="0.25">
      <c r="L6642" s="1"/>
    </row>
    <row r="6643" spans="12:12" x14ac:dyDescent="0.25">
      <c r="L6643" s="1"/>
    </row>
    <row r="6644" spans="12:12" x14ac:dyDescent="0.25">
      <c r="L6644" s="1"/>
    </row>
    <row r="6645" spans="12:12" x14ac:dyDescent="0.25">
      <c r="L6645" s="1"/>
    </row>
    <row r="6646" spans="12:12" x14ac:dyDescent="0.25">
      <c r="L6646" s="1"/>
    </row>
    <row r="6647" spans="12:12" x14ac:dyDescent="0.25">
      <c r="L6647" s="1"/>
    </row>
    <row r="6648" spans="12:12" x14ac:dyDescent="0.25">
      <c r="L6648" s="1"/>
    </row>
    <row r="6649" spans="12:12" x14ac:dyDescent="0.25">
      <c r="L6649" s="1"/>
    </row>
    <row r="6650" spans="12:12" x14ac:dyDescent="0.25">
      <c r="L6650" s="1"/>
    </row>
    <row r="6651" spans="12:12" x14ac:dyDescent="0.25">
      <c r="L6651" s="1"/>
    </row>
    <row r="6652" spans="12:12" x14ac:dyDescent="0.25">
      <c r="L6652" s="1"/>
    </row>
    <row r="6653" spans="12:12" x14ac:dyDescent="0.25">
      <c r="L6653" s="1"/>
    </row>
    <row r="6654" spans="12:12" x14ac:dyDescent="0.25">
      <c r="L6654" s="1"/>
    </row>
    <row r="6655" spans="12:12" x14ac:dyDescent="0.25">
      <c r="L6655" s="1"/>
    </row>
    <row r="6656" spans="12:12" x14ac:dyDescent="0.25">
      <c r="L6656" s="1"/>
    </row>
    <row r="6657" spans="12:12" x14ac:dyDescent="0.25">
      <c r="L6657" s="1"/>
    </row>
    <row r="6658" spans="12:12" x14ac:dyDescent="0.25">
      <c r="L6658" s="1"/>
    </row>
    <row r="6659" spans="12:12" x14ac:dyDescent="0.25">
      <c r="L6659" s="1"/>
    </row>
    <row r="6660" spans="12:12" x14ac:dyDescent="0.25">
      <c r="L6660" s="1"/>
    </row>
    <row r="6661" spans="12:12" x14ac:dyDescent="0.25">
      <c r="L6661" s="1"/>
    </row>
    <row r="6662" spans="12:12" x14ac:dyDescent="0.25">
      <c r="L6662" s="1"/>
    </row>
    <row r="6663" spans="12:12" x14ac:dyDescent="0.25">
      <c r="L6663" s="1"/>
    </row>
    <row r="6664" spans="12:12" x14ac:dyDescent="0.25">
      <c r="L6664" s="1"/>
    </row>
    <row r="6665" spans="12:12" x14ac:dyDescent="0.25">
      <c r="L6665" s="1"/>
    </row>
    <row r="6666" spans="12:12" x14ac:dyDescent="0.25">
      <c r="L6666" s="1"/>
    </row>
    <row r="6667" spans="12:12" x14ac:dyDescent="0.25">
      <c r="L6667" s="1"/>
    </row>
    <row r="6668" spans="12:12" x14ac:dyDescent="0.25">
      <c r="L6668" s="1"/>
    </row>
    <row r="6669" spans="12:12" x14ac:dyDescent="0.25">
      <c r="L6669" s="1"/>
    </row>
    <row r="6670" spans="12:12" x14ac:dyDescent="0.25">
      <c r="L6670" s="1"/>
    </row>
    <row r="6671" spans="12:12" x14ac:dyDescent="0.25">
      <c r="L6671" s="1"/>
    </row>
    <row r="6672" spans="12:12" x14ac:dyDescent="0.25">
      <c r="L6672" s="1"/>
    </row>
    <row r="6673" spans="12:12" x14ac:dyDescent="0.25">
      <c r="L6673" s="1"/>
    </row>
    <row r="6674" spans="12:12" x14ac:dyDescent="0.25">
      <c r="L6674" s="1"/>
    </row>
    <row r="6675" spans="12:12" x14ac:dyDescent="0.25">
      <c r="L6675" s="1"/>
    </row>
    <row r="6676" spans="12:12" x14ac:dyDescent="0.25">
      <c r="L6676" s="1"/>
    </row>
    <row r="6677" spans="12:12" x14ac:dyDescent="0.25">
      <c r="L6677" s="1"/>
    </row>
    <row r="6678" spans="12:12" x14ac:dyDescent="0.25">
      <c r="L6678" s="1"/>
    </row>
    <row r="6679" spans="12:12" x14ac:dyDescent="0.25">
      <c r="L6679" s="1"/>
    </row>
    <row r="6680" spans="12:12" x14ac:dyDescent="0.25">
      <c r="L6680" s="1"/>
    </row>
    <row r="6681" spans="12:12" x14ac:dyDescent="0.25">
      <c r="L6681" s="1"/>
    </row>
    <row r="6682" spans="12:12" x14ac:dyDescent="0.25">
      <c r="L6682" s="1"/>
    </row>
    <row r="6683" spans="12:12" x14ac:dyDescent="0.25">
      <c r="L6683" s="1"/>
    </row>
    <row r="6684" spans="12:12" x14ac:dyDescent="0.25">
      <c r="L6684" s="1"/>
    </row>
    <row r="6685" spans="12:12" x14ac:dyDescent="0.25">
      <c r="L6685" s="1"/>
    </row>
    <row r="6686" spans="12:12" x14ac:dyDescent="0.25">
      <c r="L6686" s="1"/>
    </row>
    <row r="6687" spans="12:12" x14ac:dyDescent="0.25">
      <c r="L6687" s="1"/>
    </row>
    <row r="6688" spans="12:12" x14ac:dyDescent="0.25">
      <c r="L6688" s="1"/>
    </row>
    <row r="6689" spans="12:12" x14ac:dyDescent="0.25">
      <c r="L6689" s="1"/>
    </row>
    <row r="6690" spans="12:12" x14ac:dyDescent="0.25">
      <c r="L6690" s="1"/>
    </row>
    <row r="6691" spans="12:12" x14ac:dyDescent="0.25">
      <c r="L6691" s="1"/>
    </row>
    <row r="6692" spans="12:12" x14ac:dyDescent="0.25">
      <c r="L6692" s="1"/>
    </row>
    <row r="6693" spans="12:12" x14ac:dyDescent="0.25">
      <c r="L6693" s="1"/>
    </row>
    <row r="6694" spans="12:12" x14ac:dyDescent="0.25">
      <c r="L6694" s="1"/>
    </row>
    <row r="6695" spans="12:12" x14ac:dyDescent="0.25">
      <c r="L6695" s="1"/>
    </row>
    <row r="6696" spans="12:12" x14ac:dyDescent="0.25">
      <c r="L6696" s="1"/>
    </row>
    <row r="6697" spans="12:12" x14ac:dyDescent="0.25">
      <c r="L6697" s="1"/>
    </row>
    <row r="6698" spans="12:12" x14ac:dyDescent="0.25">
      <c r="L6698" s="1"/>
    </row>
    <row r="6699" spans="12:12" x14ac:dyDescent="0.25">
      <c r="L6699" s="1"/>
    </row>
    <row r="6700" spans="12:12" x14ac:dyDescent="0.25">
      <c r="L6700" s="1"/>
    </row>
    <row r="6701" spans="12:12" x14ac:dyDescent="0.25">
      <c r="L6701" s="1"/>
    </row>
    <row r="6702" spans="12:12" x14ac:dyDescent="0.25">
      <c r="L6702" s="1"/>
    </row>
    <row r="6703" spans="12:12" x14ac:dyDescent="0.25">
      <c r="L6703" s="1"/>
    </row>
    <row r="6704" spans="12:12" x14ac:dyDescent="0.25">
      <c r="L6704" s="1"/>
    </row>
    <row r="6705" spans="12:12" x14ac:dyDescent="0.25">
      <c r="L6705" s="1"/>
    </row>
    <row r="6706" spans="12:12" x14ac:dyDescent="0.25">
      <c r="L6706" s="1"/>
    </row>
    <row r="6707" spans="12:12" x14ac:dyDescent="0.25">
      <c r="L6707" s="1"/>
    </row>
    <row r="6708" spans="12:12" x14ac:dyDescent="0.25">
      <c r="L6708" s="1"/>
    </row>
    <row r="6709" spans="12:12" x14ac:dyDescent="0.25">
      <c r="L6709" s="1"/>
    </row>
    <row r="6710" spans="12:12" x14ac:dyDescent="0.25">
      <c r="L6710" s="1"/>
    </row>
    <row r="6711" spans="12:12" x14ac:dyDescent="0.25">
      <c r="L6711" s="1"/>
    </row>
    <row r="6712" spans="12:12" x14ac:dyDescent="0.25">
      <c r="L6712" s="1"/>
    </row>
    <row r="6713" spans="12:12" x14ac:dyDescent="0.25">
      <c r="L6713" s="1"/>
    </row>
    <row r="6714" spans="12:12" x14ac:dyDescent="0.25">
      <c r="L6714" s="1"/>
    </row>
    <row r="6715" spans="12:12" x14ac:dyDescent="0.25">
      <c r="L6715" s="1"/>
    </row>
    <row r="6716" spans="12:12" x14ac:dyDescent="0.25">
      <c r="L6716" s="1"/>
    </row>
    <row r="6717" spans="12:12" x14ac:dyDescent="0.25">
      <c r="L6717" s="1"/>
    </row>
    <row r="6718" spans="12:12" x14ac:dyDescent="0.25">
      <c r="L6718" s="1"/>
    </row>
    <row r="6719" spans="12:12" x14ac:dyDescent="0.25">
      <c r="L6719" s="1"/>
    </row>
    <row r="6720" spans="12:12" x14ac:dyDescent="0.25">
      <c r="L6720" s="1"/>
    </row>
    <row r="6721" spans="12:12" x14ac:dyDescent="0.25">
      <c r="L6721" s="1"/>
    </row>
    <row r="6722" spans="12:12" x14ac:dyDescent="0.25">
      <c r="L6722" s="1"/>
    </row>
    <row r="6723" spans="12:12" x14ac:dyDescent="0.25">
      <c r="L6723" s="1"/>
    </row>
    <row r="6724" spans="12:12" x14ac:dyDescent="0.25">
      <c r="L6724" s="1"/>
    </row>
    <row r="6725" spans="12:12" x14ac:dyDescent="0.25">
      <c r="L6725" s="1"/>
    </row>
    <row r="6726" spans="12:12" x14ac:dyDescent="0.25">
      <c r="L6726" s="1"/>
    </row>
    <row r="6727" spans="12:12" x14ac:dyDescent="0.25">
      <c r="L6727" s="1"/>
    </row>
    <row r="6728" spans="12:12" x14ac:dyDescent="0.25">
      <c r="L6728" s="1"/>
    </row>
    <row r="6729" spans="12:12" x14ac:dyDescent="0.25">
      <c r="L6729" s="1"/>
    </row>
    <row r="6730" spans="12:12" x14ac:dyDescent="0.25">
      <c r="L6730" s="1"/>
    </row>
    <row r="6731" spans="12:12" x14ac:dyDescent="0.25">
      <c r="L6731" s="1"/>
    </row>
    <row r="6732" spans="12:12" x14ac:dyDescent="0.25">
      <c r="L6732" s="1"/>
    </row>
    <row r="6733" spans="12:12" x14ac:dyDescent="0.25">
      <c r="L6733" s="1"/>
    </row>
    <row r="6734" spans="12:12" x14ac:dyDescent="0.25">
      <c r="L6734" s="1"/>
    </row>
    <row r="6735" spans="12:12" x14ac:dyDescent="0.25">
      <c r="L6735" s="1"/>
    </row>
    <row r="6736" spans="12:12" x14ac:dyDescent="0.25">
      <c r="L6736" s="1"/>
    </row>
    <row r="6737" spans="12:12" x14ac:dyDescent="0.25">
      <c r="L6737" s="1"/>
    </row>
    <row r="6738" spans="12:12" x14ac:dyDescent="0.25">
      <c r="L6738" s="1"/>
    </row>
    <row r="6739" spans="12:12" x14ac:dyDescent="0.25">
      <c r="L6739" s="1"/>
    </row>
    <row r="6740" spans="12:12" x14ac:dyDescent="0.25">
      <c r="L6740" s="1"/>
    </row>
    <row r="6741" spans="12:12" x14ac:dyDescent="0.25">
      <c r="L6741" s="1"/>
    </row>
    <row r="6742" spans="12:12" x14ac:dyDescent="0.25">
      <c r="L6742" s="1"/>
    </row>
    <row r="6743" spans="12:12" x14ac:dyDescent="0.25">
      <c r="L6743" s="1"/>
    </row>
    <row r="6744" spans="12:12" x14ac:dyDescent="0.25">
      <c r="L6744" s="1"/>
    </row>
    <row r="6745" spans="12:12" x14ac:dyDescent="0.25">
      <c r="L6745" s="1"/>
    </row>
    <row r="6746" spans="12:12" x14ac:dyDescent="0.25">
      <c r="L6746" s="1"/>
    </row>
    <row r="6747" spans="12:12" x14ac:dyDescent="0.25">
      <c r="L6747" s="1"/>
    </row>
    <row r="6748" spans="12:12" x14ac:dyDescent="0.25">
      <c r="L6748" s="1"/>
    </row>
    <row r="6749" spans="12:12" x14ac:dyDescent="0.25">
      <c r="L6749" s="1"/>
    </row>
    <row r="6750" spans="12:12" x14ac:dyDescent="0.25">
      <c r="L6750" s="1"/>
    </row>
    <row r="6751" spans="12:12" x14ac:dyDescent="0.25">
      <c r="L6751" s="1"/>
    </row>
    <row r="6752" spans="12:12" x14ac:dyDescent="0.25">
      <c r="L6752" s="1"/>
    </row>
    <row r="6753" spans="12:12" x14ac:dyDescent="0.25">
      <c r="L6753" s="1"/>
    </row>
    <row r="6754" spans="12:12" x14ac:dyDescent="0.25">
      <c r="L6754" s="1"/>
    </row>
    <row r="6755" spans="12:12" x14ac:dyDescent="0.25">
      <c r="L6755" s="1"/>
    </row>
    <row r="6756" spans="12:12" x14ac:dyDescent="0.25">
      <c r="L6756" s="1"/>
    </row>
    <row r="6757" spans="12:12" x14ac:dyDescent="0.25">
      <c r="L6757" s="1"/>
    </row>
    <row r="6758" spans="12:12" x14ac:dyDescent="0.25">
      <c r="L6758" s="1"/>
    </row>
    <row r="6759" spans="12:12" x14ac:dyDescent="0.25">
      <c r="L6759" s="1"/>
    </row>
    <row r="6760" spans="12:12" x14ac:dyDescent="0.25">
      <c r="L6760" s="1"/>
    </row>
    <row r="6761" spans="12:12" x14ac:dyDescent="0.25">
      <c r="L6761" s="1"/>
    </row>
    <row r="6762" spans="12:12" x14ac:dyDescent="0.25">
      <c r="L6762" s="1"/>
    </row>
    <row r="6763" spans="12:12" x14ac:dyDescent="0.25">
      <c r="L6763" s="1"/>
    </row>
    <row r="6764" spans="12:12" x14ac:dyDescent="0.25">
      <c r="L6764" s="1"/>
    </row>
    <row r="6765" spans="12:12" x14ac:dyDescent="0.25">
      <c r="L6765" s="1"/>
    </row>
    <row r="6766" spans="12:12" x14ac:dyDescent="0.25">
      <c r="L6766" s="1"/>
    </row>
    <row r="6767" spans="12:12" x14ac:dyDescent="0.25">
      <c r="L6767" s="1"/>
    </row>
    <row r="6768" spans="12:12" x14ac:dyDescent="0.25">
      <c r="L6768" s="1"/>
    </row>
    <row r="6769" spans="12:12" x14ac:dyDescent="0.25">
      <c r="L6769" s="1"/>
    </row>
    <row r="6770" spans="12:12" x14ac:dyDescent="0.25">
      <c r="L6770" s="1"/>
    </row>
    <row r="6771" spans="12:12" x14ac:dyDescent="0.25">
      <c r="L6771" s="1"/>
    </row>
    <row r="6772" spans="12:12" x14ac:dyDescent="0.25">
      <c r="L6772" s="1"/>
    </row>
    <row r="6773" spans="12:12" x14ac:dyDescent="0.25">
      <c r="L6773" s="1"/>
    </row>
    <row r="6774" spans="12:12" x14ac:dyDescent="0.25">
      <c r="L6774" s="1"/>
    </row>
    <row r="6775" spans="12:12" x14ac:dyDescent="0.25">
      <c r="L6775" s="1"/>
    </row>
    <row r="6776" spans="12:12" x14ac:dyDescent="0.25">
      <c r="L6776" s="1"/>
    </row>
    <row r="6777" spans="12:12" x14ac:dyDescent="0.25">
      <c r="L6777" s="1"/>
    </row>
    <row r="6778" spans="12:12" x14ac:dyDescent="0.25">
      <c r="L6778" s="1"/>
    </row>
    <row r="6779" spans="12:12" x14ac:dyDescent="0.25">
      <c r="L6779" s="1"/>
    </row>
    <row r="6780" spans="12:12" x14ac:dyDescent="0.25">
      <c r="L6780" s="1"/>
    </row>
    <row r="6781" spans="12:12" x14ac:dyDescent="0.25">
      <c r="L6781" s="1"/>
    </row>
    <row r="6782" spans="12:12" x14ac:dyDescent="0.25">
      <c r="L6782" s="1"/>
    </row>
    <row r="6783" spans="12:12" x14ac:dyDescent="0.25">
      <c r="L6783" s="1"/>
    </row>
    <row r="6784" spans="12:12" x14ac:dyDescent="0.25">
      <c r="L6784" s="1"/>
    </row>
    <row r="6785" spans="12:12" x14ac:dyDescent="0.25">
      <c r="L6785" s="1"/>
    </row>
    <row r="6786" spans="12:12" x14ac:dyDescent="0.25">
      <c r="L6786" s="1"/>
    </row>
    <row r="6787" spans="12:12" x14ac:dyDescent="0.25">
      <c r="L6787" s="1"/>
    </row>
    <row r="6788" spans="12:12" x14ac:dyDescent="0.25">
      <c r="L6788" s="1"/>
    </row>
    <row r="6789" spans="12:12" x14ac:dyDescent="0.25">
      <c r="L6789" s="1"/>
    </row>
    <row r="6790" spans="12:12" x14ac:dyDescent="0.25">
      <c r="L6790" s="1"/>
    </row>
    <row r="6791" spans="12:12" x14ac:dyDescent="0.25">
      <c r="L6791" s="1"/>
    </row>
    <row r="6792" spans="12:12" x14ac:dyDescent="0.25">
      <c r="L6792" s="1"/>
    </row>
    <row r="6793" spans="12:12" x14ac:dyDescent="0.25">
      <c r="L6793" s="1"/>
    </row>
    <row r="6794" spans="12:12" x14ac:dyDescent="0.25">
      <c r="L6794" s="1"/>
    </row>
    <row r="6795" spans="12:12" x14ac:dyDescent="0.25">
      <c r="L6795" s="1"/>
    </row>
    <row r="6796" spans="12:12" x14ac:dyDescent="0.25">
      <c r="L6796" s="1"/>
    </row>
    <row r="6797" spans="12:12" x14ac:dyDescent="0.25">
      <c r="L6797" s="1"/>
    </row>
    <row r="6798" spans="12:12" x14ac:dyDescent="0.25">
      <c r="L6798" s="1"/>
    </row>
    <row r="6799" spans="12:12" x14ac:dyDescent="0.25">
      <c r="L6799" s="1"/>
    </row>
    <row r="6800" spans="12:12" x14ac:dyDescent="0.25">
      <c r="L6800" s="1"/>
    </row>
    <row r="6801" spans="12:12" x14ac:dyDescent="0.25">
      <c r="L6801" s="1"/>
    </row>
    <row r="6802" spans="12:12" x14ac:dyDescent="0.25">
      <c r="L6802" s="1"/>
    </row>
    <row r="6803" spans="12:12" x14ac:dyDescent="0.25">
      <c r="L6803" s="1"/>
    </row>
    <row r="6804" spans="12:12" x14ac:dyDescent="0.25">
      <c r="L6804" s="1"/>
    </row>
    <row r="6805" spans="12:12" x14ac:dyDescent="0.25">
      <c r="L6805" s="1"/>
    </row>
    <row r="6806" spans="12:12" x14ac:dyDescent="0.25">
      <c r="L6806" s="1"/>
    </row>
    <row r="6807" spans="12:12" x14ac:dyDescent="0.25">
      <c r="L6807" s="1"/>
    </row>
    <row r="6808" spans="12:12" x14ac:dyDescent="0.25">
      <c r="L6808" s="1"/>
    </row>
    <row r="6809" spans="12:12" x14ac:dyDescent="0.25">
      <c r="L6809" s="1"/>
    </row>
    <row r="6810" spans="12:12" x14ac:dyDescent="0.25">
      <c r="L6810" s="1"/>
    </row>
    <row r="6811" spans="12:12" x14ac:dyDescent="0.25">
      <c r="L6811" s="1"/>
    </row>
    <row r="6812" spans="12:12" x14ac:dyDescent="0.25">
      <c r="L6812" s="1"/>
    </row>
    <row r="6813" spans="12:12" x14ac:dyDescent="0.25">
      <c r="L6813" s="1"/>
    </row>
    <row r="6814" spans="12:12" x14ac:dyDescent="0.25">
      <c r="L6814" s="1"/>
    </row>
    <row r="6815" spans="12:12" x14ac:dyDescent="0.25">
      <c r="L6815" s="1"/>
    </row>
    <row r="6816" spans="12:12" x14ac:dyDescent="0.25">
      <c r="L6816" s="1"/>
    </row>
    <row r="6817" spans="12:12" x14ac:dyDescent="0.25">
      <c r="L6817" s="1"/>
    </row>
    <row r="6818" spans="12:12" x14ac:dyDescent="0.25">
      <c r="L6818" s="1"/>
    </row>
    <row r="6819" spans="12:12" x14ac:dyDescent="0.25">
      <c r="L6819" s="1"/>
    </row>
    <row r="6820" spans="12:12" x14ac:dyDescent="0.25">
      <c r="L6820" s="1"/>
    </row>
    <row r="6821" spans="12:12" x14ac:dyDescent="0.25">
      <c r="L6821" s="1"/>
    </row>
    <row r="6822" spans="12:12" x14ac:dyDescent="0.25">
      <c r="L6822" s="1"/>
    </row>
    <row r="6823" spans="12:12" x14ac:dyDescent="0.25">
      <c r="L6823" s="1"/>
    </row>
    <row r="6824" spans="12:12" x14ac:dyDescent="0.25">
      <c r="L6824" s="1"/>
    </row>
    <row r="6825" spans="12:12" x14ac:dyDescent="0.25">
      <c r="L6825" s="1"/>
    </row>
    <row r="6826" spans="12:12" x14ac:dyDescent="0.25">
      <c r="L6826" s="1"/>
    </row>
    <row r="6827" spans="12:12" x14ac:dyDescent="0.25">
      <c r="L6827" s="1"/>
    </row>
    <row r="6828" spans="12:12" x14ac:dyDescent="0.25">
      <c r="L6828" s="1"/>
    </row>
    <row r="6829" spans="12:12" x14ac:dyDescent="0.25">
      <c r="L6829" s="1"/>
    </row>
    <row r="6830" spans="12:12" x14ac:dyDescent="0.25">
      <c r="L6830" s="1"/>
    </row>
    <row r="6831" spans="12:12" x14ac:dyDescent="0.25">
      <c r="L6831" s="1"/>
    </row>
    <row r="6832" spans="12:12" x14ac:dyDescent="0.25">
      <c r="L6832" s="1"/>
    </row>
    <row r="6833" spans="12:12" x14ac:dyDescent="0.25">
      <c r="L6833" s="1"/>
    </row>
    <row r="6834" spans="12:12" x14ac:dyDescent="0.25">
      <c r="L6834" s="1"/>
    </row>
    <row r="6835" spans="12:12" x14ac:dyDescent="0.25">
      <c r="L6835" s="1"/>
    </row>
    <row r="6836" spans="12:12" x14ac:dyDescent="0.25">
      <c r="L6836" s="1"/>
    </row>
    <row r="6837" spans="12:12" x14ac:dyDescent="0.25">
      <c r="L6837" s="1"/>
    </row>
    <row r="6838" spans="12:12" x14ac:dyDescent="0.25">
      <c r="L6838" s="1"/>
    </row>
    <row r="6839" spans="12:12" x14ac:dyDescent="0.25">
      <c r="L6839" s="1"/>
    </row>
    <row r="6840" spans="12:12" x14ac:dyDescent="0.25">
      <c r="L6840" s="1"/>
    </row>
    <row r="6841" spans="12:12" x14ac:dyDescent="0.25">
      <c r="L6841" s="1"/>
    </row>
    <row r="6842" spans="12:12" x14ac:dyDescent="0.25">
      <c r="L6842" s="1"/>
    </row>
    <row r="6843" spans="12:12" x14ac:dyDescent="0.25">
      <c r="L6843" s="1"/>
    </row>
    <row r="6844" spans="12:12" x14ac:dyDescent="0.25">
      <c r="L6844" s="1"/>
    </row>
    <row r="6845" spans="12:12" x14ac:dyDescent="0.25">
      <c r="L6845" s="1"/>
    </row>
    <row r="6846" spans="12:12" x14ac:dyDescent="0.25">
      <c r="L6846" s="1"/>
    </row>
    <row r="6847" spans="12:12" x14ac:dyDescent="0.25">
      <c r="L6847" s="1"/>
    </row>
    <row r="6848" spans="12:12" x14ac:dyDescent="0.25">
      <c r="L6848" s="1"/>
    </row>
    <row r="6849" spans="12:12" x14ac:dyDescent="0.25">
      <c r="L6849" s="1"/>
    </row>
    <row r="6850" spans="12:12" x14ac:dyDescent="0.25">
      <c r="L6850" s="1"/>
    </row>
    <row r="6851" spans="12:12" x14ac:dyDescent="0.25">
      <c r="L6851" s="1"/>
    </row>
    <row r="6852" spans="12:12" x14ac:dyDescent="0.25">
      <c r="L6852" s="1"/>
    </row>
    <row r="6853" spans="12:12" x14ac:dyDescent="0.25">
      <c r="L6853" s="1"/>
    </row>
    <row r="6854" spans="12:12" x14ac:dyDescent="0.25">
      <c r="L6854" s="1"/>
    </row>
    <row r="6855" spans="12:12" x14ac:dyDescent="0.25">
      <c r="L6855" s="1"/>
    </row>
    <row r="6856" spans="12:12" x14ac:dyDescent="0.25">
      <c r="L6856" s="1"/>
    </row>
    <row r="6857" spans="12:12" x14ac:dyDescent="0.25">
      <c r="L6857" s="1"/>
    </row>
    <row r="6858" spans="12:12" x14ac:dyDescent="0.25">
      <c r="L6858" s="1"/>
    </row>
    <row r="6859" spans="12:12" x14ac:dyDescent="0.25">
      <c r="L6859" s="1"/>
    </row>
    <row r="6860" spans="12:12" x14ac:dyDescent="0.25">
      <c r="L6860" s="1"/>
    </row>
    <row r="6861" spans="12:12" x14ac:dyDescent="0.25">
      <c r="L6861" s="1"/>
    </row>
    <row r="6862" spans="12:12" x14ac:dyDescent="0.25">
      <c r="L6862" s="1"/>
    </row>
    <row r="6863" spans="12:12" x14ac:dyDescent="0.25">
      <c r="L6863" s="1"/>
    </row>
    <row r="6864" spans="12:12" x14ac:dyDescent="0.25">
      <c r="L6864" s="1"/>
    </row>
    <row r="6865" spans="12:12" x14ac:dyDescent="0.25">
      <c r="L6865" s="1"/>
    </row>
    <row r="6866" spans="12:12" x14ac:dyDescent="0.25">
      <c r="L6866" s="1"/>
    </row>
    <row r="6867" spans="12:12" x14ac:dyDescent="0.25">
      <c r="L6867" s="1"/>
    </row>
    <row r="6868" spans="12:12" x14ac:dyDescent="0.25">
      <c r="L6868" s="1"/>
    </row>
    <row r="6869" spans="12:12" x14ac:dyDescent="0.25">
      <c r="L6869" s="1"/>
    </row>
    <row r="6870" spans="12:12" x14ac:dyDescent="0.25">
      <c r="L6870" s="1"/>
    </row>
    <row r="6871" spans="12:12" x14ac:dyDescent="0.25">
      <c r="L6871" s="1"/>
    </row>
    <row r="6872" spans="12:12" x14ac:dyDescent="0.25">
      <c r="L6872" s="1"/>
    </row>
    <row r="6873" spans="12:12" x14ac:dyDescent="0.25">
      <c r="L6873" s="1"/>
    </row>
    <row r="6874" spans="12:12" x14ac:dyDescent="0.25">
      <c r="L6874" s="1"/>
    </row>
    <row r="6875" spans="12:12" x14ac:dyDescent="0.25">
      <c r="L6875" s="1"/>
    </row>
    <row r="6876" spans="12:12" x14ac:dyDescent="0.25">
      <c r="L6876" s="1"/>
    </row>
    <row r="6877" spans="12:12" x14ac:dyDescent="0.25">
      <c r="L6877" s="1"/>
    </row>
    <row r="6878" spans="12:12" x14ac:dyDescent="0.25">
      <c r="L6878" s="1"/>
    </row>
    <row r="6879" spans="12:12" x14ac:dyDescent="0.25">
      <c r="L6879" s="1"/>
    </row>
    <row r="6880" spans="12:12" x14ac:dyDescent="0.25">
      <c r="L6880" s="1"/>
    </row>
    <row r="6881" spans="12:12" x14ac:dyDescent="0.25">
      <c r="L6881" s="1"/>
    </row>
    <row r="6882" spans="12:12" x14ac:dyDescent="0.25">
      <c r="L6882" s="1"/>
    </row>
    <row r="6883" spans="12:12" x14ac:dyDescent="0.25">
      <c r="L6883" s="1"/>
    </row>
    <row r="6884" spans="12:12" x14ac:dyDescent="0.25">
      <c r="L6884" s="1"/>
    </row>
    <row r="6885" spans="12:12" x14ac:dyDescent="0.25">
      <c r="L6885" s="1"/>
    </row>
    <row r="6886" spans="12:12" x14ac:dyDescent="0.25">
      <c r="L6886" s="1"/>
    </row>
    <row r="6887" spans="12:12" x14ac:dyDescent="0.25">
      <c r="L6887" s="1"/>
    </row>
    <row r="6888" spans="12:12" x14ac:dyDescent="0.25">
      <c r="L6888" s="1"/>
    </row>
    <row r="6889" spans="12:12" x14ac:dyDescent="0.25">
      <c r="L6889" s="1"/>
    </row>
    <row r="6890" spans="12:12" x14ac:dyDescent="0.25">
      <c r="L6890" s="1"/>
    </row>
    <row r="6891" spans="12:12" x14ac:dyDescent="0.25">
      <c r="L6891" s="1"/>
    </row>
    <row r="6892" spans="12:12" x14ac:dyDescent="0.25">
      <c r="L6892" s="1"/>
    </row>
    <row r="6893" spans="12:12" x14ac:dyDescent="0.25">
      <c r="L6893" s="1"/>
    </row>
    <row r="6894" spans="12:12" x14ac:dyDescent="0.25">
      <c r="L6894" s="1"/>
    </row>
    <row r="6895" spans="12:12" x14ac:dyDescent="0.25">
      <c r="L6895" s="1"/>
    </row>
    <row r="6896" spans="12:12" x14ac:dyDescent="0.25">
      <c r="L6896" s="1"/>
    </row>
    <row r="6897" spans="12:12" x14ac:dyDescent="0.25">
      <c r="L6897" s="1"/>
    </row>
    <row r="6898" spans="12:12" x14ac:dyDescent="0.25">
      <c r="L6898" s="1"/>
    </row>
    <row r="6899" spans="12:12" x14ac:dyDescent="0.25">
      <c r="L6899" s="1"/>
    </row>
    <row r="6900" spans="12:12" x14ac:dyDescent="0.25">
      <c r="L6900" s="1"/>
    </row>
    <row r="6901" spans="12:12" x14ac:dyDescent="0.25">
      <c r="L6901" s="1"/>
    </row>
    <row r="6902" spans="12:12" x14ac:dyDescent="0.25">
      <c r="L6902" s="1"/>
    </row>
    <row r="6903" spans="12:12" x14ac:dyDescent="0.25">
      <c r="L6903" s="1"/>
    </row>
    <row r="6904" spans="12:12" x14ac:dyDescent="0.25">
      <c r="L6904" s="1"/>
    </row>
    <row r="6905" spans="12:12" x14ac:dyDescent="0.25">
      <c r="L6905" s="1"/>
    </row>
    <row r="6906" spans="12:12" x14ac:dyDescent="0.25">
      <c r="L6906" s="1"/>
    </row>
    <row r="6907" spans="12:12" x14ac:dyDescent="0.25">
      <c r="L6907" s="1"/>
    </row>
    <row r="6908" spans="12:12" x14ac:dyDescent="0.25">
      <c r="L6908" s="1"/>
    </row>
    <row r="6909" spans="12:12" x14ac:dyDescent="0.25">
      <c r="L6909" s="1"/>
    </row>
    <row r="6910" spans="12:12" x14ac:dyDescent="0.25">
      <c r="L6910" s="1"/>
    </row>
    <row r="6911" spans="12:12" x14ac:dyDescent="0.25">
      <c r="L6911" s="1"/>
    </row>
    <row r="6912" spans="12:12" x14ac:dyDescent="0.25">
      <c r="L6912" s="1"/>
    </row>
    <row r="6913" spans="12:12" x14ac:dyDescent="0.25">
      <c r="L6913" s="1"/>
    </row>
    <row r="6914" spans="12:12" x14ac:dyDescent="0.25">
      <c r="L6914" s="1"/>
    </row>
    <row r="6915" spans="12:12" x14ac:dyDescent="0.25">
      <c r="L6915" s="1"/>
    </row>
    <row r="6916" spans="12:12" x14ac:dyDescent="0.25">
      <c r="L6916" s="1"/>
    </row>
    <row r="6917" spans="12:12" x14ac:dyDescent="0.25">
      <c r="L6917" s="1"/>
    </row>
    <row r="6918" spans="12:12" x14ac:dyDescent="0.25">
      <c r="L6918" s="1"/>
    </row>
    <row r="6919" spans="12:12" x14ac:dyDescent="0.25">
      <c r="L6919" s="1"/>
    </row>
    <row r="6920" spans="12:12" x14ac:dyDescent="0.25">
      <c r="L6920" s="1"/>
    </row>
    <row r="6921" spans="12:12" x14ac:dyDescent="0.25">
      <c r="L6921" s="1"/>
    </row>
    <row r="6922" spans="12:12" x14ac:dyDescent="0.25">
      <c r="L6922" s="1"/>
    </row>
    <row r="6923" spans="12:12" x14ac:dyDescent="0.25">
      <c r="L6923" s="1"/>
    </row>
    <row r="6924" spans="12:12" x14ac:dyDescent="0.25">
      <c r="L6924" s="1"/>
    </row>
    <row r="6925" spans="12:12" x14ac:dyDescent="0.25">
      <c r="L6925" s="1"/>
    </row>
    <row r="6926" spans="12:12" x14ac:dyDescent="0.25">
      <c r="L6926" s="1"/>
    </row>
    <row r="6927" spans="12:12" x14ac:dyDescent="0.25">
      <c r="L6927" s="1"/>
    </row>
    <row r="6928" spans="12:12" x14ac:dyDescent="0.25">
      <c r="L6928" s="1"/>
    </row>
    <row r="6929" spans="12:12" x14ac:dyDescent="0.25">
      <c r="L6929" s="1"/>
    </row>
    <row r="6930" spans="12:12" x14ac:dyDescent="0.25">
      <c r="L6930" s="1"/>
    </row>
    <row r="6931" spans="12:12" x14ac:dyDescent="0.25">
      <c r="L6931" s="1"/>
    </row>
    <row r="6932" spans="12:12" x14ac:dyDescent="0.25">
      <c r="L6932" s="1"/>
    </row>
    <row r="6933" spans="12:12" x14ac:dyDescent="0.25">
      <c r="L6933" s="1"/>
    </row>
    <row r="6934" spans="12:12" x14ac:dyDescent="0.25">
      <c r="L6934" s="1"/>
    </row>
    <row r="6935" spans="12:12" x14ac:dyDescent="0.25">
      <c r="L6935" s="1"/>
    </row>
    <row r="6936" spans="12:12" x14ac:dyDescent="0.25">
      <c r="L6936" s="1"/>
    </row>
    <row r="6937" spans="12:12" x14ac:dyDescent="0.25">
      <c r="L6937" s="1"/>
    </row>
    <row r="6938" spans="12:12" x14ac:dyDescent="0.25">
      <c r="L6938" s="1"/>
    </row>
    <row r="6939" spans="12:12" x14ac:dyDescent="0.25">
      <c r="L6939" s="1"/>
    </row>
    <row r="6940" spans="12:12" x14ac:dyDescent="0.25">
      <c r="L6940" s="1"/>
    </row>
    <row r="6941" spans="12:12" x14ac:dyDescent="0.25">
      <c r="L6941" s="1"/>
    </row>
    <row r="6942" spans="12:12" x14ac:dyDescent="0.25">
      <c r="L6942" s="1"/>
    </row>
    <row r="6943" spans="12:12" x14ac:dyDescent="0.25">
      <c r="L6943" s="1"/>
    </row>
    <row r="6944" spans="12:12" x14ac:dyDescent="0.25">
      <c r="L6944" s="1"/>
    </row>
    <row r="6945" spans="12:12" x14ac:dyDescent="0.25">
      <c r="L6945" s="1"/>
    </row>
    <row r="6946" spans="12:12" x14ac:dyDescent="0.25">
      <c r="L6946" s="1"/>
    </row>
    <row r="6947" spans="12:12" x14ac:dyDescent="0.25">
      <c r="L6947" s="1"/>
    </row>
    <row r="6948" spans="12:12" x14ac:dyDescent="0.25">
      <c r="L6948" s="1"/>
    </row>
    <row r="6949" spans="12:12" x14ac:dyDescent="0.25">
      <c r="L6949" s="1"/>
    </row>
    <row r="6950" spans="12:12" x14ac:dyDescent="0.25">
      <c r="L6950" s="1"/>
    </row>
    <row r="6951" spans="12:12" x14ac:dyDescent="0.25">
      <c r="L6951" s="1"/>
    </row>
    <row r="6952" spans="12:12" x14ac:dyDescent="0.25">
      <c r="L6952" s="1"/>
    </row>
    <row r="6953" spans="12:12" x14ac:dyDescent="0.25">
      <c r="L6953" s="1"/>
    </row>
    <row r="6954" spans="12:12" x14ac:dyDescent="0.25">
      <c r="L6954" s="1"/>
    </row>
    <row r="6955" spans="12:12" x14ac:dyDescent="0.25">
      <c r="L6955" s="1"/>
    </row>
    <row r="6956" spans="12:12" x14ac:dyDescent="0.25">
      <c r="L6956" s="1"/>
    </row>
    <row r="6957" spans="12:12" x14ac:dyDescent="0.25">
      <c r="L6957" s="1"/>
    </row>
    <row r="6958" spans="12:12" x14ac:dyDescent="0.25">
      <c r="L6958" s="1"/>
    </row>
    <row r="6959" spans="12:12" x14ac:dyDescent="0.25">
      <c r="L6959" s="1"/>
    </row>
    <row r="6960" spans="12:12" x14ac:dyDescent="0.25">
      <c r="L6960" s="1"/>
    </row>
    <row r="6961" spans="12:12" x14ac:dyDescent="0.25">
      <c r="L6961" s="1"/>
    </row>
    <row r="6962" spans="12:12" x14ac:dyDescent="0.25">
      <c r="L6962" s="1"/>
    </row>
    <row r="6963" spans="12:12" x14ac:dyDescent="0.25">
      <c r="L6963" s="1"/>
    </row>
    <row r="6964" spans="12:12" x14ac:dyDescent="0.25">
      <c r="L6964" s="1"/>
    </row>
    <row r="6965" spans="12:12" x14ac:dyDescent="0.25">
      <c r="L6965" s="1"/>
    </row>
    <row r="6966" spans="12:12" x14ac:dyDescent="0.25">
      <c r="L6966" s="1"/>
    </row>
    <row r="6967" spans="12:12" x14ac:dyDescent="0.25">
      <c r="L6967" s="1"/>
    </row>
    <row r="6968" spans="12:12" x14ac:dyDescent="0.25">
      <c r="L6968" s="1"/>
    </row>
    <row r="6969" spans="12:12" x14ac:dyDescent="0.25">
      <c r="L6969" s="1"/>
    </row>
    <row r="6970" spans="12:12" x14ac:dyDescent="0.25">
      <c r="L6970" s="1"/>
    </row>
    <row r="6971" spans="12:12" x14ac:dyDescent="0.25">
      <c r="L6971" s="1"/>
    </row>
    <row r="6972" spans="12:12" x14ac:dyDescent="0.25">
      <c r="L6972" s="1"/>
    </row>
    <row r="6973" spans="12:12" x14ac:dyDescent="0.25">
      <c r="L6973" s="1"/>
    </row>
    <row r="6974" spans="12:12" x14ac:dyDescent="0.25">
      <c r="L6974" s="1"/>
    </row>
    <row r="6975" spans="12:12" x14ac:dyDescent="0.25">
      <c r="L6975" s="1"/>
    </row>
    <row r="6976" spans="12:12" x14ac:dyDescent="0.25">
      <c r="L6976" s="1"/>
    </row>
    <row r="6977" spans="12:12" x14ac:dyDescent="0.25">
      <c r="L6977" s="1"/>
    </row>
    <row r="6978" spans="12:12" x14ac:dyDescent="0.25">
      <c r="L6978" s="1"/>
    </row>
    <row r="6979" spans="12:12" x14ac:dyDescent="0.25">
      <c r="L6979" s="1"/>
    </row>
    <row r="6980" spans="12:12" x14ac:dyDescent="0.25">
      <c r="L6980" s="1"/>
    </row>
    <row r="6981" spans="12:12" x14ac:dyDescent="0.25">
      <c r="L6981" s="1"/>
    </row>
    <row r="6982" spans="12:12" x14ac:dyDescent="0.25">
      <c r="L6982" s="1"/>
    </row>
    <row r="6983" spans="12:12" x14ac:dyDescent="0.25">
      <c r="L6983" s="1"/>
    </row>
    <row r="6984" spans="12:12" x14ac:dyDescent="0.25">
      <c r="L6984" s="1"/>
    </row>
    <row r="6985" spans="12:12" x14ac:dyDescent="0.25">
      <c r="L6985" s="1"/>
    </row>
    <row r="6986" spans="12:12" x14ac:dyDescent="0.25">
      <c r="L6986" s="1"/>
    </row>
    <row r="6987" spans="12:12" x14ac:dyDescent="0.25">
      <c r="L6987" s="1"/>
    </row>
    <row r="6988" spans="12:12" x14ac:dyDescent="0.25">
      <c r="L6988" s="1"/>
    </row>
    <row r="6989" spans="12:12" x14ac:dyDescent="0.25">
      <c r="L6989" s="1"/>
    </row>
    <row r="6990" spans="12:12" x14ac:dyDescent="0.25">
      <c r="L6990" s="1"/>
    </row>
    <row r="6991" spans="12:12" x14ac:dyDescent="0.25">
      <c r="L6991" s="1"/>
    </row>
    <row r="6992" spans="12:12" x14ac:dyDescent="0.25">
      <c r="L6992" s="1"/>
    </row>
    <row r="6993" spans="12:12" x14ac:dyDescent="0.25">
      <c r="L6993" s="1"/>
    </row>
    <row r="6994" spans="12:12" x14ac:dyDescent="0.25">
      <c r="L6994" s="1"/>
    </row>
    <row r="6995" spans="12:12" x14ac:dyDescent="0.25">
      <c r="L6995" s="1"/>
    </row>
    <row r="6996" spans="12:12" x14ac:dyDescent="0.25">
      <c r="L6996" s="1"/>
    </row>
    <row r="6997" spans="12:12" x14ac:dyDescent="0.25">
      <c r="L6997" s="1"/>
    </row>
    <row r="6998" spans="12:12" x14ac:dyDescent="0.25">
      <c r="L6998" s="1"/>
    </row>
    <row r="6999" spans="12:12" x14ac:dyDescent="0.25">
      <c r="L6999" s="1"/>
    </row>
    <row r="7000" spans="12:12" x14ac:dyDescent="0.25">
      <c r="L7000" s="1"/>
    </row>
    <row r="7001" spans="12:12" x14ac:dyDescent="0.25">
      <c r="L7001" s="1"/>
    </row>
    <row r="7002" spans="12:12" x14ac:dyDescent="0.25">
      <c r="L7002" s="1"/>
    </row>
    <row r="7003" spans="12:12" x14ac:dyDescent="0.25">
      <c r="L7003" s="1"/>
    </row>
    <row r="7004" spans="12:12" x14ac:dyDescent="0.25">
      <c r="L7004" s="1"/>
    </row>
    <row r="7005" spans="12:12" x14ac:dyDescent="0.25">
      <c r="L7005" s="1"/>
    </row>
    <row r="7006" spans="12:12" x14ac:dyDescent="0.25">
      <c r="L7006" s="1"/>
    </row>
    <row r="7007" spans="12:12" x14ac:dyDescent="0.25">
      <c r="L7007" s="1"/>
    </row>
    <row r="7008" spans="12:12" x14ac:dyDescent="0.25">
      <c r="L7008" s="1"/>
    </row>
    <row r="7009" spans="12:12" x14ac:dyDescent="0.25">
      <c r="L7009" s="1"/>
    </row>
    <row r="7010" spans="12:12" x14ac:dyDescent="0.25">
      <c r="L7010" s="1"/>
    </row>
    <row r="7011" spans="12:12" x14ac:dyDescent="0.25">
      <c r="L7011" s="1"/>
    </row>
    <row r="7012" spans="12:12" x14ac:dyDescent="0.25">
      <c r="L7012" s="1"/>
    </row>
    <row r="7013" spans="12:12" x14ac:dyDescent="0.25">
      <c r="L7013" s="1"/>
    </row>
    <row r="7014" spans="12:12" x14ac:dyDescent="0.25">
      <c r="L7014" s="1"/>
    </row>
    <row r="7015" spans="12:12" x14ac:dyDescent="0.25">
      <c r="L7015" s="1"/>
    </row>
    <row r="7016" spans="12:12" x14ac:dyDescent="0.25">
      <c r="L7016" s="1"/>
    </row>
    <row r="7017" spans="12:12" x14ac:dyDescent="0.25">
      <c r="L7017" s="1"/>
    </row>
    <row r="7018" spans="12:12" x14ac:dyDescent="0.25">
      <c r="L7018" s="1"/>
    </row>
    <row r="7019" spans="12:12" x14ac:dyDescent="0.25">
      <c r="L7019" s="1"/>
    </row>
    <row r="7020" spans="12:12" x14ac:dyDescent="0.25">
      <c r="L7020" s="1"/>
    </row>
    <row r="7021" spans="12:12" x14ac:dyDescent="0.25">
      <c r="L7021" s="1"/>
    </row>
    <row r="7022" spans="12:12" x14ac:dyDescent="0.25">
      <c r="L7022" s="1"/>
    </row>
    <row r="7023" spans="12:12" x14ac:dyDescent="0.25">
      <c r="L7023" s="1"/>
    </row>
    <row r="7024" spans="12:12" x14ac:dyDescent="0.25">
      <c r="L7024" s="1"/>
    </row>
    <row r="7025" spans="12:12" x14ac:dyDescent="0.25">
      <c r="L7025" s="1"/>
    </row>
    <row r="7026" spans="12:12" x14ac:dyDescent="0.25">
      <c r="L7026" s="1"/>
    </row>
    <row r="7027" spans="12:12" x14ac:dyDescent="0.25">
      <c r="L7027" s="1"/>
    </row>
    <row r="7028" spans="12:12" x14ac:dyDescent="0.25">
      <c r="L7028" s="1"/>
    </row>
    <row r="7029" spans="12:12" x14ac:dyDescent="0.25">
      <c r="L7029" s="1"/>
    </row>
    <row r="7030" spans="12:12" x14ac:dyDescent="0.25">
      <c r="L7030" s="1"/>
    </row>
    <row r="7031" spans="12:12" x14ac:dyDescent="0.25">
      <c r="L7031" s="1"/>
    </row>
    <row r="7032" spans="12:12" x14ac:dyDescent="0.25">
      <c r="L7032" s="1"/>
    </row>
    <row r="7033" spans="12:12" x14ac:dyDescent="0.25">
      <c r="L7033" s="1"/>
    </row>
    <row r="7034" spans="12:12" x14ac:dyDescent="0.25">
      <c r="L7034" s="1"/>
    </row>
    <row r="7035" spans="12:12" x14ac:dyDescent="0.25">
      <c r="L7035" s="1"/>
    </row>
    <row r="7036" spans="12:12" x14ac:dyDescent="0.25">
      <c r="L7036" s="1"/>
    </row>
    <row r="7037" spans="12:12" x14ac:dyDescent="0.25">
      <c r="L7037" s="1"/>
    </row>
    <row r="7038" spans="12:12" x14ac:dyDescent="0.25">
      <c r="L7038" s="1"/>
    </row>
    <row r="7039" spans="12:12" x14ac:dyDescent="0.25">
      <c r="L7039" s="1"/>
    </row>
    <row r="7040" spans="12:12" x14ac:dyDescent="0.25">
      <c r="L7040" s="1"/>
    </row>
    <row r="7041" spans="12:12" x14ac:dyDescent="0.25">
      <c r="L7041" s="1"/>
    </row>
    <row r="7042" spans="12:12" x14ac:dyDescent="0.25">
      <c r="L7042" s="1"/>
    </row>
    <row r="7043" spans="12:12" x14ac:dyDescent="0.25">
      <c r="L7043" s="1"/>
    </row>
    <row r="7044" spans="12:12" x14ac:dyDescent="0.25">
      <c r="L7044" s="1"/>
    </row>
    <row r="7045" spans="12:12" x14ac:dyDescent="0.25">
      <c r="L7045" s="1"/>
    </row>
    <row r="7046" spans="12:12" x14ac:dyDescent="0.25">
      <c r="L7046" s="1"/>
    </row>
    <row r="7047" spans="12:12" x14ac:dyDescent="0.25">
      <c r="L7047" s="1"/>
    </row>
    <row r="7048" spans="12:12" x14ac:dyDescent="0.25">
      <c r="L7048" s="1"/>
    </row>
    <row r="7049" spans="12:12" x14ac:dyDescent="0.25">
      <c r="L7049" s="1"/>
    </row>
    <row r="7050" spans="12:12" x14ac:dyDescent="0.25">
      <c r="L7050" s="1"/>
    </row>
    <row r="7051" spans="12:12" x14ac:dyDescent="0.25">
      <c r="L7051" s="1"/>
    </row>
    <row r="7052" spans="12:12" x14ac:dyDescent="0.25">
      <c r="L7052" s="1"/>
    </row>
    <row r="7053" spans="12:12" x14ac:dyDescent="0.25">
      <c r="L7053" s="1"/>
    </row>
    <row r="7054" spans="12:12" x14ac:dyDescent="0.25">
      <c r="L7054" s="1"/>
    </row>
    <row r="7055" spans="12:12" x14ac:dyDescent="0.25">
      <c r="L7055" s="1"/>
    </row>
    <row r="7056" spans="12:12" x14ac:dyDescent="0.25">
      <c r="L7056" s="1"/>
    </row>
    <row r="7057" spans="12:12" x14ac:dyDescent="0.25">
      <c r="L7057" s="1"/>
    </row>
    <row r="7058" spans="12:12" x14ac:dyDescent="0.25">
      <c r="L7058" s="1"/>
    </row>
    <row r="7059" spans="12:12" x14ac:dyDescent="0.25">
      <c r="L7059" s="1"/>
    </row>
    <row r="7060" spans="12:12" x14ac:dyDescent="0.25">
      <c r="L7060" s="1"/>
    </row>
    <row r="7061" spans="12:12" x14ac:dyDescent="0.25">
      <c r="L7061" s="1"/>
    </row>
    <row r="7062" spans="12:12" x14ac:dyDescent="0.25">
      <c r="L7062" s="1"/>
    </row>
    <row r="7063" spans="12:12" x14ac:dyDescent="0.25">
      <c r="L7063" s="1"/>
    </row>
    <row r="7064" spans="12:12" x14ac:dyDescent="0.25">
      <c r="L7064" s="1"/>
    </row>
    <row r="7065" spans="12:12" x14ac:dyDescent="0.25">
      <c r="L7065" s="1"/>
    </row>
    <row r="7066" spans="12:12" x14ac:dyDescent="0.25">
      <c r="L7066" s="1"/>
    </row>
    <row r="7067" spans="12:12" x14ac:dyDescent="0.25">
      <c r="L7067" s="1"/>
    </row>
    <row r="7068" spans="12:12" x14ac:dyDescent="0.25">
      <c r="L7068" s="1"/>
    </row>
    <row r="7069" spans="12:12" x14ac:dyDescent="0.25">
      <c r="L7069" s="1"/>
    </row>
    <row r="7070" spans="12:12" x14ac:dyDescent="0.25">
      <c r="L7070" s="1"/>
    </row>
    <row r="7071" spans="12:12" x14ac:dyDescent="0.25">
      <c r="L7071" s="1"/>
    </row>
    <row r="7072" spans="12:12" x14ac:dyDescent="0.25">
      <c r="L7072" s="1"/>
    </row>
    <row r="7073" spans="12:12" x14ac:dyDescent="0.25">
      <c r="L7073" s="1"/>
    </row>
    <row r="7074" spans="12:12" x14ac:dyDescent="0.25">
      <c r="L7074" s="1"/>
    </row>
    <row r="7075" spans="12:12" x14ac:dyDescent="0.25">
      <c r="L7075" s="1"/>
    </row>
    <row r="7076" spans="12:12" x14ac:dyDescent="0.25">
      <c r="L7076" s="1"/>
    </row>
    <row r="7077" spans="12:12" x14ac:dyDescent="0.25">
      <c r="L7077" s="1"/>
    </row>
    <row r="7078" spans="12:12" x14ac:dyDescent="0.25">
      <c r="L7078" s="1"/>
    </row>
    <row r="7079" spans="12:12" x14ac:dyDescent="0.25">
      <c r="L7079" s="1"/>
    </row>
    <row r="7080" spans="12:12" x14ac:dyDescent="0.25">
      <c r="L7080" s="1"/>
    </row>
    <row r="7081" spans="12:12" x14ac:dyDescent="0.25">
      <c r="L7081" s="1"/>
    </row>
    <row r="7082" spans="12:12" x14ac:dyDescent="0.25">
      <c r="L7082" s="1"/>
    </row>
    <row r="7083" spans="12:12" x14ac:dyDescent="0.25">
      <c r="L7083" s="1"/>
    </row>
    <row r="7084" spans="12:12" x14ac:dyDescent="0.25">
      <c r="L7084" s="1"/>
    </row>
    <row r="7085" spans="12:12" x14ac:dyDescent="0.25">
      <c r="L7085" s="1"/>
    </row>
    <row r="7086" spans="12:12" x14ac:dyDescent="0.25">
      <c r="L7086" s="1"/>
    </row>
    <row r="7087" spans="12:12" x14ac:dyDescent="0.25">
      <c r="L7087" s="1"/>
    </row>
    <row r="7088" spans="12:12" x14ac:dyDescent="0.25">
      <c r="L7088" s="1"/>
    </row>
    <row r="7089" spans="12:12" x14ac:dyDescent="0.25">
      <c r="L7089" s="1"/>
    </row>
    <row r="7090" spans="12:12" x14ac:dyDescent="0.25">
      <c r="L7090" s="1"/>
    </row>
    <row r="7091" spans="12:12" x14ac:dyDescent="0.25">
      <c r="L7091" s="1"/>
    </row>
    <row r="7092" spans="12:12" x14ac:dyDescent="0.25">
      <c r="L7092" s="1"/>
    </row>
    <row r="7093" spans="12:12" x14ac:dyDescent="0.25">
      <c r="L7093" s="1"/>
    </row>
    <row r="7094" spans="12:12" x14ac:dyDescent="0.25">
      <c r="L7094" s="1"/>
    </row>
    <row r="7095" spans="12:12" x14ac:dyDescent="0.25">
      <c r="L7095" s="1"/>
    </row>
    <row r="7096" spans="12:12" x14ac:dyDescent="0.25">
      <c r="L7096" s="1"/>
    </row>
    <row r="7097" spans="12:12" x14ac:dyDescent="0.25">
      <c r="L7097" s="1"/>
    </row>
    <row r="7098" spans="12:12" x14ac:dyDescent="0.25">
      <c r="L7098" s="1"/>
    </row>
    <row r="7099" spans="12:12" x14ac:dyDescent="0.25">
      <c r="L7099" s="1"/>
    </row>
    <row r="7100" spans="12:12" x14ac:dyDescent="0.25">
      <c r="L7100" s="1"/>
    </row>
    <row r="7101" spans="12:12" x14ac:dyDescent="0.25">
      <c r="L7101" s="1"/>
    </row>
    <row r="7102" spans="12:12" x14ac:dyDescent="0.25">
      <c r="L7102" s="1"/>
    </row>
    <row r="7103" spans="12:12" x14ac:dyDescent="0.25">
      <c r="L7103" s="1"/>
    </row>
    <row r="7104" spans="12:12" x14ac:dyDescent="0.25">
      <c r="L7104" s="1"/>
    </row>
    <row r="7105" spans="12:12" x14ac:dyDescent="0.25">
      <c r="L7105" s="1"/>
    </row>
    <row r="7106" spans="12:12" x14ac:dyDescent="0.25">
      <c r="L7106" s="1"/>
    </row>
    <row r="7107" spans="12:12" x14ac:dyDescent="0.25">
      <c r="L7107" s="1"/>
    </row>
    <row r="7108" spans="12:12" x14ac:dyDescent="0.25">
      <c r="L7108" s="1"/>
    </row>
    <row r="7109" spans="12:12" x14ac:dyDescent="0.25">
      <c r="L7109" s="1"/>
    </row>
    <row r="7110" spans="12:12" x14ac:dyDescent="0.25">
      <c r="L7110" s="1"/>
    </row>
    <row r="7111" spans="12:12" x14ac:dyDescent="0.25">
      <c r="L7111" s="1"/>
    </row>
    <row r="7112" spans="12:12" x14ac:dyDescent="0.25">
      <c r="L7112" s="1"/>
    </row>
    <row r="7113" spans="12:12" x14ac:dyDescent="0.25">
      <c r="L7113" s="1"/>
    </row>
    <row r="7114" spans="12:12" x14ac:dyDescent="0.25">
      <c r="L7114" s="1"/>
    </row>
    <row r="7115" spans="12:12" x14ac:dyDescent="0.25">
      <c r="L7115" s="1"/>
    </row>
    <row r="7116" spans="12:12" x14ac:dyDescent="0.25">
      <c r="L7116" s="1"/>
    </row>
    <row r="7117" spans="12:12" x14ac:dyDescent="0.25">
      <c r="L7117" s="1"/>
    </row>
    <row r="7118" spans="12:12" x14ac:dyDescent="0.25">
      <c r="L7118" s="1"/>
    </row>
    <row r="7119" spans="12:12" x14ac:dyDescent="0.25">
      <c r="L7119" s="1"/>
    </row>
    <row r="7120" spans="12:12" x14ac:dyDescent="0.25">
      <c r="L7120" s="1"/>
    </row>
    <row r="7121" spans="12:12" x14ac:dyDescent="0.25">
      <c r="L7121" s="1"/>
    </row>
    <row r="7122" spans="12:12" x14ac:dyDescent="0.25">
      <c r="L7122" s="1"/>
    </row>
    <row r="7123" spans="12:12" x14ac:dyDescent="0.25">
      <c r="L7123" s="1"/>
    </row>
    <row r="7124" spans="12:12" x14ac:dyDescent="0.25">
      <c r="L7124" s="1"/>
    </row>
    <row r="7125" spans="12:12" x14ac:dyDescent="0.25">
      <c r="L7125" s="1"/>
    </row>
    <row r="7126" spans="12:12" x14ac:dyDescent="0.25">
      <c r="L7126" s="1"/>
    </row>
    <row r="7127" spans="12:12" x14ac:dyDescent="0.25">
      <c r="L7127" s="1"/>
    </row>
    <row r="7128" spans="12:12" x14ac:dyDescent="0.25">
      <c r="L7128" s="1"/>
    </row>
    <row r="7129" spans="12:12" x14ac:dyDescent="0.25">
      <c r="L7129" s="1"/>
    </row>
    <row r="7130" spans="12:12" x14ac:dyDescent="0.25">
      <c r="L7130" s="1"/>
    </row>
    <row r="7131" spans="12:12" x14ac:dyDescent="0.25">
      <c r="L7131" s="1"/>
    </row>
    <row r="7132" spans="12:12" x14ac:dyDescent="0.25">
      <c r="L7132" s="1"/>
    </row>
    <row r="7133" spans="12:12" x14ac:dyDescent="0.25">
      <c r="L7133" s="1"/>
    </row>
    <row r="7134" spans="12:12" x14ac:dyDescent="0.25">
      <c r="L7134" s="1"/>
    </row>
    <row r="7135" spans="12:12" x14ac:dyDescent="0.25">
      <c r="L7135" s="1"/>
    </row>
    <row r="7136" spans="12:12" x14ac:dyDescent="0.25">
      <c r="L7136" s="1"/>
    </row>
    <row r="7137" spans="12:12" x14ac:dyDescent="0.25">
      <c r="L7137" s="1"/>
    </row>
    <row r="7138" spans="12:12" x14ac:dyDescent="0.25">
      <c r="L7138" s="1"/>
    </row>
    <row r="7139" spans="12:12" x14ac:dyDescent="0.25">
      <c r="L7139" s="1"/>
    </row>
    <row r="7140" spans="12:12" x14ac:dyDescent="0.25">
      <c r="L7140" s="1"/>
    </row>
    <row r="7141" spans="12:12" x14ac:dyDescent="0.25">
      <c r="L7141" s="1"/>
    </row>
    <row r="7142" spans="12:12" x14ac:dyDescent="0.25">
      <c r="L7142" s="1"/>
    </row>
    <row r="7143" spans="12:12" x14ac:dyDescent="0.25">
      <c r="L7143" s="1"/>
    </row>
    <row r="7144" spans="12:12" x14ac:dyDescent="0.25">
      <c r="L7144" s="1"/>
    </row>
    <row r="7145" spans="12:12" x14ac:dyDescent="0.25">
      <c r="L7145" s="1"/>
    </row>
    <row r="7146" spans="12:12" x14ac:dyDescent="0.25">
      <c r="L7146" s="1"/>
    </row>
    <row r="7147" spans="12:12" x14ac:dyDescent="0.25">
      <c r="L7147" s="1"/>
    </row>
    <row r="7148" spans="12:12" x14ac:dyDescent="0.25">
      <c r="L7148" s="1"/>
    </row>
    <row r="7149" spans="12:12" x14ac:dyDescent="0.25">
      <c r="L7149" s="1"/>
    </row>
    <row r="7150" spans="12:12" x14ac:dyDescent="0.25">
      <c r="L7150" s="1"/>
    </row>
    <row r="7151" spans="12:12" x14ac:dyDescent="0.25">
      <c r="L7151" s="1"/>
    </row>
    <row r="7152" spans="12:12" x14ac:dyDescent="0.25">
      <c r="L7152" s="1"/>
    </row>
    <row r="7153" spans="12:12" x14ac:dyDescent="0.25">
      <c r="L7153" s="1"/>
    </row>
    <row r="7154" spans="12:12" x14ac:dyDescent="0.25">
      <c r="L7154" s="1"/>
    </row>
    <row r="7155" spans="12:12" x14ac:dyDescent="0.25">
      <c r="L7155" s="1"/>
    </row>
    <row r="7156" spans="12:12" x14ac:dyDescent="0.25">
      <c r="L7156" s="1"/>
    </row>
    <row r="7157" spans="12:12" x14ac:dyDescent="0.25">
      <c r="L7157" s="1"/>
    </row>
    <row r="7158" spans="12:12" x14ac:dyDescent="0.25">
      <c r="L7158" s="1"/>
    </row>
    <row r="7159" spans="12:12" x14ac:dyDescent="0.25">
      <c r="L7159" s="1"/>
    </row>
    <row r="7160" spans="12:12" x14ac:dyDescent="0.25">
      <c r="L7160" s="1"/>
    </row>
    <row r="7161" spans="12:12" x14ac:dyDescent="0.25">
      <c r="L7161" s="1"/>
    </row>
    <row r="7162" spans="12:12" x14ac:dyDescent="0.25">
      <c r="L7162" s="1"/>
    </row>
    <row r="7163" spans="12:12" x14ac:dyDescent="0.25">
      <c r="L7163" s="1"/>
    </row>
    <row r="7164" spans="12:12" x14ac:dyDescent="0.25">
      <c r="L7164" s="1"/>
    </row>
    <row r="7165" spans="12:12" x14ac:dyDescent="0.25">
      <c r="L7165" s="1"/>
    </row>
    <row r="7166" spans="12:12" x14ac:dyDescent="0.25">
      <c r="L7166" s="1"/>
    </row>
    <row r="7167" spans="12:12" x14ac:dyDescent="0.25">
      <c r="L7167" s="1"/>
    </row>
    <row r="7168" spans="12:12" x14ac:dyDescent="0.25">
      <c r="L7168" s="1"/>
    </row>
    <row r="7169" spans="12:12" x14ac:dyDescent="0.25">
      <c r="L7169" s="1"/>
    </row>
    <row r="7170" spans="12:12" x14ac:dyDescent="0.25">
      <c r="L7170" s="1"/>
    </row>
    <row r="7171" spans="12:12" x14ac:dyDescent="0.25">
      <c r="L7171" s="1"/>
    </row>
    <row r="7172" spans="12:12" x14ac:dyDescent="0.25">
      <c r="L7172" s="1"/>
    </row>
    <row r="7173" spans="12:12" x14ac:dyDescent="0.25">
      <c r="L7173" s="1"/>
    </row>
    <row r="7174" spans="12:12" x14ac:dyDescent="0.25">
      <c r="L7174" s="1"/>
    </row>
    <row r="7175" spans="12:12" x14ac:dyDescent="0.25">
      <c r="L7175" s="1"/>
    </row>
    <row r="7176" spans="12:12" x14ac:dyDescent="0.25">
      <c r="L7176" s="1"/>
    </row>
    <row r="7177" spans="12:12" x14ac:dyDescent="0.25">
      <c r="L7177" s="1"/>
    </row>
    <row r="7178" spans="12:12" x14ac:dyDescent="0.25">
      <c r="L7178" s="1"/>
    </row>
    <row r="7179" spans="12:12" x14ac:dyDescent="0.25">
      <c r="L7179" s="1"/>
    </row>
    <row r="7180" spans="12:12" x14ac:dyDescent="0.25">
      <c r="L7180" s="1"/>
    </row>
    <row r="7181" spans="12:12" x14ac:dyDescent="0.25">
      <c r="L7181" s="1"/>
    </row>
    <row r="7182" spans="12:12" x14ac:dyDescent="0.25">
      <c r="L7182" s="1"/>
    </row>
    <row r="7183" spans="12:12" x14ac:dyDescent="0.25">
      <c r="L7183" s="1"/>
    </row>
    <row r="7184" spans="12:12" x14ac:dyDescent="0.25">
      <c r="L7184" s="1"/>
    </row>
    <row r="7185" spans="12:12" x14ac:dyDescent="0.25">
      <c r="L7185" s="1"/>
    </row>
    <row r="7186" spans="12:12" x14ac:dyDescent="0.25">
      <c r="L7186" s="1"/>
    </row>
    <row r="7187" spans="12:12" x14ac:dyDescent="0.25">
      <c r="L7187" s="1"/>
    </row>
    <row r="7188" spans="12:12" x14ac:dyDescent="0.25">
      <c r="L7188" s="1"/>
    </row>
    <row r="7189" spans="12:12" x14ac:dyDescent="0.25">
      <c r="L7189" s="1"/>
    </row>
    <row r="7190" spans="12:12" x14ac:dyDescent="0.25">
      <c r="L7190" s="1"/>
    </row>
    <row r="7191" spans="12:12" x14ac:dyDescent="0.25">
      <c r="L7191" s="1"/>
    </row>
    <row r="7192" spans="12:12" x14ac:dyDescent="0.25">
      <c r="L7192" s="1"/>
    </row>
    <row r="7193" spans="12:12" x14ac:dyDescent="0.25">
      <c r="L7193" s="1"/>
    </row>
    <row r="7194" spans="12:12" x14ac:dyDescent="0.25">
      <c r="L7194" s="1"/>
    </row>
    <row r="7195" spans="12:12" x14ac:dyDescent="0.25">
      <c r="L7195" s="1"/>
    </row>
    <row r="7196" spans="12:12" x14ac:dyDescent="0.25">
      <c r="L7196" s="1"/>
    </row>
    <row r="7197" spans="12:12" x14ac:dyDescent="0.25">
      <c r="L7197" s="1"/>
    </row>
    <row r="7198" spans="12:12" x14ac:dyDescent="0.25">
      <c r="L7198" s="1"/>
    </row>
    <row r="7199" spans="12:12" x14ac:dyDescent="0.25">
      <c r="L7199" s="1"/>
    </row>
    <row r="7200" spans="12:12" x14ac:dyDescent="0.25">
      <c r="L7200" s="1"/>
    </row>
    <row r="7201" spans="12:12" x14ac:dyDescent="0.25">
      <c r="L7201" s="1"/>
    </row>
    <row r="7202" spans="12:12" x14ac:dyDescent="0.25">
      <c r="L7202" s="1"/>
    </row>
    <row r="7203" spans="12:12" x14ac:dyDescent="0.25">
      <c r="L7203" s="1"/>
    </row>
    <row r="7204" spans="12:12" x14ac:dyDescent="0.25">
      <c r="L7204" s="1"/>
    </row>
    <row r="7205" spans="12:12" x14ac:dyDescent="0.25">
      <c r="L7205" s="1"/>
    </row>
    <row r="7206" spans="12:12" x14ac:dyDescent="0.25">
      <c r="L7206" s="1"/>
    </row>
    <row r="7207" spans="12:12" x14ac:dyDescent="0.25">
      <c r="L7207" s="1"/>
    </row>
    <row r="7208" spans="12:12" x14ac:dyDescent="0.25">
      <c r="L7208" s="1"/>
    </row>
    <row r="7209" spans="12:12" x14ac:dyDescent="0.25">
      <c r="L7209" s="1"/>
    </row>
    <row r="7210" spans="12:12" x14ac:dyDescent="0.25">
      <c r="L7210" s="1"/>
    </row>
    <row r="7211" spans="12:12" x14ac:dyDescent="0.25">
      <c r="L7211" s="1"/>
    </row>
    <row r="7212" spans="12:12" x14ac:dyDescent="0.25">
      <c r="L7212" s="1"/>
    </row>
    <row r="7213" spans="12:12" x14ac:dyDescent="0.25">
      <c r="L7213" s="1"/>
    </row>
    <row r="7214" spans="12:12" x14ac:dyDescent="0.25">
      <c r="L7214" s="1"/>
    </row>
    <row r="7215" spans="12:12" x14ac:dyDescent="0.25">
      <c r="L7215" s="1"/>
    </row>
    <row r="7216" spans="12:12" x14ac:dyDescent="0.25">
      <c r="L7216" s="1"/>
    </row>
    <row r="7217" spans="12:12" x14ac:dyDescent="0.25">
      <c r="L7217" s="1"/>
    </row>
    <row r="7218" spans="12:12" x14ac:dyDescent="0.25">
      <c r="L7218" s="1"/>
    </row>
    <row r="7219" spans="12:12" x14ac:dyDescent="0.25">
      <c r="L7219" s="1"/>
    </row>
    <row r="7220" spans="12:12" x14ac:dyDescent="0.25">
      <c r="L7220" s="1"/>
    </row>
    <row r="7221" spans="12:12" x14ac:dyDescent="0.25">
      <c r="L7221" s="1"/>
    </row>
    <row r="7222" spans="12:12" x14ac:dyDescent="0.25">
      <c r="L7222" s="1"/>
    </row>
    <row r="7223" spans="12:12" x14ac:dyDescent="0.25">
      <c r="L7223" s="1"/>
    </row>
    <row r="7224" spans="12:12" x14ac:dyDescent="0.25">
      <c r="L7224" s="1"/>
    </row>
    <row r="7225" spans="12:12" x14ac:dyDescent="0.25">
      <c r="L7225" s="1"/>
    </row>
    <row r="7226" spans="12:12" x14ac:dyDescent="0.25">
      <c r="L7226" s="1"/>
    </row>
    <row r="7227" spans="12:12" x14ac:dyDescent="0.25">
      <c r="L7227" s="1"/>
    </row>
    <row r="7228" spans="12:12" x14ac:dyDescent="0.25">
      <c r="L7228" s="1"/>
    </row>
    <row r="7229" spans="12:12" x14ac:dyDescent="0.25">
      <c r="L7229" s="1"/>
    </row>
    <row r="7230" spans="12:12" x14ac:dyDescent="0.25">
      <c r="L7230" s="1"/>
    </row>
    <row r="7231" spans="12:12" x14ac:dyDescent="0.25">
      <c r="L7231" s="1"/>
    </row>
    <row r="7232" spans="12:12" x14ac:dyDescent="0.25">
      <c r="L7232" s="1"/>
    </row>
    <row r="7233" spans="12:12" x14ac:dyDescent="0.25">
      <c r="L7233" s="1"/>
    </row>
    <row r="7234" spans="12:12" x14ac:dyDescent="0.25">
      <c r="L7234" s="1"/>
    </row>
    <row r="7235" spans="12:12" x14ac:dyDescent="0.25">
      <c r="L7235" s="1"/>
    </row>
    <row r="7236" spans="12:12" x14ac:dyDescent="0.25">
      <c r="L7236" s="1"/>
    </row>
    <row r="7237" spans="12:12" x14ac:dyDescent="0.25">
      <c r="L7237" s="1"/>
    </row>
    <row r="7238" spans="12:12" x14ac:dyDescent="0.25">
      <c r="L7238" s="1"/>
    </row>
    <row r="7239" spans="12:12" x14ac:dyDescent="0.25">
      <c r="L7239" s="1"/>
    </row>
    <row r="7240" spans="12:12" x14ac:dyDescent="0.25">
      <c r="L7240" s="1"/>
    </row>
    <row r="7241" spans="12:12" x14ac:dyDescent="0.25">
      <c r="L7241" s="1"/>
    </row>
    <row r="7242" spans="12:12" x14ac:dyDescent="0.25">
      <c r="L7242" s="1"/>
    </row>
    <row r="7243" spans="12:12" x14ac:dyDescent="0.25">
      <c r="L7243" s="1"/>
    </row>
    <row r="7244" spans="12:12" x14ac:dyDescent="0.25">
      <c r="L7244" s="1"/>
    </row>
    <row r="7245" spans="12:12" x14ac:dyDescent="0.25">
      <c r="L7245" s="1"/>
    </row>
    <row r="7246" spans="12:12" x14ac:dyDescent="0.25">
      <c r="L7246" s="1"/>
    </row>
    <row r="7247" spans="12:12" x14ac:dyDescent="0.25">
      <c r="L7247" s="1"/>
    </row>
    <row r="7248" spans="12:12" x14ac:dyDescent="0.25">
      <c r="L7248" s="1"/>
    </row>
    <row r="7249" spans="12:12" x14ac:dyDescent="0.25">
      <c r="L7249" s="1"/>
    </row>
    <row r="7250" spans="12:12" x14ac:dyDescent="0.25">
      <c r="L7250" s="1"/>
    </row>
    <row r="7251" spans="12:12" x14ac:dyDescent="0.25">
      <c r="L7251" s="1"/>
    </row>
    <row r="7252" spans="12:12" x14ac:dyDescent="0.25">
      <c r="L7252" s="1"/>
    </row>
    <row r="7253" spans="12:12" x14ac:dyDescent="0.25">
      <c r="L7253" s="1"/>
    </row>
    <row r="7254" spans="12:12" x14ac:dyDescent="0.25">
      <c r="L7254" s="1"/>
    </row>
    <row r="7255" spans="12:12" x14ac:dyDescent="0.25">
      <c r="L7255" s="1"/>
    </row>
    <row r="7256" spans="12:12" x14ac:dyDescent="0.25">
      <c r="L7256" s="1"/>
    </row>
    <row r="7257" spans="12:12" x14ac:dyDescent="0.25">
      <c r="L7257" s="1"/>
    </row>
    <row r="7258" spans="12:12" x14ac:dyDescent="0.25">
      <c r="L7258" s="1"/>
    </row>
    <row r="7259" spans="12:12" x14ac:dyDescent="0.25">
      <c r="L7259" s="1"/>
    </row>
    <row r="7260" spans="12:12" x14ac:dyDescent="0.25">
      <c r="L7260" s="1"/>
    </row>
    <row r="7261" spans="12:12" x14ac:dyDescent="0.25">
      <c r="L7261" s="1"/>
    </row>
    <row r="7262" spans="12:12" x14ac:dyDescent="0.25">
      <c r="L7262" s="1"/>
    </row>
    <row r="7263" spans="12:12" x14ac:dyDescent="0.25">
      <c r="L7263" s="1"/>
    </row>
    <row r="7264" spans="12:12" x14ac:dyDescent="0.25">
      <c r="L7264" s="1"/>
    </row>
    <row r="7265" spans="12:12" x14ac:dyDescent="0.25">
      <c r="L7265" s="1"/>
    </row>
    <row r="7266" spans="12:12" x14ac:dyDescent="0.25">
      <c r="L7266" s="1"/>
    </row>
    <row r="7267" spans="12:12" x14ac:dyDescent="0.25">
      <c r="L7267" s="1"/>
    </row>
    <row r="7268" spans="12:12" x14ac:dyDescent="0.25">
      <c r="L7268" s="1"/>
    </row>
    <row r="7269" spans="12:12" x14ac:dyDescent="0.25">
      <c r="L7269" s="1"/>
    </row>
    <row r="7270" spans="12:12" x14ac:dyDescent="0.25">
      <c r="L7270" s="1"/>
    </row>
    <row r="7271" spans="12:12" x14ac:dyDescent="0.25">
      <c r="L7271" s="1"/>
    </row>
    <row r="7272" spans="12:12" x14ac:dyDescent="0.25">
      <c r="L7272" s="1"/>
    </row>
    <row r="7273" spans="12:12" x14ac:dyDescent="0.25">
      <c r="L7273" s="1"/>
    </row>
    <row r="7274" spans="12:12" x14ac:dyDescent="0.25">
      <c r="L7274" s="1"/>
    </row>
    <row r="7275" spans="12:12" x14ac:dyDescent="0.25">
      <c r="L7275" s="1"/>
    </row>
    <row r="7276" spans="12:12" x14ac:dyDescent="0.25">
      <c r="L7276" s="1"/>
    </row>
    <row r="7277" spans="12:12" x14ac:dyDescent="0.25">
      <c r="L7277" s="1"/>
    </row>
    <row r="7278" spans="12:12" x14ac:dyDescent="0.25">
      <c r="L7278" s="1"/>
    </row>
    <row r="7279" spans="12:12" x14ac:dyDescent="0.25">
      <c r="L7279" s="1"/>
    </row>
    <row r="7280" spans="12:12" x14ac:dyDescent="0.25">
      <c r="L7280" s="1"/>
    </row>
    <row r="7281" spans="12:12" x14ac:dyDescent="0.25">
      <c r="L7281" s="1"/>
    </row>
    <row r="7282" spans="12:12" x14ac:dyDescent="0.25">
      <c r="L7282" s="1"/>
    </row>
    <row r="7283" spans="12:12" x14ac:dyDescent="0.25">
      <c r="L7283" s="1"/>
    </row>
    <row r="7284" spans="12:12" x14ac:dyDescent="0.25">
      <c r="L7284" s="1"/>
    </row>
    <row r="7285" spans="12:12" x14ac:dyDescent="0.25">
      <c r="L7285" s="1"/>
    </row>
    <row r="7286" spans="12:12" x14ac:dyDescent="0.25">
      <c r="L7286" s="1"/>
    </row>
    <row r="7287" spans="12:12" x14ac:dyDescent="0.25">
      <c r="L7287" s="1"/>
    </row>
    <row r="7288" spans="12:12" x14ac:dyDescent="0.25">
      <c r="L7288" s="1"/>
    </row>
    <row r="7289" spans="12:12" x14ac:dyDescent="0.25">
      <c r="L7289" s="1"/>
    </row>
    <row r="7290" spans="12:12" x14ac:dyDescent="0.25">
      <c r="L7290" s="1"/>
    </row>
    <row r="7291" spans="12:12" x14ac:dyDescent="0.25">
      <c r="L7291" s="1"/>
    </row>
    <row r="7292" spans="12:12" x14ac:dyDescent="0.25">
      <c r="L7292" s="1"/>
    </row>
    <row r="7293" spans="12:12" x14ac:dyDescent="0.25">
      <c r="L7293" s="1"/>
    </row>
    <row r="7294" spans="12:12" x14ac:dyDescent="0.25">
      <c r="L7294" s="1"/>
    </row>
    <row r="7295" spans="12:12" x14ac:dyDescent="0.25">
      <c r="L7295" s="1"/>
    </row>
    <row r="7296" spans="12:12" x14ac:dyDescent="0.25">
      <c r="L7296" s="1"/>
    </row>
    <row r="7297" spans="12:12" x14ac:dyDescent="0.25">
      <c r="L7297" s="1"/>
    </row>
    <row r="7298" spans="12:12" x14ac:dyDescent="0.25">
      <c r="L7298" s="1"/>
    </row>
    <row r="7299" spans="12:12" x14ac:dyDescent="0.25">
      <c r="L7299" s="1"/>
    </row>
    <row r="7300" spans="12:12" x14ac:dyDescent="0.25">
      <c r="L7300" s="1"/>
    </row>
    <row r="7301" spans="12:12" x14ac:dyDescent="0.25">
      <c r="L7301" s="1"/>
    </row>
    <row r="7302" spans="12:12" x14ac:dyDescent="0.25">
      <c r="L7302" s="1"/>
    </row>
    <row r="7303" spans="12:12" x14ac:dyDescent="0.25">
      <c r="L7303" s="1"/>
    </row>
    <row r="7304" spans="12:12" x14ac:dyDescent="0.25">
      <c r="L7304" s="1"/>
    </row>
    <row r="7305" spans="12:12" x14ac:dyDescent="0.25">
      <c r="L7305" s="1"/>
    </row>
    <row r="7306" spans="12:12" x14ac:dyDescent="0.25">
      <c r="L7306" s="1"/>
    </row>
    <row r="7307" spans="12:12" x14ac:dyDescent="0.25">
      <c r="L7307" s="1"/>
    </row>
    <row r="7308" spans="12:12" x14ac:dyDescent="0.25">
      <c r="L7308" s="1"/>
    </row>
    <row r="7309" spans="12:12" x14ac:dyDescent="0.25">
      <c r="L7309" s="1"/>
    </row>
    <row r="7310" spans="12:12" x14ac:dyDescent="0.25">
      <c r="L7310" s="1"/>
    </row>
    <row r="7311" spans="12:12" x14ac:dyDescent="0.25">
      <c r="L7311" s="1"/>
    </row>
    <row r="7312" spans="12:12" x14ac:dyDescent="0.25">
      <c r="L7312" s="1"/>
    </row>
    <row r="7313" spans="12:12" x14ac:dyDescent="0.25">
      <c r="L7313" s="1"/>
    </row>
    <row r="7314" spans="12:12" x14ac:dyDescent="0.25">
      <c r="L7314" s="1"/>
    </row>
    <row r="7315" spans="12:12" x14ac:dyDescent="0.25">
      <c r="L7315" s="1"/>
    </row>
    <row r="7316" spans="12:12" x14ac:dyDescent="0.25">
      <c r="L7316" s="1"/>
    </row>
    <row r="7317" spans="12:12" x14ac:dyDescent="0.25">
      <c r="L7317" s="1"/>
    </row>
    <row r="7318" spans="12:12" x14ac:dyDescent="0.25">
      <c r="L7318" s="1"/>
    </row>
    <row r="7319" spans="12:12" x14ac:dyDescent="0.25">
      <c r="L7319" s="1"/>
    </row>
    <row r="7320" spans="12:12" x14ac:dyDescent="0.25">
      <c r="L7320" s="1"/>
    </row>
    <row r="7321" spans="12:12" x14ac:dyDescent="0.25">
      <c r="L7321" s="1"/>
    </row>
    <row r="7322" spans="12:12" x14ac:dyDescent="0.25">
      <c r="L7322" s="1"/>
    </row>
    <row r="7323" spans="12:12" x14ac:dyDescent="0.25">
      <c r="L7323" s="1"/>
    </row>
    <row r="7324" spans="12:12" x14ac:dyDescent="0.25">
      <c r="L7324" s="1"/>
    </row>
    <row r="7325" spans="12:12" x14ac:dyDescent="0.25">
      <c r="L7325" s="1"/>
    </row>
    <row r="7326" spans="12:12" x14ac:dyDescent="0.25">
      <c r="L7326" s="1"/>
    </row>
    <row r="7327" spans="12:12" x14ac:dyDescent="0.25">
      <c r="L7327" s="1"/>
    </row>
    <row r="7328" spans="12:12" x14ac:dyDescent="0.25">
      <c r="L7328" s="1"/>
    </row>
    <row r="7329" spans="12:12" x14ac:dyDescent="0.25">
      <c r="L7329" s="1"/>
    </row>
    <row r="7330" spans="12:12" x14ac:dyDescent="0.25">
      <c r="L7330" s="1"/>
    </row>
    <row r="7331" spans="12:12" x14ac:dyDescent="0.25">
      <c r="L7331" s="1"/>
    </row>
    <row r="7332" spans="12:12" x14ac:dyDescent="0.25">
      <c r="L7332" s="1"/>
    </row>
    <row r="7333" spans="12:12" x14ac:dyDescent="0.25">
      <c r="L7333" s="1"/>
    </row>
    <row r="7334" spans="12:12" x14ac:dyDescent="0.25">
      <c r="L7334" s="1"/>
    </row>
    <row r="7335" spans="12:12" x14ac:dyDescent="0.25">
      <c r="L7335" s="1"/>
    </row>
    <row r="7336" spans="12:12" x14ac:dyDescent="0.25">
      <c r="L7336" s="1"/>
    </row>
    <row r="7337" spans="12:12" x14ac:dyDescent="0.25">
      <c r="L7337" s="1"/>
    </row>
    <row r="7338" spans="12:12" x14ac:dyDescent="0.25">
      <c r="L7338" s="1"/>
    </row>
    <row r="7339" spans="12:12" x14ac:dyDescent="0.25">
      <c r="L7339" s="1"/>
    </row>
    <row r="7340" spans="12:12" x14ac:dyDescent="0.25">
      <c r="L7340" s="1"/>
    </row>
    <row r="7341" spans="12:12" x14ac:dyDescent="0.25">
      <c r="L7341" s="1"/>
    </row>
    <row r="7342" spans="12:12" x14ac:dyDescent="0.25">
      <c r="L7342" s="1"/>
    </row>
    <row r="7343" spans="12:12" x14ac:dyDescent="0.25">
      <c r="L7343" s="1"/>
    </row>
    <row r="7344" spans="12:12" x14ac:dyDescent="0.25">
      <c r="L7344" s="1"/>
    </row>
    <row r="7345" spans="12:12" x14ac:dyDescent="0.25">
      <c r="L7345" s="1"/>
    </row>
    <row r="7346" spans="12:12" x14ac:dyDescent="0.25">
      <c r="L7346" s="1"/>
    </row>
    <row r="7347" spans="12:12" x14ac:dyDescent="0.25">
      <c r="L7347" s="1"/>
    </row>
    <row r="7348" spans="12:12" x14ac:dyDescent="0.25">
      <c r="L7348" s="1"/>
    </row>
    <row r="7349" spans="12:12" x14ac:dyDescent="0.25">
      <c r="L7349" s="1"/>
    </row>
    <row r="7350" spans="12:12" x14ac:dyDescent="0.25">
      <c r="L7350" s="1"/>
    </row>
    <row r="7351" spans="12:12" x14ac:dyDescent="0.25">
      <c r="L7351" s="1"/>
    </row>
    <row r="7352" spans="12:12" x14ac:dyDescent="0.25">
      <c r="L7352" s="1"/>
    </row>
    <row r="7353" spans="12:12" x14ac:dyDescent="0.25">
      <c r="L7353" s="1"/>
    </row>
    <row r="7354" spans="12:12" x14ac:dyDescent="0.25">
      <c r="L7354" s="1"/>
    </row>
    <row r="7355" spans="12:12" x14ac:dyDescent="0.25">
      <c r="L7355" s="1"/>
    </row>
    <row r="7356" spans="12:12" x14ac:dyDescent="0.25">
      <c r="L7356" s="1"/>
    </row>
    <row r="7357" spans="12:12" x14ac:dyDescent="0.25">
      <c r="L7357" s="1"/>
    </row>
    <row r="7358" spans="12:12" x14ac:dyDescent="0.25">
      <c r="L7358" s="1"/>
    </row>
    <row r="7359" spans="12:12" x14ac:dyDescent="0.25">
      <c r="L7359" s="1"/>
    </row>
    <row r="7360" spans="12:12" x14ac:dyDescent="0.25">
      <c r="L7360" s="1"/>
    </row>
    <row r="7361" spans="12:12" x14ac:dyDescent="0.25">
      <c r="L7361" s="1"/>
    </row>
    <row r="7362" spans="12:12" x14ac:dyDescent="0.25">
      <c r="L7362" s="1"/>
    </row>
    <row r="7363" spans="12:12" x14ac:dyDescent="0.25">
      <c r="L7363" s="1"/>
    </row>
    <row r="7364" spans="12:12" x14ac:dyDescent="0.25">
      <c r="L7364" s="1"/>
    </row>
    <row r="7365" spans="12:12" x14ac:dyDescent="0.25">
      <c r="L7365" s="1"/>
    </row>
    <row r="7366" spans="12:12" x14ac:dyDescent="0.25">
      <c r="L7366" s="1"/>
    </row>
    <row r="7367" spans="12:12" x14ac:dyDescent="0.25">
      <c r="L7367" s="1"/>
    </row>
    <row r="7368" spans="12:12" x14ac:dyDescent="0.25">
      <c r="L7368" s="1"/>
    </row>
    <row r="7369" spans="12:12" x14ac:dyDescent="0.25">
      <c r="L7369" s="1"/>
    </row>
    <row r="7370" spans="12:12" x14ac:dyDescent="0.25">
      <c r="L7370" s="1"/>
    </row>
    <row r="7371" spans="12:12" x14ac:dyDescent="0.25">
      <c r="L7371" s="1"/>
    </row>
    <row r="7372" spans="12:12" x14ac:dyDescent="0.25">
      <c r="L7372" s="1"/>
    </row>
    <row r="7373" spans="12:12" x14ac:dyDescent="0.25">
      <c r="L7373" s="1"/>
    </row>
    <row r="7374" spans="12:12" x14ac:dyDescent="0.25">
      <c r="L7374" s="1"/>
    </row>
    <row r="7375" spans="12:12" x14ac:dyDescent="0.25">
      <c r="L7375" s="1"/>
    </row>
    <row r="7376" spans="12:12" x14ac:dyDescent="0.25">
      <c r="L7376" s="1"/>
    </row>
    <row r="7377" spans="12:12" x14ac:dyDescent="0.25">
      <c r="L7377" s="1"/>
    </row>
    <row r="7378" spans="12:12" x14ac:dyDescent="0.25">
      <c r="L7378" s="1"/>
    </row>
    <row r="7379" spans="12:12" x14ac:dyDescent="0.25">
      <c r="L7379" s="1"/>
    </row>
    <row r="7380" spans="12:12" x14ac:dyDescent="0.25">
      <c r="L7380" s="1"/>
    </row>
    <row r="7381" spans="12:12" x14ac:dyDescent="0.25">
      <c r="L7381" s="1"/>
    </row>
    <row r="7382" spans="12:12" x14ac:dyDescent="0.25">
      <c r="L7382" s="1"/>
    </row>
    <row r="7383" spans="12:12" x14ac:dyDescent="0.25">
      <c r="L7383" s="1"/>
    </row>
    <row r="7384" spans="12:12" x14ac:dyDescent="0.25">
      <c r="L7384" s="1"/>
    </row>
    <row r="7385" spans="12:12" x14ac:dyDescent="0.25">
      <c r="L7385" s="1"/>
    </row>
    <row r="7386" spans="12:12" x14ac:dyDescent="0.25">
      <c r="L7386" s="1"/>
    </row>
    <row r="7387" spans="12:12" x14ac:dyDescent="0.25">
      <c r="L7387" s="1"/>
    </row>
    <row r="7388" spans="12:12" x14ac:dyDescent="0.25">
      <c r="L7388" s="1"/>
    </row>
    <row r="7389" spans="12:12" x14ac:dyDescent="0.25">
      <c r="L7389" s="1"/>
    </row>
    <row r="7390" spans="12:12" x14ac:dyDescent="0.25">
      <c r="L7390" s="1"/>
    </row>
    <row r="7391" spans="12:12" x14ac:dyDescent="0.25">
      <c r="L7391" s="1"/>
    </row>
    <row r="7392" spans="12:12" x14ac:dyDescent="0.25">
      <c r="L7392" s="1"/>
    </row>
    <row r="7393" spans="12:12" x14ac:dyDescent="0.25">
      <c r="L7393" s="1"/>
    </row>
    <row r="7394" spans="12:12" x14ac:dyDescent="0.25">
      <c r="L7394" s="1"/>
    </row>
    <row r="7395" spans="12:12" x14ac:dyDescent="0.25">
      <c r="L7395" s="1"/>
    </row>
    <row r="7396" spans="12:12" x14ac:dyDescent="0.25">
      <c r="L7396" s="1"/>
    </row>
    <row r="7397" spans="12:12" x14ac:dyDescent="0.25">
      <c r="L7397" s="1"/>
    </row>
    <row r="7398" spans="12:12" x14ac:dyDescent="0.25">
      <c r="L7398" s="1"/>
    </row>
    <row r="7399" spans="12:12" x14ac:dyDescent="0.25">
      <c r="L7399" s="1"/>
    </row>
    <row r="7400" spans="12:12" x14ac:dyDescent="0.25">
      <c r="L7400" s="1"/>
    </row>
    <row r="7401" spans="12:12" x14ac:dyDescent="0.25">
      <c r="L7401" s="1"/>
    </row>
    <row r="7402" spans="12:12" x14ac:dyDescent="0.25">
      <c r="L7402" s="1"/>
    </row>
    <row r="7403" spans="12:12" x14ac:dyDescent="0.25">
      <c r="L7403" s="1"/>
    </row>
    <row r="7404" spans="12:12" x14ac:dyDescent="0.25">
      <c r="L7404" s="1"/>
    </row>
    <row r="7405" spans="12:12" x14ac:dyDescent="0.25">
      <c r="L7405" s="1"/>
    </row>
    <row r="7406" spans="12:12" x14ac:dyDescent="0.25">
      <c r="L7406" s="1"/>
    </row>
    <row r="7407" spans="12:12" x14ac:dyDescent="0.25">
      <c r="L7407" s="1"/>
    </row>
    <row r="7408" spans="12:12" x14ac:dyDescent="0.25">
      <c r="L7408" s="1"/>
    </row>
    <row r="7409" spans="12:12" x14ac:dyDescent="0.25">
      <c r="L7409" s="1"/>
    </row>
    <row r="7410" spans="12:12" x14ac:dyDescent="0.25">
      <c r="L7410" s="1"/>
    </row>
    <row r="7411" spans="12:12" x14ac:dyDescent="0.25">
      <c r="L7411" s="1"/>
    </row>
    <row r="7412" spans="12:12" x14ac:dyDescent="0.25">
      <c r="L7412" s="1"/>
    </row>
    <row r="7413" spans="12:12" x14ac:dyDescent="0.25">
      <c r="L7413" s="1"/>
    </row>
    <row r="7414" spans="12:12" x14ac:dyDescent="0.25">
      <c r="L7414" s="1"/>
    </row>
    <row r="7415" spans="12:12" x14ac:dyDescent="0.25">
      <c r="L7415" s="1"/>
    </row>
    <row r="7416" spans="12:12" x14ac:dyDescent="0.25">
      <c r="L7416" s="1"/>
    </row>
    <row r="7417" spans="12:12" x14ac:dyDescent="0.25">
      <c r="L7417" s="1"/>
    </row>
    <row r="7418" spans="12:12" x14ac:dyDescent="0.25">
      <c r="L7418" s="1"/>
    </row>
    <row r="7419" spans="12:12" x14ac:dyDescent="0.25">
      <c r="L7419" s="1"/>
    </row>
    <row r="7420" spans="12:12" x14ac:dyDescent="0.25">
      <c r="L7420" s="1"/>
    </row>
    <row r="7421" spans="12:12" x14ac:dyDescent="0.25">
      <c r="L7421" s="1"/>
    </row>
    <row r="7422" spans="12:12" x14ac:dyDescent="0.25">
      <c r="L7422" s="1"/>
    </row>
    <row r="7423" spans="12:12" x14ac:dyDescent="0.25">
      <c r="L7423" s="1"/>
    </row>
    <row r="7424" spans="12:12" x14ac:dyDescent="0.25">
      <c r="L7424" s="1"/>
    </row>
    <row r="7425" spans="12:12" x14ac:dyDescent="0.25">
      <c r="L7425" s="1"/>
    </row>
    <row r="7426" spans="12:12" x14ac:dyDescent="0.25">
      <c r="L7426" s="1"/>
    </row>
    <row r="7427" spans="12:12" x14ac:dyDescent="0.25">
      <c r="L7427" s="1"/>
    </row>
    <row r="7428" spans="12:12" x14ac:dyDescent="0.25">
      <c r="L7428" s="1"/>
    </row>
    <row r="7429" spans="12:12" x14ac:dyDescent="0.25">
      <c r="L7429" s="1"/>
    </row>
    <row r="7430" spans="12:12" x14ac:dyDescent="0.25">
      <c r="L7430" s="1"/>
    </row>
    <row r="7431" spans="12:12" x14ac:dyDescent="0.25">
      <c r="L7431" s="1"/>
    </row>
    <row r="7432" spans="12:12" x14ac:dyDescent="0.25">
      <c r="L7432" s="1"/>
    </row>
    <row r="7433" spans="12:12" x14ac:dyDescent="0.25">
      <c r="L7433" s="1"/>
    </row>
    <row r="7434" spans="12:12" x14ac:dyDescent="0.25">
      <c r="L7434" s="1"/>
    </row>
    <row r="7435" spans="12:12" x14ac:dyDescent="0.25">
      <c r="L7435" s="1"/>
    </row>
    <row r="7436" spans="12:12" x14ac:dyDescent="0.25">
      <c r="L7436" s="1"/>
    </row>
    <row r="7437" spans="12:12" x14ac:dyDescent="0.25">
      <c r="L7437" s="1"/>
    </row>
    <row r="7438" spans="12:12" x14ac:dyDescent="0.25">
      <c r="L7438" s="1"/>
    </row>
    <row r="7439" spans="12:12" x14ac:dyDescent="0.25">
      <c r="L7439" s="1"/>
    </row>
    <row r="7440" spans="12:12" x14ac:dyDescent="0.25">
      <c r="L7440" s="1"/>
    </row>
    <row r="7441" spans="12:12" x14ac:dyDescent="0.25">
      <c r="L7441" s="1"/>
    </row>
    <row r="7442" spans="12:12" x14ac:dyDescent="0.25">
      <c r="L7442" s="1"/>
    </row>
    <row r="7443" spans="12:12" x14ac:dyDescent="0.25">
      <c r="L7443" s="1"/>
    </row>
    <row r="7444" spans="12:12" x14ac:dyDescent="0.25">
      <c r="L7444" s="1"/>
    </row>
    <row r="7445" spans="12:12" x14ac:dyDescent="0.25">
      <c r="L7445" s="1"/>
    </row>
    <row r="7446" spans="12:12" x14ac:dyDescent="0.25">
      <c r="L7446" s="1"/>
    </row>
    <row r="7447" spans="12:12" x14ac:dyDescent="0.25">
      <c r="L7447" s="1"/>
    </row>
    <row r="7448" spans="12:12" x14ac:dyDescent="0.25">
      <c r="L7448" s="1"/>
    </row>
    <row r="7449" spans="12:12" x14ac:dyDescent="0.25">
      <c r="L7449" s="1"/>
    </row>
    <row r="7450" spans="12:12" x14ac:dyDescent="0.25">
      <c r="L7450" s="1"/>
    </row>
    <row r="7451" spans="12:12" x14ac:dyDescent="0.25">
      <c r="L7451" s="1"/>
    </row>
    <row r="7452" spans="12:12" x14ac:dyDescent="0.25">
      <c r="L7452" s="1"/>
    </row>
    <row r="7453" spans="12:12" x14ac:dyDescent="0.25">
      <c r="L7453" s="1"/>
    </row>
    <row r="7454" spans="12:12" x14ac:dyDescent="0.25">
      <c r="L7454" s="1"/>
    </row>
    <row r="7455" spans="12:12" x14ac:dyDescent="0.25">
      <c r="L7455" s="1"/>
    </row>
    <row r="7456" spans="12:12" x14ac:dyDescent="0.25">
      <c r="L7456" s="1"/>
    </row>
    <row r="7457" spans="12:12" x14ac:dyDescent="0.25">
      <c r="L7457" s="1"/>
    </row>
    <row r="7458" spans="12:12" x14ac:dyDescent="0.25">
      <c r="L7458" s="1"/>
    </row>
    <row r="7459" spans="12:12" x14ac:dyDescent="0.25">
      <c r="L7459" s="1"/>
    </row>
    <row r="7460" spans="12:12" x14ac:dyDescent="0.25">
      <c r="L7460" s="1"/>
    </row>
    <row r="7461" spans="12:12" x14ac:dyDescent="0.25">
      <c r="L7461" s="1"/>
    </row>
    <row r="7462" spans="12:12" x14ac:dyDescent="0.25">
      <c r="L7462" s="1"/>
    </row>
    <row r="7463" spans="12:12" x14ac:dyDescent="0.25">
      <c r="L7463" s="1"/>
    </row>
    <row r="7464" spans="12:12" x14ac:dyDescent="0.25">
      <c r="L7464" s="1"/>
    </row>
    <row r="7465" spans="12:12" x14ac:dyDescent="0.25">
      <c r="L7465" s="1"/>
    </row>
    <row r="7466" spans="12:12" x14ac:dyDescent="0.25">
      <c r="L7466" s="1"/>
    </row>
    <row r="7467" spans="12:12" x14ac:dyDescent="0.25">
      <c r="L7467" s="1"/>
    </row>
    <row r="7468" spans="12:12" x14ac:dyDescent="0.25">
      <c r="L7468" s="1"/>
    </row>
    <row r="7469" spans="12:12" x14ac:dyDescent="0.25">
      <c r="L7469" s="1"/>
    </row>
    <row r="7470" spans="12:12" x14ac:dyDescent="0.25">
      <c r="L7470" s="1"/>
    </row>
    <row r="7471" spans="12:12" x14ac:dyDescent="0.25">
      <c r="L7471" s="1"/>
    </row>
    <row r="7472" spans="12:12" x14ac:dyDescent="0.25">
      <c r="L7472" s="1"/>
    </row>
    <row r="7473" spans="12:12" x14ac:dyDescent="0.25">
      <c r="L7473" s="1"/>
    </row>
    <row r="7474" spans="12:12" x14ac:dyDescent="0.25">
      <c r="L7474" s="1"/>
    </row>
    <row r="7475" spans="12:12" x14ac:dyDescent="0.25">
      <c r="L7475" s="1"/>
    </row>
    <row r="7476" spans="12:12" x14ac:dyDescent="0.25">
      <c r="L7476" s="1"/>
    </row>
    <row r="7477" spans="12:12" x14ac:dyDescent="0.25">
      <c r="L7477" s="1"/>
    </row>
    <row r="7478" spans="12:12" x14ac:dyDescent="0.25">
      <c r="L7478" s="1"/>
    </row>
    <row r="7479" spans="12:12" x14ac:dyDescent="0.25">
      <c r="L7479" s="1"/>
    </row>
    <row r="7480" spans="12:12" x14ac:dyDescent="0.25">
      <c r="L7480" s="1"/>
    </row>
    <row r="7481" spans="12:12" x14ac:dyDescent="0.25">
      <c r="L7481" s="1"/>
    </row>
    <row r="7482" spans="12:12" x14ac:dyDescent="0.25">
      <c r="L7482" s="1"/>
    </row>
    <row r="7483" spans="12:12" x14ac:dyDescent="0.25">
      <c r="L7483" s="1"/>
    </row>
    <row r="7484" spans="12:12" x14ac:dyDescent="0.25">
      <c r="L7484" s="1"/>
    </row>
    <row r="7485" spans="12:12" x14ac:dyDescent="0.25">
      <c r="L7485" s="1"/>
    </row>
    <row r="7486" spans="12:12" x14ac:dyDescent="0.25">
      <c r="L7486" s="1"/>
    </row>
    <row r="7487" spans="12:12" x14ac:dyDescent="0.25">
      <c r="L7487" s="1"/>
    </row>
    <row r="7488" spans="12:12" x14ac:dyDescent="0.25">
      <c r="L7488" s="1"/>
    </row>
    <row r="7489" spans="12:12" x14ac:dyDescent="0.25">
      <c r="L7489" s="1"/>
    </row>
    <row r="7490" spans="12:12" x14ac:dyDescent="0.25">
      <c r="L7490" s="1"/>
    </row>
    <row r="7491" spans="12:12" x14ac:dyDescent="0.25">
      <c r="L7491" s="1"/>
    </row>
    <row r="7492" spans="12:12" x14ac:dyDescent="0.25">
      <c r="L7492" s="1"/>
    </row>
    <row r="7493" spans="12:12" x14ac:dyDescent="0.25">
      <c r="L7493" s="1"/>
    </row>
    <row r="7494" spans="12:12" x14ac:dyDescent="0.25">
      <c r="L7494" s="1"/>
    </row>
    <row r="7495" spans="12:12" x14ac:dyDescent="0.25">
      <c r="L7495" s="1"/>
    </row>
    <row r="7496" spans="12:12" x14ac:dyDescent="0.25">
      <c r="L7496" s="1"/>
    </row>
    <row r="7497" spans="12:12" x14ac:dyDescent="0.25">
      <c r="L7497" s="1"/>
    </row>
    <row r="7498" spans="12:12" x14ac:dyDescent="0.25">
      <c r="L7498" s="1"/>
    </row>
    <row r="7499" spans="12:12" x14ac:dyDescent="0.25">
      <c r="L7499" s="1"/>
    </row>
    <row r="7500" spans="12:12" x14ac:dyDescent="0.25">
      <c r="L7500" s="1"/>
    </row>
    <row r="7501" spans="12:12" x14ac:dyDescent="0.25">
      <c r="L7501" s="1"/>
    </row>
    <row r="7502" spans="12:12" x14ac:dyDescent="0.25">
      <c r="L7502" s="1"/>
    </row>
    <row r="7503" spans="12:12" x14ac:dyDescent="0.25">
      <c r="L7503" s="1"/>
    </row>
    <row r="7504" spans="12:12" x14ac:dyDescent="0.25">
      <c r="L7504" s="1"/>
    </row>
    <row r="7505" spans="12:12" x14ac:dyDescent="0.25">
      <c r="L7505" s="1"/>
    </row>
    <row r="7506" spans="12:12" x14ac:dyDescent="0.25">
      <c r="L7506" s="1"/>
    </row>
    <row r="7507" spans="12:12" x14ac:dyDescent="0.25">
      <c r="L7507" s="1"/>
    </row>
    <row r="7508" spans="12:12" x14ac:dyDescent="0.25">
      <c r="L7508" s="1"/>
    </row>
    <row r="7509" spans="12:12" x14ac:dyDescent="0.25">
      <c r="L7509" s="1"/>
    </row>
    <row r="7510" spans="12:12" x14ac:dyDescent="0.25">
      <c r="L7510" s="1"/>
    </row>
    <row r="7511" spans="12:12" x14ac:dyDescent="0.25">
      <c r="L7511" s="1"/>
    </row>
    <row r="7512" spans="12:12" x14ac:dyDescent="0.25">
      <c r="L7512" s="1"/>
    </row>
    <row r="7513" spans="12:12" x14ac:dyDescent="0.25">
      <c r="L7513" s="1"/>
    </row>
    <row r="7514" spans="12:12" x14ac:dyDescent="0.25">
      <c r="L7514" s="1"/>
    </row>
    <row r="7515" spans="12:12" x14ac:dyDescent="0.25">
      <c r="L7515" s="1"/>
    </row>
    <row r="7516" spans="12:12" x14ac:dyDescent="0.25">
      <c r="L7516" s="1"/>
    </row>
    <row r="7517" spans="12:12" x14ac:dyDescent="0.25">
      <c r="L7517" s="1"/>
    </row>
    <row r="7518" spans="12:12" x14ac:dyDescent="0.25">
      <c r="L7518" s="1"/>
    </row>
    <row r="7519" spans="12:12" x14ac:dyDescent="0.25">
      <c r="L7519" s="1"/>
    </row>
    <row r="7520" spans="12:12" x14ac:dyDescent="0.25">
      <c r="L7520" s="1"/>
    </row>
    <row r="7521" spans="12:12" x14ac:dyDescent="0.25">
      <c r="L7521" s="1"/>
    </row>
    <row r="7522" spans="12:12" x14ac:dyDescent="0.25">
      <c r="L7522" s="1"/>
    </row>
    <row r="7523" spans="12:12" x14ac:dyDescent="0.25">
      <c r="L7523" s="1"/>
    </row>
    <row r="7524" spans="12:12" x14ac:dyDescent="0.25">
      <c r="L7524" s="1"/>
    </row>
    <row r="7525" spans="12:12" x14ac:dyDescent="0.25">
      <c r="L7525" s="1"/>
    </row>
    <row r="7526" spans="12:12" x14ac:dyDescent="0.25">
      <c r="L7526" s="1"/>
    </row>
    <row r="7527" spans="12:12" x14ac:dyDescent="0.25">
      <c r="L7527" s="1"/>
    </row>
    <row r="7528" spans="12:12" x14ac:dyDescent="0.25">
      <c r="L7528" s="1"/>
    </row>
    <row r="7529" spans="12:12" x14ac:dyDescent="0.25">
      <c r="L7529" s="1"/>
    </row>
    <row r="7530" spans="12:12" x14ac:dyDescent="0.25">
      <c r="L7530" s="1"/>
    </row>
    <row r="7531" spans="12:12" x14ac:dyDescent="0.25">
      <c r="L7531" s="1"/>
    </row>
    <row r="7532" spans="12:12" x14ac:dyDescent="0.25">
      <c r="L7532" s="1"/>
    </row>
    <row r="7533" spans="12:12" x14ac:dyDescent="0.25">
      <c r="L7533" s="1"/>
    </row>
    <row r="7534" spans="12:12" x14ac:dyDescent="0.25">
      <c r="L7534" s="1"/>
    </row>
    <row r="7535" spans="12:12" x14ac:dyDescent="0.25">
      <c r="L7535" s="1"/>
    </row>
    <row r="7536" spans="12:12" x14ac:dyDescent="0.25">
      <c r="L7536" s="1"/>
    </row>
    <row r="7537" spans="12:12" x14ac:dyDescent="0.25">
      <c r="L7537" s="1"/>
    </row>
    <row r="7538" spans="12:12" x14ac:dyDescent="0.25">
      <c r="L7538" s="1"/>
    </row>
    <row r="7539" spans="12:12" x14ac:dyDescent="0.25">
      <c r="L7539" s="1"/>
    </row>
    <row r="7540" spans="12:12" x14ac:dyDescent="0.25">
      <c r="L7540" s="1"/>
    </row>
    <row r="7541" spans="12:12" x14ac:dyDescent="0.25">
      <c r="L7541" s="1"/>
    </row>
    <row r="7542" spans="12:12" x14ac:dyDescent="0.25">
      <c r="L7542" s="1"/>
    </row>
    <row r="7543" spans="12:12" x14ac:dyDescent="0.25">
      <c r="L7543" s="1"/>
    </row>
    <row r="7544" spans="12:12" x14ac:dyDescent="0.25">
      <c r="L7544" s="1"/>
    </row>
    <row r="7545" spans="12:12" x14ac:dyDescent="0.25">
      <c r="L7545" s="1"/>
    </row>
    <row r="7546" spans="12:12" x14ac:dyDescent="0.25">
      <c r="L7546" s="1"/>
    </row>
    <row r="7547" spans="12:12" x14ac:dyDescent="0.25">
      <c r="L7547" s="1"/>
    </row>
    <row r="7548" spans="12:12" x14ac:dyDescent="0.25">
      <c r="L7548" s="1"/>
    </row>
    <row r="7549" spans="12:12" x14ac:dyDescent="0.25">
      <c r="L7549" s="1"/>
    </row>
    <row r="7550" spans="12:12" x14ac:dyDescent="0.25">
      <c r="L7550" s="1"/>
    </row>
    <row r="7551" spans="12:12" x14ac:dyDescent="0.25">
      <c r="L7551" s="1"/>
    </row>
    <row r="7552" spans="12:12" x14ac:dyDescent="0.25">
      <c r="L7552" s="1"/>
    </row>
    <row r="7553" spans="12:12" x14ac:dyDescent="0.25">
      <c r="L7553" s="1"/>
    </row>
    <row r="7554" spans="12:12" x14ac:dyDescent="0.25">
      <c r="L7554" s="1"/>
    </row>
    <row r="7555" spans="12:12" x14ac:dyDescent="0.25">
      <c r="L7555" s="1"/>
    </row>
    <row r="7556" spans="12:12" x14ac:dyDescent="0.25">
      <c r="L7556" s="1"/>
    </row>
    <row r="7557" spans="12:12" x14ac:dyDescent="0.25">
      <c r="L7557" s="1"/>
    </row>
    <row r="7558" spans="12:12" x14ac:dyDescent="0.25">
      <c r="L7558" s="1"/>
    </row>
    <row r="7559" spans="12:12" x14ac:dyDescent="0.25">
      <c r="L7559" s="1"/>
    </row>
    <row r="7560" spans="12:12" x14ac:dyDescent="0.25">
      <c r="L7560" s="1"/>
    </row>
    <row r="7561" spans="12:12" x14ac:dyDescent="0.25">
      <c r="L7561" s="1"/>
    </row>
    <row r="7562" spans="12:12" x14ac:dyDescent="0.25">
      <c r="L7562" s="1"/>
    </row>
    <row r="7563" spans="12:12" x14ac:dyDescent="0.25">
      <c r="L7563" s="1"/>
    </row>
    <row r="7564" spans="12:12" x14ac:dyDescent="0.25">
      <c r="L7564" s="1"/>
    </row>
    <row r="7565" spans="12:12" x14ac:dyDescent="0.25">
      <c r="L7565" s="1"/>
    </row>
    <row r="7566" spans="12:12" x14ac:dyDescent="0.25">
      <c r="L7566" s="1"/>
    </row>
    <row r="7567" spans="12:12" x14ac:dyDescent="0.25">
      <c r="L7567" s="1"/>
    </row>
    <row r="7568" spans="12:12" x14ac:dyDescent="0.25">
      <c r="L7568" s="1"/>
    </row>
    <row r="7569" spans="12:12" x14ac:dyDescent="0.25">
      <c r="L7569" s="1"/>
    </row>
    <row r="7570" spans="12:12" x14ac:dyDescent="0.25">
      <c r="L7570" s="1"/>
    </row>
    <row r="7571" spans="12:12" x14ac:dyDescent="0.25">
      <c r="L7571" s="1"/>
    </row>
    <row r="7572" spans="12:12" x14ac:dyDescent="0.25">
      <c r="L7572" s="1"/>
    </row>
    <row r="7573" spans="12:12" x14ac:dyDescent="0.25">
      <c r="L7573" s="1"/>
    </row>
    <row r="7574" spans="12:12" x14ac:dyDescent="0.25">
      <c r="L7574" s="1"/>
    </row>
    <row r="7575" spans="12:12" x14ac:dyDescent="0.25">
      <c r="L7575" s="1"/>
    </row>
    <row r="7576" spans="12:12" x14ac:dyDescent="0.25">
      <c r="L7576" s="1"/>
    </row>
    <row r="7577" spans="12:12" x14ac:dyDescent="0.25">
      <c r="L7577" s="1"/>
    </row>
    <row r="7578" spans="12:12" x14ac:dyDescent="0.25">
      <c r="L7578" s="1"/>
    </row>
    <row r="7579" spans="12:12" x14ac:dyDescent="0.25">
      <c r="L7579" s="1"/>
    </row>
    <row r="7580" spans="12:12" x14ac:dyDescent="0.25">
      <c r="L7580" s="1"/>
    </row>
    <row r="7581" spans="12:12" x14ac:dyDescent="0.25">
      <c r="L7581" s="1"/>
    </row>
    <row r="7582" spans="12:12" x14ac:dyDescent="0.25">
      <c r="L7582" s="1"/>
    </row>
    <row r="7583" spans="12:12" x14ac:dyDescent="0.25">
      <c r="L7583" s="1"/>
    </row>
    <row r="7584" spans="12:12" x14ac:dyDescent="0.25">
      <c r="L7584" s="1"/>
    </row>
    <row r="7585" spans="12:12" x14ac:dyDescent="0.25">
      <c r="L7585" s="1"/>
    </row>
    <row r="7586" spans="12:12" x14ac:dyDescent="0.25">
      <c r="L7586" s="1"/>
    </row>
    <row r="7587" spans="12:12" x14ac:dyDescent="0.25">
      <c r="L7587" s="1"/>
    </row>
    <row r="7588" spans="12:12" x14ac:dyDescent="0.25">
      <c r="L7588" s="1"/>
    </row>
    <row r="7589" spans="12:12" x14ac:dyDescent="0.25">
      <c r="L7589" s="1"/>
    </row>
    <row r="7590" spans="12:12" x14ac:dyDescent="0.25">
      <c r="L7590" s="1"/>
    </row>
    <row r="7591" spans="12:12" x14ac:dyDescent="0.25">
      <c r="L7591" s="1"/>
    </row>
    <row r="7592" spans="12:12" x14ac:dyDescent="0.25">
      <c r="L7592" s="1"/>
    </row>
    <row r="7593" spans="12:12" x14ac:dyDescent="0.25">
      <c r="L7593" s="1"/>
    </row>
    <row r="7594" spans="12:12" x14ac:dyDescent="0.25">
      <c r="L7594" s="1"/>
    </row>
    <row r="7595" spans="12:12" x14ac:dyDescent="0.25">
      <c r="L7595" s="1"/>
    </row>
    <row r="7596" spans="12:12" x14ac:dyDescent="0.25">
      <c r="L7596" s="1"/>
    </row>
    <row r="7597" spans="12:12" x14ac:dyDescent="0.25">
      <c r="L7597" s="1"/>
    </row>
    <row r="7598" spans="12:12" x14ac:dyDescent="0.25">
      <c r="L7598" s="1"/>
    </row>
    <row r="7599" spans="12:12" x14ac:dyDescent="0.25">
      <c r="L7599" s="1"/>
    </row>
    <row r="7600" spans="12:12" x14ac:dyDescent="0.25">
      <c r="L7600" s="1"/>
    </row>
    <row r="7601" spans="12:12" x14ac:dyDescent="0.25">
      <c r="L7601" s="1"/>
    </row>
    <row r="7602" spans="12:12" x14ac:dyDescent="0.25">
      <c r="L7602" s="1"/>
    </row>
    <row r="7603" spans="12:12" x14ac:dyDescent="0.25">
      <c r="L7603" s="1"/>
    </row>
    <row r="7604" spans="12:12" x14ac:dyDescent="0.25">
      <c r="L7604" s="1"/>
    </row>
    <row r="7605" spans="12:12" x14ac:dyDescent="0.25">
      <c r="L7605" s="1"/>
    </row>
    <row r="7606" spans="12:12" x14ac:dyDescent="0.25">
      <c r="L7606" s="1"/>
    </row>
    <row r="7607" spans="12:12" x14ac:dyDescent="0.25">
      <c r="L7607" s="1"/>
    </row>
    <row r="7608" spans="12:12" x14ac:dyDescent="0.25">
      <c r="L7608" s="1"/>
    </row>
    <row r="7609" spans="12:12" x14ac:dyDescent="0.25">
      <c r="L7609" s="1"/>
    </row>
    <row r="7610" spans="12:12" x14ac:dyDescent="0.25">
      <c r="L7610" s="1"/>
    </row>
    <row r="7611" spans="12:12" x14ac:dyDescent="0.25">
      <c r="L7611" s="1"/>
    </row>
    <row r="7612" spans="12:12" x14ac:dyDescent="0.25">
      <c r="L7612" s="1"/>
    </row>
    <row r="7613" spans="12:12" x14ac:dyDescent="0.25">
      <c r="L7613" s="1"/>
    </row>
    <row r="7614" spans="12:12" x14ac:dyDescent="0.25">
      <c r="L7614" s="1"/>
    </row>
    <row r="7615" spans="12:12" x14ac:dyDescent="0.25">
      <c r="L7615" s="1"/>
    </row>
    <row r="7616" spans="12:12" x14ac:dyDescent="0.25">
      <c r="L7616" s="1"/>
    </row>
    <row r="7617" spans="12:12" x14ac:dyDescent="0.25">
      <c r="L7617" s="1"/>
    </row>
    <row r="7618" spans="12:12" x14ac:dyDescent="0.25">
      <c r="L7618" s="1"/>
    </row>
    <row r="7619" spans="12:12" x14ac:dyDescent="0.25">
      <c r="L7619" s="1"/>
    </row>
    <row r="7620" spans="12:12" x14ac:dyDescent="0.25">
      <c r="L7620" s="1"/>
    </row>
    <row r="7621" spans="12:12" x14ac:dyDescent="0.25">
      <c r="L7621" s="1"/>
    </row>
    <row r="7622" spans="12:12" x14ac:dyDescent="0.25">
      <c r="L7622" s="1"/>
    </row>
    <row r="7623" spans="12:12" x14ac:dyDescent="0.25">
      <c r="L7623" s="1"/>
    </row>
    <row r="7624" spans="12:12" x14ac:dyDescent="0.25">
      <c r="L7624" s="1"/>
    </row>
    <row r="7625" spans="12:12" x14ac:dyDescent="0.25">
      <c r="L7625" s="1"/>
    </row>
    <row r="7626" spans="12:12" x14ac:dyDescent="0.25">
      <c r="L7626" s="1"/>
    </row>
    <row r="7627" spans="12:12" x14ac:dyDescent="0.25">
      <c r="L7627" s="1"/>
    </row>
    <row r="7628" spans="12:12" x14ac:dyDescent="0.25">
      <c r="L7628" s="1"/>
    </row>
    <row r="7629" spans="12:12" x14ac:dyDescent="0.25">
      <c r="L7629" s="1"/>
    </row>
    <row r="7630" spans="12:12" x14ac:dyDescent="0.25">
      <c r="L7630" s="1"/>
    </row>
    <row r="7631" spans="12:12" x14ac:dyDescent="0.25">
      <c r="L7631" s="1"/>
    </row>
    <row r="7632" spans="12:12" x14ac:dyDescent="0.25">
      <c r="L7632" s="1"/>
    </row>
    <row r="7633" spans="12:12" x14ac:dyDescent="0.25">
      <c r="L7633" s="1"/>
    </row>
    <row r="7634" spans="12:12" x14ac:dyDescent="0.25">
      <c r="L7634" s="1"/>
    </row>
    <row r="7635" spans="12:12" x14ac:dyDescent="0.25">
      <c r="L7635" s="1"/>
    </row>
    <row r="7636" spans="12:12" x14ac:dyDescent="0.25">
      <c r="L7636" s="1"/>
    </row>
    <row r="7637" spans="12:12" x14ac:dyDescent="0.25">
      <c r="L7637" s="1"/>
    </row>
    <row r="7638" spans="12:12" x14ac:dyDescent="0.25">
      <c r="L7638" s="1"/>
    </row>
    <row r="7639" spans="12:12" x14ac:dyDescent="0.25">
      <c r="L7639" s="1"/>
    </row>
    <row r="7640" spans="12:12" x14ac:dyDescent="0.25">
      <c r="L7640" s="1"/>
    </row>
    <row r="7641" spans="12:12" x14ac:dyDescent="0.25">
      <c r="L7641" s="1"/>
    </row>
    <row r="7642" spans="12:12" x14ac:dyDescent="0.25">
      <c r="L7642" s="1"/>
    </row>
    <row r="7643" spans="12:12" x14ac:dyDescent="0.25">
      <c r="L7643" s="1"/>
    </row>
    <row r="7644" spans="12:12" x14ac:dyDescent="0.25">
      <c r="L7644" s="1"/>
    </row>
    <row r="7645" spans="12:12" x14ac:dyDescent="0.25">
      <c r="L7645" s="1"/>
    </row>
    <row r="7646" spans="12:12" x14ac:dyDescent="0.25">
      <c r="L7646" s="1"/>
    </row>
    <row r="7647" spans="12:12" x14ac:dyDescent="0.25">
      <c r="L7647" s="1"/>
    </row>
    <row r="7648" spans="12:12" x14ac:dyDescent="0.25">
      <c r="L7648" s="1"/>
    </row>
    <row r="7649" spans="12:12" x14ac:dyDescent="0.25">
      <c r="L7649" s="1"/>
    </row>
    <row r="7650" spans="12:12" x14ac:dyDescent="0.25">
      <c r="L7650" s="1"/>
    </row>
    <row r="7651" spans="12:12" x14ac:dyDescent="0.25">
      <c r="L7651" s="1"/>
    </row>
    <row r="7652" spans="12:12" x14ac:dyDescent="0.25">
      <c r="L7652" s="1"/>
    </row>
    <row r="7653" spans="12:12" x14ac:dyDescent="0.25">
      <c r="L7653" s="1"/>
    </row>
    <row r="7654" spans="12:12" x14ac:dyDescent="0.25">
      <c r="L7654" s="1"/>
    </row>
    <row r="7655" spans="12:12" x14ac:dyDescent="0.25">
      <c r="L7655" s="1"/>
    </row>
    <row r="7656" spans="12:12" x14ac:dyDescent="0.25">
      <c r="L7656" s="1"/>
    </row>
    <row r="7657" spans="12:12" x14ac:dyDescent="0.25">
      <c r="L7657" s="1"/>
    </row>
    <row r="7658" spans="12:12" x14ac:dyDescent="0.25">
      <c r="L7658" s="1"/>
    </row>
    <row r="7659" spans="12:12" x14ac:dyDescent="0.25">
      <c r="L7659" s="1"/>
    </row>
    <row r="7660" spans="12:12" x14ac:dyDescent="0.25">
      <c r="L7660" s="1"/>
    </row>
    <row r="7661" spans="12:12" x14ac:dyDescent="0.25">
      <c r="L7661" s="1"/>
    </row>
    <row r="7662" spans="12:12" x14ac:dyDescent="0.25">
      <c r="L7662" s="1"/>
    </row>
    <row r="7663" spans="12:12" x14ac:dyDescent="0.25">
      <c r="L7663" s="1"/>
    </row>
    <row r="7664" spans="12:12" x14ac:dyDescent="0.25">
      <c r="L7664" s="1"/>
    </row>
    <row r="7665" spans="12:12" x14ac:dyDescent="0.25">
      <c r="L7665" s="1"/>
    </row>
    <row r="7666" spans="12:12" x14ac:dyDescent="0.25">
      <c r="L7666" s="1"/>
    </row>
    <row r="7667" spans="12:12" x14ac:dyDescent="0.25">
      <c r="L7667" s="1"/>
    </row>
    <row r="7668" spans="12:12" x14ac:dyDescent="0.25">
      <c r="L7668" s="1"/>
    </row>
    <row r="7669" spans="12:12" x14ac:dyDescent="0.25">
      <c r="L7669" s="1"/>
    </row>
    <row r="7670" spans="12:12" x14ac:dyDescent="0.25">
      <c r="L7670" s="1"/>
    </row>
    <row r="7671" spans="12:12" x14ac:dyDescent="0.25">
      <c r="L7671" s="1"/>
    </row>
    <row r="7672" spans="12:12" x14ac:dyDescent="0.25">
      <c r="L7672" s="1"/>
    </row>
    <row r="7673" spans="12:12" x14ac:dyDescent="0.25">
      <c r="L7673" s="1"/>
    </row>
    <row r="7674" spans="12:12" x14ac:dyDescent="0.25">
      <c r="L7674" s="1"/>
    </row>
    <row r="7675" spans="12:12" x14ac:dyDescent="0.25">
      <c r="L7675" s="1"/>
    </row>
    <row r="7676" spans="12:12" x14ac:dyDescent="0.25">
      <c r="L7676" s="1"/>
    </row>
    <row r="7677" spans="12:12" x14ac:dyDescent="0.25">
      <c r="L7677" s="1"/>
    </row>
    <row r="7678" spans="12:12" x14ac:dyDescent="0.25">
      <c r="L7678" s="1"/>
    </row>
    <row r="7679" spans="12:12" x14ac:dyDescent="0.25">
      <c r="L7679" s="1"/>
    </row>
    <row r="7680" spans="12:12" x14ac:dyDescent="0.25">
      <c r="L7680" s="1"/>
    </row>
    <row r="7681" spans="12:12" x14ac:dyDescent="0.25">
      <c r="L7681" s="1"/>
    </row>
    <row r="7682" spans="12:12" x14ac:dyDescent="0.25">
      <c r="L7682" s="1"/>
    </row>
    <row r="7683" spans="12:12" x14ac:dyDescent="0.25">
      <c r="L7683" s="1"/>
    </row>
    <row r="7684" spans="12:12" x14ac:dyDescent="0.25">
      <c r="L7684" s="1"/>
    </row>
    <row r="7685" spans="12:12" x14ac:dyDescent="0.25">
      <c r="L7685" s="1"/>
    </row>
    <row r="7686" spans="12:12" x14ac:dyDescent="0.25">
      <c r="L7686" s="1"/>
    </row>
    <row r="7687" spans="12:12" x14ac:dyDescent="0.25">
      <c r="L7687" s="1"/>
    </row>
    <row r="7688" spans="12:12" x14ac:dyDescent="0.25">
      <c r="L7688" s="1"/>
    </row>
    <row r="7689" spans="12:12" x14ac:dyDescent="0.25">
      <c r="L7689" s="1"/>
    </row>
    <row r="7690" spans="12:12" x14ac:dyDescent="0.25">
      <c r="L7690" s="1"/>
    </row>
    <row r="7691" spans="12:12" x14ac:dyDescent="0.25">
      <c r="L7691" s="1"/>
    </row>
    <row r="7692" spans="12:12" x14ac:dyDescent="0.25">
      <c r="L7692" s="1"/>
    </row>
    <row r="7693" spans="12:12" x14ac:dyDescent="0.25">
      <c r="L7693" s="1"/>
    </row>
    <row r="7694" spans="12:12" x14ac:dyDescent="0.25">
      <c r="L7694" s="1"/>
    </row>
    <row r="7695" spans="12:12" x14ac:dyDescent="0.25">
      <c r="L7695" s="1"/>
    </row>
    <row r="7696" spans="12:12" x14ac:dyDescent="0.25">
      <c r="L7696" s="1"/>
    </row>
    <row r="7697" spans="12:12" x14ac:dyDescent="0.25">
      <c r="L7697" s="1"/>
    </row>
    <row r="7698" spans="12:12" x14ac:dyDescent="0.25">
      <c r="L7698" s="1"/>
    </row>
    <row r="7699" spans="12:12" x14ac:dyDescent="0.25">
      <c r="L7699" s="1"/>
    </row>
    <row r="7700" spans="12:12" x14ac:dyDescent="0.25">
      <c r="L7700" s="1"/>
    </row>
    <row r="7701" spans="12:12" x14ac:dyDescent="0.25">
      <c r="L7701" s="1"/>
    </row>
    <row r="7702" spans="12:12" x14ac:dyDescent="0.25">
      <c r="L7702" s="1"/>
    </row>
    <row r="7703" spans="12:12" x14ac:dyDescent="0.25">
      <c r="L7703" s="1"/>
    </row>
    <row r="7704" spans="12:12" x14ac:dyDescent="0.25">
      <c r="L7704" s="1"/>
    </row>
    <row r="7705" spans="12:12" x14ac:dyDescent="0.25">
      <c r="L7705" s="1"/>
    </row>
    <row r="7706" spans="12:12" x14ac:dyDescent="0.25">
      <c r="L7706" s="1"/>
    </row>
    <row r="7707" spans="12:12" x14ac:dyDescent="0.25">
      <c r="L7707" s="1"/>
    </row>
    <row r="7708" spans="12:12" x14ac:dyDescent="0.25">
      <c r="L7708" s="1"/>
    </row>
    <row r="7709" spans="12:12" x14ac:dyDescent="0.25">
      <c r="L7709" s="1"/>
    </row>
    <row r="7710" spans="12:12" x14ac:dyDescent="0.25">
      <c r="L7710" s="1"/>
    </row>
    <row r="7711" spans="12:12" x14ac:dyDescent="0.25">
      <c r="L7711" s="1"/>
    </row>
    <row r="7712" spans="12:12" x14ac:dyDescent="0.25">
      <c r="L7712" s="1"/>
    </row>
    <row r="7713" spans="12:12" x14ac:dyDescent="0.25">
      <c r="L7713" s="1"/>
    </row>
    <row r="7714" spans="12:12" x14ac:dyDescent="0.25">
      <c r="L7714" s="1"/>
    </row>
    <row r="7715" spans="12:12" x14ac:dyDescent="0.25">
      <c r="L7715" s="1"/>
    </row>
    <row r="7716" spans="12:12" x14ac:dyDescent="0.25">
      <c r="L7716" s="1"/>
    </row>
    <row r="7717" spans="12:12" x14ac:dyDescent="0.25">
      <c r="L7717" s="1"/>
    </row>
    <row r="7718" spans="12:12" x14ac:dyDescent="0.25">
      <c r="L7718" s="1"/>
    </row>
    <row r="7719" spans="12:12" x14ac:dyDescent="0.25">
      <c r="L7719" s="1"/>
    </row>
    <row r="7720" spans="12:12" x14ac:dyDescent="0.25">
      <c r="L7720" s="1"/>
    </row>
    <row r="7721" spans="12:12" x14ac:dyDescent="0.25">
      <c r="L7721" s="1"/>
    </row>
    <row r="7722" spans="12:12" x14ac:dyDescent="0.25">
      <c r="L7722" s="1"/>
    </row>
    <row r="7723" spans="12:12" x14ac:dyDescent="0.25">
      <c r="L7723" s="1"/>
    </row>
    <row r="7724" spans="12:12" x14ac:dyDescent="0.25">
      <c r="L7724" s="1"/>
    </row>
    <row r="7725" spans="12:12" x14ac:dyDescent="0.25">
      <c r="L7725" s="1"/>
    </row>
    <row r="7726" spans="12:12" x14ac:dyDescent="0.25">
      <c r="L7726" s="1"/>
    </row>
    <row r="7727" spans="12:12" x14ac:dyDescent="0.25">
      <c r="L7727" s="1"/>
    </row>
    <row r="7728" spans="12:12" x14ac:dyDescent="0.25">
      <c r="L7728" s="1"/>
    </row>
    <row r="7729" spans="12:12" x14ac:dyDescent="0.25">
      <c r="L7729" s="1"/>
    </row>
    <row r="7730" spans="12:12" x14ac:dyDescent="0.25">
      <c r="L7730" s="1"/>
    </row>
    <row r="7731" spans="12:12" x14ac:dyDescent="0.25">
      <c r="L7731" s="1"/>
    </row>
    <row r="7732" spans="12:12" x14ac:dyDescent="0.25">
      <c r="L7732" s="1"/>
    </row>
    <row r="7733" spans="12:12" x14ac:dyDescent="0.25">
      <c r="L7733" s="1"/>
    </row>
    <row r="7734" spans="12:12" x14ac:dyDescent="0.25">
      <c r="L7734" s="1"/>
    </row>
    <row r="7735" spans="12:12" x14ac:dyDescent="0.25">
      <c r="L7735" s="1"/>
    </row>
    <row r="7736" spans="12:12" x14ac:dyDescent="0.25">
      <c r="L7736" s="1"/>
    </row>
    <row r="7737" spans="12:12" x14ac:dyDescent="0.25">
      <c r="L7737" s="1"/>
    </row>
    <row r="7738" spans="12:12" x14ac:dyDescent="0.25">
      <c r="L7738" s="1"/>
    </row>
    <row r="7739" spans="12:12" x14ac:dyDescent="0.25">
      <c r="L7739" s="1"/>
    </row>
    <row r="7740" spans="12:12" x14ac:dyDescent="0.25">
      <c r="L7740" s="1"/>
    </row>
    <row r="7741" spans="12:12" x14ac:dyDescent="0.25">
      <c r="L7741" s="1"/>
    </row>
    <row r="7742" spans="12:12" x14ac:dyDescent="0.25">
      <c r="L7742" s="1"/>
    </row>
    <row r="7743" spans="12:12" x14ac:dyDescent="0.25">
      <c r="L7743" s="1"/>
    </row>
    <row r="7744" spans="12:12" x14ac:dyDescent="0.25">
      <c r="L7744" s="1"/>
    </row>
    <row r="7745" spans="12:12" x14ac:dyDescent="0.25">
      <c r="L7745" s="1"/>
    </row>
    <row r="7746" spans="12:12" x14ac:dyDescent="0.25">
      <c r="L7746" s="1"/>
    </row>
    <row r="7747" spans="12:12" x14ac:dyDescent="0.25">
      <c r="L7747" s="1"/>
    </row>
    <row r="7748" spans="12:12" x14ac:dyDescent="0.25">
      <c r="L7748" s="1"/>
    </row>
    <row r="7749" spans="12:12" x14ac:dyDescent="0.25">
      <c r="L7749" s="1"/>
    </row>
    <row r="7750" spans="12:12" x14ac:dyDescent="0.25">
      <c r="L7750" s="1"/>
    </row>
    <row r="7751" spans="12:12" x14ac:dyDescent="0.25">
      <c r="L7751" s="1"/>
    </row>
    <row r="7752" spans="12:12" x14ac:dyDescent="0.25">
      <c r="L7752" s="1"/>
    </row>
    <row r="7753" spans="12:12" x14ac:dyDescent="0.25">
      <c r="L7753" s="1"/>
    </row>
    <row r="7754" spans="12:12" x14ac:dyDescent="0.25">
      <c r="L7754" s="1"/>
    </row>
    <row r="7755" spans="12:12" x14ac:dyDescent="0.25">
      <c r="L7755" s="1"/>
    </row>
    <row r="7756" spans="12:12" x14ac:dyDescent="0.25">
      <c r="L7756" s="1"/>
    </row>
    <row r="7757" spans="12:12" x14ac:dyDescent="0.25">
      <c r="L7757" s="1"/>
    </row>
    <row r="7758" spans="12:12" x14ac:dyDescent="0.25">
      <c r="L7758" s="1"/>
    </row>
    <row r="7759" spans="12:12" x14ac:dyDescent="0.25">
      <c r="L7759" s="1"/>
    </row>
    <row r="7760" spans="12:12" x14ac:dyDescent="0.25">
      <c r="L7760" s="1"/>
    </row>
    <row r="7761" spans="12:12" x14ac:dyDescent="0.25">
      <c r="L7761" s="1"/>
    </row>
    <row r="7762" spans="12:12" x14ac:dyDescent="0.25">
      <c r="L7762" s="1"/>
    </row>
    <row r="7763" spans="12:12" x14ac:dyDescent="0.25">
      <c r="L7763" s="1"/>
    </row>
    <row r="7764" spans="12:12" x14ac:dyDescent="0.25">
      <c r="L7764" s="1"/>
    </row>
    <row r="7765" spans="12:12" x14ac:dyDescent="0.25">
      <c r="L7765" s="1"/>
    </row>
    <row r="7766" spans="12:12" x14ac:dyDescent="0.25">
      <c r="L7766" s="1"/>
    </row>
    <row r="7767" spans="12:12" x14ac:dyDescent="0.25">
      <c r="L7767" s="1"/>
    </row>
    <row r="7768" spans="12:12" x14ac:dyDescent="0.25">
      <c r="L7768" s="1"/>
    </row>
    <row r="7769" spans="12:12" x14ac:dyDescent="0.25">
      <c r="L7769" s="1"/>
    </row>
    <row r="7770" spans="12:12" x14ac:dyDescent="0.25">
      <c r="L7770" s="1"/>
    </row>
    <row r="7771" spans="12:12" x14ac:dyDescent="0.25">
      <c r="L7771" s="1"/>
    </row>
    <row r="7772" spans="12:12" x14ac:dyDescent="0.25">
      <c r="L7772" s="1"/>
    </row>
    <row r="7773" spans="12:12" x14ac:dyDescent="0.25">
      <c r="L7773" s="1"/>
    </row>
    <row r="7774" spans="12:12" x14ac:dyDescent="0.25">
      <c r="L7774" s="1"/>
    </row>
    <row r="7775" spans="12:12" x14ac:dyDescent="0.25">
      <c r="L7775" s="1"/>
    </row>
    <row r="7776" spans="12:12" x14ac:dyDescent="0.25">
      <c r="L7776" s="1"/>
    </row>
    <row r="7777" spans="12:12" x14ac:dyDescent="0.25">
      <c r="L7777" s="1"/>
    </row>
    <row r="7778" spans="12:12" x14ac:dyDescent="0.25">
      <c r="L7778" s="1"/>
    </row>
    <row r="7779" spans="12:12" x14ac:dyDescent="0.25">
      <c r="L7779" s="1"/>
    </row>
    <row r="7780" spans="12:12" x14ac:dyDescent="0.25">
      <c r="L7780" s="1"/>
    </row>
    <row r="7781" spans="12:12" x14ac:dyDescent="0.25">
      <c r="L7781" s="1"/>
    </row>
    <row r="7782" spans="12:12" x14ac:dyDescent="0.25">
      <c r="L7782" s="1"/>
    </row>
    <row r="7783" spans="12:12" x14ac:dyDescent="0.25">
      <c r="L7783" s="1"/>
    </row>
    <row r="7784" spans="12:12" x14ac:dyDescent="0.25">
      <c r="L7784" s="1"/>
    </row>
    <row r="7785" spans="12:12" x14ac:dyDescent="0.25">
      <c r="L7785" s="1"/>
    </row>
    <row r="7786" spans="12:12" x14ac:dyDescent="0.25">
      <c r="L7786" s="1"/>
    </row>
    <row r="7787" spans="12:12" x14ac:dyDescent="0.25">
      <c r="L7787" s="1"/>
    </row>
    <row r="7788" spans="12:12" x14ac:dyDescent="0.25">
      <c r="L7788" s="1"/>
    </row>
    <row r="7789" spans="12:12" x14ac:dyDescent="0.25">
      <c r="L7789" s="1"/>
    </row>
    <row r="7790" spans="12:12" x14ac:dyDescent="0.25">
      <c r="L7790" s="1"/>
    </row>
    <row r="7791" spans="12:12" x14ac:dyDescent="0.25">
      <c r="L7791" s="1"/>
    </row>
    <row r="7792" spans="12:12" x14ac:dyDescent="0.25">
      <c r="L7792" s="1"/>
    </row>
    <row r="7793" spans="12:12" x14ac:dyDescent="0.25">
      <c r="L7793" s="1"/>
    </row>
    <row r="7794" spans="12:12" x14ac:dyDescent="0.25">
      <c r="L7794" s="1"/>
    </row>
    <row r="7795" spans="12:12" x14ac:dyDescent="0.25">
      <c r="L7795" s="1"/>
    </row>
    <row r="7796" spans="12:12" x14ac:dyDescent="0.25">
      <c r="L7796" s="1"/>
    </row>
    <row r="7797" spans="12:12" x14ac:dyDescent="0.25">
      <c r="L7797" s="1"/>
    </row>
    <row r="7798" spans="12:12" x14ac:dyDescent="0.25">
      <c r="L7798" s="1"/>
    </row>
    <row r="7799" spans="12:12" x14ac:dyDescent="0.25">
      <c r="L7799" s="1"/>
    </row>
    <row r="7800" spans="12:12" x14ac:dyDescent="0.25">
      <c r="L7800" s="1"/>
    </row>
    <row r="7801" spans="12:12" x14ac:dyDescent="0.25">
      <c r="L7801" s="1"/>
    </row>
    <row r="7802" spans="12:12" x14ac:dyDescent="0.25">
      <c r="L7802" s="1"/>
    </row>
    <row r="7803" spans="12:12" x14ac:dyDescent="0.25">
      <c r="L7803" s="1"/>
    </row>
    <row r="7804" spans="12:12" x14ac:dyDescent="0.25">
      <c r="L7804" s="1"/>
    </row>
    <row r="7805" spans="12:12" x14ac:dyDescent="0.25">
      <c r="L7805" s="1"/>
    </row>
    <row r="7806" spans="12:12" x14ac:dyDescent="0.25">
      <c r="L7806" s="1"/>
    </row>
    <row r="7807" spans="12:12" x14ac:dyDescent="0.25">
      <c r="L7807" s="1"/>
    </row>
    <row r="7808" spans="12:12" x14ac:dyDescent="0.25">
      <c r="L7808" s="1"/>
    </row>
    <row r="7809" spans="12:12" x14ac:dyDescent="0.25">
      <c r="L7809" s="1"/>
    </row>
    <row r="7810" spans="12:12" x14ac:dyDescent="0.25">
      <c r="L7810" s="1"/>
    </row>
    <row r="7811" spans="12:12" x14ac:dyDescent="0.25">
      <c r="L7811" s="1"/>
    </row>
    <row r="7812" spans="12:12" x14ac:dyDescent="0.25">
      <c r="L7812" s="1"/>
    </row>
    <row r="7813" spans="12:12" x14ac:dyDescent="0.25">
      <c r="L7813" s="1"/>
    </row>
    <row r="7814" spans="12:12" x14ac:dyDescent="0.25">
      <c r="L7814" s="1"/>
    </row>
    <row r="7815" spans="12:12" x14ac:dyDescent="0.25">
      <c r="L7815" s="1"/>
    </row>
    <row r="7816" spans="12:12" x14ac:dyDescent="0.25">
      <c r="L7816" s="1"/>
    </row>
    <row r="7817" spans="12:12" x14ac:dyDescent="0.25">
      <c r="L7817" s="1"/>
    </row>
    <row r="7818" spans="12:12" x14ac:dyDescent="0.25">
      <c r="L7818" s="1"/>
    </row>
    <row r="7819" spans="12:12" x14ac:dyDescent="0.25">
      <c r="L7819" s="1"/>
    </row>
    <row r="7820" spans="12:12" x14ac:dyDescent="0.25">
      <c r="L7820" s="1"/>
    </row>
    <row r="7821" spans="12:12" x14ac:dyDescent="0.25">
      <c r="L7821" s="1"/>
    </row>
    <row r="7822" spans="12:12" x14ac:dyDescent="0.25">
      <c r="L7822" s="1"/>
    </row>
    <row r="7823" spans="12:12" x14ac:dyDescent="0.25">
      <c r="L7823" s="1"/>
    </row>
    <row r="7824" spans="12:12" x14ac:dyDescent="0.25">
      <c r="L7824" s="1"/>
    </row>
    <row r="7825" spans="12:12" x14ac:dyDescent="0.25">
      <c r="L7825" s="1"/>
    </row>
    <row r="7826" spans="12:12" x14ac:dyDescent="0.25">
      <c r="L7826" s="1"/>
    </row>
    <row r="7827" spans="12:12" x14ac:dyDescent="0.25">
      <c r="L7827" s="1"/>
    </row>
    <row r="7828" spans="12:12" x14ac:dyDescent="0.25">
      <c r="L7828" s="1"/>
    </row>
    <row r="7829" spans="12:12" x14ac:dyDescent="0.25">
      <c r="L7829" s="1"/>
    </row>
    <row r="7830" spans="12:12" x14ac:dyDescent="0.25">
      <c r="L7830" s="1"/>
    </row>
    <row r="7831" spans="12:12" x14ac:dyDescent="0.25">
      <c r="L7831" s="1"/>
    </row>
    <row r="7832" spans="12:12" x14ac:dyDescent="0.25">
      <c r="L7832" s="1"/>
    </row>
    <row r="7833" spans="12:12" x14ac:dyDescent="0.25">
      <c r="L7833" s="1"/>
    </row>
    <row r="7834" spans="12:12" x14ac:dyDescent="0.25">
      <c r="L7834" s="1"/>
    </row>
    <row r="7835" spans="12:12" x14ac:dyDescent="0.25">
      <c r="L7835" s="1"/>
    </row>
    <row r="7836" spans="12:12" x14ac:dyDescent="0.25">
      <c r="L7836" s="1"/>
    </row>
    <row r="7837" spans="12:12" x14ac:dyDescent="0.25">
      <c r="L7837" s="1"/>
    </row>
    <row r="7838" spans="12:12" x14ac:dyDescent="0.25">
      <c r="L7838" s="1"/>
    </row>
    <row r="7839" spans="12:12" x14ac:dyDescent="0.25">
      <c r="L7839" s="1"/>
    </row>
    <row r="7840" spans="12:12" x14ac:dyDescent="0.25">
      <c r="L7840" s="1"/>
    </row>
    <row r="7841" spans="12:12" x14ac:dyDescent="0.25">
      <c r="L7841" s="1"/>
    </row>
    <row r="7842" spans="12:12" x14ac:dyDescent="0.25">
      <c r="L7842" s="1"/>
    </row>
    <row r="7843" spans="12:12" x14ac:dyDescent="0.25">
      <c r="L7843" s="1"/>
    </row>
    <row r="7844" spans="12:12" x14ac:dyDescent="0.25">
      <c r="L7844" s="1"/>
    </row>
    <row r="7845" spans="12:12" x14ac:dyDescent="0.25">
      <c r="L7845" s="1"/>
    </row>
    <row r="7846" spans="12:12" x14ac:dyDescent="0.25">
      <c r="L7846" s="1"/>
    </row>
    <row r="7847" spans="12:12" x14ac:dyDescent="0.25">
      <c r="L7847" s="1"/>
    </row>
    <row r="7848" spans="12:12" x14ac:dyDescent="0.25">
      <c r="L7848" s="1"/>
    </row>
    <row r="7849" spans="12:12" x14ac:dyDescent="0.25">
      <c r="L7849" s="1"/>
    </row>
    <row r="7850" spans="12:12" x14ac:dyDescent="0.25">
      <c r="L7850" s="1"/>
    </row>
    <row r="7851" spans="12:12" x14ac:dyDescent="0.25">
      <c r="L7851" s="1"/>
    </row>
    <row r="7852" spans="12:12" x14ac:dyDescent="0.25">
      <c r="L7852" s="1"/>
    </row>
    <row r="7853" spans="12:12" x14ac:dyDescent="0.25">
      <c r="L7853" s="1"/>
    </row>
    <row r="7854" spans="12:12" x14ac:dyDescent="0.25">
      <c r="L7854" s="1"/>
    </row>
    <row r="7855" spans="12:12" x14ac:dyDescent="0.25">
      <c r="L7855" s="1"/>
    </row>
    <row r="7856" spans="12:12" x14ac:dyDescent="0.25">
      <c r="L7856" s="1"/>
    </row>
    <row r="7857" spans="12:12" x14ac:dyDescent="0.25">
      <c r="L7857" s="1"/>
    </row>
    <row r="7858" spans="12:12" x14ac:dyDescent="0.25">
      <c r="L7858" s="1"/>
    </row>
    <row r="7859" spans="12:12" x14ac:dyDescent="0.25">
      <c r="L7859" s="1"/>
    </row>
    <row r="7860" spans="12:12" x14ac:dyDescent="0.25">
      <c r="L7860" s="1"/>
    </row>
    <row r="7861" spans="12:12" x14ac:dyDescent="0.25">
      <c r="L7861" s="1"/>
    </row>
    <row r="7862" spans="12:12" x14ac:dyDescent="0.25">
      <c r="L7862" s="1"/>
    </row>
    <row r="7863" spans="12:12" x14ac:dyDescent="0.25">
      <c r="L7863" s="1"/>
    </row>
    <row r="7864" spans="12:12" x14ac:dyDescent="0.25">
      <c r="L7864" s="1"/>
    </row>
    <row r="7865" spans="12:12" x14ac:dyDescent="0.25">
      <c r="L7865" s="1"/>
    </row>
    <row r="7866" spans="12:12" x14ac:dyDescent="0.25">
      <c r="L7866" s="1"/>
    </row>
    <row r="7867" spans="12:12" x14ac:dyDescent="0.25">
      <c r="L7867" s="1"/>
    </row>
    <row r="7868" spans="12:12" x14ac:dyDescent="0.25">
      <c r="L7868" s="1"/>
    </row>
    <row r="7869" spans="12:12" x14ac:dyDescent="0.25">
      <c r="L7869" s="1"/>
    </row>
    <row r="7870" spans="12:12" x14ac:dyDescent="0.25">
      <c r="L7870" s="1"/>
    </row>
    <row r="7871" spans="12:12" x14ac:dyDescent="0.25">
      <c r="L7871" s="1"/>
    </row>
    <row r="7872" spans="12:12" x14ac:dyDescent="0.25">
      <c r="L7872" s="1"/>
    </row>
    <row r="7873" spans="12:12" x14ac:dyDescent="0.25">
      <c r="L7873" s="1"/>
    </row>
    <row r="7874" spans="12:12" x14ac:dyDescent="0.25">
      <c r="L7874" s="1"/>
    </row>
    <row r="7875" spans="12:12" x14ac:dyDescent="0.25">
      <c r="L7875" s="1"/>
    </row>
    <row r="7876" spans="12:12" x14ac:dyDescent="0.25">
      <c r="L7876" s="1"/>
    </row>
    <row r="7877" spans="12:12" x14ac:dyDescent="0.25">
      <c r="L7877" s="1"/>
    </row>
    <row r="7878" spans="12:12" x14ac:dyDescent="0.25">
      <c r="L7878" s="1"/>
    </row>
    <row r="7879" spans="12:12" x14ac:dyDescent="0.25">
      <c r="L7879" s="1"/>
    </row>
    <row r="7880" spans="12:12" x14ac:dyDescent="0.25">
      <c r="L7880" s="1"/>
    </row>
    <row r="7881" spans="12:12" x14ac:dyDescent="0.25">
      <c r="L7881" s="1"/>
    </row>
    <row r="7882" spans="12:12" x14ac:dyDescent="0.25">
      <c r="L7882" s="1"/>
    </row>
    <row r="7883" spans="12:12" x14ac:dyDescent="0.25">
      <c r="L7883" s="1"/>
    </row>
    <row r="7884" spans="12:12" x14ac:dyDescent="0.25">
      <c r="L7884" s="1"/>
    </row>
    <row r="7885" spans="12:12" x14ac:dyDescent="0.25">
      <c r="L7885" s="1"/>
    </row>
    <row r="7886" spans="12:12" x14ac:dyDescent="0.25">
      <c r="L7886" s="1"/>
    </row>
    <row r="7887" spans="12:12" x14ac:dyDescent="0.25">
      <c r="L7887" s="1"/>
    </row>
    <row r="7888" spans="12:12" x14ac:dyDescent="0.25">
      <c r="L7888" s="1"/>
    </row>
    <row r="7889" spans="12:12" x14ac:dyDescent="0.25">
      <c r="L7889" s="1"/>
    </row>
    <row r="7890" spans="12:12" x14ac:dyDescent="0.25">
      <c r="L7890" s="1"/>
    </row>
    <row r="7891" spans="12:12" x14ac:dyDescent="0.25">
      <c r="L7891" s="1"/>
    </row>
    <row r="7892" spans="12:12" x14ac:dyDescent="0.25">
      <c r="L7892" s="1"/>
    </row>
    <row r="7893" spans="12:12" x14ac:dyDescent="0.25">
      <c r="L7893" s="1"/>
    </row>
    <row r="7894" spans="12:12" x14ac:dyDescent="0.25">
      <c r="L7894" s="1"/>
    </row>
    <row r="7895" spans="12:12" x14ac:dyDescent="0.25">
      <c r="L7895" s="1"/>
    </row>
    <row r="7896" spans="12:12" x14ac:dyDescent="0.25">
      <c r="L7896" s="1"/>
    </row>
    <row r="7897" spans="12:12" x14ac:dyDescent="0.25">
      <c r="L7897" s="1"/>
    </row>
    <row r="7898" spans="12:12" x14ac:dyDescent="0.25">
      <c r="L7898" s="1"/>
    </row>
    <row r="7899" spans="12:12" x14ac:dyDescent="0.25">
      <c r="L7899" s="1"/>
    </row>
    <row r="7900" spans="12:12" x14ac:dyDescent="0.25">
      <c r="L7900" s="1"/>
    </row>
    <row r="7901" spans="12:12" x14ac:dyDescent="0.25">
      <c r="L7901" s="1"/>
    </row>
    <row r="7902" spans="12:12" x14ac:dyDescent="0.25">
      <c r="L7902" s="1"/>
    </row>
    <row r="7903" spans="12:12" x14ac:dyDescent="0.25">
      <c r="L7903" s="1"/>
    </row>
    <row r="7904" spans="12:12" x14ac:dyDescent="0.25">
      <c r="L7904" s="1"/>
    </row>
    <row r="7905" spans="12:12" x14ac:dyDescent="0.25">
      <c r="L7905" s="1"/>
    </row>
    <row r="7906" spans="12:12" x14ac:dyDescent="0.25">
      <c r="L7906" s="1"/>
    </row>
    <row r="7907" spans="12:12" x14ac:dyDescent="0.25">
      <c r="L7907" s="1"/>
    </row>
    <row r="7908" spans="12:12" x14ac:dyDescent="0.25">
      <c r="L7908" s="1"/>
    </row>
    <row r="7909" spans="12:12" x14ac:dyDescent="0.25">
      <c r="L7909" s="1"/>
    </row>
    <row r="7910" spans="12:12" x14ac:dyDescent="0.25">
      <c r="L7910" s="1"/>
    </row>
    <row r="7911" spans="12:12" x14ac:dyDescent="0.25">
      <c r="L7911" s="1"/>
    </row>
    <row r="7912" spans="12:12" x14ac:dyDescent="0.25">
      <c r="L7912" s="1"/>
    </row>
    <row r="7913" spans="12:12" x14ac:dyDescent="0.25">
      <c r="L7913" s="1"/>
    </row>
    <row r="7914" spans="12:12" x14ac:dyDescent="0.25">
      <c r="L7914" s="1"/>
    </row>
    <row r="7915" spans="12:12" x14ac:dyDescent="0.25">
      <c r="L7915" s="1"/>
    </row>
    <row r="7916" spans="12:12" x14ac:dyDescent="0.25">
      <c r="L7916" s="1"/>
    </row>
    <row r="7917" spans="12:12" x14ac:dyDescent="0.25">
      <c r="L7917" s="1"/>
    </row>
    <row r="7918" spans="12:12" x14ac:dyDescent="0.25">
      <c r="L7918" s="1"/>
    </row>
    <row r="7919" spans="12:12" x14ac:dyDescent="0.25">
      <c r="L7919" s="1"/>
    </row>
    <row r="7920" spans="12:12" x14ac:dyDescent="0.25">
      <c r="L7920" s="1"/>
    </row>
    <row r="7921" spans="12:12" x14ac:dyDescent="0.25">
      <c r="L7921" s="1"/>
    </row>
    <row r="7922" spans="12:12" x14ac:dyDescent="0.25">
      <c r="L7922" s="1"/>
    </row>
    <row r="7923" spans="12:12" x14ac:dyDescent="0.25">
      <c r="L7923" s="1"/>
    </row>
    <row r="7924" spans="12:12" x14ac:dyDescent="0.25">
      <c r="L7924" s="1"/>
    </row>
    <row r="7925" spans="12:12" x14ac:dyDescent="0.25">
      <c r="L7925" s="1"/>
    </row>
    <row r="7926" spans="12:12" x14ac:dyDescent="0.25">
      <c r="L7926" s="1"/>
    </row>
    <row r="7927" spans="12:12" x14ac:dyDescent="0.25">
      <c r="L7927" s="1"/>
    </row>
    <row r="7928" spans="12:12" x14ac:dyDescent="0.25">
      <c r="L7928" s="1"/>
    </row>
    <row r="7929" spans="12:12" x14ac:dyDescent="0.25">
      <c r="L7929" s="1"/>
    </row>
    <row r="7930" spans="12:12" x14ac:dyDescent="0.25">
      <c r="L7930" s="1"/>
    </row>
    <row r="7931" spans="12:12" x14ac:dyDescent="0.25">
      <c r="L7931" s="1"/>
    </row>
    <row r="7932" spans="12:12" x14ac:dyDescent="0.25">
      <c r="L7932" s="1"/>
    </row>
    <row r="7933" spans="12:12" x14ac:dyDescent="0.25">
      <c r="L7933" s="1"/>
    </row>
    <row r="7934" spans="12:12" x14ac:dyDescent="0.25">
      <c r="L7934" s="1"/>
    </row>
    <row r="7935" spans="12:12" x14ac:dyDescent="0.25">
      <c r="L7935" s="1"/>
    </row>
    <row r="7936" spans="12:12" x14ac:dyDescent="0.25">
      <c r="L7936" s="1"/>
    </row>
    <row r="7937" spans="12:12" x14ac:dyDescent="0.25">
      <c r="L7937" s="1"/>
    </row>
    <row r="7938" spans="12:12" x14ac:dyDescent="0.25">
      <c r="L7938" s="1"/>
    </row>
    <row r="7939" spans="12:12" x14ac:dyDescent="0.25">
      <c r="L7939" s="1"/>
    </row>
    <row r="7940" spans="12:12" x14ac:dyDescent="0.25">
      <c r="L7940" s="1"/>
    </row>
    <row r="7941" spans="12:12" x14ac:dyDescent="0.25">
      <c r="L7941" s="1"/>
    </row>
    <row r="7942" spans="12:12" x14ac:dyDescent="0.25">
      <c r="L7942" s="1"/>
    </row>
    <row r="7943" spans="12:12" x14ac:dyDescent="0.25">
      <c r="L7943" s="1"/>
    </row>
    <row r="7944" spans="12:12" x14ac:dyDescent="0.25">
      <c r="L7944" s="1"/>
    </row>
    <row r="7945" spans="12:12" x14ac:dyDescent="0.25">
      <c r="L7945" s="1"/>
    </row>
    <row r="7946" spans="12:12" x14ac:dyDescent="0.25">
      <c r="L7946" s="1"/>
    </row>
    <row r="7947" spans="12:12" x14ac:dyDescent="0.25">
      <c r="L7947" s="1"/>
    </row>
    <row r="7948" spans="12:12" x14ac:dyDescent="0.25">
      <c r="L7948" s="1"/>
    </row>
    <row r="7949" spans="12:12" x14ac:dyDescent="0.25">
      <c r="L7949" s="1"/>
    </row>
    <row r="7950" spans="12:12" x14ac:dyDescent="0.25">
      <c r="L7950" s="1"/>
    </row>
    <row r="7951" spans="12:12" x14ac:dyDescent="0.25">
      <c r="L7951" s="1"/>
    </row>
    <row r="7952" spans="12:12" x14ac:dyDescent="0.25">
      <c r="L7952" s="1"/>
    </row>
    <row r="7953" spans="12:12" x14ac:dyDescent="0.25">
      <c r="L7953" s="1"/>
    </row>
    <row r="7954" spans="12:12" x14ac:dyDescent="0.25">
      <c r="L7954" s="1"/>
    </row>
    <row r="7955" spans="12:12" x14ac:dyDescent="0.25">
      <c r="L7955" s="1"/>
    </row>
    <row r="7956" spans="12:12" x14ac:dyDescent="0.25">
      <c r="L7956" s="1"/>
    </row>
    <row r="7957" spans="12:12" x14ac:dyDescent="0.25">
      <c r="L7957" s="1"/>
    </row>
    <row r="7958" spans="12:12" x14ac:dyDescent="0.25">
      <c r="L7958" s="1"/>
    </row>
    <row r="7959" spans="12:12" x14ac:dyDescent="0.25">
      <c r="L7959" s="1"/>
    </row>
    <row r="7960" spans="12:12" x14ac:dyDescent="0.25">
      <c r="L7960" s="1"/>
    </row>
    <row r="7961" spans="12:12" x14ac:dyDescent="0.25">
      <c r="L7961" s="1"/>
    </row>
    <row r="7962" spans="12:12" x14ac:dyDescent="0.25">
      <c r="L7962" s="1"/>
    </row>
    <row r="7963" spans="12:12" x14ac:dyDescent="0.25">
      <c r="L7963" s="1"/>
    </row>
    <row r="7964" spans="12:12" x14ac:dyDescent="0.25">
      <c r="L7964" s="1"/>
    </row>
    <row r="7965" spans="12:12" x14ac:dyDescent="0.25">
      <c r="L7965" s="1"/>
    </row>
    <row r="7966" spans="12:12" x14ac:dyDescent="0.25">
      <c r="L7966" s="1"/>
    </row>
    <row r="7967" spans="12:12" x14ac:dyDescent="0.25">
      <c r="L7967" s="1"/>
    </row>
    <row r="7968" spans="12:12" x14ac:dyDescent="0.25">
      <c r="L7968" s="1"/>
    </row>
    <row r="7969" spans="12:12" x14ac:dyDescent="0.25">
      <c r="L7969" s="1"/>
    </row>
    <row r="7970" spans="12:12" x14ac:dyDescent="0.25">
      <c r="L7970" s="1"/>
    </row>
    <row r="7971" spans="12:12" x14ac:dyDescent="0.25">
      <c r="L7971" s="1"/>
    </row>
    <row r="7972" spans="12:12" x14ac:dyDescent="0.25">
      <c r="L7972" s="1"/>
    </row>
    <row r="7973" spans="12:12" x14ac:dyDescent="0.25">
      <c r="L7973" s="1"/>
    </row>
    <row r="7974" spans="12:12" x14ac:dyDescent="0.25">
      <c r="L7974" s="1"/>
    </row>
    <row r="7975" spans="12:12" x14ac:dyDescent="0.25">
      <c r="L7975" s="1"/>
    </row>
    <row r="7976" spans="12:12" x14ac:dyDescent="0.25">
      <c r="L7976" s="1"/>
    </row>
    <row r="7977" spans="12:12" x14ac:dyDescent="0.25">
      <c r="L7977" s="1"/>
    </row>
    <row r="7978" spans="12:12" x14ac:dyDescent="0.25">
      <c r="L7978" s="1"/>
    </row>
    <row r="7979" spans="12:12" x14ac:dyDescent="0.25">
      <c r="L7979" s="1"/>
    </row>
    <row r="7980" spans="12:12" x14ac:dyDescent="0.25">
      <c r="L7980" s="1"/>
    </row>
    <row r="7981" spans="12:12" x14ac:dyDescent="0.25">
      <c r="L7981" s="1"/>
    </row>
    <row r="7982" spans="12:12" x14ac:dyDescent="0.25">
      <c r="L7982" s="1"/>
    </row>
    <row r="7983" spans="12:12" x14ac:dyDescent="0.25">
      <c r="L7983" s="1"/>
    </row>
    <row r="7984" spans="12:12" x14ac:dyDescent="0.25">
      <c r="L7984" s="1"/>
    </row>
    <row r="7985" spans="12:12" x14ac:dyDescent="0.25">
      <c r="L7985" s="1"/>
    </row>
    <row r="7986" spans="12:12" x14ac:dyDescent="0.25">
      <c r="L7986" s="1"/>
    </row>
    <row r="7987" spans="12:12" x14ac:dyDescent="0.25">
      <c r="L7987" s="1"/>
    </row>
    <row r="7988" spans="12:12" x14ac:dyDescent="0.25">
      <c r="L7988" s="1"/>
    </row>
    <row r="7989" spans="12:12" x14ac:dyDescent="0.25">
      <c r="L7989" s="1"/>
    </row>
    <row r="7990" spans="12:12" x14ac:dyDescent="0.25">
      <c r="L7990" s="1"/>
    </row>
    <row r="7991" spans="12:12" x14ac:dyDescent="0.25">
      <c r="L7991" s="1"/>
    </row>
    <row r="7992" spans="12:12" x14ac:dyDescent="0.25">
      <c r="L7992" s="1"/>
    </row>
    <row r="7993" spans="12:12" x14ac:dyDescent="0.25">
      <c r="L7993" s="1"/>
    </row>
    <row r="7994" spans="12:12" x14ac:dyDescent="0.25">
      <c r="L7994" s="1"/>
    </row>
    <row r="7995" spans="12:12" x14ac:dyDescent="0.25">
      <c r="L7995" s="1"/>
    </row>
    <row r="7996" spans="12:12" x14ac:dyDescent="0.25">
      <c r="L7996" s="1"/>
    </row>
    <row r="7997" spans="12:12" x14ac:dyDescent="0.25">
      <c r="L7997" s="1"/>
    </row>
    <row r="7998" spans="12:12" x14ac:dyDescent="0.25">
      <c r="L7998" s="1"/>
    </row>
    <row r="7999" spans="12:12" x14ac:dyDescent="0.25">
      <c r="L7999" s="1"/>
    </row>
    <row r="8000" spans="12:12" x14ac:dyDescent="0.25">
      <c r="L8000" s="1"/>
    </row>
    <row r="8001" spans="12:12" x14ac:dyDescent="0.25">
      <c r="L8001" s="1"/>
    </row>
    <row r="8002" spans="12:12" x14ac:dyDescent="0.25">
      <c r="L8002" s="1"/>
    </row>
    <row r="8003" spans="12:12" x14ac:dyDescent="0.25">
      <c r="L8003" s="1"/>
    </row>
    <row r="8004" spans="12:12" x14ac:dyDescent="0.25">
      <c r="L8004" s="1"/>
    </row>
    <row r="8005" spans="12:12" x14ac:dyDescent="0.25">
      <c r="L8005" s="1"/>
    </row>
    <row r="8006" spans="12:12" x14ac:dyDescent="0.25">
      <c r="L8006" s="1"/>
    </row>
    <row r="8007" spans="12:12" x14ac:dyDescent="0.25">
      <c r="L8007" s="1"/>
    </row>
    <row r="8008" spans="12:12" x14ac:dyDescent="0.25">
      <c r="L8008" s="1"/>
    </row>
    <row r="8009" spans="12:12" x14ac:dyDescent="0.25">
      <c r="L8009" s="1"/>
    </row>
    <row r="8010" spans="12:12" x14ac:dyDescent="0.25">
      <c r="L8010" s="1"/>
    </row>
    <row r="8011" spans="12:12" x14ac:dyDescent="0.25">
      <c r="L8011" s="1"/>
    </row>
    <row r="8012" spans="12:12" x14ac:dyDescent="0.25">
      <c r="L8012" s="1"/>
    </row>
    <row r="8013" spans="12:12" x14ac:dyDescent="0.25">
      <c r="L8013" s="1"/>
    </row>
    <row r="8014" spans="12:12" x14ac:dyDescent="0.25">
      <c r="L8014" s="1"/>
    </row>
    <row r="8015" spans="12:12" x14ac:dyDescent="0.25">
      <c r="L8015" s="1"/>
    </row>
    <row r="8016" spans="12:12" x14ac:dyDescent="0.25">
      <c r="L8016" s="1"/>
    </row>
    <row r="8017" spans="12:12" x14ac:dyDescent="0.25">
      <c r="L8017" s="1"/>
    </row>
    <row r="8018" spans="12:12" x14ac:dyDescent="0.25">
      <c r="L8018" s="1"/>
    </row>
    <row r="8019" spans="12:12" x14ac:dyDescent="0.25">
      <c r="L8019" s="1"/>
    </row>
    <row r="8020" spans="12:12" x14ac:dyDescent="0.25">
      <c r="L8020" s="1"/>
    </row>
    <row r="8021" spans="12:12" x14ac:dyDescent="0.25">
      <c r="L8021" s="1"/>
    </row>
    <row r="8022" spans="12:12" x14ac:dyDescent="0.25">
      <c r="L8022" s="1"/>
    </row>
    <row r="8023" spans="12:12" x14ac:dyDescent="0.25">
      <c r="L8023" s="1"/>
    </row>
    <row r="8024" spans="12:12" x14ac:dyDescent="0.25">
      <c r="L8024" s="1"/>
    </row>
    <row r="8025" spans="12:12" x14ac:dyDescent="0.25">
      <c r="L8025" s="1"/>
    </row>
    <row r="8026" spans="12:12" x14ac:dyDescent="0.25">
      <c r="L8026" s="1"/>
    </row>
    <row r="8027" spans="12:12" x14ac:dyDescent="0.25">
      <c r="L8027" s="1"/>
    </row>
    <row r="8028" spans="12:12" x14ac:dyDescent="0.25">
      <c r="L8028" s="1"/>
    </row>
    <row r="8029" spans="12:12" x14ac:dyDescent="0.25">
      <c r="L8029" s="1"/>
    </row>
    <row r="8030" spans="12:12" x14ac:dyDescent="0.25">
      <c r="L8030" s="1"/>
    </row>
    <row r="8031" spans="12:12" x14ac:dyDescent="0.25">
      <c r="L8031" s="1"/>
    </row>
    <row r="8032" spans="12:12" x14ac:dyDescent="0.25">
      <c r="L8032" s="1"/>
    </row>
    <row r="8033" spans="12:12" x14ac:dyDescent="0.25">
      <c r="L8033" s="1"/>
    </row>
    <row r="8034" spans="12:12" x14ac:dyDescent="0.25">
      <c r="L8034" s="1"/>
    </row>
    <row r="8035" spans="12:12" x14ac:dyDescent="0.25">
      <c r="L8035" s="1"/>
    </row>
    <row r="8036" spans="12:12" x14ac:dyDescent="0.25">
      <c r="L8036" s="1"/>
    </row>
    <row r="8037" spans="12:12" x14ac:dyDescent="0.25">
      <c r="L8037" s="1"/>
    </row>
    <row r="8038" spans="12:12" x14ac:dyDescent="0.25">
      <c r="L8038" s="1"/>
    </row>
    <row r="8039" spans="12:12" x14ac:dyDescent="0.25">
      <c r="L8039" s="1"/>
    </row>
    <row r="8040" spans="12:12" x14ac:dyDescent="0.25">
      <c r="L8040" s="1"/>
    </row>
    <row r="8041" spans="12:12" x14ac:dyDescent="0.25">
      <c r="L8041" s="1"/>
    </row>
    <row r="8042" spans="12:12" x14ac:dyDescent="0.25">
      <c r="L8042" s="1"/>
    </row>
    <row r="8043" spans="12:12" x14ac:dyDescent="0.25">
      <c r="L8043" s="1"/>
    </row>
    <row r="8044" spans="12:12" x14ac:dyDescent="0.25">
      <c r="L8044" s="1"/>
    </row>
    <row r="8045" spans="12:12" x14ac:dyDescent="0.25">
      <c r="L8045" s="1"/>
    </row>
    <row r="8046" spans="12:12" x14ac:dyDescent="0.25">
      <c r="L8046" s="1"/>
    </row>
    <row r="8047" spans="12:12" x14ac:dyDescent="0.25">
      <c r="L8047" s="1"/>
    </row>
    <row r="8048" spans="12:12" x14ac:dyDescent="0.25">
      <c r="L8048" s="1"/>
    </row>
    <row r="8049" spans="12:12" x14ac:dyDescent="0.25">
      <c r="L8049" s="1"/>
    </row>
    <row r="8050" spans="12:12" x14ac:dyDescent="0.25">
      <c r="L8050" s="1"/>
    </row>
    <row r="8051" spans="12:12" x14ac:dyDescent="0.25">
      <c r="L8051" s="1"/>
    </row>
    <row r="8052" spans="12:12" x14ac:dyDescent="0.25">
      <c r="L8052" s="1"/>
    </row>
    <row r="8053" spans="12:12" x14ac:dyDescent="0.25">
      <c r="L8053" s="1"/>
    </row>
    <row r="8054" spans="12:12" x14ac:dyDescent="0.25">
      <c r="L8054" s="1"/>
    </row>
    <row r="8055" spans="12:12" x14ac:dyDescent="0.25">
      <c r="L8055" s="1"/>
    </row>
    <row r="8056" spans="12:12" x14ac:dyDescent="0.25">
      <c r="L8056" s="1"/>
    </row>
    <row r="8057" spans="12:12" x14ac:dyDescent="0.25">
      <c r="L8057" s="1"/>
    </row>
    <row r="8058" spans="12:12" x14ac:dyDescent="0.25">
      <c r="L8058" s="1"/>
    </row>
    <row r="8059" spans="12:12" x14ac:dyDescent="0.25">
      <c r="L8059" s="1"/>
    </row>
    <row r="8060" spans="12:12" x14ac:dyDescent="0.25">
      <c r="L8060" s="1"/>
    </row>
    <row r="8061" spans="12:12" x14ac:dyDescent="0.25">
      <c r="L8061" s="1"/>
    </row>
    <row r="8062" spans="12:12" x14ac:dyDescent="0.25">
      <c r="L8062" s="1"/>
    </row>
    <row r="8063" spans="12:12" x14ac:dyDescent="0.25">
      <c r="L8063" s="1"/>
    </row>
    <row r="8064" spans="12:12" x14ac:dyDescent="0.25">
      <c r="L8064" s="1"/>
    </row>
    <row r="8065" spans="12:12" x14ac:dyDescent="0.25">
      <c r="L8065" s="1"/>
    </row>
    <row r="8066" spans="12:12" x14ac:dyDescent="0.25">
      <c r="L8066" s="1"/>
    </row>
    <row r="8067" spans="12:12" x14ac:dyDescent="0.25">
      <c r="L8067" s="1"/>
    </row>
    <row r="8068" spans="12:12" x14ac:dyDescent="0.25">
      <c r="L8068" s="1"/>
    </row>
    <row r="8069" spans="12:12" x14ac:dyDescent="0.25">
      <c r="L8069" s="1"/>
    </row>
    <row r="8070" spans="12:12" x14ac:dyDescent="0.25">
      <c r="L8070" s="1"/>
    </row>
    <row r="8071" spans="12:12" x14ac:dyDescent="0.25">
      <c r="L8071" s="1"/>
    </row>
    <row r="8072" spans="12:12" x14ac:dyDescent="0.25">
      <c r="L8072" s="1"/>
    </row>
    <row r="8073" spans="12:12" x14ac:dyDescent="0.25">
      <c r="L8073" s="1"/>
    </row>
    <row r="8074" spans="12:12" x14ac:dyDescent="0.25">
      <c r="L8074" s="1"/>
    </row>
    <row r="8075" spans="12:12" x14ac:dyDescent="0.25">
      <c r="L8075" s="1"/>
    </row>
    <row r="8076" spans="12:12" x14ac:dyDescent="0.25">
      <c r="L8076" s="1"/>
    </row>
    <row r="8077" spans="12:12" x14ac:dyDescent="0.25">
      <c r="L8077" s="1"/>
    </row>
    <row r="8078" spans="12:12" x14ac:dyDescent="0.25">
      <c r="L8078" s="1"/>
    </row>
    <row r="8079" spans="12:12" x14ac:dyDescent="0.25">
      <c r="L8079" s="1"/>
    </row>
    <row r="8080" spans="12:12" x14ac:dyDescent="0.25">
      <c r="L8080" s="1"/>
    </row>
    <row r="8081" spans="12:12" x14ac:dyDescent="0.25">
      <c r="L8081" s="1"/>
    </row>
    <row r="8082" spans="12:12" x14ac:dyDescent="0.25">
      <c r="L8082" s="1"/>
    </row>
    <row r="8083" spans="12:12" x14ac:dyDescent="0.25">
      <c r="L8083" s="1"/>
    </row>
    <row r="8084" spans="12:12" x14ac:dyDescent="0.25">
      <c r="L8084" s="1"/>
    </row>
    <row r="8085" spans="12:12" x14ac:dyDescent="0.25">
      <c r="L8085" s="1"/>
    </row>
    <row r="8086" spans="12:12" x14ac:dyDescent="0.25">
      <c r="L8086" s="1"/>
    </row>
    <row r="8087" spans="12:12" x14ac:dyDescent="0.25">
      <c r="L8087" s="1"/>
    </row>
    <row r="8088" spans="12:12" x14ac:dyDescent="0.25">
      <c r="L8088" s="1"/>
    </row>
    <row r="8089" spans="12:12" x14ac:dyDescent="0.25">
      <c r="L8089" s="1"/>
    </row>
    <row r="8090" spans="12:12" x14ac:dyDescent="0.25">
      <c r="L8090" s="1"/>
    </row>
    <row r="8091" spans="12:12" x14ac:dyDescent="0.25">
      <c r="L8091" s="1"/>
    </row>
    <row r="8092" spans="12:12" x14ac:dyDescent="0.25">
      <c r="L8092" s="1"/>
    </row>
    <row r="8093" spans="12:12" x14ac:dyDescent="0.25">
      <c r="L8093" s="1"/>
    </row>
    <row r="8094" spans="12:12" x14ac:dyDescent="0.25">
      <c r="L8094" s="1"/>
    </row>
    <row r="8095" spans="12:12" x14ac:dyDescent="0.25">
      <c r="L8095" s="1"/>
    </row>
    <row r="8096" spans="12:12" x14ac:dyDescent="0.25">
      <c r="L8096" s="1"/>
    </row>
    <row r="8097" spans="12:12" x14ac:dyDescent="0.25">
      <c r="L8097" s="1"/>
    </row>
    <row r="8098" spans="12:12" x14ac:dyDescent="0.25">
      <c r="L8098" s="1"/>
    </row>
    <row r="8099" spans="12:12" x14ac:dyDescent="0.25">
      <c r="L8099" s="1"/>
    </row>
    <row r="8100" spans="12:12" x14ac:dyDescent="0.25">
      <c r="L8100" s="1"/>
    </row>
    <row r="8101" spans="12:12" x14ac:dyDescent="0.25">
      <c r="L8101" s="1"/>
    </row>
    <row r="8102" spans="12:12" x14ac:dyDescent="0.25">
      <c r="L8102" s="1"/>
    </row>
    <row r="8103" spans="12:12" x14ac:dyDescent="0.25">
      <c r="L8103" s="1"/>
    </row>
    <row r="8104" spans="12:12" x14ac:dyDescent="0.25">
      <c r="L8104" s="1"/>
    </row>
    <row r="8105" spans="12:12" x14ac:dyDescent="0.25">
      <c r="L8105" s="1"/>
    </row>
    <row r="8106" spans="12:12" x14ac:dyDescent="0.25">
      <c r="L8106" s="1"/>
    </row>
    <row r="8107" spans="12:12" x14ac:dyDescent="0.25">
      <c r="L8107" s="1"/>
    </row>
    <row r="8108" spans="12:12" x14ac:dyDescent="0.25">
      <c r="L8108" s="1"/>
    </row>
    <row r="8109" spans="12:12" x14ac:dyDescent="0.25">
      <c r="L8109" s="1"/>
    </row>
    <row r="8110" spans="12:12" x14ac:dyDescent="0.25">
      <c r="L8110" s="1"/>
    </row>
    <row r="8111" spans="12:12" x14ac:dyDescent="0.25">
      <c r="L8111" s="1"/>
    </row>
    <row r="8112" spans="12:12" x14ac:dyDescent="0.25">
      <c r="L8112" s="1"/>
    </row>
    <row r="8113" spans="12:12" x14ac:dyDescent="0.25">
      <c r="L8113" s="1"/>
    </row>
    <row r="8114" spans="12:12" x14ac:dyDescent="0.25">
      <c r="L8114" s="1"/>
    </row>
    <row r="8115" spans="12:12" x14ac:dyDescent="0.25">
      <c r="L8115" s="1"/>
    </row>
    <row r="8116" spans="12:12" x14ac:dyDescent="0.25">
      <c r="L8116" s="1"/>
    </row>
    <row r="8117" spans="12:12" x14ac:dyDescent="0.25">
      <c r="L8117" s="1"/>
    </row>
    <row r="8118" spans="12:12" x14ac:dyDescent="0.25">
      <c r="L8118" s="1"/>
    </row>
    <row r="8119" spans="12:12" x14ac:dyDescent="0.25">
      <c r="L8119" s="1"/>
    </row>
    <row r="8120" spans="12:12" x14ac:dyDescent="0.25">
      <c r="L8120" s="1"/>
    </row>
    <row r="8121" spans="12:12" x14ac:dyDescent="0.25">
      <c r="L8121" s="1"/>
    </row>
    <row r="8122" spans="12:12" x14ac:dyDescent="0.25">
      <c r="L8122" s="1"/>
    </row>
    <row r="8123" spans="12:12" x14ac:dyDescent="0.25">
      <c r="L8123" s="1"/>
    </row>
    <row r="8124" spans="12:12" x14ac:dyDescent="0.25">
      <c r="L8124" s="1"/>
    </row>
    <row r="8125" spans="12:12" x14ac:dyDescent="0.25">
      <c r="L8125" s="1"/>
    </row>
    <row r="8126" spans="12:12" x14ac:dyDescent="0.25">
      <c r="L8126" s="1"/>
    </row>
    <row r="8127" spans="12:12" x14ac:dyDescent="0.25">
      <c r="L8127" s="1"/>
    </row>
    <row r="8128" spans="12:12" x14ac:dyDescent="0.25">
      <c r="L8128" s="1"/>
    </row>
    <row r="8129" spans="12:12" x14ac:dyDescent="0.25">
      <c r="L8129" s="1"/>
    </row>
    <row r="8130" spans="12:12" x14ac:dyDescent="0.25">
      <c r="L8130" s="1"/>
    </row>
    <row r="8131" spans="12:12" x14ac:dyDescent="0.25">
      <c r="L8131" s="1"/>
    </row>
    <row r="8132" spans="12:12" x14ac:dyDescent="0.25">
      <c r="L8132" s="1"/>
    </row>
    <row r="8133" spans="12:12" x14ac:dyDescent="0.25">
      <c r="L8133" s="1"/>
    </row>
    <row r="8134" spans="12:12" x14ac:dyDescent="0.25">
      <c r="L8134" s="1"/>
    </row>
    <row r="8135" spans="12:12" x14ac:dyDescent="0.25">
      <c r="L8135" s="1"/>
    </row>
    <row r="8136" spans="12:12" x14ac:dyDescent="0.25">
      <c r="L8136" s="1"/>
    </row>
    <row r="8137" spans="12:12" x14ac:dyDescent="0.25">
      <c r="L8137" s="1"/>
    </row>
    <row r="8138" spans="12:12" x14ac:dyDescent="0.25">
      <c r="L8138" s="1"/>
    </row>
    <row r="8139" spans="12:12" x14ac:dyDescent="0.25">
      <c r="L8139" s="1"/>
    </row>
    <row r="8140" spans="12:12" x14ac:dyDescent="0.25">
      <c r="L8140" s="1"/>
    </row>
    <row r="8141" spans="12:12" x14ac:dyDescent="0.25">
      <c r="L8141" s="1"/>
    </row>
    <row r="8142" spans="12:12" x14ac:dyDescent="0.25">
      <c r="L8142" s="1"/>
    </row>
    <row r="8143" spans="12:12" x14ac:dyDescent="0.25">
      <c r="L8143" s="1"/>
    </row>
    <row r="8144" spans="12:12" x14ac:dyDescent="0.25">
      <c r="L8144" s="1"/>
    </row>
    <row r="8145" spans="12:12" x14ac:dyDescent="0.25">
      <c r="L8145" s="1"/>
    </row>
    <row r="8146" spans="12:12" x14ac:dyDescent="0.25">
      <c r="L8146" s="1"/>
    </row>
    <row r="8147" spans="12:12" x14ac:dyDescent="0.25">
      <c r="L8147" s="1"/>
    </row>
    <row r="8148" spans="12:12" x14ac:dyDescent="0.25">
      <c r="L8148" s="1"/>
    </row>
    <row r="8149" spans="12:12" x14ac:dyDescent="0.25">
      <c r="L8149" s="1"/>
    </row>
    <row r="8150" spans="12:12" x14ac:dyDescent="0.25">
      <c r="L8150" s="1"/>
    </row>
    <row r="8151" spans="12:12" x14ac:dyDescent="0.25">
      <c r="L8151" s="1"/>
    </row>
    <row r="8152" spans="12:12" x14ac:dyDescent="0.25">
      <c r="L8152" s="1"/>
    </row>
    <row r="8153" spans="12:12" x14ac:dyDescent="0.25">
      <c r="L8153" s="1"/>
    </row>
    <row r="8154" spans="12:12" x14ac:dyDescent="0.25">
      <c r="L8154" s="1"/>
    </row>
    <row r="8155" spans="12:12" x14ac:dyDescent="0.25">
      <c r="L8155" s="1"/>
    </row>
    <row r="8156" spans="12:12" x14ac:dyDescent="0.25">
      <c r="L8156" s="1"/>
    </row>
    <row r="8157" spans="12:12" x14ac:dyDescent="0.25">
      <c r="L8157" s="1"/>
    </row>
    <row r="8158" spans="12:12" x14ac:dyDescent="0.25">
      <c r="L8158" s="1"/>
    </row>
    <row r="8159" spans="12:12" x14ac:dyDescent="0.25">
      <c r="L8159" s="1"/>
    </row>
    <row r="8160" spans="12:12" x14ac:dyDescent="0.25">
      <c r="L8160" s="1"/>
    </row>
    <row r="8161" spans="12:12" x14ac:dyDescent="0.25">
      <c r="L8161" s="1"/>
    </row>
    <row r="8162" spans="12:12" x14ac:dyDescent="0.25">
      <c r="L8162" s="1"/>
    </row>
    <row r="8163" spans="12:12" x14ac:dyDescent="0.25">
      <c r="L8163" s="1"/>
    </row>
    <row r="8164" spans="12:12" x14ac:dyDescent="0.25">
      <c r="L8164" s="1"/>
    </row>
    <row r="8165" spans="12:12" x14ac:dyDescent="0.25">
      <c r="L8165" s="1"/>
    </row>
    <row r="8166" spans="12:12" x14ac:dyDescent="0.25">
      <c r="L8166" s="1"/>
    </row>
    <row r="8167" spans="12:12" x14ac:dyDescent="0.25">
      <c r="L8167" s="1"/>
    </row>
    <row r="8168" spans="12:12" x14ac:dyDescent="0.25">
      <c r="L8168" s="1"/>
    </row>
    <row r="8169" spans="12:12" x14ac:dyDescent="0.25">
      <c r="L8169" s="1"/>
    </row>
    <row r="8170" spans="12:12" x14ac:dyDescent="0.25">
      <c r="L8170" s="1"/>
    </row>
    <row r="8171" spans="12:12" x14ac:dyDescent="0.25">
      <c r="L8171" s="1"/>
    </row>
    <row r="8172" spans="12:12" x14ac:dyDescent="0.25">
      <c r="L8172" s="1"/>
    </row>
    <row r="8173" spans="12:12" x14ac:dyDescent="0.25">
      <c r="L8173" s="1"/>
    </row>
    <row r="8174" spans="12:12" x14ac:dyDescent="0.25">
      <c r="L8174" s="1"/>
    </row>
    <row r="8175" spans="12:12" x14ac:dyDescent="0.25">
      <c r="L8175" s="1"/>
    </row>
    <row r="8176" spans="12:12" x14ac:dyDescent="0.25">
      <c r="L8176" s="1"/>
    </row>
    <row r="8177" spans="12:12" x14ac:dyDescent="0.25">
      <c r="L8177" s="1"/>
    </row>
    <row r="8178" spans="12:12" x14ac:dyDescent="0.25">
      <c r="L8178" s="1"/>
    </row>
    <row r="8179" spans="12:12" x14ac:dyDescent="0.25">
      <c r="L8179" s="1"/>
    </row>
    <row r="8180" spans="12:12" x14ac:dyDescent="0.25">
      <c r="L8180" s="1"/>
    </row>
    <row r="8181" spans="12:12" x14ac:dyDescent="0.25">
      <c r="L8181" s="1"/>
    </row>
    <row r="8182" spans="12:12" x14ac:dyDescent="0.25">
      <c r="L8182" s="1"/>
    </row>
    <row r="8183" spans="12:12" x14ac:dyDescent="0.25">
      <c r="L8183" s="1"/>
    </row>
    <row r="8184" spans="12:12" x14ac:dyDescent="0.25">
      <c r="L8184" s="1"/>
    </row>
    <row r="8185" spans="12:12" x14ac:dyDescent="0.25">
      <c r="L8185" s="1"/>
    </row>
    <row r="8186" spans="12:12" x14ac:dyDescent="0.25">
      <c r="L8186" s="1"/>
    </row>
    <row r="8187" spans="12:12" x14ac:dyDescent="0.25">
      <c r="L8187" s="1"/>
    </row>
    <row r="8188" spans="12:12" x14ac:dyDescent="0.25">
      <c r="L8188" s="1"/>
    </row>
    <row r="8189" spans="12:12" x14ac:dyDescent="0.25">
      <c r="L8189" s="1"/>
    </row>
    <row r="8190" spans="12:12" x14ac:dyDescent="0.25">
      <c r="L8190" s="1"/>
    </row>
    <row r="8191" spans="12:12" x14ac:dyDescent="0.25">
      <c r="L8191" s="1"/>
    </row>
    <row r="8192" spans="12:12" x14ac:dyDescent="0.25">
      <c r="L8192" s="1"/>
    </row>
    <row r="8193" spans="12:12" x14ac:dyDescent="0.25">
      <c r="L8193" s="1"/>
    </row>
    <row r="8194" spans="12:12" x14ac:dyDescent="0.25">
      <c r="L8194" s="1"/>
    </row>
    <row r="8195" spans="12:12" x14ac:dyDescent="0.25">
      <c r="L8195" s="1"/>
    </row>
    <row r="8196" spans="12:12" x14ac:dyDescent="0.25">
      <c r="L8196" s="1"/>
    </row>
    <row r="8197" spans="12:12" x14ac:dyDescent="0.25">
      <c r="L8197" s="1"/>
    </row>
    <row r="8198" spans="12:12" x14ac:dyDescent="0.25">
      <c r="L8198" s="1"/>
    </row>
    <row r="8199" spans="12:12" x14ac:dyDescent="0.25">
      <c r="L8199" s="1"/>
    </row>
    <row r="8200" spans="12:12" x14ac:dyDescent="0.25">
      <c r="L8200" s="1"/>
    </row>
    <row r="8201" spans="12:12" x14ac:dyDescent="0.25">
      <c r="L8201" s="1"/>
    </row>
    <row r="8202" spans="12:12" x14ac:dyDescent="0.25">
      <c r="L8202" s="1"/>
    </row>
    <row r="8203" spans="12:12" x14ac:dyDescent="0.25">
      <c r="L8203" s="1"/>
    </row>
    <row r="8204" spans="12:12" x14ac:dyDescent="0.25">
      <c r="L8204" s="1"/>
    </row>
    <row r="8205" spans="12:12" x14ac:dyDescent="0.25">
      <c r="L8205" s="1"/>
    </row>
    <row r="8206" spans="12:12" x14ac:dyDescent="0.25">
      <c r="L8206" s="1"/>
    </row>
    <row r="8207" spans="12:12" x14ac:dyDescent="0.25">
      <c r="L8207" s="1"/>
    </row>
    <row r="8208" spans="12:12" x14ac:dyDescent="0.25">
      <c r="L8208" s="1"/>
    </row>
    <row r="8209" spans="12:12" x14ac:dyDescent="0.25">
      <c r="L8209" s="1"/>
    </row>
    <row r="8210" spans="12:12" x14ac:dyDescent="0.25">
      <c r="L8210" s="1"/>
    </row>
    <row r="8211" spans="12:12" x14ac:dyDescent="0.25">
      <c r="L8211" s="1"/>
    </row>
    <row r="8212" spans="12:12" x14ac:dyDescent="0.25">
      <c r="L8212" s="1"/>
    </row>
    <row r="8213" spans="12:12" x14ac:dyDescent="0.25">
      <c r="L8213" s="1"/>
    </row>
    <row r="8214" spans="12:12" x14ac:dyDescent="0.25">
      <c r="L8214" s="1"/>
    </row>
    <row r="8215" spans="12:12" x14ac:dyDescent="0.25">
      <c r="L8215" s="1"/>
    </row>
    <row r="8216" spans="12:12" x14ac:dyDescent="0.25">
      <c r="L8216" s="1"/>
    </row>
    <row r="8217" spans="12:12" x14ac:dyDescent="0.25">
      <c r="L8217" s="1"/>
    </row>
    <row r="8218" spans="12:12" x14ac:dyDescent="0.25">
      <c r="L8218" s="1"/>
    </row>
    <row r="8219" spans="12:12" x14ac:dyDescent="0.25">
      <c r="L8219" s="1"/>
    </row>
    <row r="8220" spans="12:12" x14ac:dyDescent="0.25">
      <c r="L8220" s="1"/>
    </row>
    <row r="8221" spans="12:12" x14ac:dyDescent="0.25">
      <c r="L8221" s="1"/>
    </row>
    <row r="8222" spans="12:12" x14ac:dyDescent="0.25">
      <c r="L8222" s="1"/>
    </row>
    <row r="8223" spans="12:12" x14ac:dyDescent="0.25">
      <c r="L8223" s="1"/>
    </row>
    <row r="8224" spans="12:12" x14ac:dyDescent="0.25">
      <c r="L8224" s="1"/>
    </row>
    <row r="8225" spans="12:12" x14ac:dyDescent="0.25">
      <c r="L8225" s="1"/>
    </row>
    <row r="8226" spans="12:12" x14ac:dyDescent="0.25">
      <c r="L8226" s="1"/>
    </row>
    <row r="8227" spans="12:12" x14ac:dyDescent="0.25">
      <c r="L8227" s="1"/>
    </row>
    <row r="8228" spans="12:12" x14ac:dyDescent="0.25">
      <c r="L8228" s="1"/>
    </row>
    <row r="8229" spans="12:12" x14ac:dyDescent="0.25">
      <c r="L8229" s="1"/>
    </row>
    <row r="8230" spans="12:12" x14ac:dyDescent="0.25">
      <c r="L8230" s="1"/>
    </row>
    <row r="8231" spans="12:12" x14ac:dyDescent="0.25">
      <c r="L8231" s="1"/>
    </row>
    <row r="8232" spans="12:12" x14ac:dyDescent="0.25">
      <c r="L8232" s="1"/>
    </row>
    <row r="8233" spans="12:12" x14ac:dyDescent="0.25">
      <c r="L8233" s="1"/>
    </row>
    <row r="8234" spans="12:12" x14ac:dyDescent="0.25">
      <c r="L8234" s="1"/>
    </row>
    <row r="8235" spans="12:12" x14ac:dyDescent="0.25">
      <c r="L8235" s="1"/>
    </row>
    <row r="8236" spans="12:12" x14ac:dyDescent="0.25">
      <c r="L8236" s="1"/>
    </row>
    <row r="8237" spans="12:12" x14ac:dyDescent="0.25">
      <c r="L8237" s="1"/>
    </row>
    <row r="8238" spans="12:12" x14ac:dyDescent="0.25">
      <c r="L8238" s="1"/>
    </row>
    <row r="8239" spans="12:12" x14ac:dyDescent="0.25">
      <c r="L8239" s="1"/>
    </row>
    <row r="8240" spans="12:12" x14ac:dyDescent="0.25">
      <c r="L8240" s="1"/>
    </row>
    <row r="8241" spans="12:12" x14ac:dyDescent="0.25">
      <c r="L8241" s="1"/>
    </row>
    <row r="8242" spans="12:12" x14ac:dyDescent="0.25">
      <c r="L8242" s="1"/>
    </row>
    <row r="8243" spans="12:12" x14ac:dyDescent="0.25">
      <c r="L8243" s="1"/>
    </row>
    <row r="8244" spans="12:12" x14ac:dyDescent="0.25">
      <c r="L8244" s="1"/>
    </row>
    <row r="8245" spans="12:12" x14ac:dyDescent="0.25">
      <c r="L8245" s="1"/>
    </row>
    <row r="8246" spans="12:12" x14ac:dyDescent="0.25">
      <c r="L8246" s="1"/>
    </row>
    <row r="8247" spans="12:12" x14ac:dyDescent="0.25">
      <c r="L8247" s="1"/>
    </row>
    <row r="8248" spans="12:12" x14ac:dyDescent="0.25">
      <c r="L8248" s="1"/>
    </row>
    <row r="8249" spans="12:12" x14ac:dyDescent="0.25">
      <c r="L8249" s="1"/>
    </row>
    <row r="8250" spans="12:12" x14ac:dyDescent="0.25">
      <c r="L8250" s="1"/>
    </row>
    <row r="8251" spans="12:12" x14ac:dyDescent="0.25">
      <c r="L8251" s="1"/>
    </row>
    <row r="8252" spans="12:12" x14ac:dyDescent="0.25">
      <c r="L8252" s="1"/>
    </row>
    <row r="8253" spans="12:12" x14ac:dyDescent="0.25">
      <c r="L8253" s="1"/>
    </row>
    <row r="8254" spans="12:12" x14ac:dyDescent="0.25">
      <c r="L8254" s="1"/>
    </row>
    <row r="8255" spans="12:12" x14ac:dyDescent="0.25">
      <c r="L8255" s="1"/>
    </row>
    <row r="8256" spans="12:12" x14ac:dyDescent="0.25">
      <c r="L8256" s="1"/>
    </row>
    <row r="8257" spans="12:12" x14ac:dyDescent="0.25">
      <c r="L8257" s="1"/>
    </row>
    <row r="8258" spans="12:12" x14ac:dyDescent="0.25">
      <c r="L8258" s="1"/>
    </row>
    <row r="8259" spans="12:12" x14ac:dyDescent="0.25">
      <c r="L8259" s="1"/>
    </row>
    <row r="8260" spans="12:12" x14ac:dyDescent="0.25">
      <c r="L8260" s="1"/>
    </row>
    <row r="8261" spans="12:12" x14ac:dyDescent="0.25">
      <c r="L8261" s="1"/>
    </row>
    <row r="8262" spans="12:12" x14ac:dyDescent="0.25">
      <c r="L8262" s="1"/>
    </row>
    <row r="8263" spans="12:12" x14ac:dyDescent="0.25">
      <c r="L8263" s="1"/>
    </row>
    <row r="8264" spans="12:12" x14ac:dyDescent="0.25">
      <c r="L8264" s="1"/>
    </row>
    <row r="8265" spans="12:12" x14ac:dyDescent="0.25">
      <c r="L8265" s="1"/>
    </row>
    <row r="8266" spans="12:12" x14ac:dyDescent="0.25">
      <c r="L8266" s="1"/>
    </row>
    <row r="8267" spans="12:12" x14ac:dyDescent="0.25">
      <c r="L8267" s="1"/>
    </row>
    <row r="8268" spans="12:12" x14ac:dyDescent="0.25">
      <c r="L8268" s="1"/>
    </row>
    <row r="8269" spans="12:12" x14ac:dyDescent="0.25">
      <c r="L8269" s="1"/>
    </row>
    <row r="8270" spans="12:12" x14ac:dyDescent="0.25">
      <c r="L8270" s="1"/>
    </row>
    <row r="8271" spans="12:12" x14ac:dyDescent="0.25">
      <c r="L8271" s="1"/>
    </row>
    <row r="8272" spans="12:12" x14ac:dyDescent="0.25">
      <c r="L8272" s="1"/>
    </row>
    <row r="8273" spans="12:12" x14ac:dyDescent="0.25">
      <c r="L8273" s="1"/>
    </row>
    <row r="8274" spans="12:12" x14ac:dyDescent="0.25">
      <c r="L8274" s="1"/>
    </row>
    <row r="8275" spans="12:12" x14ac:dyDescent="0.25">
      <c r="L8275" s="1"/>
    </row>
    <row r="8276" spans="12:12" x14ac:dyDescent="0.25">
      <c r="L8276" s="1"/>
    </row>
    <row r="8277" spans="12:12" x14ac:dyDescent="0.25">
      <c r="L8277" s="1"/>
    </row>
    <row r="8278" spans="12:12" x14ac:dyDescent="0.25">
      <c r="L8278" s="1"/>
    </row>
    <row r="8279" spans="12:12" x14ac:dyDescent="0.25">
      <c r="L8279" s="1"/>
    </row>
    <row r="8280" spans="12:12" x14ac:dyDescent="0.25">
      <c r="L8280" s="1"/>
    </row>
    <row r="8281" spans="12:12" x14ac:dyDescent="0.25">
      <c r="L8281" s="1"/>
    </row>
    <row r="8282" spans="12:12" x14ac:dyDescent="0.25">
      <c r="L8282" s="1"/>
    </row>
    <row r="8283" spans="12:12" x14ac:dyDescent="0.25">
      <c r="L8283" s="1"/>
    </row>
    <row r="8284" spans="12:12" x14ac:dyDescent="0.25">
      <c r="L8284" s="1"/>
    </row>
    <row r="8285" spans="12:12" x14ac:dyDescent="0.25">
      <c r="L8285" s="1"/>
    </row>
    <row r="8286" spans="12:12" x14ac:dyDescent="0.25">
      <c r="L8286" s="1"/>
    </row>
    <row r="8287" spans="12:12" x14ac:dyDescent="0.25">
      <c r="L8287" s="1"/>
    </row>
    <row r="8288" spans="12:12" x14ac:dyDescent="0.25">
      <c r="L8288" s="1"/>
    </row>
    <row r="8289" spans="12:12" x14ac:dyDescent="0.25">
      <c r="L8289" s="1"/>
    </row>
    <row r="8290" spans="12:12" x14ac:dyDescent="0.25">
      <c r="L8290" s="1"/>
    </row>
    <row r="8291" spans="12:12" x14ac:dyDescent="0.25">
      <c r="L8291" s="1"/>
    </row>
    <row r="8292" spans="12:12" x14ac:dyDescent="0.25">
      <c r="L8292" s="1"/>
    </row>
    <row r="8293" spans="12:12" x14ac:dyDescent="0.25">
      <c r="L8293" s="1"/>
    </row>
    <row r="8294" spans="12:12" x14ac:dyDescent="0.25">
      <c r="L8294" s="1"/>
    </row>
    <row r="8295" spans="12:12" x14ac:dyDescent="0.25">
      <c r="L8295" s="1"/>
    </row>
    <row r="8296" spans="12:12" x14ac:dyDescent="0.25">
      <c r="L8296" s="1"/>
    </row>
    <row r="8297" spans="12:12" x14ac:dyDescent="0.25">
      <c r="L8297" s="1"/>
    </row>
    <row r="8298" spans="12:12" x14ac:dyDescent="0.25">
      <c r="L8298" s="1"/>
    </row>
    <row r="8299" spans="12:12" x14ac:dyDescent="0.25">
      <c r="L8299" s="1"/>
    </row>
    <row r="8300" spans="12:12" x14ac:dyDescent="0.25">
      <c r="L8300" s="1"/>
    </row>
    <row r="8301" spans="12:12" x14ac:dyDescent="0.25">
      <c r="L8301" s="1"/>
    </row>
    <row r="8302" spans="12:12" x14ac:dyDescent="0.25">
      <c r="L8302" s="1"/>
    </row>
    <row r="8303" spans="12:12" x14ac:dyDescent="0.25">
      <c r="L8303" s="1"/>
    </row>
    <row r="8304" spans="12:12" x14ac:dyDescent="0.25">
      <c r="L8304" s="1"/>
    </row>
    <row r="8305" spans="12:12" x14ac:dyDescent="0.25">
      <c r="L8305" s="1"/>
    </row>
    <row r="8306" spans="12:12" x14ac:dyDescent="0.25">
      <c r="L8306" s="1"/>
    </row>
    <row r="8307" spans="12:12" x14ac:dyDescent="0.25">
      <c r="L8307" s="1"/>
    </row>
    <row r="8308" spans="12:12" x14ac:dyDescent="0.25">
      <c r="L8308" s="1"/>
    </row>
    <row r="8309" spans="12:12" x14ac:dyDescent="0.25">
      <c r="L8309" s="1"/>
    </row>
    <row r="8310" spans="12:12" x14ac:dyDescent="0.25">
      <c r="L8310" s="1"/>
    </row>
    <row r="8311" spans="12:12" x14ac:dyDescent="0.25">
      <c r="L8311" s="1"/>
    </row>
    <row r="8312" spans="12:12" x14ac:dyDescent="0.25">
      <c r="L8312" s="1"/>
    </row>
    <row r="8313" spans="12:12" x14ac:dyDescent="0.25">
      <c r="L8313" s="1"/>
    </row>
    <row r="8314" spans="12:12" x14ac:dyDescent="0.25">
      <c r="L8314" s="1"/>
    </row>
    <row r="8315" spans="12:12" x14ac:dyDescent="0.25">
      <c r="L8315" s="1"/>
    </row>
    <row r="8316" spans="12:12" x14ac:dyDescent="0.25">
      <c r="L8316" s="1"/>
    </row>
    <row r="8317" spans="12:12" x14ac:dyDescent="0.25">
      <c r="L8317" s="1"/>
    </row>
    <row r="8318" spans="12:12" x14ac:dyDescent="0.25">
      <c r="L8318" s="1"/>
    </row>
    <row r="8319" spans="12:12" x14ac:dyDescent="0.25">
      <c r="L8319" s="1"/>
    </row>
    <row r="8320" spans="12:12" x14ac:dyDescent="0.25">
      <c r="L8320" s="1"/>
    </row>
    <row r="8321" spans="12:12" x14ac:dyDescent="0.25">
      <c r="L8321" s="1"/>
    </row>
    <row r="8322" spans="12:12" x14ac:dyDescent="0.25">
      <c r="L8322" s="1"/>
    </row>
    <row r="8323" spans="12:12" x14ac:dyDescent="0.25">
      <c r="L8323" s="1"/>
    </row>
    <row r="8324" spans="12:12" x14ac:dyDescent="0.25">
      <c r="L8324" s="1"/>
    </row>
    <row r="8325" spans="12:12" x14ac:dyDescent="0.25">
      <c r="L8325" s="1"/>
    </row>
    <row r="8326" spans="12:12" x14ac:dyDescent="0.25">
      <c r="L8326" s="1"/>
    </row>
    <row r="8327" spans="12:12" x14ac:dyDescent="0.25">
      <c r="L8327" s="1"/>
    </row>
    <row r="8328" spans="12:12" x14ac:dyDescent="0.25">
      <c r="L8328" s="1"/>
    </row>
    <row r="8329" spans="12:12" x14ac:dyDescent="0.25">
      <c r="L8329" s="1"/>
    </row>
    <row r="8330" spans="12:12" x14ac:dyDescent="0.25">
      <c r="L8330" s="1"/>
    </row>
    <row r="8331" spans="12:12" x14ac:dyDescent="0.25">
      <c r="L8331" s="1"/>
    </row>
    <row r="8332" spans="12:12" x14ac:dyDescent="0.25">
      <c r="L8332" s="1"/>
    </row>
    <row r="8333" spans="12:12" x14ac:dyDescent="0.25">
      <c r="L8333" s="1"/>
    </row>
    <row r="8334" spans="12:12" x14ac:dyDescent="0.25">
      <c r="L8334" s="1"/>
    </row>
    <row r="8335" spans="12:12" x14ac:dyDescent="0.25">
      <c r="L8335" s="1"/>
    </row>
    <row r="8336" spans="12:12" x14ac:dyDescent="0.25">
      <c r="L8336" s="1"/>
    </row>
    <row r="8337" spans="12:12" x14ac:dyDescent="0.25">
      <c r="L8337" s="1"/>
    </row>
    <row r="8338" spans="12:12" x14ac:dyDescent="0.25">
      <c r="L8338" s="1"/>
    </row>
    <row r="8339" spans="12:12" x14ac:dyDescent="0.25">
      <c r="L8339" s="1"/>
    </row>
    <row r="8340" spans="12:12" x14ac:dyDescent="0.25">
      <c r="L8340" s="1"/>
    </row>
    <row r="8341" spans="12:12" x14ac:dyDescent="0.25">
      <c r="L8341" s="1"/>
    </row>
    <row r="8342" spans="12:12" x14ac:dyDescent="0.25">
      <c r="L8342" s="1"/>
    </row>
    <row r="8343" spans="12:12" x14ac:dyDescent="0.25">
      <c r="L8343" s="1"/>
    </row>
    <row r="8344" spans="12:12" x14ac:dyDescent="0.25">
      <c r="L8344" s="1"/>
    </row>
    <row r="8345" spans="12:12" x14ac:dyDescent="0.25">
      <c r="L8345" s="1"/>
    </row>
    <row r="8346" spans="12:12" x14ac:dyDescent="0.25">
      <c r="L8346" s="1"/>
    </row>
    <row r="8347" spans="12:12" x14ac:dyDescent="0.25">
      <c r="L8347" s="1"/>
    </row>
    <row r="8348" spans="12:12" x14ac:dyDescent="0.25">
      <c r="L8348" s="1"/>
    </row>
    <row r="8349" spans="12:12" x14ac:dyDescent="0.25">
      <c r="L8349" s="1"/>
    </row>
    <row r="8350" spans="12:12" x14ac:dyDescent="0.25">
      <c r="L8350" s="1"/>
    </row>
    <row r="8351" spans="12:12" x14ac:dyDescent="0.25">
      <c r="L8351" s="1"/>
    </row>
    <row r="8352" spans="12:12" x14ac:dyDescent="0.25">
      <c r="L8352" s="1"/>
    </row>
    <row r="8353" spans="12:12" x14ac:dyDescent="0.25">
      <c r="L8353" s="1"/>
    </row>
    <row r="8354" spans="12:12" x14ac:dyDescent="0.25">
      <c r="L8354" s="1"/>
    </row>
    <row r="8355" spans="12:12" x14ac:dyDescent="0.25">
      <c r="L8355" s="1"/>
    </row>
    <row r="8356" spans="12:12" x14ac:dyDescent="0.25">
      <c r="L8356" s="1"/>
    </row>
    <row r="8357" spans="12:12" x14ac:dyDescent="0.25">
      <c r="L8357" s="1"/>
    </row>
    <row r="8358" spans="12:12" x14ac:dyDescent="0.25">
      <c r="L8358" s="1"/>
    </row>
    <row r="8359" spans="12:12" x14ac:dyDescent="0.25">
      <c r="L8359" s="1"/>
    </row>
    <row r="8360" spans="12:12" x14ac:dyDescent="0.25">
      <c r="L8360" s="1"/>
    </row>
    <row r="8361" spans="12:12" x14ac:dyDescent="0.25">
      <c r="L8361" s="1"/>
    </row>
    <row r="8362" spans="12:12" x14ac:dyDescent="0.25">
      <c r="L8362" s="1"/>
    </row>
    <row r="8363" spans="12:12" x14ac:dyDescent="0.25">
      <c r="L8363" s="1"/>
    </row>
    <row r="8364" spans="12:12" x14ac:dyDescent="0.25">
      <c r="L8364" s="1"/>
    </row>
    <row r="8365" spans="12:12" x14ac:dyDescent="0.25">
      <c r="L8365" s="1"/>
    </row>
    <row r="8366" spans="12:12" x14ac:dyDescent="0.25">
      <c r="L8366" s="1"/>
    </row>
    <row r="8367" spans="12:12" x14ac:dyDescent="0.25">
      <c r="L8367" s="1"/>
    </row>
    <row r="8368" spans="12:12" x14ac:dyDescent="0.25">
      <c r="L8368" s="1"/>
    </row>
    <row r="8369" spans="12:12" x14ac:dyDescent="0.25">
      <c r="L8369" s="1"/>
    </row>
    <row r="8370" spans="12:12" x14ac:dyDescent="0.25">
      <c r="L8370" s="1"/>
    </row>
    <row r="8371" spans="12:12" x14ac:dyDescent="0.25">
      <c r="L8371" s="1"/>
    </row>
    <row r="8372" spans="12:12" x14ac:dyDescent="0.25">
      <c r="L8372" s="1"/>
    </row>
    <row r="8373" spans="12:12" x14ac:dyDescent="0.25">
      <c r="L8373" s="1"/>
    </row>
    <row r="8374" spans="12:12" x14ac:dyDescent="0.25">
      <c r="L8374" s="1"/>
    </row>
    <row r="8375" spans="12:12" x14ac:dyDescent="0.25">
      <c r="L8375" s="1"/>
    </row>
    <row r="8376" spans="12:12" x14ac:dyDescent="0.25">
      <c r="L8376" s="1"/>
    </row>
    <row r="8377" spans="12:12" x14ac:dyDescent="0.25">
      <c r="L8377" s="1"/>
    </row>
    <row r="8378" spans="12:12" x14ac:dyDescent="0.25">
      <c r="L8378" s="1"/>
    </row>
    <row r="8379" spans="12:12" x14ac:dyDescent="0.25">
      <c r="L8379" s="1"/>
    </row>
    <row r="8380" spans="12:12" x14ac:dyDescent="0.25">
      <c r="L8380" s="1"/>
    </row>
    <row r="8381" spans="12:12" x14ac:dyDescent="0.25">
      <c r="L8381" s="1"/>
    </row>
    <row r="8382" spans="12:12" x14ac:dyDescent="0.25">
      <c r="L8382" s="1"/>
    </row>
    <row r="8383" spans="12:12" x14ac:dyDescent="0.25">
      <c r="L8383" s="1"/>
    </row>
    <row r="8384" spans="12:12" x14ac:dyDescent="0.25">
      <c r="L8384" s="1"/>
    </row>
    <row r="8385" spans="12:12" x14ac:dyDescent="0.25">
      <c r="L8385" s="1"/>
    </row>
    <row r="8386" spans="12:12" x14ac:dyDescent="0.25">
      <c r="L8386" s="1"/>
    </row>
    <row r="8387" spans="12:12" x14ac:dyDescent="0.25">
      <c r="L8387" s="1"/>
    </row>
    <row r="8388" spans="12:12" x14ac:dyDescent="0.25">
      <c r="L8388" s="1"/>
    </row>
    <row r="8389" spans="12:12" x14ac:dyDescent="0.25">
      <c r="L8389" s="1"/>
    </row>
    <row r="8390" spans="12:12" x14ac:dyDescent="0.25">
      <c r="L8390" s="1"/>
    </row>
    <row r="8391" spans="12:12" x14ac:dyDescent="0.25">
      <c r="L8391" s="1"/>
    </row>
    <row r="8392" spans="12:12" x14ac:dyDescent="0.25">
      <c r="L8392" s="1"/>
    </row>
    <row r="8393" spans="12:12" x14ac:dyDescent="0.25">
      <c r="L8393" s="1"/>
    </row>
    <row r="8394" spans="12:12" x14ac:dyDescent="0.25">
      <c r="L8394" s="1"/>
    </row>
    <row r="8395" spans="12:12" x14ac:dyDescent="0.25">
      <c r="L8395" s="1"/>
    </row>
    <row r="8396" spans="12:12" x14ac:dyDescent="0.25">
      <c r="L8396" s="1"/>
    </row>
    <row r="8397" spans="12:12" x14ac:dyDescent="0.25">
      <c r="L8397" s="1"/>
    </row>
    <row r="8398" spans="12:12" x14ac:dyDescent="0.25">
      <c r="L8398" s="1"/>
    </row>
    <row r="8399" spans="12:12" x14ac:dyDescent="0.25">
      <c r="L8399" s="1"/>
    </row>
    <row r="8400" spans="12:12" x14ac:dyDescent="0.25">
      <c r="L8400" s="1"/>
    </row>
    <row r="8401" spans="12:12" x14ac:dyDescent="0.25">
      <c r="L8401" s="1"/>
    </row>
    <row r="8402" spans="12:12" x14ac:dyDescent="0.25">
      <c r="L8402" s="1"/>
    </row>
    <row r="8403" spans="12:12" x14ac:dyDescent="0.25">
      <c r="L8403" s="1"/>
    </row>
    <row r="8404" spans="12:12" x14ac:dyDescent="0.25">
      <c r="L8404" s="1"/>
    </row>
    <row r="8405" spans="12:12" x14ac:dyDescent="0.25">
      <c r="L8405" s="1"/>
    </row>
    <row r="8406" spans="12:12" x14ac:dyDescent="0.25">
      <c r="L8406" s="1"/>
    </row>
    <row r="8407" spans="12:12" x14ac:dyDescent="0.25">
      <c r="L8407" s="1"/>
    </row>
    <row r="8408" spans="12:12" x14ac:dyDescent="0.25">
      <c r="L8408" s="1"/>
    </row>
    <row r="8409" spans="12:12" x14ac:dyDescent="0.25">
      <c r="L8409" s="1"/>
    </row>
    <row r="8410" spans="12:12" x14ac:dyDescent="0.25">
      <c r="L8410" s="1"/>
    </row>
    <row r="8411" spans="12:12" x14ac:dyDescent="0.25">
      <c r="L8411" s="1"/>
    </row>
    <row r="8412" spans="12:12" x14ac:dyDescent="0.25">
      <c r="L8412" s="1"/>
    </row>
    <row r="8413" spans="12:12" x14ac:dyDescent="0.25">
      <c r="L8413" s="1"/>
    </row>
    <row r="8414" spans="12:12" x14ac:dyDescent="0.25">
      <c r="L8414" s="1"/>
    </row>
    <row r="8415" spans="12:12" x14ac:dyDescent="0.25">
      <c r="L8415" s="1"/>
    </row>
    <row r="8416" spans="12:12" x14ac:dyDescent="0.25">
      <c r="L8416" s="1"/>
    </row>
    <row r="8417" spans="12:12" x14ac:dyDescent="0.25">
      <c r="L8417" s="1"/>
    </row>
    <row r="8418" spans="12:12" x14ac:dyDescent="0.25">
      <c r="L8418" s="1"/>
    </row>
    <row r="8419" spans="12:12" x14ac:dyDescent="0.25">
      <c r="L8419" s="1"/>
    </row>
    <row r="8420" spans="12:12" x14ac:dyDescent="0.25">
      <c r="L8420" s="1"/>
    </row>
    <row r="8421" spans="12:12" x14ac:dyDescent="0.25">
      <c r="L8421" s="1"/>
    </row>
    <row r="8422" spans="12:12" x14ac:dyDescent="0.25">
      <c r="L8422" s="1"/>
    </row>
    <row r="8423" spans="12:12" x14ac:dyDescent="0.25">
      <c r="L8423" s="1"/>
    </row>
    <row r="8424" spans="12:12" x14ac:dyDescent="0.25">
      <c r="L8424" s="1"/>
    </row>
    <row r="8425" spans="12:12" x14ac:dyDescent="0.25">
      <c r="L8425" s="1"/>
    </row>
    <row r="8426" spans="12:12" x14ac:dyDescent="0.25">
      <c r="L8426" s="1"/>
    </row>
    <row r="8427" spans="12:12" x14ac:dyDescent="0.25">
      <c r="L8427" s="1"/>
    </row>
    <row r="8428" spans="12:12" x14ac:dyDescent="0.25">
      <c r="L8428" s="1"/>
    </row>
    <row r="8429" spans="12:12" x14ac:dyDescent="0.25">
      <c r="L8429" s="1"/>
    </row>
    <row r="8430" spans="12:12" x14ac:dyDescent="0.25">
      <c r="L8430" s="1"/>
    </row>
    <row r="8431" spans="12:12" x14ac:dyDescent="0.25">
      <c r="L8431" s="1"/>
    </row>
    <row r="8432" spans="12:12" x14ac:dyDescent="0.25">
      <c r="L8432" s="1"/>
    </row>
    <row r="8433" spans="12:12" x14ac:dyDescent="0.25">
      <c r="L8433" s="1"/>
    </row>
    <row r="8434" spans="12:12" x14ac:dyDescent="0.25">
      <c r="L8434" s="1"/>
    </row>
    <row r="8435" spans="12:12" x14ac:dyDescent="0.25">
      <c r="L8435" s="1"/>
    </row>
    <row r="8436" spans="12:12" x14ac:dyDescent="0.25">
      <c r="L8436" s="1"/>
    </row>
    <row r="8437" spans="12:12" x14ac:dyDescent="0.25">
      <c r="L8437" s="1"/>
    </row>
    <row r="8438" spans="12:12" x14ac:dyDescent="0.25">
      <c r="L8438" s="1"/>
    </row>
    <row r="8439" spans="12:12" x14ac:dyDescent="0.25">
      <c r="L8439" s="1"/>
    </row>
    <row r="8440" spans="12:12" x14ac:dyDescent="0.25">
      <c r="L8440" s="1"/>
    </row>
    <row r="8441" spans="12:12" x14ac:dyDescent="0.25">
      <c r="L8441" s="1"/>
    </row>
    <row r="8442" spans="12:12" x14ac:dyDescent="0.25">
      <c r="L8442" s="1"/>
    </row>
    <row r="8443" spans="12:12" x14ac:dyDescent="0.25">
      <c r="L8443" s="1"/>
    </row>
    <row r="8444" spans="12:12" x14ac:dyDescent="0.25">
      <c r="L8444" s="1"/>
    </row>
    <row r="8445" spans="12:12" x14ac:dyDescent="0.25">
      <c r="L8445" s="1"/>
    </row>
    <row r="8446" spans="12:12" x14ac:dyDescent="0.25">
      <c r="L8446" s="1"/>
    </row>
    <row r="8447" spans="12:12" x14ac:dyDescent="0.25">
      <c r="L8447" s="1"/>
    </row>
    <row r="8448" spans="12:12" x14ac:dyDescent="0.25">
      <c r="L8448" s="1"/>
    </row>
    <row r="8449" spans="12:12" x14ac:dyDescent="0.25">
      <c r="L8449" s="1"/>
    </row>
    <row r="8450" spans="12:12" x14ac:dyDescent="0.25">
      <c r="L8450" s="1"/>
    </row>
    <row r="8451" spans="12:12" x14ac:dyDescent="0.25">
      <c r="L8451" s="1"/>
    </row>
    <row r="8452" spans="12:12" x14ac:dyDescent="0.25">
      <c r="L8452" s="1"/>
    </row>
    <row r="8453" spans="12:12" x14ac:dyDescent="0.25">
      <c r="L8453" s="1"/>
    </row>
    <row r="8454" spans="12:12" x14ac:dyDescent="0.25">
      <c r="L8454" s="1"/>
    </row>
    <row r="8455" spans="12:12" x14ac:dyDescent="0.25">
      <c r="L8455" s="1"/>
    </row>
    <row r="8456" spans="12:12" x14ac:dyDescent="0.25">
      <c r="L8456" s="1"/>
    </row>
    <row r="8457" spans="12:12" x14ac:dyDescent="0.25">
      <c r="L8457" s="1"/>
    </row>
    <row r="8458" spans="12:12" x14ac:dyDescent="0.25">
      <c r="L8458" s="1"/>
    </row>
    <row r="8459" spans="12:12" x14ac:dyDescent="0.25">
      <c r="L8459" s="1"/>
    </row>
    <row r="8460" spans="12:12" x14ac:dyDescent="0.25">
      <c r="L8460" s="1"/>
    </row>
    <row r="8461" spans="12:12" x14ac:dyDescent="0.25">
      <c r="L8461" s="1"/>
    </row>
    <row r="8462" spans="12:12" x14ac:dyDescent="0.25">
      <c r="L8462" s="1"/>
    </row>
    <row r="8463" spans="12:12" x14ac:dyDescent="0.25">
      <c r="L8463" s="1"/>
    </row>
    <row r="8464" spans="12:12" x14ac:dyDescent="0.25">
      <c r="L8464" s="1"/>
    </row>
    <row r="8465" spans="12:12" x14ac:dyDescent="0.25">
      <c r="L8465" s="1"/>
    </row>
    <row r="8466" spans="12:12" x14ac:dyDescent="0.25">
      <c r="L8466" s="1"/>
    </row>
    <row r="8467" spans="12:12" x14ac:dyDescent="0.25">
      <c r="L8467" s="1"/>
    </row>
    <row r="8468" spans="12:12" x14ac:dyDescent="0.25">
      <c r="L8468" s="1"/>
    </row>
    <row r="8469" spans="12:12" x14ac:dyDescent="0.25">
      <c r="L8469" s="1"/>
    </row>
    <row r="8470" spans="12:12" x14ac:dyDescent="0.25">
      <c r="L8470" s="1"/>
    </row>
    <row r="8471" spans="12:12" x14ac:dyDescent="0.25">
      <c r="L8471" s="1"/>
    </row>
    <row r="8472" spans="12:12" x14ac:dyDescent="0.25">
      <c r="L8472" s="1"/>
    </row>
    <row r="8473" spans="12:12" x14ac:dyDescent="0.25">
      <c r="L8473" s="1"/>
    </row>
    <row r="8474" spans="12:12" x14ac:dyDescent="0.25">
      <c r="L8474" s="1"/>
    </row>
    <row r="8475" spans="12:12" x14ac:dyDescent="0.25">
      <c r="L8475" s="1"/>
    </row>
    <row r="8476" spans="12:12" x14ac:dyDescent="0.25">
      <c r="L8476" s="1"/>
    </row>
    <row r="8477" spans="12:12" x14ac:dyDescent="0.25">
      <c r="L8477" s="1"/>
    </row>
    <row r="8478" spans="12:12" x14ac:dyDescent="0.25">
      <c r="L8478" s="1"/>
    </row>
    <row r="8479" spans="12:12" x14ac:dyDescent="0.25">
      <c r="L8479" s="1"/>
    </row>
    <row r="8480" spans="12:12" x14ac:dyDescent="0.25">
      <c r="L8480" s="1"/>
    </row>
    <row r="8481" spans="12:12" x14ac:dyDescent="0.25">
      <c r="L8481" s="1"/>
    </row>
    <row r="8482" spans="12:12" x14ac:dyDescent="0.25">
      <c r="L8482" s="1"/>
    </row>
    <row r="8483" spans="12:12" x14ac:dyDescent="0.25">
      <c r="L8483" s="1"/>
    </row>
    <row r="8484" spans="12:12" x14ac:dyDescent="0.25">
      <c r="L8484" s="1"/>
    </row>
    <row r="8485" spans="12:12" x14ac:dyDescent="0.25">
      <c r="L8485" s="1"/>
    </row>
    <row r="8486" spans="12:12" x14ac:dyDescent="0.25">
      <c r="L8486" s="1"/>
    </row>
    <row r="8487" spans="12:12" x14ac:dyDescent="0.25">
      <c r="L8487" s="1"/>
    </row>
    <row r="8488" spans="12:12" x14ac:dyDescent="0.25">
      <c r="L8488" s="1"/>
    </row>
    <row r="8489" spans="12:12" x14ac:dyDescent="0.25">
      <c r="L8489" s="1"/>
    </row>
    <row r="8490" spans="12:12" x14ac:dyDescent="0.25">
      <c r="L8490" s="1"/>
    </row>
    <row r="8491" spans="12:12" x14ac:dyDescent="0.25">
      <c r="L8491" s="1"/>
    </row>
    <row r="8492" spans="12:12" x14ac:dyDescent="0.25">
      <c r="L8492" s="1"/>
    </row>
    <row r="8493" spans="12:12" x14ac:dyDescent="0.25">
      <c r="L8493" s="1"/>
    </row>
    <row r="8494" spans="12:12" x14ac:dyDescent="0.25">
      <c r="L8494" s="1"/>
    </row>
    <row r="8495" spans="12:12" x14ac:dyDescent="0.25">
      <c r="L8495" s="1"/>
    </row>
    <row r="8496" spans="12:12" x14ac:dyDescent="0.25">
      <c r="L8496" s="1"/>
    </row>
    <row r="8497" spans="12:12" x14ac:dyDescent="0.25">
      <c r="L8497" s="1"/>
    </row>
    <row r="8498" spans="12:12" x14ac:dyDescent="0.25">
      <c r="L8498" s="1"/>
    </row>
    <row r="8499" spans="12:12" x14ac:dyDescent="0.25">
      <c r="L8499" s="1"/>
    </row>
    <row r="8500" spans="12:12" x14ac:dyDescent="0.25">
      <c r="L8500" s="1"/>
    </row>
    <row r="8501" spans="12:12" x14ac:dyDescent="0.25">
      <c r="L8501" s="1"/>
    </row>
    <row r="8502" spans="12:12" x14ac:dyDescent="0.25">
      <c r="L8502" s="1"/>
    </row>
    <row r="8503" spans="12:12" x14ac:dyDescent="0.25">
      <c r="L8503" s="1"/>
    </row>
    <row r="8504" spans="12:12" x14ac:dyDescent="0.25">
      <c r="L8504" s="1"/>
    </row>
    <row r="8505" spans="12:12" x14ac:dyDescent="0.25">
      <c r="L8505" s="1"/>
    </row>
    <row r="8506" spans="12:12" x14ac:dyDescent="0.25">
      <c r="L8506" s="1"/>
    </row>
    <row r="8507" spans="12:12" x14ac:dyDescent="0.25">
      <c r="L8507" s="1"/>
    </row>
    <row r="8508" spans="12:12" x14ac:dyDescent="0.25">
      <c r="L8508" s="1"/>
    </row>
    <row r="8509" spans="12:12" x14ac:dyDescent="0.25">
      <c r="L8509" s="1"/>
    </row>
    <row r="8510" spans="12:12" x14ac:dyDescent="0.25">
      <c r="L8510" s="1"/>
    </row>
    <row r="8511" spans="12:12" x14ac:dyDescent="0.25">
      <c r="L8511" s="1"/>
    </row>
    <row r="8512" spans="12:12" x14ac:dyDescent="0.25">
      <c r="L8512" s="1"/>
    </row>
    <row r="8513" spans="12:12" x14ac:dyDescent="0.25">
      <c r="L8513" s="1"/>
    </row>
    <row r="8514" spans="12:12" x14ac:dyDescent="0.25">
      <c r="L8514" s="1"/>
    </row>
    <row r="8515" spans="12:12" x14ac:dyDescent="0.25">
      <c r="L8515" s="1"/>
    </row>
    <row r="8516" spans="12:12" x14ac:dyDescent="0.25">
      <c r="L8516" s="1"/>
    </row>
    <row r="8517" spans="12:12" x14ac:dyDescent="0.25">
      <c r="L8517" s="1"/>
    </row>
    <row r="8518" spans="12:12" x14ac:dyDescent="0.25">
      <c r="L8518" s="1"/>
    </row>
    <row r="8519" spans="12:12" x14ac:dyDescent="0.25">
      <c r="L8519" s="1"/>
    </row>
    <row r="8520" spans="12:12" x14ac:dyDescent="0.25">
      <c r="L8520" s="1"/>
    </row>
    <row r="8521" spans="12:12" x14ac:dyDescent="0.25">
      <c r="L8521" s="1"/>
    </row>
    <row r="8522" spans="12:12" x14ac:dyDescent="0.25">
      <c r="L8522" s="1"/>
    </row>
    <row r="8523" spans="12:12" x14ac:dyDescent="0.25">
      <c r="L8523" s="1"/>
    </row>
    <row r="8524" spans="12:12" x14ac:dyDescent="0.25">
      <c r="L8524" s="1"/>
    </row>
    <row r="8525" spans="12:12" x14ac:dyDescent="0.25">
      <c r="L8525" s="1"/>
    </row>
    <row r="8526" spans="12:12" x14ac:dyDescent="0.25">
      <c r="L8526" s="1"/>
    </row>
    <row r="8527" spans="12:12" x14ac:dyDescent="0.25">
      <c r="L8527" s="1"/>
    </row>
    <row r="8528" spans="12:12" x14ac:dyDescent="0.25">
      <c r="L8528" s="1"/>
    </row>
    <row r="8529" spans="12:12" x14ac:dyDescent="0.25">
      <c r="L8529" s="1"/>
    </row>
    <row r="8530" spans="12:12" x14ac:dyDescent="0.25">
      <c r="L8530" s="1"/>
    </row>
    <row r="8531" spans="12:12" x14ac:dyDescent="0.25">
      <c r="L8531" s="1"/>
    </row>
    <row r="8532" spans="12:12" x14ac:dyDescent="0.25">
      <c r="L8532" s="1"/>
    </row>
    <row r="8533" spans="12:12" x14ac:dyDescent="0.25">
      <c r="L8533" s="1"/>
    </row>
    <row r="8534" spans="12:12" x14ac:dyDescent="0.25">
      <c r="L8534" s="1"/>
    </row>
    <row r="8535" spans="12:12" x14ac:dyDescent="0.25">
      <c r="L8535" s="1"/>
    </row>
    <row r="8536" spans="12:12" x14ac:dyDescent="0.25">
      <c r="L8536" s="1"/>
    </row>
    <row r="8537" spans="12:12" x14ac:dyDescent="0.25">
      <c r="L8537" s="1"/>
    </row>
    <row r="8538" spans="12:12" x14ac:dyDescent="0.25">
      <c r="L8538" s="1"/>
    </row>
    <row r="8539" spans="12:12" x14ac:dyDescent="0.25">
      <c r="L8539" s="1"/>
    </row>
    <row r="8540" spans="12:12" x14ac:dyDescent="0.25">
      <c r="L8540" s="1"/>
    </row>
    <row r="8541" spans="12:12" x14ac:dyDescent="0.25">
      <c r="L8541" s="1"/>
    </row>
    <row r="8542" spans="12:12" x14ac:dyDescent="0.25">
      <c r="L8542" s="1"/>
    </row>
    <row r="8543" spans="12:12" x14ac:dyDescent="0.25">
      <c r="L8543" s="1"/>
    </row>
    <row r="8544" spans="12:12" x14ac:dyDescent="0.25">
      <c r="L8544" s="1"/>
    </row>
    <row r="8545" spans="12:12" x14ac:dyDescent="0.25">
      <c r="L8545" s="1"/>
    </row>
    <row r="8546" spans="12:12" x14ac:dyDescent="0.25">
      <c r="L8546" s="1"/>
    </row>
    <row r="8547" spans="12:12" x14ac:dyDescent="0.25">
      <c r="L8547" s="1"/>
    </row>
    <row r="8548" spans="12:12" x14ac:dyDescent="0.25">
      <c r="L8548" s="1"/>
    </row>
    <row r="8549" spans="12:12" x14ac:dyDescent="0.25">
      <c r="L8549" s="1"/>
    </row>
    <row r="8550" spans="12:12" x14ac:dyDescent="0.25">
      <c r="L8550" s="1"/>
    </row>
    <row r="8551" spans="12:12" x14ac:dyDescent="0.25">
      <c r="L8551" s="1"/>
    </row>
    <row r="8552" spans="12:12" x14ac:dyDescent="0.25">
      <c r="L8552" s="1"/>
    </row>
    <row r="8553" spans="12:12" x14ac:dyDescent="0.25">
      <c r="L8553" s="1"/>
    </row>
    <row r="8554" spans="12:12" x14ac:dyDescent="0.25">
      <c r="L8554" s="1"/>
    </row>
    <row r="8555" spans="12:12" x14ac:dyDescent="0.25">
      <c r="L8555" s="1"/>
    </row>
    <row r="8556" spans="12:12" x14ac:dyDescent="0.25">
      <c r="L8556" s="1"/>
    </row>
    <row r="8557" spans="12:12" x14ac:dyDescent="0.25">
      <c r="L8557" s="1"/>
    </row>
    <row r="8558" spans="12:12" x14ac:dyDescent="0.25">
      <c r="L8558" s="1"/>
    </row>
    <row r="8559" spans="12:12" x14ac:dyDescent="0.25">
      <c r="L8559" s="1"/>
    </row>
    <row r="8560" spans="12:12" x14ac:dyDescent="0.25">
      <c r="L8560" s="1"/>
    </row>
    <row r="8561" spans="12:12" x14ac:dyDescent="0.25">
      <c r="L8561" s="1"/>
    </row>
    <row r="8562" spans="12:12" x14ac:dyDescent="0.25">
      <c r="L8562" s="1"/>
    </row>
    <row r="8563" spans="12:12" x14ac:dyDescent="0.25">
      <c r="L8563" s="1"/>
    </row>
    <row r="8564" spans="12:12" x14ac:dyDescent="0.25">
      <c r="L8564" s="1"/>
    </row>
    <row r="8565" spans="12:12" x14ac:dyDescent="0.25">
      <c r="L8565" s="1"/>
    </row>
    <row r="8566" spans="12:12" x14ac:dyDescent="0.25">
      <c r="L8566" s="1"/>
    </row>
    <row r="8567" spans="12:12" x14ac:dyDescent="0.25">
      <c r="L8567" s="1"/>
    </row>
    <row r="8568" spans="12:12" x14ac:dyDescent="0.25">
      <c r="L8568" s="1"/>
    </row>
    <row r="8569" spans="12:12" x14ac:dyDescent="0.25">
      <c r="L8569" s="1"/>
    </row>
    <row r="8570" spans="12:12" x14ac:dyDescent="0.25">
      <c r="L8570" s="1"/>
    </row>
    <row r="8571" spans="12:12" x14ac:dyDescent="0.25">
      <c r="L8571" s="1"/>
    </row>
    <row r="8572" spans="12:12" x14ac:dyDescent="0.25">
      <c r="L8572" s="1"/>
    </row>
    <row r="8573" spans="12:12" x14ac:dyDescent="0.25">
      <c r="L8573" s="1"/>
    </row>
    <row r="8574" spans="12:12" x14ac:dyDescent="0.25">
      <c r="L8574" s="1"/>
    </row>
    <row r="8575" spans="12:12" x14ac:dyDescent="0.25">
      <c r="L8575" s="1"/>
    </row>
    <row r="8576" spans="12:12" x14ac:dyDescent="0.25">
      <c r="L8576" s="1"/>
    </row>
    <row r="8577" spans="12:12" x14ac:dyDescent="0.25">
      <c r="L8577" s="1"/>
    </row>
    <row r="8578" spans="12:12" x14ac:dyDescent="0.25">
      <c r="L8578" s="1"/>
    </row>
    <row r="8579" spans="12:12" x14ac:dyDescent="0.25">
      <c r="L8579" s="1"/>
    </row>
    <row r="8580" spans="12:12" x14ac:dyDescent="0.25">
      <c r="L8580" s="1"/>
    </row>
    <row r="8581" spans="12:12" x14ac:dyDescent="0.25">
      <c r="L8581" s="1"/>
    </row>
    <row r="8582" spans="12:12" x14ac:dyDescent="0.25">
      <c r="L8582" s="1"/>
    </row>
    <row r="8583" spans="12:12" x14ac:dyDescent="0.25">
      <c r="L8583" s="1"/>
    </row>
    <row r="8584" spans="12:12" x14ac:dyDescent="0.25">
      <c r="L8584" s="1"/>
    </row>
    <row r="8585" spans="12:12" x14ac:dyDescent="0.25">
      <c r="L8585" s="1"/>
    </row>
    <row r="8586" spans="12:12" x14ac:dyDescent="0.25">
      <c r="L8586" s="1"/>
    </row>
    <row r="8587" spans="12:12" x14ac:dyDescent="0.25">
      <c r="L8587" s="1"/>
    </row>
    <row r="8588" spans="12:12" x14ac:dyDescent="0.25">
      <c r="L8588" s="1"/>
    </row>
    <row r="8589" spans="12:12" x14ac:dyDescent="0.25">
      <c r="L8589" s="1"/>
    </row>
    <row r="8590" spans="12:12" x14ac:dyDescent="0.25">
      <c r="L8590" s="1"/>
    </row>
    <row r="8591" spans="12:12" x14ac:dyDescent="0.25">
      <c r="L8591" s="1"/>
    </row>
    <row r="8592" spans="12:12" x14ac:dyDescent="0.25">
      <c r="L8592" s="1"/>
    </row>
    <row r="8593" spans="12:12" x14ac:dyDescent="0.25">
      <c r="L8593" s="1"/>
    </row>
    <row r="8594" spans="12:12" x14ac:dyDescent="0.25">
      <c r="L8594" s="1"/>
    </row>
    <row r="8595" spans="12:12" x14ac:dyDescent="0.25">
      <c r="L8595" s="1"/>
    </row>
    <row r="8596" spans="12:12" x14ac:dyDescent="0.25">
      <c r="L8596" s="1"/>
    </row>
    <row r="8597" spans="12:12" x14ac:dyDescent="0.25">
      <c r="L8597" s="1"/>
    </row>
    <row r="8598" spans="12:12" x14ac:dyDescent="0.25">
      <c r="L8598" s="1"/>
    </row>
    <row r="8599" spans="12:12" x14ac:dyDescent="0.25">
      <c r="L8599" s="1"/>
    </row>
    <row r="8600" spans="12:12" x14ac:dyDescent="0.25">
      <c r="L8600" s="1"/>
    </row>
    <row r="8601" spans="12:12" x14ac:dyDescent="0.25">
      <c r="L8601" s="1"/>
    </row>
    <row r="8602" spans="12:12" x14ac:dyDescent="0.25">
      <c r="L8602" s="1"/>
    </row>
    <row r="8603" spans="12:12" x14ac:dyDescent="0.25">
      <c r="L8603" s="1"/>
    </row>
    <row r="8604" spans="12:12" x14ac:dyDescent="0.25">
      <c r="L8604" s="1"/>
    </row>
    <row r="8605" spans="12:12" x14ac:dyDescent="0.25">
      <c r="L8605" s="1"/>
    </row>
    <row r="8606" spans="12:12" x14ac:dyDescent="0.25">
      <c r="L8606" s="1"/>
    </row>
    <row r="8607" spans="12:12" x14ac:dyDescent="0.25">
      <c r="L8607" s="1"/>
    </row>
    <row r="8608" spans="12:12" x14ac:dyDescent="0.25">
      <c r="L8608" s="1"/>
    </row>
    <row r="8609" spans="12:12" x14ac:dyDescent="0.25">
      <c r="L8609" s="1"/>
    </row>
    <row r="8610" spans="12:12" x14ac:dyDescent="0.25">
      <c r="L8610" s="1"/>
    </row>
    <row r="8611" spans="12:12" x14ac:dyDescent="0.25">
      <c r="L8611" s="1"/>
    </row>
    <row r="8612" spans="12:12" x14ac:dyDescent="0.25">
      <c r="L8612" s="1"/>
    </row>
    <row r="8613" spans="12:12" x14ac:dyDescent="0.25">
      <c r="L8613" s="1"/>
    </row>
    <row r="8614" spans="12:12" x14ac:dyDescent="0.25">
      <c r="L8614" s="1"/>
    </row>
    <row r="8615" spans="12:12" x14ac:dyDescent="0.25">
      <c r="L8615" s="1"/>
    </row>
    <row r="8616" spans="12:12" x14ac:dyDescent="0.25">
      <c r="L8616" s="1"/>
    </row>
    <row r="8617" spans="12:12" x14ac:dyDescent="0.25">
      <c r="L8617" s="1"/>
    </row>
    <row r="8618" spans="12:12" x14ac:dyDescent="0.25">
      <c r="L8618" s="1"/>
    </row>
    <row r="8619" spans="12:12" x14ac:dyDescent="0.25">
      <c r="L8619" s="1"/>
    </row>
    <row r="8620" spans="12:12" x14ac:dyDescent="0.25">
      <c r="L8620" s="1"/>
    </row>
    <row r="8621" spans="12:12" x14ac:dyDescent="0.25">
      <c r="L8621" s="1"/>
    </row>
    <row r="8622" spans="12:12" x14ac:dyDescent="0.25">
      <c r="L8622" s="1"/>
    </row>
    <row r="8623" spans="12:12" x14ac:dyDescent="0.25">
      <c r="L8623" s="1"/>
    </row>
    <row r="8624" spans="12:12" x14ac:dyDescent="0.25">
      <c r="L8624" s="1"/>
    </row>
    <row r="8625" spans="12:12" x14ac:dyDescent="0.25">
      <c r="L8625" s="1"/>
    </row>
    <row r="8626" spans="12:12" x14ac:dyDescent="0.25">
      <c r="L8626" s="1"/>
    </row>
    <row r="8627" spans="12:12" x14ac:dyDescent="0.25">
      <c r="L8627" s="1"/>
    </row>
    <row r="8628" spans="12:12" x14ac:dyDescent="0.25">
      <c r="L8628" s="1"/>
    </row>
    <row r="8629" spans="12:12" x14ac:dyDescent="0.25">
      <c r="L8629" s="1"/>
    </row>
    <row r="8630" spans="12:12" x14ac:dyDescent="0.25">
      <c r="L8630" s="1"/>
    </row>
    <row r="8631" spans="12:12" x14ac:dyDescent="0.25">
      <c r="L8631" s="1"/>
    </row>
    <row r="8632" spans="12:12" x14ac:dyDescent="0.25">
      <c r="L8632" s="1"/>
    </row>
    <row r="8633" spans="12:12" x14ac:dyDescent="0.25">
      <c r="L8633" s="1"/>
    </row>
    <row r="8634" spans="12:12" x14ac:dyDescent="0.25">
      <c r="L8634" s="1"/>
    </row>
    <row r="8635" spans="12:12" x14ac:dyDescent="0.25">
      <c r="L8635" s="1"/>
    </row>
    <row r="8636" spans="12:12" x14ac:dyDescent="0.25">
      <c r="L8636" s="1"/>
    </row>
    <row r="8637" spans="12:12" x14ac:dyDescent="0.25">
      <c r="L8637" s="1"/>
    </row>
    <row r="8638" spans="12:12" x14ac:dyDescent="0.25">
      <c r="L8638" s="1"/>
    </row>
    <row r="8639" spans="12:12" x14ac:dyDescent="0.25">
      <c r="L8639" s="1"/>
    </row>
    <row r="8640" spans="12:12" x14ac:dyDescent="0.25">
      <c r="L8640" s="1"/>
    </row>
    <row r="8641" spans="12:12" x14ac:dyDescent="0.25">
      <c r="L8641" s="1"/>
    </row>
    <row r="8642" spans="12:12" x14ac:dyDescent="0.25">
      <c r="L8642" s="1"/>
    </row>
    <row r="8643" spans="12:12" x14ac:dyDescent="0.25">
      <c r="L8643" s="1"/>
    </row>
    <row r="8644" spans="12:12" x14ac:dyDescent="0.25">
      <c r="L8644" s="1"/>
    </row>
    <row r="8645" spans="12:12" x14ac:dyDescent="0.25">
      <c r="L8645" s="1"/>
    </row>
    <row r="8646" spans="12:12" x14ac:dyDescent="0.25">
      <c r="L8646" s="1"/>
    </row>
    <row r="8647" spans="12:12" x14ac:dyDescent="0.25">
      <c r="L8647" s="1"/>
    </row>
    <row r="8648" spans="12:12" x14ac:dyDescent="0.25">
      <c r="L8648" s="1"/>
    </row>
    <row r="8649" spans="12:12" x14ac:dyDescent="0.25">
      <c r="L8649" s="1"/>
    </row>
    <row r="8650" spans="12:12" x14ac:dyDescent="0.25">
      <c r="L8650" s="1"/>
    </row>
    <row r="8651" spans="12:12" x14ac:dyDescent="0.25">
      <c r="L8651" s="1"/>
    </row>
    <row r="8652" spans="12:12" x14ac:dyDescent="0.25">
      <c r="L8652" s="1"/>
    </row>
    <row r="8653" spans="12:12" x14ac:dyDescent="0.25">
      <c r="L8653" s="1"/>
    </row>
    <row r="8654" spans="12:12" x14ac:dyDescent="0.25">
      <c r="L8654" s="1"/>
    </row>
    <row r="8655" spans="12:12" x14ac:dyDescent="0.25">
      <c r="L8655" s="1"/>
    </row>
    <row r="8656" spans="12:12" x14ac:dyDescent="0.25">
      <c r="L8656" s="1"/>
    </row>
    <row r="8657" spans="12:12" x14ac:dyDescent="0.25">
      <c r="L8657" s="1"/>
    </row>
    <row r="8658" spans="12:12" x14ac:dyDescent="0.25">
      <c r="L8658" s="1"/>
    </row>
    <row r="8659" spans="12:12" x14ac:dyDescent="0.25">
      <c r="L8659" s="1"/>
    </row>
    <row r="8660" spans="12:12" x14ac:dyDescent="0.25">
      <c r="L8660" s="1"/>
    </row>
    <row r="8661" spans="12:12" x14ac:dyDescent="0.25">
      <c r="L8661" s="1"/>
    </row>
    <row r="8662" spans="12:12" x14ac:dyDescent="0.25">
      <c r="L8662" s="1"/>
    </row>
    <row r="8663" spans="12:12" x14ac:dyDescent="0.25">
      <c r="L8663" s="1"/>
    </row>
    <row r="8664" spans="12:12" x14ac:dyDescent="0.25">
      <c r="L8664" s="1"/>
    </row>
    <row r="8665" spans="12:12" x14ac:dyDescent="0.25">
      <c r="L8665" s="1"/>
    </row>
    <row r="8666" spans="12:12" x14ac:dyDescent="0.25">
      <c r="L8666" s="1"/>
    </row>
    <row r="8667" spans="12:12" x14ac:dyDescent="0.25">
      <c r="L8667" s="1"/>
    </row>
    <row r="8668" spans="12:12" x14ac:dyDescent="0.25">
      <c r="L8668" s="1"/>
    </row>
    <row r="8669" spans="12:12" x14ac:dyDescent="0.25">
      <c r="L8669" s="1"/>
    </row>
    <row r="8670" spans="12:12" x14ac:dyDescent="0.25">
      <c r="L8670" s="1"/>
    </row>
    <row r="8671" spans="12:12" x14ac:dyDescent="0.25">
      <c r="L8671" s="1"/>
    </row>
    <row r="8672" spans="12:12" x14ac:dyDescent="0.25">
      <c r="L8672" s="1"/>
    </row>
    <row r="8673" spans="12:12" x14ac:dyDescent="0.25">
      <c r="L8673" s="1"/>
    </row>
    <row r="8674" spans="12:12" x14ac:dyDescent="0.25">
      <c r="L8674" s="1"/>
    </row>
    <row r="8675" spans="12:12" x14ac:dyDescent="0.25">
      <c r="L8675" s="1"/>
    </row>
    <row r="8676" spans="12:12" x14ac:dyDescent="0.25">
      <c r="L8676" s="1"/>
    </row>
    <row r="8677" spans="12:12" x14ac:dyDescent="0.25">
      <c r="L8677" s="1"/>
    </row>
    <row r="8678" spans="12:12" x14ac:dyDescent="0.25">
      <c r="L8678" s="1"/>
    </row>
    <row r="8679" spans="12:12" x14ac:dyDescent="0.25">
      <c r="L8679" s="1"/>
    </row>
    <row r="8680" spans="12:12" x14ac:dyDescent="0.25">
      <c r="L8680" s="1"/>
    </row>
    <row r="8681" spans="12:12" x14ac:dyDescent="0.25">
      <c r="L8681" s="1"/>
    </row>
    <row r="8682" spans="12:12" x14ac:dyDescent="0.25">
      <c r="L8682" s="1"/>
    </row>
    <row r="8683" spans="12:12" x14ac:dyDescent="0.25">
      <c r="L8683" s="1"/>
    </row>
    <row r="8684" spans="12:12" x14ac:dyDescent="0.25">
      <c r="L8684" s="1"/>
    </row>
    <row r="8685" spans="12:12" x14ac:dyDescent="0.25">
      <c r="L8685" s="1"/>
    </row>
    <row r="8686" spans="12:12" x14ac:dyDescent="0.25">
      <c r="L8686" s="1"/>
    </row>
    <row r="8687" spans="12:12" x14ac:dyDescent="0.25">
      <c r="L8687" s="1"/>
    </row>
    <row r="8688" spans="12:12" x14ac:dyDescent="0.25">
      <c r="L8688" s="1"/>
    </row>
    <row r="8689" spans="12:12" x14ac:dyDescent="0.25">
      <c r="L8689" s="1"/>
    </row>
    <row r="8690" spans="12:12" x14ac:dyDescent="0.25">
      <c r="L8690" s="1"/>
    </row>
    <row r="8691" spans="12:12" x14ac:dyDescent="0.25">
      <c r="L8691" s="1"/>
    </row>
    <row r="8692" spans="12:12" x14ac:dyDescent="0.25">
      <c r="L8692" s="1"/>
    </row>
    <row r="8693" spans="12:12" x14ac:dyDescent="0.25">
      <c r="L8693" s="1"/>
    </row>
    <row r="8694" spans="12:12" x14ac:dyDescent="0.25">
      <c r="L8694" s="1"/>
    </row>
    <row r="8695" spans="12:12" x14ac:dyDescent="0.25">
      <c r="L8695" s="1"/>
    </row>
    <row r="8696" spans="12:12" x14ac:dyDescent="0.25">
      <c r="L8696" s="1"/>
    </row>
    <row r="8697" spans="12:12" x14ac:dyDescent="0.25">
      <c r="L8697" s="1"/>
    </row>
    <row r="8698" spans="12:12" x14ac:dyDescent="0.25">
      <c r="L8698" s="1"/>
    </row>
    <row r="8699" spans="12:12" x14ac:dyDescent="0.25">
      <c r="L8699" s="1"/>
    </row>
    <row r="8700" spans="12:12" x14ac:dyDescent="0.25">
      <c r="L8700" s="1"/>
    </row>
    <row r="8701" spans="12:12" x14ac:dyDescent="0.25">
      <c r="L8701" s="1"/>
    </row>
    <row r="8702" spans="12:12" x14ac:dyDescent="0.25">
      <c r="L8702" s="1"/>
    </row>
    <row r="8703" spans="12:12" x14ac:dyDescent="0.25">
      <c r="L8703" s="1"/>
    </row>
    <row r="8704" spans="12:12" x14ac:dyDescent="0.25">
      <c r="L8704" s="1"/>
    </row>
    <row r="8705" spans="12:12" x14ac:dyDescent="0.25">
      <c r="L8705" s="1"/>
    </row>
    <row r="8706" spans="12:12" x14ac:dyDescent="0.25">
      <c r="L8706" s="1"/>
    </row>
    <row r="8707" spans="12:12" x14ac:dyDescent="0.25">
      <c r="L8707" s="1"/>
    </row>
    <row r="8708" spans="12:12" x14ac:dyDescent="0.25">
      <c r="L8708" s="1"/>
    </row>
    <row r="8709" spans="12:12" x14ac:dyDescent="0.25">
      <c r="L8709" s="1"/>
    </row>
    <row r="8710" spans="12:12" x14ac:dyDescent="0.25">
      <c r="L8710" s="1"/>
    </row>
    <row r="8711" spans="12:12" x14ac:dyDescent="0.25">
      <c r="L8711" s="1"/>
    </row>
    <row r="8712" spans="12:12" x14ac:dyDescent="0.25">
      <c r="L8712" s="1"/>
    </row>
    <row r="8713" spans="12:12" x14ac:dyDescent="0.25">
      <c r="L8713" s="1"/>
    </row>
    <row r="8714" spans="12:12" x14ac:dyDescent="0.25">
      <c r="L8714" s="1"/>
    </row>
    <row r="8715" spans="12:12" x14ac:dyDescent="0.25">
      <c r="L8715" s="1"/>
    </row>
    <row r="8716" spans="12:12" x14ac:dyDescent="0.25">
      <c r="L8716" s="1"/>
    </row>
    <row r="8717" spans="12:12" x14ac:dyDescent="0.25">
      <c r="L8717" s="1"/>
    </row>
    <row r="8718" spans="12:12" x14ac:dyDescent="0.25">
      <c r="L8718" s="1"/>
    </row>
    <row r="8719" spans="12:12" x14ac:dyDescent="0.25">
      <c r="L8719" s="1"/>
    </row>
    <row r="8720" spans="12:12" x14ac:dyDescent="0.25">
      <c r="L8720" s="1"/>
    </row>
    <row r="8721" spans="12:12" x14ac:dyDescent="0.25">
      <c r="L8721" s="1"/>
    </row>
    <row r="8722" spans="12:12" x14ac:dyDescent="0.25">
      <c r="L8722" s="1"/>
    </row>
    <row r="8723" spans="12:12" x14ac:dyDescent="0.25">
      <c r="L8723" s="1"/>
    </row>
    <row r="8724" spans="12:12" x14ac:dyDescent="0.25">
      <c r="L8724" s="1"/>
    </row>
    <row r="8725" spans="12:12" x14ac:dyDescent="0.25">
      <c r="L8725" s="1"/>
    </row>
    <row r="8726" spans="12:12" x14ac:dyDescent="0.25">
      <c r="L8726" s="1"/>
    </row>
    <row r="8727" spans="12:12" x14ac:dyDescent="0.25">
      <c r="L8727" s="1"/>
    </row>
    <row r="8728" spans="12:12" x14ac:dyDescent="0.25">
      <c r="L8728" s="1"/>
    </row>
    <row r="8729" spans="12:12" x14ac:dyDescent="0.25">
      <c r="L8729" s="1"/>
    </row>
    <row r="8730" spans="12:12" x14ac:dyDescent="0.25">
      <c r="L8730" s="1"/>
    </row>
    <row r="8731" spans="12:12" x14ac:dyDescent="0.25">
      <c r="L8731" s="1"/>
    </row>
    <row r="8732" spans="12:12" x14ac:dyDescent="0.25">
      <c r="L8732" s="1"/>
    </row>
    <row r="8733" spans="12:12" x14ac:dyDescent="0.25">
      <c r="L8733" s="1"/>
    </row>
    <row r="8734" spans="12:12" x14ac:dyDescent="0.25">
      <c r="L8734" s="1"/>
    </row>
    <row r="8735" spans="12:12" x14ac:dyDescent="0.25">
      <c r="L8735" s="1"/>
    </row>
    <row r="8736" spans="12:12" x14ac:dyDescent="0.25">
      <c r="L8736" s="1"/>
    </row>
    <row r="8737" spans="12:12" x14ac:dyDescent="0.25">
      <c r="L8737" s="1"/>
    </row>
    <row r="8738" spans="12:12" x14ac:dyDescent="0.25">
      <c r="L8738" s="1"/>
    </row>
    <row r="8739" spans="12:12" x14ac:dyDescent="0.25">
      <c r="L8739" s="1"/>
    </row>
    <row r="8740" spans="12:12" x14ac:dyDescent="0.25">
      <c r="L8740" s="1"/>
    </row>
    <row r="8741" spans="12:12" x14ac:dyDescent="0.25">
      <c r="L8741" s="1"/>
    </row>
    <row r="8742" spans="12:12" x14ac:dyDescent="0.25">
      <c r="L8742" s="1"/>
    </row>
    <row r="8743" spans="12:12" x14ac:dyDescent="0.25">
      <c r="L8743" s="1"/>
    </row>
    <row r="8744" spans="12:12" x14ac:dyDescent="0.25">
      <c r="L8744" s="1"/>
    </row>
    <row r="8745" spans="12:12" x14ac:dyDescent="0.25">
      <c r="L8745" s="1"/>
    </row>
    <row r="8746" spans="12:12" x14ac:dyDescent="0.25">
      <c r="L8746" s="1"/>
    </row>
    <row r="8747" spans="12:12" x14ac:dyDescent="0.25">
      <c r="L8747" s="1"/>
    </row>
    <row r="8748" spans="12:12" x14ac:dyDescent="0.25">
      <c r="L8748" s="1"/>
    </row>
    <row r="8749" spans="12:12" x14ac:dyDescent="0.25">
      <c r="L8749" s="1"/>
    </row>
    <row r="8750" spans="12:12" x14ac:dyDescent="0.25">
      <c r="L8750" s="1"/>
    </row>
    <row r="8751" spans="12:12" x14ac:dyDescent="0.25">
      <c r="L8751" s="1"/>
    </row>
    <row r="8752" spans="12:12" x14ac:dyDescent="0.25">
      <c r="L8752" s="1"/>
    </row>
    <row r="8753" spans="12:12" x14ac:dyDescent="0.25">
      <c r="L8753" s="1"/>
    </row>
    <row r="8754" spans="12:12" x14ac:dyDescent="0.25">
      <c r="L8754" s="1"/>
    </row>
    <row r="8755" spans="12:12" x14ac:dyDescent="0.25">
      <c r="L8755" s="1"/>
    </row>
    <row r="8756" spans="12:12" x14ac:dyDescent="0.25">
      <c r="L8756" s="1"/>
    </row>
    <row r="8757" spans="12:12" x14ac:dyDescent="0.25">
      <c r="L8757" s="1"/>
    </row>
    <row r="8758" spans="12:12" x14ac:dyDescent="0.25">
      <c r="L8758" s="1"/>
    </row>
    <row r="8759" spans="12:12" x14ac:dyDescent="0.25">
      <c r="L8759" s="1"/>
    </row>
    <row r="8760" spans="12:12" x14ac:dyDescent="0.25">
      <c r="L8760" s="1"/>
    </row>
    <row r="8761" spans="12:12" x14ac:dyDescent="0.25">
      <c r="L8761" s="1"/>
    </row>
    <row r="8762" spans="12:12" x14ac:dyDescent="0.25">
      <c r="L8762" s="1"/>
    </row>
    <row r="8763" spans="12:12" x14ac:dyDescent="0.25">
      <c r="L8763" s="1"/>
    </row>
    <row r="8764" spans="12:12" x14ac:dyDescent="0.25">
      <c r="L8764" s="1"/>
    </row>
    <row r="8765" spans="12:12" x14ac:dyDescent="0.25">
      <c r="L8765" s="1"/>
    </row>
    <row r="8766" spans="12:12" x14ac:dyDescent="0.25">
      <c r="L8766" s="1"/>
    </row>
    <row r="8767" spans="12:12" x14ac:dyDescent="0.25">
      <c r="L8767" s="1"/>
    </row>
    <row r="8768" spans="12:12" x14ac:dyDescent="0.25">
      <c r="L8768" s="1"/>
    </row>
    <row r="8769" spans="12:12" x14ac:dyDescent="0.25">
      <c r="L8769" s="1"/>
    </row>
    <row r="8770" spans="12:12" x14ac:dyDescent="0.25">
      <c r="L8770" s="1"/>
    </row>
    <row r="8771" spans="12:12" x14ac:dyDescent="0.25">
      <c r="L8771" s="1"/>
    </row>
    <row r="8772" spans="12:12" x14ac:dyDescent="0.25">
      <c r="L8772" s="1"/>
    </row>
    <row r="8773" spans="12:12" x14ac:dyDescent="0.25">
      <c r="L8773" s="1"/>
    </row>
    <row r="8774" spans="12:12" x14ac:dyDescent="0.25">
      <c r="L8774" s="1"/>
    </row>
    <row r="8775" spans="12:12" x14ac:dyDescent="0.25">
      <c r="L8775" s="1"/>
    </row>
    <row r="8776" spans="12:12" x14ac:dyDescent="0.25">
      <c r="L8776" s="1"/>
    </row>
    <row r="8777" spans="12:12" x14ac:dyDescent="0.25">
      <c r="L8777" s="1"/>
    </row>
    <row r="8778" spans="12:12" x14ac:dyDescent="0.25">
      <c r="L8778" s="1"/>
    </row>
    <row r="8779" spans="12:12" x14ac:dyDescent="0.25">
      <c r="L8779" s="1"/>
    </row>
    <row r="8780" spans="12:12" x14ac:dyDescent="0.25">
      <c r="L8780" s="1"/>
    </row>
    <row r="8781" spans="12:12" x14ac:dyDescent="0.25">
      <c r="L8781" s="1"/>
    </row>
    <row r="8782" spans="12:12" x14ac:dyDescent="0.25">
      <c r="L8782" s="1"/>
    </row>
    <row r="8783" spans="12:12" x14ac:dyDescent="0.25">
      <c r="L8783" s="1"/>
    </row>
    <row r="8784" spans="12:12" x14ac:dyDescent="0.25">
      <c r="L8784" s="1"/>
    </row>
    <row r="8785" spans="12:12" x14ac:dyDescent="0.25">
      <c r="L8785" s="1"/>
    </row>
    <row r="8786" spans="12:12" x14ac:dyDescent="0.25">
      <c r="L8786" s="1"/>
    </row>
    <row r="8787" spans="12:12" x14ac:dyDescent="0.25">
      <c r="L8787" s="1"/>
    </row>
    <row r="8788" spans="12:12" x14ac:dyDescent="0.25">
      <c r="L8788" s="1"/>
    </row>
    <row r="8789" spans="12:12" x14ac:dyDescent="0.25">
      <c r="L8789" s="1"/>
    </row>
    <row r="8790" spans="12:12" x14ac:dyDescent="0.25">
      <c r="L8790" s="1"/>
    </row>
    <row r="8791" spans="12:12" x14ac:dyDescent="0.25">
      <c r="L8791" s="1"/>
    </row>
    <row r="8792" spans="12:12" x14ac:dyDescent="0.25">
      <c r="L8792" s="1"/>
    </row>
    <row r="8793" spans="12:12" x14ac:dyDescent="0.25">
      <c r="L8793" s="1"/>
    </row>
    <row r="8794" spans="12:12" x14ac:dyDescent="0.25">
      <c r="L8794" s="1"/>
    </row>
    <row r="8795" spans="12:12" x14ac:dyDescent="0.25">
      <c r="L8795" s="1"/>
    </row>
    <row r="8796" spans="12:12" x14ac:dyDescent="0.25">
      <c r="L8796" s="1"/>
    </row>
    <row r="8797" spans="12:12" x14ac:dyDescent="0.25">
      <c r="L8797" s="1"/>
    </row>
    <row r="8798" spans="12:12" x14ac:dyDescent="0.25">
      <c r="L8798" s="1"/>
    </row>
    <row r="8799" spans="12:12" x14ac:dyDescent="0.25">
      <c r="L8799" s="1"/>
    </row>
    <row r="8800" spans="12:12" x14ac:dyDescent="0.25">
      <c r="L8800" s="1"/>
    </row>
    <row r="8801" spans="12:12" x14ac:dyDescent="0.25">
      <c r="L8801" s="1"/>
    </row>
    <row r="8802" spans="12:12" x14ac:dyDescent="0.25">
      <c r="L8802" s="1"/>
    </row>
    <row r="8803" spans="12:12" x14ac:dyDescent="0.25">
      <c r="L8803" s="1"/>
    </row>
    <row r="8804" spans="12:12" x14ac:dyDescent="0.25">
      <c r="L8804" s="1"/>
    </row>
    <row r="8805" spans="12:12" x14ac:dyDescent="0.25">
      <c r="L8805" s="1"/>
    </row>
    <row r="8806" spans="12:12" x14ac:dyDescent="0.25">
      <c r="L8806" s="1"/>
    </row>
    <row r="8807" spans="12:12" x14ac:dyDescent="0.25">
      <c r="L8807" s="1"/>
    </row>
    <row r="8808" spans="12:12" x14ac:dyDescent="0.25">
      <c r="L8808" s="1"/>
    </row>
    <row r="8809" spans="12:12" x14ac:dyDescent="0.25">
      <c r="L8809" s="1"/>
    </row>
    <row r="8810" spans="12:12" x14ac:dyDescent="0.25">
      <c r="L8810" s="1"/>
    </row>
    <row r="8811" spans="12:12" x14ac:dyDescent="0.25">
      <c r="L8811" s="1"/>
    </row>
    <row r="8812" spans="12:12" x14ac:dyDescent="0.25">
      <c r="L8812" s="1"/>
    </row>
    <row r="8813" spans="12:12" x14ac:dyDescent="0.25">
      <c r="L8813" s="1"/>
    </row>
    <row r="8814" spans="12:12" x14ac:dyDescent="0.25">
      <c r="L8814" s="1"/>
    </row>
    <row r="8815" spans="12:12" x14ac:dyDescent="0.25">
      <c r="L8815" s="1"/>
    </row>
    <row r="8816" spans="12:12" x14ac:dyDescent="0.25">
      <c r="L8816" s="1"/>
    </row>
    <row r="8817" spans="12:12" x14ac:dyDescent="0.25">
      <c r="L8817" s="1"/>
    </row>
    <row r="8818" spans="12:12" x14ac:dyDescent="0.25">
      <c r="L8818" s="1"/>
    </row>
    <row r="8819" spans="12:12" x14ac:dyDescent="0.25">
      <c r="L8819" s="1"/>
    </row>
    <row r="8820" spans="12:12" x14ac:dyDescent="0.25">
      <c r="L8820" s="1"/>
    </row>
    <row r="8821" spans="12:12" x14ac:dyDescent="0.25">
      <c r="L8821" s="1"/>
    </row>
    <row r="8822" spans="12:12" x14ac:dyDescent="0.25">
      <c r="L8822" s="1"/>
    </row>
    <row r="8823" spans="12:12" x14ac:dyDescent="0.25">
      <c r="L8823" s="1"/>
    </row>
    <row r="8824" spans="12:12" x14ac:dyDescent="0.25">
      <c r="L8824" s="1"/>
    </row>
    <row r="8825" spans="12:12" x14ac:dyDescent="0.25">
      <c r="L8825" s="1"/>
    </row>
    <row r="8826" spans="12:12" x14ac:dyDescent="0.25">
      <c r="L8826" s="1"/>
    </row>
    <row r="8827" spans="12:12" x14ac:dyDescent="0.25">
      <c r="L8827" s="1"/>
    </row>
    <row r="8828" spans="12:12" x14ac:dyDescent="0.25">
      <c r="L8828" s="1"/>
    </row>
    <row r="8829" spans="12:12" x14ac:dyDescent="0.25">
      <c r="L8829" s="1"/>
    </row>
    <row r="8830" spans="12:12" x14ac:dyDescent="0.25">
      <c r="L8830" s="1"/>
    </row>
    <row r="8831" spans="12:12" x14ac:dyDescent="0.25">
      <c r="L8831" s="1"/>
    </row>
    <row r="8832" spans="12:12" x14ac:dyDescent="0.25">
      <c r="L8832" s="1"/>
    </row>
    <row r="8833" spans="12:12" x14ac:dyDescent="0.25">
      <c r="L8833" s="1"/>
    </row>
    <row r="8834" spans="12:12" x14ac:dyDescent="0.25">
      <c r="L8834" s="1"/>
    </row>
    <row r="8835" spans="12:12" x14ac:dyDescent="0.25">
      <c r="L8835" s="1"/>
    </row>
    <row r="8836" spans="12:12" x14ac:dyDescent="0.25">
      <c r="L8836" s="1"/>
    </row>
    <row r="8837" spans="12:12" x14ac:dyDescent="0.25">
      <c r="L8837" s="1"/>
    </row>
    <row r="8838" spans="12:12" x14ac:dyDescent="0.25">
      <c r="L8838" s="1"/>
    </row>
    <row r="8839" spans="12:12" x14ac:dyDescent="0.25">
      <c r="L8839" s="1"/>
    </row>
    <row r="8840" spans="12:12" x14ac:dyDescent="0.25">
      <c r="L8840" s="1"/>
    </row>
    <row r="8841" spans="12:12" x14ac:dyDescent="0.25">
      <c r="L8841" s="1"/>
    </row>
    <row r="8842" spans="12:12" x14ac:dyDescent="0.25">
      <c r="L8842" s="1"/>
    </row>
    <row r="8843" spans="12:12" x14ac:dyDescent="0.25">
      <c r="L8843" s="1"/>
    </row>
    <row r="8844" spans="12:12" x14ac:dyDescent="0.25">
      <c r="L8844" s="1"/>
    </row>
    <row r="8845" spans="12:12" x14ac:dyDescent="0.25">
      <c r="L8845" s="1"/>
    </row>
    <row r="8846" spans="12:12" x14ac:dyDescent="0.25">
      <c r="L8846" s="1"/>
    </row>
    <row r="8847" spans="12:12" x14ac:dyDescent="0.25">
      <c r="L8847" s="1"/>
    </row>
    <row r="8848" spans="12:12" x14ac:dyDescent="0.25">
      <c r="L8848" s="1"/>
    </row>
    <row r="8849" spans="12:12" x14ac:dyDescent="0.25">
      <c r="L8849" s="1"/>
    </row>
    <row r="8850" spans="12:12" x14ac:dyDescent="0.25">
      <c r="L8850" s="1"/>
    </row>
    <row r="8851" spans="12:12" x14ac:dyDescent="0.25">
      <c r="L8851" s="1"/>
    </row>
    <row r="8852" spans="12:12" x14ac:dyDescent="0.25">
      <c r="L8852" s="1"/>
    </row>
    <row r="8853" spans="12:12" x14ac:dyDescent="0.25">
      <c r="L8853" s="1"/>
    </row>
    <row r="8854" spans="12:12" x14ac:dyDescent="0.25">
      <c r="L8854" s="1"/>
    </row>
    <row r="8855" spans="12:12" x14ac:dyDescent="0.25">
      <c r="L8855" s="1"/>
    </row>
    <row r="8856" spans="12:12" x14ac:dyDescent="0.25">
      <c r="L8856" s="1"/>
    </row>
    <row r="8857" spans="12:12" x14ac:dyDescent="0.25">
      <c r="L8857" s="1"/>
    </row>
    <row r="8858" spans="12:12" x14ac:dyDescent="0.25">
      <c r="L8858" s="1"/>
    </row>
    <row r="8859" spans="12:12" x14ac:dyDescent="0.25">
      <c r="L8859" s="1"/>
    </row>
    <row r="8860" spans="12:12" x14ac:dyDescent="0.25">
      <c r="L8860" s="1"/>
    </row>
    <row r="8861" spans="12:12" x14ac:dyDescent="0.25">
      <c r="L8861" s="1"/>
    </row>
    <row r="8862" spans="12:12" x14ac:dyDescent="0.25">
      <c r="L8862" s="1"/>
    </row>
    <row r="8863" spans="12:12" x14ac:dyDescent="0.25">
      <c r="L8863" s="1"/>
    </row>
    <row r="8864" spans="12:12" x14ac:dyDescent="0.25">
      <c r="L8864" s="1"/>
    </row>
    <row r="8865" spans="12:12" x14ac:dyDescent="0.25">
      <c r="L8865" s="1"/>
    </row>
    <row r="8866" spans="12:12" x14ac:dyDescent="0.25">
      <c r="L8866" s="1"/>
    </row>
    <row r="8867" spans="12:12" x14ac:dyDescent="0.25">
      <c r="L8867" s="1"/>
    </row>
    <row r="8868" spans="12:12" x14ac:dyDescent="0.25">
      <c r="L8868" s="1"/>
    </row>
    <row r="8869" spans="12:12" x14ac:dyDescent="0.25">
      <c r="L8869" s="1"/>
    </row>
    <row r="8870" spans="12:12" x14ac:dyDescent="0.25">
      <c r="L8870" s="1"/>
    </row>
    <row r="8871" spans="12:12" x14ac:dyDescent="0.25">
      <c r="L8871" s="1"/>
    </row>
    <row r="8872" spans="12:12" x14ac:dyDescent="0.25">
      <c r="L8872" s="1"/>
    </row>
    <row r="8873" spans="12:12" x14ac:dyDescent="0.25">
      <c r="L8873" s="1"/>
    </row>
    <row r="8874" spans="12:12" x14ac:dyDescent="0.25">
      <c r="L8874" s="1"/>
    </row>
    <row r="8875" spans="12:12" x14ac:dyDescent="0.25">
      <c r="L8875" s="1"/>
    </row>
    <row r="8876" spans="12:12" x14ac:dyDescent="0.25">
      <c r="L8876" s="1"/>
    </row>
    <row r="8877" spans="12:12" x14ac:dyDescent="0.25">
      <c r="L8877" s="1"/>
    </row>
    <row r="8878" spans="12:12" x14ac:dyDescent="0.25">
      <c r="L8878" s="1"/>
    </row>
    <row r="8879" spans="12:12" x14ac:dyDescent="0.25">
      <c r="L8879" s="1"/>
    </row>
    <row r="8880" spans="12:12" x14ac:dyDescent="0.25">
      <c r="L8880" s="1"/>
    </row>
    <row r="8881" spans="12:12" x14ac:dyDescent="0.25">
      <c r="L8881" s="1"/>
    </row>
    <row r="8882" spans="12:12" x14ac:dyDescent="0.25">
      <c r="L8882" s="1"/>
    </row>
    <row r="8883" spans="12:12" x14ac:dyDescent="0.25">
      <c r="L8883" s="1"/>
    </row>
    <row r="8884" spans="12:12" x14ac:dyDescent="0.25">
      <c r="L8884" s="1"/>
    </row>
    <row r="8885" spans="12:12" x14ac:dyDescent="0.25">
      <c r="L8885" s="1"/>
    </row>
    <row r="8886" spans="12:12" x14ac:dyDescent="0.25">
      <c r="L8886" s="1"/>
    </row>
    <row r="8887" spans="12:12" x14ac:dyDescent="0.25">
      <c r="L8887" s="1"/>
    </row>
    <row r="8888" spans="12:12" x14ac:dyDescent="0.25">
      <c r="L8888" s="1"/>
    </row>
    <row r="8889" spans="12:12" x14ac:dyDescent="0.25">
      <c r="L8889" s="1"/>
    </row>
    <row r="8890" spans="12:12" x14ac:dyDescent="0.25">
      <c r="L8890" s="1"/>
    </row>
    <row r="8891" spans="12:12" x14ac:dyDescent="0.25">
      <c r="L8891" s="1"/>
    </row>
    <row r="8892" spans="12:12" x14ac:dyDescent="0.25">
      <c r="L8892" s="1"/>
    </row>
    <row r="8893" spans="12:12" x14ac:dyDescent="0.25">
      <c r="L8893" s="1"/>
    </row>
    <row r="8894" spans="12:12" x14ac:dyDescent="0.25">
      <c r="L8894" s="1"/>
    </row>
    <row r="8895" spans="12:12" x14ac:dyDescent="0.25">
      <c r="L8895" s="1"/>
    </row>
    <row r="8896" spans="12:12" x14ac:dyDescent="0.25">
      <c r="L8896" s="1"/>
    </row>
    <row r="8897" spans="12:12" x14ac:dyDescent="0.25">
      <c r="L8897" s="1"/>
    </row>
    <row r="8898" spans="12:12" x14ac:dyDescent="0.25">
      <c r="L8898" s="1"/>
    </row>
    <row r="8899" spans="12:12" x14ac:dyDescent="0.25">
      <c r="L8899" s="1"/>
    </row>
    <row r="8900" spans="12:12" x14ac:dyDescent="0.25">
      <c r="L8900" s="1"/>
    </row>
    <row r="8901" spans="12:12" x14ac:dyDescent="0.25">
      <c r="L8901" s="1"/>
    </row>
    <row r="8902" spans="12:12" x14ac:dyDescent="0.25">
      <c r="L8902" s="1"/>
    </row>
    <row r="8903" spans="12:12" x14ac:dyDescent="0.25">
      <c r="L8903" s="1"/>
    </row>
    <row r="8904" spans="12:12" x14ac:dyDescent="0.25">
      <c r="L8904" s="1"/>
    </row>
    <row r="8905" spans="12:12" x14ac:dyDescent="0.25">
      <c r="L8905" s="1"/>
    </row>
    <row r="8906" spans="12:12" x14ac:dyDescent="0.25">
      <c r="L8906" s="1"/>
    </row>
    <row r="8907" spans="12:12" x14ac:dyDescent="0.25">
      <c r="L8907" s="1"/>
    </row>
    <row r="8908" spans="12:12" x14ac:dyDescent="0.25">
      <c r="L8908" s="1"/>
    </row>
    <row r="8909" spans="12:12" x14ac:dyDescent="0.25">
      <c r="L8909" s="1"/>
    </row>
    <row r="8910" spans="12:12" x14ac:dyDescent="0.25">
      <c r="L8910" s="1"/>
    </row>
    <row r="8911" spans="12:12" x14ac:dyDescent="0.25">
      <c r="L8911" s="1"/>
    </row>
    <row r="8912" spans="12:12" x14ac:dyDescent="0.25">
      <c r="L8912" s="1"/>
    </row>
    <row r="8913" spans="12:12" x14ac:dyDescent="0.25">
      <c r="L8913" s="1"/>
    </row>
    <row r="8914" spans="12:12" x14ac:dyDescent="0.25">
      <c r="L8914" s="1"/>
    </row>
    <row r="8915" spans="12:12" x14ac:dyDescent="0.25">
      <c r="L8915" s="1"/>
    </row>
    <row r="8916" spans="12:12" x14ac:dyDescent="0.25">
      <c r="L8916" s="1"/>
    </row>
    <row r="8917" spans="12:12" x14ac:dyDescent="0.25">
      <c r="L8917" s="1"/>
    </row>
    <row r="8918" spans="12:12" x14ac:dyDescent="0.25">
      <c r="L8918" s="1"/>
    </row>
    <row r="8919" spans="12:12" x14ac:dyDescent="0.25">
      <c r="L8919" s="1"/>
    </row>
    <row r="8920" spans="12:12" x14ac:dyDescent="0.25">
      <c r="L8920" s="1"/>
    </row>
    <row r="8921" spans="12:12" x14ac:dyDescent="0.25">
      <c r="L8921" s="1"/>
    </row>
    <row r="8922" spans="12:12" x14ac:dyDescent="0.25">
      <c r="L8922" s="1"/>
    </row>
    <row r="8923" spans="12:12" x14ac:dyDescent="0.25">
      <c r="L8923" s="1"/>
    </row>
    <row r="8924" spans="12:12" x14ac:dyDescent="0.25">
      <c r="L8924" s="1"/>
    </row>
    <row r="8925" spans="12:12" x14ac:dyDescent="0.25">
      <c r="L8925" s="1"/>
    </row>
    <row r="8926" spans="12:12" x14ac:dyDescent="0.25">
      <c r="L8926" s="1"/>
    </row>
    <row r="8927" spans="12:12" x14ac:dyDescent="0.25">
      <c r="L8927" s="1"/>
    </row>
    <row r="8928" spans="12:12" x14ac:dyDescent="0.25">
      <c r="L8928" s="1"/>
    </row>
    <row r="8929" spans="12:12" x14ac:dyDescent="0.25">
      <c r="L8929" s="1"/>
    </row>
    <row r="8930" spans="12:12" x14ac:dyDescent="0.25">
      <c r="L8930" s="1"/>
    </row>
    <row r="8931" spans="12:12" x14ac:dyDescent="0.25">
      <c r="L8931" s="1"/>
    </row>
    <row r="8932" spans="12:12" x14ac:dyDescent="0.25">
      <c r="L8932" s="1"/>
    </row>
    <row r="8933" spans="12:12" x14ac:dyDescent="0.25">
      <c r="L8933" s="1"/>
    </row>
    <row r="8934" spans="12:12" x14ac:dyDescent="0.25">
      <c r="L8934" s="1"/>
    </row>
    <row r="8935" spans="12:12" x14ac:dyDescent="0.25">
      <c r="L8935" s="1"/>
    </row>
    <row r="8936" spans="12:12" x14ac:dyDescent="0.25">
      <c r="L8936" s="1"/>
    </row>
    <row r="8937" spans="12:12" x14ac:dyDescent="0.25">
      <c r="L8937" s="1"/>
    </row>
    <row r="8938" spans="12:12" x14ac:dyDescent="0.25">
      <c r="L8938" s="1"/>
    </row>
    <row r="8939" spans="12:12" x14ac:dyDescent="0.25">
      <c r="L8939" s="1"/>
    </row>
    <row r="8940" spans="12:12" x14ac:dyDescent="0.25">
      <c r="L8940" s="1"/>
    </row>
    <row r="8941" spans="12:12" x14ac:dyDescent="0.25">
      <c r="L8941" s="1"/>
    </row>
    <row r="8942" spans="12:12" x14ac:dyDescent="0.25">
      <c r="L8942" s="1"/>
    </row>
    <row r="8943" spans="12:12" x14ac:dyDescent="0.25">
      <c r="L8943" s="1"/>
    </row>
    <row r="8944" spans="12:12" x14ac:dyDescent="0.25">
      <c r="L8944" s="1"/>
    </row>
    <row r="8945" spans="12:12" x14ac:dyDescent="0.25">
      <c r="L8945" s="1"/>
    </row>
    <row r="8946" spans="12:12" x14ac:dyDescent="0.25">
      <c r="L8946" s="1"/>
    </row>
    <row r="8947" spans="12:12" x14ac:dyDescent="0.25">
      <c r="L8947" s="1"/>
    </row>
    <row r="8948" spans="12:12" x14ac:dyDescent="0.25">
      <c r="L8948" s="1"/>
    </row>
    <row r="8949" spans="12:12" x14ac:dyDescent="0.25">
      <c r="L8949" s="1"/>
    </row>
    <row r="8950" spans="12:12" x14ac:dyDescent="0.25">
      <c r="L8950" s="1"/>
    </row>
    <row r="8951" spans="12:12" x14ac:dyDescent="0.25">
      <c r="L8951" s="1"/>
    </row>
    <row r="8952" spans="12:12" x14ac:dyDescent="0.25">
      <c r="L8952" s="1"/>
    </row>
    <row r="8953" spans="12:12" x14ac:dyDescent="0.25">
      <c r="L8953" s="1"/>
    </row>
    <row r="8954" spans="12:12" x14ac:dyDescent="0.25">
      <c r="L8954" s="1"/>
    </row>
    <row r="8955" spans="12:12" x14ac:dyDescent="0.25">
      <c r="L8955" s="1"/>
    </row>
    <row r="8956" spans="12:12" x14ac:dyDescent="0.25">
      <c r="L8956" s="1"/>
    </row>
    <row r="8957" spans="12:12" x14ac:dyDescent="0.25">
      <c r="L8957" s="1"/>
    </row>
    <row r="8958" spans="12:12" x14ac:dyDescent="0.25">
      <c r="L8958" s="1"/>
    </row>
    <row r="8959" spans="12:12" x14ac:dyDescent="0.25">
      <c r="L8959" s="1"/>
    </row>
    <row r="8960" spans="12:12" x14ac:dyDescent="0.25">
      <c r="L8960" s="1"/>
    </row>
    <row r="8961" spans="12:12" x14ac:dyDescent="0.25">
      <c r="L8961" s="1"/>
    </row>
    <row r="8962" spans="12:12" x14ac:dyDescent="0.25">
      <c r="L8962" s="1"/>
    </row>
    <row r="8963" spans="12:12" x14ac:dyDescent="0.25">
      <c r="L8963" s="1"/>
    </row>
    <row r="8964" spans="12:12" x14ac:dyDescent="0.25">
      <c r="L8964" s="1"/>
    </row>
    <row r="8965" spans="12:12" x14ac:dyDescent="0.25">
      <c r="L8965" s="1"/>
    </row>
    <row r="8966" spans="12:12" x14ac:dyDescent="0.25">
      <c r="L8966" s="1"/>
    </row>
    <row r="8967" spans="12:12" x14ac:dyDescent="0.25">
      <c r="L8967" s="1"/>
    </row>
    <row r="8968" spans="12:12" x14ac:dyDescent="0.25">
      <c r="L8968" s="1"/>
    </row>
    <row r="8969" spans="12:12" x14ac:dyDescent="0.25">
      <c r="L8969" s="1"/>
    </row>
    <row r="8970" spans="12:12" x14ac:dyDescent="0.25">
      <c r="L8970" s="1"/>
    </row>
    <row r="8971" spans="12:12" x14ac:dyDescent="0.25">
      <c r="L8971" s="1"/>
    </row>
    <row r="8972" spans="12:12" x14ac:dyDescent="0.25">
      <c r="L8972" s="1"/>
    </row>
    <row r="8973" spans="12:12" x14ac:dyDescent="0.25">
      <c r="L8973" s="1"/>
    </row>
    <row r="8974" spans="12:12" x14ac:dyDescent="0.25">
      <c r="L8974" s="1"/>
    </row>
    <row r="8975" spans="12:12" x14ac:dyDescent="0.25">
      <c r="L8975" s="1"/>
    </row>
    <row r="8976" spans="12:12" x14ac:dyDescent="0.25">
      <c r="L8976" s="1"/>
    </row>
    <row r="8977" spans="12:12" x14ac:dyDescent="0.25">
      <c r="L8977" s="1"/>
    </row>
    <row r="8978" spans="12:12" x14ac:dyDescent="0.25">
      <c r="L8978" s="1"/>
    </row>
    <row r="8979" spans="12:12" x14ac:dyDescent="0.25">
      <c r="L8979" s="1"/>
    </row>
    <row r="8980" spans="12:12" x14ac:dyDescent="0.25">
      <c r="L8980" s="1"/>
    </row>
    <row r="8981" spans="12:12" x14ac:dyDescent="0.25">
      <c r="L8981" s="1"/>
    </row>
    <row r="8982" spans="12:12" x14ac:dyDescent="0.25">
      <c r="L8982" s="1"/>
    </row>
    <row r="8983" spans="12:12" x14ac:dyDescent="0.25">
      <c r="L8983" s="1"/>
    </row>
    <row r="8984" spans="12:12" x14ac:dyDescent="0.25">
      <c r="L8984" s="1"/>
    </row>
    <row r="8985" spans="12:12" x14ac:dyDescent="0.25">
      <c r="L8985" s="1"/>
    </row>
    <row r="8986" spans="12:12" x14ac:dyDescent="0.25">
      <c r="L8986" s="1"/>
    </row>
    <row r="8987" spans="12:12" x14ac:dyDescent="0.25">
      <c r="L8987" s="1"/>
    </row>
    <row r="8988" spans="12:12" x14ac:dyDescent="0.25">
      <c r="L8988" s="1"/>
    </row>
    <row r="8989" spans="12:12" x14ac:dyDescent="0.25">
      <c r="L8989" s="1"/>
    </row>
    <row r="8990" spans="12:12" x14ac:dyDescent="0.25">
      <c r="L8990" s="1"/>
    </row>
    <row r="8991" spans="12:12" x14ac:dyDescent="0.25">
      <c r="L8991" s="1"/>
    </row>
    <row r="8992" spans="12:12" x14ac:dyDescent="0.25">
      <c r="L8992" s="1"/>
    </row>
    <row r="8993" spans="12:12" x14ac:dyDescent="0.25">
      <c r="L8993" s="1"/>
    </row>
    <row r="8994" spans="12:12" x14ac:dyDescent="0.25">
      <c r="L8994" s="1"/>
    </row>
    <row r="8995" spans="12:12" x14ac:dyDescent="0.25">
      <c r="L8995" s="1"/>
    </row>
    <row r="8996" spans="12:12" x14ac:dyDescent="0.25">
      <c r="L8996" s="1"/>
    </row>
    <row r="8997" spans="12:12" x14ac:dyDescent="0.25">
      <c r="L8997" s="1"/>
    </row>
    <row r="8998" spans="12:12" x14ac:dyDescent="0.25">
      <c r="L8998" s="1"/>
    </row>
    <row r="8999" spans="12:12" x14ac:dyDescent="0.25">
      <c r="L8999" s="1"/>
    </row>
    <row r="9000" spans="12:12" x14ac:dyDescent="0.25">
      <c r="L9000" s="1"/>
    </row>
    <row r="9001" spans="12:12" x14ac:dyDescent="0.25">
      <c r="L9001" s="1"/>
    </row>
    <row r="9002" spans="12:12" x14ac:dyDescent="0.25">
      <c r="L9002" s="1"/>
    </row>
    <row r="9003" spans="12:12" x14ac:dyDescent="0.25">
      <c r="L9003" s="1"/>
    </row>
    <row r="9004" spans="12:12" x14ac:dyDescent="0.25">
      <c r="L9004" s="1"/>
    </row>
    <row r="9005" spans="12:12" x14ac:dyDescent="0.25">
      <c r="L9005" s="1"/>
    </row>
    <row r="9006" spans="12:12" x14ac:dyDescent="0.25">
      <c r="L9006" s="1"/>
    </row>
    <row r="9007" spans="12:12" x14ac:dyDescent="0.25">
      <c r="L9007" s="1"/>
    </row>
    <row r="9008" spans="12:12" x14ac:dyDescent="0.25">
      <c r="L9008" s="1"/>
    </row>
    <row r="9009" spans="12:12" x14ac:dyDescent="0.25">
      <c r="L9009" s="1"/>
    </row>
    <row r="9010" spans="12:12" x14ac:dyDescent="0.25">
      <c r="L9010" s="1"/>
    </row>
    <row r="9011" spans="12:12" x14ac:dyDescent="0.25">
      <c r="L9011" s="1"/>
    </row>
    <row r="9012" spans="12:12" x14ac:dyDescent="0.25">
      <c r="L9012" s="1"/>
    </row>
    <row r="9013" spans="12:12" x14ac:dyDescent="0.25">
      <c r="L9013" s="1"/>
    </row>
    <row r="9014" spans="12:12" x14ac:dyDescent="0.25">
      <c r="L9014" s="1"/>
    </row>
    <row r="9015" spans="12:12" x14ac:dyDescent="0.25">
      <c r="L9015" s="1"/>
    </row>
    <row r="9016" spans="12:12" x14ac:dyDescent="0.25">
      <c r="L9016" s="1"/>
    </row>
    <row r="9017" spans="12:12" x14ac:dyDescent="0.25">
      <c r="L9017" s="1"/>
    </row>
    <row r="9018" spans="12:12" x14ac:dyDescent="0.25">
      <c r="L9018" s="1"/>
    </row>
    <row r="9019" spans="12:12" x14ac:dyDescent="0.25">
      <c r="L9019" s="1"/>
    </row>
    <row r="9020" spans="12:12" x14ac:dyDescent="0.25">
      <c r="L9020" s="1"/>
    </row>
    <row r="9021" spans="12:12" x14ac:dyDescent="0.25">
      <c r="L9021" s="1"/>
    </row>
    <row r="9022" spans="12:12" x14ac:dyDescent="0.25">
      <c r="L9022" s="1"/>
    </row>
    <row r="9023" spans="12:12" x14ac:dyDescent="0.25">
      <c r="L9023" s="1"/>
    </row>
    <row r="9024" spans="12:12" x14ac:dyDescent="0.25">
      <c r="L9024" s="1"/>
    </row>
    <row r="9025" spans="12:12" x14ac:dyDescent="0.25">
      <c r="L9025" s="1"/>
    </row>
    <row r="9026" spans="12:12" x14ac:dyDescent="0.25">
      <c r="L9026" s="1"/>
    </row>
    <row r="9027" spans="12:12" x14ac:dyDescent="0.25">
      <c r="L9027" s="1"/>
    </row>
    <row r="9028" spans="12:12" x14ac:dyDescent="0.25">
      <c r="L9028" s="1"/>
    </row>
    <row r="9029" spans="12:12" x14ac:dyDescent="0.25">
      <c r="L9029" s="1"/>
    </row>
    <row r="9030" spans="12:12" x14ac:dyDescent="0.25">
      <c r="L9030" s="1"/>
    </row>
    <row r="9031" spans="12:12" x14ac:dyDescent="0.25">
      <c r="L9031" s="1"/>
    </row>
    <row r="9032" spans="12:12" x14ac:dyDescent="0.25">
      <c r="L9032" s="1"/>
    </row>
    <row r="9033" spans="12:12" x14ac:dyDescent="0.25">
      <c r="L9033" s="1"/>
    </row>
    <row r="9034" spans="12:12" x14ac:dyDescent="0.25">
      <c r="L9034" s="1"/>
    </row>
    <row r="9035" spans="12:12" x14ac:dyDescent="0.25">
      <c r="L9035" s="1"/>
    </row>
    <row r="9036" spans="12:12" x14ac:dyDescent="0.25">
      <c r="L9036" s="1"/>
    </row>
    <row r="9037" spans="12:12" x14ac:dyDescent="0.25">
      <c r="L9037" s="1"/>
    </row>
    <row r="9038" spans="12:12" x14ac:dyDescent="0.25">
      <c r="L9038" s="1"/>
    </row>
    <row r="9039" spans="12:12" x14ac:dyDescent="0.25">
      <c r="L9039" s="1"/>
    </row>
    <row r="9040" spans="12:12" x14ac:dyDescent="0.25">
      <c r="L9040" s="1"/>
    </row>
    <row r="9041" spans="12:12" x14ac:dyDescent="0.25">
      <c r="L9041" s="1"/>
    </row>
    <row r="9042" spans="12:12" x14ac:dyDescent="0.25">
      <c r="L9042" s="1"/>
    </row>
    <row r="9043" spans="12:12" x14ac:dyDescent="0.25">
      <c r="L9043" s="1"/>
    </row>
    <row r="9044" spans="12:12" x14ac:dyDescent="0.25">
      <c r="L9044" s="1"/>
    </row>
    <row r="9045" spans="12:12" x14ac:dyDescent="0.25">
      <c r="L9045" s="1"/>
    </row>
    <row r="9046" spans="12:12" x14ac:dyDescent="0.25">
      <c r="L9046" s="1"/>
    </row>
    <row r="9047" spans="12:12" x14ac:dyDescent="0.25">
      <c r="L9047" s="1"/>
    </row>
    <row r="9048" spans="12:12" x14ac:dyDescent="0.25">
      <c r="L9048" s="1"/>
    </row>
    <row r="9049" spans="12:12" x14ac:dyDescent="0.25">
      <c r="L9049" s="1"/>
    </row>
    <row r="9050" spans="12:12" x14ac:dyDescent="0.25">
      <c r="L9050" s="1"/>
    </row>
    <row r="9051" spans="12:12" x14ac:dyDescent="0.25">
      <c r="L9051" s="1"/>
    </row>
    <row r="9052" spans="12:12" x14ac:dyDescent="0.25">
      <c r="L9052" s="1"/>
    </row>
    <row r="9053" spans="12:12" x14ac:dyDescent="0.25">
      <c r="L9053" s="1"/>
    </row>
    <row r="9054" spans="12:12" x14ac:dyDescent="0.25">
      <c r="L9054" s="1"/>
    </row>
    <row r="9055" spans="12:12" x14ac:dyDescent="0.25">
      <c r="L9055" s="1"/>
    </row>
    <row r="9056" spans="12:12" x14ac:dyDescent="0.25">
      <c r="L9056" s="1"/>
    </row>
    <row r="9057" spans="12:12" x14ac:dyDescent="0.25">
      <c r="L9057" s="1"/>
    </row>
    <row r="9058" spans="12:12" x14ac:dyDescent="0.25">
      <c r="L9058" s="1"/>
    </row>
    <row r="9059" spans="12:12" x14ac:dyDescent="0.25">
      <c r="L9059" s="1"/>
    </row>
    <row r="9060" spans="12:12" x14ac:dyDescent="0.25">
      <c r="L9060" s="1"/>
    </row>
    <row r="9061" spans="12:12" x14ac:dyDescent="0.25">
      <c r="L9061" s="1"/>
    </row>
    <row r="9062" spans="12:12" x14ac:dyDescent="0.25">
      <c r="L9062" s="1"/>
    </row>
    <row r="9063" spans="12:12" x14ac:dyDescent="0.25">
      <c r="L9063" s="1"/>
    </row>
    <row r="9064" spans="12:12" x14ac:dyDescent="0.25">
      <c r="L9064" s="1"/>
    </row>
    <row r="9065" spans="12:12" x14ac:dyDescent="0.25">
      <c r="L9065" s="1"/>
    </row>
    <row r="9066" spans="12:12" x14ac:dyDescent="0.25">
      <c r="L9066" s="1"/>
    </row>
    <row r="9067" spans="12:12" x14ac:dyDescent="0.25">
      <c r="L9067" s="1"/>
    </row>
    <row r="9068" spans="12:12" x14ac:dyDescent="0.25">
      <c r="L9068" s="1"/>
    </row>
    <row r="9069" spans="12:12" x14ac:dyDescent="0.25">
      <c r="L9069" s="1"/>
    </row>
    <row r="9070" spans="12:12" x14ac:dyDescent="0.25">
      <c r="L9070" s="1"/>
    </row>
    <row r="9071" spans="12:12" x14ac:dyDescent="0.25">
      <c r="L9071" s="1"/>
    </row>
    <row r="9072" spans="12:12" x14ac:dyDescent="0.25">
      <c r="L9072" s="1"/>
    </row>
    <row r="9073" spans="12:12" x14ac:dyDescent="0.25">
      <c r="L9073" s="1"/>
    </row>
    <row r="9074" spans="12:12" x14ac:dyDescent="0.25">
      <c r="L9074" s="1"/>
    </row>
    <row r="9075" spans="12:12" x14ac:dyDescent="0.25">
      <c r="L9075" s="1"/>
    </row>
    <row r="9076" spans="12:12" x14ac:dyDescent="0.25">
      <c r="L9076" s="1"/>
    </row>
    <row r="9077" spans="12:12" x14ac:dyDescent="0.25">
      <c r="L9077" s="1"/>
    </row>
    <row r="9078" spans="12:12" x14ac:dyDescent="0.25">
      <c r="L9078" s="1"/>
    </row>
    <row r="9079" spans="12:12" x14ac:dyDescent="0.25">
      <c r="L9079" s="1"/>
    </row>
    <row r="9080" spans="12:12" x14ac:dyDescent="0.25">
      <c r="L9080" s="1"/>
    </row>
    <row r="9081" spans="12:12" x14ac:dyDescent="0.25">
      <c r="L9081" s="1"/>
    </row>
    <row r="9082" spans="12:12" x14ac:dyDescent="0.25">
      <c r="L9082" s="1"/>
    </row>
    <row r="9083" spans="12:12" x14ac:dyDescent="0.25">
      <c r="L9083" s="1"/>
    </row>
    <row r="9084" spans="12:12" x14ac:dyDescent="0.25">
      <c r="L9084" s="1"/>
    </row>
    <row r="9085" spans="12:12" x14ac:dyDescent="0.25">
      <c r="L9085" s="1"/>
    </row>
    <row r="9086" spans="12:12" x14ac:dyDescent="0.25">
      <c r="L9086" s="1"/>
    </row>
    <row r="9087" spans="12:12" x14ac:dyDescent="0.25">
      <c r="L9087" s="1"/>
    </row>
    <row r="9088" spans="12:12" x14ac:dyDescent="0.25">
      <c r="L9088" s="1"/>
    </row>
    <row r="9089" spans="12:12" x14ac:dyDescent="0.25">
      <c r="L9089" s="1"/>
    </row>
    <row r="9090" spans="12:12" x14ac:dyDescent="0.25">
      <c r="L9090" s="1"/>
    </row>
    <row r="9091" spans="12:12" x14ac:dyDescent="0.25">
      <c r="L9091" s="1"/>
    </row>
    <row r="9092" spans="12:12" x14ac:dyDescent="0.25">
      <c r="L9092" s="1"/>
    </row>
    <row r="9093" spans="12:12" x14ac:dyDescent="0.25">
      <c r="L9093" s="1"/>
    </row>
    <row r="9094" spans="12:12" x14ac:dyDescent="0.25">
      <c r="L9094" s="1"/>
    </row>
    <row r="9095" spans="12:12" x14ac:dyDescent="0.25">
      <c r="L9095" s="1"/>
    </row>
    <row r="9096" spans="12:12" x14ac:dyDescent="0.25">
      <c r="L9096" s="1"/>
    </row>
    <row r="9097" spans="12:12" x14ac:dyDescent="0.25">
      <c r="L9097" s="1"/>
    </row>
    <row r="9098" spans="12:12" x14ac:dyDescent="0.25">
      <c r="L9098" s="1"/>
    </row>
    <row r="9099" spans="12:12" x14ac:dyDescent="0.25">
      <c r="L9099" s="1"/>
    </row>
    <row r="9100" spans="12:12" x14ac:dyDescent="0.25">
      <c r="L9100" s="1"/>
    </row>
    <row r="9101" spans="12:12" x14ac:dyDescent="0.25">
      <c r="L9101" s="1"/>
    </row>
    <row r="9102" spans="12:12" x14ac:dyDescent="0.25">
      <c r="L9102" s="1"/>
    </row>
    <row r="9103" spans="12:12" x14ac:dyDescent="0.25">
      <c r="L9103" s="1"/>
    </row>
    <row r="9104" spans="12:12" x14ac:dyDescent="0.25">
      <c r="L9104" s="1"/>
    </row>
    <row r="9105" spans="12:12" x14ac:dyDescent="0.25">
      <c r="L9105" s="1"/>
    </row>
    <row r="9106" spans="12:12" x14ac:dyDescent="0.25">
      <c r="L9106" s="1"/>
    </row>
    <row r="9107" spans="12:12" x14ac:dyDescent="0.25">
      <c r="L9107" s="1"/>
    </row>
    <row r="9108" spans="12:12" x14ac:dyDescent="0.25">
      <c r="L9108" s="1"/>
    </row>
    <row r="9109" spans="12:12" x14ac:dyDescent="0.25">
      <c r="L9109" s="1"/>
    </row>
    <row r="9110" spans="12:12" x14ac:dyDescent="0.25">
      <c r="L9110" s="1"/>
    </row>
    <row r="9111" spans="12:12" x14ac:dyDescent="0.25">
      <c r="L9111" s="1"/>
    </row>
    <row r="9112" spans="12:12" x14ac:dyDescent="0.25">
      <c r="L9112" s="1"/>
    </row>
    <row r="9113" spans="12:12" x14ac:dyDescent="0.25">
      <c r="L9113" s="1"/>
    </row>
    <row r="9114" spans="12:12" x14ac:dyDescent="0.25">
      <c r="L9114" s="1"/>
    </row>
    <row r="9115" spans="12:12" x14ac:dyDescent="0.25">
      <c r="L9115" s="1"/>
    </row>
    <row r="9116" spans="12:12" x14ac:dyDescent="0.25">
      <c r="L9116" s="1"/>
    </row>
    <row r="9117" spans="12:12" x14ac:dyDescent="0.25">
      <c r="L9117" s="1"/>
    </row>
    <row r="9118" spans="12:12" x14ac:dyDescent="0.25">
      <c r="L9118" s="1"/>
    </row>
    <row r="9119" spans="12:12" x14ac:dyDescent="0.25">
      <c r="L9119" s="1"/>
    </row>
    <row r="9120" spans="12:12" x14ac:dyDescent="0.25">
      <c r="L9120" s="1"/>
    </row>
    <row r="9121" spans="12:12" x14ac:dyDescent="0.25">
      <c r="L9121" s="1"/>
    </row>
    <row r="9122" spans="12:12" x14ac:dyDescent="0.25">
      <c r="L9122" s="1"/>
    </row>
    <row r="9123" spans="12:12" x14ac:dyDescent="0.25">
      <c r="L9123" s="1"/>
    </row>
    <row r="9124" spans="12:12" x14ac:dyDescent="0.25">
      <c r="L9124" s="1"/>
    </row>
    <row r="9125" spans="12:12" x14ac:dyDescent="0.25">
      <c r="L9125" s="1"/>
    </row>
    <row r="9126" spans="12:12" x14ac:dyDescent="0.25">
      <c r="L9126" s="1"/>
    </row>
    <row r="9127" spans="12:12" x14ac:dyDescent="0.25">
      <c r="L9127" s="1"/>
    </row>
    <row r="9128" spans="12:12" x14ac:dyDescent="0.25">
      <c r="L9128" s="1"/>
    </row>
    <row r="9129" spans="12:12" x14ac:dyDescent="0.25">
      <c r="L9129" s="1"/>
    </row>
    <row r="9130" spans="12:12" x14ac:dyDescent="0.25">
      <c r="L9130" s="1"/>
    </row>
    <row r="9131" spans="12:12" x14ac:dyDescent="0.25">
      <c r="L9131" s="1"/>
    </row>
    <row r="9132" spans="12:12" x14ac:dyDescent="0.25">
      <c r="L9132" s="1"/>
    </row>
    <row r="9133" spans="12:12" x14ac:dyDescent="0.25">
      <c r="L9133" s="1"/>
    </row>
    <row r="9134" spans="12:12" x14ac:dyDescent="0.25">
      <c r="L9134" s="1"/>
    </row>
    <row r="9135" spans="12:12" x14ac:dyDescent="0.25">
      <c r="L9135" s="1"/>
    </row>
    <row r="9136" spans="12:12" x14ac:dyDescent="0.25">
      <c r="L9136" s="1"/>
    </row>
    <row r="9137" spans="12:12" x14ac:dyDescent="0.25">
      <c r="L9137" s="1"/>
    </row>
    <row r="9138" spans="12:12" x14ac:dyDescent="0.25">
      <c r="L9138" s="1"/>
    </row>
    <row r="9139" spans="12:12" x14ac:dyDescent="0.25">
      <c r="L9139" s="1"/>
    </row>
    <row r="9140" spans="12:12" x14ac:dyDescent="0.25">
      <c r="L9140" s="1"/>
    </row>
    <row r="9141" spans="12:12" x14ac:dyDescent="0.25">
      <c r="L9141" s="1"/>
    </row>
    <row r="9142" spans="12:12" x14ac:dyDescent="0.25">
      <c r="L9142" s="1"/>
    </row>
    <row r="9143" spans="12:12" x14ac:dyDescent="0.25">
      <c r="L9143" s="1"/>
    </row>
    <row r="9144" spans="12:12" x14ac:dyDescent="0.25">
      <c r="L9144" s="1"/>
    </row>
    <row r="9145" spans="12:12" x14ac:dyDescent="0.25">
      <c r="L9145" s="1"/>
    </row>
    <row r="9146" spans="12:12" x14ac:dyDescent="0.25">
      <c r="L9146" s="1"/>
    </row>
    <row r="9147" spans="12:12" x14ac:dyDescent="0.25">
      <c r="L9147" s="1"/>
    </row>
    <row r="9148" spans="12:12" x14ac:dyDescent="0.25">
      <c r="L9148" s="1"/>
    </row>
    <row r="9149" spans="12:12" x14ac:dyDescent="0.25">
      <c r="L9149" s="1"/>
    </row>
    <row r="9150" spans="12:12" x14ac:dyDescent="0.25">
      <c r="L9150" s="1"/>
    </row>
    <row r="9151" spans="12:12" x14ac:dyDescent="0.25">
      <c r="L9151" s="1"/>
    </row>
    <row r="9152" spans="12:12" x14ac:dyDescent="0.25">
      <c r="L9152" s="1"/>
    </row>
    <row r="9153" spans="12:12" x14ac:dyDescent="0.25">
      <c r="L9153" s="1"/>
    </row>
    <row r="9154" spans="12:12" x14ac:dyDescent="0.25">
      <c r="L9154" s="1"/>
    </row>
    <row r="9155" spans="12:12" x14ac:dyDescent="0.25">
      <c r="L9155" s="1"/>
    </row>
    <row r="9156" spans="12:12" x14ac:dyDescent="0.25">
      <c r="L9156" s="1"/>
    </row>
    <row r="9157" spans="12:12" x14ac:dyDescent="0.25">
      <c r="L9157" s="1"/>
    </row>
    <row r="9158" spans="12:12" x14ac:dyDescent="0.25">
      <c r="L9158" s="1"/>
    </row>
    <row r="9159" spans="12:12" x14ac:dyDescent="0.25">
      <c r="L9159" s="1"/>
    </row>
    <row r="9160" spans="12:12" x14ac:dyDescent="0.25">
      <c r="L9160" s="1"/>
    </row>
    <row r="9161" spans="12:12" x14ac:dyDescent="0.25">
      <c r="L9161" s="1"/>
    </row>
    <row r="9162" spans="12:12" x14ac:dyDescent="0.25">
      <c r="L9162" s="1"/>
    </row>
    <row r="9163" spans="12:12" x14ac:dyDescent="0.25">
      <c r="L9163" s="1"/>
    </row>
    <row r="9164" spans="12:12" x14ac:dyDescent="0.25">
      <c r="L9164" s="1"/>
    </row>
    <row r="9165" spans="12:12" x14ac:dyDescent="0.25">
      <c r="L9165" s="1"/>
    </row>
    <row r="9166" spans="12:12" x14ac:dyDescent="0.25">
      <c r="L9166" s="1"/>
    </row>
    <row r="9167" spans="12:12" x14ac:dyDescent="0.25">
      <c r="L9167" s="1"/>
    </row>
    <row r="9168" spans="12:12" x14ac:dyDescent="0.25">
      <c r="L9168" s="1"/>
    </row>
    <row r="9169" spans="12:12" x14ac:dyDescent="0.25">
      <c r="L9169" s="1"/>
    </row>
    <row r="9170" spans="12:12" x14ac:dyDescent="0.25">
      <c r="L9170" s="1"/>
    </row>
    <row r="9171" spans="12:12" x14ac:dyDescent="0.25">
      <c r="L9171" s="1"/>
    </row>
    <row r="9172" spans="12:12" x14ac:dyDescent="0.25">
      <c r="L9172" s="1"/>
    </row>
    <row r="9173" spans="12:12" x14ac:dyDescent="0.25">
      <c r="L9173" s="1"/>
    </row>
    <row r="9174" spans="12:12" x14ac:dyDescent="0.25">
      <c r="L9174" s="1"/>
    </row>
    <row r="9175" spans="12:12" x14ac:dyDescent="0.25">
      <c r="L9175" s="1"/>
    </row>
    <row r="9176" spans="12:12" x14ac:dyDescent="0.25">
      <c r="L9176" s="1"/>
    </row>
    <row r="9177" spans="12:12" x14ac:dyDescent="0.25">
      <c r="L9177" s="1"/>
    </row>
    <row r="9178" spans="12:12" x14ac:dyDescent="0.25">
      <c r="L9178" s="1"/>
    </row>
    <row r="9179" spans="12:12" x14ac:dyDescent="0.25">
      <c r="L9179" s="1"/>
    </row>
    <row r="9180" spans="12:12" x14ac:dyDescent="0.25">
      <c r="L9180" s="1"/>
    </row>
    <row r="9181" spans="12:12" x14ac:dyDescent="0.25">
      <c r="L9181" s="1"/>
    </row>
    <row r="9182" spans="12:12" x14ac:dyDescent="0.25">
      <c r="L9182" s="1"/>
    </row>
    <row r="9183" spans="12:12" x14ac:dyDescent="0.25">
      <c r="L9183" s="1"/>
    </row>
    <row r="9184" spans="12:12" x14ac:dyDescent="0.25">
      <c r="L9184" s="1"/>
    </row>
    <row r="9185" spans="12:12" x14ac:dyDescent="0.25">
      <c r="L9185" s="1"/>
    </row>
    <row r="9186" spans="12:12" x14ac:dyDescent="0.25">
      <c r="L9186" s="1"/>
    </row>
    <row r="9187" spans="12:12" x14ac:dyDescent="0.25">
      <c r="L9187" s="1"/>
    </row>
    <row r="9188" spans="12:12" x14ac:dyDescent="0.25">
      <c r="L9188" s="1"/>
    </row>
    <row r="9189" spans="12:12" x14ac:dyDescent="0.25">
      <c r="L9189" s="1"/>
    </row>
    <row r="9190" spans="12:12" x14ac:dyDescent="0.25">
      <c r="L9190" s="1"/>
    </row>
    <row r="9191" spans="12:12" x14ac:dyDescent="0.25">
      <c r="L9191" s="1"/>
    </row>
    <row r="9192" spans="12:12" x14ac:dyDescent="0.25">
      <c r="L9192" s="1"/>
    </row>
    <row r="9193" spans="12:12" x14ac:dyDescent="0.25">
      <c r="L9193" s="1"/>
    </row>
    <row r="9194" spans="12:12" x14ac:dyDescent="0.25">
      <c r="L9194" s="1"/>
    </row>
    <row r="9195" spans="12:12" x14ac:dyDescent="0.25">
      <c r="L9195" s="1"/>
    </row>
    <row r="9196" spans="12:12" x14ac:dyDescent="0.25">
      <c r="L9196" s="1"/>
    </row>
    <row r="9197" spans="12:12" x14ac:dyDescent="0.25">
      <c r="L9197" s="1"/>
    </row>
    <row r="9198" spans="12:12" x14ac:dyDescent="0.25">
      <c r="L9198" s="1"/>
    </row>
    <row r="9199" spans="12:12" x14ac:dyDescent="0.25">
      <c r="L9199" s="1"/>
    </row>
    <row r="9200" spans="12:12" x14ac:dyDescent="0.25">
      <c r="L9200" s="1"/>
    </row>
    <row r="9201" spans="12:12" x14ac:dyDescent="0.25">
      <c r="L9201" s="1"/>
    </row>
    <row r="9202" spans="12:12" x14ac:dyDescent="0.25">
      <c r="L9202" s="1"/>
    </row>
    <row r="9203" spans="12:12" x14ac:dyDescent="0.25">
      <c r="L9203" s="1"/>
    </row>
    <row r="9204" spans="12:12" x14ac:dyDescent="0.25">
      <c r="L9204" s="1"/>
    </row>
    <row r="9205" spans="12:12" x14ac:dyDescent="0.25">
      <c r="L9205" s="1"/>
    </row>
    <row r="9206" spans="12:12" x14ac:dyDescent="0.25">
      <c r="L9206" s="1"/>
    </row>
    <row r="9207" spans="12:12" x14ac:dyDescent="0.25">
      <c r="L9207" s="1"/>
    </row>
    <row r="9208" spans="12:12" x14ac:dyDescent="0.25">
      <c r="L9208" s="1"/>
    </row>
    <row r="9209" spans="12:12" x14ac:dyDescent="0.25">
      <c r="L9209" s="1"/>
    </row>
    <row r="9210" spans="12:12" x14ac:dyDescent="0.25">
      <c r="L9210" s="1"/>
    </row>
    <row r="9211" spans="12:12" x14ac:dyDescent="0.25">
      <c r="L9211" s="1"/>
    </row>
    <row r="9212" spans="12:12" x14ac:dyDescent="0.25">
      <c r="L9212" s="1"/>
    </row>
    <row r="9213" spans="12:12" x14ac:dyDescent="0.25">
      <c r="L9213" s="1"/>
    </row>
    <row r="9214" spans="12:12" x14ac:dyDescent="0.25">
      <c r="L9214" s="1"/>
    </row>
    <row r="9215" spans="12:12" x14ac:dyDescent="0.25">
      <c r="L9215" s="1"/>
    </row>
    <row r="9216" spans="12:12" x14ac:dyDescent="0.25">
      <c r="L9216" s="1"/>
    </row>
    <row r="9217" spans="12:12" x14ac:dyDescent="0.25">
      <c r="L9217" s="1"/>
    </row>
    <row r="9218" spans="12:12" x14ac:dyDescent="0.25">
      <c r="L9218" s="1"/>
    </row>
    <row r="9219" spans="12:12" x14ac:dyDescent="0.25">
      <c r="L9219" s="1"/>
    </row>
    <row r="9220" spans="12:12" x14ac:dyDescent="0.25">
      <c r="L9220" s="1"/>
    </row>
    <row r="9221" spans="12:12" x14ac:dyDescent="0.25">
      <c r="L9221" s="1"/>
    </row>
    <row r="9222" spans="12:12" x14ac:dyDescent="0.25">
      <c r="L9222" s="1"/>
    </row>
    <row r="9223" spans="12:12" x14ac:dyDescent="0.25">
      <c r="L9223" s="1"/>
    </row>
    <row r="9224" spans="12:12" x14ac:dyDescent="0.25">
      <c r="L9224" s="1"/>
    </row>
    <row r="9225" spans="12:12" x14ac:dyDescent="0.25">
      <c r="L9225" s="1"/>
    </row>
    <row r="9226" spans="12:12" x14ac:dyDescent="0.25">
      <c r="L9226" s="1"/>
    </row>
    <row r="9227" spans="12:12" x14ac:dyDescent="0.25">
      <c r="L9227" s="1"/>
    </row>
    <row r="9228" spans="12:12" x14ac:dyDescent="0.25">
      <c r="L9228" s="1"/>
    </row>
    <row r="9229" spans="12:12" x14ac:dyDescent="0.25">
      <c r="L9229" s="1"/>
    </row>
    <row r="9230" spans="12:12" x14ac:dyDescent="0.25">
      <c r="L9230" s="1"/>
    </row>
    <row r="9231" spans="12:12" x14ac:dyDescent="0.25">
      <c r="L9231" s="1"/>
    </row>
    <row r="9232" spans="12:12" x14ac:dyDescent="0.25">
      <c r="L9232" s="1"/>
    </row>
    <row r="9233" spans="12:12" x14ac:dyDescent="0.25">
      <c r="L9233" s="1"/>
    </row>
    <row r="9234" spans="12:12" x14ac:dyDescent="0.25">
      <c r="L9234" s="1"/>
    </row>
    <row r="9235" spans="12:12" x14ac:dyDescent="0.25">
      <c r="L9235" s="1"/>
    </row>
    <row r="9236" spans="12:12" x14ac:dyDescent="0.25">
      <c r="L9236" s="1"/>
    </row>
    <row r="9237" spans="12:12" x14ac:dyDescent="0.25">
      <c r="L9237" s="1"/>
    </row>
    <row r="9238" spans="12:12" x14ac:dyDescent="0.25">
      <c r="L9238" s="1"/>
    </row>
    <row r="9239" spans="12:12" x14ac:dyDescent="0.25">
      <c r="L9239" s="1"/>
    </row>
    <row r="9240" spans="12:12" x14ac:dyDescent="0.25">
      <c r="L9240" s="1"/>
    </row>
    <row r="9241" spans="12:12" x14ac:dyDescent="0.25">
      <c r="L9241" s="1"/>
    </row>
    <row r="9242" spans="12:12" x14ac:dyDescent="0.25">
      <c r="L9242" s="1"/>
    </row>
    <row r="9243" spans="12:12" x14ac:dyDescent="0.25">
      <c r="L9243" s="1"/>
    </row>
    <row r="9244" spans="12:12" x14ac:dyDescent="0.25">
      <c r="L9244" s="1"/>
    </row>
    <row r="9245" spans="12:12" x14ac:dyDescent="0.25">
      <c r="L9245" s="1"/>
    </row>
    <row r="9246" spans="12:12" x14ac:dyDescent="0.25">
      <c r="L9246" s="1"/>
    </row>
    <row r="9247" spans="12:12" x14ac:dyDescent="0.25">
      <c r="L9247" s="1"/>
    </row>
    <row r="9248" spans="12:12" x14ac:dyDescent="0.25">
      <c r="L9248" s="1"/>
    </row>
    <row r="9249" spans="12:12" x14ac:dyDescent="0.25">
      <c r="L9249" s="1"/>
    </row>
    <row r="9250" spans="12:12" x14ac:dyDescent="0.25">
      <c r="L9250" s="1"/>
    </row>
    <row r="9251" spans="12:12" x14ac:dyDescent="0.25">
      <c r="L9251" s="1"/>
    </row>
    <row r="9252" spans="12:12" x14ac:dyDescent="0.25">
      <c r="L9252" s="1"/>
    </row>
    <row r="9253" spans="12:12" x14ac:dyDescent="0.25">
      <c r="L9253" s="1"/>
    </row>
    <row r="9254" spans="12:12" x14ac:dyDescent="0.25">
      <c r="L9254" s="1"/>
    </row>
    <row r="9255" spans="12:12" x14ac:dyDescent="0.25">
      <c r="L9255" s="1"/>
    </row>
    <row r="9256" spans="12:12" x14ac:dyDescent="0.25">
      <c r="L9256" s="1"/>
    </row>
    <row r="9257" spans="12:12" x14ac:dyDescent="0.25">
      <c r="L9257" s="1"/>
    </row>
    <row r="9258" spans="12:12" x14ac:dyDescent="0.25">
      <c r="L9258" s="1"/>
    </row>
    <row r="9259" spans="12:12" x14ac:dyDescent="0.25">
      <c r="L9259" s="1"/>
    </row>
    <row r="9260" spans="12:12" x14ac:dyDescent="0.25">
      <c r="L9260" s="1"/>
    </row>
    <row r="9261" spans="12:12" x14ac:dyDescent="0.25">
      <c r="L9261" s="1"/>
    </row>
    <row r="9262" spans="12:12" x14ac:dyDescent="0.25">
      <c r="L9262" s="1"/>
    </row>
    <row r="9263" spans="12:12" x14ac:dyDescent="0.25">
      <c r="L9263" s="1"/>
    </row>
    <row r="9264" spans="12:12" x14ac:dyDescent="0.25">
      <c r="L9264" s="1"/>
    </row>
    <row r="9265" spans="12:12" x14ac:dyDescent="0.25">
      <c r="L9265" s="1"/>
    </row>
    <row r="9266" spans="12:12" x14ac:dyDescent="0.25">
      <c r="L9266" s="1"/>
    </row>
    <row r="9267" spans="12:12" x14ac:dyDescent="0.25">
      <c r="L9267" s="1"/>
    </row>
    <row r="9268" spans="12:12" x14ac:dyDescent="0.25">
      <c r="L9268" s="1"/>
    </row>
    <row r="9269" spans="12:12" x14ac:dyDescent="0.25">
      <c r="L9269" s="1"/>
    </row>
    <row r="9270" spans="12:12" x14ac:dyDescent="0.25">
      <c r="L9270" s="1"/>
    </row>
    <row r="9271" spans="12:12" x14ac:dyDescent="0.25">
      <c r="L9271" s="1"/>
    </row>
    <row r="9272" spans="12:12" x14ac:dyDescent="0.25">
      <c r="L9272" s="1"/>
    </row>
    <row r="9273" spans="12:12" x14ac:dyDescent="0.25">
      <c r="L9273" s="1"/>
    </row>
    <row r="9274" spans="12:12" x14ac:dyDescent="0.25">
      <c r="L9274" s="1"/>
    </row>
    <row r="9275" spans="12:12" x14ac:dyDescent="0.25">
      <c r="L9275" s="1"/>
    </row>
    <row r="9276" spans="12:12" x14ac:dyDescent="0.25">
      <c r="L9276" s="1"/>
    </row>
    <row r="9277" spans="12:12" x14ac:dyDescent="0.25">
      <c r="L9277" s="1"/>
    </row>
    <row r="9278" spans="12:12" x14ac:dyDescent="0.25">
      <c r="L9278" s="1"/>
    </row>
    <row r="9279" spans="12:12" x14ac:dyDescent="0.25">
      <c r="L9279" s="1"/>
    </row>
    <row r="9280" spans="12:12" x14ac:dyDescent="0.25">
      <c r="L9280" s="1"/>
    </row>
    <row r="9281" spans="12:12" x14ac:dyDescent="0.25">
      <c r="L9281" s="1"/>
    </row>
    <row r="9282" spans="12:12" x14ac:dyDescent="0.25">
      <c r="L9282" s="1"/>
    </row>
    <row r="9283" spans="12:12" x14ac:dyDescent="0.25">
      <c r="L9283" s="1"/>
    </row>
    <row r="9284" spans="12:12" x14ac:dyDescent="0.25">
      <c r="L9284" s="1"/>
    </row>
    <row r="9285" spans="12:12" x14ac:dyDescent="0.25">
      <c r="L9285" s="1"/>
    </row>
    <row r="9286" spans="12:12" x14ac:dyDescent="0.25">
      <c r="L9286" s="1"/>
    </row>
    <row r="9287" spans="12:12" x14ac:dyDescent="0.25">
      <c r="L9287" s="1"/>
    </row>
    <row r="9288" spans="12:12" x14ac:dyDescent="0.25">
      <c r="L9288" s="1"/>
    </row>
    <row r="9289" spans="12:12" x14ac:dyDescent="0.25">
      <c r="L9289" s="1"/>
    </row>
    <row r="9290" spans="12:12" x14ac:dyDescent="0.25">
      <c r="L9290" s="1"/>
    </row>
    <row r="9291" spans="12:12" x14ac:dyDescent="0.25">
      <c r="L9291" s="1"/>
    </row>
    <row r="9292" spans="12:12" x14ac:dyDescent="0.25">
      <c r="L9292" s="1"/>
    </row>
    <row r="9293" spans="12:12" x14ac:dyDescent="0.25">
      <c r="L9293" s="1"/>
    </row>
    <row r="9294" spans="12:12" x14ac:dyDescent="0.25">
      <c r="L9294" s="1"/>
    </row>
    <row r="9295" spans="12:12" x14ac:dyDescent="0.25">
      <c r="L9295" s="1"/>
    </row>
    <row r="9296" spans="12:12" x14ac:dyDescent="0.25">
      <c r="L9296" s="1"/>
    </row>
    <row r="9297" spans="12:12" x14ac:dyDescent="0.25">
      <c r="L9297" s="1"/>
    </row>
    <row r="9298" spans="12:12" x14ac:dyDescent="0.25">
      <c r="L9298" s="1"/>
    </row>
    <row r="9299" spans="12:12" x14ac:dyDescent="0.25">
      <c r="L9299" s="1"/>
    </row>
    <row r="9300" spans="12:12" x14ac:dyDescent="0.25">
      <c r="L9300" s="1"/>
    </row>
    <row r="9301" spans="12:12" x14ac:dyDescent="0.25">
      <c r="L9301" s="1"/>
    </row>
    <row r="9302" spans="12:12" x14ac:dyDescent="0.25">
      <c r="L9302" s="1"/>
    </row>
    <row r="9303" spans="12:12" x14ac:dyDescent="0.25">
      <c r="L9303" s="1"/>
    </row>
    <row r="9304" spans="12:12" x14ac:dyDescent="0.25">
      <c r="L9304" s="1"/>
    </row>
    <row r="9305" spans="12:12" x14ac:dyDescent="0.25">
      <c r="L9305" s="1"/>
    </row>
    <row r="9306" spans="12:12" x14ac:dyDescent="0.25">
      <c r="L9306" s="1"/>
    </row>
    <row r="9307" spans="12:12" x14ac:dyDescent="0.25">
      <c r="L9307" s="1"/>
    </row>
    <row r="9308" spans="12:12" x14ac:dyDescent="0.25">
      <c r="L9308" s="1"/>
    </row>
    <row r="9309" spans="12:12" x14ac:dyDescent="0.25">
      <c r="L9309" s="1"/>
    </row>
    <row r="9310" spans="12:12" x14ac:dyDescent="0.25">
      <c r="L9310" s="1"/>
    </row>
    <row r="9311" spans="12:12" x14ac:dyDescent="0.25">
      <c r="L9311" s="1"/>
    </row>
    <row r="9312" spans="12:12" x14ac:dyDescent="0.25">
      <c r="L9312" s="1"/>
    </row>
    <row r="9313" spans="12:12" x14ac:dyDescent="0.25">
      <c r="L9313" s="1"/>
    </row>
    <row r="9314" spans="12:12" x14ac:dyDescent="0.25">
      <c r="L9314" s="1"/>
    </row>
    <row r="9315" spans="12:12" x14ac:dyDescent="0.25">
      <c r="L9315" s="1"/>
    </row>
    <row r="9316" spans="12:12" x14ac:dyDescent="0.25">
      <c r="L9316" s="1"/>
    </row>
    <row r="9317" spans="12:12" x14ac:dyDescent="0.25">
      <c r="L9317" s="1"/>
    </row>
    <row r="9318" spans="12:12" x14ac:dyDescent="0.25">
      <c r="L9318" s="1"/>
    </row>
    <row r="9319" spans="12:12" x14ac:dyDescent="0.25">
      <c r="L9319" s="1"/>
    </row>
    <row r="9320" spans="12:12" x14ac:dyDescent="0.25">
      <c r="L9320" s="1"/>
    </row>
    <row r="9321" spans="12:12" x14ac:dyDescent="0.25">
      <c r="L9321" s="1"/>
    </row>
    <row r="9322" spans="12:12" x14ac:dyDescent="0.25">
      <c r="L9322" s="1"/>
    </row>
    <row r="9323" spans="12:12" x14ac:dyDescent="0.25">
      <c r="L9323" s="1"/>
    </row>
    <row r="9324" spans="12:12" x14ac:dyDescent="0.25">
      <c r="L9324" s="1"/>
    </row>
    <row r="9325" spans="12:12" x14ac:dyDescent="0.25">
      <c r="L9325" s="1"/>
    </row>
    <row r="9326" spans="12:12" x14ac:dyDescent="0.25">
      <c r="L9326" s="1"/>
    </row>
    <row r="9327" spans="12:12" x14ac:dyDescent="0.25">
      <c r="L9327" s="1"/>
    </row>
    <row r="9328" spans="12:12" x14ac:dyDescent="0.25">
      <c r="L9328" s="1"/>
    </row>
    <row r="9329" spans="12:12" x14ac:dyDescent="0.25">
      <c r="L9329" s="1"/>
    </row>
    <row r="9330" spans="12:12" x14ac:dyDescent="0.25">
      <c r="L9330" s="1"/>
    </row>
    <row r="9331" spans="12:12" x14ac:dyDescent="0.25">
      <c r="L9331" s="1"/>
    </row>
    <row r="9332" spans="12:12" x14ac:dyDescent="0.25">
      <c r="L9332" s="1"/>
    </row>
    <row r="9333" spans="12:12" x14ac:dyDescent="0.25">
      <c r="L9333" s="1"/>
    </row>
    <row r="9334" spans="12:12" x14ac:dyDescent="0.25">
      <c r="L9334" s="1"/>
    </row>
    <row r="9335" spans="12:12" x14ac:dyDescent="0.25">
      <c r="L9335" s="1"/>
    </row>
    <row r="9336" spans="12:12" x14ac:dyDescent="0.25">
      <c r="L9336" s="1"/>
    </row>
    <row r="9337" spans="12:12" x14ac:dyDescent="0.25">
      <c r="L9337" s="1"/>
    </row>
    <row r="9338" spans="12:12" x14ac:dyDescent="0.25">
      <c r="L9338" s="1"/>
    </row>
    <row r="9339" spans="12:12" x14ac:dyDescent="0.25">
      <c r="L9339" s="1"/>
    </row>
    <row r="9340" spans="12:12" x14ac:dyDescent="0.25">
      <c r="L9340" s="1"/>
    </row>
    <row r="9341" spans="12:12" x14ac:dyDescent="0.25">
      <c r="L9341" s="1"/>
    </row>
    <row r="9342" spans="12:12" x14ac:dyDescent="0.25">
      <c r="L9342" s="1"/>
    </row>
    <row r="9343" spans="12:12" x14ac:dyDescent="0.25">
      <c r="L9343" s="1"/>
    </row>
    <row r="9344" spans="12:12" x14ac:dyDescent="0.25">
      <c r="L9344" s="1"/>
    </row>
    <row r="9345" spans="12:12" x14ac:dyDescent="0.25">
      <c r="L9345" s="1"/>
    </row>
    <row r="9346" spans="12:12" x14ac:dyDescent="0.25">
      <c r="L9346" s="1"/>
    </row>
    <row r="9347" spans="12:12" x14ac:dyDescent="0.25">
      <c r="L9347" s="1"/>
    </row>
    <row r="9348" spans="12:12" x14ac:dyDescent="0.25">
      <c r="L9348" s="1"/>
    </row>
    <row r="9349" spans="12:12" x14ac:dyDescent="0.25">
      <c r="L9349" s="1"/>
    </row>
    <row r="9350" spans="12:12" x14ac:dyDescent="0.25">
      <c r="L9350" s="1"/>
    </row>
    <row r="9351" spans="12:12" x14ac:dyDescent="0.25">
      <c r="L9351" s="1"/>
    </row>
    <row r="9352" spans="12:12" x14ac:dyDescent="0.25">
      <c r="L9352" s="1"/>
    </row>
    <row r="9353" spans="12:12" x14ac:dyDescent="0.25">
      <c r="L9353" s="1"/>
    </row>
    <row r="9354" spans="12:12" x14ac:dyDescent="0.25">
      <c r="L9354" s="1"/>
    </row>
    <row r="9355" spans="12:12" x14ac:dyDescent="0.25">
      <c r="L9355" s="1"/>
    </row>
    <row r="9356" spans="12:12" x14ac:dyDescent="0.25">
      <c r="L9356" s="1"/>
    </row>
    <row r="9357" spans="12:12" x14ac:dyDescent="0.25">
      <c r="L9357" s="1"/>
    </row>
    <row r="9358" spans="12:12" x14ac:dyDescent="0.25">
      <c r="L9358" s="1"/>
    </row>
    <row r="9359" spans="12:12" x14ac:dyDescent="0.25">
      <c r="L9359" s="1"/>
    </row>
    <row r="9360" spans="12:12" x14ac:dyDescent="0.25">
      <c r="L9360" s="1"/>
    </row>
    <row r="9361" spans="12:12" x14ac:dyDescent="0.25">
      <c r="L9361" s="1"/>
    </row>
    <row r="9362" spans="12:12" x14ac:dyDescent="0.25">
      <c r="L9362" s="1"/>
    </row>
    <row r="9363" spans="12:12" x14ac:dyDescent="0.25">
      <c r="L9363" s="1"/>
    </row>
    <row r="9364" spans="12:12" x14ac:dyDescent="0.25">
      <c r="L9364" s="1"/>
    </row>
    <row r="9365" spans="12:12" x14ac:dyDescent="0.25">
      <c r="L9365" s="1"/>
    </row>
    <row r="9366" spans="12:12" x14ac:dyDescent="0.25">
      <c r="L9366" s="1"/>
    </row>
    <row r="9367" spans="12:12" x14ac:dyDescent="0.25">
      <c r="L9367" s="1"/>
    </row>
    <row r="9368" spans="12:12" x14ac:dyDescent="0.25">
      <c r="L9368" s="1"/>
    </row>
    <row r="9369" spans="12:12" x14ac:dyDescent="0.25">
      <c r="L9369" s="1"/>
    </row>
    <row r="9370" spans="12:12" x14ac:dyDescent="0.25">
      <c r="L9370" s="1"/>
    </row>
    <row r="9371" spans="12:12" x14ac:dyDescent="0.25">
      <c r="L9371" s="1"/>
    </row>
    <row r="9372" spans="12:12" x14ac:dyDescent="0.25">
      <c r="L9372" s="1"/>
    </row>
    <row r="9373" spans="12:12" x14ac:dyDescent="0.25">
      <c r="L9373" s="1"/>
    </row>
    <row r="9374" spans="12:12" x14ac:dyDescent="0.25">
      <c r="L9374" s="1"/>
    </row>
    <row r="9375" spans="12:12" x14ac:dyDescent="0.25">
      <c r="L9375" s="1"/>
    </row>
    <row r="9376" spans="12:12" x14ac:dyDescent="0.25">
      <c r="L9376" s="1"/>
    </row>
    <row r="9377" spans="12:12" x14ac:dyDescent="0.25">
      <c r="L9377" s="1"/>
    </row>
    <row r="9378" spans="12:12" x14ac:dyDescent="0.25">
      <c r="L9378" s="1"/>
    </row>
    <row r="9379" spans="12:12" x14ac:dyDescent="0.25">
      <c r="L9379" s="1"/>
    </row>
    <row r="9380" spans="12:12" x14ac:dyDescent="0.25">
      <c r="L9380" s="1"/>
    </row>
    <row r="9381" spans="12:12" x14ac:dyDescent="0.25">
      <c r="L9381" s="1"/>
    </row>
    <row r="9382" spans="12:12" x14ac:dyDescent="0.25">
      <c r="L9382" s="1"/>
    </row>
    <row r="9383" spans="12:12" x14ac:dyDescent="0.25">
      <c r="L9383" s="1"/>
    </row>
    <row r="9384" spans="12:12" x14ac:dyDescent="0.25">
      <c r="L9384" s="1"/>
    </row>
    <row r="9385" spans="12:12" x14ac:dyDescent="0.25">
      <c r="L9385" s="1"/>
    </row>
    <row r="9386" spans="12:12" x14ac:dyDescent="0.25">
      <c r="L9386" s="1"/>
    </row>
    <row r="9387" spans="12:12" x14ac:dyDescent="0.25">
      <c r="L9387" s="1"/>
    </row>
    <row r="9388" spans="12:12" x14ac:dyDescent="0.25">
      <c r="L9388" s="1"/>
    </row>
    <row r="9389" spans="12:12" x14ac:dyDescent="0.25">
      <c r="L9389" s="1"/>
    </row>
    <row r="9390" spans="12:12" x14ac:dyDescent="0.25">
      <c r="L9390" s="1"/>
    </row>
    <row r="9391" spans="12:12" x14ac:dyDescent="0.25">
      <c r="L9391" s="1"/>
    </row>
    <row r="9392" spans="12:12" x14ac:dyDescent="0.25">
      <c r="L9392" s="1"/>
    </row>
    <row r="9393" spans="12:12" x14ac:dyDescent="0.25">
      <c r="L9393" s="1"/>
    </row>
    <row r="9394" spans="12:12" x14ac:dyDescent="0.25">
      <c r="L9394" s="1"/>
    </row>
    <row r="9395" spans="12:12" x14ac:dyDescent="0.25">
      <c r="L9395" s="1"/>
    </row>
    <row r="9396" spans="12:12" x14ac:dyDescent="0.25">
      <c r="L9396" s="1"/>
    </row>
    <row r="9397" spans="12:12" x14ac:dyDescent="0.25">
      <c r="L9397" s="1"/>
    </row>
    <row r="9398" spans="12:12" x14ac:dyDescent="0.25">
      <c r="L9398" s="1"/>
    </row>
    <row r="9399" spans="12:12" x14ac:dyDescent="0.25">
      <c r="L9399" s="1"/>
    </row>
    <row r="9400" spans="12:12" x14ac:dyDescent="0.25">
      <c r="L9400" s="1"/>
    </row>
    <row r="9401" spans="12:12" x14ac:dyDescent="0.25">
      <c r="L9401" s="1"/>
    </row>
    <row r="9402" spans="12:12" x14ac:dyDescent="0.25">
      <c r="L9402" s="1"/>
    </row>
    <row r="9403" spans="12:12" x14ac:dyDescent="0.25">
      <c r="L9403" s="1"/>
    </row>
    <row r="9404" spans="12:12" x14ac:dyDescent="0.25">
      <c r="L9404" s="1"/>
    </row>
    <row r="9405" spans="12:12" x14ac:dyDescent="0.25">
      <c r="L9405" s="1"/>
    </row>
    <row r="9406" spans="12:12" x14ac:dyDescent="0.25">
      <c r="L9406" s="1"/>
    </row>
    <row r="9407" spans="12:12" x14ac:dyDescent="0.25">
      <c r="L9407" s="1"/>
    </row>
    <row r="9408" spans="12:12" x14ac:dyDescent="0.25">
      <c r="L9408" s="1"/>
    </row>
    <row r="9409" spans="12:12" x14ac:dyDescent="0.25">
      <c r="L9409" s="1"/>
    </row>
    <row r="9410" spans="12:12" x14ac:dyDescent="0.25">
      <c r="L9410" s="1"/>
    </row>
    <row r="9411" spans="12:12" x14ac:dyDescent="0.25">
      <c r="L9411" s="1"/>
    </row>
    <row r="9412" spans="12:12" x14ac:dyDescent="0.25">
      <c r="L9412" s="1"/>
    </row>
    <row r="9413" spans="12:12" x14ac:dyDescent="0.25">
      <c r="L9413" s="1"/>
    </row>
    <row r="9414" spans="12:12" x14ac:dyDescent="0.25">
      <c r="L9414" s="1"/>
    </row>
    <row r="9415" spans="12:12" x14ac:dyDescent="0.25">
      <c r="L9415" s="1"/>
    </row>
    <row r="9416" spans="12:12" x14ac:dyDescent="0.25">
      <c r="L9416" s="1"/>
    </row>
    <row r="9417" spans="12:12" x14ac:dyDescent="0.25">
      <c r="L9417" s="1"/>
    </row>
    <row r="9418" spans="12:12" x14ac:dyDescent="0.25">
      <c r="L9418" s="1"/>
    </row>
    <row r="9419" spans="12:12" x14ac:dyDescent="0.25">
      <c r="L9419" s="1"/>
    </row>
    <row r="9420" spans="12:12" x14ac:dyDescent="0.25">
      <c r="L9420" s="1"/>
    </row>
    <row r="9421" spans="12:12" x14ac:dyDescent="0.25">
      <c r="L9421" s="1"/>
    </row>
    <row r="9422" spans="12:12" x14ac:dyDescent="0.25">
      <c r="L9422" s="1"/>
    </row>
    <row r="9423" spans="12:12" x14ac:dyDescent="0.25">
      <c r="L9423" s="1"/>
    </row>
    <row r="9424" spans="12:12" x14ac:dyDescent="0.25">
      <c r="L9424" s="1"/>
    </row>
    <row r="9425" spans="12:12" x14ac:dyDescent="0.25">
      <c r="L9425" s="1"/>
    </row>
    <row r="9426" spans="12:12" x14ac:dyDescent="0.25">
      <c r="L9426" s="1"/>
    </row>
    <row r="9427" spans="12:12" x14ac:dyDescent="0.25">
      <c r="L9427" s="1"/>
    </row>
    <row r="9428" spans="12:12" x14ac:dyDescent="0.25">
      <c r="L9428" s="1"/>
    </row>
    <row r="9429" spans="12:12" x14ac:dyDescent="0.25">
      <c r="L9429" s="1"/>
    </row>
    <row r="9430" spans="12:12" x14ac:dyDescent="0.25">
      <c r="L9430" s="1"/>
    </row>
    <row r="9431" spans="12:12" x14ac:dyDescent="0.25">
      <c r="L9431" s="1"/>
    </row>
    <row r="9432" spans="12:12" x14ac:dyDescent="0.25">
      <c r="L9432" s="1"/>
    </row>
    <row r="9433" spans="12:12" x14ac:dyDescent="0.25">
      <c r="L9433" s="1"/>
    </row>
    <row r="9434" spans="12:12" x14ac:dyDescent="0.25">
      <c r="L9434" s="1"/>
    </row>
    <row r="9435" spans="12:12" x14ac:dyDescent="0.25">
      <c r="L9435" s="1"/>
    </row>
    <row r="9436" spans="12:12" x14ac:dyDescent="0.25">
      <c r="L9436" s="1"/>
    </row>
    <row r="9437" spans="12:12" x14ac:dyDescent="0.25">
      <c r="L9437" s="1"/>
    </row>
    <row r="9438" spans="12:12" x14ac:dyDescent="0.25">
      <c r="L9438" s="1"/>
    </row>
    <row r="9439" spans="12:12" x14ac:dyDescent="0.25">
      <c r="L9439" s="1"/>
    </row>
    <row r="9440" spans="12:12" x14ac:dyDescent="0.25">
      <c r="L9440" s="1"/>
    </row>
    <row r="9441" spans="12:12" x14ac:dyDescent="0.25">
      <c r="L9441" s="1"/>
    </row>
    <row r="9442" spans="12:12" x14ac:dyDescent="0.25">
      <c r="L9442" s="1"/>
    </row>
    <row r="9443" spans="12:12" x14ac:dyDescent="0.25">
      <c r="L9443" s="1"/>
    </row>
    <row r="9444" spans="12:12" x14ac:dyDescent="0.25">
      <c r="L9444" s="1"/>
    </row>
    <row r="9445" spans="12:12" x14ac:dyDescent="0.25">
      <c r="L9445" s="1"/>
    </row>
    <row r="9446" spans="12:12" x14ac:dyDescent="0.25">
      <c r="L9446" s="1"/>
    </row>
    <row r="9447" spans="12:12" x14ac:dyDescent="0.25">
      <c r="L9447" s="1"/>
    </row>
    <row r="9448" spans="12:12" x14ac:dyDescent="0.25">
      <c r="L9448" s="1"/>
    </row>
    <row r="9449" spans="12:12" x14ac:dyDescent="0.25">
      <c r="L9449" s="1"/>
    </row>
    <row r="9450" spans="12:12" x14ac:dyDescent="0.25">
      <c r="L9450" s="1"/>
    </row>
    <row r="9451" spans="12:12" x14ac:dyDescent="0.25">
      <c r="L9451" s="1"/>
    </row>
    <row r="9452" spans="12:12" x14ac:dyDescent="0.25">
      <c r="L9452" s="1"/>
    </row>
    <row r="9453" spans="12:12" x14ac:dyDescent="0.25">
      <c r="L9453" s="1"/>
    </row>
    <row r="9454" spans="12:12" x14ac:dyDescent="0.25">
      <c r="L9454" s="1"/>
    </row>
    <row r="9455" spans="12:12" x14ac:dyDescent="0.25">
      <c r="L9455" s="1"/>
    </row>
    <row r="9456" spans="12:12" x14ac:dyDescent="0.25">
      <c r="L9456" s="1"/>
    </row>
    <row r="9457" spans="12:12" x14ac:dyDescent="0.25">
      <c r="L9457" s="1"/>
    </row>
    <row r="9458" spans="12:12" x14ac:dyDescent="0.25">
      <c r="L9458" s="1"/>
    </row>
    <row r="9459" spans="12:12" x14ac:dyDescent="0.25">
      <c r="L9459" s="1"/>
    </row>
    <row r="9460" spans="12:12" x14ac:dyDescent="0.25">
      <c r="L9460" s="1"/>
    </row>
    <row r="9461" spans="12:12" x14ac:dyDescent="0.25">
      <c r="L9461" s="1"/>
    </row>
    <row r="9462" spans="12:12" x14ac:dyDescent="0.25">
      <c r="L9462" s="1"/>
    </row>
    <row r="9463" spans="12:12" x14ac:dyDescent="0.25">
      <c r="L9463" s="1"/>
    </row>
    <row r="9464" spans="12:12" x14ac:dyDescent="0.25">
      <c r="L9464" s="1"/>
    </row>
    <row r="9465" spans="12:12" x14ac:dyDescent="0.25">
      <c r="L9465" s="1"/>
    </row>
    <row r="9466" spans="12:12" x14ac:dyDescent="0.25">
      <c r="L9466" s="1"/>
    </row>
    <row r="9467" spans="12:12" x14ac:dyDescent="0.25">
      <c r="L9467" s="1"/>
    </row>
    <row r="9468" spans="12:12" x14ac:dyDescent="0.25">
      <c r="L9468" s="1"/>
    </row>
    <row r="9469" spans="12:12" x14ac:dyDescent="0.25">
      <c r="L9469" s="1"/>
    </row>
    <row r="9470" spans="12:12" x14ac:dyDescent="0.25">
      <c r="L9470" s="1"/>
    </row>
    <row r="9471" spans="12:12" x14ac:dyDescent="0.25">
      <c r="L9471" s="1"/>
    </row>
    <row r="9472" spans="12:12" x14ac:dyDescent="0.25">
      <c r="L9472" s="1"/>
    </row>
    <row r="9473" spans="12:12" x14ac:dyDescent="0.25">
      <c r="L9473" s="1"/>
    </row>
    <row r="9474" spans="12:12" x14ac:dyDescent="0.25">
      <c r="L9474" s="1"/>
    </row>
    <row r="9475" spans="12:12" x14ac:dyDescent="0.25">
      <c r="L9475" s="1"/>
    </row>
    <row r="9476" spans="12:12" x14ac:dyDescent="0.25">
      <c r="L9476" s="1"/>
    </row>
    <row r="9477" spans="12:12" x14ac:dyDescent="0.25">
      <c r="L9477" s="1"/>
    </row>
    <row r="9478" spans="12:12" x14ac:dyDescent="0.25">
      <c r="L9478" s="1"/>
    </row>
    <row r="9479" spans="12:12" x14ac:dyDescent="0.25">
      <c r="L9479" s="1"/>
    </row>
    <row r="9480" spans="12:12" x14ac:dyDescent="0.25">
      <c r="L9480" s="1"/>
    </row>
    <row r="9481" spans="12:12" x14ac:dyDescent="0.25">
      <c r="L9481" s="1"/>
    </row>
    <row r="9482" spans="12:12" x14ac:dyDescent="0.25">
      <c r="L9482" s="1"/>
    </row>
    <row r="9483" spans="12:12" x14ac:dyDescent="0.25">
      <c r="L9483" s="1"/>
    </row>
    <row r="9484" spans="12:12" x14ac:dyDescent="0.25">
      <c r="L9484" s="1"/>
    </row>
    <row r="9485" spans="12:12" x14ac:dyDescent="0.25">
      <c r="L9485" s="1"/>
    </row>
    <row r="9486" spans="12:12" x14ac:dyDescent="0.25">
      <c r="L9486" s="1"/>
    </row>
    <row r="9487" spans="12:12" x14ac:dyDescent="0.25">
      <c r="L9487" s="1"/>
    </row>
    <row r="9488" spans="12:12" x14ac:dyDescent="0.25">
      <c r="L9488" s="1"/>
    </row>
    <row r="9489" spans="12:12" x14ac:dyDescent="0.25">
      <c r="L9489" s="1"/>
    </row>
    <row r="9490" spans="12:12" x14ac:dyDescent="0.25">
      <c r="L9490" s="1"/>
    </row>
    <row r="9491" spans="12:12" x14ac:dyDescent="0.25">
      <c r="L9491" s="1"/>
    </row>
    <row r="9492" spans="12:12" x14ac:dyDescent="0.25">
      <c r="L9492" s="1"/>
    </row>
    <row r="9493" spans="12:12" x14ac:dyDescent="0.25">
      <c r="L9493" s="1"/>
    </row>
    <row r="9494" spans="12:12" x14ac:dyDescent="0.25">
      <c r="L9494" s="1"/>
    </row>
    <row r="9495" spans="12:12" x14ac:dyDescent="0.25">
      <c r="L9495" s="1"/>
    </row>
    <row r="9496" spans="12:12" x14ac:dyDescent="0.25">
      <c r="L9496" s="1"/>
    </row>
    <row r="9497" spans="12:12" x14ac:dyDescent="0.25">
      <c r="L9497" s="1"/>
    </row>
    <row r="9498" spans="12:12" x14ac:dyDescent="0.25">
      <c r="L9498" s="1"/>
    </row>
    <row r="9499" spans="12:12" x14ac:dyDescent="0.25">
      <c r="L9499" s="1"/>
    </row>
    <row r="9500" spans="12:12" x14ac:dyDescent="0.25">
      <c r="L9500" s="1"/>
    </row>
    <row r="9501" spans="12:12" x14ac:dyDescent="0.25">
      <c r="L9501" s="1"/>
    </row>
    <row r="9502" spans="12:12" x14ac:dyDescent="0.25">
      <c r="L9502" s="1"/>
    </row>
    <row r="9503" spans="12:12" x14ac:dyDescent="0.25">
      <c r="L9503" s="1"/>
    </row>
    <row r="9504" spans="12:12" x14ac:dyDescent="0.25">
      <c r="L9504" s="1"/>
    </row>
    <row r="9505" spans="12:12" x14ac:dyDescent="0.25">
      <c r="L9505" s="1"/>
    </row>
    <row r="9506" spans="12:12" x14ac:dyDescent="0.25">
      <c r="L9506" s="1"/>
    </row>
    <row r="9507" spans="12:12" x14ac:dyDescent="0.25">
      <c r="L9507" s="1"/>
    </row>
    <row r="9508" spans="12:12" x14ac:dyDescent="0.25">
      <c r="L9508" s="1"/>
    </row>
    <row r="9509" spans="12:12" x14ac:dyDescent="0.25">
      <c r="L9509" s="1"/>
    </row>
    <row r="9510" spans="12:12" x14ac:dyDescent="0.25">
      <c r="L9510" s="1"/>
    </row>
    <row r="9511" spans="12:12" x14ac:dyDescent="0.25">
      <c r="L9511" s="1"/>
    </row>
    <row r="9512" spans="12:12" x14ac:dyDescent="0.25">
      <c r="L9512" s="1"/>
    </row>
    <row r="9513" spans="12:12" x14ac:dyDescent="0.25">
      <c r="L9513" s="1"/>
    </row>
    <row r="9514" spans="12:12" x14ac:dyDescent="0.25">
      <c r="L9514" s="1"/>
    </row>
    <row r="9515" spans="12:12" x14ac:dyDescent="0.25">
      <c r="L9515" s="1"/>
    </row>
    <row r="9516" spans="12:12" x14ac:dyDescent="0.25">
      <c r="L9516" s="1"/>
    </row>
    <row r="9517" spans="12:12" x14ac:dyDescent="0.25">
      <c r="L9517" s="1"/>
    </row>
    <row r="9518" spans="12:12" x14ac:dyDescent="0.25">
      <c r="L9518" s="1"/>
    </row>
    <row r="9519" spans="12:12" x14ac:dyDescent="0.25">
      <c r="L9519" s="1"/>
    </row>
    <row r="9520" spans="12:12" x14ac:dyDescent="0.25">
      <c r="L9520" s="1"/>
    </row>
    <row r="9521" spans="12:12" x14ac:dyDescent="0.25">
      <c r="L9521" s="1"/>
    </row>
    <row r="9522" spans="12:12" x14ac:dyDescent="0.25">
      <c r="L9522" s="1"/>
    </row>
    <row r="9523" spans="12:12" x14ac:dyDescent="0.25">
      <c r="L9523" s="1"/>
    </row>
    <row r="9524" spans="12:12" x14ac:dyDescent="0.25">
      <c r="L9524" s="1"/>
    </row>
    <row r="9525" spans="12:12" x14ac:dyDescent="0.25">
      <c r="L9525" s="1"/>
    </row>
    <row r="9526" spans="12:12" x14ac:dyDescent="0.25">
      <c r="L9526" s="1"/>
    </row>
    <row r="9527" spans="12:12" x14ac:dyDescent="0.25">
      <c r="L9527" s="1"/>
    </row>
    <row r="9528" spans="12:12" x14ac:dyDescent="0.25">
      <c r="L9528" s="1"/>
    </row>
    <row r="9529" spans="12:12" x14ac:dyDescent="0.25">
      <c r="L9529" s="1"/>
    </row>
    <row r="9530" spans="12:12" x14ac:dyDescent="0.25">
      <c r="L9530" s="1"/>
    </row>
    <row r="9531" spans="12:12" x14ac:dyDescent="0.25">
      <c r="L9531" s="1"/>
    </row>
    <row r="9532" spans="12:12" x14ac:dyDescent="0.25">
      <c r="L9532" s="1"/>
    </row>
    <row r="9533" spans="12:12" x14ac:dyDescent="0.25">
      <c r="L9533" s="1"/>
    </row>
    <row r="9534" spans="12:12" x14ac:dyDescent="0.25">
      <c r="L9534" s="1"/>
    </row>
    <row r="9535" spans="12:12" x14ac:dyDescent="0.25">
      <c r="L9535" s="1"/>
    </row>
    <row r="9536" spans="12:12" x14ac:dyDescent="0.25">
      <c r="L9536" s="1"/>
    </row>
    <row r="9537" spans="12:12" x14ac:dyDescent="0.25">
      <c r="L9537" s="1"/>
    </row>
    <row r="9538" spans="12:12" x14ac:dyDescent="0.25">
      <c r="L9538" s="1"/>
    </row>
    <row r="9539" spans="12:12" x14ac:dyDescent="0.25">
      <c r="L9539" s="1"/>
    </row>
    <row r="9540" spans="12:12" x14ac:dyDescent="0.25">
      <c r="L9540" s="1"/>
    </row>
    <row r="9541" spans="12:12" x14ac:dyDescent="0.25">
      <c r="L9541" s="1"/>
    </row>
    <row r="9542" spans="12:12" x14ac:dyDescent="0.25">
      <c r="L9542" s="1"/>
    </row>
    <row r="9543" spans="12:12" x14ac:dyDescent="0.25">
      <c r="L9543" s="1"/>
    </row>
    <row r="9544" spans="12:12" x14ac:dyDescent="0.25">
      <c r="L9544" s="1"/>
    </row>
    <row r="9545" spans="12:12" x14ac:dyDescent="0.25">
      <c r="L9545" s="1"/>
    </row>
    <row r="9546" spans="12:12" x14ac:dyDescent="0.25">
      <c r="L9546" s="1"/>
    </row>
    <row r="9547" spans="12:12" x14ac:dyDescent="0.25">
      <c r="L9547" s="1"/>
    </row>
    <row r="9548" spans="12:12" x14ac:dyDescent="0.25">
      <c r="L9548" s="1"/>
    </row>
    <row r="9549" spans="12:12" x14ac:dyDescent="0.25">
      <c r="L9549" s="1"/>
    </row>
    <row r="9550" spans="12:12" x14ac:dyDescent="0.25">
      <c r="L9550" s="1"/>
    </row>
    <row r="9551" spans="12:12" x14ac:dyDescent="0.25">
      <c r="L9551" s="1"/>
    </row>
    <row r="9552" spans="12:12" x14ac:dyDescent="0.25">
      <c r="L9552" s="1"/>
    </row>
    <row r="9553" spans="12:12" x14ac:dyDescent="0.25">
      <c r="L9553" s="1"/>
    </row>
    <row r="9554" spans="12:12" x14ac:dyDescent="0.25">
      <c r="L9554" s="1"/>
    </row>
    <row r="9555" spans="12:12" x14ac:dyDescent="0.25">
      <c r="L9555" s="1"/>
    </row>
    <row r="9556" spans="12:12" x14ac:dyDescent="0.25">
      <c r="L9556" s="1"/>
    </row>
    <row r="9557" spans="12:12" x14ac:dyDescent="0.25">
      <c r="L9557" s="1"/>
    </row>
    <row r="9558" spans="12:12" x14ac:dyDescent="0.25">
      <c r="L9558" s="1"/>
    </row>
    <row r="9559" spans="12:12" x14ac:dyDescent="0.25">
      <c r="L9559" s="1"/>
    </row>
    <row r="9560" spans="12:12" x14ac:dyDescent="0.25">
      <c r="L9560" s="1"/>
    </row>
    <row r="9561" spans="12:12" x14ac:dyDescent="0.25">
      <c r="L9561" s="1"/>
    </row>
    <row r="9562" spans="12:12" x14ac:dyDescent="0.25">
      <c r="L9562" s="1"/>
    </row>
    <row r="9563" spans="12:12" x14ac:dyDescent="0.25">
      <c r="L9563" s="1"/>
    </row>
    <row r="9564" spans="12:12" x14ac:dyDescent="0.25">
      <c r="L9564" s="1"/>
    </row>
    <row r="9565" spans="12:12" x14ac:dyDescent="0.25">
      <c r="L9565" s="1"/>
    </row>
    <row r="9566" spans="12:12" x14ac:dyDescent="0.25">
      <c r="L9566" s="1"/>
    </row>
    <row r="9567" spans="12:12" x14ac:dyDescent="0.25">
      <c r="L9567" s="1"/>
    </row>
    <row r="9568" spans="12:12" x14ac:dyDescent="0.25">
      <c r="L9568" s="1"/>
    </row>
    <row r="9569" spans="12:12" x14ac:dyDescent="0.25">
      <c r="L9569" s="1"/>
    </row>
    <row r="9570" spans="12:12" x14ac:dyDescent="0.25">
      <c r="L9570" s="1"/>
    </row>
    <row r="9571" spans="12:12" x14ac:dyDescent="0.25">
      <c r="L9571" s="1"/>
    </row>
    <row r="9572" spans="12:12" x14ac:dyDescent="0.25">
      <c r="L9572" s="1"/>
    </row>
    <row r="9573" spans="12:12" x14ac:dyDescent="0.25">
      <c r="L9573" s="1"/>
    </row>
    <row r="9574" spans="12:12" x14ac:dyDescent="0.25">
      <c r="L9574" s="1"/>
    </row>
    <row r="9575" spans="12:12" x14ac:dyDescent="0.25">
      <c r="L9575" s="1"/>
    </row>
    <row r="9576" spans="12:12" x14ac:dyDescent="0.25">
      <c r="L9576" s="1"/>
    </row>
    <row r="9577" spans="12:12" x14ac:dyDescent="0.25">
      <c r="L9577" s="1"/>
    </row>
    <row r="9578" spans="12:12" x14ac:dyDescent="0.25">
      <c r="L9578" s="1"/>
    </row>
    <row r="9579" spans="12:12" x14ac:dyDescent="0.25">
      <c r="L9579" s="1"/>
    </row>
    <row r="9580" spans="12:12" x14ac:dyDescent="0.25">
      <c r="L9580" s="1"/>
    </row>
    <row r="9581" spans="12:12" x14ac:dyDescent="0.25">
      <c r="L9581" s="1"/>
    </row>
    <row r="9582" spans="12:12" x14ac:dyDescent="0.25">
      <c r="L9582" s="1"/>
    </row>
    <row r="9583" spans="12:12" x14ac:dyDescent="0.25">
      <c r="L9583" s="1"/>
    </row>
    <row r="9584" spans="12:12" x14ac:dyDescent="0.25">
      <c r="L9584" s="1"/>
    </row>
    <row r="9585" spans="12:12" x14ac:dyDescent="0.25">
      <c r="L9585" s="1"/>
    </row>
    <row r="9586" spans="12:12" x14ac:dyDescent="0.25">
      <c r="L9586" s="1"/>
    </row>
    <row r="9587" spans="12:12" x14ac:dyDescent="0.25">
      <c r="L9587" s="1"/>
    </row>
    <row r="9588" spans="12:12" x14ac:dyDescent="0.25">
      <c r="L9588" s="1"/>
    </row>
    <row r="9589" spans="12:12" x14ac:dyDescent="0.25">
      <c r="L9589" s="1"/>
    </row>
    <row r="9590" spans="12:12" x14ac:dyDescent="0.25">
      <c r="L9590" s="1"/>
    </row>
    <row r="9591" spans="12:12" x14ac:dyDescent="0.25">
      <c r="L9591" s="1"/>
    </row>
    <row r="9592" spans="12:12" x14ac:dyDescent="0.25">
      <c r="L9592" s="1"/>
    </row>
    <row r="9593" spans="12:12" x14ac:dyDescent="0.25">
      <c r="L9593" s="1"/>
    </row>
    <row r="9594" spans="12:12" x14ac:dyDescent="0.25">
      <c r="L9594" s="1"/>
    </row>
    <row r="9595" spans="12:12" x14ac:dyDescent="0.25">
      <c r="L9595" s="1"/>
    </row>
    <row r="9596" spans="12:12" x14ac:dyDescent="0.25">
      <c r="L9596" s="1"/>
    </row>
    <row r="9597" spans="12:12" x14ac:dyDescent="0.25">
      <c r="L9597" s="1"/>
    </row>
    <row r="9598" spans="12:12" x14ac:dyDescent="0.25">
      <c r="L9598" s="1"/>
    </row>
    <row r="9599" spans="12:12" x14ac:dyDescent="0.25">
      <c r="L9599" s="1"/>
    </row>
    <row r="9600" spans="12:12" x14ac:dyDescent="0.25">
      <c r="L9600" s="1"/>
    </row>
    <row r="9601" spans="12:12" x14ac:dyDescent="0.25">
      <c r="L9601" s="1"/>
    </row>
    <row r="9602" spans="12:12" x14ac:dyDescent="0.25">
      <c r="L9602" s="1"/>
    </row>
    <row r="9603" spans="12:12" x14ac:dyDescent="0.25">
      <c r="L9603" s="1"/>
    </row>
    <row r="9604" spans="12:12" x14ac:dyDescent="0.25">
      <c r="L9604" s="1"/>
    </row>
    <row r="9605" spans="12:12" x14ac:dyDescent="0.25">
      <c r="L9605" s="1"/>
    </row>
    <row r="9606" spans="12:12" x14ac:dyDescent="0.25">
      <c r="L9606" s="1"/>
    </row>
    <row r="9607" spans="12:12" x14ac:dyDescent="0.25">
      <c r="L9607" s="1"/>
    </row>
    <row r="9608" spans="12:12" x14ac:dyDescent="0.25">
      <c r="L9608" s="1"/>
    </row>
    <row r="9609" spans="12:12" x14ac:dyDescent="0.25">
      <c r="L9609" s="1"/>
    </row>
    <row r="9610" spans="12:12" x14ac:dyDescent="0.25">
      <c r="L9610" s="1"/>
    </row>
    <row r="9611" spans="12:12" x14ac:dyDescent="0.25">
      <c r="L9611" s="1"/>
    </row>
    <row r="9612" spans="12:12" x14ac:dyDescent="0.25">
      <c r="L9612" s="1"/>
    </row>
    <row r="9613" spans="12:12" x14ac:dyDescent="0.25">
      <c r="L9613" s="1"/>
    </row>
    <row r="9614" spans="12:12" x14ac:dyDescent="0.25">
      <c r="L9614" s="1"/>
    </row>
    <row r="9615" spans="12:12" x14ac:dyDescent="0.25">
      <c r="L9615" s="1"/>
    </row>
    <row r="9616" spans="12:12" x14ac:dyDescent="0.25">
      <c r="L9616" s="1"/>
    </row>
    <row r="9617" spans="12:12" x14ac:dyDescent="0.25">
      <c r="L9617" s="1"/>
    </row>
    <row r="9618" spans="12:12" x14ac:dyDescent="0.25">
      <c r="L9618" s="1"/>
    </row>
    <row r="9619" spans="12:12" x14ac:dyDescent="0.25">
      <c r="L9619" s="1"/>
    </row>
    <row r="9620" spans="12:12" x14ac:dyDescent="0.25">
      <c r="L9620" s="1"/>
    </row>
    <row r="9621" spans="12:12" x14ac:dyDescent="0.25">
      <c r="L9621" s="1"/>
    </row>
    <row r="9622" spans="12:12" x14ac:dyDescent="0.25">
      <c r="L9622" s="1"/>
    </row>
    <row r="9623" spans="12:12" x14ac:dyDescent="0.25">
      <c r="L9623" s="1"/>
    </row>
    <row r="9624" spans="12:12" x14ac:dyDescent="0.25">
      <c r="L9624" s="1"/>
    </row>
    <row r="9625" spans="12:12" x14ac:dyDescent="0.25">
      <c r="L9625" s="1"/>
    </row>
    <row r="9626" spans="12:12" x14ac:dyDescent="0.25">
      <c r="L9626" s="1"/>
    </row>
    <row r="9627" spans="12:12" x14ac:dyDescent="0.25">
      <c r="L9627" s="1"/>
    </row>
    <row r="9628" spans="12:12" x14ac:dyDescent="0.25">
      <c r="L9628" s="1"/>
    </row>
    <row r="9629" spans="12:12" x14ac:dyDescent="0.25">
      <c r="L9629" s="1"/>
    </row>
    <row r="9630" spans="12:12" x14ac:dyDescent="0.25">
      <c r="L9630" s="1"/>
    </row>
    <row r="9631" spans="12:12" x14ac:dyDescent="0.25">
      <c r="L9631" s="1"/>
    </row>
    <row r="9632" spans="12:12" x14ac:dyDescent="0.25">
      <c r="L9632" s="1"/>
    </row>
    <row r="9633" spans="12:12" x14ac:dyDescent="0.25">
      <c r="L9633" s="1"/>
    </row>
    <row r="9634" spans="12:12" x14ac:dyDescent="0.25">
      <c r="L9634" s="1"/>
    </row>
    <row r="9635" spans="12:12" x14ac:dyDescent="0.25">
      <c r="L9635" s="1"/>
    </row>
    <row r="9636" spans="12:12" x14ac:dyDescent="0.25">
      <c r="L9636" s="1"/>
    </row>
    <row r="9637" spans="12:12" x14ac:dyDescent="0.25">
      <c r="L9637" s="1"/>
    </row>
    <row r="9638" spans="12:12" x14ac:dyDescent="0.25">
      <c r="L9638" s="1"/>
    </row>
    <row r="9639" spans="12:12" x14ac:dyDescent="0.25">
      <c r="L9639" s="1"/>
    </row>
    <row r="9640" spans="12:12" x14ac:dyDescent="0.25">
      <c r="L9640" s="1"/>
    </row>
    <row r="9641" spans="12:12" x14ac:dyDescent="0.25">
      <c r="L9641" s="1"/>
    </row>
    <row r="9642" spans="12:12" x14ac:dyDescent="0.25">
      <c r="L9642" s="1"/>
    </row>
    <row r="9643" spans="12:12" x14ac:dyDescent="0.25">
      <c r="L9643" s="1"/>
    </row>
    <row r="9644" spans="12:12" x14ac:dyDescent="0.25">
      <c r="L9644" s="1"/>
    </row>
    <row r="9645" spans="12:12" x14ac:dyDescent="0.25">
      <c r="L9645" s="1"/>
    </row>
    <row r="9646" spans="12:12" x14ac:dyDescent="0.25">
      <c r="L9646" s="1"/>
    </row>
    <row r="9647" spans="12:12" x14ac:dyDescent="0.25">
      <c r="L9647" s="1"/>
    </row>
    <row r="9648" spans="12:12" x14ac:dyDescent="0.25">
      <c r="L9648" s="1"/>
    </row>
    <row r="9649" spans="12:12" x14ac:dyDescent="0.25">
      <c r="L9649" s="1"/>
    </row>
    <row r="9650" spans="12:12" x14ac:dyDescent="0.25">
      <c r="L9650" s="1"/>
    </row>
    <row r="9651" spans="12:12" x14ac:dyDescent="0.25">
      <c r="L9651" s="1"/>
    </row>
    <row r="9652" spans="12:12" x14ac:dyDescent="0.25">
      <c r="L9652" s="1"/>
    </row>
    <row r="9653" spans="12:12" x14ac:dyDescent="0.25">
      <c r="L9653" s="1"/>
    </row>
    <row r="9654" spans="12:12" x14ac:dyDescent="0.25">
      <c r="L9654" s="1"/>
    </row>
    <row r="9655" spans="12:12" x14ac:dyDescent="0.25">
      <c r="L9655" s="1"/>
    </row>
    <row r="9656" spans="12:12" x14ac:dyDescent="0.25">
      <c r="L9656" s="1"/>
    </row>
    <row r="9657" spans="12:12" x14ac:dyDescent="0.25">
      <c r="L9657" s="1"/>
    </row>
    <row r="9658" spans="12:12" x14ac:dyDescent="0.25">
      <c r="L9658" s="1"/>
    </row>
    <row r="9659" spans="12:12" x14ac:dyDescent="0.25">
      <c r="L9659" s="1"/>
    </row>
    <row r="9660" spans="12:12" x14ac:dyDescent="0.25">
      <c r="L9660" s="1"/>
    </row>
    <row r="9661" spans="12:12" x14ac:dyDescent="0.25">
      <c r="L9661" s="1"/>
    </row>
    <row r="9662" spans="12:12" x14ac:dyDescent="0.25">
      <c r="L9662" s="1"/>
    </row>
    <row r="9663" spans="12:12" x14ac:dyDescent="0.25">
      <c r="L9663" s="1"/>
    </row>
    <row r="9664" spans="12:12" x14ac:dyDescent="0.25">
      <c r="L9664" s="1"/>
    </row>
    <row r="9665" spans="12:12" x14ac:dyDescent="0.25">
      <c r="L9665" s="1"/>
    </row>
    <row r="9666" spans="12:12" x14ac:dyDescent="0.25">
      <c r="L9666" s="1"/>
    </row>
    <row r="9667" spans="12:12" x14ac:dyDescent="0.25">
      <c r="L9667" s="1"/>
    </row>
    <row r="9668" spans="12:12" x14ac:dyDescent="0.25">
      <c r="L9668" s="1"/>
    </row>
    <row r="9669" spans="12:12" x14ac:dyDescent="0.25">
      <c r="L9669" s="1"/>
    </row>
    <row r="9670" spans="12:12" x14ac:dyDescent="0.25">
      <c r="L9670" s="1"/>
    </row>
    <row r="9671" spans="12:12" x14ac:dyDescent="0.25">
      <c r="L9671" s="1"/>
    </row>
    <row r="9672" spans="12:12" x14ac:dyDescent="0.25">
      <c r="L9672" s="1"/>
    </row>
    <row r="9673" spans="12:12" x14ac:dyDescent="0.25">
      <c r="L9673" s="1"/>
    </row>
    <row r="9674" spans="12:12" x14ac:dyDescent="0.25">
      <c r="L9674" s="1"/>
    </row>
    <row r="9675" spans="12:12" x14ac:dyDescent="0.25">
      <c r="L9675" s="1"/>
    </row>
    <row r="9676" spans="12:12" x14ac:dyDescent="0.25">
      <c r="L9676" s="1"/>
    </row>
    <row r="9677" spans="12:12" x14ac:dyDescent="0.25">
      <c r="L9677" s="1"/>
    </row>
    <row r="9678" spans="12:12" x14ac:dyDescent="0.25">
      <c r="L9678" s="1"/>
    </row>
    <row r="9679" spans="12:12" x14ac:dyDescent="0.25">
      <c r="L9679" s="1"/>
    </row>
    <row r="9680" spans="12:12" x14ac:dyDescent="0.25">
      <c r="L9680" s="1"/>
    </row>
    <row r="9681" spans="12:12" x14ac:dyDescent="0.25">
      <c r="L9681" s="1"/>
    </row>
    <row r="9682" spans="12:12" x14ac:dyDescent="0.25">
      <c r="L9682" s="1"/>
    </row>
    <row r="9683" spans="12:12" x14ac:dyDescent="0.25">
      <c r="L9683" s="1"/>
    </row>
    <row r="9684" spans="12:12" x14ac:dyDescent="0.25">
      <c r="L9684" s="1"/>
    </row>
    <row r="9685" spans="12:12" x14ac:dyDescent="0.25">
      <c r="L9685" s="1"/>
    </row>
    <row r="9686" spans="12:12" x14ac:dyDescent="0.25">
      <c r="L9686" s="1"/>
    </row>
    <row r="9687" spans="12:12" x14ac:dyDescent="0.25">
      <c r="L9687" s="1"/>
    </row>
    <row r="9688" spans="12:12" x14ac:dyDescent="0.25">
      <c r="L9688" s="1"/>
    </row>
    <row r="9689" spans="12:12" x14ac:dyDescent="0.25">
      <c r="L9689" s="1"/>
    </row>
    <row r="9690" spans="12:12" x14ac:dyDescent="0.25">
      <c r="L9690" s="1"/>
    </row>
    <row r="9691" spans="12:12" x14ac:dyDescent="0.25">
      <c r="L9691" s="1"/>
    </row>
    <row r="9692" spans="12:12" x14ac:dyDescent="0.25">
      <c r="L9692" s="1"/>
    </row>
    <row r="9693" spans="12:12" x14ac:dyDescent="0.25">
      <c r="L9693" s="1"/>
    </row>
    <row r="9694" spans="12:12" x14ac:dyDescent="0.25">
      <c r="L9694" s="1"/>
    </row>
    <row r="9695" spans="12:12" x14ac:dyDescent="0.25">
      <c r="L9695" s="1"/>
    </row>
    <row r="9696" spans="12:12" x14ac:dyDescent="0.25">
      <c r="L9696" s="1"/>
    </row>
    <row r="9697" spans="12:12" x14ac:dyDescent="0.25">
      <c r="L9697" s="1"/>
    </row>
    <row r="9698" spans="12:12" x14ac:dyDescent="0.25">
      <c r="L9698" s="1"/>
    </row>
    <row r="9699" spans="12:12" x14ac:dyDescent="0.25">
      <c r="L9699" s="1"/>
    </row>
    <row r="9700" spans="12:12" x14ac:dyDescent="0.25">
      <c r="L9700" s="1"/>
    </row>
    <row r="9701" spans="12:12" x14ac:dyDescent="0.25">
      <c r="L9701" s="1"/>
    </row>
    <row r="9702" spans="12:12" x14ac:dyDescent="0.25">
      <c r="L9702" s="1"/>
    </row>
    <row r="9703" spans="12:12" x14ac:dyDescent="0.25">
      <c r="L9703" s="1"/>
    </row>
    <row r="9704" spans="12:12" x14ac:dyDescent="0.25">
      <c r="L9704" s="1"/>
    </row>
    <row r="9705" spans="12:12" x14ac:dyDescent="0.25">
      <c r="L9705" s="1"/>
    </row>
    <row r="9706" spans="12:12" x14ac:dyDescent="0.25">
      <c r="L9706" s="1"/>
    </row>
    <row r="9707" spans="12:12" x14ac:dyDescent="0.25">
      <c r="L9707" s="1"/>
    </row>
    <row r="9708" spans="12:12" x14ac:dyDescent="0.25">
      <c r="L9708" s="1"/>
    </row>
    <row r="9709" spans="12:12" x14ac:dyDescent="0.25">
      <c r="L9709" s="1"/>
    </row>
    <row r="9710" spans="12:12" x14ac:dyDescent="0.25">
      <c r="L9710" s="1"/>
    </row>
    <row r="9711" spans="12:12" x14ac:dyDescent="0.25">
      <c r="L9711" s="1"/>
    </row>
    <row r="9712" spans="12:12" x14ac:dyDescent="0.25">
      <c r="L9712" s="1"/>
    </row>
    <row r="9713" spans="12:12" x14ac:dyDescent="0.25">
      <c r="L9713" s="1"/>
    </row>
    <row r="9714" spans="12:12" x14ac:dyDescent="0.25">
      <c r="L9714" s="1"/>
    </row>
    <row r="9715" spans="12:12" x14ac:dyDescent="0.25">
      <c r="L9715" s="1"/>
    </row>
    <row r="9716" spans="12:12" x14ac:dyDescent="0.25">
      <c r="L9716" s="1"/>
    </row>
    <row r="9717" spans="12:12" x14ac:dyDescent="0.25">
      <c r="L9717" s="1"/>
    </row>
    <row r="9718" spans="12:12" x14ac:dyDescent="0.25">
      <c r="L9718" s="1"/>
    </row>
    <row r="9719" spans="12:12" x14ac:dyDescent="0.25">
      <c r="L9719" s="1"/>
    </row>
    <row r="9720" spans="12:12" x14ac:dyDescent="0.25">
      <c r="L9720" s="1"/>
    </row>
    <row r="9721" spans="12:12" x14ac:dyDescent="0.25">
      <c r="L9721" s="1"/>
    </row>
    <row r="9722" spans="12:12" x14ac:dyDescent="0.25">
      <c r="L9722" s="1"/>
    </row>
    <row r="9723" spans="12:12" x14ac:dyDescent="0.25">
      <c r="L9723" s="1"/>
    </row>
    <row r="9724" spans="12:12" x14ac:dyDescent="0.25">
      <c r="L9724" s="1"/>
    </row>
    <row r="9725" spans="12:12" x14ac:dyDescent="0.25">
      <c r="L9725" s="1"/>
    </row>
    <row r="9726" spans="12:12" x14ac:dyDescent="0.25">
      <c r="L9726" s="1"/>
    </row>
    <row r="9727" spans="12:12" x14ac:dyDescent="0.25">
      <c r="L9727" s="1"/>
    </row>
    <row r="9728" spans="12:12" x14ac:dyDescent="0.25">
      <c r="L9728" s="1"/>
    </row>
    <row r="9729" spans="12:12" x14ac:dyDescent="0.25">
      <c r="L9729" s="1"/>
    </row>
    <row r="9730" spans="12:12" x14ac:dyDescent="0.25">
      <c r="L9730" s="1"/>
    </row>
    <row r="9731" spans="12:12" x14ac:dyDescent="0.25">
      <c r="L9731" s="1"/>
    </row>
    <row r="9732" spans="12:12" x14ac:dyDescent="0.25">
      <c r="L9732" s="1"/>
    </row>
    <row r="9733" spans="12:12" x14ac:dyDescent="0.25">
      <c r="L9733" s="1"/>
    </row>
    <row r="9734" spans="12:12" x14ac:dyDescent="0.25">
      <c r="L9734" s="1"/>
    </row>
    <row r="9735" spans="12:12" x14ac:dyDescent="0.25">
      <c r="L9735" s="1"/>
    </row>
    <row r="9736" spans="12:12" x14ac:dyDescent="0.25">
      <c r="L9736" s="1"/>
    </row>
    <row r="9737" spans="12:12" x14ac:dyDescent="0.25">
      <c r="L9737" s="1"/>
    </row>
    <row r="9738" spans="12:12" x14ac:dyDescent="0.25">
      <c r="L9738" s="1"/>
    </row>
    <row r="9739" spans="12:12" x14ac:dyDescent="0.25">
      <c r="L9739" s="1"/>
    </row>
    <row r="9740" spans="12:12" x14ac:dyDescent="0.25">
      <c r="L9740" s="1"/>
    </row>
    <row r="9741" spans="12:12" x14ac:dyDescent="0.25">
      <c r="L9741" s="1"/>
    </row>
    <row r="9742" spans="12:12" x14ac:dyDescent="0.25">
      <c r="L9742" s="1"/>
    </row>
    <row r="9743" spans="12:12" x14ac:dyDescent="0.25">
      <c r="L9743" s="1"/>
    </row>
    <row r="9744" spans="12:12" x14ac:dyDescent="0.25">
      <c r="L9744" s="1"/>
    </row>
    <row r="9745" spans="12:12" x14ac:dyDescent="0.25">
      <c r="L9745" s="1"/>
    </row>
    <row r="9746" spans="12:12" x14ac:dyDescent="0.25">
      <c r="L9746" s="1"/>
    </row>
    <row r="9747" spans="12:12" x14ac:dyDescent="0.25">
      <c r="L9747" s="1"/>
    </row>
    <row r="9748" spans="12:12" x14ac:dyDescent="0.25">
      <c r="L9748" s="1"/>
    </row>
    <row r="9749" spans="12:12" x14ac:dyDescent="0.25">
      <c r="L9749" s="1"/>
    </row>
    <row r="9750" spans="12:12" x14ac:dyDescent="0.25">
      <c r="L9750" s="1"/>
    </row>
    <row r="9751" spans="12:12" x14ac:dyDescent="0.25">
      <c r="L9751" s="1"/>
    </row>
    <row r="9752" spans="12:12" x14ac:dyDescent="0.25">
      <c r="L9752" s="1"/>
    </row>
    <row r="9753" spans="12:12" x14ac:dyDescent="0.25">
      <c r="L9753" s="1"/>
    </row>
    <row r="9754" spans="12:12" x14ac:dyDescent="0.25">
      <c r="L9754" s="1"/>
    </row>
    <row r="9755" spans="12:12" x14ac:dyDescent="0.25">
      <c r="L9755" s="1"/>
    </row>
    <row r="9756" spans="12:12" x14ac:dyDescent="0.25">
      <c r="L9756" s="1"/>
    </row>
    <row r="9757" spans="12:12" x14ac:dyDescent="0.25">
      <c r="L9757" s="1"/>
    </row>
    <row r="9758" spans="12:12" x14ac:dyDescent="0.25">
      <c r="L9758" s="1"/>
    </row>
    <row r="9759" spans="12:12" x14ac:dyDescent="0.25">
      <c r="L9759" s="1"/>
    </row>
    <row r="9760" spans="12:12" x14ac:dyDescent="0.25">
      <c r="L9760" s="1"/>
    </row>
    <row r="9761" spans="12:12" x14ac:dyDescent="0.25">
      <c r="L9761" s="1"/>
    </row>
    <row r="9762" spans="12:12" x14ac:dyDescent="0.25">
      <c r="L9762" s="1"/>
    </row>
    <row r="9763" spans="12:12" x14ac:dyDescent="0.25">
      <c r="L9763" s="1"/>
    </row>
    <row r="9764" spans="12:12" x14ac:dyDescent="0.25">
      <c r="L9764" s="1"/>
    </row>
    <row r="9765" spans="12:12" x14ac:dyDescent="0.25">
      <c r="L9765" s="1"/>
    </row>
    <row r="9766" spans="12:12" x14ac:dyDescent="0.25">
      <c r="L9766" s="1"/>
    </row>
    <row r="9767" spans="12:12" x14ac:dyDescent="0.25">
      <c r="L9767" s="1"/>
    </row>
    <row r="9768" spans="12:12" x14ac:dyDescent="0.25">
      <c r="L9768" s="1"/>
    </row>
    <row r="9769" spans="12:12" x14ac:dyDescent="0.25">
      <c r="L9769" s="1"/>
    </row>
    <row r="9770" spans="12:12" x14ac:dyDescent="0.25">
      <c r="L9770" s="1"/>
    </row>
    <row r="9771" spans="12:12" x14ac:dyDescent="0.25">
      <c r="L9771" s="1"/>
    </row>
    <row r="9772" spans="12:12" x14ac:dyDescent="0.25">
      <c r="L9772" s="1"/>
    </row>
    <row r="9773" spans="12:12" x14ac:dyDescent="0.25">
      <c r="L9773" s="1"/>
    </row>
    <row r="9774" spans="12:12" x14ac:dyDescent="0.25">
      <c r="L9774" s="1"/>
    </row>
    <row r="9775" spans="12:12" x14ac:dyDescent="0.25">
      <c r="L9775" s="1"/>
    </row>
    <row r="9776" spans="12:12" x14ac:dyDescent="0.25">
      <c r="L9776" s="1"/>
    </row>
    <row r="9777" spans="12:12" x14ac:dyDescent="0.25">
      <c r="L9777" s="1"/>
    </row>
    <row r="9778" spans="12:12" x14ac:dyDescent="0.25">
      <c r="L9778" s="1"/>
    </row>
    <row r="9779" spans="12:12" x14ac:dyDescent="0.25">
      <c r="L9779" s="1"/>
    </row>
    <row r="9780" spans="12:12" x14ac:dyDescent="0.25">
      <c r="L9780" s="1"/>
    </row>
    <row r="9781" spans="12:12" x14ac:dyDescent="0.25">
      <c r="L9781" s="1"/>
    </row>
    <row r="9782" spans="12:12" x14ac:dyDescent="0.25">
      <c r="L9782" s="1"/>
    </row>
    <row r="9783" spans="12:12" x14ac:dyDescent="0.25">
      <c r="L9783" s="1"/>
    </row>
    <row r="9784" spans="12:12" x14ac:dyDescent="0.25">
      <c r="L9784" s="1"/>
    </row>
    <row r="9785" spans="12:12" x14ac:dyDescent="0.25">
      <c r="L9785" s="1"/>
    </row>
    <row r="9786" spans="12:12" x14ac:dyDescent="0.25">
      <c r="L9786" s="1"/>
    </row>
    <row r="9787" spans="12:12" x14ac:dyDescent="0.25">
      <c r="L9787" s="1"/>
    </row>
    <row r="9788" spans="12:12" x14ac:dyDescent="0.25">
      <c r="L9788" s="1"/>
    </row>
    <row r="9789" spans="12:12" x14ac:dyDescent="0.25">
      <c r="L9789" s="1"/>
    </row>
    <row r="9790" spans="12:12" x14ac:dyDescent="0.25">
      <c r="L9790" s="1"/>
    </row>
    <row r="9791" spans="12:12" x14ac:dyDescent="0.25">
      <c r="L9791" s="1"/>
    </row>
    <row r="9792" spans="12:12" x14ac:dyDescent="0.25">
      <c r="L9792" s="1"/>
    </row>
    <row r="9793" spans="12:12" x14ac:dyDescent="0.25">
      <c r="L9793" s="1"/>
    </row>
    <row r="9794" spans="12:12" x14ac:dyDescent="0.25">
      <c r="L9794" s="1"/>
    </row>
    <row r="9795" spans="12:12" x14ac:dyDescent="0.25">
      <c r="L9795" s="1"/>
    </row>
    <row r="9796" spans="12:12" x14ac:dyDescent="0.25">
      <c r="L9796" s="1"/>
    </row>
    <row r="9797" spans="12:12" x14ac:dyDescent="0.25">
      <c r="L9797" s="1"/>
    </row>
    <row r="9798" spans="12:12" x14ac:dyDescent="0.25">
      <c r="L9798" s="1"/>
    </row>
    <row r="9799" spans="12:12" x14ac:dyDescent="0.25">
      <c r="L9799" s="1"/>
    </row>
    <row r="9800" spans="12:12" x14ac:dyDescent="0.25">
      <c r="L9800" s="1"/>
    </row>
    <row r="9801" spans="12:12" x14ac:dyDescent="0.25">
      <c r="L9801" s="1"/>
    </row>
    <row r="9802" spans="12:12" x14ac:dyDescent="0.25">
      <c r="L9802" s="1"/>
    </row>
    <row r="9803" spans="12:12" x14ac:dyDescent="0.25">
      <c r="L9803" s="1"/>
    </row>
    <row r="9804" spans="12:12" x14ac:dyDescent="0.25">
      <c r="L9804" s="1"/>
    </row>
    <row r="9805" spans="12:12" x14ac:dyDescent="0.25">
      <c r="L9805" s="1"/>
    </row>
    <row r="9806" spans="12:12" x14ac:dyDescent="0.25">
      <c r="L9806" s="1"/>
    </row>
    <row r="9807" spans="12:12" x14ac:dyDescent="0.25">
      <c r="L9807" s="1"/>
    </row>
    <row r="9808" spans="12:12" x14ac:dyDescent="0.25">
      <c r="L9808" s="1"/>
    </row>
    <row r="9809" spans="12:12" x14ac:dyDescent="0.25">
      <c r="L9809" s="1"/>
    </row>
    <row r="9810" spans="12:12" x14ac:dyDescent="0.25">
      <c r="L9810" s="1"/>
    </row>
    <row r="9811" spans="12:12" x14ac:dyDescent="0.25">
      <c r="L9811" s="1"/>
    </row>
    <row r="9812" spans="12:12" x14ac:dyDescent="0.25">
      <c r="L9812" s="1"/>
    </row>
    <row r="9813" spans="12:12" x14ac:dyDescent="0.25">
      <c r="L9813" s="1"/>
    </row>
    <row r="9814" spans="12:12" x14ac:dyDescent="0.25">
      <c r="L9814" s="1"/>
    </row>
    <row r="9815" spans="12:12" x14ac:dyDescent="0.25">
      <c r="L9815" s="1"/>
    </row>
    <row r="9816" spans="12:12" x14ac:dyDescent="0.25">
      <c r="L9816" s="1"/>
    </row>
    <row r="9817" spans="12:12" x14ac:dyDescent="0.25">
      <c r="L9817" s="1"/>
    </row>
    <row r="9818" spans="12:12" x14ac:dyDescent="0.25">
      <c r="L9818" s="1"/>
    </row>
    <row r="9819" spans="12:12" x14ac:dyDescent="0.25">
      <c r="L9819" s="1"/>
    </row>
    <row r="9820" spans="12:12" x14ac:dyDescent="0.25">
      <c r="L9820" s="1"/>
    </row>
    <row r="9821" spans="12:12" x14ac:dyDescent="0.25">
      <c r="L9821" s="1"/>
    </row>
    <row r="9822" spans="12:12" x14ac:dyDescent="0.25">
      <c r="L9822" s="1"/>
    </row>
    <row r="9823" spans="12:12" x14ac:dyDescent="0.25">
      <c r="L9823" s="1"/>
    </row>
    <row r="9824" spans="12:12" x14ac:dyDescent="0.25">
      <c r="L9824" s="1"/>
    </row>
    <row r="9825" spans="12:12" x14ac:dyDescent="0.25">
      <c r="L9825" s="1"/>
    </row>
    <row r="9826" spans="12:12" x14ac:dyDescent="0.25">
      <c r="L9826" s="1"/>
    </row>
    <row r="9827" spans="12:12" x14ac:dyDescent="0.25">
      <c r="L9827" s="1"/>
    </row>
    <row r="9828" spans="12:12" x14ac:dyDescent="0.25">
      <c r="L9828" s="1"/>
    </row>
    <row r="9829" spans="12:12" x14ac:dyDescent="0.25">
      <c r="L9829" s="1"/>
    </row>
    <row r="9830" spans="12:12" x14ac:dyDescent="0.25">
      <c r="L9830" s="1"/>
    </row>
    <row r="9831" spans="12:12" x14ac:dyDescent="0.25">
      <c r="L9831" s="1"/>
    </row>
    <row r="9832" spans="12:12" x14ac:dyDescent="0.25">
      <c r="L9832" s="1"/>
    </row>
    <row r="9833" spans="12:12" x14ac:dyDescent="0.25">
      <c r="L9833" s="1"/>
    </row>
    <row r="9834" spans="12:12" x14ac:dyDescent="0.25">
      <c r="L9834" s="1"/>
    </row>
    <row r="9835" spans="12:12" x14ac:dyDescent="0.25">
      <c r="L9835" s="1"/>
    </row>
    <row r="9836" spans="12:12" x14ac:dyDescent="0.25">
      <c r="L9836" s="1"/>
    </row>
    <row r="9837" spans="12:12" x14ac:dyDescent="0.25">
      <c r="L9837" s="1"/>
    </row>
    <row r="9838" spans="12:12" x14ac:dyDescent="0.25">
      <c r="L9838" s="1"/>
    </row>
    <row r="9839" spans="12:12" x14ac:dyDescent="0.25">
      <c r="L9839" s="1"/>
    </row>
    <row r="9840" spans="12:12" x14ac:dyDescent="0.25">
      <c r="L9840" s="1"/>
    </row>
    <row r="9841" spans="12:12" x14ac:dyDescent="0.25">
      <c r="L9841" s="1"/>
    </row>
    <row r="9842" spans="12:12" x14ac:dyDescent="0.25">
      <c r="L9842" s="1"/>
    </row>
    <row r="9843" spans="12:12" x14ac:dyDescent="0.25">
      <c r="L9843" s="1"/>
    </row>
    <row r="9844" spans="12:12" x14ac:dyDescent="0.25">
      <c r="L9844" s="1"/>
    </row>
    <row r="9845" spans="12:12" x14ac:dyDescent="0.25">
      <c r="L9845" s="1"/>
    </row>
    <row r="9846" spans="12:12" x14ac:dyDescent="0.25">
      <c r="L9846" s="1"/>
    </row>
    <row r="9847" spans="12:12" x14ac:dyDescent="0.25">
      <c r="L9847" s="1"/>
    </row>
    <row r="9848" spans="12:12" x14ac:dyDescent="0.25">
      <c r="L9848" s="1"/>
    </row>
    <row r="9849" spans="12:12" x14ac:dyDescent="0.25">
      <c r="L9849" s="1"/>
    </row>
    <row r="9850" spans="12:12" x14ac:dyDescent="0.25">
      <c r="L9850" s="1"/>
    </row>
    <row r="9851" spans="12:12" x14ac:dyDescent="0.25">
      <c r="L9851" s="1"/>
    </row>
    <row r="9852" spans="12:12" x14ac:dyDescent="0.25">
      <c r="L9852" s="1"/>
    </row>
    <row r="9853" spans="12:12" x14ac:dyDescent="0.25">
      <c r="L9853" s="1"/>
    </row>
    <row r="9854" spans="12:12" x14ac:dyDescent="0.25">
      <c r="L9854" s="1"/>
    </row>
    <row r="9855" spans="12:12" x14ac:dyDescent="0.25">
      <c r="L9855" s="1"/>
    </row>
    <row r="9856" spans="12:12" x14ac:dyDescent="0.25">
      <c r="L9856" s="1"/>
    </row>
    <row r="9857" spans="12:12" x14ac:dyDescent="0.25">
      <c r="L9857" s="1"/>
    </row>
    <row r="9858" spans="12:12" x14ac:dyDescent="0.25">
      <c r="L9858" s="1"/>
    </row>
    <row r="9859" spans="12:12" x14ac:dyDescent="0.25">
      <c r="L9859" s="1"/>
    </row>
    <row r="9860" spans="12:12" x14ac:dyDescent="0.25">
      <c r="L9860" s="1"/>
    </row>
    <row r="9861" spans="12:12" x14ac:dyDescent="0.25">
      <c r="L9861" s="1"/>
    </row>
    <row r="9862" spans="12:12" x14ac:dyDescent="0.25">
      <c r="L9862" s="1"/>
    </row>
    <row r="9863" spans="12:12" x14ac:dyDescent="0.25">
      <c r="L9863" s="1"/>
    </row>
    <row r="9864" spans="12:12" x14ac:dyDescent="0.25">
      <c r="L9864" s="1"/>
    </row>
    <row r="9865" spans="12:12" x14ac:dyDescent="0.25">
      <c r="L9865" s="1"/>
    </row>
    <row r="9866" spans="12:12" x14ac:dyDescent="0.25">
      <c r="L9866" s="1"/>
    </row>
    <row r="9867" spans="12:12" x14ac:dyDescent="0.25">
      <c r="L9867" s="1"/>
    </row>
    <row r="9868" spans="12:12" x14ac:dyDescent="0.25">
      <c r="L9868" s="1"/>
    </row>
    <row r="9869" spans="12:12" x14ac:dyDescent="0.25">
      <c r="L9869" s="1"/>
    </row>
    <row r="9870" spans="12:12" x14ac:dyDescent="0.25">
      <c r="L9870" s="1"/>
    </row>
    <row r="9871" spans="12:12" x14ac:dyDescent="0.25">
      <c r="L9871" s="1"/>
    </row>
    <row r="9872" spans="12:12" x14ac:dyDescent="0.25">
      <c r="L9872" s="1"/>
    </row>
    <row r="9873" spans="12:12" x14ac:dyDescent="0.25">
      <c r="L9873" s="1"/>
    </row>
    <row r="9874" spans="12:12" x14ac:dyDescent="0.25">
      <c r="L9874" s="1"/>
    </row>
    <row r="9875" spans="12:12" x14ac:dyDescent="0.25">
      <c r="L9875" s="1"/>
    </row>
    <row r="9876" spans="12:12" x14ac:dyDescent="0.25">
      <c r="L9876" s="1"/>
    </row>
    <row r="9877" spans="12:12" x14ac:dyDescent="0.25">
      <c r="L9877" s="1"/>
    </row>
    <row r="9878" spans="12:12" x14ac:dyDescent="0.25">
      <c r="L9878" s="1"/>
    </row>
    <row r="9879" spans="12:12" x14ac:dyDescent="0.25">
      <c r="L9879" s="1"/>
    </row>
    <row r="9880" spans="12:12" x14ac:dyDescent="0.25">
      <c r="L9880" s="1"/>
    </row>
    <row r="9881" spans="12:12" x14ac:dyDescent="0.25">
      <c r="L9881" s="1"/>
    </row>
    <row r="9882" spans="12:12" x14ac:dyDescent="0.25">
      <c r="L9882" s="1"/>
    </row>
    <row r="9883" spans="12:12" x14ac:dyDescent="0.25">
      <c r="L9883" s="1"/>
    </row>
    <row r="9884" spans="12:12" x14ac:dyDescent="0.25">
      <c r="L9884" s="1"/>
    </row>
    <row r="9885" spans="12:12" x14ac:dyDescent="0.25">
      <c r="L9885" s="1"/>
    </row>
    <row r="9886" spans="12:12" x14ac:dyDescent="0.25">
      <c r="L9886" s="1"/>
    </row>
    <row r="9887" spans="12:12" x14ac:dyDescent="0.25">
      <c r="L9887" s="1"/>
    </row>
    <row r="9888" spans="12:12" x14ac:dyDescent="0.25">
      <c r="L9888" s="1"/>
    </row>
    <row r="9889" spans="12:12" x14ac:dyDescent="0.25">
      <c r="L9889" s="1"/>
    </row>
    <row r="9890" spans="12:12" x14ac:dyDescent="0.25">
      <c r="L9890" s="1"/>
    </row>
    <row r="9891" spans="12:12" x14ac:dyDescent="0.25">
      <c r="L9891" s="1"/>
    </row>
    <row r="9892" spans="12:12" x14ac:dyDescent="0.25">
      <c r="L9892" s="1"/>
    </row>
    <row r="9893" spans="12:12" x14ac:dyDescent="0.25">
      <c r="L9893" s="1"/>
    </row>
    <row r="9894" spans="12:12" x14ac:dyDescent="0.25">
      <c r="L9894" s="1"/>
    </row>
    <row r="9895" spans="12:12" x14ac:dyDescent="0.25">
      <c r="L9895" s="1"/>
    </row>
    <row r="9896" spans="12:12" x14ac:dyDescent="0.25">
      <c r="L9896" s="1"/>
    </row>
    <row r="9897" spans="12:12" x14ac:dyDescent="0.25">
      <c r="L9897" s="1"/>
    </row>
    <row r="9898" spans="12:12" x14ac:dyDescent="0.25">
      <c r="L9898" s="1"/>
    </row>
    <row r="9899" spans="12:12" x14ac:dyDescent="0.25">
      <c r="L9899" s="1"/>
    </row>
    <row r="9900" spans="12:12" x14ac:dyDescent="0.25">
      <c r="L9900" s="1"/>
    </row>
    <row r="9901" spans="12:12" x14ac:dyDescent="0.25">
      <c r="L9901" s="1"/>
    </row>
    <row r="9902" spans="12:12" x14ac:dyDescent="0.25">
      <c r="L9902" s="1"/>
    </row>
    <row r="9903" spans="12:12" x14ac:dyDescent="0.25">
      <c r="L9903" s="1"/>
    </row>
    <row r="9904" spans="12:12" x14ac:dyDescent="0.25">
      <c r="L9904" s="1"/>
    </row>
    <row r="9905" spans="12:12" x14ac:dyDescent="0.25">
      <c r="L9905" s="1"/>
    </row>
    <row r="9906" spans="12:12" x14ac:dyDescent="0.25">
      <c r="L9906" s="1"/>
    </row>
    <row r="9907" spans="12:12" x14ac:dyDescent="0.25">
      <c r="L9907" s="1"/>
    </row>
    <row r="9908" spans="12:12" x14ac:dyDescent="0.25">
      <c r="L9908" s="1"/>
    </row>
    <row r="9909" spans="12:12" x14ac:dyDescent="0.25">
      <c r="L9909" s="1"/>
    </row>
    <row r="9910" spans="12:12" x14ac:dyDescent="0.25">
      <c r="L9910" s="1"/>
    </row>
    <row r="9911" spans="12:12" x14ac:dyDescent="0.25">
      <c r="L9911" s="1"/>
    </row>
    <row r="9912" spans="12:12" x14ac:dyDescent="0.25">
      <c r="L9912" s="1"/>
    </row>
    <row r="9913" spans="12:12" x14ac:dyDescent="0.25">
      <c r="L9913" s="1"/>
    </row>
    <row r="9914" spans="12:12" x14ac:dyDescent="0.25">
      <c r="L9914" s="1"/>
    </row>
    <row r="9915" spans="12:12" x14ac:dyDescent="0.25">
      <c r="L9915" s="1"/>
    </row>
    <row r="9916" spans="12:12" x14ac:dyDescent="0.25">
      <c r="L9916" s="1"/>
    </row>
    <row r="9917" spans="12:12" x14ac:dyDescent="0.25">
      <c r="L9917" s="1"/>
    </row>
    <row r="9918" spans="12:12" x14ac:dyDescent="0.25">
      <c r="L9918" s="1"/>
    </row>
    <row r="9919" spans="12:12" x14ac:dyDescent="0.25">
      <c r="L9919" s="1"/>
    </row>
    <row r="9920" spans="12:12" x14ac:dyDescent="0.25">
      <c r="L9920" s="1"/>
    </row>
    <row r="9921" spans="12:12" x14ac:dyDescent="0.25">
      <c r="L9921" s="1"/>
    </row>
    <row r="9922" spans="12:12" x14ac:dyDescent="0.25">
      <c r="L9922" s="1"/>
    </row>
    <row r="9923" spans="12:12" x14ac:dyDescent="0.25">
      <c r="L9923" s="1"/>
    </row>
    <row r="9924" spans="12:12" x14ac:dyDescent="0.25">
      <c r="L9924" s="1"/>
    </row>
    <row r="9925" spans="12:12" x14ac:dyDescent="0.25">
      <c r="L9925" s="1"/>
    </row>
    <row r="9926" spans="12:12" x14ac:dyDescent="0.25">
      <c r="L9926" s="1"/>
    </row>
    <row r="9927" spans="12:12" x14ac:dyDescent="0.25">
      <c r="L9927" s="1"/>
    </row>
    <row r="9928" spans="12:12" x14ac:dyDescent="0.25">
      <c r="L9928" s="1"/>
    </row>
    <row r="9929" spans="12:12" x14ac:dyDescent="0.25">
      <c r="L9929" s="1"/>
    </row>
    <row r="9930" spans="12:12" x14ac:dyDescent="0.25">
      <c r="L9930" s="1"/>
    </row>
    <row r="9931" spans="12:12" x14ac:dyDescent="0.25">
      <c r="L9931" s="1"/>
    </row>
    <row r="9932" spans="12:12" x14ac:dyDescent="0.25">
      <c r="L9932" s="1"/>
    </row>
    <row r="9933" spans="12:12" x14ac:dyDescent="0.25">
      <c r="L9933" s="1"/>
    </row>
    <row r="9934" spans="12:12" x14ac:dyDescent="0.25">
      <c r="L9934" s="1"/>
    </row>
    <row r="9935" spans="12:12" x14ac:dyDescent="0.25">
      <c r="L9935" s="1"/>
    </row>
    <row r="9936" spans="12:12" x14ac:dyDescent="0.25">
      <c r="L9936" s="1"/>
    </row>
    <row r="9937" spans="12:12" x14ac:dyDescent="0.25">
      <c r="L9937" s="1"/>
    </row>
    <row r="9938" spans="12:12" x14ac:dyDescent="0.25">
      <c r="L9938" s="1"/>
    </row>
    <row r="9939" spans="12:12" x14ac:dyDescent="0.25">
      <c r="L9939" s="1"/>
    </row>
    <row r="9940" spans="12:12" x14ac:dyDescent="0.25">
      <c r="L9940" s="1"/>
    </row>
    <row r="9941" spans="12:12" x14ac:dyDescent="0.25">
      <c r="L9941" s="1"/>
    </row>
    <row r="9942" spans="12:12" x14ac:dyDescent="0.25">
      <c r="L9942" s="1"/>
    </row>
    <row r="9943" spans="12:12" x14ac:dyDescent="0.25">
      <c r="L9943" s="1"/>
    </row>
    <row r="9944" spans="12:12" x14ac:dyDescent="0.25">
      <c r="L9944" s="1"/>
    </row>
    <row r="9945" spans="12:12" x14ac:dyDescent="0.25">
      <c r="L9945" s="1"/>
    </row>
    <row r="9946" spans="12:12" x14ac:dyDescent="0.25">
      <c r="L9946" s="1"/>
    </row>
    <row r="9947" spans="12:12" x14ac:dyDescent="0.25">
      <c r="L9947" s="1"/>
    </row>
    <row r="9948" spans="12:12" x14ac:dyDescent="0.25">
      <c r="L9948" s="1"/>
    </row>
    <row r="9949" spans="12:12" x14ac:dyDescent="0.25">
      <c r="L9949" s="1"/>
    </row>
    <row r="9950" spans="12:12" x14ac:dyDescent="0.25">
      <c r="L9950" s="1"/>
    </row>
    <row r="9951" spans="12:12" x14ac:dyDescent="0.25">
      <c r="L9951" s="1"/>
    </row>
    <row r="9952" spans="12:12" x14ac:dyDescent="0.25">
      <c r="L9952" s="1"/>
    </row>
    <row r="9953" spans="12:12" x14ac:dyDescent="0.25">
      <c r="L9953" s="1"/>
    </row>
    <row r="9954" spans="12:12" x14ac:dyDescent="0.25">
      <c r="L9954" s="1"/>
    </row>
    <row r="9955" spans="12:12" x14ac:dyDescent="0.25">
      <c r="L9955" s="1"/>
    </row>
    <row r="9956" spans="12:12" x14ac:dyDescent="0.25">
      <c r="L9956" s="1"/>
    </row>
    <row r="9957" spans="12:12" x14ac:dyDescent="0.25">
      <c r="L9957" s="1"/>
    </row>
    <row r="9958" spans="12:12" x14ac:dyDescent="0.25">
      <c r="L9958" s="1"/>
    </row>
    <row r="9959" spans="12:12" x14ac:dyDescent="0.25">
      <c r="L9959" s="1"/>
    </row>
    <row r="9960" spans="12:12" x14ac:dyDescent="0.25">
      <c r="L9960" s="1"/>
    </row>
    <row r="9961" spans="12:12" x14ac:dyDescent="0.25">
      <c r="L9961" s="1"/>
    </row>
    <row r="9962" spans="12:12" x14ac:dyDescent="0.25">
      <c r="L9962" s="1"/>
    </row>
    <row r="9963" spans="12:12" x14ac:dyDescent="0.25">
      <c r="L9963" s="1"/>
    </row>
    <row r="9964" spans="12:12" x14ac:dyDescent="0.25">
      <c r="L9964" s="1"/>
    </row>
    <row r="9965" spans="12:12" x14ac:dyDescent="0.25">
      <c r="L9965" s="1"/>
    </row>
    <row r="9966" spans="12:12" x14ac:dyDescent="0.25">
      <c r="L9966" s="1"/>
    </row>
    <row r="9967" spans="12:12" x14ac:dyDescent="0.25">
      <c r="L9967" s="1"/>
    </row>
    <row r="9968" spans="12:12" x14ac:dyDescent="0.25">
      <c r="L9968" s="1"/>
    </row>
    <row r="9969" spans="12:12" x14ac:dyDescent="0.25">
      <c r="L9969" s="1"/>
    </row>
    <row r="9970" spans="12:12" x14ac:dyDescent="0.25">
      <c r="L9970" s="1"/>
    </row>
    <row r="9971" spans="12:12" x14ac:dyDescent="0.25">
      <c r="L9971" s="1"/>
    </row>
    <row r="9972" spans="12:12" x14ac:dyDescent="0.25">
      <c r="L9972" s="1"/>
    </row>
    <row r="9973" spans="12:12" x14ac:dyDescent="0.25">
      <c r="L9973" s="1"/>
    </row>
    <row r="9974" spans="12:12" x14ac:dyDescent="0.25">
      <c r="L9974" s="1"/>
    </row>
    <row r="9975" spans="12:12" x14ac:dyDescent="0.25">
      <c r="L9975" s="1"/>
    </row>
    <row r="9976" spans="12:12" x14ac:dyDescent="0.25">
      <c r="L9976" s="1"/>
    </row>
    <row r="9977" spans="12:12" x14ac:dyDescent="0.25">
      <c r="L9977" s="1"/>
    </row>
    <row r="9978" spans="12:12" x14ac:dyDescent="0.25">
      <c r="L9978" s="1"/>
    </row>
    <row r="9979" spans="12:12" x14ac:dyDescent="0.25">
      <c r="L9979" s="1"/>
    </row>
    <row r="9980" spans="12:12" x14ac:dyDescent="0.25">
      <c r="L9980" s="1"/>
    </row>
    <row r="9981" spans="12:12" x14ac:dyDescent="0.25">
      <c r="L9981" s="1"/>
    </row>
    <row r="9982" spans="12:12" x14ac:dyDescent="0.25">
      <c r="L9982" s="1"/>
    </row>
    <row r="9983" spans="12:12" x14ac:dyDescent="0.25">
      <c r="L9983" s="1"/>
    </row>
    <row r="9984" spans="12:12" x14ac:dyDescent="0.25">
      <c r="L9984" s="1"/>
    </row>
    <row r="9985" spans="12:12" x14ac:dyDescent="0.25">
      <c r="L9985" s="1"/>
    </row>
    <row r="9986" spans="12:12" x14ac:dyDescent="0.25">
      <c r="L9986" s="1"/>
    </row>
    <row r="9987" spans="12:12" x14ac:dyDescent="0.25">
      <c r="L9987" s="1"/>
    </row>
    <row r="9988" spans="12:12" x14ac:dyDescent="0.25">
      <c r="L9988" s="1"/>
    </row>
    <row r="9989" spans="12:12" x14ac:dyDescent="0.25">
      <c r="L9989" s="1"/>
    </row>
    <row r="9990" spans="12:12" x14ac:dyDescent="0.25">
      <c r="L9990" s="1"/>
    </row>
    <row r="9991" spans="12:12" x14ac:dyDescent="0.25">
      <c r="L9991" s="1"/>
    </row>
    <row r="9992" spans="12:12" x14ac:dyDescent="0.25">
      <c r="L9992" s="1"/>
    </row>
    <row r="9993" spans="12:12" x14ac:dyDescent="0.25">
      <c r="L9993" s="1"/>
    </row>
    <row r="9994" spans="12:12" x14ac:dyDescent="0.25">
      <c r="L9994" s="1"/>
    </row>
    <row r="9995" spans="12:12" x14ac:dyDescent="0.25">
      <c r="L9995" s="1"/>
    </row>
    <row r="9996" spans="12:12" x14ac:dyDescent="0.25">
      <c r="L9996" s="1"/>
    </row>
    <row r="9997" spans="12:12" x14ac:dyDescent="0.25">
      <c r="L9997" s="1"/>
    </row>
    <row r="9998" spans="12:12" x14ac:dyDescent="0.25">
      <c r="L9998" s="1"/>
    </row>
    <row r="9999" spans="12:12" x14ac:dyDescent="0.25">
      <c r="L9999" s="1"/>
    </row>
    <row r="10000" spans="12:12" x14ac:dyDescent="0.25">
      <c r="L10000" s="1"/>
    </row>
    <row r="10001" spans="12:12" x14ac:dyDescent="0.25">
      <c r="L10001" s="1"/>
    </row>
    <row r="10002" spans="12:12" x14ac:dyDescent="0.25">
      <c r="L10002" s="1"/>
    </row>
    <row r="10003" spans="12:12" x14ac:dyDescent="0.25">
      <c r="L10003" s="1"/>
    </row>
    <row r="10004" spans="12:12" x14ac:dyDescent="0.25">
      <c r="L10004" s="1"/>
    </row>
    <row r="10005" spans="12:12" x14ac:dyDescent="0.25">
      <c r="L10005" s="1"/>
    </row>
    <row r="10006" spans="12:12" x14ac:dyDescent="0.25">
      <c r="L10006" s="1"/>
    </row>
    <row r="10007" spans="12:12" x14ac:dyDescent="0.25">
      <c r="L10007" s="1"/>
    </row>
    <row r="10008" spans="12:12" x14ac:dyDescent="0.25">
      <c r="L10008" s="1"/>
    </row>
    <row r="10009" spans="12:12" x14ac:dyDescent="0.25">
      <c r="L10009" s="1"/>
    </row>
    <row r="10010" spans="12:12" x14ac:dyDescent="0.25">
      <c r="L10010" s="1"/>
    </row>
    <row r="10011" spans="12:12" x14ac:dyDescent="0.25">
      <c r="L10011" s="1"/>
    </row>
    <row r="10012" spans="12:12" x14ac:dyDescent="0.25">
      <c r="L10012" s="1"/>
    </row>
    <row r="10013" spans="12:12" x14ac:dyDescent="0.25">
      <c r="L10013" s="1"/>
    </row>
    <row r="10014" spans="12:12" x14ac:dyDescent="0.25">
      <c r="L10014" s="1"/>
    </row>
    <row r="10015" spans="12:12" x14ac:dyDescent="0.25">
      <c r="L10015" s="1"/>
    </row>
    <row r="10016" spans="12:12" x14ac:dyDescent="0.25">
      <c r="L10016" s="1"/>
    </row>
    <row r="10017" spans="12:12" x14ac:dyDescent="0.25">
      <c r="L10017" s="1"/>
    </row>
    <row r="10018" spans="12:12" x14ac:dyDescent="0.25">
      <c r="L10018" s="1"/>
    </row>
    <row r="10019" spans="12:12" x14ac:dyDescent="0.25">
      <c r="L10019" s="1"/>
    </row>
    <row r="10020" spans="12:12" x14ac:dyDescent="0.25">
      <c r="L10020" s="1"/>
    </row>
    <row r="10021" spans="12:12" x14ac:dyDescent="0.25">
      <c r="L10021" s="1"/>
    </row>
    <row r="10022" spans="12:12" x14ac:dyDescent="0.25">
      <c r="L10022" s="1"/>
    </row>
    <row r="10023" spans="12:12" x14ac:dyDescent="0.25">
      <c r="L10023" s="1"/>
    </row>
    <row r="10024" spans="12:12" x14ac:dyDescent="0.25">
      <c r="L10024" s="1"/>
    </row>
    <row r="10025" spans="12:12" x14ac:dyDescent="0.25">
      <c r="L10025" s="1"/>
    </row>
    <row r="10026" spans="12:12" x14ac:dyDescent="0.25">
      <c r="L10026" s="1"/>
    </row>
    <row r="10027" spans="12:12" x14ac:dyDescent="0.25">
      <c r="L10027" s="1"/>
    </row>
    <row r="10028" spans="12:12" x14ac:dyDescent="0.25">
      <c r="L10028" s="1"/>
    </row>
    <row r="10029" spans="12:12" x14ac:dyDescent="0.25">
      <c r="L10029" s="1"/>
    </row>
    <row r="10030" spans="12:12" x14ac:dyDescent="0.25">
      <c r="L10030" s="1"/>
    </row>
    <row r="10031" spans="12:12" x14ac:dyDescent="0.25">
      <c r="L10031" s="1"/>
    </row>
    <row r="10032" spans="12:12" x14ac:dyDescent="0.25">
      <c r="L10032" s="1"/>
    </row>
    <row r="10033" spans="12:12" x14ac:dyDescent="0.25">
      <c r="L10033" s="1"/>
    </row>
    <row r="10034" spans="12:12" x14ac:dyDescent="0.25">
      <c r="L10034" s="1"/>
    </row>
    <row r="10035" spans="12:12" x14ac:dyDescent="0.25">
      <c r="L10035" s="1"/>
    </row>
    <row r="10036" spans="12:12" x14ac:dyDescent="0.25">
      <c r="L10036" s="1"/>
    </row>
    <row r="10037" spans="12:12" x14ac:dyDescent="0.25">
      <c r="L10037" s="1"/>
    </row>
    <row r="10038" spans="12:12" x14ac:dyDescent="0.25">
      <c r="L10038" s="1"/>
    </row>
    <row r="10039" spans="12:12" x14ac:dyDescent="0.25">
      <c r="L10039" s="1"/>
    </row>
    <row r="10040" spans="12:12" x14ac:dyDescent="0.25">
      <c r="L10040" s="1"/>
    </row>
    <row r="10041" spans="12:12" x14ac:dyDescent="0.25">
      <c r="L10041" s="1"/>
    </row>
    <row r="10042" spans="12:12" x14ac:dyDescent="0.25">
      <c r="L10042" s="1"/>
    </row>
    <row r="10043" spans="12:12" x14ac:dyDescent="0.25">
      <c r="L10043" s="1"/>
    </row>
    <row r="10044" spans="12:12" x14ac:dyDescent="0.25">
      <c r="L10044" s="1"/>
    </row>
    <row r="10045" spans="12:12" x14ac:dyDescent="0.25">
      <c r="L10045" s="1"/>
    </row>
    <row r="10046" spans="12:12" x14ac:dyDescent="0.25">
      <c r="L10046" s="1"/>
    </row>
    <row r="10047" spans="12:12" x14ac:dyDescent="0.25">
      <c r="L10047" s="1"/>
    </row>
    <row r="10048" spans="12:12" x14ac:dyDescent="0.25">
      <c r="L10048" s="1"/>
    </row>
    <row r="10049" spans="12:12" x14ac:dyDescent="0.25">
      <c r="L10049" s="1"/>
    </row>
    <row r="10050" spans="12:12" x14ac:dyDescent="0.25">
      <c r="L10050" s="1"/>
    </row>
    <row r="10051" spans="12:12" x14ac:dyDescent="0.25">
      <c r="L10051" s="1"/>
    </row>
    <row r="10052" spans="12:12" x14ac:dyDescent="0.25">
      <c r="L10052" s="1"/>
    </row>
    <row r="10053" spans="12:12" x14ac:dyDescent="0.25">
      <c r="L10053" s="1"/>
    </row>
    <row r="10054" spans="12:12" x14ac:dyDescent="0.25">
      <c r="L10054" s="1"/>
    </row>
    <row r="10055" spans="12:12" x14ac:dyDescent="0.25">
      <c r="L10055" s="1"/>
    </row>
    <row r="10056" spans="12:12" x14ac:dyDescent="0.25">
      <c r="L10056" s="1"/>
    </row>
    <row r="10057" spans="12:12" x14ac:dyDescent="0.25">
      <c r="L10057" s="1"/>
    </row>
    <row r="10058" spans="12:12" x14ac:dyDescent="0.25">
      <c r="L10058" s="1"/>
    </row>
    <row r="10059" spans="12:12" x14ac:dyDescent="0.25">
      <c r="L10059" s="1"/>
    </row>
    <row r="10060" spans="12:12" x14ac:dyDescent="0.25">
      <c r="L10060" s="1"/>
    </row>
    <row r="10061" spans="12:12" x14ac:dyDescent="0.25">
      <c r="L10061" s="1"/>
    </row>
    <row r="10062" spans="12:12" x14ac:dyDescent="0.25">
      <c r="L10062" s="1"/>
    </row>
    <row r="10063" spans="12:12" x14ac:dyDescent="0.25">
      <c r="L10063" s="1"/>
    </row>
    <row r="10064" spans="12:12" x14ac:dyDescent="0.25">
      <c r="L10064" s="1"/>
    </row>
    <row r="10065" spans="12:12" x14ac:dyDescent="0.25">
      <c r="L10065" s="1"/>
    </row>
    <row r="10066" spans="12:12" x14ac:dyDescent="0.25">
      <c r="L10066" s="1"/>
    </row>
    <row r="10067" spans="12:12" x14ac:dyDescent="0.25">
      <c r="L10067" s="1"/>
    </row>
    <row r="10068" spans="12:12" x14ac:dyDescent="0.25">
      <c r="L10068" s="1"/>
    </row>
    <row r="10069" spans="12:12" x14ac:dyDescent="0.25">
      <c r="L10069" s="1"/>
    </row>
    <row r="10070" spans="12:12" x14ac:dyDescent="0.25">
      <c r="L10070" s="1"/>
    </row>
    <row r="10071" spans="12:12" x14ac:dyDescent="0.25">
      <c r="L10071" s="1"/>
    </row>
    <row r="10072" spans="12:12" x14ac:dyDescent="0.25">
      <c r="L10072" s="1"/>
    </row>
    <row r="10073" spans="12:12" x14ac:dyDescent="0.25">
      <c r="L10073" s="1"/>
    </row>
    <row r="10074" spans="12:12" x14ac:dyDescent="0.25">
      <c r="L10074" s="1"/>
    </row>
    <row r="10075" spans="12:12" x14ac:dyDescent="0.25">
      <c r="L10075" s="1"/>
    </row>
    <row r="10076" spans="12:12" x14ac:dyDescent="0.25">
      <c r="L10076" s="1"/>
    </row>
    <row r="10077" spans="12:12" x14ac:dyDescent="0.25">
      <c r="L10077" s="1"/>
    </row>
    <row r="10078" spans="12:12" x14ac:dyDescent="0.25">
      <c r="L10078" s="1"/>
    </row>
    <row r="10079" spans="12:12" x14ac:dyDescent="0.25">
      <c r="L10079" s="1"/>
    </row>
    <row r="10080" spans="12:12" x14ac:dyDescent="0.25">
      <c r="L10080" s="1"/>
    </row>
    <row r="10081" spans="12:12" x14ac:dyDescent="0.25">
      <c r="L10081" s="1"/>
    </row>
    <row r="10082" spans="12:12" x14ac:dyDescent="0.25">
      <c r="L10082" s="1"/>
    </row>
    <row r="10083" spans="12:12" x14ac:dyDescent="0.25">
      <c r="L10083" s="1"/>
    </row>
    <row r="10084" spans="12:12" x14ac:dyDescent="0.25">
      <c r="L10084" s="1"/>
    </row>
    <row r="10085" spans="12:12" x14ac:dyDescent="0.25">
      <c r="L10085" s="1"/>
    </row>
    <row r="10086" spans="12:12" x14ac:dyDescent="0.25">
      <c r="L10086" s="1"/>
    </row>
    <row r="10087" spans="12:12" x14ac:dyDescent="0.25">
      <c r="L10087" s="1"/>
    </row>
    <row r="10088" spans="12:12" x14ac:dyDescent="0.25">
      <c r="L10088" s="1"/>
    </row>
    <row r="10089" spans="12:12" x14ac:dyDescent="0.25">
      <c r="L10089" s="1"/>
    </row>
    <row r="10090" spans="12:12" x14ac:dyDescent="0.25">
      <c r="L10090" s="1"/>
    </row>
    <row r="10091" spans="12:12" x14ac:dyDescent="0.25">
      <c r="L10091" s="1"/>
    </row>
    <row r="10092" spans="12:12" x14ac:dyDescent="0.25">
      <c r="L10092" s="1"/>
    </row>
    <row r="10093" spans="12:12" x14ac:dyDescent="0.25">
      <c r="L10093" s="1"/>
    </row>
    <row r="10094" spans="12:12" x14ac:dyDescent="0.25">
      <c r="L10094" s="1"/>
    </row>
    <row r="10095" spans="12:12" x14ac:dyDescent="0.25">
      <c r="L10095" s="1"/>
    </row>
    <row r="10096" spans="12:12" x14ac:dyDescent="0.25">
      <c r="L10096" s="1"/>
    </row>
    <row r="10097" spans="12:12" x14ac:dyDescent="0.25">
      <c r="L10097" s="1"/>
    </row>
    <row r="10098" spans="12:12" x14ac:dyDescent="0.25">
      <c r="L10098" s="1"/>
    </row>
    <row r="10099" spans="12:12" x14ac:dyDescent="0.25">
      <c r="L10099" s="1"/>
    </row>
    <row r="10100" spans="12:12" x14ac:dyDescent="0.25">
      <c r="L10100" s="1"/>
    </row>
    <row r="10101" spans="12:12" x14ac:dyDescent="0.25">
      <c r="L10101" s="1"/>
    </row>
    <row r="10102" spans="12:12" x14ac:dyDescent="0.25">
      <c r="L10102" s="1"/>
    </row>
    <row r="10103" spans="12:12" x14ac:dyDescent="0.25">
      <c r="L10103" s="1"/>
    </row>
    <row r="10104" spans="12:12" x14ac:dyDescent="0.25">
      <c r="L10104" s="1"/>
    </row>
    <row r="10105" spans="12:12" x14ac:dyDescent="0.25">
      <c r="L10105" s="1"/>
    </row>
    <row r="10106" spans="12:12" x14ac:dyDescent="0.25">
      <c r="L10106" s="1"/>
    </row>
    <row r="10107" spans="12:12" x14ac:dyDescent="0.25">
      <c r="L10107" s="1"/>
    </row>
    <row r="10108" spans="12:12" x14ac:dyDescent="0.25">
      <c r="L10108" s="1"/>
    </row>
    <row r="10109" spans="12:12" x14ac:dyDescent="0.25">
      <c r="L10109" s="1"/>
    </row>
    <row r="10110" spans="12:12" x14ac:dyDescent="0.25">
      <c r="L10110" s="1"/>
    </row>
    <row r="10111" spans="12:12" x14ac:dyDescent="0.25">
      <c r="L10111" s="1"/>
    </row>
    <row r="10112" spans="12:12" x14ac:dyDescent="0.25">
      <c r="L10112" s="1"/>
    </row>
    <row r="10113" spans="12:12" x14ac:dyDescent="0.25">
      <c r="L10113" s="1"/>
    </row>
    <row r="10114" spans="12:12" x14ac:dyDescent="0.25">
      <c r="L10114" s="1"/>
    </row>
    <row r="10115" spans="12:12" x14ac:dyDescent="0.25">
      <c r="L10115" s="1"/>
    </row>
    <row r="10116" spans="12:12" x14ac:dyDescent="0.25">
      <c r="L10116" s="1"/>
    </row>
    <row r="10117" spans="12:12" x14ac:dyDescent="0.25">
      <c r="L10117" s="1"/>
    </row>
    <row r="10118" spans="12:12" x14ac:dyDescent="0.25">
      <c r="L10118" s="1"/>
    </row>
    <row r="10119" spans="12:12" x14ac:dyDescent="0.25">
      <c r="L10119" s="1"/>
    </row>
    <row r="10120" spans="12:12" x14ac:dyDescent="0.25">
      <c r="L10120" s="1"/>
    </row>
    <row r="10121" spans="12:12" x14ac:dyDescent="0.25">
      <c r="L10121" s="1"/>
    </row>
    <row r="10122" spans="12:12" x14ac:dyDescent="0.25">
      <c r="L10122" s="1"/>
    </row>
    <row r="10123" spans="12:12" x14ac:dyDescent="0.25">
      <c r="L10123" s="1"/>
    </row>
    <row r="10124" spans="12:12" x14ac:dyDescent="0.25">
      <c r="L10124" s="1"/>
    </row>
    <row r="10125" spans="12:12" x14ac:dyDescent="0.25">
      <c r="L10125" s="1"/>
    </row>
    <row r="10126" spans="12:12" x14ac:dyDescent="0.25">
      <c r="L10126" s="1"/>
    </row>
    <row r="10127" spans="12:12" x14ac:dyDescent="0.25">
      <c r="L10127" s="1"/>
    </row>
    <row r="10128" spans="12:12" x14ac:dyDescent="0.25">
      <c r="L10128" s="1"/>
    </row>
    <row r="10129" spans="12:12" x14ac:dyDescent="0.25">
      <c r="L10129" s="1"/>
    </row>
    <row r="10130" spans="12:12" x14ac:dyDescent="0.25">
      <c r="L10130" s="1"/>
    </row>
    <row r="10131" spans="12:12" x14ac:dyDescent="0.25">
      <c r="L10131" s="1"/>
    </row>
    <row r="10132" spans="12:12" x14ac:dyDescent="0.25">
      <c r="L10132" s="1"/>
    </row>
    <row r="10133" spans="12:12" x14ac:dyDescent="0.25">
      <c r="L10133" s="1"/>
    </row>
    <row r="10134" spans="12:12" x14ac:dyDescent="0.25">
      <c r="L10134" s="1"/>
    </row>
    <row r="10135" spans="12:12" x14ac:dyDescent="0.25">
      <c r="L10135" s="1"/>
    </row>
    <row r="10136" spans="12:12" x14ac:dyDescent="0.25">
      <c r="L10136" s="1"/>
    </row>
    <row r="10137" spans="12:12" x14ac:dyDescent="0.25">
      <c r="L10137" s="1"/>
    </row>
    <row r="10138" spans="12:12" x14ac:dyDescent="0.25">
      <c r="L10138" s="1"/>
    </row>
    <row r="10139" spans="12:12" x14ac:dyDescent="0.25">
      <c r="L10139" s="1"/>
    </row>
    <row r="10140" spans="12:12" x14ac:dyDescent="0.25">
      <c r="L10140" s="1"/>
    </row>
    <row r="10141" spans="12:12" x14ac:dyDescent="0.25">
      <c r="L10141" s="1"/>
    </row>
    <row r="10142" spans="12:12" x14ac:dyDescent="0.25">
      <c r="L10142" s="1"/>
    </row>
    <row r="10143" spans="12:12" x14ac:dyDescent="0.25">
      <c r="L10143" s="1"/>
    </row>
    <row r="10144" spans="12:12" x14ac:dyDescent="0.25">
      <c r="L10144" s="1"/>
    </row>
    <row r="10145" spans="12:12" x14ac:dyDescent="0.25">
      <c r="L10145" s="1"/>
    </row>
    <row r="10146" spans="12:12" x14ac:dyDescent="0.25">
      <c r="L10146" s="1"/>
    </row>
    <row r="10147" spans="12:12" x14ac:dyDescent="0.25">
      <c r="L10147" s="1"/>
    </row>
    <row r="10148" spans="12:12" x14ac:dyDescent="0.25">
      <c r="L10148" s="1"/>
    </row>
    <row r="10149" spans="12:12" x14ac:dyDescent="0.25">
      <c r="L10149" s="1"/>
    </row>
    <row r="10150" spans="12:12" x14ac:dyDescent="0.25">
      <c r="L10150" s="1"/>
    </row>
    <row r="10151" spans="12:12" x14ac:dyDescent="0.25">
      <c r="L10151" s="1"/>
    </row>
    <row r="10152" spans="12:12" x14ac:dyDescent="0.25">
      <c r="L10152" s="1"/>
    </row>
    <row r="10153" spans="12:12" x14ac:dyDescent="0.25">
      <c r="L10153" s="1"/>
    </row>
    <row r="10154" spans="12:12" x14ac:dyDescent="0.25">
      <c r="L10154" s="1"/>
    </row>
    <row r="10155" spans="12:12" x14ac:dyDescent="0.25">
      <c r="L10155" s="1"/>
    </row>
    <row r="10156" spans="12:12" x14ac:dyDescent="0.25">
      <c r="L10156" s="1"/>
    </row>
    <row r="10157" spans="12:12" x14ac:dyDescent="0.25">
      <c r="L10157" s="1"/>
    </row>
    <row r="10158" spans="12:12" x14ac:dyDescent="0.25">
      <c r="L10158" s="1"/>
    </row>
    <row r="10159" spans="12:12" x14ac:dyDescent="0.25">
      <c r="L10159" s="1"/>
    </row>
    <row r="10160" spans="12:12" x14ac:dyDescent="0.25">
      <c r="L10160" s="1"/>
    </row>
    <row r="10161" spans="12:12" x14ac:dyDescent="0.25">
      <c r="L10161" s="1"/>
    </row>
    <row r="10162" spans="12:12" x14ac:dyDescent="0.25">
      <c r="L10162" s="1"/>
    </row>
    <row r="10163" spans="12:12" x14ac:dyDescent="0.25">
      <c r="L10163" s="1"/>
    </row>
    <row r="10164" spans="12:12" x14ac:dyDescent="0.25">
      <c r="L10164" s="1"/>
    </row>
    <row r="10165" spans="12:12" x14ac:dyDescent="0.25">
      <c r="L10165" s="1"/>
    </row>
    <row r="10166" spans="12:12" x14ac:dyDescent="0.25">
      <c r="L10166" s="1"/>
    </row>
    <row r="10167" spans="12:12" x14ac:dyDescent="0.25">
      <c r="L10167" s="1"/>
    </row>
    <row r="10168" spans="12:12" x14ac:dyDescent="0.25">
      <c r="L10168" s="1"/>
    </row>
    <row r="10169" spans="12:12" x14ac:dyDescent="0.25">
      <c r="L10169" s="1"/>
    </row>
    <row r="10170" spans="12:12" x14ac:dyDescent="0.25">
      <c r="L10170" s="1"/>
    </row>
    <row r="10171" spans="12:12" x14ac:dyDescent="0.25">
      <c r="L10171" s="1"/>
    </row>
    <row r="10172" spans="12:12" x14ac:dyDescent="0.25">
      <c r="L10172" s="1"/>
    </row>
    <row r="10173" spans="12:12" x14ac:dyDescent="0.25">
      <c r="L10173" s="1"/>
    </row>
    <row r="10174" spans="12:12" x14ac:dyDescent="0.25">
      <c r="L10174" s="1"/>
    </row>
    <row r="10175" spans="12:12" x14ac:dyDescent="0.25">
      <c r="L10175" s="1"/>
    </row>
    <row r="10176" spans="12:12" x14ac:dyDescent="0.25">
      <c r="L10176" s="1"/>
    </row>
    <row r="10177" spans="12:12" x14ac:dyDescent="0.25">
      <c r="L10177" s="1"/>
    </row>
    <row r="10178" spans="12:12" x14ac:dyDescent="0.25">
      <c r="L10178" s="1"/>
    </row>
    <row r="10179" spans="12:12" x14ac:dyDescent="0.25">
      <c r="L10179" s="1"/>
    </row>
    <row r="10180" spans="12:12" x14ac:dyDescent="0.25">
      <c r="L10180" s="1"/>
    </row>
    <row r="10181" spans="12:12" x14ac:dyDescent="0.25">
      <c r="L10181" s="1"/>
    </row>
    <row r="10182" spans="12:12" x14ac:dyDescent="0.25">
      <c r="L10182" s="1"/>
    </row>
    <row r="10183" spans="12:12" x14ac:dyDescent="0.25">
      <c r="L10183" s="1"/>
    </row>
    <row r="10184" spans="12:12" x14ac:dyDescent="0.25">
      <c r="L10184" s="1"/>
    </row>
    <row r="10185" spans="12:12" x14ac:dyDescent="0.25">
      <c r="L10185" s="1"/>
    </row>
    <row r="10186" spans="12:12" x14ac:dyDescent="0.25">
      <c r="L10186" s="1"/>
    </row>
    <row r="10187" spans="12:12" x14ac:dyDescent="0.25">
      <c r="L10187" s="1"/>
    </row>
    <row r="10188" spans="12:12" x14ac:dyDescent="0.25">
      <c r="L10188" s="1"/>
    </row>
    <row r="10189" spans="12:12" x14ac:dyDescent="0.25">
      <c r="L10189" s="1"/>
    </row>
    <row r="10190" spans="12:12" x14ac:dyDescent="0.25">
      <c r="L10190" s="1"/>
    </row>
    <row r="10191" spans="12:12" x14ac:dyDescent="0.25">
      <c r="L10191" s="1"/>
    </row>
    <row r="10192" spans="12:12" x14ac:dyDescent="0.25">
      <c r="L10192" s="1"/>
    </row>
    <row r="10193" spans="12:12" x14ac:dyDescent="0.25">
      <c r="L10193" s="1"/>
    </row>
    <row r="10194" spans="12:12" x14ac:dyDescent="0.25">
      <c r="L10194" s="1"/>
    </row>
    <row r="10195" spans="12:12" x14ac:dyDescent="0.25">
      <c r="L10195" s="1"/>
    </row>
    <row r="10196" spans="12:12" x14ac:dyDescent="0.25">
      <c r="L10196" s="1"/>
    </row>
    <row r="10197" spans="12:12" x14ac:dyDescent="0.25">
      <c r="L10197" s="1"/>
    </row>
    <row r="10198" spans="12:12" x14ac:dyDescent="0.25">
      <c r="L10198" s="1"/>
    </row>
    <row r="10199" spans="12:12" x14ac:dyDescent="0.25">
      <c r="L10199" s="1"/>
    </row>
    <row r="10200" spans="12:12" x14ac:dyDescent="0.25">
      <c r="L10200" s="1"/>
    </row>
    <row r="10201" spans="12:12" x14ac:dyDescent="0.25">
      <c r="L10201" s="1"/>
    </row>
    <row r="10202" spans="12:12" x14ac:dyDescent="0.25">
      <c r="L10202" s="1"/>
    </row>
    <row r="10203" spans="12:12" x14ac:dyDescent="0.25">
      <c r="L10203" s="1"/>
    </row>
    <row r="10204" spans="12:12" x14ac:dyDescent="0.25">
      <c r="L10204" s="1"/>
    </row>
    <row r="10205" spans="12:12" x14ac:dyDescent="0.25">
      <c r="L10205" s="1"/>
    </row>
    <row r="10206" spans="12:12" x14ac:dyDescent="0.25">
      <c r="L10206" s="1"/>
    </row>
    <row r="10207" spans="12:12" x14ac:dyDescent="0.25">
      <c r="L10207" s="1"/>
    </row>
    <row r="10208" spans="12:12" x14ac:dyDescent="0.25">
      <c r="L10208" s="1"/>
    </row>
    <row r="10209" spans="12:12" x14ac:dyDescent="0.25">
      <c r="L10209" s="1"/>
    </row>
    <row r="10210" spans="12:12" x14ac:dyDescent="0.25">
      <c r="L10210" s="1"/>
    </row>
    <row r="10211" spans="12:12" x14ac:dyDescent="0.25">
      <c r="L10211" s="1"/>
    </row>
    <row r="10212" spans="12:12" x14ac:dyDescent="0.25">
      <c r="L10212" s="1"/>
    </row>
    <row r="10213" spans="12:12" x14ac:dyDescent="0.25">
      <c r="L10213" s="1"/>
    </row>
    <row r="10214" spans="12:12" x14ac:dyDescent="0.25">
      <c r="L10214" s="1"/>
    </row>
    <row r="10215" spans="12:12" x14ac:dyDescent="0.25">
      <c r="L10215" s="1"/>
    </row>
    <row r="10216" spans="12:12" x14ac:dyDescent="0.25">
      <c r="L10216" s="1"/>
    </row>
    <row r="10217" spans="12:12" x14ac:dyDescent="0.25">
      <c r="L10217" s="1"/>
    </row>
    <row r="10218" spans="12:12" x14ac:dyDescent="0.25">
      <c r="L10218" s="1"/>
    </row>
    <row r="10219" spans="12:12" x14ac:dyDescent="0.25">
      <c r="L10219" s="1"/>
    </row>
    <row r="10220" spans="12:12" x14ac:dyDescent="0.25">
      <c r="L10220" s="1"/>
    </row>
    <row r="10221" spans="12:12" x14ac:dyDescent="0.25">
      <c r="L10221" s="1"/>
    </row>
    <row r="10222" spans="12:12" x14ac:dyDescent="0.25">
      <c r="L10222" s="1"/>
    </row>
    <row r="10223" spans="12:12" x14ac:dyDescent="0.25">
      <c r="L10223" s="1"/>
    </row>
    <row r="10224" spans="12:12" x14ac:dyDescent="0.25">
      <c r="L10224" s="1"/>
    </row>
    <row r="10225" spans="12:12" x14ac:dyDescent="0.25">
      <c r="L10225" s="1"/>
    </row>
    <row r="10226" spans="12:12" x14ac:dyDescent="0.25">
      <c r="L10226" s="1"/>
    </row>
    <row r="10227" spans="12:12" x14ac:dyDescent="0.25">
      <c r="L10227" s="1"/>
    </row>
    <row r="10228" spans="12:12" x14ac:dyDescent="0.25">
      <c r="L10228" s="1"/>
    </row>
    <row r="10229" spans="12:12" x14ac:dyDescent="0.25">
      <c r="L10229" s="1"/>
    </row>
    <row r="10230" spans="12:12" x14ac:dyDescent="0.25">
      <c r="L10230" s="1"/>
    </row>
    <row r="10231" spans="12:12" x14ac:dyDescent="0.25">
      <c r="L10231" s="1"/>
    </row>
    <row r="10232" spans="12:12" x14ac:dyDescent="0.25">
      <c r="L10232" s="1"/>
    </row>
    <row r="10233" spans="12:12" x14ac:dyDescent="0.25">
      <c r="L10233" s="1"/>
    </row>
    <row r="10234" spans="12:12" x14ac:dyDescent="0.25">
      <c r="L10234" s="1"/>
    </row>
    <row r="10235" spans="12:12" x14ac:dyDescent="0.25">
      <c r="L10235" s="1"/>
    </row>
    <row r="10236" spans="12:12" x14ac:dyDescent="0.25">
      <c r="L10236" s="1"/>
    </row>
    <row r="10237" spans="12:12" x14ac:dyDescent="0.25">
      <c r="L10237" s="1"/>
    </row>
    <row r="10238" spans="12:12" x14ac:dyDescent="0.25">
      <c r="L10238" s="1"/>
    </row>
    <row r="10239" spans="12:12" x14ac:dyDescent="0.25">
      <c r="L10239" s="1"/>
    </row>
    <row r="10240" spans="12:12" x14ac:dyDescent="0.25">
      <c r="L10240" s="1"/>
    </row>
    <row r="10241" spans="12:12" x14ac:dyDescent="0.25">
      <c r="L10241" s="1"/>
    </row>
    <row r="10242" spans="12:12" x14ac:dyDescent="0.25">
      <c r="L10242" s="1"/>
    </row>
    <row r="10243" spans="12:12" x14ac:dyDescent="0.25">
      <c r="L10243" s="1"/>
    </row>
    <row r="10244" spans="12:12" x14ac:dyDescent="0.25">
      <c r="L10244" s="1"/>
    </row>
    <row r="10245" spans="12:12" x14ac:dyDescent="0.25">
      <c r="L10245" s="1"/>
    </row>
    <row r="10246" spans="12:12" x14ac:dyDescent="0.25">
      <c r="L10246" s="1"/>
    </row>
    <row r="10247" spans="12:12" x14ac:dyDescent="0.25">
      <c r="L10247" s="1"/>
    </row>
    <row r="10248" spans="12:12" x14ac:dyDescent="0.25">
      <c r="L10248" s="1"/>
    </row>
    <row r="10249" spans="12:12" x14ac:dyDescent="0.25">
      <c r="L10249" s="1"/>
    </row>
    <row r="10250" spans="12:12" x14ac:dyDescent="0.25">
      <c r="L10250" s="1"/>
    </row>
    <row r="10251" spans="12:12" x14ac:dyDescent="0.25">
      <c r="L10251" s="1"/>
    </row>
    <row r="10252" spans="12:12" x14ac:dyDescent="0.25">
      <c r="L10252" s="1"/>
    </row>
    <row r="10253" spans="12:12" x14ac:dyDescent="0.25">
      <c r="L10253" s="1"/>
    </row>
    <row r="10254" spans="12:12" x14ac:dyDescent="0.25">
      <c r="L10254" s="1"/>
    </row>
    <row r="10255" spans="12:12" x14ac:dyDescent="0.25">
      <c r="L10255" s="1"/>
    </row>
    <row r="10256" spans="12:12" x14ac:dyDescent="0.25">
      <c r="L10256" s="1"/>
    </row>
    <row r="10257" spans="12:12" x14ac:dyDescent="0.25">
      <c r="L10257" s="1"/>
    </row>
    <row r="10258" spans="12:12" x14ac:dyDescent="0.25">
      <c r="L10258" s="1"/>
    </row>
    <row r="10259" spans="12:12" x14ac:dyDescent="0.25">
      <c r="L10259" s="1"/>
    </row>
    <row r="10260" spans="12:12" x14ac:dyDescent="0.25">
      <c r="L10260" s="1"/>
    </row>
    <row r="10261" spans="12:12" x14ac:dyDescent="0.25">
      <c r="L10261" s="1"/>
    </row>
    <row r="10262" spans="12:12" x14ac:dyDescent="0.25">
      <c r="L10262" s="1"/>
    </row>
    <row r="10263" spans="12:12" x14ac:dyDescent="0.25">
      <c r="L10263" s="1"/>
    </row>
    <row r="10264" spans="12:12" x14ac:dyDescent="0.25">
      <c r="L10264" s="1"/>
    </row>
    <row r="10265" spans="12:12" x14ac:dyDescent="0.25">
      <c r="L10265" s="1"/>
    </row>
    <row r="10266" spans="12:12" x14ac:dyDescent="0.25">
      <c r="L10266" s="1"/>
    </row>
    <row r="10267" spans="12:12" x14ac:dyDescent="0.25">
      <c r="L10267" s="1"/>
    </row>
    <row r="10268" spans="12:12" x14ac:dyDescent="0.25">
      <c r="L10268" s="1"/>
    </row>
    <row r="10269" spans="12:12" x14ac:dyDescent="0.25">
      <c r="L10269" s="1"/>
    </row>
    <row r="10270" spans="12:12" x14ac:dyDescent="0.25">
      <c r="L10270" s="1"/>
    </row>
    <row r="10271" spans="12:12" x14ac:dyDescent="0.25">
      <c r="L10271" s="1"/>
    </row>
    <row r="10272" spans="12:12" x14ac:dyDescent="0.25">
      <c r="L10272" s="1"/>
    </row>
    <row r="10273" spans="12:12" x14ac:dyDescent="0.25">
      <c r="L10273" s="1"/>
    </row>
    <row r="10274" spans="12:12" x14ac:dyDescent="0.25">
      <c r="L10274" s="1"/>
    </row>
    <row r="10275" spans="12:12" x14ac:dyDescent="0.25">
      <c r="L10275" s="1"/>
    </row>
    <row r="10276" spans="12:12" x14ac:dyDescent="0.25">
      <c r="L10276" s="1"/>
    </row>
    <row r="10277" spans="12:12" x14ac:dyDescent="0.25">
      <c r="L10277" s="1"/>
    </row>
    <row r="10278" spans="12:12" x14ac:dyDescent="0.25">
      <c r="L10278" s="1"/>
    </row>
    <row r="10279" spans="12:12" x14ac:dyDescent="0.25">
      <c r="L10279" s="1"/>
    </row>
    <row r="10280" spans="12:12" x14ac:dyDescent="0.25">
      <c r="L10280" s="1"/>
    </row>
    <row r="10281" spans="12:12" x14ac:dyDescent="0.25">
      <c r="L10281" s="1"/>
    </row>
    <row r="10282" spans="12:12" x14ac:dyDescent="0.25">
      <c r="L10282" s="1"/>
    </row>
    <row r="10283" spans="12:12" x14ac:dyDescent="0.25">
      <c r="L10283" s="1"/>
    </row>
    <row r="10284" spans="12:12" x14ac:dyDescent="0.25">
      <c r="L10284" s="1"/>
    </row>
    <row r="10285" spans="12:12" x14ac:dyDescent="0.25">
      <c r="L10285" s="1"/>
    </row>
    <row r="10286" spans="12:12" x14ac:dyDescent="0.25">
      <c r="L10286" s="1"/>
    </row>
    <row r="10287" spans="12:12" x14ac:dyDescent="0.25">
      <c r="L10287" s="1"/>
    </row>
    <row r="10288" spans="12:12" x14ac:dyDescent="0.25">
      <c r="L10288" s="1"/>
    </row>
    <row r="10289" spans="12:12" x14ac:dyDescent="0.25">
      <c r="L10289" s="1"/>
    </row>
    <row r="10290" spans="12:12" x14ac:dyDescent="0.25">
      <c r="L10290" s="1"/>
    </row>
    <row r="10291" spans="12:12" x14ac:dyDescent="0.25">
      <c r="L10291" s="1"/>
    </row>
    <row r="10292" spans="12:12" x14ac:dyDescent="0.25">
      <c r="L10292" s="1"/>
    </row>
    <row r="10293" spans="12:12" x14ac:dyDescent="0.25">
      <c r="L10293" s="1"/>
    </row>
    <row r="10294" spans="12:12" x14ac:dyDescent="0.25">
      <c r="L10294" s="1"/>
    </row>
    <row r="10295" spans="12:12" x14ac:dyDescent="0.25">
      <c r="L10295" s="1"/>
    </row>
    <row r="10296" spans="12:12" x14ac:dyDescent="0.25">
      <c r="L10296" s="1"/>
    </row>
    <row r="10297" spans="12:12" x14ac:dyDescent="0.25">
      <c r="L10297" s="1"/>
    </row>
    <row r="10298" spans="12:12" x14ac:dyDescent="0.25">
      <c r="L10298" s="1"/>
    </row>
    <row r="10299" spans="12:12" x14ac:dyDescent="0.25">
      <c r="L10299" s="1"/>
    </row>
    <row r="10300" spans="12:12" x14ac:dyDescent="0.25">
      <c r="L10300" s="1"/>
    </row>
    <row r="10301" spans="12:12" x14ac:dyDescent="0.25">
      <c r="L10301" s="1"/>
    </row>
    <row r="10302" spans="12:12" x14ac:dyDescent="0.25">
      <c r="L10302" s="1"/>
    </row>
    <row r="10303" spans="12:12" x14ac:dyDescent="0.25">
      <c r="L10303" s="1"/>
    </row>
    <row r="10304" spans="12:12" x14ac:dyDescent="0.25">
      <c r="L10304" s="1"/>
    </row>
    <row r="10305" spans="12:12" x14ac:dyDescent="0.25">
      <c r="L10305" s="1"/>
    </row>
    <row r="10306" spans="12:12" x14ac:dyDescent="0.25">
      <c r="L10306" s="1"/>
    </row>
    <row r="10307" spans="12:12" x14ac:dyDescent="0.25">
      <c r="L10307" s="1"/>
    </row>
    <row r="10308" spans="12:12" x14ac:dyDescent="0.25">
      <c r="L10308" s="1"/>
    </row>
    <row r="10309" spans="12:12" x14ac:dyDescent="0.25">
      <c r="L10309" s="1"/>
    </row>
    <row r="10310" spans="12:12" x14ac:dyDescent="0.25">
      <c r="L10310" s="1"/>
    </row>
    <row r="10311" spans="12:12" x14ac:dyDescent="0.25">
      <c r="L10311" s="1"/>
    </row>
    <row r="10312" spans="12:12" x14ac:dyDescent="0.25">
      <c r="L10312" s="1"/>
    </row>
    <row r="10313" spans="12:12" x14ac:dyDescent="0.25">
      <c r="L10313" s="1"/>
    </row>
    <row r="10314" spans="12:12" x14ac:dyDescent="0.25">
      <c r="L10314" s="1"/>
    </row>
    <row r="10315" spans="12:12" x14ac:dyDescent="0.25">
      <c r="L10315" s="1"/>
    </row>
    <row r="10316" spans="12:12" x14ac:dyDescent="0.25">
      <c r="L10316" s="1"/>
    </row>
    <row r="10317" spans="12:12" x14ac:dyDescent="0.25">
      <c r="L10317" s="1"/>
    </row>
    <row r="10318" spans="12:12" x14ac:dyDescent="0.25">
      <c r="L10318" s="1"/>
    </row>
    <row r="10319" spans="12:12" x14ac:dyDescent="0.25">
      <c r="L10319" s="1"/>
    </row>
    <row r="10320" spans="12:12" x14ac:dyDescent="0.25">
      <c r="L10320" s="1"/>
    </row>
    <row r="10321" spans="12:12" x14ac:dyDescent="0.25">
      <c r="L10321" s="1"/>
    </row>
    <row r="10322" spans="12:12" x14ac:dyDescent="0.25">
      <c r="L10322" s="1"/>
    </row>
    <row r="10323" spans="12:12" x14ac:dyDescent="0.25">
      <c r="L10323" s="1"/>
    </row>
    <row r="10324" spans="12:12" x14ac:dyDescent="0.25">
      <c r="L10324" s="1"/>
    </row>
    <row r="10325" spans="12:12" x14ac:dyDescent="0.25">
      <c r="L10325" s="1"/>
    </row>
    <row r="10326" spans="12:12" x14ac:dyDescent="0.25">
      <c r="L10326" s="1"/>
    </row>
    <row r="10327" spans="12:12" x14ac:dyDescent="0.25">
      <c r="L10327" s="1"/>
    </row>
    <row r="10328" spans="12:12" x14ac:dyDescent="0.25">
      <c r="L10328" s="1"/>
    </row>
    <row r="10329" spans="12:12" x14ac:dyDescent="0.25">
      <c r="L10329" s="1"/>
    </row>
    <row r="10330" spans="12:12" x14ac:dyDescent="0.25">
      <c r="L10330" s="1"/>
    </row>
    <row r="10331" spans="12:12" x14ac:dyDescent="0.25">
      <c r="L10331" s="1"/>
    </row>
    <row r="10332" spans="12:12" x14ac:dyDescent="0.25">
      <c r="L10332" s="1"/>
    </row>
    <row r="10333" spans="12:12" x14ac:dyDescent="0.25">
      <c r="L10333" s="1"/>
    </row>
    <row r="10334" spans="12:12" x14ac:dyDescent="0.25">
      <c r="L10334" s="1"/>
    </row>
    <row r="10335" spans="12:12" x14ac:dyDescent="0.25">
      <c r="L10335" s="1"/>
    </row>
    <row r="10336" spans="12:12" x14ac:dyDescent="0.25">
      <c r="L10336" s="1"/>
    </row>
    <row r="10337" spans="12:12" x14ac:dyDescent="0.25">
      <c r="L10337" s="1"/>
    </row>
    <row r="10338" spans="12:12" x14ac:dyDescent="0.25">
      <c r="L10338" s="1"/>
    </row>
    <row r="10339" spans="12:12" x14ac:dyDescent="0.25">
      <c r="L10339" s="1"/>
    </row>
    <row r="10340" spans="12:12" x14ac:dyDescent="0.25">
      <c r="L10340" s="1"/>
    </row>
    <row r="10341" spans="12:12" x14ac:dyDescent="0.25">
      <c r="L10341" s="1"/>
    </row>
    <row r="10342" spans="12:12" x14ac:dyDescent="0.25">
      <c r="L10342" s="1"/>
    </row>
    <row r="10343" spans="12:12" x14ac:dyDescent="0.25">
      <c r="L10343" s="1"/>
    </row>
    <row r="10344" spans="12:12" x14ac:dyDescent="0.25">
      <c r="L10344" s="1"/>
    </row>
    <row r="10345" spans="12:12" x14ac:dyDescent="0.25">
      <c r="L10345" s="1"/>
    </row>
    <row r="10346" spans="12:12" x14ac:dyDescent="0.25">
      <c r="L10346" s="1"/>
    </row>
    <row r="10347" spans="12:12" x14ac:dyDescent="0.25">
      <c r="L10347" s="1"/>
    </row>
    <row r="10348" spans="12:12" x14ac:dyDescent="0.25">
      <c r="L10348" s="1"/>
    </row>
    <row r="10349" spans="12:12" x14ac:dyDescent="0.25">
      <c r="L10349" s="1"/>
    </row>
    <row r="10350" spans="12:12" x14ac:dyDescent="0.25">
      <c r="L10350" s="1"/>
    </row>
    <row r="10351" spans="12:12" x14ac:dyDescent="0.25">
      <c r="L10351" s="1"/>
    </row>
    <row r="10352" spans="12:12" x14ac:dyDescent="0.25">
      <c r="L10352" s="1"/>
    </row>
    <row r="10353" spans="12:12" x14ac:dyDescent="0.25">
      <c r="L10353" s="1"/>
    </row>
    <row r="10354" spans="12:12" x14ac:dyDescent="0.25">
      <c r="L10354" s="1"/>
    </row>
    <row r="10355" spans="12:12" x14ac:dyDescent="0.25">
      <c r="L10355" s="1"/>
    </row>
    <row r="10356" spans="12:12" x14ac:dyDescent="0.25">
      <c r="L10356" s="1"/>
    </row>
    <row r="10357" spans="12:12" x14ac:dyDescent="0.25">
      <c r="L10357" s="1"/>
    </row>
    <row r="10358" spans="12:12" x14ac:dyDescent="0.25">
      <c r="L10358" s="1"/>
    </row>
    <row r="10359" spans="12:12" x14ac:dyDescent="0.25">
      <c r="L10359" s="1"/>
    </row>
    <row r="10360" spans="12:12" x14ac:dyDescent="0.25">
      <c r="L10360" s="1"/>
    </row>
    <row r="10361" spans="12:12" x14ac:dyDescent="0.25">
      <c r="L10361" s="1"/>
    </row>
    <row r="10362" spans="12:12" x14ac:dyDescent="0.25">
      <c r="L10362" s="1"/>
    </row>
    <row r="10363" spans="12:12" x14ac:dyDescent="0.25">
      <c r="L10363" s="1"/>
    </row>
    <row r="10364" spans="12:12" x14ac:dyDescent="0.25">
      <c r="L10364" s="1"/>
    </row>
    <row r="10365" spans="12:12" x14ac:dyDescent="0.25">
      <c r="L10365" s="1"/>
    </row>
    <row r="10366" spans="12:12" x14ac:dyDescent="0.25">
      <c r="L10366" s="1"/>
    </row>
    <row r="10367" spans="12:12" x14ac:dyDescent="0.25">
      <c r="L10367" s="1"/>
    </row>
    <row r="10368" spans="12:12" x14ac:dyDescent="0.25">
      <c r="L10368" s="1"/>
    </row>
    <row r="10369" spans="12:12" x14ac:dyDescent="0.25">
      <c r="L10369" s="1"/>
    </row>
    <row r="10370" spans="12:12" x14ac:dyDescent="0.25">
      <c r="L10370" s="1"/>
    </row>
    <row r="10371" spans="12:12" x14ac:dyDescent="0.25">
      <c r="L10371" s="1"/>
    </row>
    <row r="10372" spans="12:12" x14ac:dyDescent="0.25">
      <c r="L10372" s="1"/>
    </row>
    <row r="10373" spans="12:12" x14ac:dyDescent="0.25">
      <c r="L10373" s="1"/>
    </row>
    <row r="10374" spans="12:12" x14ac:dyDescent="0.25">
      <c r="L10374" s="1"/>
    </row>
    <row r="10375" spans="12:12" x14ac:dyDescent="0.25">
      <c r="L10375" s="1"/>
    </row>
    <row r="10376" spans="12:12" x14ac:dyDescent="0.25">
      <c r="L10376" s="1"/>
    </row>
    <row r="10377" spans="12:12" x14ac:dyDescent="0.25">
      <c r="L10377" s="1"/>
    </row>
    <row r="10378" spans="12:12" x14ac:dyDescent="0.25">
      <c r="L10378" s="1"/>
    </row>
    <row r="10379" spans="12:12" x14ac:dyDescent="0.25">
      <c r="L10379" s="1"/>
    </row>
    <row r="10380" spans="12:12" x14ac:dyDescent="0.25">
      <c r="L10380" s="1"/>
    </row>
    <row r="10381" spans="12:12" x14ac:dyDescent="0.25">
      <c r="L10381" s="1"/>
    </row>
    <row r="10382" spans="12:12" x14ac:dyDescent="0.25">
      <c r="L10382" s="1"/>
    </row>
    <row r="10383" spans="12:12" x14ac:dyDescent="0.25">
      <c r="L10383" s="1"/>
    </row>
    <row r="10384" spans="12:12" x14ac:dyDescent="0.25">
      <c r="L10384" s="1"/>
    </row>
    <row r="10385" spans="12:12" x14ac:dyDescent="0.25">
      <c r="L10385" s="1"/>
    </row>
    <row r="10386" spans="12:12" x14ac:dyDescent="0.25">
      <c r="L10386" s="1"/>
    </row>
    <row r="10387" spans="12:12" x14ac:dyDescent="0.25">
      <c r="L10387" s="1"/>
    </row>
    <row r="10388" spans="12:12" x14ac:dyDescent="0.25">
      <c r="L10388" s="1"/>
    </row>
    <row r="10389" spans="12:12" x14ac:dyDescent="0.25">
      <c r="L10389" s="1"/>
    </row>
    <row r="10390" spans="12:12" x14ac:dyDescent="0.25">
      <c r="L10390" s="1"/>
    </row>
    <row r="10391" spans="12:12" x14ac:dyDescent="0.25">
      <c r="L10391" s="1"/>
    </row>
    <row r="10392" spans="12:12" x14ac:dyDescent="0.25">
      <c r="L10392" s="1"/>
    </row>
    <row r="10393" spans="12:12" x14ac:dyDescent="0.25">
      <c r="L10393" s="1"/>
    </row>
    <row r="10394" spans="12:12" x14ac:dyDescent="0.25">
      <c r="L10394" s="1"/>
    </row>
    <row r="10395" spans="12:12" x14ac:dyDescent="0.25">
      <c r="L10395" s="1"/>
    </row>
    <row r="10396" spans="12:12" x14ac:dyDescent="0.25">
      <c r="L10396" s="1"/>
    </row>
    <row r="10397" spans="12:12" x14ac:dyDescent="0.25">
      <c r="L10397" s="1"/>
    </row>
    <row r="10398" spans="12:12" x14ac:dyDescent="0.25">
      <c r="L10398" s="1"/>
    </row>
    <row r="10399" spans="12:12" x14ac:dyDescent="0.25">
      <c r="L10399" s="1"/>
    </row>
    <row r="10400" spans="12:12" x14ac:dyDescent="0.25">
      <c r="L10400" s="1"/>
    </row>
    <row r="10401" spans="12:12" x14ac:dyDescent="0.25">
      <c r="L10401" s="1"/>
    </row>
    <row r="10402" spans="12:12" x14ac:dyDescent="0.25">
      <c r="L10402" s="1"/>
    </row>
    <row r="10403" spans="12:12" x14ac:dyDescent="0.25">
      <c r="L10403" s="1"/>
    </row>
    <row r="10404" spans="12:12" x14ac:dyDescent="0.25">
      <c r="L10404" s="1"/>
    </row>
    <row r="10405" spans="12:12" x14ac:dyDescent="0.25">
      <c r="L10405" s="1"/>
    </row>
    <row r="10406" spans="12:12" x14ac:dyDescent="0.25">
      <c r="L10406" s="1"/>
    </row>
    <row r="10407" spans="12:12" x14ac:dyDescent="0.25">
      <c r="L10407" s="1"/>
    </row>
    <row r="10408" spans="12:12" x14ac:dyDescent="0.25">
      <c r="L10408" s="1"/>
    </row>
    <row r="10409" spans="12:12" x14ac:dyDescent="0.25">
      <c r="L10409" s="1"/>
    </row>
    <row r="10410" spans="12:12" x14ac:dyDescent="0.25">
      <c r="L10410" s="1"/>
    </row>
    <row r="10411" spans="12:12" x14ac:dyDescent="0.25">
      <c r="L10411" s="1"/>
    </row>
    <row r="10412" spans="12:12" x14ac:dyDescent="0.25">
      <c r="L10412" s="1"/>
    </row>
    <row r="10413" spans="12:12" x14ac:dyDescent="0.25">
      <c r="L10413" s="1"/>
    </row>
    <row r="10414" spans="12:12" x14ac:dyDescent="0.25">
      <c r="L10414" s="1"/>
    </row>
    <row r="10415" spans="12:12" x14ac:dyDescent="0.25">
      <c r="L10415" s="1"/>
    </row>
    <row r="10416" spans="12:12" x14ac:dyDescent="0.25">
      <c r="L10416" s="1"/>
    </row>
    <row r="10417" spans="12:12" x14ac:dyDescent="0.25">
      <c r="L10417" s="1"/>
    </row>
    <row r="10418" spans="12:12" x14ac:dyDescent="0.25">
      <c r="L10418" s="1"/>
    </row>
    <row r="10419" spans="12:12" x14ac:dyDescent="0.25">
      <c r="L10419" s="1"/>
    </row>
    <row r="10420" spans="12:12" x14ac:dyDescent="0.25">
      <c r="L10420" s="1"/>
    </row>
    <row r="10421" spans="12:12" x14ac:dyDescent="0.25">
      <c r="L10421" s="1"/>
    </row>
    <row r="10422" spans="12:12" x14ac:dyDescent="0.25">
      <c r="L10422" s="1"/>
    </row>
    <row r="10423" spans="12:12" x14ac:dyDescent="0.25">
      <c r="L10423" s="1"/>
    </row>
    <row r="10424" spans="12:12" x14ac:dyDescent="0.25">
      <c r="L10424" s="1"/>
    </row>
    <row r="10425" spans="12:12" x14ac:dyDescent="0.25">
      <c r="L10425" s="1"/>
    </row>
    <row r="10426" spans="12:12" x14ac:dyDescent="0.25">
      <c r="L10426" s="1"/>
    </row>
    <row r="10427" spans="12:12" x14ac:dyDescent="0.25">
      <c r="L10427" s="1"/>
    </row>
    <row r="10428" spans="12:12" x14ac:dyDescent="0.25">
      <c r="L10428" s="1"/>
    </row>
    <row r="10429" spans="12:12" x14ac:dyDescent="0.25">
      <c r="L10429" s="1"/>
    </row>
    <row r="10430" spans="12:12" x14ac:dyDescent="0.25">
      <c r="L10430" s="1"/>
    </row>
    <row r="10431" spans="12:12" x14ac:dyDescent="0.25">
      <c r="L10431" s="1"/>
    </row>
    <row r="10432" spans="12:12" x14ac:dyDescent="0.25">
      <c r="L10432" s="1"/>
    </row>
    <row r="10433" spans="12:12" x14ac:dyDescent="0.25">
      <c r="L10433" s="1"/>
    </row>
    <row r="10434" spans="12:12" x14ac:dyDescent="0.25">
      <c r="L10434" s="1"/>
    </row>
    <row r="10435" spans="12:12" x14ac:dyDescent="0.25">
      <c r="L10435" s="1"/>
    </row>
    <row r="10436" spans="12:12" x14ac:dyDescent="0.25">
      <c r="L10436" s="1"/>
    </row>
    <row r="10437" spans="12:12" x14ac:dyDescent="0.25">
      <c r="L10437" s="1"/>
    </row>
    <row r="10438" spans="12:12" x14ac:dyDescent="0.25">
      <c r="L10438" s="1"/>
    </row>
    <row r="10439" spans="12:12" x14ac:dyDescent="0.25">
      <c r="L10439" s="1"/>
    </row>
    <row r="10440" spans="12:12" x14ac:dyDescent="0.25">
      <c r="L10440" s="1"/>
    </row>
    <row r="10441" spans="12:12" x14ac:dyDescent="0.25">
      <c r="L10441" s="1"/>
    </row>
    <row r="10442" spans="12:12" x14ac:dyDescent="0.25">
      <c r="L10442" s="1"/>
    </row>
    <row r="10443" spans="12:12" x14ac:dyDescent="0.25">
      <c r="L10443" s="1"/>
    </row>
    <row r="10444" spans="12:12" x14ac:dyDescent="0.25">
      <c r="L10444" s="1"/>
    </row>
    <row r="10445" spans="12:12" x14ac:dyDescent="0.25">
      <c r="L10445" s="1"/>
    </row>
    <row r="10446" spans="12:12" x14ac:dyDescent="0.25">
      <c r="L10446" s="1"/>
    </row>
    <row r="10447" spans="12:12" x14ac:dyDescent="0.25">
      <c r="L10447" s="1"/>
    </row>
    <row r="10448" spans="12:12" x14ac:dyDescent="0.25">
      <c r="L10448" s="1"/>
    </row>
    <row r="10449" spans="12:12" x14ac:dyDescent="0.25">
      <c r="L10449" s="1"/>
    </row>
    <row r="10450" spans="12:12" x14ac:dyDescent="0.25">
      <c r="L10450" s="1"/>
    </row>
    <row r="10451" spans="12:12" x14ac:dyDescent="0.25">
      <c r="L10451" s="1"/>
    </row>
    <row r="10452" spans="12:12" x14ac:dyDescent="0.25">
      <c r="L10452" s="1"/>
    </row>
    <row r="10453" spans="12:12" x14ac:dyDescent="0.25">
      <c r="L10453" s="1"/>
    </row>
    <row r="10454" spans="12:12" x14ac:dyDescent="0.25">
      <c r="L10454" s="1"/>
    </row>
    <row r="10455" spans="12:12" x14ac:dyDescent="0.25">
      <c r="L10455" s="1"/>
    </row>
    <row r="10456" spans="12:12" x14ac:dyDescent="0.25">
      <c r="L10456" s="1"/>
    </row>
    <row r="10457" spans="12:12" x14ac:dyDescent="0.25">
      <c r="L10457" s="1"/>
    </row>
    <row r="10458" spans="12:12" x14ac:dyDescent="0.25">
      <c r="L10458" s="1"/>
    </row>
    <row r="10459" spans="12:12" x14ac:dyDescent="0.25">
      <c r="L10459" s="1"/>
    </row>
    <row r="10460" spans="12:12" x14ac:dyDescent="0.25">
      <c r="L10460" s="1"/>
    </row>
    <row r="10461" spans="12:12" x14ac:dyDescent="0.25">
      <c r="L10461" s="1"/>
    </row>
    <row r="10462" spans="12:12" x14ac:dyDescent="0.25">
      <c r="L10462" s="1"/>
    </row>
    <row r="10463" spans="12:12" x14ac:dyDescent="0.25">
      <c r="L10463" s="1"/>
    </row>
    <row r="10464" spans="12:12" x14ac:dyDescent="0.25">
      <c r="L10464" s="1"/>
    </row>
    <row r="10465" spans="12:12" x14ac:dyDescent="0.25">
      <c r="L10465" s="1"/>
    </row>
    <row r="10466" spans="12:12" x14ac:dyDescent="0.25">
      <c r="L10466" s="1"/>
    </row>
    <row r="10467" spans="12:12" x14ac:dyDescent="0.25">
      <c r="L10467" s="1"/>
    </row>
    <row r="10468" spans="12:12" x14ac:dyDescent="0.25">
      <c r="L10468" s="1"/>
    </row>
    <row r="10469" spans="12:12" x14ac:dyDescent="0.25">
      <c r="L10469" s="1"/>
    </row>
    <row r="10470" spans="12:12" x14ac:dyDescent="0.25">
      <c r="L10470" s="1"/>
    </row>
    <row r="10471" spans="12:12" x14ac:dyDescent="0.25">
      <c r="L10471" s="1"/>
    </row>
    <row r="10472" spans="12:12" x14ac:dyDescent="0.25">
      <c r="L10472" s="1"/>
    </row>
    <row r="10473" spans="12:12" x14ac:dyDescent="0.25">
      <c r="L10473" s="1"/>
    </row>
    <row r="10474" spans="12:12" x14ac:dyDescent="0.25">
      <c r="L10474" s="1"/>
    </row>
    <row r="10475" spans="12:12" x14ac:dyDescent="0.25">
      <c r="L10475" s="1"/>
    </row>
    <row r="10476" spans="12:12" x14ac:dyDescent="0.25">
      <c r="L10476" s="1"/>
    </row>
    <row r="10477" spans="12:12" x14ac:dyDescent="0.25">
      <c r="L10477" s="1"/>
    </row>
    <row r="10478" spans="12:12" x14ac:dyDescent="0.25">
      <c r="L10478" s="1"/>
    </row>
    <row r="10479" spans="12:12" x14ac:dyDescent="0.25">
      <c r="L10479" s="1"/>
    </row>
    <row r="10480" spans="12:12" x14ac:dyDescent="0.25">
      <c r="L10480" s="1"/>
    </row>
    <row r="10481" spans="12:12" x14ac:dyDescent="0.25">
      <c r="L10481" s="1"/>
    </row>
    <row r="10482" spans="12:12" x14ac:dyDescent="0.25">
      <c r="L10482" s="1"/>
    </row>
    <row r="10483" spans="12:12" x14ac:dyDescent="0.25">
      <c r="L10483" s="1"/>
    </row>
    <row r="10484" spans="12:12" x14ac:dyDescent="0.25">
      <c r="L10484" s="1"/>
    </row>
    <row r="10485" spans="12:12" x14ac:dyDescent="0.25">
      <c r="L10485" s="1"/>
    </row>
    <row r="10486" spans="12:12" x14ac:dyDescent="0.25">
      <c r="L10486" s="1"/>
    </row>
    <row r="10487" spans="12:12" x14ac:dyDescent="0.25">
      <c r="L10487" s="1"/>
    </row>
    <row r="10488" spans="12:12" x14ac:dyDescent="0.25">
      <c r="L10488" s="1"/>
    </row>
    <row r="10489" spans="12:12" x14ac:dyDescent="0.25">
      <c r="L10489" s="1"/>
    </row>
    <row r="10490" spans="12:12" x14ac:dyDescent="0.25">
      <c r="L10490" s="1"/>
    </row>
    <row r="10491" spans="12:12" x14ac:dyDescent="0.25">
      <c r="L10491" s="1"/>
    </row>
    <row r="10492" spans="12:12" x14ac:dyDescent="0.25">
      <c r="L10492" s="1"/>
    </row>
    <row r="10493" spans="12:12" x14ac:dyDescent="0.25">
      <c r="L10493" s="1"/>
    </row>
    <row r="10494" spans="12:12" x14ac:dyDescent="0.25">
      <c r="L10494" s="1"/>
    </row>
    <row r="10495" spans="12:12" x14ac:dyDescent="0.25">
      <c r="L10495" s="1"/>
    </row>
    <row r="10496" spans="12:12" x14ac:dyDescent="0.25">
      <c r="L10496" s="1"/>
    </row>
    <row r="10497" spans="12:12" x14ac:dyDescent="0.25">
      <c r="L10497" s="1"/>
    </row>
    <row r="10498" spans="12:12" x14ac:dyDescent="0.25">
      <c r="L10498" s="1"/>
    </row>
    <row r="10499" spans="12:12" x14ac:dyDescent="0.25">
      <c r="L10499" s="1"/>
    </row>
    <row r="10500" spans="12:12" x14ac:dyDescent="0.25">
      <c r="L10500" s="1"/>
    </row>
    <row r="10501" spans="12:12" x14ac:dyDescent="0.25">
      <c r="L10501" s="1"/>
    </row>
    <row r="10502" spans="12:12" x14ac:dyDescent="0.25">
      <c r="L10502" s="1"/>
    </row>
    <row r="10503" spans="12:12" x14ac:dyDescent="0.25">
      <c r="L10503" s="1"/>
    </row>
    <row r="10504" spans="12:12" x14ac:dyDescent="0.25">
      <c r="L10504" s="1"/>
    </row>
    <row r="10505" spans="12:12" x14ac:dyDescent="0.25">
      <c r="L10505" s="1"/>
    </row>
    <row r="10506" spans="12:12" x14ac:dyDescent="0.25">
      <c r="L10506" s="1"/>
    </row>
    <row r="10507" spans="12:12" x14ac:dyDescent="0.25">
      <c r="L10507" s="1"/>
    </row>
    <row r="10508" spans="12:12" x14ac:dyDescent="0.25">
      <c r="L10508" s="1"/>
    </row>
    <row r="10509" spans="12:12" x14ac:dyDescent="0.25">
      <c r="L10509" s="1"/>
    </row>
    <row r="10510" spans="12:12" x14ac:dyDescent="0.25">
      <c r="L10510" s="1"/>
    </row>
    <row r="10511" spans="12:12" x14ac:dyDescent="0.25">
      <c r="L10511" s="1"/>
    </row>
    <row r="10512" spans="12:12" x14ac:dyDescent="0.25">
      <c r="L10512" s="1"/>
    </row>
    <row r="10513" spans="12:12" x14ac:dyDescent="0.25">
      <c r="L10513" s="1"/>
    </row>
    <row r="10514" spans="12:12" x14ac:dyDescent="0.25">
      <c r="L10514" s="1"/>
    </row>
    <row r="10515" spans="12:12" x14ac:dyDescent="0.25">
      <c r="L10515" s="1"/>
    </row>
    <row r="10516" spans="12:12" x14ac:dyDescent="0.25">
      <c r="L10516" s="1"/>
    </row>
    <row r="10517" spans="12:12" x14ac:dyDescent="0.25">
      <c r="L10517" s="1"/>
    </row>
    <row r="10518" spans="12:12" x14ac:dyDescent="0.25">
      <c r="L10518" s="1"/>
    </row>
    <row r="10519" spans="12:12" x14ac:dyDescent="0.25">
      <c r="L10519" s="1"/>
    </row>
    <row r="10520" spans="12:12" x14ac:dyDescent="0.25">
      <c r="L10520" s="1"/>
    </row>
    <row r="10521" spans="12:12" x14ac:dyDescent="0.25">
      <c r="L10521" s="1"/>
    </row>
    <row r="10522" spans="12:12" x14ac:dyDescent="0.25">
      <c r="L10522" s="1"/>
    </row>
    <row r="10523" spans="12:12" x14ac:dyDescent="0.25">
      <c r="L10523" s="1"/>
    </row>
    <row r="10524" spans="12:12" x14ac:dyDescent="0.25">
      <c r="L10524" s="1"/>
    </row>
    <row r="10525" spans="12:12" x14ac:dyDescent="0.25">
      <c r="L10525" s="1"/>
    </row>
    <row r="10526" spans="12:12" x14ac:dyDescent="0.25">
      <c r="L10526" s="1"/>
    </row>
    <row r="10527" spans="12:12" x14ac:dyDescent="0.25">
      <c r="L10527" s="1"/>
    </row>
    <row r="10528" spans="12:12" x14ac:dyDescent="0.25">
      <c r="L10528" s="1"/>
    </row>
    <row r="10529" spans="12:12" x14ac:dyDescent="0.25">
      <c r="L10529" s="1"/>
    </row>
    <row r="10530" spans="12:12" x14ac:dyDescent="0.25">
      <c r="L10530" s="1"/>
    </row>
    <row r="10531" spans="12:12" x14ac:dyDescent="0.25">
      <c r="L10531" s="1"/>
    </row>
    <row r="10532" spans="12:12" x14ac:dyDescent="0.25">
      <c r="L10532" s="1"/>
    </row>
    <row r="10533" spans="12:12" x14ac:dyDescent="0.25">
      <c r="L10533" s="1"/>
    </row>
    <row r="10534" spans="12:12" x14ac:dyDescent="0.25">
      <c r="L10534" s="1"/>
    </row>
    <row r="10535" spans="12:12" x14ac:dyDescent="0.25">
      <c r="L10535" s="1"/>
    </row>
    <row r="10536" spans="12:12" x14ac:dyDescent="0.25">
      <c r="L10536" s="1"/>
    </row>
    <row r="10537" spans="12:12" x14ac:dyDescent="0.25">
      <c r="L10537" s="1"/>
    </row>
    <row r="10538" spans="12:12" x14ac:dyDescent="0.25">
      <c r="L10538" s="1"/>
    </row>
    <row r="10539" spans="12:12" x14ac:dyDescent="0.25">
      <c r="L10539" s="1"/>
    </row>
    <row r="10540" spans="12:12" x14ac:dyDescent="0.25">
      <c r="L10540" s="1"/>
    </row>
    <row r="10541" spans="12:12" x14ac:dyDescent="0.25">
      <c r="L10541" s="1"/>
    </row>
    <row r="10542" spans="12:12" x14ac:dyDescent="0.25">
      <c r="L10542" s="1"/>
    </row>
    <row r="10543" spans="12:12" x14ac:dyDescent="0.25">
      <c r="L10543" s="1"/>
    </row>
    <row r="10544" spans="12:12" x14ac:dyDescent="0.25">
      <c r="L10544" s="1"/>
    </row>
    <row r="10545" spans="12:12" x14ac:dyDescent="0.25">
      <c r="L10545" s="1"/>
    </row>
    <row r="10546" spans="12:12" x14ac:dyDescent="0.25">
      <c r="L10546" s="1"/>
    </row>
    <row r="10547" spans="12:12" x14ac:dyDescent="0.25">
      <c r="L10547" s="1"/>
    </row>
    <row r="10548" spans="12:12" x14ac:dyDescent="0.25">
      <c r="L10548" s="1"/>
    </row>
    <row r="10549" spans="12:12" x14ac:dyDescent="0.25">
      <c r="L10549" s="1"/>
    </row>
    <row r="10550" spans="12:12" x14ac:dyDescent="0.25">
      <c r="L10550" s="1"/>
    </row>
    <row r="10551" spans="12:12" x14ac:dyDescent="0.25">
      <c r="L10551" s="1"/>
    </row>
    <row r="10552" spans="12:12" x14ac:dyDescent="0.25">
      <c r="L10552" s="1"/>
    </row>
    <row r="10553" spans="12:12" x14ac:dyDescent="0.25">
      <c r="L10553" s="1"/>
    </row>
    <row r="10554" spans="12:12" x14ac:dyDescent="0.25">
      <c r="L10554" s="1"/>
    </row>
    <row r="10555" spans="12:12" x14ac:dyDescent="0.25">
      <c r="L10555" s="1"/>
    </row>
    <row r="10556" spans="12:12" x14ac:dyDescent="0.25">
      <c r="L10556" s="1"/>
    </row>
    <row r="10557" spans="12:12" x14ac:dyDescent="0.25">
      <c r="L10557" s="1"/>
    </row>
    <row r="10558" spans="12:12" x14ac:dyDescent="0.25">
      <c r="L10558" s="1"/>
    </row>
    <row r="10559" spans="12:12" x14ac:dyDescent="0.25">
      <c r="L10559" s="1"/>
    </row>
    <row r="10560" spans="12:12" x14ac:dyDescent="0.25">
      <c r="L10560" s="1"/>
    </row>
    <row r="10561" spans="12:12" x14ac:dyDescent="0.25">
      <c r="L10561" s="1"/>
    </row>
    <row r="10562" spans="12:12" x14ac:dyDescent="0.25">
      <c r="L10562" s="1"/>
    </row>
    <row r="10563" spans="12:12" x14ac:dyDescent="0.25">
      <c r="L10563" s="1"/>
    </row>
    <row r="10564" spans="12:12" x14ac:dyDescent="0.25">
      <c r="L10564" s="1"/>
    </row>
    <row r="10565" spans="12:12" x14ac:dyDescent="0.25">
      <c r="L10565" s="1"/>
    </row>
    <row r="10566" spans="12:12" x14ac:dyDescent="0.25">
      <c r="L10566" s="1"/>
    </row>
    <row r="10567" spans="12:12" x14ac:dyDescent="0.25">
      <c r="L10567" s="1"/>
    </row>
    <row r="10568" spans="12:12" x14ac:dyDescent="0.25">
      <c r="L10568" s="1"/>
    </row>
    <row r="10569" spans="12:12" x14ac:dyDescent="0.25">
      <c r="L10569" s="1"/>
    </row>
    <row r="10570" spans="12:12" x14ac:dyDescent="0.25">
      <c r="L10570" s="1"/>
    </row>
    <row r="10571" spans="12:12" x14ac:dyDescent="0.25">
      <c r="L10571" s="1"/>
    </row>
    <row r="10572" spans="12:12" x14ac:dyDescent="0.25">
      <c r="L10572" s="1"/>
    </row>
    <row r="10573" spans="12:12" x14ac:dyDescent="0.25">
      <c r="L10573" s="1"/>
    </row>
    <row r="10574" spans="12:12" x14ac:dyDescent="0.25">
      <c r="L10574" s="1"/>
    </row>
    <row r="10575" spans="12:12" x14ac:dyDescent="0.25">
      <c r="L10575" s="1"/>
    </row>
    <row r="10576" spans="12:12" x14ac:dyDescent="0.25">
      <c r="L10576" s="1"/>
    </row>
    <row r="10577" spans="12:12" x14ac:dyDescent="0.25">
      <c r="L10577" s="1"/>
    </row>
    <row r="10578" spans="12:12" x14ac:dyDescent="0.25">
      <c r="L10578" s="1"/>
    </row>
    <row r="10579" spans="12:12" x14ac:dyDescent="0.25">
      <c r="L10579" s="1"/>
    </row>
    <row r="10580" spans="12:12" x14ac:dyDescent="0.25">
      <c r="L10580" s="1"/>
    </row>
    <row r="10581" spans="12:12" x14ac:dyDescent="0.25">
      <c r="L10581" s="1"/>
    </row>
    <row r="10582" spans="12:12" x14ac:dyDescent="0.25">
      <c r="L10582" s="1"/>
    </row>
    <row r="10583" spans="12:12" x14ac:dyDescent="0.25">
      <c r="L10583" s="1"/>
    </row>
    <row r="10584" spans="12:12" x14ac:dyDescent="0.25">
      <c r="L10584" s="1"/>
    </row>
    <row r="10585" spans="12:12" x14ac:dyDescent="0.25">
      <c r="L10585" s="1"/>
    </row>
    <row r="10586" spans="12:12" x14ac:dyDescent="0.25">
      <c r="L10586" s="1"/>
    </row>
    <row r="10587" spans="12:12" x14ac:dyDescent="0.25">
      <c r="L10587" s="1"/>
    </row>
    <row r="10588" spans="12:12" x14ac:dyDescent="0.25">
      <c r="L10588" s="1"/>
    </row>
    <row r="10589" spans="12:12" x14ac:dyDescent="0.25">
      <c r="L10589" s="1"/>
    </row>
    <row r="10590" spans="12:12" x14ac:dyDescent="0.25">
      <c r="L10590" s="1"/>
    </row>
    <row r="10591" spans="12:12" x14ac:dyDescent="0.25">
      <c r="L10591" s="1"/>
    </row>
    <row r="10592" spans="12:12" x14ac:dyDescent="0.25">
      <c r="L10592" s="1"/>
    </row>
    <row r="10593" spans="12:12" x14ac:dyDescent="0.25">
      <c r="L10593" s="1"/>
    </row>
    <row r="10594" spans="12:12" x14ac:dyDescent="0.25">
      <c r="L10594" s="1"/>
    </row>
    <row r="10595" spans="12:12" x14ac:dyDescent="0.25">
      <c r="L10595" s="1"/>
    </row>
    <row r="10596" spans="12:12" x14ac:dyDescent="0.25">
      <c r="L10596" s="1"/>
    </row>
    <row r="10597" spans="12:12" x14ac:dyDescent="0.25">
      <c r="L10597" s="1"/>
    </row>
    <row r="10598" spans="12:12" x14ac:dyDescent="0.25">
      <c r="L10598" s="1"/>
    </row>
    <row r="10599" spans="12:12" x14ac:dyDescent="0.25">
      <c r="L10599" s="1"/>
    </row>
    <row r="10600" spans="12:12" x14ac:dyDescent="0.25">
      <c r="L10600" s="1"/>
    </row>
    <row r="10601" spans="12:12" x14ac:dyDescent="0.25">
      <c r="L10601" s="1"/>
    </row>
    <row r="10602" spans="12:12" x14ac:dyDescent="0.25">
      <c r="L10602" s="1"/>
    </row>
    <row r="10603" spans="12:12" x14ac:dyDescent="0.25">
      <c r="L10603" s="1"/>
    </row>
    <row r="10604" spans="12:12" x14ac:dyDescent="0.25">
      <c r="L10604" s="1"/>
    </row>
    <row r="10605" spans="12:12" x14ac:dyDescent="0.25">
      <c r="L10605" s="1"/>
    </row>
    <row r="10606" spans="12:12" x14ac:dyDescent="0.25">
      <c r="L10606" s="1"/>
    </row>
    <row r="10607" spans="12:12" x14ac:dyDescent="0.25">
      <c r="L10607" s="1"/>
    </row>
    <row r="10608" spans="12:12" x14ac:dyDescent="0.25">
      <c r="L10608" s="1"/>
    </row>
    <row r="10609" spans="12:12" x14ac:dyDescent="0.25">
      <c r="L10609" s="1"/>
    </row>
    <row r="10610" spans="12:12" x14ac:dyDescent="0.25">
      <c r="L10610" s="1"/>
    </row>
    <row r="10611" spans="12:12" x14ac:dyDescent="0.25">
      <c r="L10611" s="1"/>
    </row>
    <row r="10612" spans="12:12" x14ac:dyDescent="0.25">
      <c r="L10612" s="1"/>
    </row>
    <row r="10613" spans="12:12" x14ac:dyDescent="0.25">
      <c r="L10613" s="1"/>
    </row>
    <row r="10614" spans="12:12" x14ac:dyDescent="0.25">
      <c r="L10614" s="1"/>
    </row>
    <row r="10615" spans="12:12" x14ac:dyDescent="0.25">
      <c r="L10615" s="1"/>
    </row>
    <row r="10616" spans="12:12" x14ac:dyDescent="0.25">
      <c r="L10616" s="1"/>
    </row>
    <row r="10617" spans="12:12" x14ac:dyDescent="0.25">
      <c r="L10617" s="1"/>
    </row>
    <row r="10618" spans="12:12" x14ac:dyDescent="0.25">
      <c r="L10618" s="1"/>
    </row>
    <row r="10619" spans="12:12" x14ac:dyDescent="0.25">
      <c r="L10619" s="1"/>
    </row>
    <row r="10620" spans="12:12" x14ac:dyDescent="0.25">
      <c r="L10620" s="1"/>
    </row>
    <row r="10621" spans="12:12" x14ac:dyDescent="0.25">
      <c r="L10621" s="1"/>
    </row>
    <row r="10622" spans="12:12" x14ac:dyDescent="0.25">
      <c r="L10622" s="1"/>
    </row>
    <row r="10623" spans="12:12" x14ac:dyDescent="0.25">
      <c r="L10623" s="1"/>
    </row>
    <row r="10624" spans="12:12" x14ac:dyDescent="0.25">
      <c r="L10624" s="1"/>
    </row>
    <row r="10625" spans="12:12" x14ac:dyDescent="0.25">
      <c r="L10625" s="1"/>
    </row>
    <row r="10626" spans="12:12" x14ac:dyDescent="0.25">
      <c r="L10626" s="1"/>
    </row>
    <row r="10627" spans="12:12" x14ac:dyDescent="0.25">
      <c r="L10627" s="1"/>
    </row>
    <row r="10628" spans="12:12" x14ac:dyDescent="0.25">
      <c r="L10628" s="1"/>
    </row>
    <row r="10629" spans="12:12" x14ac:dyDescent="0.25">
      <c r="L10629" s="1"/>
    </row>
    <row r="10630" spans="12:12" x14ac:dyDescent="0.25">
      <c r="L10630" s="1"/>
    </row>
    <row r="10631" spans="12:12" x14ac:dyDescent="0.25">
      <c r="L10631" s="1"/>
    </row>
    <row r="10632" spans="12:12" x14ac:dyDescent="0.25">
      <c r="L10632" s="1"/>
    </row>
    <row r="10633" spans="12:12" x14ac:dyDescent="0.25">
      <c r="L10633" s="1"/>
    </row>
    <row r="10634" spans="12:12" x14ac:dyDescent="0.25">
      <c r="L10634" s="1"/>
    </row>
    <row r="10635" spans="12:12" x14ac:dyDescent="0.25">
      <c r="L10635" s="1"/>
    </row>
    <row r="10636" spans="12:12" x14ac:dyDescent="0.25">
      <c r="L10636" s="1"/>
    </row>
    <row r="10637" spans="12:12" x14ac:dyDescent="0.25">
      <c r="L10637" s="1"/>
    </row>
    <row r="10638" spans="12:12" x14ac:dyDescent="0.25">
      <c r="L10638" s="1"/>
    </row>
    <row r="10639" spans="12:12" x14ac:dyDescent="0.25">
      <c r="L10639" s="1"/>
    </row>
    <row r="10640" spans="12:12" x14ac:dyDescent="0.25">
      <c r="L10640" s="1"/>
    </row>
    <row r="10641" spans="12:12" x14ac:dyDescent="0.25">
      <c r="L10641" s="1"/>
    </row>
    <row r="10642" spans="12:12" x14ac:dyDescent="0.25">
      <c r="L10642" s="1"/>
    </row>
    <row r="10643" spans="12:12" x14ac:dyDescent="0.25">
      <c r="L10643" s="1"/>
    </row>
    <row r="10644" spans="12:12" x14ac:dyDescent="0.25">
      <c r="L10644" s="1"/>
    </row>
    <row r="10645" spans="12:12" x14ac:dyDescent="0.25">
      <c r="L10645" s="1"/>
    </row>
    <row r="10646" spans="12:12" x14ac:dyDescent="0.25">
      <c r="L10646" s="1"/>
    </row>
    <row r="10647" spans="12:12" x14ac:dyDescent="0.25">
      <c r="L10647" s="1"/>
    </row>
    <row r="10648" spans="12:12" x14ac:dyDescent="0.25">
      <c r="L10648" s="1"/>
    </row>
    <row r="10649" spans="12:12" x14ac:dyDescent="0.25">
      <c r="L10649" s="1"/>
    </row>
    <row r="10650" spans="12:12" x14ac:dyDescent="0.25">
      <c r="L10650" s="1"/>
    </row>
    <row r="10651" spans="12:12" x14ac:dyDescent="0.25">
      <c r="L10651" s="1"/>
    </row>
    <row r="10652" spans="12:12" x14ac:dyDescent="0.25">
      <c r="L10652" s="1"/>
    </row>
    <row r="10653" spans="12:12" x14ac:dyDescent="0.25">
      <c r="L10653" s="1"/>
    </row>
    <row r="10654" spans="12:12" x14ac:dyDescent="0.25">
      <c r="L10654" s="1"/>
    </row>
    <row r="10655" spans="12:12" x14ac:dyDescent="0.25">
      <c r="L10655" s="1"/>
    </row>
    <row r="10656" spans="12:12" x14ac:dyDescent="0.25">
      <c r="L10656" s="1"/>
    </row>
    <row r="10657" spans="12:12" x14ac:dyDescent="0.25">
      <c r="L10657" s="1"/>
    </row>
    <row r="10658" spans="12:12" x14ac:dyDescent="0.25">
      <c r="L10658" s="1"/>
    </row>
    <row r="10659" spans="12:12" x14ac:dyDescent="0.25">
      <c r="L10659" s="1"/>
    </row>
    <row r="10660" spans="12:12" x14ac:dyDescent="0.25">
      <c r="L10660" s="1"/>
    </row>
    <row r="10661" spans="12:12" x14ac:dyDescent="0.25">
      <c r="L10661" s="1"/>
    </row>
    <row r="10662" spans="12:12" x14ac:dyDescent="0.25">
      <c r="L10662" s="1"/>
    </row>
    <row r="10663" spans="12:12" x14ac:dyDescent="0.25">
      <c r="L10663" s="1"/>
    </row>
    <row r="10664" spans="12:12" x14ac:dyDescent="0.25">
      <c r="L10664" s="1"/>
    </row>
    <row r="10665" spans="12:12" x14ac:dyDescent="0.25">
      <c r="L10665" s="1"/>
    </row>
    <row r="10666" spans="12:12" x14ac:dyDescent="0.25">
      <c r="L10666" s="1"/>
    </row>
    <row r="10667" spans="12:12" x14ac:dyDescent="0.25">
      <c r="L10667" s="1"/>
    </row>
    <row r="10668" spans="12:12" x14ac:dyDescent="0.25">
      <c r="L10668" s="1"/>
    </row>
    <row r="10669" spans="12:12" x14ac:dyDescent="0.25">
      <c r="L10669" s="1"/>
    </row>
    <row r="10670" spans="12:12" x14ac:dyDescent="0.25">
      <c r="L10670" s="1"/>
    </row>
    <row r="10671" spans="12:12" x14ac:dyDescent="0.25">
      <c r="L10671" s="1"/>
    </row>
    <row r="10672" spans="12:12" x14ac:dyDescent="0.25">
      <c r="L10672" s="1"/>
    </row>
    <row r="10673" spans="12:12" x14ac:dyDescent="0.25">
      <c r="L10673" s="1"/>
    </row>
    <row r="10674" spans="12:12" x14ac:dyDescent="0.25">
      <c r="L10674" s="1"/>
    </row>
    <row r="10675" spans="12:12" x14ac:dyDescent="0.25">
      <c r="L10675" s="1"/>
    </row>
    <row r="10676" spans="12:12" x14ac:dyDescent="0.25">
      <c r="L10676" s="1"/>
    </row>
    <row r="10677" spans="12:12" x14ac:dyDescent="0.25">
      <c r="L10677" s="1"/>
    </row>
    <row r="10678" spans="12:12" x14ac:dyDescent="0.25">
      <c r="L10678" s="1"/>
    </row>
    <row r="10679" spans="12:12" x14ac:dyDescent="0.25">
      <c r="L10679" s="1"/>
    </row>
    <row r="10680" spans="12:12" x14ac:dyDescent="0.25">
      <c r="L10680" s="1"/>
    </row>
    <row r="10681" spans="12:12" x14ac:dyDescent="0.25">
      <c r="L10681" s="1"/>
    </row>
    <row r="10682" spans="12:12" x14ac:dyDescent="0.25">
      <c r="L10682" s="1"/>
    </row>
    <row r="10683" spans="12:12" x14ac:dyDescent="0.25">
      <c r="L10683" s="1"/>
    </row>
    <row r="10684" spans="12:12" x14ac:dyDescent="0.25">
      <c r="L10684" s="1"/>
    </row>
    <row r="10685" spans="12:12" x14ac:dyDescent="0.25">
      <c r="L10685" s="1"/>
    </row>
    <row r="10686" spans="12:12" x14ac:dyDescent="0.25">
      <c r="L10686" s="1"/>
    </row>
    <row r="10687" spans="12:12" x14ac:dyDescent="0.25">
      <c r="L10687" s="1"/>
    </row>
    <row r="10688" spans="12:12" x14ac:dyDescent="0.25">
      <c r="L10688" s="1"/>
    </row>
    <row r="10689" spans="12:12" x14ac:dyDescent="0.25">
      <c r="L10689" s="1"/>
    </row>
    <row r="10690" spans="12:12" x14ac:dyDescent="0.25">
      <c r="L10690" s="1"/>
    </row>
    <row r="10691" spans="12:12" x14ac:dyDescent="0.25">
      <c r="L10691" s="1"/>
    </row>
    <row r="10692" spans="12:12" x14ac:dyDescent="0.25">
      <c r="L10692" s="1"/>
    </row>
    <row r="10693" spans="12:12" x14ac:dyDescent="0.25">
      <c r="L10693" s="1"/>
    </row>
    <row r="10694" spans="12:12" x14ac:dyDescent="0.25">
      <c r="L10694" s="1"/>
    </row>
    <row r="10695" spans="12:12" x14ac:dyDescent="0.25">
      <c r="L10695" s="1"/>
    </row>
    <row r="10696" spans="12:12" x14ac:dyDescent="0.25">
      <c r="L10696" s="1"/>
    </row>
    <row r="10697" spans="12:12" x14ac:dyDescent="0.25">
      <c r="L10697" s="1"/>
    </row>
    <row r="10698" spans="12:12" x14ac:dyDescent="0.25">
      <c r="L10698" s="1"/>
    </row>
    <row r="10699" spans="12:12" x14ac:dyDescent="0.25">
      <c r="L10699" s="1"/>
    </row>
    <row r="10700" spans="12:12" x14ac:dyDescent="0.25">
      <c r="L10700" s="1"/>
    </row>
    <row r="10701" spans="12:12" x14ac:dyDescent="0.25">
      <c r="L10701" s="1"/>
    </row>
    <row r="10702" spans="12:12" x14ac:dyDescent="0.25">
      <c r="L10702" s="1"/>
    </row>
    <row r="10703" spans="12:12" x14ac:dyDescent="0.25">
      <c r="L10703" s="1"/>
    </row>
    <row r="10704" spans="12:12" x14ac:dyDescent="0.25">
      <c r="L10704" s="1"/>
    </row>
    <row r="10705" spans="12:12" x14ac:dyDescent="0.25">
      <c r="L10705" s="1"/>
    </row>
    <row r="10706" spans="12:12" x14ac:dyDescent="0.25">
      <c r="L10706" s="1"/>
    </row>
    <row r="10707" spans="12:12" x14ac:dyDescent="0.25">
      <c r="L10707" s="1"/>
    </row>
    <row r="10708" spans="12:12" x14ac:dyDescent="0.25">
      <c r="L10708" s="1"/>
    </row>
    <row r="10709" spans="12:12" x14ac:dyDescent="0.25">
      <c r="L10709" s="1"/>
    </row>
    <row r="10710" spans="12:12" x14ac:dyDescent="0.25">
      <c r="L10710" s="1"/>
    </row>
    <row r="10711" spans="12:12" x14ac:dyDescent="0.25">
      <c r="L10711" s="1"/>
    </row>
    <row r="10712" spans="12:12" x14ac:dyDescent="0.25">
      <c r="L10712" s="1"/>
    </row>
    <row r="10713" spans="12:12" x14ac:dyDescent="0.25">
      <c r="L10713" s="1"/>
    </row>
    <row r="10714" spans="12:12" x14ac:dyDescent="0.25">
      <c r="L10714" s="1"/>
    </row>
    <row r="10715" spans="12:12" x14ac:dyDescent="0.25">
      <c r="L10715" s="1"/>
    </row>
    <row r="10716" spans="12:12" x14ac:dyDescent="0.25">
      <c r="L10716" s="1"/>
    </row>
    <row r="10717" spans="12:12" x14ac:dyDescent="0.25">
      <c r="L10717" s="1"/>
    </row>
    <row r="10718" spans="12:12" x14ac:dyDescent="0.25">
      <c r="L10718" s="1"/>
    </row>
    <row r="10719" spans="12:12" x14ac:dyDescent="0.25">
      <c r="L10719" s="1"/>
    </row>
    <row r="10720" spans="12:12" x14ac:dyDescent="0.25">
      <c r="L10720" s="1"/>
    </row>
    <row r="10721" spans="12:12" x14ac:dyDescent="0.25">
      <c r="L10721" s="1"/>
    </row>
    <row r="10722" spans="12:12" x14ac:dyDescent="0.25">
      <c r="L10722" s="1"/>
    </row>
    <row r="10723" spans="12:12" x14ac:dyDescent="0.25">
      <c r="L10723" s="1"/>
    </row>
    <row r="10724" spans="12:12" x14ac:dyDescent="0.25">
      <c r="L10724" s="1"/>
    </row>
    <row r="10725" spans="12:12" x14ac:dyDescent="0.25">
      <c r="L10725" s="1"/>
    </row>
    <row r="10726" spans="12:12" x14ac:dyDescent="0.25">
      <c r="L10726" s="1"/>
    </row>
    <row r="10727" spans="12:12" x14ac:dyDescent="0.25">
      <c r="L10727" s="1"/>
    </row>
    <row r="10728" spans="12:12" x14ac:dyDescent="0.25">
      <c r="L10728" s="1"/>
    </row>
    <row r="10729" spans="12:12" x14ac:dyDescent="0.25">
      <c r="L10729" s="1"/>
    </row>
    <row r="10730" spans="12:12" x14ac:dyDescent="0.25">
      <c r="L10730" s="1"/>
    </row>
    <row r="10731" spans="12:12" x14ac:dyDescent="0.25">
      <c r="L10731" s="1"/>
    </row>
    <row r="10732" spans="12:12" x14ac:dyDescent="0.25">
      <c r="L10732" s="1"/>
    </row>
    <row r="10733" spans="12:12" x14ac:dyDescent="0.25">
      <c r="L10733" s="1"/>
    </row>
    <row r="10734" spans="12:12" x14ac:dyDescent="0.25">
      <c r="L10734" s="1"/>
    </row>
    <row r="10735" spans="12:12" x14ac:dyDescent="0.25">
      <c r="L10735" s="1"/>
    </row>
    <row r="10736" spans="12:12" x14ac:dyDescent="0.25">
      <c r="L10736" s="1"/>
    </row>
    <row r="10737" spans="12:12" x14ac:dyDescent="0.25">
      <c r="L10737" s="1"/>
    </row>
    <row r="10738" spans="12:12" x14ac:dyDescent="0.25">
      <c r="L10738" s="1"/>
    </row>
    <row r="10739" spans="12:12" x14ac:dyDescent="0.25">
      <c r="L10739" s="1"/>
    </row>
    <row r="10740" spans="12:12" x14ac:dyDescent="0.25">
      <c r="L10740" s="1"/>
    </row>
    <row r="10741" spans="12:12" x14ac:dyDescent="0.25">
      <c r="L10741" s="1"/>
    </row>
    <row r="10742" spans="12:12" x14ac:dyDescent="0.25">
      <c r="L10742" s="1"/>
    </row>
    <row r="10743" spans="12:12" x14ac:dyDescent="0.25">
      <c r="L10743" s="1"/>
    </row>
    <row r="10744" spans="12:12" x14ac:dyDescent="0.25">
      <c r="L10744" s="1"/>
    </row>
    <row r="10745" spans="12:12" x14ac:dyDescent="0.25">
      <c r="L10745" s="1"/>
    </row>
    <row r="10746" spans="12:12" x14ac:dyDescent="0.25">
      <c r="L10746" s="1"/>
    </row>
    <row r="10747" spans="12:12" x14ac:dyDescent="0.25">
      <c r="L10747" s="1"/>
    </row>
    <row r="10748" spans="12:12" x14ac:dyDescent="0.25">
      <c r="L10748" s="1"/>
    </row>
    <row r="10749" spans="12:12" x14ac:dyDescent="0.25">
      <c r="L10749" s="1"/>
    </row>
    <row r="10750" spans="12:12" x14ac:dyDescent="0.25">
      <c r="L10750" s="1"/>
    </row>
    <row r="10751" spans="12:12" x14ac:dyDescent="0.25">
      <c r="L10751" s="1"/>
    </row>
    <row r="10752" spans="12:12" x14ac:dyDescent="0.25">
      <c r="L10752" s="1"/>
    </row>
    <row r="10753" spans="12:12" x14ac:dyDescent="0.25">
      <c r="L10753" s="1"/>
    </row>
    <row r="10754" spans="12:12" x14ac:dyDescent="0.25">
      <c r="L10754" s="1"/>
    </row>
    <row r="10755" spans="12:12" x14ac:dyDescent="0.25">
      <c r="L10755" s="1"/>
    </row>
    <row r="10756" spans="12:12" x14ac:dyDescent="0.25">
      <c r="L10756" s="1"/>
    </row>
    <row r="10757" spans="12:12" x14ac:dyDescent="0.25">
      <c r="L10757" s="1"/>
    </row>
    <row r="10758" spans="12:12" x14ac:dyDescent="0.25">
      <c r="L10758" s="1"/>
    </row>
    <row r="10759" spans="12:12" x14ac:dyDescent="0.25">
      <c r="L10759" s="1"/>
    </row>
    <row r="10760" spans="12:12" x14ac:dyDescent="0.25">
      <c r="L10760" s="1"/>
    </row>
    <row r="10761" spans="12:12" x14ac:dyDescent="0.25">
      <c r="L10761" s="1"/>
    </row>
    <row r="10762" spans="12:12" x14ac:dyDescent="0.25">
      <c r="L10762" s="1"/>
    </row>
    <row r="10763" spans="12:12" x14ac:dyDescent="0.25">
      <c r="L10763" s="1"/>
    </row>
    <row r="10764" spans="12:12" x14ac:dyDescent="0.25">
      <c r="L10764" s="1"/>
    </row>
    <row r="10765" spans="12:12" x14ac:dyDescent="0.25">
      <c r="L10765" s="1"/>
    </row>
    <row r="10766" spans="12:12" x14ac:dyDescent="0.25">
      <c r="L10766" s="1"/>
    </row>
    <row r="10767" spans="12:12" x14ac:dyDescent="0.25">
      <c r="L10767" s="1"/>
    </row>
    <row r="10768" spans="12:12" x14ac:dyDescent="0.25">
      <c r="L10768" s="1"/>
    </row>
    <row r="10769" spans="12:12" x14ac:dyDescent="0.25">
      <c r="L10769" s="1"/>
    </row>
    <row r="10770" spans="12:12" x14ac:dyDescent="0.25">
      <c r="L10770" s="1"/>
    </row>
    <row r="10771" spans="12:12" x14ac:dyDescent="0.25">
      <c r="L10771" s="1"/>
    </row>
    <row r="10772" spans="12:12" x14ac:dyDescent="0.25">
      <c r="L10772" s="1"/>
    </row>
    <row r="10773" spans="12:12" x14ac:dyDescent="0.25">
      <c r="L10773" s="1"/>
    </row>
    <row r="10774" spans="12:12" x14ac:dyDescent="0.25">
      <c r="L10774" s="1"/>
    </row>
    <row r="10775" spans="12:12" x14ac:dyDescent="0.25">
      <c r="L10775" s="1"/>
    </row>
    <row r="10776" spans="12:12" x14ac:dyDescent="0.25">
      <c r="L10776" s="1"/>
    </row>
    <row r="10777" spans="12:12" x14ac:dyDescent="0.25">
      <c r="L10777" s="1"/>
    </row>
    <row r="10778" spans="12:12" x14ac:dyDescent="0.25">
      <c r="L10778" s="1"/>
    </row>
    <row r="10779" spans="12:12" x14ac:dyDescent="0.25">
      <c r="L10779" s="1"/>
    </row>
    <row r="10780" spans="12:12" x14ac:dyDescent="0.25">
      <c r="L10780" s="1"/>
    </row>
    <row r="10781" spans="12:12" x14ac:dyDescent="0.25">
      <c r="L10781" s="1"/>
    </row>
    <row r="10782" spans="12:12" x14ac:dyDescent="0.25">
      <c r="L10782" s="1"/>
    </row>
    <row r="10783" spans="12:12" x14ac:dyDescent="0.25">
      <c r="L10783" s="1"/>
    </row>
    <row r="10784" spans="12:12" x14ac:dyDescent="0.25">
      <c r="L10784" s="1"/>
    </row>
    <row r="10785" spans="12:12" x14ac:dyDescent="0.25">
      <c r="L10785" s="1"/>
    </row>
    <row r="10786" spans="12:12" x14ac:dyDescent="0.25">
      <c r="L10786" s="1"/>
    </row>
    <row r="10787" spans="12:12" x14ac:dyDescent="0.25">
      <c r="L10787" s="1"/>
    </row>
    <row r="10788" spans="12:12" x14ac:dyDescent="0.25">
      <c r="L10788" s="1"/>
    </row>
    <row r="10789" spans="12:12" x14ac:dyDescent="0.25">
      <c r="L10789" s="1"/>
    </row>
    <row r="10790" spans="12:12" x14ac:dyDescent="0.25">
      <c r="L10790" s="1"/>
    </row>
    <row r="10791" spans="12:12" x14ac:dyDescent="0.25">
      <c r="L10791" s="1"/>
    </row>
    <row r="10792" spans="12:12" x14ac:dyDescent="0.25">
      <c r="L10792" s="1"/>
    </row>
    <row r="10793" spans="12:12" x14ac:dyDescent="0.25">
      <c r="L10793" s="1"/>
    </row>
    <row r="10794" spans="12:12" x14ac:dyDescent="0.25">
      <c r="L10794" s="1"/>
    </row>
    <row r="10795" spans="12:12" x14ac:dyDescent="0.25">
      <c r="L10795" s="1"/>
    </row>
    <row r="10796" spans="12:12" x14ac:dyDescent="0.25">
      <c r="L10796" s="1"/>
    </row>
    <row r="10797" spans="12:12" x14ac:dyDescent="0.25">
      <c r="L10797" s="1"/>
    </row>
    <row r="10798" spans="12:12" x14ac:dyDescent="0.25">
      <c r="L10798" s="1"/>
    </row>
    <row r="10799" spans="12:12" x14ac:dyDescent="0.25">
      <c r="L10799" s="1"/>
    </row>
    <row r="10800" spans="12:12" x14ac:dyDescent="0.25">
      <c r="L10800" s="1"/>
    </row>
    <row r="10801" spans="12:12" x14ac:dyDescent="0.25">
      <c r="L10801" s="1"/>
    </row>
    <row r="10802" spans="12:12" x14ac:dyDescent="0.25">
      <c r="L10802" s="1"/>
    </row>
    <row r="10803" spans="12:12" x14ac:dyDescent="0.25">
      <c r="L10803" s="1"/>
    </row>
    <row r="10804" spans="12:12" x14ac:dyDescent="0.25">
      <c r="L10804" s="1"/>
    </row>
    <row r="10805" spans="12:12" x14ac:dyDescent="0.25">
      <c r="L10805" s="1"/>
    </row>
    <row r="10806" spans="12:12" x14ac:dyDescent="0.25">
      <c r="L10806" s="1"/>
    </row>
    <row r="10807" spans="12:12" x14ac:dyDescent="0.25">
      <c r="L10807" s="1"/>
    </row>
    <row r="10808" spans="12:12" x14ac:dyDescent="0.25">
      <c r="L10808" s="1"/>
    </row>
    <row r="10809" spans="12:12" x14ac:dyDescent="0.25">
      <c r="L10809" s="1"/>
    </row>
    <row r="10810" spans="12:12" x14ac:dyDescent="0.25">
      <c r="L10810" s="1"/>
    </row>
    <row r="10811" spans="12:12" x14ac:dyDescent="0.25">
      <c r="L10811" s="1"/>
    </row>
    <row r="10812" spans="12:12" x14ac:dyDescent="0.25">
      <c r="L10812" s="1"/>
    </row>
    <row r="10813" spans="12:12" x14ac:dyDescent="0.25">
      <c r="L10813" s="1"/>
    </row>
    <row r="10814" spans="12:12" x14ac:dyDescent="0.25">
      <c r="L10814" s="1"/>
    </row>
    <row r="10815" spans="12:12" x14ac:dyDescent="0.25">
      <c r="L10815" s="1"/>
    </row>
    <row r="10816" spans="12:12" x14ac:dyDescent="0.25">
      <c r="L10816" s="1"/>
    </row>
    <row r="10817" spans="12:12" x14ac:dyDescent="0.25">
      <c r="L10817" s="1"/>
    </row>
    <row r="10818" spans="12:12" x14ac:dyDescent="0.25">
      <c r="L10818" s="1"/>
    </row>
    <row r="10819" spans="12:12" x14ac:dyDescent="0.25">
      <c r="L10819" s="1"/>
    </row>
    <row r="10820" spans="12:12" x14ac:dyDescent="0.25">
      <c r="L10820" s="1"/>
    </row>
    <row r="10821" spans="12:12" x14ac:dyDescent="0.25">
      <c r="L10821" s="1"/>
    </row>
    <row r="10822" spans="12:12" x14ac:dyDescent="0.25">
      <c r="L10822" s="1"/>
    </row>
    <row r="10823" spans="12:12" x14ac:dyDescent="0.25">
      <c r="L10823" s="1"/>
    </row>
    <row r="10824" spans="12:12" x14ac:dyDescent="0.25">
      <c r="L10824" s="1"/>
    </row>
    <row r="10825" spans="12:12" x14ac:dyDescent="0.25">
      <c r="L10825" s="1"/>
    </row>
    <row r="10826" spans="12:12" x14ac:dyDescent="0.25">
      <c r="L10826" s="1"/>
    </row>
    <row r="10827" spans="12:12" x14ac:dyDescent="0.25">
      <c r="L10827" s="1"/>
    </row>
    <row r="10828" spans="12:12" x14ac:dyDescent="0.25">
      <c r="L10828" s="1"/>
    </row>
    <row r="10829" spans="12:12" x14ac:dyDescent="0.25">
      <c r="L10829" s="1"/>
    </row>
    <row r="10830" spans="12:12" x14ac:dyDescent="0.25">
      <c r="L10830" s="1"/>
    </row>
    <row r="10831" spans="12:12" x14ac:dyDescent="0.25">
      <c r="L10831" s="1"/>
    </row>
    <row r="10832" spans="12:12" x14ac:dyDescent="0.25">
      <c r="L10832" s="1"/>
    </row>
    <row r="10833" spans="12:12" x14ac:dyDescent="0.25">
      <c r="L10833" s="1"/>
    </row>
    <row r="10834" spans="12:12" x14ac:dyDescent="0.25">
      <c r="L10834" s="1"/>
    </row>
    <row r="10835" spans="12:12" x14ac:dyDescent="0.25">
      <c r="L10835" s="1"/>
    </row>
    <row r="10836" spans="12:12" x14ac:dyDescent="0.25">
      <c r="L10836" s="1"/>
    </row>
    <row r="10837" spans="12:12" x14ac:dyDescent="0.25">
      <c r="L10837" s="1"/>
    </row>
    <row r="10838" spans="12:12" x14ac:dyDescent="0.25">
      <c r="L10838" s="1"/>
    </row>
    <row r="10839" spans="12:12" x14ac:dyDescent="0.25">
      <c r="L10839" s="1"/>
    </row>
    <row r="10840" spans="12:12" x14ac:dyDescent="0.25">
      <c r="L10840" s="1"/>
    </row>
    <row r="10841" spans="12:12" x14ac:dyDescent="0.25">
      <c r="L10841" s="1"/>
    </row>
    <row r="10842" spans="12:12" x14ac:dyDescent="0.25">
      <c r="L10842" s="1"/>
    </row>
    <row r="10843" spans="12:12" x14ac:dyDescent="0.25">
      <c r="L10843" s="1"/>
    </row>
    <row r="10844" spans="12:12" x14ac:dyDescent="0.25">
      <c r="L10844" s="1"/>
    </row>
    <row r="10845" spans="12:12" x14ac:dyDescent="0.25">
      <c r="L10845" s="1"/>
    </row>
    <row r="10846" spans="12:12" x14ac:dyDescent="0.25">
      <c r="L10846" s="1"/>
    </row>
    <row r="10847" spans="12:12" x14ac:dyDescent="0.25">
      <c r="L10847" s="1"/>
    </row>
    <row r="10848" spans="12:12" x14ac:dyDescent="0.25">
      <c r="L10848" s="1"/>
    </row>
    <row r="10849" spans="12:12" x14ac:dyDescent="0.25">
      <c r="L10849" s="1"/>
    </row>
    <row r="10850" spans="12:12" x14ac:dyDescent="0.25">
      <c r="L10850" s="1"/>
    </row>
    <row r="10851" spans="12:12" x14ac:dyDescent="0.25">
      <c r="L10851" s="1"/>
    </row>
    <row r="10852" spans="12:12" x14ac:dyDescent="0.25">
      <c r="L10852" s="1"/>
    </row>
    <row r="10853" spans="12:12" x14ac:dyDescent="0.25">
      <c r="L10853" s="1"/>
    </row>
    <row r="10854" spans="12:12" x14ac:dyDescent="0.25">
      <c r="L10854" s="1"/>
    </row>
    <row r="10855" spans="12:12" x14ac:dyDescent="0.25">
      <c r="L10855" s="1"/>
    </row>
    <row r="10856" spans="12:12" x14ac:dyDescent="0.25">
      <c r="L10856" s="1"/>
    </row>
    <row r="10857" spans="12:12" x14ac:dyDescent="0.25">
      <c r="L10857" s="1"/>
    </row>
    <row r="10858" spans="12:12" x14ac:dyDescent="0.25">
      <c r="L10858" s="1"/>
    </row>
    <row r="10859" spans="12:12" x14ac:dyDescent="0.25">
      <c r="L10859" s="1"/>
    </row>
    <row r="10860" spans="12:12" x14ac:dyDescent="0.25">
      <c r="L10860" s="1"/>
    </row>
    <row r="10861" spans="12:12" x14ac:dyDescent="0.25">
      <c r="L10861" s="1"/>
    </row>
    <row r="10862" spans="12:12" x14ac:dyDescent="0.25">
      <c r="L10862" s="1"/>
    </row>
    <row r="10863" spans="12:12" x14ac:dyDescent="0.25">
      <c r="L10863" s="1"/>
    </row>
    <row r="10864" spans="12:12" x14ac:dyDescent="0.25">
      <c r="L10864" s="1"/>
    </row>
    <row r="10865" spans="12:12" x14ac:dyDescent="0.25">
      <c r="L10865" s="1"/>
    </row>
    <row r="10866" spans="12:12" x14ac:dyDescent="0.25">
      <c r="L10866" s="1"/>
    </row>
    <row r="10867" spans="12:12" x14ac:dyDescent="0.25">
      <c r="L10867" s="1"/>
    </row>
    <row r="10868" spans="12:12" x14ac:dyDescent="0.25">
      <c r="L10868" s="1"/>
    </row>
    <row r="10869" spans="12:12" x14ac:dyDescent="0.25">
      <c r="L10869" s="1"/>
    </row>
    <row r="10870" spans="12:12" x14ac:dyDescent="0.25">
      <c r="L10870" s="1"/>
    </row>
    <row r="10871" spans="12:12" x14ac:dyDescent="0.25">
      <c r="L10871" s="1"/>
    </row>
    <row r="10872" spans="12:12" x14ac:dyDescent="0.25">
      <c r="L10872" s="1"/>
    </row>
    <row r="10873" spans="12:12" x14ac:dyDescent="0.25">
      <c r="L10873" s="1"/>
    </row>
    <row r="10874" spans="12:12" x14ac:dyDescent="0.25">
      <c r="L10874" s="1"/>
    </row>
    <row r="10875" spans="12:12" x14ac:dyDescent="0.25">
      <c r="L10875" s="1"/>
    </row>
    <row r="10876" spans="12:12" x14ac:dyDescent="0.25">
      <c r="L10876" s="1"/>
    </row>
    <row r="10877" spans="12:12" x14ac:dyDescent="0.25">
      <c r="L10877" s="1"/>
    </row>
    <row r="10878" spans="12:12" x14ac:dyDescent="0.25">
      <c r="L10878" s="1"/>
    </row>
    <row r="10879" spans="12:12" x14ac:dyDescent="0.25">
      <c r="L10879" s="1"/>
    </row>
    <row r="10880" spans="12:12" x14ac:dyDescent="0.25">
      <c r="L10880" s="1"/>
    </row>
    <row r="10881" spans="12:12" x14ac:dyDescent="0.25">
      <c r="L10881" s="1"/>
    </row>
    <row r="10882" spans="12:12" x14ac:dyDescent="0.25">
      <c r="L10882" s="1"/>
    </row>
    <row r="10883" spans="12:12" x14ac:dyDescent="0.25">
      <c r="L10883" s="1"/>
    </row>
    <row r="10884" spans="12:12" x14ac:dyDescent="0.25">
      <c r="L10884" s="1"/>
    </row>
    <row r="10885" spans="12:12" x14ac:dyDescent="0.25">
      <c r="L10885" s="1"/>
    </row>
    <row r="10886" spans="12:12" x14ac:dyDescent="0.25">
      <c r="L10886" s="1"/>
    </row>
    <row r="10887" spans="12:12" x14ac:dyDescent="0.25">
      <c r="L10887" s="1"/>
    </row>
    <row r="10888" spans="12:12" x14ac:dyDescent="0.25">
      <c r="L10888" s="1"/>
    </row>
    <row r="10889" spans="12:12" x14ac:dyDescent="0.25">
      <c r="L10889" s="1"/>
    </row>
    <row r="10890" spans="12:12" x14ac:dyDescent="0.25">
      <c r="L10890" s="1"/>
    </row>
    <row r="10891" spans="12:12" x14ac:dyDescent="0.25">
      <c r="L10891" s="1"/>
    </row>
    <row r="10892" spans="12:12" x14ac:dyDescent="0.25">
      <c r="L10892" s="1"/>
    </row>
    <row r="10893" spans="12:12" x14ac:dyDescent="0.25">
      <c r="L10893" s="1"/>
    </row>
    <row r="10894" spans="12:12" x14ac:dyDescent="0.25">
      <c r="L10894" s="1"/>
    </row>
    <row r="10895" spans="12:12" x14ac:dyDescent="0.25">
      <c r="L10895" s="1"/>
    </row>
    <row r="10896" spans="12:12" x14ac:dyDescent="0.25">
      <c r="L10896" s="1"/>
    </row>
    <row r="10897" spans="12:12" x14ac:dyDescent="0.25">
      <c r="L10897" s="1"/>
    </row>
    <row r="10898" spans="12:12" x14ac:dyDescent="0.25">
      <c r="L10898" s="1"/>
    </row>
    <row r="10899" spans="12:12" x14ac:dyDescent="0.25">
      <c r="L10899" s="1"/>
    </row>
    <row r="10900" spans="12:12" x14ac:dyDescent="0.25">
      <c r="L10900" s="1"/>
    </row>
    <row r="10901" spans="12:12" x14ac:dyDescent="0.25">
      <c r="L10901" s="1"/>
    </row>
    <row r="10902" spans="12:12" x14ac:dyDescent="0.25">
      <c r="L10902" s="1"/>
    </row>
    <row r="10903" spans="12:12" x14ac:dyDescent="0.25">
      <c r="L10903" s="1"/>
    </row>
    <row r="10904" spans="12:12" x14ac:dyDescent="0.25">
      <c r="L10904" s="1"/>
    </row>
    <row r="10905" spans="12:12" x14ac:dyDescent="0.25">
      <c r="L10905" s="1"/>
    </row>
    <row r="10906" spans="12:12" x14ac:dyDescent="0.25">
      <c r="L10906" s="1"/>
    </row>
    <row r="10907" spans="12:12" x14ac:dyDescent="0.25">
      <c r="L10907" s="1"/>
    </row>
    <row r="10908" spans="12:12" x14ac:dyDescent="0.25">
      <c r="L10908" s="1"/>
    </row>
    <row r="10909" spans="12:12" x14ac:dyDescent="0.25">
      <c r="L10909" s="1"/>
    </row>
    <row r="10910" spans="12:12" x14ac:dyDescent="0.25">
      <c r="L10910" s="1"/>
    </row>
    <row r="10911" spans="12:12" x14ac:dyDescent="0.25">
      <c r="L10911" s="1"/>
    </row>
    <row r="10912" spans="12:12" x14ac:dyDescent="0.25">
      <c r="L10912" s="1"/>
    </row>
    <row r="10913" spans="12:12" x14ac:dyDescent="0.25">
      <c r="L10913" s="1"/>
    </row>
    <row r="10914" spans="12:12" x14ac:dyDescent="0.25">
      <c r="L10914" s="1"/>
    </row>
    <row r="10915" spans="12:12" x14ac:dyDescent="0.25">
      <c r="L10915" s="1"/>
    </row>
    <row r="10916" spans="12:12" x14ac:dyDescent="0.25">
      <c r="L10916" s="1"/>
    </row>
    <row r="10917" spans="12:12" x14ac:dyDescent="0.25">
      <c r="L10917" s="1"/>
    </row>
    <row r="10918" spans="12:12" x14ac:dyDescent="0.25">
      <c r="L10918" s="1"/>
    </row>
    <row r="10919" spans="12:12" x14ac:dyDescent="0.25">
      <c r="L10919" s="1"/>
    </row>
    <row r="10920" spans="12:12" x14ac:dyDescent="0.25">
      <c r="L10920" s="1"/>
    </row>
    <row r="10921" spans="12:12" x14ac:dyDescent="0.25">
      <c r="L10921" s="1"/>
    </row>
    <row r="10922" spans="12:12" x14ac:dyDescent="0.25">
      <c r="L10922" s="1"/>
    </row>
    <row r="10923" spans="12:12" x14ac:dyDescent="0.25">
      <c r="L10923" s="1"/>
    </row>
    <row r="10924" spans="12:12" x14ac:dyDescent="0.25">
      <c r="L10924" s="1"/>
    </row>
    <row r="10925" spans="12:12" x14ac:dyDescent="0.25">
      <c r="L10925" s="1"/>
    </row>
    <row r="10926" spans="12:12" x14ac:dyDescent="0.25">
      <c r="L10926" s="1"/>
    </row>
    <row r="10927" spans="12:12" x14ac:dyDescent="0.25">
      <c r="L10927" s="1"/>
    </row>
    <row r="10928" spans="12:12" x14ac:dyDescent="0.25">
      <c r="L10928" s="1"/>
    </row>
    <row r="10929" spans="12:12" x14ac:dyDescent="0.25">
      <c r="L10929" s="1"/>
    </row>
    <row r="10930" spans="12:12" x14ac:dyDescent="0.25">
      <c r="L10930" s="1"/>
    </row>
    <row r="10931" spans="12:12" x14ac:dyDescent="0.25">
      <c r="L10931" s="1"/>
    </row>
    <row r="10932" spans="12:12" x14ac:dyDescent="0.25">
      <c r="L10932" s="1"/>
    </row>
    <row r="10933" spans="12:12" x14ac:dyDescent="0.25">
      <c r="L10933" s="1"/>
    </row>
    <row r="10934" spans="12:12" x14ac:dyDescent="0.25">
      <c r="L10934" s="1"/>
    </row>
    <row r="10935" spans="12:12" x14ac:dyDescent="0.25">
      <c r="L10935" s="1"/>
    </row>
    <row r="10936" spans="12:12" x14ac:dyDescent="0.25">
      <c r="L10936" s="1"/>
    </row>
    <row r="10937" spans="12:12" x14ac:dyDescent="0.25">
      <c r="L10937" s="1"/>
    </row>
    <row r="10938" spans="12:12" x14ac:dyDescent="0.25">
      <c r="L10938" s="1"/>
    </row>
    <row r="10939" spans="12:12" x14ac:dyDescent="0.25">
      <c r="L10939" s="1"/>
    </row>
    <row r="10940" spans="12:12" x14ac:dyDescent="0.25">
      <c r="L10940" s="1"/>
    </row>
    <row r="10941" spans="12:12" x14ac:dyDescent="0.25">
      <c r="L10941" s="1"/>
    </row>
    <row r="10942" spans="12:12" x14ac:dyDescent="0.25">
      <c r="L10942" s="1"/>
    </row>
    <row r="10943" spans="12:12" x14ac:dyDescent="0.25">
      <c r="L10943" s="1"/>
    </row>
    <row r="10944" spans="12:12" x14ac:dyDescent="0.25">
      <c r="L10944" s="1"/>
    </row>
    <row r="10945" spans="12:12" x14ac:dyDescent="0.25">
      <c r="L10945" s="1"/>
    </row>
    <row r="10946" spans="12:12" x14ac:dyDescent="0.25">
      <c r="L10946" s="1"/>
    </row>
    <row r="10947" spans="12:12" x14ac:dyDescent="0.25">
      <c r="L10947" s="1"/>
    </row>
    <row r="10948" spans="12:12" x14ac:dyDescent="0.25">
      <c r="L10948" s="1"/>
    </row>
    <row r="10949" spans="12:12" x14ac:dyDescent="0.25">
      <c r="L10949" s="1"/>
    </row>
    <row r="10950" spans="12:12" x14ac:dyDescent="0.25">
      <c r="L10950" s="1"/>
    </row>
    <row r="10951" spans="12:12" x14ac:dyDescent="0.25">
      <c r="L10951" s="1"/>
    </row>
    <row r="10952" spans="12:12" x14ac:dyDescent="0.25">
      <c r="L10952" s="1"/>
    </row>
    <row r="10953" spans="12:12" x14ac:dyDescent="0.25">
      <c r="L10953" s="1"/>
    </row>
    <row r="10954" spans="12:12" x14ac:dyDescent="0.25">
      <c r="L10954" s="1"/>
    </row>
    <row r="10955" spans="12:12" x14ac:dyDescent="0.25">
      <c r="L10955" s="1"/>
    </row>
    <row r="10956" spans="12:12" x14ac:dyDescent="0.25">
      <c r="L10956" s="1"/>
    </row>
    <row r="10957" spans="12:12" x14ac:dyDescent="0.25">
      <c r="L10957" s="1"/>
    </row>
    <row r="10958" spans="12:12" x14ac:dyDescent="0.25">
      <c r="L10958" s="1"/>
    </row>
    <row r="10959" spans="12:12" x14ac:dyDescent="0.25">
      <c r="L10959" s="1"/>
    </row>
    <row r="10960" spans="12:12" x14ac:dyDescent="0.25">
      <c r="L10960" s="1"/>
    </row>
    <row r="10961" spans="12:12" x14ac:dyDescent="0.25">
      <c r="L10961" s="1"/>
    </row>
    <row r="10962" spans="12:12" x14ac:dyDescent="0.25">
      <c r="L10962" s="1"/>
    </row>
    <row r="10963" spans="12:12" x14ac:dyDescent="0.25">
      <c r="L10963" s="1"/>
    </row>
    <row r="10964" spans="12:12" x14ac:dyDescent="0.25">
      <c r="L10964" s="1"/>
    </row>
    <row r="10965" spans="12:12" x14ac:dyDescent="0.25">
      <c r="L10965" s="1"/>
    </row>
    <row r="10966" spans="12:12" x14ac:dyDescent="0.25">
      <c r="L10966" s="1"/>
    </row>
    <row r="10967" spans="12:12" x14ac:dyDescent="0.25">
      <c r="L10967" s="1"/>
    </row>
    <row r="10968" spans="12:12" x14ac:dyDescent="0.25">
      <c r="L10968" s="1"/>
    </row>
    <row r="10969" spans="12:12" x14ac:dyDescent="0.25">
      <c r="L10969" s="1"/>
    </row>
    <row r="10970" spans="12:12" x14ac:dyDescent="0.25">
      <c r="L10970" s="1"/>
    </row>
    <row r="10971" spans="12:12" x14ac:dyDescent="0.25">
      <c r="L10971" s="1"/>
    </row>
    <row r="10972" spans="12:12" x14ac:dyDescent="0.25">
      <c r="L10972" s="1"/>
    </row>
    <row r="10973" spans="12:12" x14ac:dyDescent="0.25">
      <c r="L10973" s="1"/>
    </row>
    <row r="10974" spans="12:12" x14ac:dyDescent="0.25">
      <c r="L10974" s="1"/>
    </row>
    <row r="10975" spans="12:12" x14ac:dyDescent="0.25">
      <c r="L10975" s="1"/>
    </row>
    <row r="10976" spans="12:12" x14ac:dyDescent="0.25">
      <c r="L10976" s="1"/>
    </row>
    <row r="10977" spans="12:12" x14ac:dyDescent="0.25">
      <c r="L10977" s="1"/>
    </row>
    <row r="10978" spans="12:12" x14ac:dyDescent="0.25">
      <c r="L10978" s="1"/>
    </row>
    <row r="10979" spans="12:12" x14ac:dyDescent="0.25">
      <c r="L10979" s="1"/>
    </row>
    <row r="10980" spans="12:12" x14ac:dyDescent="0.25">
      <c r="L10980" s="1"/>
    </row>
    <row r="10981" spans="12:12" x14ac:dyDescent="0.25">
      <c r="L10981" s="1"/>
    </row>
    <row r="10982" spans="12:12" x14ac:dyDescent="0.25">
      <c r="L10982" s="1"/>
    </row>
    <row r="10983" spans="12:12" x14ac:dyDescent="0.25">
      <c r="L10983" s="1"/>
    </row>
    <row r="10984" spans="12:12" x14ac:dyDescent="0.25">
      <c r="L10984" s="1"/>
    </row>
    <row r="10985" spans="12:12" x14ac:dyDescent="0.25">
      <c r="L10985" s="1"/>
    </row>
    <row r="10986" spans="12:12" x14ac:dyDescent="0.25">
      <c r="L10986" s="1"/>
    </row>
    <row r="10987" spans="12:12" x14ac:dyDescent="0.25">
      <c r="L10987" s="1"/>
    </row>
    <row r="10988" spans="12:12" x14ac:dyDescent="0.25">
      <c r="L10988" s="1"/>
    </row>
    <row r="10989" spans="12:12" x14ac:dyDescent="0.25">
      <c r="L10989" s="1"/>
    </row>
    <row r="10990" spans="12:12" x14ac:dyDescent="0.25">
      <c r="L10990" s="1"/>
    </row>
    <row r="10991" spans="12:12" x14ac:dyDescent="0.25">
      <c r="L10991" s="1"/>
    </row>
    <row r="10992" spans="12:12" x14ac:dyDescent="0.25">
      <c r="L10992" s="1"/>
    </row>
    <row r="10993" spans="12:12" x14ac:dyDescent="0.25">
      <c r="L10993" s="1"/>
    </row>
    <row r="10994" spans="12:12" x14ac:dyDescent="0.25">
      <c r="L10994" s="1"/>
    </row>
    <row r="10995" spans="12:12" x14ac:dyDescent="0.25">
      <c r="L10995" s="1"/>
    </row>
    <row r="10996" spans="12:12" x14ac:dyDescent="0.25">
      <c r="L10996" s="1"/>
    </row>
    <row r="10997" spans="12:12" x14ac:dyDescent="0.25">
      <c r="L10997" s="1"/>
    </row>
    <row r="10998" spans="12:12" x14ac:dyDescent="0.25">
      <c r="L10998" s="1"/>
    </row>
    <row r="10999" spans="12:12" x14ac:dyDescent="0.25">
      <c r="L10999" s="1"/>
    </row>
    <row r="11000" spans="12:12" x14ac:dyDescent="0.25">
      <c r="L11000" s="1"/>
    </row>
    <row r="11001" spans="12:12" x14ac:dyDescent="0.25">
      <c r="L11001" s="1"/>
    </row>
    <row r="11002" spans="12:12" x14ac:dyDescent="0.25">
      <c r="L11002" s="1"/>
    </row>
    <row r="11003" spans="12:12" x14ac:dyDescent="0.25">
      <c r="L11003" s="1"/>
    </row>
    <row r="11004" spans="12:12" x14ac:dyDescent="0.25">
      <c r="L11004" s="1"/>
    </row>
    <row r="11005" spans="12:12" x14ac:dyDescent="0.25">
      <c r="L11005" s="1"/>
    </row>
    <row r="11006" spans="12:12" x14ac:dyDescent="0.25">
      <c r="L11006" s="1"/>
    </row>
    <row r="11007" spans="12:12" x14ac:dyDescent="0.25">
      <c r="L11007" s="1"/>
    </row>
    <row r="11008" spans="12:12" x14ac:dyDescent="0.25">
      <c r="L11008" s="1"/>
    </row>
    <row r="11009" spans="12:12" x14ac:dyDescent="0.25">
      <c r="L11009" s="1"/>
    </row>
    <row r="11010" spans="12:12" x14ac:dyDescent="0.25">
      <c r="L11010" s="1"/>
    </row>
    <row r="11011" spans="12:12" x14ac:dyDescent="0.25">
      <c r="L11011" s="1"/>
    </row>
    <row r="11012" spans="12:12" x14ac:dyDescent="0.25">
      <c r="L11012" s="1"/>
    </row>
    <row r="11013" spans="12:12" x14ac:dyDescent="0.25">
      <c r="L11013" s="1"/>
    </row>
    <row r="11014" spans="12:12" x14ac:dyDescent="0.25">
      <c r="L11014" s="1"/>
    </row>
    <row r="11015" spans="12:12" x14ac:dyDescent="0.25">
      <c r="L11015" s="1"/>
    </row>
    <row r="11016" spans="12:12" x14ac:dyDescent="0.25">
      <c r="L11016" s="1"/>
    </row>
    <row r="11017" spans="12:12" x14ac:dyDescent="0.25">
      <c r="L11017" s="1"/>
    </row>
    <row r="11018" spans="12:12" x14ac:dyDescent="0.25">
      <c r="L11018" s="1"/>
    </row>
    <row r="11019" spans="12:12" x14ac:dyDescent="0.25">
      <c r="L11019" s="1"/>
    </row>
    <row r="11020" spans="12:12" x14ac:dyDescent="0.25">
      <c r="L11020" s="1"/>
    </row>
    <row r="11021" spans="12:12" x14ac:dyDescent="0.25">
      <c r="L11021" s="1"/>
    </row>
    <row r="11022" spans="12:12" x14ac:dyDescent="0.25">
      <c r="L11022" s="1"/>
    </row>
    <row r="11023" spans="12:12" x14ac:dyDescent="0.25">
      <c r="L11023" s="1"/>
    </row>
    <row r="11024" spans="12:12" x14ac:dyDescent="0.25">
      <c r="L11024" s="1"/>
    </row>
    <row r="11025" spans="12:12" x14ac:dyDescent="0.25">
      <c r="L11025" s="1"/>
    </row>
    <row r="11026" spans="12:12" x14ac:dyDescent="0.25">
      <c r="L11026" s="1"/>
    </row>
    <row r="11027" spans="12:12" x14ac:dyDescent="0.25">
      <c r="L11027" s="1"/>
    </row>
    <row r="11028" spans="12:12" x14ac:dyDescent="0.25">
      <c r="L11028" s="1"/>
    </row>
    <row r="11029" spans="12:12" x14ac:dyDescent="0.25">
      <c r="L11029" s="1"/>
    </row>
    <row r="11030" spans="12:12" x14ac:dyDescent="0.25">
      <c r="L11030" s="1"/>
    </row>
    <row r="11031" spans="12:12" x14ac:dyDescent="0.25">
      <c r="L11031" s="1"/>
    </row>
    <row r="11032" spans="12:12" x14ac:dyDescent="0.25">
      <c r="L11032" s="1"/>
    </row>
    <row r="11033" spans="12:12" x14ac:dyDescent="0.25">
      <c r="L11033" s="1"/>
    </row>
    <row r="11034" spans="12:12" x14ac:dyDescent="0.25">
      <c r="L11034" s="1"/>
    </row>
    <row r="11035" spans="12:12" x14ac:dyDescent="0.25">
      <c r="L11035" s="1"/>
    </row>
    <row r="11036" spans="12:12" x14ac:dyDescent="0.25">
      <c r="L11036" s="1"/>
    </row>
    <row r="11037" spans="12:12" x14ac:dyDescent="0.25">
      <c r="L11037" s="1"/>
    </row>
    <row r="11038" spans="12:12" x14ac:dyDescent="0.25">
      <c r="L11038" s="1"/>
    </row>
    <row r="11039" spans="12:12" x14ac:dyDescent="0.25">
      <c r="L11039" s="1"/>
    </row>
    <row r="11040" spans="12:12" x14ac:dyDescent="0.25">
      <c r="L11040" s="1"/>
    </row>
    <row r="11041" spans="12:12" x14ac:dyDescent="0.25">
      <c r="L11041" s="1"/>
    </row>
    <row r="11042" spans="12:12" x14ac:dyDescent="0.25">
      <c r="L11042" s="1"/>
    </row>
    <row r="11043" spans="12:12" x14ac:dyDescent="0.25">
      <c r="L11043" s="1"/>
    </row>
    <row r="11044" spans="12:12" x14ac:dyDescent="0.25">
      <c r="L11044" s="1"/>
    </row>
    <row r="11045" spans="12:12" x14ac:dyDescent="0.25">
      <c r="L11045" s="1"/>
    </row>
    <row r="11046" spans="12:12" x14ac:dyDescent="0.25">
      <c r="L11046" s="1"/>
    </row>
    <row r="11047" spans="12:12" x14ac:dyDescent="0.25">
      <c r="L11047" s="1"/>
    </row>
    <row r="11048" spans="12:12" x14ac:dyDescent="0.25">
      <c r="L11048" s="1"/>
    </row>
    <row r="11049" spans="12:12" x14ac:dyDescent="0.25">
      <c r="L11049" s="1"/>
    </row>
    <row r="11050" spans="12:12" x14ac:dyDescent="0.25">
      <c r="L11050" s="1"/>
    </row>
    <row r="11051" spans="12:12" x14ac:dyDescent="0.25">
      <c r="L11051" s="1"/>
    </row>
    <row r="11052" spans="12:12" x14ac:dyDescent="0.25">
      <c r="L11052" s="1"/>
    </row>
    <row r="11053" spans="12:12" x14ac:dyDescent="0.25">
      <c r="L11053" s="1"/>
    </row>
    <row r="11054" spans="12:12" x14ac:dyDescent="0.25">
      <c r="L11054" s="1"/>
    </row>
    <row r="11055" spans="12:12" x14ac:dyDescent="0.25">
      <c r="L11055" s="1"/>
    </row>
    <row r="11056" spans="12:12" x14ac:dyDescent="0.25">
      <c r="L11056" s="1"/>
    </row>
    <row r="11057" spans="12:12" x14ac:dyDescent="0.25">
      <c r="L11057" s="1"/>
    </row>
    <row r="11058" spans="12:12" x14ac:dyDescent="0.25">
      <c r="L11058" s="1"/>
    </row>
    <row r="11059" spans="12:12" x14ac:dyDescent="0.25">
      <c r="L11059" s="1"/>
    </row>
    <row r="11060" spans="12:12" x14ac:dyDescent="0.25">
      <c r="L11060" s="1"/>
    </row>
    <row r="11061" spans="12:12" x14ac:dyDescent="0.25">
      <c r="L11061" s="1"/>
    </row>
    <row r="11062" spans="12:12" x14ac:dyDescent="0.25">
      <c r="L11062" s="1"/>
    </row>
    <row r="11063" spans="12:12" x14ac:dyDescent="0.25">
      <c r="L11063" s="1"/>
    </row>
    <row r="11064" spans="12:12" x14ac:dyDescent="0.25">
      <c r="L11064" s="1"/>
    </row>
    <row r="11065" spans="12:12" x14ac:dyDescent="0.25">
      <c r="L11065" s="1"/>
    </row>
    <row r="11066" spans="12:12" x14ac:dyDescent="0.25">
      <c r="L11066" s="1"/>
    </row>
    <row r="11067" spans="12:12" x14ac:dyDescent="0.25">
      <c r="L11067" s="1"/>
    </row>
    <row r="11068" spans="12:12" x14ac:dyDescent="0.25">
      <c r="L11068" s="1"/>
    </row>
    <row r="11069" spans="12:12" x14ac:dyDescent="0.25">
      <c r="L11069" s="1"/>
    </row>
    <row r="11070" spans="12:12" x14ac:dyDescent="0.25">
      <c r="L11070" s="1"/>
    </row>
    <row r="11071" spans="12:12" x14ac:dyDescent="0.25">
      <c r="L11071" s="1"/>
    </row>
    <row r="11072" spans="12:12" x14ac:dyDescent="0.25">
      <c r="L11072" s="1"/>
    </row>
    <row r="11073" spans="12:12" x14ac:dyDescent="0.25">
      <c r="L11073" s="1"/>
    </row>
    <row r="11074" spans="12:12" x14ac:dyDescent="0.25">
      <c r="L11074" s="1"/>
    </row>
    <row r="11075" spans="12:12" x14ac:dyDescent="0.25">
      <c r="L11075" s="1"/>
    </row>
    <row r="11076" spans="12:12" x14ac:dyDescent="0.25">
      <c r="L11076" s="1"/>
    </row>
    <row r="11077" spans="12:12" x14ac:dyDescent="0.25">
      <c r="L11077" s="1"/>
    </row>
    <row r="11078" spans="12:12" x14ac:dyDescent="0.25">
      <c r="L11078" s="1"/>
    </row>
    <row r="11079" spans="12:12" x14ac:dyDescent="0.25">
      <c r="L11079" s="1"/>
    </row>
    <row r="11080" spans="12:12" x14ac:dyDescent="0.25">
      <c r="L11080" s="1"/>
    </row>
    <row r="11081" spans="12:12" x14ac:dyDescent="0.25">
      <c r="L11081" s="1"/>
    </row>
    <row r="11082" spans="12:12" x14ac:dyDescent="0.25">
      <c r="L11082" s="1"/>
    </row>
    <row r="11083" spans="12:12" x14ac:dyDescent="0.25">
      <c r="L11083" s="1"/>
    </row>
    <row r="11084" spans="12:12" x14ac:dyDescent="0.25">
      <c r="L11084" s="1"/>
    </row>
    <row r="11085" spans="12:12" x14ac:dyDescent="0.25">
      <c r="L11085" s="1"/>
    </row>
    <row r="11086" spans="12:12" x14ac:dyDescent="0.25">
      <c r="L11086" s="1"/>
    </row>
    <row r="11087" spans="12:12" x14ac:dyDescent="0.25">
      <c r="L11087" s="1"/>
    </row>
    <row r="11088" spans="12:12" x14ac:dyDescent="0.25">
      <c r="L11088" s="1"/>
    </row>
    <row r="11089" spans="12:12" x14ac:dyDescent="0.25">
      <c r="L11089" s="1"/>
    </row>
    <row r="11090" spans="12:12" x14ac:dyDescent="0.25">
      <c r="L11090" s="1"/>
    </row>
    <row r="11091" spans="12:12" x14ac:dyDescent="0.25">
      <c r="L11091" s="1"/>
    </row>
    <row r="11092" spans="12:12" x14ac:dyDescent="0.25">
      <c r="L11092" s="1"/>
    </row>
    <row r="11093" spans="12:12" x14ac:dyDescent="0.25">
      <c r="L11093" s="1"/>
    </row>
    <row r="11094" spans="12:12" x14ac:dyDescent="0.25">
      <c r="L11094" s="1"/>
    </row>
    <row r="11095" spans="12:12" x14ac:dyDescent="0.25">
      <c r="L11095" s="1"/>
    </row>
    <row r="11096" spans="12:12" x14ac:dyDescent="0.25">
      <c r="L11096" s="1"/>
    </row>
    <row r="11097" spans="12:12" x14ac:dyDescent="0.25">
      <c r="L11097" s="1"/>
    </row>
    <row r="11098" spans="12:12" x14ac:dyDescent="0.25">
      <c r="L11098" s="1"/>
    </row>
    <row r="11099" spans="12:12" x14ac:dyDescent="0.25">
      <c r="L11099" s="1"/>
    </row>
    <row r="11100" spans="12:12" x14ac:dyDescent="0.25">
      <c r="L11100" s="1"/>
    </row>
    <row r="11101" spans="12:12" x14ac:dyDescent="0.25">
      <c r="L11101" s="1"/>
    </row>
    <row r="11102" spans="12:12" x14ac:dyDescent="0.25">
      <c r="L11102" s="1"/>
    </row>
    <row r="11103" spans="12:12" x14ac:dyDescent="0.25">
      <c r="L11103" s="1"/>
    </row>
    <row r="11104" spans="12:12" x14ac:dyDescent="0.25">
      <c r="L11104" s="1"/>
    </row>
    <row r="11105" spans="12:12" x14ac:dyDescent="0.25">
      <c r="L11105" s="1"/>
    </row>
    <row r="11106" spans="12:12" x14ac:dyDescent="0.25">
      <c r="L11106" s="1"/>
    </row>
    <row r="11107" spans="12:12" x14ac:dyDescent="0.25">
      <c r="L11107" s="1"/>
    </row>
    <row r="11108" spans="12:12" x14ac:dyDescent="0.25">
      <c r="L11108" s="1"/>
    </row>
    <row r="11109" spans="12:12" x14ac:dyDescent="0.25">
      <c r="L11109" s="1"/>
    </row>
    <row r="11110" spans="12:12" x14ac:dyDescent="0.25">
      <c r="L11110" s="1"/>
    </row>
    <row r="11111" spans="12:12" x14ac:dyDescent="0.25">
      <c r="L11111" s="1"/>
    </row>
    <row r="11112" spans="12:12" x14ac:dyDescent="0.25">
      <c r="L11112" s="1"/>
    </row>
    <row r="11113" spans="12:12" x14ac:dyDescent="0.25">
      <c r="L11113" s="1"/>
    </row>
    <row r="11114" spans="12:12" x14ac:dyDescent="0.25">
      <c r="L11114" s="1"/>
    </row>
    <row r="11115" spans="12:12" x14ac:dyDescent="0.25">
      <c r="L11115" s="1"/>
    </row>
    <row r="11116" spans="12:12" x14ac:dyDescent="0.25">
      <c r="L11116" s="1"/>
    </row>
    <row r="11117" spans="12:12" x14ac:dyDescent="0.25">
      <c r="L11117" s="1"/>
    </row>
    <row r="11118" spans="12:12" x14ac:dyDescent="0.25">
      <c r="L11118" s="1"/>
    </row>
    <row r="11119" spans="12:12" x14ac:dyDescent="0.25">
      <c r="L11119" s="1"/>
    </row>
    <row r="11120" spans="12:12" x14ac:dyDescent="0.25">
      <c r="L11120" s="1"/>
    </row>
    <row r="11121" spans="12:12" x14ac:dyDescent="0.25">
      <c r="L11121" s="1"/>
    </row>
    <row r="11122" spans="12:12" x14ac:dyDescent="0.25">
      <c r="L11122" s="1"/>
    </row>
    <row r="11123" spans="12:12" x14ac:dyDescent="0.25">
      <c r="L11123" s="1"/>
    </row>
    <row r="11124" spans="12:12" x14ac:dyDescent="0.25">
      <c r="L11124" s="1"/>
    </row>
    <row r="11125" spans="12:12" x14ac:dyDescent="0.25">
      <c r="L11125" s="1"/>
    </row>
    <row r="11126" spans="12:12" x14ac:dyDescent="0.25">
      <c r="L11126" s="1"/>
    </row>
    <row r="11127" spans="12:12" x14ac:dyDescent="0.25">
      <c r="L11127" s="1"/>
    </row>
    <row r="11128" spans="12:12" x14ac:dyDescent="0.25">
      <c r="L11128" s="1"/>
    </row>
    <row r="11129" spans="12:12" x14ac:dyDescent="0.25">
      <c r="L11129" s="1"/>
    </row>
    <row r="11130" spans="12:12" x14ac:dyDescent="0.25">
      <c r="L11130" s="1"/>
    </row>
    <row r="11131" spans="12:12" x14ac:dyDescent="0.25">
      <c r="L11131" s="1"/>
    </row>
    <row r="11132" spans="12:12" x14ac:dyDescent="0.25">
      <c r="L11132" s="1"/>
    </row>
    <row r="11133" spans="12:12" x14ac:dyDescent="0.25">
      <c r="L11133" s="1"/>
    </row>
    <row r="11134" spans="12:12" x14ac:dyDescent="0.25">
      <c r="L11134" s="1"/>
    </row>
    <row r="11135" spans="12:12" x14ac:dyDescent="0.25">
      <c r="L11135" s="1"/>
    </row>
    <row r="11136" spans="12:12" x14ac:dyDescent="0.25">
      <c r="L11136" s="1"/>
    </row>
    <row r="11137" spans="12:12" x14ac:dyDescent="0.25">
      <c r="L11137" s="1"/>
    </row>
    <row r="11138" spans="12:12" x14ac:dyDescent="0.25">
      <c r="L11138" s="1"/>
    </row>
    <row r="11139" spans="12:12" x14ac:dyDescent="0.25">
      <c r="L11139" s="1"/>
    </row>
    <row r="11140" spans="12:12" x14ac:dyDescent="0.25">
      <c r="L11140" s="1"/>
    </row>
    <row r="11141" spans="12:12" x14ac:dyDescent="0.25">
      <c r="L11141" s="1"/>
    </row>
    <row r="11142" spans="12:12" x14ac:dyDescent="0.25">
      <c r="L11142" s="1"/>
    </row>
    <row r="11143" spans="12:12" x14ac:dyDescent="0.25">
      <c r="L11143" s="1"/>
    </row>
    <row r="11144" spans="12:12" x14ac:dyDescent="0.25">
      <c r="L11144" s="1"/>
    </row>
    <row r="11145" spans="12:12" x14ac:dyDescent="0.25">
      <c r="L11145" s="1"/>
    </row>
    <row r="11146" spans="12:12" x14ac:dyDescent="0.25">
      <c r="L11146" s="1"/>
    </row>
    <row r="11147" spans="12:12" x14ac:dyDescent="0.25">
      <c r="L11147" s="1"/>
    </row>
    <row r="11148" spans="12:12" x14ac:dyDescent="0.25">
      <c r="L11148" s="1"/>
    </row>
    <row r="11149" spans="12:12" x14ac:dyDescent="0.25">
      <c r="L11149" s="1"/>
    </row>
    <row r="11150" spans="12:12" x14ac:dyDescent="0.25">
      <c r="L11150" s="1"/>
    </row>
    <row r="11151" spans="12:12" x14ac:dyDescent="0.25">
      <c r="L11151" s="1"/>
    </row>
    <row r="11152" spans="12:12" x14ac:dyDescent="0.25">
      <c r="L11152" s="1"/>
    </row>
    <row r="11153" spans="12:12" x14ac:dyDescent="0.25">
      <c r="L11153" s="1"/>
    </row>
    <row r="11154" spans="12:12" x14ac:dyDescent="0.25">
      <c r="L11154" s="1"/>
    </row>
    <row r="11155" spans="12:12" x14ac:dyDescent="0.25">
      <c r="L11155" s="1"/>
    </row>
    <row r="11156" spans="12:12" x14ac:dyDescent="0.25">
      <c r="L11156" s="1"/>
    </row>
    <row r="11157" spans="12:12" x14ac:dyDescent="0.25">
      <c r="L11157" s="1"/>
    </row>
    <row r="11158" spans="12:12" x14ac:dyDescent="0.25">
      <c r="L11158" s="1"/>
    </row>
    <row r="11159" spans="12:12" x14ac:dyDescent="0.25">
      <c r="L11159" s="1"/>
    </row>
    <row r="11160" spans="12:12" x14ac:dyDescent="0.25">
      <c r="L11160" s="1"/>
    </row>
    <row r="11161" spans="12:12" x14ac:dyDescent="0.25">
      <c r="L11161" s="1"/>
    </row>
    <row r="11162" spans="12:12" x14ac:dyDescent="0.25">
      <c r="L11162" s="1"/>
    </row>
    <row r="11163" spans="12:12" x14ac:dyDescent="0.25">
      <c r="L11163" s="1"/>
    </row>
    <row r="11164" spans="12:12" x14ac:dyDescent="0.25">
      <c r="L11164" s="1"/>
    </row>
    <row r="11165" spans="12:12" x14ac:dyDescent="0.25">
      <c r="L11165" s="1"/>
    </row>
    <row r="11166" spans="12:12" x14ac:dyDescent="0.25">
      <c r="L11166" s="1"/>
    </row>
    <row r="11167" spans="12:12" x14ac:dyDescent="0.25">
      <c r="L11167" s="1"/>
    </row>
    <row r="11168" spans="12:12" x14ac:dyDescent="0.25">
      <c r="L11168" s="1"/>
    </row>
    <row r="11169" spans="12:12" x14ac:dyDescent="0.25">
      <c r="L11169" s="1"/>
    </row>
    <row r="11170" spans="12:12" x14ac:dyDescent="0.25">
      <c r="L11170" s="1"/>
    </row>
    <row r="11171" spans="12:12" x14ac:dyDescent="0.25">
      <c r="L11171" s="1"/>
    </row>
    <row r="11172" spans="12:12" x14ac:dyDescent="0.25">
      <c r="L11172" s="1"/>
    </row>
    <row r="11173" spans="12:12" x14ac:dyDescent="0.25">
      <c r="L11173" s="1"/>
    </row>
    <row r="11174" spans="12:12" x14ac:dyDescent="0.25">
      <c r="L11174" s="1"/>
    </row>
    <row r="11175" spans="12:12" x14ac:dyDescent="0.25">
      <c r="L11175" s="1"/>
    </row>
    <row r="11176" spans="12:12" x14ac:dyDescent="0.25">
      <c r="L11176" s="1"/>
    </row>
    <row r="11177" spans="12:12" x14ac:dyDescent="0.25">
      <c r="L11177" s="1"/>
    </row>
    <row r="11178" spans="12:12" x14ac:dyDescent="0.25">
      <c r="L11178" s="1"/>
    </row>
    <row r="11179" spans="12:12" x14ac:dyDescent="0.25">
      <c r="L11179" s="1"/>
    </row>
    <row r="11180" spans="12:12" x14ac:dyDescent="0.25">
      <c r="L11180" s="1"/>
    </row>
    <row r="11181" spans="12:12" x14ac:dyDescent="0.25">
      <c r="L11181" s="1"/>
    </row>
    <row r="11182" spans="12:12" x14ac:dyDescent="0.25">
      <c r="L11182" s="1"/>
    </row>
    <row r="11183" spans="12:12" x14ac:dyDescent="0.25">
      <c r="L11183" s="1"/>
    </row>
    <row r="11184" spans="12:12" x14ac:dyDescent="0.25">
      <c r="L11184" s="1"/>
    </row>
    <row r="11185" spans="12:12" x14ac:dyDescent="0.25">
      <c r="L11185" s="1"/>
    </row>
    <row r="11186" spans="12:12" x14ac:dyDescent="0.25">
      <c r="L11186" s="1"/>
    </row>
    <row r="11187" spans="12:12" x14ac:dyDescent="0.25">
      <c r="L11187" s="1"/>
    </row>
    <row r="11188" spans="12:12" x14ac:dyDescent="0.25">
      <c r="L11188" s="1"/>
    </row>
    <row r="11189" spans="12:12" x14ac:dyDescent="0.25">
      <c r="L11189" s="1"/>
    </row>
    <row r="11190" spans="12:12" x14ac:dyDescent="0.25">
      <c r="L11190" s="1"/>
    </row>
    <row r="11191" spans="12:12" x14ac:dyDescent="0.25">
      <c r="L11191" s="1"/>
    </row>
    <row r="11192" spans="12:12" x14ac:dyDescent="0.25">
      <c r="L11192" s="1"/>
    </row>
    <row r="11193" spans="12:12" x14ac:dyDescent="0.25">
      <c r="L11193" s="1"/>
    </row>
    <row r="11194" spans="12:12" x14ac:dyDescent="0.25">
      <c r="L11194" s="1"/>
    </row>
    <row r="11195" spans="12:12" x14ac:dyDescent="0.25">
      <c r="L11195" s="1"/>
    </row>
    <row r="11196" spans="12:12" x14ac:dyDescent="0.25">
      <c r="L11196" s="1"/>
    </row>
    <row r="11197" spans="12:12" x14ac:dyDescent="0.25">
      <c r="L11197" s="1"/>
    </row>
    <row r="11198" spans="12:12" x14ac:dyDescent="0.25">
      <c r="L11198" s="1"/>
    </row>
    <row r="11199" spans="12:12" x14ac:dyDescent="0.25">
      <c r="L11199" s="1"/>
    </row>
    <row r="11200" spans="12:12" x14ac:dyDescent="0.25">
      <c r="L11200" s="1"/>
    </row>
    <row r="11201" spans="12:12" x14ac:dyDescent="0.25">
      <c r="L11201" s="1"/>
    </row>
    <row r="11202" spans="12:12" x14ac:dyDescent="0.25">
      <c r="L11202" s="1"/>
    </row>
    <row r="11203" spans="12:12" x14ac:dyDescent="0.25">
      <c r="L11203" s="1"/>
    </row>
    <row r="11204" spans="12:12" x14ac:dyDescent="0.25">
      <c r="L11204" s="1"/>
    </row>
    <row r="11205" spans="12:12" x14ac:dyDescent="0.25">
      <c r="L11205" s="1"/>
    </row>
    <row r="11206" spans="12:12" x14ac:dyDescent="0.25">
      <c r="L11206" s="1"/>
    </row>
    <row r="11207" spans="12:12" x14ac:dyDescent="0.25">
      <c r="L11207" s="1"/>
    </row>
    <row r="11208" spans="12:12" x14ac:dyDescent="0.25">
      <c r="L11208" s="1"/>
    </row>
    <row r="11209" spans="12:12" x14ac:dyDescent="0.25">
      <c r="L11209" s="1"/>
    </row>
    <row r="11210" spans="12:12" x14ac:dyDescent="0.25">
      <c r="L11210" s="1"/>
    </row>
    <row r="11211" spans="12:12" x14ac:dyDescent="0.25">
      <c r="L11211" s="1"/>
    </row>
    <row r="11212" spans="12:12" x14ac:dyDescent="0.25">
      <c r="L11212" s="1"/>
    </row>
    <row r="11213" spans="12:12" x14ac:dyDescent="0.25">
      <c r="L11213" s="1"/>
    </row>
    <row r="11214" spans="12:12" x14ac:dyDescent="0.25">
      <c r="L11214" s="1"/>
    </row>
    <row r="11215" spans="12:12" x14ac:dyDescent="0.25">
      <c r="L11215" s="1"/>
    </row>
    <row r="11216" spans="12:12" x14ac:dyDescent="0.25">
      <c r="L11216" s="1"/>
    </row>
    <row r="11217" spans="12:12" x14ac:dyDescent="0.25">
      <c r="L11217" s="1"/>
    </row>
    <row r="11218" spans="12:12" x14ac:dyDescent="0.25">
      <c r="L11218" s="1"/>
    </row>
    <row r="11219" spans="12:12" x14ac:dyDescent="0.25">
      <c r="L11219" s="1"/>
    </row>
    <row r="11220" spans="12:12" x14ac:dyDescent="0.25">
      <c r="L11220" s="1"/>
    </row>
    <row r="11221" spans="12:12" x14ac:dyDescent="0.25">
      <c r="L11221" s="1"/>
    </row>
    <row r="11222" spans="12:12" x14ac:dyDescent="0.25">
      <c r="L11222" s="1"/>
    </row>
    <row r="11223" spans="12:12" x14ac:dyDescent="0.25">
      <c r="L11223" s="1"/>
    </row>
    <row r="11224" spans="12:12" x14ac:dyDescent="0.25">
      <c r="L11224" s="1"/>
    </row>
    <row r="11225" spans="12:12" x14ac:dyDescent="0.25">
      <c r="L11225" s="1"/>
    </row>
    <row r="11226" spans="12:12" x14ac:dyDescent="0.25">
      <c r="L11226" s="1"/>
    </row>
    <row r="11227" spans="12:12" x14ac:dyDescent="0.25">
      <c r="L11227" s="1"/>
    </row>
    <row r="11228" spans="12:12" x14ac:dyDescent="0.25">
      <c r="L11228" s="1"/>
    </row>
    <row r="11229" spans="12:12" x14ac:dyDescent="0.25">
      <c r="L11229" s="1"/>
    </row>
    <row r="11230" spans="12:12" x14ac:dyDescent="0.25">
      <c r="L11230" s="1"/>
    </row>
    <row r="11231" spans="12:12" x14ac:dyDescent="0.25">
      <c r="L11231" s="1"/>
    </row>
    <row r="11232" spans="12:12" x14ac:dyDescent="0.25">
      <c r="L11232" s="1"/>
    </row>
    <row r="11233" spans="12:12" x14ac:dyDescent="0.25">
      <c r="L11233" s="1"/>
    </row>
    <row r="11234" spans="12:12" x14ac:dyDescent="0.25">
      <c r="L11234" s="1"/>
    </row>
    <row r="11235" spans="12:12" x14ac:dyDescent="0.25">
      <c r="L11235" s="1"/>
    </row>
    <row r="11236" spans="12:12" x14ac:dyDescent="0.25">
      <c r="L11236" s="1"/>
    </row>
    <row r="11237" spans="12:12" x14ac:dyDescent="0.25">
      <c r="L11237" s="1"/>
    </row>
    <row r="11238" spans="12:12" x14ac:dyDescent="0.25">
      <c r="L11238" s="1"/>
    </row>
    <row r="11239" spans="12:12" x14ac:dyDescent="0.25">
      <c r="L11239" s="1"/>
    </row>
    <row r="11240" spans="12:12" x14ac:dyDescent="0.25">
      <c r="L11240" s="1"/>
    </row>
    <row r="11241" spans="12:12" x14ac:dyDescent="0.25">
      <c r="L11241" s="1"/>
    </row>
    <row r="11242" spans="12:12" x14ac:dyDescent="0.25">
      <c r="L11242" s="1"/>
    </row>
    <row r="11243" spans="12:12" x14ac:dyDescent="0.25">
      <c r="L11243" s="1"/>
    </row>
    <row r="11244" spans="12:12" x14ac:dyDescent="0.25">
      <c r="L11244" s="1"/>
    </row>
    <row r="11245" spans="12:12" x14ac:dyDescent="0.25">
      <c r="L11245" s="1"/>
    </row>
    <row r="11246" spans="12:12" x14ac:dyDescent="0.25">
      <c r="L11246" s="1"/>
    </row>
    <row r="11247" spans="12:12" x14ac:dyDescent="0.25">
      <c r="L11247" s="1"/>
    </row>
    <row r="11248" spans="12:12" x14ac:dyDescent="0.25">
      <c r="L11248" s="1"/>
    </row>
    <row r="11249" spans="12:12" x14ac:dyDescent="0.25">
      <c r="L11249" s="1"/>
    </row>
    <row r="11250" spans="12:12" x14ac:dyDescent="0.25">
      <c r="L11250" s="1"/>
    </row>
    <row r="11251" spans="12:12" x14ac:dyDescent="0.25">
      <c r="L11251" s="1"/>
    </row>
    <row r="11252" spans="12:12" x14ac:dyDescent="0.25">
      <c r="L11252" s="1"/>
    </row>
    <row r="11253" spans="12:12" x14ac:dyDescent="0.25">
      <c r="L11253" s="1"/>
    </row>
    <row r="11254" spans="12:12" x14ac:dyDescent="0.25">
      <c r="L11254" s="1"/>
    </row>
    <row r="11255" spans="12:12" x14ac:dyDescent="0.25">
      <c r="L11255" s="1"/>
    </row>
    <row r="11256" spans="12:12" x14ac:dyDescent="0.25">
      <c r="L11256" s="1"/>
    </row>
    <row r="11257" spans="12:12" x14ac:dyDescent="0.25">
      <c r="L11257" s="1"/>
    </row>
    <row r="11258" spans="12:12" x14ac:dyDescent="0.25">
      <c r="L11258" s="1"/>
    </row>
    <row r="11259" spans="12:12" x14ac:dyDescent="0.25">
      <c r="L11259" s="1"/>
    </row>
    <row r="11260" spans="12:12" x14ac:dyDescent="0.25">
      <c r="L11260" s="1"/>
    </row>
    <row r="11261" spans="12:12" x14ac:dyDescent="0.25">
      <c r="L11261" s="1"/>
    </row>
    <row r="11262" spans="12:12" x14ac:dyDescent="0.25">
      <c r="L11262" s="1"/>
    </row>
    <row r="11263" spans="12:12" x14ac:dyDescent="0.25">
      <c r="L11263" s="1"/>
    </row>
    <row r="11264" spans="12:12" x14ac:dyDescent="0.25">
      <c r="L11264" s="1"/>
    </row>
    <row r="11265" spans="12:12" x14ac:dyDescent="0.25">
      <c r="L11265" s="1"/>
    </row>
    <row r="11266" spans="12:12" x14ac:dyDescent="0.25">
      <c r="L11266" s="1"/>
    </row>
    <row r="11267" spans="12:12" x14ac:dyDescent="0.25">
      <c r="L11267" s="1"/>
    </row>
    <row r="11268" spans="12:12" x14ac:dyDescent="0.25">
      <c r="L11268" s="1"/>
    </row>
    <row r="11269" spans="12:12" x14ac:dyDescent="0.25">
      <c r="L11269" s="1"/>
    </row>
    <row r="11270" spans="12:12" x14ac:dyDescent="0.25">
      <c r="L11270" s="1"/>
    </row>
    <row r="11271" spans="12:12" x14ac:dyDescent="0.25">
      <c r="L11271" s="1"/>
    </row>
    <row r="11272" spans="12:12" x14ac:dyDescent="0.25">
      <c r="L11272" s="1"/>
    </row>
    <row r="11273" spans="12:12" x14ac:dyDescent="0.25">
      <c r="L11273" s="1"/>
    </row>
    <row r="11274" spans="12:12" x14ac:dyDescent="0.25">
      <c r="L11274" s="1"/>
    </row>
    <row r="11275" spans="12:12" x14ac:dyDescent="0.25">
      <c r="L11275" s="1"/>
    </row>
    <row r="11276" spans="12:12" x14ac:dyDescent="0.25">
      <c r="L11276" s="1"/>
    </row>
    <row r="11277" spans="12:12" x14ac:dyDescent="0.25">
      <c r="L11277" s="1"/>
    </row>
    <row r="11278" spans="12:12" x14ac:dyDescent="0.25">
      <c r="L11278" s="1"/>
    </row>
    <row r="11279" spans="12:12" x14ac:dyDescent="0.25">
      <c r="L11279" s="1"/>
    </row>
    <row r="11280" spans="12:12" x14ac:dyDescent="0.25">
      <c r="L11280" s="1"/>
    </row>
    <row r="11281" spans="12:12" x14ac:dyDescent="0.25">
      <c r="L11281" s="1"/>
    </row>
    <row r="11282" spans="12:12" x14ac:dyDescent="0.25">
      <c r="L11282" s="1"/>
    </row>
    <row r="11283" spans="12:12" x14ac:dyDescent="0.25">
      <c r="L11283" s="1"/>
    </row>
    <row r="11284" spans="12:12" x14ac:dyDescent="0.25">
      <c r="L11284" s="1"/>
    </row>
    <row r="11285" spans="12:12" x14ac:dyDescent="0.25">
      <c r="L11285" s="1"/>
    </row>
    <row r="11286" spans="12:12" x14ac:dyDescent="0.25">
      <c r="L11286" s="1"/>
    </row>
    <row r="11287" spans="12:12" x14ac:dyDescent="0.25">
      <c r="L11287" s="1"/>
    </row>
    <row r="11288" spans="12:12" x14ac:dyDescent="0.25">
      <c r="L11288" s="1"/>
    </row>
    <row r="11289" spans="12:12" x14ac:dyDescent="0.25">
      <c r="L11289" s="1"/>
    </row>
    <row r="11290" spans="12:12" x14ac:dyDescent="0.25">
      <c r="L11290" s="1"/>
    </row>
    <row r="11291" spans="12:12" x14ac:dyDescent="0.25">
      <c r="L11291" s="1"/>
    </row>
    <row r="11292" spans="12:12" x14ac:dyDescent="0.25">
      <c r="L11292" s="1"/>
    </row>
    <row r="11293" spans="12:12" x14ac:dyDescent="0.25">
      <c r="L11293" s="1"/>
    </row>
    <row r="11294" spans="12:12" x14ac:dyDescent="0.25">
      <c r="L11294" s="1"/>
    </row>
    <row r="11295" spans="12:12" x14ac:dyDescent="0.25">
      <c r="L11295" s="1"/>
    </row>
    <row r="11296" spans="12:12" x14ac:dyDescent="0.25">
      <c r="L11296" s="1"/>
    </row>
    <row r="11297" spans="12:12" x14ac:dyDescent="0.25">
      <c r="L11297" s="1"/>
    </row>
    <row r="11298" spans="12:12" x14ac:dyDescent="0.25">
      <c r="L11298" s="1"/>
    </row>
    <row r="11299" spans="12:12" x14ac:dyDescent="0.25">
      <c r="L11299" s="1"/>
    </row>
    <row r="11300" spans="12:12" x14ac:dyDescent="0.25">
      <c r="L11300" s="1"/>
    </row>
    <row r="11301" spans="12:12" x14ac:dyDescent="0.25">
      <c r="L11301" s="1"/>
    </row>
    <row r="11302" spans="12:12" x14ac:dyDescent="0.25">
      <c r="L11302" s="1"/>
    </row>
    <row r="11303" spans="12:12" x14ac:dyDescent="0.25">
      <c r="L11303" s="1"/>
    </row>
    <row r="11304" spans="12:12" x14ac:dyDescent="0.25">
      <c r="L11304" s="1"/>
    </row>
    <row r="11305" spans="12:12" x14ac:dyDescent="0.25">
      <c r="L11305" s="1"/>
    </row>
    <row r="11306" spans="12:12" x14ac:dyDescent="0.25">
      <c r="L11306" s="1"/>
    </row>
    <row r="11307" spans="12:12" x14ac:dyDescent="0.25">
      <c r="L11307" s="1"/>
    </row>
    <row r="11308" spans="12:12" x14ac:dyDescent="0.25">
      <c r="L11308" s="1"/>
    </row>
    <row r="11309" spans="12:12" x14ac:dyDescent="0.25">
      <c r="L11309" s="1"/>
    </row>
    <row r="11310" spans="12:12" x14ac:dyDescent="0.25">
      <c r="L11310" s="1"/>
    </row>
    <row r="11311" spans="12:12" x14ac:dyDescent="0.25">
      <c r="L11311" s="1"/>
    </row>
    <row r="11312" spans="12:12" x14ac:dyDescent="0.25">
      <c r="L11312" s="1"/>
    </row>
    <row r="11313" spans="12:12" x14ac:dyDescent="0.25">
      <c r="L11313" s="1"/>
    </row>
    <row r="11314" spans="12:12" x14ac:dyDescent="0.25">
      <c r="L11314" s="1"/>
    </row>
    <row r="11315" spans="12:12" x14ac:dyDescent="0.25">
      <c r="L11315" s="1"/>
    </row>
    <row r="11316" spans="12:12" x14ac:dyDescent="0.25">
      <c r="L11316" s="1"/>
    </row>
    <row r="11317" spans="12:12" x14ac:dyDescent="0.25">
      <c r="L11317" s="1"/>
    </row>
    <row r="11318" spans="12:12" x14ac:dyDescent="0.25">
      <c r="L11318" s="1"/>
    </row>
    <row r="11319" spans="12:12" x14ac:dyDescent="0.25">
      <c r="L11319" s="1"/>
    </row>
    <row r="11320" spans="12:12" x14ac:dyDescent="0.25">
      <c r="L11320" s="1"/>
    </row>
    <row r="11321" spans="12:12" x14ac:dyDescent="0.25">
      <c r="L11321" s="1"/>
    </row>
    <row r="11322" spans="12:12" x14ac:dyDescent="0.25">
      <c r="L11322" s="1"/>
    </row>
    <row r="11323" spans="12:12" x14ac:dyDescent="0.25">
      <c r="L11323" s="1"/>
    </row>
    <row r="11324" spans="12:12" x14ac:dyDescent="0.25">
      <c r="L11324" s="1"/>
    </row>
    <row r="11325" spans="12:12" x14ac:dyDescent="0.25">
      <c r="L11325" s="1"/>
    </row>
    <row r="11326" spans="12:12" x14ac:dyDescent="0.25">
      <c r="L11326" s="1"/>
    </row>
    <row r="11327" spans="12:12" x14ac:dyDescent="0.25">
      <c r="L11327" s="1"/>
    </row>
    <row r="11328" spans="12:12" x14ac:dyDescent="0.25">
      <c r="L11328" s="1"/>
    </row>
    <row r="11329" spans="12:12" x14ac:dyDescent="0.25">
      <c r="L11329" s="1"/>
    </row>
    <row r="11330" spans="12:12" x14ac:dyDescent="0.25">
      <c r="L11330" s="1"/>
    </row>
    <row r="11331" spans="12:12" x14ac:dyDescent="0.25">
      <c r="L11331" s="1"/>
    </row>
    <row r="11332" spans="12:12" x14ac:dyDescent="0.25">
      <c r="L11332" s="1"/>
    </row>
    <row r="11333" spans="12:12" x14ac:dyDescent="0.25">
      <c r="L11333" s="1"/>
    </row>
    <row r="11334" spans="12:12" x14ac:dyDescent="0.25">
      <c r="L11334" s="1"/>
    </row>
    <row r="11335" spans="12:12" x14ac:dyDescent="0.25">
      <c r="L11335" s="1"/>
    </row>
    <row r="11336" spans="12:12" x14ac:dyDescent="0.25">
      <c r="L11336" s="1"/>
    </row>
    <row r="11337" spans="12:12" x14ac:dyDescent="0.25">
      <c r="L11337" s="1"/>
    </row>
    <row r="11338" spans="12:12" x14ac:dyDescent="0.25">
      <c r="L11338" s="1"/>
    </row>
    <row r="11339" spans="12:12" x14ac:dyDescent="0.25">
      <c r="L11339" s="1"/>
    </row>
    <row r="11340" spans="12:12" x14ac:dyDescent="0.25">
      <c r="L11340" s="1"/>
    </row>
    <row r="11341" spans="12:12" x14ac:dyDescent="0.25">
      <c r="L11341" s="1"/>
    </row>
    <row r="11342" spans="12:12" x14ac:dyDescent="0.25">
      <c r="L11342" s="1"/>
    </row>
    <row r="11343" spans="12:12" x14ac:dyDescent="0.25">
      <c r="L11343" s="1"/>
    </row>
    <row r="11344" spans="12:12" x14ac:dyDescent="0.25">
      <c r="L11344" s="1"/>
    </row>
    <row r="11345" spans="12:12" x14ac:dyDescent="0.25">
      <c r="L11345" s="1"/>
    </row>
    <row r="11346" spans="12:12" x14ac:dyDescent="0.25">
      <c r="L11346" s="1"/>
    </row>
    <row r="11347" spans="12:12" x14ac:dyDescent="0.25">
      <c r="L11347" s="1"/>
    </row>
    <row r="11348" spans="12:12" x14ac:dyDescent="0.25">
      <c r="L11348" s="1"/>
    </row>
    <row r="11349" spans="12:12" x14ac:dyDescent="0.25">
      <c r="L11349" s="1"/>
    </row>
    <row r="11350" spans="12:12" x14ac:dyDescent="0.25">
      <c r="L11350" s="1"/>
    </row>
    <row r="11351" spans="12:12" x14ac:dyDescent="0.25">
      <c r="L11351" s="1"/>
    </row>
    <row r="11352" spans="12:12" x14ac:dyDescent="0.25">
      <c r="L11352" s="1"/>
    </row>
    <row r="11353" spans="12:12" x14ac:dyDescent="0.25">
      <c r="L11353" s="1"/>
    </row>
    <row r="11354" spans="12:12" x14ac:dyDescent="0.25">
      <c r="L11354" s="1"/>
    </row>
    <row r="11355" spans="12:12" x14ac:dyDescent="0.25">
      <c r="L11355" s="1"/>
    </row>
    <row r="11356" spans="12:12" x14ac:dyDescent="0.25">
      <c r="L11356" s="1"/>
    </row>
    <row r="11357" spans="12:12" x14ac:dyDescent="0.25">
      <c r="L11357" s="1"/>
    </row>
    <row r="11358" spans="12:12" x14ac:dyDescent="0.25">
      <c r="L11358" s="1"/>
    </row>
    <row r="11359" spans="12:12" x14ac:dyDescent="0.25">
      <c r="L11359" s="1"/>
    </row>
    <row r="11360" spans="12:12" x14ac:dyDescent="0.25">
      <c r="L11360" s="1"/>
    </row>
    <row r="11361" spans="12:12" x14ac:dyDescent="0.25">
      <c r="L11361" s="1"/>
    </row>
    <row r="11362" spans="12:12" x14ac:dyDescent="0.25">
      <c r="L11362" s="1"/>
    </row>
    <row r="11363" spans="12:12" x14ac:dyDescent="0.25">
      <c r="L11363" s="1"/>
    </row>
    <row r="11364" spans="12:12" x14ac:dyDescent="0.25">
      <c r="L11364" s="1"/>
    </row>
    <row r="11365" spans="12:12" x14ac:dyDescent="0.25">
      <c r="L11365" s="1"/>
    </row>
    <row r="11366" spans="12:12" x14ac:dyDescent="0.25">
      <c r="L11366" s="1"/>
    </row>
    <row r="11367" spans="12:12" x14ac:dyDescent="0.25">
      <c r="L11367" s="1"/>
    </row>
    <row r="11368" spans="12:12" x14ac:dyDescent="0.25">
      <c r="L11368" s="1"/>
    </row>
    <row r="11369" spans="12:12" x14ac:dyDescent="0.25">
      <c r="L11369" s="1"/>
    </row>
    <row r="11370" spans="12:12" x14ac:dyDescent="0.25">
      <c r="L11370" s="1"/>
    </row>
    <row r="11371" spans="12:12" x14ac:dyDescent="0.25">
      <c r="L11371" s="1"/>
    </row>
    <row r="11372" spans="12:12" x14ac:dyDescent="0.25">
      <c r="L11372" s="1"/>
    </row>
    <row r="11373" spans="12:12" x14ac:dyDescent="0.25">
      <c r="L11373" s="1"/>
    </row>
    <row r="11374" spans="12:12" x14ac:dyDescent="0.25">
      <c r="L11374" s="1"/>
    </row>
    <row r="11375" spans="12:12" x14ac:dyDescent="0.25">
      <c r="L11375" s="1"/>
    </row>
    <row r="11376" spans="12:12" x14ac:dyDescent="0.25">
      <c r="L11376" s="1"/>
    </row>
    <row r="11377" spans="12:12" x14ac:dyDescent="0.25">
      <c r="L11377" s="1"/>
    </row>
    <row r="11378" spans="12:12" x14ac:dyDescent="0.25">
      <c r="L11378" s="1"/>
    </row>
    <row r="11379" spans="12:12" x14ac:dyDescent="0.25">
      <c r="L11379" s="1"/>
    </row>
    <row r="11380" spans="12:12" x14ac:dyDescent="0.25">
      <c r="L11380" s="1"/>
    </row>
    <row r="11381" spans="12:12" x14ac:dyDescent="0.25">
      <c r="L11381" s="1"/>
    </row>
    <row r="11382" spans="12:12" x14ac:dyDescent="0.25">
      <c r="L11382" s="1"/>
    </row>
    <row r="11383" spans="12:12" x14ac:dyDescent="0.25">
      <c r="L11383" s="1"/>
    </row>
    <row r="11384" spans="12:12" x14ac:dyDescent="0.25">
      <c r="L11384" s="1"/>
    </row>
    <row r="11385" spans="12:12" x14ac:dyDescent="0.25">
      <c r="L11385" s="1"/>
    </row>
    <row r="11386" spans="12:12" x14ac:dyDescent="0.25">
      <c r="L11386" s="1"/>
    </row>
    <row r="11387" spans="12:12" x14ac:dyDescent="0.25">
      <c r="L11387" s="1"/>
    </row>
    <row r="11388" spans="12:12" x14ac:dyDescent="0.25">
      <c r="L11388" s="1"/>
    </row>
    <row r="11389" spans="12:12" x14ac:dyDescent="0.25">
      <c r="L11389" s="1"/>
    </row>
    <row r="11390" spans="12:12" x14ac:dyDescent="0.25">
      <c r="L11390" s="1"/>
    </row>
    <row r="11391" spans="12:12" x14ac:dyDescent="0.25">
      <c r="L11391" s="1"/>
    </row>
    <row r="11392" spans="12:12" x14ac:dyDescent="0.25">
      <c r="L11392" s="1"/>
    </row>
    <row r="11393" spans="12:12" x14ac:dyDescent="0.25">
      <c r="L11393" s="1"/>
    </row>
    <row r="11394" spans="12:12" x14ac:dyDescent="0.25">
      <c r="L11394" s="1"/>
    </row>
    <row r="11395" spans="12:12" x14ac:dyDescent="0.25">
      <c r="L11395" s="1"/>
    </row>
    <row r="11396" spans="12:12" x14ac:dyDescent="0.25">
      <c r="L11396" s="1"/>
    </row>
    <row r="11397" spans="12:12" x14ac:dyDescent="0.25">
      <c r="L11397" s="1"/>
    </row>
    <row r="11398" spans="12:12" x14ac:dyDescent="0.25">
      <c r="L11398" s="1"/>
    </row>
    <row r="11399" spans="12:12" x14ac:dyDescent="0.25">
      <c r="L11399" s="1"/>
    </row>
    <row r="11400" spans="12:12" x14ac:dyDescent="0.25">
      <c r="L11400" s="1"/>
    </row>
    <row r="11401" spans="12:12" x14ac:dyDescent="0.25">
      <c r="L11401" s="1"/>
    </row>
    <row r="11402" spans="12:12" x14ac:dyDescent="0.25">
      <c r="L11402" s="1"/>
    </row>
    <row r="11403" spans="12:12" x14ac:dyDescent="0.25">
      <c r="L11403" s="1"/>
    </row>
    <row r="11404" spans="12:12" x14ac:dyDescent="0.25">
      <c r="L11404" s="1"/>
    </row>
    <row r="11405" spans="12:12" x14ac:dyDescent="0.25">
      <c r="L11405" s="1"/>
    </row>
    <row r="11406" spans="12:12" x14ac:dyDescent="0.25">
      <c r="L11406" s="1"/>
    </row>
    <row r="11407" spans="12:12" x14ac:dyDescent="0.25">
      <c r="L11407" s="1"/>
    </row>
    <row r="11408" spans="12:12" x14ac:dyDescent="0.25">
      <c r="L11408" s="1"/>
    </row>
    <row r="11409" spans="12:12" x14ac:dyDescent="0.25">
      <c r="L11409" s="1"/>
    </row>
    <row r="11410" spans="12:12" x14ac:dyDescent="0.25">
      <c r="L11410" s="1"/>
    </row>
    <row r="11411" spans="12:12" x14ac:dyDescent="0.25">
      <c r="L11411" s="1"/>
    </row>
    <row r="11412" spans="12:12" x14ac:dyDescent="0.25">
      <c r="L11412" s="1"/>
    </row>
    <row r="11413" spans="12:12" x14ac:dyDescent="0.25">
      <c r="L11413" s="1"/>
    </row>
    <row r="11414" spans="12:12" x14ac:dyDescent="0.25">
      <c r="L11414" s="1"/>
    </row>
    <row r="11415" spans="12:12" x14ac:dyDescent="0.25">
      <c r="L11415" s="1"/>
    </row>
    <row r="11416" spans="12:12" x14ac:dyDescent="0.25">
      <c r="L11416" s="1"/>
    </row>
    <row r="11417" spans="12:12" x14ac:dyDescent="0.25">
      <c r="L11417" s="1"/>
    </row>
    <row r="11418" spans="12:12" x14ac:dyDescent="0.25">
      <c r="L11418" s="1"/>
    </row>
    <row r="11419" spans="12:12" x14ac:dyDescent="0.25">
      <c r="L11419" s="1"/>
    </row>
    <row r="11420" spans="12:12" x14ac:dyDescent="0.25">
      <c r="L11420" s="1"/>
    </row>
    <row r="11421" spans="12:12" x14ac:dyDescent="0.25">
      <c r="L11421" s="1"/>
    </row>
    <row r="11422" spans="12:12" x14ac:dyDescent="0.25">
      <c r="L11422" s="1"/>
    </row>
    <row r="11423" spans="12:12" x14ac:dyDescent="0.25">
      <c r="L11423" s="1"/>
    </row>
    <row r="11424" spans="12:12" x14ac:dyDescent="0.25">
      <c r="L11424" s="1"/>
    </row>
    <row r="11425" spans="12:12" x14ac:dyDescent="0.25">
      <c r="L11425" s="1"/>
    </row>
    <row r="11426" spans="12:12" x14ac:dyDescent="0.25">
      <c r="L11426" s="1"/>
    </row>
    <row r="11427" spans="12:12" x14ac:dyDescent="0.25">
      <c r="L11427" s="1"/>
    </row>
    <row r="11428" spans="12:12" x14ac:dyDescent="0.25">
      <c r="L11428" s="1"/>
    </row>
    <row r="11429" spans="12:12" x14ac:dyDescent="0.25">
      <c r="L11429" s="1"/>
    </row>
    <row r="11430" spans="12:12" x14ac:dyDescent="0.25">
      <c r="L11430" s="1"/>
    </row>
    <row r="11431" spans="12:12" x14ac:dyDescent="0.25">
      <c r="L11431" s="1"/>
    </row>
    <row r="11432" spans="12:12" x14ac:dyDescent="0.25">
      <c r="L11432" s="1"/>
    </row>
    <row r="11433" spans="12:12" x14ac:dyDescent="0.25">
      <c r="L11433" s="1"/>
    </row>
    <row r="11434" spans="12:12" x14ac:dyDescent="0.25">
      <c r="L11434" s="1"/>
    </row>
    <row r="11435" spans="12:12" x14ac:dyDescent="0.25">
      <c r="L11435" s="1"/>
    </row>
    <row r="11436" spans="12:12" x14ac:dyDescent="0.25">
      <c r="L11436" s="1"/>
    </row>
    <row r="11437" spans="12:12" x14ac:dyDescent="0.25">
      <c r="L11437" s="1"/>
    </row>
    <row r="11438" spans="12:12" x14ac:dyDescent="0.25">
      <c r="L11438" s="1"/>
    </row>
    <row r="11439" spans="12:12" x14ac:dyDescent="0.25">
      <c r="L11439" s="1"/>
    </row>
    <row r="11440" spans="12:12" x14ac:dyDescent="0.25">
      <c r="L11440" s="1"/>
    </row>
    <row r="11441" spans="12:12" x14ac:dyDescent="0.25">
      <c r="L11441" s="1"/>
    </row>
    <row r="11442" spans="12:12" x14ac:dyDescent="0.25">
      <c r="L11442" s="1"/>
    </row>
    <row r="11443" spans="12:12" x14ac:dyDescent="0.25">
      <c r="L11443" s="1"/>
    </row>
    <row r="11444" spans="12:12" x14ac:dyDescent="0.25">
      <c r="L11444" s="1"/>
    </row>
    <row r="11445" spans="12:12" x14ac:dyDescent="0.25">
      <c r="L11445" s="1"/>
    </row>
    <row r="11446" spans="12:12" x14ac:dyDescent="0.25">
      <c r="L11446" s="1"/>
    </row>
    <row r="11447" spans="12:12" x14ac:dyDescent="0.25">
      <c r="L11447" s="1"/>
    </row>
    <row r="11448" spans="12:12" x14ac:dyDescent="0.25">
      <c r="L11448" s="1"/>
    </row>
    <row r="11449" spans="12:12" x14ac:dyDescent="0.25">
      <c r="L11449" s="1"/>
    </row>
    <row r="11450" spans="12:12" x14ac:dyDescent="0.25">
      <c r="L11450" s="1"/>
    </row>
    <row r="11451" spans="12:12" x14ac:dyDescent="0.25">
      <c r="L11451" s="1"/>
    </row>
    <row r="11452" spans="12:12" x14ac:dyDescent="0.25">
      <c r="L11452" s="1"/>
    </row>
    <row r="11453" spans="12:12" x14ac:dyDescent="0.25">
      <c r="L11453" s="1"/>
    </row>
    <row r="11454" spans="12:12" x14ac:dyDescent="0.25">
      <c r="L11454" s="1"/>
    </row>
    <row r="11455" spans="12:12" x14ac:dyDescent="0.25">
      <c r="L11455" s="1"/>
    </row>
    <row r="11456" spans="12:12" x14ac:dyDescent="0.25">
      <c r="L11456" s="1"/>
    </row>
    <row r="11457" spans="12:12" x14ac:dyDescent="0.25">
      <c r="L11457" s="1"/>
    </row>
    <row r="11458" spans="12:12" x14ac:dyDescent="0.25">
      <c r="L11458" s="1"/>
    </row>
    <row r="11459" spans="12:12" x14ac:dyDescent="0.25">
      <c r="L11459" s="1"/>
    </row>
    <row r="11460" spans="12:12" x14ac:dyDescent="0.25">
      <c r="L11460" s="1"/>
    </row>
    <row r="11461" spans="12:12" x14ac:dyDescent="0.25">
      <c r="L11461" s="1"/>
    </row>
    <row r="11462" spans="12:12" x14ac:dyDescent="0.25">
      <c r="L11462" s="1"/>
    </row>
    <row r="11463" spans="12:12" x14ac:dyDescent="0.25">
      <c r="L11463" s="1"/>
    </row>
    <row r="11464" spans="12:12" x14ac:dyDescent="0.25">
      <c r="L11464" s="1"/>
    </row>
    <row r="11465" spans="12:12" x14ac:dyDescent="0.25">
      <c r="L11465" s="1"/>
    </row>
    <row r="11466" spans="12:12" x14ac:dyDescent="0.25">
      <c r="L11466" s="1"/>
    </row>
    <row r="11467" spans="12:12" x14ac:dyDescent="0.25">
      <c r="L11467" s="1"/>
    </row>
    <row r="11468" spans="12:12" x14ac:dyDescent="0.25">
      <c r="L11468" s="1"/>
    </row>
    <row r="11469" spans="12:12" x14ac:dyDescent="0.25">
      <c r="L11469" s="1"/>
    </row>
    <row r="11470" spans="12:12" x14ac:dyDescent="0.25">
      <c r="L11470" s="1"/>
    </row>
    <row r="11471" spans="12:12" x14ac:dyDescent="0.25">
      <c r="L11471" s="1"/>
    </row>
    <row r="11472" spans="12:12" x14ac:dyDescent="0.25">
      <c r="L11472" s="1"/>
    </row>
    <row r="11473" spans="12:12" x14ac:dyDescent="0.25">
      <c r="L11473" s="1"/>
    </row>
    <row r="11474" spans="12:12" x14ac:dyDescent="0.25">
      <c r="L11474" s="1"/>
    </row>
    <row r="11475" spans="12:12" x14ac:dyDescent="0.25">
      <c r="L11475" s="1"/>
    </row>
    <row r="11476" spans="12:12" x14ac:dyDescent="0.25">
      <c r="L11476" s="1"/>
    </row>
    <row r="11477" spans="12:12" x14ac:dyDescent="0.25">
      <c r="L11477" s="1"/>
    </row>
    <row r="11478" spans="12:12" x14ac:dyDescent="0.25">
      <c r="L11478" s="1"/>
    </row>
    <row r="11479" spans="12:12" x14ac:dyDescent="0.25">
      <c r="L11479" s="1"/>
    </row>
    <row r="11480" spans="12:12" x14ac:dyDescent="0.25">
      <c r="L11480" s="1"/>
    </row>
    <row r="11481" spans="12:12" x14ac:dyDescent="0.25">
      <c r="L11481" s="1"/>
    </row>
    <row r="11482" spans="12:12" x14ac:dyDescent="0.25">
      <c r="L11482" s="1"/>
    </row>
    <row r="11483" spans="12:12" x14ac:dyDescent="0.25">
      <c r="L11483" s="1"/>
    </row>
    <row r="11484" spans="12:12" x14ac:dyDescent="0.25">
      <c r="L11484" s="1"/>
    </row>
    <row r="11485" spans="12:12" x14ac:dyDescent="0.25">
      <c r="L11485" s="1"/>
    </row>
    <row r="11486" spans="12:12" x14ac:dyDescent="0.25">
      <c r="L11486" s="1"/>
    </row>
    <row r="11487" spans="12:12" x14ac:dyDescent="0.25">
      <c r="L11487" s="1"/>
    </row>
    <row r="11488" spans="12:12" x14ac:dyDescent="0.25">
      <c r="L11488" s="1"/>
    </row>
    <row r="11489" spans="12:12" x14ac:dyDescent="0.25">
      <c r="L11489" s="1"/>
    </row>
    <row r="11490" spans="12:12" x14ac:dyDescent="0.25">
      <c r="L11490" s="1"/>
    </row>
    <row r="11491" spans="12:12" x14ac:dyDescent="0.25">
      <c r="L11491" s="1"/>
    </row>
    <row r="11492" spans="12:12" x14ac:dyDescent="0.25">
      <c r="L11492" s="1"/>
    </row>
    <row r="11493" spans="12:12" x14ac:dyDescent="0.25">
      <c r="L11493" s="1"/>
    </row>
    <row r="11494" spans="12:12" x14ac:dyDescent="0.25">
      <c r="L11494" s="1"/>
    </row>
    <row r="11495" spans="12:12" x14ac:dyDescent="0.25">
      <c r="L11495" s="1"/>
    </row>
    <row r="11496" spans="12:12" x14ac:dyDescent="0.25">
      <c r="L11496" s="1"/>
    </row>
    <row r="11497" spans="12:12" x14ac:dyDescent="0.25">
      <c r="L11497" s="1"/>
    </row>
    <row r="11498" spans="12:12" x14ac:dyDescent="0.25">
      <c r="L11498" s="1"/>
    </row>
    <row r="11499" spans="12:12" x14ac:dyDescent="0.25">
      <c r="L11499" s="1"/>
    </row>
    <row r="11500" spans="12:12" x14ac:dyDescent="0.25">
      <c r="L11500" s="1"/>
    </row>
    <row r="11501" spans="12:12" x14ac:dyDescent="0.25">
      <c r="L11501" s="1"/>
    </row>
    <row r="11502" spans="12:12" x14ac:dyDescent="0.25">
      <c r="L11502" s="1"/>
    </row>
    <row r="11503" spans="12:12" x14ac:dyDescent="0.25">
      <c r="L11503" s="1"/>
    </row>
    <row r="11504" spans="12:12" x14ac:dyDescent="0.25">
      <c r="L11504" s="1"/>
    </row>
    <row r="11505" spans="12:12" x14ac:dyDescent="0.25">
      <c r="L11505" s="1"/>
    </row>
    <row r="11506" spans="12:12" x14ac:dyDescent="0.25">
      <c r="L11506" s="1"/>
    </row>
    <row r="11507" spans="12:12" x14ac:dyDescent="0.25">
      <c r="L11507" s="1"/>
    </row>
    <row r="11508" spans="12:12" x14ac:dyDescent="0.25">
      <c r="L11508" s="1"/>
    </row>
    <row r="11509" spans="12:12" x14ac:dyDescent="0.25">
      <c r="L11509" s="1"/>
    </row>
    <row r="11510" spans="12:12" x14ac:dyDescent="0.25">
      <c r="L11510" s="1"/>
    </row>
    <row r="11511" spans="12:12" x14ac:dyDescent="0.25">
      <c r="L11511" s="1"/>
    </row>
    <row r="11512" spans="12:12" x14ac:dyDescent="0.25">
      <c r="L11512" s="1"/>
    </row>
    <row r="11513" spans="12:12" x14ac:dyDescent="0.25">
      <c r="L11513" s="1"/>
    </row>
    <row r="11514" spans="12:12" x14ac:dyDescent="0.25">
      <c r="L11514" s="1"/>
    </row>
    <row r="11515" spans="12:12" x14ac:dyDescent="0.25">
      <c r="L11515" s="1"/>
    </row>
    <row r="11516" spans="12:12" x14ac:dyDescent="0.25">
      <c r="L11516" s="1"/>
    </row>
    <row r="11517" spans="12:12" x14ac:dyDescent="0.25">
      <c r="L11517" s="1"/>
    </row>
    <row r="11518" spans="12:12" x14ac:dyDescent="0.25">
      <c r="L11518" s="1"/>
    </row>
    <row r="11519" spans="12:12" x14ac:dyDescent="0.25">
      <c r="L11519" s="1"/>
    </row>
    <row r="11520" spans="12:12" x14ac:dyDescent="0.25">
      <c r="L11520" s="1"/>
    </row>
    <row r="11521" spans="12:12" x14ac:dyDescent="0.25">
      <c r="L11521" s="1"/>
    </row>
    <row r="11522" spans="12:12" x14ac:dyDescent="0.25">
      <c r="L11522" s="1"/>
    </row>
    <row r="11523" spans="12:12" x14ac:dyDescent="0.25">
      <c r="L11523" s="1"/>
    </row>
    <row r="11524" spans="12:12" x14ac:dyDescent="0.25">
      <c r="L11524" s="1"/>
    </row>
    <row r="11525" spans="12:12" x14ac:dyDescent="0.25">
      <c r="L11525" s="1"/>
    </row>
    <row r="11526" spans="12:12" x14ac:dyDescent="0.25">
      <c r="L11526" s="1"/>
    </row>
    <row r="11527" spans="12:12" x14ac:dyDescent="0.25">
      <c r="L11527" s="1"/>
    </row>
    <row r="11528" spans="12:12" x14ac:dyDescent="0.25">
      <c r="L11528" s="1"/>
    </row>
    <row r="11529" spans="12:12" x14ac:dyDescent="0.25">
      <c r="L11529" s="1"/>
    </row>
    <row r="11530" spans="12:12" x14ac:dyDescent="0.25">
      <c r="L11530" s="1"/>
    </row>
    <row r="11531" spans="12:12" x14ac:dyDescent="0.25">
      <c r="L11531" s="1"/>
    </row>
    <row r="11532" spans="12:12" x14ac:dyDescent="0.25">
      <c r="L11532" s="1"/>
    </row>
    <row r="11533" spans="12:12" x14ac:dyDescent="0.25">
      <c r="L11533" s="1"/>
    </row>
    <row r="11534" spans="12:12" x14ac:dyDescent="0.25">
      <c r="L11534" s="1"/>
    </row>
    <row r="11535" spans="12:12" x14ac:dyDescent="0.25">
      <c r="L11535" s="1"/>
    </row>
    <row r="11536" spans="12:12" x14ac:dyDescent="0.25">
      <c r="L11536" s="1"/>
    </row>
    <row r="11537" spans="12:12" x14ac:dyDescent="0.25">
      <c r="L11537" s="1"/>
    </row>
    <row r="11538" spans="12:12" x14ac:dyDescent="0.25">
      <c r="L11538" s="1"/>
    </row>
    <row r="11539" spans="12:12" x14ac:dyDescent="0.25">
      <c r="L11539" s="1"/>
    </row>
    <row r="11540" spans="12:12" x14ac:dyDescent="0.25">
      <c r="L11540" s="1"/>
    </row>
    <row r="11541" spans="12:12" x14ac:dyDescent="0.25">
      <c r="L11541" s="1"/>
    </row>
    <row r="11542" spans="12:12" x14ac:dyDescent="0.25">
      <c r="L11542" s="1"/>
    </row>
    <row r="11543" spans="12:12" x14ac:dyDescent="0.25">
      <c r="L11543" s="1"/>
    </row>
    <row r="11544" spans="12:12" x14ac:dyDescent="0.25">
      <c r="L11544" s="1"/>
    </row>
    <row r="11545" spans="12:12" x14ac:dyDescent="0.25">
      <c r="L11545" s="1"/>
    </row>
    <row r="11546" spans="12:12" x14ac:dyDescent="0.25">
      <c r="L11546" s="1"/>
    </row>
    <row r="11547" spans="12:12" x14ac:dyDescent="0.25">
      <c r="L11547" s="1"/>
    </row>
    <row r="11548" spans="12:12" x14ac:dyDescent="0.25">
      <c r="L11548" s="1"/>
    </row>
    <row r="11549" spans="12:12" x14ac:dyDescent="0.25">
      <c r="L11549" s="1"/>
    </row>
    <row r="11550" spans="12:12" x14ac:dyDescent="0.25">
      <c r="L11550" s="1"/>
    </row>
    <row r="11551" spans="12:12" x14ac:dyDescent="0.25">
      <c r="L11551" s="1"/>
    </row>
    <row r="11552" spans="12:12" x14ac:dyDescent="0.25">
      <c r="L11552" s="1"/>
    </row>
    <row r="11553" spans="12:12" x14ac:dyDescent="0.25">
      <c r="L11553" s="1"/>
    </row>
    <row r="11554" spans="12:12" x14ac:dyDescent="0.25">
      <c r="L11554" s="1"/>
    </row>
    <row r="11555" spans="12:12" x14ac:dyDescent="0.25">
      <c r="L11555" s="1"/>
    </row>
    <row r="11556" spans="12:12" x14ac:dyDescent="0.25">
      <c r="L11556" s="1"/>
    </row>
    <row r="11557" spans="12:12" x14ac:dyDescent="0.25">
      <c r="L11557" s="1"/>
    </row>
    <row r="11558" spans="12:12" x14ac:dyDescent="0.25">
      <c r="L11558" s="1"/>
    </row>
    <row r="11559" spans="12:12" x14ac:dyDescent="0.25">
      <c r="L11559" s="1"/>
    </row>
    <row r="11560" spans="12:12" x14ac:dyDescent="0.25">
      <c r="L11560" s="1"/>
    </row>
    <row r="11561" spans="12:12" x14ac:dyDescent="0.25">
      <c r="L11561" s="1"/>
    </row>
    <row r="11562" spans="12:12" x14ac:dyDescent="0.25">
      <c r="L11562" s="1"/>
    </row>
    <row r="11563" spans="12:12" x14ac:dyDescent="0.25">
      <c r="L11563" s="1"/>
    </row>
    <row r="11564" spans="12:12" x14ac:dyDescent="0.25">
      <c r="L11564" s="1"/>
    </row>
    <row r="11565" spans="12:12" x14ac:dyDescent="0.25">
      <c r="L11565" s="1"/>
    </row>
    <row r="11566" spans="12:12" x14ac:dyDescent="0.25">
      <c r="L11566" s="1"/>
    </row>
    <row r="11567" spans="12:12" x14ac:dyDescent="0.25">
      <c r="L11567" s="1"/>
    </row>
    <row r="11568" spans="12:12" x14ac:dyDescent="0.25">
      <c r="L11568" s="1"/>
    </row>
    <row r="11569" spans="12:12" x14ac:dyDescent="0.25">
      <c r="L11569" s="1"/>
    </row>
    <row r="11570" spans="12:12" x14ac:dyDescent="0.25">
      <c r="L11570" s="1"/>
    </row>
    <row r="11571" spans="12:12" x14ac:dyDescent="0.25">
      <c r="L11571" s="1"/>
    </row>
    <row r="11572" spans="12:12" x14ac:dyDescent="0.25">
      <c r="L11572" s="1"/>
    </row>
    <row r="11573" spans="12:12" x14ac:dyDescent="0.25">
      <c r="L11573" s="1"/>
    </row>
    <row r="11574" spans="12:12" x14ac:dyDescent="0.25">
      <c r="L11574" s="1"/>
    </row>
    <row r="11575" spans="12:12" x14ac:dyDescent="0.25">
      <c r="L11575" s="1"/>
    </row>
    <row r="11576" spans="12:12" x14ac:dyDescent="0.25">
      <c r="L11576" s="1"/>
    </row>
    <row r="11577" spans="12:12" x14ac:dyDescent="0.25">
      <c r="L11577" s="1"/>
    </row>
    <row r="11578" spans="12:12" x14ac:dyDescent="0.25">
      <c r="L11578" s="1"/>
    </row>
    <row r="11579" spans="12:12" x14ac:dyDescent="0.25">
      <c r="L11579" s="1"/>
    </row>
    <row r="11580" spans="12:12" x14ac:dyDescent="0.25">
      <c r="L11580" s="1"/>
    </row>
    <row r="11581" spans="12:12" x14ac:dyDescent="0.25">
      <c r="L11581" s="1"/>
    </row>
    <row r="11582" spans="12:12" x14ac:dyDescent="0.25">
      <c r="L11582" s="1"/>
    </row>
    <row r="11583" spans="12:12" x14ac:dyDescent="0.25">
      <c r="L11583" s="1"/>
    </row>
    <row r="11584" spans="12:12" x14ac:dyDescent="0.25">
      <c r="L11584" s="1"/>
    </row>
    <row r="11585" spans="12:12" x14ac:dyDescent="0.25">
      <c r="L11585" s="1"/>
    </row>
    <row r="11586" spans="12:12" x14ac:dyDescent="0.25">
      <c r="L11586" s="1"/>
    </row>
    <row r="11587" spans="12:12" x14ac:dyDescent="0.25">
      <c r="L11587" s="1"/>
    </row>
    <row r="11588" spans="12:12" x14ac:dyDescent="0.25">
      <c r="L11588" s="1"/>
    </row>
    <row r="11589" spans="12:12" x14ac:dyDescent="0.25">
      <c r="L11589" s="1"/>
    </row>
    <row r="11590" spans="12:12" x14ac:dyDescent="0.25">
      <c r="L11590" s="1"/>
    </row>
    <row r="11591" spans="12:12" x14ac:dyDescent="0.25">
      <c r="L11591" s="1"/>
    </row>
    <row r="11592" spans="12:12" x14ac:dyDescent="0.25">
      <c r="L11592" s="1"/>
    </row>
    <row r="11593" spans="12:12" x14ac:dyDescent="0.25">
      <c r="L11593" s="1"/>
    </row>
    <row r="11594" spans="12:12" x14ac:dyDescent="0.25">
      <c r="L11594" s="1"/>
    </row>
    <row r="11595" spans="12:12" x14ac:dyDescent="0.25">
      <c r="L11595" s="1"/>
    </row>
    <row r="11596" spans="12:12" x14ac:dyDescent="0.25">
      <c r="L11596" s="1"/>
    </row>
    <row r="11597" spans="12:12" x14ac:dyDescent="0.25">
      <c r="L11597" s="1"/>
    </row>
    <row r="11598" spans="12:12" x14ac:dyDescent="0.25">
      <c r="L11598" s="1"/>
    </row>
    <row r="11599" spans="12:12" x14ac:dyDescent="0.25">
      <c r="L11599" s="1"/>
    </row>
    <row r="11600" spans="12:12" x14ac:dyDescent="0.25">
      <c r="L11600" s="1"/>
    </row>
    <row r="11601" spans="12:12" x14ac:dyDescent="0.25">
      <c r="L11601" s="1"/>
    </row>
    <row r="11602" spans="12:12" x14ac:dyDescent="0.25">
      <c r="L11602" s="1"/>
    </row>
    <row r="11603" spans="12:12" x14ac:dyDescent="0.25">
      <c r="L11603" s="1"/>
    </row>
    <row r="11604" spans="12:12" x14ac:dyDescent="0.25">
      <c r="L11604" s="1"/>
    </row>
    <row r="11605" spans="12:12" x14ac:dyDescent="0.25">
      <c r="L11605" s="1"/>
    </row>
    <row r="11606" spans="12:12" x14ac:dyDescent="0.25">
      <c r="L11606" s="1"/>
    </row>
    <row r="11607" spans="12:12" x14ac:dyDescent="0.25">
      <c r="L11607" s="1"/>
    </row>
    <row r="11608" spans="12:12" x14ac:dyDescent="0.25">
      <c r="L11608" s="1"/>
    </row>
    <row r="11609" spans="12:12" x14ac:dyDescent="0.25">
      <c r="L11609" s="1"/>
    </row>
    <row r="11610" spans="12:12" x14ac:dyDescent="0.25">
      <c r="L11610" s="1"/>
    </row>
    <row r="11611" spans="12:12" x14ac:dyDescent="0.25">
      <c r="L11611" s="1"/>
    </row>
    <row r="11612" spans="12:12" x14ac:dyDescent="0.25">
      <c r="L11612" s="1"/>
    </row>
    <row r="11613" spans="12:12" x14ac:dyDescent="0.25">
      <c r="L11613" s="1"/>
    </row>
    <row r="11614" spans="12:12" x14ac:dyDescent="0.25">
      <c r="L11614" s="1"/>
    </row>
    <row r="11615" spans="12:12" x14ac:dyDescent="0.25">
      <c r="L11615" s="1"/>
    </row>
    <row r="11616" spans="12:12" x14ac:dyDescent="0.25">
      <c r="L11616" s="1"/>
    </row>
    <row r="11617" spans="12:12" x14ac:dyDescent="0.25">
      <c r="L11617" s="1"/>
    </row>
    <row r="11618" spans="12:12" x14ac:dyDescent="0.25">
      <c r="L11618" s="1"/>
    </row>
    <row r="11619" spans="12:12" x14ac:dyDescent="0.25">
      <c r="L11619" s="1"/>
    </row>
    <row r="11620" spans="12:12" x14ac:dyDescent="0.25">
      <c r="L11620" s="1"/>
    </row>
    <row r="11621" spans="12:12" x14ac:dyDescent="0.25">
      <c r="L11621" s="1"/>
    </row>
    <row r="11622" spans="12:12" x14ac:dyDescent="0.25">
      <c r="L11622" s="1"/>
    </row>
    <row r="11623" spans="12:12" x14ac:dyDescent="0.25">
      <c r="L11623" s="1"/>
    </row>
    <row r="11624" spans="12:12" x14ac:dyDescent="0.25">
      <c r="L11624" s="1"/>
    </row>
    <row r="11625" spans="12:12" x14ac:dyDescent="0.25">
      <c r="L11625" s="1"/>
    </row>
    <row r="11626" spans="12:12" x14ac:dyDescent="0.25">
      <c r="L11626" s="1"/>
    </row>
    <row r="11627" spans="12:12" x14ac:dyDescent="0.25">
      <c r="L11627" s="1"/>
    </row>
    <row r="11628" spans="12:12" x14ac:dyDescent="0.25">
      <c r="L11628" s="1"/>
    </row>
    <row r="11629" spans="12:12" x14ac:dyDescent="0.25">
      <c r="L11629" s="1"/>
    </row>
    <row r="11630" spans="12:12" x14ac:dyDescent="0.25">
      <c r="L11630" s="1"/>
    </row>
    <row r="11631" spans="12:12" x14ac:dyDescent="0.25">
      <c r="L11631" s="1"/>
    </row>
    <row r="11632" spans="12:12" x14ac:dyDescent="0.25">
      <c r="L11632" s="1"/>
    </row>
    <row r="11633" spans="12:12" x14ac:dyDescent="0.25">
      <c r="L11633" s="1"/>
    </row>
    <row r="11634" spans="12:12" x14ac:dyDescent="0.25">
      <c r="L11634" s="1"/>
    </row>
    <row r="11635" spans="12:12" x14ac:dyDescent="0.25">
      <c r="L11635" s="1"/>
    </row>
    <row r="11636" spans="12:12" x14ac:dyDescent="0.25">
      <c r="L11636" s="1"/>
    </row>
    <row r="11637" spans="12:12" x14ac:dyDescent="0.25">
      <c r="L11637" s="1"/>
    </row>
    <row r="11638" spans="12:12" x14ac:dyDescent="0.25">
      <c r="L11638" s="1"/>
    </row>
    <row r="11639" spans="12:12" x14ac:dyDescent="0.25">
      <c r="L11639" s="1"/>
    </row>
    <row r="11640" spans="12:12" x14ac:dyDescent="0.25">
      <c r="L11640" s="1"/>
    </row>
    <row r="11641" spans="12:12" x14ac:dyDescent="0.25">
      <c r="L11641" s="1"/>
    </row>
    <row r="11642" spans="12:12" x14ac:dyDescent="0.25">
      <c r="L11642" s="1"/>
    </row>
    <row r="11643" spans="12:12" x14ac:dyDescent="0.25">
      <c r="L11643" s="1"/>
    </row>
    <row r="11644" spans="12:12" x14ac:dyDescent="0.25">
      <c r="L11644" s="1"/>
    </row>
    <row r="11645" spans="12:12" x14ac:dyDescent="0.25">
      <c r="L11645" s="1"/>
    </row>
    <row r="11646" spans="12:12" x14ac:dyDescent="0.25">
      <c r="L11646" s="1"/>
    </row>
    <row r="11647" spans="12:12" x14ac:dyDescent="0.25">
      <c r="L11647" s="1"/>
    </row>
    <row r="11648" spans="12:12" x14ac:dyDescent="0.25">
      <c r="L11648" s="1"/>
    </row>
    <row r="11649" spans="12:12" x14ac:dyDescent="0.25">
      <c r="L11649" s="1"/>
    </row>
    <row r="11650" spans="12:12" x14ac:dyDescent="0.25">
      <c r="L11650" s="1"/>
    </row>
    <row r="11651" spans="12:12" x14ac:dyDescent="0.25">
      <c r="L11651" s="1"/>
    </row>
    <row r="11652" spans="12:12" x14ac:dyDescent="0.25">
      <c r="L11652" s="1"/>
    </row>
    <row r="11653" spans="12:12" x14ac:dyDescent="0.25">
      <c r="L11653" s="1"/>
    </row>
    <row r="11654" spans="12:12" x14ac:dyDescent="0.25">
      <c r="L11654" s="1"/>
    </row>
    <row r="11655" spans="12:12" x14ac:dyDescent="0.25">
      <c r="L11655" s="1"/>
    </row>
    <row r="11656" spans="12:12" x14ac:dyDescent="0.25">
      <c r="L11656" s="1"/>
    </row>
    <row r="11657" spans="12:12" x14ac:dyDescent="0.25">
      <c r="L11657" s="1"/>
    </row>
    <row r="11658" spans="12:12" x14ac:dyDescent="0.25">
      <c r="L11658" s="1"/>
    </row>
    <row r="11659" spans="12:12" x14ac:dyDescent="0.25">
      <c r="L11659" s="1"/>
    </row>
    <row r="11660" spans="12:12" x14ac:dyDescent="0.25">
      <c r="L11660" s="1"/>
    </row>
    <row r="11661" spans="12:12" x14ac:dyDescent="0.25">
      <c r="L11661" s="1"/>
    </row>
    <row r="11662" spans="12:12" x14ac:dyDescent="0.25">
      <c r="L11662" s="1"/>
    </row>
    <row r="11663" spans="12:12" x14ac:dyDescent="0.25">
      <c r="L11663" s="1"/>
    </row>
    <row r="11664" spans="12:12" x14ac:dyDescent="0.25">
      <c r="L11664" s="1"/>
    </row>
    <row r="11665" spans="12:12" x14ac:dyDescent="0.25">
      <c r="L11665" s="1"/>
    </row>
    <row r="11666" spans="12:12" x14ac:dyDescent="0.25">
      <c r="L11666" s="1"/>
    </row>
    <row r="11667" spans="12:12" x14ac:dyDescent="0.25">
      <c r="L11667" s="1"/>
    </row>
    <row r="11668" spans="12:12" x14ac:dyDescent="0.25">
      <c r="L11668" s="1"/>
    </row>
    <row r="11669" spans="12:12" x14ac:dyDescent="0.25">
      <c r="L11669" s="1"/>
    </row>
    <row r="11670" spans="12:12" x14ac:dyDescent="0.25">
      <c r="L11670" s="1"/>
    </row>
    <row r="11671" spans="12:12" x14ac:dyDescent="0.25">
      <c r="L11671" s="1"/>
    </row>
    <row r="11672" spans="12:12" x14ac:dyDescent="0.25">
      <c r="L11672" s="1"/>
    </row>
    <row r="11673" spans="12:12" x14ac:dyDescent="0.25">
      <c r="L11673" s="1"/>
    </row>
    <row r="11674" spans="12:12" x14ac:dyDescent="0.25">
      <c r="L11674" s="1"/>
    </row>
    <row r="11675" spans="12:12" x14ac:dyDescent="0.25">
      <c r="L11675" s="1"/>
    </row>
    <row r="11676" spans="12:12" x14ac:dyDescent="0.25">
      <c r="L11676" s="1"/>
    </row>
    <row r="11677" spans="12:12" x14ac:dyDescent="0.25">
      <c r="L11677" s="1"/>
    </row>
    <row r="11678" spans="12:12" x14ac:dyDescent="0.25">
      <c r="L11678" s="1"/>
    </row>
    <row r="11679" spans="12:12" x14ac:dyDescent="0.25">
      <c r="L11679" s="1"/>
    </row>
    <row r="11680" spans="12:12" x14ac:dyDescent="0.25">
      <c r="L11680" s="1"/>
    </row>
    <row r="11681" spans="12:12" x14ac:dyDescent="0.25">
      <c r="L11681" s="1"/>
    </row>
    <row r="11682" spans="12:12" x14ac:dyDescent="0.25">
      <c r="L11682" s="1"/>
    </row>
    <row r="11683" spans="12:12" x14ac:dyDescent="0.25">
      <c r="L11683" s="1"/>
    </row>
    <row r="11684" spans="12:12" x14ac:dyDescent="0.25">
      <c r="L11684" s="1"/>
    </row>
    <row r="11685" spans="12:12" x14ac:dyDescent="0.25">
      <c r="L11685" s="1"/>
    </row>
    <row r="11686" spans="12:12" x14ac:dyDescent="0.25">
      <c r="L11686" s="1"/>
    </row>
    <row r="11687" spans="12:12" x14ac:dyDescent="0.25">
      <c r="L11687" s="1"/>
    </row>
    <row r="11688" spans="12:12" x14ac:dyDescent="0.25">
      <c r="L11688" s="1"/>
    </row>
    <row r="11689" spans="12:12" x14ac:dyDescent="0.25">
      <c r="L11689" s="1"/>
    </row>
    <row r="11690" spans="12:12" x14ac:dyDescent="0.25">
      <c r="L11690" s="1"/>
    </row>
    <row r="11691" spans="12:12" x14ac:dyDescent="0.25">
      <c r="L11691" s="1"/>
    </row>
    <row r="11692" spans="12:12" x14ac:dyDescent="0.25">
      <c r="L11692" s="1"/>
    </row>
    <row r="11693" spans="12:12" x14ac:dyDescent="0.25">
      <c r="L11693" s="1"/>
    </row>
    <row r="11694" spans="12:12" x14ac:dyDescent="0.25">
      <c r="L11694" s="1"/>
    </row>
    <row r="11695" spans="12:12" x14ac:dyDescent="0.25">
      <c r="L11695" s="1"/>
    </row>
    <row r="11696" spans="12:12" x14ac:dyDescent="0.25">
      <c r="L11696" s="1"/>
    </row>
    <row r="11697" spans="12:12" x14ac:dyDescent="0.25">
      <c r="L11697" s="1"/>
    </row>
    <row r="11698" spans="12:12" x14ac:dyDescent="0.25">
      <c r="L11698" s="1"/>
    </row>
    <row r="11699" spans="12:12" x14ac:dyDescent="0.25">
      <c r="L11699" s="1"/>
    </row>
    <row r="11700" spans="12:12" x14ac:dyDescent="0.25">
      <c r="L11700" s="1"/>
    </row>
    <row r="11701" spans="12:12" x14ac:dyDescent="0.25">
      <c r="L11701" s="1"/>
    </row>
    <row r="11702" spans="12:12" x14ac:dyDescent="0.25">
      <c r="L11702" s="1"/>
    </row>
    <row r="11703" spans="12:12" x14ac:dyDescent="0.25">
      <c r="L11703" s="1"/>
    </row>
    <row r="11704" spans="12:12" x14ac:dyDescent="0.25">
      <c r="L11704" s="1"/>
    </row>
    <row r="11705" spans="12:12" x14ac:dyDescent="0.25">
      <c r="L11705" s="1"/>
    </row>
    <row r="11706" spans="12:12" x14ac:dyDescent="0.25">
      <c r="L11706" s="1"/>
    </row>
    <row r="11707" spans="12:12" x14ac:dyDescent="0.25">
      <c r="L11707" s="1"/>
    </row>
    <row r="11708" spans="12:12" x14ac:dyDescent="0.25">
      <c r="L11708" s="1"/>
    </row>
    <row r="11709" spans="12:12" x14ac:dyDescent="0.25">
      <c r="L11709" s="1"/>
    </row>
    <row r="11710" spans="12:12" x14ac:dyDescent="0.25">
      <c r="L11710" s="1"/>
    </row>
    <row r="11711" spans="12:12" x14ac:dyDescent="0.25">
      <c r="L11711" s="1"/>
    </row>
    <row r="11712" spans="12:12" x14ac:dyDescent="0.25">
      <c r="L11712" s="1"/>
    </row>
    <row r="11713" spans="12:12" x14ac:dyDescent="0.25">
      <c r="L11713" s="1"/>
    </row>
    <row r="11714" spans="12:12" x14ac:dyDescent="0.25">
      <c r="L11714" s="1"/>
    </row>
    <row r="11715" spans="12:12" x14ac:dyDescent="0.25">
      <c r="L11715" s="1"/>
    </row>
    <row r="11716" spans="12:12" x14ac:dyDescent="0.25">
      <c r="L11716" s="1"/>
    </row>
    <row r="11717" spans="12:12" x14ac:dyDescent="0.25">
      <c r="L11717" s="1"/>
    </row>
    <row r="11718" spans="12:12" x14ac:dyDescent="0.25">
      <c r="L11718" s="1"/>
    </row>
    <row r="11719" spans="12:12" x14ac:dyDescent="0.25">
      <c r="L11719" s="1"/>
    </row>
    <row r="11720" spans="12:12" x14ac:dyDescent="0.25">
      <c r="L11720" s="1"/>
    </row>
    <row r="11721" spans="12:12" x14ac:dyDescent="0.25">
      <c r="L11721" s="1"/>
    </row>
    <row r="11722" spans="12:12" x14ac:dyDescent="0.25">
      <c r="L11722" s="1"/>
    </row>
    <row r="11723" spans="12:12" x14ac:dyDescent="0.25">
      <c r="L11723" s="1"/>
    </row>
    <row r="11724" spans="12:12" x14ac:dyDescent="0.25">
      <c r="L11724" s="1"/>
    </row>
    <row r="11725" spans="12:12" x14ac:dyDescent="0.25">
      <c r="L11725" s="1"/>
    </row>
    <row r="11726" spans="12:12" x14ac:dyDescent="0.25">
      <c r="L11726" s="1"/>
    </row>
    <row r="11727" spans="12:12" x14ac:dyDescent="0.25">
      <c r="L11727" s="1"/>
    </row>
    <row r="11728" spans="12:12" x14ac:dyDescent="0.25">
      <c r="L11728" s="1"/>
    </row>
    <row r="11729" spans="12:12" x14ac:dyDescent="0.25">
      <c r="L11729" s="1"/>
    </row>
    <row r="11730" spans="12:12" x14ac:dyDescent="0.25">
      <c r="L11730" s="1"/>
    </row>
    <row r="11731" spans="12:12" x14ac:dyDescent="0.25">
      <c r="L11731" s="1"/>
    </row>
    <row r="11732" spans="12:12" x14ac:dyDescent="0.25">
      <c r="L11732" s="1"/>
    </row>
    <row r="11733" spans="12:12" x14ac:dyDescent="0.25">
      <c r="L11733" s="1"/>
    </row>
    <row r="11734" spans="12:12" x14ac:dyDescent="0.25">
      <c r="L11734" s="1"/>
    </row>
    <row r="11735" spans="12:12" x14ac:dyDescent="0.25">
      <c r="L11735" s="1"/>
    </row>
    <row r="11736" spans="12:12" x14ac:dyDescent="0.25">
      <c r="L11736" s="1"/>
    </row>
    <row r="11737" spans="12:12" x14ac:dyDescent="0.25">
      <c r="L11737" s="1"/>
    </row>
    <row r="11738" spans="12:12" x14ac:dyDescent="0.25">
      <c r="L11738" s="1"/>
    </row>
    <row r="11739" spans="12:12" x14ac:dyDescent="0.25">
      <c r="L11739" s="1"/>
    </row>
    <row r="11740" spans="12:12" x14ac:dyDescent="0.25">
      <c r="L11740" s="1"/>
    </row>
    <row r="11741" spans="12:12" x14ac:dyDescent="0.25">
      <c r="L11741" s="1"/>
    </row>
    <row r="11742" spans="12:12" x14ac:dyDescent="0.25">
      <c r="L11742" s="1"/>
    </row>
    <row r="11743" spans="12:12" x14ac:dyDescent="0.25">
      <c r="L11743" s="1"/>
    </row>
    <row r="11744" spans="12:12" x14ac:dyDescent="0.25">
      <c r="L11744" s="1"/>
    </row>
    <row r="11745" spans="12:12" x14ac:dyDescent="0.25">
      <c r="L11745" s="1"/>
    </row>
    <row r="11746" spans="12:12" x14ac:dyDescent="0.25">
      <c r="L11746" s="1"/>
    </row>
    <row r="11747" spans="12:12" x14ac:dyDescent="0.25">
      <c r="L11747" s="1"/>
    </row>
    <row r="11748" spans="12:12" x14ac:dyDescent="0.25">
      <c r="L11748" s="1"/>
    </row>
    <row r="11749" spans="12:12" x14ac:dyDescent="0.25">
      <c r="L11749" s="1"/>
    </row>
    <row r="11750" spans="12:12" x14ac:dyDescent="0.25">
      <c r="L11750" s="1"/>
    </row>
    <row r="11751" spans="12:12" x14ac:dyDescent="0.25">
      <c r="L11751" s="1"/>
    </row>
    <row r="11752" spans="12:12" x14ac:dyDescent="0.25">
      <c r="L11752" s="1"/>
    </row>
    <row r="11753" spans="12:12" x14ac:dyDescent="0.25">
      <c r="L11753" s="1"/>
    </row>
    <row r="11754" spans="12:12" x14ac:dyDescent="0.25">
      <c r="L11754" s="1"/>
    </row>
    <row r="11755" spans="12:12" x14ac:dyDescent="0.25">
      <c r="L11755" s="1"/>
    </row>
    <row r="11756" spans="12:12" x14ac:dyDescent="0.25">
      <c r="L11756" s="1"/>
    </row>
    <row r="11757" spans="12:12" x14ac:dyDescent="0.25">
      <c r="L11757" s="1"/>
    </row>
    <row r="11758" spans="12:12" x14ac:dyDescent="0.25">
      <c r="L11758" s="1"/>
    </row>
    <row r="11759" spans="12:12" x14ac:dyDescent="0.25">
      <c r="L11759" s="1"/>
    </row>
    <row r="11760" spans="12:12" x14ac:dyDescent="0.25">
      <c r="L11760" s="1"/>
    </row>
    <row r="11761" spans="12:12" x14ac:dyDescent="0.25">
      <c r="L11761" s="1"/>
    </row>
    <row r="11762" spans="12:12" x14ac:dyDescent="0.25">
      <c r="L11762" s="1"/>
    </row>
    <row r="11763" spans="12:12" x14ac:dyDescent="0.25">
      <c r="L11763" s="1"/>
    </row>
    <row r="11764" spans="12:12" x14ac:dyDescent="0.25">
      <c r="L11764" s="1"/>
    </row>
    <row r="11765" spans="12:12" x14ac:dyDescent="0.25">
      <c r="L11765" s="1"/>
    </row>
    <row r="11766" spans="12:12" x14ac:dyDescent="0.25">
      <c r="L11766" s="1"/>
    </row>
    <row r="11767" spans="12:12" x14ac:dyDescent="0.25">
      <c r="L11767" s="1"/>
    </row>
    <row r="11768" spans="12:12" x14ac:dyDescent="0.25">
      <c r="L11768" s="1"/>
    </row>
    <row r="11769" spans="12:12" x14ac:dyDescent="0.25">
      <c r="L11769" s="1"/>
    </row>
    <row r="11770" spans="12:12" x14ac:dyDescent="0.25">
      <c r="L11770" s="1"/>
    </row>
    <row r="11771" spans="12:12" x14ac:dyDescent="0.25">
      <c r="L11771" s="1"/>
    </row>
    <row r="11772" spans="12:12" x14ac:dyDescent="0.25">
      <c r="L11772" s="1"/>
    </row>
    <row r="11773" spans="12:12" x14ac:dyDescent="0.25">
      <c r="L11773" s="1"/>
    </row>
    <row r="11774" spans="12:12" x14ac:dyDescent="0.25">
      <c r="L11774" s="1"/>
    </row>
    <row r="11775" spans="12:12" x14ac:dyDescent="0.25">
      <c r="L11775" s="1"/>
    </row>
    <row r="11776" spans="12:12" x14ac:dyDescent="0.25">
      <c r="L11776" s="1"/>
    </row>
    <row r="11777" spans="12:12" x14ac:dyDescent="0.25">
      <c r="L11777" s="1"/>
    </row>
    <row r="11778" spans="12:12" x14ac:dyDescent="0.25">
      <c r="L11778" s="1"/>
    </row>
    <row r="11779" spans="12:12" x14ac:dyDescent="0.25">
      <c r="L11779" s="1"/>
    </row>
    <row r="11780" spans="12:12" x14ac:dyDescent="0.25">
      <c r="L11780" s="1"/>
    </row>
    <row r="11781" spans="12:12" x14ac:dyDescent="0.25">
      <c r="L11781" s="1"/>
    </row>
    <row r="11782" spans="12:12" x14ac:dyDescent="0.25">
      <c r="L11782" s="1"/>
    </row>
    <row r="11783" spans="12:12" x14ac:dyDescent="0.25">
      <c r="L11783" s="1"/>
    </row>
    <row r="11784" spans="12:12" x14ac:dyDescent="0.25">
      <c r="L11784" s="1"/>
    </row>
    <row r="11785" spans="12:12" x14ac:dyDescent="0.25">
      <c r="L11785" s="1"/>
    </row>
    <row r="11786" spans="12:12" x14ac:dyDescent="0.25">
      <c r="L11786" s="1"/>
    </row>
    <row r="11787" spans="12:12" x14ac:dyDescent="0.25">
      <c r="L11787" s="1"/>
    </row>
    <row r="11788" spans="12:12" x14ac:dyDescent="0.25">
      <c r="L11788" s="1"/>
    </row>
    <row r="11789" spans="12:12" x14ac:dyDescent="0.25">
      <c r="L11789" s="1"/>
    </row>
    <row r="11790" spans="12:12" x14ac:dyDescent="0.25">
      <c r="L11790" s="1"/>
    </row>
    <row r="11791" spans="12:12" x14ac:dyDescent="0.25">
      <c r="L11791" s="1"/>
    </row>
    <row r="11792" spans="12:12" x14ac:dyDescent="0.25">
      <c r="L11792" s="1"/>
    </row>
    <row r="11793" spans="12:12" x14ac:dyDescent="0.25">
      <c r="L11793" s="1"/>
    </row>
    <row r="11794" spans="12:12" x14ac:dyDescent="0.25">
      <c r="L11794" s="1"/>
    </row>
    <row r="11795" spans="12:12" x14ac:dyDescent="0.25">
      <c r="L11795" s="1"/>
    </row>
    <row r="11796" spans="12:12" x14ac:dyDescent="0.25">
      <c r="L11796" s="1"/>
    </row>
    <row r="11797" spans="12:12" x14ac:dyDescent="0.25">
      <c r="L11797" s="1"/>
    </row>
    <row r="11798" spans="12:12" x14ac:dyDescent="0.25">
      <c r="L11798" s="1"/>
    </row>
    <row r="11799" spans="12:12" x14ac:dyDescent="0.25">
      <c r="L11799" s="1"/>
    </row>
    <row r="11800" spans="12:12" x14ac:dyDescent="0.25">
      <c r="L11800" s="1"/>
    </row>
    <row r="11801" spans="12:12" x14ac:dyDescent="0.25">
      <c r="L11801" s="1"/>
    </row>
    <row r="11802" spans="12:12" x14ac:dyDescent="0.25">
      <c r="L11802" s="1"/>
    </row>
    <row r="11803" spans="12:12" x14ac:dyDescent="0.25">
      <c r="L11803" s="1"/>
    </row>
    <row r="11804" spans="12:12" x14ac:dyDescent="0.25">
      <c r="L11804" s="1"/>
    </row>
    <row r="11805" spans="12:12" x14ac:dyDescent="0.25">
      <c r="L11805" s="1"/>
    </row>
    <row r="11806" spans="12:12" x14ac:dyDescent="0.25">
      <c r="L11806" s="1"/>
    </row>
    <row r="11807" spans="12:12" x14ac:dyDescent="0.25">
      <c r="L11807" s="1"/>
    </row>
    <row r="11808" spans="12:12" x14ac:dyDescent="0.25">
      <c r="L11808" s="1"/>
    </row>
    <row r="11809" spans="12:12" x14ac:dyDescent="0.25">
      <c r="L11809" s="1"/>
    </row>
    <row r="11810" spans="12:12" x14ac:dyDescent="0.25">
      <c r="L11810" s="1"/>
    </row>
    <row r="11811" spans="12:12" x14ac:dyDescent="0.25">
      <c r="L11811" s="1"/>
    </row>
    <row r="11812" spans="12:12" x14ac:dyDescent="0.25">
      <c r="L11812" s="1"/>
    </row>
    <row r="11813" spans="12:12" x14ac:dyDescent="0.25">
      <c r="L11813" s="1"/>
    </row>
    <row r="11814" spans="12:12" x14ac:dyDescent="0.25">
      <c r="L11814" s="1"/>
    </row>
    <row r="11815" spans="12:12" x14ac:dyDescent="0.25">
      <c r="L11815" s="1"/>
    </row>
    <row r="11816" spans="12:12" x14ac:dyDescent="0.25">
      <c r="L11816" s="1"/>
    </row>
    <row r="11817" spans="12:12" x14ac:dyDescent="0.25">
      <c r="L11817" s="1"/>
    </row>
    <row r="11818" spans="12:12" x14ac:dyDescent="0.25">
      <c r="L11818" s="1"/>
    </row>
    <row r="11819" spans="12:12" x14ac:dyDescent="0.25">
      <c r="L11819" s="1"/>
    </row>
    <row r="11820" spans="12:12" x14ac:dyDescent="0.25">
      <c r="L11820" s="1"/>
    </row>
    <row r="11821" spans="12:12" x14ac:dyDescent="0.25">
      <c r="L11821" s="1"/>
    </row>
    <row r="11822" spans="12:12" x14ac:dyDescent="0.25">
      <c r="L11822" s="1"/>
    </row>
    <row r="11823" spans="12:12" x14ac:dyDescent="0.25">
      <c r="L11823" s="1"/>
    </row>
    <row r="11824" spans="12:12" x14ac:dyDescent="0.25">
      <c r="L11824" s="1"/>
    </row>
    <row r="11825" spans="12:12" x14ac:dyDescent="0.25">
      <c r="L11825" s="1"/>
    </row>
    <row r="11826" spans="12:12" x14ac:dyDescent="0.25">
      <c r="L11826" s="1"/>
    </row>
    <row r="11827" spans="12:12" x14ac:dyDescent="0.25">
      <c r="L11827" s="1"/>
    </row>
    <row r="11828" spans="12:12" x14ac:dyDescent="0.25">
      <c r="L11828" s="1"/>
    </row>
    <row r="11829" spans="12:12" x14ac:dyDescent="0.25">
      <c r="L11829" s="1"/>
    </row>
    <row r="11830" spans="12:12" x14ac:dyDescent="0.25">
      <c r="L11830" s="1"/>
    </row>
    <row r="11831" spans="12:12" x14ac:dyDescent="0.25">
      <c r="L11831" s="1"/>
    </row>
    <row r="11832" spans="12:12" x14ac:dyDescent="0.25">
      <c r="L11832" s="1"/>
    </row>
    <row r="11833" spans="12:12" x14ac:dyDescent="0.25">
      <c r="L11833" s="1"/>
    </row>
    <row r="11834" spans="12:12" x14ac:dyDescent="0.25">
      <c r="L11834" s="1"/>
    </row>
    <row r="11835" spans="12:12" x14ac:dyDescent="0.25">
      <c r="L11835" s="1"/>
    </row>
    <row r="11836" spans="12:12" x14ac:dyDescent="0.25">
      <c r="L11836" s="1"/>
    </row>
    <row r="11837" spans="12:12" x14ac:dyDescent="0.25">
      <c r="L11837" s="1"/>
    </row>
    <row r="11838" spans="12:12" x14ac:dyDescent="0.25">
      <c r="L11838" s="1"/>
    </row>
    <row r="11839" spans="12:12" x14ac:dyDescent="0.25">
      <c r="L11839" s="1"/>
    </row>
    <row r="11840" spans="12:12" x14ac:dyDescent="0.25">
      <c r="L11840" s="1"/>
    </row>
    <row r="11841" spans="12:12" x14ac:dyDescent="0.25">
      <c r="L11841" s="1"/>
    </row>
    <row r="11842" spans="12:12" x14ac:dyDescent="0.25">
      <c r="L11842" s="1"/>
    </row>
    <row r="11843" spans="12:12" x14ac:dyDescent="0.25">
      <c r="L11843" s="1"/>
    </row>
    <row r="11844" spans="12:12" x14ac:dyDescent="0.25">
      <c r="L11844" s="1"/>
    </row>
    <row r="11845" spans="12:12" x14ac:dyDescent="0.25">
      <c r="L11845" s="1"/>
    </row>
    <row r="11846" spans="12:12" x14ac:dyDescent="0.25">
      <c r="L11846" s="1"/>
    </row>
    <row r="11847" spans="12:12" x14ac:dyDescent="0.25">
      <c r="L11847" s="1"/>
    </row>
    <row r="11848" spans="12:12" x14ac:dyDescent="0.25">
      <c r="L11848" s="1"/>
    </row>
    <row r="11849" spans="12:12" x14ac:dyDescent="0.25">
      <c r="L11849" s="1"/>
    </row>
    <row r="11850" spans="12:12" x14ac:dyDescent="0.25">
      <c r="L11850" s="1"/>
    </row>
    <row r="11851" spans="12:12" x14ac:dyDescent="0.25">
      <c r="L11851" s="1"/>
    </row>
    <row r="11852" spans="12:12" x14ac:dyDescent="0.25">
      <c r="L11852" s="1"/>
    </row>
    <row r="11853" spans="12:12" x14ac:dyDescent="0.25">
      <c r="L11853" s="1"/>
    </row>
    <row r="11854" spans="12:12" x14ac:dyDescent="0.25">
      <c r="L11854" s="1"/>
    </row>
    <row r="11855" spans="12:12" x14ac:dyDescent="0.25">
      <c r="L11855" s="1"/>
    </row>
    <row r="11856" spans="12:12" x14ac:dyDescent="0.25">
      <c r="L11856" s="1"/>
    </row>
    <row r="11857" spans="12:12" x14ac:dyDescent="0.25">
      <c r="L11857" s="1"/>
    </row>
    <row r="11858" spans="12:12" x14ac:dyDescent="0.25">
      <c r="L11858" s="1"/>
    </row>
    <row r="11859" spans="12:12" x14ac:dyDescent="0.25">
      <c r="L11859" s="1"/>
    </row>
    <row r="11860" spans="12:12" x14ac:dyDescent="0.25">
      <c r="L11860" s="1"/>
    </row>
    <row r="11861" spans="12:12" x14ac:dyDescent="0.25">
      <c r="L11861" s="1"/>
    </row>
    <row r="11862" spans="12:12" x14ac:dyDescent="0.25">
      <c r="L11862" s="1"/>
    </row>
    <row r="11863" spans="12:12" x14ac:dyDescent="0.25">
      <c r="L11863" s="1"/>
    </row>
    <row r="11864" spans="12:12" x14ac:dyDescent="0.25">
      <c r="L11864" s="1"/>
    </row>
    <row r="11865" spans="12:12" x14ac:dyDescent="0.25">
      <c r="L11865" s="1"/>
    </row>
    <row r="11866" spans="12:12" x14ac:dyDescent="0.25">
      <c r="L11866" s="1"/>
    </row>
    <row r="11867" spans="12:12" x14ac:dyDescent="0.25">
      <c r="L11867" s="1"/>
    </row>
    <row r="11868" spans="12:12" x14ac:dyDescent="0.25">
      <c r="L11868" s="1"/>
    </row>
    <row r="11869" spans="12:12" x14ac:dyDescent="0.25">
      <c r="L11869" s="1"/>
    </row>
    <row r="11870" spans="12:12" x14ac:dyDescent="0.25">
      <c r="L11870" s="1"/>
    </row>
    <row r="11871" spans="12:12" x14ac:dyDescent="0.25">
      <c r="L11871" s="1"/>
    </row>
    <row r="11872" spans="12:12" x14ac:dyDescent="0.25">
      <c r="L11872" s="1"/>
    </row>
    <row r="11873" spans="12:12" x14ac:dyDescent="0.25">
      <c r="L11873" s="1"/>
    </row>
    <row r="11874" spans="12:12" x14ac:dyDescent="0.25">
      <c r="L11874" s="1"/>
    </row>
    <row r="11875" spans="12:12" x14ac:dyDescent="0.25">
      <c r="L11875" s="1"/>
    </row>
    <row r="11876" spans="12:12" x14ac:dyDescent="0.25">
      <c r="L11876" s="1"/>
    </row>
    <row r="11877" spans="12:12" x14ac:dyDescent="0.25">
      <c r="L11877" s="1"/>
    </row>
    <row r="11878" spans="12:12" x14ac:dyDescent="0.25">
      <c r="L11878" s="1"/>
    </row>
    <row r="11879" spans="12:12" x14ac:dyDescent="0.25">
      <c r="L11879" s="1"/>
    </row>
    <row r="11880" spans="12:12" x14ac:dyDescent="0.25">
      <c r="L11880" s="1"/>
    </row>
    <row r="11881" spans="12:12" x14ac:dyDescent="0.25">
      <c r="L11881" s="1"/>
    </row>
    <row r="11882" spans="12:12" x14ac:dyDescent="0.25">
      <c r="L11882" s="1"/>
    </row>
    <row r="11883" spans="12:12" x14ac:dyDescent="0.25">
      <c r="L11883" s="1"/>
    </row>
    <row r="11884" spans="12:12" x14ac:dyDescent="0.25">
      <c r="L11884" s="1"/>
    </row>
    <row r="11885" spans="12:12" x14ac:dyDescent="0.25">
      <c r="L11885" s="1"/>
    </row>
    <row r="11886" spans="12:12" x14ac:dyDescent="0.25">
      <c r="L11886" s="1"/>
    </row>
    <row r="11887" spans="12:12" x14ac:dyDescent="0.25">
      <c r="L11887" s="1"/>
    </row>
    <row r="11888" spans="12:12" x14ac:dyDescent="0.25">
      <c r="L11888" s="1"/>
    </row>
    <row r="11889" spans="12:12" x14ac:dyDescent="0.25">
      <c r="L11889" s="1"/>
    </row>
    <row r="11890" spans="12:12" x14ac:dyDescent="0.25">
      <c r="L11890" s="1"/>
    </row>
    <row r="11891" spans="12:12" x14ac:dyDescent="0.25">
      <c r="L11891" s="1"/>
    </row>
    <row r="11892" spans="12:12" x14ac:dyDescent="0.25">
      <c r="L11892" s="1"/>
    </row>
    <row r="11893" spans="12:12" x14ac:dyDescent="0.25">
      <c r="L11893" s="1"/>
    </row>
    <row r="11894" spans="12:12" x14ac:dyDescent="0.25">
      <c r="L11894" s="1"/>
    </row>
    <row r="11895" spans="12:12" x14ac:dyDescent="0.25">
      <c r="L11895" s="1"/>
    </row>
    <row r="11896" spans="12:12" x14ac:dyDescent="0.25">
      <c r="L11896" s="1"/>
    </row>
    <row r="11897" spans="12:12" x14ac:dyDescent="0.25">
      <c r="L11897" s="1"/>
    </row>
    <row r="11898" spans="12:12" x14ac:dyDescent="0.25">
      <c r="L11898" s="1"/>
    </row>
    <row r="11899" spans="12:12" x14ac:dyDescent="0.25">
      <c r="L11899" s="1"/>
    </row>
    <row r="11900" spans="12:12" x14ac:dyDescent="0.25">
      <c r="L11900" s="1"/>
    </row>
    <row r="11901" spans="12:12" x14ac:dyDescent="0.25">
      <c r="L11901" s="1"/>
    </row>
    <row r="11902" spans="12:12" x14ac:dyDescent="0.25">
      <c r="L11902" s="1"/>
    </row>
    <row r="11903" spans="12:12" x14ac:dyDescent="0.25">
      <c r="L11903" s="1"/>
    </row>
    <row r="11904" spans="12:12" x14ac:dyDescent="0.25">
      <c r="L11904" s="1"/>
    </row>
    <row r="11905" spans="12:12" x14ac:dyDescent="0.25">
      <c r="L11905" s="1"/>
    </row>
    <row r="11906" spans="12:12" x14ac:dyDescent="0.25">
      <c r="L11906" s="1"/>
    </row>
    <row r="11907" spans="12:12" x14ac:dyDescent="0.25">
      <c r="L11907" s="1"/>
    </row>
    <row r="11908" spans="12:12" x14ac:dyDescent="0.25">
      <c r="L11908" s="1"/>
    </row>
    <row r="11909" spans="12:12" x14ac:dyDescent="0.25">
      <c r="L11909" s="1"/>
    </row>
    <row r="11910" spans="12:12" x14ac:dyDescent="0.25">
      <c r="L11910" s="1"/>
    </row>
    <row r="11911" spans="12:12" x14ac:dyDescent="0.25">
      <c r="L11911" s="1"/>
    </row>
    <row r="11912" spans="12:12" x14ac:dyDescent="0.25">
      <c r="L11912" s="1"/>
    </row>
    <row r="11913" spans="12:12" x14ac:dyDescent="0.25">
      <c r="L11913" s="1"/>
    </row>
    <row r="11914" spans="12:12" x14ac:dyDescent="0.25">
      <c r="L11914" s="1"/>
    </row>
    <row r="11915" spans="12:12" x14ac:dyDescent="0.25">
      <c r="L11915" s="1"/>
    </row>
    <row r="11916" spans="12:12" x14ac:dyDescent="0.25">
      <c r="L11916" s="1"/>
    </row>
    <row r="11917" spans="12:12" x14ac:dyDescent="0.25">
      <c r="L11917" s="1"/>
    </row>
    <row r="11918" spans="12:12" x14ac:dyDescent="0.25">
      <c r="L11918" s="1"/>
    </row>
    <row r="11919" spans="12:12" x14ac:dyDescent="0.25">
      <c r="L11919" s="1"/>
    </row>
    <row r="11920" spans="12:12" x14ac:dyDescent="0.25">
      <c r="L11920" s="1"/>
    </row>
    <row r="11921" spans="12:12" x14ac:dyDescent="0.25">
      <c r="L11921" s="1"/>
    </row>
    <row r="11922" spans="12:12" x14ac:dyDescent="0.25">
      <c r="L11922" s="1"/>
    </row>
    <row r="11923" spans="12:12" x14ac:dyDescent="0.25">
      <c r="L11923" s="1"/>
    </row>
    <row r="11924" spans="12:12" x14ac:dyDescent="0.25">
      <c r="L11924" s="1"/>
    </row>
    <row r="11925" spans="12:12" x14ac:dyDescent="0.25">
      <c r="L11925" s="1"/>
    </row>
    <row r="11926" spans="12:12" x14ac:dyDescent="0.25">
      <c r="L11926" s="1"/>
    </row>
    <row r="11927" spans="12:12" x14ac:dyDescent="0.25">
      <c r="L11927" s="1"/>
    </row>
    <row r="11928" spans="12:12" x14ac:dyDescent="0.25">
      <c r="L11928" s="1"/>
    </row>
    <row r="11929" spans="12:12" x14ac:dyDescent="0.25">
      <c r="L11929" s="1"/>
    </row>
    <row r="11930" spans="12:12" x14ac:dyDescent="0.25">
      <c r="L11930" s="1"/>
    </row>
    <row r="11931" spans="12:12" x14ac:dyDescent="0.25">
      <c r="L11931" s="1"/>
    </row>
    <row r="11932" spans="12:12" x14ac:dyDescent="0.25">
      <c r="L11932" s="1"/>
    </row>
    <row r="11933" spans="12:12" x14ac:dyDescent="0.25">
      <c r="L11933" s="1"/>
    </row>
    <row r="11934" spans="12:12" x14ac:dyDescent="0.25">
      <c r="L11934" s="1"/>
    </row>
    <row r="11935" spans="12:12" x14ac:dyDescent="0.25">
      <c r="L11935" s="1"/>
    </row>
    <row r="11936" spans="12:12" x14ac:dyDescent="0.25">
      <c r="L11936" s="1"/>
    </row>
    <row r="11937" spans="12:12" x14ac:dyDescent="0.25">
      <c r="L11937" s="1"/>
    </row>
    <row r="11938" spans="12:12" x14ac:dyDescent="0.25">
      <c r="L11938" s="1"/>
    </row>
    <row r="11939" spans="12:12" x14ac:dyDescent="0.25">
      <c r="L11939" s="1"/>
    </row>
    <row r="11940" spans="12:12" x14ac:dyDescent="0.25">
      <c r="L11940" s="1"/>
    </row>
    <row r="11941" spans="12:12" x14ac:dyDescent="0.25">
      <c r="L11941" s="1"/>
    </row>
    <row r="11942" spans="12:12" x14ac:dyDescent="0.25">
      <c r="L11942" s="1"/>
    </row>
    <row r="11943" spans="12:12" x14ac:dyDescent="0.25">
      <c r="L11943" s="1"/>
    </row>
    <row r="11944" spans="12:12" x14ac:dyDescent="0.25">
      <c r="L11944" s="1"/>
    </row>
    <row r="11945" spans="12:12" x14ac:dyDescent="0.25">
      <c r="L11945" s="1"/>
    </row>
    <row r="11946" spans="12:12" x14ac:dyDescent="0.25">
      <c r="L11946" s="1"/>
    </row>
    <row r="11947" spans="12:12" x14ac:dyDescent="0.25">
      <c r="L11947" s="1"/>
    </row>
    <row r="11948" spans="12:12" x14ac:dyDescent="0.25">
      <c r="L11948" s="1"/>
    </row>
    <row r="11949" spans="12:12" x14ac:dyDescent="0.25">
      <c r="L11949" s="1"/>
    </row>
    <row r="11950" spans="12:12" x14ac:dyDescent="0.25">
      <c r="L11950" s="1"/>
    </row>
    <row r="11951" spans="12:12" x14ac:dyDescent="0.25">
      <c r="L11951" s="1"/>
    </row>
    <row r="11952" spans="12:12" x14ac:dyDescent="0.25">
      <c r="L11952" s="1"/>
    </row>
    <row r="11953" spans="12:12" x14ac:dyDescent="0.25">
      <c r="L11953" s="1"/>
    </row>
    <row r="11954" spans="12:12" x14ac:dyDescent="0.25">
      <c r="L11954" s="1"/>
    </row>
    <row r="11955" spans="12:12" x14ac:dyDescent="0.25">
      <c r="L11955" s="1"/>
    </row>
    <row r="11956" spans="12:12" x14ac:dyDescent="0.25">
      <c r="L11956" s="1"/>
    </row>
    <row r="11957" spans="12:12" x14ac:dyDescent="0.25">
      <c r="L11957" s="1"/>
    </row>
    <row r="11958" spans="12:12" x14ac:dyDescent="0.25">
      <c r="L11958" s="1"/>
    </row>
    <row r="11959" spans="12:12" x14ac:dyDescent="0.25">
      <c r="L11959" s="1"/>
    </row>
    <row r="11960" spans="12:12" x14ac:dyDescent="0.25">
      <c r="L11960" s="1"/>
    </row>
    <row r="11961" spans="12:12" x14ac:dyDescent="0.25">
      <c r="L11961" s="1"/>
    </row>
    <row r="11962" spans="12:12" x14ac:dyDescent="0.25">
      <c r="L11962" s="1"/>
    </row>
    <row r="11963" spans="12:12" x14ac:dyDescent="0.25">
      <c r="L11963" s="1"/>
    </row>
    <row r="11964" spans="12:12" x14ac:dyDescent="0.25">
      <c r="L11964" s="1"/>
    </row>
    <row r="11965" spans="12:12" x14ac:dyDescent="0.25">
      <c r="L11965" s="1"/>
    </row>
    <row r="11966" spans="12:12" x14ac:dyDescent="0.25">
      <c r="L11966" s="1"/>
    </row>
    <row r="11967" spans="12:12" x14ac:dyDescent="0.25">
      <c r="L11967" s="1"/>
    </row>
    <row r="11968" spans="12:12" x14ac:dyDescent="0.25">
      <c r="L11968" s="1"/>
    </row>
    <row r="11969" spans="12:12" x14ac:dyDescent="0.25">
      <c r="L11969" s="1"/>
    </row>
    <row r="11970" spans="12:12" x14ac:dyDescent="0.25">
      <c r="L11970" s="1"/>
    </row>
    <row r="11971" spans="12:12" x14ac:dyDescent="0.25">
      <c r="L11971" s="1"/>
    </row>
    <row r="11972" spans="12:12" x14ac:dyDescent="0.25">
      <c r="L11972" s="1"/>
    </row>
    <row r="11973" spans="12:12" x14ac:dyDescent="0.25">
      <c r="L11973" s="1"/>
    </row>
    <row r="11974" spans="12:12" x14ac:dyDescent="0.25">
      <c r="L11974" s="1"/>
    </row>
    <row r="11975" spans="12:12" x14ac:dyDescent="0.25">
      <c r="L11975" s="1"/>
    </row>
    <row r="11976" spans="12:12" x14ac:dyDescent="0.25">
      <c r="L11976" s="1"/>
    </row>
    <row r="11977" spans="12:12" x14ac:dyDescent="0.25">
      <c r="L11977" s="1"/>
    </row>
    <row r="11978" spans="12:12" x14ac:dyDescent="0.25">
      <c r="L11978" s="1"/>
    </row>
    <row r="11979" spans="12:12" x14ac:dyDescent="0.25">
      <c r="L11979" s="1"/>
    </row>
    <row r="11980" spans="12:12" x14ac:dyDescent="0.25">
      <c r="L11980" s="1"/>
    </row>
    <row r="11981" spans="12:12" x14ac:dyDescent="0.25">
      <c r="L11981" s="1"/>
    </row>
    <row r="11982" spans="12:12" x14ac:dyDescent="0.25">
      <c r="L11982" s="1"/>
    </row>
    <row r="11983" spans="12:12" x14ac:dyDescent="0.25">
      <c r="L11983" s="1"/>
    </row>
    <row r="11984" spans="12:12" x14ac:dyDescent="0.25">
      <c r="L11984" s="1"/>
    </row>
    <row r="11985" spans="12:12" x14ac:dyDescent="0.25">
      <c r="L11985" s="1"/>
    </row>
    <row r="11986" spans="12:12" x14ac:dyDescent="0.25">
      <c r="L11986" s="1"/>
    </row>
    <row r="11987" spans="12:12" x14ac:dyDescent="0.25">
      <c r="L11987" s="1"/>
    </row>
    <row r="11988" spans="12:12" x14ac:dyDescent="0.25">
      <c r="L11988" s="1"/>
    </row>
    <row r="11989" spans="12:12" x14ac:dyDescent="0.25">
      <c r="L11989" s="1"/>
    </row>
    <row r="11990" spans="12:12" x14ac:dyDescent="0.25">
      <c r="L11990" s="1"/>
    </row>
    <row r="11991" spans="12:12" x14ac:dyDescent="0.25">
      <c r="L11991" s="1"/>
    </row>
    <row r="11992" spans="12:12" x14ac:dyDescent="0.25">
      <c r="L11992" s="1"/>
    </row>
    <row r="11993" spans="12:12" x14ac:dyDescent="0.25">
      <c r="L11993" s="1"/>
    </row>
    <row r="11994" spans="12:12" x14ac:dyDescent="0.25">
      <c r="L11994" s="1"/>
    </row>
    <row r="11995" spans="12:12" x14ac:dyDescent="0.25">
      <c r="L11995" s="1"/>
    </row>
    <row r="11996" spans="12:12" x14ac:dyDescent="0.25">
      <c r="L11996" s="1"/>
    </row>
    <row r="11997" spans="12:12" x14ac:dyDescent="0.25">
      <c r="L11997" s="1"/>
    </row>
    <row r="11998" spans="12:12" x14ac:dyDescent="0.25">
      <c r="L11998" s="1"/>
    </row>
    <row r="11999" spans="12:12" x14ac:dyDescent="0.25">
      <c r="L11999" s="1"/>
    </row>
    <row r="12000" spans="12:12" x14ac:dyDescent="0.25">
      <c r="L12000" s="1"/>
    </row>
    <row r="12001" spans="12:12" x14ac:dyDescent="0.25">
      <c r="L12001" s="1"/>
    </row>
    <row r="12002" spans="12:12" x14ac:dyDescent="0.25">
      <c r="L12002" s="1"/>
    </row>
    <row r="12003" spans="12:12" x14ac:dyDescent="0.25">
      <c r="L12003" s="1"/>
    </row>
    <row r="12004" spans="12:12" x14ac:dyDescent="0.25">
      <c r="L12004" s="1"/>
    </row>
    <row r="12005" spans="12:12" x14ac:dyDescent="0.25">
      <c r="L12005" s="1"/>
    </row>
    <row r="12006" spans="12:12" x14ac:dyDescent="0.25">
      <c r="L12006" s="1"/>
    </row>
    <row r="12007" spans="12:12" x14ac:dyDescent="0.25">
      <c r="L12007" s="1"/>
    </row>
    <row r="12008" spans="12:12" x14ac:dyDescent="0.25">
      <c r="L12008" s="1"/>
    </row>
    <row r="12009" spans="12:12" x14ac:dyDescent="0.25">
      <c r="L12009" s="1"/>
    </row>
    <row r="12010" spans="12:12" x14ac:dyDescent="0.25">
      <c r="L12010" s="1"/>
    </row>
    <row r="12011" spans="12:12" x14ac:dyDescent="0.25">
      <c r="L12011" s="1"/>
    </row>
    <row r="12012" spans="12:12" x14ac:dyDescent="0.25">
      <c r="L12012" s="1"/>
    </row>
    <row r="12013" spans="12:12" x14ac:dyDescent="0.25">
      <c r="L12013" s="1"/>
    </row>
    <row r="12014" spans="12:12" x14ac:dyDescent="0.25">
      <c r="L12014" s="1"/>
    </row>
    <row r="12015" spans="12:12" x14ac:dyDescent="0.25">
      <c r="L12015" s="1"/>
    </row>
    <row r="12016" spans="12:12" x14ac:dyDescent="0.25">
      <c r="L12016" s="1"/>
    </row>
    <row r="12017" spans="12:12" x14ac:dyDescent="0.25">
      <c r="L12017" s="1"/>
    </row>
    <row r="12018" spans="12:12" x14ac:dyDescent="0.25">
      <c r="L12018" s="1"/>
    </row>
    <row r="12019" spans="12:12" x14ac:dyDescent="0.25">
      <c r="L12019" s="1"/>
    </row>
    <row r="12020" spans="12:12" x14ac:dyDescent="0.25">
      <c r="L12020" s="1"/>
    </row>
    <row r="12021" spans="12:12" x14ac:dyDescent="0.25">
      <c r="L12021" s="1"/>
    </row>
    <row r="12022" spans="12:12" x14ac:dyDescent="0.25">
      <c r="L12022" s="1"/>
    </row>
    <row r="12023" spans="12:12" x14ac:dyDescent="0.25">
      <c r="L12023" s="1"/>
    </row>
    <row r="12024" spans="12:12" x14ac:dyDescent="0.25">
      <c r="L12024" s="1"/>
    </row>
    <row r="12025" spans="12:12" x14ac:dyDescent="0.25">
      <c r="L12025" s="1"/>
    </row>
    <row r="12026" spans="12:12" x14ac:dyDescent="0.25">
      <c r="L12026" s="1"/>
    </row>
    <row r="12027" spans="12:12" x14ac:dyDescent="0.25">
      <c r="L12027" s="1"/>
    </row>
    <row r="12028" spans="12:12" x14ac:dyDescent="0.25">
      <c r="L12028" s="1"/>
    </row>
    <row r="12029" spans="12:12" x14ac:dyDescent="0.25">
      <c r="L12029" s="1"/>
    </row>
    <row r="12030" spans="12:12" x14ac:dyDescent="0.25">
      <c r="L12030" s="1"/>
    </row>
    <row r="12031" spans="12:12" x14ac:dyDescent="0.25">
      <c r="L12031" s="1"/>
    </row>
    <row r="12032" spans="12:12" x14ac:dyDescent="0.25">
      <c r="L12032" s="1"/>
    </row>
    <row r="12033" spans="12:12" x14ac:dyDescent="0.25">
      <c r="L12033" s="1"/>
    </row>
    <row r="12034" spans="12:12" x14ac:dyDescent="0.25">
      <c r="L12034" s="1"/>
    </row>
    <row r="12035" spans="12:12" x14ac:dyDescent="0.25">
      <c r="L12035" s="1"/>
    </row>
    <row r="12036" spans="12:12" x14ac:dyDescent="0.25">
      <c r="L12036" s="1"/>
    </row>
    <row r="12037" spans="12:12" x14ac:dyDescent="0.25">
      <c r="L12037" s="1"/>
    </row>
    <row r="12038" spans="12:12" x14ac:dyDescent="0.25">
      <c r="L12038" s="1"/>
    </row>
    <row r="12039" spans="12:12" x14ac:dyDescent="0.25">
      <c r="L12039" s="1"/>
    </row>
    <row r="12040" spans="12:12" x14ac:dyDescent="0.25">
      <c r="L12040" s="1"/>
    </row>
    <row r="12041" spans="12:12" x14ac:dyDescent="0.25">
      <c r="L12041" s="1"/>
    </row>
    <row r="12042" spans="12:12" x14ac:dyDescent="0.25">
      <c r="L12042" s="1"/>
    </row>
    <row r="12043" spans="12:12" x14ac:dyDescent="0.25">
      <c r="L12043" s="1"/>
    </row>
    <row r="12044" spans="12:12" x14ac:dyDescent="0.25">
      <c r="L12044" s="1"/>
    </row>
    <row r="12045" spans="12:12" x14ac:dyDescent="0.25">
      <c r="L12045" s="1"/>
    </row>
    <row r="12046" spans="12:12" x14ac:dyDescent="0.25">
      <c r="L12046" s="1"/>
    </row>
    <row r="12047" spans="12:12" x14ac:dyDescent="0.25">
      <c r="L12047" s="1"/>
    </row>
    <row r="12048" spans="12:12" x14ac:dyDescent="0.25">
      <c r="L12048" s="1"/>
    </row>
    <row r="12049" spans="12:12" x14ac:dyDescent="0.25">
      <c r="L12049" s="1"/>
    </row>
    <row r="12050" spans="12:12" x14ac:dyDescent="0.25">
      <c r="L12050" s="1"/>
    </row>
    <row r="12051" spans="12:12" x14ac:dyDescent="0.25">
      <c r="L12051" s="1"/>
    </row>
    <row r="12052" spans="12:12" x14ac:dyDescent="0.25">
      <c r="L12052" s="1"/>
    </row>
    <row r="12053" spans="12:12" x14ac:dyDescent="0.25">
      <c r="L12053" s="1"/>
    </row>
    <row r="12054" spans="12:12" x14ac:dyDescent="0.25">
      <c r="L12054" s="1"/>
    </row>
    <row r="12055" spans="12:12" x14ac:dyDescent="0.25">
      <c r="L12055" s="1"/>
    </row>
    <row r="12056" spans="12:12" x14ac:dyDescent="0.25">
      <c r="L12056" s="1"/>
    </row>
    <row r="12057" spans="12:12" x14ac:dyDescent="0.25">
      <c r="L12057" s="1"/>
    </row>
    <row r="12058" spans="12:12" x14ac:dyDescent="0.25">
      <c r="L12058" s="1"/>
    </row>
    <row r="12059" spans="12:12" x14ac:dyDescent="0.25">
      <c r="L12059" s="1"/>
    </row>
    <row r="12060" spans="12:12" x14ac:dyDescent="0.25">
      <c r="L12060" s="1"/>
    </row>
    <row r="12061" spans="12:12" x14ac:dyDescent="0.25">
      <c r="L12061" s="1"/>
    </row>
    <row r="12062" spans="12:12" x14ac:dyDescent="0.25">
      <c r="L12062" s="1"/>
    </row>
    <row r="12063" spans="12:12" x14ac:dyDescent="0.25">
      <c r="L12063" s="1"/>
    </row>
    <row r="12064" spans="12:12" x14ac:dyDescent="0.25">
      <c r="L12064" s="1"/>
    </row>
    <row r="12065" spans="12:12" x14ac:dyDescent="0.25">
      <c r="L12065" s="1"/>
    </row>
    <row r="12066" spans="12:12" x14ac:dyDescent="0.25">
      <c r="L12066" s="1"/>
    </row>
    <row r="12067" spans="12:12" x14ac:dyDescent="0.25">
      <c r="L12067" s="1"/>
    </row>
    <row r="12068" spans="12:12" x14ac:dyDescent="0.25">
      <c r="L12068" s="1"/>
    </row>
    <row r="12069" spans="12:12" x14ac:dyDescent="0.25">
      <c r="L12069" s="1"/>
    </row>
    <row r="12070" spans="12:12" x14ac:dyDescent="0.25">
      <c r="L12070" s="1"/>
    </row>
    <row r="12071" spans="12:12" x14ac:dyDescent="0.25">
      <c r="L12071" s="1"/>
    </row>
    <row r="12072" spans="12:12" x14ac:dyDescent="0.25">
      <c r="L12072" s="1"/>
    </row>
    <row r="12073" spans="12:12" x14ac:dyDescent="0.25">
      <c r="L12073" s="1"/>
    </row>
    <row r="12074" spans="12:12" x14ac:dyDescent="0.25">
      <c r="L12074" s="1"/>
    </row>
    <row r="12075" spans="12:12" x14ac:dyDescent="0.25">
      <c r="L12075" s="1"/>
    </row>
    <row r="12076" spans="12:12" x14ac:dyDescent="0.25">
      <c r="L12076" s="1"/>
    </row>
    <row r="12077" spans="12:12" x14ac:dyDescent="0.25">
      <c r="L12077" s="1"/>
    </row>
    <row r="12078" spans="12:12" x14ac:dyDescent="0.25">
      <c r="L12078" s="1"/>
    </row>
    <row r="12079" spans="12:12" x14ac:dyDescent="0.25">
      <c r="L12079" s="1"/>
    </row>
    <row r="12080" spans="12:12" x14ac:dyDescent="0.25">
      <c r="L12080" s="1"/>
    </row>
    <row r="12081" spans="12:12" x14ac:dyDescent="0.25">
      <c r="L12081" s="1"/>
    </row>
    <row r="12082" spans="12:12" x14ac:dyDescent="0.25">
      <c r="L12082" s="1"/>
    </row>
    <row r="12083" spans="12:12" x14ac:dyDescent="0.25">
      <c r="L12083" s="1"/>
    </row>
    <row r="12084" spans="12:12" x14ac:dyDescent="0.25">
      <c r="L12084" s="1"/>
    </row>
    <row r="12085" spans="12:12" x14ac:dyDescent="0.25">
      <c r="L12085" s="1"/>
    </row>
    <row r="12086" spans="12:12" x14ac:dyDescent="0.25">
      <c r="L12086" s="1"/>
    </row>
    <row r="12087" spans="12:12" x14ac:dyDescent="0.25">
      <c r="L12087" s="1"/>
    </row>
    <row r="12088" spans="12:12" x14ac:dyDescent="0.25">
      <c r="L12088" s="1"/>
    </row>
    <row r="12089" spans="12:12" x14ac:dyDescent="0.25">
      <c r="L12089" s="1"/>
    </row>
    <row r="12090" spans="12:12" x14ac:dyDescent="0.25">
      <c r="L12090" s="1"/>
    </row>
    <row r="12091" spans="12:12" x14ac:dyDescent="0.25">
      <c r="L12091" s="1"/>
    </row>
    <row r="12092" spans="12:12" x14ac:dyDescent="0.25">
      <c r="L12092" s="1"/>
    </row>
    <row r="12093" spans="12:12" x14ac:dyDescent="0.25">
      <c r="L12093" s="1"/>
    </row>
    <row r="12094" spans="12:12" x14ac:dyDescent="0.25">
      <c r="L12094" s="1"/>
    </row>
    <row r="12095" spans="12:12" x14ac:dyDescent="0.25">
      <c r="L12095" s="1"/>
    </row>
    <row r="12096" spans="12:12" x14ac:dyDescent="0.25">
      <c r="L12096" s="1"/>
    </row>
    <row r="12097" spans="12:12" x14ac:dyDescent="0.25">
      <c r="L12097" s="1"/>
    </row>
    <row r="12098" spans="12:12" x14ac:dyDescent="0.25">
      <c r="L12098" s="1"/>
    </row>
    <row r="12099" spans="12:12" x14ac:dyDescent="0.25">
      <c r="L12099" s="1"/>
    </row>
    <row r="12100" spans="12:12" x14ac:dyDescent="0.25">
      <c r="L12100" s="1"/>
    </row>
    <row r="12101" spans="12:12" x14ac:dyDescent="0.25">
      <c r="L12101" s="1"/>
    </row>
    <row r="12102" spans="12:12" x14ac:dyDescent="0.25">
      <c r="L12102" s="1"/>
    </row>
    <row r="12103" spans="12:12" x14ac:dyDescent="0.25">
      <c r="L12103" s="1"/>
    </row>
    <row r="12104" spans="12:12" x14ac:dyDescent="0.25">
      <c r="L12104" s="1"/>
    </row>
    <row r="12105" spans="12:12" x14ac:dyDescent="0.25">
      <c r="L12105" s="1"/>
    </row>
    <row r="12106" spans="12:12" x14ac:dyDescent="0.25">
      <c r="L12106" s="1"/>
    </row>
    <row r="12107" spans="12:12" x14ac:dyDescent="0.25">
      <c r="L12107" s="1"/>
    </row>
    <row r="12108" spans="12:12" x14ac:dyDescent="0.25">
      <c r="L12108" s="1"/>
    </row>
    <row r="12109" spans="12:12" x14ac:dyDescent="0.25">
      <c r="L12109" s="1"/>
    </row>
    <row r="12110" spans="12:12" x14ac:dyDescent="0.25">
      <c r="L12110" s="1"/>
    </row>
    <row r="12111" spans="12:12" x14ac:dyDescent="0.25">
      <c r="L12111" s="1"/>
    </row>
    <row r="12112" spans="12:12" x14ac:dyDescent="0.25">
      <c r="L12112" s="1"/>
    </row>
    <row r="12113" spans="12:12" x14ac:dyDescent="0.25">
      <c r="L12113" s="1"/>
    </row>
    <row r="12114" spans="12:12" x14ac:dyDescent="0.25">
      <c r="L12114" s="1"/>
    </row>
    <row r="12115" spans="12:12" x14ac:dyDescent="0.25">
      <c r="L12115" s="1"/>
    </row>
    <row r="12116" spans="12:12" x14ac:dyDescent="0.25">
      <c r="L12116" s="1"/>
    </row>
    <row r="12117" spans="12:12" x14ac:dyDescent="0.25">
      <c r="L12117" s="1"/>
    </row>
    <row r="12118" spans="12:12" x14ac:dyDescent="0.25">
      <c r="L12118" s="1"/>
    </row>
    <row r="12119" spans="12:12" x14ac:dyDescent="0.25">
      <c r="L12119" s="1"/>
    </row>
    <row r="12120" spans="12:12" x14ac:dyDescent="0.25">
      <c r="L12120" s="1"/>
    </row>
    <row r="12121" spans="12:12" x14ac:dyDescent="0.25">
      <c r="L12121" s="1"/>
    </row>
    <row r="12122" spans="12:12" x14ac:dyDescent="0.25">
      <c r="L12122" s="1"/>
    </row>
    <row r="12123" spans="12:12" x14ac:dyDescent="0.25">
      <c r="L12123" s="1"/>
    </row>
    <row r="12124" spans="12:12" x14ac:dyDescent="0.25">
      <c r="L12124" s="1"/>
    </row>
    <row r="12125" spans="12:12" x14ac:dyDescent="0.25">
      <c r="L12125" s="1"/>
    </row>
    <row r="12126" spans="12:12" x14ac:dyDescent="0.25">
      <c r="L12126" s="1"/>
    </row>
    <row r="12127" spans="12:12" x14ac:dyDescent="0.25">
      <c r="L12127" s="1"/>
    </row>
    <row r="12128" spans="12:12" x14ac:dyDescent="0.25">
      <c r="L12128" s="1"/>
    </row>
    <row r="12129" spans="12:12" x14ac:dyDescent="0.25">
      <c r="L12129" s="1"/>
    </row>
    <row r="12130" spans="12:12" x14ac:dyDescent="0.25">
      <c r="L12130" s="1"/>
    </row>
    <row r="12131" spans="12:12" x14ac:dyDescent="0.25">
      <c r="L12131" s="1"/>
    </row>
    <row r="12132" spans="12:12" x14ac:dyDescent="0.25">
      <c r="L12132" s="1"/>
    </row>
    <row r="12133" spans="12:12" x14ac:dyDescent="0.25">
      <c r="L12133" s="1"/>
    </row>
    <row r="12134" spans="12:12" x14ac:dyDescent="0.25">
      <c r="L12134" s="1"/>
    </row>
    <row r="12135" spans="12:12" x14ac:dyDescent="0.25">
      <c r="L12135" s="1"/>
    </row>
    <row r="12136" spans="12:12" x14ac:dyDescent="0.25">
      <c r="L12136" s="1"/>
    </row>
    <row r="12137" spans="12:12" x14ac:dyDescent="0.25">
      <c r="L12137" s="1"/>
    </row>
    <row r="12138" spans="12:12" x14ac:dyDescent="0.25">
      <c r="L12138" s="1"/>
    </row>
    <row r="12139" spans="12:12" x14ac:dyDescent="0.25">
      <c r="L12139" s="1"/>
    </row>
    <row r="12140" spans="12:12" x14ac:dyDescent="0.25">
      <c r="L12140" s="1"/>
    </row>
    <row r="12141" spans="12:12" x14ac:dyDescent="0.25">
      <c r="L12141" s="1"/>
    </row>
    <row r="12142" spans="12:12" x14ac:dyDescent="0.25">
      <c r="L12142" s="1"/>
    </row>
    <row r="12143" spans="12:12" x14ac:dyDescent="0.25">
      <c r="L12143" s="1"/>
    </row>
    <row r="12144" spans="12:12" x14ac:dyDescent="0.25">
      <c r="L12144" s="1"/>
    </row>
    <row r="12145" spans="12:12" x14ac:dyDescent="0.25">
      <c r="L12145" s="1"/>
    </row>
    <row r="12146" spans="12:12" x14ac:dyDescent="0.25">
      <c r="L12146" s="1"/>
    </row>
    <row r="12147" spans="12:12" x14ac:dyDescent="0.25">
      <c r="L12147" s="1"/>
    </row>
    <row r="12148" spans="12:12" x14ac:dyDescent="0.25">
      <c r="L12148" s="1"/>
    </row>
    <row r="12149" spans="12:12" x14ac:dyDescent="0.25">
      <c r="L12149" s="1"/>
    </row>
    <row r="12150" spans="12:12" x14ac:dyDescent="0.25">
      <c r="L12150" s="1"/>
    </row>
    <row r="12151" spans="12:12" x14ac:dyDescent="0.25">
      <c r="L12151" s="1"/>
    </row>
    <row r="12152" spans="12:12" x14ac:dyDescent="0.25">
      <c r="L12152" s="1"/>
    </row>
    <row r="12153" spans="12:12" x14ac:dyDescent="0.25">
      <c r="L12153" s="1"/>
    </row>
    <row r="12154" spans="12:12" x14ac:dyDescent="0.25">
      <c r="L12154" s="1"/>
    </row>
    <row r="12155" spans="12:12" x14ac:dyDescent="0.25">
      <c r="L12155" s="1"/>
    </row>
    <row r="12156" spans="12:12" x14ac:dyDescent="0.25">
      <c r="L12156" s="1"/>
    </row>
    <row r="12157" spans="12:12" x14ac:dyDescent="0.25">
      <c r="L12157" s="1"/>
    </row>
    <row r="12158" spans="12:12" x14ac:dyDescent="0.25">
      <c r="L12158" s="1"/>
    </row>
    <row r="12159" spans="12:12" x14ac:dyDescent="0.25">
      <c r="L12159" s="1"/>
    </row>
    <row r="12160" spans="12:12" x14ac:dyDescent="0.25">
      <c r="L12160" s="1"/>
    </row>
    <row r="12161" spans="12:12" x14ac:dyDescent="0.25">
      <c r="L12161" s="1"/>
    </row>
    <row r="12162" spans="12:12" x14ac:dyDescent="0.25">
      <c r="L12162" s="1"/>
    </row>
    <row r="12163" spans="12:12" x14ac:dyDescent="0.25">
      <c r="L12163" s="1"/>
    </row>
    <row r="12164" spans="12:12" x14ac:dyDescent="0.25">
      <c r="L12164" s="1"/>
    </row>
    <row r="12165" spans="12:12" x14ac:dyDescent="0.25">
      <c r="L12165" s="1"/>
    </row>
    <row r="12166" spans="12:12" x14ac:dyDescent="0.25">
      <c r="L12166" s="1"/>
    </row>
    <row r="12167" spans="12:12" x14ac:dyDescent="0.25">
      <c r="L12167" s="1"/>
    </row>
    <row r="12168" spans="12:12" x14ac:dyDescent="0.25">
      <c r="L12168" s="1"/>
    </row>
    <row r="12169" spans="12:12" x14ac:dyDescent="0.25">
      <c r="L12169" s="1"/>
    </row>
    <row r="12170" spans="12:12" x14ac:dyDescent="0.25">
      <c r="L12170" s="1"/>
    </row>
    <row r="12171" spans="12:12" x14ac:dyDescent="0.25">
      <c r="L12171" s="1"/>
    </row>
    <row r="12172" spans="12:12" x14ac:dyDescent="0.25">
      <c r="L12172" s="1"/>
    </row>
    <row r="12173" spans="12:12" x14ac:dyDescent="0.25">
      <c r="L12173" s="1"/>
    </row>
    <row r="12174" spans="12:12" x14ac:dyDescent="0.25">
      <c r="L12174" s="1"/>
    </row>
    <row r="12175" spans="12:12" x14ac:dyDescent="0.25">
      <c r="L12175" s="1"/>
    </row>
    <row r="12176" spans="12:12" x14ac:dyDescent="0.25">
      <c r="L12176" s="1"/>
    </row>
    <row r="12177" spans="12:12" x14ac:dyDescent="0.25">
      <c r="L12177" s="1"/>
    </row>
    <row r="12178" spans="12:12" x14ac:dyDescent="0.25">
      <c r="L12178" s="1"/>
    </row>
    <row r="12179" spans="12:12" x14ac:dyDescent="0.25">
      <c r="L12179" s="1"/>
    </row>
    <row r="12180" spans="12:12" x14ac:dyDescent="0.25">
      <c r="L12180" s="1"/>
    </row>
    <row r="12181" spans="12:12" x14ac:dyDescent="0.25">
      <c r="L12181" s="1"/>
    </row>
    <row r="12182" spans="12:12" x14ac:dyDescent="0.25">
      <c r="L12182" s="1"/>
    </row>
    <row r="12183" spans="12:12" x14ac:dyDescent="0.25">
      <c r="L12183" s="1"/>
    </row>
    <row r="12184" spans="12:12" x14ac:dyDescent="0.25">
      <c r="L12184" s="1"/>
    </row>
    <row r="12185" spans="12:12" x14ac:dyDescent="0.25">
      <c r="L12185" s="1"/>
    </row>
    <row r="12186" spans="12:12" x14ac:dyDescent="0.25">
      <c r="L12186" s="1"/>
    </row>
    <row r="12187" spans="12:12" x14ac:dyDescent="0.25">
      <c r="L12187" s="1"/>
    </row>
    <row r="12188" spans="12:12" x14ac:dyDescent="0.25">
      <c r="L12188" s="1"/>
    </row>
    <row r="12189" spans="12:12" x14ac:dyDescent="0.25">
      <c r="L12189" s="1"/>
    </row>
    <row r="12190" spans="12:12" x14ac:dyDescent="0.25">
      <c r="L12190" s="1"/>
    </row>
    <row r="12191" spans="12:12" x14ac:dyDescent="0.25">
      <c r="L12191" s="1"/>
    </row>
    <row r="12192" spans="12:12" x14ac:dyDescent="0.25">
      <c r="L12192" s="1"/>
    </row>
    <row r="12193" spans="12:12" x14ac:dyDescent="0.25">
      <c r="L12193" s="1"/>
    </row>
    <row r="12194" spans="12:12" x14ac:dyDescent="0.25">
      <c r="L12194" s="1"/>
    </row>
    <row r="12195" spans="12:12" x14ac:dyDescent="0.25">
      <c r="L12195" s="1"/>
    </row>
    <row r="12196" spans="12:12" x14ac:dyDescent="0.25">
      <c r="L12196" s="1"/>
    </row>
    <row r="12197" spans="12:12" x14ac:dyDescent="0.25">
      <c r="L12197" s="1"/>
    </row>
    <row r="12198" spans="12:12" x14ac:dyDescent="0.25">
      <c r="L12198" s="1"/>
    </row>
    <row r="12199" spans="12:12" x14ac:dyDescent="0.25">
      <c r="L12199" s="1"/>
    </row>
    <row r="12200" spans="12:12" x14ac:dyDescent="0.25">
      <c r="L12200" s="1"/>
    </row>
    <row r="12201" spans="12:12" x14ac:dyDescent="0.25">
      <c r="L12201" s="1"/>
    </row>
    <row r="12202" spans="12:12" x14ac:dyDescent="0.25">
      <c r="L12202" s="1"/>
    </row>
    <row r="12203" spans="12:12" x14ac:dyDescent="0.25">
      <c r="L12203" s="1"/>
    </row>
    <row r="12204" spans="12:12" x14ac:dyDescent="0.25">
      <c r="L12204" s="1"/>
    </row>
    <row r="12205" spans="12:12" x14ac:dyDescent="0.25">
      <c r="L12205" s="1"/>
    </row>
    <row r="12206" spans="12:12" x14ac:dyDescent="0.25">
      <c r="L12206" s="1"/>
    </row>
    <row r="12207" spans="12:12" x14ac:dyDescent="0.25">
      <c r="L12207" s="1"/>
    </row>
    <row r="12208" spans="12:12" x14ac:dyDescent="0.25">
      <c r="L12208" s="1"/>
    </row>
    <row r="12209" spans="12:12" x14ac:dyDescent="0.25">
      <c r="L12209" s="1"/>
    </row>
    <row r="12210" spans="12:12" x14ac:dyDescent="0.25">
      <c r="L12210" s="1"/>
    </row>
    <row r="12211" spans="12:12" x14ac:dyDescent="0.25">
      <c r="L12211" s="1"/>
    </row>
    <row r="12212" spans="12:12" x14ac:dyDescent="0.25">
      <c r="L12212" s="1"/>
    </row>
    <row r="12213" spans="12:12" x14ac:dyDescent="0.25">
      <c r="L12213" s="1"/>
    </row>
    <row r="12214" spans="12:12" x14ac:dyDescent="0.25">
      <c r="L12214" s="1"/>
    </row>
    <row r="12215" spans="12:12" x14ac:dyDescent="0.25">
      <c r="L12215" s="1"/>
    </row>
    <row r="12216" spans="12:12" x14ac:dyDescent="0.25">
      <c r="L12216" s="1"/>
    </row>
    <row r="12217" spans="12:12" x14ac:dyDescent="0.25">
      <c r="L12217" s="1"/>
    </row>
    <row r="12218" spans="12:12" x14ac:dyDescent="0.25">
      <c r="L12218" s="1"/>
    </row>
    <row r="12219" spans="12:12" x14ac:dyDescent="0.25">
      <c r="L12219" s="1"/>
    </row>
    <row r="12220" spans="12:12" x14ac:dyDescent="0.25">
      <c r="L12220" s="1"/>
    </row>
    <row r="12221" spans="12:12" x14ac:dyDescent="0.25">
      <c r="L12221" s="1"/>
    </row>
    <row r="12222" spans="12:12" x14ac:dyDescent="0.25">
      <c r="L12222" s="1"/>
    </row>
    <row r="12223" spans="12:12" x14ac:dyDescent="0.25">
      <c r="L12223" s="1"/>
    </row>
    <row r="12224" spans="12:12" x14ac:dyDescent="0.25">
      <c r="L12224" s="1"/>
    </row>
    <row r="12225" spans="12:12" x14ac:dyDescent="0.25">
      <c r="L12225" s="1"/>
    </row>
    <row r="12226" spans="12:12" x14ac:dyDescent="0.25">
      <c r="L12226" s="1"/>
    </row>
    <row r="12227" spans="12:12" x14ac:dyDescent="0.25">
      <c r="L12227" s="1"/>
    </row>
    <row r="12228" spans="12:12" x14ac:dyDescent="0.25">
      <c r="L12228" s="1"/>
    </row>
    <row r="12229" spans="12:12" x14ac:dyDescent="0.25">
      <c r="L12229" s="1"/>
    </row>
    <row r="12230" spans="12:12" x14ac:dyDescent="0.25">
      <c r="L12230" s="1"/>
    </row>
    <row r="12231" spans="12:12" x14ac:dyDescent="0.25">
      <c r="L12231" s="1"/>
    </row>
    <row r="12232" spans="12:12" x14ac:dyDescent="0.25">
      <c r="L12232" s="1"/>
    </row>
    <row r="12233" spans="12:12" x14ac:dyDescent="0.25">
      <c r="L12233" s="1"/>
    </row>
    <row r="12234" spans="12:12" x14ac:dyDescent="0.25">
      <c r="L12234" s="1"/>
    </row>
    <row r="12235" spans="12:12" x14ac:dyDescent="0.25">
      <c r="L12235" s="1"/>
    </row>
    <row r="12236" spans="12:12" x14ac:dyDescent="0.25">
      <c r="L12236" s="1"/>
    </row>
    <row r="12237" spans="12:12" x14ac:dyDescent="0.25">
      <c r="L12237" s="1"/>
    </row>
    <row r="12238" spans="12:12" x14ac:dyDescent="0.25">
      <c r="L12238" s="1"/>
    </row>
    <row r="12239" spans="12:12" x14ac:dyDescent="0.25">
      <c r="L12239" s="1"/>
    </row>
    <row r="12240" spans="12:12" x14ac:dyDescent="0.25">
      <c r="L12240" s="1"/>
    </row>
    <row r="12241" spans="12:12" x14ac:dyDescent="0.25">
      <c r="L12241" s="1"/>
    </row>
    <row r="12242" spans="12:12" x14ac:dyDescent="0.25">
      <c r="L12242" s="1"/>
    </row>
    <row r="12243" spans="12:12" x14ac:dyDescent="0.25">
      <c r="L12243" s="1"/>
    </row>
    <row r="12244" spans="12:12" x14ac:dyDescent="0.25">
      <c r="L12244" s="1"/>
    </row>
    <row r="12245" spans="12:12" x14ac:dyDescent="0.25">
      <c r="L12245" s="1"/>
    </row>
    <row r="12246" spans="12:12" x14ac:dyDescent="0.25">
      <c r="L12246" s="1"/>
    </row>
    <row r="12247" spans="12:12" x14ac:dyDescent="0.25">
      <c r="L12247" s="1"/>
    </row>
    <row r="12248" spans="12:12" x14ac:dyDescent="0.25">
      <c r="L12248" s="1"/>
    </row>
    <row r="12249" spans="12:12" x14ac:dyDescent="0.25">
      <c r="L12249" s="1"/>
    </row>
    <row r="12250" spans="12:12" x14ac:dyDescent="0.25">
      <c r="L12250" s="1"/>
    </row>
    <row r="12251" spans="12:12" x14ac:dyDescent="0.25">
      <c r="L12251" s="1"/>
    </row>
    <row r="12252" spans="12:12" x14ac:dyDescent="0.25">
      <c r="L12252" s="1"/>
    </row>
    <row r="12253" spans="12:12" x14ac:dyDescent="0.25">
      <c r="L12253" s="1"/>
    </row>
    <row r="12254" spans="12:12" x14ac:dyDescent="0.25">
      <c r="L12254" s="1"/>
    </row>
    <row r="12255" spans="12:12" x14ac:dyDescent="0.25">
      <c r="L12255" s="1"/>
    </row>
    <row r="12256" spans="12:12" x14ac:dyDescent="0.25">
      <c r="L12256" s="1"/>
    </row>
    <row r="12257" spans="12:12" x14ac:dyDescent="0.25">
      <c r="L12257" s="1"/>
    </row>
    <row r="12258" spans="12:12" x14ac:dyDescent="0.25">
      <c r="L12258" s="1"/>
    </row>
    <row r="12259" spans="12:12" x14ac:dyDescent="0.25">
      <c r="L12259" s="1"/>
    </row>
    <row r="12260" spans="12:12" x14ac:dyDescent="0.25">
      <c r="L12260" s="1"/>
    </row>
    <row r="12261" spans="12:12" x14ac:dyDescent="0.25">
      <c r="L12261" s="1"/>
    </row>
    <row r="12262" spans="12:12" x14ac:dyDescent="0.25">
      <c r="L12262" s="1"/>
    </row>
    <row r="12263" spans="12:12" x14ac:dyDescent="0.25">
      <c r="L12263" s="1"/>
    </row>
    <row r="12264" spans="12:12" x14ac:dyDescent="0.25">
      <c r="L12264" s="1"/>
    </row>
    <row r="12265" spans="12:12" x14ac:dyDescent="0.25">
      <c r="L12265" s="1"/>
    </row>
    <row r="12266" spans="12:12" x14ac:dyDescent="0.25">
      <c r="L12266" s="1"/>
    </row>
    <row r="12267" spans="12:12" x14ac:dyDescent="0.25">
      <c r="L12267" s="1"/>
    </row>
    <row r="12268" spans="12:12" x14ac:dyDescent="0.25">
      <c r="L12268" s="1"/>
    </row>
    <row r="12269" spans="12:12" x14ac:dyDescent="0.25">
      <c r="L12269" s="1"/>
    </row>
    <row r="12270" spans="12:12" x14ac:dyDescent="0.25">
      <c r="L12270" s="1"/>
    </row>
    <row r="12271" spans="12:12" x14ac:dyDescent="0.25">
      <c r="L12271" s="1"/>
    </row>
    <row r="12272" spans="12:12" x14ac:dyDescent="0.25">
      <c r="L12272" s="1"/>
    </row>
    <row r="12273" spans="12:12" x14ac:dyDescent="0.25">
      <c r="L12273" s="1"/>
    </row>
    <row r="12274" spans="12:12" x14ac:dyDescent="0.25">
      <c r="L12274" s="1"/>
    </row>
    <row r="12275" spans="12:12" x14ac:dyDescent="0.25">
      <c r="L12275" s="1"/>
    </row>
    <row r="12276" spans="12:12" x14ac:dyDescent="0.25">
      <c r="L12276" s="1"/>
    </row>
    <row r="12277" spans="12:12" x14ac:dyDescent="0.25">
      <c r="L12277" s="1"/>
    </row>
    <row r="12278" spans="12:12" x14ac:dyDescent="0.25">
      <c r="L12278" s="1"/>
    </row>
    <row r="12279" spans="12:12" x14ac:dyDescent="0.25">
      <c r="L12279" s="1"/>
    </row>
    <row r="12280" spans="12:12" x14ac:dyDescent="0.25">
      <c r="L12280" s="1"/>
    </row>
    <row r="12281" spans="12:12" x14ac:dyDescent="0.25">
      <c r="L12281" s="1"/>
    </row>
    <row r="12282" spans="12:12" x14ac:dyDescent="0.25">
      <c r="L12282" s="1"/>
    </row>
    <row r="12283" spans="12:12" x14ac:dyDescent="0.25">
      <c r="L12283" s="1"/>
    </row>
    <row r="12284" spans="12:12" x14ac:dyDescent="0.25">
      <c r="L12284" s="1"/>
    </row>
    <row r="12285" spans="12:12" x14ac:dyDescent="0.25">
      <c r="L12285" s="1"/>
    </row>
    <row r="12286" spans="12:12" x14ac:dyDescent="0.25">
      <c r="L12286" s="1"/>
    </row>
    <row r="12287" spans="12:12" x14ac:dyDescent="0.25">
      <c r="L12287" s="1"/>
    </row>
    <row r="12288" spans="12:12" x14ac:dyDescent="0.25">
      <c r="L12288" s="1"/>
    </row>
    <row r="12289" spans="12:12" x14ac:dyDescent="0.25">
      <c r="L12289" s="1"/>
    </row>
    <row r="12290" spans="12:12" x14ac:dyDescent="0.25">
      <c r="L12290" s="1"/>
    </row>
    <row r="12291" spans="12:12" x14ac:dyDescent="0.25">
      <c r="L12291" s="1"/>
    </row>
    <row r="12292" spans="12:12" x14ac:dyDescent="0.25">
      <c r="L12292" s="1"/>
    </row>
    <row r="12293" spans="12:12" x14ac:dyDescent="0.25">
      <c r="L12293" s="1"/>
    </row>
    <row r="12294" spans="12:12" x14ac:dyDescent="0.25">
      <c r="L12294" s="1"/>
    </row>
    <row r="12295" spans="12:12" x14ac:dyDescent="0.25">
      <c r="L12295" s="1"/>
    </row>
    <row r="12296" spans="12:12" x14ac:dyDescent="0.25">
      <c r="L12296" s="1"/>
    </row>
    <row r="12297" spans="12:12" x14ac:dyDescent="0.25">
      <c r="L12297" s="1"/>
    </row>
    <row r="12298" spans="12:12" x14ac:dyDescent="0.25">
      <c r="L12298" s="1"/>
    </row>
    <row r="12299" spans="12:12" x14ac:dyDescent="0.25">
      <c r="L12299" s="1"/>
    </row>
    <row r="12300" spans="12:12" x14ac:dyDescent="0.25">
      <c r="L12300" s="1"/>
    </row>
    <row r="12301" spans="12:12" x14ac:dyDescent="0.25">
      <c r="L12301" s="1"/>
    </row>
    <row r="12302" spans="12:12" x14ac:dyDescent="0.25">
      <c r="L12302" s="1"/>
    </row>
    <row r="12303" spans="12:12" x14ac:dyDescent="0.25">
      <c r="L12303" s="1"/>
    </row>
    <row r="12304" spans="12:12" x14ac:dyDescent="0.25">
      <c r="L12304" s="1"/>
    </row>
    <row r="12305" spans="12:12" x14ac:dyDescent="0.25">
      <c r="L12305" s="1"/>
    </row>
    <row r="12306" spans="12:12" x14ac:dyDescent="0.25">
      <c r="L12306" s="1"/>
    </row>
    <row r="12307" spans="12:12" x14ac:dyDescent="0.25">
      <c r="L12307" s="1"/>
    </row>
    <row r="12308" spans="12:12" x14ac:dyDescent="0.25">
      <c r="L12308" s="1"/>
    </row>
    <row r="12309" spans="12:12" x14ac:dyDescent="0.25">
      <c r="L12309" s="1"/>
    </row>
    <row r="12310" spans="12:12" x14ac:dyDescent="0.25">
      <c r="L12310" s="1"/>
    </row>
    <row r="12311" spans="12:12" x14ac:dyDescent="0.25">
      <c r="L12311" s="1"/>
    </row>
    <row r="12312" spans="12:12" x14ac:dyDescent="0.25">
      <c r="L12312" s="1"/>
    </row>
    <row r="12313" spans="12:12" x14ac:dyDescent="0.25">
      <c r="L12313" s="1"/>
    </row>
    <row r="12314" spans="12:12" x14ac:dyDescent="0.25">
      <c r="L12314" s="1"/>
    </row>
    <row r="12315" spans="12:12" x14ac:dyDescent="0.25">
      <c r="L12315" s="1"/>
    </row>
    <row r="12316" spans="12:12" x14ac:dyDescent="0.25">
      <c r="L12316" s="1"/>
    </row>
    <row r="12317" spans="12:12" x14ac:dyDescent="0.25">
      <c r="L12317" s="1"/>
    </row>
    <row r="12318" spans="12:12" x14ac:dyDescent="0.25">
      <c r="L12318" s="1"/>
    </row>
    <row r="12319" spans="12:12" x14ac:dyDescent="0.25">
      <c r="L12319" s="1"/>
    </row>
    <row r="12320" spans="12:12" x14ac:dyDescent="0.25">
      <c r="L12320" s="1"/>
    </row>
    <row r="12321" spans="12:12" x14ac:dyDescent="0.25">
      <c r="L12321" s="1"/>
    </row>
    <row r="12322" spans="12:12" x14ac:dyDescent="0.25">
      <c r="L12322" s="1"/>
    </row>
    <row r="12323" spans="12:12" x14ac:dyDescent="0.25">
      <c r="L12323" s="1"/>
    </row>
    <row r="12324" spans="12:12" x14ac:dyDescent="0.25">
      <c r="L12324" s="1"/>
    </row>
    <row r="12325" spans="12:12" x14ac:dyDescent="0.25">
      <c r="L12325" s="1"/>
    </row>
    <row r="12326" spans="12:12" x14ac:dyDescent="0.25">
      <c r="L12326" s="1"/>
    </row>
    <row r="12327" spans="12:12" x14ac:dyDescent="0.25">
      <c r="L12327" s="1"/>
    </row>
    <row r="12328" spans="12:12" x14ac:dyDescent="0.25">
      <c r="L12328" s="1"/>
    </row>
    <row r="12329" spans="12:12" x14ac:dyDescent="0.25">
      <c r="L12329" s="1"/>
    </row>
    <row r="12330" spans="12:12" x14ac:dyDescent="0.25">
      <c r="L12330" s="1"/>
    </row>
    <row r="12331" spans="12:12" x14ac:dyDescent="0.25">
      <c r="L12331" s="1"/>
    </row>
    <row r="12332" spans="12:12" x14ac:dyDescent="0.25">
      <c r="L12332" s="1"/>
    </row>
    <row r="12333" spans="12:12" x14ac:dyDescent="0.25">
      <c r="L12333" s="1"/>
    </row>
    <row r="12334" spans="12:12" x14ac:dyDescent="0.25">
      <c r="L12334" s="1"/>
    </row>
    <row r="12335" spans="12:12" x14ac:dyDescent="0.25">
      <c r="L12335" s="1"/>
    </row>
    <row r="12336" spans="12:12" x14ac:dyDescent="0.25">
      <c r="L12336" s="1"/>
    </row>
    <row r="12337" spans="12:12" x14ac:dyDescent="0.25">
      <c r="L12337" s="1"/>
    </row>
    <row r="12338" spans="12:12" x14ac:dyDescent="0.25">
      <c r="L12338" s="1"/>
    </row>
    <row r="12339" spans="12:12" x14ac:dyDescent="0.25">
      <c r="L12339" s="1"/>
    </row>
    <row r="12340" spans="12:12" x14ac:dyDescent="0.25">
      <c r="L12340" s="1"/>
    </row>
    <row r="12341" spans="12:12" x14ac:dyDescent="0.25">
      <c r="L12341" s="1"/>
    </row>
    <row r="12342" spans="12:12" x14ac:dyDescent="0.25">
      <c r="L12342" s="1"/>
    </row>
    <row r="12343" spans="12:12" x14ac:dyDescent="0.25">
      <c r="L12343" s="1"/>
    </row>
    <row r="12344" spans="12:12" x14ac:dyDescent="0.25">
      <c r="L12344" s="1"/>
    </row>
    <row r="12345" spans="12:12" x14ac:dyDescent="0.25">
      <c r="L12345" s="1"/>
    </row>
    <row r="12346" spans="12:12" x14ac:dyDescent="0.25">
      <c r="L12346" s="1"/>
    </row>
    <row r="12347" spans="12:12" x14ac:dyDescent="0.25">
      <c r="L12347" s="1"/>
    </row>
    <row r="12348" spans="12:12" x14ac:dyDescent="0.25">
      <c r="L12348" s="1"/>
    </row>
    <row r="12349" spans="12:12" x14ac:dyDescent="0.25">
      <c r="L12349" s="1"/>
    </row>
    <row r="12350" spans="12:12" x14ac:dyDescent="0.25">
      <c r="L12350" s="1"/>
    </row>
    <row r="12351" spans="12:12" x14ac:dyDescent="0.25">
      <c r="L12351" s="1"/>
    </row>
    <row r="12352" spans="12:12" x14ac:dyDescent="0.25">
      <c r="L12352" s="1"/>
    </row>
    <row r="12353" spans="12:12" x14ac:dyDescent="0.25">
      <c r="L12353" s="1"/>
    </row>
    <row r="12354" spans="12:12" x14ac:dyDescent="0.25">
      <c r="L12354" s="1"/>
    </row>
    <row r="12355" spans="12:12" x14ac:dyDescent="0.25">
      <c r="L12355" s="1"/>
    </row>
    <row r="12356" spans="12:12" x14ac:dyDescent="0.25">
      <c r="L12356" s="1"/>
    </row>
    <row r="12357" spans="12:12" x14ac:dyDescent="0.25">
      <c r="L12357" s="1"/>
    </row>
    <row r="12358" spans="12:12" x14ac:dyDescent="0.25">
      <c r="L12358" s="1"/>
    </row>
    <row r="12359" spans="12:12" x14ac:dyDescent="0.25">
      <c r="L12359" s="1"/>
    </row>
    <row r="12360" spans="12:12" x14ac:dyDescent="0.25">
      <c r="L12360" s="1"/>
    </row>
    <row r="12361" spans="12:12" x14ac:dyDescent="0.25">
      <c r="L12361" s="1"/>
    </row>
    <row r="12362" spans="12:12" x14ac:dyDescent="0.25">
      <c r="L12362" s="1"/>
    </row>
    <row r="12363" spans="12:12" x14ac:dyDescent="0.25">
      <c r="L12363" s="1"/>
    </row>
    <row r="12364" spans="12:12" x14ac:dyDescent="0.25">
      <c r="L12364" s="1"/>
    </row>
    <row r="12365" spans="12:12" x14ac:dyDescent="0.25">
      <c r="L12365" s="1"/>
    </row>
    <row r="12366" spans="12:12" x14ac:dyDescent="0.25">
      <c r="L12366" s="1"/>
    </row>
    <row r="12367" spans="12:12" x14ac:dyDescent="0.25">
      <c r="L12367" s="1"/>
    </row>
    <row r="12368" spans="12:12" x14ac:dyDescent="0.25">
      <c r="L12368" s="1"/>
    </row>
    <row r="12369" spans="12:12" x14ac:dyDescent="0.25">
      <c r="L12369" s="1"/>
    </row>
    <row r="12370" spans="12:12" x14ac:dyDescent="0.25">
      <c r="L12370" s="1"/>
    </row>
    <row r="12371" spans="12:12" x14ac:dyDescent="0.25">
      <c r="L12371" s="1"/>
    </row>
    <row r="12372" spans="12:12" x14ac:dyDescent="0.25">
      <c r="L12372" s="1"/>
    </row>
    <row r="12373" spans="12:12" x14ac:dyDescent="0.25">
      <c r="L12373" s="1"/>
    </row>
    <row r="12374" spans="12:12" x14ac:dyDescent="0.25">
      <c r="L12374" s="1"/>
    </row>
    <row r="12375" spans="12:12" x14ac:dyDescent="0.25">
      <c r="L12375" s="1"/>
    </row>
    <row r="12376" spans="12:12" x14ac:dyDescent="0.25">
      <c r="L12376" s="1"/>
    </row>
    <row r="12377" spans="12:12" x14ac:dyDescent="0.25">
      <c r="L12377" s="1"/>
    </row>
    <row r="12378" spans="12:12" x14ac:dyDescent="0.25">
      <c r="L12378" s="1"/>
    </row>
    <row r="12379" spans="12:12" x14ac:dyDescent="0.25">
      <c r="L12379" s="1"/>
    </row>
    <row r="12380" spans="12:12" x14ac:dyDescent="0.25">
      <c r="L12380" s="1"/>
    </row>
    <row r="12381" spans="12:12" x14ac:dyDescent="0.25">
      <c r="L12381" s="1"/>
    </row>
    <row r="12382" spans="12:12" x14ac:dyDescent="0.25">
      <c r="L12382" s="1"/>
    </row>
    <row r="12383" spans="12:12" x14ac:dyDescent="0.25">
      <c r="L12383" s="1"/>
    </row>
    <row r="12384" spans="12:12" x14ac:dyDescent="0.25">
      <c r="L12384" s="1"/>
    </row>
    <row r="12385" spans="12:12" x14ac:dyDescent="0.25">
      <c r="L12385" s="1"/>
    </row>
    <row r="12386" spans="12:12" x14ac:dyDescent="0.25">
      <c r="L12386" s="1"/>
    </row>
    <row r="12387" spans="12:12" x14ac:dyDescent="0.25">
      <c r="L12387" s="1"/>
    </row>
    <row r="12388" spans="12:12" x14ac:dyDescent="0.25">
      <c r="L12388" s="1"/>
    </row>
    <row r="12389" spans="12:12" x14ac:dyDescent="0.25">
      <c r="L12389" s="1"/>
    </row>
    <row r="12390" spans="12:12" x14ac:dyDescent="0.25">
      <c r="L12390" s="1"/>
    </row>
    <row r="12391" spans="12:12" x14ac:dyDescent="0.25">
      <c r="L12391" s="1"/>
    </row>
    <row r="12392" spans="12:12" x14ac:dyDescent="0.25">
      <c r="L12392" s="1"/>
    </row>
    <row r="12393" spans="12:12" x14ac:dyDescent="0.25">
      <c r="L12393" s="1"/>
    </row>
    <row r="12394" spans="12:12" x14ac:dyDescent="0.25">
      <c r="L12394" s="1"/>
    </row>
    <row r="12395" spans="12:12" x14ac:dyDescent="0.25">
      <c r="L12395" s="1"/>
    </row>
    <row r="12396" spans="12:12" x14ac:dyDescent="0.25">
      <c r="L12396" s="1"/>
    </row>
    <row r="12397" spans="12:12" x14ac:dyDescent="0.25">
      <c r="L12397" s="1"/>
    </row>
    <row r="12398" spans="12:12" x14ac:dyDescent="0.25">
      <c r="L12398" s="1"/>
    </row>
    <row r="12399" spans="12:12" x14ac:dyDescent="0.25">
      <c r="L12399" s="1"/>
    </row>
    <row r="12400" spans="12:12" x14ac:dyDescent="0.25">
      <c r="L12400" s="1"/>
    </row>
    <row r="12401" spans="12:12" x14ac:dyDescent="0.25">
      <c r="L12401" s="1"/>
    </row>
    <row r="12402" spans="12:12" x14ac:dyDescent="0.25">
      <c r="L12402" s="1"/>
    </row>
    <row r="12403" spans="12:12" x14ac:dyDescent="0.25">
      <c r="L12403" s="1"/>
    </row>
    <row r="12404" spans="12:12" x14ac:dyDescent="0.25">
      <c r="L12404" s="1"/>
    </row>
    <row r="12405" spans="12:12" x14ac:dyDescent="0.25">
      <c r="L12405" s="1"/>
    </row>
    <row r="12406" spans="12:12" x14ac:dyDescent="0.25">
      <c r="L12406" s="1"/>
    </row>
    <row r="12407" spans="12:12" x14ac:dyDescent="0.25">
      <c r="L12407" s="1"/>
    </row>
    <row r="12408" spans="12:12" x14ac:dyDescent="0.25">
      <c r="L12408" s="1"/>
    </row>
    <row r="12409" spans="12:12" x14ac:dyDescent="0.25">
      <c r="L12409" s="1"/>
    </row>
    <row r="12410" spans="12:12" x14ac:dyDescent="0.25">
      <c r="L12410" s="1"/>
    </row>
    <row r="12411" spans="12:12" x14ac:dyDescent="0.25">
      <c r="L12411" s="1"/>
    </row>
    <row r="12412" spans="12:12" x14ac:dyDescent="0.25">
      <c r="L12412" s="1"/>
    </row>
    <row r="12413" spans="12:12" x14ac:dyDescent="0.25">
      <c r="L12413" s="1"/>
    </row>
    <row r="12414" spans="12:12" x14ac:dyDescent="0.25">
      <c r="L12414" s="1"/>
    </row>
    <row r="12415" spans="12:12" x14ac:dyDescent="0.25">
      <c r="L12415" s="1"/>
    </row>
    <row r="12416" spans="12:12" x14ac:dyDescent="0.25">
      <c r="L12416" s="1"/>
    </row>
    <row r="12417" spans="12:12" x14ac:dyDescent="0.25">
      <c r="L12417" s="1"/>
    </row>
    <row r="12418" spans="12:12" x14ac:dyDescent="0.25">
      <c r="L12418" s="1"/>
    </row>
    <row r="12419" spans="12:12" x14ac:dyDescent="0.25">
      <c r="L12419" s="1"/>
    </row>
    <row r="12420" spans="12:12" x14ac:dyDescent="0.25">
      <c r="L12420" s="1"/>
    </row>
    <row r="12421" spans="12:12" x14ac:dyDescent="0.25">
      <c r="L12421" s="1"/>
    </row>
    <row r="12422" spans="12:12" x14ac:dyDescent="0.25">
      <c r="L12422" s="1"/>
    </row>
    <row r="12423" spans="12:12" x14ac:dyDescent="0.25">
      <c r="L12423" s="1"/>
    </row>
    <row r="12424" spans="12:12" x14ac:dyDescent="0.25">
      <c r="L12424" s="1"/>
    </row>
    <row r="12425" spans="12:12" x14ac:dyDescent="0.25">
      <c r="L12425" s="1"/>
    </row>
    <row r="12426" spans="12:12" x14ac:dyDescent="0.25">
      <c r="L12426" s="1"/>
    </row>
    <row r="12427" spans="12:12" x14ac:dyDescent="0.25">
      <c r="L12427" s="1"/>
    </row>
    <row r="12428" spans="12:12" x14ac:dyDescent="0.25">
      <c r="L12428" s="1"/>
    </row>
    <row r="12429" spans="12:12" x14ac:dyDescent="0.25">
      <c r="L12429" s="1"/>
    </row>
    <row r="12430" spans="12:12" x14ac:dyDescent="0.25">
      <c r="L12430" s="1"/>
    </row>
    <row r="12431" spans="12:12" x14ac:dyDescent="0.25">
      <c r="L12431" s="1"/>
    </row>
    <row r="12432" spans="12:12" x14ac:dyDescent="0.25">
      <c r="L12432" s="1"/>
    </row>
    <row r="12433" spans="12:12" x14ac:dyDescent="0.25">
      <c r="L12433" s="1"/>
    </row>
    <row r="12434" spans="12:12" x14ac:dyDescent="0.25">
      <c r="L12434" s="1"/>
    </row>
    <row r="12435" spans="12:12" x14ac:dyDescent="0.25">
      <c r="L12435" s="1"/>
    </row>
    <row r="12436" spans="12:12" x14ac:dyDescent="0.25">
      <c r="L12436" s="1"/>
    </row>
    <row r="12437" spans="12:12" x14ac:dyDescent="0.25">
      <c r="L12437" s="1"/>
    </row>
    <row r="12438" spans="12:12" x14ac:dyDescent="0.25">
      <c r="L12438" s="1"/>
    </row>
    <row r="12439" spans="12:12" x14ac:dyDescent="0.25">
      <c r="L12439" s="1"/>
    </row>
    <row r="12440" spans="12:12" x14ac:dyDescent="0.25">
      <c r="L12440" s="1"/>
    </row>
    <row r="12441" spans="12:12" x14ac:dyDescent="0.25">
      <c r="L12441" s="1"/>
    </row>
    <row r="12442" spans="12:12" x14ac:dyDescent="0.25">
      <c r="L12442" s="1"/>
    </row>
    <row r="12443" spans="12:12" x14ac:dyDescent="0.25">
      <c r="L12443" s="1"/>
    </row>
    <row r="12444" spans="12:12" x14ac:dyDescent="0.25">
      <c r="L12444" s="1"/>
    </row>
    <row r="12445" spans="12:12" x14ac:dyDescent="0.25">
      <c r="L12445" s="1"/>
    </row>
    <row r="12446" spans="12:12" x14ac:dyDescent="0.25">
      <c r="L12446" s="1"/>
    </row>
    <row r="12447" spans="12:12" x14ac:dyDescent="0.25">
      <c r="L12447" s="1"/>
    </row>
    <row r="12448" spans="12:12" x14ac:dyDescent="0.25">
      <c r="L12448" s="1"/>
    </row>
    <row r="12449" spans="12:12" x14ac:dyDescent="0.25">
      <c r="L12449" s="1"/>
    </row>
    <row r="12450" spans="12:12" x14ac:dyDescent="0.25">
      <c r="L12450" s="1"/>
    </row>
    <row r="12451" spans="12:12" x14ac:dyDescent="0.25">
      <c r="L12451" s="1"/>
    </row>
    <row r="12452" spans="12:12" x14ac:dyDescent="0.25">
      <c r="L12452" s="1"/>
    </row>
    <row r="12453" spans="12:12" x14ac:dyDescent="0.25">
      <c r="L12453" s="1"/>
    </row>
    <row r="12454" spans="12:12" x14ac:dyDescent="0.25">
      <c r="L12454" s="1"/>
    </row>
    <row r="12455" spans="12:12" x14ac:dyDescent="0.25">
      <c r="L12455" s="1"/>
    </row>
    <row r="12456" spans="12:12" x14ac:dyDescent="0.25">
      <c r="L12456" s="1"/>
    </row>
    <row r="12457" spans="12:12" x14ac:dyDescent="0.25">
      <c r="L12457" s="1"/>
    </row>
    <row r="12458" spans="12:12" x14ac:dyDescent="0.25">
      <c r="L12458" s="1"/>
    </row>
    <row r="12459" spans="12:12" x14ac:dyDescent="0.25">
      <c r="L12459" s="1"/>
    </row>
    <row r="12460" spans="12:12" x14ac:dyDescent="0.25">
      <c r="L12460" s="1"/>
    </row>
    <row r="12461" spans="12:12" x14ac:dyDescent="0.25">
      <c r="L12461" s="1"/>
    </row>
    <row r="12462" spans="12:12" x14ac:dyDescent="0.25">
      <c r="L12462" s="1"/>
    </row>
    <row r="12463" spans="12:12" x14ac:dyDescent="0.25">
      <c r="L12463" s="1"/>
    </row>
    <row r="12464" spans="12:12" x14ac:dyDescent="0.25">
      <c r="L12464" s="1"/>
    </row>
    <row r="12465" spans="12:12" x14ac:dyDescent="0.25">
      <c r="L12465" s="1"/>
    </row>
    <row r="12466" spans="12:12" x14ac:dyDescent="0.25">
      <c r="L12466" s="1"/>
    </row>
    <row r="12467" spans="12:12" x14ac:dyDescent="0.25">
      <c r="L12467" s="1"/>
    </row>
    <row r="12468" spans="12:12" x14ac:dyDescent="0.25">
      <c r="L12468" s="1"/>
    </row>
    <row r="12469" spans="12:12" x14ac:dyDescent="0.25">
      <c r="L12469" s="1"/>
    </row>
    <row r="12470" spans="12:12" x14ac:dyDescent="0.25">
      <c r="L12470" s="1"/>
    </row>
    <row r="12471" spans="12:12" x14ac:dyDescent="0.25">
      <c r="L12471" s="1"/>
    </row>
    <row r="12472" spans="12:12" x14ac:dyDescent="0.25">
      <c r="L12472" s="1"/>
    </row>
    <row r="12473" spans="12:12" x14ac:dyDescent="0.25">
      <c r="L12473" s="1"/>
    </row>
    <row r="12474" spans="12:12" x14ac:dyDescent="0.25">
      <c r="L12474" s="1"/>
    </row>
    <row r="12475" spans="12:12" x14ac:dyDescent="0.25">
      <c r="L12475" s="1"/>
    </row>
    <row r="12476" spans="12:12" x14ac:dyDescent="0.25">
      <c r="L12476" s="1"/>
    </row>
    <row r="12477" spans="12:12" x14ac:dyDescent="0.25">
      <c r="L12477" s="1"/>
    </row>
    <row r="12478" spans="12:12" x14ac:dyDescent="0.25">
      <c r="L12478" s="1"/>
    </row>
    <row r="12479" spans="12:12" x14ac:dyDescent="0.25">
      <c r="L12479" s="1"/>
    </row>
    <row r="12480" spans="12:12" x14ac:dyDescent="0.25">
      <c r="L12480" s="1"/>
    </row>
    <row r="12481" spans="12:12" x14ac:dyDescent="0.25">
      <c r="L12481" s="1"/>
    </row>
    <row r="12482" spans="12:12" x14ac:dyDescent="0.25">
      <c r="L12482" s="1"/>
    </row>
    <row r="12483" spans="12:12" x14ac:dyDescent="0.25">
      <c r="L12483" s="1"/>
    </row>
    <row r="12484" spans="12:12" x14ac:dyDescent="0.25">
      <c r="L12484" s="1"/>
    </row>
    <row r="12485" spans="12:12" x14ac:dyDescent="0.25">
      <c r="L12485" s="1"/>
    </row>
    <row r="12486" spans="12:12" x14ac:dyDescent="0.25">
      <c r="L12486" s="1"/>
    </row>
    <row r="12487" spans="12:12" x14ac:dyDescent="0.25">
      <c r="L12487" s="1"/>
    </row>
    <row r="12488" spans="12:12" x14ac:dyDescent="0.25">
      <c r="L12488" s="1"/>
    </row>
    <row r="12489" spans="12:12" x14ac:dyDescent="0.25">
      <c r="L12489" s="1"/>
    </row>
    <row r="12490" spans="12:12" x14ac:dyDescent="0.25">
      <c r="L12490" s="1"/>
    </row>
    <row r="12491" spans="12:12" x14ac:dyDescent="0.25">
      <c r="L12491" s="1"/>
    </row>
    <row r="12492" spans="12:12" x14ac:dyDescent="0.25">
      <c r="L12492" s="1"/>
    </row>
    <row r="12493" spans="12:12" x14ac:dyDescent="0.25">
      <c r="L12493" s="1"/>
    </row>
    <row r="12494" spans="12:12" x14ac:dyDescent="0.25">
      <c r="L12494" s="1"/>
    </row>
    <row r="12495" spans="12:12" x14ac:dyDescent="0.25">
      <c r="L12495" s="1"/>
    </row>
    <row r="12496" spans="12:12" x14ac:dyDescent="0.25">
      <c r="L12496" s="1"/>
    </row>
    <row r="12497" spans="12:12" x14ac:dyDescent="0.25">
      <c r="L12497" s="1"/>
    </row>
    <row r="12498" spans="12:12" x14ac:dyDescent="0.25">
      <c r="L12498" s="1"/>
    </row>
    <row r="12499" spans="12:12" x14ac:dyDescent="0.25">
      <c r="L12499" s="1"/>
    </row>
    <row r="12500" spans="12:12" x14ac:dyDescent="0.25">
      <c r="L12500" s="1"/>
    </row>
    <row r="12501" spans="12:12" x14ac:dyDescent="0.25">
      <c r="L12501" s="1"/>
    </row>
    <row r="12502" spans="12:12" x14ac:dyDescent="0.25">
      <c r="L12502" s="1"/>
    </row>
    <row r="12503" spans="12:12" x14ac:dyDescent="0.25">
      <c r="L12503" s="1"/>
    </row>
    <row r="12504" spans="12:12" x14ac:dyDescent="0.25">
      <c r="L12504" s="1"/>
    </row>
    <row r="12505" spans="12:12" x14ac:dyDescent="0.25">
      <c r="L12505" s="1"/>
    </row>
    <row r="12506" spans="12:12" x14ac:dyDescent="0.25">
      <c r="L12506" s="1"/>
    </row>
    <row r="12507" spans="12:12" x14ac:dyDescent="0.25">
      <c r="L12507" s="1"/>
    </row>
    <row r="12508" spans="12:12" x14ac:dyDescent="0.25">
      <c r="L12508" s="1"/>
    </row>
    <row r="12509" spans="12:12" x14ac:dyDescent="0.25">
      <c r="L12509" s="1"/>
    </row>
    <row r="12510" spans="12:12" x14ac:dyDescent="0.25">
      <c r="L12510" s="1"/>
    </row>
    <row r="12511" spans="12:12" x14ac:dyDescent="0.25">
      <c r="L12511" s="1"/>
    </row>
    <row r="12512" spans="12:12" x14ac:dyDescent="0.25">
      <c r="L12512" s="1"/>
    </row>
    <row r="12513" spans="12:12" x14ac:dyDescent="0.25">
      <c r="L12513" s="1"/>
    </row>
    <row r="12514" spans="12:12" x14ac:dyDescent="0.25">
      <c r="L12514" s="1"/>
    </row>
    <row r="12515" spans="12:12" x14ac:dyDescent="0.25">
      <c r="L12515" s="1"/>
    </row>
    <row r="12516" spans="12:12" x14ac:dyDescent="0.25">
      <c r="L12516" s="1"/>
    </row>
    <row r="12517" spans="12:12" x14ac:dyDescent="0.25">
      <c r="L12517" s="1"/>
    </row>
    <row r="12518" spans="12:12" x14ac:dyDescent="0.25">
      <c r="L12518" s="1"/>
    </row>
    <row r="12519" spans="12:12" x14ac:dyDescent="0.25">
      <c r="L12519" s="1"/>
    </row>
    <row r="12520" spans="12:12" x14ac:dyDescent="0.25">
      <c r="L12520" s="1"/>
    </row>
    <row r="12521" spans="12:12" x14ac:dyDescent="0.25">
      <c r="L12521" s="1"/>
    </row>
    <row r="12522" spans="12:12" x14ac:dyDescent="0.25">
      <c r="L12522" s="1"/>
    </row>
    <row r="12523" spans="12:12" x14ac:dyDescent="0.25">
      <c r="L12523" s="1"/>
    </row>
    <row r="12524" spans="12:12" x14ac:dyDescent="0.25">
      <c r="L12524" s="1"/>
    </row>
    <row r="12525" spans="12:12" x14ac:dyDescent="0.25">
      <c r="L12525" s="1"/>
    </row>
    <row r="12526" spans="12:12" x14ac:dyDescent="0.25">
      <c r="L12526" s="1"/>
    </row>
    <row r="12527" spans="12:12" x14ac:dyDescent="0.25">
      <c r="L12527" s="1"/>
    </row>
    <row r="12528" spans="12:12" x14ac:dyDescent="0.25">
      <c r="L12528" s="1"/>
    </row>
    <row r="12529" spans="12:12" x14ac:dyDescent="0.25">
      <c r="L12529" s="1"/>
    </row>
    <row r="12530" spans="12:12" x14ac:dyDescent="0.25">
      <c r="L12530" s="1"/>
    </row>
    <row r="12531" spans="12:12" x14ac:dyDescent="0.25">
      <c r="L12531" s="1"/>
    </row>
    <row r="12532" spans="12:12" x14ac:dyDescent="0.25">
      <c r="L12532" s="1"/>
    </row>
    <row r="12533" spans="12:12" x14ac:dyDescent="0.25">
      <c r="L12533" s="1"/>
    </row>
    <row r="12534" spans="12:12" x14ac:dyDescent="0.25">
      <c r="L12534" s="1"/>
    </row>
    <row r="12535" spans="12:12" x14ac:dyDescent="0.25">
      <c r="L12535" s="1"/>
    </row>
    <row r="12536" spans="12:12" x14ac:dyDescent="0.25">
      <c r="L12536" s="1"/>
    </row>
    <row r="12537" spans="12:12" x14ac:dyDescent="0.25">
      <c r="L12537" s="1"/>
    </row>
    <row r="12538" spans="12:12" x14ac:dyDescent="0.25">
      <c r="L12538" s="1"/>
    </row>
    <row r="12539" spans="12:12" x14ac:dyDescent="0.25">
      <c r="L12539" s="1"/>
    </row>
    <row r="12540" spans="12:12" x14ac:dyDescent="0.25">
      <c r="L12540" s="1"/>
    </row>
    <row r="12541" spans="12:12" x14ac:dyDescent="0.25">
      <c r="L12541" s="1"/>
    </row>
    <row r="12542" spans="12:12" x14ac:dyDescent="0.25">
      <c r="L12542" s="1"/>
    </row>
    <row r="12543" spans="12:12" x14ac:dyDescent="0.25">
      <c r="L12543" s="1"/>
    </row>
    <row r="12544" spans="12:12" x14ac:dyDescent="0.25">
      <c r="L12544" s="1"/>
    </row>
    <row r="12545" spans="12:12" x14ac:dyDescent="0.25">
      <c r="L12545" s="1"/>
    </row>
    <row r="12546" spans="12:12" x14ac:dyDescent="0.25">
      <c r="L12546" s="1"/>
    </row>
    <row r="12547" spans="12:12" x14ac:dyDescent="0.25">
      <c r="L12547" s="1"/>
    </row>
    <row r="12548" spans="12:12" x14ac:dyDescent="0.25">
      <c r="L12548" s="1"/>
    </row>
    <row r="12549" spans="12:12" x14ac:dyDescent="0.25">
      <c r="L12549" s="1"/>
    </row>
    <row r="12550" spans="12:12" x14ac:dyDescent="0.25">
      <c r="L12550" s="1"/>
    </row>
    <row r="12551" spans="12:12" x14ac:dyDescent="0.25">
      <c r="L12551" s="1"/>
    </row>
    <row r="12552" spans="12:12" x14ac:dyDescent="0.25">
      <c r="L12552" s="1"/>
    </row>
    <row r="12553" spans="12:12" x14ac:dyDescent="0.25">
      <c r="L12553" s="1"/>
    </row>
    <row r="12554" spans="12:12" x14ac:dyDescent="0.25">
      <c r="L12554" s="1"/>
    </row>
    <row r="12555" spans="12:12" x14ac:dyDescent="0.25">
      <c r="L12555" s="1"/>
    </row>
    <row r="12556" spans="12:12" x14ac:dyDescent="0.25">
      <c r="L12556" s="1"/>
    </row>
    <row r="12557" spans="12:12" x14ac:dyDescent="0.25">
      <c r="L12557" s="1"/>
    </row>
    <row r="12558" spans="12:12" x14ac:dyDescent="0.25">
      <c r="L12558" s="1"/>
    </row>
    <row r="12559" spans="12:12" x14ac:dyDescent="0.25">
      <c r="L12559" s="1"/>
    </row>
    <row r="12560" spans="12:12" x14ac:dyDescent="0.25">
      <c r="L12560" s="1"/>
    </row>
    <row r="12561" spans="12:12" x14ac:dyDescent="0.25">
      <c r="L12561" s="1"/>
    </row>
    <row r="12562" spans="12:12" x14ac:dyDescent="0.25">
      <c r="L12562" s="1"/>
    </row>
    <row r="12563" spans="12:12" x14ac:dyDescent="0.25">
      <c r="L12563" s="1"/>
    </row>
    <row r="12564" spans="12:12" x14ac:dyDescent="0.25">
      <c r="L12564" s="1"/>
    </row>
    <row r="12565" spans="12:12" x14ac:dyDescent="0.25">
      <c r="L12565" s="1"/>
    </row>
    <row r="12566" spans="12:12" x14ac:dyDescent="0.25">
      <c r="L12566" s="1"/>
    </row>
    <row r="12567" spans="12:12" x14ac:dyDescent="0.25">
      <c r="L12567" s="1"/>
    </row>
    <row r="12568" spans="12:12" x14ac:dyDescent="0.25">
      <c r="L12568" s="1"/>
    </row>
    <row r="12569" spans="12:12" x14ac:dyDescent="0.25">
      <c r="L12569" s="1"/>
    </row>
    <row r="12570" spans="12:12" x14ac:dyDescent="0.25">
      <c r="L12570" s="1"/>
    </row>
    <row r="12571" spans="12:12" x14ac:dyDescent="0.25">
      <c r="L12571" s="1"/>
    </row>
    <row r="12572" spans="12:12" x14ac:dyDescent="0.25">
      <c r="L12572" s="1"/>
    </row>
    <row r="12573" spans="12:12" x14ac:dyDescent="0.25">
      <c r="L12573" s="1"/>
    </row>
    <row r="12574" spans="12:12" x14ac:dyDescent="0.25">
      <c r="L12574" s="1"/>
    </row>
    <row r="12575" spans="12:12" x14ac:dyDescent="0.25">
      <c r="L12575" s="1"/>
    </row>
    <row r="12576" spans="12:12" x14ac:dyDescent="0.25">
      <c r="L12576" s="1"/>
    </row>
    <row r="12577" spans="12:12" x14ac:dyDescent="0.25">
      <c r="L12577" s="1"/>
    </row>
    <row r="12578" spans="12:12" x14ac:dyDescent="0.25">
      <c r="L12578" s="1"/>
    </row>
    <row r="12579" spans="12:12" x14ac:dyDescent="0.25">
      <c r="L12579" s="1"/>
    </row>
    <row r="12580" spans="12:12" x14ac:dyDescent="0.25">
      <c r="L12580" s="1"/>
    </row>
    <row r="12581" spans="12:12" x14ac:dyDescent="0.25">
      <c r="L12581" s="1"/>
    </row>
    <row r="12582" spans="12:12" x14ac:dyDescent="0.25">
      <c r="L12582" s="1"/>
    </row>
    <row r="12583" spans="12:12" x14ac:dyDescent="0.25">
      <c r="L12583" s="1"/>
    </row>
    <row r="12584" spans="12:12" x14ac:dyDescent="0.25">
      <c r="L12584" s="1"/>
    </row>
    <row r="12585" spans="12:12" x14ac:dyDescent="0.25">
      <c r="L12585" s="1"/>
    </row>
    <row r="12586" spans="12:12" x14ac:dyDescent="0.25">
      <c r="L12586" s="1"/>
    </row>
    <row r="12587" spans="12:12" x14ac:dyDescent="0.25">
      <c r="L12587" s="1"/>
    </row>
    <row r="12588" spans="12:12" x14ac:dyDescent="0.25">
      <c r="L12588" s="1"/>
    </row>
    <row r="12589" spans="12:12" x14ac:dyDescent="0.25">
      <c r="L12589" s="1"/>
    </row>
    <row r="12590" spans="12:12" x14ac:dyDescent="0.25">
      <c r="L12590" s="1"/>
    </row>
    <row r="12591" spans="12:12" x14ac:dyDescent="0.25">
      <c r="L12591" s="1"/>
    </row>
    <row r="12592" spans="12:12" x14ac:dyDescent="0.25">
      <c r="L12592" s="1"/>
    </row>
    <row r="12593" spans="12:12" x14ac:dyDescent="0.25">
      <c r="L12593" s="1"/>
    </row>
    <row r="12594" spans="12:12" x14ac:dyDescent="0.25">
      <c r="L12594" s="1"/>
    </row>
    <row r="12595" spans="12:12" x14ac:dyDescent="0.25">
      <c r="L12595" s="1"/>
    </row>
    <row r="12596" spans="12:12" x14ac:dyDescent="0.25">
      <c r="L12596" s="1"/>
    </row>
    <row r="12597" spans="12:12" x14ac:dyDescent="0.25">
      <c r="L12597" s="1"/>
    </row>
    <row r="12598" spans="12:12" x14ac:dyDescent="0.25">
      <c r="L12598" s="1"/>
    </row>
    <row r="12599" spans="12:12" x14ac:dyDescent="0.25">
      <c r="L12599" s="1"/>
    </row>
    <row r="12600" spans="12:12" x14ac:dyDescent="0.25">
      <c r="L12600" s="1"/>
    </row>
    <row r="12601" spans="12:12" x14ac:dyDescent="0.25">
      <c r="L12601" s="1"/>
    </row>
    <row r="12602" spans="12:12" x14ac:dyDescent="0.25">
      <c r="L12602" s="1"/>
    </row>
    <row r="12603" spans="12:12" x14ac:dyDescent="0.25">
      <c r="L12603" s="1"/>
    </row>
    <row r="12604" spans="12:12" x14ac:dyDescent="0.25">
      <c r="L12604" s="1"/>
    </row>
    <row r="12605" spans="12:12" x14ac:dyDescent="0.25">
      <c r="L12605" s="1"/>
    </row>
    <row r="12606" spans="12:12" x14ac:dyDescent="0.25">
      <c r="L12606" s="1"/>
    </row>
    <row r="12607" spans="12:12" x14ac:dyDescent="0.25">
      <c r="L12607" s="1"/>
    </row>
    <row r="12608" spans="12:12" x14ac:dyDescent="0.25">
      <c r="L12608" s="1"/>
    </row>
    <row r="12609" spans="12:12" x14ac:dyDescent="0.25">
      <c r="L12609" s="1"/>
    </row>
    <row r="12610" spans="12:12" x14ac:dyDescent="0.25">
      <c r="L12610" s="1"/>
    </row>
    <row r="12611" spans="12:12" x14ac:dyDescent="0.25">
      <c r="L12611" s="1"/>
    </row>
    <row r="12612" spans="12:12" x14ac:dyDescent="0.25">
      <c r="L12612" s="1"/>
    </row>
    <row r="12613" spans="12:12" x14ac:dyDescent="0.25">
      <c r="L12613" s="1"/>
    </row>
    <row r="12614" spans="12:12" x14ac:dyDescent="0.25">
      <c r="L12614" s="1"/>
    </row>
    <row r="12615" spans="12:12" x14ac:dyDescent="0.25">
      <c r="L12615" s="1"/>
    </row>
    <row r="12616" spans="12:12" x14ac:dyDescent="0.25">
      <c r="L12616" s="1"/>
    </row>
    <row r="12617" spans="12:12" x14ac:dyDescent="0.25">
      <c r="L12617" s="1"/>
    </row>
    <row r="12618" spans="12:12" x14ac:dyDescent="0.25">
      <c r="L12618" s="1"/>
    </row>
    <row r="12619" spans="12:12" x14ac:dyDescent="0.25">
      <c r="L12619" s="1"/>
    </row>
    <row r="12620" spans="12:12" x14ac:dyDescent="0.25">
      <c r="L12620" s="1"/>
    </row>
    <row r="12621" spans="12:12" x14ac:dyDescent="0.25">
      <c r="L12621" s="1"/>
    </row>
    <row r="12622" spans="12:12" x14ac:dyDescent="0.25">
      <c r="L12622" s="1"/>
    </row>
    <row r="12623" spans="12:12" x14ac:dyDescent="0.25">
      <c r="L12623" s="1"/>
    </row>
    <row r="12624" spans="12:12" x14ac:dyDescent="0.25">
      <c r="L12624" s="1"/>
    </row>
    <row r="12625" spans="12:12" x14ac:dyDescent="0.25">
      <c r="L12625" s="1"/>
    </row>
    <row r="12626" spans="12:12" x14ac:dyDescent="0.25">
      <c r="L12626" s="1"/>
    </row>
    <row r="12627" spans="12:12" x14ac:dyDescent="0.25">
      <c r="L12627" s="1"/>
    </row>
    <row r="12628" spans="12:12" x14ac:dyDescent="0.25">
      <c r="L12628" s="1"/>
    </row>
    <row r="12629" spans="12:12" x14ac:dyDescent="0.25">
      <c r="L12629" s="1"/>
    </row>
    <row r="12630" spans="12:12" x14ac:dyDescent="0.25">
      <c r="L12630" s="1"/>
    </row>
    <row r="12631" spans="12:12" x14ac:dyDescent="0.25">
      <c r="L12631" s="1"/>
    </row>
    <row r="12632" spans="12:12" x14ac:dyDescent="0.25">
      <c r="L12632" s="1"/>
    </row>
    <row r="12633" spans="12:12" x14ac:dyDescent="0.25">
      <c r="L12633" s="1"/>
    </row>
    <row r="12634" spans="12:12" x14ac:dyDescent="0.25">
      <c r="L12634" s="1"/>
    </row>
    <row r="12635" spans="12:12" x14ac:dyDescent="0.25">
      <c r="L12635" s="1"/>
    </row>
    <row r="12636" spans="12:12" x14ac:dyDescent="0.25">
      <c r="L12636" s="1"/>
    </row>
    <row r="12637" spans="12:12" x14ac:dyDescent="0.25">
      <c r="L12637" s="1"/>
    </row>
    <row r="12638" spans="12:12" x14ac:dyDescent="0.25">
      <c r="L12638" s="1"/>
    </row>
    <row r="12639" spans="12:12" x14ac:dyDescent="0.25">
      <c r="L12639" s="1"/>
    </row>
    <row r="12640" spans="12:12" x14ac:dyDescent="0.25">
      <c r="L12640" s="1"/>
    </row>
    <row r="12641" spans="12:12" x14ac:dyDescent="0.25">
      <c r="L12641" s="1"/>
    </row>
    <row r="12642" spans="12:12" x14ac:dyDescent="0.25">
      <c r="L12642" s="1"/>
    </row>
    <row r="12643" spans="12:12" x14ac:dyDescent="0.25">
      <c r="L12643" s="1"/>
    </row>
    <row r="12644" spans="12:12" x14ac:dyDescent="0.25">
      <c r="L12644" s="1"/>
    </row>
    <row r="12645" spans="12:12" x14ac:dyDescent="0.25">
      <c r="L12645" s="1"/>
    </row>
    <row r="12646" spans="12:12" x14ac:dyDescent="0.25">
      <c r="L12646" s="1"/>
    </row>
    <row r="12647" spans="12:12" x14ac:dyDescent="0.25">
      <c r="L12647" s="1"/>
    </row>
    <row r="12648" spans="12:12" x14ac:dyDescent="0.25">
      <c r="L12648" s="1"/>
    </row>
    <row r="12649" spans="12:12" x14ac:dyDescent="0.25">
      <c r="L12649" s="1"/>
    </row>
    <row r="12650" spans="12:12" x14ac:dyDescent="0.25">
      <c r="L12650" s="1"/>
    </row>
    <row r="12651" spans="12:12" x14ac:dyDescent="0.25">
      <c r="L12651" s="1"/>
    </row>
    <row r="12652" spans="12:12" x14ac:dyDescent="0.25">
      <c r="L12652" s="1"/>
    </row>
    <row r="12653" spans="12:12" x14ac:dyDescent="0.25">
      <c r="L12653" s="1"/>
    </row>
    <row r="12654" spans="12:12" x14ac:dyDescent="0.25">
      <c r="L12654" s="1"/>
    </row>
    <row r="12655" spans="12:12" x14ac:dyDescent="0.25">
      <c r="L12655" s="1"/>
    </row>
    <row r="12656" spans="12:12" x14ac:dyDescent="0.25">
      <c r="L12656" s="1"/>
    </row>
    <row r="12657" spans="12:12" x14ac:dyDescent="0.25">
      <c r="L12657" s="1"/>
    </row>
    <row r="12658" spans="12:12" x14ac:dyDescent="0.25">
      <c r="L12658" s="1"/>
    </row>
    <row r="12659" spans="12:12" x14ac:dyDescent="0.25">
      <c r="L12659" s="1"/>
    </row>
    <row r="12660" spans="12:12" x14ac:dyDescent="0.25">
      <c r="L12660" s="1"/>
    </row>
    <row r="12661" spans="12:12" x14ac:dyDescent="0.25">
      <c r="L12661" s="1"/>
    </row>
    <row r="12662" spans="12:12" x14ac:dyDescent="0.25">
      <c r="L12662" s="1"/>
    </row>
    <row r="12663" spans="12:12" x14ac:dyDescent="0.25">
      <c r="L12663" s="1"/>
    </row>
    <row r="12664" spans="12:12" x14ac:dyDescent="0.25">
      <c r="L12664" s="1"/>
    </row>
    <row r="12665" spans="12:12" x14ac:dyDescent="0.25">
      <c r="L12665" s="1"/>
    </row>
    <row r="12666" spans="12:12" x14ac:dyDescent="0.25">
      <c r="L12666" s="1"/>
    </row>
    <row r="12667" spans="12:12" x14ac:dyDescent="0.25">
      <c r="L12667" s="1"/>
    </row>
    <row r="12668" spans="12:12" x14ac:dyDescent="0.25">
      <c r="L12668" s="1"/>
    </row>
    <row r="12669" spans="12:12" x14ac:dyDescent="0.25">
      <c r="L12669" s="1"/>
    </row>
    <row r="12670" spans="12:12" x14ac:dyDescent="0.25">
      <c r="L12670" s="1"/>
    </row>
    <row r="12671" spans="12:12" x14ac:dyDescent="0.25">
      <c r="L12671" s="1"/>
    </row>
    <row r="12672" spans="12:12" x14ac:dyDescent="0.25">
      <c r="L12672" s="1"/>
    </row>
    <row r="12673" spans="12:12" x14ac:dyDescent="0.25">
      <c r="L12673" s="1"/>
    </row>
    <row r="12674" spans="12:12" x14ac:dyDescent="0.25">
      <c r="L12674" s="1"/>
    </row>
    <row r="12675" spans="12:12" x14ac:dyDescent="0.25">
      <c r="L12675" s="1"/>
    </row>
    <row r="12676" spans="12:12" x14ac:dyDescent="0.25">
      <c r="L12676" s="1"/>
    </row>
    <row r="12677" spans="12:12" x14ac:dyDescent="0.25">
      <c r="L12677" s="1"/>
    </row>
    <row r="12678" spans="12:12" x14ac:dyDescent="0.25">
      <c r="L12678" s="1"/>
    </row>
    <row r="12679" spans="12:12" x14ac:dyDescent="0.25">
      <c r="L12679" s="1"/>
    </row>
    <row r="12680" spans="12:12" x14ac:dyDescent="0.25">
      <c r="L12680" s="1"/>
    </row>
    <row r="12681" spans="12:12" x14ac:dyDescent="0.25">
      <c r="L12681" s="1"/>
    </row>
    <row r="12682" spans="12:12" x14ac:dyDescent="0.25">
      <c r="L12682" s="1"/>
    </row>
    <row r="12683" spans="12:12" x14ac:dyDescent="0.25">
      <c r="L12683" s="1"/>
    </row>
    <row r="12684" spans="12:12" x14ac:dyDescent="0.25">
      <c r="L12684" s="1"/>
    </row>
    <row r="12685" spans="12:12" x14ac:dyDescent="0.25">
      <c r="L12685" s="1"/>
    </row>
    <row r="12686" spans="12:12" x14ac:dyDescent="0.25">
      <c r="L12686" s="1"/>
    </row>
    <row r="12687" spans="12:12" x14ac:dyDescent="0.25">
      <c r="L12687" s="1"/>
    </row>
    <row r="12688" spans="12:12" x14ac:dyDescent="0.25">
      <c r="L12688" s="1"/>
    </row>
    <row r="12689" spans="12:12" x14ac:dyDescent="0.25">
      <c r="L12689" s="1"/>
    </row>
    <row r="12690" spans="12:12" x14ac:dyDescent="0.25">
      <c r="L12690" s="1"/>
    </row>
    <row r="12691" spans="12:12" x14ac:dyDescent="0.25">
      <c r="L12691" s="1"/>
    </row>
    <row r="12692" spans="12:12" x14ac:dyDescent="0.25">
      <c r="L12692" s="1"/>
    </row>
    <row r="12693" spans="12:12" x14ac:dyDescent="0.25">
      <c r="L12693" s="1"/>
    </row>
    <row r="12694" spans="12:12" x14ac:dyDescent="0.25">
      <c r="L12694" s="1"/>
    </row>
    <row r="12695" spans="12:12" x14ac:dyDescent="0.25">
      <c r="L12695" s="1"/>
    </row>
    <row r="12696" spans="12:12" x14ac:dyDescent="0.25">
      <c r="L12696" s="1"/>
    </row>
    <row r="12697" spans="12:12" x14ac:dyDescent="0.25">
      <c r="L12697" s="1"/>
    </row>
    <row r="12698" spans="12:12" x14ac:dyDescent="0.25">
      <c r="L12698" s="1"/>
    </row>
    <row r="12699" spans="12:12" x14ac:dyDescent="0.25">
      <c r="L12699" s="1"/>
    </row>
    <row r="12700" spans="12:12" x14ac:dyDescent="0.25">
      <c r="L12700" s="1"/>
    </row>
    <row r="12701" spans="12:12" x14ac:dyDescent="0.25">
      <c r="L12701" s="1"/>
    </row>
    <row r="12702" spans="12:12" x14ac:dyDescent="0.25">
      <c r="L12702" s="1"/>
    </row>
    <row r="12703" spans="12:12" x14ac:dyDescent="0.25">
      <c r="L12703" s="1"/>
    </row>
    <row r="12704" spans="12:12" x14ac:dyDescent="0.25">
      <c r="L12704" s="1"/>
    </row>
    <row r="12705" spans="12:12" x14ac:dyDescent="0.25">
      <c r="L12705" s="1"/>
    </row>
    <row r="12706" spans="12:12" x14ac:dyDescent="0.25">
      <c r="L12706" s="1"/>
    </row>
    <row r="12707" spans="12:12" x14ac:dyDescent="0.25">
      <c r="L12707" s="1"/>
    </row>
    <row r="12708" spans="12:12" x14ac:dyDescent="0.25">
      <c r="L12708" s="1"/>
    </row>
    <row r="12709" spans="12:12" x14ac:dyDescent="0.25">
      <c r="L12709" s="1"/>
    </row>
    <row r="12710" spans="12:12" x14ac:dyDescent="0.25">
      <c r="L12710" s="1"/>
    </row>
    <row r="12711" spans="12:12" x14ac:dyDescent="0.25">
      <c r="L12711" s="1"/>
    </row>
    <row r="12712" spans="12:12" x14ac:dyDescent="0.25">
      <c r="L12712" s="1"/>
    </row>
    <row r="12713" spans="12:12" x14ac:dyDescent="0.25">
      <c r="L12713" s="1"/>
    </row>
    <row r="12714" spans="12:12" x14ac:dyDescent="0.25">
      <c r="L12714" s="1"/>
    </row>
    <row r="12715" spans="12:12" x14ac:dyDescent="0.25">
      <c r="L12715" s="1"/>
    </row>
    <row r="12716" spans="12:12" x14ac:dyDescent="0.25">
      <c r="L12716" s="1"/>
    </row>
    <row r="12717" spans="12:12" x14ac:dyDescent="0.25">
      <c r="L12717" s="1"/>
    </row>
    <row r="12718" spans="12:12" x14ac:dyDescent="0.25">
      <c r="L12718" s="1"/>
    </row>
    <row r="12719" spans="12:12" x14ac:dyDescent="0.25">
      <c r="L12719" s="1"/>
    </row>
    <row r="12720" spans="12:12" x14ac:dyDescent="0.25">
      <c r="L12720" s="1"/>
    </row>
    <row r="12721" spans="12:12" x14ac:dyDescent="0.25">
      <c r="L12721" s="1"/>
    </row>
    <row r="12722" spans="12:12" x14ac:dyDescent="0.25">
      <c r="L12722" s="1"/>
    </row>
    <row r="12723" spans="12:12" x14ac:dyDescent="0.25">
      <c r="L12723" s="1"/>
    </row>
    <row r="12724" spans="12:12" x14ac:dyDescent="0.25">
      <c r="L12724" s="1"/>
    </row>
    <row r="12725" spans="12:12" x14ac:dyDescent="0.25">
      <c r="L12725" s="1"/>
    </row>
    <row r="12726" spans="12:12" x14ac:dyDescent="0.25">
      <c r="L12726" s="1"/>
    </row>
    <row r="12727" spans="12:12" x14ac:dyDescent="0.25">
      <c r="L12727" s="1"/>
    </row>
    <row r="12728" spans="12:12" x14ac:dyDescent="0.25">
      <c r="L12728" s="1"/>
    </row>
    <row r="12729" spans="12:12" x14ac:dyDescent="0.25">
      <c r="L12729" s="1"/>
    </row>
    <row r="12730" spans="12:12" x14ac:dyDescent="0.25">
      <c r="L12730" s="1"/>
    </row>
    <row r="12731" spans="12:12" x14ac:dyDescent="0.25">
      <c r="L12731" s="1"/>
    </row>
    <row r="12732" spans="12:12" x14ac:dyDescent="0.25">
      <c r="L12732" s="1"/>
    </row>
    <row r="12733" spans="12:12" x14ac:dyDescent="0.25">
      <c r="L12733" s="1"/>
    </row>
    <row r="12734" spans="12:12" x14ac:dyDescent="0.25">
      <c r="L12734" s="1"/>
    </row>
    <row r="12735" spans="12:12" x14ac:dyDescent="0.25">
      <c r="L12735" s="1"/>
    </row>
    <row r="12736" spans="12:12" x14ac:dyDescent="0.25">
      <c r="L12736" s="1"/>
    </row>
    <row r="12737" spans="12:12" x14ac:dyDescent="0.25">
      <c r="L12737" s="1"/>
    </row>
    <row r="12738" spans="12:12" x14ac:dyDescent="0.25">
      <c r="L12738" s="1"/>
    </row>
    <row r="12739" spans="12:12" x14ac:dyDescent="0.25">
      <c r="L12739" s="1"/>
    </row>
    <row r="12740" spans="12:12" x14ac:dyDescent="0.25">
      <c r="L12740" s="1"/>
    </row>
    <row r="12741" spans="12:12" x14ac:dyDescent="0.25">
      <c r="L12741" s="1"/>
    </row>
    <row r="12742" spans="12:12" x14ac:dyDescent="0.25">
      <c r="L12742" s="1"/>
    </row>
    <row r="12743" spans="12:12" x14ac:dyDescent="0.25">
      <c r="L12743" s="1"/>
    </row>
    <row r="12744" spans="12:12" x14ac:dyDescent="0.25">
      <c r="L12744" s="1"/>
    </row>
    <row r="12745" spans="12:12" x14ac:dyDescent="0.25">
      <c r="L12745" s="1"/>
    </row>
    <row r="12746" spans="12:12" x14ac:dyDescent="0.25">
      <c r="L12746" s="1"/>
    </row>
    <row r="12747" spans="12:12" x14ac:dyDescent="0.25">
      <c r="L12747" s="1"/>
    </row>
    <row r="12748" spans="12:12" x14ac:dyDescent="0.25">
      <c r="L12748" s="1"/>
    </row>
    <row r="12749" spans="12:12" x14ac:dyDescent="0.25">
      <c r="L12749" s="1"/>
    </row>
    <row r="12750" spans="12:12" x14ac:dyDescent="0.25">
      <c r="L12750" s="1"/>
    </row>
    <row r="12751" spans="12:12" x14ac:dyDescent="0.25">
      <c r="L12751" s="1"/>
    </row>
    <row r="12752" spans="12:12" x14ac:dyDescent="0.25">
      <c r="L12752" s="1"/>
    </row>
    <row r="12753" spans="12:12" x14ac:dyDescent="0.25">
      <c r="L12753" s="1"/>
    </row>
    <row r="12754" spans="12:12" x14ac:dyDescent="0.25">
      <c r="L12754" s="1"/>
    </row>
    <row r="12755" spans="12:12" x14ac:dyDescent="0.25">
      <c r="L12755" s="1"/>
    </row>
    <row r="12756" spans="12:12" x14ac:dyDescent="0.25">
      <c r="L12756" s="1"/>
    </row>
    <row r="12757" spans="12:12" x14ac:dyDescent="0.25">
      <c r="L12757" s="1"/>
    </row>
    <row r="12758" spans="12:12" x14ac:dyDescent="0.25">
      <c r="L12758" s="1"/>
    </row>
    <row r="12759" spans="12:12" x14ac:dyDescent="0.25">
      <c r="L12759" s="1"/>
    </row>
    <row r="12760" spans="12:12" x14ac:dyDescent="0.25">
      <c r="L12760" s="1"/>
    </row>
    <row r="12761" spans="12:12" x14ac:dyDescent="0.25">
      <c r="L12761" s="1"/>
    </row>
    <row r="12762" spans="12:12" x14ac:dyDescent="0.25">
      <c r="L12762" s="1"/>
    </row>
    <row r="12763" spans="12:12" x14ac:dyDescent="0.25">
      <c r="L12763" s="1"/>
    </row>
    <row r="12764" spans="12:12" x14ac:dyDescent="0.25">
      <c r="L12764" s="1"/>
    </row>
    <row r="12765" spans="12:12" x14ac:dyDescent="0.25">
      <c r="L12765" s="1"/>
    </row>
    <row r="12766" spans="12:12" x14ac:dyDescent="0.25">
      <c r="L12766" s="1"/>
    </row>
    <row r="12767" spans="12:12" x14ac:dyDescent="0.25">
      <c r="L12767" s="1"/>
    </row>
    <row r="12768" spans="12:12" x14ac:dyDescent="0.25">
      <c r="L12768" s="1"/>
    </row>
    <row r="12769" spans="12:12" x14ac:dyDescent="0.25">
      <c r="L12769" s="1"/>
    </row>
    <row r="12770" spans="12:12" x14ac:dyDescent="0.25">
      <c r="L12770" s="1"/>
    </row>
    <row r="12771" spans="12:12" x14ac:dyDescent="0.25">
      <c r="L12771" s="1"/>
    </row>
    <row r="12772" spans="12:12" x14ac:dyDescent="0.25">
      <c r="L12772" s="1"/>
    </row>
    <row r="12773" spans="12:12" x14ac:dyDescent="0.25">
      <c r="L12773" s="1"/>
    </row>
    <row r="12774" spans="12:12" x14ac:dyDescent="0.25">
      <c r="L12774" s="1"/>
    </row>
    <row r="12775" spans="12:12" x14ac:dyDescent="0.25">
      <c r="L12775" s="1"/>
    </row>
    <row r="12776" spans="12:12" x14ac:dyDescent="0.25">
      <c r="L12776" s="1"/>
    </row>
    <row r="12777" spans="12:12" x14ac:dyDescent="0.25">
      <c r="L12777" s="1"/>
    </row>
    <row r="12778" spans="12:12" x14ac:dyDescent="0.25">
      <c r="L12778" s="1"/>
    </row>
    <row r="12779" spans="12:12" x14ac:dyDescent="0.25">
      <c r="L12779" s="1"/>
    </row>
    <row r="12780" spans="12:12" x14ac:dyDescent="0.25">
      <c r="L12780" s="1"/>
    </row>
    <row r="12781" spans="12:12" x14ac:dyDescent="0.25">
      <c r="L12781" s="1"/>
    </row>
    <row r="12782" spans="12:12" x14ac:dyDescent="0.25">
      <c r="L12782" s="1"/>
    </row>
    <row r="12783" spans="12:12" x14ac:dyDescent="0.25">
      <c r="L12783" s="1"/>
    </row>
    <row r="12784" spans="12:12" x14ac:dyDescent="0.25">
      <c r="L12784" s="1"/>
    </row>
    <row r="12785" spans="12:12" x14ac:dyDescent="0.25">
      <c r="L12785" s="1"/>
    </row>
    <row r="12786" spans="12:12" x14ac:dyDescent="0.25">
      <c r="L12786" s="1"/>
    </row>
    <row r="12787" spans="12:12" x14ac:dyDescent="0.25">
      <c r="L12787" s="1"/>
    </row>
    <row r="12788" spans="12:12" x14ac:dyDescent="0.25">
      <c r="L12788" s="1"/>
    </row>
    <row r="12789" spans="12:12" x14ac:dyDescent="0.25">
      <c r="L12789" s="1"/>
    </row>
    <row r="12790" spans="12:12" x14ac:dyDescent="0.25">
      <c r="L12790" s="1"/>
    </row>
    <row r="12791" spans="12:12" x14ac:dyDescent="0.25">
      <c r="L12791" s="1"/>
    </row>
    <row r="12792" spans="12:12" x14ac:dyDescent="0.25">
      <c r="L12792" s="1"/>
    </row>
    <row r="12793" spans="12:12" x14ac:dyDescent="0.25">
      <c r="L12793" s="1"/>
    </row>
    <row r="12794" spans="12:12" x14ac:dyDescent="0.25">
      <c r="L12794" s="1"/>
    </row>
    <row r="12795" spans="12:12" x14ac:dyDescent="0.25">
      <c r="L12795" s="1"/>
    </row>
    <row r="12796" spans="12:12" x14ac:dyDescent="0.25">
      <c r="L12796" s="1"/>
    </row>
    <row r="12797" spans="12:12" x14ac:dyDescent="0.25">
      <c r="L12797" s="1"/>
    </row>
    <row r="12798" spans="12:12" x14ac:dyDescent="0.25">
      <c r="L12798" s="1"/>
    </row>
    <row r="12799" spans="12:12" x14ac:dyDescent="0.25">
      <c r="L12799" s="1"/>
    </row>
    <row r="12800" spans="12:12" x14ac:dyDescent="0.25">
      <c r="L12800" s="1"/>
    </row>
    <row r="12801" spans="12:12" x14ac:dyDescent="0.25">
      <c r="L12801" s="1"/>
    </row>
    <row r="12802" spans="12:12" x14ac:dyDescent="0.25">
      <c r="L12802" s="1"/>
    </row>
    <row r="12803" spans="12:12" x14ac:dyDescent="0.25">
      <c r="L12803" s="1"/>
    </row>
    <row r="12804" spans="12:12" x14ac:dyDescent="0.25">
      <c r="L12804" s="1"/>
    </row>
    <row r="12805" spans="12:12" x14ac:dyDescent="0.25">
      <c r="L12805" s="1"/>
    </row>
    <row r="12806" spans="12:12" x14ac:dyDescent="0.25">
      <c r="L12806" s="1"/>
    </row>
    <row r="12807" spans="12:12" x14ac:dyDescent="0.25">
      <c r="L12807" s="1"/>
    </row>
    <row r="12808" spans="12:12" x14ac:dyDescent="0.25">
      <c r="L12808" s="1"/>
    </row>
    <row r="12809" spans="12:12" x14ac:dyDescent="0.25">
      <c r="L12809" s="1"/>
    </row>
    <row r="12810" spans="12:12" x14ac:dyDescent="0.25">
      <c r="L12810" s="1"/>
    </row>
    <row r="12811" spans="12:12" x14ac:dyDescent="0.25">
      <c r="L12811" s="1"/>
    </row>
    <row r="12812" spans="12:12" x14ac:dyDescent="0.25">
      <c r="L12812" s="1"/>
    </row>
    <row r="12813" spans="12:12" x14ac:dyDescent="0.25">
      <c r="L12813" s="1"/>
    </row>
    <row r="12814" spans="12:12" x14ac:dyDescent="0.25">
      <c r="L12814" s="1"/>
    </row>
    <row r="12815" spans="12:12" x14ac:dyDescent="0.25">
      <c r="L12815" s="1"/>
    </row>
    <row r="12816" spans="12:12" x14ac:dyDescent="0.25">
      <c r="L12816" s="1"/>
    </row>
    <row r="12817" spans="12:12" x14ac:dyDescent="0.25">
      <c r="L12817" s="1"/>
    </row>
    <row r="12818" spans="12:12" x14ac:dyDescent="0.25">
      <c r="L12818" s="1"/>
    </row>
    <row r="12819" spans="12:12" x14ac:dyDescent="0.25">
      <c r="L12819" s="1"/>
    </row>
    <row r="12820" spans="12:12" x14ac:dyDescent="0.25">
      <c r="L12820" s="1"/>
    </row>
    <row r="12821" spans="12:12" x14ac:dyDescent="0.25">
      <c r="L12821" s="1"/>
    </row>
    <row r="12822" spans="12:12" x14ac:dyDescent="0.25">
      <c r="L12822" s="1"/>
    </row>
    <row r="12823" spans="12:12" x14ac:dyDescent="0.25">
      <c r="L12823" s="1"/>
    </row>
    <row r="12824" spans="12:12" x14ac:dyDescent="0.25">
      <c r="L12824" s="1"/>
    </row>
    <row r="12825" spans="12:12" x14ac:dyDescent="0.25">
      <c r="L12825" s="1"/>
    </row>
    <row r="12826" spans="12:12" x14ac:dyDescent="0.25">
      <c r="L12826" s="1"/>
    </row>
    <row r="12827" spans="12:12" x14ac:dyDescent="0.25">
      <c r="L12827" s="1"/>
    </row>
    <row r="12828" spans="12:12" x14ac:dyDescent="0.25">
      <c r="L12828" s="1"/>
    </row>
    <row r="12829" spans="12:12" x14ac:dyDescent="0.25">
      <c r="L12829" s="1"/>
    </row>
    <row r="12830" spans="12:12" x14ac:dyDescent="0.25">
      <c r="L12830" s="1"/>
    </row>
    <row r="12831" spans="12:12" x14ac:dyDescent="0.25">
      <c r="L12831" s="1"/>
    </row>
    <row r="12832" spans="12:12" x14ac:dyDescent="0.25">
      <c r="L12832" s="1"/>
    </row>
    <row r="12833" spans="12:12" x14ac:dyDescent="0.25">
      <c r="L12833" s="1"/>
    </row>
    <row r="12834" spans="12:12" x14ac:dyDescent="0.25">
      <c r="L12834" s="1"/>
    </row>
    <row r="12835" spans="12:12" x14ac:dyDescent="0.25">
      <c r="L12835" s="1"/>
    </row>
    <row r="12836" spans="12:12" x14ac:dyDescent="0.25">
      <c r="L12836" s="1"/>
    </row>
    <row r="12837" spans="12:12" x14ac:dyDescent="0.25">
      <c r="L12837" s="1"/>
    </row>
    <row r="12838" spans="12:12" x14ac:dyDescent="0.25">
      <c r="L12838" s="1"/>
    </row>
    <row r="12839" spans="12:12" x14ac:dyDescent="0.25">
      <c r="L12839" s="1"/>
    </row>
    <row r="12840" spans="12:12" x14ac:dyDescent="0.25">
      <c r="L12840" s="1"/>
    </row>
    <row r="12841" spans="12:12" x14ac:dyDescent="0.25">
      <c r="L12841" s="1"/>
    </row>
    <row r="12842" spans="12:12" x14ac:dyDescent="0.25">
      <c r="L12842" s="1"/>
    </row>
    <row r="12843" spans="12:12" x14ac:dyDescent="0.25">
      <c r="L12843" s="1"/>
    </row>
    <row r="12844" spans="12:12" x14ac:dyDescent="0.25">
      <c r="L12844" s="1"/>
    </row>
    <row r="12845" spans="12:12" x14ac:dyDescent="0.25">
      <c r="L12845" s="1"/>
    </row>
    <row r="12846" spans="12:12" x14ac:dyDescent="0.25">
      <c r="L12846" s="1"/>
    </row>
    <row r="12847" spans="12:12" x14ac:dyDescent="0.25">
      <c r="L12847" s="1"/>
    </row>
    <row r="12848" spans="12:12" x14ac:dyDescent="0.25">
      <c r="L12848" s="1"/>
    </row>
    <row r="12849" spans="12:12" x14ac:dyDescent="0.25">
      <c r="L12849" s="1"/>
    </row>
    <row r="12850" spans="12:12" x14ac:dyDescent="0.25">
      <c r="L12850" s="1"/>
    </row>
    <row r="12851" spans="12:12" x14ac:dyDescent="0.25">
      <c r="L12851" s="1"/>
    </row>
    <row r="12852" spans="12:12" x14ac:dyDescent="0.25">
      <c r="L12852" s="1"/>
    </row>
    <row r="12853" spans="12:12" x14ac:dyDescent="0.25">
      <c r="L12853" s="1"/>
    </row>
    <row r="12854" spans="12:12" x14ac:dyDescent="0.25">
      <c r="L12854" s="1"/>
    </row>
    <row r="12855" spans="12:12" x14ac:dyDescent="0.25">
      <c r="L12855" s="1"/>
    </row>
    <row r="12856" spans="12:12" x14ac:dyDescent="0.25">
      <c r="L12856" s="1"/>
    </row>
    <row r="12857" spans="12:12" x14ac:dyDescent="0.25">
      <c r="L12857" s="1"/>
    </row>
    <row r="12858" spans="12:12" x14ac:dyDescent="0.25">
      <c r="L12858" s="1"/>
    </row>
    <row r="12859" spans="12:12" x14ac:dyDescent="0.25">
      <c r="L12859" s="1"/>
    </row>
    <row r="12860" spans="12:12" x14ac:dyDescent="0.25">
      <c r="L12860" s="1"/>
    </row>
    <row r="12861" spans="12:12" x14ac:dyDescent="0.25">
      <c r="L12861" s="1"/>
    </row>
    <row r="12862" spans="12:12" x14ac:dyDescent="0.25">
      <c r="L12862" s="1"/>
    </row>
    <row r="12863" spans="12:12" x14ac:dyDescent="0.25">
      <c r="L12863" s="1"/>
    </row>
    <row r="12864" spans="12:12" x14ac:dyDescent="0.25">
      <c r="L12864" s="1"/>
    </row>
    <row r="12865" spans="12:12" x14ac:dyDescent="0.25">
      <c r="L12865" s="1"/>
    </row>
    <row r="12866" spans="12:12" x14ac:dyDescent="0.25">
      <c r="L12866" s="1"/>
    </row>
    <row r="12867" spans="12:12" x14ac:dyDescent="0.25">
      <c r="L12867" s="1"/>
    </row>
    <row r="12868" spans="12:12" x14ac:dyDescent="0.25">
      <c r="L12868" s="1"/>
    </row>
    <row r="12869" spans="12:12" x14ac:dyDescent="0.25">
      <c r="L12869" s="1"/>
    </row>
    <row r="12870" spans="12:12" x14ac:dyDescent="0.25">
      <c r="L12870" s="1"/>
    </row>
    <row r="12871" spans="12:12" x14ac:dyDescent="0.25">
      <c r="L12871" s="1"/>
    </row>
    <row r="12872" spans="12:12" x14ac:dyDescent="0.25">
      <c r="L12872" s="1"/>
    </row>
    <row r="12873" spans="12:12" x14ac:dyDescent="0.25">
      <c r="L12873" s="1"/>
    </row>
    <row r="12874" spans="12:12" x14ac:dyDescent="0.25">
      <c r="L12874" s="1"/>
    </row>
    <row r="12875" spans="12:12" x14ac:dyDescent="0.25">
      <c r="L12875" s="1"/>
    </row>
    <row r="12876" spans="12:12" x14ac:dyDescent="0.25">
      <c r="L12876" s="1"/>
    </row>
    <row r="12877" spans="12:12" x14ac:dyDescent="0.25">
      <c r="L12877" s="1"/>
    </row>
    <row r="12878" spans="12:12" x14ac:dyDescent="0.25">
      <c r="L12878" s="1"/>
    </row>
    <row r="12879" spans="12:12" x14ac:dyDescent="0.25">
      <c r="L12879" s="1"/>
    </row>
    <row r="12880" spans="12:12" x14ac:dyDescent="0.25">
      <c r="L12880" s="1"/>
    </row>
    <row r="12881" spans="12:12" x14ac:dyDescent="0.25">
      <c r="L12881" s="1"/>
    </row>
    <row r="12882" spans="12:12" x14ac:dyDescent="0.25">
      <c r="L12882" s="1"/>
    </row>
    <row r="12883" spans="12:12" x14ac:dyDescent="0.25">
      <c r="L12883" s="1"/>
    </row>
    <row r="12884" spans="12:12" x14ac:dyDescent="0.25">
      <c r="L12884" s="1"/>
    </row>
    <row r="12885" spans="12:12" x14ac:dyDescent="0.25">
      <c r="L12885" s="1"/>
    </row>
    <row r="12886" spans="12:12" x14ac:dyDescent="0.25">
      <c r="L12886" s="1"/>
    </row>
    <row r="12887" spans="12:12" x14ac:dyDescent="0.25">
      <c r="L12887" s="1"/>
    </row>
    <row r="12888" spans="12:12" x14ac:dyDescent="0.25">
      <c r="L12888" s="1"/>
    </row>
    <row r="12889" spans="12:12" x14ac:dyDescent="0.25">
      <c r="L12889" s="1"/>
    </row>
    <row r="12890" spans="12:12" x14ac:dyDescent="0.25">
      <c r="L12890" s="1"/>
    </row>
    <row r="12891" spans="12:12" x14ac:dyDescent="0.25">
      <c r="L12891" s="1"/>
    </row>
    <row r="12892" spans="12:12" x14ac:dyDescent="0.25">
      <c r="L12892" s="1"/>
    </row>
    <row r="12893" spans="12:12" x14ac:dyDescent="0.25">
      <c r="L12893" s="1"/>
    </row>
    <row r="12894" spans="12:12" x14ac:dyDescent="0.25">
      <c r="L12894" s="1"/>
    </row>
    <row r="12895" spans="12:12" x14ac:dyDescent="0.25">
      <c r="L12895" s="1"/>
    </row>
    <row r="12896" spans="12:12" x14ac:dyDescent="0.25">
      <c r="L12896" s="1"/>
    </row>
    <row r="12897" spans="12:12" x14ac:dyDescent="0.25">
      <c r="L12897" s="1"/>
    </row>
    <row r="12898" spans="12:12" x14ac:dyDescent="0.25">
      <c r="L12898" s="1"/>
    </row>
    <row r="12899" spans="12:12" x14ac:dyDescent="0.25">
      <c r="L12899" s="1"/>
    </row>
    <row r="12900" spans="12:12" x14ac:dyDescent="0.25">
      <c r="L12900" s="1"/>
    </row>
    <row r="12901" spans="12:12" x14ac:dyDescent="0.25">
      <c r="L12901" s="1"/>
    </row>
    <row r="12902" spans="12:12" x14ac:dyDescent="0.25">
      <c r="L12902" s="1"/>
    </row>
    <row r="12903" spans="12:12" x14ac:dyDescent="0.25">
      <c r="L12903" s="1"/>
    </row>
    <row r="12904" spans="12:12" x14ac:dyDescent="0.25">
      <c r="L12904" s="1"/>
    </row>
    <row r="12905" spans="12:12" x14ac:dyDescent="0.25">
      <c r="L12905" s="1"/>
    </row>
    <row r="12906" spans="12:12" x14ac:dyDescent="0.25">
      <c r="L12906" s="1"/>
    </row>
    <row r="12907" spans="12:12" x14ac:dyDescent="0.25">
      <c r="L12907" s="1"/>
    </row>
    <row r="12908" spans="12:12" x14ac:dyDescent="0.25">
      <c r="L12908" s="1"/>
    </row>
    <row r="12909" spans="12:12" x14ac:dyDescent="0.25">
      <c r="L12909" s="1"/>
    </row>
    <row r="12910" spans="12:12" x14ac:dyDescent="0.25">
      <c r="L12910" s="1"/>
    </row>
    <row r="12911" spans="12:12" x14ac:dyDescent="0.25">
      <c r="L12911" s="1"/>
    </row>
    <row r="12912" spans="12:12" x14ac:dyDescent="0.25">
      <c r="L12912" s="1"/>
    </row>
    <row r="12913" spans="12:12" x14ac:dyDescent="0.25">
      <c r="L12913" s="1"/>
    </row>
    <row r="12914" spans="12:12" x14ac:dyDescent="0.25">
      <c r="L12914" s="1"/>
    </row>
    <row r="12915" spans="12:12" x14ac:dyDescent="0.25">
      <c r="L12915" s="1"/>
    </row>
    <row r="12916" spans="12:12" x14ac:dyDescent="0.25">
      <c r="L12916" s="1"/>
    </row>
    <row r="12917" spans="12:12" x14ac:dyDescent="0.25">
      <c r="L12917" s="1"/>
    </row>
    <row r="12918" spans="12:12" x14ac:dyDescent="0.25">
      <c r="L12918" s="1"/>
    </row>
    <row r="12919" spans="12:12" x14ac:dyDescent="0.25">
      <c r="L12919" s="1"/>
    </row>
    <row r="12920" spans="12:12" x14ac:dyDescent="0.25">
      <c r="L12920" s="1"/>
    </row>
    <row r="12921" spans="12:12" x14ac:dyDescent="0.25">
      <c r="L12921" s="1"/>
    </row>
    <row r="12922" spans="12:12" x14ac:dyDescent="0.25">
      <c r="L12922" s="1"/>
    </row>
    <row r="12923" spans="12:12" x14ac:dyDescent="0.25">
      <c r="L12923" s="1"/>
    </row>
    <row r="12924" spans="12:12" x14ac:dyDescent="0.25">
      <c r="L12924" s="1"/>
    </row>
    <row r="12925" spans="12:12" x14ac:dyDescent="0.25">
      <c r="L12925" s="1"/>
    </row>
    <row r="12926" spans="12:12" x14ac:dyDescent="0.25">
      <c r="L12926" s="1"/>
    </row>
    <row r="12927" spans="12:12" x14ac:dyDescent="0.25">
      <c r="L12927" s="1"/>
    </row>
    <row r="12928" spans="12:12" x14ac:dyDescent="0.25">
      <c r="L12928" s="1"/>
    </row>
    <row r="12929" spans="12:12" x14ac:dyDescent="0.25">
      <c r="L12929" s="1"/>
    </row>
    <row r="12930" spans="12:12" x14ac:dyDescent="0.25">
      <c r="L12930" s="1"/>
    </row>
    <row r="12931" spans="12:12" x14ac:dyDescent="0.25">
      <c r="L12931" s="1"/>
    </row>
    <row r="12932" spans="12:12" x14ac:dyDescent="0.25">
      <c r="L12932" s="1"/>
    </row>
    <row r="12933" spans="12:12" x14ac:dyDescent="0.25">
      <c r="L12933" s="1"/>
    </row>
    <row r="12934" spans="12:12" x14ac:dyDescent="0.25">
      <c r="L12934" s="1"/>
    </row>
    <row r="12935" spans="12:12" x14ac:dyDescent="0.25">
      <c r="L12935" s="1"/>
    </row>
    <row r="12936" spans="12:12" x14ac:dyDescent="0.25">
      <c r="L12936" s="1"/>
    </row>
    <row r="12937" spans="12:12" x14ac:dyDescent="0.25">
      <c r="L12937" s="1"/>
    </row>
    <row r="12938" spans="12:12" x14ac:dyDescent="0.25">
      <c r="L12938" s="1"/>
    </row>
    <row r="12939" spans="12:12" x14ac:dyDescent="0.25">
      <c r="L12939" s="1"/>
    </row>
    <row r="12940" spans="12:12" x14ac:dyDescent="0.25">
      <c r="L12940" s="1"/>
    </row>
    <row r="12941" spans="12:12" x14ac:dyDescent="0.25">
      <c r="L12941" s="1"/>
    </row>
    <row r="12942" spans="12:12" x14ac:dyDescent="0.25">
      <c r="L12942" s="1"/>
    </row>
    <row r="12943" spans="12:12" x14ac:dyDescent="0.25">
      <c r="L12943" s="1"/>
    </row>
    <row r="12944" spans="12:12" x14ac:dyDescent="0.25">
      <c r="L12944" s="1"/>
    </row>
    <row r="12945" spans="12:12" x14ac:dyDescent="0.25">
      <c r="L12945" s="1"/>
    </row>
    <row r="12946" spans="12:12" x14ac:dyDescent="0.25">
      <c r="L12946" s="1"/>
    </row>
    <row r="12947" spans="12:12" x14ac:dyDescent="0.25">
      <c r="L12947" s="1"/>
    </row>
    <row r="12948" spans="12:12" x14ac:dyDescent="0.25">
      <c r="L12948" s="1"/>
    </row>
    <row r="12949" spans="12:12" x14ac:dyDescent="0.25">
      <c r="L12949" s="1"/>
    </row>
    <row r="12950" spans="12:12" x14ac:dyDescent="0.25">
      <c r="L12950" s="1"/>
    </row>
    <row r="12951" spans="12:12" x14ac:dyDescent="0.25">
      <c r="L12951" s="1"/>
    </row>
    <row r="12952" spans="12:12" x14ac:dyDescent="0.25">
      <c r="L12952" s="1"/>
    </row>
    <row r="12953" spans="12:12" x14ac:dyDescent="0.25">
      <c r="L12953" s="1"/>
    </row>
    <row r="12954" spans="12:12" x14ac:dyDescent="0.25">
      <c r="L12954" s="1"/>
    </row>
    <row r="12955" spans="12:12" x14ac:dyDescent="0.25">
      <c r="L12955" s="1"/>
    </row>
    <row r="12956" spans="12:12" x14ac:dyDescent="0.25">
      <c r="L12956" s="1"/>
    </row>
    <row r="12957" spans="12:12" x14ac:dyDescent="0.25">
      <c r="L12957" s="1"/>
    </row>
    <row r="12958" spans="12:12" x14ac:dyDescent="0.25">
      <c r="L12958" s="1"/>
    </row>
    <row r="12959" spans="12:12" x14ac:dyDescent="0.25">
      <c r="L12959" s="1"/>
    </row>
    <row r="12960" spans="12:12" x14ac:dyDescent="0.25">
      <c r="L12960" s="1"/>
    </row>
    <row r="12961" spans="12:12" x14ac:dyDescent="0.25">
      <c r="L12961" s="1"/>
    </row>
    <row r="12962" spans="12:12" x14ac:dyDescent="0.25">
      <c r="L12962" s="1"/>
    </row>
    <row r="12963" spans="12:12" x14ac:dyDescent="0.25">
      <c r="L12963" s="1"/>
    </row>
    <row r="12964" spans="12:12" x14ac:dyDescent="0.25">
      <c r="L12964" s="1"/>
    </row>
    <row r="12965" spans="12:12" x14ac:dyDescent="0.25">
      <c r="L12965" s="1"/>
    </row>
    <row r="12966" spans="12:12" x14ac:dyDescent="0.25">
      <c r="L12966" s="1"/>
    </row>
    <row r="12967" spans="12:12" x14ac:dyDescent="0.25">
      <c r="L12967" s="1"/>
    </row>
    <row r="12968" spans="12:12" x14ac:dyDescent="0.25">
      <c r="L12968" s="1"/>
    </row>
    <row r="12969" spans="12:12" x14ac:dyDescent="0.25">
      <c r="L12969" s="1"/>
    </row>
    <row r="12970" spans="12:12" x14ac:dyDescent="0.25">
      <c r="L12970" s="1"/>
    </row>
    <row r="12971" spans="12:12" x14ac:dyDescent="0.25">
      <c r="L12971" s="1"/>
    </row>
    <row r="12972" spans="12:12" x14ac:dyDescent="0.25">
      <c r="L12972" s="1"/>
    </row>
    <row r="12973" spans="12:12" x14ac:dyDescent="0.25">
      <c r="L12973" s="1"/>
    </row>
    <row r="12974" spans="12:12" x14ac:dyDescent="0.25">
      <c r="L12974" s="1"/>
    </row>
    <row r="12975" spans="12:12" x14ac:dyDescent="0.25">
      <c r="L12975" s="1"/>
    </row>
    <row r="12976" spans="12:12" x14ac:dyDescent="0.25">
      <c r="L12976" s="1"/>
    </row>
    <row r="12977" spans="12:12" x14ac:dyDescent="0.25">
      <c r="L12977" s="1"/>
    </row>
    <row r="12978" spans="12:12" x14ac:dyDescent="0.25">
      <c r="L12978" s="1"/>
    </row>
    <row r="12979" spans="12:12" x14ac:dyDescent="0.25">
      <c r="L12979" s="1"/>
    </row>
    <row r="12980" spans="12:12" x14ac:dyDescent="0.25">
      <c r="L12980" s="1"/>
    </row>
    <row r="12981" spans="12:12" x14ac:dyDescent="0.25">
      <c r="L12981" s="1"/>
    </row>
    <row r="12982" spans="12:12" x14ac:dyDescent="0.25">
      <c r="L12982" s="1"/>
    </row>
    <row r="12983" spans="12:12" x14ac:dyDescent="0.25">
      <c r="L12983" s="1"/>
    </row>
    <row r="12984" spans="12:12" x14ac:dyDescent="0.25">
      <c r="L12984" s="1"/>
    </row>
    <row r="12985" spans="12:12" x14ac:dyDescent="0.25">
      <c r="L12985" s="1"/>
    </row>
    <row r="12986" spans="12:12" x14ac:dyDescent="0.25">
      <c r="L12986" s="1"/>
    </row>
    <row r="12987" spans="12:12" x14ac:dyDescent="0.25">
      <c r="L12987" s="1"/>
    </row>
    <row r="12988" spans="12:12" x14ac:dyDescent="0.25">
      <c r="L12988" s="1"/>
    </row>
    <row r="12989" spans="12:12" x14ac:dyDescent="0.25">
      <c r="L12989" s="1"/>
    </row>
    <row r="12990" spans="12:12" x14ac:dyDescent="0.25">
      <c r="L12990" s="1"/>
    </row>
    <row r="12991" spans="12:12" x14ac:dyDescent="0.25">
      <c r="L12991" s="1"/>
    </row>
    <row r="12992" spans="12:12" x14ac:dyDescent="0.25">
      <c r="L12992" s="1"/>
    </row>
    <row r="12993" spans="12:12" x14ac:dyDescent="0.25">
      <c r="L12993" s="1"/>
    </row>
    <row r="12994" spans="12:12" x14ac:dyDescent="0.25">
      <c r="L12994" s="1"/>
    </row>
    <row r="12995" spans="12:12" x14ac:dyDescent="0.25">
      <c r="L12995" s="1"/>
    </row>
    <row r="12996" spans="12:12" x14ac:dyDescent="0.25">
      <c r="L12996" s="1"/>
    </row>
    <row r="12997" spans="12:12" x14ac:dyDescent="0.25">
      <c r="L12997" s="1"/>
    </row>
    <row r="12998" spans="12:12" x14ac:dyDescent="0.25">
      <c r="L12998" s="1"/>
    </row>
    <row r="12999" spans="12:12" x14ac:dyDescent="0.25">
      <c r="L12999" s="1"/>
    </row>
    <row r="13000" spans="12:12" x14ac:dyDescent="0.25">
      <c r="L13000" s="1"/>
    </row>
    <row r="13001" spans="12:12" x14ac:dyDescent="0.25">
      <c r="L13001" s="1"/>
    </row>
    <row r="13002" spans="12:12" x14ac:dyDescent="0.25">
      <c r="L13002" s="1"/>
    </row>
    <row r="13003" spans="12:12" x14ac:dyDescent="0.25">
      <c r="L13003" s="1"/>
    </row>
    <row r="13004" spans="12:12" x14ac:dyDescent="0.25">
      <c r="L13004" s="1"/>
    </row>
    <row r="13005" spans="12:12" x14ac:dyDescent="0.25">
      <c r="L13005" s="1"/>
    </row>
    <row r="13006" spans="12:12" x14ac:dyDescent="0.25">
      <c r="L13006" s="1"/>
    </row>
    <row r="13007" spans="12:12" x14ac:dyDescent="0.25">
      <c r="L13007" s="1"/>
    </row>
    <row r="13008" spans="12:12" x14ac:dyDescent="0.25">
      <c r="L13008" s="1"/>
    </row>
    <row r="13009" spans="12:12" x14ac:dyDescent="0.25">
      <c r="L13009" s="1"/>
    </row>
    <row r="13010" spans="12:12" x14ac:dyDescent="0.25">
      <c r="L13010" s="1"/>
    </row>
    <row r="13011" spans="12:12" x14ac:dyDescent="0.25">
      <c r="L13011" s="1"/>
    </row>
    <row r="13012" spans="12:12" x14ac:dyDescent="0.25">
      <c r="L13012" s="1"/>
    </row>
    <row r="13013" spans="12:12" x14ac:dyDescent="0.25">
      <c r="L13013" s="1"/>
    </row>
    <row r="13014" spans="12:12" x14ac:dyDescent="0.25">
      <c r="L13014" s="1"/>
    </row>
    <row r="13015" spans="12:12" x14ac:dyDescent="0.25">
      <c r="L13015" s="1"/>
    </row>
    <row r="13016" spans="12:12" x14ac:dyDescent="0.25">
      <c r="L13016" s="1"/>
    </row>
    <row r="13017" spans="12:12" x14ac:dyDescent="0.25">
      <c r="L13017" s="1"/>
    </row>
    <row r="13018" spans="12:12" x14ac:dyDescent="0.25">
      <c r="L13018" s="1"/>
    </row>
    <row r="13019" spans="12:12" x14ac:dyDescent="0.25">
      <c r="L13019" s="1"/>
    </row>
    <row r="13020" spans="12:12" x14ac:dyDescent="0.25">
      <c r="L13020" s="1"/>
    </row>
    <row r="13021" spans="12:12" x14ac:dyDescent="0.25">
      <c r="L13021" s="1"/>
    </row>
    <row r="13022" spans="12:12" x14ac:dyDescent="0.25">
      <c r="L13022" s="1"/>
    </row>
    <row r="13023" spans="12:12" x14ac:dyDescent="0.25">
      <c r="L13023" s="1"/>
    </row>
    <row r="13024" spans="12:12" x14ac:dyDescent="0.25">
      <c r="L13024" s="1"/>
    </row>
    <row r="13025" spans="12:12" x14ac:dyDescent="0.25">
      <c r="L13025" s="1"/>
    </row>
    <row r="13026" spans="12:12" x14ac:dyDescent="0.25">
      <c r="L13026" s="1"/>
    </row>
    <row r="13027" spans="12:12" x14ac:dyDescent="0.25">
      <c r="L13027" s="1"/>
    </row>
    <row r="13028" spans="12:12" x14ac:dyDescent="0.25">
      <c r="L13028" s="1"/>
    </row>
    <row r="13029" spans="12:12" x14ac:dyDescent="0.25">
      <c r="L13029" s="1"/>
    </row>
    <row r="13030" spans="12:12" x14ac:dyDescent="0.25">
      <c r="L13030" s="1"/>
    </row>
    <row r="13031" spans="12:12" x14ac:dyDescent="0.25">
      <c r="L13031" s="1"/>
    </row>
    <row r="13032" spans="12:12" x14ac:dyDescent="0.25">
      <c r="L13032" s="1"/>
    </row>
    <row r="13033" spans="12:12" x14ac:dyDescent="0.25">
      <c r="L13033" s="1"/>
    </row>
    <row r="13034" spans="12:12" x14ac:dyDescent="0.25">
      <c r="L13034" s="1"/>
    </row>
    <row r="13035" spans="12:12" x14ac:dyDescent="0.25">
      <c r="L13035" s="1"/>
    </row>
    <row r="13036" spans="12:12" x14ac:dyDescent="0.25">
      <c r="L13036" s="1"/>
    </row>
    <row r="13037" spans="12:12" x14ac:dyDescent="0.25">
      <c r="L13037" s="1"/>
    </row>
    <row r="13038" spans="12:12" x14ac:dyDescent="0.25">
      <c r="L13038" s="1"/>
    </row>
    <row r="13039" spans="12:12" x14ac:dyDescent="0.25">
      <c r="L13039" s="1"/>
    </row>
    <row r="13040" spans="12:12" x14ac:dyDescent="0.25">
      <c r="L13040" s="1"/>
    </row>
    <row r="13041" spans="12:12" x14ac:dyDescent="0.25">
      <c r="L13041" s="1"/>
    </row>
    <row r="13042" spans="12:12" x14ac:dyDescent="0.25">
      <c r="L13042" s="1"/>
    </row>
    <row r="13043" spans="12:12" x14ac:dyDescent="0.25">
      <c r="L13043" s="1"/>
    </row>
    <row r="13044" spans="12:12" x14ac:dyDescent="0.25">
      <c r="L13044" s="1"/>
    </row>
    <row r="13045" spans="12:12" x14ac:dyDescent="0.25">
      <c r="L13045" s="1"/>
    </row>
    <row r="13046" spans="12:12" x14ac:dyDescent="0.25">
      <c r="L13046" s="1"/>
    </row>
    <row r="13047" spans="12:12" x14ac:dyDescent="0.25">
      <c r="L13047" s="1"/>
    </row>
    <row r="13048" spans="12:12" x14ac:dyDescent="0.25">
      <c r="L13048" s="1"/>
    </row>
    <row r="13049" spans="12:12" x14ac:dyDescent="0.25">
      <c r="L13049" s="1"/>
    </row>
    <row r="13050" spans="12:12" x14ac:dyDescent="0.25">
      <c r="L13050" s="1"/>
    </row>
    <row r="13051" spans="12:12" x14ac:dyDescent="0.25">
      <c r="L13051" s="1"/>
    </row>
    <row r="13052" spans="12:12" x14ac:dyDescent="0.25">
      <c r="L13052" s="1"/>
    </row>
    <row r="13053" spans="12:12" x14ac:dyDescent="0.25">
      <c r="L13053" s="1"/>
    </row>
    <row r="13054" spans="12:12" x14ac:dyDescent="0.25">
      <c r="L13054" s="1"/>
    </row>
    <row r="13055" spans="12:12" x14ac:dyDescent="0.25">
      <c r="L13055" s="1"/>
    </row>
    <row r="13056" spans="12:12" x14ac:dyDescent="0.25">
      <c r="L13056" s="1"/>
    </row>
    <row r="13057" spans="12:12" x14ac:dyDescent="0.25">
      <c r="L13057" s="1"/>
    </row>
    <row r="13058" spans="12:12" x14ac:dyDescent="0.25">
      <c r="L13058" s="1"/>
    </row>
    <row r="13059" spans="12:12" x14ac:dyDescent="0.25">
      <c r="L13059" s="1"/>
    </row>
    <row r="13060" spans="12:12" x14ac:dyDescent="0.25">
      <c r="L13060" s="1"/>
    </row>
    <row r="13061" spans="12:12" x14ac:dyDescent="0.25">
      <c r="L13061" s="1"/>
    </row>
    <row r="13062" spans="12:12" x14ac:dyDescent="0.25">
      <c r="L13062" s="1"/>
    </row>
    <row r="13063" spans="12:12" x14ac:dyDescent="0.25">
      <c r="L13063" s="1"/>
    </row>
    <row r="13064" spans="12:12" x14ac:dyDescent="0.25">
      <c r="L13064" s="1"/>
    </row>
    <row r="13065" spans="12:12" x14ac:dyDescent="0.25">
      <c r="L13065" s="1"/>
    </row>
    <row r="13066" spans="12:12" x14ac:dyDescent="0.25">
      <c r="L13066" s="1"/>
    </row>
    <row r="13067" spans="12:12" x14ac:dyDescent="0.25">
      <c r="L13067" s="1"/>
    </row>
    <row r="13068" spans="12:12" x14ac:dyDescent="0.25">
      <c r="L13068" s="1"/>
    </row>
    <row r="13069" spans="12:12" x14ac:dyDescent="0.25">
      <c r="L13069" s="1"/>
    </row>
    <row r="13070" spans="12:12" x14ac:dyDescent="0.25">
      <c r="L13070" s="1"/>
    </row>
    <row r="13071" spans="12:12" x14ac:dyDescent="0.25">
      <c r="L13071" s="1"/>
    </row>
    <row r="13072" spans="12:12" x14ac:dyDescent="0.25">
      <c r="L13072" s="1"/>
    </row>
    <row r="13073" spans="12:12" x14ac:dyDescent="0.25">
      <c r="L13073" s="1"/>
    </row>
    <row r="13074" spans="12:12" x14ac:dyDescent="0.25">
      <c r="L13074" s="1"/>
    </row>
    <row r="13075" spans="12:12" x14ac:dyDescent="0.25">
      <c r="L13075" s="1"/>
    </row>
    <row r="13076" spans="12:12" x14ac:dyDescent="0.25">
      <c r="L13076" s="1"/>
    </row>
    <row r="13077" spans="12:12" x14ac:dyDescent="0.25">
      <c r="L13077" s="1"/>
    </row>
    <row r="13078" spans="12:12" x14ac:dyDescent="0.25">
      <c r="L13078" s="1"/>
    </row>
    <row r="13079" spans="12:12" x14ac:dyDescent="0.25">
      <c r="L13079" s="1"/>
    </row>
    <row r="13080" spans="12:12" x14ac:dyDescent="0.25">
      <c r="L13080" s="1"/>
    </row>
    <row r="13081" spans="12:12" x14ac:dyDescent="0.25">
      <c r="L13081" s="1"/>
    </row>
    <row r="13082" spans="12:12" x14ac:dyDescent="0.25">
      <c r="L13082" s="1"/>
    </row>
    <row r="13083" spans="12:12" x14ac:dyDescent="0.25">
      <c r="L13083" s="1"/>
    </row>
    <row r="13084" spans="12:12" x14ac:dyDescent="0.25">
      <c r="L13084" s="1"/>
    </row>
    <row r="13085" spans="12:12" x14ac:dyDescent="0.25">
      <c r="L13085" s="1"/>
    </row>
    <row r="13086" spans="12:12" x14ac:dyDescent="0.25">
      <c r="L13086" s="1"/>
    </row>
    <row r="13087" spans="12:12" x14ac:dyDescent="0.25">
      <c r="L13087" s="1"/>
    </row>
    <row r="13088" spans="12:12" x14ac:dyDescent="0.25">
      <c r="L13088" s="1"/>
    </row>
    <row r="13089" spans="12:12" x14ac:dyDescent="0.25">
      <c r="L13089" s="1"/>
    </row>
    <row r="13090" spans="12:12" x14ac:dyDescent="0.25">
      <c r="L13090" s="1"/>
    </row>
    <row r="13091" spans="12:12" x14ac:dyDescent="0.25">
      <c r="L13091" s="1"/>
    </row>
    <row r="13092" spans="12:12" x14ac:dyDescent="0.25">
      <c r="L13092" s="1"/>
    </row>
    <row r="13093" spans="12:12" x14ac:dyDescent="0.25">
      <c r="L13093" s="1"/>
    </row>
    <row r="13094" spans="12:12" x14ac:dyDescent="0.25">
      <c r="L13094" s="1"/>
    </row>
    <row r="13095" spans="12:12" x14ac:dyDescent="0.25">
      <c r="L13095" s="1"/>
    </row>
    <row r="13096" spans="12:12" x14ac:dyDescent="0.25">
      <c r="L13096" s="1"/>
    </row>
    <row r="13097" spans="12:12" x14ac:dyDescent="0.25">
      <c r="L13097" s="1"/>
    </row>
    <row r="13098" spans="12:12" x14ac:dyDescent="0.25">
      <c r="L13098" s="1"/>
    </row>
    <row r="13099" spans="12:12" x14ac:dyDescent="0.25">
      <c r="L13099" s="1"/>
    </row>
    <row r="13100" spans="12:12" x14ac:dyDescent="0.25">
      <c r="L13100" s="1"/>
    </row>
    <row r="13101" spans="12:12" x14ac:dyDescent="0.25">
      <c r="L13101" s="1"/>
    </row>
    <row r="13102" spans="12:12" x14ac:dyDescent="0.25">
      <c r="L13102" s="1"/>
    </row>
    <row r="13103" spans="12:12" x14ac:dyDescent="0.25">
      <c r="L13103" s="1"/>
    </row>
    <row r="13104" spans="12:12" x14ac:dyDescent="0.25">
      <c r="L13104" s="1"/>
    </row>
    <row r="13105" spans="12:12" x14ac:dyDescent="0.25">
      <c r="L13105" s="1"/>
    </row>
    <row r="13106" spans="12:12" x14ac:dyDescent="0.25">
      <c r="L13106" s="1"/>
    </row>
    <row r="13107" spans="12:12" x14ac:dyDescent="0.25">
      <c r="L13107" s="1"/>
    </row>
    <row r="13108" spans="12:12" x14ac:dyDescent="0.25">
      <c r="L13108" s="1"/>
    </row>
    <row r="13109" spans="12:12" x14ac:dyDescent="0.25">
      <c r="L13109" s="1"/>
    </row>
    <row r="13110" spans="12:12" x14ac:dyDescent="0.25">
      <c r="L13110" s="1"/>
    </row>
    <row r="13111" spans="12:12" x14ac:dyDescent="0.25">
      <c r="L13111" s="1"/>
    </row>
    <row r="13112" spans="12:12" x14ac:dyDescent="0.25">
      <c r="L13112" s="1"/>
    </row>
    <row r="13113" spans="12:12" x14ac:dyDescent="0.25">
      <c r="L13113" s="1"/>
    </row>
    <row r="13114" spans="12:12" x14ac:dyDescent="0.25">
      <c r="L13114" s="1"/>
    </row>
    <row r="13115" spans="12:12" x14ac:dyDescent="0.25">
      <c r="L13115" s="1"/>
    </row>
    <row r="13116" spans="12:12" x14ac:dyDescent="0.25">
      <c r="L13116" s="1"/>
    </row>
    <row r="13117" spans="12:12" x14ac:dyDescent="0.25">
      <c r="L13117" s="1"/>
    </row>
    <row r="13118" spans="12:12" x14ac:dyDescent="0.25">
      <c r="L13118" s="1"/>
    </row>
    <row r="13119" spans="12:12" x14ac:dyDescent="0.25">
      <c r="L13119" s="1"/>
    </row>
    <row r="13120" spans="12:12" x14ac:dyDescent="0.25">
      <c r="L13120" s="1"/>
    </row>
    <row r="13121" spans="12:12" x14ac:dyDescent="0.25">
      <c r="L13121" s="1"/>
    </row>
    <row r="13122" spans="12:12" x14ac:dyDescent="0.25">
      <c r="L13122" s="1"/>
    </row>
    <row r="13123" spans="12:12" x14ac:dyDescent="0.25">
      <c r="L13123" s="1"/>
    </row>
    <row r="13124" spans="12:12" x14ac:dyDescent="0.25">
      <c r="L13124" s="1"/>
    </row>
    <row r="13125" spans="12:12" x14ac:dyDescent="0.25">
      <c r="L13125" s="1"/>
    </row>
    <row r="13126" spans="12:12" x14ac:dyDescent="0.25">
      <c r="L13126" s="1"/>
    </row>
    <row r="13127" spans="12:12" x14ac:dyDescent="0.25">
      <c r="L13127" s="1"/>
    </row>
    <row r="13128" spans="12:12" x14ac:dyDescent="0.25">
      <c r="L13128" s="1"/>
    </row>
    <row r="13129" spans="12:12" x14ac:dyDescent="0.25">
      <c r="L13129" s="1"/>
    </row>
    <row r="13130" spans="12:12" x14ac:dyDescent="0.25">
      <c r="L13130" s="1"/>
    </row>
    <row r="13131" spans="12:12" x14ac:dyDescent="0.25">
      <c r="L13131" s="1"/>
    </row>
    <row r="13132" spans="12:12" x14ac:dyDescent="0.25">
      <c r="L13132" s="1"/>
    </row>
    <row r="13133" spans="12:12" x14ac:dyDescent="0.25">
      <c r="L13133" s="1"/>
    </row>
    <row r="13134" spans="12:12" x14ac:dyDescent="0.25">
      <c r="L13134" s="1"/>
    </row>
    <row r="13135" spans="12:12" x14ac:dyDescent="0.25">
      <c r="L13135" s="1"/>
    </row>
    <row r="13136" spans="12:12" x14ac:dyDescent="0.25">
      <c r="L13136" s="1"/>
    </row>
    <row r="13137" spans="12:12" x14ac:dyDescent="0.25">
      <c r="L13137" s="1"/>
    </row>
    <row r="13138" spans="12:12" x14ac:dyDescent="0.25">
      <c r="L13138" s="1"/>
    </row>
    <row r="13139" spans="12:12" x14ac:dyDescent="0.25">
      <c r="L13139" s="1"/>
    </row>
    <row r="13140" spans="12:12" x14ac:dyDescent="0.25">
      <c r="L13140" s="1"/>
    </row>
    <row r="13141" spans="12:12" x14ac:dyDescent="0.25">
      <c r="L13141" s="1"/>
    </row>
    <row r="13142" spans="12:12" x14ac:dyDescent="0.25">
      <c r="L13142" s="1"/>
    </row>
    <row r="13143" spans="12:12" x14ac:dyDescent="0.25">
      <c r="L13143" s="1"/>
    </row>
    <row r="13144" spans="12:12" x14ac:dyDescent="0.25">
      <c r="L13144" s="1"/>
    </row>
    <row r="13145" spans="12:12" x14ac:dyDescent="0.25">
      <c r="L13145" s="1"/>
    </row>
    <row r="13146" spans="12:12" x14ac:dyDescent="0.25">
      <c r="L13146" s="1"/>
    </row>
    <row r="13147" spans="12:12" x14ac:dyDescent="0.25">
      <c r="L13147" s="1"/>
    </row>
    <row r="13148" spans="12:12" x14ac:dyDescent="0.25">
      <c r="L13148" s="1"/>
    </row>
    <row r="13149" spans="12:12" x14ac:dyDescent="0.25">
      <c r="L13149" s="1"/>
    </row>
    <row r="13150" spans="12:12" x14ac:dyDescent="0.25">
      <c r="L13150" s="1"/>
    </row>
    <row r="13151" spans="12:12" x14ac:dyDescent="0.25">
      <c r="L13151" s="1"/>
    </row>
    <row r="13152" spans="12:12" x14ac:dyDescent="0.25">
      <c r="L13152" s="1"/>
    </row>
    <row r="13153" spans="12:12" x14ac:dyDescent="0.25">
      <c r="L13153" s="1"/>
    </row>
    <row r="13154" spans="12:12" x14ac:dyDescent="0.25">
      <c r="L13154" s="1"/>
    </row>
    <row r="13155" spans="12:12" x14ac:dyDescent="0.25">
      <c r="L13155" s="1"/>
    </row>
    <row r="13156" spans="12:12" x14ac:dyDescent="0.25">
      <c r="L13156" s="1"/>
    </row>
    <row r="13157" spans="12:12" x14ac:dyDescent="0.25">
      <c r="L13157" s="1"/>
    </row>
    <row r="13158" spans="12:12" x14ac:dyDescent="0.25">
      <c r="L13158" s="1"/>
    </row>
    <row r="13159" spans="12:12" x14ac:dyDescent="0.25">
      <c r="L13159" s="1"/>
    </row>
    <row r="13160" spans="12:12" x14ac:dyDescent="0.25">
      <c r="L13160" s="1"/>
    </row>
    <row r="13161" spans="12:12" x14ac:dyDescent="0.25">
      <c r="L13161" s="1"/>
    </row>
    <row r="13162" spans="12:12" x14ac:dyDescent="0.25">
      <c r="L13162" s="1"/>
    </row>
    <row r="13163" spans="12:12" x14ac:dyDescent="0.25">
      <c r="L13163" s="1"/>
    </row>
    <row r="13164" spans="12:12" x14ac:dyDescent="0.25">
      <c r="L13164" s="1"/>
    </row>
    <row r="13165" spans="12:12" x14ac:dyDescent="0.25">
      <c r="L13165" s="1"/>
    </row>
    <row r="13166" spans="12:12" x14ac:dyDescent="0.25">
      <c r="L13166" s="1"/>
    </row>
    <row r="13167" spans="12:12" x14ac:dyDescent="0.25">
      <c r="L13167" s="1"/>
    </row>
    <row r="13168" spans="12:12" x14ac:dyDescent="0.25">
      <c r="L13168" s="1"/>
    </row>
    <row r="13169" spans="12:12" x14ac:dyDescent="0.25">
      <c r="L13169" s="1"/>
    </row>
    <row r="13170" spans="12:12" x14ac:dyDescent="0.25">
      <c r="L13170" s="1"/>
    </row>
    <row r="13171" spans="12:12" x14ac:dyDescent="0.25">
      <c r="L13171" s="1"/>
    </row>
    <row r="13172" spans="12:12" x14ac:dyDescent="0.25">
      <c r="L13172" s="1"/>
    </row>
    <row r="13173" spans="12:12" x14ac:dyDescent="0.25">
      <c r="L13173" s="1"/>
    </row>
    <row r="13174" spans="12:12" x14ac:dyDescent="0.25">
      <c r="L13174" s="1"/>
    </row>
    <row r="13175" spans="12:12" x14ac:dyDescent="0.25">
      <c r="L13175" s="1"/>
    </row>
    <row r="13176" spans="12:12" x14ac:dyDescent="0.25">
      <c r="L13176" s="1"/>
    </row>
    <row r="13177" spans="12:12" x14ac:dyDescent="0.25">
      <c r="L13177" s="1"/>
    </row>
    <row r="13178" spans="12:12" x14ac:dyDescent="0.25">
      <c r="L13178" s="1"/>
    </row>
    <row r="13179" spans="12:12" x14ac:dyDescent="0.25">
      <c r="L13179" s="1"/>
    </row>
    <row r="13180" spans="12:12" x14ac:dyDescent="0.25">
      <c r="L13180" s="1"/>
    </row>
    <row r="13181" spans="12:12" x14ac:dyDescent="0.25">
      <c r="L13181" s="1"/>
    </row>
    <row r="13182" spans="12:12" x14ac:dyDescent="0.25">
      <c r="L13182" s="1"/>
    </row>
    <row r="13183" spans="12:12" x14ac:dyDescent="0.25">
      <c r="L13183" s="1"/>
    </row>
    <row r="13184" spans="12:12" x14ac:dyDescent="0.25">
      <c r="L13184" s="1"/>
    </row>
    <row r="13185" spans="12:12" x14ac:dyDescent="0.25">
      <c r="L13185" s="1"/>
    </row>
    <row r="13186" spans="12:12" x14ac:dyDescent="0.25">
      <c r="L13186" s="1"/>
    </row>
    <row r="13187" spans="12:12" x14ac:dyDescent="0.25">
      <c r="L13187" s="1"/>
    </row>
    <row r="13188" spans="12:12" x14ac:dyDescent="0.25">
      <c r="L13188" s="1"/>
    </row>
    <row r="13189" spans="12:12" x14ac:dyDescent="0.25">
      <c r="L13189" s="1"/>
    </row>
    <row r="13190" spans="12:12" x14ac:dyDescent="0.25">
      <c r="L13190" s="1"/>
    </row>
    <row r="13191" spans="12:12" x14ac:dyDescent="0.25">
      <c r="L13191" s="1"/>
    </row>
    <row r="13192" spans="12:12" x14ac:dyDescent="0.25">
      <c r="L13192" s="1"/>
    </row>
    <row r="13193" spans="12:12" x14ac:dyDescent="0.25">
      <c r="L13193" s="1"/>
    </row>
    <row r="13194" spans="12:12" x14ac:dyDescent="0.25">
      <c r="L13194" s="1"/>
    </row>
    <row r="13195" spans="12:12" x14ac:dyDescent="0.25">
      <c r="L13195" s="1"/>
    </row>
    <row r="13196" spans="12:12" x14ac:dyDescent="0.25">
      <c r="L13196" s="1"/>
    </row>
    <row r="13197" spans="12:12" x14ac:dyDescent="0.25">
      <c r="L13197" s="1"/>
    </row>
    <row r="13198" spans="12:12" x14ac:dyDescent="0.25">
      <c r="L13198" s="1"/>
    </row>
    <row r="13199" spans="12:12" x14ac:dyDescent="0.25">
      <c r="L13199" s="1"/>
    </row>
    <row r="13200" spans="12:12" x14ac:dyDescent="0.25">
      <c r="L13200" s="1"/>
    </row>
    <row r="13201" spans="12:12" x14ac:dyDescent="0.25">
      <c r="L13201" s="1"/>
    </row>
    <row r="13202" spans="12:12" x14ac:dyDescent="0.25">
      <c r="L13202" s="1"/>
    </row>
    <row r="13203" spans="12:12" x14ac:dyDescent="0.25">
      <c r="L13203" s="1"/>
    </row>
    <row r="13204" spans="12:12" x14ac:dyDescent="0.25">
      <c r="L13204" s="1"/>
    </row>
    <row r="13205" spans="12:12" x14ac:dyDescent="0.25">
      <c r="L13205" s="1"/>
    </row>
    <row r="13206" spans="12:12" x14ac:dyDescent="0.25">
      <c r="L13206" s="1"/>
    </row>
    <row r="13207" spans="12:12" x14ac:dyDescent="0.25">
      <c r="L13207" s="1"/>
    </row>
    <row r="13208" spans="12:12" x14ac:dyDescent="0.25">
      <c r="L13208" s="1"/>
    </row>
    <row r="13209" spans="12:12" x14ac:dyDescent="0.25">
      <c r="L13209" s="1"/>
    </row>
    <row r="13210" spans="12:12" x14ac:dyDescent="0.25">
      <c r="L13210" s="1"/>
    </row>
    <row r="13211" spans="12:12" x14ac:dyDescent="0.25">
      <c r="L13211" s="1"/>
    </row>
    <row r="13212" spans="12:12" x14ac:dyDescent="0.25">
      <c r="L13212" s="1"/>
    </row>
    <row r="13213" spans="12:12" x14ac:dyDescent="0.25">
      <c r="L13213" s="1"/>
    </row>
    <row r="13214" spans="12:12" x14ac:dyDescent="0.25">
      <c r="L13214" s="1"/>
    </row>
    <row r="13215" spans="12:12" x14ac:dyDescent="0.25">
      <c r="L13215" s="1"/>
    </row>
    <row r="13216" spans="12:12" x14ac:dyDescent="0.25">
      <c r="L13216" s="1"/>
    </row>
    <row r="13217" spans="12:12" x14ac:dyDescent="0.25">
      <c r="L13217" s="1"/>
    </row>
    <row r="13218" spans="12:12" x14ac:dyDescent="0.25">
      <c r="L13218" s="1"/>
    </row>
    <row r="13219" spans="12:12" x14ac:dyDescent="0.25">
      <c r="L13219" s="1"/>
    </row>
    <row r="13220" spans="12:12" x14ac:dyDescent="0.25">
      <c r="L13220" s="1"/>
    </row>
    <row r="13221" spans="12:12" x14ac:dyDescent="0.25">
      <c r="L13221" s="1"/>
    </row>
    <row r="13222" spans="12:12" x14ac:dyDescent="0.25">
      <c r="L13222" s="1"/>
    </row>
    <row r="13223" spans="12:12" x14ac:dyDescent="0.25">
      <c r="L13223" s="1"/>
    </row>
    <row r="13224" spans="12:12" x14ac:dyDescent="0.25">
      <c r="L13224" s="1"/>
    </row>
    <row r="13225" spans="12:12" x14ac:dyDescent="0.25">
      <c r="L13225" s="1"/>
    </row>
    <row r="13226" spans="12:12" x14ac:dyDescent="0.25">
      <c r="L13226" s="1"/>
    </row>
    <row r="13227" spans="12:12" x14ac:dyDescent="0.25">
      <c r="L13227" s="1"/>
    </row>
    <row r="13228" spans="12:12" x14ac:dyDescent="0.25">
      <c r="L13228" s="1"/>
    </row>
    <row r="13229" spans="12:12" x14ac:dyDescent="0.25">
      <c r="L13229" s="1"/>
    </row>
    <row r="13230" spans="12:12" x14ac:dyDescent="0.25">
      <c r="L13230" s="1"/>
    </row>
    <row r="13231" spans="12:12" x14ac:dyDescent="0.25">
      <c r="L13231" s="1"/>
    </row>
    <row r="13232" spans="12:12" x14ac:dyDescent="0.25">
      <c r="L13232" s="1"/>
    </row>
    <row r="13233" spans="12:12" x14ac:dyDescent="0.25">
      <c r="L13233" s="1"/>
    </row>
    <row r="13234" spans="12:12" x14ac:dyDescent="0.25">
      <c r="L13234" s="1"/>
    </row>
    <row r="13235" spans="12:12" x14ac:dyDescent="0.25">
      <c r="L13235" s="1"/>
    </row>
    <row r="13236" spans="12:12" x14ac:dyDescent="0.25">
      <c r="L13236" s="1"/>
    </row>
    <row r="13237" spans="12:12" x14ac:dyDescent="0.25">
      <c r="L13237" s="1"/>
    </row>
    <row r="13238" spans="12:12" x14ac:dyDescent="0.25">
      <c r="L13238" s="1"/>
    </row>
    <row r="13239" spans="12:12" x14ac:dyDescent="0.25">
      <c r="L13239" s="1"/>
    </row>
    <row r="13240" spans="12:12" x14ac:dyDescent="0.25">
      <c r="L13240" s="1"/>
    </row>
    <row r="13241" spans="12:12" x14ac:dyDescent="0.25">
      <c r="L13241" s="1"/>
    </row>
    <row r="13242" spans="12:12" x14ac:dyDescent="0.25">
      <c r="L13242" s="1"/>
    </row>
    <row r="13243" spans="12:12" x14ac:dyDescent="0.25">
      <c r="L13243" s="1"/>
    </row>
    <row r="13244" spans="12:12" x14ac:dyDescent="0.25">
      <c r="L13244" s="1"/>
    </row>
    <row r="13245" spans="12:12" x14ac:dyDescent="0.25">
      <c r="L13245" s="1"/>
    </row>
    <row r="13246" spans="12:12" x14ac:dyDescent="0.25">
      <c r="L13246" s="1"/>
    </row>
    <row r="13247" spans="12:12" x14ac:dyDescent="0.25">
      <c r="L13247" s="1"/>
    </row>
    <row r="13248" spans="12:12" x14ac:dyDescent="0.25">
      <c r="L13248" s="1"/>
    </row>
    <row r="13249" spans="12:12" x14ac:dyDescent="0.25">
      <c r="L13249" s="1"/>
    </row>
    <row r="13250" spans="12:12" x14ac:dyDescent="0.25">
      <c r="L13250" s="1"/>
    </row>
    <row r="13251" spans="12:12" x14ac:dyDescent="0.25">
      <c r="L13251" s="1"/>
    </row>
    <row r="13252" spans="12:12" x14ac:dyDescent="0.25">
      <c r="L13252" s="1"/>
    </row>
    <row r="13253" spans="12:12" x14ac:dyDescent="0.25">
      <c r="L13253" s="1"/>
    </row>
    <row r="13254" spans="12:12" x14ac:dyDescent="0.25">
      <c r="L13254" s="1"/>
    </row>
    <row r="13255" spans="12:12" x14ac:dyDescent="0.25">
      <c r="L13255" s="1"/>
    </row>
    <row r="13256" spans="12:12" x14ac:dyDescent="0.25">
      <c r="L13256" s="1"/>
    </row>
    <row r="13257" spans="12:12" x14ac:dyDescent="0.25">
      <c r="L13257" s="1"/>
    </row>
    <row r="13258" spans="12:12" x14ac:dyDescent="0.25">
      <c r="L13258" s="1"/>
    </row>
    <row r="13259" spans="12:12" x14ac:dyDescent="0.25">
      <c r="L13259" s="1"/>
    </row>
    <row r="13260" spans="12:12" x14ac:dyDescent="0.25">
      <c r="L13260" s="1"/>
    </row>
    <row r="13261" spans="12:12" x14ac:dyDescent="0.25">
      <c r="L13261" s="1"/>
    </row>
    <row r="13262" spans="12:12" x14ac:dyDescent="0.25">
      <c r="L13262" s="1"/>
    </row>
    <row r="13263" spans="12:12" x14ac:dyDescent="0.25">
      <c r="L13263" s="1"/>
    </row>
    <row r="13264" spans="12:12" x14ac:dyDescent="0.25">
      <c r="L13264" s="1"/>
    </row>
    <row r="13265" spans="12:12" x14ac:dyDescent="0.25">
      <c r="L13265" s="1"/>
    </row>
    <row r="13266" spans="12:12" x14ac:dyDescent="0.25">
      <c r="L13266" s="1"/>
    </row>
    <row r="13267" spans="12:12" x14ac:dyDescent="0.25">
      <c r="L13267" s="1"/>
    </row>
    <row r="13268" spans="12:12" x14ac:dyDescent="0.25">
      <c r="L13268" s="1"/>
    </row>
    <row r="13269" spans="12:12" x14ac:dyDescent="0.25">
      <c r="L13269" s="1"/>
    </row>
    <row r="13270" spans="12:12" x14ac:dyDescent="0.25">
      <c r="L13270" s="1"/>
    </row>
    <row r="13271" spans="12:12" x14ac:dyDescent="0.25">
      <c r="L13271" s="1"/>
    </row>
    <row r="13272" spans="12:12" x14ac:dyDescent="0.25">
      <c r="L13272" s="1"/>
    </row>
    <row r="13273" spans="12:12" x14ac:dyDescent="0.25">
      <c r="L13273" s="1"/>
    </row>
    <row r="13274" spans="12:12" x14ac:dyDescent="0.25">
      <c r="L13274" s="1"/>
    </row>
    <row r="13275" spans="12:12" x14ac:dyDescent="0.25">
      <c r="L13275" s="1"/>
    </row>
    <row r="13276" spans="12:12" x14ac:dyDescent="0.25">
      <c r="L13276" s="1"/>
    </row>
    <row r="13277" spans="12:12" x14ac:dyDescent="0.25">
      <c r="L13277" s="1"/>
    </row>
    <row r="13278" spans="12:12" x14ac:dyDescent="0.25">
      <c r="L13278" s="1"/>
    </row>
    <row r="13279" spans="12:12" x14ac:dyDescent="0.25">
      <c r="L13279" s="1"/>
    </row>
    <row r="13280" spans="12:12" x14ac:dyDescent="0.25">
      <c r="L13280" s="1"/>
    </row>
    <row r="13281" spans="12:12" x14ac:dyDescent="0.25">
      <c r="L13281" s="1"/>
    </row>
    <row r="13282" spans="12:12" x14ac:dyDescent="0.25">
      <c r="L13282" s="1"/>
    </row>
    <row r="13283" spans="12:12" x14ac:dyDescent="0.25">
      <c r="L13283" s="1"/>
    </row>
    <row r="13284" spans="12:12" x14ac:dyDescent="0.25">
      <c r="L13284" s="1"/>
    </row>
    <row r="13285" spans="12:12" x14ac:dyDescent="0.25">
      <c r="L13285" s="1"/>
    </row>
    <row r="13286" spans="12:12" x14ac:dyDescent="0.25">
      <c r="L13286" s="1"/>
    </row>
    <row r="13287" spans="12:12" x14ac:dyDescent="0.25">
      <c r="L13287" s="1"/>
    </row>
    <row r="13288" spans="12:12" x14ac:dyDescent="0.25">
      <c r="L13288" s="1"/>
    </row>
    <row r="13289" spans="12:12" x14ac:dyDescent="0.25">
      <c r="L13289" s="1"/>
    </row>
    <row r="13290" spans="12:12" x14ac:dyDescent="0.25">
      <c r="L13290" s="1"/>
    </row>
    <row r="13291" spans="12:12" x14ac:dyDescent="0.25">
      <c r="L13291" s="1"/>
    </row>
    <row r="13292" spans="12:12" x14ac:dyDescent="0.25">
      <c r="L13292" s="1"/>
    </row>
    <row r="13293" spans="12:12" x14ac:dyDescent="0.25">
      <c r="L13293" s="1"/>
    </row>
    <row r="13294" spans="12:12" x14ac:dyDescent="0.25">
      <c r="L13294" s="1"/>
    </row>
    <row r="13295" spans="12:12" x14ac:dyDescent="0.25">
      <c r="L13295" s="1"/>
    </row>
    <row r="13296" spans="12:12" x14ac:dyDescent="0.25">
      <c r="L13296" s="1"/>
    </row>
    <row r="13297" spans="12:12" x14ac:dyDescent="0.25">
      <c r="L13297" s="1"/>
    </row>
    <row r="13298" spans="12:12" x14ac:dyDescent="0.25">
      <c r="L13298" s="1"/>
    </row>
    <row r="13299" spans="12:12" x14ac:dyDescent="0.25">
      <c r="L13299" s="1"/>
    </row>
    <row r="13300" spans="12:12" x14ac:dyDescent="0.25">
      <c r="L13300" s="1"/>
    </row>
    <row r="13301" spans="12:12" x14ac:dyDescent="0.25">
      <c r="L13301" s="1"/>
    </row>
    <row r="13302" spans="12:12" x14ac:dyDescent="0.25">
      <c r="L13302" s="1"/>
    </row>
    <row r="13303" spans="12:12" x14ac:dyDescent="0.25">
      <c r="L13303" s="1"/>
    </row>
    <row r="13304" spans="12:12" x14ac:dyDescent="0.25">
      <c r="L13304" s="1"/>
    </row>
    <row r="13305" spans="12:12" x14ac:dyDescent="0.25">
      <c r="L13305" s="1"/>
    </row>
    <row r="13306" spans="12:12" x14ac:dyDescent="0.25">
      <c r="L13306" s="1"/>
    </row>
    <row r="13307" spans="12:12" x14ac:dyDescent="0.25">
      <c r="L13307" s="1"/>
    </row>
    <row r="13308" spans="12:12" x14ac:dyDescent="0.25">
      <c r="L13308" s="1"/>
    </row>
    <row r="13309" spans="12:12" x14ac:dyDescent="0.25">
      <c r="L13309" s="1"/>
    </row>
    <row r="13310" spans="12:12" x14ac:dyDescent="0.25">
      <c r="L13310" s="1"/>
    </row>
    <row r="13311" spans="12:12" x14ac:dyDescent="0.25">
      <c r="L13311" s="1"/>
    </row>
    <row r="13312" spans="12:12" x14ac:dyDescent="0.25">
      <c r="L13312" s="1"/>
    </row>
    <row r="13313" spans="12:12" x14ac:dyDescent="0.25">
      <c r="L13313" s="1"/>
    </row>
    <row r="13314" spans="12:12" x14ac:dyDescent="0.25">
      <c r="L13314" s="1"/>
    </row>
    <row r="13315" spans="12:12" x14ac:dyDescent="0.25">
      <c r="L13315" s="1"/>
    </row>
    <row r="13316" spans="12:12" x14ac:dyDescent="0.25">
      <c r="L13316" s="1"/>
    </row>
    <row r="13317" spans="12:12" x14ac:dyDescent="0.25">
      <c r="L13317" s="1"/>
    </row>
    <row r="13318" spans="12:12" x14ac:dyDescent="0.25">
      <c r="L13318" s="1"/>
    </row>
    <row r="13319" spans="12:12" x14ac:dyDescent="0.25">
      <c r="L13319" s="1"/>
    </row>
    <row r="13320" spans="12:12" x14ac:dyDescent="0.25">
      <c r="L13320" s="1"/>
    </row>
    <row r="13321" spans="12:12" x14ac:dyDescent="0.25">
      <c r="L13321" s="1"/>
    </row>
    <row r="13322" spans="12:12" x14ac:dyDescent="0.25">
      <c r="L13322" s="1"/>
    </row>
    <row r="13323" spans="12:12" x14ac:dyDescent="0.25">
      <c r="L13323" s="1"/>
    </row>
    <row r="13324" spans="12:12" x14ac:dyDescent="0.25">
      <c r="L13324" s="1"/>
    </row>
    <row r="13325" spans="12:12" x14ac:dyDescent="0.25">
      <c r="L13325" s="1"/>
    </row>
    <row r="13326" spans="12:12" x14ac:dyDescent="0.25">
      <c r="L13326" s="1"/>
    </row>
    <row r="13327" spans="12:12" x14ac:dyDescent="0.25">
      <c r="L13327" s="1"/>
    </row>
    <row r="13328" spans="12:12" x14ac:dyDescent="0.25">
      <c r="L13328" s="1"/>
    </row>
    <row r="13329" spans="12:12" x14ac:dyDescent="0.25">
      <c r="L13329" s="1"/>
    </row>
    <row r="13330" spans="12:12" x14ac:dyDescent="0.25">
      <c r="L13330" s="1"/>
    </row>
    <row r="13331" spans="12:12" x14ac:dyDescent="0.25">
      <c r="L13331" s="1"/>
    </row>
    <row r="13332" spans="12:12" x14ac:dyDescent="0.25">
      <c r="L13332" s="1"/>
    </row>
    <row r="13333" spans="12:12" x14ac:dyDescent="0.25">
      <c r="L13333" s="1"/>
    </row>
    <row r="13334" spans="12:12" x14ac:dyDescent="0.25">
      <c r="L13334" s="1"/>
    </row>
    <row r="13335" spans="12:12" x14ac:dyDescent="0.25">
      <c r="L13335" s="1"/>
    </row>
    <row r="13336" spans="12:12" x14ac:dyDescent="0.25">
      <c r="L13336" s="1"/>
    </row>
    <row r="13337" spans="12:12" x14ac:dyDescent="0.25">
      <c r="L13337" s="1"/>
    </row>
    <row r="13338" spans="12:12" x14ac:dyDescent="0.25">
      <c r="L13338" s="1"/>
    </row>
    <row r="13339" spans="12:12" x14ac:dyDescent="0.25">
      <c r="L13339" s="1"/>
    </row>
    <row r="13340" spans="12:12" x14ac:dyDescent="0.25">
      <c r="L13340" s="1"/>
    </row>
    <row r="13341" spans="12:12" x14ac:dyDescent="0.25">
      <c r="L13341" s="1"/>
    </row>
    <row r="13342" spans="12:12" x14ac:dyDescent="0.25">
      <c r="L13342" s="1"/>
    </row>
    <row r="13343" spans="12:12" x14ac:dyDescent="0.25">
      <c r="L13343" s="1"/>
    </row>
    <row r="13344" spans="12:12" x14ac:dyDescent="0.25">
      <c r="L13344" s="1"/>
    </row>
    <row r="13345" spans="12:12" x14ac:dyDescent="0.25">
      <c r="L13345" s="1"/>
    </row>
    <row r="13346" spans="12:12" x14ac:dyDescent="0.25">
      <c r="L13346" s="1"/>
    </row>
    <row r="13347" spans="12:12" x14ac:dyDescent="0.25">
      <c r="L13347" s="1"/>
    </row>
    <row r="13348" spans="12:12" x14ac:dyDescent="0.25">
      <c r="L13348" s="1"/>
    </row>
    <row r="13349" spans="12:12" x14ac:dyDescent="0.25">
      <c r="L13349" s="1"/>
    </row>
    <row r="13350" spans="12:12" x14ac:dyDescent="0.25">
      <c r="L13350" s="1"/>
    </row>
    <row r="13351" spans="12:12" x14ac:dyDescent="0.25">
      <c r="L13351" s="1"/>
    </row>
    <row r="13352" spans="12:12" x14ac:dyDescent="0.25">
      <c r="L13352" s="1"/>
    </row>
    <row r="13353" spans="12:12" x14ac:dyDescent="0.25">
      <c r="L13353" s="1"/>
    </row>
    <row r="13354" spans="12:12" x14ac:dyDescent="0.25">
      <c r="L13354" s="1"/>
    </row>
    <row r="13355" spans="12:12" x14ac:dyDescent="0.25">
      <c r="L13355" s="1"/>
    </row>
    <row r="13356" spans="12:12" x14ac:dyDescent="0.25">
      <c r="L13356" s="1"/>
    </row>
    <row r="13357" spans="12:12" x14ac:dyDescent="0.25">
      <c r="L13357" s="1"/>
    </row>
    <row r="13358" spans="12:12" x14ac:dyDescent="0.25">
      <c r="L13358" s="1"/>
    </row>
    <row r="13359" spans="12:12" x14ac:dyDescent="0.25">
      <c r="L13359" s="1"/>
    </row>
    <row r="13360" spans="12:12" x14ac:dyDescent="0.25">
      <c r="L13360" s="1"/>
    </row>
    <row r="13361" spans="12:12" x14ac:dyDescent="0.25">
      <c r="L13361" s="1"/>
    </row>
    <row r="13362" spans="12:12" x14ac:dyDescent="0.25">
      <c r="L13362" s="1"/>
    </row>
    <row r="13363" spans="12:12" x14ac:dyDescent="0.25">
      <c r="L13363" s="1"/>
    </row>
    <row r="13364" spans="12:12" x14ac:dyDescent="0.25">
      <c r="L13364" s="1"/>
    </row>
    <row r="13365" spans="12:12" x14ac:dyDescent="0.25">
      <c r="L13365" s="1"/>
    </row>
    <row r="13366" spans="12:12" x14ac:dyDescent="0.25">
      <c r="L13366" s="1"/>
    </row>
    <row r="13367" spans="12:12" x14ac:dyDescent="0.25">
      <c r="L13367" s="1"/>
    </row>
    <row r="13368" spans="12:12" x14ac:dyDescent="0.25">
      <c r="L13368" s="1"/>
    </row>
    <row r="13369" spans="12:12" x14ac:dyDescent="0.25">
      <c r="L13369" s="1"/>
    </row>
    <row r="13370" spans="12:12" x14ac:dyDescent="0.25">
      <c r="L13370" s="1"/>
    </row>
    <row r="13371" spans="12:12" x14ac:dyDescent="0.25">
      <c r="L13371" s="1"/>
    </row>
    <row r="13372" spans="12:12" x14ac:dyDescent="0.25">
      <c r="L13372" s="1"/>
    </row>
    <row r="13373" spans="12:12" x14ac:dyDescent="0.25">
      <c r="L13373" s="1"/>
    </row>
    <row r="13374" spans="12:12" x14ac:dyDescent="0.25">
      <c r="L13374" s="1"/>
    </row>
    <row r="13375" spans="12:12" x14ac:dyDescent="0.25">
      <c r="L13375" s="1"/>
    </row>
    <row r="13376" spans="12:12" x14ac:dyDescent="0.25">
      <c r="L13376" s="1"/>
    </row>
    <row r="13377" spans="12:12" x14ac:dyDescent="0.25">
      <c r="L13377" s="1"/>
    </row>
    <row r="13378" spans="12:12" x14ac:dyDescent="0.25">
      <c r="L13378" s="1"/>
    </row>
    <row r="13379" spans="12:12" x14ac:dyDescent="0.25">
      <c r="L13379" s="1"/>
    </row>
    <row r="13380" spans="12:12" x14ac:dyDescent="0.25">
      <c r="L13380" s="1"/>
    </row>
    <row r="13381" spans="12:12" x14ac:dyDescent="0.25">
      <c r="L13381" s="1"/>
    </row>
    <row r="13382" spans="12:12" x14ac:dyDescent="0.25">
      <c r="L13382" s="1"/>
    </row>
    <row r="13383" spans="12:12" x14ac:dyDescent="0.25">
      <c r="L13383" s="1"/>
    </row>
    <row r="13384" spans="12:12" x14ac:dyDescent="0.25">
      <c r="L13384" s="1"/>
    </row>
    <row r="13385" spans="12:12" x14ac:dyDescent="0.25">
      <c r="L13385" s="1"/>
    </row>
    <row r="13386" spans="12:12" x14ac:dyDescent="0.25">
      <c r="L13386" s="1"/>
    </row>
    <row r="13387" spans="12:12" x14ac:dyDescent="0.25">
      <c r="L13387" s="1"/>
    </row>
    <row r="13388" spans="12:12" x14ac:dyDescent="0.25">
      <c r="L13388" s="1"/>
    </row>
    <row r="13389" spans="12:12" x14ac:dyDescent="0.25">
      <c r="L13389" s="1"/>
    </row>
    <row r="13390" spans="12:12" x14ac:dyDescent="0.25">
      <c r="L13390" s="1"/>
    </row>
    <row r="13391" spans="12:12" x14ac:dyDescent="0.25">
      <c r="L13391" s="1"/>
    </row>
    <row r="13392" spans="12:12" x14ac:dyDescent="0.25">
      <c r="L13392" s="1"/>
    </row>
    <row r="13393" spans="12:12" x14ac:dyDescent="0.25">
      <c r="L13393" s="1"/>
    </row>
    <row r="13394" spans="12:12" x14ac:dyDescent="0.25">
      <c r="L13394" s="1"/>
    </row>
    <row r="13395" spans="12:12" x14ac:dyDescent="0.25">
      <c r="L13395" s="1"/>
    </row>
    <row r="13396" spans="12:12" x14ac:dyDescent="0.25">
      <c r="L13396" s="1"/>
    </row>
    <row r="13397" spans="12:12" x14ac:dyDescent="0.25">
      <c r="L13397" s="1"/>
    </row>
    <row r="13398" spans="12:12" x14ac:dyDescent="0.25">
      <c r="L13398" s="1"/>
    </row>
    <row r="13399" spans="12:12" x14ac:dyDescent="0.25">
      <c r="L13399" s="1"/>
    </row>
    <row r="13400" spans="12:12" x14ac:dyDescent="0.25">
      <c r="L13400" s="1"/>
    </row>
    <row r="13401" spans="12:12" x14ac:dyDescent="0.25">
      <c r="L13401" s="1"/>
    </row>
    <row r="13402" spans="12:12" x14ac:dyDescent="0.25">
      <c r="L13402" s="1"/>
    </row>
    <row r="13403" spans="12:12" x14ac:dyDescent="0.25">
      <c r="L13403" s="1"/>
    </row>
    <row r="13404" spans="12:12" x14ac:dyDescent="0.25">
      <c r="L13404" s="1"/>
    </row>
    <row r="13405" spans="12:12" x14ac:dyDescent="0.25">
      <c r="L13405" s="1"/>
    </row>
    <row r="13406" spans="12:12" x14ac:dyDescent="0.25">
      <c r="L13406" s="1"/>
    </row>
    <row r="13407" spans="12:12" x14ac:dyDescent="0.25">
      <c r="L13407" s="1"/>
    </row>
    <row r="13408" spans="12:12" x14ac:dyDescent="0.25">
      <c r="L13408" s="1"/>
    </row>
    <row r="13409" spans="12:12" x14ac:dyDescent="0.25">
      <c r="L13409" s="1"/>
    </row>
    <row r="13410" spans="12:12" x14ac:dyDescent="0.25">
      <c r="L13410" s="1"/>
    </row>
    <row r="13411" spans="12:12" x14ac:dyDescent="0.25">
      <c r="L13411" s="1"/>
    </row>
    <row r="13412" spans="12:12" x14ac:dyDescent="0.25">
      <c r="L13412" s="1"/>
    </row>
    <row r="13413" spans="12:12" x14ac:dyDescent="0.25">
      <c r="L13413" s="1"/>
    </row>
    <row r="13414" spans="12:12" x14ac:dyDescent="0.25">
      <c r="L13414" s="1"/>
    </row>
    <row r="13415" spans="12:12" x14ac:dyDescent="0.25">
      <c r="L13415" s="1"/>
    </row>
    <row r="13416" spans="12:12" x14ac:dyDescent="0.25">
      <c r="L13416" s="1"/>
    </row>
    <row r="13417" spans="12:12" x14ac:dyDescent="0.25">
      <c r="L13417" s="1"/>
    </row>
    <row r="13418" spans="12:12" x14ac:dyDescent="0.25">
      <c r="L13418" s="1"/>
    </row>
    <row r="13419" spans="12:12" x14ac:dyDescent="0.25">
      <c r="L13419" s="1"/>
    </row>
    <row r="13420" spans="12:12" x14ac:dyDescent="0.25">
      <c r="L13420" s="1"/>
    </row>
    <row r="13421" spans="12:12" x14ac:dyDescent="0.25">
      <c r="L13421" s="1"/>
    </row>
    <row r="13422" spans="12:12" x14ac:dyDescent="0.25">
      <c r="L13422" s="1"/>
    </row>
    <row r="13423" spans="12:12" x14ac:dyDescent="0.25">
      <c r="L13423" s="1"/>
    </row>
    <row r="13424" spans="12:12" x14ac:dyDescent="0.25">
      <c r="L13424" s="1"/>
    </row>
    <row r="13425" spans="12:12" x14ac:dyDescent="0.25">
      <c r="L13425" s="1"/>
    </row>
    <row r="13426" spans="12:12" x14ac:dyDescent="0.25">
      <c r="L13426" s="1"/>
    </row>
    <row r="13427" spans="12:12" x14ac:dyDescent="0.25">
      <c r="L13427" s="1"/>
    </row>
    <row r="13428" spans="12:12" x14ac:dyDescent="0.25">
      <c r="L13428" s="1"/>
    </row>
    <row r="13429" spans="12:12" x14ac:dyDescent="0.25">
      <c r="L13429" s="1"/>
    </row>
    <row r="13430" spans="12:12" x14ac:dyDescent="0.25">
      <c r="L13430" s="1"/>
    </row>
    <row r="13431" spans="12:12" x14ac:dyDescent="0.25">
      <c r="L13431" s="1"/>
    </row>
    <row r="13432" spans="12:12" x14ac:dyDescent="0.25">
      <c r="L13432" s="1"/>
    </row>
    <row r="13433" spans="12:12" x14ac:dyDescent="0.25">
      <c r="L13433" s="1"/>
    </row>
    <row r="13434" spans="12:12" x14ac:dyDescent="0.25">
      <c r="L13434" s="1"/>
    </row>
    <row r="13435" spans="12:12" x14ac:dyDescent="0.25">
      <c r="L13435" s="1"/>
    </row>
    <row r="13436" spans="12:12" x14ac:dyDescent="0.25">
      <c r="L13436" s="1"/>
    </row>
    <row r="13437" spans="12:12" x14ac:dyDescent="0.25">
      <c r="L13437" s="1"/>
    </row>
    <row r="13438" spans="12:12" x14ac:dyDescent="0.25">
      <c r="L13438" s="1"/>
    </row>
    <row r="13439" spans="12:12" x14ac:dyDescent="0.25">
      <c r="L13439" s="1"/>
    </row>
    <row r="13440" spans="12:12" x14ac:dyDescent="0.25">
      <c r="L13440" s="1"/>
    </row>
    <row r="13441" spans="12:12" x14ac:dyDescent="0.25">
      <c r="L13441" s="1"/>
    </row>
    <row r="13442" spans="12:12" x14ac:dyDescent="0.25">
      <c r="L13442" s="1"/>
    </row>
    <row r="13443" spans="12:12" x14ac:dyDescent="0.25">
      <c r="L13443" s="1"/>
    </row>
    <row r="13444" spans="12:12" x14ac:dyDescent="0.25">
      <c r="L13444" s="1"/>
    </row>
    <row r="13445" spans="12:12" x14ac:dyDescent="0.25">
      <c r="L13445" s="1"/>
    </row>
    <row r="13446" spans="12:12" x14ac:dyDescent="0.25">
      <c r="L13446" s="1"/>
    </row>
    <row r="13447" spans="12:12" x14ac:dyDescent="0.25">
      <c r="L13447" s="1"/>
    </row>
    <row r="13448" spans="12:12" x14ac:dyDescent="0.25">
      <c r="L13448" s="1"/>
    </row>
    <row r="13449" spans="12:12" x14ac:dyDescent="0.25">
      <c r="L13449" s="1"/>
    </row>
    <row r="13450" spans="12:12" x14ac:dyDescent="0.25">
      <c r="L13450" s="1"/>
    </row>
    <row r="13451" spans="12:12" x14ac:dyDescent="0.25">
      <c r="L13451" s="1"/>
    </row>
    <row r="13452" spans="12:12" x14ac:dyDescent="0.25">
      <c r="L13452" s="1"/>
    </row>
    <row r="13453" spans="12:12" x14ac:dyDescent="0.25">
      <c r="L13453" s="1"/>
    </row>
    <row r="13454" spans="12:12" x14ac:dyDescent="0.25">
      <c r="L13454" s="1"/>
    </row>
    <row r="13455" spans="12:12" x14ac:dyDescent="0.25">
      <c r="L13455" s="1"/>
    </row>
    <row r="13456" spans="12:12" x14ac:dyDescent="0.25">
      <c r="L13456" s="1"/>
    </row>
    <row r="13457" spans="12:12" x14ac:dyDescent="0.25">
      <c r="L13457" s="1"/>
    </row>
    <row r="13458" spans="12:12" x14ac:dyDescent="0.25">
      <c r="L13458" s="1"/>
    </row>
    <row r="13459" spans="12:12" x14ac:dyDescent="0.25">
      <c r="L13459" s="1"/>
    </row>
    <row r="13460" spans="12:12" x14ac:dyDescent="0.25">
      <c r="L13460" s="1"/>
    </row>
    <row r="13461" spans="12:12" x14ac:dyDescent="0.25">
      <c r="L13461" s="1"/>
    </row>
    <row r="13462" spans="12:12" x14ac:dyDescent="0.25">
      <c r="L13462" s="1"/>
    </row>
    <row r="13463" spans="12:12" x14ac:dyDescent="0.25">
      <c r="L13463" s="1"/>
    </row>
    <row r="13464" spans="12:12" x14ac:dyDescent="0.25">
      <c r="L13464" s="1"/>
    </row>
    <row r="13465" spans="12:12" x14ac:dyDescent="0.25">
      <c r="L13465" s="1"/>
    </row>
    <row r="13466" spans="12:12" x14ac:dyDescent="0.25">
      <c r="L13466" s="1"/>
    </row>
    <row r="13467" spans="12:12" x14ac:dyDescent="0.25">
      <c r="L13467" s="1"/>
    </row>
    <row r="13468" spans="12:12" x14ac:dyDescent="0.25">
      <c r="L13468" s="1"/>
    </row>
    <row r="13469" spans="12:12" x14ac:dyDescent="0.25">
      <c r="L13469" s="1"/>
    </row>
    <row r="13470" spans="12:12" x14ac:dyDescent="0.25">
      <c r="L13470" s="1"/>
    </row>
    <row r="13471" spans="12:12" x14ac:dyDescent="0.25">
      <c r="L13471" s="1"/>
    </row>
    <row r="13472" spans="12:12" x14ac:dyDescent="0.25">
      <c r="L13472" s="1"/>
    </row>
    <row r="13473" spans="12:12" x14ac:dyDescent="0.25">
      <c r="L13473" s="1"/>
    </row>
    <row r="13474" spans="12:12" x14ac:dyDescent="0.25">
      <c r="L13474" s="1"/>
    </row>
    <row r="13475" spans="12:12" x14ac:dyDescent="0.25">
      <c r="L13475" s="1"/>
    </row>
    <row r="13476" spans="12:12" x14ac:dyDescent="0.25">
      <c r="L13476" s="1"/>
    </row>
    <row r="13477" spans="12:12" x14ac:dyDescent="0.25">
      <c r="L13477" s="1"/>
    </row>
    <row r="13478" spans="12:12" x14ac:dyDescent="0.25">
      <c r="L13478" s="1"/>
    </row>
    <row r="13479" spans="12:12" x14ac:dyDescent="0.25">
      <c r="L13479" s="1"/>
    </row>
    <row r="13480" spans="12:12" x14ac:dyDescent="0.25">
      <c r="L13480" s="1"/>
    </row>
    <row r="13481" spans="12:12" x14ac:dyDescent="0.25">
      <c r="L13481" s="1"/>
    </row>
    <row r="13482" spans="12:12" x14ac:dyDescent="0.25">
      <c r="L13482" s="1"/>
    </row>
    <row r="13483" spans="12:12" x14ac:dyDescent="0.25">
      <c r="L13483" s="1"/>
    </row>
    <row r="13484" spans="12:12" x14ac:dyDescent="0.25">
      <c r="L13484" s="1"/>
    </row>
    <row r="13485" spans="12:12" x14ac:dyDescent="0.25">
      <c r="L13485" s="1"/>
    </row>
    <row r="13486" spans="12:12" x14ac:dyDescent="0.25">
      <c r="L13486" s="1"/>
    </row>
    <row r="13487" spans="12:12" x14ac:dyDescent="0.25">
      <c r="L13487" s="1"/>
    </row>
    <row r="13488" spans="12:12" x14ac:dyDescent="0.25">
      <c r="L13488" s="1"/>
    </row>
    <row r="13489" spans="12:12" x14ac:dyDescent="0.25">
      <c r="L13489" s="1"/>
    </row>
    <row r="13490" spans="12:12" x14ac:dyDescent="0.25">
      <c r="L13490" s="1"/>
    </row>
    <row r="13491" spans="12:12" x14ac:dyDescent="0.25">
      <c r="L13491" s="1"/>
    </row>
    <row r="13492" spans="12:12" x14ac:dyDescent="0.25">
      <c r="L13492" s="1"/>
    </row>
    <row r="13493" spans="12:12" x14ac:dyDescent="0.25">
      <c r="L13493" s="1"/>
    </row>
    <row r="13494" spans="12:12" x14ac:dyDescent="0.25">
      <c r="L13494" s="1"/>
    </row>
    <row r="13495" spans="12:12" x14ac:dyDescent="0.25">
      <c r="L13495" s="1"/>
    </row>
    <row r="13496" spans="12:12" x14ac:dyDescent="0.25">
      <c r="L13496" s="1"/>
    </row>
    <row r="13497" spans="12:12" x14ac:dyDescent="0.25">
      <c r="L13497" s="1"/>
    </row>
    <row r="13498" spans="12:12" x14ac:dyDescent="0.25">
      <c r="L13498" s="1"/>
    </row>
    <row r="13499" spans="12:12" x14ac:dyDescent="0.25">
      <c r="L13499" s="1"/>
    </row>
    <row r="13500" spans="12:12" x14ac:dyDescent="0.25">
      <c r="L13500" s="1"/>
    </row>
    <row r="13501" spans="12:12" x14ac:dyDescent="0.25">
      <c r="L13501" s="1"/>
    </row>
    <row r="13502" spans="12:12" x14ac:dyDescent="0.25">
      <c r="L13502" s="1"/>
    </row>
    <row r="13503" spans="12:12" x14ac:dyDescent="0.25">
      <c r="L13503" s="1"/>
    </row>
    <row r="13504" spans="12:12" x14ac:dyDescent="0.25">
      <c r="L13504" s="1"/>
    </row>
    <row r="13505" spans="12:12" x14ac:dyDescent="0.25">
      <c r="L13505" s="1"/>
    </row>
    <row r="13506" spans="12:12" x14ac:dyDescent="0.25">
      <c r="L13506" s="1"/>
    </row>
    <row r="13507" spans="12:12" x14ac:dyDescent="0.25">
      <c r="L13507" s="1"/>
    </row>
    <row r="13508" spans="12:12" x14ac:dyDescent="0.25">
      <c r="L13508" s="1"/>
    </row>
    <row r="13509" spans="12:12" x14ac:dyDescent="0.25">
      <c r="L13509" s="1"/>
    </row>
    <row r="13510" spans="12:12" x14ac:dyDescent="0.25">
      <c r="L13510" s="1"/>
    </row>
    <row r="13511" spans="12:12" x14ac:dyDescent="0.25">
      <c r="L13511" s="1"/>
    </row>
    <row r="13512" spans="12:12" x14ac:dyDescent="0.25">
      <c r="L13512" s="1"/>
    </row>
    <row r="13513" spans="12:12" x14ac:dyDescent="0.25">
      <c r="L13513" s="1"/>
    </row>
    <row r="13514" spans="12:12" x14ac:dyDescent="0.25">
      <c r="L13514" s="1"/>
    </row>
    <row r="13515" spans="12:12" x14ac:dyDescent="0.25">
      <c r="L13515" s="1"/>
    </row>
    <row r="13516" spans="12:12" x14ac:dyDescent="0.25">
      <c r="L13516" s="1"/>
    </row>
    <row r="13517" spans="12:12" x14ac:dyDescent="0.25">
      <c r="L13517" s="1"/>
    </row>
    <row r="13518" spans="12:12" x14ac:dyDescent="0.25">
      <c r="L13518" s="1"/>
    </row>
    <row r="13519" spans="12:12" x14ac:dyDescent="0.25">
      <c r="L13519" s="1"/>
    </row>
    <row r="13520" spans="12:12" x14ac:dyDescent="0.25">
      <c r="L13520" s="1"/>
    </row>
    <row r="13521" spans="12:12" x14ac:dyDescent="0.25">
      <c r="L13521" s="1"/>
    </row>
    <row r="13522" spans="12:12" x14ac:dyDescent="0.25">
      <c r="L13522" s="1"/>
    </row>
    <row r="13523" spans="12:12" x14ac:dyDescent="0.25">
      <c r="L13523" s="1"/>
    </row>
    <row r="13524" spans="12:12" x14ac:dyDescent="0.25">
      <c r="L13524" s="1"/>
    </row>
    <row r="13525" spans="12:12" x14ac:dyDescent="0.25">
      <c r="L13525" s="1"/>
    </row>
    <row r="13526" spans="12:12" x14ac:dyDescent="0.25">
      <c r="L13526" s="1"/>
    </row>
    <row r="13527" spans="12:12" x14ac:dyDescent="0.25">
      <c r="L13527" s="1"/>
    </row>
    <row r="13528" spans="12:12" x14ac:dyDescent="0.25">
      <c r="L13528" s="1"/>
    </row>
    <row r="13529" spans="12:12" x14ac:dyDescent="0.25">
      <c r="L13529" s="1"/>
    </row>
    <row r="13530" spans="12:12" x14ac:dyDescent="0.25">
      <c r="L13530" s="1"/>
    </row>
    <row r="13531" spans="12:12" x14ac:dyDescent="0.25">
      <c r="L13531" s="1"/>
    </row>
    <row r="13532" spans="12:12" x14ac:dyDescent="0.25">
      <c r="L13532" s="1"/>
    </row>
    <row r="13533" spans="12:12" x14ac:dyDescent="0.25">
      <c r="L13533" s="1"/>
    </row>
    <row r="13534" spans="12:12" x14ac:dyDescent="0.25">
      <c r="L13534" s="1"/>
    </row>
    <row r="13535" spans="12:12" x14ac:dyDescent="0.25">
      <c r="L13535" s="1"/>
    </row>
    <row r="13536" spans="12:12" x14ac:dyDescent="0.25">
      <c r="L13536" s="1"/>
    </row>
    <row r="13537" spans="12:12" x14ac:dyDescent="0.25">
      <c r="L13537" s="1"/>
    </row>
    <row r="13538" spans="12:12" x14ac:dyDescent="0.25">
      <c r="L13538" s="1"/>
    </row>
    <row r="13539" spans="12:12" x14ac:dyDescent="0.25">
      <c r="L13539" s="1"/>
    </row>
    <row r="13540" spans="12:12" x14ac:dyDescent="0.25">
      <c r="L13540" s="1"/>
    </row>
    <row r="13541" spans="12:12" x14ac:dyDescent="0.25">
      <c r="L13541" s="1"/>
    </row>
    <row r="13542" spans="12:12" x14ac:dyDescent="0.25">
      <c r="L13542" s="1"/>
    </row>
    <row r="13543" spans="12:12" x14ac:dyDescent="0.25">
      <c r="L13543" s="1"/>
    </row>
    <row r="13544" spans="12:12" x14ac:dyDescent="0.25">
      <c r="L13544" s="1"/>
    </row>
    <row r="13545" spans="12:12" x14ac:dyDescent="0.25">
      <c r="L13545" s="1"/>
    </row>
    <row r="13546" spans="12:12" x14ac:dyDescent="0.25">
      <c r="L13546" s="1"/>
    </row>
    <row r="13547" spans="12:12" x14ac:dyDescent="0.25">
      <c r="L13547" s="1"/>
    </row>
    <row r="13548" spans="12:12" x14ac:dyDescent="0.25">
      <c r="L13548" s="1"/>
    </row>
    <row r="13549" spans="12:12" x14ac:dyDescent="0.25">
      <c r="L13549" s="1"/>
    </row>
    <row r="13550" spans="12:12" x14ac:dyDescent="0.25">
      <c r="L13550" s="1"/>
    </row>
    <row r="13551" spans="12:12" x14ac:dyDescent="0.25">
      <c r="L13551" s="1"/>
    </row>
    <row r="13552" spans="12:12" x14ac:dyDescent="0.25">
      <c r="L13552" s="1"/>
    </row>
    <row r="13553" spans="12:12" x14ac:dyDescent="0.25">
      <c r="L13553" s="1"/>
    </row>
    <row r="13554" spans="12:12" x14ac:dyDescent="0.25">
      <c r="L13554" s="1"/>
    </row>
    <row r="13555" spans="12:12" x14ac:dyDescent="0.25">
      <c r="L13555" s="1"/>
    </row>
    <row r="13556" spans="12:12" x14ac:dyDescent="0.25">
      <c r="L13556" s="1"/>
    </row>
    <row r="13557" spans="12:12" x14ac:dyDescent="0.25">
      <c r="L13557" s="1"/>
    </row>
    <row r="13558" spans="12:12" x14ac:dyDescent="0.25">
      <c r="L13558" s="1"/>
    </row>
    <row r="13559" spans="12:12" x14ac:dyDescent="0.25">
      <c r="L13559" s="1"/>
    </row>
    <row r="13560" spans="12:12" x14ac:dyDescent="0.25">
      <c r="L13560" s="1"/>
    </row>
    <row r="13561" spans="12:12" x14ac:dyDescent="0.25">
      <c r="L13561" s="1"/>
    </row>
    <row r="13562" spans="12:12" x14ac:dyDescent="0.25">
      <c r="L13562" s="1"/>
    </row>
    <row r="13563" spans="12:12" x14ac:dyDescent="0.25">
      <c r="L13563" s="1"/>
    </row>
    <row r="13564" spans="12:12" x14ac:dyDescent="0.25">
      <c r="L13564" s="1"/>
    </row>
    <row r="13565" spans="12:12" x14ac:dyDescent="0.25">
      <c r="L13565" s="1"/>
    </row>
    <row r="13566" spans="12:12" x14ac:dyDescent="0.25">
      <c r="L13566" s="1"/>
    </row>
    <row r="13567" spans="12:12" x14ac:dyDescent="0.25">
      <c r="L13567" s="1"/>
    </row>
    <row r="13568" spans="12:12" x14ac:dyDescent="0.25">
      <c r="L13568" s="1"/>
    </row>
    <row r="13569" spans="12:12" x14ac:dyDescent="0.25">
      <c r="L13569" s="1"/>
    </row>
    <row r="13570" spans="12:12" x14ac:dyDescent="0.25">
      <c r="L13570" s="1"/>
    </row>
    <row r="13571" spans="12:12" x14ac:dyDescent="0.25">
      <c r="L13571" s="1"/>
    </row>
    <row r="13572" spans="12:12" x14ac:dyDescent="0.25">
      <c r="L13572" s="1"/>
    </row>
    <row r="13573" spans="12:12" x14ac:dyDescent="0.25">
      <c r="L13573" s="1"/>
    </row>
    <row r="13574" spans="12:12" x14ac:dyDescent="0.25">
      <c r="L13574" s="1"/>
    </row>
    <row r="13575" spans="12:12" x14ac:dyDescent="0.25">
      <c r="L13575" s="1"/>
    </row>
    <row r="13576" spans="12:12" x14ac:dyDescent="0.25">
      <c r="L13576" s="1"/>
    </row>
    <row r="13577" spans="12:12" x14ac:dyDescent="0.25">
      <c r="L13577" s="1"/>
    </row>
    <row r="13578" spans="12:12" x14ac:dyDescent="0.25">
      <c r="L13578" s="1"/>
    </row>
    <row r="13579" spans="12:12" x14ac:dyDescent="0.25">
      <c r="L13579" s="1"/>
    </row>
    <row r="13580" spans="12:12" x14ac:dyDescent="0.25">
      <c r="L13580" s="1"/>
    </row>
    <row r="13581" spans="12:12" x14ac:dyDescent="0.25">
      <c r="L13581" s="1"/>
    </row>
    <row r="13582" spans="12:12" x14ac:dyDescent="0.25">
      <c r="L13582" s="1"/>
    </row>
    <row r="13583" spans="12:12" x14ac:dyDescent="0.25">
      <c r="L13583" s="1"/>
    </row>
    <row r="13584" spans="12:12" x14ac:dyDescent="0.25">
      <c r="L13584" s="1"/>
    </row>
    <row r="13585" spans="12:12" x14ac:dyDescent="0.25">
      <c r="L13585" s="1"/>
    </row>
    <row r="13586" spans="12:12" x14ac:dyDescent="0.25">
      <c r="L13586" s="1"/>
    </row>
    <row r="13587" spans="12:12" x14ac:dyDescent="0.25">
      <c r="L13587" s="1"/>
    </row>
    <row r="13588" spans="12:12" x14ac:dyDescent="0.25">
      <c r="L13588" s="1"/>
    </row>
    <row r="13589" spans="12:12" x14ac:dyDescent="0.25">
      <c r="L13589" s="1"/>
    </row>
    <row r="13590" spans="12:12" x14ac:dyDescent="0.25">
      <c r="L13590" s="1"/>
    </row>
    <row r="13591" spans="12:12" x14ac:dyDescent="0.25">
      <c r="L13591" s="1"/>
    </row>
    <row r="13592" spans="12:12" x14ac:dyDescent="0.25">
      <c r="L13592" s="1"/>
    </row>
    <row r="13593" spans="12:12" x14ac:dyDescent="0.25">
      <c r="L13593" s="1"/>
    </row>
    <row r="13594" spans="12:12" x14ac:dyDescent="0.25">
      <c r="L13594" s="1"/>
    </row>
    <row r="13595" spans="12:12" x14ac:dyDescent="0.25">
      <c r="L13595" s="1"/>
    </row>
    <row r="13596" spans="12:12" x14ac:dyDescent="0.25">
      <c r="L13596" s="1"/>
    </row>
    <row r="13597" spans="12:12" x14ac:dyDescent="0.25">
      <c r="L13597" s="1"/>
    </row>
    <row r="13598" spans="12:12" x14ac:dyDescent="0.25">
      <c r="L13598" s="1"/>
    </row>
    <row r="13599" spans="12:12" x14ac:dyDescent="0.25">
      <c r="L13599" s="1"/>
    </row>
    <row r="13600" spans="12:12" x14ac:dyDescent="0.25">
      <c r="L13600" s="1"/>
    </row>
    <row r="13601" spans="12:12" x14ac:dyDescent="0.25">
      <c r="L13601" s="1"/>
    </row>
    <row r="13602" spans="12:12" x14ac:dyDescent="0.25">
      <c r="L13602" s="1"/>
    </row>
    <row r="13603" spans="12:12" x14ac:dyDescent="0.25">
      <c r="L13603" s="1"/>
    </row>
    <row r="13604" spans="12:12" x14ac:dyDescent="0.25">
      <c r="L13604" s="1"/>
    </row>
    <row r="13605" spans="12:12" x14ac:dyDescent="0.25">
      <c r="L13605" s="1"/>
    </row>
    <row r="13606" spans="12:12" x14ac:dyDescent="0.25">
      <c r="L13606" s="1"/>
    </row>
    <row r="13607" spans="12:12" x14ac:dyDescent="0.25">
      <c r="L13607" s="1"/>
    </row>
    <row r="13608" spans="12:12" x14ac:dyDescent="0.25">
      <c r="L13608" s="1"/>
    </row>
    <row r="13609" spans="12:12" x14ac:dyDescent="0.25">
      <c r="L13609" s="1"/>
    </row>
    <row r="13610" spans="12:12" x14ac:dyDescent="0.25">
      <c r="L13610" s="1"/>
    </row>
    <row r="13611" spans="12:12" x14ac:dyDescent="0.25">
      <c r="L13611" s="1"/>
    </row>
    <row r="13612" spans="12:12" x14ac:dyDescent="0.25">
      <c r="L13612" s="1"/>
    </row>
    <row r="13613" spans="12:12" x14ac:dyDescent="0.25">
      <c r="L13613" s="1"/>
    </row>
    <row r="13614" spans="12:12" x14ac:dyDescent="0.25">
      <c r="L13614" s="1"/>
    </row>
    <row r="13615" spans="12:12" x14ac:dyDescent="0.25">
      <c r="L13615" s="1"/>
    </row>
    <row r="13616" spans="12:12" x14ac:dyDescent="0.25">
      <c r="L13616" s="1"/>
    </row>
    <row r="13617" spans="12:12" x14ac:dyDescent="0.25">
      <c r="L13617" s="1"/>
    </row>
    <row r="13618" spans="12:12" x14ac:dyDescent="0.25">
      <c r="L13618" s="1"/>
    </row>
    <row r="13619" spans="12:12" x14ac:dyDescent="0.25">
      <c r="L13619" s="1"/>
    </row>
    <row r="13620" spans="12:12" x14ac:dyDescent="0.25">
      <c r="L13620" s="1"/>
    </row>
    <row r="13621" spans="12:12" x14ac:dyDescent="0.25">
      <c r="L13621" s="1"/>
    </row>
    <row r="13622" spans="12:12" x14ac:dyDescent="0.25">
      <c r="L13622" s="1"/>
    </row>
    <row r="13623" spans="12:12" x14ac:dyDescent="0.25">
      <c r="L13623" s="1"/>
    </row>
    <row r="13624" spans="12:12" x14ac:dyDescent="0.25">
      <c r="L13624" s="1"/>
    </row>
    <row r="13625" spans="12:12" x14ac:dyDescent="0.25">
      <c r="L13625" s="1"/>
    </row>
    <row r="13626" spans="12:12" x14ac:dyDescent="0.25">
      <c r="L13626" s="1"/>
    </row>
    <row r="13627" spans="12:12" x14ac:dyDescent="0.25">
      <c r="L13627" s="1"/>
    </row>
    <row r="13628" spans="12:12" x14ac:dyDescent="0.25">
      <c r="L13628" s="1"/>
    </row>
    <row r="13629" spans="12:12" x14ac:dyDescent="0.25">
      <c r="L13629" s="1"/>
    </row>
    <row r="13630" spans="12:12" x14ac:dyDescent="0.25">
      <c r="L13630" s="1"/>
    </row>
    <row r="13631" spans="12:12" x14ac:dyDescent="0.25">
      <c r="L13631" s="1"/>
    </row>
    <row r="13632" spans="12:12" x14ac:dyDescent="0.25">
      <c r="L13632" s="1"/>
    </row>
    <row r="13633" spans="12:12" x14ac:dyDescent="0.25">
      <c r="L13633" s="1"/>
    </row>
    <row r="13634" spans="12:12" x14ac:dyDescent="0.25">
      <c r="L13634" s="1"/>
    </row>
    <row r="13635" spans="12:12" x14ac:dyDescent="0.25">
      <c r="L13635" s="1"/>
    </row>
    <row r="13636" spans="12:12" x14ac:dyDescent="0.25">
      <c r="L13636" s="1"/>
    </row>
    <row r="13637" spans="12:12" x14ac:dyDescent="0.25">
      <c r="L13637" s="1"/>
    </row>
    <row r="13638" spans="12:12" x14ac:dyDescent="0.25">
      <c r="L13638" s="1"/>
    </row>
    <row r="13639" spans="12:12" x14ac:dyDescent="0.25">
      <c r="L13639" s="1"/>
    </row>
    <row r="13640" spans="12:12" x14ac:dyDescent="0.25">
      <c r="L13640" s="1"/>
    </row>
    <row r="13641" spans="12:12" x14ac:dyDescent="0.25">
      <c r="L13641" s="1"/>
    </row>
    <row r="13642" spans="12:12" x14ac:dyDescent="0.25">
      <c r="L13642" s="1"/>
    </row>
    <row r="13643" spans="12:12" x14ac:dyDescent="0.25">
      <c r="L13643" s="1"/>
    </row>
    <row r="13644" spans="12:12" x14ac:dyDescent="0.25">
      <c r="L13644" s="1"/>
    </row>
    <row r="13645" spans="12:12" x14ac:dyDescent="0.25">
      <c r="L13645" s="1"/>
    </row>
    <row r="13646" spans="12:12" x14ac:dyDescent="0.25">
      <c r="L13646" s="1"/>
    </row>
    <row r="13647" spans="12:12" x14ac:dyDescent="0.25">
      <c r="L13647" s="1"/>
    </row>
    <row r="13648" spans="12:12" x14ac:dyDescent="0.25">
      <c r="L13648" s="1"/>
    </row>
    <row r="13649" spans="12:12" x14ac:dyDescent="0.25">
      <c r="L13649" s="1"/>
    </row>
    <row r="13650" spans="12:12" x14ac:dyDescent="0.25">
      <c r="L13650" s="1"/>
    </row>
    <row r="13651" spans="12:12" x14ac:dyDescent="0.25">
      <c r="L13651" s="1"/>
    </row>
    <row r="13652" spans="12:12" x14ac:dyDescent="0.25">
      <c r="L13652" s="1"/>
    </row>
    <row r="13653" spans="12:12" x14ac:dyDescent="0.25">
      <c r="L13653" s="1"/>
    </row>
    <row r="13654" spans="12:12" x14ac:dyDescent="0.25">
      <c r="L13654" s="1"/>
    </row>
    <row r="13655" spans="12:12" x14ac:dyDescent="0.25">
      <c r="L13655" s="1"/>
    </row>
    <row r="13656" spans="12:12" x14ac:dyDescent="0.25">
      <c r="L13656" s="1"/>
    </row>
    <row r="13657" spans="12:12" x14ac:dyDescent="0.25">
      <c r="L13657" s="1"/>
    </row>
    <row r="13658" spans="12:12" x14ac:dyDescent="0.25">
      <c r="L13658" s="1"/>
    </row>
    <row r="13659" spans="12:12" x14ac:dyDescent="0.25">
      <c r="L13659" s="1"/>
    </row>
    <row r="13660" spans="12:12" x14ac:dyDescent="0.25">
      <c r="L13660" s="1"/>
    </row>
    <row r="13661" spans="12:12" x14ac:dyDescent="0.25">
      <c r="L13661" s="1"/>
    </row>
    <row r="13662" spans="12:12" x14ac:dyDescent="0.25">
      <c r="L13662" s="1"/>
    </row>
    <row r="13663" spans="12:12" x14ac:dyDescent="0.25">
      <c r="L13663" s="1"/>
    </row>
    <row r="13664" spans="12:12" x14ac:dyDescent="0.25">
      <c r="L13664" s="1"/>
    </row>
    <row r="13665" spans="12:12" x14ac:dyDescent="0.25">
      <c r="L13665" s="1"/>
    </row>
    <row r="13666" spans="12:12" x14ac:dyDescent="0.25">
      <c r="L13666" s="1"/>
    </row>
    <row r="13667" spans="12:12" x14ac:dyDescent="0.25">
      <c r="L13667" s="1"/>
    </row>
    <row r="13668" spans="12:12" x14ac:dyDescent="0.25">
      <c r="L13668" s="1"/>
    </row>
    <row r="13669" spans="12:12" x14ac:dyDescent="0.25">
      <c r="L13669" s="1"/>
    </row>
    <row r="13670" spans="12:12" x14ac:dyDescent="0.25">
      <c r="L13670" s="1"/>
    </row>
    <row r="13671" spans="12:12" x14ac:dyDescent="0.25">
      <c r="L13671" s="1"/>
    </row>
    <row r="13672" spans="12:12" x14ac:dyDescent="0.25">
      <c r="L13672" s="1"/>
    </row>
    <row r="13673" spans="12:12" x14ac:dyDescent="0.25">
      <c r="L13673" s="1"/>
    </row>
    <row r="13674" spans="12:12" x14ac:dyDescent="0.25">
      <c r="L13674" s="1"/>
    </row>
    <row r="13675" spans="12:12" x14ac:dyDescent="0.25">
      <c r="L13675" s="1"/>
    </row>
    <row r="13676" spans="12:12" x14ac:dyDescent="0.25">
      <c r="L13676" s="1"/>
    </row>
    <row r="13677" spans="12:12" x14ac:dyDescent="0.25">
      <c r="L13677" s="1"/>
    </row>
    <row r="13678" spans="12:12" x14ac:dyDescent="0.25">
      <c r="L13678" s="1"/>
    </row>
    <row r="13679" spans="12:12" x14ac:dyDescent="0.25">
      <c r="L13679" s="1"/>
    </row>
    <row r="13680" spans="12:12" x14ac:dyDescent="0.25">
      <c r="L13680" s="1"/>
    </row>
    <row r="13681" spans="12:12" x14ac:dyDescent="0.25">
      <c r="L13681" s="1"/>
    </row>
    <row r="13682" spans="12:12" x14ac:dyDescent="0.25">
      <c r="L13682" s="1"/>
    </row>
    <row r="13683" spans="12:12" x14ac:dyDescent="0.25">
      <c r="L13683" s="1"/>
    </row>
    <row r="13684" spans="12:12" x14ac:dyDescent="0.25">
      <c r="L13684" s="1"/>
    </row>
    <row r="13685" spans="12:12" x14ac:dyDescent="0.25">
      <c r="L13685" s="1"/>
    </row>
    <row r="13686" spans="12:12" x14ac:dyDescent="0.25">
      <c r="L13686" s="1"/>
    </row>
    <row r="13687" spans="12:12" x14ac:dyDescent="0.25">
      <c r="L13687" s="1"/>
    </row>
    <row r="13688" spans="12:12" x14ac:dyDescent="0.25">
      <c r="L13688" s="1"/>
    </row>
    <row r="13689" spans="12:12" x14ac:dyDescent="0.25">
      <c r="L13689" s="1"/>
    </row>
    <row r="13690" spans="12:12" x14ac:dyDescent="0.25">
      <c r="L13690" s="1"/>
    </row>
    <row r="13691" spans="12:12" x14ac:dyDescent="0.25">
      <c r="L13691" s="1"/>
    </row>
    <row r="13692" spans="12:12" x14ac:dyDescent="0.25">
      <c r="L13692" s="1"/>
    </row>
    <row r="13693" spans="12:12" x14ac:dyDescent="0.25">
      <c r="L13693" s="1"/>
    </row>
    <row r="13694" spans="12:12" x14ac:dyDescent="0.25">
      <c r="L13694" s="1"/>
    </row>
    <row r="13695" spans="12:12" x14ac:dyDescent="0.25">
      <c r="L13695" s="1"/>
    </row>
    <row r="13696" spans="12:12" x14ac:dyDescent="0.25">
      <c r="L13696" s="1"/>
    </row>
    <row r="13697" spans="12:12" x14ac:dyDescent="0.25">
      <c r="L13697" s="1"/>
    </row>
    <row r="13698" spans="12:12" x14ac:dyDescent="0.25">
      <c r="L13698" s="1"/>
    </row>
    <row r="13699" spans="12:12" x14ac:dyDescent="0.25">
      <c r="L13699" s="1"/>
    </row>
    <row r="13700" spans="12:12" x14ac:dyDescent="0.25">
      <c r="L13700" s="1"/>
    </row>
    <row r="13701" spans="12:12" x14ac:dyDescent="0.25">
      <c r="L13701" s="1"/>
    </row>
    <row r="13702" spans="12:12" x14ac:dyDescent="0.25">
      <c r="L13702" s="1"/>
    </row>
    <row r="13703" spans="12:12" x14ac:dyDescent="0.25">
      <c r="L13703" s="1"/>
    </row>
    <row r="13704" spans="12:12" x14ac:dyDescent="0.25">
      <c r="L13704" s="1"/>
    </row>
    <row r="13705" spans="12:12" x14ac:dyDescent="0.25">
      <c r="L13705" s="1"/>
    </row>
    <row r="13706" spans="12:12" x14ac:dyDescent="0.25">
      <c r="L13706" s="1"/>
    </row>
    <row r="13707" spans="12:12" x14ac:dyDescent="0.25">
      <c r="L13707" s="1"/>
    </row>
    <row r="13708" spans="12:12" x14ac:dyDescent="0.25">
      <c r="L13708" s="1"/>
    </row>
    <row r="13709" spans="12:12" x14ac:dyDescent="0.25">
      <c r="L13709" s="1"/>
    </row>
    <row r="13710" spans="12:12" x14ac:dyDescent="0.25">
      <c r="L13710" s="1"/>
    </row>
    <row r="13711" spans="12:12" x14ac:dyDescent="0.25">
      <c r="L13711" s="1"/>
    </row>
    <row r="13712" spans="12:12" x14ac:dyDescent="0.25">
      <c r="L13712" s="1"/>
    </row>
    <row r="13713" spans="12:12" x14ac:dyDescent="0.25">
      <c r="L13713" s="1"/>
    </row>
    <row r="13714" spans="12:12" x14ac:dyDescent="0.25">
      <c r="L13714" s="1"/>
    </row>
    <row r="13715" spans="12:12" x14ac:dyDescent="0.25">
      <c r="L13715" s="1"/>
    </row>
    <row r="13716" spans="12:12" x14ac:dyDescent="0.25">
      <c r="L13716" s="1"/>
    </row>
    <row r="13717" spans="12:12" x14ac:dyDescent="0.25">
      <c r="L13717" s="1"/>
    </row>
    <row r="13718" spans="12:12" x14ac:dyDescent="0.25">
      <c r="L13718" s="1"/>
    </row>
    <row r="13719" spans="12:12" x14ac:dyDescent="0.25">
      <c r="L13719" s="1"/>
    </row>
    <row r="13720" spans="12:12" x14ac:dyDescent="0.25">
      <c r="L13720" s="1"/>
    </row>
    <row r="13721" spans="12:12" x14ac:dyDescent="0.25">
      <c r="L13721" s="1"/>
    </row>
    <row r="13722" spans="12:12" x14ac:dyDescent="0.25">
      <c r="L13722" s="1"/>
    </row>
    <row r="13723" spans="12:12" x14ac:dyDescent="0.25">
      <c r="L13723" s="1"/>
    </row>
    <row r="13724" spans="12:12" x14ac:dyDescent="0.25">
      <c r="L13724" s="1"/>
    </row>
    <row r="13725" spans="12:12" x14ac:dyDescent="0.25">
      <c r="L13725" s="1"/>
    </row>
    <row r="13726" spans="12:12" x14ac:dyDescent="0.25">
      <c r="L13726" s="1"/>
    </row>
    <row r="13727" spans="12:12" x14ac:dyDescent="0.25">
      <c r="L13727" s="1"/>
    </row>
    <row r="13728" spans="12:12" x14ac:dyDescent="0.25">
      <c r="L13728" s="1"/>
    </row>
    <row r="13729" spans="12:12" x14ac:dyDescent="0.25">
      <c r="L13729" s="1"/>
    </row>
    <row r="13730" spans="12:12" x14ac:dyDescent="0.25">
      <c r="L13730" s="1"/>
    </row>
    <row r="13731" spans="12:12" x14ac:dyDescent="0.25">
      <c r="L13731" s="1"/>
    </row>
    <row r="13732" spans="12:12" x14ac:dyDescent="0.25">
      <c r="L13732" s="1"/>
    </row>
    <row r="13733" spans="12:12" x14ac:dyDescent="0.25">
      <c r="L13733" s="1"/>
    </row>
    <row r="13734" spans="12:12" x14ac:dyDescent="0.25">
      <c r="L13734" s="1"/>
    </row>
    <row r="13735" spans="12:12" x14ac:dyDescent="0.25">
      <c r="L13735" s="1"/>
    </row>
    <row r="13736" spans="12:12" x14ac:dyDescent="0.25">
      <c r="L13736" s="1"/>
    </row>
    <row r="13737" spans="12:12" x14ac:dyDescent="0.25">
      <c r="L13737" s="1"/>
    </row>
    <row r="13738" spans="12:12" x14ac:dyDescent="0.25">
      <c r="L13738" s="1"/>
    </row>
    <row r="13739" spans="12:12" x14ac:dyDescent="0.25">
      <c r="L13739" s="1"/>
    </row>
    <row r="13740" spans="12:12" x14ac:dyDescent="0.25">
      <c r="L13740" s="1"/>
    </row>
    <row r="13741" spans="12:12" x14ac:dyDescent="0.25">
      <c r="L13741" s="1"/>
    </row>
    <row r="13742" spans="12:12" x14ac:dyDescent="0.25">
      <c r="L13742" s="1"/>
    </row>
    <row r="13743" spans="12:12" x14ac:dyDescent="0.25">
      <c r="L13743" s="1"/>
    </row>
    <row r="13744" spans="12:12" x14ac:dyDescent="0.25">
      <c r="L13744" s="1"/>
    </row>
    <row r="13745" spans="12:12" x14ac:dyDescent="0.25">
      <c r="L13745" s="1"/>
    </row>
    <row r="13746" spans="12:12" x14ac:dyDescent="0.25">
      <c r="L13746" s="1"/>
    </row>
    <row r="13747" spans="12:12" x14ac:dyDescent="0.25">
      <c r="L13747" s="1"/>
    </row>
    <row r="13748" spans="12:12" x14ac:dyDescent="0.25">
      <c r="L13748" s="1"/>
    </row>
    <row r="13749" spans="12:12" x14ac:dyDescent="0.25">
      <c r="L13749" s="1"/>
    </row>
    <row r="13750" spans="12:12" x14ac:dyDescent="0.25">
      <c r="L13750" s="1"/>
    </row>
    <row r="13751" spans="12:12" x14ac:dyDescent="0.25">
      <c r="L13751" s="1"/>
    </row>
    <row r="13752" spans="12:12" x14ac:dyDescent="0.25">
      <c r="L13752" s="1"/>
    </row>
    <row r="13753" spans="12:12" x14ac:dyDescent="0.25">
      <c r="L13753" s="1"/>
    </row>
    <row r="13754" spans="12:12" x14ac:dyDescent="0.25">
      <c r="L13754" s="1"/>
    </row>
    <row r="13755" spans="12:12" x14ac:dyDescent="0.25">
      <c r="L13755" s="1"/>
    </row>
    <row r="13756" spans="12:12" x14ac:dyDescent="0.25">
      <c r="L13756" s="1"/>
    </row>
    <row r="13757" spans="12:12" x14ac:dyDescent="0.25">
      <c r="L13757" s="1"/>
    </row>
    <row r="13758" spans="12:12" x14ac:dyDescent="0.25">
      <c r="L13758" s="1"/>
    </row>
    <row r="13759" spans="12:12" x14ac:dyDescent="0.25">
      <c r="L13759" s="1"/>
    </row>
    <row r="13760" spans="12:12" x14ac:dyDescent="0.25">
      <c r="L13760" s="1"/>
    </row>
    <row r="13761" spans="12:12" x14ac:dyDescent="0.25">
      <c r="L13761" s="1"/>
    </row>
    <row r="13762" spans="12:12" x14ac:dyDescent="0.25">
      <c r="L13762" s="1"/>
    </row>
    <row r="13763" spans="12:12" x14ac:dyDescent="0.25">
      <c r="L13763" s="1"/>
    </row>
    <row r="13764" spans="12:12" x14ac:dyDescent="0.25">
      <c r="L13764" s="1"/>
    </row>
    <row r="13765" spans="12:12" x14ac:dyDescent="0.25">
      <c r="L13765" s="1"/>
    </row>
    <row r="13766" spans="12:12" x14ac:dyDescent="0.25">
      <c r="L13766" s="1"/>
    </row>
    <row r="13767" spans="12:12" x14ac:dyDescent="0.25">
      <c r="L13767" s="1"/>
    </row>
    <row r="13768" spans="12:12" x14ac:dyDescent="0.25">
      <c r="L13768" s="1"/>
    </row>
    <row r="13769" spans="12:12" x14ac:dyDescent="0.25">
      <c r="L13769" s="1"/>
    </row>
    <row r="13770" spans="12:12" x14ac:dyDescent="0.25">
      <c r="L13770" s="1"/>
    </row>
    <row r="13771" spans="12:12" x14ac:dyDescent="0.25">
      <c r="L13771" s="1"/>
    </row>
    <row r="13772" spans="12:12" x14ac:dyDescent="0.25">
      <c r="L13772" s="1"/>
    </row>
    <row r="13773" spans="12:12" x14ac:dyDescent="0.25">
      <c r="L13773" s="1"/>
    </row>
    <row r="13774" spans="12:12" x14ac:dyDescent="0.25">
      <c r="L13774" s="1"/>
    </row>
    <row r="13775" spans="12:12" x14ac:dyDescent="0.25">
      <c r="L13775" s="1"/>
    </row>
    <row r="13776" spans="12:12" x14ac:dyDescent="0.25">
      <c r="L13776" s="1"/>
    </row>
    <row r="13777" spans="12:12" x14ac:dyDescent="0.25">
      <c r="L13777" s="1"/>
    </row>
    <row r="13778" spans="12:12" x14ac:dyDescent="0.25">
      <c r="L13778" s="1"/>
    </row>
    <row r="13779" spans="12:12" x14ac:dyDescent="0.25">
      <c r="L13779" s="1"/>
    </row>
    <row r="13780" spans="12:12" x14ac:dyDescent="0.25">
      <c r="L13780" s="1"/>
    </row>
    <row r="13781" spans="12:12" x14ac:dyDescent="0.25">
      <c r="L13781" s="1"/>
    </row>
    <row r="13782" spans="12:12" x14ac:dyDescent="0.25">
      <c r="L13782" s="1"/>
    </row>
    <row r="13783" spans="12:12" x14ac:dyDescent="0.25">
      <c r="L13783" s="1"/>
    </row>
    <row r="13784" spans="12:12" x14ac:dyDescent="0.25">
      <c r="L13784" s="1"/>
    </row>
    <row r="13785" spans="12:12" x14ac:dyDescent="0.25">
      <c r="L13785" s="1"/>
    </row>
    <row r="13786" spans="12:12" x14ac:dyDescent="0.25">
      <c r="L13786" s="1"/>
    </row>
    <row r="13787" spans="12:12" x14ac:dyDescent="0.25">
      <c r="L13787" s="1"/>
    </row>
    <row r="13788" spans="12:12" x14ac:dyDescent="0.25">
      <c r="L13788" s="1"/>
    </row>
    <row r="13789" spans="12:12" x14ac:dyDescent="0.25">
      <c r="L13789" s="1"/>
    </row>
    <row r="13790" spans="12:12" x14ac:dyDescent="0.25">
      <c r="L13790" s="1"/>
    </row>
    <row r="13791" spans="12:12" x14ac:dyDescent="0.25">
      <c r="L13791" s="1"/>
    </row>
    <row r="13792" spans="12:12" x14ac:dyDescent="0.25">
      <c r="L13792" s="1"/>
    </row>
    <row r="13793" spans="12:12" x14ac:dyDescent="0.25">
      <c r="L13793" s="1"/>
    </row>
    <row r="13794" spans="12:12" x14ac:dyDescent="0.25">
      <c r="L13794" s="1"/>
    </row>
    <row r="13795" spans="12:12" x14ac:dyDescent="0.25">
      <c r="L13795" s="1"/>
    </row>
    <row r="13796" spans="12:12" x14ac:dyDescent="0.25">
      <c r="L13796" s="1"/>
    </row>
    <row r="13797" spans="12:12" x14ac:dyDescent="0.25">
      <c r="L13797" s="1"/>
    </row>
    <row r="13798" spans="12:12" x14ac:dyDescent="0.25">
      <c r="L13798" s="1"/>
    </row>
    <row r="13799" spans="12:12" x14ac:dyDescent="0.25">
      <c r="L13799" s="1"/>
    </row>
    <row r="13800" spans="12:12" x14ac:dyDescent="0.25">
      <c r="L13800" s="1"/>
    </row>
    <row r="13801" spans="12:12" x14ac:dyDescent="0.25">
      <c r="L13801" s="1"/>
    </row>
    <row r="13802" spans="12:12" x14ac:dyDescent="0.25">
      <c r="L13802" s="1"/>
    </row>
    <row r="13803" spans="12:12" x14ac:dyDescent="0.25">
      <c r="L13803" s="1"/>
    </row>
    <row r="13804" spans="12:12" x14ac:dyDescent="0.25">
      <c r="L13804" s="1"/>
    </row>
    <row r="13805" spans="12:12" x14ac:dyDescent="0.25">
      <c r="L13805" s="1"/>
    </row>
    <row r="13806" spans="12:12" x14ac:dyDescent="0.25">
      <c r="L13806" s="1"/>
    </row>
    <row r="13807" spans="12:12" x14ac:dyDescent="0.25">
      <c r="L13807" s="1"/>
    </row>
    <row r="13808" spans="12:12" x14ac:dyDescent="0.25">
      <c r="L13808" s="1"/>
    </row>
    <row r="13809" spans="12:12" x14ac:dyDescent="0.25">
      <c r="L13809" s="1"/>
    </row>
    <row r="13810" spans="12:12" x14ac:dyDescent="0.25">
      <c r="L13810" s="1"/>
    </row>
    <row r="13811" spans="12:12" x14ac:dyDescent="0.25">
      <c r="L13811" s="1"/>
    </row>
    <row r="13812" spans="12:12" x14ac:dyDescent="0.25">
      <c r="L13812" s="1"/>
    </row>
    <row r="13813" spans="12:12" x14ac:dyDescent="0.25">
      <c r="L13813" s="1"/>
    </row>
    <row r="13814" spans="12:12" x14ac:dyDescent="0.25">
      <c r="L13814" s="1"/>
    </row>
    <row r="13815" spans="12:12" x14ac:dyDescent="0.25">
      <c r="L13815" s="1"/>
    </row>
    <row r="13816" spans="12:12" x14ac:dyDescent="0.25">
      <c r="L13816" s="1"/>
    </row>
    <row r="13817" spans="12:12" x14ac:dyDescent="0.25">
      <c r="L13817" s="1"/>
    </row>
    <row r="13818" spans="12:12" x14ac:dyDescent="0.25">
      <c r="L13818" s="1"/>
    </row>
    <row r="13819" spans="12:12" x14ac:dyDescent="0.25">
      <c r="L13819" s="1"/>
    </row>
    <row r="13820" spans="12:12" x14ac:dyDescent="0.25">
      <c r="L13820" s="1"/>
    </row>
    <row r="13821" spans="12:12" x14ac:dyDescent="0.25">
      <c r="L13821" s="1"/>
    </row>
    <row r="13822" spans="12:12" x14ac:dyDescent="0.25">
      <c r="L13822" s="1"/>
    </row>
    <row r="13823" spans="12:12" x14ac:dyDescent="0.25">
      <c r="L13823" s="1"/>
    </row>
    <row r="13824" spans="12:12" x14ac:dyDescent="0.25">
      <c r="L13824" s="1"/>
    </row>
    <row r="13825" spans="12:12" x14ac:dyDescent="0.25">
      <c r="L13825" s="1"/>
    </row>
    <row r="13826" spans="12:12" x14ac:dyDescent="0.25">
      <c r="L13826" s="1"/>
    </row>
    <row r="13827" spans="12:12" x14ac:dyDescent="0.25">
      <c r="L13827" s="1"/>
    </row>
    <row r="13828" spans="12:12" x14ac:dyDescent="0.25">
      <c r="L13828" s="1"/>
    </row>
    <row r="13829" spans="12:12" x14ac:dyDescent="0.25">
      <c r="L13829" s="1"/>
    </row>
    <row r="13830" spans="12:12" x14ac:dyDescent="0.25">
      <c r="L13830" s="1"/>
    </row>
    <row r="13831" spans="12:12" x14ac:dyDescent="0.25">
      <c r="L13831" s="1"/>
    </row>
    <row r="13832" spans="12:12" x14ac:dyDescent="0.25">
      <c r="L13832" s="1"/>
    </row>
    <row r="13833" spans="12:12" x14ac:dyDescent="0.25">
      <c r="L13833" s="1"/>
    </row>
    <row r="13834" spans="12:12" x14ac:dyDescent="0.25">
      <c r="L13834" s="1"/>
    </row>
    <row r="13835" spans="12:12" x14ac:dyDescent="0.25">
      <c r="L13835" s="1"/>
    </row>
    <row r="13836" spans="12:12" x14ac:dyDescent="0.25">
      <c r="L13836" s="1"/>
    </row>
    <row r="13837" spans="12:12" x14ac:dyDescent="0.25">
      <c r="L13837" s="1"/>
    </row>
    <row r="13838" spans="12:12" x14ac:dyDescent="0.25">
      <c r="L13838" s="1"/>
    </row>
    <row r="13839" spans="12:12" x14ac:dyDescent="0.25">
      <c r="L13839" s="1"/>
    </row>
    <row r="13840" spans="12:12" x14ac:dyDescent="0.25">
      <c r="L13840" s="1"/>
    </row>
    <row r="13841" spans="12:12" x14ac:dyDescent="0.25">
      <c r="L13841" s="1"/>
    </row>
    <row r="13842" spans="12:12" x14ac:dyDescent="0.25">
      <c r="L13842" s="1"/>
    </row>
    <row r="13843" spans="12:12" x14ac:dyDescent="0.25">
      <c r="L13843" s="1"/>
    </row>
    <row r="13844" spans="12:12" x14ac:dyDescent="0.25">
      <c r="L13844" s="1"/>
    </row>
    <row r="13845" spans="12:12" x14ac:dyDescent="0.25">
      <c r="L13845" s="1"/>
    </row>
    <row r="13846" spans="12:12" x14ac:dyDescent="0.25">
      <c r="L13846" s="1"/>
    </row>
    <row r="13847" spans="12:12" x14ac:dyDescent="0.25">
      <c r="L13847" s="1"/>
    </row>
    <row r="13848" spans="12:12" x14ac:dyDescent="0.25">
      <c r="L13848" s="1"/>
    </row>
    <row r="13849" spans="12:12" x14ac:dyDescent="0.25">
      <c r="L13849" s="1"/>
    </row>
    <row r="13850" spans="12:12" x14ac:dyDescent="0.25">
      <c r="L13850" s="1"/>
    </row>
    <row r="13851" spans="12:12" x14ac:dyDescent="0.25">
      <c r="L13851" s="1"/>
    </row>
    <row r="13852" spans="12:12" x14ac:dyDescent="0.25">
      <c r="L13852" s="1"/>
    </row>
    <row r="13853" spans="12:12" x14ac:dyDescent="0.25">
      <c r="L13853" s="1"/>
    </row>
    <row r="13854" spans="12:12" x14ac:dyDescent="0.25">
      <c r="L13854" s="1"/>
    </row>
    <row r="13855" spans="12:12" x14ac:dyDescent="0.25">
      <c r="L13855" s="1"/>
    </row>
    <row r="13856" spans="12:12" x14ac:dyDescent="0.25">
      <c r="L13856" s="1"/>
    </row>
    <row r="13857" spans="12:12" x14ac:dyDescent="0.25">
      <c r="L13857" s="1"/>
    </row>
    <row r="13858" spans="12:12" x14ac:dyDescent="0.25">
      <c r="L13858" s="1"/>
    </row>
    <row r="13859" spans="12:12" x14ac:dyDescent="0.25">
      <c r="L13859" s="1"/>
    </row>
    <row r="13860" spans="12:12" x14ac:dyDescent="0.25">
      <c r="L13860" s="1"/>
    </row>
    <row r="13861" spans="12:12" x14ac:dyDescent="0.25">
      <c r="L13861" s="1"/>
    </row>
    <row r="13862" spans="12:12" x14ac:dyDescent="0.25">
      <c r="L13862" s="1"/>
    </row>
    <row r="13863" spans="12:12" x14ac:dyDescent="0.25">
      <c r="L13863" s="1"/>
    </row>
    <row r="13864" spans="12:12" x14ac:dyDescent="0.25">
      <c r="L13864" s="1"/>
    </row>
    <row r="13865" spans="12:12" x14ac:dyDescent="0.25">
      <c r="L13865" s="1"/>
    </row>
    <row r="13866" spans="12:12" x14ac:dyDescent="0.25">
      <c r="L13866" s="1"/>
    </row>
    <row r="13867" spans="12:12" x14ac:dyDescent="0.25">
      <c r="L13867" s="1"/>
    </row>
    <row r="13868" spans="12:12" x14ac:dyDescent="0.25">
      <c r="L13868" s="1"/>
    </row>
    <row r="13869" spans="12:12" x14ac:dyDescent="0.25">
      <c r="L13869" s="1"/>
    </row>
    <row r="13870" spans="12:12" x14ac:dyDescent="0.25">
      <c r="L13870" s="1"/>
    </row>
    <row r="13871" spans="12:12" x14ac:dyDescent="0.25">
      <c r="L13871" s="1"/>
    </row>
    <row r="13872" spans="12:12" x14ac:dyDescent="0.25">
      <c r="L13872" s="1"/>
    </row>
    <row r="13873" spans="12:12" x14ac:dyDescent="0.25">
      <c r="L13873" s="1"/>
    </row>
    <row r="13874" spans="12:12" x14ac:dyDescent="0.25">
      <c r="L13874" s="1"/>
    </row>
    <row r="13875" spans="12:12" x14ac:dyDescent="0.25">
      <c r="L13875" s="1"/>
    </row>
    <row r="13876" spans="12:12" x14ac:dyDescent="0.25">
      <c r="L13876" s="1"/>
    </row>
    <row r="13877" spans="12:12" x14ac:dyDescent="0.25">
      <c r="L13877" s="1"/>
    </row>
    <row r="13878" spans="12:12" x14ac:dyDescent="0.25">
      <c r="L13878" s="1"/>
    </row>
    <row r="13879" spans="12:12" x14ac:dyDescent="0.25">
      <c r="L13879" s="1"/>
    </row>
    <row r="13880" spans="12:12" x14ac:dyDescent="0.25">
      <c r="L13880" s="1"/>
    </row>
    <row r="13881" spans="12:12" x14ac:dyDescent="0.25">
      <c r="L13881" s="1"/>
    </row>
    <row r="13882" spans="12:12" x14ac:dyDescent="0.25">
      <c r="L13882" s="1"/>
    </row>
    <row r="13883" spans="12:12" x14ac:dyDescent="0.25">
      <c r="L13883" s="1"/>
    </row>
    <row r="13884" spans="12:12" x14ac:dyDescent="0.25">
      <c r="L13884" s="1"/>
    </row>
    <row r="13885" spans="12:12" x14ac:dyDescent="0.25">
      <c r="L13885" s="1"/>
    </row>
    <row r="13886" spans="12:12" x14ac:dyDescent="0.25">
      <c r="L13886" s="1"/>
    </row>
    <row r="13887" spans="12:12" x14ac:dyDescent="0.25">
      <c r="L13887" s="1"/>
    </row>
    <row r="13888" spans="12:12" x14ac:dyDescent="0.25">
      <c r="L13888" s="1"/>
    </row>
    <row r="13889" spans="12:12" x14ac:dyDescent="0.25">
      <c r="L13889" s="1"/>
    </row>
    <row r="13890" spans="12:12" x14ac:dyDescent="0.25">
      <c r="L13890" s="1"/>
    </row>
    <row r="13891" spans="12:12" x14ac:dyDescent="0.25">
      <c r="L13891" s="1"/>
    </row>
    <row r="13892" spans="12:12" x14ac:dyDescent="0.25">
      <c r="L13892" s="1"/>
    </row>
    <row r="13893" spans="12:12" x14ac:dyDescent="0.25">
      <c r="L13893" s="1"/>
    </row>
    <row r="13894" spans="12:12" x14ac:dyDescent="0.25">
      <c r="L13894" s="1"/>
    </row>
    <row r="13895" spans="12:12" x14ac:dyDescent="0.25">
      <c r="L13895" s="1"/>
    </row>
    <row r="13896" spans="12:12" x14ac:dyDescent="0.25">
      <c r="L13896" s="1"/>
    </row>
    <row r="13897" spans="12:12" x14ac:dyDescent="0.25">
      <c r="L13897" s="1"/>
    </row>
    <row r="13898" spans="12:12" x14ac:dyDescent="0.25">
      <c r="L13898" s="1"/>
    </row>
    <row r="13899" spans="12:12" x14ac:dyDescent="0.25">
      <c r="L13899" s="1"/>
    </row>
    <row r="13900" spans="12:12" x14ac:dyDescent="0.25">
      <c r="L13900" s="1"/>
    </row>
    <row r="13901" spans="12:12" x14ac:dyDescent="0.25">
      <c r="L13901" s="1"/>
    </row>
    <row r="13902" spans="12:12" x14ac:dyDescent="0.25">
      <c r="L13902" s="1"/>
    </row>
    <row r="13903" spans="12:12" x14ac:dyDescent="0.25">
      <c r="L13903" s="1"/>
    </row>
    <row r="13904" spans="12:12" x14ac:dyDescent="0.25">
      <c r="L13904" s="1"/>
    </row>
    <row r="13905" spans="12:12" x14ac:dyDescent="0.25">
      <c r="L13905" s="1"/>
    </row>
    <row r="13906" spans="12:12" x14ac:dyDescent="0.25">
      <c r="L13906" s="1"/>
    </row>
    <row r="13907" spans="12:12" x14ac:dyDescent="0.25">
      <c r="L13907" s="1"/>
    </row>
    <row r="13908" spans="12:12" x14ac:dyDescent="0.25">
      <c r="L13908" s="1"/>
    </row>
    <row r="13909" spans="12:12" x14ac:dyDescent="0.25">
      <c r="L13909" s="1"/>
    </row>
    <row r="13910" spans="12:12" x14ac:dyDescent="0.25">
      <c r="L13910" s="1"/>
    </row>
    <row r="13911" spans="12:12" x14ac:dyDescent="0.25">
      <c r="L13911" s="1"/>
    </row>
    <row r="13912" spans="12:12" x14ac:dyDescent="0.25">
      <c r="L13912" s="1"/>
    </row>
    <row r="13913" spans="12:12" x14ac:dyDescent="0.25">
      <c r="L13913" s="1"/>
    </row>
    <row r="13914" spans="12:12" x14ac:dyDescent="0.25">
      <c r="L13914" s="1"/>
    </row>
    <row r="13915" spans="12:12" x14ac:dyDescent="0.25">
      <c r="L13915" s="1"/>
    </row>
    <row r="13916" spans="12:12" x14ac:dyDescent="0.25">
      <c r="L13916" s="1"/>
    </row>
    <row r="13917" spans="12:12" x14ac:dyDescent="0.25">
      <c r="L13917" s="1"/>
    </row>
    <row r="13918" spans="12:12" x14ac:dyDescent="0.25">
      <c r="L13918" s="1"/>
    </row>
    <row r="13919" spans="12:12" x14ac:dyDescent="0.25">
      <c r="L13919" s="1"/>
    </row>
    <row r="13920" spans="12:12" x14ac:dyDescent="0.25">
      <c r="L13920" s="1"/>
    </row>
    <row r="13921" spans="12:12" x14ac:dyDescent="0.25">
      <c r="L13921" s="1"/>
    </row>
    <row r="13922" spans="12:12" x14ac:dyDescent="0.25">
      <c r="L13922" s="1"/>
    </row>
    <row r="13923" spans="12:12" x14ac:dyDescent="0.25">
      <c r="L13923" s="1"/>
    </row>
    <row r="13924" spans="12:12" x14ac:dyDescent="0.25">
      <c r="L13924" s="1"/>
    </row>
    <row r="13925" spans="12:12" x14ac:dyDescent="0.25">
      <c r="L13925" s="1"/>
    </row>
    <row r="13926" spans="12:12" x14ac:dyDescent="0.25">
      <c r="L13926" s="1"/>
    </row>
    <row r="13927" spans="12:12" x14ac:dyDescent="0.25">
      <c r="L13927" s="1"/>
    </row>
    <row r="13928" spans="12:12" x14ac:dyDescent="0.25">
      <c r="L13928" s="1"/>
    </row>
    <row r="13929" spans="12:12" x14ac:dyDescent="0.25">
      <c r="L13929" s="1"/>
    </row>
    <row r="13930" spans="12:12" x14ac:dyDescent="0.25">
      <c r="L13930" s="1"/>
    </row>
    <row r="13931" spans="12:12" x14ac:dyDescent="0.25">
      <c r="L13931" s="1"/>
    </row>
    <row r="13932" spans="12:12" x14ac:dyDescent="0.25">
      <c r="L13932" s="1"/>
    </row>
    <row r="13933" spans="12:12" x14ac:dyDescent="0.25">
      <c r="L13933" s="1"/>
    </row>
    <row r="13934" spans="12:12" x14ac:dyDescent="0.25">
      <c r="L13934" s="1"/>
    </row>
    <row r="13935" spans="12:12" x14ac:dyDescent="0.25">
      <c r="L13935" s="1"/>
    </row>
    <row r="13936" spans="12:12" x14ac:dyDescent="0.25">
      <c r="L13936" s="1"/>
    </row>
    <row r="13937" spans="12:12" x14ac:dyDescent="0.25">
      <c r="L13937" s="1"/>
    </row>
    <row r="13938" spans="12:12" x14ac:dyDescent="0.25">
      <c r="L13938" s="1"/>
    </row>
    <row r="13939" spans="12:12" x14ac:dyDescent="0.25">
      <c r="L13939" s="1"/>
    </row>
    <row r="13940" spans="12:12" x14ac:dyDescent="0.25">
      <c r="L13940" s="1"/>
    </row>
    <row r="13941" spans="12:12" x14ac:dyDescent="0.25">
      <c r="L13941" s="1"/>
    </row>
    <row r="13942" spans="12:12" x14ac:dyDescent="0.25">
      <c r="L13942" s="1"/>
    </row>
    <row r="13943" spans="12:12" x14ac:dyDescent="0.25">
      <c r="L13943" s="1"/>
    </row>
    <row r="13944" spans="12:12" x14ac:dyDescent="0.25">
      <c r="L13944" s="1"/>
    </row>
    <row r="13945" spans="12:12" x14ac:dyDescent="0.25">
      <c r="L13945" s="1"/>
    </row>
    <row r="13946" spans="12:12" x14ac:dyDescent="0.25">
      <c r="L13946" s="1"/>
    </row>
    <row r="13947" spans="12:12" x14ac:dyDescent="0.25">
      <c r="L13947" s="1"/>
    </row>
    <row r="13948" spans="12:12" x14ac:dyDescent="0.25">
      <c r="L13948" s="1"/>
    </row>
    <row r="13949" spans="12:12" x14ac:dyDescent="0.25">
      <c r="L13949" s="1"/>
    </row>
    <row r="13950" spans="12:12" x14ac:dyDescent="0.25">
      <c r="L13950" s="1"/>
    </row>
    <row r="13951" spans="12:12" x14ac:dyDescent="0.25">
      <c r="L13951" s="1"/>
    </row>
    <row r="13952" spans="12:12" x14ac:dyDescent="0.25">
      <c r="L13952" s="1"/>
    </row>
    <row r="13953" spans="12:12" x14ac:dyDescent="0.25">
      <c r="L13953" s="1"/>
    </row>
    <row r="13954" spans="12:12" x14ac:dyDescent="0.25">
      <c r="L13954" s="1"/>
    </row>
    <row r="13955" spans="12:12" x14ac:dyDescent="0.25">
      <c r="L13955" s="1"/>
    </row>
    <row r="13956" spans="12:12" x14ac:dyDescent="0.25">
      <c r="L13956" s="1"/>
    </row>
    <row r="13957" spans="12:12" x14ac:dyDescent="0.25">
      <c r="L13957" s="1"/>
    </row>
    <row r="13958" spans="12:12" x14ac:dyDescent="0.25">
      <c r="L13958" s="1"/>
    </row>
    <row r="13959" spans="12:12" x14ac:dyDescent="0.25">
      <c r="L13959" s="1"/>
    </row>
    <row r="13960" spans="12:12" x14ac:dyDescent="0.25">
      <c r="L13960" s="1"/>
    </row>
    <row r="13961" spans="12:12" x14ac:dyDescent="0.25">
      <c r="L13961" s="1"/>
    </row>
    <row r="13962" spans="12:12" x14ac:dyDescent="0.25">
      <c r="L13962" s="1"/>
    </row>
    <row r="13963" spans="12:12" x14ac:dyDescent="0.25">
      <c r="L13963" s="1"/>
    </row>
    <row r="13964" spans="12:12" x14ac:dyDescent="0.25">
      <c r="L13964" s="1"/>
    </row>
    <row r="13965" spans="12:12" x14ac:dyDescent="0.25">
      <c r="L13965" s="1"/>
    </row>
    <row r="13966" spans="12:12" x14ac:dyDescent="0.25">
      <c r="L13966" s="1"/>
    </row>
    <row r="13967" spans="12:12" x14ac:dyDescent="0.25">
      <c r="L13967" s="1"/>
    </row>
    <row r="13968" spans="12:12" x14ac:dyDescent="0.25">
      <c r="L13968" s="1"/>
    </row>
    <row r="13969" spans="12:12" x14ac:dyDescent="0.25">
      <c r="L13969" s="1"/>
    </row>
    <row r="13970" spans="12:12" x14ac:dyDescent="0.25">
      <c r="L13970" s="1"/>
    </row>
    <row r="13971" spans="12:12" x14ac:dyDescent="0.25">
      <c r="L13971" s="1"/>
    </row>
    <row r="13972" spans="12:12" x14ac:dyDescent="0.25">
      <c r="L13972" s="1"/>
    </row>
    <row r="13973" spans="12:12" x14ac:dyDescent="0.25">
      <c r="L13973" s="1"/>
    </row>
    <row r="13974" spans="12:12" x14ac:dyDescent="0.25">
      <c r="L13974" s="1"/>
    </row>
    <row r="13975" spans="12:12" x14ac:dyDescent="0.25">
      <c r="L13975" s="1"/>
    </row>
    <row r="13976" spans="12:12" x14ac:dyDescent="0.25">
      <c r="L13976" s="1"/>
    </row>
    <row r="13977" spans="12:12" x14ac:dyDescent="0.25">
      <c r="L13977" s="1"/>
    </row>
    <row r="13978" spans="12:12" x14ac:dyDescent="0.25">
      <c r="L13978" s="1"/>
    </row>
    <row r="13979" spans="12:12" x14ac:dyDescent="0.25">
      <c r="L13979" s="1"/>
    </row>
    <row r="13980" spans="12:12" x14ac:dyDescent="0.25">
      <c r="L13980" s="1"/>
    </row>
    <row r="13981" spans="12:12" x14ac:dyDescent="0.25">
      <c r="L13981" s="1"/>
    </row>
    <row r="13982" spans="12:12" x14ac:dyDescent="0.25">
      <c r="L13982" s="1"/>
    </row>
    <row r="13983" spans="12:12" x14ac:dyDescent="0.25">
      <c r="L13983" s="1"/>
    </row>
    <row r="13984" spans="12:12" x14ac:dyDescent="0.25">
      <c r="L13984" s="1"/>
    </row>
    <row r="13985" spans="12:12" x14ac:dyDescent="0.25">
      <c r="L13985" s="1"/>
    </row>
    <row r="13986" spans="12:12" x14ac:dyDescent="0.25">
      <c r="L13986" s="1"/>
    </row>
    <row r="13987" spans="12:12" x14ac:dyDescent="0.25">
      <c r="L13987" s="1"/>
    </row>
    <row r="13988" spans="12:12" x14ac:dyDescent="0.25">
      <c r="L13988" s="1"/>
    </row>
    <row r="13989" spans="12:12" x14ac:dyDescent="0.25">
      <c r="L13989" s="1"/>
    </row>
    <row r="13990" spans="12:12" x14ac:dyDescent="0.25">
      <c r="L13990" s="1"/>
    </row>
    <row r="13991" spans="12:12" x14ac:dyDescent="0.25">
      <c r="L13991" s="1"/>
    </row>
    <row r="13992" spans="12:12" x14ac:dyDescent="0.25">
      <c r="L13992" s="1"/>
    </row>
    <row r="13993" spans="12:12" x14ac:dyDescent="0.25">
      <c r="L13993" s="1"/>
    </row>
    <row r="13994" spans="12:12" x14ac:dyDescent="0.25">
      <c r="L13994" s="1"/>
    </row>
    <row r="13995" spans="12:12" x14ac:dyDescent="0.25">
      <c r="L13995" s="1"/>
    </row>
    <row r="13996" spans="12:12" x14ac:dyDescent="0.25">
      <c r="L13996" s="1"/>
    </row>
    <row r="13997" spans="12:12" x14ac:dyDescent="0.25">
      <c r="L13997" s="1"/>
    </row>
    <row r="13998" spans="12:12" x14ac:dyDescent="0.25">
      <c r="L13998" s="1"/>
    </row>
    <row r="13999" spans="12:12" x14ac:dyDescent="0.25">
      <c r="L13999" s="1"/>
    </row>
    <row r="14000" spans="12:12" x14ac:dyDescent="0.25">
      <c r="L14000" s="1"/>
    </row>
    <row r="14001" spans="12:12" x14ac:dyDescent="0.25">
      <c r="L14001" s="1"/>
    </row>
    <row r="14002" spans="12:12" x14ac:dyDescent="0.25">
      <c r="L14002" s="1"/>
    </row>
    <row r="14003" spans="12:12" x14ac:dyDescent="0.25">
      <c r="L14003" s="1"/>
    </row>
    <row r="14004" spans="12:12" x14ac:dyDescent="0.25">
      <c r="L14004" s="1"/>
    </row>
    <row r="14005" spans="12:12" x14ac:dyDescent="0.25">
      <c r="L14005" s="1"/>
    </row>
    <row r="14006" spans="12:12" x14ac:dyDescent="0.25">
      <c r="L14006" s="1"/>
    </row>
    <row r="14007" spans="12:12" x14ac:dyDescent="0.25">
      <c r="L14007" s="1"/>
    </row>
    <row r="14008" spans="12:12" x14ac:dyDescent="0.25">
      <c r="L14008" s="1"/>
    </row>
    <row r="14009" spans="12:12" x14ac:dyDescent="0.25">
      <c r="L14009" s="1"/>
    </row>
    <row r="14010" spans="12:12" x14ac:dyDescent="0.25">
      <c r="L14010" s="1"/>
    </row>
    <row r="14011" spans="12:12" x14ac:dyDescent="0.25">
      <c r="L14011" s="1"/>
    </row>
    <row r="14012" spans="12:12" x14ac:dyDescent="0.25">
      <c r="L14012" s="1"/>
    </row>
    <row r="14013" spans="12:12" x14ac:dyDescent="0.25">
      <c r="L14013" s="1"/>
    </row>
    <row r="14014" spans="12:12" x14ac:dyDescent="0.25">
      <c r="L14014" s="1"/>
    </row>
    <row r="14015" spans="12:12" x14ac:dyDescent="0.25">
      <c r="L14015" s="1"/>
    </row>
    <row r="14016" spans="12:12" x14ac:dyDescent="0.25">
      <c r="L14016" s="1"/>
    </row>
    <row r="14017" spans="12:12" x14ac:dyDescent="0.25">
      <c r="L14017" s="1"/>
    </row>
    <row r="14018" spans="12:12" x14ac:dyDescent="0.25">
      <c r="L14018" s="1"/>
    </row>
    <row r="14019" spans="12:12" x14ac:dyDescent="0.25">
      <c r="L14019" s="1"/>
    </row>
    <row r="14020" spans="12:12" x14ac:dyDescent="0.25">
      <c r="L14020" s="1"/>
    </row>
    <row r="14021" spans="12:12" x14ac:dyDescent="0.25">
      <c r="L14021" s="1"/>
    </row>
    <row r="14022" spans="12:12" x14ac:dyDescent="0.25">
      <c r="L14022" s="1"/>
    </row>
    <row r="14023" spans="12:12" x14ac:dyDescent="0.25">
      <c r="L14023" s="1"/>
    </row>
    <row r="14024" spans="12:12" x14ac:dyDescent="0.25">
      <c r="L14024" s="1"/>
    </row>
    <row r="14025" spans="12:12" x14ac:dyDescent="0.25">
      <c r="L14025" s="1"/>
    </row>
    <row r="14026" spans="12:12" x14ac:dyDescent="0.25">
      <c r="L14026" s="1"/>
    </row>
    <row r="14027" spans="12:12" x14ac:dyDescent="0.25">
      <c r="L14027" s="1"/>
    </row>
    <row r="14028" spans="12:12" x14ac:dyDescent="0.25">
      <c r="L14028" s="1"/>
    </row>
    <row r="14029" spans="12:12" x14ac:dyDescent="0.25">
      <c r="L14029" s="1"/>
    </row>
    <row r="14030" spans="12:12" x14ac:dyDescent="0.25">
      <c r="L14030" s="1"/>
    </row>
    <row r="14031" spans="12:12" x14ac:dyDescent="0.25">
      <c r="L14031" s="1"/>
    </row>
    <row r="14032" spans="12:12" x14ac:dyDescent="0.25">
      <c r="L14032" s="1"/>
    </row>
    <row r="14033" spans="12:12" x14ac:dyDescent="0.25">
      <c r="L14033" s="1"/>
    </row>
    <row r="14034" spans="12:12" x14ac:dyDescent="0.25">
      <c r="L14034" s="1"/>
    </row>
    <row r="14035" spans="12:12" x14ac:dyDescent="0.25">
      <c r="L14035" s="1"/>
    </row>
    <row r="14036" spans="12:12" x14ac:dyDescent="0.25">
      <c r="L14036" s="1"/>
    </row>
    <row r="14037" spans="12:12" x14ac:dyDescent="0.25">
      <c r="L14037" s="1"/>
    </row>
    <row r="14038" spans="12:12" x14ac:dyDescent="0.25">
      <c r="L14038" s="1"/>
    </row>
    <row r="14039" spans="12:12" x14ac:dyDescent="0.25">
      <c r="L14039" s="1"/>
    </row>
    <row r="14040" spans="12:12" x14ac:dyDescent="0.25">
      <c r="L14040" s="1"/>
    </row>
    <row r="14041" spans="12:12" x14ac:dyDescent="0.25">
      <c r="L14041" s="1"/>
    </row>
    <row r="14042" spans="12:12" x14ac:dyDescent="0.25">
      <c r="L14042" s="1"/>
    </row>
    <row r="14043" spans="12:12" x14ac:dyDescent="0.25">
      <c r="L14043" s="1"/>
    </row>
    <row r="14044" spans="12:12" x14ac:dyDescent="0.25">
      <c r="L14044" s="1"/>
    </row>
    <row r="14045" spans="12:12" x14ac:dyDescent="0.25">
      <c r="L14045" s="1"/>
    </row>
    <row r="14046" spans="12:12" x14ac:dyDescent="0.25">
      <c r="L14046" s="1"/>
    </row>
    <row r="14047" spans="12:12" x14ac:dyDescent="0.25">
      <c r="L14047" s="1"/>
    </row>
    <row r="14048" spans="12:12" x14ac:dyDescent="0.25">
      <c r="L14048" s="1"/>
    </row>
    <row r="14049" spans="12:12" x14ac:dyDescent="0.25">
      <c r="L14049" s="1"/>
    </row>
    <row r="14050" spans="12:12" x14ac:dyDescent="0.25">
      <c r="L14050" s="1"/>
    </row>
    <row r="14051" spans="12:12" x14ac:dyDescent="0.25">
      <c r="L14051" s="1"/>
    </row>
    <row r="14052" spans="12:12" x14ac:dyDescent="0.25">
      <c r="L14052" s="1"/>
    </row>
    <row r="14053" spans="12:12" x14ac:dyDescent="0.25">
      <c r="L14053" s="1"/>
    </row>
    <row r="14054" spans="12:12" x14ac:dyDescent="0.25">
      <c r="L14054" s="1"/>
    </row>
    <row r="14055" spans="12:12" x14ac:dyDescent="0.25">
      <c r="L14055" s="1"/>
    </row>
    <row r="14056" spans="12:12" x14ac:dyDescent="0.25">
      <c r="L14056" s="1"/>
    </row>
    <row r="14057" spans="12:12" x14ac:dyDescent="0.25">
      <c r="L14057" s="1"/>
    </row>
    <row r="14058" spans="12:12" x14ac:dyDescent="0.25">
      <c r="L14058" s="1"/>
    </row>
    <row r="14059" spans="12:12" x14ac:dyDescent="0.25">
      <c r="L14059" s="1"/>
    </row>
    <row r="14060" spans="12:12" x14ac:dyDescent="0.25">
      <c r="L14060" s="1"/>
    </row>
    <row r="14061" spans="12:12" x14ac:dyDescent="0.25">
      <c r="L14061" s="1"/>
    </row>
    <row r="14062" spans="12:12" x14ac:dyDescent="0.25">
      <c r="L14062" s="1"/>
    </row>
    <row r="14063" spans="12:12" x14ac:dyDescent="0.25">
      <c r="L14063" s="1"/>
    </row>
    <row r="14064" spans="12:12" x14ac:dyDescent="0.25">
      <c r="L14064" s="1"/>
    </row>
    <row r="14065" spans="12:12" x14ac:dyDescent="0.25">
      <c r="L14065" s="1"/>
    </row>
    <row r="14066" spans="12:12" x14ac:dyDescent="0.25">
      <c r="L14066" s="1"/>
    </row>
    <row r="14067" spans="12:12" x14ac:dyDescent="0.25">
      <c r="L14067" s="1"/>
    </row>
    <row r="14068" spans="12:12" x14ac:dyDescent="0.25">
      <c r="L14068" s="1"/>
    </row>
    <row r="14069" spans="12:12" x14ac:dyDescent="0.25">
      <c r="L14069" s="1"/>
    </row>
    <row r="14070" spans="12:12" x14ac:dyDescent="0.25">
      <c r="L14070" s="1"/>
    </row>
    <row r="14071" spans="12:12" x14ac:dyDescent="0.25">
      <c r="L14071" s="1"/>
    </row>
    <row r="14072" spans="12:12" x14ac:dyDescent="0.25">
      <c r="L14072" s="1"/>
    </row>
    <row r="14073" spans="12:12" x14ac:dyDescent="0.25">
      <c r="L14073" s="1"/>
    </row>
    <row r="14074" spans="12:12" x14ac:dyDescent="0.25">
      <c r="L14074" s="1"/>
    </row>
    <row r="14075" spans="12:12" x14ac:dyDescent="0.25">
      <c r="L14075" s="1"/>
    </row>
    <row r="14076" spans="12:12" x14ac:dyDescent="0.25">
      <c r="L14076" s="1"/>
    </row>
    <row r="14077" spans="12:12" x14ac:dyDescent="0.25">
      <c r="L14077" s="1"/>
    </row>
    <row r="14078" spans="12:12" x14ac:dyDescent="0.25">
      <c r="L14078" s="1"/>
    </row>
    <row r="14079" spans="12:12" x14ac:dyDescent="0.25">
      <c r="L14079" s="1"/>
    </row>
    <row r="14080" spans="12:12" x14ac:dyDescent="0.25">
      <c r="L14080" s="1"/>
    </row>
    <row r="14081" spans="12:12" x14ac:dyDescent="0.25">
      <c r="L14081" s="1"/>
    </row>
    <row r="14082" spans="12:12" x14ac:dyDescent="0.25">
      <c r="L14082" s="1"/>
    </row>
    <row r="14083" spans="12:12" x14ac:dyDescent="0.25">
      <c r="L14083" s="1"/>
    </row>
    <row r="14084" spans="12:12" x14ac:dyDescent="0.25">
      <c r="L14084" s="1"/>
    </row>
    <row r="14085" spans="12:12" x14ac:dyDescent="0.25">
      <c r="L14085" s="1"/>
    </row>
    <row r="14086" spans="12:12" x14ac:dyDescent="0.25">
      <c r="L14086" s="1"/>
    </row>
    <row r="14087" spans="12:12" x14ac:dyDescent="0.25">
      <c r="L14087" s="1"/>
    </row>
    <row r="14088" spans="12:12" x14ac:dyDescent="0.25">
      <c r="L14088" s="1"/>
    </row>
    <row r="14089" spans="12:12" x14ac:dyDescent="0.25">
      <c r="L14089" s="1"/>
    </row>
    <row r="14090" spans="12:12" x14ac:dyDescent="0.25">
      <c r="L14090" s="1"/>
    </row>
    <row r="14091" spans="12:12" x14ac:dyDescent="0.25">
      <c r="L14091" s="1"/>
    </row>
    <row r="14092" spans="12:12" x14ac:dyDescent="0.25">
      <c r="L14092" s="1"/>
    </row>
    <row r="14093" spans="12:12" x14ac:dyDescent="0.25">
      <c r="L14093" s="1"/>
    </row>
    <row r="14094" spans="12:12" x14ac:dyDescent="0.25">
      <c r="L14094" s="1"/>
    </row>
    <row r="14095" spans="12:12" x14ac:dyDescent="0.25">
      <c r="L14095" s="1"/>
    </row>
    <row r="14096" spans="12:12" x14ac:dyDescent="0.25">
      <c r="L14096" s="1"/>
    </row>
    <row r="14097" spans="12:12" x14ac:dyDescent="0.25">
      <c r="L14097" s="1"/>
    </row>
    <row r="14098" spans="12:12" x14ac:dyDescent="0.25">
      <c r="L14098" s="1"/>
    </row>
    <row r="14099" spans="12:12" x14ac:dyDescent="0.25">
      <c r="L14099" s="1"/>
    </row>
    <row r="14100" spans="12:12" x14ac:dyDescent="0.25">
      <c r="L14100" s="1"/>
    </row>
    <row r="14101" spans="12:12" x14ac:dyDescent="0.25">
      <c r="L14101" s="1"/>
    </row>
    <row r="14102" spans="12:12" x14ac:dyDescent="0.25">
      <c r="L14102" s="1"/>
    </row>
    <row r="14103" spans="12:12" x14ac:dyDescent="0.25">
      <c r="L14103" s="1"/>
    </row>
    <row r="14104" spans="12:12" x14ac:dyDescent="0.25">
      <c r="L14104" s="1"/>
    </row>
    <row r="14105" spans="12:12" x14ac:dyDescent="0.25">
      <c r="L14105" s="1"/>
    </row>
    <row r="14106" spans="12:12" x14ac:dyDescent="0.25">
      <c r="L14106" s="1"/>
    </row>
    <row r="14107" spans="12:12" x14ac:dyDescent="0.25">
      <c r="L14107" s="1"/>
    </row>
    <row r="14108" spans="12:12" x14ac:dyDescent="0.25">
      <c r="L14108" s="1"/>
    </row>
    <row r="14109" spans="12:12" x14ac:dyDescent="0.25">
      <c r="L14109" s="1"/>
    </row>
    <row r="14110" spans="12:12" x14ac:dyDescent="0.25">
      <c r="L14110" s="1"/>
    </row>
    <row r="14111" spans="12:12" x14ac:dyDescent="0.25">
      <c r="L14111" s="1"/>
    </row>
    <row r="14112" spans="12:12" x14ac:dyDescent="0.25">
      <c r="L14112" s="1"/>
    </row>
    <row r="14113" spans="12:12" x14ac:dyDescent="0.25">
      <c r="L14113" s="1"/>
    </row>
    <row r="14114" spans="12:12" x14ac:dyDescent="0.25">
      <c r="L14114" s="1"/>
    </row>
    <row r="14115" spans="12:12" x14ac:dyDescent="0.25">
      <c r="L14115" s="1"/>
    </row>
    <row r="14116" spans="12:12" x14ac:dyDescent="0.25">
      <c r="L14116" s="1"/>
    </row>
    <row r="14117" spans="12:12" x14ac:dyDescent="0.25">
      <c r="L14117" s="1"/>
    </row>
    <row r="14118" spans="12:12" x14ac:dyDescent="0.25">
      <c r="L14118" s="1"/>
    </row>
    <row r="14119" spans="12:12" x14ac:dyDescent="0.25">
      <c r="L14119" s="1"/>
    </row>
    <row r="14120" spans="12:12" x14ac:dyDescent="0.25">
      <c r="L14120" s="1"/>
    </row>
    <row r="14121" spans="12:12" x14ac:dyDescent="0.25">
      <c r="L14121" s="1"/>
    </row>
    <row r="14122" spans="12:12" x14ac:dyDescent="0.25">
      <c r="L14122" s="1"/>
    </row>
    <row r="14123" spans="12:12" x14ac:dyDescent="0.25">
      <c r="L14123" s="1"/>
    </row>
    <row r="14124" spans="12:12" x14ac:dyDescent="0.25">
      <c r="L14124" s="1"/>
    </row>
    <row r="14125" spans="12:12" x14ac:dyDescent="0.25">
      <c r="L14125" s="1"/>
    </row>
    <row r="14126" spans="12:12" x14ac:dyDescent="0.25">
      <c r="L14126" s="1"/>
    </row>
    <row r="14127" spans="12:12" x14ac:dyDescent="0.25">
      <c r="L14127" s="1"/>
    </row>
    <row r="14128" spans="12:12" x14ac:dyDescent="0.25">
      <c r="L14128" s="1"/>
    </row>
    <row r="14129" spans="12:12" x14ac:dyDescent="0.25">
      <c r="L14129" s="1"/>
    </row>
    <row r="14130" spans="12:12" x14ac:dyDescent="0.25">
      <c r="L14130" s="1"/>
    </row>
    <row r="14131" spans="12:12" x14ac:dyDescent="0.25">
      <c r="L14131" s="1"/>
    </row>
    <row r="14132" spans="12:12" x14ac:dyDescent="0.25">
      <c r="L14132" s="1"/>
    </row>
    <row r="14133" spans="12:12" x14ac:dyDescent="0.25">
      <c r="L14133" s="1"/>
    </row>
    <row r="14134" spans="12:12" x14ac:dyDescent="0.25">
      <c r="L14134" s="1"/>
    </row>
    <row r="14135" spans="12:12" x14ac:dyDescent="0.25">
      <c r="L14135" s="1"/>
    </row>
    <row r="14136" spans="12:12" x14ac:dyDescent="0.25">
      <c r="L14136" s="1"/>
    </row>
    <row r="14137" spans="12:12" x14ac:dyDescent="0.25">
      <c r="L14137" s="1"/>
    </row>
    <row r="14138" spans="12:12" x14ac:dyDescent="0.25">
      <c r="L14138" s="1"/>
    </row>
    <row r="14139" spans="12:12" x14ac:dyDescent="0.25">
      <c r="L14139" s="1"/>
    </row>
    <row r="14140" spans="12:12" x14ac:dyDescent="0.25">
      <c r="L14140" s="1"/>
    </row>
    <row r="14141" spans="12:12" x14ac:dyDescent="0.25">
      <c r="L14141" s="1"/>
    </row>
    <row r="14142" spans="12:12" x14ac:dyDescent="0.25">
      <c r="L14142" s="1"/>
    </row>
    <row r="14143" spans="12:12" x14ac:dyDescent="0.25">
      <c r="L14143" s="1"/>
    </row>
    <row r="14144" spans="12:12" x14ac:dyDescent="0.25">
      <c r="L14144" s="1"/>
    </row>
    <row r="14145" spans="12:12" x14ac:dyDescent="0.25">
      <c r="L14145" s="1"/>
    </row>
    <row r="14146" spans="12:12" x14ac:dyDescent="0.25">
      <c r="L14146" s="1"/>
    </row>
    <row r="14147" spans="12:12" x14ac:dyDescent="0.25">
      <c r="L14147" s="1"/>
    </row>
    <row r="14148" spans="12:12" x14ac:dyDescent="0.25">
      <c r="L14148" s="1"/>
    </row>
    <row r="14149" spans="12:12" x14ac:dyDescent="0.25">
      <c r="L14149" s="1"/>
    </row>
    <row r="14150" spans="12:12" x14ac:dyDescent="0.25">
      <c r="L14150" s="1"/>
    </row>
    <row r="14151" spans="12:12" x14ac:dyDescent="0.25">
      <c r="L14151" s="1"/>
    </row>
    <row r="14152" spans="12:12" x14ac:dyDescent="0.25">
      <c r="L14152" s="1"/>
    </row>
    <row r="14153" spans="12:12" x14ac:dyDescent="0.25">
      <c r="L14153" s="1"/>
    </row>
    <row r="14154" spans="12:12" x14ac:dyDescent="0.25">
      <c r="L14154" s="1"/>
    </row>
    <row r="14155" spans="12:12" x14ac:dyDescent="0.25">
      <c r="L14155" s="1"/>
    </row>
    <row r="14156" spans="12:12" x14ac:dyDescent="0.25">
      <c r="L14156" s="1"/>
    </row>
    <row r="14157" spans="12:12" x14ac:dyDescent="0.25">
      <c r="L14157" s="1"/>
    </row>
    <row r="14158" spans="12:12" x14ac:dyDescent="0.25">
      <c r="L14158" s="1"/>
    </row>
    <row r="14159" spans="12:12" x14ac:dyDescent="0.25">
      <c r="L14159" s="1"/>
    </row>
    <row r="14160" spans="12:12" x14ac:dyDescent="0.25">
      <c r="L14160" s="1"/>
    </row>
    <row r="14161" spans="12:12" x14ac:dyDescent="0.25">
      <c r="L14161" s="1"/>
    </row>
    <row r="14162" spans="12:12" x14ac:dyDescent="0.25">
      <c r="L14162" s="1"/>
    </row>
    <row r="14163" spans="12:12" x14ac:dyDescent="0.25">
      <c r="L14163" s="1"/>
    </row>
    <row r="14164" spans="12:12" x14ac:dyDescent="0.25">
      <c r="L14164" s="1"/>
    </row>
    <row r="14165" spans="12:12" x14ac:dyDescent="0.25">
      <c r="L14165" s="1"/>
    </row>
    <row r="14166" spans="12:12" x14ac:dyDescent="0.25">
      <c r="L14166" s="1"/>
    </row>
    <row r="14167" spans="12:12" x14ac:dyDescent="0.25">
      <c r="L14167" s="1"/>
    </row>
    <row r="14168" spans="12:12" x14ac:dyDescent="0.25">
      <c r="L14168" s="1"/>
    </row>
    <row r="14169" spans="12:12" x14ac:dyDescent="0.25">
      <c r="L14169" s="1"/>
    </row>
    <row r="14170" spans="12:12" x14ac:dyDescent="0.25">
      <c r="L14170" s="1"/>
    </row>
    <row r="14171" spans="12:12" x14ac:dyDescent="0.25">
      <c r="L14171" s="1"/>
    </row>
    <row r="14172" spans="12:12" x14ac:dyDescent="0.25">
      <c r="L14172" s="1"/>
    </row>
    <row r="14173" spans="12:12" x14ac:dyDescent="0.25">
      <c r="L14173" s="1"/>
    </row>
    <row r="14174" spans="12:12" x14ac:dyDescent="0.25">
      <c r="L14174" s="1"/>
    </row>
    <row r="14175" spans="12:12" x14ac:dyDescent="0.25">
      <c r="L14175" s="1"/>
    </row>
    <row r="14176" spans="12:12" x14ac:dyDescent="0.25">
      <c r="L14176" s="1"/>
    </row>
    <row r="14177" spans="12:12" x14ac:dyDescent="0.25">
      <c r="L14177" s="1"/>
    </row>
    <row r="14178" spans="12:12" x14ac:dyDescent="0.25">
      <c r="L14178" s="1"/>
    </row>
    <row r="14179" spans="12:12" x14ac:dyDescent="0.25">
      <c r="L14179" s="1"/>
    </row>
    <row r="14180" spans="12:12" x14ac:dyDescent="0.25">
      <c r="L14180" s="1"/>
    </row>
    <row r="14181" spans="12:12" x14ac:dyDescent="0.25">
      <c r="L14181" s="1"/>
    </row>
    <row r="14182" spans="12:12" x14ac:dyDescent="0.25">
      <c r="L14182" s="1"/>
    </row>
    <row r="14183" spans="12:12" x14ac:dyDescent="0.25">
      <c r="L14183" s="1"/>
    </row>
    <row r="14184" spans="12:12" x14ac:dyDescent="0.25">
      <c r="L14184" s="1"/>
    </row>
    <row r="14185" spans="12:12" x14ac:dyDescent="0.25">
      <c r="L14185" s="1"/>
    </row>
    <row r="14186" spans="12:12" x14ac:dyDescent="0.25">
      <c r="L14186" s="1"/>
    </row>
    <row r="14187" spans="12:12" x14ac:dyDescent="0.25">
      <c r="L14187" s="1"/>
    </row>
    <row r="14188" spans="12:12" x14ac:dyDescent="0.25">
      <c r="L14188" s="1"/>
    </row>
    <row r="14189" spans="12:12" x14ac:dyDescent="0.25">
      <c r="L14189" s="1"/>
    </row>
    <row r="14190" spans="12:12" x14ac:dyDescent="0.25">
      <c r="L14190" s="1"/>
    </row>
    <row r="14191" spans="12:12" x14ac:dyDescent="0.25">
      <c r="L14191" s="1"/>
    </row>
    <row r="14192" spans="12:12" x14ac:dyDescent="0.25">
      <c r="L14192" s="1"/>
    </row>
    <row r="14193" spans="12:12" x14ac:dyDescent="0.25">
      <c r="L14193" s="1"/>
    </row>
    <row r="14194" spans="12:12" x14ac:dyDescent="0.25">
      <c r="L14194" s="1"/>
    </row>
    <row r="14195" spans="12:12" x14ac:dyDescent="0.25">
      <c r="L14195" s="1"/>
    </row>
    <row r="14196" spans="12:12" x14ac:dyDescent="0.25">
      <c r="L14196" s="1"/>
    </row>
    <row r="14197" spans="12:12" x14ac:dyDescent="0.25">
      <c r="L14197" s="1"/>
    </row>
    <row r="14198" spans="12:12" x14ac:dyDescent="0.25">
      <c r="L14198" s="1"/>
    </row>
    <row r="14199" spans="12:12" x14ac:dyDescent="0.25">
      <c r="L14199" s="1"/>
    </row>
    <row r="14200" spans="12:12" x14ac:dyDescent="0.25">
      <c r="L14200" s="1"/>
    </row>
    <row r="14201" spans="12:12" x14ac:dyDescent="0.25">
      <c r="L14201" s="1"/>
    </row>
    <row r="14202" spans="12:12" x14ac:dyDescent="0.25">
      <c r="L14202" s="1"/>
    </row>
    <row r="14203" spans="12:12" x14ac:dyDescent="0.25">
      <c r="L14203" s="1"/>
    </row>
    <row r="14204" spans="12:12" x14ac:dyDescent="0.25">
      <c r="L14204" s="1"/>
    </row>
    <row r="14205" spans="12:12" x14ac:dyDescent="0.25">
      <c r="L14205" s="1"/>
    </row>
    <row r="14206" spans="12:12" x14ac:dyDescent="0.25">
      <c r="L14206" s="1"/>
    </row>
    <row r="14207" spans="12:12" x14ac:dyDescent="0.25">
      <c r="L14207" s="1"/>
    </row>
    <row r="14208" spans="12:12" x14ac:dyDescent="0.25">
      <c r="L14208" s="1"/>
    </row>
    <row r="14209" spans="12:12" x14ac:dyDescent="0.25">
      <c r="L14209" s="1"/>
    </row>
    <row r="14210" spans="12:12" x14ac:dyDescent="0.25">
      <c r="L14210" s="1"/>
    </row>
    <row r="14211" spans="12:12" x14ac:dyDescent="0.25">
      <c r="L14211" s="1"/>
    </row>
    <row r="14212" spans="12:12" x14ac:dyDescent="0.25">
      <c r="L14212" s="1"/>
    </row>
    <row r="14213" spans="12:12" x14ac:dyDescent="0.25">
      <c r="L14213" s="1"/>
    </row>
    <row r="14214" spans="12:12" x14ac:dyDescent="0.25">
      <c r="L14214" s="1"/>
    </row>
    <row r="14215" spans="12:12" x14ac:dyDescent="0.25">
      <c r="L14215" s="1"/>
    </row>
    <row r="14216" spans="12:12" x14ac:dyDescent="0.25">
      <c r="L14216" s="1"/>
    </row>
    <row r="14217" spans="12:12" x14ac:dyDescent="0.25">
      <c r="L14217" s="1"/>
    </row>
    <row r="14218" spans="12:12" x14ac:dyDescent="0.25">
      <c r="L14218" s="1"/>
    </row>
    <row r="14219" spans="12:12" x14ac:dyDescent="0.25">
      <c r="L14219" s="1"/>
    </row>
    <row r="14220" spans="12:12" x14ac:dyDescent="0.25">
      <c r="L14220" s="1"/>
    </row>
    <row r="14221" spans="12:12" x14ac:dyDescent="0.25">
      <c r="L14221" s="1"/>
    </row>
    <row r="14222" spans="12:12" x14ac:dyDescent="0.25">
      <c r="L14222" s="1"/>
    </row>
    <row r="14223" spans="12:12" x14ac:dyDescent="0.25">
      <c r="L14223" s="1"/>
    </row>
    <row r="14224" spans="12:12" x14ac:dyDescent="0.25">
      <c r="L14224" s="1"/>
    </row>
    <row r="14225" spans="12:12" x14ac:dyDescent="0.25">
      <c r="L14225" s="1"/>
    </row>
    <row r="14226" spans="12:12" x14ac:dyDescent="0.25">
      <c r="L14226" s="1"/>
    </row>
    <row r="14227" spans="12:12" x14ac:dyDescent="0.25">
      <c r="L14227" s="1"/>
    </row>
    <row r="14228" spans="12:12" x14ac:dyDescent="0.25">
      <c r="L14228" s="1"/>
    </row>
    <row r="14229" spans="12:12" x14ac:dyDescent="0.25">
      <c r="L14229" s="1"/>
    </row>
    <row r="14230" spans="12:12" x14ac:dyDescent="0.25">
      <c r="L14230" s="1"/>
    </row>
    <row r="14231" spans="12:12" x14ac:dyDescent="0.25">
      <c r="L14231" s="1"/>
    </row>
    <row r="14232" spans="12:12" x14ac:dyDescent="0.25">
      <c r="L14232" s="1"/>
    </row>
    <row r="14233" spans="12:12" x14ac:dyDescent="0.25">
      <c r="L14233" s="1"/>
    </row>
    <row r="14234" spans="12:12" x14ac:dyDescent="0.25">
      <c r="L14234" s="1"/>
    </row>
    <row r="14235" spans="12:12" x14ac:dyDescent="0.25">
      <c r="L14235" s="1"/>
    </row>
    <row r="14236" spans="12:12" x14ac:dyDescent="0.25">
      <c r="L14236" s="1"/>
    </row>
    <row r="14237" spans="12:12" x14ac:dyDescent="0.25">
      <c r="L14237" s="1"/>
    </row>
    <row r="14238" spans="12:12" x14ac:dyDescent="0.25">
      <c r="L14238" s="1"/>
    </row>
    <row r="14239" spans="12:12" x14ac:dyDescent="0.25">
      <c r="L14239" s="1"/>
    </row>
    <row r="14240" spans="12:12" x14ac:dyDescent="0.25">
      <c r="L14240" s="1"/>
    </row>
    <row r="14241" spans="12:12" x14ac:dyDescent="0.25">
      <c r="L14241" s="1"/>
    </row>
    <row r="14242" spans="12:12" x14ac:dyDescent="0.25">
      <c r="L14242" s="1"/>
    </row>
    <row r="14243" spans="12:12" x14ac:dyDescent="0.25">
      <c r="L14243" s="1"/>
    </row>
    <row r="14244" spans="12:12" x14ac:dyDescent="0.25">
      <c r="L14244" s="1"/>
    </row>
    <row r="14245" spans="12:12" x14ac:dyDescent="0.25">
      <c r="L14245" s="1"/>
    </row>
    <row r="14246" spans="12:12" x14ac:dyDescent="0.25">
      <c r="L14246" s="1"/>
    </row>
    <row r="14247" spans="12:12" x14ac:dyDescent="0.25">
      <c r="L14247" s="1"/>
    </row>
    <row r="14248" spans="12:12" x14ac:dyDescent="0.25">
      <c r="L14248" s="1"/>
    </row>
    <row r="14249" spans="12:12" x14ac:dyDescent="0.25">
      <c r="L14249" s="1"/>
    </row>
    <row r="14250" spans="12:12" x14ac:dyDescent="0.25">
      <c r="L14250" s="1"/>
    </row>
    <row r="14251" spans="12:12" x14ac:dyDescent="0.25">
      <c r="L14251" s="1"/>
    </row>
    <row r="14252" spans="12:12" x14ac:dyDescent="0.25">
      <c r="L14252" s="1"/>
    </row>
    <row r="14253" spans="12:12" x14ac:dyDescent="0.25">
      <c r="L14253" s="1"/>
    </row>
    <row r="14254" spans="12:12" x14ac:dyDescent="0.25">
      <c r="L14254" s="1"/>
    </row>
    <row r="14255" spans="12:12" x14ac:dyDescent="0.25">
      <c r="L14255" s="1"/>
    </row>
    <row r="14256" spans="12:12" x14ac:dyDescent="0.25">
      <c r="L14256" s="1"/>
    </row>
    <row r="14257" spans="12:12" x14ac:dyDescent="0.25">
      <c r="L14257" s="1"/>
    </row>
    <row r="14258" spans="12:12" x14ac:dyDescent="0.25">
      <c r="L14258" s="1"/>
    </row>
    <row r="14259" spans="12:12" x14ac:dyDescent="0.25">
      <c r="L14259" s="1"/>
    </row>
    <row r="14260" spans="12:12" x14ac:dyDescent="0.25">
      <c r="L14260" s="1"/>
    </row>
    <row r="14261" spans="12:12" x14ac:dyDescent="0.25">
      <c r="L14261" s="1"/>
    </row>
    <row r="14262" spans="12:12" x14ac:dyDescent="0.25">
      <c r="L14262" s="1"/>
    </row>
    <row r="14263" spans="12:12" x14ac:dyDescent="0.25">
      <c r="L14263" s="1"/>
    </row>
    <row r="14264" spans="12:12" x14ac:dyDescent="0.25">
      <c r="L14264" s="1"/>
    </row>
    <row r="14265" spans="12:12" x14ac:dyDescent="0.25">
      <c r="L14265" s="1"/>
    </row>
    <row r="14266" spans="12:12" x14ac:dyDescent="0.25">
      <c r="L14266" s="1"/>
    </row>
    <row r="14267" spans="12:12" x14ac:dyDescent="0.25">
      <c r="L14267" s="1"/>
    </row>
    <row r="14268" spans="12:12" x14ac:dyDescent="0.25">
      <c r="L14268" s="1"/>
    </row>
    <row r="14269" spans="12:12" x14ac:dyDescent="0.25">
      <c r="L14269" s="1"/>
    </row>
    <row r="14270" spans="12:12" x14ac:dyDescent="0.25">
      <c r="L14270" s="1"/>
    </row>
    <row r="14271" spans="12:12" x14ac:dyDescent="0.25">
      <c r="L14271" s="1"/>
    </row>
    <row r="14272" spans="12:12" x14ac:dyDescent="0.25">
      <c r="L14272" s="1"/>
    </row>
    <row r="14273" spans="12:12" x14ac:dyDescent="0.25">
      <c r="L14273" s="1"/>
    </row>
    <row r="14274" spans="12:12" x14ac:dyDescent="0.25">
      <c r="L14274" s="1"/>
    </row>
    <row r="14275" spans="12:12" x14ac:dyDescent="0.25">
      <c r="L14275" s="1"/>
    </row>
    <row r="14276" spans="12:12" x14ac:dyDescent="0.25">
      <c r="L14276" s="1"/>
    </row>
    <row r="14277" spans="12:12" x14ac:dyDescent="0.25">
      <c r="L14277" s="1"/>
    </row>
    <row r="14278" spans="12:12" x14ac:dyDescent="0.25">
      <c r="L14278" s="1"/>
    </row>
    <row r="14279" spans="12:12" x14ac:dyDescent="0.25">
      <c r="L14279" s="1"/>
    </row>
    <row r="14280" spans="12:12" x14ac:dyDescent="0.25">
      <c r="L14280" s="1"/>
    </row>
    <row r="14281" spans="12:12" x14ac:dyDescent="0.25">
      <c r="L14281" s="1"/>
    </row>
    <row r="14282" spans="12:12" x14ac:dyDescent="0.25">
      <c r="L14282" s="1"/>
    </row>
    <row r="14283" spans="12:12" x14ac:dyDescent="0.25">
      <c r="L14283" s="1"/>
    </row>
    <row r="14284" spans="12:12" x14ac:dyDescent="0.25">
      <c r="L14284" s="1"/>
    </row>
    <row r="14285" spans="12:12" x14ac:dyDescent="0.25">
      <c r="L14285" s="1"/>
    </row>
    <row r="14286" spans="12:12" x14ac:dyDescent="0.25">
      <c r="L14286" s="1"/>
    </row>
    <row r="14287" spans="12:12" x14ac:dyDescent="0.25">
      <c r="L14287" s="1"/>
    </row>
    <row r="14288" spans="12:12" x14ac:dyDescent="0.25">
      <c r="L14288" s="1"/>
    </row>
    <row r="14289" spans="12:12" x14ac:dyDescent="0.25">
      <c r="L14289" s="1"/>
    </row>
    <row r="14290" spans="12:12" x14ac:dyDescent="0.25">
      <c r="L14290" s="1"/>
    </row>
    <row r="14291" spans="12:12" x14ac:dyDescent="0.25">
      <c r="L14291" s="1"/>
    </row>
    <row r="14292" spans="12:12" x14ac:dyDescent="0.25">
      <c r="L14292" s="1"/>
    </row>
    <row r="14293" spans="12:12" x14ac:dyDescent="0.25">
      <c r="L14293" s="1"/>
    </row>
    <row r="14294" spans="12:12" x14ac:dyDescent="0.25">
      <c r="L14294" s="1"/>
    </row>
    <row r="14295" spans="12:12" x14ac:dyDescent="0.25">
      <c r="L14295" s="1"/>
    </row>
    <row r="14296" spans="12:12" x14ac:dyDescent="0.25">
      <c r="L14296" s="1"/>
    </row>
    <row r="14297" spans="12:12" x14ac:dyDescent="0.25">
      <c r="L14297" s="1"/>
    </row>
    <row r="14298" spans="12:12" x14ac:dyDescent="0.25">
      <c r="L14298" s="1"/>
    </row>
    <row r="14299" spans="12:12" x14ac:dyDescent="0.25">
      <c r="L14299" s="1"/>
    </row>
    <row r="14300" spans="12:12" x14ac:dyDescent="0.25">
      <c r="L14300" s="1"/>
    </row>
    <row r="14301" spans="12:12" x14ac:dyDescent="0.25">
      <c r="L14301" s="1"/>
    </row>
    <row r="14302" spans="12:12" x14ac:dyDescent="0.25">
      <c r="L14302" s="1"/>
    </row>
    <row r="14303" spans="12:12" x14ac:dyDescent="0.25">
      <c r="L14303" s="1"/>
    </row>
    <row r="14304" spans="12:12" x14ac:dyDescent="0.25">
      <c r="L14304" s="1"/>
    </row>
    <row r="14305" spans="12:12" x14ac:dyDescent="0.25">
      <c r="L14305" s="1"/>
    </row>
    <row r="14306" spans="12:12" x14ac:dyDescent="0.25">
      <c r="L14306" s="1"/>
    </row>
    <row r="14307" spans="12:12" x14ac:dyDescent="0.25">
      <c r="L14307" s="1"/>
    </row>
    <row r="14308" spans="12:12" x14ac:dyDescent="0.25">
      <c r="L14308" s="1"/>
    </row>
    <row r="14309" spans="12:12" x14ac:dyDescent="0.25">
      <c r="L14309" s="1"/>
    </row>
    <row r="14310" spans="12:12" x14ac:dyDescent="0.25">
      <c r="L14310" s="1"/>
    </row>
    <row r="14311" spans="12:12" x14ac:dyDescent="0.25">
      <c r="L14311" s="1"/>
    </row>
    <row r="14312" spans="12:12" x14ac:dyDescent="0.25">
      <c r="L14312" s="1"/>
    </row>
    <row r="14313" spans="12:12" x14ac:dyDescent="0.25">
      <c r="L14313" s="1"/>
    </row>
    <row r="14314" spans="12:12" x14ac:dyDescent="0.25">
      <c r="L14314" s="1"/>
    </row>
    <row r="14315" spans="12:12" x14ac:dyDescent="0.25">
      <c r="L14315" s="1"/>
    </row>
    <row r="14316" spans="12:12" x14ac:dyDescent="0.25">
      <c r="L14316" s="1"/>
    </row>
    <row r="14317" spans="12:12" x14ac:dyDescent="0.25">
      <c r="L14317" s="1"/>
    </row>
    <row r="14318" spans="12:12" x14ac:dyDescent="0.25">
      <c r="L14318" s="1"/>
    </row>
    <row r="14319" spans="12:12" x14ac:dyDescent="0.25">
      <c r="L14319" s="1"/>
    </row>
    <row r="14320" spans="12:12" x14ac:dyDescent="0.25">
      <c r="L14320" s="1"/>
    </row>
    <row r="14321" spans="12:12" x14ac:dyDescent="0.25">
      <c r="L14321" s="1"/>
    </row>
    <row r="14322" spans="12:12" x14ac:dyDescent="0.25">
      <c r="L14322" s="1"/>
    </row>
    <row r="14323" spans="12:12" x14ac:dyDescent="0.25">
      <c r="L14323" s="1"/>
    </row>
    <row r="14324" spans="12:12" x14ac:dyDescent="0.25">
      <c r="L14324" s="1"/>
    </row>
    <row r="14325" spans="12:12" x14ac:dyDescent="0.25">
      <c r="L14325" s="1"/>
    </row>
    <row r="14326" spans="12:12" x14ac:dyDescent="0.25">
      <c r="L14326" s="1"/>
    </row>
    <row r="14327" spans="12:12" x14ac:dyDescent="0.25">
      <c r="L14327" s="1"/>
    </row>
    <row r="14328" spans="12:12" x14ac:dyDescent="0.25">
      <c r="L14328" s="1"/>
    </row>
    <row r="14329" spans="12:12" x14ac:dyDescent="0.25">
      <c r="L14329" s="1"/>
    </row>
    <row r="14330" spans="12:12" x14ac:dyDescent="0.25">
      <c r="L14330" s="1"/>
    </row>
    <row r="14331" spans="12:12" x14ac:dyDescent="0.25">
      <c r="L14331" s="1"/>
    </row>
    <row r="14332" spans="12:12" x14ac:dyDescent="0.25">
      <c r="L14332" s="1"/>
    </row>
    <row r="14333" spans="12:12" x14ac:dyDescent="0.25">
      <c r="L14333" s="1"/>
    </row>
    <row r="14334" spans="12:12" x14ac:dyDescent="0.25">
      <c r="L14334" s="1"/>
    </row>
    <row r="14335" spans="12:12" x14ac:dyDescent="0.25">
      <c r="L14335" s="1"/>
    </row>
    <row r="14336" spans="12:12" x14ac:dyDescent="0.25">
      <c r="L14336" s="1"/>
    </row>
    <row r="14337" spans="12:12" x14ac:dyDescent="0.25">
      <c r="L14337" s="1"/>
    </row>
    <row r="14338" spans="12:12" x14ac:dyDescent="0.25">
      <c r="L14338" s="1"/>
    </row>
    <row r="14339" spans="12:12" x14ac:dyDescent="0.25">
      <c r="L14339" s="1"/>
    </row>
    <row r="14340" spans="12:12" x14ac:dyDescent="0.25">
      <c r="L14340" s="1"/>
    </row>
    <row r="14341" spans="12:12" x14ac:dyDescent="0.25">
      <c r="L14341" s="1"/>
    </row>
    <row r="14342" spans="12:12" x14ac:dyDescent="0.25">
      <c r="L14342" s="1"/>
    </row>
    <row r="14343" spans="12:12" x14ac:dyDescent="0.25">
      <c r="L14343" s="1"/>
    </row>
    <row r="14344" spans="12:12" x14ac:dyDescent="0.25">
      <c r="L14344" s="1"/>
    </row>
    <row r="14345" spans="12:12" x14ac:dyDescent="0.25">
      <c r="L14345" s="1"/>
    </row>
    <row r="14346" spans="12:12" x14ac:dyDescent="0.25">
      <c r="L14346" s="1"/>
    </row>
    <row r="14347" spans="12:12" x14ac:dyDescent="0.25">
      <c r="L14347" s="1"/>
    </row>
    <row r="14348" spans="12:12" x14ac:dyDescent="0.25">
      <c r="L14348" s="1"/>
    </row>
    <row r="14349" spans="12:12" x14ac:dyDescent="0.25">
      <c r="L14349" s="1"/>
    </row>
    <row r="14350" spans="12:12" x14ac:dyDescent="0.25">
      <c r="L14350" s="1"/>
    </row>
    <row r="14351" spans="12:12" x14ac:dyDescent="0.25">
      <c r="L14351" s="1"/>
    </row>
    <row r="14352" spans="12:12" x14ac:dyDescent="0.25">
      <c r="L14352" s="1"/>
    </row>
    <row r="14353" spans="12:12" x14ac:dyDescent="0.25">
      <c r="L14353" s="1"/>
    </row>
    <row r="14354" spans="12:12" x14ac:dyDescent="0.25">
      <c r="L14354" s="1"/>
    </row>
    <row r="14355" spans="12:12" x14ac:dyDescent="0.25">
      <c r="L14355" s="1"/>
    </row>
    <row r="14356" spans="12:12" x14ac:dyDescent="0.25">
      <c r="L14356" s="1"/>
    </row>
    <row r="14357" spans="12:12" x14ac:dyDescent="0.25">
      <c r="L14357" s="1"/>
    </row>
    <row r="14358" spans="12:12" x14ac:dyDescent="0.25">
      <c r="L14358" s="1"/>
    </row>
    <row r="14359" spans="12:12" x14ac:dyDescent="0.25">
      <c r="L14359" s="1"/>
    </row>
    <row r="14360" spans="12:12" x14ac:dyDescent="0.25">
      <c r="L14360" s="1"/>
    </row>
    <row r="14361" spans="12:12" x14ac:dyDescent="0.25">
      <c r="L14361" s="1"/>
    </row>
    <row r="14362" spans="12:12" x14ac:dyDescent="0.25">
      <c r="L14362" s="1"/>
    </row>
    <row r="14363" spans="12:12" x14ac:dyDescent="0.25">
      <c r="L14363" s="1"/>
    </row>
    <row r="14364" spans="12:12" x14ac:dyDescent="0.25">
      <c r="L14364" s="1"/>
    </row>
    <row r="14365" spans="12:12" x14ac:dyDescent="0.25">
      <c r="L14365" s="1"/>
    </row>
    <row r="14366" spans="12:12" x14ac:dyDescent="0.25">
      <c r="L14366" s="1"/>
    </row>
    <row r="14367" spans="12:12" x14ac:dyDescent="0.25">
      <c r="L14367" s="1"/>
    </row>
    <row r="14368" spans="12:12" x14ac:dyDescent="0.25">
      <c r="L14368" s="1"/>
    </row>
    <row r="14369" spans="12:12" x14ac:dyDescent="0.25">
      <c r="L14369" s="1"/>
    </row>
    <row r="14370" spans="12:12" x14ac:dyDescent="0.25">
      <c r="L14370" s="1"/>
    </row>
    <row r="14371" spans="12:12" x14ac:dyDescent="0.25">
      <c r="L14371" s="1"/>
    </row>
    <row r="14372" spans="12:12" x14ac:dyDescent="0.25">
      <c r="L14372" s="1"/>
    </row>
    <row r="14373" spans="12:12" x14ac:dyDescent="0.25">
      <c r="L14373" s="1"/>
    </row>
    <row r="14374" spans="12:12" x14ac:dyDescent="0.25">
      <c r="L14374" s="1"/>
    </row>
    <row r="14375" spans="12:12" x14ac:dyDescent="0.25">
      <c r="L14375" s="1"/>
    </row>
    <row r="14376" spans="12:12" x14ac:dyDescent="0.25">
      <c r="L14376" s="1"/>
    </row>
    <row r="14377" spans="12:12" x14ac:dyDescent="0.25">
      <c r="L14377" s="1"/>
    </row>
    <row r="14378" spans="12:12" x14ac:dyDescent="0.25">
      <c r="L14378" s="1"/>
    </row>
    <row r="14379" spans="12:12" x14ac:dyDescent="0.25">
      <c r="L14379" s="1"/>
    </row>
    <row r="14380" spans="12:12" x14ac:dyDescent="0.25">
      <c r="L14380" s="1"/>
    </row>
    <row r="14381" spans="12:12" x14ac:dyDescent="0.25">
      <c r="L14381" s="1"/>
    </row>
    <row r="14382" spans="12:12" x14ac:dyDescent="0.25">
      <c r="L14382" s="1"/>
    </row>
    <row r="14383" spans="12:12" x14ac:dyDescent="0.25">
      <c r="L14383" s="1"/>
    </row>
    <row r="14384" spans="12:12" x14ac:dyDescent="0.25">
      <c r="L14384" s="1"/>
    </row>
    <row r="14385" spans="12:12" x14ac:dyDescent="0.25">
      <c r="L14385" s="1"/>
    </row>
    <row r="14386" spans="12:12" x14ac:dyDescent="0.25">
      <c r="L14386" s="1"/>
    </row>
    <row r="14387" spans="12:12" x14ac:dyDescent="0.25">
      <c r="L14387" s="1"/>
    </row>
    <row r="14388" spans="12:12" x14ac:dyDescent="0.25">
      <c r="L14388" s="1"/>
    </row>
    <row r="14389" spans="12:12" x14ac:dyDescent="0.25">
      <c r="L14389" s="1"/>
    </row>
    <row r="14390" spans="12:12" x14ac:dyDescent="0.25">
      <c r="L14390" s="1"/>
    </row>
    <row r="14391" spans="12:12" x14ac:dyDescent="0.25">
      <c r="L14391" s="1"/>
    </row>
    <row r="14392" spans="12:12" x14ac:dyDescent="0.25">
      <c r="L14392" s="1"/>
    </row>
    <row r="14393" spans="12:12" x14ac:dyDescent="0.25">
      <c r="L14393" s="1"/>
    </row>
    <row r="14394" spans="12:12" x14ac:dyDescent="0.25">
      <c r="L14394" s="1"/>
    </row>
    <row r="14395" spans="12:12" x14ac:dyDescent="0.25">
      <c r="L14395" s="1"/>
    </row>
    <row r="14396" spans="12:12" x14ac:dyDescent="0.25">
      <c r="L14396" s="1"/>
    </row>
    <row r="14397" spans="12:12" x14ac:dyDescent="0.25">
      <c r="L14397" s="1"/>
    </row>
    <row r="14398" spans="12:12" x14ac:dyDescent="0.25">
      <c r="L14398" s="1"/>
    </row>
    <row r="14399" spans="12:12" x14ac:dyDescent="0.25">
      <c r="L14399" s="1"/>
    </row>
    <row r="14400" spans="12:12" x14ac:dyDescent="0.25">
      <c r="L14400" s="1"/>
    </row>
    <row r="14401" spans="12:12" x14ac:dyDescent="0.25">
      <c r="L14401" s="1"/>
    </row>
    <row r="14402" spans="12:12" x14ac:dyDescent="0.25">
      <c r="L14402" s="1"/>
    </row>
    <row r="14403" spans="12:12" x14ac:dyDescent="0.25">
      <c r="L14403" s="1"/>
    </row>
    <row r="14404" spans="12:12" x14ac:dyDescent="0.25">
      <c r="L14404" s="1"/>
    </row>
    <row r="14405" spans="12:12" x14ac:dyDescent="0.25">
      <c r="L14405" s="1"/>
    </row>
    <row r="14406" spans="12:12" x14ac:dyDescent="0.25">
      <c r="L14406" s="1"/>
    </row>
    <row r="14407" spans="12:12" x14ac:dyDescent="0.25">
      <c r="L14407" s="1"/>
    </row>
    <row r="14408" spans="12:12" x14ac:dyDescent="0.25">
      <c r="L14408" s="1"/>
    </row>
    <row r="14409" spans="12:12" x14ac:dyDescent="0.25">
      <c r="L14409" s="1"/>
    </row>
    <row r="14410" spans="12:12" x14ac:dyDescent="0.25">
      <c r="L14410" s="1"/>
    </row>
    <row r="14411" spans="12:12" x14ac:dyDescent="0.25">
      <c r="L14411" s="1"/>
    </row>
    <row r="14412" spans="12:12" x14ac:dyDescent="0.25">
      <c r="L14412" s="1"/>
    </row>
    <row r="14413" spans="12:12" x14ac:dyDescent="0.25">
      <c r="L14413" s="1"/>
    </row>
    <row r="14414" spans="12:12" x14ac:dyDescent="0.25">
      <c r="L14414" s="1"/>
    </row>
    <row r="14415" spans="12:12" x14ac:dyDescent="0.25">
      <c r="L14415" s="1"/>
    </row>
    <row r="14416" spans="12:12" x14ac:dyDescent="0.25">
      <c r="L14416" s="1"/>
    </row>
    <row r="14417" spans="12:12" x14ac:dyDescent="0.25">
      <c r="L14417" s="1"/>
    </row>
    <row r="14418" spans="12:12" x14ac:dyDescent="0.25">
      <c r="L14418" s="1"/>
    </row>
    <row r="14419" spans="12:12" x14ac:dyDescent="0.25">
      <c r="L14419" s="1"/>
    </row>
    <row r="14420" spans="12:12" x14ac:dyDescent="0.25">
      <c r="L14420" s="1"/>
    </row>
    <row r="14421" spans="12:12" x14ac:dyDescent="0.25">
      <c r="L14421" s="1"/>
    </row>
    <row r="14422" spans="12:12" x14ac:dyDescent="0.25">
      <c r="L14422" s="1"/>
    </row>
    <row r="14423" spans="12:12" x14ac:dyDescent="0.25">
      <c r="L14423" s="1"/>
    </row>
    <row r="14424" spans="12:12" x14ac:dyDescent="0.25">
      <c r="L14424" s="1"/>
    </row>
    <row r="14425" spans="12:12" x14ac:dyDescent="0.25">
      <c r="L14425" s="1"/>
    </row>
    <row r="14426" spans="12:12" x14ac:dyDescent="0.25">
      <c r="L14426" s="1"/>
    </row>
    <row r="14427" spans="12:12" x14ac:dyDescent="0.25">
      <c r="L14427" s="1"/>
    </row>
    <row r="14428" spans="12:12" x14ac:dyDescent="0.25">
      <c r="L14428" s="1"/>
    </row>
    <row r="14429" spans="12:12" x14ac:dyDescent="0.25">
      <c r="L14429" s="1"/>
    </row>
    <row r="14430" spans="12:12" x14ac:dyDescent="0.25">
      <c r="L14430" s="1"/>
    </row>
    <row r="14431" spans="12:12" x14ac:dyDescent="0.25">
      <c r="L14431" s="1"/>
    </row>
    <row r="14432" spans="12:12" x14ac:dyDescent="0.25">
      <c r="L14432" s="1"/>
    </row>
    <row r="14433" spans="12:12" x14ac:dyDescent="0.25">
      <c r="L14433" s="1"/>
    </row>
    <row r="14434" spans="12:12" x14ac:dyDescent="0.25">
      <c r="L14434" s="1"/>
    </row>
    <row r="14435" spans="12:12" x14ac:dyDescent="0.25">
      <c r="L14435" s="1"/>
    </row>
    <row r="14436" spans="12:12" x14ac:dyDescent="0.25">
      <c r="L14436" s="1"/>
    </row>
    <row r="14437" spans="12:12" x14ac:dyDescent="0.25">
      <c r="L14437" s="1"/>
    </row>
    <row r="14438" spans="12:12" x14ac:dyDescent="0.25">
      <c r="L14438" s="1"/>
    </row>
    <row r="14439" spans="12:12" x14ac:dyDescent="0.25">
      <c r="L14439" s="1"/>
    </row>
    <row r="14440" spans="12:12" x14ac:dyDescent="0.25">
      <c r="L14440" s="1"/>
    </row>
    <row r="14441" spans="12:12" x14ac:dyDescent="0.25">
      <c r="L14441" s="1"/>
    </row>
    <row r="14442" spans="12:12" x14ac:dyDescent="0.25">
      <c r="L14442" s="1"/>
    </row>
    <row r="14443" spans="12:12" x14ac:dyDescent="0.25">
      <c r="L14443" s="1"/>
    </row>
    <row r="14444" spans="12:12" x14ac:dyDescent="0.25">
      <c r="L14444" s="1"/>
    </row>
    <row r="14445" spans="12:12" x14ac:dyDescent="0.25">
      <c r="L14445" s="1"/>
    </row>
    <row r="14446" spans="12:12" x14ac:dyDescent="0.25">
      <c r="L14446" s="1"/>
    </row>
    <row r="14447" spans="12:12" x14ac:dyDescent="0.25">
      <c r="L14447" s="1"/>
    </row>
    <row r="14448" spans="12:12" x14ac:dyDescent="0.25">
      <c r="L14448" s="1"/>
    </row>
    <row r="14449" spans="12:12" x14ac:dyDescent="0.25">
      <c r="L14449" s="1"/>
    </row>
    <row r="14450" spans="12:12" x14ac:dyDescent="0.25">
      <c r="L14450" s="1"/>
    </row>
    <row r="14451" spans="12:12" x14ac:dyDescent="0.25">
      <c r="L14451" s="1"/>
    </row>
    <row r="14452" spans="12:12" x14ac:dyDescent="0.25">
      <c r="L14452" s="1"/>
    </row>
    <row r="14453" spans="12:12" x14ac:dyDescent="0.25">
      <c r="L14453" s="1"/>
    </row>
    <row r="14454" spans="12:12" x14ac:dyDescent="0.25">
      <c r="L14454" s="1"/>
    </row>
    <row r="14455" spans="12:12" x14ac:dyDescent="0.25">
      <c r="L14455" s="1"/>
    </row>
    <row r="14456" spans="12:12" x14ac:dyDescent="0.25">
      <c r="L14456" s="1"/>
    </row>
    <row r="14457" spans="12:12" x14ac:dyDescent="0.25">
      <c r="L14457" s="1"/>
    </row>
    <row r="14458" spans="12:12" x14ac:dyDescent="0.25">
      <c r="L14458" s="1"/>
    </row>
    <row r="14459" spans="12:12" x14ac:dyDescent="0.25">
      <c r="L14459" s="1"/>
    </row>
    <row r="14460" spans="12:12" x14ac:dyDescent="0.25">
      <c r="L14460" s="1"/>
    </row>
    <row r="14461" spans="12:12" x14ac:dyDescent="0.25">
      <c r="L14461" s="1"/>
    </row>
    <row r="14462" spans="12:12" x14ac:dyDescent="0.25">
      <c r="L14462" s="1"/>
    </row>
    <row r="14463" spans="12:12" x14ac:dyDescent="0.25">
      <c r="L14463" s="1"/>
    </row>
    <row r="14464" spans="12:12" x14ac:dyDescent="0.25">
      <c r="L14464" s="1"/>
    </row>
    <row r="14465" spans="12:12" x14ac:dyDescent="0.25">
      <c r="L14465" s="1"/>
    </row>
    <row r="14466" spans="12:12" x14ac:dyDescent="0.25">
      <c r="L14466" s="1"/>
    </row>
    <row r="14467" spans="12:12" x14ac:dyDescent="0.25">
      <c r="L14467" s="1"/>
    </row>
    <row r="14468" spans="12:12" x14ac:dyDescent="0.25">
      <c r="L14468" s="1"/>
    </row>
    <row r="14469" spans="12:12" x14ac:dyDescent="0.25">
      <c r="L14469" s="1"/>
    </row>
    <row r="14470" spans="12:12" x14ac:dyDescent="0.25">
      <c r="L14470" s="1"/>
    </row>
    <row r="14471" spans="12:12" x14ac:dyDescent="0.25">
      <c r="L14471" s="1"/>
    </row>
    <row r="14472" spans="12:12" x14ac:dyDescent="0.25">
      <c r="L14472" s="1"/>
    </row>
    <row r="14473" spans="12:12" x14ac:dyDescent="0.25">
      <c r="L14473" s="1"/>
    </row>
    <row r="14474" spans="12:12" x14ac:dyDescent="0.25">
      <c r="L14474" s="1"/>
    </row>
    <row r="14475" spans="12:12" x14ac:dyDescent="0.25">
      <c r="L14475" s="1"/>
    </row>
    <row r="14476" spans="12:12" x14ac:dyDescent="0.25">
      <c r="L14476" s="1"/>
    </row>
    <row r="14477" spans="12:12" x14ac:dyDescent="0.25">
      <c r="L14477" s="1"/>
    </row>
    <row r="14478" spans="12:12" x14ac:dyDescent="0.25">
      <c r="L14478" s="1"/>
    </row>
    <row r="14479" spans="12:12" x14ac:dyDescent="0.25">
      <c r="L14479" s="1"/>
    </row>
    <row r="14480" spans="12:12" x14ac:dyDescent="0.25">
      <c r="L14480" s="1"/>
    </row>
    <row r="14481" spans="12:12" x14ac:dyDescent="0.25">
      <c r="L14481" s="1"/>
    </row>
    <row r="14482" spans="12:12" x14ac:dyDescent="0.25">
      <c r="L14482" s="1"/>
    </row>
    <row r="14483" spans="12:12" x14ac:dyDescent="0.25">
      <c r="L14483" s="1"/>
    </row>
    <row r="14484" spans="12:12" x14ac:dyDescent="0.25">
      <c r="L14484" s="1"/>
    </row>
    <row r="14485" spans="12:12" x14ac:dyDescent="0.25">
      <c r="L14485" s="1"/>
    </row>
    <row r="14486" spans="12:12" x14ac:dyDescent="0.25">
      <c r="L14486" s="1"/>
    </row>
    <row r="14487" spans="12:12" x14ac:dyDescent="0.25">
      <c r="L14487" s="1"/>
    </row>
    <row r="14488" spans="12:12" x14ac:dyDescent="0.25">
      <c r="L14488" s="1"/>
    </row>
    <row r="14489" spans="12:12" x14ac:dyDescent="0.25">
      <c r="L14489" s="1"/>
    </row>
    <row r="14490" spans="12:12" x14ac:dyDescent="0.25">
      <c r="L14490" s="1"/>
    </row>
    <row r="14491" spans="12:12" x14ac:dyDescent="0.25">
      <c r="L14491" s="1"/>
    </row>
    <row r="14492" spans="12:12" x14ac:dyDescent="0.25">
      <c r="L14492" s="1"/>
    </row>
    <row r="14493" spans="12:12" x14ac:dyDescent="0.25">
      <c r="L14493" s="1"/>
    </row>
    <row r="14494" spans="12:12" x14ac:dyDescent="0.25">
      <c r="L14494" s="1"/>
    </row>
    <row r="14495" spans="12:12" x14ac:dyDescent="0.25">
      <c r="L14495" s="1"/>
    </row>
    <row r="14496" spans="12:12" x14ac:dyDescent="0.25">
      <c r="L14496" s="1"/>
    </row>
    <row r="14497" spans="12:12" x14ac:dyDescent="0.25">
      <c r="L14497" s="1"/>
    </row>
    <row r="14498" spans="12:12" x14ac:dyDescent="0.25">
      <c r="L14498" s="1"/>
    </row>
    <row r="14499" spans="12:12" x14ac:dyDescent="0.25">
      <c r="L14499" s="1"/>
    </row>
    <row r="14500" spans="12:12" x14ac:dyDescent="0.25">
      <c r="L14500" s="1"/>
    </row>
    <row r="14501" spans="12:12" x14ac:dyDescent="0.25">
      <c r="L14501" s="1"/>
    </row>
    <row r="14502" spans="12:12" x14ac:dyDescent="0.25">
      <c r="L14502" s="1"/>
    </row>
    <row r="14503" spans="12:12" x14ac:dyDescent="0.25">
      <c r="L14503" s="1"/>
    </row>
    <row r="14504" spans="12:12" x14ac:dyDescent="0.25">
      <c r="L14504" s="1"/>
    </row>
    <row r="14505" spans="12:12" x14ac:dyDescent="0.25">
      <c r="L14505" s="1"/>
    </row>
    <row r="14506" spans="12:12" x14ac:dyDescent="0.25">
      <c r="L14506" s="1"/>
    </row>
    <row r="14507" spans="12:12" x14ac:dyDescent="0.25">
      <c r="L14507" s="1"/>
    </row>
    <row r="14508" spans="12:12" x14ac:dyDescent="0.25">
      <c r="L14508" s="1"/>
    </row>
    <row r="14509" spans="12:12" x14ac:dyDescent="0.25">
      <c r="L14509" s="1"/>
    </row>
    <row r="14510" spans="12:12" x14ac:dyDescent="0.25">
      <c r="L14510" s="1"/>
    </row>
    <row r="14511" spans="12:12" x14ac:dyDescent="0.25">
      <c r="L14511" s="1"/>
    </row>
    <row r="14512" spans="12:12" x14ac:dyDescent="0.25">
      <c r="L14512" s="1"/>
    </row>
    <row r="14513" spans="12:12" x14ac:dyDescent="0.25">
      <c r="L14513" s="1"/>
    </row>
    <row r="14514" spans="12:12" x14ac:dyDescent="0.25">
      <c r="L14514" s="1"/>
    </row>
    <row r="14515" spans="12:12" x14ac:dyDescent="0.25">
      <c r="L14515" s="1"/>
    </row>
    <row r="14516" spans="12:12" x14ac:dyDescent="0.25">
      <c r="L14516" s="1"/>
    </row>
    <row r="14517" spans="12:12" x14ac:dyDescent="0.25">
      <c r="L14517" s="1"/>
    </row>
    <row r="14518" spans="12:12" x14ac:dyDescent="0.25">
      <c r="L14518" s="1"/>
    </row>
    <row r="14519" spans="12:12" x14ac:dyDescent="0.25">
      <c r="L14519" s="1"/>
    </row>
    <row r="14520" spans="12:12" x14ac:dyDescent="0.25">
      <c r="L14520" s="1"/>
    </row>
    <row r="14521" spans="12:12" x14ac:dyDescent="0.25">
      <c r="L14521" s="1"/>
    </row>
    <row r="14522" spans="12:12" x14ac:dyDescent="0.25">
      <c r="L14522" s="1"/>
    </row>
    <row r="14523" spans="12:12" x14ac:dyDescent="0.25">
      <c r="L14523" s="1"/>
    </row>
    <row r="14524" spans="12:12" x14ac:dyDescent="0.25">
      <c r="L14524" s="1"/>
    </row>
    <row r="14525" spans="12:12" x14ac:dyDescent="0.25">
      <c r="L14525" s="1"/>
    </row>
    <row r="14526" spans="12:12" x14ac:dyDescent="0.25">
      <c r="L14526" s="1"/>
    </row>
    <row r="14527" spans="12:12" x14ac:dyDescent="0.25">
      <c r="L14527" s="1"/>
    </row>
    <row r="14528" spans="12:12" x14ac:dyDescent="0.25">
      <c r="L14528" s="1"/>
    </row>
    <row r="14529" spans="12:12" x14ac:dyDescent="0.25">
      <c r="L14529" s="1"/>
    </row>
    <row r="14530" spans="12:12" x14ac:dyDescent="0.25">
      <c r="L14530" s="1"/>
    </row>
    <row r="14531" spans="12:12" x14ac:dyDescent="0.25">
      <c r="L14531" s="1"/>
    </row>
    <row r="14532" spans="12:12" x14ac:dyDescent="0.25">
      <c r="L14532" s="1"/>
    </row>
    <row r="14533" spans="12:12" x14ac:dyDescent="0.25">
      <c r="L14533" s="1"/>
    </row>
    <row r="14534" spans="12:12" x14ac:dyDescent="0.25">
      <c r="L14534" s="1"/>
    </row>
    <row r="14535" spans="12:12" x14ac:dyDescent="0.25">
      <c r="L14535" s="1"/>
    </row>
    <row r="14536" spans="12:12" x14ac:dyDescent="0.25">
      <c r="L14536" s="1"/>
    </row>
    <row r="14537" spans="12:12" x14ac:dyDescent="0.25">
      <c r="L14537" s="1"/>
    </row>
    <row r="14538" spans="12:12" x14ac:dyDescent="0.25">
      <c r="L14538" s="1"/>
    </row>
    <row r="14539" spans="12:12" x14ac:dyDescent="0.25">
      <c r="L14539" s="1"/>
    </row>
    <row r="14540" spans="12:12" x14ac:dyDescent="0.25">
      <c r="L14540" s="1"/>
    </row>
    <row r="14541" spans="12:12" x14ac:dyDescent="0.25">
      <c r="L14541" s="1"/>
    </row>
    <row r="14542" spans="12:12" x14ac:dyDescent="0.25">
      <c r="L14542" s="1"/>
    </row>
    <row r="14543" spans="12:12" x14ac:dyDescent="0.25">
      <c r="L14543" s="1"/>
    </row>
    <row r="14544" spans="12:12" x14ac:dyDescent="0.25">
      <c r="L14544" s="1"/>
    </row>
    <row r="14545" spans="12:12" x14ac:dyDescent="0.25">
      <c r="L14545" s="1"/>
    </row>
    <row r="14546" spans="12:12" x14ac:dyDescent="0.25">
      <c r="L14546" s="1"/>
    </row>
    <row r="14547" spans="12:12" x14ac:dyDescent="0.25">
      <c r="L14547" s="1"/>
    </row>
    <row r="14548" spans="12:12" x14ac:dyDescent="0.25">
      <c r="L14548" s="1"/>
    </row>
    <row r="14549" spans="12:12" x14ac:dyDescent="0.25">
      <c r="L14549" s="1"/>
    </row>
    <row r="14550" spans="12:12" x14ac:dyDescent="0.25">
      <c r="L14550" s="1"/>
    </row>
    <row r="14551" spans="12:12" x14ac:dyDescent="0.25">
      <c r="L14551" s="1"/>
    </row>
    <row r="14552" spans="12:12" x14ac:dyDescent="0.25">
      <c r="L14552" s="1"/>
    </row>
    <row r="14553" spans="12:12" x14ac:dyDescent="0.25">
      <c r="L14553" s="1"/>
    </row>
    <row r="14554" spans="12:12" x14ac:dyDescent="0.25">
      <c r="L14554" s="1"/>
    </row>
    <row r="14555" spans="12:12" x14ac:dyDescent="0.25">
      <c r="L14555" s="1"/>
    </row>
    <row r="14556" spans="12:12" x14ac:dyDescent="0.25">
      <c r="L14556" s="1"/>
    </row>
    <row r="14557" spans="12:12" x14ac:dyDescent="0.25">
      <c r="L14557" s="1"/>
    </row>
    <row r="14558" spans="12:12" x14ac:dyDescent="0.25">
      <c r="L14558" s="1"/>
    </row>
    <row r="14559" spans="12:12" x14ac:dyDescent="0.25">
      <c r="L14559" s="1"/>
    </row>
    <row r="14560" spans="12:12" x14ac:dyDescent="0.25">
      <c r="L14560" s="1"/>
    </row>
    <row r="14561" spans="12:12" x14ac:dyDescent="0.25">
      <c r="L14561" s="1"/>
    </row>
    <row r="14562" spans="12:12" x14ac:dyDescent="0.25">
      <c r="L14562" s="1"/>
    </row>
    <row r="14563" spans="12:12" x14ac:dyDescent="0.25">
      <c r="L14563" s="1"/>
    </row>
    <row r="14564" spans="12:12" x14ac:dyDescent="0.25">
      <c r="L14564" s="1"/>
    </row>
    <row r="14565" spans="12:12" x14ac:dyDescent="0.25">
      <c r="L14565" s="1"/>
    </row>
    <row r="14566" spans="12:12" x14ac:dyDescent="0.25">
      <c r="L14566" s="1"/>
    </row>
    <row r="14567" spans="12:12" x14ac:dyDescent="0.25">
      <c r="L14567" s="1"/>
    </row>
    <row r="14568" spans="12:12" x14ac:dyDescent="0.25">
      <c r="L14568" s="1"/>
    </row>
    <row r="14569" spans="12:12" x14ac:dyDescent="0.25">
      <c r="L14569" s="1"/>
    </row>
    <row r="14570" spans="12:12" x14ac:dyDescent="0.25">
      <c r="L14570" s="1"/>
    </row>
    <row r="14571" spans="12:12" x14ac:dyDescent="0.25">
      <c r="L14571" s="1"/>
    </row>
    <row r="14572" spans="12:12" x14ac:dyDescent="0.25">
      <c r="L14572" s="1"/>
    </row>
    <row r="14573" spans="12:12" x14ac:dyDescent="0.25">
      <c r="L14573" s="1"/>
    </row>
    <row r="14574" spans="12:12" x14ac:dyDescent="0.25">
      <c r="L14574" s="1"/>
    </row>
    <row r="14575" spans="12:12" x14ac:dyDescent="0.25">
      <c r="L14575" s="1"/>
    </row>
    <row r="14576" spans="12:12" x14ac:dyDescent="0.25">
      <c r="L14576" s="1"/>
    </row>
    <row r="14577" spans="12:12" x14ac:dyDescent="0.25">
      <c r="L14577" s="1"/>
    </row>
    <row r="14578" spans="12:12" x14ac:dyDescent="0.25">
      <c r="L14578" s="1"/>
    </row>
    <row r="14579" spans="12:12" x14ac:dyDescent="0.25">
      <c r="L14579" s="1"/>
    </row>
    <row r="14580" spans="12:12" x14ac:dyDescent="0.25">
      <c r="L14580" s="1"/>
    </row>
    <row r="14581" spans="12:12" x14ac:dyDescent="0.25">
      <c r="L14581" s="1"/>
    </row>
    <row r="14582" spans="12:12" x14ac:dyDescent="0.25">
      <c r="L14582" s="1"/>
    </row>
    <row r="14583" spans="12:12" x14ac:dyDescent="0.25">
      <c r="L14583" s="1"/>
    </row>
    <row r="14584" spans="12:12" x14ac:dyDescent="0.25">
      <c r="L14584" s="1"/>
    </row>
    <row r="14585" spans="12:12" x14ac:dyDescent="0.25">
      <c r="L14585" s="1"/>
    </row>
    <row r="14586" spans="12:12" x14ac:dyDescent="0.25">
      <c r="L14586" s="1"/>
    </row>
    <row r="14587" spans="12:12" x14ac:dyDescent="0.25">
      <c r="L14587" s="1"/>
    </row>
    <row r="14588" spans="12:12" x14ac:dyDescent="0.25">
      <c r="L14588" s="1"/>
    </row>
    <row r="14589" spans="12:12" x14ac:dyDescent="0.25">
      <c r="L14589" s="1"/>
    </row>
    <row r="14590" spans="12:12" x14ac:dyDescent="0.25">
      <c r="L14590" s="1"/>
    </row>
    <row r="14591" spans="12:12" x14ac:dyDescent="0.25">
      <c r="L14591" s="1"/>
    </row>
    <row r="14592" spans="12:12" x14ac:dyDescent="0.25">
      <c r="L14592" s="1"/>
    </row>
    <row r="14593" spans="12:12" x14ac:dyDescent="0.25">
      <c r="L14593" s="1"/>
    </row>
    <row r="14594" spans="12:12" x14ac:dyDescent="0.25">
      <c r="L14594" s="1"/>
    </row>
    <row r="14595" spans="12:12" x14ac:dyDescent="0.25">
      <c r="L14595" s="1"/>
    </row>
    <row r="14596" spans="12:12" x14ac:dyDescent="0.25">
      <c r="L14596" s="1"/>
    </row>
    <row r="14597" spans="12:12" x14ac:dyDescent="0.25">
      <c r="L14597" s="1"/>
    </row>
    <row r="14598" spans="12:12" x14ac:dyDescent="0.25">
      <c r="L14598" s="1"/>
    </row>
    <row r="14599" spans="12:12" x14ac:dyDescent="0.25">
      <c r="L14599" s="1"/>
    </row>
    <row r="14600" spans="12:12" x14ac:dyDescent="0.25">
      <c r="L14600" s="1"/>
    </row>
    <row r="14601" spans="12:12" x14ac:dyDescent="0.25">
      <c r="L14601" s="1"/>
    </row>
    <row r="14602" spans="12:12" x14ac:dyDescent="0.25">
      <c r="L14602" s="1"/>
    </row>
    <row r="14603" spans="12:12" x14ac:dyDescent="0.25">
      <c r="L14603" s="1"/>
    </row>
    <row r="14604" spans="12:12" x14ac:dyDescent="0.25">
      <c r="L14604" s="1"/>
    </row>
    <row r="14605" spans="12:12" x14ac:dyDescent="0.25">
      <c r="L14605" s="1"/>
    </row>
    <row r="14606" spans="12:12" x14ac:dyDescent="0.25">
      <c r="L14606" s="1"/>
    </row>
    <row r="14607" spans="12:12" x14ac:dyDescent="0.25">
      <c r="L14607" s="1"/>
    </row>
    <row r="14608" spans="12:12" x14ac:dyDescent="0.25">
      <c r="L14608" s="1"/>
    </row>
    <row r="14609" spans="12:12" x14ac:dyDescent="0.25">
      <c r="L14609" s="1"/>
    </row>
    <row r="14610" spans="12:12" x14ac:dyDescent="0.25">
      <c r="L14610" s="1"/>
    </row>
    <row r="14611" spans="12:12" x14ac:dyDescent="0.25">
      <c r="L14611" s="1"/>
    </row>
    <row r="14612" spans="12:12" x14ac:dyDescent="0.25">
      <c r="L14612" s="1"/>
    </row>
    <row r="14613" spans="12:12" x14ac:dyDescent="0.25">
      <c r="L14613" s="1"/>
    </row>
    <row r="14614" spans="12:12" x14ac:dyDescent="0.25">
      <c r="L14614" s="1"/>
    </row>
    <row r="14615" spans="12:12" x14ac:dyDescent="0.25">
      <c r="L14615" s="1"/>
    </row>
    <row r="14616" spans="12:12" x14ac:dyDescent="0.25">
      <c r="L14616" s="1"/>
    </row>
    <row r="14617" spans="12:12" x14ac:dyDescent="0.25">
      <c r="L14617" s="1"/>
    </row>
    <row r="14618" spans="12:12" x14ac:dyDescent="0.25">
      <c r="L14618" s="1"/>
    </row>
    <row r="14619" spans="12:12" x14ac:dyDescent="0.25">
      <c r="L14619" s="1"/>
    </row>
    <row r="14620" spans="12:12" x14ac:dyDescent="0.25">
      <c r="L14620" s="1"/>
    </row>
    <row r="14621" spans="12:12" x14ac:dyDescent="0.25">
      <c r="L14621" s="1"/>
    </row>
    <row r="14622" spans="12:12" x14ac:dyDescent="0.25">
      <c r="L14622" s="1"/>
    </row>
    <row r="14623" spans="12:12" x14ac:dyDescent="0.25">
      <c r="L14623" s="1"/>
    </row>
    <row r="14624" spans="12:12" x14ac:dyDescent="0.25">
      <c r="L14624" s="1"/>
    </row>
    <row r="14625" spans="12:12" x14ac:dyDescent="0.25">
      <c r="L14625" s="1"/>
    </row>
    <row r="14626" spans="12:12" x14ac:dyDescent="0.25">
      <c r="L14626" s="1"/>
    </row>
    <row r="14627" spans="12:12" x14ac:dyDescent="0.25">
      <c r="L14627" s="1"/>
    </row>
    <row r="14628" spans="12:12" x14ac:dyDescent="0.25">
      <c r="L14628" s="1"/>
    </row>
    <row r="14629" spans="12:12" x14ac:dyDescent="0.25">
      <c r="L14629" s="1"/>
    </row>
    <row r="14630" spans="12:12" x14ac:dyDescent="0.25">
      <c r="L14630" s="1"/>
    </row>
    <row r="14631" spans="12:12" x14ac:dyDescent="0.25">
      <c r="L14631" s="1"/>
    </row>
    <row r="14632" spans="12:12" x14ac:dyDescent="0.25">
      <c r="L14632" s="1"/>
    </row>
    <row r="14633" spans="12:12" x14ac:dyDescent="0.25">
      <c r="L14633" s="1"/>
    </row>
    <row r="14634" spans="12:12" x14ac:dyDescent="0.25">
      <c r="L14634" s="1"/>
    </row>
    <row r="14635" spans="12:12" x14ac:dyDescent="0.25">
      <c r="L14635" s="1"/>
    </row>
    <row r="14636" spans="12:12" x14ac:dyDescent="0.25">
      <c r="L14636" s="1"/>
    </row>
    <row r="14637" spans="12:12" x14ac:dyDescent="0.25">
      <c r="L14637" s="1"/>
    </row>
    <row r="14638" spans="12:12" x14ac:dyDescent="0.25">
      <c r="L14638" s="1"/>
    </row>
    <row r="14639" spans="12:12" x14ac:dyDescent="0.25">
      <c r="L14639" s="1"/>
    </row>
    <row r="14640" spans="12:12" x14ac:dyDescent="0.25">
      <c r="L14640" s="1"/>
    </row>
    <row r="14641" spans="12:12" x14ac:dyDescent="0.25">
      <c r="L14641" s="1"/>
    </row>
    <row r="14642" spans="12:12" x14ac:dyDescent="0.25">
      <c r="L14642" s="1"/>
    </row>
    <row r="14643" spans="12:12" x14ac:dyDescent="0.25">
      <c r="L14643" s="1"/>
    </row>
    <row r="14644" spans="12:12" x14ac:dyDescent="0.25">
      <c r="L14644" s="1"/>
    </row>
    <row r="14645" spans="12:12" x14ac:dyDescent="0.25">
      <c r="L14645" s="1"/>
    </row>
    <row r="14646" spans="12:12" x14ac:dyDescent="0.25">
      <c r="L14646" s="1"/>
    </row>
    <row r="14647" spans="12:12" x14ac:dyDescent="0.25">
      <c r="L14647" s="1"/>
    </row>
    <row r="14648" spans="12:12" x14ac:dyDescent="0.25">
      <c r="L14648" s="1"/>
    </row>
    <row r="14649" spans="12:12" x14ac:dyDescent="0.25">
      <c r="L14649" s="1"/>
    </row>
    <row r="14650" spans="12:12" x14ac:dyDescent="0.25">
      <c r="L14650" s="1"/>
    </row>
    <row r="14651" spans="12:12" x14ac:dyDescent="0.25">
      <c r="L14651" s="1"/>
    </row>
    <row r="14652" spans="12:12" x14ac:dyDescent="0.25">
      <c r="L14652" s="1"/>
    </row>
    <row r="14653" spans="12:12" x14ac:dyDescent="0.25">
      <c r="L14653" s="1"/>
    </row>
    <row r="14654" spans="12:12" x14ac:dyDescent="0.25">
      <c r="L14654" s="1"/>
    </row>
    <row r="14655" spans="12:12" x14ac:dyDescent="0.25">
      <c r="L14655" s="1"/>
    </row>
    <row r="14656" spans="12:12" x14ac:dyDescent="0.25">
      <c r="L14656" s="1"/>
    </row>
    <row r="14657" spans="12:12" x14ac:dyDescent="0.25">
      <c r="L14657" s="1"/>
    </row>
    <row r="14658" spans="12:12" x14ac:dyDescent="0.25">
      <c r="L14658" s="1"/>
    </row>
    <row r="14659" spans="12:12" x14ac:dyDescent="0.25">
      <c r="L14659" s="1"/>
    </row>
    <row r="14660" spans="12:12" x14ac:dyDescent="0.25">
      <c r="L14660" s="1"/>
    </row>
    <row r="14661" spans="12:12" x14ac:dyDescent="0.25">
      <c r="L14661" s="1"/>
    </row>
    <row r="14662" spans="12:12" x14ac:dyDescent="0.25">
      <c r="L14662" s="1"/>
    </row>
    <row r="14663" spans="12:12" x14ac:dyDescent="0.25">
      <c r="L14663" s="1"/>
    </row>
    <row r="14664" spans="12:12" x14ac:dyDescent="0.25">
      <c r="L14664" s="1"/>
    </row>
    <row r="14665" spans="12:12" x14ac:dyDescent="0.25">
      <c r="L14665" s="1"/>
    </row>
    <row r="14666" spans="12:12" x14ac:dyDescent="0.25">
      <c r="L14666" s="1"/>
    </row>
    <row r="14667" spans="12:12" x14ac:dyDescent="0.25">
      <c r="L14667" s="1"/>
    </row>
    <row r="14668" spans="12:12" x14ac:dyDescent="0.25">
      <c r="L14668" s="1"/>
    </row>
    <row r="14669" spans="12:12" x14ac:dyDescent="0.25">
      <c r="L14669" s="1"/>
    </row>
    <row r="14670" spans="12:12" x14ac:dyDescent="0.25">
      <c r="L14670" s="1"/>
    </row>
    <row r="14671" spans="12:12" x14ac:dyDescent="0.25">
      <c r="L14671" s="1"/>
    </row>
    <row r="14672" spans="12:12" x14ac:dyDescent="0.25">
      <c r="L14672" s="1"/>
    </row>
    <row r="14673" spans="12:12" x14ac:dyDescent="0.25">
      <c r="L14673" s="1"/>
    </row>
    <row r="14674" spans="12:12" x14ac:dyDescent="0.25">
      <c r="L14674" s="1"/>
    </row>
    <row r="14675" spans="12:12" x14ac:dyDescent="0.25">
      <c r="L14675" s="1"/>
    </row>
    <row r="14676" spans="12:12" x14ac:dyDescent="0.25">
      <c r="L14676" s="1"/>
    </row>
    <row r="14677" spans="12:12" x14ac:dyDescent="0.25">
      <c r="L14677" s="1"/>
    </row>
    <row r="14678" spans="12:12" x14ac:dyDescent="0.25">
      <c r="L14678" s="1"/>
    </row>
    <row r="14679" spans="12:12" x14ac:dyDescent="0.25">
      <c r="L14679" s="1"/>
    </row>
    <row r="14680" spans="12:12" x14ac:dyDescent="0.25">
      <c r="L14680" s="1"/>
    </row>
    <row r="14681" spans="12:12" x14ac:dyDescent="0.25">
      <c r="L14681" s="1"/>
    </row>
    <row r="14682" spans="12:12" x14ac:dyDescent="0.25">
      <c r="L14682" s="1"/>
    </row>
    <row r="14683" spans="12:12" x14ac:dyDescent="0.25">
      <c r="L14683" s="1"/>
    </row>
    <row r="14684" spans="12:12" x14ac:dyDescent="0.25">
      <c r="L14684" s="1"/>
    </row>
    <row r="14685" spans="12:12" x14ac:dyDescent="0.25">
      <c r="L14685" s="1"/>
    </row>
    <row r="14686" spans="12:12" x14ac:dyDescent="0.25">
      <c r="L14686" s="1"/>
    </row>
    <row r="14687" spans="12:12" x14ac:dyDescent="0.25">
      <c r="L14687" s="1"/>
    </row>
    <row r="14688" spans="12:12" x14ac:dyDescent="0.25">
      <c r="L14688" s="1"/>
    </row>
    <row r="14689" spans="12:12" x14ac:dyDescent="0.25">
      <c r="L14689" s="1"/>
    </row>
    <row r="14690" spans="12:12" x14ac:dyDescent="0.25">
      <c r="L14690" s="1"/>
    </row>
    <row r="14691" spans="12:12" x14ac:dyDescent="0.25">
      <c r="L14691" s="1"/>
    </row>
    <row r="14692" spans="12:12" x14ac:dyDescent="0.25">
      <c r="L14692" s="1"/>
    </row>
    <row r="14693" spans="12:12" x14ac:dyDescent="0.25">
      <c r="L14693" s="1"/>
    </row>
    <row r="14694" spans="12:12" x14ac:dyDescent="0.25">
      <c r="L14694" s="1"/>
    </row>
    <row r="14695" spans="12:12" x14ac:dyDescent="0.25">
      <c r="L14695" s="1"/>
    </row>
    <row r="14696" spans="12:12" x14ac:dyDescent="0.25">
      <c r="L14696" s="1"/>
    </row>
    <row r="14697" spans="12:12" x14ac:dyDescent="0.25">
      <c r="L14697" s="1"/>
    </row>
    <row r="14698" spans="12:12" x14ac:dyDescent="0.25">
      <c r="L14698" s="1"/>
    </row>
    <row r="14699" spans="12:12" x14ac:dyDescent="0.25">
      <c r="L14699" s="1"/>
    </row>
    <row r="14700" spans="12:12" x14ac:dyDescent="0.25">
      <c r="L14700" s="1"/>
    </row>
    <row r="14701" spans="12:12" x14ac:dyDescent="0.25">
      <c r="L14701" s="1"/>
    </row>
    <row r="14702" spans="12:12" x14ac:dyDescent="0.25">
      <c r="L14702" s="1"/>
    </row>
    <row r="14703" spans="12:12" x14ac:dyDescent="0.25">
      <c r="L14703" s="1"/>
    </row>
    <row r="14704" spans="12:12" x14ac:dyDescent="0.25">
      <c r="L14704" s="1"/>
    </row>
    <row r="14705" spans="12:12" x14ac:dyDescent="0.25">
      <c r="L14705" s="1"/>
    </row>
    <row r="14706" spans="12:12" x14ac:dyDescent="0.25">
      <c r="L14706" s="1"/>
    </row>
    <row r="14707" spans="12:12" x14ac:dyDescent="0.25">
      <c r="L14707" s="1"/>
    </row>
    <row r="14708" spans="12:12" x14ac:dyDescent="0.25">
      <c r="L14708" s="1"/>
    </row>
    <row r="14709" spans="12:12" x14ac:dyDescent="0.25">
      <c r="L14709" s="1"/>
    </row>
    <row r="14710" spans="12:12" x14ac:dyDescent="0.25">
      <c r="L14710" s="1"/>
    </row>
    <row r="14711" spans="12:12" x14ac:dyDescent="0.25">
      <c r="L14711" s="1"/>
    </row>
    <row r="14712" spans="12:12" x14ac:dyDescent="0.25">
      <c r="L14712" s="1"/>
    </row>
    <row r="14713" spans="12:12" x14ac:dyDescent="0.25">
      <c r="L14713" s="1"/>
    </row>
    <row r="14714" spans="12:12" x14ac:dyDescent="0.25">
      <c r="L14714" s="1"/>
    </row>
    <row r="14715" spans="12:12" x14ac:dyDescent="0.25">
      <c r="L14715" s="1"/>
    </row>
    <row r="14716" spans="12:12" x14ac:dyDescent="0.25">
      <c r="L14716" s="1"/>
    </row>
    <row r="14717" spans="12:12" x14ac:dyDescent="0.25">
      <c r="L14717" s="1"/>
    </row>
    <row r="14718" spans="12:12" x14ac:dyDescent="0.25">
      <c r="L14718" s="1"/>
    </row>
    <row r="14719" spans="12:12" x14ac:dyDescent="0.25">
      <c r="L14719" s="1"/>
    </row>
    <row r="14720" spans="12:12" x14ac:dyDescent="0.25">
      <c r="L14720" s="1"/>
    </row>
    <row r="14721" spans="12:12" x14ac:dyDescent="0.25">
      <c r="L14721" s="1"/>
    </row>
    <row r="14722" spans="12:12" x14ac:dyDescent="0.25">
      <c r="L14722" s="1"/>
    </row>
    <row r="14723" spans="12:12" x14ac:dyDescent="0.25">
      <c r="L14723" s="1"/>
    </row>
    <row r="14724" spans="12:12" x14ac:dyDescent="0.25">
      <c r="L14724" s="1"/>
    </row>
    <row r="14725" spans="12:12" x14ac:dyDescent="0.25">
      <c r="L14725" s="1"/>
    </row>
    <row r="14726" spans="12:12" x14ac:dyDescent="0.25">
      <c r="L14726" s="1"/>
    </row>
    <row r="14727" spans="12:12" x14ac:dyDescent="0.25">
      <c r="L14727" s="1"/>
    </row>
    <row r="14728" spans="12:12" x14ac:dyDescent="0.25">
      <c r="L14728" s="1"/>
    </row>
    <row r="14729" spans="12:12" x14ac:dyDescent="0.25">
      <c r="L14729" s="1"/>
    </row>
    <row r="14730" spans="12:12" x14ac:dyDescent="0.25">
      <c r="L14730" s="1"/>
    </row>
    <row r="14731" spans="12:12" x14ac:dyDescent="0.25">
      <c r="L14731" s="1"/>
    </row>
    <row r="14732" spans="12:12" x14ac:dyDescent="0.25">
      <c r="L14732" s="1"/>
    </row>
    <row r="14733" spans="12:12" x14ac:dyDescent="0.25">
      <c r="L14733" s="1"/>
    </row>
    <row r="14734" spans="12:12" x14ac:dyDescent="0.25">
      <c r="L14734" s="1"/>
    </row>
    <row r="14735" spans="12:12" x14ac:dyDescent="0.25">
      <c r="L14735" s="1"/>
    </row>
    <row r="14736" spans="12:12" x14ac:dyDescent="0.25">
      <c r="L14736" s="1"/>
    </row>
    <row r="14737" spans="12:12" x14ac:dyDescent="0.25">
      <c r="L14737" s="1"/>
    </row>
    <row r="14738" spans="12:12" x14ac:dyDescent="0.25">
      <c r="L14738" s="1"/>
    </row>
    <row r="14739" spans="12:12" x14ac:dyDescent="0.25">
      <c r="L14739" s="1"/>
    </row>
    <row r="14740" spans="12:12" x14ac:dyDescent="0.25">
      <c r="L14740" s="1"/>
    </row>
    <row r="14741" spans="12:12" x14ac:dyDescent="0.25">
      <c r="L14741" s="1"/>
    </row>
    <row r="14742" spans="12:12" x14ac:dyDescent="0.25">
      <c r="L14742" s="1"/>
    </row>
    <row r="14743" spans="12:12" x14ac:dyDescent="0.25">
      <c r="L14743" s="1"/>
    </row>
    <row r="14744" spans="12:12" x14ac:dyDescent="0.25">
      <c r="L14744" s="1"/>
    </row>
    <row r="14745" spans="12:12" x14ac:dyDescent="0.25">
      <c r="L14745" s="1"/>
    </row>
    <row r="14746" spans="12:12" x14ac:dyDescent="0.25">
      <c r="L14746" s="1"/>
    </row>
    <row r="14747" spans="12:12" x14ac:dyDescent="0.25">
      <c r="L14747" s="1"/>
    </row>
    <row r="14748" spans="12:12" x14ac:dyDescent="0.25">
      <c r="L14748" s="1"/>
    </row>
    <row r="14749" spans="12:12" x14ac:dyDescent="0.25">
      <c r="L14749" s="1"/>
    </row>
    <row r="14750" spans="12:12" x14ac:dyDescent="0.25">
      <c r="L14750" s="1"/>
    </row>
    <row r="14751" spans="12:12" x14ac:dyDescent="0.25">
      <c r="L14751" s="1"/>
    </row>
    <row r="14752" spans="12:12" x14ac:dyDescent="0.25">
      <c r="L14752" s="1"/>
    </row>
    <row r="14753" spans="12:12" x14ac:dyDescent="0.25">
      <c r="L14753" s="1"/>
    </row>
    <row r="14754" spans="12:12" x14ac:dyDescent="0.25">
      <c r="L14754" s="1"/>
    </row>
    <row r="14755" spans="12:12" x14ac:dyDescent="0.25">
      <c r="L14755" s="1"/>
    </row>
    <row r="14756" spans="12:12" x14ac:dyDescent="0.25">
      <c r="L14756" s="1"/>
    </row>
    <row r="14757" spans="12:12" x14ac:dyDescent="0.25">
      <c r="L14757" s="1"/>
    </row>
    <row r="14758" spans="12:12" x14ac:dyDescent="0.25">
      <c r="L14758" s="1"/>
    </row>
    <row r="14759" spans="12:12" x14ac:dyDescent="0.25">
      <c r="L14759" s="1"/>
    </row>
    <row r="14760" spans="12:12" x14ac:dyDescent="0.25">
      <c r="L14760" s="1"/>
    </row>
    <row r="14761" spans="12:12" x14ac:dyDescent="0.25">
      <c r="L14761" s="1"/>
    </row>
    <row r="14762" spans="12:12" x14ac:dyDescent="0.25">
      <c r="L14762" s="1"/>
    </row>
    <row r="14763" spans="12:12" x14ac:dyDescent="0.25">
      <c r="L14763" s="1"/>
    </row>
    <row r="14764" spans="12:12" x14ac:dyDescent="0.25">
      <c r="L14764" s="1"/>
    </row>
    <row r="14765" spans="12:12" x14ac:dyDescent="0.25">
      <c r="L14765" s="1"/>
    </row>
    <row r="14766" spans="12:12" x14ac:dyDescent="0.25">
      <c r="L14766" s="1"/>
    </row>
    <row r="14767" spans="12:12" x14ac:dyDescent="0.25">
      <c r="L14767" s="1"/>
    </row>
    <row r="14768" spans="12:12" x14ac:dyDescent="0.25">
      <c r="L14768" s="1"/>
    </row>
    <row r="14769" spans="12:12" x14ac:dyDescent="0.25">
      <c r="L14769" s="1"/>
    </row>
    <row r="14770" spans="12:12" x14ac:dyDescent="0.25">
      <c r="L14770" s="1"/>
    </row>
    <row r="14771" spans="12:12" x14ac:dyDescent="0.25">
      <c r="L14771" s="1"/>
    </row>
    <row r="14772" spans="12:12" x14ac:dyDescent="0.25">
      <c r="L14772" s="1"/>
    </row>
    <row r="14773" spans="12:12" x14ac:dyDescent="0.25">
      <c r="L14773" s="1"/>
    </row>
    <row r="14774" spans="12:12" x14ac:dyDescent="0.25">
      <c r="L14774" s="1"/>
    </row>
    <row r="14775" spans="12:12" x14ac:dyDescent="0.25">
      <c r="L14775" s="1"/>
    </row>
    <row r="14776" spans="12:12" x14ac:dyDescent="0.25">
      <c r="L14776" s="1"/>
    </row>
    <row r="14777" spans="12:12" x14ac:dyDescent="0.25">
      <c r="L14777" s="1"/>
    </row>
    <row r="14778" spans="12:12" x14ac:dyDescent="0.25">
      <c r="L14778" s="1"/>
    </row>
    <row r="14779" spans="12:12" x14ac:dyDescent="0.25">
      <c r="L14779" s="1"/>
    </row>
    <row r="14780" spans="12:12" x14ac:dyDescent="0.25">
      <c r="L14780" s="1"/>
    </row>
    <row r="14781" spans="12:12" x14ac:dyDescent="0.25">
      <c r="L14781" s="1"/>
    </row>
    <row r="14782" spans="12:12" x14ac:dyDescent="0.25">
      <c r="L14782" s="1"/>
    </row>
    <row r="14783" spans="12:12" x14ac:dyDescent="0.25">
      <c r="L14783" s="1"/>
    </row>
    <row r="14784" spans="12:12" x14ac:dyDescent="0.25">
      <c r="L14784" s="1"/>
    </row>
    <row r="14785" spans="12:12" x14ac:dyDescent="0.25">
      <c r="L14785" s="1"/>
    </row>
    <row r="14786" spans="12:12" x14ac:dyDescent="0.25">
      <c r="L14786" s="1"/>
    </row>
    <row r="14787" spans="12:12" x14ac:dyDescent="0.25">
      <c r="L14787" s="1"/>
    </row>
    <row r="14788" spans="12:12" x14ac:dyDescent="0.25">
      <c r="L14788" s="1"/>
    </row>
    <row r="14789" spans="12:12" x14ac:dyDescent="0.25">
      <c r="L14789" s="1"/>
    </row>
    <row r="14790" spans="12:12" x14ac:dyDescent="0.25">
      <c r="L14790" s="1"/>
    </row>
    <row r="14791" spans="12:12" x14ac:dyDescent="0.25">
      <c r="L14791" s="1"/>
    </row>
    <row r="14792" spans="12:12" x14ac:dyDescent="0.25">
      <c r="L14792" s="1"/>
    </row>
    <row r="14793" spans="12:12" x14ac:dyDescent="0.25">
      <c r="L14793" s="1"/>
    </row>
    <row r="14794" spans="12:12" x14ac:dyDescent="0.25">
      <c r="L14794" s="1"/>
    </row>
    <row r="14795" spans="12:12" x14ac:dyDescent="0.25">
      <c r="L14795" s="1"/>
    </row>
    <row r="14796" spans="12:12" x14ac:dyDescent="0.25">
      <c r="L14796" s="1"/>
    </row>
    <row r="14797" spans="12:12" x14ac:dyDescent="0.25">
      <c r="L14797" s="1"/>
    </row>
    <row r="14798" spans="12:12" x14ac:dyDescent="0.25">
      <c r="L14798" s="1"/>
    </row>
    <row r="14799" spans="12:12" x14ac:dyDescent="0.25">
      <c r="L14799" s="1"/>
    </row>
    <row r="14800" spans="12:12" x14ac:dyDescent="0.25">
      <c r="L14800" s="1"/>
    </row>
    <row r="14801" spans="12:12" x14ac:dyDescent="0.25">
      <c r="L14801" s="1"/>
    </row>
    <row r="14802" spans="12:12" x14ac:dyDescent="0.25">
      <c r="L14802" s="1"/>
    </row>
    <row r="14803" spans="12:12" x14ac:dyDescent="0.25">
      <c r="L14803" s="1"/>
    </row>
    <row r="14804" spans="12:12" x14ac:dyDescent="0.25">
      <c r="L14804" s="1"/>
    </row>
    <row r="14805" spans="12:12" x14ac:dyDescent="0.25">
      <c r="L14805" s="1"/>
    </row>
    <row r="14806" spans="12:12" x14ac:dyDescent="0.25">
      <c r="L14806" s="1"/>
    </row>
    <row r="14807" spans="12:12" x14ac:dyDescent="0.25">
      <c r="L14807" s="1"/>
    </row>
    <row r="14808" spans="12:12" x14ac:dyDescent="0.25">
      <c r="L14808" s="1"/>
    </row>
    <row r="14809" spans="12:12" x14ac:dyDescent="0.25">
      <c r="L14809" s="1"/>
    </row>
    <row r="14810" spans="12:12" x14ac:dyDescent="0.25">
      <c r="L14810" s="1"/>
    </row>
    <row r="14811" spans="12:12" x14ac:dyDescent="0.25">
      <c r="L14811" s="1"/>
    </row>
    <row r="14812" spans="12:12" x14ac:dyDescent="0.25">
      <c r="L14812" s="1"/>
    </row>
    <row r="14813" spans="12:12" x14ac:dyDescent="0.25">
      <c r="L14813" s="1"/>
    </row>
    <row r="14814" spans="12:12" x14ac:dyDescent="0.25">
      <c r="L14814" s="1"/>
    </row>
    <row r="14815" spans="12:12" x14ac:dyDescent="0.25">
      <c r="L14815" s="1"/>
    </row>
    <row r="14816" spans="12:12" x14ac:dyDescent="0.25">
      <c r="L14816" s="1"/>
    </row>
    <row r="14817" spans="12:12" x14ac:dyDescent="0.25">
      <c r="L14817" s="1"/>
    </row>
    <row r="14818" spans="12:12" x14ac:dyDescent="0.25">
      <c r="L14818" s="1"/>
    </row>
    <row r="14819" spans="12:12" x14ac:dyDescent="0.25">
      <c r="L14819" s="1"/>
    </row>
    <row r="14820" spans="12:12" x14ac:dyDescent="0.25">
      <c r="L14820" s="1"/>
    </row>
    <row r="14821" spans="12:12" x14ac:dyDescent="0.25">
      <c r="L14821" s="1"/>
    </row>
    <row r="14822" spans="12:12" x14ac:dyDescent="0.25">
      <c r="L14822" s="1"/>
    </row>
    <row r="14823" spans="12:12" x14ac:dyDescent="0.25">
      <c r="L14823" s="1"/>
    </row>
    <row r="14824" spans="12:12" x14ac:dyDescent="0.25">
      <c r="L14824" s="1"/>
    </row>
    <row r="14825" spans="12:12" x14ac:dyDescent="0.25">
      <c r="L14825" s="1"/>
    </row>
    <row r="14826" spans="12:12" x14ac:dyDescent="0.25">
      <c r="L14826" s="1"/>
    </row>
    <row r="14827" spans="12:12" x14ac:dyDescent="0.25">
      <c r="L14827" s="1"/>
    </row>
    <row r="14828" spans="12:12" x14ac:dyDescent="0.25">
      <c r="L14828" s="1"/>
    </row>
    <row r="14829" spans="12:12" x14ac:dyDescent="0.25">
      <c r="L14829" s="1"/>
    </row>
    <row r="14830" spans="12:12" x14ac:dyDescent="0.25">
      <c r="L14830" s="1"/>
    </row>
    <row r="14831" spans="12:12" x14ac:dyDescent="0.25">
      <c r="L14831" s="1"/>
    </row>
    <row r="14832" spans="12:12" x14ac:dyDescent="0.25">
      <c r="L14832" s="1"/>
    </row>
    <row r="14833" spans="12:12" x14ac:dyDescent="0.25">
      <c r="L14833" s="1"/>
    </row>
    <row r="14834" spans="12:12" x14ac:dyDescent="0.25">
      <c r="L14834" s="1"/>
    </row>
    <row r="14835" spans="12:12" x14ac:dyDescent="0.25">
      <c r="L14835" s="1"/>
    </row>
    <row r="14836" spans="12:12" x14ac:dyDescent="0.25">
      <c r="L14836" s="1"/>
    </row>
    <row r="14837" spans="12:12" x14ac:dyDescent="0.25">
      <c r="L14837" s="1"/>
    </row>
    <row r="14838" spans="12:12" x14ac:dyDescent="0.25">
      <c r="L14838" s="1"/>
    </row>
    <row r="14839" spans="12:12" x14ac:dyDescent="0.25">
      <c r="L14839" s="1"/>
    </row>
    <row r="14840" spans="12:12" x14ac:dyDescent="0.25">
      <c r="L14840" s="1"/>
    </row>
    <row r="14841" spans="12:12" x14ac:dyDescent="0.25">
      <c r="L14841" s="1"/>
    </row>
    <row r="14842" spans="12:12" x14ac:dyDescent="0.25">
      <c r="L14842" s="1"/>
    </row>
    <row r="14843" spans="12:12" x14ac:dyDescent="0.25">
      <c r="L14843" s="1"/>
    </row>
    <row r="14844" spans="12:12" x14ac:dyDescent="0.25">
      <c r="L14844" s="1"/>
    </row>
    <row r="14845" spans="12:12" x14ac:dyDescent="0.25">
      <c r="L14845" s="1"/>
    </row>
    <row r="14846" spans="12:12" x14ac:dyDescent="0.25">
      <c r="L14846" s="1"/>
    </row>
    <row r="14847" spans="12:12" x14ac:dyDescent="0.25">
      <c r="L14847" s="1"/>
    </row>
    <row r="14848" spans="12:12" x14ac:dyDescent="0.25">
      <c r="L14848" s="1"/>
    </row>
    <row r="14849" spans="12:12" x14ac:dyDescent="0.25">
      <c r="L14849" s="1"/>
    </row>
    <row r="14850" spans="12:12" x14ac:dyDescent="0.25">
      <c r="L14850" s="1"/>
    </row>
    <row r="14851" spans="12:12" x14ac:dyDescent="0.25">
      <c r="L14851" s="1"/>
    </row>
    <row r="14852" spans="12:12" x14ac:dyDescent="0.25">
      <c r="L14852" s="1"/>
    </row>
    <row r="14853" spans="12:12" x14ac:dyDescent="0.25">
      <c r="L14853" s="1"/>
    </row>
    <row r="14854" spans="12:12" x14ac:dyDescent="0.25">
      <c r="L14854" s="1"/>
    </row>
    <row r="14855" spans="12:12" x14ac:dyDescent="0.25">
      <c r="L14855" s="1"/>
    </row>
    <row r="14856" spans="12:12" x14ac:dyDescent="0.25">
      <c r="L14856" s="1"/>
    </row>
    <row r="14857" spans="12:12" x14ac:dyDescent="0.25">
      <c r="L14857" s="1"/>
    </row>
    <row r="14858" spans="12:12" x14ac:dyDescent="0.25">
      <c r="L14858" s="1"/>
    </row>
    <row r="14859" spans="12:12" x14ac:dyDescent="0.25">
      <c r="L14859" s="1"/>
    </row>
    <row r="14860" spans="12:12" x14ac:dyDescent="0.25">
      <c r="L14860" s="1"/>
    </row>
    <row r="14861" spans="12:12" x14ac:dyDescent="0.25">
      <c r="L14861" s="1"/>
    </row>
    <row r="14862" spans="12:12" x14ac:dyDescent="0.25">
      <c r="L14862" s="1"/>
    </row>
    <row r="14863" spans="12:12" x14ac:dyDescent="0.25">
      <c r="L14863" s="1"/>
    </row>
    <row r="14864" spans="12:12" x14ac:dyDescent="0.25">
      <c r="L14864" s="1"/>
    </row>
    <row r="14865" spans="12:12" x14ac:dyDescent="0.25">
      <c r="L14865" s="1"/>
    </row>
    <row r="14866" spans="12:12" x14ac:dyDescent="0.25">
      <c r="L14866" s="1"/>
    </row>
    <row r="14867" spans="12:12" x14ac:dyDescent="0.25">
      <c r="L14867" s="1"/>
    </row>
    <row r="14868" spans="12:12" x14ac:dyDescent="0.25">
      <c r="L14868" s="1"/>
    </row>
    <row r="14869" spans="12:12" x14ac:dyDescent="0.25">
      <c r="L14869" s="1"/>
    </row>
    <row r="14870" spans="12:12" x14ac:dyDescent="0.25">
      <c r="L14870" s="1"/>
    </row>
    <row r="14871" spans="12:12" x14ac:dyDescent="0.25">
      <c r="L14871" s="1"/>
    </row>
    <row r="14872" spans="12:12" x14ac:dyDescent="0.25">
      <c r="L14872" s="1"/>
    </row>
    <row r="14873" spans="12:12" x14ac:dyDescent="0.25">
      <c r="L14873" s="1"/>
    </row>
    <row r="14874" spans="12:12" x14ac:dyDescent="0.25">
      <c r="L14874" s="1"/>
    </row>
    <row r="14875" spans="12:12" x14ac:dyDescent="0.25">
      <c r="L14875" s="1"/>
    </row>
    <row r="14876" spans="12:12" x14ac:dyDescent="0.25">
      <c r="L14876" s="1"/>
    </row>
    <row r="14877" spans="12:12" x14ac:dyDescent="0.25">
      <c r="L14877" s="1"/>
    </row>
    <row r="14878" spans="12:12" x14ac:dyDescent="0.25">
      <c r="L14878" s="1"/>
    </row>
    <row r="14879" spans="12:12" x14ac:dyDescent="0.25">
      <c r="L14879" s="1"/>
    </row>
    <row r="14880" spans="12:12" x14ac:dyDescent="0.25">
      <c r="L14880" s="1"/>
    </row>
    <row r="14881" spans="12:12" x14ac:dyDescent="0.25">
      <c r="L14881" s="1"/>
    </row>
    <row r="14882" spans="12:12" x14ac:dyDescent="0.25">
      <c r="L14882" s="1"/>
    </row>
    <row r="14883" spans="12:12" x14ac:dyDescent="0.25">
      <c r="L14883" s="1"/>
    </row>
    <row r="14884" spans="12:12" x14ac:dyDescent="0.25">
      <c r="L14884" s="1"/>
    </row>
    <row r="14885" spans="12:12" x14ac:dyDescent="0.25">
      <c r="L14885" s="1"/>
    </row>
    <row r="14886" spans="12:12" x14ac:dyDescent="0.25">
      <c r="L14886" s="1"/>
    </row>
    <row r="14887" spans="12:12" x14ac:dyDescent="0.25">
      <c r="L14887" s="1"/>
    </row>
    <row r="14888" spans="12:12" x14ac:dyDescent="0.25">
      <c r="L14888" s="1"/>
    </row>
    <row r="14889" spans="12:12" x14ac:dyDescent="0.25">
      <c r="L14889" s="1"/>
    </row>
    <row r="14890" spans="12:12" x14ac:dyDescent="0.25">
      <c r="L14890" s="1"/>
    </row>
    <row r="14891" spans="12:12" x14ac:dyDescent="0.25">
      <c r="L14891" s="1"/>
    </row>
    <row r="14892" spans="12:12" x14ac:dyDescent="0.25">
      <c r="L14892" s="1"/>
    </row>
    <row r="14893" spans="12:12" x14ac:dyDescent="0.25">
      <c r="L14893" s="1"/>
    </row>
    <row r="14894" spans="12:12" x14ac:dyDescent="0.25">
      <c r="L14894" s="1"/>
    </row>
    <row r="14895" spans="12:12" x14ac:dyDescent="0.25">
      <c r="L14895" s="1"/>
    </row>
    <row r="14896" spans="12:12" x14ac:dyDescent="0.25">
      <c r="L14896" s="1"/>
    </row>
    <row r="14897" spans="12:12" x14ac:dyDescent="0.25">
      <c r="L14897" s="1"/>
    </row>
    <row r="14898" spans="12:12" x14ac:dyDescent="0.25">
      <c r="L14898" s="1"/>
    </row>
    <row r="14899" spans="12:12" x14ac:dyDescent="0.25">
      <c r="L14899" s="1"/>
    </row>
    <row r="14900" spans="12:12" x14ac:dyDescent="0.25">
      <c r="L14900" s="1"/>
    </row>
    <row r="14901" spans="12:12" x14ac:dyDescent="0.25">
      <c r="L14901" s="1"/>
    </row>
    <row r="14902" spans="12:12" x14ac:dyDescent="0.25">
      <c r="L14902" s="1"/>
    </row>
    <row r="14903" spans="12:12" x14ac:dyDescent="0.25">
      <c r="L14903" s="1"/>
    </row>
    <row r="14904" spans="12:12" x14ac:dyDescent="0.25">
      <c r="L14904" s="1"/>
    </row>
    <row r="14905" spans="12:12" x14ac:dyDescent="0.25">
      <c r="L14905" s="1"/>
    </row>
    <row r="14906" spans="12:12" x14ac:dyDescent="0.25">
      <c r="L14906" s="1"/>
    </row>
    <row r="14907" spans="12:12" x14ac:dyDescent="0.25">
      <c r="L14907" s="1"/>
    </row>
    <row r="14908" spans="12:12" x14ac:dyDescent="0.25">
      <c r="L14908" s="1"/>
    </row>
    <row r="14909" spans="12:12" x14ac:dyDescent="0.25">
      <c r="L14909" s="1"/>
    </row>
    <row r="14910" spans="12:12" x14ac:dyDescent="0.25">
      <c r="L14910" s="1"/>
    </row>
    <row r="14911" spans="12:12" x14ac:dyDescent="0.25">
      <c r="L14911" s="1"/>
    </row>
    <row r="14912" spans="12:12" x14ac:dyDescent="0.25">
      <c r="L14912" s="1"/>
    </row>
    <row r="14913" spans="12:12" x14ac:dyDescent="0.25">
      <c r="L14913" s="1"/>
    </row>
    <row r="14914" spans="12:12" x14ac:dyDescent="0.25">
      <c r="L14914" s="1"/>
    </row>
    <row r="14915" spans="12:12" x14ac:dyDescent="0.25">
      <c r="L14915" s="1"/>
    </row>
    <row r="14916" spans="12:12" x14ac:dyDescent="0.25">
      <c r="L14916" s="1"/>
    </row>
    <row r="14917" spans="12:12" x14ac:dyDescent="0.25">
      <c r="L14917" s="1"/>
    </row>
    <row r="14918" spans="12:12" x14ac:dyDescent="0.25">
      <c r="L14918" s="1"/>
    </row>
    <row r="14919" spans="12:12" x14ac:dyDescent="0.25">
      <c r="L14919" s="1"/>
    </row>
    <row r="14920" spans="12:12" x14ac:dyDescent="0.25">
      <c r="L14920" s="1"/>
    </row>
    <row r="14921" spans="12:12" x14ac:dyDescent="0.25">
      <c r="L14921" s="1"/>
    </row>
    <row r="14922" spans="12:12" x14ac:dyDescent="0.25">
      <c r="L14922" s="1"/>
    </row>
    <row r="14923" spans="12:12" x14ac:dyDescent="0.25">
      <c r="L14923" s="1"/>
    </row>
    <row r="14924" spans="12:12" x14ac:dyDescent="0.25">
      <c r="L14924" s="1"/>
    </row>
    <row r="14925" spans="12:12" x14ac:dyDescent="0.25">
      <c r="L14925" s="1"/>
    </row>
    <row r="14926" spans="12:12" x14ac:dyDescent="0.25">
      <c r="L14926" s="1"/>
    </row>
    <row r="14927" spans="12:12" x14ac:dyDescent="0.25">
      <c r="L14927" s="1"/>
    </row>
    <row r="14928" spans="12:12" x14ac:dyDescent="0.25">
      <c r="L14928" s="1"/>
    </row>
    <row r="14929" spans="12:12" x14ac:dyDescent="0.25">
      <c r="L14929" s="1"/>
    </row>
    <row r="14930" spans="12:12" x14ac:dyDescent="0.25">
      <c r="L14930" s="1"/>
    </row>
    <row r="14931" spans="12:12" x14ac:dyDescent="0.25">
      <c r="L14931" s="1"/>
    </row>
    <row r="14932" spans="12:12" x14ac:dyDescent="0.25">
      <c r="L14932" s="1"/>
    </row>
    <row r="14933" spans="12:12" x14ac:dyDescent="0.25">
      <c r="L14933" s="1"/>
    </row>
    <row r="14934" spans="12:12" x14ac:dyDescent="0.25">
      <c r="L14934" s="1"/>
    </row>
    <row r="14935" spans="12:12" x14ac:dyDescent="0.25">
      <c r="L14935" s="1"/>
    </row>
    <row r="14936" spans="12:12" x14ac:dyDescent="0.25">
      <c r="L14936" s="1"/>
    </row>
    <row r="14937" spans="12:12" x14ac:dyDescent="0.25">
      <c r="L14937" s="1"/>
    </row>
    <row r="14938" spans="12:12" x14ac:dyDescent="0.25">
      <c r="L14938" s="1"/>
    </row>
    <row r="14939" spans="12:12" x14ac:dyDescent="0.25">
      <c r="L14939" s="1"/>
    </row>
    <row r="14940" spans="12:12" x14ac:dyDescent="0.25">
      <c r="L14940" s="1"/>
    </row>
    <row r="14941" spans="12:12" x14ac:dyDescent="0.25">
      <c r="L14941" s="1"/>
    </row>
    <row r="14942" spans="12:12" x14ac:dyDescent="0.25">
      <c r="L14942" s="1"/>
    </row>
    <row r="14943" spans="12:12" x14ac:dyDescent="0.25">
      <c r="L14943" s="1"/>
    </row>
    <row r="14944" spans="12:12" x14ac:dyDescent="0.25">
      <c r="L14944" s="1"/>
    </row>
    <row r="14945" spans="12:12" x14ac:dyDescent="0.25">
      <c r="L14945" s="1"/>
    </row>
    <row r="14946" spans="12:12" x14ac:dyDescent="0.25">
      <c r="L14946" s="1"/>
    </row>
    <row r="14947" spans="12:12" x14ac:dyDescent="0.25">
      <c r="L14947" s="1"/>
    </row>
    <row r="14948" spans="12:12" x14ac:dyDescent="0.25">
      <c r="L14948" s="1"/>
    </row>
    <row r="14949" spans="12:12" x14ac:dyDescent="0.25">
      <c r="L14949" s="1"/>
    </row>
    <row r="14950" spans="12:12" x14ac:dyDescent="0.25">
      <c r="L14950" s="1"/>
    </row>
    <row r="14951" spans="12:12" x14ac:dyDescent="0.25">
      <c r="L14951" s="1"/>
    </row>
    <row r="14952" spans="12:12" x14ac:dyDescent="0.25">
      <c r="L14952" s="1"/>
    </row>
    <row r="14953" spans="12:12" x14ac:dyDescent="0.25">
      <c r="L14953" s="1"/>
    </row>
    <row r="14954" spans="12:12" x14ac:dyDescent="0.25">
      <c r="L14954" s="1"/>
    </row>
    <row r="14955" spans="12:12" x14ac:dyDescent="0.25">
      <c r="L14955" s="1"/>
    </row>
    <row r="14956" spans="12:12" x14ac:dyDescent="0.25">
      <c r="L14956" s="1"/>
    </row>
    <row r="14957" spans="12:12" x14ac:dyDescent="0.25">
      <c r="L14957" s="1"/>
    </row>
    <row r="14958" spans="12:12" x14ac:dyDescent="0.25">
      <c r="L14958" s="1"/>
    </row>
    <row r="14959" spans="12:12" x14ac:dyDescent="0.25">
      <c r="L14959" s="1"/>
    </row>
    <row r="14960" spans="12:12" x14ac:dyDescent="0.25">
      <c r="L14960" s="1"/>
    </row>
    <row r="14961" spans="12:12" x14ac:dyDescent="0.25">
      <c r="L14961" s="1"/>
    </row>
    <row r="14962" spans="12:12" x14ac:dyDescent="0.25">
      <c r="L14962" s="1"/>
    </row>
    <row r="14963" spans="12:12" x14ac:dyDescent="0.25">
      <c r="L14963" s="1"/>
    </row>
    <row r="14964" spans="12:12" x14ac:dyDescent="0.25">
      <c r="L14964" s="1"/>
    </row>
    <row r="14965" spans="12:12" x14ac:dyDescent="0.25">
      <c r="L14965" s="1"/>
    </row>
    <row r="14966" spans="12:12" x14ac:dyDescent="0.25">
      <c r="L14966" s="1"/>
    </row>
    <row r="14967" spans="12:12" x14ac:dyDescent="0.25">
      <c r="L14967" s="1"/>
    </row>
    <row r="14968" spans="12:12" x14ac:dyDescent="0.25">
      <c r="L14968" s="1"/>
    </row>
    <row r="14969" spans="12:12" x14ac:dyDescent="0.25">
      <c r="L14969" s="1"/>
    </row>
    <row r="14970" spans="12:12" x14ac:dyDescent="0.25">
      <c r="L14970" s="1"/>
    </row>
    <row r="14971" spans="12:12" x14ac:dyDescent="0.25">
      <c r="L14971" s="1"/>
    </row>
    <row r="14972" spans="12:12" x14ac:dyDescent="0.25">
      <c r="L14972" s="1"/>
    </row>
    <row r="14973" spans="12:12" x14ac:dyDescent="0.25">
      <c r="L14973" s="1"/>
    </row>
    <row r="14974" spans="12:12" x14ac:dyDescent="0.25">
      <c r="L14974" s="1"/>
    </row>
    <row r="14975" spans="12:12" x14ac:dyDescent="0.25">
      <c r="L14975" s="1"/>
    </row>
    <row r="14976" spans="12:12" x14ac:dyDescent="0.25">
      <c r="L14976" s="1"/>
    </row>
    <row r="14977" spans="12:12" x14ac:dyDescent="0.25">
      <c r="L14977" s="1"/>
    </row>
    <row r="14978" spans="12:12" x14ac:dyDescent="0.25">
      <c r="L14978" s="1"/>
    </row>
    <row r="14979" spans="12:12" x14ac:dyDescent="0.25">
      <c r="L14979" s="1"/>
    </row>
    <row r="14980" spans="12:12" x14ac:dyDescent="0.25">
      <c r="L14980" s="1"/>
    </row>
    <row r="14981" spans="12:12" x14ac:dyDescent="0.25">
      <c r="L14981" s="1"/>
    </row>
    <row r="14982" spans="12:12" x14ac:dyDescent="0.25">
      <c r="L14982" s="1"/>
    </row>
    <row r="14983" spans="12:12" x14ac:dyDescent="0.25">
      <c r="L14983" s="1"/>
    </row>
    <row r="14984" spans="12:12" x14ac:dyDescent="0.25">
      <c r="L14984" s="1"/>
    </row>
    <row r="14985" spans="12:12" x14ac:dyDescent="0.25">
      <c r="L14985" s="1"/>
    </row>
    <row r="14986" spans="12:12" x14ac:dyDescent="0.25">
      <c r="L14986" s="1"/>
    </row>
    <row r="14987" spans="12:12" x14ac:dyDescent="0.25">
      <c r="L14987" s="1"/>
    </row>
    <row r="14988" spans="12:12" x14ac:dyDescent="0.25">
      <c r="L14988" s="1"/>
    </row>
    <row r="14989" spans="12:12" x14ac:dyDescent="0.25">
      <c r="L14989" s="1"/>
    </row>
    <row r="14990" spans="12:12" x14ac:dyDescent="0.25">
      <c r="L14990" s="1"/>
    </row>
    <row r="14991" spans="12:12" x14ac:dyDescent="0.25">
      <c r="L14991" s="1"/>
    </row>
    <row r="14992" spans="12:12" x14ac:dyDescent="0.25">
      <c r="L14992" s="1"/>
    </row>
    <row r="14993" spans="12:12" x14ac:dyDescent="0.25">
      <c r="L14993" s="1"/>
    </row>
    <row r="14994" spans="12:12" x14ac:dyDescent="0.25">
      <c r="L14994" s="1"/>
    </row>
    <row r="14995" spans="12:12" x14ac:dyDescent="0.25">
      <c r="L14995" s="1"/>
    </row>
    <row r="14996" spans="12:12" x14ac:dyDescent="0.25">
      <c r="L14996" s="1"/>
    </row>
    <row r="14997" spans="12:12" x14ac:dyDescent="0.25">
      <c r="L14997" s="1"/>
    </row>
    <row r="14998" spans="12:12" x14ac:dyDescent="0.25">
      <c r="L14998" s="1"/>
    </row>
    <row r="14999" spans="12:12" x14ac:dyDescent="0.25">
      <c r="L14999" s="1"/>
    </row>
    <row r="15000" spans="12:12" x14ac:dyDescent="0.25">
      <c r="L15000" s="1"/>
    </row>
    <row r="15001" spans="12:12" x14ac:dyDescent="0.25">
      <c r="L15001" s="1"/>
    </row>
    <row r="15002" spans="12:12" x14ac:dyDescent="0.25">
      <c r="L15002" s="1"/>
    </row>
    <row r="15003" spans="12:12" x14ac:dyDescent="0.25">
      <c r="L15003" s="1"/>
    </row>
    <row r="15004" spans="12:12" x14ac:dyDescent="0.25">
      <c r="L15004" s="1"/>
    </row>
    <row r="15005" spans="12:12" x14ac:dyDescent="0.25">
      <c r="L15005" s="1"/>
    </row>
    <row r="15006" spans="12:12" x14ac:dyDescent="0.25">
      <c r="L15006" s="1"/>
    </row>
    <row r="15007" spans="12:12" x14ac:dyDescent="0.25">
      <c r="L15007" s="1"/>
    </row>
    <row r="15008" spans="12:12" x14ac:dyDescent="0.25">
      <c r="L15008" s="1"/>
    </row>
    <row r="15009" spans="12:12" x14ac:dyDescent="0.25">
      <c r="L15009" s="1"/>
    </row>
    <row r="15010" spans="12:12" x14ac:dyDescent="0.25">
      <c r="L15010" s="1"/>
    </row>
    <row r="15011" spans="12:12" x14ac:dyDescent="0.25">
      <c r="L15011" s="1"/>
    </row>
    <row r="15012" spans="12:12" x14ac:dyDescent="0.25">
      <c r="L15012" s="1"/>
    </row>
    <row r="15013" spans="12:12" x14ac:dyDescent="0.25">
      <c r="L15013" s="1"/>
    </row>
    <row r="15014" spans="12:12" x14ac:dyDescent="0.25">
      <c r="L15014" s="1"/>
    </row>
    <row r="15015" spans="12:12" x14ac:dyDescent="0.25">
      <c r="L15015" s="1"/>
    </row>
    <row r="15016" spans="12:12" x14ac:dyDescent="0.25">
      <c r="L15016" s="1"/>
    </row>
    <row r="15017" spans="12:12" x14ac:dyDescent="0.25">
      <c r="L15017" s="1"/>
    </row>
    <row r="15018" spans="12:12" x14ac:dyDescent="0.25">
      <c r="L15018" s="1"/>
    </row>
    <row r="15019" spans="12:12" x14ac:dyDescent="0.25">
      <c r="L15019" s="1"/>
    </row>
    <row r="15020" spans="12:12" x14ac:dyDescent="0.25">
      <c r="L15020" s="1"/>
    </row>
    <row r="15021" spans="12:12" x14ac:dyDescent="0.25">
      <c r="L15021" s="1"/>
    </row>
    <row r="15022" spans="12:12" x14ac:dyDescent="0.25">
      <c r="L15022" s="1"/>
    </row>
    <row r="15023" spans="12:12" x14ac:dyDescent="0.25">
      <c r="L15023" s="1"/>
    </row>
    <row r="15024" spans="12:12" x14ac:dyDescent="0.25">
      <c r="L15024" s="1"/>
    </row>
    <row r="15025" spans="12:12" x14ac:dyDescent="0.25">
      <c r="L15025" s="1"/>
    </row>
    <row r="15026" spans="12:12" x14ac:dyDescent="0.25">
      <c r="L15026" s="1"/>
    </row>
    <row r="15027" spans="12:12" x14ac:dyDescent="0.25">
      <c r="L15027" s="1"/>
    </row>
    <row r="15028" spans="12:12" x14ac:dyDescent="0.25">
      <c r="L15028" s="1"/>
    </row>
    <row r="15029" spans="12:12" x14ac:dyDescent="0.25">
      <c r="L15029" s="1"/>
    </row>
    <row r="15030" spans="12:12" x14ac:dyDescent="0.25">
      <c r="L15030" s="1"/>
    </row>
    <row r="15031" spans="12:12" x14ac:dyDescent="0.25">
      <c r="L15031" s="1"/>
    </row>
    <row r="15032" spans="12:12" x14ac:dyDescent="0.25">
      <c r="L15032" s="1"/>
    </row>
    <row r="15033" spans="12:12" x14ac:dyDescent="0.25">
      <c r="L15033" s="1"/>
    </row>
    <row r="15034" spans="12:12" x14ac:dyDescent="0.25">
      <c r="L15034" s="1"/>
    </row>
    <row r="15035" spans="12:12" x14ac:dyDescent="0.25">
      <c r="L15035" s="1"/>
    </row>
    <row r="15036" spans="12:12" x14ac:dyDescent="0.25">
      <c r="L15036" s="1"/>
    </row>
    <row r="15037" spans="12:12" x14ac:dyDescent="0.25">
      <c r="L15037" s="1"/>
    </row>
    <row r="15038" spans="12:12" x14ac:dyDescent="0.25">
      <c r="L15038" s="1"/>
    </row>
    <row r="15039" spans="12:12" x14ac:dyDescent="0.25">
      <c r="L15039" s="1"/>
    </row>
    <row r="15040" spans="12:12" x14ac:dyDescent="0.25">
      <c r="L15040" s="1"/>
    </row>
    <row r="15041" spans="12:12" x14ac:dyDescent="0.25">
      <c r="L15041" s="1"/>
    </row>
    <row r="15042" spans="12:12" x14ac:dyDescent="0.25">
      <c r="L15042" s="1"/>
    </row>
    <row r="15043" spans="12:12" x14ac:dyDescent="0.25">
      <c r="L15043" s="1"/>
    </row>
    <row r="15044" spans="12:12" x14ac:dyDescent="0.25">
      <c r="L15044" s="1"/>
    </row>
    <row r="15045" spans="12:12" x14ac:dyDescent="0.25">
      <c r="L15045" s="1"/>
    </row>
    <row r="15046" spans="12:12" x14ac:dyDescent="0.25">
      <c r="L15046" s="1"/>
    </row>
    <row r="15047" spans="12:12" x14ac:dyDescent="0.25">
      <c r="L15047" s="1"/>
    </row>
    <row r="15048" spans="12:12" x14ac:dyDescent="0.25">
      <c r="L15048" s="1"/>
    </row>
    <row r="15049" spans="12:12" x14ac:dyDescent="0.25">
      <c r="L15049" s="1"/>
    </row>
    <row r="15050" spans="12:12" x14ac:dyDescent="0.25">
      <c r="L15050" s="1"/>
    </row>
    <row r="15051" spans="12:12" x14ac:dyDescent="0.25">
      <c r="L15051" s="1"/>
    </row>
    <row r="15052" spans="12:12" x14ac:dyDescent="0.25">
      <c r="L15052" s="1"/>
    </row>
    <row r="15053" spans="12:12" x14ac:dyDescent="0.25">
      <c r="L15053" s="1"/>
    </row>
    <row r="15054" spans="12:12" x14ac:dyDescent="0.25">
      <c r="L15054" s="1"/>
    </row>
    <row r="15055" spans="12:12" x14ac:dyDescent="0.25">
      <c r="L15055" s="1"/>
    </row>
    <row r="15056" spans="12:12" x14ac:dyDescent="0.25">
      <c r="L15056" s="1"/>
    </row>
    <row r="15057" spans="12:12" x14ac:dyDescent="0.25">
      <c r="L15057" s="1"/>
    </row>
    <row r="15058" spans="12:12" x14ac:dyDescent="0.25">
      <c r="L15058" s="1"/>
    </row>
    <row r="15059" spans="12:12" x14ac:dyDescent="0.25">
      <c r="L15059" s="1"/>
    </row>
    <row r="15060" spans="12:12" x14ac:dyDescent="0.25">
      <c r="L15060" s="1"/>
    </row>
    <row r="15061" spans="12:12" x14ac:dyDescent="0.25">
      <c r="L15061" s="1"/>
    </row>
    <row r="15062" spans="12:12" x14ac:dyDescent="0.25">
      <c r="L15062" s="1"/>
    </row>
    <row r="15063" spans="12:12" x14ac:dyDescent="0.25">
      <c r="L15063" s="1"/>
    </row>
    <row r="15064" spans="12:12" x14ac:dyDescent="0.25">
      <c r="L15064" s="1"/>
    </row>
    <row r="15065" spans="12:12" x14ac:dyDescent="0.25">
      <c r="L15065" s="1"/>
    </row>
    <row r="15066" spans="12:12" x14ac:dyDescent="0.25">
      <c r="L15066" s="1"/>
    </row>
    <row r="15067" spans="12:12" x14ac:dyDescent="0.25">
      <c r="L15067" s="1"/>
    </row>
    <row r="15068" spans="12:12" x14ac:dyDescent="0.25">
      <c r="L15068" s="1"/>
    </row>
    <row r="15069" spans="12:12" x14ac:dyDescent="0.25">
      <c r="L15069" s="1"/>
    </row>
    <row r="15070" spans="12:12" x14ac:dyDescent="0.25">
      <c r="L15070" s="1"/>
    </row>
    <row r="15071" spans="12:12" x14ac:dyDescent="0.25">
      <c r="L15071" s="1"/>
    </row>
    <row r="15072" spans="12:12" x14ac:dyDescent="0.25">
      <c r="L15072" s="1"/>
    </row>
    <row r="15073" spans="12:12" x14ac:dyDescent="0.25">
      <c r="L15073" s="1"/>
    </row>
    <row r="15074" spans="12:12" x14ac:dyDescent="0.25">
      <c r="L15074" s="1"/>
    </row>
    <row r="15075" spans="12:12" x14ac:dyDescent="0.25">
      <c r="L15075" s="1"/>
    </row>
    <row r="15076" spans="12:12" x14ac:dyDescent="0.25">
      <c r="L15076" s="1"/>
    </row>
    <row r="15077" spans="12:12" x14ac:dyDescent="0.25">
      <c r="L15077" s="1"/>
    </row>
    <row r="15078" spans="12:12" x14ac:dyDescent="0.25">
      <c r="L15078" s="1"/>
    </row>
    <row r="15079" spans="12:12" x14ac:dyDescent="0.25">
      <c r="L15079" s="1"/>
    </row>
    <row r="15080" spans="12:12" x14ac:dyDescent="0.25">
      <c r="L15080" s="1"/>
    </row>
    <row r="15081" spans="12:12" x14ac:dyDescent="0.25">
      <c r="L15081" s="1"/>
    </row>
    <row r="15082" spans="12:12" x14ac:dyDescent="0.25">
      <c r="L15082" s="1"/>
    </row>
    <row r="15083" spans="12:12" x14ac:dyDescent="0.25">
      <c r="L15083" s="1"/>
    </row>
    <row r="15084" spans="12:12" x14ac:dyDescent="0.25">
      <c r="L15084" s="1"/>
    </row>
    <row r="15085" spans="12:12" x14ac:dyDescent="0.25">
      <c r="L15085" s="1"/>
    </row>
    <row r="15086" spans="12:12" x14ac:dyDescent="0.25">
      <c r="L15086" s="1"/>
    </row>
    <row r="15087" spans="12:12" x14ac:dyDescent="0.25">
      <c r="L15087" s="1"/>
    </row>
    <row r="15088" spans="12:12" x14ac:dyDescent="0.25">
      <c r="L15088" s="1"/>
    </row>
    <row r="15089" spans="12:12" x14ac:dyDescent="0.25">
      <c r="L15089" s="1"/>
    </row>
    <row r="15090" spans="12:12" x14ac:dyDescent="0.25">
      <c r="L15090" s="1"/>
    </row>
    <row r="15091" spans="12:12" x14ac:dyDescent="0.25">
      <c r="L15091" s="1"/>
    </row>
    <row r="15092" spans="12:12" x14ac:dyDescent="0.25">
      <c r="L15092" s="1"/>
    </row>
    <row r="15093" spans="12:12" x14ac:dyDescent="0.25">
      <c r="L15093" s="1"/>
    </row>
    <row r="15094" spans="12:12" x14ac:dyDescent="0.25">
      <c r="L15094" s="1"/>
    </row>
    <row r="15095" spans="12:12" x14ac:dyDescent="0.25">
      <c r="L15095" s="1"/>
    </row>
    <row r="15096" spans="12:12" x14ac:dyDescent="0.25">
      <c r="L15096" s="1"/>
    </row>
    <row r="15097" spans="12:12" x14ac:dyDescent="0.25">
      <c r="L15097" s="1"/>
    </row>
    <row r="15098" spans="12:12" x14ac:dyDescent="0.25">
      <c r="L15098" s="1"/>
    </row>
    <row r="15099" spans="12:12" x14ac:dyDescent="0.25">
      <c r="L15099" s="1"/>
    </row>
    <row r="15100" spans="12:12" x14ac:dyDescent="0.25">
      <c r="L15100" s="1"/>
    </row>
    <row r="15101" spans="12:12" x14ac:dyDescent="0.25">
      <c r="L15101" s="1"/>
    </row>
    <row r="15102" spans="12:12" x14ac:dyDescent="0.25">
      <c r="L15102" s="1"/>
    </row>
    <row r="15103" spans="12:12" x14ac:dyDescent="0.25">
      <c r="L15103" s="1"/>
    </row>
    <row r="15104" spans="12:12" x14ac:dyDescent="0.25">
      <c r="L15104" s="1"/>
    </row>
    <row r="15105" spans="12:12" x14ac:dyDescent="0.25">
      <c r="L15105" s="1"/>
    </row>
    <row r="15106" spans="12:12" x14ac:dyDescent="0.25">
      <c r="L15106" s="1"/>
    </row>
    <row r="15107" spans="12:12" x14ac:dyDescent="0.25">
      <c r="L15107" s="1"/>
    </row>
    <row r="15108" spans="12:12" x14ac:dyDescent="0.25">
      <c r="L15108" s="1"/>
    </row>
    <row r="15109" spans="12:12" x14ac:dyDescent="0.25">
      <c r="L15109" s="1"/>
    </row>
    <row r="15110" spans="12:12" x14ac:dyDescent="0.25">
      <c r="L15110" s="1"/>
    </row>
    <row r="15111" spans="12:12" x14ac:dyDescent="0.25">
      <c r="L15111" s="1"/>
    </row>
    <row r="15112" spans="12:12" x14ac:dyDescent="0.25">
      <c r="L15112" s="1"/>
    </row>
    <row r="15113" spans="12:12" x14ac:dyDescent="0.25">
      <c r="L15113" s="1"/>
    </row>
    <row r="15114" spans="12:12" x14ac:dyDescent="0.25">
      <c r="L15114" s="1"/>
    </row>
    <row r="15115" spans="12:12" x14ac:dyDescent="0.25">
      <c r="L15115" s="1"/>
    </row>
    <row r="15116" spans="12:12" x14ac:dyDescent="0.25">
      <c r="L15116" s="1"/>
    </row>
    <row r="15117" spans="12:12" x14ac:dyDescent="0.25">
      <c r="L15117" s="1"/>
    </row>
    <row r="15118" spans="12:12" x14ac:dyDescent="0.25">
      <c r="L15118" s="1"/>
    </row>
    <row r="15119" spans="12:12" x14ac:dyDescent="0.25">
      <c r="L15119" s="1"/>
    </row>
    <row r="15120" spans="12:12" x14ac:dyDescent="0.25">
      <c r="L15120" s="1"/>
    </row>
    <row r="15121" spans="12:12" x14ac:dyDescent="0.25">
      <c r="L15121" s="1"/>
    </row>
    <row r="15122" spans="12:12" x14ac:dyDescent="0.25">
      <c r="L15122" s="1"/>
    </row>
    <row r="15123" spans="12:12" x14ac:dyDescent="0.25">
      <c r="L15123" s="1"/>
    </row>
    <row r="15124" spans="12:12" x14ac:dyDescent="0.25">
      <c r="L15124" s="1"/>
    </row>
    <row r="15125" spans="12:12" x14ac:dyDescent="0.25">
      <c r="L15125" s="1"/>
    </row>
    <row r="15126" spans="12:12" x14ac:dyDescent="0.25">
      <c r="L15126" s="1"/>
    </row>
    <row r="15127" spans="12:12" x14ac:dyDescent="0.25">
      <c r="L15127" s="1"/>
    </row>
    <row r="15128" spans="12:12" x14ac:dyDescent="0.25">
      <c r="L15128" s="1"/>
    </row>
    <row r="15129" spans="12:12" x14ac:dyDescent="0.25">
      <c r="L15129" s="1"/>
    </row>
    <row r="15130" spans="12:12" x14ac:dyDescent="0.25">
      <c r="L15130" s="1"/>
    </row>
    <row r="15131" spans="12:12" x14ac:dyDescent="0.25">
      <c r="L15131" s="1"/>
    </row>
    <row r="15132" spans="12:12" x14ac:dyDescent="0.25">
      <c r="L15132" s="1"/>
    </row>
    <row r="15133" spans="12:12" x14ac:dyDescent="0.25">
      <c r="L15133" s="1"/>
    </row>
    <row r="15134" spans="12:12" x14ac:dyDescent="0.25">
      <c r="L15134" s="1"/>
    </row>
    <row r="15135" spans="12:12" x14ac:dyDescent="0.25">
      <c r="L15135" s="1"/>
    </row>
    <row r="15136" spans="12:12" x14ac:dyDescent="0.25">
      <c r="L15136" s="1"/>
    </row>
    <row r="15137" spans="12:12" x14ac:dyDescent="0.25">
      <c r="L15137" s="1"/>
    </row>
    <row r="15138" spans="12:12" x14ac:dyDescent="0.25">
      <c r="L15138" s="1"/>
    </row>
    <row r="15139" spans="12:12" x14ac:dyDescent="0.25">
      <c r="L15139" s="1"/>
    </row>
    <row r="15140" spans="12:12" x14ac:dyDescent="0.25">
      <c r="L15140" s="1"/>
    </row>
    <row r="15141" spans="12:12" x14ac:dyDescent="0.25">
      <c r="L15141" s="1"/>
    </row>
    <row r="15142" spans="12:12" x14ac:dyDescent="0.25">
      <c r="L15142" s="1"/>
    </row>
    <row r="15143" spans="12:12" x14ac:dyDescent="0.25">
      <c r="L15143" s="1"/>
    </row>
    <row r="15144" spans="12:12" x14ac:dyDescent="0.25">
      <c r="L15144" s="1"/>
    </row>
    <row r="15145" spans="12:12" x14ac:dyDescent="0.25">
      <c r="L15145" s="1"/>
    </row>
    <row r="15146" spans="12:12" x14ac:dyDescent="0.25">
      <c r="L15146" s="1"/>
    </row>
    <row r="15147" spans="12:12" x14ac:dyDescent="0.25">
      <c r="L15147" s="1"/>
    </row>
    <row r="15148" spans="12:12" x14ac:dyDescent="0.25">
      <c r="L15148" s="1"/>
    </row>
    <row r="15149" spans="12:12" x14ac:dyDescent="0.25">
      <c r="L15149" s="1"/>
    </row>
    <row r="15150" spans="12:12" x14ac:dyDescent="0.25">
      <c r="L15150" s="1"/>
    </row>
    <row r="15151" spans="12:12" x14ac:dyDescent="0.25">
      <c r="L15151" s="1"/>
    </row>
    <row r="15152" spans="12:12" x14ac:dyDescent="0.25">
      <c r="L15152" s="1"/>
    </row>
    <row r="15153" spans="12:12" x14ac:dyDescent="0.25">
      <c r="L15153" s="1"/>
    </row>
    <row r="15154" spans="12:12" x14ac:dyDescent="0.25">
      <c r="L15154" s="1"/>
    </row>
    <row r="15155" spans="12:12" x14ac:dyDescent="0.25">
      <c r="L15155" s="1"/>
    </row>
    <row r="15156" spans="12:12" x14ac:dyDescent="0.25">
      <c r="L15156" s="1"/>
    </row>
    <row r="15157" spans="12:12" x14ac:dyDescent="0.25">
      <c r="L15157" s="1"/>
    </row>
    <row r="15158" spans="12:12" x14ac:dyDescent="0.25">
      <c r="L15158" s="1"/>
    </row>
    <row r="15159" spans="12:12" x14ac:dyDescent="0.25">
      <c r="L15159" s="1"/>
    </row>
    <row r="15160" spans="12:12" x14ac:dyDescent="0.25">
      <c r="L15160" s="1"/>
    </row>
    <row r="15161" spans="12:12" x14ac:dyDescent="0.25">
      <c r="L15161" s="1"/>
    </row>
    <row r="15162" spans="12:12" x14ac:dyDescent="0.25">
      <c r="L15162" s="1"/>
    </row>
    <row r="15163" spans="12:12" x14ac:dyDescent="0.25">
      <c r="L15163" s="1"/>
    </row>
    <row r="15164" spans="12:12" x14ac:dyDescent="0.25">
      <c r="L15164" s="1"/>
    </row>
    <row r="15165" spans="12:12" x14ac:dyDescent="0.25">
      <c r="L15165" s="1"/>
    </row>
    <row r="15166" spans="12:12" x14ac:dyDescent="0.25">
      <c r="L15166" s="1"/>
    </row>
    <row r="15167" spans="12:12" x14ac:dyDescent="0.25">
      <c r="L15167" s="1"/>
    </row>
    <row r="15168" spans="12:12" x14ac:dyDescent="0.25">
      <c r="L15168" s="1"/>
    </row>
    <row r="15169" spans="12:12" x14ac:dyDescent="0.25">
      <c r="L15169" s="1"/>
    </row>
    <row r="15170" spans="12:12" x14ac:dyDescent="0.25">
      <c r="L15170" s="1"/>
    </row>
    <row r="15171" spans="12:12" x14ac:dyDescent="0.25">
      <c r="L15171" s="1"/>
    </row>
    <row r="15172" spans="12:12" x14ac:dyDescent="0.25">
      <c r="L15172" s="1"/>
    </row>
    <row r="15173" spans="12:12" x14ac:dyDescent="0.25">
      <c r="L15173" s="1"/>
    </row>
    <row r="15174" spans="12:12" x14ac:dyDescent="0.25">
      <c r="L15174" s="1"/>
    </row>
    <row r="15175" spans="12:12" x14ac:dyDescent="0.25">
      <c r="L15175" s="1"/>
    </row>
    <row r="15176" spans="12:12" x14ac:dyDescent="0.25">
      <c r="L15176" s="1"/>
    </row>
    <row r="15177" spans="12:12" x14ac:dyDescent="0.25">
      <c r="L15177" s="1"/>
    </row>
    <row r="15178" spans="12:12" x14ac:dyDescent="0.25">
      <c r="L15178" s="1"/>
    </row>
    <row r="15179" spans="12:12" x14ac:dyDescent="0.25">
      <c r="L15179" s="1"/>
    </row>
    <row r="15180" spans="12:12" x14ac:dyDescent="0.25">
      <c r="L15180" s="1"/>
    </row>
    <row r="15181" spans="12:12" x14ac:dyDescent="0.25">
      <c r="L15181" s="1"/>
    </row>
    <row r="15182" spans="12:12" x14ac:dyDescent="0.25">
      <c r="L15182" s="1"/>
    </row>
    <row r="15183" spans="12:12" x14ac:dyDescent="0.25">
      <c r="L15183" s="1"/>
    </row>
    <row r="15184" spans="12:12" x14ac:dyDescent="0.25">
      <c r="L15184" s="1"/>
    </row>
    <row r="15185" spans="12:12" x14ac:dyDescent="0.25">
      <c r="L15185" s="1"/>
    </row>
    <row r="15186" spans="12:12" x14ac:dyDescent="0.25">
      <c r="L15186" s="1"/>
    </row>
    <row r="15187" spans="12:12" x14ac:dyDescent="0.25">
      <c r="L15187" s="1"/>
    </row>
    <row r="15188" spans="12:12" x14ac:dyDescent="0.25">
      <c r="L15188" s="1"/>
    </row>
    <row r="15189" spans="12:12" x14ac:dyDescent="0.25">
      <c r="L15189" s="1"/>
    </row>
    <row r="15190" spans="12:12" x14ac:dyDescent="0.25">
      <c r="L15190" s="1"/>
    </row>
    <row r="15191" spans="12:12" x14ac:dyDescent="0.25">
      <c r="L15191" s="1"/>
    </row>
    <row r="15192" spans="12:12" x14ac:dyDescent="0.25">
      <c r="L15192" s="1"/>
    </row>
    <row r="15193" spans="12:12" x14ac:dyDescent="0.25">
      <c r="L15193" s="1"/>
    </row>
    <row r="15194" spans="12:12" x14ac:dyDescent="0.25">
      <c r="L15194" s="1"/>
    </row>
    <row r="15195" spans="12:12" x14ac:dyDescent="0.25">
      <c r="L15195" s="1"/>
    </row>
    <row r="15196" spans="12:12" x14ac:dyDescent="0.25">
      <c r="L15196" s="1"/>
    </row>
    <row r="15197" spans="12:12" x14ac:dyDescent="0.25">
      <c r="L15197" s="1"/>
    </row>
    <row r="15198" spans="12:12" x14ac:dyDescent="0.25">
      <c r="L15198" s="1"/>
    </row>
    <row r="15199" spans="12:12" x14ac:dyDescent="0.25">
      <c r="L15199" s="1"/>
    </row>
    <row r="15200" spans="12:12" x14ac:dyDescent="0.25">
      <c r="L15200" s="1"/>
    </row>
    <row r="15201" spans="12:12" x14ac:dyDescent="0.25">
      <c r="L15201" s="1"/>
    </row>
    <row r="15202" spans="12:12" x14ac:dyDescent="0.25">
      <c r="L15202" s="1"/>
    </row>
    <row r="15203" spans="12:12" x14ac:dyDescent="0.25">
      <c r="L15203" s="1"/>
    </row>
    <row r="15204" spans="12:12" x14ac:dyDescent="0.25">
      <c r="L15204" s="1"/>
    </row>
    <row r="15205" spans="12:12" x14ac:dyDescent="0.25">
      <c r="L15205" s="1"/>
    </row>
    <row r="15206" spans="12:12" x14ac:dyDescent="0.25">
      <c r="L15206" s="1"/>
    </row>
    <row r="15207" spans="12:12" x14ac:dyDescent="0.25">
      <c r="L15207" s="1"/>
    </row>
    <row r="15208" spans="12:12" x14ac:dyDescent="0.25">
      <c r="L15208" s="1"/>
    </row>
    <row r="15209" spans="12:12" x14ac:dyDescent="0.25">
      <c r="L15209" s="1"/>
    </row>
    <row r="15210" spans="12:12" x14ac:dyDescent="0.25">
      <c r="L15210" s="1"/>
    </row>
    <row r="15211" spans="12:12" x14ac:dyDescent="0.25">
      <c r="L15211" s="1"/>
    </row>
    <row r="15212" spans="12:12" x14ac:dyDescent="0.25">
      <c r="L15212" s="1"/>
    </row>
    <row r="15213" spans="12:12" x14ac:dyDescent="0.25">
      <c r="L15213" s="1"/>
    </row>
    <row r="15214" spans="12:12" x14ac:dyDescent="0.25">
      <c r="L15214" s="1"/>
    </row>
    <row r="15215" spans="12:12" x14ac:dyDescent="0.25">
      <c r="L15215" s="1"/>
    </row>
    <row r="15216" spans="12:12" x14ac:dyDescent="0.25">
      <c r="L15216" s="1"/>
    </row>
    <row r="15217" spans="12:12" x14ac:dyDescent="0.25">
      <c r="L15217" s="1"/>
    </row>
    <row r="15218" spans="12:12" x14ac:dyDescent="0.25">
      <c r="L15218" s="1"/>
    </row>
    <row r="15219" spans="12:12" x14ac:dyDescent="0.25">
      <c r="L15219" s="1"/>
    </row>
    <row r="15220" spans="12:12" x14ac:dyDescent="0.25">
      <c r="L15220" s="1"/>
    </row>
    <row r="15221" spans="12:12" x14ac:dyDescent="0.25">
      <c r="L15221" s="1"/>
    </row>
    <row r="15222" spans="12:12" x14ac:dyDescent="0.25">
      <c r="L15222" s="1"/>
    </row>
    <row r="15223" spans="12:12" x14ac:dyDescent="0.25">
      <c r="L15223" s="1"/>
    </row>
    <row r="15224" spans="12:12" x14ac:dyDescent="0.25">
      <c r="L15224" s="1"/>
    </row>
    <row r="15225" spans="12:12" x14ac:dyDescent="0.25">
      <c r="L15225" s="1"/>
    </row>
    <row r="15226" spans="12:12" x14ac:dyDescent="0.25">
      <c r="L15226" s="1"/>
    </row>
    <row r="15227" spans="12:12" x14ac:dyDescent="0.25">
      <c r="L15227" s="1"/>
    </row>
    <row r="15228" spans="12:12" x14ac:dyDescent="0.25">
      <c r="L15228" s="1"/>
    </row>
    <row r="15229" spans="12:12" x14ac:dyDescent="0.25">
      <c r="L15229" s="1"/>
    </row>
    <row r="15230" spans="12:12" x14ac:dyDescent="0.25">
      <c r="L15230" s="1"/>
    </row>
    <row r="15231" spans="12:12" x14ac:dyDescent="0.25">
      <c r="L15231" s="1"/>
    </row>
    <row r="15232" spans="12:12" x14ac:dyDescent="0.25">
      <c r="L15232" s="1"/>
    </row>
    <row r="15233" spans="12:12" x14ac:dyDescent="0.25">
      <c r="L15233" s="1"/>
    </row>
    <row r="15234" spans="12:12" x14ac:dyDescent="0.25">
      <c r="L15234" s="1"/>
    </row>
    <row r="15235" spans="12:12" x14ac:dyDescent="0.25">
      <c r="L15235" s="1"/>
    </row>
    <row r="15236" spans="12:12" x14ac:dyDescent="0.25">
      <c r="L15236" s="1"/>
    </row>
    <row r="15237" spans="12:12" x14ac:dyDescent="0.25">
      <c r="L15237" s="1"/>
    </row>
    <row r="15238" spans="12:12" x14ac:dyDescent="0.25">
      <c r="L15238" s="1"/>
    </row>
    <row r="15239" spans="12:12" x14ac:dyDescent="0.25">
      <c r="L15239" s="1"/>
    </row>
    <row r="15240" spans="12:12" x14ac:dyDescent="0.25">
      <c r="L15240" s="1"/>
    </row>
    <row r="15241" spans="12:12" x14ac:dyDescent="0.25">
      <c r="L15241" s="1"/>
    </row>
    <row r="15242" spans="12:12" x14ac:dyDescent="0.25">
      <c r="L15242" s="1"/>
    </row>
    <row r="15243" spans="12:12" x14ac:dyDescent="0.25">
      <c r="L15243" s="1"/>
    </row>
    <row r="15244" spans="12:12" x14ac:dyDescent="0.25">
      <c r="L15244" s="1"/>
    </row>
    <row r="15245" spans="12:12" x14ac:dyDescent="0.25">
      <c r="L15245" s="1"/>
    </row>
    <row r="15246" spans="12:12" x14ac:dyDescent="0.25">
      <c r="L15246" s="1"/>
    </row>
    <row r="15247" spans="12:12" x14ac:dyDescent="0.25">
      <c r="L15247" s="1"/>
    </row>
    <row r="15248" spans="12:12" x14ac:dyDescent="0.25">
      <c r="L15248" s="1"/>
    </row>
    <row r="15249" spans="12:12" x14ac:dyDescent="0.25">
      <c r="L15249" s="1"/>
    </row>
    <row r="15250" spans="12:12" x14ac:dyDescent="0.25">
      <c r="L15250" s="1"/>
    </row>
    <row r="15251" spans="12:12" x14ac:dyDescent="0.25">
      <c r="L15251" s="1"/>
    </row>
    <row r="15252" spans="12:12" x14ac:dyDescent="0.25">
      <c r="L15252" s="1"/>
    </row>
    <row r="15253" spans="12:12" x14ac:dyDescent="0.25">
      <c r="L15253" s="1"/>
    </row>
    <row r="15254" spans="12:12" x14ac:dyDescent="0.25">
      <c r="L15254" s="1"/>
    </row>
    <row r="15255" spans="12:12" x14ac:dyDescent="0.25">
      <c r="L15255" s="1"/>
    </row>
    <row r="15256" spans="12:12" x14ac:dyDescent="0.25">
      <c r="L15256" s="1"/>
    </row>
    <row r="15257" spans="12:12" x14ac:dyDescent="0.25">
      <c r="L15257" s="1"/>
    </row>
    <row r="15258" spans="12:12" x14ac:dyDescent="0.25">
      <c r="L15258" s="1"/>
    </row>
    <row r="15259" spans="12:12" x14ac:dyDescent="0.25">
      <c r="L15259" s="1"/>
    </row>
    <row r="15260" spans="12:12" x14ac:dyDescent="0.25">
      <c r="L15260" s="1"/>
    </row>
    <row r="15261" spans="12:12" x14ac:dyDescent="0.25">
      <c r="L15261" s="1"/>
    </row>
    <row r="15262" spans="12:12" x14ac:dyDescent="0.25">
      <c r="L15262" s="1"/>
    </row>
    <row r="15263" spans="12:12" x14ac:dyDescent="0.25">
      <c r="L15263" s="1"/>
    </row>
    <row r="15264" spans="12:12" x14ac:dyDescent="0.25">
      <c r="L15264" s="1"/>
    </row>
    <row r="15265" spans="12:12" x14ac:dyDescent="0.25">
      <c r="L15265" s="1"/>
    </row>
    <row r="15266" spans="12:12" x14ac:dyDescent="0.25">
      <c r="L15266" s="1"/>
    </row>
    <row r="15267" spans="12:12" x14ac:dyDescent="0.25">
      <c r="L15267" s="1"/>
    </row>
    <row r="15268" spans="12:12" x14ac:dyDescent="0.25">
      <c r="L15268" s="1"/>
    </row>
    <row r="15269" spans="12:12" x14ac:dyDescent="0.25">
      <c r="L15269" s="1"/>
    </row>
    <row r="15270" spans="12:12" x14ac:dyDescent="0.25">
      <c r="L15270" s="1"/>
    </row>
    <row r="15271" spans="12:12" x14ac:dyDescent="0.25">
      <c r="L15271" s="1"/>
    </row>
    <row r="15272" spans="12:12" x14ac:dyDescent="0.25">
      <c r="L15272" s="1"/>
    </row>
    <row r="15273" spans="12:12" x14ac:dyDescent="0.25">
      <c r="L15273" s="1"/>
    </row>
    <row r="15274" spans="12:12" x14ac:dyDescent="0.25">
      <c r="L15274" s="1"/>
    </row>
    <row r="15275" spans="12:12" x14ac:dyDescent="0.25">
      <c r="L15275" s="1"/>
    </row>
    <row r="15276" spans="12:12" x14ac:dyDescent="0.25">
      <c r="L15276" s="1"/>
    </row>
    <row r="15277" spans="12:12" x14ac:dyDescent="0.25">
      <c r="L15277" s="1"/>
    </row>
    <row r="15278" spans="12:12" x14ac:dyDescent="0.25">
      <c r="L15278" s="1"/>
    </row>
    <row r="15279" spans="12:12" x14ac:dyDescent="0.25">
      <c r="L15279" s="1"/>
    </row>
    <row r="15280" spans="12:12" x14ac:dyDescent="0.25">
      <c r="L15280" s="1"/>
    </row>
    <row r="15281" spans="12:12" x14ac:dyDescent="0.25">
      <c r="L15281" s="1"/>
    </row>
    <row r="15282" spans="12:12" x14ac:dyDescent="0.25">
      <c r="L15282" s="1"/>
    </row>
    <row r="15283" spans="12:12" x14ac:dyDescent="0.25">
      <c r="L15283" s="1"/>
    </row>
    <row r="15284" spans="12:12" x14ac:dyDescent="0.25">
      <c r="L15284" s="1"/>
    </row>
    <row r="15285" spans="12:12" x14ac:dyDescent="0.25">
      <c r="L15285" s="1"/>
    </row>
    <row r="15286" spans="12:12" x14ac:dyDescent="0.25">
      <c r="L15286" s="1"/>
    </row>
    <row r="15287" spans="12:12" x14ac:dyDescent="0.25">
      <c r="L15287" s="1"/>
    </row>
    <row r="15288" spans="12:12" x14ac:dyDescent="0.25">
      <c r="L15288" s="1"/>
    </row>
    <row r="15289" spans="12:12" x14ac:dyDescent="0.25">
      <c r="L15289" s="1"/>
    </row>
    <row r="15290" spans="12:12" x14ac:dyDescent="0.25">
      <c r="L15290" s="1"/>
    </row>
    <row r="15291" spans="12:12" x14ac:dyDescent="0.25">
      <c r="L15291" s="1"/>
    </row>
    <row r="15292" spans="12:12" x14ac:dyDescent="0.25">
      <c r="L15292" s="1"/>
    </row>
    <row r="15293" spans="12:12" x14ac:dyDescent="0.25">
      <c r="L15293" s="1"/>
    </row>
    <row r="15294" spans="12:12" x14ac:dyDescent="0.25">
      <c r="L15294" s="1"/>
    </row>
    <row r="15295" spans="12:12" x14ac:dyDescent="0.25">
      <c r="L15295" s="1"/>
    </row>
    <row r="15296" spans="12:12" x14ac:dyDescent="0.25">
      <c r="L15296" s="1"/>
    </row>
    <row r="15297" spans="12:12" x14ac:dyDescent="0.25">
      <c r="L15297" s="1"/>
    </row>
    <row r="15298" spans="12:12" x14ac:dyDescent="0.25">
      <c r="L15298" s="1"/>
    </row>
    <row r="15299" spans="12:12" x14ac:dyDescent="0.25">
      <c r="L15299" s="1"/>
    </row>
    <row r="15300" spans="12:12" x14ac:dyDescent="0.25">
      <c r="L15300" s="1"/>
    </row>
    <row r="15301" spans="12:12" x14ac:dyDescent="0.25">
      <c r="L15301" s="1"/>
    </row>
    <row r="15302" spans="12:12" x14ac:dyDescent="0.25">
      <c r="L15302" s="1"/>
    </row>
    <row r="15303" spans="12:12" x14ac:dyDescent="0.25">
      <c r="L15303" s="1"/>
    </row>
    <row r="15304" spans="12:12" x14ac:dyDescent="0.25">
      <c r="L15304" s="1"/>
    </row>
    <row r="15305" spans="12:12" x14ac:dyDescent="0.25">
      <c r="L15305" s="1"/>
    </row>
    <row r="15306" spans="12:12" x14ac:dyDescent="0.25">
      <c r="L15306" s="1"/>
    </row>
    <row r="15307" spans="12:12" x14ac:dyDescent="0.25">
      <c r="L15307" s="1"/>
    </row>
    <row r="15308" spans="12:12" x14ac:dyDescent="0.25">
      <c r="L15308" s="1"/>
    </row>
    <row r="15309" spans="12:12" x14ac:dyDescent="0.25">
      <c r="L15309" s="1"/>
    </row>
    <row r="15310" spans="12:12" x14ac:dyDescent="0.25">
      <c r="L15310" s="1"/>
    </row>
    <row r="15311" spans="12:12" x14ac:dyDescent="0.25">
      <c r="L15311" s="1"/>
    </row>
    <row r="15312" spans="12:12" x14ac:dyDescent="0.25">
      <c r="L15312" s="1"/>
    </row>
    <row r="15313" spans="12:12" x14ac:dyDescent="0.25">
      <c r="L15313" s="1"/>
    </row>
    <row r="15314" spans="12:12" x14ac:dyDescent="0.25">
      <c r="L15314" s="1"/>
    </row>
    <row r="15315" spans="12:12" x14ac:dyDescent="0.25">
      <c r="L15315" s="1"/>
    </row>
    <row r="15316" spans="12:12" x14ac:dyDescent="0.25">
      <c r="L15316" s="1"/>
    </row>
    <row r="15317" spans="12:12" x14ac:dyDescent="0.25">
      <c r="L15317" s="1"/>
    </row>
    <row r="15318" spans="12:12" x14ac:dyDescent="0.25">
      <c r="L15318" s="1"/>
    </row>
    <row r="15319" spans="12:12" x14ac:dyDescent="0.25">
      <c r="L15319" s="1"/>
    </row>
    <row r="15320" spans="12:12" x14ac:dyDescent="0.25">
      <c r="L15320" s="1"/>
    </row>
    <row r="15321" spans="12:12" x14ac:dyDescent="0.25">
      <c r="L15321" s="1"/>
    </row>
    <row r="15322" spans="12:12" x14ac:dyDescent="0.25">
      <c r="L15322" s="1"/>
    </row>
    <row r="15323" spans="12:12" x14ac:dyDescent="0.25">
      <c r="L15323" s="1"/>
    </row>
    <row r="15324" spans="12:12" x14ac:dyDescent="0.25">
      <c r="L15324" s="1"/>
    </row>
    <row r="15325" spans="12:12" x14ac:dyDescent="0.25">
      <c r="L15325" s="1"/>
    </row>
    <row r="15326" spans="12:12" x14ac:dyDescent="0.25">
      <c r="L15326" s="1"/>
    </row>
    <row r="15327" spans="12:12" x14ac:dyDescent="0.25">
      <c r="L15327" s="1"/>
    </row>
    <row r="15328" spans="12:12" x14ac:dyDescent="0.25">
      <c r="L15328" s="1"/>
    </row>
    <row r="15329" spans="12:12" x14ac:dyDescent="0.25">
      <c r="L15329" s="1"/>
    </row>
    <row r="15330" spans="12:12" x14ac:dyDescent="0.25">
      <c r="L15330" s="1"/>
    </row>
    <row r="15331" spans="12:12" x14ac:dyDescent="0.25">
      <c r="L15331" s="1"/>
    </row>
    <row r="15332" spans="12:12" x14ac:dyDescent="0.25">
      <c r="L15332" s="1"/>
    </row>
    <row r="15333" spans="12:12" x14ac:dyDescent="0.25">
      <c r="L15333" s="1"/>
    </row>
    <row r="15334" spans="12:12" x14ac:dyDescent="0.25">
      <c r="L15334" s="1"/>
    </row>
    <row r="15335" spans="12:12" x14ac:dyDescent="0.25">
      <c r="L15335" s="1"/>
    </row>
    <row r="15336" spans="12:12" x14ac:dyDescent="0.25">
      <c r="L15336" s="1"/>
    </row>
    <row r="15337" spans="12:12" x14ac:dyDescent="0.25">
      <c r="L15337" s="1"/>
    </row>
    <row r="15338" spans="12:12" x14ac:dyDescent="0.25">
      <c r="L15338" s="1"/>
    </row>
    <row r="15339" spans="12:12" x14ac:dyDescent="0.25">
      <c r="L15339" s="1"/>
    </row>
    <row r="15340" spans="12:12" x14ac:dyDescent="0.25">
      <c r="L15340" s="1"/>
    </row>
    <row r="15341" spans="12:12" x14ac:dyDescent="0.25">
      <c r="L15341" s="1"/>
    </row>
    <row r="15342" spans="12:12" x14ac:dyDescent="0.25">
      <c r="L15342" s="1"/>
    </row>
    <row r="15343" spans="12:12" x14ac:dyDescent="0.25">
      <c r="L15343" s="1"/>
    </row>
    <row r="15344" spans="12:12" x14ac:dyDescent="0.25">
      <c r="L15344" s="1"/>
    </row>
    <row r="15345" spans="12:12" x14ac:dyDescent="0.25">
      <c r="L15345" s="1"/>
    </row>
    <row r="15346" spans="12:12" x14ac:dyDescent="0.25">
      <c r="L15346" s="1"/>
    </row>
    <row r="15347" spans="12:12" x14ac:dyDescent="0.25">
      <c r="L15347" s="1"/>
    </row>
    <row r="15348" spans="12:12" x14ac:dyDescent="0.25">
      <c r="L15348" s="1"/>
    </row>
    <row r="15349" spans="12:12" x14ac:dyDescent="0.25">
      <c r="L15349" s="1"/>
    </row>
    <row r="15350" spans="12:12" x14ac:dyDescent="0.25">
      <c r="L15350" s="1"/>
    </row>
    <row r="15351" spans="12:12" x14ac:dyDescent="0.25">
      <c r="L15351" s="1"/>
    </row>
    <row r="15352" spans="12:12" x14ac:dyDescent="0.25">
      <c r="L15352" s="1"/>
    </row>
    <row r="15353" spans="12:12" x14ac:dyDescent="0.25">
      <c r="L15353" s="1"/>
    </row>
    <row r="15354" spans="12:12" x14ac:dyDescent="0.25">
      <c r="L15354" s="1"/>
    </row>
    <row r="15355" spans="12:12" x14ac:dyDescent="0.25">
      <c r="L15355" s="1"/>
    </row>
    <row r="15356" spans="12:12" x14ac:dyDescent="0.25">
      <c r="L15356" s="1"/>
    </row>
    <row r="15357" spans="12:12" x14ac:dyDescent="0.25">
      <c r="L15357" s="1"/>
    </row>
    <row r="15358" spans="12:12" x14ac:dyDescent="0.25">
      <c r="L15358" s="1"/>
    </row>
    <row r="15359" spans="12:12" x14ac:dyDescent="0.25">
      <c r="L15359" s="1"/>
    </row>
    <row r="15360" spans="12:12" x14ac:dyDescent="0.25">
      <c r="L15360" s="1"/>
    </row>
    <row r="15361" spans="12:12" x14ac:dyDescent="0.25">
      <c r="L15361" s="1"/>
    </row>
    <row r="15362" spans="12:12" x14ac:dyDescent="0.25">
      <c r="L15362" s="1"/>
    </row>
    <row r="15363" spans="12:12" x14ac:dyDescent="0.25">
      <c r="L15363" s="1"/>
    </row>
    <row r="15364" spans="12:12" x14ac:dyDescent="0.25">
      <c r="L15364" s="1"/>
    </row>
    <row r="15365" spans="12:12" x14ac:dyDescent="0.25">
      <c r="L15365" s="1"/>
    </row>
    <row r="15366" spans="12:12" x14ac:dyDescent="0.25">
      <c r="L15366" s="1"/>
    </row>
    <row r="15367" spans="12:12" x14ac:dyDescent="0.25">
      <c r="L15367" s="1"/>
    </row>
    <row r="15368" spans="12:12" x14ac:dyDescent="0.25">
      <c r="L15368" s="1"/>
    </row>
    <row r="15369" spans="12:12" x14ac:dyDescent="0.25">
      <c r="L15369" s="1"/>
    </row>
    <row r="15370" spans="12:12" x14ac:dyDescent="0.25">
      <c r="L15370" s="1"/>
    </row>
    <row r="15371" spans="12:12" x14ac:dyDescent="0.25">
      <c r="L15371" s="1"/>
    </row>
    <row r="15372" spans="12:12" x14ac:dyDescent="0.25">
      <c r="L15372" s="1"/>
    </row>
    <row r="15373" spans="12:12" x14ac:dyDescent="0.25">
      <c r="L15373" s="1"/>
    </row>
    <row r="15374" spans="12:12" x14ac:dyDescent="0.25">
      <c r="L15374" s="1"/>
    </row>
    <row r="15375" spans="12:12" x14ac:dyDescent="0.25">
      <c r="L15375" s="1"/>
    </row>
    <row r="15376" spans="12:12" x14ac:dyDescent="0.25">
      <c r="L15376" s="1"/>
    </row>
    <row r="15377" spans="12:12" x14ac:dyDescent="0.25">
      <c r="L15377" s="1"/>
    </row>
    <row r="15378" spans="12:12" x14ac:dyDescent="0.25">
      <c r="L15378" s="1"/>
    </row>
    <row r="15379" spans="12:12" x14ac:dyDescent="0.25">
      <c r="L15379" s="1"/>
    </row>
    <row r="15380" spans="12:12" x14ac:dyDescent="0.25">
      <c r="L15380" s="1"/>
    </row>
    <row r="15381" spans="12:12" x14ac:dyDescent="0.25">
      <c r="L15381" s="1"/>
    </row>
    <row r="15382" spans="12:12" x14ac:dyDescent="0.25">
      <c r="L15382" s="1"/>
    </row>
    <row r="15383" spans="12:12" x14ac:dyDescent="0.25">
      <c r="L15383" s="1"/>
    </row>
    <row r="15384" spans="12:12" x14ac:dyDescent="0.25">
      <c r="L15384" s="1"/>
    </row>
    <row r="15385" spans="12:12" x14ac:dyDescent="0.25">
      <c r="L15385" s="1"/>
    </row>
    <row r="15386" spans="12:12" x14ac:dyDescent="0.25">
      <c r="L15386" s="1"/>
    </row>
    <row r="15387" spans="12:12" x14ac:dyDescent="0.25">
      <c r="L15387" s="1"/>
    </row>
    <row r="15388" spans="12:12" x14ac:dyDescent="0.25">
      <c r="L15388" s="1"/>
    </row>
    <row r="15389" spans="12:12" x14ac:dyDescent="0.25">
      <c r="L15389" s="1"/>
    </row>
    <row r="15390" spans="12:12" x14ac:dyDescent="0.25">
      <c r="L15390" s="1"/>
    </row>
    <row r="15391" spans="12:12" x14ac:dyDescent="0.25">
      <c r="L15391" s="1"/>
    </row>
    <row r="15392" spans="12:12" x14ac:dyDescent="0.25">
      <c r="L15392" s="1"/>
    </row>
    <row r="15393" spans="12:12" x14ac:dyDescent="0.25">
      <c r="L15393" s="1"/>
    </row>
    <row r="15394" spans="12:12" x14ac:dyDescent="0.25">
      <c r="L15394" s="1"/>
    </row>
    <row r="15395" spans="12:12" x14ac:dyDescent="0.25">
      <c r="L15395" s="1"/>
    </row>
    <row r="15396" spans="12:12" x14ac:dyDescent="0.25">
      <c r="L15396" s="1"/>
    </row>
    <row r="15397" spans="12:12" x14ac:dyDescent="0.25">
      <c r="L15397" s="1"/>
    </row>
    <row r="15398" spans="12:12" x14ac:dyDescent="0.25">
      <c r="L15398" s="1"/>
    </row>
    <row r="15399" spans="12:12" x14ac:dyDescent="0.25">
      <c r="L15399" s="1"/>
    </row>
    <row r="15400" spans="12:12" x14ac:dyDescent="0.25">
      <c r="L15400" s="1"/>
    </row>
    <row r="15401" spans="12:12" x14ac:dyDescent="0.25">
      <c r="L15401" s="1"/>
    </row>
    <row r="15402" spans="12:12" x14ac:dyDescent="0.25">
      <c r="L15402" s="1"/>
    </row>
    <row r="15403" spans="12:12" x14ac:dyDescent="0.25">
      <c r="L15403" s="1"/>
    </row>
    <row r="15404" spans="12:12" x14ac:dyDescent="0.25">
      <c r="L15404" s="1"/>
    </row>
    <row r="15405" spans="12:12" x14ac:dyDescent="0.25">
      <c r="L15405" s="1"/>
    </row>
    <row r="15406" spans="12:12" x14ac:dyDescent="0.25">
      <c r="L15406" s="1"/>
    </row>
    <row r="15407" spans="12:12" x14ac:dyDescent="0.25">
      <c r="L15407" s="1"/>
    </row>
    <row r="15408" spans="12:12" x14ac:dyDescent="0.25">
      <c r="L15408" s="1"/>
    </row>
    <row r="15409" spans="12:12" x14ac:dyDescent="0.25">
      <c r="L15409" s="1"/>
    </row>
    <row r="15410" spans="12:12" x14ac:dyDescent="0.25">
      <c r="L15410" s="1"/>
    </row>
    <row r="15411" spans="12:12" x14ac:dyDescent="0.25">
      <c r="L15411" s="1"/>
    </row>
    <row r="15412" spans="12:12" x14ac:dyDescent="0.25">
      <c r="L15412" s="1"/>
    </row>
    <row r="15413" spans="12:12" x14ac:dyDescent="0.25">
      <c r="L15413" s="1"/>
    </row>
    <row r="15414" spans="12:12" x14ac:dyDescent="0.25">
      <c r="L15414" s="1"/>
    </row>
    <row r="15415" spans="12:12" x14ac:dyDescent="0.25">
      <c r="L15415" s="1"/>
    </row>
    <row r="15416" spans="12:12" x14ac:dyDescent="0.25">
      <c r="L15416" s="1"/>
    </row>
    <row r="15417" spans="12:12" x14ac:dyDescent="0.25">
      <c r="L15417" s="1"/>
    </row>
    <row r="15418" spans="12:12" x14ac:dyDescent="0.25">
      <c r="L15418" s="1"/>
    </row>
    <row r="15419" spans="12:12" x14ac:dyDescent="0.25">
      <c r="L15419" s="1"/>
    </row>
    <row r="15420" spans="12:12" x14ac:dyDescent="0.25">
      <c r="L15420" s="1"/>
    </row>
    <row r="15421" spans="12:12" x14ac:dyDescent="0.25">
      <c r="L15421" s="1"/>
    </row>
    <row r="15422" spans="12:12" x14ac:dyDescent="0.25">
      <c r="L15422" s="1"/>
    </row>
    <row r="15423" spans="12:12" x14ac:dyDescent="0.25">
      <c r="L15423" s="1"/>
    </row>
    <row r="15424" spans="12:12" x14ac:dyDescent="0.25">
      <c r="L15424" s="1"/>
    </row>
    <row r="15425" spans="12:12" x14ac:dyDescent="0.25">
      <c r="L15425" s="1"/>
    </row>
    <row r="15426" spans="12:12" x14ac:dyDescent="0.25">
      <c r="L15426" s="1"/>
    </row>
    <row r="15427" spans="12:12" x14ac:dyDescent="0.25">
      <c r="L15427" s="1"/>
    </row>
    <row r="15428" spans="12:12" x14ac:dyDescent="0.25">
      <c r="L15428" s="1"/>
    </row>
    <row r="15429" spans="12:12" x14ac:dyDescent="0.25">
      <c r="L15429" s="1"/>
    </row>
    <row r="15430" spans="12:12" x14ac:dyDescent="0.25">
      <c r="L15430" s="1"/>
    </row>
    <row r="15431" spans="12:12" x14ac:dyDescent="0.25">
      <c r="L15431" s="1"/>
    </row>
    <row r="15432" spans="12:12" x14ac:dyDescent="0.25">
      <c r="L15432" s="1"/>
    </row>
    <row r="15433" spans="12:12" x14ac:dyDescent="0.25">
      <c r="L15433" s="1"/>
    </row>
    <row r="15434" spans="12:12" x14ac:dyDescent="0.25">
      <c r="L15434" s="1"/>
    </row>
    <row r="15435" spans="12:12" x14ac:dyDescent="0.25">
      <c r="L15435" s="1"/>
    </row>
    <row r="15436" spans="12:12" x14ac:dyDescent="0.25">
      <c r="L15436" s="1"/>
    </row>
    <row r="15437" spans="12:12" x14ac:dyDescent="0.25">
      <c r="L15437" s="1"/>
    </row>
    <row r="15438" spans="12:12" x14ac:dyDescent="0.25">
      <c r="L15438" s="1"/>
    </row>
    <row r="15439" spans="12:12" x14ac:dyDescent="0.25">
      <c r="L15439" s="1"/>
    </row>
    <row r="15440" spans="12:12" x14ac:dyDescent="0.25">
      <c r="L15440" s="1"/>
    </row>
    <row r="15441" spans="12:12" x14ac:dyDescent="0.25">
      <c r="L15441" s="1"/>
    </row>
    <row r="15442" spans="12:12" x14ac:dyDescent="0.25">
      <c r="L15442" s="1"/>
    </row>
    <row r="15443" spans="12:12" x14ac:dyDescent="0.25">
      <c r="L15443" s="1"/>
    </row>
    <row r="15444" spans="12:12" x14ac:dyDescent="0.25">
      <c r="L15444" s="1"/>
    </row>
    <row r="15445" spans="12:12" x14ac:dyDescent="0.25">
      <c r="L15445" s="1"/>
    </row>
    <row r="15446" spans="12:12" x14ac:dyDescent="0.25">
      <c r="L15446" s="1"/>
    </row>
    <row r="15447" spans="12:12" x14ac:dyDescent="0.25">
      <c r="L15447" s="1"/>
    </row>
    <row r="15448" spans="12:12" x14ac:dyDescent="0.25">
      <c r="L15448" s="1"/>
    </row>
    <row r="15449" spans="12:12" x14ac:dyDescent="0.25">
      <c r="L15449" s="1"/>
    </row>
    <row r="15450" spans="12:12" x14ac:dyDescent="0.25">
      <c r="L15450" s="1"/>
    </row>
    <row r="15451" spans="12:12" x14ac:dyDescent="0.25">
      <c r="L15451" s="1"/>
    </row>
    <row r="15452" spans="12:12" x14ac:dyDescent="0.25">
      <c r="L15452" s="1"/>
    </row>
    <row r="15453" spans="12:12" x14ac:dyDescent="0.25">
      <c r="L15453" s="1"/>
    </row>
    <row r="15454" spans="12:12" x14ac:dyDescent="0.25">
      <c r="L15454" s="1"/>
    </row>
    <row r="15455" spans="12:12" x14ac:dyDescent="0.25">
      <c r="L15455" s="1"/>
    </row>
    <row r="15456" spans="12:12" x14ac:dyDescent="0.25">
      <c r="L15456" s="1"/>
    </row>
    <row r="15457" spans="12:12" x14ac:dyDescent="0.25">
      <c r="L15457" s="1"/>
    </row>
    <row r="15458" spans="12:12" x14ac:dyDescent="0.25">
      <c r="L15458" s="1"/>
    </row>
    <row r="15459" spans="12:12" x14ac:dyDescent="0.25">
      <c r="L15459" s="1"/>
    </row>
    <row r="15460" spans="12:12" x14ac:dyDescent="0.25">
      <c r="L15460" s="1"/>
    </row>
    <row r="15461" spans="12:12" x14ac:dyDescent="0.25">
      <c r="L15461" s="1"/>
    </row>
    <row r="15462" spans="12:12" x14ac:dyDescent="0.25">
      <c r="L15462" s="1"/>
    </row>
    <row r="15463" spans="12:12" x14ac:dyDescent="0.25">
      <c r="L15463" s="1"/>
    </row>
    <row r="15464" spans="12:12" x14ac:dyDescent="0.25">
      <c r="L15464" s="1"/>
    </row>
    <row r="15465" spans="12:12" x14ac:dyDescent="0.25">
      <c r="L15465" s="1"/>
    </row>
    <row r="15466" spans="12:12" x14ac:dyDescent="0.25">
      <c r="L15466" s="1"/>
    </row>
    <row r="15467" spans="12:12" x14ac:dyDescent="0.25">
      <c r="L15467" s="1"/>
    </row>
    <row r="15468" spans="12:12" x14ac:dyDescent="0.25">
      <c r="L15468" s="1"/>
    </row>
    <row r="15469" spans="12:12" x14ac:dyDescent="0.25">
      <c r="L15469" s="1"/>
    </row>
    <row r="15470" spans="12:12" x14ac:dyDescent="0.25">
      <c r="L15470" s="1"/>
    </row>
    <row r="15471" spans="12:12" x14ac:dyDescent="0.25">
      <c r="L15471" s="1"/>
    </row>
    <row r="15472" spans="12:12" x14ac:dyDescent="0.25">
      <c r="L15472" s="1"/>
    </row>
    <row r="15473" spans="12:12" x14ac:dyDescent="0.25">
      <c r="L15473" s="1"/>
    </row>
    <row r="15474" spans="12:12" x14ac:dyDescent="0.25">
      <c r="L15474" s="1"/>
    </row>
    <row r="15475" spans="12:12" x14ac:dyDescent="0.25">
      <c r="L15475" s="1"/>
    </row>
    <row r="15476" spans="12:12" x14ac:dyDescent="0.25">
      <c r="L15476" s="1"/>
    </row>
    <row r="15477" spans="12:12" x14ac:dyDescent="0.25">
      <c r="L15477" s="1"/>
    </row>
    <row r="15478" spans="12:12" x14ac:dyDescent="0.25">
      <c r="L15478" s="1"/>
    </row>
    <row r="15479" spans="12:12" x14ac:dyDescent="0.25">
      <c r="L15479" s="1"/>
    </row>
    <row r="15480" spans="12:12" x14ac:dyDescent="0.25">
      <c r="L15480" s="1"/>
    </row>
    <row r="15481" spans="12:12" x14ac:dyDescent="0.25">
      <c r="L15481" s="1"/>
    </row>
    <row r="15482" spans="12:12" x14ac:dyDescent="0.25">
      <c r="L15482" s="1"/>
    </row>
    <row r="15483" spans="12:12" x14ac:dyDescent="0.25">
      <c r="L15483" s="1"/>
    </row>
    <row r="15484" spans="12:12" x14ac:dyDescent="0.25">
      <c r="L15484" s="1"/>
    </row>
    <row r="15485" spans="12:12" x14ac:dyDescent="0.25">
      <c r="L15485" s="1"/>
    </row>
    <row r="15486" spans="12:12" x14ac:dyDescent="0.25">
      <c r="L15486" s="1"/>
    </row>
    <row r="15487" spans="12:12" x14ac:dyDescent="0.25">
      <c r="L15487" s="1"/>
    </row>
    <row r="15488" spans="12:12" x14ac:dyDescent="0.25">
      <c r="L15488" s="1"/>
    </row>
    <row r="15489" spans="12:12" x14ac:dyDescent="0.25">
      <c r="L15489" s="1"/>
    </row>
    <row r="15490" spans="12:12" x14ac:dyDescent="0.25">
      <c r="L15490" s="1"/>
    </row>
    <row r="15491" spans="12:12" x14ac:dyDescent="0.25">
      <c r="L15491" s="1"/>
    </row>
    <row r="15492" spans="12:12" x14ac:dyDescent="0.25">
      <c r="L15492" s="1"/>
    </row>
    <row r="15493" spans="12:12" x14ac:dyDescent="0.25">
      <c r="L15493" s="1"/>
    </row>
    <row r="15494" spans="12:12" x14ac:dyDescent="0.25">
      <c r="L15494" s="1"/>
    </row>
    <row r="15495" spans="12:12" x14ac:dyDescent="0.25">
      <c r="L15495" s="1"/>
    </row>
    <row r="15496" spans="12:12" x14ac:dyDescent="0.25">
      <c r="L15496" s="1"/>
    </row>
    <row r="15497" spans="12:12" x14ac:dyDescent="0.25">
      <c r="L15497" s="1"/>
    </row>
    <row r="15498" spans="12:12" x14ac:dyDescent="0.25">
      <c r="L15498" s="1"/>
    </row>
    <row r="15499" spans="12:12" x14ac:dyDescent="0.25">
      <c r="L15499" s="1"/>
    </row>
    <row r="15500" spans="12:12" x14ac:dyDescent="0.25">
      <c r="L15500" s="1"/>
    </row>
    <row r="15501" spans="12:12" x14ac:dyDescent="0.25">
      <c r="L15501" s="1"/>
    </row>
    <row r="15502" spans="12:12" x14ac:dyDescent="0.25">
      <c r="L15502" s="1"/>
    </row>
    <row r="15503" spans="12:12" x14ac:dyDescent="0.25">
      <c r="L15503" s="1"/>
    </row>
    <row r="15504" spans="12:12" x14ac:dyDescent="0.25">
      <c r="L15504" s="1"/>
    </row>
    <row r="15505" spans="12:12" x14ac:dyDescent="0.25">
      <c r="L15505" s="1"/>
    </row>
    <row r="15506" spans="12:12" x14ac:dyDescent="0.25">
      <c r="L15506" s="1"/>
    </row>
    <row r="15507" spans="12:12" x14ac:dyDescent="0.25">
      <c r="L15507" s="1"/>
    </row>
    <row r="15508" spans="12:12" x14ac:dyDescent="0.25">
      <c r="L15508" s="1"/>
    </row>
    <row r="15509" spans="12:12" x14ac:dyDescent="0.25">
      <c r="L15509" s="1"/>
    </row>
    <row r="15510" spans="12:12" x14ac:dyDescent="0.25">
      <c r="L15510" s="1"/>
    </row>
    <row r="15511" spans="12:12" x14ac:dyDescent="0.25">
      <c r="L15511" s="1"/>
    </row>
    <row r="15512" spans="12:12" x14ac:dyDescent="0.25">
      <c r="L15512" s="1"/>
    </row>
    <row r="15513" spans="12:12" x14ac:dyDescent="0.25">
      <c r="L15513" s="1"/>
    </row>
    <row r="15514" spans="12:12" x14ac:dyDescent="0.25">
      <c r="L15514" s="1"/>
    </row>
    <row r="15515" spans="12:12" x14ac:dyDescent="0.25">
      <c r="L15515" s="1"/>
    </row>
    <row r="15516" spans="12:12" x14ac:dyDescent="0.25">
      <c r="L15516" s="1"/>
    </row>
    <row r="15517" spans="12:12" x14ac:dyDescent="0.25">
      <c r="L15517" s="1"/>
    </row>
    <row r="15518" spans="12:12" x14ac:dyDescent="0.25">
      <c r="L15518" s="1"/>
    </row>
    <row r="15519" spans="12:12" x14ac:dyDescent="0.25">
      <c r="L15519" s="1"/>
    </row>
    <row r="15520" spans="12:12" x14ac:dyDescent="0.25">
      <c r="L15520" s="1"/>
    </row>
    <row r="15521" spans="12:12" x14ac:dyDescent="0.25">
      <c r="L15521" s="1"/>
    </row>
    <row r="15522" spans="12:12" x14ac:dyDescent="0.25">
      <c r="L15522" s="1"/>
    </row>
    <row r="15523" spans="12:12" x14ac:dyDescent="0.25">
      <c r="L15523" s="1"/>
    </row>
    <row r="15524" spans="12:12" x14ac:dyDescent="0.25">
      <c r="L15524" s="1"/>
    </row>
    <row r="15525" spans="12:12" x14ac:dyDescent="0.25">
      <c r="L15525" s="1"/>
    </row>
    <row r="15526" spans="12:12" x14ac:dyDescent="0.25">
      <c r="L15526" s="1"/>
    </row>
    <row r="15527" spans="12:12" x14ac:dyDescent="0.25">
      <c r="L15527" s="1"/>
    </row>
    <row r="15528" spans="12:12" x14ac:dyDescent="0.25">
      <c r="L15528" s="1"/>
    </row>
    <row r="15529" spans="12:12" x14ac:dyDescent="0.25">
      <c r="L15529" s="1"/>
    </row>
    <row r="15530" spans="12:12" x14ac:dyDescent="0.25">
      <c r="L15530" s="1"/>
    </row>
    <row r="15531" spans="12:12" x14ac:dyDescent="0.25">
      <c r="L15531" s="1"/>
    </row>
    <row r="15532" spans="12:12" x14ac:dyDescent="0.25">
      <c r="L15532" s="1"/>
    </row>
    <row r="15533" spans="12:12" x14ac:dyDescent="0.25">
      <c r="L15533" s="1"/>
    </row>
    <row r="15534" spans="12:12" x14ac:dyDescent="0.25">
      <c r="L15534" s="1"/>
    </row>
    <row r="15535" spans="12:12" x14ac:dyDescent="0.25">
      <c r="L15535" s="1"/>
    </row>
    <row r="15536" spans="12:12" x14ac:dyDescent="0.25">
      <c r="L15536" s="1"/>
    </row>
    <row r="15537" spans="12:12" x14ac:dyDescent="0.25">
      <c r="L15537" s="1"/>
    </row>
    <row r="15538" spans="12:12" x14ac:dyDescent="0.25">
      <c r="L15538" s="1"/>
    </row>
    <row r="15539" spans="12:12" x14ac:dyDescent="0.25">
      <c r="L15539" s="1"/>
    </row>
    <row r="15540" spans="12:12" x14ac:dyDescent="0.25">
      <c r="L15540" s="1"/>
    </row>
    <row r="15541" spans="12:12" x14ac:dyDescent="0.25">
      <c r="L15541" s="1"/>
    </row>
    <row r="15542" spans="12:12" x14ac:dyDescent="0.25">
      <c r="L15542" s="1"/>
    </row>
    <row r="15543" spans="12:12" x14ac:dyDescent="0.25">
      <c r="L15543" s="1"/>
    </row>
    <row r="15544" spans="12:12" x14ac:dyDescent="0.25">
      <c r="L15544" s="1"/>
    </row>
    <row r="15545" spans="12:12" x14ac:dyDescent="0.25">
      <c r="L15545" s="1"/>
    </row>
    <row r="15546" spans="12:12" x14ac:dyDescent="0.25">
      <c r="L15546" s="1"/>
    </row>
    <row r="15547" spans="12:12" x14ac:dyDescent="0.25">
      <c r="L15547" s="1"/>
    </row>
    <row r="15548" spans="12:12" x14ac:dyDescent="0.25">
      <c r="L15548" s="1"/>
    </row>
    <row r="15549" spans="12:12" x14ac:dyDescent="0.25">
      <c r="L15549" s="1"/>
    </row>
    <row r="15550" spans="12:12" x14ac:dyDescent="0.25">
      <c r="L15550" s="1"/>
    </row>
    <row r="15551" spans="12:12" x14ac:dyDescent="0.25">
      <c r="L15551" s="1"/>
    </row>
    <row r="15552" spans="12:12" x14ac:dyDescent="0.25">
      <c r="L15552" s="1"/>
    </row>
    <row r="15553" spans="12:12" x14ac:dyDescent="0.25">
      <c r="L15553" s="1"/>
    </row>
    <row r="15554" spans="12:12" x14ac:dyDescent="0.25">
      <c r="L15554" s="1"/>
    </row>
    <row r="15555" spans="12:12" x14ac:dyDescent="0.25">
      <c r="L15555" s="1"/>
    </row>
    <row r="15556" spans="12:12" x14ac:dyDescent="0.25">
      <c r="L15556" s="1"/>
    </row>
    <row r="15557" spans="12:12" x14ac:dyDescent="0.25">
      <c r="L15557" s="1"/>
    </row>
    <row r="15558" spans="12:12" x14ac:dyDescent="0.25">
      <c r="L15558" s="1"/>
    </row>
    <row r="15559" spans="12:12" x14ac:dyDescent="0.25">
      <c r="L15559" s="1"/>
    </row>
    <row r="15560" spans="12:12" x14ac:dyDescent="0.25">
      <c r="L15560" s="1"/>
    </row>
    <row r="15561" spans="12:12" x14ac:dyDescent="0.25">
      <c r="L15561" s="1"/>
    </row>
    <row r="15562" spans="12:12" x14ac:dyDescent="0.25">
      <c r="L15562" s="1"/>
    </row>
    <row r="15563" spans="12:12" x14ac:dyDescent="0.25">
      <c r="L15563" s="1"/>
    </row>
    <row r="15564" spans="12:12" x14ac:dyDescent="0.25">
      <c r="L15564" s="1"/>
    </row>
    <row r="15565" spans="12:12" x14ac:dyDescent="0.25">
      <c r="L15565" s="1"/>
    </row>
    <row r="15566" spans="12:12" x14ac:dyDescent="0.25">
      <c r="L15566" s="1"/>
    </row>
    <row r="15567" spans="12:12" x14ac:dyDescent="0.25">
      <c r="L15567" s="1"/>
    </row>
    <row r="15568" spans="12:12" x14ac:dyDescent="0.25">
      <c r="L15568" s="1"/>
    </row>
    <row r="15569" spans="12:12" x14ac:dyDescent="0.25">
      <c r="L15569" s="1"/>
    </row>
    <row r="15570" spans="12:12" x14ac:dyDescent="0.25">
      <c r="L15570" s="1"/>
    </row>
    <row r="15571" spans="12:12" x14ac:dyDescent="0.25">
      <c r="L15571" s="1"/>
    </row>
    <row r="15572" spans="12:12" x14ac:dyDescent="0.25">
      <c r="L15572" s="1"/>
    </row>
    <row r="15573" spans="12:12" x14ac:dyDescent="0.25">
      <c r="L15573" s="1"/>
    </row>
    <row r="15574" spans="12:12" x14ac:dyDescent="0.25">
      <c r="L15574" s="1"/>
    </row>
    <row r="15575" spans="12:12" x14ac:dyDescent="0.25">
      <c r="L15575" s="1"/>
    </row>
    <row r="15576" spans="12:12" x14ac:dyDescent="0.25">
      <c r="L15576" s="1"/>
    </row>
    <row r="15577" spans="12:12" x14ac:dyDescent="0.25">
      <c r="L15577" s="1"/>
    </row>
    <row r="15578" spans="12:12" x14ac:dyDescent="0.25">
      <c r="L15578" s="1"/>
    </row>
    <row r="15579" spans="12:12" x14ac:dyDescent="0.25">
      <c r="L15579" s="1"/>
    </row>
    <row r="15580" spans="12:12" x14ac:dyDescent="0.25">
      <c r="L15580" s="1"/>
    </row>
    <row r="15581" spans="12:12" x14ac:dyDescent="0.25">
      <c r="L15581" s="1"/>
    </row>
    <row r="15582" spans="12:12" x14ac:dyDescent="0.25">
      <c r="L15582" s="1"/>
    </row>
    <row r="15583" spans="12:12" x14ac:dyDescent="0.25">
      <c r="L15583" s="1"/>
    </row>
    <row r="15584" spans="12:12" x14ac:dyDescent="0.25">
      <c r="L15584" s="1"/>
    </row>
    <row r="15585" spans="12:12" x14ac:dyDescent="0.25">
      <c r="L15585" s="1"/>
    </row>
    <row r="15586" spans="12:12" x14ac:dyDescent="0.25">
      <c r="L15586" s="1"/>
    </row>
    <row r="15587" spans="12:12" x14ac:dyDescent="0.25">
      <c r="L15587" s="1"/>
    </row>
    <row r="15588" spans="12:12" x14ac:dyDescent="0.25">
      <c r="L15588" s="1"/>
    </row>
    <row r="15589" spans="12:12" x14ac:dyDescent="0.25">
      <c r="L15589" s="1"/>
    </row>
    <row r="15590" spans="12:12" x14ac:dyDescent="0.25">
      <c r="L15590" s="1"/>
    </row>
    <row r="15591" spans="12:12" x14ac:dyDescent="0.25">
      <c r="L15591" s="1"/>
    </row>
    <row r="15592" spans="12:12" x14ac:dyDescent="0.25">
      <c r="L15592" s="1"/>
    </row>
    <row r="15593" spans="12:12" x14ac:dyDescent="0.25">
      <c r="L15593" s="1"/>
    </row>
    <row r="15594" spans="12:12" x14ac:dyDescent="0.25">
      <c r="L15594" s="1"/>
    </row>
    <row r="15595" spans="12:12" x14ac:dyDescent="0.25">
      <c r="L15595" s="1"/>
    </row>
    <row r="15596" spans="12:12" x14ac:dyDescent="0.25">
      <c r="L15596" s="1"/>
    </row>
    <row r="15597" spans="12:12" x14ac:dyDescent="0.25">
      <c r="L15597" s="1"/>
    </row>
    <row r="15598" spans="12:12" x14ac:dyDescent="0.25">
      <c r="L15598" s="1"/>
    </row>
    <row r="15599" spans="12:12" x14ac:dyDescent="0.25">
      <c r="L15599" s="1"/>
    </row>
    <row r="15600" spans="12:12" x14ac:dyDescent="0.25">
      <c r="L15600" s="1"/>
    </row>
    <row r="15601" spans="12:12" x14ac:dyDescent="0.25">
      <c r="L15601" s="1"/>
    </row>
    <row r="15602" spans="12:12" x14ac:dyDescent="0.25">
      <c r="L15602" s="1"/>
    </row>
    <row r="15603" spans="12:12" x14ac:dyDescent="0.25">
      <c r="L15603" s="1"/>
    </row>
    <row r="15604" spans="12:12" x14ac:dyDescent="0.25">
      <c r="L15604" s="1"/>
    </row>
    <row r="15605" spans="12:12" x14ac:dyDescent="0.25">
      <c r="L15605" s="1"/>
    </row>
    <row r="15606" spans="12:12" x14ac:dyDescent="0.25">
      <c r="L15606" s="1"/>
    </row>
    <row r="15607" spans="12:12" x14ac:dyDescent="0.25">
      <c r="L15607" s="1"/>
    </row>
    <row r="15608" spans="12:12" x14ac:dyDescent="0.25">
      <c r="L15608" s="1"/>
    </row>
    <row r="15609" spans="12:12" x14ac:dyDescent="0.25">
      <c r="L15609" s="1"/>
    </row>
    <row r="15610" spans="12:12" x14ac:dyDescent="0.25">
      <c r="L15610" s="1"/>
    </row>
    <row r="15611" spans="12:12" x14ac:dyDescent="0.25">
      <c r="L15611" s="1"/>
    </row>
    <row r="15612" spans="12:12" x14ac:dyDescent="0.25">
      <c r="L15612" s="1"/>
    </row>
    <row r="15613" spans="12:12" x14ac:dyDescent="0.25">
      <c r="L15613" s="1"/>
    </row>
    <row r="15614" spans="12:12" x14ac:dyDescent="0.25">
      <c r="L15614" s="1"/>
    </row>
    <row r="15615" spans="12:12" x14ac:dyDescent="0.25">
      <c r="L15615" s="1"/>
    </row>
    <row r="15616" spans="12:12" x14ac:dyDescent="0.25">
      <c r="L15616" s="1"/>
    </row>
    <row r="15617" spans="12:12" x14ac:dyDescent="0.25">
      <c r="L15617" s="1"/>
    </row>
    <row r="15618" spans="12:12" x14ac:dyDescent="0.25">
      <c r="L15618" s="1"/>
    </row>
    <row r="15619" spans="12:12" x14ac:dyDescent="0.25">
      <c r="L15619" s="1"/>
    </row>
    <row r="15620" spans="12:12" x14ac:dyDescent="0.25">
      <c r="L15620" s="1"/>
    </row>
    <row r="15621" spans="12:12" x14ac:dyDescent="0.25">
      <c r="L15621" s="1"/>
    </row>
    <row r="15622" spans="12:12" x14ac:dyDescent="0.25">
      <c r="L15622" s="1"/>
    </row>
    <row r="15623" spans="12:12" x14ac:dyDescent="0.25">
      <c r="L15623" s="1"/>
    </row>
    <row r="15624" spans="12:12" x14ac:dyDescent="0.25">
      <c r="L15624" s="1"/>
    </row>
    <row r="15625" spans="12:12" x14ac:dyDescent="0.25">
      <c r="L15625" s="1"/>
    </row>
    <row r="15626" spans="12:12" x14ac:dyDescent="0.25">
      <c r="L15626" s="1"/>
    </row>
    <row r="15627" spans="12:12" x14ac:dyDescent="0.25">
      <c r="L15627" s="1"/>
    </row>
    <row r="15628" spans="12:12" x14ac:dyDescent="0.25">
      <c r="L15628" s="1"/>
    </row>
    <row r="15629" spans="12:12" x14ac:dyDescent="0.25">
      <c r="L15629" s="1"/>
    </row>
    <row r="15630" spans="12:12" x14ac:dyDescent="0.25">
      <c r="L15630" s="1"/>
    </row>
    <row r="15631" spans="12:12" x14ac:dyDescent="0.25">
      <c r="L15631" s="1"/>
    </row>
    <row r="15632" spans="12:12" x14ac:dyDescent="0.25">
      <c r="L15632" s="1"/>
    </row>
    <row r="15633" spans="12:12" x14ac:dyDescent="0.25">
      <c r="L15633" s="1"/>
    </row>
    <row r="15634" spans="12:12" x14ac:dyDescent="0.25">
      <c r="L15634" s="1"/>
    </row>
    <row r="15635" spans="12:12" x14ac:dyDescent="0.25">
      <c r="L15635" s="1"/>
    </row>
    <row r="15636" spans="12:12" x14ac:dyDescent="0.25">
      <c r="L15636" s="1"/>
    </row>
    <row r="15637" spans="12:12" x14ac:dyDescent="0.25">
      <c r="L15637" s="1"/>
    </row>
    <row r="15638" spans="12:12" x14ac:dyDescent="0.25">
      <c r="L15638" s="1"/>
    </row>
    <row r="15639" spans="12:12" x14ac:dyDescent="0.25">
      <c r="L15639" s="1"/>
    </row>
    <row r="15640" spans="12:12" x14ac:dyDescent="0.25">
      <c r="L15640" s="1"/>
    </row>
    <row r="15641" spans="12:12" x14ac:dyDescent="0.25">
      <c r="L15641" s="1"/>
    </row>
    <row r="15642" spans="12:12" x14ac:dyDescent="0.25">
      <c r="L15642" s="1"/>
    </row>
    <row r="15643" spans="12:12" x14ac:dyDescent="0.25">
      <c r="L15643" s="1"/>
    </row>
    <row r="15644" spans="12:12" x14ac:dyDescent="0.25">
      <c r="L15644" s="1"/>
    </row>
    <row r="15645" spans="12:12" x14ac:dyDescent="0.25">
      <c r="L15645" s="1"/>
    </row>
    <row r="15646" spans="12:12" x14ac:dyDescent="0.25">
      <c r="L15646" s="1"/>
    </row>
    <row r="15647" spans="12:12" x14ac:dyDescent="0.25">
      <c r="L15647" s="1"/>
    </row>
    <row r="15648" spans="12:12" x14ac:dyDescent="0.25">
      <c r="L15648" s="1"/>
    </row>
    <row r="15649" spans="12:12" x14ac:dyDescent="0.25">
      <c r="L15649" s="1"/>
    </row>
    <row r="15650" spans="12:12" x14ac:dyDescent="0.25">
      <c r="L15650" s="1"/>
    </row>
    <row r="15651" spans="12:12" x14ac:dyDescent="0.25">
      <c r="L15651" s="1"/>
    </row>
    <row r="15652" spans="12:12" x14ac:dyDescent="0.25">
      <c r="L15652" s="1"/>
    </row>
    <row r="15653" spans="12:12" x14ac:dyDescent="0.25">
      <c r="L15653" s="1"/>
    </row>
    <row r="15654" spans="12:12" x14ac:dyDescent="0.25">
      <c r="L15654" s="1"/>
    </row>
    <row r="15655" spans="12:12" x14ac:dyDescent="0.25">
      <c r="L15655" s="1"/>
    </row>
    <row r="15656" spans="12:12" x14ac:dyDescent="0.25">
      <c r="L15656" s="1"/>
    </row>
    <row r="15657" spans="12:12" x14ac:dyDescent="0.25">
      <c r="L15657" s="1"/>
    </row>
    <row r="15658" spans="12:12" x14ac:dyDescent="0.25">
      <c r="L15658" s="1"/>
    </row>
    <row r="15659" spans="12:12" x14ac:dyDescent="0.25">
      <c r="L15659" s="1"/>
    </row>
    <row r="15660" spans="12:12" x14ac:dyDescent="0.25">
      <c r="L15660" s="1"/>
    </row>
    <row r="15661" spans="12:12" x14ac:dyDescent="0.25">
      <c r="L15661" s="1"/>
    </row>
    <row r="15662" spans="12:12" x14ac:dyDescent="0.25">
      <c r="L15662" s="1"/>
    </row>
    <row r="15663" spans="12:12" x14ac:dyDescent="0.25">
      <c r="L15663" s="1"/>
    </row>
    <row r="15664" spans="12:12" x14ac:dyDescent="0.25">
      <c r="L15664" s="1"/>
    </row>
    <row r="15665" spans="12:12" x14ac:dyDescent="0.25">
      <c r="L15665" s="1"/>
    </row>
    <row r="15666" spans="12:12" x14ac:dyDescent="0.25">
      <c r="L15666" s="1"/>
    </row>
    <row r="15667" spans="12:12" x14ac:dyDescent="0.25">
      <c r="L15667" s="1"/>
    </row>
    <row r="15668" spans="12:12" x14ac:dyDescent="0.25">
      <c r="L15668" s="1"/>
    </row>
    <row r="15669" spans="12:12" x14ac:dyDescent="0.25">
      <c r="L15669" s="1"/>
    </row>
    <row r="15670" spans="12:12" x14ac:dyDescent="0.25">
      <c r="L15670" s="1"/>
    </row>
    <row r="15671" spans="12:12" x14ac:dyDescent="0.25">
      <c r="L15671" s="1"/>
    </row>
    <row r="15672" spans="12:12" x14ac:dyDescent="0.25">
      <c r="L15672" s="1"/>
    </row>
    <row r="15673" spans="12:12" x14ac:dyDescent="0.25">
      <c r="L15673" s="1"/>
    </row>
    <row r="15674" spans="12:12" x14ac:dyDescent="0.25">
      <c r="L15674" s="1"/>
    </row>
    <row r="15675" spans="12:12" x14ac:dyDescent="0.25">
      <c r="L15675" s="1"/>
    </row>
    <row r="15676" spans="12:12" x14ac:dyDescent="0.25">
      <c r="L15676" s="1"/>
    </row>
    <row r="15677" spans="12:12" x14ac:dyDescent="0.25">
      <c r="L15677" s="1"/>
    </row>
    <row r="15678" spans="12:12" x14ac:dyDescent="0.25">
      <c r="L15678" s="1"/>
    </row>
    <row r="15679" spans="12:12" x14ac:dyDescent="0.25">
      <c r="L15679" s="1"/>
    </row>
    <row r="15680" spans="12:12" x14ac:dyDescent="0.25">
      <c r="L15680" s="1"/>
    </row>
    <row r="15681" spans="12:12" x14ac:dyDescent="0.25">
      <c r="L15681" s="1"/>
    </row>
    <row r="15682" spans="12:12" x14ac:dyDescent="0.25">
      <c r="L15682" s="1"/>
    </row>
    <row r="15683" spans="12:12" x14ac:dyDescent="0.25">
      <c r="L15683" s="1"/>
    </row>
    <row r="15684" spans="12:12" x14ac:dyDescent="0.25">
      <c r="L15684" s="1"/>
    </row>
    <row r="15685" spans="12:12" x14ac:dyDescent="0.25">
      <c r="L15685" s="1"/>
    </row>
    <row r="15686" spans="12:12" x14ac:dyDescent="0.25">
      <c r="L15686" s="1"/>
    </row>
    <row r="15687" spans="12:12" x14ac:dyDescent="0.25">
      <c r="L15687" s="1"/>
    </row>
    <row r="15688" spans="12:12" x14ac:dyDescent="0.25">
      <c r="L15688" s="1"/>
    </row>
    <row r="15689" spans="12:12" x14ac:dyDescent="0.25">
      <c r="L15689" s="1"/>
    </row>
    <row r="15690" spans="12:12" x14ac:dyDescent="0.25">
      <c r="L15690" s="1"/>
    </row>
    <row r="15691" spans="12:12" x14ac:dyDescent="0.25">
      <c r="L15691" s="1"/>
    </row>
    <row r="15692" spans="12:12" x14ac:dyDescent="0.25">
      <c r="L15692" s="1"/>
    </row>
    <row r="15693" spans="12:12" x14ac:dyDescent="0.25">
      <c r="L15693" s="1"/>
    </row>
    <row r="15694" spans="12:12" x14ac:dyDescent="0.25">
      <c r="L15694" s="1"/>
    </row>
    <row r="15695" spans="12:12" x14ac:dyDescent="0.25">
      <c r="L15695" s="1"/>
    </row>
    <row r="15696" spans="12:12" x14ac:dyDescent="0.25">
      <c r="L15696" s="1"/>
    </row>
    <row r="15697" spans="12:12" x14ac:dyDescent="0.25">
      <c r="L15697" s="1"/>
    </row>
    <row r="15698" spans="12:12" x14ac:dyDescent="0.25">
      <c r="L15698" s="1"/>
    </row>
    <row r="15699" spans="12:12" x14ac:dyDescent="0.25">
      <c r="L15699" s="1"/>
    </row>
    <row r="15700" spans="12:12" x14ac:dyDescent="0.25">
      <c r="L15700" s="1"/>
    </row>
    <row r="15701" spans="12:12" x14ac:dyDescent="0.25">
      <c r="L15701" s="1"/>
    </row>
    <row r="15702" spans="12:12" x14ac:dyDescent="0.25">
      <c r="L15702" s="1"/>
    </row>
    <row r="15703" spans="12:12" x14ac:dyDescent="0.25">
      <c r="L15703" s="1"/>
    </row>
    <row r="15704" spans="12:12" x14ac:dyDescent="0.25">
      <c r="L15704" s="1"/>
    </row>
    <row r="15705" spans="12:12" x14ac:dyDescent="0.25">
      <c r="L15705" s="1"/>
    </row>
    <row r="15706" spans="12:12" x14ac:dyDescent="0.25">
      <c r="L15706" s="1"/>
    </row>
    <row r="15707" spans="12:12" x14ac:dyDescent="0.25">
      <c r="L15707" s="1"/>
    </row>
    <row r="15708" spans="12:12" x14ac:dyDescent="0.25">
      <c r="L15708" s="1"/>
    </row>
    <row r="15709" spans="12:12" x14ac:dyDescent="0.25">
      <c r="L15709" s="1"/>
    </row>
    <row r="15710" spans="12:12" x14ac:dyDescent="0.25">
      <c r="L15710" s="1"/>
    </row>
    <row r="15711" spans="12:12" x14ac:dyDescent="0.25">
      <c r="L15711" s="1"/>
    </row>
    <row r="15712" spans="12:12" x14ac:dyDescent="0.25">
      <c r="L15712" s="1"/>
    </row>
    <row r="15713" spans="12:12" x14ac:dyDescent="0.25">
      <c r="L15713" s="1"/>
    </row>
    <row r="15714" spans="12:12" x14ac:dyDescent="0.25">
      <c r="L15714" s="1"/>
    </row>
    <row r="15715" spans="12:12" x14ac:dyDescent="0.25">
      <c r="L15715" s="1"/>
    </row>
    <row r="15716" spans="12:12" x14ac:dyDescent="0.25">
      <c r="L15716" s="1"/>
    </row>
    <row r="15717" spans="12:12" x14ac:dyDescent="0.25">
      <c r="L15717" s="1"/>
    </row>
    <row r="15718" spans="12:12" x14ac:dyDescent="0.25">
      <c r="L15718" s="1"/>
    </row>
    <row r="15719" spans="12:12" x14ac:dyDescent="0.25">
      <c r="L15719" s="1"/>
    </row>
    <row r="15720" spans="12:12" x14ac:dyDescent="0.25">
      <c r="L15720" s="1"/>
    </row>
    <row r="15721" spans="12:12" x14ac:dyDescent="0.25">
      <c r="L15721" s="1"/>
    </row>
    <row r="15722" spans="12:12" x14ac:dyDescent="0.25">
      <c r="L15722" s="1"/>
    </row>
    <row r="15723" spans="12:12" x14ac:dyDescent="0.25">
      <c r="L15723" s="1"/>
    </row>
    <row r="15724" spans="12:12" x14ac:dyDescent="0.25">
      <c r="L15724" s="1"/>
    </row>
    <row r="15725" spans="12:12" x14ac:dyDescent="0.25">
      <c r="L15725" s="1"/>
    </row>
    <row r="15726" spans="12:12" x14ac:dyDescent="0.25">
      <c r="L15726" s="1"/>
    </row>
    <row r="15727" spans="12:12" x14ac:dyDescent="0.25">
      <c r="L15727" s="1"/>
    </row>
    <row r="15728" spans="12:12" x14ac:dyDescent="0.25">
      <c r="L15728" s="1"/>
    </row>
    <row r="15729" spans="12:12" x14ac:dyDescent="0.25">
      <c r="L15729" s="1"/>
    </row>
    <row r="15730" spans="12:12" x14ac:dyDescent="0.25">
      <c r="L15730" s="1"/>
    </row>
    <row r="15731" spans="12:12" x14ac:dyDescent="0.25">
      <c r="L15731" s="1"/>
    </row>
    <row r="15732" spans="12:12" x14ac:dyDescent="0.25">
      <c r="L15732" s="1"/>
    </row>
    <row r="15733" spans="12:12" x14ac:dyDescent="0.25">
      <c r="L15733" s="1"/>
    </row>
    <row r="15734" spans="12:12" x14ac:dyDescent="0.25">
      <c r="L15734" s="1"/>
    </row>
    <row r="15735" spans="12:12" x14ac:dyDescent="0.25">
      <c r="L15735" s="1"/>
    </row>
    <row r="15736" spans="12:12" x14ac:dyDescent="0.25">
      <c r="L15736" s="1"/>
    </row>
    <row r="15737" spans="12:12" x14ac:dyDescent="0.25">
      <c r="L15737" s="1"/>
    </row>
    <row r="15738" spans="12:12" x14ac:dyDescent="0.25">
      <c r="L15738" s="1"/>
    </row>
    <row r="15739" spans="12:12" x14ac:dyDescent="0.25">
      <c r="L15739" s="1"/>
    </row>
    <row r="15740" spans="12:12" x14ac:dyDescent="0.25">
      <c r="L15740" s="1"/>
    </row>
    <row r="15741" spans="12:12" x14ac:dyDescent="0.25">
      <c r="L15741" s="1"/>
    </row>
    <row r="15742" spans="12:12" x14ac:dyDescent="0.25">
      <c r="L15742" s="1"/>
    </row>
    <row r="15743" spans="12:12" x14ac:dyDescent="0.25">
      <c r="L15743" s="1"/>
    </row>
    <row r="15744" spans="12:12" x14ac:dyDescent="0.25">
      <c r="L15744" s="1"/>
    </row>
    <row r="15745" spans="12:12" x14ac:dyDescent="0.25">
      <c r="L15745" s="1"/>
    </row>
    <row r="15746" spans="12:12" x14ac:dyDescent="0.25">
      <c r="L15746" s="1"/>
    </row>
    <row r="15747" spans="12:12" x14ac:dyDescent="0.25">
      <c r="L15747" s="1"/>
    </row>
    <row r="15748" spans="12:12" x14ac:dyDescent="0.25">
      <c r="L15748" s="1"/>
    </row>
    <row r="15749" spans="12:12" x14ac:dyDescent="0.25">
      <c r="L15749" s="1"/>
    </row>
    <row r="15750" spans="12:12" x14ac:dyDescent="0.25">
      <c r="L15750" s="1"/>
    </row>
    <row r="15751" spans="12:12" x14ac:dyDescent="0.25">
      <c r="L15751" s="1"/>
    </row>
    <row r="15752" spans="12:12" x14ac:dyDescent="0.25">
      <c r="L15752" s="1"/>
    </row>
    <row r="15753" spans="12:12" x14ac:dyDescent="0.25">
      <c r="L15753" s="1"/>
    </row>
    <row r="15754" spans="12:12" x14ac:dyDescent="0.25">
      <c r="L15754" s="1"/>
    </row>
    <row r="15755" spans="12:12" x14ac:dyDescent="0.25">
      <c r="L15755" s="1"/>
    </row>
    <row r="15756" spans="12:12" x14ac:dyDescent="0.25">
      <c r="L15756" s="1"/>
    </row>
    <row r="15757" spans="12:12" x14ac:dyDescent="0.25">
      <c r="L15757" s="1"/>
    </row>
    <row r="15758" spans="12:12" x14ac:dyDescent="0.25">
      <c r="L15758" s="1"/>
    </row>
    <row r="15759" spans="12:12" x14ac:dyDescent="0.25">
      <c r="L15759" s="1"/>
    </row>
    <row r="15760" spans="12:12" x14ac:dyDescent="0.25">
      <c r="L15760" s="1"/>
    </row>
    <row r="15761" spans="12:12" x14ac:dyDescent="0.25">
      <c r="L15761" s="1"/>
    </row>
    <row r="15762" spans="12:12" x14ac:dyDescent="0.25">
      <c r="L15762" s="1"/>
    </row>
    <row r="15763" spans="12:12" x14ac:dyDescent="0.25">
      <c r="L15763" s="1"/>
    </row>
    <row r="15764" spans="12:12" x14ac:dyDescent="0.25">
      <c r="L15764" s="1"/>
    </row>
    <row r="15765" spans="12:12" x14ac:dyDescent="0.25">
      <c r="L15765" s="1"/>
    </row>
    <row r="15766" spans="12:12" x14ac:dyDescent="0.25">
      <c r="L15766" s="1"/>
    </row>
    <row r="15767" spans="12:12" x14ac:dyDescent="0.25">
      <c r="L15767" s="1"/>
    </row>
    <row r="15768" spans="12:12" x14ac:dyDescent="0.25">
      <c r="L15768" s="1"/>
    </row>
    <row r="15769" spans="12:12" x14ac:dyDescent="0.25">
      <c r="L15769" s="1"/>
    </row>
    <row r="15770" spans="12:12" x14ac:dyDescent="0.25">
      <c r="L15770" s="1"/>
    </row>
    <row r="15771" spans="12:12" x14ac:dyDescent="0.25">
      <c r="L15771" s="1"/>
    </row>
    <row r="15772" spans="12:12" x14ac:dyDescent="0.25">
      <c r="L15772" s="1"/>
    </row>
    <row r="15773" spans="12:12" x14ac:dyDescent="0.25">
      <c r="L15773" s="1"/>
    </row>
    <row r="15774" spans="12:12" x14ac:dyDescent="0.25">
      <c r="L15774" s="1"/>
    </row>
    <row r="15775" spans="12:12" x14ac:dyDescent="0.25">
      <c r="L15775" s="1"/>
    </row>
    <row r="15776" spans="12:12" x14ac:dyDescent="0.25">
      <c r="L15776" s="1"/>
    </row>
    <row r="15777" spans="12:12" x14ac:dyDescent="0.25">
      <c r="L15777" s="1"/>
    </row>
    <row r="15778" spans="12:12" x14ac:dyDescent="0.25">
      <c r="L15778" s="1"/>
    </row>
    <row r="15779" spans="12:12" x14ac:dyDescent="0.25">
      <c r="L15779" s="1"/>
    </row>
    <row r="15780" spans="12:12" x14ac:dyDescent="0.25">
      <c r="L15780" s="1"/>
    </row>
    <row r="15781" spans="12:12" x14ac:dyDescent="0.25">
      <c r="L15781" s="1"/>
    </row>
    <row r="15782" spans="12:12" x14ac:dyDescent="0.25">
      <c r="L15782" s="1"/>
    </row>
    <row r="15783" spans="12:12" x14ac:dyDescent="0.25">
      <c r="L15783" s="1"/>
    </row>
    <row r="15784" spans="12:12" x14ac:dyDescent="0.25">
      <c r="L15784" s="1"/>
    </row>
    <row r="15785" spans="12:12" x14ac:dyDescent="0.25">
      <c r="L15785" s="1"/>
    </row>
    <row r="15786" spans="12:12" x14ac:dyDescent="0.25">
      <c r="L15786" s="1"/>
    </row>
    <row r="15787" spans="12:12" x14ac:dyDescent="0.25">
      <c r="L15787" s="1"/>
    </row>
    <row r="15788" spans="12:12" x14ac:dyDescent="0.25">
      <c r="L15788" s="1"/>
    </row>
    <row r="15789" spans="12:12" x14ac:dyDescent="0.25">
      <c r="L15789" s="1"/>
    </row>
    <row r="15790" spans="12:12" x14ac:dyDescent="0.25">
      <c r="L15790" s="1"/>
    </row>
    <row r="15791" spans="12:12" x14ac:dyDescent="0.25">
      <c r="L15791" s="1"/>
    </row>
    <row r="15792" spans="12:12" x14ac:dyDescent="0.25">
      <c r="L15792" s="1"/>
    </row>
    <row r="15793" spans="12:12" x14ac:dyDescent="0.25">
      <c r="L15793" s="1"/>
    </row>
    <row r="15794" spans="12:12" x14ac:dyDescent="0.25">
      <c r="L15794" s="1"/>
    </row>
    <row r="15795" spans="12:12" x14ac:dyDescent="0.25">
      <c r="L15795" s="1"/>
    </row>
    <row r="15796" spans="12:12" x14ac:dyDescent="0.25">
      <c r="L15796" s="1"/>
    </row>
    <row r="15797" spans="12:12" x14ac:dyDescent="0.25">
      <c r="L15797" s="1"/>
    </row>
    <row r="15798" spans="12:12" x14ac:dyDescent="0.25">
      <c r="L15798" s="1"/>
    </row>
    <row r="15799" spans="12:12" x14ac:dyDescent="0.25">
      <c r="L15799" s="1"/>
    </row>
    <row r="15800" spans="12:12" x14ac:dyDescent="0.25">
      <c r="L15800" s="1"/>
    </row>
    <row r="15801" spans="12:12" x14ac:dyDescent="0.25">
      <c r="L15801" s="1"/>
    </row>
    <row r="15802" spans="12:12" x14ac:dyDescent="0.25">
      <c r="L15802" s="1"/>
    </row>
    <row r="15803" spans="12:12" x14ac:dyDescent="0.25">
      <c r="L15803" s="1"/>
    </row>
    <row r="15804" spans="12:12" x14ac:dyDescent="0.25">
      <c r="L15804" s="1"/>
    </row>
    <row r="15805" spans="12:12" x14ac:dyDescent="0.25">
      <c r="L15805" s="1"/>
    </row>
    <row r="15806" spans="12:12" x14ac:dyDescent="0.25">
      <c r="L15806" s="1"/>
    </row>
    <row r="15807" spans="12:12" x14ac:dyDescent="0.25">
      <c r="L15807" s="1"/>
    </row>
    <row r="15808" spans="12:12" x14ac:dyDescent="0.25">
      <c r="L15808" s="1"/>
    </row>
    <row r="15809" spans="12:12" x14ac:dyDescent="0.25">
      <c r="L15809" s="1"/>
    </row>
    <row r="15810" spans="12:12" x14ac:dyDescent="0.25">
      <c r="L15810" s="1"/>
    </row>
    <row r="15811" spans="12:12" x14ac:dyDescent="0.25">
      <c r="L15811" s="1"/>
    </row>
    <row r="15812" spans="12:12" x14ac:dyDescent="0.25">
      <c r="L15812" s="1"/>
    </row>
    <row r="15813" spans="12:12" x14ac:dyDescent="0.25">
      <c r="L15813" s="1"/>
    </row>
    <row r="15814" spans="12:12" x14ac:dyDescent="0.25">
      <c r="L15814" s="1"/>
    </row>
    <row r="15815" spans="12:12" x14ac:dyDescent="0.25">
      <c r="L15815" s="1"/>
    </row>
    <row r="15816" spans="12:12" x14ac:dyDescent="0.25">
      <c r="L15816" s="1"/>
    </row>
    <row r="15817" spans="12:12" x14ac:dyDescent="0.25">
      <c r="L15817" s="1"/>
    </row>
    <row r="15818" spans="12:12" x14ac:dyDescent="0.25">
      <c r="L15818" s="1"/>
    </row>
    <row r="15819" spans="12:12" x14ac:dyDescent="0.25">
      <c r="L15819" s="1"/>
    </row>
    <row r="15820" spans="12:12" x14ac:dyDescent="0.25">
      <c r="L15820" s="1"/>
    </row>
    <row r="15821" spans="12:12" x14ac:dyDescent="0.25">
      <c r="L15821" s="1"/>
    </row>
    <row r="15822" spans="12:12" x14ac:dyDescent="0.25">
      <c r="L15822" s="1"/>
    </row>
    <row r="15823" spans="12:12" x14ac:dyDescent="0.25">
      <c r="L15823" s="1"/>
    </row>
    <row r="15824" spans="12:12" x14ac:dyDescent="0.25">
      <c r="L15824" s="1"/>
    </row>
    <row r="15825" spans="12:12" x14ac:dyDescent="0.25">
      <c r="L15825" s="1"/>
    </row>
    <row r="15826" spans="12:12" x14ac:dyDescent="0.25">
      <c r="L15826" s="1"/>
    </row>
    <row r="15827" spans="12:12" x14ac:dyDescent="0.25">
      <c r="L15827" s="1"/>
    </row>
    <row r="15828" spans="12:12" x14ac:dyDescent="0.25">
      <c r="L15828" s="1"/>
    </row>
    <row r="15829" spans="12:12" x14ac:dyDescent="0.25">
      <c r="L15829" s="1"/>
    </row>
    <row r="15830" spans="12:12" x14ac:dyDescent="0.25">
      <c r="L15830" s="1"/>
    </row>
    <row r="15831" spans="12:12" x14ac:dyDescent="0.25">
      <c r="L15831" s="1"/>
    </row>
    <row r="15832" spans="12:12" x14ac:dyDescent="0.25">
      <c r="L15832" s="1"/>
    </row>
    <row r="15833" spans="12:12" x14ac:dyDescent="0.25">
      <c r="L15833" s="1"/>
    </row>
    <row r="15834" spans="12:12" x14ac:dyDescent="0.25">
      <c r="L15834" s="1"/>
    </row>
    <row r="15835" spans="12:12" x14ac:dyDescent="0.25">
      <c r="L15835" s="1"/>
    </row>
    <row r="15836" spans="12:12" x14ac:dyDescent="0.25">
      <c r="L15836" s="1"/>
    </row>
    <row r="15837" spans="12:12" x14ac:dyDescent="0.25">
      <c r="L15837" s="1"/>
    </row>
    <row r="15838" spans="12:12" x14ac:dyDescent="0.25">
      <c r="L15838" s="1"/>
    </row>
    <row r="15839" spans="12:12" x14ac:dyDescent="0.25">
      <c r="L15839" s="1"/>
    </row>
    <row r="15840" spans="12:12" x14ac:dyDescent="0.25">
      <c r="L15840" s="1"/>
    </row>
    <row r="15841" spans="12:12" x14ac:dyDescent="0.25">
      <c r="L15841" s="1"/>
    </row>
    <row r="15842" spans="12:12" x14ac:dyDescent="0.25">
      <c r="L15842" s="1"/>
    </row>
    <row r="15843" spans="12:12" x14ac:dyDescent="0.25">
      <c r="L15843" s="1"/>
    </row>
    <row r="15844" spans="12:12" x14ac:dyDescent="0.25">
      <c r="L15844" s="1"/>
    </row>
    <row r="15845" spans="12:12" x14ac:dyDescent="0.25">
      <c r="L15845" s="1"/>
    </row>
    <row r="15846" spans="12:12" x14ac:dyDescent="0.25">
      <c r="L15846" s="1"/>
    </row>
    <row r="15847" spans="12:12" x14ac:dyDescent="0.25">
      <c r="L15847" s="1"/>
    </row>
    <row r="15848" spans="12:12" x14ac:dyDescent="0.25">
      <c r="L15848" s="1"/>
    </row>
    <row r="15849" spans="12:12" x14ac:dyDescent="0.25">
      <c r="L15849" s="1"/>
    </row>
    <row r="15850" spans="12:12" x14ac:dyDescent="0.25">
      <c r="L15850" s="1"/>
    </row>
    <row r="15851" spans="12:12" x14ac:dyDescent="0.25">
      <c r="L15851" s="1"/>
    </row>
    <row r="15852" spans="12:12" x14ac:dyDescent="0.25">
      <c r="L15852" s="1"/>
    </row>
    <row r="15853" spans="12:12" x14ac:dyDescent="0.25">
      <c r="L15853" s="1"/>
    </row>
    <row r="15854" spans="12:12" x14ac:dyDescent="0.25">
      <c r="L15854" s="1"/>
    </row>
    <row r="15855" spans="12:12" x14ac:dyDescent="0.25">
      <c r="L15855" s="1"/>
    </row>
    <row r="15856" spans="12:12" x14ac:dyDescent="0.25">
      <c r="L15856" s="1"/>
    </row>
    <row r="15857" spans="12:12" x14ac:dyDescent="0.25">
      <c r="L15857" s="1"/>
    </row>
    <row r="15858" spans="12:12" x14ac:dyDescent="0.25">
      <c r="L15858" s="1"/>
    </row>
    <row r="15859" spans="12:12" x14ac:dyDescent="0.25">
      <c r="L15859" s="1"/>
    </row>
    <row r="15860" spans="12:12" x14ac:dyDescent="0.25">
      <c r="L15860" s="1"/>
    </row>
    <row r="15861" spans="12:12" x14ac:dyDescent="0.25">
      <c r="L15861" s="1"/>
    </row>
    <row r="15862" spans="12:12" x14ac:dyDescent="0.25">
      <c r="L15862" s="1"/>
    </row>
    <row r="15863" spans="12:12" x14ac:dyDescent="0.25">
      <c r="L15863" s="1"/>
    </row>
    <row r="15864" spans="12:12" x14ac:dyDescent="0.25">
      <c r="L15864" s="1"/>
    </row>
    <row r="15865" spans="12:12" x14ac:dyDescent="0.25">
      <c r="L15865" s="1"/>
    </row>
    <row r="15866" spans="12:12" x14ac:dyDescent="0.25">
      <c r="L15866" s="1"/>
    </row>
    <row r="15867" spans="12:12" x14ac:dyDescent="0.25">
      <c r="L15867" s="1"/>
    </row>
    <row r="15868" spans="12:12" x14ac:dyDescent="0.25">
      <c r="L15868" s="1"/>
    </row>
    <row r="15869" spans="12:12" x14ac:dyDescent="0.25">
      <c r="L15869" s="1"/>
    </row>
    <row r="15870" spans="12:12" x14ac:dyDescent="0.25">
      <c r="L15870" s="1"/>
    </row>
    <row r="15871" spans="12:12" x14ac:dyDescent="0.25">
      <c r="L15871" s="1"/>
    </row>
    <row r="15872" spans="12:12" x14ac:dyDescent="0.25">
      <c r="L15872" s="1"/>
    </row>
    <row r="15873" spans="12:12" x14ac:dyDescent="0.25">
      <c r="L15873" s="1"/>
    </row>
    <row r="15874" spans="12:12" x14ac:dyDescent="0.25">
      <c r="L15874" s="1"/>
    </row>
    <row r="15875" spans="12:12" x14ac:dyDescent="0.25">
      <c r="L15875" s="1"/>
    </row>
    <row r="15876" spans="12:12" x14ac:dyDescent="0.25">
      <c r="L15876" s="1"/>
    </row>
    <row r="15877" spans="12:12" x14ac:dyDescent="0.25">
      <c r="L15877" s="1"/>
    </row>
    <row r="15878" spans="12:12" x14ac:dyDescent="0.25">
      <c r="L15878" s="1"/>
    </row>
    <row r="15879" spans="12:12" x14ac:dyDescent="0.25">
      <c r="L15879" s="1"/>
    </row>
    <row r="15880" spans="12:12" x14ac:dyDescent="0.25">
      <c r="L15880" s="1"/>
    </row>
    <row r="15881" spans="12:12" x14ac:dyDescent="0.25">
      <c r="L15881" s="1"/>
    </row>
    <row r="15882" spans="12:12" x14ac:dyDescent="0.25">
      <c r="L15882" s="1"/>
    </row>
    <row r="15883" spans="12:12" x14ac:dyDescent="0.25">
      <c r="L15883" s="1"/>
    </row>
    <row r="15884" spans="12:12" x14ac:dyDescent="0.25">
      <c r="L15884" s="1"/>
    </row>
    <row r="15885" spans="12:12" x14ac:dyDescent="0.25">
      <c r="L15885" s="1"/>
    </row>
    <row r="15886" spans="12:12" x14ac:dyDescent="0.25">
      <c r="L15886" s="1"/>
    </row>
    <row r="15887" spans="12:12" x14ac:dyDescent="0.25">
      <c r="L15887" s="1"/>
    </row>
    <row r="15888" spans="12:12" x14ac:dyDescent="0.25">
      <c r="L15888" s="1"/>
    </row>
    <row r="15889" spans="12:12" x14ac:dyDescent="0.25">
      <c r="L15889" s="1"/>
    </row>
    <row r="15890" spans="12:12" x14ac:dyDescent="0.25">
      <c r="L15890" s="1"/>
    </row>
    <row r="15891" spans="12:12" x14ac:dyDescent="0.25">
      <c r="L15891" s="1"/>
    </row>
    <row r="15892" spans="12:12" x14ac:dyDescent="0.25">
      <c r="L15892" s="1"/>
    </row>
    <row r="15893" spans="12:12" x14ac:dyDescent="0.25">
      <c r="L15893" s="1"/>
    </row>
    <row r="15894" spans="12:12" x14ac:dyDescent="0.25">
      <c r="L15894" s="1"/>
    </row>
    <row r="15895" spans="12:12" x14ac:dyDescent="0.25">
      <c r="L15895" s="1"/>
    </row>
    <row r="15896" spans="12:12" x14ac:dyDescent="0.25">
      <c r="L15896" s="1"/>
    </row>
    <row r="15897" spans="12:12" x14ac:dyDescent="0.25">
      <c r="L15897" s="1"/>
    </row>
    <row r="15898" spans="12:12" x14ac:dyDescent="0.25">
      <c r="L15898" s="1"/>
    </row>
    <row r="15899" spans="12:12" x14ac:dyDescent="0.25">
      <c r="L15899" s="1"/>
    </row>
    <row r="15900" spans="12:12" x14ac:dyDescent="0.25">
      <c r="L15900" s="1"/>
    </row>
    <row r="15901" spans="12:12" x14ac:dyDescent="0.25">
      <c r="L15901" s="1"/>
    </row>
    <row r="15902" spans="12:12" x14ac:dyDescent="0.25">
      <c r="L15902" s="1"/>
    </row>
    <row r="15903" spans="12:12" x14ac:dyDescent="0.25">
      <c r="L15903" s="1"/>
    </row>
    <row r="15904" spans="12:12" x14ac:dyDescent="0.25">
      <c r="L15904" s="1"/>
    </row>
    <row r="15905" spans="12:12" x14ac:dyDescent="0.25">
      <c r="L15905" s="1"/>
    </row>
    <row r="15906" spans="12:12" x14ac:dyDescent="0.25">
      <c r="L15906" s="1"/>
    </row>
    <row r="15907" spans="12:12" x14ac:dyDescent="0.25">
      <c r="L15907" s="1"/>
    </row>
    <row r="15908" spans="12:12" x14ac:dyDescent="0.25">
      <c r="L15908" s="1"/>
    </row>
    <row r="15909" spans="12:12" x14ac:dyDescent="0.25">
      <c r="L15909" s="1"/>
    </row>
    <row r="15910" spans="12:12" x14ac:dyDescent="0.25">
      <c r="L15910" s="1"/>
    </row>
    <row r="15911" spans="12:12" x14ac:dyDescent="0.25">
      <c r="L15911" s="1"/>
    </row>
    <row r="15912" spans="12:12" x14ac:dyDescent="0.25">
      <c r="L15912" s="1"/>
    </row>
    <row r="15913" spans="12:12" x14ac:dyDescent="0.25">
      <c r="L15913" s="1"/>
    </row>
    <row r="15914" spans="12:12" x14ac:dyDescent="0.25">
      <c r="L15914" s="1"/>
    </row>
    <row r="15915" spans="12:12" x14ac:dyDescent="0.25">
      <c r="L15915" s="1"/>
    </row>
    <row r="15916" spans="12:12" x14ac:dyDescent="0.25">
      <c r="L15916" s="1"/>
    </row>
    <row r="15917" spans="12:12" x14ac:dyDescent="0.25">
      <c r="L15917" s="1"/>
    </row>
    <row r="15918" spans="12:12" x14ac:dyDescent="0.25">
      <c r="L15918" s="1"/>
    </row>
    <row r="15919" spans="12:12" x14ac:dyDescent="0.25">
      <c r="L15919" s="1"/>
    </row>
    <row r="15920" spans="12:12" x14ac:dyDescent="0.25">
      <c r="L15920" s="1"/>
    </row>
    <row r="15921" spans="12:12" x14ac:dyDescent="0.25">
      <c r="L15921" s="1"/>
    </row>
    <row r="15922" spans="12:12" x14ac:dyDescent="0.25">
      <c r="L15922" s="1"/>
    </row>
    <row r="15923" spans="12:12" x14ac:dyDescent="0.25">
      <c r="L15923" s="1"/>
    </row>
    <row r="15924" spans="12:12" x14ac:dyDescent="0.25">
      <c r="L15924" s="1"/>
    </row>
    <row r="15925" spans="12:12" x14ac:dyDescent="0.25">
      <c r="L15925" s="1"/>
    </row>
    <row r="15926" spans="12:12" x14ac:dyDescent="0.25">
      <c r="L15926" s="1"/>
    </row>
    <row r="15927" spans="12:12" x14ac:dyDescent="0.25">
      <c r="L15927" s="1"/>
    </row>
    <row r="15928" spans="12:12" x14ac:dyDescent="0.25">
      <c r="L15928" s="1"/>
    </row>
    <row r="15929" spans="12:12" x14ac:dyDescent="0.25">
      <c r="L15929" s="1"/>
    </row>
    <row r="15930" spans="12:12" x14ac:dyDescent="0.25">
      <c r="L15930" s="1"/>
    </row>
    <row r="15931" spans="12:12" x14ac:dyDescent="0.25">
      <c r="L15931" s="1"/>
    </row>
    <row r="15932" spans="12:12" x14ac:dyDescent="0.25">
      <c r="L15932" s="1"/>
    </row>
    <row r="15933" spans="12:12" x14ac:dyDescent="0.25">
      <c r="L15933" s="1"/>
    </row>
    <row r="15934" spans="12:12" x14ac:dyDescent="0.25">
      <c r="L15934" s="1"/>
    </row>
    <row r="15935" spans="12:12" x14ac:dyDescent="0.25">
      <c r="L15935" s="1"/>
    </row>
    <row r="15936" spans="12:12" x14ac:dyDescent="0.25">
      <c r="L15936" s="1"/>
    </row>
    <row r="15937" spans="12:12" x14ac:dyDescent="0.25">
      <c r="L15937" s="1"/>
    </row>
    <row r="15938" spans="12:12" x14ac:dyDescent="0.25">
      <c r="L15938" s="1"/>
    </row>
    <row r="15939" spans="12:12" x14ac:dyDescent="0.25">
      <c r="L15939" s="1"/>
    </row>
    <row r="15940" spans="12:12" x14ac:dyDescent="0.25">
      <c r="L15940" s="1"/>
    </row>
    <row r="15941" spans="12:12" x14ac:dyDescent="0.25">
      <c r="L15941" s="1"/>
    </row>
    <row r="15942" spans="12:12" x14ac:dyDescent="0.25">
      <c r="L15942" s="1"/>
    </row>
    <row r="15943" spans="12:12" x14ac:dyDescent="0.25">
      <c r="L15943" s="1"/>
    </row>
    <row r="15944" spans="12:12" x14ac:dyDescent="0.25">
      <c r="L15944" s="1"/>
    </row>
    <row r="15945" spans="12:12" x14ac:dyDescent="0.25">
      <c r="L15945" s="1"/>
    </row>
    <row r="15946" spans="12:12" x14ac:dyDescent="0.25">
      <c r="L15946" s="1"/>
    </row>
    <row r="15947" spans="12:12" x14ac:dyDescent="0.25">
      <c r="L15947" s="1"/>
    </row>
    <row r="15948" spans="12:12" x14ac:dyDescent="0.25">
      <c r="L15948" s="1"/>
    </row>
    <row r="15949" spans="12:12" x14ac:dyDescent="0.25">
      <c r="L15949" s="1"/>
    </row>
    <row r="15950" spans="12:12" x14ac:dyDescent="0.25">
      <c r="L15950" s="1"/>
    </row>
    <row r="15951" spans="12:12" x14ac:dyDescent="0.25">
      <c r="L15951" s="1"/>
    </row>
    <row r="15952" spans="12:12" x14ac:dyDescent="0.25">
      <c r="L15952" s="1"/>
    </row>
    <row r="15953" spans="12:12" x14ac:dyDescent="0.25">
      <c r="L15953" s="1"/>
    </row>
    <row r="15954" spans="12:12" x14ac:dyDescent="0.25">
      <c r="L15954" s="1"/>
    </row>
    <row r="15955" spans="12:12" x14ac:dyDescent="0.25">
      <c r="L15955" s="1"/>
    </row>
    <row r="15956" spans="12:12" x14ac:dyDescent="0.25">
      <c r="L15956" s="1"/>
    </row>
    <row r="15957" spans="12:12" x14ac:dyDescent="0.25">
      <c r="L15957" s="1"/>
    </row>
    <row r="15958" spans="12:12" x14ac:dyDescent="0.25">
      <c r="L15958" s="1"/>
    </row>
    <row r="15959" spans="12:12" x14ac:dyDescent="0.25">
      <c r="L15959" s="1"/>
    </row>
    <row r="15960" spans="12:12" x14ac:dyDescent="0.25">
      <c r="L15960" s="1"/>
    </row>
    <row r="15961" spans="12:12" x14ac:dyDescent="0.25">
      <c r="L15961" s="1"/>
    </row>
    <row r="15962" spans="12:12" x14ac:dyDescent="0.25">
      <c r="L15962" s="1"/>
    </row>
    <row r="15963" spans="12:12" x14ac:dyDescent="0.25">
      <c r="L15963" s="1"/>
    </row>
    <row r="15964" spans="12:12" x14ac:dyDescent="0.25">
      <c r="L15964" s="1"/>
    </row>
    <row r="15965" spans="12:12" x14ac:dyDescent="0.25">
      <c r="L15965" s="1"/>
    </row>
    <row r="15966" spans="12:12" x14ac:dyDescent="0.25">
      <c r="L15966" s="1"/>
    </row>
    <row r="15967" spans="12:12" x14ac:dyDescent="0.25">
      <c r="L15967" s="1"/>
    </row>
    <row r="15968" spans="12:12" x14ac:dyDescent="0.25">
      <c r="L15968" s="1"/>
    </row>
    <row r="15969" spans="12:12" x14ac:dyDescent="0.25">
      <c r="L15969" s="1"/>
    </row>
    <row r="15970" spans="12:12" x14ac:dyDescent="0.25">
      <c r="L15970" s="1"/>
    </row>
    <row r="15971" spans="12:12" x14ac:dyDescent="0.25">
      <c r="L15971" s="1"/>
    </row>
    <row r="15972" spans="12:12" x14ac:dyDescent="0.25">
      <c r="L15972" s="1"/>
    </row>
    <row r="15973" spans="12:12" x14ac:dyDescent="0.25">
      <c r="L15973" s="1"/>
    </row>
    <row r="15974" spans="12:12" x14ac:dyDescent="0.25">
      <c r="L15974" s="1"/>
    </row>
    <row r="15975" spans="12:12" x14ac:dyDescent="0.25">
      <c r="L15975" s="1"/>
    </row>
    <row r="15976" spans="12:12" x14ac:dyDescent="0.25">
      <c r="L15976" s="1"/>
    </row>
    <row r="15977" spans="12:12" x14ac:dyDescent="0.25">
      <c r="L15977" s="1"/>
    </row>
    <row r="15978" spans="12:12" x14ac:dyDescent="0.25">
      <c r="L15978" s="1"/>
    </row>
    <row r="15979" spans="12:12" x14ac:dyDescent="0.25">
      <c r="L15979" s="1"/>
    </row>
    <row r="15980" spans="12:12" x14ac:dyDescent="0.25">
      <c r="L15980" s="1"/>
    </row>
    <row r="15981" spans="12:12" x14ac:dyDescent="0.25">
      <c r="L15981" s="1"/>
    </row>
    <row r="15982" spans="12:12" x14ac:dyDescent="0.25">
      <c r="L15982" s="1"/>
    </row>
    <row r="15983" spans="12:12" x14ac:dyDescent="0.25">
      <c r="L15983" s="1"/>
    </row>
    <row r="15984" spans="12:12" x14ac:dyDescent="0.25">
      <c r="L15984" s="1"/>
    </row>
    <row r="15985" spans="12:12" x14ac:dyDescent="0.25">
      <c r="L15985" s="1"/>
    </row>
    <row r="15986" spans="12:12" x14ac:dyDescent="0.25">
      <c r="L15986" s="1"/>
    </row>
    <row r="15987" spans="12:12" x14ac:dyDescent="0.25">
      <c r="L15987" s="1"/>
    </row>
    <row r="15988" spans="12:12" x14ac:dyDescent="0.25">
      <c r="L15988" s="1"/>
    </row>
    <row r="15989" spans="12:12" x14ac:dyDescent="0.25">
      <c r="L15989" s="1"/>
    </row>
    <row r="15990" spans="12:12" x14ac:dyDescent="0.25">
      <c r="L15990" s="1"/>
    </row>
    <row r="15991" spans="12:12" x14ac:dyDescent="0.25">
      <c r="L15991" s="1"/>
    </row>
    <row r="15992" spans="12:12" x14ac:dyDescent="0.25">
      <c r="L15992" s="1"/>
    </row>
    <row r="15993" spans="12:12" x14ac:dyDescent="0.25">
      <c r="L15993" s="1"/>
    </row>
    <row r="15994" spans="12:12" x14ac:dyDescent="0.25">
      <c r="L15994" s="1"/>
    </row>
    <row r="15995" spans="12:12" x14ac:dyDescent="0.25">
      <c r="L15995" s="1"/>
    </row>
    <row r="15996" spans="12:12" x14ac:dyDescent="0.25">
      <c r="L15996" s="1"/>
    </row>
    <row r="15997" spans="12:12" x14ac:dyDescent="0.25">
      <c r="L15997" s="1"/>
    </row>
    <row r="15998" spans="12:12" x14ac:dyDescent="0.25">
      <c r="L15998" s="1"/>
    </row>
    <row r="15999" spans="12:12" x14ac:dyDescent="0.25">
      <c r="L15999" s="1"/>
    </row>
    <row r="16000" spans="12:12" x14ac:dyDescent="0.25">
      <c r="L16000" s="1"/>
    </row>
    <row r="16001" spans="12:12" x14ac:dyDescent="0.25">
      <c r="L16001" s="1"/>
    </row>
    <row r="16002" spans="12:12" x14ac:dyDescent="0.25">
      <c r="L16002" s="1"/>
    </row>
    <row r="16003" spans="12:12" x14ac:dyDescent="0.25">
      <c r="L16003" s="1"/>
    </row>
    <row r="16004" spans="12:12" x14ac:dyDescent="0.25">
      <c r="L16004" s="1"/>
    </row>
    <row r="16005" spans="12:12" x14ac:dyDescent="0.25">
      <c r="L16005" s="1"/>
    </row>
    <row r="16006" spans="12:12" x14ac:dyDescent="0.25">
      <c r="L16006" s="1"/>
    </row>
    <row r="16007" spans="12:12" x14ac:dyDescent="0.25">
      <c r="L16007" s="1"/>
    </row>
    <row r="16008" spans="12:12" x14ac:dyDescent="0.25">
      <c r="L16008" s="1"/>
    </row>
    <row r="16009" spans="12:12" x14ac:dyDescent="0.25">
      <c r="L16009" s="1"/>
    </row>
    <row r="16010" spans="12:12" x14ac:dyDescent="0.25">
      <c r="L16010" s="1"/>
    </row>
    <row r="16011" spans="12:12" x14ac:dyDescent="0.25">
      <c r="L16011" s="1"/>
    </row>
    <row r="16012" spans="12:12" x14ac:dyDescent="0.25">
      <c r="L16012" s="1"/>
    </row>
    <row r="16013" spans="12:12" x14ac:dyDescent="0.25">
      <c r="L16013" s="1"/>
    </row>
    <row r="16014" spans="12:12" x14ac:dyDescent="0.25">
      <c r="L16014" s="1"/>
    </row>
    <row r="16015" spans="12:12" x14ac:dyDescent="0.25">
      <c r="L16015" s="1"/>
    </row>
    <row r="16016" spans="12:12" x14ac:dyDescent="0.25">
      <c r="L16016" s="1"/>
    </row>
    <row r="16017" spans="12:12" x14ac:dyDescent="0.25">
      <c r="L16017" s="1"/>
    </row>
    <row r="16018" spans="12:12" x14ac:dyDescent="0.25">
      <c r="L16018" s="1"/>
    </row>
    <row r="16019" spans="12:12" x14ac:dyDescent="0.25">
      <c r="L16019" s="1"/>
    </row>
    <row r="16020" spans="12:12" x14ac:dyDescent="0.25">
      <c r="L16020" s="1"/>
    </row>
    <row r="16021" spans="12:12" x14ac:dyDescent="0.25">
      <c r="L16021" s="1"/>
    </row>
    <row r="16022" spans="12:12" x14ac:dyDescent="0.25">
      <c r="L16022" s="1"/>
    </row>
    <row r="16023" spans="12:12" x14ac:dyDescent="0.25">
      <c r="L16023" s="1"/>
    </row>
    <row r="16024" spans="12:12" x14ac:dyDescent="0.25">
      <c r="L16024" s="1"/>
    </row>
    <row r="16025" spans="12:12" x14ac:dyDescent="0.25">
      <c r="L16025" s="1"/>
    </row>
    <row r="16026" spans="12:12" x14ac:dyDescent="0.25">
      <c r="L16026" s="1"/>
    </row>
    <row r="16027" spans="12:12" x14ac:dyDescent="0.25">
      <c r="L16027" s="1"/>
    </row>
    <row r="16028" spans="12:12" x14ac:dyDescent="0.25">
      <c r="L16028" s="1"/>
    </row>
    <row r="16029" spans="12:12" x14ac:dyDescent="0.25">
      <c r="L16029" s="1"/>
    </row>
    <row r="16030" spans="12:12" x14ac:dyDescent="0.25">
      <c r="L16030" s="1"/>
    </row>
    <row r="16031" spans="12:12" x14ac:dyDescent="0.25">
      <c r="L16031" s="1"/>
    </row>
    <row r="16032" spans="12:12" x14ac:dyDescent="0.25">
      <c r="L16032" s="1"/>
    </row>
    <row r="16033" spans="12:12" x14ac:dyDescent="0.25">
      <c r="L16033" s="1"/>
    </row>
    <row r="16034" spans="12:12" x14ac:dyDescent="0.25">
      <c r="L16034" s="1"/>
    </row>
    <row r="16035" spans="12:12" x14ac:dyDescent="0.25">
      <c r="L16035" s="1"/>
    </row>
    <row r="16036" spans="12:12" x14ac:dyDescent="0.25">
      <c r="L16036" s="1"/>
    </row>
    <row r="16037" spans="12:12" x14ac:dyDescent="0.25">
      <c r="L16037" s="1"/>
    </row>
    <row r="16038" spans="12:12" x14ac:dyDescent="0.25">
      <c r="L16038" s="1"/>
    </row>
    <row r="16039" spans="12:12" x14ac:dyDescent="0.25">
      <c r="L16039" s="1"/>
    </row>
    <row r="16040" spans="12:12" x14ac:dyDescent="0.25">
      <c r="L16040" s="1"/>
    </row>
    <row r="16041" spans="12:12" x14ac:dyDescent="0.25">
      <c r="L16041" s="1"/>
    </row>
    <row r="16042" spans="12:12" x14ac:dyDescent="0.25">
      <c r="L16042" s="1"/>
    </row>
    <row r="16043" spans="12:12" x14ac:dyDescent="0.25">
      <c r="L16043" s="1"/>
    </row>
    <row r="16044" spans="12:12" x14ac:dyDescent="0.25">
      <c r="L16044" s="1"/>
    </row>
    <row r="16045" spans="12:12" x14ac:dyDescent="0.25">
      <c r="L16045" s="1"/>
    </row>
    <row r="16046" spans="12:12" x14ac:dyDescent="0.25">
      <c r="L16046" s="1"/>
    </row>
    <row r="16047" spans="12:12" x14ac:dyDescent="0.25">
      <c r="L16047" s="1"/>
    </row>
    <row r="16048" spans="12:12" x14ac:dyDescent="0.25">
      <c r="L16048" s="1"/>
    </row>
    <row r="16049" spans="12:12" x14ac:dyDescent="0.25">
      <c r="L16049" s="1"/>
    </row>
    <row r="16050" spans="12:12" x14ac:dyDescent="0.25">
      <c r="L16050" s="1"/>
    </row>
    <row r="16051" spans="12:12" x14ac:dyDescent="0.25">
      <c r="L16051" s="1"/>
    </row>
    <row r="16052" spans="12:12" x14ac:dyDescent="0.25">
      <c r="L16052" s="1"/>
    </row>
    <row r="16053" spans="12:12" x14ac:dyDescent="0.25">
      <c r="L16053" s="1"/>
    </row>
    <row r="16054" spans="12:12" x14ac:dyDescent="0.25">
      <c r="L16054" s="1"/>
    </row>
    <row r="16055" spans="12:12" x14ac:dyDescent="0.25">
      <c r="L16055" s="1"/>
    </row>
    <row r="16056" spans="12:12" x14ac:dyDescent="0.25">
      <c r="L16056" s="1"/>
    </row>
    <row r="16057" spans="12:12" x14ac:dyDescent="0.25">
      <c r="L16057" s="1"/>
    </row>
    <row r="16058" spans="12:12" x14ac:dyDescent="0.25">
      <c r="L16058" s="1"/>
    </row>
    <row r="16059" spans="12:12" x14ac:dyDescent="0.25">
      <c r="L16059" s="1"/>
    </row>
    <row r="16060" spans="12:12" x14ac:dyDescent="0.25">
      <c r="L16060" s="1"/>
    </row>
    <row r="16061" spans="12:12" x14ac:dyDescent="0.25">
      <c r="L16061" s="1"/>
    </row>
    <row r="16062" spans="12:12" x14ac:dyDescent="0.25">
      <c r="L16062" s="1"/>
    </row>
    <row r="16063" spans="12:12" x14ac:dyDescent="0.25">
      <c r="L16063" s="1"/>
    </row>
    <row r="16064" spans="12:12" x14ac:dyDescent="0.25">
      <c r="L16064" s="1"/>
    </row>
    <row r="16065" spans="12:12" x14ac:dyDescent="0.25">
      <c r="L16065" s="1"/>
    </row>
    <row r="16066" spans="12:12" x14ac:dyDescent="0.25">
      <c r="L16066" s="1"/>
    </row>
    <row r="16067" spans="12:12" x14ac:dyDescent="0.25">
      <c r="L16067" s="1"/>
    </row>
    <row r="16068" spans="12:12" x14ac:dyDescent="0.25">
      <c r="L16068" s="1"/>
    </row>
    <row r="16069" spans="12:12" x14ac:dyDescent="0.25">
      <c r="L16069" s="1"/>
    </row>
    <row r="16070" spans="12:12" x14ac:dyDescent="0.25">
      <c r="L16070" s="1"/>
    </row>
    <row r="16071" spans="12:12" x14ac:dyDescent="0.25">
      <c r="L16071" s="1"/>
    </row>
    <row r="16072" spans="12:12" x14ac:dyDescent="0.25">
      <c r="L16072" s="1"/>
    </row>
    <row r="16073" spans="12:12" x14ac:dyDescent="0.25">
      <c r="L16073" s="1"/>
    </row>
    <row r="16074" spans="12:12" x14ac:dyDescent="0.25">
      <c r="L16074" s="1"/>
    </row>
    <row r="16075" spans="12:12" x14ac:dyDescent="0.25">
      <c r="L16075" s="1"/>
    </row>
    <row r="16076" spans="12:12" x14ac:dyDescent="0.25">
      <c r="L16076" s="1"/>
    </row>
    <row r="16077" spans="12:12" x14ac:dyDescent="0.25">
      <c r="L16077" s="1"/>
    </row>
    <row r="16078" spans="12:12" x14ac:dyDescent="0.25">
      <c r="L16078" s="1"/>
    </row>
    <row r="16079" spans="12:12" x14ac:dyDescent="0.25">
      <c r="L16079" s="1"/>
    </row>
    <row r="16080" spans="12:12" x14ac:dyDescent="0.25">
      <c r="L16080" s="1"/>
    </row>
    <row r="16081" spans="12:12" x14ac:dyDescent="0.25">
      <c r="L16081" s="1"/>
    </row>
    <row r="16082" spans="12:12" x14ac:dyDescent="0.25">
      <c r="L16082" s="1"/>
    </row>
    <row r="16083" spans="12:12" x14ac:dyDescent="0.25">
      <c r="L16083" s="1"/>
    </row>
    <row r="16084" spans="12:12" x14ac:dyDescent="0.25">
      <c r="L16084" s="1"/>
    </row>
    <row r="16085" spans="12:12" x14ac:dyDescent="0.25">
      <c r="L16085" s="1"/>
    </row>
    <row r="16086" spans="12:12" x14ac:dyDescent="0.25">
      <c r="L16086" s="1"/>
    </row>
    <row r="16087" spans="12:12" x14ac:dyDescent="0.25">
      <c r="L16087" s="1"/>
    </row>
    <row r="16088" spans="12:12" x14ac:dyDescent="0.25">
      <c r="L16088" s="1"/>
    </row>
    <row r="16089" spans="12:12" x14ac:dyDescent="0.25">
      <c r="L16089" s="1"/>
    </row>
    <row r="16090" spans="12:12" x14ac:dyDescent="0.25">
      <c r="L16090" s="1"/>
    </row>
    <row r="16091" spans="12:12" x14ac:dyDescent="0.25">
      <c r="L16091" s="1"/>
    </row>
    <row r="16092" spans="12:12" x14ac:dyDescent="0.25">
      <c r="L16092" s="1"/>
    </row>
    <row r="16093" spans="12:12" x14ac:dyDescent="0.25">
      <c r="L16093" s="1"/>
    </row>
    <row r="16094" spans="12:12" x14ac:dyDescent="0.25">
      <c r="L16094" s="1"/>
    </row>
    <row r="16095" spans="12:12" x14ac:dyDescent="0.25">
      <c r="L16095" s="1"/>
    </row>
    <row r="16096" spans="12:12" x14ac:dyDescent="0.25">
      <c r="L16096" s="1"/>
    </row>
    <row r="16097" spans="12:12" x14ac:dyDescent="0.25">
      <c r="L16097" s="1"/>
    </row>
    <row r="16098" spans="12:12" x14ac:dyDescent="0.25">
      <c r="L16098" s="1"/>
    </row>
    <row r="16099" spans="12:12" x14ac:dyDescent="0.25">
      <c r="L16099" s="1"/>
    </row>
    <row r="16100" spans="12:12" x14ac:dyDescent="0.25">
      <c r="L16100" s="1"/>
    </row>
    <row r="16101" spans="12:12" x14ac:dyDescent="0.25">
      <c r="L16101" s="1"/>
    </row>
    <row r="16102" spans="12:12" x14ac:dyDescent="0.25">
      <c r="L16102" s="1"/>
    </row>
    <row r="16103" spans="12:12" x14ac:dyDescent="0.25">
      <c r="L16103" s="1"/>
    </row>
    <row r="16104" spans="12:12" x14ac:dyDescent="0.25">
      <c r="L16104" s="1"/>
    </row>
    <row r="16105" spans="12:12" x14ac:dyDescent="0.25">
      <c r="L16105" s="1"/>
    </row>
    <row r="16106" spans="12:12" x14ac:dyDescent="0.25">
      <c r="L16106" s="1"/>
    </row>
    <row r="16107" spans="12:12" x14ac:dyDescent="0.25">
      <c r="L16107" s="1"/>
    </row>
    <row r="16108" spans="12:12" x14ac:dyDescent="0.25">
      <c r="L16108" s="1"/>
    </row>
    <row r="16109" spans="12:12" x14ac:dyDescent="0.25">
      <c r="L16109" s="1"/>
    </row>
    <row r="16110" spans="12:12" x14ac:dyDescent="0.25">
      <c r="L16110" s="1"/>
    </row>
    <row r="16111" spans="12:12" x14ac:dyDescent="0.25">
      <c r="L16111" s="1"/>
    </row>
    <row r="16112" spans="12:12" x14ac:dyDescent="0.25">
      <c r="L16112" s="1"/>
    </row>
    <row r="16113" spans="12:12" x14ac:dyDescent="0.25">
      <c r="L16113" s="1"/>
    </row>
    <row r="16114" spans="12:12" x14ac:dyDescent="0.25">
      <c r="L16114" s="1"/>
    </row>
    <row r="16115" spans="12:12" x14ac:dyDescent="0.25">
      <c r="L16115" s="1"/>
    </row>
    <row r="16116" spans="12:12" x14ac:dyDescent="0.25">
      <c r="L16116" s="1"/>
    </row>
    <row r="16117" spans="12:12" x14ac:dyDescent="0.25">
      <c r="L16117" s="1"/>
    </row>
    <row r="16118" spans="12:12" x14ac:dyDescent="0.25">
      <c r="L16118" s="1"/>
    </row>
    <row r="16119" spans="12:12" x14ac:dyDescent="0.25">
      <c r="L16119" s="1"/>
    </row>
    <row r="16120" spans="12:12" x14ac:dyDescent="0.25">
      <c r="L16120" s="1"/>
    </row>
    <row r="16121" spans="12:12" x14ac:dyDescent="0.25">
      <c r="L16121" s="1"/>
    </row>
    <row r="16122" spans="12:12" x14ac:dyDescent="0.25">
      <c r="L16122" s="1"/>
    </row>
    <row r="16123" spans="12:12" x14ac:dyDescent="0.25">
      <c r="L16123" s="1"/>
    </row>
    <row r="16124" spans="12:12" x14ac:dyDescent="0.25">
      <c r="L16124" s="1"/>
    </row>
    <row r="16125" spans="12:12" x14ac:dyDescent="0.25">
      <c r="L16125" s="1"/>
    </row>
    <row r="16126" spans="12:12" x14ac:dyDescent="0.25">
      <c r="L16126" s="1"/>
    </row>
    <row r="16127" spans="12:12" x14ac:dyDescent="0.25">
      <c r="L16127" s="1"/>
    </row>
    <row r="16128" spans="12:12" x14ac:dyDescent="0.25">
      <c r="L16128" s="1"/>
    </row>
    <row r="16129" spans="12:12" x14ac:dyDescent="0.25">
      <c r="L16129" s="1"/>
    </row>
    <row r="16130" spans="12:12" x14ac:dyDescent="0.25">
      <c r="L16130" s="1"/>
    </row>
    <row r="16131" spans="12:12" x14ac:dyDescent="0.25">
      <c r="L16131" s="1"/>
    </row>
    <row r="16132" spans="12:12" x14ac:dyDescent="0.25">
      <c r="L16132" s="1"/>
    </row>
    <row r="16133" spans="12:12" x14ac:dyDescent="0.25">
      <c r="L16133" s="1"/>
    </row>
    <row r="16134" spans="12:12" x14ac:dyDescent="0.25">
      <c r="L16134" s="1"/>
    </row>
    <row r="16135" spans="12:12" x14ac:dyDescent="0.25">
      <c r="L16135" s="1"/>
    </row>
    <row r="16136" spans="12:12" x14ac:dyDescent="0.25">
      <c r="L16136" s="1"/>
    </row>
    <row r="16137" spans="12:12" x14ac:dyDescent="0.25">
      <c r="L16137" s="1"/>
    </row>
    <row r="16138" spans="12:12" x14ac:dyDescent="0.25">
      <c r="L16138" s="1"/>
    </row>
    <row r="16139" spans="12:12" x14ac:dyDescent="0.25">
      <c r="L16139" s="1"/>
    </row>
    <row r="16140" spans="12:12" x14ac:dyDescent="0.25">
      <c r="L16140" s="1"/>
    </row>
    <row r="16141" spans="12:12" x14ac:dyDescent="0.25">
      <c r="L16141" s="1"/>
    </row>
    <row r="16142" spans="12:12" x14ac:dyDescent="0.25">
      <c r="L16142" s="1"/>
    </row>
    <row r="16143" spans="12:12" x14ac:dyDescent="0.25">
      <c r="L16143" s="1"/>
    </row>
    <row r="16144" spans="12:12" x14ac:dyDescent="0.25">
      <c r="L16144" s="1"/>
    </row>
    <row r="16145" spans="12:12" x14ac:dyDescent="0.25">
      <c r="L16145" s="1"/>
    </row>
    <row r="16146" spans="12:12" x14ac:dyDescent="0.25">
      <c r="L16146" s="1"/>
    </row>
    <row r="16147" spans="12:12" x14ac:dyDescent="0.25">
      <c r="L16147" s="1"/>
    </row>
    <row r="16148" spans="12:12" x14ac:dyDescent="0.25">
      <c r="L16148" s="1"/>
    </row>
    <row r="16149" spans="12:12" x14ac:dyDescent="0.25">
      <c r="L16149" s="1"/>
    </row>
    <row r="16150" spans="12:12" x14ac:dyDescent="0.25">
      <c r="L16150" s="1"/>
    </row>
    <row r="16151" spans="12:12" x14ac:dyDescent="0.25">
      <c r="L16151" s="1"/>
    </row>
    <row r="16152" spans="12:12" x14ac:dyDescent="0.25">
      <c r="L16152" s="1"/>
    </row>
    <row r="16153" spans="12:12" x14ac:dyDescent="0.25">
      <c r="L16153" s="1"/>
    </row>
    <row r="16154" spans="12:12" x14ac:dyDescent="0.25">
      <c r="L16154" s="1"/>
    </row>
    <row r="16155" spans="12:12" x14ac:dyDescent="0.25">
      <c r="L16155" s="1"/>
    </row>
    <row r="16156" spans="12:12" x14ac:dyDescent="0.25">
      <c r="L16156" s="1"/>
    </row>
    <row r="16157" spans="12:12" x14ac:dyDescent="0.25">
      <c r="L16157" s="1"/>
    </row>
    <row r="16158" spans="12:12" x14ac:dyDescent="0.25">
      <c r="L16158" s="1"/>
    </row>
    <row r="16159" spans="12:12" x14ac:dyDescent="0.25">
      <c r="L16159" s="1"/>
    </row>
    <row r="16160" spans="12:12" x14ac:dyDescent="0.25">
      <c r="L16160" s="1"/>
    </row>
    <row r="16161" spans="12:12" x14ac:dyDescent="0.25">
      <c r="L16161" s="1"/>
    </row>
    <row r="16162" spans="12:12" x14ac:dyDescent="0.25">
      <c r="L16162" s="1"/>
    </row>
    <row r="16163" spans="12:12" x14ac:dyDescent="0.25">
      <c r="L16163" s="1"/>
    </row>
    <row r="16164" spans="12:12" x14ac:dyDescent="0.25">
      <c r="L16164" s="1"/>
    </row>
    <row r="16165" spans="12:12" x14ac:dyDescent="0.25">
      <c r="L16165" s="1"/>
    </row>
    <row r="16166" spans="12:12" x14ac:dyDescent="0.25">
      <c r="L16166" s="1"/>
    </row>
    <row r="16167" spans="12:12" x14ac:dyDescent="0.25">
      <c r="L16167" s="1"/>
    </row>
    <row r="16168" spans="12:12" x14ac:dyDescent="0.25">
      <c r="L16168" s="1"/>
    </row>
    <row r="16169" spans="12:12" x14ac:dyDescent="0.25">
      <c r="L16169" s="1"/>
    </row>
    <row r="16170" spans="12:12" x14ac:dyDescent="0.25">
      <c r="L16170" s="1"/>
    </row>
    <row r="16171" spans="12:12" x14ac:dyDescent="0.25">
      <c r="L16171" s="1"/>
    </row>
    <row r="16172" spans="12:12" x14ac:dyDescent="0.25">
      <c r="L16172" s="1"/>
    </row>
    <row r="16173" spans="12:12" x14ac:dyDescent="0.25">
      <c r="L16173" s="1"/>
    </row>
    <row r="16174" spans="12:12" x14ac:dyDescent="0.25">
      <c r="L16174" s="1"/>
    </row>
    <row r="16175" spans="12:12" x14ac:dyDescent="0.25">
      <c r="L16175" s="1"/>
    </row>
    <row r="16176" spans="12:12" x14ac:dyDescent="0.25">
      <c r="L16176" s="1"/>
    </row>
    <row r="16177" spans="12:12" x14ac:dyDescent="0.25">
      <c r="L16177" s="1"/>
    </row>
    <row r="16178" spans="12:12" x14ac:dyDescent="0.25">
      <c r="L16178" s="1"/>
    </row>
    <row r="16179" spans="12:12" x14ac:dyDescent="0.25">
      <c r="L16179" s="1"/>
    </row>
    <row r="16180" spans="12:12" x14ac:dyDescent="0.25">
      <c r="L16180" s="1"/>
    </row>
    <row r="16181" spans="12:12" x14ac:dyDescent="0.25">
      <c r="L16181" s="1"/>
    </row>
    <row r="16182" spans="12:12" x14ac:dyDescent="0.25">
      <c r="L16182" s="1"/>
    </row>
    <row r="16183" spans="12:12" x14ac:dyDescent="0.25">
      <c r="L16183" s="1"/>
    </row>
    <row r="16184" spans="12:12" x14ac:dyDescent="0.25">
      <c r="L16184" s="1"/>
    </row>
    <row r="16185" spans="12:12" x14ac:dyDescent="0.25">
      <c r="L16185" s="1"/>
    </row>
    <row r="16186" spans="12:12" x14ac:dyDescent="0.25">
      <c r="L16186" s="1"/>
    </row>
    <row r="16187" spans="12:12" x14ac:dyDescent="0.25">
      <c r="L16187" s="1"/>
    </row>
    <row r="16188" spans="12:12" x14ac:dyDescent="0.25">
      <c r="L16188" s="1"/>
    </row>
    <row r="16189" spans="12:12" x14ac:dyDescent="0.25">
      <c r="L16189" s="1"/>
    </row>
    <row r="16190" spans="12:12" x14ac:dyDescent="0.25">
      <c r="L16190" s="1"/>
    </row>
    <row r="16191" spans="12:12" x14ac:dyDescent="0.25">
      <c r="L16191" s="1"/>
    </row>
    <row r="16192" spans="12:12" x14ac:dyDescent="0.25">
      <c r="L16192" s="1"/>
    </row>
    <row r="16193" spans="12:12" x14ac:dyDescent="0.25">
      <c r="L16193" s="1"/>
    </row>
    <row r="16194" spans="12:12" x14ac:dyDescent="0.25">
      <c r="L16194" s="1"/>
    </row>
    <row r="16195" spans="12:12" x14ac:dyDescent="0.25">
      <c r="L16195" s="1"/>
    </row>
    <row r="16196" spans="12:12" x14ac:dyDescent="0.25">
      <c r="L16196" s="1"/>
    </row>
    <row r="16197" spans="12:12" x14ac:dyDescent="0.25">
      <c r="L16197" s="1"/>
    </row>
    <row r="16198" spans="12:12" x14ac:dyDescent="0.25">
      <c r="L16198" s="1"/>
    </row>
    <row r="16199" spans="12:12" x14ac:dyDescent="0.25">
      <c r="L16199" s="1"/>
    </row>
    <row r="16200" spans="12:12" x14ac:dyDescent="0.25">
      <c r="L16200" s="1"/>
    </row>
    <row r="16201" spans="12:12" x14ac:dyDescent="0.25">
      <c r="L16201" s="1"/>
    </row>
    <row r="16202" spans="12:12" x14ac:dyDescent="0.25">
      <c r="L16202" s="1"/>
    </row>
    <row r="16203" spans="12:12" x14ac:dyDescent="0.25">
      <c r="L16203" s="1"/>
    </row>
    <row r="16204" spans="12:12" x14ac:dyDescent="0.25">
      <c r="L16204" s="1"/>
    </row>
    <row r="16205" spans="12:12" x14ac:dyDescent="0.25">
      <c r="L16205" s="1"/>
    </row>
    <row r="16206" spans="12:12" x14ac:dyDescent="0.25">
      <c r="L16206" s="1"/>
    </row>
    <row r="16207" spans="12:12" x14ac:dyDescent="0.25">
      <c r="L16207" s="1"/>
    </row>
    <row r="16208" spans="12:12" x14ac:dyDescent="0.25">
      <c r="L16208" s="1"/>
    </row>
    <row r="16209" spans="12:12" x14ac:dyDescent="0.25">
      <c r="L16209" s="1"/>
    </row>
    <row r="16210" spans="12:12" x14ac:dyDescent="0.25">
      <c r="L16210" s="1"/>
    </row>
    <row r="16211" spans="12:12" x14ac:dyDescent="0.25">
      <c r="L16211" s="1"/>
    </row>
    <row r="16212" spans="12:12" x14ac:dyDescent="0.25">
      <c r="L16212" s="1"/>
    </row>
    <row r="16213" spans="12:12" x14ac:dyDescent="0.25">
      <c r="L16213" s="1"/>
    </row>
    <row r="16214" spans="12:12" x14ac:dyDescent="0.25">
      <c r="L16214" s="1"/>
    </row>
    <row r="16215" spans="12:12" x14ac:dyDescent="0.25">
      <c r="L16215" s="1"/>
    </row>
    <row r="16216" spans="12:12" x14ac:dyDescent="0.25">
      <c r="L16216" s="1"/>
    </row>
    <row r="16217" spans="12:12" x14ac:dyDescent="0.25">
      <c r="L16217" s="1"/>
    </row>
    <row r="16218" spans="12:12" x14ac:dyDescent="0.25">
      <c r="L16218" s="1"/>
    </row>
    <row r="16219" spans="12:12" x14ac:dyDescent="0.25">
      <c r="L16219" s="1"/>
    </row>
    <row r="16220" spans="12:12" x14ac:dyDescent="0.25">
      <c r="L16220" s="1"/>
    </row>
    <row r="16221" spans="12:12" x14ac:dyDescent="0.25">
      <c r="L16221" s="1"/>
    </row>
    <row r="16222" spans="12:12" x14ac:dyDescent="0.25">
      <c r="L16222" s="1"/>
    </row>
    <row r="16223" spans="12:12" x14ac:dyDescent="0.25">
      <c r="L16223" s="1"/>
    </row>
    <row r="16224" spans="12:12" x14ac:dyDescent="0.25">
      <c r="L16224" s="1"/>
    </row>
    <row r="16225" spans="12:12" x14ac:dyDescent="0.25">
      <c r="L16225" s="1"/>
    </row>
    <row r="16226" spans="12:12" x14ac:dyDescent="0.25">
      <c r="L16226" s="1"/>
    </row>
    <row r="16227" spans="12:12" x14ac:dyDescent="0.25">
      <c r="L16227" s="1"/>
    </row>
    <row r="16228" spans="12:12" x14ac:dyDescent="0.25">
      <c r="L16228" s="1"/>
    </row>
    <row r="16229" spans="12:12" x14ac:dyDescent="0.25">
      <c r="L16229" s="1"/>
    </row>
    <row r="16230" spans="12:12" x14ac:dyDescent="0.25">
      <c r="L16230" s="1"/>
    </row>
    <row r="16231" spans="12:12" x14ac:dyDescent="0.25">
      <c r="L16231" s="1"/>
    </row>
    <row r="16232" spans="12:12" x14ac:dyDescent="0.25">
      <c r="L16232" s="1"/>
    </row>
    <row r="16233" spans="12:12" x14ac:dyDescent="0.25">
      <c r="L16233" s="1"/>
    </row>
    <row r="16234" spans="12:12" x14ac:dyDescent="0.25">
      <c r="L16234" s="1"/>
    </row>
    <row r="16235" spans="12:12" x14ac:dyDescent="0.25">
      <c r="L16235" s="1"/>
    </row>
    <row r="16236" spans="12:12" x14ac:dyDescent="0.25">
      <c r="L16236" s="1"/>
    </row>
    <row r="16237" spans="12:12" x14ac:dyDescent="0.25">
      <c r="L16237" s="1"/>
    </row>
    <row r="16238" spans="12:12" x14ac:dyDescent="0.25">
      <c r="L16238" s="1"/>
    </row>
    <row r="16239" spans="12:12" x14ac:dyDescent="0.25">
      <c r="L16239" s="1"/>
    </row>
    <row r="16240" spans="12:12" x14ac:dyDescent="0.25">
      <c r="L16240" s="1"/>
    </row>
    <row r="16241" spans="12:12" x14ac:dyDescent="0.25">
      <c r="L16241" s="1"/>
    </row>
    <row r="16242" spans="12:12" x14ac:dyDescent="0.25">
      <c r="L16242" s="1"/>
    </row>
    <row r="16243" spans="12:12" x14ac:dyDescent="0.25">
      <c r="L16243" s="1"/>
    </row>
    <row r="16244" spans="12:12" x14ac:dyDescent="0.25">
      <c r="L16244" s="1"/>
    </row>
    <row r="16245" spans="12:12" x14ac:dyDescent="0.25">
      <c r="L16245" s="1"/>
    </row>
    <row r="16246" spans="12:12" x14ac:dyDescent="0.25">
      <c r="L16246" s="1"/>
    </row>
    <row r="16247" spans="12:12" x14ac:dyDescent="0.25">
      <c r="L16247" s="1"/>
    </row>
    <row r="16248" spans="12:12" x14ac:dyDescent="0.25">
      <c r="L16248" s="1"/>
    </row>
    <row r="16249" spans="12:12" x14ac:dyDescent="0.25">
      <c r="L16249" s="1"/>
    </row>
    <row r="16250" spans="12:12" x14ac:dyDescent="0.25">
      <c r="L16250" s="1"/>
    </row>
    <row r="16251" spans="12:12" x14ac:dyDescent="0.25">
      <c r="L16251" s="1"/>
    </row>
    <row r="16252" spans="12:12" x14ac:dyDescent="0.25">
      <c r="L16252" s="1"/>
    </row>
    <row r="16253" spans="12:12" x14ac:dyDescent="0.25">
      <c r="L16253" s="1"/>
    </row>
    <row r="16254" spans="12:12" x14ac:dyDescent="0.25">
      <c r="L16254" s="1"/>
    </row>
    <row r="16255" spans="12:12" x14ac:dyDescent="0.25">
      <c r="L16255" s="1"/>
    </row>
    <row r="16256" spans="12:12" x14ac:dyDescent="0.25">
      <c r="L16256" s="1"/>
    </row>
    <row r="16257" spans="12:12" x14ac:dyDescent="0.25">
      <c r="L16257" s="1"/>
    </row>
    <row r="16258" spans="12:12" x14ac:dyDescent="0.25">
      <c r="L16258" s="1"/>
    </row>
    <row r="16259" spans="12:12" x14ac:dyDescent="0.25">
      <c r="L16259" s="1"/>
    </row>
    <row r="16260" spans="12:12" x14ac:dyDescent="0.25">
      <c r="L16260" s="1"/>
    </row>
    <row r="16261" spans="12:12" x14ac:dyDescent="0.25">
      <c r="L16261" s="1"/>
    </row>
    <row r="16262" spans="12:12" x14ac:dyDescent="0.25">
      <c r="L16262" s="1"/>
    </row>
    <row r="16263" spans="12:12" x14ac:dyDescent="0.25">
      <c r="L16263" s="1"/>
    </row>
    <row r="16264" spans="12:12" x14ac:dyDescent="0.25">
      <c r="L16264" s="1"/>
    </row>
    <row r="16265" spans="12:12" x14ac:dyDescent="0.25">
      <c r="L16265" s="1"/>
    </row>
    <row r="16266" spans="12:12" x14ac:dyDescent="0.25">
      <c r="L16266" s="1"/>
    </row>
    <row r="16267" spans="12:12" x14ac:dyDescent="0.25">
      <c r="L16267" s="1"/>
    </row>
    <row r="16268" spans="12:12" x14ac:dyDescent="0.25">
      <c r="L16268" s="1"/>
    </row>
    <row r="16269" spans="12:12" x14ac:dyDescent="0.25">
      <c r="L16269" s="1"/>
    </row>
    <row r="16270" spans="12:12" x14ac:dyDescent="0.25">
      <c r="L16270" s="1"/>
    </row>
    <row r="16271" spans="12:12" x14ac:dyDescent="0.25">
      <c r="L16271" s="1"/>
    </row>
    <row r="16272" spans="12:12" x14ac:dyDescent="0.25">
      <c r="L16272" s="1"/>
    </row>
    <row r="16273" spans="12:12" x14ac:dyDescent="0.25">
      <c r="L16273" s="1"/>
    </row>
    <row r="16274" spans="12:12" x14ac:dyDescent="0.25">
      <c r="L16274" s="1"/>
    </row>
    <row r="16275" spans="12:12" x14ac:dyDescent="0.25">
      <c r="L16275" s="1"/>
    </row>
    <row r="16276" spans="12:12" x14ac:dyDescent="0.25">
      <c r="L16276" s="1"/>
    </row>
    <row r="16277" spans="12:12" x14ac:dyDescent="0.25">
      <c r="L16277" s="1"/>
    </row>
    <row r="16278" spans="12:12" x14ac:dyDescent="0.25">
      <c r="L16278" s="1"/>
    </row>
    <row r="16279" spans="12:12" x14ac:dyDescent="0.25">
      <c r="L16279" s="1"/>
    </row>
    <row r="16280" spans="12:12" x14ac:dyDescent="0.25">
      <c r="L16280" s="1"/>
    </row>
    <row r="16281" spans="12:12" x14ac:dyDescent="0.25">
      <c r="L16281" s="1"/>
    </row>
    <row r="16282" spans="12:12" x14ac:dyDescent="0.25">
      <c r="L16282" s="1"/>
    </row>
    <row r="16283" spans="12:12" x14ac:dyDescent="0.25">
      <c r="L16283" s="1"/>
    </row>
    <row r="16284" spans="12:12" x14ac:dyDescent="0.25">
      <c r="L16284" s="1"/>
    </row>
    <row r="16285" spans="12:12" x14ac:dyDescent="0.25">
      <c r="L16285" s="1"/>
    </row>
    <row r="16286" spans="12:12" x14ac:dyDescent="0.25">
      <c r="L16286" s="1"/>
    </row>
    <row r="16287" spans="12:12" x14ac:dyDescent="0.25">
      <c r="L16287" s="1"/>
    </row>
    <row r="16288" spans="12:12" x14ac:dyDescent="0.25">
      <c r="L16288" s="1"/>
    </row>
    <row r="16289" spans="12:12" x14ac:dyDescent="0.25">
      <c r="L16289" s="1"/>
    </row>
    <row r="16290" spans="12:12" x14ac:dyDescent="0.25">
      <c r="L16290" s="1"/>
    </row>
    <row r="16291" spans="12:12" x14ac:dyDescent="0.25">
      <c r="L16291" s="1"/>
    </row>
    <row r="16292" spans="12:12" x14ac:dyDescent="0.25">
      <c r="L16292" s="1"/>
    </row>
    <row r="16293" spans="12:12" x14ac:dyDescent="0.25">
      <c r="L16293" s="1"/>
    </row>
    <row r="16294" spans="12:12" x14ac:dyDescent="0.25">
      <c r="L16294" s="1"/>
    </row>
    <row r="16295" spans="12:12" x14ac:dyDescent="0.25">
      <c r="L16295" s="1"/>
    </row>
    <row r="16296" spans="12:12" x14ac:dyDescent="0.25">
      <c r="L16296" s="1"/>
    </row>
    <row r="16297" spans="12:12" x14ac:dyDescent="0.25">
      <c r="L16297" s="1"/>
    </row>
    <row r="16298" spans="12:12" x14ac:dyDescent="0.25">
      <c r="L16298" s="1"/>
    </row>
    <row r="16299" spans="12:12" x14ac:dyDescent="0.25">
      <c r="L16299" s="1"/>
    </row>
    <row r="16300" spans="12:12" x14ac:dyDescent="0.25">
      <c r="L16300" s="1"/>
    </row>
    <row r="16301" spans="12:12" x14ac:dyDescent="0.25">
      <c r="L16301" s="1"/>
    </row>
    <row r="16302" spans="12:12" x14ac:dyDescent="0.25">
      <c r="L16302" s="1"/>
    </row>
    <row r="16303" spans="12:12" x14ac:dyDescent="0.25">
      <c r="L16303" s="1"/>
    </row>
    <row r="16304" spans="12:12" x14ac:dyDescent="0.25">
      <c r="L16304" s="1"/>
    </row>
    <row r="16305" spans="12:12" x14ac:dyDescent="0.25">
      <c r="L16305" s="1"/>
    </row>
    <row r="16306" spans="12:12" x14ac:dyDescent="0.25">
      <c r="L16306" s="1"/>
    </row>
    <row r="16307" spans="12:12" x14ac:dyDescent="0.25">
      <c r="L16307" s="1"/>
    </row>
    <row r="16308" spans="12:12" x14ac:dyDescent="0.25">
      <c r="L16308" s="1"/>
    </row>
    <row r="16309" spans="12:12" x14ac:dyDescent="0.25">
      <c r="L16309" s="1"/>
    </row>
    <row r="16310" spans="12:12" x14ac:dyDescent="0.25">
      <c r="L16310" s="1"/>
    </row>
    <row r="16311" spans="12:12" x14ac:dyDescent="0.25">
      <c r="L16311" s="1"/>
    </row>
    <row r="16312" spans="12:12" x14ac:dyDescent="0.25">
      <c r="L16312" s="1"/>
    </row>
    <row r="16313" spans="12:12" x14ac:dyDescent="0.25">
      <c r="L16313" s="1"/>
    </row>
    <row r="16314" spans="12:12" x14ac:dyDescent="0.25">
      <c r="L16314" s="1"/>
    </row>
    <row r="16315" spans="12:12" x14ac:dyDescent="0.25">
      <c r="L16315" s="1"/>
    </row>
    <row r="16316" spans="12:12" x14ac:dyDescent="0.25">
      <c r="L16316" s="1"/>
    </row>
    <row r="16317" spans="12:12" x14ac:dyDescent="0.25">
      <c r="L16317" s="1"/>
    </row>
    <row r="16318" spans="12:12" x14ac:dyDescent="0.25">
      <c r="L16318" s="1"/>
    </row>
    <row r="16319" spans="12:12" x14ac:dyDescent="0.25">
      <c r="L16319" s="1"/>
    </row>
    <row r="16320" spans="12:12" x14ac:dyDescent="0.25">
      <c r="L16320" s="1"/>
    </row>
    <row r="16321" spans="12:12" x14ac:dyDescent="0.25">
      <c r="L16321" s="1"/>
    </row>
    <row r="16322" spans="12:12" x14ac:dyDescent="0.25">
      <c r="L16322" s="1"/>
    </row>
    <row r="16323" spans="12:12" x14ac:dyDescent="0.25">
      <c r="L16323" s="1"/>
    </row>
    <row r="16324" spans="12:12" x14ac:dyDescent="0.25">
      <c r="L16324" s="1"/>
    </row>
    <row r="16325" spans="12:12" x14ac:dyDescent="0.25">
      <c r="L16325" s="1"/>
    </row>
    <row r="16326" spans="12:12" x14ac:dyDescent="0.25">
      <c r="L16326" s="1"/>
    </row>
    <row r="16327" spans="12:12" x14ac:dyDescent="0.25">
      <c r="L16327" s="1"/>
    </row>
    <row r="16328" spans="12:12" x14ac:dyDescent="0.25">
      <c r="L16328" s="1"/>
    </row>
    <row r="16329" spans="12:12" x14ac:dyDescent="0.25">
      <c r="L16329" s="1"/>
    </row>
    <row r="16330" spans="12:12" x14ac:dyDescent="0.25">
      <c r="L16330" s="1"/>
    </row>
    <row r="16331" spans="12:12" x14ac:dyDescent="0.25">
      <c r="L16331" s="1"/>
    </row>
    <row r="16332" spans="12:12" x14ac:dyDescent="0.25">
      <c r="L16332" s="1"/>
    </row>
    <row r="16333" spans="12:12" x14ac:dyDescent="0.25">
      <c r="L16333" s="1"/>
    </row>
    <row r="16334" spans="12:12" x14ac:dyDescent="0.25">
      <c r="L16334" s="1"/>
    </row>
    <row r="16335" spans="12:12" x14ac:dyDescent="0.25">
      <c r="L16335" s="1"/>
    </row>
    <row r="16336" spans="12:12" x14ac:dyDescent="0.25">
      <c r="L16336" s="1"/>
    </row>
    <row r="16337" spans="12:12" x14ac:dyDescent="0.25">
      <c r="L16337" s="1"/>
    </row>
    <row r="16338" spans="12:12" x14ac:dyDescent="0.25">
      <c r="L16338" s="1"/>
    </row>
    <row r="16339" spans="12:12" x14ac:dyDescent="0.25">
      <c r="L16339" s="1"/>
    </row>
    <row r="16340" spans="12:12" x14ac:dyDescent="0.25">
      <c r="L16340" s="1"/>
    </row>
    <row r="16341" spans="12:12" x14ac:dyDescent="0.25">
      <c r="L16341" s="1"/>
    </row>
    <row r="16342" spans="12:12" x14ac:dyDescent="0.25">
      <c r="L16342" s="1"/>
    </row>
    <row r="16343" spans="12:12" x14ac:dyDescent="0.25">
      <c r="L16343" s="1"/>
    </row>
    <row r="16344" spans="12:12" x14ac:dyDescent="0.25">
      <c r="L16344" s="1"/>
    </row>
    <row r="16345" spans="12:12" x14ac:dyDescent="0.25">
      <c r="L16345" s="1"/>
    </row>
    <row r="16346" spans="12:12" x14ac:dyDescent="0.25">
      <c r="L16346" s="1"/>
    </row>
    <row r="16347" spans="12:12" x14ac:dyDescent="0.25">
      <c r="L16347" s="1"/>
    </row>
    <row r="16348" spans="12:12" x14ac:dyDescent="0.25">
      <c r="L16348" s="1"/>
    </row>
    <row r="16349" spans="12:12" x14ac:dyDescent="0.25">
      <c r="L16349" s="1"/>
    </row>
    <row r="16350" spans="12:12" x14ac:dyDescent="0.25">
      <c r="L16350" s="1"/>
    </row>
    <row r="16351" spans="12:12" x14ac:dyDescent="0.25">
      <c r="L16351" s="1"/>
    </row>
    <row r="16352" spans="12:12" x14ac:dyDescent="0.25">
      <c r="L16352" s="1"/>
    </row>
    <row r="16353" spans="12:12" x14ac:dyDescent="0.25">
      <c r="L16353" s="1"/>
    </row>
    <row r="16354" spans="12:12" x14ac:dyDescent="0.25">
      <c r="L16354" s="1"/>
    </row>
    <row r="16355" spans="12:12" x14ac:dyDescent="0.25">
      <c r="L16355" s="1"/>
    </row>
    <row r="16356" spans="12:12" x14ac:dyDescent="0.25">
      <c r="L16356" s="1"/>
    </row>
    <row r="16357" spans="12:12" x14ac:dyDescent="0.25">
      <c r="L16357" s="1"/>
    </row>
    <row r="16358" spans="12:12" x14ac:dyDescent="0.25">
      <c r="L16358" s="1"/>
    </row>
    <row r="16359" spans="12:12" x14ac:dyDescent="0.25">
      <c r="L16359" s="1"/>
    </row>
    <row r="16360" spans="12:12" x14ac:dyDescent="0.25">
      <c r="L16360" s="1"/>
    </row>
    <row r="16361" spans="12:12" x14ac:dyDescent="0.25">
      <c r="L16361" s="1"/>
    </row>
    <row r="16362" spans="12:12" x14ac:dyDescent="0.25">
      <c r="L16362" s="1"/>
    </row>
    <row r="16363" spans="12:12" x14ac:dyDescent="0.25">
      <c r="L16363" s="1"/>
    </row>
    <row r="16364" spans="12:12" x14ac:dyDescent="0.25">
      <c r="L16364" s="1"/>
    </row>
    <row r="16365" spans="12:12" x14ac:dyDescent="0.25">
      <c r="L16365" s="1"/>
    </row>
    <row r="16366" spans="12:12" x14ac:dyDescent="0.25">
      <c r="L16366" s="1"/>
    </row>
    <row r="16367" spans="12:12" x14ac:dyDescent="0.25">
      <c r="L16367" s="1"/>
    </row>
    <row r="16368" spans="12:12" x14ac:dyDescent="0.25">
      <c r="L16368" s="1"/>
    </row>
    <row r="16369" spans="12:12" x14ac:dyDescent="0.25">
      <c r="L16369" s="1"/>
    </row>
    <row r="16370" spans="12:12" x14ac:dyDescent="0.25">
      <c r="L16370" s="1"/>
    </row>
    <row r="16371" spans="12:12" x14ac:dyDescent="0.25">
      <c r="L16371" s="1"/>
    </row>
    <row r="16372" spans="12:12" x14ac:dyDescent="0.25">
      <c r="L16372" s="1"/>
    </row>
    <row r="16373" spans="12:12" x14ac:dyDescent="0.25">
      <c r="L16373" s="1"/>
    </row>
    <row r="16374" spans="12:12" x14ac:dyDescent="0.25">
      <c r="L16374" s="1"/>
    </row>
    <row r="16375" spans="12:12" x14ac:dyDescent="0.25">
      <c r="L16375" s="1"/>
    </row>
    <row r="16376" spans="12:12" x14ac:dyDescent="0.25">
      <c r="L16376" s="1"/>
    </row>
    <row r="16377" spans="12:12" x14ac:dyDescent="0.25">
      <c r="L16377" s="1"/>
    </row>
    <row r="16378" spans="12:12" x14ac:dyDescent="0.25">
      <c r="L16378" s="1"/>
    </row>
    <row r="16379" spans="12:12" x14ac:dyDescent="0.25">
      <c r="L16379" s="1"/>
    </row>
    <row r="16380" spans="12:12" x14ac:dyDescent="0.25">
      <c r="L16380" s="1"/>
    </row>
    <row r="16381" spans="12:12" x14ac:dyDescent="0.25">
      <c r="L16381" s="1"/>
    </row>
    <row r="16382" spans="12:12" x14ac:dyDescent="0.25">
      <c r="L16382" s="1"/>
    </row>
    <row r="16383" spans="12:12" x14ac:dyDescent="0.25">
      <c r="L16383" s="1"/>
    </row>
    <row r="16384" spans="12:12" x14ac:dyDescent="0.25">
      <c r="L16384" s="1"/>
    </row>
    <row r="16385" spans="12:12" x14ac:dyDescent="0.25">
      <c r="L16385" s="1"/>
    </row>
    <row r="16386" spans="12:12" x14ac:dyDescent="0.25">
      <c r="L16386" s="1"/>
    </row>
    <row r="16387" spans="12:12" x14ac:dyDescent="0.25">
      <c r="L16387" s="1"/>
    </row>
    <row r="16388" spans="12:12" x14ac:dyDescent="0.25">
      <c r="L16388" s="1"/>
    </row>
    <row r="16389" spans="12:12" x14ac:dyDescent="0.25">
      <c r="L16389" s="1"/>
    </row>
    <row r="16390" spans="12:12" x14ac:dyDescent="0.25">
      <c r="L16390" s="1"/>
    </row>
    <row r="16391" spans="12:12" x14ac:dyDescent="0.25">
      <c r="L16391" s="1"/>
    </row>
    <row r="16392" spans="12:12" x14ac:dyDescent="0.25">
      <c r="L16392" s="1"/>
    </row>
    <row r="16393" spans="12:12" x14ac:dyDescent="0.25">
      <c r="L16393" s="1"/>
    </row>
    <row r="16394" spans="12:12" x14ac:dyDescent="0.25">
      <c r="L16394" s="1"/>
    </row>
    <row r="16395" spans="12:12" x14ac:dyDescent="0.25">
      <c r="L16395" s="1"/>
    </row>
    <row r="16396" spans="12:12" x14ac:dyDescent="0.25">
      <c r="L16396" s="1"/>
    </row>
    <row r="16397" spans="12:12" x14ac:dyDescent="0.25">
      <c r="L16397" s="1"/>
    </row>
    <row r="16398" spans="12:12" x14ac:dyDescent="0.25">
      <c r="L16398" s="1"/>
    </row>
    <row r="16399" spans="12:12" x14ac:dyDescent="0.25">
      <c r="L16399" s="1"/>
    </row>
    <row r="16400" spans="12:12" x14ac:dyDescent="0.25">
      <c r="L16400" s="1"/>
    </row>
    <row r="16401" spans="12:12" x14ac:dyDescent="0.25">
      <c r="L16401" s="1"/>
    </row>
    <row r="16402" spans="12:12" x14ac:dyDescent="0.25">
      <c r="L16402" s="1"/>
    </row>
    <row r="16403" spans="12:12" x14ac:dyDescent="0.25">
      <c r="L16403" s="1"/>
    </row>
    <row r="16404" spans="12:12" x14ac:dyDescent="0.25">
      <c r="L16404" s="1"/>
    </row>
    <row r="16405" spans="12:12" x14ac:dyDescent="0.25">
      <c r="L16405" s="1"/>
    </row>
    <row r="16406" spans="12:12" x14ac:dyDescent="0.25">
      <c r="L16406" s="1"/>
    </row>
    <row r="16407" spans="12:12" x14ac:dyDescent="0.25">
      <c r="L16407" s="1"/>
    </row>
    <row r="16408" spans="12:12" x14ac:dyDescent="0.25">
      <c r="L16408" s="1"/>
    </row>
    <row r="16409" spans="12:12" x14ac:dyDescent="0.25">
      <c r="L16409" s="1"/>
    </row>
    <row r="16410" spans="12:12" x14ac:dyDescent="0.25">
      <c r="L16410" s="1"/>
    </row>
    <row r="16411" spans="12:12" x14ac:dyDescent="0.25">
      <c r="L16411" s="1"/>
    </row>
    <row r="16412" spans="12:12" x14ac:dyDescent="0.25">
      <c r="L16412" s="1"/>
    </row>
    <row r="16413" spans="12:12" x14ac:dyDescent="0.25">
      <c r="L16413" s="1"/>
    </row>
    <row r="16414" spans="12:12" x14ac:dyDescent="0.25">
      <c r="L16414" s="1"/>
    </row>
    <row r="16415" spans="12:12" x14ac:dyDescent="0.25">
      <c r="L16415" s="1"/>
    </row>
    <row r="16416" spans="12:12" x14ac:dyDescent="0.25">
      <c r="L16416" s="1"/>
    </row>
    <row r="16417" spans="12:12" x14ac:dyDescent="0.25">
      <c r="L16417" s="1"/>
    </row>
    <row r="16418" spans="12:12" x14ac:dyDescent="0.25">
      <c r="L16418" s="1"/>
    </row>
    <row r="16419" spans="12:12" x14ac:dyDescent="0.25">
      <c r="L16419" s="1"/>
    </row>
    <row r="16420" spans="12:12" x14ac:dyDescent="0.25">
      <c r="L16420" s="1"/>
    </row>
    <row r="16421" spans="12:12" x14ac:dyDescent="0.25">
      <c r="L16421" s="1"/>
    </row>
    <row r="16422" spans="12:12" x14ac:dyDescent="0.25">
      <c r="L16422" s="1"/>
    </row>
    <row r="16423" spans="12:12" x14ac:dyDescent="0.25">
      <c r="L16423" s="1"/>
    </row>
    <row r="16424" spans="12:12" x14ac:dyDescent="0.25">
      <c r="L16424" s="1"/>
    </row>
    <row r="16425" spans="12:12" x14ac:dyDescent="0.25">
      <c r="L16425" s="1"/>
    </row>
    <row r="16426" spans="12:12" x14ac:dyDescent="0.25">
      <c r="L16426" s="1"/>
    </row>
    <row r="16427" spans="12:12" x14ac:dyDescent="0.25">
      <c r="L16427" s="1"/>
    </row>
    <row r="16428" spans="12:12" x14ac:dyDescent="0.25">
      <c r="L16428" s="1"/>
    </row>
    <row r="16429" spans="12:12" x14ac:dyDescent="0.25">
      <c r="L16429" s="1"/>
    </row>
  </sheetData>
  <mergeCells count="21">
    <mergeCell ref="X163:AQ163"/>
    <mergeCell ref="C198:W198"/>
    <mergeCell ref="X198:AQ198"/>
    <mergeCell ref="C233:W233"/>
    <mergeCell ref="X233:AQ233"/>
    <mergeCell ref="C339:W339"/>
    <mergeCell ref="X339:AQ339"/>
    <mergeCell ref="B21:AZ21"/>
    <mergeCell ref="C22:W22"/>
    <mergeCell ref="X22:AQ22"/>
    <mergeCell ref="C58:W58"/>
    <mergeCell ref="X58:AQ58"/>
    <mergeCell ref="C93:W93"/>
    <mergeCell ref="X93:AQ93"/>
    <mergeCell ref="C128:W128"/>
    <mergeCell ref="X128:AQ128"/>
    <mergeCell ref="C268:W268"/>
    <mergeCell ref="X268:AQ268"/>
    <mergeCell ref="C303:W303"/>
    <mergeCell ref="X303:AQ303"/>
    <mergeCell ref="C163:W163"/>
  </mergeCells>
  <pageMargins left="0.7" right="0.7" top="0.75" bottom="0.75"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14CE5-E2C3-4063-B87B-06E11A06B641}">
  <sheetPr>
    <tabColor theme="9" tint="0.79998168889431442"/>
  </sheetPr>
  <dimension ref="A1:AX111"/>
  <sheetViews>
    <sheetView topLeftCell="AE52" zoomScale="95" zoomScaleNormal="95" workbookViewId="0">
      <selection activeCell="AW11" sqref="AW11:AW110"/>
    </sheetView>
  </sheetViews>
  <sheetFormatPr defaultColWidth="9.140625" defaultRowHeight="15" x14ac:dyDescent="0.25"/>
  <cols>
    <col min="1" max="1" width="23.28515625" style="131" customWidth="1"/>
    <col min="2" max="2" width="12.85546875" style="1" customWidth="1"/>
    <col min="3" max="4" width="16.28515625" style="1" customWidth="1"/>
    <col min="5" max="15" width="13.140625" style="1" customWidth="1"/>
    <col min="16" max="17" width="13.140625" style="222" customWidth="1"/>
    <col min="18" max="29" width="13.140625" style="1" customWidth="1"/>
    <col min="30" max="30" width="12.28515625" style="1" customWidth="1"/>
    <col min="31" max="31" width="12.5703125" style="1" customWidth="1"/>
    <col min="32" max="32" width="9.85546875" style="1" customWidth="1"/>
    <col min="33" max="49" width="13.140625" style="1" customWidth="1"/>
    <col min="50" max="16384" width="9.140625" style="1"/>
  </cols>
  <sheetData>
    <row r="1" spans="1:50" customFormat="1" x14ac:dyDescent="0.25">
      <c r="A1" s="131"/>
      <c r="B1" s="241"/>
      <c r="C1" s="241"/>
      <c r="D1" s="1"/>
      <c r="E1" s="1"/>
      <c r="F1" s="1"/>
      <c r="G1" s="1"/>
      <c r="H1" s="241"/>
      <c r="I1" s="241"/>
      <c r="J1" s="241"/>
      <c r="K1" s="1"/>
      <c r="L1" s="1"/>
      <c r="M1" s="1"/>
      <c r="N1" s="1"/>
      <c r="O1" s="1"/>
      <c r="P1" s="222"/>
      <c r="Q1" s="222"/>
      <c r="R1" s="1"/>
      <c r="S1" s="1"/>
      <c r="T1" s="1"/>
      <c r="U1" s="1"/>
      <c r="V1" s="1"/>
      <c r="W1" s="1"/>
      <c r="X1" s="1"/>
      <c r="Y1" s="1"/>
      <c r="Z1" s="1"/>
      <c r="AA1" s="1"/>
      <c r="AB1" s="1"/>
      <c r="AC1" s="1"/>
      <c r="AD1" s="1"/>
      <c r="AE1" s="1"/>
      <c r="AG1" s="1"/>
      <c r="AH1" s="1"/>
      <c r="AI1" s="1"/>
      <c r="AJ1" s="241"/>
      <c r="AK1" s="241"/>
      <c r="AL1" s="1"/>
      <c r="AM1" s="322" t="s">
        <v>246</v>
      </c>
      <c r="AN1" s="241"/>
      <c r="AO1" s="241"/>
      <c r="AP1" s="241"/>
      <c r="AQ1" s="131" t="s">
        <v>310</v>
      </c>
      <c r="AR1" s="1"/>
      <c r="AS1" s="1"/>
      <c r="AT1" s="1"/>
      <c r="AU1" s="1"/>
      <c r="AV1" s="1"/>
      <c r="AW1" s="1"/>
      <c r="AX1" s="1"/>
    </row>
    <row r="2" spans="1:50" customFormat="1" x14ac:dyDescent="0.25">
      <c r="A2" s="131"/>
      <c r="B2" s="241"/>
      <c r="C2" s="1"/>
      <c r="D2" s="1"/>
      <c r="E2" s="1"/>
      <c r="F2" s="197"/>
      <c r="G2" s="197"/>
      <c r="H2" s="241"/>
      <c r="I2" s="1"/>
      <c r="J2" s="1"/>
      <c r="K2" s="1"/>
      <c r="L2" s="1"/>
      <c r="M2" s="1"/>
      <c r="N2" s="1"/>
      <c r="O2" s="1"/>
      <c r="P2" s="222"/>
      <c r="Q2" s="222"/>
      <c r="R2" s="1"/>
      <c r="S2" s="1"/>
      <c r="T2" s="1"/>
      <c r="U2" s="1"/>
      <c r="V2" s="1"/>
      <c r="W2" s="1"/>
      <c r="X2" s="1"/>
      <c r="Y2" s="1"/>
      <c r="Z2" s="1"/>
      <c r="AA2" s="1"/>
      <c r="AB2" s="1"/>
      <c r="AC2" s="1"/>
      <c r="AD2" s="1"/>
      <c r="AE2" s="1"/>
      <c r="AG2" s="1"/>
      <c r="AH2" s="1"/>
      <c r="AI2" s="1"/>
      <c r="AJ2" s="1"/>
      <c r="AK2" s="1"/>
      <c r="AL2" s="197" t="s">
        <v>372</v>
      </c>
      <c r="AM2" s="320">
        <f>AVERAGE(AM11:AM110)</f>
        <v>10108026.729192719</v>
      </c>
      <c r="AN2" s="241"/>
      <c r="AO2" s="1"/>
      <c r="AP2" s="1"/>
      <c r="AQ2" s="241">
        <f>AVERAGE(AQ11:AQ110)</f>
        <v>5363929.4091299996</v>
      </c>
      <c r="AR2" s="1"/>
      <c r="AS2" s="1"/>
      <c r="AT2" s="1"/>
      <c r="AU2" s="1"/>
      <c r="AV2" s="51"/>
      <c r="AW2" s="1"/>
      <c r="AX2" s="1"/>
    </row>
    <row r="3" spans="1:50" customFormat="1" x14ac:dyDescent="0.25">
      <c r="A3" s="131"/>
      <c r="B3" s="241"/>
      <c r="C3" s="1"/>
      <c r="D3" s="1"/>
      <c r="E3" s="1"/>
      <c r="F3" s="197"/>
      <c r="G3" s="197"/>
      <c r="H3" s="51"/>
      <c r="I3" s="1"/>
      <c r="J3" s="1"/>
      <c r="K3" s="1"/>
      <c r="L3" s="1"/>
      <c r="M3" s="1"/>
      <c r="N3" s="1"/>
      <c r="O3" s="1"/>
      <c r="P3" s="222"/>
      <c r="Q3" s="222"/>
      <c r="R3" s="1"/>
      <c r="S3" s="1"/>
      <c r="T3" s="1"/>
      <c r="U3" s="1"/>
      <c r="V3" s="1"/>
      <c r="W3" s="1"/>
      <c r="X3" s="1"/>
      <c r="Y3" s="1"/>
      <c r="Z3" s="1"/>
      <c r="AA3" s="1"/>
      <c r="AB3" s="1"/>
      <c r="AC3" s="1"/>
      <c r="AD3" s="1"/>
      <c r="AE3" s="1"/>
      <c r="AG3" s="1"/>
      <c r="AH3" s="1"/>
      <c r="AI3" s="1"/>
      <c r="AJ3" s="1"/>
      <c r="AK3" s="1"/>
      <c r="AL3" s="197" t="s">
        <v>373</v>
      </c>
      <c r="AM3" s="50">
        <f>AM2/10^6</f>
        <v>10.108026729192719</v>
      </c>
      <c r="AN3" s="50"/>
      <c r="AO3" s="1"/>
      <c r="AP3" s="1"/>
      <c r="AQ3" s="51">
        <f>AQ2/10^6</f>
        <v>5.3639294091299998</v>
      </c>
      <c r="AR3" s="1"/>
      <c r="AS3" s="1"/>
      <c r="AT3" s="1"/>
      <c r="AU3" s="1"/>
      <c r="AV3" s="51"/>
      <c r="AW3" s="1"/>
      <c r="AX3" s="1"/>
    </row>
    <row r="4" spans="1:50" customFormat="1" x14ac:dyDescent="0.25">
      <c r="A4" s="131"/>
      <c r="B4" s="50"/>
      <c r="C4" s="1"/>
      <c r="D4" s="1"/>
      <c r="E4" s="1"/>
      <c r="F4" s="197"/>
      <c r="G4" s="197"/>
      <c r="H4" s="50"/>
      <c r="I4" s="1"/>
      <c r="J4" s="1"/>
      <c r="K4" s="1"/>
      <c r="L4" s="1"/>
      <c r="M4" s="1"/>
      <c r="N4" s="1"/>
      <c r="O4" s="1"/>
      <c r="P4" s="222"/>
      <c r="Q4" s="222"/>
      <c r="R4" s="1"/>
      <c r="S4" s="1"/>
      <c r="T4" s="1"/>
      <c r="U4" s="1"/>
      <c r="V4" s="1"/>
      <c r="W4" s="1"/>
      <c r="X4" s="1"/>
      <c r="Y4" s="1"/>
      <c r="Z4" s="1"/>
      <c r="AA4" s="1"/>
      <c r="AB4" s="1"/>
      <c r="AC4" s="1"/>
      <c r="AD4" s="1"/>
      <c r="AE4" s="1"/>
      <c r="AG4" s="1"/>
      <c r="AH4" s="1"/>
      <c r="AI4" s="1"/>
      <c r="AJ4" s="1"/>
      <c r="AK4" s="1"/>
      <c r="AL4" s="197" t="s">
        <v>371</v>
      </c>
      <c r="AM4" s="50">
        <f>AM3*4.9</f>
        <v>49.529330973044331</v>
      </c>
      <c r="AN4" s="50"/>
      <c r="AO4" s="1"/>
      <c r="AP4" s="1"/>
      <c r="AQ4" s="50">
        <f>AQ3*4.9</f>
        <v>26.283254104737001</v>
      </c>
      <c r="AR4" s="1"/>
      <c r="AS4" s="1"/>
      <c r="AT4" s="1"/>
      <c r="AU4" s="1"/>
      <c r="AV4" s="321"/>
      <c r="AW4" s="131"/>
      <c r="AX4" s="1"/>
    </row>
    <row r="5" spans="1:50" customFormat="1" x14ac:dyDescent="0.25">
      <c r="A5" s="131"/>
      <c r="B5" s="50"/>
      <c r="C5" s="1"/>
      <c r="D5" s="1"/>
      <c r="E5" s="1"/>
      <c r="F5" s="197"/>
      <c r="G5" s="197"/>
      <c r="H5" s="245"/>
      <c r="I5" s="1"/>
      <c r="J5" s="51"/>
      <c r="K5" s="1"/>
      <c r="L5" s="1"/>
      <c r="M5" s="1"/>
      <c r="N5" s="1"/>
      <c r="O5" s="1"/>
      <c r="P5" s="222"/>
      <c r="Q5" s="222"/>
      <c r="R5" s="1"/>
      <c r="S5" s="1"/>
      <c r="T5" s="1"/>
      <c r="U5" s="1"/>
      <c r="V5" s="1"/>
      <c r="W5" s="1"/>
      <c r="X5" s="1"/>
      <c r="Y5" s="1"/>
      <c r="Z5" s="1"/>
      <c r="AA5" s="1"/>
      <c r="AB5" s="1"/>
      <c r="AC5" s="1"/>
      <c r="AD5" s="1"/>
      <c r="AE5" s="1"/>
      <c r="AG5" s="1"/>
      <c r="AH5" s="1"/>
      <c r="AI5" s="1"/>
      <c r="AJ5" s="1"/>
      <c r="AK5" s="1"/>
      <c r="AL5" s="197" t="s">
        <v>374</v>
      </c>
      <c r="AM5" s="241">
        <f>AM2*5</f>
        <v>50540133.645963594</v>
      </c>
      <c r="AN5" s="241"/>
      <c r="AO5" s="1"/>
      <c r="AP5" s="51"/>
      <c r="AQ5" s="50">
        <f>AQ3*5</f>
        <v>26.819647045650001</v>
      </c>
      <c r="AR5" s="1"/>
      <c r="AS5" s="1"/>
      <c r="AT5" s="1"/>
      <c r="AU5" s="1"/>
      <c r="AV5" s="1"/>
      <c r="AW5" s="1"/>
      <c r="AX5" s="1"/>
    </row>
    <row r="6" spans="1:50" ht="15.75" thickBot="1" x14ac:dyDescent="0.3">
      <c r="F6" s="197"/>
      <c r="G6" s="197"/>
      <c r="J6" s="51"/>
      <c r="AL6" s="197" t="s">
        <v>192</v>
      </c>
      <c r="AM6" s="321">
        <f>AM5/(23.5*10^6)</f>
        <v>2.1506439849346211</v>
      </c>
      <c r="AP6" s="51"/>
      <c r="AQ6" s="321">
        <f>AQ5/23.5</f>
        <v>1.1412615764106384</v>
      </c>
    </row>
    <row r="7" spans="1:50" s="246" customFormat="1" ht="24" thickBot="1" x14ac:dyDescent="0.4">
      <c r="B7" s="247" t="s">
        <v>311</v>
      </c>
      <c r="C7" s="248"/>
      <c r="D7" s="248"/>
      <c r="E7" s="248"/>
      <c r="F7" s="248"/>
      <c r="G7" s="248"/>
      <c r="H7" s="248"/>
      <c r="I7" s="248"/>
      <c r="J7" s="248"/>
      <c r="K7" s="248"/>
      <c r="L7" s="249"/>
      <c r="M7" s="250"/>
      <c r="N7" s="250"/>
      <c r="O7" s="250"/>
      <c r="P7" s="250"/>
      <c r="Q7" s="251"/>
      <c r="R7" s="252" t="s">
        <v>370</v>
      </c>
      <c r="S7" s="253"/>
      <c r="T7" s="253"/>
      <c r="U7" s="253"/>
      <c r="V7" s="253"/>
      <c r="W7" s="253"/>
      <c r="X7" s="253"/>
      <c r="Y7" s="253"/>
      <c r="Z7" s="253"/>
      <c r="AA7" s="253"/>
      <c r="AB7" s="254"/>
      <c r="AC7" s="255"/>
      <c r="AD7" s="255"/>
      <c r="AE7" s="255"/>
      <c r="AG7" s="256"/>
      <c r="AH7" s="323" t="s">
        <v>312</v>
      </c>
      <c r="AI7" s="324"/>
      <c r="AJ7" s="324"/>
      <c r="AK7" s="324"/>
      <c r="AL7" s="324"/>
      <c r="AM7" s="324"/>
      <c r="AN7" s="324"/>
      <c r="AO7" s="324"/>
      <c r="AP7" s="324"/>
      <c r="AQ7" s="324"/>
      <c r="AR7" s="324"/>
      <c r="AS7" s="325"/>
      <c r="AT7" s="326"/>
      <c r="AU7" s="326"/>
      <c r="AV7" s="326"/>
      <c r="AW7" s="326"/>
    </row>
    <row r="8" spans="1:50" customFormat="1" x14ac:dyDescent="0.25">
      <c r="A8" s="49"/>
      <c r="B8" s="257" t="s">
        <v>313</v>
      </c>
      <c r="C8" s="258"/>
      <c r="D8" s="258"/>
      <c r="E8" s="258"/>
      <c r="F8" s="258"/>
      <c r="G8" s="258"/>
      <c r="H8" s="258"/>
      <c r="I8" s="258"/>
      <c r="J8" s="259"/>
      <c r="K8" s="259"/>
      <c r="L8" s="260" t="s">
        <v>314</v>
      </c>
      <c r="M8" s="261" t="s">
        <v>315</v>
      </c>
      <c r="N8" s="261" t="s">
        <v>316</v>
      </c>
      <c r="O8" s="261"/>
      <c r="P8" s="261"/>
      <c r="Q8" s="222"/>
      <c r="R8" s="262" t="s">
        <v>313</v>
      </c>
      <c r="S8" s="263"/>
      <c r="T8" s="263"/>
      <c r="U8" s="263"/>
      <c r="V8" s="263"/>
      <c r="W8" s="263"/>
      <c r="X8" s="263"/>
      <c r="Y8" s="263"/>
      <c r="Z8" s="264"/>
      <c r="AA8" s="264"/>
      <c r="AB8" s="265" t="s">
        <v>314</v>
      </c>
      <c r="AC8" s="266" t="s">
        <v>315</v>
      </c>
      <c r="AD8" s="266" t="s">
        <v>316</v>
      </c>
      <c r="AE8" s="266"/>
      <c r="AG8" s="267"/>
      <c r="AH8" s="327" t="s">
        <v>313</v>
      </c>
      <c r="AI8" s="328"/>
      <c r="AJ8" s="328"/>
      <c r="AK8" s="328"/>
      <c r="AL8" s="328"/>
      <c r="AM8" s="328"/>
      <c r="AN8" s="328"/>
      <c r="AO8" s="328"/>
      <c r="AP8" s="328"/>
      <c r="AQ8" s="329"/>
      <c r="AR8" s="329" t="s">
        <v>318</v>
      </c>
      <c r="AS8" s="330" t="s">
        <v>314</v>
      </c>
      <c r="AT8" s="331" t="s">
        <v>315</v>
      </c>
      <c r="AU8" s="331" t="s">
        <v>316</v>
      </c>
      <c r="AV8" s="331"/>
      <c r="AW8" s="331" t="s">
        <v>317</v>
      </c>
    </row>
    <row r="9" spans="1:50" customFormat="1" ht="15.75" thickBot="1" x14ac:dyDescent="0.3">
      <c r="A9" s="49"/>
      <c r="B9" s="268" t="s">
        <v>319</v>
      </c>
      <c r="C9" s="269"/>
      <c r="D9" s="269"/>
      <c r="E9" s="269"/>
      <c r="F9" s="261" t="s">
        <v>320</v>
      </c>
      <c r="G9" s="261"/>
      <c r="H9" s="270" t="s">
        <v>321</v>
      </c>
      <c r="I9" s="270"/>
      <c r="J9" s="271"/>
      <c r="K9" s="272"/>
      <c r="L9" s="273" t="s">
        <v>322</v>
      </c>
      <c r="M9" s="261" t="s">
        <v>323</v>
      </c>
      <c r="N9" s="261" t="s">
        <v>324</v>
      </c>
      <c r="O9" s="274" t="s">
        <v>325</v>
      </c>
      <c r="P9" s="261" t="s">
        <v>349</v>
      </c>
      <c r="Q9" s="222"/>
      <c r="R9" s="275" t="s">
        <v>319</v>
      </c>
      <c r="S9" s="276"/>
      <c r="T9" s="276"/>
      <c r="U9" s="276"/>
      <c r="V9" s="266" t="s">
        <v>327</v>
      </c>
      <c r="W9" s="266"/>
      <c r="X9" s="277" t="s">
        <v>328</v>
      </c>
      <c r="Y9" s="277"/>
      <c r="Z9" s="278"/>
      <c r="AA9" s="279"/>
      <c r="AB9" s="280" t="s">
        <v>322</v>
      </c>
      <c r="AC9" s="266" t="s">
        <v>323</v>
      </c>
      <c r="AD9" s="266" t="s">
        <v>324</v>
      </c>
      <c r="AE9" s="281" t="s">
        <v>325</v>
      </c>
      <c r="AF9" s="266" t="s">
        <v>326</v>
      </c>
      <c r="AG9" s="267"/>
      <c r="AH9" s="332" t="s">
        <v>319</v>
      </c>
      <c r="AI9" s="333"/>
      <c r="AJ9" s="333"/>
      <c r="AK9" s="333"/>
      <c r="AL9" s="331" t="s">
        <v>320</v>
      </c>
      <c r="AM9" s="331"/>
      <c r="AN9" s="334" t="s">
        <v>329</v>
      </c>
      <c r="AO9" s="334"/>
      <c r="AP9" s="335"/>
      <c r="AQ9" s="336"/>
      <c r="AR9" s="337"/>
      <c r="AS9" s="337" t="s">
        <v>322</v>
      </c>
      <c r="AT9" s="331" t="s">
        <v>323</v>
      </c>
      <c r="AU9" s="331" t="s">
        <v>324</v>
      </c>
      <c r="AV9" s="338" t="s">
        <v>325</v>
      </c>
      <c r="AW9" s="333"/>
    </row>
    <row r="10" spans="1:50" customFormat="1" ht="16.5" thickTop="1" thickBot="1" x14ac:dyDescent="0.3">
      <c r="A10" s="49" t="s">
        <v>330</v>
      </c>
      <c r="B10" s="282" t="s">
        <v>331</v>
      </c>
      <c r="C10" s="283" t="s">
        <v>332</v>
      </c>
      <c r="D10" s="283" t="s">
        <v>348</v>
      </c>
      <c r="E10" s="283" t="s">
        <v>333</v>
      </c>
      <c r="F10" s="284" t="s">
        <v>334</v>
      </c>
      <c r="G10" s="284" t="s">
        <v>399</v>
      </c>
      <c r="H10" s="283" t="s">
        <v>335</v>
      </c>
      <c r="I10" s="283" t="s">
        <v>336</v>
      </c>
      <c r="J10" s="285" t="s">
        <v>337</v>
      </c>
      <c r="K10" s="285" t="s">
        <v>338</v>
      </c>
      <c r="L10" s="286" t="s">
        <v>339</v>
      </c>
      <c r="M10" s="269" t="s">
        <v>340</v>
      </c>
      <c r="N10" s="269" t="s">
        <v>341</v>
      </c>
      <c r="O10" s="269"/>
      <c r="P10" s="269" t="s">
        <v>342</v>
      </c>
      <c r="Q10" s="222"/>
      <c r="R10" s="287" t="s">
        <v>343</v>
      </c>
      <c r="S10" s="288" t="s">
        <v>344</v>
      </c>
      <c r="T10" s="288" t="s">
        <v>302</v>
      </c>
      <c r="U10" s="288" t="s">
        <v>345</v>
      </c>
      <c r="V10" s="289" t="s">
        <v>334</v>
      </c>
      <c r="W10" s="289" t="s">
        <v>399</v>
      </c>
      <c r="X10" s="288" t="s">
        <v>335</v>
      </c>
      <c r="Y10" s="288" t="s">
        <v>336</v>
      </c>
      <c r="Z10" s="290" t="s">
        <v>337</v>
      </c>
      <c r="AA10" s="290"/>
      <c r="AB10" s="291" t="s">
        <v>346</v>
      </c>
      <c r="AC10" s="276" t="s">
        <v>340</v>
      </c>
      <c r="AD10" s="276" t="s">
        <v>341</v>
      </c>
      <c r="AE10" s="276"/>
      <c r="AF10" s="292" t="s">
        <v>342</v>
      </c>
      <c r="AG10" s="267"/>
      <c r="AH10" s="339" t="s">
        <v>331</v>
      </c>
      <c r="AI10" s="340" t="s">
        <v>332</v>
      </c>
      <c r="AJ10" s="340" t="s">
        <v>302</v>
      </c>
      <c r="AK10" s="340" t="s">
        <v>333</v>
      </c>
      <c r="AL10" s="341" t="s">
        <v>334</v>
      </c>
      <c r="AM10" s="341" t="s">
        <v>399</v>
      </c>
      <c r="AN10" s="340" t="s">
        <v>335</v>
      </c>
      <c r="AO10" s="340" t="s">
        <v>336</v>
      </c>
      <c r="AP10" s="340" t="s">
        <v>337</v>
      </c>
      <c r="AQ10" s="342" t="s">
        <v>338</v>
      </c>
      <c r="AR10" s="342"/>
      <c r="AS10" s="343" t="s">
        <v>347</v>
      </c>
      <c r="AT10" s="333" t="s">
        <v>340</v>
      </c>
      <c r="AU10" s="333" t="s">
        <v>341</v>
      </c>
      <c r="AV10" s="333"/>
      <c r="AW10" s="333"/>
    </row>
    <row r="11" spans="1:50" customFormat="1" x14ac:dyDescent="0.25">
      <c r="A11" s="49">
        <v>1</v>
      </c>
      <c r="B11" s="242">
        <v>15958677.177102955</v>
      </c>
      <c r="C11" s="242">
        <v>18215957.478258241</v>
      </c>
      <c r="D11" s="243">
        <f>SUM(H11:J11,E11)</f>
        <v>5012561.9831832889</v>
      </c>
      <c r="E11" s="242">
        <v>3379908.9219587995</v>
      </c>
      <c r="F11" s="242">
        <v>37554543.577319995</v>
      </c>
      <c r="G11" s="243">
        <f>SUM(H11:J11)</f>
        <v>1632653.0612244899</v>
      </c>
      <c r="H11" s="243">
        <v>1093877.5510204083</v>
      </c>
      <c r="I11" s="243">
        <v>440816.32653061231</v>
      </c>
      <c r="J11" s="243">
        <v>97959.183673469393</v>
      </c>
      <c r="K11" s="243"/>
      <c r="L11" s="242">
        <v>1566.021</v>
      </c>
      <c r="M11" s="242">
        <v>2573400472.0977011</v>
      </c>
      <c r="N11" s="242">
        <v>3119008866</v>
      </c>
      <c r="O11" s="244">
        <f>L11+M11/2*10^-6</f>
        <v>2852.7212360488502</v>
      </c>
      <c r="P11" s="349">
        <f>B11+C11+G11+K11</f>
        <v>35807287.716585688</v>
      </c>
      <c r="Q11" s="293"/>
      <c r="R11" s="294">
        <v>13200340.033221208</v>
      </c>
      <c r="S11" s="294">
        <v>15087759.839393191</v>
      </c>
      <c r="T11" s="294">
        <f>AA11+X11+Y11+Z11+U11</f>
        <v>4430377.224450089</v>
      </c>
      <c r="U11" s="294">
        <v>2797724.1632255996</v>
      </c>
      <c r="V11" s="294">
        <v>31085824.035839997</v>
      </c>
      <c r="W11" s="294">
        <f>SUM(X11:Z11)</f>
        <v>1632653.0612244899</v>
      </c>
      <c r="X11" s="126">
        <v>1093877.5510204083</v>
      </c>
      <c r="Y11" s="294">
        <v>440816.32653061225</v>
      </c>
      <c r="Z11" s="294">
        <v>97959.183673469379</v>
      </c>
      <c r="AA11" s="295"/>
      <c r="AB11" s="296">
        <v>1578.66</v>
      </c>
      <c r="AC11" s="296">
        <v>2573151094.542799</v>
      </c>
      <c r="AD11" s="296">
        <v>3190000000</v>
      </c>
      <c r="AE11" s="296">
        <f>AB11+AC11/2*10^-6</f>
        <v>2865.2355472713998</v>
      </c>
      <c r="AF11" s="297">
        <f>R11+S11+W11+AA11</f>
        <v>29920752.933838889</v>
      </c>
      <c r="AG11" s="222"/>
      <c r="AH11" s="182">
        <v>19257876.60010555</v>
      </c>
      <c r="AI11" s="182">
        <v>16831731.538951643</v>
      </c>
      <c r="AJ11" s="182">
        <f>AK11+AN11+AO11+AP11+AQ11</f>
        <v>14790670.154110797</v>
      </c>
      <c r="AK11" s="182">
        <v>3569301.9038627991</v>
      </c>
      <c r="AL11" s="182">
        <v>39658910.042919993</v>
      </c>
      <c r="AM11" s="344">
        <f>SUM(AN11:AP11)</f>
        <v>6792696.3162479997</v>
      </c>
      <c r="AN11" s="182">
        <v>4551106.5318861604</v>
      </c>
      <c r="AO11" s="182">
        <v>1834028.0053869602</v>
      </c>
      <c r="AP11" s="182">
        <v>407561.77897488</v>
      </c>
      <c r="AQ11" s="182">
        <v>4428671.9339999994</v>
      </c>
      <c r="AR11" s="182">
        <f>SUM(AN11:AQ11)</f>
        <v>11221368.250248</v>
      </c>
      <c r="AS11" s="182">
        <v>1563.049219762574</v>
      </c>
      <c r="AT11" s="182">
        <v>2588199372.8255005</v>
      </c>
      <c r="AU11" s="182">
        <v>3063078781.1700001</v>
      </c>
      <c r="AV11" s="344">
        <f>AS11+AT11/2*10^-6</f>
        <v>2857.1489061753241</v>
      </c>
      <c r="AW11" s="350">
        <f>AH11+AI11+AM11+AQ11</f>
        <v>47310976.389305189</v>
      </c>
    </row>
    <row r="12" spans="1:50" customFormat="1" x14ac:dyDescent="0.25">
      <c r="A12" s="49">
        <v>2</v>
      </c>
      <c r="B12" s="242">
        <v>16004768.286253471</v>
      </c>
      <c r="C12" s="242">
        <v>18036854.886387248</v>
      </c>
      <c r="D12" s="242">
        <f t="shared" ref="D12:D75" si="0">SUM(H12:J12,E12)</f>
        <v>4999407.0013757693</v>
      </c>
      <c r="E12" s="242">
        <v>3366753.9401512793</v>
      </c>
      <c r="F12" s="242">
        <v>37408377.112791993</v>
      </c>
      <c r="G12" s="243">
        <f t="shared" ref="G12:G75" si="1">SUM(H12:J12)</f>
        <v>1632653.0612244899</v>
      </c>
      <c r="H12" s="242">
        <v>1093877.5510204083</v>
      </c>
      <c r="I12" s="242">
        <v>440816.32653061231</v>
      </c>
      <c r="J12" s="242">
        <v>97959.183673469393</v>
      </c>
      <c r="K12" s="242"/>
      <c r="L12" s="242">
        <v>1559.1079999999999</v>
      </c>
      <c r="M12" s="242">
        <v>2579509204.2186208</v>
      </c>
      <c r="N12" s="242">
        <v>3132286012.4545498</v>
      </c>
      <c r="O12" s="244">
        <f t="shared" ref="O12:O75" si="2">L12+M12/2*10^-6</f>
        <v>2848.8626021093105</v>
      </c>
      <c r="P12" s="349">
        <f>B12+C12+G12+K12</f>
        <v>35674276.233865209</v>
      </c>
      <c r="Q12" s="293"/>
      <c r="R12" s="294">
        <v>13135645.040678455</v>
      </c>
      <c r="S12" s="294">
        <v>14698893.109525785</v>
      </c>
      <c r="T12" s="294">
        <f t="shared" ref="T12:T75" si="3">AA12+X12+Y12+Z12+U12</f>
        <v>4385519.4716842491</v>
      </c>
      <c r="U12" s="294">
        <v>2752866.4104597596</v>
      </c>
      <c r="V12" s="294">
        <v>30587404.560663998</v>
      </c>
      <c r="W12" s="294">
        <f t="shared" ref="W12:W75" si="4">SUM(X12:Z12)</f>
        <v>1632653.0612244899</v>
      </c>
      <c r="X12" s="126">
        <v>1093877.5510204083</v>
      </c>
      <c r="Y12" s="294">
        <v>440816.32653061225</v>
      </c>
      <c r="Z12" s="294">
        <v>97959.183673469379</v>
      </c>
      <c r="AA12" s="295"/>
      <c r="AB12" s="296">
        <v>1569.2570000000001</v>
      </c>
      <c r="AC12" s="296">
        <v>2588634986.1573195</v>
      </c>
      <c r="AD12" s="296">
        <v>3230000000</v>
      </c>
      <c r="AE12" s="296">
        <f t="shared" ref="AE12:AE75" si="5">AB12+AC12/2*10^-6</f>
        <v>2863.5744930786595</v>
      </c>
      <c r="AF12" s="297">
        <f t="shared" ref="AF12:AF75" si="6">R12+S12+W12+AA12</f>
        <v>29467191.211428732</v>
      </c>
      <c r="AG12" s="293"/>
      <c r="AH12" s="182">
        <v>18976325.067786545</v>
      </c>
      <c r="AI12" s="182">
        <v>16935446.696634736</v>
      </c>
      <c r="AJ12" s="182">
        <f t="shared" ref="AJ12:AJ75" si="7">AK12+AN12+AO12+AP12+AQ12</f>
        <v>14646752.115096321</v>
      </c>
      <c r="AK12" s="182">
        <v>3551713.6909867199</v>
      </c>
      <c r="AL12" s="182">
        <v>39463485.455407999</v>
      </c>
      <c r="AM12" s="344">
        <f t="shared" ref="AM12:AM75" si="8">SUM(AN12:AP12)</f>
        <v>6747813.4741096003</v>
      </c>
      <c r="AN12" s="182">
        <v>4521035.0276534325</v>
      </c>
      <c r="AO12" s="182">
        <v>1821909.6380095922</v>
      </c>
      <c r="AP12" s="182">
        <v>404868.808446576</v>
      </c>
      <c r="AQ12" s="182">
        <v>4347224.9499999993</v>
      </c>
      <c r="AR12" s="182">
        <f t="shared" ref="AR12:AR75" si="9">SUM(AN12:AQ12)</f>
        <v>11095038.4241096</v>
      </c>
      <c r="AS12" s="182">
        <v>1552.9780882129044</v>
      </c>
      <c r="AT12" s="182">
        <v>2593248370.1683202</v>
      </c>
      <c r="AU12" s="182">
        <v>3076082544.3380003</v>
      </c>
      <c r="AV12" s="344">
        <f t="shared" ref="AV12:AV75" si="10">AS12+AT12/2*10^-6</f>
        <v>2849.6022732970641</v>
      </c>
      <c r="AW12" s="350">
        <f t="shared" ref="AW12:AW75" si="11">AH12+AI12+AM12+AQ12</f>
        <v>47006810.188530877</v>
      </c>
    </row>
    <row r="13" spans="1:50" customFormat="1" x14ac:dyDescent="0.25">
      <c r="A13" s="49">
        <v>3</v>
      </c>
      <c r="B13" s="242">
        <v>16051462.099007541</v>
      </c>
      <c r="C13" s="242">
        <v>17857149.590912696</v>
      </c>
      <c r="D13" s="242">
        <f t="shared" si="0"/>
        <v>4986252.0195682496</v>
      </c>
      <c r="E13" s="242">
        <v>3353598.9583437596</v>
      </c>
      <c r="F13" s="242">
        <v>37262210.648263998</v>
      </c>
      <c r="G13" s="243">
        <f t="shared" si="1"/>
        <v>1632653.0612244899</v>
      </c>
      <c r="H13" s="242">
        <v>1093877.5510204083</v>
      </c>
      <c r="I13" s="242">
        <v>440816.32653061231</v>
      </c>
      <c r="J13" s="242">
        <v>97959.183673469393</v>
      </c>
      <c r="K13" s="242"/>
      <c r="L13" s="242">
        <v>1565.8620000000001</v>
      </c>
      <c r="M13" s="242">
        <v>2585617936.3395405</v>
      </c>
      <c r="N13" s="242">
        <v>3145563158.90909</v>
      </c>
      <c r="O13" s="244">
        <f t="shared" si="2"/>
        <v>2858.6709681697703</v>
      </c>
      <c r="P13" s="349">
        <f t="shared" ref="P13:P76" si="12">B13+C13+G13+K13</f>
        <v>35541264.75114473</v>
      </c>
      <c r="Q13" s="293"/>
      <c r="R13" s="294">
        <v>13069780.209517635</v>
      </c>
      <c r="S13" s="294">
        <v>14311196.218276447</v>
      </c>
      <c r="T13" s="294">
        <f t="shared" si="3"/>
        <v>4340661.7189184101</v>
      </c>
      <c r="U13" s="294">
        <v>2708008.6576939202</v>
      </c>
      <c r="V13" s="294">
        <v>30088985.085488003</v>
      </c>
      <c r="W13" s="294">
        <f t="shared" si="4"/>
        <v>1632653.0612244899</v>
      </c>
      <c r="X13" s="126">
        <v>1093877.5510204083</v>
      </c>
      <c r="Y13" s="294">
        <v>440816.32653061225</v>
      </c>
      <c r="Z13" s="294">
        <v>97959.183673469379</v>
      </c>
      <c r="AA13" s="295"/>
      <c r="AB13" s="296">
        <v>1574.4159999999999</v>
      </c>
      <c r="AC13" s="296">
        <v>2604118877.7718401</v>
      </c>
      <c r="AD13" s="296">
        <v>3260000000</v>
      </c>
      <c r="AE13" s="296">
        <f t="shared" si="5"/>
        <v>2876.4754388859201</v>
      </c>
      <c r="AF13" s="297">
        <f t="shared" si="6"/>
        <v>29013629.489018574</v>
      </c>
      <c r="AG13" s="293"/>
      <c r="AH13" s="182">
        <v>18694812.854736287</v>
      </c>
      <c r="AI13" s="182">
        <v>17039122.535049081</v>
      </c>
      <c r="AJ13" s="182">
        <f t="shared" si="7"/>
        <v>14502834.076081842</v>
      </c>
      <c r="AK13" s="182">
        <v>3534125.4781106403</v>
      </c>
      <c r="AL13" s="182">
        <v>39268060.867896006</v>
      </c>
      <c r="AM13" s="344">
        <f t="shared" si="8"/>
        <v>6702930.6319712009</v>
      </c>
      <c r="AN13" s="182">
        <v>4490963.5234207045</v>
      </c>
      <c r="AO13" s="182">
        <v>1809791.2706322242</v>
      </c>
      <c r="AP13" s="182">
        <v>402175.83791827201</v>
      </c>
      <c r="AQ13" s="182">
        <v>4265777.966</v>
      </c>
      <c r="AR13" s="182">
        <f t="shared" si="9"/>
        <v>10968708.597971201</v>
      </c>
      <c r="AS13" s="182">
        <v>1556.712642627087</v>
      </c>
      <c r="AT13" s="182">
        <v>2598297367.5111399</v>
      </c>
      <c r="AU13" s="182">
        <v>3089086307.5060005</v>
      </c>
      <c r="AV13" s="344">
        <f t="shared" si="10"/>
        <v>2855.8613263826569</v>
      </c>
      <c r="AW13" s="350">
        <f t="shared" si="11"/>
        <v>46702643.987756565</v>
      </c>
    </row>
    <row r="14" spans="1:50" customFormat="1" x14ac:dyDescent="0.25">
      <c r="A14" s="49">
        <v>4</v>
      </c>
      <c r="B14" s="242">
        <v>16098770.845513653</v>
      </c>
      <c r="C14" s="242">
        <v>17676829.361686103</v>
      </c>
      <c r="D14" s="242">
        <f t="shared" si="0"/>
        <v>4973097.037760729</v>
      </c>
      <c r="E14" s="242">
        <v>3340443.9765362395</v>
      </c>
      <c r="F14" s="242">
        <v>37116044.183735996</v>
      </c>
      <c r="G14" s="243">
        <f t="shared" si="1"/>
        <v>1632653.0612244899</v>
      </c>
      <c r="H14" s="242">
        <v>1093877.5510204083</v>
      </c>
      <c r="I14" s="242">
        <v>440816.32653061231</v>
      </c>
      <c r="J14" s="242">
        <v>97959.183673469393</v>
      </c>
      <c r="K14" s="242"/>
      <c r="L14" s="242">
        <v>1563.742</v>
      </c>
      <c r="M14" s="242">
        <v>2591726668.4604602</v>
      </c>
      <c r="N14" s="242">
        <v>3158840305.3636398</v>
      </c>
      <c r="O14" s="244">
        <f t="shared" si="2"/>
        <v>2859.6053342302303</v>
      </c>
      <c r="P14" s="349">
        <f t="shared" si="12"/>
        <v>35408253.268424243</v>
      </c>
      <c r="Q14" s="293"/>
      <c r="R14" s="294">
        <v>13002701.04837485</v>
      </c>
      <c r="S14" s="294">
        <v>13924713.657009073</v>
      </c>
      <c r="T14" s="294">
        <f t="shared" si="3"/>
        <v>4295803.9661525702</v>
      </c>
      <c r="U14" s="294">
        <v>2663150.9049280803</v>
      </c>
      <c r="V14" s="294">
        <v>29590565.610312004</v>
      </c>
      <c r="W14" s="294">
        <f t="shared" si="4"/>
        <v>1632653.0612244899</v>
      </c>
      <c r="X14" s="126">
        <v>1093877.5510204083</v>
      </c>
      <c r="Y14" s="294">
        <v>440816.32653061225</v>
      </c>
      <c r="Z14" s="294">
        <v>97959.183673469379</v>
      </c>
      <c r="AA14" s="295"/>
      <c r="AB14" s="296">
        <v>1570.749</v>
      </c>
      <c r="AC14" s="296">
        <v>2619602769.3863606</v>
      </c>
      <c r="AD14" s="296">
        <v>3290000000</v>
      </c>
      <c r="AE14" s="296">
        <f t="shared" si="5"/>
        <v>2880.5503846931806</v>
      </c>
      <c r="AF14" s="297">
        <f t="shared" si="6"/>
        <v>28560067.766608413</v>
      </c>
      <c r="AG14" s="293"/>
      <c r="AH14" s="182">
        <v>18413340.538319513</v>
      </c>
      <c r="AI14" s="182">
        <v>17142758.476829939</v>
      </c>
      <c r="AJ14" s="182">
        <f t="shared" si="7"/>
        <v>14358916.037067361</v>
      </c>
      <c r="AK14" s="182">
        <v>3516537.2652345607</v>
      </c>
      <c r="AL14" s="182">
        <v>39072636.280384012</v>
      </c>
      <c r="AM14" s="344">
        <f t="shared" si="8"/>
        <v>6658047.7898327997</v>
      </c>
      <c r="AN14" s="182">
        <v>4460892.0191879757</v>
      </c>
      <c r="AO14" s="182">
        <v>1797672.9032548561</v>
      </c>
      <c r="AP14" s="182">
        <v>399482.86738996796</v>
      </c>
      <c r="AQ14" s="182">
        <v>4184330.9820000003</v>
      </c>
      <c r="AR14" s="182">
        <f t="shared" si="9"/>
        <v>10842378.7718328</v>
      </c>
      <c r="AS14" s="182">
        <v>1551.5210469660269</v>
      </c>
      <c r="AT14" s="182">
        <v>2603346364.8539596</v>
      </c>
      <c r="AU14" s="182">
        <v>3102090070.6740007</v>
      </c>
      <c r="AV14" s="344">
        <f t="shared" si="10"/>
        <v>2853.1942293930069</v>
      </c>
      <c r="AW14" s="350">
        <f t="shared" si="11"/>
        <v>46398477.786982253</v>
      </c>
    </row>
    <row r="15" spans="1:50" customFormat="1" x14ac:dyDescent="0.25">
      <c r="A15" s="49">
        <v>5</v>
      </c>
      <c r="B15" s="242">
        <v>16146707.08907502</v>
      </c>
      <c r="C15" s="242">
        <v>17495881.635404263</v>
      </c>
      <c r="D15" s="242">
        <f t="shared" si="0"/>
        <v>4959942.0559532102</v>
      </c>
      <c r="E15" s="242">
        <v>3327288.9947287203</v>
      </c>
      <c r="F15" s="242">
        <v>36969877.719208002</v>
      </c>
      <c r="G15" s="243">
        <f t="shared" si="1"/>
        <v>1632653.0612244899</v>
      </c>
      <c r="H15" s="242">
        <v>1093877.5510204083</v>
      </c>
      <c r="I15" s="242">
        <v>440816.32653061231</v>
      </c>
      <c r="J15" s="242">
        <v>97959.183673469393</v>
      </c>
      <c r="K15" s="242"/>
      <c r="L15" s="242">
        <v>1567.28</v>
      </c>
      <c r="M15" s="242">
        <v>2597835400.5813799</v>
      </c>
      <c r="N15" s="242">
        <v>3172117451.8181801</v>
      </c>
      <c r="O15" s="244">
        <f t="shared" si="2"/>
        <v>2866.1977002906897</v>
      </c>
      <c r="P15" s="349">
        <f t="shared" si="12"/>
        <v>35275241.785703771</v>
      </c>
      <c r="Q15" s="293"/>
      <c r="R15" s="294">
        <v>12934360.780786661</v>
      </c>
      <c r="S15" s="294">
        <v>13539492.202187104</v>
      </c>
      <c r="T15" s="294">
        <f t="shared" si="3"/>
        <v>4250946.2133867303</v>
      </c>
      <c r="U15" s="294">
        <v>2618293.1521622404</v>
      </c>
      <c r="V15" s="294">
        <v>29092146.135136005</v>
      </c>
      <c r="W15" s="294">
        <f t="shared" si="4"/>
        <v>1632653.0612244899</v>
      </c>
      <c r="X15" s="126">
        <v>1093877.5510204083</v>
      </c>
      <c r="Y15" s="294">
        <v>440816.32653061225</v>
      </c>
      <c r="Z15" s="294">
        <v>97959.183673469379</v>
      </c>
      <c r="AA15" s="295"/>
      <c r="AB15" s="296">
        <v>1573.154</v>
      </c>
      <c r="AC15" s="296">
        <v>2635086661.0008812</v>
      </c>
      <c r="AD15" s="296">
        <v>3330000000</v>
      </c>
      <c r="AE15" s="296">
        <f t="shared" si="5"/>
        <v>2890.6973305004403</v>
      </c>
      <c r="AF15" s="297">
        <f t="shared" si="6"/>
        <v>28106506.044198256</v>
      </c>
      <c r="AG15" s="293"/>
      <c r="AH15" s="182">
        <v>18131908.707260605</v>
      </c>
      <c r="AI15" s="182">
        <v>17246353.933252923</v>
      </c>
      <c r="AJ15" s="182">
        <f t="shared" si="7"/>
        <v>14214997.99805288</v>
      </c>
      <c r="AK15" s="182">
        <v>3498949.0523584806</v>
      </c>
      <c r="AL15" s="182">
        <v>38877211.69287201</v>
      </c>
      <c r="AM15" s="344">
        <f t="shared" si="8"/>
        <v>6613164.9476944013</v>
      </c>
      <c r="AN15" s="182">
        <v>4430820.5149552487</v>
      </c>
      <c r="AO15" s="182">
        <v>1785554.5358774883</v>
      </c>
      <c r="AP15" s="182">
        <v>396789.89686166402</v>
      </c>
      <c r="AQ15" s="182">
        <v>4102883.9980000001</v>
      </c>
      <c r="AR15" s="182">
        <f t="shared" si="9"/>
        <v>10716048.945694402</v>
      </c>
      <c r="AS15" s="182">
        <v>1552.1516967242944</v>
      </c>
      <c r="AT15" s="182">
        <v>2608395362.1967793</v>
      </c>
      <c r="AU15" s="182">
        <v>3115093833.842001</v>
      </c>
      <c r="AV15" s="344">
        <f t="shared" si="10"/>
        <v>2856.3493778226839</v>
      </c>
      <c r="AW15" s="350">
        <f t="shared" si="11"/>
        <v>46094311.586207926</v>
      </c>
    </row>
    <row r="16" spans="1:50" customFormat="1" x14ac:dyDescent="0.25">
      <c r="A16" s="49">
        <v>6</v>
      </c>
      <c r="B16" s="242">
        <v>16195283.73757145</v>
      </c>
      <c r="C16" s="242">
        <v>17314293.504187353</v>
      </c>
      <c r="D16" s="242">
        <f t="shared" si="0"/>
        <v>4946787.0741456896</v>
      </c>
      <c r="E16" s="242">
        <v>3314134.0129211997</v>
      </c>
      <c r="F16" s="242">
        <v>36823711.25468</v>
      </c>
      <c r="G16" s="243">
        <f t="shared" si="1"/>
        <v>1632653.0612244899</v>
      </c>
      <c r="H16" s="242">
        <v>1093877.5510204083</v>
      </c>
      <c r="I16" s="242">
        <v>440816.32653061231</v>
      </c>
      <c r="J16" s="242">
        <v>97959.183673469393</v>
      </c>
      <c r="K16" s="242"/>
      <c r="L16" s="242">
        <v>1578.0060000000001</v>
      </c>
      <c r="M16" s="242">
        <v>2603944132.7023005</v>
      </c>
      <c r="N16" s="242">
        <v>3185394598.2727299</v>
      </c>
      <c r="O16" s="244">
        <f t="shared" si="2"/>
        <v>2879.9780663511501</v>
      </c>
      <c r="P16" s="349">
        <f t="shared" si="12"/>
        <v>35142230.302983291</v>
      </c>
      <c r="Q16" s="293"/>
      <c r="R16" s="294">
        <v>12864710.196577014</v>
      </c>
      <c r="S16" s="294">
        <v>13155581.063986585</v>
      </c>
      <c r="T16" s="294">
        <f t="shared" si="3"/>
        <v>4206088.4606208894</v>
      </c>
      <c r="U16" s="294">
        <v>2573435.3993963995</v>
      </c>
      <c r="V16" s="294">
        <v>28593726.659959998</v>
      </c>
      <c r="W16" s="294">
        <f t="shared" si="4"/>
        <v>1632653.0612244899</v>
      </c>
      <c r="X16" s="126">
        <v>1093877.5510204083</v>
      </c>
      <c r="Y16" s="294">
        <v>440816.32653061225</v>
      </c>
      <c r="Z16" s="294">
        <v>97959.183673469379</v>
      </c>
      <c r="AA16" s="295"/>
      <c r="AB16" s="296">
        <v>1583.3150000000001</v>
      </c>
      <c r="AC16" s="296">
        <v>2650570552.6154008</v>
      </c>
      <c r="AD16" s="296">
        <v>3360000000</v>
      </c>
      <c r="AE16" s="296">
        <f t="shared" si="5"/>
        <v>2908.6002763077004</v>
      </c>
      <c r="AF16" s="297">
        <f t="shared" si="6"/>
        <v>27652944.321788087</v>
      </c>
      <c r="AG16" s="293"/>
      <c r="AH16" s="182">
        <v>17850517.961924344</v>
      </c>
      <c r="AI16" s="182">
        <v>17349908.303953256</v>
      </c>
      <c r="AJ16" s="182">
        <f t="shared" si="7"/>
        <v>14071079.959038401</v>
      </c>
      <c r="AK16" s="182">
        <v>3481360.8394824001</v>
      </c>
      <c r="AL16" s="182">
        <v>38681787.105360001</v>
      </c>
      <c r="AM16" s="344">
        <f t="shared" si="8"/>
        <v>6568282.105556</v>
      </c>
      <c r="AN16" s="182">
        <v>4400749.0107225198</v>
      </c>
      <c r="AO16" s="182">
        <v>1773436.1685001201</v>
      </c>
      <c r="AP16" s="182">
        <v>394096.92633335997</v>
      </c>
      <c r="AQ16" s="182">
        <v>4021437.014</v>
      </c>
      <c r="AR16" s="182">
        <f t="shared" si="9"/>
        <v>10589719.119556</v>
      </c>
      <c r="AS16" s="182">
        <v>1559.9891162495337</v>
      </c>
      <c r="AT16" s="182">
        <v>2613444359.5395999</v>
      </c>
      <c r="AU16" s="182">
        <v>3128097597.0100002</v>
      </c>
      <c r="AV16" s="344">
        <f t="shared" si="10"/>
        <v>2866.7112960193335</v>
      </c>
      <c r="AW16" s="350">
        <f t="shared" si="11"/>
        <v>45790145.385433599</v>
      </c>
    </row>
    <row r="17" spans="1:49" customFormat="1" x14ac:dyDescent="0.25">
      <c r="A17" s="49">
        <v>7</v>
      </c>
      <c r="B17" s="242">
        <v>16068895.802120898</v>
      </c>
      <c r="C17" s="242">
        <v>17365312.173345581</v>
      </c>
      <c r="D17" s="242">
        <f t="shared" si="0"/>
        <v>4939332.9708860097</v>
      </c>
      <c r="E17" s="242">
        <v>3306679.9096615198</v>
      </c>
      <c r="F17" s="242">
        <v>36740887.885127999</v>
      </c>
      <c r="G17" s="243">
        <f t="shared" si="1"/>
        <v>1632653.0612244899</v>
      </c>
      <c r="H17" s="242">
        <v>1093877.5510204083</v>
      </c>
      <c r="I17" s="242">
        <v>440816.32653061231</v>
      </c>
      <c r="J17" s="242">
        <v>97959.183673469393</v>
      </c>
      <c r="K17" s="242"/>
      <c r="L17" s="242">
        <v>1586.403</v>
      </c>
      <c r="M17" s="242">
        <v>2608268109.7809405</v>
      </c>
      <c r="N17" s="242">
        <v>3200835577.4545498</v>
      </c>
      <c r="O17" s="244">
        <f t="shared" si="2"/>
        <v>2890.5370548904702</v>
      </c>
      <c r="P17" s="349">
        <f t="shared" si="12"/>
        <v>35066861.036690965</v>
      </c>
      <c r="Q17" s="293"/>
      <c r="R17" s="294">
        <v>12696301.024712477</v>
      </c>
      <c r="S17" s="294">
        <v>13066018.812155681</v>
      </c>
      <c r="T17" s="294">
        <f t="shared" si="3"/>
        <v>4180574.8033323297</v>
      </c>
      <c r="U17" s="294">
        <v>2547921.7421078398</v>
      </c>
      <c r="V17" s="294">
        <v>28310241.578975998</v>
      </c>
      <c r="W17" s="294">
        <f t="shared" si="4"/>
        <v>1632653.0612244899</v>
      </c>
      <c r="X17" s="126">
        <v>1093877.5510204083</v>
      </c>
      <c r="Y17" s="294">
        <v>440816.32653061225</v>
      </c>
      <c r="Z17" s="294">
        <v>97959.183673469379</v>
      </c>
      <c r="AA17" s="295"/>
      <c r="AB17" s="296">
        <v>1591.1310000000001</v>
      </c>
      <c r="AC17" s="296">
        <v>2667478845.8028007</v>
      </c>
      <c r="AD17" s="296">
        <v>3400000000</v>
      </c>
      <c r="AE17" s="296">
        <f t="shared" si="5"/>
        <v>2924.8704229014002</v>
      </c>
      <c r="AF17" s="297">
        <f t="shared" si="6"/>
        <v>27394972.89809265</v>
      </c>
      <c r="AG17" s="293"/>
      <c r="AH17" s="182">
        <v>17962752.282337032</v>
      </c>
      <c r="AI17" s="182">
        <v>17157506.198643368</v>
      </c>
      <c r="AJ17" s="182">
        <f t="shared" si="7"/>
        <v>14212787.512515601</v>
      </c>
      <c r="AK17" s="182">
        <v>3473432.1574595999</v>
      </c>
      <c r="AL17" s="182">
        <v>38593690.638439998</v>
      </c>
      <c r="AM17" s="344">
        <f t="shared" si="8"/>
        <v>6690221.9120560018</v>
      </c>
      <c r="AN17" s="182">
        <v>4482448.6810775213</v>
      </c>
      <c r="AO17" s="182">
        <v>1806359.9162551204</v>
      </c>
      <c r="AP17" s="182">
        <v>401413.31472336006</v>
      </c>
      <c r="AQ17" s="182">
        <v>4049133.4430000004</v>
      </c>
      <c r="AR17" s="182">
        <f t="shared" si="9"/>
        <v>10739355.355056003</v>
      </c>
      <c r="AS17" s="182">
        <v>1565.5686810375764</v>
      </c>
      <c r="AT17" s="182">
        <v>2616635731.41746</v>
      </c>
      <c r="AU17" s="182">
        <v>3142045759.598</v>
      </c>
      <c r="AV17" s="344">
        <f t="shared" si="10"/>
        <v>2873.8865467463065</v>
      </c>
      <c r="AW17" s="350">
        <f t="shared" si="11"/>
        <v>45859613.836036399</v>
      </c>
    </row>
    <row r="18" spans="1:49" customFormat="1" x14ac:dyDescent="0.25">
      <c r="A18" s="49">
        <v>8</v>
      </c>
      <c r="B18" s="242">
        <v>15942826.256324491</v>
      </c>
      <c r="C18" s="242">
        <v>17416012.452849675</v>
      </c>
      <c r="D18" s="242">
        <f t="shared" si="0"/>
        <v>4931878.8676263299</v>
      </c>
      <c r="E18" s="242">
        <v>3299225.8064018404</v>
      </c>
      <c r="F18" s="242">
        <v>36658064.515576005</v>
      </c>
      <c r="G18" s="243">
        <f t="shared" si="1"/>
        <v>1632653.0612244899</v>
      </c>
      <c r="H18" s="242">
        <v>1093877.5510204083</v>
      </c>
      <c r="I18" s="242">
        <v>440816.32653061231</v>
      </c>
      <c r="J18" s="242">
        <v>97959.183673469393</v>
      </c>
      <c r="K18" s="242"/>
      <c r="L18" s="242">
        <v>1597.991</v>
      </c>
      <c r="M18" s="242">
        <v>2612592086.8595805</v>
      </c>
      <c r="N18" s="242">
        <v>3216853578.69697</v>
      </c>
      <c r="O18" s="244">
        <f t="shared" si="2"/>
        <v>2904.2870434297902</v>
      </c>
      <c r="P18" s="349">
        <f t="shared" si="12"/>
        <v>34991491.770398654</v>
      </c>
      <c r="Q18" s="293"/>
      <c r="R18" s="294">
        <v>12528026.444500001</v>
      </c>
      <c r="S18" s="294">
        <v>12976321.968672719</v>
      </c>
      <c r="T18" s="294">
        <f t="shared" si="3"/>
        <v>4155061.1460437695</v>
      </c>
      <c r="U18" s="294">
        <v>2522408.0848192796</v>
      </c>
      <c r="V18" s="294">
        <v>28026756.497991998</v>
      </c>
      <c r="W18" s="294">
        <f t="shared" si="4"/>
        <v>1632653.0612244899</v>
      </c>
      <c r="X18" s="126">
        <v>1093877.5510204083</v>
      </c>
      <c r="Y18" s="294">
        <v>440816.32653061225</v>
      </c>
      <c r="Z18" s="294">
        <v>97959.183673469379</v>
      </c>
      <c r="AA18" s="295"/>
      <c r="AB18" s="296">
        <v>1602.134</v>
      </c>
      <c r="AC18" s="296">
        <v>2684387138.9902005</v>
      </c>
      <c r="AD18" s="296">
        <v>3440000000</v>
      </c>
      <c r="AE18" s="296">
        <f t="shared" si="5"/>
        <v>2944.3275694951003</v>
      </c>
      <c r="AF18" s="297">
        <f t="shared" si="6"/>
        <v>27137001.474397212</v>
      </c>
      <c r="AG18" s="293"/>
      <c r="AH18" s="182">
        <v>18071849.480963938</v>
      </c>
      <c r="AI18" s="182">
        <v>16968241.215119258</v>
      </c>
      <c r="AJ18" s="182">
        <f t="shared" si="7"/>
        <v>14354495.065992799</v>
      </c>
      <c r="AK18" s="182">
        <v>3465503.4754367992</v>
      </c>
      <c r="AL18" s="182">
        <v>38505594.171519995</v>
      </c>
      <c r="AM18" s="344">
        <f t="shared" si="8"/>
        <v>6812161.7185559999</v>
      </c>
      <c r="AN18" s="182">
        <v>4564148.35143252</v>
      </c>
      <c r="AO18" s="182">
        <v>1839283.6640101199</v>
      </c>
      <c r="AP18" s="182">
        <v>408729.70311335992</v>
      </c>
      <c r="AQ18" s="182">
        <v>4076829.8720000004</v>
      </c>
      <c r="AR18" s="182">
        <f t="shared" si="9"/>
        <v>10888991.590555999</v>
      </c>
      <c r="AS18" s="182">
        <v>1574.2304380150649</v>
      </c>
      <c r="AT18" s="182">
        <v>2619827103.29532</v>
      </c>
      <c r="AU18" s="182">
        <v>3155993922.1859999</v>
      </c>
      <c r="AV18" s="344">
        <f t="shared" si="10"/>
        <v>2884.1439896627248</v>
      </c>
      <c r="AW18" s="350">
        <f t="shared" si="11"/>
        <v>45929082.286639199</v>
      </c>
    </row>
    <row r="19" spans="1:49" customFormat="1" x14ac:dyDescent="0.25">
      <c r="A19" s="49">
        <v>9</v>
      </c>
      <c r="B19" s="242">
        <v>15817075.564397557</v>
      </c>
      <c r="C19" s="242">
        <v>17466393.878484294</v>
      </c>
      <c r="D19" s="242">
        <f t="shared" si="0"/>
        <v>4924424.764366651</v>
      </c>
      <c r="E19" s="242">
        <v>3291771.703142161</v>
      </c>
      <c r="F19" s="242">
        <v>36575241.146024011</v>
      </c>
      <c r="G19" s="243">
        <f t="shared" si="1"/>
        <v>1632653.0612244899</v>
      </c>
      <c r="H19" s="242">
        <v>1093877.5510204083</v>
      </c>
      <c r="I19" s="242">
        <v>440816.32653061231</v>
      </c>
      <c r="J19" s="242">
        <v>97959.183673469393</v>
      </c>
      <c r="K19" s="242"/>
      <c r="L19" s="242">
        <v>1608.338</v>
      </c>
      <c r="M19" s="242">
        <v>2616916063.9382205</v>
      </c>
      <c r="N19" s="242">
        <v>3232871579.9393902</v>
      </c>
      <c r="O19" s="244">
        <f t="shared" si="2"/>
        <v>2916.7960319691101</v>
      </c>
      <c r="P19" s="349">
        <f t="shared" si="12"/>
        <v>34916122.504106343</v>
      </c>
      <c r="Q19" s="293"/>
      <c r="R19" s="294">
        <v>12359889.897478759</v>
      </c>
      <c r="S19" s="294">
        <v>12886487.091998516</v>
      </c>
      <c r="T19" s="294">
        <f t="shared" si="3"/>
        <v>4129547.4887552094</v>
      </c>
      <c r="U19" s="294">
        <v>2496894.4275307194</v>
      </c>
      <c r="V19" s="294">
        <v>27743271.417007994</v>
      </c>
      <c r="W19" s="294">
        <f t="shared" si="4"/>
        <v>1632653.0612244899</v>
      </c>
      <c r="X19" s="126">
        <v>1093877.5510204083</v>
      </c>
      <c r="Y19" s="294">
        <v>440816.32653061225</v>
      </c>
      <c r="Z19" s="294">
        <v>97959.183673469379</v>
      </c>
      <c r="AA19" s="295"/>
      <c r="AB19" s="296">
        <v>1612.097</v>
      </c>
      <c r="AC19" s="296">
        <v>2701295432.1776004</v>
      </c>
      <c r="AD19" s="296">
        <v>3480000000</v>
      </c>
      <c r="AE19" s="296">
        <f t="shared" si="5"/>
        <v>2962.7447160888</v>
      </c>
      <c r="AF19" s="297">
        <f t="shared" si="6"/>
        <v>26879030.050701767</v>
      </c>
      <c r="AG19" s="293"/>
      <c r="AH19" s="182">
        <v>18177884.205877639</v>
      </c>
      <c r="AI19" s="182">
        <v>16782038.705308363</v>
      </c>
      <c r="AJ19" s="182">
        <f t="shared" si="7"/>
        <v>14496202.61947</v>
      </c>
      <c r="AK19" s="182">
        <v>3457574.793414</v>
      </c>
      <c r="AL19" s="182">
        <v>38417497.704599999</v>
      </c>
      <c r="AM19" s="344">
        <f t="shared" si="8"/>
        <v>6934101.5250560008</v>
      </c>
      <c r="AN19" s="182">
        <v>4645848.0217875205</v>
      </c>
      <c r="AO19" s="182">
        <v>1872207.4117651202</v>
      </c>
      <c r="AP19" s="182">
        <v>416046.09150336002</v>
      </c>
      <c r="AQ19" s="182">
        <v>4104526.301</v>
      </c>
      <c r="AR19" s="182">
        <f t="shared" si="9"/>
        <v>11038627.826056</v>
      </c>
      <c r="AS19" s="182">
        <v>1581.9363553906003</v>
      </c>
      <c r="AT19" s="182">
        <v>2623018475.1731801</v>
      </c>
      <c r="AU19" s="182">
        <v>3169942084.7739997</v>
      </c>
      <c r="AV19" s="344">
        <f t="shared" si="10"/>
        <v>2893.4455929771902</v>
      </c>
      <c r="AW19" s="350">
        <f t="shared" si="11"/>
        <v>45998550.737241998</v>
      </c>
    </row>
    <row r="20" spans="1:49" customFormat="1" x14ac:dyDescent="0.25">
      <c r="A20" s="49">
        <v>10</v>
      </c>
      <c r="B20" s="242">
        <v>15691644.191458315</v>
      </c>
      <c r="C20" s="242">
        <v>17516455.985131219</v>
      </c>
      <c r="D20" s="242">
        <f t="shared" si="0"/>
        <v>4916970.6611069702</v>
      </c>
      <c r="E20" s="242">
        <v>3284317.5998824807</v>
      </c>
      <c r="F20" s="242">
        <v>36492417.77647201</v>
      </c>
      <c r="G20" s="243">
        <f t="shared" si="1"/>
        <v>1632653.0612244899</v>
      </c>
      <c r="H20" s="242">
        <v>1093877.5510204083</v>
      </c>
      <c r="I20" s="242">
        <v>440816.32653061231</v>
      </c>
      <c r="J20" s="242">
        <v>97959.183673469393</v>
      </c>
      <c r="K20" s="242"/>
      <c r="L20" s="242">
        <v>1614.664</v>
      </c>
      <c r="M20" s="242">
        <v>2621240041.0168605</v>
      </c>
      <c r="N20" s="242">
        <v>3248889581.1818199</v>
      </c>
      <c r="O20" s="244">
        <f t="shared" si="2"/>
        <v>2925.2840205084303</v>
      </c>
      <c r="P20" s="349">
        <f t="shared" si="12"/>
        <v>34840753.237814024</v>
      </c>
      <c r="Q20" s="293"/>
      <c r="R20" s="294">
        <v>12191894.943531189</v>
      </c>
      <c r="S20" s="294">
        <v>12796510.622250646</v>
      </c>
      <c r="T20" s="294">
        <f t="shared" si="3"/>
        <v>4104033.8314666492</v>
      </c>
      <c r="U20" s="294">
        <v>2471380.7702421593</v>
      </c>
      <c r="V20" s="294">
        <v>27459786.336023994</v>
      </c>
      <c r="W20" s="294">
        <f t="shared" si="4"/>
        <v>1632653.0612244899</v>
      </c>
      <c r="X20" s="126">
        <v>1093877.5510204083</v>
      </c>
      <c r="Y20" s="294">
        <v>440816.32653061225</v>
      </c>
      <c r="Z20" s="294">
        <v>97959.183673469379</v>
      </c>
      <c r="AA20" s="295"/>
      <c r="AB20" s="296">
        <v>1618.318</v>
      </c>
      <c r="AC20" s="296">
        <v>2718203725.3650002</v>
      </c>
      <c r="AD20" s="296">
        <v>3530000000</v>
      </c>
      <c r="AE20" s="296">
        <f t="shared" si="5"/>
        <v>2977.4198626825</v>
      </c>
      <c r="AF20" s="297">
        <f t="shared" si="6"/>
        <v>26621058.627006326</v>
      </c>
      <c r="AG20" s="293"/>
      <c r="AH20" s="182">
        <v>18280928.75544513</v>
      </c>
      <c r="AI20" s="182">
        <v>16598826.370843668</v>
      </c>
      <c r="AJ20" s="182">
        <f t="shared" si="7"/>
        <v>14637910.172947202</v>
      </c>
      <c r="AK20" s="182">
        <v>3449646.1113911993</v>
      </c>
      <c r="AL20" s="182">
        <v>38329401.237679996</v>
      </c>
      <c r="AM20" s="344">
        <f t="shared" si="8"/>
        <v>7056041.3315560017</v>
      </c>
      <c r="AN20" s="182">
        <v>4727547.692142521</v>
      </c>
      <c r="AO20" s="182">
        <v>1905131.1595201204</v>
      </c>
      <c r="AP20" s="182">
        <v>423362.47989336005</v>
      </c>
      <c r="AQ20" s="182">
        <v>4132222.7299999995</v>
      </c>
      <c r="AR20" s="182">
        <f t="shared" si="9"/>
        <v>11188264.061556</v>
      </c>
      <c r="AS20" s="182">
        <v>1585.8724719342119</v>
      </c>
      <c r="AT20" s="182">
        <v>2626209847.0510402</v>
      </c>
      <c r="AU20" s="182">
        <v>3183890247.3619995</v>
      </c>
      <c r="AV20" s="344">
        <f t="shared" si="10"/>
        <v>2898.9773954597322</v>
      </c>
      <c r="AW20" s="350">
        <f t="shared" si="11"/>
        <v>46068019.187844798</v>
      </c>
    </row>
    <row r="21" spans="1:49" customFormat="1" x14ac:dyDescent="0.25">
      <c r="A21" s="49">
        <v>11</v>
      </c>
      <c r="B21" s="242">
        <v>15566532.603530055</v>
      </c>
      <c r="C21" s="242">
        <v>17566198.306767147</v>
      </c>
      <c r="D21" s="242">
        <f t="shared" si="0"/>
        <v>4909516.5578472894</v>
      </c>
      <c r="E21" s="242">
        <v>3276863.4966227999</v>
      </c>
      <c r="F21" s="242">
        <v>36409594.406920001</v>
      </c>
      <c r="G21" s="243">
        <f t="shared" si="1"/>
        <v>1632653.0612244899</v>
      </c>
      <c r="H21" s="242">
        <v>1093877.5510204083</v>
      </c>
      <c r="I21" s="242">
        <v>440816.32653061231</v>
      </c>
      <c r="J21" s="242">
        <v>97959.183673469393</v>
      </c>
      <c r="K21" s="242"/>
      <c r="L21" s="242">
        <v>1625.836</v>
      </c>
      <c r="M21" s="242">
        <v>2625564018.0955</v>
      </c>
      <c r="N21" s="242">
        <v>3264907582.4242401</v>
      </c>
      <c r="O21" s="244">
        <f t="shared" si="2"/>
        <v>2938.6180090477501</v>
      </c>
      <c r="P21" s="349">
        <f t="shared" si="12"/>
        <v>34765383.97152169</v>
      </c>
      <c r="Q21" s="293"/>
      <c r="R21" s="294">
        <v>12024045.26601392</v>
      </c>
      <c r="S21" s="294">
        <v>12706388.876072476</v>
      </c>
      <c r="T21" s="294">
        <f t="shared" si="3"/>
        <v>4078520.1741780895</v>
      </c>
      <c r="U21" s="294">
        <v>2445867.1129535995</v>
      </c>
      <c r="V21" s="294">
        <v>27176301.255039994</v>
      </c>
      <c r="W21" s="294">
        <f t="shared" si="4"/>
        <v>1632653.0612244899</v>
      </c>
      <c r="X21" s="126">
        <v>1093877.5510204083</v>
      </c>
      <c r="Y21" s="294">
        <v>440816.32653061225</v>
      </c>
      <c r="Z21" s="294">
        <v>97959.183673469379</v>
      </c>
      <c r="AA21" s="295"/>
      <c r="AB21" s="296">
        <v>1629.6030000000001</v>
      </c>
      <c r="AC21" s="296">
        <v>2735112018.5524001</v>
      </c>
      <c r="AD21" s="296">
        <v>3570000000</v>
      </c>
      <c r="AE21" s="296">
        <f t="shared" si="5"/>
        <v>2997.1590092761999</v>
      </c>
      <c r="AF21" s="297">
        <f t="shared" si="6"/>
        <v>26363087.203310885</v>
      </c>
      <c r="AG21" s="293"/>
      <c r="AH21" s="182">
        <v>18381053.170058344</v>
      </c>
      <c r="AI21" s="182">
        <v>16418534.171333257</v>
      </c>
      <c r="AJ21" s="182">
        <f t="shared" si="7"/>
        <v>14779617.7264244</v>
      </c>
      <c r="AK21" s="182">
        <v>3441717.4293684</v>
      </c>
      <c r="AL21" s="182">
        <v>38241304.77076</v>
      </c>
      <c r="AM21" s="344">
        <f t="shared" si="8"/>
        <v>7177981.1380559998</v>
      </c>
      <c r="AN21" s="182">
        <v>4809247.3624975197</v>
      </c>
      <c r="AO21" s="182">
        <v>1938054.90727512</v>
      </c>
      <c r="AP21" s="182">
        <v>430678.86828335997</v>
      </c>
      <c r="AQ21" s="182">
        <v>4159919.159</v>
      </c>
      <c r="AR21" s="182">
        <f t="shared" si="9"/>
        <v>11337900.297056001</v>
      </c>
      <c r="AS21" s="182">
        <v>1594.6436184526326</v>
      </c>
      <c r="AT21" s="182">
        <v>2629401218.9288998</v>
      </c>
      <c r="AU21" s="182">
        <v>3197838409.9500003</v>
      </c>
      <c r="AV21" s="344">
        <f t="shared" si="10"/>
        <v>2909.3442279170822</v>
      </c>
      <c r="AW21" s="350">
        <f t="shared" si="11"/>
        <v>46137487.638447605</v>
      </c>
    </row>
    <row r="22" spans="1:49" customFormat="1" x14ac:dyDescent="0.25">
      <c r="A22" s="49">
        <v>12</v>
      </c>
      <c r="B22" s="242">
        <v>15610236.634560706</v>
      </c>
      <c r="C22" s="242">
        <v>17419817.276198659</v>
      </c>
      <c r="D22" s="242">
        <f t="shared" si="0"/>
        <v>4899361.6897611301</v>
      </c>
      <c r="E22" s="242">
        <v>3266708.6285366402</v>
      </c>
      <c r="F22" s="242">
        <v>36296762.539296001</v>
      </c>
      <c r="G22" s="243">
        <f t="shared" si="1"/>
        <v>1632653.0612244899</v>
      </c>
      <c r="H22" s="242">
        <v>1093877.5510204083</v>
      </c>
      <c r="I22" s="242">
        <v>440816.32653061231</v>
      </c>
      <c r="J22" s="242">
        <v>97959.183673469393</v>
      </c>
      <c r="K22" s="242"/>
      <c r="L22" s="242">
        <v>1634.921</v>
      </c>
      <c r="M22" s="242">
        <v>2632239383.5588198</v>
      </c>
      <c r="N22" s="242">
        <v>3282739866</v>
      </c>
      <c r="O22" s="244">
        <f t="shared" si="2"/>
        <v>2951.0406917794098</v>
      </c>
      <c r="P22" s="349">
        <f t="shared" si="12"/>
        <v>34662706.971983857</v>
      </c>
      <c r="Q22" s="293"/>
      <c r="R22" s="294">
        <v>12052101.923139559</v>
      </c>
      <c r="S22" s="294">
        <v>12685571.064065797</v>
      </c>
      <c r="T22" s="294">
        <f t="shared" si="3"/>
        <v>4079236.1039151293</v>
      </c>
      <c r="U22" s="294">
        <v>2446583.0426906394</v>
      </c>
      <c r="V22" s="294">
        <v>27184256.029895995</v>
      </c>
      <c r="W22" s="294">
        <f t="shared" si="4"/>
        <v>1632653.0612244899</v>
      </c>
      <c r="X22" s="126">
        <v>1093877.5510204083</v>
      </c>
      <c r="Y22" s="294">
        <v>440816.32653061225</v>
      </c>
      <c r="Z22" s="294">
        <v>97959.183673469379</v>
      </c>
      <c r="AA22" s="295"/>
      <c r="AB22" s="296">
        <v>1639.2660000000001</v>
      </c>
      <c r="AC22" s="296">
        <v>2757991050.3496599</v>
      </c>
      <c r="AD22" s="296">
        <v>3610000000</v>
      </c>
      <c r="AE22" s="296">
        <f t="shared" si="5"/>
        <v>3018.2615251748302</v>
      </c>
      <c r="AF22" s="297">
        <f t="shared" si="6"/>
        <v>26370326.048429847</v>
      </c>
      <c r="AG22" s="293"/>
      <c r="AH22" s="182">
        <v>17966655.519465763</v>
      </c>
      <c r="AI22" s="182">
        <v>16302722.309860876</v>
      </c>
      <c r="AJ22" s="182">
        <f t="shared" si="7"/>
        <v>14497348.39372696</v>
      </c>
      <c r="AK22" s="182">
        <v>3389279.1259773597</v>
      </c>
      <c r="AL22" s="182">
        <v>37658656.955303997</v>
      </c>
      <c r="AM22" s="344">
        <f t="shared" si="8"/>
        <v>7050007.1345495991</v>
      </c>
      <c r="AN22" s="182">
        <v>4723504.7801482314</v>
      </c>
      <c r="AO22" s="182">
        <v>1903501.926328392</v>
      </c>
      <c r="AP22" s="182">
        <v>423000.42807297595</v>
      </c>
      <c r="AQ22" s="182">
        <v>4058062.1332</v>
      </c>
      <c r="AR22" s="182">
        <f t="shared" si="9"/>
        <v>11108069.2677496</v>
      </c>
      <c r="AS22" s="182">
        <v>1601.2792849367261</v>
      </c>
      <c r="AT22" s="182">
        <v>2635962777.84302</v>
      </c>
      <c r="AU22" s="182">
        <v>3214645485.2780004</v>
      </c>
      <c r="AV22" s="344">
        <f t="shared" si="10"/>
        <v>2919.2606738582363</v>
      </c>
      <c r="AW22" s="350">
        <f t="shared" si="11"/>
        <v>45377447.09707623</v>
      </c>
    </row>
    <row r="23" spans="1:49" customFormat="1" x14ac:dyDescent="0.25">
      <c r="A23" s="49">
        <v>13</v>
      </c>
      <c r="B23" s="242">
        <v>15652641.833045514</v>
      </c>
      <c r="C23" s="242">
        <v>17274735.078176014</v>
      </c>
      <c r="D23" s="242">
        <f t="shared" si="0"/>
        <v>4889206.8216749709</v>
      </c>
      <c r="E23" s="242">
        <v>3256553.7604504805</v>
      </c>
      <c r="F23" s="242">
        <v>36183930.671672009</v>
      </c>
      <c r="G23" s="243">
        <f t="shared" si="1"/>
        <v>1632653.0612244899</v>
      </c>
      <c r="H23" s="242">
        <v>1093877.5510204083</v>
      </c>
      <c r="I23" s="242">
        <v>440816.32653061231</v>
      </c>
      <c r="J23" s="242">
        <v>97959.183673469393</v>
      </c>
      <c r="K23" s="242"/>
      <c r="L23" s="242">
        <v>1637.1369999999999</v>
      </c>
      <c r="M23" s="242">
        <v>2638914749.0221395</v>
      </c>
      <c r="N23" s="242">
        <v>3301891627.6363602</v>
      </c>
      <c r="O23" s="244">
        <f t="shared" si="2"/>
        <v>2956.5943745110699</v>
      </c>
      <c r="P23" s="349">
        <f t="shared" si="12"/>
        <v>34560029.972446017</v>
      </c>
      <c r="Q23" s="293"/>
      <c r="R23" s="294">
        <v>12080216.041436493</v>
      </c>
      <c r="S23" s="294">
        <v>12664695.790887827</v>
      </c>
      <c r="T23" s="294">
        <f t="shared" si="3"/>
        <v>4079952.0336521696</v>
      </c>
      <c r="U23" s="294">
        <v>2447298.9724276797</v>
      </c>
      <c r="V23" s="294">
        <v>27192210.804752</v>
      </c>
      <c r="W23" s="294">
        <f t="shared" si="4"/>
        <v>1632653.0612244899</v>
      </c>
      <c r="X23" s="126">
        <v>1093877.5510204083</v>
      </c>
      <c r="Y23" s="294">
        <v>440816.32653061225</v>
      </c>
      <c r="Z23" s="294">
        <v>97959.183673469379</v>
      </c>
      <c r="AA23" s="295"/>
      <c r="AB23" s="296">
        <v>1641.134</v>
      </c>
      <c r="AC23" s="296">
        <v>2780870082.1469197</v>
      </c>
      <c r="AD23" s="296">
        <v>3650000000</v>
      </c>
      <c r="AE23" s="296">
        <f t="shared" si="5"/>
        <v>3031.5690410734596</v>
      </c>
      <c r="AF23" s="297">
        <f t="shared" si="6"/>
        <v>26377564.893548809</v>
      </c>
      <c r="AG23" s="293"/>
      <c r="AH23" s="182">
        <v>17552226.561178833</v>
      </c>
      <c r="AI23" s="182">
        <v>16186941.75608284</v>
      </c>
      <c r="AJ23" s="182">
        <f t="shared" si="7"/>
        <v>14215079.061029522</v>
      </c>
      <c r="AK23" s="182">
        <v>3336840.8225863194</v>
      </c>
      <c r="AL23" s="182">
        <v>37076009.139847994</v>
      </c>
      <c r="AM23" s="344">
        <f t="shared" si="8"/>
        <v>6922033.1310432013</v>
      </c>
      <c r="AN23" s="182">
        <v>4637762.197798945</v>
      </c>
      <c r="AO23" s="182">
        <v>1868948.9453816644</v>
      </c>
      <c r="AP23" s="182">
        <v>415321.98786259204</v>
      </c>
      <c r="AQ23" s="182">
        <v>3956205.1074000006</v>
      </c>
      <c r="AR23" s="182">
        <f t="shared" si="9"/>
        <v>10878238.238443201</v>
      </c>
      <c r="AS23" s="182">
        <v>1600.4398613667904</v>
      </c>
      <c r="AT23" s="182">
        <v>2642524336.7571402</v>
      </c>
      <c r="AU23" s="182">
        <v>3231452560.6060004</v>
      </c>
      <c r="AV23" s="344">
        <f t="shared" si="10"/>
        <v>2921.7020297453605</v>
      </c>
      <c r="AW23" s="350">
        <f t="shared" si="11"/>
        <v>44617406.555704877</v>
      </c>
    </row>
    <row r="24" spans="1:49" customFormat="1" x14ac:dyDescent="0.25">
      <c r="A24" s="49">
        <v>14</v>
      </c>
      <c r="B24" s="242">
        <v>15693763.594939729</v>
      </c>
      <c r="C24" s="242">
        <v>17130936.316743959</v>
      </c>
      <c r="D24" s="242">
        <f t="shared" si="0"/>
        <v>4879051.9535888107</v>
      </c>
      <c r="E24" s="242">
        <v>3246398.8923643208</v>
      </c>
      <c r="F24" s="242">
        <v>36071098.804048009</v>
      </c>
      <c r="G24" s="243">
        <f t="shared" si="1"/>
        <v>1632653.0612244899</v>
      </c>
      <c r="H24" s="242">
        <v>1093877.5510204083</v>
      </c>
      <c r="I24" s="242">
        <v>440816.32653061231</v>
      </c>
      <c r="J24" s="242">
        <v>97959.183673469393</v>
      </c>
      <c r="K24" s="242"/>
      <c r="L24" s="242">
        <v>1640.924</v>
      </c>
      <c r="M24" s="242">
        <v>2645590114.4854593</v>
      </c>
      <c r="N24" s="242">
        <v>3321043389.2727299</v>
      </c>
      <c r="O24" s="244">
        <f t="shared" si="2"/>
        <v>2963.7190572427298</v>
      </c>
      <c r="P24" s="349">
        <f t="shared" si="12"/>
        <v>34457352.972908176</v>
      </c>
      <c r="Q24" s="293"/>
      <c r="R24" s="294">
        <v>12108387.772394363</v>
      </c>
      <c r="S24" s="294">
        <v>12643762.90504892</v>
      </c>
      <c r="T24" s="294">
        <f t="shared" si="3"/>
        <v>4080667.9633892099</v>
      </c>
      <c r="U24" s="294">
        <v>2448014.90216472</v>
      </c>
      <c r="V24" s="294">
        <v>27200165.579608001</v>
      </c>
      <c r="W24" s="294">
        <f t="shared" si="4"/>
        <v>1632653.0612244899</v>
      </c>
      <c r="X24" s="126">
        <v>1093877.5510204083</v>
      </c>
      <c r="Y24" s="294">
        <v>440816.32653061225</v>
      </c>
      <c r="Z24" s="294">
        <v>97959.183673469379</v>
      </c>
      <c r="AA24" s="295"/>
      <c r="AB24" s="296">
        <v>1645.451</v>
      </c>
      <c r="AC24" s="296">
        <v>2803749113.9441795</v>
      </c>
      <c r="AD24" s="296">
        <v>3690000000</v>
      </c>
      <c r="AE24" s="296">
        <f t="shared" si="5"/>
        <v>3047.3255569720895</v>
      </c>
      <c r="AF24" s="297">
        <f t="shared" si="6"/>
        <v>26384803.738667771</v>
      </c>
      <c r="AG24" s="293"/>
      <c r="AH24" s="182">
        <v>17137764.784159727</v>
      </c>
      <c r="AI24" s="182">
        <v>16071194.021036992</v>
      </c>
      <c r="AJ24" s="182">
        <f t="shared" si="7"/>
        <v>13932809.72833208</v>
      </c>
      <c r="AK24" s="182">
        <v>3284402.5191952796</v>
      </c>
      <c r="AL24" s="182">
        <v>36493361.324391998</v>
      </c>
      <c r="AM24" s="344">
        <f t="shared" si="8"/>
        <v>6794059.1275367998</v>
      </c>
      <c r="AN24" s="182">
        <v>4552019.6154496558</v>
      </c>
      <c r="AO24" s="182">
        <v>1834395.9644349359</v>
      </c>
      <c r="AP24" s="182">
        <v>407643.54765220796</v>
      </c>
      <c r="AQ24" s="182">
        <v>3854348.0816000011</v>
      </c>
      <c r="AR24" s="182">
        <f t="shared" si="9"/>
        <v>10648407.209136801</v>
      </c>
      <c r="AS24" s="182">
        <v>1601.9155001846623</v>
      </c>
      <c r="AT24" s="182">
        <v>2649085895.6712604</v>
      </c>
      <c r="AU24" s="182">
        <v>3248259635.9340005</v>
      </c>
      <c r="AV24" s="344">
        <f t="shared" si="10"/>
        <v>2926.4584480202925</v>
      </c>
      <c r="AW24" s="350">
        <f t="shared" si="11"/>
        <v>43857366.014333524</v>
      </c>
    </row>
    <row r="25" spans="1:49" customFormat="1" x14ac:dyDescent="0.25">
      <c r="A25" s="49">
        <v>15</v>
      </c>
      <c r="B25" s="242">
        <v>15733617.073824499</v>
      </c>
      <c r="C25" s="242">
        <v>16988405.838321358</v>
      </c>
      <c r="D25" s="242">
        <f t="shared" si="0"/>
        <v>4868897.0855026515</v>
      </c>
      <c r="E25" s="242">
        <v>3236244.0242781616</v>
      </c>
      <c r="F25" s="242">
        <v>35958266.936424017</v>
      </c>
      <c r="G25" s="243">
        <f t="shared" si="1"/>
        <v>1632653.0612244899</v>
      </c>
      <c r="H25" s="242">
        <v>1093877.5510204083</v>
      </c>
      <c r="I25" s="242">
        <v>440816.32653061231</v>
      </c>
      <c r="J25" s="242">
        <v>97959.183673469393</v>
      </c>
      <c r="K25" s="242"/>
      <c r="L25" s="242">
        <v>1647.722</v>
      </c>
      <c r="M25" s="242">
        <v>2652265479.9487791</v>
      </c>
      <c r="N25" s="242">
        <v>3340195150.90909</v>
      </c>
      <c r="O25" s="244">
        <f t="shared" si="2"/>
        <v>2973.8547399743893</v>
      </c>
      <c r="P25" s="349">
        <f t="shared" si="12"/>
        <v>34354675.973370343</v>
      </c>
      <c r="Q25" s="293"/>
      <c r="R25" s="294">
        <v>12136617.268035792</v>
      </c>
      <c r="S25" s="294">
        <v>12622772.254526449</v>
      </c>
      <c r="T25" s="294">
        <f t="shared" si="3"/>
        <v>4081383.8931262502</v>
      </c>
      <c r="U25" s="294">
        <v>2448730.8319017603</v>
      </c>
      <c r="V25" s="294">
        <v>27208120.354464002</v>
      </c>
      <c r="W25" s="294">
        <f t="shared" si="4"/>
        <v>1632653.0612244899</v>
      </c>
      <c r="X25" s="126">
        <v>1093877.5510204083</v>
      </c>
      <c r="Y25" s="294">
        <v>440816.32653061225</v>
      </c>
      <c r="Z25" s="294">
        <v>97959.183673469379</v>
      </c>
      <c r="AA25" s="295"/>
      <c r="AB25" s="296">
        <v>1652.778</v>
      </c>
      <c r="AC25" s="296">
        <v>2826628145.7414393</v>
      </c>
      <c r="AD25" s="296">
        <v>3730000000</v>
      </c>
      <c r="AE25" s="296">
        <f t="shared" si="5"/>
        <v>3066.0920728707197</v>
      </c>
      <c r="AF25" s="297">
        <f t="shared" si="6"/>
        <v>26392042.583786733</v>
      </c>
      <c r="AG25" s="293"/>
      <c r="AH25" s="182">
        <v>16723268.578542106</v>
      </c>
      <c r="AI25" s="182">
        <v>15955480.71458965</v>
      </c>
      <c r="AJ25" s="182">
        <f t="shared" si="7"/>
        <v>13650540.39563464</v>
      </c>
      <c r="AK25" s="182">
        <v>3231964.2158042393</v>
      </c>
      <c r="AL25" s="182">
        <v>35910713.508935995</v>
      </c>
      <c r="AM25" s="344">
        <f t="shared" si="8"/>
        <v>6666085.1240304019</v>
      </c>
      <c r="AN25" s="182">
        <v>4466277.0331003694</v>
      </c>
      <c r="AO25" s="182">
        <v>1799842.9834882084</v>
      </c>
      <c r="AP25" s="182">
        <v>399965.10744182405</v>
      </c>
      <c r="AQ25" s="182">
        <v>3752491.0558000011</v>
      </c>
      <c r="AR25" s="182">
        <f t="shared" si="9"/>
        <v>10418576.179830402</v>
      </c>
      <c r="AS25" s="182">
        <v>1605.908228997172</v>
      </c>
      <c r="AT25" s="182">
        <v>2655647454.5853806</v>
      </c>
      <c r="AU25" s="182">
        <v>3265066711.2620006</v>
      </c>
      <c r="AV25" s="344">
        <f t="shared" si="10"/>
        <v>2933.731956289862</v>
      </c>
      <c r="AW25" s="350">
        <f t="shared" si="11"/>
        <v>43097325.472962156</v>
      </c>
    </row>
    <row r="26" spans="1:49" customFormat="1" x14ac:dyDescent="0.25">
      <c r="A26" s="49">
        <v>16</v>
      </c>
      <c r="B26" s="242">
        <v>15772217.185657647</v>
      </c>
      <c r="C26" s="242">
        <v>16847128.726950355</v>
      </c>
      <c r="D26" s="242">
        <f t="shared" si="0"/>
        <v>4858742.2174164895</v>
      </c>
      <c r="E26" s="242">
        <v>3226089.156192</v>
      </c>
      <c r="F26" s="242">
        <v>35845435.068800002</v>
      </c>
      <c r="G26" s="243">
        <f t="shared" si="1"/>
        <v>1632653.0612244899</v>
      </c>
      <c r="H26" s="242">
        <v>1093877.5510204083</v>
      </c>
      <c r="I26" s="242">
        <v>440816.32653061231</v>
      </c>
      <c r="J26" s="242">
        <v>97959.183673469393</v>
      </c>
      <c r="K26" s="242"/>
      <c r="L26" s="242">
        <v>1653.1389999999999</v>
      </c>
      <c r="M26" s="242">
        <v>2658940845.4120994</v>
      </c>
      <c r="N26" s="242">
        <v>3359346912.5454502</v>
      </c>
      <c r="O26" s="244">
        <f t="shared" si="2"/>
        <v>2982.6094227060494</v>
      </c>
      <c r="P26" s="349">
        <f t="shared" si="12"/>
        <v>34251998.973832488</v>
      </c>
      <c r="Q26" s="293"/>
      <c r="R26" s="294">
        <v>12164904.68091874</v>
      </c>
      <c r="S26" s="294">
        <v>12601723.686762465</v>
      </c>
      <c r="T26" s="294">
        <f t="shared" si="3"/>
        <v>4082099.8228632901</v>
      </c>
      <c r="U26" s="294">
        <v>2449446.7616388001</v>
      </c>
      <c r="V26" s="294">
        <v>27216075.129320003</v>
      </c>
      <c r="W26" s="294">
        <f t="shared" si="4"/>
        <v>1632653.0612244899</v>
      </c>
      <c r="X26" s="126">
        <v>1093877.5510204083</v>
      </c>
      <c r="Y26" s="294">
        <v>440816.32653061225</v>
      </c>
      <c r="Z26" s="294">
        <v>97959.183673469379</v>
      </c>
      <c r="AA26" s="295"/>
      <c r="AB26" s="296">
        <v>1658.8219999999999</v>
      </c>
      <c r="AC26" s="296">
        <v>2849507177.5386992</v>
      </c>
      <c r="AD26" s="296">
        <v>3780000000</v>
      </c>
      <c r="AE26" s="296">
        <f t="shared" si="5"/>
        <v>3083.5755887693495</v>
      </c>
      <c r="AF26" s="297">
        <f t="shared" si="6"/>
        <v>26399281.428905696</v>
      </c>
      <c r="AG26" s="293"/>
      <c r="AH26" s="182">
        <v>16308736.227417093</v>
      </c>
      <c r="AI26" s="182">
        <v>15839803.553649709</v>
      </c>
      <c r="AJ26" s="182">
        <f t="shared" si="7"/>
        <v>13368271.0629372</v>
      </c>
      <c r="AK26" s="182">
        <v>3179525.9124131999</v>
      </c>
      <c r="AL26" s="182">
        <v>35328065.69348</v>
      </c>
      <c r="AM26" s="344">
        <f t="shared" si="8"/>
        <v>6538111.1205239994</v>
      </c>
      <c r="AN26" s="182">
        <v>4380534.4507510802</v>
      </c>
      <c r="AO26" s="182">
        <v>1765290.0025414801</v>
      </c>
      <c r="AP26" s="182">
        <v>392286.66723144002</v>
      </c>
      <c r="AQ26" s="182">
        <v>3650634.03</v>
      </c>
      <c r="AR26" s="182">
        <f t="shared" si="9"/>
        <v>10188745.150524</v>
      </c>
      <c r="AS26" s="182">
        <v>1608.5962864920648</v>
      </c>
      <c r="AT26" s="182">
        <v>2662209013.4995003</v>
      </c>
      <c r="AU26" s="182">
        <v>3281873786.5900002</v>
      </c>
      <c r="AV26" s="344">
        <f t="shared" si="10"/>
        <v>2939.7007932418146</v>
      </c>
      <c r="AW26" s="350">
        <f t="shared" si="11"/>
        <v>42337284.931590803</v>
      </c>
    </row>
    <row r="27" spans="1:49" customFormat="1" x14ac:dyDescent="0.25">
      <c r="A27" s="49">
        <v>17</v>
      </c>
      <c r="B27" s="242">
        <v>15992924.115372343</v>
      </c>
      <c r="C27" s="242">
        <v>17032108.831540935</v>
      </c>
      <c r="D27" s="242">
        <f t="shared" si="0"/>
        <v>4898865.1109192092</v>
      </c>
      <c r="E27" s="242">
        <v>3266212.0496947197</v>
      </c>
      <c r="F27" s="242">
        <v>36291244.996607997</v>
      </c>
      <c r="G27" s="243">
        <f t="shared" si="1"/>
        <v>1632653.0612244899</v>
      </c>
      <c r="H27" s="242">
        <v>1093877.5510204083</v>
      </c>
      <c r="I27" s="242">
        <v>440816.32653061231</v>
      </c>
      <c r="J27" s="242">
        <v>97959.183673469393</v>
      </c>
      <c r="K27" s="242"/>
      <c r="L27" s="242">
        <v>1657.7059999999999</v>
      </c>
      <c r="M27" s="242">
        <v>2670786286.7303796</v>
      </c>
      <c r="N27" s="242">
        <v>3374721160.73737</v>
      </c>
      <c r="O27" s="244">
        <f t="shared" si="2"/>
        <v>2993.0991433651898</v>
      </c>
      <c r="P27" s="349">
        <f t="shared" si="12"/>
        <v>34657686.00813777</v>
      </c>
      <c r="Q27" s="293"/>
      <c r="R27" s="294">
        <v>12394405.519444456</v>
      </c>
      <c r="S27" s="294">
        <v>12899945.389080426</v>
      </c>
      <c r="T27" s="294">
        <f t="shared" si="3"/>
        <v>4134292.1620676098</v>
      </c>
      <c r="U27" s="294">
        <v>2501639.1008431199</v>
      </c>
      <c r="V27" s="294">
        <v>27795990.009368002</v>
      </c>
      <c r="W27" s="294">
        <f t="shared" si="4"/>
        <v>1632653.0612244899</v>
      </c>
      <c r="X27" s="126">
        <v>1093877.5510204083</v>
      </c>
      <c r="Y27" s="294">
        <v>440816.32653061225</v>
      </c>
      <c r="Z27" s="294">
        <v>97959.183673469379</v>
      </c>
      <c r="AA27" s="295"/>
      <c r="AB27" s="296">
        <v>1665.0250000000001</v>
      </c>
      <c r="AC27" s="296">
        <v>2877418626.365859</v>
      </c>
      <c r="AD27" s="296">
        <v>3810000000</v>
      </c>
      <c r="AE27" s="296">
        <f t="shared" si="5"/>
        <v>3103.7343131829293</v>
      </c>
      <c r="AF27" s="297">
        <f t="shared" si="6"/>
        <v>26927003.969749372</v>
      </c>
      <c r="AG27" s="293"/>
      <c r="AH27" s="182">
        <v>16879903.841085088</v>
      </c>
      <c r="AI27" s="182">
        <v>16044333.940200675</v>
      </c>
      <c r="AJ27" s="182">
        <f t="shared" si="7"/>
        <v>13803980.230297441</v>
      </c>
      <c r="AK27" s="182">
        <v>3256243.29705024</v>
      </c>
      <c r="AL27" s="182">
        <v>36180481.078336</v>
      </c>
      <c r="AM27" s="344">
        <f t="shared" si="8"/>
        <v>6784200.6668472011</v>
      </c>
      <c r="AN27" s="182">
        <v>4545414.4467876246</v>
      </c>
      <c r="AO27" s="182">
        <v>1831734.1800487442</v>
      </c>
      <c r="AP27" s="182">
        <v>407052.04001083202</v>
      </c>
      <c r="AQ27" s="182">
        <v>3763536.2664000001</v>
      </c>
      <c r="AR27" s="182">
        <f t="shared" si="9"/>
        <v>10547736.933247201</v>
      </c>
      <c r="AS27" s="182">
        <v>1611.0642104832011</v>
      </c>
      <c r="AT27" s="182">
        <v>2679677509.6930804</v>
      </c>
      <c r="AU27" s="182">
        <v>3309181060.6760001</v>
      </c>
      <c r="AV27" s="344">
        <f t="shared" si="10"/>
        <v>2950.9029653297412</v>
      </c>
      <c r="AW27" s="350">
        <f t="shared" si="11"/>
        <v>43471974.714532964</v>
      </c>
    </row>
    <row r="28" spans="1:49" customFormat="1" x14ac:dyDescent="0.25">
      <c r="A28" s="49">
        <v>18</v>
      </c>
      <c r="B28" s="242">
        <v>16213642.047415029</v>
      </c>
      <c r="C28" s="242">
        <v>17217077.933803529</v>
      </c>
      <c r="D28" s="242">
        <f t="shared" si="0"/>
        <v>4938988.0044219298</v>
      </c>
      <c r="E28" s="242">
        <v>3306334.9431974399</v>
      </c>
      <c r="F28" s="242">
        <v>36737054.924415998</v>
      </c>
      <c r="G28" s="243">
        <f t="shared" si="1"/>
        <v>1632653.0612244899</v>
      </c>
      <c r="H28" s="242">
        <v>1093877.5510204083</v>
      </c>
      <c r="I28" s="242">
        <v>440816.32653061231</v>
      </c>
      <c r="J28" s="242">
        <v>97959.183673469393</v>
      </c>
      <c r="K28" s="242"/>
      <c r="L28" s="242">
        <v>1663.1690000000001</v>
      </c>
      <c r="M28" s="242">
        <v>2682631728.0486598</v>
      </c>
      <c r="N28" s="242">
        <v>3383619671.5959601</v>
      </c>
      <c r="O28" s="244">
        <f t="shared" si="2"/>
        <v>3004.4848640243299</v>
      </c>
      <c r="P28" s="349">
        <f t="shared" si="12"/>
        <v>35063373.042443044</v>
      </c>
      <c r="Q28" s="293"/>
      <c r="R28" s="294">
        <v>12624454.302399019</v>
      </c>
      <c r="S28" s="294">
        <v>13197619.146969546</v>
      </c>
      <c r="T28" s="294">
        <f t="shared" si="3"/>
        <v>4186484.5012719301</v>
      </c>
      <c r="U28" s="294">
        <v>2553831.4400474401</v>
      </c>
      <c r="V28" s="294">
        <v>28375904.889416002</v>
      </c>
      <c r="W28" s="294">
        <f t="shared" si="4"/>
        <v>1632653.0612244899</v>
      </c>
      <c r="X28" s="126">
        <v>1093877.5510204083</v>
      </c>
      <c r="Y28" s="294">
        <v>440816.32653061225</v>
      </c>
      <c r="Z28" s="294">
        <v>97959.183673469379</v>
      </c>
      <c r="AA28" s="295"/>
      <c r="AB28" s="296">
        <v>1671.6110000000001</v>
      </c>
      <c r="AC28" s="296">
        <v>2905330075.1930189</v>
      </c>
      <c r="AD28" s="296">
        <v>3840000000</v>
      </c>
      <c r="AE28" s="296">
        <f t="shared" si="5"/>
        <v>3124.2760375965095</v>
      </c>
      <c r="AF28" s="297">
        <f t="shared" si="6"/>
        <v>27454726.510593057</v>
      </c>
      <c r="AG28" s="293"/>
      <c r="AH28" s="182">
        <v>17447454.674156193</v>
      </c>
      <c r="AI28" s="182">
        <v>16252481.107348535</v>
      </c>
      <c r="AJ28" s="182">
        <f t="shared" si="7"/>
        <v>14239689.397657681</v>
      </c>
      <c r="AK28" s="182">
        <v>3332960.6816872805</v>
      </c>
      <c r="AL28" s="182">
        <v>37032896.463192008</v>
      </c>
      <c r="AM28" s="344">
        <f t="shared" si="8"/>
        <v>7030290.2131704018</v>
      </c>
      <c r="AN28" s="182">
        <v>4710294.4428241691</v>
      </c>
      <c r="AO28" s="182">
        <v>1898178.3575560083</v>
      </c>
      <c r="AP28" s="182">
        <v>421817.41279022401</v>
      </c>
      <c r="AQ28" s="182">
        <v>3876438.5027999999</v>
      </c>
      <c r="AR28" s="182">
        <f t="shared" si="9"/>
        <v>10906728.715970401</v>
      </c>
      <c r="AS28" s="182">
        <v>1614.1316952217821</v>
      </c>
      <c r="AT28" s="182">
        <v>2697146005.8866606</v>
      </c>
      <c r="AU28" s="182">
        <v>3336488334.7620001</v>
      </c>
      <c r="AV28" s="344">
        <f t="shared" si="10"/>
        <v>2962.7046981651124</v>
      </c>
      <c r="AW28" s="350">
        <f t="shared" si="11"/>
        <v>44606664.497475132</v>
      </c>
    </row>
    <row r="29" spans="1:49" customFormat="1" x14ac:dyDescent="0.25">
      <c r="A29" s="49">
        <v>19</v>
      </c>
      <c r="B29" s="242">
        <v>16434370.593177684</v>
      </c>
      <c r="C29" s="242">
        <v>17402036.422346156</v>
      </c>
      <c r="D29" s="242">
        <f t="shared" si="0"/>
        <v>4979110.8979246486</v>
      </c>
      <c r="E29" s="242">
        <v>3346457.8367001591</v>
      </c>
      <c r="F29" s="242">
        <v>37182864.852223992</v>
      </c>
      <c r="G29" s="243">
        <f t="shared" si="1"/>
        <v>1632653.0612244899</v>
      </c>
      <c r="H29" s="242">
        <v>1093877.5510204083</v>
      </c>
      <c r="I29" s="242">
        <v>440816.32653061231</v>
      </c>
      <c r="J29" s="242">
        <v>97959.183673469393</v>
      </c>
      <c r="K29" s="242"/>
      <c r="L29" s="242">
        <v>1668.7339999999999</v>
      </c>
      <c r="M29" s="242">
        <v>2694477169.36694</v>
      </c>
      <c r="N29" s="242">
        <v>3392518182.4545498</v>
      </c>
      <c r="O29" s="244">
        <f t="shared" si="2"/>
        <v>3015.9725846834699</v>
      </c>
      <c r="P29" s="349">
        <f t="shared" si="12"/>
        <v>35469060.076748326</v>
      </c>
      <c r="Q29" s="293"/>
      <c r="R29" s="294">
        <v>12855003.971236061</v>
      </c>
      <c r="S29" s="294">
        <v>13494792.018976182</v>
      </c>
      <c r="T29" s="294">
        <f t="shared" si="3"/>
        <v>4238676.8404762503</v>
      </c>
      <c r="U29" s="294">
        <v>2606023.7792517599</v>
      </c>
      <c r="V29" s="294">
        <v>28955819.769464001</v>
      </c>
      <c r="W29" s="294">
        <f t="shared" si="4"/>
        <v>1632653.0612244899</v>
      </c>
      <c r="X29" s="126">
        <v>1093877.5510204083</v>
      </c>
      <c r="Y29" s="294">
        <v>440816.32653061225</v>
      </c>
      <c r="Z29" s="294">
        <v>97959.183673469379</v>
      </c>
      <c r="AA29" s="295"/>
      <c r="AB29" s="296">
        <v>1677.934</v>
      </c>
      <c r="AC29" s="296">
        <v>2933241524.0201788</v>
      </c>
      <c r="AD29" s="296">
        <v>3870000000</v>
      </c>
      <c r="AE29" s="296">
        <f t="shared" si="5"/>
        <v>3144.5547620100892</v>
      </c>
      <c r="AF29" s="297">
        <f t="shared" si="6"/>
        <v>27982449.051436733</v>
      </c>
      <c r="AG29" s="293"/>
      <c r="AH29" s="182">
        <v>18011734.966609836</v>
      </c>
      <c r="AI29" s="182">
        <v>16463898.815113854</v>
      </c>
      <c r="AJ29" s="182">
        <f t="shared" si="7"/>
        <v>14675398.56501792</v>
      </c>
      <c r="AK29" s="182">
        <v>3409678.0663243206</v>
      </c>
      <c r="AL29" s="182">
        <v>37885311.848048009</v>
      </c>
      <c r="AM29" s="344">
        <f t="shared" si="8"/>
        <v>7276379.7594936006</v>
      </c>
      <c r="AN29" s="182">
        <v>4875174.4388607126</v>
      </c>
      <c r="AO29" s="182">
        <v>1964622.5350632723</v>
      </c>
      <c r="AP29" s="182">
        <v>436582.78556961601</v>
      </c>
      <c r="AQ29" s="182">
        <v>3989340.7391999997</v>
      </c>
      <c r="AR29" s="182">
        <f t="shared" si="9"/>
        <v>11265720.4986936</v>
      </c>
      <c r="AS29" s="182">
        <v>1617.1984494546361</v>
      </c>
      <c r="AT29" s="182">
        <v>2714614502.0802407</v>
      </c>
      <c r="AU29" s="182">
        <v>3363795608.848</v>
      </c>
      <c r="AV29" s="344">
        <f t="shared" si="10"/>
        <v>2974.5057004947566</v>
      </c>
      <c r="AW29" s="350">
        <f t="shared" si="11"/>
        <v>45741354.280417293</v>
      </c>
    </row>
    <row r="30" spans="1:49" customFormat="1" x14ac:dyDescent="0.25">
      <c r="A30" s="49">
        <v>20</v>
      </c>
      <c r="B30" s="242">
        <v>16655109.382140432</v>
      </c>
      <c r="C30" s="242">
        <v>17586984.667688679</v>
      </c>
      <c r="D30" s="242">
        <f t="shared" si="0"/>
        <v>5019233.7914273683</v>
      </c>
      <c r="E30" s="242">
        <v>3386580.7302028788</v>
      </c>
      <c r="F30" s="242">
        <v>37628674.780031987</v>
      </c>
      <c r="G30" s="243">
        <f t="shared" si="1"/>
        <v>1632653.0612244899</v>
      </c>
      <c r="H30" s="242">
        <v>1093877.5510204083</v>
      </c>
      <c r="I30" s="242">
        <v>440816.32653061231</v>
      </c>
      <c r="J30" s="242">
        <v>97959.183673469393</v>
      </c>
      <c r="K30" s="242"/>
      <c r="L30" s="242">
        <v>1664.8620000000001</v>
      </c>
      <c r="M30" s="242">
        <v>2706322610.6852202</v>
      </c>
      <c r="N30" s="242">
        <v>3401416693.3131299</v>
      </c>
      <c r="O30" s="244">
        <f t="shared" si="2"/>
        <v>3018.02330534261</v>
      </c>
      <c r="P30" s="349">
        <f t="shared" si="12"/>
        <v>35874747.111053601</v>
      </c>
      <c r="Q30" s="293"/>
      <c r="R30" s="294">
        <v>13086012.706080897</v>
      </c>
      <c r="S30" s="294">
        <v>13791505.824975025</v>
      </c>
      <c r="T30" s="294">
        <f t="shared" si="3"/>
        <v>4290869.17968057</v>
      </c>
      <c r="U30" s="294">
        <v>2658216.1184560801</v>
      </c>
      <c r="V30" s="294">
        <v>29535734.649512</v>
      </c>
      <c r="W30" s="294">
        <f t="shared" si="4"/>
        <v>1632653.0612244899</v>
      </c>
      <c r="X30" s="126">
        <v>1093877.5510204083</v>
      </c>
      <c r="Y30" s="294">
        <v>440816.32653061225</v>
      </c>
      <c r="Z30" s="294">
        <v>97959.183673469379</v>
      </c>
      <c r="AA30" s="295"/>
      <c r="AB30" s="296">
        <v>1675.68</v>
      </c>
      <c r="AC30" s="296">
        <v>2961152972.8473387</v>
      </c>
      <c r="AD30" s="296">
        <v>3890000000</v>
      </c>
      <c r="AE30" s="296">
        <f t="shared" si="5"/>
        <v>3156.2564864236692</v>
      </c>
      <c r="AF30" s="297">
        <f t="shared" si="6"/>
        <v>28510171.59228041</v>
      </c>
      <c r="AG30" s="293"/>
      <c r="AH30" s="182">
        <v>18573048.130310312</v>
      </c>
      <c r="AI30" s="182">
        <v>16678283.651632337</v>
      </c>
      <c r="AJ30" s="182">
        <f t="shared" si="7"/>
        <v>15111107.732378162</v>
      </c>
      <c r="AK30" s="182">
        <v>3486395.4509613607</v>
      </c>
      <c r="AL30" s="182">
        <v>38737727.23290401</v>
      </c>
      <c r="AM30" s="344">
        <f t="shared" si="8"/>
        <v>7522469.3058168003</v>
      </c>
      <c r="AN30" s="182">
        <v>5040054.4348972561</v>
      </c>
      <c r="AO30" s="182">
        <v>2031066.712570536</v>
      </c>
      <c r="AP30" s="182">
        <v>451348.15834900795</v>
      </c>
      <c r="AQ30" s="182">
        <v>4102242.9756000005</v>
      </c>
      <c r="AR30" s="182">
        <f t="shared" si="9"/>
        <v>11624712.2814168</v>
      </c>
      <c r="AS30" s="182">
        <v>1611.7658816575793</v>
      </c>
      <c r="AT30" s="182">
        <v>2732082998.2738209</v>
      </c>
      <c r="AU30" s="182">
        <v>3391102882.934</v>
      </c>
      <c r="AV30" s="344">
        <f t="shared" si="10"/>
        <v>2977.8073807944897</v>
      </c>
      <c r="AW30" s="350">
        <f t="shared" si="11"/>
        <v>46876044.063359454</v>
      </c>
    </row>
    <row r="31" spans="1:49" customFormat="1" x14ac:dyDescent="0.25">
      <c r="A31" s="49">
        <v>21</v>
      </c>
      <c r="B31" s="242">
        <v>16875858.060831279</v>
      </c>
      <c r="C31" s="242">
        <v>17771923.023303125</v>
      </c>
      <c r="D31" s="242">
        <f t="shared" si="0"/>
        <v>5059356.6849300899</v>
      </c>
      <c r="E31" s="242">
        <v>3426703.6237055999</v>
      </c>
      <c r="F31" s="242">
        <v>38074484.707840003</v>
      </c>
      <c r="G31" s="243">
        <f t="shared" si="1"/>
        <v>1632653.0612244899</v>
      </c>
      <c r="H31" s="242">
        <v>1093877.5510204083</v>
      </c>
      <c r="I31" s="242">
        <v>440816.32653061231</v>
      </c>
      <c r="J31" s="242">
        <v>97959.183673469393</v>
      </c>
      <c r="K31" s="242"/>
      <c r="L31" s="242">
        <v>1669.5909999999999</v>
      </c>
      <c r="M31" s="242">
        <v>2718168052.0035005</v>
      </c>
      <c r="N31" s="242">
        <v>3410315204.17172</v>
      </c>
      <c r="O31" s="244">
        <f t="shared" si="2"/>
        <v>3028.6750260017498</v>
      </c>
      <c r="P31" s="349">
        <f t="shared" si="12"/>
        <v>36280434.14535889</v>
      </c>
      <c r="Q31" s="293"/>
      <c r="R31" s="294">
        <v>13317443.216491971</v>
      </c>
      <c r="S31" s="294">
        <v>14087797.855407625</v>
      </c>
      <c r="T31" s="294">
        <f t="shared" si="3"/>
        <v>4343061.5188848898</v>
      </c>
      <c r="U31" s="294">
        <v>2710408.4576603994</v>
      </c>
      <c r="V31" s="294">
        <v>30115649.529559996</v>
      </c>
      <c r="W31" s="294">
        <f t="shared" si="4"/>
        <v>1632653.0612244899</v>
      </c>
      <c r="X31" s="126">
        <v>1093877.5510204083</v>
      </c>
      <c r="Y31" s="294">
        <v>440816.32653061225</v>
      </c>
      <c r="Z31" s="294">
        <v>97959.183673469379</v>
      </c>
      <c r="AA31" s="295"/>
      <c r="AB31" s="296">
        <v>1682.0519999999999</v>
      </c>
      <c r="AC31" s="296">
        <v>2989064421.6744995</v>
      </c>
      <c r="AD31" s="296">
        <v>3920000000</v>
      </c>
      <c r="AE31" s="296">
        <f t="shared" si="5"/>
        <v>3176.5842108372499</v>
      </c>
      <c r="AF31" s="297">
        <f t="shared" si="6"/>
        <v>29037894.133124087</v>
      </c>
      <c r="AG31" s="293"/>
      <c r="AH31" s="182">
        <v>19131661.172395222</v>
      </c>
      <c r="AI31" s="182">
        <v>16895368.609766375</v>
      </c>
      <c r="AJ31" s="182">
        <f t="shared" si="7"/>
        <v>15546816.899738399</v>
      </c>
      <c r="AK31" s="182">
        <v>3563112.8355983994</v>
      </c>
      <c r="AL31" s="182">
        <v>39590142.617759995</v>
      </c>
      <c r="AM31" s="344">
        <f t="shared" si="8"/>
        <v>7768558.852140001</v>
      </c>
      <c r="AN31" s="182">
        <v>5204934.4309338005</v>
      </c>
      <c r="AO31" s="182">
        <v>2097510.8900778</v>
      </c>
      <c r="AP31" s="182">
        <v>466113.53112840001</v>
      </c>
      <c r="AQ31" s="182">
        <v>4215145.2119999994</v>
      </c>
      <c r="AR31" s="182">
        <f t="shared" si="9"/>
        <v>11983704.064139999</v>
      </c>
      <c r="AS31" s="182">
        <v>1614.6390840499641</v>
      </c>
      <c r="AT31" s="182">
        <v>2749551494.4674001</v>
      </c>
      <c r="AU31" s="182">
        <v>3418410157.0199995</v>
      </c>
      <c r="AV31" s="344">
        <f t="shared" si="10"/>
        <v>2989.4148312836642</v>
      </c>
      <c r="AW31" s="350">
        <f t="shared" si="11"/>
        <v>48010733.846301593</v>
      </c>
    </row>
    <row r="32" spans="1:49" customFormat="1" x14ac:dyDescent="0.25">
      <c r="A32" s="49">
        <v>22</v>
      </c>
      <c r="B32" s="242">
        <v>16685855.004972436</v>
      </c>
      <c r="C32" s="242">
        <v>17783729.944201484</v>
      </c>
      <c r="D32" s="242">
        <f t="shared" si="0"/>
        <v>5041732.8913625702</v>
      </c>
      <c r="E32" s="242">
        <v>3409079.8301380798</v>
      </c>
      <c r="F32" s="242">
        <v>37878664.779312</v>
      </c>
      <c r="G32" s="243">
        <f t="shared" si="1"/>
        <v>1632653.0612244899</v>
      </c>
      <c r="H32" s="242">
        <v>1093877.5510204083</v>
      </c>
      <c r="I32" s="242">
        <v>440816.32653061231</v>
      </c>
      <c r="J32" s="242">
        <v>97959.183673469393</v>
      </c>
      <c r="K32" s="242"/>
      <c r="L32" s="242">
        <v>1674.0419999999999</v>
      </c>
      <c r="M32" s="242">
        <v>2723916124.3930001</v>
      </c>
      <c r="N32" s="242">
        <v>3420515280.5454502</v>
      </c>
      <c r="O32" s="244">
        <f t="shared" si="2"/>
        <v>3036.0000621965</v>
      </c>
      <c r="P32" s="349">
        <f t="shared" si="12"/>
        <v>36102238.01039841</v>
      </c>
      <c r="Q32" s="293"/>
      <c r="R32" s="294">
        <v>13249903.515173553</v>
      </c>
      <c r="S32" s="294">
        <v>14250132.383034043</v>
      </c>
      <c r="T32" s="294">
        <f t="shared" si="3"/>
        <v>4352436.8313768897</v>
      </c>
      <c r="U32" s="294">
        <v>2719783.7701523993</v>
      </c>
      <c r="V32" s="294">
        <v>30219819.668359995</v>
      </c>
      <c r="W32" s="294">
        <f t="shared" si="4"/>
        <v>1632653.0612244899</v>
      </c>
      <c r="X32" s="126">
        <v>1093877.5510204083</v>
      </c>
      <c r="Y32" s="294">
        <v>440816.32653061225</v>
      </c>
      <c r="Z32" s="294">
        <v>97959.183673469379</v>
      </c>
      <c r="AA32" s="295"/>
      <c r="AB32" s="296">
        <v>1688.7929999999999</v>
      </c>
      <c r="AC32" s="296">
        <v>3005660102.3538795</v>
      </c>
      <c r="AD32" s="296">
        <v>3950000000</v>
      </c>
      <c r="AE32" s="296">
        <f t="shared" si="5"/>
        <v>3191.6230511769395</v>
      </c>
      <c r="AF32" s="297">
        <f t="shared" si="6"/>
        <v>29132688.959432088</v>
      </c>
      <c r="AG32" s="293"/>
      <c r="AH32" s="182">
        <v>18958990.156260956</v>
      </c>
      <c r="AI32" s="182">
        <v>16758189.60392097</v>
      </c>
      <c r="AJ32" s="182">
        <f t="shared" si="7"/>
        <v>15369623.803463681</v>
      </c>
      <c r="AK32" s="182">
        <v>3532468.3279300802</v>
      </c>
      <c r="AL32" s="182">
        <v>39249648.088112004</v>
      </c>
      <c r="AM32" s="344">
        <f t="shared" si="8"/>
        <v>7671890.3709336007</v>
      </c>
      <c r="AN32" s="182">
        <v>5140166.5485255122</v>
      </c>
      <c r="AO32" s="182">
        <v>2071410.4001520721</v>
      </c>
      <c r="AP32" s="182">
        <v>460313.422256016</v>
      </c>
      <c r="AQ32" s="182">
        <v>4165265.1046000007</v>
      </c>
      <c r="AR32" s="182">
        <f t="shared" si="9"/>
        <v>11837155.475533601</v>
      </c>
      <c r="AS32" s="182">
        <v>1617.6837292873454</v>
      </c>
      <c r="AT32" s="182">
        <v>2759451923.9193201</v>
      </c>
      <c r="AU32" s="182">
        <v>3431044573.6999998</v>
      </c>
      <c r="AV32" s="344">
        <f t="shared" si="10"/>
        <v>2997.4096912470054</v>
      </c>
      <c r="AW32" s="350">
        <f t="shared" si="11"/>
        <v>47554335.235715523</v>
      </c>
    </row>
    <row r="33" spans="1:49" customFormat="1" x14ac:dyDescent="0.25">
      <c r="A33" s="49">
        <v>23</v>
      </c>
      <c r="B33" s="242">
        <v>16497179.939981204</v>
      </c>
      <c r="C33" s="242">
        <v>17794208.874232233</v>
      </c>
      <c r="D33" s="242">
        <f t="shared" si="0"/>
        <v>5024109.0977950497</v>
      </c>
      <c r="E33" s="242">
        <v>3391456.0365705597</v>
      </c>
      <c r="F33" s="242">
        <v>37682844.850783996</v>
      </c>
      <c r="G33" s="243">
        <f t="shared" si="1"/>
        <v>1632653.0612244899</v>
      </c>
      <c r="H33" s="242">
        <v>1093877.5510204083</v>
      </c>
      <c r="I33" s="242">
        <v>440816.32653061231</v>
      </c>
      <c r="J33" s="242">
        <v>97959.183673469393</v>
      </c>
      <c r="K33" s="242"/>
      <c r="L33" s="242">
        <v>1683.702</v>
      </c>
      <c r="M33" s="242">
        <v>2729664196.7824998</v>
      </c>
      <c r="N33" s="242">
        <v>3437657039.6666698</v>
      </c>
      <c r="O33" s="244">
        <f t="shared" si="2"/>
        <v>3048.5340983912502</v>
      </c>
      <c r="P33" s="349">
        <f t="shared" si="12"/>
        <v>35924041.87543793</v>
      </c>
      <c r="Q33" s="293"/>
      <c r="R33" s="294">
        <v>13182612.52915569</v>
      </c>
      <c r="S33" s="294">
        <v>14412218.195359902</v>
      </c>
      <c r="T33" s="294">
        <f t="shared" si="3"/>
        <v>4361812.1438688897</v>
      </c>
      <c r="U33" s="294">
        <v>2729159.0826443993</v>
      </c>
      <c r="V33" s="294">
        <v>30323989.807159994</v>
      </c>
      <c r="W33" s="294">
        <f t="shared" si="4"/>
        <v>1632653.0612244899</v>
      </c>
      <c r="X33" s="126">
        <v>1093877.5510204083</v>
      </c>
      <c r="Y33" s="294">
        <v>440816.32653061225</v>
      </c>
      <c r="Z33" s="294">
        <v>97959.183673469379</v>
      </c>
      <c r="AA33" s="295"/>
      <c r="AB33" s="296">
        <v>1700.6579999999999</v>
      </c>
      <c r="AC33" s="296">
        <v>3022255783.0332594</v>
      </c>
      <c r="AD33" s="296">
        <v>3980000000</v>
      </c>
      <c r="AE33" s="296">
        <f t="shared" si="5"/>
        <v>3211.7858915166298</v>
      </c>
      <c r="AF33" s="297">
        <f t="shared" si="6"/>
        <v>29227483.785740085</v>
      </c>
      <c r="AG33" s="293"/>
      <c r="AH33" s="182">
        <v>18786338.198491853</v>
      </c>
      <c r="AI33" s="182">
        <v>16620991.539710395</v>
      </c>
      <c r="AJ33" s="182">
        <f t="shared" si="7"/>
        <v>15192430.70718896</v>
      </c>
      <c r="AK33" s="182">
        <v>3501823.8202617601</v>
      </c>
      <c r="AL33" s="182">
        <v>38909153.558464006</v>
      </c>
      <c r="AM33" s="344">
        <f t="shared" si="8"/>
        <v>7575221.8897272013</v>
      </c>
      <c r="AN33" s="182">
        <v>5075398.6661172248</v>
      </c>
      <c r="AO33" s="182">
        <v>2045309.9102263441</v>
      </c>
      <c r="AP33" s="182">
        <v>454513.31338363199</v>
      </c>
      <c r="AQ33" s="182">
        <v>4115384.9972000006</v>
      </c>
      <c r="AR33" s="182">
        <f t="shared" si="9"/>
        <v>11690606.886927202</v>
      </c>
      <c r="AS33" s="182">
        <v>1625.1777948004064</v>
      </c>
      <c r="AT33" s="182">
        <v>2769352353.3712401</v>
      </c>
      <c r="AU33" s="182">
        <v>3443678990.3800001</v>
      </c>
      <c r="AV33" s="344">
        <f t="shared" si="10"/>
        <v>3009.8539714860262</v>
      </c>
      <c r="AW33" s="350">
        <f t="shared" si="11"/>
        <v>47097936.625129446</v>
      </c>
    </row>
    <row r="34" spans="1:49" customFormat="1" x14ac:dyDescent="0.25">
      <c r="A34" s="49">
        <v>24</v>
      </c>
      <c r="B34" s="242">
        <v>16309827.811072109</v>
      </c>
      <c r="C34" s="242">
        <v>17803364.868180852</v>
      </c>
      <c r="D34" s="242">
        <f t="shared" si="0"/>
        <v>5006485.30422753</v>
      </c>
      <c r="E34" s="242">
        <v>3373832.2430030401</v>
      </c>
      <c r="F34" s="242">
        <v>37487024.922256</v>
      </c>
      <c r="G34" s="243">
        <f t="shared" si="1"/>
        <v>1632653.0612244899</v>
      </c>
      <c r="H34" s="242">
        <v>1093877.5510204083</v>
      </c>
      <c r="I34" s="242">
        <v>440816.32653061231</v>
      </c>
      <c r="J34" s="242">
        <v>97959.183673469393</v>
      </c>
      <c r="K34" s="242"/>
      <c r="L34" s="242">
        <v>1690.2449999999999</v>
      </c>
      <c r="M34" s="242">
        <v>2735412269.1719995</v>
      </c>
      <c r="N34" s="242">
        <v>3454798798.7878799</v>
      </c>
      <c r="O34" s="244">
        <f t="shared" si="2"/>
        <v>3057.9511345859996</v>
      </c>
      <c r="P34" s="349">
        <f t="shared" si="12"/>
        <v>35745845.74047745</v>
      </c>
      <c r="Q34" s="293"/>
      <c r="R34" s="294">
        <v>13115566.896501841</v>
      </c>
      <c r="S34" s="294">
        <v>14574058.654321754</v>
      </c>
      <c r="T34" s="294">
        <f t="shared" si="3"/>
        <v>4371187.4563608896</v>
      </c>
      <c r="U34" s="294">
        <v>2738534.3951363992</v>
      </c>
      <c r="V34" s="294">
        <v>30428159.945959993</v>
      </c>
      <c r="W34" s="294">
        <f t="shared" si="4"/>
        <v>1632653.0612244899</v>
      </c>
      <c r="X34" s="126">
        <v>1093877.5510204083</v>
      </c>
      <c r="Y34" s="294">
        <v>440816.32653061225</v>
      </c>
      <c r="Z34" s="294">
        <v>97959.183673469379</v>
      </c>
      <c r="AA34" s="295"/>
      <c r="AB34" s="296">
        <v>1709.279</v>
      </c>
      <c r="AC34" s="296">
        <v>3038851463.7126393</v>
      </c>
      <c r="AD34" s="296">
        <v>4020000000</v>
      </c>
      <c r="AE34" s="296">
        <f t="shared" si="5"/>
        <v>3228.7047318563195</v>
      </c>
      <c r="AF34" s="297">
        <f t="shared" si="6"/>
        <v>29322278.612048086</v>
      </c>
      <c r="AG34" s="293"/>
      <c r="AH34" s="182">
        <v>18613705.73512166</v>
      </c>
      <c r="AI34" s="182">
        <v>16483773.981100913</v>
      </c>
      <c r="AJ34" s="182">
        <f t="shared" si="7"/>
        <v>15015237.61091424</v>
      </c>
      <c r="AK34" s="182">
        <v>3471179.312593441</v>
      </c>
      <c r="AL34" s="182">
        <v>38568659.028816015</v>
      </c>
      <c r="AM34" s="344">
        <f t="shared" si="8"/>
        <v>7478553.4085207991</v>
      </c>
      <c r="AN34" s="182">
        <v>5010630.7837089356</v>
      </c>
      <c r="AO34" s="182">
        <v>2019209.420300616</v>
      </c>
      <c r="AP34" s="182">
        <v>448713.20451124792</v>
      </c>
      <c r="AQ34" s="182">
        <v>4065504.8897999995</v>
      </c>
      <c r="AR34" s="182">
        <f t="shared" si="9"/>
        <v>11544058.298320798</v>
      </c>
      <c r="AS34" s="182">
        <v>1629.3784113775923</v>
      </c>
      <c r="AT34" s="182">
        <v>2779252782.8231602</v>
      </c>
      <c r="AU34" s="182">
        <v>3456313407.0600004</v>
      </c>
      <c r="AV34" s="344">
        <f t="shared" si="10"/>
        <v>3019.0048027891726</v>
      </c>
      <c r="AW34" s="350">
        <f t="shared" si="11"/>
        <v>46641538.014543369</v>
      </c>
    </row>
    <row r="35" spans="1:49" customFormat="1" x14ac:dyDescent="0.25">
      <c r="A35" s="49">
        <v>25</v>
      </c>
      <c r="B35" s="242">
        <v>16123793.589080775</v>
      </c>
      <c r="C35" s="242">
        <v>17811202.955211703</v>
      </c>
      <c r="D35" s="242">
        <f t="shared" si="0"/>
        <v>4988861.5106600095</v>
      </c>
      <c r="E35" s="242">
        <v>3356208.4494355195</v>
      </c>
      <c r="F35" s="242">
        <v>37291204.993727997</v>
      </c>
      <c r="G35" s="243">
        <f t="shared" si="1"/>
        <v>1632653.0612244899</v>
      </c>
      <c r="H35" s="242">
        <v>1093877.5510204083</v>
      </c>
      <c r="I35" s="242">
        <v>440816.32653061231</v>
      </c>
      <c r="J35" s="242">
        <v>97959.183673469393</v>
      </c>
      <c r="K35" s="242"/>
      <c r="L35" s="242">
        <v>1697.0409999999999</v>
      </c>
      <c r="M35" s="242">
        <v>2741160341.5614991</v>
      </c>
      <c r="N35" s="242">
        <v>3471940557.90909</v>
      </c>
      <c r="O35" s="244">
        <f t="shared" si="2"/>
        <v>3067.6211707807497</v>
      </c>
      <c r="P35" s="349">
        <f t="shared" si="12"/>
        <v>35567649.60551697</v>
      </c>
      <c r="Q35" s="293"/>
      <c r="R35" s="294">
        <v>13048763.315595662</v>
      </c>
      <c r="S35" s="294">
        <v>14735657.06153593</v>
      </c>
      <c r="T35" s="294">
        <f t="shared" si="3"/>
        <v>4380562.7688528895</v>
      </c>
      <c r="U35" s="294">
        <v>2747909.7076283991</v>
      </c>
      <c r="V35" s="294">
        <v>30532330.084759992</v>
      </c>
      <c r="W35" s="294">
        <f t="shared" si="4"/>
        <v>1632653.0612244899</v>
      </c>
      <c r="X35" s="126">
        <v>1093877.5510204083</v>
      </c>
      <c r="Y35" s="294">
        <v>440816.32653061225</v>
      </c>
      <c r="Z35" s="294">
        <v>97959.183673469379</v>
      </c>
      <c r="AA35" s="295"/>
      <c r="AB35" s="296">
        <v>1719.2070000000001</v>
      </c>
      <c r="AC35" s="296">
        <v>3055447144.3920193</v>
      </c>
      <c r="AD35" s="296">
        <v>4050000000</v>
      </c>
      <c r="AE35" s="296">
        <f t="shared" si="5"/>
        <v>3246.93057219601</v>
      </c>
      <c r="AF35" s="297">
        <f t="shared" si="6"/>
        <v>29417073.438356083</v>
      </c>
      <c r="AG35" s="293"/>
      <c r="AH35" s="182">
        <v>18441093.215587657</v>
      </c>
      <c r="AI35" s="182">
        <v>16346536.478655238</v>
      </c>
      <c r="AJ35" s="182">
        <f t="shared" si="7"/>
        <v>14838044.514639523</v>
      </c>
      <c r="AK35" s="182">
        <v>3440534.8049251214</v>
      </c>
      <c r="AL35" s="182">
        <v>38228164.499168016</v>
      </c>
      <c r="AM35" s="344">
        <f t="shared" si="8"/>
        <v>7381884.9273144007</v>
      </c>
      <c r="AN35" s="182">
        <v>4945862.9013006492</v>
      </c>
      <c r="AO35" s="182">
        <v>1993108.9303748882</v>
      </c>
      <c r="AP35" s="182">
        <v>442913.09563886403</v>
      </c>
      <c r="AQ35" s="182">
        <v>4015624.7824000008</v>
      </c>
      <c r="AR35" s="182">
        <f t="shared" si="9"/>
        <v>11397509.709714402</v>
      </c>
      <c r="AS35" s="182">
        <v>1634.5564988296387</v>
      </c>
      <c r="AT35" s="182">
        <v>2789153212.2750802</v>
      </c>
      <c r="AU35" s="182">
        <v>3468947823.7400007</v>
      </c>
      <c r="AV35" s="344">
        <f t="shared" si="10"/>
        <v>3029.133104967179</v>
      </c>
      <c r="AW35" s="350">
        <f t="shared" si="11"/>
        <v>46185139.403957292</v>
      </c>
    </row>
    <row r="36" spans="1:49" customFormat="1" x14ac:dyDescent="0.25">
      <c r="A36" s="49">
        <v>26</v>
      </c>
      <c r="B36" s="242">
        <v>15939072.27030186</v>
      </c>
      <c r="C36" s="242">
        <v>17817728.139030144</v>
      </c>
      <c r="D36" s="242">
        <f t="shared" si="0"/>
        <v>4971237.7170924898</v>
      </c>
      <c r="E36" s="242">
        <v>3338584.6558679999</v>
      </c>
      <c r="F36" s="242">
        <v>37095385.065200001</v>
      </c>
      <c r="G36" s="243">
        <f t="shared" si="1"/>
        <v>1632653.0612244899</v>
      </c>
      <c r="H36" s="242">
        <v>1093877.5510204083</v>
      </c>
      <c r="I36" s="242">
        <v>440816.32653061231</v>
      </c>
      <c r="J36" s="242">
        <v>97959.183673469393</v>
      </c>
      <c r="K36" s="242"/>
      <c r="L36" s="242">
        <v>1705.4839999999999</v>
      </c>
      <c r="M36" s="242">
        <v>2746908413.9509997</v>
      </c>
      <c r="N36" s="242">
        <v>3489082317.0303001</v>
      </c>
      <c r="O36" s="244">
        <f t="shared" si="2"/>
        <v>3078.9382069754997</v>
      </c>
      <c r="P36" s="349">
        <f t="shared" si="12"/>
        <v>35389453.470556498</v>
      </c>
      <c r="Q36" s="293"/>
      <c r="R36" s="294">
        <v>12982198.543794224</v>
      </c>
      <c r="S36" s="294">
        <v>14897016.659645375</v>
      </c>
      <c r="T36" s="294">
        <f t="shared" si="3"/>
        <v>4389938.0813448895</v>
      </c>
      <c r="U36" s="294">
        <v>2757285.0201203995</v>
      </c>
      <c r="V36" s="294">
        <v>30636500.223559998</v>
      </c>
      <c r="W36" s="294">
        <f t="shared" si="4"/>
        <v>1632653.0612244899</v>
      </c>
      <c r="X36" s="126">
        <v>1093877.5510204083</v>
      </c>
      <c r="Y36" s="294">
        <v>440816.32653061225</v>
      </c>
      <c r="Z36" s="294">
        <v>97959.183673469379</v>
      </c>
      <c r="AA36" s="295"/>
      <c r="AB36" s="296">
        <v>1730.4849999999999</v>
      </c>
      <c r="AC36" s="296">
        <v>3072042825.0713997</v>
      </c>
      <c r="AD36" s="296">
        <v>4090000000</v>
      </c>
      <c r="AE36" s="296">
        <f t="shared" si="5"/>
        <v>3266.5064125356994</v>
      </c>
      <c r="AF36" s="297">
        <f t="shared" si="6"/>
        <v>29511868.264664091</v>
      </c>
      <c r="AG36" s="293"/>
      <c r="AH36" s="182">
        <v>18268501.103249602</v>
      </c>
      <c r="AI36" s="182">
        <v>16209278.569013603</v>
      </c>
      <c r="AJ36" s="182">
        <f t="shared" si="7"/>
        <v>14660851.418364801</v>
      </c>
      <c r="AK36" s="182">
        <v>3409890.2972567999</v>
      </c>
      <c r="AL36" s="182">
        <v>37887669.969520003</v>
      </c>
      <c r="AM36" s="344">
        <f t="shared" si="8"/>
        <v>7285216.4461080013</v>
      </c>
      <c r="AN36" s="182">
        <v>4881095.0188923609</v>
      </c>
      <c r="AO36" s="182">
        <v>1967008.4404491603</v>
      </c>
      <c r="AP36" s="182">
        <v>437112.98676648003</v>
      </c>
      <c r="AQ36" s="182">
        <v>3965744.6749999998</v>
      </c>
      <c r="AR36" s="182">
        <f t="shared" si="9"/>
        <v>11250961.121108001</v>
      </c>
      <c r="AS36" s="182">
        <v>1640.7189028131791</v>
      </c>
      <c r="AT36" s="182">
        <v>2799053641.7269998</v>
      </c>
      <c r="AU36" s="182">
        <v>3481582240.4200001</v>
      </c>
      <c r="AV36" s="344">
        <f t="shared" si="10"/>
        <v>3040.2457236766786</v>
      </c>
      <c r="AW36" s="350">
        <f t="shared" si="11"/>
        <v>45728740.793371201</v>
      </c>
    </row>
    <row r="37" spans="1:49" customFormat="1" x14ac:dyDescent="0.25">
      <c r="A37" s="49">
        <v>27</v>
      </c>
      <c r="B37" s="242">
        <v>16018776.476634474</v>
      </c>
      <c r="C37" s="242">
        <v>18015416.680358645</v>
      </c>
      <c r="D37" s="242">
        <f t="shared" si="0"/>
        <v>4998672.1646633698</v>
      </c>
      <c r="E37" s="242">
        <v>3366019.1034388798</v>
      </c>
      <c r="F37" s="242">
        <v>37400212.260431997</v>
      </c>
      <c r="G37" s="243">
        <f t="shared" si="1"/>
        <v>1632653.0612244899</v>
      </c>
      <c r="H37" s="242">
        <v>1093877.5510204083</v>
      </c>
      <c r="I37" s="242">
        <v>440816.32653061231</v>
      </c>
      <c r="J37" s="242">
        <v>97959.183673469393</v>
      </c>
      <c r="K37" s="242"/>
      <c r="L37" s="242">
        <v>1712.0940000000001</v>
      </c>
      <c r="M37" s="242">
        <v>2760251002.45786</v>
      </c>
      <c r="N37" s="242">
        <v>3506224076.1515198</v>
      </c>
      <c r="O37" s="244">
        <f t="shared" si="2"/>
        <v>3092.2195012289303</v>
      </c>
      <c r="P37" s="349">
        <f t="shared" si="12"/>
        <v>35666846.218217611</v>
      </c>
      <c r="Q37" s="293"/>
      <c r="R37" s="294">
        <v>13067502.931991866</v>
      </c>
      <c r="S37" s="294">
        <v>15016105.224750454</v>
      </c>
      <c r="T37" s="294">
        <f t="shared" si="3"/>
        <v>4410152.7690341696</v>
      </c>
      <c r="U37" s="294">
        <v>2777499.7078096797</v>
      </c>
      <c r="V37" s="294">
        <v>30861107.864551999</v>
      </c>
      <c r="W37" s="294">
        <f t="shared" si="4"/>
        <v>1632653.0612244899</v>
      </c>
      <c r="X37" s="126">
        <v>1093877.5510204083</v>
      </c>
      <c r="Y37" s="294">
        <v>440816.32653061225</v>
      </c>
      <c r="Z37" s="294">
        <v>97959.183673469379</v>
      </c>
      <c r="AA37" s="295"/>
      <c r="AB37" s="296">
        <v>1739.751</v>
      </c>
      <c r="AC37" s="296">
        <v>3093352250.4711199</v>
      </c>
      <c r="AD37" s="296">
        <v>4120000000</v>
      </c>
      <c r="AE37" s="296">
        <f t="shared" si="5"/>
        <v>3286.4271252355597</v>
      </c>
      <c r="AF37" s="297">
        <f t="shared" si="6"/>
        <v>29716261.21796681</v>
      </c>
      <c r="AG37" s="293"/>
      <c r="AH37" s="182">
        <v>18894165.586919062</v>
      </c>
      <c r="AI37" s="182">
        <v>16324627.914230382</v>
      </c>
      <c r="AJ37" s="182">
        <f t="shared" si="7"/>
        <v>15006025.875239359</v>
      </c>
      <c r="AK37" s="182">
        <v>3483177.3792345603</v>
      </c>
      <c r="AL37" s="182">
        <v>38701970.880384006</v>
      </c>
      <c r="AM37" s="344">
        <f t="shared" si="8"/>
        <v>7459074.7076048004</v>
      </c>
      <c r="AN37" s="182">
        <v>4997580.0540952161</v>
      </c>
      <c r="AO37" s="182">
        <v>2013950.171053296</v>
      </c>
      <c r="AP37" s="182">
        <v>447544.48245628795</v>
      </c>
      <c r="AQ37" s="182">
        <v>4063773.7884</v>
      </c>
      <c r="AR37" s="182">
        <f t="shared" si="9"/>
        <v>11522848.496004801</v>
      </c>
      <c r="AS37" s="182">
        <v>1645.215425772712</v>
      </c>
      <c r="AT37" s="182">
        <v>2819800385.6531596</v>
      </c>
      <c r="AU37" s="182">
        <v>3508496064.4300003</v>
      </c>
      <c r="AV37" s="344">
        <f t="shared" si="10"/>
        <v>3055.1156185992918</v>
      </c>
      <c r="AW37" s="350">
        <f t="shared" si="11"/>
        <v>46741641.997154251</v>
      </c>
    </row>
    <row r="38" spans="1:49" customFormat="1" x14ac:dyDescent="0.25">
      <c r="A38" s="49">
        <v>28</v>
      </c>
      <c r="B38" s="242">
        <v>16098496.042322211</v>
      </c>
      <c r="C38" s="242">
        <v>18213089.862332027</v>
      </c>
      <c r="D38" s="242">
        <f t="shared" si="0"/>
        <v>5026106.6122342497</v>
      </c>
      <c r="E38" s="242">
        <v>3393453.5510097598</v>
      </c>
      <c r="F38" s="242">
        <v>37705039.455664001</v>
      </c>
      <c r="G38" s="243">
        <f t="shared" si="1"/>
        <v>1632653.0612244899</v>
      </c>
      <c r="H38" s="242">
        <v>1093877.5510204083</v>
      </c>
      <c r="I38" s="242">
        <v>440816.32653061231</v>
      </c>
      <c r="J38" s="242">
        <v>97959.183673469393</v>
      </c>
      <c r="K38" s="242"/>
      <c r="L38" s="242">
        <v>1716.732</v>
      </c>
      <c r="M38" s="242">
        <v>2773593590.9647202</v>
      </c>
      <c r="N38" s="242">
        <v>3522107324</v>
      </c>
      <c r="O38" s="244">
        <f t="shared" si="2"/>
        <v>3103.5287954823598</v>
      </c>
      <c r="P38" s="349">
        <f t="shared" si="12"/>
        <v>35944238.965878725</v>
      </c>
      <c r="Q38" s="293"/>
      <c r="R38" s="294">
        <v>13152966.096565245</v>
      </c>
      <c r="S38" s="294">
        <v>15135035.013479801</v>
      </c>
      <c r="T38" s="294">
        <f t="shared" si="3"/>
        <v>4430367.4567234498</v>
      </c>
      <c r="U38" s="294">
        <v>2797714.3954989603</v>
      </c>
      <c r="V38" s="294">
        <v>31085715.505544003</v>
      </c>
      <c r="W38" s="294">
        <f t="shared" si="4"/>
        <v>1632653.0612244899</v>
      </c>
      <c r="X38" s="126">
        <v>1093877.5510204083</v>
      </c>
      <c r="Y38" s="294">
        <v>440816.32653061225</v>
      </c>
      <c r="Z38" s="294">
        <v>97959.183673469379</v>
      </c>
      <c r="AA38" s="295"/>
      <c r="AB38" s="296">
        <v>1747.182</v>
      </c>
      <c r="AC38" s="296">
        <v>3114661675.8708401</v>
      </c>
      <c r="AD38" s="296">
        <v>4150000000</v>
      </c>
      <c r="AE38" s="296">
        <f t="shared" si="5"/>
        <v>3304.5128379354201</v>
      </c>
      <c r="AF38" s="297">
        <f t="shared" si="6"/>
        <v>29920654.171269536</v>
      </c>
      <c r="AG38" s="293"/>
      <c r="AH38" s="182">
        <v>19517071.429255851</v>
      </c>
      <c r="AI38" s="182">
        <v>16442735.90077984</v>
      </c>
      <c r="AJ38" s="182">
        <f t="shared" si="7"/>
        <v>15351200.332113922</v>
      </c>
      <c r="AK38" s="182">
        <v>3556464.4612123207</v>
      </c>
      <c r="AL38" s="182">
        <v>39516271.791248009</v>
      </c>
      <c r="AM38" s="344">
        <f t="shared" si="8"/>
        <v>7632932.9691016003</v>
      </c>
      <c r="AN38" s="182">
        <v>5114065.0892980723</v>
      </c>
      <c r="AO38" s="182">
        <v>2060891.9016574323</v>
      </c>
      <c r="AP38" s="182">
        <v>457975.97814609599</v>
      </c>
      <c r="AQ38" s="182">
        <v>4161802.9017999996</v>
      </c>
      <c r="AR38" s="182">
        <f t="shared" si="9"/>
        <v>11794735.8709016</v>
      </c>
      <c r="AS38" s="182">
        <v>1648.7033975242043</v>
      </c>
      <c r="AT38" s="182">
        <v>2840547129.5793195</v>
      </c>
      <c r="AU38" s="182">
        <v>3535409888.4400005</v>
      </c>
      <c r="AV38" s="344">
        <f t="shared" si="10"/>
        <v>3068.9769623138641</v>
      </c>
      <c r="AW38" s="350">
        <f t="shared" si="11"/>
        <v>47754543.200937286</v>
      </c>
    </row>
    <row r="39" spans="1:49" customFormat="1" x14ac:dyDescent="0.25">
      <c r="A39" s="49">
        <v>29</v>
      </c>
      <c r="B39" s="242">
        <v>16178230.59109807</v>
      </c>
      <c r="C39" s="242">
        <v>18410748.061217286</v>
      </c>
      <c r="D39" s="242">
        <f t="shared" si="0"/>
        <v>5053541.0598051297</v>
      </c>
      <c r="E39" s="242">
        <v>3420887.9985806397</v>
      </c>
      <c r="F39" s="242">
        <v>38009866.650895998</v>
      </c>
      <c r="G39" s="243">
        <f t="shared" si="1"/>
        <v>1632653.0612244899</v>
      </c>
      <c r="H39" s="242">
        <v>1093877.5510204083</v>
      </c>
      <c r="I39" s="242">
        <v>440816.32653061231</v>
      </c>
      <c r="J39" s="242">
        <v>97959.183673469393</v>
      </c>
      <c r="K39" s="242"/>
      <c r="L39" s="242">
        <v>1722.895</v>
      </c>
      <c r="M39" s="242">
        <v>2786936179.4715805</v>
      </c>
      <c r="N39" s="242">
        <v>3537920654.5555601</v>
      </c>
      <c r="O39" s="244">
        <f t="shared" si="2"/>
        <v>3116.3630897357903</v>
      </c>
      <c r="P39" s="349">
        <f t="shared" si="12"/>
        <v>36221631.713539846</v>
      </c>
      <c r="Q39" s="293"/>
      <c r="R39" s="294">
        <v>13238580.901880164</v>
      </c>
      <c r="S39" s="294">
        <v>15253813.161467599</v>
      </c>
      <c r="T39" s="294">
        <f t="shared" si="3"/>
        <v>4450582.1444127299</v>
      </c>
      <c r="U39" s="294">
        <v>2817929.0831882404</v>
      </c>
      <c r="V39" s="294">
        <v>31310323.146536004</v>
      </c>
      <c r="W39" s="294">
        <f t="shared" si="4"/>
        <v>1632653.0612244899</v>
      </c>
      <c r="X39" s="126">
        <v>1093877.5510204083</v>
      </c>
      <c r="Y39" s="294">
        <v>440816.32653061225</v>
      </c>
      <c r="Z39" s="294">
        <v>97959.183673469379</v>
      </c>
      <c r="AA39" s="295"/>
      <c r="AB39" s="296">
        <v>1755.366</v>
      </c>
      <c r="AC39" s="296">
        <v>3135971101.2705603</v>
      </c>
      <c r="AD39" s="296">
        <v>4180000000</v>
      </c>
      <c r="AE39" s="296">
        <f t="shared" si="5"/>
        <v>3323.3515506352801</v>
      </c>
      <c r="AF39" s="297">
        <f t="shared" si="6"/>
        <v>30125047.124572255</v>
      </c>
      <c r="AG39" s="293"/>
      <c r="AH39" s="182">
        <v>20137431.525301609</v>
      </c>
      <c r="AI39" s="182">
        <v>16563389.633620322</v>
      </c>
      <c r="AJ39" s="182">
        <f t="shared" si="7"/>
        <v>15696374.788988482</v>
      </c>
      <c r="AK39" s="182">
        <v>3629751.5431900811</v>
      </c>
      <c r="AL39" s="182">
        <v>40330572.702112012</v>
      </c>
      <c r="AM39" s="344">
        <f t="shared" si="8"/>
        <v>7806791.2305984013</v>
      </c>
      <c r="AN39" s="182">
        <v>5230550.1245009284</v>
      </c>
      <c r="AO39" s="182">
        <v>2107833.6322615682</v>
      </c>
      <c r="AP39" s="182">
        <v>468407.47383590398</v>
      </c>
      <c r="AQ39" s="182">
        <v>4259832.0152000003</v>
      </c>
      <c r="AR39" s="182">
        <f t="shared" si="9"/>
        <v>12066623.245798402</v>
      </c>
      <c r="AS39" s="182">
        <v>1653.1020646110794</v>
      </c>
      <c r="AT39" s="182">
        <v>2861293873.5054793</v>
      </c>
      <c r="AU39" s="182">
        <v>3562323712.4500008</v>
      </c>
      <c r="AV39" s="344">
        <f t="shared" si="10"/>
        <v>3083.7490013638189</v>
      </c>
      <c r="AW39" s="350">
        <f t="shared" si="11"/>
        <v>48767444.404720336</v>
      </c>
    </row>
    <row r="40" spans="1:49" customFormat="1" x14ac:dyDescent="0.25">
      <c r="A40" s="49">
        <v>30</v>
      </c>
      <c r="B40" s="242">
        <v>16257979.758885678</v>
      </c>
      <c r="C40" s="242">
        <v>18608391.641090799</v>
      </c>
      <c r="D40" s="242">
        <f t="shared" si="0"/>
        <v>5080975.5073760096</v>
      </c>
      <c r="E40" s="242">
        <v>3448322.4461515192</v>
      </c>
      <c r="F40" s="242">
        <v>38314693.846127994</v>
      </c>
      <c r="G40" s="243">
        <f t="shared" si="1"/>
        <v>1632653.0612244899</v>
      </c>
      <c r="H40" s="242">
        <v>1093877.5510204083</v>
      </c>
      <c r="I40" s="242">
        <v>440816.32653061231</v>
      </c>
      <c r="J40" s="242">
        <v>97959.183673469393</v>
      </c>
      <c r="K40" s="242"/>
      <c r="L40" s="242">
        <v>1727.242</v>
      </c>
      <c r="M40" s="242">
        <v>2800278767.9784408</v>
      </c>
      <c r="N40" s="242">
        <v>3553733985.1111102</v>
      </c>
      <c r="O40" s="244">
        <f t="shared" si="2"/>
        <v>3127.38138398922</v>
      </c>
      <c r="P40" s="349">
        <f t="shared" si="12"/>
        <v>36499024.461200967</v>
      </c>
      <c r="Q40" s="293"/>
      <c r="R40" s="294">
        <v>13324340.633572208</v>
      </c>
      <c r="S40" s="294">
        <v>15372446.383078277</v>
      </c>
      <c r="T40" s="294">
        <f t="shared" si="3"/>
        <v>4470796.83210201</v>
      </c>
      <c r="U40" s="294">
        <v>2838143.7708775201</v>
      </c>
      <c r="V40" s="294">
        <v>31534930.787528004</v>
      </c>
      <c r="W40" s="294">
        <f t="shared" si="4"/>
        <v>1632653.0612244899</v>
      </c>
      <c r="X40" s="126">
        <v>1093877.5510204083</v>
      </c>
      <c r="Y40" s="294">
        <v>440816.32653061225</v>
      </c>
      <c r="Z40" s="294">
        <v>97959.183673469379</v>
      </c>
      <c r="AA40" s="295"/>
      <c r="AB40" s="296">
        <v>1761.5139999999999</v>
      </c>
      <c r="AC40" s="296">
        <v>3157280526.6702805</v>
      </c>
      <c r="AD40" s="296">
        <v>4210000000</v>
      </c>
      <c r="AE40" s="296">
        <f t="shared" si="5"/>
        <v>3340.1542633351401</v>
      </c>
      <c r="AF40" s="297">
        <f t="shared" si="6"/>
        <v>30329440.077874973</v>
      </c>
      <c r="AG40" s="293"/>
      <c r="AH40" s="182">
        <v>20755437.412922837</v>
      </c>
      <c r="AI40" s="182">
        <v>16686397.574885337</v>
      </c>
      <c r="AJ40" s="182">
        <f t="shared" si="7"/>
        <v>16041549.245863043</v>
      </c>
      <c r="AK40" s="182">
        <v>3703038.6251678411</v>
      </c>
      <c r="AL40" s="182">
        <v>41144873.612976015</v>
      </c>
      <c r="AM40" s="344">
        <f t="shared" si="8"/>
        <v>7980649.4920952003</v>
      </c>
      <c r="AN40" s="182">
        <v>5347035.1597037846</v>
      </c>
      <c r="AO40" s="182">
        <v>2154775.3628657041</v>
      </c>
      <c r="AP40" s="182">
        <v>478838.96952571202</v>
      </c>
      <c r="AQ40" s="182">
        <v>4357861.1285999995</v>
      </c>
      <c r="AR40" s="182">
        <f t="shared" si="9"/>
        <v>12338510.6206952</v>
      </c>
      <c r="AS40" s="182">
        <v>1656.1308085768269</v>
      </c>
      <c r="AT40" s="182">
        <v>2882040617.4316392</v>
      </c>
      <c r="AU40" s="182">
        <v>3589237536.460001</v>
      </c>
      <c r="AV40" s="344">
        <f t="shared" si="10"/>
        <v>3097.1511172926466</v>
      </c>
      <c r="AW40" s="350">
        <f t="shared" si="11"/>
        <v>49780345.608503379</v>
      </c>
    </row>
    <row r="41" spans="1:49" customFormat="1" x14ac:dyDescent="0.25">
      <c r="A41" s="49">
        <v>31</v>
      </c>
      <c r="B41" s="242">
        <v>16337743.193309553</v>
      </c>
      <c r="C41" s="242">
        <v>18806020.954328049</v>
      </c>
      <c r="D41" s="242">
        <f t="shared" si="0"/>
        <v>5108409.9549468895</v>
      </c>
      <c r="E41" s="242">
        <v>3475756.8937223996</v>
      </c>
      <c r="F41" s="242">
        <v>38619521.041359998</v>
      </c>
      <c r="G41" s="243">
        <f t="shared" si="1"/>
        <v>1632653.0612244899</v>
      </c>
      <c r="H41" s="242">
        <v>1093877.5510204083</v>
      </c>
      <c r="I41" s="242">
        <v>440816.32653061231</v>
      </c>
      <c r="J41" s="242">
        <v>97959.183673469393</v>
      </c>
      <c r="K41" s="242"/>
      <c r="L41" s="242">
        <v>1732.3320000000001</v>
      </c>
      <c r="M41" s="242">
        <v>2813621356.4853001</v>
      </c>
      <c r="N41" s="242">
        <v>3569547315.6666698</v>
      </c>
      <c r="O41" s="244">
        <f t="shared" si="2"/>
        <v>3139.1426782426502</v>
      </c>
      <c r="P41" s="349">
        <f t="shared" si="12"/>
        <v>36776417.208862096</v>
      </c>
      <c r="Q41" s="293"/>
      <c r="R41" s="294">
        <v>13410238.967910562</v>
      </c>
      <c r="S41" s="294">
        <v>15490941.002042642</v>
      </c>
      <c r="T41" s="294">
        <f t="shared" si="3"/>
        <v>4491011.5197912902</v>
      </c>
      <c r="U41" s="294">
        <v>2858358.4585668002</v>
      </c>
      <c r="V41" s="294">
        <v>31759538.428520001</v>
      </c>
      <c r="W41" s="294">
        <f t="shared" si="4"/>
        <v>1632653.0612244899</v>
      </c>
      <c r="X41" s="126">
        <v>1093877.5510204083</v>
      </c>
      <c r="Y41" s="294">
        <v>440816.32653061225</v>
      </c>
      <c r="Z41" s="294">
        <v>97959.183673469379</v>
      </c>
      <c r="AA41" s="295"/>
      <c r="AB41" s="296">
        <v>1767.82</v>
      </c>
      <c r="AC41" s="296">
        <v>3178589952.0700002</v>
      </c>
      <c r="AD41" s="296">
        <v>4240000000</v>
      </c>
      <c r="AE41" s="296">
        <f t="shared" si="5"/>
        <v>3357.1149760349999</v>
      </c>
      <c r="AF41" s="297">
        <f t="shared" si="6"/>
        <v>30533833.031177692</v>
      </c>
      <c r="AG41" s="293"/>
      <c r="AH41" s="182">
        <v>21371261.885420687</v>
      </c>
      <c r="AI41" s="182">
        <v>16811586.931273714</v>
      </c>
      <c r="AJ41" s="182">
        <f t="shared" si="7"/>
        <v>16386723.7027376</v>
      </c>
      <c r="AK41" s="182">
        <v>3776325.7071456001</v>
      </c>
      <c r="AL41" s="182">
        <v>41959174.523840003</v>
      </c>
      <c r="AM41" s="344">
        <f t="shared" si="8"/>
        <v>8154507.7535920003</v>
      </c>
      <c r="AN41" s="182">
        <v>5463520.1949066408</v>
      </c>
      <c r="AO41" s="182">
        <v>2201717.09346984</v>
      </c>
      <c r="AP41" s="182">
        <v>489270.46521552</v>
      </c>
      <c r="AQ41" s="182">
        <v>4455890.2419999996</v>
      </c>
      <c r="AR41" s="182">
        <f t="shared" si="9"/>
        <v>12610397.995592</v>
      </c>
      <c r="AS41" s="182">
        <v>1659.1654780726501</v>
      </c>
      <c r="AT41" s="182">
        <v>2902787361.3578</v>
      </c>
      <c r="AU41" s="182">
        <v>3616151360.4700003</v>
      </c>
      <c r="AV41" s="344">
        <f t="shared" si="10"/>
        <v>3110.5591587515501</v>
      </c>
      <c r="AW41" s="350">
        <f t="shared" si="11"/>
        <v>50793246.812286399</v>
      </c>
    </row>
    <row r="42" spans="1:49" customFormat="1" x14ac:dyDescent="0.25">
      <c r="A42" s="49">
        <v>32</v>
      </c>
      <c r="B42" s="242">
        <v>16579449.076129563</v>
      </c>
      <c r="C42" s="242">
        <v>18816756.154816993</v>
      </c>
      <c r="D42" s="242">
        <f t="shared" si="0"/>
        <v>5133376.65549393</v>
      </c>
      <c r="E42" s="242">
        <v>3500723.5942694396</v>
      </c>
      <c r="F42" s="242">
        <v>38896928.825215995</v>
      </c>
      <c r="G42" s="243">
        <f t="shared" si="1"/>
        <v>1632653.0612244899</v>
      </c>
      <c r="H42" s="242">
        <v>1093877.5510204083</v>
      </c>
      <c r="I42" s="242">
        <v>440816.32653061231</v>
      </c>
      <c r="J42" s="242">
        <v>97959.183673469393</v>
      </c>
      <c r="K42" s="242"/>
      <c r="L42" s="242">
        <v>1736.9649999999999</v>
      </c>
      <c r="M42" s="242">
        <v>2827121282.5709</v>
      </c>
      <c r="N42" s="242">
        <v>3585360646.2222199</v>
      </c>
      <c r="O42" s="244">
        <f t="shared" si="2"/>
        <v>3150.5256412854496</v>
      </c>
      <c r="P42" s="349">
        <f t="shared" si="12"/>
        <v>37028858.292171046</v>
      </c>
      <c r="Q42" s="293"/>
      <c r="R42" s="294">
        <v>13539448.331217505</v>
      </c>
      <c r="S42" s="294">
        <v>15504542.825566735</v>
      </c>
      <c r="T42" s="294">
        <f t="shared" si="3"/>
        <v>4505135.7031042501</v>
      </c>
      <c r="U42" s="294">
        <v>2872482.6418797597</v>
      </c>
      <c r="V42" s="294">
        <v>31916473.798664</v>
      </c>
      <c r="W42" s="294">
        <f t="shared" si="4"/>
        <v>1632653.0612244899</v>
      </c>
      <c r="X42" s="126">
        <v>1093877.5510204083</v>
      </c>
      <c r="Y42" s="294">
        <v>440816.32653061225</v>
      </c>
      <c r="Z42" s="294">
        <v>97959.183673469379</v>
      </c>
      <c r="AA42" s="295"/>
      <c r="AB42" s="296">
        <v>1773.546</v>
      </c>
      <c r="AC42" s="296">
        <v>3198602010.9977999</v>
      </c>
      <c r="AD42" s="296">
        <v>4280000000</v>
      </c>
      <c r="AE42" s="296">
        <f t="shared" si="5"/>
        <v>3372.8470054989002</v>
      </c>
      <c r="AF42" s="297">
        <f t="shared" si="6"/>
        <v>30676644.218008731</v>
      </c>
      <c r="AG42" s="293"/>
      <c r="AH42" s="182">
        <v>21141090.385892406</v>
      </c>
      <c r="AI42" s="182">
        <v>17035703.313915994</v>
      </c>
      <c r="AJ42" s="182">
        <f t="shared" si="7"/>
        <v>16499154.114679601</v>
      </c>
      <c r="AK42" s="182">
        <v>3775726.8494316</v>
      </c>
      <c r="AL42" s="182">
        <v>41952520.549240001</v>
      </c>
      <c r="AM42" s="344">
        <f t="shared" si="8"/>
        <v>8260810.4018480005</v>
      </c>
      <c r="AN42" s="182">
        <v>5534742.9692381602</v>
      </c>
      <c r="AO42" s="182">
        <v>2230418.80849896</v>
      </c>
      <c r="AP42" s="182">
        <v>495648.62411087996</v>
      </c>
      <c r="AQ42" s="182">
        <v>4462616.8634000001</v>
      </c>
      <c r="AR42" s="182">
        <f t="shared" si="9"/>
        <v>12723427.265248001</v>
      </c>
      <c r="AS42" s="182">
        <v>1661.9557074150512</v>
      </c>
      <c r="AT42" s="182">
        <v>2921490349.6599402</v>
      </c>
      <c r="AU42" s="182">
        <v>3636491907.6080003</v>
      </c>
      <c r="AV42" s="344">
        <f t="shared" si="10"/>
        <v>3122.7008822450211</v>
      </c>
      <c r="AW42" s="350">
        <f t="shared" si="11"/>
        <v>50900220.965056404</v>
      </c>
    </row>
    <row r="43" spans="1:49" customFormat="1" x14ac:dyDescent="0.25">
      <c r="A43" s="49">
        <v>33</v>
      </c>
      <c r="B43" s="242">
        <v>16821630.829123642</v>
      </c>
      <c r="C43" s="242">
        <v>18827015.485131871</v>
      </c>
      <c r="D43" s="242">
        <f t="shared" si="0"/>
        <v>5158343.3560409695</v>
      </c>
      <c r="E43" s="242">
        <v>3525690.2948164791</v>
      </c>
      <c r="F43" s="242">
        <v>39174336.609071992</v>
      </c>
      <c r="G43" s="243">
        <f t="shared" si="1"/>
        <v>1632653.0612244899</v>
      </c>
      <c r="H43" s="242">
        <v>1093877.5510204083</v>
      </c>
      <c r="I43" s="242">
        <v>440816.32653061231</v>
      </c>
      <c r="J43" s="242">
        <v>97959.183673469393</v>
      </c>
      <c r="K43" s="242"/>
      <c r="L43" s="242">
        <v>1741.509</v>
      </c>
      <c r="M43" s="242">
        <v>2840621208.6564999</v>
      </c>
      <c r="N43" s="242">
        <v>3598461202.5757599</v>
      </c>
      <c r="O43" s="244">
        <f t="shared" si="2"/>
        <v>3161.8196043282496</v>
      </c>
      <c r="P43" s="349">
        <f t="shared" si="12"/>
        <v>37281299.375480004</v>
      </c>
      <c r="Q43" s="293"/>
      <c r="R43" s="294">
        <v>13669163.719858851</v>
      </c>
      <c r="S43" s="294">
        <v>15517638.623756431</v>
      </c>
      <c r="T43" s="294">
        <f t="shared" si="3"/>
        <v>4519259.8864172101</v>
      </c>
      <c r="U43" s="294">
        <v>2886606.8251927202</v>
      </c>
      <c r="V43" s="294">
        <v>32073409.168808002</v>
      </c>
      <c r="W43" s="294">
        <f t="shared" si="4"/>
        <v>1632653.0612244899</v>
      </c>
      <c r="X43" s="126">
        <v>1093877.5510204083</v>
      </c>
      <c r="Y43" s="294">
        <v>440816.32653061225</v>
      </c>
      <c r="Z43" s="294">
        <v>97959.183673469379</v>
      </c>
      <c r="AA43" s="295"/>
      <c r="AB43" s="296">
        <v>1778.8779999999999</v>
      </c>
      <c r="AC43" s="296">
        <v>3218614069.9255996</v>
      </c>
      <c r="AD43" s="296">
        <v>4300000000</v>
      </c>
      <c r="AE43" s="296">
        <f t="shared" si="5"/>
        <v>3388.1850349627994</v>
      </c>
      <c r="AF43" s="297">
        <f t="shared" si="6"/>
        <v>30819455.404839773</v>
      </c>
      <c r="AG43" s="293"/>
      <c r="AH43" s="182">
        <v>20912008.621019024</v>
      </c>
      <c r="AI43" s="182">
        <v>17258729.961903375</v>
      </c>
      <c r="AJ43" s="182">
        <f t="shared" si="7"/>
        <v>16611584.526621602</v>
      </c>
      <c r="AK43" s="182">
        <v>3775127.9917175998</v>
      </c>
      <c r="AL43" s="182">
        <v>41945866.574639998</v>
      </c>
      <c r="AM43" s="344">
        <f t="shared" si="8"/>
        <v>8367113.0501040006</v>
      </c>
      <c r="AN43" s="182">
        <v>5605965.7435696805</v>
      </c>
      <c r="AO43" s="182">
        <v>2259120.5235280804</v>
      </c>
      <c r="AP43" s="182">
        <v>502026.78300624003</v>
      </c>
      <c r="AQ43" s="182">
        <v>4469343.4848000007</v>
      </c>
      <c r="AR43" s="182">
        <f t="shared" si="9"/>
        <v>12836456.534904001</v>
      </c>
      <c r="AS43" s="182">
        <v>1664.5092080491568</v>
      </c>
      <c r="AT43" s="182">
        <v>2940193337.9620805</v>
      </c>
      <c r="AU43" s="182">
        <v>3656832454.7460003</v>
      </c>
      <c r="AV43" s="344">
        <f t="shared" si="10"/>
        <v>3134.605877030197</v>
      </c>
      <c r="AW43" s="350">
        <f t="shared" si="11"/>
        <v>51007195.117826402</v>
      </c>
    </row>
    <row r="44" spans="1:49" customFormat="1" x14ac:dyDescent="0.25">
      <c r="A44" s="49">
        <v>34</v>
      </c>
      <c r="B44" s="242">
        <v>17064281.093274735</v>
      </c>
      <c r="C44" s="242">
        <v>18836806.304289743</v>
      </c>
      <c r="D44" s="242">
        <f t="shared" si="0"/>
        <v>5183310.056588009</v>
      </c>
      <c r="E44" s="242">
        <v>3550656.9953635195</v>
      </c>
      <c r="F44" s="242">
        <v>39451744.392927997</v>
      </c>
      <c r="G44" s="243">
        <f t="shared" si="1"/>
        <v>1632653.0612244899</v>
      </c>
      <c r="H44" s="242">
        <v>1093877.5510204083</v>
      </c>
      <c r="I44" s="242">
        <v>440816.32653061231</v>
      </c>
      <c r="J44" s="242">
        <v>97959.183673469393</v>
      </c>
      <c r="K44" s="242"/>
      <c r="L44" s="242">
        <v>1745.6410000000001</v>
      </c>
      <c r="M44" s="242">
        <v>2854121134.7420998</v>
      </c>
      <c r="N44" s="242">
        <v>3610592911</v>
      </c>
      <c r="O44" s="244">
        <f t="shared" si="2"/>
        <v>3172.7015673710498</v>
      </c>
      <c r="P44" s="349">
        <f t="shared" si="12"/>
        <v>37533740.458788969</v>
      </c>
      <c r="Q44" s="293"/>
      <c r="R44" s="294">
        <v>13799383.779311731</v>
      </c>
      <c r="S44" s="294">
        <v>15530229.751134593</v>
      </c>
      <c r="T44" s="294">
        <f t="shared" si="3"/>
        <v>4533384.0697301701</v>
      </c>
      <c r="U44" s="294">
        <v>2900731.0085056801</v>
      </c>
      <c r="V44" s="294">
        <v>32230344.538952004</v>
      </c>
      <c r="W44" s="294">
        <f t="shared" si="4"/>
        <v>1632653.0612244899</v>
      </c>
      <c r="X44" s="126">
        <v>1093877.5510204083</v>
      </c>
      <c r="Y44" s="294">
        <v>440816.32653061225</v>
      </c>
      <c r="Z44" s="294">
        <v>97959.183673469379</v>
      </c>
      <c r="AA44" s="295"/>
      <c r="AB44" s="296">
        <v>1784.538</v>
      </c>
      <c r="AC44" s="296">
        <v>3238626128.8533993</v>
      </c>
      <c r="AD44" s="296">
        <v>4330000000</v>
      </c>
      <c r="AE44" s="296">
        <f t="shared" si="5"/>
        <v>3403.8510644266998</v>
      </c>
      <c r="AF44" s="297">
        <f t="shared" si="6"/>
        <v>30962266.591670815</v>
      </c>
      <c r="AG44" s="293"/>
      <c r="AH44" s="182">
        <v>20684009.269998249</v>
      </c>
      <c r="AI44" s="182">
        <v>17480674.196038149</v>
      </c>
      <c r="AJ44" s="182">
        <f t="shared" si="7"/>
        <v>16724014.9385636</v>
      </c>
      <c r="AK44" s="182">
        <v>3774529.1340035996</v>
      </c>
      <c r="AL44" s="182">
        <v>41939212.600039996</v>
      </c>
      <c r="AM44" s="344">
        <f t="shared" si="8"/>
        <v>8473415.6983599998</v>
      </c>
      <c r="AN44" s="182">
        <v>5677188.5179011999</v>
      </c>
      <c r="AO44" s="182">
        <v>2287822.2385571999</v>
      </c>
      <c r="AP44" s="182">
        <v>508404.94190159999</v>
      </c>
      <c r="AQ44" s="182">
        <v>4476070.1062000012</v>
      </c>
      <c r="AR44" s="182">
        <f t="shared" si="9"/>
        <v>12949485.804560002</v>
      </c>
      <c r="AS44" s="182">
        <v>1667.2818594969672</v>
      </c>
      <c r="AT44" s="182">
        <v>2958896326.2642207</v>
      </c>
      <c r="AU44" s="182">
        <v>3677173001.8840003</v>
      </c>
      <c r="AV44" s="344">
        <f t="shared" si="10"/>
        <v>3146.7300226290772</v>
      </c>
      <c r="AW44" s="350">
        <f t="shared" si="11"/>
        <v>51114169.270596392</v>
      </c>
    </row>
    <row r="45" spans="1:49" customFormat="1" x14ac:dyDescent="0.25">
      <c r="A45" s="49">
        <v>35</v>
      </c>
      <c r="B45" s="242">
        <v>17307392.660524037</v>
      </c>
      <c r="C45" s="242">
        <v>18846135.820349395</v>
      </c>
      <c r="D45" s="242">
        <f t="shared" si="0"/>
        <v>5208276.7571350494</v>
      </c>
      <c r="E45" s="242">
        <v>3575623.6959105595</v>
      </c>
      <c r="F45" s="242">
        <v>39729152.176783994</v>
      </c>
      <c r="G45" s="243">
        <f t="shared" si="1"/>
        <v>1632653.0612244899</v>
      </c>
      <c r="H45" s="242">
        <v>1093877.5510204083</v>
      </c>
      <c r="I45" s="242">
        <v>440816.32653061231</v>
      </c>
      <c r="J45" s="242">
        <v>97959.183673469393</v>
      </c>
      <c r="K45" s="242"/>
      <c r="L45" s="242">
        <v>1749.6659999999999</v>
      </c>
      <c r="M45" s="242">
        <v>2867621060.8276997</v>
      </c>
      <c r="N45" s="242">
        <v>3622724619.4242401</v>
      </c>
      <c r="O45" s="244">
        <f t="shared" si="2"/>
        <v>3183.47653041385</v>
      </c>
      <c r="P45" s="349">
        <f t="shared" si="12"/>
        <v>37786181.542097926</v>
      </c>
      <c r="Q45" s="293"/>
      <c r="R45" s="294">
        <v>13930107.159883337</v>
      </c>
      <c r="S45" s="294">
        <v>15542317.55739403</v>
      </c>
      <c r="T45" s="294">
        <f t="shared" si="3"/>
        <v>4547508.25304313</v>
      </c>
      <c r="U45" s="294">
        <v>2914855.1918186406</v>
      </c>
      <c r="V45" s="294">
        <v>32387279.909096006</v>
      </c>
      <c r="W45" s="294">
        <f t="shared" si="4"/>
        <v>1632653.0612244899</v>
      </c>
      <c r="X45" s="126">
        <v>1093877.5510204083</v>
      </c>
      <c r="Y45" s="294">
        <v>440816.32653061225</v>
      </c>
      <c r="Z45" s="294">
        <v>97959.183673469379</v>
      </c>
      <c r="AA45" s="295"/>
      <c r="AB45" s="296">
        <v>1789.72</v>
      </c>
      <c r="AC45" s="296">
        <v>3258638187.781199</v>
      </c>
      <c r="AD45" s="296">
        <v>4360000000</v>
      </c>
      <c r="AE45" s="296">
        <f t="shared" si="5"/>
        <v>3419.0390938905994</v>
      </c>
      <c r="AF45" s="297">
        <f t="shared" si="6"/>
        <v>31105077.778501857</v>
      </c>
      <c r="AG45" s="293"/>
      <c r="AH45" s="182">
        <v>20457085.077455822</v>
      </c>
      <c r="AI45" s="182">
        <v>17701543.271694575</v>
      </c>
      <c r="AJ45" s="182">
        <f t="shared" si="7"/>
        <v>16836445.350505598</v>
      </c>
      <c r="AK45" s="182">
        <v>3773930.2762895995</v>
      </c>
      <c r="AL45" s="182">
        <v>41932558.625439994</v>
      </c>
      <c r="AM45" s="344">
        <f t="shared" si="8"/>
        <v>8579718.3466159981</v>
      </c>
      <c r="AN45" s="182">
        <v>5748411.2922327193</v>
      </c>
      <c r="AO45" s="182">
        <v>2316523.9535863195</v>
      </c>
      <c r="AP45" s="182">
        <v>514783.10079695989</v>
      </c>
      <c r="AQ45" s="182">
        <v>4482796.7275999999</v>
      </c>
      <c r="AR45" s="182">
        <f t="shared" si="9"/>
        <v>13062515.074215997</v>
      </c>
      <c r="AS45" s="182">
        <v>1669.2913320228299</v>
      </c>
      <c r="AT45" s="182">
        <v>2977599314.566361</v>
      </c>
      <c r="AU45" s="182">
        <v>3697513549.0220003</v>
      </c>
      <c r="AV45" s="344">
        <f t="shared" si="10"/>
        <v>3158.0909893060102</v>
      </c>
      <c r="AW45" s="350">
        <f t="shared" si="11"/>
        <v>51221143.423366398</v>
      </c>
    </row>
    <row r="46" spans="1:49" customFormat="1" x14ac:dyDescent="0.25">
      <c r="A46" s="49">
        <v>36</v>
      </c>
      <c r="B46" s="242">
        <v>17550958.469919983</v>
      </c>
      <c r="C46" s="242">
        <v>18855011.094262417</v>
      </c>
      <c r="D46" s="242">
        <f t="shared" si="0"/>
        <v>5233243.4576820899</v>
      </c>
      <c r="E46" s="242">
        <v>3600590.3964575999</v>
      </c>
      <c r="F46" s="242">
        <v>40006559.960639998</v>
      </c>
      <c r="G46" s="243">
        <f t="shared" si="1"/>
        <v>1632653.0612244899</v>
      </c>
      <c r="H46" s="242">
        <v>1093877.5510204083</v>
      </c>
      <c r="I46" s="242">
        <v>440816.32653061231</v>
      </c>
      <c r="J46" s="242">
        <v>97959.183673469393</v>
      </c>
      <c r="K46" s="242"/>
      <c r="L46" s="242">
        <v>1754.0419999999999</v>
      </c>
      <c r="M46" s="242">
        <v>2881120986.9132996</v>
      </c>
      <c r="N46" s="242">
        <v>3634856327.8484802</v>
      </c>
      <c r="O46" s="244">
        <f t="shared" si="2"/>
        <v>3194.6024934566494</v>
      </c>
      <c r="P46" s="349">
        <f t="shared" si="12"/>
        <v>38038622.625406891</v>
      </c>
      <c r="Q46" s="293"/>
      <c r="R46" s="294">
        <v>14061332.516689382</v>
      </c>
      <c r="S46" s="294">
        <v>15553903.387419019</v>
      </c>
      <c r="T46" s="294">
        <f t="shared" si="3"/>
        <v>4561632.43635609</v>
      </c>
      <c r="U46" s="294">
        <v>2928979.3751316001</v>
      </c>
      <c r="V46" s="294">
        <v>32544215.279240001</v>
      </c>
      <c r="W46" s="294">
        <f t="shared" si="4"/>
        <v>1632653.0612244899</v>
      </c>
      <c r="X46" s="126">
        <v>1093877.5510204083</v>
      </c>
      <c r="Y46" s="294">
        <v>440816.32653061225</v>
      </c>
      <c r="Z46" s="294">
        <v>97959.183673469379</v>
      </c>
      <c r="AA46" s="295"/>
      <c r="AB46" s="296">
        <v>1795.425</v>
      </c>
      <c r="AC46" s="296">
        <v>3278650246.7089996</v>
      </c>
      <c r="AD46" s="296">
        <v>4390000000</v>
      </c>
      <c r="AE46" s="296">
        <f t="shared" si="5"/>
        <v>3434.7501233544999</v>
      </c>
      <c r="AF46" s="297">
        <f t="shared" si="6"/>
        <v>31247888.965332892</v>
      </c>
      <c r="AG46" s="293"/>
      <c r="AH46" s="182">
        <v>20231228.852716211</v>
      </c>
      <c r="AI46" s="182">
        <v>17921344.379548188</v>
      </c>
      <c r="AJ46" s="182">
        <f t="shared" si="7"/>
        <v>16948875.762447599</v>
      </c>
      <c r="AK46" s="182">
        <v>3773331.4185755998</v>
      </c>
      <c r="AL46" s="182">
        <v>41925904.650839999</v>
      </c>
      <c r="AM46" s="344">
        <f t="shared" si="8"/>
        <v>8686020.9948720001</v>
      </c>
      <c r="AN46" s="182">
        <v>5819634.0665642396</v>
      </c>
      <c r="AO46" s="182">
        <v>2345225.6686154394</v>
      </c>
      <c r="AP46" s="182">
        <v>521161.2596923199</v>
      </c>
      <c r="AQ46" s="182">
        <v>4489523.3490000004</v>
      </c>
      <c r="AR46" s="182">
        <f t="shared" si="9"/>
        <v>13175544.343872</v>
      </c>
      <c r="AS46" s="182">
        <v>1671.8916035929349</v>
      </c>
      <c r="AT46" s="182">
        <v>2996302302.8685002</v>
      </c>
      <c r="AU46" s="182">
        <v>3717854096.1599998</v>
      </c>
      <c r="AV46" s="344">
        <f t="shared" si="10"/>
        <v>3170.0427550271852</v>
      </c>
      <c r="AW46" s="350">
        <f t="shared" si="11"/>
        <v>51328117.576136403</v>
      </c>
    </row>
    <row r="47" spans="1:49" customFormat="1" x14ac:dyDescent="0.25">
      <c r="A47" s="49">
        <v>37</v>
      </c>
      <c r="B47" s="242">
        <v>17630392.883916885</v>
      </c>
      <c r="C47" s="242">
        <v>18935233.604171995</v>
      </c>
      <c r="D47" s="242">
        <f t="shared" si="0"/>
        <v>5249033.7029036097</v>
      </c>
      <c r="E47" s="242">
        <v>3616380.6416791198</v>
      </c>
      <c r="F47" s="242">
        <v>40182007.129767999</v>
      </c>
      <c r="G47" s="243">
        <f t="shared" si="1"/>
        <v>1632653.0612244899</v>
      </c>
      <c r="H47" s="242">
        <v>1093877.5510204083</v>
      </c>
      <c r="I47" s="242">
        <v>440816.32653061231</v>
      </c>
      <c r="J47" s="242">
        <v>97959.183673469393</v>
      </c>
      <c r="K47" s="242"/>
      <c r="L47" s="242">
        <v>1758.922</v>
      </c>
      <c r="M47" s="242">
        <v>2892425815.5161595</v>
      </c>
      <c r="N47" s="242">
        <v>3646988036.2727299</v>
      </c>
      <c r="O47" s="244">
        <f t="shared" si="2"/>
        <v>3205.1349077580799</v>
      </c>
      <c r="P47" s="349">
        <f t="shared" si="12"/>
        <v>38198279.549313366</v>
      </c>
      <c r="Q47" s="293"/>
      <c r="R47" s="294">
        <v>14084082.428702265</v>
      </c>
      <c r="S47" s="294">
        <v>15636864.163798537</v>
      </c>
      <c r="T47" s="294">
        <f t="shared" si="3"/>
        <v>4572087.3396036904</v>
      </c>
      <c r="U47" s="294">
        <v>2939434.2783792</v>
      </c>
      <c r="V47" s="294">
        <v>32660380.87088</v>
      </c>
      <c r="W47" s="294">
        <f t="shared" si="4"/>
        <v>1632653.0612244899</v>
      </c>
      <c r="X47" s="126">
        <v>1093877.5510204083</v>
      </c>
      <c r="Y47" s="294">
        <v>440816.32653061225</v>
      </c>
      <c r="Z47" s="294">
        <v>97959.183673469379</v>
      </c>
      <c r="AA47" s="295"/>
      <c r="AB47" s="296">
        <v>1801.6759999999999</v>
      </c>
      <c r="AC47" s="296">
        <v>3297634329.3607998</v>
      </c>
      <c r="AD47" s="296">
        <v>4410000000</v>
      </c>
      <c r="AE47" s="296">
        <f t="shared" si="5"/>
        <v>3450.4931646803998</v>
      </c>
      <c r="AF47" s="297">
        <f t="shared" si="6"/>
        <v>31353599.653725293</v>
      </c>
      <c r="AG47" s="293"/>
      <c r="AH47" s="182">
        <v>20575440.215926807</v>
      </c>
      <c r="AI47" s="182">
        <v>18006417.564495519</v>
      </c>
      <c r="AJ47" s="182">
        <f t="shared" si="7"/>
        <v>17147608.245892085</v>
      </c>
      <c r="AK47" s="182">
        <v>3815788.1321296804</v>
      </c>
      <c r="AL47" s="182">
        <v>42397645.912552007</v>
      </c>
      <c r="AM47" s="344">
        <f t="shared" si="8"/>
        <v>8765649.3279624004</v>
      </c>
      <c r="AN47" s="182">
        <v>5872985.0497348085</v>
      </c>
      <c r="AO47" s="182">
        <v>2366725.3185498482</v>
      </c>
      <c r="AP47" s="182">
        <v>525938.95967774396</v>
      </c>
      <c r="AQ47" s="182">
        <v>4566170.7858000007</v>
      </c>
      <c r="AR47" s="182">
        <f t="shared" si="9"/>
        <v>13331820.113762401</v>
      </c>
      <c r="AS47" s="182">
        <v>1674.9526565348215</v>
      </c>
      <c r="AT47" s="182">
        <v>3015380163.6990399</v>
      </c>
      <c r="AU47" s="182">
        <v>3739388898.678</v>
      </c>
      <c r="AV47" s="344">
        <f t="shared" si="10"/>
        <v>3182.6427383843411</v>
      </c>
      <c r="AW47" s="350">
        <f t="shared" si="11"/>
        <v>51913677.894184731</v>
      </c>
    </row>
    <row r="48" spans="1:49" customFormat="1" x14ac:dyDescent="0.25">
      <c r="A48" s="49">
        <v>38</v>
      </c>
      <c r="B48" s="242">
        <v>17709809.992494792</v>
      </c>
      <c r="C48" s="242">
        <v>19015473.419500571</v>
      </c>
      <c r="D48" s="242">
        <f t="shared" si="0"/>
        <v>5264823.9481251296</v>
      </c>
      <c r="E48" s="242">
        <v>3632170.8869006396</v>
      </c>
      <c r="F48" s="242">
        <v>40357454.298896</v>
      </c>
      <c r="G48" s="243">
        <f t="shared" si="1"/>
        <v>1632653.0612244899</v>
      </c>
      <c r="H48" s="242">
        <v>1093877.5510204083</v>
      </c>
      <c r="I48" s="242">
        <v>440816.32653061231</v>
      </c>
      <c r="J48" s="242">
        <v>97959.183673469393</v>
      </c>
      <c r="K48" s="242"/>
      <c r="L48" s="242">
        <v>1763.34</v>
      </c>
      <c r="M48" s="242">
        <v>2903730644.1190195</v>
      </c>
      <c r="N48" s="242">
        <v>3660448038.3333302</v>
      </c>
      <c r="O48" s="244">
        <f t="shared" si="2"/>
        <v>3215.2053220595099</v>
      </c>
      <c r="P48" s="349">
        <f t="shared" si="12"/>
        <v>38357936.473219857</v>
      </c>
      <c r="Q48" s="293"/>
      <c r="R48" s="294">
        <v>14106853.826080326</v>
      </c>
      <c r="S48" s="294">
        <v>15719803.454812873</v>
      </c>
      <c r="T48" s="294">
        <f t="shared" si="3"/>
        <v>4582542.2428512899</v>
      </c>
      <c r="U48" s="294">
        <v>2949889.1816268</v>
      </c>
      <c r="V48" s="294">
        <v>32776546.46252</v>
      </c>
      <c r="W48" s="294">
        <f t="shared" si="4"/>
        <v>1632653.0612244899</v>
      </c>
      <c r="X48" s="126">
        <v>1093877.5510204083</v>
      </c>
      <c r="Y48" s="294">
        <v>440816.32653061225</v>
      </c>
      <c r="Z48" s="294">
        <v>97959.183673469379</v>
      </c>
      <c r="AA48" s="295"/>
      <c r="AB48" s="296">
        <v>1806.259</v>
      </c>
      <c r="AC48" s="296">
        <v>3316618412.0125999</v>
      </c>
      <c r="AD48" s="296">
        <v>4440000000</v>
      </c>
      <c r="AE48" s="296">
        <f t="shared" si="5"/>
        <v>3464.5682060063</v>
      </c>
      <c r="AF48" s="297">
        <f t="shared" si="6"/>
        <v>31459310.34211769</v>
      </c>
      <c r="AG48" s="293"/>
      <c r="AH48" s="182">
        <v>20919080.419038471</v>
      </c>
      <c r="AI48" s="182">
        <v>18092061.909541778</v>
      </c>
      <c r="AJ48" s="182">
        <f t="shared" si="7"/>
        <v>17346340.729336563</v>
      </c>
      <c r="AK48" s="182">
        <v>3858244.8456837605</v>
      </c>
      <c r="AL48" s="182">
        <v>42869387.174264006</v>
      </c>
      <c r="AM48" s="344">
        <f t="shared" si="8"/>
        <v>8845277.6610528007</v>
      </c>
      <c r="AN48" s="182">
        <v>5926336.0329053756</v>
      </c>
      <c r="AO48" s="182">
        <v>2388224.968484256</v>
      </c>
      <c r="AP48" s="182">
        <v>530716.6596631679</v>
      </c>
      <c r="AQ48" s="182">
        <v>4642818.2226000009</v>
      </c>
      <c r="AR48" s="182">
        <f t="shared" si="9"/>
        <v>13488095.883652803</v>
      </c>
      <c r="AS48" s="182">
        <v>1676.623546141273</v>
      </c>
      <c r="AT48" s="182">
        <v>3034458024.5295796</v>
      </c>
      <c r="AU48" s="182">
        <v>3760923701.1960001</v>
      </c>
      <c r="AV48" s="344">
        <f t="shared" si="10"/>
        <v>3193.8525584060626</v>
      </c>
      <c r="AW48" s="350">
        <f t="shared" si="11"/>
        <v>52499238.212233044</v>
      </c>
    </row>
    <row r="49" spans="1:49" customFormat="1" x14ac:dyDescent="0.25">
      <c r="A49" s="49">
        <v>39</v>
      </c>
      <c r="B49" s="242">
        <v>17789210.199600238</v>
      </c>
      <c r="C49" s="242">
        <v>19095730.136301603</v>
      </c>
      <c r="D49" s="242">
        <f t="shared" si="0"/>
        <v>5280614.1933466494</v>
      </c>
      <c r="E49" s="242">
        <v>3647961.1321221599</v>
      </c>
      <c r="F49" s="242">
        <v>40532901.468024001</v>
      </c>
      <c r="G49" s="243">
        <f t="shared" si="1"/>
        <v>1632653.0612244899</v>
      </c>
      <c r="H49" s="242">
        <v>1093877.5510204083</v>
      </c>
      <c r="I49" s="242">
        <v>440816.32653061231</v>
      </c>
      <c r="J49" s="242">
        <v>97959.183673469393</v>
      </c>
      <c r="K49" s="242"/>
      <c r="L49" s="242">
        <v>1768.431</v>
      </c>
      <c r="M49" s="242">
        <v>2915035472.7218795</v>
      </c>
      <c r="N49" s="242">
        <v>3675103504.6666698</v>
      </c>
      <c r="O49" s="244">
        <f t="shared" si="2"/>
        <v>3225.9487363609396</v>
      </c>
      <c r="P49" s="349">
        <f t="shared" si="12"/>
        <v>38517593.397126332</v>
      </c>
      <c r="Q49" s="293"/>
      <c r="R49" s="294">
        <v>14129646.456230607</v>
      </c>
      <c r="S49" s="294">
        <v>15802721.513054995</v>
      </c>
      <c r="T49" s="294">
        <f t="shared" si="3"/>
        <v>4592997.1460988894</v>
      </c>
      <c r="U49" s="294">
        <v>2960344.0848743999</v>
      </c>
      <c r="V49" s="294">
        <v>32892712.054160003</v>
      </c>
      <c r="W49" s="294">
        <f t="shared" si="4"/>
        <v>1632653.0612244899</v>
      </c>
      <c r="X49" s="126">
        <v>1093877.5510204083</v>
      </c>
      <c r="Y49" s="294">
        <v>440816.32653061225</v>
      </c>
      <c r="Z49" s="294">
        <v>97959.183673469379</v>
      </c>
      <c r="AA49" s="295"/>
      <c r="AB49" s="296">
        <v>1812.444</v>
      </c>
      <c r="AC49" s="296">
        <v>3335602494.6644001</v>
      </c>
      <c r="AD49" s="296">
        <v>4470000000</v>
      </c>
      <c r="AE49" s="296">
        <f t="shared" si="5"/>
        <v>3480.2452473322001</v>
      </c>
      <c r="AF49" s="297">
        <f t="shared" si="6"/>
        <v>31565021.03051009</v>
      </c>
      <c r="AG49" s="293"/>
      <c r="AH49" s="182">
        <v>21262172.164081693</v>
      </c>
      <c r="AI49" s="182">
        <v>18178254.712656476</v>
      </c>
      <c r="AJ49" s="182">
        <f t="shared" si="7"/>
        <v>17545073.212781042</v>
      </c>
      <c r="AK49" s="182">
        <v>3900701.5592378406</v>
      </c>
      <c r="AL49" s="182">
        <v>43341128.435976006</v>
      </c>
      <c r="AM49" s="344">
        <f t="shared" si="8"/>
        <v>8924905.9941431992</v>
      </c>
      <c r="AN49" s="182">
        <v>5979687.0160759436</v>
      </c>
      <c r="AO49" s="182">
        <v>2409724.6184186637</v>
      </c>
      <c r="AP49" s="182">
        <v>535494.35964859196</v>
      </c>
      <c r="AQ49" s="182">
        <v>4719465.6594000012</v>
      </c>
      <c r="AR49" s="182">
        <f t="shared" si="9"/>
        <v>13644371.6535432</v>
      </c>
      <c r="AS49" s="182">
        <v>1680.2420090980963</v>
      </c>
      <c r="AT49" s="182">
        <v>3053535885.3601193</v>
      </c>
      <c r="AU49" s="182">
        <v>3782458503.7140002</v>
      </c>
      <c r="AV49" s="344">
        <f t="shared" si="10"/>
        <v>3207.0099517781559</v>
      </c>
      <c r="AW49" s="350">
        <f t="shared" si="11"/>
        <v>53084798.530281365</v>
      </c>
    </row>
    <row r="50" spans="1:49" customFormat="1" x14ac:dyDescent="0.25">
      <c r="A50" s="49">
        <v>40</v>
      </c>
      <c r="B50" s="242">
        <v>17868593.896704834</v>
      </c>
      <c r="C50" s="242">
        <v>19176003.36310349</v>
      </c>
      <c r="D50" s="242">
        <f t="shared" si="0"/>
        <v>5296404.4385681693</v>
      </c>
      <c r="E50" s="242">
        <v>3663751.3773436798</v>
      </c>
      <c r="F50" s="242">
        <v>40708348.637152001</v>
      </c>
      <c r="G50" s="243">
        <f t="shared" si="1"/>
        <v>1632653.0612244899</v>
      </c>
      <c r="H50" s="242">
        <v>1093877.5510204083</v>
      </c>
      <c r="I50" s="242">
        <v>440816.32653061231</v>
      </c>
      <c r="J50" s="242">
        <v>97959.183673469393</v>
      </c>
      <c r="K50" s="242"/>
      <c r="L50" s="242">
        <v>1773.5650000000001</v>
      </c>
      <c r="M50" s="242">
        <v>2926340301.3247395</v>
      </c>
      <c r="N50" s="242">
        <v>3689758971</v>
      </c>
      <c r="O50" s="244">
        <f t="shared" si="2"/>
        <v>3236.73515066237</v>
      </c>
      <c r="P50" s="349">
        <f t="shared" si="12"/>
        <v>38677250.321032815</v>
      </c>
      <c r="Q50" s="293"/>
      <c r="R50" s="294">
        <v>14152460.070504172</v>
      </c>
      <c r="S50" s="294">
        <v>15885618.587173838</v>
      </c>
      <c r="T50" s="294">
        <f t="shared" si="3"/>
        <v>4603452.0493464908</v>
      </c>
      <c r="U50" s="294">
        <v>2970798.9881220008</v>
      </c>
      <c r="V50" s="294">
        <v>33008877.645800009</v>
      </c>
      <c r="W50" s="294">
        <f t="shared" si="4"/>
        <v>1632653.0612244899</v>
      </c>
      <c r="X50" s="126">
        <v>1093877.5510204083</v>
      </c>
      <c r="Y50" s="294">
        <v>440816.32653061225</v>
      </c>
      <c r="Z50" s="294">
        <v>97959.183673469379</v>
      </c>
      <c r="AA50" s="295"/>
      <c r="AB50" s="296">
        <v>1818.2819999999999</v>
      </c>
      <c r="AC50" s="296">
        <v>3354586577.3162003</v>
      </c>
      <c r="AD50" s="296">
        <v>4500000000</v>
      </c>
      <c r="AE50" s="296">
        <f t="shared" si="5"/>
        <v>3495.5752886580999</v>
      </c>
      <c r="AF50" s="297">
        <f t="shared" si="6"/>
        <v>31670731.718902498</v>
      </c>
      <c r="AG50" s="293"/>
      <c r="AH50" s="182">
        <v>21604736.965695087</v>
      </c>
      <c r="AI50" s="182">
        <v>18264974.459201008</v>
      </c>
      <c r="AJ50" s="182">
        <f t="shared" si="7"/>
        <v>17743805.696225524</v>
      </c>
      <c r="AK50" s="182">
        <v>3943158.2727919212</v>
      </c>
      <c r="AL50" s="182">
        <v>43812869.697688013</v>
      </c>
      <c r="AM50" s="344">
        <f t="shared" si="8"/>
        <v>9004534.3272336032</v>
      </c>
      <c r="AN50" s="182">
        <v>6033037.9992465135</v>
      </c>
      <c r="AO50" s="182">
        <v>2431224.2683530725</v>
      </c>
      <c r="AP50" s="182">
        <v>540272.05963401601</v>
      </c>
      <c r="AQ50" s="182">
        <v>4796113.0962000005</v>
      </c>
      <c r="AR50" s="182">
        <f t="shared" si="9"/>
        <v>13800647.423433604</v>
      </c>
      <c r="AS50" s="182">
        <v>1682.7617820482403</v>
      </c>
      <c r="AT50" s="182">
        <v>3072613746.190659</v>
      </c>
      <c r="AU50" s="182">
        <v>3803993306.2320004</v>
      </c>
      <c r="AV50" s="344">
        <f t="shared" si="10"/>
        <v>3219.0686551435697</v>
      </c>
      <c r="AW50" s="350">
        <f t="shared" si="11"/>
        <v>53670358.848329693</v>
      </c>
    </row>
    <row r="51" spans="1:49" customFormat="1" x14ac:dyDescent="0.25">
      <c r="A51" s="49">
        <v>41</v>
      </c>
      <c r="B51" s="242">
        <v>17947961.463283129</v>
      </c>
      <c r="C51" s="242">
        <v>19256292.720431674</v>
      </c>
      <c r="D51" s="242">
        <f t="shared" si="0"/>
        <v>5312194.68378969</v>
      </c>
      <c r="E51" s="242">
        <v>3679541.6225652001</v>
      </c>
      <c r="F51" s="242">
        <v>40883795.806280002</v>
      </c>
      <c r="G51" s="243">
        <f t="shared" si="1"/>
        <v>1632653.0612244899</v>
      </c>
      <c r="H51" s="242">
        <v>1093877.5510204083</v>
      </c>
      <c r="I51" s="242">
        <v>440816.32653061231</v>
      </c>
      <c r="J51" s="242">
        <v>97959.183673469393</v>
      </c>
      <c r="K51" s="242"/>
      <c r="L51" s="242">
        <v>1778.4159999999999</v>
      </c>
      <c r="M51" s="242">
        <v>2937645129.9275994</v>
      </c>
      <c r="N51" s="242">
        <v>3704414437.3333302</v>
      </c>
      <c r="O51" s="244">
        <f t="shared" si="2"/>
        <v>3247.2385649637995</v>
      </c>
      <c r="P51" s="349">
        <f t="shared" si="12"/>
        <v>38836907.244939297</v>
      </c>
      <c r="Q51" s="293"/>
      <c r="R51" s="294">
        <v>14175294.424119424</v>
      </c>
      <c r="S51" s="294">
        <v>15968494.921950981</v>
      </c>
      <c r="T51" s="294">
        <f t="shared" si="3"/>
        <v>4613906.9525940903</v>
      </c>
      <c r="U51" s="294">
        <v>2981253.8913696003</v>
      </c>
      <c r="V51" s="294">
        <v>33125043.237440005</v>
      </c>
      <c r="W51" s="294">
        <f t="shared" si="4"/>
        <v>1632653.0612244899</v>
      </c>
      <c r="X51" s="126">
        <v>1093877.5510204083</v>
      </c>
      <c r="Y51" s="294">
        <v>440816.32653061225</v>
      </c>
      <c r="Z51" s="294">
        <v>97959.183673469379</v>
      </c>
      <c r="AA51" s="295"/>
      <c r="AB51" s="296">
        <v>1825.0160000000001</v>
      </c>
      <c r="AC51" s="296">
        <v>3373570659.9680009</v>
      </c>
      <c r="AD51" s="296">
        <v>4530000000</v>
      </c>
      <c r="AE51" s="296">
        <f t="shared" si="5"/>
        <v>3511.8013299840004</v>
      </c>
      <c r="AF51" s="297">
        <f t="shared" si="6"/>
        <v>31776442.407294895</v>
      </c>
      <c r="AG51" s="293"/>
      <c r="AH51" s="182">
        <v>21946795.227754135</v>
      </c>
      <c r="AI51" s="182">
        <v>18352200.745299865</v>
      </c>
      <c r="AJ51" s="182">
        <f t="shared" si="7"/>
        <v>17942538.179670002</v>
      </c>
      <c r="AK51" s="182">
        <v>3985614.9863459999</v>
      </c>
      <c r="AL51" s="182">
        <v>44284610.959399998</v>
      </c>
      <c r="AM51" s="344">
        <f t="shared" si="8"/>
        <v>9084162.6603240035</v>
      </c>
      <c r="AN51" s="182">
        <v>6086388.9824170815</v>
      </c>
      <c r="AO51" s="182">
        <v>2452723.9182874807</v>
      </c>
      <c r="AP51" s="182">
        <v>545049.75961944007</v>
      </c>
      <c r="AQ51" s="182">
        <v>4872760.5329999989</v>
      </c>
      <c r="AR51" s="182">
        <f t="shared" si="9"/>
        <v>13956923.193324003</v>
      </c>
      <c r="AS51" s="182">
        <v>1687.4344334001744</v>
      </c>
      <c r="AT51" s="182">
        <v>3091691607.0211997</v>
      </c>
      <c r="AU51" s="182">
        <v>3825528108.75</v>
      </c>
      <c r="AV51" s="344">
        <f t="shared" si="10"/>
        <v>3233.280236910774</v>
      </c>
      <c r="AW51" s="350">
        <f t="shared" si="11"/>
        <v>54255919.166377999</v>
      </c>
    </row>
    <row r="52" spans="1:49" customFormat="1" x14ac:dyDescent="0.25">
      <c r="A52" s="49">
        <v>42</v>
      </c>
      <c r="B52" s="242">
        <v>18132120.608107112</v>
      </c>
      <c r="C52" s="242">
        <v>19279096.698650733</v>
      </c>
      <c r="D52" s="242">
        <f t="shared" si="0"/>
        <v>5332663.5640906505</v>
      </c>
      <c r="E52" s="242">
        <v>3700010.5028661601</v>
      </c>
      <c r="F52" s="242">
        <v>41111227.809624001</v>
      </c>
      <c r="G52" s="243">
        <f t="shared" si="1"/>
        <v>1632653.0612244899</v>
      </c>
      <c r="H52" s="242">
        <v>1093877.5510204083</v>
      </c>
      <c r="I52" s="242">
        <v>440816.32653061231</v>
      </c>
      <c r="J52" s="242">
        <v>97959.183673469393</v>
      </c>
      <c r="K52" s="242"/>
      <c r="L52" s="242">
        <v>1784.16</v>
      </c>
      <c r="M52" s="242">
        <v>2951198958.4992394</v>
      </c>
      <c r="N52" s="242">
        <v>3719069903.6666698</v>
      </c>
      <c r="O52" s="244">
        <f t="shared" si="2"/>
        <v>3259.7594792496197</v>
      </c>
      <c r="P52" s="349">
        <f t="shared" si="12"/>
        <v>39043870.367982335</v>
      </c>
      <c r="Q52" s="293"/>
      <c r="R52" s="294">
        <v>14286108.68274794</v>
      </c>
      <c r="S52" s="294">
        <v>15997782.298494143</v>
      </c>
      <c r="T52" s="294">
        <f t="shared" si="3"/>
        <v>4627763.1582704103</v>
      </c>
      <c r="U52" s="294">
        <v>2995110.0970459203</v>
      </c>
      <c r="V52" s="294">
        <v>33279001.078288004</v>
      </c>
      <c r="W52" s="294">
        <f t="shared" si="4"/>
        <v>1632653.0612244899</v>
      </c>
      <c r="X52" s="126">
        <v>1093877.5510204083</v>
      </c>
      <c r="Y52" s="294">
        <v>440816.32653061225</v>
      </c>
      <c r="Z52" s="294">
        <v>97959.183673469379</v>
      </c>
      <c r="AA52" s="295"/>
      <c r="AB52" s="296">
        <v>1832.683</v>
      </c>
      <c r="AC52" s="296">
        <v>3393444827.5118208</v>
      </c>
      <c r="AD52" s="296">
        <v>4560000000</v>
      </c>
      <c r="AE52" s="296">
        <f t="shared" si="5"/>
        <v>3529.4054137559106</v>
      </c>
      <c r="AF52" s="297">
        <f t="shared" si="6"/>
        <v>31916544.042466573</v>
      </c>
      <c r="AG52" s="293"/>
      <c r="AH52" s="182">
        <v>22047933.833467364</v>
      </c>
      <c r="AI52" s="182">
        <v>18458299.211104479</v>
      </c>
      <c r="AJ52" s="182">
        <f t="shared" si="7"/>
        <v>18179151.341193758</v>
      </c>
      <c r="AK52" s="182">
        <v>4006110.9604521599</v>
      </c>
      <c r="AL52" s="182">
        <v>44512344.005024001</v>
      </c>
      <c r="AM52" s="344">
        <f t="shared" si="8"/>
        <v>9233187.4899415988</v>
      </c>
      <c r="AN52" s="182">
        <v>6186235.6182608716</v>
      </c>
      <c r="AO52" s="182">
        <v>2492960.6222842317</v>
      </c>
      <c r="AP52" s="182">
        <v>553991.24939649587</v>
      </c>
      <c r="AQ52" s="182">
        <v>4939852.8908000002</v>
      </c>
      <c r="AR52" s="182">
        <f t="shared" si="9"/>
        <v>14173040.3807416</v>
      </c>
      <c r="AS52" s="182">
        <v>1692.4642341314311</v>
      </c>
      <c r="AT52" s="182">
        <v>3112524466.5644999</v>
      </c>
      <c r="AU52" s="182">
        <v>3845994605.7280002</v>
      </c>
      <c r="AV52" s="344">
        <f t="shared" si="10"/>
        <v>3248.7264674136809</v>
      </c>
      <c r="AW52" s="350">
        <f t="shared" si="11"/>
        <v>54679273.425313443</v>
      </c>
    </row>
    <row r="53" spans="1:49" customFormat="1" x14ac:dyDescent="0.25">
      <c r="A53" s="49">
        <v>43</v>
      </c>
      <c r="B53" s="242">
        <v>18316469.186407305</v>
      </c>
      <c r="C53" s="242">
        <v>19301711.243393578</v>
      </c>
      <c r="D53" s="242">
        <f t="shared" si="0"/>
        <v>5353132.4443916101</v>
      </c>
      <c r="E53" s="242">
        <v>3720479.3831671202</v>
      </c>
      <c r="F53" s="242">
        <v>41338659.812968001</v>
      </c>
      <c r="G53" s="243">
        <f t="shared" si="1"/>
        <v>1632653.0612244899</v>
      </c>
      <c r="H53" s="242">
        <v>1093877.5510204083</v>
      </c>
      <c r="I53" s="242">
        <v>440816.32653061231</v>
      </c>
      <c r="J53" s="242">
        <v>97959.183673469393</v>
      </c>
      <c r="K53" s="242"/>
      <c r="L53" s="242">
        <v>1789.7750000000001</v>
      </c>
      <c r="M53" s="242">
        <v>2964752787.0708795</v>
      </c>
      <c r="N53" s="242">
        <v>3734132732.4848499</v>
      </c>
      <c r="O53" s="244">
        <f t="shared" si="2"/>
        <v>3272.1513935354396</v>
      </c>
      <c r="P53" s="349">
        <f t="shared" si="12"/>
        <v>39250833.491025373</v>
      </c>
      <c r="Q53" s="293"/>
      <c r="R53" s="294">
        <v>14396785.472601824</v>
      </c>
      <c r="S53" s="294">
        <v>16027207.143811941</v>
      </c>
      <c r="T53" s="294">
        <f t="shared" si="3"/>
        <v>4641619.3639467303</v>
      </c>
      <c r="U53" s="294">
        <v>3008966.3027222403</v>
      </c>
      <c r="V53" s="294">
        <v>33432958.919136003</v>
      </c>
      <c r="W53" s="294">
        <f t="shared" si="4"/>
        <v>1632653.0612244899</v>
      </c>
      <c r="X53" s="126">
        <v>1093877.5510204083</v>
      </c>
      <c r="Y53" s="294">
        <v>440816.32653061225</v>
      </c>
      <c r="Z53" s="294">
        <v>97959.183673469379</v>
      </c>
      <c r="AA53" s="295"/>
      <c r="AB53" s="296">
        <v>1839.829</v>
      </c>
      <c r="AC53" s="296">
        <v>3413318995.0556407</v>
      </c>
      <c r="AD53" s="296">
        <v>4590000000</v>
      </c>
      <c r="AE53" s="296">
        <f t="shared" si="5"/>
        <v>3546.4884975278201</v>
      </c>
      <c r="AF53" s="297">
        <f t="shared" si="6"/>
        <v>32056645.677638255</v>
      </c>
      <c r="AG53" s="293"/>
      <c r="AH53" s="182">
        <v>22149079.282805081</v>
      </c>
      <c r="AI53" s="182">
        <v>18564390.833284598</v>
      </c>
      <c r="AJ53" s="182">
        <f t="shared" si="7"/>
        <v>18415764.502717525</v>
      </c>
      <c r="AK53" s="182">
        <v>4026606.9345583194</v>
      </c>
      <c r="AL53" s="182">
        <v>44740077.050647996</v>
      </c>
      <c r="AM53" s="344">
        <f t="shared" si="8"/>
        <v>9382212.3195592016</v>
      </c>
      <c r="AN53" s="182">
        <v>6286082.2541046655</v>
      </c>
      <c r="AO53" s="182">
        <v>2533197.3262809846</v>
      </c>
      <c r="AP53" s="182">
        <v>562932.73917355202</v>
      </c>
      <c r="AQ53" s="182">
        <v>5006945.2486000005</v>
      </c>
      <c r="AR53" s="182">
        <f t="shared" si="9"/>
        <v>14389157.568159202</v>
      </c>
      <c r="AS53" s="182">
        <v>1696.4650350203481</v>
      </c>
      <c r="AT53" s="182">
        <v>3133357326.1078</v>
      </c>
      <c r="AU53" s="182">
        <v>3866461102.7060003</v>
      </c>
      <c r="AV53" s="344">
        <f t="shared" si="10"/>
        <v>3263.1436980742483</v>
      </c>
      <c r="AW53" s="350">
        <f t="shared" si="11"/>
        <v>55102627.68424888</v>
      </c>
    </row>
    <row r="54" spans="1:49" customFormat="1" x14ac:dyDescent="0.25">
      <c r="A54" s="49">
        <v>44</v>
      </c>
      <c r="B54" s="242">
        <v>18501004.717340574</v>
      </c>
      <c r="C54" s="242">
        <v>19324138.835503355</v>
      </c>
      <c r="D54" s="242">
        <f t="shared" si="0"/>
        <v>5373601.3246925706</v>
      </c>
      <c r="E54" s="242">
        <v>3740948.2634680807</v>
      </c>
      <c r="F54" s="242">
        <v>41566091.816312008</v>
      </c>
      <c r="G54" s="243">
        <f t="shared" si="1"/>
        <v>1632653.0612244899</v>
      </c>
      <c r="H54" s="242">
        <v>1093877.5510204083</v>
      </c>
      <c r="I54" s="242">
        <v>440816.32653061231</v>
      </c>
      <c r="J54" s="242">
        <v>97959.183673469393</v>
      </c>
      <c r="K54" s="242"/>
      <c r="L54" s="242">
        <v>1794.38</v>
      </c>
      <c r="M54" s="242">
        <v>2978306615.6425195</v>
      </c>
      <c r="N54" s="242">
        <v>3750078180.0201998</v>
      </c>
      <c r="O54" s="244">
        <f t="shared" si="2"/>
        <v>3283.5333078212598</v>
      </c>
      <c r="P54" s="349">
        <f t="shared" si="12"/>
        <v>39457796.614068419</v>
      </c>
      <c r="Q54" s="293"/>
      <c r="R54" s="294">
        <v>14507327.305398867</v>
      </c>
      <c r="S54" s="294">
        <v>16056766.946186572</v>
      </c>
      <c r="T54" s="294">
        <f t="shared" si="3"/>
        <v>4655475.5696230493</v>
      </c>
      <c r="U54" s="294">
        <v>3022822.5083985599</v>
      </c>
      <c r="V54" s="294">
        <v>33586916.759984002</v>
      </c>
      <c r="W54" s="294">
        <f t="shared" si="4"/>
        <v>1632653.0612244899</v>
      </c>
      <c r="X54" s="126">
        <v>1093877.5510204083</v>
      </c>
      <c r="Y54" s="294">
        <v>440816.32653061225</v>
      </c>
      <c r="Z54" s="294">
        <v>97959.183673469379</v>
      </c>
      <c r="AA54" s="295"/>
      <c r="AB54" s="296">
        <v>1844.4480000000001</v>
      </c>
      <c r="AC54" s="296">
        <v>3433193162.5994606</v>
      </c>
      <c r="AD54" s="296">
        <v>4620000000</v>
      </c>
      <c r="AE54" s="296">
        <f t="shared" si="5"/>
        <v>3561.0445812997305</v>
      </c>
      <c r="AF54" s="297">
        <f t="shared" si="6"/>
        <v>32196747.312809929</v>
      </c>
      <c r="AG54" s="293"/>
      <c r="AH54" s="182">
        <v>22250231.465891089</v>
      </c>
      <c r="AI54" s="182">
        <v>18670475.72171643</v>
      </c>
      <c r="AJ54" s="182">
        <f t="shared" si="7"/>
        <v>18652377.664241284</v>
      </c>
      <c r="AK54" s="182">
        <v>4047102.9086644799</v>
      </c>
      <c r="AL54" s="182">
        <v>44967810.096271999</v>
      </c>
      <c r="AM54" s="344">
        <f t="shared" si="8"/>
        <v>9531237.1491768025</v>
      </c>
      <c r="AN54" s="182">
        <v>6385928.8899484565</v>
      </c>
      <c r="AO54" s="182">
        <v>2573434.0302777365</v>
      </c>
      <c r="AP54" s="182">
        <v>571874.22895060806</v>
      </c>
      <c r="AQ54" s="182">
        <v>5074037.6063999999</v>
      </c>
      <c r="AR54" s="182">
        <f t="shared" si="9"/>
        <v>14605274.755576802</v>
      </c>
      <c r="AS54" s="182">
        <v>1698.7879340593993</v>
      </c>
      <c r="AT54" s="182">
        <v>3154190185.6511002</v>
      </c>
      <c r="AU54" s="182">
        <v>3886927599.6840005</v>
      </c>
      <c r="AV54" s="344">
        <f t="shared" si="10"/>
        <v>3275.8830268849492</v>
      </c>
      <c r="AW54" s="350">
        <f t="shared" si="11"/>
        <v>55525981.943184316</v>
      </c>
    </row>
    <row r="55" spans="1:49" customFormat="1" x14ac:dyDescent="0.25">
      <c r="A55" s="49">
        <v>45</v>
      </c>
      <c r="B55" s="242">
        <v>18685724.76319471</v>
      </c>
      <c r="C55" s="242">
        <v>19346381.912692256</v>
      </c>
      <c r="D55" s="242">
        <f t="shared" si="0"/>
        <v>5394070.2049935311</v>
      </c>
      <c r="E55" s="242">
        <v>3761417.1437690407</v>
      </c>
      <c r="F55" s="242">
        <v>41793523.819656007</v>
      </c>
      <c r="G55" s="243">
        <f t="shared" si="1"/>
        <v>1632653.0612244899</v>
      </c>
      <c r="H55" s="242">
        <v>1093877.5510204083</v>
      </c>
      <c r="I55" s="242">
        <v>440816.32653061231</v>
      </c>
      <c r="J55" s="242">
        <v>97959.183673469393</v>
      </c>
      <c r="K55" s="242"/>
      <c r="L55" s="242">
        <v>1799.0350000000001</v>
      </c>
      <c r="M55" s="242">
        <v>2991860444.2141595</v>
      </c>
      <c r="N55" s="242">
        <v>3766023627.5555601</v>
      </c>
      <c r="O55" s="244">
        <f t="shared" si="2"/>
        <v>3294.9652221070801</v>
      </c>
      <c r="P55" s="349">
        <f t="shared" si="12"/>
        <v>39664759.737111457</v>
      </c>
      <c r="Q55" s="293"/>
      <c r="R55" s="294">
        <v>14617736.632037871</v>
      </c>
      <c r="S55" s="294">
        <v>16086459.254719259</v>
      </c>
      <c r="T55" s="294">
        <f t="shared" si="3"/>
        <v>4669331.7752993703</v>
      </c>
      <c r="U55" s="294">
        <v>3036678.7140748808</v>
      </c>
      <c r="V55" s="294">
        <v>33740874.600832008</v>
      </c>
      <c r="W55" s="294">
        <f t="shared" si="4"/>
        <v>1632653.0612244899</v>
      </c>
      <c r="X55" s="126">
        <v>1093877.5510204083</v>
      </c>
      <c r="Y55" s="294">
        <v>440816.32653061225</v>
      </c>
      <c r="Z55" s="294">
        <v>97959.183673469379</v>
      </c>
      <c r="AA55" s="295"/>
      <c r="AB55" s="296">
        <v>1851.4359999999999</v>
      </c>
      <c r="AC55" s="296">
        <v>3453067330.1432805</v>
      </c>
      <c r="AD55" s="296">
        <v>4650000000</v>
      </c>
      <c r="AE55" s="296">
        <f t="shared" si="5"/>
        <v>3577.9696650716401</v>
      </c>
      <c r="AF55" s="297">
        <f t="shared" si="6"/>
        <v>32336848.947981618</v>
      </c>
      <c r="AG55" s="293"/>
      <c r="AH55" s="182">
        <v>22351390.275188778</v>
      </c>
      <c r="AI55" s="182">
        <v>18776553.983936582</v>
      </c>
      <c r="AJ55" s="182">
        <f t="shared" si="7"/>
        <v>18888990.825765043</v>
      </c>
      <c r="AK55" s="182">
        <v>4067598.8827706394</v>
      </c>
      <c r="AL55" s="182">
        <v>45195543.141895995</v>
      </c>
      <c r="AM55" s="344">
        <f t="shared" si="8"/>
        <v>9680261.9787944034</v>
      </c>
      <c r="AN55" s="182">
        <v>6485775.5257922495</v>
      </c>
      <c r="AO55" s="182">
        <v>2613670.7342744884</v>
      </c>
      <c r="AP55" s="182">
        <v>580815.71872766409</v>
      </c>
      <c r="AQ55" s="182">
        <v>5141129.9642000012</v>
      </c>
      <c r="AR55" s="182">
        <f t="shared" si="9"/>
        <v>14821391.942994405</v>
      </c>
      <c r="AS55" s="182">
        <v>1703.2371676763664</v>
      </c>
      <c r="AT55" s="182">
        <v>3175023045.1944003</v>
      </c>
      <c r="AU55" s="182">
        <v>3907394096.6620007</v>
      </c>
      <c r="AV55" s="344">
        <f t="shared" si="10"/>
        <v>3290.7486902735664</v>
      </c>
      <c r="AW55" s="350">
        <f t="shared" si="11"/>
        <v>55949336.202119768</v>
      </c>
    </row>
    <row r="56" spans="1:49" customFormat="1" x14ac:dyDescent="0.25">
      <c r="A56" s="49">
        <v>46</v>
      </c>
      <c r="B56" s="242">
        <v>18870626.928455185</v>
      </c>
      <c r="C56" s="242">
        <v>19368442.870474815</v>
      </c>
      <c r="D56" s="242">
        <f t="shared" si="0"/>
        <v>5414539.0852944897</v>
      </c>
      <c r="E56" s="242">
        <v>3781886.0240699998</v>
      </c>
      <c r="F56" s="242">
        <v>42020955.822999999</v>
      </c>
      <c r="G56" s="243">
        <f t="shared" si="1"/>
        <v>1632653.0612244899</v>
      </c>
      <c r="H56" s="242">
        <v>1093877.5510204083</v>
      </c>
      <c r="I56" s="242">
        <v>440816.32653061231</v>
      </c>
      <c r="J56" s="242">
        <v>97959.183673469393</v>
      </c>
      <c r="K56" s="242"/>
      <c r="L56" s="242">
        <v>1803.846</v>
      </c>
      <c r="M56" s="242">
        <v>3005414272.7857995</v>
      </c>
      <c r="N56" s="242">
        <v>3781969075.09091</v>
      </c>
      <c r="O56" s="244">
        <f t="shared" si="2"/>
        <v>3306.5531363928994</v>
      </c>
      <c r="P56" s="349">
        <f t="shared" si="12"/>
        <v>39871722.860154495</v>
      </c>
      <c r="Q56" s="293"/>
      <c r="R56" s="294">
        <v>14728015.844428359</v>
      </c>
      <c r="S56" s="294">
        <v>16116281.677500444</v>
      </c>
      <c r="T56" s="294">
        <f t="shared" si="3"/>
        <v>4683187.9809756894</v>
      </c>
      <c r="U56" s="294">
        <v>3050534.9197511999</v>
      </c>
      <c r="V56" s="294">
        <v>33894832.441679999</v>
      </c>
      <c r="W56" s="294">
        <f t="shared" si="4"/>
        <v>1632653.0612244899</v>
      </c>
      <c r="X56" s="126">
        <v>1093877.5510204083</v>
      </c>
      <c r="Y56" s="294">
        <v>440816.32653061225</v>
      </c>
      <c r="Z56" s="294">
        <v>97959.183673469379</v>
      </c>
      <c r="AA56" s="295"/>
      <c r="AB56" s="296">
        <v>1857.3610000000001</v>
      </c>
      <c r="AC56" s="296">
        <v>3472941497.6871014</v>
      </c>
      <c r="AD56" s="296">
        <v>4680000000</v>
      </c>
      <c r="AE56" s="296">
        <f t="shared" si="5"/>
        <v>3593.8317488435505</v>
      </c>
      <c r="AF56" s="297">
        <f t="shared" si="6"/>
        <v>32476950.583153293</v>
      </c>
      <c r="AG56" s="293"/>
      <c r="AH56" s="182">
        <v>22452555.605439197</v>
      </c>
      <c r="AI56" s="182">
        <v>18882625.725204002</v>
      </c>
      <c r="AJ56" s="182">
        <f t="shared" si="7"/>
        <v>19125603.987288803</v>
      </c>
      <c r="AK56" s="182">
        <v>4088094.8568767998</v>
      </c>
      <c r="AL56" s="182">
        <v>45423276.187519997</v>
      </c>
      <c r="AM56" s="344">
        <f t="shared" si="8"/>
        <v>9829286.8084120005</v>
      </c>
      <c r="AN56" s="182">
        <v>6585622.1616360405</v>
      </c>
      <c r="AO56" s="182">
        <v>2653907.4382712403</v>
      </c>
      <c r="AP56" s="182">
        <v>589757.20850472001</v>
      </c>
      <c r="AQ56" s="182">
        <v>5208222.3220000006</v>
      </c>
      <c r="AR56" s="182">
        <f t="shared" si="9"/>
        <v>15037509.130412001</v>
      </c>
      <c r="AS56" s="182">
        <v>1706.2211703687528</v>
      </c>
      <c r="AT56" s="182">
        <v>3195855904.7377005</v>
      </c>
      <c r="AU56" s="182">
        <v>3927860593.6399999</v>
      </c>
      <c r="AV56" s="344">
        <f t="shared" si="10"/>
        <v>3304.1491227376027</v>
      </c>
      <c r="AW56" s="350">
        <f t="shared" si="11"/>
        <v>56372690.461055204</v>
      </c>
    </row>
    <row r="57" spans="1:49" customFormat="1" x14ac:dyDescent="0.25">
      <c r="A57" s="49">
        <v>47</v>
      </c>
      <c r="B57" s="242">
        <v>18981861.920140978</v>
      </c>
      <c r="C57" s="242">
        <v>19283719.111922868</v>
      </c>
      <c r="D57" s="242">
        <f t="shared" si="0"/>
        <v>5417161.0753846504</v>
      </c>
      <c r="E57" s="242">
        <v>3784508.0141601604</v>
      </c>
      <c r="F57" s="242">
        <v>42050089.046224006</v>
      </c>
      <c r="G57" s="243">
        <f t="shared" si="1"/>
        <v>1632653.0612244899</v>
      </c>
      <c r="H57" s="242">
        <v>1093877.5510204083</v>
      </c>
      <c r="I57" s="242">
        <v>440816.32653061231</v>
      </c>
      <c r="J57" s="242">
        <v>97959.183673469393</v>
      </c>
      <c r="K57" s="242"/>
      <c r="L57" s="242">
        <v>1808.204</v>
      </c>
      <c r="M57" s="242">
        <v>3019909459.8842597</v>
      </c>
      <c r="N57" s="242">
        <v>3797914522.6262598</v>
      </c>
      <c r="O57" s="244">
        <f t="shared" si="2"/>
        <v>3318.1587299421299</v>
      </c>
      <c r="P57" s="349">
        <f t="shared" si="12"/>
        <v>39898234.093288332</v>
      </c>
      <c r="Q57" s="293"/>
      <c r="R57" s="294">
        <v>14889648.853571961</v>
      </c>
      <c r="S57" s="294">
        <v>16157101.82502988</v>
      </c>
      <c r="T57" s="294">
        <f t="shared" si="3"/>
        <v>4703210.8206466492</v>
      </c>
      <c r="U57" s="294">
        <v>3070557.7594221598</v>
      </c>
      <c r="V57" s="294">
        <v>34117308.438023999</v>
      </c>
      <c r="W57" s="294">
        <f t="shared" si="4"/>
        <v>1632653.0612244899</v>
      </c>
      <c r="X57" s="126">
        <v>1093877.5510204083</v>
      </c>
      <c r="Y57" s="294">
        <v>440816.32653061225</v>
      </c>
      <c r="Z57" s="294">
        <v>97959.183673469379</v>
      </c>
      <c r="AA57" s="295"/>
      <c r="AB57" s="296">
        <v>1863.1990000000001</v>
      </c>
      <c r="AC57" s="296">
        <v>3493181667.3699412</v>
      </c>
      <c r="AD57" s="296">
        <v>4710000000</v>
      </c>
      <c r="AE57" s="296">
        <f t="shared" si="5"/>
        <v>3609.7898336849703</v>
      </c>
      <c r="AF57" s="297">
        <f t="shared" si="6"/>
        <v>32679403.739826329</v>
      </c>
      <c r="AG57" s="293"/>
      <c r="AH57" s="182">
        <v>22559139.347428277</v>
      </c>
      <c r="AI57" s="182">
        <v>18812074.746636126</v>
      </c>
      <c r="AJ57" s="182">
        <f t="shared" si="7"/>
        <v>19356095.512422003</v>
      </c>
      <c r="AK57" s="182">
        <v>4091658.5367756002</v>
      </c>
      <c r="AL57" s="182">
        <v>45462872.630840003</v>
      </c>
      <c r="AM57" s="344">
        <f t="shared" si="8"/>
        <v>9990371.7842464</v>
      </c>
      <c r="AN57" s="182">
        <v>6693549.0954450881</v>
      </c>
      <c r="AO57" s="182">
        <v>2697400.3817465282</v>
      </c>
      <c r="AP57" s="182">
        <v>599422.30705478403</v>
      </c>
      <c r="AQ57" s="182">
        <v>5274065.1913999999</v>
      </c>
      <c r="AR57" s="182">
        <f t="shared" si="9"/>
        <v>15264436.975646399</v>
      </c>
      <c r="AS57" s="182">
        <v>1709.4023846483924</v>
      </c>
      <c r="AT57" s="182">
        <v>3216534860.1874404</v>
      </c>
      <c r="AU57" s="182">
        <v>3950118310.8119998</v>
      </c>
      <c r="AV57" s="344">
        <f t="shared" si="10"/>
        <v>3317.6698147421125</v>
      </c>
      <c r="AW57" s="350">
        <f t="shared" si="11"/>
        <v>56635651.069710799</v>
      </c>
    </row>
    <row r="58" spans="1:49" customFormat="1" x14ac:dyDescent="0.25">
      <c r="A58" s="49">
        <v>48</v>
      </c>
      <c r="B58" s="242">
        <v>19091592.022733599</v>
      </c>
      <c r="C58" s="242">
        <v>19200500.242464088</v>
      </c>
      <c r="D58" s="242">
        <f t="shared" si="0"/>
        <v>5419783.0654748101</v>
      </c>
      <c r="E58" s="242">
        <v>3787130.0042503201</v>
      </c>
      <c r="F58" s="242">
        <v>42079222.269448005</v>
      </c>
      <c r="G58" s="243">
        <f t="shared" si="1"/>
        <v>1632653.0612244899</v>
      </c>
      <c r="H58" s="242">
        <v>1093877.5510204083</v>
      </c>
      <c r="I58" s="242">
        <v>440816.32653061231</v>
      </c>
      <c r="J58" s="242">
        <v>97959.183673469393</v>
      </c>
      <c r="K58" s="242"/>
      <c r="L58" s="242">
        <v>1812.194</v>
      </c>
      <c r="M58" s="242">
        <v>3034404646.9827199</v>
      </c>
      <c r="N58" s="242">
        <v>3813866492.2222199</v>
      </c>
      <c r="O58" s="244">
        <f t="shared" si="2"/>
        <v>3329.3963234913599</v>
      </c>
      <c r="P58" s="349">
        <f t="shared" si="12"/>
        <v>39924745.326422177</v>
      </c>
      <c r="Q58" s="293"/>
      <c r="R58" s="294">
        <v>15051305.049204661</v>
      </c>
      <c r="S58" s="294">
        <v>16197898.786070226</v>
      </c>
      <c r="T58" s="294">
        <f t="shared" si="3"/>
        <v>4723233.6603176109</v>
      </c>
      <c r="U58" s="294">
        <v>3090580.5990931205</v>
      </c>
      <c r="V58" s="294">
        <v>34339784.434368007</v>
      </c>
      <c r="W58" s="294">
        <f t="shared" si="4"/>
        <v>1632653.0612244899</v>
      </c>
      <c r="X58" s="126">
        <v>1093877.5510204083</v>
      </c>
      <c r="Y58" s="294">
        <v>440816.32653061225</v>
      </c>
      <c r="Z58" s="294">
        <v>97959.183673469379</v>
      </c>
      <c r="AA58" s="295"/>
      <c r="AB58" s="296">
        <v>1867.1420000000001</v>
      </c>
      <c r="AC58" s="296">
        <v>3513421837.0527811</v>
      </c>
      <c r="AD58" s="296">
        <v>4740000000</v>
      </c>
      <c r="AE58" s="296">
        <f t="shared" si="5"/>
        <v>3623.8529185263906</v>
      </c>
      <c r="AF58" s="297">
        <f t="shared" si="6"/>
        <v>32881856.896499377</v>
      </c>
      <c r="AG58" s="293"/>
      <c r="AH58" s="182">
        <v>22665407.747022603</v>
      </c>
      <c r="AI58" s="182">
        <v>18741839.110463001</v>
      </c>
      <c r="AJ58" s="182">
        <f t="shared" si="7"/>
        <v>19586587.037555199</v>
      </c>
      <c r="AK58" s="182">
        <v>4095222.2166744</v>
      </c>
      <c r="AL58" s="182">
        <v>45502469.074160002</v>
      </c>
      <c r="AM58" s="344">
        <f t="shared" si="8"/>
        <v>10151456.760080801</v>
      </c>
      <c r="AN58" s="182">
        <v>6801476.0292541357</v>
      </c>
      <c r="AO58" s="182">
        <v>2740893.3252218161</v>
      </c>
      <c r="AP58" s="182">
        <v>609087.40560484794</v>
      </c>
      <c r="AQ58" s="182">
        <v>5339908.0608000001</v>
      </c>
      <c r="AR58" s="182">
        <f t="shared" si="9"/>
        <v>15491364.8208808</v>
      </c>
      <c r="AS58" s="182">
        <v>1710.7215763558809</v>
      </c>
      <c r="AT58" s="182">
        <v>3237213815.6371803</v>
      </c>
      <c r="AU58" s="182">
        <v>3972376027.9839997</v>
      </c>
      <c r="AV58" s="344">
        <f t="shared" si="10"/>
        <v>3329.3284841744708</v>
      </c>
      <c r="AW58" s="350">
        <f t="shared" si="11"/>
        <v>56898611.678366408</v>
      </c>
    </row>
    <row r="59" spans="1:49" customFormat="1" x14ac:dyDescent="0.25">
      <c r="A59" s="49">
        <v>49</v>
      </c>
      <c r="B59" s="242">
        <v>19199854.635543473</v>
      </c>
      <c r="C59" s="242">
        <v>19118748.862788059</v>
      </c>
      <c r="D59" s="242">
        <f t="shared" si="0"/>
        <v>5422405.0555649707</v>
      </c>
      <c r="E59" s="242">
        <v>3789751.9943404808</v>
      </c>
      <c r="F59" s="242">
        <v>42108355.492672011</v>
      </c>
      <c r="G59" s="243">
        <f t="shared" si="1"/>
        <v>1632653.0612244899</v>
      </c>
      <c r="H59" s="242">
        <v>1093877.5510204083</v>
      </c>
      <c r="I59" s="242">
        <v>440816.32653061231</v>
      </c>
      <c r="J59" s="242">
        <v>97959.183673469393</v>
      </c>
      <c r="K59" s="242"/>
      <c r="L59" s="242">
        <v>1816.538</v>
      </c>
      <c r="M59" s="242">
        <v>3048899834.0811801</v>
      </c>
      <c r="N59" s="242">
        <v>3829873899.3333302</v>
      </c>
      <c r="O59" s="244">
        <f t="shared" si="2"/>
        <v>3340.9879170405902</v>
      </c>
      <c r="P59" s="349">
        <f t="shared" si="12"/>
        <v>39951256.559556022</v>
      </c>
      <c r="Q59" s="293"/>
      <c r="R59" s="294">
        <v>15212983.995751781</v>
      </c>
      <c r="S59" s="294">
        <v>16238672.996196145</v>
      </c>
      <c r="T59" s="294">
        <f t="shared" si="3"/>
        <v>4743256.4999885708</v>
      </c>
      <c r="U59" s="294">
        <v>3110603.4387640804</v>
      </c>
      <c r="V59" s="294">
        <v>34562260.430712007</v>
      </c>
      <c r="W59" s="294">
        <f t="shared" si="4"/>
        <v>1632653.0612244899</v>
      </c>
      <c r="X59" s="126">
        <v>1093877.5510204083</v>
      </c>
      <c r="Y59" s="294">
        <v>440816.32653061225</v>
      </c>
      <c r="Z59" s="294">
        <v>97959.183673469379</v>
      </c>
      <c r="AA59" s="295"/>
      <c r="AB59" s="296">
        <v>1873.77</v>
      </c>
      <c r="AC59" s="296">
        <v>3533662006.735621</v>
      </c>
      <c r="AD59" s="296">
        <v>4770000000</v>
      </c>
      <c r="AE59" s="296">
        <f t="shared" si="5"/>
        <v>3640.6010033678103</v>
      </c>
      <c r="AF59" s="297">
        <f t="shared" si="6"/>
        <v>33084310.053172417</v>
      </c>
      <c r="AG59" s="293"/>
      <c r="AH59" s="182">
        <v>22771363.33346016</v>
      </c>
      <c r="AI59" s="182">
        <v>18671916.287446648</v>
      </c>
      <c r="AJ59" s="182">
        <f t="shared" si="7"/>
        <v>19817078.562688403</v>
      </c>
      <c r="AK59" s="182">
        <v>4098785.8965732008</v>
      </c>
      <c r="AL59" s="182">
        <v>45542065.517480008</v>
      </c>
      <c r="AM59" s="344">
        <f t="shared" si="8"/>
        <v>10312541.735915201</v>
      </c>
      <c r="AN59" s="182">
        <v>6909402.9630631851</v>
      </c>
      <c r="AO59" s="182">
        <v>2784386.2686971044</v>
      </c>
      <c r="AP59" s="182">
        <v>618752.50415491208</v>
      </c>
      <c r="AQ59" s="182">
        <v>5405750.9302000012</v>
      </c>
      <c r="AR59" s="182">
        <f t="shared" si="9"/>
        <v>15718292.666115202</v>
      </c>
      <c r="AS59" s="182">
        <v>1715.1288345951043</v>
      </c>
      <c r="AT59" s="182">
        <v>3257892771.0869203</v>
      </c>
      <c r="AU59" s="182">
        <v>3994633745.1559997</v>
      </c>
      <c r="AV59" s="344">
        <f t="shared" si="10"/>
        <v>3344.0752201385644</v>
      </c>
      <c r="AW59" s="350">
        <f t="shared" si="11"/>
        <v>57161572.287022009</v>
      </c>
    </row>
    <row r="60" spans="1:49" customFormat="1" x14ac:dyDescent="0.25">
      <c r="A60" s="49">
        <v>50</v>
      </c>
      <c r="B60" s="242">
        <v>19306685.928805463</v>
      </c>
      <c r="C60" s="242">
        <v>19038428.802659906</v>
      </c>
      <c r="D60" s="242">
        <f t="shared" si="0"/>
        <v>5425027.0456551313</v>
      </c>
      <c r="E60" s="242">
        <v>3792373.9844306409</v>
      </c>
      <c r="F60" s="242">
        <v>42137488.71589601</v>
      </c>
      <c r="G60" s="243">
        <f t="shared" si="1"/>
        <v>1632653.0612244899</v>
      </c>
      <c r="H60" s="242">
        <v>1093877.5510204083</v>
      </c>
      <c r="I60" s="242">
        <v>440816.32653061231</v>
      </c>
      <c r="J60" s="242">
        <v>97959.183673469393</v>
      </c>
      <c r="K60" s="242"/>
      <c r="L60" s="242">
        <v>1820.2639999999999</v>
      </c>
      <c r="M60" s="242">
        <v>3063395021.1796403</v>
      </c>
      <c r="N60" s="242">
        <v>3845881306.4444399</v>
      </c>
      <c r="O60" s="244">
        <f t="shared" si="2"/>
        <v>3351.9615105898201</v>
      </c>
      <c r="P60" s="349">
        <f t="shared" si="12"/>
        <v>39977767.79268986</v>
      </c>
      <c r="Q60" s="293"/>
      <c r="R60" s="294">
        <v>15374685.268480895</v>
      </c>
      <c r="S60" s="294">
        <v>16279424.880140072</v>
      </c>
      <c r="T60" s="294">
        <f t="shared" si="3"/>
        <v>4763279.3396595307</v>
      </c>
      <c r="U60" s="294">
        <v>3130626.2784350407</v>
      </c>
      <c r="V60" s="294">
        <v>34784736.427056007</v>
      </c>
      <c r="W60" s="294">
        <f t="shared" si="4"/>
        <v>1632653.0612244899</v>
      </c>
      <c r="X60" s="126">
        <v>1093877.5510204083</v>
      </c>
      <c r="Y60" s="294">
        <v>440816.32653061225</v>
      </c>
      <c r="Z60" s="294">
        <v>97959.183673469379</v>
      </c>
      <c r="AA60" s="295"/>
      <c r="AB60" s="296">
        <v>1878.807</v>
      </c>
      <c r="AC60" s="296">
        <v>3553902176.4184608</v>
      </c>
      <c r="AD60" s="296">
        <v>4790000000</v>
      </c>
      <c r="AE60" s="296">
        <f t="shared" si="5"/>
        <v>3655.7580882092307</v>
      </c>
      <c r="AF60" s="297">
        <f t="shared" si="6"/>
        <v>33286763.209845457</v>
      </c>
      <c r="AG60" s="293"/>
      <c r="AH60" s="182">
        <v>22877008.609003045</v>
      </c>
      <c r="AI60" s="182">
        <v>18602303.775324963</v>
      </c>
      <c r="AJ60" s="182">
        <f t="shared" si="7"/>
        <v>20047570.087821603</v>
      </c>
      <c r="AK60" s="182">
        <v>4102349.5764720007</v>
      </c>
      <c r="AL60" s="182">
        <v>45581661.960800007</v>
      </c>
      <c r="AM60" s="344">
        <f t="shared" si="8"/>
        <v>10473626.7117496</v>
      </c>
      <c r="AN60" s="182">
        <v>7017329.8968722327</v>
      </c>
      <c r="AO60" s="182">
        <v>2827879.2121723923</v>
      </c>
      <c r="AP60" s="182">
        <v>628417.60270497599</v>
      </c>
      <c r="AQ60" s="182">
        <v>5471593.7996000005</v>
      </c>
      <c r="AR60" s="182">
        <f t="shared" si="9"/>
        <v>15945220.5113496</v>
      </c>
      <c r="AS60" s="182">
        <v>1717.4306452678898</v>
      </c>
      <c r="AT60" s="182">
        <v>3278571726.5366602</v>
      </c>
      <c r="AU60" s="182">
        <v>4016891462.3279996</v>
      </c>
      <c r="AV60" s="344">
        <f t="shared" si="10"/>
        <v>3356.7165085362199</v>
      </c>
      <c r="AW60" s="350">
        <f t="shared" si="11"/>
        <v>57424532.895677604</v>
      </c>
    </row>
    <row r="61" spans="1:49" customFormat="1" x14ac:dyDescent="0.25">
      <c r="A61" s="49">
        <v>51</v>
      </c>
      <c r="B61" s="242">
        <v>19412120.893757261</v>
      </c>
      <c r="C61" s="242">
        <v>18959505.070841942</v>
      </c>
      <c r="D61" s="242">
        <f t="shared" si="0"/>
        <v>5427649.0357452901</v>
      </c>
      <c r="E61" s="242">
        <v>3794995.9745208002</v>
      </c>
      <c r="F61" s="242">
        <v>42166621.939120002</v>
      </c>
      <c r="G61" s="243">
        <f t="shared" si="1"/>
        <v>1632653.0612244899</v>
      </c>
      <c r="H61" s="242">
        <v>1093877.5510204083</v>
      </c>
      <c r="I61" s="242">
        <v>440816.32653061231</v>
      </c>
      <c r="J61" s="242">
        <v>97959.183673469393</v>
      </c>
      <c r="K61" s="242"/>
      <c r="L61" s="242">
        <v>1824.7819999999999</v>
      </c>
      <c r="M61" s="242">
        <v>3077890208.2780995</v>
      </c>
      <c r="N61" s="242">
        <v>3861888713.5555601</v>
      </c>
      <c r="O61" s="244">
        <f t="shared" si="2"/>
        <v>3363.7271041390495</v>
      </c>
      <c r="P61" s="349">
        <f t="shared" si="12"/>
        <v>40004279.025823697</v>
      </c>
      <c r="Q61" s="293"/>
      <c r="R61" s="294">
        <v>15536408.453166507</v>
      </c>
      <c r="S61" s="294">
        <v>16320154.852127491</v>
      </c>
      <c r="T61" s="294">
        <f t="shared" si="3"/>
        <v>4783302.1793304896</v>
      </c>
      <c r="U61" s="294">
        <v>3150649.1181059997</v>
      </c>
      <c r="V61" s="294">
        <v>35007212.4234</v>
      </c>
      <c r="W61" s="294">
        <f t="shared" si="4"/>
        <v>1632653.0612244899</v>
      </c>
      <c r="X61" s="126">
        <v>1093877.5510204083</v>
      </c>
      <c r="Y61" s="294">
        <v>440816.32653061225</v>
      </c>
      <c r="Z61" s="294">
        <v>97959.183673469379</v>
      </c>
      <c r="AA61" s="295"/>
      <c r="AB61" s="296">
        <v>1883.876</v>
      </c>
      <c r="AC61" s="296">
        <v>3574142346.1013007</v>
      </c>
      <c r="AD61" s="296">
        <v>4820000000</v>
      </c>
      <c r="AE61" s="296">
        <f t="shared" si="5"/>
        <v>3670.9471730506502</v>
      </c>
      <c r="AF61" s="297">
        <f t="shared" si="6"/>
        <v>33489216.36651849</v>
      </c>
      <c r="AG61" s="293"/>
      <c r="AH61" s="182">
        <v>22982346.049296096</v>
      </c>
      <c r="AI61" s="182">
        <v>18532999.098453101</v>
      </c>
      <c r="AJ61" s="182">
        <f t="shared" si="7"/>
        <v>20278061.612954803</v>
      </c>
      <c r="AK61" s="182">
        <v>4105913.2563707996</v>
      </c>
      <c r="AL61" s="182">
        <v>45621258.404119998</v>
      </c>
      <c r="AM61" s="344">
        <f t="shared" si="8"/>
        <v>10634711.687584002</v>
      </c>
      <c r="AN61" s="182">
        <v>7125256.8306812812</v>
      </c>
      <c r="AO61" s="182">
        <v>2871372.1556476806</v>
      </c>
      <c r="AP61" s="182">
        <v>638082.70125504013</v>
      </c>
      <c r="AQ61" s="182">
        <v>5537436.6690000007</v>
      </c>
      <c r="AR61" s="182">
        <f t="shared" si="9"/>
        <v>16172148.356584001</v>
      </c>
      <c r="AS61" s="182">
        <v>1720.0958351358267</v>
      </c>
      <c r="AT61" s="182">
        <v>3299250681.9863997</v>
      </c>
      <c r="AU61" s="182">
        <v>4039149179.5</v>
      </c>
      <c r="AV61" s="344">
        <f t="shared" si="10"/>
        <v>3369.7211761290264</v>
      </c>
      <c r="AW61" s="350">
        <f t="shared" si="11"/>
        <v>57687493.504333198</v>
      </c>
    </row>
    <row r="62" spans="1:49" customFormat="1" x14ac:dyDescent="0.25">
      <c r="A62" s="49">
        <v>52</v>
      </c>
      <c r="B62" s="242">
        <v>19595084.918535031</v>
      </c>
      <c r="C62" s="242">
        <v>19009517.530277371</v>
      </c>
      <c r="D62" s="242">
        <f t="shared" si="0"/>
        <v>5450690.66605209</v>
      </c>
      <c r="E62" s="242">
        <v>3818037.6048276001</v>
      </c>
      <c r="F62" s="242">
        <v>42422640.053640001</v>
      </c>
      <c r="G62" s="243">
        <f t="shared" si="1"/>
        <v>1632653.0612244899</v>
      </c>
      <c r="H62" s="242">
        <v>1093877.5510204083</v>
      </c>
      <c r="I62" s="242">
        <v>440816.32653061231</v>
      </c>
      <c r="J62" s="242">
        <v>97959.183673469393</v>
      </c>
      <c r="K62" s="242"/>
      <c r="L62" s="242">
        <v>1828.6780000000001</v>
      </c>
      <c r="M62" s="242">
        <v>3091433418.4231195</v>
      </c>
      <c r="N62" s="242">
        <v>3877896120.6666698</v>
      </c>
      <c r="O62" s="244">
        <f t="shared" si="2"/>
        <v>3374.3947092115595</v>
      </c>
      <c r="P62" s="349">
        <f t="shared" si="12"/>
        <v>40237255.510036893</v>
      </c>
      <c r="Q62" s="293"/>
      <c r="R62" s="294">
        <v>15555142.835435767</v>
      </c>
      <c r="S62" s="294">
        <v>16167619.852937361</v>
      </c>
      <c r="T62" s="294">
        <f t="shared" si="3"/>
        <v>4770069.1512833703</v>
      </c>
      <c r="U62" s="294">
        <v>3137416.0900588804</v>
      </c>
      <c r="V62" s="294">
        <v>34860178.778432004</v>
      </c>
      <c r="W62" s="294">
        <f t="shared" si="4"/>
        <v>1632653.0612244899</v>
      </c>
      <c r="X62" s="126">
        <v>1093877.5510204083</v>
      </c>
      <c r="Y62" s="294">
        <v>440816.32653061225</v>
      </c>
      <c r="Z62" s="294">
        <v>97959.183673469379</v>
      </c>
      <c r="AA62" s="295"/>
      <c r="AB62" s="296">
        <v>1888.568</v>
      </c>
      <c r="AC62" s="296">
        <v>3591094450.0117607</v>
      </c>
      <c r="AD62" s="296">
        <v>4840000000</v>
      </c>
      <c r="AE62" s="296">
        <f t="shared" si="5"/>
        <v>3684.1152250058803</v>
      </c>
      <c r="AF62" s="297">
        <f t="shared" si="6"/>
        <v>33355415.749597616</v>
      </c>
      <c r="AG62" s="293"/>
      <c r="AH62" s="182">
        <v>23173571.133377086</v>
      </c>
      <c r="AI62" s="182">
        <v>18874210.6010978</v>
      </c>
      <c r="AJ62" s="182">
        <f t="shared" si="7"/>
        <v>20665969.255902719</v>
      </c>
      <c r="AK62" s="182">
        <v>4158571.8198931203</v>
      </c>
      <c r="AL62" s="182">
        <v>46206353.554368004</v>
      </c>
      <c r="AM62" s="344">
        <f t="shared" si="8"/>
        <v>10851085.5176096</v>
      </c>
      <c r="AN62" s="182">
        <v>7270227.2967984322</v>
      </c>
      <c r="AO62" s="182">
        <v>2929793.0897545922</v>
      </c>
      <c r="AP62" s="182">
        <v>651065.13105657592</v>
      </c>
      <c r="AQ62" s="182">
        <v>5656311.9183999998</v>
      </c>
      <c r="AR62" s="182">
        <f t="shared" si="9"/>
        <v>16507397.436009601</v>
      </c>
      <c r="AS62" s="182">
        <v>1722.5489891313084</v>
      </c>
      <c r="AT62" s="182">
        <v>3320006134.2424798</v>
      </c>
      <c r="AU62" s="182">
        <v>4061933343.5539999</v>
      </c>
      <c r="AV62" s="344">
        <f t="shared" si="10"/>
        <v>3382.552056252548</v>
      </c>
      <c r="AW62" s="350">
        <f t="shared" si="11"/>
        <v>58555179.170484476</v>
      </c>
    </row>
    <row r="63" spans="1:49" customFormat="1" x14ac:dyDescent="0.25">
      <c r="A63" s="49">
        <v>53</v>
      </c>
      <c r="B63" s="242">
        <v>19778596.762016259</v>
      </c>
      <c r="C63" s="242">
        <v>19058982.171009343</v>
      </c>
      <c r="D63" s="242">
        <f t="shared" si="0"/>
        <v>5473732.2963588899</v>
      </c>
      <c r="E63" s="242">
        <v>3841079.2351344</v>
      </c>
      <c r="F63" s="242">
        <v>42678658.168159999</v>
      </c>
      <c r="G63" s="243">
        <f t="shared" si="1"/>
        <v>1632653.0612244899</v>
      </c>
      <c r="H63" s="242">
        <v>1093877.5510204083</v>
      </c>
      <c r="I63" s="242">
        <v>440816.32653061231</v>
      </c>
      <c r="J63" s="242">
        <v>97959.183673469393</v>
      </c>
      <c r="K63" s="242"/>
      <c r="L63" s="242">
        <v>1831.018</v>
      </c>
      <c r="M63" s="242">
        <v>3104976628.5681396</v>
      </c>
      <c r="N63" s="242">
        <v>3893903527.7777801</v>
      </c>
      <c r="O63" s="244">
        <f t="shared" si="2"/>
        <v>3383.50631428407</v>
      </c>
      <c r="P63" s="349">
        <f t="shared" si="12"/>
        <v>40470231.994250089</v>
      </c>
      <c r="Q63" s="293"/>
      <c r="R63" s="294">
        <v>15573489.334564453</v>
      </c>
      <c r="S63" s="294">
        <v>16015472.736887796</v>
      </c>
      <c r="T63" s="294">
        <f t="shared" si="3"/>
        <v>4756836.1232362501</v>
      </c>
      <c r="U63" s="294">
        <v>3124183.0620117607</v>
      </c>
      <c r="V63" s="294">
        <v>34713145.133464009</v>
      </c>
      <c r="W63" s="294">
        <f t="shared" si="4"/>
        <v>1632653.0612244899</v>
      </c>
      <c r="X63" s="126">
        <v>1093877.5510204083</v>
      </c>
      <c r="Y63" s="294">
        <v>440816.32653061225</v>
      </c>
      <c r="Z63" s="294">
        <v>97959.183673469379</v>
      </c>
      <c r="AA63" s="295"/>
      <c r="AB63" s="296">
        <v>1893.482</v>
      </c>
      <c r="AC63" s="296">
        <v>3608046553.9222207</v>
      </c>
      <c r="AD63" s="296">
        <v>4870000000</v>
      </c>
      <c r="AE63" s="296">
        <f t="shared" si="5"/>
        <v>3697.5052769611102</v>
      </c>
      <c r="AF63" s="297">
        <f t="shared" si="6"/>
        <v>33221615.132676739</v>
      </c>
      <c r="AG63" s="293"/>
      <c r="AH63" s="182">
        <v>23364663.772496253</v>
      </c>
      <c r="AI63" s="182">
        <v>19215554.548704311</v>
      </c>
      <c r="AJ63" s="182">
        <f t="shared" si="7"/>
        <v>21053876.898850642</v>
      </c>
      <c r="AK63" s="182">
        <v>4211230.3834154401</v>
      </c>
      <c r="AL63" s="182">
        <v>46791448.704616003</v>
      </c>
      <c r="AM63" s="344">
        <f t="shared" si="8"/>
        <v>11067459.3476352</v>
      </c>
      <c r="AN63" s="182">
        <v>7415197.7629155843</v>
      </c>
      <c r="AO63" s="182">
        <v>2988214.0238615042</v>
      </c>
      <c r="AP63" s="182">
        <v>664047.56085811194</v>
      </c>
      <c r="AQ63" s="182">
        <v>5775187.1677999999</v>
      </c>
      <c r="AR63" s="182">
        <f t="shared" si="9"/>
        <v>16842646.5154352</v>
      </c>
      <c r="AS63" s="182">
        <v>1726.7140262664568</v>
      </c>
      <c r="AT63" s="182">
        <v>3340761586.49856</v>
      </c>
      <c r="AU63" s="182">
        <v>4084717507.6079998</v>
      </c>
      <c r="AV63" s="344">
        <f t="shared" si="10"/>
        <v>3397.0948195157366</v>
      </c>
      <c r="AW63" s="350">
        <f t="shared" si="11"/>
        <v>59422864.836635768</v>
      </c>
    </row>
    <row r="64" spans="1:49" customFormat="1" x14ac:dyDescent="0.25">
      <c r="A64" s="49">
        <v>54</v>
      </c>
      <c r="B64" s="242">
        <v>19962653.444156446</v>
      </c>
      <c r="C64" s="242">
        <v>19107901.973082352</v>
      </c>
      <c r="D64" s="242">
        <f t="shared" si="0"/>
        <v>5496773.9266656898</v>
      </c>
      <c r="E64" s="242">
        <v>3864120.8654411994</v>
      </c>
      <c r="F64" s="242">
        <v>42934676.282679997</v>
      </c>
      <c r="G64" s="243">
        <f t="shared" si="1"/>
        <v>1632653.0612244899</v>
      </c>
      <c r="H64" s="242">
        <v>1093877.5510204083</v>
      </c>
      <c r="I64" s="242">
        <v>440816.32653061231</v>
      </c>
      <c r="J64" s="242">
        <v>97959.183673469393</v>
      </c>
      <c r="K64" s="242"/>
      <c r="L64" s="242">
        <v>1836.1659999999999</v>
      </c>
      <c r="M64" s="242">
        <v>3118519838.7131596</v>
      </c>
      <c r="N64" s="242">
        <v>3905866879.4141402</v>
      </c>
      <c r="O64" s="244">
        <f t="shared" si="2"/>
        <v>3395.4259193565795</v>
      </c>
      <c r="P64" s="349">
        <f t="shared" si="12"/>
        <v>40703208.478463292</v>
      </c>
      <c r="Q64" s="293"/>
      <c r="R64" s="294">
        <v>15591445.715833625</v>
      </c>
      <c r="S64" s="294">
        <v>15863715.738697749</v>
      </c>
      <c r="T64" s="294">
        <f t="shared" si="3"/>
        <v>4743603.0951891309</v>
      </c>
      <c r="U64" s="294">
        <v>3110950.0339646409</v>
      </c>
      <c r="V64" s="294">
        <v>34566111.488496013</v>
      </c>
      <c r="W64" s="294">
        <f t="shared" si="4"/>
        <v>1632653.0612244899</v>
      </c>
      <c r="X64" s="126">
        <v>1093877.5510204083</v>
      </c>
      <c r="Y64" s="294">
        <v>440816.32653061225</v>
      </c>
      <c r="Z64" s="294">
        <v>97959.183673469379</v>
      </c>
      <c r="AA64" s="295"/>
      <c r="AB64" s="296">
        <v>1900.1320000000001</v>
      </c>
      <c r="AC64" s="296">
        <v>3624998657.8326807</v>
      </c>
      <c r="AD64" s="296">
        <v>4890000000</v>
      </c>
      <c r="AE64" s="296">
        <f t="shared" si="5"/>
        <v>3712.6313289163404</v>
      </c>
      <c r="AF64" s="297">
        <f t="shared" si="6"/>
        <v>33087814.515755862</v>
      </c>
      <c r="AG64" s="293"/>
      <c r="AH64" s="182">
        <v>23555628.628716283</v>
      </c>
      <c r="AI64" s="182">
        <v>19557026.279209964</v>
      </c>
      <c r="AJ64" s="182">
        <f t="shared" si="7"/>
        <v>21441784.541798562</v>
      </c>
      <c r="AK64" s="182">
        <v>4263888.9469377603</v>
      </c>
      <c r="AL64" s="182">
        <v>47376543.854864009</v>
      </c>
      <c r="AM64" s="344">
        <f t="shared" si="8"/>
        <v>11283833.177660802</v>
      </c>
      <c r="AN64" s="182">
        <v>7560168.2290327372</v>
      </c>
      <c r="AO64" s="182">
        <v>3046634.9579684162</v>
      </c>
      <c r="AP64" s="182">
        <v>677029.99065964797</v>
      </c>
      <c r="AQ64" s="182">
        <v>5894062.4172</v>
      </c>
      <c r="AR64" s="182">
        <f t="shared" si="9"/>
        <v>17177895.594860803</v>
      </c>
      <c r="AS64" s="182">
        <v>1731.8537043055542</v>
      </c>
      <c r="AT64" s="182">
        <v>3361517038.7546401</v>
      </c>
      <c r="AU64" s="182">
        <v>4107501671.6619997</v>
      </c>
      <c r="AV64" s="344">
        <f t="shared" si="10"/>
        <v>3412.6122236828742</v>
      </c>
      <c r="AW64" s="350">
        <f t="shared" si="11"/>
        <v>60290550.502787046</v>
      </c>
    </row>
    <row r="65" spans="1:49" customFormat="1" x14ac:dyDescent="0.25">
      <c r="A65" s="49">
        <v>55</v>
      </c>
      <c r="B65" s="242">
        <v>20147252.006486602</v>
      </c>
      <c r="C65" s="242">
        <v>19156279.894965399</v>
      </c>
      <c r="D65" s="242">
        <f t="shared" si="0"/>
        <v>5519815.5569724906</v>
      </c>
      <c r="E65" s="242">
        <v>3887162.4957480002</v>
      </c>
      <c r="F65" s="242">
        <v>43190694.397200003</v>
      </c>
      <c r="G65" s="243">
        <f t="shared" si="1"/>
        <v>1632653.0612244899</v>
      </c>
      <c r="H65" s="242">
        <v>1093877.5510204083</v>
      </c>
      <c r="I65" s="242">
        <v>440816.32653061231</v>
      </c>
      <c r="J65" s="242">
        <v>97959.183673469393</v>
      </c>
      <c r="K65" s="242"/>
      <c r="L65" s="242">
        <v>1840.712</v>
      </c>
      <c r="M65" s="242">
        <v>3132063048.8581796</v>
      </c>
      <c r="N65" s="242">
        <v>3917354459.8181801</v>
      </c>
      <c r="O65" s="244">
        <f t="shared" si="2"/>
        <v>3406.74352442909</v>
      </c>
      <c r="P65" s="349">
        <f t="shared" si="12"/>
        <v>40936184.962676495</v>
      </c>
      <c r="Q65" s="293"/>
      <c r="R65" s="294">
        <v>15609009.727324743</v>
      </c>
      <c r="S65" s="294">
        <v>15712351.110285753</v>
      </c>
      <c r="T65" s="294">
        <f t="shared" si="3"/>
        <v>4730370.0671420116</v>
      </c>
      <c r="U65" s="294">
        <v>3097717.0059175217</v>
      </c>
      <c r="V65" s="294">
        <v>34419077.843528017</v>
      </c>
      <c r="W65" s="294">
        <f t="shared" si="4"/>
        <v>1632653.0612244899</v>
      </c>
      <c r="X65" s="126">
        <v>1093877.5510204083</v>
      </c>
      <c r="Y65" s="294">
        <v>440816.32653061225</v>
      </c>
      <c r="Z65" s="294">
        <v>97959.183673469379</v>
      </c>
      <c r="AA65" s="295"/>
      <c r="AB65" s="296">
        <v>1907.434</v>
      </c>
      <c r="AC65" s="296">
        <v>3641950761.7431407</v>
      </c>
      <c r="AD65" s="296">
        <v>4920000000</v>
      </c>
      <c r="AE65" s="296">
        <f t="shared" si="5"/>
        <v>3728.4093808715702</v>
      </c>
      <c r="AF65" s="297">
        <f t="shared" si="6"/>
        <v>32954013.898834988</v>
      </c>
      <c r="AG65" s="293"/>
      <c r="AH65" s="182">
        <v>23746470.147831246</v>
      </c>
      <c r="AI65" s="182">
        <v>19898621.346820682</v>
      </c>
      <c r="AJ65" s="182">
        <f t="shared" si="7"/>
        <v>21829692.184746485</v>
      </c>
      <c r="AK65" s="182">
        <v>4316547.5104600806</v>
      </c>
      <c r="AL65" s="182">
        <v>47961639.005112007</v>
      </c>
      <c r="AM65" s="344">
        <f t="shared" si="8"/>
        <v>11500207.007686403</v>
      </c>
      <c r="AN65" s="182">
        <v>7705138.6951498901</v>
      </c>
      <c r="AO65" s="182">
        <v>3105055.8920753291</v>
      </c>
      <c r="AP65" s="182">
        <v>690012.42046118411</v>
      </c>
      <c r="AQ65" s="182">
        <v>6012937.666600001</v>
      </c>
      <c r="AR65" s="182">
        <f t="shared" si="9"/>
        <v>17513144.674286403</v>
      </c>
      <c r="AS65" s="182">
        <v>1738.050102273392</v>
      </c>
      <c r="AT65" s="182">
        <v>3382272491.0107203</v>
      </c>
      <c r="AU65" s="182">
        <v>4130285835.7159996</v>
      </c>
      <c r="AV65" s="344">
        <f t="shared" si="10"/>
        <v>3429.186347778752</v>
      </c>
      <c r="AW65" s="350">
        <f t="shared" si="11"/>
        <v>61158236.168938339</v>
      </c>
    </row>
    <row r="66" spans="1:49" customFormat="1" x14ac:dyDescent="0.25">
      <c r="A66" s="49">
        <v>56</v>
      </c>
      <c r="B66" s="242">
        <v>20332389.511918303</v>
      </c>
      <c r="C66" s="242">
        <v>19204118.873746909</v>
      </c>
      <c r="D66" s="242">
        <f t="shared" si="0"/>
        <v>5542857.1872792905</v>
      </c>
      <c r="E66" s="242">
        <v>3910204.1260548006</v>
      </c>
      <c r="F66" s="242">
        <v>43446712.511720009</v>
      </c>
      <c r="G66" s="243">
        <f t="shared" si="1"/>
        <v>1632653.0612244899</v>
      </c>
      <c r="H66" s="242">
        <v>1093877.5510204083</v>
      </c>
      <c r="I66" s="242">
        <v>440816.32653061231</v>
      </c>
      <c r="J66" s="242">
        <v>97959.183673469393</v>
      </c>
      <c r="K66" s="242"/>
      <c r="L66" s="242">
        <v>1845.5029999999999</v>
      </c>
      <c r="M66" s="242">
        <v>3145606259.0032005</v>
      </c>
      <c r="N66" s="242">
        <v>3928842040.2222199</v>
      </c>
      <c r="O66" s="244">
        <f t="shared" si="2"/>
        <v>3418.3061295016</v>
      </c>
      <c r="P66" s="349">
        <f t="shared" si="12"/>
        <v>41169161.446889699</v>
      </c>
      <c r="Q66" s="293"/>
      <c r="R66" s="294">
        <v>15626179.099753844</v>
      </c>
      <c r="S66" s="294">
        <v>15561381.120935762</v>
      </c>
      <c r="T66" s="294">
        <f t="shared" si="3"/>
        <v>4717137.0390948905</v>
      </c>
      <c r="U66" s="294">
        <v>3084483.9778704005</v>
      </c>
      <c r="V66" s="294">
        <v>34272044.198560007</v>
      </c>
      <c r="W66" s="294">
        <f t="shared" si="4"/>
        <v>1632653.0612244899</v>
      </c>
      <c r="X66" s="126">
        <v>1093877.5510204083</v>
      </c>
      <c r="Y66" s="294">
        <v>440816.32653061225</v>
      </c>
      <c r="Z66" s="294">
        <v>97959.183673469379</v>
      </c>
      <c r="AA66" s="295"/>
      <c r="AB66" s="296">
        <v>1914.2460000000001</v>
      </c>
      <c r="AC66" s="296">
        <v>3658902865.6536007</v>
      </c>
      <c r="AD66" s="296">
        <v>4940000000</v>
      </c>
      <c r="AE66" s="296">
        <f t="shared" si="5"/>
        <v>3743.6974328268007</v>
      </c>
      <c r="AF66" s="297">
        <f t="shared" si="6"/>
        <v>32820213.281914096</v>
      </c>
      <c r="AG66" s="293"/>
      <c r="AH66" s="182">
        <v>23937192.571763467</v>
      </c>
      <c r="AI66" s="182">
        <v>20240335.509614132</v>
      </c>
      <c r="AJ66" s="182">
        <f t="shared" si="7"/>
        <v>22217599.827694401</v>
      </c>
      <c r="AK66" s="182">
        <v>4369206.0739823999</v>
      </c>
      <c r="AL66" s="182">
        <v>48546734.155359998</v>
      </c>
      <c r="AM66" s="344">
        <f t="shared" si="8"/>
        <v>11716580.837712001</v>
      </c>
      <c r="AN66" s="182">
        <v>7850109.1612670403</v>
      </c>
      <c r="AO66" s="182">
        <v>3163476.8261822402</v>
      </c>
      <c r="AP66" s="182">
        <v>702994.85026271991</v>
      </c>
      <c r="AQ66" s="182">
        <v>6131812.9159999993</v>
      </c>
      <c r="AR66" s="182">
        <f t="shared" si="9"/>
        <v>17848393.753711998</v>
      </c>
      <c r="AS66" s="182">
        <v>1743.5239098074217</v>
      </c>
      <c r="AT66" s="182">
        <v>3403027943.2667999</v>
      </c>
      <c r="AU66" s="182">
        <v>4153069999.7699995</v>
      </c>
      <c r="AV66" s="344">
        <f t="shared" si="10"/>
        <v>3445.0378814408214</v>
      </c>
      <c r="AW66" s="350">
        <f t="shared" si="11"/>
        <v>62025921.835089602</v>
      </c>
    </row>
    <row r="67" spans="1:49" customFormat="1" x14ac:dyDescent="0.25">
      <c r="A67" s="49">
        <v>57</v>
      </c>
      <c r="B67" s="242">
        <v>20036563.062429309</v>
      </c>
      <c r="C67" s="242">
        <v>19112362.622275893</v>
      </c>
      <c r="D67" s="242">
        <f t="shared" si="0"/>
        <v>5504524.8322392898</v>
      </c>
      <c r="E67" s="242">
        <v>3871871.7710147998</v>
      </c>
      <c r="F67" s="242">
        <v>43020797.45572</v>
      </c>
      <c r="G67" s="243">
        <f t="shared" si="1"/>
        <v>1632653.0612244899</v>
      </c>
      <c r="H67" s="242">
        <v>1093877.5510204083</v>
      </c>
      <c r="I67" s="242">
        <v>440816.32653061231</v>
      </c>
      <c r="J67" s="242">
        <v>97959.183673469393</v>
      </c>
      <c r="K67" s="242"/>
      <c r="L67" s="242">
        <v>1851.173</v>
      </c>
      <c r="M67" s="242">
        <v>3153831809.6343203</v>
      </c>
      <c r="N67" s="242">
        <v>3940329620.6262598</v>
      </c>
      <c r="O67" s="244">
        <f t="shared" si="2"/>
        <v>3428.0889048171603</v>
      </c>
      <c r="P67" s="349">
        <f t="shared" si="12"/>
        <v>40781578.745929688</v>
      </c>
      <c r="Q67" s="293"/>
      <c r="R67" s="294">
        <v>15468721.584403075</v>
      </c>
      <c r="S67" s="294">
        <v>15563062.806717174</v>
      </c>
      <c r="T67" s="294">
        <f t="shared" si="3"/>
        <v>4701730.6383682508</v>
      </c>
      <c r="U67" s="294">
        <v>3069077.5771437604</v>
      </c>
      <c r="V67" s="294">
        <v>34100861.968264006</v>
      </c>
      <c r="W67" s="294">
        <f t="shared" si="4"/>
        <v>1632653.0612244899</v>
      </c>
      <c r="X67" s="126">
        <v>1093877.5510204083</v>
      </c>
      <c r="Y67" s="294">
        <v>440816.32653061225</v>
      </c>
      <c r="Z67" s="294">
        <v>97959.183673469379</v>
      </c>
      <c r="AA67" s="295"/>
      <c r="AB67" s="296">
        <v>1922.4079999999999</v>
      </c>
      <c r="AC67" s="296">
        <v>3670913119.7106404</v>
      </c>
      <c r="AD67" s="296">
        <v>4960000000</v>
      </c>
      <c r="AE67" s="296">
        <f t="shared" si="5"/>
        <v>3757.8645598553203</v>
      </c>
      <c r="AF67" s="297">
        <f t="shared" si="6"/>
        <v>32664437.452344738</v>
      </c>
      <c r="AG67" s="293"/>
      <c r="AH67" s="182">
        <v>23969803.375387456</v>
      </c>
      <c r="AI67" s="182">
        <v>19932085.506809343</v>
      </c>
      <c r="AJ67" s="182">
        <f t="shared" si="7"/>
        <v>22058237.4847208</v>
      </c>
      <c r="AK67" s="182">
        <v>4341945.0542831998</v>
      </c>
      <c r="AL67" s="182">
        <v>48243833.936480001</v>
      </c>
      <c r="AM67" s="344">
        <f t="shared" si="8"/>
        <v>11625943.5158376</v>
      </c>
      <c r="AN67" s="182">
        <v>7789382.1556111928</v>
      </c>
      <c r="AO67" s="182">
        <v>3139004.7492761523</v>
      </c>
      <c r="AP67" s="182">
        <v>697556.610950256</v>
      </c>
      <c r="AQ67" s="182">
        <v>6090348.9145999998</v>
      </c>
      <c r="AR67" s="182">
        <f t="shared" si="9"/>
        <v>17716292.430437602</v>
      </c>
      <c r="AS67" s="182">
        <v>1749.5826117241013</v>
      </c>
      <c r="AT67" s="182">
        <v>3410673045.0457802</v>
      </c>
      <c r="AU67" s="182">
        <v>4163306999.4179997</v>
      </c>
      <c r="AV67" s="344">
        <f t="shared" si="10"/>
        <v>3454.9191342469912</v>
      </c>
      <c r="AW67" s="350">
        <f t="shared" si="11"/>
        <v>61618181.312634401</v>
      </c>
    </row>
    <row r="68" spans="1:49" customFormat="1" x14ac:dyDescent="0.25">
      <c r="A68" s="49">
        <v>58</v>
      </c>
      <c r="B68" s="242">
        <v>19741453.142109077</v>
      </c>
      <c r="C68" s="242">
        <v>19019889.841636121</v>
      </c>
      <c r="D68" s="242">
        <f t="shared" si="0"/>
        <v>5466192.4771992899</v>
      </c>
      <c r="E68" s="242">
        <v>3833539.4159747995</v>
      </c>
      <c r="F68" s="242">
        <v>42594882.399719998</v>
      </c>
      <c r="G68" s="243">
        <f t="shared" si="1"/>
        <v>1632653.0612244899</v>
      </c>
      <c r="H68" s="242">
        <v>1093877.5510204083</v>
      </c>
      <c r="I68" s="242">
        <v>440816.32653061231</v>
      </c>
      <c r="J68" s="242">
        <v>97959.183673469393</v>
      </c>
      <c r="K68" s="242"/>
      <c r="L68" s="242">
        <v>1856.835</v>
      </c>
      <c r="M68" s="242">
        <v>3162057360.26544</v>
      </c>
      <c r="N68" s="242">
        <v>3951817201.0303001</v>
      </c>
      <c r="O68" s="244">
        <f t="shared" si="2"/>
        <v>3437.8636801327202</v>
      </c>
      <c r="P68" s="349">
        <f t="shared" si="12"/>
        <v>40393996.044969693</v>
      </c>
      <c r="Q68" s="293"/>
      <c r="R68" s="294">
        <v>15310018.233068852</v>
      </c>
      <c r="S68" s="294">
        <v>15565990.328482037</v>
      </c>
      <c r="T68" s="294">
        <f t="shared" si="3"/>
        <v>4686324.2376416102</v>
      </c>
      <c r="U68" s="294">
        <v>3053671.1764171203</v>
      </c>
      <c r="V68" s="294">
        <v>33929679.737968005</v>
      </c>
      <c r="W68" s="294">
        <f t="shared" si="4"/>
        <v>1632653.0612244899</v>
      </c>
      <c r="X68" s="126">
        <v>1093877.5510204083</v>
      </c>
      <c r="Y68" s="294">
        <v>440816.32653061225</v>
      </c>
      <c r="Z68" s="294">
        <v>97959.183673469379</v>
      </c>
      <c r="AA68" s="295"/>
      <c r="AB68" s="296">
        <v>1930.4739999999999</v>
      </c>
      <c r="AC68" s="296">
        <v>3682923373.7676802</v>
      </c>
      <c r="AD68" s="296">
        <v>4980000000</v>
      </c>
      <c r="AE68" s="296">
        <f t="shared" si="5"/>
        <v>3771.9356868838399</v>
      </c>
      <c r="AF68" s="297">
        <f t="shared" si="6"/>
        <v>32508661.62277538</v>
      </c>
      <c r="AG68" s="293"/>
      <c r="AH68" s="182">
        <v>24002091.422853205</v>
      </c>
      <c r="AI68" s="182">
        <v>19624158.260162797</v>
      </c>
      <c r="AJ68" s="182">
        <f t="shared" si="7"/>
        <v>21898875.141747199</v>
      </c>
      <c r="AK68" s="182">
        <v>4314684.0345839998</v>
      </c>
      <c r="AL68" s="182">
        <v>47940933.717600003</v>
      </c>
      <c r="AM68" s="344">
        <f t="shared" si="8"/>
        <v>11535306.193963202</v>
      </c>
      <c r="AN68" s="182">
        <v>7728655.1499553453</v>
      </c>
      <c r="AO68" s="182">
        <v>3114532.6723700645</v>
      </c>
      <c r="AP68" s="182">
        <v>692118.37163779209</v>
      </c>
      <c r="AQ68" s="182">
        <v>6048884.9131999994</v>
      </c>
      <c r="AR68" s="182">
        <f t="shared" si="9"/>
        <v>17584191.107163202</v>
      </c>
      <c r="AS68" s="182">
        <v>1755.4817413766816</v>
      </c>
      <c r="AT68" s="182">
        <v>3418318146.8247604</v>
      </c>
      <c r="AU68" s="182">
        <v>4173543999.066</v>
      </c>
      <c r="AV68" s="344">
        <f t="shared" si="10"/>
        <v>3464.6408147890616</v>
      </c>
      <c r="AW68" s="350">
        <f t="shared" si="11"/>
        <v>61210440.7901792</v>
      </c>
    </row>
    <row r="69" spans="1:49" customFormat="1" x14ac:dyDescent="0.25">
      <c r="A69" s="49">
        <v>59</v>
      </c>
      <c r="B69" s="242">
        <v>19447073.269688211</v>
      </c>
      <c r="C69" s="242">
        <v>18926687.013096988</v>
      </c>
      <c r="D69" s="242">
        <f t="shared" si="0"/>
        <v>5427860.1221592892</v>
      </c>
      <c r="E69" s="242">
        <v>3795207.0609347997</v>
      </c>
      <c r="F69" s="242">
        <v>42168967.343719997</v>
      </c>
      <c r="G69" s="243">
        <f t="shared" si="1"/>
        <v>1632653.0612244899</v>
      </c>
      <c r="H69" s="242">
        <v>1093877.5510204083</v>
      </c>
      <c r="I69" s="242">
        <v>440816.32653061231</v>
      </c>
      <c r="J69" s="242">
        <v>97959.183673469393</v>
      </c>
      <c r="K69" s="242"/>
      <c r="L69" s="242">
        <v>1862.672</v>
      </c>
      <c r="M69" s="242">
        <v>3170282910.8965597</v>
      </c>
      <c r="N69" s="242">
        <v>3969800818.1414099</v>
      </c>
      <c r="O69" s="244">
        <f t="shared" si="2"/>
        <v>3447.8134554482799</v>
      </c>
      <c r="P69" s="349">
        <f t="shared" si="12"/>
        <v>40006413.34400969</v>
      </c>
      <c r="Q69" s="293"/>
      <c r="R69" s="294">
        <v>15150020.089302445</v>
      </c>
      <c r="S69" s="294">
        <v>15570212.64267908</v>
      </c>
      <c r="T69" s="294">
        <f t="shared" si="3"/>
        <v>4670917.8369149696</v>
      </c>
      <c r="U69" s="294">
        <v>3038264.7756904801</v>
      </c>
      <c r="V69" s="294">
        <v>33758497.507672004</v>
      </c>
      <c r="W69" s="294">
        <f t="shared" si="4"/>
        <v>1632653.0612244899</v>
      </c>
      <c r="X69" s="126">
        <v>1093877.5510204083</v>
      </c>
      <c r="Y69" s="294">
        <v>440816.32653061225</v>
      </c>
      <c r="Z69" s="294">
        <v>97959.183673469379</v>
      </c>
      <c r="AA69" s="295"/>
      <c r="AB69" s="296">
        <v>1938.0540000000001</v>
      </c>
      <c r="AC69" s="296">
        <v>3694933627.8247199</v>
      </c>
      <c r="AD69" s="296">
        <v>5010000000</v>
      </c>
      <c r="AE69" s="296">
        <f t="shared" si="5"/>
        <v>3785.5208139123597</v>
      </c>
      <c r="AF69" s="297">
        <f t="shared" si="6"/>
        <v>32352885.793206014</v>
      </c>
      <c r="AG69" s="293"/>
      <c r="AH69" s="182">
        <v>24034051.431945752</v>
      </c>
      <c r="AI69" s="182">
        <v>19316559.051889453</v>
      </c>
      <c r="AJ69" s="182">
        <f t="shared" si="7"/>
        <v>21739512.798773602</v>
      </c>
      <c r="AK69" s="182">
        <v>4287423.0148848007</v>
      </c>
      <c r="AL69" s="182">
        <v>47638033.498720005</v>
      </c>
      <c r="AM69" s="344">
        <f t="shared" si="8"/>
        <v>11444668.872088801</v>
      </c>
      <c r="AN69" s="182">
        <v>7667928.144299496</v>
      </c>
      <c r="AO69" s="182">
        <v>3090060.5954639758</v>
      </c>
      <c r="AP69" s="182">
        <v>686680.13232532796</v>
      </c>
      <c r="AQ69" s="182">
        <v>6007420.911799999</v>
      </c>
      <c r="AR69" s="182">
        <f t="shared" si="9"/>
        <v>17452089.783888802</v>
      </c>
      <c r="AS69" s="182">
        <v>1760.2976943919093</v>
      </c>
      <c r="AT69" s="182">
        <v>3425963248.6037407</v>
      </c>
      <c r="AU69" s="182">
        <v>4183780998.7140002</v>
      </c>
      <c r="AV69" s="344">
        <f t="shared" si="10"/>
        <v>3473.2793186937797</v>
      </c>
      <c r="AW69" s="350">
        <f t="shared" si="11"/>
        <v>60802700.267724007</v>
      </c>
    </row>
    <row r="70" spans="1:49" customFormat="1" x14ac:dyDescent="0.25">
      <c r="A70" s="49">
        <v>60</v>
      </c>
      <c r="B70" s="242">
        <v>19153437.306126136</v>
      </c>
      <c r="C70" s="242">
        <v>18832740.27569906</v>
      </c>
      <c r="D70" s="242">
        <f t="shared" si="0"/>
        <v>5389527.7671192894</v>
      </c>
      <c r="E70" s="242">
        <v>3756874.7058947994</v>
      </c>
      <c r="F70" s="242">
        <v>41743052.287719995</v>
      </c>
      <c r="G70" s="243">
        <f t="shared" si="1"/>
        <v>1632653.0612244899</v>
      </c>
      <c r="H70" s="242">
        <v>1093877.5510204083</v>
      </c>
      <c r="I70" s="242">
        <v>440816.32653061231</v>
      </c>
      <c r="J70" s="242">
        <v>97959.183673469393</v>
      </c>
      <c r="K70" s="242"/>
      <c r="L70" s="242">
        <v>1867.6510000000001</v>
      </c>
      <c r="M70" s="242">
        <v>3178508461.5276794</v>
      </c>
      <c r="N70" s="242">
        <v>3990782606.0404</v>
      </c>
      <c r="O70" s="244">
        <f t="shared" si="2"/>
        <v>3456.9052307638394</v>
      </c>
      <c r="P70" s="349">
        <f t="shared" si="12"/>
        <v>39618830.643049687</v>
      </c>
      <c r="Q70" s="293"/>
      <c r="R70" s="294">
        <v>14988675.597549334</v>
      </c>
      <c r="S70" s="294">
        <v>15575781.304862831</v>
      </c>
      <c r="T70" s="294">
        <f t="shared" si="3"/>
        <v>4655511.4361883299</v>
      </c>
      <c r="U70" s="294">
        <v>3022858.37496384</v>
      </c>
      <c r="V70" s="294">
        <v>33587315.277376004</v>
      </c>
      <c r="W70" s="294">
        <f t="shared" si="4"/>
        <v>1632653.0612244899</v>
      </c>
      <c r="X70" s="126">
        <v>1093877.5510204083</v>
      </c>
      <c r="Y70" s="294">
        <v>440816.32653061225</v>
      </c>
      <c r="Z70" s="294">
        <v>97959.183673469379</v>
      </c>
      <c r="AA70" s="295"/>
      <c r="AB70" s="296">
        <v>1946.325</v>
      </c>
      <c r="AC70" s="296">
        <v>3706943881.8817596</v>
      </c>
      <c r="AD70" s="296">
        <v>5040000000</v>
      </c>
      <c r="AE70" s="296">
        <f t="shared" si="5"/>
        <v>3799.7969409408797</v>
      </c>
      <c r="AF70" s="297">
        <f t="shared" si="6"/>
        <v>32197109.963636655</v>
      </c>
      <c r="AG70" s="293"/>
      <c r="AH70" s="182">
        <v>24065678.004553169</v>
      </c>
      <c r="AI70" s="182">
        <v>19009293.28010124</v>
      </c>
      <c r="AJ70" s="182">
        <f t="shared" si="7"/>
        <v>21580150.455800004</v>
      </c>
      <c r="AK70" s="182">
        <v>4260161.9951856006</v>
      </c>
      <c r="AL70" s="182">
        <v>47335133.279840007</v>
      </c>
      <c r="AM70" s="344">
        <f t="shared" si="8"/>
        <v>11354031.550214401</v>
      </c>
      <c r="AN70" s="182">
        <v>7607201.1386436485</v>
      </c>
      <c r="AO70" s="182">
        <v>3065588.5185578885</v>
      </c>
      <c r="AP70" s="182">
        <v>681241.89301286405</v>
      </c>
      <c r="AQ70" s="182">
        <v>5965956.9104000004</v>
      </c>
      <c r="AR70" s="182">
        <f t="shared" si="9"/>
        <v>17319988.460614402</v>
      </c>
      <c r="AS70" s="182">
        <v>1766.5516132254204</v>
      </c>
      <c r="AT70" s="182">
        <v>3433608350.3827209</v>
      </c>
      <c r="AU70" s="182">
        <v>4194017998.3620005</v>
      </c>
      <c r="AV70" s="344">
        <f t="shared" si="10"/>
        <v>3483.3557884167808</v>
      </c>
      <c r="AW70" s="350">
        <f t="shared" si="11"/>
        <v>60394959.745268814</v>
      </c>
    </row>
    <row r="71" spans="1:49" customFormat="1" x14ac:dyDescent="0.25">
      <c r="A71" s="49">
        <v>61</v>
      </c>
      <c r="B71" s="242">
        <v>18860559.46550956</v>
      </c>
      <c r="C71" s="242">
        <v>18738035.415355649</v>
      </c>
      <c r="D71" s="242">
        <f t="shared" si="0"/>
        <v>5351195.4120792905</v>
      </c>
      <c r="E71" s="242">
        <v>3718542.3508548005</v>
      </c>
      <c r="F71" s="242">
        <v>41317137.231720008</v>
      </c>
      <c r="G71" s="243">
        <f t="shared" si="1"/>
        <v>1632653.0612244899</v>
      </c>
      <c r="H71" s="242">
        <v>1093877.5510204083</v>
      </c>
      <c r="I71" s="242">
        <v>440816.32653061231</v>
      </c>
      <c r="J71" s="242">
        <v>97959.183673469393</v>
      </c>
      <c r="K71" s="242"/>
      <c r="L71" s="242">
        <v>1872.3589999999999</v>
      </c>
      <c r="M71" s="242">
        <v>3186734012.1587992</v>
      </c>
      <c r="N71" s="242">
        <v>4011764393.9393902</v>
      </c>
      <c r="O71" s="244">
        <f t="shared" si="2"/>
        <v>3465.7260060793997</v>
      </c>
      <c r="P71" s="349">
        <f t="shared" si="12"/>
        <v>39231247.942089699</v>
      </c>
      <c r="Q71" s="293"/>
      <c r="R71" s="294">
        <v>14825930.42834547</v>
      </c>
      <c r="S71" s="294">
        <v>15582750.644497329</v>
      </c>
      <c r="T71" s="294">
        <f t="shared" si="3"/>
        <v>4640105.0354616893</v>
      </c>
      <c r="U71" s="294">
        <v>3007451.9742371994</v>
      </c>
      <c r="V71" s="294">
        <v>33416133.047079995</v>
      </c>
      <c r="W71" s="294">
        <f t="shared" si="4"/>
        <v>1632653.0612244899</v>
      </c>
      <c r="X71" s="126">
        <v>1093877.5510204083</v>
      </c>
      <c r="Y71" s="294">
        <v>440816.32653061225</v>
      </c>
      <c r="Z71" s="294">
        <v>97959.183673469379</v>
      </c>
      <c r="AA71" s="295"/>
      <c r="AB71" s="296">
        <v>1953.36</v>
      </c>
      <c r="AC71" s="296">
        <v>3718954135.9387999</v>
      </c>
      <c r="AD71" s="296">
        <v>5070000000</v>
      </c>
      <c r="AE71" s="296">
        <f t="shared" si="5"/>
        <v>3812.8370679693999</v>
      </c>
      <c r="AF71" s="297">
        <f t="shared" si="6"/>
        <v>32041334.13406729</v>
      </c>
      <c r="AG71" s="293"/>
      <c r="AH71" s="182">
        <v>24096965.623470433</v>
      </c>
      <c r="AI71" s="182">
        <v>18702366.462003171</v>
      </c>
      <c r="AJ71" s="182">
        <f t="shared" si="7"/>
        <v>21420788.112826403</v>
      </c>
      <c r="AK71" s="182">
        <v>4232900.9754863996</v>
      </c>
      <c r="AL71" s="182">
        <v>47032233.060960002</v>
      </c>
      <c r="AM71" s="344">
        <f t="shared" si="8"/>
        <v>11263394.228340004</v>
      </c>
      <c r="AN71" s="182">
        <v>7546474.1329878019</v>
      </c>
      <c r="AO71" s="182">
        <v>3041116.4416518006</v>
      </c>
      <c r="AP71" s="182">
        <v>675803.65370040003</v>
      </c>
      <c r="AQ71" s="182">
        <v>5924492.9090000009</v>
      </c>
      <c r="AR71" s="182">
        <f t="shared" si="9"/>
        <v>17187887.137340005</v>
      </c>
      <c r="AS71" s="182">
        <v>1770.6185189321043</v>
      </c>
      <c r="AT71" s="182">
        <v>3441253452.1617002</v>
      </c>
      <c r="AU71" s="182">
        <v>4204254998.0100002</v>
      </c>
      <c r="AV71" s="344">
        <f t="shared" si="10"/>
        <v>3491.245245012954</v>
      </c>
      <c r="AW71" s="350">
        <f t="shared" si="11"/>
        <v>59987219.222813614</v>
      </c>
    </row>
    <row r="72" spans="1:49" customFormat="1" x14ac:dyDescent="0.25">
      <c r="A72" s="49">
        <v>62</v>
      </c>
      <c r="B72" s="242">
        <v>19226132.304804634</v>
      </c>
      <c r="C72" s="242">
        <v>18928286.203634329</v>
      </c>
      <c r="D72" s="242">
        <f t="shared" si="0"/>
        <v>5406166.9796415307</v>
      </c>
      <c r="E72" s="242">
        <v>3773513.9184170403</v>
      </c>
      <c r="F72" s="242">
        <v>41927932.426856004</v>
      </c>
      <c r="G72" s="243">
        <f t="shared" si="1"/>
        <v>1632653.0612244899</v>
      </c>
      <c r="H72" s="242">
        <v>1093877.5510204083</v>
      </c>
      <c r="I72" s="242">
        <v>440816.32653061231</v>
      </c>
      <c r="J72" s="242">
        <v>97959.183673469393</v>
      </c>
      <c r="K72" s="242"/>
      <c r="L72" s="242">
        <v>1875.7739999999999</v>
      </c>
      <c r="M72" s="242">
        <v>3202381965.1068392</v>
      </c>
      <c r="N72" s="242">
        <v>4032746181.8383799</v>
      </c>
      <c r="O72" s="244">
        <f t="shared" si="2"/>
        <v>3476.9649825534193</v>
      </c>
      <c r="P72" s="349">
        <f t="shared" si="12"/>
        <v>39787071.56966345</v>
      </c>
      <c r="Q72" s="293"/>
      <c r="R72" s="294">
        <v>15028460.017237207</v>
      </c>
      <c r="S72" s="294">
        <v>15680745.917377269</v>
      </c>
      <c r="T72" s="294">
        <f t="shared" si="3"/>
        <v>4669827.2745380085</v>
      </c>
      <c r="U72" s="294">
        <v>3037174.213313519</v>
      </c>
      <c r="V72" s="294">
        <v>33746380.147927992</v>
      </c>
      <c r="W72" s="294">
        <f t="shared" si="4"/>
        <v>1632653.0612244899</v>
      </c>
      <c r="X72" s="126">
        <v>1093877.5510204083</v>
      </c>
      <c r="Y72" s="294">
        <v>440816.32653061225</v>
      </c>
      <c r="Z72" s="294">
        <v>97959.183673469379</v>
      </c>
      <c r="AA72" s="295"/>
      <c r="AB72" s="296">
        <v>1960.067</v>
      </c>
      <c r="AC72" s="296">
        <v>3738979443.6837997</v>
      </c>
      <c r="AD72" s="296">
        <v>5090000000</v>
      </c>
      <c r="AE72" s="296">
        <f t="shared" si="5"/>
        <v>3829.5567218419001</v>
      </c>
      <c r="AF72" s="297">
        <f t="shared" si="6"/>
        <v>32341858.995838966</v>
      </c>
      <c r="AG72" s="293"/>
      <c r="AH72" s="182">
        <v>24299038.289119344</v>
      </c>
      <c r="AI72" s="182">
        <v>18903084.618482497</v>
      </c>
      <c r="AJ72" s="182">
        <f t="shared" si="7"/>
        <v>21622763.229423761</v>
      </c>
      <c r="AK72" s="182">
        <v>4272737.4304221598</v>
      </c>
      <c r="AL72" s="182">
        <v>47474860.338023998</v>
      </c>
      <c r="AM72" s="344">
        <f t="shared" si="8"/>
        <v>11382225.685001601</v>
      </c>
      <c r="AN72" s="182">
        <v>7626091.2089510728</v>
      </c>
      <c r="AO72" s="182">
        <v>3073200.9349504323</v>
      </c>
      <c r="AP72" s="182">
        <v>682933.54110009596</v>
      </c>
      <c r="AQ72" s="182">
        <v>5967800.1140000001</v>
      </c>
      <c r="AR72" s="182">
        <f t="shared" si="9"/>
        <v>17350025.799001601</v>
      </c>
      <c r="AS72" s="182">
        <v>1776.8818912951742</v>
      </c>
      <c r="AT72" s="182">
        <v>3454097828.6301403</v>
      </c>
      <c r="AU72" s="182">
        <v>4222142846.8300004</v>
      </c>
      <c r="AV72" s="344">
        <f t="shared" si="10"/>
        <v>3503.9308056102445</v>
      </c>
      <c r="AW72" s="350">
        <f t="shared" si="11"/>
        <v>60552148.706603445</v>
      </c>
    </row>
    <row r="73" spans="1:49" customFormat="1" x14ac:dyDescent="0.25">
      <c r="A73" s="49">
        <v>63</v>
      </c>
      <c r="B73" s="242">
        <v>19593450.547126826</v>
      </c>
      <c r="C73" s="242">
        <v>19116791.5888859</v>
      </c>
      <c r="D73" s="242">
        <f t="shared" si="0"/>
        <v>5461138.5472037699</v>
      </c>
      <c r="E73" s="242">
        <v>3828485.4859792804</v>
      </c>
      <c r="F73" s="242">
        <v>42538727.621992007</v>
      </c>
      <c r="G73" s="243">
        <f t="shared" si="1"/>
        <v>1632653.0612244899</v>
      </c>
      <c r="H73" s="242">
        <v>1093877.5510204083</v>
      </c>
      <c r="I73" s="242">
        <v>440816.32653061231</v>
      </c>
      <c r="J73" s="242">
        <v>97959.183673469393</v>
      </c>
      <c r="K73" s="242"/>
      <c r="L73" s="242">
        <v>1879.63</v>
      </c>
      <c r="M73" s="242">
        <v>3218029918.0548792</v>
      </c>
      <c r="N73" s="242">
        <v>4053727969.73737</v>
      </c>
      <c r="O73" s="244">
        <f t="shared" si="2"/>
        <v>3488.6449590274397</v>
      </c>
      <c r="P73" s="349">
        <f t="shared" si="12"/>
        <v>40342895.197237216</v>
      </c>
      <c r="Q73" s="293"/>
      <c r="R73" s="294">
        <v>15230607.223712143</v>
      </c>
      <c r="S73" s="294">
        <v>15779123.572674014</v>
      </c>
      <c r="T73" s="294">
        <f t="shared" si="3"/>
        <v>4699549.5136143295</v>
      </c>
      <c r="U73" s="294">
        <v>3066896.4523898396</v>
      </c>
      <c r="V73" s="294">
        <v>34076627.248775996</v>
      </c>
      <c r="W73" s="294">
        <f t="shared" si="4"/>
        <v>1632653.0612244899</v>
      </c>
      <c r="X73" s="126">
        <v>1093877.5510204083</v>
      </c>
      <c r="Y73" s="294">
        <v>440816.32653061225</v>
      </c>
      <c r="Z73" s="294">
        <v>97959.183673469379</v>
      </c>
      <c r="AA73" s="295"/>
      <c r="AB73" s="296">
        <v>1966.2750000000001</v>
      </c>
      <c r="AC73" s="296">
        <v>3759004751.4287996</v>
      </c>
      <c r="AD73" s="296">
        <v>5120000000</v>
      </c>
      <c r="AE73" s="296">
        <f t="shared" si="5"/>
        <v>3845.7773757143996</v>
      </c>
      <c r="AF73" s="297">
        <f t="shared" si="6"/>
        <v>32642383.857610647</v>
      </c>
      <c r="AG73" s="293"/>
      <c r="AH73" s="182">
        <v>24501038.93411437</v>
      </c>
      <c r="AI73" s="182">
        <v>19103874.79561571</v>
      </c>
      <c r="AJ73" s="182">
        <f t="shared" si="7"/>
        <v>21824738.346021123</v>
      </c>
      <c r="AK73" s="182">
        <v>4312573.8853579201</v>
      </c>
      <c r="AL73" s="182">
        <v>47917487.615088001</v>
      </c>
      <c r="AM73" s="344">
        <f t="shared" si="8"/>
        <v>11501057.141663199</v>
      </c>
      <c r="AN73" s="182">
        <v>7705708.2849143436</v>
      </c>
      <c r="AO73" s="182">
        <v>3105285.4282490639</v>
      </c>
      <c r="AP73" s="182">
        <v>690063.42849979189</v>
      </c>
      <c r="AQ73" s="182">
        <v>6011107.3190000011</v>
      </c>
      <c r="AR73" s="182">
        <f t="shared" si="9"/>
        <v>17512164.460663199</v>
      </c>
      <c r="AS73" s="182">
        <v>1782.2138999495487</v>
      </c>
      <c r="AT73" s="182">
        <v>3466942205.0985804</v>
      </c>
      <c r="AU73" s="182">
        <v>4240030695.6500006</v>
      </c>
      <c r="AV73" s="344">
        <f t="shared" si="10"/>
        <v>3515.6850024988389</v>
      </c>
      <c r="AW73" s="350">
        <f t="shared" si="11"/>
        <v>61117078.190393284</v>
      </c>
    </row>
    <row r="74" spans="1:49" customFormat="1" x14ac:dyDescent="0.25">
      <c r="A74" s="49">
        <v>64</v>
      </c>
      <c r="B74" s="242">
        <v>19962491.027430661</v>
      </c>
      <c r="C74" s="242">
        <v>19303574.73615583</v>
      </c>
      <c r="D74" s="242">
        <f t="shared" si="0"/>
        <v>5516110.114766011</v>
      </c>
      <c r="E74" s="242">
        <v>3883457.0535415206</v>
      </c>
      <c r="F74" s="242">
        <v>43149522.81712801</v>
      </c>
      <c r="G74" s="243">
        <f t="shared" si="1"/>
        <v>1632653.0612244899</v>
      </c>
      <c r="H74" s="242">
        <v>1093877.5510204083</v>
      </c>
      <c r="I74" s="242">
        <v>440816.32653061231</v>
      </c>
      <c r="J74" s="242">
        <v>97959.183673469393</v>
      </c>
      <c r="K74" s="242"/>
      <c r="L74" s="242">
        <v>1884.7380000000001</v>
      </c>
      <c r="M74" s="242">
        <v>3233677871.0029192</v>
      </c>
      <c r="N74" s="242">
        <v>4071056687.5454502</v>
      </c>
      <c r="O74" s="244">
        <f t="shared" si="2"/>
        <v>3501.5769355014595</v>
      </c>
      <c r="P74" s="349">
        <f t="shared" si="12"/>
        <v>40898718.824810982</v>
      </c>
      <c r="Q74" s="293"/>
      <c r="R74" s="294">
        <v>15432386.849710144</v>
      </c>
      <c r="S74" s="294">
        <v>15877868.808447691</v>
      </c>
      <c r="T74" s="294">
        <f t="shared" si="3"/>
        <v>4729271.7526906487</v>
      </c>
      <c r="U74" s="294">
        <v>3096618.6914661592</v>
      </c>
      <c r="V74" s="294">
        <v>34406874.349623993</v>
      </c>
      <c r="W74" s="294">
        <f t="shared" si="4"/>
        <v>1632653.0612244899</v>
      </c>
      <c r="X74" s="126">
        <v>1093877.5510204083</v>
      </c>
      <c r="Y74" s="294">
        <v>440816.32653061225</v>
      </c>
      <c r="Z74" s="294">
        <v>97959.183673469379</v>
      </c>
      <c r="AA74" s="295"/>
      <c r="AB74" s="296">
        <v>1972.1310000000001</v>
      </c>
      <c r="AC74" s="296">
        <v>3779030059.1737995</v>
      </c>
      <c r="AD74" s="296">
        <v>5150000000</v>
      </c>
      <c r="AE74" s="296">
        <f t="shared" si="5"/>
        <v>3861.6460295868997</v>
      </c>
      <c r="AF74" s="297">
        <f t="shared" si="6"/>
        <v>32942908.719382323</v>
      </c>
      <c r="AG74" s="293"/>
      <c r="AH74" s="182">
        <v>24702969.229264501</v>
      </c>
      <c r="AI74" s="182">
        <v>19304735.322593823</v>
      </c>
      <c r="AJ74" s="182">
        <f t="shared" si="7"/>
        <v>22026713.462618481</v>
      </c>
      <c r="AK74" s="182">
        <v>4352410.3402936803</v>
      </c>
      <c r="AL74" s="182">
        <v>48360114.892152004</v>
      </c>
      <c r="AM74" s="344">
        <f t="shared" si="8"/>
        <v>11619888.5983248</v>
      </c>
      <c r="AN74" s="182">
        <v>7785325.3608776163</v>
      </c>
      <c r="AO74" s="182">
        <v>3137369.921547696</v>
      </c>
      <c r="AP74" s="182">
        <v>697193.31589948793</v>
      </c>
      <c r="AQ74" s="182">
        <v>6054414.5240000011</v>
      </c>
      <c r="AR74" s="182">
        <f t="shared" si="9"/>
        <v>17674303.122324802</v>
      </c>
      <c r="AS74" s="182">
        <v>1786.2878508662279</v>
      </c>
      <c r="AT74" s="182">
        <v>3479786581.5670204</v>
      </c>
      <c r="AU74" s="182">
        <v>4257918544.4700007</v>
      </c>
      <c r="AV74" s="344">
        <f t="shared" si="10"/>
        <v>3526.181141649738</v>
      </c>
      <c r="AW74" s="350">
        <f t="shared" si="11"/>
        <v>61682007.674183123</v>
      </c>
    </row>
    <row r="75" spans="1:49" customFormat="1" x14ac:dyDescent="0.25">
      <c r="A75" s="49">
        <v>65</v>
      </c>
      <c r="B75" s="242">
        <v>20333230.98879477</v>
      </c>
      <c r="C75" s="242">
        <v>19488658.402365476</v>
      </c>
      <c r="D75" s="242">
        <f t="shared" si="0"/>
        <v>5571081.6823282503</v>
      </c>
      <c r="E75" s="242">
        <v>3938428.6211037603</v>
      </c>
      <c r="F75" s="242">
        <v>43760318.012264006</v>
      </c>
      <c r="G75" s="243">
        <f t="shared" si="1"/>
        <v>1632653.0612244899</v>
      </c>
      <c r="H75" s="242">
        <v>1093877.5510204083</v>
      </c>
      <c r="I75" s="242">
        <v>440816.32653061231</v>
      </c>
      <c r="J75" s="242">
        <v>97959.183673469393</v>
      </c>
      <c r="K75" s="242"/>
      <c r="L75" s="242">
        <v>1888.681</v>
      </c>
      <c r="M75" s="242">
        <v>3249325823.9509592</v>
      </c>
      <c r="N75" s="242">
        <v>4084326438.5858598</v>
      </c>
      <c r="O75" s="244">
        <f t="shared" si="2"/>
        <v>3513.3439119754794</v>
      </c>
      <c r="P75" s="349">
        <f t="shared" si="12"/>
        <v>41454542.45238474</v>
      </c>
      <c r="Q75" s="293"/>
      <c r="R75" s="294">
        <v>15633812.942930093</v>
      </c>
      <c r="S75" s="294">
        <v>15976967.576999426</v>
      </c>
      <c r="T75" s="294">
        <f t="shared" si="3"/>
        <v>4758993.9917669697</v>
      </c>
      <c r="U75" s="294">
        <v>3126340.9305424797</v>
      </c>
      <c r="V75" s="294">
        <v>34737121.450471997</v>
      </c>
      <c r="W75" s="294">
        <f t="shared" si="4"/>
        <v>1632653.0612244899</v>
      </c>
      <c r="X75" s="126">
        <v>1093877.5510204083</v>
      </c>
      <c r="Y75" s="294">
        <v>440816.32653061225</v>
      </c>
      <c r="Z75" s="294">
        <v>97959.183673469379</v>
      </c>
      <c r="AA75" s="295"/>
      <c r="AB75" s="296">
        <v>1977.127</v>
      </c>
      <c r="AC75" s="296">
        <v>3799055366.9187994</v>
      </c>
      <c r="AD75" s="296">
        <v>5170000000</v>
      </c>
      <c r="AE75" s="296">
        <f t="shared" si="5"/>
        <v>3876.6546834593996</v>
      </c>
      <c r="AF75" s="297">
        <f t="shared" si="6"/>
        <v>33243433.581154011</v>
      </c>
      <c r="AG75" s="293"/>
      <c r="AH75" s="182">
        <v>24904830.794093814</v>
      </c>
      <c r="AI75" s="182">
        <v>19505664.579892747</v>
      </c>
      <c r="AJ75" s="182">
        <f t="shared" si="7"/>
        <v>22228688.579215843</v>
      </c>
      <c r="AK75" s="182">
        <v>4392246.7952294396</v>
      </c>
      <c r="AL75" s="182">
        <v>48802742.169216</v>
      </c>
      <c r="AM75" s="344">
        <f t="shared" si="8"/>
        <v>11738720.054986402</v>
      </c>
      <c r="AN75" s="182">
        <v>7864942.43684089</v>
      </c>
      <c r="AO75" s="182">
        <v>3169454.414846329</v>
      </c>
      <c r="AP75" s="182">
        <v>704323.2032991841</v>
      </c>
      <c r="AQ75" s="182">
        <v>6097721.7290000012</v>
      </c>
      <c r="AR75" s="182">
        <f t="shared" si="9"/>
        <v>17836441.783986405</v>
      </c>
      <c r="AS75" s="182">
        <v>1790.8869129843767</v>
      </c>
      <c r="AT75" s="182">
        <v>3492630958.0354605</v>
      </c>
      <c r="AU75" s="182">
        <v>4275806393.2900009</v>
      </c>
      <c r="AV75" s="344">
        <f t="shared" si="10"/>
        <v>3537.202392002107</v>
      </c>
      <c r="AW75" s="350">
        <f t="shared" si="11"/>
        <v>62246937.157972962</v>
      </c>
    </row>
    <row r="76" spans="1:49" customFormat="1" x14ac:dyDescent="0.25">
      <c r="A76" s="49">
        <v>66</v>
      </c>
      <c r="B76" s="242">
        <v>20705648.073473334</v>
      </c>
      <c r="C76" s="242">
        <v>19672064.945260659</v>
      </c>
      <c r="D76" s="242">
        <f t="shared" ref="D76:D110" si="13">SUM(H76:J76,E76)</f>
        <v>5626053.2498904895</v>
      </c>
      <c r="E76" s="242">
        <v>3993400.1886659991</v>
      </c>
      <c r="F76" s="242">
        <v>44371113.207399994</v>
      </c>
      <c r="G76" s="243">
        <f t="shared" ref="G76:G110" si="14">SUM(H76:J76)</f>
        <v>1632653.0612244899</v>
      </c>
      <c r="H76" s="242">
        <v>1093877.5510204083</v>
      </c>
      <c r="I76" s="242">
        <v>440816.32653061231</v>
      </c>
      <c r="J76" s="242">
        <v>97959.183673469393</v>
      </c>
      <c r="K76" s="242"/>
      <c r="L76" s="242">
        <v>1891.655</v>
      </c>
      <c r="M76" s="242">
        <v>3264973776.8990002</v>
      </c>
      <c r="N76" s="242">
        <v>4097596189.6262598</v>
      </c>
      <c r="O76" s="244">
        <f t="shared" ref="O76:O110" si="15">L76+M76/2*10^-6</f>
        <v>3524.1418884494997</v>
      </c>
      <c r="P76" s="349">
        <f t="shared" si="12"/>
        <v>42010366.079958484</v>
      </c>
      <c r="Q76" s="293"/>
      <c r="R76" s="294">
        <v>15834898.844266562</v>
      </c>
      <c r="S76" s="294">
        <v>16076406.537434641</v>
      </c>
      <c r="T76" s="294">
        <f t="shared" ref="T76:T110" si="16">AA76+X76+Y76+Z76+U76</f>
        <v>4788716.2308432898</v>
      </c>
      <c r="U76" s="294">
        <v>3156063.1696187998</v>
      </c>
      <c r="V76" s="294">
        <v>35067368.551320001</v>
      </c>
      <c r="W76" s="294">
        <f t="shared" ref="W76:W110" si="17">SUM(X76:Z76)</f>
        <v>1632653.0612244899</v>
      </c>
      <c r="X76" s="126">
        <v>1093877.5510204083</v>
      </c>
      <c r="Y76" s="294">
        <v>440816.32653061225</v>
      </c>
      <c r="Z76" s="294">
        <v>97959.183673469379</v>
      </c>
      <c r="AA76" s="295"/>
      <c r="AB76" s="296">
        <v>1982.1079999999999</v>
      </c>
      <c r="AC76" s="296">
        <v>3819080674.6637998</v>
      </c>
      <c r="AD76" s="296">
        <v>5190000000</v>
      </c>
      <c r="AE76" s="296">
        <f t="shared" ref="AE76:AE110" si="18">AB76+AC76/2*10^-6</f>
        <v>3891.6483373318997</v>
      </c>
      <c r="AF76" s="297">
        <f t="shared" ref="AF76:AF110" si="19">R76+S76+W76+AA76</f>
        <v>33543958.442925692</v>
      </c>
      <c r="AG76" s="293"/>
      <c r="AH76" s="182">
        <v>25106625.19879416</v>
      </c>
      <c r="AI76" s="182">
        <v>19706660.997320637</v>
      </c>
      <c r="AJ76" s="182">
        <f t="shared" ref="AJ76:AJ110" si="20">AK76+AN76+AO76+AP76+AQ76</f>
        <v>22430663.695813198</v>
      </c>
      <c r="AK76" s="182">
        <v>4432083.2501651999</v>
      </c>
      <c r="AL76" s="182">
        <v>49245369.446279995</v>
      </c>
      <c r="AM76" s="344">
        <f t="shared" ref="AM76:AM110" si="21">SUM(AN76:AP76)</f>
        <v>11857551.511647999</v>
      </c>
      <c r="AN76" s="182">
        <v>7944559.5128041599</v>
      </c>
      <c r="AO76" s="182">
        <v>3201538.9081449602</v>
      </c>
      <c r="AP76" s="182">
        <v>711453.09069887991</v>
      </c>
      <c r="AQ76" s="182">
        <v>6141028.9339999994</v>
      </c>
      <c r="AR76" s="182">
        <f t="shared" ref="AR76:AR110" si="22">SUM(AN76:AQ76)</f>
        <v>17998580.445648</v>
      </c>
      <c r="AS76" s="182">
        <v>1796.073274346958</v>
      </c>
      <c r="AT76" s="182">
        <v>3505475334.5039001</v>
      </c>
      <c r="AU76" s="182">
        <v>4293694242.1100006</v>
      </c>
      <c r="AV76" s="344">
        <f t="shared" ref="AV76:AV110" si="23">AS76+AT76/2*10^-6</f>
        <v>3548.8109415989079</v>
      </c>
      <c r="AW76" s="350">
        <f t="shared" ref="AW76:AW110" si="24">AH76+AI76+AM76+AQ76</f>
        <v>62811866.641762793</v>
      </c>
    </row>
    <row r="77" spans="1:49" customFormat="1" x14ac:dyDescent="0.25">
      <c r="A77" s="49">
        <v>67</v>
      </c>
      <c r="B77" s="242">
        <v>20719668.089246564</v>
      </c>
      <c r="C77" s="242">
        <v>19641347.303269435</v>
      </c>
      <c r="D77" s="242">
        <f t="shared" si="13"/>
        <v>5624401.8363084896</v>
      </c>
      <c r="E77" s="242">
        <v>3991748.7750839996</v>
      </c>
      <c r="F77" s="242">
        <v>44352764.167599998</v>
      </c>
      <c r="G77" s="243">
        <f t="shared" si="14"/>
        <v>1632653.0612244899</v>
      </c>
      <c r="H77" s="242">
        <v>1093877.5510204083</v>
      </c>
      <c r="I77" s="242">
        <v>440816.32653061231</v>
      </c>
      <c r="J77" s="242">
        <v>97959.183673469393</v>
      </c>
      <c r="K77" s="242"/>
      <c r="L77" s="242">
        <v>1896.8920000000001</v>
      </c>
      <c r="M77" s="242">
        <v>3274276824.1739001</v>
      </c>
      <c r="N77" s="242">
        <v>4110865940.6666698</v>
      </c>
      <c r="O77" s="244">
        <f t="shared" si="15"/>
        <v>3534.03041208695</v>
      </c>
      <c r="P77" s="349">
        <f t="shared" ref="P77:P110" si="25">B77+C77+G77+K77</f>
        <v>41993668.453740492</v>
      </c>
      <c r="Q77" s="293"/>
      <c r="R77" s="294">
        <v>15867714.062349526</v>
      </c>
      <c r="S77" s="294">
        <v>16144776.245099043</v>
      </c>
      <c r="T77" s="294">
        <f t="shared" si="16"/>
        <v>4798723.5311919302</v>
      </c>
      <c r="U77" s="294">
        <v>3166070.4699674402</v>
      </c>
      <c r="V77" s="294">
        <v>35178560.777416006</v>
      </c>
      <c r="W77" s="294">
        <f t="shared" si="17"/>
        <v>1632653.0612244899</v>
      </c>
      <c r="X77" s="126">
        <v>1093877.5510204083</v>
      </c>
      <c r="Y77" s="294">
        <v>440816.32653061225</v>
      </c>
      <c r="Z77" s="294">
        <v>97959.183673469379</v>
      </c>
      <c r="AA77" s="295"/>
      <c r="AB77" s="296">
        <v>1988.76</v>
      </c>
      <c r="AC77" s="296">
        <v>3831774066.3361998</v>
      </c>
      <c r="AD77" s="296">
        <v>5210000000</v>
      </c>
      <c r="AE77" s="296">
        <f t="shared" si="18"/>
        <v>3904.6470331680998</v>
      </c>
      <c r="AF77" s="297">
        <f t="shared" si="19"/>
        <v>33645143.368673056</v>
      </c>
      <c r="AG77" s="293"/>
      <c r="AH77" s="182">
        <v>25172075.412371997</v>
      </c>
      <c r="AI77" s="182">
        <v>19541566.550581601</v>
      </c>
      <c r="AJ77" s="182">
        <f t="shared" si="20"/>
        <v>22342537.7863544</v>
      </c>
      <c r="AK77" s="182">
        <v>4422228.3260063995</v>
      </c>
      <c r="AL77" s="182">
        <v>49135870.288959995</v>
      </c>
      <c r="AM77" s="344">
        <f t="shared" si="21"/>
        <v>11813894.789147999</v>
      </c>
      <c r="AN77" s="182">
        <v>7915309.5087291598</v>
      </c>
      <c r="AO77" s="182">
        <v>3189751.5930699599</v>
      </c>
      <c r="AP77" s="182">
        <v>708833.68734887987</v>
      </c>
      <c r="AQ77" s="182">
        <v>6106414.6711999997</v>
      </c>
      <c r="AR77" s="182">
        <f t="shared" si="22"/>
        <v>17920309.460347999</v>
      </c>
      <c r="AS77" s="182">
        <v>1801.2287947887664</v>
      </c>
      <c r="AT77" s="182">
        <v>3512080909.1621399</v>
      </c>
      <c r="AU77" s="182">
        <v>4305475644.6040001</v>
      </c>
      <c r="AV77" s="344">
        <f t="shared" si="23"/>
        <v>3557.2692493698364</v>
      </c>
      <c r="AW77" s="350">
        <f t="shared" si="24"/>
        <v>62633951.4233016</v>
      </c>
    </row>
    <row r="78" spans="1:49" customFormat="1" x14ac:dyDescent="0.25">
      <c r="A78" s="49">
        <v>68</v>
      </c>
      <c r="B78" s="242">
        <v>20733676.418558128</v>
      </c>
      <c r="C78" s="242">
        <v>19610641.347739872</v>
      </c>
      <c r="D78" s="242">
        <f t="shared" si="13"/>
        <v>5622750.4227264896</v>
      </c>
      <c r="E78" s="242">
        <v>3990097.3615019992</v>
      </c>
      <c r="F78" s="242">
        <v>44334415.127799995</v>
      </c>
      <c r="G78" s="243">
        <f t="shared" si="14"/>
        <v>1632653.0612244899</v>
      </c>
      <c r="H78" s="242">
        <v>1093877.5510204083</v>
      </c>
      <c r="I78" s="242">
        <v>440816.32653061231</v>
      </c>
      <c r="J78" s="242">
        <v>97959.183673469393</v>
      </c>
      <c r="K78" s="242"/>
      <c r="L78" s="242">
        <v>1899.6289999999999</v>
      </c>
      <c r="M78" s="242">
        <v>3283579871.4488001</v>
      </c>
      <c r="N78" s="242">
        <v>4124135691.7070699</v>
      </c>
      <c r="O78" s="244">
        <f t="shared" si="15"/>
        <v>3541.4189357243999</v>
      </c>
      <c r="P78" s="349">
        <f t="shared" si="25"/>
        <v>41976970.827522486</v>
      </c>
      <c r="Q78" s="293"/>
      <c r="R78" s="294">
        <v>15900522.513646945</v>
      </c>
      <c r="S78" s="294">
        <v>16213152.719548978</v>
      </c>
      <c r="T78" s="294">
        <f t="shared" si="16"/>
        <v>4808730.8315405697</v>
      </c>
      <c r="U78" s="294">
        <v>3176077.7703160802</v>
      </c>
      <c r="V78" s="294">
        <v>35289753.003512003</v>
      </c>
      <c r="W78" s="294">
        <f t="shared" si="17"/>
        <v>1632653.0612244899</v>
      </c>
      <c r="X78" s="126">
        <v>1093877.5510204083</v>
      </c>
      <c r="Y78" s="294">
        <v>440816.32653061225</v>
      </c>
      <c r="Z78" s="294">
        <v>97959.183673469379</v>
      </c>
      <c r="AA78" s="295"/>
      <c r="AB78" s="296">
        <v>1994.2829999999999</v>
      </c>
      <c r="AC78" s="296">
        <v>3844467458.0085998</v>
      </c>
      <c r="AD78" s="296">
        <v>5230000000</v>
      </c>
      <c r="AE78" s="296">
        <f t="shared" si="18"/>
        <v>3916.5167290043</v>
      </c>
      <c r="AF78" s="297">
        <f t="shared" si="19"/>
        <v>33746328.294420414</v>
      </c>
      <c r="AG78" s="293"/>
      <c r="AH78" s="182">
        <v>25237473.683494009</v>
      </c>
      <c r="AI78" s="182">
        <v>19376524.046298388</v>
      </c>
      <c r="AJ78" s="182">
        <f t="shared" si="20"/>
        <v>22254411.876895599</v>
      </c>
      <c r="AK78" s="182">
        <v>4412373.4018475991</v>
      </c>
      <c r="AL78" s="182">
        <v>49026371.131639995</v>
      </c>
      <c r="AM78" s="344">
        <f t="shared" si="21"/>
        <v>11770238.066648003</v>
      </c>
      <c r="AN78" s="182">
        <v>7886059.5046541607</v>
      </c>
      <c r="AO78" s="182">
        <v>3177964.2779949605</v>
      </c>
      <c r="AP78" s="182">
        <v>706214.28399888007</v>
      </c>
      <c r="AQ78" s="182">
        <v>6071800.4084000001</v>
      </c>
      <c r="AR78" s="182">
        <f t="shared" si="22"/>
        <v>17842038.475048002</v>
      </c>
      <c r="AS78" s="182">
        <v>1806.5707984314051</v>
      </c>
      <c r="AT78" s="182">
        <v>3518686483.8203797</v>
      </c>
      <c r="AU78" s="182">
        <v>4317257047.0979996</v>
      </c>
      <c r="AV78" s="344">
        <f t="shared" si="23"/>
        <v>3565.914040341595</v>
      </c>
      <c r="AW78" s="350">
        <f t="shared" si="24"/>
        <v>62456036.204840407</v>
      </c>
    </row>
    <row r="79" spans="1:49" customFormat="1" x14ac:dyDescent="0.25">
      <c r="A79" s="49">
        <v>69</v>
      </c>
      <c r="B79" s="242">
        <v>20747673.055972233</v>
      </c>
      <c r="C79" s="242">
        <v>19579947.084107768</v>
      </c>
      <c r="D79" s="242">
        <f t="shared" si="13"/>
        <v>5621099.0091444897</v>
      </c>
      <c r="E79" s="242">
        <v>3988445.9479199997</v>
      </c>
      <c r="F79" s="242">
        <v>44316066.088</v>
      </c>
      <c r="G79" s="243">
        <f t="shared" si="14"/>
        <v>1632653.0612244899</v>
      </c>
      <c r="H79" s="242">
        <v>1093877.5510204083</v>
      </c>
      <c r="I79" s="242">
        <v>440816.32653061231</v>
      </c>
      <c r="J79" s="242">
        <v>97959.183673469393</v>
      </c>
      <c r="K79" s="242"/>
      <c r="L79" s="242">
        <v>1904.0119999999999</v>
      </c>
      <c r="M79" s="242">
        <v>3292882918.7237</v>
      </c>
      <c r="N79" s="242">
        <v>4137806893.3535399</v>
      </c>
      <c r="O79" s="244">
        <f t="shared" si="15"/>
        <v>3550.45345936185</v>
      </c>
      <c r="P79" s="349">
        <f t="shared" si="25"/>
        <v>41960273.201304495</v>
      </c>
      <c r="Q79" s="293"/>
      <c r="R79" s="294">
        <v>15933324.258008741</v>
      </c>
      <c r="S79" s="294">
        <v>16281535.900934542</v>
      </c>
      <c r="T79" s="294">
        <f t="shared" si="16"/>
        <v>4818738.131889211</v>
      </c>
      <c r="U79" s="294">
        <v>3186085.0706647206</v>
      </c>
      <c r="V79" s="294">
        <v>35400945.229608007</v>
      </c>
      <c r="W79" s="294">
        <f t="shared" si="17"/>
        <v>1632653.0612244899</v>
      </c>
      <c r="X79" s="126">
        <v>1093877.5510204083</v>
      </c>
      <c r="Y79" s="294">
        <v>440816.32653061225</v>
      </c>
      <c r="Z79" s="294">
        <v>97959.183673469379</v>
      </c>
      <c r="AA79" s="295"/>
      <c r="AB79" s="296">
        <v>2001.327</v>
      </c>
      <c r="AC79" s="296">
        <v>3857160849.6809998</v>
      </c>
      <c r="AD79" s="296">
        <v>5250000000</v>
      </c>
      <c r="AE79" s="296">
        <f t="shared" si="18"/>
        <v>3929.9074248404995</v>
      </c>
      <c r="AF79" s="297">
        <f t="shared" si="19"/>
        <v>33847513.220167771</v>
      </c>
      <c r="AG79" s="293"/>
      <c r="AH79" s="182">
        <v>25302819.696932286</v>
      </c>
      <c r="AI79" s="182">
        <v>19211533.799698912</v>
      </c>
      <c r="AJ79" s="182">
        <f t="shared" si="20"/>
        <v>22166285.967436798</v>
      </c>
      <c r="AK79" s="182">
        <v>4402518.4776887996</v>
      </c>
      <c r="AL79" s="182">
        <v>48916871.974319994</v>
      </c>
      <c r="AM79" s="344">
        <f t="shared" si="21"/>
        <v>11726581.344147999</v>
      </c>
      <c r="AN79" s="182">
        <v>7856809.5005791597</v>
      </c>
      <c r="AO79" s="182">
        <v>3166176.9629199598</v>
      </c>
      <c r="AP79" s="182">
        <v>703594.88064887992</v>
      </c>
      <c r="AQ79" s="182">
        <v>6037186.1455999995</v>
      </c>
      <c r="AR79" s="182">
        <f t="shared" si="22"/>
        <v>17763767.489747997</v>
      </c>
      <c r="AS79" s="182">
        <v>1812.464005793275</v>
      </c>
      <c r="AT79" s="182">
        <v>3525292058.4786196</v>
      </c>
      <c r="AU79" s="182">
        <v>4329038449.5919991</v>
      </c>
      <c r="AV79" s="344">
        <f t="shared" si="23"/>
        <v>3575.1100350325846</v>
      </c>
      <c r="AW79" s="350">
        <f t="shared" si="24"/>
        <v>62278120.986379199</v>
      </c>
    </row>
    <row r="80" spans="1:49" customFormat="1" x14ac:dyDescent="0.25">
      <c r="A80" s="49">
        <v>70</v>
      </c>
      <c r="B80" s="242">
        <v>20761657.996049739</v>
      </c>
      <c r="C80" s="242">
        <v>19549264.517812263</v>
      </c>
      <c r="D80" s="242">
        <f t="shared" si="13"/>
        <v>5619447.5955624897</v>
      </c>
      <c r="E80" s="242">
        <v>3986794.5343380002</v>
      </c>
      <c r="F80" s="242">
        <v>44297717.048200004</v>
      </c>
      <c r="G80" s="243">
        <f t="shared" si="14"/>
        <v>1632653.0612244899</v>
      </c>
      <c r="H80" s="242">
        <v>1093877.5510204083</v>
      </c>
      <c r="I80" s="242">
        <v>440816.32653061231</v>
      </c>
      <c r="J80" s="242">
        <v>97959.183673469393</v>
      </c>
      <c r="K80" s="242"/>
      <c r="L80" s="242">
        <v>1910.9739999999999</v>
      </c>
      <c r="M80" s="242">
        <v>3302185965.9986</v>
      </c>
      <c r="N80" s="242">
        <v>4152602156.69697</v>
      </c>
      <c r="O80" s="244">
        <f t="shared" si="15"/>
        <v>3562.0669829992999</v>
      </c>
      <c r="P80" s="349">
        <f t="shared" si="25"/>
        <v>41943575.575086489</v>
      </c>
      <c r="Q80" s="293"/>
      <c r="R80" s="294">
        <v>15966119.354581125</v>
      </c>
      <c r="S80" s="294">
        <v>16349925.730109526</v>
      </c>
      <c r="T80" s="294">
        <f t="shared" si="16"/>
        <v>4828745.4322378505</v>
      </c>
      <c r="U80" s="294">
        <v>3196092.371013361</v>
      </c>
      <c r="V80" s="294">
        <v>35512137.455704011</v>
      </c>
      <c r="W80" s="294">
        <f t="shared" si="17"/>
        <v>1632653.0612244899</v>
      </c>
      <c r="X80" s="126">
        <v>1093877.5510204083</v>
      </c>
      <c r="Y80" s="294">
        <v>440816.32653061225</v>
      </c>
      <c r="Z80" s="294">
        <v>97959.183673469379</v>
      </c>
      <c r="AA80" s="295"/>
      <c r="AB80" s="296">
        <v>2010.124</v>
      </c>
      <c r="AC80" s="296">
        <v>3869854241.3533998</v>
      </c>
      <c r="AD80" s="296">
        <v>5280000000</v>
      </c>
      <c r="AE80" s="296">
        <f t="shared" si="18"/>
        <v>3945.0511206766996</v>
      </c>
      <c r="AF80" s="297">
        <f t="shared" si="19"/>
        <v>33948698.145915143</v>
      </c>
      <c r="AG80" s="293"/>
      <c r="AH80" s="182">
        <v>25368113.134903029</v>
      </c>
      <c r="AI80" s="182">
        <v>19046596.128566969</v>
      </c>
      <c r="AJ80" s="182">
        <f t="shared" si="20"/>
        <v>22078160.057978</v>
      </c>
      <c r="AK80" s="182">
        <v>4392663.5535299992</v>
      </c>
      <c r="AL80" s="182">
        <v>48807372.816999994</v>
      </c>
      <c r="AM80" s="344">
        <f t="shared" si="21"/>
        <v>11682924.621648001</v>
      </c>
      <c r="AN80" s="182">
        <v>7827559.4965041606</v>
      </c>
      <c r="AO80" s="182">
        <v>3154389.6478449604</v>
      </c>
      <c r="AP80" s="182">
        <v>700975.47729888</v>
      </c>
      <c r="AQ80" s="182">
        <v>6002571.8827999998</v>
      </c>
      <c r="AR80" s="182">
        <f t="shared" si="22"/>
        <v>17685496.504448</v>
      </c>
      <c r="AS80" s="182">
        <v>1818.7362086202102</v>
      </c>
      <c r="AT80" s="182">
        <v>3531897633.1368594</v>
      </c>
      <c r="AU80" s="182">
        <v>4340819852.0859985</v>
      </c>
      <c r="AV80" s="344">
        <f t="shared" si="23"/>
        <v>3584.6850251886399</v>
      </c>
      <c r="AW80" s="350">
        <f t="shared" si="24"/>
        <v>62100205.767917991</v>
      </c>
    </row>
    <row r="81" spans="1:49" customFormat="1" x14ac:dyDescent="0.25">
      <c r="A81" s="49">
        <v>71</v>
      </c>
      <c r="B81" s="242">
        <v>20775631.233348101</v>
      </c>
      <c r="C81" s="242">
        <v>19518593.654295899</v>
      </c>
      <c r="D81" s="242">
        <f t="shared" si="13"/>
        <v>5617796.1819804898</v>
      </c>
      <c r="E81" s="242">
        <v>3985143.1207559998</v>
      </c>
      <c r="F81" s="242">
        <v>44279368.008400001</v>
      </c>
      <c r="G81" s="243">
        <f t="shared" si="14"/>
        <v>1632653.0612244899</v>
      </c>
      <c r="H81" s="242">
        <v>1093877.5510204083</v>
      </c>
      <c r="I81" s="242">
        <v>440816.32653061231</v>
      </c>
      <c r="J81" s="242">
        <v>97959.183673469393</v>
      </c>
      <c r="K81" s="242"/>
      <c r="L81" s="242">
        <v>1916.7080000000001</v>
      </c>
      <c r="M81" s="242">
        <v>3311489013.2734995</v>
      </c>
      <c r="N81" s="242">
        <v>4167397420.0404</v>
      </c>
      <c r="O81" s="244">
        <f t="shared" si="15"/>
        <v>3572.4525066367496</v>
      </c>
      <c r="P81" s="349">
        <f t="shared" si="25"/>
        <v>41926877.948868491</v>
      </c>
      <c r="Q81" s="293"/>
      <c r="R81" s="294">
        <v>15998907.861816848</v>
      </c>
      <c r="S81" s="294">
        <v>16418322.148621153</v>
      </c>
      <c r="T81" s="294">
        <f t="shared" si="16"/>
        <v>4838752.73258649</v>
      </c>
      <c r="U81" s="294">
        <v>3206099.6713620001</v>
      </c>
      <c r="V81" s="294">
        <v>35623329.6818</v>
      </c>
      <c r="W81" s="294">
        <f t="shared" si="17"/>
        <v>1632653.0612244899</v>
      </c>
      <c r="X81" s="126">
        <v>1093877.5510204083</v>
      </c>
      <c r="Y81" s="294">
        <v>440816.32653061225</v>
      </c>
      <c r="Z81" s="294">
        <v>97959.183673469379</v>
      </c>
      <c r="AA81" s="295"/>
      <c r="AB81" s="296">
        <v>2017.797</v>
      </c>
      <c r="AC81" s="296">
        <v>3882547633.0257998</v>
      </c>
      <c r="AD81" s="296">
        <v>5300000000</v>
      </c>
      <c r="AE81" s="296">
        <f t="shared" si="18"/>
        <v>3959.0708165128999</v>
      </c>
      <c r="AF81" s="297">
        <f t="shared" si="19"/>
        <v>34049883.071662493</v>
      </c>
      <c r="AG81" s="293"/>
      <c r="AH81" s="182">
        <v>25433353.677040558</v>
      </c>
      <c r="AI81" s="182">
        <v>18881711.353268243</v>
      </c>
      <c r="AJ81" s="182">
        <f t="shared" si="20"/>
        <v>21990034.148519199</v>
      </c>
      <c r="AK81" s="182">
        <v>4382808.6293711998</v>
      </c>
      <c r="AL81" s="182">
        <v>48697873.659680001</v>
      </c>
      <c r="AM81" s="344">
        <f t="shared" si="21"/>
        <v>11639267.899148</v>
      </c>
      <c r="AN81" s="182">
        <v>7798309.4924291605</v>
      </c>
      <c r="AO81" s="182">
        <v>3142602.3327699602</v>
      </c>
      <c r="AP81" s="182">
        <v>698356.07394887996</v>
      </c>
      <c r="AQ81" s="182">
        <v>5967957.6200000001</v>
      </c>
      <c r="AR81" s="182">
        <f t="shared" si="22"/>
        <v>17607225.519148</v>
      </c>
      <c r="AS81" s="182">
        <v>1824.4003581675879</v>
      </c>
      <c r="AT81" s="182">
        <v>3538503207.7951002</v>
      </c>
      <c r="AU81" s="182">
        <v>4352601254.5799999</v>
      </c>
      <c r="AV81" s="344">
        <f t="shared" si="23"/>
        <v>3593.6519620651379</v>
      </c>
      <c r="AW81" s="350">
        <f t="shared" si="24"/>
        <v>61922290.549456798</v>
      </c>
    </row>
    <row r="82" spans="1:49" customFormat="1" x14ac:dyDescent="0.25">
      <c r="A82" s="49">
        <v>72</v>
      </c>
      <c r="B82" s="242">
        <v>20768055.15965886</v>
      </c>
      <c r="C82" s="242">
        <v>19577754.226325057</v>
      </c>
      <c r="D82" s="242">
        <f t="shared" si="13"/>
        <v>5622897.9455525689</v>
      </c>
      <c r="E82" s="242">
        <v>3990244.8843280794</v>
      </c>
      <c r="F82" s="242">
        <v>44336054.270311996</v>
      </c>
      <c r="G82" s="243">
        <f t="shared" si="14"/>
        <v>1632653.0612244899</v>
      </c>
      <c r="H82" s="242">
        <v>1093877.5510204083</v>
      </c>
      <c r="I82" s="242">
        <v>440816.32653061231</v>
      </c>
      <c r="J82" s="242">
        <v>97959.183673469393</v>
      </c>
      <c r="K82" s="242"/>
      <c r="L82" s="242">
        <v>1921.9739999999999</v>
      </c>
      <c r="M82" s="242">
        <v>3322593228.7806597</v>
      </c>
      <c r="N82" s="242">
        <v>4182192683.3838401</v>
      </c>
      <c r="O82" s="244">
        <f t="shared" si="15"/>
        <v>3583.2706143903297</v>
      </c>
      <c r="P82" s="349">
        <f t="shared" si="25"/>
        <v>41978462.447208405</v>
      </c>
      <c r="Q82" s="293"/>
      <c r="R82" s="294">
        <v>15993364.765564933</v>
      </c>
      <c r="S82" s="294">
        <v>16439737.35573131</v>
      </c>
      <c r="T82" s="294">
        <f t="shared" si="16"/>
        <v>4840322.5017922502</v>
      </c>
      <c r="U82" s="294">
        <v>3207669.4405677603</v>
      </c>
      <c r="V82" s="294">
        <v>35640771.561864004</v>
      </c>
      <c r="W82" s="294">
        <f t="shared" si="17"/>
        <v>1632653.0612244899</v>
      </c>
      <c r="X82" s="126">
        <v>1093877.5510204083</v>
      </c>
      <c r="Y82" s="294">
        <v>440816.32653061225</v>
      </c>
      <c r="Z82" s="294">
        <v>97959.183673469379</v>
      </c>
      <c r="AA82" s="295"/>
      <c r="AB82" s="296">
        <v>2024.3130000000001</v>
      </c>
      <c r="AC82" s="296">
        <v>3895046858.9876595</v>
      </c>
      <c r="AD82" s="296">
        <v>5320000000</v>
      </c>
      <c r="AE82" s="296">
        <f t="shared" si="18"/>
        <v>3971.8364294938297</v>
      </c>
      <c r="AF82" s="297">
        <f t="shared" si="19"/>
        <v>34065755.182520732</v>
      </c>
      <c r="AG82" s="293"/>
      <c r="AH82" s="182">
        <v>25628330.649392545</v>
      </c>
      <c r="AI82" s="182">
        <v>18966297.861454409</v>
      </c>
      <c r="AJ82" s="182">
        <f t="shared" si="20"/>
        <v>22262589.261025041</v>
      </c>
      <c r="AK82" s="182">
        <v>4410457.7648090394</v>
      </c>
      <c r="AL82" s="182">
        <v>49005086.275655992</v>
      </c>
      <c r="AM82" s="344">
        <f t="shared" si="21"/>
        <v>11798511.481016003</v>
      </c>
      <c r="AN82" s="182">
        <v>7905002.6922807209</v>
      </c>
      <c r="AO82" s="182">
        <v>3185598.0998743204</v>
      </c>
      <c r="AP82" s="182">
        <v>707910.68886096007</v>
      </c>
      <c r="AQ82" s="182">
        <v>6053620.0152000012</v>
      </c>
      <c r="AR82" s="182">
        <f t="shared" si="22"/>
        <v>17852131.496216003</v>
      </c>
      <c r="AS82" s="182">
        <v>1829.2966431768036</v>
      </c>
      <c r="AT82" s="182">
        <v>3549833487.6744599</v>
      </c>
      <c r="AU82" s="182">
        <v>4368712874.5760002</v>
      </c>
      <c r="AV82" s="344">
        <f t="shared" si="23"/>
        <v>3604.2133870140333</v>
      </c>
      <c r="AW82" s="350">
        <f t="shared" si="24"/>
        <v>62446760.007062964</v>
      </c>
    </row>
    <row r="83" spans="1:49" customFormat="1" x14ac:dyDescent="0.25">
      <c r="A83" s="49">
        <v>73</v>
      </c>
      <c r="B83" s="242">
        <v>20760638.831518721</v>
      </c>
      <c r="C83" s="242">
        <v>19636755.052805115</v>
      </c>
      <c r="D83" s="242">
        <f t="shared" si="13"/>
        <v>5627999.7091246489</v>
      </c>
      <c r="E83" s="242">
        <v>3995346.647900159</v>
      </c>
      <c r="F83" s="242">
        <v>44392740.532223992</v>
      </c>
      <c r="G83" s="243">
        <f t="shared" si="14"/>
        <v>1632653.0612244899</v>
      </c>
      <c r="H83" s="242">
        <v>1093877.5510204083</v>
      </c>
      <c r="I83" s="242">
        <v>440816.32653061231</v>
      </c>
      <c r="J83" s="242">
        <v>97959.183673469393</v>
      </c>
      <c r="K83" s="242"/>
      <c r="L83" s="242">
        <v>1926.9169999999999</v>
      </c>
      <c r="M83" s="242">
        <v>3333697444.2878199</v>
      </c>
      <c r="N83" s="242">
        <v>4196987946.7272701</v>
      </c>
      <c r="O83" s="244">
        <f t="shared" si="15"/>
        <v>3593.7657221439094</v>
      </c>
      <c r="P83" s="349">
        <f t="shared" si="25"/>
        <v>42030046.945548326</v>
      </c>
      <c r="Q83" s="293"/>
      <c r="R83" s="294">
        <v>15987915.703979548</v>
      </c>
      <c r="S83" s="294">
        <v>16461058.528174939</v>
      </c>
      <c r="T83" s="294">
        <f t="shared" si="16"/>
        <v>4841892.2709980104</v>
      </c>
      <c r="U83" s="294">
        <v>3209239.2097735205</v>
      </c>
      <c r="V83" s="294">
        <v>35658213.441928007</v>
      </c>
      <c r="W83" s="294">
        <f t="shared" si="17"/>
        <v>1632653.0612244899</v>
      </c>
      <c r="X83" s="126">
        <v>1093877.5510204083</v>
      </c>
      <c r="Y83" s="294">
        <v>440816.32653061225</v>
      </c>
      <c r="Z83" s="294">
        <v>97959.183673469379</v>
      </c>
      <c r="AA83" s="295"/>
      <c r="AB83" s="296">
        <v>2030.2370000000001</v>
      </c>
      <c r="AC83" s="296">
        <v>3907546084.9495192</v>
      </c>
      <c r="AD83" s="296">
        <v>5350000000</v>
      </c>
      <c r="AE83" s="296">
        <f t="shared" si="18"/>
        <v>3984.0100424747598</v>
      </c>
      <c r="AF83" s="297">
        <f t="shared" si="19"/>
        <v>34081627.293378979</v>
      </c>
      <c r="AG83" s="293"/>
      <c r="AH83" s="182">
        <v>25823345.227627344</v>
      </c>
      <c r="AI83" s="182">
        <v>19050846.763757769</v>
      </c>
      <c r="AJ83" s="182">
        <f t="shared" si="20"/>
        <v>22535144.37353088</v>
      </c>
      <c r="AK83" s="182">
        <v>4438106.9002468791</v>
      </c>
      <c r="AL83" s="182">
        <v>49312298.891631991</v>
      </c>
      <c r="AM83" s="344">
        <f t="shared" si="21"/>
        <v>11957755.062884001</v>
      </c>
      <c r="AN83" s="182">
        <v>8011695.8921322813</v>
      </c>
      <c r="AO83" s="182">
        <v>3228593.8669786807</v>
      </c>
      <c r="AP83" s="182">
        <v>717465.30377304007</v>
      </c>
      <c r="AQ83" s="182">
        <v>6139282.4103999995</v>
      </c>
      <c r="AR83" s="182">
        <f t="shared" si="22"/>
        <v>18097037.473283999</v>
      </c>
      <c r="AS83" s="182">
        <v>1834.4046051087021</v>
      </c>
      <c r="AT83" s="182">
        <v>3561163767.5538197</v>
      </c>
      <c r="AU83" s="182">
        <v>4384824494.5720005</v>
      </c>
      <c r="AV83" s="344">
        <f t="shared" si="23"/>
        <v>3614.9864888856118</v>
      </c>
      <c r="AW83" s="350">
        <f t="shared" si="24"/>
        <v>62971229.464669123</v>
      </c>
    </row>
    <row r="84" spans="1:49" customFormat="1" x14ac:dyDescent="0.25">
      <c r="A84" s="49">
        <v>74</v>
      </c>
      <c r="B84" s="242">
        <v>20753380.524510812</v>
      </c>
      <c r="C84" s="242">
        <v>19695597.858152937</v>
      </c>
      <c r="D84" s="242">
        <f t="shared" si="13"/>
        <v>5633101.472696729</v>
      </c>
      <c r="E84" s="242">
        <v>4000448.4114722386</v>
      </c>
      <c r="F84" s="242">
        <v>44449426.794135988</v>
      </c>
      <c r="G84" s="243">
        <f t="shared" si="14"/>
        <v>1632653.0612244899</v>
      </c>
      <c r="H84" s="242">
        <v>1093877.5510204083</v>
      </c>
      <c r="I84" s="242">
        <v>440816.32653061231</v>
      </c>
      <c r="J84" s="242">
        <v>97959.183673469393</v>
      </c>
      <c r="K84" s="242"/>
      <c r="L84" s="242">
        <v>1931.57</v>
      </c>
      <c r="M84" s="242">
        <v>3344801659.79498</v>
      </c>
      <c r="N84" s="242">
        <v>4212056835.0100999</v>
      </c>
      <c r="O84" s="244">
        <f t="shared" si="15"/>
        <v>3603.9708298974901</v>
      </c>
      <c r="P84" s="349">
        <f t="shared" si="25"/>
        <v>42081631.44388824</v>
      </c>
      <c r="Q84" s="293"/>
      <c r="R84" s="294">
        <v>15982559.552483175</v>
      </c>
      <c r="S84" s="294">
        <v>16482286.790529551</v>
      </c>
      <c r="T84" s="294">
        <f t="shared" si="16"/>
        <v>4843462.0402037706</v>
      </c>
      <c r="U84" s="294">
        <v>3210808.9789792807</v>
      </c>
      <c r="V84" s="294">
        <v>35675655.32199201</v>
      </c>
      <c r="W84" s="294">
        <f t="shared" si="17"/>
        <v>1632653.0612244899</v>
      </c>
      <c r="X84" s="126">
        <v>1093877.5510204083</v>
      </c>
      <c r="Y84" s="294">
        <v>440816.32653061225</v>
      </c>
      <c r="Z84" s="294">
        <v>97959.183673469379</v>
      </c>
      <c r="AA84" s="295"/>
      <c r="AB84" s="296">
        <v>2035.308</v>
      </c>
      <c r="AC84" s="296">
        <v>3920045310.9113789</v>
      </c>
      <c r="AD84" s="296">
        <v>5370000000</v>
      </c>
      <c r="AE84" s="296">
        <f t="shared" si="18"/>
        <v>3995.3306554556893</v>
      </c>
      <c r="AF84" s="297">
        <f t="shared" si="19"/>
        <v>34097499.404237218</v>
      </c>
      <c r="AG84" s="293"/>
      <c r="AH84" s="182">
        <v>26018396.773579922</v>
      </c>
      <c r="AI84" s="182">
        <v>19135358.698343351</v>
      </c>
      <c r="AJ84" s="182">
        <f t="shared" si="20"/>
        <v>22807699.486036718</v>
      </c>
      <c r="AK84" s="182">
        <v>4465756.0356847188</v>
      </c>
      <c r="AL84" s="182">
        <v>49619511.507607989</v>
      </c>
      <c r="AM84" s="344">
        <f t="shared" si="21"/>
        <v>12116998.644752</v>
      </c>
      <c r="AN84" s="182">
        <v>8118389.0919838399</v>
      </c>
      <c r="AO84" s="182">
        <v>3271589.6340830401</v>
      </c>
      <c r="AP84" s="182">
        <v>727019.91868511995</v>
      </c>
      <c r="AQ84" s="182">
        <v>6224944.8055999996</v>
      </c>
      <c r="AR84" s="182">
        <f t="shared" si="22"/>
        <v>18341943.450351998</v>
      </c>
      <c r="AS84" s="182">
        <v>1839.4241553877778</v>
      </c>
      <c r="AT84" s="182">
        <v>3572494047.4331794</v>
      </c>
      <c r="AU84" s="182">
        <v>4400936114.5680008</v>
      </c>
      <c r="AV84" s="344">
        <f t="shared" si="23"/>
        <v>3625.6711791043672</v>
      </c>
      <c r="AW84" s="350">
        <f t="shared" si="24"/>
        <v>63495698.922275275</v>
      </c>
    </row>
    <row r="85" spans="1:49" customFormat="1" x14ac:dyDescent="0.25">
      <c r="A85" s="49">
        <v>75</v>
      </c>
      <c r="B85" s="242">
        <v>20746278.538948875</v>
      </c>
      <c r="C85" s="242">
        <v>19754284.342054792</v>
      </c>
      <c r="D85" s="242">
        <f t="shared" si="13"/>
        <v>5638203.2362688081</v>
      </c>
      <c r="E85" s="242">
        <v>4005550.1750443182</v>
      </c>
      <c r="F85" s="242">
        <v>44506113.056047983</v>
      </c>
      <c r="G85" s="243">
        <f t="shared" si="14"/>
        <v>1632653.0612244899</v>
      </c>
      <c r="H85" s="242">
        <v>1093877.5510204083</v>
      </c>
      <c r="I85" s="242">
        <v>440816.32653061231</v>
      </c>
      <c r="J85" s="242">
        <v>97959.183673469393</v>
      </c>
      <c r="K85" s="242"/>
      <c r="L85" s="242">
        <v>1935.827</v>
      </c>
      <c r="M85" s="242">
        <v>3355905875.3021402</v>
      </c>
      <c r="N85" s="242">
        <v>4232050972.2020202</v>
      </c>
      <c r="O85" s="244">
        <f t="shared" si="15"/>
        <v>3613.7799376510702</v>
      </c>
      <c r="P85" s="349">
        <f t="shared" si="25"/>
        <v>42133215.942228153</v>
      </c>
      <c r="Q85" s="293"/>
      <c r="R85" s="294">
        <v>15977295.204359122</v>
      </c>
      <c r="S85" s="294">
        <v>16503423.249511842</v>
      </c>
      <c r="T85" s="294">
        <f t="shared" si="16"/>
        <v>4845031.8094095308</v>
      </c>
      <c r="U85" s="294">
        <v>3212378.7481850404</v>
      </c>
      <c r="V85" s="294">
        <v>35693097.202056006</v>
      </c>
      <c r="W85" s="294">
        <f t="shared" si="17"/>
        <v>1632653.0612244899</v>
      </c>
      <c r="X85" s="126">
        <v>1093877.5510204083</v>
      </c>
      <c r="Y85" s="294">
        <v>440816.32653061225</v>
      </c>
      <c r="Z85" s="294">
        <v>97959.183673469379</v>
      </c>
      <c r="AA85" s="295"/>
      <c r="AB85" s="296">
        <v>2039.299</v>
      </c>
      <c r="AC85" s="296">
        <v>3932544536.8732386</v>
      </c>
      <c r="AD85" s="296">
        <v>5400000000</v>
      </c>
      <c r="AE85" s="296">
        <f t="shared" si="18"/>
        <v>4005.571268436619</v>
      </c>
      <c r="AF85" s="297">
        <f t="shared" si="19"/>
        <v>34113371.51509545</v>
      </c>
      <c r="AG85" s="293"/>
      <c r="AH85" s="182">
        <v>26213484.663443431</v>
      </c>
      <c r="AI85" s="182">
        <v>19219834.28901799</v>
      </c>
      <c r="AJ85" s="182">
        <f t="shared" si="20"/>
        <v>23080254.59854256</v>
      </c>
      <c r="AK85" s="182">
        <v>4493405.1711225584</v>
      </c>
      <c r="AL85" s="182">
        <v>49926724.12358398</v>
      </c>
      <c r="AM85" s="344">
        <f t="shared" si="21"/>
        <v>12276242.22662</v>
      </c>
      <c r="AN85" s="182">
        <v>8225082.2918354003</v>
      </c>
      <c r="AO85" s="182">
        <v>3314585.4011874003</v>
      </c>
      <c r="AP85" s="182">
        <v>736574.53359719994</v>
      </c>
      <c r="AQ85" s="182">
        <v>6310607.2007999998</v>
      </c>
      <c r="AR85" s="182">
        <f t="shared" si="22"/>
        <v>18586849.427419998</v>
      </c>
      <c r="AS85" s="182">
        <v>1843.3300242156608</v>
      </c>
      <c r="AT85" s="182">
        <v>3583824327.3125391</v>
      </c>
      <c r="AU85" s="182">
        <v>4417047734.5640011</v>
      </c>
      <c r="AV85" s="344">
        <f t="shared" si="23"/>
        <v>3635.2421878719306</v>
      </c>
      <c r="AW85" s="350">
        <f t="shared" si="24"/>
        <v>64020168.379881427</v>
      </c>
    </row>
    <row r="86" spans="1:49" customFormat="1" x14ac:dyDescent="0.25">
      <c r="A86" s="49">
        <v>76</v>
      </c>
      <c r="B86" s="242">
        <v>20739331.199435491</v>
      </c>
      <c r="C86" s="242">
        <v>19812816.179908112</v>
      </c>
      <c r="D86" s="242">
        <f t="shared" si="13"/>
        <v>5643304.9998408901</v>
      </c>
      <c r="E86" s="242">
        <v>4010651.9386164001</v>
      </c>
      <c r="F86" s="242">
        <v>44562799.317960002</v>
      </c>
      <c r="G86" s="243">
        <f t="shared" si="14"/>
        <v>1632653.0612244899</v>
      </c>
      <c r="H86" s="242">
        <v>1093877.5510204083</v>
      </c>
      <c r="I86" s="242">
        <v>440816.32653061231</v>
      </c>
      <c r="J86" s="242">
        <v>97959.183673469393</v>
      </c>
      <c r="K86" s="242"/>
      <c r="L86" s="242">
        <v>1939.9380000000001</v>
      </c>
      <c r="M86" s="242">
        <v>3367010090.8092999</v>
      </c>
      <c r="N86" s="242">
        <v>4252045109.39394</v>
      </c>
      <c r="O86" s="244">
        <f t="shared" si="15"/>
        <v>3623.4430454046501</v>
      </c>
      <c r="P86" s="349">
        <f t="shared" si="25"/>
        <v>42184800.440568089</v>
      </c>
      <c r="Q86" s="293"/>
      <c r="R86" s="294">
        <v>15972121.570398353</v>
      </c>
      <c r="S86" s="294">
        <v>16524468.994330848</v>
      </c>
      <c r="T86" s="294">
        <f t="shared" si="16"/>
        <v>4846601.5786152901</v>
      </c>
      <c r="U86" s="294">
        <v>3213948.5173908002</v>
      </c>
      <c r="V86" s="294">
        <v>35710539.082120001</v>
      </c>
      <c r="W86" s="294">
        <f t="shared" si="17"/>
        <v>1632653.0612244899</v>
      </c>
      <c r="X86" s="126">
        <v>1093877.5510204083</v>
      </c>
      <c r="Y86" s="294">
        <v>440816.32653061225</v>
      </c>
      <c r="Z86" s="294">
        <v>97959.183673469379</v>
      </c>
      <c r="AA86" s="295"/>
      <c r="AB86" s="296">
        <v>2044.903</v>
      </c>
      <c r="AC86" s="296">
        <v>3945043762.8350987</v>
      </c>
      <c r="AD86" s="296">
        <v>5430000000</v>
      </c>
      <c r="AE86" s="296">
        <f t="shared" si="18"/>
        <v>4017.4248814175494</v>
      </c>
      <c r="AF86" s="297">
        <f t="shared" si="19"/>
        <v>34129243.625953689</v>
      </c>
      <c r="AG86" s="293"/>
      <c r="AH86" s="182">
        <v>26408608.287367679</v>
      </c>
      <c r="AI86" s="182">
        <v>19304274.145631917</v>
      </c>
      <c r="AJ86" s="182">
        <f t="shared" si="20"/>
        <v>23352809.711048402</v>
      </c>
      <c r="AK86" s="182">
        <v>4521054.306560399</v>
      </c>
      <c r="AL86" s="182">
        <v>50233936.739559993</v>
      </c>
      <c r="AM86" s="344">
        <f t="shared" si="21"/>
        <v>12435485.808488002</v>
      </c>
      <c r="AN86" s="182">
        <v>8331775.4916869607</v>
      </c>
      <c r="AO86" s="182">
        <v>3357581.1682917601</v>
      </c>
      <c r="AP86" s="182">
        <v>746129.14850927994</v>
      </c>
      <c r="AQ86" s="182">
        <v>6396269.5959999999</v>
      </c>
      <c r="AR86" s="182">
        <f t="shared" si="22"/>
        <v>18831755.404488001</v>
      </c>
      <c r="AS86" s="182">
        <v>1849.5125934466223</v>
      </c>
      <c r="AT86" s="182">
        <v>3595154607.1918998</v>
      </c>
      <c r="AU86" s="182">
        <v>4433159354.5599995</v>
      </c>
      <c r="AV86" s="344">
        <f t="shared" si="23"/>
        <v>3647.0898970425724</v>
      </c>
      <c r="AW86" s="350">
        <f t="shared" si="24"/>
        <v>64544637.837487601</v>
      </c>
    </row>
    <row r="87" spans="1:49" customFormat="1" x14ac:dyDescent="0.25">
      <c r="A87" s="49">
        <v>77</v>
      </c>
      <c r="B87" s="242">
        <v>20968037.45070976</v>
      </c>
      <c r="C87" s="242">
        <v>20008566.175990801</v>
      </c>
      <c r="D87" s="242">
        <f t="shared" si="13"/>
        <v>5685284.1891399296</v>
      </c>
      <c r="E87" s="242">
        <v>4052631.1279154397</v>
      </c>
      <c r="F87" s="242">
        <v>45029234.754616</v>
      </c>
      <c r="G87" s="243">
        <f t="shared" si="14"/>
        <v>1632653.0612244899</v>
      </c>
      <c r="H87" s="242">
        <v>1093877.5510204083</v>
      </c>
      <c r="I87" s="242">
        <v>440816.32653061231</v>
      </c>
      <c r="J87" s="242">
        <v>97959.183673469393</v>
      </c>
      <c r="K87" s="242"/>
      <c r="L87" s="242">
        <v>1943.211</v>
      </c>
      <c r="M87" s="242">
        <v>3382064812.6904597</v>
      </c>
      <c r="N87" s="242">
        <v>4272039246.5858598</v>
      </c>
      <c r="O87" s="244">
        <f t="shared" si="15"/>
        <v>3634.2434063452297</v>
      </c>
      <c r="P87" s="349">
        <f t="shared" si="25"/>
        <v>42609256.687925056</v>
      </c>
      <c r="Q87" s="293"/>
      <c r="R87" s="294">
        <v>16246375.375127031</v>
      </c>
      <c r="S87" s="294">
        <v>16627397.498865936</v>
      </c>
      <c r="T87" s="294">
        <f t="shared" si="16"/>
        <v>4883905.3234875295</v>
      </c>
      <c r="U87" s="294">
        <v>3251252.2622630401</v>
      </c>
      <c r="V87" s="294">
        <v>36125025.136256002</v>
      </c>
      <c r="W87" s="294">
        <f t="shared" si="17"/>
        <v>1632653.0612244899</v>
      </c>
      <c r="X87" s="126">
        <v>1093877.5510204083</v>
      </c>
      <c r="Y87" s="294">
        <v>440816.32653061225</v>
      </c>
      <c r="Z87" s="294">
        <v>97959.183673469379</v>
      </c>
      <c r="AA87" s="295"/>
      <c r="AB87" s="296">
        <v>2048.89</v>
      </c>
      <c r="AC87" s="296">
        <v>3961491785.8129392</v>
      </c>
      <c r="AD87" s="296">
        <v>5450000000</v>
      </c>
      <c r="AE87" s="296">
        <f t="shared" si="18"/>
        <v>4029.6358929064691</v>
      </c>
      <c r="AF87" s="297">
        <f t="shared" si="19"/>
        <v>34506425.935217455</v>
      </c>
      <c r="AG87" s="293"/>
      <c r="AH87" s="182">
        <v>26506802.906621825</v>
      </c>
      <c r="AI87" s="182">
        <v>19389698.575140011</v>
      </c>
      <c r="AJ87" s="182">
        <f t="shared" si="20"/>
        <v>23389218.967022963</v>
      </c>
      <c r="AK87" s="182">
        <v>4539214.432262159</v>
      </c>
      <c r="AL87" s="182">
        <v>50435715.914023995</v>
      </c>
      <c r="AM87" s="344">
        <f t="shared" si="21"/>
        <v>12448622.671960799</v>
      </c>
      <c r="AN87" s="182">
        <v>8340577.1902137361</v>
      </c>
      <c r="AO87" s="182">
        <v>3361128.1214294159</v>
      </c>
      <c r="AP87" s="182">
        <v>746917.36031764792</v>
      </c>
      <c r="AQ87" s="182">
        <v>6401381.8628000002</v>
      </c>
      <c r="AR87" s="182">
        <f t="shared" si="22"/>
        <v>18850004.534760799</v>
      </c>
      <c r="AS87" s="182">
        <v>1854.1366514856934</v>
      </c>
      <c r="AT87" s="182">
        <v>3606465136.0485597</v>
      </c>
      <c r="AU87" s="182">
        <v>4451404837.4059992</v>
      </c>
      <c r="AV87" s="344">
        <f t="shared" si="23"/>
        <v>3657.3692195099729</v>
      </c>
      <c r="AW87" s="350">
        <f t="shared" si="24"/>
        <v>64746506.016522638</v>
      </c>
    </row>
    <row r="88" spans="1:49" customFormat="1" x14ac:dyDescent="0.25">
      <c r="A88" s="49">
        <v>78</v>
      </c>
      <c r="B88" s="242">
        <v>21196767.475707725</v>
      </c>
      <c r="C88" s="242">
        <v>20204292.398349795</v>
      </c>
      <c r="D88" s="242">
        <f t="shared" si="13"/>
        <v>5727263.3784389701</v>
      </c>
      <c r="E88" s="242">
        <v>4094610.3172144797</v>
      </c>
      <c r="F88" s="242">
        <v>45495670.191271998</v>
      </c>
      <c r="G88" s="243">
        <f t="shared" si="14"/>
        <v>1632653.0612244899</v>
      </c>
      <c r="H88" s="242">
        <v>1093877.5510204083</v>
      </c>
      <c r="I88" s="242">
        <v>440816.32653061231</v>
      </c>
      <c r="J88" s="242">
        <v>97959.183673469393</v>
      </c>
      <c r="K88" s="242"/>
      <c r="L88" s="242">
        <v>1946.575</v>
      </c>
      <c r="M88" s="242">
        <v>3397119534.5716195</v>
      </c>
      <c r="N88" s="242">
        <v>4292033383.7777801</v>
      </c>
      <c r="O88" s="244">
        <f t="shared" si="15"/>
        <v>3645.1347672858096</v>
      </c>
      <c r="P88" s="349">
        <f t="shared" si="25"/>
        <v>43033712.935282007</v>
      </c>
      <c r="Q88" s="293"/>
      <c r="R88" s="294">
        <v>16521752.493269278</v>
      </c>
      <c r="S88" s="294">
        <v>16729202.68998744</v>
      </c>
      <c r="T88" s="294">
        <f t="shared" si="16"/>
        <v>4921209.0683597699</v>
      </c>
      <c r="U88" s="294">
        <v>3288556.0071352795</v>
      </c>
      <c r="V88" s="294">
        <v>36539511.190391995</v>
      </c>
      <c r="W88" s="294">
        <f t="shared" si="17"/>
        <v>1632653.0612244899</v>
      </c>
      <c r="X88" s="126">
        <v>1093877.5510204083</v>
      </c>
      <c r="Y88" s="294">
        <v>440816.32653061225</v>
      </c>
      <c r="Z88" s="294">
        <v>97959.183673469379</v>
      </c>
      <c r="AA88" s="295"/>
      <c r="AB88" s="296">
        <v>2052.9940000000001</v>
      </c>
      <c r="AC88" s="296">
        <v>3977939808.7907796</v>
      </c>
      <c r="AD88" s="296">
        <v>5480000000</v>
      </c>
      <c r="AE88" s="296">
        <f t="shared" si="18"/>
        <v>4041.9639043953898</v>
      </c>
      <c r="AF88" s="297">
        <f t="shared" si="19"/>
        <v>34883608.244481206</v>
      </c>
      <c r="AG88" s="293"/>
      <c r="AH88" s="182">
        <v>26604987.271392059</v>
      </c>
      <c r="AI88" s="182">
        <v>19475133.25913202</v>
      </c>
      <c r="AJ88" s="182">
        <f t="shared" si="20"/>
        <v>23425628.222997524</v>
      </c>
      <c r="AK88" s="182">
        <v>4557374.5579639198</v>
      </c>
      <c r="AL88" s="182">
        <v>50637495.088487998</v>
      </c>
      <c r="AM88" s="344">
        <f t="shared" si="21"/>
        <v>12461759.535433602</v>
      </c>
      <c r="AN88" s="182">
        <v>8349378.8887405125</v>
      </c>
      <c r="AO88" s="182">
        <v>3364675.0745670721</v>
      </c>
      <c r="AP88" s="182">
        <v>747705.5721260159</v>
      </c>
      <c r="AQ88" s="182">
        <v>6406494.1296000015</v>
      </c>
      <c r="AR88" s="182">
        <f t="shared" si="22"/>
        <v>18868253.665033601</v>
      </c>
      <c r="AS88" s="182">
        <v>1858.079682606656</v>
      </c>
      <c r="AT88" s="182">
        <v>3617775664.9052196</v>
      </c>
      <c r="AU88" s="182">
        <v>4469650320.2519989</v>
      </c>
      <c r="AV88" s="344">
        <f t="shared" si="23"/>
        <v>3666.9675150592657</v>
      </c>
      <c r="AW88" s="350">
        <f t="shared" si="24"/>
        <v>64948374.195557684</v>
      </c>
    </row>
    <row r="89" spans="1:49" customFormat="1" x14ac:dyDescent="0.25">
      <c r="A89" s="49">
        <v>79</v>
      </c>
      <c r="B89" s="242">
        <v>21425520.621411052</v>
      </c>
      <c r="C89" s="242">
        <v>20399995.500003427</v>
      </c>
      <c r="D89" s="242">
        <f t="shared" si="13"/>
        <v>5769242.5677380096</v>
      </c>
      <c r="E89" s="242">
        <v>4136589.5065135197</v>
      </c>
      <c r="F89" s="242">
        <v>45962105.627927996</v>
      </c>
      <c r="G89" s="243">
        <f t="shared" si="14"/>
        <v>1632653.0612244899</v>
      </c>
      <c r="H89" s="242">
        <v>1093877.5510204083</v>
      </c>
      <c r="I89" s="242">
        <v>440816.32653061231</v>
      </c>
      <c r="J89" s="242">
        <v>97959.183673469393</v>
      </c>
      <c r="K89" s="242"/>
      <c r="L89" s="242">
        <v>1949.086</v>
      </c>
      <c r="M89" s="242">
        <v>3412174256.4527793</v>
      </c>
      <c r="N89" s="242">
        <v>4312027520.9696999</v>
      </c>
      <c r="O89" s="244">
        <f t="shared" si="15"/>
        <v>3655.1731282263895</v>
      </c>
      <c r="P89" s="349">
        <f t="shared" si="25"/>
        <v>43458169.182638973</v>
      </c>
      <c r="Q89" s="293"/>
      <c r="R89" s="294">
        <v>16798235.841740519</v>
      </c>
      <c r="S89" s="294">
        <v>16829901.650779959</v>
      </c>
      <c r="T89" s="294">
        <f t="shared" si="16"/>
        <v>4958512.8132320093</v>
      </c>
      <c r="U89" s="294">
        <v>3325859.7520075194</v>
      </c>
      <c r="V89" s="294">
        <v>36953997.244527996</v>
      </c>
      <c r="W89" s="294">
        <f t="shared" si="17"/>
        <v>1632653.0612244899</v>
      </c>
      <c r="X89" s="126">
        <v>1093877.5510204083</v>
      </c>
      <c r="Y89" s="294">
        <v>440816.32653061225</v>
      </c>
      <c r="Z89" s="294">
        <v>97959.183673469379</v>
      </c>
      <c r="AA89" s="295"/>
      <c r="AB89" s="296">
        <v>2056.2370000000001</v>
      </c>
      <c r="AC89" s="296">
        <v>3994387831.76862</v>
      </c>
      <c r="AD89" s="296">
        <v>5510000000</v>
      </c>
      <c r="AE89" s="296">
        <f t="shared" si="18"/>
        <v>4053.4309158843098</v>
      </c>
      <c r="AF89" s="297">
        <f t="shared" si="19"/>
        <v>35260790.553744972</v>
      </c>
      <c r="AG89" s="293"/>
      <c r="AH89" s="182">
        <v>26703161.483993653</v>
      </c>
      <c r="AI89" s="182">
        <v>19560578.095292665</v>
      </c>
      <c r="AJ89" s="182">
        <f t="shared" si="20"/>
        <v>23462037.478972081</v>
      </c>
      <c r="AK89" s="182">
        <v>4575534.6836656798</v>
      </c>
      <c r="AL89" s="182">
        <v>50839274.262952</v>
      </c>
      <c r="AM89" s="344">
        <f t="shared" si="21"/>
        <v>12474896.398906402</v>
      </c>
      <c r="AN89" s="182">
        <v>8358180.5872672889</v>
      </c>
      <c r="AO89" s="182">
        <v>3368222.0277047283</v>
      </c>
      <c r="AP89" s="182">
        <v>748493.783934384</v>
      </c>
      <c r="AQ89" s="182">
        <v>6411606.3964000009</v>
      </c>
      <c r="AR89" s="182">
        <f t="shared" si="22"/>
        <v>18886502.795306403</v>
      </c>
      <c r="AS89" s="182">
        <v>1861.3896101224177</v>
      </c>
      <c r="AT89" s="182">
        <v>3629086193.7618794</v>
      </c>
      <c r="AU89" s="182">
        <v>4487895803.0979986</v>
      </c>
      <c r="AV89" s="344">
        <f t="shared" si="23"/>
        <v>3675.9327070033573</v>
      </c>
      <c r="AW89" s="350">
        <f t="shared" si="24"/>
        <v>65150242.374592721</v>
      </c>
    </row>
    <row r="90" spans="1:49" customFormat="1" x14ac:dyDescent="0.25">
      <c r="A90" s="49">
        <v>80</v>
      </c>
      <c r="B90" s="242">
        <v>21654296.258500658</v>
      </c>
      <c r="C90" s="242">
        <v>20595676.11027078</v>
      </c>
      <c r="D90" s="242">
        <f t="shared" si="13"/>
        <v>5811221.7570370492</v>
      </c>
      <c r="E90" s="242">
        <v>4178568.6958125592</v>
      </c>
      <c r="F90" s="242">
        <v>46428541.064583994</v>
      </c>
      <c r="G90" s="243">
        <f t="shared" si="14"/>
        <v>1632653.0612244899</v>
      </c>
      <c r="H90" s="242">
        <v>1093877.5510204083</v>
      </c>
      <c r="I90" s="242">
        <v>440816.32653061231</v>
      </c>
      <c r="J90" s="242">
        <v>97959.183673469393</v>
      </c>
      <c r="K90" s="242"/>
      <c r="L90" s="242">
        <v>1953.338</v>
      </c>
      <c r="M90" s="242">
        <v>3427228978.3339391</v>
      </c>
      <c r="N90" s="242">
        <v>4329389789.0707102</v>
      </c>
      <c r="O90" s="244">
        <f t="shared" si="15"/>
        <v>3666.9524891669694</v>
      </c>
      <c r="P90" s="349">
        <f t="shared" si="25"/>
        <v>43882625.429995924</v>
      </c>
      <c r="Q90" s="293"/>
      <c r="R90" s="294">
        <v>17075808.68210306</v>
      </c>
      <c r="S90" s="294">
        <v>16929511.119681176</v>
      </c>
      <c r="T90" s="294">
        <f t="shared" si="16"/>
        <v>4995816.5581042496</v>
      </c>
      <c r="U90" s="294">
        <v>3363163.4968797597</v>
      </c>
      <c r="V90" s="294">
        <v>37368483.298663996</v>
      </c>
      <c r="W90" s="294">
        <f t="shared" si="17"/>
        <v>1632653.0612244899</v>
      </c>
      <c r="X90" s="126">
        <v>1093877.5510204083</v>
      </c>
      <c r="Y90" s="294">
        <v>440816.32653061225</v>
      </c>
      <c r="Z90" s="294">
        <v>97959.183673469379</v>
      </c>
      <c r="AA90" s="295"/>
      <c r="AB90" s="296">
        <v>2059.7449999999999</v>
      </c>
      <c r="AC90" s="296">
        <v>4010835854.7464604</v>
      </c>
      <c r="AD90" s="296">
        <v>5530000000</v>
      </c>
      <c r="AE90" s="296">
        <f t="shared" si="18"/>
        <v>4065.1629273732301</v>
      </c>
      <c r="AF90" s="297">
        <f t="shared" si="19"/>
        <v>35637972.863008723</v>
      </c>
      <c r="AG90" s="293"/>
      <c r="AH90" s="182">
        <v>26801325.645385273</v>
      </c>
      <c r="AI90" s="182">
        <v>19646032.982663292</v>
      </c>
      <c r="AJ90" s="182">
        <f t="shared" si="20"/>
        <v>23498446.734946638</v>
      </c>
      <c r="AK90" s="182">
        <v>4593694.8093674397</v>
      </c>
      <c r="AL90" s="182">
        <v>51041053.437416002</v>
      </c>
      <c r="AM90" s="344">
        <f t="shared" si="21"/>
        <v>12488033.262379199</v>
      </c>
      <c r="AN90" s="182">
        <v>8366982.2857940644</v>
      </c>
      <c r="AO90" s="182">
        <v>3371768.980842384</v>
      </c>
      <c r="AP90" s="182">
        <v>749281.99574275198</v>
      </c>
      <c r="AQ90" s="182">
        <v>6416718.6632000003</v>
      </c>
      <c r="AR90" s="182">
        <f t="shared" si="22"/>
        <v>18904751.925579198</v>
      </c>
      <c r="AS90" s="182">
        <v>1863.803357301432</v>
      </c>
      <c r="AT90" s="182">
        <v>3640396722.6185393</v>
      </c>
      <c r="AU90" s="182">
        <v>4506141285.9439983</v>
      </c>
      <c r="AV90" s="344">
        <f t="shared" si="23"/>
        <v>3684.0017186107016</v>
      </c>
      <c r="AW90" s="350">
        <f t="shared" si="24"/>
        <v>65352110.553627767</v>
      </c>
    </row>
    <row r="91" spans="1:49" customFormat="1" x14ac:dyDescent="0.25">
      <c r="A91" s="49">
        <v>81</v>
      </c>
      <c r="B91" s="242">
        <v>21883093.7802912</v>
      </c>
      <c r="C91" s="242">
        <v>20791334.8358372</v>
      </c>
      <c r="D91" s="242">
        <f t="shared" si="13"/>
        <v>5853200.9463360906</v>
      </c>
      <c r="E91" s="242">
        <v>4220547.8851116002</v>
      </c>
      <c r="F91" s="242">
        <v>46894976.50124</v>
      </c>
      <c r="G91" s="243">
        <f t="shared" si="14"/>
        <v>1632653.0612244899</v>
      </c>
      <c r="H91" s="242">
        <v>1093877.5510204083</v>
      </c>
      <c r="I91" s="242">
        <v>440816.32653061231</v>
      </c>
      <c r="J91" s="242">
        <v>97959.183673469393</v>
      </c>
      <c r="K91" s="242"/>
      <c r="L91" s="242">
        <v>1956.2180000000001</v>
      </c>
      <c r="M91" s="242">
        <v>3442283700.2150998</v>
      </c>
      <c r="N91" s="242">
        <v>4346258581.7171698</v>
      </c>
      <c r="O91" s="244">
        <f t="shared" si="15"/>
        <v>3677.3598501075498</v>
      </c>
      <c r="P91" s="349">
        <f t="shared" si="25"/>
        <v>44307081.67735289</v>
      </c>
      <c r="Q91" s="293"/>
      <c r="R91" s="294">
        <v>17354454.611918297</v>
      </c>
      <c r="S91" s="294">
        <v>17028047.499129701</v>
      </c>
      <c r="T91" s="294">
        <f t="shared" si="16"/>
        <v>5033120.3029764891</v>
      </c>
      <c r="U91" s="294">
        <v>3400467.2417519996</v>
      </c>
      <c r="V91" s="294">
        <v>37782969.352799997</v>
      </c>
      <c r="W91" s="294">
        <f t="shared" si="17"/>
        <v>1632653.0612244899</v>
      </c>
      <c r="X91" s="126">
        <v>1093877.5510204083</v>
      </c>
      <c r="Y91" s="294">
        <v>440816.32653061225</v>
      </c>
      <c r="Z91" s="294">
        <v>97959.183673469379</v>
      </c>
      <c r="AA91" s="295"/>
      <c r="AB91" s="296">
        <v>2063.0120000000002</v>
      </c>
      <c r="AC91" s="296">
        <v>4027283877.7243004</v>
      </c>
      <c r="AD91" s="296">
        <v>5560000000</v>
      </c>
      <c r="AE91" s="296">
        <f t="shared" si="18"/>
        <v>4076.6539388621504</v>
      </c>
      <c r="AF91" s="297">
        <f t="shared" si="19"/>
        <v>36015155.172272488</v>
      </c>
      <c r="AG91" s="293"/>
      <c r="AH91" s="182">
        <v>26899479.855191316</v>
      </c>
      <c r="AI91" s="182">
        <v>19731497.821619481</v>
      </c>
      <c r="AJ91" s="182">
        <f t="shared" si="20"/>
        <v>23534855.990921203</v>
      </c>
      <c r="AK91" s="182">
        <v>4611854.9350691997</v>
      </c>
      <c r="AL91" s="182">
        <v>51242832.611879997</v>
      </c>
      <c r="AM91" s="344">
        <f t="shared" si="21"/>
        <v>12501170.125852002</v>
      </c>
      <c r="AN91" s="182">
        <v>8375783.9843208417</v>
      </c>
      <c r="AO91" s="182">
        <v>3375315.9339800407</v>
      </c>
      <c r="AP91" s="182">
        <v>750070.20755112008</v>
      </c>
      <c r="AQ91" s="182">
        <v>6421830.9300000006</v>
      </c>
      <c r="AR91" s="182">
        <f t="shared" si="22"/>
        <v>18923001.055852003</v>
      </c>
      <c r="AS91" s="182">
        <v>1866.6966161892763</v>
      </c>
      <c r="AT91" s="182">
        <v>3651707251.4752002</v>
      </c>
      <c r="AU91" s="182">
        <v>4524386768.79</v>
      </c>
      <c r="AV91" s="344">
        <f t="shared" si="23"/>
        <v>3692.550241926876</v>
      </c>
      <c r="AW91" s="350">
        <f t="shared" si="24"/>
        <v>65553978.732662804</v>
      </c>
    </row>
    <row r="92" spans="1:49" customFormat="1" x14ac:dyDescent="0.25">
      <c r="A92" s="49">
        <v>82</v>
      </c>
      <c r="B92" s="242">
        <v>22481590.461044993</v>
      </c>
      <c r="C92" s="242">
        <v>20886636.091354851</v>
      </c>
      <c r="D92" s="242">
        <f t="shared" si="13"/>
        <v>5921818.3246486504</v>
      </c>
      <c r="E92" s="242">
        <v>4289165.26342416</v>
      </c>
      <c r="F92" s="242">
        <v>47657391.815824002</v>
      </c>
      <c r="G92" s="243">
        <f t="shared" si="14"/>
        <v>1632653.0612244899</v>
      </c>
      <c r="H92" s="242">
        <v>1093877.5510204083</v>
      </c>
      <c r="I92" s="242">
        <v>440816.32653061231</v>
      </c>
      <c r="J92" s="242">
        <v>97959.183673469393</v>
      </c>
      <c r="K92" s="242"/>
      <c r="L92" s="242">
        <v>1958.45</v>
      </c>
      <c r="M92" s="242">
        <v>3454051408.5187597</v>
      </c>
      <c r="N92" s="242">
        <v>4363127374.3636398</v>
      </c>
      <c r="O92" s="244">
        <f t="shared" si="15"/>
        <v>3685.4757042593801</v>
      </c>
      <c r="P92" s="349">
        <f t="shared" si="25"/>
        <v>45000879.613624334</v>
      </c>
      <c r="Q92" s="293"/>
      <c r="R92" s="294">
        <v>17742265.076893713</v>
      </c>
      <c r="S92" s="294">
        <v>17130107.741480287</v>
      </c>
      <c r="T92" s="294">
        <f t="shared" si="16"/>
        <v>5081569.0542504899</v>
      </c>
      <c r="U92" s="294">
        <v>3448915.9930259995</v>
      </c>
      <c r="V92" s="294">
        <v>38321288.811399996</v>
      </c>
      <c r="W92" s="294">
        <f t="shared" si="17"/>
        <v>1632653.0612244899</v>
      </c>
      <c r="X92" s="126">
        <v>1093877.5510204083</v>
      </c>
      <c r="Y92" s="294">
        <v>440816.32653061225</v>
      </c>
      <c r="Z92" s="294">
        <v>97959.183673469379</v>
      </c>
      <c r="AA92" s="295"/>
      <c r="AB92" s="296">
        <v>2066.2649999999999</v>
      </c>
      <c r="AC92" s="296">
        <v>4041928357.9768806</v>
      </c>
      <c r="AD92" s="296">
        <v>5580000000</v>
      </c>
      <c r="AE92" s="296">
        <f t="shared" si="18"/>
        <v>4087.2291789884403</v>
      </c>
      <c r="AF92" s="297">
        <f t="shared" si="19"/>
        <v>36505025.879598491</v>
      </c>
      <c r="AG92" s="293"/>
      <c r="AH92" s="182">
        <v>26863366.662125051</v>
      </c>
      <c r="AI92" s="182">
        <v>20086595.577477187</v>
      </c>
      <c r="AJ92" s="182">
        <f t="shared" si="20"/>
        <v>23832573.766768958</v>
      </c>
      <c r="AK92" s="182">
        <v>4643402.8588617593</v>
      </c>
      <c r="AL92" s="182">
        <v>51593365.098463997</v>
      </c>
      <c r="AM92" s="344">
        <f t="shared" si="21"/>
        <v>12692288.9075072</v>
      </c>
      <c r="AN92" s="182">
        <v>8503833.5680298246</v>
      </c>
      <c r="AO92" s="182">
        <v>3426918.005026944</v>
      </c>
      <c r="AP92" s="182">
        <v>761537.33445043198</v>
      </c>
      <c r="AQ92" s="182">
        <v>6496882.0003999993</v>
      </c>
      <c r="AR92" s="182">
        <f t="shared" si="22"/>
        <v>19189170.907907199</v>
      </c>
      <c r="AS92" s="182">
        <v>1869.7154665882395</v>
      </c>
      <c r="AT92" s="182">
        <v>3662875079.9154801</v>
      </c>
      <c r="AU92" s="182">
        <v>4543447840.2919998</v>
      </c>
      <c r="AV92" s="344">
        <f t="shared" si="23"/>
        <v>3701.1530065459792</v>
      </c>
      <c r="AW92" s="350">
        <f t="shared" si="24"/>
        <v>66139133.147509433</v>
      </c>
    </row>
    <row r="93" spans="1:49" customFormat="1" x14ac:dyDescent="0.25">
      <c r="A93" s="49">
        <v>83</v>
      </c>
      <c r="B93" s="242">
        <v>23083331.583278943</v>
      </c>
      <c r="C93" s="242">
        <v>20978692.905392341</v>
      </c>
      <c r="D93" s="242">
        <f t="shared" si="13"/>
        <v>5990435.7029612102</v>
      </c>
      <c r="E93" s="242">
        <v>4357782.6417367198</v>
      </c>
      <c r="F93" s="242">
        <v>48419807.130408004</v>
      </c>
      <c r="G93" s="243">
        <f t="shared" si="14"/>
        <v>1632653.0612244899</v>
      </c>
      <c r="H93" s="242">
        <v>1093877.5510204083</v>
      </c>
      <c r="I93" s="242">
        <v>440816.32653061231</v>
      </c>
      <c r="J93" s="242">
        <v>97959.183673469393</v>
      </c>
      <c r="K93" s="242"/>
      <c r="L93" s="242">
        <v>1963.2070000000001</v>
      </c>
      <c r="M93" s="242">
        <v>3465819116.8224196</v>
      </c>
      <c r="N93" s="242">
        <v>4379996167.0101004</v>
      </c>
      <c r="O93" s="244">
        <f t="shared" si="15"/>
        <v>3696.1165584112096</v>
      </c>
      <c r="P93" s="349">
        <f t="shared" si="25"/>
        <v>45694677.549895778</v>
      </c>
      <c r="Q93" s="293"/>
      <c r="R93" s="294">
        <v>18131030.047420274</v>
      </c>
      <c r="S93" s="294">
        <v>17231213.478279721</v>
      </c>
      <c r="T93" s="294">
        <f t="shared" si="16"/>
        <v>5130017.8055244889</v>
      </c>
      <c r="U93" s="294">
        <v>3497364.7442999994</v>
      </c>
      <c r="V93" s="294">
        <v>38859608.269999996</v>
      </c>
      <c r="W93" s="294">
        <f t="shared" si="17"/>
        <v>1632653.0612244899</v>
      </c>
      <c r="X93" s="126">
        <v>1093877.5510204083</v>
      </c>
      <c r="Y93" s="294">
        <v>440816.32653061225</v>
      </c>
      <c r="Z93" s="294">
        <v>97959.183673469379</v>
      </c>
      <c r="AA93" s="295"/>
      <c r="AB93" s="296">
        <v>2070.7820000000002</v>
      </c>
      <c r="AC93" s="296">
        <v>4056572838.2294607</v>
      </c>
      <c r="AD93" s="296">
        <v>5600000000</v>
      </c>
      <c r="AE93" s="296">
        <f t="shared" si="18"/>
        <v>4099.0684191147302</v>
      </c>
      <c r="AF93" s="297">
        <f t="shared" si="19"/>
        <v>36994896.586924486</v>
      </c>
      <c r="AG93" s="293"/>
      <c r="AH93" s="182">
        <v>26827179.334327083</v>
      </c>
      <c r="AI93" s="182">
        <v>20441767.468066595</v>
      </c>
      <c r="AJ93" s="182">
        <f t="shared" si="20"/>
        <v>24130291.542616718</v>
      </c>
      <c r="AK93" s="182">
        <v>4674950.7826543199</v>
      </c>
      <c r="AL93" s="182">
        <v>51943897.585047998</v>
      </c>
      <c r="AM93" s="344">
        <f t="shared" si="21"/>
        <v>12883407.6891624</v>
      </c>
      <c r="AN93" s="182">
        <v>8631883.1517388076</v>
      </c>
      <c r="AO93" s="182">
        <v>3478520.0760738482</v>
      </c>
      <c r="AP93" s="182">
        <v>773004.461349744</v>
      </c>
      <c r="AQ93" s="182">
        <v>6571933.0707999989</v>
      </c>
      <c r="AR93" s="182">
        <f t="shared" si="22"/>
        <v>19455340.759962399</v>
      </c>
      <c r="AS93" s="182">
        <v>1872.931315427192</v>
      </c>
      <c r="AT93" s="182">
        <v>3674042908.3557601</v>
      </c>
      <c r="AU93" s="182">
        <v>4562508911.7939997</v>
      </c>
      <c r="AV93" s="344">
        <f t="shared" si="23"/>
        <v>3709.9527696050718</v>
      </c>
      <c r="AW93" s="350">
        <f t="shared" si="24"/>
        <v>66724287.562356077</v>
      </c>
    </row>
    <row r="94" spans="1:49" customFormat="1" x14ac:dyDescent="0.25">
      <c r="A94" s="49">
        <v>84</v>
      </c>
      <c r="B94" s="242">
        <v>23688228.724966772</v>
      </c>
      <c r="C94" s="242">
        <v>21067593.699975949</v>
      </c>
      <c r="D94" s="242">
        <f t="shared" si="13"/>
        <v>6059053.08127377</v>
      </c>
      <c r="E94" s="242">
        <v>4426400.0200492796</v>
      </c>
      <c r="F94" s="242">
        <v>49182222.444991998</v>
      </c>
      <c r="G94" s="243">
        <f t="shared" si="14"/>
        <v>1632653.0612244899</v>
      </c>
      <c r="H94" s="242">
        <v>1093877.5510204083</v>
      </c>
      <c r="I94" s="242">
        <v>440816.32653061231</v>
      </c>
      <c r="J94" s="242">
        <v>97959.183673469393</v>
      </c>
      <c r="K94" s="242"/>
      <c r="L94" s="242">
        <v>1967.327</v>
      </c>
      <c r="M94" s="242">
        <v>3477586825.1260796</v>
      </c>
      <c r="N94" s="242">
        <v>4396864959.6565704</v>
      </c>
      <c r="O94" s="244">
        <f t="shared" si="15"/>
        <v>3706.1204125630397</v>
      </c>
      <c r="P94" s="349">
        <f t="shared" si="25"/>
        <v>46388475.486167207</v>
      </c>
      <c r="Q94" s="293"/>
      <c r="R94" s="294">
        <v>18520719.756775722</v>
      </c>
      <c r="S94" s="294">
        <v>17331394.476250283</v>
      </c>
      <c r="T94" s="294">
        <f t="shared" si="16"/>
        <v>5178466.5567984898</v>
      </c>
      <c r="U94" s="294">
        <v>3545813.4955740003</v>
      </c>
      <c r="V94" s="294">
        <v>39397927.728600003</v>
      </c>
      <c r="W94" s="294">
        <f t="shared" si="17"/>
        <v>1632653.0612244899</v>
      </c>
      <c r="X94" s="126">
        <v>1093877.5510204083</v>
      </c>
      <c r="Y94" s="294">
        <v>440816.32653061225</v>
      </c>
      <c r="Z94" s="294">
        <v>97959.183673469379</v>
      </c>
      <c r="AA94" s="295"/>
      <c r="AB94" s="296">
        <v>2075.3090000000002</v>
      </c>
      <c r="AC94" s="296">
        <v>4071217318.4820409</v>
      </c>
      <c r="AD94" s="296">
        <v>5620000000</v>
      </c>
      <c r="AE94" s="296">
        <f t="shared" si="18"/>
        <v>4110.9176592410204</v>
      </c>
      <c r="AF94" s="297">
        <f t="shared" si="19"/>
        <v>37484767.294250496</v>
      </c>
      <c r="AG94" s="293"/>
      <c r="AH94" s="182">
        <v>26790919.325877182</v>
      </c>
      <c r="AI94" s="182">
        <v>20797012.039307941</v>
      </c>
      <c r="AJ94" s="182">
        <f t="shared" si="20"/>
        <v>24428009.31846448</v>
      </c>
      <c r="AK94" s="182">
        <v>4706498.7064468795</v>
      </c>
      <c r="AL94" s="182">
        <v>52294430.071631998</v>
      </c>
      <c r="AM94" s="344">
        <f t="shared" si="21"/>
        <v>13074526.470817601</v>
      </c>
      <c r="AN94" s="182">
        <v>8759932.7354477942</v>
      </c>
      <c r="AO94" s="182">
        <v>3530122.1471207524</v>
      </c>
      <c r="AP94" s="182">
        <v>784471.58824905602</v>
      </c>
      <c r="AQ94" s="182">
        <v>6646984.1411999995</v>
      </c>
      <c r="AR94" s="182">
        <f t="shared" si="22"/>
        <v>19721510.612017602</v>
      </c>
      <c r="AS94" s="182">
        <v>1876.4018961213987</v>
      </c>
      <c r="AT94" s="182">
        <v>3685210736.7960401</v>
      </c>
      <c r="AU94" s="182">
        <v>4581569983.2959995</v>
      </c>
      <c r="AV94" s="344">
        <f t="shared" si="23"/>
        <v>3719.0072645194186</v>
      </c>
      <c r="AW94" s="350">
        <f t="shared" si="24"/>
        <v>67309441.977202728</v>
      </c>
    </row>
    <row r="95" spans="1:49" customFormat="1" x14ac:dyDescent="0.25">
      <c r="A95" s="49">
        <v>85</v>
      </c>
      <c r="B95" s="242">
        <v>24296196.648222506</v>
      </c>
      <c r="C95" s="242">
        <v>21153423.712991655</v>
      </c>
      <c r="D95" s="242">
        <f t="shared" si="13"/>
        <v>6127670.4595863298</v>
      </c>
      <c r="E95" s="242">
        <v>4495017.3983618403</v>
      </c>
      <c r="F95" s="242">
        <v>49944637.759576</v>
      </c>
      <c r="G95" s="243">
        <f t="shared" si="14"/>
        <v>1632653.0612244899</v>
      </c>
      <c r="H95" s="242">
        <v>1093877.5510204083</v>
      </c>
      <c r="I95" s="242">
        <v>440816.32653061231</v>
      </c>
      <c r="J95" s="242">
        <v>97959.183673469393</v>
      </c>
      <c r="K95" s="242"/>
      <c r="L95" s="242">
        <v>1971.53</v>
      </c>
      <c r="M95" s="242">
        <v>3489354533.4297395</v>
      </c>
      <c r="N95" s="242">
        <v>4401588647.09091</v>
      </c>
      <c r="O95" s="244">
        <f t="shared" si="15"/>
        <v>3716.2072667148695</v>
      </c>
      <c r="P95" s="349">
        <f t="shared" si="25"/>
        <v>47082273.422438651</v>
      </c>
      <c r="Q95" s="293"/>
      <c r="R95" s="294">
        <v>18911305.663223594</v>
      </c>
      <c r="S95" s="294">
        <v>17430679.27712841</v>
      </c>
      <c r="T95" s="294">
        <f t="shared" si="16"/>
        <v>5226915.3080724906</v>
      </c>
      <c r="U95" s="294">
        <v>3594262.2468480002</v>
      </c>
      <c r="V95" s="294">
        <v>39936247.187200002</v>
      </c>
      <c r="W95" s="294">
        <f t="shared" si="17"/>
        <v>1632653.0612244899</v>
      </c>
      <c r="X95" s="126">
        <v>1093877.5510204083</v>
      </c>
      <c r="Y95" s="294">
        <v>440816.32653061225</v>
      </c>
      <c r="Z95" s="294">
        <v>97959.183673469379</v>
      </c>
      <c r="AA95" s="295"/>
      <c r="AB95" s="296">
        <v>2078.703</v>
      </c>
      <c r="AC95" s="296">
        <v>4085861798.734621</v>
      </c>
      <c r="AD95" s="296">
        <v>5630000000</v>
      </c>
      <c r="AE95" s="296">
        <f t="shared" si="18"/>
        <v>4121.6338993673107</v>
      </c>
      <c r="AF95" s="297">
        <f t="shared" si="19"/>
        <v>37974638.001576498</v>
      </c>
      <c r="AG95" s="293"/>
      <c r="AH95" s="182">
        <v>26754588.053074986</v>
      </c>
      <c r="AI95" s="182">
        <v>21152327.874901574</v>
      </c>
      <c r="AJ95" s="182">
        <f t="shared" si="20"/>
        <v>24725727.094312243</v>
      </c>
      <c r="AK95" s="182">
        <v>4738046.6302394392</v>
      </c>
      <c r="AL95" s="182">
        <v>52644962.558215998</v>
      </c>
      <c r="AM95" s="344">
        <f t="shared" si="21"/>
        <v>13265645.252472805</v>
      </c>
      <c r="AN95" s="182">
        <v>8887982.319156779</v>
      </c>
      <c r="AO95" s="182">
        <v>3581724.218167657</v>
      </c>
      <c r="AP95" s="182">
        <v>795938.71514836815</v>
      </c>
      <c r="AQ95" s="182">
        <v>6722035.2115999991</v>
      </c>
      <c r="AR95" s="182">
        <f t="shared" si="22"/>
        <v>19987680.464072805</v>
      </c>
      <c r="AS95" s="182">
        <v>1878.0362496238067</v>
      </c>
      <c r="AT95" s="182">
        <v>3696378565.23632</v>
      </c>
      <c r="AU95" s="182">
        <v>4600631054.7979994</v>
      </c>
      <c r="AV95" s="344">
        <f t="shared" si="23"/>
        <v>3726.2255322419669</v>
      </c>
      <c r="AW95" s="350">
        <f t="shared" si="24"/>
        <v>67894596.392049372</v>
      </c>
    </row>
    <row r="96" spans="1:49" customFormat="1" x14ac:dyDescent="0.25">
      <c r="A96" s="49">
        <v>86</v>
      </c>
      <c r="B96" s="242">
        <v>24907153.157250352</v>
      </c>
      <c r="C96" s="242">
        <v>21236265.140235253</v>
      </c>
      <c r="D96" s="242">
        <f t="shared" si="13"/>
        <v>6196287.8378988896</v>
      </c>
      <c r="E96" s="242">
        <v>4563634.7766744001</v>
      </c>
      <c r="F96" s="242">
        <v>50707053.074160002</v>
      </c>
      <c r="G96" s="243">
        <f t="shared" si="14"/>
        <v>1632653.0612244899</v>
      </c>
      <c r="H96" s="242">
        <v>1093877.5510204083</v>
      </c>
      <c r="I96" s="242">
        <v>440816.32653061231</v>
      </c>
      <c r="J96" s="242">
        <v>97959.183673469393</v>
      </c>
      <c r="K96" s="242"/>
      <c r="L96" s="242">
        <v>1976.268</v>
      </c>
      <c r="M96" s="242">
        <v>3501122241.7334003</v>
      </c>
      <c r="N96" s="242">
        <v>4399227689.8181801</v>
      </c>
      <c r="O96" s="244">
        <f t="shared" si="15"/>
        <v>3726.8291208667001</v>
      </c>
      <c r="P96" s="349">
        <f t="shared" si="25"/>
        <v>47776071.358710095</v>
      </c>
      <c r="Q96" s="293"/>
      <c r="R96" s="294">
        <v>19302760.387640338</v>
      </c>
      <c r="S96" s="294">
        <v>17529095.260037664</v>
      </c>
      <c r="T96" s="294">
        <f t="shared" si="16"/>
        <v>5275364.0593464896</v>
      </c>
      <c r="U96" s="294">
        <v>3642710.9981220001</v>
      </c>
      <c r="V96" s="294">
        <v>40474566.645800002</v>
      </c>
      <c r="W96" s="294">
        <f t="shared" si="17"/>
        <v>1632653.0612244899</v>
      </c>
      <c r="X96" s="126">
        <v>1093877.5510204083</v>
      </c>
      <c r="Y96" s="294">
        <v>440816.32653061225</v>
      </c>
      <c r="Z96" s="294">
        <v>97959.183673469379</v>
      </c>
      <c r="AA96" s="295"/>
      <c r="AB96" s="296">
        <v>2084.683</v>
      </c>
      <c r="AC96" s="296">
        <v>4100506278.9872003</v>
      </c>
      <c r="AD96" s="296">
        <v>5630000000</v>
      </c>
      <c r="AE96" s="296">
        <f t="shared" si="18"/>
        <v>4134.9361394936004</v>
      </c>
      <c r="AF96" s="297">
        <f t="shared" si="19"/>
        <v>38464508.708902493</v>
      </c>
      <c r="AG96" s="293"/>
      <c r="AH96" s="182">
        <v>26718186.895659108</v>
      </c>
      <c r="AI96" s="182">
        <v>21507713.595108885</v>
      </c>
      <c r="AJ96" s="182">
        <f t="shared" si="20"/>
        <v>25023444.870159999</v>
      </c>
      <c r="AK96" s="182">
        <v>4769594.5540319989</v>
      </c>
      <c r="AL96" s="182">
        <v>52995495.044799991</v>
      </c>
      <c r="AM96" s="344">
        <f t="shared" si="21"/>
        <v>13456764.034127999</v>
      </c>
      <c r="AN96" s="182">
        <v>9016031.90286576</v>
      </c>
      <c r="AO96" s="182">
        <v>3633326.2892145598</v>
      </c>
      <c r="AP96" s="182">
        <v>807405.84204767994</v>
      </c>
      <c r="AQ96" s="182">
        <v>6797086.2819999997</v>
      </c>
      <c r="AR96" s="182">
        <f t="shared" si="22"/>
        <v>20253850.316128001</v>
      </c>
      <c r="AS96" s="182">
        <v>1882.8800901616551</v>
      </c>
      <c r="AT96" s="182">
        <v>3707546393.6766005</v>
      </c>
      <c r="AU96" s="182">
        <v>4619692126.3000002</v>
      </c>
      <c r="AV96" s="344">
        <f t="shared" si="23"/>
        <v>3736.6532869999555</v>
      </c>
      <c r="AW96" s="350">
        <f t="shared" si="24"/>
        <v>68479750.806896001</v>
      </c>
    </row>
    <row r="97" spans="1:49" customFormat="1" x14ac:dyDescent="0.25">
      <c r="A97" s="49">
        <v>87</v>
      </c>
      <c r="B97" s="242">
        <v>24493394.58358454</v>
      </c>
      <c r="C97" s="242">
        <v>21275644.802550986</v>
      </c>
      <c r="D97" s="242">
        <f t="shared" si="13"/>
        <v>6159261.3521609697</v>
      </c>
      <c r="E97" s="242">
        <v>4526608.2909364803</v>
      </c>
      <c r="F97" s="242">
        <v>50295647.677072003</v>
      </c>
      <c r="G97" s="243">
        <f t="shared" si="14"/>
        <v>1632653.0612244899</v>
      </c>
      <c r="H97" s="242">
        <v>1093877.5510204083</v>
      </c>
      <c r="I97" s="242">
        <v>440816.32653061231</v>
      </c>
      <c r="J97" s="242">
        <v>97959.183673469393</v>
      </c>
      <c r="K97" s="242"/>
      <c r="L97" s="242">
        <v>1980.9110000000001</v>
      </c>
      <c r="M97" s="242">
        <v>3495944925.7453003</v>
      </c>
      <c r="N97" s="242">
        <v>4396866732.5454502</v>
      </c>
      <c r="O97" s="244">
        <f t="shared" si="15"/>
        <v>3728.8834628726499</v>
      </c>
      <c r="P97" s="349">
        <f t="shared" si="25"/>
        <v>47401692.447360016</v>
      </c>
      <c r="Q97" s="293"/>
      <c r="R97" s="294">
        <v>18997072.611206055</v>
      </c>
      <c r="S97" s="294">
        <v>17525463.627644423</v>
      </c>
      <c r="T97" s="294">
        <f t="shared" si="16"/>
        <v>5244772.0299020093</v>
      </c>
      <c r="U97" s="294">
        <v>3612118.9686775194</v>
      </c>
      <c r="V97" s="294">
        <v>40134655.207527995</v>
      </c>
      <c r="W97" s="294">
        <f t="shared" si="17"/>
        <v>1632653.0612244899</v>
      </c>
      <c r="X97" s="126">
        <v>1093877.5510204083</v>
      </c>
      <c r="Y97" s="294">
        <v>440816.32653061225</v>
      </c>
      <c r="Z97" s="294">
        <v>97959.183673469379</v>
      </c>
      <c r="AA97" s="295"/>
      <c r="AB97" s="296">
        <v>2091.3530000000001</v>
      </c>
      <c r="AC97" s="296">
        <v>4097256153.4140801</v>
      </c>
      <c r="AD97" s="296">
        <v>5630000000</v>
      </c>
      <c r="AE97" s="296">
        <f t="shared" si="18"/>
        <v>4139.9810767070394</v>
      </c>
      <c r="AF97" s="297">
        <f t="shared" si="19"/>
        <v>38155189.300074965</v>
      </c>
      <c r="AG97" s="293"/>
      <c r="AH97" s="182">
        <v>26865247.868904416</v>
      </c>
      <c r="AI97" s="182">
        <v>21158495.485358618</v>
      </c>
      <c r="AJ97" s="182">
        <f t="shared" si="20"/>
        <v>24902819.643284157</v>
      </c>
      <c r="AK97" s="182">
        <v>4749600.9910809593</v>
      </c>
      <c r="AL97" s="182">
        <v>52773344.345343992</v>
      </c>
      <c r="AM97" s="344">
        <f t="shared" si="21"/>
        <v>13364562.2754032</v>
      </c>
      <c r="AN97" s="182">
        <v>8954256.7245201431</v>
      </c>
      <c r="AO97" s="182">
        <v>3608431.8143588635</v>
      </c>
      <c r="AP97" s="182">
        <v>801873.7365241918</v>
      </c>
      <c r="AQ97" s="182">
        <v>6788656.3768000007</v>
      </c>
      <c r="AR97" s="182">
        <f t="shared" si="22"/>
        <v>20153218.652203202</v>
      </c>
      <c r="AS97" s="182">
        <v>1888.5034433903882</v>
      </c>
      <c r="AT97" s="182">
        <v>3705837855.9172406</v>
      </c>
      <c r="AU97" s="182">
        <v>4622241724.9639997</v>
      </c>
      <c r="AV97" s="344">
        <f t="shared" si="23"/>
        <v>3741.4223713490082</v>
      </c>
      <c r="AW97" s="350">
        <f t="shared" si="24"/>
        <v>68176962.00646624</v>
      </c>
    </row>
    <row r="98" spans="1:49" customFormat="1" x14ac:dyDescent="0.25">
      <c r="A98" s="49">
        <v>88</v>
      </c>
      <c r="B98" s="242">
        <v>24081203.691411175</v>
      </c>
      <c r="C98" s="242">
        <v>21313456.783374272</v>
      </c>
      <c r="D98" s="242">
        <f t="shared" si="13"/>
        <v>6122234.8664230499</v>
      </c>
      <c r="E98" s="242">
        <v>4489581.8051985605</v>
      </c>
      <c r="F98" s="242">
        <v>49884242.279984005</v>
      </c>
      <c r="G98" s="243">
        <f t="shared" si="14"/>
        <v>1632653.0612244899</v>
      </c>
      <c r="H98" s="242">
        <v>1093877.5510204083</v>
      </c>
      <c r="I98" s="242">
        <v>440816.32653061231</v>
      </c>
      <c r="J98" s="242">
        <v>97959.183673469393</v>
      </c>
      <c r="K98" s="242"/>
      <c r="L98" s="242">
        <v>1983.1379999999999</v>
      </c>
      <c r="M98" s="242">
        <v>3490767609.7572002</v>
      </c>
      <c r="N98" s="242">
        <v>4394505775.2727299</v>
      </c>
      <c r="O98" s="244">
        <f t="shared" si="15"/>
        <v>3728.5218048786001</v>
      </c>
      <c r="P98" s="349">
        <f t="shared" si="25"/>
        <v>47027313.536009938</v>
      </c>
      <c r="Q98" s="293"/>
      <c r="R98" s="294">
        <v>18692357.379350495</v>
      </c>
      <c r="S98" s="294">
        <v>17520859.450672463</v>
      </c>
      <c r="T98" s="294">
        <f t="shared" si="16"/>
        <v>5214180.000457529</v>
      </c>
      <c r="U98" s="294">
        <v>3581526.9392330395</v>
      </c>
      <c r="V98" s="294">
        <v>39794743.769255996</v>
      </c>
      <c r="W98" s="294">
        <f t="shared" si="17"/>
        <v>1632653.0612244899</v>
      </c>
      <c r="X98" s="126">
        <v>1093877.5510204083</v>
      </c>
      <c r="Y98" s="294">
        <v>440816.32653061225</v>
      </c>
      <c r="Z98" s="294">
        <v>97959.183673469379</v>
      </c>
      <c r="AA98" s="295"/>
      <c r="AB98" s="296">
        <v>2097.8069999999998</v>
      </c>
      <c r="AC98" s="296">
        <v>4094006027.84096</v>
      </c>
      <c r="AD98" s="296">
        <v>5630000000</v>
      </c>
      <c r="AE98" s="296">
        <f t="shared" si="18"/>
        <v>4144.8100139204798</v>
      </c>
      <c r="AF98" s="297">
        <f t="shared" si="19"/>
        <v>37845869.891247451</v>
      </c>
      <c r="AG98" s="293"/>
      <c r="AH98" s="182">
        <v>27011953.00448925</v>
      </c>
      <c r="AI98" s="182">
        <v>20809633.213268828</v>
      </c>
      <c r="AJ98" s="182">
        <f t="shared" si="20"/>
        <v>24782194.416408319</v>
      </c>
      <c r="AK98" s="182">
        <v>4729607.4281299189</v>
      </c>
      <c r="AL98" s="182">
        <v>52551193.645887993</v>
      </c>
      <c r="AM98" s="344">
        <f t="shared" si="21"/>
        <v>13272360.516678398</v>
      </c>
      <c r="AN98" s="182">
        <v>8892481.5461745281</v>
      </c>
      <c r="AO98" s="182">
        <v>3583537.3395031681</v>
      </c>
      <c r="AP98" s="182">
        <v>796341.63100070402</v>
      </c>
      <c r="AQ98" s="182">
        <v>6780226.4716000007</v>
      </c>
      <c r="AR98" s="182">
        <f t="shared" si="22"/>
        <v>20052586.9882784</v>
      </c>
      <c r="AS98" s="182">
        <v>1894.7395108915869</v>
      </c>
      <c r="AT98" s="182">
        <v>3704129318.1578808</v>
      </c>
      <c r="AU98" s="182">
        <v>4624791323.6279993</v>
      </c>
      <c r="AV98" s="344">
        <f t="shared" si="23"/>
        <v>3746.8041699705273</v>
      </c>
      <c r="AW98" s="350">
        <f t="shared" si="24"/>
        <v>67874173.206036478</v>
      </c>
    </row>
    <row r="99" spans="1:49" customFormat="1" x14ac:dyDescent="0.25">
      <c r="A99" s="49">
        <v>89</v>
      </c>
      <c r="B99" s="242">
        <v>23670601.804955073</v>
      </c>
      <c r="C99" s="242">
        <v>21349679.758480296</v>
      </c>
      <c r="D99" s="242">
        <f t="shared" si="13"/>
        <v>6085208.3806851301</v>
      </c>
      <c r="E99" s="242">
        <v>4452555.3194606407</v>
      </c>
      <c r="F99" s="242">
        <v>49472836.882896006</v>
      </c>
      <c r="G99" s="243">
        <f t="shared" si="14"/>
        <v>1632653.0612244899</v>
      </c>
      <c r="H99" s="242">
        <v>1093877.5510204083</v>
      </c>
      <c r="I99" s="242">
        <v>440816.32653061231</v>
      </c>
      <c r="J99" s="242">
        <v>97959.183673469393</v>
      </c>
      <c r="K99" s="242"/>
      <c r="L99" s="242">
        <v>1989.8209999999999</v>
      </c>
      <c r="M99" s="242">
        <v>3485590293.7691002</v>
      </c>
      <c r="N99" s="242">
        <v>4392144818</v>
      </c>
      <c r="O99" s="244">
        <f t="shared" si="15"/>
        <v>3732.6161468845498</v>
      </c>
      <c r="P99" s="349">
        <f t="shared" si="25"/>
        <v>46652934.624659859</v>
      </c>
      <c r="Q99" s="293"/>
      <c r="R99" s="294">
        <v>18388629.724706262</v>
      </c>
      <c r="S99" s="294">
        <v>17515267.696489178</v>
      </c>
      <c r="T99" s="294">
        <f t="shared" si="16"/>
        <v>5183587.9710130496</v>
      </c>
      <c r="U99" s="294">
        <v>3550934.9097885597</v>
      </c>
      <c r="V99" s="294">
        <v>39454832.330983996</v>
      </c>
      <c r="W99" s="294">
        <f t="shared" si="17"/>
        <v>1632653.0612244899</v>
      </c>
      <c r="X99" s="126">
        <v>1093877.5510204083</v>
      </c>
      <c r="Y99" s="294">
        <v>440816.32653061225</v>
      </c>
      <c r="Z99" s="294">
        <v>97959.183673469379</v>
      </c>
      <c r="AA99" s="295"/>
      <c r="AB99" s="296">
        <v>2108.0390000000002</v>
      </c>
      <c r="AC99" s="296">
        <v>4090755902.2678399</v>
      </c>
      <c r="AD99" s="296">
        <v>5630000000</v>
      </c>
      <c r="AE99" s="296">
        <f t="shared" si="18"/>
        <v>4153.4169511339205</v>
      </c>
      <c r="AF99" s="297">
        <f t="shared" si="19"/>
        <v>37536550.48241993</v>
      </c>
      <c r="AG99" s="293"/>
      <c r="AH99" s="182">
        <v>27158298.512539066</v>
      </c>
      <c r="AI99" s="182">
        <v>20461130.568714049</v>
      </c>
      <c r="AJ99" s="182">
        <f t="shared" si="20"/>
        <v>24661569.189532481</v>
      </c>
      <c r="AK99" s="182">
        <v>4709613.8651788794</v>
      </c>
      <c r="AL99" s="182">
        <v>52329042.946431994</v>
      </c>
      <c r="AM99" s="344">
        <f t="shared" si="21"/>
        <v>13180158.757953599</v>
      </c>
      <c r="AN99" s="182">
        <v>8830706.3678289112</v>
      </c>
      <c r="AO99" s="182">
        <v>3558642.8646474718</v>
      </c>
      <c r="AP99" s="182">
        <v>790809.52547721588</v>
      </c>
      <c r="AQ99" s="182">
        <v>6771796.5664000008</v>
      </c>
      <c r="AR99" s="182">
        <f t="shared" si="22"/>
        <v>19951955.324353598</v>
      </c>
      <c r="AS99" s="182">
        <v>1903.0514697494239</v>
      </c>
      <c r="AT99" s="182">
        <v>3702420780.3985209</v>
      </c>
      <c r="AU99" s="182">
        <v>4627340922.2919989</v>
      </c>
      <c r="AV99" s="344">
        <f t="shared" si="23"/>
        <v>3754.2618599486841</v>
      </c>
      <c r="AW99" s="350">
        <f t="shared" si="24"/>
        <v>67571384.405606717</v>
      </c>
    </row>
    <row r="100" spans="1:49" customFormat="1" x14ac:dyDescent="0.25">
      <c r="A100" s="49">
        <v>90</v>
      </c>
      <c r="B100" s="242">
        <v>23261610.636949971</v>
      </c>
      <c r="C100" s="242">
        <v>21384292.015135318</v>
      </c>
      <c r="D100" s="242">
        <f t="shared" si="13"/>
        <v>6048181.8949472103</v>
      </c>
      <c r="E100" s="242">
        <v>4415528.8337227209</v>
      </c>
      <c r="F100" s="242">
        <v>49061431.485808007</v>
      </c>
      <c r="G100" s="243">
        <f t="shared" si="14"/>
        <v>1632653.0612244899</v>
      </c>
      <c r="H100" s="242">
        <v>1093877.5510204083</v>
      </c>
      <c r="I100" s="242">
        <v>440816.32653061231</v>
      </c>
      <c r="J100" s="242">
        <v>97959.183673469393</v>
      </c>
      <c r="K100" s="242"/>
      <c r="L100" s="242">
        <v>1997.2739999999999</v>
      </c>
      <c r="M100" s="242">
        <v>3480412977.7810001</v>
      </c>
      <c r="N100" s="242">
        <v>4394997950.4242401</v>
      </c>
      <c r="O100" s="244">
        <f t="shared" si="15"/>
        <v>3737.4804888905001</v>
      </c>
      <c r="P100" s="349">
        <f t="shared" si="25"/>
        <v>46278555.71330978</v>
      </c>
      <c r="Q100" s="293"/>
      <c r="R100" s="294">
        <v>18085904.991323236</v>
      </c>
      <c r="S100" s="294">
        <v>17508673.021044675</v>
      </c>
      <c r="T100" s="294">
        <f t="shared" si="16"/>
        <v>5152995.9415685683</v>
      </c>
      <c r="U100" s="294">
        <v>3520342.8803440789</v>
      </c>
      <c r="V100" s="294">
        <v>39114920.89271199</v>
      </c>
      <c r="W100" s="294">
        <f t="shared" si="17"/>
        <v>1632653.0612244899</v>
      </c>
      <c r="X100" s="126">
        <v>1093877.5510204083</v>
      </c>
      <c r="Y100" s="294">
        <v>440816.32653061225</v>
      </c>
      <c r="Z100" s="294">
        <v>97959.183673469379</v>
      </c>
      <c r="AA100" s="295"/>
      <c r="AB100" s="296">
        <v>2119.623</v>
      </c>
      <c r="AC100" s="296">
        <v>4087505776.6947198</v>
      </c>
      <c r="AD100" s="296">
        <v>5640000000</v>
      </c>
      <c r="AE100" s="296">
        <f t="shared" si="18"/>
        <v>4163.3758883473602</v>
      </c>
      <c r="AF100" s="297">
        <f t="shared" si="19"/>
        <v>37227231.073592402</v>
      </c>
      <c r="AG100" s="293"/>
      <c r="AH100" s="182">
        <v>27304280.549168505</v>
      </c>
      <c r="AI100" s="182">
        <v>20112991.395579655</v>
      </c>
      <c r="AJ100" s="182">
        <f t="shared" si="20"/>
        <v>24540943.962656647</v>
      </c>
      <c r="AK100" s="182">
        <v>4689620.3022278398</v>
      </c>
      <c r="AL100" s="182">
        <v>52106892.246975996</v>
      </c>
      <c r="AM100" s="344">
        <f t="shared" si="21"/>
        <v>13087956.999228803</v>
      </c>
      <c r="AN100" s="182">
        <v>8768931.189483298</v>
      </c>
      <c r="AO100" s="182">
        <v>3533748.3897917764</v>
      </c>
      <c r="AP100" s="182">
        <v>785277.41995372809</v>
      </c>
      <c r="AQ100" s="182">
        <v>6763366.6612</v>
      </c>
      <c r="AR100" s="182">
        <f t="shared" si="22"/>
        <v>19851323.660428803</v>
      </c>
      <c r="AS100" s="182">
        <v>1912.2338863935311</v>
      </c>
      <c r="AT100" s="182">
        <v>3700712242.6391611</v>
      </c>
      <c r="AU100" s="182">
        <v>4629890520.9559984</v>
      </c>
      <c r="AV100" s="344">
        <f t="shared" si="23"/>
        <v>3762.5900077131118</v>
      </c>
      <c r="AW100" s="350">
        <f t="shared" si="24"/>
        <v>67268595.60517697</v>
      </c>
    </row>
    <row r="101" spans="1:49" customFormat="1" x14ac:dyDescent="0.25">
      <c r="A101" s="49">
        <v>91</v>
      </c>
      <c r="B101" s="242">
        <v>22854252.297526948</v>
      </c>
      <c r="C101" s="242">
        <v>21417271.443208259</v>
      </c>
      <c r="D101" s="242">
        <f t="shared" si="13"/>
        <v>6011155.4092092905</v>
      </c>
      <c r="E101" s="242">
        <v>4378502.347984801</v>
      </c>
      <c r="F101" s="242">
        <v>48650026.088720009</v>
      </c>
      <c r="G101" s="243">
        <f t="shared" si="14"/>
        <v>1632653.0612244899</v>
      </c>
      <c r="H101" s="242">
        <v>1093877.5510204083</v>
      </c>
      <c r="I101" s="242">
        <v>440816.32653061231</v>
      </c>
      <c r="J101" s="242">
        <v>97959.183673469393</v>
      </c>
      <c r="K101" s="242"/>
      <c r="L101" s="242">
        <v>2004.5070000000001</v>
      </c>
      <c r="M101" s="242">
        <v>3475235661.7928996</v>
      </c>
      <c r="N101" s="242">
        <v>4405020456.1818199</v>
      </c>
      <c r="O101" s="244">
        <f t="shared" si="15"/>
        <v>3742.1248308964496</v>
      </c>
      <c r="P101" s="349">
        <f t="shared" si="25"/>
        <v>45904176.801959693</v>
      </c>
      <c r="Q101" s="293"/>
      <c r="R101" s="294">
        <v>17784198.842774753</v>
      </c>
      <c r="S101" s="294">
        <v>17501059.760765653</v>
      </c>
      <c r="T101" s="294">
        <f t="shared" si="16"/>
        <v>5122403.9121240899</v>
      </c>
      <c r="U101" s="294">
        <v>3489750.8508996004</v>
      </c>
      <c r="V101" s="294">
        <v>38775009.454440005</v>
      </c>
      <c r="W101" s="294">
        <f t="shared" si="17"/>
        <v>1632653.0612244899</v>
      </c>
      <c r="X101" s="126">
        <v>1093877.5510204083</v>
      </c>
      <c r="Y101" s="294">
        <v>440816.32653061225</v>
      </c>
      <c r="Z101" s="294">
        <v>97959.183673469379</v>
      </c>
      <c r="AA101" s="295"/>
      <c r="AB101" s="296">
        <v>2129.953</v>
      </c>
      <c r="AC101" s="296">
        <v>4084255651.1215997</v>
      </c>
      <c r="AD101" s="296">
        <v>5660000000</v>
      </c>
      <c r="AE101" s="296">
        <f t="shared" si="18"/>
        <v>4172.0808255607999</v>
      </c>
      <c r="AF101" s="297">
        <f t="shared" si="19"/>
        <v>36917911.664764896</v>
      </c>
      <c r="AG101" s="293"/>
      <c r="AH101" s="182">
        <v>27449895.215515681</v>
      </c>
      <c r="AI101" s="182">
        <v>19765219.592727505</v>
      </c>
      <c r="AJ101" s="182">
        <f t="shared" si="20"/>
        <v>24420318.735780802</v>
      </c>
      <c r="AK101" s="182">
        <v>4669626.7392767984</v>
      </c>
      <c r="AL101" s="182">
        <v>51884741.547519982</v>
      </c>
      <c r="AM101" s="344">
        <f t="shared" si="21"/>
        <v>12995755.240504002</v>
      </c>
      <c r="AN101" s="182">
        <v>8707156.0111376811</v>
      </c>
      <c r="AO101" s="182">
        <v>3508853.914936081</v>
      </c>
      <c r="AP101" s="182">
        <v>779745.31443024008</v>
      </c>
      <c r="AQ101" s="182">
        <v>6754936.7560000001</v>
      </c>
      <c r="AR101" s="182">
        <f t="shared" si="22"/>
        <v>19750691.996504001</v>
      </c>
      <c r="AS101" s="182">
        <v>1920.359964348351</v>
      </c>
      <c r="AT101" s="182">
        <v>3699003704.8798003</v>
      </c>
      <c r="AU101" s="182">
        <v>4632440119.6199999</v>
      </c>
      <c r="AV101" s="344">
        <f t="shared" si="23"/>
        <v>3769.8618167882514</v>
      </c>
      <c r="AW101" s="350">
        <f t="shared" si="24"/>
        <v>66965806.804747187</v>
      </c>
    </row>
    <row r="102" spans="1:49" customFormat="1" x14ac:dyDescent="0.25">
      <c r="A102" s="49">
        <v>92</v>
      </c>
      <c r="B102" s="242">
        <v>22977411.051463544</v>
      </c>
      <c r="C102" s="242">
        <v>21428976.043919504</v>
      </c>
      <c r="D102" s="242">
        <f t="shared" si="13"/>
        <v>6024493.5431854501</v>
      </c>
      <c r="E102" s="242">
        <v>4391840.4819609607</v>
      </c>
      <c r="F102" s="242">
        <v>48798227.577344008</v>
      </c>
      <c r="G102" s="243">
        <f t="shared" si="14"/>
        <v>1632653.0612244899</v>
      </c>
      <c r="H102" s="242">
        <v>1093877.5510204083</v>
      </c>
      <c r="I102" s="242">
        <v>440816.32653061231</v>
      </c>
      <c r="J102" s="242">
        <v>97959.183673469393</v>
      </c>
      <c r="K102" s="242"/>
      <c r="L102" s="242">
        <v>2010.413</v>
      </c>
      <c r="M102" s="242">
        <v>3481053613.9119997</v>
      </c>
      <c r="N102" s="242">
        <v>4415042961.9393902</v>
      </c>
      <c r="O102" s="244">
        <f t="shared" si="15"/>
        <v>3750.9398069559998</v>
      </c>
      <c r="P102" s="349">
        <f t="shared" si="25"/>
        <v>46039040.156607538</v>
      </c>
      <c r="Q102" s="293"/>
      <c r="R102" s="294">
        <v>17809497.134314597</v>
      </c>
      <c r="S102" s="294">
        <v>17639670.649992041</v>
      </c>
      <c r="T102" s="294">
        <f t="shared" si="16"/>
        <v>5138614.7102218494</v>
      </c>
      <c r="U102" s="294">
        <v>3505961.6489973594</v>
      </c>
      <c r="V102" s="294">
        <v>38955129.433303997</v>
      </c>
      <c r="W102" s="294">
        <f t="shared" si="17"/>
        <v>1632653.0612244899</v>
      </c>
      <c r="X102" s="126">
        <v>1093877.5510204083</v>
      </c>
      <c r="Y102" s="294">
        <v>440816.32653061225</v>
      </c>
      <c r="Z102" s="294">
        <v>97959.183673469379</v>
      </c>
      <c r="AA102" s="295"/>
      <c r="AB102" s="296">
        <v>2138.3330000000001</v>
      </c>
      <c r="AC102" s="296">
        <v>4094097360.3467398</v>
      </c>
      <c r="AD102" s="296">
        <v>5680000000</v>
      </c>
      <c r="AE102" s="296">
        <f t="shared" si="18"/>
        <v>4185.3816801733701</v>
      </c>
      <c r="AF102" s="297">
        <f t="shared" si="19"/>
        <v>37081820.845531128</v>
      </c>
      <c r="AG102" s="293"/>
      <c r="AH102" s="182">
        <v>27527804.421012249</v>
      </c>
      <c r="AI102" s="182">
        <v>19831483.84778934</v>
      </c>
      <c r="AJ102" s="182">
        <f t="shared" si="20"/>
        <v>24487439.8000504</v>
      </c>
      <c r="AK102" s="182">
        <v>4683885.6529583987</v>
      </c>
      <c r="AL102" s="182">
        <v>52043173.921759985</v>
      </c>
      <c r="AM102" s="344">
        <f t="shared" si="21"/>
        <v>13039000.508492004</v>
      </c>
      <c r="AN102" s="182">
        <v>8736130.3406896424</v>
      </c>
      <c r="AO102" s="182">
        <v>3520530.137292841</v>
      </c>
      <c r="AP102" s="182">
        <v>782340.03050952009</v>
      </c>
      <c r="AQ102" s="182">
        <v>6764553.6385999992</v>
      </c>
      <c r="AR102" s="182">
        <f t="shared" si="22"/>
        <v>19803554.147092003</v>
      </c>
      <c r="AS102" s="182">
        <v>1926.9725509875936</v>
      </c>
      <c r="AT102" s="182">
        <v>3707116988.2028604</v>
      </c>
      <c r="AU102" s="182">
        <v>4647168780.6219997</v>
      </c>
      <c r="AV102" s="344">
        <f t="shared" si="23"/>
        <v>3780.5310450890238</v>
      </c>
      <c r="AW102" s="350">
        <f t="shared" si="24"/>
        <v>67162842.415893584</v>
      </c>
    </row>
    <row r="103" spans="1:49" customFormat="1" x14ac:dyDescent="0.25">
      <c r="A103" s="49">
        <v>93</v>
      </c>
      <c r="B103" s="242">
        <v>23100288.391762257</v>
      </c>
      <c r="C103" s="242">
        <v>21440962.058268633</v>
      </c>
      <c r="D103" s="242">
        <f t="shared" si="13"/>
        <v>6037831.6771616098</v>
      </c>
      <c r="E103" s="242">
        <v>4405178.6159371203</v>
      </c>
      <c r="F103" s="242">
        <v>48946429.065968007</v>
      </c>
      <c r="G103" s="243">
        <f t="shared" si="14"/>
        <v>1632653.0612244899</v>
      </c>
      <c r="H103" s="242">
        <v>1093877.5510204083</v>
      </c>
      <c r="I103" s="242">
        <v>440816.32653061231</v>
      </c>
      <c r="J103" s="242">
        <v>97959.183673469393</v>
      </c>
      <c r="K103" s="242"/>
      <c r="L103" s="242">
        <v>2015.0260000000001</v>
      </c>
      <c r="M103" s="242">
        <v>3486871566.0310998</v>
      </c>
      <c r="N103" s="242">
        <v>4425065467.69697</v>
      </c>
      <c r="O103" s="244">
        <f t="shared" si="15"/>
        <v>3758.4617830155498</v>
      </c>
      <c r="P103" s="349">
        <f t="shared" si="25"/>
        <v>46173903.511255383</v>
      </c>
      <c r="Q103" s="293"/>
      <c r="R103" s="294">
        <v>17834398.525025684</v>
      </c>
      <c r="S103" s="294">
        <v>17778678.440047193</v>
      </c>
      <c r="T103" s="294">
        <f t="shared" si="16"/>
        <v>5154825.5083196089</v>
      </c>
      <c r="U103" s="294">
        <v>3522172.4470951194</v>
      </c>
      <c r="V103" s="294">
        <v>39135249.412167996</v>
      </c>
      <c r="W103" s="294">
        <f t="shared" si="17"/>
        <v>1632653.0612244899</v>
      </c>
      <c r="X103" s="126">
        <v>1093877.5510204083</v>
      </c>
      <c r="Y103" s="294">
        <v>440816.32653061225</v>
      </c>
      <c r="Z103" s="294">
        <v>97959.183673469379</v>
      </c>
      <c r="AA103" s="295"/>
      <c r="AB103" s="296">
        <v>2144.8090000000002</v>
      </c>
      <c r="AC103" s="296">
        <v>4103939069.5718799</v>
      </c>
      <c r="AD103" s="296">
        <v>5700000000</v>
      </c>
      <c r="AE103" s="296">
        <f t="shared" si="18"/>
        <v>4196.7785347859399</v>
      </c>
      <c r="AF103" s="297">
        <f t="shared" si="19"/>
        <v>37245730.026297368</v>
      </c>
      <c r="AG103" s="293"/>
      <c r="AH103" s="182">
        <v>27605717.082031738</v>
      </c>
      <c r="AI103" s="182">
        <v>19897744.647328254</v>
      </c>
      <c r="AJ103" s="182">
        <f t="shared" si="20"/>
        <v>24554560.864320002</v>
      </c>
      <c r="AK103" s="182">
        <v>4698144.5666399989</v>
      </c>
      <c r="AL103" s="182">
        <v>52201606.295999989</v>
      </c>
      <c r="AM103" s="344">
        <f t="shared" si="21"/>
        <v>13082245.776480002</v>
      </c>
      <c r="AN103" s="182">
        <v>8765104.6702416018</v>
      </c>
      <c r="AO103" s="182">
        <v>3532206.3596496005</v>
      </c>
      <c r="AP103" s="182">
        <v>784934.74658879999</v>
      </c>
      <c r="AQ103" s="182">
        <v>6774170.5211999994</v>
      </c>
      <c r="AR103" s="182">
        <f t="shared" si="22"/>
        <v>19856416.297680002</v>
      </c>
      <c r="AS103" s="182">
        <v>1932.1141891418206</v>
      </c>
      <c r="AT103" s="182">
        <v>3715230271.5259204</v>
      </c>
      <c r="AU103" s="182">
        <v>4661897441.6239996</v>
      </c>
      <c r="AV103" s="344">
        <f t="shared" si="23"/>
        <v>3789.7293249047807</v>
      </c>
      <c r="AW103" s="350">
        <f t="shared" si="24"/>
        <v>67359878.02703999</v>
      </c>
    </row>
    <row r="104" spans="1:49" customFormat="1" x14ac:dyDescent="0.25">
      <c r="A104" s="49">
        <v>94</v>
      </c>
      <c r="B104" s="242">
        <v>23222889.059934761</v>
      </c>
      <c r="C104" s="242">
        <v>21453224.744743966</v>
      </c>
      <c r="D104" s="242">
        <f t="shared" si="13"/>
        <v>6051169.8111377712</v>
      </c>
      <c r="E104" s="242">
        <v>4418516.7499132808</v>
      </c>
      <c r="F104" s="242">
        <v>49094630.554592006</v>
      </c>
      <c r="G104" s="243">
        <f t="shared" si="14"/>
        <v>1632653.0612244899</v>
      </c>
      <c r="H104" s="242">
        <v>1093877.5510204083</v>
      </c>
      <c r="I104" s="242">
        <v>440816.32653061231</v>
      </c>
      <c r="J104" s="242">
        <v>97959.183673469393</v>
      </c>
      <c r="K104" s="242"/>
      <c r="L104" s="242">
        <v>2018.3869999999999</v>
      </c>
      <c r="M104" s="242">
        <v>3492689518.1501999</v>
      </c>
      <c r="N104" s="242">
        <v>4435087973.4545498</v>
      </c>
      <c r="O104" s="244">
        <f t="shared" si="15"/>
        <v>3764.7317590750999</v>
      </c>
      <c r="P104" s="349">
        <f t="shared" si="25"/>
        <v>46308766.865903214</v>
      </c>
      <c r="Q104" s="293"/>
      <c r="R104" s="294">
        <v>17858904.389675193</v>
      </c>
      <c r="S104" s="294">
        <v>17918081.756163921</v>
      </c>
      <c r="T104" s="294">
        <f t="shared" si="16"/>
        <v>5171036.3064173693</v>
      </c>
      <c r="U104" s="294">
        <v>3538383.2451928793</v>
      </c>
      <c r="V104" s="294">
        <v>39315369.391031995</v>
      </c>
      <c r="W104" s="294">
        <f t="shared" si="17"/>
        <v>1632653.0612244899</v>
      </c>
      <c r="X104" s="126">
        <v>1093877.5510204083</v>
      </c>
      <c r="Y104" s="294">
        <v>440816.32653061225</v>
      </c>
      <c r="Z104" s="294">
        <v>97959.183673469379</v>
      </c>
      <c r="AA104" s="295"/>
      <c r="AB104" s="296">
        <v>2149.4369999999999</v>
      </c>
      <c r="AC104" s="296">
        <v>4113780778.79702</v>
      </c>
      <c r="AD104" s="296">
        <v>5720000000</v>
      </c>
      <c r="AE104" s="296">
        <f t="shared" si="18"/>
        <v>4206.3273893985097</v>
      </c>
      <c r="AF104" s="297">
        <f t="shared" si="19"/>
        <v>37409639.2070636</v>
      </c>
      <c r="AG104" s="293"/>
      <c r="AH104" s="182">
        <v>27683633.164204571</v>
      </c>
      <c r="AI104" s="182">
        <v>19964002.025713816</v>
      </c>
      <c r="AJ104" s="182">
        <f t="shared" si="20"/>
        <v>24621681.928589601</v>
      </c>
      <c r="AK104" s="182">
        <v>4712403.4803215982</v>
      </c>
      <c r="AL104" s="182">
        <v>52360038.670239985</v>
      </c>
      <c r="AM104" s="344">
        <f t="shared" si="21"/>
        <v>13125491.044468001</v>
      </c>
      <c r="AN104" s="182">
        <v>8794078.9997935612</v>
      </c>
      <c r="AO104" s="182">
        <v>3543882.5820063604</v>
      </c>
      <c r="AP104" s="182">
        <v>787529.46266808</v>
      </c>
      <c r="AQ104" s="182">
        <v>6783787.4037999995</v>
      </c>
      <c r="AR104" s="182">
        <f t="shared" si="22"/>
        <v>19909278.448268</v>
      </c>
      <c r="AS104" s="182">
        <v>1935.8394629119757</v>
      </c>
      <c r="AT104" s="182">
        <v>3723343554.8489804</v>
      </c>
      <c r="AU104" s="182">
        <v>4676626102.6259995</v>
      </c>
      <c r="AV104" s="344">
        <f t="shared" si="23"/>
        <v>3797.5112403364656</v>
      </c>
      <c r="AW104" s="350">
        <f t="shared" si="24"/>
        <v>67556913.63818638</v>
      </c>
    </row>
    <row r="105" spans="1:49" customFormat="1" x14ac:dyDescent="0.25">
      <c r="A105" s="49">
        <v>95</v>
      </c>
      <c r="B105" s="242">
        <v>23345217.691568576</v>
      </c>
      <c r="C105" s="242">
        <v>21465759.467757992</v>
      </c>
      <c r="D105" s="242">
        <f t="shared" si="13"/>
        <v>6064507.9451139309</v>
      </c>
      <c r="E105" s="242">
        <v>4431854.8838894404</v>
      </c>
      <c r="F105" s="242">
        <v>49242832.043216005</v>
      </c>
      <c r="G105" s="243">
        <f t="shared" si="14"/>
        <v>1632653.0612244899</v>
      </c>
      <c r="H105" s="242">
        <v>1093877.5510204083</v>
      </c>
      <c r="I105" s="242">
        <v>440816.32653061231</v>
      </c>
      <c r="J105" s="242">
        <v>97959.183673469393</v>
      </c>
      <c r="K105" s="242"/>
      <c r="L105" s="242">
        <v>2020.5450000000001</v>
      </c>
      <c r="M105" s="242">
        <v>3498507470.2693</v>
      </c>
      <c r="N105" s="242">
        <v>4445121687.2929296</v>
      </c>
      <c r="O105" s="244">
        <f t="shared" si="15"/>
        <v>3769.7987351346501</v>
      </c>
      <c r="P105" s="349">
        <f t="shared" si="25"/>
        <v>46443630.220551059</v>
      </c>
      <c r="Q105" s="293"/>
      <c r="R105" s="294">
        <v>17883016.096688483</v>
      </c>
      <c r="S105" s="294">
        <v>18057879.229916863</v>
      </c>
      <c r="T105" s="294">
        <f t="shared" si="16"/>
        <v>5187247.1045151288</v>
      </c>
      <c r="U105" s="294">
        <v>3554594.0432906388</v>
      </c>
      <c r="V105" s="294">
        <v>39495489.369895987</v>
      </c>
      <c r="W105" s="294">
        <f t="shared" si="17"/>
        <v>1632653.0612244899</v>
      </c>
      <c r="X105" s="126">
        <v>1093877.5510204083</v>
      </c>
      <c r="Y105" s="294">
        <v>440816.32653061225</v>
      </c>
      <c r="Z105" s="294">
        <v>97959.183673469379</v>
      </c>
      <c r="AA105" s="295"/>
      <c r="AB105" s="296">
        <v>2152.277</v>
      </c>
      <c r="AC105" s="296">
        <v>4123622488.0221601</v>
      </c>
      <c r="AD105" s="296">
        <v>5740000000</v>
      </c>
      <c r="AE105" s="296">
        <f t="shared" si="18"/>
        <v>4214.08824401108</v>
      </c>
      <c r="AF105" s="297">
        <f t="shared" si="19"/>
        <v>37573548.38782984</v>
      </c>
      <c r="AG105" s="293"/>
      <c r="AH105" s="182">
        <v>27761552.633615457</v>
      </c>
      <c r="AI105" s="182">
        <v>20030256.016861334</v>
      </c>
      <c r="AJ105" s="182">
        <f t="shared" si="20"/>
        <v>24688802.9928592</v>
      </c>
      <c r="AK105" s="182">
        <v>4726662.3940031985</v>
      </c>
      <c r="AL105" s="182">
        <v>52518471.044479989</v>
      </c>
      <c r="AM105" s="344">
        <f t="shared" si="21"/>
        <v>13168736.312456001</v>
      </c>
      <c r="AN105" s="182">
        <v>8823053.3293455206</v>
      </c>
      <c r="AO105" s="182">
        <v>3555558.8043631203</v>
      </c>
      <c r="AP105" s="182">
        <v>790124.17874736001</v>
      </c>
      <c r="AQ105" s="182">
        <v>6793404.2864000006</v>
      </c>
      <c r="AR105" s="182">
        <f t="shared" si="22"/>
        <v>19962140.598856002</v>
      </c>
      <c r="AS105" s="182">
        <v>1938.197210838511</v>
      </c>
      <c r="AT105" s="182">
        <v>3731456838.1720405</v>
      </c>
      <c r="AU105" s="182">
        <v>4691354763.6279993</v>
      </c>
      <c r="AV105" s="344">
        <f t="shared" si="23"/>
        <v>3803.9256299245308</v>
      </c>
      <c r="AW105" s="350">
        <f t="shared" si="24"/>
        <v>67753949.249332801</v>
      </c>
    </row>
    <row r="106" spans="1:49" customFormat="1" x14ac:dyDescent="0.25">
      <c r="A106" s="49">
        <v>96</v>
      </c>
      <c r="B106" s="242">
        <v>23467278.819268573</v>
      </c>
      <c r="C106" s="242">
        <v>21478561.694705833</v>
      </c>
      <c r="D106" s="242">
        <f t="shared" si="13"/>
        <v>6077846.0790900905</v>
      </c>
      <c r="E106" s="242">
        <v>4445193.0178656001</v>
      </c>
      <c r="F106" s="242">
        <v>49391033.531840004</v>
      </c>
      <c r="G106" s="243">
        <f t="shared" si="14"/>
        <v>1632653.0612244899</v>
      </c>
      <c r="H106" s="242">
        <v>1093877.5510204083</v>
      </c>
      <c r="I106" s="242">
        <v>440816.32653061231</v>
      </c>
      <c r="J106" s="242">
        <v>97959.183673469393</v>
      </c>
      <c r="K106" s="242"/>
      <c r="L106" s="242">
        <v>2022.211</v>
      </c>
      <c r="M106" s="242">
        <v>3504325422.3884006</v>
      </c>
      <c r="N106" s="242">
        <v>4455197431.4343395</v>
      </c>
      <c r="O106" s="244">
        <f t="shared" si="15"/>
        <v>3774.3737111942</v>
      </c>
      <c r="P106" s="349">
        <f t="shared" si="25"/>
        <v>46578493.575198896</v>
      </c>
      <c r="Q106" s="293"/>
      <c r="R106" s="294">
        <v>17906735.008185659</v>
      </c>
      <c r="S106" s="294">
        <v>18198069.499185942</v>
      </c>
      <c r="T106" s="294">
        <f t="shared" si="16"/>
        <v>5203457.9026128901</v>
      </c>
      <c r="U106" s="294">
        <v>3570804.8413884002</v>
      </c>
      <c r="V106" s="294">
        <v>39675609.348760001</v>
      </c>
      <c r="W106" s="294">
        <f t="shared" si="17"/>
        <v>1632653.0612244899</v>
      </c>
      <c r="X106" s="126">
        <v>1093877.5510204083</v>
      </c>
      <c r="Y106" s="294">
        <v>440816.32653061225</v>
      </c>
      <c r="Z106" s="294">
        <v>97959.183673469379</v>
      </c>
      <c r="AA106" s="295"/>
      <c r="AB106" s="296">
        <v>2154.5810000000001</v>
      </c>
      <c r="AC106" s="296">
        <v>4133464197.2472997</v>
      </c>
      <c r="AD106" s="296">
        <v>5760000000</v>
      </c>
      <c r="AE106" s="296">
        <f t="shared" si="18"/>
        <v>4221.3130986236501</v>
      </c>
      <c r="AF106" s="297">
        <f t="shared" si="19"/>
        <v>37737457.568596095</v>
      </c>
      <c r="AG106" s="293"/>
      <c r="AH106" s="182">
        <v>27839475.45679592</v>
      </c>
      <c r="AI106" s="182">
        <v>20096506.654239282</v>
      </c>
      <c r="AJ106" s="182">
        <f t="shared" si="20"/>
        <v>24755924.057128802</v>
      </c>
      <c r="AK106" s="182">
        <v>4740921.3076847997</v>
      </c>
      <c r="AL106" s="182">
        <v>52676903.418719999</v>
      </c>
      <c r="AM106" s="344">
        <f t="shared" si="21"/>
        <v>13211981.580444001</v>
      </c>
      <c r="AN106" s="182">
        <v>8852027.6588974819</v>
      </c>
      <c r="AO106" s="182">
        <v>3567235.0267198803</v>
      </c>
      <c r="AP106" s="182">
        <v>792718.89482664003</v>
      </c>
      <c r="AQ106" s="182">
        <v>6803021.1689999998</v>
      </c>
      <c r="AR106" s="182">
        <f t="shared" si="22"/>
        <v>20015002.749444</v>
      </c>
      <c r="AS106" s="182">
        <v>1940.0847756879232</v>
      </c>
      <c r="AT106" s="182">
        <v>3739570121.4951005</v>
      </c>
      <c r="AU106" s="182">
        <v>4706083424.6300001</v>
      </c>
      <c r="AV106" s="344">
        <f t="shared" si="23"/>
        <v>3809.8698364354732</v>
      </c>
      <c r="AW106" s="350">
        <f t="shared" si="24"/>
        <v>67950984.860479206</v>
      </c>
    </row>
    <row r="107" spans="1:49" customFormat="1" x14ac:dyDescent="0.25">
      <c r="A107" s="49">
        <v>97</v>
      </c>
      <c r="B107" s="242">
        <v>23424865.281465691</v>
      </c>
      <c r="C107" s="242">
        <v>21510690.329982638</v>
      </c>
      <c r="D107" s="242">
        <f t="shared" si="13"/>
        <v>6076828.8909281697</v>
      </c>
      <c r="E107" s="242">
        <v>4444175.8297036802</v>
      </c>
      <c r="F107" s="242">
        <v>49379731.441152006</v>
      </c>
      <c r="G107" s="243">
        <f t="shared" si="14"/>
        <v>1632653.0612244899</v>
      </c>
      <c r="H107" s="242">
        <v>1093877.5510204083</v>
      </c>
      <c r="I107" s="242">
        <v>440816.32653061231</v>
      </c>
      <c r="J107" s="242">
        <v>97959.183673469393</v>
      </c>
      <c r="K107" s="242"/>
      <c r="L107" s="242">
        <v>2023.374</v>
      </c>
      <c r="M107" s="242">
        <v>3510514445.7137804</v>
      </c>
      <c r="N107" s="242">
        <v>4465273175.5757599</v>
      </c>
      <c r="O107" s="244">
        <f t="shared" si="15"/>
        <v>3778.6312228568904</v>
      </c>
      <c r="P107" s="349">
        <f t="shared" si="25"/>
        <v>46568208.672672823</v>
      </c>
      <c r="Q107" s="293"/>
      <c r="R107" s="294">
        <v>17989237.55187444</v>
      </c>
      <c r="S107" s="294">
        <v>18171005.052553322</v>
      </c>
      <c r="T107" s="294">
        <f t="shared" si="16"/>
        <v>5208940.7913327301</v>
      </c>
      <c r="U107" s="294">
        <v>3576287.7301082402</v>
      </c>
      <c r="V107" s="294">
        <v>39736530.334536001</v>
      </c>
      <c r="W107" s="294">
        <f t="shared" si="17"/>
        <v>1632653.0612244899</v>
      </c>
      <c r="X107" s="126">
        <v>1093877.5510204083</v>
      </c>
      <c r="Y107" s="294">
        <v>440816.32653061225</v>
      </c>
      <c r="Z107" s="294">
        <v>97959.183673469379</v>
      </c>
      <c r="AA107" s="295"/>
      <c r="AB107" s="296">
        <v>2156.413</v>
      </c>
      <c r="AC107" s="296">
        <v>4144097586.1064196</v>
      </c>
      <c r="AD107" s="296">
        <v>5780000000</v>
      </c>
      <c r="AE107" s="296">
        <f t="shared" si="18"/>
        <v>4228.4617930532095</v>
      </c>
      <c r="AF107" s="297">
        <f t="shared" si="19"/>
        <v>37792895.665652253</v>
      </c>
      <c r="AG107" s="293"/>
      <c r="AH107" s="182">
        <v>27860851.911676768</v>
      </c>
      <c r="AI107" s="182">
        <v>20179425.36821267</v>
      </c>
      <c r="AJ107" s="182">
        <f t="shared" si="20"/>
        <v>24756418.746986561</v>
      </c>
      <c r="AK107" s="182">
        <v>4751236.2144945599</v>
      </c>
      <c r="AL107" s="182">
        <v>52791513.494383998</v>
      </c>
      <c r="AM107" s="344">
        <f t="shared" si="21"/>
        <v>13209648.244692001</v>
      </c>
      <c r="AN107" s="182">
        <v>8850464.323943641</v>
      </c>
      <c r="AO107" s="182">
        <v>3566605.0260668406</v>
      </c>
      <c r="AP107" s="182">
        <v>792578.89468152006</v>
      </c>
      <c r="AQ107" s="182">
        <v>6795534.2877999991</v>
      </c>
      <c r="AR107" s="182">
        <f t="shared" si="22"/>
        <v>20005182.532492001</v>
      </c>
      <c r="AS107" s="182">
        <v>1941.5301064684809</v>
      </c>
      <c r="AT107" s="182">
        <v>3747860052.4884405</v>
      </c>
      <c r="AU107" s="182">
        <v>4722077013.6540003</v>
      </c>
      <c r="AV107" s="344">
        <f t="shared" si="23"/>
        <v>3815.4601327127011</v>
      </c>
      <c r="AW107" s="350">
        <f t="shared" si="24"/>
        <v>68045459.812381431</v>
      </c>
    </row>
    <row r="108" spans="1:49" customFormat="1" x14ac:dyDescent="0.25">
      <c r="A108" s="49">
        <v>98</v>
      </c>
      <c r="B108" s="242">
        <v>23382677.094861891</v>
      </c>
      <c r="C108" s="242">
        <v>21542593.61406035</v>
      </c>
      <c r="D108" s="242">
        <f t="shared" si="13"/>
        <v>6075811.7027662508</v>
      </c>
      <c r="E108" s="242">
        <v>4443158.6415417604</v>
      </c>
      <c r="F108" s="242">
        <v>49368429.350464001</v>
      </c>
      <c r="G108" s="243">
        <f t="shared" si="14"/>
        <v>1632653.0612244899</v>
      </c>
      <c r="H108" s="242">
        <v>1093877.5510204083</v>
      </c>
      <c r="I108" s="242">
        <v>440816.32653061231</v>
      </c>
      <c r="J108" s="242">
        <v>97959.183673469393</v>
      </c>
      <c r="K108" s="242"/>
      <c r="L108" s="242">
        <v>2024.1389999999999</v>
      </c>
      <c r="M108" s="242">
        <v>3516703469.0391603</v>
      </c>
      <c r="N108" s="242">
        <v>4475348919.7171698</v>
      </c>
      <c r="O108" s="244">
        <f t="shared" si="15"/>
        <v>3782.4907345195797</v>
      </c>
      <c r="P108" s="349">
        <f t="shared" si="25"/>
        <v>46557923.770146728</v>
      </c>
      <c r="Q108" s="293"/>
      <c r="R108" s="294">
        <v>18071276.190618187</v>
      </c>
      <c r="S108" s="294">
        <v>18144404.510865737</v>
      </c>
      <c r="T108" s="294">
        <f t="shared" si="16"/>
        <v>5214423.6800525701</v>
      </c>
      <c r="U108" s="294">
        <v>3581770.6188280801</v>
      </c>
      <c r="V108" s="294">
        <v>39797451.320312001</v>
      </c>
      <c r="W108" s="294">
        <f t="shared" si="17"/>
        <v>1632653.0612244899</v>
      </c>
      <c r="X108" s="126">
        <v>1093877.5510204083</v>
      </c>
      <c r="Y108" s="294">
        <v>440816.32653061225</v>
      </c>
      <c r="Z108" s="294">
        <v>97959.183673469379</v>
      </c>
      <c r="AA108" s="295"/>
      <c r="AB108" s="296">
        <v>2157.8310000000001</v>
      </c>
      <c r="AC108" s="296">
        <v>4154730974.9655395</v>
      </c>
      <c r="AD108" s="296">
        <v>5790000000</v>
      </c>
      <c r="AE108" s="296">
        <f t="shared" si="18"/>
        <v>4235.19648748277</v>
      </c>
      <c r="AF108" s="297">
        <f t="shared" si="19"/>
        <v>37848333.762708411</v>
      </c>
      <c r="AG108" s="293"/>
      <c r="AH108" s="182">
        <v>27882284.060638145</v>
      </c>
      <c r="AI108" s="182">
        <v>20262288.388105534</v>
      </c>
      <c r="AJ108" s="182">
        <f t="shared" si="20"/>
        <v>24756913.436844315</v>
      </c>
      <c r="AK108" s="182">
        <v>4761551.1213043192</v>
      </c>
      <c r="AL108" s="182">
        <v>52906123.570047997</v>
      </c>
      <c r="AM108" s="344">
        <f t="shared" si="21"/>
        <v>13207314.90894</v>
      </c>
      <c r="AN108" s="182">
        <v>8848900.9889898002</v>
      </c>
      <c r="AO108" s="182">
        <v>3565975.0254138</v>
      </c>
      <c r="AP108" s="182">
        <v>792438.89453639986</v>
      </c>
      <c r="AQ108" s="182">
        <v>6788047.4065999994</v>
      </c>
      <c r="AR108" s="182">
        <f t="shared" si="22"/>
        <v>19995362.315540001</v>
      </c>
      <c r="AS108" s="182">
        <v>1942.5761782311092</v>
      </c>
      <c r="AT108" s="182">
        <v>3756149983.4817805</v>
      </c>
      <c r="AU108" s="182">
        <v>4738070602.6780005</v>
      </c>
      <c r="AV108" s="344">
        <f t="shared" si="23"/>
        <v>3820.6511699719995</v>
      </c>
      <c r="AW108" s="350">
        <f t="shared" si="24"/>
        <v>68139934.764283687</v>
      </c>
    </row>
    <row r="109" spans="1:49" customFormat="1" x14ac:dyDescent="0.25">
      <c r="A109" s="49">
        <v>99</v>
      </c>
      <c r="B109" s="242">
        <v>23340712.362737574</v>
      </c>
      <c r="C109" s="242">
        <v>21574273.44365859</v>
      </c>
      <c r="D109" s="242">
        <f t="shared" si="13"/>
        <v>6074794.5146043301</v>
      </c>
      <c r="E109" s="242">
        <v>4442141.4533798406</v>
      </c>
      <c r="F109" s="242">
        <v>49357127.259776004</v>
      </c>
      <c r="G109" s="243">
        <f t="shared" si="14"/>
        <v>1632653.0612244899</v>
      </c>
      <c r="H109" s="242">
        <v>1093877.5510204083</v>
      </c>
      <c r="I109" s="242">
        <v>440816.32653061231</v>
      </c>
      <c r="J109" s="242">
        <v>97959.183673469393</v>
      </c>
      <c r="K109" s="242"/>
      <c r="L109" s="242">
        <v>2024.548</v>
      </c>
      <c r="M109" s="242">
        <v>3522892492.3645401</v>
      </c>
      <c r="N109" s="242">
        <v>4485424663.8585901</v>
      </c>
      <c r="O109" s="244">
        <f t="shared" si="15"/>
        <v>3785.9942461822702</v>
      </c>
      <c r="P109" s="349">
        <f t="shared" si="25"/>
        <v>46547638.867620654</v>
      </c>
      <c r="Q109" s="293"/>
      <c r="R109" s="294">
        <v>18152858.868767191</v>
      </c>
      <c r="S109" s="294">
        <v>18118259.929772891</v>
      </c>
      <c r="T109" s="294">
        <f t="shared" si="16"/>
        <v>5219906.56877241</v>
      </c>
      <c r="U109" s="294">
        <v>3587253.5075479201</v>
      </c>
      <c r="V109" s="294">
        <v>39858372.306088001</v>
      </c>
      <c r="W109" s="294">
        <f t="shared" si="17"/>
        <v>1632653.0612244899</v>
      </c>
      <c r="X109" s="126">
        <v>1093877.5510204083</v>
      </c>
      <c r="Y109" s="294">
        <v>440816.32653061225</v>
      </c>
      <c r="Z109" s="294">
        <v>97959.183673469379</v>
      </c>
      <c r="AA109" s="295"/>
      <c r="AB109" s="296">
        <v>2158.8710000000001</v>
      </c>
      <c r="AC109" s="296">
        <v>4165364363.8246593</v>
      </c>
      <c r="AD109" s="296">
        <v>5810000000</v>
      </c>
      <c r="AE109" s="296">
        <f t="shared" si="18"/>
        <v>4241.5531819123298</v>
      </c>
      <c r="AF109" s="297">
        <f t="shared" si="19"/>
        <v>37903771.859764576</v>
      </c>
      <c r="AG109" s="293"/>
      <c r="AH109" s="182">
        <v>27903771.424656216</v>
      </c>
      <c r="AI109" s="182">
        <v>20345096.192941703</v>
      </c>
      <c r="AJ109" s="182">
        <f t="shared" si="20"/>
        <v>24757408.126702078</v>
      </c>
      <c r="AK109" s="182">
        <v>4771866.0281140795</v>
      </c>
      <c r="AL109" s="182">
        <v>53020733.645711996</v>
      </c>
      <c r="AM109" s="344">
        <f t="shared" si="21"/>
        <v>13204981.573187999</v>
      </c>
      <c r="AN109" s="182">
        <v>8847337.6540359594</v>
      </c>
      <c r="AO109" s="182">
        <v>3565345.0247607599</v>
      </c>
      <c r="AP109" s="182">
        <v>792298.8943912799</v>
      </c>
      <c r="AQ109" s="182">
        <v>6780560.5253999997</v>
      </c>
      <c r="AR109" s="182">
        <f t="shared" si="22"/>
        <v>19985542.098587997</v>
      </c>
      <c r="AS109" s="182">
        <v>1943.2511620277835</v>
      </c>
      <c r="AT109" s="182">
        <v>3764439914.4751205</v>
      </c>
      <c r="AU109" s="182">
        <v>4754064191.7020006</v>
      </c>
      <c r="AV109" s="344">
        <f t="shared" si="23"/>
        <v>3825.471119265344</v>
      </c>
      <c r="AW109" s="350">
        <f t="shared" si="24"/>
        <v>68234409.716185927</v>
      </c>
    </row>
    <row r="110" spans="1:49" customFormat="1" x14ac:dyDescent="0.25">
      <c r="A110" s="49">
        <v>100</v>
      </c>
      <c r="B110" s="242">
        <v>23298969.209599134</v>
      </c>
      <c r="C110" s="242">
        <v>21605731.69427095</v>
      </c>
      <c r="D110" s="242">
        <f t="shared" si="13"/>
        <v>6073777.3264424112</v>
      </c>
      <c r="E110" s="242">
        <v>4441124.2652179208</v>
      </c>
      <c r="F110" s="242">
        <v>49345825.169088006</v>
      </c>
      <c r="G110" s="243">
        <f t="shared" si="14"/>
        <v>1632653.0612244899</v>
      </c>
      <c r="H110" s="242">
        <v>1093877.5510204083</v>
      </c>
      <c r="I110" s="242">
        <v>440816.32653061231</v>
      </c>
      <c r="J110" s="242">
        <v>97959.183673469393</v>
      </c>
      <c r="K110" s="242"/>
      <c r="L110" s="242">
        <v>2025.6759999999999</v>
      </c>
      <c r="M110" s="242">
        <v>3529081515.6899199</v>
      </c>
      <c r="N110" s="242">
        <v>4495500408</v>
      </c>
      <c r="O110" s="244">
        <f t="shared" si="15"/>
        <v>3790.2167578449598</v>
      </c>
      <c r="P110" s="349">
        <f t="shared" si="25"/>
        <v>46537353.965094574</v>
      </c>
      <c r="Q110" s="293"/>
      <c r="R110" s="294">
        <v>18233993.350305855</v>
      </c>
      <c r="S110" s="294">
        <v>18092563.545290396</v>
      </c>
      <c r="T110" s="294">
        <f t="shared" si="16"/>
        <v>5225389.4574922509</v>
      </c>
      <c r="U110" s="294">
        <v>3592736.3962677605</v>
      </c>
      <c r="V110" s="294">
        <v>39919293.291864008</v>
      </c>
      <c r="W110" s="294">
        <f t="shared" si="17"/>
        <v>1632653.0612244899</v>
      </c>
      <c r="X110" s="126">
        <v>1093877.5510204083</v>
      </c>
      <c r="Y110" s="294">
        <v>440816.32653061225</v>
      </c>
      <c r="Z110" s="294">
        <v>97959.183673469379</v>
      </c>
      <c r="AA110" s="295"/>
      <c r="AB110" s="296">
        <v>2156.8530000000001</v>
      </c>
      <c r="AC110" s="296">
        <v>4175997752.6837792</v>
      </c>
      <c r="AD110" s="296">
        <v>5830000000</v>
      </c>
      <c r="AE110" s="296">
        <f t="shared" si="18"/>
        <v>4244.8518763418897</v>
      </c>
      <c r="AF110" s="297">
        <f t="shared" si="19"/>
        <v>37959209.956820741</v>
      </c>
      <c r="AG110" s="293"/>
      <c r="AH110" s="182">
        <v>27925313.530184876</v>
      </c>
      <c r="AI110" s="182">
        <v>20427849.256267287</v>
      </c>
      <c r="AJ110" s="182">
        <f t="shared" si="20"/>
        <v>24757902.81655984</v>
      </c>
      <c r="AK110" s="182">
        <v>4782180.9349238398</v>
      </c>
      <c r="AL110" s="182">
        <v>53135343.721376002</v>
      </c>
      <c r="AM110" s="344">
        <f t="shared" si="21"/>
        <v>13202648.237436</v>
      </c>
      <c r="AN110" s="182">
        <v>8845774.3190821204</v>
      </c>
      <c r="AO110" s="182">
        <v>3564715.0241077202</v>
      </c>
      <c r="AP110" s="182">
        <v>792158.89424615994</v>
      </c>
      <c r="AQ110" s="182">
        <v>6773073.6441999981</v>
      </c>
      <c r="AR110" s="182">
        <f t="shared" si="22"/>
        <v>19975721.881635997</v>
      </c>
      <c r="AS110" s="182">
        <v>1938.9955850448914</v>
      </c>
      <c r="AT110" s="182">
        <v>3772729845.4684606</v>
      </c>
      <c r="AU110" s="182">
        <v>4770057780.7260008</v>
      </c>
      <c r="AV110" s="344">
        <f t="shared" si="23"/>
        <v>3825.3605077791217</v>
      </c>
      <c r="AW110" s="350">
        <f t="shared" si="24"/>
        <v>68328884.668088153</v>
      </c>
    </row>
    <row r="111" spans="1:49" x14ac:dyDescent="0.25">
      <c r="AG111" s="293"/>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B1A1-358B-49CA-9773-22E658CA87FA}">
  <sheetPr>
    <tabColor theme="9" tint="0.79998168889431442"/>
  </sheetPr>
  <dimension ref="E1:T42"/>
  <sheetViews>
    <sheetView zoomScale="110" zoomScaleNormal="110" workbookViewId="0">
      <selection activeCell="K33" sqref="K33"/>
    </sheetView>
  </sheetViews>
  <sheetFormatPr defaultRowHeight="15" x14ac:dyDescent="0.25"/>
  <cols>
    <col min="4" max="4" width="8.7109375" customWidth="1"/>
  </cols>
  <sheetData>
    <row r="1" spans="5:20" x14ac:dyDescent="0.25">
      <c r="G1" t="s">
        <v>363</v>
      </c>
    </row>
    <row r="2" spans="5:20" x14ac:dyDescent="0.25">
      <c r="G2" t="s">
        <v>470</v>
      </c>
    </row>
    <row r="3" spans="5:20" x14ac:dyDescent="0.25">
      <c r="E3" s="300" t="s">
        <v>360</v>
      </c>
      <c r="F3" s="49">
        <v>50</v>
      </c>
      <c r="S3">
        <v>14.74</v>
      </c>
    </row>
    <row r="4" spans="5:20" x14ac:dyDescent="0.25">
      <c r="E4" s="82" t="s">
        <v>355</v>
      </c>
      <c r="F4">
        <f>SUM(S3:S9)</f>
        <v>22.94</v>
      </c>
      <c r="G4" s="301">
        <f>F4/F3</f>
        <v>0.45880000000000004</v>
      </c>
      <c r="H4" s="301"/>
    </row>
    <row r="5" spans="5:20" x14ac:dyDescent="0.25">
      <c r="E5" t="s">
        <v>356</v>
      </c>
      <c r="F5">
        <v>1.02</v>
      </c>
      <c r="G5" s="301">
        <f>F5/F3</f>
        <v>2.0400000000000001E-2</v>
      </c>
      <c r="H5" s="301"/>
      <c r="S5">
        <v>1.3</v>
      </c>
    </row>
    <row r="6" spans="5:20" x14ac:dyDescent="0.25">
      <c r="E6" s="82" t="s">
        <v>358</v>
      </c>
      <c r="F6">
        <v>7</v>
      </c>
      <c r="G6" s="301">
        <f>F6/F3</f>
        <v>0.14000000000000001</v>
      </c>
      <c r="H6" s="301"/>
    </row>
    <row r="7" spans="5:20" x14ac:dyDescent="0.25">
      <c r="E7" s="82" t="s">
        <v>359</v>
      </c>
      <c r="F7">
        <f>S13-S14-S12</f>
        <v>5.26</v>
      </c>
      <c r="G7" s="301">
        <f>F7/F3</f>
        <v>0.1052</v>
      </c>
      <c r="H7" s="301"/>
      <c r="S7">
        <v>1.3</v>
      </c>
    </row>
    <row r="8" spans="5:20" x14ac:dyDescent="0.25">
      <c r="E8" s="300" t="s">
        <v>398</v>
      </c>
      <c r="F8" s="49">
        <f>37-1.7-0.2</f>
        <v>35.099999999999994</v>
      </c>
      <c r="S8">
        <v>4.8</v>
      </c>
    </row>
    <row r="9" spans="5:20" x14ac:dyDescent="0.25">
      <c r="E9" s="82" t="s">
        <v>361</v>
      </c>
      <c r="F9">
        <f>S17-F7</f>
        <v>13.340000000000002</v>
      </c>
      <c r="G9" s="301">
        <f>F9/F8</f>
        <v>0.38005698005698019</v>
      </c>
      <c r="H9" s="301"/>
      <c r="S9">
        <v>0.8</v>
      </c>
    </row>
    <row r="10" spans="5:20" x14ac:dyDescent="0.25">
      <c r="S10">
        <v>1.02</v>
      </c>
    </row>
    <row r="11" spans="5:20" x14ac:dyDescent="0.25">
      <c r="S11">
        <v>4.97</v>
      </c>
    </row>
    <row r="12" spans="5:20" x14ac:dyDescent="0.25">
      <c r="S12">
        <v>1.24</v>
      </c>
      <c r="T12" s="133" t="s">
        <v>366</v>
      </c>
    </row>
    <row r="13" spans="5:20" x14ac:dyDescent="0.25">
      <c r="S13">
        <v>13.5</v>
      </c>
      <c r="T13" s="82" t="s">
        <v>362</v>
      </c>
    </row>
    <row r="14" spans="5:20" x14ac:dyDescent="0.25">
      <c r="S14">
        <v>7</v>
      </c>
    </row>
    <row r="17" spans="19:20" x14ac:dyDescent="0.25">
      <c r="S17">
        <v>18.600000000000001</v>
      </c>
    </row>
    <row r="19" spans="19:20" x14ac:dyDescent="0.25">
      <c r="S19">
        <v>0.3</v>
      </c>
    </row>
    <row r="23" spans="19:20" x14ac:dyDescent="0.25">
      <c r="S23">
        <v>22.8</v>
      </c>
    </row>
    <row r="25" spans="19:20" x14ac:dyDescent="0.25">
      <c r="S25">
        <v>1.7</v>
      </c>
      <c r="T25" t="s">
        <v>473</v>
      </c>
    </row>
    <row r="26" spans="19:20" x14ac:dyDescent="0.25">
      <c r="S26">
        <v>0.2</v>
      </c>
      <c r="T26" t="s">
        <v>472</v>
      </c>
    </row>
    <row r="29" spans="19:20" x14ac:dyDescent="0.25">
      <c r="S29">
        <v>19</v>
      </c>
    </row>
    <row r="35" spans="5:5" x14ac:dyDescent="0.25">
      <c r="E35" s="354"/>
    </row>
    <row r="36" spans="5:5" x14ac:dyDescent="0.25">
      <c r="E36" s="355"/>
    </row>
    <row r="37" spans="5:5" x14ac:dyDescent="0.25">
      <c r="E37" s="354"/>
    </row>
    <row r="38" spans="5:5" x14ac:dyDescent="0.25">
      <c r="E38" s="354"/>
    </row>
    <row r="39" spans="5:5" x14ac:dyDescent="0.25">
      <c r="E39" s="354"/>
    </row>
    <row r="40" spans="5:5" x14ac:dyDescent="0.25">
      <c r="E40" s="354"/>
    </row>
    <row r="41" spans="5:5" x14ac:dyDescent="0.25">
      <c r="E41" s="354"/>
    </row>
    <row r="42" spans="5:5" x14ac:dyDescent="0.25">
      <c r="E42" s="354"/>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69CA9-2F6E-42C6-8466-77710CF95BAE}">
  <sheetPr>
    <tabColor theme="7" tint="0.59999389629810485"/>
  </sheetPr>
  <dimension ref="A1:AZ94"/>
  <sheetViews>
    <sheetView topLeftCell="A54" zoomScale="89" zoomScaleNormal="89" workbookViewId="0">
      <selection activeCell="AF50" sqref="AF50"/>
    </sheetView>
  </sheetViews>
  <sheetFormatPr defaultRowHeight="15" x14ac:dyDescent="0.25"/>
  <cols>
    <col min="1" max="1" width="6.5703125" customWidth="1"/>
    <col min="2" max="3" width="9.28515625" bestFit="1" customWidth="1"/>
    <col min="4" max="5" width="8.85546875" bestFit="1" customWidth="1"/>
    <col min="6" max="6" width="8.85546875" customWidth="1"/>
    <col min="7" max="7" width="2.5703125" customWidth="1"/>
    <col min="8" max="11" width="8.85546875" bestFit="1" customWidth="1"/>
    <col min="12" max="12" width="8.85546875" customWidth="1"/>
    <col min="13" max="13" width="9" customWidth="1"/>
    <col min="14" max="16" width="9.140625" customWidth="1"/>
    <col min="17" max="17" width="8" customWidth="1"/>
    <col min="18" max="21" width="8.85546875" bestFit="1" customWidth="1"/>
    <col min="22" max="22" width="8.85546875" customWidth="1"/>
    <col min="23" max="23" width="10.5703125" customWidth="1"/>
  </cols>
  <sheetData>
    <row r="1" spans="1:52" x14ac:dyDescent="0.25">
      <c r="C1" s="181" t="s">
        <v>415</v>
      </c>
      <c r="D1" s="182"/>
      <c r="E1" s="182"/>
      <c r="H1" s="105" t="s">
        <v>199</v>
      </c>
      <c r="I1" s="103"/>
      <c r="J1" s="103"/>
      <c r="L1" s="112" t="s">
        <v>84</v>
      </c>
      <c r="M1" s="77"/>
      <c r="N1" s="77"/>
      <c r="O1" s="77"/>
      <c r="P1" s="77"/>
      <c r="R1" s="113" t="s">
        <v>81</v>
      </c>
      <c r="S1" s="98"/>
      <c r="T1" s="98"/>
      <c r="U1" s="98"/>
      <c r="W1" s="115" t="s">
        <v>416</v>
      </c>
      <c r="X1" s="73"/>
      <c r="Y1" s="73"/>
      <c r="AA1" s="116" t="s">
        <v>80</v>
      </c>
      <c r="AB1" s="47"/>
      <c r="AC1" s="47"/>
      <c r="AD1" s="47"/>
      <c r="AE1" s="47"/>
      <c r="AF1" s="1"/>
      <c r="AG1" s="118" t="s">
        <v>100</v>
      </c>
      <c r="AH1" s="119"/>
      <c r="AI1" s="119"/>
      <c r="AJ1" s="119"/>
      <c r="AK1" s="119"/>
      <c r="AM1" s="121" t="s">
        <v>107</v>
      </c>
      <c r="AN1" s="122"/>
      <c r="AO1" s="122"/>
      <c r="AP1" s="122"/>
      <c r="AQ1" s="55"/>
      <c r="AR1" s="125" t="s">
        <v>85</v>
      </c>
      <c r="AS1" s="126"/>
      <c r="AT1" s="126"/>
      <c r="AU1" s="126"/>
      <c r="AV1" s="126"/>
      <c r="AX1" s="128" t="s">
        <v>108</v>
      </c>
      <c r="AY1" s="129"/>
    </row>
    <row r="2" spans="1:52" x14ac:dyDescent="0.25">
      <c r="C2" s="182" t="s">
        <v>62</v>
      </c>
      <c r="D2" s="182"/>
      <c r="E2" s="182"/>
      <c r="H2" s="103"/>
      <c r="I2" s="103"/>
      <c r="J2" s="103"/>
      <c r="L2" s="77"/>
      <c r="M2" s="77"/>
      <c r="N2" s="77"/>
      <c r="O2" s="77"/>
      <c r="P2" s="77"/>
      <c r="R2" s="98"/>
      <c r="S2" s="98"/>
      <c r="T2" s="98"/>
      <c r="U2" s="98"/>
      <c r="W2" s="73"/>
      <c r="X2" s="73"/>
      <c r="Y2" s="73"/>
      <c r="AA2" s="47"/>
      <c r="AB2" s="47"/>
      <c r="AC2" s="47"/>
      <c r="AD2" s="47"/>
      <c r="AE2" s="47"/>
      <c r="AF2" s="1"/>
      <c r="AG2" s="119" t="s">
        <v>82</v>
      </c>
      <c r="AH2" s="119"/>
      <c r="AI2" s="119"/>
      <c r="AJ2" s="119"/>
      <c r="AK2" s="119"/>
      <c r="AM2" s="122" t="s">
        <v>54</v>
      </c>
      <c r="AN2" s="122"/>
      <c r="AO2" s="122"/>
      <c r="AP2" s="122"/>
      <c r="AQ2" s="55"/>
      <c r="AR2" s="126" t="s">
        <v>200</v>
      </c>
      <c r="AS2" s="126"/>
      <c r="AT2" s="126"/>
      <c r="AU2" s="126"/>
      <c r="AV2" s="126"/>
      <c r="AX2" s="129"/>
      <c r="AY2" s="129"/>
    </row>
    <row r="3" spans="1:52" x14ac:dyDescent="0.25">
      <c r="C3" s="182" t="s">
        <v>106</v>
      </c>
      <c r="D3" s="182"/>
      <c r="E3" s="182"/>
      <c r="H3" s="103"/>
      <c r="I3" s="103"/>
      <c r="J3" s="103"/>
      <c r="L3" s="77"/>
      <c r="M3" s="77"/>
      <c r="N3" s="77"/>
      <c r="O3" s="77"/>
      <c r="P3" s="77"/>
      <c r="R3" s="98"/>
      <c r="S3" s="98"/>
      <c r="T3" s="98"/>
      <c r="U3" s="98"/>
      <c r="W3" s="73"/>
      <c r="X3" s="73"/>
      <c r="Y3" s="73"/>
      <c r="AA3" s="47" t="s">
        <v>59</v>
      </c>
      <c r="AB3" s="47"/>
      <c r="AC3" s="47"/>
      <c r="AD3" s="47"/>
      <c r="AE3" s="47"/>
      <c r="AF3" s="1"/>
      <c r="AG3" s="119"/>
      <c r="AH3" s="119"/>
      <c r="AI3" s="119"/>
      <c r="AJ3" s="119"/>
      <c r="AK3" s="119"/>
      <c r="AM3" s="122" t="s">
        <v>55</v>
      </c>
      <c r="AN3" s="122"/>
      <c r="AO3" s="122"/>
      <c r="AP3" s="122"/>
      <c r="AQ3" s="55"/>
      <c r="AR3" s="126"/>
      <c r="AS3" s="126"/>
      <c r="AT3" s="126"/>
      <c r="AU3" s="126"/>
      <c r="AV3" s="126"/>
      <c r="AX3" s="129"/>
      <c r="AY3" s="129"/>
    </row>
    <row r="4" spans="1:52" x14ac:dyDescent="0.25">
      <c r="B4" s="48"/>
      <c r="C4" s="182" t="s">
        <v>61</v>
      </c>
      <c r="D4" s="182"/>
      <c r="E4" s="182"/>
      <c r="H4" s="103" t="s">
        <v>26</v>
      </c>
      <c r="I4" s="103"/>
      <c r="J4" s="103"/>
      <c r="L4" s="77"/>
      <c r="M4" s="77"/>
      <c r="N4" s="77"/>
      <c r="O4" s="77"/>
      <c r="P4" s="77"/>
      <c r="R4" s="98" t="s">
        <v>57</v>
      </c>
      <c r="S4" s="98"/>
      <c r="T4" s="98"/>
      <c r="U4" s="98"/>
      <c r="W4" s="73"/>
      <c r="X4" s="73"/>
      <c r="Y4" s="73"/>
      <c r="AA4" s="47"/>
      <c r="AB4" s="47"/>
      <c r="AC4" s="47"/>
      <c r="AD4" s="47"/>
      <c r="AE4" s="47"/>
      <c r="AF4" s="1"/>
      <c r="AG4" s="119"/>
      <c r="AH4" s="119"/>
      <c r="AI4" s="119"/>
      <c r="AJ4" s="119"/>
      <c r="AK4" s="119"/>
      <c r="AM4" s="122"/>
      <c r="AN4" s="122"/>
      <c r="AO4" s="122"/>
      <c r="AP4" s="122"/>
      <c r="AQ4" s="55"/>
      <c r="AR4" s="126"/>
      <c r="AS4" s="126"/>
      <c r="AT4" s="126"/>
      <c r="AU4" s="126"/>
      <c r="AV4" s="126"/>
      <c r="AX4" s="129"/>
      <c r="AY4" s="129"/>
    </row>
    <row r="5" spans="1:52" x14ac:dyDescent="0.25">
      <c r="B5" s="48"/>
      <c r="C5" s="182"/>
      <c r="D5" s="182"/>
      <c r="E5" s="182"/>
      <c r="H5" s="103"/>
      <c r="I5" s="103"/>
      <c r="J5" s="103"/>
      <c r="L5" s="77"/>
      <c r="M5" s="77"/>
      <c r="N5" s="77"/>
      <c r="O5" s="77"/>
      <c r="P5" s="77"/>
      <c r="R5" s="98"/>
      <c r="S5" s="98"/>
      <c r="T5" s="98"/>
      <c r="U5" s="98"/>
      <c r="W5" s="73"/>
      <c r="X5" s="73"/>
      <c r="Y5" s="73"/>
      <c r="AA5" s="47"/>
      <c r="AB5" s="47"/>
      <c r="AC5" s="47"/>
      <c r="AD5" s="47"/>
      <c r="AE5" s="47"/>
      <c r="AF5" s="1"/>
      <c r="AG5" s="119"/>
      <c r="AH5" s="119"/>
      <c r="AI5" s="119"/>
      <c r="AJ5" s="119"/>
      <c r="AK5" s="119"/>
      <c r="AM5" s="122"/>
      <c r="AN5" s="122"/>
      <c r="AO5" s="122"/>
      <c r="AP5" s="122"/>
      <c r="AQ5" s="55"/>
      <c r="AR5" s="126"/>
      <c r="AS5" s="126"/>
      <c r="AT5" s="126"/>
      <c r="AU5" s="126"/>
      <c r="AV5" s="126"/>
      <c r="AX5" s="129"/>
      <c r="AY5" s="129"/>
    </row>
    <row r="6" spans="1:52" s="49" customFormat="1" x14ac:dyDescent="0.25">
      <c r="A6" s="49" t="s">
        <v>0</v>
      </c>
      <c r="B6" s="131"/>
      <c r="C6" s="181" t="s">
        <v>119</v>
      </c>
      <c r="D6" s="181" t="s">
        <v>77</v>
      </c>
      <c r="E6" s="181" t="s">
        <v>78</v>
      </c>
      <c r="H6" s="105" t="s">
        <v>76</v>
      </c>
      <c r="I6" s="105" t="s">
        <v>77</v>
      </c>
      <c r="J6" s="105" t="s">
        <v>78</v>
      </c>
      <c r="L6" s="112" t="s">
        <v>76</v>
      </c>
      <c r="M6" s="112" t="s">
        <v>77</v>
      </c>
      <c r="N6" s="112" t="s">
        <v>78</v>
      </c>
      <c r="O6" s="112" t="s">
        <v>86</v>
      </c>
      <c r="P6" s="112" t="s">
        <v>90</v>
      </c>
      <c r="R6" s="113" t="s">
        <v>76</v>
      </c>
      <c r="S6" s="113" t="s">
        <v>77</v>
      </c>
      <c r="T6" s="113" t="s">
        <v>78</v>
      </c>
      <c r="U6" s="113" t="s">
        <v>86</v>
      </c>
      <c r="W6" s="115" t="s">
        <v>76</v>
      </c>
      <c r="X6" s="115" t="s">
        <v>77</v>
      </c>
      <c r="Y6" s="115" t="s">
        <v>78</v>
      </c>
      <c r="AA6" s="116" t="s">
        <v>83</v>
      </c>
      <c r="AB6" s="116" t="s">
        <v>76</v>
      </c>
      <c r="AC6" s="116" t="s">
        <v>77</v>
      </c>
      <c r="AD6" s="116" t="s">
        <v>78</v>
      </c>
      <c r="AE6" s="116" t="s">
        <v>86</v>
      </c>
      <c r="AF6" s="131"/>
      <c r="AG6" s="118" t="s">
        <v>83</v>
      </c>
      <c r="AH6" s="118" t="s">
        <v>76</v>
      </c>
      <c r="AI6" s="118" t="s">
        <v>77</v>
      </c>
      <c r="AJ6" s="118" t="s">
        <v>78</v>
      </c>
      <c r="AK6" s="118" t="s">
        <v>86</v>
      </c>
      <c r="AM6" s="121" t="s">
        <v>76</v>
      </c>
      <c r="AN6" s="121" t="s">
        <v>77</v>
      </c>
      <c r="AO6" s="121" t="s">
        <v>78</v>
      </c>
      <c r="AP6" s="121" t="s">
        <v>86</v>
      </c>
      <c r="AQ6" s="132"/>
      <c r="AR6" s="125" t="s">
        <v>76</v>
      </c>
      <c r="AS6" s="125" t="s">
        <v>77</v>
      </c>
      <c r="AT6" s="125" t="s">
        <v>78</v>
      </c>
      <c r="AU6" s="125" t="s">
        <v>86</v>
      </c>
      <c r="AV6" s="125" t="s">
        <v>90</v>
      </c>
      <c r="AX6" s="128" t="s">
        <v>77</v>
      </c>
      <c r="AY6" s="128" t="s">
        <v>86</v>
      </c>
    </row>
    <row r="7" spans="1:52" x14ac:dyDescent="0.25">
      <c r="A7">
        <v>2023</v>
      </c>
      <c r="B7" s="50"/>
      <c r="C7" s="182">
        <v>0</v>
      </c>
      <c r="D7" s="183">
        <f>'1.3 peter 95%'!AT24</f>
        <v>0</v>
      </c>
      <c r="E7" s="183">
        <f>'1.1 lund 95%'!AU24</f>
        <v>0</v>
      </c>
      <c r="H7" s="103">
        <v>0</v>
      </c>
      <c r="I7" s="108">
        <f>'1.3 peter 95%'!$AT59</f>
        <v>0</v>
      </c>
      <c r="J7" s="108">
        <v>0</v>
      </c>
      <c r="L7" s="33">
        <v>0</v>
      </c>
      <c r="M7" s="33">
        <f>'1.3 peter 95%'!$AS94</f>
        <v>0</v>
      </c>
      <c r="N7" s="33">
        <f>'1.1 lund 95%'!$AU95</f>
        <v>0</v>
      </c>
      <c r="O7" s="77">
        <v>0</v>
      </c>
      <c r="P7" s="77">
        <v>0</v>
      </c>
      <c r="R7" s="114">
        <v>0</v>
      </c>
      <c r="S7" s="114">
        <f>'1.3 peter 95%'!$AS164</f>
        <v>0</v>
      </c>
      <c r="T7" s="114">
        <f>'1.1 lund 95%'!$AU130</f>
        <v>0</v>
      </c>
      <c r="U7" s="114">
        <v>0</v>
      </c>
      <c r="W7" s="74">
        <v>0</v>
      </c>
      <c r="X7" s="74">
        <f>'1.3 peter 95%'!$AS164</f>
        <v>0</v>
      </c>
      <c r="Y7" s="74">
        <f>'1.1 lund 95%'!$AU130</f>
        <v>0</v>
      </c>
      <c r="Z7" s="10"/>
      <c r="AA7" s="117">
        <v>0</v>
      </c>
      <c r="AB7" s="117">
        <v>0</v>
      </c>
      <c r="AC7" s="117">
        <f>'1.3 peter 95%'!$AS234</f>
        <v>0</v>
      </c>
      <c r="AD7" s="117">
        <v>0</v>
      </c>
      <c r="AE7" s="117">
        <v>0</v>
      </c>
      <c r="AF7" s="51"/>
      <c r="AG7" s="119">
        <v>0</v>
      </c>
      <c r="AH7" s="120">
        <v>0</v>
      </c>
      <c r="AI7" s="120">
        <f>'1.3 peter 95%'!$AS269</f>
        <v>0</v>
      </c>
      <c r="AJ7" s="120">
        <f>'1.1 lund 95%'!$AU270</f>
        <v>0</v>
      </c>
      <c r="AK7" s="120">
        <v>0</v>
      </c>
      <c r="AM7" s="123">
        <v>0</v>
      </c>
      <c r="AN7" s="123">
        <f>'1.3 peter 95%'!$AS199</f>
        <v>0</v>
      </c>
      <c r="AO7" s="123">
        <f>'1.1 lund 95%'!$AU200</f>
        <v>0</v>
      </c>
      <c r="AP7" s="122">
        <v>0</v>
      </c>
      <c r="AQ7" s="55"/>
      <c r="AR7" s="127">
        <v>0</v>
      </c>
      <c r="AS7" s="127">
        <f>'1.3 peter 95%'!$AS199</f>
        <v>0</v>
      </c>
      <c r="AT7" s="127">
        <f>'1.1 lund 95%'!$AU200</f>
        <v>0</v>
      </c>
      <c r="AU7" s="127">
        <v>0</v>
      </c>
      <c r="AV7" s="127">
        <v>0</v>
      </c>
      <c r="AX7" s="129">
        <v>0</v>
      </c>
      <c r="AY7" s="130">
        <v>0</v>
      </c>
      <c r="AZ7" s="10"/>
    </row>
    <row r="8" spans="1:52" x14ac:dyDescent="0.25">
      <c r="A8">
        <v>2028</v>
      </c>
      <c r="B8" s="50"/>
      <c r="C8" s="183">
        <f>'1.2 skytt 95%'!AT25</f>
        <v>1.1557406924000602</v>
      </c>
      <c r="D8" s="183">
        <f>'1.3 peter 95%'!AT25</f>
        <v>-0.92274545759994719</v>
      </c>
      <c r="E8" s="183">
        <f>'1.1 lund 95%'!AU25</f>
        <v>1.8912050224000521</v>
      </c>
      <c r="G8" s="10"/>
      <c r="H8" s="108">
        <f>'1.2 skytt 95%'!AT60</f>
        <v>0.85035661599999202</v>
      </c>
      <c r="I8" s="108">
        <f>'1.3 peter 95%'!$AT60</f>
        <v>-2.7610518340000145</v>
      </c>
      <c r="J8" s="108">
        <f>'1.1 lund 95%'!$AU61</f>
        <v>2.1282396059999833</v>
      </c>
      <c r="L8" s="33">
        <f>'1.2 skytt 95%'!$AT95</f>
        <v>2.5273642903999716</v>
      </c>
      <c r="M8" s="33">
        <f>'1.3 peter 95%'!$AT95</f>
        <v>-3.8734093096000333</v>
      </c>
      <c r="N8" s="33">
        <f>'1.1 lund 95%'!$AU96</f>
        <v>4.7922534103999626</v>
      </c>
      <c r="O8" s="33">
        <f>'1.5 sub0,53 95%'!$AT95</f>
        <v>3.7090455703999634</v>
      </c>
      <c r="P8" s="33">
        <f>'1.4 gust 95%'!$AT96</f>
        <v>-0.91920610960003701</v>
      </c>
      <c r="R8" s="114">
        <f>'1.2 skytt 95%'!$AT130</f>
        <v>0.48060132680000534</v>
      </c>
      <c r="S8" s="114">
        <f>'1.3 peter 95%'!$AT130</f>
        <v>0.71628872679999622</v>
      </c>
      <c r="T8" s="114">
        <f>'1.1 lund 95%'!$AU131</f>
        <v>0.39720424679999866</v>
      </c>
      <c r="U8" s="114">
        <f>'1.5 sub0,53 95%'!$AT130</f>
        <v>0.43708980679999843</v>
      </c>
      <c r="W8" s="74">
        <f>'1.2 skytt 95%'!$AT341</f>
        <v>-0.36765604920000694</v>
      </c>
      <c r="X8" s="74">
        <f>'1.3 peter 95%'!$AT341</f>
        <v>0.41144825079998615</v>
      </c>
      <c r="Y8" s="74">
        <f>'1.1 lund 95%'!$AU342</f>
        <v>-0.64333910920001292</v>
      </c>
      <c r="Z8" s="10"/>
      <c r="AA8" s="117">
        <f>'1.4 gust 95%'!$AT236</f>
        <v>-8.9137239653999725</v>
      </c>
      <c r="AB8" s="117">
        <f>'1.2 skytt 95%'!$AT235</f>
        <v>-4.7973767303999635</v>
      </c>
      <c r="AC8" s="117">
        <f>'1.3 peter 95%'!$AT235</f>
        <v>-7.618469030399968</v>
      </c>
      <c r="AD8" s="117">
        <f>'1.1 lund 95%'!$AU236</f>
        <v>-3.7991440703999695</v>
      </c>
      <c r="AE8" s="117">
        <f>'1.5 sub0,53 95%'!$AT235</f>
        <v>-4.2765596903999707</v>
      </c>
      <c r="AF8" s="51"/>
      <c r="AG8" s="120">
        <f>'1.4 gust 95%'!AT271</f>
        <v>-2.4996474227999776</v>
      </c>
      <c r="AH8" s="120">
        <f>'1.2 skytt 95%'!$AT270</f>
        <v>-3.0232096227999694</v>
      </c>
      <c r="AI8" s="120">
        <f>'1.3 peter 95%'!$AT270</f>
        <v>-2.0508798227999736</v>
      </c>
      <c r="AJ8" s="120">
        <f>'1.1 lund 95%'!$AU271</f>
        <v>-3.3672647827999773</v>
      </c>
      <c r="AK8" s="120">
        <f>'1.5 sub0,53 95%'!$AT270</f>
        <v>-3.2027166627999781</v>
      </c>
      <c r="AM8" s="123">
        <f>'1.2 skytt 95%'!$AT200</f>
        <v>5.4129508216000151</v>
      </c>
      <c r="AN8" s="123">
        <f>'1.3 peter 95%'!$AT200</f>
        <v>6.7703003216000113</v>
      </c>
      <c r="AO8" s="123">
        <f>'1.1 lund 95%'!$AU201</f>
        <v>4.9326579216000086</v>
      </c>
      <c r="AP8" s="123">
        <f>'1.5 sub0,53 95%'!$AT200</f>
        <v>5.1623632216000086</v>
      </c>
      <c r="AQ8" s="124"/>
      <c r="AR8" s="127">
        <f>'1.2 skytt 95%'!$AT305</f>
        <v>-5.9170676000026567E-2</v>
      </c>
      <c r="AS8" s="127">
        <f>'1.3 peter 95%'!$AT305</f>
        <v>0.86807317399996808</v>
      </c>
      <c r="AT8" s="127">
        <f>'1.1 lund 95%'!$AU306</f>
        <v>-0.38727234600003491</v>
      </c>
      <c r="AU8" s="127">
        <f>'1.5 sub0,53 95%'!$AT305</f>
        <v>-0.23035415600003439</v>
      </c>
      <c r="AV8" s="127">
        <f>'1.4 gust 95%'!$AT306</f>
        <v>0.44011447399996184</v>
      </c>
      <c r="AW8" s="10"/>
      <c r="AX8" s="130">
        <f>'1.3 peter 95%'!AT165</f>
        <v>1.1880413900000852</v>
      </c>
      <c r="AY8" s="130">
        <f>'1.5 sub0,53 95%'!AT165</f>
        <v>0.81389223000008504</v>
      </c>
      <c r="AZ8" s="10"/>
    </row>
    <row r="9" spans="1:52" x14ac:dyDescent="0.25">
      <c r="A9">
        <v>2033</v>
      </c>
      <c r="B9" s="50"/>
      <c r="C9" s="183">
        <f>'1.2 skytt 95%'!AT26</f>
        <v>4.560821051825668</v>
      </c>
      <c r="D9" s="183">
        <f>'1.3 peter 95%'!AT26</f>
        <v>0.58034533394894172</v>
      </c>
      <c r="E9" s="183">
        <f>'1.1 lund 95%'!AU26</f>
        <v>6.0151162139489465</v>
      </c>
      <c r="G9" s="10"/>
      <c r="H9" s="108">
        <f>'1.2 skytt 95%'!AT61</f>
        <v>2.5878636223427898</v>
      </c>
      <c r="I9" s="108">
        <f>'1.3 peter 95%'!$AT61</f>
        <v>-5.7059466501856733</v>
      </c>
      <c r="J9" s="108">
        <f>'1.1 lund 95%'!$AU62</f>
        <v>5.6076651098143291</v>
      </c>
      <c r="L9" s="33">
        <f>'1.2 skytt 95%'!$AT96</f>
        <v>13.568048196123467</v>
      </c>
      <c r="M9" s="33">
        <f>'1.3 peter 95%'!$AT96</f>
        <v>3.0819939912856276</v>
      </c>
      <c r="N9" s="33">
        <f>'1.1 lund 95%'!$AU97</f>
        <v>17.415281751285626</v>
      </c>
      <c r="O9" s="33">
        <f>'1.5 sub0,53 95%'!$AT96</f>
        <v>15.623620781285625</v>
      </c>
      <c r="P9" s="33">
        <f>'1.4 gust 95%'!$AT97</f>
        <v>7.9683420912856251</v>
      </c>
      <c r="R9" s="114">
        <f>'1.2 skytt 95%'!$AT131</f>
        <v>0.40216283461926849</v>
      </c>
      <c r="S9" s="114">
        <f>'1.3 peter 95%'!$AT131</f>
        <v>0.77049515327886287</v>
      </c>
      <c r="T9" s="114">
        <f>'1.1 lund 95%'!$AU132</f>
        <v>0.26829235327886669</v>
      </c>
      <c r="U9" s="114">
        <f>'1.5 sub0,53 95%'!$AT131</f>
        <v>0.33106770327886781</v>
      </c>
      <c r="W9" s="74">
        <f>'1.2 skytt 95%'!$AT342</f>
        <v>-0.63988265641075515</v>
      </c>
      <c r="X9" s="74">
        <f>'1.3 peter 95%'!$AT342</f>
        <v>0.84663651828731812</v>
      </c>
      <c r="Y9" s="74">
        <f>'1.1 lund 95%'!$AU343</f>
        <v>-1.1660502017126773</v>
      </c>
      <c r="Z9" s="10"/>
      <c r="AA9" s="117">
        <f>'1.4 gust 95%'!$AT237</f>
        <v>-7.3922766223503702</v>
      </c>
      <c r="AB9" s="117">
        <f>'1.2 skytt 95%'!$AT236</f>
        <v>-3.9889679796536042</v>
      </c>
      <c r="AC9" s="117">
        <f>'1.3 peter 95%'!$AT236</f>
        <v>-9.5034194474109626</v>
      </c>
      <c r="AD9" s="117">
        <f>'1.1 lund 95%'!$AU237</f>
        <v>-1.9639182474109602</v>
      </c>
      <c r="AE9" s="117">
        <f>'1.5 sub0,53 95%'!$AT236</f>
        <v>-2.9063558974109602</v>
      </c>
      <c r="AF9" s="51"/>
      <c r="AG9" s="120">
        <f>'1.4 gust 95%'!AT272</f>
        <v>-0.79551759588356363</v>
      </c>
      <c r="AH9" s="120">
        <f>'1.2 skytt 95%'!$AT271</f>
        <v>-3.5871576681662463</v>
      </c>
      <c r="AI9" s="120">
        <f>'1.3 peter 95%'!$AT271</f>
        <v>1.5982766041164376</v>
      </c>
      <c r="AJ9" s="120">
        <f>'1.1 lund 95%'!$AU272</f>
        <v>-5.4235197158835646</v>
      </c>
      <c r="AK9" s="120">
        <f>'1.5 sub0,53 95%'!$AT271</f>
        <v>-4.5457951758835637</v>
      </c>
      <c r="AM9" s="123">
        <f>'1.2 skytt 95%'!$AT201</f>
        <v>8.734551454177744</v>
      </c>
      <c r="AN9" s="123">
        <f>'1.3 peter 95%'!$AT201</f>
        <v>11.575853308285318</v>
      </c>
      <c r="AO9" s="123">
        <f>'1.1 lund 95%'!$AU202</f>
        <v>7.703562908285317</v>
      </c>
      <c r="AP9" s="123">
        <f>'1.5 sub0,53 95%'!$AT201</f>
        <v>8.1875992082853131</v>
      </c>
      <c r="AQ9" s="124"/>
      <c r="AR9" s="127">
        <f>'1.2 skytt 95%'!$AT306</f>
        <v>6.500280656572377E-2</v>
      </c>
      <c r="AS9" s="127">
        <f>'1.3 peter 95%'!$AT306</f>
        <v>1.9105191300561053</v>
      </c>
      <c r="AT9" s="127">
        <f>'1.1 lund 95%'!$AU307</f>
        <v>-0.58886830994389516</v>
      </c>
      <c r="AU9" s="127">
        <f>'1.5 sub0,53 95%'!$AT306</f>
        <v>-0.27644487994389344</v>
      </c>
      <c r="AV9" s="127">
        <f>'1.4 gust 95%'!$AT307</f>
        <v>1.0584552300561012</v>
      </c>
      <c r="AW9" s="10"/>
      <c r="AX9" s="130">
        <f>'1.3 peter 95%'!AT166</f>
        <v>1.7883268591580825</v>
      </c>
      <c r="AY9" s="130">
        <f>'1.5 sub0,53 95%'!AT166</f>
        <v>1.0521799091580875</v>
      </c>
      <c r="AZ9" s="10"/>
    </row>
    <row r="10" spans="1:52" x14ac:dyDescent="0.25">
      <c r="A10">
        <v>2038</v>
      </c>
      <c r="B10" s="50"/>
      <c r="C10" s="183">
        <f>'1.2 skytt 95%'!AT27</f>
        <v>9.3383654097569924</v>
      </c>
      <c r="D10" s="183">
        <f>'1.3 peter 95%'!AT27</f>
        <v>3.7204250208015166</v>
      </c>
      <c r="E10" s="183">
        <f>'1.1 lund 95%'!AU27</f>
        <v>11.435939420801521</v>
      </c>
      <c r="G10" s="10"/>
      <c r="H10" s="108">
        <f>'1.2 skytt 95%'!AT62</f>
        <v>10.083003539431559</v>
      </c>
      <c r="I10" s="108">
        <f>'1.3 peter 95%'!$AT62</f>
        <v>-2.5055590835969688</v>
      </c>
      <c r="J10" s="108">
        <f>'1.1 lund 95%'!$AU63</f>
        <v>14.789594836403035</v>
      </c>
      <c r="L10" s="33">
        <f>'1.2 skytt 95%'!$AT97</f>
        <v>24.033455460779798</v>
      </c>
      <c r="M10" s="33">
        <f>'1.3 peter 95%'!$AT97</f>
        <v>11.146737800954401</v>
      </c>
      <c r="N10" s="33">
        <f>'1.1 lund 95%'!$AU98</f>
        <v>28.9273006009544</v>
      </c>
      <c r="O10" s="33">
        <f>'1.5 sub0,53 95%'!$AT97</f>
        <v>26.704730250954402</v>
      </c>
      <c r="P10" s="33">
        <f>'1.4 gust 95%'!$AT98</f>
        <v>17.208293300954406</v>
      </c>
      <c r="R10" s="114">
        <f>'1.2 skytt 95%'!$AT132</f>
        <v>0.25840647677988438</v>
      </c>
      <c r="S10" s="114">
        <f>'1.3 peter 95%'!$AT132</f>
        <v>0.66175861646422751</v>
      </c>
      <c r="T10" s="114">
        <f>'1.1 lund 95%'!$AU133</f>
        <v>0.10788221646423457</v>
      </c>
      <c r="U10" s="114">
        <f>'1.5 sub0,53 95%'!$AT132</f>
        <v>0.17711676646423369</v>
      </c>
      <c r="W10" s="74">
        <f>'1.2 skytt 95%'!$AT343</f>
        <v>-0.82183872036842964</v>
      </c>
      <c r="X10" s="74">
        <f>'1.3 peter 95%'!$AT343</f>
        <v>1.2491969938918257</v>
      </c>
      <c r="Y10" s="74">
        <f>'1.1 lund 95%'!$AU344</f>
        <v>-1.5534498861081647</v>
      </c>
      <c r="Z10" s="10"/>
      <c r="AA10" s="117">
        <f>'1.4 gust 95%'!$AT238</f>
        <v>-4.4700828623756248</v>
      </c>
      <c r="AB10" s="117">
        <f>'1.2 skytt 95%'!$AT237</f>
        <v>-0.5481866763510751</v>
      </c>
      <c r="AC10" s="117">
        <f>'1.3 peter 95%'!$AT237</f>
        <v>-7.8055405144068724</v>
      </c>
      <c r="AD10" s="117">
        <f>'1.1 lund 95%'!$AU238</f>
        <v>2.2165542055931322</v>
      </c>
      <c r="AE10" s="117">
        <f>'1.5 sub0,53 95%'!$AT237</f>
        <v>0.96379236559313131</v>
      </c>
      <c r="AF10" s="51"/>
      <c r="AG10" s="120">
        <f>'1.4 gust 95%'!AT273</f>
        <v>1.4398789908582899</v>
      </c>
      <c r="AH10" s="120">
        <f>'1.2 skytt 95%'!$AT272</f>
        <v>-3.4402272904435338</v>
      </c>
      <c r="AI10" s="120">
        <f>'1.3 peter 95%'!$AT272</f>
        <v>5.6236789908582878</v>
      </c>
      <c r="AJ10" s="120">
        <f>'1.1 lund 95%'!$AU273</f>
        <v>-6.6488010091417094</v>
      </c>
      <c r="AK10" s="120">
        <f>'1.5 sub0,53 95%'!$AT272</f>
        <v>-5.1147410091417083</v>
      </c>
      <c r="AM10" s="123">
        <f>'1.2 skytt 95%'!$AT202</f>
        <v>10.934606988701352</v>
      </c>
      <c r="AN10" s="123">
        <f>'1.3 peter 95%'!$AT202</f>
        <v>15.395714329883337</v>
      </c>
      <c r="AO10" s="123">
        <f>'1.1 lund 95%'!$AU203</f>
        <v>9.2891866498833373</v>
      </c>
      <c r="AP10" s="123">
        <f>'1.5 sub0,53 95%'!$AT202</f>
        <v>10.052502609883332</v>
      </c>
      <c r="AQ10" s="124"/>
      <c r="AR10" s="127">
        <f>'1.2 skytt 95%'!$AT307</f>
        <v>0.20436948559329648</v>
      </c>
      <c r="AS10" s="127">
        <f>'1.3 peter 95%'!$AT307</f>
        <v>2.8558056924022068</v>
      </c>
      <c r="AT10" s="127">
        <f>'1.1 lund 95%'!$AU308</f>
        <v>-0.73583246759778675</v>
      </c>
      <c r="AU10" s="127">
        <f>'1.5 sub0,53 95%'!$AT307</f>
        <v>-0.28687769759778603</v>
      </c>
      <c r="AV10" s="127">
        <f>'1.4 gust 95%'!$AT308</f>
        <v>1.6313835924022091</v>
      </c>
      <c r="AW10" s="10"/>
      <c r="AX10" s="130">
        <f>'1.3 peter 95%'!AT167</f>
        <v>2.0823424663473555</v>
      </c>
      <c r="AY10" s="130">
        <f>'1.5 sub0,53 95%'!AT167</f>
        <v>1.0299773063473594</v>
      </c>
      <c r="AZ10" s="10"/>
    </row>
    <row r="11" spans="1:52" x14ac:dyDescent="0.25">
      <c r="A11">
        <v>2043</v>
      </c>
      <c r="B11" s="50"/>
      <c r="C11" s="183">
        <f>'1.2 skytt 95%'!AT28</f>
        <v>15.303878286337111</v>
      </c>
      <c r="D11" s="183">
        <f>'1.3 peter 95%'!AT28</f>
        <v>8.2365245520508505</v>
      </c>
      <c r="E11" s="183">
        <f>'1.1 lund 95%'!AU28</f>
        <v>17.985072152050858</v>
      </c>
      <c r="G11" s="10"/>
      <c r="H11" s="108">
        <f>'1.2 skytt 95%'!AT63</f>
        <v>22.922080231183855</v>
      </c>
      <c r="I11" s="108">
        <f>'1.3 peter 95%'!$AT63</f>
        <v>7.6710475534229694</v>
      </c>
      <c r="J11" s="108">
        <f>'1.1 lund 95%'!$AU64</f>
        <v>28.781327953422977</v>
      </c>
      <c r="L11" s="33">
        <f>'1.2 skytt 95%'!$AT98</f>
        <v>32.463845143951573</v>
      </c>
      <c r="M11" s="33">
        <f>'1.3 peter 95%'!$AT98</f>
        <v>17.850481257145297</v>
      </c>
      <c r="N11" s="33">
        <f>'1.1 lund 95%'!$AU99</f>
        <v>38.172416297145304</v>
      </c>
      <c r="O11" s="33">
        <f>'1.5 sub0,53 95%'!$AT98</f>
        <v>35.632174417145293</v>
      </c>
      <c r="P11" s="33">
        <f>'1.4 gust 95%'!$AT99</f>
        <v>24.778413657145304</v>
      </c>
      <c r="R11" s="114">
        <f>'1.2 skytt 95%'!$AT133</f>
        <v>0.51311949453083261</v>
      </c>
      <c r="S11" s="114">
        <f>'1.3 peter 95%'!$AT133</f>
        <v>0.97958799999281698</v>
      </c>
      <c r="T11" s="114">
        <f>'1.1 lund 95%'!$AU134</f>
        <v>0.33851239999283023</v>
      </c>
      <c r="U11" s="114">
        <f>'1.5 sub0,53 95%'!$AT133</f>
        <v>0.41864684999282864</v>
      </c>
      <c r="W11" s="74">
        <f>'1.2 skytt 95%'!$AT344</f>
        <v>-0.36255287902202005</v>
      </c>
      <c r="X11" s="74">
        <f>'1.3 peter 95%'!$AT344</f>
        <v>2.3538090483603624</v>
      </c>
      <c r="Y11" s="74">
        <f>'1.1 lund 95%'!$AU345</f>
        <v>-1.3185691116396274</v>
      </c>
      <c r="Z11" s="10"/>
      <c r="AA11" s="117">
        <f>'1.4 gust 95%'!$AT239</f>
        <v>-2.3107657212664066</v>
      </c>
      <c r="AB11" s="117">
        <f>'1.2 skytt 95%'!$AT238</f>
        <v>2.3999969594834241</v>
      </c>
      <c r="AC11" s="117">
        <f>'1.3 peter 95%'!$AT238</f>
        <v>-6.5314140439245509</v>
      </c>
      <c r="AD11" s="117">
        <f>'1.1 lund 95%'!$AU239</f>
        <v>5.8912423560754608</v>
      </c>
      <c r="AE11" s="117">
        <f>'1.5 sub0,53 95%'!$AT238</f>
        <v>4.3384103060754589</v>
      </c>
      <c r="AF11" s="51"/>
      <c r="AG11" s="120">
        <f>'1.4 gust 95%'!AT274</f>
        <v>6.1233562236718209</v>
      </c>
      <c r="AH11" s="120">
        <f>'1.2 skytt 95%'!$AT273</f>
        <v>-0.90374272162504599</v>
      </c>
      <c r="AI11" s="120">
        <f>'1.3 peter 95%'!$AT273</f>
        <v>12.146486823671822</v>
      </c>
      <c r="AJ11" s="120">
        <f>'1.1 lund 95%'!$AU274</f>
        <v>-5.5213629363281713</v>
      </c>
      <c r="AK11" s="120">
        <f>'1.5 sub0,53 95%'!$AT273</f>
        <v>-3.3128817163281719</v>
      </c>
      <c r="AM11" s="123">
        <f>'1.2 skytt 95%'!$AT203</f>
        <v>13.224203608278717</v>
      </c>
      <c r="AN11" s="123">
        <f>'1.3 peter 95%'!$AT203</f>
        <v>19.221927257971728</v>
      </c>
      <c r="AO11" s="123">
        <f>'1.1 lund 95%'!$AU204</f>
        <v>10.98160285797173</v>
      </c>
      <c r="AP11" s="123">
        <f>'1.5 sub0,53 95%'!$AT203</f>
        <v>12.011643407971725</v>
      </c>
      <c r="AQ11" s="124"/>
      <c r="AR11" s="127">
        <f>'1.2 skytt 95%'!$AT308</f>
        <v>0.97784466019196103</v>
      </c>
      <c r="AS11" s="127">
        <f>'1.3 peter 95%'!$AT308</f>
        <v>4.5132290041243905</v>
      </c>
      <c r="AT11" s="127">
        <f>'1.1 lund 95%'!$AU309</f>
        <v>-0.27400707587560247</v>
      </c>
      <c r="AU11" s="127">
        <f>'1.5 sub0,53 95%'!$AT308</f>
        <v>0.32439743412439936</v>
      </c>
      <c r="AV11" s="127">
        <f>'1.4 gust 95%'!$AT309</f>
        <v>2.8812167041243963</v>
      </c>
      <c r="AW11" s="10"/>
      <c r="AX11" s="130">
        <f>'1.3 peter 95%'!AT168</f>
        <v>3.0329612881210144</v>
      </c>
      <c r="AY11" s="130">
        <f>'1.5 sub0,53 95%'!AT168</f>
        <v>1.657878348121018</v>
      </c>
      <c r="AZ11" s="10"/>
    </row>
    <row r="12" spans="1:52" x14ac:dyDescent="0.25">
      <c r="A12">
        <v>2048</v>
      </c>
      <c r="B12" s="50"/>
      <c r="C12" s="183">
        <f>'1.2 skytt 95%'!AT29</f>
        <v>19.68191568162888</v>
      </c>
      <c r="D12" s="183">
        <f>'1.3 peter 95%'!AT29</f>
        <v>11.076814473484509</v>
      </c>
      <c r="E12" s="183">
        <f>'1.1 lund 95%'!AU29</f>
        <v>22.971431273484519</v>
      </c>
      <c r="G12" s="10"/>
      <c r="H12" s="108">
        <f>'1.2 skytt 95%'!AT64</f>
        <v>30.449299599011788</v>
      </c>
      <c r="I12" s="108">
        <f>'1.3 peter 95%'!$AT64</f>
        <v>11.673452527846395</v>
      </c>
      <c r="J12" s="108">
        <f>'1.1 lund 95%'!$AU65</f>
        <v>37.754733247846403</v>
      </c>
      <c r="L12" s="33">
        <f>'1.2 skytt 95%'!$AT99</f>
        <v>37.821287068747971</v>
      </c>
      <c r="M12" s="33">
        <f>'1.3 peter 95%'!$AT99</f>
        <v>21.911897027380398</v>
      </c>
      <c r="N12" s="33">
        <f>'1.1 lund 95%'!$AU100</f>
        <v>44.177082387380402</v>
      </c>
      <c r="O12" s="33">
        <f>'1.5 sub0,53 95%'!$AT99</f>
        <v>41.393934217380391</v>
      </c>
      <c r="P12" s="33">
        <f>'1.4 gust 95%'!$AT100</f>
        <v>29.502301127380406</v>
      </c>
      <c r="R12" s="114">
        <f>'1.2 skytt 95%'!$AT134</f>
        <v>0.47096135039519926</v>
      </c>
      <c r="S12" s="114">
        <f>'1.3 peter 95%'!$AT134</f>
        <v>0.94476477728397512</v>
      </c>
      <c r="T12" s="114">
        <f>'1.1 lund 95%'!$AU135</f>
        <v>0.28592637728399095</v>
      </c>
      <c r="U12" s="114">
        <f>'1.5 sub0,53 95%'!$AT134</f>
        <v>0.36828117728398779</v>
      </c>
      <c r="W12" s="74">
        <f>'1.2 skytt 95%'!$AT345</f>
        <v>-0.30004741493651288</v>
      </c>
      <c r="X12" s="74">
        <f>'1.3 peter 95%'!$AT345</f>
        <v>2.9628726229533853</v>
      </c>
      <c r="Y12" s="74">
        <f>'1.1 lund 95%'!$AU346</f>
        <v>-1.4484380170466031</v>
      </c>
      <c r="Z12" s="10"/>
      <c r="AA12" s="117">
        <f>'1.4 gust 95%'!$AT240</f>
        <v>2.1945959538418061</v>
      </c>
      <c r="AB12" s="117">
        <f>'1.2 skytt 95%'!$AT239</f>
        <v>7.1297762592417291</v>
      </c>
      <c r="AC12" s="117">
        <f>'1.3 peter 95%'!$AT239</f>
        <v>-2.3254453227841743</v>
      </c>
      <c r="AD12" s="117">
        <f>'1.1 lund 95%'!$AU240</f>
        <v>10.940782597215842</v>
      </c>
      <c r="AE12" s="117">
        <f>'1.5 sub0,53 95%'!$AT239</f>
        <v>9.2825041072158339</v>
      </c>
      <c r="AF12" s="51"/>
      <c r="AG12" s="120">
        <f>'1.4 gust 95%'!AT275</f>
        <v>10.179638547995125</v>
      </c>
      <c r="AH12" s="120">
        <f>'1.2 skytt 95%'!$AT274</f>
        <v>1.0818044038878216</v>
      </c>
      <c r="AI12" s="120">
        <f>'1.3 peter 95%'!$AT274</f>
        <v>17.980884147995127</v>
      </c>
      <c r="AJ12" s="120">
        <f>'1.1 lund 95%'!$AU275</f>
        <v>-4.9027696120048647</v>
      </c>
      <c r="AK12" s="120">
        <f>'1.5 sub0,53 95%'!$AT274</f>
        <v>-2.0423128920048663</v>
      </c>
      <c r="AM12" s="123">
        <f>'1.2 skytt 95%'!$AT204</f>
        <v>15.587076945527782</v>
      </c>
      <c r="AN12" s="123">
        <f>'1.3 peter 95%'!$AT204</f>
        <v>23.119088409583711</v>
      </c>
      <c r="AO12" s="123">
        <f>'1.1 lund 95%'!$AU205</f>
        <v>12.72720448958372</v>
      </c>
      <c r="AP12" s="123">
        <f>'1.5 sub0,53 95%'!$AT204</f>
        <v>14.026189979583712</v>
      </c>
      <c r="AQ12" s="124"/>
      <c r="AR12" s="127">
        <f>'1.2 skytt 95%'!$AT309</f>
        <v>1.4275563171431249</v>
      </c>
      <c r="AS12" s="127">
        <f>'1.3 peter 95%'!$AT309</f>
        <v>5.701485685402452</v>
      </c>
      <c r="AT12" s="127">
        <f>'1.1 lund 95%'!$AU310</f>
        <v>-9.1124874597538486E-2</v>
      </c>
      <c r="AU12" s="127">
        <f>'1.5 sub0,53 95%'!$AT309</f>
        <v>0.63295144540246095</v>
      </c>
      <c r="AV12" s="127">
        <f>'1.4 gust 95%'!$AT310</f>
        <v>3.7267320854024577</v>
      </c>
      <c r="AW12" s="10"/>
      <c r="AX12" s="130">
        <f>'1.3 peter 95%'!AT169</f>
        <v>3.5981636462656574</v>
      </c>
      <c r="AY12" s="130">
        <f>'1.5 sub0,53 95%'!AT169</f>
        <v>1.9079928562656567</v>
      </c>
      <c r="AZ12" s="10"/>
    </row>
    <row r="13" spans="1:52" x14ac:dyDescent="0.25">
      <c r="A13">
        <v>2053</v>
      </c>
      <c r="B13" s="50"/>
      <c r="C13" s="183">
        <f>'1.2 skytt 95%'!AT30</f>
        <v>24.507988051047302</v>
      </c>
      <c r="D13" s="183">
        <f>'1.3 peter 95%'!AT30</f>
        <v>14.464386357543939</v>
      </c>
      <c r="E13" s="183">
        <f>'1.1 lund 95%'!AU30</f>
        <v>28.372335797543947</v>
      </c>
      <c r="G13" s="10"/>
      <c r="H13" s="108">
        <f>'1.2 skytt 95%'!AT65</f>
        <v>38.809371725084212</v>
      </c>
      <c r="I13" s="108">
        <f>'1.3 peter 95%'!$AT65</f>
        <v>16.204931423191201</v>
      </c>
      <c r="J13" s="108">
        <f>'1.1 lund 95%'!$AU66</f>
        <v>47.67576862319121</v>
      </c>
      <c r="L13" s="33">
        <f>'1.2 skytt 95%'!$AT100</f>
        <v>40.33214973676354</v>
      </c>
      <c r="M13" s="33">
        <f>'1.3 peter 95%'!$AT100</f>
        <v>22.805653248215382</v>
      </c>
      <c r="N13" s="33">
        <f>'1.1 lund 95%'!$AU101</f>
        <v>47.423602208215385</v>
      </c>
      <c r="O13" s="33">
        <f>'1.5 sub0,53 95%'!$AT100</f>
        <v>44.346358588215374</v>
      </c>
      <c r="P13" s="33">
        <f>'1.4 gust 95%'!$AT101</f>
        <v>31.19813584821539</v>
      </c>
      <c r="R13" s="114">
        <f>'1.2 skytt 95%'!$AT135</f>
        <v>0.77856748282325028</v>
      </c>
      <c r="S13" s="114">
        <f>'1.3 peter 95%'!$AT135</f>
        <v>1.3695733470391636</v>
      </c>
      <c r="T13" s="114">
        <f>'1.1 lund 95%'!$AU136</f>
        <v>0.55216158703917884</v>
      </c>
      <c r="U13" s="114">
        <f>'1.5 sub0,53 95%'!$AT135</f>
        <v>0.65433805703917547</v>
      </c>
      <c r="W13" s="74">
        <f>'1.2 skytt 95%'!$AT346</f>
        <v>6.2240257733907622E-2</v>
      </c>
      <c r="X13" s="74">
        <f>'1.3 peter 95%'!$AT346</f>
        <v>3.9644953179288778</v>
      </c>
      <c r="Y13" s="74">
        <f>'1.1 lund 95%'!$AU347</f>
        <v>-1.3091185220711092</v>
      </c>
      <c r="Z13" s="10"/>
      <c r="AA13" s="117">
        <f>'1.4 gust 95%'!$AT241</f>
        <v>3.5657529400371821</v>
      </c>
      <c r="AB13" s="117">
        <f>'1.2 skytt 95%'!$AT240</f>
        <v>8.835618220189021</v>
      </c>
      <c r="AC13" s="117">
        <f>'1.3 peter 95%'!$AT240</f>
        <v>-1.317394279420887</v>
      </c>
      <c r="AD13" s="117">
        <f>'1.1 lund 95%'!$AU241</f>
        <v>13.007819480579128</v>
      </c>
      <c r="AE13" s="117">
        <f>'1.5 sub0,53 95%'!$AT240</f>
        <v>11.217167760579123</v>
      </c>
      <c r="AF13" s="51"/>
      <c r="AG13" s="120">
        <f>'1.4 gust 95%'!AT276</f>
        <v>14.948205844879173</v>
      </c>
      <c r="AH13" s="120">
        <f>'1.2 skytt 95%'!$AT275</f>
        <v>3.7319065479482925</v>
      </c>
      <c r="AI13" s="120">
        <f>'1.3 peter 95%'!$AT275</f>
        <v>24.568083244879169</v>
      </c>
      <c r="AJ13" s="120">
        <f>'1.1 lund 95%'!$AU276</f>
        <v>-3.6502237951208159</v>
      </c>
      <c r="AK13" s="120">
        <f>'1.5 sub0,53 95%'!$AT275</f>
        <v>-0.1229354151208184</v>
      </c>
      <c r="AM13" s="123">
        <f>'1.2 skytt 95%'!$AT205</f>
        <v>18.019673222409818</v>
      </c>
      <c r="AN13" s="123">
        <f>'1.3 peter 95%'!$AT205</f>
        <v>27.118157749186697</v>
      </c>
      <c r="AO13" s="123">
        <f>'1.1 lund 95%'!$AU206</f>
        <v>14.516904469186706</v>
      </c>
      <c r="AP13" s="123">
        <f>'1.5 sub0,53 95%'!$AT205</f>
        <v>16.092061129186696</v>
      </c>
      <c r="AQ13" s="124"/>
      <c r="AR13" s="127">
        <f>'1.2 skytt 95%'!$AT310</f>
        <v>2.221854107390989</v>
      </c>
      <c r="AS13" s="127">
        <f>'1.3 peter 95%'!$AT310</f>
        <v>7.4135851575686962</v>
      </c>
      <c r="AT13" s="127">
        <f>'1.1 lund 95%'!$AU311</f>
        <v>0.38274595756870478</v>
      </c>
      <c r="AU13" s="127">
        <f>'1.5 sub0,53 95%'!$AT310</f>
        <v>1.2616008575687054</v>
      </c>
      <c r="AV13" s="127">
        <f>'1.4 gust 95%'!$AT311</f>
        <v>5.0167081575687007</v>
      </c>
      <c r="AW13" s="10"/>
      <c r="AX13" s="130">
        <f>'1.3 peter 95%'!AT170</f>
        <v>4.3012962755626871</v>
      </c>
      <c r="AY13" s="130">
        <f>'1.5 sub0,53 95%'!AT170</f>
        <v>2.1917619255626808</v>
      </c>
      <c r="AZ13" s="10"/>
    </row>
    <row r="14" spans="1:52" x14ac:dyDescent="0.25">
      <c r="A14">
        <v>2058</v>
      </c>
      <c r="B14" s="50"/>
      <c r="C14" s="183">
        <f>'1.2 skytt 95%'!AT31</f>
        <v>30.021965940827219</v>
      </c>
      <c r="D14" s="183">
        <f>'1.3 peter 95%'!AT31</f>
        <v>18.625195829931908</v>
      </c>
      <c r="E14" s="183">
        <f>'1.1 lund 95%'!AU31</f>
        <v>34.425367909931907</v>
      </c>
      <c r="G14" s="10"/>
      <c r="H14" s="108">
        <f>'1.2 skytt 95%'!AT66</f>
        <v>53.83801346977846</v>
      </c>
      <c r="I14" s="108">
        <f>'1.3 peter 95%'!$AT66</f>
        <v>30.388281997418591</v>
      </c>
      <c r="J14" s="108">
        <f>'1.1 lund 95%'!$AU67</f>
        <v>63.228469597418609</v>
      </c>
      <c r="L14" s="33">
        <f>'1.2 skytt 95%'!$AT101</f>
        <v>42.206878650459302</v>
      </c>
      <c r="M14" s="33">
        <f>'1.3 peter 95%'!$AT101</f>
        <v>22.917687252473364</v>
      </c>
      <c r="N14" s="33">
        <f>'1.1 lund 95%'!$AU102</f>
        <v>50.066350772473371</v>
      </c>
      <c r="O14" s="33">
        <f>'1.5 sub0,53 95%'!$AT101</f>
        <v>46.672767832473347</v>
      </c>
      <c r="P14" s="33">
        <f>'1.4 gust 95%'!$AT102</f>
        <v>32.172913452473367</v>
      </c>
      <c r="R14" s="114">
        <f>'1.2 skytt 95%'!$AT136</f>
        <v>0.72522299488727238</v>
      </c>
      <c r="S14" s="114">
        <f>'1.3 peter 95%'!$AT136</f>
        <v>1.3785812290063904</v>
      </c>
      <c r="T14" s="114">
        <f>'1.1 lund 95%'!$AU137</f>
        <v>0.47300138900640942</v>
      </c>
      <c r="U14" s="114">
        <f>'1.5 sub0,53 95%'!$AT136</f>
        <v>0.58619886900640572</v>
      </c>
      <c r="W14" s="74">
        <f>'1.2 skytt 95%'!$AT347</f>
        <v>0.54193210728558094</v>
      </c>
      <c r="X14" s="74">
        <f>'1.3 peter 95%'!$AT347</f>
        <v>5.03486457745087</v>
      </c>
      <c r="Y14" s="74">
        <f>'1.1 lund 95%'!$AU348</f>
        <v>-1.0319390225491216</v>
      </c>
      <c r="Z14" s="10"/>
      <c r="AA14" s="117">
        <f>'1.4 gust 95%'!$AT242</f>
        <v>4.8910691928051699</v>
      </c>
      <c r="AB14" s="117">
        <f>'1.2 skytt 95%'!$AT241</f>
        <v>10.493023169827481</v>
      </c>
      <c r="AC14" s="117">
        <f>'1.3 peter 95%'!$AT241</f>
        <v>-0.3358490439643913</v>
      </c>
      <c r="AD14" s="117">
        <f>'1.1 lund 95%'!$AU242</f>
        <v>14.996676956035625</v>
      </c>
      <c r="AE14" s="117">
        <f>'1.5 sub0,53 95%'!$AT241</f>
        <v>13.080111206035621</v>
      </c>
      <c r="AF14" s="51"/>
      <c r="AG14" s="120">
        <f>'1.4 gust 95%'!AT277</f>
        <v>19.745014109577046</v>
      </c>
      <c r="AH14" s="120">
        <f>'1.2 skytt 95%'!$AT276</f>
        <v>6.5096842570398374</v>
      </c>
      <c r="AI14" s="120">
        <f>'1.3 peter 95%'!$AT276</f>
        <v>31.10050790957704</v>
      </c>
      <c r="AJ14" s="120">
        <f>'1.1 lund 95%'!$AU277</f>
        <v>-2.2089405704229472</v>
      </c>
      <c r="AK14" s="120">
        <f>'1.5 sub0,53 95%'!$AT276</f>
        <v>1.9547404895770526</v>
      </c>
      <c r="AM14" s="123">
        <f>'1.2 skytt 95%'!$AT206</f>
        <v>21.004721076151768</v>
      </c>
      <c r="AN14" s="123">
        <f>'1.3 peter 95%'!$AT206</f>
        <v>31.833248149513995</v>
      </c>
      <c r="AO14" s="123">
        <f>'1.1 lund 95%'!$AU207</f>
        <v>16.787833589514001</v>
      </c>
      <c r="AP14" s="123">
        <f>'1.5 sub0,53 95%'!$AT206</f>
        <v>18.668510409513992</v>
      </c>
      <c r="AQ14" s="124"/>
      <c r="AR14" s="127">
        <f>'1.2 skytt 95%'!$AT311</f>
        <v>3.0438376772460094</v>
      </c>
      <c r="AS14" s="127">
        <f>'1.3 peter 95%'!$AT311</f>
        <v>9.0829623625234426</v>
      </c>
      <c r="AT14" s="127">
        <f>'1.1 lund 95%'!$AU312</f>
        <v>0.90529220252344722</v>
      </c>
      <c r="AU14" s="127">
        <f>'1.5 sub0,53 95%'!$AT311</f>
        <v>1.9275009725234504</v>
      </c>
      <c r="AV14" s="127">
        <f>'1.4 gust 95%'!$AT312</f>
        <v>6.2951202625234455</v>
      </c>
      <c r="AW14" s="10"/>
      <c r="AX14" s="130">
        <f>'1.3 peter 95%'!AT171</f>
        <v>5.6699159070086314</v>
      </c>
      <c r="AY14" s="130">
        <f>'1.5 sub0,53 95%'!AT171</f>
        <v>3.1271710870086289</v>
      </c>
      <c r="AZ14" s="10"/>
    </row>
    <row r="15" spans="1:52" x14ac:dyDescent="0.25">
      <c r="A15">
        <v>2063</v>
      </c>
      <c r="B15" s="50"/>
      <c r="C15" s="183">
        <f>'1.2 skytt 95%'!AT32</f>
        <v>34.082906773404773</v>
      </c>
      <c r="D15" s="183">
        <f>'1.3 peter 95%'!AT32</f>
        <v>20.942048757365068</v>
      </c>
      <c r="E15" s="183">
        <f>'1.1 lund 95%'!AU32</f>
        <v>39.156023877365072</v>
      </c>
      <c r="G15" s="10"/>
      <c r="H15" s="108">
        <f>'1.2 skytt 95%'!AT67</f>
        <v>61.445940169256019</v>
      </c>
      <c r="I15" s="108">
        <f>'1.3 peter 95%'!$AT67</f>
        <v>37.112364444351506</v>
      </c>
      <c r="J15" s="108">
        <f>'1.1 lund 95%'!$AU68</f>
        <v>71.29380492435152</v>
      </c>
      <c r="L15" s="33">
        <f>'1.2 skytt 95%'!$AT102</f>
        <v>43.222715407207204</v>
      </c>
      <c r="M15" s="33">
        <f>'1.3 peter 95%'!$AT102</f>
        <v>21.9579494129346</v>
      </c>
      <c r="N15" s="33">
        <f>'1.1 lund 95%'!$AU103</f>
        <v>51.911197572934604</v>
      </c>
      <c r="O15" s="33">
        <f>'1.5 sub0,53 95%'!$AT102</f>
        <v>48.167041552934585</v>
      </c>
      <c r="P15" s="33">
        <f>'1.4 gust 95%'!$AT103</f>
        <v>32.169284012934604</v>
      </c>
      <c r="R15" s="114">
        <f>'1.2 skytt 95%'!$AT137</f>
        <v>0.7672719327326305</v>
      </c>
      <c r="S15" s="114">
        <f>'1.3 peter 95%'!$AT137</f>
        <v>1.4722256249275256</v>
      </c>
      <c r="T15" s="114">
        <f>'1.1 lund 95%'!$AU138</f>
        <v>0.49139610492754449</v>
      </c>
      <c r="U15" s="114">
        <f>'1.5 sub0,53 95%'!$AT137</f>
        <v>0.61399979492753665</v>
      </c>
      <c r="W15" s="74">
        <f>'1.2 skytt 95%'!$AT348</f>
        <v>0.84468525353038171</v>
      </c>
      <c r="X15" s="74">
        <f>'1.3 peter 95%'!$AT348</f>
        <v>5.9187349021065678</v>
      </c>
      <c r="Y15" s="74">
        <f>'1.1 lund 95%'!$AU349</f>
        <v>-0.92769413789342392</v>
      </c>
      <c r="Z15" s="10"/>
      <c r="AA15" s="117">
        <f>'1.4 gust 95%'!$AT243</f>
        <v>5.2135936054615497</v>
      </c>
      <c r="AB15" s="117">
        <f>'1.2 skytt 95%'!$AT242</f>
        <v>11.182363665432462</v>
      </c>
      <c r="AC15" s="117">
        <f>'1.3 peter 95%'!$AT242</f>
        <v>-0.37749058264650914</v>
      </c>
      <c r="AD15" s="117">
        <f>'1.1 lund 95%'!$AU243</f>
        <v>16.023064137353504</v>
      </c>
      <c r="AE15" s="117">
        <f>'1.5 sub0,53 95%'!$AT242</f>
        <v>13.9729947973535</v>
      </c>
      <c r="AF15" s="51"/>
      <c r="AG15" s="120">
        <f>'1.4 gust 95%'!AT278</f>
        <v>25.379280884504034</v>
      </c>
      <c r="AH15" s="120">
        <f>'1.2 skytt 95%'!$AT277</f>
        <v>10.013497080431367</v>
      </c>
      <c r="AI15" s="120">
        <f>'1.3 peter 95%'!$AT277</f>
        <v>38.563315484504031</v>
      </c>
      <c r="AJ15" s="120">
        <f>'1.1 lund 95%'!$AU278</f>
        <v>-0.10985267549595501</v>
      </c>
      <c r="AK15" s="120">
        <f>'1.5 sub0,53 95%'!$AT277</f>
        <v>4.7242933445040434</v>
      </c>
      <c r="AM15" s="123">
        <f>'1.2 skytt 95%'!$AT207</f>
        <v>23.518922681246067</v>
      </c>
      <c r="AN15" s="123">
        <f>'1.3 peter 95%'!$AT207</f>
        <v>36.115125841343925</v>
      </c>
      <c r="AO15" s="123">
        <f>'1.1 lund 95%'!$AU208</f>
        <v>18.557405441343931</v>
      </c>
      <c r="AP15" s="123">
        <f>'1.5 sub0,53 95%'!$AT207</f>
        <v>20.75212049134392</v>
      </c>
      <c r="AQ15" s="124"/>
      <c r="AR15" s="127">
        <f>'1.2 skytt 95%'!$AT312</f>
        <v>3.9495907579781244</v>
      </c>
      <c r="AS15" s="127">
        <f>'1.3 peter 95%'!$AT312</f>
        <v>10.868191863968701</v>
      </c>
      <c r="AT15" s="127">
        <f>'1.1 lund 95%'!$AU313</f>
        <v>1.4978304239687019</v>
      </c>
      <c r="AU15" s="127">
        <f>'1.5 sub0,53 95%'!$AT312</f>
        <v>2.6691256039687028</v>
      </c>
      <c r="AV15" s="127">
        <f>'1.4 gust 95%'!$AT313</f>
        <v>7.6737504639686964</v>
      </c>
      <c r="AW15" s="10"/>
      <c r="AX15" s="130">
        <f>'1.3 peter 95%'!AT172</f>
        <v>7.0390143312419573</v>
      </c>
      <c r="AY15" s="130">
        <f>'1.5 sub0,53 95%'!AT172</f>
        <v>3.9955200312419525</v>
      </c>
      <c r="AZ15" s="10"/>
    </row>
    <row r="16" spans="1:52" x14ac:dyDescent="0.25">
      <c r="A16">
        <v>2068</v>
      </c>
      <c r="B16" s="50"/>
      <c r="C16" s="183">
        <f>'1.2 skytt 95%'!AT33</f>
        <v>38.039721860213845</v>
      </c>
      <c r="D16" s="183">
        <f>'1.3 peter 95%'!AT33</f>
        <v>22.99683007188969</v>
      </c>
      <c r="E16" s="183">
        <f>'1.1 lund 95%'!AU33</f>
        <v>43.851972071889698</v>
      </c>
      <c r="G16" s="10"/>
      <c r="H16" s="108">
        <f>'1.2 skytt 95%'!AT68</f>
        <v>67.945811785771767</v>
      </c>
      <c r="I16" s="108">
        <f>'1.3 peter 95%'!$AT68</f>
        <v>43.414320012157425</v>
      </c>
      <c r="J16" s="108">
        <f>'1.1 lund 95%'!$AU69</f>
        <v>77.958121612157441</v>
      </c>
      <c r="L16" s="33">
        <f>'1.2 skytt 95%'!$AT103</f>
        <v>43.876610464620612</v>
      </c>
      <c r="M16" s="33">
        <f>'1.3 peter 95%'!$AT103</f>
        <v>20.431344774150887</v>
      </c>
      <c r="N16" s="33">
        <f>'1.1 lund 95%'!$AU104</f>
        <v>53.456588454150889</v>
      </c>
      <c r="O16" s="33">
        <f>'1.5 sub0,53 95%'!$AT103</f>
        <v>49.328432994150873</v>
      </c>
      <c r="P16" s="33">
        <f>'1.4 gust 95%'!$AT104</f>
        <v>31.689950574150888</v>
      </c>
      <c r="R16" s="114">
        <f>'1.2 skytt 95%'!$AT138</f>
        <v>1.0051529408963666</v>
      </c>
      <c r="S16" s="114">
        <f>'1.3 peter 95%'!$AT138</f>
        <v>1.7853539807342678</v>
      </c>
      <c r="T16" s="114">
        <f>'1.1 lund 95%'!$AU139</f>
        <v>0.69181142073429014</v>
      </c>
      <c r="U16" s="114">
        <f>'1.5 sub0,53 95%'!$AT138</f>
        <v>0.82850424073428131</v>
      </c>
      <c r="W16" s="74">
        <f>'1.2 skytt 95%'!$AT349</f>
        <v>0.974475310868963</v>
      </c>
      <c r="X16" s="74">
        <f>'1.3 peter 95%'!$AT349</f>
        <v>6.5527105688425085</v>
      </c>
      <c r="Y16" s="74">
        <f>'1.1 lund 95%'!$AU350</f>
        <v>-0.96289159115748368</v>
      </c>
      <c r="Z16" s="10"/>
      <c r="AA16" s="117">
        <f>'1.4 gust 95%'!$AT244</f>
        <v>5.0275558518191401</v>
      </c>
      <c r="AB16" s="117">
        <f>'1.2 skytt 95%'!$AT243</f>
        <v>11.48449425193586</v>
      </c>
      <c r="AC16" s="117">
        <f>'1.3 peter 95%'!$AT243</f>
        <v>-1.0266204712048999</v>
      </c>
      <c r="AD16" s="117">
        <f>'1.1 lund 95%'!$AU244</f>
        <v>16.732304008795108</v>
      </c>
      <c r="AE16" s="117">
        <f>'1.5 sub0,53 95%'!$AT243</f>
        <v>14.512438448795105</v>
      </c>
      <c r="AF16" s="51"/>
      <c r="AG16" s="120">
        <f>'1.4 gust 95%'!AT279</f>
        <v>30.635042326789428</v>
      </c>
      <c r="AH16" s="120">
        <f>'1.2 skytt 95%'!$AT278</f>
        <v>13.17582104963188</v>
      </c>
      <c r="AI16" s="120">
        <f>'1.3 peter 95%'!$AT278</f>
        <v>45.617450326789424</v>
      </c>
      <c r="AJ16" s="120">
        <f>'1.1 lund 95%'!$AU279</f>
        <v>1.6690535267894413</v>
      </c>
      <c r="AK16" s="120">
        <f>'1.5 sub0,53 95%'!$AT278</f>
        <v>7.162603126789441</v>
      </c>
      <c r="AM16" s="123">
        <f>'1.2 skytt 95%'!$AT208</f>
        <v>26.120571498192</v>
      </c>
      <c r="AN16" s="123">
        <f>'1.3 peter 95%'!$AT208</f>
        <v>40.463735231067119</v>
      </c>
      <c r="AO16" s="123">
        <f>'1.1 lund 95%'!$AU209</f>
        <v>20.426327951067119</v>
      </c>
      <c r="AP16" s="123">
        <f>'1.5 sub0,53 95%'!$AT208</f>
        <v>22.931003861067111</v>
      </c>
      <c r="AQ16" s="124"/>
      <c r="AR16" s="127">
        <f>'1.2 skytt 95%'!$AT313</f>
        <v>4.943497380316594</v>
      </c>
      <c r="AS16" s="127">
        <f>'1.3 peter 95%'!$AT313</f>
        <v>12.743572684149367</v>
      </c>
      <c r="AT16" s="127">
        <f>'1.1 lund 95%'!$AU314</f>
        <v>2.1737378041493653</v>
      </c>
      <c r="AU16" s="127">
        <f>'1.5 sub0,53 95%'!$AT313</f>
        <v>3.4949671641493696</v>
      </c>
      <c r="AV16" s="127">
        <f>'1.4 gust 95%'!$AT314</f>
        <v>9.1402198841493529</v>
      </c>
      <c r="AW16" s="10"/>
      <c r="AX16" s="130">
        <f>'1.3 peter 95%'!AT173</f>
        <v>8.1900657735320959</v>
      </c>
      <c r="AY16" s="130">
        <f>'1.5 sub0,53 95%'!AT173</f>
        <v>4.6415831435320882</v>
      </c>
      <c r="AZ16" s="10"/>
    </row>
    <row r="17" spans="1:52" x14ac:dyDescent="0.25">
      <c r="A17">
        <v>2073</v>
      </c>
      <c r="B17" s="50"/>
      <c r="C17" s="183">
        <f>'1.2 skytt 95%'!AT34</f>
        <v>41.852315828232193</v>
      </c>
      <c r="D17" s="183">
        <f>'1.3 peter 95%'!AT34</f>
        <v>24.818009640793932</v>
      </c>
      <c r="E17" s="183">
        <f>'1.1 lund 95%'!AU34</f>
        <v>48.443502520793942</v>
      </c>
      <c r="G17" s="10"/>
      <c r="H17" s="108">
        <f>'1.2 skytt 95%'!AT69</f>
        <v>71.590380262467349</v>
      </c>
      <c r="I17" s="108">
        <f>'1.3 peter 95%'!$AT69</f>
        <v>47.112149648692153</v>
      </c>
      <c r="J17" s="108">
        <f>'1.1 lund 95%'!$AU70</f>
        <v>81.627207808692191</v>
      </c>
      <c r="L17" s="33">
        <f>'1.2 skytt 95%'!$AT104</f>
        <v>44.630028542687072</v>
      </c>
      <c r="M17" s="33">
        <f>'1.3 peter 95%'!$AT104</f>
        <v>18.997404597944833</v>
      </c>
      <c r="N17" s="33">
        <f>'1.1 lund 95%'!$AU105</f>
        <v>55.096581557944845</v>
      </c>
      <c r="O17" s="33">
        <f>'1.5 sub0,53 95%'!$AT104</f>
        <v>50.584184437944828</v>
      </c>
      <c r="P17" s="33">
        <f>'1.4 gust 95%'!$AT105</f>
        <v>31.303942197944838</v>
      </c>
      <c r="R17" s="114">
        <f>'1.2 skytt 95%'!$AT139</f>
        <v>1.3280104828874084</v>
      </c>
      <c r="S17" s="114">
        <f>'1.3 peter 95%'!$AT139</f>
        <v>2.1888495278068065</v>
      </c>
      <c r="T17" s="114">
        <f>'1.1 lund 95%'!$AU140</f>
        <v>0.97484288780684214</v>
      </c>
      <c r="U17" s="114">
        <f>'1.5 sub0,53 95%'!$AT139</f>
        <v>1.126593717806833</v>
      </c>
      <c r="W17" s="74">
        <f>'1.2 skytt 95%'!$AT350</f>
        <v>1.45456337385516</v>
      </c>
      <c r="X17" s="74">
        <f>'1.3 peter 95%'!$AT350</f>
        <v>7.6360468783615882</v>
      </c>
      <c r="Y17" s="74">
        <f>'1.1 lund 95%'!$AU351</f>
        <v>-0.68663232163839794</v>
      </c>
      <c r="Z17" s="10"/>
      <c r="AA17" s="117">
        <f>'1.4 gust 95%'!$AT245</f>
        <v>4.9441987990830292</v>
      </c>
      <c r="AB17" s="117">
        <f>'1.2 skytt 95%'!$AT244</f>
        <v>11.911729295397613</v>
      </c>
      <c r="AC17" s="117">
        <f>'1.3 peter 95%'!$AT244</f>
        <v>-1.5871529630453396</v>
      </c>
      <c r="AD17" s="117">
        <f>'1.1 lund 95%'!$AU245</f>
        <v>17.571480156954674</v>
      </c>
      <c r="AE17" s="117">
        <f>'1.5 sub0,53 95%'!$AT244</f>
        <v>15.17665101695467</v>
      </c>
      <c r="AF17" s="51"/>
      <c r="AG17" s="120">
        <f>'1.4 gust 95%'!AT280</f>
        <v>36.902904943761911</v>
      </c>
      <c r="AH17" s="120">
        <f>'1.2 skytt 95%'!$AT279</f>
        <v>17.21206044394696</v>
      </c>
      <c r="AI17" s="120">
        <f>'1.3 peter 95%'!$AT279</f>
        <v>53.801713543761892</v>
      </c>
      <c r="AJ17" s="120">
        <f>'1.1 lund 95%'!$AU280</f>
        <v>4.2318749837619318</v>
      </c>
      <c r="AK17" s="120">
        <f>'1.5 sub0,53 95%'!$AT279</f>
        <v>10.428104803761924</v>
      </c>
      <c r="AM17" s="123">
        <f>'1.2 skytt 95%'!$AT209</f>
        <v>28.839155222020935</v>
      </c>
      <c r="AN17" s="123">
        <f>'1.3 peter 95%'!$AT209</f>
        <v>44.838938886078211</v>
      </c>
      <c r="AO17" s="123">
        <f>'1.1 lund 95%'!$AU210</f>
        <v>22.43197408607822</v>
      </c>
      <c r="AP17" s="123">
        <f>'1.5 sub0,53 95%'!$AT209</f>
        <v>25.232844686078209</v>
      </c>
      <c r="AQ17" s="124"/>
      <c r="AR17" s="127">
        <f>'1.2 skytt 95%'!$AT314</f>
        <v>5.9426518046100787</v>
      </c>
      <c r="AS17" s="127">
        <f>'1.3 peter 95%'!$AT314</f>
        <v>14.6805236106905</v>
      </c>
      <c r="AT17" s="127">
        <f>'1.1 lund 95%'!$AU315</f>
        <v>2.8304752906905044</v>
      </c>
      <c r="AU17" s="127">
        <f>'1.5 sub0,53 95%'!$AT314</f>
        <v>4.311731330690507</v>
      </c>
      <c r="AV17" s="127">
        <f>'1.4 gust 95%'!$AT315</f>
        <v>10.640734410690488</v>
      </c>
      <c r="AW17" s="10"/>
      <c r="AX17" s="130">
        <f>'1.3 peter 95%'!AT174</f>
        <v>9.2872188430307823</v>
      </c>
      <c r="AY17" s="130">
        <f>'1.5 sub0,53 95%'!AT174</f>
        <v>5.1568834030307764</v>
      </c>
      <c r="AZ17" s="10"/>
    </row>
    <row r="18" spans="1:52" x14ac:dyDescent="0.25">
      <c r="A18">
        <v>2078</v>
      </c>
      <c r="B18" s="50"/>
      <c r="C18" s="183">
        <f>'1.2 skytt 95%'!AT35</f>
        <v>45.457845890619438</v>
      </c>
      <c r="D18" s="183">
        <f>'1.3 peter 95%'!AT35</f>
        <v>26.193541796317735</v>
      </c>
      <c r="E18" s="183">
        <f>'1.1 lund 95%'!AU35</f>
        <v>52.907824116317755</v>
      </c>
      <c r="G18" s="10"/>
      <c r="H18" s="108">
        <f>'1.2 skytt 95%'!AT70</f>
        <v>72.64105209492493</v>
      </c>
      <c r="I18" s="108">
        <f>'1.3 peter 95%'!$AT70</f>
        <v>47.547978285684415</v>
      </c>
      <c r="J18" s="108">
        <f>'1.1 lund 95%'!$AU71</f>
        <v>82.879156365684437</v>
      </c>
      <c r="L18" s="33">
        <f>'1.2 skytt 95%'!$AT105</f>
        <v>44.944843851914086</v>
      </c>
      <c r="M18" s="33">
        <f>'1.3 peter 95%'!$AT105</f>
        <v>16.963236465188025</v>
      </c>
      <c r="N18" s="33">
        <f>'1.1 lund 95%'!$AU106</f>
        <v>56.337550785188043</v>
      </c>
      <c r="O18" s="33">
        <f>'1.5 sub0,53 95%'!$AT105</f>
        <v>51.415761495188022</v>
      </c>
      <c r="P18" s="33">
        <f>'1.4 gust 95%'!$AT106</f>
        <v>30.386298165188034</v>
      </c>
      <c r="R18" s="114">
        <f>'1.2 skytt 95%'!$AT140</f>
        <v>1.4620931153829952</v>
      </c>
      <c r="S18" s="114">
        <f>'1.3 peter 95%'!$AT140</f>
        <v>2.4469590072448799</v>
      </c>
      <c r="T18" s="114">
        <f>'1.1 lund 95%'!$AU141</f>
        <v>1.0540325272449231</v>
      </c>
      <c r="U18" s="114">
        <f>'1.5 sub0,53 95%'!$AT140</f>
        <v>1.2281483372449131</v>
      </c>
      <c r="W18" s="74">
        <f>'1.2 skytt 95%'!$AT351</f>
        <v>1.4494362507161362</v>
      </c>
      <c r="X18" s="74">
        <f>'1.3 peter 95%'!$AT351</f>
        <v>8.0433062545888827</v>
      </c>
      <c r="Y18" s="74">
        <f>'1.1 lund 95%'!$AU352</f>
        <v>-0.83098862541110152</v>
      </c>
      <c r="Z18" s="10"/>
      <c r="AA18" s="117">
        <f>'1.4 gust 95%'!$AT246</f>
        <v>3.9823153682149339</v>
      </c>
      <c r="AB18" s="117">
        <f>'1.2 skytt 95%'!$AT245</f>
        <v>11.566564690086061</v>
      </c>
      <c r="AC18" s="117">
        <f>'1.3 peter 95%'!$AT245</f>
        <v>-3.1097760543795627</v>
      </c>
      <c r="AD18" s="117">
        <f>'1.1 lund 95%'!$AU246</f>
        <v>17.693692345620455</v>
      </c>
      <c r="AE18" s="117">
        <f>'1.5 sub0,53 95%'!$AT245</f>
        <v>15.093258795620452</v>
      </c>
      <c r="AF18" s="51"/>
      <c r="AG18" s="120">
        <f>'1.4 gust 95%'!AT281</f>
        <v>42.092031955040412</v>
      </c>
      <c r="AH18" s="120">
        <f>'1.2 skytt 95%'!$AT280</f>
        <v>20.164934407699704</v>
      </c>
      <c r="AI18" s="120">
        <f>'1.3 peter 95%'!$AT280</f>
        <v>60.909663355040387</v>
      </c>
      <c r="AJ18" s="120">
        <f>'1.1 lund 95%'!$AU281</f>
        <v>5.7112779150404229</v>
      </c>
      <c r="AK18" s="120">
        <f>'1.5 sub0,53 95%'!$AT280</f>
        <v>12.611076095040417</v>
      </c>
      <c r="AM18" s="123">
        <f>'1.2 skytt 95%'!$AT210</f>
        <v>31.42615166596795</v>
      </c>
      <c r="AN18" s="123">
        <f>'1.3 peter 95%'!$AT210</f>
        <v>49.265399804622248</v>
      </c>
      <c r="AO18" s="123">
        <f>'1.1 lund 95%'!$AU211</f>
        <v>24.24439676462227</v>
      </c>
      <c r="AP18" s="123">
        <f>'1.5 sub0,53 95%'!$AT210</f>
        <v>27.37202214462226</v>
      </c>
      <c r="AQ18" s="124"/>
      <c r="AR18" s="127">
        <f>'1.2 skytt 95%'!$AT315</f>
        <v>6.4406320244500783</v>
      </c>
      <c r="AS18" s="127">
        <f>'1.3 peter 95%'!$AT315</f>
        <v>16.126174419375289</v>
      </c>
      <c r="AT18" s="127">
        <f>'1.1 lund 95%'!$AU316</f>
        <v>2.9865468193753024</v>
      </c>
      <c r="AU18" s="127">
        <f>'1.5 sub0,53 95%'!$AT315</f>
        <v>4.629000269375303</v>
      </c>
      <c r="AV18" s="127">
        <f>'1.4 gust 95%'!$AT316</f>
        <v>11.646755919375284</v>
      </c>
      <c r="AW18" s="10"/>
      <c r="AX18" s="130">
        <f>'1.3 peter 95%'!AT175</f>
        <v>9.6718975368465099</v>
      </c>
      <c r="AY18" s="130">
        <f>'1.5 sub0,53 95%'!AT175</f>
        <v>5.1951067568465099</v>
      </c>
      <c r="AZ18" s="10"/>
    </row>
    <row r="19" spans="1:52" x14ac:dyDescent="0.25">
      <c r="A19">
        <v>2083</v>
      </c>
      <c r="B19" s="50"/>
      <c r="C19" s="183">
        <f>'1.2 skytt 95%'!AT36</f>
        <v>48.687198643410277</v>
      </c>
      <c r="D19" s="183">
        <f>'1.3 peter 95%'!AT36</f>
        <v>26.686642916023477</v>
      </c>
      <c r="E19" s="183">
        <f>'1.1 lund 95%'!AU36</f>
        <v>57.163409236023497</v>
      </c>
      <c r="G19" s="10"/>
      <c r="H19" s="108">
        <f>'1.2 skytt 95%'!AT71</f>
        <v>73.937340806444382</v>
      </c>
      <c r="I19" s="108">
        <f>'1.3 peter 95%'!$AT71</f>
        <v>47.869803452504968</v>
      </c>
      <c r="J19" s="108">
        <f>'1.1 lund 95%'!$AU72</f>
        <v>84.453097452504991</v>
      </c>
      <c r="L19" s="33">
        <f>'1.2 skytt 95%'!$AT106</f>
        <v>45.760925091261115</v>
      </c>
      <c r="M19" s="33">
        <f>'1.3 peter 95%'!$AT106</f>
        <v>15.362983543435732</v>
      </c>
      <c r="N19" s="33">
        <f>'1.1 lund 95%'!$AU107</f>
        <v>58.098342583435745</v>
      </c>
      <c r="O19" s="33">
        <f>'1.5 sub0,53 95%'!$AT106</f>
        <v>52.756422703435732</v>
      </c>
      <c r="P19" s="33">
        <f>'1.4 gust 95%'!$AT107</f>
        <v>29.931855943435735</v>
      </c>
      <c r="R19" s="114">
        <f>'1.2 skytt 95%'!$AT141</f>
        <v>0.7880222895426725</v>
      </c>
      <c r="S19" s="114">
        <f>'1.3 peter 95%'!$AT141</f>
        <v>1.749611099695203</v>
      </c>
      <c r="T19" s="114">
        <f>'1.1 lund 95%'!$AU142</f>
        <v>0.38058365969524</v>
      </c>
      <c r="U19" s="114">
        <f>'1.5 sub0,53 95%'!$AT141</f>
        <v>0.55171208969523211</v>
      </c>
      <c r="W19" s="74">
        <f>'1.2 skytt 95%'!$AT352</f>
        <v>1.9553757903796343</v>
      </c>
      <c r="X19" s="74">
        <f>'1.3 peter 95%'!$AT352</f>
        <v>9.193204281763709</v>
      </c>
      <c r="Y19" s="74">
        <f>'1.1 lund 95%'!$AU353</f>
        <v>-0.54339379823628187</v>
      </c>
      <c r="Z19" s="10"/>
      <c r="AA19" s="117">
        <f>'1.4 gust 95%'!$AT247</f>
        <v>3.4671997978309124</v>
      </c>
      <c r="AB19" s="117">
        <f>'1.2 skytt 95%'!$AT246</f>
        <v>11.652592427658472</v>
      </c>
      <c r="AC19" s="117">
        <f>'1.3 peter 95%'!$AT246</f>
        <v>-4.1769330884855922</v>
      </c>
      <c r="AD19" s="117">
        <f>'1.1 lund 95%'!$AU247</f>
        <v>18.24585675151442</v>
      </c>
      <c r="AE19" s="117">
        <f>'1.5 sub0,53 95%'!$AT246</f>
        <v>15.443008021514419</v>
      </c>
      <c r="AF19" s="51"/>
      <c r="AG19" s="120">
        <f>'1.4 gust 95%'!AT282</f>
        <v>46.007199924341094</v>
      </c>
      <c r="AH19" s="120">
        <f>'1.2 skytt 95%'!$AT281</f>
        <v>22.140161886549066</v>
      </c>
      <c r="AI19" s="120">
        <f>'1.3 peter 95%'!$AT281</f>
        <v>66.481175724341085</v>
      </c>
      <c r="AJ19" s="120">
        <f>'1.1 lund 95%'!$AU282</f>
        <v>6.424180044341111</v>
      </c>
      <c r="AK19" s="120">
        <f>'1.5 sub0,53 95%'!$AT281</f>
        <v>13.931304504341105</v>
      </c>
      <c r="AM19" s="123">
        <f>'1.2 skytt 95%'!$AT211</f>
        <v>32.531961148911236</v>
      </c>
      <c r="AN19" s="123">
        <f>'1.3 peter 95%'!$AT211</f>
        <v>51.59890197442342</v>
      </c>
      <c r="AO19" s="123">
        <f>'1.1 lund 95%'!$AU212</f>
        <v>24.794513814423436</v>
      </c>
      <c r="AP19" s="123">
        <f>'1.5 sub0,53 95%'!$AT211</f>
        <v>28.145062334423429</v>
      </c>
      <c r="AQ19" s="124"/>
      <c r="AR19" s="127">
        <f>'1.2 skytt 95%'!$AT316</f>
        <v>6.6434474361745464</v>
      </c>
      <c r="AS19" s="127">
        <f>'1.3 peter 95%'!$AT316</f>
        <v>17.161197392970358</v>
      </c>
      <c r="AT19" s="127">
        <f>'1.1 lund 95%'!$AU317</f>
        <v>2.8873342729703673</v>
      </c>
      <c r="AU19" s="127">
        <f>'1.5 sub0,53 95%'!$AT316</f>
        <v>4.6715671629703674</v>
      </c>
      <c r="AV19" s="127">
        <f>'1.4 gust 95%'!$AT317</f>
        <v>12.295107692970351</v>
      </c>
      <c r="AW19" s="10"/>
      <c r="AX19" s="130">
        <f>'1.3 peter 95%'!AT176</f>
        <v>9.472038870653666</v>
      </c>
      <c r="AY19" s="130">
        <f>'1.5 sub0,53 95%'!AT176</f>
        <v>4.9161228906536625</v>
      </c>
      <c r="AZ19" s="10"/>
    </row>
    <row r="20" spans="1:52" x14ac:dyDescent="0.25">
      <c r="A20">
        <v>2088</v>
      </c>
      <c r="B20" s="50"/>
      <c r="C20" s="183">
        <f>'1.2 skytt 95%'!AT37</f>
        <v>53.540919749503232</v>
      </c>
      <c r="D20" s="183">
        <f>'1.3 peter 95%'!AT37</f>
        <v>28.792092023077895</v>
      </c>
      <c r="E20" s="183">
        <f>'1.1 lund 95%'!AU37</f>
        <v>63.028758663077923</v>
      </c>
      <c r="G20" s="10"/>
      <c r="H20" s="108">
        <f>'1.2 skytt 95%'!AT72</f>
        <v>75.841963595799086</v>
      </c>
      <c r="I20" s="108">
        <f>'1.3 peter 95%'!$AT72</f>
        <v>48.557406429465047</v>
      </c>
      <c r="J20" s="108">
        <f>'1.1 lund 95%'!$AU73</f>
        <v>86.677021149465077</v>
      </c>
      <c r="L20" s="33">
        <f>'1.2 skytt 95%'!$AT107</f>
        <v>46.698989473832739</v>
      </c>
      <c r="M20" s="33">
        <f>'1.3 peter 95%'!$AT107</f>
        <v>13.74639701580243</v>
      </c>
      <c r="N20" s="33">
        <f>'1.1 lund 95%'!$AU108</f>
        <v>60.012677735802448</v>
      </c>
      <c r="O20" s="33">
        <f>'1.5 sub0,53 95%'!$AT107</f>
        <v>54.229392645802427</v>
      </c>
      <c r="P20" s="33">
        <f>'1.4 gust 95%'!$AT108</f>
        <v>29.518992715802437</v>
      </c>
      <c r="R20" s="114">
        <f>'1.2 skytt 95%'!$AT142</f>
        <v>1.545051940916774</v>
      </c>
      <c r="S20" s="114">
        <f>'1.3 peter 95%'!$AT142</f>
        <v>2.6076389425633728</v>
      </c>
      <c r="T20" s="114">
        <f>'1.1 lund 95%'!$AU143</f>
        <v>1.0961861425634116</v>
      </c>
      <c r="U20" s="114">
        <f>'1.5 sub0,53 95%'!$AT142</f>
        <v>1.2851177425634031</v>
      </c>
      <c r="W20" s="74">
        <f>'1.2 skytt 95%'!$AT353</f>
        <v>2.1136704155230013</v>
      </c>
      <c r="X20" s="74">
        <f>'1.3 peter 95%'!$AT353</f>
        <v>9.7791591126016879</v>
      </c>
      <c r="Y20" s="74">
        <f>'1.1 lund 95%'!$AU354</f>
        <v>-0.52681744739829839</v>
      </c>
      <c r="Z20" s="10"/>
      <c r="AA20" s="117">
        <f>'1.4 gust 95%'!$AT248</f>
        <v>3.4121580860915692</v>
      </c>
      <c r="AB20" s="117">
        <f>'1.2 skytt 95%'!$AT247</f>
        <v>12.116807142263283</v>
      </c>
      <c r="AC20" s="117">
        <f>'1.3 peter 95%'!$AT247</f>
        <v>-4.7093684114895034</v>
      </c>
      <c r="AD20" s="117">
        <f>'1.1 lund 95%'!$AU248</f>
        <v>19.113775988510508</v>
      </c>
      <c r="AE20" s="117">
        <f>'1.5 sub0,53 95%'!$AT247</f>
        <v>16.135882938510509</v>
      </c>
      <c r="AF20" s="51"/>
      <c r="AG20" s="120">
        <f>'1.4 gust 95%'!AT283</f>
        <v>50.197208126400064</v>
      </c>
      <c r="AH20" s="120">
        <f>'1.2 skytt 95%'!$AT282</f>
        <v>24.655372076871139</v>
      </c>
      <c r="AI20" s="120">
        <f>'1.3 peter 95%'!$AT282</f>
        <v>72.072206426400044</v>
      </c>
      <c r="AJ20" s="120">
        <f>'1.1 lund 95%'!$AU283</f>
        <v>7.9055447464000821</v>
      </c>
      <c r="AK20" s="120">
        <f>'1.5 sub0,53 95%'!$AT282</f>
        <v>15.926377456400074</v>
      </c>
      <c r="AM20" s="123">
        <f>'1.2 skytt 95%'!$AT212</f>
        <v>36.356419980759433</v>
      </c>
      <c r="AN20" s="123">
        <f>'1.3 peter 95%'!$AT212</f>
        <v>57.577936749250398</v>
      </c>
      <c r="AO20" s="123">
        <f>'1.1 lund 95%'!$AU213</f>
        <v>27.758394029250415</v>
      </c>
      <c r="AP20" s="123">
        <f>'1.5 sub0,53 95%'!$AT212</f>
        <v>31.485836869250409</v>
      </c>
      <c r="AQ20" s="124"/>
      <c r="AR20" s="127">
        <f>'1.2 skytt 95%'!$AT317</f>
        <v>7.423925051868375</v>
      </c>
      <c r="AS20" s="127">
        <f>'1.3 peter 95%'!$AT317</f>
        <v>18.71828538543927</v>
      </c>
      <c r="AT20" s="127">
        <f>'1.1 lund 95%'!$AU318</f>
        <v>3.3967400254392772</v>
      </c>
      <c r="AU20" s="127">
        <f>'1.5 sub0,53 95%'!$AT317</f>
        <v>5.3119331954392752</v>
      </c>
      <c r="AV20" s="127">
        <f>'1.4 gust 95%'!$AT318</f>
        <v>13.495031285439259</v>
      </c>
      <c r="AW20" s="10"/>
      <c r="AX20" s="130">
        <f>'1.3 peter 95%'!AT177</f>
        <v>10.695472914159939</v>
      </c>
      <c r="AY20" s="130">
        <f>'1.5 sub0,53 95%'!AT177</f>
        <v>5.6817611341599346</v>
      </c>
      <c r="AZ20" s="10"/>
    </row>
    <row r="21" spans="1:52" x14ac:dyDescent="0.25">
      <c r="A21">
        <v>2093</v>
      </c>
      <c r="B21" s="50"/>
      <c r="C21" s="183">
        <f>'1.2 skytt 95%'!AT38</f>
        <v>57.886912994204529</v>
      </c>
      <c r="D21" s="183">
        <f>'1.3 peter 95%'!AT38</f>
        <v>30.341125914785426</v>
      </c>
      <c r="E21" s="183">
        <f>'1.1 lund 95%'!AU38</f>
        <v>68.403253754785439</v>
      </c>
      <c r="G21" s="10"/>
      <c r="H21" s="108">
        <f>'1.2 skytt 95%'!AT73</f>
        <v>77.851850697088082</v>
      </c>
      <c r="I21" s="108">
        <f>'1.3 peter 95%'!$AT73</f>
        <v>49.4891936307327</v>
      </c>
      <c r="J21" s="108">
        <f>'1.1 lund 95%'!$AU74</f>
        <v>88.919702990732716</v>
      </c>
      <c r="L21" s="33">
        <f>'1.2 skytt 95%'!$AT108</f>
        <v>47.039424236944399</v>
      </c>
      <c r="M21" s="33">
        <f>'1.3 peter 95%'!$AT108</f>
        <v>11.714836043636874</v>
      </c>
      <c r="N21" s="33">
        <f>'1.1 lund 95%'!$AU109</f>
        <v>61.260775563636891</v>
      </c>
      <c r="O21" s="33">
        <f>'1.5 sub0,53 95%'!$AT108</f>
        <v>55.067533123636863</v>
      </c>
      <c r="P21" s="33">
        <f>'1.4 gust 95%'!$AT109</f>
        <v>28.605497243636879</v>
      </c>
      <c r="R21" s="114">
        <f>'1.2 skytt 95%'!$AT143</f>
        <v>1.3211546135662477</v>
      </c>
      <c r="S21" s="114">
        <f>'1.3 peter 95%'!$AT143</f>
        <v>2.2878952255217655</v>
      </c>
      <c r="T21" s="114">
        <f>'1.1 lund 95%'!$AU144</f>
        <v>0.90142794552180272</v>
      </c>
      <c r="U21" s="114">
        <f>'1.5 sub0,53 95%'!$AT143</f>
        <v>1.0747363555217893</v>
      </c>
      <c r="W21" s="74">
        <f>'1.2 skytt 95%'!$AT354</f>
        <v>2.099708258283548</v>
      </c>
      <c r="X21" s="74">
        <f>'1.3 peter 95%'!$AT354</f>
        <v>10.03554485178544</v>
      </c>
      <c r="Y21" s="74">
        <f>'1.1 lund 95%'!$AU355</f>
        <v>-0.62148922821454289</v>
      </c>
      <c r="Z21" s="10"/>
      <c r="AA21" s="117">
        <f>'1.4 gust 95%'!$AT249</f>
        <v>2.3849796155925649</v>
      </c>
      <c r="AB21" s="117">
        <f>'1.2 skytt 95%'!$AT248</f>
        <v>11.74500363511225</v>
      </c>
      <c r="AC21" s="117">
        <f>'1.3 peter 95%'!$AT248</f>
        <v>-6.323930383979814</v>
      </c>
      <c r="AD21" s="117">
        <f>'1.1 lund 95%'!$AU249</f>
        <v>19.22220561602019</v>
      </c>
      <c r="AE21" s="117">
        <f>'1.5 sub0,53 95%'!$AT248</f>
        <v>16.028938616020191</v>
      </c>
      <c r="AF21" s="51"/>
      <c r="AG21" s="120">
        <f>'1.4 gust 95%'!AT284</f>
        <v>55.382517326654209</v>
      </c>
      <c r="AH21" s="120">
        <f>'1.2 skytt 95%'!$AT283</f>
        <v>28.041872577415134</v>
      </c>
      <c r="AI21" s="120">
        <f>'1.3 peter 95%'!$AT283</f>
        <v>78.734066726654191</v>
      </c>
      <c r="AJ21" s="120">
        <f>'1.1 lund 95%'!$AU284</f>
        <v>10.236188486654228</v>
      </c>
      <c r="AK21" s="120">
        <f>'1.5 sub0,53 95%'!$AT283</f>
        <v>18.798423266654222</v>
      </c>
      <c r="AM21" s="123">
        <f>'1.2 skytt 95%'!$AT213</f>
        <v>38.918998028000168</v>
      </c>
      <c r="AN21" s="123">
        <f>'1.3 peter 95%'!$AT213</f>
        <v>61.924245069439223</v>
      </c>
      <c r="AO21" s="123">
        <f>'1.1 lund 95%'!$AU214</f>
        <v>29.570758189439236</v>
      </c>
      <c r="AP21" s="123">
        <f>'1.5 sub0,53 95%'!$AT213</f>
        <v>33.614944049439224</v>
      </c>
      <c r="AQ21" s="124"/>
      <c r="AR21" s="127">
        <f>'1.2 skytt 95%'!$AT318</f>
        <v>7.8684511400525512</v>
      </c>
      <c r="AS21" s="127">
        <f>'1.3 peter 95%'!$AT318</f>
        <v>19.89556045967861</v>
      </c>
      <c r="AT21" s="127">
        <f>'1.1 lund 95%'!$AU319</f>
        <v>3.6080417396786086</v>
      </c>
      <c r="AU21" s="127">
        <f>'1.5 sub0,53 95%'!$AT318</f>
        <v>5.6439815796786075</v>
      </c>
      <c r="AV21" s="127">
        <f>'1.4 gust 95%'!$AT319</f>
        <v>14.342997259678592</v>
      </c>
      <c r="AW21" s="10"/>
      <c r="AX21" s="130">
        <f>'1.3 peter 95%'!AT178</f>
        <v>11.521059378329305</v>
      </c>
      <c r="AY21" s="130">
        <f>'1.5 sub0,53 95%'!AT178</f>
        <v>6.1566534083292961</v>
      </c>
      <c r="AZ21" s="10"/>
    </row>
    <row r="22" spans="1:52" x14ac:dyDescent="0.25">
      <c r="A22">
        <v>2098</v>
      </c>
      <c r="B22" s="50"/>
      <c r="C22" s="183">
        <f>'1.2 skytt 95%'!AT39</f>
        <v>62.972341496784153</v>
      </c>
      <c r="D22" s="183">
        <f>'1.3 peter 95%'!AT39</f>
        <v>32.994017111235706</v>
      </c>
      <c r="E22" s="183">
        <f>'1.1 lund 95%'!AU39</f>
        <v>74.402979431235735</v>
      </c>
      <c r="G22" s="10"/>
      <c r="H22" s="108">
        <f>'1.2 skytt 95%'!AT74</f>
        <v>79.626171594245164</v>
      </c>
      <c r="I22" s="108">
        <f>'1.3 peter 95%'!$AT74</f>
        <v>50.497577405681461</v>
      </c>
      <c r="J22" s="108">
        <f>'1.1 lund 95%'!$AU75</f>
        <v>90.813320125681486</v>
      </c>
      <c r="L22" s="33">
        <f>'1.2 skytt 95%'!$AT109</f>
        <v>47.309985481524883</v>
      </c>
      <c r="M22" s="33">
        <f>'1.3 peter 95%'!$AT109</f>
        <v>9.833512570059959</v>
      </c>
      <c r="N22" s="33">
        <f>'1.1 lund 95%'!$AU110</f>
        <v>62.364894330059983</v>
      </c>
      <c r="O22" s="33">
        <f>'1.5 sub0,53 95%'!$AT109</f>
        <v>55.798471610059948</v>
      </c>
      <c r="P22" s="33">
        <f>'1.4 gust 95%'!$AT110</f>
        <v>27.741938170059967</v>
      </c>
      <c r="R22" s="114">
        <f>'1.2 skytt 95%'!$AT144</f>
        <v>1.7472524841129944</v>
      </c>
      <c r="S22" s="114">
        <f>'1.3 peter 95%'!$AT144</f>
        <v>2.7420727877005469</v>
      </c>
      <c r="T22" s="114">
        <f>'1.1 lund 95%'!$AU145</f>
        <v>1.3142666277005906</v>
      </c>
      <c r="U22" s="114">
        <f>'1.5 sub0,53 95%'!$AT144</f>
        <v>1.4927423977005794</v>
      </c>
      <c r="W22" s="74">
        <f>'1.2 skytt 95%'!$AT355</f>
        <v>3.2115434478618554</v>
      </c>
      <c r="X22" s="74">
        <f>'1.3 peter 95%'!$AT355</f>
        <v>11.705264914794171</v>
      </c>
      <c r="Y22" s="74">
        <f>'1.1 lund 95%'!$AU356</f>
        <v>0.31091315479419068</v>
      </c>
      <c r="Z22" s="10"/>
      <c r="AA22" s="117">
        <f>'1.4 gust 95%'!$AT250</f>
        <v>1.7850698667258513</v>
      </c>
      <c r="AB22" s="117">
        <f>'1.2 skytt 95%'!$AT249</f>
        <v>11.777498439780858</v>
      </c>
      <c r="AC22" s="117">
        <f>'1.3 peter 95%'!$AT249</f>
        <v>-7.48755213319855</v>
      </c>
      <c r="AD22" s="117">
        <f>'1.1 lund 95%'!$AU250</f>
        <v>19.712139066801463</v>
      </c>
      <c r="AE22" s="117">
        <f>'1.5 sub0,53 95%'!$AT249</f>
        <v>16.312177666801464</v>
      </c>
      <c r="AF22" s="51"/>
      <c r="AG22" s="120">
        <f>'1.4 gust 95%'!AT285</f>
        <v>61.006598814068425</v>
      </c>
      <c r="AH22" s="120">
        <f>'1.2 skytt 95%'!$AT284</f>
        <v>31.70741676290686</v>
      </c>
      <c r="AI22" s="120">
        <f>'1.3 peter 95%'!$AT284</f>
        <v>85.956359814068421</v>
      </c>
      <c r="AJ22" s="120">
        <f>'1.1 lund 95%'!$AU285</f>
        <v>12.770394214068453</v>
      </c>
      <c r="AK22" s="120">
        <f>'1.5 sub0,53 95%'!$AT284</f>
        <v>21.918639914068446</v>
      </c>
      <c r="AM22" s="123">
        <f>'1.2 skytt 95%'!$AT214</f>
        <v>41.741032036835968</v>
      </c>
      <c r="AN22" s="123">
        <f>'1.3 peter 95%'!$AT214</f>
        <v>66.484199463026357</v>
      </c>
      <c r="AO22" s="123">
        <f>'1.1 lund 95%'!$AU215</f>
        <v>31.646827223026371</v>
      </c>
      <c r="AP22" s="123">
        <f>'1.5 sub0,53 95%'!$AT214</f>
        <v>36.001498753026361</v>
      </c>
      <c r="AQ22" s="124"/>
      <c r="AR22" s="127">
        <f>'1.2 skytt 95%'!$AT319</f>
        <v>8.956222409584818</v>
      </c>
      <c r="AS22" s="127">
        <f>'1.3 peter 95%'!$AT319</f>
        <v>21.826210986916603</v>
      </c>
      <c r="AT22" s="127">
        <f>'1.1 lund 95%'!$AU320</f>
        <v>4.4302935469166114</v>
      </c>
      <c r="AU22" s="127">
        <f>'1.5 sub0,53 95%'!$AT319</f>
        <v>6.6047832269166111</v>
      </c>
      <c r="AV22" s="127">
        <f>'1.4 gust 95%'!$AT320</f>
        <v>15.895784586916587</v>
      </c>
      <c r="AW22" s="10"/>
      <c r="AX22" s="130">
        <f>'1.3 peter 95%'!AT179</f>
        <v>12.833714921674826</v>
      </c>
      <c r="AY22" s="130">
        <f>'1.5 sub0,53 95%'!AT179</f>
        <v>6.8832172916748213</v>
      </c>
      <c r="AZ22" s="10"/>
    </row>
    <row r="23" spans="1:52" x14ac:dyDescent="0.25">
      <c r="A23">
        <v>2103</v>
      </c>
      <c r="B23" s="50"/>
      <c r="C23" s="183">
        <f>'1.2 skytt 95%'!AT40</f>
        <v>67.927086746363997</v>
      </c>
      <c r="D23" s="183">
        <f>'1.3 peter 95%'!AT40</f>
        <v>35.608496530598437</v>
      </c>
      <c r="E23" s="183">
        <f>'1.1 lund 95%'!AU40</f>
        <v>80.248996610598468</v>
      </c>
      <c r="G23" s="10"/>
      <c r="H23" s="108">
        <f>'1.2 skytt 95%'!AT75</f>
        <v>81.436423198857398</v>
      </c>
      <c r="I23" s="108">
        <f>'1.3 peter 95%'!$AT75</f>
        <v>51.927782629924657</v>
      </c>
      <c r="J23" s="108">
        <f>'1.1 lund 95%'!$AU76</f>
        <v>92.612345669924693</v>
      </c>
      <c r="L23" s="33">
        <f>'1.2 skytt 95%'!$AT110</f>
        <v>47.076310394876472</v>
      </c>
      <c r="M23" s="33">
        <f>'1.3 peter 95%'!$AT110</f>
        <v>7.5350404884006261</v>
      </c>
      <c r="N23" s="33">
        <f>'1.1 lund 95%'!$AU111</f>
        <v>62.932692248400642</v>
      </c>
      <c r="O23" s="33">
        <f>'1.5 sub0,53 95%'!$AT110</f>
        <v>56.007985778400624</v>
      </c>
      <c r="P23" s="33">
        <f>'1.4 gust 95%'!$AT111</f>
        <v>26.420603588400631</v>
      </c>
      <c r="R23" s="114">
        <f>'1.2 skytt 95%'!$AT145</f>
        <v>1.9430948717351859</v>
      </c>
      <c r="S23" s="114">
        <f>'1.3 peter 95%'!$AT145</f>
        <v>3.0138444772135919</v>
      </c>
      <c r="T23" s="114">
        <f>'1.1 lund 95%'!$AU146</f>
        <v>1.4804303972136363</v>
      </c>
      <c r="U23" s="114">
        <f>'1.5 sub0,53 95%'!$AT145</f>
        <v>1.672107157213627</v>
      </c>
      <c r="W23" s="74">
        <f>'1.2 skytt 95%'!$AT356</f>
        <v>3.6945972960167728</v>
      </c>
      <c r="X23" s="74">
        <f>'1.3 peter 95%'!$AT356</f>
        <v>12.690891233934092</v>
      </c>
      <c r="Y23" s="74">
        <f>'1.1 lund 95%'!$AU357</f>
        <v>0.63576331393410845</v>
      </c>
      <c r="Z23" s="10"/>
      <c r="AA23" s="117">
        <f>'1.4 gust 95%'!$AT251</f>
        <v>1.2817049539389658</v>
      </c>
      <c r="AB23" s="117">
        <f>'1.2 skytt 95%'!$AT250</f>
        <v>11.82092020430466</v>
      </c>
      <c r="AC23" s="117">
        <f>'1.3 peter 95%'!$AT250</f>
        <v>-8.4796509460476628</v>
      </c>
      <c r="AD23" s="117">
        <f>'1.1 lund 95%'!$AU251</f>
        <v>20.153659693952342</v>
      </c>
      <c r="AE23" s="117">
        <f>'1.5 sub0,53 95%'!$AT250</f>
        <v>16.574495863952347</v>
      </c>
      <c r="AF23" s="51"/>
      <c r="AG23" s="120">
        <f>'1.4 gust 95%'!AT286</f>
        <v>65.725503195161991</v>
      </c>
      <c r="AH23" s="120">
        <f>'1.2 skytt 95%'!$AT285</f>
        <v>34.595880471972109</v>
      </c>
      <c r="AI23" s="120">
        <f>'1.3 peter 95%'!$AT285</f>
        <v>92.150824395161976</v>
      </c>
      <c r="AJ23" s="120">
        <f>'1.1 lund 95%'!$AU286</f>
        <v>14.636548875162028</v>
      </c>
      <c r="AK23" s="120">
        <f>'1.5 sub0,53 95%'!$AT285</f>
        <v>24.325833315162026</v>
      </c>
      <c r="AM23" s="123">
        <f>'1.2 skytt 95%'!$AT215</f>
        <v>44.746697416218517</v>
      </c>
      <c r="AN23" s="123">
        <f>'1.3 peter 95%'!$AT215</f>
        <v>71.441111950702492</v>
      </c>
      <c r="AO23" s="123">
        <f>'1.1 lund 95%'!$AU216</f>
        <v>33.831128110702508</v>
      </c>
      <c r="AP23" s="123">
        <f>'1.5 sub0,53 95%'!$AT215</f>
        <v>38.532376090702499</v>
      </c>
      <c r="AQ23" s="124"/>
      <c r="AR23" s="127">
        <f>'1.2 skytt 95%'!$AT320</f>
        <v>9.7124247682003553</v>
      </c>
      <c r="AS23" s="127">
        <f>'1.3 peter 95%'!$AT320</f>
        <v>23.469584703964649</v>
      </c>
      <c r="AT23" s="127">
        <f>'1.1 lund 95%'!$AU321</f>
        <v>4.9032602239646526</v>
      </c>
      <c r="AU23" s="127">
        <f>'1.5 sub0,53 95%'!$AT320</f>
        <v>7.2240507839646551</v>
      </c>
      <c r="AV23" s="127">
        <f>'1.4 gust 95%'!$AT321</f>
        <v>17.140155903964633</v>
      </c>
      <c r="AW23" s="10"/>
      <c r="AX23" s="130">
        <f>'1.3 peter 95%'!AT180</f>
        <v>14.414124775003771</v>
      </c>
      <c r="AY23" s="130">
        <f>'1.5 sub0,53 95%'!AT180</f>
        <v>7.8173438150037704</v>
      </c>
      <c r="AZ23" s="10"/>
    </row>
    <row r="24" spans="1:52" x14ac:dyDescent="0.25">
      <c r="A24">
        <v>2108</v>
      </c>
      <c r="B24" s="50"/>
      <c r="C24" s="183">
        <f>'1.2 skytt 95%'!AT41</f>
        <v>71.828211323614539</v>
      </c>
      <c r="D24" s="183">
        <f>'1.3 peter 95%'!AT41</f>
        <v>37.090196585330283</v>
      </c>
      <c r="E24" s="183">
        <f>'1.1 lund 95%'!AU41</f>
        <v>85.061060185330305</v>
      </c>
      <c r="G24" s="10"/>
      <c r="H24" s="108">
        <f>'1.2 skytt 95%'!AT76</f>
        <v>81.716618339133845</v>
      </c>
      <c r="I24" s="108">
        <f>'1.3 peter 95%'!$AT76</f>
        <v>51.398604738735685</v>
      </c>
      <c r="J24" s="108">
        <f>'1.1 lund 95%'!$AU77</f>
        <v>93.028471698735714</v>
      </c>
      <c r="L24" s="33">
        <f>'1.2 skytt 95%'!$AT111</f>
        <v>45.77413765321937</v>
      </c>
      <c r="M24" s="33">
        <f>'1.3 peter 95%'!$AT111</f>
        <v>3.9533580943567781</v>
      </c>
      <c r="N24" s="33">
        <f>'1.1 lund 95%'!$AU112</f>
        <v>62.499869854356795</v>
      </c>
      <c r="O24" s="33">
        <f>'1.5 sub0,53 95%'!$AT111</f>
        <v>55.181555884356783</v>
      </c>
      <c r="P24" s="33">
        <f>'1.4 gust 95%'!$AT112</f>
        <v>23.912396194356784</v>
      </c>
      <c r="R24" s="114">
        <f>'1.2 skytt 95%'!$AT146</f>
        <v>1.8111507968329088</v>
      </c>
      <c r="S24" s="114">
        <f>'1.3 peter 95%'!$AT146</f>
        <v>2.983326210929107</v>
      </c>
      <c r="T24" s="114">
        <f>'1.1 lund 95%'!$AU147</f>
        <v>1.306517890929157</v>
      </c>
      <c r="U24" s="114">
        <f>'1.5 sub0,53 95%'!$AT146</f>
        <v>1.5161189309291512</v>
      </c>
      <c r="W24" s="74">
        <f>'1.2 skytt 95%'!$AT357</f>
        <v>4.2740936578981792</v>
      </c>
      <c r="X24" s="74">
        <f>'1.3 peter 95%'!$AT357</f>
        <v>13.811584919235306</v>
      </c>
      <c r="Y24" s="74">
        <f>'1.1 lund 95%'!$AU358</f>
        <v>1.041423559235322</v>
      </c>
      <c r="Z24" s="10"/>
      <c r="AA24" s="117">
        <f>'1.4 gust 95%'!$AT252</f>
        <v>0.14452009465301452</v>
      </c>
      <c r="AB24" s="117">
        <f>'1.2 skytt 95%'!$AT251</f>
        <v>11.251029223976193</v>
      </c>
      <c r="AC24" s="117">
        <f>'1.3 peter 95%'!$AT251</f>
        <v>-10.121754405344616</v>
      </c>
      <c r="AD24" s="117">
        <f>'1.1 lund 95%'!$AU252</f>
        <v>19.992650794655397</v>
      </c>
      <c r="AE24" s="117">
        <f>'1.5 sub0,53 95%'!$AT251</f>
        <v>16.228350144655401</v>
      </c>
      <c r="AF24" s="51"/>
      <c r="AG24" s="120">
        <f>'1.4 gust 95%'!AT287</f>
        <v>71.611085302146975</v>
      </c>
      <c r="AH24" s="120">
        <f>'1.2 skytt 95%'!$AT286</f>
        <v>38.483228784393518</v>
      </c>
      <c r="AI24" s="120">
        <f>'1.3 peter 95%'!$AT286</f>
        <v>99.638581702146951</v>
      </c>
      <c r="AJ24" s="120">
        <f>'1.1 lund 95%'!$AU287</f>
        <v>17.424592262147002</v>
      </c>
      <c r="AK24" s="120">
        <f>'1.5 sub0,53 95%'!$AT286</f>
        <v>27.701340942146999</v>
      </c>
      <c r="AM24" s="123">
        <f>'1.2 skytt 95%'!$AT216</f>
        <v>46.699634867800249</v>
      </c>
      <c r="AN24" s="123">
        <f>'1.3 peter 95%'!$AT216</f>
        <v>75.069706200528941</v>
      </c>
      <c r="AO24" s="123">
        <f>'1.1 lund 95%'!$AU217</f>
        <v>35.054639240528964</v>
      </c>
      <c r="AP24" s="123">
        <f>'1.5 sub0,53 95%'!$AT216</f>
        <v>40.056522610528951</v>
      </c>
      <c r="AQ24" s="124"/>
      <c r="AR24" s="127">
        <f>'1.2 skytt 95%'!$AT321</f>
        <v>10.448310054523308</v>
      </c>
      <c r="AS24" s="127">
        <f>'1.3 peter 95%'!$AT321</f>
        <v>25.085322443693371</v>
      </c>
      <c r="AT24" s="127">
        <f>'1.1 lund 95%'!$AU322</f>
        <v>5.3679685236933743</v>
      </c>
      <c r="AU24" s="127">
        <f>'1.5 sub0,53 95%'!$AT321</f>
        <v>7.8326377636933797</v>
      </c>
      <c r="AV24" s="127">
        <f>'1.4 gust 95%'!$AT322</f>
        <v>18.363497243693356</v>
      </c>
      <c r="AW24" s="10"/>
      <c r="AX24" s="130">
        <f>'1.3 peter 95%'!AT181</f>
        <v>15.136356856895281</v>
      </c>
      <c r="AY24" s="130">
        <f>'1.5 sub0,53 95%'!AT181</f>
        <v>8.0730198068952781</v>
      </c>
      <c r="AZ24" s="10"/>
    </row>
    <row r="25" spans="1:52" x14ac:dyDescent="0.25">
      <c r="A25">
        <v>2113</v>
      </c>
      <c r="B25" s="50"/>
      <c r="C25" s="183">
        <f>'1.2 skytt 95%'!AT42</f>
        <v>74.24674397170979</v>
      </c>
      <c r="D25" s="183">
        <f>'1.3 peter 95%'!AT42</f>
        <v>36.77646757670469</v>
      </c>
      <c r="E25" s="183">
        <f>'1.1 lund 95%'!AU42</f>
        <v>88.509815176704706</v>
      </c>
      <c r="G25" s="10"/>
      <c r="H25" s="108">
        <f>'1.2 skytt 95%'!AT77</f>
        <v>82.232705656818638</v>
      </c>
      <c r="I25" s="108">
        <f>'1.3 peter 95%'!$AT77</f>
        <v>51.163083287224268</v>
      </c>
      <c r="J25" s="108">
        <f>'1.1 lund 95%'!$AU78</f>
        <v>93.666557047224302</v>
      </c>
      <c r="L25" s="33">
        <f>'1.2 skytt 95%'!$AT112</f>
        <v>44.452633214874893</v>
      </c>
      <c r="M25" s="33">
        <f>'1.3 peter 95%'!$AT112</f>
        <v>0.24625845905465127</v>
      </c>
      <c r="N25" s="33">
        <f>'1.1 lund 95%'!$AU113</f>
        <v>62.081471899054669</v>
      </c>
      <c r="O25" s="33">
        <f>'1.5 sub0,53 95%'!$AT112</f>
        <v>54.352070219054653</v>
      </c>
      <c r="P25" s="33">
        <f>'1.4 gust 95%'!$AT113</f>
        <v>21.326444859054657</v>
      </c>
      <c r="R25" s="114">
        <f>'1.2 skytt 95%'!$AT147</f>
        <v>1.860484417853171</v>
      </c>
      <c r="S25" s="114">
        <f>'1.3 peter 95%'!$AT147</f>
        <v>3.0602045610246753</v>
      </c>
      <c r="T25" s="114">
        <f>'1.1 lund 95%'!$AU148</f>
        <v>1.3417344010247239</v>
      </c>
      <c r="U25" s="114">
        <f>'1.5 sub0,53 95%'!$AT147</f>
        <v>1.556543171024718</v>
      </c>
      <c r="W25" s="74">
        <f>'1.2 skytt 95%'!$AT358</f>
        <v>4.8015974300520341</v>
      </c>
      <c r="X25" s="74">
        <f>'1.3 peter 95%'!$AT358</f>
        <v>14.738332109238412</v>
      </c>
      <c r="Y25" s="74">
        <f>'1.1 lund 95%'!$AU359</f>
        <v>1.438839309238424</v>
      </c>
      <c r="Z25" s="10"/>
      <c r="AA25" s="117">
        <f>'1.4 gust 95%'!$AT253</f>
        <v>-0.4338007626399476</v>
      </c>
      <c r="AB25" s="117">
        <f>'1.2 skytt 95%'!$AT252</f>
        <v>11.211825409677109</v>
      </c>
      <c r="AC25" s="117">
        <f>'1.3 peter 95%'!$AT252</f>
        <v>-11.181542562639518</v>
      </c>
      <c r="AD25" s="117">
        <f>'1.1 lund 95%'!$AU253</f>
        <v>20.345166717360485</v>
      </c>
      <c r="AE25" s="117">
        <f>'1.5 sub0,53 95%'!$AT252</f>
        <v>16.404328057360491</v>
      </c>
      <c r="AF25" s="51"/>
      <c r="AG25" s="120">
        <f>'1.4 gust 95%'!AT288</f>
        <v>77.673241148156592</v>
      </c>
      <c r="AH25" s="120">
        <f>'1.2 skytt 95%'!$AT287</f>
        <v>42.442763306945807</v>
      </c>
      <c r="AI25" s="120">
        <f>'1.3 peter 95%'!$AT287</f>
        <v>107.39275434815656</v>
      </c>
      <c r="AJ25" s="120">
        <f>'1.1 lund 95%'!$AU288</f>
        <v>20.215515628156613</v>
      </c>
      <c r="AK25" s="120">
        <f>'1.5 sub0,53 95%'!$AT287</f>
        <v>31.112670468156605</v>
      </c>
      <c r="AM25" s="123">
        <f>'1.2 skytt 95%'!$AT217</f>
        <v>49.515908810642763</v>
      </c>
      <c r="AN25" s="123">
        <f>'1.3 peter 95%'!$AT217</f>
        <v>79.70819237020315</v>
      </c>
      <c r="AO25" s="123">
        <f>'1.1 lund 95%'!$AU218</f>
        <v>37.093297410203164</v>
      </c>
      <c r="AP25" s="123">
        <f>'1.5 sub0,53 95%'!$AT217</f>
        <v>42.420159280203151</v>
      </c>
      <c r="AQ25" s="124"/>
      <c r="AR25" s="127">
        <f>'1.2 skytt 95%'!$AT322</f>
        <v>11.289498220615247</v>
      </c>
      <c r="AS25" s="127">
        <f>'1.3 peter 95%'!$AT322</f>
        <v>26.787911267361181</v>
      </c>
      <c r="AT25" s="127">
        <f>'1.1 lund 95%'!$AU323</f>
        <v>5.9440728673611822</v>
      </c>
      <c r="AU25" s="127">
        <f>'1.5 sub0,53 95%'!$AT322</f>
        <v>8.549552667361187</v>
      </c>
      <c r="AV25" s="127">
        <f>'1.4 gust 95%'!$AT323</f>
        <v>19.682057267361166</v>
      </c>
      <c r="AW25" s="10"/>
      <c r="AX25" s="130">
        <f>'1.3 peter 95%'!AT182</f>
        <v>15.919064634134891</v>
      </c>
      <c r="AY25" s="130">
        <f>'1.5 sub0,53 95%'!AT182</f>
        <v>8.6364377441348807</v>
      </c>
      <c r="AZ25" s="10"/>
    </row>
    <row r="26" spans="1:52" x14ac:dyDescent="0.25">
      <c r="A26">
        <v>2118</v>
      </c>
      <c r="B26" s="50"/>
      <c r="C26" s="183">
        <f>'1.2 skytt 95%'!AT43</f>
        <v>76.106440817690128</v>
      </c>
      <c r="D26" s="183">
        <f>'1.3 peter 95%'!AT43</f>
        <v>35.889621467181151</v>
      </c>
      <c r="E26" s="183">
        <f>'1.1 lund 95%'!AU43</f>
        <v>91.411289867181168</v>
      </c>
      <c r="G26" s="10"/>
      <c r="H26" s="108">
        <f>'1.2 skytt 95%'!AT78</f>
        <v>81.876092088699721</v>
      </c>
      <c r="I26" s="108">
        <f>'1.3 peter 95%'!$AT78</f>
        <v>50.287441647150537</v>
      </c>
      <c r="J26" s="108">
        <f>'1.1 lund 95%'!$AU79</f>
        <v>93.357710207150561</v>
      </c>
      <c r="L26" s="33">
        <f>'1.2 skytt 95%'!$AT113</f>
        <v>43.112359597765447</v>
      </c>
      <c r="M26" s="33">
        <f>'1.3 peter 95%'!$AT113</f>
        <v>-3.3278996301991404</v>
      </c>
      <c r="N26" s="33">
        <f>'1.1 lund 95%'!$AU114</f>
        <v>61.590289969800878</v>
      </c>
      <c r="O26" s="33">
        <f>'1.5 sub0,53 95%'!$AT113</f>
        <v>53.475516269800863</v>
      </c>
      <c r="P26" s="33">
        <f>'1.4 gust 95%'!$AT114</f>
        <v>18.803301369800867</v>
      </c>
      <c r="R26" s="114">
        <f>'1.2 skytt 95%'!$AT148</f>
        <v>2.27600756868262</v>
      </c>
      <c r="S26" s="114">
        <f>'1.3 peter 95%'!$AT148</f>
        <v>3.7091485598634533</v>
      </c>
      <c r="T26" s="114">
        <f>'1.1 lund 95%'!$AU149</f>
        <v>1.6732087198634997</v>
      </c>
      <c r="U26" s="114">
        <f>'1.5 sub0,53 95%'!$AT148</f>
        <v>1.9277011998634941</v>
      </c>
      <c r="W26" s="74">
        <f>'1.2 skytt 95%'!$AT359</f>
        <v>5.7125127558525186</v>
      </c>
      <c r="X26" s="74">
        <f>'1.3 peter 95%'!$AT359</f>
        <v>16.248273346085394</v>
      </c>
      <c r="Y26" s="74">
        <f>'1.1 lund 95%'!$AU360</f>
        <v>2.1494545460854035</v>
      </c>
      <c r="Z26" s="10"/>
      <c r="AA26" s="117">
        <f>'1.4 gust 95%'!$AT254</f>
        <v>-1.0059460982343749</v>
      </c>
      <c r="AB26" s="117">
        <f>'1.2 skytt 95%'!$AT253</f>
        <v>11.086679166572576</v>
      </c>
      <c r="AC26" s="117">
        <f>'1.3 peter 95%'!$AT253</f>
        <v>-12.155552898234284</v>
      </c>
      <c r="AD26" s="117">
        <f>'1.1 lund 95%'!$AU254</f>
        <v>20.549960381765715</v>
      </c>
      <c r="AE26" s="117">
        <f>'1.5 sub0,53 95%'!$AT253</f>
        <v>16.461771221765719</v>
      </c>
      <c r="AF26" s="51"/>
      <c r="AG26" s="120">
        <f>'1.4 gust 95%'!AT289</f>
        <v>84.00976140756552</v>
      </c>
      <c r="AH26" s="120">
        <f>'1.2 skytt 95%'!$AT288</f>
        <v>46.496712223305465</v>
      </c>
      <c r="AI26" s="120">
        <f>'1.3 peter 95%'!$AT288</f>
        <v>115.57300920756549</v>
      </c>
      <c r="AJ26" s="120">
        <f>'1.1 lund 95%'!$AU289</f>
        <v>22.987482327565537</v>
      </c>
      <c r="AK26" s="120">
        <f>'1.5 sub0,53 95%'!$AT288</f>
        <v>34.560673187565534</v>
      </c>
      <c r="AM26" s="123">
        <f>'1.2 skytt 95%'!$AT218</f>
        <v>52.003317251613964</v>
      </c>
      <c r="AN26" s="123">
        <f>'1.3 peter 95%'!$AT218</f>
        <v>83.869315115389924</v>
      </c>
      <c r="AO26" s="123">
        <f>'1.1 lund 95%'!$AU219</f>
        <v>38.860317675389936</v>
      </c>
      <c r="AP26" s="123">
        <f>'1.5 sub0,53 95%'!$AT218</f>
        <v>44.486442355389933</v>
      </c>
      <c r="AQ26" s="124"/>
      <c r="AR26" s="127">
        <f>'1.2 skytt 95%'!$AT323</f>
        <v>12.066692215763696</v>
      </c>
      <c r="AS26" s="127">
        <f>'1.3 peter 95%'!$AT323</f>
        <v>28.576780377928877</v>
      </c>
      <c r="AT26" s="127">
        <f>'1.1 lund 95%'!$AU324</f>
        <v>6.410097817928877</v>
      </c>
      <c r="AU26" s="127">
        <f>'1.5 sub0,53 95%'!$AT323</f>
        <v>9.1809331379288821</v>
      </c>
      <c r="AV26" s="127">
        <f>'1.4 gust 95%'!$AT324</f>
        <v>21.019956777928861</v>
      </c>
      <c r="AW26" s="10"/>
      <c r="AX26" s="130">
        <f>'1.3 peter 95%'!AT183</f>
        <v>17.421842636171586</v>
      </c>
      <c r="AY26" s="130">
        <f>'1.5 sub0,53 95%'!AT183</f>
        <v>9.5765790561715765</v>
      </c>
      <c r="AZ26" s="10"/>
    </row>
    <row r="27" spans="1:52" x14ac:dyDescent="0.25">
      <c r="A27">
        <v>2123</v>
      </c>
      <c r="B27" s="50"/>
      <c r="C27" s="183">
        <f>'1.2 skytt 95%'!AT44</f>
        <v>77.8065510249601</v>
      </c>
      <c r="D27" s="183">
        <f>'1.3 peter 95%'!AT44</f>
        <v>34.496814699341762</v>
      </c>
      <c r="E27" s="183">
        <f>'1.1 lund 95%'!AU44</f>
        <v>94.293827579341794</v>
      </c>
      <c r="G27" s="10"/>
      <c r="H27" s="108">
        <f>'1.2 skytt 95%'!AT79</f>
        <v>80.033350415325174</v>
      </c>
      <c r="I27" s="108">
        <f>'1.3 peter 95%'!$AT79</f>
        <v>47.655051872779083</v>
      </c>
      <c r="J27" s="108">
        <f>'1.1 lund 95%'!$AU80</f>
        <v>91.672239152779099</v>
      </c>
      <c r="L27" s="33">
        <f>'1.2 skytt 95%'!$AT114</f>
        <v>41.989572384955629</v>
      </c>
      <c r="M27" s="33">
        <f>'1.3 peter 95%'!$AT114</f>
        <v>-6.8102113831977773</v>
      </c>
      <c r="N27" s="33">
        <f>'1.1 lund 95%'!$AU115</f>
        <v>61.362769096802253</v>
      </c>
      <c r="O27" s="33">
        <f>'1.5 sub0,53 95%'!$AT114</f>
        <v>52.841146536802235</v>
      </c>
      <c r="P27" s="33">
        <f>'1.4 gust 95%'!$AT115</f>
        <v>16.430577416802233</v>
      </c>
      <c r="R27" s="114">
        <f>'1.2 skytt 95%'!$AT149</f>
        <v>2.1867636206945553</v>
      </c>
      <c r="S27" s="114">
        <f>'1.3 peter 95%'!$AT149</f>
        <v>3.6310499457062262</v>
      </c>
      <c r="T27" s="114">
        <f>'1.1 lund 95%'!$AU150</f>
        <v>1.5773473057062697</v>
      </c>
      <c r="U27" s="114">
        <f>'1.5 sub0,53 95%'!$AT149</f>
        <v>1.8340601357062658</v>
      </c>
      <c r="W27" s="74">
        <f>'1.2 skytt 95%'!$AT360</f>
        <v>6.3627003564669842</v>
      </c>
      <c r="X27" s="74">
        <f>'1.3 peter 95%'!$AT360</f>
        <v>17.507919860188906</v>
      </c>
      <c r="Y27" s="74">
        <f>'1.1 lund 95%'!$AU361</f>
        <v>2.5920122601889188</v>
      </c>
      <c r="Z27" s="10"/>
      <c r="AA27" s="117">
        <f>'1.4 gust 95%'!$AT255</f>
        <v>-1.9887188207394402</v>
      </c>
      <c r="AB27" s="117">
        <f>'1.2 skytt 95%'!$AT254</f>
        <v>10.610165054384913</v>
      </c>
      <c r="AC27" s="117">
        <f>'1.3 peter 95%'!$AT254</f>
        <v>-13.589075020739408</v>
      </c>
      <c r="AD27" s="117">
        <f>'1.1 lund 95%'!$AU255</f>
        <v>20.438636499260589</v>
      </c>
      <c r="AE27" s="117">
        <f>'1.5 sub0,53 95%'!$AT254</f>
        <v>16.1851725592606</v>
      </c>
      <c r="AF27" s="51"/>
      <c r="AG27" s="120">
        <f>'1.4 gust 95%'!AT290</f>
        <v>89.589119398321074</v>
      </c>
      <c r="AH27" s="120">
        <f>'1.2 skytt 95%'!$AT289</f>
        <v>49.897821049452382</v>
      </c>
      <c r="AI27" s="120">
        <f>'1.3 peter 95%'!$AT289</f>
        <v>122.91033389832106</v>
      </c>
      <c r="AJ27" s="120">
        <f>'1.1 lund 95%'!$AU290</f>
        <v>25.168104698321105</v>
      </c>
      <c r="AK27" s="120">
        <f>'1.5 sub0,53 95%'!$AT289</f>
        <v>37.385883348321094</v>
      </c>
      <c r="AM27" s="123">
        <f>'1.2 skytt 95%'!$AT219</f>
        <v>55.093184683116647</v>
      </c>
      <c r="AN27" s="123">
        <f>'1.3 peter 95%'!$AT219</f>
        <v>88.83238993976849</v>
      </c>
      <c r="AO27" s="123">
        <f>'1.1 lund 95%'!$AU220</f>
        <v>41.164462819768502</v>
      </c>
      <c r="AP27" s="123">
        <f>'1.5 sub0,53 95%'!$AT219</f>
        <v>47.122953709768503</v>
      </c>
      <c r="AQ27" s="124"/>
      <c r="AR27" s="127">
        <f>'1.2 skytt 95%'!$AT324</f>
        <v>13.131722033499402</v>
      </c>
      <c r="AS27" s="127">
        <f>'1.3 peter 95%'!$AT324</f>
        <v>30.61509295850373</v>
      </c>
      <c r="AT27" s="127">
        <f>'1.1 lund 95%'!$AU325</f>
        <v>7.1827301585037304</v>
      </c>
      <c r="AU27" s="127">
        <f>'1.5 sub0,53 95%'!$AT324</f>
        <v>10.111775508503733</v>
      </c>
      <c r="AV27" s="127">
        <f>'1.4 gust 95%'!$AT325</f>
        <v>22.626787458503721</v>
      </c>
      <c r="AW27" s="10"/>
      <c r="AX27" s="130">
        <f>'1.3 peter 95%'!AT184</f>
        <v>18.762128572916218</v>
      </c>
      <c r="AY27" s="130">
        <f>'1.5 sub0,53 95%'!AT184</f>
        <v>10.343772472916207</v>
      </c>
      <c r="AZ27" s="10"/>
    </row>
    <row r="28" spans="1:52" x14ac:dyDescent="0.25">
      <c r="A28">
        <v>2128</v>
      </c>
      <c r="B28" s="50"/>
      <c r="C28" s="183">
        <f>'1.2 skytt 95%'!AT45</f>
        <v>79.777816520923665</v>
      </c>
      <c r="D28" s="183">
        <f>'1.3 peter 95%'!AT45</f>
        <v>33.622883637662397</v>
      </c>
      <c r="E28" s="183">
        <f>'1.1 lund 95%'!AU45</f>
        <v>97.370020277662434</v>
      </c>
      <c r="G28" s="10"/>
      <c r="H28" s="108">
        <f>'1.2 skytt 95%'!AT80</f>
        <v>79.240669000968168</v>
      </c>
      <c r="I28" s="108">
        <f>'1.3 peter 95%'!$AT80</f>
        <v>46.371924017630981</v>
      </c>
      <c r="J28" s="108">
        <f>'1.1 lund 95%'!$AU81</f>
        <v>90.955583137630995</v>
      </c>
      <c r="L28" s="33">
        <f>'1.2 skytt 95%'!$AT115</f>
        <v>40.939083980379039</v>
      </c>
      <c r="M28" s="33">
        <f>'1.3 peter 95%'!$AT115</f>
        <v>-9.9569487237369856</v>
      </c>
      <c r="N28" s="33">
        <f>'1.1 lund 95%'!$AU116</f>
        <v>61.11685847626304</v>
      </c>
      <c r="O28" s="33">
        <f>'1.5 sub0,53 95%'!$AT115</f>
        <v>52.232632576263015</v>
      </c>
      <c r="P28" s="33">
        <f>'1.4 gust 95%'!$AT116</f>
        <v>14.272758276263017</v>
      </c>
      <c r="R28" s="114">
        <f>'1.2 skytt 95%'!$AT150</f>
        <v>2.5162880579620559</v>
      </c>
      <c r="S28" s="114">
        <f>'1.3 peter 95%'!$AT150</f>
        <v>4.1937454863007551</v>
      </c>
      <c r="T28" s="114">
        <f>'1.1 lund 95%'!$AU151</f>
        <v>1.8216042863007935</v>
      </c>
      <c r="U28" s="114">
        <f>'1.5 sub0,53 95%'!$AT150</f>
        <v>2.1181219363007875</v>
      </c>
      <c r="W28" s="74">
        <f>'1.2 skytt 95%'!$AT361</f>
        <v>6.4809156482575787</v>
      </c>
      <c r="X28" s="74">
        <f>'1.3 peter 95%'!$AT361</f>
        <v>18.076715925323022</v>
      </c>
      <c r="Y28" s="74">
        <f>'1.1 lund 95%'!$AU362</f>
        <v>2.5610716053230282</v>
      </c>
      <c r="Z28" s="10"/>
      <c r="AA28" s="117">
        <f>'1.4 gust 95%'!$AT256</f>
        <v>-3.3111258332610918</v>
      </c>
      <c r="AB28" s="117">
        <f>'1.2 skytt 95%'!$AT255</f>
        <v>9.7666300373898807</v>
      </c>
      <c r="AC28" s="117">
        <f>'1.3 peter 95%'!$AT255</f>
        <v>-15.341312433261065</v>
      </c>
      <c r="AD28" s="117">
        <f>'1.1 lund 95%'!$AU256</f>
        <v>19.947234926738929</v>
      </c>
      <c r="AE28" s="117">
        <f>'1.5 sub0,53 95%'!$AT255</f>
        <v>15.53616650673894</v>
      </c>
      <c r="AF28" s="51"/>
      <c r="AG28" s="120">
        <f>'1.4 gust 95%'!AT291</f>
        <v>96.98657570170036</v>
      </c>
      <c r="AH28" s="120">
        <f>'1.2 skytt 95%'!$AT290</f>
        <v>54.714364703517539</v>
      </c>
      <c r="AI28" s="120">
        <f>'1.3 peter 95%'!$AT290</f>
        <v>132.41180120170034</v>
      </c>
      <c r="AJ28" s="120">
        <f>'1.1 lund 95%'!$AU291</f>
        <v>28.497806401700391</v>
      </c>
      <c r="AK28" s="120">
        <f>'1.5 sub0,53 95%'!$AT290</f>
        <v>41.487055751700382</v>
      </c>
      <c r="AM28" s="123">
        <f>'1.2 skytt 95%'!$AT220</f>
        <v>57.12163031399075</v>
      </c>
      <c r="AN28" s="123">
        <f>'1.3 peter 95%'!$AT220</f>
        <v>92.636516500514276</v>
      </c>
      <c r="AO28" s="123">
        <f>'1.1 lund 95%'!$AU221</f>
        <v>42.448855460514281</v>
      </c>
      <c r="AP28" s="123">
        <f>'1.5 sub0,53 95%'!$AT220</f>
        <v>48.722313090514284</v>
      </c>
      <c r="AQ28" s="124"/>
      <c r="AR28" s="127">
        <f>'1.2 skytt 95%'!$AT325</f>
        <v>13.95809704448004</v>
      </c>
      <c r="AS28" s="127">
        <f>'1.3 peter 95%'!$AT325</f>
        <v>32.328253073184065</v>
      </c>
      <c r="AT28" s="127">
        <f>'1.1 lund 95%'!$AU326</f>
        <v>7.740662353184069</v>
      </c>
      <c r="AU28" s="127">
        <f>'1.5 sub0,53 95%'!$AT325</f>
        <v>10.814111193184068</v>
      </c>
      <c r="AV28" s="127">
        <f>'1.4 gust 95%'!$AT326</f>
        <v>23.946119873184056</v>
      </c>
      <c r="AW28" s="10"/>
      <c r="AX28" s="130">
        <f>'1.3 peter 95%'!AT185</f>
        <v>21.108182759497275</v>
      </c>
      <c r="AY28" s="130">
        <f>'1.5 sub0,53 95%'!AT185</f>
        <v>11.714325979497257</v>
      </c>
      <c r="AZ28" s="10"/>
    </row>
    <row r="29" spans="1:52" x14ac:dyDescent="0.25">
      <c r="A29">
        <v>2133</v>
      </c>
      <c r="B29" s="50"/>
      <c r="C29" s="183">
        <f>'1.2 skytt 95%'!AT46</f>
        <v>81.558851528210582</v>
      </c>
      <c r="D29" s="183">
        <f>'1.3 peter 95%'!AT46</f>
        <v>32.072459379679927</v>
      </c>
      <c r="E29" s="183">
        <f>'1.1 lund 95%'!AU46</f>
        <v>100.45051945967997</v>
      </c>
      <c r="G29" s="10"/>
      <c r="H29" s="108">
        <f>'1.2 skytt 95%'!AT81</f>
        <v>78.656216770290797</v>
      </c>
      <c r="I29" s="108">
        <f>'1.3 peter 95%'!$AT81</f>
        <v>44.920104602714574</v>
      </c>
      <c r="J29" s="108">
        <f>'1.1 lund 95%'!$AU82</f>
        <v>90.586648602714604</v>
      </c>
      <c r="L29" s="33">
        <f>'1.2 skytt 95%'!$AT116</f>
        <v>39.799634183993447</v>
      </c>
      <c r="M29" s="33">
        <f>'1.3 peter 95%'!$AT116</f>
        <v>-13.221642790392423</v>
      </c>
      <c r="N29" s="33">
        <f>'1.1 lund 95%'!$AU117</f>
        <v>60.780119769607602</v>
      </c>
      <c r="O29" s="33">
        <f>'1.5 sub0,53 95%'!$AT116</f>
        <v>51.529899449607584</v>
      </c>
      <c r="P29" s="33">
        <f>'1.4 gust 95%'!$AT117</f>
        <v>12.006230809607581</v>
      </c>
      <c r="R29" s="114">
        <f>'1.2 skytt 95%'!$AT151</f>
        <v>2.5127361794045635</v>
      </c>
      <c r="S29" s="114">
        <f>'1.3 peter 95%'!$AT151</f>
        <v>4.1762740359681016</v>
      </c>
      <c r="T29" s="114">
        <f>'1.1 lund 95%'!$AU152</f>
        <v>1.8186660359681412</v>
      </c>
      <c r="U29" s="114">
        <f>'1.5 sub0,53 95%'!$AT151</f>
        <v>2.1133670359681345</v>
      </c>
      <c r="W29" s="74">
        <f>'1.2 skytt 95%'!$AT362</f>
        <v>7.2627984612975975</v>
      </c>
      <c r="X29" s="74">
        <f>'1.3 peter 95%'!$AT362</f>
        <v>19.359242218387884</v>
      </c>
      <c r="Y29" s="74">
        <f>'1.1 lund 95%'!$AU363</f>
        <v>3.1718410983878913</v>
      </c>
      <c r="Z29" s="10"/>
      <c r="AA29" s="117">
        <f>'1.4 gust 95%'!$AT257</f>
        <v>-4.632915006658612</v>
      </c>
      <c r="AB29" s="117">
        <f>'1.2 skytt 95%'!$AT256</f>
        <v>9.0374999871783324</v>
      </c>
      <c r="AC29" s="117">
        <f>'1.3 peter 95%'!$AT256</f>
        <v>-17.192242206658584</v>
      </c>
      <c r="AD29" s="117">
        <f>'1.1 lund 95%'!$AU257</f>
        <v>19.648450913341414</v>
      </c>
      <c r="AE29" s="117">
        <f>'1.5 sub0,53 95%'!$AT256</f>
        <v>15.043364273341425</v>
      </c>
      <c r="AF29" s="51"/>
      <c r="AG29" s="120">
        <f>'1.4 gust 95%'!AT292</f>
        <v>101.98606883003421</v>
      </c>
      <c r="AH29" s="120">
        <f>'1.2 skytt 95%'!$AT291</f>
        <v>57.493943125165558</v>
      </c>
      <c r="AI29" s="120">
        <f>'1.3 peter 95%'!$AT291</f>
        <v>139.23532103003421</v>
      </c>
      <c r="AJ29" s="120">
        <f>'1.1 lund 95%'!$AU292</f>
        <v>29.970847910034255</v>
      </c>
      <c r="AK29" s="120">
        <f>'1.5 sub0,53 95%'!$AT291</f>
        <v>43.628907050034243</v>
      </c>
      <c r="AM29" s="123">
        <f>'1.2 skytt 95%'!$AT221</f>
        <v>59.795799545429773</v>
      </c>
      <c r="AN29" s="123">
        <f>'1.3 peter 95%'!$AT221</f>
        <v>97.217431266391856</v>
      </c>
      <c r="AO29" s="123">
        <f>'1.1 lund 95%'!$AU222</f>
        <v>44.336283826391856</v>
      </c>
      <c r="AP29" s="123">
        <f>'1.5 sub0,53 95%'!$AT221</f>
        <v>50.946427256391857</v>
      </c>
      <c r="AQ29" s="124"/>
      <c r="AR29" s="127">
        <f>'1.2 skytt 95%'!$AT326</f>
        <v>15.031427054882332</v>
      </c>
      <c r="AS29" s="127">
        <f>'1.3 peter 95%'!$AT326</f>
        <v>34.237602142844565</v>
      </c>
      <c r="AT29" s="127">
        <f>'1.1 lund 95%'!$AU327</f>
        <v>8.5432275028445712</v>
      </c>
      <c r="AU29" s="127">
        <f>'1.5 sub0,53 95%'!$AT326</f>
        <v>11.75502433284457</v>
      </c>
      <c r="AV29" s="127">
        <f>'1.4 gust 95%'!$AT327</f>
        <v>25.478156242844552</v>
      </c>
      <c r="AW29" s="10"/>
      <c r="AX29" s="130">
        <f>'1.3 peter 95%'!AT186</f>
        <v>21.922050676581794</v>
      </c>
      <c r="AY29" s="130">
        <f>'1.5 sub0,53 95%'!AT186</f>
        <v>12.013032326581779</v>
      </c>
      <c r="AZ29" s="10"/>
    </row>
    <row r="30" spans="1:52" x14ac:dyDescent="0.25">
      <c r="A30">
        <v>2138</v>
      </c>
      <c r="B30" s="50"/>
      <c r="C30" s="183">
        <f>'1.2 skytt 95%'!AT47</f>
        <v>82.431869959119609</v>
      </c>
      <c r="D30" s="183">
        <f>'1.3 peter 95%'!AT47</f>
        <v>29.443878174401963</v>
      </c>
      <c r="E30" s="183">
        <f>'1.1 lund 95%'!AU47</f>
        <v>102.71865777440199</v>
      </c>
      <c r="G30" s="10"/>
      <c r="H30" s="108">
        <f>'1.2 skytt 95%'!AT82</f>
        <v>77.580302387474646</v>
      </c>
      <c r="I30" s="108">
        <f>'1.3 peter 95%'!$AT82</f>
        <v>42.986184317737496</v>
      </c>
      <c r="J30" s="108">
        <f>'1.1 lund 95%'!$AU83</f>
        <v>89.754990797737534</v>
      </c>
      <c r="L30" s="33">
        <f>'1.2 skytt 95%'!$AT117</f>
        <v>37.392894755495014</v>
      </c>
      <c r="M30" s="33">
        <f>'1.3 peter 95%'!$AT117</f>
        <v>-18.194542336715227</v>
      </c>
      <c r="N30" s="33">
        <f>'1.1 lund 95%'!$AU118</f>
        <v>59.335235263284794</v>
      </c>
      <c r="O30" s="33">
        <f>'1.5 sub0,53 95%'!$AT117</f>
        <v>49.644013063284774</v>
      </c>
      <c r="P30" s="33">
        <f>'1.4 gust 95%'!$AT118</f>
        <v>8.2360636632847743</v>
      </c>
      <c r="R30" s="114">
        <f>'1.2 skytt 95%'!$AT152</f>
        <v>2.7345084387601384</v>
      </c>
      <c r="S30" s="114">
        <f>'1.3 peter 95%'!$AT152</f>
        <v>4.5156575407012944</v>
      </c>
      <c r="T30" s="114">
        <f>'1.1 lund 95%'!$AU153</f>
        <v>1.9933399407013312</v>
      </c>
      <c r="U30" s="114">
        <f>'1.5 sub0,53 95%'!$AT152</f>
        <v>2.3086296407013251</v>
      </c>
      <c r="W30" s="74">
        <f>'1.2 skytt 95%'!$AT363</f>
        <v>7.417324282594624</v>
      </c>
      <c r="X30" s="74">
        <f>'1.3 peter 95%'!$AT363</f>
        <v>19.876979238588046</v>
      </c>
      <c r="Y30" s="74">
        <f>'1.1 lund 95%'!$AU364</f>
        <v>3.2080447585880494</v>
      </c>
      <c r="Z30" s="10"/>
      <c r="AA30" s="117">
        <f>'1.4 gust 95%'!$AT258</f>
        <v>-6.5292301345486479</v>
      </c>
      <c r="AB30" s="117">
        <f>'1.2 skytt 95%'!$AT257</f>
        <v>7.7522706788473013</v>
      </c>
      <c r="AC30" s="117">
        <f>'1.3 peter 95%'!$AT257</f>
        <v>-19.637515934548613</v>
      </c>
      <c r="AD30" s="117">
        <f>'1.1 lund 95%'!$AU258</f>
        <v>18.813455745451385</v>
      </c>
      <c r="AE30" s="117">
        <f>'1.5 sub0,53 95%'!$AT257</f>
        <v>14.007084285451397</v>
      </c>
      <c r="AF30" s="51"/>
      <c r="AG30" s="120">
        <f>'1.4 gust 95%'!AT293</f>
        <v>105.96728178749689</v>
      </c>
      <c r="AH30" s="120">
        <f>'1.2 skytt 95%'!$AT292</f>
        <v>59.415789756790517</v>
      </c>
      <c r="AI30" s="120">
        <f>'1.3 peter 95%'!$AT292</f>
        <v>144.89203578749692</v>
      </c>
      <c r="AJ30" s="120">
        <f>'1.1 lund 95%'!$AU293</f>
        <v>30.71275738749695</v>
      </c>
      <c r="AK30" s="120">
        <f>'1.5 sub0,53 95%'!$AT292</f>
        <v>44.985167187496941</v>
      </c>
      <c r="AM30" s="123">
        <f>'1.2 skytt 95%'!$AT222</f>
        <v>61.412743780371031</v>
      </c>
      <c r="AN30" s="123">
        <f>'1.3 peter 95%'!$AT222</f>
        <v>100.38071974596305</v>
      </c>
      <c r="AO30" s="123">
        <f>'1.1 lund 95%'!$AU223</f>
        <v>45.294078465963047</v>
      </c>
      <c r="AP30" s="123">
        <f>'1.5 sub0,53 95%'!$AT222</f>
        <v>52.179908625963051</v>
      </c>
      <c r="AQ30" s="124"/>
      <c r="AR30" s="127">
        <f>'1.2 skytt 95%'!$AT327</f>
        <v>15.058418613569655</v>
      </c>
      <c r="AS30" s="127">
        <f>'1.3 peter 95%'!$AT327</f>
        <v>35.012263498951839</v>
      </c>
      <c r="AT30" s="127">
        <f>'1.1 lund 95%'!$AU328</f>
        <v>8.3347986189518473</v>
      </c>
      <c r="AU30" s="127">
        <f>'1.5 sub0,53 95%'!$AT327</f>
        <v>11.669481728951848</v>
      </c>
      <c r="AV30" s="127">
        <f>'1.4 gust 95%'!$AT328</f>
        <v>25.917673198951825</v>
      </c>
      <c r="AW30" s="10"/>
      <c r="AX30" s="130">
        <f>'1.3 peter 95%'!AT187</f>
        <v>21.848689997271723</v>
      </c>
      <c r="AY30" s="130">
        <f>'1.5 sub0,53 95%'!AT187</f>
        <v>11.507308947271708</v>
      </c>
      <c r="AZ30" s="10"/>
    </row>
    <row r="31" spans="1:52" x14ac:dyDescent="0.25">
      <c r="A31">
        <v>2143</v>
      </c>
      <c r="B31" s="50"/>
      <c r="C31" s="183">
        <f>'1.2 skytt 95%'!AT48</f>
        <v>85.270533086117808</v>
      </c>
      <c r="D31" s="183">
        <f>'1.3 peter 95%'!AT48</f>
        <v>29.076292173009584</v>
      </c>
      <c r="E31" s="183">
        <f>'1.1 lund 95%'!AU48</f>
        <v>106.85410305300962</v>
      </c>
      <c r="G31" s="10"/>
      <c r="H31" s="108">
        <f>'1.2 skytt 95%'!AT83</f>
        <v>77.790801300636446</v>
      </c>
      <c r="I31" s="108">
        <f>'1.3 peter 95%'!$AT83</f>
        <v>42.493029215026006</v>
      </c>
      <c r="J31" s="108">
        <f>'1.1 lund 95%'!$AU84</f>
        <v>90.150298655026035</v>
      </c>
      <c r="L31" s="33">
        <f>'1.2 skytt 95%'!$AT118</f>
        <v>36.125231357693778</v>
      </c>
      <c r="M31" s="33">
        <f>'1.3 peter 95%'!$AT118</f>
        <v>-21.702847237401688</v>
      </c>
      <c r="N31" s="33">
        <f>'1.1 lund 95%'!$AU119</f>
        <v>58.900217722598342</v>
      </c>
      <c r="O31" s="33">
        <f>'1.5 sub0,53 95%'!$AT118</f>
        <v>48.82483460259833</v>
      </c>
      <c r="P31" s="33">
        <f>'1.4 gust 95%'!$AT119</f>
        <v>5.7754703625983179</v>
      </c>
      <c r="R31" s="114">
        <f>'1.2 skytt 95%'!$AT153</f>
        <v>2.2805495091423147</v>
      </c>
      <c r="S31" s="114">
        <f>'1.3 peter 95%'!$AT153</f>
        <v>3.9696539299578548</v>
      </c>
      <c r="T31" s="114">
        <f>'1.1 lund 95%'!$AU154</f>
        <v>1.5755514499578953</v>
      </c>
      <c r="U31" s="114">
        <f>'1.5 sub0,53 95%'!$AT153</f>
        <v>1.874814259957891</v>
      </c>
      <c r="W31" s="74">
        <f>'1.2 skytt 95%'!$AT364</f>
        <v>7.8933636388957895</v>
      </c>
      <c r="X31" s="74">
        <f>'1.3 peter 95%'!$AT364</f>
        <v>20.774351178338097</v>
      </c>
      <c r="Y31" s="74">
        <f>'1.1 lund 95%'!$AU365</f>
        <v>3.5473418183380971</v>
      </c>
      <c r="Z31" s="10"/>
      <c r="AA31" s="117">
        <f>'1.4 gust 95%'!$AT259</f>
        <v>-7.8007411853715967</v>
      </c>
      <c r="AB31" s="117">
        <f>'1.2 skytt 95%'!$AT258</f>
        <v>6.9718852911580615</v>
      </c>
      <c r="AC31" s="117">
        <f>'1.3 peter 95%'!$AT258</f>
        <v>-21.351628985371562</v>
      </c>
      <c r="AD31" s="117">
        <f>'1.1 lund 95%'!$AU259</f>
        <v>18.397641894628439</v>
      </c>
      <c r="AE31" s="117">
        <f>'1.5 sub0,53 95%'!$AT258</f>
        <v>13.428983034628448</v>
      </c>
      <c r="AF31" s="51"/>
      <c r="AG31" s="120">
        <f>'1.4 gust 95%'!AT294</f>
        <v>111.05693210338615</v>
      </c>
      <c r="AH31" s="120">
        <f>'1.2 skytt 95%'!$AT293</f>
        <v>62.393743906922161</v>
      </c>
      <c r="AI31" s="120">
        <f>'1.3 peter 95%'!$AT293</f>
        <v>151.69517240338618</v>
      </c>
      <c r="AJ31" s="120">
        <f>'1.1 lund 95%'!$AU294</f>
        <v>32.48966752338621</v>
      </c>
      <c r="AK31" s="120">
        <f>'1.5 sub0,53 95%'!$AT293</f>
        <v>47.390355633386193</v>
      </c>
      <c r="AM31" s="123">
        <f>'1.2 skytt 95%'!$AT223</f>
        <v>63.444925864634854</v>
      </c>
      <c r="AN31" s="123">
        <f>'1.3 peter 95%'!$AT223</f>
        <v>103.97013552594694</v>
      </c>
      <c r="AO31" s="123">
        <f>'1.1 lund 95%'!$AU224</f>
        <v>46.666696805946941</v>
      </c>
      <c r="AP31" s="123">
        <f>'1.5 sub0,53 95%'!$AT223</f>
        <v>53.829626645946945</v>
      </c>
      <c r="AQ31" s="124"/>
      <c r="AR31" s="127">
        <f>'1.2 skytt 95%'!$AT328</f>
        <v>15.447494984555373</v>
      </c>
      <c r="AS31" s="127">
        <f>'1.3 peter 95%'!$AT328</f>
        <v>36.244531518794346</v>
      </c>
      <c r="AT31" s="127">
        <f>'1.1 lund 95%'!$AU329</f>
        <v>8.4618975187943519</v>
      </c>
      <c r="AU31" s="127">
        <f>'1.5 sub0,53 95%'!$AT328</f>
        <v>11.934726768794352</v>
      </c>
      <c r="AV31" s="127">
        <f>'1.4 gust 95%'!$AT329</f>
        <v>26.77317901879433</v>
      </c>
      <c r="AW31" s="10"/>
      <c r="AX31" s="130">
        <f>'1.3 peter 95%'!AT188</f>
        <v>21.826215960680525</v>
      </c>
      <c r="AY31" s="130">
        <f>'1.5 sub0,53 95%'!AT188</f>
        <v>11.178224760680502</v>
      </c>
      <c r="AZ31" s="10"/>
    </row>
    <row r="32" spans="1:52" x14ac:dyDescent="0.25">
      <c r="A32">
        <v>2148</v>
      </c>
      <c r="B32" s="50"/>
      <c r="C32" s="183">
        <f>'1.2 skytt 95%'!AT49</f>
        <v>89.959249829607089</v>
      </c>
      <c r="D32" s="183">
        <f>'1.3 peter 95%'!AT49</f>
        <v>30.784720907104266</v>
      </c>
      <c r="E32" s="183">
        <f>'1.1 lund 95%'!AU49</f>
        <v>112.72580914710431</v>
      </c>
      <c r="G32" s="10"/>
      <c r="H32" s="108">
        <f>'1.2 skytt 95%'!AT84</f>
        <v>80.063310638285898</v>
      </c>
      <c r="I32" s="108">
        <f>'1.3 peter 95%'!$AT84</f>
        <v>44.739957072450963</v>
      </c>
      <c r="J32" s="108">
        <f>'1.1 lund 95%'!$AU85</f>
        <v>92.343938112450999</v>
      </c>
      <c r="L32" s="33">
        <f>'1.2 skytt 95%'!$AT119</f>
        <v>34.553833815588746</v>
      </c>
      <c r="M32" s="33">
        <f>'1.3 peter 95%'!$AT119</f>
        <v>-25.37924776254334</v>
      </c>
      <c r="N32" s="33">
        <f>'1.1 lund 95%'!$AU120</f>
        <v>58.108495917456693</v>
      </c>
      <c r="O32" s="33">
        <f>'1.5 sub0,53 95%'!$AT119</f>
        <v>47.67252795745668</v>
      </c>
      <c r="P32" s="33">
        <f>'1.4 gust 95%'!$AT120</f>
        <v>3.0824830374566692</v>
      </c>
      <c r="R32" s="114">
        <f>'1.2 skytt 95%'!$AT154</f>
        <v>3.0101668427739838</v>
      </c>
      <c r="S32" s="114">
        <f>'1.3 peter 95%'!$AT154</f>
        <v>4.8819226748572619</v>
      </c>
      <c r="T32" s="114">
        <f>'1.1 lund 95%'!$AU155</f>
        <v>2.2433394748573061</v>
      </c>
      <c r="U32" s="114">
        <f>'1.5 sub0,53 95%'!$AT154</f>
        <v>2.5731623748573029</v>
      </c>
      <c r="W32" s="74">
        <f>'1.2 skytt 95%'!$AT365</f>
        <v>8.523977244698866</v>
      </c>
      <c r="X32" s="74">
        <f>'1.3 peter 95%'!$AT365</f>
        <v>22.009584230274481</v>
      </c>
      <c r="Y32" s="74">
        <f>'1.1 lund 95%'!$AU366</f>
        <v>3.9784044702744841</v>
      </c>
      <c r="Z32" s="10"/>
      <c r="AA32" s="117">
        <f>'1.4 gust 95%'!$AT260</f>
        <v>-8.7478483139186878</v>
      </c>
      <c r="AB32" s="117">
        <f>'1.2 skytt 95%'!$AT259</f>
        <v>6.5192135812196756</v>
      </c>
      <c r="AC32" s="117">
        <f>'1.3 peter 95%'!$AT259</f>
        <v>-22.741338113918658</v>
      </c>
      <c r="AD32" s="117">
        <f>'1.1 lund 95%'!$AU260</f>
        <v>18.306231966081349</v>
      </c>
      <c r="AE32" s="117">
        <f>'1.5 sub0,53 95%'!$AT259</f>
        <v>13.175285706081363</v>
      </c>
      <c r="AF32" s="51"/>
      <c r="AG32" s="120">
        <f>'1.4 gust 95%'!AT295</f>
        <v>116.01435784475179</v>
      </c>
      <c r="AH32" s="120">
        <f>'1.2 skytt 95%'!$AT294</f>
        <v>65.300134429299575</v>
      </c>
      <c r="AI32" s="120">
        <f>'1.3 peter 95%'!$AT294</f>
        <v>158.31070414475181</v>
      </c>
      <c r="AJ32" s="120">
        <f>'1.1 lund 95%'!$AU295</f>
        <v>34.241421664751847</v>
      </c>
      <c r="AK32" s="120">
        <f>'1.5 sub0,53 95%'!$AT294</f>
        <v>49.750081974751836</v>
      </c>
      <c r="AM32" s="123">
        <f>'1.2 skytt 95%'!$AT224</f>
        <v>66.285469150997855</v>
      </c>
      <c r="AN32" s="123">
        <f>'1.3 peter 95%'!$AT224</f>
        <v>108.65982857522773</v>
      </c>
      <c r="AO32" s="123">
        <f>'1.1 lund 95%'!$AU225</f>
        <v>48.753978175227743</v>
      </c>
      <c r="AP32" s="123">
        <f>'1.5 sub0,53 95%'!$AT224</f>
        <v>56.242209475227746</v>
      </c>
      <c r="AQ32" s="124"/>
      <c r="AR32" s="127">
        <f>'1.2 skytt 95%'!$AT329</f>
        <v>16.209243608883888</v>
      </c>
      <c r="AS32" s="127">
        <f>'1.3 peter 95%'!$AT329</f>
        <v>37.76374975184725</v>
      </c>
      <c r="AT32" s="127">
        <f>'1.1 lund 95%'!$AU330</f>
        <v>8.999963271847264</v>
      </c>
      <c r="AU32" s="127">
        <f>'1.5 sub0,53 95%'!$AT329</f>
        <v>12.595436581847267</v>
      </c>
      <c r="AV32" s="127">
        <f>'1.4 gust 95%'!$AT330</f>
        <v>27.95791345184724</v>
      </c>
      <c r="AW32" s="10"/>
      <c r="AX32" s="130">
        <f>'1.3 peter 95%'!AT189</f>
        <v>22.049143806452175</v>
      </c>
      <c r="AY32" s="130">
        <f>'1.5 sub0,53 95%'!AT189</f>
        <v>11.173950246452161</v>
      </c>
      <c r="AZ32" s="10"/>
    </row>
    <row r="33" spans="1:52" x14ac:dyDescent="0.25">
      <c r="A33">
        <v>2153</v>
      </c>
      <c r="B33" s="50"/>
      <c r="C33" s="183">
        <f>'1.2 skytt 95%'!AT50</f>
        <v>95.168604713833673</v>
      </c>
      <c r="D33" s="183">
        <f>'1.3 peter 95%'!AT50</f>
        <v>33.327829345133672</v>
      </c>
      <c r="E33" s="183">
        <f>'1.1 lund 95%'!AU50</f>
        <v>118.96648662513373</v>
      </c>
      <c r="G33" s="10"/>
      <c r="H33" s="108">
        <f>'1.2 skytt 95%'!AT85</f>
        <v>81.079701681690253</v>
      </c>
      <c r="I33" s="108">
        <f>'1.3 peter 95%'!$AT85</f>
        <v>45.390784909736993</v>
      </c>
      <c r="J33" s="108">
        <f>'1.1 lund 95%'!$AU86</f>
        <v>93.368107709737018</v>
      </c>
      <c r="L33" s="33">
        <f>'1.2 skytt 95%'!$AT120</f>
        <v>32.485413379755592</v>
      </c>
      <c r="M33" s="33">
        <f>'1.3 peter 95%'!$AT120</f>
        <v>-29.765754221605722</v>
      </c>
      <c r="N33" s="33">
        <f>'1.1 lund 95%'!$AU121</f>
        <v>56.888612258394318</v>
      </c>
      <c r="O33" s="33">
        <f>'1.5 sub0,53 95%'!$AT120</f>
        <v>46.056816448394294</v>
      </c>
      <c r="P33" s="33">
        <f>'1.4 gust 95%'!$AT121</f>
        <v>-0.22449292160571677</v>
      </c>
      <c r="R33" s="114">
        <f>'1.2 skytt 95%'!$AT155</f>
        <v>3.4154224881423048</v>
      </c>
      <c r="S33" s="114">
        <f>'1.3 peter 95%'!$AT155</f>
        <v>5.4086543939467591</v>
      </c>
      <c r="T33" s="114">
        <f>'1.1 lund 95%'!$AU156</f>
        <v>2.604715673946802</v>
      </c>
      <c r="U33" s="114">
        <f>'1.5 sub0,53 95%'!$AT155</f>
        <v>2.9552080139467982</v>
      </c>
      <c r="W33" s="74">
        <f>'1.2 skytt 95%'!$AT366</f>
        <v>8.9079756543077231</v>
      </c>
      <c r="X33" s="74">
        <f>'1.3 peter 95%'!$AT366</f>
        <v>22.892592115587114</v>
      </c>
      <c r="Y33" s="74">
        <f>'1.1 lund 95%'!$AU367</f>
        <v>4.1964377155871153</v>
      </c>
      <c r="Z33" s="10"/>
      <c r="AA33" s="117">
        <f>'1.4 gust 95%'!$AT261</f>
        <v>-10.049103048075896</v>
      </c>
      <c r="AB33" s="117">
        <f>'1.2 skytt 95%'!$AT260</f>
        <v>5.7174109920186194</v>
      </c>
      <c r="AC33" s="117">
        <f>'1.3 peter 95%'!$AT260</f>
        <v>-24.48585544807586</v>
      </c>
      <c r="AD33" s="117">
        <f>'1.1 lund 95%'!$AU261</f>
        <v>17.861951591924146</v>
      </c>
      <c r="AE33" s="117">
        <f>'1.5 sub0,53 95%'!$AT260</f>
        <v>12.568475711924162</v>
      </c>
      <c r="AF33" s="51"/>
      <c r="AG33" s="120">
        <f>'1.4 gust 95%'!AT296</f>
        <v>121.82539758417718</v>
      </c>
      <c r="AH33" s="120">
        <f>'1.2 skytt 95%'!$AT295</f>
        <v>69.069330362346193</v>
      </c>
      <c r="AI33" s="120">
        <f>'1.3 peter 95%'!$AT295</f>
        <v>165.7646560841772</v>
      </c>
      <c r="AJ33" s="120">
        <f>'1.1 lund 95%'!$AU296</f>
        <v>36.876164484177252</v>
      </c>
      <c r="AK33" s="120">
        <f>'1.5 sub0,53 95%'!$AT295</f>
        <v>52.987225934177232</v>
      </c>
      <c r="AM33" s="123">
        <f>'1.2 skytt 95%'!$AT225</f>
        <v>67.605575092989866</v>
      </c>
      <c r="AN33" s="123">
        <f>'1.3 peter 95%'!$AT225</f>
        <v>111.54107015232212</v>
      </c>
      <c r="AO33" s="123">
        <f>'1.1 lund 95%'!$AU226</f>
        <v>49.427465192322124</v>
      </c>
      <c r="AP33" s="123">
        <f>'1.5 sub0,53 95%'!$AT225</f>
        <v>57.191665812322128</v>
      </c>
      <c r="AQ33" s="124"/>
      <c r="AR33" s="127">
        <f>'1.2 skytt 95%'!$AT330</f>
        <v>17.554371467007847</v>
      </c>
      <c r="AS33" s="127">
        <f>'1.3 peter 95%'!$AT330</f>
        <v>40.061840760672766</v>
      </c>
      <c r="AT33" s="127">
        <f>'1.1 lund 95%'!$AU331</f>
        <v>10.052074600672771</v>
      </c>
      <c r="AU33" s="127">
        <f>'1.5 sub0,53 95%'!$AT330</f>
        <v>13.803295370672771</v>
      </c>
      <c r="AV33" s="127">
        <f>'1.4 gust 95%'!$AT331</f>
        <v>29.831238660672739</v>
      </c>
      <c r="AW33" s="10"/>
      <c r="AX33" s="130">
        <f>'1.3 peter 95%'!AT190</f>
        <v>22.480827071590127</v>
      </c>
      <c r="AY33" s="130">
        <f>'1.5 sub0,53 95%'!AT190</f>
        <v>11.498531901590114</v>
      </c>
      <c r="AZ33" s="10"/>
    </row>
    <row r="34" spans="1:52" x14ac:dyDescent="0.25">
      <c r="A34">
        <v>2158</v>
      </c>
      <c r="B34" s="50"/>
      <c r="C34" s="183">
        <f>'1.2 skytt 95%'!AT51</f>
        <v>98.318356114581434</v>
      </c>
      <c r="D34" s="183">
        <f>'1.3 peter 95%'!AT51</f>
        <v>33.305028041233989</v>
      </c>
      <c r="E34" s="183">
        <f>'1.1 lund 95%'!AU51</f>
        <v>123.28878916123404</v>
      </c>
      <c r="G34" s="10"/>
      <c r="H34" s="108">
        <f>'1.2 skytt 95%'!AT86</f>
        <v>81.664559731992085</v>
      </c>
      <c r="I34" s="108">
        <f>'1.3 peter 95%'!$AT86</f>
        <v>45.274583759446507</v>
      </c>
      <c r="J34" s="108">
        <f>'1.1 lund 95%'!$AU87</f>
        <v>94.059629519446531</v>
      </c>
      <c r="L34" s="33">
        <f>'1.2 skytt 95%'!$AT121</f>
        <v>31.311749634256252</v>
      </c>
      <c r="M34" s="33">
        <f>'1.3 peter 95%'!$AT121</f>
        <v>-33.216118381999102</v>
      </c>
      <c r="N34" s="33">
        <f>'1.1 lund 95%'!$AU122</f>
        <v>56.547384018000926</v>
      </c>
      <c r="O34" s="33">
        <f>'1.5 sub0,53 95%'!$AT121</f>
        <v>45.326946218000906</v>
      </c>
      <c r="P34" s="33">
        <f>'1.4 gust 95%'!$AT122</f>
        <v>-2.6149243819991019</v>
      </c>
      <c r="R34" s="114">
        <f>'1.2 skytt 95%'!$AT156</f>
        <v>3.7259365973599587</v>
      </c>
      <c r="S34" s="114">
        <f>'1.3 peter 95%'!$AT156</f>
        <v>5.6590989226253985</v>
      </c>
      <c r="T34" s="114">
        <f>'1.1 lund 95%'!$AU157</f>
        <v>2.936223162625438</v>
      </c>
      <c r="U34" s="114">
        <f>'1.5 sub0,53 95%'!$AT156</f>
        <v>3.2765826326254333</v>
      </c>
      <c r="W34" s="74">
        <f>'1.2 skytt 95%'!$AT367</f>
        <v>9.7819002234984236</v>
      </c>
      <c r="X34" s="74">
        <f>'1.3 peter 95%'!$AT367</f>
        <v>24.145093054704979</v>
      </c>
      <c r="Y34" s="74">
        <f>'1.1 lund 95%'!$AU368</f>
        <v>4.942214414704976</v>
      </c>
      <c r="Z34" s="10"/>
      <c r="AA34" s="117">
        <f>'1.4 gust 95%'!$AT262</f>
        <v>-11.836463024314543</v>
      </c>
      <c r="AB34" s="117">
        <f>'1.2 skytt 95%'!$AT261</f>
        <v>4.6161443916761513</v>
      </c>
      <c r="AC34" s="117">
        <f>'1.3 peter 95%'!$AT261</f>
        <v>-26.874361424314507</v>
      </c>
      <c r="AD34" s="117">
        <f>'1.1 lund 95%'!$AU262</f>
        <v>17.236807215685495</v>
      </c>
      <c r="AE34" s="117">
        <f>'1.5 sub0,53 95%'!$AT261</f>
        <v>11.722911135685511</v>
      </c>
      <c r="AF34" s="51"/>
      <c r="AG34" s="120">
        <f>'1.4 gust 95%'!AT297</f>
        <v>127.2428947688461</v>
      </c>
      <c r="AH34" s="120">
        <f>'1.2 skytt 95%'!$AT296</f>
        <v>72.602004485110982</v>
      </c>
      <c r="AI34" s="120">
        <f>'1.3 peter 95%'!$AT296</f>
        <v>172.69646866884614</v>
      </c>
      <c r="AJ34" s="120">
        <f>'1.1 lund 95%'!$AU297</f>
        <v>39.365985228846171</v>
      </c>
      <c r="AK34" s="120">
        <f>'1.5 sub0,53 95%'!$AT296</f>
        <v>56.032295658846152</v>
      </c>
      <c r="AM34" s="123">
        <f>'1.2 skytt 95%'!$AT226</f>
        <v>68.901022637257384</v>
      </c>
      <c r="AN34" s="123">
        <f>'1.3 peter 95%'!$AT226</f>
        <v>114.05872738641236</v>
      </c>
      <c r="AO34" s="123">
        <f>'1.1 lund 95%'!$AU227</f>
        <v>50.217609386412349</v>
      </c>
      <c r="AP34" s="123">
        <f>'1.5 sub0,53 95%'!$AT226</f>
        <v>58.197749136412348</v>
      </c>
      <c r="AQ34" s="124"/>
      <c r="AR34" s="127">
        <f>'1.2 skytt 95%'!$AT331</f>
        <v>18.280508887067764</v>
      </c>
      <c r="AS34" s="127">
        <f>'1.3 peter 95%'!$AT331</f>
        <v>41.545005858498278</v>
      </c>
      <c r="AT34" s="127">
        <f>'1.1 lund 95%'!$AU332</f>
        <v>10.551503538498284</v>
      </c>
      <c r="AU34" s="127">
        <f>'1.5 sub0,53 95%'!$AT331</f>
        <v>14.425691328498285</v>
      </c>
      <c r="AV34" s="127">
        <f>'1.4 gust 95%'!$AT332</f>
        <v>30.97903915849826</v>
      </c>
      <c r="AW34" s="10"/>
      <c r="AX34" s="130">
        <f>'1.3 peter 95%'!AT191</f>
        <v>22.528770205005433</v>
      </c>
      <c r="AY34" s="130">
        <f>'1.5 sub0,53 95%'!AT191</f>
        <v>11.692574065005408</v>
      </c>
      <c r="AZ34" s="10"/>
    </row>
    <row r="35" spans="1:52" x14ac:dyDescent="0.25">
      <c r="A35">
        <v>2163</v>
      </c>
      <c r="B35" s="50"/>
      <c r="C35" s="183">
        <f>'1.2 skytt 95%'!AT52</f>
        <v>102.04114895384599</v>
      </c>
      <c r="D35" s="183">
        <f>'1.3 peter 95%'!AT52</f>
        <v>33.787051825062917</v>
      </c>
      <c r="E35" s="183">
        <f>'1.1 lund 95%'!AU52</f>
        <v>128.18180062506298</v>
      </c>
      <c r="G35" s="10"/>
      <c r="H35" s="108">
        <f>'1.2 skytt 95%'!AT87</f>
        <v>82.140635473353115</v>
      </c>
      <c r="I35" s="108">
        <f>'1.3 peter 95%'!$AT87</f>
        <v>45.001292619568062</v>
      </c>
      <c r="J35" s="108">
        <f>'1.1 lund 95%'!$AU88</f>
        <v>94.6499334195681</v>
      </c>
      <c r="L35" s="33">
        <f>'1.2 skytt 95%'!$AT122</f>
        <v>29.502635652226374</v>
      </c>
      <c r="M35" s="33">
        <f>'1.3 peter 95%'!$AT122</f>
        <v>-37.308612956483529</v>
      </c>
      <c r="N35" s="33">
        <f>'1.1 lund 95%'!$AU123</f>
        <v>55.568223843516506</v>
      </c>
      <c r="O35" s="33">
        <f>'1.5 sub0,53 95%'!$AT122</f>
        <v>43.95861924351648</v>
      </c>
      <c r="P35" s="33">
        <f>'1.4 gust 95%'!$AT123</f>
        <v>-5.6460549564835238</v>
      </c>
      <c r="R35" s="114">
        <f>'1.2 skytt 95%'!$AT157</f>
        <v>4.7600471536508335</v>
      </c>
      <c r="S35" s="114">
        <f>'1.3 peter 95%'!$AT157</f>
        <v>7.0130855171030326</v>
      </c>
      <c r="T35" s="114">
        <f>'1.1 lund 95%'!$AU158</f>
        <v>3.8587351971030777</v>
      </c>
      <c r="U35" s="114">
        <f>'1.5 sub0,53 95%'!$AT157</f>
        <v>4.2530289871030682</v>
      </c>
      <c r="W35" s="74">
        <f>'1.2 skytt 95%'!$AT368</f>
        <v>10.337924340969613</v>
      </c>
      <c r="X35" s="74">
        <f>'1.3 peter 95%'!$AT368</f>
        <v>25.291832166486476</v>
      </c>
      <c r="Y35" s="74">
        <f>'1.1 lund 95%'!$AU369</f>
        <v>5.2928571264864654</v>
      </c>
      <c r="Z35" s="10"/>
      <c r="AA35" s="117">
        <f>'1.4 gust 95%'!$AT263</f>
        <v>-13.195182931483849</v>
      </c>
      <c r="AB35" s="117">
        <f>'1.2 skytt 95%'!$AT262</f>
        <v>3.7472601489152813</v>
      </c>
      <c r="AC35" s="117">
        <f>'1.3 peter 95%'!$AT262</f>
        <v>-28.666434931483813</v>
      </c>
      <c r="AD35" s="117">
        <f>'1.1 lund 95%'!$AU263</f>
        <v>16.715904268516191</v>
      </c>
      <c r="AE35" s="117">
        <f>'1.5 sub0,53 95%'!$AT262</f>
        <v>11.043111868516204</v>
      </c>
      <c r="AF35" s="51"/>
      <c r="AG35" s="120">
        <f>'1.4 gust 95%'!AT298</f>
        <v>135.01401609134467</v>
      </c>
      <c r="AH35" s="120">
        <f>'1.2 skytt 95%'!$AT297</f>
        <v>78.02674017175741</v>
      </c>
      <c r="AI35" s="120">
        <f>'1.3 peter 95%'!$AT297</f>
        <v>182.37485229134472</v>
      </c>
      <c r="AJ35" s="120">
        <f>'1.1 lund 95%'!$AU298</f>
        <v>43.449732771344749</v>
      </c>
      <c r="AK35" s="120">
        <f>'1.5 sub0,53 95%'!$AT297</f>
        <v>60.815372711344729</v>
      </c>
      <c r="AM35" s="123">
        <f>'1.2 skytt 95%'!$AT227</f>
        <v>71.087823595622169</v>
      </c>
      <c r="AN35" s="123">
        <f>'1.3 peter 95%'!$AT227</f>
        <v>117.77527632019766</v>
      </c>
      <c r="AO35" s="123">
        <f>'1.1 lund 95%'!$AU228</f>
        <v>51.794225360197657</v>
      </c>
      <c r="AP35" s="123">
        <f>'1.5 sub0,53 95%'!$AT227</f>
        <v>60.041856730197651</v>
      </c>
      <c r="AQ35" s="124"/>
      <c r="AR35" s="127">
        <f>'1.2 skytt 95%'!$AT332</f>
        <v>19.688910967516616</v>
      </c>
      <c r="AS35" s="127">
        <f>'1.3 peter 95%'!$AT332</f>
        <v>43.902647680991784</v>
      </c>
      <c r="AT35" s="127">
        <f>'1.1 lund 95%'!$AU333</f>
        <v>11.671562640991787</v>
      </c>
      <c r="AU35" s="127">
        <f>'1.5 sub0,53 95%'!$AT332</f>
        <v>15.700448270991787</v>
      </c>
      <c r="AV35" s="127">
        <f>'1.4 gust 95%'!$AT333</f>
        <v>32.91477778099177</v>
      </c>
      <c r="AW35" s="10"/>
      <c r="AX35" s="130">
        <f>'1.3 peter 95%'!AT192</f>
        <v>23.435150507758415</v>
      </c>
      <c r="AY35" s="130">
        <f>'1.5 sub0,53 95%'!AT192</f>
        <v>12.266345937758384</v>
      </c>
      <c r="AZ35" s="10"/>
    </row>
    <row r="36" spans="1:52" x14ac:dyDescent="0.25">
      <c r="A36">
        <v>2168</v>
      </c>
      <c r="B36" s="50"/>
      <c r="C36" s="183">
        <f>'1.2 skytt 95%'!AT53</f>
        <v>104.52599406368094</v>
      </c>
      <c r="D36" s="183">
        <f>'1.3 peter 95%'!AT53</f>
        <v>32.945198768859207</v>
      </c>
      <c r="E36" s="183">
        <f>'1.1 lund 95%'!AU53</f>
        <v>131.85234468885926</v>
      </c>
      <c r="G36" s="10"/>
      <c r="H36" s="108">
        <f>'1.2 skytt 95%'!AT88</f>
        <v>81.902676493179655</v>
      </c>
      <c r="I36" s="108">
        <f>'1.3 peter 95%'!$AT88</f>
        <v>44.017181299364083</v>
      </c>
      <c r="J36" s="108">
        <f>'1.1 lund 95%'!$AU89</f>
        <v>94.527479379364109</v>
      </c>
      <c r="L36" s="33">
        <f>'1.2 skytt 95%'!$AT123</f>
        <v>26.810488224517208</v>
      </c>
      <c r="M36" s="33">
        <f>'1.3 peter 95%'!$AT123</f>
        <v>-42.243113463402281</v>
      </c>
      <c r="N36" s="33">
        <f>'1.1 lund 95%'!$AU124</f>
        <v>53.69247749659776</v>
      </c>
      <c r="O36" s="33">
        <f>'1.5 sub0,53 95%'!$AT123</f>
        <v>41.70052862659773</v>
      </c>
      <c r="P36" s="33">
        <f>'1.4 gust 95%'!$AT124</f>
        <v>-9.5377983634022723</v>
      </c>
      <c r="R36" s="114">
        <f>'1.2 skytt 95%'!$AT158</f>
        <v>4.7972434197190275</v>
      </c>
      <c r="S36" s="114">
        <f>'1.3 peter 95%'!$AT158</f>
        <v>7.4545480428278221</v>
      </c>
      <c r="T36" s="114">
        <f>'1.1 lund 95%'!$AU159</f>
        <v>3.7543953228278655</v>
      </c>
      <c r="U36" s="114">
        <f>'1.5 sub0,53 95%'!$AT158</f>
        <v>4.2169144128278555</v>
      </c>
      <c r="W36" s="74">
        <f>'1.2 skytt 95%'!$AT369</f>
        <v>10.526435639648522</v>
      </c>
      <c r="X36" s="74">
        <f>'1.3 peter 95%'!$AT369</f>
        <v>25.945631500269833</v>
      </c>
      <c r="Y36" s="74">
        <f>'1.1 lund 95%'!$AU370</f>
        <v>5.3275421402698218</v>
      </c>
      <c r="Z36" s="10"/>
      <c r="AA36" s="117">
        <f>'1.4 gust 95%'!$AT264</f>
        <v>-15.552380872312931</v>
      </c>
      <c r="AB36" s="117">
        <f>'1.2 skytt 95%'!$AT263</f>
        <v>1.9487217839389648</v>
      </c>
      <c r="AC36" s="117">
        <f>'1.3 peter 95%'!$AT263</f>
        <v>-31.517431372312892</v>
      </c>
      <c r="AD36" s="117">
        <f>'1.1 lund 95%'!$AU264</f>
        <v>15.313383427687109</v>
      </c>
      <c r="AE36" s="117">
        <f>'1.5 sub0,53 95%'!$AT263</f>
        <v>9.4595315776871267</v>
      </c>
      <c r="AF36" s="51"/>
      <c r="AG36" s="120">
        <f>'1.4 gust 95%'!AT299</f>
        <v>140.34175248456199</v>
      </c>
      <c r="AH36" s="120">
        <f>'1.2 skytt 95%'!$AT298</f>
        <v>81.122910854417199</v>
      </c>
      <c r="AI36" s="120">
        <f>'1.3 peter 95%'!$AT298</f>
        <v>189.52914768456202</v>
      </c>
      <c r="AJ36" s="120">
        <f>'1.1 lund 95%'!$AU299</f>
        <v>45.246121764562083</v>
      </c>
      <c r="AK36" s="120">
        <f>'1.5 sub0,53 95%'!$AT298</f>
        <v>63.281500004562055</v>
      </c>
      <c r="AM36" s="123">
        <f>'1.2 skytt 95%'!$AT228</f>
        <v>72.588987943805662</v>
      </c>
      <c r="AN36" s="123">
        <f>'1.3 peter 95%'!$AT228</f>
        <v>121.0357138031884</v>
      </c>
      <c r="AO36" s="123">
        <f>'1.1 lund 95%'!$AU229</f>
        <v>52.619221483188404</v>
      </c>
      <c r="AP36" s="123">
        <f>'1.5 sub0,53 95%'!$AT228</f>
        <v>61.171283023188401</v>
      </c>
      <c r="AQ36" s="124"/>
      <c r="AR36" s="127">
        <f>'1.2 skytt 95%'!$AT333</f>
        <v>19.907989347862937</v>
      </c>
      <c r="AS36" s="127">
        <f>'1.3 peter 95%'!$AT333</f>
        <v>44.97318090930694</v>
      </c>
      <c r="AT36" s="127">
        <f>'1.1 lund 95%'!$AU334</f>
        <v>11.635957869306948</v>
      </c>
      <c r="AU36" s="127">
        <f>'1.5 sub0,53 95%'!$AT333</f>
        <v>15.803110749306946</v>
      </c>
      <c r="AV36" s="127">
        <f>'1.4 gust 95%'!$AT334</f>
        <v>33.608218509306923</v>
      </c>
      <c r="AW36" s="10"/>
      <c r="AX36" s="130">
        <f>'1.3 peter 95%'!AT193</f>
        <v>24.211443775412391</v>
      </c>
      <c r="AY36" s="130">
        <f>'1.5 sub0,53 95%'!AT193</f>
        <v>12.42772336541236</v>
      </c>
      <c r="AZ36" s="10"/>
    </row>
    <row r="37" spans="1:52" x14ac:dyDescent="0.25">
      <c r="A37">
        <v>2173</v>
      </c>
      <c r="B37" s="50"/>
      <c r="C37" s="183">
        <f>'1.2 skytt 95%'!AT54</f>
        <v>107.90122299408574</v>
      </c>
      <c r="D37" s="183">
        <f>'1.3 peter 95%'!AT54</f>
        <v>33.238463139737313</v>
      </c>
      <c r="E37" s="183">
        <f>'1.1 lund 95%'!AU54</f>
        <v>136.32794105973736</v>
      </c>
      <c r="G37" s="10"/>
      <c r="H37" s="108">
        <f>'1.2 skytt 95%'!AT89</f>
        <v>82.13598407079931</v>
      </c>
      <c r="I37" s="108">
        <f>'1.3 peter 95%'!$AT89</f>
        <v>43.477582762936805</v>
      </c>
      <c r="J37" s="108">
        <f>'1.1 lund 95%'!$AU90</f>
        <v>94.896044362936834</v>
      </c>
      <c r="L37" s="33">
        <f>'1.2 skytt 95%'!$AT124</f>
        <v>24.784213616967314</v>
      </c>
      <c r="M37" s="33">
        <f>'1.3 peter 95%'!$AT124</f>
        <v>-46.374957853437422</v>
      </c>
      <c r="N37" s="33">
        <f>'1.1 lund 95%'!$AU125</f>
        <v>52.441759266562613</v>
      </c>
      <c r="O37" s="33">
        <f>'1.5 sub0,53 95%'!$AT124</f>
        <v>40.089669626562582</v>
      </c>
      <c r="P37" s="33">
        <f>'1.4 gust 95%'!$AT125</f>
        <v>-12.687440653437411</v>
      </c>
      <c r="R37" s="114">
        <f>'1.2 skytt 95%'!$AT159</f>
        <v>4.4683543383588189</v>
      </c>
      <c r="S37" s="114">
        <f>'1.3 peter 95%'!$AT159</f>
        <v>7.3950854920204856</v>
      </c>
      <c r="T37" s="114">
        <f>'1.1 lund 95%'!$AU160</f>
        <v>3.335478292020531</v>
      </c>
      <c r="U37" s="114">
        <f>'1.5 sub0,53 95%'!$AT159</f>
        <v>3.8429291920205202</v>
      </c>
      <c r="W37" s="74">
        <f>'1.2 skytt 95%'!$AT370</f>
        <v>11.363365354422147</v>
      </c>
      <c r="X37" s="74">
        <f>'1.3 peter 95%'!$AT370</f>
        <v>27.363666033197084</v>
      </c>
      <c r="Y37" s="74">
        <f>'1.1 lund 95%'!$AU371</f>
        <v>5.966597153197073</v>
      </c>
      <c r="Z37" s="10"/>
      <c r="AA37" s="117">
        <f>'1.4 gust 95%'!$AT265</f>
        <v>-16.737016605159848</v>
      </c>
      <c r="AB37" s="117">
        <f>'1.2 skytt 95%'!$AT264</f>
        <v>1.2972804238031532</v>
      </c>
      <c r="AC37" s="117">
        <f>'1.3 peter 95%'!$AT264</f>
        <v>-33.173295105159816</v>
      </c>
      <c r="AD37" s="117">
        <f>'1.1 lund 95%'!$AU265</f>
        <v>15.039788494840188</v>
      </c>
      <c r="AE37" s="117">
        <f>'1.5 sub0,53 95%'!$AT264</f>
        <v>9.0131530448402017</v>
      </c>
      <c r="AF37" s="51"/>
      <c r="AG37" s="120">
        <f>'1.4 gust 95%'!AT300</f>
        <v>145.32567636007553</v>
      </c>
      <c r="AH37" s="120">
        <f>'1.2 skytt 95%'!$AT299</f>
        <v>84.039554278173782</v>
      </c>
      <c r="AI37" s="120">
        <f>'1.3 peter 95%'!$AT299</f>
        <v>196.20508836007559</v>
      </c>
      <c r="AJ37" s="120">
        <f>'1.1 lund 95%'!$AU300</f>
        <v>46.958813160075621</v>
      </c>
      <c r="AK37" s="120">
        <f>'1.5 sub0,53 95%'!$AT299</f>
        <v>65.614597560075595</v>
      </c>
      <c r="AM37" s="123">
        <f>'1.2 skytt 95%'!$AT229</f>
        <v>74.58395098882535</v>
      </c>
      <c r="AN37" s="123">
        <f>'1.3 peter 95%'!$AT229</f>
        <v>124.77741126459945</v>
      </c>
      <c r="AO37" s="123">
        <f>'1.1 lund 95%'!$AU230</f>
        <v>53.952929184599462</v>
      </c>
      <c r="AP37" s="123">
        <f>'1.5 sub0,53 95%'!$AT229</f>
        <v>62.805989444599454</v>
      </c>
      <c r="AQ37" s="124"/>
      <c r="AR37" s="127">
        <f>'1.2 skytt 95%'!$AT334</f>
        <v>21.605398941432377</v>
      </c>
      <c r="AS37" s="127">
        <f>'1.3 peter 95%'!$AT334</f>
        <v>47.817998257654594</v>
      </c>
      <c r="AT37" s="127">
        <f>'1.1 lund 95%'!$AU335</f>
        <v>12.978042337654605</v>
      </c>
      <c r="AU37" s="127">
        <f>'1.5 sub0,53 95%'!$AT334</f>
        <v>17.333036827654599</v>
      </c>
      <c r="AV37" s="127">
        <f>'1.4 gust 95%'!$AT335</f>
        <v>35.940740557654578</v>
      </c>
      <c r="AW37" s="10"/>
      <c r="AX37" s="130">
        <f>'1.3 peter 95%'!AT194</f>
        <v>24.863863755060692</v>
      </c>
      <c r="AY37" s="130">
        <f>'1.5 sub0,53 95%'!AT194</f>
        <v>12.564699185060661</v>
      </c>
      <c r="AZ37" s="10"/>
    </row>
    <row r="38" spans="1:52" x14ac:dyDescent="0.25">
      <c r="B38" s="50"/>
      <c r="C38" s="183"/>
      <c r="D38" s="183"/>
      <c r="E38" s="183"/>
      <c r="G38" s="10"/>
      <c r="H38" s="108"/>
      <c r="I38" s="108"/>
      <c r="J38" s="108"/>
      <c r="L38" s="33"/>
      <c r="M38" s="33"/>
      <c r="N38" s="33"/>
      <c r="O38" s="33"/>
      <c r="P38" s="33"/>
      <c r="R38" s="114"/>
      <c r="S38" s="114"/>
      <c r="T38" s="114"/>
      <c r="U38" s="114"/>
      <c r="W38" s="74"/>
      <c r="X38" s="74"/>
      <c r="Y38" s="74"/>
      <c r="Z38" s="10"/>
      <c r="AA38" s="117"/>
      <c r="AB38" s="117"/>
      <c r="AC38" s="117"/>
      <c r="AD38" s="117"/>
      <c r="AE38" s="117"/>
      <c r="AF38" s="51"/>
      <c r="AG38" s="120"/>
      <c r="AH38" s="120"/>
      <c r="AI38" s="120"/>
      <c r="AJ38" s="120"/>
      <c r="AK38" s="120"/>
      <c r="AM38" s="123"/>
      <c r="AN38" s="123"/>
      <c r="AO38" s="123"/>
      <c r="AP38" s="123"/>
      <c r="AQ38" s="124"/>
      <c r="AR38" s="127"/>
      <c r="AS38" s="127"/>
      <c r="AT38" s="127"/>
      <c r="AU38" s="127"/>
      <c r="AV38" s="127"/>
      <c r="AW38" s="10"/>
      <c r="AX38" s="130"/>
      <c r="AY38" s="130"/>
      <c r="AZ38" s="10"/>
    </row>
    <row r="39" spans="1:52" x14ac:dyDescent="0.25">
      <c r="R39" t="s">
        <v>64</v>
      </c>
    </row>
    <row r="40" spans="1:52" x14ac:dyDescent="0.25">
      <c r="A40" t="s">
        <v>29</v>
      </c>
    </row>
    <row r="41" spans="1:52" x14ac:dyDescent="0.25">
      <c r="A41" t="s">
        <v>27</v>
      </c>
      <c r="B41" t="s">
        <v>28</v>
      </c>
      <c r="C41" t="s">
        <v>89</v>
      </c>
      <c r="E41" t="s">
        <v>161</v>
      </c>
    </row>
    <row r="42" spans="1:52" x14ac:dyDescent="0.25">
      <c r="A42">
        <f>'1.2 skytt 95%'!$AU59</f>
        <v>0</v>
      </c>
      <c r="B42">
        <f>'1.2 skytt 95%'!$AV59</f>
        <v>0</v>
      </c>
      <c r="C42">
        <v>0</v>
      </c>
      <c r="F42" t="s">
        <v>63</v>
      </c>
    </row>
    <row r="43" spans="1:52" x14ac:dyDescent="0.25">
      <c r="A43">
        <f>'1.2 skytt 95%'!$AU60</f>
        <v>9.3241589353229699</v>
      </c>
      <c r="B43">
        <f>'1.2 skytt 95%'!$AV60</f>
        <v>10.174515551322962</v>
      </c>
      <c r="C43" s="10">
        <f>'1.2 skytt 95%'!$AT60</f>
        <v>0.85035661599999202</v>
      </c>
      <c r="D43" s="10"/>
      <c r="E43" s="10"/>
    </row>
    <row r="44" spans="1:52" x14ac:dyDescent="0.25">
      <c r="A44">
        <f>'1.2 skytt 95%'!$AU61</f>
        <v>18.89692737823249</v>
      </c>
      <c r="B44">
        <f>'1.2 skytt 95%'!$AV61</f>
        <v>21.484791000575278</v>
      </c>
      <c r="C44" s="10">
        <f>'1.2 skytt 95%'!$AT61</f>
        <v>2.5878636223427898</v>
      </c>
      <c r="D44" s="10"/>
      <c r="E44" s="10"/>
    </row>
    <row r="45" spans="1:52" x14ac:dyDescent="0.25">
      <c r="A45">
        <f>'1.2 skytt 95%'!$AU62</f>
        <v>27.607699477709531</v>
      </c>
      <c r="B45">
        <f>'1.2 skytt 95%'!$AV62</f>
        <v>37.69070301714109</v>
      </c>
      <c r="C45" s="10">
        <f>'1.2 skytt 95%'!$AT62</f>
        <v>10.083003539431559</v>
      </c>
      <c r="D45" s="10"/>
      <c r="E45" s="10"/>
    </row>
    <row r="46" spans="1:52" x14ac:dyDescent="0.25">
      <c r="A46">
        <f>'1.2 skytt 95%'!$AU63</f>
        <v>37.078358972781594</v>
      </c>
      <c r="B46">
        <f>'1.2 skytt 95%'!$AV63</f>
        <v>60.000439203965442</v>
      </c>
      <c r="C46" s="10">
        <f>'1.2 skytt 95%'!$AT63</f>
        <v>22.922080231183855</v>
      </c>
      <c r="D46" s="10"/>
      <c r="E46" s="10"/>
    </row>
    <row r="47" spans="1:52" x14ac:dyDescent="0.25">
      <c r="A47">
        <f>'1.2 skytt 95%'!$AU64</f>
        <v>48.826112029614698</v>
      </c>
      <c r="B47">
        <f>'1.2 skytt 95%'!$AV64</f>
        <v>79.2754116286265</v>
      </c>
      <c r="C47" s="10">
        <f>'1.2 skytt 95%'!$AT64</f>
        <v>30.449299599011788</v>
      </c>
      <c r="D47" s="10"/>
      <c r="E47" s="10"/>
    </row>
    <row r="48" spans="1:52" x14ac:dyDescent="0.25">
      <c r="A48">
        <f>'1.2 skytt 95%'!$AU65</f>
        <v>61.361986180893446</v>
      </c>
      <c r="B48">
        <f>'1.2 skytt 95%'!$AV65</f>
        <v>100.17135790597766</v>
      </c>
      <c r="C48" s="10">
        <f>'1.2 skytt 95%'!$AT65</f>
        <v>38.809371725084212</v>
      </c>
      <c r="D48" s="10"/>
      <c r="E48" s="10"/>
    </row>
    <row r="49" spans="1:40" x14ac:dyDescent="0.25">
      <c r="A49">
        <f>'1.2 skytt 95%'!$AU66</f>
        <v>73.970350976425991</v>
      </c>
      <c r="B49">
        <f>'1.2 skytt 95%'!$AV66</f>
        <v>127.80836444620446</v>
      </c>
      <c r="C49" s="10">
        <f>'1.2 skytt 95%'!$AT66</f>
        <v>53.83801346977846</v>
      </c>
      <c r="D49" s="10"/>
      <c r="E49" s="10"/>
    </row>
    <row r="50" spans="1:40" x14ac:dyDescent="0.25">
      <c r="A50">
        <f>'1.2 skytt 95%'!$AU67</f>
        <v>87.289185349577721</v>
      </c>
      <c r="B50">
        <f>'1.2 skytt 95%'!$AV67</f>
        <v>148.73512551883377</v>
      </c>
      <c r="C50" s="10">
        <f>'1.2 skytt 95%'!$AT67</f>
        <v>61.445940169256019</v>
      </c>
      <c r="D50" s="10"/>
      <c r="E50" s="10"/>
    </row>
    <row r="51" spans="1:40" x14ac:dyDescent="0.25">
      <c r="A51">
        <f>'1.2 skytt 95%'!$AU68</f>
        <v>100.8875557084118</v>
      </c>
      <c r="B51">
        <f>'1.2 skytt 95%'!$AV68</f>
        <v>168.83336749418359</v>
      </c>
      <c r="C51" s="10">
        <f>'1.2 skytt 95%'!$AT68</f>
        <v>67.945811785771767</v>
      </c>
      <c r="D51" s="10"/>
      <c r="E51" s="10"/>
    </row>
    <row r="52" spans="1:40" x14ac:dyDescent="0.25">
      <c r="A52">
        <f>'1.2 skytt 95%'!$AU69</f>
        <v>114.3080352869402</v>
      </c>
      <c r="B52">
        <f>'1.2 skytt 95%'!$AV69</f>
        <v>185.89841554940756</v>
      </c>
      <c r="C52" s="10">
        <f>'1.2 skytt 95%'!$AT69</f>
        <v>71.590380262467349</v>
      </c>
      <c r="D52" s="10"/>
      <c r="E52" s="10"/>
      <c r="AN52" t="s">
        <v>452</v>
      </c>
    </row>
    <row r="53" spans="1:40" x14ac:dyDescent="0.25">
      <c r="A53">
        <f>'1.2 skytt 95%'!$AU70</f>
        <v>128.15839712866472</v>
      </c>
      <c r="B53">
        <f>'1.2 skytt 95%'!$AV70</f>
        <v>200.79944922358965</v>
      </c>
      <c r="C53" s="10">
        <f>'1.2 skytt 95%'!$AT70</f>
        <v>72.64105209492493</v>
      </c>
      <c r="D53" s="10"/>
      <c r="E53" s="10"/>
      <c r="R53" s="10" t="s">
        <v>65</v>
      </c>
      <c r="AB53" t="s">
        <v>93</v>
      </c>
    </row>
    <row r="54" spans="1:40" x14ac:dyDescent="0.25">
      <c r="A54">
        <f>'1.2 skytt 95%'!$AU71</f>
        <v>141.58352701682935</v>
      </c>
      <c r="B54">
        <f>'1.2 skytt 95%'!$AV71</f>
        <v>215.52086782327376</v>
      </c>
      <c r="C54" s="10">
        <f>'1.2 skytt 95%'!$AT71</f>
        <v>73.937340806444382</v>
      </c>
      <c r="D54" s="10"/>
      <c r="E54" s="10"/>
    </row>
    <row r="55" spans="1:40" x14ac:dyDescent="0.25">
      <c r="A55">
        <f>'1.2 skytt 95%'!$AU72</f>
        <v>154.39319319945682</v>
      </c>
      <c r="B55">
        <f>'1.2 skytt 95%'!$AV72</f>
        <v>230.23515679525593</v>
      </c>
      <c r="C55" s="10">
        <f>'1.2 skytt 95%'!$AT72</f>
        <v>75.841963595799086</v>
      </c>
      <c r="D55" s="10"/>
      <c r="E55" s="10"/>
    </row>
    <row r="56" spans="1:40" x14ac:dyDescent="0.25">
      <c r="A56">
        <f>'1.2 skytt 95%'!$AU73</f>
        <v>166.96924236600208</v>
      </c>
      <c r="B56">
        <f>'1.2 skytt 95%'!$AV73</f>
        <v>244.82109306309019</v>
      </c>
      <c r="C56" s="10">
        <f>'1.2 skytt 95%'!$AT73</f>
        <v>77.851850697088082</v>
      </c>
      <c r="D56" s="10"/>
      <c r="E56" s="10"/>
    </row>
    <row r="57" spans="1:40" x14ac:dyDescent="0.25">
      <c r="A57">
        <f>'1.2 skytt 95%'!$AU74</f>
        <v>178.69294426276315</v>
      </c>
      <c r="B57">
        <f>'1.2 skytt 95%'!$AV74</f>
        <v>258.31911585700834</v>
      </c>
      <c r="C57" s="10">
        <f>'1.2 skytt 95%'!$AT74</f>
        <v>79.626171594245164</v>
      </c>
      <c r="D57" s="10"/>
      <c r="E57" s="10"/>
    </row>
    <row r="58" spans="1:40" x14ac:dyDescent="0.25">
      <c r="A58">
        <f>'1.2 skytt 95%'!$AU75</f>
        <v>190.3538287448992</v>
      </c>
      <c r="B58">
        <f>'1.2 skytt 95%'!$AV75</f>
        <v>271.79025194375663</v>
      </c>
      <c r="C58" s="10">
        <f>'1.2 skytt 95%'!$AT75</f>
        <v>81.436423198857398</v>
      </c>
      <c r="D58" s="10"/>
      <c r="E58" s="10"/>
      <c r="F58" s="81" t="s">
        <v>414</v>
      </c>
    </row>
    <row r="59" spans="1:40" x14ac:dyDescent="0.25">
      <c r="A59">
        <f>'1.2 skytt 95%'!$AU76</f>
        <v>203.14798564750009</v>
      </c>
      <c r="B59">
        <f>'1.2 skytt 95%'!$AV76</f>
        <v>284.86460398663394</v>
      </c>
      <c r="C59" s="10">
        <f>'1.2 skytt 95%'!$AT76</f>
        <v>81.716618339133845</v>
      </c>
      <c r="D59" s="10"/>
      <c r="E59" s="10"/>
    </row>
    <row r="60" spans="1:40" x14ac:dyDescent="0.25">
      <c r="A60">
        <f>'1.2 skytt 95%'!$AU77</f>
        <v>216.11656969050924</v>
      </c>
      <c r="B60">
        <f>'1.2 skytt 95%'!$AV77</f>
        <v>298.34927534732788</v>
      </c>
      <c r="C60" s="10">
        <f>'1.2 skytt 95%'!$AT77</f>
        <v>82.232705656818638</v>
      </c>
      <c r="D60" s="10"/>
      <c r="E60" s="10"/>
    </row>
    <row r="61" spans="1:40" x14ac:dyDescent="0.25">
      <c r="A61">
        <f>'1.2 skytt 95%'!$AU78</f>
        <v>229.43166326636259</v>
      </c>
      <c r="B61">
        <f>'1.2 skytt 95%'!$AV78</f>
        <v>311.30775535506228</v>
      </c>
      <c r="C61" s="10">
        <f>'1.2 skytt 95%'!$AT78</f>
        <v>81.876092088699721</v>
      </c>
      <c r="D61" s="10"/>
      <c r="E61" s="10"/>
    </row>
    <row r="62" spans="1:40" x14ac:dyDescent="0.25">
      <c r="A62">
        <f>'1.2 skytt 95%'!$AU79</f>
        <v>242.65593281881178</v>
      </c>
      <c r="B62">
        <f>'1.2 skytt 95%'!$AV79</f>
        <v>322.68928323413689</v>
      </c>
      <c r="C62" s="10">
        <f>'1.2 skytt 95%'!$AT79</f>
        <v>80.033350415325174</v>
      </c>
      <c r="D62" s="10"/>
      <c r="E62" s="10"/>
    </row>
    <row r="63" spans="1:40" x14ac:dyDescent="0.25">
      <c r="A63">
        <f>'1.2 skytt 95%'!$AU80</f>
        <v>255.15356672792922</v>
      </c>
      <c r="B63">
        <f>'1.2 skytt 95%'!$AV80</f>
        <v>334.39423572889729</v>
      </c>
      <c r="C63" s="10">
        <f>'1.2 skytt 95%'!$AT80</f>
        <v>79.240669000968168</v>
      </c>
      <c r="D63" s="10"/>
      <c r="E63" s="10"/>
      <c r="Z63" s="48"/>
      <c r="AA63" s="48"/>
    </row>
    <row r="64" spans="1:40" x14ac:dyDescent="0.25">
      <c r="A64">
        <f>'1.2 skytt 95%'!$AU81</f>
        <v>267.50770392293032</v>
      </c>
      <c r="B64">
        <f>'1.2 skytt 95%'!$AV81</f>
        <v>346.16392069322103</v>
      </c>
      <c r="C64" s="10">
        <f>'1.2 skytt 95%'!$AT81</f>
        <v>78.656216770290797</v>
      </c>
      <c r="D64" s="10"/>
      <c r="E64" s="10"/>
      <c r="Z64" s="10"/>
      <c r="AA64" s="10"/>
      <c r="AB64" s="10"/>
      <c r="AC64" s="10"/>
      <c r="AD64" s="10"/>
      <c r="AE64" s="10"/>
      <c r="AF64" s="10"/>
      <c r="AG64" s="10"/>
      <c r="AH64" s="10"/>
    </row>
    <row r="65" spans="1:34" x14ac:dyDescent="0.25">
      <c r="A65">
        <f>'1.2 skytt 95%'!$AU82</f>
        <v>280.71967361298857</v>
      </c>
      <c r="B65">
        <f>'1.2 skytt 95%'!$AV82</f>
        <v>358.29997600046318</v>
      </c>
      <c r="C65" s="10">
        <f>'1.2 skytt 95%'!$AT82</f>
        <v>77.580302387474646</v>
      </c>
      <c r="D65" s="10"/>
      <c r="E65" s="10"/>
      <c r="Z65" s="10"/>
      <c r="AA65" s="10"/>
      <c r="AB65" s="10"/>
      <c r="AC65" s="10"/>
      <c r="AD65" s="10"/>
      <c r="AE65" s="10"/>
      <c r="AF65" s="10"/>
      <c r="AG65" s="10"/>
      <c r="AH65" s="10"/>
    </row>
    <row r="66" spans="1:34" x14ac:dyDescent="0.25">
      <c r="A66">
        <f>'1.2 skytt 95%'!$AU83</f>
        <v>292.77551903562755</v>
      </c>
      <c r="B66">
        <f>'1.2 skytt 95%'!$AV83</f>
        <v>370.56632033626391</v>
      </c>
      <c r="C66" s="10">
        <f>'1.2 skytt 95%'!$AT83</f>
        <v>77.790801300636446</v>
      </c>
      <c r="D66" s="10"/>
      <c r="E66" s="10"/>
      <c r="Z66" s="10"/>
      <c r="AA66" s="10"/>
      <c r="AB66" s="10"/>
      <c r="AC66" s="10"/>
      <c r="AD66" s="10"/>
      <c r="AE66" s="10"/>
      <c r="AF66" s="10"/>
      <c r="AG66" s="10"/>
    </row>
    <row r="67" spans="1:34" x14ac:dyDescent="0.25">
      <c r="A67">
        <f>'1.2 skytt 95%'!$AU84</f>
        <v>303.79190640024569</v>
      </c>
      <c r="B67">
        <f>'1.2 skytt 95%'!$AV84</f>
        <v>383.85521703853152</v>
      </c>
      <c r="C67" s="10">
        <f>'1.2 skytt 95%'!$AT84</f>
        <v>80.063310638285898</v>
      </c>
      <c r="D67" s="10"/>
      <c r="E67" s="10"/>
      <c r="Z67" s="10"/>
      <c r="AA67" s="10"/>
      <c r="AB67" s="10"/>
      <c r="AC67" s="10"/>
      <c r="AD67" s="10"/>
      <c r="AE67" s="10"/>
      <c r="AF67" s="10"/>
      <c r="AG67" s="10"/>
      <c r="AH67" s="10"/>
    </row>
    <row r="68" spans="1:34" x14ac:dyDescent="0.25">
      <c r="A68">
        <f>'1.2 skytt 95%'!$AU85</f>
        <v>315.36922818859307</v>
      </c>
      <c r="B68">
        <f>'1.2 skytt 95%'!$AV85</f>
        <v>396.44892987028328</v>
      </c>
      <c r="C68" s="10">
        <f>'1.2 skytt 95%'!$AT85</f>
        <v>81.079701681690253</v>
      </c>
      <c r="D68" s="10"/>
      <c r="E68" s="10"/>
      <c r="Z68" s="10"/>
      <c r="AA68" s="10"/>
      <c r="AB68" s="10"/>
      <c r="AC68" s="10"/>
      <c r="AD68" s="10"/>
      <c r="AE68" s="10"/>
      <c r="AF68" s="10"/>
      <c r="AG68" s="10"/>
      <c r="AH68" s="10"/>
    </row>
    <row r="69" spans="1:34" x14ac:dyDescent="0.25">
      <c r="A69">
        <f>'1.2 skytt 95%'!$AU86</f>
        <v>327.04410029611711</v>
      </c>
      <c r="B69">
        <f>'1.2 skytt 95%'!$AV86</f>
        <v>408.70866002810908</v>
      </c>
      <c r="C69" s="10">
        <f>'1.2 skytt 95%'!$AT86</f>
        <v>81.664559731992085</v>
      </c>
      <c r="D69" s="10"/>
      <c r="E69" s="10"/>
      <c r="Z69" s="10"/>
      <c r="AA69" s="10"/>
      <c r="AB69" s="10"/>
      <c r="AC69" s="10"/>
      <c r="AD69" s="10"/>
      <c r="AE69" s="10"/>
      <c r="AF69" s="10"/>
      <c r="AG69" s="10"/>
      <c r="AH69" s="10"/>
    </row>
    <row r="70" spans="1:34" x14ac:dyDescent="0.25">
      <c r="A70">
        <f>'1.2 skytt 95%'!$AU87</f>
        <v>338.62970244088211</v>
      </c>
      <c r="B70">
        <f>'1.2 skytt 95%'!$AV87</f>
        <v>420.77033791423509</v>
      </c>
      <c r="C70" s="10">
        <f>'1.2 skytt 95%'!$AT87</f>
        <v>82.140635473353115</v>
      </c>
      <c r="D70" s="10"/>
      <c r="E70" s="10"/>
      <c r="Z70" s="10"/>
      <c r="AA70" s="10"/>
      <c r="AB70" s="10"/>
      <c r="AC70" s="10"/>
      <c r="AD70" s="10"/>
      <c r="AE70" s="10"/>
      <c r="AF70" s="10"/>
      <c r="AG70" s="10"/>
      <c r="AH70" s="10"/>
    </row>
    <row r="71" spans="1:34" x14ac:dyDescent="0.25">
      <c r="A71">
        <f>'1.2 skytt 95%'!$AU88</f>
        <v>351.14368631722067</v>
      </c>
      <c r="B71">
        <f>'1.2 skytt 95%'!$AV88</f>
        <v>433.04636281040018</v>
      </c>
      <c r="C71" s="10">
        <f>'1.2 skytt 95%'!$AT88</f>
        <v>81.902676493179655</v>
      </c>
      <c r="D71" s="10"/>
      <c r="E71" s="10"/>
      <c r="Z71" s="10"/>
      <c r="AA71" s="10"/>
      <c r="AB71" s="10"/>
      <c r="AC71" s="10"/>
      <c r="AD71" s="10"/>
      <c r="AE71" s="10"/>
      <c r="AF71" s="10"/>
      <c r="AG71" s="10"/>
      <c r="AH71" s="10"/>
    </row>
    <row r="72" spans="1:34" x14ac:dyDescent="0.25">
      <c r="A72">
        <f>'1.2 skytt 95%'!$AU89</f>
        <v>363.38440295570956</v>
      </c>
      <c r="B72">
        <f>'1.2 skytt 95%'!$AV89</f>
        <v>445.52038702650867</v>
      </c>
      <c r="C72" s="10">
        <f>'1.2 skytt 95%'!$AT89</f>
        <v>82.13598407079931</v>
      </c>
      <c r="D72" s="10"/>
      <c r="E72" s="10"/>
      <c r="Z72" s="10"/>
      <c r="AA72" s="10"/>
      <c r="AB72" s="10"/>
      <c r="AC72" s="10"/>
      <c r="AD72" s="10"/>
      <c r="AE72" s="10"/>
      <c r="AF72" s="10"/>
      <c r="AG72" s="10"/>
      <c r="AH72" s="10"/>
    </row>
    <row r="73" spans="1:34" x14ac:dyDescent="0.25">
      <c r="F73" t="s">
        <v>476</v>
      </c>
      <c r="Z73" s="10"/>
      <c r="AA73" s="10"/>
      <c r="AB73" s="10"/>
      <c r="AC73" s="10"/>
      <c r="AD73" s="10"/>
      <c r="AE73" s="10"/>
      <c r="AF73" s="10"/>
      <c r="AG73" s="10"/>
      <c r="AH73" s="10"/>
    </row>
    <row r="74" spans="1:34" x14ac:dyDescent="0.25">
      <c r="Z74" s="10"/>
      <c r="AA74" s="10"/>
      <c r="AB74" s="10"/>
      <c r="AC74" s="10"/>
      <c r="AD74" s="10"/>
      <c r="AE74" s="10"/>
      <c r="AF74" s="10"/>
      <c r="AG74" s="10"/>
      <c r="AH74" s="10"/>
    </row>
    <row r="75" spans="1:34" x14ac:dyDescent="0.25">
      <c r="Z75" s="10"/>
      <c r="AA75" s="10"/>
      <c r="AB75" s="10"/>
      <c r="AC75" s="10"/>
      <c r="AD75" s="10"/>
      <c r="AE75" s="10"/>
      <c r="AF75" s="10"/>
      <c r="AG75" s="10"/>
      <c r="AH75" s="10"/>
    </row>
    <row r="76" spans="1:34" x14ac:dyDescent="0.25">
      <c r="Z76" s="10"/>
      <c r="AA76" s="10"/>
      <c r="AB76" s="10"/>
      <c r="AC76" s="10"/>
      <c r="AD76" s="10"/>
      <c r="AE76" s="10"/>
      <c r="AF76" s="10"/>
      <c r="AG76" s="10"/>
      <c r="AH76" s="10"/>
    </row>
    <row r="77" spans="1:34" x14ac:dyDescent="0.25">
      <c r="Z77" s="10"/>
      <c r="AA77" s="10"/>
      <c r="AB77" s="10"/>
      <c r="AC77" s="10"/>
      <c r="AD77" s="10"/>
      <c r="AE77" s="10"/>
      <c r="AF77" s="10"/>
      <c r="AG77" s="10"/>
      <c r="AH77" s="10"/>
    </row>
    <row r="78" spans="1:34" x14ac:dyDescent="0.25">
      <c r="Z78" s="10"/>
      <c r="AA78" s="10"/>
      <c r="AB78" s="10"/>
      <c r="AC78" s="10"/>
      <c r="AD78" s="10"/>
      <c r="AE78" s="10"/>
      <c r="AF78" s="10"/>
      <c r="AG78" s="10"/>
      <c r="AH78" s="10"/>
    </row>
    <row r="79" spans="1:34" x14ac:dyDescent="0.25">
      <c r="Z79" s="10"/>
      <c r="AA79" s="10"/>
      <c r="AB79" s="10"/>
      <c r="AC79" s="10"/>
      <c r="AD79" s="10"/>
      <c r="AE79" s="10"/>
      <c r="AF79" s="10"/>
      <c r="AG79" s="10"/>
      <c r="AH79" s="10"/>
    </row>
    <row r="80" spans="1:34" x14ac:dyDescent="0.25">
      <c r="Z80" s="10"/>
      <c r="AA80" s="10"/>
      <c r="AB80" s="10"/>
      <c r="AC80" s="10"/>
      <c r="AD80" s="10"/>
      <c r="AE80" s="10"/>
      <c r="AF80" s="10"/>
      <c r="AG80" s="10"/>
      <c r="AH80" s="10"/>
    </row>
    <row r="81" spans="26:34" x14ac:dyDescent="0.25">
      <c r="Z81" s="10"/>
      <c r="AA81" s="10"/>
      <c r="AB81" s="10"/>
      <c r="AC81" s="10"/>
      <c r="AD81" s="10"/>
      <c r="AE81" s="10"/>
      <c r="AF81" s="10"/>
      <c r="AG81" s="10"/>
      <c r="AH81" s="10"/>
    </row>
    <row r="82" spans="26:34" x14ac:dyDescent="0.25">
      <c r="Z82" s="10"/>
      <c r="AA82" s="10"/>
      <c r="AB82" s="10"/>
      <c r="AC82" s="10"/>
      <c r="AD82" s="10"/>
      <c r="AE82" s="10"/>
      <c r="AF82" s="10"/>
      <c r="AG82" s="10"/>
      <c r="AH82" s="10"/>
    </row>
    <row r="83" spans="26:34" x14ac:dyDescent="0.25">
      <c r="Z83" s="10"/>
      <c r="AA83" s="10"/>
      <c r="AB83" s="10"/>
      <c r="AC83" s="10"/>
      <c r="AD83" s="10"/>
      <c r="AE83" s="10"/>
      <c r="AF83" s="10"/>
      <c r="AG83" s="10"/>
      <c r="AH83" s="10"/>
    </row>
    <row r="84" spans="26:34" x14ac:dyDescent="0.25">
      <c r="Z84" s="10"/>
      <c r="AA84" s="10"/>
      <c r="AB84" s="10"/>
      <c r="AC84" s="10"/>
      <c r="AD84" s="10"/>
      <c r="AE84" s="10"/>
      <c r="AF84" s="10"/>
      <c r="AG84" s="10"/>
      <c r="AH84" s="10"/>
    </row>
    <row r="85" spans="26:34" x14ac:dyDescent="0.25">
      <c r="Z85" s="10"/>
      <c r="AA85" s="10"/>
      <c r="AB85" s="10"/>
      <c r="AC85" s="10"/>
      <c r="AD85" s="10"/>
      <c r="AE85" s="10"/>
      <c r="AF85" s="10"/>
      <c r="AG85" s="10"/>
      <c r="AH85" s="10"/>
    </row>
    <row r="86" spans="26:34" x14ac:dyDescent="0.25">
      <c r="Z86" s="10"/>
      <c r="AA86" s="10"/>
      <c r="AB86" s="10"/>
      <c r="AC86" s="10"/>
      <c r="AD86" s="10"/>
      <c r="AE86" s="10"/>
      <c r="AF86" s="10"/>
      <c r="AG86" s="10"/>
      <c r="AH86" s="10"/>
    </row>
    <row r="87" spans="26:34" x14ac:dyDescent="0.25">
      <c r="Z87" s="10"/>
      <c r="AA87" s="10"/>
      <c r="AB87" s="10"/>
      <c r="AC87" s="10"/>
      <c r="AD87" s="10"/>
      <c r="AE87" s="10"/>
      <c r="AF87" s="10"/>
      <c r="AG87" s="10"/>
      <c r="AH87" s="10"/>
    </row>
    <row r="88" spans="26:34" x14ac:dyDescent="0.25">
      <c r="Z88" s="10"/>
      <c r="AA88" s="10"/>
      <c r="AB88" s="10"/>
      <c r="AC88" s="10"/>
      <c r="AD88" s="10"/>
      <c r="AE88" s="10"/>
      <c r="AF88" s="10"/>
      <c r="AG88" s="10"/>
      <c r="AH88" s="10"/>
    </row>
    <row r="89" spans="26:34" x14ac:dyDescent="0.25">
      <c r="Z89" s="10"/>
      <c r="AA89" s="10"/>
      <c r="AB89" s="10"/>
      <c r="AC89" s="10"/>
      <c r="AD89" s="10"/>
      <c r="AE89" s="10"/>
      <c r="AF89" s="10"/>
      <c r="AG89" s="10"/>
      <c r="AH89" s="10"/>
    </row>
    <row r="90" spans="26:34" x14ac:dyDescent="0.25">
      <c r="Z90" s="10"/>
      <c r="AA90" s="10"/>
      <c r="AB90" s="10"/>
      <c r="AC90" s="10"/>
      <c r="AD90" s="10"/>
      <c r="AE90" s="10"/>
      <c r="AF90" s="10"/>
      <c r="AG90" s="10"/>
      <c r="AH90" s="10"/>
    </row>
    <row r="91" spans="26:34" x14ac:dyDescent="0.25">
      <c r="Z91" s="10"/>
      <c r="AA91" s="10"/>
      <c r="AB91" s="10"/>
      <c r="AC91" s="10"/>
      <c r="AD91" s="10"/>
      <c r="AE91" s="10"/>
      <c r="AF91" s="10"/>
      <c r="AG91" s="10"/>
      <c r="AH91" s="10"/>
    </row>
    <row r="92" spans="26:34" x14ac:dyDescent="0.25">
      <c r="Z92" s="10"/>
      <c r="AA92" s="10"/>
      <c r="AB92" s="10"/>
      <c r="AC92" s="10"/>
      <c r="AD92" s="10"/>
      <c r="AE92" s="10"/>
      <c r="AF92" s="10"/>
      <c r="AG92" s="10"/>
      <c r="AH92" s="10"/>
    </row>
    <row r="93" spans="26:34" x14ac:dyDescent="0.25">
      <c r="Z93" s="10"/>
      <c r="AA93" s="10"/>
      <c r="AB93" s="10"/>
      <c r="AC93" s="10"/>
      <c r="AD93" s="10"/>
      <c r="AE93" s="10"/>
      <c r="AF93" s="10"/>
      <c r="AG93" s="10"/>
      <c r="AH93" s="10"/>
    </row>
    <row r="94" spans="26:34" x14ac:dyDescent="0.25">
      <c r="Z94" s="10"/>
      <c r="AA94" s="10"/>
      <c r="AB94" s="10"/>
      <c r="AC94" s="10"/>
      <c r="AD94" s="10"/>
      <c r="AE94" s="10"/>
      <c r="AF94" s="10"/>
      <c r="AG94" s="10"/>
      <c r="AH94" s="10"/>
    </row>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EBBBB-C13A-42C1-A05B-BEE60EB9901A}">
  <sheetPr>
    <tabColor rgb="FFFFC000"/>
  </sheetPr>
  <dimension ref="L73"/>
  <sheetViews>
    <sheetView topLeftCell="A35" zoomScale="77" zoomScaleNormal="77" workbookViewId="0">
      <selection activeCell="U147" sqref="U147"/>
    </sheetView>
  </sheetViews>
  <sheetFormatPr defaultRowHeight="15" x14ac:dyDescent="0.25"/>
  <sheetData>
    <row r="73" spans="12:12" x14ac:dyDescent="0.25">
      <c r="L73">
        <f>2100*7</f>
        <v>14700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7B6CD-E52F-45D4-B4E7-63A6C2B9B379}">
  <sheetPr>
    <tabColor theme="8" tint="0.79998168889431442"/>
  </sheetPr>
  <dimension ref="A1:BA16428"/>
  <sheetViews>
    <sheetView zoomScale="60" zoomScaleNormal="60" workbookViewId="0">
      <pane ySplit="15" topLeftCell="A288" activePane="bottomLeft" state="frozen"/>
      <selection activeCell="V25" sqref="V25"/>
      <selection pane="bottomLeft" activeCell="W58" sqref="W58"/>
    </sheetView>
  </sheetViews>
  <sheetFormatPr defaultColWidth="8.7109375" defaultRowHeight="15" x14ac:dyDescent="0.25"/>
  <cols>
    <col min="1" max="1" width="4.85546875" customWidth="1"/>
    <col min="2" max="2" width="6.5703125" customWidth="1"/>
    <col min="3" max="3" width="10.85546875" customWidth="1"/>
    <col min="4" max="4" width="7" customWidth="1"/>
    <col min="5" max="5" width="9" customWidth="1"/>
    <col min="6" max="6" width="10.42578125" customWidth="1"/>
    <col min="7" max="10" width="7" customWidth="1"/>
    <col min="12" max="13" width="7" customWidth="1"/>
    <col min="14" max="14" width="10" customWidth="1"/>
    <col min="15" max="20" width="9.140625" customWidth="1"/>
    <col min="21" max="21" width="9.7109375" customWidth="1"/>
    <col min="22" max="23" width="11.85546875" customWidth="1"/>
    <col min="24" max="24" width="10.5703125" customWidth="1"/>
    <col min="25" max="31" width="12" customWidth="1"/>
    <col min="32" max="33" width="10" customWidth="1"/>
    <col min="34" max="41" width="10.42578125" customWidth="1"/>
    <col min="42" max="43" width="12.140625" customWidth="1"/>
    <col min="44" max="47" width="13.5703125" customWidth="1"/>
    <col min="48" max="48" width="12.85546875" customWidth="1"/>
    <col min="49" max="49" width="14.140625" customWidth="1"/>
    <col min="50" max="50" width="12.140625" customWidth="1"/>
    <col min="51" max="51" width="13.28515625" customWidth="1"/>
    <col min="52" max="52" width="11.5703125" customWidth="1"/>
    <col min="53" max="54" width="13.140625" customWidth="1"/>
  </cols>
  <sheetData>
    <row r="1" spans="15:46" ht="15" customHeight="1" x14ac:dyDescent="0.25"/>
    <row r="2" spans="15:46" ht="15" customHeight="1" x14ac:dyDescent="0.25"/>
    <row r="3" spans="15:46" ht="15" customHeight="1" x14ac:dyDescent="0.35">
      <c r="O3" s="3"/>
      <c r="P3" s="3"/>
      <c r="Q3" s="3"/>
      <c r="R3" s="3"/>
      <c r="S3" s="3"/>
      <c r="T3" s="3"/>
    </row>
    <row r="4" spans="15:46" ht="15" customHeight="1" x14ac:dyDescent="0.3">
      <c r="W4" s="2" t="s">
        <v>2</v>
      </c>
      <c r="AF4" t="s">
        <v>13</v>
      </c>
    </row>
    <row r="5" spans="15:46" ht="15" customHeight="1" x14ac:dyDescent="0.25">
      <c r="W5" t="s">
        <v>9</v>
      </c>
      <c r="X5" s="214">
        <f>LN(2)/AF6</f>
        <v>0.34657359027997264</v>
      </c>
      <c r="Y5" t="s">
        <v>405</v>
      </c>
      <c r="AF5" s="20">
        <v>35</v>
      </c>
    </row>
    <row r="6" spans="15:46" ht="15" customHeight="1" x14ac:dyDescent="0.25">
      <c r="W6" t="s">
        <v>10</v>
      </c>
      <c r="X6" s="214">
        <f>LN(2)/AF5</f>
        <v>1.980420515885558E-2</v>
      </c>
      <c r="Y6" t="s">
        <v>406</v>
      </c>
      <c r="AF6" s="20">
        <v>2</v>
      </c>
    </row>
    <row r="7" spans="15:46" ht="15" customHeight="1" x14ac:dyDescent="0.25">
      <c r="W7" t="s">
        <v>35</v>
      </c>
      <c r="X7" s="214">
        <f>LN(2)/AF7</f>
        <v>2.7725887222397813E-2</v>
      </c>
      <c r="Y7" t="s">
        <v>403</v>
      </c>
      <c r="AF7">
        <v>25</v>
      </c>
    </row>
    <row r="8" spans="15:46" ht="15" customHeight="1" x14ac:dyDescent="0.25">
      <c r="W8" t="s">
        <v>48</v>
      </c>
      <c r="X8" s="214">
        <v>0.65</v>
      </c>
      <c r="Y8" t="s">
        <v>407</v>
      </c>
    </row>
    <row r="9" spans="15:46" ht="15" customHeight="1" x14ac:dyDescent="0.25">
      <c r="W9" t="s">
        <v>3</v>
      </c>
      <c r="X9" s="54">
        <v>0.45900000000000002</v>
      </c>
      <c r="Y9" t="s">
        <v>289</v>
      </c>
    </row>
    <row r="10" spans="15:46" ht="15" customHeight="1" x14ac:dyDescent="0.25">
      <c r="W10" t="s">
        <v>31</v>
      </c>
      <c r="X10" s="54">
        <v>2.0400000000000001E-2</v>
      </c>
      <c r="Y10" t="s">
        <v>290</v>
      </c>
    </row>
    <row r="11" spans="15:46" ht="15" customHeight="1" x14ac:dyDescent="0.25">
      <c r="O11" s="10"/>
      <c r="P11" s="10"/>
      <c r="Q11" s="10"/>
      <c r="R11" s="10"/>
      <c r="S11" s="10"/>
      <c r="T11" s="10"/>
      <c r="W11" t="s">
        <v>37</v>
      </c>
      <c r="X11" s="54">
        <v>0.14000000000000001</v>
      </c>
      <c r="Y11" t="s">
        <v>367</v>
      </c>
    </row>
    <row r="12" spans="15:46" ht="15" customHeight="1" x14ac:dyDescent="0.25">
      <c r="O12" s="10"/>
      <c r="P12" s="10"/>
      <c r="Q12" s="10"/>
      <c r="R12" s="10"/>
      <c r="S12" s="10"/>
      <c r="T12" s="10"/>
      <c r="W12" t="s">
        <v>364</v>
      </c>
      <c r="X12" s="54">
        <v>0.38</v>
      </c>
      <c r="Y12" t="s">
        <v>368</v>
      </c>
    </row>
    <row r="13" spans="15:46" ht="15" customHeight="1" x14ac:dyDescent="0.25">
      <c r="O13" s="10"/>
      <c r="P13" s="10"/>
      <c r="Q13" s="10"/>
      <c r="R13" s="10"/>
      <c r="S13" s="10"/>
      <c r="T13" s="10"/>
      <c r="W13" t="s">
        <v>365</v>
      </c>
      <c r="X13" s="54">
        <v>0.105</v>
      </c>
      <c r="Y13" t="s">
        <v>369</v>
      </c>
    </row>
    <row r="14" spans="15:46" ht="15" customHeight="1" x14ac:dyDescent="0.25">
      <c r="O14" s="10"/>
      <c r="P14" s="10"/>
      <c r="Q14" s="10"/>
      <c r="R14" s="10"/>
      <c r="S14" s="10"/>
      <c r="T14" s="10"/>
      <c r="W14" t="s">
        <v>15</v>
      </c>
      <c r="X14" s="347">
        <v>0.21</v>
      </c>
      <c r="Y14" t="s">
        <v>400</v>
      </c>
    </row>
    <row r="15" spans="15:46" ht="15" customHeight="1" x14ac:dyDescent="0.25"/>
    <row r="16" spans="15:46" ht="15" customHeight="1" x14ac:dyDescent="0.25">
      <c r="AT16" s="4"/>
    </row>
    <row r="17" spans="1:51" ht="15" customHeight="1" x14ac:dyDescent="0.25"/>
    <row r="18" spans="1:51" ht="15" customHeight="1" x14ac:dyDescent="0.25"/>
    <row r="19" spans="1:51" ht="15" customHeight="1" x14ac:dyDescent="0.25">
      <c r="K19" s="11"/>
      <c r="L19" s="11"/>
      <c r="M19" s="11"/>
      <c r="N19" s="11"/>
      <c r="O19" s="11"/>
      <c r="P19" s="11"/>
      <c r="Q19" s="11"/>
      <c r="R19" s="11"/>
      <c r="S19" s="11"/>
      <c r="T19" s="11"/>
      <c r="U19" s="11"/>
      <c r="Z19" s="11"/>
      <c r="AA19" s="11"/>
      <c r="AB19" s="11"/>
      <c r="AC19" s="11"/>
      <c r="AD19" s="11"/>
      <c r="AE19" s="11"/>
      <c r="AF19" s="11"/>
      <c r="AG19" s="11"/>
      <c r="AH19" s="11"/>
      <c r="AI19" s="11"/>
      <c r="AJ19" s="11"/>
      <c r="AK19" s="11"/>
      <c r="AL19" s="11"/>
      <c r="AM19" s="11"/>
      <c r="AN19" s="11"/>
      <c r="AO19" s="11"/>
    </row>
    <row r="20" spans="1:51" ht="15" customHeight="1" x14ac:dyDescent="0.25"/>
    <row r="21" spans="1:51" ht="15" customHeight="1" x14ac:dyDescent="0.3">
      <c r="B21" s="363" t="s">
        <v>25</v>
      </c>
      <c r="C21" s="363"/>
      <c r="D21" s="363"/>
      <c r="E21" s="363"/>
      <c r="F21" s="363"/>
      <c r="G21" s="363"/>
      <c r="H21" s="363"/>
      <c r="I21" s="363"/>
      <c r="J21" s="363"/>
      <c r="K21" s="363"/>
      <c r="L21" s="363"/>
      <c r="M21" s="363"/>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363"/>
      <c r="AK21" s="363"/>
      <c r="AL21" s="363"/>
      <c r="AM21" s="363"/>
      <c r="AN21" s="363"/>
      <c r="AO21" s="363"/>
      <c r="AP21" s="363"/>
      <c r="AQ21" s="363"/>
      <c r="AR21" s="363"/>
      <c r="AS21" s="363"/>
      <c r="AT21" s="363"/>
      <c r="AU21" s="363"/>
      <c r="AV21" s="363"/>
      <c r="AW21" s="363"/>
      <c r="AX21" s="363"/>
      <c r="AY21" s="363"/>
    </row>
    <row r="22" spans="1:51" ht="15" customHeight="1" x14ac:dyDescent="0.3">
      <c r="C22" s="361" t="s">
        <v>19</v>
      </c>
      <c r="D22" s="361"/>
      <c r="E22" s="361"/>
      <c r="F22" s="361"/>
      <c r="G22" s="361"/>
      <c r="H22" s="361"/>
      <c r="I22" s="361"/>
      <c r="J22" s="361"/>
      <c r="K22" s="361"/>
      <c r="L22" s="361"/>
      <c r="M22" s="361"/>
      <c r="N22" s="361"/>
      <c r="O22" s="361"/>
      <c r="P22" s="361"/>
      <c r="Q22" s="361"/>
      <c r="R22" s="361"/>
      <c r="S22" s="361"/>
      <c r="T22" s="361"/>
      <c r="U22" s="361"/>
      <c r="V22" s="361"/>
      <c r="W22" s="362" t="s">
        <v>60</v>
      </c>
      <c r="X22" s="362"/>
      <c r="Y22" s="362"/>
      <c r="Z22" s="362"/>
      <c r="AA22" s="362"/>
      <c r="AB22" s="362"/>
      <c r="AC22" s="362"/>
      <c r="AD22" s="362"/>
      <c r="AE22" s="362"/>
      <c r="AF22" s="362"/>
      <c r="AG22" s="362"/>
      <c r="AH22" s="362"/>
      <c r="AI22" s="362"/>
      <c r="AJ22" s="362"/>
      <c r="AK22" s="362"/>
      <c r="AL22" s="362"/>
      <c r="AM22" s="362"/>
      <c r="AN22" s="362"/>
      <c r="AO22" s="362"/>
      <c r="AP22" s="362"/>
      <c r="AQ22" s="37"/>
      <c r="AR22" s="37"/>
      <c r="AS22" s="37"/>
      <c r="AT22" s="38"/>
      <c r="AU22" s="38"/>
      <c r="AV22" s="38"/>
      <c r="AW22" s="38"/>
      <c r="AX22" s="38"/>
      <c r="AY22" s="38"/>
    </row>
    <row r="23" spans="1:51" ht="60.75" x14ac:dyDescent="0.3">
      <c r="A23" s="13" t="s">
        <v>4</v>
      </c>
      <c r="B23" s="14" t="s">
        <v>0</v>
      </c>
      <c r="C23" s="63" t="s">
        <v>7</v>
      </c>
      <c r="D23" s="5" t="s">
        <v>6</v>
      </c>
      <c r="E23" s="21" t="s">
        <v>41</v>
      </c>
      <c r="F23" s="58" t="s">
        <v>42</v>
      </c>
      <c r="G23" s="58" t="s">
        <v>43</v>
      </c>
      <c r="H23" s="58" t="s">
        <v>75</v>
      </c>
      <c r="I23" s="58" t="s">
        <v>39</v>
      </c>
      <c r="J23" s="58" t="s">
        <v>40</v>
      </c>
      <c r="K23" s="58" t="s">
        <v>44</v>
      </c>
      <c r="L23" s="58" t="s">
        <v>36</v>
      </c>
      <c r="M23" s="15" t="s">
        <v>8</v>
      </c>
      <c r="N23" s="5" t="s">
        <v>11</v>
      </c>
      <c r="O23" s="5" t="s">
        <v>38</v>
      </c>
      <c r="P23" s="15" t="s">
        <v>33</v>
      </c>
      <c r="Q23" s="5" t="s">
        <v>34</v>
      </c>
      <c r="R23" s="58" t="s">
        <v>45</v>
      </c>
      <c r="S23" s="15" t="s">
        <v>46</v>
      </c>
      <c r="T23" s="5" t="s">
        <v>32</v>
      </c>
      <c r="U23" s="5" t="s">
        <v>30</v>
      </c>
      <c r="V23" s="5" t="s">
        <v>1</v>
      </c>
      <c r="W23" s="26" t="s">
        <v>5</v>
      </c>
      <c r="X23" s="26" t="s">
        <v>6</v>
      </c>
      <c r="Y23" s="27" t="s">
        <v>41</v>
      </c>
      <c r="Z23" s="59" t="s">
        <v>42</v>
      </c>
      <c r="AA23" s="59" t="s">
        <v>43</v>
      </c>
      <c r="AB23" s="59" t="s">
        <v>74</v>
      </c>
      <c r="AC23" s="59" t="s">
        <v>39</v>
      </c>
      <c r="AD23" s="59" t="s">
        <v>40</v>
      </c>
      <c r="AE23" s="59" t="s">
        <v>44</v>
      </c>
      <c r="AF23" s="67" t="s">
        <v>36</v>
      </c>
      <c r="AG23" s="26" t="s">
        <v>8</v>
      </c>
      <c r="AH23" s="28" t="s">
        <v>11</v>
      </c>
      <c r="AI23" s="28" t="s">
        <v>38</v>
      </c>
      <c r="AJ23" s="26" t="s">
        <v>33</v>
      </c>
      <c r="AK23" s="28" t="s">
        <v>34</v>
      </c>
      <c r="AL23" s="28" t="s">
        <v>47</v>
      </c>
      <c r="AM23" s="26" t="s">
        <v>46</v>
      </c>
      <c r="AN23" s="28" t="s">
        <v>32</v>
      </c>
      <c r="AO23" s="28" t="s">
        <v>30</v>
      </c>
      <c r="AP23" s="26" t="s">
        <v>1</v>
      </c>
      <c r="AQ23" s="6" t="str">
        <f>"Climate benefit " &amp;C22 &amp; " ton CO2/ha"</f>
        <v>Climate benefit BAU 95% ton CO2/ha</v>
      </c>
      <c r="AR23" s="6" t="str">
        <f>"Climate benefit "&amp;AT22 &amp; " ton CO2/ha"</f>
        <v>Climate benefit  ton CO2/ha</v>
      </c>
      <c r="AS23" s="6" t="str">
        <f>"Diff "&amp;C22&amp;" and "&amp;AT22 &amp; " ton CO2/ha/year"</f>
        <v>Diff BAU 95% and  ton CO2/ha/year</v>
      </c>
      <c r="AT23" s="16" t="s">
        <v>12</v>
      </c>
      <c r="AV23" s="2"/>
    </row>
    <row r="24" spans="1:51" x14ac:dyDescent="0.25">
      <c r="A24" s="4">
        <v>0</v>
      </c>
      <c r="B24" s="4">
        <v>2023</v>
      </c>
      <c r="C24" s="39">
        <f>'2.1. Harvest 95%'!D4</f>
        <v>187.18</v>
      </c>
      <c r="D24" s="39"/>
      <c r="E24" s="39">
        <f>'2.1. Harvest 95%'!F4*k</f>
        <v>2.4255</v>
      </c>
      <c r="F24" s="64"/>
      <c r="G24" s="64"/>
      <c r="H24" s="64"/>
      <c r="I24" s="64"/>
      <c r="J24" s="64"/>
      <c r="K24" s="64"/>
      <c r="L24" s="17"/>
      <c r="M24" s="7">
        <v>15</v>
      </c>
      <c r="N24" s="8"/>
      <c r="O24" s="8"/>
      <c r="P24" s="61">
        <v>1.5</v>
      </c>
      <c r="Q24" s="8"/>
      <c r="R24" s="8"/>
      <c r="S24" s="61">
        <v>0.05</v>
      </c>
      <c r="T24" s="8"/>
      <c r="U24" s="9"/>
      <c r="V24" s="9"/>
      <c r="W24" s="29">
        <f>'2.2 Harvest 75%'!D4</f>
        <v>187.23</v>
      </c>
      <c r="X24" s="30"/>
      <c r="Y24" s="29"/>
      <c r="Z24" s="31"/>
      <c r="AA24" s="31"/>
      <c r="AB24" s="31"/>
      <c r="AC24" s="31"/>
      <c r="AD24" s="31"/>
      <c r="AE24" s="31"/>
      <c r="AF24" s="31"/>
      <c r="AG24" s="32">
        <f>M24</f>
        <v>15</v>
      </c>
      <c r="AH24" s="33"/>
      <c r="AI24" s="33"/>
      <c r="AJ24" s="32">
        <f>P24</f>
        <v>1.5</v>
      </c>
      <c r="AK24" s="33"/>
      <c r="AL24" s="33"/>
      <c r="AM24" s="32">
        <f>S24</f>
        <v>0.05</v>
      </c>
      <c r="AN24" s="33"/>
      <c r="AO24" s="34"/>
      <c r="AP24" s="34"/>
      <c r="AQ24">
        <v>0</v>
      </c>
      <c r="AR24">
        <v>0</v>
      </c>
      <c r="AS24">
        <v>0</v>
      </c>
      <c r="AT24">
        <v>0</v>
      </c>
    </row>
    <row r="25" spans="1:51" x14ac:dyDescent="0.25">
      <c r="A25" s="4">
        <v>5</v>
      </c>
      <c r="B25" s="18">
        <f t="shared" ref="B25:B54" si="0">B24+5</f>
        <v>2028</v>
      </c>
      <c r="C25" s="39">
        <f>'2.1. Harvest 95%'!D5</f>
        <v>187.12</v>
      </c>
      <c r="D25" s="22">
        <f>C25-C24</f>
        <v>-6.0000000000002274E-2</v>
      </c>
      <c r="E25" s="72">
        <f>'2.1. Harvest 95%'!F5*k</f>
        <v>2.4842999999999997</v>
      </c>
      <c r="F25" s="72">
        <f>'2.1. Harvest 95%'!G5*k</f>
        <v>1.6463999999999999</v>
      </c>
      <c r="G25" s="72">
        <f>'2.1. Harvest 95%'!H5*k</f>
        <v>0.14280000000000001</v>
      </c>
      <c r="H25" s="72">
        <f>'2.1. Harvest 95%'!I5/2</f>
        <v>0.13500000000000001</v>
      </c>
      <c r="I25" s="72">
        <f>p*E25</f>
        <v>1.1402937</v>
      </c>
      <c r="J25" s="72">
        <f t="shared" ref="J25:J54" si="1">F25*paperpulp+E25*(ppaperboard+papertimb)</f>
        <v>1.2342854999999999</v>
      </c>
      <c r="K25" s="72">
        <f>E25*pboard</f>
        <v>5.0679719999999998E-2</v>
      </c>
      <c r="L25" s="57">
        <f>I25</f>
        <v>1.1402937</v>
      </c>
      <c r="M25" s="8">
        <f t="shared" ref="M25:M54" si="2">M24*EXP(-qsawn*5)+L25</f>
        <v>14.7261486639586</v>
      </c>
      <c r="N25" s="8">
        <f>M25-M24</f>
        <v>-0.27385133604139966</v>
      </c>
      <c r="O25" s="22">
        <f>J25</f>
        <v>1.2342854999999999</v>
      </c>
      <c r="P25" s="8">
        <f t="shared" ref="P25:P54" si="3">P24*EXP(-qpap*5)+O25</f>
        <v>1.4994505429449552</v>
      </c>
      <c r="Q25" s="8">
        <f>P25-P24</f>
        <v>-5.49457055044833E-4</v>
      </c>
      <c r="R25" s="8">
        <f>K25</f>
        <v>5.0679719999999998E-2</v>
      </c>
      <c r="S25" s="8">
        <f t="shared" ref="S25:S54" si="4">S24*EXP(-qpap*5)+R25</f>
        <v>5.9518554764831845E-2</v>
      </c>
      <c r="T25" s="8">
        <f>S25-S24</f>
        <v>9.5185547648318422E-3</v>
      </c>
      <c r="U25" s="53">
        <f>(E25+F25+G25+H25)*SFtot</f>
        <v>2.8655249999999994</v>
      </c>
      <c r="V25" s="53">
        <f t="shared" ref="V25:V54" si="5">D25+U25+Q25+T25+N25</f>
        <v>2.5406427616683844</v>
      </c>
      <c r="W25" s="29">
        <f>'2.2 Harvest 75%'!D5</f>
        <v>188.56</v>
      </c>
      <c r="X25" s="35">
        <f>W25-W24</f>
        <v>1.3300000000000125</v>
      </c>
      <c r="Y25" s="68">
        <f>'2.2 Harvest 75%'!F5*k</f>
        <v>1.9130999999999998</v>
      </c>
      <c r="Z25" s="68">
        <f>'2.2 Harvest 75%'!G5*k</f>
        <v>1.3965000000000001</v>
      </c>
      <c r="AA25" s="68">
        <f>'2.2 Harvest 75%'!H5*k</f>
        <v>0.11760000000000001</v>
      </c>
      <c r="AB25" s="68">
        <f>'2.2 Harvest 75%'!I5/2</f>
        <v>0.11</v>
      </c>
      <c r="AC25" s="68">
        <f t="shared" ref="AC25:AC54" si="6">p*Y25</f>
        <v>0.87811289999999997</v>
      </c>
      <c r="AD25" s="348">
        <f t="shared" ref="AD25:AD54" si="7">Z25*paperpulp+Y25*(ppaperboard+papertimb)</f>
        <v>0.99937950000000009</v>
      </c>
      <c r="AE25" s="68">
        <f t="shared" ref="AE25:AE54" si="8">Y25*pboard</f>
        <v>3.9027239999999998E-2</v>
      </c>
      <c r="AF25" s="33">
        <f>AC25</f>
        <v>0.87811289999999997</v>
      </c>
      <c r="AG25" s="33">
        <f>AG24*EXP(-qsawn*5)+AF25</f>
        <v>14.463967863958601</v>
      </c>
      <c r="AH25" s="33">
        <f>AG25-AG24</f>
        <v>-0.5360321360413991</v>
      </c>
      <c r="AI25" s="33">
        <f>AD25</f>
        <v>0.99937950000000009</v>
      </c>
      <c r="AJ25" s="33">
        <f>AJ24*EXP(-qpap*5)+AI25</f>
        <v>1.2645445429449556</v>
      </c>
      <c r="AK25" s="33">
        <f>AJ25-AJ24</f>
        <v>-0.23545545705504445</v>
      </c>
      <c r="AL25" s="33">
        <f>AE25</f>
        <v>3.9027239999999998E-2</v>
      </c>
      <c r="AM25" s="33">
        <f t="shared" ref="AM25:AM54" si="9">AM24*EXP(-qpap*5)+AL25</f>
        <v>4.7866074764831845E-2</v>
      </c>
      <c r="AN25" s="33">
        <f>AM25-AM24</f>
        <v>-2.1339252351681576E-3</v>
      </c>
      <c r="AO25" s="56">
        <f t="shared" ref="AO25:AO54" si="10">(Z25+Y25+AA25+AB25)*SFtot</f>
        <v>2.2991799999999998</v>
      </c>
      <c r="AP25" s="56">
        <f>X25+AO25+AK25+AN25+AH25</f>
        <v>2.8555584816684005</v>
      </c>
      <c r="AQ25" s="10">
        <f>V25*3.67/5</f>
        <v>1.8648317870645941</v>
      </c>
      <c r="AR25" s="10">
        <f>AP25*3.67/5</f>
        <v>2.0959799255446061</v>
      </c>
      <c r="AS25" s="10">
        <f>(AR25-AQ25)</f>
        <v>0.23114813848001203</v>
      </c>
      <c r="AT25" s="10">
        <f>SUM(AS$25:AS25)*5</f>
        <v>1.1557406924000602</v>
      </c>
      <c r="AV25" s="10"/>
      <c r="AW25" s="10"/>
    </row>
    <row r="26" spans="1:51" x14ac:dyDescent="0.25">
      <c r="A26" s="4">
        <v>10</v>
      </c>
      <c r="B26" s="18">
        <f t="shared" si="0"/>
        <v>2033</v>
      </c>
      <c r="C26" s="39">
        <f>'2.1. Harvest 95%'!D6</f>
        <v>187.21</v>
      </c>
      <c r="D26" s="22">
        <f t="shared" ref="D26:D54" si="11">C26-C25</f>
        <v>9.0000000000003411E-2</v>
      </c>
      <c r="E26" s="72">
        <f>'2.1. Harvest 95%'!F6*k</f>
        <v>2.3519999999999999</v>
      </c>
      <c r="F26" s="72">
        <f>'2.1. Harvest 95%'!G6*k</f>
        <v>1.7094</v>
      </c>
      <c r="G26" s="72">
        <f>'2.1. Harvest 95%'!H6*k</f>
        <v>0.14280000000000001</v>
      </c>
      <c r="H26" s="72">
        <f>'2.1. Harvest 95%'!I6/2</f>
        <v>0.16</v>
      </c>
      <c r="I26" s="72">
        <f t="shared" ref="I26:I54" si="12">p*E26</f>
        <v>1.0795680000000001</v>
      </c>
      <c r="J26" s="72">
        <f t="shared" si="1"/>
        <v>1.2258119999999999</v>
      </c>
      <c r="K26" s="72">
        <f t="shared" ref="K26:K54" si="13">E26*pboard</f>
        <v>4.7980800000000004E-2</v>
      </c>
      <c r="L26" s="57">
        <f t="shared" ref="L26:L54" si="14">I26</f>
        <v>1.0795680000000001</v>
      </c>
      <c r="M26" s="8">
        <f t="shared" si="2"/>
        <v>14.417389328415618</v>
      </c>
      <c r="N26" s="8">
        <f t="shared" ref="N26:N54" si="15">M26-M25</f>
        <v>-0.30875933554298207</v>
      </c>
      <c r="O26" s="22">
        <f t="shared" ref="O26:O54" si="16">J26</f>
        <v>1.2258119999999999</v>
      </c>
      <c r="P26" s="8">
        <f t="shared" si="3"/>
        <v>1.4908799117425571</v>
      </c>
      <c r="Q26" s="8">
        <f t="shared" ref="Q26:Q54" si="17">P26-P25</f>
        <v>-8.5706312023980935E-3</v>
      </c>
      <c r="R26" s="8">
        <f t="shared" ref="R26:R54" si="18">K26</f>
        <v>4.7980800000000004E-2</v>
      </c>
      <c r="S26" s="8">
        <f t="shared" si="4"/>
        <v>5.8502293420158877E-2</v>
      </c>
      <c r="T26" s="8">
        <f t="shared" ref="T26:T54" si="19">S26-S25</f>
        <v>-1.0162613446729682E-3</v>
      </c>
      <c r="U26" s="53">
        <f t="shared" ref="U26:U54" si="20">(E26+F26+G26+H26)*SFtot</f>
        <v>2.8367300000000002</v>
      </c>
      <c r="V26" s="53">
        <f t="shared" si="5"/>
        <v>2.6083837719099505</v>
      </c>
      <c r="W26" s="29">
        <f>'2.2 Harvest 75%'!D6</f>
        <v>190.28</v>
      </c>
      <c r="X26" s="35">
        <f t="shared" ref="X26:X54" si="21">W26-W25</f>
        <v>1.7199999999999989</v>
      </c>
      <c r="Y26" s="68">
        <f>'2.2 Harvest 75%'!F6*k</f>
        <v>1.9991999999999999</v>
      </c>
      <c r="Z26" s="68">
        <f>'2.2 Harvest 75%'!G6*k</f>
        <v>1.323</v>
      </c>
      <c r="AA26" s="68">
        <f>'2.2 Harvest 75%'!H6*k</f>
        <v>0.11550000000000001</v>
      </c>
      <c r="AB26" s="68">
        <f>'2.2 Harvest 75%'!I6/2</f>
        <v>0.115</v>
      </c>
      <c r="AC26" s="68">
        <f t="shared" si="6"/>
        <v>0.91763280000000003</v>
      </c>
      <c r="AD26" s="348">
        <f t="shared" si="7"/>
        <v>0.99254399999999987</v>
      </c>
      <c r="AE26" s="68">
        <f t="shared" si="8"/>
        <v>4.0783680000000003E-2</v>
      </c>
      <c r="AF26" s="33">
        <f t="shared" ref="AF26:AF54" si="22">AC26</f>
        <v>0.91763280000000003</v>
      </c>
      <c r="AG26" s="33">
        <f t="shared" ref="AG26:AG54" si="23">AG25*EXP(-qsawn*5)+AF26</f>
        <v>14.017990773539976</v>
      </c>
      <c r="AH26" s="33">
        <f t="shared" ref="AH26:AH54" si="24">AG26-AG25</f>
        <v>-0.44597709041862466</v>
      </c>
      <c r="AI26" s="33">
        <f t="shared" ref="AI26:AI54" si="25">AD26</f>
        <v>0.99254399999999987</v>
      </c>
      <c r="AJ26" s="33">
        <f t="shared" ref="AJ26:AJ54" si="26">AJ25*EXP(-qpap*5)+AI26</f>
        <v>1.2160860053572051</v>
      </c>
      <c r="AK26" s="33">
        <f t="shared" ref="AK26:AK54" si="27">AJ26-AJ25</f>
        <v>-4.8458537587750428E-2</v>
      </c>
      <c r="AL26" s="33">
        <f t="shared" ref="AL26:AL54" si="28">AE26</f>
        <v>4.0783680000000003E-2</v>
      </c>
      <c r="AM26" s="33">
        <f t="shared" si="9"/>
        <v>4.9245286513748723E-2</v>
      </c>
      <c r="AN26" s="33">
        <f t="shared" ref="AN26:AN54" si="29">AM26-AM25</f>
        <v>1.3792117489168781E-3</v>
      </c>
      <c r="AO26" s="56">
        <f t="shared" si="10"/>
        <v>2.3092549999999998</v>
      </c>
      <c r="AP26" s="56">
        <f t="shared" ref="AP26:AP54" si="30">X26+AO26+AK26+AN26+AH26</f>
        <v>3.5361985837425411</v>
      </c>
      <c r="AQ26" s="10">
        <f t="shared" ref="AQ26:AQ54" si="31">V26*3.67/5</f>
        <v>1.9145536885819037</v>
      </c>
      <c r="AR26" s="10">
        <f t="shared" ref="AR26:AR54" si="32">AP26*3.67/5</f>
        <v>2.5955697604670251</v>
      </c>
      <c r="AS26" s="10">
        <f t="shared" ref="AS26:AS54" si="33">(AR26-AQ26)</f>
        <v>0.68101607188512148</v>
      </c>
      <c r="AT26" s="10">
        <f>SUM(AS$25:AS26)*5</f>
        <v>4.560821051825668</v>
      </c>
      <c r="AV26" s="10"/>
      <c r="AW26" s="10"/>
    </row>
    <row r="27" spans="1:51" x14ac:dyDescent="0.25">
      <c r="A27" s="4">
        <v>15</v>
      </c>
      <c r="B27" s="18">
        <f t="shared" si="0"/>
        <v>2038</v>
      </c>
      <c r="C27" s="39">
        <f>'2.1. Harvest 95%'!D7</f>
        <v>187.3</v>
      </c>
      <c r="D27" s="22">
        <f t="shared" si="11"/>
        <v>9.0000000000003411E-2</v>
      </c>
      <c r="E27" s="72">
        <f>'2.1. Harvest 95%'!F7*k</f>
        <v>2.1923999999999997</v>
      </c>
      <c r="F27" s="72">
        <f>'2.1. Harvest 95%'!G7*k</f>
        <v>1.6862999999999999</v>
      </c>
      <c r="G27" s="72">
        <f>'2.1. Harvest 95%'!H7*k</f>
        <v>0.1386</v>
      </c>
      <c r="H27" s="72">
        <f>'2.1. Harvest 95%'!I7/2</f>
        <v>0.12</v>
      </c>
      <c r="I27" s="72">
        <f t="shared" si="12"/>
        <v>1.0063115999999999</v>
      </c>
      <c r="J27" s="72">
        <f t="shared" si="1"/>
        <v>1.1779319999999998</v>
      </c>
      <c r="K27" s="72">
        <f t="shared" si="13"/>
        <v>4.4724959999999994E-2</v>
      </c>
      <c r="L27" s="57">
        <f t="shared" si="14"/>
        <v>1.0063115999999999</v>
      </c>
      <c r="M27" s="8">
        <f t="shared" si="2"/>
        <v>14.06448229165194</v>
      </c>
      <c r="N27" s="8">
        <f t="shared" si="15"/>
        <v>-0.35290703676367841</v>
      </c>
      <c r="O27" s="22">
        <f t="shared" si="16"/>
        <v>1.1779319999999998</v>
      </c>
      <c r="P27" s="8">
        <f t="shared" si="3"/>
        <v>1.4414848238819906</v>
      </c>
      <c r="Q27" s="8">
        <f t="shared" si="17"/>
        <v>-4.9395087860566456E-2</v>
      </c>
      <c r="R27" s="8">
        <f t="shared" si="18"/>
        <v>4.4724959999999994E-2</v>
      </c>
      <c r="S27" s="8">
        <f t="shared" si="4"/>
        <v>5.5066802098089868E-2</v>
      </c>
      <c r="T27" s="8">
        <f t="shared" si="19"/>
        <v>-3.4354913220690092E-3</v>
      </c>
      <c r="U27" s="53">
        <f t="shared" si="20"/>
        <v>2.6892450000000001</v>
      </c>
      <c r="V27" s="53">
        <f t="shared" si="5"/>
        <v>2.3735073840536898</v>
      </c>
      <c r="W27" s="29">
        <f>'2.2 Harvest 75%'!D7</f>
        <v>192.2</v>
      </c>
      <c r="X27" s="35">
        <f t="shared" si="21"/>
        <v>1.9199999999999875</v>
      </c>
      <c r="Y27" s="68">
        <f>'2.2 Harvest 75%'!F7*k</f>
        <v>1.9215</v>
      </c>
      <c r="Z27" s="68">
        <f>'2.2 Harvest 75%'!G7*k</f>
        <v>1.3061999999999998</v>
      </c>
      <c r="AA27" s="68">
        <f>'2.2 Harvest 75%'!H7*k</f>
        <v>0.1134</v>
      </c>
      <c r="AB27" s="68">
        <f>'2.2 Harvest 75%'!I7/2</f>
        <v>0.09</v>
      </c>
      <c r="AC27" s="68">
        <f t="shared" si="6"/>
        <v>0.88196850000000004</v>
      </c>
      <c r="AD27" s="348">
        <f t="shared" si="7"/>
        <v>0.96712349999999991</v>
      </c>
      <c r="AE27" s="68">
        <f t="shared" si="8"/>
        <v>3.91986E-2</v>
      </c>
      <c r="AF27" s="33">
        <f t="shared" si="22"/>
        <v>0.88196850000000004</v>
      </c>
      <c r="AG27" s="33">
        <f t="shared" si="23"/>
        <v>13.578394469028263</v>
      </c>
      <c r="AH27" s="33">
        <f t="shared" si="24"/>
        <v>-0.4395963045117135</v>
      </c>
      <c r="AI27" s="33">
        <f t="shared" si="25"/>
        <v>0.96712349999999991</v>
      </c>
      <c r="AJ27" s="33">
        <f t="shared" si="26"/>
        <v>1.1820991652235349</v>
      </c>
      <c r="AK27" s="33">
        <f t="shared" si="27"/>
        <v>-3.398684013367026E-2</v>
      </c>
      <c r="AL27" s="33">
        <f t="shared" si="28"/>
        <v>3.91986E-2</v>
      </c>
      <c r="AM27" s="33">
        <f t="shared" si="9"/>
        <v>4.7904019008836542E-2</v>
      </c>
      <c r="AN27" s="33">
        <f t="shared" si="29"/>
        <v>-1.3412675049121817E-3</v>
      </c>
      <c r="AO27" s="56">
        <f t="shared" si="10"/>
        <v>2.2302149999999998</v>
      </c>
      <c r="AP27" s="56">
        <f t="shared" si="30"/>
        <v>3.6752905878496911</v>
      </c>
      <c r="AQ27" s="10">
        <f t="shared" si="31"/>
        <v>1.7421544198954084</v>
      </c>
      <c r="AR27" s="10">
        <f t="shared" si="32"/>
        <v>2.6976632914816734</v>
      </c>
      <c r="AS27" s="10">
        <f t="shared" si="33"/>
        <v>0.95550887158626496</v>
      </c>
      <c r="AT27" s="10">
        <f>SUM(AS$25:AS27)*5</f>
        <v>9.3383654097569924</v>
      </c>
      <c r="AV27" s="10"/>
      <c r="AW27" s="10"/>
    </row>
    <row r="28" spans="1:51" x14ac:dyDescent="0.25">
      <c r="A28" s="4">
        <v>20</v>
      </c>
      <c r="B28" s="18">
        <f t="shared" si="0"/>
        <v>2043</v>
      </c>
      <c r="C28" s="39">
        <f>'2.1. Harvest 95%'!D8</f>
        <v>187.56</v>
      </c>
      <c r="D28" s="22">
        <f t="shared" si="11"/>
        <v>0.25999999999999091</v>
      </c>
      <c r="E28" s="72">
        <f>'2.1. Harvest 95%'!F8*k</f>
        <v>2.0055000000000001</v>
      </c>
      <c r="F28" s="72">
        <f>'2.1. Harvest 95%'!G8*k</f>
        <v>1.8837000000000002</v>
      </c>
      <c r="G28" s="72">
        <f>'2.1. Harvest 95%'!H8*k</f>
        <v>0.14489999999999997</v>
      </c>
      <c r="H28" s="72">
        <f>'2.1. Harvest 95%'!I8/2</f>
        <v>0.13500000000000001</v>
      </c>
      <c r="I28" s="72">
        <f t="shared" si="12"/>
        <v>0.92052450000000008</v>
      </c>
      <c r="J28" s="72">
        <f t="shared" si="1"/>
        <v>1.2071535</v>
      </c>
      <c r="K28" s="72">
        <f t="shared" si="13"/>
        <v>4.0912200000000003E-2</v>
      </c>
      <c r="L28" s="57">
        <f t="shared" si="14"/>
        <v>0.92052450000000008</v>
      </c>
      <c r="M28" s="8">
        <f t="shared" si="2"/>
        <v>13.659058937169824</v>
      </c>
      <c r="N28" s="8">
        <f t="shared" si="15"/>
        <v>-0.40542335448211553</v>
      </c>
      <c r="O28" s="22">
        <f t="shared" si="16"/>
        <v>1.2071535</v>
      </c>
      <c r="P28" s="8">
        <f t="shared" si="3"/>
        <v>1.461974423486113</v>
      </c>
      <c r="Q28" s="8">
        <f t="shared" si="17"/>
        <v>2.0489599604122333E-2</v>
      </c>
      <c r="R28" s="8">
        <f t="shared" si="18"/>
        <v>4.0912200000000003E-2</v>
      </c>
      <c r="S28" s="8">
        <f t="shared" si="4"/>
        <v>5.064672729545424E-2</v>
      </c>
      <c r="T28" s="8">
        <f t="shared" si="19"/>
        <v>-4.4200748026356276E-3</v>
      </c>
      <c r="U28" s="53">
        <f t="shared" si="20"/>
        <v>2.7099150000000001</v>
      </c>
      <c r="V28" s="53">
        <f t="shared" si="5"/>
        <v>2.5805611703193621</v>
      </c>
      <c r="W28" s="29">
        <f>'2.2 Harvest 75%'!D8</f>
        <v>194.5</v>
      </c>
      <c r="X28" s="35">
        <f t="shared" si="21"/>
        <v>2.3000000000000114</v>
      </c>
      <c r="Y28" s="68">
        <f>'2.2 Harvest 75%'!F8*k</f>
        <v>1.8732</v>
      </c>
      <c r="Z28" s="68">
        <f>'2.2 Harvest 75%'!G8*k</f>
        <v>1.4238</v>
      </c>
      <c r="AA28" s="68">
        <f>'2.2 Harvest 75%'!H8*k</f>
        <v>0.11760000000000001</v>
      </c>
      <c r="AB28" s="68">
        <f>'2.2 Harvest 75%'!I8/2</f>
        <v>0.125</v>
      </c>
      <c r="AC28" s="68">
        <f t="shared" si="6"/>
        <v>0.85979879999999997</v>
      </c>
      <c r="AD28" s="348">
        <f t="shared" si="7"/>
        <v>0.99997800000000003</v>
      </c>
      <c r="AE28" s="68">
        <f t="shared" si="8"/>
        <v>3.8213280000000002E-2</v>
      </c>
      <c r="AF28" s="33">
        <f t="shared" si="22"/>
        <v>0.85979879999999997</v>
      </c>
      <c r="AG28" s="33">
        <f t="shared" si="23"/>
        <v>13.158071993309042</v>
      </c>
      <c r="AH28" s="33">
        <f t="shared" si="24"/>
        <v>-0.42032247571922099</v>
      </c>
      <c r="AI28" s="33">
        <f t="shared" si="25"/>
        <v>0.99997800000000003</v>
      </c>
      <c r="AJ28" s="33">
        <f t="shared" si="26"/>
        <v>1.2089455839411296</v>
      </c>
      <c r="AK28" s="33">
        <f t="shared" si="27"/>
        <v>2.6846418717594744E-2</v>
      </c>
      <c r="AL28" s="33">
        <f t="shared" si="28"/>
        <v>3.8213280000000002E-2</v>
      </c>
      <c r="AM28" s="33">
        <f t="shared" si="9"/>
        <v>4.66815941718094E-2</v>
      </c>
      <c r="AN28" s="33">
        <f t="shared" si="29"/>
        <v>-1.2224248370271418E-3</v>
      </c>
      <c r="AO28" s="56">
        <f t="shared" si="10"/>
        <v>2.3007399999999998</v>
      </c>
      <c r="AP28" s="56">
        <f t="shared" si="30"/>
        <v>4.2060415181613573</v>
      </c>
      <c r="AQ28" s="10">
        <f t="shared" si="31"/>
        <v>1.8941318990144118</v>
      </c>
      <c r="AR28" s="10">
        <f t="shared" si="32"/>
        <v>3.0872344743304359</v>
      </c>
      <c r="AS28" s="10">
        <f t="shared" si="33"/>
        <v>1.193102575316024</v>
      </c>
      <c r="AT28" s="10">
        <f>SUM(AS$25:AS28)*5</f>
        <v>15.303878286337111</v>
      </c>
      <c r="AV28" s="10"/>
      <c r="AW28" s="10"/>
    </row>
    <row r="29" spans="1:51" x14ac:dyDescent="0.25">
      <c r="A29" s="4">
        <v>25</v>
      </c>
      <c r="B29" s="18">
        <f t="shared" si="0"/>
        <v>2048</v>
      </c>
      <c r="C29" s="39">
        <f>'2.1. Harvest 95%'!D9</f>
        <v>188.29</v>
      </c>
      <c r="D29" s="22">
        <f t="shared" si="11"/>
        <v>0.72999999999998977</v>
      </c>
      <c r="E29" s="72">
        <f>'2.1. Harvest 95%'!F9*k</f>
        <v>2.0705999999999998</v>
      </c>
      <c r="F29" s="72">
        <f>'2.1. Harvest 95%'!G9*k</f>
        <v>1.9047000000000001</v>
      </c>
      <c r="G29" s="72">
        <f>'2.1. Harvest 95%'!H9*k</f>
        <v>0.14699999999999999</v>
      </c>
      <c r="H29" s="72">
        <f>'2.1. Harvest 95%'!I9/2</f>
        <v>0.155</v>
      </c>
      <c r="I29" s="72">
        <f t="shared" si="12"/>
        <v>0.95040539999999996</v>
      </c>
      <c r="J29" s="72">
        <f t="shared" si="1"/>
        <v>1.2310829999999999</v>
      </c>
      <c r="K29" s="72">
        <f t="shared" si="13"/>
        <v>4.2240239999999998E-2</v>
      </c>
      <c r="L29" s="57">
        <f t="shared" si="14"/>
        <v>0.95040539999999996</v>
      </c>
      <c r="M29" s="8">
        <f t="shared" si="2"/>
        <v>13.321738310970115</v>
      </c>
      <c r="N29" s="8">
        <f t="shared" si="15"/>
        <v>-0.33732062619970904</v>
      </c>
      <c r="O29" s="22">
        <f t="shared" si="16"/>
        <v>1.2310829999999999</v>
      </c>
      <c r="P29" s="8">
        <f t="shared" si="3"/>
        <v>1.4895260071920808</v>
      </c>
      <c r="Q29" s="8">
        <f t="shared" si="17"/>
        <v>2.7551583705967886E-2</v>
      </c>
      <c r="R29" s="8">
        <f t="shared" si="18"/>
        <v>4.2240239999999998E-2</v>
      </c>
      <c r="S29" s="8">
        <f t="shared" si="4"/>
        <v>5.1193401078880374E-2</v>
      </c>
      <c r="T29" s="8">
        <f t="shared" si="19"/>
        <v>5.4667378342613399E-4</v>
      </c>
      <c r="U29" s="53">
        <f t="shared" si="20"/>
        <v>2.7802450000000003</v>
      </c>
      <c r="V29" s="53">
        <f t="shared" si="5"/>
        <v>3.2010226312896752</v>
      </c>
      <c r="W29" s="29">
        <f>'2.2 Harvest 75%'!D9</f>
        <v>196.9</v>
      </c>
      <c r="X29" s="35">
        <f t="shared" si="21"/>
        <v>2.4000000000000057</v>
      </c>
      <c r="Y29" s="68">
        <f>'2.2 Harvest 75%'!F9*k</f>
        <v>1.8437999999999999</v>
      </c>
      <c r="Z29" s="68">
        <f>'2.2 Harvest 75%'!G9*k</f>
        <v>1.5371999999999999</v>
      </c>
      <c r="AA29" s="68">
        <f>'2.2 Harvest 75%'!H9*k</f>
        <v>0.12179999999999999</v>
      </c>
      <c r="AB29" s="68">
        <f>'2.2 Harvest 75%'!I9/2</f>
        <v>0.11</v>
      </c>
      <c r="AC29" s="68">
        <f t="shared" si="6"/>
        <v>0.84630419999999995</v>
      </c>
      <c r="AD29" s="348">
        <f t="shared" si="7"/>
        <v>1.0358669999999999</v>
      </c>
      <c r="AE29" s="68">
        <f t="shared" si="8"/>
        <v>3.7613519999999998E-2</v>
      </c>
      <c r="AF29" s="33">
        <f t="shared" si="22"/>
        <v>0.84630419999999995</v>
      </c>
      <c r="AG29" s="33">
        <f t="shared" si="23"/>
        <v>12.763881380428153</v>
      </c>
      <c r="AH29" s="33">
        <f t="shared" si="24"/>
        <v>-0.39419061288088919</v>
      </c>
      <c r="AI29" s="33">
        <f t="shared" si="25"/>
        <v>1.0358669999999999</v>
      </c>
      <c r="AJ29" s="33">
        <f t="shared" si="26"/>
        <v>1.2495804051225756</v>
      </c>
      <c r="AK29" s="33">
        <f t="shared" si="27"/>
        <v>4.0634821181446013E-2</v>
      </c>
      <c r="AL29" s="33">
        <f t="shared" si="28"/>
        <v>3.7613519999999998E-2</v>
      </c>
      <c r="AM29" s="33">
        <f t="shared" si="9"/>
        <v>4.5865737948871207E-2</v>
      </c>
      <c r="AN29" s="33">
        <f t="shared" si="29"/>
        <v>-8.1585622293819243E-4</v>
      </c>
      <c r="AO29" s="56">
        <f t="shared" si="10"/>
        <v>2.3483199999999997</v>
      </c>
      <c r="AP29" s="56">
        <f t="shared" si="30"/>
        <v>4.3939483520776239</v>
      </c>
      <c r="AQ29" s="10">
        <f t="shared" si="31"/>
        <v>2.3495506113666216</v>
      </c>
      <c r="AR29" s="10">
        <f t="shared" si="32"/>
        <v>3.2251580904249755</v>
      </c>
      <c r="AS29" s="10">
        <f t="shared" si="33"/>
        <v>0.8756074790583539</v>
      </c>
      <c r="AT29" s="10">
        <f>SUM(AS$25:AS29)*5</f>
        <v>19.68191568162888</v>
      </c>
      <c r="AV29" s="10"/>
      <c r="AW29" s="10"/>
    </row>
    <row r="30" spans="1:51" x14ac:dyDescent="0.25">
      <c r="A30" s="4">
        <v>30</v>
      </c>
      <c r="B30" s="18">
        <f t="shared" si="0"/>
        <v>2053</v>
      </c>
      <c r="C30" s="39">
        <f>'2.1. Harvest 95%'!D10</f>
        <v>189.11</v>
      </c>
      <c r="D30" s="22">
        <f t="shared" si="11"/>
        <v>0.8200000000000216</v>
      </c>
      <c r="E30" s="72">
        <f>'2.1. Harvest 95%'!F10*k</f>
        <v>2.1902999999999997</v>
      </c>
      <c r="F30" s="72">
        <f>'2.1. Harvest 95%'!G10*k</f>
        <v>1.8878999999999999</v>
      </c>
      <c r="G30" s="72">
        <f>'2.1. Harvest 95%'!H10*k</f>
        <v>0.14909999999999998</v>
      </c>
      <c r="H30" s="72">
        <f>'2.1. Harvest 95%'!I10/2</f>
        <v>0.105</v>
      </c>
      <c r="I30" s="72">
        <f t="shared" si="12"/>
        <v>1.0053477</v>
      </c>
      <c r="J30" s="72">
        <f t="shared" si="1"/>
        <v>1.2540255</v>
      </c>
      <c r="K30" s="72">
        <f t="shared" si="13"/>
        <v>4.4682119999999999E-2</v>
      </c>
      <c r="L30" s="57">
        <f t="shared" si="14"/>
        <v>1.0053477</v>
      </c>
      <c r="M30" s="8">
        <f t="shared" si="2"/>
        <v>13.07116133737672</v>
      </c>
      <c r="N30" s="8">
        <f t="shared" si="15"/>
        <v>-0.25057697359339492</v>
      </c>
      <c r="O30" s="22">
        <f t="shared" si="16"/>
        <v>1.2540255</v>
      </c>
      <c r="P30" s="8">
        <f t="shared" si="3"/>
        <v>1.5173389851098107</v>
      </c>
      <c r="Q30" s="8">
        <f t="shared" si="17"/>
        <v>2.7812977917729853E-2</v>
      </c>
      <c r="R30" s="8">
        <f t="shared" si="18"/>
        <v>4.4682119999999999E-2</v>
      </c>
      <c r="S30" s="8">
        <f t="shared" si="4"/>
        <v>5.3731920263719757E-2</v>
      </c>
      <c r="T30" s="8">
        <f t="shared" si="19"/>
        <v>2.5385191848393829E-3</v>
      </c>
      <c r="U30" s="53">
        <f t="shared" si="20"/>
        <v>2.815995</v>
      </c>
      <c r="V30" s="53">
        <f t="shared" si="5"/>
        <v>3.415769523509196</v>
      </c>
      <c r="W30" s="29">
        <f>'2.2 Harvest 75%'!D10</f>
        <v>199.47</v>
      </c>
      <c r="X30" s="35">
        <f t="shared" si="21"/>
        <v>2.5699999999999932</v>
      </c>
      <c r="Y30" s="68">
        <f>'2.2 Harvest 75%'!F10*k</f>
        <v>2.0390999999999999</v>
      </c>
      <c r="Z30" s="68">
        <f>'2.2 Harvest 75%'!G10*k</f>
        <v>1.4279999999999999</v>
      </c>
      <c r="AA30" s="68">
        <f>'2.2 Harvest 75%'!H10*k</f>
        <v>0.12179999999999999</v>
      </c>
      <c r="AB30" s="68">
        <f>'2.2 Harvest 75%'!I10/2</f>
        <v>0.12</v>
      </c>
      <c r="AC30" s="68">
        <f t="shared" si="6"/>
        <v>0.93594690000000003</v>
      </c>
      <c r="AD30" s="348">
        <f t="shared" si="7"/>
        <v>1.0422194999999999</v>
      </c>
      <c r="AE30" s="68">
        <f t="shared" si="8"/>
        <v>4.1597639999999998E-2</v>
      </c>
      <c r="AF30" s="33">
        <f t="shared" si="22"/>
        <v>0.93594690000000003</v>
      </c>
      <c r="AG30" s="33">
        <f t="shared" si="23"/>
        <v>12.496496314111237</v>
      </c>
      <c r="AH30" s="33">
        <f t="shared" si="24"/>
        <v>-0.2673850663169155</v>
      </c>
      <c r="AI30" s="33">
        <f t="shared" si="25"/>
        <v>1.0422194999999999</v>
      </c>
      <c r="AJ30" s="33">
        <f t="shared" si="26"/>
        <v>1.2631161945250016</v>
      </c>
      <c r="AK30" s="33">
        <f t="shared" si="27"/>
        <v>1.3535789402425946E-2</v>
      </c>
      <c r="AL30" s="33">
        <f t="shared" si="28"/>
        <v>4.1597639999999998E-2</v>
      </c>
      <c r="AM30" s="33">
        <f t="shared" si="9"/>
        <v>4.9705633581943E-2</v>
      </c>
      <c r="AN30" s="33">
        <f t="shared" si="29"/>
        <v>3.8398956330717923E-3</v>
      </c>
      <c r="AO30" s="56">
        <f t="shared" si="10"/>
        <v>2.4107850000000002</v>
      </c>
      <c r="AP30" s="56">
        <f t="shared" si="30"/>
        <v>4.7307756187185763</v>
      </c>
      <c r="AQ30" s="10">
        <f t="shared" si="31"/>
        <v>2.5071748302557499</v>
      </c>
      <c r="AR30" s="10">
        <f t="shared" si="32"/>
        <v>3.4723893041394347</v>
      </c>
      <c r="AS30" s="10">
        <f t="shared" si="33"/>
        <v>0.96521447388368475</v>
      </c>
      <c r="AT30" s="10">
        <f>SUM(AS$25:AS30)*5</f>
        <v>24.507988051047302</v>
      </c>
      <c r="AV30" s="10"/>
      <c r="AW30" s="10"/>
    </row>
    <row r="31" spans="1:51" x14ac:dyDescent="0.25">
      <c r="A31" s="4">
        <v>35</v>
      </c>
      <c r="B31" s="18">
        <f t="shared" si="0"/>
        <v>2058</v>
      </c>
      <c r="C31" s="39">
        <f>'2.1. Harvest 95%'!D11</f>
        <v>189.96</v>
      </c>
      <c r="D31" s="22">
        <f t="shared" si="11"/>
        <v>0.84999999999999432</v>
      </c>
      <c r="E31" s="72">
        <f>'2.1. Harvest 95%'!F11*k</f>
        <v>2.0748000000000002</v>
      </c>
      <c r="F31" s="72">
        <f>'2.1. Harvest 95%'!G11*k</f>
        <v>2.0055000000000001</v>
      </c>
      <c r="G31" s="72">
        <f>'2.1. Harvest 95%'!H11*k</f>
        <v>0.15329999999999999</v>
      </c>
      <c r="H31" s="72">
        <f>'2.1. Harvest 95%'!I11/2</f>
        <v>0.14499999999999999</v>
      </c>
      <c r="I31" s="72">
        <f t="shared" si="12"/>
        <v>0.9523332000000001</v>
      </c>
      <c r="J31" s="72">
        <f t="shared" si="1"/>
        <v>1.270416</v>
      </c>
      <c r="K31" s="72">
        <f t="shared" si="13"/>
        <v>4.232592000000001E-2</v>
      </c>
      <c r="L31" s="57">
        <f t="shared" si="14"/>
        <v>0.9523332000000001</v>
      </c>
      <c r="M31" s="8">
        <f t="shared" si="2"/>
        <v>12.79119334267355</v>
      </c>
      <c r="N31" s="8">
        <f t="shared" si="15"/>
        <v>-0.27996799470317058</v>
      </c>
      <c r="O31" s="22">
        <f t="shared" si="16"/>
        <v>1.270416</v>
      </c>
      <c r="P31" s="8">
        <f t="shared" si="3"/>
        <v>1.5386461714324653</v>
      </c>
      <c r="Q31" s="8">
        <f t="shared" si="17"/>
        <v>2.1307186322654603E-2</v>
      </c>
      <c r="R31" s="8">
        <f t="shared" si="18"/>
        <v>4.232592000000001E-2</v>
      </c>
      <c r="S31" s="8">
        <f t="shared" si="4"/>
        <v>5.1824471296162786E-2</v>
      </c>
      <c r="T31" s="8">
        <f t="shared" si="19"/>
        <v>-1.9074489675569711E-3</v>
      </c>
      <c r="U31" s="53">
        <f t="shared" si="20"/>
        <v>2.8460899999999998</v>
      </c>
      <c r="V31" s="53">
        <f t="shared" si="5"/>
        <v>3.4355217426519213</v>
      </c>
      <c r="W31" s="29">
        <f>'2.2 Harvest 75%'!D11</f>
        <v>202.19</v>
      </c>
      <c r="X31" s="35">
        <f t="shared" si="21"/>
        <v>2.7199999999999989</v>
      </c>
      <c r="Y31" s="68">
        <f>'2.2 Harvest 75%'!F11*k</f>
        <v>1.9551000000000001</v>
      </c>
      <c r="Z31" s="68">
        <f>'2.2 Harvest 75%'!G11*k</f>
        <v>1.5666</v>
      </c>
      <c r="AA31" s="68">
        <f>'2.2 Harvest 75%'!H11*k</f>
        <v>0.126</v>
      </c>
      <c r="AB31" s="68">
        <f>'2.2 Harvest 75%'!I11/2</f>
        <v>0.14499999999999999</v>
      </c>
      <c r="AC31" s="68">
        <f t="shared" si="6"/>
        <v>0.8973909000000001</v>
      </c>
      <c r="AD31" s="348">
        <f t="shared" si="7"/>
        <v>1.0743075000000002</v>
      </c>
      <c r="AE31" s="68">
        <f t="shared" si="8"/>
        <v>3.9884040000000003E-2</v>
      </c>
      <c r="AF31" s="33">
        <f t="shared" si="22"/>
        <v>0.8973909000000001</v>
      </c>
      <c r="AG31" s="33">
        <f t="shared" si="23"/>
        <v>12.215763332077234</v>
      </c>
      <c r="AH31" s="33">
        <f t="shared" si="24"/>
        <v>-0.28073298203400299</v>
      </c>
      <c r="AI31" s="33">
        <f t="shared" si="25"/>
        <v>1.0743075000000002</v>
      </c>
      <c r="AJ31" s="33">
        <f t="shared" si="26"/>
        <v>1.2975970066437938</v>
      </c>
      <c r="AK31" s="33">
        <f t="shared" si="27"/>
        <v>3.4480812118792281E-2</v>
      </c>
      <c r="AL31" s="33">
        <f t="shared" si="28"/>
        <v>3.9884040000000003E-2</v>
      </c>
      <c r="AM31" s="33">
        <f t="shared" si="9"/>
        <v>4.8670837642241421E-2</v>
      </c>
      <c r="AN31" s="33">
        <f t="shared" si="29"/>
        <v>-1.0347959397015785E-3</v>
      </c>
      <c r="AO31" s="56">
        <f t="shared" si="10"/>
        <v>2.465255</v>
      </c>
      <c r="AP31" s="56">
        <f t="shared" si="30"/>
        <v>4.9379680341450864</v>
      </c>
      <c r="AQ31" s="10">
        <f t="shared" si="31"/>
        <v>2.5216729591065103</v>
      </c>
      <c r="AR31" s="10">
        <f t="shared" si="32"/>
        <v>3.6244685370624934</v>
      </c>
      <c r="AS31" s="10">
        <f t="shared" si="33"/>
        <v>1.102795577955983</v>
      </c>
      <c r="AT31" s="10">
        <f>SUM(AS$25:AS31)*5</f>
        <v>30.021965940827219</v>
      </c>
      <c r="AV31" s="10"/>
      <c r="AW31" s="10"/>
    </row>
    <row r="32" spans="1:51" x14ac:dyDescent="0.25">
      <c r="A32" s="4">
        <v>40</v>
      </c>
      <c r="B32" s="18">
        <f t="shared" si="0"/>
        <v>2063</v>
      </c>
      <c r="C32" s="39">
        <f>'2.1. Harvest 95%'!D12</f>
        <v>190.86</v>
      </c>
      <c r="D32" s="22">
        <f t="shared" si="11"/>
        <v>0.90000000000000568</v>
      </c>
      <c r="E32" s="72">
        <f>'2.1. Harvest 95%'!F12*k</f>
        <v>2.2008000000000001</v>
      </c>
      <c r="F32" s="72">
        <f>'2.1. Harvest 95%'!G12*k</f>
        <v>1.9634999999999998</v>
      </c>
      <c r="G32" s="72">
        <f>'2.1. Harvest 95%'!H12*k</f>
        <v>0.15329999999999999</v>
      </c>
      <c r="H32" s="72">
        <f>'2.1. Harvest 95%'!I12/2</f>
        <v>0.15</v>
      </c>
      <c r="I32" s="72">
        <f t="shared" si="12"/>
        <v>1.0101672000000002</v>
      </c>
      <c r="J32" s="72">
        <f t="shared" si="1"/>
        <v>1.285326</v>
      </c>
      <c r="K32" s="72">
        <f t="shared" si="13"/>
        <v>4.4896320000000003E-2</v>
      </c>
      <c r="L32" s="57">
        <f t="shared" si="14"/>
        <v>1.0101672000000002</v>
      </c>
      <c r="M32" s="8">
        <f t="shared" si="2"/>
        <v>12.595453704634377</v>
      </c>
      <c r="N32" s="8">
        <f t="shared" si="15"/>
        <v>-0.19573963803917316</v>
      </c>
      <c r="O32" s="22">
        <f t="shared" si="16"/>
        <v>1.285326</v>
      </c>
      <c r="P32" s="8">
        <f t="shared" si="3"/>
        <v>1.5573227854166538</v>
      </c>
      <c r="Q32" s="8">
        <f t="shared" si="17"/>
        <v>1.8676613984188517E-2</v>
      </c>
      <c r="R32" s="8">
        <f t="shared" si="18"/>
        <v>4.4896320000000003E-2</v>
      </c>
      <c r="S32" s="8">
        <f t="shared" si="4"/>
        <v>5.4057678771231077E-2</v>
      </c>
      <c r="T32" s="8">
        <f t="shared" si="19"/>
        <v>2.2332074750682912E-3</v>
      </c>
      <c r="U32" s="53">
        <f t="shared" si="20"/>
        <v>2.90394</v>
      </c>
      <c r="V32" s="53">
        <f t="shared" si="5"/>
        <v>3.6291101834200892</v>
      </c>
      <c r="W32" s="29">
        <f>'2.2 Harvest 75%'!D12</f>
        <v>204.82</v>
      </c>
      <c r="X32" s="35">
        <f t="shared" si="21"/>
        <v>2.6299999999999955</v>
      </c>
      <c r="Y32" s="68">
        <f>'2.2 Harvest 75%'!F12*k</f>
        <v>1.8291000000000002</v>
      </c>
      <c r="Z32" s="68">
        <f>'2.2 Harvest 75%'!G12*k</f>
        <v>1.6379999999999999</v>
      </c>
      <c r="AA32" s="68">
        <f>'2.2 Harvest 75%'!H12*k</f>
        <v>0.12809999999999999</v>
      </c>
      <c r="AB32" s="68">
        <f>'2.2 Harvest 75%'!I12/2</f>
        <v>0.125</v>
      </c>
      <c r="AC32" s="68">
        <f t="shared" si="6"/>
        <v>0.83955690000000016</v>
      </c>
      <c r="AD32" s="348">
        <f t="shared" si="7"/>
        <v>1.0705695</v>
      </c>
      <c r="AE32" s="68">
        <f t="shared" si="8"/>
        <v>3.7313640000000009E-2</v>
      </c>
      <c r="AF32" s="33">
        <f t="shared" si="22"/>
        <v>0.83955690000000016</v>
      </c>
      <c r="AG32" s="33">
        <f t="shared" si="23"/>
        <v>11.903662826909663</v>
      </c>
      <c r="AH32" s="33">
        <f t="shared" si="24"/>
        <v>-0.31210050516757093</v>
      </c>
      <c r="AI32" s="33">
        <f t="shared" si="25"/>
        <v>1.0705695</v>
      </c>
      <c r="AJ32" s="33">
        <f t="shared" si="26"/>
        <v>1.2999544106612979</v>
      </c>
      <c r="AK32" s="33">
        <f t="shared" si="27"/>
        <v>2.3574040175040611E-3</v>
      </c>
      <c r="AL32" s="33">
        <f t="shared" si="28"/>
        <v>3.7313640000000009E-2</v>
      </c>
      <c r="AM32" s="33">
        <f t="shared" si="9"/>
        <v>4.5917509835714604E-2</v>
      </c>
      <c r="AN32" s="33">
        <f t="shared" si="29"/>
        <v>-2.7533278065268174E-3</v>
      </c>
      <c r="AO32" s="56">
        <f t="shared" si="10"/>
        <v>2.4181300000000001</v>
      </c>
      <c r="AP32" s="56">
        <f t="shared" si="30"/>
        <v>4.735633571043401</v>
      </c>
      <c r="AQ32" s="10">
        <f t="shared" si="31"/>
        <v>2.6637668746303453</v>
      </c>
      <c r="AR32" s="10">
        <f t="shared" si="32"/>
        <v>3.4759550411458564</v>
      </c>
      <c r="AS32" s="10">
        <f t="shared" si="33"/>
        <v>0.81218816651551107</v>
      </c>
      <c r="AT32" s="10">
        <f>SUM(AS$25:AS32)*5</f>
        <v>34.082906773404773</v>
      </c>
      <c r="AV32" s="10"/>
      <c r="AW32" s="10"/>
    </row>
    <row r="33" spans="1:50" x14ac:dyDescent="0.25">
      <c r="A33" s="4">
        <v>45</v>
      </c>
      <c r="B33" s="18">
        <f t="shared" si="0"/>
        <v>2068</v>
      </c>
      <c r="C33" s="39">
        <f>'2.1. Harvest 95%'!D13</f>
        <v>191.75</v>
      </c>
      <c r="D33" s="22">
        <f t="shared" si="11"/>
        <v>0.88999999999998636</v>
      </c>
      <c r="E33" s="72">
        <f>'2.1. Harvest 95%'!F13*k</f>
        <v>2.1630000000000003</v>
      </c>
      <c r="F33" s="72">
        <f>'2.1. Harvest 95%'!G13*k</f>
        <v>2.0684999999999998</v>
      </c>
      <c r="G33" s="72">
        <f>'2.1. Harvest 95%'!H13*k</f>
        <v>0.1575</v>
      </c>
      <c r="H33" s="72">
        <f>'2.1. Harvest 95%'!I13/2</f>
        <v>0.19</v>
      </c>
      <c r="I33" s="72">
        <f t="shared" si="12"/>
        <v>0.99281700000000017</v>
      </c>
      <c r="J33" s="72">
        <f t="shared" si="1"/>
        <v>1.3159649999999998</v>
      </c>
      <c r="K33" s="72">
        <f t="shared" si="13"/>
        <v>4.412520000000001E-2</v>
      </c>
      <c r="L33" s="57">
        <f t="shared" si="14"/>
        <v>0.99281700000000017</v>
      </c>
      <c r="M33" s="8">
        <f t="shared" si="2"/>
        <v>12.400817482427847</v>
      </c>
      <c r="N33" s="8">
        <f t="shared" si="15"/>
        <v>-0.19463622220652965</v>
      </c>
      <c r="O33" s="22">
        <f t="shared" si="16"/>
        <v>1.3159649999999998</v>
      </c>
      <c r="P33" s="8">
        <f t="shared" si="3"/>
        <v>1.5912633755161094</v>
      </c>
      <c r="Q33" s="8">
        <f t="shared" si="17"/>
        <v>3.3940590099455603E-2</v>
      </c>
      <c r="R33" s="8">
        <f t="shared" si="18"/>
        <v>4.412520000000001E-2</v>
      </c>
      <c r="S33" s="8">
        <f t="shared" si="4"/>
        <v>5.3681337808585403E-2</v>
      </c>
      <c r="T33" s="8">
        <f t="shared" si="19"/>
        <v>-3.7634096264567429E-4</v>
      </c>
      <c r="U33" s="53">
        <f t="shared" si="20"/>
        <v>2.9763500000000005</v>
      </c>
      <c r="V33" s="53">
        <f t="shared" si="5"/>
        <v>3.7052780269302668</v>
      </c>
      <c r="W33" s="29">
        <f>'2.2 Harvest 75%'!D13</f>
        <v>207.44</v>
      </c>
      <c r="X33" s="35">
        <f t="shared" si="21"/>
        <v>2.6200000000000045</v>
      </c>
      <c r="Y33" s="68">
        <f>'2.2 Harvest 75%'!F13*k</f>
        <v>1.8123</v>
      </c>
      <c r="Z33" s="68">
        <f>'2.2 Harvest 75%'!G13*k</f>
        <v>1.6737</v>
      </c>
      <c r="AA33" s="68">
        <f>'2.2 Harvest 75%'!H13*k</f>
        <v>0.13019999999999998</v>
      </c>
      <c r="AB33" s="68">
        <f>'2.2 Harvest 75%'!I13/2</f>
        <v>0.14499999999999999</v>
      </c>
      <c r="AC33" s="68">
        <f t="shared" si="6"/>
        <v>0.83184570000000002</v>
      </c>
      <c r="AD33" s="348">
        <f t="shared" si="7"/>
        <v>1.0800194999999999</v>
      </c>
      <c r="AE33" s="68">
        <f t="shared" si="8"/>
        <v>3.6970920000000004E-2</v>
      </c>
      <c r="AF33" s="33">
        <f t="shared" si="22"/>
        <v>0.83184570000000002</v>
      </c>
      <c r="AG33" s="33">
        <f t="shared" si="23"/>
        <v>11.613274813750674</v>
      </c>
      <c r="AH33" s="33">
        <f t="shared" si="24"/>
        <v>-0.29038801315898866</v>
      </c>
      <c r="AI33" s="33">
        <f t="shared" si="25"/>
        <v>1.0800194999999999</v>
      </c>
      <c r="AJ33" s="33">
        <f t="shared" si="26"/>
        <v>1.3098211447529913</v>
      </c>
      <c r="AK33" s="33">
        <f t="shared" si="27"/>
        <v>9.8667340916933632E-3</v>
      </c>
      <c r="AL33" s="33">
        <f t="shared" si="28"/>
        <v>3.6970920000000004E-2</v>
      </c>
      <c r="AM33" s="33">
        <f t="shared" si="9"/>
        <v>4.5088065645008453E-2</v>
      </c>
      <c r="AN33" s="33">
        <f t="shared" si="29"/>
        <v>-8.2944419070615089E-4</v>
      </c>
      <c r="AO33" s="56">
        <f t="shared" si="10"/>
        <v>2.4447799999999997</v>
      </c>
      <c r="AP33" s="56">
        <f t="shared" si="30"/>
        <v>4.7834292767420026</v>
      </c>
      <c r="AQ33" s="10">
        <f t="shared" si="31"/>
        <v>2.7196740717668155</v>
      </c>
      <c r="AR33" s="10">
        <f t="shared" si="32"/>
        <v>3.5110370891286302</v>
      </c>
      <c r="AS33" s="10">
        <f t="shared" si="33"/>
        <v>0.79136301736181469</v>
      </c>
      <c r="AT33" s="10">
        <f>SUM(AS$25:AS33)*5</f>
        <v>38.039721860213845</v>
      </c>
      <c r="AV33" s="10"/>
      <c r="AW33" s="10"/>
    </row>
    <row r="34" spans="1:50" x14ac:dyDescent="0.25">
      <c r="A34" s="4">
        <v>50</v>
      </c>
      <c r="B34" s="18">
        <f t="shared" si="0"/>
        <v>2073</v>
      </c>
      <c r="C34" s="39">
        <f>'2.1. Harvest 95%'!D14</f>
        <v>192.59</v>
      </c>
      <c r="D34" s="22">
        <f t="shared" si="11"/>
        <v>0.84000000000000341</v>
      </c>
      <c r="E34" s="72">
        <f>'2.1. Harvest 95%'!F14*k</f>
        <v>2.0726999999999998</v>
      </c>
      <c r="F34" s="72">
        <f>'2.1. Harvest 95%'!G14*k</f>
        <v>2.2176</v>
      </c>
      <c r="G34" s="72">
        <f>'2.1. Harvest 95%'!H14*k</f>
        <v>0.1638</v>
      </c>
      <c r="H34" s="72">
        <f>'2.1. Harvest 95%'!I14/2</f>
        <v>0.155</v>
      </c>
      <c r="I34" s="72">
        <f t="shared" si="12"/>
        <v>0.95136929999999997</v>
      </c>
      <c r="J34" s="72">
        <f t="shared" si="1"/>
        <v>1.3504995</v>
      </c>
      <c r="K34" s="72">
        <f t="shared" si="13"/>
        <v>4.2283080000000001E-2</v>
      </c>
      <c r="L34" s="57">
        <f t="shared" si="14"/>
        <v>0.95136929999999997</v>
      </c>
      <c r="M34" s="8">
        <f t="shared" si="2"/>
        <v>12.183083150052465</v>
      </c>
      <c r="N34" s="8">
        <f t="shared" si="15"/>
        <v>-0.21773433237538242</v>
      </c>
      <c r="O34" s="22">
        <f t="shared" si="16"/>
        <v>1.3504995</v>
      </c>
      <c r="P34" s="8">
        <f t="shared" si="3"/>
        <v>1.631797780870309</v>
      </c>
      <c r="Q34" s="8">
        <f t="shared" si="17"/>
        <v>4.053440535419961E-2</v>
      </c>
      <c r="R34" s="8">
        <f t="shared" si="18"/>
        <v>4.2283080000000001E-2</v>
      </c>
      <c r="S34" s="8">
        <f t="shared" si="4"/>
        <v>5.177268949690414E-2</v>
      </c>
      <c r="T34" s="8">
        <f t="shared" si="19"/>
        <v>-1.908648311681263E-3</v>
      </c>
      <c r="U34" s="53">
        <f t="shared" si="20"/>
        <v>2.9959150000000005</v>
      </c>
      <c r="V34" s="53">
        <f t="shared" si="5"/>
        <v>3.6568064246671397</v>
      </c>
      <c r="W34" s="29">
        <f>'2.2 Harvest 75%'!D14</f>
        <v>209.96</v>
      </c>
      <c r="X34" s="35">
        <f t="shared" si="21"/>
        <v>2.5200000000000102</v>
      </c>
      <c r="Y34" s="68">
        <f>'2.2 Harvest 75%'!F14*k</f>
        <v>1.8480000000000001</v>
      </c>
      <c r="Z34" s="68">
        <f>'2.2 Harvest 75%'!G14*k</f>
        <v>1.6022999999999998</v>
      </c>
      <c r="AA34" s="68">
        <f>'2.2 Harvest 75%'!H14*k</f>
        <v>0.126</v>
      </c>
      <c r="AB34" s="68">
        <f>'2.2 Harvest 75%'!I14/2</f>
        <v>0.17499999999999999</v>
      </c>
      <c r="AC34" s="68">
        <f t="shared" si="6"/>
        <v>0.8482320000000001</v>
      </c>
      <c r="AD34" s="348">
        <f t="shared" si="7"/>
        <v>1.061634</v>
      </c>
      <c r="AE34" s="68">
        <f t="shared" si="8"/>
        <v>3.7699200000000002E-2</v>
      </c>
      <c r="AF34" s="33">
        <f t="shared" si="22"/>
        <v>0.8482320000000001</v>
      </c>
      <c r="AG34" s="33">
        <f t="shared" si="23"/>
        <v>11.366649818413999</v>
      </c>
      <c r="AH34" s="33">
        <f t="shared" si="24"/>
        <v>-0.24662499533667592</v>
      </c>
      <c r="AI34" s="33">
        <f t="shared" si="25"/>
        <v>1.061634</v>
      </c>
      <c r="AJ34" s="33">
        <f t="shared" si="26"/>
        <v>1.2931798533990917</v>
      </c>
      <c r="AK34" s="33">
        <f t="shared" si="27"/>
        <v>-1.6641291353899579E-2</v>
      </c>
      <c r="AL34" s="33">
        <f t="shared" si="28"/>
        <v>3.7699200000000002E-2</v>
      </c>
      <c r="AM34" s="33">
        <f t="shared" si="9"/>
        <v>4.5669719242042425E-2</v>
      </c>
      <c r="AN34" s="33">
        <f t="shared" si="29"/>
        <v>5.8165359703397229E-4</v>
      </c>
      <c r="AO34" s="56">
        <f t="shared" si="10"/>
        <v>2.438345</v>
      </c>
      <c r="AP34" s="56">
        <f t="shared" si="30"/>
        <v>4.6956603669064689</v>
      </c>
      <c r="AQ34" s="10">
        <f t="shared" si="31"/>
        <v>2.6840959157056803</v>
      </c>
      <c r="AR34" s="10">
        <f t="shared" si="32"/>
        <v>3.4466147093093484</v>
      </c>
      <c r="AS34" s="10">
        <f t="shared" si="33"/>
        <v>0.76251879360366814</v>
      </c>
      <c r="AT34" s="10">
        <f>SUM(AS$25:AS34)*5</f>
        <v>41.852315828232193</v>
      </c>
      <c r="AV34" s="10"/>
      <c r="AW34" s="10"/>
    </row>
    <row r="35" spans="1:50" x14ac:dyDescent="0.25">
      <c r="A35" s="4">
        <v>55</v>
      </c>
      <c r="B35" s="18">
        <f t="shared" si="0"/>
        <v>2078</v>
      </c>
      <c r="C35" s="39">
        <f>'2.1. Harvest 95%'!D15</f>
        <v>193.45</v>
      </c>
      <c r="D35" s="22">
        <f t="shared" si="11"/>
        <v>0.85999999999998522</v>
      </c>
      <c r="E35" s="72">
        <f>'2.1. Harvest 95%'!F15*k</f>
        <v>2.1126</v>
      </c>
      <c r="F35" s="72">
        <f>'2.1. Harvest 95%'!G15*k</f>
        <v>2.2637999999999998</v>
      </c>
      <c r="G35" s="72">
        <f>'2.1. Harvest 95%'!H15*k</f>
        <v>0.16800000000000001</v>
      </c>
      <c r="H35" s="72">
        <f>'2.1. Harvest 95%'!I15/2</f>
        <v>0.16</v>
      </c>
      <c r="I35" s="72">
        <f t="shared" si="12"/>
        <v>0.96968340000000008</v>
      </c>
      <c r="J35" s="72">
        <f t="shared" si="1"/>
        <v>1.377831</v>
      </c>
      <c r="K35" s="72">
        <f t="shared" si="13"/>
        <v>4.3097040000000003E-2</v>
      </c>
      <c r="L35" s="57">
        <f t="shared" si="14"/>
        <v>0.96968340000000008</v>
      </c>
      <c r="M35" s="8">
        <f t="shared" si="2"/>
        <v>12.004190112697376</v>
      </c>
      <c r="N35" s="8">
        <f t="shared" si="15"/>
        <v>-0.17889303735508832</v>
      </c>
      <c r="O35" s="22">
        <f t="shared" si="16"/>
        <v>1.377831</v>
      </c>
      <c r="P35" s="8">
        <f t="shared" si="3"/>
        <v>1.6662948190946389</v>
      </c>
      <c r="Q35" s="8">
        <f t="shared" si="17"/>
        <v>3.4497038224329923E-2</v>
      </c>
      <c r="R35" s="8">
        <f t="shared" si="18"/>
        <v>4.3097040000000003E-2</v>
      </c>
      <c r="S35" s="8">
        <f t="shared" si="4"/>
        <v>5.2249244955881617E-2</v>
      </c>
      <c r="T35" s="8">
        <f t="shared" si="19"/>
        <v>4.7655545897747759E-4</v>
      </c>
      <c r="U35" s="53">
        <f t="shared" si="20"/>
        <v>3.0578600000000007</v>
      </c>
      <c r="V35" s="53">
        <f t="shared" si="5"/>
        <v>3.7739405563282049</v>
      </c>
      <c r="W35" s="29">
        <f>'2.2 Harvest 75%'!D15</f>
        <v>212.44</v>
      </c>
      <c r="X35" s="35">
        <f t="shared" si="21"/>
        <v>2.4799999999999898</v>
      </c>
      <c r="Y35" s="68">
        <f>'2.2 Harvest 75%'!F15*k</f>
        <v>1.9782</v>
      </c>
      <c r="Z35" s="68">
        <f>'2.2 Harvest 75%'!G15*k</f>
        <v>1.5287999999999999</v>
      </c>
      <c r="AA35" s="68">
        <f>'2.2 Harvest 75%'!H15*k</f>
        <v>0.126</v>
      </c>
      <c r="AB35" s="68">
        <f>'2.2 Harvest 75%'!I15/2</f>
        <v>0.115</v>
      </c>
      <c r="AC35" s="68">
        <f t="shared" si="6"/>
        <v>0.90799380000000007</v>
      </c>
      <c r="AD35" s="348">
        <f t="shared" si="7"/>
        <v>1.0656030000000001</v>
      </c>
      <c r="AE35" s="68">
        <f t="shared" si="8"/>
        <v>4.035528E-2</v>
      </c>
      <c r="AF35" s="33">
        <f t="shared" si="22"/>
        <v>0.90799380000000007</v>
      </c>
      <c r="AG35" s="33">
        <f t="shared" si="23"/>
        <v>11.203037523938596</v>
      </c>
      <c r="AH35" s="33">
        <f t="shared" si="24"/>
        <v>-0.16361229447540282</v>
      </c>
      <c r="AI35" s="33">
        <f t="shared" si="25"/>
        <v>1.0656030000000001</v>
      </c>
      <c r="AJ35" s="33">
        <f t="shared" si="26"/>
        <v>1.2942070609080809</v>
      </c>
      <c r="AK35" s="33">
        <f t="shared" si="27"/>
        <v>1.0272075089892141E-3</v>
      </c>
      <c r="AL35" s="33">
        <f t="shared" si="28"/>
        <v>4.035528E-2</v>
      </c>
      <c r="AM35" s="33">
        <f t="shared" si="9"/>
        <v>4.8428622042733488E-2</v>
      </c>
      <c r="AN35" s="33">
        <f t="shared" si="29"/>
        <v>2.7589028006910626E-3</v>
      </c>
      <c r="AO35" s="56">
        <f t="shared" si="10"/>
        <v>2.4361999999999999</v>
      </c>
      <c r="AP35" s="56">
        <f t="shared" si="30"/>
        <v>4.7563738158342668</v>
      </c>
      <c r="AQ35" s="10">
        <f t="shared" si="31"/>
        <v>2.7700723683449024</v>
      </c>
      <c r="AR35" s="10">
        <f t="shared" si="32"/>
        <v>3.491178380822352</v>
      </c>
      <c r="AS35" s="10">
        <f t="shared" si="33"/>
        <v>0.72110601247744954</v>
      </c>
      <c r="AT35" s="10">
        <f>SUM(AS$25:AS35)*5</f>
        <v>45.457845890619438</v>
      </c>
      <c r="AV35" s="10"/>
      <c r="AW35" s="10"/>
    </row>
    <row r="36" spans="1:50" x14ac:dyDescent="0.25">
      <c r="A36" s="4">
        <v>60</v>
      </c>
      <c r="B36" s="18">
        <f t="shared" si="0"/>
        <v>2083</v>
      </c>
      <c r="C36" s="39">
        <f>'2.1. Harvest 95%'!D16</f>
        <v>194.16</v>
      </c>
      <c r="D36" s="22">
        <f t="shared" si="11"/>
        <v>0.71000000000000796</v>
      </c>
      <c r="E36" s="72">
        <f>'2.1. Harvest 95%'!F16*k</f>
        <v>2.0223</v>
      </c>
      <c r="F36" s="72">
        <f>'2.1. Harvest 95%'!G16*k</f>
        <v>2.3771999999999998</v>
      </c>
      <c r="G36" s="72">
        <f>'2.1. Harvest 95%'!H16*k</f>
        <v>0.1701</v>
      </c>
      <c r="H36" s="72">
        <f>'2.1. Harvest 95%'!I16/2</f>
        <v>0.24</v>
      </c>
      <c r="I36" s="72">
        <f t="shared" si="12"/>
        <v>0.9282357</v>
      </c>
      <c r="J36" s="72">
        <f t="shared" si="1"/>
        <v>1.3987995</v>
      </c>
      <c r="K36" s="72">
        <f t="shared" si="13"/>
        <v>4.125492E-2</v>
      </c>
      <c r="L36" s="57">
        <f t="shared" si="14"/>
        <v>0.9282357</v>
      </c>
      <c r="M36" s="8">
        <f t="shared" si="2"/>
        <v>11.800714755392827</v>
      </c>
      <c r="N36" s="8">
        <f t="shared" si="15"/>
        <v>-0.20347535730454958</v>
      </c>
      <c r="O36" s="22">
        <f t="shared" si="16"/>
        <v>1.3987995</v>
      </c>
      <c r="P36" s="8">
        <f t="shared" si="3"/>
        <v>1.6933615915094578</v>
      </c>
      <c r="Q36" s="8">
        <f t="shared" si="17"/>
        <v>2.7066772414818807E-2</v>
      </c>
      <c r="R36" s="8">
        <f t="shared" si="18"/>
        <v>4.125492E-2</v>
      </c>
      <c r="S36" s="8">
        <f t="shared" si="4"/>
        <v>5.0491368855045224E-2</v>
      </c>
      <c r="T36" s="8">
        <f t="shared" si="19"/>
        <v>-1.7578761008363933E-3</v>
      </c>
      <c r="U36" s="53">
        <f t="shared" si="20"/>
        <v>3.1262399999999997</v>
      </c>
      <c r="V36" s="53">
        <f t="shared" si="5"/>
        <v>3.6580735390094405</v>
      </c>
      <c r="W36" s="29">
        <f>'2.2 Harvest 75%'!D16</f>
        <v>214.79</v>
      </c>
      <c r="X36" s="35">
        <f t="shared" si="21"/>
        <v>2.3499999999999943</v>
      </c>
      <c r="Y36" s="68">
        <f>'2.2 Harvest 75%'!F16*k</f>
        <v>1.9991999999999999</v>
      </c>
      <c r="Z36" s="68">
        <f>'2.2 Harvest 75%'!G16*k</f>
        <v>1.4006999999999998</v>
      </c>
      <c r="AA36" s="68">
        <f>'2.2 Harvest 75%'!H16*k</f>
        <v>0.11969999999999999</v>
      </c>
      <c r="AB36" s="68">
        <f>'2.2 Harvest 75%'!I16/2</f>
        <v>0.125</v>
      </c>
      <c r="AC36" s="68">
        <f t="shared" si="6"/>
        <v>0.91763280000000003</v>
      </c>
      <c r="AD36" s="348">
        <f t="shared" si="7"/>
        <v>1.0220699999999998</v>
      </c>
      <c r="AE36" s="68">
        <f t="shared" si="8"/>
        <v>4.0783680000000003E-2</v>
      </c>
      <c r="AF36" s="33">
        <f t="shared" si="22"/>
        <v>0.91763280000000003</v>
      </c>
      <c r="AG36" s="33">
        <f t="shared" si="23"/>
        <v>11.064488997067709</v>
      </c>
      <c r="AH36" s="33">
        <f t="shared" si="24"/>
        <v>-0.13854852687088659</v>
      </c>
      <c r="AI36" s="33">
        <f t="shared" si="25"/>
        <v>1.0220699999999998</v>
      </c>
      <c r="AJ36" s="33">
        <f t="shared" si="26"/>
        <v>1.2508556472569037</v>
      </c>
      <c r="AK36" s="33">
        <f t="shared" si="27"/>
        <v>-4.3351413651177229E-2</v>
      </c>
      <c r="AL36" s="33">
        <f t="shared" si="28"/>
        <v>4.0783680000000003E-2</v>
      </c>
      <c r="AM36" s="33">
        <f t="shared" si="9"/>
        <v>4.9344731762484294E-2</v>
      </c>
      <c r="AN36" s="33">
        <f t="shared" si="29"/>
        <v>9.1610971975080585E-4</v>
      </c>
      <c r="AO36" s="56">
        <f t="shared" si="10"/>
        <v>2.3689899999999997</v>
      </c>
      <c r="AP36" s="56">
        <f t="shared" si="30"/>
        <v>4.5380061691976818</v>
      </c>
      <c r="AQ36" s="10">
        <f t="shared" si="31"/>
        <v>2.6850259776329293</v>
      </c>
      <c r="AR36" s="10">
        <f t="shared" si="32"/>
        <v>3.3308965281910985</v>
      </c>
      <c r="AS36" s="10">
        <f t="shared" si="33"/>
        <v>0.64587055055816922</v>
      </c>
      <c r="AT36" s="10">
        <f>SUM(AS$25:AS36)*5</f>
        <v>48.687198643410277</v>
      </c>
      <c r="AV36" s="10"/>
      <c r="AW36" s="10"/>
    </row>
    <row r="37" spans="1:50" x14ac:dyDescent="0.25">
      <c r="A37" s="4">
        <v>65</v>
      </c>
      <c r="B37" s="18">
        <f t="shared" si="0"/>
        <v>2088</v>
      </c>
      <c r="C37" s="39">
        <f>'2.1. Harvest 95%'!D17</f>
        <v>194.58</v>
      </c>
      <c r="D37" s="22">
        <f t="shared" si="11"/>
        <v>0.42000000000001592</v>
      </c>
      <c r="E37" s="72">
        <f>'2.1. Harvest 95%'!F17*k</f>
        <v>2.1944999999999997</v>
      </c>
      <c r="F37" s="72">
        <f>'2.1. Harvest 95%'!G17*k</f>
        <v>2.2469999999999999</v>
      </c>
      <c r="G37" s="72">
        <f>'2.1. Harvest 95%'!H17*k</f>
        <v>0.16800000000000001</v>
      </c>
      <c r="H37" s="72">
        <f>'2.1. Harvest 95%'!I17/2</f>
        <v>0.27500000000000002</v>
      </c>
      <c r="I37" s="72">
        <f t="shared" si="12"/>
        <v>1.0072755</v>
      </c>
      <c r="J37" s="72">
        <f t="shared" si="1"/>
        <v>1.3915124999999997</v>
      </c>
      <c r="K37" s="72">
        <f t="shared" si="13"/>
        <v>4.4767799999999996E-2</v>
      </c>
      <c r="L37" s="57">
        <f t="shared" si="14"/>
        <v>1.0072755</v>
      </c>
      <c r="M37" s="8">
        <f t="shared" si="2"/>
        <v>11.695462109187543</v>
      </c>
      <c r="N37" s="8">
        <f t="shared" si="15"/>
        <v>-0.10525264620528318</v>
      </c>
      <c r="O37" s="22">
        <f t="shared" si="16"/>
        <v>1.3915124999999997</v>
      </c>
      <c r="P37" s="8">
        <f t="shared" si="3"/>
        <v>1.6908593660892952</v>
      </c>
      <c r="Q37" s="8">
        <f t="shared" si="17"/>
        <v>-2.5022254201625405E-3</v>
      </c>
      <c r="R37" s="8">
        <f t="shared" si="18"/>
        <v>4.4767799999999996E-2</v>
      </c>
      <c r="S37" s="8">
        <f t="shared" si="4"/>
        <v>5.3693497327198428E-2</v>
      </c>
      <c r="T37" s="8">
        <f t="shared" si="19"/>
        <v>3.202128472153204E-3</v>
      </c>
      <c r="U37" s="53">
        <f t="shared" si="20"/>
        <v>3.174925</v>
      </c>
      <c r="V37" s="53">
        <f t="shared" si="5"/>
        <v>3.4903722568467237</v>
      </c>
      <c r="W37" s="29">
        <f>'2.2 Harvest 75%'!D17</f>
        <v>217.31</v>
      </c>
      <c r="X37" s="35">
        <f t="shared" si="21"/>
        <v>2.5200000000000102</v>
      </c>
      <c r="Y37" s="68">
        <f>'2.2 Harvest 75%'!F17*k</f>
        <v>1.9844999999999997</v>
      </c>
      <c r="Z37" s="68">
        <f>'2.2 Harvest 75%'!G17*k</f>
        <v>1.4490000000000001</v>
      </c>
      <c r="AA37" s="68">
        <f>'2.2 Harvest 75%'!H17*k</f>
        <v>0.12179999999999999</v>
      </c>
      <c r="AB37" s="68">
        <f>'2.2 Harvest 75%'!I17/2</f>
        <v>0.16500000000000001</v>
      </c>
      <c r="AC37" s="68">
        <f t="shared" si="6"/>
        <v>0.9108854999999999</v>
      </c>
      <c r="AD37" s="348">
        <f t="shared" si="7"/>
        <v>1.0368225</v>
      </c>
      <c r="AE37" s="68">
        <f t="shared" si="8"/>
        <v>4.04838E-2</v>
      </c>
      <c r="AF37" s="33">
        <f t="shared" si="22"/>
        <v>0.9108854999999999</v>
      </c>
      <c r="AG37" s="33">
        <f t="shared" si="23"/>
        <v>10.932255017631842</v>
      </c>
      <c r="AH37" s="33">
        <f t="shared" si="24"/>
        <v>-0.1322339794358669</v>
      </c>
      <c r="AI37" s="33">
        <f t="shared" si="25"/>
        <v>1.0368225</v>
      </c>
      <c r="AJ37" s="33">
        <f t="shared" si="26"/>
        <v>1.2579446276152111</v>
      </c>
      <c r="AK37" s="33">
        <f t="shared" si="27"/>
        <v>7.0889803583074062E-3</v>
      </c>
      <c r="AL37" s="33">
        <f t="shared" si="28"/>
        <v>4.04838E-2</v>
      </c>
      <c r="AM37" s="33">
        <f t="shared" si="9"/>
        <v>4.9206798611270967E-2</v>
      </c>
      <c r="AN37" s="33">
        <f t="shared" si="29"/>
        <v>-1.3793315121332639E-4</v>
      </c>
      <c r="AO37" s="56">
        <f t="shared" si="10"/>
        <v>2.4181949999999999</v>
      </c>
      <c r="AP37" s="56">
        <f t="shared" si="30"/>
        <v>4.8129120677712365</v>
      </c>
      <c r="AQ37" s="10">
        <f t="shared" si="31"/>
        <v>2.561933236525495</v>
      </c>
      <c r="AR37" s="10">
        <f t="shared" si="32"/>
        <v>3.5326774577440871</v>
      </c>
      <c r="AS37" s="10">
        <f t="shared" si="33"/>
        <v>0.97074422121859216</v>
      </c>
      <c r="AT37" s="10">
        <f>SUM(AS$25:AS37)*5</f>
        <v>53.540919749503232</v>
      </c>
      <c r="AV37" s="10"/>
      <c r="AW37" s="10"/>
    </row>
    <row r="38" spans="1:50" x14ac:dyDescent="0.25">
      <c r="A38" s="4">
        <v>70</v>
      </c>
      <c r="B38" s="18">
        <f t="shared" si="0"/>
        <v>2093</v>
      </c>
      <c r="C38" s="39">
        <f>'2.1. Harvest 95%'!D18</f>
        <v>194.91</v>
      </c>
      <c r="D38" s="22">
        <f t="shared" si="11"/>
        <v>0.32999999999998408</v>
      </c>
      <c r="E38" s="72">
        <f>'2.1. Harvest 95%'!F18*k</f>
        <v>2.3561999999999999</v>
      </c>
      <c r="F38" s="72">
        <f>'2.1. Harvest 95%'!G18*k</f>
        <v>2.0453999999999999</v>
      </c>
      <c r="G38" s="72">
        <f>'2.1. Harvest 95%'!H18*k</f>
        <v>0.16170000000000001</v>
      </c>
      <c r="H38" s="72">
        <f>'2.1. Harvest 95%'!I18/2</f>
        <v>0.28499999999999998</v>
      </c>
      <c r="I38" s="72">
        <f t="shared" si="12"/>
        <v>1.0814957999999999</v>
      </c>
      <c r="J38" s="72">
        <f t="shared" si="1"/>
        <v>1.3545209999999999</v>
      </c>
      <c r="K38" s="72">
        <f t="shared" si="13"/>
        <v>4.8066480000000002E-2</v>
      </c>
      <c r="L38" s="57">
        <f t="shared" si="14"/>
        <v>1.0814957999999999</v>
      </c>
      <c r="M38" s="8">
        <f t="shared" si="2"/>
        <v>11.674352596793021</v>
      </c>
      <c r="N38" s="8">
        <f t="shared" si="15"/>
        <v>-2.1109512394522412E-2</v>
      </c>
      <c r="O38" s="22">
        <f t="shared" si="16"/>
        <v>1.3545209999999999</v>
      </c>
      <c r="P38" s="8">
        <f t="shared" si="3"/>
        <v>1.6534255309486319</v>
      </c>
      <c r="Q38" s="8">
        <f t="shared" si="17"/>
        <v>-3.7433835140663341E-2</v>
      </c>
      <c r="R38" s="8">
        <f t="shared" si="18"/>
        <v>4.8066480000000002E-2</v>
      </c>
      <c r="S38" s="8">
        <f t="shared" si="4"/>
        <v>5.7558239016420945E-2</v>
      </c>
      <c r="T38" s="8">
        <f t="shared" si="19"/>
        <v>3.8647416892225173E-3</v>
      </c>
      <c r="U38" s="53">
        <f t="shared" si="20"/>
        <v>3.1513949999999999</v>
      </c>
      <c r="V38" s="53">
        <f t="shared" si="5"/>
        <v>3.4267163941540209</v>
      </c>
      <c r="W38" s="29">
        <f>'2.2 Harvest 75%'!D18</f>
        <v>219.68</v>
      </c>
      <c r="X38" s="35">
        <f t="shared" si="21"/>
        <v>2.3700000000000045</v>
      </c>
      <c r="Y38" s="68">
        <f>'2.2 Harvest 75%'!F18*k</f>
        <v>1.9530000000000001</v>
      </c>
      <c r="Z38" s="68">
        <f>'2.2 Harvest 75%'!G18*k</f>
        <v>1.4511000000000001</v>
      </c>
      <c r="AA38" s="68">
        <f>'2.2 Harvest 75%'!H18*k</f>
        <v>0.11969999999999999</v>
      </c>
      <c r="AB38" s="68">
        <f>'2.2 Harvest 75%'!I18/2</f>
        <v>0.14000000000000001</v>
      </c>
      <c r="AC38" s="68">
        <f t="shared" si="6"/>
        <v>0.89642700000000008</v>
      </c>
      <c r="AD38" s="348">
        <f t="shared" si="7"/>
        <v>1.029903</v>
      </c>
      <c r="AE38" s="68">
        <f t="shared" si="8"/>
        <v>3.9841200000000007E-2</v>
      </c>
      <c r="AF38" s="33">
        <f t="shared" si="22"/>
        <v>0.89642700000000008</v>
      </c>
      <c r="AG38" s="33">
        <f t="shared" si="23"/>
        <v>10.798029073236993</v>
      </c>
      <c r="AH38" s="33">
        <f t="shared" si="24"/>
        <v>-0.13422594439484925</v>
      </c>
      <c r="AI38" s="33">
        <f t="shared" si="25"/>
        <v>1.029903</v>
      </c>
      <c r="AJ38" s="33">
        <f t="shared" si="26"/>
        <v>1.2522782941359756</v>
      </c>
      <c r="AK38" s="33">
        <f t="shared" si="27"/>
        <v>-5.666333479235508E-3</v>
      </c>
      <c r="AL38" s="33">
        <f t="shared" si="28"/>
        <v>3.9841200000000007E-2</v>
      </c>
      <c r="AM38" s="33">
        <f t="shared" si="9"/>
        <v>4.8539815244627631E-2</v>
      </c>
      <c r="AN38" s="33">
        <f t="shared" si="29"/>
        <v>-6.6698336664333668E-4</v>
      </c>
      <c r="AO38" s="56">
        <f t="shared" si="10"/>
        <v>2.3814700000000002</v>
      </c>
      <c r="AP38" s="56">
        <f t="shared" si="30"/>
        <v>4.6109107387592774</v>
      </c>
      <c r="AQ38" s="10">
        <f t="shared" si="31"/>
        <v>2.5152098333090516</v>
      </c>
      <c r="AR38" s="10">
        <f t="shared" si="32"/>
        <v>3.3844084822493095</v>
      </c>
      <c r="AS38" s="10">
        <f t="shared" si="33"/>
        <v>0.86919864894025789</v>
      </c>
      <c r="AT38" s="10">
        <f>SUM(AS$25:AS38)*5</f>
        <v>57.886912994204529</v>
      </c>
      <c r="AV38" s="10"/>
      <c r="AW38" s="10"/>
    </row>
    <row r="39" spans="1:50" x14ac:dyDescent="0.25">
      <c r="A39" s="4">
        <v>75</v>
      </c>
      <c r="B39" s="18">
        <f t="shared" si="0"/>
        <v>2098</v>
      </c>
      <c r="C39" s="39">
        <f>'2.1. Harvest 95%'!D19</f>
        <v>195.12</v>
      </c>
      <c r="D39" s="22">
        <f t="shared" si="11"/>
        <v>0.21000000000000796</v>
      </c>
      <c r="E39" s="72">
        <f>'2.1. Harvest 95%'!F19*k</f>
        <v>2.3456999999999999</v>
      </c>
      <c r="F39" s="72">
        <f>'2.1. Harvest 95%'!G19*k</f>
        <v>1.9572000000000001</v>
      </c>
      <c r="G39" s="72">
        <f>'2.1. Harvest 95%'!H19*k</f>
        <v>0.15539999999999998</v>
      </c>
      <c r="H39" s="72">
        <f>'2.1. Harvest 95%'!I19/2</f>
        <v>0.23499999999999999</v>
      </c>
      <c r="I39" s="72">
        <f t="shared" si="12"/>
        <v>1.0766762999999999</v>
      </c>
      <c r="J39" s="72">
        <f t="shared" si="1"/>
        <v>1.3184325000000001</v>
      </c>
      <c r="K39" s="72">
        <f t="shared" si="13"/>
        <v>4.7852280000000004E-2</v>
      </c>
      <c r="L39" s="57">
        <f t="shared" si="14"/>
        <v>1.0766762999999999</v>
      </c>
      <c r="M39" s="8">
        <f t="shared" si="2"/>
        <v>11.650413711876229</v>
      </c>
      <c r="N39" s="8">
        <f t="shared" si="15"/>
        <v>-2.3938884916791636E-2</v>
      </c>
      <c r="O39" s="22">
        <f t="shared" si="16"/>
        <v>1.3184325000000001</v>
      </c>
      <c r="P39" s="8">
        <f t="shared" si="3"/>
        <v>1.6107196012801865</v>
      </c>
      <c r="Q39" s="8">
        <f t="shared" si="17"/>
        <v>-4.270592966844533E-2</v>
      </c>
      <c r="R39" s="8">
        <f t="shared" si="18"/>
        <v>4.7852280000000004E-2</v>
      </c>
      <c r="S39" s="8">
        <f t="shared" si="4"/>
        <v>5.8027235280416846E-2</v>
      </c>
      <c r="T39" s="8">
        <f t="shared" si="19"/>
        <v>4.6899626399590083E-4</v>
      </c>
      <c r="U39" s="53">
        <f t="shared" si="20"/>
        <v>3.0506450000000007</v>
      </c>
      <c r="V39" s="53">
        <f t="shared" si="5"/>
        <v>3.1944691816787674</v>
      </c>
      <c r="W39" s="29">
        <f>'2.2 Harvest 75%'!D19</f>
        <v>222.01</v>
      </c>
      <c r="X39" s="35">
        <f t="shared" si="21"/>
        <v>2.3299999999999841</v>
      </c>
      <c r="Y39" s="68">
        <f>'2.2 Harvest 75%'!F19*k</f>
        <v>1.9593</v>
      </c>
      <c r="Z39" s="68">
        <f>'2.2 Harvest 75%'!G19*k</f>
        <v>1.4279999999999999</v>
      </c>
      <c r="AA39" s="68">
        <f>'2.2 Harvest 75%'!H19*k</f>
        <v>0.11969999999999999</v>
      </c>
      <c r="AB39" s="68">
        <f>'2.2 Harvest 75%'!I19/2</f>
        <v>0.15</v>
      </c>
      <c r="AC39" s="68">
        <f t="shared" si="6"/>
        <v>0.89931870000000003</v>
      </c>
      <c r="AD39" s="348">
        <f t="shared" si="7"/>
        <v>1.0226685</v>
      </c>
      <c r="AE39" s="68">
        <f t="shared" si="8"/>
        <v>3.996972E-2</v>
      </c>
      <c r="AF39" s="33">
        <f t="shared" si="22"/>
        <v>0.89931870000000003</v>
      </c>
      <c r="AG39" s="33">
        <f t="shared" si="23"/>
        <v>10.679349159040406</v>
      </c>
      <c r="AH39" s="33">
        <f t="shared" si="24"/>
        <v>-0.11867991419658708</v>
      </c>
      <c r="AI39" s="33">
        <f t="shared" si="25"/>
        <v>1.0226685</v>
      </c>
      <c r="AJ39" s="33">
        <f t="shared" si="26"/>
        <v>1.2440421184290675</v>
      </c>
      <c r="AK39" s="33">
        <f t="shared" si="27"/>
        <v>-8.2361757069080443E-3</v>
      </c>
      <c r="AL39" s="33">
        <f t="shared" si="28"/>
        <v>3.996972E-2</v>
      </c>
      <c r="AM39" s="33">
        <f t="shared" si="9"/>
        <v>4.8550428129254586E-2</v>
      </c>
      <c r="AN39" s="33">
        <f t="shared" si="29"/>
        <v>1.0612884626955144E-5</v>
      </c>
      <c r="AO39" s="56">
        <f t="shared" si="10"/>
        <v>2.3770499999999997</v>
      </c>
      <c r="AP39" s="56">
        <f t="shared" si="30"/>
        <v>4.580144522981116</v>
      </c>
      <c r="AQ39" s="10">
        <f t="shared" si="31"/>
        <v>2.3447403793522152</v>
      </c>
      <c r="AR39" s="10">
        <f t="shared" si="32"/>
        <v>3.361826079868139</v>
      </c>
      <c r="AS39" s="10">
        <f t="shared" si="33"/>
        <v>1.0170857005159237</v>
      </c>
      <c r="AT39" s="10">
        <f>SUM(AS$25:AS39)*5</f>
        <v>62.972341496784153</v>
      </c>
      <c r="AV39" s="10"/>
      <c r="AW39" s="10"/>
    </row>
    <row r="40" spans="1:50" x14ac:dyDescent="0.25">
      <c r="A40" s="4">
        <v>80</v>
      </c>
      <c r="B40" s="18">
        <f t="shared" si="0"/>
        <v>2103</v>
      </c>
      <c r="C40" s="39">
        <f>'2.1. Harvest 95%'!D20</f>
        <v>195.4</v>
      </c>
      <c r="D40" s="22">
        <f t="shared" si="11"/>
        <v>0.28000000000000114</v>
      </c>
      <c r="E40" s="72">
        <f>'2.1. Harvest 95%'!F20*k</f>
        <v>2.2427999999999999</v>
      </c>
      <c r="F40" s="72">
        <f>'2.1. Harvest 95%'!G20*k</f>
        <v>1.9866000000000001</v>
      </c>
      <c r="G40" s="72">
        <f>'2.1. Harvest 95%'!H20*k</f>
        <v>0.15539999999999998</v>
      </c>
      <c r="H40" s="72">
        <f>'2.1. Harvest 95%'!I20/2</f>
        <v>0.215</v>
      </c>
      <c r="I40" s="72">
        <f t="shared" si="12"/>
        <v>1.0294452000000001</v>
      </c>
      <c r="J40" s="72">
        <f t="shared" si="1"/>
        <v>1.3043939999999998</v>
      </c>
      <c r="K40" s="72">
        <f t="shared" si="13"/>
        <v>4.5753120000000001E-2</v>
      </c>
      <c r="L40" s="57">
        <f t="shared" si="14"/>
        <v>1.0294452000000001</v>
      </c>
      <c r="M40" s="8">
        <f t="shared" si="2"/>
        <v>11.581500597311001</v>
      </c>
      <c r="N40" s="8">
        <f t="shared" si="15"/>
        <v>-6.8913114565228639E-2</v>
      </c>
      <c r="O40" s="22">
        <f t="shared" si="16"/>
        <v>1.3043939999999998</v>
      </c>
      <c r="P40" s="8">
        <f t="shared" si="3"/>
        <v>1.5891316881638278</v>
      </c>
      <c r="Q40" s="8">
        <f t="shared" si="17"/>
        <v>-2.158791311635877E-2</v>
      </c>
      <c r="R40" s="8">
        <f t="shared" si="18"/>
        <v>4.5753120000000001E-2</v>
      </c>
      <c r="S40" s="8">
        <f t="shared" si="4"/>
        <v>5.601098289007251E-2</v>
      </c>
      <c r="T40" s="8">
        <f t="shared" si="19"/>
        <v>-2.0162523903443363E-3</v>
      </c>
      <c r="U40" s="53">
        <f t="shared" si="20"/>
        <v>2.9898700000000002</v>
      </c>
      <c r="V40" s="53">
        <f t="shared" si="5"/>
        <v>3.1773527199280696</v>
      </c>
      <c r="W40" s="29">
        <f>'2.2 Harvest 75%'!D20</f>
        <v>224.29</v>
      </c>
      <c r="X40" s="35">
        <f t="shared" si="21"/>
        <v>2.2800000000000011</v>
      </c>
      <c r="Y40" s="68">
        <f>'2.2 Harvest 75%'!F20*k</f>
        <v>2.0453999999999999</v>
      </c>
      <c r="Z40" s="68">
        <f>'2.2 Harvest 75%'!G20*k</f>
        <v>1.3083</v>
      </c>
      <c r="AA40" s="68">
        <f>'2.2 Harvest 75%'!H20*k</f>
        <v>0.11550000000000001</v>
      </c>
      <c r="AB40" s="68">
        <f>'2.2 Harvest 75%'!I20/2</f>
        <v>0.13</v>
      </c>
      <c r="AC40" s="68">
        <f t="shared" si="6"/>
        <v>0.93883859999999997</v>
      </c>
      <c r="AD40" s="348">
        <f t="shared" si="7"/>
        <v>0.99827700000000008</v>
      </c>
      <c r="AE40" s="68">
        <f t="shared" si="8"/>
        <v>4.1726159999999998E-2</v>
      </c>
      <c r="AF40" s="33">
        <f t="shared" si="22"/>
        <v>0.93883859999999997</v>
      </c>
      <c r="AG40" s="33">
        <f t="shared" si="23"/>
        <v>10.611377852279748</v>
      </c>
      <c r="AH40" s="33">
        <f t="shared" si="24"/>
        <v>-6.7971306760657768E-2</v>
      </c>
      <c r="AI40" s="33">
        <f t="shared" si="25"/>
        <v>0.99827700000000008</v>
      </c>
      <c r="AJ40" s="33">
        <f t="shared" si="26"/>
        <v>1.2181946545057181</v>
      </c>
      <c r="AK40" s="33">
        <f t="shared" si="27"/>
        <v>-2.5847463923349467E-2</v>
      </c>
      <c r="AL40" s="33">
        <f t="shared" si="28"/>
        <v>4.1726159999999998E-2</v>
      </c>
      <c r="AM40" s="33">
        <f t="shared" si="9"/>
        <v>5.0308744239926505E-2</v>
      </c>
      <c r="AN40" s="33">
        <f t="shared" si="29"/>
        <v>1.7583161106719189E-3</v>
      </c>
      <c r="AO40" s="56">
        <f t="shared" si="10"/>
        <v>2.33948</v>
      </c>
      <c r="AP40" s="56">
        <f t="shared" si="30"/>
        <v>4.5274195454266657</v>
      </c>
      <c r="AQ40" s="10">
        <f t="shared" si="31"/>
        <v>2.3321768964272032</v>
      </c>
      <c r="AR40" s="10">
        <f t="shared" si="32"/>
        <v>3.3231259463431728</v>
      </c>
      <c r="AS40" s="10">
        <f t="shared" si="33"/>
        <v>0.99094904991596966</v>
      </c>
      <c r="AT40" s="10">
        <f>SUM(AS$25:AS40)*5</f>
        <v>67.927086746363997</v>
      </c>
      <c r="AV40" s="10"/>
      <c r="AW40" s="10"/>
    </row>
    <row r="41" spans="1:50" x14ac:dyDescent="0.25">
      <c r="A41" s="4">
        <v>85</v>
      </c>
      <c r="B41" s="18">
        <f t="shared" si="0"/>
        <v>2108</v>
      </c>
      <c r="C41" s="39">
        <f>'2.1. Harvest 95%'!D21</f>
        <v>195.85</v>
      </c>
      <c r="D41" s="22">
        <f t="shared" si="11"/>
        <v>0.44999999999998863</v>
      </c>
      <c r="E41" s="72">
        <f>'2.1. Harvest 95%'!F21*k</f>
        <v>2.3058000000000001</v>
      </c>
      <c r="F41" s="72">
        <f>'2.1. Harvest 95%'!G21*k</f>
        <v>1.9887000000000001</v>
      </c>
      <c r="G41" s="72">
        <f>'2.1. Harvest 95%'!H21*k</f>
        <v>0.1575</v>
      </c>
      <c r="H41" s="72">
        <f>'2.1. Harvest 95%'!I21/2</f>
        <v>0.25</v>
      </c>
      <c r="I41" s="72">
        <f t="shared" si="12"/>
        <v>1.0583622000000001</v>
      </c>
      <c r="J41" s="72">
        <f t="shared" si="1"/>
        <v>1.320627</v>
      </c>
      <c r="K41" s="72">
        <f t="shared" si="13"/>
        <v>4.7038320000000002E-2</v>
      </c>
      <c r="L41" s="57">
        <f t="shared" si="14"/>
        <v>1.0583622000000001</v>
      </c>
      <c r="M41" s="8">
        <f t="shared" si="2"/>
        <v>11.548001358671144</v>
      </c>
      <c r="N41" s="8">
        <f t="shared" si="15"/>
        <v>-3.3499238639857154E-2</v>
      </c>
      <c r="O41" s="22">
        <f t="shared" si="16"/>
        <v>1.320627</v>
      </c>
      <c r="P41" s="8">
        <f t="shared" si="3"/>
        <v>1.6015484482247673</v>
      </c>
      <c r="Q41" s="8">
        <f t="shared" si="17"/>
        <v>1.2416760060939502E-2</v>
      </c>
      <c r="R41" s="8">
        <f t="shared" si="18"/>
        <v>4.7038320000000002E-2</v>
      </c>
      <c r="S41" s="8">
        <f t="shared" si="4"/>
        <v>5.6939756455623491E-2</v>
      </c>
      <c r="T41" s="8">
        <f t="shared" si="19"/>
        <v>9.2877356555098184E-4</v>
      </c>
      <c r="U41" s="53">
        <f t="shared" si="20"/>
        <v>3.0563000000000002</v>
      </c>
      <c r="V41" s="53">
        <f t="shared" si="5"/>
        <v>3.486146294986622</v>
      </c>
      <c r="W41" s="29">
        <f>'2.2 Harvest 75%'!D21</f>
        <v>226.57</v>
      </c>
      <c r="X41" s="35">
        <f t="shared" si="21"/>
        <v>2.2800000000000011</v>
      </c>
      <c r="Y41" s="68">
        <f>'2.2 Harvest 75%'!F21*k</f>
        <v>1.9109999999999998</v>
      </c>
      <c r="Z41" s="68">
        <f>'2.2 Harvest 75%'!G21*k</f>
        <v>1.4300999999999999</v>
      </c>
      <c r="AA41" s="68">
        <f>'2.2 Harvest 75%'!H21*k</f>
        <v>0.11969999999999999</v>
      </c>
      <c r="AB41" s="68">
        <f>'2.2 Harvest 75%'!I21/2</f>
        <v>0.21</v>
      </c>
      <c r="AC41" s="68">
        <f t="shared" si="6"/>
        <v>0.87714899999999996</v>
      </c>
      <c r="AD41" s="348">
        <f t="shared" si="7"/>
        <v>1.011633</v>
      </c>
      <c r="AE41" s="68">
        <f t="shared" si="8"/>
        <v>3.8984400000000002E-2</v>
      </c>
      <c r="AF41" s="33">
        <f t="shared" si="22"/>
        <v>0.87714899999999996</v>
      </c>
      <c r="AG41" s="33">
        <f t="shared" si="23"/>
        <v>10.488125031255677</v>
      </c>
      <c r="AH41" s="33">
        <f t="shared" si="24"/>
        <v>-0.12325282102407087</v>
      </c>
      <c r="AI41" s="33">
        <f t="shared" si="25"/>
        <v>1.011633</v>
      </c>
      <c r="AJ41" s="33">
        <f t="shared" si="26"/>
        <v>1.2269814252515492</v>
      </c>
      <c r="AK41" s="33">
        <f t="shared" si="27"/>
        <v>8.7867707458311184E-3</v>
      </c>
      <c r="AL41" s="33">
        <f t="shared" si="28"/>
        <v>3.8984400000000002E-2</v>
      </c>
      <c r="AM41" s="33">
        <f t="shared" si="9"/>
        <v>4.7877813551257926E-2</v>
      </c>
      <c r="AN41" s="33">
        <f t="shared" si="29"/>
        <v>-2.4309306886685783E-3</v>
      </c>
      <c r="AO41" s="56">
        <f t="shared" si="10"/>
        <v>2.3860199999999998</v>
      </c>
      <c r="AP41" s="56">
        <f t="shared" si="30"/>
        <v>4.5491230190330931</v>
      </c>
      <c r="AQ41" s="10">
        <f t="shared" si="31"/>
        <v>2.5588313805201803</v>
      </c>
      <c r="AR41" s="10">
        <f t="shared" si="32"/>
        <v>3.3390562959702903</v>
      </c>
      <c r="AS41" s="10">
        <f t="shared" si="33"/>
        <v>0.78022491545010997</v>
      </c>
      <c r="AT41" s="10">
        <f>SUM(AS$25:AS41)*5</f>
        <v>71.828211323614539</v>
      </c>
      <c r="AV41" s="10"/>
      <c r="AW41" s="10"/>
    </row>
    <row r="42" spans="1:50" x14ac:dyDescent="0.25">
      <c r="A42" s="4">
        <v>90</v>
      </c>
      <c r="B42" s="18">
        <f t="shared" si="0"/>
        <v>2113</v>
      </c>
      <c r="C42" s="39">
        <f>'2.1. Harvest 95%'!D22</f>
        <v>196.25</v>
      </c>
      <c r="D42" s="22">
        <f t="shared" si="11"/>
        <v>0.40000000000000568</v>
      </c>
      <c r="E42" s="72">
        <f>'2.1. Harvest 95%'!F22*k</f>
        <v>2.4108000000000001</v>
      </c>
      <c r="F42" s="72">
        <f>'2.1. Harvest 95%'!G22*k</f>
        <v>1.9634999999999998</v>
      </c>
      <c r="G42" s="72">
        <f>'2.1. Harvest 95%'!H22*k</f>
        <v>0.1575</v>
      </c>
      <c r="H42" s="72">
        <f>'2.1. Harvest 95%'!I22/2</f>
        <v>0.23</v>
      </c>
      <c r="I42" s="72">
        <f t="shared" si="12"/>
        <v>1.1065572000000001</v>
      </c>
      <c r="J42" s="72">
        <f t="shared" si="1"/>
        <v>1.336776</v>
      </c>
      <c r="K42" s="72">
        <f t="shared" si="13"/>
        <v>4.9180320000000007E-2</v>
      </c>
      <c r="L42" s="57">
        <f t="shared" si="14"/>
        <v>1.1065572000000001</v>
      </c>
      <c r="M42" s="8">
        <f t="shared" si="2"/>
        <v>11.5658553055002</v>
      </c>
      <c r="N42" s="8">
        <f t="shared" si="15"/>
        <v>1.7853946829056611E-2</v>
      </c>
      <c r="O42" s="22">
        <f t="shared" si="16"/>
        <v>1.336776</v>
      </c>
      <c r="P42" s="8">
        <f t="shared" si="3"/>
        <v>1.6198924420346312</v>
      </c>
      <c r="Q42" s="8">
        <f t="shared" si="17"/>
        <v>1.8343993809863957E-2</v>
      </c>
      <c r="R42" s="8">
        <f t="shared" si="18"/>
        <v>4.9180320000000007E-2</v>
      </c>
      <c r="S42" s="8">
        <f t="shared" si="4"/>
        <v>5.9245941977220475E-2</v>
      </c>
      <c r="T42" s="8">
        <f t="shared" si="19"/>
        <v>2.3061855215969831E-3</v>
      </c>
      <c r="U42" s="53">
        <f t="shared" si="20"/>
        <v>3.09517</v>
      </c>
      <c r="V42" s="53">
        <f t="shared" si="5"/>
        <v>3.5336741261605233</v>
      </c>
      <c r="W42" s="29">
        <f>'2.2 Harvest 75%'!D22</f>
        <v>228.53</v>
      </c>
      <c r="X42" s="35">
        <f t="shared" si="21"/>
        <v>1.960000000000008</v>
      </c>
      <c r="Y42" s="68">
        <f>'2.2 Harvest 75%'!F22*k</f>
        <v>2.0097</v>
      </c>
      <c r="Z42" s="68">
        <f>'2.2 Harvest 75%'!G22*k</f>
        <v>1.2558</v>
      </c>
      <c r="AA42" s="68">
        <f>'2.2 Harvest 75%'!H22*k</f>
        <v>0.1113</v>
      </c>
      <c r="AB42" s="68">
        <f>'2.2 Harvest 75%'!I22/2</f>
        <v>0.22</v>
      </c>
      <c r="AC42" s="68">
        <f t="shared" si="6"/>
        <v>0.9224523</v>
      </c>
      <c r="AD42" s="348">
        <f t="shared" si="7"/>
        <v>0.96958049999999996</v>
      </c>
      <c r="AE42" s="68">
        <f t="shared" si="8"/>
        <v>4.099788E-2</v>
      </c>
      <c r="AF42" s="33">
        <f t="shared" si="22"/>
        <v>0.9224523</v>
      </c>
      <c r="AG42" s="33">
        <f t="shared" si="23"/>
        <v>10.421795334566893</v>
      </c>
      <c r="AH42" s="33">
        <f t="shared" si="24"/>
        <v>-6.6329696688784523E-2</v>
      </c>
      <c r="AI42" s="33">
        <f t="shared" si="25"/>
        <v>0.96958049999999996</v>
      </c>
      <c r="AJ42" s="33">
        <f t="shared" si="26"/>
        <v>1.1864822215463264</v>
      </c>
      <c r="AK42" s="33">
        <f t="shared" si="27"/>
        <v>-4.0499203705222753E-2</v>
      </c>
      <c r="AL42" s="33">
        <f t="shared" si="28"/>
        <v>4.099788E-2</v>
      </c>
      <c r="AM42" s="33">
        <f t="shared" si="9"/>
        <v>4.9461561657619918E-2</v>
      </c>
      <c r="AN42" s="33">
        <f t="shared" si="29"/>
        <v>1.5837481063619915E-3</v>
      </c>
      <c r="AO42" s="56">
        <f t="shared" si="10"/>
        <v>2.3379200000000004</v>
      </c>
      <c r="AP42" s="56">
        <f t="shared" si="30"/>
        <v>4.1926748477123628</v>
      </c>
      <c r="AQ42" s="10">
        <f t="shared" si="31"/>
        <v>2.5937168086018239</v>
      </c>
      <c r="AR42" s="10">
        <f t="shared" si="32"/>
        <v>3.077423338220874</v>
      </c>
      <c r="AS42" s="10">
        <f t="shared" si="33"/>
        <v>0.48370652961905014</v>
      </c>
      <c r="AT42" s="10">
        <f>SUM(AS$25:AS42)*5</f>
        <v>74.24674397170979</v>
      </c>
      <c r="AV42" s="10"/>
      <c r="AW42" s="10"/>
    </row>
    <row r="43" spans="1:50" x14ac:dyDescent="0.25">
      <c r="A43" s="4">
        <v>95</v>
      </c>
      <c r="B43" s="18">
        <f t="shared" si="0"/>
        <v>2118</v>
      </c>
      <c r="C43" s="39">
        <f>'2.1. Harvest 95%'!D23</f>
        <v>196.74</v>
      </c>
      <c r="D43" s="22">
        <f t="shared" si="11"/>
        <v>0.49000000000000909</v>
      </c>
      <c r="E43" s="72">
        <f>'2.1. Harvest 95%'!F23*k</f>
        <v>2.4780000000000002</v>
      </c>
      <c r="F43" s="72">
        <f>'2.1. Harvest 95%'!G23*k</f>
        <v>1.9215</v>
      </c>
      <c r="G43" s="72">
        <f>'2.1. Harvest 95%'!H23*k</f>
        <v>0.1575</v>
      </c>
      <c r="H43" s="72">
        <f>'2.1. Harvest 95%'!I23/2</f>
        <v>0.19</v>
      </c>
      <c r="I43" s="72">
        <f t="shared" si="12"/>
        <v>1.1374020000000002</v>
      </c>
      <c r="J43" s="72">
        <f t="shared" si="1"/>
        <v>1.33728</v>
      </c>
      <c r="K43" s="72">
        <f t="shared" si="13"/>
        <v>5.0551200000000004E-2</v>
      </c>
      <c r="L43" s="57">
        <f t="shared" si="14"/>
        <v>1.1374020000000002</v>
      </c>
      <c r="M43" s="8">
        <f t="shared" si="2"/>
        <v>11.612870847643787</v>
      </c>
      <c r="N43" s="8">
        <f t="shared" si="15"/>
        <v>4.7015542143586941E-2</v>
      </c>
      <c r="O43" s="22">
        <f t="shared" si="16"/>
        <v>1.33728</v>
      </c>
      <c r="P43" s="8">
        <f t="shared" si="3"/>
        <v>1.6236392326388811</v>
      </c>
      <c r="Q43" s="8">
        <f t="shared" si="17"/>
        <v>3.7467906042498722E-3</v>
      </c>
      <c r="R43" s="8">
        <f t="shared" si="18"/>
        <v>5.0551200000000004E-2</v>
      </c>
      <c r="S43" s="8">
        <f t="shared" si="4"/>
        <v>6.1024501832469338E-2</v>
      </c>
      <c r="T43" s="8">
        <f t="shared" si="19"/>
        <v>1.7785598552488638E-3</v>
      </c>
      <c r="U43" s="53">
        <f t="shared" si="20"/>
        <v>3.08555</v>
      </c>
      <c r="V43" s="53">
        <f t="shared" si="5"/>
        <v>3.6280908926030944</v>
      </c>
      <c r="W43" s="29">
        <f>'2.2 Harvest 75%'!D23</f>
        <v>230.46</v>
      </c>
      <c r="X43" s="35">
        <f t="shared" si="21"/>
        <v>1.9300000000000068</v>
      </c>
      <c r="Y43" s="68">
        <f>'2.2 Harvest 75%'!F23*k</f>
        <v>1.9047000000000001</v>
      </c>
      <c r="Z43" s="68">
        <f>'2.2 Harvest 75%'!G23*k</f>
        <v>1.3209</v>
      </c>
      <c r="AA43" s="68">
        <f>'2.2 Harvest 75%'!H23*k</f>
        <v>0.1134</v>
      </c>
      <c r="AB43" s="68">
        <f>'2.2 Harvest 75%'!I23/2</f>
        <v>0.23499999999999999</v>
      </c>
      <c r="AC43" s="68">
        <f t="shared" si="6"/>
        <v>0.87425730000000001</v>
      </c>
      <c r="AD43" s="348">
        <f t="shared" si="7"/>
        <v>0.9685935</v>
      </c>
      <c r="AE43" s="68">
        <f t="shared" si="8"/>
        <v>3.8855880000000002E-2</v>
      </c>
      <c r="AF43" s="33">
        <f t="shared" si="22"/>
        <v>0.87425730000000001</v>
      </c>
      <c r="AG43" s="33">
        <f t="shared" si="23"/>
        <v>10.313523958632414</v>
      </c>
      <c r="AH43" s="33">
        <f t="shared" si="24"/>
        <v>-0.10827137593447844</v>
      </c>
      <c r="AI43" s="33">
        <f t="shared" si="25"/>
        <v>0.9685935</v>
      </c>
      <c r="AJ43" s="33">
        <f t="shared" si="26"/>
        <v>1.1783359061531717</v>
      </c>
      <c r="AK43" s="33">
        <f t="shared" si="27"/>
        <v>-8.1463153931546906E-3</v>
      </c>
      <c r="AL43" s="33">
        <f t="shared" si="28"/>
        <v>3.8855880000000002E-2</v>
      </c>
      <c r="AM43" s="33">
        <f t="shared" si="9"/>
        <v>4.7599531414044896E-2</v>
      </c>
      <c r="AN43" s="33">
        <f t="shared" si="29"/>
        <v>-1.8620302435750219E-3</v>
      </c>
      <c r="AO43" s="56">
        <f t="shared" si="10"/>
        <v>2.3231000000000002</v>
      </c>
      <c r="AP43" s="56">
        <f t="shared" si="30"/>
        <v>4.1348202784287986</v>
      </c>
      <c r="AQ43" s="10">
        <f t="shared" si="31"/>
        <v>2.6630187151706712</v>
      </c>
      <c r="AR43" s="10">
        <f t="shared" si="32"/>
        <v>3.0349580843667381</v>
      </c>
      <c r="AS43" s="10">
        <f t="shared" si="33"/>
        <v>0.37193936919606685</v>
      </c>
      <c r="AT43" s="10">
        <f>SUM(AS$25:AS43)*5</f>
        <v>76.106440817690128</v>
      </c>
      <c r="AV43" s="10"/>
      <c r="AW43" s="10"/>
    </row>
    <row r="44" spans="1:50" x14ac:dyDescent="0.25">
      <c r="A44" s="4">
        <v>100</v>
      </c>
      <c r="B44" s="18">
        <f t="shared" si="0"/>
        <v>2123</v>
      </c>
      <c r="C44" s="39">
        <f>'2.1. Harvest 95%'!D24</f>
        <v>197.15</v>
      </c>
      <c r="D44" s="22">
        <f t="shared" si="11"/>
        <v>0.40999999999999659</v>
      </c>
      <c r="E44" s="72">
        <f>'2.1. Harvest 95%'!F24*k</f>
        <v>2.5073999999999996</v>
      </c>
      <c r="F44" s="72">
        <f>'2.1. Harvest 95%'!G24*k</f>
        <v>1.9257</v>
      </c>
      <c r="G44" s="72">
        <f>'2.1. Harvest 95%'!H24*k</f>
        <v>0.1575</v>
      </c>
      <c r="H44" s="72">
        <f>'2.1. Harvest 95%'!I24/2</f>
        <v>0.22</v>
      </c>
      <c r="I44" s="72">
        <f t="shared" si="12"/>
        <v>1.1508965999999998</v>
      </c>
      <c r="J44" s="72">
        <f t="shared" si="1"/>
        <v>1.346079</v>
      </c>
      <c r="K44" s="72">
        <f t="shared" si="13"/>
        <v>5.1150959999999995E-2</v>
      </c>
      <c r="L44" s="57">
        <f t="shared" si="14"/>
        <v>1.1508965999999998</v>
      </c>
      <c r="M44" s="8">
        <f t="shared" si="2"/>
        <v>11.668948536751431</v>
      </c>
      <c r="N44" s="8">
        <f t="shared" si="15"/>
        <v>5.6077689107643991E-2</v>
      </c>
      <c r="O44" s="22">
        <f t="shared" si="16"/>
        <v>1.346079</v>
      </c>
      <c r="P44" s="8">
        <f t="shared" si="3"/>
        <v>1.6331005778998688</v>
      </c>
      <c r="Q44" s="8">
        <f t="shared" si="17"/>
        <v>9.4613452609877413E-3</v>
      </c>
      <c r="R44" s="8">
        <f t="shared" si="18"/>
        <v>5.1150959999999995E-2</v>
      </c>
      <c r="S44" s="8">
        <f t="shared" si="4"/>
        <v>6.1938669766067489E-2</v>
      </c>
      <c r="T44" s="8">
        <f t="shared" si="19"/>
        <v>9.1416793359815063E-4</v>
      </c>
      <c r="U44" s="53">
        <f t="shared" si="20"/>
        <v>3.1268899999999995</v>
      </c>
      <c r="V44" s="53">
        <f t="shared" si="5"/>
        <v>3.6033432023022258</v>
      </c>
      <c r="W44" s="29">
        <f>'2.2 Harvest 75%'!D24</f>
        <v>232.36</v>
      </c>
      <c r="X44" s="35">
        <f t="shared" si="21"/>
        <v>1.9000000000000057</v>
      </c>
      <c r="Y44" s="68">
        <f>'2.2 Harvest 75%'!F24*k</f>
        <v>1.9719</v>
      </c>
      <c r="Z44" s="68">
        <f>'2.2 Harvest 75%'!G24*k</f>
        <v>1.1927999999999999</v>
      </c>
      <c r="AA44" s="68">
        <f>'2.2 Harvest 75%'!H24*k</f>
        <v>0.1071</v>
      </c>
      <c r="AB44" s="68">
        <f>'2.2 Harvest 75%'!I24/2</f>
        <v>0.215</v>
      </c>
      <c r="AC44" s="68">
        <f t="shared" si="6"/>
        <v>0.90510210000000002</v>
      </c>
      <c r="AD44" s="348">
        <f t="shared" si="7"/>
        <v>0.93637949999999992</v>
      </c>
      <c r="AE44" s="68">
        <f t="shared" si="8"/>
        <v>4.022676E-2</v>
      </c>
      <c r="AF44" s="33">
        <f t="shared" si="22"/>
        <v>0.90510210000000002</v>
      </c>
      <c r="AG44" s="33">
        <f t="shared" si="23"/>
        <v>10.246304811286144</v>
      </c>
      <c r="AH44" s="33">
        <f t="shared" si="24"/>
        <v>-6.7219147346269992E-2</v>
      </c>
      <c r="AI44" s="33">
        <f t="shared" si="25"/>
        <v>0.93637949999999992</v>
      </c>
      <c r="AJ44" s="33">
        <f t="shared" si="26"/>
        <v>1.1446818274391257</v>
      </c>
      <c r="AK44" s="33">
        <f t="shared" si="27"/>
        <v>-3.3654078714046021E-2</v>
      </c>
      <c r="AL44" s="33">
        <f t="shared" si="28"/>
        <v>4.022676E-2</v>
      </c>
      <c r="AM44" s="33">
        <f t="shared" si="9"/>
        <v>4.8641247861043312E-2</v>
      </c>
      <c r="AN44" s="33">
        <f t="shared" si="29"/>
        <v>1.0417164469984155E-3</v>
      </c>
      <c r="AO44" s="56">
        <f t="shared" si="10"/>
        <v>2.2664199999999997</v>
      </c>
      <c r="AP44" s="56">
        <f t="shared" si="30"/>
        <v>4.066588490386688</v>
      </c>
      <c r="AQ44" s="10">
        <f t="shared" si="31"/>
        <v>2.6448539104898336</v>
      </c>
      <c r="AR44" s="10">
        <f t="shared" si="32"/>
        <v>2.9848759519438288</v>
      </c>
      <c r="AS44" s="10">
        <f t="shared" si="33"/>
        <v>0.34002204145399517</v>
      </c>
      <c r="AT44" s="10">
        <f>SUM(AS$25:AS44)*5</f>
        <v>77.8065510249601</v>
      </c>
      <c r="AV44" s="10"/>
      <c r="AW44" s="10"/>
    </row>
    <row r="45" spans="1:50" x14ac:dyDescent="0.25">
      <c r="A45" s="4">
        <v>105</v>
      </c>
      <c r="B45" s="18">
        <f t="shared" si="0"/>
        <v>2128</v>
      </c>
      <c r="C45" s="39">
        <f>'2.1. Harvest 95%'!D25</f>
        <v>197.58</v>
      </c>
      <c r="D45" s="22">
        <f t="shared" si="11"/>
        <v>0.43000000000000682</v>
      </c>
      <c r="E45" s="72">
        <f>'2.1. Harvest 95%'!F25*k</f>
        <v>2.2869000000000002</v>
      </c>
      <c r="F45" s="72">
        <f>'2.1. Harvest 95%'!G25*k</f>
        <v>2.0726999999999998</v>
      </c>
      <c r="G45" s="72">
        <f>'2.1. Harvest 95%'!H25*k</f>
        <v>0.16170000000000001</v>
      </c>
      <c r="H45" s="72">
        <f>'2.1. Harvest 95%'!I25/2</f>
        <v>0.13500000000000001</v>
      </c>
      <c r="I45" s="72">
        <f t="shared" si="12"/>
        <v>1.0496871000000001</v>
      </c>
      <c r="J45" s="72">
        <f t="shared" si="1"/>
        <v>1.3479165</v>
      </c>
      <c r="K45" s="72">
        <f t="shared" si="13"/>
        <v>4.6652760000000008E-2</v>
      </c>
      <c r="L45" s="57">
        <f t="shared" si="14"/>
        <v>1.0496871000000001</v>
      </c>
      <c r="M45" s="8">
        <f t="shared" si="2"/>
        <v>11.618529926813459</v>
      </c>
      <c r="N45" s="8">
        <f t="shared" si="15"/>
        <v>-5.0418609937972647E-2</v>
      </c>
      <c r="O45" s="22">
        <f t="shared" si="16"/>
        <v>1.3479165</v>
      </c>
      <c r="P45" s="8">
        <f t="shared" si="3"/>
        <v>1.6366106232481668</v>
      </c>
      <c r="Q45" s="8">
        <f t="shared" si="17"/>
        <v>3.5100453482979077E-3</v>
      </c>
      <c r="R45" s="8">
        <f t="shared" si="18"/>
        <v>4.6652760000000008E-2</v>
      </c>
      <c r="S45" s="8">
        <f t="shared" si="4"/>
        <v>5.7602073352315139E-2</v>
      </c>
      <c r="T45" s="8">
        <f t="shared" si="19"/>
        <v>-4.3365964137523499E-3</v>
      </c>
      <c r="U45" s="53">
        <f t="shared" si="20"/>
        <v>3.0265949999999999</v>
      </c>
      <c r="V45" s="53">
        <f t="shared" si="5"/>
        <v>3.4053498389965795</v>
      </c>
      <c r="W45" s="29">
        <f>'2.2 Harvest 75%'!D25</f>
        <v>234.26</v>
      </c>
      <c r="X45" s="35">
        <f t="shared" si="21"/>
        <v>1.8999999999999773</v>
      </c>
      <c r="Y45" s="68">
        <f>'2.2 Harvest 75%'!F25*k</f>
        <v>1.5561</v>
      </c>
      <c r="Z45" s="68">
        <f>'2.2 Harvest 75%'!G25*k</f>
        <v>1.6632</v>
      </c>
      <c r="AA45" s="68">
        <f>'2.2 Harvest 75%'!H25*k</f>
        <v>0.12389999999999998</v>
      </c>
      <c r="AB45" s="68">
        <f>'2.2 Harvest 75%'!I25/2</f>
        <v>0.09</v>
      </c>
      <c r="AC45" s="68">
        <f t="shared" si="6"/>
        <v>0.71424989999999999</v>
      </c>
      <c r="AD45" s="348">
        <f t="shared" si="7"/>
        <v>1.0132604999999999</v>
      </c>
      <c r="AE45" s="68">
        <f t="shared" si="8"/>
        <v>3.1744440000000006E-2</v>
      </c>
      <c r="AF45" s="33">
        <f t="shared" si="22"/>
        <v>0.71424989999999999</v>
      </c>
      <c r="AG45" s="33">
        <f t="shared" si="23"/>
        <v>9.9945706388429851</v>
      </c>
      <c r="AH45" s="33">
        <f t="shared" si="24"/>
        <v>-0.25173417244315921</v>
      </c>
      <c r="AI45" s="33">
        <f t="shared" si="25"/>
        <v>1.0132604999999999</v>
      </c>
      <c r="AJ45" s="33">
        <f t="shared" si="26"/>
        <v>1.2156135706208038</v>
      </c>
      <c r="AK45" s="33">
        <f t="shared" si="27"/>
        <v>7.0931743181678053E-2</v>
      </c>
      <c r="AL45" s="33">
        <f t="shared" si="28"/>
        <v>3.1744440000000006E-2</v>
      </c>
      <c r="AM45" s="33">
        <f t="shared" si="9"/>
        <v>4.0343079051979848E-2</v>
      </c>
      <c r="AN45" s="33">
        <f t="shared" si="29"/>
        <v>-8.2981688090634637E-3</v>
      </c>
      <c r="AO45" s="56">
        <f t="shared" si="10"/>
        <v>2.2315800000000001</v>
      </c>
      <c r="AP45" s="56">
        <f t="shared" si="30"/>
        <v>3.9424794019294325</v>
      </c>
      <c r="AQ45" s="10">
        <f t="shared" si="31"/>
        <v>2.4995267818234894</v>
      </c>
      <c r="AR45" s="10">
        <f t="shared" si="32"/>
        <v>2.8937798810162034</v>
      </c>
      <c r="AS45" s="10">
        <f t="shared" si="33"/>
        <v>0.39425309919271401</v>
      </c>
      <c r="AT45" s="10">
        <f>SUM(AS$25:AS45)*5</f>
        <v>79.777816520923665</v>
      </c>
      <c r="AV45" s="10"/>
      <c r="AW45" s="10"/>
      <c r="AX45" s="70"/>
    </row>
    <row r="46" spans="1:50" x14ac:dyDescent="0.25">
      <c r="A46" s="4">
        <v>110</v>
      </c>
      <c r="B46" s="18">
        <f t="shared" si="0"/>
        <v>2133</v>
      </c>
      <c r="C46" s="39">
        <f>'2.1. Harvest 95%'!D26</f>
        <v>197.75</v>
      </c>
      <c r="D46" s="22">
        <f t="shared" si="11"/>
        <v>0.16999999999998749</v>
      </c>
      <c r="E46" s="72">
        <f>'2.1. Harvest 95%'!F26*k</f>
        <v>2.5787999999999998</v>
      </c>
      <c r="F46" s="72">
        <f>'2.1. Harvest 95%'!G26*k</f>
        <v>1.8584999999999998</v>
      </c>
      <c r="G46" s="72">
        <f>'2.1. Harvest 95%'!H26*k</f>
        <v>0.15539999999999998</v>
      </c>
      <c r="H46" s="72">
        <f>'2.1. Harvest 95%'!I26/2</f>
        <v>0.19500000000000001</v>
      </c>
      <c r="I46" s="72">
        <f t="shared" si="12"/>
        <v>1.1836692</v>
      </c>
      <c r="J46" s="72">
        <f t="shared" si="1"/>
        <v>1.3380359999999998</v>
      </c>
      <c r="K46" s="72">
        <f t="shared" si="13"/>
        <v>5.2607519999999998E-2</v>
      </c>
      <c r="L46" s="57">
        <f t="shared" si="14"/>
        <v>1.1836692</v>
      </c>
      <c r="M46" s="8">
        <f t="shared" si="2"/>
        <v>11.706846698673345</v>
      </c>
      <c r="N46" s="8">
        <f t="shared" si="15"/>
        <v>8.8316771859886956E-2</v>
      </c>
      <c r="O46" s="22">
        <f t="shared" si="16"/>
        <v>1.3380359999999998</v>
      </c>
      <c r="P46" s="8">
        <f t="shared" si="3"/>
        <v>1.6273506174651799</v>
      </c>
      <c r="Q46" s="8">
        <f t="shared" si="17"/>
        <v>-9.2600057829868021E-3</v>
      </c>
      <c r="R46" s="8">
        <f t="shared" si="18"/>
        <v>5.2607519999999998E-2</v>
      </c>
      <c r="S46" s="8">
        <f t="shared" si="4"/>
        <v>6.2790224169456732E-2</v>
      </c>
      <c r="T46" s="8">
        <f t="shared" si="19"/>
        <v>5.188150817141593E-3</v>
      </c>
      <c r="U46" s="53">
        <f t="shared" si="20"/>
        <v>3.1120050000000004</v>
      </c>
      <c r="V46" s="53">
        <f t="shared" si="5"/>
        <v>3.3662499168940294</v>
      </c>
      <c r="W46" s="29">
        <f>'2.2 Harvest 75%'!D26</f>
        <v>236.14</v>
      </c>
      <c r="X46" s="35">
        <f t="shared" si="21"/>
        <v>1.8799999999999955</v>
      </c>
      <c r="Y46" s="68">
        <f>'2.2 Harvest 75%'!F26*k</f>
        <v>1.6086</v>
      </c>
      <c r="Z46" s="68">
        <f>'2.2 Harvest 75%'!G26*k</f>
        <v>1.5854999999999999</v>
      </c>
      <c r="AA46" s="68">
        <f>'2.2 Harvest 75%'!H26*k</f>
        <v>0.11969999999999999</v>
      </c>
      <c r="AB46" s="68">
        <f>'2.2 Harvest 75%'!I26/2</f>
        <v>0.04</v>
      </c>
      <c r="AC46" s="68">
        <f t="shared" si="6"/>
        <v>0.7383474000000001</v>
      </c>
      <c r="AD46" s="348">
        <f t="shared" si="7"/>
        <v>0.99659699999999996</v>
      </c>
      <c r="AE46" s="68">
        <f t="shared" si="8"/>
        <v>3.2815440000000001E-2</v>
      </c>
      <c r="AF46" s="33">
        <f t="shared" si="22"/>
        <v>0.7383474000000001</v>
      </c>
      <c r="AG46" s="33">
        <f t="shared" si="23"/>
        <v>9.7906665417573233</v>
      </c>
      <c r="AH46" s="33">
        <f t="shared" si="24"/>
        <v>-0.20390409708566182</v>
      </c>
      <c r="AI46" s="33">
        <f t="shared" si="25"/>
        <v>0.99659699999999996</v>
      </c>
      <c r="AJ46" s="33">
        <f t="shared" si="26"/>
        <v>1.2114891497720905</v>
      </c>
      <c r="AK46" s="33">
        <f t="shared" si="27"/>
        <v>-4.1244208487132283E-3</v>
      </c>
      <c r="AL46" s="33">
        <f t="shared" si="28"/>
        <v>3.2815440000000001E-2</v>
      </c>
      <c r="AM46" s="33">
        <f t="shared" si="9"/>
        <v>3.9947156192899978E-2</v>
      </c>
      <c r="AN46" s="33">
        <f t="shared" si="29"/>
        <v>-3.9592285907986968E-4</v>
      </c>
      <c r="AO46" s="56">
        <f t="shared" si="10"/>
        <v>2.17997</v>
      </c>
      <c r="AP46" s="56">
        <f t="shared" si="30"/>
        <v>3.8515455592065404</v>
      </c>
      <c r="AQ46" s="10">
        <f t="shared" si="31"/>
        <v>2.4708274390002174</v>
      </c>
      <c r="AR46" s="10">
        <f t="shared" si="32"/>
        <v>2.8270344404576004</v>
      </c>
      <c r="AS46" s="10">
        <f t="shared" si="33"/>
        <v>0.35620700145738304</v>
      </c>
      <c r="AT46" s="10">
        <f>SUM(AS$25:AS46)*5</f>
        <v>81.558851528210582</v>
      </c>
      <c r="AV46" s="10"/>
      <c r="AW46" s="10"/>
    </row>
    <row r="47" spans="1:50" x14ac:dyDescent="0.25">
      <c r="A47" s="4">
        <v>115</v>
      </c>
      <c r="B47" s="18">
        <f t="shared" si="0"/>
        <v>2138</v>
      </c>
      <c r="C47" s="39">
        <f>'2.1. Harvest 95%'!D27</f>
        <v>198.17</v>
      </c>
      <c r="D47" s="22">
        <f t="shared" si="11"/>
        <v>0.41999999999998749</v>
      </c>
      <c r="E47" s="72">
        <f>'2.1. Harvest 95%'!F27*k</f>
        <v>2.4822000000000002</v>
      </c>
      <c r="F47" s="72">
        <f>'2.1. Harvest 95%'!G27*k</f>
        <v>1.9341000000000002</v>
      </c>
      <c r="G47" s="72">
        <f>'2.1. Harvest 95%'!H27*k</f>
        <v>0.1575</v>
      </c>
      <c r="H47" s="72">
        <f>'2.1. Harvest 95%'!I27/2</f>
        <v>0.26</v>
      </c>
      <c r="I47" s="72">
        <f t="shared" si="12"/>
        <v>1.1393298000000001</v>
      </c>
      <c r="J47" s="72">
        <f t="shared" si="1"/>
        <v>1.3430970000000002</v>
      </c>
      <c r="K47" s="72">
        <f t="shared" si="13"/>
        <v>5.0636880000000009E-2</v>
      </c>
      <c r="L47" s="57">
        <f t="shared" si="14"/>
        <v>1.1393298000000001</v>
      </c>
      <c r="M47" s="8">
        <f t="shared" si="2"/>
        <v>11.742497888898242</v>
      </c>
      <c r="N47" s="8">
        <f t="shared" si="15"/>
        <v>3.5651190224896823E-2</v>
      </c>
      <c r="O47" s="22">
        <f t="shared" si="16"/>
        <v>1.3430970000000002</v>
      </c>
      <c r="P47" s="8">
        <f t="shared" si="3"/>
        <v>1.6307746642444363</v>
      </c>
      <c r="Q47" s="8">
        <f t="shared" si="17"/>
        <v>3.42404677925634E-3</v>
      </c>
      <c r="R47" s="8">
        <f t="shared" si="18"/>
        <v>5.0636880000000009E-2</v>
      </c>
      <c r="S47" s="8">
        <f t="shared" si="4"/>
        <v>6.1736728325611584E-2</v>
      </c>
      <c r="T47" s="8">
        <f t="shared" si="19"/>
        <v>-1.0534958438451481E-3</v>
      </c>
      <c r="U47" s="53">
        <f t="shared" si="20"/>
        <v>3.1419700000000002</v>
      </c>
      <c r="V47" s="53">
        <f t="shared" si="5"/>
        <v>3.5999917411602955</v>
      </c>
      <c r="W47" s="29">
        <f>'2.2 Harvest 75%'!D27</f>
        <v>237.97</v>
      </c>
      <c r="X47" s="35">
        <f t="shared" si="21"/>
        <v>1.8300000000000125</v>
      </c>
      <c r="Y47" s="68">
        <f>'2.2 Harvest 75%'!F27*k</f>
        <v>1.7598</v>
      </c>
      <c r="Z47" s="68">
        <f>'2.2 Harvest 75%'!G27*k</f>
        <v>1.3943999999999999</v>
      </c>
      <c r="AA47" s="68">
        <f>'2.2 Harvest 75%'!H27*k</f>
        <v>0.1134</v>
      </c>
      <c r="AB47" s="68">
        <f>'2.2 Harvest 75%'!I27/2</f>
        <v>0.05</v>
      </c>
      <c r="AC47" s="68">
        <f t="shared" si="6"/>
        <v>0.80774820000000003</v>
      </c>
      <c r="AD47" s="348">
        <f t="shared" si="7"/>
        <v>0.96102299999999996</v>
      </c>
      <c r="AE47" s="68">
        <f t="shared" si="8"/>
        <v>3.5899920000000002E-2</v>
      </c>
      <c r="AF47" s="33">
        <f t="shared" si="22"/>
        <v>0.80774820000000003</v>
      </c>
      <c r="AG47" s="33">
        <f t="shared" si="23"/>
        <v>9.6753865757864759</v>
      </c>
      <c r="AH47" s="33">
        <f t="shared" si="24"/>
        <v>-0.11527996597084744</v>
      </c>
      <c r="AI47" s="33">
        <f t="shared" si="25"/>
        <v>0.96102299999999996</v>
      </c>
      <c r="AJ47" s="33">
        <f t="shared" si="26"/>
        <v>1.1751860482844425</v>
      </c>
      <c r="AK47" s="33">
        <f t="shared" si="27"/>
        <v>-3.6303101487648037E-2</v>
      </c>
      <c r="AL47" s="33">
        <f t="shared" si="28"/>
        <v>3.5899920000000002E-2</v>
      </c>
      <c r="AM47" s="33">
        <f t="shared" si="9"/>
        <v>4.2961646258279446E-2</v>
      </c>
      <c r="AN47" s="33">
        <f t="shared" si="29"/>
        <v>3.0144900653794673E-3</v>
      </c>
      <c r="AO47" s="56">
        <f t="shared" si="10"/>
        <v>2.1564399999999999</v>
      </c>
      <c r="AP47" s="56">
        <f t="shared" si="30"/>
        <v>3.8378714226068968</v>
      </c>
      <c r="AQ47" s="10">
        <f t="shared" si="31"/>
        <v>2.642393938011657</v>
      </c>
      <c r="AR47" s="10">
        <f t="shared" si="32"/>
        <v>2.8169976241934624</v>
      </c>
      <c r="AS47" s="10">
        <f t="shared" si="33"/>
        <v>0.17460368618180544</v>
      </c>
      <c r="AT47" s="10">
        <f>SUM(AS$25:AS47)*5</f>
        <v>82.431869959119609</v>
      </c>
      <c r="AV47" s="10"/>
      <c r="AW47" s="10"/>
    </row>
    <row r="48" spans="1:50" x14ac:dyDescent="0.25">
      <c r="A48" s="4">
        <v>120</v>
      </c>
      <c r="B48" s="18">
        <f t="shared" si="0"/>
        <v>2143</v>
      </c>
      <c r="C48" s="39">
        <f>'2.1. Harvest 95%'!D28</f>
        <v>198.39</v>
      </c>
      <c r="D48" s="22">
        <f t="shared" si="11"/>
        <v>0.21999999999999886</v>
      </c>
      <c r="E48" s="72">
        <f>'2.1. Harvest 95%'!F28*k</f>
        <v>2.415</v>
      </c>
      <c r="F48" s="72">
        <f>'2.1. Harvest 95%'!G28*k</f>
        <v>1.9424999999999999</v>
      </c>
      <c r="G48" s="72">
        <f>'2.1. Harvest 95%'!H28*k</f>
        <v>0.1575</v>
      </c>
      <c r="H48" s="72">
        <f>'2.1. Harvest 95%'!I28/2</f>
        <v>0.22</v>
      </c>
      <c r="I48" s="72">
        <f t="shared" si="12"/>
        <v>1.1084850000000002</v>
      </c>
      <c r="J48" s="72">
        <f t="shared" si="1"/>
        <v>1.329825</v>
      </c>
      <c r="K48" s="72">
        <f t="shared" si="13"/>
        <v>4.9266000000000004E-2</v>
      </c>
      <c r="L48" s="57">
        <f t="shared" si="14"/>
        <v>1.1084850000000002</v>
      </c>
      <c r="M48" s="8">
        <f t="shared" si="2"/>
        <v>11.743943215544105</v>
      </c>
      <c r="N48" s="8">
        <f t="shared" si="15"/>
        <v>1.4453266458627212E-3</v>
      </c>
      <c r="O48" s="22">
        <f t="shared" si="16"/>
        <v>1.329825</v>
      </c>
      <c r="P48" s="8">
        <f t="shared" si="3"/>
        <v>1.618107955918614</v>
      </c>
      <c r="Q48" s="8">
        <f t="shared" si="17"/>
        <v>-1.2666708325822285E-2</v>
      </c>
      <c r="R48" s="8">
        <f t="shared" si="18"/>
        <v>4.9266000000000004E-2</v>
      </c>
      <c r="S48" s="8">
        <f t="shared" si="4"/>
        <v>6.0179614811827896E-2</v>
      </c>
      <c r="T48" s="8">
        <f t="shared" si="19"/>
        <v>-1.5571135137836881E-3</v>
      </c>
      <c r="U48" s="53">
        <f t="shared" si="20"/>
        <v>3.0777499999999995</v>
      </c>
      <c r="V48" s="53">
        <f t="shared" si="5"/>
        <v>3.2849715048062551</v>
      </c>
      <c r="W48" s="29">
        <f>'2.2 Harvest 75%'!D28</f>
        <v>239.82</v>
      </c>
      <c r="X48" s="35">
        <f t="shared" si="21"/>
        <v>1.8499999999999943</v>
      </c>
      <c r="Y48" s="68">
        <f>'2.2 Harvest 75%'!F28*k</f>
        <v>2.1503999999999999</v>
      </c>
      <c r="Z48" s="68">
        <f>'2.2 Harvest 75%'!G28*k</f>
        <v>1.0374000000000001</v>
      </c>
      <c r="AA48" s="68">
        <f>'2.2 Harvest 75%'!H28*k</f>
        <v>0.10289999999999999</v>
      </c>
      <c r="AB48" s="68">
        <f>'2.2 Harvest 75%'!I28/2</f>
        <v>0.05</v>
      </c>
      <c r="AC48" s="68">
        <f t="shared" si="6"/>
        <v>0.98703359999999996</v>
      </c>
      <c r="AD48" s="348">
        <f t="shared" si="7"/>
        <v>0.92105999999999999</v>
      </c>
      <c r="AE48" s="68">
        <f t="shared" si="8"/>
        <v>4.3868160000000003E-2</v>
      </c>
      <c r="AF48" s="33">
        <f t="shared" si="22"/>
        <v>0.98703359999999996</v>
      </c>
      <c r="AG48" s="33">
        <f t="shared" si="23"/>
        <v>9.7502601825911395</v>
      </c>
      <c r="AH48" s="33">
        <f t="shared" si="24"/>
        <v>7.4873606804663595E-2</v>
      </c>
      <c r="AI48" s="33">
        <f t="shared" si="25"/>
        <v>0.92105999999999999</v>
      </c>
      <c r="AJ48" s="33">
        <f t="shared" si="26"/>
        <v>1.1288055059744377</v>
      </c>
      <c r="AK48" s="33">
        <f t="shared" si="27"/>
        <v>-4.6380542310004769E-2</v>
      </c>
      <c r="AL48" s="33">
        <f t="shared" si="28"/>
        <v>4.3868160000000003E-2</v>
      </c>
      <c r="AM48" s="33">
        <f t="shared" si="9"/>
        <v>5.1462777850041767E-2</v>
      </c>
      <c r="AN48" s="33">
        <f t="shared" si="29"/>
        <v>8.5011315917623217E-3</v>
      </c>
      <c r="AO48" s="56">
        <f t="shared" si="10"/>
        <v>2.1714549999999999</v>
      </c>
      <c r="AP48" s="56">
        <f t="shared" si="30"/>
        <v>4.0584491960864151</v>
      </c>
      <c r="AQ48" s="10">
        <f t="shared" si="31"/>
        <v>2.4111690845277911</v>
      </c>
      <c r="AR48" s="10">
        <f t="shared" si="32"/>
        <v>2.9789017099274284</v>
      </c>
      <c r="AS48" s="10">
        <f t="shared" si="33"/>
        <v>0.56773262539963731</v>
      </c>
      <c r="AT48" s="10">
        <f>SUM(AS$25:AS48)*5</f>
        <v>85.270533086117808</v>
      </c>
      <c r="AV48" s="10"/>
      <c r="AW48" s="10"/>
    </row>
    <row r="49" spans="1:51" x14ac:dyDescent="0.25">
      <c r="A49" s="4">
        <v>125</v>
      </c>
      <c r="B49" s="18">
        <f t="shared" si="0"/>
        <v>2148</v>
      </c>
      <c r="C49" s="39">
        <f>'2.1. Harvest 95%'!D29</f>
        <v>198.51</v>
      </c>
      <c r="D49" s="22">
        <f t="shared" si="11"/>
        <v>0.12000000000000455</v>
      </c>
      <c r="E49" s="72">
        <f>'2.1. Harvest 95%'!F29*k</f>
        <v>2.2994999999999997</v>
      </c>
      <c r="F49" s="72">
        <f>'2.1. Harvest 95%'!G29*k</f>
        <v>1.9593</v>
      </c>
      <c r="G49" s="72">
        <f>'2.1. Harvest 95%'!H29*k</f>
        <v>0.15539999999999998</v>
      </c>
      <c r="H49" s="72">
        <f>'2.1. Harvest 95%'!I29/2</f>
        <v>0.14000000000000001</v>
      </c>
      <c r="I49" s="72">
        <f t="shared" si="12"/>
        <v>1.0554705</v>
      </c>
      <c r="J49" s="72">
        <f t="shared" si="1"/>
        <v>1.3079114999999999</v>
      </c>
      <c r="K49" s="72">
        <f t="shared" si="13"/>
        <v>4.6909799999999995E-2</v>
      </c>
      <c r="L49" s="57">
        <f t="shared" si="14"/>
        <v>1.0554705</v>
      </c>
      <c r="M49" s="8">
        <f t="shared" si="2"/>
        <v>11.692237782089855</v>
      </c>
      <c r="N49" s="8">
        <f t="shared" si="15"/>
        <v>-5.1705433454250382E-2</v>
      </c>
      <c r="O49" s="22">
        <f t="shared" si="16"/>
        <v>1.3079114999999999</v>
      </c>
      <c r="P49" s="8">
        <f t="shared" si="3"/>
        <v>1.5939552770804886</v>
      </c>
      <c r="Q49" s="8">
        <f t="shared" si="17"/>
        <v>-2.4152678838125441E-2</v>
      </c>
      <c r="R49" s="8">
        <f t="shared" si="18"/>
        <v>4.6909799999999995E-2</v>
      </c>
      <c r="S49" s="8">
        <f t="shared" si="4"/>
        <v>5.7548153430659471E-2</v>
      </c>
      <c r="T49" s="8">
        <f t="shared" si="19"/>
        <v>-2.6314613811684248E-3</v>
      </c>
      <c r="U49" s="53">
        <f t="shared" si="20"/>
        <v>2.9602300000000001</v>
      </c>
      <c r="V49" s="53">
        <f t="shared" si="5"/>
        <v>3.0017404263264607</v>
      </c>
      <c r="W49" s="29">
        <f>'2.2 Harvest 75%'!D29</f>
        <v>241.93</v>
      </c>
      <c r="X49" s="35">
        <f t="shared" si="21"/>
        <v>2.1100000000000136</v>
      </c>
      <c r="Y49" s="68">
        <f>'2.2 Harvest 75%'!F29*k</f>
        <v>2.1881999999999997</v>
      </c>
      <c r="Z49" s="68">
        <f>'2.2 Harvest 75%'!G29*k</f>
        <v>0.92819999999999991</v>
      </c>
      <c r="AA49" s="68">
        <f>'2.2 Harvest 75%'!H29*k</f>
        <v>9.8699999999999996E-2</v>
      </c>
      <c r="AB49" s="68">
        <f>'2.2 Harvest 75%'!I29/2</f>
        <v>0.05</v>
      </c>
      <c r="AC49" s="68">
        <f t="shared" si="6"/>
        <v>1.0043837999999998</v>
      </c>
      <c r="AD49" s="348">
        <f t="shared" si="7"/>
        <v>0.88882499999999998</v>
      </c>
      <c r="AE49" s="68">
        <f t="shared" si="8"/>
        <v>4.4639279999999996E-2</v>
      </c>
      <c r="AF49" s="33">
        <f t="shared" si="22"/>
        <v>1.0043837999999998</v>
      </c>
      <c r="AG49" s="33">
        <f t="shared" si="23"/>
        <v>9.8354251801029147</v>
      </c>
      <c r="AH49" s="33">
        <f t="shared" si="24"/>
        <v>8.5164997511775198E-2</v>
      </c>
      <c r="AI49" s="33">
        <f t="shared" si="25"/>
        <v>0.88882499999999998</v>
      </c>
      <c r="AJ49" s="33">
        <f t="shared" si="26"/>
        <v>1.0883715069788091</v>
      </c>
      <c r="AK49" s="33">
        <f t="shared" si="27"/>
        <v>-4.0433998995628606E-2</v>
      </c>
      <c r="AL49" s="33">
        <f t="shared" si="28"/>
        <v>4.4639279999999996E-2</v>
      </c>
      <c r="AM49" s="33">
        <f t="shared" si="9"/>
        <v>5.3736699799115342E-2</v>
      </c>
      <c r="AN49" s="33">
        <f t="shared" si="29"/>
        <v>2.2739219490735749E-3</v>
      </c>
      <c r="AO49" s="56">
        <f t="shared" si="10"/>
        <v>2.1223149999999995</v>
      </c>
      <c r="AP49" s="56">
        <f t="shared" si="30"/>
        <v>4.279319920465233</v>
      </c>
      <c r="AQ49" s="10">
        <f t="shared" si="31"/>
        <v>2.203277472923622</v>
      </c>
      <c r="AR49" s="10">
        <f t="shared" si="32"/>
        <v>3.1410208216214808</v>
      </c>
      <c r="AS49" s="10">
        <f t="shared" si="33"/>
        <v>0.9377433486978588</v>
      </c>
      <c r="AT49" s="10">
        <f>SUM(AS$25:AS49)*5</f>
        <v>89.959249829607089</v>
      </c>
      <c r="AV49" s="10"/>
      <c r="AW49" s="10"/>
    </row>
    <row r="50" spans="1:51" x14ac:dyDescent="0.25">
      <c r="A50" s="4">
        <v>130</v>
      </c>
      <c r="B50" s="18">
        <f t="shared" si="0"/>
        <v>2153</v>
      </c>
      <c r="C50" s="39">
        <f>'2.1. Harvest 95%'!D30</f>
        <v>198.74</v>
      </c>
      <c r="D50" s="22">
        <f t="shared" si="11"/>
        <v>0.23000000000001819</v>
      </c>
      <c r="E50" s="72">
        <f>'2.1. Harvest 95%'!F30*k</f>
        <v>2.3016000000000001</v>
      </c>
      <c r="F50" s="72">
        <f>'2.1. Harvest 95%'!G30*k</f>
        <v>1.9403999999999999</v>
      </c>
      <c r="G50" s="72">
        <f>'2.1. Harvest 95%'!H30*k</f>
        <v>0.15539999999999998</v>
      </c>
      <c r="H50" s="72">
        <f>'2.1. Harvest 95%'!I30/2</f>
        <v>0.19</v>
      </c>
      <c r="I50" s="72">
        <f t="shared" si="12"/>
        <v>1.0564344000000001</v>
      </c>
      <c r="J50" s="72">
        <f t="shared" si="1"/>
        <v>1.3012440000000001</v>
      </c>
      <c r="K50" s="72">
        <f t="shared" si="13"/>
        <v>4.6952640000000004E-2</v>
      </c>
      <c r="L50" s="57">
        <f t="shared" si="14"/>
        <v>1.0564344000000001</v>
      </c>
      <c r="M50" s="8">
        <f t="shared" si="2"/>
        <v>11.646370847439318</v>
      </c>
      <c r="N50" s="8">
        <f t="shared" si="15"/>
        <v>-4.5866934650536706E-2</v>
      </c>
      <c r="O50" s="22">
        <f t="shared" si="16"/>
        <v>1.3012440000000001</v>
      </c>
      <c r="P50" s="8">
        <f t="shared" si="3"/>
        <v>1.583018146332924</v>
      </c>
      <c r="Q50" s="8">
        <f t="shared" si="17"/>
        <v>-1.0937130747564527E-2</v>
      </c>
      <c r="R50" s="8">
        <f t="shared" si="18"/>
        <v>4.6952640000000004E-2</v>
      </c>
      <c r="S50" s="8">
        <f t="shared" si="4"/>
        <v>5.7125812383895802E-2</v>
      </c>
      <c r="T50" s="8">
        <f t="shared" si="19"/>
        <v>-4.2234104676366901E-4</v>
      </c>
      <c r="U50" s="53">
        <f t="shared" si="20"/>
        <v>2.9818100000000003</v>
      </c>
      <c r="V50" s="53">
        <f t="shared" si="5"/>
        <v>3.1545835935551536</v>
      </c>
      <c r="W50" s="29">
        <f>'2.2 Harvest 75%'!D30</f>
        <v>244.14</v>
      </c>
      <c r="X50" s="35">
        <f t="shared" si="21"/>
        <v>2.2099999999999795</v>
      </c>
      <c r="Y50" s="68">
        <f>'2.2 Harvest 75%'!F30*k</f>
        <v>2.2511999999999999</v>
      </c>
      <c r="Z50" s="68">
        <f>'2.2 Harvest 75%'!G30*k</f>
        <v>0.9554999999999999</v>
      </c>
      <c r="AA50" s="68">
        <f>'2.2 Harvest 75%'!H30*k</f>
        <v>0.10079999999999999</v>
      </c>
      <c r="AB50" s="68">
        <f>'2.2 Harvest 75%'!I30/2</f>
        <v>0.13500000000000001</v>
      </c>
      <c r="AC50" s="68">
        <f t="shared" si="6"/>
        <v>1.0333007999999999</v>
      </c>
      <c r="AD50" s="348">
        <f t="shared" si="7"/>
        <v>0.91463399999999995</v>
      </c>
      <c r="AE50" s="68">
        <f t="shared" si="8"/>
        <v>4.5924480000000004E-2</v>
      </c>
      <c r="AF50" s="33">
        <f t="shared" si="22"/>
        <v>1.0333007999999999</v>
      </c>
      <c r="AG50" s="33">
        <f t="shared" si="23"/>
        <v>9.9414781337163056</v>
      </c>
      <c r="AH50" s="33">
        <f t="shared" si="24"/>
        <v>0.10605295361339095</v>
      </c>
      <c r="AI50" s="33">
        <f t="shared" si="25"/>
        <v>0.91463399999999995</v>
      </c>
      <c r="AJ50" s="33">
        <f t="shared" si="26"/>
        <v>1.1070327182587345</v>
      </c>
      <c r="AK50" s="33">
        <f t="shared" si="27"/>
        <v>1.8661211279925372E-2</v>
      </c>
      <c r="AL50" s="33">
        <f t="shared" si="28"/>
        <v>4.5924480000000004E-2</v>
      </c>
      <c r="AM50" s="33">
        <f t="shared" si="9"/>
        <v>5.5423876206635067E-2</v>
      </c>
      <c r="AN50" s="33">
        <f t="shared" si="29"/>
        <v>1.6871764075197249E-3</v>
      </c>
      <c r="AO50" s="56">
        <f t="shared" si="10"/>
        <v>2.237625</v>
      </c>
      <c r="AP50" s="56">
        <f t="shared" si="30"/>
        <v>4.5740263413008151</v>
      </c>
      <c r="AQ50" s="10">
        <f t="shared" si="31"/>
        <v>2.3154643576694829</v>
      </c>
      <c r="AR50" s="10">
        <f t="shared" si="32"/>
        <v>3.357335334514798</v>
      </c>
      <c r="AS50" s="10">
        <f t="shared" si="33"/>
        <v>1.0418709768453152</v>
      </c>
      <c r="AT50" s="10">
        <f>SUM(AS$25:AS50)*5</f>
        <v>95.168604713833673</v>
      </c>
      <c r="AV50" s="10"/>
      <c r="AW50" s="10"/>
    </row>
    <row r="51" spans="1:51" x14ac:dyDescent="0.25">
      <c r="A51" s="4">
        <v>135</v>
      </c>
      <c r="B51" s="18">
        <f t="shared" si="0"/>
        <v>2158</v>
      </c>
      <c r="C51" s="39">
        <f>'2.1. Harvest 95%'!D31</f>
        <v>198.91</v>
      </c>
      <c r="D51" s="22">
        <f t="shared" si="11"/>
        <v>0.16999999999998749</v>
      </c>
      <c r="E51" s="72">
        <f>'2.1. Harvest 95%'!F31*k</f>
        <v>2.3183999999999996</v>
      </c>
      <c r="F51" s="72">
        <f>'2.1. Harvest 95%'!G31*k</f>
        <v>1.9508999999999999</v>
      </c>
      <c r="G51" s="72">
        <f>'2.1. Harvest 95%'!H31*k</f>
        <v>0.15539999999999998</v>
      </c>
      <c r="H51" s="72">
        <f>'2.1. Harvest 95%'!I31/2</f>
        <v>0.25</v>
      </c>
      <c r="I51" s="72">
        <f t="shared" si="12"/>
        <v>1.0641455999999998</v>
      </c>
      <c r="J51" s="72">
        <f t="shared" si="1"/>
        <v>1.3093499999999998</v>
      </c>
      <c r="K51" s="72">
        <f t="shared" si="13"/>
        <v>4.7295359999999995E-2</v>
      </c>
      <c r="L51" s="57">
        <f t="shared" si="14"/>
        <v>1.0641455999999998</v>
      </c>
      <c r="M51" s="8">
        <f t="shared" si="2"/>
        <v>11.61253927931908</v>
      </c>
      <c r="N51" s="8">
        <f t="shared" si="15"/>
        <v>-3.3831568120238131E-2</v>
      </c>
      <c r="O51" s="22">
        <f t="shared" si="16"/>
        <v>1.3093499999999998</v>
      </c>
      <c r="P51" s="8">
        <f t="shared" si="3"/>
        <v>1.5891907165033421</v>
      </c>
      <c r="Q51" s="8">
        <f t="shared" si="17"/>
        <v>6.1725701704180569E-3</v>
      </c>
      <c r="R51" s="8">
        <f t="shared" si="18"/>
        <v>4.7295359999999995E-2</v>
      </c>
      <c r="S51" s="8">
        <f t="shared" si="4"/>
        <v>5.7393872329360787E-2</v>
      </c>
      <c r="T51" s="8">
        <f t="shared" si="19"/>
        <v>2.6805994546498513E-4</v>
      </c>
      <c r="U51" s="53">
        <f t="shared" si="20"/>
        <v>3.0385549999999997</v>
      </c>
      <c r="V51" s="53">
        <f t="shared" si="5"/>
        <v>3.1811640619956321</v>
      </c>
      <c r="W51" s="29">
        <f>'2.2 Harvest 75%'!D31</f>
        <v>245.96</v>
      </c>
      <c r="X51" s="35">
        <f t="shared" si="21"/>
        <v>1.8200000000000216</v>
      </c>
      <c r="Y51" s="68">
        <f>'2.2 Harvest 75%'!F31*k</f>
        <v>2.2176</v>
      </c>
      <c r="Z51" s="68">
        <f>'2.2 Harvest 75%'!G31*k</f>
        <v>0.90299999999999991</v>
      </c>
      <c r="AA51" s="68">
        <f>'2.2 Harvest 75%'!H31*k</f>
        <v>9.8699999999999996E-2</v>
      </c>
      <c r="AB51" s="68">
        <f>'2.2 Harvest 75%'!I31/2</f>
        <v>0.11</v>
      </c>
      <c r="AC51" s="68">
        <f t="shared" si="6"/>
        <v>1.0178784000000001</v>
      </c>
      <c r="AD51" s="348">
        <f t="shared" si="7"/>
        <v>0.88645200000000002</v>
      </c>
      <c r="AE51" s="68">
        <f t="shared" si="8"/>
        <v>4.5239040000000001E-2</v>
      </c>
      <c r="AF51" s="33">
        <f t="shared" si="22"/>
        <v>1.0178784000000001</v>
      </c>
      <c r="AG51" s="33">
        <f t="shared" si="23"/>
        <v>10.022110403469037</v>
      </c>
      <c r="AH51" s="33">
        <f t="shared" si="24"/>
        <v>8.0632269752731744E-2</v>
      </c>
      <c r="AI51" s="33">
        <f t="shared" si="25"/>
        <v>0.88645200000000002</v>
      </c>
      <c r="AJ51" s="33">
        <f t="shared" si="26"/>
        <v>1.082149585519032</v>
      </c>
      <c r="AK51" s="33">
        <f t="shared" si="27"/>
        <v>-2.4883132739702551E-2</v>
      </c>
      <c r="AL51" s="33">
        <f t="shared" si="28"/>
        <v>4.5239040000000001E-2</v>
      </c>
      <c r="AM51" s="33">
        <f t="shared" si="9"/>
        <v>5.5036689676338853E-2</v>
      </c>
      <c r="AN51" s="33">
        <f t="shared" si="29"/>
        <v>-3.8718653029621436E-4</v>
      </c>
      <c r="AO51" s="56">
        <f t="shared" si="10"/>
        <v>2.1640450000000002</v>
      </c>
      <c r="AP51" s="56">
        <f t="shared" si="30"/>
        <v>4.0394069504827552</v>
      </c>
      <c r="AQ51" s="10">
        <f t="shared" si="31"/>
        <v>2.3349744215047936</v>
      </c>
      <c r="AR51" s="10">
        <f t="shared" si="32"/>
        <v>2.9649247016543425</v>
      </c>
      <c r="AS51" s="10">
        <f t="shared" si="33"/>
        <v>0.6299502801495489</v>
      </c>
      <c r="AT51" s="10">
        <f>SUM(AS$25:AS51)*5</f>
        <v>98.318356114581434</v>
      </c>
      <c r="AV51" s="10"/>
      <c r="AW51" s="10"/>
    </row>
    <row r="52" spans="1:51" x14ac:dyDescent="0.25">
      <c r="A52" s="4">
        <v>140</v>
      </c>
      <c r="B52" s="18">
        <f t="shared" si="0"/>
        <v>2163</v>
      </c>
      <c r="C52" s="39">
        <f>'2.1. Harvest 95%'!D32</f>
        <v>199.04</v>
      </c>
      <c r="D52" s="22">
        <f t="shared" si="11"/>
        <v>0.12999999999999545</v>
      </c>
      <c r="E52" s="72">
        <f>'2.1. Harvest 95%'!F32*k</f>
        <v>2.4087000000000001</v>
      </c>
      <c r="F52" s="72">
        <f>'2.1. Harvest 95%'!G32*k</f>
        <v>1.8773999999999997</v>
      </c>
      <c r="G52" s="72">
        <f>'2.1. Harvest 95%'!H32*k</f>
        <v>0.15329999999999999</v>
      </c>
      <c r="H52" s="72">
        <f>'2.1. Harvest 95%'!I32/2</f>
        <v>0.20499999999999999</v>
      </c>
      <c r="I52" s="72">
        <f t="shared" si="12"/>
        <v>1.1055933</v>
      </c>
      <c r="J52" s="72">
        <f t="shared" si="1"/>
        <v>1.3035435</v>
      </c>
      <c r="K52" s="72">
        <f t="shared" si="13"/>
        <v>4.9137480000000004E-2</v>
      </c>
      <c r="L52" s="57">
        <f t="shared" si="14"/>
        <v>1.1055933</v>
      </c>
      <c r="M52" s="8">
        <f t="shared" si="2"/>
        <v>11.623344927473424</v>
      </c>
      <c r="N52" s="8">
        <f t="shared" si="15"/>
        <v>1.0805648154343928E-2</v>
      </c>
      <c r="O52" s="22">
        <f t="shared" si="16"/>
        <v>1.3035435</v>
      </c>
      <c r="P52" s="8">
        <f t="shared" si="3"/>
        <v>1.5844753830595553</v>
      </c>
      <c r="Q52" s="8">
        <f t="shared" si="17"/>
        <v>-4.7153334437868288E-3</v>
      </c>
      <c r="R52" s="8">
        <f t="shared" si="18"/>
        <v>4.9137480000000004E-2</v>
      </c>
      <c r="S52" s="8">
        <f t="shared" si="4"/>
        <v>5.9283379080661495E-2</v>
      </c>
      <c r="T52" s="8">
        <f t="shared" si="19"/>
        <v>1.8895067513007083E-3</v>
      </c>
      <c r="U52" s="53">
        <f t="shared" si="20"/>
        <v>3.0188599999999997</v>
      </c>
      <c r="V52" s="53">
        <f t="shared" si="5"/>
        <v>3.1568398214618529</v>
      </c>
      <c r="W52" s="29">
        <f>'2.2 Harvest 75%'!D32</f>
        <v>247.94</v>
      </c>
      <c r="X52" s="35">
        <f t="shared" si="21"/>
        <v>1.9799999999999898</v>
      </c>
      <c r="Y52" s="68">
        <f>'2.2 Harvest 75%'!F32*k</f>
        <v>2.2302</v>
      </c>
      <c r="Z52" s="68">
        <f>'2.2 Harvest 75%'!G32*k</f>
        <v>0.85680000000000001</v>
      </c>
      <c r="AA52" s="68">
        <f>'2.2 Harvest 75%'!H32*k</f>
        <v>9.6600000000000005E-2</v>
      </c>
      <c r="AB52" s="68">
        <f>'2.2 Harvest 75%'!I32/2</f>
        <v>9.5000000000000001E-2</v>
      </c>
      <c r="AC52" s="68">
        <f t="shared" si="6"/>
        <v>1.0236618</v>
      </c>
      <c r="AD52" s="348">
        <f t="shared" si="7"/>
        <v>0.87198299999999995</v>
      </c>
      <c r="AE52" s="68">
        <f t="shared" si="8"/>
        <v>4.5496080000000001E-2</v>
      </c>
      <c r="AF52" s="33">
        <f t="shared" si="22"/>
        <v>1.0236618</v>
      </c>
      <c r="AG52" s="33">
        <f t="shared" si="23"/>
        <v>10.100924358287397</v>
      </c>
      <c r="AH52" s="33">
        <f t="shared" si="24"/>
        <v>7.8813954818359733E-2</v>
      </c>
      <c r="AI52" s="33">
        <f t="shared" si="25"/>
        <v>0.87198299999999995</v>
      </c>
      <c r="AJ52" s="33">
        <f t="shared" si="26"/>
        <v>1.0632818275446798</v>
      </c>
      <c r="AK52" s="33">
        <f t="shared" si="27"/>
        <v>-1.886775797435214E-2</v>
      </c>
      <c r="AL52" s="33">
        <f t="shared" si="28"/>
        <v>4.5496080000000001E-2</v>
      </c>
      <c r="AM52" s="33">
        <f t="shared" si="9"/>
        <v>5.5225284121049718E-2</v>
      </c>
      <c r="AN52" s="33">
        <f t="shared" si="29"/>
        <v>1.8859444471086562E-4</v>
      </c>
      <c r="AO52" s="56">
        <f t="shared" si="10"/>
        <v>2.1310899999999999</v>
      </c>
      <c r="AP52" s="56">
        <f t="shared" si="30"/>
        <v>4.1712247912887088</v>
      </c>
      <c r="AQ52" s="10">
        <f t="shared" si="31"/>
        <v>2.3171204289529999</v>
      </c>
      <c r="AR52" s="10">
        <f t="shared" si="32"/>
        <v>3.0616789968059122</v>
      </c>
      <c r="AS52" s="10">
        <f t="shared" si="33"/>
        <v>0.7445585678529123</v>
      </c>
      <c r="AT52" s="10">
        <f>SUM(AS$25:AS52)*5</f>
        <v>102.04114895384599</v>
      </c>
      <c r="AU52" s="10"/>
      <c r="AV52" s="10"/>
      <c r="AW52" s="10"/>
    </row>
    <row r="53" spans="1:51" x14ac:dyDescent="0.25">
      <c r="A53" s="4">
        <v>145</v>
      </c>
      <c r="B53" s="18">
        <f t="shared" si="0"/>
        <v>2168</v>
      </c>
      <c r="C53" s="39">
        <f>'2.1. Harvest 95%'!D33</f>
        <v>199.4</v>
      </c>
      <c r="D53" s="22">
        <f t="shared" si="11"/>
        <v>0.36000000000001364</v>
      </c>
      <c r="E53" s="72">
        <f>'2.1. Harvest 95%'!F33*k</f>
        <v>2.4653999999999998</v>
      </c>
      <c r="F53" s="72">
        <f>'2.1. Harvest 95%'!G33*k</f>
        <v>1.8416999999999999</v>
      </c>
      <c r="G53" s="72">
        <f>'2.1. Harvest 95%'!H33*k</f>
        <v>0.15329999999999999</v>
      </c>
      <c r="H53" s="72">
        <f>'2.1. Harvest 95%'!I33/2</f>
        <v>0.17499999999999999</v>
      </c>
      <c r="I53" s="72">
        <f t="shared" si="12"/>
        <v>1.1316185999999999</v>
      </c>
      <c r="J53" s="72">
        <f t="shared" si="1"/>
        <v>1.3038689999999999</v>
      </c>
      <c r="K53" s="72">
        <f t="shared" si="13"/>
        <v>5.0294159999999997E-2</v>
      </c>
      <c r="L53" s="57">
        <f t="shared" si="14"/>
        <v>1.1316185999999999</v>
      </c>
      <c r="M53" s="8">
        <f t="shared" si="2"/>
        <v>11.659157158714521</v>
      </c>
      <c r="N53" s="8">
        <f t="shared" si="15"/>
        <v>3.5812231241097336E-2</v>
      </c>
      <c r="O53" s="22">
        <f t="shared" si="16"/>
        <v>1.3038689999999999</v>
      </c>
      <c r="P53" s="8">
        <f t="shared" si="3"/>
        <v>1.583967321996141</v>
      </c>
      <c r="Q53" s="8">
        <f t="shared" si="17"/>
        <v>-5.0806106341427792E-4</v>
      </c>
      <c r="R53" s="8">
        <f t="shared" si="18"/>
        <v>5.0294159999999997E-2</v>
      </c>
      <c r="S53" s="8">
        <f t="shared" si="4"/>
        <v>6.0774079839897112E-2</v>
      </c>
      <c r="T53" s="8">
        <f t="shared" si="19"/>
        <v>1.4907007592356164E-3</v>
      </c>
      <c r="U53" s="53">
        <f t="shared" si="20"/>
        <v>3.01301</v>
      </c>
      <c r="V53" s="53">
        <f t="shared" si="5"/>
        <v>3.4098048709369322</v>
      </c>
      <c r="W53" s="29">
        <f>'2.2 Harvest 75%'!D33</f>
        <v>249.91</v>
      </c>
      <c r="X53" s="35">
        <f t="shared" si="21"/>
        <v>1.9699999999999989</v>
      </c>
      <c r="Y53" s="68">
        <f>'2.2 Harvest 75%'!F33*k</f>
        <v>2.1231</v>
      </c>
      <c r="Z53" s="68">
        <f>'2.2 Harvest 75%'!G33*k</f>
        <v>0.91349999999999987</v>
      </c>
      <c r="AA53" s="68">
        <f>'2.2 Harvest 75%'!H33*k</f>
        <v>9.6600000000000005E-2</v>
      </c>
      <c r="AB53" s="68">
        <f>'2.2 Harvest 75%'!I33/2</f>
        <v>0.105</v>
      </c>
      <c r="AC53" s="68">
        <f t="shared" si="6"/>
        <v>0.97450290000000006</v>
      </c>
      <c r="AD53" s="348">
        <f t="shared" si="7"/>
        <v>0.86728949999999994</v>
      </c>
      <c r="AE53" s="68">
        <f t="shared" si="8"/>
        <v>4.3311240000000001E-2</v>
      </c>
      <c r="AF53" s="33">
        <f t="shared" si="22"/>
        <v>0.97450290000000006</v>
      </c>
      <c r="AG53" s="33">
        <f t="shared" si="23"/>
        <v>10.123149122240612</v>
      </c>
      <c r="AH53" s="33">
        <f t="shared" si="24"/>
        <v>2.2224763953214932E-2</v>
      </c>
      <c r="AI53" s="33">
        <f t="shared" si="25"/>
        <v>0.86728949999999994</v>
      </c>
      <c r="AJ53" s="33">
        <f t="shared" si="26"/>
        <v>1.0552529476423169</v>
      </c>
      <c r="AK53" s="33">
        <f t="shared" si="27"/>
        <v>-8.0288799023628954E-3</v>
      </c>
      <c r="AL53" s="33">
        <f t="shared" si="28"/>
        <v>4.3311240000000001E-2</v>
      </c>
      <c r="AM53" s="33">
        <f t="shared" si="9"/>
        <v>5.3073783223737007E-2</v>
      </c>
      <c r="AN53" s="33">
        <f t="shared" si="29"/>
        <v>-2.1515008973127109E-3</v>
      </c>
      <c r="AO53" s="56">
        <f t="shared" si="10"/>
        <v>2.1048300000000002</v>
      </c>
      <c r="AP53" s="56">
        <f t="shared" si="30"/>
        <v>4.0868743831535381</v>
      </c>
      <c r="AQ53" s="10">
        <f t="shared" si="31"/>
        <v>2.5027967752677083</v>
      </c>
      <c r="AR53" s="10">
        <f t="shared" si="32"/>
        <v>2.9997657972346969</v>
      </c>
      <c r="AS53" s="10">
        <f t="shared" si="33"/>
        <v>0.49696902196698867</v>
      </c>
      <c r="AT53" s="10">
        <f>SUM(AS$25:AS53)*5</f>
        <v>104.52599406368094</v>
      </c>
      <c r="AU53" s="10"/>
      <c r="AV53" s="10"/>
      <c r="AW53" s="10"/>
    </row>
    <row r="54" spans="1:51" x14ac:dyDescent="0.25">
      <c r="A54" s="4">
        <v>150</v>
      </c>
      <c r="B54" s="18">
        <f t="shared" si="0"/>
        <v>2173</v>
      </c>
      <c r="C54" s="39">
        <f>'2.1. Harvest 95%'!D34</f>
        <v>199.67</v>
      </c>
      <c r="D54" s="22">
        <f t="shared" si="11"/>
        <v>0.26999999999998181</v>
      </c>
      <c r="E54" s="72">
        <f>'2.1. Harvest 95%'!F34*k</f>
        <v>2.4780000000000002</v>
      </c>
      <c r="F54" s="72">
        <f>'2.1. Harvest 95%'!G34*k</f>
        <v>1.8648</v>
      </c>
      <c r="G54" s="72">
        <f>'2.1. Harvest 95%'!H34*k</f>
        <v>0.15539999999999998</v>
      </c>
      <c r="H54" s="72">
        <f>'2.1. Harvest 95%'!I34/2</f>
        <v>0.14000000000000001</v>
      </c>
      <c r="I54" s="72">
        <f t="shared" si="12"/>
        <v>1.1374020000000002</v>
      </c>
      <c r="J54" s="72">
        <f t="shared" si="1"/>
        <v>1.315734</v>
      </c>
      <c r="K54" s="72">
        <f t="shared" si="13"/>
        <v>5.0551200000000004E-2</v>
      </c>
      <c r="L54" s="57">
        <f t="shared" si="14"/>
        <v>1.1374020000000002</v>
      </c>
      <c r="M54" s="8">
        <f t="shared" si="2"/>
        <v>11.697376544019676</v>
      </c>
      <c r="N54" s="8">
        <f t="shared" si="15"/>
        <v>3.8219385305154674E-2</v>
      </c>
      <c r="O54" s="22">
        <f t="shared" si="16"/>
        <v>1.315734</v>
      </c>
      <c r="P54" s="8">
        <f t="shared" si="3"/>
        <v>1.5957425086403418</v>
      </c>
      <c r="Q54" s="8">
        <f t="shared" si="17"/>
        <v>1.1775186644200852E-2</v>
      </c>
      <c r="R54" s="8">
        <f t="shared" si="18"/>
        <v>5.0551200000000004E-2</v>
      </c>
      <c r="S54" s="8">
        <f t="shared" si="4"/>
        <v>6.1294640993790978E-2</v>
      </c>
      <c r="T54" s="8">
        <f t="shared" si="19"/>
        <v>5.2056115389386565E-4</v>
      </c>
      <c r="U54" s="53">
        <f t="shared" si="20"/>
        <v>3.0148300000000003</v>
      </c>
      <c r="V54" s="53">
        <f t="shared" si="5"/>
        <v>3.3353451331032318</v>
      </c>
      <c r="W54" s="29">
        <f>'2.2 Harvest 75%'!D34</f>
        <v>251.97</v>
      </c>
      <c r="X54" s="35">
        <f t="shared" si="21"/>
        <v>2.0600000000000023</v>
      </c>
      <c r="Y54" s="68">
        <f>'2.2 Harvest 75%'!F34*k</f>
        <v>2.1335999999999999</v>
      </c>
      <c r="Z54" s="68">
        <f>'2.2 Harvest 75%'!G34*k</f>
        <v>0.90299999999999991</v>
      </c>
      <c r="AA54" s="68">
        <f>'2.2 Harvest 75%'!H34*k</f>
        <v>9.6600000000000005E-2</v>
      </c>
      <c r="AB54" s="68">
        <f>'2.2 Harvest 75%'!I34/2</f>
        <v>0.21</v>
      </c>
      <c r="AC54" s="68">
        <f t="shared" si="6"/>
        <v>0.97932240000000004</v>
      </c>
      <c r="AD54" s="348">
        <f t="shared" si="7"/>
        <v>0.86587199999999998</v>
      </c>
      <c r="AE54" s="68">
        <f t="shared" si="8"/>
        <v>4.3525439999999999E-2</v>
      </c>
      <c r="AF54" s="33">
        <f t="shared" si="22"/>
        <v>0.97932240000000004</v>
      </c>
      <c r="AG54" s="33">
        <f t="shared" si="23"/>
        <v>10.14809811688572</v>
      </c>
      <c r="AH54" s="33">
        <f t="shared" si="24"/>
        <v>2.4948994645107803E-2</v>
      </c>
      <c r="AI54" s="33">
        <f t="shared" si="25"/>
        <v>0.86587199999999998</v>
      </c>
      <c r="AJ54" s="33">
        <f t="shared" si="26"/>
        <v>1.0524161287862437</v>
      </c>
      <c r="AK54" s="33">
        <f t="shared" si="27"/>
        <v>-2.836818856073231E-3</v>
      </c>
      <c r="AL54" s="33">
        <f t="shared" si="28"/>
        <v>4.3525439999999999E-2</v>
      </c>
      <c r="AM54" s="33">
        <f t="shared" si="9"/>
        <v>5.2907648005182314E-2</v>
      </c>
      <c r="AN54" s="33">
        <f t="shared" si="29"/>
        <v>-1.6613521855469299E-4</v>
      </c>
      <c r="AO54" s="56">
        <f t="shared" si="10"/>
        <v>2.1730800000000001</v>
      </c>
      <c r="AP54" s="56">
        <f t="shared" si="30"/>
        <v>4.2550260405704829</v>
      </c>
      <c r="AQ54" s="10">
        <f t="shared" si="31"/>
        <v>2.448143327697772</v>
      </c>
      <c r="AR54" s="10">
        <f t="shared" si="32"/>
        <v>3.1231891137787344</v>
      </c>
      <c r="AS54" s="10">
        <f t="shared" si="33"/>
        <v>0.67504578608096244</v>
      </c>
      <c r="AT54" s="10">
        <f>SUM(AS$25:AS54)*5</f>
        <v>107.90122299408574</v>
      </c>
      <c r="AU54" s="10"/>
      <c r="AV54" s="10"/>
      <c r="AW54" s="10"/>
    </row>
    <row r="55" spans="1:51" x14ac:dyDescent="0.25">
      <c r="K55" s="1"/>
    </row>
    <row r="56" spans="1:51" x14ac:dyDescent="0.25">
      <c r="K56" s="1"/>
    </row>
    <row r="57" spans="1:51" ht="18.75" x14ac:dyDescent="0.3">
      <c r="C57" s="361" t="s">
        <v>19</v>
      </c>
      <c r="D57" s="361"/>
      <c r="E57" s="361"/>
      <c r="F57" s="361"/>
      <c r="G57" s="361"/>
      <c r="H57" s="361"/>
      <c r="I57" s="361"/>
      <c r="J57" s="361"/>
      <c r="K57" s="361"/>
      <c r="L57" s="361"/>
      <c r="M57" s="361"/>
      <c r="N57" s="361"/>
      <c r="O57" s="361"/>
      <c r="P57" s="361"/>
      <c r="Q57" s="361"/>
      <c r="R57" s="361"/>
      <c r="S57" s="361"/>
      <c r="T57" s="361"/>
      <c r="U57" s="361"/>
      <c r="V57" s="361"/>
      <c r="W57" s="362" t="s">
        <v>417</v>
      </c>
      <c r="X57" s="362"/>
      <c r="Y57" s="362"/>
      <c r="Z57" s="362"/>
      <c r="AA57" s="362"/>
      <c r="AB57" s="362"/>
      <c r="AC57" s="362"/>
      <c r="AD57" s="362"/>
      <c r="AE57" s="362"/>
      <c r="AF57" s="362"/>
      <c r="AG57" s="362"/>
      <c r="AH57" s="362"/>
      <c r="AI57" s="362"/>
      <c r="AJ57" s="362"/>
      <c r="AK57" s="362"/>
      <c r="AL57" s="362"/>
      <c r="AM57" s="362"/>
      <c r="AN57" s="362"/>
      <c r="AO57" s="362"/>
      <c r="AP57" s="362"/>
      <c r="AQ57" s="37"/>
      <c r="AR57" s="37"/>
      <c r="AS57" s="37"/>
      <c r="AT57" s="38"/>
      <c r="AU57" s="38"/>
      <c r="AV57" s="38"/>
      <c r="AW57" s="38"/>
      <c r="AX57" s="38"/>
      <c r="AY57" s="38"/>
    </row>
    <row r="58" spans="1:51" ht="135.75" x14ac:dyDescent="0.3">
      <c r="A58" s="13" t="s">
        <v>4</v>
      </c>
      <c r="B58" s="14" t="s">
        <v>0</v>
      </c>
      <c r="C58" s="58" t="s">
        <v>7</v>
      </c>
      <c r="D58" s="5" t="s">
        <v>6</v>
      </c>
      <c r="E58" s="21" t="s">
        <v>41</v>
      </c>
      <c r="F58" s="58" t="s">
        <v>42</v>
      </c>
      <c r="G58" s="58" t="s">
        <v>43</v>
      </c>
      <c r="H58" s="58"/>
      <c r="I58" s="58" t="s">
        <v>39</v>
      </c>
      <c r="J58" s="58" t="s">
        <v>40</v>
      </c>
      <c r="K58" s="58" t="s">
        <v>44</v>
      </c>
      <c r="L58" s="58" t="s">
        <v>36</v>
      </c>
      <c r="M58" s="15" t="s">
        <v>8</v>
      </c>
      <c r="N58" s="5" t="s">
        <v>11</v>
      </c>
      <c r="O58" s="5" t="s">
        <v>38</v>
      </c>
      <c r="P58" s="15" t="s">
        <v>33</v>
      </c>
      <c r="Q58" s="5" t="s">
        <v>34</v>
      </c>
      <c r="R58" s="58" t="s">
        <v>45</v>
      </c>
      <c r="S58" s="15" t="s">
        <v>46</v>
      </c>
      <c r="T58" s="5" t="s">
        <v>32</v>
      </c>
      <c r="U58" s="5" t="s">
        <v>24</v>
      </c>
      <c r="V58" s="5" t="s">
        <v>1</v>
      </c>
      <c r="W58" s="26" t="s">
        <v>5</v>
      </c>
      <c r="X58" s="26" t="s">
        <v>6</v>
      </c>
      <c r="Y58" s="27" t="s">
        <v>41</v>
      </c>
      <c r="Z58" s="59" t="s">
        <v>42</v>
      </c>
      <c r="AA58" s="59" t="s">
        <v>43</v>
      </c>
      <c r="AB58" s="59" t="s">
        <v>74</v>
      </c>
      <c r="AC58" s="59" t="s">
        <v>39</v>
      </c>
      <c r="AD58" s="59" t="s">
        <v>40</v>
      </c>
      <c r="AE58" s="59" t="s">
        <v>44</v>
      </c>
      <c r="AF58" s="67" t="s">
        <v>36</v>
      </c>
      <c r="AG58" s="26" t="s">
        <v>8</v>
      </c>
      <c r="AH58" s="28" t="s">
        <v>11</v>
      </c>
      <c r="AI58" s="28" t="s">
        <v>38</v>
      </c>
      <c r="AJ58" s="26" t="s">
        <v>33</v>
      </c>
      <c r="AK58" s="28" t="s">
        <v>34</v>
      </c>
      <c r="AL58" s="28" t="s">
        <v>47</v>
      </c>
      <c r="AM58" s="26" t="s">
        <v>46</v>
      </c>
      <c r="AN58" s="28" t="s">
        <v>32</v>
      </c>
      <c r="AO58" s="28" t="s">
        <v>24</v>
      </c>
      <c r="AP58" s="26" t="s">
        <v>1</v>
      </c>
      <c r="AQ58" s="6" t="str">
        <f>"Climate benefit " &amp;C57 &amp; " ton CO2/ha"</f>
        <v>Climate benefit BAU 95% ton CO2/ha</v>
      </c>
      <c r="AR58" s="6" t="str">
        <f>"Climate benefit "&amp;AT57 &amp; " ton CO2/ha"</f>
        <v>Climate benefit  ton CO2/ha</v>
      </c>
      <c r="AS58" s="6" t="str">
        <f>"Diff "&amp;C57&amp;" and "&amp;AT57 &amp; " ton CO2/ha/year"</f>
        <v>Diff BAU 95% and  ton CO2/ha/year</v>
      </c>
      <c r="AT58" s="16" t="s">
        <v>12</v>
      </c>
      <c r="AU58" s="2" t="s">
        <v>88</v>
      </c>
      <c r="AV58" s="2" t="s">
        <v>87</v>
      </c>
      <c r="AW58" s="6"/>
    </row>
    <row r="59" spans="1:51" x14ac:dyDescent="0.25">
      <c r="A59" s="4">
        <v>0</v>
      </c>
      <c r="B59" s="4">
        <v>2023</v>
      </c>
      <c r="C59" s="39">
        <f t="shared" ref="C59:C89" si="34">C24</f>
        <v>187.18</v>
      </c>
      <c r="D59" s="17"/>
      <c r="E59" s="17"/>
      <c r="F59" s="17"/>
      <c r="G59" s="17"/>
      <c r="H59" s="17"/>
      <c r="I59" s="17"/>
      <c r="J59" s="17"/>
      <c r="K59" s="17"/>
      <c r="L59" s="17"/>
      <c r="M59" s="7">
        <f t="shared" ref="M59:M89" si="35">M24</f>
        <v>15</v>
      </c>
      <c r="N59" s="8"/>
      <c r="O59" s="8"/>
      <c r="P59" s="7">
        <f t="shared" ref="P59:P89" si="36">P24</f>
        <v>1.5</v>
      </c>
      <c r="Q59" s="8"/>
      <c r="R59" s="8"/>
      <c r="S59" s="7">
        <f t="shared" ref="S59:S89" si="37">S24</f>
        <v>0.05</v>
      </c>
      <c r="T59" s="8"/>
      <c r="U59" s="9"/>
      <c r="V59" s="9"/>
      <c r="W59" s="29">
        <f>'2.12 rotation +30'!D4</f>
        <v>187.28</v>
      </c>
      <c r="X59" s="30"/>
      <c r="Y59" s="29"/>
      <c r="Z59" s="31"/>
      <c r="AA59" s="31"/>
      <c r="AB59" s="31"/>
      <c r="AC59" s="31"/>
      <c r="AD59" s="31"/>
      <c r="AE59" s="31"/>
      <c r="AF59" s="31"/>
      <c r="AG59" s="32">
        <f>AG24</f>
        <v>15</v>
      </c>
      <c r="AH59" s="33"/>
      <c r="AI59" s="33"/>
      <c r="AJ59" s="32">
        <f>AJ24</f>
        <v>1.5</v>
      </c>
      <c r="AK59" s="33"/>
      <c r="AL59" s="33"/>
      <c r="AM59" s="32">
        <f>AM24</f>
        <v>0.05</v>
      </c>
      <c r="AN59" s="33"/>
      <c r="AO59" s="34"/>
      <c r="AP59" s="34"/>
      <c r="AT59">
        <v>0</v>
      </c>
      <c r="AU59">
        <v>0</v>
      </c>
      <c r="AV59">
        <v>0</v>
      </c>
    </row>
    <row r="60" spans="1:51" x14ac:dyDescent="0.25">
      <c r="A60" s="4">
        <v>5</v>
      </c>
      <c r="B60" s="18">
        <f t="shared" ref="B60:B89" si="38">B59+5</f>
        <v>2028</v>
      </c>
      <c r="C60" s="39">
        <f t="shared" si="34"/>
        <v>187.12</v>
      </c>
      <c r="D60" s="64">
        <f t="shared" ref="D60:L60" si="39">D25</f>
        <v>-6.0000000000002274E-2</v>
      </c>
      <c r="E60" s="64">
        <f t="shared" si="39"/>
        <v>2.4842999999999997</v>
      </c>
      <c r="F60" s="64">
        <f t="shared" si="39"/>
        <v>1.6463999999999999</v>
      </c>
      <c r="G60" s="64">
        <f t="shared" si="39"/>
        <v>0.14280000000000001</v>
      </c>
      <c r="H60" s="64">
        <f t="shared" si="39"/>
        <v>0.13500000000000001</v>
      </c>
      <c r="I60" s="64">
        <f t="shared" si="39"/>
        <v>1.1402937</v>
      </c>
      <c r="J60" s="64">
        <f t="shared" si="39"/>
        <v>1.2342854999999999</v>
      </c>
      <c r="K60" s="64">
        <f t="shared" si="39"/>
        <v>5.0679719999999998E-2</v>
      </c>
      <c r="L60" s="64">
        <f t="shared" si="39"/>
        <v>1.1402937</v>
      </c>
      <c r="M60" s="64">
        <f t="shared" si="35"/>
        <v>14.7261486639586</v>
      </c>
      <c r="N60" s="64">
        <f t="shared" ref="N60:O89" si="40">N25</f>
        <v>-0.27385133604139966</v>
      </c>
      <c r="O60" s="64">
        <f t="shared" si="40"/>
        <v>1.2342854999999999</v>
      </c>
      <c r="P60" s="64">
        <f t="shared" si="36"/>
        <v>1.4994505429449552</v>
      </c>
      <c r="Q60" s="64">
        <f t="shared" ref="Q60:R89" si="41">Q25</f>
        <v>-5.49457055044833E-4</v>
      </c>
      <c r="R60" s="64">
        <f t="shared" si="41"/>
        <v>5.0679719999999998E-2</v>
      </c>
      <c r="S60" s="64">
        <f t="shared" si="37"/>
        <v>5.9518554764831845E-2</v>
      </c>
      <c r="T60" s="64">
        <f t="shared" ref="T60:V89" si="42">T25</f>
        <v>9.5185547648318422E-3</v>
      </c>
      <c r="U60" s="64">
        <f t="shared" si="42"/>
        <v>2.8655249999999994</v>
      </c>
      <c r="V60" s="64">
        <f t="shared" si="42"/>
        <v>2.5406427616683844</v>
      </c>
      <c r="W60" s="29">
        <f>'2.12 rotation +30'!D5</f>
        <v>189.35</v>
      </c>
      <c r="X60" s="35">
        <f>W60-W59</f>
        <v>2.0699999999999932</v>
      </c>
      <c r="Y60" s="29">
        <f>'2.12 rotation +30'!F5*k</f>
        <v>1.4238</v>
      </c>
      <c r="Z60" s="29">
        <f>'2.12 rotation +30'!G5*k</f>
        <v>1.2621</v>
      </c>
      <c r="AA60" s="29">
        <f>'2.12 rotation +30'!H5*k</f>
        <v>9.8699999999999996E-2</v>
      </c>
      <c r="AB60" s="29">
        <f>'2.12 rotation +30'!I5/2</f>
        <v>0.11</v>
      </c>
      <c r="AC60" s="68">
        <f t="shared" ref="AC60:AC89" si="43">p*Y60</f>
        <v>0.6535242</v>
      </c>
      <c r="AD60" s="348">
        <f t="shared" ref="AD60:AD89" si="44">Z60*paperpulp+Y60*(ppaperboard+papertimb)</f>
        <v>0.82842900000000008</v>
      </c>
      <c r="AE60" s="68">
        <f t="shared" ref="AE60:AE89" si="45">Y60*pboard</f>
        <v>2.9045520000000002E-2</v>
      </c>
      <c r="AF60" s="36">
        <f>AC60</f>
        <v>0.6535242</v>
      </c>
      <c r="AG60" s="33">
        <f>AG59*EXP(-qsawn*5)+AF60</f>
        <v>14.239379163958601</v>
      </c>
      <c r="AH60" s="33">
        <f>AG60-AG59</f>
        <v>-0.76062083604139907</v>
      </c>
      <c r="AI60" s="36">
        <f>AD60</f>
        <v>0.82842900000000008</v>
      </c>
      <c r="AJ60" s="33">
        <f>AJ59*EXP(-qpap*5)+AI60</f>
        <v>1.0935940429449555</v>
      </c>
      <c r="AK60" s="33">
        <f>AJ60-AJ59</f>
        <v>-0.40640595705504445</v>
      </c>
      <c r="AL60" s="60">
        <f>AE60</f>
        <v>2.9045520000000002E-2</v>
      </c>
      <c r="AM60" s="60">
        <f t="shared" ref="AM60:AM89" si="46">AM59*EXP(-qpap*5)+AL60</f>
        <v>3.7884354764831846E-2</v>
      </c>
      <c r="AN60" s="60">
        <f>AM60-AM59</f>
        <v>-1.2115645235168157E-2</v>
      </c>
      <c r="AO60" s="34">
        <f>(Z60+Y60+AA60+AB60)*SFtot</f>
        <v>1.8814900000000001</v>
      </c>
      <c r="AP60" s="34">
        <f>X60+AO60+AK60+AN60+AH60</f>
        <v>2.7723475616683819</v>
      </c>
      <c r="AQ60" s="10">
        <f t="shared" ref="AQ60:AQ89" si="47">V60*3.67/5</f>
        <v>1.8648317870645941</v>
      </c>
      <c r="AR60" s="10">
        <f>AP60*3.67/5</f>
        <v>2.0349031102645925</v>
      </c>
      <c r="AS60" s="10">
        <f>(AR60-AQ60)</f>
        <v>0.1700713231999984</v>
      </c>
      <c r="AT60" s="10">
        <f>SUM(AS$60:AS60)*5</f>
        <v>0.85035661599999202</v>
      </c>
      <c r="AU60" s="10">
        <f>SUM(AQ$60:AQ60)*5</f>
        <v>9.3241589353229699</v>
      </c>
      <c r="AV60" s="10">
        <f>SUM(AR$60:AR60)*5</f>
        <v>10.174515551322962</v>
      </c>
      <c r="AW60" s="10"/>
      <c r="AY60" s="10"/>
    </row>
    <row r="61" spans="1:51" x14ac:dyDescent="0.25">
      <c r="A61" s="4">
        <v>10</v>
      </c>
      <c r="B61" s="18">
        <f t="shared" si="38"/>
        <v>2033</v>
      </c>
      <c r="C61" s="39">
        <f t="shared" si="34"/>
        <v>187.21</v>
      </c>
      <c r="D61" s="64">
        <f t="shared" ref="D61:L61" si="48">D26</f>
        <v>9.0000000000003411E-2</v>
      </c>
      <c r="E61" s="64">
        <f t="shared" si="48"/>
        <v>2.3519999999999999</v>
      </c>
      <c r="F61" s="64">
        <f t="shared" si="48"/>
        <v>1.7094</v>
      </c>
      <c r="G61" s="64">
        <f t="shared" si="48"/>
        <v>0.14280000000000001</v>
      </c>
      <c r="H61" s="64">
        <f t="shared" si="48"/>
        <v>0.16</v>
      </c>
      <c r="I61" s="64">
        <f t="shared" si="48"/>
        <v>1.0795680000000001</v>
      </c>
      <c r="J61" s="64">
        <f t="shared" si="48"/>
        <v>1.2258119999999999</v>
      </c>
      <c r="K61" s="64">
        <f t="shared" si="48"/>
        <v>4.7980800000000004E-2</v>
      </c>
      <c r="L61" s="64">
        <f t="shared" si="48"/>
        <v>1.0795680000000001</v>
      </c>
      <c r="M61" s="64">
        <f t="shared" si="35"/>
        <v>14.417389328415618</v>
      </c>
      <c r="N61" s="64">
        <f t="shared" si="40"/>
        <v>-0.30875933554298207</v>
      </c>
      <c r="O61" s="64">
        <f t="shared" si="40"/>
        <v>1.2258119999999999</v>
      </c>
      <c r="P61" s="64">
        <f t="shared" si="36"/>
        <v>1.4908799117425571</v>
      </c>
      <c r="Q61" s="64">
        <f t="shared" si="41"/>
        <v>-8.5706312023980935E-3</v>
      </c>
      <c r="R61" s="64">
        <f t="shared" si="41"/>
        <v>4.7980800000000004E-2</v>
      </c>
      <c r="S61" s="64">
        <f t="shared" si="37"/>
        <v>5.8502293420158877E-2</v>
      </c>
      <c r="T61" s="64">
        <f t="shared" si="42"/>
        <v>-1.0162613446729682E-3</v>
      </c>
      <c r="U61" s="64">
        <f t="shared" si="42"/>
        <v>2.8367300000000002</v>
      </c>
      <c r="V61" s="64">
        <f t="shared" si="42"/>
        <v>2.6083837719099505</v>
      </c>
      <c r="W61" s="29">
        <f>'2.12 rotation +30'!D6</f>
        <v>191.94</v>
      </c>
      <c r="X61" s="35">
        <f t="shared" ref="X61:X89" si="49">W61-W60</f>
        <v>2.5900000000000034</v>
      </c>
      <c r="Y61" s="29">
        <f>'2.12 rotation +30'!F6*k</f>
        <v>1.0920000000000001</v>
      </c>
      <c r="Z61" s="29">
        <f>'2.12 rotation +30'!G6*k</f>
        <v>1.1340000000000001</v>
      </c>
      <c r="AA61" s="29">
        <f>'2.12 rotation +30'!H6*k</f>
        <v>8.4000000000000005E-2</v>
      </c>
      <c r="AB61" s="29">
        <f>'2.12 rotation +30'!I6/2</f>
        <v>6.5000000000000002E-2</v>
      </c>
      <c r="AC61" s="68">
        <f t="shared" si="43"/>
        <v>0.50122800000000001</v>
      </c>
      <c r="AD61" s="348">
        <f t="shared" si="44"/>
        <v>0.69846000000000008</v>
      </c>
      <c r="AE61" s="68">
        <f t="shared" si="45"/>
        <v>2.2276800000000003E-2</v>
      </c>
      <c r="AF61" s="36">
        <f t="shared" ref="AF61:AF89" si="50">AC61</f>
        <v>0.50122800000000001</v>
      </c>
      <c r="AG61" s="33">
        <f t="shared" ref="AG61:AG89" si="51">AG60*EXP(-qsawn*5)+AF61</f>
        <v>13.398170673223708</v>
      </c>
      <c r="AH61" s="33">
        <f t="shared" ref="AH61:AH89" si="52">AG61-AG60</f>
        <v>-0.84120849073489268</v>
      </c>
      <c r="AI61" s="36">
        <f t="shared" ref="AI61:AI89" si="53">AD61</f>
        <v>0.69846000000000008</v>
      </c>
      <c r="AJ61" s="33">
        <f t="shared" ref="AJ61:AJ89" si="54">AJ60*EXP(-qpap*5)+AI61</f>
        <v>0.89178194090789775</v>
      </c>
      <c r="AK61" s="33">
        <f t="shared" ref="AK61:AK89" si="55">AJ61-AJ60</f>
        <v>-0.20181210203705779</v>
      </c>
      <c r="AL61" s="60">
        <f t="shared" ref="AL61:AL89" si="56">AE61</f>
        <v>2.2276800000000003E-2</v>
      </c>
      <c r="AM61" s="60">
        <f t="shared" si="46"/>
        <v>2.8973871038772376E-2</v>
      </c>
      <c r="AN61" s="60">
        <f t="shared" ref="AN61:AN89" si="57">AM61-AM60</f>
        <v>-8.9104837260594698E-3</v>
      </c>
      <c r="AO61" s="34">
        <f t="shared" ref="AO61:AO89" si="58">(Z61+Y61+AA61+AB61)*SFtot</f>
        <v>1.54375</v>
      </c>
      <c r="AP61" s="34">
        <f t="shared" ref="AP61:AP89" si="59">X61+AO61+AK61+AN61+AH61</f>
        <v>3.0818189235019937</v>
      </c>
      <c r="AQ61" s="10">
        <f t="shared" si="47"/>
        <v>1.9145536885819037</v>
      </c>
      <c r="AR61" s="10">
        <f t="shared" ref="AR61:AR89" si="60">AP61*3.67/5</f>
        <v>2.2620550898504632</v>
      </c>
      <c r="AS61" s="10">
        <f t="shared" ref="AS61:AS89" si="61">(AR61-AQ61)</f>
        <v>0.34750140126855955</v>
      </c>
      <c r="AT61" s="10">
        <f>SUM(AS$60:AS61)*5</f>
        <v>2.5878636223427898</v>
      </c>
      <c r="AU61" s="10">
        <f>SUM(AQ$60:AQ61)*5</f>
        <v>18.89692737823249</v>
      </c>
      <c r="AV61" s="10">
        <f>SUM(AR$60:AR61)*5</f>
        <v>21.484791000575278</v>
      </c>
      <c r="AW61" s="10"/>
      <c r="AY61" s="10"/>
    </row>
    <row r="62" spans="1:51" x14ac:dyDescent="0.25">
      <c r="A62" s="4">
        <v>15</v>
      </c>
      <c r="B62" s="18">
        <f t="shared" si="38"/>
        <v>2038</v>
      </c>
      <c r="C62" s="39">
        <f t="shared" si="34"/>
        <v>187.3</v>
      </c>
      <c r="D62" s="64">
        <f t="shared" ref="D62:L62" si="62">D27</f>
        <v>9.0000000000003411E-2</v>
      </c>
      <c r="E62" s="64">
        <f t="shared" si="62"/>
        <v>2.1923999999999997</v>
      </c>
      <c r="F62" s="64">
        <f t="shared" si="62"/>
        <v>1.6862999999999999</v>
      </c>
      <c r="G62" s="64">
        <f t="shared" si="62"/>
        <v>0.1386</v>
      </c>
      <c r="H62" s="64">
        <f t="shared" si="62"/>
        <v>0.12</v>
      </c>
      <c r="I62" s="64">
        <f t="shared" si="62"/>
        <v>1.0063115999999999</v>
      </c>
      <c r="J62" s="64">
        <f t="shared" si="62"/>
        <v>1.1779319999999998</v>
      </c>
      <c r="K62" s="64">
        <f t="shared" si="62"/>
        <v>4.4724959999999994E-2</v>
      </c>
      <c r="L62" s="64">
        <f t="shared" si="62"/>
        <v>1.0063115999999999</v>
      </c>
      <c r="M62" s="64">
        <f t="shared" si="35"/>
        <v>14.06448229165194</v>
      </c>
      <c r="N62" s="64">
        <f t="shared" si="40"/>
        <v>-0.35290703676367841</v>
      </c>
      <c r="O62" s="64">
        <f t="shared" si="40"/>
        <v>1.1779319999999998</v>
      </c>
      <c r="P62" s="64">
        <f t="shared" si="36"/>
        <v>1.4414848238819906</v>
      </c>
      <c r="Q62" s="64">
        <f t="shared" si="41"/>
        <v>-4.9395087860566456E-2</v>
      </c>
      <c r="R62" s="64">
        <f t="shared" si="41"/>
        <v>4.4724959999999994E-2</v>
      </c>
      <c r="S62" s="64">
        <f t="shared" si="37"/>
        <v>5.5066802098089868E-2</v>
      </c>
      <c r="T62" s="64">
        <f t="shared" si="42"/>
        <v>-3.4354913220690092E-3</v>
      </c>
      <c r="U62" s="64">
        <f t="shared" si="42"/>
        <v>2.6892450000000001</v>
      </c>
      <c r="V62" s="64">
        <f t="shared" si="42"/>
        <v>2.3735073840536898</v>
      </c>
      <c r="W62" s="29">
        <f>'2.12 rotation +30'!D7</f>
        <v>195.67</v>
      </c>
      <c r="X62" s="35">
        <f t="shared" si="49"/>
        <v>3.7299999999999898</v>
      </c>
      <c r="Y62" s="29">
        <f>'2.12 rotation +30'!F7*k</f>
        <v>1.1718</v>
      </c>
      <c r="Z62" s="29">
        <f>'2.12 rotation +30'!G7*k</f>
        <v>0.98069999999999991</v>
      </c>
      <c r="AA62" s="29">
        <f>'2.12 rotation +30'!H7*k</f>
        <v>7.7699999999999991E-2</v>
      </c>
      <c r="AB62" s="29">
        <f>'2.12 rotation +30'!I7/2</f>
        <v>5.5E-2</v>
      </c>
      <c r="AC62" s="68">
        <f t="shared" si="43"/>
        <v>0.53785620000000001</v>
      </c>
      <c r="AD62" s="348">
        <f t="shared" si="44"/>
        <v>0.65975699999999993</v>
      </c>
      <c r="AE62" s="68">
        <f t="shared" si="45"/>
        <v>2.3904720000000001E-2</v>
      </c>
      <c r="AF62" s="36">
        <f t="shared" si="50"/>
        <v>0.53785620000000001</v>
      </c>
      <c r="AG62" s="33">
        <f t="shared" si="51"/>
        <v>12.672896436585392</v>
      </c>
      <c r="AH62" s="33">
        <f t="shared" si="52"/>
        <v>-0.72527423663831669</v>
      </c>
      <c r="AI62" s="36">
        <f t="shared" si="53"/>
        <v>0.65975699999999993</v>
      </c>
      <c r="AJ62" s="33">
        <f t="shared" si="54"/>
        <v>0.81740326443891886</v>
      </c>
      <c r="AK62" s="33">
        <f t="shared" si="55"/>
        <v>-7.4378676468978888E-2</v>
      </c>
      <c r="AL62" s="60">
        <f t="shared" si="56"/>
        <v>2.3904720000000001E-2</v>
      </c>
      <c r="AM62" s="60">
        <f t="shared" si="46"/>
        <v>2.9026625172185117E-2</v>
      </c>
      <c r="AN62" s="60">
        <f t="shared" si="57"/>
        <v>5.2754133412741266E-5</v>
      </c>
      <c r="AO62" s="34">
        <f t="shared" si="58"/>
        <v>1.4853800000000001</v>
      </c>
      <c r="AP62" s="34">
        <f t="shared" si="59"/>
        <v>4.4157798410261071</v>
      </c>
      <c r="AQ62" s="10">
        <f t="shared" si="47"/>
        <v>1.7421544198954084</v>
      </c>
      <c r="AR62" s="10">
        <f t="shared" si="60"/>
        <v>3.2411824033131622</v>
      </c>
      <c r="AS62" s="10">
        <f t="shared" si="61"/>
        <v>1.4990279834177538</v>
      </c>
      <c r="AT62" s="10">
        <f>SUM(AS$60:AS62)*5</f>
        <v>10.083003539431559</v>
      </c>
      <c r="AU62" s="10">
        <f>SUM(AQ$60:AQ62)*5</f>
        <v>27.607699477709531</v>
      </c>
      <c r="AV62" s="10">
        <f>SUM(AR$60:AR62)*5</f>
        <v>37.69070301714109</v>
      </c>
      <c r="AW62" s="10"/>
      <c r="AY62" s="10"/>
    </row>
    <row r="63" spans="1:51" x14ac:dyDescent="0.25">
      <c r="A63" s="4">
        <v>20</v>
      </c>
      <c r="B63" s="18">
        <f t="shared" si="38"/>
        <v>2043</v>
      </c>
      <c r="C63" s="39">
        <f t="shared" si="34"/>
        <v>187.56</v>
      </c>
      <c r="D63" s="64">
        <f t="shared" ref="D63:L63" si="63">D28</f>
        <v>0.25999999999999091</v>
      </c>
      <c r="E63" s="64">
        <f t="shared" si="63"/>
        <v>2.0055000000000001</v>
      </c>
      <c r="F63" s="64">
        <f t="shared" si="63"/>
        <v>1.8837000000000002</v>
      </c>
      <c r="G63" s="64">
        <f t="shared" si="63"/>
        <v>0.14489999999999997</v>
      </c>
      <c r="H63" s="64">
        <f t="shared" si="63"/>
        <v>0.13500000000000001</v>
      </c>
      <c r="I63" s="64">
        <f t="shared" si="63"/>
        <v>0.92052450000000008</v>
      </c>
      <c r="J63" s="64">
        <f t="shared" si="63"/>
        <v>1.2071535</v>
      </c>
      <c r="K63" s="64">
        <f t="shared" si="63"/>
        <v>4.0912200000000003E-2</v>
      </c>
      <c r="L63" s="64">
        <f t="shared" si="63"/>
        <v>0.92052450000000008</v>
      </c>
      <c r="M63" s="64">
        <f t="shared" si="35"/>
        <v>13.659058937169824</v>
      </c>
      <c r="N63" s="64">
        <f t="shared" si="40"/>
        <v>-0.40542335448211553</v>
      </c>
      <c r="O63" s="64">
        <f t="shared" si="40"/>
        <v>1.2071535</v>
      </c>
      <c r="P63" s="64">
        <f t="shared" si="36"/>
        <v>1.461974423486113</v>
      </c>
      <c r="Q63" s="64">
        <f t="shared" si="41"/>
        <v>2.0489599604122333E-2</v>
      </c>
      <c r="R63" s="64">
        <f t="shared" si="41"/>
        <v>4.0912200000000003E-2</v>
      </c>
      <c r="S63" s="64">
        <f t="shared" si="37"/>
        <v>5.064672729545424E-2</v>
      </c>
      <c r="T63" s="64">
        <f t="shared" si="42"/>
        <v>-4.4200748026356276E-3</v>
      </c>
      <c r="U63" s="64">
        <f t="shared" si="42"/>
        <v>2.7099150000000001</v>
      </c>
      <c r="V63" s="64">
        <f t="shared" si="42"/>
        <v>2.5805611703193621</v>
      </c>
      <c r="W63" s="29">
        <f>'2.12 rotation +30'!D8</f>
        <v>200.12</v>
      </c>
      <c r="X63" s="35">
        <f t="shared" si="49"/>
        <v>4.4500000000000171</v>
      </c>
      <c r="Y63" s="29">
        <f>'2.12 rotation +30'!F8*k</f>
        <v>1.5246</v>
      </c>
      <c r="Z63" s="29">
        <f>'2.12 rotation +30'!G8*k</f>
        <v>1.2474000000000001</v>
      </c>
      <c r="AA63" s="29">
        <f>'2.12 rotation +30'!H8*k</f>
        <v>0.10079999999999999</v>
      </c>
      <c r="AB63" s="29">
        <f>'2.12 rotation +30'!I8/2</f>
        <v>0.115</v>
      </c>
      <c r="AC63" s="68">
        <f t="shared" si="43"/>
        <v>0.69979140000000006</v>
      </c>
      <c r="AD63" s="348">
        <f t="shared" si="44"/>
        <v>0.84753900000000004</v>
      </c>
      <c r="AE63" s="68">
        <f t="shared" si="45"/>
        <v>3.1101840000000002E-2</v>
      </c>
      <c r="AF63" s="36">
        <f t="shared" si="50"/>
        <v>0.69979140000000006</v>
      </c>
      <c r="AG63" s="33">
        <f t="shared" si="51"/>
        <v>12.177933597381127</v>
      </c>
      <c r="AH63" s="33">
        <f t="shared" si="52"/>
        <v>-0.49496283920426443</v>
      </c>
      <c r="AI63" s="36">
        <f t="shared" si="53"/>
        <v>0.84753900000000004</v>
      </c>
      <c r="AJ63" s="33">
        <f t="shared" si="54"/>
        <v>0.99203684781219514</v>
      </c>
      <c r="AK63" s="33">
        <f t="shared" si="55"/>
        <v>0.17463358337327628</v>
      </c>
      <c r="AL63" s="60">
        <f t="shared" si="56"/>
        <v>3.1101840000000002E-2</v>
      </c>
      <c r="AM63" s="60">
        <f t="shared" si="46"/>
        <v>3.6233070873553062E-2</v>
      </c>
      <c r="AN63" s="60">
        <f t="shared" si="57"/>
        <v>7.2064457013679452E-3</v>
      </c>
      <c r="AO63" s="34">
        <f t="shared" si="58"/>
        <v>1.9420700000000004</v>
      </c>
      <c r="AP63" s="34">
        <f t="shared" si="59"/>
        <v>6.0789471898703971</v>
      </c>
      <c r="AQ63" s="10">
        <f t="shared" si="47"/>
        <v>1.8941318990144118</v>
      </c>
      <c r="AR63" s="10">
        <f t="shared" si="60"/>
        <v>4.4619472373648712</v>
      </c>
      <c r="AS63" s="10">
        <f t="shared" si="61"/>
        <v>2.5678153383504592</v>
      </c>
      <c r="AT63" s="10">
        <f>SUM(AS$60:AS63)*5</f>
        <v>22.922080231183855</v>
      </c>
      <c r="AU63" s="10">
        <f>SUM(AQ$60:AQ63)*5</f>
        <v>37.078358972781594</v>
      </c>
      <c r="AV63" s="10">
        <f>SUM(AR$60:AR63)*5</f>
        <v>60.000439203965442</v>
      </c>
      <c r="AW63" s="10"/>
      <c r="AY63" s="10"/>
    </row>
    <row r="64" spans="1:51" x14ac:dyDescent="0.25">
      <c r="A64" s="4">
        <v>25</v>
      </c>
      <c r="B64" s="18">
        <f t="shared" si="38"/>
        <v>2048</v>
      </c>
      <c r="C64" s="39">
        <f t="shared" si="34"/>
        <v>188.29</v>
      </c>
      <c r="D64" s="64">
        <f t="shared" ref="D64:L64" si="64">D29</f>
        <v>0.72999999999998977</v>
      </c>
      <c r="E64" s="64">
        <f t="shared" si="64"/>
        <v>2.0705999999999998</v>
      </c>
      <c r="F64" s="64">
        <f t="shared" si="64"/>
        <v>1.9047000000000001</v>
      </c>
      <c r="G64" s="64">
        <f t="shared" si="64"/>
        <v>0.14699999999999999</v>
      </c>
      <c r="H64" s="64">
        <f t="shared" si="64"/>
        <v>0.155</v>
      </c>
      <c r="I64" s="64">
        <f t="shared" si="64"/>
        <v>0.95040539999999996</v>
      </c>
      <c r="J64" s="64">
        <f t="shared" si="64"/>
        <v>1.2310829999999999</v>
      </c>
      <c r="K64" s="64">
        <f t="shared" si="64"/>
        <v>4.2240239999999998E-2</v>
      </c>
      <c r="L64" s="64">
        <f t="shared" si="64"/>
        <v>0.95040539999999996</v>
      </c>
      <c r="M64" s="64">
        <f t="shared" si="35"/>
        <v>13.321738310970115</v>
      </c>
      <c r="N64" s="64">
        <f t="shared" si="40"/>
        <v>-0.33732062619970904</v>
      </c>
      <c r="O64" s="64">
        <f t="shared" si="40"/>
        <v>1.2310829999999999</v>
      </c>
      <c r="P64" s="64">
        <f t="shared" si="36"/>
        <v>1.4895260071920808</v>
      </c>
      <c r="Q64" s="64">
        <f t="shared" si="41"/>
        <v>2.7551583705967886E-2</v>
      </c>
      <c r="R64" s="64">
        <f t="shared" si="41"/>
        <v>4.2240239999999998E-2</v>
      </c>
      <c r="S64" s="64">
        <f t="shared" si="37"/>
        <v>5.1193401078880374E-2</v>
      </c>
      <c r="T64" s="64">
        <f t="shared" si="42"/>
        <v>5.4667378342613399E-4</v>
      </c>
      <c r="U64" s="64">
        <f t="shared" si="42"/>
        <v>2.7802450000000003</v>
      </c>
      <c r="V64" s="64">
        <f t="shared" si="42"/>
        <v>3.2010226312896752</v>
      </c>
      <c r="W64" s="29">
        <f>'2.12 rotation +30'!D9</f>
        <v>204.15</v>
      </c>
      <c r="X64" s="35">
        <f t="shared" si="49"/>
        <v>4.0300000000000011</v>
      </c>
      <c r="Y64" s="29">
        <f>'2.12 rotation +30'!F9*k</f>
        <v>1.3545</v>
      </c>
      <c r="Z64" s="29">
        <f>'2.12 rotation +30'!G9*k</f>
        <v>1.1991000000000001</v>
      </c>
      <c r="AA64" s="29">
        <f>'2.12 rotation +30'!H9*k</f>
        <v>9.4500000000000001E-2</v>
      </c>
      <c r="AB64" s="29">
        <f>'2.12 rotation +30'!I9/2</f>
        <v>0.09</v>
      </c>
      <c r="AC64" s="68">
        <f t="shared" si="43"/>
        <v>0.62171550000000009</v>
      </c>
      <c r="AD64" s="348">
        <f t="shared" si="44"/>
        <v>0.7875105</v>
      </c>
      <c r="AE64" s="68">
        <f t="shared" si="45"/>
        <v>2.7631800000000001E-2</v>
      </c>
      <c r="AF64" s="36">
        <f t="shared" si="50"/>
        <v>0.62171550000000009</v>
      </c>
      <c r="AG64" s="33">
        <f t="shared" si="51"/>
        <v>11.651558140982575</v>
      </c>
      <c r="AH64" s="33">
        <f t="shared" si="52"/>
        <v>-0.52637545639855254</v>
      </c>
      <c r="AI64" s="36">
        <f t="shared" si="53"/>
        <v>0.7875105</v>
      </c>
      <c r="AJ64" s="33">
        <f t="shared" si="54"/>
        <v>0.96287949556873254</v>
      </c>
      <c r="AK64" s="33">
        <f t="shared" si="55"/>
        <v>-2.9157352243462609E-2</v>
      </c>
      <c r="AL64" s="60">
        <f t="shared" si="56"/>
        <v>2.7631800000000001E-2</v>
      </c>
      <c r="AM64" s="60">
        <f t="shared" si="46"/>
        <v>3.4036962529475537E-2</v>
      </c>
      <c r="AN64" s="60">
        <f t="shared" si="57"/>
        <v>-2.1961083440775256E-3</v>
      </c>
      <c r="AO64" s="34">
        <f t="shared" si="58"/>
        <v>1.7797650000000003</v>
      </c>
      <c r="AP64" s="34">
        <f t="shared" si="59"/>
        <v>5.252036083013909</v>
      </c>
      <c r="AQ64" s="10">
        <f t="shared" si="47"/>
        <v>2.3495506113666216</v>
      </c>
      <c r="AR64" s="10">
        <f t="shared" si="60"/>
        <v>3.8549944849322086</v>
      </c>
      <c r="AS64" s="10">
        <f t="shared" si="61"/>
        <v>1.5054438735655871</v>
      </c>
      <c r="AT64" s="10">
        <f>SUM(AS$60:AS64)*5</f>
        <v>30.449299599011788</v>
      </c>
      <c r="AU64" s="10">
        <f>SUM(AQ$60:AQ64)*5</f>
        <v>48.826112029614698</v>
      </c>
      <c r="AV64" s="10">
        <f>SUM(AR$60:AR64)*5</f>
        <v>79.2754116286265</v>
      </c>
      <c r="AW64" s="10"/>
      <c r="AY64" s="10"/>
    </row>
    <row r="65" spans="1:53" x14ac:dyDescent="0.25">
      <c r="A65" s="4">
        <v>30</v>
      </c>
      <c r="B65" s="18">
        <f t="shared" si="38"/>
        <v>2053</v>
      </c>
      <c r="C65" s="39">
        <f t="shared" si="34"/>
        <v>189.11</v>
      </c>
      <c r="D65" s="64">
        <f t="shared" ref="D65:L65" si="65">D30</f>
        <v>0.8200000000000216</v>
      </c>
      <c r="E65" s="64">
        <f t="shared" si="65"/>
        <v>2.1902999999999997</v>
      </c>
      <c r="F65" s="64">
        <f t="shared" si="65"/>
        <v>1.8878999999999999</v>
      </c>
      <c r="G65" s="64">
        <f t="shared" si="65"/>
        <v>0.14909999999999998</v>
      </c>
      <c r="H65" s="64">
        <f t="shared" si="65"/>
        <v>0.105</v>
      </c>
      <c r="I65" s="64">
        <f t="shared" si="65"/>
        <v>1.0053477</v>
      </c>
      <c r="J65" s="64">
        <f t="shared" si="65"/>
        <v>1.2540255</v>
      </c>
      <c r="K65" s="64">
        <f t="shared" si="65"/>
        <v>4.4682119999999999E-2</v>
      </c>
      <c r="L65" s="64">
        <f t="shared" si="65"/>
        <v>1.0053477</v>
      </c>
      <c r="M65" s="64">
        <f t="shared" si="35"/>
        <v>13.07116133737672</v>
      </c>
      <c r="N65" s="64">
        <f t="shared" si="40"/>
        <v>-0.25057697359339492</v>
      </c>
      <c r="O65" s="64">
        <f t="shared" si="40"/>
        <v>1.2540255</v>
      </c>
      <c r="P65" s="64">
        <f t="shared" si="36"/>
        <v>1.5173389851098107</v>
      </c>
      <c r="Q65" s="64">
        <f t="shared" si="41"/>
        <v>2.7812977917729853E-2</v>
      </c>
      <c r="R65" s="64">
        <f t="shared" si="41"/>
        <v>4.4682119999999999E-2</v>
      </c>
      <c r="S65" s="64">
        <f t="shared" si="37"/>
        <v>5.3731920263719757E-2</v>
      </c>
      <c r="T65" s="64">
        <f t="shared" si="42"/>
        <v>2.5385191848393829E-3</v>
      </c>
      <c r="U65" s="64">
        <f t="shared" si="42"/>
        <v>2.815995</v>
      </c>
      <c r="V65" s="64">
        <f t="shared" si="42"/>
        <v>3.415769523509196</v>
      </c>
      <c r="W65" s="29">
        <f>'2.12 rotation +30'!D10</f>
        <v>208.64</v>
      </c>
      <c r="X65" s="35">
        <f t="shared" si="49"/>
        <v>4.4899999999999807</v>
      </c>
      <c r="Y65" s="29">
        <f>'2.12 rotation +30'!F10*k</f>
        <v>1.2809999999999999</v>
      </c>
      <c r="Z65" s="29">
        <f>'2.12 rotation +30'!G10*k</f>
        <v>1.2201</v>
      </c>
      <c r="AA65" s="29">
        <f>'2.12 rotation +30'!H10*k</f>
        <v>9.2399999999999996E-2</v>
      </c>
      <c r="AB65" s="29">
        <f>'2.12 rotation +30'!I10/2</f>
        <v>7.0000000000000007E-2</v>
      </c>
      <c r="AC65" s="68">
        <f t="shared" si="43"/>
        <v>0.58797900000000003</v>
      </c>
      <c r="AD65" s="348">
        <f t="shared" si="44"/>
        <v>0.77748299999999992</v>
      </c>
      <c r="AE65" s="68">
        <f t="shared" si="45"/>
        <v>2.61324E-2</v>
      </c>
      <c r="AF65" s="36">
        <f t="shared" si="50"/>
        <v>0.58797900000000003</v>
      </c>
      <c r="AG65" s="33">
        <f t="shared" si="51"/>
        <v>11.14107093383469</v>
      </c>
      <c r="AH65" s="33">
        <f t="shared" si="52"/>
        <v>-0.51048720714788409</v>
      </c>
      <c r="AI65" s="36">
        <f t="shared" si="53"/>
        <v>0.77748299999999992</v>
      </c>
      <c r="AJ65" s="33">
        <f t="shared" si="54"/>
        <v>0.94769765519553317</v>
      </c>
      <c r="AK65" s="33">
        <f t="shared" si="55"/>
        <v>-1.5181840373199362E-2</v>
      </c>
      <c r="AL65" s="60">
        <f t="shared" si="56"/>
        <v>2.61324E-2</v>
      </c>
      <c r="AM65" s="60">
        <f t="shared" si="46"/>
        <v>3.2149341753896145E-2</v>
      </c>
      <c r="AN65" s="60">
        <f t="shared" si="57"/>
        <v>-1.887620775579392E-3</v>
      </c>
      <c r="AO65" s="34">
        <f t="shared" si="58"/>
        <v>1.7312750000000001</v>
      </c>
      <c r="AP65" s="34">
        <f t="shared" si="59"/>
        <v>5.6937183317033178</v>
      </c>
      <c r="AQ65" s="10">
        <f t="shared" si="47"/>
        <v>2.5071748302557499</v>
      </c>
      <c r="AR65" s="10">
        <f t="shared" si="60"/>
        <v>4.1791892554702352</v>
      </c>
      <c r="AS65" s="10">
        <f t="shared" si="61"/>
        <v>1.6720144252144853</v>
      </c>
      <c r="AT65" s="10">
        <f>SUM(AS$60:AS65)*5</f>
        <v>38.809371725084212</v>
      </c>
      <c r="AU65" s="10">
        <f>SUM(AQ$60:AQ65)*5</f>
        <v>61.361986180893446</v>
      </c>
      <c r="AV65" s="10">
        <f>SUM(AR$60:AR65)*5</f>
        <v>100.17135790597766</v>
      </c>
      <c r="AW65" s="10"/>
      <c r="AY65" s="10"/>
    </row>
    <row r="66" spans="1:53" x14ac:dyDescent="0.25">
      <c r="A66" s="4">
        <v>35</v>
      </c>
      <c r="B66" s="18">
        <f t="shared" si="38"/>
        <v>2058</v>
      </c>
      <c r="C66" s="39">
        <f t="shared" si="34"/>
        <v>189.96</v>
      </c>
      <c r="D66" s="64">
        <f t="shared" ref="D66:L66" si="66">D31</f>
        <v>0.84999999999999432</v>
      </c>
      <c r="E66" s="64">
        <f t="shared" si="66"/>
        <v>2.0748000000000002</v>
      </c>
      <c r="F66" s="64">
        <f t="shared" si="66"/>
        <v>2.0055000000000001</v>
      </c>
      <c r="G66" s="64">
        <f t="shared" si="66"/>
        <v>0.15329999999999999</v>
      </c>
      <c r="H66" s="64">
        <f t="shared" si="66"/>
        <v>0.14499999999999999</v>
      </c>
      <c r="I66" s="64">
        <f t="shared" si="66"/>
        <v>0.9523332000000001</v>
      </c>
      <c r="J66" s="64">
        <f t="shared" si="66"/>
        <v>1.270416</v>
      </c>
      <c r="K66" s="64">
        <f t="shared" si="66"/>
        <v>4.232592000000001E-2</v>
      </c>
      <c r="L66" s="64">
        <f t="shared" si="66"/>
        <v>0.9523332000000001</v>
      </c>
      <c r="M66" s="64">
        <f t="shared" si="35"/>
        <v>12.79119334267355</v>
      </c>
      <c r="N66" s="64">
        <f t="shared" si="40"/>
        <v>-0.27996799470317058</v>
      </c>
      <c r="O66" s="64">
        <f t="shared" si="40"/>
        <v>1.270416</v>
      </c>
      <c r="P66" s="64">
        <f t="shared" si="36"/>
        <v>1.5386461714324653</v>
      </c>
      <c r="Q66" s="64">
        <f t="shared" si="41"/>
        <v>2.1307186322654603E-2</v>
      </c>
      <c r="R66" s="64">
        <f t="shared" si="41"/>
        <v>4.232592000000001E-2</v>
      </c>
      <c r="S66" s="64">
        <f t="shared" si="37"/>
        <v>5.1824471296162786E-2</v>
      </c>
      <c r="T66" s="64">
        <f t="shared" si="42"/>
        <v>-1.9074489675569711E-3</v>
      </c>
      <c r="U66" s="64">
        <f t="shared" si="42"/>
        <v>2.8460899999999998</v>
      </c>
      <c r="V66" s="64">
        <f t="shared" si="42"/>
        <v>3.4355217426519213</v>
      </c>
      <c r="W66" s="29">
        <f>'2.12 rotation +30'!D11</f>
        <v>213.25</v>
      </c>
      <c r="X66" s="35">
        <f t="shared" si="49"/>
        <v>4.6100000000000136</v>
      </c>
      <c r="Y66" s="29">
        <f>'2.12 rotation +30'!F11*k</f>
        <v>2.3162999999999996</v>
      </c>
      <c r="Z66" s="29">
        <f>'2.12 rotation +30'!G11*k</f>
        <v>1.3922999999999999</v>
      </c>
      <c r="AA66" s="29">
        <f>'2.12 rotation +30'!H11*k</f>
        <v>0.126</v>
      </c>
      <c r="AB66" s="29">
        <f>'2.12 rotation +30'!I11/2</f>
        <v>0.12</v>
      </c>
      <c r="AC66" s="68">
        <f t="shared" si="43"/>
        <v>1.0631816999999999</v>
      </c>
      <c r="AD66" s="348">
        <f t="shared" si="44"/>
        <v>1.0965674999999999</v>
      </c>
      <c r="AE66" s="68">
        <f t="shared" si="45"/>
        <v>4.7252519999999992E-2</v>
      </c>
      <c r="AF66" s="36">
        <f t="shared" si="50"/>
        <v>1.0631816999999999</v>
      </c>
      <c r="AG66" s="33">
        <f t="shared" si="51"/>
        <v>11.15391329001686</v>
      </c>
      <c r="AH66" s="33">
        <f t="shared" si="52"/>
        <v>1.2842356182169112E-2</v>
      </c>
      <c r="AI66" s="36">
        <f t="shared" si="53"/>
        <v>1.0965674999999999</v>
      </c>
      <c r="AJ66" s="33">
        <f t="shared" si="54"/>
        <v>1.2640983596258379</v>
      </c>
      <c r="AK66" s="33">
        <f t="shared" si="55"/>
        <v>0.31640070443030477</v>
      </c>
      <c r="AL66" s="60">
        <f t="shared" si="56"/>
        <v>4.7252519999999992E-2</v>
      </c>
      <c r="AM66" s="60">
        <f t="shared" si="46"/>
        <v>5.293577439121594E-2</v>
      </c>
      <c r="AN66" s="60">
        <f t="shared" si="57"/>
        <v>2.0786432637319795E-2</v>
      </c>
      <c r="AO66" s="34">
        <f t="shared" si="58"/>
        <v>2.5704899999999999</v>
      </c>
      <c r="AP66" s="34">
        <f t="shared" si="59"/>
        <v>7.5305194932498072</v>
      </c>
      <c r="AQ66" s="10">
        <f t="shared" si="47"/>
        <v>2.5216729591065103</v>
      </c>
      <c r="AR66" s="10">
        <f t="shared" si="60"/>
        <v>5.5274013080453583</v>
      </c>
      <c r="AS66" s="10">
        <f t="shared" si="61"/>
        <v>3.005728348938848</v>
      </c>
      <c r="AT66" s="10">
        <f>SUM(AS$60:AS66)*5</f>
        <v>53.83801346977846</v>
      </c>
      <c r="AU66" s="10">
        <f>SUM(AQ$60:AQ66)*5</f>
        <v>73.970350976425991</v>
      </c>
      <c r="AV66" s="10">
        <f>SUM(AR$60:AR66)*5</f>
        <v>127.80836444620446</v>
      </c>
      <c r="AW66" s="10"/>
      <c r="AY66" s="10"/>
    </row>
    <row r="67" spans="1:53" x14ac:dyDescent="0.25">
      <c r="A67" s="4">
        <v>40</v>
      </c>
      <c r="B67" s="18">
        <f t="shared" si="38"/>
        <v>2063</v>
      </c>
      <c r="C67" s="39">
        <f t="shared" si="34"/>
        <v>190.86</v>
      </c>
      <c r="D67" s="64">
        <f t="shared" ref="D67:L67" si="67">D32</f>
        <v>0.90000000000000568</v>
      </c>
      <c r="E67" s="64">
        <f t="shared" si="67"/>
        <v>2.2008000000000001</v>
      </c>
      <c r="F67" s="64">
        <f t="shared" si="67"/>
        <v>1.9634999999999998</v>
      </c>
      <c r="G67" s="64">
        <f t="shared" si="67"/>
        <v>0.15329999999999999</v>
      </c>
      <c r="H67" s="64">
        <f t="shared" si="67"/>
        <v>0.15</v>
      </c>
      <c r="I67" s="64">
        <f t="shared" si="67"/>
        <v>1.0101672000000002</v>
      </c>
      <c r="J67" s="64">
        <f t="shared" si="67"/>
        <v>1.285326</v>
      </c>
      <c r="K67" s="64">
        <f t="shared" si="67"/>
        <v>4.4896320000000003E-2</v>
      </c>
      <c r="L67" s="64">
        <f t="shared" si="67"/>
        <v>1.0101672000000002</v>
      </c>
      <c r="M67" s="64">
        <f t="shared" si="35"/>
        <v>12.595453704634377</v>
      </c>
      <c r="N67" s="64">
        <f t="shared" si="40"/>
        <v>-0.19573963803917316</v>
      </c>
      <c r="O67" s="64">
        <f t="shared" si="40"/>
        <v>1.285326</v>
      </c>
      <c r="P67" s="64">
        <f t="shared" si="36"/>
        <v>1.5573227854166538</v>
      </c>
      <c r="Q67" s="64">
        <f t="shared" si="41"/>
        <v>1.8676613984188517E-2</v>
      </c>
      <c r="R67" s="64">
        <f t="shared" si="41"/>
        <v>4.4896320000000003E-2</v>
      </c>
      <c r="S67" s="64">
        <f t="shared" si="37"/>
        <v>5.4057678771231077E-2</v>
      </c>
      <c r="T67" s="64">
        <f t="shared" si="42"/>
        <v>2.2332074750682912E-3</v>
      </c>
      <c r="U67" s="64">
        <f t="shared" si="42"/>
        <v>2.90394</v>
      </c>
      <c r="V67" s="64">
        <f t="shared" si="42"/>
        <v>3.6291101834200892</v>
      </c>
      <c r="W67" s="29">
        <f>'2.12 rotation +30'!D12</f>
        <v>216.24</v>
      </c>
      <c r="X67" s="35">
        <f t="shared" si="49"/>
        <v>2.9900000000000091</v>
      </c>
      <c r="Y67" s="29">
        <f>'2.12 rotation +30'!F12*k</f>
        <v>2.2574999999999998</v>
      </c>
      <c r="Z67" s="29">
        <f>'2.12 rotation +30'!G12*k</f>
        <v>1.5225</v>
      </c>
      <c r="AA67" s="29">
        <f>'2.12 rotation +30'!H12*k</f>
        <v>0.1323</v>
      </c>
      <c r="AB67" s="29">
        <f>'2.12 rotation +30'!I12/2</f>
        <v>0.14000000000000001</v>
      </c>
      <c r="AC67" s="68">
        <f t="shared" si="43"/>
        <v>1.0361925000000001</v>
      </c>
      <c r="AD67" s="348">
        <f t="shared" si="44"/>
        <v>1.1316375000000001</v>
      </c>
      <c r="AE67" s="68">
        <f t="shared" si="45"/>
        <v>4.6052999999999997E-2</v>
      </c>
      <c r="AF67" s="36">
        <f t="shared" si="50"/>
        <v>1.0361925000000001</v>
      </c>
      <c r="AG67" s="33">
        <f t="shared" si="51"/>
        <v>11.138555715915958</v>
      </c>
      <c r="AH67" s="33">
        <f t="shared" si="52"/>
        <v>-1.5357574100901772E-2</v>
      </c>
      <c r="AI67" s="36">
        <f t="shared" si="53"/>
        <v>1.1316375000000001</v>
      </c>
      <c r="AJ67" s="33">
        <f t="shared" si="54"/>
        <v>1.3551006305445554</v>
      </c>
      <c r="AK67" s="33">
        <f t="shared" si="55"/>
        <v>9.1002270918717487E-2</v>
      </c>
      <c r="AL67" s="60">
        <f t="shared" si="56"/>
        <v>4.6052999999999997E-2</v>
      </c>
      <c r="AM67" s="60">
        <f t="shared" si="46"/>
        <v>5.5410811259847495E-2</v>
      </c>
      <c r="AN67" s="60">
        <f t="shared" si="57"/>
        <v>2.4750368686315555E-3</v>
      </c>
      <c r="AO67" s="34">
        <f t="shared" si="58"/>
        <v>2.6339950000000001</v>
      </c>
      <c r="AP67" s="34">
        <f t="shared" si="59"/>
        <v>5.7021147336864564</v>
      </c>
      <c r="AQ67" s="10">
        <f t="shared" si="47"/>
        <v>2.6637668746303453</v>
      </c>
      <c r="AR67" s="10">
        <f t="shared" si="60"/>
        <v>4.1853522145258584</v>
      </c>
      <c r="AS67" s="10">
        <f t="shared" si="61"/>
        <v>1.521585339895513</v>
      </c>
      <c r="AT67" s="10">
        <f>SUM(AS$60:AS67)*5</f>
        <v>61.445940169256019</v>
      </c>
      <c r="AU67" s="10">
        <f>SUM(AQ$60:AQ67)*5</f>
        <v>87.289185349577721</v>
      </c>
      <c r="AV67" s="10">
        <f>SUM(AR$60:AR67)*5</f>
        <v>148.73512551883377</v>
      </c>
      <c r="AW67" s="10"/>
      <c r="AY67" s="10"/>
    </row>
    <row r="68" spans="1:53" x14ac:dyDescent="0.25">
      <c r="A68" s="4">
        <v>45</v>
      </c>
      <c r="B68" s="18">
        <f t="shared" si="38"/>
        <v>2068</v>
      </c>
      <c r="C68" s="39">
        <f t="shared" si="34"/>
        <v>191.75</v>
      </c>
      <c r="D68" s="64">
        <f t="shared" ref="D68:L68" si="68">D33</f>
        <v>0.88999999999998636</v>
      </c>
      <c r="E68" s="64">
        <f t="shared" si="68"/>
        <v>2.1630000000000003</v>
      </c>
      <c r="F68" s="64">
        <f t="shared" si="68"/>
        <v>2.0684999999999998</v>
      </c>
      <c r="G68" s="64">
        <f t="shared" si="68"/>
        <v>0.1575</v>
      </c>
      <c r="H68" s="64">
        <f t="shared" si="68"/>
        <v>0.19</v>
      </c>
      <c r="I68" s="64">
        <f t="shared" si="68"/>
        <v>0.99281700000000017</v>
      </c>
      <c r="J68" s="64">
        <f t="shared" si="68"/>
        <v>1.3159649999999998</v>
      </c>
      <c r="K68" s="64">
        <f t="shared" si="68"/>
        <v>4.412520000000001E-2</v>
      </c>
      <c r="L68" s="64">
        <f t="shared" si="68"/>
        <v>0.99281700000000017</v>
      </c>
      <c r="M68" s="64">
        <f t="shared" si="35"/>
        <v>12.400817482427847</v>
      </c>
      <c r="N68" s="64">
        <f t="shared" si="40"/>
        <v>-0.19463622220652965</v>
      </c>
      <c r="O68" s="64">
        <f t="shared" si="40"/>
        <v>1.3159649999999998</v>
      </c>
      <c r="P68" s="64">
        <f t="shared" si="36"/>
        <v>1.5912633755161094</v>
      </c>
      <c r="Q68" s="64">
        <f t="shared" si="41"/>
        <v>3.3940590099455603E-2</v>
      </c>
      <c r="R68" s="64">
        <f t="shared" si="41"/>
        <v>4.412520000000001E-2</v>
      </c>
      <c r="S68" s="64">
        <f t="shared" si="37"/>
        <v>5.3681337808585403E-2</v>
      </c>
      <c r="T68" s="64">
        <f t="shared" si="42"/>
        <v>-3.7634096264567429E-4</v>
      </c>
      <c r="U68" s="64">
        <f t="shared" si="42"/>
        <v>2.9763500000000005</v>
      </c>
      <c r="V68" s="64">
        <f t="shared" si="42"/>
        <v>3.7052780269302668</v>
      </c>
      <c r="W68" s="29">
        <f>'2.12 rotation +30'!D13</f>
        <v>218.63</v>
      </c>
      <c r="X68" s="35">
        <f t="shared" si="49"/>
        <v>2.3899999999999864</v>
      </c>
      <c r="Y68" s="29">
        <f>'2.12 rotation +30'!F13*k</f>
        <v>2.3477999999999999</v>
      </c>
      <c r="Z68" s="29">
        <f>'2.12 rotation +30'!G13*k</f>
        <v>1.8248999999999997</v>
      </c>
      <c r="AA68" s="29">
        <f>'2.12 rotation +30'!H13*k</f>
        <v>0.14909999999999998</v>
      </c>
      <c r="AB68" s="29">
        <f>'2.12 rotation +30'!I13/2</f>
        <v>0.14499999999999999</v>
      </c>
      <c r="AC68" s="68">
        <f t="shared" si="43"/>
        <v>1.0776402</v>
      </c>
      <c r="AD68" s="348">
        <f t="shared" si="44"/>
        <v>1.2686729999999997</v>
      </c>
      <c r="AE68" s="68">
        <f t="shared" si="45"/>
        <v>4.7895119999999999E-2</v>
      </c>
      <c r="AF68" s="36">
        <f t="shared" si="50"/>
        <v>1.0776402</v>
      </c>
      <c r="AG68" s="33">
        <f t="shared" si="51"/>
        <v>11.166093697627083</v>
      </c>
      <c r="AH68" s="33">
        <f t="shared" si="52"/>
        <v>2.7537981711125425E-2</v>
      </c>
      <c r="AI68" s="36">
        <f t="shared" si="53"/>
        <v>1.2686729999999997</v>
      </c>
      <c r="AJ68" s="33">
        <f t="shared" si="54"/>
        <v>1.5082232112620551</v>
      </c>
      <c r="AK68" s="33">
        <f t="shared" si="55"/>
        <v>0.15312258071749962</v>
      </c>
      <c r="AL68" s="60">
        <f t="shared" si="56"/>
        <v>4.7895119999999999E-2</v>
      </c>
      <c r="AM68" s="60">
        <f t="shared" si="46"/>
        <v>5.7690460098221513E-2</v>
      </c>
      <c r="AN68" s="60">
        <f t="shared" si="57"/>
        <v>2.2796488383740182E-3</v>
      </c>
      <c r="AO68" s="34">
        <f t="shared" si="58"/>
        <v>2.9034199999999997</v>
      </c>
      <c r="AP68" s="34">
        <f t="shared" si="59"/>
        <v>5.4763602112669849</v>
      </c>
      <c r="AQ68" s="10">
        <f t="shared" si="47"/>
        <v>2.7196740717668155</v>
      </c>
      <c r="AR68" s="10">
        <f t="shared" si="60"/>
        <v>4.0196483950699662</v>
      </c>
      <c r="AS68" s="10">
        <f t="shared" si="61"/>
        <v>1.2999743233031507</v>
      </c>
      <c r="AT68" s="10">
        <f>SUM(AS$60:AS68)*5</f>
        <v>67.945811785771767</v>
      </c>
      <c r="AU68" s="10">
        <f>SUM(AQ$60:AQ68)*5</f>
        <v>100.8875557084118</v>
      </c>
      <c r="AV68" s="10">
        <f>SUM(AR$60:AR68)*5</f>
        <v>168.83336749418359</v>
      </c>
      <c r="AW68" s="10"/>
      <c r="AY68" s="10"/>
    </row>
    <row r="69" spans="1:53" x14ac:dyDescent="0.25">
      <c r="A69" s="4">
        <v>50</v>
      </c>
      <c r="B69" s="18">
        <f t="shared" si="38"/>
        <v>2073</v>
      </c>
      <c r="C69" s="39">
        <f t="shared" si="34"/>
        <v>192.59</v>
      </c>
      <c r="D69" s="64">
        <f t="shared" ref="D69:L69" si="69">D34</f>
        <v>0.84000000000000341</v>
      </c>
      <c r="E69" s="64">
        <f t="shared" si="69"/>
        <v>2.0726999999999998</v>
      </c>
      <c r="F69" s="64">
        <f t="shared" si="69"/>
        <v>2.2176</v>
      </c>
      <c r="G69" s="64">
        <f t="shared" si="69"/>
        <v>0.1638</v>
      </c>
      <c r="H69" s="64">
        <f t="shared" si="69"/>
        <v>0.155</v>
      </c>
      <c r="I69" s="64">
        <f t="shared" si="69"/>
        <v>0.95136929999999997</v>
      </c>
      <c r="J69" s="64">
        <f t="shared" si="69"/>
        <v>1.3504995</v>
      </c>
      <c r="K69" s="64">
        <f t="shared" si="69"/>
        <v>4.2283080000000001E-2</v>
      </c>
      <c r="L69" s="64">
        <f t="shared" si="69"/>
        <v>0.95136929999999997</v>
      </c>
      <c r="M69" s="64">
        <f t="shared" si="35"/>
        <v>12.183083150052465</v>
      </c>
      <c r="N69" s="64">
        <f t="shared" si="40"/>
        <v>-0.21773433237538242</v>
      </c>
      <c r="O69" s="64">
        <f t="shared" si="40"/>
        <v>1.3504995</v>
      </c>
      <c r="P69" s="64">
        <f t="shared" si="36"/>
        <v>1.631797780870309</v>
      </c>
      <c r="Q69" s="64">
        <f t="shared" si="41"/>
        <v>4.053440535419961E-2</v>
      </c>
      <c r="R69" s="64">
        <f t="shared" si="41"/>
        <v>4.2283080000000001E-2</v>
      </c>
      <c r="S69" s="64">
        <f t="shared" si="37"/>
        <v>5.177268949690414E-2</v>
      </c>
      <c r="T69" s="64">
        <f t="shared" si="42"/>
        <v>-1.908648311681263E-3</v>
      </c>
      <c r="U69" s="64">
        <f t="shared" si="42"/>
        <v>2.9959150000000005</v>
      </c>
      <c r="V69" s="64">
        <f t="shared" si="42"/>
        <v>3.6568064246671397</v>
      </c>
      <c r="W69" s="29">
        <f>'2.12 rotation +30'!D14</f>
        <v>220.12</v>
      </c>
      <c r="X69" s="35">
        <f t="shared" si="49"/>
        <v>1.4900000000000091</v>
      </c>
      <c r="Y69" s="29">
        <f>'2.12 rotation +30'!F14*k</f>
        <v>2.4926999999999997</v>
      </c>
      <c r="Z69" s="29">
        <f>'2.12 rotation +30'!G14*k</f>
        <v>1.8269999999999997</v>
      </c>
      <c r="AA69" s="29">
        <f>'2.12 rotation +30'!H14*k</f>
        <v>0.15329999999999999</v>
      </c>
      <c r="AB69" s="29">
        <f>'2.12 rotation +30'!I14/2</f>
        <v>0.14499999999999999</v>
      </c>
      <c r="AC69" s="68">
        <f t="shared" si="43"/>
        <v>1.1441492999999998</v>
      </c>
      <c r="AD69" s="348">
        <f t="shared" si="44"/>
        <v>1.3049714999999997</v>
      </c>
      <c r="AE69" s="68">
        <f t="shared" si="45"/>
        <v>5.085108E-2</v>
      </c>
      <c r="AF69" s="36">
        <f t="shared" si="50"/>
        <v>1.1441492999999998</v>
      </c>
      <c r="AG69" s="33">
        <f t="shared" si="51"/>
        <v>11.257544599328918</v>
      </c>
      <c r="AH69" s="33">
        <f t="shared" si="52"/>
        <v>9.1450901701835008E-2</v>
      </c>
      <c r="AI69" s="36">
        <f t="shared" si="53"/>
        <v>1.3049714999999997</v>
      </c>
      <c r="AJ69" s="33">
        <f t="shared" si="54"/>
        <v>1.5715902150565872</v>
      </c>
      <c r="AK69" s="33">
        <f t="shared" si="55"/>
        <v>6.3367003794532195E-2</v>
      </c>
      <c r="AL69" s="60">
        <f t="shared" si="56"/>
        <v>5.085108E-2</v>
      </c>
      <c r="AM69" s="60">
        <f t="shared" si="46"/>
        <v>6.1049408886306097E-2</v>
      </c>
      <c r="AN69" s="60">
        <f t="shared" si="57"/>
        <v>3.3589487880845842E-3</v>
      </c>
      <c r="AO69" s="34">
        <f t="shared" si="58"/>
        <v>3.0016999999999991</v>
      </c>
      <c r="AP69" s="34">
        <f t="shared" si="59"/>
        <v>4.6498768542844608</v>
      </c>
      <c r="AQ69" s="10">
        <f t="shared" si="47"/>
        <v>2.6840959157056803</v>
      </c>
      <c r="AR69" s="10">
        <f t="shared" si="60"/>
        <v>3.4130096110447945</v>
      </c>
      <c r="AS69" s="10">
        <f t="shared" si="61"/>
        <v>0.72891369533911421</v>
      </c>
      <c r="AT69" s="10">
        <f>SUM(AS$60:AS69)*5</f>
        <v>71.590380262467349</v>
      </c>
      <c r="AU69" s="10">
        <f>SUM(AQ$60:AQ69)*5</f>
        <v>114.3080352869402</v>
      </c>
      <c r="AV69" s="10">
        <f>SUM(AR$60:AR69)*5</f>
        <v>185.89841554940756</v>
      </c>
      <c r="AW69" s="10"/>
      <c r="AY69" s="10"/>
      <c r="AZ69" s="10"/>
    </row>
    <row r="70" spans="1:53" x14ac:dyDescent="0.25">
      <c r="A70" s="4">
        <v>55</v>
      </c>
      <c r="B70" s="18">
        <f t="shared" si="38"/>
        <v>2078</v>
      </c>
      <c r="C70" s="39">
        <f t="shared" si="34"/>
        <v>193.45</v>
      </c>
      <c r="D70" s="64">
        <f t="shared" ref="D70:L70" si="70">D35</f>
        <v>0.85999999999998522</v>
      </c>
      <c r="E70" s="64">
        <f t="shared" si="70"/>
        <v>2.1126</v>
      </c>
      <c r="F70" s="64">
        <f t="shared" si="70"/>
        <v>2.2637999999999998</v>
      </c>
      <c r="G70" s="64">
        <f t="shared" si="70"/>
        <v>0.16800000000000001</v>
      </c>
      <c r="H70" s="64">
        <f t="shared" si="70"/>
        <v>0.16</v>
      </c>
      <c r="I70" s="64">
        <f t="shared" si="70"/>
        <v>0.96968340000000008</v>
      </c>
      <c r="J70" s="64">
        <f t="shared" si="70"/>
        <v>1.377831</v>
      </c>
      <c r="K70" s="64">
        <f t="shared" si="70"/>
        <v>4.3097040000000003E-2</v>
      </c>
      <c r="L70" s="64">
        <f t="shared" si="70"/>
        <v>0.96968340000000008</v>
      </c>
      <c r="M70" s="64">
        <f t="shared" si="35"/>
        <v>12.004190112697376</v>
      </c>
      <c r="N70" s="64">
        <f t="shared" si="40"/>
        <v>-0.17889303735508832</v>
      </c>
      <c r="O70" s="64">
        <f t="shared" si="40"/>
        <v>1.377831</v>
      </c>
      <c r="P70" s="64">
        <f t="shared" si="36"/>
        <v>1.6662948190946389</v>
      </c>
      <c r="Q70" s="64">
        <f t="shared" si="41"/>
        <v>3.4497038224329923E-2</v>
      </c>
      <c r="R70" s="64">
        <f t="shared" si="41"/>
        <v>4.3097040000000003E-2</v>
      </c>
      <c r="S70" s="64">
        <f t="shared" si="37"/>
        <v>5.2249244955881617E-2</v>
      </c>
      <c r="T70" s="64">
        <f t="shared" si="42"/>
        <v>4.7655545897747759E-4</v>
      </c>
      <c r="U70" s="64">
        <f t="shared" si="42"/>
        <v>3.0578600000000007</v>
      </c>
      <c r="V70" s="64">
        <f t="shared" si="42"/>
        <v>3.7739405563282049</v>
      </c>
      <c r="W70" s="29">
        <f>'2.12 rotation +30'!D15</f>
        <v>221.2</v>
      </c>
      <c r="X70" s="35">
        <f t="shared" si="49"/>
        <v>1.0799999999999841</v>
      </c>
      <c r="Y70" s="29">
        <f>'2.12 rotation +30'!F15*k</f>
        <v>2.5830000000000002</v>
      </c>
      <c r="Z70" s="29">
        <f>'2.12 rotation +30'!G15*k</f>
        <v>1.6337999999999999</v>
      </c>
      <c r="AA70" s="29">
        <f>'2.12 rotation +30'!H15*k</f>
        <v>0.14489999999999997</v>
      </c>
      <c r="AB70" s="29">
        <f>'2.12 rotation +30'!I15/2</f>
        <v>0.09</v>
      </c>
      <c r="AC70" s="68">
        <f t="shared" si="43"/>
        <v>1.1855970000000002</v>
      </c>
      <c r="AD70" s="348">
        <f t="shared" si="44"/>
        <v>1.253679</v>
      </c>
      <c r="AE70" s="68">
        <f t="shared" si="45"/>
        <v>5.2693200000000009E-2</v>
      </c>
      <c r="AF70" s="36">
        <f t="shared" si="50"/>
        <v>1.1855970000000002</v>
      </c>
      <c r="AG70" s="33">
        <f t="shared" si="51"/>
        <v>11.381821545118541</v>
      </c>
      <c r="AH70" s="33">
        <f t="shared" si="52"/>
        <v>0.12427694578962267</v>
      </c>
      <c r="AI70" s="36">
        <f t="shared" si="53"/>
        <v>1.253679</v>
      </c>
      <c r="AJ70" s="33">
        <f t="shared" si="54"/>
        <v>1.5314995245782344</v>
      </c>
      <c r="AK70" s="33">
        <f t="shared" si="55"/>
        <v>-4.0090690478352897E-2</v>
      </c>
      <c r="AL70" s="60">
        <f t="shared" si="56"/>
        <v>5.2693200000000009E-2</v>
      </c>
      <c r="AM70" s="60">
        <f t="shared" si="46"/>
        <v>6.3485312752734335E-2</v>
      </c>
      <c r="AN70" s="60">
        <f t="shared" si="57"/>
        <v>2.4359038664282379E-3</v>
      </c>
      <c r="AO70" s="34">
        <f t="shared" si="58"/>
        <v>2.893605</v>
      </c>
      <c r="AP70" s="34">
        <f t="shared" si="59"/>
        <v>4.060227159177682</v>
      </c>
      <c r="AQ70" s="10">
        <f t="shared" si="47"/>
        <v>2.7700723683449024</v>
      </c>
      <c r="AR70" s="10">
        <f t="shared" si="60"/>
        <v>2.9802067348364187</v>
      </c>
      <c r="AS70" s="10">
        <f t="shared" si="61"/>
        <v>0.21013436649151629</v>
      </c>
      <c r="AT70" s="10">
        <f>SUM(AS$60:AS70)*5</f>
        <v>72.64105209492493</v>
      </c>
      <c r="AU70" s="10">
        <f>SUM(AQ$60:AQ70)*5</f>
        <v>128.15839712866472</v>
      </c>
      <c r="AV70" s="10">
        <f>SUM(AR$60:AR70)*5</f>
        <v>200.79944922358965</v>
      </c>
      <c r="AW70" s="10"/>
      <c r="AY70" s="10"/>
      <c r="AZ70" s="10"/>
    </row>
    <row r="71" spans="1:53" x14ac:dyDescent="0.25">
      <c r="A71" s="4">
        <v>60</v>
      </c>
      <c r="B71" s="18">
        <f t="shared" si="38"/>
        <v>2083</v>
      </c>
      <c r="C71" s="39">
        <f t="shared" si="34"/>
        <v>194.16</v>
      </c>
      <c r="D71" s="64">
        <f t="shared" ref="D71:L71" si="71">D36</f>
        <v>0.71000000000000796</v>
      </c>
      <c r="E71" s="64">
        <f t="shared" si="71"/>
        <v>2.0223</v>
      </c>
      <c r="F71" s="64">
        <f t="shared" si="71"/>
        <v>2.3771999999999998</v>
      </c>
      <c r="G71" s="64">
        <f t="shared" si="71"/>
        <v>0.1701</v>
      </c>
      <c r="H71" s="64">
        <f t="shared" si="71"/>
        <v>0.24</v>
      </c>
      <c r="I71" s="64">
        <f t="shared" si="71"/>
        <v>0.9282357</v>
      </c>
      <c r="J71" s="64">
        <f t="shared" si="71"/>
        <v>1.3987995</v>
      </c>
      <c r="K71" s="64">
        <f t="shared" si="71"/>
        <v>4.125492E-2</v>
      </c>
      <c r="L71" s="64">
        <f t="shared" si="71"/>
        <v>0.9282357</v>
      </c>
      <c r="M71" s="64">
        <f t="shared" si="35"/>
        <v>11.800714755392827</v>
      </c>
      <c r="N71" s="64">
        <f t="shared" si="40"/>
        <v>-0.20347535730454958</v>
      </c>
      <c r="O71" s="64">
        <f t="shared" si="40"/>
        <v>1.3987995</v>
      </c>
      <c r="P71" s="64">
        <f t="shared" si="36"/>
        <v>1.6933615915094578</v>
      </c>
      <c r="Q71" s="64">
        <f t="shared" si="41"/>
        <v>2.7066772414818807E-2</v>
      </c>
      <c r="R71" s="64">
        <f t="shared" si="41"/>
        <v>4.125492E-2</v>
      </c>
      <c r="S71" s="64">
        <f t="shared" si="37"/>
        <v>5.0491368855045224E-2</v>
      </c>
      <c r="T71" s="64">
        <f t="shared" si="42"/>
        <v>-1.7578761008363933E-3</v>
      </c>
      <c r="U71" s="64">
        <f t="shared" si="42"/>
        <v>3.1262399999999997</v>
      </c>
      <c r="V71" s="64">
        <f t="shared" si="42"/>
        <v>3.6580735390094405</v>
      </c>
      <c r="W71" s="29">
        <f>'2.12 rotation +30'!D16</f>
        <v>222.27</v>
      </c>
      <c r="X71" s="35">
        <f t="shared" si="49"/>
        <v>1.0700000000000216</v>
      </c>
      <c r="Y71" s="29">
        <f>'2.12 rotation +30'!F16*k</f>
        <v>2.5535999999999999</v>
      </c>
      <c r="Z71" s="29">
        <f>'2.12 rotation +30'!G16*k</f>
        <v>1.5875999999999999</v>
      </c>
      <c r="AA71" s="29">
        <f>'2.12 rotation +30'!H16*k</f>
        <v>0.14069999999999999</v>
      </c>
      <c r="AB71" s="29">
        <f>'2.12 rotation +30'!I16/2</f>
        <v>0.14000000000000001</v>
      </c>
      <c r="AC71" s="68">
        <f t="shared" si="43"/>
        <v>1.1721024</v>
      </c>
      <c r="AD71" s="348">
        <f t="shared" si="44"/>
        <v>1.22892</v>
      </c>
      <c r="AE71" s="68">
        <f t="shared" si="45"/>
        <v>5.2093439999999998E-2</v>
      </c>
      <c r="AF71" s="36">
        <f t="shared" si="50"/>
        <v>1.1721024</v>
      </c>
      <c r="AG71" s="33">
        <f t="shared" si="51"/>
        <v>11.480887515842646</v>
      </c>
      <c r="AH71" s="33">
        <f t="shared" si="52"/>
        <v>9.9065970724105057E-2</v>
      </c>
      <c r="AI71" s="36">
        <f t="shared" si="53"/>
        <v>1.22892</v>
      </c>
      <c r="AJ71" s="33">
        <f t="shared" si="54"/>
        <v>1.4996534248033109</v>
      </c>
      <c r="AK71" s="33">
        <f t="shared" si="55"/>
        <v>-3.1846099774923475E-2</v>
      </c>
      <c r="AL71" s="60">
        <f t="shared" si="56"/>
        <v>5.2093439999999998E-2</v>
      </c>
      <c r="AM71" s="60">
        <f t="shared" si="46"/>
        <v>6.3316163788301807E-2</v>
      </c>
      <c r="AN71" s="60">
        <f t="shared" si="57"/>
        <v>-1.691489644325278E-4</v>
      </c>
      <c r="AO71" s="34">
        <f t="shared" si="58"/>
        <v>2.8742349999999997</v>
      </c>
      <c r="AP71" s="34">
        <f t="shared" si="59"/>
        <v>4.0112857219847706</v>
      </c>
      <c r="AQ71" s="10">
        <f t="shared" si="47"/>
        <v>2.6850259776329293</v>
      </c>
      <c r="AR71" s="10">
        <f t="shared" si="60"/>
        <v>2.9442837199368217</v>
      </c>
      <c r="AS71" s="10">
        <f t="shared" si="61"/>
        <v>0.25925774230389242</v>
      </c>
      <c r="AT71" s="10">
        <f>SUM(AS$60:AS71)*5</f>
        <v>73.937340806444382</v>
      </c>
      <c r="AU71" s="10">
        <f>SUM(AQ$60:AQ71)*5</f>
        <v>141.58352701682935</v>
      </c>
      <c r="AV71" s="10">
        <f>SUM(AR$60:AR71)*5</f>
        <v>215.52086782327376</v>
      </c>
      <c r="AW71" s="10"/>
      <c r="AY71" s="10"/>
      <c r="AZ71" s="10"/>
    </row>
    <row r="72" spans="1:53" x14ac:dyDescent="0.25">
      <c r="A72" s="4">
        <v>65</v>
      </c>
      <c r="B72" s="18">
        <f t="shared" si="38"/>
        <v>2088</v>
      </c>
      <c r="C72" s="39">
        <f t="shared" si="34"/>
        <v>194.58</v>
      </c>
      <c r="D72" s="64">
        <f t="shared" ref="D72:L72" si="72">D37</f>
        <v>0.42000000000001592</v>
      </c>
      <c r="E72" s="64">
        <f t="shared" si="72"/>
        <v>2.1944999999999997</v>
      </c>
      <c r="F72" s="64">
        <f t="shared" si="72"/>
        <v>2.2469999999999999</v>
      </c>
      <c r="G72" s="64">
        <f t="shared" si="72"/>
        <v>0.16800000000000001</v>
      </c>
      <c r="H72" s="64">
        <f t="shared" si="72"/>
        <v>0.27500000000000002</v>
      </c>
      <c r="I72" s="64">
        <f t="shared" si="72"/>
        <v>1.0072755</v>
      </c>
      <c r="J72" s="64">
        <f t="shared" si="72"/>
        <v>1.3915124999999997</v>
      </c>
      <c r="K72" s="64">
        <f t="shared" si="72"/>
        <v>4.4767799999999996E-2</v>
      </c>
      <c r="L72" s="64">
        <f t="shared" si="72"/>
        <v>1.0072755</v>
      </c>
      <c r="M72" s="64">
        <f t="shared" si="35"/>
        <v>11.695462109187543</v>
      </c>
      <c r="N72" s="64">
        <f t="shared" si="40"/>
        <v>-0.10525264620528318</v>
      </c>
      <c r="O72" s="64">
        <f t="shared" si="40"/>
        <v>1.3915124999999997</v>
      </c>
      <c r="P72" s="64">
        <f t="shared" si="36"/>
        <v>1.6908593660892952</v>
      </c>
      <c r="Q72" s="64">
        <f t="shared" si="41"/>
        <v>-2.5022254201625405E-3</v>
      </c>
      <c r="R72" s="64">
        <f t="shared" si="41"/>
        <v>4.4767799999999996E-2</v>
      </c>
      <c r="S72" s="64">
        <f t="shared" si="37"/>
        <v>5.3693497327198428E-2</v>
      </c>
      <c r="T72" s="64">
        <f t="shared" si="42"/>
        <v>3.202128472153204E-3</v>
      </c>
      <c r="U72" s="64">
        <f t="shared" si="42"/>
        <v>3.174925</v>
      </c>
      <c r="V72" s="64">
        <f t="shared" si="42"/>
        <v>3.4903722568467237</v>
      </c>
      <c r="W72" s="29">
        <f>'2.12 rotation +30'!D17</f>
        <v>223.26</v>
      </c>
      <c r="X72" s="35">
        <f t="shared" si="49"/>
        <v>0.98999999999998067</v>
      </c>
      <c r="Y72" s="29">
        <f>'2.12 rotation +30'!F17*k</f>
        <v>2.7741000000000002</v>
      </c>
      <c r="Z72" s="29">
        <f>'2.12 rotation +30'!G17*k</f>
        <v>1.3502999999999998</v>
      </c>
      <c r="AA72" s="29">
        <f>'2.12 rotation +30'!H17*k</f>
        <v>0.13439999999999999</v>
      </c>
      <c r="AB72" s="29">
        <f>'2.12 rotation +30'!I17/2</f>
        <v>0.15</v>
      </c>
      <c r="AC72" s="68">
        <f t="shared" si="43"/>
        <v>1.2733119000000002</v>
      </c>
      <c r="AD72" s="348">
        <f t="shared" si="44"/>
        <v>1.1927685000000001</v>
      </c>
      <c r="AE72" s="68">
        <f t="shared" si="45"/>
        <v>5.6591640000000006E-2</v>
      </c>
      <c r="AF72" s="36">
        <f t="shared" si="50"/>
        <v>1.2733119000000002</v>
      </c>
      <c r="AG72" s="33">
        <f t="shared" si="51"/>
        <v>11.671823409850742</v>
      </c>
      <c r="AH72" s="33">
        <f t="shared" si="52"/>
        <v>0.19093589400809563</v>
      </c>
      <c r="AI72" s="36">
        <f t="shared" si="53"/>
        <v>1.1927685000000001</v>
      </c>
      <c r="AJ72" s="33">
        <f t="shared" si="54"/>
        <v>1.4578722765270129</v>
      </c>
      <c r="AK72" s="33">
        <f t="shared" si="55"/>
        <v>-4.1781148276297975E-2</v>
      </c>
      <c r="AL72" s="60">
        <f t="shared" si="56"/>
        <v>5.6591640000000006E-2</v>
      </c>
      <c r="AM72" s="60">
        <f t="shared" si="46"/>
        <v>6.7784462193356584E-2</v>
      </c>
      <c r="AN72" s="60">
        <f t="shared" si="57"/>
        <v>4.4682984050547769E-3</v>
      </c>
      <c r="AO72" s="34">
        <f t="shared" si="58"/>
        <v>2.8657200000000005</v>
      </c>
      <c r="AP72" s="34">
        <f t="shared" si="59"/>
        <v>4.0093430441368332</v>
      </c>
      <c r="AQ72" s="10">
        <f t="shared" si="47"/>
        <v>2.561933236525495</v>
      </c>
      <c r="AR72" s="10">
        <f t="shared" si="60"/>
        <v>2.9428577943964358</v>
      </c>
      <c r="AS72" s="10">
        <f t="shared" si="61"/>
        <v>0.38092455787094082</v>
      </c>
      <c r="AT72" s="10">
        <f>SUM(AS$60:AS72)*5</f>
        <v>75.841963595799086</v>
      </c>
      <c r="AU72" s="10">
        <f>SUM(AQ$60:AQ72)*5</f>
        <v>154.39319319945682</v>
      </c>
      <c r="AV72" s="10">
        <f>SUM(AR$60:AR72)*5</f>
        <v>230.23515679525593</v>
      </c>
      <c r="AW72" s="10"/>
      <c r="AY72" s="10"/>
      <c r="AZ72" s="10"/>
      <c r="BA72" s="10"/>
    </row>
    <row r="73" spans="1:53" x14ac:dyDescent="0.25">
      <c r="A73" s="4">
        <v>70</v>
      </c>
      <c r="B73" s="18">
        <f t="shared" si="38"/>
        <v>2093</v>
      </c>
      <c r="C73" s="39">
        <f t="shared" si="34"/>
        <v>194.91</v>
      </c>
      <c r="D73" s="64">
        <f t="shared" ref="D73:L73" si="73">D38</f>
        <v>0.32999999999998408</v>
      </c>
      <c r="E73" s="64">
        <f t="shared" si="73"/>
        <v>2.3561999999999999</v>
      </c>
      <c r="F73" s="64">
        <f t="shared" si="73"/>
        <v>2.0453999999999999</v>
      </c>
      <c r="G73" s="64">
        <f t="shared" si="73"/>
        <v>0.16170000000000001</v>
      </c>
      <c r="H73" s="64">
        <f t="shared" si="73"/>
        <v>0.28499999999999998</v>
      </c>
      <c r="I73" s="64">
        <f t="shared" si="73"/>
        <v>1.0814957999999999</v>
      </c>
      <c r="J73" s="64">
        <f t="shared" si="73"/>
        <v>1.3545209999999999</v>
      </c>
      <c r="K73" s="64">
        <f t="shared" si="73"/>
        <v>4.8066480000000002E-2</v>
      </c>
      <c r="L73" s="64">
        <f t="shared" si="73"/>
        <v>1.0814957999999999</v>
      </c>
      <c r="M73" s="64">
        <f t="shared" si="35"/>
        <v>11.674352596793021</v>
      </c>
      <c r="N73" s="64">
        <f t="shared" si="40"/>
        <v>-2.1109512394522412E-2</v>
      </c>
      <c r="O73" s="64">
        <f t="shared" si="40"/>
        <v>1.3545209999999999</v>
      </c>
      <c r="P73" s="64">
        <f t="shared" si="36"/>
        <v>1.6534255309486319</v>
      </c>
      <c r="Q73" s="64">
        <f t="shared" si="41"/>
        <v>-3.7433835140663341E-2</v>
      </c>
      <c r="R73" s="64">
        <f t="shared" si="41"/>
        <v>4.8066480000000002E-2</v>
      </c>
      <c r="S73" s="64">
        <f t="shared" si="37"/>
        <v>5.7558239016420945E-2</v>
      </c>
      <c r="T73" s="64">
        <f t="shared" si="42"/>
        <v>3.8647416892225173E-3</v>
      </c>
      <c r="U73" s="64">
        <f t="shared" si="42"/>
        <v>3.1513949999999999</v>
      </c>
      <c r="V73" s="64">
        <f t="shared" si="42"/>
        <v>3.4267163941540209</v>
      </c>
      <c r="W73" s="29">
        <f>'2.12 rotation +30'!D18</f>
        <v>224.22</v>
      </c>
      <c r="X73" s="35">
        <f t="shared" si="49"/>
        <v>0.96000000000000796</v>
      </c>
      <c r="Y73" s="29">
        <f>'2.12 rotation +30'!F18*k</f>
        <v>2.6292</v>
      </c>
      <c r="Z73" s="29">
        <f>'2.12 rotation +30'!G18*k</f>
        <v>1.5225</v>
      </c>
      <c r="AA73" s="29">
        <f>'2.12 rotation +30'!H18*k</f>
        <v>0.14069999999999999</v>
      </c>
      <c r="AB73" s="29">
        <f>'2.12 rotation +30'!I18/2</f>
        <v>0.15</v>
      </c>
      <c r="AC73" s="68">
        <f t="shared" si="43"/>
        <v>1.2068028</v>
      </c>
      <c r="AD73" s="348">
        <f t="shared" si="44"/>
        <v>1.222704</v>
      </c>
      <c r="AE73" s="68">
        <f t="shared" si="45"/>
        <v>5.3635680000000005E-2</v>
      </c>
      <c r="AF73" s="36">
        <f t="shared" si="50"/>
        <v>1.2068028</v>
      </c>
      <c r="AG73" s="33">
        <f t="shared" si="51"/>
        <v>11.778249467411261</v>
      </c>
      <c r="AH73" s="33">
        <f t="shared" si="52"/>
        <v>0.10642605756051893</v>
      </c>
      <c r="AI73" s="36">
        <f t="shared" si="53"/>
        <v>1.222704</v>
      </c>
      <c r="AJ73" s="33">
        <f t="shared" si="54"/>
        <v>1.4804218432090301</v>
      </c>
      <c r="AK73" s="33">
        <f t="shared" si="55"/>
        <v>2.2549566682017241E-2</v>
      </c>
      <c r="AL73" s="60">
        <f t="shared" si="56"/>
        <v>5.3635680000000005E-2</v>
      </c>
      <c r="AM73" s="60">
        <f t="shared" si="46"/>
        <v>6.5618393219001397E-2</v>
      </c>
      <c r="AN73" s="60">
        <f t="shared" si="57"/>
        <v>-2.166068974355187E-3</v>
      </c>
      <c r="AO73" s="34">
        <f t="shared" si="58"/>
        <v>2.8875600000000001</v>
      </c>
      <c r="AP73" s="34">
        <f t="shared" si="59"/>
        <v>3.974369555268189</v>
      </c>
      <c r="AQ73" s="10">
        <f t="shared" si="47"/>
        <v>2.5152098333090516</v>
      </c>
      <c r="AR73" s="10">
        <f t="shared" si="60"/>
        <v>2.9171872535668504</v>
      </c>
      <c r="AS73" s="10">
        <f t="shared" si="61"/>
        <v>0.40197742025779881</v>
      </c>
      <c r="AT73" s="10">
        <f>SUM(AS$60:AS73)*5</f>
        <v>77.851850697088082</v>
      </c>
      <c r="AU73" s="10">
        <f>SUM(AQ$60:AQ73)*5</f>
        <v>166.96924236600208</v>
      </c>
      <c r="AV73" s="10">
        <f>SUM(AR$60:AR73)*5</f>
        <v>244.82109306309019</v>
      </c>
      <c r="AW73" s="10"/>
      <c r="AY73" s="10"/>
      <c r="AZ73" s="10"/>
    </row>
    <row r="74" spans="1:53" x14ac:dyDescent="0.25">
      <c r="A74" s="4">
        <v>75</v>
      </c>
      <c r="B74" s="18">
        <f t="shared" si="38"/>
        <v>2098</v>
      </c>
      <c r="C74" s="39">
        <f t="shared" si="34"/>
        <v>195.12</v>
      </c>
      <c r="D74" s="64">
        <f t="shared" ref="D74:L74" si="74">D39</f>
        <v>0.21000000000000796</v>
      </c>
      <c r="E74" s="64">
        <f t="shared" si="74"/>
        <v>2.3456999999999999</v>
      </c>
      <c r="F74" s="64">
        <f t="shared" si="74"/>
        <v>1.9572000000000001</v>
      </c>
      <c r="G74" s="64">
        <f t="shared" si="74"/>
        <v>0.15539999999999998</v>
      </c>
      <c r="H74" s="64">
        <f t="shared" si="74"/>
        <v>0.23499999999999999</v>
      </c>
      <c r="I74" s="64">
        <f t="shared" si="74"/>
        <v>1.0766762999999999</v>
      </c>
      <c r="J74" s="64">
        <f t="shared" si="74"/>
        <v>1.3184325000000001</v>
      </c>
      <c r="K74" s="64">
        <f t="shared" si="74"/>
        <v>4.7852280000000004E-2</v>
      </c>
      <c r="L74" s="64">
        <f t="shared" si="74"/>
        <v>1.0766762999999999</v>
      </c>
      <c r="M74" s="64">
        <f t="shared" si="35"/>
        <v>11.650413711876229</v>
      </c>
      <c r="N74" s="64">
        <f t="shared" si="40"/>
        <v>-2.3938884916791636E-2</v>
      </c>
      <c r="O74" s="64">
        <f t="shared" si="40"/>
        <v>1.3184325000000001</v>
      </c>
      <c r="P74" s="64">
        <f t="shared" si="36"/>
        <v>1.6107196012801865</v>
      </c>
      <c r="Q74" s="64">
        <f t="shared" si="41"/>
        <v>-4.270592966844533E-2</v>
      </c>
      <c r="R74" s="64">
        <f t="shared" si="41"/>
        <v>4.7852280000000004E-2</v>
      </c>
      <c r="S74" s="64">
        <f t="shared" si="37"/>
        <v>5.8027235280416846E-2</v>
      </c>
      <c r="T74" s="64">
        <f t="shared" si="42"/>
        <v>4.6899626399590083E-4</v>
      </c>
      <c r="U74" s="64">
        <f t="shared" si="42"/>
        <v>3.0506450000000007</v>
      </c>
      <c r="V74" s="64">
        <f t="shared" si="42"/>
        <v>3.1944691816787674</v>
      </c>
      <c r="W74" s="29">
        <f>'2.12 rotation +30'!D19</f>
        <v>224.99</v>
      </c>
      <c r="X74" s="35">
        <f t="shared" si="49"/>
        <v>0.77000000000001023</v>
      </c>
      <c r="Y74" s="29">
        <f>'2.12 rotation +30'!F19*k</f>
        <v>2.5367999999999999</v>
      </c>
      <c r="Z74" s="29">
        <f>'2.12 rotation +30'!G19*k</f>
        <v>1.5287999999999999</v>
      </c>
      <c r="AA74" s="29">
        <f>'2.12 rotation +30'!H19*k</f>
        <v>0.1386</v>
      </c>
      <c r="AB74" s="29">
        <f>'2.12 rotation +30'!I19/2</f>
        <v>0.215</v>
      </c>
      <c r="AC74" s="68">
        <f t="shared" si="43"/>
        <v>1.1643912000000001</v>
      </c>
      <c r="AD74" s="348">
        <f t="shared" si="44"/>
        <v>1.2024599999999999</v>
      </c>
      <c r="AE74" s="68">
        <f t="shared" si="45"/>
        <v>5.175072E-2</v>
      </c>
      <c r="AF74" s="36">
        <f t="shared" si="50"/>
        <v>1.1643912000000001</v>
      </c>
      <c r="AG74" s="33">
        <f t="shared" si="51"/>
        <v>11.832230466238135</v>
      </c>
      <c r="AH74" s="33">
        <f t="shared" si="52"/>
        <v>5.3980998826874682E-2</v>
      </c>
      <c r="AI74" s="36">
        <f t="shared" si="53"/>
        <v>1.2024599999999999</v>
      </c>
      <c r="AJ74" s="33">
        <f t="shared" si="54"/>
        <v>1.4641640810874481</v>
      </c>
      <c r="AK74" s="33">
        <f t="shared" si="55"/>
        <v>-1.6257762121582031E-2</v>
      </c>
      <c r="AL74" s="60">
        <f t="shared" si="56"/>
        <v>5.175072E-2</v>
      </c>
      <c r="AM74" s="60">
        <f t="shared" si="46"/>
        <v>6.3350522703930309E-2</v>
      </c>
      <c r="AN74" s="60">
        <f t="shared" si="57"/>
        <v>-2.2678705150710882E-3</v>
      </c>
      <c r="AO74" s="34">
        <f t="shared" si="58"/>
        <v>2.8724799999999999</v>
      </c>
      <c r="AP74" s="34">
        <f t="shared" si="59"/>
        <v>3.6779353661902321</v>
      </c>
      <c r="AQ74" s="10">
        <f t="shared" si="47"/>
        <v>2.3447403793522152</v>
      </c>
      <c r="AR74" s="10">
        <f t="shared" si="60"/>
        <v>2.6996045587836304</v>
      </c>
      <c r="AS74" s="10">
        <f t="shared" si="61"/>
        <v>0.35486417943141513</v>
      </c>
      <c r="AT74" s="10">
        <f>SUM(AS$60:AS74)*5</f>
        <v>79.626171594245164</v>
      </c>
      <c r="AU74" s="10">
        <f>SUM(AQ$60:AQ74)*5</f>
        <v>178.69294426276315</v>
      </c>
      <c r="AV74" s="10">
        <f>SUM(AR$60:AR74)*5</f>
        <v>258.31911585700834</v>
      </c>
      <c r="AW74" s="10"/>
      <c r="AY74" s="10"/>
    </row>
    <row r="75" spans="1:53" x14ac:dyDescent="0.25">
      <c r="A75" s="4">
        <v>80</v>
      </c>
      <c r="B75" s="18">
        <f t="shared" si="38"/>
        <v>2103</v>
      </c>
      <c r="C75" s="39">
        <f t="shared" si="34"/>
        <v>195.4</v>
      </c>
      <c r="D75" s="64">
        <f t="shared" ref="D75:L75" si="75">D40</f>
        <v>0.28000000000000114</v>
      </c>
      <c r="E75" s="64">
        <f t="shared" si="75"/>
        <v>2.2427999999999999</v>
      </c>
      <c r="F75" s="64">
        <f t="shared" si="75"/>
        <v>1.9866000000000001</v>
      </c>
      <c r="G75" s="64">
        <f t="shared" si="75"/>
        <v>0.15539999999999998</v>
      </c>
      <c r="H75" s="64">
        <f t="shared" si="75"/>
        <v>0.215</v>
      </c>
      <c r="I75" s="64">
        <f t="shared" si="75"/>
        <v>1.0294452000000001</v>
      </c>
      <c r="J75" s="64">
        <f t="shared" si="75"/>
        <v>1.3043939999999998</v>
      </c>
      <c r="K75" s="64">
        <f t="shared" si="75"/>
        <v>4.5753120000000001E-2</v>
      </c>
      <c r="L75" s="64">
        <f t="shared" si="75"/>
        <v>1.0294452000000001</v>
      </c>
      <c r="M75" s="64">
        <f t="shared" si="35"/>
        <v>11.581500597311001</v>
      </c>
      <c r="N75" s="64">
        <f t="shared" si="40"/>
        <v>-6.8913114565228639E-2</v>
      </c>
      <c r="O75" s="64">
        <f t="shared" si="40"/>
        <v>1.3043939999999998</v>
      </c>
      <c r="P75" s="64">
        <f t="shared" si="36"/>
        <v>1.5891316881638278</v>
      </c>
      <c r="Q75" s="64">
        <f t="shared" si="41"/>
        <v>-2.158791311635877E-2</v>
      </c>
      <c r="R75" s="64">
        <f t="shared" si="41"/>
        <v>4.5753120000000001E-2</v>
      </c>
      <c r="S75" s="64">
        <f t="shared" si="37"/>
        <v>5.601098289007251E-2</v>
      </c>
      <c r="T75" s="64">
        <f t="shared" si="42"/>
        <v>-2.0162523903443363E-3</v>
      </c>
      <c r="U75" s="64">
        <f t="shared" si="42"/>
        <v>2.9898700000000002</v>
      </c>
      <c r="V75" s="64">
        <f t="shared" si="42"/>
        <v>3.1773527199280696</v>
      </c>
      <c r="W75" s="29">
        <f>'2.12 rotation +30'!D20</f>
        <v>225.66</v>
      </c>
      <c r="X75" s="35">
        <f t="shared" si="49"/>
        <v>0.66999999999998749</v>
      </c>
      <c r="Y75" s="29">
        <f>'2.12 rotation +30'!F20*k</f>
        <v>2.5745999999999998</v>
      </c>
      <c r="Z75" s="29">
        <f>'2.12 rotation +30'!G20*k</f>
        <v>1.5602999999999998</v>
      </c>
      <c r="AA75" s="29">
        <f>'2.12 rotation +30'!H20*k</f>
        <v>0.14069999999999999</v>
      </c>
      <c r="AB75" s="29">
        <f>'2.12 rotation +30'!I20/2</f>
        <v>0.21</v>
      </c>
      <c r="AC75" s="68">
        <f t="shared" si="43"/>
        <v>1.1817413999999999</v>
      </c>
      <c r="AD75" s="348">
        <f t="shared" si="44"/>
        <v>1.2236909999999999</v>
      </c>
      <c r="AE75" s="68">
        <f t="shared" si="45"/>
        <v>5.252184E-2</v>
      </c>
      <c r="AF75" s="36">
        <f t="shared" si="50"/>
        <v>1.1817413999999999</v>
      </c>
      <c r="AG75" s="33">
        <f t="shared" si="51"/>
        <v>11.898472534296237</v>
      </c>
      <c r="AH75" s="33">
        <f t="shared" si="52"/>
        <v>6.6242068058102177E-2</v>
      </c>
      <c r="AI75" s="36">
        <f t="shared" si="53"/>
        <v>1.2236909999999999</v>
      </c>
      <c r="AJ75" s="33">
        <f t="shared" si="54"/>
        <v>1.4825210876266759</v>
      </c>
      <c r="AK75" s="33">
        <f t="shared" si="55"/>
        <v>1.8357006539227783E-2</v>
      </c>
      <c r="AL75" s="60">
        <f t="shared" si="56"/>
        <v>5.252184E-2</v>
      </c>
      <c r="AM75" s="60">
        <f t="shared" si="46"/>
        <v>6.3720736048915372E-2</v>
      </c>
      <c r="AN75" s="60">
        <f t="shared" si="57"/>
        <v>3.7021334498506253E-4</v>
      </c>
      <c r="AO75" s="34">
        <f t="shared" si="58"/>
        <v>2.9156399999999998</v>
      </c>
      <c r="AP75" s="34">
        <f t="shared" si="59"/>
        <v>3.6706092879423022</v>
      </c>
      <c r="AQ75" s="10">
        <f t="shared" si="47"/>
        <v>2.3321768964272032</v>
      </c>
      <c r="AR75" s="10">
        <f t="shared" si="60"/>
        <v>2.69422721734965</v>
      </c>
      <c r="AS75" s="10">
        <f t="shared" si="61"/>
        <v>0.36205032092244682</v>
      </c>
      <c r="AT75" s="10">
        <f>SUM(AS$60:AS75)*5</f>
        <v>81.436423198857398</v>
      </c>
      <c r="AU75" s="10">
        <f>SUM(AQ$60:AQ75)*5</f>
        <v>190.3538287448992</v>
      </c>
      <c r="AV75" s="10">
        <f>SUM(AR$60:AR75)*5</f>
        <v>271.79025194375663</v>
      </c>
      <c r="AW75" s="10"/>
      <c r="AY75" s="10"/>
    </row>
    <row r="76" spans="1:53" x14ac:dyDescent="0.25">
      <c r="A76" s="4">
        <v>85</v>
      </c>
      <c r="B76" s="18">
        <f t="shared" si="38"/>
        <v>2108</v>
      </c>
      <c r="C76" s="39">
        <f t="shared" si="34"/>
        <v>195.85</v>
      </c>
      <c r="D76" s="64">
        <f t="shared" ref="D76:L76" si="76">D41</f>
        <v>0.44999999999998863</v>
      </c>
      <c r="E76" s="64">
        <f t="shared" si="76"/>
        <v>2.3058000000000001</v>
      </c>
      <c r="F76" s="64">
        <f t="shared" si="76"/>
        <v>1.9887000000000001</v>
      </c>
      <c r="G76" s="64">
        <f t="shared" si="76"/>
        <v>0.1575</v>
      </c>
      <c r="H76" s="64">
        <f t="shared" si="76"/>
        <v>0.25</v>
      </c>
      <c r="I76" s="64">
        <f t="shared" si="76"/>
        <v>1.0583622000000001</v>
      </c>
      <c r="J76" s="64">
        <f t="shared" si="76"/>
        <v>1.320627</v>
      </c>
      <c r="K76" s="64">
        <f t="shared" si="76"/>
        <v>4.7038320000000002E-2</v>
      </c>
      <c r="L76" s="64">
        <f t="shared" si="76"/>
        <v>1.0583622000000001</v>
      </c>
      <c r="M76" s="64">
        <f t="shared" si="35"/>
        <v>11.548001358671144</v>
      </c>
      <c r="N76" s="64">
        <f t="shared" si="40"/>
        <v>-3.3499238639857154E-2</v>
      </c>
      <c r="O76" s="64">
        <f t="shared" si="40"/>
        <v>1.320627</v>
      </c>
      <c r="P76" s="64">
        <f t="shared" si="36"/>
        <v>1.6015484482247673</v>
      </c>
      <c r="Q76" s="64">
        <f t="shared" si="41"/>
        <v>1.2416760060939502E-2</v>
      </c>
      <c r="R76" s="64">
        <f t="shared" si="41"/>
        <v>4.7038320000000002E-2</v>
      </c>
      <c r="S76" s="64">
        <f t="shared" si="37"/>
        <v>5.6939756455623491E-2</v>
      </c>
      <c r="T76" s="64">
        <f t="shared" si="42"/>
        <v>9.2877356555098184E-4</v>
      </c>
      <c r="U76" s="64">
        <f t="shared" si="42"/>
        <v>3.0563000000000002</v>
      </c>
      <c r="V76" s="64">
        <f t="shared" si="42"/>
        <v>3.486146294986622</v>
      </c>
      <c r="W76" s="29">
        <f>'2.12 rotation +30'!D21</f>
        <v>226.31</v>
      </c>
      <c r="X76" s="35">
        <f t="shared" si="49"/>
        <v>0.65000000000000568</v>
      </c>
      <c r="Y76" s="29">
        <f>'2.12 rotation +30'!F21*k</f>
        <v>2.5326</v>
      </c>
      <c r="Z76" s="29">
        <f>'2.12 rotation +30'!G21*k</f>
        <v>1.5959999999999999</v>
      </c>
      <c r="AA76" s="29">
        <f>'2.12 rotation +30'!H21*k</f>
        <v>0.14069999999999999</v>
      </c>
      <c r="AB76" s="29">
        <f>'2.12 rotation +30'!I21/2</f>
        <v>0.14000000000000001</v>
      </c>
      <c r="AC76" s="68">
        <f t="shared" si="43"/>
        <v>1.1624634</v>
      </c>
      <c r="AD76" s="348">
        <f t="shared" si="44"/>
        <v>1.2269669999999999</v>
      </c>
      <c r="AE76" s="68">
        <f t="shared" si="45"/>
        <v>5.1665040000000002E-2</v>
      </c>
      <c r="AF76" s="36">
        <f t="shared" si="50"/>
        <v>1.1624634</v>
      </c>
      <c r="AG76" s="33">
        <f t="shared" si="51"/>
        <v>11.93919154290624</v>
      </c>
      <c r="AH76" s="33">
        <f t="shared" si="52"/>
        <v>4.071900861000266E-2</v>
      </c>
      <c r="AI76" s="36">
        <f t="shared" si="53"/>
        <v>1.2269669999999999</v>
      </c>
      <c r="AJ76" s="33">
        <f t="shared" si="54"/>
        <v>1.4890421785782195</v>
      </c>
      <c r="AK76" s="33">
        <f t="shared" si="55"/>
        <v>6.5210909515436288E-3</v>
      </c>
      <c r="AL76" s="60">
        <f t="shared" si="56"/>
        <v>5.1665040000000002E-2</v>
      </c>
      <c r="AM76" s="60">
        <f t="shared" si="46"/>
        <v>6.2929381140596541E-2</v>
      </c>
      <c r="AN76" s="60">
        <f t="shared" si="57"/>
        <v>-7.9135490831883093E-4</v>
      </c>
      <c r="AO76" s="34">
        <f t="shared" si="58"/>
        <v>2.8660449999999997</v>
      </c>
      <c r="AP76" s="34">
        <f t="shared" si="59"/>
        <v>3.5624937446532328</v>
      </c>
      <c r="AQ76" s="10">
        <f t="shared" si="47"/>
        <v>2.5588313805201803</v>
      </c>
      <c r="AR76" s="10">
        <f t="shared" si="60"/>
        <v>2.6148704085754728</v>
      </c>
      <c r="AS76" s="10">
        <f t="shared" si="61"/>
        <v>5.6039028055292484E-2</v>
      </c>
      <c r="AT76" s="10">
        <f>SUM(AS$60:AS76)*5</f>
        <v>81.716618339133845</v>
      </c>
      <c r="AU76" s="10">
        <f>SUM(AQ$60:AQ76)*5</f>
        <v>203.14798564750009</v>
      </c>
      <c r="AV76" s="10">
        <f>SUM(AR$60:AR76)*5</f>
        <v>284.86460398663394</v>
      </c>
      <c r="AW76" s="10"/>
      <c r="AY76" s="10"/>
    </row>
    <row r="77" spans="1:53" x14ac:dyDescent="0.25">
      <c r="A77" s="4">
        <v>90</v>
      </c>
      <c r="B77" s="18">
        <f t="shared" si="38"/>
        <v>2113</v>
      </c>
      <c r="C77" s="39">
        <f t="shared" si="34"/>
        <v>196.25</v>
      </c>
      <c r="D77" s="64">
        <f t="shared" ref="D77:L77" si="77">D42</f>
        <v>0.40000000000000568</v>
      </c>
      <c r="E77" s="64">
        <f t="shared" si="77"/>
        <v>2.4108000000000001</v>
      </c>
      <c r="F77" s="64">
        <f t="shared" si="77"/>
        <v>1.9634999999999998</v>
      </c>
      <c r="G77" s="64">
        <f t="shared" si="77"/>
        <v>0.1575</v>
      </c>
      <c r="H77" s="64">
        <f t="shared" si="77"/>
        <v>0.23</v>
      </c>
      <c r="I77" s="64">
        <f t="shared" si="77"/>
        <v>1.1065572000000001</v>
      </c>
      <c r="J77" s="64">
        <f t="shared" si="77"/>
        <v>1.336776</v>
      </c>
      <c r="K77" s="64">
        <f t="shared" si="77"/>
        <v>4.9180320000000007E-2</v>
      </c>
      <c r="L77" s="64">
        <f t="shared" si="77"/>
        <v>1.1065572000000001</v>
      </c>
      <c r="M77" s="64">
        <f t="shared" si="35"/>
        <v>11.5658553055002</v>
      </c>
      <c r="N77" s="64">
        <f t="shared" si="40"/>
        <v>1.7853946829056611E-2</v>
      </c>
      <c r="O77" s="64">
        <f t="shared" si="40"/>
        <v>1.336776</v>
      </c>
      <c r="P77" s="64">
        <f t="shared" si="36"/>
        <v>1.6198924420346312</v>
      </c>
      <c r="Q77" s="64">
        <f t="shared" si="41"/>
        <v>1.8343993809863957E-2</v>
      </c>
      <c r="R77" s="64">
        <f t="shared" si="41"/>
        <v>4.9180320000000007E-2</v>
      </c>
      <c r="S77" s="64">
        <f t="shared" si="37"/>
        <v>5.9245941977220475E-2</v>
      </c>
      <c r="T77" s="64">
        <f t="shared" si="42"/>
        <v>2.3061855215969831E-3</v>
      </c>
      <c r="U77" s="64">
        <f t="shared" si="42"/>
        <v>3.09517</v>
      </c>
      <c r="V77" s="64">
        <f t="shared" si="42"/>
        <v>3.5336741261605233</v>
      </c>
      <c r="W77" s="29">
        <f>'2.12 rotation +30'!D22</f>
        <v>226.98</v>
      </c>
      <c r="X77" s="35">
        <f t="shared" si="49"/>
        <v>0.66999999999998749</v>
      </c>
      <c r="Y77" s="29">
        <f>'2.12 rotation +30'!F22*k</f>
        <v>2.6229</v>
      </c>
      <c r="Z77" s="29">
        <f>'2.12 rotation +30'!G22*k</f>
        <v>1.5477000000000001</v>
      </c>
      <c r="AA77" s="29">
        <f>'2.12 rotation +30'!H22*k</f>
        <v>0.14069999999999999</v>
      </c>
      <c r="AB77" s="29">
        <f>'2.12 rotation +30'!I22/2</f>
        <v>0.18</v>
      </c>
      <c r="AC77" s="68">
        <f t="shared" si="43"/>
        <v>1.2039111</v>
      </c>
      <c r="AD77" s="348">
        <f t="shared" si="44"/>
        <v>1.2307364999999999</v>
      </c>
      <c r="AE77" s="68">
        <f t="shared" si="45"/>
        <v>5.3507160000000005E-2</v>
      </c>
      <c r="AF77" s="36">
        <f t="shared" si="50"/>
        <v>1.2039111</v>
      </c>
      <c r="AG77" s="33">
        <f t="shared" si="51"/>
        <v>12.017519412589685</v>
      </c>
      <c r="AH77" s="33">
        <f t="shared" si="52"/>
        <v>7.8327869683445073E-2</v>
      </c>
      <c r="AI77" s="36">
        <f t="shared" si="53"/>
        <v>1.2307364999999999</v>
      </c>
      <c r="AJ77" s="33">
        <f t="shared" si="54"/>
        <v>1.4939644554863623</v>
      </c>
      <c r="AK77" s="33">
        <f t="shared" si="55"/>
        <v>4.9222769081427309E-3</v>
      </c>
      <c r="AL77" s="60">
        <f t="shared" si="56"/>
        <v>5.3507160000000005E-2</v>
      </c>
      <c r="AM77" s="60">
        <f t="shared" si="46"/>
        <v>6.4631608035097168E-2</v>
      </c>
      <c r="AN77" s="60">
        <f t="shared" si="57"/>
        <v>1.7022268945006275E-3</v>
      </c>
      <c r="AO77" s="34">
        <f t="shared" si="58"/>
        <v>2.9193449999999999</v>
      </c>
      <c r="AP77" s="34">
        <f t="shared" si="59"/>
        <v>3.674297373486076</v>
      </c>
      <c r="AQ77" s="10">
        <f t="shared" si="47"/>
        <v>2.5937168086018239</v>
      </c>
      <c r="AR77" s="10">
        <f t="shared" si="60"/>
        <v>2.6969342721387797</v>
      </c>
      <c r="AS77" s="10">
        <f t="shared" si="61"/>
        <v>0.10321746353695582</v>
      </c>
      <c r="AT77" s="10">
        <f>SUM(AS$60:AS77)*5</f>
        <v>82.232705656818638</v>
      </c>
      <c r="AU77" s="10">
        <f>SUM(AQ$60:AQ77)*5</f>
        <v>216.11656969050924</v>
      </c>
      <c r="AV77" s="10">
        <f>SUM(AR$60:AR77)*5</f>
        <v>298.34927534732788</v>
      </c>
      <c r="AW77" s="10"/>
      <c r="AY77" s="10"/>
    </row>
    <row r="78" spans="1:53" x14ac:dyDescent="0.25">
      <c r="A78" s="4">
        <v>95</v>
      </c>
      <c r="B78" s="18">
        <f t="shared" si="38"/>
        <v>2118</v>
      </c>
      <c r="C78" s="39">
        <f t="shared" si="34"/>
        <v>196.74</v>
      </c>
      <c r="D78" s="64">
        <f t="shared" ref="D78:L78" si="78">D43</f>
        <v>0.49000000000000909</v>
      </c>
      <c r="E78" s="64">
        <f t="shared" si="78"/>
        <v>2.4780000000000002</v>
      </c>
      <c r="F78" s="64">
        <f t="shared" si="78"/>
        <v>1.9215</v>
      </c>
      <c r="G78" s="64">
        <f t="shared" si="78"/>
        <v>0.1575</v>
      </c>
      <c r="H78" s="64">
        <f t="shared" si="78"/>
        <v>0.19</v>
      </c>
      <c r="I78" s="64">
        <f t="shared" si="78"/>
        <v>1.1374020000000002</v>
      </c>
      <c r="J78" s="64">
        <f t="shared" si="78"/>
        <v>1.33728</v>
      </c>
      <c r="K78" s="64">
        <f t="shared" si="78"/>
        <v>5.0551200000000004E-2</v>
      </c>
      <c r="L78" s="64">
        <f t="shared" si="78"/>
        <v>1.1374020000000002</v>
      </c>
      <c r="M78" s="64">
        <f t="shared" si="35"/>
        <v>11.612870847643787</v>
      </c>
      <c r="N78" s="64">
        <f t="shared" si="40"/>
        <v>4.7015542143586941E-2</v>
      </c>
      <c r="O78" s="64">
        <f t="shared" si="40"/>
        <v>1.33728</v>
      </c>
      <c r="P78" s="64">
        <f t="shared" si="36"/>
        <v>1.6236392326388811</v>
      </c>
      <c r="Q78" s="64">
        <f t="shared" si="41"/>
        <v>3.7467906042498722E-3</v>
      </c>
      <c r="R78" s="64">
        <f t="shared" si="41"/>
        <v>5.0551200000000004E-2</v>
      </c>
      <c r="S78" s="64">
        <f t="shared" si="37"/>
        <v>6.1024501832469338E-2</v>
      </c>
      <c r="T78" s="64">
        <f t="shared" si="42"/>
        <v>1.7785598552488638E-3</v>
      </c>
      <c r="U78" s="64">
        <f t="shared" si="42"/>
        <v>3.08555</v>
      </c>
      <c r="V78" s="64">
        <f t="shared" si="42"/>
        <v>3.6280908926030944</v>
      </c>
      <c r="W78" s="29">
        <f>'2.12 rotation +30'!D23</f>
        <v>227.46</v>
      </c>
      <c r="X78" s="35">
        <f t="shared" si="49"/>
        <v>0.48000000000001819</v>
      </c>
      <c r="Y78" s="29">
        <f>'2.12 rotation +30'!F23*k</f>
        <v>2.6187</v>
      </c>
      <c r="Z78" s="29">
        <f>'2.12 rotation +30'!G23*k</f>
        <v>1.575</v>
      </c>
      <c r="AA78" s="29">
        <f>'2.12 rotation +30'!H23*k</f>
        <v>0.14280000000000001</v>
      </c>
      <c r="AB78" s="29">
        <f>'2.12 rotation +30'!I23/2</f>
        <v>0.23499999999999999</v>
      </c>
      <c r="AC78" s="68">
        <f t="shared" si="43"/>
        <v>1.2019833</v>
      </c>
      <c r="AD78" s="348">
        <f t="shared" si="44"/>
        <v>1.2400815000000001</v>
      </c>
      <c r="AE78" s="68">
        <f t="shared" si="45"/>
        <v>5.3421480000000007E-2</v>
      </c>
      <c r="AF78" s="36">
        <f t="shared" si="50"/>
        <v>1.2019833</v>
      </c>
      <c r="AG78" s="33">
        <f t="shared" si="51"/>
        <v>12.086535017733361</v>
      </c>
      <c r="AH78" s="33">
        <f t="shared" si="52"/>
        <v>6.9015605143675884E-2</v>
      </c>
      <c r="AI78" s="36">
        <f t="shared" si="53"/>
        <v>1.2400815000000001</v>
      </c>
      <c r="AJ78" s="33">
        <f t="shared" si="54"/>
        <v>1.5041795993315188</v>
      </c>
      <c r="AK78" s="33">
        <f t="shared" si="55"/>
        <v>1.0215143845156538E-2</v>
      </c>
      <c r="AL78" s="60">
        <f t="shared" si="56"/>
        <v>5.3421480000000007E-2</v>
      </c>
      <c r="AM78" s="60">
        <f t="shared" si="46"/>
        <v>6.4846842080152053E-2</v>
      </c>
      <c r="AN78" s="60">
        <f t="shared" si="57"/>
        <v>2.1523404505488508E-4</v>
      </c>
      <c r="AO78" s="34">
        <f t="shared" si="58"/>
        <v>2.9714750000000003</v>
      </c>
      <c r="AP78" s="34">
        <f t="shared" si="59"/>
        <v>3.5309209830339054</v>
      </c>
      <c r="AQ78" s="10">
        <f t="shared" si="47"/>
        <v>2.6630187151706712</v>
      </c>
      <c r="AR78" s="10">
        <f t="shared" si="60"/>
        <v>2.5916960015468868</v>
      </c>
      <c r="AS78" s="10">
        <f t="shared" si="61"/>
        <v>-7.1322713623784395E-2</v>
      </c>
      <c r="AT78" s="10">
        <f>SUM(AS$60:AS78)*5</f>
        <v>81.876092088699721</v>
      </c>
      <c r="AU78" s="10">
        <f>SUM(AQ$60:AQ78)*5</f>
        <v>229.43166326636259</v>
      </c>
      <c r="AV78" s="10">
        <f>SUM(AR$60:AR78)*5</f>
        <v>311.30775535506228</v>
      </c>
      <c r="AW78" s="10"/>
      <c r="AY78" s="10"/>
    </row>
    <row r="79" spans="1:53" x14ac:dyDescent="0.25">
      <c r="A79" s="4">
        <v>100</v>
      </c>
      <c r="B79" s="18">
        <f t="shared" si="38"/>
        <v>2123</v>
      </c>
      <c r="C79" s="39">
        <f t="shared" si="34"/>
        <v>197.15</v>
      </c>
      <c r="D79" s="64">
        <f t="shared" ref="D79:L79" si="79">D44</f>
        <v>0.40999999999999659</v>
      </c>
      <c r="E79" s="64">
        <f t="shared" si="79"/>
        <v>2.5073999999999996</v>
      </c>
      <c r="F79" s="64">
        <f t="shared" si="79"/>
        <v>1.9257</v>
      </c>
      <c r="G79" s="64">
        <f t="shared" si="79"/>
        <v>0.1575</v>
      </c>
      <c r="H79" s="64">
        <f t="shared" si="79"/>
        <v>0.22</v>
      </c>
      <c r="I79" s="64">
        <f t="shared" si="79"/>
        <v>1.1508965999999998</v>
      </c>
      <c r="J79" s="64">
        <f t="shared" si="79"/>
        <v>1.346079</v>
      </c>
      <c r="K79" s="64">
        <f t="shared" si="79"/>
        <v>5.1150959999999995E-2</v>
      </c>
      <c r="L79" s="64">
        <f t="shared" si="79"/>
        <v>1.1508965999999998</v>
      </c>
      <c r="M79" s="64">
        <f t="shared" si="35"/>
        <v>11.668948536751431</v>
      </c>
      <c r="N79" s="64">
        <f t="shared" si="40"/>
        <v>5.6077689107643991E-2</v>
      </c>
      <c r="O79" s="64">
        <f t="shared" si="40"/>
        <v>1.346079</v>
      </c>
      <c r="P79" s="64">
        <f t="shared" si="36"/>
        <v>1.6331005778998688</v>
      </c>
      <c r="Q79" s="64">
        <f t="shared" si="41"/>
        <v>9.4613452609877413E-3</v>
      </c>
      <c r="R79" s="64">
        <f t="shared" si="41"/>
        <v>5.1150959999999995E-2</v>
      </c>
      <c r="S79" s="64">
        <f t="shared" si="37"/>
        <v>6.1938669766067489E-2</v>
      </c>
      <c r="T79" s="64">
        <f t="shared" si="42"/>
        <v>9.1416793359815063E-4</v>
      </c>
      <c r="U79" s="64">
        <f t="shared" si="42"/>
        <v>3.1268899999999995</v>
      </c>
      <c r="V79" s="64">
        <f t="shared" si="42"/>
        <v>3.6033432023022258</v>
      </c>
      <c r="W79" s="29">
        <f>'2.12 rotation +30'!D24</f>
        <v>227.62</v>
      </c>
      <c r="X79" s="35">
        <f t="shared" si="49"/>
        <v>0.15999999999999659</v>
      </c>
      <c r="Y79" s="29">
        <f>'2.12 rotation +30'!F24*k</f>
        <v>2.4948000000000001</v>
      </c>
      <c r="Z79" s="29">
        <f>'2.12 rotation +30'!G24*k</f>
        <v>1.6547999999999998</v>
      </c>
      <c r="AA79" s="29">
        <f>'2.12 rotation +30'!H24*k</f>
        <v>0.14280000000000001</v>
      </c>
      <c r="AB79" s="29">
        <f>'2.12 rotation +30'!I24/2</f>
        <v>0.22500000000000001</v>
      </c>
      <c r="AC79" s="68">
        <f t="shared" si="43"/>
        <v>1.1451132000000002</v>
      </c>
      <c r="AD79" s="348">
        <f t="shared" si="44"/>
        <v>1.2400500000000001</v>
      </c>
      <c r="AE79" s="68">
        <f t="shared" si="45"/>
        <v>5.0893920000000009E-2</v>
      </c>
      <c r="AF79" s="36">
        <f t="shared" si="50"/>
        <v>1.1451132000000002</v>
      </c>
      <c r="AG79" s="33">
        <f t="shared" si="51"/>
        <v>12.092173984515483</v>
      </c>
      <c r="AH79" s="33">
        <f t="shared" si="52"/>
        <v>5.6389667821221678E-3</v>
      </c>
      <c r="AI79" s="36">
        <f t="shared" si="53"/>
        <v>1.2400500000000001</v>
      </c>
      <c r="AJ79" s="33">
        <f t="shared" si="54"/>
        <v>1.5059538987024452</v>
      </c>
      <c r="AK79" s="33">
        <f t="shared" si="55"/>
        <v>1.7742993709264354E-3</v>
      </c>
      <c r="AL79" s="60">
        <f t="shared" si="56"/>
        <v>5.0893920000000009E-2</v>
      </c>
      <c r="AM79" s="60">
        <f t="shared" si="46"/>
        <v>6.2357330443352177E-2</v>
      </c>
      <c r="AN79" s="60">
        <f t="shared" si="57"/>
        <v>-2.4895116367998765E-3</v>
      </c>
      <c r="AO79" s="34">
        <f t="shared" si="58"/>
        <v>2.9363099999999998</v>
      </c>
      <c r="AP79" s="34">
        <f t="shared" si="59"/>
        <v>3.1012337545162452</v>
      </c>
      <c r="AQ79" s="10">
        <f t="shared" si="47"/>
        <v>2.6448539104898336</v>
      </c>
      <c r="AR79" s="10">
        <f t="shared" si="60"/>
        <v>2.276305575814924</v>
      </c>
      <c r="AS79" s="10">
        <f t="shared" si="61"/>
        <v>-0.36854833467490966</v>
      </c>
      <c r="AT79" s="10">
        <f>SUM(AS$60:AS79)*5</f>
        <v>80.033350415325174</v>
      </c>
      <c r="AU79" s="10">
        <f>SUM(AQ$60:AQ79)*5</f>
        <v>242.65593281881178</v>
      </c>
      <c r="AV79" s="10">
        <f>SUM(AR$60:AR79)*5</f>
        <v>322.68928323413689</v>
      </c>
      <c r="AW79" s="10"/>
      <c r="AY79" s="10"/>
    </row>
    <row r="80" spans="1:53" x14ac:dyDescent="0.25">
      <c r="A80" s="4">
        <v>105</v>
      </c>
      <c r="B80" s="18">
        <f t="shared" si="38"/>
        <v>2128</v>
      </c>
      <c r="C80" s="39">
        <f t="shared" si="34"/>
        <v>197.58</v>
      </c>
      <c r="D80" s="64">
        <f t="shared" ref="D80:L80" si="80">D45</f>
        <v>0.43000000000000682</v>
      </c>
      <c r="E80" s="64">
        <f t="shared" si="80"/>
        <v>2.2869000000000002</v>
      </c>
      <c r="F80" s="64">
        <f t="shared" si="80"/>
        <v>2.0726999999999998</v>
      </c>
      <c r="G80" s="64">
        <f t="shared" si="80"/>
        <v>0.16170000000000001</v>
      </c>
      <c r="H80" s="64">
        <f t="shared" si="80"/>
        <v>0.13500000000000001</v>
      </c>
      <c r="I80" s="64">
        <f t="shared" si="80"/>
        <v>1.0496871000000001</v>
      </c>
      <c r="J80" s="64">
        <f t="shared" si="80"/>
        <v>1.3479165</v>
      </c>
      <c r="K80" s="64">
        <f t="shared" si="80"/>
        <v>4.6652760000000008E-2</v>
      </c>
      <c r="L80" s="64">
        <f t="shared" si="80"/>
        <v>1.0496871000000001</v>
      </c>
      <c r="M80" s="64">
        <f t="shared" si="35"/>
        <v>11.618529926813459</v>
      </c>
      <c r="N80" s="64">
        <f t="shared" si="40"/>
        <v>-5.0418609937972647E-2</v>
      </c>
      <c r="O80" s="64">
        <f t="shared" si="40"/>
        <v>1.3479165</v>
      </c>
      <c r="P80" s="64">
        <f t="shared" si="36"/>
        <v>1.6366106232481668</v>
      </c>
      <c r="Q80" s="64">
        <f t="shared" si="41"/>
        <v>3.5100453482979077E-3</v>
      </c>
      <c r="R80" s="64">
        <f t="shared" si="41"/>
        <v>4.6652760000000008E-2</v>
      </c>
      <c r="S80" s="64">
        <f t="shared" si="37"/>
        <v>5.7602073352315139E-2</v>
      </c>
      <c r="T80" s="64">
        <f t="shared" si="42"/>
        <v>-4.3365964137523499E-3</v>
      </c>
      <c r="U80" s="64">
        <f t="shared" si="42"/>
        <v>3.0265949999999999</v>
      </c>
      <c r="V80" s="64">
        <f t="shared" si="42"/>
        <v>3.4053498389965795</v>
      </c>
      <c r="W80" s="29">
        <f>'2.12 rotation +30'!D25</f>
        <v>227.88</v>
      </c>
      <c r="X80" s="35">
        <f t="shared" si="49"/>
        <v>0.25999999999999091</v>
      </c>
      <c r="Y80" s="29">
        <f>'2.12 rotation +30'!F25*k</f>
        <v>2.4548999999999999</v>
      </c>
      <c r="Z80" s="29">
        <f>'2.12 rotation +30'!G25*k</f>
        <v>1.7619</v>
      </c>
      <c r="AA80" s="29">
        <f>'2.12 rotation +30'!H25*k</f>
        <v>0.14909999999999998</v>
      </c>
      <c r="AB80" s="29">
        <f>'2.12 rotation +30'!I25/2</f>
        <v>0.115</v>
      </c>
      <c r="AC80" s="68">
        <f t="shared" si="43"/>
        <v>1.1267990999999999</v>
      </c>
      <c r="AD80" s="348">
        <f t="shared" si="44"/>
        <v>1.2709725000000001</v>
      </c>
      <c r="AE80" s="68">
        <f t="shared" si="45"/>
        <v>5.007996E-2</v>
      </c>
      <c r="AF80" s="36">
        <f t="shared" si="50"/>
        <v>1.1267990999999999</v>
      </c>
      <c r="AG80" s="33">
        <f t="shared" si="51"/>
        <v>12.078967230172049</v>
      </c>
      <c r="AH80" s="33">
        <f t="shared" si="52"/>
        <v>-1.3206754343434213E-2</v>
      </c>
      <c r="AI80" s="36">
        <f t="shared" si="53"/>
        <v>1.2709725000000001</v>
      </c>
      <c r="AJ80" s="33">
        <f t="shared" si="54"/>
        <v>1.5371900534817047</v>
      </c>
      <c r="AK80" s="33">
        <f t="shared" si="55"/>
        <v>3.1236154779259451E-2</v>
      </c>
      <c r="AL80" s="60">
        <f t="shared" si="56"/>
        <v>5.007996E-2</v>
      </c>
      <c r="AM80" s="60">
        <f t="shared" si="46"/>
        <v>6.1103282803296168E-2</v>
      </c>
      <c r="AN80" s="60">
        <f t="shared" si="57"/>
        <v>-1.2540476400560094E-3</v>
      </c>
      <c r="AO80" s="34">
        <f t="shared" si="58"/>
        <v>2.912585</v>
      </c>
      <c r="AP80" s="34">
        <f t="shared" si="59"/>
        <v>3.1893603527957599</v>
      </c>
      <c r="AQ80" s="10">
        <f t="shared" si="47"/>
        <v>2.4995267818234894</v>
      </c>
      <c r="AR80" s="10">
        <f t="shared" si="60"/>
        <v>2.3409904989520878</v>
      </c>
      <c r="AS80" s="10">
        <f t="shared" si="61"/>
        <v>-0.15853628287140165</v>
      </c>
      <c r="AT80" s="10">
        <f>SUM(AS$60:AS80)*5</f>
        <v>79.240669000968168</v>
      </c>
      <c r="AU80" s="10">
        <f>SUM(AQ$60:AQ80)*5</f>
        <v>255.15356672792922</v>
      </c>
      <c r="AV80" s="10">
        <f>SUM(AR$60:AR80)*5</f>
        <v>334.39423572889729</v>
      </c>
      <c r="AW80" s="10"/>
      <c r="AY80" s="10"/>
    </row>
    <row r="81" spans="1:52" x14ac:dyDescent="0.25">
      <c r="A81" s="4">
        <v>110</v>
      </c>
      <c r="B81" s="18">
        <f t="shared" si="38"/>
        <v>2133</v>
      </c>
      <c r="C81" s="39">
        <f t="shared" si="34"/>
        <v>197.75</v>
      </c>
      <c r="D81" s="64">
        <f t="shared" ref="D81:L81" si="81">D46</f>
        <v>0.16999999999998749</v>
      </c>
      <c r="E81" s="64">
        <f t="shared" si="81"/>
        <v>2.5787999999999998</v>
      </c>
      <c r="F81" s="64">
        <f t="shared" si="81"/>
        <v>1.8584999999999998</v>
      </c>
      <c r="G81" s="64">
        <f t="shared" si="81"/>
        <v>0.15539999999999998</v>
      </c>
      <c r="H81" s="64">
        <f t="shared" si="81"/>
        <v>0.19500000000000001</v>
      </c>
      <c r="I81" s="64">
        <f t="shared" si="81"/>
        <v>1.1836692</v>
      </c>
      <c r="J81" s="64">
        <f t="shared" si="81"/>
        <v>1.3380359999999998</v>
      </c>
      <c r="K81" s="64">
        <f t="shared" si="81"/>
        <v>5.2607519999999998E-2</v>
      </c>
      <c r="L81" s="64">
        <f t="shared" si="81"/>
        <v>1.1836692</v>
      </c>
      <c r="M81" s="64">
        <f t="shared" si="35"/>
        <v>11.706846698673345</v>
      </c>
      <c r="N81" s="64">
        <f t="shared" si="40"/>
        <v>8.8316771859886956E-2</v>
      </c>
      <c r="O81" s="64">
        <f t="shared" si="40"/>
        <v>1.3380359999999998</v>
      </c>
      <c r="P81" s="64">
        <f t="shared" si="36"/>
        <v>1.6273506174651799</v>
      </c>
      <c r="Q81" s="64">
        <f t="shared" si="41"/>
        <v>-9.2600057829868021E-3</v>
      </c>
      <c r="R81" s="64">
        <f t="shared" si="41"/>
        <v>5.2607519999999998E-2</v>
      </c>
      <c r="S81" s="64">
        <f t="shared" si="37"/>
        <v>6.2790224169456732E-2</v>
      </c>
      <c r="T81" s="64">
        <f t="shared" si="42"/>
        <v>5.188150817141593E-3</v>
      </c>
      <c r="U81" s="64">
        <f t="shared" si="42"/>
        <v>3.1120050000000004</v>
      </c>
      <c r="V81" s="64">
        <f t="shared" si="42"/>
        <v>3.3662499168940294</v>
      </c>
      <c r="W81" s="29">
        <f>'2.12 rotation +30'!D26</f>
        <v>228.2</v>
      </c>
      <c r="X81" s="35">
        <f t="shared" si="49"/>
        <v>0.31999999999999318</v>
      </c>
      <c r="Y81" s="29">
        <f>'2.12 rotation +30'!F26*k</f>
        <v>2.4212999999999996</v>
      </c>
      <c r="Z81" s="29">
        <f>'2.12 rotation +30'!G26*k</f>
        <v>1.8248999999999997</v>
      </c>
      <c r="AA81" s="29">
        <f>'2.12 rotation +30'!H26*k</f>
        <v>0.1512</v>
      </c>
      <c r="AB81" s="29">
        <f>'2.12 rotation +30'!I26/2</f>
        <v>5.5E-2</v>
      </c>
      <c r="AC81" s="68">
        <f t="shared" si="43"/>
        <v>1.1113766999999999</v>
      </c>
      <c r="AD81" s="348">
        <f t="shared" si="44"/>
        <v>1.2866804999999997</v>
      </c>
      <c r="AE81" s="68">
        <f t="shared" si="45"/>
        <v>4.9394519999999997E-2</v>
      </c>
      <c r="AF81" s="36">
        <f t="shared" si="50"/>
        <v>1.1113766999999999</v>
      </c>
      <c r="AG81" s="33">
        <f t="shared" si="51"/>
        <v>12.051583160235079</v>
      </c>
      <c r="AH81" s="33">
        <f t="shared" si="52"/>
        <v>-2.7384069936969624E-2</v>
      </c>
      <c r="AI81" s="36">
        <f t="shared" si="53"/>
        <v>1.2866804999999997</v>
      </c>
      <c r="AJ81" s="33">
        <f t="shared" si="54"/>
        <v>1.5584198776973559</v>
      </c>
      <c r="AK81" s="33">
        <f t="shared" si="55"/>
        <v>2.1229824215651227E-2</v>
      </c>
      <c r="AL81" s="60">
        <f t="shared" si="56"/>
        <v>4.9394519999999997E-2</v>
      </c>
      <c r="AM81" s="60">
        <f t="shared" si="46"/>
        <v>6.0196156405742517E-2</v>
      </c>
      <c r="AN81" s="60">
        <f t="shared" si="57"/>
        <v>-9.0712639755365088E-4</v>
      </c>
      <c r="AO81" s="34">
        <f t="shared" si="58"/>
        <v>2.8940599999999996</v>
      </c>
      <c r="AP81" s="34">
        <f t="shared" si="59"/>
        <v>3.2069986278811209</v>
      </c>
      <c r="AQ81" s="10">
        <f t="shared" si="47"/>
        <v>2.4708274390002174</v>
      </c>
      <c r="AR81" s="10">
        <f t="shared" si="60"/>
        <v>2.3539369928647429</v>
      </c>
      <c r="AS81" s="10">
        <f t="shared" si="61"/>
        <v>-0.1168904461354745</v>
      </c>
      <c r="AT81" s="10">
        <f>SUM(AS$60:AS81)*5</f>
        <v>78.656216770290797</v>
      </c>
      <c r="AU81" s="10">
        <f>SUM(AQ$60:AQ81)*5</f>
        <v>267.50770392293032</v>
      </c>
      <c r="AV81" s="10">
        <f>SUM(AR$60:AR81)*5</f>
        <v>346.16392069322103</v>
      </c>
      <c r="AW81" s="10"/>
      <c r="AY81" s="10"/>
    </row>
    <row r="82" spans="1:52" x14ac:dyDescent="0.25">
      <c r="A82" s="4">
        <v>115</v>
      </c>
      <c r="B82" s="18">
        <f t="shared" si="38"/>
        <v>2138</v>
      </c>
      <c r="C82" s="39">
        <f t="shared" si="34"/>
        <v>198.17</v>
      </c>
      <c r="D82" s="64">
        <f t="shared" ref="D82:L82" si="82">D47</f>
        <v>0.41999999999998749</v>
      </c>
      <c r="E82" s="64">
        <f t="shared" si="82"/>
        <v>2.4822000000000002</v>
      </c>
      <c r="F82" s="64">
        <f t="shared" si="82"/>
        <v>1.9341000000000002</v>
      </c>
      <c r="G82" s="64">
        <f t="shared" si="82"/>
        <v>0.1575</v>
      </c>
      <c r="H82" s="64">
        <f t="shared" si="82"/>
        <v>0.26</v>
      </c>
      <c r="I82" s="64">
        <f t="shared" si="82"/>
        <v>1.1393298000000001</v>
      </c>
      <c r="J82" s="64">
        <f t="shared" si="82"/>
        <v>1.3430970000000002</v>
      </c>
      <c r="K82" s="64">
        <f t="shared" si="82"/>
        <v>5.0636880000000009E-2</v>
      </c>
      <c r="L82" s="64">
        <f t="shared" si="82"/>
        <v>1.1393298000000001</v>
      </c>
      <c r="M82" s="64">
        <f t="shared" si="35"/>
        <v>11.742497888898242</v>
      </c>
      <c r="N82" s="64">
        <f t="shared" si="40"/>
        <v>3.5651190224896823E-2</v>
      </c>
      <c r="O82" s="64">
        <f t="shared" si="40"/>
        <v>1.3430970000000002</v>
      </c>
      <c r="P82" s="64">
        <f t="shared" si="36"/>
        <v>1.6307746642444363</v>
      </c>
      <c r="Q82" s="64">
        <f t="shared" si="41"/>
        <v>3.42404677925634E-3</v>
      </c>
      <c r="R82" s="64">
        <f t="shared" si="41"/>
        <v>5.0636880000000009E-2</v>
      </c>
      <c r="S82" s="64">
        <f t="shared" si="37"/>
        <v>6.1736728325611584E-2</v>
      </c>
      <c r="T82" s="64">
        <f t="shared" si="42"/>
        <v>-1.0534958438451481E-3</v>
      </c>
      <c r="U82" s="64">
        <f t="shared" si="42"/>
        <v>3.1419700000000002</v>
      </c>
      <c r="V82" s="64">
        <f t="shared" si="42"/>
        <v>3.5999917411602955</v>
      </c>
      <c r="W82" s="29">
        <f>'2.12 rotation +30'!D27</f>
        <v>228.52</v>
      </c>
      <c r="X82" s="35">
        <f t="shared" si="49"/>
        <v>0.3200000000000216</v>
      </c>
      <c r="Y82" s="29">
        <f>'2.12 rotation +30'!F27*k</f>
        <v>2.7090000000000001</v>
      </c>
      <c r="Z82" s="29">
        <f>'2.12 rotation +30'!G27*k</f>
        <v>1.5077999999999998</v>
      </c>
      <c r="AA82" s="29">
        <f>'2.12 rotation +30'!H27*k</f>
        <v>0.14069999999999999</v>
      </c>
      <c r="AB82" s="29">
        <f>'2.12 rotation +30'!I27/2</f>
        <v>0.13500000000000001</v>
      </c>
      <c r="AC82" s="68">
        <f t="shared" si="43"/>
        <v>1.2434310000000002</v>
      </c>
      <c r="AD82" s="348">
        <f t="shared" si="44"/>
        <v>1.236669</v>
      </c>
      <c r="AE82" s="68">
        <f t="shared" si="45"/>
        <v>5.5263600000000003E-2</v>
      </c>
      <c r="AF82" s="36">
        <f t="shared" si="50"/>
        <v>1.2434310000000002</v>
      </c>
      <c r="AG82" s="33">
        <f t="shared" si="51"/>
        <v>12.158835060069308</v>
      </c>
      <c r="AH82" s="33">
        <f t="shared" si="52"/>
        <v>0.10725189983422823</v>
      </c>
      <c r="AI82" s="36">
        <f t="shared" si="53"/>
        <v>1.236669</v>
      </c>
      <c r="AJ82" s="33">
        <f t="shared" si="54"/>
        <v>1.5121613158639278</v>
      </c>
      <c r="AK82" s="33">
        <f t="shared" si="55"/>
        <v>-4.6258561833428136E-2</v>
      </c>
      <c r="AL82" s="60">
        <f t="shared" si="56"/>
        <v>5.5263600000000003E-2</v>
      </c>
      <c r="AM82" s="60">
        <f t="shared" si="46"/>
        <v>6.5904877598966641E-2</v>
      </c>
      <c r="AN82" s="60">
        <f t="shared" si="57"/>
        <v>5.7087211932241241E-3</v>
      </c>
      <c r="AO82" s="34">
        <f t="shared" si="58"/>
        <v>2.9201250000000001</v>
      </c>
      <c r="AP82" s="34">
        <f t="shared" si="59"/>
        <v>3.3068270591940458</v>
      </c>
      <c r="AQ82" s="10">
        <f t="shared" si="47"/>
        <v>2.642393938011657</v>
      </c>
      <c r="AR82" s="10">
        <f t="shared" si="60"/>
        <v>2.4272110614484297</v>
      </c>
      <c r="AS82" s="10">
        <f t="shared" si="61"/>
        <v>-0.21518287656322732</v>
      </c>
      <c r="AT82" s="10">
        <f>SUM(AS$60:AS82)*5</f>
        <v>77.580302387474646</v>
      </c>
      <c r="AU82" s="10">
        <f>SUM(AQ$60:AQ82)*5</f>
        <v>280.71967361298857</v>
      </c>
      <c r="AV82" s="10">
        <f>SUM(AR$60:AR82)*5</f>
        <v>358.29997600046318</v>
      </c>
      <c r="AW82" s="10"/>
      <c r="AY82" s="10"/>
    </row>
    <row r="83" spans="1:52" x14ac:dyDescent="0.25">
      <c r="A83" s="4">
        <v>120</v>
      </c>
      <c r="B83" s="18">
        <f t="shared" si="38"/>
        <v>2143</v>
      </c>
      <c r="C83" s="39">
        <f t="shared" si="34"/>
        <v>198.39</v>
      </c>
      <c r="D83" s="64">
        <f t="shared" ref="D83:L83" si="83">D48</f>
        <v>0.21999999999999886</v>
      </c>
      <c r="E83" s="64">
        <f t="shared" si="83"/>
        <v>2.415</v>
      </c>
      <c r="F83" s="64">
        <f t="shared" si="83"/>
        <v>1.9424999999999999</v>
      </c>
      <c r="G83" s="64">
        <f t="shared" si="83"/>
        <v>0.1575</v>
      </c>
      <c r="H83" s="64">
        <f t="shared" si="83"/>
        <v>0.22</v>
      </c>
      <c r="I83" s="64">
        <f t="shared" si="83"/>
        <v>1.1084850000000002</v>
      </c>
      <c r="J83" s="64">
        <f t="shared" si="83"/>
        <v>1.329825</v>
      </c>
      <c r="K83" s="64">
        <f t="shared" si="83"/>
        <v>4.9266000000000004E-2</v>
      </c>
      <c r="L83" s="64">
        <f t="shared" si="83"/>
        <v>1.1084850000000002</v>
      </c>
      <c r="M83" s="64">
        <f t="shared" si="35"/>
        <v>11.743943215544105</v>
      </c>
      <c r="N83" s="64">
        <f t="shared" si="40"/>
        <v>1.4453266458627212E-3</v>
      </c>
      <c r="O83" s="64">
        <f t="shared" si="40"/>
        <v>1.329825</v>
      </c>
      <c r="P83" s="64">
        <f t="shared" si="36"/>
        <v>1.618107955918614</v>
      </c>
      <c r="Q83" s="64">
        <f t="shared" si="41"/>
        <v>-1.2666708325822285E-2</v>
      </c>
      <c r="R83" s="64">
        <f t="shared" si="41"/>
        <v>4.9266000000000004E-2</v>
      </c>
      <c r="S83" s="64">
        <f t="shared" si="37"/>
        <v>6.0179614811827896E-2</v>
      </c>
      <c r="T83" s="64">
        <f t="shared" si="42"/>
        <v>-1.5571135137836881E-3</v>
      </c>
      <c r="U83" s="64">
        <f t="shared" si="42"/>
        <v>3.0777499999999995</v>
      </c>
      <c r="V83" s="64">
        <f t="shared" si="42"/>
        <v>3.2849715048062551</v>
      </c>
      <c r="W83" s="29">
        <f>'2.12 rotation +30'!D28</f>
        <v>228.81</v>
      </c>
      <c r="X83" s="35">
        <f t="shared" si="49"/>
        <v>0.28999999999999204</v>
      </c>
      <c r="Y83" s="29">
        <f>'2.12 rotation +30'!F28*k</f>
        <v>2.9001000000000001</v>
      </c>
      <c r="Z83" s="29">
        <f>'2.12 rotation +30'!G28*k</f>
        <v>1.3104</v>
      </c>
      <c r="AA83" s="29">
        <f>'2.12 rotation +30'!H28*k</f>
        <v>0.13439999999999999</v>
      </c>
      <c r="AB83" s="29">
        <f>'2.12 rotation +30'!I28/2</f>
        <v>0.115</v>
      </c>
      <c r="AC83" s="68">
        <f t="shared" si="43"/>
        <v>1.3311459000000001</v>
      </c>
      <c r="AD83" s="348">
        <f t="shared" si="44"/>
        <v>1.2084765</v>
      </c>
      <c r="AE83" s="68">
        <f t="shared" si="45"/>
        <v>5.9162040000000006E-2</v>
      </c>
      <c r="AF83" s="36">
        <f t="shared" si="50"/>
        <v>1.3311459000000001</v>
      </c>
      <c r="AG83" s="33">
        <f t="shared" si="51"/>
        <v>12.343690543786433</v>
      </c>
      <c r="AH83" s="33">
        <f t="shared" si="52"/>
        <v>0.18485548371712568</v>
      </c>
      <c r="AI83" s="36">
        <f t="shared" si="53"/>
        <v>1.2084765</v>
      </c>
      <c r="AJ83" s="33">
        <f t="shared" si="54"/>
        <v>1.4757913801738389</v>
      </c>
      <c r="AK83" s="33">
        <f t="shared" si="55"/>
        <v>-3.6369935690088839E-2</v>
      </c>
      <c r="AL83" s="60">
        <f t="shared" si="56"/>
        <v>5.9162040000000006E-2</v>
      </c>
      <c r="AM83" s="60">
        <f t="shared" si="46"/>
        <v>7.081248646587468E-2</v>
      </c>
      <c r="AN83" s="60">
        <f t="shared" si="57"/>
        <v>4.9076088669080392E-3</v>
      </c>
      <c r="AO83" s="34">
        <f t="shared" si="58"/>
        <v>2.8989350000000003</v>
      </c>
      <c r="AP83" s="34">
        <f t="shared" si="59"/>
        <v>3.3423281568939371</v>
      </c>
      <c r="AQ83" s="10">
        <f t="shared" si="47"/>
        <v>2.4111690845277911</v>
      </c>
      <c r="AR83" s="10">
        <f t="shared" si="60"/>
        <v>2.4532688671601499</v>
      </c>
      <c r="AS83" s="10">
        <f t="shared" si="61"/>
        <v>4.2099782632358806E-2</v>
      </c>
      <c r="AT83" s="10">
        <f>SUM(AS$60:AS83)*5</f>
        <v>77.790801300636446</v>
      </c>
      <c r="AU83" s="10">
        <f>SUM(AQ$60:AQ83)*5</f>
        <v>292.77551903562755</v>
      </c>
      <c r="AV83" s="10">
        <f>SUM(AR$60:AR83)*5</f>
        <v>370.56632033626391</v>
      </c>
      <c r="AW83" s="10"/>
      <c r="AY83" s="10"/>
    </row>
    <row r="84" spans="1:52" x14ac:dyDescent="0.25">
      <c r="A84" s="4">
        <v>125</v>
      </c>
      <c r="B84" s="18">
        <f t="shared" si="38"/>
        <v>2148</v>
      </c>
      <c r="C84" s="39">
        <f t="shared" si="34"/>
        <v>198.51</v>
      </c>
      <c r="D84" s="64">
        <f t="shared" ref="D84:L84" si="84">D49</f>
        <v>0.12000000000000455</v>
      </c>
      <c r="E84" s="64">
        <f t="shared" si="84"/>
        <v>2.2994999999999997</v>
      </c>
      <c r="F84" s="64">
        <f t="shared" si="84"/>
        <v>1.9593</v>
      </c>
      <c r="G84" s="64">
        <f t="shared" si="84"/>
        <v>0.15539999999999998</v>
      </c>
      <c r="H84" s="64">
        <f t="shared" si="84"/>
        <v>0.14000000000000001</v>
      </c>
      <c r="I84" s="64">
        <f t="shared" si="84"/>
        <v>1.0554705</v>
      </c>
      <c r="J84" s="64">
        <f t="shared" si="84"/>
        <v>1.3079114999999999</v>
      </c>
      <c r="K84" s="64">
        <f t="shared" si="84"/>
        <v>4.6909799999999995E-2</v>
      </c>
      <c r="L84" s="64">
        <f t="shared" si="84"/>
        <v>1.0554705</v>
      </c>
      <c r="M84" s="64">
        <f t="shared" si="35"/>
        <v>11.692237782089855</v>
      </c>
      <c r="N84" s="64">
        <f t="shared" si="40"/>
        <v>-5.1705433454250382E-2</v>
      </c>
      <c r="O84" s="64">
        <f t="shared" si="40"/>
        <v>1.3079114999999999</v>
      </c>
      <c r="P84" s="64">
        <f t="shared" si="36"/>
        <v>1.5939552770804886</v>
      </c>
      <c r="Q84" s="64">
        <f t="shared" si="41"/>
        <v>-2.4152678838125441E-2</v>
      </c>
      <c r="R84" s="64">
        <f t="shared" si="41"/>
        <v>4.6909799999999995E-2</v>
      </c>
      <c r="S84" s="64">
        <f t="shared" si="37"/>
        <v>5.7548153430659471E-2</v>
      </c>
      <c r="T84" s="64">
        <f t="shared" si="42"/>
        <v>-2.6314613811684248E-3</v>
      </c>
      <c r="U84" s="64">
        <f t="shared" si="42"/>
        <v>2.9602300000000001</v>
      </c>
      <c r="V84" s="64">
        <f t="shared" si="42"/>
        <v>3.0017404263264607</v>
      </c>
      <c r="W84" s="29">
        <f>'2.12 rotation +30'!D29</f>
        <v>229.27</v>
      </c>
      <c r="X84" s="35">
        <f t="shared" si="49"/>
        <v>0.46000000000000796</v>
      </c>
      <c r="Y84" s="29">
        <f>'2.12 rotation +30'!F29*k</f>
        <v>2.9841000000000002</v>
      </c>
      <c r="Z84" s="29">
        <f>'2.12 rotation +30'!G29*k</f>
        <v>1.2242999999999999</v>
      </c>
      <c r="AA84" s="29">
        <f>'2.12 rotation +30'!H29*k</f>
        <v>0.1323</v>
      </c>
      <c r="AB84" s="29">
        <f>'2.12 rotation +30'!I29/2</f>
        <v>0.23</v>
      </c>
      <c r="AC84" s="68">
        <f t="shared" si="43"/>
        <v>1.3697019000000001</v>
      </c>
      <c r="AD84" s="348">
        <f t="shared" si="44"/>
        <v>1.1963385</v>
      </c>
      <c r="AE84" s="68">
        <f t="shared" si="45"/>
        <v>6.0875640000000009E-2</v>
      </c>
      <c r="AF84" s="36">
        <f t="shared" si="50"/>
        <v>1.3697019000000001</v>
      </c>
      <c r="AG84" s="33">
        <f t="shared" si="51"/>
        <v>12.549674529857985</v>
      </c>
      <c r="AH84" s="33">
        <f t="shared" si="52"/>
        <v>0.20598398607155133</v>
      </c>
      <c r="AI84" s="36">
        <f t="shared" si="53"/>
        <v>1.1963385</v>
      </c>
      <c r="AJ84" s="33">
        <f t="shared" si="54"/>
        <v>1.457224023134394</v>
      </c>
      <c r="AK84" s="33">
        <f t="shared" si="55"/>
        <v>-1.8567357039444898E-2</v>
      </c>
      <c r="AL84" s="60">
        <f t="shared" si="56"/>
        <v>6.0875640000000009E-2</v>
      </c>
      <c r="AM84" s="60">
        <f t="shared" si="46"/>
        <v>7.3393637343175167E-2</v>
      </c>
      <c r="AN84" s="60">
        <f t="shared" si="57"/>
        <v>2.5811508773004865E-3</v>
      </c>
      <c r="AO84" s="34">
        <f t="shared" si="58"/>
        <v>2.9709550000000005</v>
      </c>
      <c r="AP84" s="34">
        <f t="shared" si="59"/>
        <v>3.6209527799094157</v>
      </c>
      <c r="AQ84" s="10">
        <f t="shared" si="47"/>
        <v>2.203277472923622</v>
      </c>
      <c r="AR84" s="10">
        <f t="shared" si="60"/>
        <v>2.6577793404535113</v>
      </c>
      <c r="AS84" s="10">
        <f t="shared" si="61"/>
        <v>0.4545018675298893</v>
      </c>
      <c r="AT84" s="10">
        <f>SUM(AS$60:AS84)*5</f>
        <v>80.063310638285898</v>
      </c>
      <c r="AU84" s="10">
        <f>SUM(AQ$60:AQ84)*5</f>
        <v>303.79190640024569</v>
      </c>
      <c r="AV84" s="10">
        <f>SUM(AR$60:AR84)*5</f>
        <v>383.85521703853152</v>
      </c>
      <c r="AW84" s="10"/>
      <c r="AY84" s="10"/>
    </row>
    <row r="85" spans="1:52" x14ac:dyDescent="0.25">
      <c r="A85" s="4">
        <v>130</v>
      </c>
      <c r="B85" s="18">
        <f t="shared" si="38"/>
        <v>2153</v>
      </c>
      <c r="C85" s="39">
        <f t="shared" si="34"/>
        <v>198.74</v>
      </c>
      <c r="D85" s="64">
        <f t="shared" ref="D85:L85" si="85">D50</f>
        <v>0.23000000000001819</v>
      </c>
      <c r="E85" s="64">
        <f t="shared" si="85"/>
        <v>2.3016000000000001</v>
      </c>
      <c r="F85" s="64">
        <f t="shared" si="85"/>
        <v>1.9403999999999999</v>
      </c>
      <c r="G85" s="64">
        <f t="shared" si="85"/>
        <v>0.15539999999999998</v>
      </c>
      <c r="H85" s="64">
        <f t="shared" si="85"/>
        <v>0.19</v>
      </c>
      <c r="I85" s="64">
        <f t="shared" si="85"/>
        <v>1.0564344000000001</v>
      </c>
      <c r="J85" s="64">
        <f t="shared" si="85"/>
        <v>1.3012440000000001</v>
      </c>
      <c r="K85" s="64">
        <f t="shared" si="85"/>
        <v>4.6952640000000004E-2</v>
      </c>
      <c r="L85" s="64">
        <f t="shared" si="85"/>
        <v>1.0564344000000001</v>
      </c>
      <c r="M85" s="64">
        <f t="shared" si="35"/>
        <v>11.646370847439318</v>
      </c>
      <c r="N85" s="64">
        <f t="shared" si="40"/>
        <v>-4.5866934650536706E-2</v>
      </c>
      <c r="O85" s="64">
        <f t="shared" si="40"/>
        <v>1.3012440000000001</v>
      </c>
      <c r="P85" s="64">
        <f t="shared" si="36"/>
        <v>1.583018146332924</v>
      </c>
      <c r="Q85" s="64">
        <f t="shared" si="41"/>
        <v>-1.0937130747564527E-2</v>
      </c>
      <c r="R85" s="64">
        <f t="shared" si="41"/>
        <v>4.6952640000000004E-2</v>
      </c>
      <c r="S85" s="64">
        <f t="shared" si="37"/>
        <v>5.7125812383895802E-2</v>
      </c>
      <c r="T85" s="64">
        <f t="shared" si="42"/>
        <v>-4.2234104676366901E-4</v>
      </c>
      <c r="U85" s="64">
        <f t="shared" si="42"/>
        <v>2.9818100000000003</v>
      </c>
      <c r="V85" s="64">
        <f t="shared" si="42"/>
        <v>3.1545835935551536</v>
      </c>
      <c r="W85" s="29">
        <f>'2.12 rotation +30'!D30</f>
        <v>229.64</v>
      </c>
      <c r="X85" s="35">
        <f t="shared" si="49"/>
        <v>0.36999999999997613</v>
      </c>
      <c r="Y85" s="29">
        <f>'2.12 rotation +30'!F30*k</f>
        <v>2.9211</v>
      </c>
      <c r="Z85" s="29">
        <f>'2.12 rotation +30'!G30*k</f>
        <v>1.2684</v>
      </c>
      <c r="AA85" s="29">
        <f>'2.12 rotation +30'!H30*k</f>
        <v>0.1323</v>
      </c>
      <c r="AB85" s="29">
        <f>'2.12 rotation +30'!I30/2</f>
        <v>0.15</v>
      </c>
      <c r="AC85" s="68">
        <f t="shared" si="43"/>
        <v>1.3407849000000001</v>
      </c>
      <c r="AD85" s="348">
        <f t="shared" si="44"/>
        <v>1.1976614999999999</v>
      </c>
      <c r="AE85" s="68">
        <f t="shared" si="45"/>
        <v>5.9590440000000001E-2</v>
      </c>
      <c r="AF85" s="36">
        <f t="shared" si="50"/>
        <v>1.3407849000000001</v>
      </c>
      <c r="AG85" s="33">
        <f t="shared" si="51"/>
        <v>12.707322100502395</v>
      </c>
      <c r="AH85" s="33">
        <f t="shared" si="52"/>
        <v>0.15764757064441071</v>
      </c>
      <c r="AI85" s="36">
        <f t="shared" si="53"/>
        <v>1.1976614999999999</v>
      </c>
      <c r="AJ85" s="33">
        <f t="shared" si="54"/>
        <v>1.4552647471165681</v>
      </c>
      <c r="AK85" s="33">
        <f t="shared" si="55"/>
        <v>-1.9592760178259727E-3</v>
      </c>
      <c r="AL85" s="60">
        <f t="shared" si="56"/>
        <v>5.9590440000000001E-2</v>
      </c>
      <c r="AM85" s="60">
        <f t="shared" si="46"/>
        <v>7.2564724665326347E-2</v>
      </c>
      <c r="AN85" s="60">
        <f t="shared" si="57"/>
        <v>-8.2891267784881983E-4</v>
      </c>
      <c r="AO85" s="34">
        <f t="shared" si="58"/>
        <v>2.9066700000000001</v>
      </c>
      <c r="AP85" s="34">
        <f t="shared" si="59"/>
        <v>3.4315293819487125</v>
      </c>
      <c r="AQ85" s="10">
        <f t="shared" si="47"/>
        <v>2.3154643576694829</v>
      </c>
      <c r="AR85" s="10">
        <f t="shared" si="60"/>
        <v>2.5187425663503551</v>
      </c>
      <c r="AS85" s="10">
        <f t="shared" si="61"/>
        <v>0.20327820868087221</v>
      </c>
      <c r="AT85" s="10">
        <f>SUM(AS$60:AS85)*5</f>
        <v>81.079701681690253</v>
      </c>
      <c r="AU85" s="10">
        <f>SUM(AQ$60:AQ85)*5</f>
        <v>315.36922818859307</v>
      </c>
      <c r="AV85" s="10">
        <f>SUM(AR$60:AR85)*5</f>
        <v>396.44892987028328</v>
      </c>
      <c r="AW85" s="10"/>
      <c r="AY85" s="10"/>
    </row>
    <row r="86" spans="1:52" x14ac:dyDescent="0.25">
      <c r="A86" s="4">
        <v>135</v>
      </c>
      <c r="B86" s="18">
        <f t="shared" si="38"/>
        <v>2158</v>
      </c>
      <c r="C86" s="39">
        <f t="shared" si="34"/>
        <v>198.91</v>
      </c>
      <c r="D86" s="64">
        <f t="shared" ref="D86:L86" si="86">D51</f>
        <v>0.16999999999998749</v>
      </c>
      <c r="E86" s="64">
        <f t="shared" si="86"/>
        <v>2.3183999999999996</v>
      </c>
      <c r="F86" s="64">
        <f t="shared" si="86"/>
        <v>1.9508999999999999</v>
      </c>
      <c r="G86" s="64">
        <f t="shared" si="86"/>
        <v>0.15539999999999998</v>
      </c>
      <c r="H86" s="64">
        <f t="shared" si="86"/>
        <v>0.25</v>
      </c>
      <c r="I86" s="64">
        <f t="shared" si="86"/>
        <v>1.0641455999999998</v>
      </c>
      <c r="J86" s="64">
        <f t="shared" si="86"/>
        <v>1.3093499999999998</v>
      </c>
      <c r="K86" s="64">
        <f t="shared" si="86"/>
        <v>4.7295359999999995E-2</v>
      </c>
      <c r="L86" s="64">
        <f t="shared" si="86"/>
        <v>1.0641455999999998</v>
      </c>
      <c r="M86" s="64">
        <f t="shared" si="35"/>
        <v>11.61253927931908</v>
      </c>
      <c r="N86" s="64">
        <f t="shared" si="40"/>
        <v>-3.3831568120238131E-2</v>
      </c>
      <c r="O86" s="64">
        <f t="shared" si="40"/>
        <v>1.3093499999999998</v>
      </c>
      <c r="P86" s="64">
        <f t="shared" si="36"/>
        <v>1.5891907165033421</v>
      </c>
      <c r="Q86" s="64">
        <f t="shared" si="41"/>
        <v>6.1725701704180569E-3</v>
      </c>
      <c r="R86" s="64">
        <f t="shared" si="41"/>
        <v>4.7295359999999995E-2</v>
      </c>
      <c r="S86" s="64">
        <f t="shared" si="37"/>
        <v>5.7393872329360787E-2</v>
      </c>
      <c r="T86" s="64">
        <f t="shared" si="42"/>
        <v>2.6805994546498513E-4</v>
      </c>
      <c r="U86" s="64">
        <f t="shared" si="42"/>
        <v>3.0385549999999997</v>
      </c>
      <c r="V86" s="64">
        <f t="shared" si="42"/>
        <v>3.1811640619956321</v>
      </c>
      <c r="W86" s="29">
        <f>'2.12 rotation +30'!D31</f>
        <v>230</v>
      </c>
      <c r="X86" s="35">
        <f t="shared" si="49"/>
        <v>0.36000000000001364</v>
      </c>
      <c r="Y86" s="29">
        <f>'2.12 rotation +30'!F31*k</f>
        <v>2.8833000000000002</v>
      </c>
      <c r="Z86" s="29">
        <f>'2.12 rotation +30'!G31*k</f>
        <v>1.2411000000000001</v>
      </c>
      <c r="AA86" s="29">
        <f>'2.12 rotation +30'!H31*k</f>
        <v>0.13019999999999998</v>
      </c>
      <c r="AB86" s="29">
        <f>'2.12 rotation +30'!I31/2</f>
        <v>0.17</v>
      </c>
      <c r="AC86" s="68">
        <f t="shared" si="43"/>
        <v>1.3234347000000002</v>
      </c>
      <c r="AD86" s="348">
        <f t="shared" si="44"/>
        <v>1.1780265000000001</v>
      </c>
      <c r="AE86" s="68">
        <f t="shared" si="45"/>
        <v>5.8819320000000008E-2</v>
      </c>
      <c r="AF86" s="36">
        <f t="shared" si="50"/>
        <v>1.3234347000000002</v>
      </c>
      <c r="AG86" s="33">
        <f t="shared" si="51"/>
        <v>12.832757035848754</v>
      </c>
      <c r="AH86" s="33">
        <f t="shared" si="52"/>
        <v>0.12543493534635886</v>
      </c>
      <c r="AI86" s="36">
        <f t="shared" si="53"/>
        <v>1.1780265000000001</v>
      </c>
      <c r="AJ86" s="33">
        <f t="shared" si="54"/>
        <v>1.435283392776963</v>
      </c>
      <c r="AK86" s="33">
        <f t="shared" si="55"/>
        <v>-1.9981354339605018E-2</v>
      </c>
      <c r="AL86" s="60">
        <f t="shared" si="56"/>
        <v>5.8819320000000008E-2</v>
      </c>
      <c r="AM86" s="60">
        <f t="shared" si="46"/>
        <v>7.1647072221446756E-2</v>
      </c>
      <c r="AN86" s="60">
        <f t="shared" si="57"/>
        <v>-9.1765244387959077E-4</v>
      </c>
      <c r="AO86" s="34">
        <f t="shared" si="58"/>
        <v>2.8759900000000007</v>
      </c>
      <c r="AP86" s="34">
        <f t="shared" si="59"/>
        <v>3.3405259285628883</v>
      </c>
      <c r="AQ86" s="10">
        <f t="shared" si="47"/>
        <v>2.3349744215047936</v>
      </c>
      <c r="AR86" s="10">
        <f t="shared" si="60"/>
        <v>2.4519460315651598</v>
      </c>
      <c r="AS86" s="10">
        <f t="shared" si="61"/>
        <v>0.11697161006036616</v>
      </c>
      <c r="AT86" s="10">
        <f>SUM(AS$60:AS86)*5</f>
        <v>81.664559731992085</v>
      </c>
      <c r="AU86" s="10">
        <f>SUM(AQ$60:AQ86)*5</f>
        <v>327.04410029611711</v>
      </c>
      <c r="AV86" s="10">
        <f>SUM(AR$60:AR86)*5</f>
        <v>408.70866002810908</v>
      </c>
      <c r="AW86" s="10"/>
      <c r="AY86" s="10"/>
    </row>
    <row r="87" spans="1:52" x14ac:dyDescent="0.25">
      <c r="A87" s="4">
        <v>140</v>
      </c>
      <c r="B87" s="18">
        <f t="shared" si="38"/>
        <v>2163</v>
      </c>
      <c r="C87" s="39">
        <f t="shared" si="34"/>
        <v>199.04</v>
      </c>
      <c r="D87" s="64">
        <f t="shared" ref="D87:L87" si="87">D52</f>
        <v>0.12999999999999545</v>
      </c>
      <c r="E87" s="64">
        <f t="shared" si="87"/>
        <v>2.4087000000000001</v>
      </c>
      <c r="F87" s="64">
        <f t="shared" si="87"/>
        <v>1.8773999999999997</v>
      </c>
      <c r="G87" s="64">
        <f t="shared" si="87"/>
        <v>0.15329999999999999</v>
      </c>
      <c r="H87" s="64">
        <f t="shared" si="87"/>
        <v>0.20499999999999999</v>
      </c>
      <c r="I87" s="64">
        <f t="shared" si="87"/>
        <v>1.1055933</v>
      </c>
      <c r="J87" s="64">
        <f t="shared" si="87"/>
        <v>1.3035435</v>
      </c>
      <c r="K87" s="64">
        <f t="shared" si="87"/>
        <v>4.9137480000000004E-2</v>
      </c>
      <c r="L87" s="64">
        <f t="shared" si="87"/>
        <v>1.1055933</v>
      </c>
      <c r="M87" s="64">
        <f t="shared" si="35"/>
        <v>11.623344927473424</v>
      </c>
      <c r="N87" s="64">
        <f t="shared" si="40"/>
        <v>1.0805648154343928E-2</v>
      </c>
      <c r="O87" s="64">
        <f t="shared" si="40"/>
        <v>1.3035435</v>
      </c>
      <c r="P87" s="64">
        <f t="shared" si="36"/>
        <v>1.5844753830595553</v>
      </c>
      <c r="Q87" s="64">
        <f t="shared" si="41"/>
        <v>-4.7153334437868288E-3</v>
      </c>
      <c r="R87" s="64">
        <f t="shared" si="41"/>
        <v>4.9137480000000004E-2</v>
      </c>
      <c r="S87" s="64">
        <f t="shared" si="37"/>
        <v>5.9283379080661495E-2</v>
      </c>
      <c r="T87" s="64">
        <f t="shared" si="42"/>
        <v>1.8895067513007083E-3</v>
      </c>
      <c r="U87" s="64">
        <f t="shared" si="42"/>
        <v>3.0188599999999997</v>
      </c>
      <c r="V87" s="64">
        <f t="shared" si="42"/>
        <v>3.1568398214618529</v>
      </c>
      <c r="W87" s="29">
        <f>'2.12 rotation +30'!D32</f>
        <v>230.34</v>
      </c>
      <c r="X87" s="35">
        <f t="shared" si="49"/>
        <v>0.34000000000000341</v>
      </c>
      <c r="Y87" s="29">
        <f>'2.12 rotation +30'!F32*k</f>
        <v>2.8727999999999998</v>
      </c>
      <c r="Z87" s="29">
        <f>'2.12 rotation +30'!G32*k</f>
        <v>1.2390000000000001</v>
      </c>
      <c r="AA87" s="29">
        <f>'2.12 rotation +30'!H32*k</f>
        <v>0.13019999999999998</v>
      </c>
      <c r="AB87" s="29">
        <f>'2.12 rotation +30'!I32/2</f>
        <v>0.13500000000000001</v>
      </c>
      <c r="AC87" s="68">
        <f t="shared" si="43"/>
        <v>1.3186152</v>
      </c>
      <c r="AD87" s="348">
        <f t="shared" si="44"/>
        <v>1.1746559999999999</v>
      </c>
      <c r="AE87" s="68">
        <f t="shared" si="45"/>
        <v>5.8605119999999997E-2</v>
      </c>
      <c r="AF87" s="36">
        <f t="shared" si="50"/>
        <v>1.3186152</v>
      </c>
      <c r="AG87" s="33">
        <f t="shared" si="51"/>
        <v>12.941546925117363</v>
      </c>
      <c r="AH87" s="33">
        <f t="shared" si="52"/>
        <v>0.10878988926860877</v>
      </c>
      <c r="AI87" s="36">
        <f t="shared" si="53"/>
        <v>1.1746559999999999</v>
      </c>
      <c r="AJ87" s="33">
        <f t="shared" si="54"/>
        <v>1.4283806549892564</v>
      </c>
      <c r="AK87" s="33">
        <f t="shared" si="55"/>
        <v>-6.9027377877066698E-3</v>
      </c>
      <c r="AL87" s="60">
        <f t="shared" si="56"/>
        <v>5.8605119999999997E-2</v>
      </c>
      <c r="AM87" s="60">
        <f t="shared" si="46"/>
        <v>7.1270652654986832E-2</v>
      </c>
      <c r="AN87" s="60">
        <f t="shared" si="57"/>
        <v>-3.7641956645992347E-4</v>
      </c>
      <c r="AO87" s="34">
        <f t="shared" si="58"/>
        <v>2.8450500000000001</v>
      </c>
      <c r="AP87" s="34">
        <f t="shared" si="59"/>
        <v>3.2865607319144456</v>
      </c>
      <c r="AQ87" s="10">
        <f t="shared" si="47"/>
        <v>2.3171204289529999</v>
      </c>
      <c r="AR87" s="10">
        <f t="shared" si="60"/>
        <v>2.4123355772252029</v>
      </c>
      <c r="AS87" s="10">
        <f t="shared" si="61"/>
        <v>9.521514827220301E-2</v>
      </c>
      <c r="AT87" s="10">
        <f>SUM(AS$60:AS87)*5</f>
        <v>82.140635473353115</v>
      </c>
      <c r="AU87" s="10">
        <f>SUM(AQ$60:AQ87)*5</f>
        <v>338.62970244088211</v>
      </c>
      <c r="AV87" s="10">
        <f>SUM(AR$60:AR87)*5</f>
        <v>420.77033791423509</v>
      </c>
      <c r="AW87" s="10"/>
      <c r="AX87" s="10"/>
      <c r="AY87" s="10"/>
      <c r="AZ87" s="11"/>
    </row>
    <row r="88" spans="1:52" x14ac:dyDescent="0.25">
      <c r="A88" s="4">
        <v>145</v>
      </c>
      <c r="B88" s="18">
        <f t="shared" si="38"/>
        <v>2168</v>
      </c>
      <c r="C88" s="39">
        <f t="shared" si="34"/>
        <v>199.4</v>
      </c>
      <c r="D88" s="64">
        <f t="shared" ref="D88:L88" si="88">D53</f>
        <v>0.36000000000001364</v>
      </c>
      <c r="E88" s="64">
        <f t="shared" si="88"/>
        <v>2.4653999999999998</v>
      </c>
      <c r="F88" s="64">
        <f t="shared" si="88"/>
        <v>1.8416999999999999</v>
      </c>
      <c r="G88" s="64">
        <f t="shared" si="88"/>
        <v>0.15329999999999999</v>
      </c>
      <c r="H88" s="64">
        <f t="shared" si="88"/>
        <v>0.17499999999999999</v>
      </c>
      <c r="I88" s="64">
        <f t="shared" si="88"/>
        <v>1.1316185999999999</v>
      </c>
      <c r="J88" s="64">
        <f t="shared" si="88"/>
        <v>1.3038689999999999</v>
      </c>
      <c r="K88" s="64">
        <f t="shared" si="88"/>
        <v>5.0294159999999997E-2</v>
      </c>
      <c r="L88" s="64">
        <f t="shared" si="88"/>
        <v>1.1316185999999999</v>
      </c>
      <c r="M88" s="64">
        <f t="shared" si="35"/>
        <v>11.659157158714521</v>
      </c>
      <c r="N88" s="64">
        <f t="shared" si="40"/>
        <v>3.5812231241097336E-2</v>
      </c>
      <c r="O88" s="64">
        <f t="shared" si="40"/>
        <v>1.3038689999999999</v>
      </c>
      <c r="P88" s="64">
        <f t="shared" si="36"/>
        <v>1.583967321996141</v>
      </c>
      <c r="Q88" s="64">
        <f t="shared" si="41"/>
        <v>-5.0806106341427792E-4</v>
      </c>
      <c r="R88" s="64">
        <f t="shared" si="41"/>
        <v>5.0294159999999997E-2</v>
      </c>
      <c r="S88" s="64">
        <f t="shared" si="37"/>
        <v>6.0774079839897112E-2</v>
      </c>
      <c r="T88" s="64">
        <f t="shared" si="42"/>
        <v>1.4907007592356164E-3</v>
      </c>
      <c r="U88" s="64">
        <f t="shared" si="42"/>
        <v>3.01301</v>
      </c>
      <c r="V88" s="64">
        <f t="shared" si="42"/>
        <v>3.4098048709369322</v>
      </c>
      <c r="W88" s="29">
        <f>'2.12 rotation +30'!D33</f>
        <v>230.76</v>
      </c>
      <c r="X88" s="35">
        <f t="shared" si="49"/>
        <v>0.41999999999998749</v>
      </c>
      <c r="Y88" s="29">
        <f>'2.12 rotation +30'!F33*k</f>
        <v>2.8475999999999999</v>
      </c>
      <c r="Z88" s="29">
        <f>'2.12 rotation +30'!G33*k</f>
        <v>1.2558</v>
      </c>
      <c r="AA88" s="29">
        <f>'2.12 rotation +30'!H33*k</f>
        <v>0.13019999999999998</v>
      </c>
      <c r="AB88" s="29">
        <f>'2.12 rotation +30'!I33/2</f>
        <v>0.13500000000000001</v>
      </c>
      <c r="AC88" s="68">
        <f t="shared" si="43"/>
        <v>1.3070484</v>
      </c>
      <c r="AD88" s="348">
        <f t="shared" si="44"/>
        <v>1.174866</v>
      </c>
      <c r="AE88" s="68">
        <f t="shared" si="45"/>
        <v>5.8091040000000004E-2</v>
      </c>
      <c r="AF88" s="36">
        <f t="shared" si="50"/>
        <v>1.3070484</v>
      </c>
      <c r="AG88" s="33">
        <f t="shared" si="51"/>
        <v>13.028513702260591</v>
      </c>
      <c r="AH88" s="33">
        <f t="shared" si="52"/>
        <v>8.6966777143228313E-2</v>
      </c>
      <c r="AI88" s="36">
        <f t="shared" si="53"/>
        <v>1.174866</v>
      </c>
      <c r="AJ88" s="33">
        <f t="shared" si="54"/>
        <v>1.4273704118146464</v>
      </c>
      <c r="AK88" s="33">
        <f t="shared" si="55"/>
        <v>-1.0102431746099594E-3</v>
      </c>
      <c r="AL88" s="60">
        <f t="shared" si="56"/>
        <v>5.8091040000000004E-2</v>
      </c>
      <c r="AM88" s="60">
        <f t="shared" si="46"/>
        <v>7.0690030447983054E-2</v>
      </c>
      <c r="AN88" s="60">
        <f t="shared" si="57"/>
        <v>-5.8062220700377809E-4</v>
      </c>
      <c r="AO88" s="34">
        <f t="shared" si="58"/>
        <v>2.8395899999999998</v>
      </c>
      <c r="AP88" s="34">
        <f t="shared" si="59"/>
        <v>3.344965911761602</v>
      </c>
      <c r="AQ88" s="10">
        <f t="shared" si="47"/>
        <v>2.5027967752677083</v>
      </c>
      <c r="AR88" s="10">
        <f t="shared" si="60"/>
        <v>2.4552049792330157</v>
      </c>
      <c r="AS88" s="10">
        <f t="shared" si="61"/>
        <v>-4.7591796034692546E-2</v>
      </c>
      <c r="AT88" s="10">
        <f>SUM(AS$60:AS88)*5</f>
        <v>81.902676493179655</v>
      </c>
      <c r="AU88" s="10">
        <f>SUM(AQ$60:AQ88)*5</f>
        <v>351.14368631722067</v>
      </c>
      <c r="AV88" s="10">
        <f>SUM(AR$60:AR88)*5</f>
        <v>433.04636281040018</v>
      </c>
      <c r="AW88" s="10"/>
      <c r="AX88" s="10"/>
      <c r="AY88" s="10"/>
      <c r="AZ88" s="11"/>
    </row>
    <row r="89" spans="1:52" x14ac:dyDescent="0.25">
      <c r="A89" s="4">
        <v>150</v>
      </c>
      <c r="B89" s="18">
        <f t="shared" si="38"/>
        <v>2173</v>
      </c>
      <c r="C89" s="39">
        <f t="shared" si="34"/>
        <v>199.67</v>
      </c>
      <c r="D89" s="64">
        <f t="shared" ref="D89:L89" si="89">D54</f>
        <v>0.26999999999998181</v>
      </c>
      <c r="E89" s="64">
        <f t="shared" si="89"/>
        <v>2.4780000000000002</v>
      </c>
      <c r="F89" s="64">
        <f t="shared" si="89"/>
        <v>1.8648</v>
      </c>
      <c r="G89" s="64">
        <f t="shared" si="89"/>
        <v>0.15539999999999998</v>
      </c>
      <c r="H89" s="64">
        <f t="shared" si="89"/>
        <v>0.14000000000000001</v>
      </c>
      <c r="I89" s="64">
        <f t="shared" si="89"/>
        <v>1.1374020000000002</v>
      </c>
      <c r="J89" s="64">
        <f t="shared" si="89"/>
        <v>1.315734</v>
      </c>
      <c r="K89" s="64">
        <f t="shared" si="89"/>
        <v>5.0551200000000004E-2</v>
      </c>
      <c r="L89" s="64">
        <f t="shared" si="89"/>
        <v>1.1374020000000002</v>
      </c>
      <c r="M89" s="64">
        <f t="shared" si="35"/>
        <v>11.697376544019676</v>
      </c>
      <c r="N89" s="64">
        <f t="shared" si="40"/>
        <v>3.8219385305154674E-2</v>
      </c>
      <c r="O89" s="64">
        <f t="shared" si="40"/>
        <v>1.315734</v>
      </c>
      <c r="P89" s="64">
        <f t="shared" si="36"/>
        <v>1.5957425086403418</v>
      </c>
      <c r="Q89" s="64">
        <f t="shared" si="41"/>
        <v>1.1775186644200852E-2</v>
      </c>
      <c r="R89" s="64">
        <f t="shared" si="41"/>
        <v>5.0551200000000004E-2</v>
      </c>
      <c r="S89" s="64">
        <f t="shared" si="37"/>
        <v>6.1294640993790978E-2</v>
      </c>
      <c r="T89" s="64">
        <f t="shared" si="42"/>
        <v>5.2056115389386565E-4</v>
      </c>
      <c r="U89" s="64">
        <f t="shared" si="42"/>
        <v>3.0148300000000003</v>
      </c>
      <c r="V89" s="64">
        <f t="shared" si="42"/>
        <v>3.3353451331032318</v>
      </c>
      <c r="W89" s="29">
        <f>'2.12 rotation +30'!D34</f>
        <v>231.23</v>
      </c>
      <c r="X89" s="35">
        <f t="shared" si="49"/>
        <v>0.46999999999999886</v>
      </c>
      <c r="Y89" s="29">
        <f>'2.12 rotation +30'!F34*k</f>
        <v>2.8916999999999997</v>
      </c>
      <c r="Z89" s="29">
        <f>'2.12 rotation +30'!G34*k</f>
        <v>1.2201</v>
      </c>
      <c r="AA89" s="29">
        <f>'2.12 rotation +30'!H34*k</f>
        <v>0.13019999999999998</v>
      </c>
      <c r="AB89" s="29">
        <f>'2.12 rotation +30'!I34/2</f>
        <v>0.115</v>
      </c>
      <c r="AC89" s="68">
        <f t="shared" si="43"/>
        <v>1.3272903</v>
      </c>
      <c r="AD89" s="348">
        <f t="shared" si="44"/>
        <v>1.1721044999999999</v>
      </c>
      <c r="AE89" s="68">
        <f t="shared" si="45"/>
        <v>5.8990679999999997E-2</v>
      </c>
      <c r="AF89" s="36">
        <f t="shared" si="50"/>
        <v>1.3272903</v>
      </c>
      <c r="AG89" s="33">
        <f t="shared" si="51"/>
        <v>13.127523470323979</v>
      </c>
      <c r="AH89" s="33">
        <f t="shared" si="52"/>
        <v>9.9009768063387682E-2</v>
      </c>
      <c r="AI89" s="36">
        <f t="shared" si="53"/>
        <v>1.1721044999999999</v>
      </c>
      <c r="AJ89" s="33">
        <f t="shared" si="54"/>
        <v>1.4244303243647929</v>
      </c>
      <c r="AK89" s="33">
        <f t="shared" si="55"/>
        <v>-2.9400874498535234E-3</v>
      </c>
      <c r="AL89" s="60">
        <f t="shared" si="56"/>
        <v>5.8990679999999997E-2</v>
      </c>
      <c r="AM89" s="60">
        <f t="shared" si="46"/>
        <v>7.148702997301308E-2</v>
      </c>
      <c r="AN89" s="60">
        <f t="shared" si="57"/>
        <v>7.9699952503002602E-4</v>
      </c>
      <c r="AO89" s="34">
        <f t="shared" si="58"/>
        <v>2.8320500000000002</v>
      </c>
      <c r="AP89" s="34">
        <f t="shared" si="59"/>
        <v>3.3989166801385631</v>
      </c>
      <c r="AQ89" s="10">
        <f t="shared" si="47"/>
        <v>2.448143327697772</v>
      </c>
      <c r="AR89" s="10">
        <f t="shared" si="60"/>
        <v>2.4948048432217051</v>
      </c>
      <c r="AS89" s="10">
        <f t="shared" si="61"/>
        <v>4.6661515523933161E-2</v>
      </c>
      <c r="AT89" s="10">
        <f>SUM(AS$60:AS89)*5</f>
        <v>82.13598407079931</v>
      </c>
      <c r="AU89" s="10">
        <f>SUM(AQ$60:AQ89)*5</f>
        <v>363.38440295570956</v>
      </c>
      <c r="AV89" s="10">
        <f>SUM(AR$60:AR89)*5</f>
        <v>445.52038702650867</v>
      </c>
      <c r="AW89" s="10"/>
      <c r="AX89" s="10"/>
      <c r="AY89" s="10"/>
      <c r="AZ89" s="11"/>
    </row>
    <row r="90" spans="1:52" x14ac:dyDescent="0.25">
      <c r="K90" s="1"/>
      <c r="Y90" s="29"/>
      <c r="AV90" s="10"/>
    </row>
    <row r="91" spans="1:52" x14ac:dyDescent="0.25">
      <c r="K91" s="1"/>
    </row>
    <row r="92" spans="1:52" ht="18.75" x14ac:dyDescent="0.3">
      <c r="C92" s="361" t="s">
        <v>19</v>
      </c>
      <c r="D92" s="361"/>
      <c r="E92" s="361"/>
      <c r="F92" s="361"/>
      <c r="G92" s="361"/>
      <c r="H92" s="361"/>
      <c r="I92" s="361"/>
      <c r="J92" s="361"/>
      <c r="K92" s="361"/>
      <c r="L92" s="361"/>
      <c r="M92" s="361"/>
      <c r="N92" s="361"/>
      <c r="O92" s="361"/>
      <c r="P92" s="361"/>
      <c r="Q92" s="361"/>
      <c r="R92" s="361"/>
      <c r="S92" s="361"/>
      <c r="T92" s="361"/>
      <c r="U92" s="361"/>
      <c r="V92" s="361"/>
      <c r="W92" s="362" t="s">
        <v>267</v>
      </c>
      <c r="X92" s="362"/>
      <c r="Y92" s="362"/>
      <c r="Z92" s="362"/>
      <c r="AA92" s="362"/>
      <c r="AB92" s="362"/>
      <c r="AC92" s="362"/>
      <c r="AD92" s="362"/>
      <c r="AE92" s="362"/>
      <c r="AF92" s="362"/>
      <c r="AG92" s="362"/>
      <c r="AH92" s="362"/>
      <c r="AI92" s="362"/>
      <c r="AJ92" s="362"/>
      <c r="AK92" s="362"/>
      <c r="AL92" s="362"/>
      <c r="AM92" s="362"/>
      <c r="AN92" s="362"/>
      <c r="AO92" s="362"/>
      <c r="AP92" s="362"/>
      <c r="AQ92" s="37"/>
      <c r="AR92" s="37"/>
      <c r="AS92" s="37"/>
      <c r="AT92" s="38"/>
      <c r="AU92" s="38"/>
      <c r="AV92" s="38"/>
      <c r="AW92" s="38"/>
      <c r="AX92" s="38"/>
      <c r="AY92" s="38"/>
    </row>
    <row r="93" spans="1:52" ht="135" x14ac:dyDescent="0.25">
      <c r="A93" s="13" t="s">
        <v>4</v>
      </c>
      <c r="B93" s="14" t="s">
        <v>0</v>
      </c>
      <c r="C93" s="58" t="s">
        <v>7</v>
      </c>
      <c r="D93" s="5" t="s">
        <v>6</v>
      </c>
      <c r="E93" s="21" t="s">
        <v>41</v>
      </c>
      <c r="F93" s="58" t="s">
        <v>42</v>
      </c>
      <c r="G93" s="58" t="s">
        <v>43</v>
      </c>
      <c r="H93" s="58"/>
      <c r="I93" s="58" t="s">
        <v>39</v>
      </c>
      <c r="J93" s="58" t="s">
        <v>40</v>
      </c>
      <c r="K93" s="58" t="s">
        <v>44</v>
      </c>
      <c r="L93" s="58" t="s">
        <v>36</v>
      </c>
      <c r="M93" s="15" t="s">
        <v>8</v>
      </c>
      <c r="N93" s="5" t="s">
        <v>11</v>
      </c>
      <c r="O93" s="5" t="s">
        <v>38</v>
      </c>
      <c r="P93" s="15" t="s">
        <v>33</v>
      </c>
      <c r="Q93" s="5" t="s">
        <v>34</v>
      </c>
      <c r="R93" s="58" t="s">
        <v>45</v>
      </c>
      <c r="S93" s="15" t="s">
        <v>46</v>
      </c>
      <c r="T93" s="5" t="s">
        <v>32</v>
      </c>
      <c r="U93" s="5" t="s">
        <v>24</v>
      </c>
      <c r="V93" s="5" t="s">
        <v>1</v>
      </c>
      <c r="W93" s="26" t="s">
        <v>5</v>
      </c>
      <c r="X93" s="26" t="s">
        <v>6</v>
      </c>
      <c r="Y93" s="27" t="s">
        <v>41</v>
      </c>
      <c r="Z93" s="59" t="s">
        <v>42</v>
      </c>
      <c r="AA93" s="59" t="s">
        <v>43</v>
      </c>
      <c r="AB93" s="59" t="s">
        <v>75</v>
      </c>
      <c r="AC93" s="59" t="s">
        <v>39</v>
      </c>
      <c r="AD93" s="59" t="s">
        <v>40</v>
      </c>
      <c r="AE93" s="59" t="s">
        <v>44</v>
      </c>
      <c r="AF93" s="67" t="s">
        <v>36</v>
      </c>
      <c r="AG93" s="26" t="s">
        <v>8</v>
      </c>
      <c r="AH93" s="28" t="s">
        <v>11</v>
      </c>
      <c r="AI93" s="28" t="s">
        <v>38</v>
      </c>
      <c r="AJ93" s="26" t="s">
        <v>33</v>
      </c>
      <c r="AK93" s="28" t="s">
        <v>34</v>
      </c>
      <c r="AL93" s="28" t="s">
        <v>47</v>
      </c>
      <c r="AM93" s="26" t="s">
        <v>46</v>
      </c>
      <c r="AN93" s="28" t="s">
        <v>32</v>
      </c>
      <c r="AO93" s="28" t="s">
        <v>24</v>
      </c>
      <c r="AP93" s="26" t="s">
        <v>1</v>
      </c>
      <c r="AQ93" s="6" t="str">
        <f>"Climate benefit " &amp;C92 &amp; " ton CO2/ha"</f>
        <v>Climate benefit BAU 95% ton CO2/ha</v>
      </c>
      <c r="AR93" s="6" t="str">
        <f>"Climate benefit "&amp;AT92 &amp; " ton CO2/ha"</f>
        <v>Climate benefit  ton CO2/ha</v>
      </c>
      <c r="AS93" s="6" t="str">
        <f>"Diff "&amp;C92&amp;" and "&amp;AT92 &amp; " ton CO2/ha/year"</f>
        <v>Diff BAU 95% and  ton CO2/ha/year</v>
      </c>
      <c r="AT93" s="16" t="s">
        <v>12</v>
      </c>
      <c r="AU93" s="16"/>
      <c r="AV93" s="16"/>
      <c r="AW93" s="6"/>
    </row>
    <row r="94" spans="1:52" x14ac:dyDescent="0.25">
      <c r="A94" s="4">
        <v>0</v>
      </c>
      <c r="B94" s="4">
        <v>2023</v>
      </c>
      <c r="C94" s="39">
        <f t="shared" ref="C94:C124" si="90">C24</f>
        <v>187.18</v>
      </c>
      <c r="D94" s="17"/>
      <c r="E94" s="17"/>
      <c r="F94" s="17"/>
      <c r="G94" s="17"/>
      <c r="H94" s="17"/>
      <c r="I94" s="17"/>
      <c r="J94" s="17"/>
      <c r="K94" s="17"/>
      <c r="L94" s="17"/>
      <c r="M94" s="66">
        <f t="shared" ref="M94:M124" si="91">M24</f>
        <v>15</v>
      </c>
      <c r="N94" s="8"/>
      <c r="O94" s="8"/>
      <c r="P94" s="66">
        <f t="shared" ref="P94:P124" si="92">P24</f>
        <v>1.5</v>
      </c>
      <c r="Q94" s="8"/>
      <c r="R94" s="8"/>
      <c r="S94" s="66">
        <f t="shared" ref="S94:S124" si="93">S24</f>
        <v>0.05</v>
      </c>
      <c r="T94" s="8"/>
      <c r="U94" s="9"/>
      <c r="V94" s="9"/>
      <c r="W94" s="29">
        <f>'2.4 Set aside x3'!D4</f>
        <v>187.25</v>
      </c>
      <c r="X94" s="30"/>
      <c r="Y94" s="29"/>
      <c r="Z94" s="31"/>
      <c r="AA94" s="31"/>
      <c r="AB94" s="31"/>
      <c r="AC94" s="31"/>
      <c r="AD94" s="31"/>
      <c r="AE94" s="31"/>
      <c r="AF94" s="31"/>
      <c r="AG94" s="32">
        <f>AG24</f>
        <v>15</v>
      </c>
      <c r="AH94" s="33"/>
      <c r="AI94" s="33"/>
      <c r="AJ94" s="32">
        <f>AJ24</f>
        <v>1.5</v>
      </c>
      <c r="AK94" s="33"/>
      <c r="AL94" s="33"/>
      <c r="AM94" s="32">
        <f>AM24</f>
        <v>0.05</v>
      </c>
      <c r="AN94" s="33"/>
      <c r="AO94" s="34"/>
      <c r="AP94" s="34"/>
      <c r="AS94">
        <v>0</v>
      </c>
      <c r="AT94">
        <v>0</v>
      </c>
    </row>
    <row r="95" spans="1:52" x14ac:dyDescent="0.25">
      <c r="A95" s="4">
        <v>5</v>
      </c>
      <c r="B95" s="18">
        <f t="shared" ref="B95:B124" si="94">B94+5</f>
        <v>2028</v>
      </c>
      <c r="C95" s="39">
        <f t="shared" si="90"/>
        <v>187.12</v>
      </c>
      <c r="D95" s="22">
        <f>C95-C94</f>
        <v>-6.0000000000002274E-2</v>
      </c>
      <c r="E95" s="64">
        <f t="shared" ref="E95:K95" si="95">Y25</f>
        <v>1.9130999999999998</v>
      </c>
      <c r="F95" s="64">
        <f t="shared" si="95"/>
        <v>1.3965000000000001</v>
      </c>
      <c r="G95" s="64">
        <f t="shared" si="95"/>
        <v>0.11760000000000001</v>
      </c>
      <c r="H95" s="64">
        <f t="shared" si="95"/>
        <v>0.11</v>
      </c>
      <c r="I95" s="64">
        <f t="shared" si="95"/>
        <v>0.87811289999999997</v>
      </c>
      <c r="J95" s="64">
        <f t="shared" si="95"/>
        <v>0.99937950000000009</v>
      </c>
      <c r="K95" s="64">
        <f t="shared" si="95"/>
        <v>3.9027239999999998E-2</v>
      </c>
      <c r="L95" s="64">
        <f t="shared" ref="L95:L124" si="96">L25</f>
        <v>1.1402937</v>
      </c>
      <c r="M95" s="64">
        <f t="shared" si="91"/>
        <v>14.7261486639586</v>
      </c>
      <c r="N95" s="64">
        <f t="shared" ref="N95:O124" si="97">N25</f>
        <v>-0.27385133604139966</v>
      </c>
      <c r="O95" s="64">
        <f t="shared" si="97"/>
        <v>1.2342854999999999</v>
      </c>
      <c r="P95" s="64">
        <f t="shared" si="92"/>
        <v>1.4994505429449552</v>
      </c>
      <c r="Q95" s="64">
        <f t="shared" ref="Q95:R124" si="98">Q25</f>
        <v>-5.49457055044833E-4</v>
      </c>
      <c r="R95" s="64">
        <f t="shared" si="98"/>
        <v>5.0679719999999998E-2</v>
      </c>
      <c r="S95" s="64">
        <f t="shared" si="93"/>
        <v>5.9518554764831845E-2</v>
      </c>
      <c r="T95" s="64">
        <f t="shared" ref="T95:V124" si="99">T25</f>
        <v>9.5185547648318422E-3</v>
      </c>
      <c r="U95" s="64">
        <f t="shared" si="99"/>
        <v>2.8655249999999994</v>
      </c>
      <c r="V95" s="64">
        <f t="shared" si="99"/>
        <v>2.5406427616683844</v>
      </c>
      <c r="W95" s="29">
        <f>'2.4 Set aside x3'!D5</f>
        <v>191.17</v>
      </c>
      <c r="X95" s="35">
        <f>W95-W94</f>
        <v>3.9199999999999875</v>
      </c>
      <c r="Y95" s="29">
        <f>'2.4 Set aside x3'!F5*k</f>
        <v>0.77910000000000001</v>
      </c>
      <c r="Z95" s="29">
        <f>'2.4 Set aside x3'!G5*k</f>
        <v>0.82530000000000003</v>
      </c>
      <c r="AA95" s="29">
        <f>'2.4 Set aside x3'!H5*k</f>
        <v>6.0899999999999996E-2</v>
      </c>
      <c r="AB95" s="29">
        <f>'2.4 Set aside x3'!I5/2</f>
        <v>0.06</v>
      </c>
      <c r="AC95" s="68">
        <f>p*Y95</f>
        <v>0.35760690000000001</v>
      </c>
      <c r="AD95" s="348">
        <f t="shared" ref="AD95:AD124" si="100">Z95*paperpulp+Y95*(ppaperboard+papertimb)</f>
        <v>0.50449350000000004</v>
      </c>
      <c r="AE95" s="68">
        <f>Y95*pboard</f>
        <v>1.5893640000000001E-2</v>
      </c>
      <c r="AF95" s="33">
        <f>AC95</f>
        <v>0.35760690000000001</v>
      </c>
      <c r="AG95" s="33">
        <f t="shared" ref="AG95:AG124" si="101">AG94*EXP(-qsawn*5)+AF95</f>
        <v>13.943461863958602</v>
      </c>
      <c r="AH95" s="33">
        <f>AG95-AG94</f>
        <v>-1.0565381360413983</v>
      </c>
      <c r="AI95" s="36">
        <f>AD95</f>
        <v>0.50449350000000004</v>
      </c>
      <c r="AJ95" s="33">
        <f t="shared" ref="AJ95:AJ124" si="102">AJ94*EXP(-qpap*5)+AI95</f>
        <v>0.76965854294495539</v>
      </c>
      <c r="AK95" s="33">
        <f>AJ95-AJ94</f>
        <v>-0.73034145705504461</v>
      </c>
      <c r="AL95" s="60">
        <f>AE95</f>
        <v>1.5893640000000001E-2</v>
      </c>
      <c r="AM95" s="60">
        <f>AM94*EXP(-qpap*5)+AL95</f>
        <v>2.4732474764831848E-2</v>
      </c>
      <c r="AN95" s="60">
        <f>AM95-AM94</f>
        <v>-2.5267525235168155E-2</v>
      </c>
      <c r="AO95" s="34">
        <f t="shared" ref="AO95:AO124" si="103">(Z95+Y95+AA95+AB95)*SFtot</f>
        <v>1.121445</v>
      </c>
      <c r="AP95" s="34">
        <f>X95+AO95+AK95+AN95+AH95</f>
        <v>3.2292978816683764</v>
      </c>
      <c r="AQ95" s="10">
        <f t="shared" ref="AQ95:AQ124" si="104">V95*3.67/5</f>
        <v>1.8648317870645941</v>
      </c>
      <c r="AR95" s="10">
        <f>AP95*3.67/5</f>
        <v>2.3703046451445884</v>
      </c>
      <c r="AS95" s="10">
        <f>(AR95-AQ95)</f>
        <v>0.50547285807999431</v>
      </c>
      <c r="AT95" s="10">
        <f>SUM(AS$95:AS95)*5</f>
        <v>2.5273642903999716</v>
      </c>
      <c r="AU95" s="10"/>
      <c r="AV95" s="10"/>
      <c r="AW95" s="10"/>
      <c r="AY95" s="10"/>
    </row>
    <row r="96" spans="1:52" x14ac:dyDescent="0.25">
      <c r="A96" s="4">
        <v>10</v>
      </c>
      <c r="B96" s="18">
        <f t="shared" si="94"/>
        <v>2033</v>
      </c>
      <c r="C96" s="39">
        <f t="shared" si="90"/>
        <v>187.21</v>
      </c>
      <c r="D96" s="22">
        <f t="shared" ref="D96:D124" si="105">C96-C95</f>
        <v>9.0000000000003411E-2</v>
      </c>
      <c r="E96" s="64">
        <f t="shared" ref="E96:K105" si="106">E26</f>
        <v>2.3519999999999999</v>
      </c>
      <c r="F96" s="64">
        <f t="shared" si="106"/>
        <v>1.7094</v>
      </c>
      <c r="G96" s="64">
        <f t="shared" si="106"/>
        <v>0.14280000000000001</v>
      </c>
      <c r="H96" s="64">
        <f t="shared" si="106"/>
        <v>0.16</v>
      </c>
      <c r="I96" s="64">
        <f t="shared" si="106"/>
        <v>1.0795680000000001</v>
      </c>
      <c r="J96" s="64">
        <f t="shared" si="106"/>
        <v>1.2258119999999999</v>
      </c>
      <c r="K96" s="64">
        <f t="shared" si="106"/>
        <v>4.7980800000000004E-2</v>
      </c>
      <c r="L96" s="64">
        <f t="shared" si="96"/>
        <v>1.0795680000000001</v>
      </c>
      <c r="M96" s="64">
        <f t="shared" si="91"/>
        <v>14.417389328415618</v>
      </c>
      <c r="N96" s="64">
        <f t="shared" si="97"/>
        <v>-0.30875933554298207</v>
      </c>
      <c r="O96" s="64">
        <f t="shared" si="97"/>
        <v>1.2258119999999999</v>
      </c>
      <c r="P96" s="64">
        <f t="shared" si="92"/>
        <v>1.4908799117425571</v>
      </c>
      <c r="Q96" s="64">
        <f t="shared" si="98"/>
        <v>-8.5706312023980935E-3</v>
      </c>
      <c r="R96" s="64">
        <f t="shared" si="98"/>
        <v>4.7980800000000004E-2</v>
      </c>
      <c r="S96" s="64">
        <f t="shared" si="93"/>
        <v>5.8502293420158877E-2</v>
      </c>
      <c r="T96" s="64">
        <f t="shared" si="99"/>
        <v>-1.0162613446729682E-3</v>
      </c>
      <c r="U96" s="64">
        <f t="shared" si="99"/>
        <v>2.8367300000000002</v>
      </c>
      <c r="V96" s="64">
        <f t="shared" si="99"/>
        <v>2.6083837719099505</v>
      </c>
      <c r="W96" s="29">
        <f>'2.4 Set aside x3'!D6</f>
        <v>195.73</v>
      </c>
      <c r="X96" s="35">
        <f t="shared" ref="X96:X124" si="107">W96-W95</f>
        <v>4.5600000000000023</v>
      </c>
      <c r="Y96" s="29">
        <f>'2.4 Set aside x3'!F6*k</f>
        <v>1.218</v>
      </c>
      <c r="Z96" s="29">
        <f>'2.4 Set aside x3'!G6*k</f>
        <v>1.1759999999999999</v>
      </c>
      <c r="AA96" s="29">
        <f>'2.4 Set aside x3'!H6*k</f>
        <v>9.0299999999999991E-2</v>
      </c>
      <c r="AB96" s="29">
        <f>'2.4 Set aside x3'!I6/2</f>
        <v>0.125</v>
      </c>
      <c r="AC96" s="68">
        <f t="shared" ref="AC96:AC124" si="108">p*Y96</f>
        <v>0.55906200000000006</v>
      </c>
      <c r="AD96" s="348">
        <f t="shared" si="100"/>
        <v>0.74529000000000001</v>
      </c>
      <c r="AE96" s="68">
        <f t="shared" ref="AE96:AE124" si="109">Y96*pboard</f>
        <v>2.48472E-2</v>
      </c>
      <c r="AF96" s="33">
        <f t="shared" ref="AF96:AF124" si="110">AC96</f>
        <v>0.55906200000000006</v>
      </c>
      <c r="AG96" s="33">
        <f t="shared" si="101"/>
        <v>13.187985371948628</v>
      </c>
      <c r="AH96" s="33">
        <f t="shared" ref="AH96:AH124" si="111">AG96-AG95</f>
        <v>-0.75547649200997391</v>
      </c>
      <c r="AI96" s="36">
        <f t="shared" ref="AI96:AI124" si="112">AD96</f>
        <v>0.74529000000000001</v>
      </c>
      <c r="AJ96" s="33">
        <f t="shared" si="102"/>
        <v>0.88134769372863397</v>
      </c>
      <c r="AK96" s="33">
        <f t="shared" ref="AK96:AK124" si="113">AJ96-AJ95</f>
        <v>0.11168915078367858</v>
      </c>
      <c r="AL96" s="60">
        <f t="shared" ref="AL96:AL124" si="114">AE96</f>
        <v>2.48472E-2</v>
      </c>
      <c r="AM96" s="60">
        <f t="shared" ref="AM96:AM124" si="115">AM95*EXP(-qpap*5)+AL96</f>
        <v>2.921932515543444E-2</v>
      </c>
      <c r="AN96" s="60">
        <f t="shared" ref="AN96:AN124" si="116">AM96-AM95</f>
        <v>4.4868503906025925E-3</v>
      </c>
      <c r="AO96" s="34">
        <f t="shared" si="103"/>
        <v>1.6960450000000002</v>
      </c>
      <c r="AP96" s="34">
        <f t="shared" ref="AP96:AP124" si="117">X96+AO96+AK96+AN96+AH96</f>
        <v>5.6167445091643096</v>
      </c>
      <c r="AQ96" s="10">
        <f t="shared" si="104"/>
        <v>1.9145536885819037</v>
      </c>
      <c r="AR96" s="10">
        <f t="shared" ref="AR96:AR124" si="118">AP96*3.67/5</f>
        <v>4.1226904697266029</v>
      </c>
      <c r="AS96" s="10">
        <f t="shared" ref="AS96:AS124" si="119">(AR96-AQ96)</f>
        <v>2.2081367811446992</v>
      </c>
      <c r="AT96" s="10">
        <f>SUM(AS$95:AS96)*5</f>
        <v>13.568048196123467</v>
      </c>
      <c r="AU96" s="10"/>
      <c r="AV96" s="10"/>
      <c r="AW96" s="10"/>
      <c r="AY96" s="10"/>
    </row>
    <row r="97" spans="1:53" x14ac:dyDescent="0.25">
      <c r="A97" s="4">
        <v>15</v>
      </c>
      <c r="B97" s="18">
        <f t="shared" si="94"/>
        <v>2038</v>
      </c>
      <c r="C97" s="39">
        <f t="shared" si="90"/>
        <v>187.3</v>
      </c>
      <c r="D97" s="22">
        <f t="shared" si="105"/>
        <v>9.0000000000003411E-2</v>
      </c>
      <c r="E97" s="64">
        <f t="shared" si="106"/>
        <v>2.1923999999999997</v>
      </c>
      <c r="F97" s="64">
        <f t="shared" si="106"/>
        <v>1.6862999999999999</v>
      </c>
      <c r="G97" s="64">
        <f t="shared" si="106"/>
        <v>0.1386</v>
      </c>
      <c r="H97" s="64">
        <f t="shared" si="106"/>
        <v>0.12</v>
      </c>
      <c r="I97" s="64">
        <f t="shared" si="106"/>
        <v>1.0063115999999999</v>
      </c>
      <c r="J97" s="64">
        <f t="shared" si="106"/>
        <v>1.1779319999999998</v>
      </c>
      <c r="K97" s="64">
        <f t="shared" si="106"/>
        <v>4.4724959999999994E-2</v>
      </c>
      <c r="L97" s="64">
        <f t="shared" si="96"/>
        <v>1.0063115999999999</v>
      </c>
      <c r="M97" s="64">
        <f t="shared" si="91"/>
        <v>14.06448229165194</v>
      </c>
      <c r="N97" s="64">
        <f t="shared" si="97"/>
        <v>-0.35290703676367841</v>
      </c>
      <c r="O97" s="64">
        <f t="shared" si="97"/>
        <v>1.1779319999999998</v>
      </c>
      <c r="P97" s="64">
        <f t="shared" si="92"/>
        <v>1.4414848238819906</v>
      </c>
      <c r="Q97" s="64">
        <f t="shared" si="98"/>
        <v>-4.9395087860566456E-2</v>
      </c>
      <c r="R97" s="64">
        <f t="shared" si="98"/>
        <v>4.4724959999999994E-2</v>
      </c>
      <c r="S97" s="64">
        <f t="shared" si="93"/>
        <v>5.5066802098089868E-2</v>
      </c>
      <c r="T97" s="64">
        <f t="shared" si="99"/>
        <v>-3.4354913220690092E-3</v>
      </c>
      <c r="U97" s="64">
        <f t="shared" si="99"/>
        <v>2.6892450000000001</v>
      </c>
      <c r="V97" s="64">
        <f t="shared" si="99"/>
        <v>2.3735073840536898</v>
      </c>
      <c r="W97" s="29">
        <f>'2.4 Set aside x3'!D7</f>
        <v>199.33</v>
      </c>
      <c r="X97" s="35">
        <f t="shared" si="107"/>
        <v>3.6000000000000227</v>
      </c>
      <c r="Y97" s="29">
        <f>'2.4 Set aside x3'!F7*k</f>
        <v>1.5392999999999999</v>
      </c>
      <c r="Z97" s="29">
        <f>'2.4 Set aside x3'!G7*k</f>
        <v>1.3356000000000001</v>
      </c>
      <c r="AA97" s="29">
        <f>'2.4 Set aside x3'!H7*k</f>
        <v>0.105</v>
      </c>
      <c r="AB97" s="29">
        <f>'2.4 Set aside x3'!I7/2</f>
        <v>0.09</v>
      </c>
      <c r="AC97" s="68">
        <f t="shared" si="108"/>
        <v>0.70653869999999996</v>
      </c>
      <c r="AD97" s="348">
        <f t="shared" si="100"/>
        <v>0.88465650000000007</v>
      </c>
      <c r="AE97" s="68">
        <f t="shared" si="109"/>
        <v>3.1401720000000001E-2</v>
      </c>
      <c r="AF97" s="33">
        <f t="shared" si="110"/>
        <v>0.70653869999999996</v>
      </c>
      <c r="AG97" s="33">
        <f t="shared" si="101"/>
        <v>12.65120913534011</v>
      </c>
      <c r="AH97" s="33">
        <f t="shared" si="111"/>
        <v>-0.53677623660851737</v>
      </c>
      <c r="AI97" s="36">
        <f t="shared" si="112"/>
        <v>0.88465650000000007</v>
      </c>
      <c r="AJ97" s="33">
        <f t="shared" si="102"/>
        <v>1.0404582327046605</v>
      </c>
      <c r="AK97" s="33">
        <f t="shared" si="113"/>
        <v>0.15911053897602656</v>
      </c>
      <c r="AL97" s="60">
        <f t="shared" si="114"/>
        <v>3.1401720000000001E-2</v>
      </c>
      <c r="AM97" s="60">
        <f t="shared" si="115"/>
        <v>3.6567015739775596E-2</v>
      </c>
      <c r="AN97" s="60">
        <f t="shared" si="116"/>
        <v>7.3476905843411558E-3</v>
      </c>
      <c r="AO97" s="34">
        <f t="shared" si="103"/>
        <v>1.9954350000000001</v>
      </c>
      <c r="AP97" s="34">
        <f t="shared" si="117"/>
        <v>5.2251169929518735</v>
      </c>
      <c r="AQ97" s="10">
        <f t="shared" si="104"/>
        <v>1.7421544198954084</v>
      </c>
      <c r="AR97" s="10">
        <f t="shared" si="118"/>
        <v>3.8352358728266749</v>
      </c>
      <c r="AS97" s="10">
        <f t="shared" si="119"/>
        <v>2.0930814529312665</v>
      </c>
      <c r="AT97" s="10">
        <f>SUM(AS$95:AS97)*5</f>
        <v>24.033455460779798</v>
      </c>
      <c r="AU97" s="10"/>
      <c r="AV97" s="10"/>
      <c r="AW97" s="10"/>
      <c r="AY97" s="10"/>
    </row>
    <row r="98" spans="1:53" x14ac:dyDescent="0.25">
      <c r="A98" s="4">
        <v>20</v>
      </c>
      <c r="B98" s="18">
        <f t="shared" si="94"/>
        <v>2043</v>
      </c>
      <c r="C98" s="39">
        <f t="shared" si="90"/>
        <v>187.56</v>
      </c>
      <c r="D98" s="22">
        <f t="shared" si="105"/>
        <v>0.25999999999999091</v>
      </c>
      <c r="E98" s="64">
        <f t="shared" si="106"/>
        <v>2.0055000000000001</v>
      </c>
      <c r="F98" s="64">
        <f t="shared" si="106"/>
        <v>1.8837000000000002</v>
      </c>
      <c r="G98" s="64">
        <f t="shared" si="106"/>
        <v>0.14489999999999997</v>
      </c>
      <c r="H98" s="64">
        <f t="shared" si="106"/>
        <v>0.13500000000000001</v>
      </c>
      <c r="I98" s="64">
        <f t="shared" si="106"/>
        <v>0.92052450000000008</v>
      </c>
      <c r="J98" s="64">
        <f t="shared" si="106"/>
        <v>1.2071535</v>
      </c>
      <c r="K98" s="64">
        <f t="shared" si="106"/>
        <v>4.0912200000000003E-2</v>
      </c>
      <c r="L98" s="64">
        <f t="shared" si="96"/>
        <v>0.92052450000000008</v>
      </c>
      <c r="M98" s="64">
        <f t="shared" si="91"/>
        <v>13.659058937169824</v>
      </c>
      <c r="N98" s="64">
        <f t="shared" si="97"/>
        <v>-0.40542335448211553</v>
      </c>
      <c r="O98" s="64">
        <f t="shared" si="97"/>
        <v>1.2071535</v>
      </c>
      <c r="P98" s="64">
        <f t="shared" si="92"/>
        <v>1.461974423486113</v>
      </c>
      <c r="Q98" s="64">
        <f t="shared" si="98"/>
        <v>2.0489599604122333E-2</v>
      </c>
      <c r="R98" s="64">
        <f t="shared" si="98"/>
        <v>4.0912200000000003E-2</v>
      </c>
      <c r="S98" s="64">
        <f t="shared" si="93"/>
        <v>5.064672729545424E-2</v>
      </c>
      <c r="T98" s="64">
        <f t="shared" si="99"/>
        <v>-4.4200748026356276E-3</v>
      </c>
      <c r="U98" s="64">
        <f t="shared" si="99"/>
        <v>2.7099150000000001</v>
      </c>
      <c r="V98" s="64">
        <f t="shared" si="99"/>
        <v>2.5805611703193621</v>
      </c>
      <c r="W98" s="29">
        <f>'2.4 Set aside x3'!D8</f>
        <v>202.33</v>
      </c>
      <c r="X98" s="35">
        <f t="shared" si="107"/>
        <v>3</v>
      </c>
      <c r="Y98" s="29">
        <f>'2.4 Set aside x3'!F8*k</f>
        <v>1.575</v>
      </c>
      <c r="Z98" s="29">
        <f>'2.4 Set aside x3'!G8*k</f>
        <v>1.6254</v>
      </c>
      <c r="AA98" s="29">
        <f>'2.4 Set aside x3'!H8*k</f>
        <v>0.12179999999999999</v>
      </c>
      <c r="AB98" s="29">
        <f>'2.4 Set aside x3'!I8/2</f>
        <v>0.06</v>
      </c>
      <c r="AC98" s="68">
        <f t="shared" si="108"/>
        <v>0.72292500000000004</v>
      </c>
      <c r="AD98" s="348">
        <f t="shared" si="100"/>
        <v>1.0035270000000001</v>
      </c>
      <c r="AE98" s="68">
        <f t="shared" si="109"/>
        <v>3.2129999999999999E-2</v>
      </c>
      <c r="AF98" s="33">
        <f t="shared" si="110"/>
        <v>0.72292500000000004</v>
      </c>
      <c r="AG98" s="33">
        <f t="shared" si="101"/>
        <v>12.181424495429257</v>
      </c>
      <c r="AH98" s="33">
        <f t="shared" si="111"/>
        <v>-0.46978463991085384</v>
      </c>
      <c r="AI98" s="36">
        <f t="shared" si="112"/>
        <v>1.0035270000000001</v>
      </c>
      <c r="AJ98" s="33">
        <f t="shared" si="102"/>
        <v>1.1874557679717093</v>
      </c>
      <c r="AK98" s="33">
        <f t="shared" si="113"/>
        <v>0.14699753526704873</v>
      </c>
      <c r="AL98" s="60">
        <f t="shared" si="114"/>
        <v>3.2129999999999999E-2</v>
      </c>
      <c r="AM98" s="60">
        <f t="shared" si="115"/>
        <v>3.8594196199337634E-2</v>
      </c>
      <c r="AN98" s="60">
        <f t="shared" si="116"/>
        <v>2.0271804595620377E-3</v>
      </c>
      <c r="AO98" s="34">
        <f t="shared" si="103"/>
        <v>2.1984300000000001</v>
      </c>
      <c r="AP98" s="34">
        <f t="shared" si="117"/>
        <v>4.8776700758157574</v>
      </c>
      <c r="AQ98" s="10">
        <f t="shared" si="104"/>
        <v>1.8941318990144118</v>
      </c>
      <c r="AR98" s="10">
        <f t="shared" si="118"/>
        <v>3.5802098356487662</v>
      </c>
      <c r="AS98" s="10">
        <f t="shared" si="119"/>
        <v>1.6860779366343543</v>
      </c>
      <c r="AT98" s="10">
        <f>SUM(AS$95:AS98)*5</f>
        <v>32.463845143951573</v>
      </c>
      <c r="AU98" s="10"/>
      <c r="AV98" s="10"/>
      <c r="AW98" s="10"/>
      <c r="AY98" s="10"/>
    </row>
    <row r="99" spans="1:53" x14ac:dyDescent="0.25">
      <c r="A99" s="4">
        <v>25</v>
      </c>
      <c r="B99" s="18">
        <f t="shared" si="94"/>
        <v>2048</v>
      </c>
      <c r="C99" s="39">
        <f t="shared" si="90"/>
        <v>188.29</v>
      </c>
      <c r="D99" s="22">
        <f t="shared" si="105"/>
        <v>0.72999999999998977</v>
      </c>
      <c r="E99" s="64">
        <f t="shared" si="106"/>
        <v>2.0705999999999998</v>
      </c>
      <c r="F99" s="64">
        <f t="shared" si="106"/>
        <v>1.9047000000000001</v>
      </c>
      <c r="G99" s="64">
        <f t="shared" si="106"/>
        <v>0.14699999999999999</v>
      </c>
      <c r="H99" s="64">
        <f t="shared" si="106"/>
        <v>0.155</v>
      </c>
      <c r="I99" s="64">
        <f t="shared" si="106"/>
        <v>0.95040539999999996</v>
      </c>
      <c r="J99" s="64">
        <f t="shared" si="106"/>
        <v>1.2310829999999999</v>
      </c>
      <c r="K99" s="64">
        <f t="shared" si="106"/>
        <v>4.2240239999999998E-2</v>
      </c>
      <c r="L99" s="64">
        <f t="shared" si="96"/>
        <v>0.95040539999999996</v>
      </c>
      <c r="M99" s="64">
        <f t="shared" si="91"/>
        <v>13.321738310970115</v>
      </c>
      <c r="N99" s="64">
        <f t="shared" si="97"/>
        <v>-0.33732062619970904</v>
      </c>
      <c r="O99" s="64">
        <f t="shared" si="97"/>
        <v>1.2310829999999999</v>
      </c>
      <c r="P99" s="64">
        <f t="shared" si="92"/>
        <v>1.4895260071920808</v>
      </c>
      <c r="Q99" s="64">
        <f t="shared" si="98"/>
        <v>2.7551583705967886E-2</v>
      </c>
      <c r="R99" s="64">
        <f t="shared" si="98"/>
        <v>4.2240239999999998E-2</v>
      </c>
      <c r="S99" s="64">
        <f t="shared" si="93"/>
        <v>5.1193401078880374E-2</v>
      </c>
      <c r="T99" s="64">
        <f t="shared" si="99"/>
        <v>5.4667378342613399E-4</v>
      </c>
      <c r="U99" s="64">
        <f t="shared" si="99"/>
        <v>2.7802450000000003</v>
      </c>
      <c r="V99" s="64">
        <f t="shared" si="99"/>
        <v>3.2010226312896752</v>
      </c>
      <c r="W99" s="29">
        <f>'2.4 Set aside x3'!D9</f>
        <v>204.85</v>
      </c>
      <c r="X99" s="35">
        <f t="shared" si="107"/>
        <v>2.5199999999999818</v>
      </c>
      <c r="Y99" s="29">
        <f>'2.4 Set aside x3'!F9*k</f>
        <v>1.7766000000000002</v>
      </c>
      <c r="Z99" s="29">
        <f>'2.4 Set aside x3'!G9*k</f>
        <v>1.6379999999999999</v>
      </c>
      <c r="AA99" s="29">
        <f>'2.4 Set aside x3'!H9*k</f>
        <v>0.126</v>
      </c>
      <c r="AB99" s="29">
        <f>'2.4 Set aside x3'!I9/2</f>
        <v>0.13500000000000001</v>
      </c>
      <c r="AC99" s="68">
        <f t="shared" si="108"/>
        <v>0.81545940000000017</v>
      </c>
      <c r="AD99" s="348">
        <f t="shared" si="100"/>
        <v>1.057707</v>
      </c>
      <c r="AE99" s="68">
        <f t="shared" si="109"/>
        <v>3.6242640000000007E-2</v>
      </c>
      <c r="AF99" s="33">
        <f t="shared" si="110"/>
        <v>0.81545940000000017</v>
      </c>
      <c r="AG99" s="33">
        <f t="shared" si="101"/>
        <v>11.848463829954298</v>
      </c>
      <c r="AH99" s="33">
        <f t="shared" si="111"/>
        <v>-0.33296066547495862</v>
      </c>
      <c r="AI99" s="36">
        <f t="shared" si="112"/>
        <v>1.057707</v>
      </c>
      <c r="AJ99" s="33">
        <f t="shared" si="102"/>
        <v>1.2676215064729688</v>
      </c>
      <c r="AK99" s="33">
        <f t="shared" si="113"/>
        <v>8.016573850125952E-2</v>
      </c>
      <c r="AL99" s="60">
        <f t="shared" si="114"/>
        <v>3.6242640000000007E-2</v>
      </c>
      <c r="AM99" s="60">
        <f t="shared" si="115"/>
        <v>4.3065194461748939E-2</v>
      </c>
      <c r="AN99" s="60">
        <f t="shared" si="116"/>
        <v>4.4709982624113048E-3</v>
      </c>
      <c r="AO99" s="34">
        <f t="shared" si="103"/>
        <v>2.3891400000000003</v>
      </c>
      <c r="AP99" s="34">
        <f t="shared" si="117"/>
        <v>4.6608160712886937</v>
      </c>
      <c r="AQ99" s="10">
        <f t="shared" si="104"/>
        <v>2.3495506113666216</v>
      </c>
      <c r="AR99" s="10">
        <f t="shared" si="118"/>
        <v>3.4210389963259011</v>
      </c>
      <c r="AS99" s="10">
        <f t="shared" si="119"/>
        <v>1.0714883849592796</v>
      </c>
      <c r="AT99" s="10">
        <f>SUM(AS$95:AS99)*5</f>
        <v>37.821287068747971</v>
      </c>
      <c r="AU99" s="10"/>
      <c r="AV99" s="10"/>
      <c r="AW99" s="10"/>
      <c r="AY99" s="10"/>
    </row>
    <row r="100" spans="1:53" x14ac:dyDescent="0.25">
      <c r="A100" s="4">
        <v>30</v>
      </c>
      <c r="B100" s="18">
        <f t="shared" si="94"/>
        <v>2053</v>
      </c>
      <c r="C100" s="39">
        <f t="shared" si="90"/>
        <v>189.11</v>
      </c>
      <c r="D100" s="22">
        <f t="shared" si="105"/>
        <v>0.8200000000000216</v>
      </c>
      <c r="E100" s="64">
        <f t="shared" si="106"/>
        <v>2.1902999999999997</v>
      </c>
      <c r="F100" s="64">
        <f t="shared" si="106"/>
        <v>1.8878999999999999</v>
      </c>
      <c r="G100" s="64">
        <f t="shared" si="106"/>
        <v>0.14909999999999998</v>
      </c>
      <c r="H100" s="64">
        <f t="shared" si="106"/>
        <v>0.105</v>
      </c>
      <c r="I100" s="64">
        <f t="shared" si="106"/>
        <v>1.0053477</v>
      </c>
      <c r="J100" s="64">
        <f t="shared" si="106"/>
        <v>1.2540255</v>
      </c>
      <c r="K100" s="64">
        <f t="shared" si="106"/>
        <v>4.4682119999999999E-2</v>
      </c>
      <c r="L100" s="64">
        <f t="shared" si="96"/>
        <v>1.0053477</v>
      </c>
      <c r="M100" s="64">
        <f t="shared" si="91"/>
        <v>13.07116133737672</v>
      </c>
      <c r="N100" s="64">
        <f t="shared" si="97"/>
        <v>-0.25057697359339492</v>
      </c>
      <c r="O100" s="64">
        <f t="shared" si="97"/>
        <v>1.2540255</v>
      </c>
      <c r="P100" s="64">
        <f t="shared" si="92"/>
        <v>1.5173389851098107</v>
      </c>
      <c r="Q100" s="64">
        <f t="shared" si="98"/>
        <v>2.7812977917729853E-2</v>
      </c>
      <c r="R100" s="64">
        <f t="shared" si="98"/>
        <v>4.4682119999999999E-2</v>
      </c>
      <c r="S100" s="64">
        <f t="shared" si="93"/>
        <v>5.3731920263719757E-2</v>
      </c>
      <c r="T100" s="64">
        <f t="shared" si="99"/>
        <v>2.5385191848393829E-3</v>
      </c>
      <c r="U100" s="64">
        <f t="shared" si="99"/>
        <v>2.815995</v>
      </c>
      <c r="V100" s="64">
        <f t="shared" si="99"/>
        <v>3.415769523509196</v>
      </c>
      <c r="W100" s="29">
        <f>'2.4 Set aside x3'!D10</f>
        <v>206.87</v>
      </c>
      <c r="X100" s="35">
        <f t="shared" si="107"/>
        <v>2.0200000000000102</v>
      </c>
      <c r="Y100" s="29">
        <f>'2.4 Set aside x3'!F10*k</f>
        <v>1.8626999999999998</v>
      </c>
      <c r="Z100" s="29">
        <f>'2.4 Set aside x3'!G10*k</f>
        <v>1.5371999999999999</v>
      </c>
      <c r="AA100" s="29">
        <f>'2.4 Set aside x3'!H10*k</f>
        <v>0.12389999999999998</v>
      </c>
      <c r="AB100" s="29">
        <f>'2.4 Set aside x3'!I10/2</f>
        <v>0.08</v>
      </c>
      <c r="AC100" s="68">
        <f t="shared" si="108"/>
        <v>0.8549793</v>
      </c>
      <c r="AD100" s="348">
        <f t="shared" si="100"/>
        <v>1.0404974999999999</v>
      </c>
      <c r="AE100" s="68">
        <f t="shared" si="109"/>
        <v>3.7999079999999998E-2</v>
      </c>
      <c r="AF100" s="33">
        <f t="shared" si="110"/>
        <v>0.8549793</v>
      </c>
      <c r="AG100" s="33">
        <f t="shared" si="101"/>
        <v>11.586413375964568</v>
      </c>
      <c r="AH100" s="33">
        <f t="shared" si="111"/>
        <v>-0.2620504539897297</v>
      </c>
      <c r="AI100" s="36">
        <f t="shared" si="112"/>
        <v>1.0404974999999999</v>
      </c>
      <c r="AJ100" s="33">
        <f t="shared" si="102"/>
        <v>1.2645834408012357</v>
      </c>
      <c r="AK100" s="33">
        <f t="shared" si="113"/>
        <v>-3.0380656717330368E-3</v>
      </c>
      <c r="AL100" s="60">
        <f t="shared" si="114"/>
        <v>3.7999079999999998E-2</v>
      </c>
      <c r="AM100" s="60">
        <f t="shared" si="115"/>
        <v>4.5612002759255005E-2</v>
      </c>
      <c r="AN100" s="60">
        <f t="shared" si="116"/>
        <v>2.546808297506066E-3</v>
      </c>
      <c r="AO100" s="34">
        <f t="shared" si="103"/>
        <v>2.3424700000000001</v>
      </c>
      <c r="AP100" s="34">
        <f t="shared" si="117"/>
        <v>4.099928288636054</v>
      </c>
      <c r="AQ100" s="10">
        <f t="shared" si="104"/>
        <v>2.5071748302557499</v>
      </c>
      <c r="AR100" s="10">
        <f t="shared" si="118"/>
        <v>3.0093473638588635</v>
      </c>
      <c r="AS100" s="10">
        <f t="shared" si="119"/>
        <v>0.50217253360311354</v>
      </c>
      <c r="AT100" s="10">
        <f>SUM(AS$95:AS100)*5</f>
        <v>40.33214973676354</v>
      </c>
      <c r="AU100" s="10"/>
      <c r="AV100" s="10"/>
      <c r="AW100" s="10"/>
      <c r="AY100" s="10"/>
    </row>
    <row r="101" spans="1:53" x14ac:dyDescent="0.25">
      <c r="A101" s="4">
        <v>35</v>
      </c>
      <c r="B101" s="18">
        <f t="shared" si="94"/>
        <v>2058</v>
      </c>
      <c r="C101" s="39">
        <f t="shared" si="90"/>
        <v>189.96</v>
      </c>
      <c r="D101" s="22">
        <f t="shared" si="105"/>
        <v>0.84999999999999432</v>
      </c>
      <c r="E101" s="64">
        <f t="shared" si="106"/>
        <v>2.0748000000000002</v>
      </c>
      <c r="F101" s="64">
        <f t="shared" si="106"/>
        <v>2.0055000000000001</v>
      </c>
      <c r="G101" s="64">
        <f t="shared" si="106"/>
        <v>0.15329999999999999</v>
      </c>
      <c r="H101" s="64">
        <f t="shared" si="106"/>
        <v>0.14499999999999999</v>
      </c>
      <c r="I101" s="64">
        <f t="shared" si="106"/>
        <v>0.9523332000000001</v>
      </c>
      <c r="J101" s="64">
        <f t="shared" si="106"/>
        <v>1.270416</v>
      </c>
      <c r="K101" s="64">
        <f t="shared" si="106"/>
        <v>4.232592000000001E-2</v>
      </c>
      <c r="L101" s="64">
        <f t="shared" si="96"/>
        <v>0.9523332000000001</v>
      </c>
      <c r="M101" s="64">
        <f t="shared" si="91"/>
        <v>12.79119334267355</v>
      </c>
      <c r="N101" s="64">
        <f t="shared" si="97"/>
        <v>-0.27996799470317058</v>
      </c>
      <c r="O101" s="64">
        <f t="shared" si="97"/>
        <v>1.270416</v>
      </c>
      <c r="P101" s="64">
        <f t="shared" si="92"/>
        <v>1.5386461714324653</v>
      </c>
      <c r="Q101" s="64">
        <f t="shared" si="98"/>
        <v>2.1307186322654603E-2</v>
      </c>
      <c r="R101" s="64">
        <f t="shared" si="98"/>
        <v>4.232592000000001E-2</v>
      </c>
      <c r="S101" s="64">
        <f t="shared" si="93"/>
        <v>5.1824471296162786E-2</v>
      </c>
      <c r="T101" s="64">
        <f t="shared" si="99"/>
        <v>-1.9074489675569711E-3</v>
      </c>
      <c r="U101" s="64">
        <f t="shared" si="99"/>
        <v>2.8460899999999998</v>
      </c>
      <c r="V101" s="64">
        <f t="shared" si="99"/>
        <v>3.4355217426519213</v>
      </c>
      <c r="W101" s="29">
        <f>'2.4 Set aside x3'!D11</f>
        <v>208.79</v>
      </c>
      <c r="X101" s="35">
        <f t="shared" si="107"/>
        <v>1.9199999999999875</v>
      </c>
      <c r="Y101" s="29">
        <f>'2.4 Set aside x3'!F11*k</f>
        <v>1.7157</v>
      </c>
      <c r="Z101" s="29">
        <f>'2.4 Set aside x3'!G11*k</f>
        <v>1.6254</v>
      </c>
      <c r="AA101" s="29">
        <f>'2.4 Set aside x3'!H11*k</f>
        <v>0.12389999999999998</v>
      </c>
      <c r="AB101" s="29">
        <f>'2.4 Set aside x3'!I11/2</f>
        <v>0.13</v>
      </c>
      <c r="AC101" s="68">
        <f t="shared" si="108"/>
        <v>0.78750629999999999</v>
      </c>
      <c r="AD101" s="348">
        <f t="shared" si="100"/>
        <v>1.0379985</v>
      </c>
      <c r="AE101" s="68">
        <f t="shared" si="109"/>
        <v>3.5000280000000002E-2</v>
      </c>
      <c r="AF101" s="33">
        <f t="shared" si="110"/>
        <v>0.78750629999999999</v>
      </c>
      <c r="AG101" s="33">
        <f t="shared" si="101"/>
        <v>11.281595078554972</v>
      </c>
      <c r="AH101" s="33">
        <f t="shared" si="111"/>
        <v>-0.30481829740959654</v>
      </c>
      <c r="AI101" s="36">
        <f t="shared" si="112"/>
        <v>1.0379985</v>
      </c>
      <c r="AJ101" s="33">
        <f t="shared" si="102"/>
        <v>1.2615473815916927</v>
      </c>
      <c r="AK101" s="33">
        <f t="shared" si="113"/>
        <v>-3.0360592095430849E-3</v>
      </c>
      <c r="AL101" s="60">
        <f t="shared" si="114"/>
        <v>3.5000280000000002E-2</v>
      </c>
      <c r="AM101" s="60">
        <f t="shared" si="115"/>
        <v>4.3063419113642185E-2</v>
      </c>
      <c r="AN101" s="60">
        <f t="shared" si="116"/>
        <v>-2.5485836456128202E-3</v>
      </c>
      <c r="AO101" s="34">
        <f t="shared" si="103"/>
        <v>2.3367499999999999</v>
      </c>
      <c r="AP101" s="34">
        <f t="shared" si="117"/>
        <v>3.9463470597352357</v>
      </c>
      <c r="AQ101" s="10">
        <f t="shared" si="104"/>
        <v>2.5216729591065103</v>
      </c>
      <c r="AR101" s="10">
        <f t="shared" si="118"/>
        <v>2.8966187418456633</v>
      </c>
      <c r="AS101" s="10">
        <f t="shared" si="119"/>
        <v>0.37494578273915291</v>
      </c>
      <c r="AT101" s="10">
        <f>SUM(AS$95:AS101)*5</f>
        <v>42.206878650459302</v>
      </c>
      <c r="AU101" s="10"/>
      <c r="AV101" s="10"/>
      <c r="AW101" s="10"/>
      <c r="AY101" s="10"/>
    </row>
    <row r="102" spans="1:53" x14ac:dyDescent="0.25">
      <c r="A102" s="4">
        <v>40</v>
      </c>
      <c r="B102" s="18">
        <f t="shared" si="94"/>
        <v>2063</v>
      </c>
      <c r="C102" s="39">
        <f t="shared" si="90"/>
        <v>190.86</v>
      </c>
      <c r="D102" s="22">
        <f t="shared" si="105"/>
        <v>0.90000000000000568</v>
      </c>
      <c r="E102" s="64">
        <f t="shared" si="106"/>
        <v>2.2008000000000001</v>
      </c>
      <c r="F102" s="64">
        <f t="shared" si="106"/>
        <v>1.9634999999999998</v>
      </c>
      <c r="G102" s="64">
        <f t="shared" si="106"/>
        <v>0.15329999999999999</v>
      </c>
      <c r="H102" s="64">
        <f t="shared" si="106"/>
        <v>0.15</v>
      </c>
      <c r="I102" s="64">
        <f t="shared" si="106"/>
        <v>1.0101672000000002</v>
      </c>
      <c r="J102" s="64">
        <f t="shared" si="106"/>
        <v>1.285326</v>
      </c>
      <c r="K102" s="64">
        <f t="shared" si="106"/>
        <v>4.4896320000000003E-2</v>
      </c>
      <c r="L102" s="64">
        <f t="shared" si="96"/>
        <v>1.0101672000000002</v>
      </c>
      <c r="M102" s="64">
        <f t="shared" si="91"/>
        <v>12.595453704634377</v>
      </c>
      <c r="N102" s="64">
        <f t="shared" si="97"/>
        <v>-0.19573963803917316</v>
      </c>
      <c r="O102" s="64">
        <f t="shared" si="97"/>
        <v>1.285326</v>
      </c>
      <c r="P102" s="64">
        <f t="shared" si="92"/>
        <v>1.5573227854166538</v>
      </c>
      <c r="Q102" s="64">
        <f t="shared" si="98"/>
        <v>1.8676613984188517E-2</v>
      </c>
      <c r="R102" s="64">
        <f t="shared" si="98"/>
        <v>4.4896320000000003E-2</v>
      </c>
      <c r="S102" s="64">
        <f t="shared" si="93"/>
        <v>5.4057678771231077E-2</v>
      </c>
      <c r="T102" s="64">
        <f t="shared" si="99"/>
        <v>2.2332074750682912E-3</v>
      </c>
      <c r="U102" s="64">
        <f t="shared" si="99"/>
        <v>2.90394</v>
      </c>
      <c r="V102" s="64">
        <f t="shared" si="99"/>
        <v>3.6291101834200892</v>
      </c>
      <c r="W102" s="29">
        <f>'2.4 Set aside x3'!D12</f>
        <v>210.6</v>
      </c>
      <c r="X102" s="35">
        <f t="shared" si="107"/>
        <v>1.8100000000000023</v>
      </c>
      <c r="Y102" s="29">
        <f>'2.4 Set aside x3'!F12*k</f>
        <v>1.8059999999999998</v>
      </c>
      <c r="Z102" s="29">
        <f>'2.4 Set aside x3'!G12*k</f>
        <v>1.5413999999999999</v>
      </c>
      <c r="AA102" s="29">
        <f>'2.4 Set aside x3'!H12*k</f>
        <v>0.12179999999999999</v>
      </c>
      <c r="AB102" s="29">
        <f>'2.4 Set aside x3'!I12/2</f>
        <v>0.13</v>
      </c>
      <c r="AC102" s="68">
        <f t="shared" si="108"/>
        <v>0.82895399999999997</v>
      </c>
      <c r="AD102" s="348">
        <f t="shared" si="100"/>
        <v>1.0282019999999998</v>
      </c>
      <c r="AE102" s="68">
        <f t="shared" si="109"/>
        <v>3.6842399999999997E-2</v>
      </c>
      <c r="AF102" s="33">
        <f t="shared" si="110"/>
        <v>0.82895399999999997</v>
      </c>
      <c r="AG102" s="33">
        <f t="shared" si="101"/>
        <v>11.046961633290465</v>
      </c>
      <c r="AH102" s="33">
        <f t="shared" si="111"/>
        <v>-0.23463344526450669</v>
      </c>
      <c r="AI102" s="36">
        <f t="shared" si="112"/>
        <v>1.0282019999999998</v>
      </c>
      <c r="AJ102" s="33">
        <f t="shared" si="102"/>
        <v>1.2512141770779046</v>
      </c>
      <c r="AK102" s="33">
        <f t="shared" si="113"/>
        <v>-1.0333204513788052E-2</v>
      </c>
      <c r="AL102" s="60">
        <f t="shared" si="114"/>
        <v>3.6842399999999997E-2</v>
      </c>
      <c r="AM102" s="60">
        <f t="shared" si="115"/>
        <v>4.4455008919083688E-2</v>
      </c>
      <c r="AN102" s="60">
        <f t="shared" si="116"/>
        <v>1.3915898054415038E-3</v>
      </c>
      <c r="AO102" s="34">
        <f t="shared" si="103"/>
        <v>2.3394799999999996</v>
      </c>
      <c r="AP102" s="34">
        <f t="shared" si="117"/>
        <v>3.9059049400271491</v>
      </c>
      <c r="AQ102" s="10">
        <f t="shared" si="104"/>
        <v>2.6637668746303453</v>
      </c>
      <c r="AR102" s="10">
        <f t="shared" si="118"/>
        <v>2.8669342259799273</v>
      </c>
      <c r="AS102" s="10">
        <f t="shared" si="119"/>
        <v>0.20316735134958197</v>
      </c>
      <c r="AT102" s="10">
        <f>SUM(AS$95:AS102)*5</f>
        <v>43.222715407207204</v>
      </c>
      <c r="AU102" s="10"/>
      <c r="AV102" s="10"/>
      <c r="AW102" s="10"/>
      <c r="AY102" s="10"/>
    </row>
    <row r="103" spans="1:53" x14ac:dyDescent="0.25">
      <c r="A103" s="4">
        <v>45</v>
      </c>
      <c r="B103" s="18">
        <f t="shared" si="94"/>
        <v>2068</v>
      </c>
      <c r="C103" s="39">
        <f t="shared" si="90"/>
        <v>191.75</v>
      </c>
      <c r="D103" s="22">
        <f t="shared" si="105"/>
        <v>0.88999999999998636</v>
      </c>
      <c r="E103" s="64">
        <f t="shared" si="106"/>
        <v>2.1630000000000003</v>
      </c>
      <c r="F103" s="64">
        <f t="shared" si="106"/>
        <v>2.0684999999999998</v>
      </c>
      <c r="G103" s="64">
        <f t="shared" si="106"/>
        <v>0.1575</v>
      </c>
      <c r="H103" s="64">
        <f t="shared" si="106"/>
        <v>0.19</v>
      </c>
      <c r="I103" s="64">
        <f t="shared" si="106"/>
        <v>0.99281700000000017</v>
      </c>
      <c r="J103" s="64">
        <f t="shared" si="106"/>
        <v>1.3159649999999998</v>
      </c>
      <c r="K103" s="64">
        <f t="shared" si="106"/>
        <v>4.412520000000001E-2</v>
      </c>
      <c r="L103" s="64">
        <f t="shared" si="96"/>
        <v>0.99281700000000017</v>
      </c>
      <c r="M103" s="64">
        <f t="shared" si="91"/>
        <v>12.400817482427847</v>
      </c>
      <c r="N103" s="64">
        <f t="shared" si="97"/>
        <v>-0.19463622220652965</v>
      </c>
      <c r="O103" s="64">
        <f t="shared" si="97"/>
        <v>1.3159649999999998</v>
      </c>
      <c r="P103" s="64">
        <f t="shared" si="92"/>
        <v>1.5912633755161094</v>
      </c>
      <c r="Q103" s="64">
        <f t="shared" si="98"/>
        <v>3.3940590099455603E-2</v>
      </c>
      <c r="R103" s="64">
        <f t="shared" si="98"/>
        <v>4.412520000000001E-2</v>
      </c>
      <c r="S103" s="64">
        <f t="shared" si="93"/>
        <v>5.3681337808585403E-2</v>
      </c>
      <c r="T103" s="64">
        <f t="shared" si="99"/>
        <v>-3.7634096264567429E-4</v>
      </c>
      <c r="U103" s="64">
        <f t="shared" si="99"/>
        <v>2.9763500000000005</v>
      </c>
      <c r="V103" s="64">
        <f t="shared" si="99"/>
        <v>3.7052780269302668</v>
      </c>
      <c r="W103" s="29">
        <f>'2.4 Set aside x3'!D13</f>
        <v>212.35</v>
      </c>
      <c r="X103" s="35">
        <f t="shared" si="107"/>
        <v>1.75</v>
      </c>
      <c r="Y103" s="29">
        <f>'2.4 Set aside x3'!F13*k</f>
        <v>1.7430000000000001</v>
      </c>
      <c r="Z103" s="29">
        <f>'2.4 Set aside x3'!G13*k</f>
        <v>1.6337999999999999</v>
      </c>
      <c r="AA103" s="29">
        <f>'2.4 Set aside x3'!H13*k</f>
        <v>0.126</v>
      </c>
      <c r="AB103" s="29">
        <f>'2.4 Set aside x3'!I13/2</f>
        <v>0.125</v>
      </c>
      <c r="AC103" s="68">
        <f t="shared" si="108"/>
        <v>0.80003700000000011</v>
      </c>
      <c r="AD103" s="348">
        <f t="shared" si="100"/>
        <v>1.047879</v>
      </c>
      <c r="AE103" s="68">
        <f t="shared" si="109"/>
        <v>3.5557200000000004E-2</v>
      </c>
      <c r="AF103" s="33">
        <f t="shared" si="110"/>
        <v>0.80003700000000011</v>
      </c>
      <c r="AG103" s="33">
        <f t="shared" si="101"/>
        <v>10.805531569486631</v>
      </c>
      <c r="AH103" s="33">
        <f t="shared" si="111"/>
        <v>-0.24143006380383447</v>
      </c>
      <c r="AI103" s="36">
        <f t="shared" si="112"/>
        <v>1.047879</v>
      </c>
      <c r="AJ103" s="33">
        <f t="shared" si="102"/>
        <v>1.2690645073321329</v>
      </c>
      <c r="AK103" s="33">
        <f t="shared" si="113"/>
        <v>1.785033025422833E-2</v>
      </c>
      <c r="AL103" s="60">
        <f t="shared" si="114"/>
        <v>3.5557200000000004E-2</v>
      </c>
      <c r="AM103" s="60">
        <f t="shared" si="115"/>
        <v>4.341580956609814E-2</v>
      </c>
      <c r="AN103" s="60">
        <f t="shared" si="116"/>
        <v>-1.0391993529855481E-3</v>
      </c>
      <c r="AO103" s="34">
        <f t="shared" si="103"/>
        <v>2.3580700000000001</v>
      </c>
      <c r="AP103" s="34">
        <f t="shared" si="117"/>
        <v>3.8834510670974085</v>
      </c>
      <c r="AQ103" s="10">
        <f t="shared" si="104"/>
        <v>2.7196740717668155</v>
      </c>
      <c r="AR103" s="10">
        <f t="shared" si="118"/>
        <v>2.8504530832494979</v>
      </c>
      <c r="AS103" s="10">
        <f t="shared" si="119"/>
        <v>0.13077901148268234</v>
      </c>
      <c r="AT103" s="10">
        <f>SUM(AS$95:AS103)*5</f>
        <v>43.876610464620612</v>
      </c>
      <c r="AU103" s="10"/>
      <c r="AV103" s="10"/>
      <c r="AW103" s="10"/>
      <c r="AY103" s="10"/>
    </row>
    <row r="104" spans="1:53" x14ac:dyDescent="0.25">
      <c r="A104" s="4">
        <v>50</v>
      </c>
      <c r="B104" s="18">
        <f t="shared" si="94"/>
        <v>2073</v>
      </c>
      <c r="C104" s="39">
        <f t="shared" si="90"/>
        <v>192.59</v>
      </c>
      <c r="D104" s="22">
        <f t="shared" si="105"/>
        <v>0.84000000000000341</v>
      </c>
      <c r="E104" s="64">
        <f t="shared" si="106"/>
        <v>2.0726999999999998</v>
      </c>
      <c r="F104" s="64">
        <f t="shared" si="106"/>
        <v>2.2176</v>
      </c>
      <c r="G104" s="64">
        <f t="shared" si="106"/>
        <v>0.1638</v>
      </c>
      <c r="H104" s="64">
        <f t="shared" si="106"/>
        <v>0.155</v>
      </c>
      <c r="I104" s="64">
        <f t="shared" si="106"/>
        <v>0.95136929999999997</v>
      </c>
      <c r="J104" s="64">
        <f t="shared" si="106"/>
        <v>1.3504995</v>
      </c>
      <c r="K104" s="64">
        <f t="shared" si="106"/>
        <v>4.2283080000000001E-2</v>
      </c>
      <c r="L104" s="64">
        <f t="shared" si="96"/>
        <v>0.95136929999999997</v>
      </c>
      <c r="M104" s="64">
        <f t="shared" si="91"/>
        <v>12.183083150052465</v>
      </c>
      <c r="N104" s="64">
        <f t="shared" si="97"/>
        <v>-0.21773433237538242</v>
      </c>
      <c r="O104" s="64">
        <f t="shared" si="97"/>
        <v>1.3504995</v>
      </c>
      <c r="P104" s="64">
        <f t="shared" si="92"/>
        <v>1.631797780870309</v>
      </c>
      <c r="Q104" s="64">
        <f t="shared" si="98"/>
        <v>4.053440535419961E-2</v>
      </c>
      <c r="R104" s="64">
        <f t="shared" si="98"/>
        <v>4.2283080000000001E-2</v>
      </c>
      <c r="S104" s="64">
        <f t="shared" si="93"/>
        <v>5.177268949690414E-2</v>
      </c>
      <c r="T104" s="64">
        <f t="shared" si="99"/>
        <v>-1.908648311681263E-3</v>
      </c>
      <c r="U104" s="64">
        <f t="shared" si="99"/>
        <v>2.9959150000000005</v>
      </c>
      <c r="V104" s="64">
        <f t="shared" si="99"/>
        <v>3.6568064246671397</v>
      </c>
      <c r="W104" s="29">
        <f>'2.4 Set aside x3'!D14</f>
        <v>214.04</v>
      </c>
      <c r="X104" s="35">
        <f t="shared" si="107"/>
        <v>1.6899999999999977</v>
      </c>
      <c r="Y104" s="29">
        <f>'2.4 Set aside x3'!F14*k</f>
        <v>1.7828999999999999</v>
      </c>
      <c r="Z104" s="29">
        <f>'2.4 Set aside x3'!G14*k</f>
        <v>1.5854999999999999</v>
      </c>
      <c r="AA104" s="29">
        <f>'2.4 Set aside x3'!H14*k</f>
        <v>0.12389999999999998</v>
      </c>
      <c r="AB104" s="29">
        <f>'2.4 Set aside x3'!I14/2</f>
        <v>0.16500000000000001</v>
      </c>
      <c r="AC104" s="68">
        <f t="shared" si="108"/>
        <v>0.8183511</v>
      </c>
      <c r="AD104" s="348">
        <f t="shared" si="100"/>
        <v>1.0393005</v>
      </c>
      <c r="AE104" s="68">
        <f t="shared" si="109"/>
        <v>3.637116E-2</v>
      </c>
      <c r="AF104" s="33">
        <f t="shared" si="110"/>
        <v>0.8183511</v>
      </c>
      <c r="AG104" s="33">
        <f t="shared" si="101"/>
        <v>10.605176747434752</v>
      </c>
      <c r="AH104" s="33">
        <f t="shared" si="111"/>
        <v>-0.20035482205187805</v>
      </c>
      <c r="AI104" s="36">
        <f t="shared" si="112"/>
        <v>1.0393005</v>
      </c>
      <c r="AJ104" s="33">
        <f t="shared" si="102"/>
        <v>1.263641529724429</v>
      </c>
      <c r="AK104" s="33">
        <f t="shared" si="113"/>
        <v>-5.4229776077039382E-3</v>
      </c>
      <c r="AL104" s="60">
        <f t="shared" si="114"/>
        <v>3.637116E-2</v>
      </c>
      <c r="AM104" s="60">
        <f t="shared" si="115"/>
        <v>4.4046063338722942E-2</v>
      </c>
      <c r="AN104" s="60">
        <f t="shared" si="116"/>
        <v>6.302537726248017E-4</v>
      </c>
      <c r="AO104" s="34">
        <f t="shared" si="103"/>
        <v>2.3772449999999998</v>
      </c>
      <c r="AP104" s="34">
        <f t="shared" si="117"/>
        <v>3.86209745411304</v>
      </c>
      <c r="AQ104" s="10">
        <f t="shared" si="104"/>
        <v>2.6840959157056803</v>
      </c>
      <c r="AR104" s="10">
        <f t="shared" si="118"/>
        <v>2.8347795313189712</v>
      </c>
      <c r="AS104" s="10">
        <f t="shared" si="119"/>
        <v>0.15068361561329091</v>
      </c>
      <c r="AT104" s="10">
        <f>SUM(AS$95:AS104)*5</f>
        <v>44.630028542687072</v>
      </c>
      <c r="AU104" s="10"/>
      <c r="AV104" s="10"/>
      <c r="AW104" s="10"/>
      <c r="AY104" s="10"/>
      <c r="AZ104" s="10"/>
    </row>
    <row r="105" spans="1:53" x14ac:dyDescent="0.25">
      <c r="A105" s="4">
        <v>55</v>
      </c>
      <c r="B105" s="18">
        <f t="shared" si="94"/>
        <v>2078</v>
      </c>
      <c r="C105" s="39">
        <f t="shared" si="90"/>
        <v>193.45</v>
      </c>
      <c r="D105" s="22">
        <f t="shared" si="105"/>
        <v>0.85999999999998522</v>
      </c>
      <c r="E105" s="64">
        <f t="shared" si="106"/>
        <v>2.1126</v>
      </c>
      <c r="F105" s="64">
        <f t="shared" si="106"/>
        <v>2.2637999999999998</v>
      </c>
      <c r="G105" s="64">
        <f t="shared" si="106"/>
        <v>0.16800000000000001</v>
      </c>
      <c r="H105" s="64">
        <f t="shared" si="106"/>
        <v>0.16</v>
      </c>
      <c r="I105" s="64">
        <f t="shared" si="106"/>
        <v>0.96968340000000008</v>
      </c>
      <c r="J105" s="64">
        <f t="shared" si="106"/>
        <v>1.377831</v>
      </c>
      <c r="K105" s="64">
        <f t="shared" si="106"/>
        <v>4.3097040000000003E-2</v>
      </c>
      <c r="L105" s="64">
        <f t="shared" si="96"/>
        <v>0.96968340000000008</v>
      </c>
      <c r="M105" s="64">
        <f t="shared" si="91"/>
        <v>12.004190112697376</v>
      </c>
      <c r="N105" s="64">
        <f t="shared" si="97"/>
        <v>-0.17889303735508832</v>
      </c>
      <c r="O105" s="64">
        <f t="shared" si="97"/>
        <v>1.377831</v>
      </c>
      <c r="P105" s="64">
        <f t="shared" si="92"/>
        <v>1.6662948190946389</v>
      </c>
      <c r="Q105" s="64">
        <f t="shared" si="98"/>
        <v>3.4497038224329923E-2</v>
      </c>
      <c r="R105" s="64">
        <f t="shared" si="98"/>
        <v>4.3097040000000003E-2</v>
      </c>
      <c r="S105" s="64">
        <f t="shared" si="93"/>
        <v>5.2249244955881617E-2</v>
      </c>
      <c r="T105" s="64">
        <f t="shared" si="99"/>
        <v>4.7655545897747759E-4</v>
      </c>
      <c r="U105" s="64">
        <f t="shared" si="99"/>
        <v>3.0578600000000007</v>
      </c>
      <c r="V105" s="64">
        <f t="shared" si="99"/>
        <v>3.7739405563282049</v>
      </c>
      <c r="W105" s="29">
        <f>'2.4 Set aside x3'!D15</f>
        <v>215.69</v>
      </c>
      <c r="X105" s="35">
        <f t="shared" si="107"/>
        <v>1.6500000000000057</v>
      </c>
      <c r="Y105" s="29">
        <f>'2.4 Set aside x3'!F15*k</f>
        <v>1.7009999999999998</v>
      </c>
      <c r="Z105" s="29">
        <f>'2.4 Set aside x3'!G15*k</f>
        <v>1.7241000000000002</v>
      </c>
      <c r="AA105" s="29">
        <f>'2.4 Set aside x3'!H15*k</f>
        <v>0.13019999999999998</v>
      </c>
      <c r="AB105" s="29">
        <f>'2.4 Set aside x3'!I15/2</f>
        <v>0.13500000000000001</v>
      </c>
      <c r="AC105" s="68">
        <f t="shared" si="108"/>
        <v>0.78075899999999998</v>
      </c>
      <c r="AD105" s="348">
        <f t="shared" si="100"/>
        <v>1.0719030000000001</v>
      </c>
      <c r="AE105" s="68">
        <f t="shared" si="109"/>
        <v>3.4700399999999999E-2</v>
      </c>
      <c r="AF105" s="33">
        <f t="shared" si="110"/>
        <v>0.78075899999999998</v>
      </c>
      <c r="AG105" s="33">
        <f t="shared" si="101"/>
        <v>10.386118543852984</v>
      </c>
      <c r="AH105" s="33">
        <f t="shared" si="111"/>
        <v>-0.21905820358176875</v>
      </c>
      <c r="AI105" s="36">
        <f t="shared" si="112"/>
        <v>1.0719030000000001</v>
      </c>
      <c r="AJ105" s="33">
        <f t="shared" si="102"/>
        <v>1.2952853736642715</v>
      </c>
      <c r="AK105" s="33">
        <f t="shared" si="113"/>
        <v>3.1643843939842542E-2</v>
      </c>
      <c r="AL105" s="60">
        <f t="shared" si="114"/>
        <v>3.4700399999999999E-2</v>
      </c>
      <c r="AM105" s="60">
        <f t="shared" si="115"/>
        <v>4.2486717517845794E-2</v>
      </c>
      <c r="AN105" s="60">
        <f t="shared" si="116"/>
        <v>-1.5593458208771477E-3</v>
      </c>
      <c r="AO105" s="34">
        <f t="shared" si="103"/>
        <v>2.398695</v>
      </c>
      <c r="AP105" s="34">
        <f t="shared" si="117"/>
        <v>3.8597212945372021</v>
      </c>
      <c r="AQ105" s="10">
        <f t="shared" si="104"/>
        <v>2.7700723683449024</v>
      </c>
      <c r="AR105" s="10">
        <f t="shared" si="118"/>
        <v>2.8330354301903062</v>
      </c>
      <c r="AS105" s="10">
        <f t="shared" si="119"/>
        <v>6.2963061845403789E-2</v>
      </c>
      <c r="AT105" s="10">
        <f>SUM(AS$95:AS105)*5</f>
        <v>44.944843851914086</v>
      </c>
      <c r="AU105" s="10"/>
      <c r="AV105" s="10"/>
      <c r="AW105" s="10"/>
      <c r="AY105" s="10"/>
      <c r="AZ105" s="10"/>
    </row>
    <row r="106" spans="1:53" x14ac:dyDescent="0.25">
      <c r="A106" s="4">
        <v>60</v>
      </c>
      <c r="B106" s="18">
        <f t="shared" si="94"/>
        <v>2083</v>
      </c>
      <c r="C106" s="39">
        <f t="shared" si="90"/>
        <v>194.16</v>
      </c>
      <c r="D106" s="22">
        <f t="shared" si="105"/>
        <v>0.71000000000000796</v>
      </c>
      <c r="E106" s="64">
        <f t="shared" ref="E106:K115" si="120">E36</f>
        <v>2.0223</v>
      </c>
      <c r="F106" s="64">
        <f t="shared" si="120"/>
        <v>2.3771999999999998</v>
      </c>
      <c r="G106" s="64">
        <f t="shared" si="120"/>
        <v>0.1701</v>
      </c>
      <c r="H106" s="64">
        <f t="shared" si="120"/>
        <v>0.24</v>
      </c>
      <c r="I106" s="64">
        <f t="shared" si="120"/>
        <v>0.9282357</v>
      </c>
      <c r="J106" s="64">
        <f t="shared" si="120"/>
        <v>1.3987995</v>
      </c>
      <c r="K106" s="64">
        <f t="shared" si="120"/>
        <v>4.125492E-2</v>
      </c>
      <c r="L106" s="64">
        <f t="shared" si="96"/>
        <v>0.9282357</v>
      </c>
      <c r="M106" s="64">
        <f t="shared" si="91"/>
        <v>11.800714755392827</v>
      </c>
      <c r="N106" s="64">
        <f t="shared" si="97"/>
        <v>-0.20347535730454958</v>
      </c>
      <c r="O106" s="64">
        <f t="shared" si="97"/>
        <v>1.3987995</v>
      </c>
      <c r="P106" s="64">
        <f t="shared" si="92"/>
        <v>1.6933615915094578</v>
      </c>
      <c r="Q106" s="64">
        <f t="shared" si="98"/>
        <v>2.7066772414818807E-2</v>
      </c>
      <c r="R106" s="64">
        <f t="shared" si="98"/>
        <v>4.125492E-2</v>
      </c>
      <c r="S106" s="64">
        <f t="shared" si="93"/>
        <v>5.0491368855045224E-2</v>
      </c>
      <c r="T106" s="64">
        <f t="shared" si="99"/>
        <v>-1.7578761008363933E-3</v>
      </c>
      <c r="U106" s="64">
        <f t="shared" si="99"/>
        <v>3.1262399999999997</v>
      </c>
      <c r="V106" s="64">
        <f t="shared" si="99"/>
        <v>3.6580735390094405</v>
      </c>
      <c r="W106" s="29">
        <f>'2.4 Set aside x3'!D16</f>
        <v>217.28</v>
      </c>
      <c r="X106" s="35">
        <f t="shared" si="107"/>
        <v>1.5900000000000034</v>
      </c>
      <c r="Y106" s="29">
        <f>'2.4 Set aside x3'!F16*k</f>
        <v>1.7619</v>
      </c>
      <c r="Z106" s="29">
        <f>'2.4 Set aside x3'!G16*k</f>
        <v>1.6967999999999999</v>
      </c>
      <c r="AA106" s="29">
        <f>'2.4 Set aside x3'!H16*k</f>
        <v>0.13019999999999998</v>
      </c>
      <c r="AB106" s="29">
        <f>'2.4 Set aside x3'!I16/2</f>
        <v>0.18</v>
      </c>
      <c r="AC106" s="68">
        <f t="shared" si="108"/>
        <v>0.80871210000000004</v>
      </c>
      <c r="AD106" s="348">
        <f t="shared" si="100"/>
        <v>1.0764494999999998</v>
      </c>
      <c r="AE106" s="68">
        <f t="shared" si="109"/>
        <v>3.5942760000000004E-2</v>
      </c>
      <c r="AF106" s="33">
        <f t="shared" si="110"/>
        <v>0.80871210000000004</v>
      </c>
      <c r="AG106" s="33">
        <f t="shared" si="101"/>
        <v>10.215665445017835</v>
      </c>
      <c r="AH106" s="33">
        <f t="shared" si="111"/>
        <v>-0.17045309883514825</v>
      </c>
      <c r="AI106" s="36">
        <f t="shared" si="112"/>
        <v>1.0764494999999998</v>
      </c>
      <c r="AJ106" s="33">
        <f t="shared" si="102"/>
        <v>1.3054257678224392</v>
      </c>
      <c r="AK106" s="33">
        <f t="shared" si="113"/>
        <v>1.0140394158167698E-2</v>
      </c>
      <c r="AL106" s="60">
        <f t="shared" si="114"/>
        <v>3.5942760000000004E-2</v>
      </c>
      <c r="AM106" s="60">
        <f t="shared" si="115"/>
        <v>4.3453421516806513E-2</v>
      </c>
      <c r="AN106" s="60">
        <f t="shared" si="116"/>
        <v>9.6670399896071901E-4</v>
      </c>
      <c r="AO106" s="34">
        <f t="shared" si="103"/>
        <v>2.4497849999999999</v>
      </c>
      <c r="AP106" s="34">
        <f t="shared" si="117"/>
        <v>3.8804389993219832</v>
      </c>
      <c r="AQ106" s="10">
        <f t="shared" si="104"/>
        <v>2.6850259776329293</v>
      </c>
      <c r="AR106" s="10">
        <f t="shared" si="118"/>
        <v>2.8482422255023354</v>
      </c>
      <c r="AS106" s="10">
        <f t="shared" si="119"/>
        <v>0.16321624786940614</v>
      </c>
      <c r="AT106" s="10">
        <f>SUM(AS$95:AS106)*5</f>
        <v>45.760925091261115</v>
      </c>
      <c r="AU106" s="10"/>
      <c r="AV106" s="10"/>
      <c r="AW106" s="10"/>
      <c r="AY106" s="10"/>
      <c r="AZ106" s="10"/>
    </row>
    <row r="107" spans="1:53" x14ac:dyDescent="0.25">
      <c r="A107" s="4">
        <v>65</v>
      </c>
      <c r="B107" s="18">
        <f t="shared" si="94"/>
        <v>2088</v>
      </c>
      <c r="C107" s="39">
        <f t="shared" si="90"/>
        <v>194.58</v>
      </c>
      <c r="D107" s="22">
        <f t="shared" si="105"/>
        <v>0.42000000000001592</v>
      </c>
      <c r="E107" s="64">
        <f t="shared" si="120"/>
        <v>2.1944999999999997</v>
      </c>
      <c r="F107" s="64">
        <f t="shared" si="120"/>
        <v>2.2469999999999999</v>
      </c>
      <c r="G107" s="64">
        <f t="shared" si="120"/>
        <v>0.16800000000000001</v>
      </c>
      <c r="H107" s="64">
        <f t="shared" si="120"/>
        <v>0.27500000000000002</v>
      </c>
      <c r="I107" s="64">
        <f t="shared" si="120"/>
        <v>1.0072755</v>
      </c>
      <c r="J107" s="64">
        <f t="shared" si="120"/>
        <v>1.3915124999999997</v>
      </c>
      <c r="K107" s="64">
        <f t="shared" si="120"/>
        <v>4.4767799999999996E-2</v>
      </c>
      <c r="L107" s="64">
        <f t="shared" si="96"/>
        <v>1.0072755</v>
      </c>
      <c r="M107" s="64">
        <f t="shared" si="91"/>
        <v>11.695462109187543</v>
      </c>
      <c r="N107" s="64">
        <f t="shared" si="97"/>
        <v>-0.10525264620528318</v>
      </c>
      <c r="O107" s="64">
        <f t="shared" si="97"/>
        <v>1.3915124999999997</v>
      </c>
      <c r="P107" s="64">
        <f t="shared" si="92"/>
        <v>1.6908593660892952</v>
      </c>
      <c r="Q107" s="64">
        <f t="shared" si="98"/>
        <v>-2.5022254201625405E-3</v>
      </c>
      <c r="R107" s="64">
        <f t="shared" si="98"/>
        <v>4.4767799999999996E-2</v>
      </c>
      <c r="S107" s="64">
        <f t="shared" si="93"/>
        <v>5.3693497327198428E-2</v>
      </c>
      <c r="T107" s="64">
        <f t="shared" si="99"/>
        <v>3.202128472153204E-3</v>
      </c>
      <c r="U107" s="64">
        <f t="shared" si="99"/>
        <v>3.174925</v>
      </c>
      <c r="V107" s="64">
        <f t="shared" si="99"/>
        <v>3.4903722568467237</v>
      </c>
      <c r="W107" s="29">
        <f>'2.4 Set aside x3'!D17</f>
        <v>218.69</v>
      </c>
      <c r="X107" s="35">
        <f t="shared" si="107"/>
        <v>1.4099999999999966</v>
      </c>
      <c r="Y107" s="29">
        <f>'2.4 Set aside x3'!F17*k</f>
        <v>1.8017999999999998</v>
      </c>
      <c r="Z107" s="29">
        <f>'2.4 Set aside x3'!G17*k</f>
        <v>1.6841999999999999</v>
      </c>
      <c r="AA107" s="29">
        <f>'2.4 Set aside x3'!H17*k</f>
        <v>0.13019999999999998</v>
      </c>
      <c r="AB107" s="29">
        <f>'2.4 Set aside x3'!I17/2</f>
        <v>0.17499999999999999</v>
      </c>
      <c r="AC107" s="68">
        <f t="shared" si="108"/>
        <v>0.82702619999999993</v>
      </c>
      <c r="AD107" s="348">
        <f t="shared" si="100"/>
        <v>1.081437</v>
      </c>
      <c r="AE107" s="68">
        <f t="shared" si="109"/>
        <v>3.675672E-2</v>
      </c>
      <c r="AF107" s="33">
        <f t="shared" si="110"/>
        <v>0.82702619999999993</v>
      </c>
      <c r="AG107" s="33">
        <f t="shared" si="101"/>
        <v>10.079596139755727</v>
      </c>
      <c r="AH107" s="33">
        <f t="shared" si="111"/>
        <v>-0.13606930526210803</v>
      </c>
      <c r="AI107" s="36">
        <f t="shared" si="112"/>
        <v>1.081437</v>
      </c>
      <c r="AJ107" s="33">
        <f t="shared" si="102"/>
        <v>1.3122058531907257</v>
      </c>
      <c r="AK107" s="33">
        <f t="shared" si="113"/>
        <v>6.7800853682864481E-3</v>
      </c>
      <c r="AL107" s="60">
        <f t="shared" si="114"/>
        <v>3.675672E-2</v>
      </c>
      <c r="AM107" s="60">
        <f t="shared" si="115"/>
        <v>4.4438272255072832E-2</v>
      </c>
      <c r="AN107" s="60">
        <f t="shared" si="116"/>
        <v>9.8485073826631853E-4</v>
      </c>
      <c r="AO107" s="34">
        <f t="shared" si="103"/>
        <v>2.4642799999999996</v>
      </c>
      <c r="AP107" s="34">
        <f t="shared" si="117"/>
        <v>3.7459756308444412</v>
      </c>
      <c r="AQ107" s="10">
        <f t="shared" si="104"/>
        <v>2.561933236525495</v>
      </c>
      <c r="AR107" s="10">
        <f t="shared" si="118"/>
        <v>2.7495461130398198</v>
      </c>
      <c r="AS107" s="10">
        <f t="shared" si="119"/>
        <v>0.18761287651432479</v>
      </c>
      <c r="AT107" s="10">
        <f>SUM(AS$95:AS107)*5</f>
        <v>46.698989473832739</v>
      </c>
      <c r="AU107" s="10"/>
      <c r="AV107" s="10"/>
      <c r="AW107" s="10"/>
      <c r="AY107" s="10"/>
      <c r="AZ107" s="10"/>
      <c r="BA107" s="10"/>
    </row>
    <row r="108" spans="1:53" x14ac:dyDescent="0.25">
      <c r="A108" s="4">
        <v>70</v>
      </c>
      <c r="B108" s="18">
        <f t="shared" si="94"/>
        <v>2093</v>
      </c>
      <c r="C108" s="39">
        <f t="shared" si="90"/>
        <v>194.91</v>
      </c>
      <c r="D108" s="22">
        <f t="shared" si="105"/>
        <v>0.32999999999998408</v>
      </c>
      <c r="E108" s="64">
        <f t="shared" si="120"/>
        <v>2.3561999999999999</v>
      </c>
      <c r="F108" s="64">
        <f t="shared" si="120"/>
        <v>2.0453999999999999</v>
      </c>
      <c r="G108" s="64">
        <f t="shared" si="120"/>
        <v>0.16170000000000001</v>
      </c>
      <c r="H108" s="64">
        <f t="shared" si="120"/>
        <v>0.28499999999999998</v>
      </c>
      <c r="I108" s="64">
        <f t="shared" si="120"/>
        <v>1.0814957999999999</v>
      </c>
      <c r="J108" s="64">
        <f t="shared" si="120"/>
        <v>1.3545209999999999</v>
      </c>
      <c r="K108" s="64">
        <f t="shared" si="120"/>
        <v>4.8066480000000002E-2</v>
      </c>
      <c r="L108" s="64">
        <f t="shared" si="96"/>
        <v>1.0814957999999999</v>
      </c>
      <c r="M108" s="64">
        <f t="shared" si="91"/>
        <v>11.674352596793021</v>
      </c>
      <c r="N108" s="64">
        <f t="shared" si="97"/>
        <v>-2.1109512394522412E-2</v>
      </c>
      <c r="O108" s="64">
        <f t="shared" si="97"/>
        <v>1.3545209999999999</v>
      </c>
      <c r="P108" s="64">
        <f t="shared" si="92"/>
        <v>1.6534255309486319</v>
      </c>
      <c r="Q108" s="64">
        <f t="shared" si="98"/>
        <v>-3.7433835140663341E-2</v>
      </c>
      <c r="R108" s="64">
        <f t="shared" si="98"/>
        <v>4.8066480000000002E-2</v>
      </c>
      <c r="S108" s="64">
        <f t="shared" si="93"/>
        <v>5.7558239016420945E-2</v>
      </c>
      <c r="T108" s="64">
        <f t="shared" si="99"/>
        <v>3.8647416892225173E-3</v>
      </c>
      <c r="U108" s="64">
        <f t="shared" si="99"/>
        <v>3.1513949999999999</v>
      </c>
      <c r="V108" s="64">
        <f t="shared" si="99"/>
        <v>3.4267163941540209</v>
      </c>
      <c r="W108" s="29">
        <f>'2.4 Set aside x3'!D18</f>
        <v>219.82</v>
      </c>
      <c r="X108" s="35">
        <f t="shared" si="107"/>
        <v>1.1299999999999955</v>
      </c>
      <c r="Y108" s="29">
        <f>'2.4 Set aside x3'!F18*k</f>
        <v>1.8669</v>
      </c>
      <c r="Z108" s="29">
        <f>'2.4 Set aside x3'!G18*k</f>
        <v>1.6127999999999998</v>
      </c>
      <c r="AA108" s="29">
        <f>'2.4 Set aside x3'!H18*k</f>
        <v>0.12809999999999999</v>
      </c>
      <c r="AB108" s="29">
        <f>'2.4 Set aside x3'!I18/2</f>
        <v>0.22500000000000001</v>
      </c>
      <c r="AC108" s="68">
        <f t="shared" si="108"/>
        <v>0.85690710000000003</v>
      </c>
      <c r="AD108" s="348">
        <f t="shared" si="100"/>
        <v>1.0702544999999999</v>
      </c>
      <c r="AE108" s="68">
        <f t="shared" si="109"/>
        <v>3.8084760000000002E-2</v>
      </c>
      <c r="AF108" s="33">
        <f t="shared" si="110"/>
        <v>0.85690710000000003</v>
      </c>
      <c r="AG108" s="33">
        <f t="shared" si="101"/>
        <v>9.986235849999888</v>
      </c>
      <c r="AH108" s="33">
        <f t="shared" si="111"/>
        <v>-9.3360289755839432E-2</v>
      </c>
      <c r="AI108" s="36">
        <f t="shared" si="112"/>
        <v>1.0702544999999999</v>
      </c>
      <c r="AJ108" s="33">
        <f t="shared" si="102"/>
        <v>1.3022219142759601</v>
      </c>
      <c r="AK108" s="33">
        <f t="shared" si="113"/>
        <v>-9.9839389147655666E-3</v>
      </c>
      <c r="AL108" s="60">
        <f t="shared" si="114"/>
        <v>3.8084760000000002E-2</v>
      </c>
      <c r="AM108" s="60">
        <f t="shared" si="115"/>
        <v>4.5940410913944005E-2</v>
      </c>
      <c r="AN108" s="60">
        <f t="shared" si="116"/>
        <v>1.502138658871173E-3</v>
      </c>
      <c r="AO108" s="34">
        <f t="shared" si="103"/>
        <v>2.49132</v>
      </c>
      <c r="AP108" s="34">
        <f t="shared" si="117"/>
        <v>3.5194779099882618</v>
      </c>
      <c r="AQ108" s="10">
        <f t="shared" si="104"/>
        <v>2.5152098333090516</v>
      </c>
      <c r="AR108" s="10">
        <f t="shared" si="118"/>
        <v>2.5832967859313838</v>
      </c>
      <c r="AS108" s="10">
        <f t="shared" si="119"/>
        <v>6.808695262233222E-2</v>
      </c>
      <c r="AT108" s="10">
        <f>SUM(AS$95:AS108)*5</f>
        <v>47.039424236944399</v>
      </c>
      <c r="AU108" s="10"/>
      <c r="AV108" s="10"/>
      <c r="AW108" s="10"/>
      <c r="AY108" s="10"/>
      <c r="AZ108" s="10"/>
    </row>
    <row r="109" spans="1:53" x14ac:dyDescent="0.25">
      <c r="A109" s="4">
        <v>75</v>
      </c>
      <c r="B109" s="18">
        <f t="shared" si="94"/>
        <v>2098</v>
      </c>
      <c r="C109" s="39">
        <f t="shared" si="90"/>
        <v>195.12</v>
      </c>
      <c r="D109" s="22">
        <f t="shared" si="105"/>
        <v>0.21000000000000796</v>
      </c>
      <c r="E109" s="64">
        <f t="shared" si="120"/>
        <v>2.3456999999999999</v>
      </c>
      <c r="F109" s="64">
        <f t="shared" si="120"/>
        <v>1.9572000000000001</v>
      </c>
      <c r="G109" s="64">
        <f t="shared" si="120"/>
        <v>0.15539999999999998</v>
      </c>
      <c r="H109" s="64">
        <f t="shared" si="120"/>
        <v>0.23499999999999999</v>
      </c>
      <c r="I109" s="64">
        <f t="shared" si="120"/>
        <v>1.0766762999999999</v>
      </c>
      <c r="J109" s="64">
        <f t="shared" si="120"/>
        <v>1.3184325000000001</v>
      </c>
      <c r="K109" s="64">
        <f t="shared" si="120"/>
        <v>4.7852280000000004E-2</v>
      </c>
      <c r="L109" s="64">
        <f t="shared" si="96"/>
        <v>1.0766762999999999</v>
      </c>
      <c r="M109" s="64">
        <f t="shared" si="91"/>
        <v>11.650413711876229</v>
      </c>
      <c r="N109" s="64">
        <f t="shared" si="97"/>
        <v>-2.3938884916791636E-2</v>
      </c>
      <c r="O109" s="64">
        <f t="shared" si="97"/>
        <v>1.3184325000000001</v>
      </c>
      <c r="P109" s="64">
        <f t="shared" si="92"/>
        <v>1.6107196012801865</v>
      </c>
      <c r="Q109" s="64">
        <f t="shared" si="98"/>
        <v>-4.270592966844533E-2</v>
      </c>
      <c r="R109" s="64">
        <f t="shared" si="98"/>
        <v>4.7852280000000004E-2</v>
      </c>
      <c r="S109" s="64">
        <f t="shared" si="93"/>
        <v>5.8027235280416846E-2</v>
      </c>
      <c r="T109" s="64">
        <f t="shared" si="99"/>
        <v>4.6899626399590083E-4</v>
      </c>
      <c r="U109" s="64">
        <f t="shared" si="99"/>
        <v>3.0506450000000007</v>
      </c>
      <c r="V109" s="64">
        <f t="shared" si="99"/>
        <v>3.1944691816787674</v>
      </c>
      <c r="W109" s="29">
        <f>'2.4 Set aside x3'!D19</f>
        <v>220.72</v>
      </c>
      <c r="X109" s="35">
        <f t="shared" si="107"/>
        <v>0.90000000000000568</v>
      </c>
      <c r="Y109" s="29">
        <f>'2.4 Set aside x3'!F19*k</f>
        <v>1.8983999999999996</v>
      </c>
      <c r="Z109" s="29">
        <f>'2.4 Set aside x3'!G19*k</f>
        <v>1.5645</v>
      </c>
      <c r="AA109" s="29">
        <f>'2.4 Set aside x3'!H19*k</f>
        <v>0.126</v>
      </c>
      <c r="AB109" s="29">
        <f>'2.4 Set aside x3'!I19/2</f>
        <v>0.18</v>
      </c>
      <c r="AC109" s="68">
        <f t="shared" si="108"/>
        <v>0.87136559999999985</v>
      </c>
      <c r="AD109" s="348">
        <f t="shared" si="100"/>
        <v>1.0596179999999999</v>
      </c>
      <c r="AE109" s="68">
        <f t="shared" si="109"/>
        <v>3.8727359999999995E-2</v>
      </c>
      <c r="AF109" s="33">
        <f t="shared" si="110"/>
        <v>0.87136559999999985</v>
      </c>
      <c r="AG109" s="33">
        <f t="shared" si="101"/>
        <v>9.9161357262654874</v>
      </c>
      <c r="AH109" s="33">
        <f t="shared" si="111"/>
        <v>-7.0100123734400555E-2</v>
      </c>
      <c r="AI109" s="36">
        <f t="shared" si="112"/>
        <v>1.0596179999999999</v>
      </c>
      <c r="AJ109" s="33">
        <f t="shared" si="102"/>
        <v>1.2898204865485645</v>
      </c>
      <c r="AK109" s="33">
        <f t="shared" si="113"/>
        <v>-1.2401427727395609E-2</v>
      </c>
      <c r="AL109" s="60">
        <f t="shared" si="114"/>
        <v>3.8727359999999995E-2</v>
      </c>
      <c r="AM109" s="60">
        <f t="shared" si="115"/>
        <v>4.6848554021936564E-2</v>
      </c>
      <c r="AN109" s="60">
        <f t="shared" si="116"/>
        <v>9.0814310799255948E-4</v>
      </c>
      <c r="AO109" s="34">
        <f t="shared" si="103"/>
        <v>2.4497849999999999</v>
      </c>
      <c r="AP109" s="34">
        <f t="shared" si="117"/>
        <v>3.2681915916462017</v>
      </c>
      <c r="AQ109" s="10">
        <f t="shared" si="104"/>
        <v>2.3447403793522152</v>
      </c>
      <c r="AR109" s="10">
        <f t="shared" si="118"/>
        <v>2.3988526282683118</v>
      </c>
      <c r="AS109" s="10">
        <f t="shared" si="119"/>
        <v>5.4112248916096561E-2</v>
      </c>
      <c r="AT109" s="10">
        <f>SUM(AS$95:AS109)*5</f>
        <v>47.309985481524883</v>
      </c>
      <c r="AU109" s="10"/>
      <c r="AV109" s="10"/>
      <c r="AW109" s="10"/>
      <c r="AY109" s="10"/>
    </row>
    <row r="110" spans="1:53" x14ac:dyDescent="0.25">
      <c r="A110" s="4">
        <v>80</v>
      </c>
      <c r="B110" s="18">
        <f t="shared" si="94"/>
        <v>2103</v>
      </c>
      <c r="C110" s="39">
        <f t="shared" si="90"/>
        <v>195.4</v>
      </c>
      <c r="D110" s="22">
        <f t="shared" si="105"/>
        <v>0.28000000000000114</v>
      </c>
      <c r="E110" s="64">
        <f t="shared" si="120"/>
        <v>2.2427999999999999</v>
      </c>
      <c r="F110" s="64">
        <f t="shared" si="120"/>
        <v>1.9866000000000001</v>
      </c>
      <c r="G110" s="64">
        <f t="shared" si="120"/>
        <v>0.15539999999999998</v>
      </c>
      <c r="H110" s="64">
        <f t="shared" si="120"/>
        <v>0.215</v>
      </c>
      <c r="I110" s="64">
        <f t="shared" si="120"/>
        <v>1.0294452000000001</v>
      </c>
      <c r="J110" s="64">
        <f t="shared" si="120"/>
        <v>1.3043939999999998</v>
      </c>
      <c r="K110" s="64">
        <f t="shared" si="120"/>
        <v>4.5753120000000001E-2</v>
      </c>
      <c r="L110" s="64">
        <f t="shared" si="96"/>
        <v>1.0294452000000001</v>
      </c>
      <c r="M110" s="64">
        <f t="shared" si="91"/>
        <v>11.581500597311001</v>
      </c>
      <c r="N110" s="64">
        <f t="shared" si="97"/>
        <v>-6.8913114565228639E-2</v>
      </c>
      <c r="O110" s="64">
        <f t="shared" si="97"/>
        <v>1.3043939999999998</v>
      </c>
      <c r="P110" s="64">
        <f t="shared" si="92"/>
        <v>1.5891316881638278</v>
      </c>
      <c r="Q110" s="64">
        <f t="shared" si="98"/>
        <v>-2.158791311635877E-2</v>
      </c>
      <c r="R110" s="64">
        <f t="shared" si="98"/>
        <v>4.5753120000000001E-2</v>
      </c>
      <c r="S110" s="64">
        <f t="shared" si="93"/>
        <v>5.601098289007251E-2</v>
      </c>
      <c r="T110" s="64">
        <f t="shared" si="99"/>
        <v>-2.0162523903443363E-3</v>
      </c>
      <c r="U110" s="64">
        <f t="shared" si="99"/>
        <v>2.9898700000000002</v>
      </c>
      <c r="V110" s="64">
        <f t="shared" si="99"/>
        <v>3.1773527199280696</v>
      </c>
      <c r="W110" s="29">
        <f>'2.4 Set aside x3'!D20</f>
        <v>221.53</v>
      </c>
      <c r="X110" s="35">
        <f t="shared" si="107"/>
        <v>0.81000000000000227</v>
      </c>
      <c r="Y110" s="29">
        <f>'2.4 Set aside x3'!F20*k</f>
        <v>1.8732</v>
      </c>
      <c r="Z110" s="29">
        <f>'2.4 Set aside x3'!G20*k</f>
        <v>1.4972999999999999</v>
      </c>
      <c r="AA110" s="29">
        <f>'2.4 Set aside x3'!H20*k</f>
        <v>0.12179999999999999</v>
      </c>
      <c r="AB110" s="29">
        <f>'2.4 Set aside x3'!I20/2</f>
        <v>0.22</v>
      </c>
      <c r="AC110" s="68">
        <f t="shared" si="108"/>
        <v>0.85979879999999997</v>
      </c>
      <c r="AD110" s="348">
        <f t="shared" si="100"/>
        <v>1.027908</v>
      </c>
      <c r="AE110" s="68">
        <f t="shared" si="109"/>
        <v>3.8213280000000002E-2</v>
      </c>
      <c r="AF110" s="33">
        <f t="shared" si="110"/>
        <v>0.85979879999999997</v>
      </c>
      <c r="AG110" s="33">
        <f t="shared" si="101"/>
        <v>9.8410775853314139</v>
      </c>
      <c r="AH110" s="33">
        <f t="shared" si="111"/>
        <v>-7.5058140934073592E-2</v>
      </c>
      <c r="AI110" s="36">
        <f t="shared" si="112"/>
        <v>1.027908</v>
      </c>
      <c r="AJ110" s="33">
        <f t="shared" si="102"/>
        <v>1.2559182031379557</v>
      </c>
      <c r="AK110" s="33">
        <f t="shared" si="113"/>
        <v>-3.3902283410608858E-2</v>
      </c>
      <c r="AL110" s="60">
        <f t="shared" si="114"/>
        <v>3.8213280000000002E-2</v>
      </c>
      <c r="AM110" s="60">
        <f t="shared" si="115"/>
        <v>4.6495012559423912E-2</v>
      </c>
      <c r="AN110" s="60">
        <f t="shared" si="116"/>
        <v>-3.5354146251265206E-4</v>
      </c>
      <c r="AO110" s="34">
        <f t="shared" si="103"/>
        <v>2.412995</v>
      </c>
      <c r="AP110" s="34">
        <f t="shared" si="117"/>
        <v>3.1136810341928074</v>
      </c>
      <c r="AQ110" s="10">
        <f t="shared" si="104"/>
        <v>2.3321768964272032</v>
      </c>
      <c r="AR110" s="10">
        <f t="shared" si="118"/>
        <v>2.2854418790975206</v>
      </c>
      <c r="AS110" s="10">
        <f t="shared" si="119"/>
        <v>-4.6735017329682549E-2</v>
      </c>
      <c r="AT110" s="10">
        <f>SUM(AS$95:AS110)*5</f>
        <v>47.076310394876472</v>
      </c>
      <c r="AU110" s="10"/>
      <c r="AV110" s="10"/>
      <c r="AW110" s="10"/>
      <c r="AY110" s="10"/>
    </row>
    <row r="111" spans="1:53" x14ac:dyDescent="0.25">
      <c r="A111" s="4">
        <v>85</v>
      </c>
      <c r="B111" s="18">
        <f t="shared" si="94"/>
        <v>2108</v>
      </c>
      <c r="C111" s="39">
        <f t="shared" si="90"/>
        <v>195.85</v>
      </c>
      <c r="D111" s="22">
        <f t="shared" si="105"/>
        <v>0.44999999999998863</v>
      </c>
      <c r="E111" s="64">
        <f t="shared" si="120"/>
        <v>2.3058000000000001</v>
      </c>
      <c r="F111" s="64">
        <f t="shared" si="120"/>
        <v>1.9887000000000001</v>
      </c>
      <c r="G111" s="64">
        <f t="shared" si="120"/>
        <v>0.1575</v>
      </c>
      <c r="H111" s="64">
        <f t="shared" si="120"/>
        <v>0.25</v>
      </c>
      <c r="I111" s="64">
        <f t="shared" si="120"/>
        <v>1.0583622000000001</v>
      </c>
      <c r="J111" s="64">
        <f t="shared" si="120"/>
        <v>1.320627</v>
      </c>
      <c r="K111" s="64">
        <f t="shared" si="120"/>
        <v>4.7038320000000002E-2</v>
      </c>
      <c r="L111" s="64">
        <f t="shared" si="96"/>
        <v>1.0583622000000001</v>
      </c>
      <c r="M111" s="64">
        <f t="shared" si="91"/>
        <v>11.548001358671144</v>
      </c>
      <c r="N111" s="64">
        <f t="shared" si="97"/>
        <v>-3.3499238639857154E-2</v>
      </c>
      <c r="O111" s="64">
        <f t="shared" si="97"/>
        <v>1.320627</v>
      </c>
      <c r="P111" s="64">
        <f t="shared" si="92"/>
        <v>1.6015484482247673</v>
      </c>
      <c r="Q111" s="64">
        <f t="shared" si="98"/>
        <v>1.2416760060939502E-2</v>
      </c>
      <c r="R111" s="64">
        <f t="shared" si="98"/>
        <v>4.7038320000000002E-2</v>
      </c>
      <c r="S111" s="64">
        <f t="shared" si="93"/>
        <v>5.6939756455623491E-2</v>
      </c>
      <c r="T111" s="64">
        <f t="shared" si="99"/>
        <v>9.2877356555098184E-4</v>
      </c>
      <c r="U111" s="64">
        <f t="shared" si="99"/>
        <v>3.0563000000000002</v>
      </c>
      <c r="V111" s="64">
        <f t="shared" si="99"/>
        <v>3.486146294986622</v>
      </c>
      <c r="W111" s="29">
        <f>'2.4 Set aside x3'!D21</f>
        <v>222.3</v>
      </c>
      <c r="X111" s="35">
        <f t="shared" si="107"/>
        <v>0.77000000000001023</v>
      </c>
      <c r="Y111" s="29">
        <f>'2.4 Set aside x3'!F21*k</f>
        <v>1.8941999999999999</v>
      </c>
      <c r="Z111" s="29">
        <f>'2.4 Set aside x3'!G21*k</f>
        <v>1.4909999999999999</v>
      </c>
      <c r="AA111" s="29">
        <f>'2.4 Set aside x3'!H21*k</f>
        <v>0.12179999999999999</v>
      </c>
      <c r="AB111" s="29">
        <f>'2.4 Set aside x3'!I21/2</f>
        <v>0.22</v>
      </c>
      <c r="AC111" s="68">
        <f t="shared" si="108"/>
        <v>0.86943780000000004</v>
      </c>
      <c r="AD111" s="348">
        <f t="shared" si="100"/>
        <v>1.030659</v>
      </c>
      <c r="AE111" s="68">
        <f t="shared" si="109"/>
        <v>3.8641679999999998E-2</v>
      </c>
      <c r="AF111" s="33">
        <f t="shared" si="110"/>
        <v>0.86943780000000004</v>
      </c>
      <c r="AG111" s="33">
        <f t="shared" si="101"/>
        <v>9.7827346508917667</v>
      </c>
      <c r="AH111" s="33">
        <f t="shared" si="111"/>
        <v>-5.8342934439647109E-2</v>
      </c>
      <c r="AI111" s="36">
        <f t="shared" si="112"/>
        <v>1.030659</v>
      </c>
      <c r="AJ111" s="33">
        <f t="shared" si="102"/>
        <v>1.2526760695136181</v>
      </c>
      <c r="AK111" s="33">
        <f t="shared" si="113"/>
        <v>-3.242133624337562E-3</v>
      </c>
      <c r="AL111" s="60">
        <f t="shared" si="114"/>
        <v>3.8641679999999998E-2</v>
      </c>
      <c r="AM111" s="60">
        <f t="shared" si="115"/>
        <v>4.6860914668030586E-2</v>
      </c>
      <c r="AN111" s="60">
        <f t="shared" si="116"/>
        <v>3.6590210860667355E-4</v>
      </c>
      <c r="AO111" s="34">
        <f t="shared" si="103"/>
        <v>2.4225500000000002</v>
      </c>
      <c r="AP111" s="34">
        <f t="shared" si="117"/>
        <v>3.1313308340446326</v>
      </c>
      <c r="AQ111" s="10">
        <f t="shared" si="104"/>
        <v>2.5588313805201803</v>
      </c>
      <c r="AR111" s="10">
        <f t="shared" si="118"/>
        <v>2.29839683218876</v>
      </c>
      <c r="AS111" s="10">
        <f t="shared" si="119"/>
        <v>-0.26043454833142032</v>
      </c>
      <c r="AT111" s="10">
        <f>SUM(AS$95:AS111)*5</f>
        <v>45.77413765321937</v>
      </c>
      <c r="AU111" s="10"/>
      <c r="AV111" s="10"/>
      <c r="AW111" s="10"/>
      <c r="AY111" s="10"/>
    </row>
    <row r="112" spans="1:53" x14ac:dyDescent="0.25">
      <c r="A112" s="4">
        <v>90</v>
      </c>
      <c r="B112" s="18">
        <f t="shared" si="94"/>
        <v>2113</v>
      </c>
      <c r="C112" s="39">
        <f t="shared" si="90"/>
        <v>196.25</v>
      </c>
      <c r="D112" s="22">
        <f t="shared" si="105"/>
        <v>0.40000000000000568</v>
      </c>
      <c r="E112" s="64">
        <f t="shared" si="120"/>
        <v>2.4108000000000001</v>
      </c>
      <c r="F112" s="64">
        <f t="shared" si="120"/>
        <v>1.9634999999999998</v>
      </c>
      <c r="G112" s="64">
        <f t="shared" si="120"/>
        <v>0.1575</v>
      </c>
      <c r="H112" s="64">
        <f t="shared" si="120"/>
        <v>0.23</v>
      </c>
      <c r="I112" s="64">
        <f t="shared" si="120"/>
        <v>1.1065572000000001</v>
      </c>
      <c r="J112" s="64">
        <f t="shared" si="120"/>
        <v>1.336776</v>
      </c>
      <c r="K112" s="64">
        <f t="shared" si="120"/>
        <v>4.9180320000000007E-2</v>
      </c>
      <c r="L112" s="64">
        <f t="shared" si="96"/>
        <v>1.1065572000000001</v>
      </c>
      <c r="M112" s="64">
        <f t="shared" si="91"/>
        <v>11.5658553055002</v>
      </c>
      <c r="N112" s="64">
        <f t="shared" si="97"/>
        <v>1.7853946829056611E-2</v>
      </c>
      <c r="O112" s="64">
        <f t="shared" si="97"/>
        <v>1.336776</v>
      </c>
      <c r="P112" s="64">
        <f t="shared" si="92"/>
        <v>1.6198924420346312</v>
      </c>
      <c r="Q112" s="64">
        <f t="shared" si="98"/>
        <v>1.8343993809863957E-2</v>
      </c>
      <c r="R112" s="64">
        <f t="shared" si="98"/>
        <v>4.9180320000000007E-2</v>
      </c>
      <c r="S112" s="64">
        <f t="shared" si="93"/>
        <v>5.9245941977220475E-2</v>
      </c>
      <c r="T112" s="64">
        <f t="shared" si="99"/>
        <v>2.3061855215969831E-3</v>
      </c>
      <c r="U112" s="64">
        <f t="shared" si="99"/>
        <v>3.09517</v>
      </c>
      <c r="V112" s="64">
        <f t="shared" si="99"/>
        <v>3.5336741261605233</v>
      </c>
      <c r="W112" s="29">
        <f>'2.4 Set aside x3'!D22</f>
        <v>223.06</v>
      </c>
      <c r="X112" s="35">
        <f t="shared" si="107"/>
        <v>0.75999999999999091</v>
      </c>
      <c r="Y112" s="29">
        <f>'2.4 Set aside x3'!F22*k</f>
        <v>1.9572000000000001</v>
      </c>
      <c r="Z112" s="29">
        <f>'2.4 Set aside x3'!G22*k</f>
        <v>1.4595</v>
      </c>
      <c r="AA112" s="29">
        <f>'2.4 Set aside x3'!H22*k</f>
        <v>0.12179999999999999</v>
      </c>
      <c r="AB112" s="29">
        <f>'2.4 Set aside x3'!I22/2</f>
        <v>0.20499999999999999</v>
      </c>
      <c r="AC112" s="68">
        <f t="shared" si="108"/>
        <v>0.89835480000000001</v>
      </c>
      <c r="AD112" s="348">
        <f t="shared" si="100"/>
        <v>1.034124</v>
      </c>
      <c r="AE112" s="68">
        <f t="shared" si="109"/>
        <v>3.9926880000000005E-2</v>
      </c>
      <c r="AF112" s="33">
        <f t="shared" si="110"/>
        <v>0.89835480000000001</v>
      </c>
      <c r="AG112" s="33">
        <f t="shared" si="101"/>
        <v>9.7588090745271803</v>
      </c>
      <c r="AH112" s="33">
        <f t="shared" si="111"/>
        <v>-2.3925576364586476E-2</v>
      </c>
      <c r="AI112" s="36">
        <f t="shared" si="112"/>
        <v>1.034124</v>
      </c>
      <c r="AJ112" s="33">
        <f t="shared" si="102"/>
        <v>1.2555679358457976</v>
      </c>
      <c r="AK112" s="33">
        <f t="shared" si="113"/>
        <v>2.8918663321795268E-3</v>
      </c>
      <c r="AL112" s="60">
        <f t="shared" si="114"/>
        <v>3.9926880000000005E-2</v>
      </c>
      <c r="AM112" s="60">
        <f t="shared" si="115"/>
        <v>4.8210797633592151E-2</v>
      </c>
      <c r="AN112" s="60">
        <f t="shared" si="116"/>
        <v>1.3498829655615649E-3</v>
      </c>
      <c r="AO112" s="34">
        <f t="shared" si="103"/>
        <v>2.4332750000000001</v>
      </c>
      <c r="AP112" s="34">
        <f t="shared" si="117"/>
        <v>3.1735911729331452</v>
      </c>
      <c r="AQ112" s="10">
        <f t="shared" si="104"/>
        <v>2.5937168086018239</v>
      </c>
      <c r="AR112" s="10">
        <f t="shared" si="118"/>
        <v>2.3294159209329286</v>
      </c>
      <c r="AS112" s="10">
        <f t="shared" si="119"/>
        <v>-0.26430088766889526</v>
      </c>
      <c r="AT112" s="10">
        <f>SUM(AS$95:AS112)*5</f>
        <v>44.452633214874893</v>
      </c>
      <c r="AU112" s="10"/>
      <c r="AV112" s="10"/>
      <c r="AW112" s="10"/>
      <c r="AY112" s="10"/>
    </row>
    <row r="113" spans="1:52" x14ac:dyDescent="0.25">
      <c r="A113" s="4">
        <v>95</v>
      </c>
      <c r="B113" s="18">
        <f t="shared" si="94"/>
        <v>2118</v>
      </c>
      <c r="C113" s="39">
        <f t="shared" si="90"/>
        <v>196.74</v>
      </c>
      <c r="D113" s="22">
        <f t="shared" si="105"/>
        <v>0.49000000000000909</v>
      </c>
      <c r="E113" s="64">
        <f t="shared" si="120"/>
        <v>2.4780000000000002</v>
      </c>
      <c r="F113" s="64">
        <f t="shared" si="120"/>
        <v>1.9215</v>
      </c>
      <c r="G113" s="64">
        <f t="shared" si="120"/>
        <v>0.1575</v>
      </c>
      <c r="H113" s="64">
        <f t="shared" si="120"/>
        <v>0.19</v>
      </c>
      <c r="I113" s="64">
        <f t="shared" si="120"/>
        <v>1.1374020000000002</v>
      </c>
      <c r="J113" s="64">
        <f t="shared" si="120"/>
        <v>1.33728</v>
      </c>
      <c r="K113" s="64">
        <f t="shared" si="120"/>
        <v>5.0551200000000004E-2</v>
      </c>
      <c r="L113" s="64">
        <f t="shared" si="96"/>
        <v>1.1374020000000002</v>
      </c>
      <c r="M113" s="64">
        <f t="shared" si="91"/>
        <v>11.612870847643787</v>
      </c>
      <c r="N113" s="64">
        <f t="shared" si="97"/>
        <v>4.7015542143586941E-2</v>
      </c>
      <c r="O113" s="64">
        <f t="shared" si="97"/>
        <v>1.33728</v>
      </c>
      <c r="P113" s="64">
        <f t="shared" si="92"/>
        <v>1.6236392326388811</v>
      </c>
      <c r="Q113" s="64">
        <f t="shared" si="98"/>
        <v>3.7467906042498722E-3</v>
      </c>
      <c r="R113" s="64">
        <f t="shared" si="98"/>
        <v>5.0551200000000004E-2</v>
      </c>
      <c r="S113" s="64">
        <f t="shared" si="93"/>
        <v>6.1024501832469338E-2</v>
      </c>
      <c r="T113" s="64">
        <f t="shared" si="99"/>
        <v>1.7785598552488638E-3</v>
      </c>
      <c r="U113" s="64">
        <f t="shared" si="99"/>
        <v>3.08555</v>
      </c>
      <c r="V113" s="64">
        <f t="shared" si="99"/>
        <v>3.6280908926030944</v>
      </c>
      <c r="W113" s="29">
        <f>'2.4 Set aside x3'!D23</f>
        <v>223.86</v>
      </c>
      <c r="X113" s="35">
        <f t="shared" si="107"/>
        <v>0.80000000000001137</v>
      </c>
      <c r="Y113" s="29">
        <f>'2.4 Set aside x3'!F23*k</f>
        <v>1.9908000000000001</v>
      </c>
      <c r="Z113" s="29">
        <f>'2.4 Set aside x3'!G23*k</f>
        <v>1.4447999999999999</v>
      </c>
      <c r="AA113" s="29">
        <f>'2.4 Set aside x3'!H23*k</f>
        <v>0.12179999999999999</v>
      </c>
      <c r="AB113" s="29">
        <f>'2.4 Set aside x3'!I23/2</f>
        <v>0.23499999999999999</v>
      </c>
      <c r="AC113" s="68">
        <f t="shared" si="108"/>
        <v>0.91377720000000007</v>
      </c>
      <c r="AD113" s="348">
        <f t="shared" si="100"/>
        <v>1.03677</v>
      </c>
      <c r="AE113" s="68">
        <f t="shared" si="109"/>
        <v>4.0612320000000007E-2</v>
      </c>
      <c r="AF113" s="33">
        <f t="shared" si="110"/>
        <v>0.91377720000000007</v>
      </c>
      <c r="AG113" s="33">
        <f t="shared" si="101"/>
        <v>9.7525615138326227</v>
      </c>
      <c r="AH113" s="33">
        <f t="shared" si="111"/>
        <v>-6.2475606945575635E-3</v>
      </c>
      <c r="AI113" s="36">
        <f t="shared" si="112"/>
        <v>1.03677</v>
      </c>
      <c r="AJ113" s="33">
        <f t="shared" si="102"/>
        <v>1.2587251504192398</v>
      </c>
      <c r="AK113" s="33">
        <f t="shared" si="113"/>
        <v>3.1572145734422019E-3</v>
      </c>
      <c r="AL113" s="60">
        <f t="shared" si="114"/>
        <v>4.0612320000000007E-2</v>
      </c>
      <c r="AM113" s="60">
        <f t="shared" si="115"/>
        <v>4.9134865483281352E-2</v>
      </c>
      <c r="AN113" s="60">
        <f t="shared" si="116"/>
        <v>9.2406784968920158E-4</v>
      </c>
      <c r="AO113" s="34">
        <f t="shared" si="103"/>
        <v>2.4650599999999998</v>
      </c>
      <c r="AP113" s="34">
        <f t="shared" si="117"/>
        <v>3.2628937217285849</v>
      </c>
      <c r="AQ113" s="10">
        <f t="shared" si="104"/>
        <v>2.6630187151706712</v>
      </c>
      <c r="AR113" s="10">
        <f t="shared" si="118"/>
        <v>2.3949639917487811</v>
      </c>
      <c r="AS113" s="10">
        <f t="shared" si="119"/>
        <v>-0.26805472342189018</v>
      </c>
      <c r="AT113" s="10">
        <f>SUM(AS$95:AS113)*5</f>
        <v>43.112359597765447</v>
      </c>
      <c r="AU113" s="10"/>
      <c r="AV113" s="10"/>
      <c r="AW113" s="10"/>
      <c r="AY113" s="10"/>
    </row>
    <row r="114" spans="1:52" x14ac:dyDescent="0.25">
      <c r="A114" s="4">
        <v>100</v>
      </c>
      <c r="B114" s="18">
        <f t="shared" si="94"/>
        <v>2123</v>
      </c>
      <c r="C114" s="39">
        <f t="shared" si="90"/>
        <v>197.15</v>
      </c>
      <c r="D114" s="22">
        <f t="shared" si="105"/>
        <v>0.40999999999999659</v>
      </c>
      <c r="E114" s="64">
        <f t="shared" si="120"/>
        <v>2.5073999999999996</v>
      </c>
      <c r="F114" s="64">
        <f t="shared" si="120"/>
        <v>1.9257</v>
      </c>
      <c r="G114" s="64">
        <f t="shared" si="120"/>
        <v>0.1575</v>
      </c>
      <c r="H114" s="64">
        <f t="shared" si="120"/>
        <v>0.22</v>
      </c>
      <c r="I114" s="64">
        <f t="shared" si="120"/>
        <v>1.1508965999999998</v>
      </c>
      <c r="J114" s="64">
        <f t="shared" si="120"/>
        <v>1.346079</v>
      </c>
      <c r="K114" s="64">
        <f t="shared" si="120"/>
        <v>5.1150959999999995E-2</v>
      </c>
      <c r="L114" s="64">
        <f t="shared" si="96"/>
        <v>1.1508965999999998</v>
      </c>
      <c r="M114" s="64">
        <f t="shared" si="91"/>
        <v>11.668948536751431</v>
      </c>
      <c r="N114" s="64">
        <f t="shared" si="97"/>
        <v>5.6077689107643991E-2</v>
      </c>
      <c r="O114" s="64">
        <f t="shared" si="97"/>
        <v>1.346079</v>
      </c>
      <c r="P114" s="64">
        <f t="shared" si="92"/>
        <v>1.6331005778998688</v>
      </c>
      <c r="Q114" s="64">
        <f t="shared" si="98"/>
        <v>9.4613452609877413E-3</v>
      </c>
      <c r="R114" s="64">
        <f t="shared" si="98"/>
        <v>5.1150959999999995E-2</v>
      </c>
      <c r="S114" s="64">
        <f t="shared" si="93"/>
        <v>6.1938669766067489E-2</v>
      </c>
      <c r="T114" s="64">
        <f t="shared" si="99"/>
        <v>9.1416793359815063E-4</v>
      </c>
      <c r="U114" s="64">
        <f t="shared" si="99"/>
        <v>3.1268899999999995</v>
      </c>
      <c r="V114" s="64">
        <f t="shared" si="99"/>
        <v>3.6033432023022258</v>
      </c>
      <c r="W114" s="29">
        <f>'2.4 Set aside x3'!D24</f>
        <v>224.67</v>
      </c>
      <c r="X114" s="35">
        <f t="shared" si="107"/>
        <v>0.80999999999997385</v>
      </c>
      <c r="Y114" s="29">
        <f>'2.4 Set aside x3'!F24*k</f>
        <v>1.9970999999999999</v>
      </c>
      <c r="Z114" s="29">
        <f>'2.4 Set aside x3'!G24*k</f>
        <v>1.4867999999999999</v>
      </c>
      <c r="AA114" s="29">
        <f>'2.4 Set aside x3'!H24*k</f>
        <v>0.12389999999999998</v>
      </c>
      <c r="AB114" s="29">
        <f>'2.4 Set aside x3'!I24/2</f>
        <v>0.19500000000000001</v>
      </c>
      <c r="AC114" s="68">
        <f t="shared" si="108"/>
        <v>0.91666890000000001</v>
      </c>
      <c r="AD114" s="348">
        <f t="shared" si="100"/>
        <v>1.0542734999999999</v>
      </c>
      <c r="AE114" s="68">
        <f t="shared" si="109"/>
        <v>4.074084E-2</v>
      </c>
      <c r="AF114" s="33">
        <f t="shared" si="110"/>
        <v>0.91666890000000001</v>
      </c>
      <c r="AG114" s="33">
        <f t="shared" si="101"/>
        <v>9.7497946502676349</v>
      </c>
      <c r="AH114" s="33">
        <f t="shared" si="111"/>
        <v>-2.7668635649877871E-3</v>
      </c>
      <c r="AI114" s="36">
        <f t="shared" si="112"/>
        <v>1.0542734999999999</v>
      </c>
      <c r="AJ114" s="33">
        <f t="shared" si="102"/>
        <v>1.2767867723778752</v>
      </c>
      <c r="AK114" s="33">
        <f t="shared" si="113"/>
        <v>1.8061621958635365E-2</v>
      </c>
      <c r="AL114" s="60">
        <f t="shared" si="114"/>
        <v>4.074084E-2</v>
      </c>
      <c r="AM114" s="60">
        <f t="shared" si="115"/>
        <v>4.942673914397927E-2</v>
      </c>
      <c r="AN114" s="60">
        <f t="shared" si="116"/>
        <v>2.9187366069791804E-4</v>
      </c>
      <c r="AO114" s="34">
        <f t="shared" si="103"/>
        <v>2.4718199999999997</v>
      </c>
      <c r="AP114" s="34">
        <f t="shared" si="117"/>
        <v>3.2974066320543192</v>
      </c>
      <c r="AQ114" s="10">
        <f t="shared" si="104"/>
        <v>2.6448539104898336</v>
      </c>
      <c r="AR114" s="10">
        <f t="shared" si="118"/>
        <v>2.4202964679278702</v>
      </c>
      <c r="AS114" s="10">
        <f t="shared" si="119"/>
        <v>-0.22455744256196342</v>
      </c>
      <c r="AT114" s="10">
        <f>SUM(AS$95:AS114)*5</f>
        <v>41.989572384955629</v>
      </c>
      <c r="AU114" s="10"/>
      <c r="AV114" s="10"/>
      <c r="AW114" s="10"/>
      <c r="AY114" s="10"/>
    </row>
    <row r="115" spans="1:52" x14ac:dyDescent="0.25">
      <c r="A115" s="4">
        <v>105</v>
      </c>
      <c r="B115" s="18">
        <f t="shared" si="94"/>
        <v>2128</v>
      </c>
      <c r="C115" s="39">
        <f t="shared" si="90"/>
        <v>197.58</v>
      </c>
      <c r="D115" s="22">
        <f t="shared" si="105"/>
        <v>0.43000000000000682</v>
      </c>
      <c r="E115" s="64">
        <f t="shared" si="120"/>
        <v>2.2869000000000002</v>
      </c>
      <c r="F115" s="64">
        <f t="shared" si="120"/>
        <v>2.0726999999999998</v>
      </c>
      <c r="G115" s="64">
        <f t="shared" si="120"/>
        <v>0.16170000000000001</v>
      </c>
      <c r="H115" s="64">
        <f t="shared" si="120"/>
        <v>0.13500000000000001</v>
      </c>
      <c r="I115" s="64">
        <f t="shared" si="120"/>
        <v>1.0496871000000001</v>
      </c>
      <c r="J115" s="64">
        <f t="shared" si="120"/>
        <v>1.3479165</v>
      </c>
      <c r="K115" s="64">
        <f t="shared" si="120"/>
        <v>4.6652760000000008E-2</v>
      </c>
      <c r="L115" s="64">
        <f t="shared" si="96"/>
        <v>1.0496871000000001</v>
      </c>
      <c r="M115" s="64">
        <f t="shared" si="91"/>
        <v>11.618529926813459</v>
      </c>
      <c r="N115" s="64">
        <f t="shared" si="97"/>
        <v>-5.0418609937972647E-2</v>
      </c>
      <c r="O115" s="64">
        <f t="shared" si="97"/>
        <v>1.3479165</v>
      </c>
      <c r="P115" s="64">
        <f t="shared" si="92"/>
        <v>1.6366106232481668</v>
      </c>
      <c r="Q115" s="64">
        <f t="shared" si="98"/>
        <v>3.5100453482979077E-3</v>
      </c>
      <c r="R115" s="64">
        <f t="shared" si="98"/>
        <v>4.6652760000000008E-2</v>
      </c>
      <c r="S115" s="64">
        <f t="shared" si="93"/>
        <v>5.7602073352315139E-2</v>
      </c>
      <c r="T115" s="64">
        <f t="shared" si="99"/>
        <v>-4.3365964137523499E-3</v>
      </c>
      <c r="U115" s="64">
        <f t="shared" si="99"/>
        <v>3.0265949999999999</v>
      </c>
      <c r="V115" s="64">
        <f t="shared" si="99"/>
        <v>3.4053498389965795</v>
      </c>
      <c r="W115" s="29">
        <f>'2.4 Set aside x3'!D25</f>
        <v>225.37</v>
      </c>
      <c r="X115" s="35">
        <f t="shared" si="107"/>
        <v>0.70000000000001705</v>
      </c>
      <c r="Y115" s="29">
        <f>'2.4 Set aside x3'!F25*k</f>
        <v>1.9424999999999999</v>
      </c>
      <c r="Z115" s="29">
        <f>'2.4 Set aside x3'!G25*k</f>
        <v>1.5266999999999999</v>
      </c>
      <c r="AA115" s="29">
        <f>'2.4 Set aside x3'!H25*k</f>
        <v>0.12389999999999998</v>
      </c>
      <c r="AB115" s="29">
        <f>'2.4 Set aside x3'!I25/2</f>
        <v>0.16500000000000001</v>
      </c>
      <c r="AC115" s="68">
        <f t="shared" si="108"/>
        <v>0.8916075</v>
      </c>
      <c r="AD115" s="348">
        <f t="shared" si="100"/>
        <v>1.0560584999999998</v>
      </c>
      <c r="AE115" s="68">
        <f t="shared" si="109"/>
        <v>3.9627000000000002E-2</v>
      </c>
      <c r="AF115" s="33">
        <f t="shared" si="110"/>
        <v>0.8916075</v>
      </c>
      <c r="AG115" s="33">
        <f t="shared" si="101"/>
        <v>9.7222272364610358</v>
      </c>
      <c r="AH115" s="33">
        <f t="shared" si="111"/>
        <v>-2.7567413806599106E-2</v>
      </c>
      <c r="AI115" s="36">
        <f t="shared" si="112"/>
        <v>1.0560584999999998</v>
      </c>
      <c r="AJ115" s="33">
        <f t="shared" si="102"/>
        <v>1.2817646462194199</v>
      </c>
      <c r="AK115" s="33">
        <f t="shared" si="113"/>
        <v>4.9778738415446888E-3</v>
      </c>
      <c r="AL115" s="60">
        <f t="shared" si="114"/>
        <v>3.9627000000000002E-2</v>
      </c>
      <c r="AM115" s="60">
        <f t="shared" si="115"/>
        <v>4.8364495605161581E-2</v>
      </c>
      <c r="AN115" s="60">
        <f t="shared" si="116"/>
        <v>-1.0622435388176893E-3</v>
      </c>
      <c r="AO115" s="34">
        <f t="shared" si="103"/>
        <v>2.4427650000000001</v>
      </c>
      <c r="AP115" s="34">
        <f t="shared" si="117"/>
        <v>3.119113216496145</v>
      </c>
      <c r="AQ115" s="10">
        <f t="shared" si="104"/>
        <v>2.4995267818234894</v>
      </c>
      <c r="AR115" s="10">
        <f t="shared" si="118"/>
        <v>2.2894291009081704</v>
      </c>
      <c r="AS115" s="10">
        <f t="shared" si="119"/>
        <v>-0.210097680915319</v>
      </c>
      <c r="AT115" s="10">
        <f>SUM(AS$95:AS115)*5</f>
        <v>40.939083980379039</v>
      </c>
      <c r="AU115" s="10"/>
      <c r="AV115" s="10"/>
      <c r="AW115" s="10"/>
      <c r="AY115" s="10"/>
    </row>
    <row r="116" spans="1:52" x14ac:dyDescent="0.25">
      <c r="A116" s="4">
        <v>110</v>
      </c>
      <c r="B116" s="18">
        <f t="shared" si="94"/>
        <v>2133</v>
      </c>
      <c r="C116" s="39">
        <f t="shared" si="90"/>
        <v>197.75</v>
      </c>
      <c r="D116" s="22">
        <f t="shared" si="105"/>
        <v>0.16999999999998749</v>
      </c>
      <c r="E116" s="64">
        <f t="shared" ref="E116:K124" si="121">E46</f>
        <v>2.5787999999999998</v>
      </c>
      <c r="F116" s="64">
        <f t="shared" si="121"/>
        <v>1.8584999999999998</v>
      </c>
      <c r="G116" s="64">
        <f t="shared" si="121"/>
        <v>0.15539999999999998</v>
      </c>
      <c r="H116" s="64">
        <f t="shared" si="121"/>
        <v>0.19500000000000001</v>
      </c>
      <c r="I116" s="64">
        <f t="shared" si="121"/>
        <v>1.1836692</v>
      </c>
      <c r="J116" s="64">
        <f t="shared" si="121"/>
        <v>1.3380359999999998</v>
      </c>
      <c r="K116" s="64">
        <f t="shared" si="121"/>
        <v>5.2607519999999998E-2</v>
      </c>
      <c r="L116" s="64">
        <f t="shared" si="96"/>
        <v>1.1836692</v>
      </c>
      <c r="M116" s="64">
        <f t="shared" si="91"/>
        <v>11.706846698673345</v>
      </c>
      <c r="N116" s="64">
        <f t="shared" si="97"/>
        <v>8.8316771859886956E-2</v>
      </c>
      <c r="O116" s="64">
        <f t="shared" si="97"/>
        <v>1.3380359999999998</v>
      </c>
      <c r="P116" s="64">
        <f t="shared" si="92"/>
        <v>1.6273506174651799</v>
      </c>
      <c r="Q116" s="64">
        <f t="shared" si="98"/>
        <v>-9.2600057829868021E-3</v>
      </c>
      <c r="R116" s="64">
        <f t="shared" si="98"/>
        <v>5.2607519999999998E-2</v>
      </c>
      <c r="S116" s="64">
        <f t="shared" si="93"/>
        <v>6.2790224169456732E-2</v>
      </c>
      <c r="T116" s="64">
        <f t="shared" si="99"/>
        <v>5.188150817141593E-3</v>
      </c>
      <c r="U116" s="64">
        <f t="shared" si="99"/>
        <v>3.1120050000000004</v>
      </c>
      <c r="V116" s="64">
        <f t="shared" si="99"/>
        <v>3.3662499168940294</v>
      </c>
      <c r="W116" s="29">
        <f>'2.4 Set aside x3'!D26</f>
        <v>225.86</v>
      </c>
      <c r="X116" s="35">
        <f t="shared" si="107"/>
        <v>0.49000000000000909</v>
      </c>
      <c r="Y116" s="29">
        <f>'2.4 Set aside x3'!F26*k</f>
        <v>2.0684999999999998</v>
      </c>
      <c r="Z116" s="29">
        <f>'2.4 Set aside x3'!G26*k</f>
        <v>1.4637</v>
      </c>
      <c r="AA116" s="29">
        <f>'2.4 Set aside x3'!H26*k</f>
        <v>0.12389999999999998</v>
      </c>
      <c r="AB116" s="29">
        <f>'2.4 Set aside x3'!I26/2</f>
        <v>0.22500000000000001</v>
      </c>
      <c r="AC116" s="68">
        <f t="shared" si="108"/>
        <v>0.94944149999999994</v>
      </c>
      <c r="AD116" s="348">
        <f t="shared" si="100"/>
        <v>1.0629884999999999</v>
      </c>
      <c r="AE116" s="68">
        <f t="shared" si="109"/>
        <v>4.2197399999999996E-2</v>
      </c>
      <c r="AF116" s="33">
        <f t="shared" si="110"/>
        <v>0.94944149999999994</v>
      </c>
      <c r="AG116" s="33">
        <f t="shared" si="101"/>
        <v>9.7550927774138447</v>
      </c>
      <c r="AH116" s="33">
        <f t="shared" si="111"/>
        <v>3.2865540952808914E-2</v>
      </c>
      <c r="AI116" s="36">
        <f t="shared" si="112"/>
        <v>1.0629884999999999</v>
      </c>
      <c r="AJ116" s="33">
        <f t="shared" si="102"/>
        <v>1.2895746183067318</v>
      </c>
      <c r="AK116" s="33">
        <f t="shared" si="113"/>
        <v>7.8099720873119338E-3</v>
      </c>
      <c r="AL116" s="60">
        <f t="shared" si="114"/>
        <v>4.2197399999999996E-2</v>
      </c>
      <c r="AM116" s="60">
        <f t="shared" si="115"/>
        <v>5.0747115702769179E-2</v>
      </c>
      <c r="AN116" s="60">
        <f t="shared" si="116"/>
        <v>2.3826200976075976E-3</v>
      </c>
      <c r="AO116" s="34">
        <f t="shared" si="103"/>
        <v>2.5227149999999998</v>
      </c>
      <c r="AP116" s="34">
        <f t="shared" si="117"/>
        <v>3.0557731331377376</v>
      </c>
      <c r="AQ116" s="10">
        <f t="shared" si="104"/>
        <v>2.4708274390002174</v>
      </c>
      <c r="AR116" s="10">
        <f t="shared" si="118"/>
        <v>2.242937479723099</v>
      </c>
      <c r="AS116" s="10">
        <f t="shared" si="119"/>
        <v>-0.22788995927711841</v>
      </c>
      <c r="AT116" s="10">
        <f>SUM(AS$95:AS116)*5</f>
        <v>39.799634183993447</v>
      </c>
      <c r="AU116" s="10"/>
      <c r="AV116" s="10"/>
      <c r="AW116" s="10"/>
      <c r="AY116" s="10"/>
    </row>
    <row r="117" spans="1:52" x14ac:dyDescent="0.25">
      <c r="A117" s="4">
        <v>115</v>
      </c>
      <c r="B117" s="18">
        <f t="shared" si="94"/>
        <v>2138</v>
      </c>
      <c r="C117" s="39">
        <f t="shared" si="90"/>
        <v>198.17</v>
      </c>
      <c r="D117" s="22">
        <f t="shared" si="105"/>
        <v>0.41999999999998749</v>
      </c>
      <c r="E117" s="64">
        <f t="shared" si="121"/>
        <v>2.4822000000000002</v>
      </c>
      <c r="F117" s="64">
        <f t="shared" si="121"/>
        <v>1.9341000000000002</v>
      </c>
      <c r="G117" s="64">
        <f t="shared" si="121"/>
        <v>0.1575</v>
      </c>
      <c r="H117" s="64">
        <f t="shared" si="121"/>
        <v>0.26</v>
      </c>
      <c r="I117" s="64">
        <f t="shared" si="121"/>
        <v>1.1393298000000001</v>
      </c>
      <c r="J117" s="64">
        <f t="shared" si="121"/>
        <v>1.3430970000000002</v>
      </c>
      <c r="K117" s="64">
        <f t="shared" si="121"/>
        <v>5.0636880000000009E-2</v>
      </c>
      <c r="L117" s="64">
        <f t="shared" si="96"/>
        <v>1.1393298000000001</v>
      </c>
      <c r="M117" s="64">
        <f t="shared" si="91"/>
        <v>11.742497888898242</v>
      </c>
      <c r="N117" s="64">
        <f t="shared" si="97"/>
        <v>3.5651190224896823E-2</v>
      </c>
      <c r="O117" s="64">
        <f t="shared" si="97"/>
        <v>1.3430970000000002</v>
      </c>
      <c r="P117" s="64">
        <f t="shared" si="92"/>
        <v>1.6307746642444363</v>
      </c>
      <c r="Q117" s="64">
        <f t="shared" si="98"/>
        <v>3.42404677925634E-3</v>
      </c>
      <c r="R117" s="64">
        <f t="shared" si="98"/>
        <v>5.0636880000000009E-2</v>
      </c>
      <c r="S117" s="64">
        <f t="shared" si="93"/>
        <v>6.1736728325611584E-2</v>
      </c>
      <c r="T117" s="64">
        <f t="shared" si="99"/>
        <v>-1.0534958438451481E-3</v>
      </c>
      <c r="U117" s="64">
        <f t="shared" si="99"/>
        <v>3.1419700000000002</v>
      </c>
      <c r="V117" s="64">
        <f t="shared" si="99"/>
        <v>3.5999917411602955</v>
      </c>
      <c r="W117" s="29">
        <f>'2.4 Set aside x3'!D27</f>
        <v>226.31</v>
      </c>
      <c r="X117" s="35">
        <f t="shared" si="107"/>
        <v>0.44999999999998863</v>
      </c>
      <c r="Y117" s="29">
        <f>'2.4 Set aside x3'!F27*k</f>
        <v>2.1692999999999998</v>
      </c>
      <c r="Z117" s="29">
        <f>'2.4 Set aside x3'!G27*k</f>
        <v>1.3524</v>
      </c>
      <c r="AA117" s="29">
        <f>'2.4 Set aside x3'!H27*k</f>
        <v>0.11969999999999999</v>
      </c>
      <c r="AB117" s="29">
        <f>'2.4 Set aside x3'!I27/2</f>
        <v>0.1</v>
      </c>
      <c r="AC117" s="68">
        <f t="shared" si="108"/>
        <v>0.99570869999999989</v>
      </c>
      <c r="AD117" s="348">
        <f t="shared" si="100"/>
        <v>1.0453904999999999</v>
      </c>
      <c r="AE117" s="68">
        <f t="shared" si="109"/>
        <v>4.4253719999999996E-2</v>
      </c>
      <c r="AF117" s="33">
        <f t="shared" si="110"/>
        <v>0.99570869999999989</v>
      </c>
      <c r="AG117" s="33">
        <f t="shared" si="101"/>
        <v>9.8311270755936384</v>
      </c>
      <c r="AH117" s="33">
        <f t="shared" si="111"/>
        <v>7.603429817979368E-2</v>
      </c>
      <c r="AI117" s="36">
        <f t="shared" si="112"/>
        <v>1.0453904999999999</v>
      </c>
      <c r="AJ117" s="33">
        <f t="shared" si="102"/>
        <v>1.273357239362686</v>
      </c>
      <c r="AK117" s="33">
        <f t="shared" si="113"/>
        <v>-1.6217378944045846E-2</v>
      </c>
      <c r="AL117" s="60">
        <f t="shared" si="114"/>
        <v>4.4253719999999996E-2</v>
      </c>
      <c r="AM117" s="60">
        <f t="shared" si="115"/>
        <v>5.3224627409771602E-2</v>
      </c>
      <c r="AN117" s="60">
        <f t="shared" si="116"/>
        <v>2.4775117070024236E-3</v>
      </c>
      <c r="AO117" s="34">
        <f t="shared" si="103"/>
        <v>2.4319100000000002</v>
      </c>
      <c r="AP117" s="34">
        <f t="shared" si="117"/>
        <v>2.9442044309427389</v>
      </c>
      <c r="AQ117" s="10">
        <f t="shared" si="104"/>
        <v>2.642393938011657</v>
      </c>
      <c r="AR117" s="10">
        <f t="shared" si="118"/>
        <v>2.1610460523119701</v>
      </c>
      <c r="AS117" s="10">
        <f t="shared" si="119"/>
        <v>-0.48134788569968689</v>
      </c>
      <c r="AT117" s="10">
        <f>SUM(AS$95:AS117)*5</f>
        <v>37.392894755495014</v>
      </c>
      <c r="AU117" s="10"/>
      <c r="AV117" s="10"/>
      <c r="AW117" s="10"/>
      <c r="AY117" s="10"/>
    </row>
    <row r="118" spans="1:52" x14ac:dyDescent="0.25">
      <c r="A118" s="4">
        <v>120</v>
      </c>
      <c r="B118" s="18">
        <f t="shared" si="94"/>
        <v>2143</v>
      </c>
      <c r="C118" s="39">
        <f t="shared" si="90"/>
        <v>198.39</v>
      </c>
      <c r="D118" s="22">
        <f t="shared" si="105"/>
        <v>0.21999999999999886</v>
      </c>
      <c r="E118" s="64">
        <f t="shared" si="121"/>
        <v>2.415</v>
      </c>
      <c r="F118" s="64">
        <f t="shared" si="121"/>
        <v>1.9424999999999999</v>
      </c>
      <c r="G118" s="64">
        <f t="shared" si="121"/>
        <v>0.1575</v>
      </c>
      <c r="H118" s="64">
        <f t="shared" si="121"/>
        <v>0.22</v>
      </c>
      <c r="I118" s="64">
        <f t="shared" si="121"/>
        <v>1.1084850000000002</v>
      </c>
      <c r="J118" s="64">
        <f t="shared" si="121"/>
        <v>1.329825</v>
      </c>
      <c r="K118" s="64">
        <f t="shared" si="121"/>
        <v>4.9266000000000004E-2</v>
      </c>
      <c r="L118" s="64">
        <f t="shared" si="96"/>
        <v>1.1084850000000002</v>
      </c>
      <c r="M118" s="64">
        <f t="shared" si="91"/>
        <v>11.743943215544105</v>
      </c>
      <c r="N118" s="64">
        <f t="shared" si="97"/>
        <v>1.4453266458627212E-3</v>
      </c>
      <c r="O118" s="64">
        <f t="shared" si="97"/>
        <v>1.329825</v>
      </c>
      <c r="P118" s="64">
        <f t="shared" si="92"/>
        <v>1.618107955918614</v>
      </c>
      <c r="Q118" s="64">
        <f t="shared" si="98"/>
        <v>-1.2666708325822285E-2</v>
      </c>
      <c r="R118" s="64">
        <f t="shared" si="98"/>
        <v>4.9266000000000004E-2</v>
      </c>
      <c r="S118" s="64">
        <f t="shared" si="93"/>
        <v>6.0179614811827896E-2</v>
      </c>
      <c r="T118" s="64">
        <f t="shared" si="99"/>
        <v>-1.5571135137836881E-3</v>
      </c>
      <c r="U118" s="64">
        <f t="shared" si="99"/>
        <v>3.0777499999999995</v>
      </c>
      <c r="V118" s="64">
        <f t="shared" si="99"/>
        <v>3.2849715048062551</v>
      </c>
      <c r="W118" s="29">
        <f>'2.4 Set aside x3'!D28</f>
        <v>226.8</v>
      </c>
      <c r="X118" s="35">
        <f t="shared" si="107"/>
        <v>0.49000000000000909</v>
      </c>
      <c r="Y118" s="29">
        <f>'2.4 Set aside x3'!F28*k</f>
        <v>2.0201999999999996</v>
      </c>
      <c r="Z118" s="29">
        <f>'2.4 Set aside x3'!G28*k</f>
        <v>1.4363999999999999</v>
      </c>
      <c r="AA118" s="29">
        <f>'2.4 Set aside x3'!H28*k</f>
        <v>0.12179999999999999</v>
      </c>
      <c r="AB118" s="29">
        <f>'2.4 Set aside x3'!I28/2</f>
        <v>0.20499999999999999</v>
      </c>
      <c r="AC118" s="68">
        <f t="shared" si="108"/>
        <v>0.92727179999999987</v>
      </c>
      <c r="AD118" s="348">
        <f t="shared" si="100"/>
        <v>1.040781</v>
      </c>
      <c r="AE118" s="68">
        <f t="shared" si="109"/>
        <v>4.1212079999999991E-2</v>
      </c>
      <c r="AF118" s="33">
        <f t="shared" si="110"/>
        <v>0.92727179999999987</v>
      </c>
      <c r="AG118" s="33">
        <f t="shared" si="101"/>
        <v>9.8315562387507747</v>
      </c>
      <c r="AH118" s="33">
        <f t="shared" si="111"/>
        <v>4.2916315713625863E-4</v>
      </c>
      <c r="AI118" s="36">
        <f t="shared" si="112"/>
        <v>1.040781</v>
      </c>
      <c r="AJ118" s="33">
        <f t="shared" si="102"/>
        <v>1.2658808847065841</v>
      </c>
      <c r="AK118" s="33">
        <f t="shared" si="113"/>
        <v>-7.4763546561018579E-3</v>
      </c>
      <c r="AL118" s="60">
        <f t="shared" si="114"/>
        <v>4.1212079999999991E-2</v>
      </c>
      <c r="AM118" s="60">
        <f t="shared" si="115"/>
        <v>5.0620953741894216E-2</v>
      </c>
      <c r="AN118" s="60">
        <f t="shared" si="116"/>
        <v>-2.6036736678773861E-3</v>
      </c>
      <c r="AO118" s="34">
        <f t="shared" si="103"/>
        <v>2.4592099999999997</v>
      </c>
      <c r="AP118" s="34">
        <f t="shared" si="117"/>
        <v>2.939559134833166</v>
      </c>
      <c r="AQ118" s="10">
        <f t="shared" si="104"/>
        <v>2.4111690845277911</v>
      </c>
      <c r="AR118" s="10">
        <f t="shared" si="118"/>
        <v>2.1576364049675436</v>
      </c>
      <c r="AS118" s="10">
        <f t="shared" si="119"/>
        <v>-0.2535326795602475</v>
      </c>
      <c r="AT118" s="10">
        <f>SUM(AS$95:AS118)*5</f>
        <v>36.125231357693778</v>
      </c>
      <c r="AU118" s="10"/>
      <c r="AV118" s="10"/>
      <c r="AW118" s="10"/>
      <c r="AY118" s="10"/>
    </row>
    <row r="119" spans="1:52" x14ac:dyDescent="0.25">
      <c r="A119" s="4">
        <v>125</v>
      </c>
      <c r="B119" s="18">
        <f t="shared" si="94"/>
        <v>2148</v>
      </c>
      <c r="C119" s="39">
        <f t="shared" si="90"/>
        <v>198.51</v>
      </c>
      <c r="D119" s="22">
        <f t="shared" si="105"/>
        <v>0.12000000000000455</v>
      </c>
      <c r="E119" s="64">
        <f t="shared" si="121"/>
        <v>2.2994999999999997</v>
      </c>
      <c r="F119" s="64">
        <f t="shared" si="121"/>
        <v>1.9593</v>
      </c>
      <c r="G119" s="64">
        <f t="shared" si="121"/>
        <v>0.15539999999999998</v>
      </c>
      <c r="H119" s="64">
        <f t="shared" si="121"/>
        <v>0.14000000000000001</v>
      </c>
      <c r="I119" s="64">
        <f t="shared" si="121"/>
        <v>1.0554705</v>
      </c>
      <c r="J119" s="64">
        <f t="shared" si="121"/>
        <v>1.3079114999999999</v>
      </c>
      <c r="K119" s="64">
        <f t="shared" si="121"/>
        <v>4.6909799999999995E-2</v>
      </c>
      <c r="L119" s="64">
        <f t="shared" si="96"/>
        <v>1.0554705</v>
      </c>
      <c r="M119" s="64">
        <f t="shared" si="91"/>
        <v>11.692237782089855</v>
      </c>
      <c r="N119" s="64">
        <f t="shared" si="97"/>
        <v>-5.1705433454250382E-2</v>
      </c>
      <c r="O119" s="64">
        <f t="shared" si="97"/>
        <v>1.3079114999999999</v>
      </c>
      <c r="P119" s="64">
        <f t="shared" si="92"/>
        <v>1.5939552770804886</v>
      </c>
      <c r="Q119" s="64">
        <f t="shared" si="98"/>
        <v>-2.4152678838125441E-2</v>
      </c>
      <c r="R119" s="64">
        <f t="shared" si="98"/>
        <v>4.6909799999999995E-2</v>
      </c>
      <c r="S119" s="64">
        <f t="shared" si="93"/>
        <v>5.7548153430659471E-2</v>
      </c>
      <c r="T119" s="64">
        <f t="shared" si="99"/>
        <v>-2.6314613811684248E-3</v>
      </c>
      <c r="U119" s="64">
        <f t="shared" si="99"/>
        <v>2.9602300000000001</v>
      </c>
      <c r="V119" s="64">
        <f t="shared" si="99"/>
        <v>3.0017404263264607</v>
      </c>
      <c r="W119" s="29">
        <f>'2.4 Set aside x3'!D29</f>
        <v>227.06</v>
      </c>
      <c r="X119" s="35">
        <f t="shared" si="107"/>
        <v>0.25999999999999091</v>
      </c>
      <c r="Y119" s="29">
        <f>'2.4 Set aside x3'!F29*k</f>
        <v>1.9319999999999997</v>
      </c>
      <c r="Z119" s="29">
        <f>'2.4 Set aside x3'!G29*k</f>
        <v>1.4342999999999999</v>
      </c>
      <c r="AA119" s="29">
        <f>'2.4 Set aside x3'!H29*k</f>
        <v>0.11969999999999999</v>
      </c>
      <c r="AB119" s="29">
        <f>'2.4 Set aside x3'!I29/2</f>
        <v>0.17499999999999999</v>
      </c>
      <c r="AC119" s="68">
        <f t="shared" si="108"/>
        <v>0.88678799999999991</v>
      </c>
      <c r="AD119" s="348">
        <f t="shared" si="100"/>
        <v>1.0183739999999999</v>
      </c>
      <c r="AE119" s="68">
        <f t="shared" si="109"/>
        <v>3.9412799999999998E-2</v>
      </c>
      <c r="AF119" s="33">
        <f t="shared" si="110"/>
        <v>0.88678799999999991</v>
      </c>
      <c r="AG119" s="33">
        <f t="shared" si="101"/>
        <v>9.791461141978024</v>
      </c>
      <c r="AH119" s="33">
        <f t="shared" si="111"/>
        <v>-4.0095096772750694E-2</v>
      </c>
      <c r="AI119" s="36">
        <f t="shared" si="112"/>
        <v>1.0183739999999999</v>
      </c>
      <c r="AJ119" s="33">
        <f t="shared" si="102"/>
        <v>1.2421522394376128</v>
      </c>
      <c r="AK119" s="33">
        <f t="shared" si="113"/>
        <v>-2.3728645268971338E-2</v>
      </c>
      <c r="AL119" s="60">
        <f t="shared" si="114"/>
        <v>3.9412799999999998E-2</v>
      </c>
      <c r="AM119" s="60">
        <f t="shared" si="115"/>
        <v>4.8361404915255979E-2</v>
      </c>
      <c r="AN119" s="60">
        <f t="shared" si="116"/>
        <v>-2.2595488266382371E-3</v>
      </c>
      <c r="AO119" s="34">
        <f t="shared" si="103"/>
        <v>2.3796499999999998</v>
      </c>
      <c r="AP119" s="34">
        <f t="shared" si="117"/>
        <v>2.5735667091316303</v>
      </c>
      <c r="AQ119" s="10">
        <f t="shared" si="104"/>
        <v>2.203277472923622</v>
      </c>
      <c r="AR119" s="10">
        <f t="shared" si="118"/>
        <v>1.8889979645026167</v>
      </c>
      <c r="AS119" s="10">
        <f t="shared" si="119"/>
        <v>-0.31427950842100527</v>
      </c>
      <c r="AT119" s="10">
        <f>SUM(AS$95:AS119)*5</f>
        <v>34.553833815588746</v>
      </c>
      <c r="AU119" s="10"/>
      <c r="AV119" s="10"/>
      <c r="AW119" s="10"/>
      <c r="AY119" s="10"/>
    </row>
    <row r="120" spans="1:52" x14ac:dyDescent="0.25">
      <c r="A120" s="4">
        <v>130</v>
      </c>
      <c r="B120" s="18">
        <f t="shared" si="94"/>
        <v>2153</v>
      </c>
      <c r="C120" s="39">
        <f t="shared" si="90"/>
        <v>198.74</v>
      </c>
      <c r="D120" s="22">
        <f t="shared" si="105"/>
        <v>0.23000000000001819</v>
      </c>
      <c r="E120" s="64">
        <f t="shared" si="121"/>
        <v>2.3016000000000001</v>
      </c>
      <c r="F120" s="64">
        <f t="shared" si="121"/>
        <v>1.9403999999999999</v>
      </c>
      <c r="G120" s="64">
        <f t="shared" si="121"/>
        <v>0.15539999999999998</v>
      </c>
      <c r="H120" s="64">
        <f t="shared" si="121"/>
        <v>0.19</v>
      </c>
      <c r="I120" s="64">
        <f t="shared" si="121"/>
        <v>1.0564344000000001</v>
      </c>
      <c r="J120" s="64">
        <f t="shared" si="121"/>
        <v>1.3012440000000001</v>
      </c>
      <c r="K120" s="64">
        <f t="shared" si="121"/>
        <v>4.6952640000000004E-2</v>
      </c>
      <c r="L120" s="64">
        <f t="shared" si="96"/>
        <v>1.0564344000000001</v>
      </c>
      <c r="M120" s="64">
        <f t="shared" si="91"/>
        <v>11.646370847439318</v>
      </c>
      <c r="N120" s="64">
        <f t="shared" si="97"/>
        <v>-4.5866934650536706E-2</v>
      </c>
      <c r="O120" s="64">
        <f t="shared" si="97"/>
        <v>1.3012440000000001</v>
      </c>
      <c r="P120" s="64">
        <f t="shared" si="92"/>
        <v>1.583018146332924</v>
      </c>
      <c r="Q120" s="64">
        <f t="shared" si="98"/>
        <v>-1.0937130747564527E-2</v>
      </c>
      <c r="R120" s="64">
        <f t="shared" si="98"/>
        <v>4.6952640000000004E-2</v>
      </c>
      <c r="S120" s="64">
        <f t="shared" si="93"/>
        <v>5.7125812383895802E-2</v>
      </c>
      <c r="T120" s="64">
        <f t="shared" si="99"/>
        <v>-4.2234104676366901E-4</v>
      </c>
      <c r="U120" s="64">
        <f t="shared" si="99"/>
        <v>2.9818100000000003</v>
      </c>
      <c r="V120" s="64">
        <f t="shared" si="99"/>
        <v>3.1545835935551536</v>
      </c>
      <c r="W120" s="29">
        <f>'2.4 Set aside x3'!D30</f>
        <v>227.38</v>
      </c>
      <c r="X120" s="35">
        <f t="shared" si="107"/>
        <v>0.31999999999999318</v>
      </c>
      <c r="Y120" s="29">
        <f>'2.4 Set aside x3'!F30*k</f>
        <v>1.8837000000000002</v>
      </c>
      <c r="Z120" s="29">
        <f>'2.4 Set aside x3'!G30*k</f>
        <v>1.4406000000000001</v>
      </c>
      <c r="AA120" s="29">
        <f>'2.4 Set aside x3'!H30*k</f>
        <v>0.11760000000000001</v>
      </c>
      <c r="AB120" s="29">
        <f>'2.4 Set aside x3'!I30/2</f>
        <v>0.16500000000000001</v>
      </c>
      <c r="AC120" s="68">
        <f t="shared" si="108"/>
        <v>0.86461830000000006</v>
      </c>
      <c r="AD120" s="348">
        <f t="shared" si="100"/>
        <v>1.0089345000000001</v>
      </c>
      <c r="AE120" s="68">
        <f t="shared" si="109"/>
        <v>3.8427480000000007E-2</v>
      </c>
      <c r="AF120" s="33">
        <f t="shared" si="110"/>
        <v>0.86461830000000006</v>
      </c>
      <c r="AG120" s="33">
        <f t="shared" si="101"/>
        <v>9.7329763640099927</v>
      </c>
      <c r="AH120" s="33">
        <f t="shared" si="111"/>
        <v>-5.848477796803131E-2</v>
      </c>
      <c r="AI120" s="36">
        <f t="shared" si="112"/>
        <v>1.0089345000000001</v>
      </c>
      <c r="AJ120" s="33">
        <f t="shared" si="102"/>
        <v>1.228518067943098</v>
      </c>
      <c r="AK120" s="33">
        <f t="shared" si="113"/>
        <v>-1.3634171494514735E-2</v>
      </c>
      <c r="AL120" s="60">
        <f t="shared" si="114"/>
        <v>3.8427480000000007E-2</v>
      </c>
      <c r="AM120" s="60">
        <f t="shared" si="115"/>
        <v>4.6976649340821491E-2</v>
      </c>
      <c r="AN120" s="60">
        <f t="shared" si="116"/>
        <v>-1.3847555744344875E-3</v>
      </c>
      <c r="AO120" s="34">
        <f t="shared" si="103"/>
        <v>2.3444850000000002</v>
      </c>
      <c r="AP120" s="34">
        <f t="shared" si="117"/>
        <v>2.5909812949630129</v>
      </c>
      <c r="AQ120" s="10">
        <f t="shared" si="104"/>
        <v>2.3154643576694829</v>
      </c>
      <c r="AR120" s="10">
        <f t="shared" si="118"/>
        <v>1.9017802705028515</v>
      </c>
      <c r="AS120" s="10">
        <f t="shared" si="119"/>
        <v>-0.41368408716663141</v>
      </c>
      <c r="AT120" s="10">
        <f>SUM(AS$95:AS120)*5</f>
        <v>32.485413379755592</v>
      </c>
      <c r="AU120" s="10"/>
      <c r="AV120" s="10"/>
      <c r="AW120" s="10"/>
      <c r="AY120" s="10"/>
    </row>
    <row r="121" spans="1:52" x14ac:dyDescent="0.25">
      <c r="A121" s="4">
        <v>135</v>
      </c>
      <c r="B121" s="18">
        <f t="shared" si="94"/>
        <v>2158</v>
      </c>
      <c r="C121" s="39">
        <f t="shared" si="90"/>
        <v>198.91</v>
      </c>
      <c r="D121" s="22">
        <f t="shared" si="105"/>
        <v>0.16999999999998749</v>
      </c>
      <c r="E121" s="64">
        <f t="shared" si="121"/>
        <v>2.3183999999999996</v>
      </c>
      <c r="F121" s="64">
        <f t="shared" si="121"/>
        <v>1.9508999999999999</v>
      </c>
      <c r="G121" s="64">
        <f t="shared" si="121"/>
        <v>0.15539999999999998</v>
      </c>
      <c r="H121" s="64">
        <f t="shared" si="121"/>
        <v>0.25</v>
      </c>
      <c r="I121" s="64">
        <f t="shared" si="121"/>
        <v>1.0641455999999998</v>
      </c>
      <c r="J121" s="64">
        <f t="shared" si="121"/>
        <v>1.3093499999999998</v>
      </c>
      <c r="K121" s="64">
        <f t="shared" si="121"/>
        <v>4.7295359999999995E-2</v>
      </c>
      <c r="L121" s="64">
        <f t="shared" si="96"/>
        <v>1.0641455999999998</v>
      </c>
      <c r="M121" s="64">
        <f t="shared" si="91"/>
        <v>11.61253927931908</v>
      </c>
      <c r="N121" s="64">
        <f t="shared" si="97"/>
        <v>-3.3831568120238131E-2</v>
      </c>
      <c r="O121" s="64">
        <f t="shared" si="97"/>
        <v>1.3093499999999998</v>
      </c>
      <c r="P121" s="64">
        <f t="shared" si="92"/>
        <v>1.5891907165033421</v>
      </c>
      <c r="Q121" s="64">
        <f t="shared" si="98"/>
        <v>6.1725701704180569E-3</v>
      </c>
      <c r="R121" s="64">
        <f t="shared" si="98"/>
        <v>4.7295359999999995E-2</v>
      </c>
      <c r="S121" s="64">
        <f t="shared" si="93"/>
        <v>5.7393872329360787E-2</v>
      </c>
      <c r="T121" s="64">
        <f t="shared" si="99"/>
        <v>2.6805994546498513E-4</v>
      </c>
      <c r="U121" s="64">
        <f t="shared" si="99"/>
        <v>3.0385549999999997</v>
      </c>
      <c r="V121" s="64">
        <f t="shared" si="99"/>
        <v>3.1811640619956321</v>
      </c>
      <c r="W121" s="29">
        <f>'2.4 Set aside x3'!D31</f>
        <v>227.84</v>
      </c>
      <c r="X121" s="35">
        <f t="shared" si="107"/>
        <v>0.46000000000000796</v>
      </c>
      <c r="Y121" s="29">
        <f>'2.4 Set aside x3'!F31*k</f>
        <v>1.9424999999999999</v>
      </c>
      <c r="Z121" s="29">
        <f>'2.4 Set aside x3'!G31*k</f>
        <v>1.4447999999999999</v>
      </c>
      <c r="AA121" s="29">
        <f>'2.4 Set aside x3'!H31*k</f>
        <v>0.11969999999999999</v>
      </c>
      <c r="AB121" s="29">
        <f>'2.4 Set aside x3'!I31/2</f>
        <v>0.20499999999999999</v>
      </c>
      <c r="AC121" s="68">
        <f t="shared" si="108"/>
        <v>0.8916075</v>
      </c>
      <c r="AD121" s="348">
        <f t="shared" si="100"/>
        <v>1.0249364999999999</v>
      </c>
      <c r="AE121" s="68">
        <f t="shared" si="109"/>
        <v>3.9627000000000002E-2</v>
      </c>
      <c r="AF121" s="33">
        <f t="shared" si="110"/>
        <v>0.8916075</v>
      </c>
      <c r="AG121" s="33">
        <f t="shared" si="101"/>
        <v>9.7069945166051248</v>
      </c>
      <c r="AH121" s="33">
        <f t="shared" si="111"/>
        <v>-2.5981847404867864E-2</v>
      </c>
      <c r="AI121" s="36">
        <f t="shared" si="112"/>
        <v>1.0249364999999999</v>
      </c>
      <c r="AJ121" s="33">
        <f t="shared" si="102"/>
        <v>1.24210986416319</v>
      </c>
      <c r="AK121" s="33">
        <f t="shared" si="113"/>
        <v>1.359179622009199E-2</v>
      </c>
      <c r="AL121" s="60">
        <f t="shared" si="114"/>
        <v>3.9627000000000002E-2</v>
      </c>
      <c r="AM121" s="60">
        <f t="shared" si="115"/>
        <v>4.7931376826579358E-2</v>
      </c>
      <c r="AN121" s="60">
        <f t="shared" si="116"/>
        <v>9.5472748575786692E-4</v>
      </c>
      <c r="AO121" s="34">
        <f t="shared" si="103"/>
        <v>2.4127999999999998</v>
      </c>
      <c r="AP121" s="34">
        <f t="shared" si="117"/>
        <v>2.8613646763009899</v>
      </c>
      <c r="AQ121" s="10">
        <f t="shared" si="104"/>
        <v>2.3349744215047936</v>
      </c>
      <c r="AR121" s="10">
        <f t="shared" si="118"/>
        <v>2.1002416724049264</v>
      </c>
      <c r="AS121" s="10">
        <f t="shared" si="119"/>
        <v>-0.23473274909986719</v>
      </c>
      <c r="AT121" s="10">
        <f>SUM(AS$95:AS121)*5</f>
        <v>31.311749634256252</v>
      </c>
      <c r="AU121" s="10"/>
      <c r="AV121" s="10"/>
      <c r="AW121" s="10"/>
      <c r="AY121" s="10"/>
    </row>
    <row r="122" spans="1:52" x14ac:dyDescent="0.25">
      <c r="A122" s="4">
        <v>140</v>
      </c>
      <c r="B122" s="18">
        <f t="shared" si="94"/>
        <v>2163</v>
      </c>
      <c r="C122" s="39">
        <f t="shared" si="90"/>
        <v>199.04</v>
      </c>
      <c r="D122" s="22">
        <f t="shared" si="105"/>
        <v>0.12999999999999545</v>
      </c>
      <c r="E122" s="64">
        <f t="shared" si="121"/>
        <v>2.4087000000000001</v>
      </c>
      <c r="F122" s="64">
        <f t="shared" si="121"/>
        <v>1.8773999999999997</v>
      </c>
      <c r="G122" s="64">
        <f t="shared" si="121"/>
        <v>0.15329999999999999</v>
      </c>
      <c r="H122" s="64">
        <f t="shared" si="121"/>
        <v>0.20499999999999999</v>
      </c>
      <c r="I122" s="64">
        <f t="shared" si="121"/>
        <v>1.1055933</v>
      </c>
      <c r="J122" s="64">
        <f t="shared" si="121"/>
        <v>1.3035435</v>
      </c>
      <c r="K122" s="64">
        <f t="shared" si="121"/>
        <v>4.9137480000000004E-2</v>
      </c>
      <c r="L122" s="64">
        <f t="shared" si="96"/>
        <v>1.1055933</v>
      </c>
      <c r="M122" s="64">
        <f t="shared" si="91"/>
        <v>11.623344927473424</v>
      </c>
      <c r="N122" s="64">
        <f t="shared" si="97"/>
        <v>1.0805648154343928E-2</v>
      </c>
      <c r="O122" s="64">
        <f t="shared" si="97"/>
        <v>1.3035435</v>
      </c>
      <c r="P122" s="64">
        <f t="shared" si="92"/>
        <v>1.5844753830595553</v>
      </c>
      <c r="Q122" s="64">
        <f t="shared" si="98"/>
        <v>-4.7153334437868288E-3</v>
      </c>
      <c r="R122" s="64">
        <f t="shared" si="98"/>
        <v>4.9137480000000004E-2</v>
      </c>
      <c r="S122" s="64">
        <f t="shared" si="93"/>
        <v>5.9283379080661495E-2</v>
      </c>
      <c r="T122" s="64">
        <f t="shared" si="99"/>
        <v>1.8895067513007083E-3</v>
      </c>
      <c r="U122" s="64">
        <f t="shared" si="99"/>
        <v>3.0188599999999997</v>
      </c>
      <c r="V122" s="64">
        <f t="shared" si="99"/>
        <v>3.1568398214618529</v>
      </c>
      <c r="W122" s="29">
        <f>'2.4 Set aside x3'!D32</f>
        <v>228.12</v>
      </c>
      <c r="X122" s="35">
        <f t="shared" si="107"/>
        <v>0.28000000000000114</v>
      </c>
      <c r="Y122" s="29">
        <f>'2.4 Set aside x3'!F32*k</f>
        <v>1.9698</v>
      </c>
      <c r="Z122" s="29">
        <f>'2.4 Set aside x3'!G32*k</f>
        <v>1.4258999999999999</v>
      </c>
      <c r="AA122" s="29">
        <f>'2.4 Set aside x3'!H32*k</f>
        <v>0.11969999999999999</v>
      </c>
      <c r="AB122" s="29">
        <f>'2.4 Set aside x3'!I32/2</f>
        <v>0.16500000000000001</v>
      </c>
      <c r="AC122" s="68">
        <f t="shared" si="108"/>
        <v>0.9041382</v>
      </c>
      <c r="AD122" s="348">
        <f t="shared" si="100"/>
        <v>1.024443</v>
      </c>
      <c r="AE122" s="68">
        <f t="shared" si="109"/>
        <v>4.0183920000000005E-2</v>
      </c>
      <c r="AF122" s="33">
        <f t="shared" si="110"/>
        <v>0.9041382</v>
      </c>
      <c r="AG122" s="33">
        <f t="shared" si="101"/>
        <v>9.6959928425692432</v>
      </c>
      <c r="AH122" s="33">
        <f t="shared" si="111"/>
        <v>-1.1001674035881592E-2</v>
      </c>
      <c r="AI122" s="36">
        <f t="shared" si="112"/>
        <v>1.024443</v>
      </c>
      <c r="AJ122" s="33">
        <f t="shared" si="102"/>
        <v>1.2440190769821233</v>
      </c>
      <c r="AK122" s="33">
        <f t="shared" si="113"/>
        <v>1.9092128189333035E-3</v>
      </c>
      <c r="AL122" s="60">
        <f t="shared" si="114"/>
        <v>4.0183920000000005E-2</v>
      </c>
      <c r="AM122" s="60">
        <f t="shared" si="115"/>
        <v>4.8657070396420504E-2</v>
      </c>
      <c r="AN122" s="60">
        <f t="shared" si="116"/>
        <v>7.2569356984114597E-4</v>
      </c>
      <c r="AO122" s="34">
        <f t="shared" si="103"/>
        <v>2.3922599999999998</v>
      </c>
      <c r="AP122" s="34">
        <f t="shared" si="117"/>
        <v>2.6638932323528937</v>
      </c>
      <c r="AQ122" s="10">
        <f t="shared" si="104"/>
        <v>2.3171204289529999</v>
      </c>
      <c r="AR122" s="10">
        <f t="shared" si="118"/>
        <v>1.9552976325470239</v>
      </c>
      <c r="AS122" s="10">
        <f t="shared" si="119"/>
        <v>-0.36182279640597592</v>
      </c>
      <c r="AT122" s="10">
        <f>SUM(AS$95:AS122)*5</f>
        <v>29.502635652226374</v>
      </c>
      <c r="AU122" s="10"/>
      <c r="AV122" s="10"/>
      <c r="AW122" s="10"/>
      <c r="AX122" s="10"/>
      <c r="AY122" s="10"/>
      <c r="AZ122" s="11"/>
    </row>
    <row r="123" spans="1:52" x14ac:dyDescent="0.25">
      <c r="A123" s="4">
        <v>145</v>
      </c>
      <c r="B123" s="18">
        <f t="shared" si="94"/>
        <v>2168</v>
      </c>
      <c r="C123" s="39">
        <f t="shared" si="90"/>
        <v>199.4</v>
      </c>
      <c r="D123" s="22">
        <f t="shared" si="105"/>
        <v>0.36000000000001364</v>
      </c>
      <c r="E123" s="64">
        <f t="shared" si="121"/>
        <v>2.4653999999999998</v>
      </c>
      <c r="F123" s="64">
        <f t="shared" si="121"/>
        <v>1.8416999999999999</v>
      </c>
      <c r="G123" s="64">
        <f t="shared" si="121"/>
        <v>0.15329999999999999</v>
      </c>
      <c r="H123" s="64">
        <f t="shared" si="121"/>
        <v>0.17499999999999999</v>
      </c>
      <c r="I123" s="64">
        <f t="shared" si="121"/>
        <v>1.1316185999999999</v>
      </c>
      <c r="J123" s="64">
        <f t="shared" si="121"/>
        <v>1.3038689999999999</v>
      </c>
      <c r="K123" s="64">
        <f t="shared" si="121"/>
        <v>5.0294159999999997E-2</v>
      </c>
      <c r="L123" s="64">
        <f t="shared" si="96"/>
        <v>1.1316185999999999</v>
      </c>
      <c r="M123" s="64">
        <f t="shared" si="91"/>
        <v>11.659157158714521</v>
      </c>
      <c r="N123" s="64">
        <f t="shared" si="97"/>
        <v>3.5812231241097336E-2</v>
      </c>
      <c r="O123" s="64">
        <f t="shared" si="97"/>
        <v>1.3038689999999999</v>
      </c>
      <c r="P123" s="64">
        <f t="shared" si="92"/>
        <v>1.583967321996141</v>
      </c>
      <c r="Q123" s="64">
        <f t="shared" si="98"/>
        <v>-5.0806106341427792E-4</v>
      </c>
      <c r="R123" s="64">
        <f t="shared" si="98"/>
        <v>5.0294159999999997E-2</v>
      </c>
      <c r="S123" s="64">
        <f t="shared" si="93"/>
        <v>6.0774079839897112E-2</v>
      </c>
      <c r="T123" s="64">
        <f t="shared" si="99"/>
        <v>1.4907007592356164E-3</v>
      </c>
      <c r="U123" s="64">
        <f t="shared" si="99"/>
        <v>3.01301</v>
      </c>
      <c r="V123" s="64">
        <f t="shared" si="99"/>
        <v>3.4098048709369322</v>
      </c>
      <c r="W123" s="29">
        <f>'2.4 Set aside x3'!D33</f>
        <v>228.42</v>
      </c>
      <c r="X123" s="35">
        <f t="shared" si="107"/>
        <v>0.29999999999998295</v>
      </c>
      <c r="Y123" s="29">
        <f>'2.4 Set aside x3'!F33*k</f>
        <v>1.9382999999999999</v>
      </c>
      <c r="Z123" s="29">
        <f>'2.4 Set aside x3'!G33*k</f>
        <v>1.4552999999999998</v>
      </c>
      <c r="AA123" s="29">
        <f>'2.4 Set aside x3'!H33*k</f>
        <v>0.11969999999999999</v>
      </c>
      <c r="AB123" s="29">
        <f>'2.4 Set aside x3'!I33/2</f>
        <v>0.17499999999999999</v>
      </c>
      <c r="AC123" s="68">
        <f t="shared" si="108"/>
        <v>0.88967969999999996</v>
      </c>
      <c r="AD123" s="348">
        <f t="shared" si="100"/>
        <v>1.0278974999999999</v>
      </c>
      <c r="AE123" s="68">
        <f t="shared" si="109"/>
        <v>3.9541319999999998E-2</v>
      </c>
      <c r="AF123" s="33">
        <f t="shared" si="110"/>
        <v>0.88967969999999996</v>
      </c>
      <c r="AG123" s="33">
        <f t="shared" si="101"/>
        <v>9.6715698660484275</v>
      </c>
      <c r="AH123" s="33">
        <f t="shared" si="111"/>
        <v>-2.4422976520815709E-2</v>
      </c>
      <c r="AI123" s="36">
        <f t="shared" si="112"/>
        <v>1.0278974999999999</v>
      </c>
      <c r="AJ123" s="33">
        <f t="shared" si="102"/>
        <v>1.2478110813148722</v>
      </c>
      <c r="AK123" s="33">
        <f t="shared" si="113"/>
        <v>3.792004332748844E-3</v>
      </c>
      <c r="AL123" s="60">
        <f t="shared" si="114"/>
        <v>3.9541319999999998E-2</v>
      </c>
      <c r="AM123" s="60">
        <f t="shared" si="115"/>
        <v>4.8142756107495036E-2</v>
      </c>
      <c r="AN123" s="60">
        <f t="shared" si="116"/>
        <v>-5.1431428892546871E-4</v>
      </c>
      <c r="AO123" s="34">
        <f t="shared" si="103"/>
        <v>2.3973949999999999</v>
      </c>
      <c r="AP123" s="34">
        <f t="shared" si="117"/>
        <v>2.6762497135229903</v>
      </c>
      <c r="AQ123" s="10">
        <f t="shared" si="104"/>
        <v>2.5027967752677083</v>
      </c>
      <c r="AR123" s="10">
        <f t="shared" si="118"/>
        <v>1.964367289725875</v>
      </c>
      <c r="AS123" s="10">
        <f t="shared" si="119"/>
        <v>-0.53842948554183323</v>
      </c>
      <c r="AT123" s="10">
        <f>SUM(AS$95:AS123)*5</f>
        <v>26.810488224517208</v>
      </c>
      <c r="AU123" s="10"/>
      <c r="AV123" s="10"/>
      <c r="AW123" s="10"/>
      <c r="AX123" s="10"/>
      <c r="AY123" s="10"/>
      <c r="AZ123" s="11"/>
    </row>
    <row r="124" spans="1:52" x14ac:dyDescent="0.25">
      <c r="A124" s="4">
        <v>150</v>
      </c>
      <c r="B124" s="18">
        <f t="shared" si="94"/>
        <v>2173</v>
      </c>
      <c r="C124" s="39">
        <f t="shared" si="90"/>
        <v>199.67</v>
      </c>
      <c r="D124" s="22">
        <f t="shared" si="105"/>
        <v>0.26999999999998181</v>
      </c>
      <c r="E124" s="64">
        <f t="shared" si="121"/>
        <v>2.4780000000000002</v>
      </c>
      <c r="F124" s="64">
        <f t="shared" si="121"/>
        <v>1.8648</v>
      </c>
      <c r="G124" s="64">
        <f t="shared" si="121"/>
        <v>0.15539999999999998</v>
      </c>
      <c r="H124" s="64">
        <f t="shared" si="121"/>
        <v>0.14000000000000001</v>
      </c>
      <c r="I124" s="64">
        <f t="shared" si="121"/>
        <v>1.1374020000000002</v>
      </c>
      <c r="J124" s="64">
        <f t="shared" si="121"/>
        <v>1.315734</v>
      </c>
      <c r="K124" s="64">
        <f t="shared" si="121"/>
        <v>5.0551200000000004E-2</v>
      </c>
      <c r="L124" s="64">
        <f t="shared" si="96"/>
        <v>1.1374020000000002</v>
      </c>
      <c r="M124" s="64">
        <f t="shared" si="91"/>
        <v>11.697376544019676</v>
      </c>
      <c r="N124" s="64">
        <f t="shared" si="97"/>
        <v>3.8219385305154674E-2</v>
      </c>
      <c r="O124" s="64">
        <f t="shared" si="97"/>
        <v>1.315734</v>
      </c>
      <c r="P124" s="64">
        <f t="shared" si="92"/>
        <v>1.5957425086403418</v>
      </c>
      <c r="Q124" s="64">
        <f t="shared" si="98"/>
        <v>1.1775186644200852E-2</v>
      </c>
      <c r="R124" s="64">
        <f t="shared" si="98"/>
        <v>5.0551200000000004E-2</v>
      </c>
      <c r="S124" s="64">
        <f t="shared" si="93"/>
        <v>6.1294640993790978E-2</v>
      </c>
      <c r="T124" s="64">
        <f t="shared" si="99"/>
        <v>5.2056115389386565E-4</v>
      </c>
      <c r="U124" s="64">
        <f t="shared" si="99"/>
        <v>3.0148300000000003</v>
      </c>
      <c r="V124" s="64">
        <f t="shared" si="99"/>
        <v>3.3353451331032318</v>
      </c>
      <c r="W124" s="29">
        <f>'2.4 Set aside x3'!D34</f>
        <v>228.74</v>
      </c>
      <c r="X124" s="35">
        <f t="shared" si="107"/>
        <v>0.3200000000000216</v>
      </c>
      <c r="Y124" s="29">
        <f>'2.4 Set aside x3'!F34*k</f>
        <v>2.0411999999999999</v>
      </c>
      <c r="Z124" s="29">
        <f>'2.4 Set aside x3'!G34*k</f>
        <v>1.3901999999999999</v>
      </c>
      <c r="AA124" s="29">
        <f>'2.4 Set aside x3'!H34*k</f>
        <v>0.11969999999999999</v>
      </c>
      <c r="AB124" s="29">
        <f>'2.4 Set aside x3'!I34/2</f>
        <v>0.19500000000000001</v>
      </c>
      <c r="AC124" s="68">
        <f t="shared" si="108"/>
        <v>0.93691080000000004</v>
      </c>
      <c r="AD124" s="348">
        <f t="shared" si="100"/>
        <v>1.0283699999999998</v>
      </c>
      <c r="AE124" s="68">
        <f t="shared" si="109"/>
        <v>4.1640480000000001E-2</v>
      </c>
      <c r="AF124" s="33">
        <f t="shared" si="110"/>
        <v>0.93691080000000004</v>
      </c>
      <c r="AG124" s="33">
        <f t="shared" si="101"/>
        <v>9.6966804982617631</v>
      </c>
      <c r="AH124" s="33">
        <f t="shared" si="111"/>
        <v>2.5110632213335649E-2</v>
      </c>
      <c r="AI124" s="36">
        <f t="shared" si="112"/>
        <v>1.0283699999999998</v>
      </c>
      <c r="AJ124" s="33">
        <f t="shared" si="102"/>
        <v>1.2489539193093659</v>
      </c>
      <c r="AK124" s="33">
        <f t="shared" si="113"/>
        <v>1.1428379944937728E-3</v>
      </c>
      <c r="AL124" s="60">
        <f t="shared" si="114"/>
        <v>4.1640480000000001E-2</v>
      </c>
      <c r="AM124" s="60">
        <f t="shared" si="115"/>
        <v>5.0150997327154959E-2</v>
      </c>
      <c r="AN124" s="60">
        <f t="shared" si="116"/>
        <v>2.0082412196599231E-3</v>
      </c>
      <c r="AO124" s="34">
        <f t="shared" si="103"/>
        <v>2.434965</v>
      </c>
      <c r="AP124" s="34">
        <f t="shared" si="117"/>
        <v>2.7832267114275111</v>
      </c>
      <c r="AQ124" s="10">
        <f t="shared" si="104"/>
        <v>2.448143327697772</v>
      </c>
      <c r="AR124" s="10">
        <f t="shared" si="118"/>
        <v>2.0428884061877932</v>
      </c>
      <c r="AS124" s="10">
        <f t="shared" si="119"/>
        <v>-0.40525492150997877</v>
      </c>
      <c r="AT124" s="10">
        <f>SUM(AS$95:AS124)*5</f>
        <v>24.784213616967314</v>
      </c>
      <c r="AU124" s="10"/>
      <c r="AV124" s="10"/>
      <c r="AW124" s="10"/>
      <c r="AX124" s="10"/>
      <c r="AY124" s="10"/>
      <c r="AZ124" s="11"/>
    </row>
    <row r="125" spans="1:52" x14ac:dyDescent="0.25">
      <c r="K125" s="1"/>
    </row>
    <row r="126" spans="1:52" x14ac:dyDescent="0.25">
      <c r="K126" s="1"/>
    </row>
    <row r="127" spans="1:52" ht="18.75" x14ac:dyDescent="0.3">
      <c r="C127" s="361" t="s">
        <v>19</v>
      </c>
      <c r="D127" s="361"/>
      <c r="E127" s="361"/>
      <c r="F127" s="361"/>
      <c r="G127" s="361"/>
      <c r="H127" s="361"/>
      <c r="I127" s="361"/>
      <c r="J127" s="361"/>
      <c r="K127" s="361"/>
      <c r="L127" s="361"/>
      <c r="M127" s="361"/>
      <c r="N127" s="361"/>
      <c r="O127" s="361"/>
      <c r="P127" s="361"/>
      <c r="Q127" s="361"/>
      <c r="R127" s="361"/>
      <c r="S127" s="361"/>
      <c r="T127" s="361"/>
      <c r="U127" s="361"/>
      <c r="V127" s="361"/>
      <c r="W127" s="362" t="s">
        <v>56</v>
      </c>
      <c r="X127" s="362"/>
      <c r="Y127" s="362"/>
      <c r="Z127" s="362"/>
      <c r="AA127" s="362"/>
      <c r="AB127" s="362"/>
      <c r="AC127" s="362"/>
      <c r="AD127" s="362"/>
      <c r="AE127" s="362"/>
      <c r="AF127" s="362"/>
      <c r="AG127" s="362"/>
      <c r="AH127" s="362"/>
      <c r="AI127" s="362"/>
      <c r="AJ127" s="362"/>
      <c r="AK127" s="362"/>
      <c r="AL127" s="362"/>
      <c r="AM127" s="362"/>
      <c r="AN127" s="362"/>
      <c r="AO127" s="362"/>
      <c r="AP127" s="362"/>
      <c r="AQ127" s="37"/>
      <c r="AR127" s="37"/>
      <c r="AS127" s="37"/>
      <c r="AT127" s="38"/>
      <c r="AU127" s="38"/>
      <c r="AV127" s="38"/>
      <c r="AW127" s="38"/>
      <c r="AX127" s="38"/>
      <c r="AY127" s="38"/>
    </row>
    <row r="128" spans="1:52" ht="135" x14ac:dyDescent="0.25">
      <c r="A128" s="13" t="s">
        <v>4</v>
      </c>
      <c r="B128" s="14" t="s">
        <v>0</v>
      </c>
      <c r="C128" s="58" t="s">
        <v>7</v>
      </c>
      <c r="D128" s="5" t="s">
        <v>6</v>
      </c>
      <c r="E128" s="21" t="s">
        <v>41</v>
      </c>
      <c r="F128" s="58" t="s">
        <v>42</v>
      </c>
      <c r="G128" s="58" t="s">
        <v>43</v>
      </c>
      <c r="H128" s="58"/>
      <c r="I128" s="58" t="s">
        <v>39</v>
      </c>
      <c r="J128" s="58" t="s">
        <v>40</v>
      </c>
      <c r="K128" s="58" t="s">
        <v>44</v>
      </c>
      <c r="L128" s="58" t="s">
        <v>36</v>
      </c>
      <c r="M128" s="15" t="s">
        <v>8</v>
      </c>
      <c r="N128" s="5" t="s">
        <v>11</v>
      </c>
      <c r="O128" s="5" t="s">
        <v>38</v>
      </c>
      <c r="P128" s="15" t="s">
        <v>33</v>
      </c>
      <c r="Q128" s="5" t="s">
        <v>34</v>
      </c>
      <c r="R128" s="58" t="s">
        <v>45</v>
      </c>
      <c r="S128" s="15" t="s">
        <v>46</v>
      </c>
      <c r="T128" s="5" t="s">
        <v>32</v>
      </c>
      <c r="U128" s="5" t="s">
        <v>24</v>
      </c>
      <c r="V128" s="5" t="s">
        <v>1</v>
      </c>
      <c r="W128" s="26" t="s">
        <v>5</v>
      </c>
      <c r="X128" s="26" t="s">
        <v>6</v>
      </c>
      <c r="Y128" s="27" t="s">
        <v>41</v>
      </c>
      <c r="Z128" s="59" t="s">
        <v>42</v>
      </c>
      <c r="AA128" s="59" t="s">
        <v>43</v>
      </c>
      <c r="AB128" s="59" t="s">
        <v>75</v>
      </c>
      <c r="AC128" s="59" t="s">
        <v>39</v>
      </c>
      <c r="AD128" s="59" t="s">
        <v>40</v>
      </c>
      <c r="AE128" s="59" t="s">
        <v>44</v>
      </c>
      <c r="AF128" s="67" t="s">
        <v>36</v>
      </c>
      <c r="AG128" s="26" t="s">
        <v>8</v>
      </c>
      <c r="AH128" s="28" t="s">
        <v>11</v>
      </c>
      <c r="AI128" s="28" t="s">
        <v>38</v>
      </c>
      <c r="AJ128" s="26" t="s">
        <v>33</v>
      </c>
      <c r="AK128" s="28" t="s">
        <v>34</v>
      </c>
      <c r="AL128" s="28" t="s">
        <v>47</v>
      </c>
      <c r="AM128" s="26" t="s">
        <v>46</v>
      </c>
      <c r="AN128" s="28" t="s">
        <v>32</v>
      </c>
      <c r="AO128" s="28" t="s">
        <v>24</v>
      </c>
      <c r="AP128" s="26" t="s">
        <v>1</v>
      </c>
      <c r="AQ128" s="6" t="str">
        <f>"Climate benefit " &amp;C127 &amp; " ton CO2/ha"</f>
        <v>Climate benefit BAU 95% ton CO2/ha</v>
      </c>
      <c r="AR128" s="6" t="str">
        <f>"Climate benefit "&amp;AT127 &amp; " ton CO2/ha"</f>
        <v>Climate benefit  ton CO2/ha</v>
      </c>
      <c r="AS128" s="6" t="str">
        <f>"Diff "&amp;C127&amp;" and "&amp;AT127 &amp; " ton CO2/ha/year"</f>
        <v>Diff BAU 95% and  ton CO2/ha/year</v>
      </c>
      <c r="AT128" s="16" t="s">
        <v>12</v>
      </c>
      <c r="AU128" s="16"/>
      <c r="AV128" s="16"/>
      <c r="AW128" s="6"/>
    </row>
    <row r="129" spans="1:53" x14ac:dyDescent="0.25">
      <c r="A129" s="4">
        <v>0</v>
      </c>
      <c r="B129" s="4">
        <v>2023</v>
      </c>
      <c r="C129" s="39">
        <f t="shared" ref="C129:C159" si="122">C24</f>
        <v>187.18</v>
      </c>
      <c r="D129" s="17"/>
      <c r="E129" s="17"/>
      <c r="F129" s="17"/>
      <c r="G129" s="17"/>
      <c r="H129" s="17"/>
      <c r="I129" s="17"/>
      <c r="J129" s="17"/>
      <c r="K129" s="17"/>
      <c r="L129" s="17"/>
      <c r="M129" s="66">
        <f t="shared" ref="M129:M159" si="123">M24</f>
        <v>15</v>
      </c>
      <c r="N129" s="8"/>
      <c r="O129" s="8"/>
      <c r="P129" s="66">
        <f t="shared" ref="P129:P159" si="124">P24</f>
        <v>1.5</v>
      </c>
      <c r="Q129" s="8"/>
      <c r="R129" s="8"/>
      <c r="S129" s="66">
        <f t="shared" ref="S129:S159" si="125">S24</f>
        <v>0.05</v>
      </c>
      <c r="T129" s="8"/>
      <c r="U129" s="9"/>
      <c r="V129" s="9"/>
      <c r="W129" s="29">
        <f>'2.6 Fert x3 '!D4</f>
        <v>187.27</v>
      </c>
      <c r="X129" s="29"/>
      <c r="Y129" s="29"/>
      <c r="Z129" s="31"/>
      <c r="AA129" s="31"/>
      <c r="AB129" s="31"/>
      <c r="AC129" s="31"/>
      <c r="AD129" s="31"/>
      <c r="AE129" s="31"/>
      <c r="AF129" s="31"/>
      <c r="AG129" s="32">
        <f>AG24</f>
        <v>15</v>
      </c>
      <c r="AH129" s="33"/>
      <c r="AI129" s="33"/>
      <c r="AJ129" s="32">
        <f>AJ24</f>
        <v>1.5</v>
      </c>
      <c r="AK129" s="33"/>
      <c r="AL129" s="33"/>
      <c r="AM129" s="32">
        <f>AM24</f>
        <v>0.05</v>
      </c>
      <c r="AN129" s="33"/>
      <c r="AO129" s="34"/>
      <c r="AP129" s="34"/>
      <c r="AS129">
        <v>0</v>
      </c>
      <c r="AT129">
        <v>0</v>
      </c>
    </row>
    <row r="130" spans="1:53" x14ac:dyDescent="0.25">
      <c r="A130" s="4">
        <v>5</v>
      </c>
      <c r="B130" s="18">
        <f t="shared" ref="B130:B159" si="126">B129+5</f>
        <v>2028</v>
      </c>
      <c r="C130" s="39">
        <f t="shared" si="122"/>
        <v>187.12</v>
      </c>
      <c r="D130" s="22">
        <f>C130-C129</f>
        <v>-6.0000000000002274E-2</v>
      </c>
      <c r="E130" s="64">
        <f t="shared" ref="E130:K130" si="127">Y25</f>
        <v>1.9130999999999998</v>
      </c>
      <c r="F130" s="64">
        <f t="shared" si="127"/>
        <v>1.3965000000000001</v>
      </c>
      <c r="G130" s="64">
        <f t="shared" si="127"/>
        <v>0.11760000000000001</v>
      </c>
      <c r="H130" s="64">
        <f t="shared" si="127"/>
        <v>0.11</v>
      </c>
      <c r="I130" s="64">
        <f t="shared" si="127"/>
        <v>0.87811289999999997</v>
      </c>
      <c r="J130" s="64">
        <f t="shared" si="127"/>
        <v>0.99937950000000009</v>
      </c>
      <c r="K130" s="64">
        <f t="shared" si="127"/>
        <v>3.9027239999999998E-2</v>
      </c>
      <c r="L130" s="64">
        <f t="shared" ref="L130:L159" si="128">L25</f>
        <v>1.1402937</v>
      </c>
      <c r="M130" s="64">
        <f t="shared" si="123"/>
        <v>14.7261486639586</v>
      </c>
      <c r="N130" s="64">
        <f t="shared" ref="N130:O159" si="129">N25</f>
        <v>-0.27385133604139966</v>
      </c>
      <c r="O130" s="64">
        <f t="shared" si="129"/>
        <v>1.2342854999999999</v>
      </c>
      <c r="P130" s="64">
        <f t="shared" si="124"/>
        <v>1.4994505429449552</v>
      </c>
      <c r="Q130" s="64">
        <f t="shared" ref="Q130:R159" si="130">Q25</f>
        <v>-5.49457055044833E-4</v>
      </c>
      <c r="R130" s="64">
        <f t="shared" si="130"/>
        <v>5.0679719999999998E-2</v>
      </c>
      <c r="S130" s="64">
        <f t="shared" si="125"/>
        <v>5.9518554764831845E-2</v>
      </c>
      <c r="T130" s="64">
        <f t="shared" ref="T130:V159" si="131">T25</f>
        <v>9.5185547648318422E-3</v>
      </c>
      <c r="U130" s="64">
        <f t="shared" si="131"/>
        <v>2.8655249999999994</v>
      </c>
      <c r="V130" s="64">
        <f t="shared" si="131"/>
        <v>2.5406427616683844</v>
      </c>
      <c r="W130" s="29">
        <f>'2.6 Fert x3 '!D5</f>
        <v>187.24</v>
      </c>
      <c r="X130" s="35">
        <f>W130-W129</f>
        <v>-3.0000000000001137E-2</v>
      </c>
      <c r="Y130" s="29">
        <f>'2.6 Fert x3 '!F5*k</f>
        <v>2.5283999999999995</v>
      </c>
      <c r="Z130" s="29">
        <f>'2.6 Fert x3 '!G5*k</f>
        <v>1.659</v>
      </c>
      <c r="AA130" s="29">
        <f>'2.6 Fert x3 '!H5*k</f>
        <v>0.14489999999999997</v>
      </c>
      <c r="AB130" s="29">
        <f>'2.6 Fert x3 '!I5/2</f>
        <v>0.17499999999999999</v>
      </c>
      <c r="AC130" s="68">
        <f>p*Y130</f>
        <v>1.1605355999999998</v>
      </c>
      <c r="AD130" s="348">
        <f t="shared" ref="AD130:AD159" si="132">Z130*paperpulp+Y130*(ppaperboard+papertimb)</f>
        <v>1.2498779999999998</v>
      </c>
      <c r="AE130" s="68">
        <f>Y130*pboard</f>
        <v>5.1579359999999998E-2</v>
      </c>
      <c r="AF130" s="36">
        <f>AC130</f>
        <v>1.1605355999999998</v>
      </c>
      <c r="AG130" s="33">
        <f t="shared" ref="AG130:AG159" si="133">AG129*EXP(-qsawn*5)+AF130</f>
        <v>14.746390563958601</v>
      </c>
      <c r="AH130" s="33">
        <f>AG130-AG129</f>
        <v>-0.25360943604139941</v>
      </c>
      <c r="AI130" s="36">
        <f>AD130</f>
        <v>1.2498779999999998</v>
      </c>
      <c r="AJ130" s="33">
        <f t="shared" ref="AJ130:AJ159" si="134">AJ129*EXP(-qpap*5)+AI130</f>
        <v>1.5150430429449551</v>
      </c>
      <c r="AK130" s="33">
        <f>AJ130-AJ129</f>
        <v>1.5043042944955065E-2</v>
      </c>
      <c r="AL130" s="60">
        <f>AE130</f>
        <v>5.1579359999999998E-2</v>
      </c>
      <c r="AM130" s="60">
        <f>AM129*EXP(-qpap*5)+AL130</f>
        <v>6.0418194764831845E-2</v>
      </c>
      <c r="AN130" s="60">
        <f>AM130-AM129</f>
        <v>1.0418194764831842E-2</v>
      </c>
      <c r="AO130" s="34">
        <f t="shared" ref="AO130:AO159" si="135">(Z130+Y130+AA130+AB130)*SFtot</f>
        <v>2.9297449999999996</v>
      </c>
      <c r="AP130" s="34">
        <f>X130+AO130+AK130+AN130+AH130</f>
        <v>2.671596801668386</v>
      </c>
      <c r="AQ130" s="10">
        <f>V130*3.67/5</f>
        <v>1.8648317870645941</v>
      </c>
      <c r="AR130" s="10">
        <f>AP130*3.67/5</f>
        <v>1.9609520524245951</v>
      </c>
      <c r="AS130" s="10">
        <f>(AR130-AQ130)</f>
        <v>9.6120265360001067E-2</v>
      </c>
      <c r="AT130" s="10">
        <f>SUM(AS130:AS$130)*5</f>
        <v>0.48060132680000534</v>
      </c>
      <c r="AU130" s="10"/>
      <c r="AV130" s="10"/>
      <c r="AW130" s="10"/>
      <c r="AY130" s="10"/>
    </row>
    <row r="131" spans="1:53" x14ac:dyDescent="0.25">
      <c r="A131" s="4">
        <v>10</v>
      </c>
      <c r="B131" s="18">
        <f t="shared" si="126"/>
        <v>2033</v>
      </c>
      <c r="C131" s="39">
        <f t="shared" si="122"/>
        <v>187.21</v>
      </c>
      <c r="D131" s="22">
        <f t="shared" ref="D131:D159" si="136">C131-C130</f>
        <v>9.0000000000003411E-2</v>
      </c>
      <c r="E131" s="64">
        <f t="shared" ref="E131:K140" si="137">E26</f>
        <v>2.3519999999999999</v>
      </c>
      <c r="F131" s="64">
        <f t="shared" si="137"/>
        <v>1.7094</v>
      </c>
      <c r="G131" s="64">
        <f t="shared" si="137"/>
        <v>0.14280000000000001</v>
      </c>
      <c r="H131" s="64">
        <f t="shared" si="137"/>
        <v>0.16</v>
      </c>
      <c r="I131" s="64">
        <f t="shared" si="137"/>
        <v>1.0795680000000001</v>
      </c>
      <c r="J131" s="64">
        <f t="shared" si="137"/>
        <v>1.2258119999999999</v>
      </c>
      <c r="K131" s="64">
        <f t="shared" si="137"/>
        <v>4.7980800000000004E-2</v>
      </c>
      <c r="L131" s="64">
        <f t="shared" si="128"/>
        <v>1.0795680000000001</v>
      </c>
      <c r="M131" s="64">
        <f t="shared" si="123"/>
        <v>14.417389328415618</v>
      </c>
      <c r="N131" s="64">
        <f t="shared" si="129"/>
        <v>-0.30875933554298207</v>
      </c>
      <c r="O131" s="64">
        <f t="shared" si="129"/>
        <v>1.2258119999999999</v>
      </c>
      <c r="P131" s="64">
        <f t="shared" si="124"/>
        <v>1.4908799117425571</v>
      </c>
      <c r="Q131" s="64">
        <f t="shared" si="130"/>
        <v>-8.5706312023980935E-3</v>
      </c>
      <c r="R131" s="64">
        <f t="shared" si="130"/>
        <v>4.7980800000000004E-2</v>
      </c>
      <c r="S131" s="64">
        <f t="shared" si="125"/>
        <v>5.8502293420158877E-2</v>
      </c>
      <c r="T131" s="64">
        <f t="shared" si="131"/>
        <v>-1.0162613446729682E-3</v>
      </c>
      <c r="U131" s="64">
        <f t="shared" si="131"/>
        <v>2.8367300000000002</v>
      </c>
      <c r="V131" s="64">
        <f t="shared" si="131"/>
        <v>2.6083837719099505</v>
      </c>
      <c r="W131" s="29">
        <f>'2.6 Fert x3 '!D6</f>
        <v>187.26</v>
      </c>
      <c r="X131" s="35">
        <f t="shared" ref="X131:X159" si="138">W131-W130</f>
        <v>1.999999999998181E-2</v>
      </c>
      <c r="Y131" s="29">
        <f>'2.6 Fert x3 '!F6*k</f>
        <v>2.3708999999999998</v>
      </c>
      <c r="Z131" s="29">
        <f>'2.6 Fert x3 '!G6*k</f>
        <v>1.7451000000000001</v>
      </c>
      <c r="AA131" s="29">
        <f>'2.6 Fert x3 '!H6*k</f>
        <v>0.14489999999999997</v>
      </c>
      <c r="AB131" s="29">
        <f>'2.6 Fert x3 '!I6/2</f>
        <v>0.16</v>
      </c>
      <c r="AC131" s="68">
        <f t="shared" ref="AC131:AC159" si="139">p*Y131</f>
        <v>1.0882430999999999</v>
      </c>
      <c r="AD131" s="348">
        <f t="shared" si="132"/>
        <v>1.2440085000000001</v>
      </c>
      <c r="AE131" s="68">
        <f t="shared" ref="AE131:AE159" si="140">Y131*pboard</f>
        <v>4.8366359999999997E-2</v>
      </c>
      <c r="AF131" s="36">
        <f t="shared" ref="AF131:AF159" si="141">AC131</f>
        <v>1.0882430999999999</v>
      </c>
      <c r="AG131" s="33">
        <f t="shared" si="133"/>
        <v>14.444397996255281</v>
      </c>
      <c r="AH131" s="33">
        <f t="shared" ref="AH131:AH159" si="142">AG131-AG130</f>
        <v>-0.30199256770331928</v>
      </c>
      <c r="AI131" s="36">
        <f t="shared" ref="AI131:AI159" si="143">AD131</f>
        <v>1.2440085000000001</v>
      </c>
      <c r="AJ131" s="33">
        <f t="shared" si="134"/>
        <v>1.51183280236397</v>
      </c>
      <c r="AK131" s="33">
        <f t="shared" ref="AK131:AK159" si="144">AJ131-AJ130</f>
        <v>-3.2102405809850687E-3</v>
      </c>
      <c r="AL131" s="60">
        <f t="shared" ref="AL131:AL159" si="145">AE131</f>
        <v>4.8366359999999997E-2</v>
      </c>
      <c r="AM131" s="60">
        <f t="shared" ref="AM131:AM159" si="146">AM130*EXP(-qpap*5)+AL131</f>
        <v>5.9046888806315541E-2</v>
      </c>
      <c r="AN131" s="60">
        <f t="shared" ref="AN131:AN159" si="147">AM131-AM130</f>
        <v>-1.3713059585163043E-3</v>
      </c>
      <c r="AO131" s="34">
        <f t="shared" si="135"/>
        <v>2.8735849999999998</v>
      </c>
      <c r="AP131" s="34">
        <f t="shared" ref="AP131:AP159" si="148">X131+AO131+AK131+AN131+AH131</f>
        <v>2.5870108857571612</v>
      </c>
      <c r="AQ131" s="10">
        <f t="shared" ref="AQ131:AQ159" si="149">V131*3.67/5</f>
        <v>1.9145536885819037</v>
      </c>
      <c r="AR131" s="10">
        <f t="shared" ref="AR131:AR159" si="150">AP131*3.67/5</f>
        <v>1.8988659901457563</v>
      </c>
      <c r="AS131" s="10">
        <f t="shared" ref="AS131:AS159" si="151">(AR131-AQ131)</f>
        <v>-1.5687698436147368E-2</v>
      </c>
      <c r="AT131" s="10">
        <f>SUM(AS$130:AS131)*5</f>
        <v>0.40216283461926849</v>
      </c>
      <c r="AU131" s="10"/>
      <c r="AV131" s="10"/>
      <c r="AW131" s="10"/>
      <c r="AY131" s="10"/>
    </row>
    <row r="132" spans="1:53" x14ac:dyDescent="0.25">
      <c r="A132" s="4">
        <v>15</v>
      </c>
      <c r="B132" s="18">
        <f t="shared" si="126"/>
        <v>2038</v>
      </c>
      <c r="C132" s="39">
        <f t="shared" si="122"/>
        <v>187.3</v>
      </c>
      <c r="D132" s="22">
        <f t="shared" si="136"/>
        <v>9.0000000000003411E-2</v>
      </c>
      <c r="E132" s="64">
        <f t="shared" si="137"/>
        <v>2.1923999999999997</v>
      </c>
      <c r="F132" s="64">
        <f t="shared" si="137"/>
        <v>1.6862999999999999</v>
      </c>
      <c r="G132" s="64">
        <f t="shared" si="137"/>
        <v>0.1386</v>
      </c>
      <c r="H132" s="64">
        <f t="shared" si="137"/>
        <v>0.12</v>
      </c>
      <c r="I132" s="64">
        <f t="shared" si="137"/>
        <v>1.0063115999999999</v>
      </c>
      <c r="J132" s="64">
        <f t="shared" si="137"/>
        <v>1.1779319999999998</v>
      </c>
      <c r="K132" s="64">
        <f t="shared" si="137"/>
        <v>4.4724959999999994E-2</v>
      </c>
      <c r="L132" s="64">
        <f t="shared" si="128"/>
        <v>1.0063115999999999</v>
      </c>
      <c r="M132" s="64">
        <f t="shared" si="123"/>
        <v>14.06448229165194</v>
      </c>
      <c r="N132" s="64">
        <f t="shared" si="129"/>
        <v>-0.35290703676367841</v>
      </c>
      <c r="O132" s="64">
        <f t="shared" si="129"/>
        <v>1.1779319999999998</v>
      </c>
      <c r="P132" s="64">
        <f t="shared" si="124"/>
        <v>1.4414848238819906</v>
      </c>
      <c r="Q132" s="64">
        <f t="shared" si="130"/>
        <v>-4.9395087860566456E-2</v>
      </c>
      <c r="R132" s="64">
        <f t="shared" si="130"/>
        <v>4.4724959999999994E-2</v>
      </c>
      <c r="S132" s="64">
        <f t="shared" si="125"/>
        <v>5.5066802098089868E-2</v>
      </c>
      <c r="T132" s="64">
        <f t="shared" si="131"/>
        <v>-3.4354913220690092E-3</v>
      </c>
      <c r="U132" s="64">
        <f t="shared" si="131"/>
        <v>2.6892450000000001</v>
      </c>
      <c r="V132" s="64">
        <f t="shared" si="131"/>
        <v>2.3735073840536898</v>
      </c>
      <c r="W132" s="29">
        <f>'2.6 Fert x3 '!D7</f>
        <v>187.32</v>
      </c>
      <c r="X132" s="35">
        <f t="shared" si="138"/>
        <v>6.0000000000002274E-2</v>
      </c>
      <c r="Y132" s="29">
        <f>'2.6 Fert x3 '!F7*k</f>
        <v>2.1734999999999998</v>
      </c>
      <c r="Z132" s="29">
        <f>'2.6 Fert x3 '!G7*k</f>
        <v>1.7241000000000002</v>
      </c>
      <c r="AA132" s="29">
        <f>'2.6 Fert x3 '!H7*k</f>
        <v>0.14069999999999999</v>
      </c>
      <c r="AB132" s="29">
        <f>'2.6 Fert x3 '!I7/2</f>
        <v>0.115</v>
      </c>
      <c r="AC132" s="68">
        <f t="shared" si="139"/>
        <v>0.99763649999999993</v>
      </c>
      <c r="AD132" s="348">
        <f t="shared" si="132"/>
        <v>1.1876655</v>
      </c>
      <c r="AE132" s="68">
        <f t="shared" si="140"/>
        <v>4.4339400000000001E-2</v>
      </c>
      <c r="AF132" s="36">
        <f t="shared" si="141"/>
        <v>0.99763649999999993</v>
      </c>
      <c r="AG132" s="33">
        <f t="shared" si="133"/>
        <v>14.080269581254566</v>
      </c>
      <c r="AH132" s="33">
        <f t="shared" si="142"/>
        <v>-0.36412841500071558</v>
      </c>
      <c r="AI132" s="36">
        <f t="shared" si="143"/>
        <v>1.1876655</v>
      </c>
      <c r="AJ132" s="33">
        <f t="shared" si="134"/>
        <v>1.4549223066429562</v>
      </c>
      <c r="AK132" s="33">
        <f t="shared" si="144"/>
        <v>-5.691049572101381E-2</v>
      </c>
      <c r="AL132" s="60">
        <f t="shared" si="145"/>
        <v>4.4339400000000001E-2</v>
      </c>
      <c r="AM132" s="60">
        <f t="shared" si="146"/>
        <v>5.4777513870728441E-2</v>
      </c>
      <c r="AN132" s="60">
        <f t="shared" si="147"/>
        <v>-4.2693749355871002E-3</v>
      </c>
      <c r="AO132" s="34">
        <f t="shared" si="135"/>
        <v>2.6996449999999999</v>
      </c>
      <c r="AP132" s="34">
        <f t="shared" si="148"/>
        <v>2.3343367143426859</v>
      </c>
      <c r="AQ132" s="10">
        <f t="shared" si="149"/>
        <v>1.7421544198954084</v>
      </c>
      <c r="AR132" s="10">
        <f t="shared" si="150"/>
        <v>1.7134031483275316</v>
      </c>
      <c r="AS132" s="10">
        <f t="shared" si="151"/>
        <v>-2.8751271567876824E-2</v>
      </c>
      <c r="AT132" s="10">
        <f>SUM(AS$130:AS132)*5</f>
        <v>0.25840647677988438</v>
      </c>
      <c r="AU132" s="10"/>
      <c r="AV132" s="10"/>
      <c r="AW132" s="10"/>
      <c r="AY132" s="10"/>
    </row>
    <row r="133" spans="1:53" x14ac:dyDescent="0.25">
      <c r="A133" s="4">
        <v>20</v>
      </c>
      <c r="B133" s="18">
        <f t="shared" si="126"/>
        <v>2043</v>
      </c>
      <c r="C133" s="39">
        <f t="shared" si="122"/>
        <v>187.56</v>
      </c>
      <c r="D133" s="22">
        <f t="shared" si="136"/>
        <v>0.25999999999999091</v>
      </c>
      <c r="E133" s="64">
        <f t="shared" si="137"/>
        <v>2.0055000000000001</v>
      </c>
      <c r="F133" s="64">
        <f t="shared" si="137"/>
        <v>1.8837000000000002</v>
      </c>
      <c r="G133" s="64">
        <f t="shared" si="137"/>
        <v>0.14489999999999997</v>
      </c>
      <c r="H133" s="64">
        <f t="shared" si="137"/>
        <v>0.13500000000000001</v>
      </c>
      <c r="I133" s="64">
        <f t="shared" si="137"/>
        <v>0.92052450000000008</v>
      </c>
      <c r="J133" s="64">
        <f t="shared" si="137"/>
        <v>1.2071535</v>
      </c>
      <c r="K133" s="64">
        <f t="shared" si="137"/>
        <v>4.0912200000000003E-2</v>
      </c>
      <c r="L133" s="64">
        <f t="shared" si="128"/>
        <v>0.92052450000000008</v>
      </c>
      <c r="M133" s="64">
        <f t="shared" si="123"/>
        <v>13.659058937169824</v>
      </c>
      <c r="N133" s="64">
        <f t="shared" si="129"/>
        <v>-0.40542335448211553</v>
      </c>
      <c r="O133" s="64">
        <f t="shared" si="129"/>
        <v>1.2071535</v>
      </c>
      <c r="P133" s="64">
        <f t="shared" si="124"/>
        <v>1.461974423486113</v>
      </c>
      <c r="Q133" s="64">
        <f t="shared" si="130"/>
        <v>2.0489599604122333E-2</v>
      </c>
      <c r="R133" s="64">
        <f t="shared" si="130"/>
        <v>4.0912200000000003E-2</v>
      </c>
      <c r="S133" s="64">
        <f t="shared" si="125"/>
        <v>5.064672729545424E-2</v>
      </c>
      <c r="T133" s="64">
        <f t="shared" si="131"/>
        <v>-4.4200748026356276E-3</v>
      </c>
      <c r="U133" s="64">
        <f t="shared" si="131"/>
        <v>2.7099150000000001</v>
      </c>
      <c r="V133" s="64">
        <f t="shared" si="131"/>
        <v>2.5805611703193621</v>
      </c>
      <c r="W133" s="29">
        <f>'2.6 Fert x3 '!D8</f>
        <v>187.6</v>
      </c>
      <c r="X133" s="35">
        <f t="shared" si="138"/>
        <v>0.28000000000000114</v>
      </c>
      <c r="Y133" s="29">
        <f>'2.6 Fert x3 '!F8*k</f>
        <v>2.0873999999999997</v>
      </c>
      <c r="Z133" s="29">
        <f>'2.6 Fert x3 '!G8*k</f>
        <v>1.8437999999999999</v>
      </c>
      <c r="AA133" s="29">
        <f>'2.6 Fert x3 '!H8*k</f>
        <v>0.14489999999999997</v>
      </c>
      <c r="AB133" s="29">
        <f>'2.6 Fert x3 '!I8/2</f>
        <v>0.12</v>
      </c>
      <c r="AC133" s="68">
        <f t="shared" si="139"/>
        <v>0.95811659999999987</v>
      </c>
      <c r="AD133" s="348">
        <f t="shared" si="132"/>
        <v>1.2120569999999997</v>
      </c>
      <c r="AE133" s="68">
        <f t="shared" si="140"/>
        <v>4.2582959999999996E-2</v>
      </c>
      <c r="AF133" s="36">
        <f t="shared" si="141"/>
        <v>0.95811659999999987</v>
      </c>
      <c r="AG133" s="33">
        <f t="shared" si="133"/>
        <v>13.710949958957508</v>
      </c>
      <c r="AH133" s="33">
        <f t="shared" si="142"/>
        <v>-0.36931962229705739</v>
      </c>
      <c r="AI133" s="36">
        <f t="shared" si="143"/>
        <v>1.2120569999999997</v>
      </c>
      <c r="AJ133" s="33">
        <f t="shared" si="134"/>
        <v>1.4692533572817017</v>
      </c>
      <c r="AK133" s="33">
        <f t="shared" si="144"/>
        <v>1.4331050638745513E-2</v>
      </c>
      <c r="AL133" s="60">
        <f t="shared" si="145"/>
        <v>4.2582959999999996E-2</v>
      </c>
      <c r="AM133" s="60">
        <f t="shared" si="146"/>
        <v>5.226634787863306E-2</v>
      </c>
      <c r="AN133" s="60">
        <f t="shared" si="147"/>
        <v>-2.5111659920953808E-3</v>
      </c>
      <c r="AO133" s="34">
        <f t="shared" si="135"/>
        <v>2.7274649999999996</v>
      </c>
      <c r="AP133" s="34">
        <f t="shared" si="148"/>
        <v>2.6499652623495935</v>
      </c>
      <c r="AQ133" s="10">
        <f t="shared" si="149"/>
        <v>1.8941318990144118</v>
      </c>
      <c r="AR133" s="10">
        <f t="shared" si="150"/>
        <v>1.9450745025646015</v>
      </c>
      <c r="AS133" s="10">
        <f t="shared" si="151"/>
        <v>5.0942603550189647E-2</v>
      </c>
      <c r="AT133" s="10">
        <f>SUM(AS$130:AS133)*5</f>
        <v>0.51311949453083261</v>
      </c>
      <c r="AU133" s="10"/>
      <c r="AV133" s="10"/>
      <c r="AW133" s="10"/>
      <c r="AY133" s="10"/>
    </row>
    <row r="134" spans="1:53" x14ac:dyDescent="0.25">
      <c r="A134" s="4">
        <v>25</v>
      </c>
      <c r="B134" s="18">
        <f t="shared" si="126"/>
        <v>2048</v>
      </c>
      <c r="C134" s="39">
        <f t="shared" si="122"/>
        <v>188.29</v>
      </c>
      <c r="D134" s="22">
        <f t="shared" si="136"/>
        <v>0.72999999999998977</v>
      </c>
      <c r="E134" s="64">
        <f t="shared" si="137"/>
        <v>2.0705999999999998</v>
      </c>
      <c r="F134" s="64">
        <f t="shared" si="137"/>
        <v>1.9047000000000001</v>
      </c>
      <c r="G134" s="64">
        <f t="shared" si="137"/>
        <v>0.14699999999999999</v>
      </c>
      <c r="H134" s="64">
        <f t="shared" si="137"/>
        <v>0.155</v>
      </c>
      <c r="I134" s="64">
        <f t="shared" si="137"/>
        <v>0.95040539999999996</v>
      </c>
      <c r="J134" s="64">
        <f t="shared" si="137"/>
        <v>1.2310829999999999</v>
      </c>
      <c r="K134" s="64">
        <f t="shared" si="137"/>
        <v>4.2240239999999998E-2</v>
      </c>
      <c r="L134" s="64">
        <f t="shared" si="128"/>
        <v>0.95040539999999996</v>
      </c>
      <c r="M134" s="64">
        <f t="shared" si="123"/>
        <v>13.321738310970115</v>
      </c>
      <c r="N134" s="64">
        <f t="shared" si="129"/>
        <v>-0.33732062619970904</v>
      </c>
      <c r="O134" s="64">
        <f t="shared" si="129"/>
        <v>1.2310829999999999</v>
      </c>
      <c r="P134" s="64">
        <f t="shared" si="124"/>
        <v>1.4895260071920808</v>
      </c>
      <c r="Q134" s="64">
        <f t="shared" si="130"/>
        <v>2.7551583705967886E-2</v>
      </c>
      <c r="R134" s="64">
        <f t="shared" si="130"/>
        <v>4.2240239999999998E-2</v>
      </c>
      <c r="S134" s="64">
        <f t="shared" si="125"/>
        <v>5.1193401078880374E-2</v>
      </c>
      <c r="T134" s="64">
        <f t="shared" si="131"/>
        <v>5.4667378342613399E-4</v>
      </c>
      <c r="U134" s="64">
        <f t="shared" si="131"/>
        <v>2.7802450000000003</v>
      </c>
      <c r="V134" s="64">
        <f t="shared" si="131"/>
        <v>3.2010226312896752</v>
      </c>
      <c r="W134" s="29">
        <f>'2.6 Fert x3 '!D9</f>
        <v>188.35</v>
      </c>
      <c r="X134" s="35">
        <f t="shared" si="138"/>
        <v>0.75</v>
      </c>
      <c r="Y134" s="29">
        <f>'2.6 Fert x3 '!F9*k</f>
        <v>1.9949999999999999</v>
      </c>
      <c r="Z134" s="29">
        <f>'2.6 Fert x3 '!G9*k</f>
        <v>1.9887000000000001</v>
      </c>
      <c r="AA134" s="29">
        <f>'2.6 Fert x3 '!H9*k</f>
        <v>0.14909999999999998</v>
      </c>
      <c r="AB134" s="29">
        <f>'2.6 Fert x3 '!I9/2</f>
        <v>0.15</v>
      </c>
      <c r="AC134" s="68">
        <f t="shared" si="139"/>
        <v>0.91570499999999999</v>
      </c>
      <c r="AD134" s="348">
        <f t="shared" si="132"/>
        <v>1.2444809999999999</v>
      </c>
      <c r="AE134" s="68">
        <f t="shared" si="140"/>
        <v>4.0697999999999998E-2</v>
      </c>
      <c r="AF134" s="36">
        <f t="shared" si="141"/>
        <v>0.91570499999999999</v>
      </c>
      <c r="AG134" s="33">
        <f t="shared" si="133"/>
        <v>13.334036837366057</v>
      </c>
      <c r="AH134" s="33">
        <f t="shared" si="142"/>
        <v>-0.37691312159145163</v>
      </c>
      <c r="AI134" s="36">
        <f t="shared" si="143"/>
        <v>1.2444809999999999</v>
      </c>
      <c r="AJ134" s="33">
        <f t="shared" si="134"/>
        <v>1.5042107530537481</v>
      </c>
      <c r="AK134" s="33">
        <f t="shared" si="144"/>
        <v>3.4957395772046373E-2</v>
      </c>
      <c r="AL134" s="60">
        <f t="shared" si="145"/>
        <v>4.0697999999999998E-2</v>
      </c>
      <c r="AM134" s="60">
        <f t="shared" si="146"/>
        <v>4.9937472253209138E-2</v>
      </c>
      <c r="AN134" s="60">
        <f t="shared" si="147"/>
        <v>-2.3288756254239221E-3</v>
      </c>
      <c r="AO134" s="34">
        <f t="shared" si="135"/>
        <v>2.78382</v>
      </c>
      <c r="AP134" s="34">
        <f t="shared" si="148"/>
        <v>3.1895353985551704</v>
      </c>
      <c r="AQ134" s="10">
        <f t="shared" si="149"/>
        <v>2.3495506113666216</v>
      </c>
      <c r="AR134" s="10">
        <f t="shared" si="150"/>
        <v>2.3411189825394949</v>
      </c>
      <c r="AS134" s="10">
        <f t="shared" si="151"/>
        <v>-8.4316288271266693E-3</v>
      </c>
      <c r="AT134" s="10">
        <f>SUM(AS$130:AS134)*5</f>
        <v>0.47096135039519926</v>
      </c>
      <c r="AU134" s="10"/>
      <c r="AV134" s="10"/>
      <c r="AW134" s="10"/>
      <c r="AY134" s="10"/>
    </row>
    <row r="135" spans="1:53" x14ac:dyDescent="0.25">
      <c r="A135" s="4">
        <v>30</v>
      </c>
      <c r="B135" s="18">
        <f t="shared" si="126"/>
        <v>2053</v>
      </c>
      <c r="C135" s="39">
        <f t="shared" si="122"/>
        <v>189.11</v>
      </c>
      <c r="D135" s="22">
        <f t="shared" si="136"/>
        <v>0.8200000000000216</v>
      </c>
      <c r="E135" s="64">
        <f t="shared" si="137"/>
        <v>2.1902999999999997</v>
      </c>
      <c r="F135" s="64">
        <f t="shared" si="137"/>
        <v>1.8878999999999999</v>
      </c>
      <c r="G135" s="64">
        <f t="shared" si="137"/>
        <v>0.14909999999999998</v>
      </c>
      <c r="H135" s="64">
        <f t="shared" si="137"/>
        <v>0.105</v>
      </c>
      <c r="I135" s="64">
        <f t="shared" si="137"/>
        <v>1.0053477</v>
      </c>
      <c r="J135" s="64">
        <f t="shared" si="137"/>
        <v>1.2540255</v>
      </c>
      <c r="K135" s="64">
        <f t="shared" si="137"/>
        <v>4.4682119999999999E-2</v>
      </c>
      <c r="L135" s="64">
        <f t="shared" si="128"/>
        <v>1.0053477</v>
      </c>
      <c r="M135" s="64">
        <f t="shared" si="123"/>
        <v>13.07116133737672</v>
      </c>
      <c r="N135" s="64">
        <f t="shared" si="129"/>
        <v>-0.25057697359339492</v>
      </c>
      <c r="O135" s="64">
        <f t="shared" si="129"/>
        <v>1.2540255</v>
      </c>
      <c r="P135" s="64">
        <f t="shared" si="124"/>
        <v>1.5173389851098107</v>
      </c>
      <c r="Q135" s="64">
        <f t="shared" si="130"/>
        <v>2.7812977917729853E-2</v>
      </c>
      <c r="R135" s="64">
        <f t="shared" si="130"/>
        <v>4.4682119999999999E-2</v>
      </c>
      <c r="S135" s="64">
        <f t="shared" si="125"/>
        <v>5.3731920263719757E-2</v>
      </c>
      <c r="T135" s="64">
        <f t="shared" si="131"/>
        <v>2.5385191848393829E-3</v>
      </c>
      <c r="U135" s="64">
        <f t="shared" si="131"/>
        <v>2.815995</v>
      </c>
      <c r="V135" s="64">
        <f t="shared" si="131"/>
        <v>3.415769523509196</v>
      </c>
      <c r="W135" s="29">
        <f>'2.6 Fert x3 '!D10</f>
        <v>189.2</v>
      </c>
      <c r="X135" s="35">
        <f t="shared" si="138"/>
        <v>0.84999999999999432</v>
      </c>
      <c r="Y135" s="29">
        <f>'2.6 Fert x3 '!F10*k</f>
        <v>2.2406999999999999</v>
      </c>
      <c r="Z135" s="29">
        <f>'2.6 Fert x3 '!G10*k</f>
        <v>1.8816000000000002</v>
      </c>
      <c r="AA135" s="29">
        <f>'2.6 Fert x3 '!H10*k</f>
        <v>0.14909999999999998</v>
      </c>
      <c r="AB135" s="29">
        <f>'2.6 Fert x3 '!I10/2</f>
        <v>0.11</v>
      </c>
      <c r="AC135" s="68">
        <f t="shared" si="139"/>
        <v>1.0284812999999999</v>
      </c>
      <c r="AD135" s="348">
        <f t="shared" si="132"/>
        <v>1.2639795</v>
      </c>
      <c r="AE135" s="68">
        <f t="shared" si="140"/>
        <v>4.5710279999999999E-2</v>
      </c>
      <c r="AF135" s="36">
        <f t="shared" si="141"/>
        <v>1.0284812999999999</v>
      </c>
      <c r="AG135" s="33">
        <f t="shared" si="133"/>
        <v>13.105434003769098</v>
      </c>
      <c r="AH135" s="33">
        <f t="shared" si="142"/>
        <v>-0.22860283359695899</v>
      </c>
      <c r="AI135" s="36">
        <f t="shared" si="143"/>
        <v>1.2639795</v>
      </c>
      <c r="AJ135" s="33">
        <f t="shared" si="134"/>
        <v>1.5298889059545071</v>
      </c>
      <c r="AK135" s="33">
        <f t="shared" si="144"/>
        <v>2.5678152900759033E-2</v>
      </c>
      <c r="AL135" s="60">
        <f t="shared" si="145"/>
        <v>4.5710279999999999E-2</v>
      </c>
      <c r="AM135" s="60">
        <f t="shared" si="146"/>
        <v>5.4538061316389809E-2</v>
      </c>
      <c r="AN135" s="60">
        <f t="shared" si="147"/>
        <v>4.6005890631806712E-3</v>
      </c>
      <c r="AO135" s="34">
        <f t="shared" si="135"/>
        <v>2.8479100000000002</v>
      </c>
      <c r="AP135" s="34">
        <f t="shared" si="148"/>
        <v>3.4995859083669756</v>
      </c>
      <c r="AQ135" s="10">
        <f t="shared" si="149"/>
        <v>2.5071748302557499</v>
      </c>
      <c r="AR135" s="10">
        <f t="shared" si="150"/>
        <v>2.5686960567413601</v>
      </c>
      <c r="AS135" s="10">
        <f t="shared" si="151"/>
        <v>6.1521226485610203E-2</v>
      </c>
      <c r="AT135" s="10">
        <f>SUM(AS$130:AS135)*5</f>
        <v>0.77856748282325028</v>
      </c>
      <c r="AU135" s="10"/>
      <c r="AV135" s="10"/>
      <c r="AW135" s="10"/>
      <c r="AY135" s="10"/>
    </row>
    <row r="136" spans="1:53" x14ac:dyDescent="0.25">
      <c r="A136" s="4">
        <v>35</v>
      </c>
      <c r="B136" s="18">
        <f t="shared" si="126"/>
        <v>2058</v>
      </c>
      <c r="C136" s="39">
        <f t="shared" si="122"/>
        <v>189.96</v>
      </c>
      <c r="D136" s="22">
        <f t="shared" si="136"/>
        <v>0.84999999999999432</v>
      </c>
      <c r="E136" s="64">
        <f t="shared" si="137"/>
        <v>2.0748000000000002</v>
      </c>
      <c r="F136" s="64">
        <f t="shared" si="137"/>
        <v>2.0055000000000001</v>
      </c>
      <c r="G136" s="64">
        <f t="shared" si="137"/>
        <v>0.15329999999999999</v>
      </c>
      <c r="H136" s="64">
        <f t="shared" si="137"/>
        <v>0.14499999999999999</v>
      </c>
      <c r="I136" s="64">
        <f t="shared" si="137"/>
        <v>0.9523332000000001</v>
      </c>
      <c r="J136" s="64">
        <f t="shared" si="137"/>
        <v>1.270416</v>
      </c>
      <c r="K136" s="64">
        <f t="shared" si="137"/>
        <v>4.232592000000001E-2</v>
      </c>
      <c r="L136" s="64">
        <f t="shared" si="128"/>
        <v>0.9523332000000001</v>
      </c>
      <c r="M136" s="64">
        <f t="shared" si="123"/>
        <v>12.79119334267355</v>
      </c>
      <c r="N136" s="64">
        <f t="shared" si="129"/>
        <v>-0.27996799470317058</v>
      </c>
      <c r="O136" s="64">
        <f t="shared" si="129"/>
        <v>1.270416</v>
      </c>
      <c r="P136" s="64">
        <f t="shared" si="124"/>
        <v>1.5386461714324653</v>
      </c>
      <c r="Q136" s="64">
        <f t="shared" si="130"/>
        <v>2.1307186322654603E-2</v>
      </c>
      <c r="R136" s="64">
        <f t="shared" si="130"/>
        <v>4.232592000000001E-2</v>
      </c>
      <c r="S136" s="64">
        <f t="shared" si="125"/>
        <v>5.1824471296162786E-2</v>
      </c>
      <c r="T136" s="64">
        <f t="shared" si="131"/>
        <v>-1.9074489675569711E-3</v>
      </c>
      <c r="U136" s="64">
        <f t="shared" si="131"/>
        <v>2.8460899999999998</v>
      </c>
      <c r="V136" s="64">
        <f t="shared" si="131"/>
        <v>3.4355217426519213</v>
      </c>
      <c r="W136" s="29">
        <f>'2.6 Fert x3 '!D11</f>
        <v>190.01</v>
      </c>
      <c r="X136" s="35">
        <f t="shared" si="138"/>
        <v>0.81000000000000227</v>
      </c>
      <c r="Y136" s="29">
        <f>'2.6 Fert x3 '!F11*k</f>
        <v>2.1083999999999996</v>
      </c>
      <c r="Z136" s="29">
        <f>'2.6 Fert x3 '!G11*k</f>
        <v>1.9991999999999999</v>
      </c>
      <c r="AA136" s="29">
        <f>'2.6 Fert x3 '!H11*k</f>
        <v>0.15329999999999999</v>
      </c>
      <c r="AB136" s="29">
        <f>'2.6 Fert x3 '!I11/2</f>
        <v>0.14499999999999999</v>
      </c>
      <c r="AC136" s="68">
        <f t="shared" si="139"/>
        <v>0.96775559999999983</v>
      </c>
      <c r="AD136" s="348">
        <f t="shared" si="132"/>
        <v>1.2762539999999998</v>
      </c>
      <c r="AE136" s="68">
        <f t="shared" si="140"/>
        <v>4.3011359999999998E-2</v>
      </c>
      <c r="AF136" s="36">
        <f t="shared" si="141"/>
        <v>0.96775559999999983</v>
      </c>
      <c r="AG136" s="33">
        <f t="shared" si="133"/>
        <v>12.83765730766255</v>
      </c>
      <c r="AH136" s="33">
        <f t="shared" si="142"/>
        <v>-0.26777669610654797</v>
      </c>
      <c r="AI136" s="36">
        <f t="shared" si="143"/>
        <v>1.2762539999999998</v>
      </c>
      <c r="AJ136" s="33">
        <f t="shared" si="134"/>
        <v>1.5467027049656248</v>
      </c>
      <c r="AK136" s="33">
        <f t="shared" si="144"/>
        <v>1.681379901111768E-2</v>
      </c>
      <c r="AL136" s="60">
        <f t="shared" si="145"/>
        <v>4.3011359999999998E-2</v>
      </c>
      <c r="AM136" s="60">
        <f t="shared" si="146"/>
        <v>5.2652418247396741E-2</v>
      </c>
      <c r="AN136" s="60">
        <f t="shared" si="147"/>
        <v>-1.8856430689930676E-3</v>
      </c>
      <c r="AO136" s="34">
        <f t="shared" si="135"/>
        <v>2.8638349999999995</v>
      </c>
      <c r="AP136" s="34">
        <f t="shared" si="148"/>
        <v>3.4209864598355786</v>
      </c>
      <c r="AQ136" s="10">
        <f t="shared" si="149"/>
        <v>2.5216729591065103</v>
      </c>
      <c r="AR136" s="10">
        <f t="shared" si="150"/>
        <v>2.5110040615193148</v>
      </c>
      <c r="AS136" s="10">
        <f t="shared" si="151"/>
        <v>-1.066889758719558E-2</v>
      </c>
      <c r="AT136" s="10">
        <f>SUM(AS$130:AS136)*5</f>
        <v>0.72522299488727238</v>
      </c>
      <c r="AU136" s="10"/>
      <c r="AV136" s="10"/>
      <c r="AW136" s="10"/>
      <c r="AY136" s="10"/>
    </row>
    <row r="137" spans="1:53" x14ac:dyDescent="0.25">
      <c r="A137" s="4">
        <v>40</v>
      </c>
      <c r="B137" s="18">
        <f t="shared" si="126"/>
        <v>2063</v>
      </c>
      <c r="C137" s="39">
        <f t="shared" si="122"/>
        <v>190.86</v>
      </c>
      <c r="D137" s="22">
        <f t="shared" si="136"/>
        <v>0.90000000000000568</v>
      </c>
      <c r="E137" s="64">
        <f t="shared" si="137"/>
        <v>2.2008000000000001</v>
      </c>
      <c r="F137" s="64">
        <f t="shared" si="137"/>
        <v>1.9634999999999998</v>
      </c>
      <c r="G137" s="64">
        <f t="shared" si="137"/>
        <v>0.15329999999999999</v>
      </c>
      <c r="H137" s="64">
        <f t="shared" si="137"/>
        <v>0.15</v>
      </c>
      <c r="I137" s="64">
        <f t="shared" si="137"/>
        <v>1.0101672000000002</v>
      </c>
      <c r="J137" s="64">
        <f t="shared" si="137"/>
        <v>1.285326</v>
      </c>
      <c r="K137" s="64">
        <f t="shared" si="137"/>
        <v>4.4896320000000003E-2</v>
      </c>
      <c r="L137" s="64">
        <f t="shared" si="128"/>
        <v>1.0101672000000002</v>
      </c>
      <c r="M137" s="64">
        <f t="shared" si="123"/>
        <v>12.595453704634377</v>
      </c>
      <c r="N137" s="64">
        <f t="shared" si="129"/>
        <v>-0.19573963803917316</v>
      </c>
      <c r="O137" s="64">
        <f t="shared" si="129"/>
        <v>1.285326</v>
      </c>
      <c r="P137" s="64">
        <f t="shared" si="124"/>
        <v>1.5573227854166538</v>
      </c>
      <c r="Q137" s="64">
        <f t="shared" si="130"/>
        <v>1.8676613984188517E-2</v>
      </c>
      <c r="R137" s="64">
        <f t="shared" si="130"/>
        <v>4.4896320000000003E-2</v>
      </c>
      <c r="S137" s="64">
        <f t="shared" si="125"/>
        <v>5.4057678771231077E-2</v>
      </c>
      <c r="T137" s="64">
        <f t="shared" si="131"/>
        <v>2.2332074750682912E-3</v>
      </c>
      <c r="U137" s="64">
        <f t="shared" si="131"/>
        <v>2.90394</v>
      </c>
      <c r="V137" s="64">
        <f t="shared" si="131"/>
        <v>3.6291101834200892</v>
      </c>
      <c r="W137" s="29">
        <f>'2.6 Fert x3 '!D12</f>
        <v>190.87</v>
      </c>
      <c r="X137" s="35">
        <f t="shared" si="138"/>
        <v>0.86000000000001364</v>
      </c>
      <c r="Y137" s="29">
        <f>'2.6 Fert x3 '!F12*k</f>
        <v>2.2869000000000002</v>
      </c>
      <c r="Z137" s="29">
        <f>'2.6 Fert x3 '!G12*k</f>
        <v>1.9257</v>
      </c>
      <c r="AA137" s="29">
        <f>'2.6 Fert x3 '!H12*k</f>
        <v>0.15329999999999999</v>
      </c>
      <c r="AB137" s="29">
        <f>'2.6 Fert x3 '!I12/2</f>
        <v>0.125</v>
      </c>
      <c r="AC137" s="68">
        <f t="shared" si="139"/>
        <v>1.0496871000000001</v>
      </c>
      <c r="AD137" s="348">
        <f t="shared" si="132"/>
        <v>1.2920565000000002</v>
      </c>
      <c r="AE137" s="68">
        <f t="shared" si="140"/>
        <v>4.6652760000000008E-2</v>
      </c>
      <c r="AF137" s="36">
        <f t="shared" si="141"/>
        <v>1.0496871000000001</v>
      </c>
      <c r="AG137" s="33">
        <f t="shared" si="133"/>
        <v>12.677057117260444</v>
      </c>
      <c r="AH137" s="33">
        <f t="shared" si="142"/>
        <v>-0.16060019040210527</v>
      </c>
      <c r="AI137" s="36">
        <f t="shared" si="143"/>
        <v>1.2920565000000002</v>
      </c>
      <c r="AJ137" s="33">
        <f t="shared" si="134"/>
        <v>1.5654774927901924</v>
      </c>
      <c r="AK137" s="33">
        <f t="shared" si="144"/>
        <v>1.8774787824567651E-2</v>
      </c>
      <c r="AL137" s="60">
        <f t="shared" si="145"/>
        <v>4.6652760000000008E-2</v>
      </c>
      <c r="AM137" s="60">
        <f t="shared" si="146"/>
        <v>5.5960480497151147E-2</v>
      </c>
      <c r="AN137" s="60">
        <f t="shared" si="147"/>
        <v>3.3080622497544052E-3</v>
      </c>
      <c r="AO137" s="34">
        <f t="shared" si="135"/>
        <v>2.9190849999999999</v>
      </c>
      <c r="AP137" s="34">
        <f t="shared" si="148"/>
        <v>3.6405676596722305</v>
      </c>
      <c r="AQ137" s="10">
        <f t="shared" si="149"/>
        <v>2.6637668746303453</v>
      </c>
      <c r="AR137" s="10">
        <f t="shared" si="150"/>
        <v>2.672176662199417</v>
      </c>
      <c r="AS137" s="10">
        <f t="shared" si="151"/>
        <v>8.4097875690716251E-3</v>
      </c>
      <c r="AT137" s="10">
        <f>SUM(AS$130:AS137)*5</f>
        <v>0.7672719327326305</v>
      </c>
      <c r="AU137" s="10"/>
      <c r="AV137" s="10"/>
      <c r="AW137" s="10"/>
      <c r="AY137" s="10"/>
    </row>
    <row r="138" spans="1:53" x14ac:dyDescent="0.25">
      <c r="A138" s="4">
        <v>45</v>
      </c>
      <c r="B138" s="18">
        <f t="shared" si="126"/>
        <v>2068</v>
      </c>
      <c r="C138" s="39">
        <f t="shared" si="122"/>
        <v>191.75</v>
      </c>
      <c r="D138" s="22">
        <f t="shared" si="136"/>
        <v>0.88999999999998636</v>
      </c>
      <c r="E138" s="64">
        <f t="shared" si="137"/>
        <v>2.1630000000000003</v>
      </c>
      <c r="F138" s="64">
        <f t="shared" si="137"/>
        <v>2.0684999999999998</v>
      </c>
      <c r="G138" s="64">
        <f t="shared" si="137"/>
        <v>0.1575</v>
      </c>
      <c r="H138" s="64">
        <f t="shared" si="137"/>
        <v>0.19</v>
      </c>
      <c r="I138" s="64">
        <f t="shared" si="137"/>
        <v>0.99281700000000017</v>
      </c>
      <c r="J138" s="64">
        <f t="shared" si="137"/>
        <v>1.3159649999999998</v>
      </c>
      <c r="K138" s="64">
        <f t="shared" si="137"/>
        <v>4.412520000000001E-2</v>
      </c>
      <c r="L138" s="64">
        <f t="shared" si="128"/>
        <v>0.99281700000000017</v>
      </c>
      <c r="M138" s="64">
        <f t="shared" si="123"/>
        <v>12.400817482427847</v>
      </c>
      <c r="N138" s="64">
        <f t="shared" si="129"/>
        <v>-0.19463622220652965</v>
      </c>
      <c r="O138" s="64">
        <f t="shared" si="129"/>
        <v>1.3159649999999998</v>
      </c>
      <c r="P138" s="64">
        <f t="shared" si="124"/>
        <v>1.5912633755161094</v>
      </c>
      <c r="Q138" s="64">
        <f t="shared" si="130"/>
        <v>3.3940590099455603E-2</v>
      </c>
      <c r="R138" s="64">
        <f t="shared" si="130"/>
        <v>4.412520000000001E-2</v>
      </c>
      <c r="S138" s="64">
        <f t="shared" si="125"/>
        <v>5.3681337808585403E-2</v>
      </c>
      <c r="T138" s="64">
        <f t="shared" si="131"/>
        <v>-3.7634096264567429E-4</v>
      </c>
      <c r="U138" s="64">
        <f t="shared" si="131"/>
        <v>2.9763500000000005</v>
      </c>
      <c r="V138" s="64">
        <f t="shared" si="131"/>
        <v>3.7052780269302668</v>
      </c>
      <c r="W138" s="29">
        <f>'2.6 Fert x3 '!D13</f>
        <v>191.79</v>
      </c>
      <c r="X138" s="35">
        <f t="shared" si="138"/>
        <v>0.91999999999998749</v>
      </c>
      <c r="Y138" s="29">
        <f>'2.6 Fert x3 '!F13*k</f>
        <v>2.2029000000000001</v>
      </c>
      <c r="Z138" s="29">
        <f>'2.6 Fert x3 '!G13*k</f>
        <v>2.0663999999999998</v>
      </c>
      <c r="AA138" s="29">
        <f>'2.6 Fert x3 '!H13*k</f>
        <v>0.15959999999999999</v>
      </c>
      <c r="AB138" s="29">
        <f>'2.6 Fert x3 '!I13/2</f>
        <v>0.185</v>
      </c>
      <c r="AC138" s="68">
        <f t="shared" si="139"/>
        <v>1.0111311000000001</v>
      </c>
      <c r="AD138" s="348">
        <f t="shared" si="132"/>
        <v>1.3249424999999999</v>
      </c>
      <c r="AE138" s="68">
        <f t="shared" si="140"/>
        <v>4.4939160000000006E-2</v>
      </c>
      <c r="AF138" s="36">
        <f t="shared" si="141"/>
        <v>1.0111311000000001</v>
      </c>
      <c r="AG138" s="33">
        <f t="shared" si="133"/>
        <v>12.493041724327968</v>
      </c>
      <c r="AH138" s="33">
        <f t="shared" si="142"/>
        <v>-0.18401539293247637</v>
      </c>
      <c r="AI138" s="36">
        <f t="shared" si="143"/>
        <v>1.3249424999999999</v>
      </c>
      <c r="AJ138" s="33">
        <f t="shared" si="134"/>
        <v>1.6016824377367147</v>
      </c>
      <c r="AK138" s="33">
        <f t="shared" si="144"/>
        <v>3.6204944946522266E-2</v>
      </c>
      <c r="AL138" s="60">
        <f t="shared" si="145"/>
        <v>4.4939160000000006E-2</v>
      </c>
      <c r="AM138" s="60">
        <f t="shared" si="146"/>
        <v>5.4831668809498288E-2</v>
      </c>
      <c r="AN138" s="60">
        <f t="shared" si="147"/>
        <v>-1.1288116876528587E-3</v>
      </c>
      <c r="AO138" s="34">
        <f t="shared" si="135"/>
        <v>2.9990349999999997</v>
      </c>
      <c r="AP138" s="34">
        <f t="shared" si="148"/>
        <v>3.7700957403263802</v>
      </c>
      <c r="AQ138" s="10">
        <f t="shared" si="149"/>
        <v>2.7196740717668155</v>
      </c>
      <c r="AR138" s="10">
        <f t="shared" si="150"/>
        <v>2.7672502733995628</v>
      </c>
      <c r="AS138" s="10">
        <f t="shared" si="151"/>
        <v>4.7576201632747228E-2</v>
      </c>
      <c r="AT138" s="10">
        <f>SUM(AS$130:AS138)*5</f>
        <v>1.0051529408963666</v>
      </c>
      <c r="AU138" s="10"/>
      <c r="AV138" s="10"/>
      <c r="AW138" s="10"/>
      <c r="AY138" s="10"/>
    </row>
    <row r="139" spans="1:53" x14ac:dyDescent="0.25">
      <c r="A139" s="4">
        <v>50</v>
      </c>
      <c r="B139" s="18">
        <f t="shared" si="126"/>
        <v>2073</v>
      </c>
      <c r="C139" s="39">
        <f t="shared" si="122"/>
        <v>192.59</v>
      </c>
      <c r="D139" s="22">
        <f t="shared" si="136"/>
        <v>0.84000000000000341</v>
      </c>
      <c r="E139" s="64">
        <f t="shared" si="137"/>
        <v>2.0726999999999998</v>
      </c>
      <c r="F139" s="64">
        <f t="shared" si="137"/>
        <v>2.2176</v>
      </c>
      <c r="G139" s="64">
        <f t="shared" si="137"/>
        <v>0.1638</v>
      </c>
      <c r="H139" s="64">
        <f t="shared" si="137"/>
        <v>0.155</v>
      </c>
      <c r="I139" s="64">
        <f t="shared" si="137"/>
        <v>0.95136929999999997</v>
      </c>
      <c r="J139" s="64">
        <f t="shared" si="137"/>
        <v>1.3504995</v>
      </c>
      <c r="K139" s="64">
        <f t="shared" si="137"/>
        <v>4.2283080000000001E-2</v>
      </c>
      <c r="L139" s="64">
        <f t="shared" si="128"/>
        <v>0.95136929999999997</v>
      </c>
      <c r="M139" s="64">
        <f t="shared" si="123"/>
        <v>12.183083150052465</v>
      </c>
      <c r="N139" s="64">
        <f t="shared" si="129"/>
        <v>-0.21773433237538242</v>
      </c>
      <c r="O139" s="64">
        <f t="shared" si="129"/>
        <v>1.3504995</v>
      </c>
      <c r="P139" s="64">
        <f t="shared" si="124"/>
        <v>1.631797780870309</v>
      </c>
      <c r="Q139" s="64">
        <f t="shared" si="130"/>
        <v>4.053440535419961E-2</v>
      </c>
      <c r="R139" s="64">
        <f t="shared" si="130"/>
        <v>4.2283080000000001E-2</v>
      </c>
      <c r="S139" s="64">
        <f t="shared" si="125"/>
        <v>5.177268949690414E-2</v>
      </c>
      <c r="T139" s="64">
        <f t="shared" si="131"/>
        <v>-1.908648311681263E-3</v>
      </c>
      <c r="U139" s="64">
        <f t="shared" si="131"/>
        <v>2.9959150000000005</v>
      </c>
      <c r="V139" s="64">
        <f t="shared" si="131"/>
        <v>3.6568064246671397</v>
      </c>
      <c r="W139" s="29">
        <f>'2.6 Fert x3 '!D14</f>
        <v>192.69</v>
      </c>
      <c r="X139" s="35">
        <f t="shared" si="138"/>
        <v>0.90000000000000568</v>
      </c>
      <c r="Y139" s="29">
        <f>'2.6 Fert x3 '!F14*k</f>
        <v>2.1062999999999996</v>
      </c>
      <c r="Z139" s="29">
        <f>'2.6 Fert x3 '!G14*k</f>
        <v>2.2112999999999996</v>
      </c>
      <c r="AA139" s="29">
        <f>'2.6 Fert x3 '!H14*k</f>
        <v>0.1638</v>
      </c>
      <c r="AB139" s="29">
        <f>'2.6 Fert x3 '!I14/2</f>
        <v>0.16500000000000001</v>
      </c>
      <c r="AC139" s="68">
        <f t="shared" si="139"/>
        <v>0.96679169999999981</v>
      </c>
      <c r="AD139" s="348">
        <f t="shared" si="132"/>
        <v>1.3563374999999998</v>
      </c>
      <c r="AE139" s="68">
        <f t="shared" si="140"/>
        <v>4.2968519999999996E-2</v>
      </c>
      <c r="AF139" s="36">
        <f t="shared" si="141"/>
        <v>0.96679169999999981</v>
      </c>
      <c r="AG139" s="33">
        <f t="shared" si="133"/>
        <v>12.282035228360202</v>
      </c>
      <c r="AH139" s="33">
        <f t="shared" si="142"/>
        <v>-0.21100649596776577</v>
      </c>
      <c r="AI139" s="36">
        <f t="shared" si="143"/>
        <v>1.3563374999999998</v>
      </c>
      <c r="AJ139" s="33">
        <f t="shared" si="134"/>
        <v>1.6394776282577577</v>
      </c>
      <c r="AK139" s="33">
        <f t="shared" si="144"/>
        <v>3.7795190521042965E-2</v>
      </c>
      <c r="AL139" s="60">
        <f t="shared" si="145"/>
        <v>4.2968519999999996E-2</v>
      </c>
      <c r="AM139" s="60">
        <f t="shared" si="146"/>
        <v>5.2661481209742782E-2</v>
      </c>
      <c r="AN139" s="60">
        <f t="shared" si="147"/>
        <v>-2.1701875997555062E-3</v>
      </c>
      <c r="AO139" s="34">
        <f t="shared" si="135"/>
        <v>3.0201599999999993</v>
      </c>
      <c r="AP139" s="34">
        <f t="shared" si="148"/>
        <v>3.7447785069535269</v>
      </c>
      <c r="AQ139" s="10">
        <f t="shared" si="149"/>
        <v>2.6840959157056803</v>
      </c>
      <c r="AR139" s="10">
        <f t="shared" si="150"/>
        <v>2.7486674241038886</v>
      </c>
      <c r="AS139" s="10">
        <f t="shared" si="151"/>
        <v>6.4571508398208355E-2</v>
      </c>
      <c r="AT139" s="10">
        <f>SUM(AS$130:AS139)*5</f>
        <v>1.3280104828874084</v>
      </c>
      <c r="AU139" s="10"/>
      <c r="AV139" s="10"/>
      <c r="AW139" s="10"/>
      <c r="AY139" s="10"/>
      <c r="AZ139" s="10"/>
    </row>
    <row r="140" spans="1:53" x14ac:dyDescent="0.25">
      <c r="A140" s="4">
        <v>55</v>
      </c>
      <c r="B140" s="18">
        <f t="shared" si="126"/>
        <v>2078</v>
      </c>
      <c r="C140" s="39">
        <f t="shared" si="122"/>
        <v>193.45</v>
      </c>
      <c r="D140" s="22">
        <f t="shared" si="136"/>
        <v>0.85999999999998522</v>
      </c>
      <c r="E140" s="64">
        <f t="shared" si="137"/>
        <v>2.1126</v>
      </c>
      <c r="F140" s="64">
        <f t="shared" si="137"/>
        <v>2.2637999999999998</v>
      </c>
      <c r="G140" s="64">
        <f t="shared" si="137"/>
        <v>0.16800000000000001</v>
      </c>
      <c r="H140" s="64">
        <f t="shared" si="137"/>
        <v>0.16</v>
      </c>
      <c r="I140" s="64">
        <f t="shared" si="137"/>
        <v>0.96968340000000008</v>
      </c>
      <c r="J140" s="64">
        <f t="shared" si="137"/>
        <v>1.377831</v>
      </c>
      <c r="K140" s="64">
        <f t="shared" si="137"/>
        <v>4.3097040000000003E-2</v>
      </c>
      <c r="L140" s="64">
        <f t="shared" si="128"/>
        <v>0.96968340000000008</v>
      </c>
      <c r="M140" s="64">
        <f t="shared" si="123"/>
        <v>12.004190112697376</v>
      </c>
      <c r="N140" s="64">
        <f t="shared" si="129"/>
        <v>-0.17889303735508832</v>
      </c>
      <c r="O140" s="64">
        <f t="shared" si="129"/>
        <v>1.377831</v>
      </c>
      <c r="P140" s="64">
        <f t="shared" si="124"/>
        <v>1.6662948190946389</v>
      </c>
      <c r="Q140" s="64">
        <f t="shared" si="130"/>
        <v>3.4497038224329923E-2</v>
      </c>
      <c r="R140" s="64">
        <f t="shared" si="130"/>
        <v>4.3097040000000003E-2</v>
      </c>
      <c r="S140" s="64">
        <f t="shared" si="125"/>
        <v>5.2249244955881617E-2</v>
      </c>
      <c r="T140" s="64">
        <f t="shared" si="131"/>
        <v>4.7655545897747759E-4</v>
      </c>
      <c r="U140" s="64">
        <f t="shared" si="131"/>
        <v>3.0578600000000007</v>
      </c>
      <c r="V140" s="64">
        <f t="shared" si="131"/>
        <v>3.7739405563282049</v>
      </c>
      <c r="W140" s="29">
        <f>'2.6 Fert x3 '!D15</f>
        <v>193.55</v>
      </c>
      <c r="X140" s="35">
        <f t="shared" si="138"/>
        <v>0.86000000000001364</v>
      </c>
      <c r="Y140" s="29">
        <f>'2.6 Fert x3 '!F15*k</f>
        <v>2.1083999999999996</v>
      </c>
      <c r="Z140" s="29">
        <f>'2.6 Fert x3 '!G15*k</f>
        <v>2.3162999999999996</v>
      </c>
      <c r="AA140" s="29">
        <f>'2.6 Fert x3 '!H15*k</f>
        <v>0.1701</v>
      </c>
      <c r="AB140" s="29">
        <f>'2.6 Fert x3 '!I15/2</f>
        <v>0.16500000000000001</v>
      </c>
      <c r="AC140" s="68">
        <f t="shared" si="139"/>
        <v>0.96775559999999983</v>
      </c>
      <c r="AD140" s="348">
        <f t="shared" si="132"/>
        <v>1.3967519999999998</v>
      </c>
      <c r="AE140" s="68">
        <f t="shared" si="140"/>
        <v>4.3011359999999998E-2</v>
      </c>
      <c r="AF140" s="36">
        <f t="shared" si="141"/>
        <v>0.96775559999999983</v>
      </c>
      <c r="AG140" s="33">
        <f t="shared" si="133"/>
        <v>12.09188555164879</v>
      </c>
      <c r="AH140" s="33">
        <f t="shared" si="142"/>
        <v>-0.19014967671141214</v>
      </c>
      <c r="AI140" s="36">
        <f t="shared" si="143"/>
        <v>1.3967519999999998</v>
      </c>
      <c r="AJ140" s="33">
        <f t="shared" si="134"/>
        <v>1.6865734371361742</v>
      </c>
      <c r="AK140" s="33">
        <f t="shared" si="144"/>
        <v>4.7095808878416578E-2</v>
      </c>
      <c r="AL140" s="60">
        <f t="shared" si="145"/>
        <v>4.3011359999999998E-2</v>
      </c>
      <c r="AM140" s="60">
        <f t="shared" si="146"/>
        <v>5.2320682617684265E-2</v>
      </c>
      <c r="AN140" s="60">
        <f t="shared" si="147"/>
        <v>-3.4079859205851659E-4</v>
      </c>
      <c r="AO140" s="34">
        <f t="shared" si="135"/>
        <v>3.0938699999999999</v>
      </c>
      <c r="AP140" s="34">
        <f t="shared" si="148"/>
        <v>3.810475333574959</v>
      </c>
      <c r="AQ140" s="10">
        <f t="shared" si="149"/>
        <v>2.7700723683449024</v>
      </c>
      <c r="AR140" s="10">
        <f t="shared" si="150"/>
        <v>2.7968888948440198</v>
      </c>
      <c r="AS140" s="10">
        <f t="shared" si="151"/>
        <v>2.6816526499117366E-2</v>
      </c>
      <c r="AT140" s="10">
        <f>SUM(AS$130:AS140)*5</f>
        <v>1.4620931153829952</v>
      </c>
      <c r="AU140" s="10"/>
      <c r="AV140" s="10"/>
      <c r="AW140" s="10"/>
      <c r="AY140" s="10"/>
      <c r="AZ140" s="10"/>
    </row>
    <row r="141" spans="1:53" x14ac:dyDescent="0.25">
      <c r="A141" s="4">
        <v>60</v>
      </c>
      <c r="B141" s="18">
        <f t="shared" si="126"/>
        <v>2083</v>
      </c>
      <c r="C141" s="39">
        <f t="shared" si="122"/>
        <v>194.16</v>
      </c>
      <c r="D141" s="22">
        <f t="shared" si="136"/>
        <v>0.71000000000000796</v>
      </c>
      <c r="E141" s="64">
        <f t="shared" ref="E141:K150" si="152">E36</f>
        <v>2.0223</v>
      </c>
      <c r="F141" s="64">
        <f t="shared" si="152"/>
        <v>2.3771999999999998</v>
      </c>
      <c r="G141" s="64">
        <f t="shared" si="152"/>
        <v>0.1701</v>
      </c>
      <c r="H141" s="64">
        <f t="shared" si="152"/>
        <v>0.24</v>
      </c>
      <c r="I141" s="64">
        <f t="shared" si="152"/>
        <v>0.9282357</v>
      </c>
      <c r="J141" s="64">
        <f t="shared" si="152"/>
        <v>1.3987995</v>
      </c>
      <c r="K141" s="64">
        <f t="shared" si="152"/>
        <v>4.125492E-2</v>
      </c>
      <c r="L141" s="64">
        <f t="shared" si="128"/>
        <v>0.9282357</v>
      </c>
      <c r="M141" s="64">
        <f t="shared" si="123"/>
        <v>11.800714755392827</v>
      </c>
      <c r="N141" s="64">
        <f t="shared" si="129"/>
        <v>-0.20347535730454958</v>
      </c>
      <c r="O141" s="64">
        <f t="shared" si="129"/>
        <v>1.3987995</v>
      </c>
      <c r="P141" s="64">
        <f t="shared" si="124"/>
        <v>1.6933615915094578</v>
      </c>
      <c r="Q141" s="64">
        <f t="shared" si="130"/>
        <v>2.7066772414818807E-2</v>
      </c>
      <c r="R141" s="64">
        <f t="shared" si="130"/>
        <v>4.125492E-2</v>
      </c>
      <c r="S141" s="64">
        <f t="shared" si="125"/>
        <v>5.0491368855045224E-2</v>
      </c>
      <c r="T141" s="64">
        <f t="shared" si="131"/>
        <v>-1.7578761008363933E-3</v>
      </c>
      <c r="U141" s="64">
        <f t="shared" si="131"/>
        <v>3.1262399999999997</v>
      </c>
      <c r="V141" s="64">
        <f t="shared" si="131"/>
        <v>3.6580735390094405</v>
      </c>
      <c r="W141" s="29">
        <f>'2.6 Fert x3 '!D16</f>
        <v>194.1</v>
      </c>
      <c r="X141" s="35">
        <f t="shared" si="138"/>
        <v>0.54999999999998295</v>
      </c>
      <c r="Y141" s="29">
        <f>'2.6 Fert x3 '!F16*k</f>
        <v>2.0286</v>
      </c>
      <c r="Z141" s="29">
        <f>'2.6 Fert x3 '!G16*k</f>
        <v>2.3813999999999997</v>
      </c>
      <c r="AA141" s="29">
        <f>'2.6 Fert x3 '!H16*k</f>
        <v>0.17219999999999999</v>
      </c>
      <c r="AB141" s="29">
        <f>'2.6 Fert x3 '!I16/2</f>
        <v>0.22</v>
      </c>
      <c r="AC141" s="68">
        <f t="shared" si="139"/>
        <v>0.93112740000000005</v>
      </c>
      <c r="AD141" s="348">
        <f t="shared" si="132"/>
        <v>1.401939</v>
      </c>
      <c r="AE141" s="68">
        <f t="shared" si="140"/>
        <v>4.1383440000000001E-2</v>
      </c>
      <c r="AF141" s="36">
        <f t="shared" si="141"/>
        <v>0.93112740000000005</v>
      </c>
      <c r="AG141" s="33">
        <f t="shared" si="133"/>
        <v>11.883034289699133</v>
      </c>
      <c r="AH141" s="33">
        <f t="shared" si="142"/>
        <v>-0.20885126194965764</v>
      </c>
      <c r="AI141" s="36">
        <f t="shared" si="143"/>
        <v>1.401939</v>
      </c>
      <c r="AJ141" s="33">
        <f t="shared" si="134"/>
        <v>1.7000858785920232</v>
      </c>
      <c r="AK141" s="33">
        <f t="shared" si="144"/>
        <v>1.3512441455848956E-2</v>
      </c>
      <c r="AL141" s="60">
        <f t="shared" si="145"/>
        <v>4.1383440000000001E-2</v>
      </c>
      <c r="AM141" s="60">
        <f t="shared" si="146"/>
        <v>5.0632517368818422E-2</v>
      </c>
      <c r="AN141" s="60">
        <f t="shared" si="147"/>
        <v>-1.688165248865843E-3</v>
      </c>
      <c r="AO141" s="34">
        <f t="shared" si="135"/>
        <v>3.1214300000000001</v>
      </c>
      <c r="AP141" s="34">
        <f t="shared" si="148"/>
        <v>3.4744030142573088</v>
      </c>
      <c r="AQ141" s="10">
        <f t="shared" si="149"/>
        <v>2.6850259776329293</v>
      </c>
      <c r="AR141" s="10">
        <f t="shared" si="150"/>
        <v>2.5502118124648647</v>
      </c>
      <c r="AS141" s="10">
        <f t="shared" si="151"/>
        <v>-0.13481416516806455</v>
      </c>
      <c r="AT141" s="10">
        <f>SUM(AS$130:AS141)*5</f>
        <v>0.7880222895426725</v>
      </c>
      <c r="AU141" s="10"/>
      <c r="AV141" s="10"/>
      <c r="AW141" s="10"/>
      <c r="AY141" s="10"/>
      <c r="AZ141" s="10"/>
    </row>
    <row r="142" spans="1:53" x14ac:dyDescent="0.25">
      <c r="A142" s="4">
        <v>65</v>
      </c>
      <c r="B142" s="18">
        <f t="shared" si="126"/>
        <v>2088</v>
      </c>
      <c r="C142" s="39">
        <f t="shared" si="122"/>
        <v>194.58</v>
      </c>
      <c r="D142" s="22">
        <f t="shared" si="136"/>
        <v>0.42000000000001592</v>
      </c>
      <c r="E142" s="64">
        <f t="shared" si="152"/>
        <v>2.1944999999999997</v>
      </c>
      <c r="F142" s="64">
        <f t="shared" si="152"/>
        <v>2.2469999999999999</v>
      </c>
      <c r="G142" s="64">
        <f t="shared" si="152"/>
        <v>0.16800000000000001</v>
      </c>
      <c r="H142" s="64">
        <f t="shared" si="152"/>
        <v>0.27500000000000002</v>
      </c>
      <c r="I142" s="64">
        <f t="shared" si="152"/>
        <v>1.0072755</v>
      </c>
      <c r="J142" s="64">
        <f t="shared" si="152"/>
        <v>1.3915124999999997</v>
      </c>
      <c r="K142" s="64">
        <f t="shared" si="152"/>
        <v>4.4767799999999996E-2</v>
      </c>
      <c r="L142" s="64">
        <f t="shared" si="128"/>
        <v>1.0072755</v>
      </c>
      <c r="M142" s="64">
        <f t="shared" si="123"/>
        <v>11.695462109187543</v>
      </c>
      <c r="N142" s="64">
        <f t="shared" si="129"/>
        <v>-0.10525264620528318</v>
      </c>
      <c r="O142" s="64">
        <f t="shared" si="129"/>
        <v>1.3915124999999997</v>
      </c>
      <c r="P142" s="64">
        <f t="shared" si="124"/>
        <v>1.6908593660892952</v>
      </c>
      <c r="Q142" s="64">
        <f t="shared" si="130"/>
        <v>-2.5022254201625405E-3</v>
      </c>
      <c r="R142" s="64">
        <f t="shared" si="130"/>
        <v>4.4767799999999996E-2</v>
      </c>
      <c r="S142" s="64">
        <f t="shared" si="125"/>
        <v>5.3693497327198428E-2</v>
      </c>
      <c r="T142" s="64">
        <f t="shared" si="131"/>
        <v>3.202128472153204E-3</v>
      </c>
      <c r="U142" s="64">
        <f t="shared" si="131"/>
        <v>3.174925</v>
      </c>
      <c r="V142" s="64">
        <f t="shared" si="131"/>
        <v>3.4903722568467237</v>
      </c>
      <c r="W142" s="29">
        <f>'2.6 Fert x3 '!D17</f>
        <v>194.69</v>
      </c>
      <c r="X142" s="35">
        <f t="shared" si="138"/>
        <v>0.59000000000000341</v>
      </c>
      <c r="Y142" s="29">
        <f>'2.6 Fert x3 '!F17*k</f>
        <v>2.2091999999999996</v>
      </c>
      <c r="Z142" s="29">
        <f>'2.6 Fert x3 '!G17*k</f>
        <v>2.2742999999999998</v>
      </c>
      <c r="AA142" s="29">
        <f>'2.6 Fert x3 '!H17*k</f>
        <v>0.1701</v>
      </c>
      <c r="AB142" s="29">
        <f>'2.6 Fert x3 '!I17/2</f>
        <v>0.27500000000000002</v>
      </c>
      <c r="AC142" s="68">
        <f t="shared" si="139"/>
        <v>1.0140227999999998</v>
      </c>
      <c r="AD142" s="348">
        <f t="shared" si="132"/>
        <v>1.4054879999999998</v>
      </c>
      <c r="AE142" s="68">
        <f t="shared" si="140"/>
        <v>4.5067679999999992E-2</v>
      </c>
      <c r="AF142" s="36">
        <f t="shared" si="141"/>
        <v>1.0140227999999998</v>
      </c>
      <c r="AG142" s="33">
        <f t="shared" si="133"/>
        <v>11.776768159439948</v>
      </c>
      <c r="AH142" s="33">
        <f t="shared" si="142"/>
        <v>-0.10626613025918452</v>
      </c>
      <c r="AI142" s="36">
        <f t="shared" si="143"/>
        <v>1.4054879999999998</v>
      </c>
      <c r="AJ142" s="33">
        <f t="shared" si="134"/>
        <v>1.7060235633379772</v>
      </c>
      <c r="AK142" s="33">
        <f t="shared" si="144"/>
        <v>5.9376847459540194E-3</v>
      </c>
      <c r="AL142" s="60">
        <f t="shared" si="145"/>
        <v>4.5067679999999992E-2</v>
      </c>
      <c r="AM142" s="60">
        <f t="shared" si="146"/>
        <v>5.4018329095009282E-2</v>
      </c>
      <c r="AN142" s="60">
        <f t="shared" si="147"/>
        <v>3.3858117261908599E-3</v>
      </c>
      <c r="AO142" s="34">
        <f t="shared" si="135"/>
        <v>3.2035899999999997</v>
      </c>
      <c r="AP142" s="34">
        <f t="shared" si="148"/>
        <v>3.6966473662129635</v>
      </c>
      <c r="AQ142" s="10">
        <f t="shared" si="149"/>
        <v>2.561933236525495</v>
      </c>
      <c r="AR142" s="10">
        <f t="shared" si="150"/>
        <v>2.7133391668003153</v>
      </c>
      <c r="AS142" s="10">
        <f t="shared" si="151"/>
        <v>0.1514059302748203</v>
      </c>
      <c r="AT142" s="10">
        <f>SUM(AS$130:AS142)*5</f>
        <v>1.545051940916774</v>
      </c>
      <c r="AU142" s="10"/>
      <c r="AV142" s="10"/>
      <c r="AW142" s="10"/>
      <c r="AY142" s="10"/>
      <c r="AZ142" s="10"/>
      <c r="BA142" s="10"/>
    </row>
    <row r="143" spans="1:53" x14ac:dyDescent="0.25">
      <c r="A143" s="4">
        <v>70</v>
      </c>
      <c r="B143" s="18">
        <f t="shared" si="126"/>
        <v>2093</v>
      </c>
      <c r="C143" s="39">
        <f t="shared" si="122"/>
        <v>194.91</v>
      </c>
      <c r="D143" s="22">
        <f t="shared" si="136"/>
        <v>0.32999999999998408</v>
      </c>
      <c r="E143" s="64">
        <f t="shared" si="152"/>
        <v>2.3561999999999999</v>
      </c>
      <c r="F143" s="64">
        <f t="shared" si="152"/>
        <v>2.0453999999999999</v>
      </c>
      <c r="G143" s="64">
        <f t="shared" si="152"/>
        <v>0.16170000000000001</v>
      </c>
      <c r="H143" s="64">
        <f t="shared" si="152"/>
        <v>0.28499999999999998</v>
      </c>
      <c r="I143" s="64">
        <f t="shared" si="152"/>
        <v>1.0814957999999999</v>
      </c>
      <c r="J143" s="64">
        <f t="shared" si="152"/>
        <v>1.3545209999999999</v>
      </c>
      <c r="K143" s="64">
        <f t="shared" si="152"/>
        <v>4.8066480000000002E-2</v>
      </c>
      <c r="L143" s="64">
        <f t="shared" si="128"/>
        <v>1.0814957999999999</v>
      </c>
      <c r="M143" s="64">
        <f t="shared" si="123"/>
        <v>11.674352596793021</v>
      </c>
      <c r="N143" s="64">
        <f t="shared" si="129"/>
        <v>-2.1109512394522412E-2</v>
      </c>
      <c r="O143" s="64">
        <f t="shared" si="129"/>
        <v>1.3545209999999999</v>
      </c>
      <c r="P143" s="64">
        <f t="shared" si="124"/>
        <v>1.6534255309486319</v>
      </c>
      <c r="Q143" s="64">
        <f t="shared" si="130"/>
        <v>-3.7433835140663341E-2</v>
      </c>
      <c r="R143" s="64">
        <f t="shared" si="130"/>
        <v>4.8066480000000002E-2</v>
      </c>
      <c r="S143" s="64">
        <f t="shared" si="125"/>
        <v>5.7558239016420945E-2</v>
      </c>
      <c r="T143" s="64">
        <f t="shared" si="131"/>
        <v>3.8647416892225173E-3</v>
      </c>
      <c r="U143" s="64">
        <f t="shared" si="131"/>
        <v>3.1513949999999999</v>
      </c>
      <c r="V143" s="64">
        <f t="shared" si="131"/>
        <v>3.4267163941540209</v>
      </c>
      <c r="W143" s="29">
        <f>'2.6 Fert x3 '!D18</f>
        <v>195</v>
      </c>
      <c r="X143" s="35">
        <f t="shared" si="138"/>
        <v>0.31000000000000227</v>
      </c>
      <c r="Y143" s="29">
        <f>'2.6 Fert x3 '!F18*k</f>
        <v>2.3624999999999998</v>
      </c>
      <c r="Z143" s="29">
        <f>'2.6 Fert x3 '!G18*k</f>
        <v>2.0453999999999999</v>
      </c>
      <c r="AA143" s="29">
        <f>'2.6 Fert x3 '!H18*k</f>
        <v>0.16170000000000001</v>
      </c>
      <c r="AB143" s="29">
        <f>'2.6 Fert x3 '!I18/2</f>
        <v>0.24</v>
      </c>
      <c r="AC143" s="68">
        <f t="shared" si="139"/>
        <v>1.0843875000000001</v>
      </c>
      <c r="AD143" s="348">
        <f t="shared" si="132"/>
        <v>1.3560645</v>
      </c>
      <c r="AE143" s="68">
        <f t="shared" si="140"/>
        <v>4.8195000000000002E-2</v>
      </c>
      <c r="AF143" s="36">
        <f t="shared" si="141"/>
        <v>1.0843875000000001</v>
      </c>
      <c r="AG143" s="33">
        <f t="shared" si="133"/>
        <v>11.750885110554455</v>
      </c>
      <c r="AH143" s="33">
        <f t="shared" si="142"/>
        <v>-2.5883048885493309E-2</v>
      </c>
      <c r="AI143" s="36">
        <f t="shared" si="143"/>
        <v>1.3560645</v>
      </c>
      <c r="AJ143" s="33">
        <f t="shared" si="134"/>
        <v>1.6576497076250802</v>
      </c>
      <c r="AK143" s="33">
        <f t="shared" si="144"/>
        <v>-4.8373855712896985E-2</v>
      </c>
      <c r="AL143" s="60">
        <f t="shared" si="145"/>
        <v>4.8195000000000002E-2</v>
      </c>
      <c r="AM143" s="60">
        <f t="shared" si="146"/>
        <v>5.7744181702861913E-2</v>
      </c>
      <c r="AN143" s="60">
        <f t="shared" si="147"/>
        <v>3.7258526078526311E-3</v>
      </c>
      <c r="AO143" s="34">
        <f t="shared" si="135"/>
        <v>3.1262399999999997</v>
      </c>
      <c r="AP143" s="34">
        <f t="shared" si="148"/>
        <v>3.365708948009464</v>
      </c>
      <c r="AQ143" s="10">
        <f t="shared" si="149"/>
        <v>2.5152098333090516</v>
      </c>
      <c r="AR143" s="10">
        <f t="shared" si="150"/>
        <v>2.4704303678389463</v>
      </c>
      <c r="AS143" s="10">
        <f t="shared" si="151"/>
        <v>-4.4779465470105251E-2</v>
      </c>
      <c r="AT143" s="10">
        <f>SUM(AS$130:AS143)*5</f>
        <v>1.3211546135662477</v>
      </c>
      <c r="AU143" s="10"/>
      <c r="AV143" s="10"/>
      <c r="AW143" s="10"/>
      <c r="AY143" s="10"/>
      <c r="AZ143" s="10"/>
    </row>
    <row r="144" spans="1:53" x14ac:dyDescent="0.25">
      <c r="A144" s="4">
        <v>75</v>
      </c>
      <c r="B144" s="18">
        <f t="shared" si="126"/>
        <v>2098</v>
      </c>
      <c r="C144" s="39">
        <f t="shared" si="122"/>
        <v>195.12</v>
      </c>
      <c r="D144" s="22">
        <f t="shared" si="136"/>
        <v>0.21000000000000796</v>
      </c>
      <c r="E144" s="64">
        <f t="shared" si="152"/>
        <v>2.3456999999999999</v>
      </c>
      <c r="F144" s="64">
        <f t="shared" si="152"/>
        <v>1.9572000000000001</v>
      </c>
      <c r="G144" s="64">
        <f t="shared" si="152"/>
        <v>0.15539999999999998</v>
      </c>
      <c r="H144" s="64">
        <f t="shared" si="152"/>
        <v>0.23499999999999999</v>
      </c>
      <c r="I144" s="64">
        <f t="shared" si="152"/>
        <v>1.0766762999999999</v>
      </c>
      <c r="J144" s="64">
        <f t="shared" si="152"/>
        <v>1.3184325000000001</v>
      </c>
      <c r="K144" s="64">
        <f t="shared" si="152"/>
        <v>4.7852280000000004E-2</v>
      </c>
      <c r="L144" s="64">
        <f t="shared" si="128"/>
        <v>1.0766762999999999</v>
      </c>
      <c r="M144" s="64">
        <f t="shared" si="123"/>
        <v>11.650413711876229</v>
      </c>
      <c r="N144" s="64">
        <f t="shared" si="129"/>
        <v>-2.3938884916791636E-2</v>
      </c>
      <c r="O144" s="64">
        <f t="shared" si="129"/>
        <v>1.3184325000000001</v>
      </c>
      <c r="P144" s="64">
        <f t="shared" si="124"/>
        <v>1.6107196012801865</v>
      </c>
      <c r="Q144" s="64">
        <f t="shared" si="130"/>
        <v>-4.270592966844533E-2</v>
      </c>
      <c r="R144" s="64">
        <f t="shared" si="130"/>
        <v>4.7852280000000004E-2</v>
      </c>
      <c r="S144" s="64">
        <f t="shared" si="125"/>
        <v>5.8027235280416846E-2</v>
      </c>
      <c r="T144" s="64">
        <f t="shared" si="131"/>
        <v>4.6899626399590083E-4</v>
      </c>
      <c r="U144" s="64">
        <f t="shared" si="131"/>
        <v>3.0506450000000007</v>
      </c>
      <c r="V144" s="64">
        <f t="shared" si="131"/>
        <v>3.1944691816787674</v>
      </c>
      <c r="W144" s="29">
        <f>'2.6 Fert x3 '!D19</f>
        <v>195.31</v>
      </c>
      <c r="X144" s="35">
        <f t="shared" si="138"/>
        <v>0.31000000000000227</v>
      </c>
      <c r="Y144" s="29">
        <f>'2.6 Fert x3 '!F19*k</f>
        <v>2.3603999999999998</v>
      </c>
      <c r="Z144" s="29">
        <f>'2.6 Fert x3 '!G19*k</f>
        <v>1.9782</v>
      </c>
      <c r="AA144" s="29">
        <f>'2.6 Fert x3 '!H19*k</f>
        <v>0.1575</v>
      </c>
      <c r="AB144" s="29">
        <f>'2.6 Fert x3 '!I19/2</f>
        <v>0.21</v>
      </c>
      <c r="AC144" s="68">
        <f t="shared" si="139"/>
        <v>1.0834235999999999</v>
      </c>
      <c r="AD144" s="348">
        <f t="shared" si="132"/>
        <v>1.3300139999999998</v>
      </c>
      <c r="AE144" s="68">
        <f t="shared" si="140"/>
        <v>4.8152159999999999E-2</v>
      </c>
      <c r="AF144" s="36">
        <f t="shared" si="141"/>
        <v>1.0834235999999999</v>
      </c>
      <c r="AG144" s="33">
        <f t="shared" si="133"/>
        <v>11.726478320675563</v>
      </c>
      <c r="AH144" s="33">
        <f t="shared" si="142"/>
        <v>-2.4406789878891999E-2</v>
      </c>
      <c r="AI144" s="36">
        <f t="shared" si="143"/>
        <v>1.3300139999999998</v>
      </c>
      <c r="AJ144" s="33">
        <f t="shared" si="134"/>
        <v>1.6230478372733979</v>
      </c>
      <c r="AK144" s="33">
        <f t="shared" si="144"/>
        <v>-3.4601870351682384E-2</v>
      </c>
      <c r="AL144" s="60">
        <f t="shared" si="145"/>
        <v>4.8152159999999999E-2</v>
      </c>
      <c r="AM144" s="60">
        <f t="shared" si="146"/>
        <v>5.8359985614040454E-2</v>
      </c>
      <c r="AN144" s="60">
        <f t="shared" si="147"/>
        <v>6.1580391117854044E-4</v>
      </c>
      <c r="AO144" s="34">
        <f t="shared" si="135"/>
        <v>3.0589649999999997</v>
      </c>
      <c r="AP144" s="34">
        <f t="shared" si="148"/>
        <v>3.3105721436806057</v>
      </c>
      <c r="AQ144" s="10">
        <f t="shared" si="149"/>
        <v>2.3447403793522152</v>
      </c>
      <c r="AR144" s="10">
        <f t="shared" si="150"/>
        <v>2.4299599534615646</v>
      </c>
      <c r="AS144" s="10">
        <f t="shared" si="151"/>
        <v>8.5219574109349328E-2</v>
      </c>
      <c r="AT144" s="10">
        <f>SUM(AS$130:AS144)*5</f>
        <v>1.7472524841129944</v>
      </c>
      <c r="AU144" s="10"/>
      <c r="AV144" s="10"/>
      <c r="AW144" s="10"/>
      <c r="AY144" s="10"/>
    </row>
    <row r="145" spans="1:52" x14ac:dyDescent="0.25">
      <c r="A145" s="4">
        <v>80</v>
      </c>
      <c r="B145" s="18">
        <f t="shared" si="126"/>
        <v>2103</v>
      </c>
      <c r="C145" s="39">
        <f t="shared" si="122"/>
        <v>195.4</v>
      </c>
      <c r="D145" s="22">
        <f t="shared" si="136"/>
        <v>0.28000000000000114</v>
      </c>
      <c r="E145" s="64">
        <f t="shared" si="152"/>
        <v>2.2427999999999999</v>
      </c>
      <c r="F145" s="64">
        <f t="shared" si="152"/>
        <v>1.9866000000000001</v>
      </c>
      <c r="G145" s="64">
        <f t="shared" si="152"/>
        <v>0.15539999999999998</v>
      </c>
      <c r="H145" s="64">
        <f t="shared" si="152"/>
        <v>0.215</v>
      </c>
      <c r="I145" s="64">
        <f t="shared" si="152"/>
        <v>1.0294452000000001</v>
      </c>
      <c r="J145" s="64">
        <f t="shared" si="152"/>
        <v>1.3043939999999998</v>
      </c>
      <c r="K145" s="64">
        <f t="shared" si="152"/>
        <v>4.5753120000000001E-2</v>
      </c>
      <c r="L145" s="64">
        <f t="shared" si="128"/>
        <v>1.0294452000000001</v>
      </c>
      <c r="M145" s="64">
        <f t="shared" si="123"/>
        <v>11.581500597311001</v>
      </c>
      <c r="N145" s="64">
        <f t="shared" si="129"/>
        <v>-6.8913114565228639E-2</v>
      </c>
      <c r="O145" s="64">
        <f t="shared" si="129"/>
        <v>1.3043939999999998</v>
      </c>
      <c r="P145" s="64">
        <f t="shared" si="124"/>
        <v>1.5891316881638278</v>
      </c>
      <c r="Q145" s="64">
        <f t="shared" si="130"/>
        <v>-2.158791311635877E-2</v>
      </c>
      <c r="R145" s="64">
        <f t="shared" si="130"/>
        <v>4.5753120000000001E-2</v>
      </c>
      <c r="S145" s="64">
        <f t="shared" si="125"/>
        <v>5.601098289007251E-2</v>
      </c>
      <c r="T145" s="64">
        <f t="shared" si="131"/>
        <v>-2.0162523903443363E-3</v>
      </c>
      <c r="U145" s="64">
        <f t="shared" si="131"/>
        <v>2.9898700000000002</v>
      </c>
      <c r="V145" s="64">
        <f t="shared" si="131"/>
        <v>3.1773527199280696</v>
      </c>
      <c r="W145" s="29">
        <f>'2.6 Fert x3 '!D20</f>
        <v>195.59</v>
      </c>
      <c r="X145" s="35">
        <f t="shared" si="138"/>
        <v>0.28000000000000114</v>
      </c>
      <c r="Y145" s="29">
        <f>'2.6 Fert x3 '!F20*k</f>
        <v>2.3037000000000001</v>
      </c>
      <c r="Z145" s="29">
        <f>'2.6 Fert x3 '!G20*k</f>
        <v>2.0012999999999996</v>
      </c>
      <c r="AA145" s="29">
        <f>'2.6 Fert x3 '!H20*k</f>
        <v>0.1575</v>
      </c>
      <c r="AB145" s="29">
        <f>'2.6 Fert x3 '!I20/2</f>
        <v>0.17</v>
      </c>
      <c r="AC145" s="68">
        <f t="shared" si="139"/>
        <v>1.0573983</v>
      </c>
      <c r="AD145" s="348">
        <f t="shared" si="132"/>
        <v>1.3249005</v>
      </c>
      <c r="AE145" s="68">
        <f t="shared" si="140"/>
        <v>4.6995480000000006E-2</v>
      </c>
      <c r="AF145" s="36">
        <f t="shared" si="141"/>
        <v>1.0573983</v>
      </c>
      <c r="AG145" s="33">
        <f t="shared" si="133"/>
        <v>11.678347213513533</v>
      </c>
      <c r="AH145" s="33">
        <f t="shared" si="142"/>
        <v>-4.8131107162030062E-2</v>
      </c>
      <c r="AI145" s="36">
        <f t="shared" si="143"/>
        <v>1.3249005</v>
      </c>
      <c r="AJ145" s="33">
        <f t="shared" si="134"/>
        <v>1.611817532981545</v>
      </c>
      <c r="AK145" s="33">
        <f t="shared" si="144"/>
        <v>-1.1230304291852899E-2</v>
      </c>
      <c r="AL145" s="60">
        <f t="shared" si="145"/>
        <v>4.6995480000000006E-2</v>
      </c>
      <c r="AM145" s="60">
        <f t="shared" si="146"/>
        <v>5.7312165394409351E-2</v>
      </c>
      <c r="AN145" s="60">
        <f t="shared" si="147"/>
        <v>-1.0478202196311029E-3</v>
      </c>
      <c r="AO145" s="34">
        <f t="shared" si="135"/>
        <v>3.0111249999999998</v>
      </c>
      <c r="AP145" s="34">
        <f t="shared" si="148"/>
        <v>3.2307157683264869</v>
      </c>
      <c r="AQ145" s="10">
        <f t="shared" si="149"/>
        <v>2.3321768964272032</v>
      </c>
      <c r="AR145" s="10">
        <f t="shared" si="150"/>
        <v>2.3713453739516415</v>
      </c>
      <c r="AS145" s="10">
        <f t="shared" si="151"/>
        <v>3.9168477524438305E-2</v>
      </c>
      <c r="AT145" s="10">
        <f>SUM(AS$130:AS145)*5</f>
        <v>1.9430948717351859</v>
      </c>
      <c r="AU145" s="10"/>
      <c r="AV145" s="10"/>
      <c r="AW145" s="10"/>
      <c r="AY145" s="10"/>
    </row>
    <row r="146" spans="1:52" x14ac:dyDescent="0.25">
      <c r="A146" s="4">
        <v>85</v>
      </c>
      <c r="B146" s="18">
        <f t="shared" si="126"/>
        <v>2108</v>
      </c>
      <c r="C146" s="39">
        <f t="shared" si="122"/>
        <v>195.85</v>
      </c>
      <c r="D146" s="22">
        <f t="shared" si="136"/>
        <v>0.44999999999998863</v>
      </c>
      <c r="E146" s="64">
        <f t="shared" si="152"/>
        <v>2.3058000000000001</v>
      </c>
      <c r="F146" s="64">
        <f t="shared" si="152"/>
        <v>1.9887000000000001</v>
      </c>
      <c r="G146" s="64">
        <f t="shared" si="152"/>
        <v>0.1575</v>
      </c>
      <c r="H146" s="64">
        <f t="shared" si="152"/>
        <v>0.25</v>
      </c>
      <c r="I146" s="64">
        <f t="shared" si="152"/>
        <v>1.0583622000000001</v>
      </c>
      <c r="J146" s="64">
        <f t="shared" si="152"/>
        <v>1.320627</v>
      </c>
      <c r="K146" s="64">
        <f t="shared" si="152"/>
        <v>4.7038320000000002E-2</v>
      </c>
      <c r="L146" s="64">
        <f t="shared" si="128"/>
        <v>1.0583622000000001</v>
      </c>
      <c r="M146" s="64">
        <f t="shared" si="123"/>
        <v>11.548001358671144</v>
      </c>
      <c r="N146" s="64">
        <f t="shared" si="129"/>
        <v>-3.3499238639857154E-2</v>
      </c>
      <c r="O146" s="64">
        <f t="shared" si="129"/>
        <v>1.320627</v>
      </c>
      <c r="P146" s="64">
        <f t="shared" si="124"/>
        <v>1.6015484482247673</v>
      </c>
      <c r="Q146" s="64">
        <f t="shared" si="130"/>
        <v>1.2416760060939502E-2</v>
      </c>
      <c r="R146" s="64">
        <f t="shared" si="130"/>
        <v>4.7038320000000002E-2</v>
      </c>
      <c r="S146" s="64">
        <f t="shared" si="125"/>
        <v>5.6939756455623491E-2</v>
      </c>
      <c r="T146" s="64">
        <f t="shared" si="131"/>
        <v>9.2877356555098184E-4</v>
      </c>
      <c r="U146" s="64">
        <f t="shared" si="131"/>
        <v>3.0563000000000002</v>
      </c>
      <c r="V146" s="64">
        <f t="shared" si="131"/>
        <v>3.486146294986622</v>
      </c>
      <c r="W146" s="29">
        <f>'2.6 Fert x3 '!D21</f>
        <v>195.99</v>
      </c>
      <c r="X146" s="35">
        <f t="shared" si="138"/>
        <v>0.40000000000000568</v>
      </c>
      <c r="Y146" s="29">
        <f>'2.6 Fert x3 '!F21*k</f>
        <v>2.3142</v>
      </c>
      <c r="Z146" s="29">
        <f>'2.6 Fert x3 '!G21*k</f>
        <v>2.0097</v>
      </c>
      <c r="AA146" s="29">
        <f>'2.6 Fert x3 '!H21*k</f>
        <v>0.1575</v>
      </c>
      <c r="AB146" s="29">
        <f>'2.6 Fert x3 '!I21/2</f>
        <v>0.26500000000000001</v>
      </c>
      <c r="AC146" s="68">
        <f t="shared" si="139"/>
        <v>1.0622178</v>
      </c>
      <c r="AD146" s="348">
        <f t="shared" si="132"/>
        <v>1.330665</v>
      </c>
      <c r="AE146" s="68">
        <f t="shared" si="140"/>
        <v>4.7209680000000004E-2</v>
      </c>
      <c r="AF146" s="36">
        <f t="shared" si="141"/>
        <v>1.0622178</v>
      </c>
      <c r="AG146" s="33">
        <f t="shared" si="133"/>
        <v>11.63957323076966</v>
      </c>
      <c r="AH146" s="33">
        <f t="shared" si="142"/>
        <v>-3.8773982743872892E-2</v>
      </c>
      <c r="AI146" s="36">
        <f t="shared" si="143"/>
        <v>1.330665</v>
      </c>
      <c r="AJ146" s="33">
        <f t="shared" si="134"/>
        <v>1.6155967769016555</v>
      </c>
      <c r="AK146" s="33">
        <f t="shared" si="144"/>
        <v>3.779243920110531E-3</v>
      </c>
      <c r="AL146" s="60">
        <f t="shared" si="145"/>
        <v>4.7209680000000004E-2</v>
      </c>
      <c r="AM146" s="60">
        <f t="shared" si="146"/>
        <v>5.734113519871796E-2</v>
      </c>
      <c r="AN146" s="60">
        <f t="shared" si="147"/>
        <v>2.8969804308609515E-5</v>
      </c>
      <c r="AO146" s="34">
        <f t="shared" si="135"/>
        <v>3.0851599999999997</v>
      </c>
      <c r="AP146" s="34">
        <f t="shared" si="148"/>
        <v>3.4501942309805518</v>
      </c>
      <c r="AQ146" s="10">
        <f t="shared" si="149"/>
        <v>2.5588313805201803</v>
      </c>
      <c r="AR146" s="10">
        <f t="shared" si="150"/>
        <v>2.5324425655397249</v>
      </c>
      <c r="AS146" s="10">
        <f t="shared" si="151"/>
        <v>-2.6388814980455422E-2</v>
      </c>
      <c r="AT146" s="10">
        <f>SUM(AS$130:AS146)*5</f>
        <v>1.8111507968329088</v>
      </c>
      <c r="AU146" s="10"/>
      <c r="AV146" s="10"/>
      <c r="AW146" s="10"/>
      <c r="AY146" s="10"/>
    </row>
    <row r="147" spans="1:52" x14ac:dyDescent="0.25">
      <c r="A147" s="4">
        <v>90</v>
      </c>
      <c r="B147" s="18">
        <f t="shared" si="126"/>
        <v>2113</v>
      </c>
      <c r="C147" s="39">
        <f t="shared" si="122"/>
        <v>196.25</v>
      </c>
      <c r="D147" s="22">
        <f t="shared" si="136"/>
        <v>0.40000000000000568</v>
      </c>
      <c r="E147" s="64">
        <f t="shared" si="152"/>
        <v>2.4108000000000001</v>
      </c>
      <c r="F147" s="64">
        <f t="shared" si="152"/>
        <v>1.9634999999999998</v>
      </c>
      <c r="G147" s="64">
        <f t="shared" si="152"/>
        <v>0.1575</v>
      </c>
      <c r="H147" s="64">
        <f t="shared" si="152"/>
        <v>0.23</v>
      </c>
      <c r="I147" s="64">
        <f t="shared" si="152"/>
        <v>1.1065572000000001</v>
      </c>
      <c r="J147" s="64">
        <f t="shared" si="152"/>
        <v>1.336776</v>
      </c>
      <c r="K147" s="64">
        <f t="shared" si="152"/>
        <v>4.9180320000000007E-2</v>
      </c>
      <c r="L147" s="64">
        <f t="shared" si="128"/>
        <v>1.1065572000000001</v>
      </c>
      <c r="M147" s="64">
        <f t="shared" si="123"/>
        <v>11.5658553055002</v>
      </c>
      <c r="N147" s="64">
        <f t="shared" si="129"/>
        <v>1.7853946829056611E-2</v>
      </c>
      <c r="O147" s="64">
        <f t="shared" si="129"/>
        <v>1.336776</v>
      </c>
      <c r="P147" s="64">
        <f t="shared" si="124"/>
        <v>1.6198924420346312</v>
      </c>
      <c r="Q147" s="64">
        <f t="shared" si="130"/>
        <v>1.8343993809863957E-2</v>
      </c>
      <c r="R147" s="64">
        <f t="shared" si="130"/>
        <v>4.9180320000000007E-2</v>
      </c>
      <c r="S147" s="64">
        <f t="shared" si="125"/>
        <v>5.9245941977220475E-2</v>
      </c>
      <c r="T147" s="64">
        <f t="shared" si="131"/>
        <v>2.3061855215969831E-3</v>
      </c>
      <c r="U147" s="64">
        <f t="shared" si="131"/>
        <v>3.09517</v>
      </c>
      <c r="V147" s="64">
        <f t="shared" si="131"/>
        <v>3.5336741261605233</v>
      </c>
      <c r="W147" s="29">
        <f>'2.6 Fert x3 '!D22</f>
        <v>196.42</v>
      </c>
      <c r="X147" s="35">
        <f t="shared" si="138"/>
        <v>0.4299999999999784</v>
      </c>
      <c r="Y147" s="29">
        <f>'2.6 Fert x3 '!F22*k</f>
        <v>2.4002999999999997</v>
      </c>
      <c r="Z147" s="29">
        <f>'2.6 Fert x3 '!G22*k</f>
        <v>1.9719</v>
      </c>
      <c r="AA147" s="29">
        <f>'2.6 Fert x3 '!H22*k</f>
        <v>0.1575</v>
      </c>
      <c r="AB147" s="29">
        <f>'2.6 Fert x3 '!I22/2</f>
        <v>0.245</v>
      </c>
      <c r="AC147" s="68">
        <f t="shared" si="139"/>
        <v>1.1017376999999999</v>
      </c>
      <c r="AD147" s="348">
        <f t="shared" si="132"/>
        <v>1.3373955</v>
      </c>
      <c r="AE147" s="68">
        <f t="shared" si="140"/>
        <v>4.8966119999999995E-2</v>
      </c>
      <c r="AF147" s="36">
        <f t="shared" si="141"/>
        <v>1.1017376999999999</v>
      </c>
      <c r="AG147" s="33">
        <f t="shared" si="133"/>
        <v>11.643974617040774</v>
      </c>
      <c r="AH147" s="33">
        <f t="shared" si="142"/>
        <v>4.4013862711143048E-3</v>
      </c>
      <c r="AI147" s="36">
        <f t="shared" si="143"/>
        <v>1.3373955</v>
      </c>
      <c r="AJ147" s="33">
        <f t="shared" si="134"/>
        <v>1.6229953591525725</v>
      </c>
      <c r="AK147" s="33">
        <f t="shared" si="144"/>
        <v>7.3985822509170518E-3</v>
      </c>
      <c r="AL147" s="60">
        <f t="shared" si="145"/>
        <v>4.8966119999999995E-2</v>
      </c>
      <c r="AM147" s="60">
        <f t="shared" si="146"/>
        <v>5.9102696384987025E-2</v>
      </c>
      <c r="AN147" s="60">
        <f t="shared" si="147"/>
        <v>1.7615611862690644E-3</v>
      </c>
      <c r="AO147" s="34">
        <f t="shared" si="135"/>
        <v>3.1035549999999996</v>
      </c>
      <c r="AP147" s="34">
        <f t="shared" si="148"/>
        <v>3.5471165297082785</v>
      </c>
      <c r="AQ147" s="10">
        <f t="shared" si="149"/>
        <v>2.5937168086018239</v>
      </c>
      <c r="AR147" s="10">
        <f t="shared" si="150"/>
        <v>2.6035835328058763</v>
      </c>
      <c r="AS147" s="10">
        <f t="shared" si="151"/>
        <v>9.866724204052435E-3</v>
      </c>
      <c r="AT147" s="10">
        <f>SUM(AS$130:AS147)*5</f>
        <v>1.860484417853171</v>
      </c>
      <c r="AU147" s="10"/>
      <c r="AV147" s="10"/>
      <c r="AW147" s="10"/>
      <c r="AY147" s="10"/>
    </row>
    <row r="148" spans="1:52" x14ac:dyDescent="0.25">
      <c r="A148" s="4">
        <v>95</v>
      </c>
      <c r="B148" s="18">
        <f t="shared" si="126"/>
        <v>2118</v>
      </c>
      <c r="C148" s="39">
        <f t="shared" si="122"/>
        <v>196.74</v>
      </c>
      <c r="D148" s="22">
        <f t="shared" si="136"/>
        <v>0.49000000000000909</v>
      </c>
      <c r="E148" s="64">
        <f t="shared" si="152"/>
        <v>2.4780000000000002</v>
      </c>
      <c r="F148" s="64">
        <f t="shared" si="152"/>
        <v>1.9215</v>
      </c>
      <c r="G148" s="64">
        <f t="shared" si="152"/>
        <v>0.1575</v>
      </c>
      <c r="H148" s="64">
        <f t="shared" si="152"/>
        <v>0.19</v>
      </c>
      <c r="I148" s="64">
        <f t="shared" si="152"/>
        <v>1.1374020000000002</v>
      </c>
      <c r="J148" s="64">
        <f t="shared" si="152"/>
        <v>1.33728</v>
      </c>
      <c r="K148" s="64">
        <f t="shared" si="152"/>
        <v>5.0551200000000004E-2</v>
      </c>
      <c r="L148" s="64">
        <f t="shared" si="128"/>
        <v>1.1374020000000002</v>
      </c>
      <c r="M148" s="64">
        <f t="shared" si="123"/>
        <v>11.612870847643787</v>
      </c>
      <c r="N148" s="64">
        <f t="shared" si="129"/>
        <v>4.7015542143586941E-2</v>
      </c>
      <c r="O148" s="64">
        <f t="shared" si="129"/>
        <v>1.33728</v>
      </c>
      <c r="P148" s="64">
        <f t="shared" si="124"/>
        <v>1.6236392326388811</v>
      </c>
      <c r="Q148" s="64">
        <f t="shared" si="130"/>
        <v>3.7467906042498722E-3</v>
      </c>
      <c r="R148" s="64">
        <f t="shared" si="130"/>
        <v>5.0551200000000004E-2</v>
      </c>
      <c r="S148" s="64">
        <f t="shared" si="125"/>
        <v>6.1024501832469338E-2</v>
      </c>
      <c r="T148" s="64">
        <f t="shared" si="131"/>
        <v>1.7785598552488638E-3</v>
      </c>
      <c r="U148" s="64">
        <f t="shared" si="131"/>
        <v>3.08555</v>
      </c>
      <c r="V148" s="64">
        <f t="shared" si="131"/>
        <v>3.6280908926030944</v>
      </c>
      <c r="W148" s="29">
        <f>'2.6 Fert x3 '!D23</f>
        <v>196.94</v>
      </c>
      <c r="X148" s="35">
        <f t="shared" si="138"/>
        <v>0.52000000000001023</v>
      </c>
      <c r="Y148" s="29">
        <f>'2.6 Fert x3 '!F23*k</f>
        <v>2.5116000000000001</v>
      </c>
      <c r="Z148" s="29">
        <f>'2.6 Fert x3 '!G23*k</f>
        <v>1.9341000000000002</v>
      </c>
      <c r="AA148" s="29">
        <f>'2.6 Fert x3 '!H23*k</f>
        <v>0.15959999999999999</v>
      </c>
      <c r="AB148" s="29">
        <f>'2.6 Fert x3 '!I23/2</f>
        <v>0.24</v>
      </c>
      <c r="AC148" s="68">
        <f t="shared" si="139"/>
        <v>1.1528244000000001</v>
      </c>
      <c r="AD148" s="348">
        <f t="shared" si="132"/>
        <v>1.3503000000000003</v>
      </c>
      <c r="AE148" s="68">
        <f t="shared" si="140"/>
        <v>5.1236640000000007E-2</v>
      </c>
      <c r="AF148" s="36">
        <f t="shared" si="141"/>
        <v>1.1528244000000001</v>
      </c>
      <c r="AG148" s="33">
        <f t="shared" si="133"/>
        <v>11.69904775674209</v>
      </c>
      <c r="AH148" s="33">
        <f t="shared" si="142"/>
        <v>5.5073139701315554E-2</v>
      </c>
      <c r="AI148" s="36">
        <f t="shared" si="143"/>
        <v>1.3503000000000003</v>
      </c>
      <c r="AJ148" s="33">
        <f t="shared" si="134"/>
        <v>1.6372077560727702</v>
      </c>
      <c r="AK148" s="33">
        <f t="shared" si="144"/>
        <v>1.4212396920197712E-2</v>
      </c>
      <c r="AL148" s="60">
        <f t="shared" si="145"/>
        <v>5.1236640000000007E-2</v>
      </c>
      <c r="AM148" s="60">
        <f t="shared" si="146"/>
        <v>6.1684619350058499E-2</v>
      </c>
      <c r="AN148" s="60">
        <f t="shared" si="147"/>
        <v>2.5819229650714745E-3</v>
      </c>
      <c r="AO148" s="34">
        <f t="shared" si="135"/>
        <v>3.1494450000000005</v>
      </c>
      <c r="AP148" s="34">
        <f t="shared" si="148"/>
        <v>3.7413124595865956</v>
      </c>
      <c r="AQ148" s="10">
        <f t="shared" si="149"/>
        <v>2.6630187151706712</v>
      </c>
      <c r="AR148" s="10">
        <f t="shared" si="150"/>
        <v>2.746123345336561</v>
      </c>
      <c r="AS148" s="10">
        <f t="shared" si="151"/>
        <v>8.3104630165889759E-2</v>
      </c>
      <c r="AT148" s="10">
        <f>SUM(AS$130:AS148)*5</f>
        <v>2.27600756868262</v>
      </c>
      <c r="AU148" s="10"/>
      <c r="AV148" s="10"/>
      <c r="AW148" s="10"/>
      <c r="AY148" s="10"/>
    </row>
    <row r="149" spans="1:52" x14ac:dyDescent="0.25">
      <c r="A149" s="4">
        <v>100</v>
      </c>
      <c r="B149" s="18">
        <f t="shared" si="126"/>
        <v>2123</v>
      </c>
      <c r="C149" s="39">
        <f t="shared" si="122"/>
        <v>197.15</v>
      </c>
      <c r="D149" s="22">
        <f t="shared" si="136"/>
        <v>0.40999999999999659</v>
      </c>
      <c r="E149" s="64">
        <f t="shared" si="152"/>
        <v>2.5073999999999996</v>
      </c>
      <c r="F149" s="64">
        <f t="shared" si="152"/>
        <v>1.9257</v>
      </c>
      <c r="G149" s="64">
        <f t="shared" si="152"/>
        <v>0.1575</v>
      </c>
      <c r="H149" s="64">
        <f t="shared" si="152"/>
        <v>0.22</v>
      </c>
      <c r="I149" s="64">
        <f t="shared" si="152"/>
        <v>1.1508965999999998</v>
      </c>
      <c r="J149" s="64">
        <f t="shared" si="152"/>
        <v>1.346079</v>
      </c>
      <c r="K149" s="64">
        <f t="shared" si="152"/>
        <v>5.1150959999999995E-2</v>
      </c>
      <c r="L149" s="64">
        <f t="shared" si="128"/>
        <v>1.1508965999999998</v>
      </c>
      <c r="M149" s="64">
        <f t="shared" si="123"/>
        <v>11.668948536751431</v>
      </c>
      <c r="N149" s="64">
        <f t="shared" si="129"/>
        <v>5.6077689107643991E-2</v>
      </c>
      <c r="O149" s="64">
        <f t="shared" si="129"/>
        <v>1.346079</v>
      </c>
      <c r="P149" s="64">
        <f t="shared" si="124"/>
        <v>1.6331005778998688</v>
      </c>
      <c r="Q149" s="64">
        <f t="shared" si="130"/>
        <v>9.4613452609877413E-3</v>
      </c>
      <c r="R149" s="64">
        <f t="shared" si="130"/>
        <v>5.1150959999999995E-2</v>
      </c>
      <c r="S149" s="64">
        <f t="shared" si="125"/>
        <v>6.1938669766067489E-2</v>
      </c>
      <c r="T149" s="64">
        <f t="shared" si="131"/>
        <v>9.1416793359815063E-4</v>
      </c>
      <c r="U149" s="64">
        <f t="shared" si="131"/>
        <v>3.1268899999999995</v>
      </c>
      <c r="V149" s="64">
        <f t="shared" si="131"/>
        <v>3.6033432023022258</v>
      </c>
      <c r="W149" s="29">
        <f>'2.6 Fert x3 '!D24</f>
        <v>197.33</v>
      </c>
      <c r="X149" s="35">
        <f t="shared" si="138"/>
        <v>0.39000000000001478</v>
      </c>
      <c r="Y149" s="29">
        <f>'2.6 Fert x3 '!F24*k</f>
        <v>2.5305</v>
      </c>
      <c r="Z149" s="29">
        <f>'2.6 Fert x3 '!G24*k</f>
        <v>1.9130999999999998</v>
      </c>
      <c r="AA149" s="29">
        <f>'2.6 Fert x3 '!H24*k</f>
        <v>0.1575</v>
      </c>
      <c r="AB149" s="29">
        <f>'2.6 Fert x3 '!I24/2</f>
        <v>0.215</v>
      </c>
      <c r="AC149" s="68">
        <f t="shared" si="139"/>
        <v>1.1614995000000001</v>
      </c>
      <c r="AD149" s="348">
        <f t="shared" si="132"/>
        <v>1.3469504999999997</v>
      </c>
      <c r="AE149" s="68">
        <f t="shared" si="140"/>
        <v>5.16222E-2</v>
      </c>
      <c r="AF149" s="36">
        <f t="shared" si="141"/>
        <v>1.1614995000000001</v>
      </c>
      <c r="AG149" s="33">
        <f t="shared" si="133"/>
        <v>11.757603902634884</v>
      </c>
      <c r="AH149" s="33">
        <f t="shared" si="142"/>
        <v>5.855614589279412E-2</v>
      </c>
      <c r="AI149" s="36">
        <f t="shared" si="143"/>
        <v>1.3469504999999997</v>
      </c>
      <c r="AJ149" s="33">
        <f t="shared" si="134"/>
        <v>1.6363706766325665</v>
      </c>
      <c r="AK149" s="33">
        <f t="shared" si="144"/>
        <v>-8.3707944020372516E-4</v>
      </c>
      <c r="AL149" s="60">
        <f t="shared" si="145"/>
        <v>5.16222E-2</v>
      </c>
      <c r="AM149" s="60">
        <f t="shared" si="146"/>
        <v>6.2526603159334324E-2</v>
      </c>
      <c r="AN149" s="60">
        <f t="shared" si="147"/>
        <v>8.4198380927582445E-4</v>
      </c>
      <c r="AO149" s="34">
        <f t="shared" si="135"/>
        <v>3.1304650000000001</v>
      </c>
      <c r="AP149" s="34">
        <f t="shared" si="148"/>
        <v>3.5790260502618811</v>
      </c>
      <c r="AQ149" s="10">
        <f t="shared" si="149"/>
        <v>2.6448539104898336</v>
      </c>
      <c r="AR149" s="10">
        <f t="shared" si="150"/>
        <v>2.6270051208922207</v>
      </c>
      <c r="AS149" s="10">
        <f t="shared" si="151"/>
        <v>-1.7848789597612935E-2</v>
      </c>
      <c r="AT149" s="10">
        <f>SUM(AS$130:AS149)*5</f>
        <v>2.1867636206945553</v>
      </c>
      <c r="AU149" s="10"/>
      <c r="AV149" s="10"/>
      <c r="AW149" s="10"/>
      <c r="AY149" s="10"/>
    </row>
    <row r="150" spans="1:52" x14ac:dyDescent="0.25">
      <c r="A150" s="4">
        <v>105</v>
      </c>
      <c r="B150" s="18">
        <f t="shared" si="126"/>
        <v>2128</v>
      </c>
      <c r="C150" s="39">
        <f t="shared" si="122"/>
        <v>197.58</v>
      </c>
      <c r="D150" s="22">
        <f t="shared" si="136"/>
        <v>0.43000000000000682</v>
      </c>
      <c r="E150" s="64">
        <f t="shared" si="152"/>
        <v>2.2869000000000002</v>
      </c>
      <c r="F150" s="64">
        <f t="shared" si="152"/>
        <v>2.0726999999999998</v>
      </c>
      <c r="G150" s="64">
        <f t="shared" si="152"/>
        <v>0.16170000000000001</v>
      </c>
      <c r="H150" s="64">
        <f t="shared" si="152"/>
        <v>0.13500000000000001</v>
      </c>
      <c r="I150" s="64">
        <f t="shared" si="152"/>
        <v>1.0496871000000001</v>
      </c>
      <c r="J150" s="64">
        <f t="shared" si="152"/>
        <v>1.3479165</v>
      </c>
      <c r="K150" s="64">
        <f t="shared" si="152"/>
        <v>4.6652760000000008E-2</v>
      </c>
      <c r="L150" s="64">
        <f t="shared" si="128"/>
        <v>1.0496871000000001</v>
      </c>
      <c r="M150" s="64">
        <f t="shared" si="123"/>
        <v>11.618529926813459</v>
      </c>
      <c r="N150" s="64">
        <f t="shared" si="129"/>
        <v>-5.0418609937972647E-2</v>
      </c>
      <c r="O150" s="64">
        <f t="shared" si="129"/>
        <v>1.3479165</v>
      </c>
      <c r="P150" s="64">
        <f t="shared" si="124"/>
        <v>1.6366106232481668</v>
      </c>
      <c r="Q150" s="64">
        <f t="shared" si="130"/>
        <v>3.5100453482979077E-3</v>
      </c>
      <c r="R150" s="64">
        <f t="shared" si="130"/>
        <v>4.6652760000000008E-2</v>
      </c>
      <c r="S150" s="64">
        <f t="shared" si="125"/>
        <v>5.7602073352315139E-2</v>
      </c>
      <c r="T150" s="64">
        <f t="shared" si="131"/>
        <v>-4.3365964137523499E-3</v>
      </c>
      <c r="U150" s="64">
        <f t="shared" si="131"/>
        <v>3.0265949999999999</v>
      </c>
      <c r="V150" s="64">
        <f t="shared" si="131"/>
        <v>3.4053498389965795</v>
      </c>
      <c r="W150" s="29">
        <f>'2.6 Fert x3 '!D25</f>
        <v>197.77</v>
      </c>
      <c r="X150" s="35">
        <f t="shared" si="138"/>
        <v>0.43999999999999773</v>
      </c>
      <c r="Y150" s="29">
        <f>'2.6 Fert x3 '!F25*k</f>
        <v>2.3289</v>
      </c>
      <c r="Z150" s="29">
        <f>'2.6 Fert x3 '!G25*k</f>
        <v>2.0642999999999998</v>
      </c>
      <c r="AA150" s="29">
        <f>'2.6 Fert x3 '!H25*k</f>
        <v>0.16170000000000001</v>
      </c>
      <c r="AB150" s="29">
        <f>'2.6 Fert x3 '!I25/2</f>
        <v>0.2</v>
      </c>
      <c r="AC150" s="68">
        <f t="shared" si="139"/>
        <v>1.0689651</v>
      </c>
      <c r="AD150" s="348">
        <f t="shared" si="132"/>
        <v>1.3550144999999998</v>
      </c>
      <c r="AE150" s="68">
        <f t="shared" si="140"/>
        <v>4.7509560000000006E-2</v>
      </c>
      <c r="AF150" s="36">
        <f t="shared" si="141"/>
        <v>1.0689651</v>
      </c>
      <c r="AG150" s="33">
        <f t="shared" si="133"/>
        <v>11.718105189658077</v>
      </c>
      <c r="AH150" s="33">
        <f t="shared" si="142"/>
        <v>-3.9498712976806516E-2</v>
      </c>
      <c r="AI150" s="36">
        <f t="shared" si="143"/>
        <v>1.3550144999999998</v>
      </c>
      <c r="AJ150" s="33">
        <f t="shared" si="134"/>
        <v>1.6442867004954265</v>
      </c>
      <c r="AK150" s="33">
        <f t="shared" si="144"/>
        <v>7.9160238628599444E-3</v>
      </c>
      <c r="AL150" s="60">
        <f t="shared" si="145"/>
        <v>4.7509560000000006E-2</v>
      </c>
      <c r="AM150" s="60">
        <f t="shared" si="146"/>
        <v>5.8562806274631382E-2</v>
      </c>
      <c r="AN150" s="60">
        <f t="shared" si="147"/>
        <v>-3.9637968847029414E-3</v>
      </c>
      <c r="AO150" s="34">
        <f t="shared" si="135"/>
        <v>3.0906850000000001</v>
      </c>
      <c r="AP150" s="34">
        <f t="shared" si="148"/>
        <v>3.4951385140013485</v>
      </c>
      <c r="AQ150" s="10">
        <f t="shared" si="149"/>
        <v>2.4995267818234894</v>
      </c>
      <c r="AR150" s="10">
        <f t="shared" si="150"/>
        <v>2.5654316692769896</v>
      </c>
      <c r="AS150" s="10">
        <f t="shared" si="151"/>
        <v>6.5904887453500205E-2</v>
      </c>
      <c r="AT150" s="10">
        <f>SUM(AS$130:AS150)*5</f>
        <v>2.5162880579620559</v>
      </c>
      <c r="AU150" s="10"/>
      <c r="AV150" s="10"/>
      <c r="AW150" s="10"/>
      <c r="AY150" s="10"/>
    </row>
    <row r="151" spans="1:52" x14ac:dyDescent="0.25">
      <c r="A151" s="4">
        <v>110</v>
      </c>
      <c r="B151" s="18">
        <f t="shared" si="126"/>
        <v>2133</v>
      </c>
      <c r="C151" s="39">
        <f t="shared" si="122"/>
        <v>197.75</v>
      </c>
      <c r="D151" s="22">
        <f t="shared" si="136"/>
        <v>0.16999999999998749</v>
      </c>
      <c r="E151" s="64">
        <f t="shared" ref="E151:K159" si="153">E46</f>
        <v>2.5787999999999998</v>
      </c>
      <c r="F151" s="64">
        <f t="shared" si="153"/>
        <v>1.8584999999999998</v>
      </c>
      <c r="G151" s="64">
        <f t="shared" si="153"/>
        <v>0.15539999999999998</v>
      </c>
      <c r="H151" s="64">
        <f t="shared" si="153"/>
        <v>0.19500000000000001</v>
      </c>
      <c r="I151" s="64">
        <f t="shared" si="153"/>
        <v>1.1836692</v>
      </c>
      <c r="J151" s="64">
        <f t="shared" si="153"/>
        <v>1.3380359999999998</v>
      </c>
      <c r="K151" s="64">
        <f t="shared" si="153"/>
        <v>5.2607519999999998E-2</v>
      </c>
      <c r="L151" s="64">
        <f t="shared" si="128"/>
        <v>1.1836692</v>
      </c>
      <c r="M151" s="64">
        <f t="shared" si="123"/>
        <v>11.706846698673345</v>
      </c>
      <c r="N151" s="64">
        <f t="shared" si="129"/>
        <v>8.8316771859886956E-2</v>
      </c>
      <c r="O151" s="64">
        <f t="shared" si="129"/>
        <v>1.3380359999999998</v>
      </c>
      <c r="P151" s="64">
        <f t="shared" si="124"/>
        <v>1.6273506174651799</v>
      </c>
      <c r="Q151" s="64">
        <f t="shared" si="130"/>
        <v>-9.2600057829868021E-3</v>
      </c>
      <c r="R151" s="64">
        <f t="shared" si="130"/>
        <v>5.2607519999999998E-2</v>
      </c>
      <c r="S151" s="64">
        <f t="shared" si="125"/>
        <v>6.2790224169456732E-2</v>
      </c>
      <c r="T151" s="64">
        <f t="shared" si="131"/>
        <v>5.188150817141593E-3</v>
      </c>
      <c r="U151" s="64">
        <f t="shared" si="131"/>
        <v>3.1120050000000004</v>
      </c>
      <c r="V151" s="64">
        <f t="shared" si="131"/>
        <v>3.3662499168940294</v>
      </c>
      <c r="W151" s="29">
        <f>'2.6 Fert x3 '!D26</f>
        <v>197.94</v>
      </c>
      <c r="X151" s="35">
        <f t="shared" si="138"/>
        <v>0.16999999999998749</v>
      </c>
      <c r="Y151" s="29">
        <f>'2.6 Fert x3 '!F26*k</f>
        <v>2.6208</v>
      </c>
      <c r="Z151" s="29">
        <f>'2.6 Fert x3 '!G26*k</f>
        <v>1.8269999999999997</v>
      </c>
      <c r="AA151" s="29">
        <f>'2.6 Fert x3 '!H26*k</f>
        <v>0.15539999999999998</v>
      </c>
      <c r="AB151" s="29">
        <f>'2.6 Fert x3 '!I26/2</f>
        <v>0.18</v>
      </c>
      <c r="AC151" s="68">
        <f t="shared" si="139"/>
        <v>1.2029472000000001</v>
      </c>
      <c r="AD151" s="348">
        <f t="shared" si="132"/>
        <v>1.3363559999999999</v>
      </c>
      <c r="AE151" s="68">
        <f t="shared" si="140"/>
        <v>5.3464320000000003E-2</v>
      </c>
      <c r="AF151" s="36">
        <f t="shared" si="141"/>
        <v>1.2029472000000001</v>
      </c>
      <c r="AG151" s="33">
        <f t="shared" si="133"/>
        <v>11.816312370607015</v>
      </c>
      <c r="AH151" s="33">
        <f t="shared" si="142"/>
        <v>9.8207180948937989E-2</v>
      </c>
      <c r="AI151" s="36">
        <f t="shared" si="143"/>
        <v>1.3363559999999999</v>
      </c>
      <c r="AJ151" s="33">
        <f t="shared" si="134"/>
        <v>1.6270275690337923</v>
      </c>
      <c r="AK151" s="33">
        <f t="shared" si="144"/>
        <v>-1.7259131461634158E-2</v>
      </c>
      <c r="AL151" s="60">
        <f t="shared" si="145"/>
        <v>5.3464320000000003E-2</v>
      </c>
      <c r="AM151" s="60">
        <f t="shared" si="146"/>
        <v>6.3816859360526487E-2</v>
      </c>
      <c r="AN151" s="60">
        <f t="shared" si="147"/>
        <v>5.2540530858951051E-3</v>
      </c>
      <c r="AO151" s="34">
        <f t="shared" si="135"/>
        <v>3.1090800000000001</v>
      </c>
      <c r="AP151" s="34">
        <f t="shared" si="148"/>
        <v>3.3652821025731865</v>
      </c>
      <c r="AQ151" s="10">
        <f t="shared" si="149"/>
        <v>2.4708274390002174</v>
      </c>
      <c r="AR151" s="10">
        <f t="shared" si="150"/>
        <v>2.4701170632887188</v>
      </c>
      <c r="AS151" s="10">
        <f t="shared" si="151"/>
        <v>-7.103757114985676E-4</v>
      </c>
      <c r="AT151" s="10">
        <f>SUM(AS$130:AS151)*5</f>
        <v>2.5127361794045635</v>
      </c>
      <c r="AU151" s="10"/>
      <c r="AV151" s="10"/>
      <c r="AW151" s="10"/>
      <c r="AY151" s="10"/>
    </row>
    <row r="152" spans="1:52" x14ac:dyDescent="0.25">
      <c r="A152" s="4">
        <v>115</v>
      </c>
      <c r="B152" s="18">
        <f t="shared" si="126"/>
        <v>2138</v>
      </c>
      <c r="C152" s="39">
        <f t="shared" si="122"/>
        <v>198.17</v>
      </c>
      <c r="D152" s="22">
        <f t="shared" si="136"/>
        <v>0.41999999999998749</v>
      </c>
      <c r="E152" s="64">
        <f t="shared" si="153"/>
        <v>2.4822000000000002</v>
      </c>
      <c r="F152" s="64">
        <f t="shared" si="153"/>
        <v>1.9341000000000002</v>
      </c>
      <c r="G152" s="64">
        <f t="shared" si="153"/>
        <v>0.1575</v>
      </c>
      <c r="H152" s="64">
        <f t="shared" si="153"/>
        <v>0.26</v>
      </c>
      <c r="I152" s="64">
        <f t="shared" si="153"/>
        <v>1.1393298000000001</v>
      </c>
      <c r="J152" s="64">
        <f t="shared" si="153"/>
        <v>1.3430970000000002</v>
      </c>
      <c r="K152" s="64">
        <f t="shared" si="153"/>
        <v>5.0636880000000009E-2</v>
      </c>
      <c r="L152" s="64">
        <f t="shared" si="128"/>
        <v>1.1393298000000001</v>
      </c>
      <c r="M152" s="64">
        <f t="shared" si="123"/>
        <v>11.742497888898242</v>
      </c>
      <c r="N152" s="64">
        <f t="shared" si="129"/>
        <v>3.5651190224896823E-2</v>
      </c>
      <c r="O152" s="64">
        <f t="shared" si="129"/>
        <v>1.3430970000000002</v>
      </c>
      <c r="P152" s="64">
        <f t="shared" si="124"/>
        <v>1.6307746642444363</v>
      </c>
      <c r="Q152" s="64">
        <f t="shared" si="130"/>
        <v>3.42404677925634E-3</v>
      </c>
      <c r="R152" s="64">
        <f t="shared" si="130"/>
        <v>5.0636880000000009E-2</v>
      </c>
      <c r="S152" s="64">
        <f t="shared" si="125"/>
        <v>6.1736728325611584E-2</v>
      </c>
      <c r="T152" s="64">
        <f t="shared" si="131"/>
        <v>-1.0534958438451481E-3</v>
      </c>
      <c r="U152" s="64">
        <f t="shared" si="131"/>
        <v>3.1419700000000002</v>
      </c>
      <c r="V152" s="64">
        <f t="shared" si="131"/>
        <v>3.5999917411602955</v>
      </c>
      <c r="W152" s="29">
        <f>'2.6 Fert x3 '!D27</f>
        <v>198.42</v>
      </c>
      <c r="X152" s="35">
        <f t="shared" si="138"/>
        <v>0.47999999999998977</v>
      </c>
      <c r="Y152" s="29">
        <f>'2.6 Fert x3 '!F27*k</f>
        <v>2.4002999999999997</v>
      </c>
      <c r="Z152" s="29">
        <f>'2.6 Fert x3 '!G27*k</f>
        <v>2.0327999999999999</v>
      </c>
      <c r="AA152" s="29">
        <f>'2.6 Fert x3 '!H27*k</f>
        <v>0.16170000000000001</v>
      </c>
      <c r="AB152" s="29">
        <f>'2.6 Fert x3 '!I27/2</f>
        <v>0.28999999999999998</v>
      </c>
      <c r="AC152" s="68">
        <f t="shared" si="139"/>
        <v>1.1017376999999999</v>
      </c>
      <c r="AD152" s="348">
        <f t="shared" si="132"/>
        <v>1.3605375</v>
      </c>
      <c r="AE152" s="68">
        <f t="shared" si="140"/>
        <v>4.8966119999999995E-2</v>
      </c>
      <c r="AF152" s="36">
        <f t="shared" si="141"/>
        <v>1.1017376999999999</v>
      </c>
      <c r="AG152" s="33">
        <f t="shared" si="133"/>
        <v>11.804051438393115</v>
      </c>
      <c r="AH152" s="33">
        <f t="shared" si="142"/>
        <v>-1.2260932213900233E-2</v>
      </c>
      <c r="AI152" s="36">
        <f t="shared" si="143"/>
        <v>1.3605375</v>
      </c>
      <c r="AJ152" s="33">
        <f t="shared" si="134"/>
        <v>1.6481580568103145</v>
      </c>
      <c r="AK152" s="33">
        <f t="shared" si="144"/>
        <v>2.1130487776522155E-2</v>
      </c>
      <c r="AL152" s="60">
        <f t="shared" si="145"/>
        <v>4.8966119999999995E-2</v>
      </c>
      <c r="AM152" s="60">
        <f t="shared" si="146"/>
        <v>6.0247453501964116E-2</v>
      </c>
      <c r="AN152" s="60">
        <f t="shared" si="147"/>
        <v>-3.5694058585623717E-3</v>
      </c>
      <c r="AO152" s="34">
        <f t="shared" si="135"/>
        <v>3.1751199999999997</v>
      </c>
      <c r="AP152" s="34">
        <f t="shared" si="148"/>
        <v>3.6604201497040489</v>
      </c>
      <c r="AQ152" s="10">
        <f t="shared" si="149"/>
        <v>2.642393938011657</v>
      </c>
      <c r="AR152" s="10">
        <f t="shared" si="150"/>
        <v>2.686748389882772</v>
      </c>
      <c r="AS152" s="10">
        <f t="shared" si="151"/>
        <v>4.4354451871114975E-2</v>
      </c>
      <c r="AT152" s="10">
        <f>SUM(AS$130:AS152)*5</f>
        <v>2.7345084387601384</v>
      </c>
      <c r="AU152" s="10"/>
      <c r="AV152" s="10"/>
      <c r="AW152" s="10"/>
      <c r="AY152" s="10"/>
    </row>
    <row r="153" spans="1:52" x14ac:dyDescent="0.25">
      <c r="A153" s="4">
        <v>120</v>
      </c>
      <c r="B153" s="18">
        <f t="shared" si="126"/>
        <v>2143</v>
      </c>
      <c r="C153" s="39">
        <f t="shared" si="122"/>
        <v>198.39</v>
      </c>
      <c r="D153" s="22">
        <f t="shared" si="136"/>
        <v>0.21999999999999886</v>
      </c>
      <c r="E153" s="64">
        <f t="shared" si="153"/>
        <v>2.415</v>
      </c>
      <c r="F153" s="64">
        <f t="shared" si="153"/>
        <v>1.9424999999999999</v>
      </c>
      <c r="G153" s="64">
        <f t="shared" si="153"/>
        <v>0.1575</v>
      </c>
      <c r="H153" s="64">
        <f t="shared" si="153"/>
        <v>0.22</v>
      </c>
      <c r="I153" s="64">
        <f t="shared" si="153"/>
        <v>1.1084850000000002</v>
      </c>
      <c r="J153" s="64">
        <f t="shared" si="153"/>
        <v>1.329825</v>
      </c>
      <c r="K153" s="64">
        <f t="shared" si="153"/>
        <v>4.9266000000000004E-2</v>
      </c>
      <c r="L153" s="64">
        <f t="shared" si="128"/>
        <v>1.1084850000000002</v>
      </c>
      <c r="M153" s="64">
        <f t="shared" si="123"/>
        <v>11.743943215544105</v>
      </c>
      <c r="N153" s="64">
        <f t="shared" si="129"/>
        <v>1.4453266458627212E-3</v>
      </c>
      <c r="O153" s="64">
        <f t="shared" si="129"/>
        <v>1.329825</v>
      </c>
      <c r="P153" s="64">
        <f t="shared" si="124"/>
        <v>1.618107955918614</v>
      </c>
      <c r="Q153" s="64">
        <f t="shared" si="130"/>
        <v>-1.2666708325822285E-2</v>
      </c>
      <c r="R153" s="64">
        <f t="shared" si="130"/>
        <v>4.9266000000000004E-2</v>
      </c>
      <c r="S153" s="64">
        <f t="shared" si="125"/>
        <v>6.0179614811827896E-2</v>
      </c>
      <c r="T153" s="64">
        <f t="shared" si="131"/>
        <v>-1.5571135137836881E-3</v>
      </c>
      <c r="U153" s="64">
        <f t="shared" si="131"/>
        <v>3.0777499999999995</v>
      </c>
      <c r="V153" s="64">
        <f t="shared" si="131"/>
        <v>3.2849715048062551</v>
      </c>
      <c r="W153" s="29">
        <f>'2.6 Fert x3 '!D28</f>
        <v>198.56</v>
      </c>
      <c r="X153" s="35">
        <f t="shared" si="138"/>
        <v>0.14000000000001478</v>
      </c>
      <c r="Y153" s="29">
        <f>'2.6 Fert x3 '!F28*k</f>
        <v>2.4318</v>
      </c>
      <c r="Z153" s="29">
        <f>'2.6 Fert x3 '!G28*k</f>
        <v>1.9130999999999998</v>
      </c>
      <c r="AA153" s="29">
        <f>'2.6 Fert x3 '!H28*k</f>
        <v>0.15539999999999998</v>
      </c>
      <c r="AB153" s="29">
        <f>'2.6 Fert x3 '!I28/2</f>
        <v>0.19500000000000001</v>
      </c>
      <c r="AC153" s="68">
        <f t="shared" si="139"/>
        <v>1.1161962000000001</v>
      </c>
      <c r="AD153" s="348">
        <f t="shared" si="132"/>
        <v>1.3227689999999999</v>
      </c>
      <c r="AE153" s="68">
        <f t="shared" si="140"/>
        <v>4.9608720000000002E-2</v>
      </c>
      <c r="AF153" s="36">
        <f t="shared" si="141"/>
        <v>1.1161962000000001</v>
      </c>
      <c r="AG153" s="33">
        <f t="shared" si="133"/>
        <v>11.80740492194105</v>
      </c>
      <c r="AH153" s="33">
        <f t="shared" si="142"/>
        <v>3.3534835479347436E-3</v>
      </c>
      <c r="AI153" s="36">
        <f t="shared" si="143"/>
        <v>1.3227689999999999</v>
      </c>
      <c r="AJ153" s="33">
        <f t="shared" si="134"/>
        <v>1.6141249346094539</v>
      </c>
      <c r="AK153" s="33">
        <f t="shared" si="144"/>
        <v>-3.4033122200860522E-2</v>
      </c>
      <c r="AL153" s="60">
        <f t="shared" si="145"/>
        <v>4.9608720000000002E-2</v>
      </c>
      <c r="AM153" s="60">
        <f t="shared" si="146"/>
        <v>6.0259065730115011E-2</v>
      </c>
      <c r="AN153" s="60">
        <f t="shared" si="147"/>
        <v>1.1612228150895132E-5</v>
      </c>
      <c r="AO153" s="34">
        <f t="shared" si="135"/>
        <v>3.0519450000000004</v>
      </c>
      <c r="AP153" s="34">
        <f t="shared" si="148"/>
        <v>3.1612769735752404</v>
      </c>
      <c r="AQ153" s="10">
        <f t="shared" si="149"/>
        <v>2.4111690845277911</v>
      </c>
      <c r="AR153" s="10">
        <f t="shared" si="150"/>
        <v>2.3203772986042264</v>
      </c>
      <c r="AS153" s="10">
        <f t="shared" si="151"/>
        <v>-9.0791785923564738E-2</v>
      </c>
      <c r="AT153" s="10">
        <f>SUM(AS$130:AS153)*5</f>
        <v>2.2805495091423147</v>
      </c>
      <c r="AU153" s="10"/>
      <c r="AV153" s="10"/>
      <c r="AW153" s="10"/>
      <c r="AY153" s="10"/>
    </row>
    <row r="154" spans="1:52" x14ac:dyDescent="0.25">
      <c r="A154" s="4">
        <v>125</v>
      </c>
      <c r="B154" s="18">
        <f t="shared" si="126"/>
        <v>2148</v>
      </c>
      <c r="C154" s="39">
        <f t="shared" si="122"/>
        <v>198.51</v>
      </c>
      <c r="D154" s="22">
        <f t="shared" si="136"/>
        <v>0.12000000000000455</v>
      </c>
      <c r="E154" s="64">
        <f t="shared" si="153"/>
        <v>2.2994999999999997</v>
      </c>
      <c r="F154" s="64">
        <f t="shared" si="153"/>
        <v>1.9593</v>
      </c>
      <c r="G154" s="64">
        <f t="shared" si="153"/>
        <v>0.15539999999999998</v>
      </c>
      <c r="H154" s="64">
        <f t="shared" si="153"/>
        <v>0.14000000000000001</v>
      </c>
      <c r="I154" s="64">
        <f t="shared" si="153"/>
        <v>1.0554705</v>
      </c>
      <c r="J154" s="64">
        <f t="shared" si="153"/>
        <v>1.3079114999999999</v>
      </c>
      <c r="K154" s="64">
        <f t="shared" si="153"/>
        <v>4.6909799999999995E-2</v>
      </c>
      <c r="L154" s="64">
        <f t="shared" si="128"/>
        <v>1.0554705</v>
      </c>
      <c r="M154" s="64">
        <f t="shared" si="123"/>
        <v>11.692237782089855</v>
      </c>
      <c r="N154" s="64">
        <f t="shared" si="129"/>
        <v>-5.1705433454250382E-2</v>
      </c>
      <c r="O154" s="64">
        <f t="shared" si="129"/>
        <v>1.3079114999999999</v>
      </c>
      <c r="P154" s="64">
        <f t="shared" si="124"/>
        <v>1.5939552770804886</v>
      </c>
      <c r="Q154" s="64">
        <f t="shared" si="130"/>
        <v>-2.4152678838125441E-2</v>
      </c>
      <c r="R154" s="64">
        <f t="shared" si="130"/>
        <v>4.6909799999999995E-2</v>
      </c>
      <c r="S154" s="64">
        <f t="shared" si="125"/>
        <v>5.7548153430659471E-2</v>
      </c>
      <c r="T154" s="64">
        <f t="shared" si="131"/>
        <v>-2.6314613811684248E-3</v>
      </c>
      <c r="U154" s="64">
        <f t="shared" si="131"/>
        <v>2.9602300000000001</v>
      </c>
      <c r="V154" s="64">
        <f t="shared" si="131"/>
        <v>3.0017404263264607</v>
      </c>
      <c r="W154" s="29">
        <f>'2.6 Fert x3 '!D29</f>
        <v>198.8</v>
      </c>
      <c r="X154" s="35">
        <f t="shared" si="138"/>
        <v>0.24000000000000909</v>
      </c>
      <c r="Y154" s="29">
        <f>'2.6 Fert x3 '!F29*k</f>
        <v>2.3541000000000003</v>
      </c>
      <c r="Z154" s="29">
        <f>'2.6 Fert x3 '!G29*k</f>
        <v>1.9403999999999999</v>
      </c>
      <c r="AA154" s="29">
        <f>'2.6 Fert x3 '!H29*k</f>
        <v>0.15539999999999998</v>
      </c>
      <c r="AB154" s="29">
        <f>'2.6 Fert x3 '!I29/2</f>
        <v>0.18</v>
      </c>
      <c r="AC154" s="68">
        <f t="shared" si="139"/>
        <v>1.0805319000000002</v>
      </c>
      <c r="AD154" s="348">
        <f t="shared" si="132"/>
        <v>1.3141065000000001</v>
      </c>
      <c r="AE154" s="68">
        <f t="shared" si="140"/>
        <v>4.8023640000000006E-2</v>
      </c>
      <c r="AF154" s="36">
        <f t="shared" si="141"/>
        <v>1.0805319000000002</v>
      </c>
      <c r="AG154" s="33">
        <f t="shared" si="133"/>
        <v>11.774777951348135</v>
      </c>
      <c r="AH154" s="33">
        <f t="shared" si="142"/>
        <v>-3.2626970592914972E-2</v>
      </c>
      <c r="AI154" s="36">
        <f t="shared" si="143"/>
        <v>1.3141065000000001</v>
      </c>
      <c r="AJ154" s="33">
        <f t="shared" si="134"/>
        <v>1.5994461717361594</v>
      </c>
      <c r="AK154" s="33">
        <f t="shared" si="144"/>
        <v>-1.4678762873294504E-2</v>
      </c>
      <c r="AL154" s="60">
        <f t="shared" si="145"/>
        <v>4.8023640000000006E-2</v>
      </c>
      <c r="AM154" s="60">
        <f t="shared" si="146"/>
        <v>5.8676038501432562E-2</v>
      </c>
      <c r="AN154" s="60">
        <f t="shared" si="147"/>
        <v>-1.5830272286824487E-3</v>
      </c>
      <c r="AO154" s="34">
        <f t="shared" si="135"/>
        <v>3.0094350000000003</v>
      </c>
      <c r="AP154" s="34">
        <f t="shared" si="148"/>
        <v>3.2005462393051172</v>
      </c>
      <c r="AQ154" s="10">
        <f t="shared" si="149"/>
        <v>2.203277472923622</v>
      </c>
      <c r="AR154" s="10">
        <f t="shared" si="150"/>
        <v>2.3492009396499558</v>
      </c>
      <c r="AS154" s="10">
        <f t="shared" si="151"/>
        <v>0.14592346672633383</v>
      </c>
      <c r="AT154" s="10">
        <f>SUM(AS$130:AS154)*5</f>
        <v>3.0101668427739838</v>
      </c>
      <c r="AU154" s="10"/>
      <c r="AV154" s="10"/>
      <c r="AW154" s="10"/>
      <c r="AY154" s="10"/>
    </row>
    <row r="155" spans="1:52" x14ac:dyDescent="0.25">
      <c r="A155" s="4">
        <v>130</v>
      </c>
      <c r="B155" s="18">
        <f t="shared" si="126"/>
        <v>2153</v>
      </c>
      <c r="C155" s="39">
        <f t="shared" si="122"/>
        <v>198.74</v>
      </c>
      <c r="D155" s="22">
        <f t="shared" si="136"/>
        <v>0.23000000000001819</v>
      </c>
      <c r="E155" s="64">
        <f t="shared" si="153"/>
        <v>2.3016000000000001</v>
      </c>
      <c r="F155" s="64">
        <f t="shared" si="153"/>
        <v>1.9403999999999999</v>
      </c>
      <c r="G155" s="64">
        <f t="shared" si="153"/>
        <v>0.15539999999999998</v>
      </c>
      <c r="H155" s="64">
        <f t="shared" si="153"/>
        <v>0.19</v>
      </c>
      <c r="I155" s="64">
        <f t="shared" si="153"/>
        <v>1.0564344000000001</v>
      </c>
      <c r="J155" s="64">
        <f t="shared" si="153"/>
        <v>1.3012440000000001</v>
      </c>
      <c r="K155" s="64">
        <f t="shared" si="153"/>
        <v>4.6952640000000004E-2</v>
      </c>
      <c r="L155" s="64">
        <f t="shared" si="128"/>
        <v>1.0564344000000001</v>
      </c>
      <c r="M155" s="64">
        <f t="shared" si="123"/>
        <v>11.646370847439318</v>
      </c>
      <c r="N155" s="64">
        <f t="shared" si="129"/>
        <v>-4.5866934650536706E-2</v>
      </c>
      <c r="O155" s="64">
        <f t="shared" si="129"/>
        <v>1.3012440000000001</v>
      </c>
      <c r="P155" s="64">
        <f t="shared" si="124"/>
        <v>1.583018146332924</v>
      </c>
      <c r="Q155" s="64">
        <f t="shared" si="130"/>
        <v>-1.0937130747564527E-2</v>
      </c>
      <c r="R155" s="64">
        <f t="shared" si="130"/>
        <v>4.6952640000000004E-2</v>
      </c>
      <c r="S155" s="64">
        <f t="shared" si="125"/>
        <v>5.7125812383895802E-2</v>
      </c>
      <c r="T155" s="64">
        <f t="shared" si="131"/>
        <v>-4.2234104676366901E-4</v>
      </c>
      <c r="U155" s="64">
        <f t="shared" si="131"/>
        <v>2.9818100000000003</v>
      </c>
      <c r="V155" s="64">
        <f t="shared" si="131"/>
        <v>3.1545835935551536</v>
      </c>
      <c r="W155" s="29">
        <f>'2.6 Fert x3 '!D30</f>
        <v>199.1</v>
      </c>
      <c r="X155" s="35">
        <f t="shared" si="138"/>
        <v>0.29999999999998295</v>
      </c>
      <c r="Y155" s="29">
        <f>'2.6 Fert x3 '!F30*k</f>
        <v>2.3121</v>
      </c>
      <c r="Z155" s="29">
        <f>'2.6 Fert x3 '!G30*k</f>
        <v>1.974</v>
      </c>
      <c r="AA155" s="29">
        <f>'2.6 Fert x3 '!H30*k</f>
        <v>0.1575</v>
      </c>
      <c r="AB155" s="29">
        <f>'2.6 Fert x3 '!I30/2</f>
        <v>0.19500000000000001</v>
      </c>
      <c r="AC155" s="68">
        <f t="shared" si="139"/>
        <v>1.0612539000000001</v>
      </c>
      <c r="AD155" s="348">
        <f t="shared" si="132"/>
        <v>1.3165845</v>
      </c>
      <c r="AE155" s="68">
        <f t="shared" si="140"/>
        <v>4.7166840000000002E-2</v>
      </c>
      <c r="AF155" s="36">
        <f t="shared" si="141"/>
        <v>1.0612539000000001</v>
      </c>
      <c r="AG155" s="33">
        <f t="shared" si="133"/>
        <v>11.72594893198889</v>
      </c>
      <c r="AH155" s="33">
        <f t="shared" si="142"/>
        <v>-4.8829019359244441E-2</v>
      </c>
      <c r="AI155" s="36">
        <f t="shared" si="143"/>
        <v>1.3165845</v>
      </c>
      <c r="AJ155" s="33">
        <f t="shared" si="134"/>
        <v>1.5993293085443754</v>
      </c>
      <c r="AK155" s="33">
        <f t="shared" si="144"/>
        <v>-1.1686319178405569E-4</v>
      </c>
      <c r="AL155" s="60">
        <f t="shared" si="145"/>
        <v>4.7166840000000002E-2</v>
      </c>
      <c r="AM155" s="60">
        <f t="shared" si="146"/>
        <v>5.7539396179381481E-2</v>
      </c>
      <c r="AN155" s="60">
        <f t="shared" si="147"/>
        <v>-1.1366423220510805E-3</v>
      </c>
      <c r="AO155" s="34">
        <f t="shared" si="135"/>
        <v>3.0150900000000003</v>
      </c>
      <c r="AP155" s="34">
        <f t="shared" si="148"/>
        <v>3.2650074751269038</v>
      </c>
      <c r="AQ155" s="10">
        <f t="shared" si="149"/>
        <v>2.3154643576694829</v>
      </c>
      <c r="AR155" s="10">
        <f t="shared" si="150"/>
        <v>2.3965154867431471</v>
      </c>
      <c r="AS155" s="10">
        <f t="shared" si="151"/>
        <v>8.1051129073664185E-2</v>
      </c>
      <c r="AT155" s="10">
        <f>SUM(AS$130:AS155)*5</f>
        <v>3.4154224881423048</v>
      </c>
      <c r="AU155" s="10"/>
      <c r="AV155" s="10"/>
      <c r="AW155" s="10"/>
      <c r="AY155" s="10"/>
    </row>
    <row r="156" spans="1:52" x14ac:dyDescent="0.25">
      <c r="A156" s="4">
        <v>135</v>
      </c>
      <c r="B156" s="18">
        <f t="shared" si="126"/>
        <v>2158</v>
      </c>
      <c r="C156" s="39">
        <f t="shared" si="122"/>
        <v>198.91</v>
      </c>
      <c r="D156" s="22">
        <f t="shared" si="136"/>
        <v>0.16999999999998749</v>
      </c>
      <c r="E156" s="64">
        <f t="shared" si="153"/>
        <v>2.3183999999999996</v>
      </c>
      <c r="F156" s="64">
        <f t="shared" si="153"/>
        <v>1.9508999999999999</v>
      </c>
      <c r="G156" s="64">
        <f t="shared" si="153"/>
        <v>0.15539999999999998</v>
      </c>
      <c r="H156" s="64">
        <f t="shared" si="153"/>
        <v>0.25</v>
      </c>
      <c r="I156" s="64">
        <f t="shared" si="153"/>
        <v>1.0641455999999998</v>
      </c>
      <c r="J156" s="64">
        <f t="shared" si="153"/>
        <v>1.3093499999999998</v>
      </c>
      <c r="K156" s="64">
        <f t="shared" si="153"/>
        <v>4.7295359999999995E-2</v>
      </c>
      <c r="L156" s="64">
        <f t="shared" si="128"/>
        <v>1.0641455999999998</v>
      </c>
      <c r="M156" s="64">
        <f t="shared" si="123"/>
        <v>11.61253927931908</v>
      </c>
      <c r="N156" s="64">
        <f t="shared" si="129"/>
        <v>-3.3831568120238131E-2</v>
      </c>
      <c r="O156" s="64">
        <f t="shared" si="129"/>
        <v>1.3093499999999998</v>
      </c>
      <c r="P156" s="64">
        <f t="shared" si="124"/>
        <v>1.5891907165033421</v>
      </c>
      <c r="Q156" s="64">
        <f t="shared" si="130"/>
        <v>6.1725701704180569E-3</v>
      </c>
      <c r="R156" s="64">
        <f t="shared" si="130"/>
        <v>4.7295359999999995E-2</v>
      </c>
      <c r="S156" s="64">
        <f t="shared" si="125"/>
        <v>5.7393872329360787E-2</v>
      </c>
      <c r="T156" s="64">
        <f t="shared" si="131"/>
        <v>2.6805994546498513E-4</v>
      </c>
      <c r="U156" s="64">
        <f t="shared" si="131"/>
        <v>3.0385549999999997</v>
      </c>
      <c r="V156" s="64">
        <f t="shared" si="131"/>
        <v>3.1811640619956321</v>
      </c>
      <c r="W156" s="29">
        <f>'2.6 Fert x3 '!D31</f>
        <v>199.38</v>
      </c>
      <c r="X156" s="35">
        <f t="shared" si="138"/>
        <v>0.28000000000000114</v>
      </c>
      <c r="Y156" s="29">
        <f>'2.6 Fert x3 '!F31*k</f>
        <v>2.3121</v>
      </c>
      <c r="Z156" s="29">
        <f>'2.6 Fert x3 '!G31*k</f>
        <v>1.9949999999999999</v>
      </c>
      <c r="AA156" s="29">
        <f>'2.6 Fert x3 '!H31*k</f>
        <v>0.1575</v>
      </c>
      <c r="AB156" s="29">
        <f>'2.6 Fert x3 '!I31/2</f>
        <v>0.185</v>
      </c>
      <c r="AC156" s="68">
        <f t="shared" si="139"/>
        <v>1.0612539000000001</v>
      </c>
      <c r="AD156" s="348">
        <f t="shared" si="132"/>
        <v>1.3245645000000001</v>
      </c>
      <c r="AE156" s="68">
        <f t="shared" si="140"/>
        <v>4.7166840000000002E-2</v>
      </c>
      <c r="AF156" s="36">
        <f t="shared" si="141"/>
        <v>1.0612539000000001</v>
      </c>
      <c r="AG156" s="33">
        <f t="shared" si="133"/>
        <v>11.681723333652421</v>
      </c>
      <c r="AH156" s="33">
        <f t="shared" si="142"/>
        <v>-4.4225598336469218E-2</v>
      </c>
      <c r="AI156" s="36">
        <f t="shared" si="143"/>
        <v>1.3245645000000001</v>
      </c>
      <c r="AJ156" s="33">
        <f t="shared" si="134"/>
        <v>1.6072886498555301</v>
      </c>
      <c r="AK156" s="33">
        <f t="shared" si="144"/>
        <v>7.9593413111547218E-3</v>
      </c>
      <c r="AL156" s="60">
        <f t="shared" si="145"/>
        <v>4.7166840000000002E-2</v>
      </c>
      <c r="AM156" s="60">
        <f t="shared" si="146"/>
        <v>5.7338464305954996E-2</v>
      </c>
      <c r="AN156" s="60">
        <f t="shared" si="147"/>
        <v>-2.0093187342648533E-4</v>
      </c>
      <c r="AO156" s="34">
        <f t="shared" si="135"/>
        <v>3.0222399999999996</v>
      </c>
      <c r="AP156" s="34">
        <f t="shared" si="148"/>
        <v>3.2657728111012596</v>
      </c>
      <c r="AQ156" s="10">
        <f t="shared" si="149"/>
        <v>2.3349744215047936</v>
      </c>
      <c r="AR156" s="10">
        <f t="shared" si="150"/>
        <v>2.3970772433483245</v>
      </c>
      <c r="AS156" s="10">
        <f t="shared" si="151"/>
        <v>6.2102821843530887E-2</v>
      </c>
      <c r="AT156" s="10">
        <f>SUM(AS$130:AS156)*5</f>
        <v>3.7259365973599587</v>
      </c>
      <c r="AU156" s="10"/>
      <c r="AV156" s="10"/>
      <c r="AW156" s="10"/>
      <c r="AY156" s="10"/>
    </row>
    <row r="157" spans="1:52" x14ac:dyDescent="0.25">
      <c r="A157" s="4">
        <v>140</v>
      </c>
      <c r="B157" s="18">
        <f t="shared" si="126"/>
        <v>2163</v>
      </c>
      <c r="C157" s="39">
        <f t="shared" si="122"/>
        <v>199.04</v>
      </c>
      <c r="D157" s="22">
        <f t="shared" si="136"/>
        <v>0.12999999999999545</v>
      </c>
      <c r="E157" s="64">
        <f t="shared" si="153"/>
        <v>2.4087000000000001</v>
      </c>
      <c r="F157" s="64">
        <f t="shared" si="153"/>
        <v>1.8773999999999997</v>
      </c>
      <c r="G157" s="64">
        <f t="shared" si="153"/>
        <v>0.15329999999999999</v>
      </c>
      <c r="H157" s="64">
        <f t="shared" si="153"/>
        <v>0.20499999999999999</v>
      </c>
      <c r="I157" s="64">
        <f t="shared" si="153"/>
        <v>1.1055933</v>
      </c>
      <c r="J157" s="64">
        <f t="shared" si="153"/>
        <v>1.3035435</v>
      </c>
      <c r="K157" s="64">
        <f t="shared" si="153"/>
        <v>4.9137480000000004E-2</v>
      </c>
      <c r="L157" s="64">
        <f t="shared" si="128"/>
        <v>1.1055933</v>
      </c>
      <c r="M157" s="64">
        <f t="shared" si="123"/>
        <v>11.623344927473424</v>
      </c>
      <c r="N157" s="64">
        <f t="shared" si="129"/>
        <v>1.0805648154343928E-2</v>
      </c>
      <c r="O157" s="64">
        <f t="shared" si="129"/>
        <v>1.3035435</v>
      </c>
      <c r="P157" s="64">
        <f t="shared" si="124"/>
        <v>1.5844753830595553</v>
      </c>
      <c r="Q157" s="64">
        <f t="shared" si="130"/>
        <v>-4.7153334437868288E-3</v>
      </c>
      <c r="R157" s="64">
        <f t="shared" si="130"/>
        <v>4.9137480000000004E-2</v>
      </c>
      <c r="S157" s="64">
        <f t="shared" si="125"/>
        <v>5.9283379080661495E-2</v>
      </c>
      <c r="T157" s="64">
        <f t="shared" si="131"/>
        <v>1.8895067513007083E-3</v>
      </c>
      <c r="U157" s="64">
        <f t="shared" si="131"/>
        <v>3.0188599999999997</v>
      </c>
      <c r="V157" s="64">
        <f t="shared" si="131"/>
        <v>3.1568398214618529</v>
      </c>
      <c r="W157" s="29">
        <f>'2.6 Fert x3 '!D32</f>
        <v>199.71</v>
      </c>
      <c r="X157" s="35">
        <f t="shared" si="138"/>
        <v>0.33000000000001251</v>
      </c>
      <c r="Y157" s="29">
        <f>'2.6 Fert x3 '!F32*k</f>
        <v>2.4212999999999996</v>
      </c>
      <c r="Z157" s="29">
        <f>'2.6 Fert x3 '!G32*k</f>
        <v>1.8962999999999999</v>
      </c>
      <c r="AA157" s="29">
        <f>'2.6 Fert x3 '!H32*k</f>
        <v>0.15539999999999998</v>
      </c>
      <c r="AB157" s="29">
        <f>'2.6 Fert x3 '!I32/2</f>
        <v>0.30499999999999999</v>
      </c>
      <c r="AC157" s="68">
        <f t="shared" si="139"/>
        <v>1.1113766999999999</v>
      </c>
      <c r="AD157" s="348">
        <f t="shared" si="132"/>
        <v>1.3138124999999998</v>
      </c>
      <c r="AE157" s="68">
        <f t="shared" si="140"/>
        <v>4.9394519999999997E-2</v>
      </c>
      <c r="AF157" s="36">
        <f t="shared" si="141"/>
        <v>1.1113766999999999</v>
      </c>
      <c r="AG157" s="33">
        <f t="shared" si="133"/>
        <v>11.69178996267285</v>
      </c>
      <c r="AH157" s="33">
        <f t="shared" si="142"/>
        <v>1.0066629020428763E-2</v>
      </c>
      <c r="AI157" s="36">
        <f t="shared" si="143"/>
        <v>1.3138124999999998</v>
      </c>
      <c r="AJ157" s="33">
        <f t="shared" si="134"/>
        <v>1.5979436759092538</v>
      </c>
      <c r="AK157" s="33">
        <f t="shared" si="144"/>
        <v>-9.3449739462763137E-3</v>
      </c>
      <c r="AL157" s="60">
        <f t="shared" si="145"/>
        <v>4.9394519999999997E-2</v>
      </c>
      <c r="AM157" s="60">
        <f t="shared" si="146"/>
        <v>5.9530624233390894E-2</v>
      </c>
      <c r="AN157" s="60">
        <f t="shared" si="147"/>
        <v>2.192159927435898E-3</v>
      </c>
      <c r="AO157" s="34">
        <f t="shared" si="135"/>
        <v>3.1056999999999997</v>
      </c>
      <c r="AP157" s="34">
        <f t="shared" si="148"/>
        <v>3.4386138150016006</v>
      </c>
      <c r="AQ157" s="10">
        <f t="shared" si="149"/>
        <v>2.3171204289529999</v>
      </c>
      <c r="AR157" s="10">
        <f t="shared" si="150"/>
        <v>2.5239425402111748</v>
      </c>
      <c r="AS157" s="10">
        <f t="shared" si="151"/>
        <v>0.20682211125817496</v>
      </c>
      <c r="AT157" s="10">
        <f>SUM(AS$130:AS157)*5</f>
        <v>4.7600471536508335</v>
      </c>
      <c r="AU157" s="10"/>
      <c r="AV157" s="10"/>
      <c r="AW157" s="10"/>
      <c r="AX157" s="10"/>
      <c r="AY157" s="10"/>
      <c r="AZ157" s="11"/>
    </row>
    <row r="158" spans="1:52" x14ac:dyDescent="0.25">
      <c r="A158" s="4">
        <v>145</v>
      </c>
      <c r="B158" s="18">
        <f t="shared" si="126"/>
        <v>2168</v>
      </c>
      <c r="C158" s="39">
        <f t="shared" si="122"/>
        <v>199.4</v>
      </c>
      <c r="D158" s="22">
        <f t="shared" si="136"/>
        <v>0.36000000000001364</v>
      </c>
      <c r="E158" s="64">
        <f t="shared" si="153"/>
        <v>2.4653999999999998</v>
      </c>
      <c r="F158" s="64">
        <f t="shared" si="153"/>
        <v>1.8416999999999999</v>
      </c>
      <c r="G158" s="64">
        <f t="shared" si="153"/>
        <v>0.15329999999999999</v>
      </c>
      <c r="H158" s="64">
        <f t="shared" si="153"/>
        <v>0.17499999999999999</v>
      </c>
      <c r="I158" s="64">
        <f t="shared" si="153"/>
        <v>1.1316185999999999</v>
      </c>
      <c r="J158" s="64">
        <f t="shared" si="153"/>
        <v>1.3038689999999999</v>
      </c>
      <c r="K158" s="64">
        <f t="shared" si="153"/>
        <v>5.0294159999999997E-2</v>
      </c>
      <c r="L158" s="64">
        <f t="shared" si="128"/>
        <v>1.1316185999999999</v>
      </c>
      <c r="M158" s="64">
        <f t="shared" si="123"/>
        <v>11.659157158714521</v>
      </c>
      <c r="N158" s="64">
        <f t="shared" si="129"/>
        <v>3.5812231241097336E-2</v>
      </c>
      <c r="O158" s="64">
        <f t="shared" si="129"/>
        <v>1.3038689999999999</v>
      </c>
      <c r="P158" s="64">
        <f t="shared" si="124"/>
        <v>1.583967321996141</v>
      </c>
      <c r="Q158" s="64">
        <f t="shared" si="130"/>
        <v>-5.0806106341427792E-4</v>
      </c>
      <c r="R158" s="64">
        <f t="shared" si="130"/>
        <v>5.0294159999999997E-2</v>
      </c>
      <c r="S158" s="64">
        <f t="shared" si="125"/>
        <v>6.0774079839897112E-2</v>
      </c>
      <c r="T158" s="64">
        <f t="shared" si="131"/>
        <v>1.4907007592356164E-3</v>
      </c>
      <c r="U158" s="64">
        <f t="shared" si="131"/>
        <v>3.01301</v>
      </c>
      <c r="V158" s="64">
        <f t="shared" si="131"/>
        <v>3.4098048709369322</v>
      </c>
      <c r="W158" s="29">
        <f>'2.6 Fert x3 '!D33</f>
        <v>199.97</v>
      </c>
      <c r="X158" s="35">
        <f t="shared" si="138"/>
        <v>0.25999999999999091</v>
      </c>
      <c r="Y158" s="29">
        <f>'2.6 Fert x3 '!F33*k</f>
        <v>2.4297</v>
      </c>
      <c r="Z158" s="29">
        <f>'2.6 Fert x3 '!G33*k</f>
        <v>1.9572000000000001</v>
      </c>
      <c r="AA158" s="29">
        <f>'2.6 Fert x3 '!H33*k</f>
        <v>0.1575</v>
      </c>
      <c r="AB158" s="29">
        <f>'2.6 Fert x3 '!I33/2</f>
        <v>0.26</v>
      </c>
      <c r="AC158" s="68">
        <f t="shared" si="139"/>
        <v>1.1152323</v>
      </c>
      <c r="AD158" s="348">
        <f t="shared" si="132"/>
        <v>1.3390124999999999</v>
      </c>
      <c r="AE158" s="68">
        <f t="shared" si="140"/>
        <v>4.956588E-2</v>
      </c>
      <c r="AF158" s="36">
        <f t="shared" si="141"/>
        <v>1.1152323</v>
      </c>
      <c r="AG158" s="33">
        <f t="shared" si="133"/>
        <v>11.704763146796019</v>
      </c>
      <c r="AH158" s="33">
        <f t="shared" si="142"/>
        <v>1.2973184123168835E-2</v>
      </c>
      <c r="AI158" s="36">
        <f t="shared" si="143"/>
        <v>1.3390124999999999</v>
      </c>
      <c r="AJ158" s="33">
        <f t="shared" si="134"/>
        <v>1.621491702297398</v>
      </c>
      <c r="AK158" s="33">
        <f t="shared" si="144"/>
        <v>2.3548026388144239E-2</v>
      </c>
      <c r="AL158" s="60">
        <f t="shared" si="145"/>
        <v>4.956588E-2</v>
      </c>
      <c r="AM158" s="60">
        <f t="shared" si="146"/>
        <v>6.0089507020924728E-2</v>
      </c>
      <c r="AN158" s="60">
        <f t="shared" si="147"/>
        <v>5.5888278753383341E-4</v>
      </c>
      <c r="AO158" s="34">
        <f t="shared" si="135"/>
        <v>3.1228599999999997</v>
      </c>
      <c r="AP158" s="34">
        <f t="shared" si="148"/>
        <v>3.419940093298838</v>
      </c>
      <c r="AQ158" s="10">
        <f t="shared" si="149"/>
        <v>2.5027967752677083</v>
      </c>
      <c r="AR158" s="10">
        <f t="shared" si="150"/>
        <v>2.510236028481347</v>
      </c>
      <c r="AS158" s="10">
        <f t="shared" si="151"/>
        <v>7.4392532136386968E-3</v>
      </c>
      <c r="AT158" s="10">
        <f>SUM(AS$130:AS158)*5</f>
        <v>4.7972434197190275</v>
      </c>
      <c r="AU158" s="10"/>
      <c r="AV158" s="10"/>
      <c r="AW158" s="10"/>
      <c r="AX158" s="10"/>
      <c r="AY158" s="10"/>
      <c r="AZ158" s="11"/>
    </row>
    <row r="159" spans="1:52" x14ac:dyDescent="0.25">
      <c r="A159" s="4">
        <v>150</v>
      </c>
      <c r="B159" s="18">
        <f t="shared" si="126"/>
        <v>2173</v>
      </c>
      <c r="C159" s="39">
        <f t="shared" si="122"/>
        <v>199.67</v>
      </c>
      <c r="D159" s="22">
        <f t="shared" si="136"/>
        <v>0.26999999999998181</v>
      </c>
      <c r="E159" s="64">
        <f t="shared" si="153"/>
        <v>2.4780000000000002</v>
      </c>
      <c r="F159" s="64">
        <f t="shared" si="153"/>
        <v>1.8648</v>
      </c>
      <c r="G159" s="64">
        <f t="shared" si="153"/>
        <v>0.15539999999999998</v>
      </c>
      <c r="H159" s="64">
        <f t="shared" si="153"/>
        <v>0.14000000000000001</v>
      </c>
      <c r="I159" s="64">
        <f t="shared" si="153"/>
        <v>1.1374020000000002</v>
      </c>
      <c r="J159" s="64">
        <f t="shared" si="153"/>
        <v>1.315734</v>
      </c>
      <c r="K159" s="64">
        <f t="shared" si="153"/>
        <v>5.0551200000000004E-2</v>
      </c>
      <c r="L159" s="64">
        <f t="shared" si="128"/>
        <v>1.1374020000000002</v>
      </c>
      <c r="M159" s="64">
        <f t="shared" si="123"/>
        <v>11.697376544019676</v>
      </c>
      <c r="N159" s="64">
        <f t="shared" si="129"/>
        <v>3.8219385305154674E-2</v>
      </c>
      <c r="O159" s="64">
        <f t="shared" si="129"/>
        <v>1.315734</v>
      </c>
      <c r="P159" s="64">
        <f t="shared" si="124"/>
        <v>1.5957425086403418</v>
      </c>
      <c r="Q159" s="64">
        <f t="shared" si="130"/>
        <v>1.1775186644200852E-2</v>
      </c>
      <c r="R159" s="64">
        <f t="shared" si="130"/>
        <v>5.0551200000000004E-2</v>
      </c>
      <c r="S159" s="64">
        <f t="shared" si="125"/>
        <v>6.1294640993790978E-2</v>
      </c>
      <c r="T159" s="64">
        <f t="shared" si="131"/>
        <v>5.2056115389386565E-4</v>
      </c>
      <c r="U159" s="64">
        <f t="shared" si="131"/>
        <v>3.0148300000000003</v>
      </c>
      <c r="V159" s="64">
        <f t="shared" si="131"/>
        <v>3.3353451331032318</v>
      </c>
      <c r="W159" s="29">
        <f>'2.6 Fert x3 '!D34</f>
        <v>200.14</v>
      </c>
      <c r="X159" s="35">
        <f t="shared" si="138"/>
        <v>0.16999999999998749</v>
      </c>
      <c r="Y159" s="29">
        <f>'2.6 Fert x3 '!F34*k</f>
        <v>2.3940000000000001</v>
      </c>
      <c r="Z159" s="29">
        <f>'2.6 Fert x3 '!G34*k</f>
        <v>1.9530000000000001</v>
      </c>
      <c r="AA159" s="29">
        <f>'2.6 Fert x3 '!H34*k</f>
        <v>0.1575</v>
      </c>
      <c r="AB159" s="29">
        <f>'2.6 Fert x3 '!I34/2</f>
        <v>0.245</v>
      </c>
      <c r="AC159" s="68">
        <f t="shared" si="139"/>
        <v>1.0988460000000002</v>
      </c>
      <c r="AD159" s="348">
        <f t="shared" si="132"/>
        <v>1.32867</v>
      </c>
      <c r="AE159" s="68">
        <f t="shared" si="140"/>
        <v>4.8837600000000009E-2</v>
      </c>
      <c r="AF159" s="36">
        <f t="shared" si="141"/>
        <v>1.0988460000000002</v>
      </c>
      <c r="AG159" s="33">
        <f t="shared" si="133"/>
        <v>11.700126966657226</v>
      </c>
      <c r="AH159" s="33">
        <f t="shared" si="142"/>
        <v>-4.6361801387924118E-3</v>
      </c>
      <c r="AI159" s="36">
        <f t="shared" si="143"/>
        <v>1.32867</v>
      </c>
      <c r="AJ159" s="33">
        <f t="shared" si="134"/>
        <v>1.6153119445830522</v>
      </c>
      <c r="AK159" s="33">
        <f t="shared" si="144"/>
        <v>-6.1797577143458682E-3</v>
      </c>
      <c r="AL159" s="60">
        <f t="shared" si="145"/>
        <v>4.8837600000000009E-2</v>
      </c>
      <c r="AM159" s="60">
        <f t="shared" si="146"/>
        <v>5.9460024473163141E-2</v>
      </c>
      <c r="AN159" s="60">
        <f t="shared" si="147"/>
        <v>-6.2948254776158674E-4</v>
      </c>
      <c r="AO159" s="34">
        <f t="shared" si="135"/>
        <v>3.0871750000000002</v>
      </c>
      <c r="AP159" s="34">
        <f t="shared" si="148"/>
        <v>3.2457295795990877</v>
      </c>
      <c r="AQ159" s="10">
        <f t="shared" si="149"/>
        <v>2.448143327697772</v>
      </c>
      <c r="AR159" s="10">
        <f t="shared" si="150"/>
        <v>2.3823655114257303</v>
      </c>
      <c r="AS159" s="10">
        <f t="shared" si="151"/>
        <v>-6.5777816272041711E-2</v>
      </c>
      <c r="AT159" s="10">
        <f>SUM(AS$130:AS159)*5</f>
        <v>4.4683543383588189</v>
      </c>
      <c r="AU159" s="10"/>
      <c r="AV159" s="10"/>
      <c r="AW159" s="10"/>
      <c r="AX159" s="10"/>
      <c r="AY159" s="10"/>
      <c r="AZ159" s="11"/>
    </row>
    <row r="160" spans="1:52" x14ac:dyDescent="0.25">
      <c r="K160" s="1"/>
    </row>
    <row r="161" spans="1:52" x14ac:dyDescent="0.25">
      <c r="K161" s="1"/>
    </row>
    <row r="162" spans="1:52" ht="18.75" x14ac:dyDescent="0.3">
      <c r="C162" s="361" t="s">
        <v>19</v>
      </c>
      <c r="D162" s="361"/>
      <c r="E162" s="361"/>
      <c r="F162" s="361"/>
      <c r="G162" s="361"/>
      <c r="H162" s="361"/>
      <c r="I162" s="361"/>
      <c r="J162" s="361"/>
      <c r="K162" s="361"/>
      <c r="L162" s="361"/>
      <c r="M162" s="361"/>
      <c r="N162" s="361"/>
      <c r="O162" s="361"/>
      <c r="P162" s="361"/>
      <c r="Q162" s="361"/>
      <c r="R162" s="361"/>
      <c r="S162" s="361"/>
      <c r="T162" s="361"/>
      <c r="U162" s="361"/>
      <c r="V162" s="361"/>
      <c r="W162" s="362" t="s">
        <v>120</v>
      </c>
      <c r="X162" s="362"/>
      <c r="Y162" s="362"/>
      <c r="Z162" s="362"/>
      <c r="AA162" s="362"/>
      <c r="AB162" s="362"/>
      <c r="AC162" s="362"/>
      <c r="AD162" s="362"/>
      <c r="AE162" s="362"/>
      <c r="AF162" s="362"/>
      <c r="AG162" s="362"/>
      <c r="AH162" s="362"/>
      <c r="AI162" s="362"/>
      <c r="AJ162" s="362"/>
      <c r="AK162" s="362"/>
      <c r="AL162" s="362"/>
      <c r="AM162" s="362"/>
      <c r="AN162" s="362"/>
      <c r="AO162" s="362"/>
      <c r="AP162" s="362"/>
      <c r="AQ162" s="37"/>
      <c r="AR162" s="37"/>
      <c r="AS162" s="37"/>
      <c r="AT162" s="38"/>
      <c r="AU162" s="38"/>
      <c r="AV162" s="38"/>
      <c r="AW162" s="38"/>
      <c r="AX162" s="38"/>
      <c r="AY162" s="38"/>
    </row>
    <row r="163" spans="1:52" ht="135" x14ac:dyDescent="0.25">
      <c r="A163" s="13" t="s">
        <v>4</v>
      </c>
      <c r="B163" s="14" t="s">
        <v>0</v>
      </c>
      <c r="C163" s="58" t="s">
        <v>7</v>
      </c>
      <c r="D163" s="5" t="s">
        <v>6</v>
      </c>
      <c r="E163" s="21" t="s">
        <v>41</v>
      </c>
      <c r="F163" s="58" t="s">
        <v>42</v>
      </c>
      <c r="G163" s="58" t="s">
        <v>43</v>
      </c>
      <c r="H163" s="58"/>
      <c r="I163" s="58" t="s">
        <v>39</v>
      </c>
      <c r="J163" s="58" t="s">
        <v>40</v>
      </c>
      <c r="K163" s="58" t="s">
        <v>44</v>
      </c>
      <c r="L163" s="58" t="s">
        <v>36</v>
      </c>
      <c r="M163" s="15" t="s">
        <v>8</v>
      </c>
      <c r="N163" s="5" t="s">
        <v>11</v>
      </c>
      <c r="O163" s="5" t="s">
        <v>38</v>
      </c>
      <c r="P163" s="15" t="s">
        <v>33</v>
      </c>
      <c r="Q163" s="5" t="s">
        <v>34</v>
      </c>
      <c r="R163" s="58" t="s">
        <v>45</v>
      </c>
      <c r="S163" s="15" t="s">
        <v>46</v>
      </c>
      <c r="T163" s="5" t="s">
        <v>32</v>
      </c>
      <c r="U163" s="5" t="s">
        <v>24</v>
      </c>
      <c r="V163" s="5" t="s">
        <v>1</v>
      </c>
      <c r="W163" s="26" t="s">
        <v>5</v>
      </c>
      <c r="X163" s="26" t="s">
        <v>6</v>
      </c>
      <c r="Y163" s="27" t="s">
        <v>41</v>
      </c>
      <c r="Z163" s="59" t="s">
        <v>42</v>
      </c>
      <c r="AA163" s="59" t="s">
        <v>43</v>
      </c>
      <c r="AB163" s="59" t="s">
        <v>74</v>
      </c>
      <c r="AC163" s="59" t="s">
        <v>39</v>
      </c>
      <c r="AD163" s="59" t="s">
        <v>40</v>
      </c>
      <c r="AE163" s="59" t="s">
        <v>44</v>
      </c>
      <c r="AF163" s="67" t="s">
        <v>36</v>
      </c>
      <c r="AG163" s="26" t="s">
        <v>8</v>
      </c>
      <c r="AH163" s="28" t="s">
        <v>11</v>
      </c>
      <c r="AI163" s="28" t="s">
        <v>38</v>
      </c>
      <c r="AJ163" s="26" t="s">
        <v>33</v>
      </c>
      <c r="AK163" s="28" t="s">
        <v>34</v>
      </c>
      <c r="AL163" s="28" t="s">
        <v>47</v>
      </c>
      <c r="AM163" s="26" t="s">
        <v>46</v>
      </c>
      <c r="AN163" s="28" t="s">
        <v>32</v>
      </c>
      <c r="AO163" s="28" t="s">
        <v>24</v>
      </c>
      <c r="AP163" s="26" t="s">
        <v>1</v>
      </c>
      <c r="AQ163" s="6" t="str">
        <f>"Climate benefit " &amp;C162 &amp; " ton CO2/ha"</f>
        <v>Climate benefit BAU 95% ton CO2/ha</v>
      </c>
      <c r="AR163" s="6" t="str">
        <f>"Climate benefit "&amp;AT162 &amp; " ton CO2/ha"</f>
        <v>Climate benefit  ton CO2/ha</v>
      </c>
      <c r="AS163" s="6" t="str">
        <f>"Diff "&amp;C162&amp;" and "&amp;AT162 &amp; " ton CO2/ha/year"</f>
        <v>Diff BAU 95% and  ton CO2/ha/year</v>
      </c>
      <c r="AT163" s="16" t="s">
        <v>12</v>
      </c>
      <c r="AU163" s="16"/>
      <c r="AV163" s="16"/>
      <c r="AW163" s="6"/>
    </row>
    <row r="164" spans="1:52" x14ac:dyDescent="0.25">
      <c r="A164" s="4">
        <v>0</v>
      </c>
      <c r="B164" s="4">
        <v>2023</v>
      </c>
      <c r="C164" s="39">
        <f t="shared" ref="C164:C194" si="154">C24</f>
        <v>187.18</v>
      </c>
      <c r="D164" s="17"/>
      <c r="E164" s="17"/>
      <c r="F164" s="17"/>
      <c r="G164" s="17"/>
      <c r="H164" s="17"/>
      <c r="I164" s="17"/>
      <c r="J164" s="17"/>
      <c r="K164" s="17"/>
      <c r="L164" s="17"/>
      <c r="M164" s="66">
        <f t="shared" ref="M164:M194" si="155">M24</f>
        <v>15</v>
      </c>
      <c r="N164" s="8"/>
      <c r="O164" s="8"/>
      <c r="P164" s="66">
        <f t="shared" ref="P164:P194" si="156">P24</f>
        <v>1.5</v>
      </c>
      <c r="Q164" s="8"/>
      <c r="R164" s="8"/>
      <c r="S164" s="66">
        <f t="shared" ref="S164:S194" si="157">S24</f>
        <v>0.05</v>
      </c>
      <c r="T164" s="8"/>
      <c r="U164" s="9"/>
      <c r="V164" s="9"/>
      <c r="W164" s="29">
        <f>'2.7 Fert x7 '!D4</f>
        <v>187.39</v>
      </c>
      <c r="X164" s="29"/>
      <c r="Y164" s="29"/>
      <c r="Z164" s="29"/>
      <c r="AA164" s="29"/>
      <c r="AB164" s="29"/>
      <c r="AC164" s="31"/>
      <c r="AD164" s="31"/>
      <c r="AE164" s="31"/>
      <c r="AF164" s="31"/>
      <c r="AG164" s="32">
        <f>AG24</f>
        <v>15</v>
      </c>
      <c r="AH164" s="33"/>
      <c r="AI164" s="33"/>
      <c r="AJ164" s="32">
        <f>AJ24</f>
        <v>1.5</v>
      </c>
      <c r="AK164" s="33"/>
      <c r="AL164" s="33"/>
      <c r="AM164" s="32">
        <f>AM24</f>
        <v>0.05</v>
      </c>
      <c r="AN164" s="33"/>
      <c r="AO164" s="34"/>
      <c r="AP164" s="34"/>
      <c r="AS164">
        <v>0</v>
      </c>
      <c r="AT164">
        <v>0</v>
      </c>
    </row>
    <row r="165" spans="1:52" x14ac:dyDescent="0.25">
      <c r="A165" s="4">
        <v>5</v>
      </c>
      <c r="B165" s="18">
        <f t="shared" ref="B165:B194" si="158">B164+5</f>
        <v>2028</v>
      </c>
      <c r="C165" s="39">
        <f t="shared" si="154"/>
        <v>187.12</v>
      </c>
      <c r="D165" s="8">
        <f>C165-C164</f>
        <v>-6.0000000000002274E-2</v>
      </c>
      <c r="E165" s="64">
        <f t="shared" ref="E165:L174" si="159">E25</f>
        <v>2.4842999999999997</v>
      </c>
      <c r="F165" s="64">
        <f t="shared" si="159"/>
        <v>1.6463999999999999</v>
      </c>
      <c r="G165" s="64">
        <f t="shared" si="159"/>
        <v>0.14280000000000001</v>
      </c>
      <c r="H165" s="64">
        <f t="shared" si="159"/>
        <v>0.13500000000000001</v>
      </c>
      <c r="I165" s="64">
        <f t="shared" si="159"/>
        <v>1.1402937</v>
      </c>
      <c r="J165" s="64">
        <f t="shared" si="159"/>
        <v>1.2342854999999999</v>
      </c>
      <c r="K165" s="64">
        <f t="shared" si="159"/>
        <v>5.0679719999999998E-2</v>
      </c>
      <c r="L165" s="64">
        <f t="shared" si="159"/>
        <v>1.1402937</v>
      </c>
      <c r="M165" s="64">
        <f t="shared" si="155"/>
        <v>14.7261486639586</v>
      </c>
      <c r="N165" s="64">
        <f t="shared" ref="N165:O194" si="160">N25</f>
        <v>-0.27385133604139966</v>
      </c>
      <c r="O165" s="64">
        <f t="shared" si="160"/>
        <v>1.2342854999999999</v>
      </c>
      <c r="P165" s="64">
        <f t="shared" si="156"/>
        <v>1.4994505429449552</v>
      </c>
      <c r="Q165" s="64">
        <f t="shared" ref="Q165:R194" si="161">Q25</f>
        <v>-5.49457055044833E-4</v>
      </c>
      <c r="R165" s="64">
        <f t="shared" si="161"/>
        <v>5.0679719999999998E-2</v>
      </c>
      <c r="S165" s="64">
        <f t="shared" si="157"/>
        <v>5.9518554764831845E-2</v>
      </c>
      <c r="T165" s="64">
        <f t="shared" ref="T165:V194" si="162">T25</f>
        <v>9.5185547648318422E-3</v>
      </c>
      <c r="U165" s="64">
        <f t="shared" si="162"/>
        <v>2.8655249999999994</v>
      </c>
      <c r="V165" s="64">
        <f t="shared" si="162"/>
        <v>2.5406427616683844</v>
      </c>
      <c r="W165" s="29">
        <f>'2.7 Fert x7 '!D5</f>
        <v>187.43</v>
      </c>
      <c r="X165" s="71">
        <f>W165-W164</f>
        <v>4.0000000000020464E-2</v>
      </c>
      <c r="Y165" s="68">
        <f>'2.7 Fert x7 '!F5*k</f>
        <v>2.5367999999999999</v>
      </c>
      <c r="Z165" s="68">
        <f>'2.7 Fert x7 '!G5*k</f>
        <v>1.6820999999999999</v>
      </c>
      <c r="AA165" s="68">
        <f>'2.7 Fert x7 '!H5*k</f>
        <v>0.14699999999999999</v>
      </c>
      <c r="AB165" s="68">
        <f>'2.7 Fert x7 '!I5/2</f>
        <v>0.17499999999999999</v>
      </c>
      <c r="AC165" s="68">
        <f t="shared" ref="AC165:AC194" si="163">p*Y165</f>
        <v>1.1643912000000001</v>
      </c>
      <c r="AD165" s="348">
        <f t="shared" ref="AD165:AD194" si="164">Z165*paperpulp+Y165*(ppaperboard+papertimb)</f>
        <v>1.2607139999999999</v>
      </c>
      <c r="AE165" s="68">
        <f t="shared" ref="AE165:AE194" si="165">Y165*pboard</f>
        <v>5.175072E-2</v>
      </c>
      <c r="AF165" s="36">
        <f>AC165</f>
        <v>1.1643912000000001</v>
      </c>
      <c r="AG165" s="33">
        <f>AG164*EXP(-qsawn*5)+AF165</f>
        <v>14.750246163958602</v>
      </c>
      <c r="AH165" s="33">
        <f>AG165-AG164</f>
        <v>-0.249753836041398</v>
      </c>
      <c r="AI165" s="36">
        <f>AD165</f>
        <v>1.2607139999999999</v>
      </c>
      <c r="AJ165" s="33">
        <f>AJ164*EXP(-qpap*5)+AI165</f>
        <v>1.5258790429449554</v>
      </c>
      <c r="AK165" s="33">
        <f>AJ165-AJ164</f>
        <v>2.5879042944955355E-2</v>
      </c>
      <c r="AL165" s="60">
        <f>AE165</f>
        <v>5.175072E-2</v>
      </c>
      <c r="AM165" s="60">
        <f t="shared" ref="AM165:AM194" si="166">AM164*EXP(-qpap*5)+AL165</f>
        <v>6.0589554764831847E-2</v>
      </c>
      <c r="AN165" s="60">
        <f>AM165-AM164</f>
        <v>1.0589554764831845E-2</v>
      </c>
      <c r="AO165" s="34">
        <f t="shared" ref="AO165:AO194" si="167">(Z165+Y165+AA165)*SFtot</f>
        <v>2.8378350000000001</v>
      </c>
      <c r="AP165" s="34">
        <f>X165+AO165+AK165+AN165+AH165</f>
        <v>2.6645497616684097</v>
      </c>
      <c r="AQ165" s="10">
        <f t="shared" ref="AQ165:AQ194" si="168">V165*3.67/5</f>
        <v>1.8648317870645941</v>
      </c>
      <c r="AR165" s="10">
        <f>AP165*3.67/5</f>
        <v>1.9557795250646126</v>
      </c>
      <c r="AS165" s="10">
        <f>(AR165-AQ165)</f>
        <v>9.0947738000018541E-2</v>
      </c>
      <c r="AT165" s="10">
        <f>SUM(AS$165:AS165)*5</f>
        <v>0.4547386900000927</v>
      </c>
      <c r="AU165" s="10"/>
      <c r="AV165" s="10"/>
      <c r="AW165" s="10"/>
      <c r="AY165" s="10"/>
    </row>
    <row r="166" spans="1:52" x14ac:dyDescent="0.25">
      <c r="A166" s="4">
        <v>10</v>
      </c>
      <c r="B166" s="18">
        <f t="shared" si="158"/>
        <v>2033</v>
      </c>
      <c r="C166" s="39">
        <f t="shared" si="154"/>
        <v>187.21</v>
      </c>
      <c r="D166" s="8">
        <f t="shared" ref="D166:D194" si="169">C166-C165</f>
        <v>9.0000000000003411E-2</v>
      </c>
      <c r="E166" s="64">
        <f t="shared" si="159"/>
        <v>2.3519999999999999</v>
      </c>
      <c r="F166" s="64">
        <f t="shared" si="159"/>
        <v>1.7094</v>
      </c>
      <c r="G166" s="64">
        <f t="shared" si="159"/>
        <v>0.14280000000000001</v>
      </c>
      <c r="H166" s="64">
        <f t="shared" si="159"/>
        <v>0.16</v>
      </c>
      <c r="I166" s="64">
        <f t="shared" si="159"/>
        <v>1.0795680000000001</v>
      </c>
      <c r="J166" s="64">
        <f t="shared" si="159"/>
        <v>1.2258119999999999</v>
      </c>
      <c r="K166" s="64">
        <f t="shared" si="159"/>
        <v>4.7980800000000004E-2</v>
      </c>
      <c r="L166" s="64">
        <f t="shared" si="159"/>
        <v>1.0795680000000001</v>
      </c>
      <c r="M166" s="64">
        <f t="shared" si="155"/>
        <v>14.417389328415618</v>
      </c>
      <c r="N166" s="64">
        <f t="shared" si="160"/>
        <v>-0.30875933554298207</v>
      </c>
      <c r="O166" s="64">
        <f t="shared" si="160"/>
        <v>1.2258119999999999</v>
      </c>
      <c r="P166" s="64">
        <f t="shared" si="156"/>
        <v>1.4908799117425571</v>
      </c>
      <c r="Q166" s="64">
        <f t="shared" si="161"/>
        <v>-8.5706312023980935E-3</v>
      </c>
      <c r="R166" s="64">
        <f t="shared" si="161"/>
        <v>4.7980800000000004E-2</v>
      </c>
      <c r="S166" s="64">
        <f t="shared" si="157"/>
        <v>5.8502293420158877E-2</v>
      </c>
      <c r="T166" s="64">
        <f t="shared" si="162"/>
        <v>-1.0162613446729682E-3</v>
      </c>
      <c r="U166" s="64">
        <f t="shared" si="162"/>
        <v>2.8367300000000002</v>
      </c>
      <c r="V166" s="64">
        <f t="shared" si="162"/>
        <v>2.6083837719099505</v>
      </c>
      <c r="W166" s="29">
        <f>'2.7 Fert x7 '!D6</f>
        <v>187.49</v>
      </c>
      <c r="X166" s="71">
        <f t="shared" ref="X166:X194" si="170">W166-W165</f>
        <v>6.0000000000002274E-2</v>
      </c>
      <c r="Y166" s="68">
        <f>'2.7 Fert x7 '!F6*k</f>
        <v>2.3708999999999998</v>
      </c>
      <c r="Z166" s="68">
        <f>'2.7 Fert x7 '!G6*k</f>
        <v>1.8123</v>
      </c>
      <c r="AA166" s="68">
        <f>'2.7 Fert x7 '!H6*k</f>
        <v>0.14909999999999998</v>
      </c>
      <c r="AB166" s="68">
        <f>'2.7 Fert x7 '!I6/2</f>
        <v>0.16</v>
      </c>
      <c r="AC166" s="68">
        <f t="shared" si="163"/>
        <v>1.0882430999999999</v>
      </c>
      <c r="AD166" s="348">
        <f t="shared" si="164"/>
        <v>1.2695444999999999</v>
      </c>
      <c r="AE166" s="68">
        <f t="shared" si="165"/>
        <v>4.8366359999999997E-2</v>
      </c>
      <c r="AF166" s="36">
        <f t="shared" ref="AF166:AF194" si="171">AC166</f>
        <v>1.0882430999999999</v>
      </c>
      <c r="AG166" s="33">
        <f t="shared" ref="AG166:AG194" si="172">AG165*EXP(-qsawn*5)+AF166</f>
        <v>14.447890104415219</v>
      </c>
      <c r="AH166" s="33">
        <f t="shared" ref="AH166:AH194" si="173">AG166-AG165</f>
        <v>-0.30235605954338318</v>
      </c>
      <c r="AI166" s="36">
        <f t="shared" ref="AI166:AI194" si="174">AD166</f>
        <v>1.2695444999999999</v>
      </c>
      <c r="AJ166" s="33">
        <f t="shared" ref="AJ166:AJ194" si="175">AJ165*EXP(-qpap*5)+AI166</f>
        <v>1.5392843546342041</v>
      </c>
      <c r="AK166" s="33">
        <f t="shared" ref="AK166:AK194" si="176">AJ166-AJ165</f>
        <v>1.3405311689248744E-2</v>
      </c>
      <c r="AL166" s="60">
        <f t="shared" ref="AL166:AL194" si="177">AE166</f>
        <v>4.8366359999999997E-2</v>
      </c>
      <c r="AM166" s="60">
        <f t="shared" si="166"/>
        <v>5.9077181260821572E-2</v>
      </c>
      <c r="AN166" s="60">
        <f t="shared" ref="AN166:AN194" si="178">AM166-AM165</f>
        <v>-1.5123735040102754E-3</v>
      </c>
      <c r="AO166" s="34">
        <f t="shared" si="167"/>
        <v>2.8159949999999996</v>
      </c>
      <c r="AP166" s="34">
        <f t="shared" ref="AP166:AP194" si="179">X166+AO166+AK166+AN166+AH166</f>
        <v>2.5855318786418571</v>
      </c>
      <c r="AQ166" s="10">
        <f t="shared" si="168"/>
        <v>1.9145536885819037</v>
      </c>
      <c r="AR166" s="10">
        <f t="shared" ref="AR166:AR194" si="180">AP166*3.67/5</f>
        <v>1.897780398923123</v>
      </c>
      <c r="AS166" s="10">
        <f t="shared" ref="AS166:AS194" si="181">(AR166-AQ166)</f>
        <v>-1.6773289658780666E-2</v>
      </c>
      <c r="AT166" s="10">
        <f>SUM(AS$165:AS166)*5</f>
        <v>0.37087224170618938</v>
      </c>
      <c r="AU166" s="10"/>
      <c r="AV166" s="10"/>
      <c r="AW166" s="10"/>
      <c r="AY166" s="10"/>
    </row>
    <row r="167" spans="1:52" x14ac:dyDescent="0.25">
      <c r="A167" s="4">
        <v>15</v>
      </c>
      <c r="B167" s="18">
        <f t="shared" si="158"/>
        <v>2038</v>
      </c>
      <c r="C167" s="39">
        <f t="shared" si="154"/>
        <v>187.3</v>
      </c>
      <c r="D167" s="8">
        <f t="shared" si="169"/>
        <v>9.0000000000003411E-2</v>
      </c>
      <c r="E167" s="64">
        <f t="shared" si="159"/>
        <v>2.1923999999999997</v>
      </c>
      <c r="F167" s="64">
        <f t="shared" si="159"/>
        <v>1.6862999999999999</v>
      </c>
      <c r="G167" s="64">
        <f t="shared" si="159"/>
        <v>0.1386</v>
      </c>
      <c r="H167" s="64">
        <f t="shared" si="159"/>
        <v>0.12</v>
      </c>
      <c r="I167" s="64">
        <f t="shared" si="159"/>
        <v>1.0063115999999999</v>
      </c>
      <c r="J167" s="64">
        <f t="shared" si="159"/>
        <v>1.1779319999999998</v>
      </c>
      <c r="K167" s="64">
        <f t="shared" si="159"/>
        <v>4.4724959999999994E-2</v>
      </c>
      <c r="L167" s="64">
        <f t="shared" si="159"/>
        <v>1.0063115999999999</v>
      </c>
      <c r="M167" s="64">
        <f t="shared" si="155"/>
        <v>14.06448229165194</v>
      </c>
      <c r="N167" s="64">
        <f t="shared" si="160"/>
        <v>-0.35290703676367841</v>
      </c>
      <c r="O167" s="64">
        <f t="shared" si="160"/>
        <v>1.1779319999999998</v>
      </c>
      <c r="P167" s="64">
        <f t="shared" si="156"/>
        <v>1.4414848238819906</v>
      </c>
      <c r="Q167" s="64">
        <f t="shared" si="161"/>
        <v>-4.9395087860566456E-2</v>
      </c>
      <c r="R167" s="64">
        <f t="shared" si="161"/>
        <v>4.4724959999999994E-2</v>
      </c>
      <c r="S167" s="64">
        <f t="shared" si="157"/>
        <v>5.5066802098089868E-2</v>
      </c>
      <c r="T167" s="64">
        <f t="shared" si="162"/>
        <v>-3.4354913220690092E-3</v>
      </c>
      <c r="U167" s="64">
        <f t="shared" si="162"/>
        <v>2.6892450000000001</v>
      </c>
      <c r="V167" s="64">
        <f t="shared" si="162"/>
        <v>2.3735073840536898</v>
      </c>
      <c r="W167" s="29">
        <f>'2.7 Fert x7 '!D7</f>
        <v>187.53</v>
      </c>
      <c r="X167" s="71">
        <f t="shared" si="170"/>
        <v>3.9999999999992042E-2</v>
      </c>
      <c r="Y167" s="68">
        <f>'2.7 Fert x7 '!F7*k</f>
        <v>2.1902999999999997</v>
      </c>
      <c r="Z167" s="68">
        <f>'2.7 Fert x7 '!G7*k</f>
        <v>1.7661</v>
      </c>
      <c r="AA167" s="68">
        <f>'2.7 Fert x7 '!H7*k</f>
        <v>0.14280000000000001</v>
      </c>
      <c r="AB167" s="68">
        <f>'2.7 Fert x7 '!I7/2</f>
        <v>0.15</v>
      </c>
      <c r="AC167" s="68">
        <f t="shared" si="163"/>
        <v>1.0053477</v>
      </c>
      <c r="AD167" s="348">
        <f t="shared" si="164"/>
        <v>1.2077415</v>
      </c>
      <c r="AE167" s="68">
        <f t="shared" si="165"/>
        <v>4.4682119999999999E-2</v>
      </c>
      <c r="AF167" s="36">
        <f t="shared" si="171"/>
        <v>1.0053477</v>
      </c>
      <c r="AG167" s="33">
        <f t="shared" si="172"/>
        <v>14.09114366625319</v>
      </c>
      <c r="AH167" s="33">
        <f t="shared" si="173"/>
        <v>-0.35674643816202867</v>
      </c>
      <c r="AI167" s="36">
        <f t="shared" si="174"/>
        <v>1.2077415</v>
      </c>
      <c r="AJ167" s="33">
        <f t="shared" si="175"/>
        <v>1.479851101334051</v>
      </c>
      <c r="AK167" s="33">
        <f t="shared" si="176"/>
        <v>-5.9433253300153144E-2</v>
      </c>
      <c r="AL167" s="60">
        <f t="shared" si="177"/>
        <v>4.4682119999999999E-2</v>
      </c>
      <c r="AM167" s="60">
        <f t="shared" si="166"/>
        <v>5.5125588870728437E-2</v>
      </c>
      <c r="AN167" s="60">
        <f t="shared" si="178"/>
        <v>-3.9515923900931352E-3</v>
      </c>
      <c r="AO167" s="34">
        <f t="shared" si="167"/>
        <v>2.6644799999999997</v>
      </c>
      <c r="AP167" s="34">
        <f t="shared" si="179"/>
        <v>2.2843487161477167</v>
      </c>
      <c r="AQ167" s="10">
        <f t="shared" si="168"/>
        <v>1.7421544198954084</v>
      </c>
      <c r="AR167" s="10">
        <f t="shared" si="180"/>
        <v>1.6767119576524241</v>
      </c>
      <c r="AS167" s="10">
        <f t="shared" si="181"/>
        <v>-6.5442462242984334E-2</v>
      </c>
      <c r="AT167" s="10">
        <f>SUM(AS$165:AS167)*5</f>
        <v>4.3659930491267707E-2</v>
      </c>
      <c r="AU167" s="10"/>
      <c r="AV167" s="10"/>
      <c r="AW167" s="10"/>
      <c r="AY167" s="10"/>
    </row>
    <row r="168" spans="1:52" x14ac:dyDescent="0.25">
      <c r="A168" s="4">
        <v>20</v>
      </c>
      <c r="B168" s="18">
        <f t="shared" si="158"/>
        <v>2043</v>
      </c>
      <c r="C168" s="39">
        <f t="shared" si="154"/>
        <v>187.56</v>
      </c>
      <c r="D168" s="8">
        <f t="shared" si="169"/>
        <v>0.25999999999999091</v>
      </c>
      <c r="E168" s="64">
        <f t="shared" si="159"/>
        <v>2.0055000000000001</v>
      </c>
      <c r="F168" s="64">
        <f t="shared" si="159"/>
        <v>1.8837000000000002</v>
      </c>
      <c r="G168" s="64">
        <f t="shared" si="159"/>
        <v>0.14489999999999997</v>
      </c>
      <c r="H168" s="64">
        <f t="shared" si="159"/>
        <v>0.13500000000000001</v>
      </c>
      <c r="I168" s="64">
        <f t="shared" si="159"/>
        <v>0.92052450000000008</v>
      </c>
      <c r="J168" s="64">
        <f t="shared" si="159"/>
        <v>1.2071535</v>
      </c>
      <c r="K168" s="64">
        <f t="shared" si="159"/>
        <v>4.0912200000000003E-2</v>
      </c>
      <c r="L168" s="64">
        <f t="shared" si="159"/>
        <v>0.92052450000000008</v>
      </c>
      <c r="M168" s="64">
        <f t="shared" si="155"/>
        <v>13.659058937169824</v>
      </c>
      <c r="N168" s="64">
        <f t="shared" si="160"/>
        <v>-0.40542335448211553</v>
      </c>
      <c r="O168" s="64">
        <f t="shared" si="160"/>
        <v>1.2071535</v>
      </c>
      <c r="P168" s="64">
        <f t="shared" si="156"/>
        <v>1.461974423486113</v>
      </c>
      <c r="Q168" s="64">
        <f t="shared" si="161"/>
        <v>2.0489599604122333E-2</v>
      </c>
      <c r="R168" s="64">
        <f t="shared" si="161"/>
        <v>4.0912200000000003E-2</v>
      </c>
      <c r="S168" s="64">
        <f t="shared" si="157"/>
        <v>5.064672729545424E-2</v>
      </c>
      <c r="T168" s="64">
        <f t="shared" si="162"/>
        <v>-4.4200748026356276E-3</v>
      </c>
      <c r="U168" s="64">
        <f t="shared" si="162"/>
        <v>2.7099150000000001</v>
      </c>
      <c r="V168" s="64">
        <f t="shared" si="162"/>
        <v>2.5805611703193621</v>
      </c>
      <c r="W168" s="29">
        <f>'2.7 Fert x7 '!D8</f>
        <v>187.86</v>
      </c>
      <c r="X168" s="71">
        <f t="shared" si="170"/>
        <v>0.33000000000001251</v>
      </c>
      <c r="Y168" s="68">
        <f>'2.7 Fert x7 '!F8*k</f>
        <v>2.1062999999999996</v>
      </c>
      <c r="Z168" s="68">
        <f>'2.7 Fert x7 '!G8*k</f>
        <v>1.89</v>
      </c>
      <c r="AA168" s="68">
        <f>'2.7 Fert x7 '!H8*k</f>
        <v>0.14699999999999999</v>
      </c>
      <c r="AB168" s="68">
        <f>'2.7 Fert x7 '!I8/2</f>
        <v>0.14000000000000001</v>
      </c>
      <c r="AC168" s="68">
        <f t="shared" si="163"/>
        <v>0.96679169999999981</v>
      </c>
      <c r="AD168" s="348">
        <f t="shared" si="164"/>
        <v>1.2342434999999998</v>
      </c>
      <c r="AE168" s="68">
        <f t="shared" si="165"/>
        <v>4.2968519999999996E-2</v>
      </c>
      <c r="AF168" s="36">
        <f t="shared" si="171"/>
        <v>0.96679169999999981</v>
      </c>
      <c r="AG168" s="33">
        <f t="shared" si="172"/>
        <v>13.729473975067981</v>
      </c>
      <c r="AH168" s="33">
        <f t="shared" si="173"/>
        <v>-0.36166969118520953</v>
      </c>
      <c r="AI168" s="36">
        <f t="shared" si="174"/>
        <v>1.2342434999999998</v>
      </c>
      <c r="AJ168" s="33">
        <f t="shared" si="175"/>
        <v>1.4958466872249219</v>
      </c>
      <c r="AK168" s="33">
        <f t="shared" si="176"/>
        <v>1.5995585890870911E-2</v>
      </c>
      <c r="AL168" s="60">
        <f t="shared" si="177"/>
        <v>4.2968519999999996E-2</v>
      </c>
      <c r="AM168" s="60">
        <f t="shared" si="166"/>
        <v>5.2713439426848432E-2</v>
      </c>
      <c r="AN168" s="60">
        <f t="shared" si="178"/>
        <v>-2.4121494438800045E-3</v>
      </c>
      <c r="AO168" s="34">
        <f t="shared" si="167"/>
        <v>2.6931449999999999</v>
      </c>
      <c r="AP168" s="34">
        <f t="shared" si="179"/>
        <v>2.6750587452617935</v>
      </c>
      <c r="AQ168" s="10">
        <f t="shared" si="168"/>
        <v>1.8941318990144118</v>
      </c>
      <c r="AR168" s="10">
        <f t="shared" si="180"/>
        <v>1.9634931190221565</v>
      </c>
      <c r="AS168" s="10">
        <f t="shared" si="181"/>
        <v>6.9361220007744695E-2</v>
      </c>
      <c r="AT168" s="10">
        <f>SUM(AS$165:AS168)*5</f>
        <v>0.39046603052999118</v>
      </c>
      <c r="AU168" s="10"/>
      <c r="AV168" s="10"/>
      <c r="AW168" s="10"/>
      <c r="AY168" s="10"/>
    </row>
    <row r="169" spans="1:52" x14ac:dyDescent="0.25">
      <c r="A169" s="4">
        <v>25</v>
      </c>
      <c r="B169" s="18">
        <f t="shared" si="158"/>
        <v>2048</v>
      </c>
      <c r="C169" s="39">
        <f t="shared" si="154"/>
        <v>188.29</v>
      </c>
      <c r="D169" s="8">
        <f t="shared" si="169"/>
        <v>0.72999999999998977</v>
      </c>
      <c r="E169" s="64">
        <f t="shared" si="159"/>
        <v>2.0705999999999998</v>
      </c>
      <c r="F169" s="64">
        <f t="shared" si="159"/>
        <v>1.9047000000000001</v>
      </c>
      <c r="G169" s="64">
        <f t="shared" si="159"/>
        <v>0.14699999999999999</v>
      </c>
      <c r="H169" s="64">
        <f t="shared" si="159"/>
        <v>0.155</v>
      </c>
      <c r="I169" s="64">
        <f t="shared" si="159"/>
        <v>0.95040539999999996</v>
      </c>
      <c r="J169" s="64">
        <f t="shared" si="159"/>
        <v>1.2310829999999999</v>
      </c>
      <c r="K169" s="64">
        <f t="shared" si="159"/>
        <v>4.2240239999999998E-2</v>
      </c>
      <c r="L169" s="64">
        <f t="shared" si="159"/>
        <v>0.95040539999999996</v>
      </c>
      <c r="M169" s="64">
        <f t="shared" si="155"/>
        <v>13.321738310970115</v>
      </c>
      <c r="N169" s="64">
        <f t="shared" si="160"/>
        <v>-0.33732062619970904</v>
      </c>
      <c r="O169" s="64">
        <f t="shared" si="160"/>
        <v>1.2310829999999999</v>
      </c>
      <c r="P169" s="64">
        <f t="shared" si="156"/>
        <v>1.4895260071920808</v>
      </c>
      <c r="Q169" s="64">
        <f t="shared" si="161"/>
        <v>2.7551583705967886E-2</v>
      </c>
      <c r="R169" s="64">
        <f t="shared" si="161"/>
        <v>4.2240239999999998E-2</v>
      </c>
      <c r="S169" s="64">
        <f t="shared" si="157"/>
        <v>5.1193401078880374E-2</v>
      </c>
      <c r="T169" s="64">
        <f t="shared" si="162"/>
        <v>5.4667378342613399E-4</v>
      </c>
      <c r="U169" s="64">
        <f t="shared" si="162"/>
        <v>2.7802450000000003</v>
      </c>
      <c r="V169" s="64">
        <f t="shared" si="162"/>
        <v>3.2010226312896752</v>
      </c>
      <c r="W169" s="29">
        <f>'2.7 Fert x7 '!D9</f>
        <v>188.58</v>
      </c>
      <c r="X169" s="71">
        <f t="shared" si="170"/>
        <v>0.71999999999999886</v>
      </c>
      <c r="Y169" s="68">
        <f>'2.7 Fert x7 '!F9*k</f>
        <v>2.0937000000000001</v>
      </c>
      <c r="Z169" s="68">
        <f>'2.7 Fert x7 '!G9*k</f>
        <v>2.0118</v>
      </c>
      <c r="AA169" s="68">
        <f>'2.7 Fert x7 '!H9*k</f>
        <v>0.15329999999999999</v>
      </c>
      <c r="AB169" s="68">
        <f>'2.7 Fert x7 '!I9/2</f>
        <v>0.13</v>
      </c>
      <c r="AC169" s="68">
        <f t="shared" si="163"/>
        <v>0.96100830000000015</v>
      </c>
      <c r="AD169" s="348">
        <f t="shared" si="164"/>
        <v>1.2774405</v>
      </c>
      <c r="AE169" s="68">
        <f t="shared" si="165"/>
        <v>4.2711480000000003E-2</v>
      </c>
      <c r="AF169" s="36">
        <f t="shared" si="171"/>
        <v>0.96100830000000015</v>
      </c>
      <c r="AG169" s="33">
        <f t="shared" si="172"/>
        <v>13.396117777114515</v>
      </c>
      <c r="AH169" s="33">
        <f t="shared" si="173"/>
        <v>-0.33335619795346538</v>
      </c>
      <c r="AI169" s="36">
        <f t="shared" si="174"/>
        <v>1.2774405</v>
      </c>
      <c r="AJ169" s="33">
        <f t="shared" si="175"/>
        <v>1.5418713340380437</v>
      </c>
      <c r="AK169" s="33">
        <f t="shared" si="176"/>
        <v>4.6024646813121795E-2</v>
      </c>
      <c r="AL169" s="60">
        <f t="shared" si="177"/>
        <v>4.2711480000000003E-2</v>
      </c>
      <c r="AM169" s="60">
        <f t="shared" si="166"/>
        <v>5.2029987619597713E-2</v>
      </c>
      <c r="AN169" s="60">
        <f t="shared" si="178"/>
        <v>-6.8345180725071925E-4</v>
      </c>
      <c r="AO169" s="34">
        <f t="shared" si="167"/>
        <v>2.7682199999999999</v>
      </c>
      <c r="AP169" s="34">
        <f t="shared" si="179"/>
        <v>3.2002049970524045</v>
      </c>
      <c r="AQ169" s="10">
        <f t="shared" si="168"/>
        <v>2.3495506113666216</v>
      </c>
      <c r="AR169" s="10">
        <f t="shared" si="180"/>
        <v>2.348950467836465</v>
      </c>
      <c r="AS169" s="10">
        <f t="shared" si="181"/>
        <v>-6.0014353015658273E-4</v>
      </c>
      <c r="AT169" s="10">
        <f>SUM(AS$165:AS169)*5</f>
        <v>0.38746531287920827</v>
      </c>
      <c r="AU169" s="10"/>
      <c r="AV169" s="10"/>
      <c r="AW169" s="10"/>
      <c r="AY169" s="10"/>
    </row>
    <row r="170" spans="1:52" x14ac:dyDescent="0.25">
      <c r="A170" s="4">
        <v>30</v>
      </c>
      <c r="B170" s="18">
        <f t="shared" si="158"/>
        <v>2053</v>
      </c>
      <c r="C170" s="39">
        <f t="shared" si="154"/>
        <v>189.11</v>
      </c>
      <c r="D170" s="8">
        <f t="shared" si="169"/>
        <v>0.8200000000000216</v>
      </c>
      <c r="E170" s="64">
        <f t="shared" si="159"/>
        <v>2.1902999999999997</v>
      </c>
      <c r="F170" s="64">
        <f t="shared" si="159"/>
        <v>1.8878999999999999</v>
      </c>
      <c r="G170" s="64">
        <f t="shared" si="159"/>
        <v>0.14909999999999998</v>
      </c>
      <c r="H170" s="64">
        <f t="shared" si="159"/>
        <v>0.105</v>
      </c>
      <c r="I170" s="64">
        <f t="shared" si="159"/>
        <v>1.0053477</v>
      </c>
      <c r="J170" s="64">
        <f t="shared" si="159"/>
        <v>1.2540255</v>
      </c>
      <c r="K170" s="64">
        <f t="shared" si="159"/>
        <v>4.4682119999999999E-2</v>
      </c>
      <c r="L170" s="64">
        <f t="shared" si="159"/>
        <v>1.0053477</v>
      </c>
      <c r="M170" s="64">
        <f t="shared" si="155"/>
        <v>13.07116133737672</v>
      </c>
      <c r="N170" s="64">
        <f t="shared" si="160"/>
        <v>-0.25057697359339492</v>
      </c>
      <c r="O170" s="64">
        <f t="shared" si="160"/>
        <v>1.2540255</v>
      </c>
      <c r="P170" s="64">
        <f t="shared" si="156"/>
        <v>1.5173389851098107</v>
      </c>
      <c r="Q170" s="64">
        <f t="shared" si="161"/>
        <v>2.7812977917729853E-2</v>
      </c>
      <c r="R170" s="64">
        <f t="shared" si="161"/>
        <v>4.4682119999999999E-2</v>
      </c>
      <c r="S170" s="64">
        <f t="shared" si="157"/>
        <v>5.3731920263719757E-2</v>
      </c>
      <c r="T170" s="64">
        <f t="shared" si="162"/>
        <v>2.5385191848393829E-3</v>
      </c>
      <c r="U170" s="64">
        <f t="shared" si="162"/>
        <v>2.815995</v>
      </c>
      <c r="V170" s="64">
        <f t="shared" si="162"/>
        <v>3.415769523509196</v>
      </c>
      <c r="W170" s="29">
        <f>'2.7 Fert x7 '!D10</f>
        <v>189.36</v>
      </c>
      <c r="X170" s="71">
        <f t="shared" si="170"/>
        <v>0.78000000000000114</v>
      </c>
      <c r="Y170" s="68">
        <f>'2.7 Fert x7 '!F10*k</f>
        <v>2.3331</v>
      </c>
      <c r="Z170" s="68">
        <f>'2.7 Fert x7 '!G10*k</f>
        <v>1.8563999999999998</v>
      </c>
      <c r="AA170" s="68">
        <f>'2.7 Fert x7 '!H10*k</f>
        <v>0.1512</v>
      </c>
      <c r="AB170" s="68">
        <f>'2.7 Fert x7 '!I10/2</f>
        <v>0.14000000000000001</v>
      </c>
      <c r="AC170" s="68">
        <f t="shared" si="163"/>
        <v>1.0708929</v>
      </c>
      <c r="AD170" s="348">
        <f t="shared" si="164"/>
        <v>1.2770414999999999</v>
      </c>
      <c r="AE170" s="68">
        <f t="shared" si="165"/>
        <v>4.7595240000000004E-2</v>
      </c>
      <c r="AF170" s="36">
        <f t="shared" si="171"/>
        <v>1.0708929</v>
      </c>
      <c r="AG170" s="33">
        <f t="shared" si="172"/>
        <v>13.204073779999019</v>
      </c>
      <c r="AH170" s="33">
        <f t="shared" si="173"/>
        <v>-0.19204399711549591</v>
      </c>
      <c r="AI170" s="36">
        <f t="shared" si="174"/>
        <v>1.2770414999999999</v>
      </c>
      <c r="AJ170" s="33">
        <f t="shared" si="175"/>
        <v>1.5496084190038621</v>
      </c>
      <c r="AK170" s="33">
        <f t="shared" si="176"/>
        <v>7.7370849658184859E-3</v>
      </c>
      <c r="AL170" s="60">
        <f t="shared" si="177"/>
        <v>4.7595240000000004E-2</v>
      </c>
      <c r="AM170" s="60">
        <f t="shared" si="166"/>
        <v>5.6792929267717417E-2</v>
      </c>
      <c r="AN170" s="60">
        <f t="shared" si="178"/>
        <v>4.7629416481197034E-3</v>
      </c>
      <c r="AO170" s="34">
        <f t="shared" si="167"/>
        <v>2.8214550000000003</v>
      </c>
      <c r="AP170" s="34">
        <f t="shared" si="179"/>
        <v>3.4219110294984438</v>
      </c>
      <c r="AQ170" s="10">
        <f t="shared" si="168"/>
        <v>2.5071748302557499</v>
      </c>
      <c r="AR170" s="10">
        <f t="shared" si="180"/>
        <v>2.5116826956518574</v>
      </c>
      <c r="AS170" s="10">
        <f t="shared" si="181"/>
        <v>4.5078653961074799E-3</v>
      </c>
      <c r="AT170" s="10">
        <f>SUM(AS$165:AS170)*5</f>
        <v>0.41000463985974567</v>
      </c>
      <c r="AU170" s="10"/>
      <c r="AV170" s="10"/>
      <c r="AW170" s="10"/>
      <c r="AY170" s="10"/>
    </row>
    <row r="171" spans="1:52" x14ac:dyDescent="0.25">
      <c r="A171" s="4">
        <v>35</v>
      </c>
      <c r="B171" s="18">
        <f t="shared" si="158"/>
        <v>2058</v>
      </c>
      <c r="C171" s="39">
        <f t="shared" si="154"/>
        <v>189.96</v>
      </c>
      <c r="D171" s="8">
        <f t="shared" si="169"/>
        <v>0.84999999999999432</v>
      </c>
      <c r="E171" s="64">
        <f t="shared" si="159"/>
        <v>2.0748000000000002</v>
      </c>
      <c r="F171" s="64">
        <f t="shared" si="159"/>
        <v>2.0055000000000001</v>
      </c>
      <c r="G171" s="64">
        <f t="shared" si="159"/>
        <v>0.15329999999999999</v>
      </c>
      <c r="H171" s="64">
        <f t="shared" si="159"/>
        <v>0.14499999999999999</v>
      </c>
      <c r="I171" s="64">
        <f t="shared" si="159"/>
        <v>0.9523332000000001</v>
      </c>
      <c r="J171" s="64">
        <f t="shared" si="159"/>
        <v>1.270416</v>
      </c>
      <c r="K171" s="64">
        <f t="shared" si="159"/>
        <v>4.232592000000001E-2</v>
      </c>
      <c r="L171" s="64">
        <f t="shared" si="159"/>
        <v>0.9523332000000001</v>
      </c>
      <c r="M171" s="64">
        <f t="shared" si="155"/>
        <v>12.79119334267355</v>
      </c>
      <c r="N171" s="64">
        <f t="shared" si="160"/>
        <v>-0.27996799470317058</v>
      </c>
      <c r="O171" s="64">
        <f t="shared" si="160"/>
        <v>1.270416</v>
      </c>
      <c r="P171" s="64">
        <f t="shared" si="156"/>
        <v>1.5386461714324653</v>
      </c>
      <c r="Q171" s="64">
        <f t="shared" si="161"/>
        <v>2.1307186322654603E-2</v>
      </c>
      <c r="R171" s="64">
        <f t="shared" si="161"/>
        <v>4.232592000000001E-2</v>
      </c>
      <c r="S171" s="64">
        <f t="shared" si="157"/>
        <v>5.1824471296162786E-2</v>
      </c>
      <c r="T171" s="64">
        <f t="shared" si="162"/>
        <v>-1.9074489675569711E-3</v>
      </c>
      <c r="U171" s="64">
        <f t="shared" si="162"/>
        <v>2.8460899999999998</v>
      </c>
      <c r="V171" s="64">
        <f t="shared" si="162"/>
        <v>3.4355217426519213</v>
      </c>
      <c r="W171" s="29">
        <f>'2.7 Fert x7 '!D11</f>
        <v>190.3</v>
      </c>
      <c r="X171" s="71">
        <f t="shared" si="170"/>
        <v>0.93999999999999773</v>
      </c>
      <c r="Y171" s="68">
        <f>'2.7 Fert x7 '!F11*k</f>
        <v>2.2826999999999997</v>
      </c>
      <c r="Z171" s="68">
        <f>'2.7 Fert x7 '!G11*k</f>
        <v>1.9487999999999999</v>
      </c>
      <c r="AA171" s="68">
        <f>'2.7 Fert x7 '!H11*k</f>
        <v>0.15539999999999998</v>
      </c>
      <c r="AB171" s="68">
        <f>'2.7 Fert x7 '!I11/2</f>
        <v>0.14499999999999999</v>
      </c>
      <c r="AC171" s="68">
        <f t="shared" si="163"/>
        <v>1.0477592999999998</v>
      </c>
      <c r="AD171" s="348">
        <f t="shared" si="164"/>
        <v>1.2998054999999999</v>
      </c>
      <c r="AE171" s="68">
        <f t="shared" si="165"/>
        <v>4.6567079999999997E-2</v>
      </c>
      <c r="AF171" s="36">
        <f t="shared" si="171"/>
        <v>1.0477592999999998</v>
      </c>
      <c r="AG171" s="33">
        <f t="shared" si="172"/>
        <v>13.007001387231684</v>
      </c>
      <c r="AH171" s="33">
        <f t="shared" si="173"/>
        <v>-0.19707239276733546</v>
      </c>
      <c r="AI171" s="36">
        <f t="shared" si="174"/>
        <v>1.2998054999999999</v>
      </c>
      <c r="AJ171" s="33">
        <f t="shared" si="175"/>
        <v>1.5737401553153489</v>
      </c>
      <c r="AK171" s="33">
        <f t="shared" si="176"/>
        <v>2.4131736311486796E-2</v>
      </c>
      <c r="AL171" s="60">
        <f t="shared" si="177"/>
        <v>4.6567079999999997E-2</v>
      </c>
      <c r="AM171" s="60">
        <f t="shared" si="166"/>
        <v>5.6606746352162729E-2</v>
      </c>
      <c r="AN171" s="60">
        <f t="shared" si="178"/>
        <v>-1.8618291555468763E-4</v>
      </c>
      <c r="AO171" s="34">
        <f t="shared" si="167"/>
        <v>2.8514849999999998</v>
      </c>
      <c r="AP171" s="34">
        <f t="shared" si="179"/>
        <v>3.6183581606285942</v>
      </c>
      <c r="AQ171" s="10">
        <f t="shared" si="168"/>
        <v>2.5216729591065103</v>
      </c>
      <c r="AR171" s="10">
        <f t="shared" si="180"/>
        <v>2.655874889901388</v>
      </c>
      <c r="AS171" s="10">
        <f t="shared" si="181"/>
        <v>0.13420193079487763</v>
      </c>
      <c r="AT171" s="10">
        <f>SUM(AS$165:AS171)*5</f>
        <v>1.0810142938341338</v>
      </c>
      <c r="AU171" s="10"/>
      <c r="AV171" s="10"/>
      <c r="AW171" s="10"/>
      <c r="AY171" s="10"/>
    </row>
    <row r="172" spans="1:52" x14ac:dyDescent="0.25">
      <c r="A172" s="4">
        <v>40</v>
      </c>
      <c r="B172" s="18">
        <f t="shared" si="158"/>
        <v>2063</v>
      </c>
      <c r="C172" s="39">
        <f t="shared" si="154"/>
        <v>190.86</v>
      </c>
      <c r="D172" s="8">
        <f t="shared" si="169"/>
        <v>0.90000000000000568</v>
      </c>
      <c r="E172" s="64">
        <f t="shared" si="159"/>
        <v>2.2008000000000001</v>
      </c>
      <c r="F172" s="64">
        <f t="shared" si="159"/>
        <v>1.9634999999999998</v>
      </c>
      <c r="G172" s="64">
        <f t="shared" si="159"/>
        <v>0.15329999999999999</v>
      </c>
      <c r="H172" s="64">
        <f t="shared" si="159"/>
        <v>0.15</v>
      </c>
      <c r="I172" s="64">
        <f t="shared" si="159"/>
        <v>1.0101672000000002</v>
      </c>
      <c r="J172" s="64">
        <f t="shared" si="159"/>
        <v>1.285326</v>
      </c>
      <c r="K172" s="64">
        <f t="shared" si="159"/>
        <v>4.4896320000000003E-2</v>
      </c>
      <c r="L172" s="64">
        <f t="shared" si="159"/>
        <v>1.0101672000000002</v>
      </c>
      <c r="M172" s="64">
        <f t="shared" si="155"/>
        <v>12.595453704634377</v>
      </c>
      <c r="N172" s="64">
        <f t="shared" si="160"/>
        <v>-0.19573963803917316</v>
      </c>
      <c r="O172" s="64">
        <f t="shared" si="160"/>
        <v>1.285326</v>
      </c>
      <c r="P172" s="64">
        <f t="shared" si="156"/>
        <v>1.5573227854166538</v>
      </c>
      <c r="Q172" s="64">
        <f t="shared" si="161"/>
        <v>1.8676613984188517E-2</v>
      </c>
      <c r="R172" s="64">
        <f t="shared" si="161"/>
        <v>4.4896320000000003E-2</v>
      </c>
      <c r="S172" s="64">
        <f t="shared" si="157"/>
        <v>5.4057678771231077E-2</v>
      </c>
      <c r="T172" s="64">
        <f t="shared" si="162"/>
        <v>2.2332074750682912E-3</v>
      </c>
      <c r="U172" s="64">
        <f t="shared" si="162"/>
        <v>2.90394</v>
      </c>
      <c r="V172" s="64">
        <f t="shared" si="162"/>
        <v>3.6291101834200892</v>
      </c>
      <c r="W172" s="29">
        <f>'2.7 Fert x7 '!D12</f>
        <v>191.3</v>
      </c>
      <c r="X172" s="71">
        <f t="shared" si="170"/>
        <v>1</v>
      </c>
      <c r="Y172" s="68">
        <f>'2.7 Fert x7 '!F12*k</f>
        <v>2.3142</v>
      </c>
      <c r="Z172" s="68">
        <f>'2.7 Fert x7 '!G12*k</f>
        <v>2.016</v>
      </c>
      <c r="AA172" s="68">
        <f>'2.7 Fert x7 '!H12*k</f>
        <v>0.15959999999999999</v>
      </c>
      <c r="AB172" s="68">
        <f>'2.7 Fert x7 '!I12/2</f>
        <v>0.155</v>
      </c>
      <c r="AC172" s="68">
        <f t="shared" si="163"/>
        <v>1.0622178</v>
      </c>
      <c r="AD172" s="348">
        <f t="shared" si="164"/>
        <v>1.333059</v>
      </c>
      <c r="AE172" s="68">
        <f t="shared" si="165"/>
        <v>4.7209680000000004E-2</v>
      </c>
      <c r="AF172" s="36">
        <f t="shared" si="171"/>
        <v>1.0622178</v>
      </c>
      <c r="AG172" s="33">
        <f t="shared" si="172"/>
        <v>12.842966757529197</v>
      </c>
      <c r="AH172" s="33">
        <f t="shared" si="173"/>
        <v>-0.16403462970248661</v>
      </c>
      <c r="AI172" s="36">
        <f t="shared" si="174"/>
        <v>1.333059</v>
      </c>
      <c r="AJ172" s="33">
        <f t="shared" si="175"/>
        <v>1.6112595839122634</v>
      </c>
      <c r="AK172" s="33">
        <f t="shared" si="176"/>
        <v>3.7519428596914484E-2</v>
      </c>
      <c r="AL172" s="60">
        <f t="shared" si="177"/>
        <v>4.7209680000000004E-2</v>
      </c>
      <c r="AM172" s="60">
        <f t="shared" si="166"/>
        <v>5.7216433551630287E-2</v>
      </c>
      <c r="AN172" s="60">
        <f t="shared" si="178"/>
        <v>6.0968719946755817E-4</v>
      </c>
      <c r="AO172" s="34">
        <f t="shared" si="167"/>
        <v>2.9183699999999999</v>
      </c>
      <c r="AP172" s="34">
        <f t="shared" si="179"/>
        <v>3.7924644860938952</v>
      </c>
      <c r="AQ172" s="10">
        <f t="shared" si="168"/>
        <v>2.6637668746303453</v>
      </c>
      <c r="AR172" s="10">
        <f t="shared" si="180"/>
        <v>2.7836689327929189</v>
      </c>
      <c r="AS172" s="10">
        <f t="shared" si="181"/>
        <v>0.1199020581625736</v>
      </c>
      <c r="AT172" s="10">
        <f>SUM(AS$165:AS172)*5</f>
        <v>1.6805245846470018</v>
      </c>
      <c r="AU172" s="10"/>
      <c r="AV172" s="10"/>
      <c r="AW172" s="10"/>
      <c r="AY172" s="10"/>
    </row>
    <row r="173" spans="1:52" x14ac:dyDescent="0.25">
      <c r="A173" s="4">
        <v>45</v>
      </c>
      <c r="B173" s="18">
        <f t="shared" si="158"/>
        <v>2068</v>
      </c>
      <c r="C173" s="39">
        <f t="shared" si="154"/>
        <v>191.75</v>
      </c>
      <c r="D173" s="8">
        <f t="shared" si="169"/>
        <v>0.88999999999998636</v>
      </c>
      <c r="E173" s="64">
        <f t="shared" si="159"/>
        <v>2.1630000000000003</v>
      </c>
      <c r="F173" s="64">
        <f t="shared" si="159"/>
        <v>2.0684999999999998</v>
      </c>
      <c r="G173" s="64">
        <f t="shared" si="159"/>
        <v>0.1575</v>
      </c>
      <c r="H173" s="64">
        <f t="shared" si="159"/>
        <v>0.19</v>
      </c>
      <c r="I173" s="64">
        <f t="shared" si="159"/>
        <v>0.99281700000000017</v>
      </c>
      <c r="J173" s="64">
        <f t="shared" si="159"/>
        <v>1.3159649999999998</v>
      </c>
      <c r="K173" s="64">
        <f t="shared" si="159"/>
        <v>4.412520000000001E-2</v>
      </c>
      <c r="L173" s="64">
        <f t="shared" si="159"/>
        <v>0.99281700000000017</v>
      </c>
      <c r="M173" s="64">
        <f t="shared" si="155"/>
        <v>12.400817482427847</v>
      </c>
      <c r="N173" s="64">
        <f t="shared" si="160"/>
        <v>-0.19463622220652965</v>
      </c>
      <c r="O173" s="64">
        <f t="shared" si="160"/>
        <v>1.3159649999999998</v>
      </c>
      <c r="P173" s="64">
        <f t="shared" si="156"/>
        <v>1.5912633755161094</v>
      </c>
      <c r="Q173" s="64">
        <f t="shared" si="161"/>
        <v>3.3940590099455603E-2</v>
      </c>
      <c r="R173" s="64">
        <f t="shared" si="161"/>
        <v>4.412520000000001E-2</v>
      </c>
      <c r="S173" s="64">
        <f t="shared" si="157"/>
        <v>5.3681337808585403E-2</v>
      </c>
      <c r="T173" s="64">
        <f t="shared" si="162"/>
        <v>-3.7634096264567429E-4</v>
      </c>
      <c r="U173" s="64">
        <f t="shared" si="162"/>
        <v>2.9763500000000005</v>
      </c>
      <c r="V173" s="64">
        <f t="shared" si="162"/>
        <v>3.7052780269302668</v>
      </c>
      <c r="W173" s="29">
        <f>'2.7 Fert x7 '!D13</f>
        <v>192.24</v>
      </c>
      <c r="X173" s="35">
        <f t="shared" si="170"/>
        <v>0.93999999999999773</v>
      </c>
      <c r="Y173" s="68">
        <f>'2.7 Fert x7 '!F13*k</f>
        <v>2.2616999999999998</v>
      </c>
      <c r="Z173" s="68">
        <f>'2.7 Fert x7 '!G13*k</f>
        <v>2.1650999999999998</v>
      </c>
      <c r="AA173" s="68">
        <f>'2.7 Fert x7 '!H13*k</f>
        <v>0.16589999999999999</v>
      </c>
      <c r="AB173" s="68">
        <f>'2.7 Fert x7 '!I13/2</f>
        <v>0.16500000000000001</v>
      </c>
      <c r="AC173" s="68">
        <f t="shared" si="163"/>
        <v>1.0381202999999999</v>
      </c>
      <c r="AD173" s="348">
        <f t="shared" si="164"/>
        <v>1.3768544999999999</v>
      </c>
      <c r="AE173" s="68">
        <f t="shared" si="165"/>
        <v>4.6138680000000001E-2</v>
      </c>
      <c r="AF173" s="36">
        <f t="shared" si="171"/>
        <v>1.0381202999999999</v>
      </c>
      <c r="AG173" s="33">
        <f t="shared" si="172"/>
        <v>12.670299211648889</v>
      </c>
      <c r="AH173" s="33">
        <f t="shared" si="173"/>
        <v>-0.17266754588030864</v>
      </c>
      <c r="AI173" s="36">
        <f t="shared" si="174"/>
        <v>1.3768544999999999</v>
      </c>
      <c r="AJ173" s="33">
        <f t="shared" si="175"/>
        <v>1.661687644509044</v>
      </c>
      <c r="AK173" s="33">
        <f t="shared" si="176"/>
        <v>5.0428060596780622E-2</v>
      </c>
      <c r="AL173" s="60">
        <f t="shared" si="177"/>
        <v>4.6138680000000001E-2</v>
      </c>
      <c r="AM173" s="60">
        <f t="shared" si="166"/>
        <v>5.6253212039916817E-2</v>
      </c>
      <c r="AN173" s="60">
        <f t="shared" si="178"/>
        <v>-9.6322151171347042E-4</v>
      </c>
      <c r="AO173" s="34">
        <f t="shared" si="167"/>
        <v>2.985255</v>
      </c>
      <c r="AP173" s="34">
        <f t="shared" si="179"/>
        <v>3.8020522932047562</v>
      </c>
      <c r="AQ173" s="10">
        <f t="shared" si="168"/>
        <v>2.7196740717668155</v>
      </c>
      <c r="AR173" s="10">
        <f t="shared" si="180"/>
        <v>2.7907063832122914</v>
      </c>
      <c r="AS173" s="10">
        <f t="shared" si="181"/>
        <v>7.1032311445475838E-2</v>
      </c>
      <c r="AT173" s="10">
        <f>SUM(AS$165:AS173)*5</f>
        <v>2.0356861418743808</v>
      </c>
      <c r="AU173" s="10"/>
      <c r="AV173" s="10"/>
      <c r="AW173" s="10"/>
      <c r="AY173" s="10"/>
    </row>
    <row r="174" spans="1:52" x14ac:dyDescent="0.25">
      <c r="A174" s="4">
        <v>50</v>
      </c>
      <c r="B174" s="18">
        <f t="shared" si="158"/>
        <v>2073</v>
      </c>
      <c r="C174" s="39">
        <f t="shared" si="154"/>
        <v>192.59</v>
      </c>
      <c r="D174" s="8">
        <f t="shared" si="169"/>
        <v>0.84000000000000341</v>
      </c>
      <c r="E174" s="64">
        <f t="shared" si="159"/>
        <v>2.0726999999999998</v>
      </c>
      <c r="F174" s="64">
        <f t="shared" si="159"/>
        <v>2.2176</v>
      </c>
      <c r="G174" s="64">
        <f t="shared" si="159"/>
        <v>0.1638</v>
      </c>
      <c r="H174" s="64">
        <f t="shared" si="159"/>
        <v>0.155</v>
      </c>
      <c r="I174" s="64">
        <f t="shared" si="159"/>
        <v>0.95136929999999997</v>
      </c>
      <c r="J174" s="64">
        <f t="shared" si="159"/>
        <v>1.3504995</v>
      </c>
      <c r="K174" s="64">
        <f t="shared" si="159"/>
        <v>4.2283080000000001E-2</v>
      </c>
      <c r="L174" s="64">
        <f t="shared" si="159"/>
        <v>0.95136929999999997</v>
      </c>
      <c r="M174" s="64">
        <f t="shared" si="155"/>
        <v>12.183083150052465</v>
      </c>
      <c r="N174" s="64">
        <f t="shared" si="160"/>
        <v>-0.21773433237538242</v>
      </c>
      <c r="O174" s="64">
        <f t="shared" si="160"/>
        <v>1.3504995</v>
      </c>
      <c r="P174" s="64">
        <f t="shared" si="156"/>
        <v>1.631797780870309</v>
      </c>
      <c r="Q174" s="64">
        <f t="shared" si="161"/>
        <v>4.053440535419961E-2</v>
      </c>
      <c r="R174" s="64">
        <f t="shared" si="161"/>
        <v>4.2283080000000001E-2</v>
      </c>
      <c r="S174" s="64">
        <f t="shared" si="157"/>
        <v>5.177268949690414E-2</v>
      </c>
      <c r="T174" s="64">
        <f t="shared" si="162"/>
        <v>-1.908648311681263E-3</v>
      </c>
      <c r="U174" s="64">
        <f t="shared" si="162"/>
        <v>2.9959150000000005</v>
      </c>
      <c r="V174" s="64">
        <f t="shared" si="162"/>
        <v>3.6568064246671397</v>
      </c>
      <c r="W174" s="29">
        <f>'2.7 Fert x7 '!D14</f>
        <v>193.06</v>
      </c>
      <c r="X174" s="35">
        <f t="shared" si="170"/>
        <v>0.81999999999999318</v>
      </c>
      <c r="Y174" s="68">
        <f>'2.7 Fert x7 '!F14*k</f>
        <v>2.3079000000000001</v>
      </c>
      <c r="Z174" s="68">
        <f>'2.7 Fert x7 '!G14*k</f>
        <v>2.1461999999999999</v>
      </c>
      <c r="AA174" s="68">
        <f>'2.7 Fert x7 '!H14*k</f>
        <v>0.16589999999999999</v>
      </c>
      <c r="AB174" s="68">
        <f>'2.7 Fert x7 '!I14/2</f>
        <v>0.19500000000000001</v>
      </c>
      <c r="AC174" s="68">
        <f t="shared" si="163"/>
        <v>1.0593261</v>
      </c>
      <c r="AD174" s="348">
        <f t="shared" si="164"/>
        <v>1.3809914999999999</v>
      </c>
      <c r="AE174" s="68">
        <f t="shared" si="165"/>
        <v>4.7081160000000004E-2</v>
      </c>
      <c r="AF174" s="36">
        <f t="shared" si="171"/>
        <v>1.0593261</v>
      </c>
      <c r="AG174" s="33">
        <f t="shared" si="172"/>
        <v>12.535115929294721</v>
      </c>
      <c r="AH174" s="33">
        <f t="shared" si="173"/>
        <v>-0.1351832823541681</v>
      </c>
      <c r="AI174" s="36">
        <f t="shared" si="174"/>
        <v>1.3809914999999999</v>
      </c>
      <c r="AJ174" s="33">
        <f t="shared" si="175"/>
        <v>1.6747391504115616</v>
      </c>
      <c r="AK174" s="33">
        <f t="shared" si="176"/>
        <v>1.3051505902517579E-2</v>
      </c>
      <c r="AL174" s="60">
        <f t="shared" si="177"/>
        <v>4.7081160000000004E-2</v>
      </c>
      <c r="AM174" s="60">
        <f t="shared" si="166"/>
        <v>5.7025416924237488E-2</v>
      </c>
      <c r="AN174" s="60">
        <f t="shared" si="178"/>
        <v>7.722048843206708E-4</v>
      </c>
      <c r="AO174" s="34">
        <f t="shared" si="167"/>
        <v>3.0030000000000001</v>
      </c>
      <c r="AP174" s="34">
        <f t="shared" si="179"/>
        <v>3.7016404284326634</v>
      </c>
      <c r="AQ174" s="10">
        <f t="shared" si="168"/>
        <v>2.6840959157056803</v>
      </c>
      <c r="AR174" s="10">
        <f t="shared" si="180"/>
        <v>2.7170040744695747</v>
      </c>
      <c r="AS174" s="10">
        <f t="shared" si="181"/>
        <v>3.2908158763894413E-2</v>
      </c>
      <c r="AT174" s="10">
        <f>SUM(AS$165:AS174)*5</f>
        <v>2.2002269356938529</v>
      </c>
      <c r="AU174" s="10"/>
      <c r="AV174" s="10"/>
      <c r="AW174" s="10"/>
      <c r="AY174" s="10"/>
      <c r="AZ174" s="10"/>
    </row>
    <row r="175" spans="1:52" x14ac:dyDescent="0.25">
      <c r="A175" s="4">
        <v>55</v>
      </c>
      <c r="B175" s="18">
        <f t="shared" si="158"/>
        <v>2078</v>
      </c>
      <c r="C175" s="39">
        <f t="shared" si="154"/>
        <v>193.45</v>
      </c>
      <c r="D175" s="8">
        <f t="shared" si="169"/>
        <v>0.85999999999998522</v>
      </c>
      <c r="E175" s="64">
        <f t="shared" ref="E175:L184" si="182">E35</f>
        <v>2.1126</v>
      </c>
      <c r="F175" s="64">
        <f t="shared" si="182"/>
        <v>2.2637999999999998</v>
      </c>
      <c r="G175" s="64">
        <f t="shared" si="182"/>
        <v>0.16800000000000001</v>
      </c>
      <c r="H175" s="64">
        <f t="shared" si="182"/>
        <v>0.16</v>
      </c>
      <c r="I175" s="64">
        <f t="shared" si="182"/>
        <v>0.96968340000000008</v>
      </c>
      <c r="J175" s="64">
        <f t="shared" si="182"/>
        <v>1.377831</v>
      </c>
      <c r="K175" s="64">
        <f t="shared" si="182"/>
        <v>4.3097040000000003E-2</v>
      </c>
      <c r="L175" s="64">
        <f t="shared" si="182"/>
        <v>0.96968340000000008</v>
      </c>
      <c r="M175" s="64">
        <f t="shared" si="155"/>
        <v>12.004190112697376</v>
      </c>
      <c r="N175" s="64">
        <f t="shared" si="160"/>
        <v>-0.17889303735508832</v>
      </c>
      <c r="O175" s="64">
        <f t="shared" si="160"/>
        <v>1.377831</v>
      </c>
      <c r="P175" s="64">
        <f t="shared" si="156"/>
        <v>1.6662948190946389</v>
      </c>
      <c r="Q175" s="64">
        <f t="shared" si="161"/>
        <v>3.4497038224329923E-2</v>
      </c>
      <c r="R175" s="64">
        <f t="shared" si="161"/>
        <v>4.3097040000000003E-2</v>
      </c>
      <c r="S175" s="64">
        <f t="shared" si="157"/>
        <v>5.2249244955881617E-2</v>
      </c>
      <c r="T175" s="64">
        <f t="shared" si="162"/>
        <v>4.7655545897747759E-4</v>
      </c>
      <c r="U175" s="64">
        <f t="shared" si="162"/>
        <v>3.0578600000000007</v>
      </c>
      <c r="V175" s="64">
        <f t="shared" si="162"/>
        <v>3.7739405563282049</v>
      </c>
      <c r="W175" s="29">
        <f>'2.7 Fert x7 '!D15</f>
        <v>193.89</v>
      </c>
      <c r="X175" s="35">
        <f t="shared" si="170"/>
        <v>0.82999999999998408</v>
      </c>
      <c r="Y175" s="68">
        <f>'2.7 Fert x7 '!F15*k</f>
        <v>2.1524999999999999</v>
      </c>
      <c r="Z175" s="68">
        <f>'2.7 Fert x7 '!G15*k</f>
        <v>2.3372999999999999</v>
      </c>
      <c r="AA175" s="68">
        <f>'2.7 Fert x7 '!H15*k</f>
        <v>0.17219999999999999</v>
      </c>
      <c r="AB175" s="68">
        <f>'2.7 Fert x7 '!I15/2</f>
        <v>0.16500000000000001</v>
      </c>
      <c r="AC175" s="68">
        <f t="shared" si="163"/>
        <v>0.98799749999999997</v>
      </c>
      <c r="AD175" s="348">
        <f t="shared" si="164"/>
        <v>1.4155365</v>
      </c>
      <c r="AE175" s="68">
        <f t="shared" si="165"/>
        <v>4.3910999999999999E-2</v>
      </c>
      <c r="AF175" s="36">
        <f t="shared" si="171"/>
        <v>0.98799749999999997</v>
      </c>
      <c r="AG175" s="33">
        <f t="shared" si="172"/>
        <v>12.34134863145368</v>
      </c>
      <c r="AH175" s="33">
        <f t="shared" si="173"/>
        <v>-0.19376729784104008</v>
      </c>
      <c r="AI175" s="36">
        <f t="shared" si="174"/>
        <v>1.4155365</v>
      </c>
      <c r="AJ175" s="33">
        <f t="shared" si="175"/>
        <v>1.7115913524936532</v>
      </c>
      <c r="AK175" s="33">
        <f t="shared" si="176"/>
        <v>3.6852202082091612E-2</v>
      </c>
      <c r="AL175" s="60">
        <f t="shared" si="177"/>
        <v>4.3910999999999999E-2</v>
      </c>
      <c r="AM175" s="60">
        <f t="shared" si="166"/>
        <v>5.3991764751779608E-2</v>
      </c>
      <c r="AN175" s="60">
        <f t="shared" si="178"/>
        <v>-3.0336521724578791E-3</v>
      </c>
      <c r="AO175" s="34">
        <f t="shared" si="167"/>
        <v>3.0303</v>
      </c>
      <c r="AP175" s="34">
        <f t="shared" si="179"/>
        <v>3.700351252068578</v>
      </c>
      <c r="AQ175" s="10">
        <f t="shared" si="168"/>
        <v>2.7700723683449024</v>
      </c>
      <c r="AR175" s="10">
        <f t="shared" si="180"/>
        <v>2.716057819018336</v>
      </c>
      <c r="AS175" s="10">
        <f t="shared" si="181"/>
        <v>-5.4014549326566463E-2</v>
      </c>
      <c r="AT175" s="10">
        <f>SUM(AS$165:AS175)*5</f>
        <v>1.9301541890610208</v>
      </c>
      <c r="AU175" s="10"/>
      <c r="AV175" s="10"/>
      <c r="AW175" s="10"/>
      <c r="AY175" s="10"/>
      <c r="AZ175" s="10"/>
    </row>
    <row r="176" spans="1:52" x14ac:dyDescent="0.25">
      <c r="A176" s="4">
        <v>60</v>
      </c>
      <c r="B176" s="18">
        <f t="shared" si="158"/>
        <v>2083</v>
      </c>
      <c r="C176" s="39">
        <f t="shared" si="154"/>
        <v>194.16</v>
      </c>
      <c r="D176" s="8">
        <f t="shared" si="169"/>
        <v>0.71000000000000796</v>
      </c>
      <c r="E176" s="64">
        <f t="shared" si="182"/>
        <v>2.0223</v>
      </c>
      <c r="F176" s="64">
        <f t="shared" si="182"/>
        <v>2.3771999999999998</v>
      </c>
      <c r="G176" s="64">
        <f t="shared" si="182"/>
        <v>0.1701</v>
      </c>
      <c r="H176" s="64">
        <f t="shared" si="182"/>
        <v>0.24</v>
      </c>
      <c r="I176" s="64">
        <f t="shared" si="182"/>
        <v>0.9282357</v>
      </c>
      <c r="J176" s="64">
        <f t="shared" si="182"/>
        <v>1.3987995</v>
      </c>
      <c r="K176" s="64">
        <f t="shared" si="182"/>
        <v>4.125492E-2</v>
      </c>
      <c r="L176" s="64">
        <f t="shared" si="182"/>
        <v>0.9282357</v>
      </c>
      <c r="M176" s="64">
        <f t="shared" si="155"/>
        <v>11.800714755392827</v>
      </c>
      <c r="N176" s="64">
        <f t="shared" si="160"/>
        <v>-0.20347535730454958</v>
      </c>
      <c r="O176" s="64">
        <f t="shared" si="160"/>
        <v>1.3987995</v>
      </c>
      <c r="P176" s="64">
        <f t="shared" si="156"/>
        <v>1.6933615915094578</v>
      </c>
      <c r="Q176" s="64">
        <f t="shared" si="161"/>
        <v>2.7066772414818807E-2</v>
      </c>
      <c r="R176" s="64">
        <f t="shared" si="161"/>
        <v>4.125492E-2</v>
      </c>
      <c r="S176" s="64">
        <f t="shared" si="157"/>
        <v>5.0491368855045224E-2</v>
      </c>
      <c r="T176" s="64">
        <f t="shared" si="162"/>
        <v>-1.7578761008363933E-3</v>
      </c>
      <c r="U176" s="64">
        <f t="shared" si="162"/>
        <v>3.1262399999999997</v>
      </c>
      <c r="V176" s="64">
        <f t="shared" si="162"/>
        <v>3.6580735390094405</v>
      </c>
      <c r="W176" s="29">
        <f>'2.7 Fert x7 '!D16</f>
        <v>194.57</v>
      </c>
      <c r="X176" s="35">
        <f t="shared" si="170"/>
        <v>0.68000000000000682</v>
      </c>
      <c r="Y176" s="68">
        <f>'2.7 Fert x7 '!F16*k</f>
        <v>2.0055000000000001</v>
      </c>
      <c r="Z176" s="68">
        <f>'2.7 Fert x7 '!G16*k</f>
        <v>2.4527999999999999</v>
      </c>
      <c r="AA176" s="68">
        <f>'2.7 Fert x7 '!H16*k</f>
        <v>0.17429999999999998</v>
      </c>
      <c r="AB176" s="68">
        <f>'2.7 Fert x7 '!I16/2</f>
        <v>0.20499999999999999</v>
      </c>
      <c r="AC176" s="68">
        <f t="shared" si="163"/>
        <v>0.92052450000000008</v>
      </c>
      <c r="AD176" s="348">
        <f t="shared" si="164"/>
        <v>1.4234115000000001</v>
      </c>
      <c r="AE176" s="68">
        <f t="shared" si="165"/>
        <v>4.0912200000000003E-2</v>
      </c>
      <c r="AF176" s="36">
        <f t="shared" si="171"/>
        <v>0.92052450000000008</v>
      </c>
      <c r="AG176" s="33">
        <f t="shared" si="172"/>
        <v>12.098376004438579</v>
      </c>
      <c r="AH176" s="33">
        <f t="shared" si="173"/>
        <v>-0.24297262701510114</v>
      </c>
      <c r="AI176" s="36">
        <f t="shared" si="174"/>
        <v>1.4234115000000001</v>
      </c>
      <c r="AJ176" s="33">
        <f t="shared" si="175"/>
        <v>1.7259809629921292</v>
      </c>
      <c r="AK176" s="33">
        <f t="shared" si="176"/>
        <v>1.438961049847598E-2</v>
      </c>
      <c r="AL176" s="60">
        <f t="shared" si="177"/>
        <v>4.0912200000000003E-2</v>
      </c>
      <c r="AM176" s="60">
        <f t="shared" si="166"/>
        <v>5.0456685746053047E-2</v>
      </c>
      <c r="AN176" s="60">
        <f t="shared" si="178"/>
        <v>-3.5350790057265616E-3</v>
      </c>
      <c r="AO176" s="34">
        <f t="shared" si="167"/>
        <v>3.0111899999999996</v>
      </c>
      <c r="AP176" s="34">
        <f t="shared" si="179"/>
        <v>3.4590719044776543</v>
      </c>
      <c r="AQ176" s="10">
        <f t="shared" si="168"/>
        <v>2.6850259776329293</v>
      </c>
      <c r="AR176" s="10">
        <f t="shared" si="180"/>
        <v>2.5389587778865983</v>
      </c>
      <c r="AS176" s="10">
        <f t="shared" si="181"/>
        <v>-0.14606719974633098</v>
      </c>
      <c r="AT176" s="10">
        <f>SUM(AS$165:AS176)*5</f>
        <v>1.1998181903293659</v>
      </c>
      <c r="AU176" s="10"/>
      <c r="AV176" s="10"/>
      <c r="AW176" s="10"/>
      <c r="AY176" s="10"/>
      <c r="AZ176" s="10"/>
    </row>
    <row r="177" spans="1:53" x14ac:dyDescent="0.25">
      <c r="A177" s="4">
        <v>65</v>
      </c>
      <c r="B177" s="18">
        <f t="shared" si="158"/>
        <v>2088</v>
      </c>
      <c r="C177" s="39">
        <f t="shared" si="154"/>
        <v>194.58</v>
      </c>
      <c r="D177" s="8">
        <f t="shared" si="169"/>
        <v>0.42000000000001592</v>
      </c>
      <c r="E177" s="64">
        <f t="shared" si="182"/>
        <v>2.1944999999999997</v>
      </c>
      <c r="F177" s="64">
        <f t="shared" si="182"/>
        <v>2.2469999999999999</v>
      </c>
      <c r="G177" s="64">
        <f t="shared" si="182"/>
        <v>0.16800000000000001</v>
      </c>
      <c r="H177" s="64">
        <f t="shared" si="182"/>
        <v>0.27500000000000002</v>
      </c>
      <c r="I177" s="64">
        <f t="shared" si="182"/>
        <v>1.0072755</v>
      </c>
      <c r="J177" s="64">
        <f t="shared" si="182"/>
        <v>1.3915124999999997</v>
      </c>
      <c r="K177" s="64">
        <f t="shared" si="182"/>
        <v>4.4767799999999996E-2</v>
      </c>
      <c r="L177" s="64">
        <f t="shared" si="182"/>
        <v>1.0072755</v>
      </c>
      <c r="M177" s="64">
        <f t="shared" si="155"/>
        <v>11.695462109187543</v>
      </c>
      <c r="N177" s="64">
        <f t="shared" si="160"/>
        <v>-0.10525264620528318</v>
      </c>
      <c r="O177" s="64">
        <f t="shared" si="160"/>
        <v>1.3915124999999997</v>
      </c>
      <c r="P177" s="64">
        <f t="shared" si="156"/>
        <v>1.6908593660892952</v>
      </c>
      <c r="Q177" s="64">
        <f t="shared" si="161"/>
        <v>-2.5022254201625405E-3</v>
      </c>
      <c r="R177" s="64">
        <f t="shared" si="161"/>
        <v>4.4767799999999996E-2</v>
      </c>
      <c r="S177" s="64">
        <f t="shared" si="157"/>
        <v>5.3693497327198428E-2</v>
      </c>
      <c r="T177" s="64">
        <f t="shared" si="162"/>
        <v>3.202128472153204E-3</v>
      </c>
      <c r="U177" s="64">
        <f t="shared" si="162"/>
        <v>3.174925</v>
      </c>
      <c r="V177" s="64">
        <f t="shared" si="162"/>
        <v>3.4903722568467237</v>
      </c>
      <c r="W177" s="29">
        <f>'2.7 Fert x7 '!D17</f>
        <v>195.1</v>
      </c>
      <c r="X177" s="35">
        <f t="shared" si="170"/>
        <v>0.53000000000000114</v>
      </c>
      <c r="Y177" s="68">
        <f>'2.7 Fert x7 '!F17*k</f>
        <v>2.2490999999999999</v>
      </c>
      <c r="Z177" s="68">
        <f>'2.7 Fert x7 '!G17*k</f>
        <v>2.3331</v>
      </c>
      <c r="AA177" s="68">
        <f>'2.7 Fert x7 '!H17*k</f>
        <v>0.17429999999999998</v>
      </c>
      <c r="AB177" s="68">
        <f>'2.7 Fert x7 '!I17/2</f>
        <v>0.28999999999999998</v>
      </c>
      <c r="AC177" s="68">
        <f t="shared" si="163"/>
        <v>1.0323369</v>
      </c>
      <c r="AD177" s="348">
        <f t="shared" si="164"/>
        <v>1.4376074999999999</v>
      </c>
      <c r="AE177" s="68">
        <f t="shared" si="165"/>
        <v>4.5881640000000001E-2</v>
      </c>
      <c r="AF177" s="36">
        <f t="shared" si="171"/>
        <v>1.0323369</v>
      </c>
      <c r="AG177" s="33">
        <f t="shared" si="172"/>
        <v>11.990122346382634</v>
      </c>
      <c r="AH177" s="33">
        <f t="shared" si="173"/>
        <v>-0.10825365805594522</v>
      </c>
      <c r="AI177" s="36">
        <f t="shared" si="174"/>
        <v>1.4376074999999999</v>
      </c>
      <c r="AJ177" s="33">
        <f t="shared" si="175"/>
        <v>1.7427207107826554</v>
      </c>
      <c r="AK177" s="33">
        <f t="shared" si="176"/>
        <v>1.6739747790526227E-2</v>
      </c>
      <c r="AL177" s="60">
        <f t="shared" si="177"/>
        <v>4.5881640000000001E-2</v>
      </c>
      <c r="AM177" s="60">
        <f t="shared" si="166"/>
        <v>5.4801206161808183E-2</v>
      </c>
      <c r="AN177" s="60">
        <f t="shared" si="178"/>
        <v>4.3445204157551362E-3</v>
      </c>
      <c r="AO177" s="34">
        <f t="shared" si="167"/>
        <v>3.0917250000000003</v>
      </c>
      <c r="AP177" s="34">
        <f t="shared" si="179"/>
        <v>3.5345556101503375</v>
      </c>
      <c r="AQ177" s="10">
        <f t="shared" si="168"/>
        <v>2.561933236525495</v>
      </c>
      <c r="AR177" s="10">
        <f t="shared" si="180"/>
        <v>2.5943638178503479</v>
      </c>
      <c r="AS177" s="10">
        <f t="shared" si="181"/>
        <v>3.2430581324852881E-2</v>
      </c>
      <c r="AT177" s="10">
        <f>SUM(AS$165:AS177)*5</f>
        <v>1.3619710969536303</v>
      </c>
      <c r="AU177" s="10"/>
      <c r="AV177" s="10"/>
      <c r="AW177" s="10"/>
      <c r="AY177" s="10"/>
      <c r="AZ177" s="10"/>
      <c r="BA177" s="10"/>
    </row>
    <row r="178" spans="1:53" x14ac:dyDescent="0.25">
      <c r="A178" s="4">
        <v>70</v>
      </c>
      <c r="B178" s="18">
        <f t="shared" si="158"/>
        <v>2093</v>
      </c>
      <c r="C178" s="39">
        <f t="shared" si="154"/>
        <v>194.91</v>
      </c>
      <c r="D178" s="8">
        <f t="shared" si="169"/>
        <v>0.32999999999998408</v>
      </c>
      <c r="E178" s="64">
        <f t="shared" si="182"/>
        <v>2.3561999999999999</v>
      </c>
      <c r="F178" s="64">
        <f t="shared" si="182"/>
        <v>2.0453999999999999</v>
      </c>
      <c r="G178" s="64">
        <f t="shared" si="182"/>
        <v>0.16170000000000001</v>
      </c>
      <c r="H178" s="64">
        <f t="shared" si="182"/>
        <v>0.28499999999999998</v>
      </c>
      <c r="I178" s="64">
        <f t="shared" si="182"/>
        <v>1.0814957999999999</v>
      </c>
      <c r="J178" s="64">
        <f t="shared" si="182"/>
        <v>1.3545209999999999</v>
      </c>
      <c r="K178" s="64">
        <f t="shared" si="182"/>
        <v>4.8066480000000002E-2</v>
      </c>
      <c r="L178" s="64">
        <f t="shared" si="182"/>
        <v>1.0814957999999999</v>
      </c>
      <c r="M178" s="64">
        <f t="shared" si="155"/>
        <v>11.674352596793021</v>
      </c>
      <c r="N178" s="64">
        <f t="shared" si="160"/>
        <v>-2.1109512394522412E-2</v>
      </c>
      <c r="O178" s="64">
        <f t="shared" si="160"/>
        <v>1.3545209999999999</v>
      </c>
      <c r="P178" s="64">
        <f t="shared" si="156"/>
        <v>1.6534255309486319</v>
      </c>
      <c r="Q178" s="64">
        <f t="shared" si="161"/>
        <v>-3.7433835140663341E-2</v>
      </c>
      <c r="R178" s="64">
        <f t="shared" si="161"/>
        <v>4.8066480000000002E-2</v>
      </c>
      <c r="S178" s="64">
        <f t="shared" si="157"/>
        <v>5.7558239016420945E-2</v>
      </c>
      <c r="T178" s="64">
        <f t="shared" si="162"/>
        <v>3.8647416892225173E-3</v>
      </c>
      <c r="U178" s="64">
        <f t="shared" si="162"/>
        <v>3.1513949999999999</v>
      </c>
      <c r="V178" s="64">
        <f t="shared" si="162"/>
        <v>3.4267163941540209</v>
      </c>
      <c r="W178" s="29">
        <f>'2.7 Fert x7 '!D18</f>
        <v>195.49</v>
      </c>
      <c r="X178" s="35">
        <f t="shared" si="170"/>
        <v>0.39000000000001478</v>
      </c>
      <c r="Y178" s="68">
        <f>'2.7 Fert x7 '!F18*k</f>
        <v>2.4255</v>
      </c>
      <c r="Z178" s="68">
        <f>'2.7 Fert x7 '!G18*k</f>
        <v>2.121</v>
      </c>
      <c r="AA178" s="68">
        <f>'2.7 Fert x7 '!H18*k</f>
        <v>0.16589999999999999</v>
      </c>
      <c r="AB178" s="68">
        <f>'2.7 Fert x7 '!I18/2</f>
        <v>0.26</v>
      </c>
      <c r="AC178" s="68">
        <f t="shared" si="163"/>
        <v>1.1133045000000001</v>
      </c>
      <c r="AD178" s="348">
        <f t="shared" si="164"/>
        <v>1.4002275000000002</v>
      </c>
      <c r="AE178" s="68">
        <f t="shared" si="165"/>
        <v>4.9480200000000002E-2</v>
      </c>
      <c r="AF178" s="36">
        <f t="shared" si="171"/>
        <v>1.1133045000000001</v>
      </c>
      <c r="AG178" s="33">
        <f t="shared" si="172"/>
        <v>11.973042046538231</v>
      </c>
      <c r="AH178" s="33">
        <f t="shared" si="173"/>
        <v>-1.7080299844403513E-2</v>
      </c>
      <c r="AI178" s="36">
        <f t="shared" si="174"/>
        <v>1.4002275000000002</v>
      </c>
      <c r="AJ178" s="33">
        <f t="shared" si="175"/>
        <v>1.7082999080771641</v>
      </c>
      <c r="AK178" s="33">
        <f t="shared" si="176"/>
        <v>-3.4420802705491305E-2</v>
      </c>
      <c r="AL178" s="60">
        <f t="shared" si="177"/>
        <v>4.9480200000000002E-2</v>
      </c>
      <c r="AM178" s="60">
        <f t="shared" si="166"/>
        <v>5.9167776123554144E-2</v>
      </c>
      <c r="AN178" s="60">
        <f t="shared" si="178"/>
        <v>4.3665699617459613E-3</v>
      </c>
      <c r="AO178" s="34">
        <f t="shared" si="167"/>
        <v>3.0630600000000001</v>
      </c>
      <c r="AP178" s="34">
        <f t="shared" si="179"/>
        <v>3.405925467411866</v>
      </c>
      <c r="AQ178" s="10">
        <f t="shared" si="168"/>
        <v>2.5152098333090516</v>
      </c>
      <c r="AR178" s="10">
        <f t="shared" si="180"/>
        <v>2.4999492930803098</v>
      </c>
      <c r="AS178" s="10">
        <f t="shared" si="181"/>
        <v>-1.5260540228741792E-2</v>
      </c>
      <c r="AT178" s="10">
        <f>SUM(AS$165:AS178)*5</f>
        <v>1.2856683958099213</v>
      </c>
      <c r="AU178" s="10"/>
      <c r="AV178" s="10"/>
      <c r="AW178" s="10"/>
      <c r="AY178" s="10"/>
      <c r="AZ178" s="10"/>
    </row>
    <row r="179" spans="1:53" x14ac:dyDescent="0.25">
      <c r="A179" s="4">
        <v>75</v>
      </c>
      <c r="B179" s="18">
        <f t="shared" si="158"/>
        <v>2098</v>
      </c>
      <c r="C179" s="39">
        <f t="shared" si="154"/>
        <v>195.12</v>
      </c>
      <c r="D179" s="8">
        <f t="shared" si="169"/>
        <v>0.21000000000000796</v>
      </c>
      <c r="E179" s="64">
        <f t="shared" si="182"/>
        <v>2.3456999999999999</v>
      </c>
      <c r="F179" s="64">
        <f t="shared" si="182"/>
        <v>1.9572000000000001</v>
      </c>
      <c r="G179" s="64">
        <f t="shared" si="182"/>
        <v>0.15539999999999998</v>
      </c>
      <c r="H179" s="64">
        <f t="shared" si="182"/>
        <v>0.23499999999999999</v>
      </c>
      <c r="I179" s="64">
        <f t="shared" si="182"/>
        <v>1.0766762999999999</v>
      </c>
      <c r="J179" s="64">
        <f t="shared" si="182"/>
        <v>1.3184325000000001</v>
      </c>
      <c r="K179" s="64">
        <f t="shared" si="182"/>
        <v>4.7852280000000004E-2</v>
      </c>
      <c r="L179" s="64">
        <f t="shared" si="182"/>
        <v>1.0766762999999999</v>
      </c>
      <c r="M179" s="64">
        <f t="shared" si="155"/>
        <v>11.650413711876229</v>
      </c>
      <c r="N179" s="64">
        <f t="shared" si="160"/>
        <v>-2.3938884916791636E-2</v>
      </c>
      <c r="O179" s="64">
        <f t="shared" si="160"/>
        <v>1.3184325000000001</v>
      </c>
      <c r="P179" s="64">
        <f t="shared" si="156"/>
        <v>1.6107196012801865</v>
      </c>
      <c r="Q179" s="64">
        <f t="shared" si="161"/>
        <v>-4.270592966844533E-2</v>
      </c>
      <c r="R179" s="64">
        <f t="shared" si="161"/>
        <v>4.7852280000000004E-2</v>
      </c>
      <c r="S179" s="64">
        <f t="shared" si="157"/>
        <v>5.8027235280416846E-2</v>
      </c>
      <c r="T179" s="64">
        <f t="shared" si="162"/>
        <v>4.6899626399590083E-4</v>
      </c>
      <c r="U179" s="64">
        <f t="shared" si="162"/>
        <v>3.0506450000000007</v>
      </c>
      <c r="V179" s="64">
        <f t="shared" si="162"/>
        <v>3.1944691816787674</v>
      </c>
      <c r="W179" s="29">
        <f>'2.7 Fert x7 '!D19</f>
        <v>195.73</v>
      </c>
      <c r="X179" s="35">
        <f t="shared" si="170"/>
        <v>0.23999999999998067</v>
      </c>
      <c r="Y179" s="68">
        <f>'2.7 Fert x7 '!F19*k</f>
        <v>2.5305</v>
      </c>
      <c r="Z179" s="68">
        <f>'2.7 Fert x7 '!G19*k</f>
        <v>1.9634999999999998</v>
      </c>
      <c r="AA179" s="68">
        <f>'2.7 Fert x7 '!H19*k</f>
        <v>0.16170000000000001</v>
      </c>
      <c r="AB179" s="68">
        <f>'2.7 Fert x7 '!I19/2</f>
        <v>0.245</v>
      </c>
      <c r="AC179" s="68">
        <f t="shared" si="163"/>
        <v>1.1614995000000001</v>
      </c>
      <c r="AD179" s="348">
        <f t="shared" si="164"/>
        <v>1.3661024999999998</v>
      </c>
      <c r="AE179" s="68">
        <f t="shared" si="165"/>
        <v>5.16222E-2</v>
      </c>
      <c r="AF179" s="36">
        <f t="shared" si="171"/>
        <v>1.1614995000000001</v>
      </c>
      <c r="AG179" s="33">
        <f t="shared" si="172"/>
        <v>12.005767014776431</v>
      </c>
      <c r="AH179" s="33">
        <f t="shared" si="173"/>
        <v>3.2724968238200702E-2</v>
      </c>
      <c r="AI179" s="36">
        <f t="shared" si="174"/>
        <v>1.3661024999999998</v>
      </c>
      <c r="AJ179" s="33">
        <f t="shared" si="175"/>
        <v>1.6680901123254295</v>
      </c>
      <c r="AK179" s="33">
        <f t="shared" si="176"/>
        <v>-4.0209795751734667E-2</v>
      </c>
      <c r="AL179" s="60">
        <f t="shared" si="177"/>
        <v>5.16222E-2</v>
      </c>
      <c r="AM179" s="60">
        <f t="shared" si="166"/>
        <v>6.2081683931173158E-2</v>
      </c>
      <c r="AN179" s="60">
        <f t="shared" si="178"/>
        <v>2.9139078076190136E-3</v>
      </c>
      <c r="AO179" s="34">
        <f t="shared" si="167"/>
        <v>3.0262049999999996</v>
      </c>
      <c r="AP179" s="34">
        <f t="shared" si="179"/>
        <v>3.2616340802940651</v>
      </c>
      <c r="AQ179" s="10">
        <f t="shared" si="168"/>
        <v>2.3447403793522152</v>
      </c>
      <c r="AR179" s="10">
        <f t="shared" si="180"/>
        <v>2.3940394149358437</v>
      </c>
      <c r="AS179" s="10">
        <f t="shared" si="181"/>
        <v>4.929903558362847E-2</v>
      </c>
      <c r="AT179" s="10">
        <f>SUM(AS$165:AS179)*5</f>
        <v>1.5321635737280637</v>
      </c>
      <c r="AU179" s="10"/>
      <c r="AV179" s="10"/>
      <c r="AW179" s="10"/>
      <c r="AY179" s="10"/>
    </row>
    <row r="180" spans="1:53" x14ac:dyDescent="0.25">
      <c r="A180" s="4">
        <v>80</v>
      </c>
      <c r="B180" s="18">
        <f t="shared" si="158"/>
        <v>2103</v>
      </c>
      <c r="C180" s="39">
        <f t="shared" si="154"/>
        <v>195.4</v>
      </c>
      <c r="D180" s="8">
        <f t="shared" si="169"/>
        <v>0.28000000000000114</v>
      </c>
      <c r="E180" s="64">
        <f t="shared" si="182"/>
        <v>2.2427999999999999</v>
      </c>
      <c r="F180" s="64">
        <f t="shared" si="182"/>
        <v>1.9866000000000001</v>
      </c>
      <c r="G180" s="64">
        <f t="shared" si="182"/>
        <v>0.15539999999999998</v>
      </c>
      <c r="H180" s="64">
        <f t="shared" si="182"/>
        <v>0.215</v>
      </c>
      <c r="I180" s="64">
        <f t="shared" si="182"/>
        <v>1.0294452000000001</v>
      </c>
      <c r="J180" s="64">
        <f t="shared" si="182"/>
        <v>1.3043939999999998</v>
      </c>
      <c r="K180" s="64">
        <f t="shared" si="182"/>
        <v>4.5753120000000001E-2</v>
      </c>
      <c r="L180" s="64">
        <f t="shared" si="182"/>
        <v>1.0294452000000001</v>
      </c>
      <c r="M180" s="64">
        <f t="shared" si="155"/>
        <v>11.581500597311001</v>
      </c>
      <c r="N180" s="64">
        <f t="shared" si="160"/>
        <v>-6.8913114565228639E-2</v>
      </c>
      <c r="O180" s="64">
        <f t="shared" si="160"/>
        <v>1.3043939999999998</v>
      </c>
      <c r="P180" s="64">
        <f t="shared" si="156"/>
        <v>1.5891316881638278</v>
      </c>
      <c r="Q180" s="64">
        <f t="shared" si="161"/>
        <v>-2.158791311635877E-2</v>
      </c>
      <c r="R180" s="64">
        <f t="shared" si="161"/>
        <v>4.5753120000000001E-2</v>
      </c>
      <c r="S180" s="64">
        <f t="shared" si="157"/>
        <v>5.601098289007251E-2</v>
      </c>
      <c r="T180" s="64">
        <f t="shared" si="162"/>
        <v>-2.0162523903443363E-3</v>
      </c>
      <c r="U180" s="64">
        <f t="shared" si="162"/>
        <v>2.9898700000000002</v>
      </c>
      <c r="V180" s="64">
        <f t="shared" si="162"/>
        <v>3.1773527199280696</v>
      </c>
      <c r="W180" s="29">
        <f>'2.7 Fert x7 '!D20</f>
        <v>196.08</v>
      </c>
      <c r="X180" s="35">
        <f t="shared" si="170"/>
        <v>0.35000000000002274</v>
      </c>
      <c r="Y180" s="68">
        <f>'2.7 Fert x7 '!F20*k</f>
        <v>2.4653999999999998</v>
      </c>
      <c r="Z180" s="68">
        <f>'2.7 Fert x7 '!G20*k</f>
        <v>1.9634999999999998</v>
      </c>
      <c r="AA180" s="68">
        <f>'2.7 Fert x7 '!H20*k</f>
        <v>0.15959999999999999</v>
      </c>
      <c r="AB180" s="68">
        <f>'2.7 Fert x7 '!I20/2</f>
        <v>0.24</v>
      </c>
      <c r="AC180" s="68">
        <f t="shared" si="163"/>
        <v>1.1316185999999999</v>
      </c>
      <c r="AD180" s="348">
        <f t="shared" si="164"/>
        <v>1.3501529999999999</v>
      </c>
      <c r="AE180" s="68">
        <f t="shared" si="165"/>
        <v>5.0294159999999997E-2</v>
      </c>
      <c r="AF180" s="36">
        <f t="shared" si="171"/>
        <v>1.1316185999999999</v>
      </c>
      <c r="AG180" s="33">
        <f t="shared" si="172"/>
        <v>12.005525892922053</v>
      </c>
      <c r="AH180" s="33">
        <f t="shared" si="173"/>
        <v>-2.4112185437807909E-4</v>
      </c>
      <c r="AI180" s="36">
        <f t="shared" si="174"/>
        <v>1.3501529999999999</v>
      </c>
      <c r="AJ180" s="33">
        <f t="shared" si="175"/>
        <v>1.6450324575138853</v>
      </c>
      <c r="AK180" s="33">
        <f t="shared" si="176"/>
        <v>-2.3057654811544204E-2</v>
      </c>
      <c r="AL180" s="60">
        <f t="shared" si="177"/>
        <v>5.0294159999999997E-2</v>
      </c>
      <c r="AM180" s="60">
        <f t="shared" si="166"/>
        <v>6.1268754923803112E-2</v>
      </c>
      <c r="AN180" s="60">
        <f t="shared" si="178"/>
        <v>-8.1292900737004598E-4</v>
      </c>
      <c r="AO180" s="34">
        <f t="shared" si="167"/>
        <v>2.9825249999999999</v>
      </c>
      <c r="AP180" s="34">
        <f t="shared" si="179"/>
        <v>3.3084132943267304</v>
      </c>
      <c r="AQ180" s="10">
        <f t="shared" si="168"/>
        <v>2.3321768964272032</v>
      </c>
      <c r="AR180" s="10">
        <f t="shared" si="180"/>
        <v>2.4283753580358201</v>
      </c>
      <c r="AS180" s="10">
        <f t="shared" si="181"/>
        <v>9.6198461608616892E-2</v>
      </c>
      <c r="AT180" s="10">
        <f>SUM(AS$165:AS180)*5</f>
        <v>2.0131558817711479</v>
      </c>
      <c r="AU180" s="10"/>
      <c r="AV180" s="10"/>
      <c r="AW180" s="10"/>
      <c r="AY180" s="10"/>
    </row>
    <row r="181" spans="1:53" x14ac:dyDescent="0.25">
      <c r="A181" s="4">
        <v>85</v>
      </c>
      <c r="B181" s="18">
        <f t="shared" si="158"/>
        <v>2108</v>
      </c>
      <c r="C181" s="39">
        <f t="shared" si="154"/>
        <v>195.85</v>
      </c>
      <c r="D181" s="8">
        <f t="shared" si="169"/>
        <v>0.44999999999998863</v>
      </c>
      <c r="E181" s="64">
        <f t="shared" si="182"/>
        <v>2.3058000000000001</v>
      </c>
      <c r="F181" s="64">
        <f t="shared" si="182"/>
        <v>1.9887000000000001</v>
      </c>
      <c r="G181" s="64">
        <f t="shared" si="182"/>
        <v>0.1575</v>
      </c>
      <c r="H181" s="64">
        <f t="shared" si="182"/>
        <v>0.25</v>
      </c>
      <c r="I181" s="64">
        <f t="shared" si="182"/>
        <v>1.0583622000000001</v>
      </c>
      <c r="J181" s="64">
        <f t="shared" si="182"/>
        <v>1.320627</v>
      </c>
      <c r="K181" s="64">
        <f t="shared" si="182"/>
        <v>4.7038320000000002E-2</v>
      </c>
      <c r="L181" s="64">
        <f t="shared" si="182"/>
        <v>1.0583622000000001</v>
      </c>
      <c r="M181" s="64">
        <f t="shared" si="155"/>
        <v>11.548001358671144</v>
      </c>
      <c r="N181" s="64">
        <f t="shared" si="160"/>
        <v>-3.3499238639857154E-2</v>
      </c>
      <c r="O181" s="64">
        <f t="shared" si="160"/>
        <v>1.320627</v>
      </c>
      <c r="P181" s="64">
        <f t="shared" si="156"/>
        <v>1.6015484482247673</v>
      </c>
      <c r="Q181" s="64">
        <f t="shared" si="161"/>
        <v>1.2416760060939502E-2</v>
      </c>
      <c r="R181" s="64">
        <f t="shared" si="161"/>
        <v>4.7038320000000002E-2</v>
      </c>
      <c r="S181" s="64">
        <f t="shared" si="157"/>
        <v>5.6939756455623491E-2</v>
      </c>
      <c r="T181" s="64">
        <f t="shared" si="162"/>
        <v>9.2877356555098184E-4</v>
      </c>
      <c r="U181" s="64">
        <f t="shared" si="162"/>
        <v>3.0563000000000002</v>
      </c>
      <c r="V181" s="64">
        <f t="shared" si="162"/>
        <v>3.486146294986622</v>
      </c>
      <c r="W181" s="29">
        <f>'2.7 Fert x7 '!D21</f>
        <v>196.5</v>
      </c>
      <c r="X181" s="35">
        <f t="shared" si="170"/>
        <v>0.41999999999998749</v>
      </c>
      <c r="Y181" s="68">
        <f>'2.7 Fert x7 '!F21*k</f>
        <v>2.4401999999999999</v>
      </c>
      <c r="Z181" s="68">
        <f>'2.7 Fert x7 '!G21*k</f>
        <v>2.0201999999999996</v>
      </c>
      <c r="AA181" s="68">
        <f>'2.7 Fert x7 '!H21*k</f>
        <v>0.16170000000000001</v>
      </c>
      <c r="AB181" s="68">
        <f>'2.7 Fert x7 '!I21/2</f>
        <v>0.245</v>
      </c>
      <c r="AC181" s="68">
        <f t="shared" si="163"/>
        <v>1.1200517999999999</v>
      </c>
      <c r="AD181" s="348">
        <f t="shared" si="164"/>
        <v>1.3655249999999999</v>
      </c>
      <c r="AE181" s="68">
        <f t="shared" si="165"/>
        <v>4.9780080000000004E-2</v>
      </c>
      <c r="AF181" s="36">
        <f t="shared" si="171"/>
        <v>1.1200517999999999</v>
      </c>
      <c r="AG181" s="33">
        <f t="shared" si="172"/>
        <v>11.993740703152573</v>
      </c>
      <c r="AH181" s="33">
        <f t="shared" si="173"/>
        <v>-1.1785189769479842E-2</v>
      </c>
      <c r="AI181" s="36">
        <f t="shared" si="174"/>
        <v>1.3655249999999999</v>
      </c>
      <c r="AJ181" s="33">
        <f t="shared" si="175"/>
        <v>1.6563284014950097</v>
      </c>
      <c r="AK181" s="33">
        <f t="shared" si="176"/>
        <v>1.1295943981124434E-2</v>
      </c>
      <c r="AL181" s="60">
        <f t="shared" si="177"/>
        <v>4.9780080000000004E-2</v>
      </c>
      <c r="AM181" s="60">
        <f t="shared" si="166"/>
        <v>6.0610968020369471E-2</v>
      </c>
      <c r="AN181" s="60">
        <f t="shared" si="178"/>
        <v>-6.5778690343364088E-4</v>
      </c>
      <c r="AO181" s="34">
        <f t="shared" si="167"/>
        <v>3.004365</v>
      </c>
      <c r="AP181" s="34">
        <f t="shared" si="179"/>
        <v>3.4232179673081986</v>
      </c>
      <c r="AQ181" s="10">
        <f t="shared" si="168"/>
        <v>2.5588313805201803</v>
      </c>
      <c r="AR181" s="10">
        <f t="shared" si="180"/>
        <v>2.5126419880042179</v>
      </c>
      <c r="AS181" s="10">
        <f t="shared" si="181"/>
        <v>-4.6189392515962435E-2</v>
      </c>
      <c r="AT181" s="10">
        <f>SUM(AS$165:AS181)*5</f>
        <v>1.7822089191913359</v>
      </c>
      <c r="AU181" s="10"/>
      <c r="AV181" s="10"/>
      <c r="AW181" s="10"/>
      <c r="AY181" s="10"/>
    </row>
    <row r="182" spans="1:53" x14ac:dyDescent="0.25">
      <c r="A182" s="4">
        <v>90</v>
      </c>
      <c r="B182" s="18">
        <f t="shared" si="158"/>
        <v>2113</v>
      </c>
      <c r="C182" s="39">
        <f t="shared" si="154"/>
        <v>196.25</v>
      </c>
      <c r="D182" s="8">
        <f t="shared" si="169"/>
        <v>0.40000000000000568</v>
      </c>
      <c r="E182" s="64">
        <f t="shared" si="182"/>
        <v>2.4108000000000001</v>
      </c>
      <c r="F182" s="64">
        <f t="shared" si="182"/>
        <v>1.9634999999999998</v>
      </c>
      <c r="G182" s="64">
        <f t="shared" si="182"/>
        <v>0.1575</v>
      </c>
      <c r="H182" s="64">
        <f t="shared" si="182"/>
        <v>0.23</v>
      </c>
      <c r="I182" s="64">
        <f t="shared" si="182"/>
        <v>1.1065572000000001</v>
      </c>
      <c r="J182" s="64">
        <f t="shared" si="182"/>
        <v>1.336776</v>
      </c>
      <c r="K182" s="64">
        <f t="shared" si="182"/>
        <v>4.9180320000000007E-2</v>
      </c>
      <c r="L182" s="64">
        <f t="shared" si="182"/>
        <v>1.1065572000000001</v>
      </c>
      <c r="M182" s="64">
        <f t="shared" si="155"/>
        <v>11.5658553055002</v>
      </c>
      <c r="N182" s="64">
        <f t="shared" si="160"/>
        <v>1.7853946829056611E-2</v>
      </c>
      <c r="O182" s="64">
        <f t="shared" si="160"/>
        <v>1.336776</v>
      </c>
      <c r="P182" s="64">
        <f t="shared" si="156"/>
        <v>1.6198924420346312</v>
      </c>
      <c r="Q182" s="64">
        <f t="shared" si="161"/>
        <v>1.8343993809863957E-2</v>
      </c>
      <c r="R182" s="64">
        <f t="shared" si="161"/>
        <v>4.9180320000000007E-2</v>
      </c>
      <c r="S182" s="64">
        <f t="shared" si="157"/>
        <v>5.9245941977220475E-2</v>
      </c>
      <c r="T182" s="64">
        <f t="shared" si="162"/>
        <v>2.3061855215969831E-3</v>
      </c>
      <c r="U182" s="64">
        <f t="shared" si="162"/>
        <v>3.09517</v>
      </c>
      <c r="V182" s="64">
        <f t="shared" si="162"/>
        <v>3.5336741261605233</v>
      </c>
      <c r="W182" s="29">
        <f>'2.7 Fert x7 '!D22</f>
        <v>197.03</v>
      </c>
      <c r="X182" s="35">
        <f t="shared" si="170"/>
        <v>0.53000000000000114</v>
      </c>
      <c r="Y182" s="68">
        <f>'2.7 Fert x7 '!F22*k</f>
        <v>2.5158</v>
      </c>
      <c r="Z182" s="68">
        <f>'2.7 Fert x7 '!G22*k</f>
        <v>1.9719</v>
      </c>
      <c r="AA182" s="68">
        <f>'2.7 Fert x7 '!H22*k</f>
        <v>0.16170000000000001</v>
      </c>
      <c r="AB182" s="68">
        <f>'2.7 Fert x7 '!I22/2</f>
        <v>0.19</v>
      </c>
      <c r="AC182" s="68">
        <f t="shared" si="163"/>
        <v>1.1547522000000001</v>
      </c>
      <c r="AD182" s="348">
        <f t="shared" si="164"/>
        <v>1.365693</v>
      </c>
      <c r="AE182" s="68">
        <f t="shared" si="165"/>
        <v>5.1322320000000005E-2</v>
      </c>
      <c r="AF182" s="36">
        <f t="shared" si="171"/>
        <v>1.1547522000000001</v>
      </c>
      <c r="AG182" s="33">
        <f t="shared" si="172"/>
        <v>12.017766977890515</v>
      </c>
      <c r="AH182" s="33">
        <f t="shared" si="173"/>
        <v>2.4026274737941833E-2</v>
      </c>
      <c r="AI182" s="36">
        <f t="shared" si="174"/>
        <v>1.365693</v>
      </c>
      <c r="AJ182" s="33">
        <f t="shared" si="175"/>
        <v>1.6584932611422492</v>
      </c>
      <c r="AK182" s="33">
        <f t="shared" si="176"/>
        <v>2.1648596472394477E-3</v>
      </c>
      <c r="AL182" s="60">
        <f t="shared" si="177"/>
        <v>5.1322320000000005E-2</v>
      </c>
      <c r="AM182" s="60">
        <f t="shared" si="166"/>
        <v>6.203692662537106E-2</v>
      </c>
      <c r="AN182" s="60">
        <f t="shared" si="178"/>
        <v>1.4259586050015885E-3</v>
      </c>
      <c r="AO182" s="34">
        <f t="shared" si="167"/>
        <v>3.0221100000000001</v>
      </c>
      <c r="AP182" s="34">
        <f t="shared" si="179"/>
        <v>3.5797270929901841</v>
      </c>
      <c r="AQ182" s="10">
        <f t="shared" si="168"/>
        <v>2.5937168086018239</v>
      </c>
      <c r="AR182" s="10">
        <f t="shared" si="180"/>
        <v>2.6275196862547952</v>
      </c>
      <c r="AS182" s="10">
        <f t="shared" si="181"/>
        <v>3.3802877652971297E-2</v>
      </c>
      <c r="AT182" s="10">
        <f>SUM(AS$165:AS182)*5</f>
        <v>1.9512233074561924</v>
      </c>
      <c r="AU182" s="10"/>
      <c r="AV182" s="10"/>
      <c r="AW182" s="10"/>
      <c r="AY182" s="10"/>
    </row>
    <row r="183" spans="1:53" x14ac:dyDescent="0.25">
      <c r="A183" s="4">
        <v>95</v>
      </c>
      <c r="B183" s="18">
        <f t="shared" si="158"/>
        <v>2118</v>
      </c>
      <c r="C183" s="39">
        <f t="shared" si="154"/>
        <v>196.74</v>
      </c>
      <c r="D183" s="8">
        <f t="shared" si="169"/>
        <v>0.49000000000000909</v>
      </c>
      <c r="E183" s="64">
        <f t="shared" si="182"/>
        <v>2.4780000000000002</v>
      </c>
      <c r="F183" s="64">
        <f t="shared" si="182"/>
        <v>1.9215</v>
      </c>
      <c r="G183" s="64">
        <f t="shared" si="182"/>
        <v>0.1575</v>
      </c>
      <c r="H183" s="64">
        <f t="shared" si="182"/>
        <v>0.19</v>
      </c>
      <c r="I183" s="64">
        <f t="shared" si="182"/>
        <v>1.1374020000000002</v>
      </c>
      <c r="J183" s="64">
        <f t="shared" si="182"/>
        <v>1.33728</v>
      </c>
      <c r="K183" s="64">
        <f t="shared" si="182"/>
        <v>5.0551200000000004E-2</v>
      </c>
      <c r="L183" s="64">
        <f t="shared" si="182"/>
        <v>1.1374020000000002</v>
      </c>
      <c r="M183" s="64">
        <f t="shared" si="155"/>
        <v>11.612870847643787</v>
      </c>
      <c r="N183" s="64">
        <f t="shared" si="160"/>
        <v>4.7015542143586941E-2</v>
      </c>
      <c r="O183" s="64">
        <f t="shared" si="160"/>
        <v>1.33728</v>
      </c>
      <c r="P183" s="64">
        <f t="shared" si="156"/>
        <v>1.6236392326388811</v>
      </c>
      <c r="Q183" s="64">
        <f t="shared" si="161"/>
        <v>3.7467906042498722E-3</v>
      </c>
      <c r="R183" s="64">
        <f t="shared" si="161"/>
        <v>5.0551200000000004E-2</v>
      </c>
      <c r="S183" s="64">
        <f t="shared" si="157"/>
        <v>6.1024501832469338E-2</v>
      </c>
      <c r="T183" s="64">
        <f t="shared" si="162"/>
        <v>1.7785598552488638E-3</v>
      </c>
      <c r="U183" s="64">
        <f t="shared" si="162"/>
        <v>3.08555</v>
      </c>
      <c r="V183" s="64">
        <f t="shared" si="162"/>
        <v>3.6280908926030944</v>
      </c>
      <c r="W183" s="29">
        <f>'2.7 Fert x7 '!D23</f>
        <v>197.66</v>
      </c>
      <c r="X183" s="35">
        <f t="shared" si="170"/>
        <v>0.62999999999999545</v>
      </c>
      <c r="Y183" s="68">
        <f>'2.7 Fert x7 '!F23*k</f>
        <v>2.5892999999999997</v>
      </c>
      <c r="Z183" s="68">
        <f>'2.7 Fert x7 '!G23*k</f>
        <v>1.9551000000000001</v>
      </c>
      <c r="AA183" s="68">
        <f>'2.7 Fert x7 '!H23*k</f>
        <v>0.16170000000000001</v>
      </c>
      <c r="AB183" s="68">
        <f>'2.7 Fert x7 '!I23/2</f>
        <v>0.24</v>
      </c>
      <c r="AC183" s="68">
        <f t="shared" si="163"/>
        <v>1.1884887</v>
      </c>
      <c r="AD183" s="348">
        <f t="shared" si="164"/>
        <v>1.3773165000000001</v>
      </c>
      <c r="AE183" s="68">
        <f t="shared" si="165"/>
        <v>5.2821719999999996E-2</v>
      </c>
      <c r="AF183" s="36">
        <f t="shared" si="171"/>
        <v>1.1884887</v>
      </c>
      <c r="AG183" s="33">
        <f t="shared" si="172"/>
        <v>12.073264643484775</v>
      </c>
      <c r="AH183" s="33">
        <f t="shared" si="173"/>
        <v>5.5497665594259615E-2</v>
      </c>
      <c r="AI183" s="36">
        <f t="shared" si="174"/>
        <v>1.3773165000000001</v>
      </c>
      <c r="AJ183" s="33">
        <f t="shared" si="175"/>
        <v>1.6704994578764691</v>
      </c>
      <c r="AK183" s="33">
        <f t="shared" si="176"/>
        <v>1.2006196734219987E-2</v>
      </c>
      <c r="AL183" s="60">
        <f t="shared" si="177"/>
        <v>5.2821719999999996E-2</v>
      </c>
      <c r="AM183" s="60">
        <f t="shared" si="166"/>
        <v>6.3788402875193037E-2</v>
      </c>
      <c r="AN183" s="60">
        <f t="shared" si="178"/>
        <v>1.7514762498219774E-3</v>
      </c>
      <c r="AO183" s="34">
        <f t="shared" si="167"/>
        <v>3.0589649999999997</v>
      </c>
      <c r="AP183" s="34">
        <f t="shared" si="179"/>
        <v>3.7582203385782966</v>
      </c>
      <c r="AQ183" s="10">
        <f t="shared" si="168"/>
        <v>2.6630187151706712</v>
      </c>
      <c r="AR183" s="10">
        <f t="shared" si="180"/>
        <v>2.7585337285164697</v>
      </c>
      <c r="AS183" s="10">
        <f t="shared" si="181"/>
        <v>9.5515013345798483E-2</v>
      </c>
      <c r="AT183" s="10">
        <f>SUM(AS$165:AS183)*5</f>
        <v>2.4287983741851846</v>
      </c>
      <c r="AU183" s="10"/>
      <c r="AV183" s="10"/>
      <c r="AW183" s="10"/>
      <c r="AY183" s="10"/>
    </row>
    <row r="184" spans="1:53" x14ac:dyDescent="0.25">
      <c r="A184" s="4">
        <v>100</v>
      </c>
      <c r="B184" s="18">
        <f t="shared" si="158"/>
        <v>2123</v>
      </c>
      <c r="C184" s="39">
        <f t="shared" si="154"/>
        <v>197.15</v>
      </c>
      <c r="D184" s="8">
        <f t="shared" si="169"/>
        <v>0.40999999999999659</v>
      </c>
      <c r="E184" s="64">
        <f t="shared" si="182"/>
        <v>2.5073999999999996</v>
      </c>
      <c r="F184" s="64">
        <f t="shared" si="182"/>
        <v>1.9257</v>
      </c>
      <c r="G184" s="64">
        <f t="shared" si="182"/>
        <v>0.1575</v>
      </c>
      <c r="H184" s="64">
        <f t="shared" si="182"/>
        <v>0.22</v>
      </c>
      <c r="I184" s="64">
        <f t="shared" si="182"/>
        <v>1.1508965999999998</v>
      </c>
      <c r="J184" s="64">
        <f t="shared" si="182"/>
        <v>1.346079</v>
      </c>
      <c r="K184" s="64">
        <f t="shared" si="182"/>
        <v>5.1150959999999995E-2</v>
      </c>
      <c r="L184" s="64">
        <f t="shared" si="182"/>
        <v>1.1508965999999998</v>
      </c>
      <c r="M184" s="64">
        <f t="shared" si="155"/>
        <v>11.668948536751431</v>
      </c>
      <c r="N184" s="64">
        <f t="shared" si="160"/>
        <v>5.6077689107643991E-2</v>
      </c>
      <c r="O184" s="64">
        <f t="shared" si="160"/>
        <v>1.346079</v>
      </c>
      <c r="P184" s="64">
        <f t="shared" si="156"/>
        <v>1.6331005778998688</v>
      </c>
      <c r="Q184" s="64">
        <f t="shared" si="161"/>
        <v>9.4613452609877413E-3</v>
      </c>
      <c r="R184" s="64">
        <f t="shared" si="161"/>
        <v>5.1150959999999995E-2</v>
      </c>
      <c r="S184" s="64">
        <f t="shared" si="157"/>
        <v>6.1938669766067489E-2</v>
      </c>
      <c r="T184" s="64">
        <f t="shared" si="162"/>
        <v>9.1416793359815063E-4</v>
      </c>
      <c r="U184" s="64">
        <f t="shared" si="162"/>
        <v>3.1268899999999995</v>
      </c>
      <c r="V184" s="64">
        <f t="shared" si="162"/>
        <v>3.6033432023022258</v>
      </c>
      <c r="W184" s="29">
        <f>'2.7 Fert x7 '!D24</f>
        <v>198.19</v>
      </c>
      <c r="X184" s="35">
        <f t="shared" si="170"/>
        <v>0.53000000000000114</v>
      </c>
      <c r="Y184" s="68">
        <f>'2.7 Fert x7 '!F24*k</f>
        <v>2.5641000000000003</v>
      </c>
      <c r="Z184" s="68">
        <f>'2.7 Fert x7 '!G24*k</f>
        <v>2.0055000000000001</v>
      </c>
      <c r="AA184" s="68">
        <f>'2.7 Fert x7 '!H24*k</f>
        <v>0.1638</v>
      </c>
      <c r="AB184" s="68">
        <f>'2.7 Fert x7 '!I24/2</f>
        <v>0.28000000000000003</v>
      </c>
      <c r="AC184" s="68">
        <f t="shared" si="163"/>
        <v>1.1769219000000002</v>
      </c>
      <c r="AD184" s="348">
        <f t="shared" si="164"/>
        <v>1.3902945</v>
      </c>
      <c r="AE184" s="68">
        <f t="shared" si="165"/>
        <v>5.2307640000000009E-2</v>
      </c>
      <c r="AF184" s="36">
        <f t="shared" si="171"/>
        <v>1.1769219000000002</v>
      </c>
      <c r="AG184" s="33">
        <f t="shared" si="172"/>
        <v>12.111963392524899</v>
      </c>
      <c r="AH184" s="33">
        <f t="shared" si="173"/>
        <v>3.869874904012427E-2</v>
      </c>
      <c r="AI184" s="36">
        <f t="shared" si="174"/>
        <v>1.3902945</v>
      </c>
      <c r="AJ184" s="33">
        <f t="shared" si="175"/>
        <v>1.6855998736582256</v>
      </c>
      <c r="AK184" s="33">
        <f t="shared" si="176"/>
        <v>1.5100415781756471E-2</v>
      </c>
      <c r="AL184" s="60">
        <f t="shared" si="177"/>
        <v>5.2307640000000009E-2</v>
      </c>
      <c r="AM184" s="60">
        <f t="shared" si="166"/>
        <v>6.3583943058527131E-2</v>
      </c>
      <c r="AN184" s="60">
        <f t="shared" si="178"/>
        <v>-2.0445981666590562E-4</v>
      </c>
      <c r="AO184" s="34">
        <f t="shared" si="167"/>
        <v>3.0767100000000003</v>
      </c>
      <c r="AP184" s="34">
        <f t="shared" si="179"/>
        <v>3.6603047050052164</v>
      </c>
      <c r="AQ184" s="10">
        <f t="shared" si="168"/>
        <v>2.6448539104898336</v>
      </c>
      <c r="AR184" s="10">
        <f t="shared" si="180"/>
        <v>2.6866636534738286</v>
      </c>
      <c r="AS184" s="10">
        <f t="shared" si="181"/>
        <v>4.180974298399498E-2</v>
      </c>
      <c r="AT184" s="10">
        <f>SUM(AS$165:AS184)*5</f>
        <v>2.6378470891051595</v>
      </c>
      <c r="AU184" s="10"/>
      <c r="AV184" s="10"/>
      <c r="AW184" s="10"/>
      <c r="AY184" s="10"/>
    </row>
    <row r="185" spans="1:53" x14ac:dyDescent="0.25">
      <c r="A185" s="4">
        <v>105</v>
      </c>
      <c r="B185" s="18">
        <f t="shared" si="158"/>
        <v>2128</v>
      </c>
      <c r="C185" s="39">
        <f t="shared" si="154"/>
        <v>197.58</v>
      </c>
      <c r="D185" s="8">
        <f t="shared" si="169"/>
        <v>0.43000000000000682</v>
      </c>
      <c r="E185" s="64">
        <f t="shared" ref="E185:L194" si="183">E45</f>
        <v>2.2869000000000002</v>
      </c>
      <c r="F185" s="64">
        <f t="shared" si="183"/>
        <v>2.0726999999999998</v>
      </c>
      <c r="G185" s="64">
        <f t="shared" si="183"/>
        <v>0.16170000000000001</v>
      </c>
      <c r="H185" s="64">
        <f t="shared" si="183"/>
        <v>0.13500000000000001</v>
      </c>
      <c r="I185" s="64">
        <f t="shared" si="183"/>
        <v>1.0496871000000001</v>
      </c>
      <c r="J185" s="64">
        <f t="shared" si="183"/>
        <v>1.3479165</v>
      </c>
      <c r="K185" s="64">
        <f t="shared" si="183"/>
        <v>4.6652760000000008E-2</v>
      </c>
      <c r="L185" s="64">
        <f t="shared" si="183"/>
        <v>1.0496871000000001</v>
      </c>
      <c r="M185" s="64">
        <f t="shared" si="155"/>
        <v>11.618529926813459</v>
      </c>
      <c r="N185" s="64">
        <f t="shared" si="160"/>
        <v>-5.0418609937972647E-2</v>
      </c>
      <c r="O185" s="64">
        <f t="shared" si="160"/>
        <v>1.3479165</v>
      </c>
      <c r="P185" s="64">
        <f t="shared" si="156"/>
        <v>1.6366106232481668</v>
      </c>
      <c r="Q185" s="64">
        <f t="shared" si="161"/>
        <v>3.5100453482979077E-3</v>
      </c>
      <c r="R185" s="64">
        <f t="shared" si="161"/>
        <v>4.6652760000000008E-2</v>
      </c>
      <c r="S185" s="64">
        <f t="shared" si="157"/>
        <v>5.7602073352315139E-2</v>
      </c>
      <c r="T185" s="64">
        <f t="shared" si="162"/>
        <v>-4.3365964137523499E-3</v>
      </c>
      <c r="U185" s="64">
        <f t="shared" si="162"/>
        <v>3.0265949999999999</v>
      </c>
      <c r="V185" s="64">
        <f t="shared" si="162"/>
        <v>3.4053498389965795</v>
      </c>
      <c r="W185" s="29">
        <f>'2.7 Fert x7 '!D25</f>
        <v>198.72</v>
      </c>
      <c r="X185" s="35">
        <f t="shared" si="170"/>
        <v>0.53000000000000114</v>
      </c>
      <c r="Y185" s="68">
        <f>'2.7 Fert x7 '!F25*k</f>
        <v>2.5577999999999999</v>
      </c>
      <c r="Z185" s="68">
        <f>'2.7 Fert x7 '!G25*k</f>
        <v>2.0327999999999999</v>
      </c>
      <c r="AA185" s="68">
        <f>'2.7 Fert x7 '!H25*k</f>
        <v>0.16589999999999999</v>
      </c>
      <c r="AB185" s="68">
        <f>'2.7 Fert x7 '!I25/2</f>
        <v>0.245</v>
      </c>
      <c r="AC185" s="68">
        <f t="shared" si="163"/>
        <v>1.1740302</v>
      </c>
      <c r="AD185" s="348">
        <f t="shared" si="164"/>
        <v>1.399125</v>
      </c>
      <c r="AE185" s="68">
        <f t="shared" si="165"/>
        <v>5.2179120000000002E-2</v>
      </c>
      <c r="AF185" s="36">
        <f t="shared" si="171"/>
        <v>1.1740302</v>
      </c>
      <c r="AG185" s="33">
        <f t="shared" si="172"/>
        <v>12.14412206530795</v>
      </c>
      <c r="AH185" s="33">
        <f t="shared" si="173"/>
        <v>3.2158672783051401E-2</v>
      </c>
      <c r="AI185" s="36">
        <f t="shared" si="174"/>
        <v>1.399125</v>
      </c>
      <c r="AJ185" s="33">
        <f t="shared" si="175"/>
        <v>1.6970997752577297</v>
      </c>
      <c r="AK185" s="33">
        <f t="shared" si="176"/>
        <v>1.1499901599504092E-2</v>
      </c>
      <c r="AL185" s="60">
        <f t="shared" si="177"/>
        <v>5.2179120000000002E-2</v>
      </c>
      <c r="AM185" s="60">
        <f t="shared" si="166"/>
        <v>6.3419279327815964E-2</v>
      </c>
      <c r="AN185" s="60">
        <f t="shared" si="178"/>
        <v>-1.6466373071116758E-4</v>
      </c>
      <c r="AO185" s="34">
        <f t="shared" si="167"/>
        <v>3.0917250000000003</v>
      </c>
      <c r="AP185" s="34">
        <f t="shared" si="179"/>
        <v>3.6652189106518458</v>
      </c>
      <c r="AQ185" s="10">
        <f t="shared" si="168"/>
        <v>2.4995267818234894</v>
      </c>
      <c r="AR185" s="10">
        <f t="shared" si="180"/>
        <v>2.6902706804184549</v>
      </c>
      <c r="AS185" s="10">
        <f t="shared" si="181"/>
        <v>0.19074389859496543</v>
      </c>
      <c r="AT185" s="10">
        <f>SUM(AS$165:AS185)*5</f>
        <v>3.5915665820799871</v>
      </c>
      <c r="AU185" s="10"/>
      <c r="AV185" s="10"/>
      <c r="AW185" s="10"/>
      <c r="AY185" s="10"/>
    </row>
    <row r="186" spans="1:53" x14ac:dyDescent="0.25">
      <c r="A186" s="4">
        <v>110</v>
      </c>
      <c r="B186" s="18">
        <f t="shared" si="158"/>
        <v>2133</v>
      </c>
      <c r="C186" s="39">
        <f t="shared" si="154"/>
        <v>197.75</v>
      </c>
      <c r="D186" s="8">
        <f t="shared" si="169"/>
        <v>0.16999999999998749</v>
      </c>
      <c r="E186" s="64">
        <f t="shared" si="183"/>
        <v>2.5787999999999998</v>
      </c>
      <c r="F186" s="64">
        <f t="shared" si="183"/>
        <v>1.8584999999999998</v>
      </c>
      <c r="G186" s="64">
        <f t="shared" si="183"/>
        <v>0.15539999999999998</v>
      </c>
      <c r="H186" s="64">
        <f t="shared" si="183"/>
        <v>0.19500000000000001</v>
      </c>
      <c r="I186" s="64">
        <f t="shared" si="183"/>
        <v>1.1836692</v>
      </c>
      <c r="J186" s="64">
        <f t="shared" si="183"/>
        <v>1.3380359999999998</v>
      </c>
      <c r="K186" s="64">
        <f t="shared" si="183"/>
        <v>5.2607519999999998E-2</v>
      </c>
      <c r="L186" s="64">
        <f t="shared" si="183"/>
        <v>1.1836692</v>
      </c>
      <c r="M186" s="64">
        <f t="shared" si="155"/>
        <v>11.706846698673345</v>
      </c>
      <c r="N186" s="64">
        <f t="shared" si="160"/>
        <v>8.8316771859886956E-2</v>
      </c>
      <c r="O186" s="64">
        <f t="shared" si="160"/>
        <v>1.3380359999999998</v>
      </c>
      <c r="P186" s="64">
        <f t="shared" si="156"/>
        <v>1.6273506174651799</v>
      </c>
      <c r="Q186" s="64">
        <f t="shared" si="161"/>
        <v>-9.2600057829868021E-3</v>
      </c>
      <c r="R186" s="64">
        <f t="shared" si="161"/>
        <v>5.2607519999999998E-2</v>
      </c>
      <c r="S186" s="64">
        <f t="shared" si="157"/>
        <v>6.2790224169456732E-2</v>
      </c>
      <c r="T186" s="64">
        <f t="shared" si="162"/>
        <v>5.188150817141593E-3</v>
      </c>
      <c r="U186" s="64">
        <f t="shared" si="162"/>
        <v>3.1120050000000004</v>
      </c>
      <c r="V186" s="64">
        <f t="shared" si="162"/>
        <v>3.3662499168940294</v>
      </c>
      <c r="W186" s="29">
        <f>'2.7 Fert x7 '!D26</f>
        <v>198.95</v>
      </c>
      <c r="X186" s="35">
        <f t="shared" si="170"/>
        <v>0.22999999999998977</v>
      </c>
      <c r="Y186" s="68">
        <f>'2.7 Fert x7 '!F26*k</f>
        <v>2.5451999999999999</v>
      </c>
      <c r="Z186" s="68">
        <f>'2.7 Fert x7 '!G26*k</f>
        <v>2.016</v>
      </c>
      <c r="AA186" s="68">
        <f>'2.7 Fert x7 '!H26*k</f>
        <v>0.1638</v>
      </c>
      <c r="AB186" s="68">
        <f>'2.7 Fert x7 '!I26/2</f>
        <v>0.245</v>
      </c>
      <c r="AC186" s="68">
        <f t="shared" si="163"/>
        <v>1.1682467999999999</v>
      </c>
      <c r="AD186" s="348">
        <f t="shared" si="164"/>
        <v>1.3896539999999999</v>
      </c>
      <c r="AE186" s="68">
        <f t="shared" si="165"/>
        <v>5.1922080000000002E-2</v>
      </c>
      <c r="AF186" s="36">
        <f t="shared" si="171"/>
        <v>1.1682467999999999</v>
      </c>
      <c r="AG186" s="33">
        <f t="shared" si="172"/>
        <v>12.167465536258879</v>
      </c>
      <c r="AH186" s="33">
        <f t="shared" si="173"/>
        <v>2.3343470950928591E-2</v>
      </c>
      <c r="AI186" s="36">
        <f t="shared" si="174"/>
        <v>1.3896539999999999</v>
      </c>
      <c r="AJ186" s="33">
        <f t="shared" si="175"/>
        <v>1.6896616898587267</v>
      </c>
      <c r="AK186" s="33">
        <f t="shared" si="176"/>
        <v>-7.438085399003036E-3</v>
      </c>
      <c r="AL186" s="60">
        <f t="shared" si="177"/>
        <v>5.1922080000000002E-2</v>
      </c>
      <c r="AM186" s="60">
        <f t="shared" si="166"/>
        <v>6.3133130617665623E-2</v>
      </c>
      <c r="AN186" s="60">
        <f t="shared" si="178"/>
        <v>-2.8614871015034127E-4</v>
      </c>
      <c r="AO186" s="34">
        <f t="shared" si="167"/>
        <v>3.07125</v>
      </c>
      <c r="AP186" s="34">
        <f t="shared" si="179"/>
        <v>3.3168692368417649</v>
      </c>
      <c r="AQ186" s="10">
        <f t="shared" si="168"/>
        <v>2.4708274390002174</v>
      </c>
      <c r="AR186" s="10">
        <f t="shared" si="180"/>
        <v>2.4345820198418555</v>
      </c>
      <c r="AS186" s="10">
        <f t="shared" si="181"/>
        <v>-3.624541915836188E-2</v>
      </c>
      <c r="AT186" s="10">
        <f>SUM(AS$165:AS186)*5</f>
        <v>3.4103394862881773</v>
      </c>
      <c r="AU186" s="10"/>
      <c r="AV186" s="10"/>
      <c r="AW186" s="10"/>
      <c r="AY186" s="10"/>
    </row>
    <row r="187" spans="1:53" x14ac:dyDescent="0.25">
      <c r="A187" s="4">
        <v>115</v>
      </c>
      <c r="B187" s="18">
        <f t="shared" si="158"/>
        <v>2138</v>
      </c>
      <c r="C187" s="39">
        <f t="shared" si="154"/>
        <v>198.17</v>
      </c>
      <c r="D187" s="8">
        <f t="shared" si="169"/>
        <v>0.41999999999998749</v>
      </c>
      <c r="E187" s="64">
        <f t="shared" si="183"/>
        <v>2.4822000000000002</v>
      </c>
      <c r="F187" s="64">
        <f t="shared" si="183"/>
        <v>1.9341000000000002</v>
      </c>
      <c r="G187" s="64">
        <f t="shared" si="183"/>
        <v>0.1575</v>
      </c>
      <c r="H187" s="64">
        <f t="shared" si="183"/>
        <v>0.26</v>
      </c>
      <c r="I187" s="64">
        <f t="shared" si="183"/>
        <v>1.1393298000000001</v>
      </c>
      <c r="J187" s="64">
        <f t="shared" si="183"/>
        <v>1.3430970000000002</v>
      </c>
      <c r="K187" s="64">
        <f t="shared" si="183"/>
        <v>5.0636880000000009E-2</v>
      </c>
      <c r="L187" s="64">
        <f t="shared" si="183"/>
        <v>1.1393298000000001</v>
      </c>
      <c r="M187" s="64">
        <f t="shared" si="155"/>
        <v>11.742497888898242</v>
      </c>
      <c r="N187" s="64">
        <f t="shared" si="160"/>
        <v>3.5651190224896823E-2</v>
      </c>
      <c r="O187" s="64">
        <f t="shared" si="160"/>
        <v>1.3430970000000002</v>
      </c>
      <c r="P187" s="64">
        <f t="shared" si="156"/>
        <v>1.6307746642444363</v>
      </c>
      <c r="Q187" s="64">
        <f t="shared" si="161"/>
        <v>3.42404677925634E-3</v>
      </c>
      <c r="R187" s="64">
        <f t="shared" si="161"/>
        <v>5.0636880000000009E-2</v>
      </c>
      <c r="S187" s="64">
        <f t="shared" si="157"/>
        <v>6.1736728325611584E-2</v>
      </c>
      <c r="T187" s="64">
        <f t="shared" si="162"/>
        <v>-1.0534958438451481E-3</v>
      </c>
      <c r="U187" s="64">
        <f t="shared" si="162"/>
        <v>3.1419700000000002</v>
      </c>
      <c r="V187" s="64">
        <f t="shared" si="162"/>
        <v>3.5999917411602955</v>
      </c>
      <c r="W187" s="29">
        <f>'2.7 Fert x7 '!D27</f>
        <v>199.22</v>
      </c>
      <c r="X187" s="35">
        <f t="shared" si="170"/>
        <v>0.27000000000001023</v>
      </c>
      <c r="Y187" s="68">
        <f>'2.7 Fert x7 '!F27*k</f>
        <v>2.5032000000000001</v>
      </c>
      <c r="Z187" s="68">
        <f>'2.7 Fert x7 '!G27*k</f>
        <v>1.9719</v>
      </c>
      <c r="AA187" s="68">
        <f>'2.7 Fert x7 '!H27*k</f>
        <v>0.16170000000000001</v>
      </c>
      <c r="AB187" s="68">
        <f>'2.7 Fert x7 '!I27/2</f>
        <v>0.35</v>
      </c>
      <c r="AC187" s="68">
        <f t="shared" si="163"/>
        <v>1.1489688</v>
      </c>
      <c r="AD187" s="348">
        <f t="shared" si="164"/>
        <v>1.362606</v>
      </c>
      <c r="AE187" s="68">
        <f t="shared" si="165"/>
        <v>5.1065280000000005E-2</v>
      </c>
      <c r="AF187" s="36">
        <f t="shared" si="171"/>
        <v>1.1489688</v>
      </c>
      <c r="AG187" s="33">
        <f t="shared" si="172"/>
        <v>12.169330270305194</v>
      </c>
      <c r="AH187" s="33">
        <f t="shared" si="173"/>
        <v>1.8647340463147088E-3</v>
      </c>
      <c r="AI187" s="36">
        <f t="shared" si="174"/>
        <v>1.362606</v>
      </c>
      <c r="AJ187" s="33">
        <f t="shared" si="175"/>
        <v>1.6612988097025567</v>
      </c>
      <c r="AK187" s="33">
        <f t="shared" si="176"/>
        <v>-2.8362880156169945E-2</v>
      </c>
      <c r="AL187" s="60">
        <f t="shared" si="177"/>
        <v>5.1065280000000005E-2</v>
      </c>
      <c r="AM187" s="60">
        <f t="shared" si="166"/>
        <v>6.2225746194321856E-2</v>
      </c>
      <c r="AN187" s="60">
        <f t="shared" si="178"/>
        <v>-9.0738442334376695E-4</v>
      </c>
      <c r="AO187" s="34">
        <f t="shared" si="167"/>
        <v>3.0139200000000002</v>
      </c>
      <c r="AP187" s="34">
        <f t="shared" si="179"/>
        <v>3.2565144694668113</v>
      </c>
      <c r="AQ187" s="10">
        <f t="shared" si="168"/>
        <v>2.642393938011657</v>
      </c>
      <c r="AR187" s="10">
        <f t="shared" si="180"/>
        <v>2.3902816205886395</v>
      </c>
      <c r="AS187" s="10">
        <f t="shared" si="181"/>
        <v>-0.25211231742301754</v>
      </c>
      <c r="AT187" s="10">
        <f>SUM(AS$165:AS187)*5</f>
        <v>2.14977789917309</v>
      </c>
      <c r="AU187" s="10"/>
      <c r="AV187" s="10"/>
      <c r="AW187" s="10"/>
      <c r="AY187" s="10"/>
    </row>
    <row r="188" spans="1:53" x14ac:dyDescent="0.25">
      <c r="A188" s="4">
        <v>120</v>
      </c>
      <c r="B188" s="18">
        <f t="shared" si="158"/>
        <v>2143</v>
      </c>
      <c r="C188" s="39">
        <f t="shared" si="154"/>
        <v>198.39</v>
      </c>
      <c r="D188" s="8">
        <f t="shared" si="169"/>
        <v>0.21999999999999886</v>
      </c>
      <c r="E188" s="64">
        <f t="shared" si="183"/>
        <v>2.415</v>
      </c>
      <c r="F188" s="64">
        <f t="shared" si="183"/>
        <v>1.9424999999999999</v>
      </c>
      <c r="G188" s="64">
        <f t="shared" si="183"/>
        <v>0.1575</v>
      </c>
      <c r="H188" s="64">
        <f t="shared" si="183"/>
        <v>0.22</v>
      </c>
      <c r="I188" s="64">
        <f t="shared" si="183"/>
        <v>1.1084850000000002</v>
      </c>
      <c r="J188" s="64">
        <f t="shared" si="183"/>
        <v>1.329825</v>
      </c>
      <c r="K188" s="64">
        <f t="shared" si="183"/>
        <v>4.9266000000000004E-2</v>
      </c>
      <c r="L188" s="64">
        <f t="shared" si="183"/>
        <v>1.1084850000000002</v>
      </c>
      <c r="M188" s="64">
        <f t="shared" si="155"/>
        <v>11.743943215544105</v>
      </c>
      <c r="N188" s="64">
        <f t="shared" si="160"/>
        <v>1.4453266458627212E-3</v>
      </c>
      <c r="O188" s="64">
        <f t="shared" si="160"/>
        <v>1.329825</v>
      </c>
      <c r="P188" s="64">
        <f t="shared" si="156"/>
        <v>1.618107955918614</v>
      </c>
      <c r="Q188" s="64">
        <f t="shared" si="161"/>
        <v>-1.2666708325822285E-2</v>
      </c>
      <c r="R188" s="64">
        <f t="shared" si="161"/>
        <v>4.9266000000000004E-2</v>
      </c>
      <c r="S188" s="64">
        <f t="shared" si="157"/>
        <v>6.0179614811827896E-2</v>
      </c>
      <c r="T188" s="64">
        <f t="shared" si="162"/>
        <v>-1.5571135137836881E-3</v>
      </c>
      <c r="U188" s="64">
        <f t="shared" si="162"/>
        <v>3.0777499999999995</v>
      </c>
      <c r="V188" s="64">
        <f t="shared" si="162"/>
        <v>3.2849715048062551</v>
      </c>
      <c r="W188" s="29">
        <f>'2.7 Fert x7 '!D28</f>
        <v>199.35</v>
      </c>
      <c r="X188" s="35">
        <f t="shared" si="170"/>
        <v>0.12999999999999545</v>
      </c>
      <c r="Y188" s="68">
        <f>'2.7 Fert x7 '!F28*k</f>
        <v>2.3687999999999998</v>
      </c>
      <c r="Z188" s="68">
        <f>'2.7 Fert x7 '!G28*k</f>
        <v>2.0580000000000003</v>
      </c>
      <c r="AA188" s="68">
        <f>'2.7 Fert x7 '!H28*k</f>
        <v>0.16170000000000001</v>
      </c>
      <c r="AB188" s="68">
        <f>'2.7 Fert x7 '!I28/2</f>
        <v>0.255</v>
      </c>
      <c r="AC188" s="68">
        <f t="shared" si="163"/>
        <v>1.0872792</v>
      </c>
      <c r="AD188" s="348">
        <f t="shared" si="164"/>
        <v>1.3623959999999999</v>
      </c>
      <c r="AE188" s="68">
        <f t="shared" si="165"/>
        <v>4.8323520000000002E-2</v>
      </c>
      <c r="AF188" s="36">
        <f t="shared" si="171"/>
        <v>1.0872792</v>
      </c>
      <c r="AG188" s="33">
        <f t="shared" si="172"/>
        <v>12.109329604058498</v>
      </c>
      <c r="AH188" s="33">
        <f t="shared" si="173"/>
        <v>-6.0000666246695644E-2</v>
      </c>
      <c r="AI188" s="36">
        <f t="shared" si="174"/>
        <v>1.3623959999999999</v>
      </c>
      <c r="AJ188" s="33">
        <f t="shared" si="175"/>
        <v>1.6560749134794543</v>
      </c>
      <c r="AK188" s="33">
        <f t="shared" si="176"/>
        <v>-5.2238962231023756E-3</v>
      </c>
      <c r="AL188" s="60">
        <f t="shared" si="177"/>
        <v>4.8323520000000002E-2</v>
      </c>
      <c r="AM188" s="60">
        <f t="shared" si="166"/>
        <v>5.9323581774599496E-2</v>
      </c>
      <c r="AN188" s="60">
        <f t="shared" si="178"/>
        <v>-2.9021644197223598E-3</v>
      </c>
      <c r="AO188" s="34">
        <f t="shared" si="167"/>
        <v>2.9825249999999999</v>
      </c>
      <c r="AP188" s="34">
        <f t="shared" si="179"/>
        <v>3.0443982731104748</v>
      </c>
      <c r="AQ188" s="10">
        <f t="shared" si="168"/>
        <v>2.4111690845277911</v>
      </c>
      <c r="AR188" s="10">
        <f t="shared" si="180"/>
        <v>2.2345883324630886</v>
      </c>
      <c r="AS188" s="10">
        <f t="shared" si="181"/>
        <v>-0.17658075206470247</v>
      </c>
      <c r="AT188" s="10">
        <f>SUM(AS$165:AS188)*5</f>
        <v>1.2668741388495774</v>
      </c>
      <c r="AU188" s="10"/>
      <c r="AV188" s="10"/>
      <c r="AW188" s="10"/>
      <c r="AY188" s="10"/>
    </row>
    <row r="189" spans="1:53" x14ac:dyDescent="0.25">
      <c r="A189" s="4">
        <v>125</v>
      </c>
      <c r="B189" s="18">
        <f t="shared" si="158"/>
        <v>2148</v>
      </c>
      <c r="C189" s="39">
        <f t="shared" si="154"/>
        <v>198.51</v>
      </c>
      <c r="D189" s="8">
        <f t="shared" si="169"/>
        <v>0.12000000000000455</v>
      </c>
      <c r="E189" s="64">
        <f t="shared" si="183"/>
        <v>2.2994999999999997</v>
      </c>
      <c r="F189" s="64">
        <f t="shared" si="183"/>
        <v>1.9593</v>
      </c>
      <c r="G189" s="64">
        <f t="shared" si="183"/>
        <v>0.15539999999999998</v>
      </c>
      <c r="H189" s="64">
        <f t="shared" si="183"/>
        <v>0.14000000000000001</v>
      </c>
      <c r="I189" s="64">
        <f t="shared" si="183"/>
        <v>1.0554705</v>
      </c>
      <c r="J189" s="64">
        <f t="shared" si="183"/>
        <v>1.3079114999999999</v>
      </c>
      <c r="K189" s="64">
        <f t="shared" si="183"/>
        <v>4.6909799999999995E-2</v>
      </c>
      <c r="L189" s="64">
        <f t="shared" si="183"/>
        <v>1.0554705</v>
      </c>
      <c r="M189" s="64">
        <f t="shared" si="155"/>
        <v>11.692237782089855</v>
      </c>
      <c r="N189" s="64">
        <f t="shared" si="160"/>
        <v>-5.1705433454250382E-2</v>
      </c>
      <c r="O189" s="64">
        <f t="shared" si="160"/>
        <v>1.3079114999999999</v>
      </c>
      <c r="P189" s="64">
        <f t="shared" si="156"/>
        <v>1.5939552770804886</v>
      </c>
      <c r="Q189" s="64">
        <f t="shared" si="161"/>
        <v>-2.4152678838125441E-2</v>
      </c>
      <c r="R189" s="64">
        <f t="shared" si="161"/>
        <v>4.6909799999999995E-2</v>
      </c>
      <c r="S189" s="64">
        <f t="shared" si="157"/>
        <v>5.7548153430659471E-2</v>
      </c>
      <c r="T189" s="64">
        <f t="shared" si="162"/>
        <v>-2.6314613811684248E-3</v>
      </c>
      <c r="U189" s="64">
        <f t="shared" si="162"/>
        <v>2.9602300000000001</v>
      </c>
      <c r="V189" s="64">
        <f t="shared" si="162"/>
        <v>3.0017404263264607</v>
      </c>
      <c r="W189" s="29">
        <f>'2.7 Fert x7 '!D29</f>
        <v>199.46</v>
      </c>
      <c r="X189" s="35">
        <f t="shared" si="170"/>
        <v>0.11000000000001364</v>
      </c>
      <c r="Y189" s="68">
        <f>'2.7 Fert x7 '!F29*k</f>
        <v>2.3351999999999999</v>
      </c>
      <c r="Z189" s="68">
        <f>'2.7 Fert x7 '!G29*k</f>
        <v>1.9719</v>
      </c>
      <c r="AA189" s="68">
        <f>'2.7 Fert x7 '!H29*k</f>
        <v>0.1575</v>
      </c>
      <c r="AB189" s="68">
        <f>'2.7 Fert x7 '!I29/2</f>
        <v>0.17</v>
      </c>
      <c r="AC189" s="68">
        <f t="shared" si="163"/>
        <v>1.0718567999999999</v>
      </c>
      <c r="AD189" s="348">
        <f t="shared" si="164"/>
        <v>1.3214459999999999</v>
      </c>
      <c r="AE189" s="68">
        <f t="shared" si="165"/>
        <v>4.7638079999999999E-2</v>
      </c>
      <c r="AF189" s="36">
        <f t="shared" si="171"/>
        <v>1.0718567999999999</v>
      </c>
      <c r="AG189" s="33">
        <f t="shared" si="172"/>
        <v>12.039563180767267</v>
      </c>
      <c r="AH189" s="33">
        <f t="shared" si="173"/>
        <v>-6.976642329123095E-2</v>
      </c>
      <c r="AI189" s="36">
        <f t="shared" si="174"/>
        <v>1.3214459999999999</v>
      </c>
      <c r="AJ189" s="33">
        <f t="shared" si="175"/>
        <v>1.6142014503685618</v>
      </c>
      <c r="AK189" s="33">
        <f t="shared" si="176"/>
        <v>-4.1873463110892573E-2</v>
      </c>
      <c r="AL189" s="60">
        <f t="shared" si="177"/>
        <v>4.7638079999999999E-2</v>
      </c>
      <c r="AM189" s="60">
        <f t="shared" si="166"/>
        <v>5.8125106739273499E-2</v>
      </c>
      <c r="AN189" s="60">
        <f t="shared" si="178"/>
        <v>-1.1984750353259965E-3</v>
      </c>
      <c r="AO189" s="34">
        <f t="shared" si="167"/>
        <v>2.9019900000000001</v>
      </c>
      <c r="AP189" s="34">
        <f t="shared" si="179"/>
        <v>2.8991516385625644</v>
      </c>
      <c r="AQ189" s="10">
        <f t="shared" si="168"/>
        <v>2.203277472923622</v>
      </c>
      <c r="AR189" s="10">
        <f t="shared" si="180"/>
        <v>2.1279773027049225</v>
      </c>
      <c r="AS189" s="10">
        <f t="shared" si="181"/>
        <v>-7.5300170218699503E-2</v>
      </c>
      <c r="AT189" s="10">
        <f>SUM(AS$165:AS189)*5</f>
        <v>0.89037328775607993</v>
      </c>
      <c r="AU189" s="10"/>
      <c r="AV189" s="10"/>
      <c r="AW189" s="10"/>
      <c r="AY189" s="10"/>
    </row>
    <row r="190" spans="1:53" x14ac:dyDescent="0.25">
      <c r="A190" s="4">
        <v>130</v>
      </c>
      <c r="B190" s="18">
        <f t="shared" si="158"/>
        <v>2153</v>
      </c>
      <c r="C190" s="39">
        <f t="shared" si="154"/>
        <v>198.74</v>
      </c>
      <c r="D190" s="8">
        <f t="shared" si="169"/>
        <v>0.23000000000001819</v>
      </c>
      <c r="E190" s="64">
        <f t="shared" si="183"/>
        <v>2.3016000000000001</v>
      </c>
      <c r="F190" s="64">
        <f t="shared" si="183"/>
        <v>1.9403999999999999</v>
      </c>
      <c r="G190" s="64">
        <f t="shared" si="183"/>
        <v>0.15539999999999998</v>
      </c>
      <c r="H190" s="64">
        <f t="shared" si="183"/>
        <v>0.19</v>
      </c>
      <c r="I190" s="64">
        <f t="shared" si="183"/>
        <v>1.0564344000000001</v>
      </c>
      <c r="J190" s="64">
        <f t="shared" si="183"/>
        <v>1.3012440000000001</v>
      </c>
      <c r="K190" s="64">
        <f t="shared" si="183"/>
        <v>4.6952640000000004E-2</v>
      </c>
      <c r="L190" s="64">
        <f t="shared" si="183"/>
        <v>1.0564344000000001</v>
      </c>
      <c r="M190" s="64">
        <f t="shared" si="155"/>
        <v>11.646370847439318</v>
      </c>
      <c r="N190" s="64">
        <f t="shared" si="160"/>
        <v>-4.5866934650536706E-2</v>
      </c>
      <c r="O190" s="64">
        <f t="shared" si="160"/>
        <v>1.3012440000000001</v>
      </c>
      <c r="P190" s="64">
        <f t="shared" si="156"/>
        <v>1.583018146332924</v>
      </c>
      <c r="Q190" s="64">
        <f t="shared" si="161"/>
        <v>-1.0937130747564527E-2</v>
      </c>
      <c r="R190" s="64">
        <f t="shared" si="161"/>
        <v>4.6952640000000004E-2</v>
      </c>
      <c r="S190" s="64">
        <f t="shared" si="157"/>
        <v>5.7125812383895802E-2</v>
      </c>
      <c r="T190" s="64">
        <f t="shared" si="162"/>
        <v>-4.2234104676366901E-4</v>
      </c>
      <c r="U190" s="64">
        <f t="shared" si="162"/>
        <v>2.9818100000000003</v>
      </c>
      <c r="V190" s="64">
        <f t="shared" si="162"/>
        <v>3.1545835935551536</v>
      </c>
      <c r="W190" s="29">
        <f>'2.7 Fert x7 '!D30</f>
        <v>199.75</v>
      </c>
      <c r="X190" s="35">
        <f t="shared" si="170"/>
        <v>0.28999999999999204</v>
      </c>
      <c r="Y190" s="68">
        <f>'2.7 Fert x7 '!F30*k</f>
        <v>2.3561999999999999</v>
      </c>
      <c r="Z190" s="68">
        <f>'2.7 Fert x7 '!G30*k</f>
        <v>1.9866000000000001</v>
      </c>
      <c r="AA190" s="68">
        <f>'2.7 Fert x7 '!H30*k</f>
        <v>0.1575</v>
      </c>
      <c r="AB190" s="68">
        <f>'2.7 Fert x7 '!I30/2</f>
        <v>0.125</v>
      </c>
      <c r="AC190" s="68">
        <f t="shared" si="163"/>
        <v>1.0814957999999999</v>
      </c>
      <c r="AD190" s="348">
        <f t="shared" si="164"/>
        <v>1.3321769999999999</v>
      </c>
      <c r="AE190" s="68">
        <f t="shared" si="165"/>
        <v>4.8066480000000002E-2</v>
      </c>
      <c r="AF190" s="36">
        <f t="shared" si="171"/>
        <v>1.0814957999999999</v>
      </c>
      <c r="AG190" s="33">
        <f t="shared" si="172"/>
        <v>11.986013080221344</v>
      </c>
      <c r="AH190" s="33">
        <f t="shared" si="173"/>
        <v>-5.3550100545923129E-2</v>
      </c>
      <c r="AI190" s="36">
        <f t="shared" si="174"/>
        <v>1.3321769999999999</v>
      </c>
      <c r="AJ190" s="33">
        <f t="shared" si="175"/>
        <v>1.6175301979391925</v>
      </c>
      <c r="AK190" s="33">
        <f t="shared" si="176"/>
        <v>3.3287475706307301E-3</v>
      </c>
      <c r="AL190" s="60">
        <f t="shared" si="177"/>
        <v>4.8066480000000002E-2</v>
      </c>
      <c r="AM190" s="60">
        <f t="shared" si="166"/>
        <v>5.834164428313305E-2</v>
      </c>
      <c r="AN190" s="60">
        <f t="shared" si="178"/>
        <v>2.1653754385955043E-4</v>
      </c>
      <c r="AO190" s="34">
        <f t="shared" si="167"/>
        <v>2.9251950000000004</v>
      </c>
      <c r="AP190" s="34">
        <f t="shared" si="179"/>
        <v>3.1651901845685599</v>
      </c>
      <c r="AQ190" s="10">
        <f t="shared" si="168"/>
        <v>2.3154643576694829</v>
      </c>
      <c r="AR190" s="10">
        <f t="shared" si="180"/>
        <v>2.3232495954733232</v>
      </c>
      <c r="AS190" s="10">
        <f t="shared" si="181"/>
        <v>7.785237803840328E-3</v>
      </c>
      <c r="AT190" s="10">
        <f>SUM(AS$165:AS190)*5</f>
        <v>0.92929947677528157</v>
      </c>
      <c r="AU190" s="10"/>
      <c r="AV190" s="10"/>
      <c r="AW190" s="10"/>
      <c r="AY190" s="10"/>
    </row>
    <row r="191" spans="1:53" x14ac:dyDescent="0.25">
      <c r="A191" s="4">
        <v>135</v>
      </c>
      <c r="B191" s="18">
        <f t="shared" si="158"/>
        <v>2158</v>
      </c>
      <c r="C191" s="39">
        <f t="shared" si="154"/>
        <v>198.91</v>
      </c>
      <c r="D191" s="8">
        <f t="shared" si="169"/>
        <v>0.16999999999998749</v>
      </c>
      <c r="E191" s="64">
        <f t="shared" si="183"/>
        <v>2.3183999999999996</v>
      </c>
      <c r="F191" s="64">
        <f t="shared" si="183"/>
        <v>1.9508999999999999</v>
      </c>
      <c r="G191" s="64">
        <f t="shared" si="183"/>
        <v>0.15539999999999998</v>
      </c>
      <c r="H191" s="64">
        <f t="shared" si="183"/>
        <v>0.25</v>
      </c>
      <c r="I191" s="64">
        <f t="shared" si="183"/>
        <v>1.0641455999999998</v>
      </c>
      <c r="J191" s="64">
        <f t="shared" si="183"/>
        <v>1.3093499999999998</v>
      </c>
      <c r="K191" s="64">
        <f t="shared" si="183"/>
        <v>4.7295359999999995E-2</v>
      </c>
      <c r="L191" s="64">
        <f t="shared" si="183"/>
        <v>1.0641455999999998</v>
      </c>
      <c r="M191" s="64">
        <f t="shared" si="155"/>
        <v>11.61253927931908</v>
      </c>
      <c r="N191" s="64">
        <f t="shared" si="160"/>
        <v>-3.3831568120238131E-2</v>
      </c>
      <c r="O191" s="64">
        <f t="shared" si="160"/>
        <v>1.3093499999999998</v>
      </c>
      <c r="P191" s="64">
        <f t="shared" si="156"/>
        <v>1.5891907165033421</v>
      </c>
      <c r="Q191" s="64">
        <f t="shared" si="161"/>
        <v>6.1725701704180569E-3</v>
      </c>
      <c r="R191" s="64">
        <f t="shared" si="161"/>
        <v>4.7295359999999995E-2</v>
      </c>
      <c r="S191" s="64">
        <f t="shared" si="157"/>
        <v>5.7393872329360787E-2</v>
      </c>
      <c r="T191" s="64">
        <f t="shared" si="162"/>
        <v>2.6805994546498513E-4</v>
      </c>
      <c r="U191" s="64">
        <f t="shared" si="162"/>
        <v>3.0385549999999997</v>
      </c>
      <c r="V191" s="64">
        <f t="shared" si="162"/>
        <v>3.1811640619956321</v>
      </c>
      <c r="W191" s="29">
        <f>'2.7 Fert x7 '!D31</f>
        <v>200.04</v>
      </c>
      <c r="X191" s="35">
        <f t="shared" si="170"/>
        <v>0.28999999999999204</v>
      </c>
      <c r="Y191" s="68">
        <f>'2.7 Fert x7 '!F31*k</f>
        <v>2.3268</v>
      </c>
      <c r="Z191" s="68">
        <f>'2.7 Fert x7 '!G31*k</f>
        <v>1.9887000000000001</v>
      </c>
      <c r="AA191" s="68">
        <f>'2.7 Fert x7 '!H31*k</f>
        <v>0.1575</v>
      </c>
      <c r="AB191" s="68">
        <f>'2.7 Fert x7 '!I31/2</f>
        <v>0.15</v>
      </c>
      <c r="AC191" s="68">
        <f t="shared" si="163"/>
        <v>1.0680012000000001</v>
      </c>
      <c r="AD191" s="348">
        <f t="shared" si="164"/>
        <v>1.3257720000000002</v>
      </c>
      <c r="AE191" s="68">
        <f t="shared" si="165"/>
        <v>4.7466720000000004E-2</v>
      </c>
      <c r="AF191" s="36">
        <f t="shared" si="171"/>
        <v>1.0680012000000001</v>
      </c>
      <c r="AG191" s="33">
        <f t="shared" si="172"/>
        <v>11.92401688693319</v>
      </c>
      <c r="AH191" s="33">
        <f t="shared" si="173"/>
        <v>-6.1996193288154089E-2</v>
      </c>
      <c r="AI191" s="36">
        <f t="shared" si="174"/>
        <v>1.3257720000000002</v>
      </c>
      <c r="AJ191" s="33">
        <f t="shared" si="175"/>
        <v>1.6117136429342056</v>
      </c>
      <c r="AK191" s="33">
        <f t="shared" si="176"/>
        <v>-5.8165550049869008E-3</v>
      </c>
      <c r="AL191" s="60">
        <f t="shared" si="177"/>
        <v>4.7466720000000004E-2</v>
      </c>
      <c r="AM191" s="60">
        <f t="shared" si="166"/>
        <v>5.7780163074544193E-2</v>
      </c>
      <c r="AN191" s="60">
        <f t="shared" si="178"/>
        <v>-5.6148120858885708E-4</v>
      </c>
      <c r="AO191" s="34">
        <f t="shared" si="167"/>
        <v>2.9074499999999999</v>
      </c>
      <c r="AP191" s="34">
        <f t="shared" si="179"/>
        <v>3.1290757704982619</v>
      </c>
      <c r="AQ191" s="10">
        <f t="shared" si="168"/>
        <v>2.3349744215047936</v>
      </c>
      <c r="AR191" s="10">
        <f t="shared" si="180"/>
        <v>2.2967416155457245</v>
      </c>
      <c r="AS191" s="10">
        <f t="shared" si="181"/>
        <v>-3.8232805959069083E-2</v>
      </c>
      <c r="AT191" s="10">
        <f>SUM(AS$165:AS191)*5</f>
        <v>0.73813544697993616</v>
      </c>
      <c r="AU191" s="10"/>
      <c r="AV191" s="10"/>
      <c r="AW191" s="10"/>
      <c r="AY191" s="10"/>
    </row>
    <row r="192" spans="1:53" x14ac:dyDescent="0.25">
      <c r="A192" s="4">
        <v>140</v>
      </c>
      <c r="B192" s="18">
        <f t="shared" si="158"/>
        <v>2163</v>
      </c>
      <c r="C192" s="39">
        <f t="shared" si="154"/>
        <v>199.04</v>
      </c>
      <c r="D192" s="8">
        <f t="shared" si="169"/>
        <v>0.12999999999999545</v>
      </c>
      <c r="E192" s="64">
        <f t="shared" si="183"/>
        <v>2.4087000000000001</v>
      </c>
      <c r="F192" s="64">
        <f t="shared" si="183"/>
        <v>1.8773999999999997</v>
      </c>
      <c r="G192" s="64">
        <f t="shared" si="183"/>
        <v>0.15329999999999999</v>
      </c>
      <c r="H192" s="64">
        <f t="shared" si="183"/>
        <v>0.20499999999999999</v>
      </c>
      <c r="I192" s="64">
        <f t="shared" si="183"/>
        <v>1.1055933</v>
      </c>
      <c r="J192" s="64">
        <f t="shared" si="183"/>
        <v>1.3035435</v>
      </c>
      <c r="K192" s="64">
        <f t="shared" si="183"/>
        <v>4.9137480000000004E-2</v>
      </c>
      <c r="L192" s="64">
        <f t="shared" si="183"/>
        <v>1.1055933</v>
      </c>
      <c r="M192" s="64">
        <f t="shared" si="155"/>
        <v>11.623344927473424</v>
      </c>
      <c r="N192" s="64">
        <f t="shared" si="160"/>
        <v>1.0805648154343928E-2</v>
      </c>
      <c r="O192" s="64">
        <f t="shared" si="160"/>
        <v>1.3035435</v>
      </c>
      <c r="P192" s="64">
        <f t="shared" si="156"/>
        <v>1.5844753830595553</v>
      </c>
      <c r="Q192" s="64">
        <f t="shared" si="161"/>
        <v>-4.7153334437868288E-3</v>
      </c>
      <c r="R192" s="64">
        <f t="shared" si="161"/>
        <v>4.9137480000000004E-2</v>
      </c>
      <c r="S192" s="64">
        <f t="shared" si="157"/>
        <v>5.9283379080661495E-2</v>
      </c>
      <c r="T192" s="64">
        <f t="shared" si="162"/>
        <v>1.8895067513007083E-3</v>
      </c>
      <c r="U192" s="64">
        <f t="shared" si="162"/>
        <v>3.0188599999999997</v>
      </c>
      <c r="V192" s="64">
        <f t="shared" si="162"/>
        <v>3.1568398214618529</v>
      </c>
      <c r="W192" s="29">
        <f>'2.7 Fert x7 '!D32</f>
        <v>200.28</v>
      </c>
      <c r="X192" s="35">
        <f t="shared" si="170"/>
        <v>0.24000000000000909</v>
      </c>
      <c r="Y192" s="68">
        <f>'2.7 Fert x7 '!F32*k</f>
        <v>2.415</v>
      </c>
      <c r="Z192" s="68">
        <f>'2.7 Fert x7 '!G32*k</f>
        <v>1.9445999999999999</v>
      </c>
      <c r="AA192" s="68">
        <f>'2.7 Fert x7 '!H32*k</f>
        <v>0.1575</v>
      </c>
      <c r="AB192" s="68">
        <f>'2.7 Fert x7 '!I32/2</f>
        <v>0.245</v>
      </c>
      <c r="AC192" s="68">
        <f t="shared" si="163"/>
        <v>1.1084850000000002</v>
      </c>
      <c r="AD192" s="348">
        <f t="shared" si="164"/>
        <v>1.3306229999999999</v>
      </c>
      <c r="AE192" s="68">
        <f t="shared" si="165"/>
        <v>4.9266000000000004E-2</v>
      </c>
      <c r="AF192" s="36">
        <f t="shared" si="171"/>
        <v>1.1084850000000002</v>
      </c>
      <c r="AG192" s="33">
        <f t="shared" si="172"/>
        <v>11.908349267577831</v>
      </c>
      <c r="AH192" s="33">
        <f t="shared" si="173"/>
        <v>-1.5667619355358653E-2</v>
      </c>
      <c r="AI192" s="36">
        <f t="shared" si="174"/>
        <v>1.3306229999999999</v>
      </c>
      <c r="AJ192" s="33">
        <f t="shared" si="175"/>
        <v>1.6155364115624127</v>
      </c>
      <c r="AK192" s="33">
        <f t="shared" si="176"/>
        <v>3.8227686282070739E-3</v>
      </c>
      <c r="AL192" s="60">
        <f t="shared" si="177"/>
        <v>4.9266000000000004E-2</v>
      </c>
      <c r="AM192" s="60">
        <f t="shared" si="166"/>
        <v>5.9480186282018691E-2</v>
      </c>
      <c r="AN192" s="60">
        <f t="shared" si="178"/>
        <v>1.7000232074744978E-3</v>
      </c>
      <c r="AO192" s="34">
        <f t="shared" si="167"/>
        <v>2.936115</v>
      </c>
      <c r="AP192" s="34">
        <f t="shared" si="179"/>
        <v>3.165970172480332</v>
      </c>
      <c r="AQ192" s="10">
        <f t="shared" si="168"/>
        <v>2.3171204289529999</v>
      </c>
      <c r="AR192" s="10">
        <f t="shared" si="180"/>
        <v>2.3238221066005638</v>
      </c>
      <c r="AS192" s="10">
        <f t="shared" si="181"/>
        <v>6.7016776475639084E-3</v>
      </c>
      <c r="AT192" s="10">
        <f>SUM(AS$165:AS192)*5</f>
        <v>0.7716438352177557</v>
      </c>
      <c r="AU192" s="10"/>
      <c r="AV192" s="10"/>
      <c r="AW192" s="10"/>
      <c r="AX192" s="10"/>
      <c r="AY192" s="10"/>
      <c r="AZ192" s="11"/>
    </row>
    <row r="193" spans="1:52" x14ac:dyDescent="0.25">
      <c r="A193" s="4">
        <v>145</v>
      </c>
      <c r="B193" s="18">
        <f t="shared" si="158"/>
        <v>2168</v>
      </c>
      <c r="C193" s="39">
        <f t="shared" si="154"/>
        <v>199.4</v>
      </c>
      <c r="D193" s="8">
        <f t="shared" si="169"/>
        <v>0.36000000000001364</v>
      </c>
      <c r="E193" s="64">
        <f t="shared" si="183"/>
        <v>2.4653999999999998</v>
      </c>
      <c r="F193" s="64">
        <f t="shared" si="183"/>
        <v>1.8416999999999999</v>
      </c>
      <c r="G193" s="64">
        <f t="shared" si="183"/>
        <v>0.15329999999999999</v>
      </c>
      <c r="H193" s="64">
        <f t="shared" si="183"/>
        <v>0.17499999999999999</v>
      </c>
      <c r="I193" s="64">
        <f t="shared" si="183"/>
        <v>1.1316185999999999</v>
      </c>
      <c r="J193" s="64">
        <f t="shared" si="183"/>
        <v>1.3038689999999999</v>
      </c>
      <c r="K193" s="64">
        <f t="shared" si="183"/>
        <v>5.0294159999999997E-2</v>
      </c>
      <c r="L193" s="64">
        <f t="shared" si="183"/>
        <v>1.1316185999999999</v>
      </c>
      <c r="M193" s="64">
        <f t="shared" si="155"/>
        <v>11.659157158714521</v>
      </c>
      <c r="N193" s="64">
        <f t="shared" si="160"/>
        <v>3.5812231241097336E-2</v>
      </c>
      <c r="O193" s="64">
        <f t="shared" si="160"/>
        <v>1.3038689999999999</v>
      </c>
      <c r="P193" s="64">
        <f t="shared" si="156"/>
        <v>1.583967321996141</v>
      </c>
      <c r="Q193" s="64">
        <f t="shared" si="161"/>
        <v>-5.0806106341427792E-4</v>
      </c>
      <c r="R193" s="64">
        <f t="shared" si="161"/>
        <v>5.0294159999999997E-2</v>
      </c>
      <c r="S193" s="64">
        <f t="shared" si="157"/>
        <v>6.0774079839897112E-2</v>
      </c>
      <c r="T193" s="64">
        <f t="shared" si="162"/>
        <v>1.4907007592356164E-3</v>
      </c>
      <c r="U193" s="64">
        <f t="shared" si="162"/>
        <v>3.01301</v>
      </c>
      <c r="V193" s="64">
        <f t="shared" si="162"/>
        <v>3.4098048709369322</v>
      </c>
      <c r="W193" s="29">
        <f>'2.7 Fert x7 '!D33</f>
        <v>200.64</v>
      </c>
      <c r="X193" s="35">
        <f t="shared" si="170"/>
        <v>0.35999999999998522</v>
      </c>
      <c r="Y193" s="68">
        <f>'2.7 Fert x7 '!F33*k</f>
        <v>2.2848000000000002</v>
      </c>
      <c r="Z193" s="68">
        <f>'2.7 Fert x7 '!G33*k</f>
        <v>2.1294</v>
      </c>
      <c r="AA193" s="68">
        <f>'2.7 Fert x7 '!H33*k</f>
        <v>0.1638</v>
      </c>
      <c r="AB193" s="68">
        <f>'2.7 Fert x7 '!I33/2</f>
        <v>0.27500000000000002</v>
      </c>
      <c r="AC193" s="68">
        <f t="shared" si="163"/>
        <v>1.0487232000000002</v>
      </c>
      <c r="AD193" s="348">
        <f t="shared" si="164"/>
        <v>1.3689480000000001</v>
      </c>
      <c r="AE193" s="68">
        <f t="shared" si="165"/>
        <v>4.6609920000000006E-2</v>
      </c>
      <c r="AF193" s="36">
        <f t="shared" si="171"/>
        <v>1.0487232000000002</v>
      </c>
      <c r="AG193" s="33">
        <f t="shared" si="172"/>
        <v>11.834396933965003</v>
      </c>
      <c r="AH193" s="33">
        <f t="shared" si="173"/>
        <v>-7.3952333612828269E-2</v>
      </c>
      <c r="AI193" s="36">
        <f t="shared" si="174"/>
        <v>1.3689480000000001</v>
      </c>
      <c r="AJ193" s="33">
        <f t="shared" si="175"/>
        <v>1.6545371879673909</v>
      </c>
      <c r="AK193" s="33">
        <f t="shared" si="176"/>
        <v>3.9000776404978232E-2</v>
      </c>
      <c r="AL193" s="60">
        <f t="shared" si="177"/>
        <v>4.6609920000000006E-2</v>
      </c>
      <c r="AM193" s="60">
        <f t="shared" si="166"/>
        <v>5.7124630766563628E-2</v>
      </c>
      <c r="AN193" s="60">
        <f t="shared" si="178"/>
        <v>-2.3555555154550628E-3</v>
      </c>
      <c r="AO193" s="34">
        <f t="shared" si="167"/>
        <v>2.9757000000000002</v>
      </c>
      <c r="AP193" s="34">
        <f t="shared" si="179"/>
        <v>3.2983928872766803</v>
      </c>
      <c r="AQ193" s="10">
        <f t="shared" si="168"/>
        <v>2.5027967752677083</v>
      </c>
      <c r="AR193" s="10">
        <f t="shared" si="180"/>
        <v>2.4210203792610834</v>
      </c>
      <c r="AS193" s="10">
        <f t="shared" si="181"/>
        <v>-8.1776396006624896E-2</v>
      </c>
      <c r="AT193" s="10">
        <f>SUM(AS$165:AS193)*5</f>
        <v>0.36276185518463122</v>
      </c>
      <c r="AU193" s="10"/>
      <c r="AV193" s="10"/>
      <c r="AW193" s="10"/>
      <c r="AX193" s="10"/>
      <c r="AY193" s="10"/>
      <c r="AZ193" s="11"/>
    </row>
    <row r="194" spans="1:52" x14ac:dyDescent="0.25">
      <c r="A194" s="4">
        <v>150</v>
      </c>
      <c r="B194" s="18">
        <f t="shared" si="158"/>
        <v>2173</v>
      </c>
      <c r="C194" s="39">
        <f t="shared" si="154"/>
        <v>199.67</v>
      </c>
      <c r="D194" s="8">
        <f t="shared" si="169"/>
        <v>0.26999999999998181</v>
      </c>
      <c r="E194" s="64">
        <f t="shared" si="183"/>
        <v>2.4780000000000002</v>
      </c>
      <c r="F194" s="64">
        <f t="shared" si="183"/>
        <v>1.8648</v>
      </c>
      <c r="G194" s="64">
        <f t="shared" si="183"/>
        <v>0.15539999999999998</v>
      </c>
      <c r="H194" s="64">
        <f t="shared" si="183"/>
        <v>0.14000000000000001</v>
      </c>
      <c r="I194" s="64">
        <f t="shared" si="183"/>
        <v>1.1374020000000002</v>
      </c>
      <c r="J194" s="64">
        <f t="shared" si="183"/>
        <v>1.315734</v>
      </c>
      <c r="K194" s="64">
        <f t="shared" si="183"/>
        <v>5.0551200000000004E-2</v>
      </c>
      <c r="L194" s="64">
        <f t="shared" si="183"/>
        <v>1.1374020000000002</v>
      </c>
      <c r="M194" s="64">
        <f t="shared" si="155"/>
        <v>11.697376544019676</v>
      </c>
      <c r="N194" s="64">
        <f t="shared" si="160"/>
        <v>3.8219385305154674E-2</v>
      </c>
      <c r="O194" s="64">
        <f t="shared" si="160"/>
        <v>1.315734</v>
      </c>
      <c r="P194" s="64">
        <f t="shared" si="156"/>
        <v>1.5957425086403418</v>
      </c>
      <c r="Q194" s="64">
        <f t="shared" si="161"/>
        <v>1.1775186644200852E-2</v>
      </c>
      <c r="R194" s="64">
        <f t="shared" si="161"/>
        <v>5.0551200000000004E-2</v>
      </c>
      <c r="S194" s="64">
        <f t="shared" si="157"/>
        <v>6.1294640993790978E-2</v>
      </c>
      <c r="T194" s="64">
        <f t="shared" si="162"/>
        <v>5.2056115389386565E-4</v>
      </c>
      <c r="U194" s="64">
        <f t="shared" si="162"/>
        <v>3.0148300000000003</v>
      </c>
      <c r="V194" s="64">
        <f t="shared" si="162"/>
        <v>3.3353451331032318</v>
      </c>
      <c r="W194" s="29">
        <f>'2.7 Fert x7 '!D34</f>
        <v>200.86</v>
      </c>
      <c r="X194" s="35">
        <f t="shared" si="170"/>
        <v>0.22000000000002728</v>
      </c>
      <c r="Y194" s="68">
        <f>'2.7 Fert x7 '!F34*k</f>
        <v>2.5409999999999999</v>
      </c>
      <c r="Z194" s="68">
        <f>'2.7 Fert x7 '!G34*k</f>
        <v>1.8920999999999999</v>
      </c>
      <c r="AA194" s="68">
        <f>'2.7 Fert x7 '!H34*k</f>
        <v>0.1575</v>
      </c>
      <c r="AB194" s="68">
        <f>'2.7 Fert x7 '!I34/2</f>
        <v>0.23</v>
      </c>
      <c r="AC194" s="68">
        <f t="shared" si="163"/>
        <v>1.1663190000000001</v>
      </c>
      <c r="AD194" s="348">
        <f t="shared" si="164"/>
        <v>1.3415429999999999</v>
      </c>
      <c r="AE194" s="68">
        <f t="shared" si="165"/>
        <v>5.1836400000000005E-2</v>
      </c>
      <c r="AF194" s="36">
        <f t="shared" si="171"/>
        <v>1.1663190000000001</v>
      </c>
      <c r="AG194" s="33">
        <f t="shared" si="172"/>
        <v>11.885012355384324</v>
      </c>
      <c r="AH194" s="33">
        <f t="shared" si="173"/>
        <v>5.0615421419321294E-2</v>
      </c>
      <c r="AI194" s="36">
        <f t="shared" si="174"/>
        <v>1.3415429999999999</v>
      </c>
      <c r="AJ194" s="33">
        <f t="shared" si="175"/>
        <v>1.6340266163342658</v>
      </c>
      <c r="AK194" s="33">
        <f t="shared" si="176"/>
        <v>-2.0510571633125085E-2</v>
      </c>
      <c r="AL194" s="60">
        <f t="shared" si="177"/>
        <v>5.1836400000000005E-2</v>
      </c>
      <c r="AM194" s="60">
        <f t="shared" si="166"/>
        <v>6.1934703446953711E-2</v>
      </c>
      <c r="AN194" s="60">
        <f t="shared" si="178"/>
        <v>4.8100726803900831E-3</v>
      </c>
      <c r="AO194" s="34">
        <f t="shared" si="167"/>
        <v>2.9838899999999997</v>
      </c>
      <c r="AP194" s="34">
        <f t="shared" si="179"/>
        <v>3.2388049224666133</v>
      </c>
      <c r="AQ194" s="10">
        <f t="shared" si="168"/>
        <v>2.448143327697772</v>
      </c>
      <c r="AR194" s="10">
        <f t="shared" si="180"/>
        <v>2.3772828130904942</v>
      </c>
      <c r="AS194" s="10">
        <f t="shared" si="181"/>
        <v>-7.0860514607277825E-2</v>
      </c>
      <c r="AT194" s="10">
        <f>SUM(AS$165:AS194)*5</f>
        <v>8.4592821482420977E-3</v>
      </c>
      <c r="AU194" s="10"/>
      <c r="AV194" s="10"/>
      <c r="AW194" s="10"/>
      <c r="AX194" s="10"/>
      <c r="AY194" s="10"/>
      <c r="AZ194" s="11"/>
    </row>
    <row r="195" spans="1:52" x14ac:dyDescent="0.25">
      <c r="K195" s="1"/>
    </row>
    <row r="196" spans="1:52" x14ac:dyDescent="0.25">
      <c r="K196" s="1"/>
    </row>
    <row r="197" spans="1:52" ht="18.75" x14ac:dyDescent="0.3">
      <c r="C197" s="361" t="s">
        <v>19</v>
      </c>
      <c r="D197" s="361"/>
      <c r="E197" s="361"/>
      <c r="F197" s="361"/>
      <c r="G197" s="361"/>
      <c r="H197" s="361"/>
      <c r="I197" s="361"/>
      <c r="J197" s="361"/>
      <c r="K197" s="361"/>
      <c r="L197" s="361"/>
      <c r="M197" s="361"/>
      <c r="N197" s="361"/>
      <c r="O197" s="361"/>
      <c r="P197" s="361"/>
      <c r="Q197" s="361"/>
      <c r="R197" s="361"/>
      <c r="S197" s="361"/>
      <c r="T197" s="361"/>
      <c r="U197" s="361"/>
      <c r="V197" s="361"/>
      <c r="W197" s="362" t="s">
        <v>53</v>
      </c>
      <c r="X197" s="362"/>
      <c r="Y197" s="362"/>
      <c r="Z197" s="362"/>
      <c r="AA197" s="362"/>
      <c r="AB197" s="362"/>
      <c r="AC197" s="362"/>
      <c r="AD197" s="362"/>
      <c r="AE197" s="362"/>
      <c r="AF197" s="362"/>
      <c r="AG197" s="362"/>
      <c r="AH197" s="362"/>
      <c r="AI197" s="362"/>
      <c r="AJ197" s="362"/>
      <c r="AK197" s="362"/>
      <c r="AL197" s="362"/>
      <c r="AM197" s="362"/>
      <c r="AN197" s="362"/>
      <c r="AO197" s="362"/>
      <c r="AP197" s="362"/>
      <c r="AQ197" s="37"/>
      <c r="AR197" s="37"/>
      <c r="AS197" s="37"/>
      <c r="AT197" s="38"/>
      <c r="AU197" s="38"/>
      <c r="AV197" s="38"/>
      <c r="AW197" s="38"/>
      <c r="AX197" s="38"/>
      <c r="AY197" s="38"/>
    </row>
    <row r="198" spans="1:52" ht="135" x14ac:dyDescent="0.25">
      <c r="A198" s="13" t="s">
        <v>4</v>
      </c>
      <c r="B198" s="14" t="s">
        <v>0</v>
      </c>
      <c r="C198" s="58" t="s">
        <v>7</v>
      </c>
      <c r="D198" s="5" t="s">
        <v>6</v>
      </c>
      <c r="E198" s="21" t="s">
        <v>41</v>
      </c>
      <c r="F198" s="58" t="s">
        <v>42</v>
      </c>
      <c r="G198" s="58" t="s">
        <v>43</v>
      </c>
      <c r="H198" s="58"/>
      <c r="I198" s="58" t="s">
        <v>39</v>
      </c>
      <c r="J198" s="58" t="s">
        <v>40</v>
      </c>
      <c r="K198" s="58" t="s">
        <v>44</v>
      </c>
      <c r="L198" s="58" t="s">
        <v>36</v>
      </c>
      <c r="M198" s="15" t="s">
        <v>8</v>
      </c>
      <c r="N198" s="5" t="s">
        <v>11</v>
      </c>
      <c r="O198" s="5" t="s">
        <v>38</v>
      </c>
      <c r="P198" s="15" t="s">
        <v>33</v>
      </c>
      <c r="Q198" s="5" t="s">
        <v>34</v>
      </c>
      <c r="R198" s="58" t="s">
        <v>45</v>
      </c>
      <c r="S198" s="15" t="s">
        <v>46</v>
      </c>
      <c r="T198" s="5" t="s">
        <v>32</v>
      </c>
      <c r="U198" s="5" t="s">
        <v>24</v>
      </c>
      <c r="V198" s="5" t="s">
        <v>1</v>
      </c>
      <c r="W198" s="26" t="s">
        <v>5</v>
      </c>
      <c r="X198" s="26" t="s">
        <v>6</v>
      </c>
      <c r="Y198" s="27" t="s">
        <v>41</v>
      </c>
      <c r="Z198" s="59" t="s">
        <v>42</v>
      </c>
      <c r="AA198" s="59" t="s">
        <v>43</v>
      </c>
      <c r="AB198" s="59" t="s">
        <v>75</v>
      </c>
      <c r="AC198" s="59" t="s">
        <v>39</v>
      </c>
      <c r="AD198" s="59" t="s">
        <v>40</v>
      </c>
      <c r="AE198" s="59" t="s">
        <v>44</v>
      </c>
      <c r="AF198" s="67" t="s">
        <v>36</v>
      </c>
      <c r="AG198" s="26" t="s">
        <v>8</v>
      </c>
      <c r="AH198" s="28" t="s">
        <v>11</v>
      </c>
      <c r="AI198" s="28" t="s">
        <v>38</v>
      </c>
      <c r="AJ198" s="26" t="s">
        <v>33</v>
      </c>
      <c r="AK198" s="28" t="s">
        <v>34</v>
      </c>
      <c r="AL198" s="28" t="s">
        <v>47</v>
      </c>
      <c r="AM198" s="26" t="s">
        <v>46</v>
      </c>
      <c r="AN198" s="28" t="s">
        <v>32</v>
      </c>
      <c r="AO198" s="28" t="s">
        <v>24</v>
      </c>
      <c r="AP198" s="26" t="s">
        <v>1</v>
      </c>
      <c r="AQ198" s="6" t="str">
        <f>"Climate benefit " &amp;C197 &amp; " ton CO2/ha"</f>
        <v>Climate benefit BAU 95% ton CO2/ha</v>
      </c>
      <c r="AR198" s="6" t="str">
        <f>"Climate benefit "&amp;AT197 &amp; " ton CO2/ha"</f>
        <v>Climate benefit  ton CO2/ha</v>
      </c>
      <c r="AS198" s="6" t="str">
        <f>"Diff "&amp;C197&amp;" and "&amp;AT197 &amp; " ton CO2/ha/year"</f>
        <v>Diff BAU 95% and  ton CO2/ha/year</v>
      </c>
      <c r="AT198" s="16" t="s">
        <v>12</v>
      </c>
    </row>
    <row r="199" spans="1:52" x14ac:dyDescent="0.25">
      <c r="A199" s="4">
        <v>0</v>
      </c>
      <c r="B199" s="4">
        <v>2023</v>
      </c>
      <c r="C199" s="8">
        <f t="shared" ref="C199:C229" si="184">C24</f>
        <v>187.18</v>
      </c>
      <c r="D199" s="8"/>
      <c r="E199" s="8"/>
      <c r="F199" s="8"/>
      <c r="G199" s="8"/>
      <c r="H199" s="8"/>
      <c r="I199" s="8"/>
      <c r="J199" s="8"/>
      <c r="K199" s="8"/>
      <c r="L199" s="8"/>
      <c r="M199" s="65">
        <f t="shared" ref="M199:M229" si="185">M24</f>
        <v>15</v>
      </c>
      <c r="N199" s="22"/>
      <c r="O199" s="22"/>
      <c r="P199" s="65">
        <f t="shared" ref="P199:P229" si="186">P24</f>
        <v>1.5</v>
      </c>
      <c r="Q199" s="22"/>
      <c r="R199" s="22"/>
      <c r="S199" s="61">
        <f t="shared" ref="S199:S229" si="187">S24</f>
        <v>0.05</v>
      </c>
      <c r="T199" s="8"/>
      <c r="U199" s="8"/>
      <c r="V199" s="8"/>
      <c r="W199" s="29">
        <f>'2.8 Fert x35 '!D4</f>
        <v>187.43</v>
      </c>
      <c r="X199" s="29"/>
      <c r="Y199" s="29"/>
      <c r="Z199" s="29"/>
      <c r="AA199" s="29"/>
      <c r="AB199" s="77"/>
      <c r="AC199" s="77"/>
      <c r="AD199" s="77"/>
      <c r="AE199" s="77"/>
      <c r="AF199" s="77"/>
      <c r="AG199" s="78">
        <f>AG24</f>
        <v>15</v>
      </c>
      <c r="AH199" s="77"/>
      <c r="AI199" s="77"/>
      <c r="AJ199" s="78">
        <f>AJ24</f>
        <v>1.5</v>
      </c>
      <c r="AK199" s="77"/>
      <c r="AL199" s="77"/>
      <c r="AM199" s="78">
        <f>AM24</f>
        <v>0.05</v>
      </c>
      <c r="AN199" s="77"/>
      <c r="AO199" s="77"/>
      <c r="AP199" s="77"/>
      <c r="AS199">
        <v>0</v>
      </c>
      <c r="AT199">
        <v>0</v>
      </c>
    </row>
    <row r="200" spans="1:52" x14ac:dyDescent="0.25">
      <c r="A200" s="4">
        <v>5</v>
      </c>
      <c r="B200" s="18">
        <f t="shared" ref="B200:B229" si="188">B199+5</f>
        <v>2028</v>
      </c>
      <c r="C200" s="8">
        <f t="shared" si="184"/>
        <v>187.12</v>
      </c>
      <c r="D200" s="8">
        <f>C200-C199</f>
        <v>-6.0000000000002274E-2</v>
      </c>
      <c r="E200" s="8">
        <f t="shared" ref="E200:L209" si="189">E25</f>
        <v>2.4842999999999997</v>
      </c>
      <c r="F200" s="8">
        <f t="shared" si="189"/>
        <v>1.6463999999999999</v>
      </c>
      <c r="G200" s="8">
        <f t="shared" si="189"/>
        <v>0.14280000000000001</v>
      </c>
      <c r="H200" s="8">
        <f t="shared" si="189"/>
        <v>0.13500000000000001</v>
      </c>
      <c r="I200" s="8">
        <f t="shared" si="189"/>
        <v>1.1402937</v>
      </c>
      <c r="J200" s="8">
        <f t="shared" si="189"/>
        <v>1.2342854999999999</v>
      </c>
      <c r="K200" s="8">
        <f t="shared" si="189"/>
        <v>5.0679719999999998E-2</v>
      </c>
      <c r="L200" s="8">
        <f t="shared" si="189"/>
        <v>1.1402937</v>
      </c>
      <c r="M200" s="8">
        <f t="shared" si="185"/>
        <v>14.7261486639586</v>
      </c>
      <c r="N200" s="8">
        <f t="shared" ref="N200:O229" si="190">N25</f>
        <v>-0.27385133604139966</v>
      </c>
      <c r="O200" s="8">
        <f t="shared" si="190"/>
        <v>1.2342854999999999</v>
      </c>
      <c r="P200" s="8">
        <f t="shared" si="186"/>
        <v>1.4994505429449552</v>
      </c>
      <c r="Q200" s="8">
        <f t="shared" ref="Q200:R229" si="191">Q25</f>
        <v>-5.49457055044833E-4</v>
      </c>
      <c r="R200" s="8">
        <f t="shared" si="191"/>
        <v>5.0679719999999998E-2</v>
      </c>
      <c r="S200" s="8">
        <f t="shared" si="187"/>
        <v>5.9518554764831845E-2</v>
      </c>
      <c r="T200" s="8">
        <f t="shared" ref="T200:V229" si="192">T25</f>
        <v>9.5185547648318422E-3</v>
      </c>
      <c r="U200" s="8">
        <f t="shared" si="192"/>
        <v>2.8655249999999994</v>
      </c>
      <c r="V200" s="8">
        <f t="shared" si="192"/>
        <v>2.5406427616683844</v>
      </c>
      <c r="W200" s="29">
        <f>'2.8 Fert x35 '!D5</f>
        <v>188.18</v>
      </c>
      <c r="X200" s="71">
        <f>W200-W199</f>
        <v>0.75</v>
      </c>
      <c r="Y200" s="29">
        <f>'2.8 Fert x35 '!F5*k</f>
        <v>2.8034999999999997</v>
      </c>
      <c r="Z200" s="29">
        <f>'2.8 Fert x35 '!G5*k</f>
        <v>1.8144</v>
      </c>
      <c r="AA200" s="29">
        <f>'2.8 Fert x35 '!H5*k</f>
        <v>0.15959999999999999</v>
      </c>
      <c r="AB200" s="29">
        <f>'2.8 Fert x35 '!I5/2</f>
        <v>0.2</v>
      </c>
      <c r="AC200" s="68">
        <f>p*Y200</f>
        <v>1.2868065</v>
      </c>
      <c r="AD200" s="348">
        <f t="shared" ref="AD200:AD229" si="193">Z200*paperpulp+Y200*(ppaperboard+papertimb)</f>
        <v>1.3763294999999998</v>
      </c>
      <c r="AE200" s="68">
        <f>Y200*pboard</f>
        <v>5.7191399999999996E-2</v>
      </c>
      <c r="AF200" s="36">
        <f>AC200</f>
        <v>1.2868065</v>
      </c>
      <c r="AG200" s="33">
        <f t="shared" ref="AG200:AG229" si="194">AG199*EXP(-qsawn*5)+AF200</f>
        <v>14.8726614639586</v>
      </c>
      <c r="AH200" s="33">
        <f>AG200-AG199</f>
        <v>-0.12733853604139966</v>
      </c>
      <c r="AI200" s="36">
        <f>AD200</f>
        <v>1.3763294999999998</v>
      </c>
      <c r="AJ200" s="33">
        <f t="shared" ref="AJ200:AJ229" si="195">AJ199*EXP(-qpap*5)+AI200</f>
        <v>1.641494542944955</v>
      </c>
      <c r="AK200" s="33">
        <f>AJ200-AJ199</f>
        <v>0.141494542944955</v>
      </c>
      <c r="AL200" s="60">
        <f>AE200</f>
        <v>5.7191399999999996E-2</v>
      </c>
      <c r="AM200" s="60">
        <f>AM199*EXP(-qpap*5)+AL200</f>
        <v>6.6030234764831844E-2</v>
      </c>
      <c r="AN200" s="60">
        <f>AM200-AM199</f>
        <v>1.6030234764831841E-2</v>
      </c>
      <c r="AO200" s="34">
        <f t="shared" ref="AO200:AO229" si="196">(Z200+Y200+AA200+AB200)*SFtot</f>
        <v>3.2353750000000003</v>
      </c>
      <c r="AP200" s="34">
        <f>X200+AO200+AK200+AN200+AH200</f>
        <v>4.0155612416683883</v>
      </c>
      <c r="AQ200" s="10">
        <f>V200*3.67/5</f>
        <v>1.8648317870645941</v>
      </c>
      <c r="AR200" s="10">
        <f>AP200*3.67/5</f>
        <v>2.9474219513845972</v>
      </c>
      <c r="AS200" s="10">
        <f>(AR200-AQ200)</f>
        <v>1.0825901643200031</v>
      </c>
      <c r="AT200" s="10">
        <f>AS200*5</f>
        <v>5.4129508216000151</v>
      </c>
    </row>
    <row r="201" spans="1:52" x14ac:dyDescent="0.25">
      <c r="A201" s="4">
        <v>10</v>
      </c>
      <c r="B201" s="18">
        <f t="shared" si="188"/>
        <v>2033</v>
      </c>
      <c r="C201" s="8">
        <f t="shared" si="184"/>
        <v>187.21</v>
      </c>
      <c r="D201" s="8">
        <f t="shared" ref="D201:D229" si="197">C201-C200</f>
        <v>9.0000000000003411E-2</v>
      </c>
      <c r="E201" s="8">
        <f t="shared" si="189"/>
        <v>2.3519999999999999</v>
      </c>
      <c r="F201" s="8">
        <f t="shared" si="189"/>
        <v>1.7094</v>
      </c>
      <c r="G201" s="8">
        <f t="shared" si="189"/>
        <v>0.14280000000000001</v>
      </c>
      <c r="H201" s="8">
        <f t="shared" si="189"/>
        <v>0.16</v>
      </c>
      <c r="I201" s="8">
        <f t="shared" si="189"/>
        <v>1.0795680000000001</v>
      </c>
      <c r="J201" s="8">
        <f t="shared" si="189"/>
        <v>1.2258119999999999</v>
      </c>
      <c r="K201" s="8">
        <f t="shared" si="189"/>
        <v>4.7980800000000004E-2</v>
      </c>
      <c r="L201" s="8">
        <f t="shared" si="189"/>
        <v>1.0795680000000001</v>
      </c>
      <c r="M201" s="8">
        <f t="shared" si="185"/>
        <v>14.417389328415618</v>
      </c>
      <c r="N201" s="8">
        <f t="shared" si="190"/>
        <v>-0.30875933554298207</v>
      </c>
      <c r="O201" s="8">
        <f t="shared" si="190"/>
        <v>1.2258119999999999</v>
      </c>
      <c r="P201" s="8">
        <f t="shared" si="186"/>
        <v>1.4908799117425571</v>
      </c>
      <c r="Q201" s="8">
        <f t="shared" si="191"/>
        <v>-8.5706312023980935E-3</v>
      </c>
      <c r="R201" s="8">
        <f t="shared" si="191"/>
        <v>4.7980800000000004E-2</v>
      </c>
      <c r="S201" s="8">
        <f t="shared" si="187"/>
        <v>5.8502293420158877E-2</v>
      </c>
      <c r="T201" s="8">
        <f t="shared" si="192"/>
        <v>-1.0162613446729682E-3</v>
      </c>
      <c r="U201" s="8">
        <f t="shared" si="192"/>
        <v>2.8367300000000002</v>
      </c>
      <c r="V201" s="8">
        <f t="shared" si="192"/>
        <v>2.6083837719099505</v>
      </c>
      <c r="W201" s="29">
        <f>'2.8 Fert x35 '!D6</f>
        <v>188.58</v>
      </c>
      <c r="X201" s="71">
        <f t="shared" ref="X201:X229" si="198">W201-W200</f>
        <v>0.40000000000000568</v>
      </c>
      <c r="Y201" s="29">
        <f>'2.8 Fert x35 '!F6*k</f>
        <v>2.6187</v>
      </c>
      <c r="Z201" s="29">
        <f>'2.8 Fert x35 '!G6*k</f>
        <v>2.0474999999999999</v>
      </c>
      <c r="AA201" s="29">
        <f>'2.8 Fert x35 '!H6*k</f>
        <v>0.16800000000000001</v>
      </c>
      <c r="AB201" s="29">
        <f>'2.8 Fert x35 '!I6/2</f>
        <v>0.16</v>
      </c>
      <c r="AC201" s="68">
        <f t="shared" ref="AC201:AC229" si="199">p*Y201</f>
        <v>1.2019833</v>
      </c>
      <c r="AD201" s="348">
        <f t="shared" si="193"/>
        <v>1.4196314999999999</v>
      </c>
      <c r="AE201" s="68">
        <f t="shared" ref="AE201:AE229" si="200">Y201*pboard</f>
        <v>5.3421480000000007E-2</v>
      </c>
      <c r="AF201" s="36">
        <f t="shared" ref="AF201:AF229" si="201">AC201</f>
        <v>1.2019833</v>
      </c>
      <c r="AG201" s="33">
        <f t="shared" si="194"/>
        <v>14.672504738493183</v>
      </c>
      <c r="AH201" s="33">
        <f t="shared" ref="AH201:AH229" si="202">AG201-AG200</f>
        <v>-0.2001567254654173</v>
      </c>
      <c r="AI201" s="36">
        <f t="shared" ref="AI201:AI229" si="203">AD201</f>
        <v>1.4196314999999999</v>
      </c>
      <c r="AJ201" s="33">
        <f t="shared" si="195"/>
        <v>1.7098094806492725</v>
      </c>
      <c r="AK201" s="33">
        <f t="shared" ref="AK201:AK229" si="204">AJ201-AJ200</f>
        <v>6.8314937704317513E-2</v>
      </c>
      <c r="AL201" s="60">
        <f t="shared" ref="AL201:AL229" si="205">AE201</f>
        <v>5.3421480000000007E-2</v>
      </c>
      <c r="AM201" s="60">
        <f t="shared" ref="AM201:AM229" si="206">AM200*EXP(-qpap*5)+AL201</f>
        <v>6.5094086691388081E-2</v>
      </c>
      <c r="AN201" s="60">
        <f t="shared" ref="AN201:AN229" si="207">AM201-AM200</f>
        <v>-9.3614807344376272E-4</v>
      </c>
      <c r="AO201" s="34">
        <f t="shared" si="196"/>
        <v>3.2462300000000002</v>
      </c>
      <c r="AP201" s="34">
        <f t="shared" ref="AP201:AP229" si="208">X201+AO201+AK201+AN201+AH201</f>
        <v>3.5134520641654623</v>
      </c>
      <c r="AQ201" s="10">
        <f t="shared" ref="AQ201:AQ229" si="209">V201*3.67/5</f>
        <v>1.9145536885819037</v>
      </c>
      <c r="AR201" s="10">
        <f t="shared" ref="AR201:AR229" si="210">AP201*3.67/5</f>
        <v>2.5788738150974493</v>
      </c>
      <c r="AS201" s="10">
        <f t="shared" ref="AS201:AS229" si="211">(AR201-AQ201)</f>
        <v>0.66432012651554562</v>
      </c>
      <c r="AT201" s="10">
        <f>AT200+AS201*5</f>
        <v>8.734551454177744</v>
      </c>
    </row>
    <row r="202" spans="1:52" x14ac:dyDescent="0.25">
      <c r="A202" s="4">
        <v>15</v>
      </c>
      <c r="B202" s="18">
        <f t="shared" si="188"/>
        <v>2038</v>
      </c>
      <c r="C202" s="8">
        <f t="shared" si="184"/>
        <v>187.3</v>
      </c>
      <c r="D202" s="8">
        <f t="shared" si="197"/>
        <v>9.0000000000003411E-2</v>
      </c>
      <c r="E202" s="8">
        <f t="shared" si="189"/>
        <v>2.1923999999999997</v>
      </c>
      <c r="F202" s="8">
        <f t="shared" si="189"/>
        <v>1.6862999999999999</v>
      </c>
      <c r="G202" s="8">
        <f t="shared" si="189"/>
        <v>0.1386</v>
      </c>
      <c r="H202" s="8">
        <f t="shared" si="189"/>
        <v>0.12</v>
      </c>
      <c r="I202" s="8">
        <f t="shared" si="189"/>
        <v>1.0063115999999999</v>
      </c>
      <c r="J202" s="8">
        <f t="shared" si="189"/>
        <v>1.1779319999999998</v>
      </c>
      <c r="K202" s="8">
        <f t="shared" si="189"/>
        <v>4.4724959999999994E-2</v>
      </c>
      <c r="L202" s="8">
        <f t="shared" si="189"/>
        <v>1.0063115999999999</v>
      </c>
      <c r="M202" s="8">
        <f t="shared" si="185"/>
        <v>14.06448229165194</v>
      </c>
      <c r="N202" s="8">
        <f t="shared" si="190"/>
        <v>-0.35290703676367841</v>
      </c>
      <c r="O202" s="8">
        <f t="shared" si="190"/>
        <v>1.1779319999999998</v>
      </c>
      <c r="P202" s="8">
        <f t="shared" si="186"/>
        <v>1.4414848238819906</v>
      </c>
      <c r="Q202" s="8">
        <f t="shared" si="191"/>
        <v>-4.9395087860566456E-2</v>
      </c>
      <c r="R202" s="8">
        <f t="shared" si="191"/>
        <v>4.4724959999999994E-2</v>
      </c>
      <c r="S202" s="8">
        <f t="shared" si="187"/>
        <v>5.5066802098089868E-2</v>
      </c>
      <c r="T202" s="8">
        <f t="shared" si="192"/>
        <v>-3.4354913220690092E-3</v>
      </c>
      <c r="U202" s="8">
        <f t="shared" si="192"/>
        <v>2.6892450000000001</v>
      </c>
      <c r="V202" s="8">
        <f t="shared" si="192"/>
        <v>2.3735073840536898</v>
      </c>
      <c r="W202" s="29">
        <f>'2.8 Fert x35 '!D7</f>
        <v>188.7</v>
      </c>
      <c r="X202" s="71">
        <f t="shared" si="198"/>
        <v>0.11999999999997613</v>
      </c>
      <c r="Y202" s="29">
        <f>'2.8 Fert x35 '!F7*k</f>
        <v>2.4632999999999998</v>
      </c>
      <c r="Z202" s="29">
        <f>'2.8 Fert x35 '!G7*k</f>
        <v>2.0369999999999999</v>
      </c>
      <c r="AA202" s="29">
        <f>'2.8 Fert x35 '!H7*k</f>
        <v>0.1638</v>
      </c>
      <c r="AB202" s="29">
        <f>'2.8 Fert x35 '!I7/2</f>
        <v>0.16500000000000001</v>
      </c>
      <c r="AC202" s="68">
        <f t="shared" si="199"/>
        <v>1.1306547</v>
      </c>
      <c r="AD202" s="348">
        <f t="shared" si="193"/>
        <v>1.3775684999999998</v>
      </c>
      <c r="AE202" s="68">
        <f t="shared" si="200"/>
        <v>5.0251320000000002E-2</v>
      </c>
      <c r="AF202" s="36">
        <f t="shared" si="201"/>
        <v>1.1306547</v>
      </c>
      <c r="AG202" s="33">
        <f t="shared" si="194"/>
        <v>14.419889455677581</v>
      </c>
      <c r="AH202" s="33">
        <f t="shared" si="202"/>
        <v>-0.25261528281560253</v>
      </c>
      <c r="AI202" s="36">
        <f t="shared" si="203"/>
        <v>1.3775684999999998</v>
      </c>
      <c r="AJ202" s="33">
        <f t="shared" si="195"/>
        <v>1.6798229695760372</v>
      </c>
      <c r="AK202" s="33">
        <f t="shared" si="204"/>
        <v>-2.9986511073235356E-2</v>
      </c>
      <c r="AL202" s="60">
        <f t="shared" si="205"/>
        <v>5.0251320000000002E-2</v>
      </c>
      <c r="AM202" s="60">
        <f t="shared" si="206"/>
        <v>6.1758437528656382E-2</v>
      </c>
      <c r="AN202" s="60">
        <f t="shared" si="207"/>
        <v>-3.3356491627316992E-3</v>
      </c>
      <c r="AO202" s="34">
        <f t="shared" si="196"/>
        <v>3.1389149999999999</v>
      </c>
      <c r="AP202" s="34">
        <f t="shared" si="208"/>
        <v>2.9729775569484063</v>
      </c>
      <c r="AQ202" s="10">
        <f t="shared" si="209"/>
        <v>1.7421544198954084</v>
      </c>
      <c r="AR202" s="10">
        <f t="shared" si="210"/>
        <v>2.1821655268001301</v>
      </c>
      <c r="AS202" s="10">
        <f t="shared" si="211"/>
        <v>0.44001110690472167</v>
      </c>
      <c r="AT202" s="10">
        <f t="shared" ref="AT202:AT229" si="212">AT201+AS202*5</f>
        <v>10.934606988701352</v>
      </c>
    </row>
    <row r="203" spans="1:52" x14ac:dyDescent="0.25">
      <c r="A203" s="4">
        <v>20</v>
      </c>
      <c r="B203" s="18">
        <f t="shared" si="188"/>
        <v>2043</v>
      </c>
      <c r="C203" s="8">
        <f t="shared" si="184"/>
        <v>187.56</v>
      </c>
      <c r="D203" s="8">
        <f t="shared" si="197"/>
        <v>0.25999999999999091</v>
      </c>
      <c r="E203" s="8">
        <f t="shared" si="189"/>
        <v>2.0055000000000001</v>
      </c>
      <c r="F203" s="8">
        <f t="shared" si="189"/>
        <v>1.8837000000000002</v>
      </c>
      <c r="G203" s="8">
        <f t="shared" si="189"/>
        <v>0.14489999999999997</v>
      </c>
      <c r="H203" s="8">
        <f t="shared" si="189"/>
        <v>0.13500000000000001</v>
      </c>
      <c r="I203" s="8">
        <f t="shared" si="189"/>
        <v>0.92052450000000008</v>
      </c>
      <c r="J203" s="8">
        <f t="shared" si="189"/>
        <v>1.2071535</v>
      </c>
      <c r="K203" s="8">
        <f t="shared" si="189"/>
        <v>4.0912200000000003E-2</v>
      </c>
      <c r="L203" s="8">
        <f t="shared" si="189"/>
        <v>0.92052450000000008</v>
      </c>
      <c r="M203" s="8">
        <f t="shared" si="185"/>
        <v>13.659058937169824</v>
      </c>
      <c r="N203" s="8">
        <f t="shared" si="190"/>
        <v>-0.40542335448211553</v>
      </c>
      <c r="O203" s="8">
        <f t="shared" si="190"/>
        <v>1.2071535</v>
      </c>
      <c r="P203" s="8">
        <f t="shared" si="186"/>
        <v>1.461974423486113</v>
      </c>
      <c r="Q203" s="8">
        <f t="shared" si="191"/>
        <v>2.0489599604122333E-2</v>
      </c>
      <c r="R203" s="8">
        <f t="shared" si="191"/>
        <v>4.0912200000000003E-2</v>
      </c>
      <c r="S203" s="8">
        <f t="shared" si="187"/>
        <v>5.064672729545424E-2</v>
      </c>
      <c r="T203" s="8">
        <f t="shared" si="192"/>
        <v>-4.4200748026356276E-3</v>
      </c>
      <c r="U203" s="8">
        <f t="shared" si="192"/>
        <v>2.7099150000000001</v>
      </c>
      <c r="V203" s="8">
        <f t="shared" si="192"/>
        <v>2.5805611703193621</v>
      </c>
      <c r="W203" s="29">
        <f>'2.8 Fert x35 '!D8</f>
        <v>189</v>
      </c>
      <c r="X203" s="71">
        <f t="shared" si="198"/>
        <v>0.30000000000001137</v>
      </c>
      <c r="Y203" s="29">
        <f>'2.8 Fert x35 '!F8*k</f>
        <v>2.4255</v>
      </c>
      <c r="Z203" s="29">
        <f>'2.8 Fert x35 '!G8*k</f>
        <v>2.1083999999999996</v>
      </c>
      <c r="AA203" s="29">
        <f>'2.8 Fert x35 '!H8*k</f>
        <v>0.16589999999999999</v>
      </c>
      <c r="AB203" s="29">
        <f>'2.8 Fert x35 '!I8/2</f>
        <v>0.13</v>
      </c>
      <c r="AC203" s="68">
        <f t="shared" si="199"/>
        <v>1.1133045000000001</v>
      </c>
      <c r="AD203" s="348">
        <f t="shared" si="193"/>
        <v>1.3954394999999999</v>
      </c>
      <c r="AE203" s="68">
        <f t="shared" si="200"/>
        <v>4.9480200000000002E-2</v>
      </c>
      <c r="AF203" s="36">
        <f t="shared" si="201"/>
        <v>1.1133045000000001</v>
      </c>
      <c r="AG203" s="33">
        <f t="shared" si="194"/>
        <v>14.173739616076769</v>
      </c>
      <c r="AH203" s="33">
        <f t="shared" si="202"/>
        <v>-0.24614983960081105</v>
      </c>
      <c r="AI203" s="36">
        <f t="shared" si="203"/>
        <v>1.3954394999999999</v>
      </c>
      <c r="AJ203" s="33">
        <f t="shared" si="195"/>
        <v>1.6923930532450349</v>
      </c>
      <c r="AK203" s="33">
        <f t="shared" si="204"/>
        <v>1.25700836689977E-2</v>
      </c>
      <c r="AL203" s="60">
        <f t="shared" si="205"/>
        <v>4.9480200000000002E-2</v>
      </c>
      <c r="AM203" s="60">
        <f t="shared" si="206"/>
        <v>6.0397652492999679E-2</v>
      </c>
      <c r="AN203" s="60">
        <f t="shared" si="207"/>
        <v>-1.3607850356567031E-3</v>
      </c>
      <c r="AO203" s="34">
        <f t="shared" si="196"/>
        <v>3.1393699999999991</v>
      </c>
      <c r="AP203" s="34">
        <f t="shared" si="208"/>
        <v>3.2044294590325406</v>
      </c>
      <c r="AQ203" s="10">
        <f t="shared" si="209"/>
        <v>1.8941318990144118</v>
      </c>
      <c r="AR203" s="10">
        <f t="shared" si="210"/>
        <v>2.3520512229298847</v>
      </c>
      <c r="AS203" s="10">
        <f t="shared" si="211"/>
        <v>0.45791932391547285</v>
      </c>
      <c r="AT203" s="10">
        <f t="shared" si="212"/>
        <v>13.224203608278717</v>
      </c>
    </row>
    <row r="204" spans="1:52" x14ac:dyDescent="0.25">
      <c r="A204" s="4">
        <v>25</v>
      </c>
      <c r="B204" s="18">
        <f t="shared" si="188"/>
        <v>2048</v>
      </c>
      <c r="C204" s="8">
        <f t="shared" si="184"/>
        <v>188.29</v>
      </c>
      <c r="D204" s="8">
        <f t="shared" si="197"/>
        <v>0.72999999999998977</v>
      </c>
      <c r="E204" s="8">
        <f t="shared" si="189"/>
        <v>2.0705999999999998</v>
      </c>
      <c r="F204" s="8">
        <f t="shared" si="189"/>
        <v>1.9047000000000001</v>
      </c>
      <c r="G204" s="8">
        <f t="shared" si="189"/>
        <v>0.14699999999999999</v>
      </c>
      <c r="H204" s="8">
        <f t="shared" si="189"/>
        <v>0.155</v>
      </c>
      <c r="I204" s="8">
        <f t="shared" si="189"/>
        <v>0.95040539999999996</v>
      </c>
      <c r="J204" s="8">
        <f t="shared" si="189"/>
        <v>1.2310829999999999</v>
      </c>
      <c r="K204" s="8">
        <f t="shared" si="189"/>
        <v>4.2240239999999998E-2</v>
      </c>
      <c r="L204" s="8">
        <f t="shared" si="189"/>
        <v>0.95040539999999996</v>
      </c>
      <c r="M204" s="8">
        <f t="shared" si="185"/>
        <v>13.321738310970115</v>
      </c>
      <c r="N204" s="8">
        <f t="shared" si="190"/>
        <v>-0.33732062619970904</v>
      </c>
      <c r="O204" s="8">
        <f t="shared" si="190"/>
        <v>1.2310829999999999</v>
      </c>
      <c r="P204" s="8">
        <f t="shared" si="186"/>
        <v>1.4895260071920808</v>
      </c>
      <c r="Q204" s="8">
        <f t="shared" si="191"/>
        <v>2.7551583705967886E-2</v>
      </c>
      <c r="R204" s="8">
        <f t="shared" si="191"/>
        <v>4.2240239999999998E-2</v>
      </c>
      <c r="S204" s="8">
        <f t="shared" si="187"/>
        <v>5.1193401078880374E-2</v>
      </c>
      <c r="T204" s="8">
        <f t="shared" si="192"/>
        <v>5.4667378342613399E-4</v>
      </c>
      <c r="U204" s="8">
        <f t="shared" si="192"/>
        <v>2.7802450000000003</v>
      </c>
      <c r="V204" s="8">
        <f t="shared" si="192"/>
        <v>3.2010226312896752</v>
      </c>
      <c r="W204" s="29">
        <f>'2.8 Fert x35 '!D9</f>
        <v>189.8</v>
      </c>
      <c r="X204" s="71">
        <f t="shared" si="198"/>
        <v>0.80000000000001137</v>
      </c>
      <c r="Y204" s="29">
        <f>'2.8 Fert x35 '!F9*k</f>
        <v>2.4737999999999998</v>
      </c>
      <c r="Z204" s="29">
        <f>'2.8 Fert x35 '!G9*k</f>
        <v>2.1545999999999998</v>
      </c>
      <c r="AA204" s="29">
        <f>'2.8 Fert x35 '!H9*k</f>
        <v>0.1701</v>
      </c>
      <c r="AB204" s="29">
        <f>'2.8 Fert x35 '!I9/2</f>
        <v>0.14499999999999999</v>
      </c>
      <c r="AC204" s="68">
        <f t="shared" si="199"/>
        <v>1.1354742</v>
      </c>
      <c r="AD204" s="348">
        <f t="shared" si="193"/>
        <v>1.4248289999999999</v>
      </c>
      <c r="AE204" s="68">
        <f t="shared" si="200"/>
        <v>5.046552E-2</v>
      </c>
      <c r="AF204" s="36">
        <f t="shared" si="201"/>
        <v>1.1354742</v>
      </c>
      <c r="AG204" s="33">
        <f t="shared" si="194"/>
        <v>13.972965581395549</v>
      </c>
      <c r="AH204" s="33">
        <f t="shared" si="202"/>
        <v>-0.20077403468122057</v>
      </c>
      <c r="AI204" s="36">
        <f t="shared" si="203"/>
        <v>1.4248289999999999</v>
      </c>
      <c r="AJ204" s="33">
        <f t="shared" si="195"/>
        <v>1.7240046510956424</v>
      </c>
      <c r="AK204" s="33">
        <f t="shared" si="204"/>
        <v>3.161159785060752E-2</v>
      </c>
      <c r="AL204" s="60">
        <f t="shared" si="205"/>
        <v>5.046552E-2</v>
      </c>
      <c r="AM204" s="60">
        <f t="shared" si="206"/>
        <v>6.1142417411387165E-2</v>
      </c>
      <c r="AN204" s="60">
        <f t="shared" si="207"/>
        <v>7.4476491838748604E-4</v>
      </c>
      <c r="AO204" s="34">
        <f t="shared" si="196"/>
        <v>3.213274999999999</v>
      </c>
      <c r="AP204" s="34">
        <f t="shared" si="208"/>
        <v>3.8448573280877856</v>
      </c>
      <c r="AQ204" s="10">
        <f t="shared" si="209"/>
        <v>2.3495506113666216</v>
      </c>
      <c r="AR204" s="10">
        <f t="shared" si="210"/>
        <v>2.8221252788164346</v>
      </c>
      <c r="AS204" s="10">
        <f t="shared" si="211"/>
        <v>0.47257466744981302</v>
      </c>
      <c r="AT204" s="10">
        <f t="shared" si="212"/>
        <v>15.587076945527782</v>
      </c>
    </row>
    <row r="205" spans="1:52" x14ac:dyDescent="0.25">
      <c r="A205" s="4">
        <v>30</v>
      </c>
      <c r="B205" s="18">
        <f t="shared" si="188"/>
        <v>2053</v>
      </c>
      <c r="C205" s="8">
        <f t="shared" si="184"/>
        <v>189.11</v>
      </c>
      <c r="D205" s="8">
        <f t="shared" si="197"/>
        <v>0.8200000000000216</v>
      </c>
      <c r="E205" s="8">
        <f t="shared" si="189"/>
        <v>2.1902999999999997</v>
      </c>
      <c r="F205" s="8">
        <f t="shared" si="189"/>
        <v>1.8878999999999999</v>
      </c>
      <c r="G205" s="8">
        <f t="shared" si="189"/>
        <v>0.14909999999999998</v>
      </c>
      <c r="H205" s="8">
        <f t="shared" si="189"/>
        <v>0.105</v>
      </c>
      <c r="I205" s="8">
        <f t="shared" si="189"/>
        <v>1.0053477</v>
      </c>
      <c r="J205" s="8">
        <f t="shared" si="189"/>
        <v>1.2540255</v>
      </c>
      <c r="K205" s="8">
        <f t="shared" si="189"/>
        <v>4.4682119999999999E-2</v>
      </c>
      <c r="L205" s="8">
        <f t="shared" si="189"/>
        <v>1.0053477</v>
      </c>
      <c r="M205" s="8">
        <f t="shared" si="185"/>
        <v>13.07116133737672</v>
      </c>
      <c r="N205" s="8">
        <f t="shared" si="190"/>
        <v>-0.25057697359339492</v>
      </c>
      <c r="O205" s="8">
        <f t="shared" si="190"/>
        <v>1.2540255</v>
      </c>
      <c r="P205" s="8">
        <f t="shared" si="186"/>
        <v>1.5173389851098107</v>
      </c>
      <c r="Q205" s="8">
        <f t="shared" si="191"/>
        <v>2.7812977917729853E-2</v>
      </c>
      <c r="R205" s="8">
        <f t="shared" si="191"/>
        <v>4.4682119999999999E-2</v>
      </c>
      <c r="S205" s="8">
        <f t="shared" si="187"/>
        <v>5.3731920263719757E-2</v>
      </c>
      <c r="T205" s="8">
        <f t="shared" si="192"/>
        <v>2.5385191848393829E-3</v>
      </c>
      <c r="U205" s="8">
        <f t="shared" si="192"/>
        <v>2.815995</v>
      </c>
      <c r="V205" s="8">
        <f t="shared" si="192"/>
        <v>3.415769523509196</v>
      </c>
      <c r="W205" s="29">
        <f>'2.8 Fert x35 '!D10</f>
        <v>190.7</v>
      </c>
      <c r="X205" s="71">
        <f t="shared" si="198"/>
        <v>0.89999999999997726</v>
      </c>
      <c r="Y205" s="29">
        <f>'2.8 Fert x35 '!F10*k</f>
        <v>2.6333999999999995</v>
      </c>
      <c r="Z205" s="29">
        <f>'2.8 Fert x35 '!G10*k</f>
        <v>2.0979000000000001</v>
      </c>
      <c r="AA205" s="29">
        <f>'2.8 Fert x35 '!H10*k</f>
        <v>0.1701</v>
      </c>
      <c r="AB205" s="29">
        <f>'2.8 Fert x35 '!I10/2</f>
        <v>0.115</v>
      </c>
      <c r="AC205" s="68">
        <f t="shared" si="199"/>
        <v>1.2087305999999998</v>
      </c>
      <c r="AD205" s="348">
        <f t="shared" si="193"/>
        <v>1.4423849999999998</v>
      </c>
      <c r="AE205" s="68">
        <f t="shared" si="200"/>
        <v>5.3721359999999996E-2</v>
      </c>
      <c r="AF205" s="36">
        <f t="shared" si="201"/>
        <v>1.2087305999999998</v>
      </c>
      <c r="AG205" s="33">
        <f t="shared" si="194"/>
        <v>13.864376187015026</v>
      </c>
      <c r="AH205" s="33">
        <f t="shared" si="202"/>
        <v>-0.10858939438052317</v>
      </c>
      <c r="AI205" s="36">
        <f t="shared" si="203"/>
        <v>1.4423849999999998</v>
      </c>
      <c r="AJ205" s="33">
        <f t="shared" si="195"/>
        <v>1.747148844896719</v>
      </c>
      <c r="AK205" s="33">
        <f t="shared" si="204"/>
        <v>2.3144193801076574E-2</v>
      </c>
      <c r="AL205" s="60">
        <f t="shared" si="205"/>
        <v>5.3721359999999996E-2</v>
      </c>
      <c r="AM205" s="60">
        <f t="shared" si="206"/>
        <v>6.4529914492432575E-2</v>
      </c>
      <c r="AN205" s="60">
        <f t="shared" si="207"/>
        <v>3.3874970810454097E-3</v>
      </c>
      <c r="AO205" s="34">
        <f t="shared" si="196"/>
        <v>3.2606599999999997</v>
      </c>
      <c r="AP205" s="34">
        <f t="shared" si="208"/>
        <v>4.0786022965015762</v>
      </c>
      <c r="AQ205" s="10">
        <f t="shared" si="209"/>
        <v>2.5071748302557499</v>
      </c>
      <c r="AR205" s="10">
        <f t="shared" si="210"/>
        <v>2.993694085632157</v>
      </c>
      <c r="AS205" s="10">
        <f t="shared" si="211"/>
        <v>0.48651925537640706</v>
      </c>
      <c r="AT205" s="10">
        <f t="shared" si="212"/>
        <v>18.019673222409818</v>
      </c>
    </row>
    <row r="206" spans="1:52" x14ac:dyDescent="0.25">
      <c r="A206" s="4">
        <v>35</v>
      </c>
      <c r="B206" s="18">
        <f t="shared" si="188"/>
        <v>2058</v>
      </c>
      <c r="C206" s="8">
        <f t="shared" si="184"/>
        <v>189.96</v>
      </c>
      <c r="D206" s="8">
        <f t="shared" si="197"/>
        <v>0.84999999999999432</v>
      </c>
      <c r="E206" s="8">
        <f t="shared" si="189"/>
        <v>2.0748000000000002</v>
      </c>
      <c r="F206" s="8">
        <f t="shared" si="189"/>
        <v>2.0055000000000001</v>
      </c>
      <c r="G206" s="8">
        <f t="shared" si="189"/>
        <v>0.15329999999999999</v>
      </c>
      <c r="H206" s="8">
        <f t="shared" si="189"/>
        <v>0.14499999999999999</v>
      </c>
      <c r="I206" s="8">
        <f t="shared" si="189"/>
        <v>0.9523332000000001</v>
      </c>
      <c r="J206" s="8">
        <f t="shared" si="189"/>
        <v>1.270416</v>
      </c>
      <c r="K206" s="8">
        <f t="shared" si="189"/>
        <v>4.232592000000001E-2</v>
      </c>
      <c r="L206" s="8">
        <f t="shared" si="189"/>
        <v>0.9523332000000001</v>
      </c>
      <c r="M206" s="8">
        <f t="shared" si="185"/>
        <v>12.79119334267355</v>
      </c>
      <c r="N206" s="8">
        <f t="shared" si="190"/>
        <v>-0.27996799470317058</v>
      </c>
      <c r="O206" s="8">
        <f t="shared" si="190"/>
        <v>1.270416</v>
      </c>
      <c r="P206" s="8">
        <f t="shared" si="186"/>
        <v>1.5386461714324653</v>
      </c>
      <c r="Q206" s="8">
        <f t="shared" si="191"/>
        <v>2.1307186322654603E-2</v>
      </c>
      <c r="R206" s="8">
        <f t="shared" si="191"/>
        <v>4.232592000000001E-2</v>
      </c>
      <c r="S206" s="8">
        <f t="shared" si="187"/>
        <v>5.1824471296162786E-2</v>
      </c>
      <c r="T206" s="8">
        <f t="shared" si="192"/>
        <v>-1.9074489675569711E-3</v>
      </c>
      <c r="U206" s="8">
        <f t="shared" si="192"/>
        <v>2.8460899999999998</v>
      </c>
      <c r="V206" s="8">
        <f t="shared" si="192"/>
        <v>3.4355217426519213</v>
      </c>
      <c r="W206" s="29">
        <f>'2.8 Fert x35 '!D11</f>
        <v>191.68</v>
      </c>
      <c r="X206" s="71">
        <f t="shared" si="198"/>
        <v>0.98000000000001819</v>
      </c>
      <c r="Y206" s="29">
        <f>'2.8 Fert x35 '!F11*k</f>
        <v>2.6166</v>
      </c>
      <c r="Z206" s="29">
        <f>'2.8 Fert x35 '!G11*k</f>
        <v>2.1944999999999997</v>
      </c>
      <c r="AA206" s="29">
        <f>'2.8 Fert x35 '!H11*k</f>
        <v>0.17429999999999998</v>
      </c>
      <c r="AB206" s="29">
        <f>'2.8 Fert x35 '!I11/2</f>
        <v>0.15</v>
      </c>
      <c r="AC206" s="68">
        <f t="shared" si="199"/>
        <v>1.2010194000000001</v>
      </c>
      <c r="AD206" s="348">
        <f t="shared" si="193"/>
        <v>1.474977</v>
      </c>
      <c r="AE206" s="68">
        <f t="shared" si="200"/>
        <v>5.3378640000000005E-2</v>
      </c>
      <c r="AF206" s="36">
        <f t="shared" si="201"/>
        <v>1.2010194000000001</v>
      </c>
      <c r="AG206" s="33">
        <f t="shared" si="194"/>
        <v>13.7583130028365</v>
      </c>
      <c r="AH206" s="33">
        <f t="shared" si="202"/>
        <v>-0.10606318417852556</v>
      </c>
      <c r="AI206" s="36">
        <f t="shared" si="203"/>
        <v>1.474977</v>
      </c>
      <c r="AJ206" s="33">
        <f t="shared" si="195"/>
        <v>1.7838321989921784</v>
      </c>
      <c r="AK206" s="33">
        <f t="shared" si="204"/>
        <v>3.6683354095459419E-2</v>
      </c>
      <c r="AL206" s="60">
        <f t="shared" si="205"/>
        <v>5.3378640000000005E-2</v>
      </c>
      <c r="AM206" s="60">
        <f t="shared" si="206"/>
        <v>6.4786025031746797E-2</v>
      </c>
      <c r="AN206" s="60">
        <f t="shared" si="207"/>
        <v>2.5611053931422212E-4</v>
      </c>
      <c r="AO206" s="34">
        <f t="shared" si="196"/>
        <v>3.3380100000000001</v>
      </c>
      <c r="AP206" s="34">
        <f t="shared" si="208"/>
        <v>4.2488862804562668</v>
      </c>
      <c r="AQ206" s="10">
        <f t="shared" si="209"/>
        <v>2.5216729591065103</v>
      </c>
      <c r="AR206" s="10">
        <f t="shared" si="210"/>
        <v>3.1186825298549001</v>
      </c>
      <c r="AS206" s="10">
        <f t="shared" si="211"/>
        <v>0.59700957074838978</v>
      </c>
      <c r="AT206" s="10">
        <f t="shared" si="212"/>
        <v>21.004721076151768</v>
      </c>
    </row>
    <row r="207" spans="1:52" x14ac:dyDescent="0.25">
      <c r="A207" s="4">
        <v>40</v>
      </c>
      <c r="B207" s="18">
        <f t="shared" si="188"/>
        <v>2063</v>
      </c>
      <c r="C207" s="8">
        <f t="shared" si="184"/>
        <v>190.86</v>
      </c>
      <c r="D207" s="8">
        <f t="shared" si="197"/>
        <v>0.90000000000000568</v>
      </c>
      <c r="E207" s="8">
        <f t="shared" si="189"/>
        <v>2.2008000000000001</v>
      </c>
      <c r="F207" s="8">
        <f t="shared" si="189"/>
        <v>1.9634999999999998</v>
      </c>
      <c r="G207" s="8">
        <f t="shared" si="189"/>
        <v>0.15329999999999999</v>
      </c>
      <c r="H207" s="8">
        <f t="shared" si="189"/>
        <v>0.15</v>
      </c>
      <c r="I207" s="8">
        <f t="shared" si="189"/>
        <v>1.0101672000000002</v>
      </c>
      <c r="J207" s="8">
        <f t="shared" si="189"/>
        <v>1.285326</v>
      </c>
      <c r="K207" s="8">
        <f t="shared" si="189"/>
        <v>4.4896320000000003E-2</v>
      </c>
      <c r="L207" s="8">
        <f t="shared" si="189"/>
        <v>1.0101672000000002</v>
      </c>
      <c r="M207" s="8">
        <f t="shared" si="185"/>
        <v>12.595453704634377</v>
      </c>
      <c r="N207" s="8">
        <f t="shared" si="190"/>
        <v>-0.19573963803917316</v>
      </c>
      <c r="O207" s="8">
        <f t="shared" si="190"/>
        <v>1.285326</v>
      </c>
      <c r="P207" s="8">
        <f t="shared" si="186"/>
        <v>1.5573227854166538</v>
      </c>
      <c r="Q207" s="8">
        <f t="shared" si="191"/>
        <v>1.8676613984188517E-2</v>
      </c>
      <c r="R207" s="8">
        <f t="shared" si="191"/>
        <v>4.4896320000000003E-2</v>
      </c>
      <c r="S207" s="8">
        <f t="shared" si="187"/>
        <v>5.4057678771231077E-2</v>
      </c>
      <c r="T207" s="8">
        <f t="shared" si="192"/>
        <v>2.2332074750682912E-3</v>
      </c>
      <c r="U207" s="8">
        <f t="shared" si="192"/>
        <v>2.90394</v>
      </c>
      <c r="V207" s="8">
        <f t="shared" si="192"/>
        <v>3.6291101834200892</v>
      </c>
      <c r="W207" s="29">
        <f>'2.8 Fert x35 '!D12</f>
        <v>192.68</v>
      </c>
      <c r="X207" s="71">
        <f t="shared" si="198"/>
        <v>1</v>
      </c>
      <c r="Y207" s="29">
        <f>'2.8 Fert x35 '!F12*k</f>
        <v>2.5347</v>
      </c>
      <c r="Z207" s="29">
        <f>'2.8 Fert x35 '!G12*k</f>
        <v>2.3351999999999999</v>
      </c>
      <c r="AA207" s="29">
        <f>'2.8 Fert x35 '!H12*k</f>
        <v>0.18059999999999998</v>
      </c>
      <c r="AB207" s="29">
        <f>'2.8 Fert x35 '!I12/2</f>
        <v>0.19500000000000001</v>
      </c>
      <c r="AC207" s="68">
        <f t="shared" si="199"/>
        <v>1.1634272999999999</v>
      </c>
      <c r="AD207" s="348">
        <f t="shared" si="193"/>
        <v>1.5083774999999999</v>
      </c>
      <c r="AE207" s="68">
        <f t="shared" si="200"/>
        <v>5.1707880000000005E-2</v>
      </c>
      <c r="AF207" s="36">
        <f t="shared" si="201"/>
        <v>1.1634272999999999</v>
      </c>
      <c r="AG207" s="33">
        <f t="shared" si="194"/>
        <v>13.624656967018829</v>
      </c>
      <c r="AH207" s="33">
        <f t="shared" si="202"/>
        <v>-0.13365603581767083</v>
      </c>
      <c r="AI207" s="36">
        <f t="shared" si="203"/>
        <v>1.5083774999999999</v>
      </c>
      <c r="AJ207" s="33">
        <f t="shared" si="195"/>
        <v>1.8237174611015701</v>
      </c>
      <c r="AK207" s="33">
        <f t="shared" si="204"/>
        <v>3.9885262109391695E-2</v>
      </c>
      <c r="AL207" s="60">
        <f t="shared" si="205"/>
        <v>5.1707880000000005E-2</v>
      </c>
      <c r="AM207" s="60">
        <f t="shared" si="206"/>
        <v>6.3160539406517405E-2</v>
      </c>
      <c r="AN207" s="60">
        <f t="shared" si="207"/>
        <v>-1.625485625229392E-3</v>
      </c>
      <c r="AO207" s="34">
        <f t="shared" si="196"/>
        <v>3.4095749999999998</v>
      </c>
      <c r="AP207" s="34">
        <f t="shared" si="208"/>
        <v>4.3141787406664918</v>
      </c>
      <c r="AQ207" s="10">
        <f t="shared" si="209"/>
        <v>2.6637668746303453</v>
      </c>
      <c r="AR207" s="10">
        <f t="shared" si="210"/>
        <v>3.1666071956492052</v>
      </c>
      <c r="AS207" s="10">
        <f t="shared" si="211"/>
        <v>0.50284032101885989</v>
      </c>
      <c r="AT207" s="10">
        <f t="shared" si="212"/>
        <v>23.518922681246067</v>
      </c>
    </row>
    <row r="208" spans="1:52" x14ac:dyDescent="0.25">
      <c r="A208" s="4">
        <v>45</v>
      </c>
      <c r="B208" s="18">
        <f t="shared" si="188"/>
        <v>2068</v>
      </c>
      <c r="C208" s="8">
        <f t="shared" si="184"/>
        <v>191.75</v>
      </c>
      <c r="D208" s="8">
        <f t="shared" si="197"/>
        <v>0.88999999999998636</v>
      </c>
      <c r="E208" s="8">
        <f t="shared" si="189"/>
        <v>2.1630000000000003</v>
      </c>
      <c r="F208" s="8">
        <f t="shared" si="189"/>
        <v>2.0684999999999998</v>
      </c>
      <c r="G208" s="8">
        <f t="shared" si="189"/>
        <v>0.1575</v>
      </c>
      <c r="H208" s="8">
        <f t="shared" si="189"/>
        <v>0.19</v>
      </c>
      <c r="I208" s="8">
        <f t="shared" si="189"/>
        <v>0.99281700000000017</v>
      </c>
      <c r="J208" s="8">
        <f t="shared" si="189"/>
        <v>1.3159649999999998</v>
      </c>
      <c r="K208" s="8">
        <f t="shared" si="189"/>
        <v>4.412520000000001E-2</v>
      </c>
      <c r="L208" s="8">
        <f t="shared" si="189"/>
        <v>0.99281700000000017</v>
      </c>
      <c r="M208" s="8">
        <f t="shared" si="185"/>
        <v>12.400817482427847</v>
      </c>
      <c r="N208" s="8">
        <f t="shared" si="190"/>
        <v>-0.19463622220652965</v>
      </c>
      <c r="O208" s="8">
        <f t="shared" si="190"/>
        <v>1.3159649999999998</v>
      </c>
      <c r="P208" s="8">
        <f t="shared" si="186"/>
        <v>1.5912633755161094</v>
      </c>
      <c r="Q208" s="8">
        <f t="shared" si="191"/>
        <v>3.3940590099455603E-2</v>
      </c>
      <c r="R208" s="8">
        <f t="shared" si="191"/>
        <v>4.412520000000001E-2</v>
      </c>
      <c r="S208" s="8">
        <f t="shared" si="187"/>
        <v>5.3681337808585403E-2</v>
      </c>
      <c r="T208" s="8">
        <f t="shared" si="192"/>
        <v>-3.7634096264567429E-4</v>
      </c>
      <c r="U208" s="8">
        <f t="shared" si="192"/>
        <v>2.9763500000000005</v>
      </c>
      <c r="V208" s="8">
        <f t="shared" si="192"/>
        <v>3.7052780269302668</v>
      </c>
      <c r="W208" s="29">
        <f>'2.8 Fert x35 '!D13</f>
        <v>193.63</v>
      </c>
      <c r="X208" s="71">
        <f t="shared" si="198"/>
        <v>0.94999999999998863</v>
      </c>
      <c r="Y208" s="29">
        <f>'2.8 Fert x35 '!F13*k</f>
        <v>2.7111000000000001</v>
      </c>
      <c r="Z208" s="29">
        <f>'2.8 Fert x35 '!G13*k</f>
        <v>2.2701000000000002</v>
      </c>
      <c r="AA208" s="29">
        <f>'2.8 Fert x35 '!H13*k</f>
        <v>0.18059999999999998</v>
      </c>
      <c r="AB208" s="29">
        <f>'2.8 Fert x35 '!I13/2</f>
        <v>0.185</v>
      </c>
      <c r="AC208" s="68">
        <f t="shared" si="199"/>
        <v>1.2443949000000001</v>
      </c>
      <c r="AD208" s="348">
        <f t="shared" si="193"/>
        <v>1.5268575000000002</v>
      </c>
      <c r="AE208" s="68">
        <f t="shared" si="200"/>
        <v>5.5306440000000005E-2</v>
      </c>
      <c r="AF208" s="36">
        <f t="shared" si="201"/>
        <v>1.2443949000000001</v>
      </c>
      <c r="AG208" s="33">
        <f t="shared" si="194"/>
        <v>13.58456913250706</v>
      </c>
      <c r="AH208" s="33">
        <f t="shared" si="202"/>
        <v>-4.0087834511769671E-2</v>
      </c>
      <c r="AI208" s="36">
        <f t="shared" si="203"/>
        <v>1.5268575000000002</v>
      </c>
      <c r="AJ208" s="33">
        <f t="shared" si="195"/>
        <v>1.8492482459283086</v>
      </c>
      <c r="AK208" s="33">
        <f t="shared" si="204"/>
        <v>2.553078482673854E-2</v>
      </c>
      <c r="AL208" s="60">
        <f t="shared" si="205"/>
        <v>5.5306440000000005E-2</v>
      </c>
      <c r="AM208" s="60">
        <f t="shared" si="206"/>
        <v>6.6471751429437162E-2</v>
      </c>
      <c r="AN208" s="60">
        <f t="shared" si="207"/>
        <v>3.3112120229197572E-3</v>
      </c>
      <c r="AO208" s="34">
        <f t="shared" si="196"/>
        <v>3.4754200000000002</v>
      </c>
      <c r="AP208" s="34">
        <f t="shared" si="208"/>
        <v>4.4141741623378774</v>
      </c>
      <c r="AQ208" s="10">
        <f t="shared" si="209"/>
        <v>2.7196740717668155</v>
      </c>
      <c r="AR208" s="10">
        <f t="shared" si="210"/>
        <v>3.2400038351560019</v>
      </c>
      <c r="AS208" s="10">
        <f t="shared" si="211"/>
        <v>0.52032976338918635</v>
      </c>
      <c r="AT208" s="10">
        <f t="shared" si="212"/>
        <v>26.120571498192</v>
      </c>
    </row>
    <row r="209" spans="1:46" x14ac:dyDescent="0.25">
      <c r="A209" s="4">
        <v>50</v>
      </c>
      <c r="B209" s="18">
        <f t="shared" si="188"/>
        <v>2073</v>
      </c>
      <c r="C209" s="8">
        <f t="shared" si="184"/>
        <v>192.59</v>
      </c>
      <c r="D209" s="8">
        <f t="shared" si="197"/>
        <v>0.84000000000000341</v>
      </c>
      <c r="E209" s="8">
        <f t="shared" si="189"/>
        <v>2.0726999999999998</v>
      </c>
      <c r="F209" s="8">
        <f t="shared" si="189"/>
        <v>2.2176</v>
      </c>
      <c r="G209" s="8">
        <f t="shared" si="189"/>
        <v>0.1638</v>
      </c>
      <c r="H209" s="8">
        <f t="shared" si="189"/>
        <v>0.155</v>
      </c>
      <c r="I209" s="8">
        <f t="shared" si="189"/>
        <v>0.95136929999999997</v>
      </c>
      <c r="J209" s="8">
        <f t="shared" si="189"/>
        <v>1.3504995</v>
      </c>
      <c r="K209" s="8">
        <f t="shared" si="189"/>
        <v>4.2283080000000001E-2</v>
      </c>
      <c r="L209" s="8">
        <f t="shared" si="189"/>
        <v>0.95136929999999997</v>
      </c>
      <c r="M209" s="8">
        <f t="shared" si="185"/>
        <v>12.183083150052465</v>
      </c>
      <c r="N209" s="8">
        <f t="shared" si="190"/>
        <v>-0.21773433237538242</v>
      </c>
      <c r="O209" s="8">
        <f t="shared" si="190"/>
        <v>1.3504995</v>
      </c>
      <c r="P209" s="8">
        <f t="shared" si="186"/>
        <v>1.631797780870309</v>
      </c>
      <c r="Q209" s="8">
        <f t="shared" si="191"/>
        <v>4.053440535419961E-2</v>
      </c>
      <c r="R209" s="8">
        <f t="shared" si="191"/>
        <v>4.2283080000000001E-2</v>
      </c>
      <c r="S209" s="8">
        <f t="shared" si="187"/>
        <v>5.177268949690414E-2</v>
      </c>
      <c r="T209" s="8">
        <f t="shared" si="192"/>
        <v>-1.908648311681263E-3</v>
      </c>
      <c r="U209" s="8">
        <f t="shared" si="192"/>
        <v>2.9959150000000005</v>
      </c>
      <c r="V209" s="8">
        <f t="shared" si="192"/>
        <v>3.6568064246671397</v>
      </c>
      <c r="W209" s="29">
        <f>'2.8 Fert x35 '!D14</f>
        <v>194.66</v>
      </c>
      <c r="X209" s="71">
        <f t="shared" si="198"/>
        <v>1.0300000000000011</v>
      </c>
      <c r="Y209" s="29">
        <f>'2.8 Fert x35 '!F14*k</f>
        <v>2.4822000000000002</v>
      </c>
      <c r="Z209" s="29">
        <f>'2.8 Fert x35 '!G14*k</f>
        <v>2.5116000000000001</v>
      </c>
      <c r="AA209" s="29">
        <f>'2.8 Fert x35 '!H14*k</f>
        <v>0.189</v>
      </c>
      <c r="AB209" s="29">
        <f>'2.8 Fert x35 '!I14/2</f>
        <v>0.16</v>
      </c>
      <c r="AC209" s="68">
        <f t="shared" si="199"/>
        <v>1.1393298000000001</v>
      </c>
      <c r="AD209" s="348">
        <f t="shared" si="193"/>
        <v>1.5625469999999999</v>
      </c>
      <c r="AE209" s="68">
        <f t="shared" si="200"/>
        <v>5.0636880000000009E-2</v>
      </c>
      <c r="AF209" s="36">
        <f t="shared" si="201"/>
        <v>1.1393298000000001</v>
      </c>
      <c r="AG209" s="33">
        <f t="shared" si="194"/>
        <v>13.443195532140654</v>
      </c>
      <c r="AH209" s="33">
        <f t="shared" si="202"/>
        <v>-0.14137360036640523</v>
      </c>
      <c r="AI209" s="36">
        <f t="shared" si="203"/>
        <v>1.5625469999999999</v>
      </c>
      <c r="AJ209" s="33">
        <f t="shared" si="195"/>
        <v>1.8894509936983088</v>
      </c>
      <c r="AK209" s="33">
        <f t="shared" si="204"/>
        <v>4.0202747770000213E-2</v>
      </c>
      <c r="AL209" s="60">
        <f t="shared" si="205"/>
        <v>5.0636880000000009E-2</v>
      </c>
      <c r="AM209" s="60">
        <f t="shared" si="206"/>
        <v>6.2387536548275412E-2</v>
      </c>
      <c r="AN209" s="60">
        <f t="shared" si="207"/>
        <v>-4.0842148811617504E-3</v>
      </c>
      <c r="AO209" s="34">
        <f t="shared" si="196"/>
        <v>3.4728200000000005</v>
      </c>
      <c r="AP209" s="34">
        <f t="shared" si="208"/>
        <v>4.3975649325224353</v>
      </c>
      <c r="AQ209" s="10">
        <f t="shared" si="209"/>
        <v>2.6840959157056803</v>
      </c>
      <c r="AR209" s="10">
        <f t="shared" si="210"/>
        <v>3.227812660471467</v>
      </c>
      <c r="AS209" s="10">
        <f t="shared" si="211"/>
        <v>0.54371674476578669</v>
      </c>
      <c r="AT209" s="10">
        <f t="shared" si="212"/>
        <v>28.839155222020935</v>
      </c>
    </row>
    <row r="210" spans="1:46" x14ac:dyDescent="0.25">
      <c r="A210" s="4">
        <v>55</v>
      </c>
      <c r="B210" s="18">
        <f t="shared" si="188"/>
        <v>2078</v>
      </c>
      <c r="C210" s="8">
        <f t="shared" si="184"/>
        <v>193.45</v>
      </c>
      <c r="D210" s="8">
        <f t="shared" si="197"/>
        <v>0.85999999999998522</v>
      </c>
      <c r="E210" s="8">
        <f t="shared" ref="E210:L219" si="213">E35</f>
        <v>2.1126</v>
      </c>
      <c r="F210" s="8">
        <f t="shared" si="213"/>
        <v>2.2637999999999998</v>
      </c>
      <c r="G210" s="8">
        <f t="shared" si="213"/>
        <v>0.16800000000000001</v>
      </c>
      <c r="H210" s="8">
        <f t="shared" si="213"/>
        <v>0.16</v>
      </c>
      <c r="I210" s="8">
        <f t="shared" si="213"/>
        <v>0.96968340000000008</v>
      </c>
      <c r="J210" s="8">
        <f t="shared" si="213"/>
        <v>1.377831</v>
      </c>
      <c r="K210" s="8">
        <f t="shared" si="213"/>
        <v>4.3097040000000003E-2</v>
      </c>
      <c r="L210" s="8">
        <f t="shared" si="213"/>
        <v>0.96968340000000008</v>
      </c>
      <c r="M210" s="8">
        <f t="shared" si="185"/>
        <v>12.004190112697376</v>
      </c>
      <c r="N210" s="8">
        <f t="shared" si="190"/>
        <v>-0.17889303735508832</v>
      </c>
      <c r="O210" s="8">
        <f t="shared" si="190"/>
        <v>1.377831</v>
      </c>
      <c r="P210" s="8">
        <f t="shared" si="186"/>
        <v>1.6662948190946389</v>
      </c>
      <c r="Q210" s="8">
        <f t="shared" si="191"/>
        <v>3.4497038224329923E-2</v>
      </c>
      <c r="R210" s="8">
        <f t="shared" si="191"/>
        <v>4.3097040000000003E-2</v>
      </c>
      <c r="S210" s="8">
        <f t="shared" si="187"/>
        <v>5.2249244955881617E-2</v>
      </c>
      <c r="T210" s="8">
        <f t="shared" si="192"/>
        <v>4.7655545897747759E-4</v>
      </c>
      <c r="U210" s="8">
        <f t="shared" si="192"/>
        <v>3.0578600000000007</v>
      </c>
      <c r="V210" s="8">
        <f t="shared" si="192"/>
        <v>3.7739405563282049</v>
      </c>
      <c r="W210" s="29">
        <f>'2.8 Fert x35 '!D15</f>
        <v>195.61</v>
      </c>
      <c r="X210" s="71">
        <f t="shared" si="198"/>
        <v>0.95000000000001705</v>
      </c>
      <c r="Y210" s="29">
        <f>'2.8 Fert x35 '!F15*k</f>
        <v>2.5409999999999999</v>
      </c>
      <c r="Z210" s="29">
        <f>'2.8 Fert x35 '!G15*k</f>
        <v>2.5745999999999998</v>
      </c>
      <c r="AA210" s="29">
        <f>'2.8 Fert x35 '!H15*k</f>
        <v>0.19320000000000001</v>
      </c>
      <c r="AB210" s="29">
        <f>'2.8 Fert x35 '!I15/2</f>
        <v>0.20499999999999999</v>
      </c>
      <c r="AC210" s="68">
        <f t="shared" si="199"/>
        <v>1.1663190000000001</v>
      </c>
      <c r="AD210" s="348">
        <f t="shared" si="193"/>
        <v>1.6008929999999999</v>
      </c>
      <c r="AE210" s="68">
        <f t="shared" si="200"/>
        <v>5.1836400000000005E-2</v>
      </c>
      <c r="AF210" s="36">
        <f t="shared" si="201"/>
        <v>1.1663190000000001</v>
      </c>
      <c r="AG210" s="33">
        <f t="shared" si="194"/>
        <v>13.342139316786612</v>
      </c>
      <c r="AH210" s="33">
        <f t="shared" si="202"/>
        <v>-0.10105621535404197</v>
      </c>
      <c r="AI210" s="36">
        <f t="shared" si="203"/>
        <v>1.6008929999999999</v>
      </c>
      <c r="AJ210" s="33">
        <f t="shared" si="195"/>
        <v>1.9349039025909336</v>
      </c>
      <c r="AK210" s="33">
        <f t="shared" si="204"/>
        <v>4.5452908892624766E-2</v>
      </c>
      <c r="AL210" s="60">
        <f t="shared" si="205"/>
        <v>5.1836400000000005E-2</v>
      </c>
      <c r="AM210" s="60">
        <f t="shared" si="206"/>
        <v>6.286506253870229E-2</v>
      </c>
      <c r="AN210" s="60">
        <f t="shared" si="207"/>
        <v>4.7752599042687888E-4</v>
      </c>
      <c r="AO210" s="34">
        <f t="shared" si="196"/>
        <v>3.5839699999999999</v>
      </c>
      <c r="AP210" s="34">
        <f t="shared" si="208"/>
        <v>4.4788442195290274</v>
      </c>
      <c r="AQ210" s="10">
        <f t="shared" si="209"/>
        <v>2.7700723683449024</v>
      </c>
      <c r="AR210" s="10">
        <f t="shared" si="210"/>
        <v>3.2874716571343057</v>
      </c>
      <c r="AS210" s="10">
        <f t="shared" si="211"/>
        <v>0.51739928878940322</v>
      </c>
      <c r="AT210" s="10">
        <f t="shared" si="212"/>
        <v>31.42615166596795</v>
      </c>
    </row>
    <row r="211" spans="1:46" x14ac:dyDescent="0.25">
      <c r="A211" s="4">
        <v>60</v>
      </c>
      <c r="B211" s="18">
        <f t="shared" si="188"/>
        <v>2083</v>
      </c>
      <c r="C211" s="8">
        <f t="shared" si="184"/>
        <v>194.16</v>
      </c>
      <c r="D211" s="8">
        <f t="shared" si="197"/>
        <v>0.71000000000000796</v>
      </c>
      <c r="E211" s="8">
        <f t="shared" si="213"/>
        <v>2.0223</v>
      </c>
      <c r="F211" s="8">
        <f t="shared" si="213"/>
        <v>2.3771999999999998</v>
      </c>
      <c r="G211" s="8">
        <f t="shared" si="213"/>
        <v>0.1701</v>
      </c>
      <c r="H211" s="8">
        <f t="shared" si="213"/>
        <v>0.24</v>
      </c>
      <c r="I211" s="8">
        <f t="shared" si="213"/>
        <v>0.9282357</v>
      </c>
      <c r="J211" s="8">
        <f t="shared" si="213"/>
        <v>1.3987995</v>
      </c>
      <c r="K211" s="8">
        <f t="shared" si="213"/>
        <v>4.125492E-2</v>
      </c>
      <c r="L211" s="8">
        <f t="shared" si="213"/>
        <v>0.9282357</v>
      </c>
      <c r="M211" s="8">
        <f t="shared" si="185"/>
        <v>11.800714755392827</v>
      </c>
      <c r="N211" s="8">
        <f t="shared" si="190"/>
        <v>-0.20347535730454958</v>
      </c>
      <c r="O211" s="8">
        <f t="shared" si="190"/>
        <v>1.3987995</v>
      </c>
      <c r="P211" s="8">
        <f t="shared" si="186"/>
        <v>1.6933615915094578</v>
      </c>
      <c r="Q211" s="8">
        <f t="shared" si="191"/>
        <v>2.7066772414818807E-2</v>
      </c>
      <c r="R211" s="8">
        <f t="shared" si="191"/>
        <v>4.125492E-2</v>
      </c>
      <c r="S211" s="8">
        <f t="shared" si="187"/>
        <v>5.0491368855045224E-2</v>
      </c>
      <c r="T211" s="8">
        <f t="shared" si="192"/>
        <v>-1.7578761008363933E-3</v>
      </c>
      <c r="U211" s="8">
        <f t="shared" si="192"/>
        <v>3.1262399999999997</v>
      </c>
      <c r="V211" s="8">
        <f t="shared" si="192"/>
        <v>3.6580735390094405</v>
      </c>
      <c r="W211" s="29">
        <f>'2.8 Fert x35 '!D16</f>
        <v>196.34</v>
      </c>
      <c r="X211" s="71">
        <f t="shared" si="198"/>
        <v>0.72999999999998977</v>
      </c>
      <c r="Y211" s="29">
        <f>'2.8 Fert x35 '!F16*k</f>
        <v>2.2050000000000001</v>
      </c>
      <c r="Z211" s="29">
        <f>'2.8 Fert x35 '!G16*k</f>
        <v>2.7614999999999998</v>
      </c>
      <c r="AA211" s="29">
        <f>'2.8 Fert x35 '!H16*k</f>
        <v>0.1953</v>
      </c>
      <c r="AB211" s="29">
        <f>'2.8 Fert x35 '!I16/2</f>
        <v>0.2</v>
      </c>
      <c r="AC211" s="68">
        <f t="shared" si="199"/>
        <v>1.012095</v>
      </c>
      <c r="AD211" s="348">
        <f t="shared" si="193"/>
        <v>1.5895949999999999</v>
      </c>
      <c r="AE211" s="68">
        <f t="shared" si="200"/>
        <v>4.4982000000000008E-2</v>
      </c>
      <c r="AF211" s="36">
        <f t="shared" si="201"/>
        <v>1.012095</v>
      </c>
      <c r="AG211" s="33">
        <f t="shared" si="194"/>
        <v>13.096386311119508</v>
      </c>
      <c r="AH211" s="33">
        <f t="shared" si="202"/>
        <v>-0.24575300566710467</v>
      </c>
      <c r="AI211" s="36">
        <f t="shared" si="203"/>
        <v>1.5895949999999999</v>
      </c>
      <c r="AJ211" s="33">
        <f t="shared" si="195"/>
        <v>1.931640917616591</v>
      </c>
      <c r="AK211" s="33">
        <f t="shared" si="204"/>
        <v>-3.2629849743426309E-3</v>
      </c>
      <c r="AL211" s="60">
        <f t="shared" si="205"/>
        <v>4.4982000000000008E-2</v>
      </c>
      <c r="AM211" s="60">
        <f t="shared" si="206"/>
        <v>5.6095078005208202E-2</v>
      </c>
      <c r="AN211" s="60">
        <f t="shared" si="207"/>
        <v>-6.7699845334940889E-3</v>
      </c>
      <c r="AO211" s="34">
        <f t="shared" si="196"/>
        <v>3.4851700000000001</v>
      </c>
      <c r="AP211" s="34">
        <f t="shared" si="208"/>
        <v>3.9593840248250487</v>
      </c>
      <c r="AQ211" s="10">
        <f t="shared" si="209"/>
        <v>2.6850259776329293</v>
      </c>
      <c r="AR211" s="10">
        <f t="shared" si="210"/>
        <v>2.9061878742215859</v>
      </c>
      <c r="AS211" s="10">
        <f t="shared" si="211"/>
        <v>0.22116189658865659</v>
      </c>
      <c r="AT211" s="10">
        <f t="shared" si="212"/>
        <v>32.531961148911236</v>
      </c>
    </row>
    <row r="212" spans="1:46" x14ac:dyDescent="0.25">
      <c r="A212" s="4">
        <v>65</v>
      </c>
      <c r="B212" s="18">
        <f t="shared" si="188"/>
        <v>2088</v>
      </c>
      <c r="C212" s="8">
        <f t="shared" si="184"/>
        <v>194.58</v>
      </c>
      <c r="D212" s="8">
        <f t="shared" si="197"/>
        <v>0.42000000000001592</v>
      </c>
      <c r="E212" s="8">
        <f t="shared" si="213"/>
        <v>2.1944999999999997</v>
      </c>
      <c r="F212" s="8">
        <f t="shared" si="213"/>
        <v>2.2469999999999999</v>
      </c>
      <c r="G212" s="8">
        <f t="shared" si="213"/>
        <v>0.16800000000000001</v>
      </c>
      <c r="H212" s="8">
        <f t="shared" si="213"/>
        <v>0.27500000000000002</v>
      </c>
      <c r="I212" s="8">
        <f t="shared" si="213"/>
        <v>1.0072755</v>
      </c>
      <c r="J212" s="8">
        <f t="shared" si="213"/>
        <v>1.3915124999999997</v>
      </c>
      <c r="K212" s="8">
        <f t="shared" si="213"/>
        <v>4.4767799999999996E-2</v>
      </c>
      <c r="L212" s="8">
        <f t="shared" si="213"/>
        <v>1.0072755</v>
      </c>
      <c r="M212" s="8">
        <f t="shared" si="185"/>
        <v>11.695462109187543</v>
      </c>
      <c r="N212" s="8">
        <f t="shared" si="190"/>
        <v>-0.10525264620528318</v>
      </c>
      <c r="O212" s="8">
        <f t="shared" si="190"/>
        <v>1.3915124999999997</v>
      </c>
      <c r="P212" s="8">
        <f t="shared" si="186"/>
        <v>1.6908593660892952</v>
      </c>
      <c r="Q212" s="8">
        <f t="shared" si="191"/>
        <v>-2.5022254201625405E-3</v>
      </c>
      <c r="R212" s="8">
        <f t="shared" si="191"/>
        <v>4.4767799999999996E-2</v>
      </c>
      <c r="S212" s="8">
        <f t="shared" si="187"/>
        <v>5.3693497327198428E-2</v>
      </c>
      <c r="T212" s="8">
        <f t="shared" si="192"/>
        <v>3.202128472153204E-3</v>
      </c>
      <c r="U212" s="8">
        <f t="shared" si="192"/>
        <v>3.174925</v>
      </c>
      <c r="V212" s="8">
        <f t="shared" si="192"/>
        <v>3.4903722568467237</v>
      </c>
      <c r="W212" s="29">
        <f>'2.8 Fert x35 '!D17</f>
        <v>196.96</v>
      </c>
      <c r="X212" s="71">
        <f t="shared" si="198"/>
        <v>0.62000000000000455</v>
      </c>
      <c r="Y212" s="29">
        <f>'2.8 Fert x35 '!F17*k</f>
        <v>2.8791000000000002</v>
      </c>
      <c r="Z212" s="29">
        <f>'2.8 Fert x35 '!G17*k</f>
        <v>2.4108000000000001</v>
      </c>
      <c r="AA212" s="29">
        <f>'2.8 Fert x35 '!H17*k</f>
        <v>0.19320000000000001</v>
      </c>
      <c r="AB212" s="29">
        <f>'2.8 Fert x35 '!I17/2</f>
        <v>0.33500000000000002</v>
      </c>
      <c r="AC212" s="68">
        <f t="shared" si="199"/>
        <v>1.3215069000000002</v>
      </c>
      <c r="AD212" s="348">
        <f t="shared" si="193"/>
        <v>1.6214835000000001</v>
      </c>
      <c r="AE212" s="68">
        <f t="shared" si="200"/>
        <v>5.8733640000000011E-2</v>
      </c>
      <c r="AF212" s="36">
        <f t="shared" si="201"/>
        <v>1.3215069000000002</v>
      </c>
      <c r="AG212" s="33">
        <f t="shared" si="194"/>
        <v>13.18321389832283</v>
      </c>
      <c r="AH212" s="33">
        <f t="shared" si="202"/>
        <v>8.6827587203321954E-2</v>
      </c>
      <c r="AI212" s="36">
        <f t="shared" si="203"/>
        <v>1.6214835000000001</v>
      </c>
      <c r="AJ212" s="33">
        <f t="shared" si="195"/>
        <v>1.9629525979160243</v>
      </c>
      <c r="AK212" s="33">
        <f t="shared" si="204"/>
        <v>3.131168029943332E-2</v>
      </c>
      <c r="AL212" s="60">
        <f t="shared" si="205"/>
        <v>5.8733640000000011E-2</v>
      </c>
      <c r="AM212" s="60">
        <f t="shared" si="206"/>
        <v>6.8649942512167772E-2</v>
      </c>
      <c r="AN212" s="60">
        <f t="shared" si="207"/>
        <v>1.255486450695957E-2</v>
      </c>
      <c r="AO212" s="34">
        <f t="shared" si="196"/>
        <v>3.7817650000000005</v>
      </c>
      <c r="AP212" s="34">
        <f t="shared" si="208"/>
        <v>4.5324591320097198</v>
      </c>
      <c r="AQ212" s="10">
        <f t="shared" si="209"/>
        <v>2.561933236525495</v>
      </c>
      <c r="AR212" s="10">
        <f t="shared" si="210"/>
        <v>3.3268250028951343</v>
      </c>
      <c r="AS212" s="10">
        <f t="shared" si="211"/>
        <v>0.76489176636963929</v>
      </c>
      <c r="AT212" s="10">
        <f t="shared" si="212"/>
        <v>36.356419980759433</v>
      </c>
    </row>
    <row r="213" spans="1:46" x14ac:dyDescent="0.25">
      <c r="A213" s="4">
        <v>70</v>
      </c>
      <c r="B213" s="18">
        <f t="shared" si="188"/>
        <v>2093</v>
      </c>
      <c r="C213" s="8">
        <f t="shared" si="184"/>
        <v>194.91</v>
      </c>
      <c r="D213" s="8">
        <f t="shared" si="197"/>
        <v>0.32999999999998408</v>
      </c>
      <c r="E213" s="8">
        <f t="shared" si="213"/>
        <v>2.3561999999999999</v>
      </c>
      <c r="F213" s="8">
        <f t="shared" si="213"/>
        <v>2.0453999999999999</v>
      </c>
      <c r="G213" s="8">
        <f t="shared" si="213"/>
        <v>0.16170000000000001</v>
      </c>
      <c r="H213" s="8">
        <f t="shared" si="213"/>
        <v>0.28499999999999998</v>
      </c>
      <c r="I213" s="8">
        <f t="shared" si="213"/>
        <v>1.0814957999999999</v>
      </c>
      <c r="J213" s="8">
        <f t="shared" si="213"/>
        <v>1.3545209999999999</v>
      </c>
      <c r="K213" s="8">
        <f t="shared" si="213"/>
        <v>4.8066480000000002E-2</v>
      </c>
      <c r="L213" s="8">
        <f t="shared" si="213"/>
        <v>1.0814957999999999</v>
      </c>
      <c r="M213" s="8">
        <f t="shared" si="185"/>
        <v>11.674352596793021</v>
      </c>
      <c r="N213" s="8">
        <f t="shared" si="190"/>
        <v>-2.1109512394522412E-2</v>
      </c>
      <c r="O213" s="8">
        <f t="shared" si="190"/>
        <v>1.3545209999999999</v>
      </c>
      <c r="P213" s="8">
        <f t="shared" si="186"/>
        <v>1.6534255309486319</v>
      </c>
      <c r="Q213" s="8">
        <f t="shared" si="191"/>
        <v>-3.7433835140663341E-2</v>
      </c>
      <c r="R213" s="8">
        <f t="shared" si="191"/>
        <v>4.8066480000000002E-2</v>
      </c>
      <c r="S213" s="8">
        <f t="shared" si="187"/>
        <v>5.7558239016420945E-2</v>
      </c>
      <c r="T213" s="8">
        <f t="shared" si="192"/>
        <v>3.8647416892225173E-3</v>
      </c>
      <c r="U213" s="8">
        <f t="shared" si="192"/>
        <v>3.1513949999999999</v>
      </c>
      <c r="V213" s="8">
        <f t="shared" si="192"/>
        <v>3.4267163941540209</v>
      </c>
      <c r="W213" s="29">
        <f>'2.8 Fert x35 '!D18</f>
        <v>197.34</v>
      </c>
      <c r="X213" s="71">
        <f t="shared" si="198"/>
        <v>0.37999999999999545</v>
      </c>
      <c r="Y213" s="29">
        <f>'2.8 Fert x35 '!F18*k</f>
        <v>3.0030000000000001</v>
      </c>
      <c r="Z213" s="29">
        <f>'2.8 Fert x35 '!G18*k</f>
        <v>2.1671999999999998</v>
      </c>
      <c r="AA213" s="29">
        <f>'2.8 Fert x35 '!H18*k</f>
        <v>0.1827</v>
      </c>
      <c r="AB213" s="29">
        <f>'2.8 Fert x35 '!I18/2</f>
        <v>0.28000000000000003</v>
      </c>
      <c r="AC213" s="68">
        <f t="shared" si="199"/>
        <v>1.3783770000000002</v>
      </c>
      <c r="AD213" s="348">
        <f t="shared" si="193"/>
        <v>1.5592709999999999</v>
      </c>
      <c r="AE213" s="68">
        <f t="shared" si="200"/>
        <v>6.1261200000000009E-2</v>
      </c>
      <c r="AF213" s="36">
        <f t="shared" si="201"/>
        <v>1.3783770000000002</v>
      </c>
      <c r="AG213" s="33">
        <f t="shared" si="194"/>
        <v>13.318725798763817</v>
      </c>
      <c r="AH213" s="33">
        <f t="shared" si="202"/>
        <v>0.13551190044098682</v>
      </c>
      <c r="AI213" s="36">
        <f t="shared" si="203"/>
        <v>1.5592709999999999</v>
      </c>
      <c r="AJ213" s="33">
        <f t="shared" si="195"/>
        <v>1.9062752732835426</v>
      </c>
      <c r="AK213" s="33">
        <f t="shared" si="204"/>
        <v>-5.6677324632481652E-2</v>
      </c>
      <c r="AL213" s="60">
        <f t="shared" si="205"/>
        <v>6.1261200000000009E-2</v>
      </c>
      <c r="AM213" s="60">
        <f t="shared" si="206"/>
        <v>7.3396909969605129E-2</v>
      </c>
      <c r="AN213" s="60">
        <f t="shared" si="207"/>
        <v>4.7469674574373566E-3</v>
      </c>
      <c r="AO213" s="34">
        <f t="shared" si="196"/>
        <v>3.6613849999999997</v>
      </c>
      <c r="AP213" s="34">
        <f t="shared" si="208"/>
        <v>4.1249665432659377</v>
      </c>
      <c r="AQ213" s="10">
        <f t="shared" si="209"/>
        <v>2.5152098333090516</v>
      </c>
      <c r="AR213" s="10">
        <f t="shared" si="210"/>
        <v>3.0277254427571982</v>
      </c>
      <c r="AS213" s="10">
        <f t="shared" si="211"/>
        <v>0.51251560944814667</v>
      </c>
      <c r="AT213" s="10">
        <f t="shared" si="212"/>
        <v>38.918998028000168</v>
      </c>
    </row>
    <row r="214" spans="1:46" x14ac:dyDescent="0.25">
      <c r="A214" s="4">
        <v>75</v>
      </c>
      <c r="B214" s="18">
        <f t="shared" si="188"/>
        <v>2098</v>
      </c>
      <c r="C214" s="8">
        <f t="shared" si="184"/>
        <v>195.12</v>
      </c>
      <c r="D214" s="8">
        <f t="shared" si="197"/>
        <v>0.21000000000000796</v>
      </c>
      <c r="E214" s="8">
        <f t="shared" si="213"/>
        <v>2.3456999999999999</v>
      </c>
      <c r="F214" s="8">
        <f t="shared" si="213"/>
        <v>1.9572000000000001</v>
      </c>
      <c r="G214" s="8">
        <f t="shared" si="213"/>
        <v>0.15539999999999998</v>
      </c>
      <c r="H214" s="8">
        <f t="shared" si="213"/>
        <v>0.23499999999999999</v>
      </c>
      <c r="I214" s="8">
        <f t="shared" si="213"/>
        <v>1.0766762999999999</v>
      </c>
      <c r="J214" s="8">
        <f t="shared" si="213"/>
        <v>1.3184325000000001</v>
      </c>
      <c r="K214" s="8">
        <f t="shared" si="213"/>
        <v>4.7852280000000004E-2</v>
      </c>
      <c r="L214" s="8">
        <f t="shared" si="213"/>
        <v>1.0766762999999999</v>
      </c>
      <c r="M214" s="8">
        <f t="shared" si="185"/>
        <v>11.650413711876229</v>
      </c>
      <c r="N214" s="8">
        <f t="shared" si="190"/>
        <v>-2.3938884916791636E-2</v>
      </c>
      <c r="O214" s="8">
        <f t="shared" si="190"/>
        <v>1.3184325000000001</v>
      </c>
      <c r="P214" s="8">
        <f t="shared" si="186"/>
        <v>1.6107196012801865</v>
      </c>
      <c r="Q214" s="8">
        <f t="shared" si="191"/>
        <v>-4.270592966844533E-2</v>
      </c>
      <c r="R214" s="8">
        <f t="shared" si="191"/>
        <v>4.7852280000000004E-2</v>
      </c>
      <c r="S214" s="8">
        <f t="shared" si="187"/>
        <v>5.8027235280416846E-2</v>
      </c>
      <c r="T214" s="8">
        <f t="shared" si="192"/>
        <v>4.6899626399590083E-4</v>
      </c>
      <c r="U214" s="8">
        <f t="shared" si="192"/>
        <v>3.0506450000000007</v>
      </c>
      <c r="V214" s="8">
        <f t="shared" si="192"/>
        <v>3.1944691816787674</v>
      </c>
      <c r="W214" s="29">
        <f>'2.8 Fert x35 '!D19</f>
        <v>197.72</v>
      </c>
      <c r="X214" s="71">
        <f t="shared" si="198"/>
        <v>0.37999999999999545</v>
      </c>
      <c r="Y214" s="29">
        <f>'2.8 Fert x35 '!F19*k</f>
        <v>2.8937999999999997</v>
      </c>
      <c r="Z214" s="29">
        <f>'2.8 Fert x35 '!G19*k</f>
        <v>2.1630000000000003</v>
      </c>
      <c r="AA214" s="29">
        <f>'2.8 Fert x35 '!H19*k</f>
        <v>0.18059999999999998</v>
      </c>
      <c r="AB214" s="29">
        <f>'2.8 Fert x35 '!I19/2</f>
        <v>0.22500000000000001</v>
      </c>
      <c r="AC214" s="68">
        <f t="shared" si="199"/>
        <v>1.3282541999999999</v>
      </c>
      <c r="AD214" s="348">
        <f t="shared" si="193"/>
        <v>1.530921</v>
      </c>
      <c r="AE214" s="68">
        <f t="shared" si="200"/>
        <v>5.9033519999999999E-2</v>
      </c>
      <c r="AF214" s="36">
        <f t="shared" si="201"/>
        <v>1.3282541999999999</v>
      </c>
      <c r="AG214" s="33">
        <f t="shared" si="194"/>
        <v>13.391339333782591</v>
      </c>
      <c r="AH214" s="33">
        <f t="shared" si="202"/>
        <v>7.2613535018774655E-2</v>
      </c>
      <c r="AI214" s="36">
        <f t="shared" si="203"/>
        <v>1.530921</v>
      </c>
      <c r="AJ214" s="33">
        <f t="shared" si="195"/>
        <v>1.867906043136758</v>
      </c>
      <c r="AK214" s="33">
        <f t="shared" si="204"/>
        <v>-3.8369230146784616E-2</v>
      </c>
      <c r="AL214" s="60">
        <f t="shared" si="205"/>
        <v>5.9033519999999999E-2</v>
      </c>
      <c r="AM214" s="60">
        <f t="shared" si="206"/>
        <v>7.2008383189411579E-2</v>
      </c>
      <c r="AN214" s="60">
        <f t="shared" si="207"/>
        <v>-1.3885267801935497E-3</v>
      </c>
      <c r="AO214" s="34">
        <f t="shared" si="196"/>
        <v>3.5505599999999999</v>
      </c>
      <c r="AP214" s="34">
        <f t="shared" si="208"/>
        <v>3.9634157780917918</v>
      </c>
      <c r="AQ214" s="10">
        <f t="shared" si="209"/>
        <v>2.3447403793522152</v>
      </c>
      <c r="AR214" s="10">
        <f t="shared" si="210"/>
        <v>2.9091471811193754</v>
      </c>
      <c r="AS214" s="10">
        <f t="shared" si="211"/>
        <v>0.56440680176716018</v>
      </c>
      <c r="AT214" s="10">
        <f t="shared" si="212"/>
        <v>41.741032036835968</v>
      </c>
    </row>
    <row r="215" spans="1:46" x14ac:dyDescent="0.25">
      <c r="A215" s="4">
        <v>80</v>
      </c>
      <c r="B215" s="18">
        <f t="shared" si="188"/>
        <v>2103</v>
      </c>
      <c r="C215" s="8">
        <f t="shared" si="184"/>
        <v>195.4</v>
      </c>
      <c r="D215" s="8">
        <f t="shared" si="197"/>
        <v>0.28000000000000114</v>
      </c>
      <c r="E215" s="8">
        <f t="shared" si="213"/>
        <v>2.2427999999999999</v>
      </c>
      <c r="F215" s="8">
        <f t="shared" si="213"/>
        <v>1.9866000000000001</v>
      </c>
      <c r="G215" s="8">
        <f t="shared" si="213"/>
        <v>0.15539999999999998</v>
      </c>
      <c r="H215" s="8">
        <f t="shared" si="213"/>
        <v>0.215</v>
      </c>
      <c r="I215" s="8">
        <f t="shared" si="213"/>
        <v>1.0294452000000001</v>
      </c>
      <c r="J215" s="8">
        <f t="shared" si="213"/>
        <v>1.3043939999999998</v>
      </c>
      <c r="K215" s="8">
        <f t="shared" si="213"/>
        <v>4.5753120000000001E-2</v>
      </c>
      <c r="L215" s="8">
        <f t="shared" si="213"/>
        <v>1.0294452000000001</v>
      </c>
      <c r="M215" s="8">
        <f t="shared" si="185"/>
        <v>11.581500597311001</v>
      </c>
      <c r="N215" s="8">
        <f t="shared" si="190"/>
        <v>-6.8913114565228639E-2</v>
      </c>
      <c r="O215" s="8">
        <f t="shared" si="190"/>
        <v>1.3043939999999998</v>
      </c>
      <c r="P215" s="8">
        <f t="shared" si="186"/>
        <v>1.5891316881638278</v>
      </c>
      <c r="Q215" s="8">
        <f t="shared" si="191"/>
        <v>-2.158791311635877E-2</v>
      </c>
      <c r="R215" s="8">
        <f t="shared" si="191"/>
        <v>4.5753120000000001E-2</v>
      </c>
      <c r="S215" s="8">
        <f t="shared" si="187"/>
        <v>5.601098289007251E-2</v>
      </c>
      <c r="T215" s="8">
        <f t="shared" si="192"/>
        <v>-2.0162523903443363E-3</v>
      </c>
      <c r="U215" s="8">
        <f t="shared" si="192"/>
        <v>2.9898700000000002</v>
      </c>
      <c r="V215" s="8">
        <f t="shared" si="192"/>
        <v>3.1773527199280696</v>
      </c>
      <c r="W215" s="29">
        <f>'2.8 Fert x35 '!D20</f>
        <v>198.13</v>
      </c>
      <c r="X215" s="71">
        <f t="shared" si="198"/>
        <v>0.40999999999999659</v>
      </c>
      <c r="Y215" s="29">
        <f>'2.8 Fert x35 '!F20*k</f>
        <v>2.8812000000000002</v>
      </c>
      <c r="Z215" s="29">
        <f>'2.8 Fert x35 '!G20*k</f>
        <v>2.1335999999999999</v>
      </c>
      <c r="AA215" s="29">
        <f>'2.8 Fert x35 '!H20*k</f>
        <v>0.17849999999999999</v>
      </c>
      <c r="AB215" s="29">
        <f>'2.8 Fert x35 '!I20/2</f>
        <v>0.26500000000000001</v>
      </c>
      <c r="AC215" s="68">
        <f t="shared" si="199"/>
        <v>1.3224708000000001</v>
      </c>
      <c r="AD215" s="348">
        <f t="shared" si="193"/>
        <v>1.516662</v>
      </c>
      <c r="AE215" s="68">
        <f t="shared" si="200"/>
        <v>5.8776480000000006E-2</v>
      </c>
      <c r="AF215" s="36">
        <f t="shared" si="201"/>
        <v>1.3224708000000001</v>
      </c>
      <c r="AG215" s="33">
        <f t="shared" si="194"/>
        <v>13.451323730794952</v>
      </c>
      <c r="AH215" s="33">
        <f t="shared" si="202"/>
        <v>5.9984397012360802E-2</v>
      </c>
      <c r="AI215" s="36">
        <f t="shared" si="203"/>
        <v>1.516662</v>
      </c>
      <c r="AJ215" s="33">
        <f t="shared" si="195"/>
        <v>1.8468642574303333</v>
      </c>
      <c r="AK215" s="33">
        <f t="shared" si="204"/>
        <v>-2.1041785706424676E-2</v>
      </c>
      <c r="AL215" s="60">
        <f t="shared" si="205"/>
        <v>5.8776480000000006E-2</v>
      </c>
      <c r="AM215" s="60">
        <f t="shared" si="206"/>
        <v>7.1505884013878085E-2</v>
      </c>
      <c r="AN215" s="60">
        <f t="shared" si="207"/>
        <v>-5.0249917553349399E-4</v>
      </c>
      <c r="AO215" s="34">
        <f t="shared" si="196"/>
        <v>3.5478949999999996</v>
      </c>
      <c r="AP215" s="34">
        <f t="shared" si="208"/>
        <v>3.9963351121303989</v>
      </c>
      <c r="AQ215" s="10">
        <f t="shared" si="209"/>
        <v>2.3321768964272032</v>
      </c>
      <c r="AR215" s="10">
        <f t="shared" si="210"/>
        <v>2.9333099723037126</v>
      </c>
      <c r="AS215" s="10">
        <f t="shared" si="211"/>
        <v>0.60113307587650944</v>
      </c>
      <c r="AT215" s="10">
        <f t="shared" si="212"/>
        <v>44.746697416218517</v>
      </c>
    </row>
    <row r="216" spans="1:46" x14ac:dyDescent="0.25">
      <c r="A216" s="4">
        <v>85</v>
      </c>
      <c r="B216" s="18">
        <f t="shared" si="188"/>
        <v>2108</v>
      </c>
      <c r="C216" s="8">
        <f t="shared" si="184"/>
        <v>195.85</v>
      </c>
      <c r="D216" s="8">
        <f t="shared" si="197"/>
        <v>0.44999999999998863</v>
      </c>
      <c r="E216" s="8">
        <f t="shared" si="213"/>
        <v>2.3058000000000001</v>
      </c>
      <c r="F216" s="8">
        <f t="shared" si="213"/>
        <v>1.9887000000000001</v>
      </c>
      <c r="G216" s="8">
        <f t="shared" si="213"/>
        <v>0.1575</v>
      </c>
      <c r="H216" s="8">
        <f t="shared" si="213"/>
        <v>0.25</v>
      </c>
      <c r="I216" s="8">
        <f t="shared" si="213"/>
        <v>1.0583622000000001</v>
      </c>
      <c r="J216" s="8">
        <f t="shared" si="213"/>
        <v>1.320627</v>
      </c>
      <c r="K216" s="8">
        <f t="shared" si="213"/>
        <v>4.7038320000000002E-2</v>
      </c>
      <c r="L216" s="8">
        <f t="shared" si="213"/>
        <v>1.0583622000000001</v>
      </c>
      <c r="M216" s="8">
        <f t="shared" si="185"/>
        <v>11.548001358671144</v>
      </c>
      <c r="N216" s="8">
        <f t="shared" si="190"/>
        <v>-3.3499238639857154E-2</v>
      </c>
      <c r="O216" s="8">
        <f t="shared" si="190"/>
        <v>1.320627</v>
      </c>
      <c r="P216" s="8">
        <f t="shared" si="186"/>
        <v>1.6015484482247673</v>
      </c>
      <c r="Q216" s="8">
        <f t="shared" si="191"/>
        <v>1.2416760060939502E-2</v>
      </c>
      <c r="R216" s="8">
        <f t="shared" si="191"/>
        <v>4.7038320000000002E-2</v>
      </c>
      <c r="S216" s="8">
        <f t="shared" si="187"/>
        <v>5.6939756455623491E-2</v>
      </c>
      <c r="T216" s="8">
        <f t="shared" si="192"/>
        <v>9.2877356555098184E-4</v>
      </c>
      <c r="U216" s="8">
        <f t="shared" si="192"/>
        <v>3.0563000000000002</v>
      </c>
      <c r="V216" s="8">
        <f t="shared" si="192"/>
        <v>3.486146294986622</v>
      </c>
      <c r="W216" s="29">
        <f>'2.8 Fert x35 '!D21</f>
        <v>198.56</v>
      </c>
      <c r="X216" s="71">
        <f t="shared" si="198"/>
        <v>0.43000000000000682</v>
      </c>
      <c r="Y216" s="29">
        <f>'2.8 Fert x35 '!F21*k</f>
        <v>2.8643999999999998</v>
      </c>
      <c r="Z216" s="29">
        <f>'2.8 Fert x35 '!G21*k</f>
        <v>2.1587999999999998</v>
      </c>
      <c r="AA216" s="29">
        <f>'2.8 Fert x35 '!H21*k</f>
        <v>0.17849999999999999</v>
      </c>
      <c r="AB216" s="29">
        <f>'2.8 Fert x35 '!I21/2</f>
        <v>0.245</v>
      </c>
      <c r="AC216" s="68">
        <f t="shared" si="199"/>
        <v>1.3147595999999999</v>
      </c>
      <c r="AD216" s="348">
        <f t="shared" si="193"/>
        <v>1.522122</v>
      </c>
      <c r="AE216" s="68">
        <f t="shared" si="200"/>
        <v>5.8433760000000001E-2</v>
      </c>
      <c r="AF216" s="36">
        <f t="shared" si="201"/>
        <v>1.3147595999999999</v>
      </c>
      <c r="AG216" s="33">
        <f t="shared" si="194"/>
        <v>13.497941818655649</v>
      </c>
      <c r="AH216" s="33">
        <f t="shared" si="202"/>
        <v>4.6618087860696988E-2</v>
      </c>
      <c r="AI216" s="36">
        <f t="shared" si="203"/>
        <v>1.522122</v>
      </c>
      <c r="AJ216" s="33">
        <f t="shared" si="195"/>
        <v>1.8486045600900116</v>
      </c>
      <c r="AK216" s="33">
        <f t="shared" si="204"/>
        <v>1.7403026596782833E-3</v>
      </c>
      <c r="AL216" s="60">
        <f t="shared" si="205"/>
        <v>5.8433760000000001E-2</v>
      </c>
      <c r="AM216" s="60">
        <f t="shared" si="206"/>
        <v>7.1074333870237982E-2</v>
      </c>
      <c r="AN216" s="60">
        <f t="shared" si="207"/>
        <v>-4.3155014364010258E-4</v>
      </c>
      <c r="AO216" s="34">
        <f t="shared" si="196"/>
        <v>3.5403549999999995</v>
      </c>
      <c r="AP216" s="34">
        <f t="shared" si="208"/>
        <v>4.0182818403767406</v>
      </c>
      <c r="AQ216" s="10">
        <f t="shared" si="209"/>
        <v>2.5588313805201803</v>
      </c>
      <c r="AR216" s="10">
        <f t="shared" si="210"/>
        <v>2.9494188708365274</v>
      </c>
      <c r="AS216" s="10">
        <f t="shared" si="211"/>
        <v>0.3905874903163471</v>
      </c>
      <c r="AT216" s="10">
        <f t="shared" si="212"/>
        <v>46.699634867800249</v>
      </c>
    </row>
    <row r="217" spans="1:46" x14ac:dyDescent="0.25">
      <c r="A217" s="4">
        <v>90</v>
      </c>
      <c r="B217" s="18">
        <f t="shared" si="188"/>
        <v>2113</v>
      </c>
      <c r="C217" s="8">
        <f t="shared" si="184"/>
        <v>196.25</v>
      </c>
      <c r="D217" s="8">
        <f t="shared" si="197"/>
        <v>0.40000000000000568</v>
      </c>
      <c r="E217" s="8">
        <f t="shared" si="213"/>
        <v>2.4108000000000001</v>
      </c>
      <c r="F217" s="8">
        <f t="shared" si="213"/>
        <v>1.9634999999999998</v>
      </c>
      <c r="G217" s="8">
        <f t="shared" si="213"/>
        <v>0.1575</v>
      </c>
      <c r="H217" s="8">
        <f t="shared" si="213"/>
        <v>0.23</v>
      </c>
      <c r="I217" s="8">
        <f t="shared" si="213"/>
        <v>1.1065572000000001</v>
      </c>
      <c r="J217" s="8">
        <f t="shared" si="213"/>
        <v>1.336776</v>
      </c>
      <c r="K217" s="8">
        <f t="shared" si="213"/>
        <v>4.9180320000000007E-2</v>
      </c>
      <c r="L217" s="8">
        <f t="shared" si="213"/>
        <v>1.1065572000000001</v>
      </c>
      <c r="M217" s="8">
        <f t="shared" si="185"/>
        <v>11.5658553055002</v>
      </c>
      <c r="N217" s="8">
        <f t="shared" si="190"/>
        <v>1.7853946829056611E-2</v>
      </c>
      <c r="O217" s="8">
        <f t="shared" si="190"/>
        <v>1.336776</v>
      </c>
      <c r="P217" s="8">
        <f t="shared" si="186"/>
        <v>1.6198924420346312</v>
      </c>
      <c r="Q217" s="8">
        <f t="shared" si="191"/>
        <v>1.8343993809863957E-2</v>
      </c>
      <c r="R217" s="8">
        <f t="shared" si="191"/>
        <v>4.9180320000000007E-2</v>
      </c>
      <c r="S217" s="8">
        <f t="shared" si="187"/>
        <v>5.9245941977220475E-2</v>
      </c>
      <c r="T217" s="8">
        <f t="shared" si="192"/>
        <v>2.3061855215969831E-3</v>
      </c>
      <c r="U217" s="8">
        <f t="shared" si="192"/>
        <v>3.09517</v>
      </c>
      <c r="V217" s="8">
        <f t="shared" si="192"/>
        <v>3.5336741261605233</v>
      </c>
      <c r="W217" s="29">
        <f>'2.8 Fert x35 '!D22</f>
        <v>199.14</v>
      </c>
      <c r="X217" s="71">
        <f t="shared" si="198"/>
        <v>0.57999999999998408</v>
      </c>
      <c r="Y217" s="29">
        <f>'2.8 Fert x35 '!F22*k</f>
        <v>2.9673000000000003</v>
      </c>
      <c r="Z217" s="29">
        <f>'2.8 Fert x35 '!G22*k</f>
        <v>2.121</v>
      </c>
      <c r="AA217" s="29">
        <f>'2.8 Fert x35 '!H22*k</f>
        <v>0.17849999999999999</v>
      </c>
      <c r="AB217" s="29">
        <f>'2.8 Fert x35 '!I22/2</f>
        <v>0.3</v>
      </c>
      <c r="AC217" s="68">
        <f t="shared" si="199"/>
        <v>1.3619907000000002</v>
      </c>
      <c r="AD217" s="348">
        <f t="shared" si="193"/>
        <v>1.5329685</v>
      </c>
      <c r="AE217" s="68">
        <f t="shared" si="200"/>
        <v>6.0532920000000011E-2</v>
      </c>
      <c r="AF217" s="36">
        <f t="shared" si="201"/>
        <v>1.3619907000000002</v>
      </c>
      <c r="AG217" s="33">
        <f t="shared" si="194"/>
        <v>13.587396024013815</v>
      </c>
      <c r="AH217" s="33">
        <f t="shared" si="202"/>
        <v>8.945420535816595E-2</v>
      </c>
      <c r="AI217" s="36">
        <f t="shared" si="203"/>
        <v>1.5329685</v>
      </c>
      <c r="AJ217" s="33">
        <f t="shared" si="195"/>
        <v>1.8597587050430056</v>
      </c>
      <c r="AK217" s="33">
        <f t="shared" si="204"/>
        <v>1.1154144952993938E-2</v>
      </c>
      <c r="AL217" s="60">
        <f t="shared" si="205"/>
        <v>6.0532920000000011E-2</v>
      </c>
      <c r="AM217" s="60">
        <f t="shared" si="206"/>
        <v>7.3097205861990505E-2</v>
      </c>
      <c r="AN217" s="60">
        <f t="shared" si="207"/>
        <v>2.0228719917525229E-3</v>
      </c>
      <c r="AO217" s="34">
        <f t="shared" si="196"/>
        <v>3.61842</v>
      </c>
      <c r="AP217" s="34">
        <f t="shared" si="208"/>
        <v>4.3010512223028972</v>
      </c>
      <c r="AQ217" s="10">
        <f t="shared" si="209"/>
        <v>2.5937168086018239</v>
      </c>
      <c r="AR217" s="10">
        <f t="shared" si="210"/>
        <v>3.1569715971703265</v>
      </c>
      <c r="AS217" s="10">
        <f t="shared" si="211"/>
        <v>0.56325478856850264</v>
      </c>
      <c r="AT217" s="10">
        <f t="shared" si="212"/>
        <v>49.515908810642763</v>
      </c>
    </row>
    <row r="218" spans="1:46" x14ac:dyDescent="0.25">
      <c r="A218" s="4">
        <v>95</v>
      </c>
      <c r="B218" s="18">
        <f t="shared" si="188"/>
        <v>2118</v>
      </c>
      <c r="C218" s="8">
        <f t="shared" si="184"/>
        <v>196.74</v>
      </c>
      <c r="D218" s="8">
        <f t="shared" si="197"/>
        <v>0.49000000000000909</v>
      </c>
      <c r="E218" s="8">
        <f t="shared" si="213"/>
        <v>2.4780000000000002</v>
      </c>
      <c r="F218" s="8">
        <f t="shared" si="213"/>
        <v>1.9215</v>
      </c>
      <c r="G218" s="8">
        <f t="shared" si="213"/>
        <v>0.1575</v>
      </c>
      <c r="H218" s="8">
        <f t="shared" si="213"/>
        <v>0.19</v>
      </c>
      <c r="I218" s="8">
        <f t="shared" si="213"/>
        <v>1.1374020000000002</v>
      </c>
      <c r="J218" s="8">
        <f t="shared" si="213"/>
        <v>1.33728</v>
      </c>
      <c r="K218" s="8">
        <f t="shared" si="213"/>
        <v>5.0551200000000004E-2</v>
      </c>
      <c r="L218" s="8">
        <f t="shared" si="213"/>
        <v>1.1374020000000002</v>
      </c>
      <c r="M218" s="8">
        <f t="shared" si="185"/>
        <v>11.612870847643787</v>
      </c>
      <c r="N218" s="8">
        <f t="shared" si="190"/>
        <v>4.7015542143586941E-2</v>
      </c>
      <c r="O218" s="8">
        <f t="shared" si="190"/>
        <v>1.33728</v>
      </c>
      <c r="P218" s="8">
        <f t="shared" si="186"/>
        <v>1.6236392326388811</v>
      </c>
      <c r="Q218" s="8">
        <f t="shared" si="191"/>
        <v>3.7467906042498722E-3</v>
      </c>
      <c r="R218" s="8">
        <f t="shared" si="191"/>
        <v>5.0551200000000004E-2</v>
      </c>
      <c r="S218" s="8">
        <f t="shared" si="187"/>
        <v>6.1024501832469338E-2</v>
      </c>
      <c r="T218" s="8">
        <f t="shared" si="192"/>
        <v>1.7785598552488638E-3</v>
      </c>
      <c r="U218" s="8">
        <f t="shared" si="192"/>
        <v>3.08555</v>
      </c>
      <c r="V218" s="8">
        <f t="shared" si="192"/>
        <v>3.6280908926030944</v>
      </c>
      <c r="W218" s="29">
        <f>'2.8 Fert x35 '!D23</f>
        <v>199.76</v>
      </c>
      <c r="X218" s="71">
        <f t="shared" si="198"/>
        <v>0.62000000000000455</v>
      </c>
      <c r="Y218" s="29">
        <f>'2.8 Fert x35 '!F23*k</f>
        <v>3.0344999999999995</v>
      </c>
      <c r="Z218" s="29">
        <f>'2.8 Fert x35 '!G23*k</f>
        <v>2.0852999999999997</v>
      </c>
      <c r="AA218" s="29">
        <f>'2.8 Fert x35 '!H23*k</f>
        <v>0.17849999999999999</v>
      </c>
      <c r="AB218" s="29">
        <f>'2.8 Fert x35 '!I23/2</f>
        <v>0.19</v>
      </c>
      <c r="AC218" s="68">
        <f t="shared" si="199"/>
        <v>1.3928354999999999</v>
      </c>
      <c r="AD218" s="348">
        <f t="shared" si="193"/>
        <v>1.5358664999999998</v>
      </c>
      <c r="AE218" s="68">
        <f t="shared" si="200"/>
        <v>6.1903799999999995E-2</v>
      </c>
      <c r="AF218" s="36">
        <f t="shared" si="201"/>
        <v>1.3928354999999999</v>
      </c>
      <c r="AG218" s="33">
        <f t="shared" si="194"/>
        <v>13.699261614674629</v>
      </c>
      <c r="AH218" s="33">
        <f t="shared" si="202"/>
        <v>0.11186559066081436</v>
      </c>
      <c r="AI218" s="36">
        <f t="shared" si="203"/>
        <v>1.5358664999999998</v>
      </c>
      <c r="AJ218" s="33">
        <f t="shared" si="195"/>
        <v>1.8646284979266552</v>
      </c>
      <c r="AK218" s="33">
        <f t="shared" si="204"/>
        <v>4.8697928836496374E-3</v>
      </c>
      <c r="AL218" s="60">
        <f t="shared" si="205"/>
        <v>6.1903799999999995E-2</v>
      </c>
      <c r="AM218" s="60">
        <f t="shared" si="206"/>
        <v>7.4825682487700634E-2</v>
      </c>
      <c r="AN218" s="60">
        <f t="shared" si="207"/>
        <v>1.7284766257101292E-3</v>
      </c>
      <c r="AO218" s="34">
        <f t="shared" si="196"/>
        <v>3.5673949999999999</v>
      </c>
      <c r="AP218" s="34">
        <f t="shared" si="208"/>
        <v>4.3058588601701784</v>
      </c>
      <c r="AQ218" s="10">
        <f t="shared" si="209"/>
        <v>2.6630187151706712</v>
      </c>
      <c r="AR218" s="10">
        <f t="shared" si="210"/>
        <v>3.1605004033649111</v>
      </c>
      <c r="AS218" s="10">
        <f t="shared" si="211"/>
        <v>0.49748168819423988</v>
      </c>
      <c r="AT218" s="10">
        <f t="shared" si="212"/>
        <v>52.003317251613964</v>
      </c>
    </row>
    <row r="219" spans="1:46" x14ac:dyDescent="0.25">
      <c r="A219" s="4">
        <v>100</v>
      </c>
      <c r="B219" s="18">
        <f t="shared" si="188"/>
        <v>2123</v>
      </c>
      <c r="C219" s="8">
        <f t="shared" si="184"/>
        <v>197.15</v>
      </c>
      <c r="D219" s="8">
        <f t="shared" si="197"/>
        <v>0.40999999999999659</v>
      </c>
      <c r="E219" s="8">
        <f t="shared" si="213"/>
        <v>2.5073999999999996</v>
      </c>
      <c r="F219" s="8">
        <f t="shared" si="213"/>
        <v>1.9257</v>
      </c>
      <c r="G219" s="8">
        <f t="shared" si="213"/>
        <v>0.1575</v>
      </c>
      <c r="H219" s="8">
        <f t="shared" si="213"/>
        <v>0.22</v>
      </c>
      <c r="I219" s="8">
        <f t="shared" si="213"/>
        <v>1.1508965999999998</v>
      </c>
      <c r="J219" s="8">
        <f t="shared" si="213"/>
        <v>1.346079</v>
      </c>
      <c r="K219" s="8">
        <f t="shared" si="213"/>
        <v>5.1150959999999995E-2</v>
      </c>
      <c r="L219" s="8">
        <f t="shared" si="213"/>
        <v>1.1508965999999998</v>
      </c>
      <c r="M219" s="8">
        <f t="shared" si="185"/>
        <v>11.668948536751431</v>
      </c>
      <c r="N219" s="8">
        <f t="shared" si="190"/>
        <v>5.6077689107643991E-2</v>
      </c>
      <c r="O219" s="8">
        <f t="shared" si="190"/>
        <v>1.346079</v>
      </c>
      <c r="P219" s="8">
        <f t="shared" si="186"/>
        <v>1.6331005778998688</v>
      </c>
      <c r="Q219" s="8">
        <f t="shared" si="191"/>
        <v>9.4613452609877413E-3</v>
      </c>
      <c r="R219" s="8">
        <f t="shared" si="191"/>
        <v>5.1150959999999995E-2</v>
      </c>
      <c r="S219" s="8">
        <f t="shared" si="187"/>
        <v>6.1938669766067489E-2</v>
      </c>
      <c r="T219" s="8">
        <f t="shared" si="192"/>
        <v>9.1416793359815063E-4</v>
      </c>
      <c r="U219" s="8">
        <f t="shared" si="192"/>
        <v>3.1268899999999995</v>
      </c>
      <c r="V219" s="8">
        <f t="shared" si="192"/>
        <v>3.6033432023022258</v>
      </c>
      <c r="W219" s="29">
        <f>'2.8 Fert x35 '!D24</f>
        <v>200.41</v>
      </c>
      <c r="X219" s="71">
        <f t="shared" si="198"/>
        <v>0.65000000000000568</v>
      </c>
      <c r="Y219" s="29">
        <f>'2.8 Fert x35 '!F24*k</f>
        <v>3.0449999999999999</v>
      </c>
      <c r="Z219" s="29">
        <f>'2.8 Fert x35 '!G24*k</f>
        <v>2.1461999999999999</v>
      </c>
      <c r="AA219" s="29">
        <f>'2.8 Fert x35 '!H24*k</f>
        <v>0.1827</v>
      </c>
      <c r="AB219" s="29">
        <f>'2.8 Fert x35 '!I24/2</f>
        <v>0.26</v>
      </c>
      <c r="AC219" s="68">
        <f t="shared" si="199"/>
        <v>1.3976550000000001</v>
      </c>
      <c r="AD219" s="348">
        <f t="shared" si="193"/>
        <v>1.5615809999999999</v>
      </c>
      <c r="AE219" s="68">
        <f t="shared" si="200"/>
        <v>6.2118E-2</v>
      </c>
      <c r="AF219" s="36">
        <f t="shared" si="201"/>
        <v>1.3976550000000001</v>
      </c>
      <c r="AG219" s="33">
        <f t="shared" si="194"/>
        <v>13.805400427352989</v>
      </c>
      <c r="AH219" s="33">
        <f t="shared" si="202"/>
        <v>0.10613881267835978</v>
      </c>
      <c r="AI219" s="36">
        <f t="shared" si="203"/>
        <v>1.5615809999999999</v>
      </c>
      <c r="AJ219" s="33">
        <f t="shared" si="195"/>
        <v>1.891203863819406</v>
      </c>
      <c r="AK219" s="33">
        <f t="shared" si="204"/>
        <v>2.657536589275078E-2</v>
      </c>
      <c r="AL219" s="60">
        <f t="shared" si="205"/>
        <v>6.2118E-2</v>
      </c>
      <c r="AM219" s="60">
        <f t="shared" si="206"/>
        <v>7.5345436873491156E-2</v>
      </c>
      <c r="AN219" s="60">
        <f t="shared" si="207"/>
        <v>5.197543857905218E-4</v>
      </c>
      <c r="AO219" s="34">
        <f t="shared" si="196"/>
        <v>3.6620349999999999</v>
      </c>
      <c r="AP219" s="34">
        <f t="shared" si="208"/>
        <v>4.4452689329569068</v>
      </c>
      <c r="AQ219" s="10">
        <f t="shared" si="209"/>
        <v>2.6448539104898336</v>
      </c>
      <c r="AR219" s="10">
        <f t="shared" si="210"/>
        <v>3.2628273967903696</v>
      </c>
      <c r="AS219" s="10">
        <f t="shared" si="211"/>
        <v>0.61797348630053595</v>
      </c>
      <c r="AT219" s="10">
        <f t="shared" si="212"/>
        <v>55.093184683116647</v>
      </c>
    </row>
    <row r="220" spans="1:46" x14ac:dyDescent="0.25">
      <c r="A220" s="4">
        <v>105</v>
      </c>
      <c r="B220" s="18">
        <f t="shared" si="188"/>
        <v>2128</v>
      </c>
      <c r="C220" s="8">
        <f t="shared" si="184"/>
        <v>197.58</v>
      </c>
      <c r="D220" s="8">
        <f t="shared" si="197"/>
        <v>0.43000000000000682</v>
      </c>
      <c r="E220" s="8">
        <f t="shared" ref="E220:L229" si="214">E45</f>
        <v>2.2869000000000002</v>
      </c>
      <c r="F220" s="8">
        <f t="shared" si="214"/>
        <v>2.0726999999999998</v>
      </c>
      <c r="G220" s="8">
        <f t="shared" si="214"/>
        <v>0.16170000000000001</v>
      </c>
      <c r="H220" s="8">
        <f t="shared" si="214"/>
        <v>0.13500000000000001</v>
      </c>
      <c r="I220" s="8">
        <f t="shared" si="214"/>
        <v>1.0496871000000001</v>
      </c>
      <c r="J220" s="8">
        <f t="shared" si="214"/>
        <v>1.3479165</v>
      </c>
      <c r="K220" s="8">
        <f t="shared" si="214"/>
        <v>4.6652760000000008E-2</v>
      </c>
      <c r="L220" s="8">
        <f t="shared" si="214"/>
        <v>1.0496871000000001</v>
      </c>
      <c r="M220" s="8">
        <f t="shared" si="185"/>
        <v>11.618529926813459</v>
      </c>
      <c r="N220" s="8">
        <f t="shared" si="190"/>
        <v>-5.0418609937972647E-2</v>
      </c>
      <c r="O220" s="8">
        <f t="shared" si="190"/>
        <v>1.3479165</v>
      </c>
      <c r="P220" s="8">
        <f t="shared" si="186"/>
        <v>1.6366106232481668</v>
      </c>
      <c r="Q220" s="8">
        <f t="shared" si="191"/>
        <v>3.5100453482979077E-3</v>
      </c>
      <c r="R220" s="8">
        <f t="shared" si="191"/>
        <v>4.6652760000000008E-2</v>
      </c>
      <c r="S220" s="8">
        <f t="shared" si="187"/>
        <v>5.7602073352315139E-2</v>
      </c>
      <c r="T220" s="8">
        <f t="shared" si="192"/>
        <v>-4.3365964137523499E-3</v>
      </c>
      <c r="U220" s="8">
        <f t="shared" si="192"/>
        <v>3.0265949999999999</v>
      </c>
      <c r="V220" s="8">
        <f t="shared" si="192"/>
        <v>3.4053498389965795</v>
      </c>
      <c r="W220" s="29">
        <f>'2.8 Fert x35 '!D25</f>
        <v>200.83</v>
      </c>
      <c r="X220" s="71">
        <f t="shared" si="198"/>
        <v>0.42000000000001592</v>
      </c>
      <c r="Y220" s="29">
        <f>'2.8 Fert x35 '!F25*k</f>
        <v>2.8664999999999998</v>
      </c>
      <c r="Z220" s="29">
        <f>'2.8 Fert x35 '!G25*k</f>
        <v>2.2323</v>
      </c>
      <c r="AA220" s="29">
        <f>'2.8 Fert x35 '!H25*k</f>
        <v>0.1827</v>
      </c>
      <c r="AB220" s="29">
        <f>'2.8 Fert x35 '!I25/2</f>
        <v>0.155</v>
      </c>
      <c r="AC220" s="68">
        <f t="shared" si="199"/>
        <v>1.3157235</v>
      </c>
      <c r="AD220" s="348">
        <f t="shared" si="193"/>
        <v>1.5505665</v>
      </c>
      <c r="AE220" s="68">
        <f t="shared" si="200"/>
        <v>5.8476600000000004E-2</v>
      </c>
      <c r="AF220" s="36">
        <f t="shared" si="201"/>
        <v>1.3157235</v>
      </c>
      <c r="AG220" s="33">
        <f t="shared" si="194"/>
        <v>13.819601361692653</v>
      </c>
      <c r="AH220" s="33">
        <f t="shared" si="202"/>
        <v>1.4200934339664073E-2</v>
      </c>
      <c r="AI220" s="36">
        <f t="shared" si="203"/>
        <v>1.5505665</v>
      </c>
      <c r="AJ220" s="33">
        <f t="shared" si="195"/>
        <v>1.8848872691782255</v>
      </c>
      <c r="AK220" s="33">
        <f t="shared" si="204"/>
        <v>-6.3165946411805063E-3</v>
      </c>
      <c r="AL220" s="60">
        <f t="shared" si="205"/>
        <v>5.8476600000000004E-2</v>
      </c>
      <c r="AM220" s="60">
        <f t="shared" si="206"/>
        <v>7.1795917336177142E-2</v>
      </c>
      <c r="AN220" s="60">
        <f t="shared" si="207"/>
        <v>-3.5495195373140137E-3</v>
      </c>
      <c r="AO220" s="34">
        <f t="shared" si="196"/>
        <v>3.533725</v>
      </c>
      <c r="AP220" s="34">
        <f t="shared" si="208"/>
        <v>3.9580598201611856</v>
      </c>
      <c r="AQ220" s="10">
        <f t="shared" si="209"/>
        <v>2.4995267818234894</v>
      </c>
      <c r="AR220" s="10">
        <f t="shared" si="210"/>
        <v>2.9052159079983104</v>
      </c>
      <c r="AS220" s="10">
        <f t="shared" si="211"/>
        <v>0.405689126174821</v>
      </c>
      <c r="AT220" s="10">
        <f t="shared" si="212"/>
        <v>57.12163031399075</v>
      </c>
    </row>
    <row r="221" spans="1:46" x14ac:dyDescent="0.25">
      <c r="A221" s="4">
        <v>110</v>
      </c>
      <c r="B221" s="18">
        <f t="shared" si="188"/>
        <v>2133</v>
      </c>
      <c r="C221" s="8">
        <f t="shared" si="184"/>
        <v>197.75</v>
      </c>
      <c r="D221" s="8">
        <f t="shared" si="197"/>
        <v>0.16999999999998749</v>
      </c>
      <c r="E221" s="8">
        <f t="shared" si="214"/>
        <v>2.5787999999999998</v>
      </c>
      <c r="F221" s="8">
        <f t="shared" si="214"/>
        <v>1.8584999999999998</v>
      </c>
      <c r="G221" s="8">
        <f t="shared" si="214"/>
        <v>0.15539999999999998</v>
      </c>
      <c r="H221" s="8">
        <f t="shared" si="214"/>
        <v>0.19500000000000001</v>
      </c>
      <c r="I221" s="8">
        <f t="shared" si="214"/>
        <v>1.1836692</v>
      </c>
      <c r="J221" s="8">
        <f t="shared" si="214"/>
        <v>1.3380359999999998</v>
      </c>
      <c r="K221" s="8">
        <f t="shared" si="214"/>
        <v>5.2607519999999998E-2</v>
      </c>
      <c r="L221" s="8">
        <f t="shared" si="214"/>
        <v>1.1836692</v>
      </c>
      <c r="M221" s="8">
        <f t="shared" si="185"/>
        <v>11.706846698673345</v>
      </c>
      <c r="N221" s="8">
        <f t="shared" si="190"/>
        <v>8.8316771859886956E-2</v>
      </c>
      <c r="O221" s="8">
        <f t="shared" si="190"/>
        <v>1.3380359999999998</v>
      </c>
      <c r="P221" s="8">
        <f t="shared" si="186"/>
        <v>1.6273506174651799</v>
      </c>
      <c r="Q221" s="8">
        <f t="shared" si="191"/>
        <v>-9.2600057829868021E-3</v>
      </c>
      <c r="R221" s="8">
        <f t="shared" si="191"/>
        <v>5.2607519999999998E-2</v>
      </c>
      <c r="S221" s="8">
        <f t="shared" si="187"/>
        <v>6.2790224169456732E-2</v>
      </c>
      <c r="T221" s="8">
        <f t="shared" si="192"/>
        <v>5.188150817141593E-3</v>
      </c>
      <c r="U221" s="8">
        <f t="shared" si="192"/>
        <v>3.1120050000000004</v>
      </c>
      <c r="V221" s="8">
        <f t="shared" si="192"/>
        <v>3.3662499168940294</v>
      </c>
      <c r="W221" s="29">
        <f>'2.8 Fert x35 '!D26</f>
        <v>201.09</v>
      </c>
      <c r="X221" s="71">
        <f t="shared" si="198"/>
        <v>0.25999999999999091</v>
      </c>
      <c r="Y221" s="29">
        <f>'2.8 Fert x35 '!F26*k</f>
        <v>3.2108999999999996</v>
      </c>
      <c r="Z221" s="29">
        <f>'2.8 Fert x35 '!G26*k</f>
        <v>2.0223</v>
      </c>
      <c r="AA221" s="29">
        <f>'2.8 Fert x35 '!H26*k</f>
        <v>0.17849999999999999</v>
      </c>
      <c r="AB221" s="29">
        <f>'2.8 Fert x35 '!I26/2</f>
        <v>0.21</v>
      </c>
      <c r="AC221" s="68">
        <f t="shared" si="199"/>
        <v>1.4738030999999998</v>
      </c>
      <c r="AD221" s="348">
        <f t="shared" si="193"/>
        <v>1.5551444999999999</v>
      </c>
      <c r="AE221" s="68">
        <f t="shared" si="200"/>
        <v>6.5502359999999996E-2</v>
      </c>
      <c r="AF221" s="36">
        <f t="shared" si="201"/>
        <v>1.4738030999999998</v>
      </c>
      <c r="AG221" s="33">
        <f t="shared" si="194"/>
        <v>13.990543083978745</v>
      </c>
      <c r="AH221" s="33">
        <f t="shared" si="202"/>
        <v>0.17094172228609139</v>
      </c>
      <c r="AI221" s="36">
        <f t="shared" si="203"/>
        <v>1.5551444999999999</v>
      </c>
      <c r="AJ221" s="33">
        <f t="shared" si="195"/>
        <v>1.888348642452029</v>
      </c>
      <c r="AK221" s="33">
        <f t="shared" si="204"/>
        <v>3.4613732738035807E-3</v>
      </c>
      <c r="AL221" s="60">
        <f t="shared" si="205"/>
        <v>6.5502359999999996E-2</v>
      </c>
      <c r="AM221" s="60">
        <f t="shared" si="206"/>
        <v>7.8194205002479908E-2</v>
      </c>
      <c r="AN221" s="60">
        <f t="shared" si="207"/>
        <v>6.3982876663027655E-3</v>
      </c>
      <c r="AO221" s="34">
        <f t="shared" si="196"/>
        <v>3.6541049999999999</v>
      </c>
      <c r="AP221" s="34">
        <f t="shared" si="208"/>
        <v>4.0949063832261885</v>
      </c>
      <c r="AQ221" s="10">
        <f t="shared" si="209"/>
        <v>2.4708274390002174</v>
      </c>
      <c r="AR221" s="10">
        <f t="shared" si="210"/>
        <v>3.0056612852880225</v>
      </c>
      <c r="AS221" s="10">
        <f t="shared" si="211"/>
        <v>0.53483384628780506</v>
      </c>
      <c r="AT221" s="10">
        <f t="shared" si="212"/>
        <v>59.795799545429773</v>
      </c>
    </row>
    <row r="222" spans="1:46" x14ac:dyDescent="0.25">
      <c r="A222" s="4">
        <v>115</v>
      </c>
      <c r="B222" s="18">
        <f t="shared" si="188"/>
        <v>2138</v>
      </c>
      <c r="C222" s="8">
        <f t="shared" si="184"/>
        <v>198.17</v>
      </c>
      <c r="D222" s="8">
        <f t="shared" si="197"/>
        <v>0.41999999999998749</v>
      </c>
      <c r="E222" s="8">
        <f t="shared" si="214"/>
        <v>2.4822000000000002</v>
      </c>
      <c r="F222" s="8">
        <f t="shared" si="214"/>
        <v>1.9341000000000002</v>
      </c>
      <c r="G222" s="8">
        <f t="shared" si="214"/>
        <v>0.1575</v>
      </c>
      <c r="H222" s="8">
        <f t="shared" si="214"/>
        <v>0.26</v>
      </c>
      <c r="I222" s="8">
        <f t="shared" si="214"/>
        <v>1.1393298000000001</v>
      </c>
      <c r="J222" s="8">
        <f t="shared" si="214"/>
        <v>1.3430970000000002</v>
      </c>
      <c r="K222" s="8">
        <f t="shared" si="214"/>
        <v>5.0636880000000009E-2</v>
      </c>
      <c r="L222" s="8">
        <f t="shared" si="214"/>
        <v>1.1393298000000001</v>
      </c>
      <c r="M222" s="8">
        <f t="shared" si="185"/>
        <v>11.742497888898242</v>
      </c>
      <c r="N222" s="8">
        <f t="shared" si="190"/>
        <v>3.5651190224896823E-2</v>
      </c>
      <c r="O222" s="8">
        <f t="shared" si="190"/>
        <v>1.3430970000000002</v>
      </c>
      <c r="P222" s="8">
        <f t="shared" si="186"/>
        <v>1.6307746642444363</v>
      </c>
      <c r="Q222" s="8">
        <f t="shared" si="191"/>
        <v>3.42404677925634E-3</v>
      </c>
      <c r="R222" s="8">
        <f t="shared" si="191"/>
        <v>5.0636880000000009E-2</v>
      </c>
      <c r="S222" s="8">
        <f t="shared" si="187"/>
        <v>6.1736728325611584E-2</v>
      </c>
      <c r="T222" s="8">
        <f t="shared" si="192"/>
        <v>-1.0534958438451481E-3</v>
      </c>
      <c r="U222" s="8">
        <f t="shared" si="192"/>
        <v>3.1419700000000002</v>
      </c>
      <c r="V222" s="8">
        <f t="shared" si="192"/>
        <v>3.5999917411602955</v>
      </c>
      <c r="W222" s="29">
        <f>'2.8 Fert x35 '!D27</f>
        <v>201.47</v>
      </c>
      <c r="X222" s="71">
        <f t="shared" si="198"/>
        <v>0.37999999999999545</v>
      </c>
      <c r="Y222" s="29">
        <f>'2.8 Fert x35 '!F27*k</f>
        <v>3.0891000000000002</v>
      </c>
      <c r="Z222" s="29">
        <f>'2.8 Fert x35 '!G27*k</f>
        <v>2.0390999999999999</v>
      </c>
      <c r="AA222" s="29">
        <f>'2.8 Fert x35 '!H27*k</f>
        <v>0.17849999999999999</v>
      </c>
      <c r="AB222" s="29">
        <f>'2.8 Fert x35 '!I27/2</f>
        <v>0.21</v>
      </c>
      <c r="AC222" s="68">
        <f t="shared" si="199"/>
        <v>1.4178969000000001</v>
      </c>
      <c r="AD222" s="348">
        <f t="shared" si="193"/>
        <v>1.5316874999999999</v>
      </c>
      <c r="AE222" s="68">
        <f t="shared" si="200"/>
        <v>6.3017640000000014E-2</v>
      </c>
      <c r="AF222" s="36">
        <f t="shared" si="201"/>
        <v>1.4178969000000001</v>
      </c>
      <c r="AG222" s="33">
        <f t="shared" si="194"/>
        <v>14.089462847063286</v>
      </c>
      <c r="AH222" s="33">
        <f t="shared" si="202"/>
        <v>9.8919763084541756E-2</v>
      </c>
      <c r="AI222" s="36">
        <f t="shared" si="203"/>
        <v>1.5316874999999999</v>
      </c>
      <c r="AJ222" s="33">
        <f t="shared" si="195"/>
        <v>1.86550353258056</v>
      </c>
      <c r="AK222" s="33">
        <f t="shared" si="204"/>
        <v>-2.2845109871469038E-2</v>
      </c>
      <c r="AL222" s="60">
        <f t="shared" si="205"/>
        <v>6.3017640000000014E-2</v>
      </c>
      <c r="AM222" s="60">
        <f t="shared" si="206"/>
        <v>7.684055315168617E-2</v>
      </c>
      <c r="AN222" s="60">
        <f t="shared" si="207"/>
        <v>-1.3536518507937384E-3</v>
      </c>
      <c r="AO222" s="34">
        <f t="shared" si="196"/>
        <v>3.5858549999999996</v>
      </c>
      <c r="AP222" s="34">
        <f t="shared" si="208"/>
        <v>4.0405760013622736</v>
      </c>
      <c r="AQ222" s="10">
        <f t="shared" si="209"/>
        <v>2.642393938011657</v>
      </c>
      <c r="AR222" s="10">
        <f t="shared" si="210"/>
        <v>2.9657827849999086</v>
      </c>
      <c r="AS222" s="10">
        <f t="shared" si="211"/>
        <v>0.32338884698825154</v>
      </c>
      <c r="AT222" s="10">
        <f t="shared" si="212"/>
        <v>61.412743780371031</v>
      </c>
    </row>
    <row r="223" spans="1:46" x14ac:dyDescent="0.25">
      <c r="A223" s="4">
        <v>120</v>
      </c>
      <c r="B223" s="18">
        <f t="shared" si="188"/>
        <v>2143</v>
      </c>
      <c r="C223" s="8">
        <f t="shared" si="184"/>
        <v>198.39</v>
      </c>
      <c r="D223" s="8">
        <f t="shared" si="197"/>
        <v>0.21999999999999886</v>
      </c>
      <c r="E223" s="8">
        <f t="shared" si="214"/>
        <v>2.415</v>
      </c>
      <c r="F223" s="8">
        <f t="shared" si="214"/>
        <v>1.9424999999999999</v>
      </c>
      <c r="G223" s="8">
        <f t="shared" si="214"/>
        <v>0.1575</v>
      </c>
      <c r="H223" s="8">
        <f t="shared" si="214"/>
        <v>0.22</v>
      </c>
      <c r="I223" s="8">
        <f t="shared" si="214"/>
        <v>1.1084850000000002</v>
      </c>
      <c r="J223" s="8">
        <f t="shared" si="214"/>
        <v>1.329825</v>
      </c>
      <c r="K223" s="8">
        <f t="shared" si="214"/>
        <v>4.9266000000000004E-2</v>
      </c>
      <c r="L223" s="8">
        <f t="shared" si="214"/>
        <v>1.1084850000000002</v>
      </c>
      <c r="M223" s="8">
        <f t="shared" si="185"/>
        <v>11.743943215544105</v>
      </c>
      <c r="N223" s="8">
        <f t="shared" si="190"/>
        <v>1.4453266458627212E-3</v>
      </c>
      <c r="O223" s="8">
        <f t="shared" si="190"/>
        <v>1.329825</v>
      </c>
      <c r="P223" s="8">
        <f t="shared" si="186"/>
        <v>1.618107955918614</v>
      </c>
      <c r="Q223" s="8">
        <f t="shared" si="191"/>
        <v>-1.2666708325822285E-2</v>
      </c>
      <c r="R223" s="8">
        <f t="shared" si="191"/>
        <v>4.9266000000000004E-2</v>
      </c>
      <c r="S223" s="8">
        <f t="shared" si="187"/>
        <v>6.0179614811827896E-2</v>
      </c>
      <c r="T223" s="8">
        <f t="shared" si="192"/>
        <v>-1.5571135137836881E-3</v>
      </c>
      <c r="U223" s="8">
        <f t="shared" si="192"/>
        <v>3.0777499999999995</v>
      </c>
      <c r="V223" s="8">
        <f t="shared" si="192"/>
        <v>3.2849715048062551</v>
      </c>
      <c r="W223" s="29">
        <f>'2.8 Fert x35 '!D28</f>
        <v>201.78</v>
      </c>
      <c r="X223" s="71">
        <f t="shared" si="198"/>
        <v>0.31000000000000227</v>
      </c>
      <c r="Y223" s="29">
        <f>'2.8 Fert x35 '!F28*k</f>
        <v>2.9525999999999999</v>
      </c>
      <c r="Z223" s="29">
        <f>'2.8 Fert x35 '!G28*k</f>
        <v>2.0873999999999997</v>
      </c>
      <c r="AA223" s="29">
        <f>'2.8 Fert x35 '!H28*k</f>
        <v>0.17639999999999997</v>
      </c>
      <c r="AB223" s="29">
        <f>'2.8 Fert x35 '!I28/2</f>
        <v>0.20499999999999999</v>
      </c>
      <c r="AC223" s="68">
        <f t="shared" si="199"/>
        <v>1.3552434</v>
      </c>
      <c r="AD223" s="348">
        <f t="shared" si="193"/>
        <v>1.5165989999999998</v>
      </c>
      <c r="AE223" s="68">
        <f t="shared" si="200"/>
        <v>6.0233040000000002E-2</v>
      </c>
      <c r="AF223" s="36">
        <f t="shared" si="201"/>
        <v>1.3552434</v>
      </c>
      <c r="AG223" s="33">
        <f t="shared" si="194"/>
        <v>14.116403317352336</v>
      </c>
      <c r="AH223" s="33">
        <f t="shared" si="202"/>
        <v>2.6940470289050111E-2</v>
      </c>
      <c r="AI223" s="36">
        <f t="shared" si="203"/>
        <v>1.5165989999999998</v>
      </c>
      <c r="AJ223" s="33">
        <f t="shared" si="195"/>
        <v>1.8463765495537932</v>
      </c>
      <c r="AK223" s="33">
        <f t="shared" si="204"/>
        <v>-1.9126983026766853E-2</v>
      </c>
      <c r="AL223" s="60">
        <f t="shared" si="205"/>
        <v>6.0233040000000002E-2</v>
      </c>
      <c r="AM223" s="60">
        <f t="shared" si="206"/>
        <v>7.3816659050920663E-2</v>
      </c>
      <c r="AN223" s="60">
        <f t="shared" si="207"/>
        <v>-3.0238941007655062E-3</v>
      </c>
      <c r="AO223" s="34">
        <f t="shared" si="196"/>
        <v>3.5239099999999999</v>
      </c>
      <c r="AP223" s="34">
        <f t="shared" si="208"/>
        <v>3.83869959316152</v>
      </c>
      <c r="AQ223" s="10">
        <f t="shared" si="209"/>
        <v>2.4111690845277911</v>
      </c>
      <c r="AR223" s="10">
        <f t="shared" si="210"/>
        <v>2.8176055013805557</v>
      </c>
      <c r="AS223" s="10">
        <f t="shared" si="211"/>
        <v>0.40643641685276455</v>
      </c>
      <c r="AT223" s="10">
        <f t="shared" si="212"/>
        <v>63.444925864634854</v>
      </c>
    </row>
    <row r="224" spans="1:46" x14ac:dyDescent="0.25">
      <c r="A224" s="4">
        <v>125</v>
      </c>
      <c r="B224" s="18">
        <f t="shared" si="188"/>
        <v>2148</v>
      </c>
      <c r="C224" s="8">
        <f t="shared" si="184"/>
        <v>198.51</v>
      </c>
      <c r="D224" s="8">
        <f t="shared" si="197"/>
        <v>0.12000000000000455</v>
      </c>
      <c r="E224" s="8">
        <f t="shared" si="214"/>
        <v>2.2994999999999997</v>
      </c>
      <c r="F224" s="8">
        <f t="shared" si="214"/>
        <v>1.9593</v>
      </c>
      <c r="G224" s="8">
        <f t="shared" si="214"/>
        <v>0.15539999999999998</v>
      </c>
      <c r="H224" s="8">
        <f t="shared" si="214"/>
        <v>0.14000000000000001</v>
      </c>
      <c r="I224" s="8">
        <f t="shared" si="214"/>
        <v>1.0554705</v>
      </c>
      <c r="J224" s="8">
        <f t="shared" si="214"/>
        <v>1.3079114999999999</v>
      </c>
      <c r="K224" s="8">
        <f t="shared" si="214"/>
        <v>4.6909799999999995E-2</v>
      </c>
      <c r="L224" s="8">
        <f t="shared" si="214"/>
        <v>1.0554705</v>
      </c>
      <c r="M224" s="8">
        <f t="shared" si="185"/>
        <v>11.692237782089855</v>
      </c>
      <c r="N224" s="8">
        <f t="shared" si="190"/>
        <v>-5.1705433454250382E-2</v>
      </c>
      <c r="O224" s="8">
        <f t="shared" si="190"/>
        <v>1.3079114999999999</v>
      </c>
      <c r="P224" s="8">
        <f t="shared" si="186"/>
        <v>1.5939552770804886</v>
      </c>
      <c r="Q224" s="8">
        <f t="shared" si="191"/>
        <v>-2.4152678838125441E-2</v>
      </c>
      <c r="R224" s="8">
        <f t="shared" si="191"/>
        <v>4.6909799999999995E-2</v>
      </c>
      <c r="S224" s="8">
        <f t="shared" si="187"/>
        <v>5.7548153430659471E-2</v>
      </c>
      <c r="T224" s="8">
        <f t="shared" si="192"/>
        <v>-2.6314613811684248E-3</v>
      </c>
      <c r="U224" s="8">
        <f t="shared" si="192"/>
        <v>2.9602300000000001</v>
      </c>
      <c r="V224" s="8">
        <f t="shared" si="192"/>
        <v>3.0017404263264607</v>
      </c>
      <c r="W224" s="29">
        <f>'2.8 Fert x35 '!D29</f>
        <v>202.1</v>
      </c>
      <c r="X224" s="71">
        <f t="shared" si="198"/>
        <v>0.31999999999999318</v>
      </c>
      <c r="Y224" s="29">
        <f>'2.8 Fert x35 '!F29*k</f>
        <v>2.8874999999999997</v>
      </c>
      <c r="Z224" s="29">
        <f>'2.8 Fert x35 '!G29*k</f>
        <v>2.0831999999999997</v>
      </c>
      <c r="AA224" s="29">
        <f>'2.8 Fert x35 '!H29*k</f>
        <v>0.17429999999999998</v>
      </c>
      <c r="AB224" s="29">
        <f>'2.8 Fert x35 '!I29/2</f>
        <v>0.215</v>
      </c>
      <c r="AC224" s="68">
        <f t="shared" si="199"/>
        <v>1.3253625</v>
      </c>
      <c r="AD224" s="348">
        <f t="shared" si="193"/>
        <v>1.4990534999999998</v>
      </c>
      <c r="AE224" s="68">
        <f t="shared" si="200"/>
        <v>5.8904999999999999E-2</v>
      </c>
      <c r="AF224" s="36">
        <f t="shared" si="201"/>
        <v>1.3253625</v>
      </c>
      <c r="AG224" s="33">
        <f t="shared" si="194"/>
        <v>14.110923038819527</v>
      </c>
      <c r="AH224" s="33">
        <f t="shared" si="202"/>
        <v>-5.4802785328096348E-3</v>
      </c>
      <c r="AI224" s="36">
        <f t="shared" si="203"/>
        <v>1.4990534999999998</v>
      </c>
      <c r="AJ224" s="33">
        <f t="shared" si="195"/>
        <v>1.8254498447033265</v>
      </c>
      <c r="AK224" s="33">
        <f t="shared" si="204"/>
        <v>-2.092670485046666E-2</v>
      </c>
      <c r="AL224" s="60">
        <f t="shared" si="205"/>
        <v>5.8904999999999999E-2</v>
      </c>
      <c r="AM224" s="60">
        <f t="shared" si="206"/>
        <v>7.1954065044860335E-2</v>
      </c>
      <c r="AN224" s="60">
        <f t="shared" si="207"/>
        <v>-1.862594006060328E-3</v>
      </c>
      <c r="AO224" s="34">
        <f t="shared" si="196"/>
        <v>3.4839999999999991</v>
      </c>
      <c r="AP224" s="34">
        <f t="shared" si="208"/>
        <v>3.7757304226106556</v>
      </c>
      <c r="AQ224" s="10">
        <f t="shared" si="209"/>
        <v>2.203277472923622</v>
      </c>
      <c r="AR224" s="10">
        <f t="shared" si="210"/>
        <v>2.771386130196221</v>
      </c>
      <c r="AS224" s="10">
        <f t="shared" si="211"/>
        <v>0.56810865727259907</v>
      </c>
      <c r="AT224" s="10">
        <f t="shared" si="212"/>
        <v>66.285469150997855</v>
      </c>
    </row>
    <row r="225" spans="1:51" x14ac:dyDescent="0.25">
      <c r="A225" s="4">
        <v>130</v>
      </c>
      <c r="B225" s="18">
        <f t="shared" si="188"/>
        <v>2153</v>
      </c>
      <c r="C225" s="8">
        <f t="shared" si="184"/>
        <v>198.74</v>
      </c>
      <c r="D225" s="8">
        <f t="shared" si="197"/>
        <v>0.23000000000001819</v>
      </c>
      <c r="E225" s="8">
        <f t="shared" si="214"/>
        <v>2.3016000000000001</v>
      </c>
      <c r="F225" s="8">
        <f t="shared" si="214"/>
        <v>1.9403999999999999</v>
      </c>
      <c r="G225" s="8">
        <f t="shared" si="214"/>
        <v>0.15539999999999998</v>
      </c>
      <c r="H225" s="8">
        <f t="shared" si="214"/>
        <v>0.19</v>
      </c>
      <c r="I225" s="8">
        <f t="shared" si="214"/>
        <v>1.0564344000000001</v>
      </c>
      <c r="J225" s="8">
        <f t="shared" si="214"/>
        <v>1.3012440000000001</v>
      </c>
      <c r="K225" s="8">
        <f t="shared" si="214"/>
        <v>4.6952640000000004E-2</v>
      </c>
      <c r="L225" s="8">
        <f t="shared" si="214"/>
        <v>1.0564344000000001</v>
      </c>
      <c r="M225" s="8">
        <f t="shared" si="185"/>
        <v>11.646370847439318</v>
      </c>
      <c r="N225" s="8">
        <f t="shared" si="190"/>
        <v>-4.5866934650536706E-2</v>
      </c>
      <c r="O225" s="8">
        <f t="shared" si="190"/>
        <v>1.3012440000000001</v>
      </c>
      <c r="P225" s="8">
        <f t="shared" si="186"/>
        <v>1.583018146332924</v>
      </c>
      <c r="Q225" s="8">
        <f t="shared" si="191"/>
        <v>-1.0937130747564527E-2</v>
      </c>
      <c r="R225" s="8">
        <f t="shared" si="191"/>
        <v>4.6952640000000004E-2</v>
      </c>
      <c r="S225" s="8">
        <f t="shared" si="187"/>
        <v>5.7125812383895802E-2</v>
      </c>
      <c r="T225" s="8">
        <f t="shared" si="192"/>
        <v>-4.2234104676366901E-4</v>
      </c>
      <c r="U225" s="8">
        <f t="shared" si="192"/>
        <v>2.9818100000000003</v>
      </c>
      <c r="V225" s="8">
        <f t="shared" si="192"/>
        <v>3.1545835935551536</v>
      </c>
      <c r="W225" s="29">
        <f>'2.8 Fert x35 '!D30</f>
        <v>202.3</v>
      </c>
      <c r="X225" s="71">
        <f t="shared" si="198"/>
        <v>0.20000000000001705</v>
      </c>
      <c r="Y225" s="29">
        <f>'2.8 Fert x35 '!F30*k</f>
        <v>2.6837999999999997</v>
      </c>
      <c r="Z225" s="29">
        <f>'2.8 Fert x35 '!G30*k</f>
        <v>2.2008000000000001</v>
      </c>
      <c r="AA225" s="29">
        <f>'2.8 Fert x35 '!H30*k</f>
        <v>0.17639999999999997</v>
      </c>
      <c r="AB225" s="29">
        <f>'2.8 Fert x35 '!I30/2</f>
        <v>0.21</v>
      </c>
      <c r="AC225" s="68">
        <f t="shared" si="199"/>
        <v>1.2318642</v>
      </c>
      <c r="AD225" s="348">
        <f t="shared" si="193"/>
        <v>1.493835</v>
      </c>
      <c r="AE225" s="68">
        <f t="shared" si="200"/>
        <v>5.4749519999999996E-2</v>
      </c>
      <c r="AF225" s="36">
        <f t="shared" si="201"/>
        <v>1.2318642</v>
      </c>
      <c r="AG225" s="33">
        <f t="shared" si="194"/>
        <v>14.012461120865604</v>
      </c>
      <c r="AH225" s="33">
        <f t="shared" si="202"/>
        <v>-9.8461917953923006E-2</v>
      </c>
      <c r="AI225" s="36">
        <f t="shared" si="203"/>
        <v>1.493835</v>
      </c>
      <c r="AJ225" s="33">
        <f t="shared" si="195"/>
        <v>1.816531990976413</v>
      </c>
      <c r="AK225" s="33">
        <f t="shared" si="204"/>
        <v>-8.9178537269134495E-3</v>
      </c>
      <c r="AL225" s="60">
        <f t="shared" si="205"/>
        <v>5.4749519999999996E-2</v>
      </c>
      <c r="AM225" s="60">
        <f t="shared" si="206"/>
        <v>6.7469321831789664E-2</v>
      </c>
      <c r="AN225" s="60">
        <f t="shared" si="207"/>
        <v>-4.4847432130706716E-3</v>
      </c>
      <c r="AO225" s="34">
        <f t="shared" si="196"/>
        <v>3.4261500000000003</v>
      </c>
      <c r="AP225" s="34">
        <f t="shared" si="208"/>
        <v>3.5142854851061101</v>
      </c>
      <c r="AQ225" s="10">
        <f t="shared" si="209"/>
        <v>2.3154643576694829</v>
      </c>
      <c r="AR225" s="10">
        <f t="shared" si="210"/>
        <v>2.5794855460678847</v>
      </c>
      <c r="AS225" s="10">
        <f t="shared" si="211"/>
        <v>0.26402118839840183</v>
      </c>
      <c r="AT225" s="10">
        <f t="shared" si="212"/>
        <v>67.605575092989866</v>
      </c>
    </row>
    <row r="226" spans="1:51" x14ac:dyDescent="0.25">
      <c r="A226" s="4">
        <v>135</v>
      </c>
      <c r="B226" s="18">
        <f t="shared" si="188"/>
        <v>2158</v>
      </c>
      <c r="C226" s="8">
        <f t="shared" si="184"/>
        <v>198.91</v>
      </c>
      <c r="D226" s="8">
        <f t="shared" si="197"/>
        <v>0.16999999999998749</v>
      </c>
      <c r="E226" s="8">
        <f t="shared" si="214"/>
        <v>2.3183999999999996</v>
      </c>
      <c r="F226" s="8">
        <f t="shared" si="214"/>
        <v>1.9508999999999999</v>
      </c>
      <c r="G226" s="8">
        <f t="shared" si="214"/>
        <v>0.15539999999999998</v>
      </c>
      <c r="H226" s="8">
        <f t="shared" si="214"/>
        <v>0.25</v>
      </c>
      <c r="I226" s="8">
        <f t="shared" si="214"/>
        <v>1.0641455999999998</v>
      </c>
      <c r="J226" s="8">
        <f t="shared" si="214"/>
        <v>1.3093499999999998</v>
      </c>
      <c r="K226" s="8">
        <f t="shared" si="214"/>
        <v>4.7295359999999995E-2</v>
      </c>
      <c r="L226" s="8">
        <f t="shared" si="214"/>
        <v>1.0641455999999998</v>
      </c>
      <c r="M226" s="8">
        <f t="shared" si="185"/>
        <v>11.61253927931908</v>
      </c>
      <c r="N226" s="8">
        <f t="shared" si="190"/>
        <v>-3.3831568120238131E-2</v>
      </c>
      <c r="O226" s="8">
        <f t="shared" si="190"/>
        <v>1.3093499999999998</v>
      </c>
      <c r="P226" s="8">
        <f t="shared" si="186"/>
        <v>1.5891907165033421</v>
      </c>
      <c r="Q226" s="8">
        <f t="shared" si="191"/>
        <v>6.1725701704180569E-3</v>
      </c>
      <c r="R226" s="8">
        <f t="shared" si="191"/>
        <v>4.7295359999999995E-2</v>
      </c>
      <c r="S226" s="8">
        <f t="shared" si="187"/>
        <v>5.7393872329360787E-2</v>
      </c>
      <c r="T226" s="8">
        <f t="shared" si="192"/>
        <v>2.6805994546498513E-4</v>
      </c>
      <c r="U226" s="8">
        <f t="shared" si="192"/>
        <v>3.0385549999999997</v>
      </c>
      <c r="V226" s="8">
        <f t="shared" si="192"/>
        <v>3.1811640619956321</v>
      </c>
      <c r="W226" s="29">
        <f>'2.8 Fert x35 '!D31</f>
        <v>202.46</v>
      </c>
      <c r="X226" s="71">
        <f t="shared" si="198"/>
        <v>0.15999999999999659</v>
      </c>
      <c r="Y226" s="29">
        <f>'2.8 Fert x35 '!F31*k</f>
        <v>2.8727999999999998</v>
      </c>
      <c r="Z226" s="29">
        <f>'2.8 Fert x35 '!G31*k</f>
        <v>2.0495999999999999</v>
      </c>
      <c r="AA226" s="29">
        <f>'2.8 Fert x35 '!H31*k</f>
        <v>0.17219999999999999</v>
      </c>
      <c r="AB226" s="29">
        <f>'2.8 Fert x35 '!I31/2</f>
        <v>0.115</v>
      </c>
      <c r="AC226" s="68">
        <f t="shared" si="199"/>
        <v>1.3186152</v>
      </c>
      <c r="AD226" s="348">
        <f t="shared" si="193"/>
        <v>1.4826839999999999</v>
      </c>
      <c r="AE226" s="68">
        <f t="shared" si="200"/>
        <v>5.8605119999999997E-2</v>
      </c>
      <c r="AF226" s="36">
        <f t="shared" si="201"/>
        <v>1.3186152</v>
      </c>
      <c r="AG226" s="33">
        <f t="shared" si="194"/>
        <v>14.010032831745924</v>
      </c>
      <c r="AH226" s="33">
        <f t="shared" si="202"/>
        <v>-2.4282891196794054E-3</v>
      </c>
      <c r="AI226" s="36">
        <f t="shared" si="203"/>
        <v>1.4826839999999999</v>
      </c>
      <c r="AJ226" s="33">
        <f t="shared" si="195"/>
        <v>1.8038045222654304</v>
      </c>
      <c r="AK226" s="33">
        <f t="shared" si="204"/>
        <v>-1.2727468710982626E-2</v>
      </c>
      <c r="AL226" s="60">
        <f t="shared" si="205"/>
        <v>5.8605119999999997E-2</v>
      </c>
      <c r="AM226" s="60">
        <f t="shared" si="206"/>
        <v>7.0532123747329006E-2</v>
      </c>
      <c r="AN226" s="60">
        <f t="shared" si="207"/>
        <v>3.0628019155393427E-3</v>
      </c>
      <c r="AO226" s="34">
        <f t="shared" si="196"/>
        <v>3.3862399999999999</v>
      </c>
      <c r="AP226" s="34">
        <f t="shared" si="208"/>
        <v>3.5341470440848735</v>
      </c>
      <c r="AQ226" s="10">
        <f t="shared" si="209"/>
        <v>2.3349744215047936</v>
      </c>
      <c r="AR226" s="10">
        <f t="shared" si="210"/>
        <v>2.5940639303582969</v>
      </c>
      <c r="AS226" s="10">
        <f t="shared" si="211"/>
        <v>0.25908950885350324</v>
      </c>
      <c r="AT226" s="10">
        <f t="shared" si="212"/>
        <v>68.901022637257384</v>
      </c>
    </row>
    <row r="227" spans="1:51" x14ac:dyDescent="0.25">
      <c r="A227" s="4">
        <v>140</v>
      </c>
      <c r="B227" s="18">
        <f t="shared" si="188"/>
        <v>2163</v>
      </c>
      <c r="C227" s="8">
        <f t="shared" si="184"/>
        <v>199.04</v>
      </c>
      <c r="D227" s="8">
        <f t="shared" si="197"/>
        <v>0.12999999999999545</v>
      </c>
      <c r="E227" s="8">
        <f t="shared" si="214"/>
        <v>2.4087000000000001</v>
      </c>
      <c r="F227" s="8">
        <f t="shared" si="214"/>
        <v>1.8773999999999997</v>
      </c>
      <c r="G227" s="8">
        <f t="shared" si="214"/>
        <v>0.15329999999999999</v>
      </c>
      <c r="H227" s="8">
        <f t="shared" si="214"/>
        <v>0.20499999999999999</v>
      </c>
      <c r="I227" s="8">
        <f t="shared" si="214"/>
        <v>1.1055933</v>
      </c>
      <c r="J227" s="8">
        <f t="shared" si="214"/>
        <v>1.3035435</v>
      </c>
      <c r="K227" s="8">
        <f t="shared" si="214"/>
        <v>4.9137480000000004E-2</v>
      </c>
      <c r="L227" s="8">
        <f t="shared" si="214"/>
        <v>1.1055933</v>
      </c>
      <c r="M227" s="8">
        <f t="shared" si="185"/>
        <v>11.623344927473424</v>
      </c>
      <c r="N227" s="8">
        <f t="shared" si="190"/>
        <v>1.0805648154343928E-2</v>
      </c>
      <c r="O227" s="8">
        <f t="shared" si="190"/>
        <v>1.3035435</v>
      </c>
      <c r="P227" s="8">
        <f t="shared" si="186"/>
        <v>1.5844753830595553</v>
      </c>
      <c r="Q227" s="8">
        <f t="shared" si="191"/>
        <v>-4.7153334437868288E-3</v>
      </c>
      <c r="R227" s="8">
        <f t="shared" si="191"/>
        <v>4.9137480000000004E-2</v>
      </c>
      <c r="S227" s="8">
        <f t="shared" si="187"/>
        <v>5.9283379080661495E-2</v>
      </c>
      <c r="T227" s="8">
        <f t="shared" si="192"/>
        <v>1.8895067513007083E-3</v>
      </c>
      <c r="U227" s="8">
        <f t="shared" si="192"/>
        <v>3.0188599999999997</v>
      </c>
      <c r="V227" s="8">
        <f t="shared" si="192"/>
        <v>3.1568398214618529</v>
      </c>
      <c r="W227" s="29">
        <f>'2.8 Fert x35 '!D32</f>
        <v>202.79</v>
      </c>
      <c r="X227" s="71">
        <f t="shared" si="198"/>
        <v>0.32999999999998408</v>
      </c>
      <c r="Y227" s="29">
        <f>'2.8 Fert x35 '!F32*k</f>
        <v>2.8223999999999996</v>
      </c>
      <c r="Z227" s="29">
        <f>'2.8 Fert x35 '!G32*k</f>
        <v>2.0852999999999997</v>
      </c>
      <c r="AA227" s="29">
        <f>'2.8 Fert x35 '!H32*k</f>
        <v>0.17429999999999998</v>
      </c>
      <c r="AB227" s="29">
        <f>'2.8 Fert x35 '!I32/2</f>
        <v>0.22500000000000001</v>
      </c>
      <c r="AC227" s="68">
        <f t="shared" si="199"/>
        <v>1.2954815999999998</v>
      </c>
      <c r="AD227" s="348">
        <f t="shared" si="193"/>
        <v>1.4839019999999998</v>
      </c>
      <c r="AE227" s="68">
        <f t="shared" si="200"/>
        <v>5.7576959999999996E-2</v>
      </c>
      <c r="AF227" s="36">
        <f t="shared" si="201"/>
        <v>1.2954815999999998</v>
      </c>
      <c r="AG227" s="33">
        <f t="shared" si="194"/>
        <v>13.984699872826557</v>
      </c>
      <c r="AH227" s="33">
        <f t="shared" si="202"/>
        <v>-2.5332958919367599E-2</v>
      </c>
      <c r="AI227" s="36">
        <f t="shared" si="203"/>
        <v>1.4839019999999998</v>
      </c>
      <c r="AJ227" s="33">
        <f t="shared" si="195"/>
        <v>1.8027726024072115</v>
      </c>
      <c r="AK227" s="33">
        <f t="shared" si="204"/>
        <v>-1.0319198582189326E-3</v>
      </c>
      <c r="AL227" s="60">
        <f t="shared" si="205"/>
        <v>5.7576959999999996E-2</v>
      </c>
      <c r="AM227" s="60">
        <f t="shared" si="206"/>
        <v>7.0045395748306261E-2</v>
      </c>
      <c r="AN227" s="60">
        <f t="shared" si="207"/>
        <v>-4.8672799902274577E-4</v>
      </c>
      <c r="AO227" s="34">
        <f t="shared" si="196"/>
        <v>3.449549999999999</v>
      </c>
      <c r="AP227" s="34">
        <f t="shared" si="208"/>
        <v>3.752698393223374</v>
      </c>
      <c r="AQ227" s="10">
        <f t="shared" si="209"/>
        <v>2.3171204289529999</v>
      </c>
      <c r="AR227" s="10">
        <f t="shared" si="210"/>
        <v>2.7544806206259564</v>
      </c>
      <c r="AS227" s="10">
        <f t="shared" si="211"/>
        <v>0.43736019167295659</v>
      </c>
      <c r="AT227" s="10">
        <f t="shared" si="212"/>
        <v>71.087823595622169</v>
      </c>
    </row>
    <row r="228" spans="1:51" x14ac:dyDescent="0.25">
      <c r="A228" s="4">
        <v>145</v>
      </c>
      <c r="B228" s="18">
        <f t="shared" si="188"/>
        <v>2168</v>
      </c>
      <c r="C228" s="8">
        <f t="shared" si="184"/>
        <v>199.4</v>
      </c>
      <c r="D228" s="8">
        <f t="shared" si="197"/>
        <v>0.36000000000001364</v>
      </c>
      <c r="E228" s="8">
        <f t="shared" si="214"/>
        <v>2.4653999999999998</v>
      </c>
      <c r="F228" s="8">
        <f t="shared" si="214"/>
        <v>1.8416999999999999</v>
      </c>
      <c r="G228" s="8">
        <f t="shared" si="214"/>
        <v>0.15329999999999999</v>
      </c>
      <c r="H228" s="8">
        <f t="shared" si="214"/>
        <v>0.17499999999999999</v>
      </c>
      <c r="I228" s="8">
        <f t="shared" si="214"/>
        <v>1.1316185999999999</v>
      </c>
      <c r="J228" s="8">
        <f t="shared" si="214"/>
        <v>1.3038689999999999</v>
      </c>
      <c r="K228" s="8">
        <f t="shared" si="214"/>
        <v>5.0294159999999997E-2</v>
      </c>
      <c r="L228" s="8">
        <f t="shared" si="214"/>
        <v>1.1316185999999999</v>
      </c>
      <c r="M228" s="8">
        <f t="shared" si="185"/>
        <v>11.659157158714521</v>
      </c>
      <c r="N228" s="8">
        <f t="shared" si="190"/>
        <v>3.5812231241097336E-2</v>
      </c>
      <c r="O228" s="8">
        <f t="shared" si="190"/>
        <v>1.3038689999999999</v>
      </c>
      <c r="P228" s="8">
        <f t="shared" si="186"/>
        <v>1.583967321996141</v>
      </c>
      <c r="Q228" s="8">
        <f t="shared" si="191"/>
        <v>-5.0806106341427792E-4</v>
      </c>
      <c r="R228" s="8">
        <f t="shared" si="191"/>
        <v>5.0294159999999997E-2</v>
      </c>
      <c r="S228" s="8">
        <f t="shared" si="187"/>
        <v>6.0774079839897112E-2</v>
      </c>
      <c r="T228" s="8">
        <f t="shared" si="192"/>
        <v>1.4907007592356164E-3</v>
      </c>
      <c r="U228" s="8">
        <f t="shared" si="192"/>
        <v>3.01301</v>
      </c>
      <c r="V228" s="8">
        <f t="shared" si="192"/>
        <v>3.4098048709369322</v>
      </c>
      <c r="W228" s="29">
        <f>'2.8 Fert x35 '!D33</f>
        <v>203.08</v>
      </c>
      <c r="X228" s="71">
        <f t="shared" si="198"/>
        <v>0.29000000000002046</v>
      </c>
      <c r="Y228" s="29">
        <f>'2.8 Fert x35 '!F33*k</f>
        <v>2.9063999999999997</v>
      </c>
      <c r="Z228" s="29">
        <f>'2.8 Fert x35 '!G33*k</f>
        <v>2.0537999999999998</v>
      </c>
      <c r="AA228" s="29">
        <f>'2.8 Fert x35 '!H33*k</f>
        <v>0.17429999999999998</v>
      </c>
      <c r="AB228" s="29">
        <f>'2.8 Fert x35 '!I33/2</f>
        <v>0.255</v>
      </c>
      <c r="AC228" s="68">
        <f t="shared" si="199"/>
        <v>1.3340375999999998</v>
      </c>
      <c r="AD228" s="348">
        <f t="shared" si="193"/>
        <v>1.4925119999999998</v>
      </c>
      <c r="AE228" s="68">
        <f t="shared" si="200"/>
        <v>5.9290559999999999E-2</v>
      </c>
      <c r="AF228" s="36">
        <f t="shared" si="201"/>
        <v>1.3340375999999998</v>
      </c>
      <c r="AG228" s="33">
        <f t="shared" si="194"/>
        <v>14.000311212447459</v>
      </c>
      <c r="AH228" s="33">
        <f t="shared" si="202"/>
        <v>1.5611339620901887E-2</v>
      </c>
      <c r="AI228" s="36">
        <f t="shared" si="203"/>
        <v>1.4925119999999998</v>
      </c>
      <c r="AJ228" s="33">
        <f t="shared" si="195"/>
        <v>1.8112001830248645</v>
      </c>
      <c r="AK228" s="33">
        <f t="shared" si="204"/>
        <v>8.4275806176530299E-3</v>
      </c>
      <c r="AL228" s="60">
        <f t="shared" si="205"/>
        <v>5.9290559999999999E-2</v>
      </c>
      <c r="AM228" s="60">
        <f t="shared" si="206"/>
        <v>7.1672953581130683E-2</v>
      </c>
      <c r="AN228" s="60">
        <f t="shared" si="207"/>
        <v>1.6275578328244222E-3</v>
      </c>
      <c r="AO228" s="34">
        <f t="shared" si="196"/>
        <v>3.5031749999999997</v>
      </c>
      <c r="AP228" s="34">
        <f t="shared" si="208"/>
        <v>3.8188414780713993</v>
      </c>
      <c r="AQ228" s="10">
        <f t="shared" si="209"/>
        <v>2.5027967752677083</v>
      </c>
      <c r="AR228" s="10">
        <f t="shared" si="210"/>
        <v>2.8030296449044068</v>
      </c>
      <c r="AS228" s="10">
        <f t="shared" si="211"/>
        <v>0.30023286963669849</v>
      </c>
      <c r="AT228" s="10">
        <f t="shared" si="212"/>
        <v>72.588987943805662</v>
      </c>
    </row>
    <row r="229" spans="1:51" x14ac:dyDescent="0.25">
      <c r="A229" s="4">
        <v>150</v>
      </c>
      <c r="B229" s="18">
        <f t="shared" si="188"/>
        <v>2173</v>
      </c>
      <c r="C229" s="8">
        <f t="shared" si="184"/>
        <v>199.67</v>
      </c>
      <c r="D229" s="8">
        <f t="shared" si="197"/>
        <v>0.26999999999998181</v>
      </c>
      <c r="E229" s="8">
        <f t="shared" si="214"/>
        <v>2.4780000000000002</v>
      </c>
      <c r="F229" s="8">
        <f t="shared" si="214"/>
        <v>1.8648</v>
      </c>
      <c r="G229" s="8">
        <f t="shared" si="214"/>
        <v>0.15539999999999998</v>
      </c>
      <c r="H229" s="8">
        <f t="shared" si="214"/>
        <v>0.14000000000000001</v>
      </c>
      <c r="I229" s="8">
        <f t="shared" si="214"/>
        <v>1.1374020000000002</v>
      </c>
      <c r="J229" s="8">
        <f t="shared" si="214"/>
        <v>1.315734</v>
      </c>
      <c r="K229" s="8">
        <f t="shared" si="214"/>
        <v>5.0551200000000004E-2</v>
      </c>
      <c r="L229" s="8">
        <f t="shared" si="214"/>
        <v>1.1374020000000002</v>
      </c>
      <c r="M229" s="8">
        <f t="shared" si="185"/>
        <v>11.697376544019676</v>
      </c>
      <c r="N229" s="8">
        <f t="shared" si="190"/>
        <v>3.8219385305154674E-2</v>
      </c>
      <c r="O229" s="8">
        <f t="shared" si="190"/>
        <v>1.315734</v>
      </c>
      <c r="P229" s="8">
        <f t="shared" si="186"/>
        <v>1.5957425086403418</v>
      </c>
      <c r="Q229" s="8">
        <f t="shared" si="191"/>
        <v>1.1775186644200852E-2</v>
      </c>
      <c r="R229" s="8">
        <f t="shared" si="191"/>
        <v>5.0551200000000004E-2</v>
      </c>
      <c r="S229" s="8">
        <f t="shared" si="187"/>
        <v>6.1294640993790978E-2</v>
      </c>
      <c r="T229" s="8">
        <f t="shared" si="192"/>
        <v>5.2056115389386565E-4</v>
      </c>
      <c r="U229" s="8">
        <f t="shared" si="192"/>
        <v>3.0148300000000003</v>
      </c>
      <c r="V229" s="8">
        <f t="shared" si="192"/>
        <v>3.3353451331032318</v>
      </c>
      <c r="W229" s="29">
        <f>'2.8 Fert x35 '!D34</f>
        <v>203.36</v>
      </c>
      <c r="X229" s="71">
        <f t="shared" si="198"/>
        <v>0.28000000000000114</v>
      </c>
      <c r="Y229" s="29">
        <f>'2.8 Fert x35 '!F34*k</f>
        <v>3.0701999999999998</v>
      </c>
      <c r="Z229" s="29">
        <f>'2.8 Fert x35 '!G34*k</f>
        <v>1.9613999999999998</v>
      </c>
      <c r="AA229" s="29">
        <f>'2.8 Fert x35 '!H34*k</f>
        <v>0.17219999999999999</v>
      </c>
      <c r="AB229" s="29">
        <f>'2.8 Fert x35 '!I34/2</f>
        <v>0.18</v>
      </c>
      <c r="AC229" s="68">
        <f t="shared" si="199"/>
        <v>1.4092218000000001</v>
      </c>
      <c r="AD229" s="348">
        <f t="shared" si="193"/>
        <v>1.4975309999999999</v>
      </c>
      <c r="AE229" s="68">
        <f t="shared" si="200"/>
        <v>6.2632080000000007E-2</v>
      </c>
      <c r="AF229" s="36">
        <f t="shared" si="201"/>
        <v>1.4092218000000001</v>
      </c>
      <c r="AG229" s="33">
        <f t="shared" si="194"/>
        <v>14.08963497217297</v>
      </c>
      <c r="AH229" s="33">
        <f t="shared" si="202"/>
        <v>8.9323759725511209E-2</v>
      </c>
      <c r="AI229" s="36">
        <f t="shared" si="203"/>
        <v>1.4975309999999999</v>
      </c>
      <c r="AJ229" s="33">
        <f t="shared" si="195"/>
        <v>1.8177089828757995</v>
      </c>
      <c r="AK229" s="33">
        <f t="shared" si="204"/>
        <v>6.5087998509349987E-3</v>
      </c>
      <c r="AL229" s="60">
        <f t="shared" si="205"/>
        <v>6.2632080000000007E-2</v>
      </c>
      <c r="AM229" s="60">
        <f t="shared" si="206"/>
        <v>7.5302187876221546E-2</v>
      </c>
      <c r="AN229" s="60">
        <f t="shared" si="207"/>
        <v>3.6292342950908635E-3</v>
      </c>
      <c r="AO229" s="34">
        <f t="shared" si="196"/>
        <v>3.4994699999999996</v>
      </c>
      <c r="AP229" s="34">
        <f t="shared" si="208"/>
        <v>3.878931793871538</v>
      </c>
      <c r="AQ229" s="10">
        <f t="shared" si="209"/>
        <v>2.448143327697772</v>
      </c>
      <c r="AR229" s="10">
        <f t="shared" si="210"/>
        <v>2.8471359367017088</v>
      </c>
      <c r="AS229" s="10">
        <f t="shared" si="211"/>
        <v>0.39899260900393685</v>
      </c>
      <c r="AT229" s="10">
        <f t="shared" si="212"/>
        <v>74.58395098882535</v>
      </c>
    </row>
    <row r="230" spans="1:51" x14ac:dyDescent="0.25">
      <c r="K230" s="1"/>
    </row>
    <row r="231" spans="1:51" x14ac:dyDescent="0.25">
      <c r="K231" s="1"/>
    </row>
    <row r="232" spans="1:51" ht="18.75" x14ac:dyDescent="0.3">
      <c r="C232" s="361" t="s">
        <v>19</v>
      </c>
      <c r="D232" s="361"/>
      <c r="E232" s="361"/>
      <c r="F232" s="361"/>
      <c r="G232" s="361"/>
      <c r="H232" s="361"/>
      <c r="I232" s="361"/>
      <c r="J232" s="361"/>
      <c r="K232" s="361"/>
      <c r="L232" s="361"/>
      <c r="M232" s="361"/>
      <c r="N232" s="361"/>
      <c r="O232" s="361"/>
      <c r="P232" s="361"/>
      <c r="Q232" s="361"/>
      <c r="R232" s="361"/>
      <c r="S232" s="361"/>
      <c r="T232" s="361"/>
      <c r="U232" s="361"/>
      <c r="V232" s="361"/>
      <c r="W232" s="362" t="s">
        <v>223</v>
      </c>
      <c r="X232" s="362"/>
      <c r="Y232" s="362"/>
      <c r="Z232" s="362"/>
      <c r="AA232" s="362"/>
      <c r="AB232" s="362"/>
      <c r="AC232" s="362"/>
      <c r="AD232" s="362"/>
      <c r="AE232" s="362"/>
      <c r="AF232" s="362"/>
      <c r="AG232" s="362"/>
      <c r="AH232" s="362"/>
      <c r="AI232" s="362"/>
      <c r="AJ232" s="362"/>
      <c r="AK232" s="362"/>
      <c r="AL232" s="362"/>
      <c r="AM232" s="362"/>
      <c r="AN232" s="362"/>
      <c r="AO232" s="362"/>
      <c r="AP232" s="362"/>
      <c r="AQ232" s="37"/>
      <c r="AR232" s="37"/>
      <c r="AS232" s="37"/>
      <c r="AT232" s="38"/>
      <c r="AU232" s="38"/>
      <c r="AV232" s="38"/>
      <c r="AW232" s="38"/>
      <c r="AX232" s="38"/>
      <c r="AY232" s="38"/>
    </row>
    <row r="233" spans="1:51" ht="135" x14ac:dyDescent="0.25">
      <c r="A233" s="13" t="s">
        <v>4</v>
      </c>
      <c r="B233" s="14" t="s">
        <v>0</v>
      </c>
      <c r="C233" s="58" t="s">
        <v>7</v>
      </c>
      <c r="D233" s="5" t="s">
        <v>6</v>
      </c>
      <c r="E233" s="21" t="s">
        <v>41</v>
      </c>
      <c r="F233" s="58" t="s">
        <v>42</v>
      </c>
      <c r="G233" s="58" t="s">
        <v>43</v>
      </c>
      <c r="H233" s="58"/>
      <c r="I233" s="58" t="s">
        <v>39</v>
      </c>
      <c r="J233" s="58" t="s">
        <v>40</v>
      </c>
      <c r="K233" s="58" t="s">
        <v>44</v>
      </c>
      <c r="L233" s="58" t="s">
        <v>36</v>
      </c>
      <c r="M233" s="15" t="s">
        <v>8</v>
      </c>
      <c r="N233" s="5" t="s">
        <v>11</v>
      </c>
      <c r="O233" s="5" t="s">
        <v>38</v>
      </c>
      <c r="P233" s="15" t="s">
        <v>33</v>
      </c>
      <c r="Q233" s="5" t="s">
        <v>34</v>
      </c>
      <c r="R233" s="58" t="s">
        <v>45</v>
      </c>
      <c r="S233" s="15" t="s">
        <v>46</v>
      </c>
      <c r="T233" s="5" t="s">
        <v>32</v>
      </c>
      <c r="U233" s="5" t="s">
        <v>24</v>
      </c>
      <c r="V233" s="5" t="s">
        <v>1</v>
      </c>
      <c r="W233" s="26" t="s">
        <v>5</v>
      </c>
      <c r="X233" s="26" t="s">
        <v>6</v>
      </c>
      <c r="Y233" s="27" t="s">
        <v>41</v>
      </c>
      <c r="Z233" s="59" t="s">
        <v>42</v>
      </c>
      <c r="AA233" s="59" t="s">
        <v>43</v>
      </c>
      <c r="AB233" s="59" t="s">
        <v>75</v>
      </c>
      <c r="AC233" s="59" t="s">
        <v>39</v>
      </c>
      <c r="AD233" s="59" t="s">
        <v>40</v>
      </c>
      <c r="AE233" s="59" t="s">
        <v>44</v>
      </c>
      <c r="AF233" s="67" t="s">
        <v>36</v>
      </c>
      <c r="AG233" s="26" t="s">
        <v>8</v>
      </c>
      <c r="AH233" s="28" t="s">
        <v>11</v>
      </c>
      <c r="AI233" s="28" t="s">
        <v>38</v>
      </c>
      <c r="AJ233" s="26" t="s">
        <v>33</v>
      </c>
      <c r="AK233" s="28" t="s">
        <v>34</v>
      </c>
      <c r="AL233" s="28" t="s">
        <v>47</v>
      </c>
      <c r="AM233" s="26" t="s">
        <v>46</v>
      </c>
      <c r="AN233" s="28" t="s">
        <v>32</v>
      </c>
      <c r="AO233" s="28" t="s">
        <v>24</v>
      </c>
      <c r="AP233" s="26" t="s">
        <v>1</v>
      </c>
      <c r="AQ233" s="6" t="str">
        <f>"Climate benefit " &amp;C232 &amp; " ton CO2/ha"</f>
        <v>Climate benefit BAU 95% ton CO2/ha</v>
      </c>
      <c r="AR233" s="6" t="str">
        <f>"Climate benefit "&amp;AT232 &amp; " ton CO2/ha"</f>
        <v>Climate benefit  ton CO2/ha</v>
      </c>
      <c r="AS233" s="6" t="str">
        <f>"Diff "&amp;C232&amp;" and "&amp;AT232 &amp; " ton CO2/ha/year"</f>
        <v>Diff BAU 95% and  ton CO2/ha/year</v>
      </c>
      <c r="AT233" s="16" t="s">
        <v>12</v>
      </c>
      <c r="AU233" s="16" t="s">
        <v>162</v>
      </c>
      <c r="AV233" s="16"/>
      <c r="AW233" s="6"/>
    </row>
    <row r="234" spans="1:51" x14ac:dyDescent="0.25">
      <c r="A234" s="4">
        <v>0</v>
      </c>
      <c r="B234" s="4">
        <v>2023</v>
      </c>
      <c r="C234" s="39">
        <f t="shared" ref="C234:C264" si="215">C24</f>
        <v>187.18</v>
      </c>
      <c r="D234" s="17"/>
      <c r="E234" s="17"/>
      <c r="F234" s="17"/>
      <c r="G234" s="17"/>
      <c r="H234" s="17"/>
      <c r="I234" s="17"/>
      <c r="J234" s="17"/>
      <c r="K234" s="17"/>
      <c r="L234" s="17"/>
      <c r="M234" s="66">
        <f t="shared" ref="M234:M264" si="216">M24</f>
        <v>15</v>
      </c>
      <c r="N234" s="8"/>
      <c r="O234" s="8"/>
      <c r="P234" s="66">
        <f t="shared" ref="P234:P264" si="217">P24</f>
        <v>1.5</v>
      </c>
      <c r="Q234" s="8"/>
      <c r="R234" s="8"/>
      <c r="S234" s="66">
        <f t="shared" ref="S234:S264" si="218">S24</f>
        <v>0.05</v>
      </c>
      <c r="T234" s="8"/>
      <c r="U234" s="9"/>
      <c r="V234" s="9"/>
      <c r="W234" s="29">
        <f>'2.3 Set aside x2'!D4</f>
        <v>187.41</v>
      </c>
      <c r="X234" s="29"/>
      <c r="Y234" s="29"/>
      <c r="Z234" s="29"/>
      <c r="AA234" s="29"/>
      <c r="AB234" s="29"/>
      <c r="AC234" s="31"/>
      <c r="AD234" s="31"/>
      <c r="AE234" s="31"/>
      <c r="AF234" s="31"/>
      <c r="AG234" s="32">
        <f>AG24</f>
        <v>15</v>
      </c>
      <c r="AH234" s="33"/>
      <c r="AI234" s="33"/>
      <c r="AJ234" s="32">
        <f>AJ24</f>
        <v>1.5</v>
      </c>
      <c r="AK234" s="33"/>
      <c r="AL234" s="33"/>
      <c r="AM234" s="32">
        <f>AM24</f>
        <v>0.05</v>
      </c>
      <c r="AN234" s="33"/>
      <c r="AO234" s="34"/>
      <c r="AP234" s="34"/>
      <c r="AS234">
        <v>0</v>
      </c>
      <c r="AT234">
        <v>0</v>
      </c>
      <c r="AU234">
        <v>0</v>
      </c>
      <c r="AV234">
        <v>1</v>
      </c>
    </row>
    <row r="235" spans="1:51" x14ac:dyDescent="0.25">
      <c r="A235" s="4">
        <v>5</v>
      </c>
      <c r="B235" s="18">
        <f t="shared" ref="B235:B264" si="219">B234+5</f>
        <v>2028</v>
      </c>
      <c r="C235" s="39">
        <f t="shared" si="215"/>
        <v>187.12</v>
      </c>
      <c r="D235" s="22">
        <f>C235-C234</f>
        <v>-6.0000000000002274E-2</v>
      </c>
      <c r="E235" s="64">
        <f t="shared" ref="E235:L244" si="220">E25</f>
        <v>2.4842999999999997</v>
      </c>
      <c r="F235" s="64">
        <f t="shared" si="220"/>
        <v>1.6463999999999999</v>
      </c>
      <c r="G235" s="64">
        <f t="shared" si="220"/>
        <v>0.14280000000000001</v>
      </c>
      <c r="H235" s="64">
        <f t="shared" si="220"/>
        <v>0.13500000000000001</v>
      </c>
      <c r="I235" s="64">
        <f t="shared" si="220"/>
        <v>1.1402937</v>
      </c>
      <c r="J235" s="64">
        <f t="shared" si="220"/>
        <v>1.2342854999999999</v>
      </c>
      <c r="K235" s="64">
        <f t="shared" si="220"/>
        <v>5.0679719999999998E-2</v>
      </c>
      <c r="L235" s="64">
        <f t="shared" si="220"/>
        <v>1.1402937</v>
      </c>
      <c r="M235" s="64">
        <f t="shared" si="216"/>
        <v>14.7261486639586</v>
      </c>
      <c r="N235" s="64">
        <f t="shared" ref="N235:O264" si="221">N25</f>
        <v>-0.27385133604139966</v>
      </c>
      <c r="O235" s="64">
        <f t="shared" si="221"/>
        <v>1.2342854999999999</v>
      </c>
      <c r="P235" s="64">
        <f t="shared" si="217"/>
        <v>1.4994505429449552</v>
      </c>
      <c r="Q235" s="64">
        <f t="shared" ref="Q235:R264" si="222">Q25</f>
        <v>-5.49457055044833E-4</v>
      </c>
      <c r="R235" s="64">
        <f t="shared" si="222"/>
        <v>5.0679719999999998E-2</v>
      </c>
      <c r="S235" s="64">
        <f t="shared" si="218"/>
        <v>5.9518554764831845E-2</v>
      </c>
      <c r="T235" s="64">
        <f t="shared" ref="T235:V264" si="223">T25</f>
        <v>9.5185547648318422E-3</v>
      </c>
      <c r="U235" s="64">
        <f t="shared" si="223"/>
        <v>2.8655249999999994</v>
      </c>
      <c r="V235" s="64">
        <f t="shared" si="223"/>
        <v>2.5406427616683844</v>
      </c>
      <c r="W235" s="29">
        <f>'2.3 Set aside x2'!D5</f>
        <v>187.56</v>
      </c>
      <c r="X235" s="35">
        <f>W235-W234</f>
        <v>0.15000000000000568</v>
      </c>
      <c r="Y235" s="68">
        <f>'2.3 Set aside x2'!F5*k</f>
        <v>1.5645</v>
      </c>
      <c r="Z235" s="68">
        <f>'2.3 Set aside x2'!G5*k</f>
        <v>1.4300999999999999</v>
      </c>
      <c r="AA235" s="68">
        <f>'2.3 Set aside x2'!H5*k</f>
        <v>0.1113</v>
      </c>
      <c r="AB235" s="68">
        <f>'2.3 Set aside x2'!I5/2</f>
        <v>0.12</v>
      </c>
      <c r="AC235" s="68">
        <f t="shared" ref="AC235:AC264" si="224">p*Y235</f>
        <v>0.71810550000000006</v>
      </c>
      <c r="AD235" s="348">
        <f t="shared" ref="AD235:AD264" si="225">Z235*paperpulp+Y235*(ppaperboard+papertimb)</f>
        <v>0.92674049999999997</v>
      </c>
      <c r="AE235" s="68">
        <f>Y235*pboard</f>
        <v>3.1915800000000001E-2</v>
      </c>
      <c r="AF235" s="36">
        <f>AC235</f>
        <v>0.71810550000000006</v>
      </c>
      <c r="AG235" s="33">
        <f t="shared" ref="AG235:AG264" si="226">AG234*EXP(-qsawn*5)+AF235</f>
        <v>14.303960463958601</v>
      </c>
      <c r="AH235" s="33">
        <f>AG235-AG234</f>
        <v>-0.69603953604139868</v>
      </c>
      <c r="AI235" s="36">
        <f>AD235</f>
        <v>0.92674049999999997</v>
      </c>
      <c r="AJ235" s="33">
        <f t="shared" ref="AJ235:AJ264" si="227">AJ234*EXP(-qpap*5)+AI235</f>
        <v>1.1919055429449554</v>
      </c>
      <c r="AK235" s="33">
        <f>AJ235-AJ234</f>
        <v>-0.30809445705504457</v>
      </c>
      <c r="AL235" s="60">
        <f>AE235</f>
        <v>3.1915800000000001E-2</v>
      </c>
      <c r="AM235" s="60">
        <f>AM234*EXP(-qpap*5)+AL235</f>
        <v>4.0754634764831849E-2</v>
      </c>
      <c r="AN235" s="60">
        <f>AM235-AM234</f>
        <v>-9.2453652351681542E-3</v>
      </c>
      <c r="AO235" s="34">
        <f t="shared" ref="AO235:AO264" si="228">(Z235+Y235+AA235+AB235)*SFtot</f>
        <v>2.096835</v>
      </c>
      <c r="AP235" s="34">
        <f>X235+AO235+AK235+AN235+AH235</f>
        <v>1.2334556416683944</v>
      </c>
      <c r="AQ235" s="10">
        <f t="shared" ref="AQ235:AQ264" si="229">V235*3.67/5</f>
        <v>1.8648317870645941</v>
      </c>
      <c r="AR235" s="10">
        <f>AP235*3.67/5</f>
        <v>0.90535644098460144</v>
      </c>
      <c r="AS235" s="10">
        <f>(AR235-AQ235)</f>
        <v>-0.95947534607999263</v>
      </c>
      <c r="AT235" s="10">
        <f>SUM(AS$234:AS235)*5</f>
        <v>-4.7973767303999635</v>
      </c>
      <c r="AU235" s="10">
        <f>SUM(AQ$235:AQ235)*5</f>
        <v>9.3241589353229699</v>
      </c>
      <c r="AV235" s="10">
        <f>SUM(AR$235:AR235)*5</f>
        <v>4.5267822049230073</v>
      </c>
      <c r="AW235" s="10"/>
      <c r="AY235" s="10"/>
    </row>
    <row r="236" spans="1:51" x14ac:dyDescent="0.25">
      <c r="A236" s="4">
        <v>10</v>
      </c>
      <c r="B236" s="18">
        <f t="shared" si="219"/>
        <v>2033</v>
      </c>
      <c r="C236" s="39">
        <f t="shared" si="215"/>
        <v>187.21</v>
      </c>
      <c r="D236" s="22">
        <f t="shared" ref="D236:D264" si="230">C236-C235</f>
        <v>9.0000000000003411E-2</v>
      </c>
      <c r="E236" s="64">
        <f t="shared" si="220"/>
        <v>2.3519999999999999</v>
      </c>
      <c r="F236" s="64">
        <f t="shared" si="220"/>
        <v>1.7094</v>
      </c>
      <c r="G236" s="64">
        <f t="shared" si="220"/>
        <v>0.14280000000000001</v>
      </c>
      <c r="H236" s="64">
        <f t="shared" si="220"/>
        <v>0.16</v>
      </c>
      <c r="I236" s="64">
        <f t="shared" si="220"/>
        <v>1.0795680000000001</v>
      </c>
      <c r="J236" s="64">
        <f t="shared" si="220"/>
        <v>1.2258119999999999</v>
      </c>
      <c r="K236" s="64">
        <f t="shared" si="220"/>
        <v>4.7980800000000004E-2</v>
      </c>
      <c r="L236" s="64">
        <f t="shared" si="220"/>
        <v>1.0795680000000001</v>
      </c>
      <c r="M236" s="64">
        <f t="shared" si="216"/>
        <v>14.417389328415618</v>
      </c>
      <c r="N236" s="64">
        <f t="shared" si="221"/>
        <v>-0.30875933554298207</v>
      </c>
      <c r="O236" s="64">
        <f t="shared" si="221"/>
        <v>1.2258119999999999</v>
      </c>
      <c r="P236" s="64">
        <f t="shared" si="217"/>
        <v>1.4908799117425571</v>
      </c>
      <c r="Q236" s="64">
        <f t="shared" si="222"/>
        <v>-8.5706312023980935E-3</v>
      </c>
      <c r="R236" s="64">
        <f t="shared" si="222"/>
        <v>4.7980800000000004E-2</v>
      </c>
      <c r="S236" s="64">
        <f t="shared" si="218"/>
        <v>5.8502293420158877E-2</v>
      </c>
      <c r="T236" s="64">
        <f t="shared" si="223"/>
        <v>-1.0162613446729682E-3</v>
      </c>
      <c r="U236" s="64">
        <f t="shared" si="223"/>
        <v>2.8367300000000002</v>
      </c>
      <c r="V236" s="64">
        <f t="shared" si="223"/>
        <v>2.6083837719099505</v>
      </c>
      <c r="W236" s="29">
        <f>'2.3 Set aside x2'!D6</f>
        <v>189.01</v>
      </c>
      <c r="X236" s="35">
        <f t="shared" ref="X236:X264" si="231">W236-W235</f>
        <v>1.4499999999999886</v>
      </c>
      <c r="Y236" s="68">
        <f>'2.3 Set aside x2'!F6*k</f>
        <v>1.5329999999999999</v>
      </c>
      <c r="Z236" s="68">
        <f>'2.3 Set aside x2'!G6*k</f>
        <v>1.4300999999999999</v>
      </c>
      <c r="AA236" s="68">
        <f>'2.3 Set aside x2'!H6*k</f>
        <v>0.10920000000000001</v>
      </c>
      <c r="AB236" s="68">
        <f>'2.3 Set aside x2'!I6/2</f>
        <v>0.14000000000000001</v>
      </c>
      <c r="AC236" s="68">
        <f t="shared" si="224"/>
        <v>0.70364700000000002</v>
      </c>
      <c r="AD236" s="348">
        <f t="shared" si="225"/>
        <v>0.91902299999999992</v>
      </c>
      <c r="AE236" s="68">
        <f t="shared" ref="AE236:AE264" si="232">Y236*pboard</f>
        <v>3.1273200000000001E-2</v>
      </c>
      <c r="AF236" s="36">
        <f t="shared" ref="AF236:AF264" si="233">AC236</f>
        <v>0.70364700000000002</v>
      </c>
      <c r="AG236" s="33">
        <f t="shared" si="226"/>
        <v>13.659082484902635</v>
      </c>
      <c r="AH236" s="33">
        <f t="shared" ref="AH236:AH264" si="234">AG236-AG235</f>
        <v>-0.64487797905596622</v>
      </c>
      <c r="AI236" s="36">
        <f t="shared" ref="AI236:AI264" si="235">AD236</f>
        <v>0.91902299999999992</v>
      </c>
      <c r="AJ236" s="33">
        <f t="shared" si="227"/>
        <v>1.129724122987553</v>
      </c>
      <c r="AK236" s="33">
        <f t="shared" ref="AK236:AK264" si="236">AJ236-AJ235</f>
        <v>-6.2181419957402451E-2</v>
      </c>
      <c r="AL236" s="60">
        <f t="shared" ref="AL236:AL264" si="237">AE236</f>
        <v>3.1273200000000001E-2</v>
      </c>
      <c r="AM236" s="60">
        <f t="shared" ref="AM236:AM264" si="238">AM235*EXP(-qpap*5)+AL236</f>
        <v>3.8477669651748404E-2</v>
      </c>
      <c r="AN236" s="60">
        <f t="shared" ref="AN236:AN264" si="239">AM236-AM235</f>
        <v>-2.2769651130834442E-3</v>
      </c>
      <c r="AO236" s="34">
        <f t="shared" si="228"/>
        <v>2.0879949999999998</v>
      </c>
      <c r="AP236" s="34">
        <f t="shared" ref="AP236:AP264" si="240">X236+AO236+AK236+AN236+AH236</f>
        <v>2.8286586358735364</v>
      </c>
      <c r="AQ236" s="10">
        <f t="shared" si="229"/>
        <v>1.9145536885819037</v>
      </c>
      <c r="AR236" s="10">
        <f t="shared" ref="AR236:AR264" si="241">AP236*3.67/5</f>
        <v>2.0762354387311754</v>
      </c>
      <c r="AS236" s="10">
        <f t="shared" ref="AS236:AS264" si="242">(AR236-AQ236)</f>
        <v>0.16168175014927177</v>
      </c>
      <c r="AT236" s="10">
        <f>SUM(AS$234:AS236)*5</f>
        <v>-3.9889679796536042</v>
      </c>
      <c r="AU236" s="10">
        <f>SUM(AQ$235:AQ236)*5</f>
        <v>18.89692737823249</v>
      </c>
      <c r="AV236" s="10">
        <f>SUM(AR$235:AR236)*5</f>
        <v>14.907959398578885</v>
      </c>
      <c r="AW236" s="10"/>
      <c r="AY236" s="10"/>
    </row>
    <row r="237" spans="1:51" x14ac:dyDescent="0.25">
      <c r="A237" s="4">
        <v>15</v>
      </c>
      <c r="B237" s="18">
        <f t="shared" si="219"/>
        <v>2038</v>
      </c>
      <c r="C237" s="39">
        <f t="shared" si="215"/>
        <v>187.3</v>
      </c>
      <c r="D237" s="22">
        <f t="shared" si="230"/>
        <v>9.0000000000003411E-2</v>
      </c>
      <c r="E237" s="64">
        <f t="shared" si="220"/>
        <v>2.1923999999999997</v>
      </c>
      <c r="F237" s="64">
        <f t="shared" si="220"/>
        <v>1.6862999999999999</v>
      </c>
      <c r="G237" s="64">
        <f t="shared" si="220"/>
        <v>0.1386</v>
      </c>
      <c r="H237" s="64">
        <f t="shared" si="220"/>
        <v>0.12</v>
      </c>
      <c r="I237" s="64">
        <f t="shared" si="220"/>
        <v>1.0063115999999999</v>
      </c>
      <c r="J237" s="64">
        <f t="shared" si="220"/>
        <v>1.1779319999999998</v>
      </c>
      <c r="K237" s="64">
        <f t="shared" si="220"/>
        <v>4.4724959999999994E-2</v>
      </c>
      <c r="L237" s="64">
        <f t="shared" si="220"/>
        <v>1.0063115999999999</v>
      </c>
      <c r="M237" s="64">
        <f t="shared" si="216"/>
        <v>14.06448229165194</v>
      </c>
      <c r="N237" s="64">
        <f t="shared" si="221"/>
        <v>-0.35290703676367841</v>
      </c>
      <c r="O237" s="64">
        <f t="shared" si="221"/>
        <v>1.1779319999999998</v>
      </c>
      <c r="P237" s="64">
        <f t="shared" si="217"/>
        <v>1.4414848238819906</v>
      </c>
      <c r="Q237" s="64">
        <f t="shared" si="222"/>
        <v>-4.9395087860566456E-2</v>
      </c>
      <c r="R237" s="64">
        <f t="shared" si="222"/>
        <v>4.4724959999999994E-2</v>
      </c>
      <c r="S237" s="64">
        <f t="shared" si="218"/>
        <v>5.5066802098089868E-2</v>
      </c>
      <c r="T237" s="64">
        <f t="shared" si="223"/>
        <v>-3.4354913220690092E-3</v>
      </c>
      <c r="U237" s="64">
        <f t="shared" si="223"/>
        <v>2.6892450000000001</v>
      </c>
      <c r="V237" s="64">
        <f t="shared" si="223"/>
        <v>2.3735073840536898</v>
      </c>
      <c r="W237" s="29">
        <f>'2.3 Set aside x2'!D7</f>
        <v>190.59</v>
      </c>
      <c r="X237" s="35">
        <f t="shared" si="231"/>
        <v>1.5800000000000125</v>
      </c>
      <c r="Y237" s="68">
        <f>'2.3 Set aside x2'!F7*k</f>
        <v>1.6988999999999999</v>
      </c>
      <c r="Z237" s="68">
        <f>'2.3 Set aside x2'!G7*k</f>
        <v>1.4742</v>
      </c>
      <c r="AA237" s="68">
        <f>'2.3 Set aside x2'!H7*k</f>
        <v>0.11550000000000001</v>
      </c>
      <c r="AB237" s="68">
        <f>'2.3 Set aside x2'!I7/2</f>
        <v>0.08</v>
      </c>
      <c r="AC237" s="68">
        <f t="shared" si="224"/>
        <v>0.77979509999999996</v>
      </c>
      <c r="AD237" s="348">
        <f t="shared" si="225"/>
        <v>0.97642649999999998</v>
      </c>
      <c r="AE237" s="68">
        <f t="shared" si="232"/>
        <v>3.4657559999999997E-2</v>
      </c>
      <c r="AF237" s="36">
        <f t="shared" si="233"/>
        <v>0.77979509999999996</v>
      </c>
      <c r="AG237" s="33">
        <f t="shared" si="226"/>
        <v>13.151149338708962</v>
      </c>
      <c r="AH237" s="33">
        <f t="shared" si="234"/>
        <v>-0.50793314619367358</v>
      </c>
      <c r="AI237" s="36">
        <f t="shared" si="235"/>
        <v>0.97642649999999998</v>
      </c>
      <c r="AJ237" s="33">
        <f t="shared" si="227"/>
        <v>1.176135397058631</v>
      </c>
      <c r="AK237" s="33">
        <f t="shared" si="236"/>
        <v>4.6411274071078035E-2</v>
      </c>
      <c r="AL237" s="60">
        <f t="shared" si="237"/>
        <v>3.4657559999999997E-2</v>
      </c>
      <c r="AM237" s="60">
        <f t="shared" si="238"/>
        <v>4.1459515283751774E-2</v>
      </c>
      <c r="AN237" s="60">
        <f t="shared" si="239"/>
        <v>2.9818456320033701E-3</v>
      </c>
      <c r="AO237" s="34">
        <f t="shared" si="228"/>
        <v>2.1895899999999999</v>
      </c>
      <c r="AP237" s="34">
        <f t="shared" si="240"/>
        <v>3.3110499735094199</v>
      </c>
      <c r="AQ237" s="10">
        <f t="shared" si="229"/>
        <v>1.7421544198954084</v>
      </c>
      <c r="AR237" s="10">
        <f t="shared" si="241"/>
        <v>2.4303106805559143</v>
      </c>
      <c r="AS237" s="10">
        <f t="shared" si="242"/>
        <v>0.68815626066050584</v>
      </c>
      <c r="AT237" s="10">
        <f>SUM(AS$234:AS237)*5</f>
        <v>-0.5481866763510751</v>
      </c>
      <c r="AU237" s="10">
        <f>SUM(AQ$235:AQ237)*5</f>
        <v>27.607699477709531</v>
      </c>
      <c r="AV237" s="10">
        <f>SUM(AR$235:AR237)*5</f>
        <v>27.059512801358458</v>
      </c>
      <c r="AW237" s="10"/>
      <c r="AY237" s="10"/>
    </row>
    <row r="238" spans="1:51" x14ac:dyDescent="0.25">
      <c r="A238" s="4">
        <v>20</v>
      </c>
      <c r="B238" s="18">
        <f t="shared" si="219"/>
        <v>2043</v>
      </c>
      <c r="C238" s="39">
        <f t="shared" si="215"/>
        <v>187.56</v>
      </c>
      <c r="D238" s="22">
        <f t="shared" si="230"/>
        <v>0.25999999999999091</v>
      </c>
      <c r="E238" s="64">
        <f t="shared" si="220"/>
        <v>2.0055000000000001</v>
      </c>
      <c r="F238" s="64">
        <f t="shared" si="220"/>
        <v>1.8837000000000002</v>
      </c>
      <c r="G238" s="64">
        <f t="shared" si="220"/>
        <v>0.14489999999999997</v>
      </c>
      <c r="H238" s="64">
        <f t="shared" si="220"/>
        <v>0.13500000000000001</v>
      </c>
      <c r="I238" s="64">
        <f t="shared" si="220"/>
        <v>0.92052450000000008</v>
      </c>
      <c r="J238" s="64">
        <f t="shared" si="220"/>
        <v>1.2071535</v>
      </c>
      <c r="K238" s="64">
        <f t="shared" si="220"/>
        <v>4.0912200000000003E-2</v>
      </c>
      <c r="L238" s="64">
        <f t="shared" si="220"/>
        <v>0.92052450000000008</v>
      </c>
      <c r="M238" s="64">
        <f t="shared" si="216"/>
        <v>13.659058937169824</v>
      </c>
      <c r="N238" s="64">
        <f t="shared" si="221"/>
        <v>-0.40542335448211553</v>
      </c>
      <c r="O238" s="64">
        <f t="shared" si="221"/>
        <v>1.2071535</v>
      </c>
      <c r="P238" s="64">
        <f t="shared" si="217"/>
        <v>1.461974423486113</v>
      </c>
      <c r="Q238" s="64">
        <f t="shared" si="222"/>
        <v>2.0489599604122333E-2</v>
      </c>
      <c r="R238" s="64">
        <f t="shared" si="222"/>
        <v>4.0912200000000003E-2</v>
      </c>
      <c r="S238" s="64">
        <f t="shared" si="218"/>
        <v>5.064672729545424E-2</v>
      </c>
      <c r="T238" s="64">
        <f t="shared" si="223"/>
        <v>-4.4200748026356276E-3</v>
      </c>
      <c r="U238" s="64">
        <f t="shared" si="223"/>
        <v>2.7099150000000001</v>
      </c>
      <c r="V238" s="64">
        <f t="shared" si="223"/>
        <v>2.5805611703193621</v>
      </c>
      <c r="W238" s="29">
        <f>'2.3 Set aside x2'!D8</f>
        <v>192.21</v>
      </c>
      <c r="X238" s="35">
        <f t="shared" si="231"/>
        <v>1.6200000000000045</v>
      </c>
      <c r="Y238" s="68">
        <f>'2.3 Set aside x2'!F8*k</f>
        <v>1.5981000000000001</v>
      </c>
      <c r="Z238" s="68">
        <f>'2.3 Set aside x2'!G8*k</f>
        <v>1.6358999999999999</v>
      </c>
      <c r="AA238" s="68">
        <f>'2.3 Set aside x2'!H8*k</f>
        <v>0.12179999999999999</v>
      </c>
      <c r="AB238" s="68">
        <f>'2.3 Set aside x2'!I8/2</f>
        <v>7.0000000000000007E-2</v>
      </c>
      <c r="AC238" s="68">
        <f t="shared" si="224"/>
        <v>0.73352790000000001</v>
      </c>
      <c r="AD238" s="348">
        <f t="shared" si="225"/>
        <v>1.0131765000000001</v>
      </c>
      <c r="AE238" s="68">
        <f t="shared" si="232"/>
        <v>3.2601240000000004E-2</v>
      </c>
      <c r="AF238" s="36">
        <f t="shared" si="233"/>
        <v>0.73352790000000001</v>
      </c>
      <c r="AG238" s="33">
        <f t="shared" si="226"/>
        <v>12.644835068337335</v>
      </c>
      <c r="AH238" s="33">
        <f t="shared" si="234"/>
        <v>-0.50631427037162702</v>
      </c>
      <c r="AI238" s="36">
        <f t="shared" si="235"/>
        <v>1.0131765000000001</v>
      </c>
      <c r="AJ238" s="33">
        <f t="shared" si="227"/>
        <v>1.2210898287134229</v>
      </c>
      <c r="AK238" s="33">
        <f t="shared" si="236"/>
        <v>4.4954431654791849E-2</v>
      </c>
      <c r="AL238" s="60">
        <f t="shared" si="237"/>
        <v>3.2601240000000004E-2</v>
      </c>
      <c r="AM238" s="60">
        <f t="shared" si="238"/>
        <v>3.9930316100462049E-2</v>
      </c>
      <c r="AN238" s="60">
        <f t="shared" si="239"/>
        <v>-1.5291991832897256E-3</v>
      </c>
      <c r="AO238" s="34">
        <f t="shared" si="228"/>
        <v>2.2267699999999997</v>
      </c>
      <c r="AP238" s="34">
        <f t="shared" si="240"/>
        <v>3.3838809620998798</v>
      </c>
      <c r="AQ238" s="10">
        <f t="shared" si="229"/>
        <v>1.8941318990144118</v>
      </c>
      <c r="AR238" s="10">
        <f t="shared" si="241"/>
        <v>2.4837686261813117</v>
      </c>
      <c r="AS238" s="10">
        <f t="shared" si="242"/>
        <v>0.58963672716689985</v>
      </c>
      <c r="AT238" s="10">
        <f>SUM(AS$234:AS238)*5</f>
        <v>2.3999969594834241</v>
      </c>
      <c r="AU238" s="10">
        <f>SUM(AQ$235:AQ238)*5</f>
        <v>37.078358972781594</v>
      </c>
      <c r="AV238" s="10">
        <f>SUM(AR$235:AR238)*5</f>
        <v>39.478355932265018</v>
      </c>
      <c r="AW238" s="10"/>
      <c r="AY238" s="10"/>
    </row>
    <row r="239" spans="1:51" x14ac:dyDescent="0.25">
      <c r="A239" s="4">
        <v>25</v>
      </c>
      <c r="B239" s="18">
        <f t="shared" si="219"/>
        <v>2048</v>
      </c>
      <c r="C239" s="39">
        <f t="shared" si="215"/>
        <v>188.29</v>
      </c>
      <c r="D239" s="22">
        <f t="shared" si="230"/>
        <v>0.72999999999998977</v>
      </c>
      <c r="E239" s="64">
        <f t="shared" si="220"/>
        <v>2.0705999999999998</v>
      </c>
      <c r="F239" s="64">
        <f t="shared" si="220"/>
        <v>1.9047000000000001</v>
      </c>
      <c r="G239" s="64">
        <f t="shared" si="220"/>
        <v>0.14699999999999999</v>
      </c>
      <c r="H239" s="64">
        <f t="shared" si="220"/>
        <v>0.155</v>
      </c>
      <c r="I239" s="64">
        <f t="shared" si="220"/>
        <v>0.95040539999999996</v>
      </c>
      <c r="J239" s="64">
        <f t="shared" si="220"/>
        <v>1.2310829999999999</v>
      </c>
      <c r="K239" s="64">
        <f t="shared" si="220"/>
        <v>4.2240239999999998E-2</v>
      </c>
      <c r="L239" s="64">
        <f t="shared" si="220"/>
        <v>0.95040539999999996</v>
      </c>
      <c r="M239" s="64">
        <f t="shared" si="216"/>
        <v>13.321738310970115</v>
      </c>
      <c r="N239" s="64">
        <f t="shared" si="221"/>
        <v>-0.33732062619970904</v>
      </c>
      <c r="O239" s="64">
        <f t="shared" si="221"/>
        <v>1.2310829999999999</v>
      </c>
      <c r="P239" s="64">
        <f t="shared" si="217"/>
        <v>1.4895260071920808</v>
      </c>
      <c r="Q239" s="64">
        <f t="shared" si="222"/>
        <v>2.7551583705967886E-2</v>
      </c>
      <c r="R239" s="64">
        <f t="shared" si="222"/>
        <v>4.2240239999999998E-2</v>
      </c>
      <c r="S239" s="64">
        <f t="shared" si="218"/>
        <v>5.1193401078880374E-2</v>
      </c>
      <c r="T239" s="64">
        <f t="shared" si="223"/>
        <v>5.4667378342613399E-4</v>
      </c>
      <c r="U239" s="64">
        <f t="shared" si="223"/>
        <v>2.7802450000000003</v>
      </c>
      <c r="V239" s="64">
        <f t="shared" si="223"/>
        <v>3.2010226312896752</v>
      </c>
      <c r="W239" s="29">
        <f>'2.3 Set aside x2'!D9</f>
        <v>194.25</v>
      </c>
      <c r="X239" s="35">
        <f t="shared" si="231"/>
        <v>2.039999999999992</v>
      </c>
      <c r="Y239" s="68">
        <f>'2.3 Set aside x2'!F9*k</f>
        <v>1.8962999999999999</v>
      </c>
      <c r="Z239" s="68">
        <f>'2.3 Set aside x2'!G9*k</f>
        <v>1.8312000000000002</v>
      </c>
      <c r="AA239" s="68">
        <f>'2.3 Set aside x2'!H9*k</f>
        <v>0.1386</v>
      </c>
      <c r="AB239" s="68">
        <f>'2.3 Set aside x2'!I9/2</f>
        <v>0.15</v>
      </c>
      <c r="AC239" s="68">
        <f t="shared" si="224"/>
        <v>0.87040169999999994</v>
      </c>
      <c r="AD239" s="348">
        <f t="shared" si="225"/>
        <v>1.1604494999999999</v>
      </c>
      <c r="AE239" s="68">
        <f t="shared" si="232"/>
        <v>3.868452E-2</v>
      </c>
      <c r="AF239" s="36">
        <f t="shared" si="233"/>
        <v>0.87040169999999994</v>
      </c>
      <c r="AG239" s="33">
        <f t="shared" si="226"/>
        <v>12.323128052107238</v>
      </c>
      <c r="AH239" s="33">
        <f t="shared" si="234"/>
        <v>-0.32170701623009634</v>
      </c>
      <c r="AI239" s="36">
        <f t="shared" si="235"/>
        <v>1.1604494999999999</v>
      </c>
      <c r="AJ239" s="33">
        <f t="shared" si="227"/>
        <v>1.3763097245802953</v>
      </c>
      <c r="AK239" s="33">
        <f t="shared" si="236"/>
        <v>0.15521989586687246</v>
      </c>
      <c r="AL239" s="60">
        <f t="shared" si="237"/>
        <v>3.868452E-2</v>
      </c>
      <c r="AM239" s="60">
        <f t="shared" si="238"/>
        <v>4.5743269322389771E-2</v>
      </c>
      <c r="AN239" s="60">
        <f t="shared" si="239"/>
        <v>5.8129532219277219E-3</v>
      </c>
      <c r="AO239" s="34">
        <f t="shared" si="228"/>
        <v>2.610465</v>
      </c>
      <c r="AP239" s="34">
        <f t="shared" si="240"/>
        <v>4.489790832858696</v>
      </c>
      <c r="AQ239" s="10">
        <f t="shared" si="229"/>
        <v>2.3495506113666216</v>
      </c>
      <c r="AR239" s="10">
        <f t="shared" si="241"/>
        <v>3.2955064713182827</v>
      </c>
      <c r="AS239" s="10">
        <f t="shared" si="242"/>
        <v>0.94595585995166109</v>
      </c>
      <c r="AT239" s="10">
        <f>SUM(AS$234:AS239)*5</f>
        <v>7.1297762592417291</v>
      </c>
      <c r="AU239" s="10">
        <f>SUM(AQ$235:AQ239)*5</f>
        <v>48.826112029614698</v>
      </c>
      <c r="AV239" s="10">
        <f>SUM(AR$235:AR239)*5</f>
        <v>55.955888288856428</v>
      </c>
      <c r="AW239" s="10"/>
      <c r="AY239" s="10"/>
    </row>
    <row r="240" spans="1:51" x14ac:dyDescent="0.25">
      <c r="A240" s="4">
        <v>30</v>
      </c>
      <c r="B240" s="18">
        <f t="shared" si="219"/>
        <v>2053</v>
      </c>
      <c r="C240" s="39">
        <f t="shared" si="215"/>
        <v>189.11</v>
      </c>
      <c r="D240" s="22">
        <f t="shared" si="230"/>
        <v>0.8200000000000216</v>
      </c>
      <c r="E240" s="64">
        <f t="shared" si="220"/>
        <v>2.1902999999999997</v>
      </c>
      <c r="F240" s="64">
        <f t="shared" si="220"/>
        <v>1.8878999999999999</v>
      </c>
      <c r="G240" s="64">
        <f t="shared" si="220"/>
        <v>0.14909999999999998</v>
      </c>
      <c r="H240" s="64">
        <f t="shared" si="220"/>
        <v>0.105</v>
      </c>
      <c r="I240" s="64">
        <f t="shared" si="220"/>
        <v>1.0053477</v>
      </c>
      <c r="J240" s="64">
        <f t="shared" si="220"/>
        <v>1.2540255</v>
      </c>
      <c r="K240" s="64">
        <f t="shared" si="220"/>
        <v>4.4682119999999999E-2</v>
      </c>
      <c r="L240" s="64">
        <f t="shared" si="220"/>
        <v>1.0053477</v>
      </c>
      <c r="M240" s="64">
        <f t="shared" si="216"/>
        <v>13.07116133737672</v>
      </c>
      <c r="N240" s="64">
        <f t="shared" si="221"/>
        <v>-0.25057697359339492</v>
      </c>
      <c r="O240" s="64">
        <f t="shared" si="221"/>
        <v>1.2540255</v>
      </c>
      <c r="P240" s="64">
        <f t="shared" si="217"/>
        <v>1.5173389851098107</v>
      </c>
      <c r="Q240" s="64">
        <f t="shared" si="222"/>
        <v>2.7812977917729853E-2</v>
      </c>
      <c r="R240" s="64">
        <f t="shared" si="222"/>
        <v>4.4682119999999999E-2</v>
      </c>
      <c r="S240" s="64">
        <f t="shared" si="218"/>
        <v>5.3731920263719757E-2</v>
      </c>
      <c r="T240" s="64">
        <f t="shared" si="223"/>
        <v>2.5385191848393829E-3</v>
      </c>
      <c r="U240" s="64">
        <f t="shared" si="223"/>
        <v>2.815995</v>
      </c>
      <c r="V240" s="64">
        <f t="shared" si="223"/>
        <v>3.415769523509196</v>
      </c>
      <c r="W240" s="29">
        <f>'2.3 Set aside x2'!D10</f>
        <v>195.71</v>
      </c>
      <c r="X240" s="35">
        <f t="shared" si="231"/>
        <v>1.460000000000008</v>
      </c>
      <c r="Y240" s="68">
        <f>'2.3 Set aside x2'!F10*k</f>
        <v>2.0748000000000002</v>
      </c>
      <c r="Z240" s="68">
        <f>'2.3 Set aside x2'!G10*k</f>
        <v>1.7030999999999998</v>
      </c>
      <c r="AA240" s="68">
        <f>'2.3 Set aside x2'!H10*k</f>
        <v>0.13650000000000001</v>
      </c>
      <c r="AB240" s="68">
        <f>'2.3 Set aside x2'!I10/2</f>
        <v>0.09</v>
      </c>
      <c r="AC240" s="68">
        <f t="shared" si="224"/>
        <v>0.9523332000000001</v>
      </c>
      <c r="AD240" s="348">
        <f t="shared" si="225"/>
        <v>1.1555040000000001</v>
      </c>
      <c r="AE240" s="68">
        <f t="shared" si="232"/>
        <v>4.232592000000001E-2</v>
      </c>
      <c r="AF240" s="36">
        <f t="shared" si="233"/>
        <v>0.9523332000000001</v>
      </c>
      <c r="AG240" s="33">
        <f t="shared" si="226"/>
        <v>12.113681894547907</v>
      </c>
      <c r="AH240" s="33">
        <f t="shared" si="234"/>
        <v>-0.20944615755933071</v>
      </c>
      <c r="AI240" s="36">
        <f t="shared" si="235"/>
        <v>1.1555040000000001</v>
      </c>
      <c r="AJ240" s="33">
        <f t="shared" si="227"/>
        <v>1.3988034848159292</v>
      </c>
      <c r="AK240" s="33">
        <f t="shared" si="236"/>
        <v>2.2493760235633875E-2</v>
      </c>
      <c r="AL240" s="60">
        <f t="shared" si="237"/>
        <v>4.232592000000001E-2</v>
      </c>
      <c r="AM240" s="60">
        <f t="shared" si="238"/>
        <v>5.0412263982876106E-2</v>
      </c>
      <c r="AN240" s="60">
        <f t="shared" si="239"/>
        <v>4.668994660486335E-3</v>
      </c>
      <c r="AO240" s="34">
        <f t="shared" si="228"/>
        <v>2.6028599999999997</v>
      </c>
      <c r="AP240" s="34">
        <f t="shared" si="240"/>
        <v>3.8805765973367965</v>
      </c>
      <c r="AQ240" s="10">
        <f t="shared" si="229"/>
        <v>2.5071748302557499</v>
      </c>
      <c r="AR240" s="10">
        <f t="shared" si="241"/>
        <v>2.8483432224452083</v>
      </c>
      <c r="AS240" s="10">
        <f t="shared" si="242"/>
        <v>0.34116839218945838</v>
      </c>
      <c r="AT240" s="10">
        <f>SUM(AS$234:AS240)*5</f>
        <v>8.835618220189021</v>
      </c>
      <c r="AU240" s="10">
        <f>SUM(AQ$235:AQ240)*5</f>
        <v>61.361986180893446</v>
      </c>
      <c r="AV240" s="10">
        <f>SUM(AR$235:AR240)*5</f>
        <v>70.197604401082472</v>
      </c>
      <c r="AW240" s="10"/>
      <c r="AY240" s="10"/>
    </row>
    <row r="241" spans="1:53" x14ac:dyDescent="0.25">
      <c r="A241" s="4">
        <v>35</v>
      </c>
      <c r="B241" s="18">
        <f t="shared" si="219"/>
        <v>2058</v>
      </c>
      <c r="C241" s="39">
        <f t="shared" si="215"/>
        <v>189.96</v>
      </c>
      <c r="D241" s="22">
        <f t="shared" si="230"/>
        <v>0.84999999999999432</v>
      </c>
      <c r="E241" s="64">
        <f t="shared" si="220"/>
        <v>2.0748000000000002</v>
      </c>
      <c r="F241" s="64">
        <f t="shared" si="220"/>
        <v>2.0055000000000001</v>
      </c>
      <c r="G241" s="64">
        <f t="shared" si="220"/>
        <v>0.15329999999999999</v>
      </c>
      <c r="H241" s="64">
        <f t="shared" si="220"/>
        <v>0.14499999999999999</v>
      </c>
      <c r="I241" s="64">
        <f t="shared" si="220"/>
        <v>0.9523332000000001</v>
      </c>
      <c r="J241" s="64">
        <f t="shared" si="220"/>
        <v>1.270416</v>
      </c>
      <c r="K241" s="64">
        <f t="shared" si="220"/>
        <v>4.232592000000001E-2</v>
      </c>
      <c r="L241" s="64">
        <f t="shared" si="220"/>
        <v>0.9523332000000001</v>
      </c>
      <c r="M241" s="64">
        <f t="shared" si="216"/>
        <v>12.79119334267355</v>
      </c>
      <c r="N241" s="64">
        <f t="shared" si="221"/>
        <v>-0.27996799470317058</v>
      </c>
      <c r="O241" s="64">
        <f t="shared" si="221"/>
        <v>1.270416</v>
      </c>
      <c r="P241" s="64">
        <f t="shared" si="217"/>
        <v>1.5386461714324653</v>
      </c>
      <c r="Q241" s="64">
        <f t="shared" si="222"/>
        <v>2.1307186322654603E-2</v>
      </c>
      <c r="R241" s="64">
        <f t="shared" si="222"/>
        <v>4.232592000000001E-2</v>
      </c>
      <c r="S241" s="64">
        <f t="shared" si="218"/>
        <v>5.1824471296162786E-2</v>
      </c>
      <c r="T241" s="64">
        <f t="shared" si="223"/>
        <v>-1.9074489675569711E-3</v>
      </c>
      <c r="U241" s="64">
        <f t="shared" si="223"/>
        <v>2.8460899999999998</v>
      </c>
      <c r="V241" s="64">
        <f t="shared" si="223"/>
        <v>3.4355217426519213</v>
      </c>
      <c r="W241" s="29">
        <f>'2.3 Set aside x2'!D11</f>
        <v>197.19</v>
      </c>
      <c r="X241" s="35">
        <f t="shared" si="231"/>
        <v>1.4799999999999898</v>
      </c>
      <c r="Y241" s="68">
        <f>'2.3 Set aside x2'!F11*k</f>
        <v>1.9026000000000001</v>
      </c>
      <c r="Z241" s="68">
        <f>'2.3 Set aside x2'!G11*k</f>
        <v>1.8962999999999999</v>
      </c>
      <c r="AA241" s="68">
        <f>'2.3 Set aside x2'!H11*k</f>
        <v>0.14280000000000001</v>
      </c>
      <c r="AB241" s="68">
        <f>'2.3 Set aside x2'!I11/2</f>
        <v>0.125</v>
      </c>
      <c r="AC241" s="68">
        <f t="shared" si="224"/>
        <v>0.87329340000000011</v>
      </c>
      <c r="AD241" s="348">
        <f t="shared" si="225"/>
        <v>1.186731</v>
      </c>
      <c r="AE241" s="68">
        <f t="shared" si="232"/>
        <v>3.8813040000000007E-2</v>
      </c>
      <c r="AF241" s="36">
        <f t="shared" si="233"/>
        <v>0.87329340000000011</v>
      </c>
      <c r="AG241" s="33">
        <f t="shared" si="226"/>
        <v>11.844941753257274</v>
      </c>
      <c r="AH241" s="33">
        <f t="shared" si="234"/>
        <v>-0.26874014129063362</v>
      </c>
      <c r="AI241" s="36">
        <f t="shared" si="235"/>
        <v>1.186731</v>
      </c>
      <c r="AJ241" s="33">
        <f t="shared" si="227"/>
        <v>1.4340068574151794</v>
      </c>
      <c r="AK241" s="33">
        <f t="shared" si="236"/>
        <v>3.5203372599250216E-2</v>
      </c>
      <c r="AL241" s="60">
        <f t="shared" si="237"/>
        <v>3.8813040000000007E-2</v>
      </c>
      <c r="AM241" s="60">
        <f t="shared" si="238"/>
        <v>4.7724753429314523E-2</v>
      </c>
      <c r="AN241" s="60">
        <f t="shared" si="239"/>
        <v>-2.6875105535615826E-3</v>
      </c>
      <c r="AO241" s="34">
        <f t="shared" si="228"/>
        <v>2.6433549999999997</v>
      </c>
      <c r="AP241" s="34">
        <f t="shared" si="240"/>
        <v>3.8871307207550441</v>
      </c>
      <c r="AQ241" s="10">
        <f t="shared" si="229"/>
        <v>2.5216729591065103</v>
      </c>
      <c r="AR241" s="10">
        <f t="shared" si="241"/>
        <v>2.8531539490342022</v>
      </c>
      <c r="AS241" s="10">
        <f t="shared" si="242"/>
        <v>0.33148098992769182</v>
      </c>
      <c r="AT241" s="10">
        <f>SUM(AS$234:AS241)*5</f>
        <v>10.493023169827481</v>
      </c>
      <c r="AU241" s="10">
        <f>SUM(AQ$235:AQ241)*5</f>
        <v>73.970350976425991</v>
      </c>
      <c r="AV241" s="10">
        <f>SUM(AR$235:AR241)*5</f>
        <v>84.463374146253486</v>
      </c>
      <c r="AW241" s="10"/>
      <c r="AY241" s="10"/>
    </row>
    <row r="242" spans="1:53" x14ac:dyDescent="0.25">
      <c r="A242" s="4">
        <v>40</v>
      </c>
      <c r="B242" s="18">
        <f t="shared" si="219"/>
        <v>2063</v>
      </c>
      <c r="C242" s="39">
        <f t="shared" si="215"/>
        <v>190.86</v>
      </c>
      <c r="D242" s="22">
        <f t="shared" si="230"/>
        <v>0.90000000000000568</v>
      </c>
      <c r="E242" s="64">
        <f t="shared" si="220"/>
        <v>2.2008000000000001</v>
      </c>
      <c r="F242" s="64">
        <f t="shared" si="220"/>
        <v>1.9634999999999998</v>
      </c>
      <c r="G242" s="64">
        <f t="shared" si="220"/>
        <v>0.15329999999999999</v>
      </c>
      <c r="H242" s="64">
        <f t="shared" si="220"/>
        <v>0.15</v>
      </c>
      <c r="I242" s="64">
        <f t="shared" si="220"/>
        <v>1.0101672000000002</v>
      </c>
      <c r="J242" s="64">
        <f t="shared" si="220"/>
        <v>1.285326</v>
      </c>
      <c r="K242" s="64">
        <f t="shared" si="220"/>
        <v>4.4896320000000003E-2</v>
      </c>
      <c r="L242" s="64">
        <f t="shared" si="220"/>
        <v>1.0101672000000002</v>
      </c>
      <c r="M242" s="64">
        <f t="shared" si="216"/>
        <v>12.595453704634377</v>
      </c>
      <c r="N242" s="64">
        <f t="shared" si="221"/>
        <v>-0.19573963803917316</v>
      </c>
      <c r="O242" s="64">
        <f t="shared" si="221"/>
        <v>1.285326</v>
      </c>
      <c r="P242" s="64">
        <f t="shared" si="217"/>
        <v>1.5573227854166538</v>
      </c>
      <c r="Q242" s="64">
        <f t="shared" si="222"/>
        <v>1.8676613984188517E-2</v>
      </c>
      <c r="R242" s="64">
        <f t="shared" si="222"/>
        <v>4.4896320000000003E-2</v>
      </c>
      <c r="S242" s="64">
        <f t="shared" si="218"/>
        <v>5.4057678771231077E-2</v>
      </c>
      <c r="T242" s="64">
        <f t="shared" si="223"/>
        <v>2.2332074750682912E-3</v>
      </c>
      <c r="U242" s="64">
        <f t="shared" si="223"/>
        <v>2.90394</v>
      </c>
      <c r="V242" s="64">
        <f t="shared" si="223"/>
        <v>3.6291101834200892</v>
      </c>
      <c r="W242" s="29">
        <f>'2.3 Set aside x2'!D12</f>
        <v>198.52</v>
      </c>
      <c r="X242" s="35">
        <f t="shared" si="231"/>
        <v>1.3300000000000125</v>
      </c>
      <c r="Y242" s="68">
        <f>'2.3 Set aside x2'!F12*k</f>
        <v>1.9782</v>
      </c>
      <c r="Z242" s="68">
        <f>'2.3 Set aside x2'!G12*k</f>
        <v>1.8458999999999997</v>
      </c>
      <c r="AA242" s="68">
        <f>'2.3 Set aside x2'!H12*k</f>
        <v>0.14280000000000001</v>
      </c>
      <c r="AB242" s="68">
        <f>'2.3 Set aside x2'!I12/2</f>
        <v>0.17</v>
      </c>
      <c r="AC242" s="68">
        <f t="shared" si="224"/>
        <v>0.90799380000000007</v>
      </c>
      <c r="AD242" s="348">
        <f t="shared" si="225"/>
        <v>1.1861009999999998</v>
      </c>
      <c r="AE242" s="68">
        <f t="shared" si="232"/>
        <v>4.035528E-2</v>
      </c>
      <c r="AF242" s="36">
        <f t="shared" si="233"/>
        <v>0.90799380000000007</v>
      </c>
      <c r="AG242" s="33">
        <f t="shared" si="226"/>
        <v>11.636237847752721</v>
      </c>
      <c r="AH242" s="33">
        <f t="shared" si="234"/>
        <v>-0.20870390550455298</v>
      </c>
      <c r="AI242" s="36">
        <f t="shared" si="235"/>
        <v>1.1861009999999998</v>
      </c>
      <c r="AJ242" s="33">
        <f t="shared" si="227"/>
        <v>1.4395999932865708</v>
      </c>
      <c r="AK242" s="33">
        <f t="shared" si="236"/>
        <v>5.5931358713914303E-3</v>
      </c>
      <c r="AL242" s="60">
        <f t="shared" si="237"/>
        <v>4.035528E-2</v>
      </c>
      <c r="AM242" s="60">
        <f t="shared" si="238"/>
        <v>4.8791904195081059E-2</v>
      </c>
      <c r="AN242" s="60">
        <f t="shared" si="239"/>
        <v>1.0671507657665363E-3</v>
      </c>
      <c r="AO242" s="34">
        <f t="shared" si="228"/>
        <v>2.6889850000000002</v>
      </c>
      <c r="AP242" s="34">
        <f t="shared" si="240"/>
        <v>3.8169413811326187</v>
      </c>
      <c r="AQ242" s="10">
        <f t="shared" si="229"/>
        <v>2.6637668746303453</v>
      </c>
      <c r="AR242" s="10">
        <f t="shared" si="241"/>
        <v>2.8016349737513417</v>
      </c>
      <c r="AS242" s="10">
        <f t="shared" si="242"/>
        <v>0.1378680991209964</v>
      </c>
      <c r="AT242" s="10">
        <f>SUM(AS$234:AS242)*5</f>
        <v>11.182363665432462</v>
      </c>
      <c r="AU242" s="10">
        <f>SUM(AQ$235:AQ242)*5</f>
        <v>87.289185349577721</v>
      </c>
      <c r="AV242" s="10">
        <f>SUM(AR$235:AR242)*5</f>
        <v>98.471549015010197</v>
      </c>
      <c r="AW242" s="10"/>
      <c r="AY242" s="10"/>
    </row>
    <row r="243" spans="1:53" x14ac:dyDescent="0.25">
      <c r="A243" s="4">
        <v>45</v>
      </c>
      <c r="B243" s="18">
        <f t="shared" si="219"/>
        <v>2068</v>
      </c>
      <c r="C243" s="39">
        <f t="shared" si="215"/>
        <v>191.75</v>
      </c>
      <c r="D243" s="22">
        <f t="shared" si="230"/>
        <v>0.88999999999998636</v>
      </c>
      <c r="E243" s="64">
        <f t="shared" si="220"/>
        <v>2.1630000000000003</v>
      </c>
      <c r="F243" s="64">
        <f t="shared" si="220"/>
        <v>2.0684999999999998</v>
      </c>
      <c r="G243" s="64">
        <f t="shared" si="220"/>
        <v>0.1575</v>
      </c>
      <c r="H243" s="64">
        <f t="shared" si="220"/>
        <v>0.19</v>
      </c>
      <c r="I243" s="64">
        <f t="shared" si="220"/>
        <v>0.99281700000000017</v>
      </c>
      <c r="J243" s="64">
        <f t="shared" si="220"/>
        <v>1.3159649999999998</v>
      </c>
      <c r="K243" s="64">
        <f t="shared" si="220"/>
        <v>4.412520000000001E-2</v>
      </c>
      <c r="L243" s="64">
        <f t="shared" si="220"/>
        <v>0.99281700000000017</v>
      </c>
      <c r="M243" s="64">
        <f t="shared" si="216"/>
        <v>12.400817482427847</v>
      </c>
      <c r="N243" s="64">
        <f t="shared" si="221"/>
        <v>-0.19463622220652965</v>
      </c>
      <c r="O243" s="64">
        <f t="shared" si="221"/>
        <v>1.3159649999999998</v>
      </c>
      <c r="P243" s="64">
        <f t="shared" si="217"/>
        <v>1.5912633755161094</v>
      </c>
      <c r="Q243" s="64">
        <f t="shared" si="222"/>
        <v>3.3940590099455603E-2</v>
      </c>
      <c r="R243" s="64">
        <f t="shared" si="222"/>
        <v>4.412520000000001E-2</v>
      </c>
      <c r="S243" s="64">
        <f t="shared" si="218"/>
        <v>5.3681337808585403E-2</v>
      </c>
      <c r="T243" s="64">
        <f t="shared" si="223"/>
        <v>-3.7634096264567429E-4</v>
      </c>
      <c r="U243" s="64">
        <f t="shared" si="223"/>
        <v>2.9763500000000005</v>
      </c>
      <c r="V243" s="64">
        <f t="shared" si="223"/>
        <v>3.7052780269302668</v>
      </c>
      <c r="W243" s="29">
        <f>'2.3 Set aside x2'!D13</f>
        <v>199.79</v>
      </c>
      <c r="X243" s="35">
        <f t="shared" si="231"/>
        <v>1.2699999999999818</v>
      </c>
      <c r="Y243" s="68">
        <f>'2.3 Set aside x2'!F13*k</f>
        <v>1.9530000000000001</v>
      </c>
      <c r="Z243" s="68">
        <f>'2.3 Set aside x2'!G13*k</f>
        <v>1.9005000000000001</v>
      </c>
      <c r="AA243" s="68">
        <f>'2.3 Set aside x2'!H13*k</f>
        <v>0.14489999999999997</v>
      </c>
      <c r="AB243" s="68">
        <f>'2.3 Set aside x2'!I13/2</f>
        <v>0.16</v>
      </c>
      <c r="AC243" s="68">
        <f t="shared" si="224"/>
        <v>0.89642700000000008</v>
      </c>
      <c r="AD243" s="348">
        <f t="shared" si="225"/>
        <v>1.2006749999999999</v>
      </c>
      <c r="AE243" s="68">
        <f t="shared" si="232"/>
        <v>3.9841200000000007E-2</v>
      </c>
      <c r="AF243" s="36">
        <f t="shared" si="233"/>
        <v>0.89642700000000008</v>
      </c>
      <c r="AG243" s="33">
        <f t="shared" si="226"/>
        <v>11.435642981712949</v>
      </c>
      <c r="AH243" s="33">
        <f t="shared" si="234"/>
        <v>-0.20059486603977206</v>
      </c>
      <c r="AI243" s="36">
        <f t="shared" si="235"/>
        <v>1.2006749999999999</v>
      </c>
      <c r="AJ243" s="33">
        <f t="shared" si="227"/>
        <v>1.4551627293622607</v>
      </c>
      <c r="AK243" s="33">
        <f t="shared" si="236"/>
        <v>1.5562736075689809E-2</v>
      </c>
      <c r="AL243" s="60">
        <f t="shared" si="237"/>
        <v>3.9841200000000007E-2</v>
      </c>
      <c r="AM243" s="60">
        <f t="shared" si="238"/>
        <v>4.846647158083655E-2</v>
      </c>
      <c r="AN243" s="60">
        <f t="shared" si="239"/>
        <v>-3.2543261424450992E-4</v>
      </c>
      <c r="AO243" s="34">
        <f t="shared" si="228"/>
        <v>2.7029600000000005</v>
      </c>
      <c r="AP243" s="34">
        <f t="shared" si="240"/>
        <v>3.7876024374216555</v>
      </c>
      <c r="AQ243" s="10">
        <f t="shared" si="229"/>
        <v>2.7196740717668155</v>
      </c>
      <c r="AR243" s="10">
        <f t="shared" si="241"/>
        <v>2.780100189067495</v>
      </c>
      <c r="AS243" s="10">
        <f t="shared" si="242"/>
        <v>6.0426117300679483E-2</v>
      </c>
      <c r="AT243" s="10">
        <f>SUM(AS$234:AS243)*5</f>
        <v>11.48449425193586</v>
      </c>
      <c r="AU243" s="10">
        <f>SUM(AQ$235:AQ243)*5</f>
        <v>100.8875557084118</v>
      </c>
      <c r="AV243" s="10">
        <f>SUM(AR$235:AR243)*5</f>
        <v>112.37204996034765</v>
      </c>
      <c r="AW243" s="10"/>
      <c r="AY243" s="10"/>
    </row>
    <row r="244" spans="1:53" x14ac:dyDescent="0.25">
      <c r="A244" s="4">
        <v>50</v>
      </c>
      <c r="B244" s="18">
        <f t="shared" si="219"/>
        <v>2073</v>
      </c>
      <c r="C244" s="39">
        <f t="shared" si="215"/>
        <v>192.59</v>
      </c>
      <c r="D244" s="22">
        <f t="shared" si="230"/>
        <v>0.84000000000000341</v>
      </c>
      <c r="E244" s="64">
        <f t="shared" si="220"/>
        <v>2.0726999999999998</v>
      </c>
      <c r="F244" s="64">
        <f t="shared" si="220"/>
        <v>2.2176</v>
      </c>
      <c r="G244" s="64">
        <f t="shared" si="220"/>
        <v>0.1638</v>
      </c>
      <c r="H244" s="64">
        <f t="shared" si="220"/>
        <v>0.155</v>
      </c>
      <c r="I244" s="64">
        <f t="shared" si="220"/>
        <v>0.95136929999999997</v>
      </c>
      <c r="J244" s="64">
        <f t="shared" si="220"/>
        <v>1.3504995</v>
      </c>
      <c r="K244" s="64">
        <f t="shared" si="220"/>
        <v>4.2283080000000001E-2</v>
      </c>
      <c r="L244" s="64">
        <f t="shared" si="220"/>
        <v>0.95136929999999997</v>
      </c>
      <c r="M244" s="64">
        <f t="shared" si="216"/>
        <v>12.183083150052465</v>
      </c>
      <c r="N244" s="64">
        <f t="shared" si="221"/>
        <v>-0.21773433237538242</v>
      </c>
      <c r="O244" s="64">
        <f t="shared" si="221"/>
        <v>1.3504995</v>
      </c>
      <c r="P244" s="64">
        <f t="shared" si="217"/>
        <v>1.631797780870309</v>
      </c>
      <c r="Q244" s="64">
        <f t="shared" si="222"/>
        <v>4.053440535419961E-2</v>
      </c>
      <c r="R244" s="64">
        <f t="shared" si="222"/>
        <v>4.2283080000000001E-2</v>
      </c>
      <c r="S244" s="64">
        <f t="shared" si="218"/>
        <v>5.177268949690414E-2</v>
      </c>
      <c r="T244" s="64">
        <f t="shared" si="223"/>
        <v>-1.908648311681263E-3</v>
      </c>
      <c r="U244" s="64">
        <f t="shared" si="223"/>
        <v>2.9959150000000005</v>
      </c>
      <c r="V244" s="64">
        <f t="shared" si="223"/>
        <v>3.6568064246671397</v>
      </c>
      <c r="W244" s="29">
        <f>'2.3 Set aside x2'!D14</f>
        <v>201.03</v>
      </c>
      <c r="X244" s="35">
        <f t="shared" si="231"/>
        <v>1.2400000000000091</v>
      </c>
      <c r="Y244" s="68">
        <f>'2.3 Set aside x2'!F14*k</f>
        <v>1.9194</v>
      </c>
      <c r="Z244" s="68">
        <f>'2.3 Set aside x2'!G14*k</f>
        <v>1.9593</v>
      </c>
      <c r="AA244" s="68">
        <f>'2.3 Set aside x2'!H14*k</f>
        <v>0.14699999999999999</v>
      </c>
      <c r="AB244" s="68">
        <f>'2.3 Set aside x2'!I14/2</f>
        <v>0.15</v>
      </c>
      <c r="AC244" s="68">
        <f t="shared" si="224"/>
        <v>0.88100460000000003</v>
      </c>
      <c r="AD244" s="348">
        <f t="shared" si="225"/>
        <v>1.2147870000000001</v>
      </c>
      <c r="AE244" s="68">
        <f t="shared" si="232"/>
        <v>3.9155760000000005E-2</v>
      </c>
      <c r="AF244" s="36">
        <f t="shared" si="233"/>
        <v>0.88100460000000003</v>
      </c>
      <c r="AG244" s="33">
        <f t="shared" si="226"/>
        <v>11.238537064610881</v>
      </c>
      <c r="AH244" s="33">
        <f t="shared" si="234"/>
        <v>-0.19710591710206771</v>
      </c>
      <c r="AI244" s="36">
        <f t="shared" si="235"/>
        <v>1.2147870000000001</v>
      </c>
      <c r="AJ244" s="33">
        <f t="shared" si="227"/>
        <v>1.4720258584154948</v>
      </c>
      <c r="AK244" s="33">
        <f t="shared" si="236"/>
        <v>1.6863129053234172E-2</v>
      </c>
      <c r="AL244" s="60">
        <f t="shared" si="237"/>
        <v>3.9155760000000005E-2</v>
      </c>
      <c r="AM244" s="60">
        <f t="shared" si="238"/>
        <v>4.7723502678748655E-2</v>
      </c>
      <c r="AN244" s="60">
        <f t="shared" si="239"/>
        <v>-7.4296890208789407E-4</v>
      </c>
      <c r="AO244" s="34">
        <f t="shared" si="228"/>
        <v>2.7142050000000006</v>
      </c>
      <c r="AP244" s="34">
        <f t="shared" si="240"/>
        <v>3.7732192430490885</v>
      </c>
      <c r="AQ244" s="10">
        <f t="shared" si="229"/>
        <v>2.6840959157056803</v>
      </c>
      <c r="AR244" s="10">
        <f t="shared" si="241"/>
        <v>2.769542924398031</v>
      </c>
      <c r="AS244" s="10">
        <f t="shared" si="242"/>
        <v>8.5447008692350668E-2</v>
      </c>
      <c r="AT244" s="10">
        <f>SUM(AS$234:AS244)*5</f>
        <v>11.911729295397613</v>
      </c>
      <c r="AU244" s="10">
        <f>SUM(AQ$235:AQ244)*5</f>
        <v>114.3080352869402</v>
      </c>
      <c r="AV244" s="10">
        <f>SUM(AR$235:AR244)*5</f>
        <v>126.21976458233782</v>
      </c>
      <c r="AW244" s="10"/>
      <c r="AY244" s="10"/>
      <c r="AZ244" s="10"/>
    </row>
    <row r="245" spans="1:53" x14ac:dyDescent="0.25">
      <c r="A245" s="4">
        <v>55</v>
      </c>
      <c r="B245" s="18">
        <f t="shared" si="219"/>
        <v>2078</v>
      </c>
      <c r="C245" s="39">
        <f t="shared" si="215"/>
        <v>193.45</v>
      </c>
      <c r="D245" s="22">
        <f t="shared" si="230"/>
        <v>0.85999999999998522</v>
      </c>
      <c r="E245" s="64">
        <f t="shared" ref="E245:L254" si="243">E35</f>
        <v>2.1126</v>
      </c>
      <c r="F245" s="64">
        <f t="shared" si="243"/>
        <v>2.2637999999999998</v>
      </c>
      <c r="G245" s="64">
        <f t="shared" si="243"/>
        <v>0.16800000000000001</v>
      </c>
      <c r="H245" s="64">
        <f t="shared" si="243"/>
        <v>0.16</v>
      </c>
      <c r="I245" s="64">
        <f t="shared" si="243"/>
        <v>0.96968340000000008</v>
      </c>
      <c r="J245" s="64">
        <f t="shared" si="243"/>
        <v>1.377831</v>
      </c>
      <c r="K245" s="64">
        <f t="shared" si="243"/>
        <v>4.3097040000000003E-2</v>
      </c>
      <c r="L245" s="64">
        <f t="shared" si="243"/>
        <v>0.96968340000000008</v>
      </c>
      <c r="M245" s="64">
        <f t="shared" si="216"/>
        <v>12.004190112697376</v>
      </c>
      <c r="N245" s="64">
        <f t="shared" si="221"/>
        <v>-0.17889303735508832</v>
      </c>
      <c r="O245" s="64">
        <f t="shared" si="221"/>
        <v>1.377831</v>
      </c>
      <c r="P245" s="64">
        <f t="shared" si="217"/>
        <v>1.6662948190946389</v>
      </c>
      <c r="Q245" s="64">
        <f t="shared" si="222"/>
        <v>3.4497038224329923E-2</v>
      </c>
      <c r="R245" s="64">
        <f t="shared" si="222"/>
        <v>4.3097040000000003E-2</v>
      </c>
      <c r="S245" s="64">
        <f t="shared" si="218"/>
        <v>5.2249244955881617E-2</v>
      </c>
      <c r="T245" s="64">
        <f t="shared" si="223"/>
        <v>4.7655545897747759E-4</v>
      </c>
      <c r="U245" s="64">
        <f t="shared" si="223"/>
        <v>3.0578600000000007</v>
      </c>
      <c r="V245" s="64">
        <f t="shared" si="223"/>
        <v>3.7739405563282049</v>
      </c>
      <c r="W245" s="29">
        <f>'2.3 Set aside x2'!D15</f>
        <v>202.21</v>
      </c>
      <c r="X245" s="35">
        <f t="shared" si="231"/>
        <v>1.1800000000000068</v>
      </c>
      <c r="Y245" s="68">
        <f>'2.3 Set aside x2'!F15*k</f>
        <v>1.7451000000000001</v>
      </c>
      <c r="Z245" s="68">
        <f>'2.3 Set aside x2'!G15*k</f>
        <v>2.1566999999999998</v>
      </c>
      <c r="AA245" s="68">
        <f>'2.3 Set aside x2'!H15*k</f>
        <v>0.15329999999999999</v>
      </c>
      <c r="AB245" s="68">
        <f>'2.3 Set aside x2'!I15/2</f>
        <v>0.14000000000000001</v>
      </c>
      <c r="AC245" s="68">
        <f t="shared" si="224"/>
        <v>0.80100090000000013</v>
      </c>
      <c r="AD245" s="348">
        <f t="shared" si="225"/>
        <v>1.2470954999999999</v>
      </c>
      <c r="AE245" s="68">
        <f t="shared" si="232"/>
        <v>3.5600040000000006E-2</v>
      </c>
      <c r="AF245" s="36">
        <f t="shared" si="233"/>
        <v>0.80100090000000013</v>
      </c>
      <c r="AG245" s="33">
        <f t="shared" si="226"/>
        <v>10.980009871125098</v>
      </c>
      <c r="AH245" s="33">
        <f t="shared" si="234"/>
        <v>-0.2585271934857829</v>
      </c>
      <c r="AI245" s="36">
        <f t="shared" si="235"/>
        <v>1.2470954999999999</v>
      </c>
      <c r="AJ245" s="33">
        <f t="shared" si="227"/>
        <v>1.5073153666418861</v>
      </c>
      <c r="AK245" s="33">
        <f t="shared" si="236"/>
        <v>3.528950822639132E-2</v>
      </c>
      <c r="AL245" s="60">
        <f t="shared" si="237"/>
        <v>3.5600040000000006E-2</v>
      </c>
      <c r="AM245" s="60">
        <f t="shared" si="238"/>
        <v>4.403644309152939E-2</v>
      </c>
      <c r="AN245" s="60">
        <f t="shared" si="239"/>
        <v>-3.6870595872192657E-3</v>
      </c>
      <c r="AO245" s="34">
        <f t="shared" si="228"/>
        <v>2.7268149999999998</v>
      </c>
      <c r="AP245" s="34">
        <f t="shared" si="240"/>
        <v>3.6798902551533956</v>
      </c>
      <c r="AQ245" s="10">
        <f t="shared" si="229"/>
        <v>2.7700723683449024</v>
      </c>
      <c r="AR245" s="10">
        <f t="shared" si="241"/>
        <v>2.701039447282592</v>
      </c>
      <c r="AS245" s="10">
        <f t="shared" si="242"/>
        <v>-6.9032921062310404E-2</v>
      </c>
      <c r="AT245" s="10">
        <f>SUM(AS$234:AS245)*5</f>
        <v>11.566564690086061</v>
      </c>
      <c r="AU245" s="10">
        <f>SUM(AQ$235:AQ245)*5</f>
        <v>128.15839712866472</v>
      </c>
      <c r="AV245" s="10">
        <f>SUM(AR$235:AR245)*5</f>
        <v>139.72496181875078</v>
      </c>
      <c r="AW245" s="10"/>
      <c r="AY245" s="10"/>
      <c r="AZ245" s="10"/>
    </row>
    <row r="246" spans="1:53" x14ac:dyDescent="0.25">
      <c r="A246" s="4">
        <v>60</v>
      </c>
      <c r="B246" s="18">
        <f t="shared" si="219"/>
        <v>2083</v>
      </c>
      <c r="C246" s="39">
        <f t="shared" si="215"/>
        <v>194.16</v>
      </c>
      <c r="D246" s="22">
        <f t="shared" si="230"/>
        <v>0.71000000000000796</v>
      </c>
      <c r="E246" s="64">
        <f t="shared" si="243"/>
        <v>2.0223</v>
      </c>
      <c r="F246" s="64">
        <f t="shared" si="243"/>
        <v>2.3771999999999998</v>
      </c>
      <c r="G246" s="64">
        <f t="shared" si="243"/>
        <v>0.1701</v>
      </c>
      <c r="H246" s="64">
        <f t="shared" si="243"/>
        <v>0.24</v>
      </c>
      <c r="I246" s="64">
        <f t="shared" si="243"/>
        <v>0.9282357</v>
      </c>
      <c r="J246" s="64">
        <f t="shared" si="243"/>
        <v>1.3987995</v>
      </c>
      <c r="K246" s="64">
        <f t="shared" si="243"/>
        <v>4.125492E-2</v>
      </c>
      <c r="L246" s="64">
        <f t="shared" si="243"/>
        <v>0.9282357</v>
      </c>
      <c r="M246" s="64">
        <f t="shared" si="216"/>
        <v>11.800714755392827</v>
      </c>
      <c r="N246" s="64">
        <f t="shared" si="221"/>
        <v>-0.20347535730454958</v>
      </c>
      <c r="O246" s="64">
        <f t="shared" si="221"/>
        <v>1.3987995</v>
      </c>
      <c r="P246" s="64">
        <f t="shared" si="217"/>
        <v>1.6933615915094578</v>
      </c>
      <c r="Q246" s="64">
        <f t="shared" si="222"/>
        <v>2.7066772414818807E-2</v>
      </c>
      <c r="R246" s="64">
        <f t="shared" si="222"/>
        <v>4.125492E-2</v>
      </c>
      <c r="S246" s="64">
        <f t="shared" si="218"/>
        <v>5.0491368855045224E-2</v>
      </c>
      <c r="T246" s="64">
        <f t="shared" si="223"/>
        <v>-1.7578761008363933E-3</v>
      </c>
      <c r="U246" s="64">
        <f t="shared" si="223"/>
        <v>3.1262399999999997</v>
      </c>
      <c r="V246" s="64">
        <f t="shared" si="223"/>
        <v>3.6580735390094405</v>
      </c>
      <c r="W246" s="29">
        <f>'2.3 Set aside x2'!D16</f>
        <v>203.29</v>
      </c>
      <c r="X246" s="35">
        <f t="shared" si="231"/>
        <v>1.0799999999999841</v>
      </c>
      <c r="Y246" s="68">
        <f>'2.3 Set aside x2'!F16*k</f>
        <v>1.8059999999999998</v>
      </c>
      <c r="Z246" s="68">
        <f>'2.3 Set aside x2'!G16*k</f>
        <v>2.1189</v>
      </c>
      <c r="AA246" s="68">
        <f>'2.3 Set aside x2'!H16*k</f>
        <v>0.15329999999999999</v>
      </c>
      <c r="AB246" s="68">
        <f>'2.3 Set aside x2'!I16/2</f>
        <v>0.23</v>
      </c>
      <c r="AC246" s="68">
        <f t="shared" si="224"/>
        <v>0.82895399999999997</v>
      </c>
      <c r="AD246" s="348">
        <f t="shared" si="225"/>
        <v>1.247652</v>
      </c>
      <c r="AE246" s="68">
        <f t="shared" si="232"/>
        <v>3.6842399999999997E-2</v>
      </c>
      <c r="AF246" s="36">
        <f t="shared" si="233"/>
        <v>0.82895399999999997</v>
      </c>
      <c r="AG246" s="33">
        <f t="shared" si="226"/>
        <v>10.773808774129289</v>
      </c>
      <c r="AH246" s="33">
        <f t="shared" si="234"/>
        <v>-0.2062010969958088</v>
      </c>
      <c r="AI246" s="36">
        <f t="shared" si="235"/>
        <v>1.247652</v>
      </c>
      <c r="AJ246" s="33">
        <f t="shared" si="227"/>
        <v>1.5141102292847912</v>
      </c>
      <c r="AK246" s="33">
        <f t="shared" si="236"/>
        <v>6.7948626429050751E-3</v>
      </c>
      <c r="AL246" s="60">
        <f t="shared" si="237"/>
        <v>3.6842399999999997E-2</v>
      </c>
      <c r="AM246" s="60">
        <f t="shared" si="238"/>
        <v>4.4627016882338978E-2</v>
      </c>
      <c r="AN246" s="60">
        <f t="shared" si="239"/>
        <v>5.9057379080958844E-4</v>
      </c>
      <c r="AO246" s="34">
        <f t="shared" si="228"/>
        <v>2.8003300000000002</v>
      </c>
      <c r="AP246" s="34">
        <f t="shared" si="240"/>
        <v>3.6815143394378902</v>
      </c>
      <c r="AQ246" s="10">
        <f t="shared" si="229"/>
        <v>2.6850259776329293</v>
      </c>
      <c r="AR246" s="10">
        <f t="shared" si="241"/>
        <v>2.7022315251474116</v>
      </c>
      <c r="AS246" s="10">
        <f t="shared" si="242"/>
        <v>1.7205547514482333E-2</v>
      </c>
      <c r="AT246" s="10">
        <f>SUM(AS$234:AS246)*5</f>
        <v>11.652592427658472</v>
      </c>
      <c r="AU246" s="10">
        <f>SUM(AQ$235:AQ246)*5</f>
        <v>141.58352701682935</v>
      </c>
      <c r="AV246" s="10">
        <f>SUM(AR$235:AR246)*5</f>
        <v>153.23611944448783</v>
      </c>
      <c r="AW246" s="10"/>
      <c r="AY246" s="10"/>
      <c r="AZ246" s="10"/>
    </row>
    <row r="247" spans="1:53" x14ac:dyDescent="0.25">
      <c r="A247" s="4">
        <v>65</v>
      </c>
      <c r="B247" s="18">
        <f t="shared" si="219"/>
        <v>2088</v>
      </c>
      <c r="C247" s="39">
        <f t="shared" si="215"/>
        <v>194.58</v>
      </c>
      <c r="D247" s="22">
        <f t="shared" si="230"/>
        <v>0.42000000000001592</v>
      </c>
      <c r="E247" s="64">
        <f t="shared" si="243"/>
        <v>2.1944999999999997</v>
      </c>
      <c r="F247" s="64">
        <f t="shared" si="243"/>
        <v>2.2469999999999999</v>
      </c>
      <c r="G247" s="64">
        <f t="shared" si="243"/>
        <v>0.16800000000000001</v>
      </c>
      <c r="H247" s="64">
        <f t="shared" si="243"/>
        <v>0.27500000000000002</v>
      </c>
      <c r="I247" s="64">
        <f t="shared" si="243"/>
        <v>1.0072755</v>
      </c>
      <c r="J247" s="64">
        <f t="shared" si="243"/>
        <v>1.3915124999999997</v>
      </c>
      <c r="K247" s="64">
        <f t="shared" si="243"/>
        <v>4.4767799999999996E-2</v>
      </c>
      <c r="L247" s="64">
        <f t="shared" si="243"/>
        <v>1.0072755</v>
      </c>
      <c r="M247" s="64">
        <f t="shared" si="216"/>
        <v>11.695462109187543</v>
      </c>
      <c r="N247" s="64">
        <f t="shared" si="221"/>
        <v>-0.10525264620528318</v>
      </c>
      <c r="O247" s="64">
        <f t="shared" si="221"/>
        <v>1.3915124999999997</v>
      </c>
      <c r="P247" s="64">
        <f t="shared" si="217"/>
        <v>1.6908593660892952</v>
      </c>
      <c r="Q247" s="64">
        <f t="shared" si="222"/>
        <v>-2.5022254201625405E-3</v>
      </c>
      <c r="R247" s="64">
        <f t="shared" si="222"/>
        <v>4.4767799999999996E-2</v>
      </c>
      <c r="S247" s="64">
        <f t="shared" si="218"/>
        <v>5.3693497327198428E-2</v>
      </c>
      <c r="T247" s="64">
        <f t="shared" si="223"/>
        <v>3.202128472153204E-3</v>
      </c>
      <c r="U247" s="64">
        <f t="shared" si="223"/>
        <v>3.174925</v>
      </c>
      <c r="V247" s="64">
        <f t="shared" si="223"/>
        <v>3.4903722568467237</v>
      </c>
      <c r="W247" s="29">
        <f>'2.3 Set aside x2'!D17</f>
        <v>204.09</v>
      </c>
      <c r="X247" s="35">
        <f t="shared" si="231"/>
        <v>0.80000000000001137</v>
      </c>
      <c r="Y247" s="68">
        <f>'2.3 Set aside x2'!F17*k</f>
        <v>2.0327999999999999</v>
      </c>
      <c r="Z247" s="68">
        <f>'2.3 Set aside x2'!G17*k</f>
        <v>1.974</v>
      </c>
      <c r="AA247" s="68">
        <f>'2.3 Set aside x2'!H17*k</f>
        <v>0.14909999999999998</v>
      </c>
      <c r="AB247" s="68">
        <f>'2.3 Set aside x2'!I17/2</f>
        <v>0.29499999999999998</v>
      </c>
      <c r="AC247" s="68">
        <f t="shared" si="224"/>
        <v>0.93305519999999997</v>
      </c>
      <c r="AD247" s="348">
        <f t="shared" si="225"/>
        <v>1.248156</v>
      </c>
      <c r="AE247" s="68">
        <f t="shared" si="232"/>
        <v>4.1469120000000005E-2</v>
      </c>
      <c r="AF247" s="36">
        <f t="shared" si="233"/>
        <v>0.93305519999999997</v>
      </c>
      <c r="AG247" s="33">
        <f t="shared" si="226"/>
        <v>10.691148760983008</v>
      </c>
      <c r="AH247" s="33">
        <f t="shared" si="234"/>
        <v>-8.2660013146281131E-2</v>
      </c>
      <c r="AI247" s="36">
        <f t="shared" si="235"/>
        <v>1.248156</v>
      </c>
      <c r="AJ247" s="33">
        <f t="shared" si="227"/>
        <v>1.5158154026477986</v>
      </c>
      <c r="AK247" s="33">
        <f t="shared" si="236"/>
        <v>1.7051733630073507E-3</v>
      </c>
      <c r="AL247" s="60">
        <f t="shared" si="237"/>
        <v>4.1469120000000005E-2</v>
      </c>
      <c r="AM247" s="60">
        <f t="shared" si="238"/>
        <v>4.9358136565407114E-2</v>
      </c>
      <c r="AN247" s="60">
        <f t="shared" si="239"/>
        <v>4.7311196830681357E-3</v>
      </c>
      <c r="AO247" s="34">
        <f t="shared" si="228"/>
        <v>2.8930850000000001</v>
      </c>
      <c r="AP247" s="34">
        <f t="shared" si="240"/>
        <v>3.6168612798998057</v>
      </c>
      <c r="AQ247" s="10">
        <f t="shared" si="229"/>
        <v>2.561933236525495</v>
      </c>
      <c r="AR247" s="10">
        <f t="shared" si="241"/>
        <v>2.6547761794464573</v>
      </c>
      <c r="AS247" s="10">
        <f t="shared" si="242"/>
        <v>9.284294292096229E-2</v>
      </c>
      <c r="AT247" s="10">
        <f>SUM(AS$234:AS247)*5</f>
        <v>12.116807142263283</v>
      </c>
      <c r="AU247" s="10">
        <f>SUM(AQ$235:AQ247)*5</f>
        <v>154.39319319945682</v>
      </c>
      <c r="AV247" s="10">
        <f>SUM(AR$235:AR247)*5</f>
        <v>166.51000034172012</v>
      </c>
      <c r="AW247" s="10"/>
      <c r="AY247" s="10"/>
      <c r="AZ247" s="10"/>
      <c r="BA247" s="10"/>
    </row>
    <row r="248" spans="1:53" x14ac:dyDescent="0.25">
      <c r="A248" s="4">
        <v>70</v>
      </c>
      <c r="B248" s="18">
        <f t="shared" si="219"/>
        <v>2093</v>
      </c>
      <c r="C248" s="39">
        <f t="shared" si="215"/>
        <v>194.91</v>
      </c>
      <c r="D248" s="22">
        <f t="shared" si="230"/>
        <v>0.32999999999998408</v>
      </c>
      <c r="E248" s="64">
        <f t="shared" si="243"/>
        <v>2.3561999999999999</v>
      </c>
      <c r="F248" s="64">
        <f t="shared" si="243"/>
        <v>2.0453999999999999</v>
      </c>
      <c r="G248" s="64">
        <f t="shared" si="243"/>
        <v>0.16170000000000001</v>
      </c>
      <c r="H248" s="64">
        <f t="shared" si="243"/>
        <v>0.28499999999999998</v>
      </c>
      <c r="I248" s="64">
        <f t="shared" si="243"/>
        <v>1.0814957999999999</v>
      </c>
      <c r="J248" s="64">
        <f t="shared" si="243"/>
        <v>1.3545209999999999</v>
      </c>
      <c r="K248" s="64">
        <f t="shared" si="243"/>
        <v>4.8066480000000002E-2</v>
      </c>
      <c r="L248" s="64">
        <f t="shared" si="243"/>
        <v>1.0814957999999999</v>
      </c>
      <c r="M248" s="64">
        <f t="shared" si="216"/>
        <v>11.674352596793021</v>
      </c>
      <c r="N248" s="64">
        <f t="shared" si="221"/>
        <v>-2.1109512394522412E-2</v>
      </c>
      <c r="O248" s="64">
        <f t="shared" si="221"/>
        <v>1.3545209999999999</v>
      </c>
      <c r="P248" s="64">
        <f t="shared" si="217"/>
        <v>1.6534255309486319</v>
      </c>
      <c r="Q248" s="64">
        <f t="shared" si="222"/>
        <v>-3.7433835140663341E-2</v>
      </c>
      <c r="R248" s="64">
        <f t="shared" si="222"/>
        <v>4.8066480000000002E-2</v>
      </c>
      <c r="S248" s="64">
        <f t="shared" si="218"/>
        <v>5.7558239016420945E-2</v>
      </c>
      <c r="T248" s="64">
        <f t="shared" si="223"/>
        <v>3.8647416892225173E-3</v>
      </c>
      <c r="U248" s="64">
        <f t="shared" si="223"/>
        <v>3.1513949999999999</v>
      </c>
      <c r="V248" s="64">
        <f t="shared" si="223"/>
        <v>3.4267163941540209</v>
      </c>
      <c r="W248" s="29">
        <f>'2.3 Set aside x2'!D18</f>
        <v>204.67</v>
      </c>
      <c r="X248" s="35">
        <f t="shared" si="231"/>
        <v>0.57999999999998408</v>
      </c>
      <c r="Y248" s="68">
        <f>'2.3 Set aside x2'!F18*k</f>
        <v>2.1630000000000003</v>
      </c>
      <c r="Z248" s="68">
        <f>'2.3 Set aside x2'!G18*k</f>
        <v>1.764</v>
      </c>
      <c r="AA248" s="68">
        <f>'2.3 Set aside x2'!H18*k</f>
        <v>0.14280000000000001</v>
      </c>
      <c r="AB248" s="68">
        <f>'2.3 Set aside x2'!I18/2</f>
        <v>0.245</v>
      </c>
      <c r="AC248" s="68">
        <f t="shared" si="224"/>
        <v>0.99281700000000017</v>
      </c>
      <c r="AD248" s="348">
        <f t="shared" si="225"/>
        <v>1.2002550000000001</v>
      </c>
      <c r="AE248" s="68">
        <f t="shared" si="232"/>
        <v>4.412520000000001E-2</v>
      </c>
      <c r="AF248" s="36">
        <f t="shared" si="233"/>
        <v>0.99281700000000017</v>
      </c>
      <c r="AG248" s="33">
        <f t="shared" si="226"/>
        <v>10.676043430988058</v>
      </c>
      <c r="AH248" s="33">
        <f t="shared" si="234"/>
        <v>-1.5105329994950623E-2</v>
      </c>
      <c r="AI248" s="36">
        <f t="shared" si="235"/>
        <v>1.2002550000000001</v>
      </c>
      <c r="AJ248" s="33">
        <f t="shared" si="227"/>
        <v>1.4682158375598189</v>
      </c>
      <c r="AK248" s="33">
        <f t="shared" si="236"/>
        <v>-4.7599565087979689E-2</v>
      </c>
      <c r="AL248" s="60">
        <f t="shared" si="237"/>
        <v>4.412520000000001E-2</v>
      </c>
      <c r="AM248" s="60">
        <f t="shared" si="238"/>
        <v>5.2850568268032777E-2</v>
      </c>
      <c r="AN248" s="60">
        <f t="shared" si="239"/>
        <v>3.4924317026256632E-3</v>
      </c>
      <c r="AO248" s="34">
        <f t="shared" si="228"/>
        <v>2.8046200000000008</v>
      </c>
      <c r="AP248" s="34">
        <f t="shared" si="240"/>
        <v>3.32540753661968</v>
      </c>
      <c r="AQ248" s="10">
        <f t="shared" si="229"/>
        <v>2.5152098333090516</v>
      </c>
      <c r="AR248" s="10">
        <f t="shared" si="241"/>
        <v>2.4408491318788448</v>
      </c>
      <c r="AS248" s="10">
        <f t="shared" si="242"/>
        <v>-7.4360701430206788E-2</v>
      </c>
      <c r="AT248" s="10">
        <f>SUM(AS$234:AS248)*5</f>
        <v>11.74500363511225</v>
      </c>
      <c r="AU248" s="10">
        <f>SUM(AQ$235:AQ248)*5</f>
        <v>166.96924236600208</v>
      </c>
      <c r="AV248" s="10">
        <f>SUM(AR$235:AR248)*5</f>
        <v>178.7142460011143</v>
      </c>
      <c r="AW248" s="10"/>
      <c r="AY248" s="10"/>
      <c r="AZ248" s="10"/>
    </row>
    <row r="249" spans="1:53" x14ac:dyDescent="0.25">
      <c r="A249" s="4">
        <v>75</v>
      </c>
      <c r="B249" s="18">
        <f t="shared" si="219"/>
        <v>2098</v>
      </c>
      <c r="C249" s="39">
        <f t="shared" si="215"/>
        <v>195.12</v>
      </c>
      <c r="D249" s="22">
        <f t="shared" si="230"/>
        <v>0.21000000000000796</v>
      </c>
      <c r="E249" s="64">
        <f t="shared" si="243"/>
        <v>2.3456999999999999</v>
      </c>
      <c r="F249" s="64">
        <f t="shared" si="243"/>
        <v>1.9572000000000001</v>
      </c>
      <c r="G249" s="64">
        <f t="shared" si="243"/>
        <v>0.15539999999999998</v>
      </c>
      <c r="H249" s="64">
        <f t="shared" si="243"/>
        <v>0.23499999999999999</v>
      </c>
      <c r="I249" s="64">
        <f t="shared" si="243"/>
        <v>1.0766762999999999</v>
      </c>
      <c r="J249" s="64">
        <f t="shared" si="243"/>
        <v>1.3184325000000001</v>
      </c>
      <c r="K249" s="64">
        <f t="shared" si="243"/>
        <v>4.7852280000000004E-2</v>
      </c>
      <c r="L249" s="64">
        <f t="shared" si="243"/>
        <v>1.0766762999999999</v>
      </c>
      <c r="M249" s="64">
        <f t="shared" si="216"/>
        <v>11.650413711876229</v>
      </c>
      <c r="N249" s="64">
        <f t="shared" si="221"/>
        <v>-2.3938884916791636E-2</v>
      </c>
      <c r="O249" s="64">
        <f t="shared" si="221"/>
        <v>1.3184325000000001</v>
      </c>
      <c r="P249" s="64">
        <f t="shared" si="217"/>
        <v>1.6107196012801865</v>
      </c>
      <c r="Q249" s="64">
        <f t="shared" si="222"/>
        <v>-4.270592966844533E-2</v>
      </c>
      <c r="R249" s="64">
        <f t="shared" si="222"/>
        <v>4.7852280000000004E-2</v>
      </c>
      <c r="S249" s="64">
        <f t="shared" si="218"/>
        <v>5.8027235280416846E-2</v>
      </c>
      <c r="T249" s="64">
        <f t="shared" si="223"/>
        <v>4.6899626399590083E-4</v>
      </c>
      <c r="U249" s="64">
        <f t="shared" si="223"/>
        <v>3.0506450000000007</v>
      </c>
      <c r="V249" s="64">
        <f t="shared" si="223"/>
        <v>3.1944691816787674</v>
      </c>
      <c r="W249" s="29">
        <f>'2.3 Set aside x2'!D19</f>
        <v>205.22</v>
      </c>
      <c r="X249" s="35">
        <f t="shared" si="231"/>
        <v>0.55000000000001137</v>
      </c>
      <c r="Y249" s="68">
        <f>'2.3 Set aside x2'!F19*k</f>
        <v>2.1168</v>
      </c>
      <c r="Z249" s="68">
        <f>'2.3 Set aside x2'!G19*k</f>
        <v>1.7387999999999999</v>
      </c>
      <c r="AA249" s="68">
        <f>'2.3 Set aside x2'!H19*k</f>
        <v>0.14069999999999999</v>
      </c>
      <c r="AB249" s="68">
        <f>'2.3 Set aside x2'!I19/2</f>
        <v>0.185</v>
      </c>
      <c r="AC249" s="68">
        <f t="shared" si="224"/>
        <v>0.97161120000000001</v>
      </c>
      <c r="AD249" s="348">
        <f t="shared" si="225"/>
        <v>1.17936</v>
      </c>
      <c r="AE249" s="68">
        <f t="shared" si="232"/>
        <v>4.3182720000000001E-2</v>
      </c>
      <c r="AF249" s="36">
        <f t="shared" si="233"/>
        <v>0.97161120000000001</v>
      </c>
      <c r="AG249" s="33">
        <f t="shared" si="226"/>
        <v>10.641156376155115</v>
      </c>
      <c r="AH249" s="33">
        <f t="shared" si="234"/>
        <v>-3.4887054832942965E-2</v>
      </c>
      <c r="AI249" s="36">
        <f t="shared" si="235"/>
        <v>1.17936</v>
      </c>
      <c r="AJ249" s="33">
        <f t="shared" si="227"/>
        <v>1.4389063437460086</v>
      </c>
      <c r="AK249" s="33">
        <f t="shared" si="236"/>
        <v>-2.9309493813810317E-2</v>
      </c>
      <c r="AL249" s="60">
        <f t="shared" si="237"/>
        <v>4.3182720000000001E-2</v>
      </c>
      <c r="AM249" s="60">
        <f t="shared" si="238"/>
        <v>5.2525468802972139E-2</v>
      </c>
      <c r="AN249" s="60">
        <f t="shared" si="239"/>
        <v>-3.2509946506063814E-4</v>
      </c>
      <c r="AO249" s="34">
        <f t="shared" si="228"/>
        <v>2.7178449999999996</v>
      </c>
      <c r="AP249" s="34">
        <f t="shared" si="240"/>
        <v>3.2033233518881969</v>
      </c>
      <c r="AQ249" s="10">
        <f t="shared" si="229"/>
        <v>2.3447403793522152</v>
      </c>
      <c r="AR249" s="10">
        <f t="shared" si="241"/>
        <v>2.3512393402859368</v>
      </c>
      <c r="AS249" s="10">
        <f t="shared" si="242"/>
        <v>6.4989609337215981E-3</v>
      </c>
      <c r="AT249" s="10">
        <f>SUM(AS$234:AS249)*5</f>
        <v>11.777498439780858</v>
      </c>
      <c r="AU249" s="10">
        <f>SUM(AQ$235:AQ249)*5</f>
        <v>178.69294426276315</v>
      </c>
      <c r="AV249" s="10">
        <f>SUM(AR$235:AR249)*5</f>
        <v>190.47044270254401</v>
      </c>
      <c r="AW249" s="10"/>
      <c r="AY249" s="10"/>
    </row>
    <row r="250" spans="1:53" x14ac:dyDescent="0.25">
      <c r="A250" s="4">
        <v>80</v>
      </c>
      <c r="B250" s="18">
        <f t="shared" si="219"/>
        <v>2103</v>
      </c>
      <c r="C250" s="39">
        <f t="shared" si="215"/>
        <v>195.4</v>
      </c>
      <c r="D250" s="22">
        <f t="shared" si="230"/>
        <v>0.28000000000000114</v>
      </c>
      <c r="E250" s="64">
        <f t="shared" si="243"/>
        <v>2.2427999999999999</v>
      </c>
      <c r="F250" s="64">
        <f t="shared" si="243"/>
        <v>1.9866000000000001</v>
      </c>
      <c r="G250" s="64">
        <f t="shared" si="243"/>
        <v>0.15539999999999998</v>
      </c>
      <c r="H250" s="64">
        <f t="shared" si="243"/>
        <v>0.215</v>
      </c>
      <c r="I250" s="64">
        <f t="shared" si="243"/>
        <v>1.0294452000000001</v>
      </c>
      <c r="J250" s="64">
        <f t="shared" si="243"/>
        <v>1.3043939999999998</v>
      </c>
      <c r="K250" s="64">
        <f t="shared" si="243"/>
        <v>4.5753120000000001E-2</v>
      </c>
      <c r="L250" s="64">
        <f t="shared" si="243"/>
        <v>1.0294452000000001</v>
      </c>
      <c r="M250" s="64">
        <f t="shared" si="216"/>
        <v>11.581500597311001</v>
      </c>
      <c r="N250" s="64">
        <f t="shared" si="221"/>
        <v>-6.8913114565228639E-2</v>
      </c>
      <c r="O250" s="64">
        <f t="shared" si="221"/>
        <v>1.3043939999999998</v>
      </c>
      <c r="P250" s="64">
        <f t="shared" si="217"/>
        <v>1.5891316881638278</v>
      </c>
      <c r="Q250" s="64">
        <f t="shared" si="222"/>
        <v>-2.158791311635877E-2</v>
      </c>
      <c r="R250" s="64">
        <f t="shared" si="222"/>
        <v>4.5753120000000001E-2</v>
      </c>
      <c r="S250" s="64">
        <f t="shared" si="218"/>
        <v>5.601098289007251E-2</v>
      </c>
      <c r="T250" s="64">
        <f t="shared" si="223"/>
        <v>-2.0162523903443363E-3</v>
      </c>
      <c r="U250" s="64">
        <f t="shared" si="223"/>
        <v>2.9898700000000002</v>
      </c>
      <c r="V250" s="64">
        <f t="shared" si="223"/>
        <v>3.1773527199280696</v>
      </c>
      <c r="W250" s="29">
        <f>'2.3 Set aside x2'!D20</f>
        <v>205.8</v>
      </c>
      <c r="X250" s="35">
        <f t="shared" si="231"/>
        <v>0.58000000000001251</v>
      </c>
      <c r="Y250" s="68">
        <f>'2.3 Set aside x2'!F20*k</f>
        <v>2.0118</v>
      </c>
      <c r="Z250" s="68">
        <f>'2.3 Set aside x2'!G20*k</f>
        <v>1.7933999999999997</v>
      </c>
      <c r="AA250" s="68">
        <f>'2.3 Set aside x2'!H20*k</f>
        <v>0.14069999999999999</v>
      </c>
      <c r="AB250" s="68">
        <f>'2.3 Set aside x2'!I20/2</f>
        <v>0.21</v>
      </c>
      <c r="AC250" s="68">
        <f t="shared" si="224"/>
        <v>0.92341620000000002</v>
      </c>
      <c r="AD250" s="348">
        <f t="shared" si="225"/>
        <v>1.174383</v>
      </c>
      <c r="AE250" s="68">
        <f t="shared" si="232"/>
        <v>4.1040720000000003E-2</v>
      </c>
      <c r="AF250" s="36">
        <f t="shared" si="233"/>
        <v>0.92341620000000002</v>
      </c>
      <c r="AG250" s="33">
        <f t="shared" si="226"/>
        <v>10.561363345016446</v>
      </c>
      <c r="AH250" s="33">
        <f t="shared" si="234"/>
        <v>-7.9793031138668979E-2</v>
      </c>
      <c r="AI250" s="36">
        <f t="shared" si="235"/>
        <v>1.174383</v>
      </c>
      <c r="AJ250" s="33">
        <f t="shared" si="227"/>
        <v>1.4287481082887861</v>
      </c>
      <c r="AK250" s="33">
        <f t="shared" si="236"/>
        <v>-1.0158235457222498E-2</v>
      </c>
      <c r="AL250" s="60">
        <f t="shared" si="237"/>
        <v>4.1040720000000003E-2</v>
      </c>
      <c r="AM250" s="60">
        <f t="shared" si="238"/>
        <v>5.0325998793896015E-2</v>
      </c>
      <c r="AN250" s="60">
        <f t="shared" si="239"/>
        <v>-2.1994700090761238E-3</v>
      </c>
      <c r="AO250" s="34">
        <f t="shared" si="228"/>
        <v>2.7013350000000003</v>
      </c>
      <c r="AP250" s="34">
        <f t="shared" si="240"/>
        <v>3.1891842633950453</v>
      </c>
      <c r="AQ250" s="10">
        <f t="shared" si="229"/>
        <v>2.3321768964272032</v>
      </c>
      <c r="AR250" s="10">
        <f t="shared" si="241"/>
        <v>2.3408612493319634</v>
      </c>
      <c r="AS250" s="10">
        <f t="shared" si="242"/>
        <v>8.6843529047602175E-3</v>
      </c>
      <c r="AT250" s="10">
        <f>SUM(AS$234:AS250)*5</f>
        <v>11.82092020430466</v>
      </c>
      <c r="AU250" s="10">
        <f>SUM(AQ$235:AQ250)*5</f>
        <v>190.3538287448992</v>
      </c>
      <c r="AV250" s="10">
        <f>SUM(AR$235:AR250)*5</f>
        <v>202.17474894920383</v>
      </c>
      <c r="AW250" s="10"/>
      <c r="AY250" s="10"/>
    </row>
    <row r="251" spans="1:53" x14ac:dyDescent="0.25">
      <c r="A251" s="4">
        <v>85</v>
      </c>
      <c r="B251" s="18">
        <f t="shared" si="219"/>
        <v>2108</v>
      </c>
      <c r="C251" s="39">
        <f t="shared" si="215"/>
        <v>195.85</v>
      </c>
      <c r="D251" s="22">
        <f t="shared" si="230"/>
        <v>0.44999999999998863</v>
      </c>
      <c r="E251" s="64">
        <f t="shared" si="243"/>
        <v>2.3058000000000001</v>
      </c>
      <c r="F251" s="64">
        <f t="shared" si="243"/>
        <v>1.9887000000000001</v>
      </c>
      <c r="G251" s="64">
        <f t="shared" si="243"/>
        <v>0.1575</v>
      </c>
      <c r="H251" s="64">
        <f t="shared" si="243"/>
        <v>0.25</v>
      </c>
      <c r="I251" s="64">
        <f t="shared" si="243"/>
        <v>1.0583622000000001</v>
      </c>
      <c r="J251" s="64">
        <f t="shared" si="243"/>
        <v>1.320627</v>
      </c>
      <c r="K251" s="64">
        <f t="shared" si="243"/>
        <v>4.7038320000000002E-2</v>
      </c>
      <c r="L251" s="64">
        <f t="shared" si="243"/>
        <v>1.0583622000000001</v>
      </c>
      <c r="M251" s="64">
        <f t="shared" si="216"/>
        <v>11.548001358671144</v>
      </c>
      <c r="N251" s="64">
        <f t="shared" si="221"/>
        <v>-3.3499238639857154E-2</v>
      </c>
      <c r="O251" s="64">
        <f t="shared" si="221"/>
        <v>1.320627</v>
      </c>
      <c r="P251" s="64">
        <f t="shared" si="217"/>
        <v>1.6015484482247673</v>
      </c>
      <c r="Q251" s="64">
        <f t="shared" si="222"/>
        <v>1.2416760060939502E-2</v>
      </c>
      <c r="R251" s="64">
        <f t="shared" si="222"/>
        <v>4.7038320000000002E-2</v>
      </c>
      <c r="S251" s="64">
        <f t="shared" si="218"/>
        <v>5.6939756455623491E-2</v>
      </c>
      <c r="T251" s="64">
        <f t="shared" si="223"/>
        <v>9.2877356555098184E-4</v>
      </c>
      <c r="U251" s="64">
        <f t="shared" si="223"/>
        <v>3.0563000000000002</v>
      </c>
      <c r="V251" s="64">
        <f t="shared" si="223"/>
        <v>3.486146294986622</v>
      </c>
      <c r="W251" s="29">
        <f>'2.3 Set aside x2'!D21</f>
        <v>206.42</v>
      </c>
      <c r="X251" s="35">
        <f t="shared" si="231"/>
        <v>0.61999999999997613</v>
      </c>
      <c r="Y251" s="68">
        <f>'2.3 Set aside x2'!F21*k</f>
        <v>2.0348999999999999</v>
      </c>
      <c r="Z251" s="68">
        <f>'2.3 Set aside x2'!G21*k</f>
        <v>1.8207</v>
      </c>
      <c r="AA251" s="68">
        <f>'2.3 Set aside x2'!H21*k</f>
        <v>0.14280000000000001</v>
      </c>
      <c r="AB251" s="68">
        <f>'2.3 Set aside x2'!I21/2</f>
        <v>0.245</v>
      </c>
      <c r="AC251" s="68">
        <f t="shared" si="224"/>
        <v>0.93401909999999999</v>
      </c>
      <c r="AD251" s="348">
        <f t="shared" si="225"/>
        <v>1.1904165</v>
      </c>
      <c r="AE251" s="68">
        <f t="shared" si="232"/>
        <v>4.1511960000000001E-2</v>
      </c>
      <c r="AF251" s="36">
        <f t="shared" si="233"/>
        <v>0.93401909999999999</v>
      </c>
      <c r="AG251" s="33">
        <f t="shared" si="226"/>
        <v>10.499695808470806</v>
      </c>
      <c r="AH251" s="33">
        <f t="shared" si="234"/>
        <v>-6.1667536545639834E-2</v>
      </c>
      <c r="AI251" s="36">
        <f t="shared" si="235"/>
        <v>1.1904165</v>
      </c>
      <c r="AJ251" s="33">
        <f t="shared" si="227"/>
        <v>1.4429858689946131</v>
      </c>
      <c r="AK251" s="33">
        <f t="shared" si="236"/>
        <v>1.4237760705827052E-2</v>
      </c>
      <c r="AL251" s="60">
        <f t="shared" si="237"/>
        <v>4.1511960000000001E-2</v>
      </c>
      <c r="AM251" s="60">
        <f t="shared" si="238"/>
        <v>5.0408423754287474E-2</v>
      </c>
      <c r="AN251" s="60">
        <f t="shared" si="239"/>
        <v>8.2424960391458413E-5</v>
      </c>
      <c r="AO251" s="34">
        <f t="shared" si="228"/>
        <v>2.7582099999999996</v>
      </c>
      <c r="AP251" s="34">
        <f t="shared" si="240"/>
        <v>3.3308626491205544</v>
      </c>
      <c r="AQ251" s="10">
        <f t="shared" si="229"/>
        <v>2.5588313805201803</v>
      </c>
      <c r="AR251" s="10">
        <f t="shared" si="241"/>
        <v>2.444853184454487</v>
      </c>
      <c r="AS251" s="10">
        <f t="shared" si="242"/>
        <v>-0.11397819606569337</v>
      </c>
      <c r="AT251" s="10">
        <f>SUM(AS$234:AS251)*5</f>
        <v>11.251029223976193</v>
      </c>
      <c r="AU251" s="10">
        <f>SUM(AQ$235:AQ251)*5</f>
        <v>203.14798564750009</v>
      </c>
      <c r="AV251" s="10">
        <f>SUM(AR$235:AR251)*5</f>
        <v>214.39901487147625</v>
      </c>
      <c r="AW251" s="10"/>
      <c r="AY251" s="10"/>
    </row>
    <row r="252" spans="1:53" x14ac:dyDescent="0.25">
      <c r="A252" s="4">
        <v>90</v>
      </c>
      <c r="B252" s="18">
        <f t="shared" si="219"/>
        <v>2113</v>
      </c>
      <c r="C252" s="39">
        <f t="shared" si="215"/>
        <v>196.25</v>
      </c>
      <c r="D252" s="22">
        <f t="shared" si="230"/>
        <v>0.40000000000000568</v>
      </c>
      <c r="E252" s="64">
        <f t="shared" si="243"/>
        <v>2.4108000000000001</v>
      </c>
      <c r="F252" s="64">
        <f t="shared" si="243"/>
        <v>1.9634999999999998</v>
      </c>
      <c r="G252" s="64">
        <f t="shared" si="243"/>
        <v>0.1575</v>
      </c>
      <c r="H252" s="64">
        <f t="shared" si="243"/>
        <v>0.23</v>
      </c>
      <c r="I252" s="64">
        <f t="shared" si="243"/>
        <v>1.1065572000000001</v>
      </c>
      <c r="J252" s="64">
        <f t="shared" si="243"/>
        <v>1.336776</v>
      </c>
      <c r="K252" s="64">
        <f t="shared" si="243"/>
        <v>4.9180320000000007E-2</v>
      </c>
      <c r="L252" s="64">
        <f t="shared" si="243"/>
        <v>1.1065572000000001</v>
      </c>
      <c r="M252" s="64">
        <f t="shared" si="216"/>
        <v>11.5658553055002</v>
      </c>
      <c r="N252" s="64">
        <f t="shared" si="221"/>
        <v>1.7853946829056611E-2</v>
      </c>
      <c r="O252" s="64">
        <f t="shared" si="221"/>
        <v>1.336776</v>
      </c>
      <c r="P252" s="64">
        <f t="shared" si="217"/>
        <v>1.6198924420346312</v>
      </c>
      <c r="Q252" s="64">
        <f t="shared" si="222"/>
        <v>1.8343993809863957E-2</v>
      </c>
      <c r="R252" s="64">
        <f t="shared" si="222"/>
        <v>4.9180320000000007E-2</v>
      </c>
      <c r="S252" s="64">
        <f t="shared" si="218"/>
        <v>5.9245941977220475E-2</v>
      </c>
      <c r="T252" s="64">
        <f t="shared" si="223"/>
        <v>2.3061855215969831E-3</v>
      </c>
      <c r="U252" s="64">
        <f t="shared" si="223"/>
        <v>3.09517</v>
      </c>
      <c r="V252" s="64">
        <f t="shared" si="223"/>
        <v>3.5336741261605233</v>
      </c>
      <c r="W252" s="29">
        <f>'2.3 Set aside x2'!D22</f>
        <v>207.11</v>
      </c>
      <c r="X252" s="35">
        <f t="shared" si="231"/>
        <v>0.69000000000002615</v>
      </c>
      <c r="Y252" s="68">
        <f>'2.3 Set aside x2'!F22*k</f>
        <v>2.1587999999999998</v>
      </c>
      <c r="Z252" s="68">
        <f>'2.3 Set aside x2'!G22*k</f>
        <v>1.7828999999999999</v>
      </c>
      <c r="AA252" s="68">
        <f>'2.3 Set aside x2'!H22*k</f>
        <v>0.14280000000000001</v>
      </c>
      <c r="AB252" s="68">
        <f>'2.3 Set aside x2'!I22/2</f>
        <v>0.24</v>
      </c>
      <c r="AC252" s="68">
        <f t="shared" si="224"/>
        <v>0.99088919999999991</v>
      </c>
      <c r="AD252" s="348">
        <f t="shared" si="225"/>
        <v>1.2064079999999999</v>
      </c>
      <c r="AE252" s="68">
        <f t="shared" si="232"/>
        <v>4.4039519999999999E-2</v>
      </c>
      <c r="AF252" s="36">
        <f t="shared" si="233"/>
        <v>0.99088919999999991</v>
      </c>
      <c r="AG252" s="33">
        <f t="shared" si="226"/>
        <v>10.500712161304561</v>
      </c>
      <c r="AH252" s="33">
        <f t="shared" si="234"/>
        <v>1.0163528337550076E-3</v>
      </c>
      <c r="AI252" s="36">
        <f t="shared" si="235"/>
        <v>1.2064079999999999</v>
      </c>
      <c r="AJ252" s="33">
        <f t="shared" si="227"/>
        <v>1.4614942732806133</v>
      </c>
      <c r="AK252" s="33">
        <f t="shared" si="236"/>
        <v>1.8508404286000202E-2</v>
      </c>
      <c r="AL252" s="60">
        <f t="shared" si="237"/>
        <v>4.4039519999999999E-2</v>
      </c>
      <c r="AM252" s="60">
        <f t="shared" si="238"/>
        <v>5.2950554566395427E-2</v>
      </c>
      <c r="AN252" s="60">
        <f t="shared" si="239"/>
        <v>2.5421308121079539E-3</v>
      </c>
      <c r="AO252" s="34">
        <f t="shared" si="228"/>
        <v>2.8109250000000006</v>
      </c>
      <c r="AP252" s="34">
        <f t="shared" si="240"/>
        <v>3.52299188793189</v>
      </c>
      <c r="AQ252" s="10">
        <f t="shared" si="229"/>
        <v>2.5937168086018239</v>
      </c>
      <c r="AR252" s="10">
        <f t="shared" si="241"/>
        <v>2.5858760457420074</v>
      </c>
      <c r="AS252" s="10">
        <f t="shared" si="242"/>
        <v>-7.8407628598164969E-3</v>
      </c>
      <c r="AT252" s="10">
        <f>SUM(AS$234:AS252)*5</f>
        <v>11.211825409677109</v>
      </c>
      <c r="AU252" s="10">
        <f>SUM(AQ$235:AQ252)*5</f>
        <v>216.11656969050924</v>
      </c>
      <c r="AV252" s="10">
        <f>SUM(AR$235:AR252)*5</f>
        <v>227.3283951001863</v>
      </c>
      <c r="AW252" s="10"/>
      <c r="AY252" s="10"/>
    </row>
    <row r="253" spans="1:53" x14ac:dyDescent="0.25">
      <c r="A253" s="4">
        <v>95</v>
      </c>
      <c r="B253" s="18">
        <f t="shared" si="219"/>
        <v>2118</v>
      </c>
      <c r="C253" s="39">
        <f t="shared" si="215"/>
        <v>196.74</v>
      </c>
      <c r="D253" s="22">
        <f t="shared" si="230"/>
        <v>0.49000000000000909</v>
      </c>
      <c r="E253" s="64">
        <f t="shared" si="243"/>
        <v>2.4780000000000002</v>
      </c>
      <c r="F253" s="64">
        <f t="shared" si="243"/>
        <v>1.9215</v>
      </c>
      <c r="G253" s="64">
        <f t="shared" si="243"/>
        <v>0.1575</v>
      </c>
      <c r="H253" s="64">
        <f t="shared" si="243"/>
        <v>0.19</v>
      </c>
      <c r="I253" s="64">
        <f t="shared" si="243"/>
        <v>1.1374020000000002</v>
      </c>
      <c r="J253" s="64">
        <f t="shared" si="243"/>
        <v>1.33728</v>
      </c>
      <c r="K253" s="64">
        <f t="shared" si="243"/>
        <v>5.0551200000000004E-2</v>
      </c>
      <c r="L253" s="64">
        <f t="shared" si="243"/>
        <v>1.1374020000000002</v>
      </c>
      <c r="M253" s="64">
        <f t="shared" si="216"/>
        <v>11.612870847643787</v>
      </c>
      <c r="N253" s="64">
        <f t="shared" si="221"/>
        <v>4.7015542143586941E-2</v>
      </c>
      <c r="O253" s="64">
        <f t="shared" si="221"/>
        <v>1.33728</v>
      </c>
      <c r="P253" s="64">
        <f t="shared" si="217"/>
        <v>1.6236392326388811</v>
      </c>
      <c r="Q253" s="64">
        <f t="shared" si="222"/>
        <v>3.7467906042498722E-3</v>
      </c>
      <c r="R253" s="64">
        <f t="shared" si="222"/>
        <v>5.0551200000000004E-2</v>
      </c>
      <c r="S253" s="64">
        <f t="shared" si="218"/>
        <v>6.1024501832469338E-2</v>
      </c>
      <c r="T253" s="64">
        <f t="shared" si="223"/>
        <v>1.7785598552488638E-3</v>
      </c>
      <c r="U253" s="64">
        <f t="shared" si="223"/>
        <v>3.08555</v>
      </c>
      <c r="V253" s="64">
        <f t="shared" si="223"/>
        <v>3.6280908926030944</v>
      </c>
      <c r="W253" s="29">
        <f>'2.3 Set aside x2'!D23</f>
        <v>207.8</v>
      </c>
      <c r="X253" s="35">
        <f t="shared" si="231"/>
        <v>0.68999999999999773</v>
      </c>
      <c r="Y253" s="68">
        <f>'2.3 Set aside x2'!F23*k</f>
        <v>2.2490999999999999</v>
      </c>
      <c r="Z253" s="68">
        <f>'2.3 Set aside x2'!G23*k</f>
        <v>1.7451000000000001</v>
      </c>
      <c r="AA253" s="68">
        <f>'2.3 Set aside x2'!H23*k</f>
        <v>0.14280000000000001</v>
      </c>
      <c r="AB253" s="68">
        <f>'2.3 Set aside x2'!I23/2</f>
        <v>0.245</v>
      </c>
      <c r="AC253" s="68">
        <f t="shared" si="224"/>
        <v>1.0323369</v>
      </c>
      <c r="AD253" s="348">
        <f t="shared" si="225"/>
        <v>1.2141674999999998</v>
      </c>
      <c r="AE253" s="68">
        <f t="shared" si="232"/>
        <v>4.5881640000000001E-2</v>
      </c>
      <c r="AF253" s="36">
        <f t="shared" si="233"/>
        <v>1.0323369</v>
      </c>
      <c r="AG253" s="33">
        <f t="shared" si="226"/>
        <v>10.543080396117334</v>
      </c>
      <c r="AH253" s="33">
        <f t="shared" si="234"/>
        <v>4.2368234812773409E-2</v>
      </c>
      <c r="AI253" s="36">
        <f t="shared" si="235"/>
        <v>1.2141674999999998</v>
      </c>
      <c r="AJ253" s="33">
        <f t="shared" si="227"/>
        <v>1.4725256278255066</v>
      </c>
      <c r="AK253" s="33">
        <f t="shared" si="236"/>
        <v>1.1031354544893235E-2</v>
      </c>
      <c r="AL253" s="60">
        <f t="shared" si="237"/>
        <v>4.5881640000000001E-2</v>
      </c>
      <c r="AM253" s="60">
        <f t="shared" si="238"/>
        <v>5.5242064050371631E-2</v>
      </c>
      <c r="AN253" s="60">
        <f t="shared" si="239"/>
        <v>2.2915094839762035E-3</v>
      </c>
      <c r="AO253" s="34">
        <f t="shared" si="228"/>
        <v>2.8483000000000005</v>
      </c>
      <c r="AP253" s="34">
        <f t="shared" si="240"/>
        <v>3.5939910988416415</v>
      </c>
      <c r="AQ253" s="10">
        <f t="shared" si="229"/>
        <v>2.6630187151706712</v>
      </c>
      <c r="AR253" s="10">
        <f t="shared" si="241"/>
        <v>2.6379894665497647</v>
      </c>
      <c r="AS253" s="10">
        <f t="shared" si="242"/>
        <v>-2.5029248620906497E-2</v>
      </c>
      <c r="AT253" s="10">
        <f>SUM(AS$234:AS253)*5</f>
        <v>11.086679166572576</v>
      </c>
      <c r="AU253" s="10">
        <f>SUM(AQ$235:AQ253)*5</f>
        <v>229.43166326636259</v>
      </c>
      <c r="AV253" s="10">
        <f>SUM(AR$235:AR253)*5</f>
        <v>240.5183424329351</v>
      </c>
      <c r="AW253" s="10"/>
      <c r="AY253" s="10"/>
    </row>
    <row r="254" spans="1:53" x14ac:dyDescent="0.25">
      <c r="A254" s="4">
        <v>100</v>
      </c>
      <c r="B254" s="18">
        <f t="shared" si="219"/>
        <v>2123</v>
      </c>
      <c r="C254" s="39">
        <f t="shared" si="215"/>
        <v>197.15</v>
      </c>
      <c r="D254" s="22">
        <f t="shared" si="230"/>
        <v>0.40999999999999659</v>
      </c>
      <c r="E254" s="64">
        <f t="shared" si="243"/>
        <v>2.5073999999999996</v>
      </c>
      <c r="F254" s="64">
        <f t="shared" si="243"/>
        <v>1.9257</v>
      </c>
      <c r="G254" s="64">
        <f t="shared" si="243"/>
        <v>0.1575</v>
      </c>
      <c r="H254" s="64">
        <f t="shared" si="243"/>
        <v>0.22</v>
      </c>
      <c r="I254" s="64">
        <f t="shared" si="243"/>
        <v>1.1508965999999998</v>
      </c>
      <c r="J254" s="64">
        <f t="shared" si="243"/>
        <v>1.346079</v>
      </c>
      <c r="K254" s="64">
        <f t="shared" si="243"/>
        <v>5.1150959999999995E-2</v>
      </c>
      <c r="L254" s="64">
        <f t="shared" si="243"/>
        <v>1.1508965999999998</v>
      </c>
      <c r="M254" s="64">
        <f t="shared" si="216"/>
        <v>11.668948536751431</v>
      </c>
      <c r="N254" s="64">
        <f t="shared" si="221"/>
        <v>5.6077689107643991E-2</v>
      </c>
      <c r="O254" s="64">
        <f t="shared" si="221"/>
        <v>1.346079</v>
      </c>
      <c r="P254" s="64">
        <f t="shared" si="217"/>
        <v>1.6331005778998688</v>
      </c>
      <c r="Q254" s="64">
        <f t="shared" si="222"/>
        <v>9.4613452609877413E-3</v>
      </c>
      <c r="R254" s="64">
        <f t="shared" si="222"/>
        <v>5.1150959999999995E-2</v>
      </c>
      <c r="S254" s="64">
        <f t="shared" si="218"/>
        <v>6.1938669766067489E-2</v>
      </c>
      <c r="T254" s="64">
        <f t="shared" si="223"/>
        <v>9.1416793359815063E-4</v>
      </c>
      <c r="U254" s="64">
        <f t="shared" si="223"/>
        <v>3.1268899999999995</v>
      </c>
      <c r="V254" s="64">
        <f t="shared" si="223"/>
        <v>3.6033432023022258</v>
      </c>
      <c r="W254" s="29">
        <f>'2.3 Set aside x2'!D24</f>
        <v>208.39</v>
      </c>
      <c r="X254" s="35">
        <f t="shared" si="231"/>
        <v>0.58999999999997499</v>
      </c>
      <c r="Y254" s="68">
        <f>'2.3 Set aside x2'!F24*k</f>
        <v>2.1944999999999997</v>
      </c>
      <c r="Z254" s="68">
        <f>'2.3 Set aside x2'!G24*k</f>
        <v>1.8017999999999998</v>
      </c>
      <c r="AA254" s="68">
        <f>'2.3 Set aside x2'!H24*k</f>
        <v>0.14489999999999997</v>
      </c>
      <c r="AB254" s="68">
        <f>'2.3 Set aside x2'!I24/2</f>
        <v>0.26</v>
      </c>
      <c r="AC254" s="68">
        <f t="shared" si="224"/>
        <v>1.0072755</v>
      </c>
      <c r="AD254" s="348">
        <f t="shared" si="225"/>
        <v>1.2223364999999999</v>
      </c>
      <c r="AE254" s="68">
        <f t="shared" si="232"/>
        <v>4.4767799999999996E-2</v>
      </c>
      <c r="AF254" s="36">
        <f t="shared" si="233"/>
        <v>1.0072755</v>
      </c>
      <c r="AG254" s="33">
        <f t="shared" si="226"/>
        <v>10.556392909000353</v>
      </c>
      <c r="AH254" s="33">
        <f t="shared" si="234"/>
        <v>1.3312512883018712E-2</v>
      </c>
      <c r="AI254" s="36">
        <f t="shared" si="235"/>
        <v>1.2223364999999999</v>
      </c>
      <c r="AJ254" s="33">
        <f t="shared" si="227"/>
        <v>1.4826447142265984</v>
      </c>
      <c r="AK254" s="33">
        <f t="shared" si="236"/>
        <v>1.0119086401091826E-2</v>
      </c>
      <c r="AL254" s="60">
        <f t="shared" si="237"/>
        <v>4.4767799999999996E-2</v>
      </c>
      <c r="AM254" s="60">
        <f t="shared" si="238"/>
        <v>5.4533309524189839E-2</v>
      </c>
      <c r="AN254" s="60">
        <f t="shared" si="239"/>
        <v>-7.0875452618179152E-4</v>
      </c>
      <c r="AO254" s="34">
        <f t="shared" si="228"/>
        <v>2.8607799999999997</v>
      </c>
      <c r="AP254" s="34">
        <f t="shared" si="240"/>
        <v>3.4735028447579031</v>
      </c>
      <c r="AQ254" s="10">
        <f t="shared" si="229"/>
        <v>2.6448539104898336</v>
      </c>
      <c r="AR254" s="10">
        <f t="shared" si="241"/>
        <v>2.5495510880523007</v>
      </c>
      <c r="AS254" s="10">
        <f t="shared" si="242"/>
        <v>-9.5302822437532964E-2</v>
      </c>
      <c r="AT254" s="10">
        <f>SUM(AS$234:AS254)*5</f>
        <v>10.610165054384913</v>
      </c>
      <c r="AU254" s="10">
        <f>SUM(AQ$235:AQ254)*5</f>
        <v>242.65593281881178</v>
      </c>
      <c r="AV254" s="10">
        <f>SUM(AR$235:AR254)*5</f>
        <v>253.2660978731966</v>
      </c>
      <c r="AW254" s="10"/>
      <c r="AY254" s="10"/>
    </row>
    <row r="255" spans="1:53" x14ac:dyDescent="0.25">
      <c r="A255" s="4">
        <v>105</v>
      </c>
      <c r="B255" s="18">
        <f t="shared" si="219"/>
        <v>2128</v>
      </c>
      <c r="C255" s="39">
        <f t="shared" si="215"/>
        <v>197.58</v>
      </c>
      <c r="D255" s="22">
        <f t="shared" si="230"/>
        <v>0.43000000000000682</v>
      </c>
      <c r="E255" s="64">
        <f t="shared" ref="E255:L264" si="244">E45</f>
        <v>2.2869000000000002</v>
      </c>
      <c r="F255" s="64">
        <f t="shared" si="244"/>
        <v>2.0726999999999998</v>
      </c>
      <c r="G255" s="64">
        <f t="shared" si="244"/>
        <v>0.16170000000000001</v>
      </c>
      <c r="H255" s="64">
        <f t="shared" si="244"/>
        <v>0.13500000000000001</v>
      </c>
      <c r="I255" s="64">
        <f t="shared" si="244"/>
        <v>1.0496871000000001</v>
      </c>
      <c r="J255" s="64">
        <f t="shared" si="244"/>
        <v>1.3479165</v>
      </c>
      <c r="K255" s="64">
        <f t="shared" si="244"/>
        <v>4.6652760000000008E-2</v>
      </c>
      <c r="L255" s="64">
        <f t="shared" si="244"/>
        <v>1.0496871000000001</v>
      </c>
      <c r="M255" s="64">
        <f t="shared" si="216"/>
        <v>11.618529926813459</v>
      </c>
      <c r="N255" s="64">
        <f t="shared" si="221"/>
        <v>-5.0418609937972647E-2</v>
      </c>
      <c r="O255" s="64">
        <f t="shared" si="221"/>
        <v>1.3479165</v>
      </c>
      <c r="P255" s="64">
        <f t="shared" si="217"/>
        <v>1.6366106232481668</v>
      </c>
      <c r="Q255" s="64">
        <f t="shared" si="222"/>
        <v>3.5100453482979077E-3</v>
      </c>
      <c r="R255" s="64">
        <f t="shared" si="222"/>
        <v>4.6652760000000008E-2</v>
      </c>
      <c r="S255" s="64">
        <f t="shared" si="218"/>
        <v>5.7602073352315139E-2</v>
      </c>
      <c r="T255" s="64">
        <f t="shared" si="223"/>
        <v>-4.3365964137523499E-3</v>
      </c>
      <c r="U255" s="64">
        <f t="shared" si="223"/>
        <v>3.0265949999999999</v>
      </c>
      <c r="V255" s="64">
        <f t="shared" si="223"/>
        <v>3.4053498389965795</v>
      </c>
      <c r="W255" s="29">
        <f>'2.3 Set aside x2'!D25</f>
        <v>208.89</v>
      </c>
      <c r="X255" s="35">
        <f t="shared" si="231"/>
        <v>0.5</v>
      </c>
      <c r="Y255" s="68">
        <f>'2.3 Set aside x2'!F25*k</f>
        <v>1.974</v>
      </c>
      <c r="Z255" s="68">
        <f>'2.3 Set aside x2'!G25*k</f>
        <v>1.9298999999999997</v>
      </c>
      <c r="AA255" s="68">
        <f>'2.3 Set aside x2'!H25*k</f>
        <v>0.14699999999999999</v>
      </c>
      <c r="AB255" s="68">
        <f>'2.3 Set aside x2'!I25/2</f>
        <v>0.215</v>
      </c>
      <c r="AC255" s="68">
        <f t="shared" si="224"/>
        <v>0.90606600000000004</v>
      </c>
      <c r="AD255" s="348">
        <f t="shared" si="225"/>
        <v>1.2169919999999999</v>
      </c>
      <c r="AE255" s="68">
        <f t="shared" si="232"/>
        <v>4.0269600000000003E-2</v>
      </c>
      <c r="AF255" s="36">
        <f t="shared" si="233"/>
        <v>0.90606600000000004</v>
      </c>
      <c r="AG255" s="33">
        <f t="shared" si="226"/>
        <v>10.467240866949322</v>
      </c>
      <c r="AH255" s="33">
        <f t="shared" si="234"/>
        <v>-8.9152042051031444E-2</v>
      </c>
      <c r="AI255" s="36">
        <f t="shared" si="235"/>
        <v>1.2169919999999999</v>
      </c>
      <c r="AJ255" s="33">
        <f t="shared" si="227"/>
        <v>1.4790890328800046</v>
      </c>
      <c r="AK255" s="33">
        <f t="shared" si="236"/>
        <v>-3.5556813465937864E-3</v>
      </c>
      <c r="AL255" s="60">
        <f t="shared" si="237"/>
        <v>4.0269600000000003E-2</v>
      </c>
      <c r="AM255" s="60">
        <f t="shared" si="238"/>
        <v>4.9909818241274898E-2</v>
      </c>
      <c r="AN255" s="60">
        <f t="shared" si="239"/>
        <v>-4.6234912829149419E-3</v>
      </c>
      <c r="AO255" s="34">
        <f t="shared" si="228"/>
        <v>2.7728349999999997</v>
      </c>
      <c r="AP255" s="34">
        <f t="shared" si="240"/>
        <v>3.1755037853194596</v>
      </c>
      <c r="AQ255" s="10">
        <f t="shared" si="229"/>
        <v>2.4995267818234894</v>
      </c>
      <c r="AR255" s="10">
        <f t="shared" si="241"/>
        <v>2.3308197784244831</v>
      </c>
      <c r="AS255" s="10">
        <f t="shared" si="242"/>
        <v>-0.16870700339900635</v>
      </c>
      <c r="AT255" s="10">
        <f>SUM(AS$234:AS255)*5</f>
        <v>9.7666300373898807</v>
      </c>
      <c r="AU255" s="10">
        <f>SUM(AQ$235:AQ255)*5</f>
        <v>255.15356672792922</v>
      </c>
      <c r="AV255" s="10">
        <f>SUM(AR$235:AR255)*5</f>
        <v>264.92019676531902</v>
      </c>
      <c r="AW255" s="10"/>
      <c r="AY255" s="10"/>
    </row>
    <row r="256" spans="1:53" x14ac:dyDescent="0.25">
      <c r="A256" s="4">
        <v>110</v>
      </c>
      <c r="B256" s="18">
        <f t="shared" si="219"/>
        <v>2133</v>
      </c>
      <c r="C256" s="39">
        <f t="shared" si="215"/>
        <v>197.75</v>
      </c>
      <c r="D256" s="22">
        <f t="shared" si="230"/>
        <v>0.16999999999998749</v>
      </c>
      <c r="E256" s="64">
        <f t="shared" si="244"/>
        <v>2.5787999999999998</v>
      </c>
      <c r="F256" s="64">
        <f t="shared" si="244"/>
        <v>1.8584999999999998</v>
      </c>
      <c r="G256" s="64">
        <f t="shared" si="244"/>
        <v>0.15539999999999998</v>
      </c>
      <c r="H256" s="64">
        <f t="shared" si="244"/>
        <v>0.19500000000000001</v>
      </c>
      <c r="I256" s="64">
        <f t="shared" si="244"/>
        <v>1.1836692</v>
      </c>
      <c r="J256" s="64">
        <f t="shared" si="244"/>
        <v>1.3380359999999998</v>
      </c>
      <c r="K256" s="64">
        <f t="shared" si="244"/>
        <v>5.2607519999999998E-2</v>
      </c>
      <c r="L256" s="64">
        <f t="shared" si="244"/>
        <v>1.1836692</v>
      </c>
      <c r="M256" s="64">
        <f t="shared" si="216"/>
        <v>11.706846698673345</v>
      </c>
      <c r="N256" s="64">
        <f t="shared" si="221"/>
        <v>8.8316771859886956E-2</v>
      </c>
      <c r="O256" s="64">
        <f t="shared" si="221"/>
        <v>1.3380359999999998</v>
      </c>
      <c r="P256" s="64">
        <f t="shared" si="217"/>
        <v>1.6273506174651799</v>
      </c>
      <c r="Q256" s="64">
        <f t="shared" si="222"/>
        <v>-9.2600057829868021E-3</v>
      </c>
      <c r="R256" s="64">
        <f t="shared" si="222"/>
        <v>5.2607519999999998E-2</v>
      </c>
      <c r="S256" s="64">
        <f t="shared" si="218"/>
        <v>6.2790224169456732E-2</v>
      </c>
      <c r="T256" s="64">
        <f t="shared" si="223"/>
        <v>5.188150817141593E-3</v>
      </c>
      <c r="U256" s="64">
        <f t="shared" si="223"/>
        <v>3.1120050000000004</v>
      </c>
      <c r="V256" s="64">
        <f t="shared" si="223"/>
        <v>3.3662499168940294</v>
      </c>
      <c r="W256" s="29">
        <f>'2.3 Set aside x2'!D26</f>
        <v>209.24</v>
      </c>
      <c r="X256" s="35">
        <f t="shared" si="231"/>
        <v>0.35000000000002274</v>
      </c>
      <c r="Y256" s="68">
        <f>'2.3 Set aside x2'!F26*k</f>
        <v>2.2091999999999996</v>
      </c>
      <c r="Z256" s="68">
        <f>'2.3 Set aside x2'!G26*k</f>
        <v>1.7451000000000001</v>
      </c>
      <c r="AA256" s="68">
        <f>'2.3 Set aside x2'!H26*k</f>
        <v>0.14280000000000001</v>
      </c>
      <c r="AB256" s="68">
        <f>'2.3 Set aside x2'!I26/2</f>
        <v>0.21</v>
      </c>
      <c r="AC256" s="68">
        <f t="shared" si="224"/>
        <v>1.0140227999999998</v>
      </c>
      <c r="AD256" s="348">
        <f t="shared" si="225"/>
        <v>1.2043919999999999</v>
      </c>
      <c r="AE256" s="68">
        <f t="shared" si="232"/>
        <v>4.5067679999999992E-2</v>
      </c>
      <c r="AF256" s="36">
        <f t="shared" si="233"/>
        <v>1.0140227999999998</v>
      </c>
      <c r="AG256" s="33">
        <f t="shared" si="226"/>
        <v>10.494450552746251</v>
      </c>
      <c r="AH256" s="33">
        <f t="shared" si="234"/>
        <v>2.7209685796929506E-2</v>
      </c>
      <c r="AI256" s="36">
        <f t="shared" si="235"/>
        <v>1.2043919999999999</v>
      </c>
      <c r="AJ256" s="33">
        <f t="shared" si="227"/>
        <v>1.4658604712820258</v>
      </c>
      <c r="AK256" s="33">
        <f t="shared" si="236"/>
        <v>-1.3228561597978805E-2</v>
      </c>
      <c r="AL256" s="60">
        <f t="shared" si="237"/>
        <v>4.5067679999999992E-2</v>
      </c>
      <c r="AM256" s="60">
        <f t="shared" si="238"/>
        <v>5.3890572731548375E-2</v>
      </c>
      <c r="AN256" s="60">
        <f t="shared" si="239"/>
        <v>3.9807544902734776E-3</v>
      </c>
      <c r="AO256" s="34">
        <f t="shared" si="228"/>
        <v>2.7996150000000002</v>
      </c>
      <c r="AP256" s="34">
        <f t="shared" si="240"/>
        <v>3.1675768786892475</v>
      </c>
      <c r="AQ256" s="10">
        <f t="shared" si="229"/>
        <v>2.4708274390002174</v>
      </c>
      <c r="AR256" s="10">
        <f t="shared" si="241"/>
        <v>2.3250014289579077</v>
      </c>
      <c r="AS256" s="10">
        <f t="shared" si="242"/>
        <v>-0.14582601004230966</v>
      </c>
      <c r="AT256" s="10">
        <f>SUM(AS$234:AS256)*5</f>
        <v>9.0374999871783324</v>
      </c>
      <c r="AU256" s="10">
        <f>SUM(AQ$235:AQ256)*5</f>
        <v>267.50770392293032</v>
      </c>
      <c r="AV256" s="10">
        <f>SUM(AR$235:AR256)*5</f>
        <v>276.54520391010857</v>
      </c>
      <c r="AW256" s="10"/>
      <c r="AY256" s="10"/>
    </row>
    <row r="257" spans="1:52" x14ac:dyDescent="0.25">
      <c r="A257" s="4">
        <v>115</v>
      </c>
      <c r="B257" s="18">
        <f t="shared" si="219"/>
        <v>2138</v>
      </c>
      <c r="C257" s="39">
        <f t="shared" si="215"/>
        <v>198.17</v>
      </c>
      <c r="D257" s="22">
        <f t="shared" si="230"/>
        <v>0.41999999999998749</v>
      </c>
      <c r="E257" s="64">
        <f t="shared" si="244"/>
        <v>2.4822000000000002</v>
      </c>
      <c r="F257" s="64">
        <f t="shared" si="244"/>
        <v>1.9341000000000002</v>
      </c>
      <c r="G257" s="64">
        <f t="shared" si="244"/>
        <v>0.1575</v>
      </c>
      <c r="H257" s="64">
        <f t="shared" si="244"/>
        <v>0.26</v>
      </c>
      <c r="I257" s="64">
        <f t="shared" si="244"/>
        <v>1.1393298000000001</v>
      </c>
      <c r="J257" s="64">
        <f t="shared" si="244"/>
        <v>1.3430970000000002</v>
      </c>
      <c r="K257" s="64">
        <f t="shared" si="244"/>
        <v>5.0636880000000009E-2</v>
      </c>
      <c r="L257" s="64">
        <f t="shared" si="244"/>
        <v>1.1393298000000001</v>
      </c>
      <c r="M257" s="64">
        <f t="shared" si="216"/>
        <v>11.742497888898242</v>
      </c>
      <c r="N257" s="64">
        <f t="shared" si="221"/>
        <v>3.5651190224896823E-2</v>
      </c>
      <c r="O257" s="64">
        <f t="shared" si="221"/>
        <v>1.3430970000000002</v>
      </c>
      <c r="P257" s="64">
        <f t="shared" si="217"/>
        <v>1.6307746642444363</v>
      </c>
      <c r="Q257" s="64">
        <f t="shared" si="222"/>
        <v>3.42404677925634E-3</v>
      </c>
      <c r="R257" s="64">
        <f t="shared" si="222"/>
        <v>5.0636880000000009E-2</v>
      </c>
      <c r="S257" s="64">
        <f t="shared" si="218"/>
        <v>6.1736728325611584E-2</v>
      </c>
      <c r="T257" s="64">
        <f t="shared" si="223"/>
        <v>-1.0534958438451481E-3</v>
      </c>
      <c r="U257" s="64">
        <f t="shared" si="223"/>
        <v>3.1419700000000002</v>
      </c>
      <c r="V257" s="64">
        <f t="shared" si="223"/>
        <v>3.5999917411602955</v>
      </c>
      <c r="W257" s="29">
        <f>'2.3 Set aside x2'!D27</f>
        <v>209.63</v>
      </c>
      <c r="X257" s="35">
        <f t="shared" si="231"/>
        <v>0.38999999999998636</v>
      </c>
      <c r="Y257" s="68">
        <f>'2.3 Set aside x2'!F27*k</f>
        <v>2.2385999999999999</v>
      </c>
      <c r="Z257" s="68">
        <f>'2.3 Set aside x2'!G27*k</f>
        <v>1.7387999999999999</v>
      </c>
      <c r="AA257" s="68">
        <f>'2.3 Set aside x2'!H27*k</f>
        <v>0.14280000000000001</v>
      </c>
      <c r="AB257" s="68">
        <f>'2.3 Set aside x2'!I27/2</f>
        <v>0.215</v>
      </c>
      <c r="AC257" s="68">
        <f t="shared" si="224"/>
        <v>1.0275174</v>
      </c>
      <c r="AD257" s="348">
        <f t="shared" si="225"/>
        <v>1.209201</v>
      </c>
      <c r="AE257" s="68">
        <f t="shared" si="232"/>
        <v>4.5667440000000004E-2</v>
      </c>
      <c r="AF257" s="36">
        <f t="shared" si="233"/>
        <v>1.0275174</v>
      </c>
      <c r="AG257" s="33">
        <f t="shared" si="226"/>
        <v>10.532589609069717</v>
      </c>
      <c r="AH257" s="33">
        <f t="shared" si="234"/>
        <v>3.8139056323466036E-2</v>
      </c>
      <c r="AI257" s="36">
        <f t="shared" si="235"/>
        <v>1.209201</v>
      </c>
      <c r="AJ257" s="33">
        <f t="shared" si="227"/>
        <v>1.4683309698792071</v>
      </c>
      <c r="AK257" s="33">
        <f t="shared" si="236"/>
        <v>2.4704985971812921E-3</v>
      </c>
      <c r="AL257" s="60">
        <f t="shared" si="237"/>
        <v>4.5667440000000004E-2</v>
      </c>
      <c r="AM257" s="60">
        <f t="shared" si="238"/>
        <v>5.519403735512618E-2</v>
      </c>
      <c r="AN257" s="60">
        <f t="shared" si="239"/>
        <v>1.3034646235778047E-3</v>
      </c>
      <c r="AO257" s="34">
        <f t="shared" si="228"/>
        <v>2.8178799999999997</v>
      </c>
      <c r="AP257" s="34">
        <f t="shared" si="240"/>
        <v>3.2497930195442111</v>
      </c>
      <c r="AQ257" s="10">
        <f t="shared" si="229"/>
        <v>2.642393938011657</v>
      </c>
      <c r="AR257" s="10">
        <f t="shared" si="241"/>
        <v>2.3853480763454509</v>
      </c>
      <c r="AS257" s="10">
        <f t="shared" si="242"/>
        <v>-0.25704586166620613</v>
      </c>
      <c r="AT257" s="10">
        <f>SUM(AS$234:AS257)*5</f>
        <v>7.7522706788473013</v>
      </c>
      <c r="AU257" s="10">
        <f>SUM(AQ$235:AQ257)*5</f>
        <v>280.71967361298857</v>
      </c>
      <c r="AV257" s="10">
        <f>SUM(AR$235:AR257)*5</f>
        <v>288.47194429183583</v>
      </c>
      <c r="AW257" s="10"/>
      <c r="AY257" s="10"/>
    </row>
    <row r="258" spans="1:52" x14ac:dyDescent="0.25">
      <c r="A258" s="4">
        <v>120</v>
      </c>
      <c r="B258" s="18">
        <f t="shared" si="219"/>
        <v>2143</v>
      </c>
      <c r="C258" s="39">
        <f t="shared" si="215"/>
        <v>198.39</v>
      </c>
      <c r="D258" s="22">
        <f t="shared" si="230"/>
        <v>0.21999999999999886</v>
      </c>
      <c r="E258" s="64">
        <f t="shared" si="244"/>
        <v>2.415</v>
      </c>
      <c r="F258" s="64">
        <f t="shared" si="244"/>
        <v>1.9424999999999999</v>
      </c>
      <c r="G258" s="64">
        <f t="shared" si="244"/>
        <v>0.1575</v>
      </c>
      <c r="H258" s="64">
        <f t="shared" si="244"/>
        <v>0.22</v>
      </c>
      <c r="I258" s="64">
        <f t="shared" si="244"/>
        <v>1.1084850000000002</v>
      </c>
      <c r="J258" s="64">
        <f t="shared" si="244"/>
        <v>1.329825</v>
      </c>
      <c r="K258" s="64">
        <f t="shared" si="244"/>
        <v>4.9266000000000004E-2</v>
      </c>
      <c r="L258" s="64">
        <f t="shared" si="244"/>
        <v>1.1084850000000002</v>
      </c>
      <c r="M258" s="64">
        <f t="shared" si="216"/>
        <v>11.743943215544105</v>
      </c>
      <c r="N258" s="64">
        <f t="shared" si="221"/>
        <v>1.4453266458627212E-3</v>
      </c>
      <c r="O258" s="64">
        <f t="shared" si="221"/>
        <v>1.329825</v>
      </c>
      <c r="P258" s="64">
        <f t="shared" si="217"/>
        <v>1.618107955918614</v>
      </c>
      <c r="Q258" s="64">
        <f t="shared" si="222"/>
        <v>-1.2666708325822285E-2</v>
      </c>
      <c r="R258" s="64">
        <f t="shared" si="222"/>
        <v>4.9266000000000004E-2</v>
      </c>
      <c r="S258" s="64">
        <f t="shared" si="218"/>
        <v>6.0179614811827896E-2</v>
      </c>
      <c r="T258" s="64">
        <f t="shared" si="223"/>
        <v>-1.5571135137836881E-3</v>
      </c>
      <c r="U258" s="64">
        <f t="shared" si="223"/>
        <v>3.0777499999999995</v>
      </c>
      <c r="V258" s="64">
        <f t="shared" si="223"/>
        <v>3.2849715048062551</v>
      </c>
      <c r="W258" s="29">
        <f>'2.3 Set aside x2'!D28</f>
        <v>209.9</v>
      </c>
      <c r="X258" s="35">
        <f t="shared" si="231"/>
        <v>0.27000000000001023</v>
      </c>
      <c r="Y258" s="68">
        <f>'2.3 Set aside x2'!F28*k</f>
        <v>2.1671999999999998</v>
      </c>
      <c r="Z258" s="68">
        <f>'2.3 Set aside x2'!G28*k</f>
        <v>1.7451000000000001</v>
      </c>
      <c r="AA258" s="68">
        <f>'2.3 Set aside x2'!H28*k</f>
        <v>0.14069999999999999</v>
      </c>
      <c r="AB258" s="68">
        <f>'2.3 Set aside x2'!I28/2</f>
        <v>0.28000000000000003</v>
      </c>
      <c r="AC258" s="68">
        <f t="shared" si="224"/>
        <v>0.99474479999999998</v>
      </c>
      <c r="AD258" s="348">
        <f t="shared" si="225"/>
        <v>1.194102</v>
      </c>
      <c r="AE258" s="68">
        <f t="shared" si="232"/>
        <v>4.4210880000000001E-2</v>
      </c>
      <c r="AF258" s="36">
        <f t="shared" si="233"/>
        <v>0.99474479999999998</v>
      </c>
      <c r="AG258" s="33">
        <f t="shared" si="226"/>
        <v>10.534360454914573</v>
      </c>
      <c r="AH258" s="33">
        <f t="shared" si="234"/>
        <v>1.7708458448559838E-3</v>
      </c>
      <c r="AI258" s="36">
        <f t="shared" si="235"/>
        <v>1.194102</v>
      </c>
      <c r="AJ258" s="33">
        <f t="shared" si="227"/>
        <v>1.4536686964569518</v>
      </c>
      <c r="AK258" s="33">
        <f t="shared" si="236"/>
        <v>-1.4662273422255234E-2</v>
      </c>
      <c r="AL258" s="60">
        <f t="shared" si="237"/>
        <v>4.4210880000000001E-2</v>
      </c>
      <c r="AM258" s="60">
        <f t="shared" si="238"/>
        <v>5.3967899523718332E-2</v>
      </c>
      <c r="AN258" s="60">
        <f t="shared" si="239"/>
        <v>-1.2261378314078475E-3</v>
      </c>
      <c r="AO258" s="34">
        <f t="shared" si="228"/>
        <v>2.8164500000000001</v>
      </c>
      <c r="AP258" s="34">
        <f t="shared" si="240"/>
        <v>3.0723324345912029</v>
      </c>
      <c r="AQ258" s="10">
        <f t="shared" si="229"/>
        <v>2.4111690845277911</v>
      </c>
      <c r="AR258" s="10">
        <f t="shared" si="241"/>
        <v>2.2550920069899432</v>
      </c>
      <c r="AS258" s="10">
        <f t="shared" si="242"/>
        <v>-0.15607707753784794</v>
      </c>
      <c r="AT258" s="10">
        <f>SUM(AS$234:AS258)*5</f>
        <v>6.9718852911580615</v>
      </c>
      <c r="AU258" s="10">
        <f>SUM(AQ$235:AQ258)*5</f>
        <v>292.77551903562755</v>
      </c>
      <c r="AV258" s="10">
        <f>SUM(AR$235:AR258)*5</f>
        <v>299.7474043267855</v>
      </c>
      <c r="AW258" s="10"/>
      <c r="AY258" s="10"/>
    </row>
    <row r="259" spans="1:52" x14ac:dyDescent="0.25">
      <c r="A259" s="4">
        <v>125</v>
      </c>
      <c r="B259" s="18">
        <f t="shared" si="219"/>
        <v>2148</v>
      </c>
      <c r="C259" s="39">
        <f t="shared" si="215"/>
        <v>198.51</v>
      </c>
      <c r="D259" s="22">
        <f t="shared" si="230"/>
        <v>0.12000000000000455</v>
      </c>
      <c r="E259" s="64">
        <f t="shared" si="244"/>
        <v>2.2994999999999997</v>
      </c>
      <c r="F259" s="64">
        <f t="shared" si="244"/>
        <v>1.9593</v>
      </c>
      <c r="G259" s="64">
        <f t="shared" si="244"/>
        <v>0.15539999999999998</v>
      </c>
      <c r="H259" s="64">
        <f t="shared" si="244"/>
        <v>0.14000000000000001</v>
      </c>
      <c r="I259" s="64">
        <f t="shared" si="244"/>
        <v>1.0554705</v>
      </c>
      <c r="J259" s="64">
        <f t="shared" si="244"/>
        <v>1.3079114999999999</v>
      </c>
      <c r="K259" s="64">
        <f t="shared" si="244"/>
        <v>4.6909799999999995E-2</v>
      </c>
      <c r="L259" s="64">
        <f t="shared" si="244"/>
        <v>1.0554705</v>
      </c>
      <c r="M259" s="64">
        <f t="shared" si="216"/>
        <v>11.692237782089855</v>
      </c>
      <c r="N259" s="64">
        <f t="shared" si="221"/>
        <v>-5.1705433454250382E-2</v>
      </c>
      <c r="O259" s="64">
        <f t="shared" si="221"/>
        <v>1.3079114999999999</v>
      </c>
      <c r="P259" s="64">
        <f t="shared" si="217"/>
        <v>1.5939552770804886</v>
      </c>
      <c r="Q259" s="64">
        <f t="shared" si="222"/>
        <v>-2.4152678838125441E-2</v>
      </c>
      <c r="R259" s="64">
        <f t="shared" si="222"/>
        <v>4.6909799999999995E-2</v>
      </c>
      <c r="S259" s="64">
        <f t="shared" si="218"/>
        <v>5.7548153430659471E-2</v>
      </c>
      <c r="T259" s="64">
        <f t="shared" si="223"/>
        <v>-2.6314613811684248E-3</v>
      </c>
      <c r="U259" s="64">
        <f t="shared" si="223"/>
        <v>2.9602300000000001</v>
      </c>
      <c r="V259" s="64">
        <f t="shared" si="223"/>
        <v>3.0017404263264607</v>
      </c>
      <c r="W259" s="29">
        <f>'2.3 Set aside x2'!D29</f>
        <v>210.15</v>
      </c>
      <c r="X259" s="35">
        <f t="shared" si="231"/>
        <v>0.25</v>
      </c>
      <c r="Y259" s="68">
        <f>'2.3 Set aside x2'!F29*k</f>
        <v>2.0748000000000002</v>
      </c>
      <c r="Z259" s="68">
        <f>'2.3 Set aside x2'!G29*k</f>
        <v>1.7387999999999999</v>
      </c>
      <c r="AA259" s="68">
        <f>'2.3 Set aside x2'!H29*k</f>
        <v>0.1386</v>
      </c>
      <c r="AB259" s="68">
        <f>'2.3 Set aside x2'!I29/2</f>
        <v>0.2</v>
      </c>
      <c r="AC259" s="68">
        <f t="shared" si="224"/>
        <v>0.9523332000000001</v>
      </c>
      <c r="AD259" s="348">
        <f t="shared" si="225"/>
        <v>1.1690700000000001</v>
      </c>
      <c r="AE259" s="68">
        <f t="shared" si="232"/>
        <v>4.232592000000001E-2</v>
      </c>
      <c r="AF259" s="36">
        <f t="shared" si="233"/>
        <v>0.9523332000000001</v>
      </c>
      <c r="AG259" s="33">
        <f t="shared" si="226"/>
        <v>10.493552751902023</v>
      </c>
      <c r="AH259" s="33">
        <f t="shared" si="234"/>
        <v>-4.0807703012550434E-2</v>
      </c>
      <c r="AI259" s="36">
        <f t="shared" si="235"/>
        <v>1.1690700000000001</v>
      </c>
      <c r="AJ259" s="33">
        <f t="shared" si="227"/>
        <v>1.42604474821583</v>
      </c>
      <c r="AK259" s="33">
        <f t="shared" si="236"/>
        <v>-2.7623948241121798E-2</v>
      </c>
      <c r="AL259" s="60">
        <f t="shared" si="237"/>
        <v>4.232592000000001E-2</v>
      </c>
      <c r="AM259" s="60">
        <f t="shared" si="238"/>
        <v>5.1866186929903885E-2</v>
      </c>
      <c r="AN259" s="60">
        <f t="shared" si="239"/>
        <v>-2.1017125938144476E-3</v>
      </c>
      <c r="AO259" s="34">
        <f t="shared" si="228"/>
        <v>2.6989299999999998</v>
      </c>
      <c r="AP259" s="34">
        <f t="shared" si="240"/>
        <v>2.8783966361525133</v>
      </c>
      <c r="AQ259" s="10">
        <f t="shared" si="229"/>
        <v>2.203277472923622</v>
      </c>
      <c r="AR259" s="10">
        <f t="shared" si="241"/>
        <v>2.1127431309359448</v>
      </c>
      <c r="AS259" s="10">
        <f t="shared" si="242"/>
        <v>-9.053434198767718E-2</v>
      </c>
      <c r="AT259" s="10">
        <f>SUM(AS$234:AS259)*5</f>
        <v>6.5192135812196756</v>
      </c>
      <c r="AU259" s="10">
        <f>SUM(AQ$235:AQ259)*5</f>
        <v>303.79190640024569</v>
      </c>
      <c r="AV259" s="10">
        <f>SUM(AR$235:AR259)*5</f>
        <v>310.31111998146525</v>
      </c>
      <c r="AW259" s="10"/>
      <c r="AY259" s="10"/>
    </row>
    <row r="260" spans="1:52" x14ac:dyDescent="0.25">
      <c r="A260" s="4">
        <v>130</v>
      </c>
      <c r="B260" s="18">
        <f t="shared" si="219"/>
        <v>2153</v>
      </c>
      <c r="C260" s="39">
        <f t="shared" si="215"/>
        <v>198.74</v>
      </c>
      <c r="D260" s="22">
        <f t="shared" si="230"/>
        <v>0.23000000000001819</v>
      </c>
      <c r="E260" s="64">
        <f t="shared" si="244"/>
        <v>2.3016000000000001</v>
      </c>
      <c r="F260" s="64">
        <f t="shared" si="244"/>
        <v>1.9403999999999999</v>
      </c>
      <c r="G260" s="64">
        <f t="shared" si="244"/>
        <v>0.15539999999999998</v>
      </c>
      <c r="H260" s="64">
        <f t="shared" si="244"/>
        <v>0.19</v>
      </c>
      <c r="I260" s="64">
        <f t="shared" si="244"/>
        <v>1.0564344000000001</v>
      </c>
      <c r="J260" s="64">
        <f t="shared" si="244"/>
        <v>1.3012440000000001</v>
      </c>
      <c r="K260" s="64">
        <f t="shared" si="244"/>
        <v>4.6952640000000004E-2</v>
      </c>
      <c r="L260" s="64">
        <f t="shared" si="244"/>
        <v>1.0564344000000001</v>
      </c>
      <c r="M260" s="64">
        <f t="shared" si="216"/>
        <v>11.646370847439318</v>
      </c>
      <c r="N260" s="64">
        <f t="shared" si="221"/>
        <v>-4.5866934650536706E-2</v>
      </c>
      <c r="O260" s="64">
        <f t="shared" si="221"/>
        <v>1.3012440000000001</v>
      </c>
      <c r="P260" s="64">
        <f t="shared" si="217"/>
        <v>1.583018146332924</v>
      </c>
      <c r="Q260" s="64">
        <f t="shared" si="222"/>
        <v>-1.0937130747564527E-2</v>
      </c>
      <c r="R260" s="64">
        <f t="shared" si="222"/>
        <v>4.6952640000000004E-2</v>
      </c>
      <c r="S260" s="64">
        <f t="shared" si="218"/>
        <v>5.7125812383895802E-2</v>
      </c>
      <c r="T260" s="64">
        <f t="shared" si="223"/>
        <v>-4.2234104676366901E-4</v>
      </c>
      <c r="U260" s="64">
        <f t="shared" si="223"/>
        <v>2.9818100000000003</v>
      </c>
      <c r="V260" s="64">
        <f t="shared" si="223"/>
        <v>3.1545835935551536</v>
      </c>
      <c r="W260" s="29">
        <f>'2.3 Set aside x2'!D30</f>
        <v>210.41</v>
      </c>
      <c r="X260" s="35">
        <f t="shared" si="231"/>
        <v>0.25999999999999091</v>
      </c>
      <c r="Y260" s="68">
        <f>'2.3 Set aside x2'!F30*k</f>
        <v>2.0580000000000003</v>
      </c>
      <c r="Z260" s="68">
        <f>'2.3 Set aside x2'!G30*k</f>
        <v>1.7661</v>
      </c>
      <c r="AA260" s="68">
        <f>'2.3 Set aside x2'!H30*k</f>
        <v>0.14069999999999999</v>
      </c>
      <c r="AB260" s="68">
        <f>'2.3 Set aside x2'!I30/2</f>
        <v>0.22</v>
      </c>
      <c r="AC260" s="68">
        <f t="shared" si="224"/>
        <v>0.94462200000000018</v>
      </c>
      <c r="AD260" s="348">
        <f t="shared" si="225"/>
        <v>1.1753279999999999</v>
      </c>
      <c r="AE260" s="68">
        <f t="shared" si="232"/>
        <v>4.1983200000000005E-2</v>
      </c>
      <c r="AF260" s="36">
        <f t="shared" si="233"/>
        <v>0.94462200000000018</v>
      </c>
      <c r="AG260" s="33">
        <f t="shared" si="226"/>
        <v>10.448881049599303</v>
      </c>
      <c r="AH260" s="33">
        <f t="shared" si="234"/>
        <v>-4.4671702302720107E-2</v>
      </c>
      <c r="AI260" s="36">
        <f t="shared" si="235"/>
        <v>1.1753279999999999</v>
      </c>
      <c r="AJ260" s="33">
        <f t="shared" si="227"/>
        <v>1.4274194779347189</v>
      </c>
      <c r="AK260" s="33">
        <f t="shared" si="236"/>
        <v>1.3747297188888563E-3</v>
      </c>
      <c r="AL260" s="60">
        <f t="shared" si="237"/>
        <v>4.1983200000000005E-2</v>
      </c>
      <c r="AM260" s="60">
        <f t="shared" si="238"/>
        <v>5.1151933123106036E-2</v>
      </c>
      <c r="AN260" s="60">
        <f t="shared" si="239"/>
        <v>-7.1425380679784878E-4</v>
      </c>
      <c r="AO260" s="34">
        <f t="shared" si="228"/>
        <v>2.7201200000000001</v>
      </c>
      <c r="AP260" s="34">
        <f t="shared" si="240"/>
        <v>2.9361087736093618</v>
      </c>
      <c r="AQ260" s="10">
        <f t="shared" si="229"/>
        <v>2.3154643576694829</v>
      </c>
      <c r="AR260" s="10">
        <f t="shared" si="241"/>
        <v>2.1551038398292715</v>
      </c>
      <c r="AS260" s="10">
        <f t="shared" si="242"/>
        <v>-0.16036051784021144</v>
      </c>
      <c r="AT260" s="10">
        <f>SUM(AS$234:AS260)*5</f>
        <v>5.7174109920186194</v>
      </c>
      <c r="AU260" s="10">
        <f>SUM(AQ$235:AQ260)*5</f>
        <v>315.36922818859307</v>
      </c>
      <c r="AV260" s="10">
        <f>SUM(AR$235:AR260)*5</f>
        <v>321.0866391806116</v>
      </c>
      <c r="AW260" s="10"/>
      <c r="AY260" s="10"/>
    </row>
    <row r="261" spans="1:52" x14ac:dyDescent="0.25">
      <c r="A261" s="4">
        <v>135</v>
      </c>
      <c r="B261" s="18">
        <f t="shared" si="219"/>
        <v>2158</v>
      </c>
      <c r="C261" s="39">
        <f t="shared" si="215"/>
        <v>198.91</v>
      </c>
      <c r="D261" s="22">
        <f t="shared" si="230"/>
        <v>0.16999999999998749</v>
      </c>
      <c r="E261" s="64">
        <f t="shared" si="244"/>
        <v>2.3183999999999996</v>
      </c>
      <c r="F261" s="64">
        <f t="shared" si="244"/>
        <v>1.9508999999999999</v>
      </c>
      <c r="G261" s="64">
        <f t="shared" si="244"/>
        <v>0.15539999999999998</v>
      </c>
      <c r="H261" s="64">
        <f t="shared" si="244"/>
        <v>0.25</v>
      </c>
      <c r="I261" s="64">
        <f t="shared" si="244"/>
        <v>1.0641455999999998</v>
      </c>
      <c r="J261" s="64">
        <f t="shared" si="244"/>
        <v>1.3093499999999998</v>
      </c>
      <c r="K261" s="64">
        <f t="shared" si="244"/>
        <v>4.7295359999999995E-2</v>
      </c>
      <c r="L261" s="64">
        <f t="shared" si="244"/>
        <v>1.0641455999999998</v>
      </c>
      <c r="M261" s="64">
        <f t="shared" si="216"/>
        <v>11.61253927931908</v>
      </c>
      <c r="N261" s="64">
        <f t="shared" si="221"/>
        <v>-3.3831568120238131E-2</v>
      </c>
      <c r="O261" s="64">
        <f t="shared" si="221"/>
        <v>1.3093499999999998</v>
      </c>
      <c r="P261" s="64">
        <f t="shared" si="217"/>
        <v>1.5891907165033421</v>
      </c>
      <c r="Q261" s="64">
        <f t="shared" si="222"/>
        <v>6.1725701704180569E-3</v>
      </c>
      <c r="R261" s="64">
        <f t="shared" si="222"/>
        <v>4.7295359999999995E-2</v>
      </c>
      <c r="S261" s="64">
        <f t="shared" si="218"/>
        <v>5.7393872329360787E-2</v>
      </c>
      <c r="T261" s="64">
        <f t="shared" si="223"/>
        <v>2.6805994546498513E-4</v>
      </c>
      <c r="U261" s="64">
        <f t="shared" si="223"/>
        <v>3.0385549999999997</v>
      </c>
      <c r="V261" s="64">
        <f t="shared" si="223"/>
        <v>3.1811640619956321</v>
      </c>
      <c r="W261" s="29">
        <f>'2.3 Set aside x2'!D31</f>
        <v>210.65</v>
      </c>
      <c r="X261" s="35">
        <f t="shared" si="231"/>
        <v>0.24000000000000909</v>
      </c>
      <c r="Y261" s="68">
        <f>'2.3 Set aside x2'!F31*k</f>
        <v>2.0306999999999999</v>
      </c>
      <c r="Z261" s="68">
        <f>'2.3 Set aside x2'!G31*k</f>
        <v>1.8123</v>
      </c>
      <c r="AA261" s="68">
        <f>'2.3 Set aside x2'!H31*k</f>
        <v>0.14069999999999999</v>
      </c>
      <c r="AB261" s="68">
        <f>'2.3 Set aside x2'!I31/2</f>
        <v>0.14499999999999999</v>
      </c>
      <c r="AC261" s="68">
        <f t="shared" si="224"/>
        <v>0.93209130000000007</v>
      </c>
      <c r="AD261" s="348">
        <f t="shared" si="225"/>
        <v>1.1861955</v>
      </c>
      <c r="AE261" s="68">
        <f t="shared" si="232"/>
        <v>4.1426280000000003E-2</v>
      </c>
      <c r="AF261" s="36">
        <f t="shared" si="233"/>
        <v>0.93209130000000007</v>
      </c>
      <c r="AG261" s="33">
        <f t="shared" si="226"/>
        <v>10.395890131700776</v>
      </c>
      <c r="AH261" s="33">
        <f t="shared" si="234"/>
        <v>-5.2990917898526391E-2</v>
      </c>
      <c r="AI261" s="36">
        <f t="shared" si="235"/>
        <v>1.1861955</v>
      </c>
      <c r="AJ261" s="33">
        <f t="shared" si="227"/>
        <v>1.4385299981113504</v>
      </c>
      <c r="AK261" s="33">
        <f t="shared" si="236"/>
        <v>1.11105201766315E-2</v>
      </c>
      <c r="AL261" s="60">
        <f t="shared" si="237"/>
        <v>4.1426280000000003E-2</v>
      </c>
      <c r="AM261" s="60">
        <f t="shared" si="238"/>
        <v>5.0468749695537267E-2</v>
      </c>
      <c r="AN261" s="60">
        <f t="shared" si="239"/>
        <v>-6.8318342756876899E-4</v>
      </c>
      <c r="AO261" s="34">
        <f t="shared" si="228"/>
        <v>2.6836549999999999</v>
      </c>
      <c r="AP261" s="34">
        <f t="shared" si="240"/>
        <v>2.8810914188505454</v>
      </c>
      <c r="AQ261" s="10">
        <f t="shared" si="229"/>
        <v>2.3349744215047936</v>
      </c>
      <c r="AR261" s="10">
        <f t="shared" si="241"/>
        <v>2.1147211014363001</v>
      </c>
      <c r="AS261" s="10">
        <f t="shared" si="242"/>
        <v>-0.22025332006849352</v>
      </c>
      <c r="AT261" s="10">
        <f>SUM(AS$234:AS261)*5</f>
        <v>4.6161443916761513</v>
      </c>
      <c r="AU261" s="10">
        <f>SUM(AQ$235:AQ261)*5</f>
        <v>327.04410029611711</v>
      </c>
      <c r="AV261" s="10">
        <f>SUM(AR$235:AR261)*5</f>
        <v>331.66024468779312</v>
      </c>
      <c r="AW261" s="10"/>
      <c r="AY261" s="10"/>
    </row>
    <row r="262" spans="1:52" x14ac:dyDescent="0.25">
      <c r="A262" s="4">
        <v>140</v>
      </c>
      <c r="B262" s="18">
        <f t="shared" si="219"/>
        <v>2163</v>
      </c>
      <c r="C262" s="39">
        <f t="shared" si="215"/>
        <v>199.04</v>
      </c>
      <c r="D262" s="22">
        <f t="shared" si="230"/>
        <v>0.12999999999999545</v>
      </c>
      <c r="E262" s="64">
        <f t="shared" si="244"/>
        <v>2.4087000000000001</v>
      </c>
      <c r="F262" s="64">
        <f t="shared" si="244"/>
        <v>1.8773999999999997</v>
      </c>
      <c r="G262" s="64">
        <f t="shared" si="244"/>
        <v>0.15329999999999999</v>
      </c>
      <c r="H262" s="64">
        <f t="shared" si="244"/>
        <v>0.20499999999999999</v>
      </c>
      <c r="I262" s="64">
        <f t="shared" si="244"/>
        <v>1.1055933</v>
      </c>
      <c r="J262" s="64">
        <f t="shared" si="244"/>
        <v>1.3035435</v>
      </c>
      <c r="K262" s="64">
        <f t="shared" si="244"/>
        <v>4.9137480000000004E-2</v>
      </c>
      <c r="L262" s="64">
        <f t="shared" si="244"/>
        <v>1.1055933</v>
      </c>
      <c r="M262" s="64">
        <f t="shared" si="216"/>
        <v>11.623344927473424</v>
      </c>
      <c r="N262" s="64">
        <f t="shared" si="221"/>
        <v>1.0805648154343928E-2</v>
      </c>
      <c r="O262" s="64">
        <f t="shared" si="221"/>
        <v>1.3035435</v>
      </c>
      <c r="P262" s="64">
        <f t="shared" si="217"/>
        <v>1.5844753830595553</v>
      </c>
      <c r="Q262" s="64">
        <f t="shared" si="222"/>
        <v>-4.7153334437868288E-3</v>
      </c>
      <c r="R262" s="64">
        <f t="shared" si="222"/>
        <v>4.9137480000000004E-2</v>
      </c>
      <c r="S262" s="64">
        <f t="shared" si="218"/>
        <v>5.9283379080661495E-2</v>
      </c>
      <c r="T262" s="64">
        <f t="shared" si="223"/>
        <v>1.8895067513007083E-3</v>
      </c>
      <c r="U262" s="64">
        <f t="shared" si="223"/>
        <v>3.0188599999999997</v>
      </c>
      <c r="V262" s="64">
        <f t="shared" si="223"/>
        <v>3.1568398214618529</v>
      </c>
      <c r="W262" s="29">
        <f>'2.3 Set aside x2'!D32</f>
        <v>210.83</v>
      </c>
      <c r="X262" s="35">
        <f t="shared" si="231"/>
        <v>0.18000000000000682</v>
      </c>
      <c r="Y262" s="68">
        <f>'2.3 Set aside x2'!F32*k</f>
        <v>2.0958000000000001</v>
      </c>
      <c r="Z262" s="68">
        <f>'2.3 Set aside x2'!G32*k</f>
        <v>1.7492999999999999</v>
      </c>
      <c r="AA262" s="68">
        <f>'2.3 Set aside x2'!H32*k</f>
        <v>0.14069999999999999</v>
      </c>
      <c r="AB262" s="68">
        <f>'2.3 Set aside x2'!I32/2</f>
        <v>0.26500000000000001</v>
      </c>
      <c r="AC262" s="68">
        <f t="shared" si="224"/>
        <v>0.96197220000000006</v>
      </c>
      <c r="AD262" s="348">
        <f t="shared" si="225"/>
        <v>1.1782049999999999</v>
      </c>
      <c r="AE262" s="68">
        <f t="shared" si="232"/>
        <v>4.2754320000000005E-2</v>
      </c>
      <c r="AF262" s="36">
        <f t="shared" si="233"/>
        <v>0.96197220000000006</v>
      </c>
      <c r="AG262" s="33">
        <f t="shared" si="226"/>
        <v>10.377775903369015</v>
      </c>
      <c r="AH262" s="33">
        <f t="shared" si="234"/>
        <v>-1.811422833176124E-2</v>
      </c>
      <c r="AI262" s="36">
        <f t="shared" si="235"/>
        <v>1.1782049999999999</v>
      </c>
      <c r="AJ262" s="33">
        <f t="shared" si="227"/>
        <v>1.4325035791512017</v>
      </c>
      <c r="AK262" s="33">
        <f t="shared" si="236"/>
        <v>-6.0264189601486606E-3</v>
      </c>
      <c r="AL262" s="60">
        <f t="shared" si="237"/>
        <v>4.2754320000000005E-2</v>
      </c>
      <c r="AM262" s="60">
        <f t="shared" si="238"/>
        <v>5.1676018786930233E-2</v>
      </c>
      <c r="AN262" s="60">
        <f t="shared" si="239"/>
        <v>1.2072690913929665E-3</v>
      </c>
      <c r="AO262" s="34">
        <f t="shared" si="228"/>
        <v>2.76302</v>
      </c>
      <c r="AP262" s="34">
        <f t="shared" si="240"/>
        <v>2.9200866217994901</v>
      </c>
      <c r="AQ262" s="10">
        <f t="shared" si="229"/>
        <v>2.3171204289529999</v>
      </c>
      <c r="AR262" s="10">
        <f t="shared" si="241"/>
        <v>2.1433435804008258</v>
      </c>
      <c r="AS262" s="10">
        <f t="shared" si="242"/>
        <v>-0.17377684855217401</v>
      </c>
      <c r="AT262" s="10">
        <f>SUM(AS$234:AS262)*5</f>
        <v>3.7472601489152813</v>
      </c>
      <c r="AU262" s="10">
        <f>SUM(AQ$235:AQ262)*5</f>
        <v>338.62970244088211</v>
      </c>
      <c r="AV262" s="10">
        <f>SUM(AR$235:AR262)*5</f>
        <v>342.37696258979724</v>
      </c>
      <c r="AW262" s="10"/>
      <c r="AX262" s="10"/>
      <c r="AY262" s="10"/>
      <c r="AZ262" s="11"/>
    </row>
    <row r="263" spans="1:52" x14ac:dyDescent="0.25">
      <c r="A263" s="4">
        <v>145</v>
      </c>
      <c r="B263" s="18">
        <f t="shared" si="219"/>
        <v>2168</v>
      </c>
      <c r="C263" s="39">
        <f t="shared" si="215"/>
        <v>199.4</v>
      </c>
      <c r="D263" s="22">
        <f t="shared" si="230"/>
        <v>0.36000000000001364</v>
      </c>
      <c r="E263" s="64">
        <f t="shared" si="244"/>
        <v>2.4653999999999998</v>
      </c>
      <c r="F263" s="64">
        <f t="shared" si="244"/>
        <v>1.8416999999999999</v>
      </c>
      <c r="G263" s="64">
        <f t="shared" si="244"/>
        <v>0.15329999999999999</v>
      </c>
      <c r="H263" s="64">
        <f t="shared" si="244"/>
        <v>0.17499999999999999</v>
      </c>
      <c r="I263" s="64">
        <f t="shared" si="244"/>
        <v>1.1316185999999999</v>
      </c>
      <c r="J263" s="64">
        <f t="shared" si="244"/>
        <v>1.3038689999999999</v>
      </c>
      <c r="K263" s="64">
        <f t="shared" si="244"/>
        <v>5.0294159999999997E-2</v>
      </c>
      <c r="L263" s="64">
        <f t="shared" si="244"/>
        <v>1.1316185999999999</v>
      </c>
      <c r="M263" s="64">
        <f t="shared" si="216"/>
        <v>11.659157158714521</v>
      </c>
      <c r="N263" s="64">
        <f t="shared" si="221"/>
        <v>3.5812231241097336E-2</v>
      </c>
      <c r="O263" s="64">
        <f t="shared" si="221"/>
        <v>1.3038689999999999</v>
      </c>
      <c r="P263" s="64">
        <f t="shared" si="217"/>
        <v>1.583967321996141</v>
      </c>
      <c r="Q263" s="64">
        <f t="shared" si="222"/>
        <v>-5.0806106341427792E-4</v>
      </c>
      <c r="R263" s="64">
        <f t="shared" si="222"/>
        <v>5.0294159999999997E-2</v>
      </c>
      <c r="S263" s="64">
        <f t="shared" si="218"/>
        <v>6.0774079839897112E-2</v>
      </c>
      <c r="T263" s="64">
        <f t="shared" si="223"/>
        <v>1.4907007592356164E-3</v>
      </c>
      <c r="U263" s="64">
        <f t="shared" si="223"/>
        <v>3.01301</v>
      </c>
      <c r="V263" s="64">
        <f t="shared" si="223"/>
        <v>3.4098048709369322</v>
      </c>
      <c r="W263" s="29">
        <f>'2.3 Set aside x2'!D33</f>
        <v>211.02</v>
      </c>
      <c r="X263" s="35">
        <f t="shared" si="231"/>
        <v>0.18999999999999773</v>
      </c>
      <c r="Y263" s="68">
        <f>'2.3 Set aside x2'!F33*k</f>
        <v>2.1861000000000002</v>
      </c>
      <c r="Z263" s="68">
        <f>'2.3 Set aside x2'!G33*k</f>
        <v>1.6442999999999999</v>
      </c>
      <c r="AA263" s="68">
        <f>'2.3 Set aside x2'!H33*k</f>
        <v>0.13650000000000001</v>
      </c>
      <c r="AB263" s="68">
        <f>'2.3 Set aside x2'!I33/2</f>
        <v>0.22</v>
      </c>
      <c r="AC263" s="68">
        <f t="shared" si="224"/>
        <v>1.0034199000000001</v>
      </c>
      <c r="AD263" s="348">
        <f t="shared" si="225"/>
        <v>1.1604285000000001</v>
      </c>
      <c r="AE263" s="68">
        <f t="shared" si="232"/>
        <v>4.4596440000000008E-2</v>
      </c>
      <c r="AF263" s="36">
        <f t="shared" si="233"/>
        <v>1.0034199000000001</v>
      </c>
      <c r="AG263" s="33">
        <f t="shared" si="226"/>
        <v>10.402817118109059</v>
      </c>
      <c r="AH263" s="33">
        <f t="shared" si="234"/>
        <v>2.5041214740044282E-2</v>
      </c>
      <c r="AI263" s="36">
        <f t="shared" si="235"/>
        <v>1.1604285000000001</v>
      </c>
      <c r="AJ263" s="33">
        <f t="shared" si="227"/>
        <v>1.4136617487229539</v>
      </c>
      <c r="AK263" s="33">
        <f t="shared" si="236"/>
        <v>-1.884183042824783E-2</v>
      </c>
      <c r="AL263" s="60">
        <f t="shared" si="237"/>
        <v>4.4596440000000008E-2</v>
      </c>
      <c r="AM263" s="60">
        <f t="shared" si="238"/>
        <v>5.3731555827240457E-2</v>
      </c>
      <c r="AN263" s="60">
        <f t="shared" si="239"/>
        <v>2.0555370403102236E-3</v>
      </c>
      <c r="AO263" s="34">
        <f t="shared" si="228"/>
        <v>2.7214849999999999</v>
      </c>
      <c r="AP263" s="34">
        <f t="shared" si="240"/>
        <v>2.9197399213521047</v>
      </c>
      <c r="AQ263" s="10">
        <f t="shared" si="229"/>
        <v>2.5027967752677083</v>
      </c>
      <c r="AR263" s="10">
        <f t="shared" si="241"/>
        <v>2.143089102272445</v>
      </c>
      <c r="AS263" s="10">
        <f t="shared" si="242"/>
        <v>-0.35970767299526329</v>
      </c>
      <c r="AT263" s="10">
        <f>SUM(AS$234:AS263)*5</f>
        <v>1.9487217839389648</v>
      </c>
      <c r="AU263" s="10">
        <f>SUM(AQ$235:AQ263)*5</f>
        <v>351.14368631722067</v>
      </c>
      <c r="AV263" s="10">
        <f>SUM(AR$235:AR263)*5</f>
        <v>353.09240810115944</v>
      </c>
      <c r="AW263" s="10"/>
      <c r="AX263" s="10"/>
      <c r="AY263" s="10"/>
      <c r="AZ263" s="11"/>
    </row>
    <row r="264" spans="1:52" x14ac:dyDescent="0.25">
      <c r="A264" s="4">
        <v>150</v>
      </c>
      <c r="B264" s="18">
        <f t="shared" si="219"/>
        <v>2173</v>
      </c>
      <c r="C264" s="39">
        <f t="shared" si="215"/>
        <v>199.67</v>
      </c>
      <c r="D264" s="22">
        <f t="shared" si="230"/>
        <v>0.26999999999998181</v>
      </c>
      <c r="E264" s="64">
        <f t="shared" si="244"/>
        <v>2.4780000000000002</v>
      </c>
      <c r="F264" s="64">
        <f t="shared" si="244"/>
        <v>1.8648</v>
      </c>
      <c r="G264" s="64">
        <f t="shared" si="244"/>
        <v>0.15539999999999998</v>
      </c>
      <c r="H264" s="64">
        <f t="shared" si="244"/>
        <v>0.14000000000000001</v>
      </c>
      <c r="I264" s="64">
        <f t="shared" si="244"/>
        <v>1.1374020000000002</v>
      </c>
      <c r="J264" s="64">
        <f t="shared" si="244"/>
        <v>1.315734</v>
      </c>
      <c r="K264" s="64">
        <f t="shared" si="244"/>
        <v>5.0551200000000004E-2</v>
      </c>
      <c r="L264" s="64">
        <f t="shared" si="244"/>
        <v>1.1374020000000002</v>
      </c>
      <c r="M264" s="64">
        <f t="shared" si="216"/>
        <v>11.697376544019676</v>
      </c>
      <c r="N264" s="64">
        <f t="shared" si="221"/>
        <v>3.8219385305154674E-2</v>
      </c>
      <c r="O264" s="64">
        <f t="shared" si="221"/>
        <v>1.315734</v>
      </c>
      <c r="P264" s="64">
        <f t="shared" si="217"/>
        <v>1.5957425086403418</v>
      </c>
      <c r="Q264" s="64">
        <f t="shared" si="222"/>
        <v>1.1775186644200852E-2</v>
      </c>
      <c r="R264" s="64">
        <f t="shared" si="222"/>
        <v>5.0551200000000004E-2</v>
      </c>
      <c r="S264" s="64">
        <f t="shared" si="218"/>
        <v>6.1294640993790978E-2</v>
      </c>
      <c r="T264" s="64">
        <f t="shared" si="223"/>
        <v>5.2056115389386565E-4</v>
      </c>
      <c r="U264" s="64">
        <f t="shared" si="223"/>
        <v>3.0148300000000003</v>
      </c>
      <c r="V264" s="64">
        <f t="shared" si="223"/>
        <v>3.3353451331032318</v>
      </c>
      <c r="W264" s="29">
        <f>'2.3 Set aside x2'!D34</f>
        <v>211.38</v>
      </c>
      <c r="X264" s="35">
        <f t="shared" si="231"/>
        <v>0.35999999999998522</v>
      </c>
      <c r="Y264" s="68">
        <f>'2.3 Set aside x2'!F34*k</f>
        <v>2.2532999999999999</v>
      </c>
      <c r="Z264" s="68">
        <f>'2.3 Set aside x2'!G34*k</f>
        <v>1.6254</v>
      </c>
      <c r="AA264" s="68">
        <f>'2.3 Set aside x2'!H34*k</f>
        <v>0.13650000000000001</v>
      </c>
      <c r="AB264" s="68">
        <f>'2.3 Set aside x2'!I34/2</f>
        <v>0.19500000000000001</v>
      </c>
      <c r="AC264" s="68">
        <f t="shared" si="224"/>
        <v>1.0342647</v>
      </c>
      <c r="AD264" s="348">
        <f t="shared" si="225"/>
        <v>1.1697104999999999</v>
      </c>
      <c r="AE264" s="68">
        <f t="shared" si="232"/>
        <v>4.5967319999999999E-2</v>
      </c>
      <c r="AF264" s="36">
        <f t="shared" si="233"/>
        <v>1.0342647</v>
      </c>
      <c r="AG264" s="33">
        <f t="shared" si="226"/>
        <v>10.456342338881031</v>
      </c>
      <c r="AH264" s="33">
        <f t="shared" si="234"/>
        <v>5.352522077197186E-2</v>
      </c>
      <c r="AI264" s="36">
        <f t="shared" si="235"/>
        <v>1.1697104999999999</v>
      </c>
      <c r="AJ264" s="33">
        <f t="shared" si="227"/>
        <v>1.4196129522065084</v>
      </c>
      <c r="AK264" s="33">
        <f t="shared" si="236"/>
        <v>5.9512034835544902E-3</v>
      </c>
      <c r="AL264" s="60">
        <f t="shared" si="237"/>
        <v>4.5967319999999999E-2</v>
      </c>
      <c r="AM264" s="60">
        <f t="shared" si="238"/>
        <v>5.5465806872286319E-2</v>
      </c>
      <c r="AN264" s="60">
        <f t="shared" si="239"/>
        <v>1.734251045045862E-3</v>
      </c>
      <c r="AO264" s="34">
        <f t="shared" si="228"/>
        <v>2.7366300000000003</v>
      </c>
      <c r="AP264" s="34">
        <f t="shared" si="240"/>
        <v>3.1578406753005579</v>
      </c>
      <c r="AQ264" s="10">
        <f t="shared" si="229"/>
        <v>2.448143327697772</v>
      </c>
      <c r="AR264" s="10">
        <f t="shared" si="241"/>
        <v>2.3178550556706097</v>
      </c>
      <c r="AS264" s="10">
        <f t="shared" si="242"/>
        <v>-0.13028827202716231</v>
      </c>
      <c r="AT264" s="10">
        <f>SUM(AS$234:AS264)*5</f>
        <v>1.2972804238031532</v>
      </c>
      <c r="AU264" s="10">
        <f>SUM(AQ$235:AQ264)*5</f>
        <v>363.38440295570956</v>
      </c>
      <c r="AV264" s="10">
        <f>SUM(AR$235:AR264)*5</f>
        <v>364.68168337951249</v>
      </c>
      <c r="AW264" s="10"/>
      <c r="AX264" s="10"/>
      <c r="AY264" s="10"/>
      <c r="AZ264" s="11"/>
    </row>
    <row r="265" spans="1:52" x14ac:dyDescent="0.25">
      <c r="K265" s="1"/>
    </row>
    <row r="266" spans="1:52" x14ac:dyDescent="0.25">
      <c r="K266" s="1"/>
    </row>
    <row r="267" spans="1:52" ht="18.75" x14ac:dyDescent="0.3">
      <c r="C267" s="361" t="s">
        <v>19</v>
      </c>
      <c r="D267" s="361"/>
      <c r="E267" s="361"/>
      <c r="F267" s="361"/>
      <c r="G267" s="361"/>
      <c r="H267" s="361"/>
      <c r="I267" s="361"/>
      <c r="J267" s="361"/>
      <c r="K267" s="361"/>
      <c r="L267" s="361"/>
      <c r="M267" s="361"/>
      <c r="N267" s="361"/>
      <c r="O267" s="361"/>
      <c r="P267" s="361"/>
      <c r="Q267" s="361"/>
      <c r="R267" s="361"/>
      <c r="S267" s="361"/>
      <c r="T267" s="361"/>
      <c r="U267" s="361"/>
      <c r="V267" s="361"/>
      <c r="W267" s="362" t="s">
        <v>50</v>
      </c>
      <c r="X267" s="362"/>
      <c r="Y267" s="362"/>
      <c r="Z267" s="362"/>
      <c r="AA267" s="362"/>
      <c r="AB267" s="362"/>
      <c r="AC267" s="362"/>
      <c r="AD267" s="362"/>
      <c r="AE267" s="362"/>
      <c r="AF267" s="362"/>
      <c r="AG267" s="362"/>
      <c r="AH267" s="362"/>
      <c r="AI267" s="362"/>
      <c r="AJ267" s="362"/>
      <c r="AK267" s="362"/>
      <c r="AL267" s="362"/>
      <c r="AM267" s="362"/>
      <c r="AN267" s="362"/>
      <c r="AO267" s="362"/>
      <c r="AP267" s="362"/>
      <c r="AQ267" s="37"/>
      <c r="AR267" s="37"/>
      <c r="AS267" s="37"/>
      <c r="AT267" s="38"/>
      <c r="AU267" s="38"/>
      <c r="AV267" s="38"/>
      <c r="AW267" s="38"/>
      <c r="AX267" s="38"/>
      <c r="AY267" s="38"/>
    </row>
    <row r="268" spans="1:52" ht="135" x14ac:dyDescent="0.25">
      <c r="A268" s="13" t="s">
        <v>4</v>
      </c>
      <c r="B268" s="14" t="s">
        <v>0</v>
      </c>
      <c r="C268" s="58" t="s">
        <v>7</v>
      </c>
      <c r="D268" s="5" t="s">
        <v>6</v>
      </c>
      <c r="E268" s="21" t="s">
        <v>41</v>
      </c>
      <c r="F268" s="58" t="s">
        <v>42</v>
      </c>
      <c r="G268" s="58" t="s">
        <v>43</v>
      </c>
      <c r="H268" s="58"/>
      <c r="I268" s="58" t="s">
        <v>39</v>
      </c>
      <c r="J268" s="58" t="s">
        <v>40</v>
      </c>
      <c r="K268" s="58" t="s">
        <v>44</v>
      </c>
      <c r="L268" s="58" t="s">
        <v>36</v>
      </c>
      <c r="M268" s="15" t="s">
        <v>8</v>
      </c>
      <c r="N268" s="5" t="s">
        <v>11</v>
      </c>
      <c r="O268" s="5" t="s">
        <v>38</v>
      </c>
      <c r="P268" s="15" t="s">
        <v>33</v>
      </c>
      <c r="Q268" s="5" t="s">
        <v>34</v>
      </c>
      <c r="R268" s="58" t="s">
        <v>45</v>
      </c>
      <c r="S268" s="15" t="s">
        <v>46</v>
      </c>
      <c r="T268" s="5" t="s">
        <v>32</v>
      </c>
      <c r="U268" s="5" t="s">
        <v>24</v>
      </c>
      <c r="V268" s="5" t="s">
        <v>1</v>
      </c>
      <c r="W268" s="26" t="s">
        <v>5</v>
      </c>
      <c r="X268" s="26" t="s">
        <v>6</v>
      </c>
      <c r="Y268" s="27" t="s">
        <v>41</v>
      </c>
      <c r="Z268" s="59" t="s">
        <v>42</v>
      </c>
      <c r="AA268" s="59" t="s">
        <v>43</v>
      </c>
      <c r="AB268" s="59" t="s">
        <v>49</v>
      </c>
      <c r="AC268" s="59" t="s">
        <v>39</v>
      </c>
      <c r="AD268" s="59" t="s">
        <v>40</v>
      </c>
      <c r="AE268" s="59" t="s">
        <v>44</v>
      </c>
      <c r="AF268" s="67" t="s">
        <v>36</v>
      </c>
      <c r="AG268" s="26" t="s">
        <v>8</v>
      </c>
      <c r="AH268" s="28" t="s">
        <v>11</v>
      </c>
      <c r="AI268" s="28" t="s">
        <v>38</v>
      </c>
      <c r="AJ268" s="26" t="s">
        <v>33</v>
      </c>
      <c r="AK268" s="28" t="s">
        <v>34</v>
      </c>
      <c r="AL268" s="28" t="s">
        <v>47</v>
      </c>
      <c r="AM268" s="26" t="s">
        <v>46</v>
      </c>
      <c r="AN268" s="28" t="s">
        <v>32</v>
      </c>
      <c r="AO268" s="28" t="s">
        <v>24</v>
      </c>
      <c r="AP268" s="26" t="s">
        <v>1</v>
      </c>
      <c r="AQ268" s="6" t="str">
        <f>"Climate benefit " &amp;C267 &amp; " ton CO2/ha"</f>
        <v>Climate benefit BAU 95% ton CO2/ha</v>
      </c>
      <c r="AR268" s="6" t="str">
        <f>"Climate benefit "&amp;AT267 &amp; " ton CO2/ha"</f>
        <v>Climate benefit  ton CO2/ha</v>
      </c>
      <c r="AS268" s="6" t="str">
        <f>"Diff "&amp;C267&amp;" and "&amp;AT267 &amp; " ton CO2/ha/year"</f>
        <v>Diff BAU 95% and  ton CO2/ha/year</v>
      </c>
      <c r="AT268" s="16" t="s">
        <v>12</v>
      </c>
      <c r="AU268" s="16"/>
      <c r="AV268" s="16"/>
      <c r="AW268" s="6"/>
    </row>
    <row r="269" spans="1:52" x14ac:dyDescent="0.25">
      <c r="A269" s="4">
        <v>0</v>
      </c>
      <c r="B269" s="4">
        <v>2023</v>
      </c>
      <c r="C269" s="39">
        <f t="shared" ref="C269:C299" si="245">C24</f>
        <v>187.18</v>
      </c>
      <c r="D269" s="17"/>
      <c r="E269" s="17"/>
      <c r="F269" s="17"/>
      <c r="G269" s="17"/>
      <c r="H269" s="17"/>
      <c r="I269" s="17"/>
      <c r="J269" s="17"/>
      <c r="K269" s="17"/>
      <c r="L269" s="17"/>
      <c r="M269" s="69">
        <f t="shared" ref="M269:M299" si="246">M24</f>
        <v>15</v>
      </c>
      <c r="N269" s="8"/>
      <c r="O269" s="8"/>
      <c r="P269" s="69">
        <f t="shared" ref="P269:P299" si="247">P24</f>
        <v>1.5</v>
      </c>
      <c r="Q269" s="8"/>
      <c r="R269" s="8"/>
      <c r="S269" s="69">
        <f t="shared" ref="S269:S299" si="248">S24</f>
        <v>0.05</v>
      </c>
      <c r="T269" s="8"/>
      <c r="U269" s="9"/>
      <c r="V269" s="9"/>
      <c r="W269" s="29">
        <f>'2.11 Prod Gust 2017'!D4</f>
        <v>187.68</v>
      </c>
      <c r="X269" s="29"/>
      <c r="Y269" s="29"/>
      <c r="Z269" s="29"/>
      <c r="AA269" s="29"/>
      <c r="AB269" s="29"/>
      <c r="AC269" s="31"/>
      <c r="AD269" s="31"/>
      <c r="AE269" s="31"/>
      <c r="AF269" s="31"/>
      <c r="AG269" s="32">
        <v>15</v>
      </c>
      <c r="AH269" s="33"/>
      <c r="AI269" s="33"/>
      <c r="AJ269" s="32">
        <v>1.5</v>
      </c>
      <c r="AK269" s="33"/>
      <c r="AL269" s="33"/>
      <c r="AM269" s="32">
        <v>0.05</v>
      </c>
      <c r="AN269" s="33"/>
      <c r="AO269" s="34"/>
      <c r="AP269" s="34"/>
      <c r="AS269">
        <v>0</v>
      </c>
      <c r="AT269">
        <v>0</v>
      </c>
    </row>
    <row r="270" spans="1:52" x14ac:dyDescent="0.25">
      <c r="A270" s="4">
        <v>5</v>
      </c>
      <c r="B270" s="18">
        <f t="shared" ref="B270:B299" si="249">B269+5</f>
        <v>2028</v>
      </c>
      <c r="C270" s="64">
        <f t="shared" si="245"/>
        <v>187.12</v>
      </c>
      <c r="D270" s="64">
        <f t="shared" ref="D270:L270" si="250">D25</f>
        <v>-6.0000000000002274E-2</v>
      </c>
      <c r="E270" s="64">
        <f t="shared" si="250"/>
        <v>2.4842999999999997</v>
      </c>
      <c r="F270" s="64">
        <f t="shared" si="250"/>
        <v>1.6463999999999999</v>
      </c>
      <c r="G270" s="64">
        <f t="shared" si="250"/>
        <v>0.14280000000000001</v>
      </c>
      <c r="H270" s="64">
        <f t="shared" si="250"/>
        <v>0.13500000000000001</v>
      </c>
      <c r="I270" s="64">
        <f t="shared" si="250"/>
        <v>1.1402937</v>
      </c>
      <c r="J270" s="64">
        <f t="shared" si="250"/>
        <v>1.2342854999999999</v>
      </c>
      <c r="K270" s="64">
        <f t="shared" si="250"/>
        <v>5.0679719999999998E-2</v>
      </c>
      <c r="L270" s="64">
        <f t="shared" si="250"/>
        <v>1.1402937</v>
      </c>
      <c r="M270" s="64">
        <f t="shared" si="246"/>
        <v>14.7261486639586</v>
      </c>
      <c r="N270" s="64">
        <f t="shared" ref="N270:O299" si="251">N25</f>
        <v>-0.27385133604139966</v>
      </c>
      <c r="O270" s="64">
        <f t="shared" si="251"/>
        <v>1.2342854999999999</v>
      </c>
      <c r="P270" s="64">
        <f t="shared" si="247"/>
        <v>1.4994505429449552</v>
      </c>
      <c r="Q270" s="64">
        <f t="shared" ref="Q270:R299" si="252">Q25</f>
        <v>-5.49457055044833E-4</v>
      </c>
      <c r="R270" s="64">
        <f t="shared" si="252"/>
        <v>5.0679719999999998E-2</v>
      </c>
      <c r="S270" s="64">
        <f t="shared" si="248"/>
        <v>5.9518554764831845E-2</v>
      </c>
      <c r="T270" s="64">
        <f t="shared" ref="T270:V299" si="253">T25</f>
        <v>9.5185547648318422E-3</v>
      </c>
      <c r="U270" s="64">
        <f t="shared" si="253"/>
        <v>2.8655249999999994</v>
      </c>
      <c r="V270" s="64">
        <f t="shared" si="253"/>
        <v>2.5406427616683844</v>
      </c>
      <c r="W270" s="29">
        <f>'2.11 Prod Gust 2017'!D5</f>
        <v>186.52</v>
      </c>
      <c r="X270" s="35">
        <f>W270-W269</f>
        <v>-1.1599999999999966</v>
      </c>
      <c r="Y270" s="29">
        <f>'2.11 Prod Gust 2017'!F5*k</f>
        <v>2.5032000000000001</v>
      </c>
      <c r="Z270" s="29">
        <f>'2.11 Prod Gust 2017'!G5*k</f>
        <v>1.6400999999999999</v>
      </c>
      <c r="AA270" s="29">
        <f>'2.11 Prod Gust 2017'!H5*k</f>
        <v>0.14280000000000001</v>
      </c>
      <c r="AB270" s="29">
        <f>SUM('2.11 Prod Gust 2017'!I5:J5)/2</f>
        <v>1.9100000000000001</v>
      </c>
      <c r="AC270" s="29">
        <f t="shared" ref="AC270:AC299" si="254">p*Y270</f>
        <v>1.1489688</v>
      </c>
      <c r="AD270" s="348">
        <f t="shared" ref="AD270:AD299" si="255">Z270*paperpulp+Y270*(ppaperboard+papertimb)</f>
        <v>1.2365219999999999</v>
      </c>
      <c r="AE270" s="68">
        <f>Y270*pboard</f>
        <v>5.1065280000000005E-2</v>
      </c>
      <c r="AF270" s="36">
        <f>AC270</f>
        <v>1.1489688</v>
      </c>
      <c r="AG270" s="33">
        <f t="shared" ref="AG270:AG299" si="256">AG269*EXP(-qsawn*5)+AF270</f>
        <v>14.734823763958602</v>
      </c>
      <c r="AH270" s="33">
        <f>AG270-AG269</f>
        <v>-0.26517623604139828</v>
      </c>
      <c r="AI270" s="36">
        <f>AD270</f>
        <v>1.2365219999999999</v>
      </c>
      <c r="AJ270" s="33">
        <f t="shared" ref="AJ270:AJ299" si="257">AJ269*EXP(-qpap*5)+AI270</f>
        <v>1.5016870429449551</v>
      </c>
      <c r="AK270" s="33">
        <f>AJ270-AJ269</f>
        <v>1.6870429449551416E-3</v>
      </c>
      <c r="AL270" s="60">
        <f>AE270</f>
        <v>5.1065280000000005E-2</v>
      </c>
      <c r="AM270" s="60">
        <f t="shared" ref="AM270:AM299" si="258">AM269*EXP(-qpap*5)+AL270</f>
        <v>5.9904114764831852E-2</v>
      </c>
      <c r="AN270" s="60">
        <f>AM270-AM269</f>
        <v>9.9041147648318492E-3</v>
      </c>
      <c r="AO270" s="34">
        <f>(Z270+Y270+AA270+AB305)*SFtot</f>
        <v>3.1304650000000005</v>
      </c>
      <c r="AP270" s="34">
        <f>X270+AO270+AK270+AN270+AH270</f>
        <v>1.7168799216683925</v>
      </c>
      <c r="AQ270" s="10">
        <f t="shared" ref="AQ270:AQ299" si="259">V270*3.67/5</f>
        <v>1.8648317870645941</v>
      </c>
      <c r="AR270" s="10">
        <f>AP270*3.67/5</f>
        <v>1.2601898625046002</v>
      </c>
      <c r="AS270" s="10">
        <f>(AR270-AQ270)</f>
        <v>-0.60464192455999388</v>
      </c>
      <c r="AT270" s="10">
        <f>SUM(AS$270:AS270)*5</f>
        <v>-3.0232096227999694</v>
      </c>
      <c r="AU270" s="10"/>
      <c r="AV270" s="10"/>
      <c r="AW270" s="10"/>
      <c r="AY270" s="10"/>
    </row>
    <row r="271" spans="1:52" x14ac:dyDescent="0.25">
      <c r="A271" s="4">
        <v>10</v>
      </c>
      <c r="B271" s="18">
        <f t="shared" si="249"/>
        <v>2033</v>
      </c>
      <c r="C271" s="64">
        <f t="shared" si="245"/>
        <v>187.21</v>
      </c>
      <c r="D271" s="64">
        <f t="shared" ref="D271:L271" si="260">D26</f>
        <v>9.0000000000003411E-2</v>
      </c>
      <c r="E271" s="64">
        <f t="shared" si="260"/>
        <v>2.3519999999999999</v>
      </c>
      <c r="F271" s="64">
        <f t="shared" si="260"/>
        <v>1.7094</v>
      </c>
      <c r="G271" s="64">
        <f t="shared" si="260"/>
        <v>0.14280000000000001</v>
      </c>
      <c r="H271" s="64">
        <f t="shared" si="260"/>
        <v>0.16</v>
      </c>
      <c r="I271" s="64">
        <f t="shared" si="260"/>
        <v>1.0795680000000001</v>
      </c>
      <c r="J271" s="64">
        <f t="shared" si="260"/>
        <v>1.2258119999999999</v>
      </c>
      <c r="K271" s="64">
        <f t="shared" si="260"/>
        <v>4.7980800000000004E-2</v>
      </c>
      <c r="L271" s="64">
        <f t="shared" si="260"/>
        <v>1.0795680000000001</v>
      </c>
      <c r="M271" s="64">
        <f t="shared" si="246"/>
        <v>14.417389328415618</v>
      </c>
      <c r="N271" s="64">
        <f t="shared" si="251"/>
        <v>-0.30875933554298207</v>
      </c>
      <c r="O271" s="64">
        <f t="shared" si="251"/>
        <v>1.2258119999999999</v>
      </c>
      <c r="P271" s="64">
        <f t="shared" si="247"/>
        <v>1.4908799117425571</v>
      </c>
      <c r="Q271" s="64">
        <f t="shared" si="252"/>
        <v>-8.5706312023980935E-3</v>
      </c>
      <c r="R271" s="64">
        <f t="shared" si="252"/>
        <v>4.7980800000000004E-2</v>
      </c>
      <c r="S271" s="64">
        <f t="shared" si="248"/>
        <v>5.8502293420158877E-2</v>
      </c>
      <c r="T271" s="64">
        <f t="shared" si="253"/>
        <v>-1.0162613446729682E-3</v>
      </c>
      <c r="U271" s="64">
        <f t="shared" si="253"/>
        <v>2.8367300000000002</v>
      </c>
      <c r="V271" s="64">
        <f t="shared" si="253"/>
        <v>2.6083837719099505</v>
      </c>
      <c r="W271" s="29">
        <f>'2.11 Prod Gust 2017'!D6</f>
        <v>185.32</v>
      </c>
      <c r="X271" s="35">
        <f t="shared" ref="X271:X299" si="261">W271-W270</f>
        <v>-1.2000000000000171</v>
      </c>
      <c r="Y271" s="29">
        <f>'2.11 Prod Gust 2017'!F6*k</f>
        <v>2.3351999999999999</v>
      </c>
      <c r="Z271" s="29">
        <f>'2.11 Prod Gust 2017'!G6*k</f>
        <v>1.7177999999999998</v>
      </c>
      <c r="AA271" s="29">
        <f>'2.11 Prod Gust 2017'!H6*k</f>
        <v>0.14280000000000001</v>
      </c>
      <c r="AB271" s="29">
        <f>SUM('2.11 Prod Gust 2017'!I6:J6)/2</f>
        <v>1.9350000000000001</v>
      </c>
      <c r="AC271" s="29">
        <f t="shared" si="254"/>
        <v>1.0718567999999999</v>
      </c>
      <c r="AD271" s="348">
        <f t="shared" si="255"/>
        <v>1.224888</v>
      </c>
      <c r="AE271" s="68">
        <f t="shared" ref="AE271:AE299" si="262">Y271*pboard</f>
        <v>4.7638079999999999E-2</v>
      </c>
      <c r="AF271" s="36">
        <f t="shared" ref="AF271:AF299" si="263">AC271</f>
        <v>1.0718567999999999</v>
      </c>
      <c r="AG271" s="33">
        <f t="shared" si="256"/>
        <v>14.417535371775475</v>
      </c>
      <c r="AH271" s="33">
        <f t="shared" ref="AH271:AH299" si="264">AG271-AG270</f>
        <v>-0.31728839218312643</v>
      </c>
      <c r="AI271" s="36">
        <f t="shared" ref="AI271:AI299" si="265">AD271</f>
        <v>1.224888</v>
      </c>
      <c r="AJ271" s="33">
        <f t="shared" si="257"/>
        <v>1.490351272821588</v>
      </c>
      <c r="AK271" s="33">
        <f t="shared" ref="AK271:AK299" si="266">AJ271-AJ270</f>
        <v>-1.1335770123367173E-2</v>
      </c>
      <c r="AL271" s="60">
        <f t="shared" ref="AL271:AL299" si="267">AE271</f>
        <v>4.7638079999999999E-2</v>
      </c>
      <c r="AM271" s="60">
        <f t="shared" si="258"/>
        <v>5.8227731442797449E-2</v>
      </c>
      <c r="AN271" s="60">
        <f t="shared" ref="AN271:AN299" si="268">AM271-AM270</f>
        <v>-1.6763833220344027E-3</v>
      </c>
      <c r="AO271" s="34">
        <f t="shared" ref="AO271:AO299" si="269">(Z271+Y271+AA271+AB271)*SFtot</f>
        <v>3.9850200000000005</v>
      </c>
      <c r="AP271" s="34">
        <f t="shared" ref="AP271:AP299" si="270">X271+AO271+AK271+AN271+AH271</f>
        <v>2.4547194543714554</v>
      </c>
      <c r="AQ271" s="10">
        <f t="shared" si="259"/>
        <v>1.9145536885819037</v>
      </c>
      <c r="AR271" s="10">
        <f t="shared" ref="AR271:AR299" si="271">AP271*3.67/5</f>
        <v>1.8017640795086483</v>
      </c>
      <c r="AS271" s="10">
        <f t="shared" ref="AS271:AS299" si="272">(AR271-AQ271)</f>
        <v>-0.11278960907325541</v>
      </c>
      <c r="AT271" s="10">
        <f>SUM(AS$270:AS271)*5</f>
        <v>-3.5871576681662463</v>
      </c>
      <c r="AU271" s="10"/>
      <c r="AV271" s="10"/>
      <c r="AW271" s="10"/>
      <c r="AY271" s="10"/>
    </row>
    <row r="272" spans="1:52" x14ac:dyDescent="0.25">
      <c r="A272" s="4">
        <v>15</v>
      </c>
      <c r="B272" s="18">
        <f t="shared" si="249"/>
        <v>2038</v>
      </c>
      <c r="C272" s="64">
        <f t="shared" si="245"/>
        <v>187.3</v>
      </c>
      <c r="D272" s="64">
        <f t="shared" ref="D272:L272" si="273">D27</f>
        <v>9.0000000000003411E-2</v>
      </c>
      <c r="E272" s="64">
        <f t="shared" si="273"/>
        <v>2.1923999999999997</v>
      </c>
      <c r="F272" s="64">
        <f t="shared" si="273"/>
        <v>1.6862999999999999</v>
      </c>
      <c r="G272" s="64">
        <f t="shared" si="273"/>
        <v>0.1386</v>
      </c>
      <c r="H272" s="64">
        <f t="shared" si="273"/>
        <v>0.12</v>
      </c>
      <c r="I272" s="64">
        <f t="shared" si="273"/>
        <v>1.0063115999999999</v>
      </c>
      <c r="J272" s="64">
        <f t="shared" si="273"/>
        <v>1.1779319999999998</v>
      </c>
      <c r="K272" s="64">
        <f t="shared" si="273"/>
        <v>4.4724959999999994E-2</v>
      </c>
      <c r="L272" s="64">
        <f t="shared" si="273"/>
        <v>1.0063115999999999</v>
      </c>
      <c r="M272" s="64">
        <f t="shared" si="246"/>
        <v>14.06448229165194</v>
      </c>
      <c r="N272" s="64">
        <f t="shared" si="251"/>
        <v>-0.35290703676367841</v>
      </c>
      <c r="O272" s="64">
        <f t="shared" si="251"/>
        <v>1.1779319999999998</v>
      </c>
      <c r="P272" s="64">
        <f t="shared" si="247"/>
        <v>1.4414848238819906</v>
      </c>
      <c r="Q272" s="64">
        <f t="shared" si="252"/>
        <v>-4.9395087860566456E-2</v>
      </c>
      <c r="R272" s="64">
        <f t="shared" si="252"/>
        <v>4.4724959999999994E-2</v>
      </c>
      <c r="S272" s="64">
        <f t="shared" si="248"/>
        <v>5.5066802098089868E-2</v>
      </c>
      <c r="T272" s="64">
        <f t="shared" si="253"/>
        <v>-3.4354913220690092E-3</v>
      </c>
      <c r="U272" s="64">
        <f t="shared" si="253"/>
        <v>2.6892450000000001</v>
      </c>
      <c r="V272" s="64">
        <f t="shared" si="253"/>
        <v>2.3735073840536898</v>
      </c>
      <c r="W272" s="29">
        <f>'2.11 Prod Gust 2017'!D7</f>
        <v>184.4</v>
      </c>
      <c r="X272" s="35">
        <f t="shared" si="261"/>
        <v>-0.91999999999998749</v>
      </c>
      <c r="Y272" s="29">
        <f>'2.11 Prod Gust 2017'!F7*k</f>
        <v>2.1755999999999998</v>
      </c>
      <c r="Z272" s="29">
        <f>'2.11 Prod Gust 2017'!G7*k</f>
        <v>1.6988999999999999</v>
      </c>
      <c r="AA272" s="29">
        <f>'2.11 Prod Gust 2017'!H7*k</f>
        <v>0.1386</v>
      </c>
      <c r="AB272" s="29">
        <f>SUM('2.11 Prod Gust 2017'!I7:J7)/2</f>
        <v>1.75</v>
      </c>
      <c r="AC272" s="29">
        <f t="shared" si="254"/>
        <v>0.99860039999999994</v>
      </c>
      <c r="AD272" s="348">
        <f t="shared" si="255"/>
        <v>1.178604</v>
      </c>
      <c r="AE272" s="68">
        <f t="shared" si="262"/>
        <v>4.4382239999999996E-2</v>
      </c>
      <c r="AF272" s="36">
        <f t="shared" si="263"/>
        <v>0.99860039999999994</v>
      </c>
      <c r="AG272" s="33">
        <f t="shared" si="256"/>
        <v>14.056903366578968</v>
      </c>
      <c r="AH272" s="33">
        <f t="shared" si="264"/>
        <v>-0.36063200519650707</v>
      </c>
      <c r="AI272" s="36">
        <f t="shared" si="265"/>
        <v>1.178604</v>
      </c>
      <c r="AJ272" s="33">
        <f t="shared" si="257"/>
        <v>1.4420633728405368</v>
      </c>
      <c r="AK272" s="33">
        <f t="shared" si="266"/>
        <v>-4.8287899981051208E-2</v>
      </c>
      <c r="AL272" s="60">
        <f t="shared" si="267"/>
        <v>4.4382239999999996E-2</v>
      </c>
      <c r="AM272" s="60">
        <f t="shared" si="258"/>
        <v>5.4675545939077808E-2</v>
      </c>
      <c r="AN272" s="60">
        <f t="shared" si="268"/>
        <v>-3.5521855037196418E-3</v>
      </c>
      <c r="AO272" s="34">
        <f t="shared" si="269"/>
        <v>3.7460149999999999</v>
      </c>
      <c r="AP272" s="34">
        <f t="shared" si="270"/>
        <v>2.4135429093187346</v>
      </c>
      <c r="AQ272" s="10">
        <f t="shared" si="259"/>
        <v>1.7421544198954084</v>
      </c>
      <c r="AR272" s="10">
        <f t="shared" si="271"/>
        <v>1.771540495439951</v>
      </c>
      <c r="AS272" s="10">
        <f t="shared" si="272"/>
        <v>2.9386075544542534E-2</v>
      </c>
      <c r="AT272" s="10">
        <f>SUM(AS$270:AS272)*5</f>
        <v>-3.4402272904435338</v>
      </c>
      <c r="AU272" s="10"/>
      <c r="AV272" s="10"/>
      <c r="AW272" s="10"/>
      <c r="AY272" s="10"/>
    </row>
    <row r="273" spans="1:53" x14ac:dyDescent="0.25">
      <c r="A273" s="4">
        <v>20</v>
      </c>
      <c r="B273" s="18">
        <f t="shared" si="249"/>
        <v>2043</v>
      </c>
      <c r="C273" s="64">
        <f t="shared" si="245"/>
        <v>187.56</v>
      </c>
      <c r="D273" s="64">
        <f t="shared" ref="D273:L273" si="274">D28</f>
        <v>0.25999999999999091</v>
      </c>
      <c r="E273" s="64">
        <f t="shared" si="274"/>
        <v>2.0055000000000001</v>
      </c>
      <c r="F273" s="64">
        <f t="shared" si="274"/>
        <v>1.8837000000000002</v>
      </c>
      <c r="G273" s="64">
        <f t="shared" si="274"/>
        <v>0.14489999999999997</v>
      </c>
      <c r="H273" s="64">
        <f t="shared" si="274"/>
        <v>0.13500000000000001</v>
      </c>
      <c r="I273" s="64">
        <f t="shared" si="274"/>
        <v>0.92052450000000008</v>
      </c>
      <c r="J273" s="64">
        <f t="shared" si="274"/>
        <v>1.2071535</v>
      </c>
      <c r="K273" s="64">
        <f t="shared" si="274"/>
        <v>4.0912200000000003E-2</v>
      </c>
      <c r="L273" s="64">
        <f t="shared" si="274"/>
        <v>0.92052450000000008</v>
      </c>
      <c r="M273" s="64">
        <f t="shared" si="246"/>
        <v>13.659058937169824</v>
      </c>
      <c r="N273" s="64">
        <f t="shared" si="251"/>
        <v>-0.40542335448211553</v>
      </c>
      <c r="O273" s="64">
        <f t="shared" si="251"/>
        <v>1.2071535</v>
      </c>
      <c r="P273" s="64">
        <f t="shared" si="247"/>
        <v>1.461974423486113</v>
      </c>
      <c r="Q273" s="64">
        <f t="shared" si="252"/>
        <v>2.0489599604122333E-2</v>
      </c>
      <c r="R273" s="64">
        <f t="shared" si="252"/>
        <v>4.0912200000000003E-2</v>
      </c>
      <c r="S273" s="64">
        <f t="shared" si="248"/>
        <v>5.064672729545424E-2</v>
      </c>
      <c r="T273" s="64">
        <f t="shared" si="253"/>
        <v>-4.4200748026356276E-3</v>
      </c>
      <c r="U273" s="64">
        <f t="shared" si="253"/>
        <v>2.7099150000000001</v>
      </c>
      <c r="V273" s="64">
        <f t="shared" si="253"/>
        <v>2.5805611703193621</v>
      </c>
      <c r="W273" s="29">
        <f>'2.11 Prod Gust 2017'!D8</f>
        <v>184.21</v>
      </c>
      <c r="X273" s="35">
        <f t="shared" si="261"/>
        <v>-0.18999999999999773</v>
      </c>
      <c r="Y273" s="29">
        <f>'2.11 Prod Gust 2017'!F8*k</f>
        <v>2.0831999999999997</v>
      </c>
      <c r="Z273" s="29">
        <f>'2.11 Prod Gust 2017'!G8*k</f>
        <v>1.8794999999999997</v>
      </c>
      <c r="AA273" s="29">
        <f>'2.11 Prod Gust 2017'!H8*k</f>
        <v>0.14699999999999999</v>
      </c>
      <c r="AB273" s="29">
        <f>SUM('2.11 Prod Gust 2017'!I8:J8)/2</f>
        <v>1.73</v>
      </c>
      <c r="AC273" s="29">
        <f t="shared" si="254"/>
        <v>0.95618879999999995</v>
      </c>
      <c r="AD273" s="348">
        <f t="shared" si="255"/>
        <v>1.2245939999999997</v>
      </c>
      <c r="AE273" s="68">
        <f t="shared" si="262"/>
        <v>4.2497279999999998E-2</v>
      </c>
      <c r="AF273" s="36">
        <f t="shared" si="263"/>
        <v>0.95618879999999995</v>
      </c>
      <c r="AG273" s="33">
        <f t="shared" si="256"/>
        <v>13.687858825381548</v>
      </c>
      <c r="AH273" s="33">
        <f t="shared" si="264"/>
        <v>-0.36904454119741992</v>
      </c>
      <c r="AI273" s="36">
        <f t="shared" si="265"/>
        <v>1.2245939999999997</v>
      </c>
      <c r="AJ273" s="33">
        <f t="shared" si="257"/>
        <v>1.4795171974590717</v>
      </c>
      <c r="AK273" s="33">
        <f t="shared" si="266"/>
        <v>3.745382461853497E-2</v>
      </c>
      <c r="AL273" s="60">
        <f t="shared" si="267"/>
        <v>4.2497279999999998E-2</v>
      </c>
      <c r="AM273" s="60">
        <f t="shared" si="258"/>
        <v>5.2162642324649629E-2</v>
      </c>
      <c r="AN273" s="60">
        <f t="shared" si="268"/>
        <v>-2.5129036144281788E-3</v>
      </c>
      <c r="AO273" s="34">
        <f t="shared" si="269"/>
        <v>3.7958049999999992</v>
      </c>
      <c r="AP273" s="34">
        <f t="shared" si="270"/>
        <v>3.2717013798066885</v>
      </c>
      <c r="AQ273" s="10">
        <f t="shared" si="259"/>
        <v>1.8941318990144118</v>
      </c>
      <c r="AR273" s="10">
        <f t="shared" si="271"/>
        <v>2.4014288127781094</v>
      </c>
      <c r="AS273" s="10">
        <f t="shared" si="272"/>
        <v>0.50729691376369757</v>
      </c>
      <c r="AT273" s="10">
        <f>SUM(AS$270:AS273)*5</f>
        <v>-0.90374272162504599</v>
      </c>
      <c r="AU273" s="10"/>
      <c r="AV273" s="10"/>
      <c r="AW273" s="10"/>
      <c r="AY273" s="10"/>
    </row>
    <row r="274" spans="1:53" x14ac:dyDescent="0.25">
      <c r="A274" s="4">
        <v>25</v>
      </c>
      <c r="B274" s="18">
        <f t="shared" si="249"/>
        <v>2048</v>
      </c>
      <c r="C274" s="64">
        <f t="shared" si="245"/>
        <v>188.29</v>
      </c>
      <c r="D274" s="64">
        <f t="shared" ref="D274:L274" si="275">D29</f>
        <v>0.72999999999998977</v>
      </c>
      <c r="E274" s="64">
        <f t="shared" si="275"/>
        <v>2.0705999999999998</v>
      </c>
      <c r="F274" s="64">
        <f t="shared" si="275"/>
        <v>1.9047000000000001</v>
      </c>
      <c r="G274" s="64">
        <f t="shared" si="275"/>
        <v>0.14699999999999999</v>
      </c>
      <c r="H274" s="64">
        <f t="shared" si="275"/>
        <v>0.155</v>
      </c>
      <c r="I274" s="64">
        <f t="shared" si="275"/>
        <v>0.95040539999999996</v>
      </c>
      <c r="J274" s="64">
        <f t="shared" si="275"/>
        <v>1.2310829999999999</v>
      </c>
      <c r="K274" s="64">
        <f t="shared" si="275"/>
        <v>4.2240239999999998E-2</v>
      </c>
      <c r="L274" s="64">
        <f t="shared" si="275"/>
        <v>0.95040539999999996</v>
      </c>
      <c r="M274" s="64">
        <f t="shared" si="246"/>
        <v>13.321738310970115</v>
      </c>
      <c r="N274" s="64">
        <f t="shared" si="251"/>
        <v>-0.33732062619970904</v>
      </c>
      <c r="O274" s="64">
        <f t="shared" si="251"/>
        <v>1.2310829999999999</v>
      </c>
      <c r="P274" s="64">
        <f t="shared" si="247"/>
        <v>1.4895260071920808</v>
      </c>
      <c r="Q274" s="64">
        <f t="shared" si="252"/>
        <v>2.7551583705967886E-2</v>
      </c>
      <c r="R274" s="64">
        <f t="shared" si="252"/>
        <v>4.2240239999999998E-2</v>
      </c>
      <c r="S274" s="64">
        <f t="shared" si="248"/>
        <v>5.1193401078880374E-2</v>
      </c>
      <c r="T274" s="64">
        <f t="shared" si="253"/>
        <v>5.4667378342613399E-4</v>
      </c>
      <c r="U274" s="64">
        <f t="shared" si="253"/>
        <v>2.7802450000000003</v>
      </c>
      <c r="V274" s="64">
        <f t="shared" si="253"/>
        <v>3.2010226312896752</v>
      </c>
      <c r="W274" s="29">
        <f>'2.11 Prod Gust 2017'!D9</f>
        <v>184.41</v>
      </c>
      <c r="X274" s="35">
        <f t="shared" si="261"/>
        <v>0.19999999999998863</v>
      </c>
      <c r="Y274" s="29">
        <f>'2.11 Prod Gust 2017'!F9*k</f>
        <v>2.0769000000000002</v>
      </c>
      <c r="Z274" s="29">
        <f>'2.11 Prod Gust 2017'!G9*k</f>
        <v>1.9970999999999999</v>
      </c>
      <c r="AA274" s="29">
        <f>'2.11 Prod Gust 2017'!H9*k</f>
        <v>0.15329999999999999</v>
      </c>
      <c r="AB274" s="29">
        <f>SUM('2.11 Prod Gust 2017'!I9:J9)/2</f>
        <v>1.665</v>
      </c>
      <c r="AC274" s="29">
        <f t="shared" si="254"/>
        <v>0.95329710000000012</v>
      </c>
      <c r="AD274" s="348">
        <f t="shared" si="255"/>
        <v>1.2677385000000001</v>
      </c>
      <c r="AE274" s="68">
        <f t="shared" si="262"/>
        <v>4.2368760000000005E-2</v>
      </c>
      <c r="AF274" s="36">
        <f t="shared" si="263"/>
        <v>0.95329710000000012</v>
      </c>
      <c r="AG274" s="33">
        <f t="shared" si="256"/>
        <v>13.35071475125163</v>
      </c>
      <c r="AH274" s="33">
        <f t="shared" si="264"/>
        <v>-0.33714407412991854</v>
      </c>
      <c r="AI274" s="36">
        <f t="shared" si="265"/>
        <v>1.2677385000000001</v>
      </c>
      <c r="AJ274" s="33">
        <f t="shared" si="257"/>
        <v>1.5292826608013566</v>
      </c>
      <c r="AK274" s="33">
        <f t="shared" si="266"/>
        <v>4.9765463342284821E-2</v>
      </c>
      <c r="AL274" s="60">
        <f t="shared" si="267"/>
        <v>4.2368760000000005E-2</v>
      </c>
      <c r="AM274" s="60">
        <f t="shared" si="258"/>
        <v>5.1589899528092051E-2</v>
      </c>
      <c r="AN274" s="60">
        <f t="shared" si="268"/>
        <v>-5.7274279655757793E-4</v>
      </c>
      <c r="AO274" s="34">
        <f t="shared" si="269"/>
        <v>3.8299949999999998</v>
      </c>
      <c r="AP274" s="34">
        <f t="shared" si="270"/>
        <v>3.7420436464157971</v>
      </c>
      <c r="AQ274" s="10">
        <f t="shared" si="259"/>
        <v>2.3495506113666216</v>
      </c>
      <c r="AR274" s="10">
        <f t="shared" si="271"/>
        <v>2.7466600364691951</v>
      </c>
      <c r="AS274" s="10">
        <f t="shared" si="272"/>
        <v>0.39710942510257352</v>
      </c>
      <c r="AT274" s="10">
        <f>SUM(AS$270:AS274)*5</f>
        <v>1.0818044038878216</v>
      </c>
      <c r="AU274" s="10"/>
      <c r="AV274" s="10"/>
      <c r="AW274" s="10"/>
      <c r="AY274" s="10"/>
    </row>
    <row r="275" spans="1:53" x14ac:dyDescent="0.25">
      <c r="A275" s="4">
        <v>30</v>
      </c>
      <c r="B275" s="18">
        <f t="shared" si="249"/>
        <v>2053</v>
      </c>
      <c r="C275" s="64">
        <f t="shared" si="245"/>
        <v>189.11</v>
      </c>
      <c r="D275" s="64">
        <f t="shared" ref="D275:L275" si="276">D30</f>
        <v>0.8200000000000216</v>
      </c>
      <c r="E275" s="64">
        <f t="shared" si="276"/>
        <v>2.1902999999999997</v>
      </c>
      <c r="F275" s="64">
        <f t="shared" si="276"/>
        <v>1.8878999999999999</v>
      </c>
      <c r="G275" s="64">
        <f t="shared" si="276"/>
        <v>0.14909999999999998</v>
      </c>
      <c r="H275" s="64">
        <f t="shared" si="276"/>
        <v>0.105</v>
      </c>
      <c r="I275" s="64">
        <f t="shared" si="276"/>
        <v>1.0053477</v>
      </c>
      <c r="J275" s="64">
        <f t="shared" si="276"/>
        <v>1.2540255</v>
      </c>
      <c r="K275" s="64">
        <f t="shared" si="276"/>
        <v>4.4682119999999999E-2</v>
      </c>
      <c r="L275" s="64">
        <f t="shared" si="276"/>
        <v>1.0053477</v>
      </c>
      <c r="M275" s="64">
        <f t="shared" si="246"/>
        <v>13.07116133737672</v>
      </c>
      <c r="N275" s="64">
        <f t="shared" si="251"/>
        <v>-0.25057697359339492</v>
      </c>
      <c r="O275" s="64">
        <f t="shared" si="251"/>
        <v>1.2540255</v>
      </c>
      <c r="P275" s="64">
        <f t="shared" si="247"/>
        <v>1.5173389851098107</v>
      </c>
      <c r="Q275" s="64">
        <f t="shared" si="252"/>
        <v>2.7812977917729853E-2</v>
      </c>
      <c r="R275" s="64">
        <f t="shared" si="252"/>
        <v>4.4682119999999999E-2</v>
      </c>
      <c r="S275" s="64">
        <f t="shared" si="248"/>
        <v>5.3731920263719757E-2</v>
      </c>
      <c r="T275" s="64">
        <f t="shared" si="253"/>
        <v>2.5385191848393829E-3</v>
      </c>
      <c r="U275" s="64">
        <f t="shared" si="253"/>
        <v>2.815995</v>
      </c>
      <c r="V275" s="64">
        <f t="shared" si="253"/>
        <v>3.415769523509196</v>
      </c>
      <c r="W275" s="29">
        <f>'2.11 Prod Gust 2017'!D10</f>
        <v>184.85</v>
      </c>
      <c r="X275" s="35">
        <f t="shared" si="261"/>
        <v>0.43999999999999773</v>
      </c>
      <c r="Y275" s="29">
        <f>'2.11 Prod Gust 2017'!F10*k</f>
        <v>2.2469999999999999</v>
      </c>
      <c r="Z275" s="29">
        <f>'2.11 Prod Gust 2017'!G10*k</f>
        <v>1.9487999999999999</v>
      </c>
      <c r="AA275" s="29">
        <f>'2.11 Prod Gust 2017'!H10*k</f>
        <v>0.15329999999999999</v>
      </c>
      <c r="AB275" s="29">
        <f>SUM('2.11 Prod Gust 2017'!I10:J10)/2</f>
        <v>1.6349999999999998</v>
      </c>
      <c r="AC275" s="29">
        <f t="shared" si="254"/>
        <v>1.0313730000000001</v>
      </c>
      <c r="AD275" s="348">
        <f t="shared" si="255"/>
        <v>1.291059</v>
      </c>
      <c r="AE275" s="68">
        <f t="shared" si="262"/>
        <v>4.5838799999999999E-2</v>
      </c>
      <c r="AF275" s="36">
        <f t="shared" si="263"/>
        <v>1.0313730000000001</v>
      </c>
      <c r="AG275" s="33">
        <f t="shared" si="256"/>
        <v>13.123431285045818</v>
      </c>
      <c r="AH275" s="33">
        <f t="shared" si="264"/>
        <v>-0.22728346620581164</v>
      </c>
      <c r="AI275" s="36">
        <f t="shared" si="265"/>
        <v>1.291059</v>
      </c>
      <c r="AJ275" s="33">
        <f t="shared" si="257"/>
        <v>1.5614005349509115</v>
      </c>
      <c r="AK275" s="33">
        <f t="shared" si="266"/>
        <v>3.2117874149554915E-2</v>
      </c>
      <c r="AL275" s="60">
        <f t="shared" si="267"/>
        <v>4.5838799999999999E-2</v>
      </c>
      <c r="AM275" s="60">
        <f t="shared" si="258"/>
        <v>5.4958691949261639E-2</v>
      </c>
      <c r="AN275" s="60">
        <f t="shared" si="268"/>
        <v>3.3687924211695877E-3</v>
      </c>
      <c r="AO275" s="34">
        <f t="shared" si="269"/>
        <v>3.8896649999999999</v>
      </c>
      <c r="AP275" s="34">
        <f t="shared" si="270"/>
        <v>4.1378682003649105</v>
      </c>
      <c r="AQ275" s="10">
        <f t="shared" si="259"/>
        <v>2.5071748302557499</v>
      </c>
      <c r="AR275" s="10">
        <f t="shared" si="271"/>
        <v>3.0371952590678442</v>
      </c>
      <c r="AS275" s="10">
        <f t="shared" si="272"/>
        <v>0.53002042881209421</v>
      </c>
      <c r="AT275" s="10">
        <f>SUM(AS$270:AS275)*5</f>
        <v>3.7319065479482925</v>
      </c>
      <c r="AU275" s="10"/>
      <c r="AV275" s="10"/>
      <c r="AW275" s="10"/>
      <c r="AY275" s="10"/>
    </row>
    <row r="276" spans="1:53" x14ac:dyDescent="0.25">
      <c r="A276" s="4">
        <v>35</v>
      </c>
      <c r="B276" s="18">
        <f t="shared" si="249"/>
        <v>2058</v>
      </c>
      <c r="C276" s="64">
        <f t="shared" si="245"/>
        <v>189.96</v>
      </c>
      <c r="D276" s="64">
        <f t="shared" ref="D276:L276" si="277">D31</f>
        <v>0.84999999999999432</v>
      </c>
      <c r="E276" s="64">
        <f t="shared" si="277"/>
        <v>2.0748000000000002</v>
      </c>
      <c r="F276" s="64">
        <f t="shared" si="277"/>
        <v>2.0055000000000001</v>
      </c>
      <c r="G276" s="64">
        <f t="shared" si="277"/>
        <v>0.15329999999999999</v>
      </c>
      <c r="H276" s="64">
        <f t="shared" si="277"/>
        <v>0.14499999999999999</v>
      </c>
      <c r="I276" s="64">
        <f t="shared" si="277"/>
        <v>0.9523332000000001</v>
      </c>
      <c r="J276" s="64">
        <f t="shared" si="277"/>
        <v>1.270416</v>
      </c>
      <c r="K276" s="64">
        <f t="shared" si="277"/>
        <v>4.232592000000001E-2</v>
      </c>
      <c r="L276" s="64">
        <f t="shared" si="277"/>
        <v>0.9523332000000001</v>
      </c>
      <c r="M276" s="64">
        <f t="shared" si="246"/>
        <v>12.79119334267355</v>
      </c>
      <c r="N276" s="64">
        <f t="shared" si="251"/>
        <v>-0.27996799470317058</v>
      </c>
      <c r="O276" s="64">
        <f t="shared" si="251"/>
        <v>1.270416</v>
      </c>
      <c r="P276" s="64">
        <f t="shared" si="247"/>
        <v>1.5386461714324653</v>
      </c>
      <c r="Q276" s="64">
        <f t="shared" si="252"/>
        <v>2.1307186322654603E-2</v>
      </c>
      <c r="R276" s="64">
        <f t="shared" si="252"/>
        <v>4.232592000000001E-2</v>
      </c>
      <c r="S276" s="64">
        <f t="shared" si="248"/>
        <v>5.1824471296162786E-2</v>
      </c>
      <c r="T276" s="64">
        <f t="shared" si="253"/>
        <v>-1.9074489675569711E-3</v>
      </c>
      <c r="U276" s="64">
        <f t="shared" si="253"/>
        <v>2.8460899999999998</v>
      </c>
      <c r="V276" s="64">
        <f t="shared" si="253"/>
        <v>3.4355217426519213</v>
      </c>
      <c r="W276" s="29">
        <f>'2.11 Prod Gust 2017'!D11</f>
        <v>185.42</v>
      </c>
      <c r="X276" s="35">
        <f t="shared" si="261"/>
        <v>0.56999999999999318</v>
      </c>
      <c r="Y276" s="29">
        <f>'2.11 Prod Gust 2017'!F11*k</f>
        <v>2.0474999999999999</v>
      </c>
      <c r="Z276" s="29">
        <f>'2.11 Prod Gust 2017'!G11*k</f>
        <v>2.2008000000000001</v>
      </c>
      <c r="AA276" s="29">
        <f>'2.11 Prod Gust 2017'!H11*k</f>
        <v>0.16170000000000001</v>
      </c>
      <c r="AB276" s="29">
        <f>SUM('2.11 Prod Gust 2017'!I11:J11)/2</f>
        <v>1.5449999999999999</v>
      </c>
      <c r="AC276" s="29">
        <f t="shared" si="254"/>
        <v>0.93980249999999999</v>
      </c>
      <c r="AD276" s="348">
        <f t="shared" si="255"/>
        <v>1.3379414999999999</v>
      </c>
      <c r="AE276" s="68">
        <f t="shared" si="262"/>
        <v>4.1769000000000001E-2</v>
      </c>
      <c r="AF276" s="36">
        <f t="shared" si="263"/>
        <v>0.93980249999999999</v>
      </c>
      <c r="AG276" s="33">
        <f t="shared" si="256"/>
        <v>12.826004771207289</v>
      </c>
      <c r="AH276" s="33">
        <f t="shared" si="264"/>
        <v>-0.29742651383852881</v>
      </c>
      <c r="AI276" s="36">
        <f t="shared" si="265"/>
        <v>1.3379414999999999</v>
      </c>
      <c r="AJ276" s="33">
        <f t="shared" si="257"/>
        <v>1.6139607266030231</v>
      </c>
      <c r="AK276" s="33">
        <f t="shared" si="266"/>
        <v>5.2560191652111676E-2</v>
      </c>
      <c r="AL276" s="60">
        <f t="shared" si="267"/>
        <v>4.1769000000000001E-2</v>
      </c>
      <c r="AM276" s="60">
        <f t="shared" si="258"/>
        <v>5.1484415940616354E-2</v>
      </c>
      <c r="AN276" s="60">
        <f t="shared" si="268"/>
        <v>-3.4742760086452842E-3</v>
      </c>
      <c r="AO276" s="34">
        <f t="shared" si="269"/>
        <v>3.8707500000000001</v>
      </c>
      <c r="AP276" s="34">
        <f t="shared" si="270"/>
        <v>4.1924094018049312</v>
      </c>
      <c r="AQ276" s="10">
        <f t="shared" si="259"/>
        <v>2.5216729591065103</v>
      </c>
      <c r="AR276" s="10">
        <f t="shared" si="271"/>
        <v>3.0772285009248193</v>
      </c>
      <c r="AS276" s="10">
        <f t="shared" si="272"/>
        <v>0.55555554181830891</v>
      </c>
      <c r="AT276" s="10">
        <f>SUM(AS$270:AS276)*5</f>
        <v>6.5096842570398374</v>
      </c>
      <c r="AU276" s="10"/>
      <c r="AV276" s="10"/>
      <c r="AW276" s="10"/>
      <c r="AY276" s="10"/>
    </row>
    <row r="277" spans="1:53" x14ac:dyDescent="0.25">
      <c r="A277" s="4">
        <v>40</v>
      </c>
      <c r="B277" s="18">
        <f t="shared" si="249"/>
        <v>2063</v>
      </c>
      <c r="C277" s="64">
        <f t="shared" si="245"/>
        <v>190.86</v>
      </c>
      <c r="D277" s="64">
        <f t="shared" ref="D277:L277" si="278">D32</f>
        <v>0.90000000000000568</v>
      </c>
      <c r="E277" s="64">
        <f t="shared" si="278"/>
        <v>2.2008000000000001</v>
      </c>
      <c r="F277" s="64">
        <f t="shared" si="278"/>
        <v>1.9634999999999998</v>
      </c>
      <c r="G277" s="64">
        <f t="shared" si="278"/>
        <v>0.15329999999999999</v>
      </c>
      <c r="H277" s="64">
        <f t="shared" si="278"/>
        <v>0.15</v>
      </c>
      <c r="I277" s="64">
        <f t="shared" si="278"/>
        <v>1.0101672000000002</v>
      </c>
      <c r="J277" s="64">
        <f t="shared" si="278"/>
        <v>1.285326</v>
      </c>
      <c r="K277" s="64">
        <f t="shared" si="278"/>
        <v>4.4896320000000003E-2</v>
      </c>
      <c r="L277" s="64">
        <f t="shared" si="278"/>
        <v>1.0101672000000002</v>
      </c>
      <c r="M277" s="64">
        <f t="shared" si="246"/>
        <v>12.595453704634377</v>
      </c>
      <c r="N277" s="64">
        <f t="shared" si="251"/>
        <v>-0.19573963803917316</v>
      </c>
      <c r="O277" s="64">
        <f t="shared" si="251"/>
        <v>1.285326</v>
      </c>
      <c r="P277" s="64">
        <f t="shared" si="247"/>
        <v>1.5573227854166538</v>
      </c>
      <c r="Q277" s="64">
        <f t="shared" si="252"/>
        <v>1.8676613984188517E-2</v>
      </c>
      <c r="R277" s="64">
        <f t="shared" si="252"/>
        <v>4.4896320000000003E-2</v>
      </c>
      <c r="S277" s="64">
        <f t="shared" si="248"/>
        <v>5.4057678771231077E-2</v>
      </c>
      <c r="T277" s="64">
        <f t="shared" si="253"/>
        <v>2.2332074750682912E-3</v>
      </c>
      <c r="U277" s="64">
        <f t="shared" si="253"/>
        <v>2.90394</v>
      </c>
      <c r="V277" s="64">
        <f t="shared" si="253"/>
        <v>3.6291101834200892</v>
      </c>
      <c r="W277" s="29">
        <f>'2.11 Prod Gust 2017'!D12</f>
        <v>186.17</v>
      </c>
      <c r="X277" s="35">
        <f t="shared" si="261"/>
        <v>0.75</v>
      </c>
      <c r="Y277" s="29">
        <f>'2.11 Prod Gust 2017'!F12*k</f>
        <v>2.2448999999999999</v>
      </c>
      <c r="Z277" s="29">
        <f>'2.11 Prod Gust 2017'!G12*k</f>
        <v>2.1168</v>
      </c>
      <c r="AA277" s="29">
        <f>'2.11 Prod Gust 2017'!H12*k</f>
        <v>0.16170000000000001</v>
      </c>
      <c r="AB277" s="29">
        <f>SUM('2.11 Prod Gust 2017'!I12:J12)/2</f>
        <v>1.605</v>
      </c>
      <c r="AC277" s="29">
        <f t="shared" si="254"/>
        <v>1.0304091</v>
      </c>
      <c r="AD277" s="348">
        <f t="shared" si="255"/>
        <v>1.3543845000000001</v>
      </c>
      <c r="AE277" s="68">
        <f t="shared" si="262"/>
        <v>4.5795960000000004E-2</v>
      </c>
      <c r="AF277" s="36">
        <f t="shared" si="263"/>
        <v>1.0304091</v>
      </c>
      <c r="AG277" s="33">
        <f t="shared" si="256"/>
        <v>12.647225139244217</v>
      </c>
      <c r="AH277" s="33">
        <f t="shared" si="264"/>
        <v>-0.17877963196307256</v>
      </c>
      <c r="AI277" s="36">
        <f t="shared" si="265"/>
        <v>1.3543845000000001</v>
      </c>
      <c r="AJ277" s="33">
        <f t="shared" si="257"/>
        <v>1.6396951435874414</v>
      </c>
      <c r="AK277" s="33">
        <f t="shared" si="266"/>
        <v>2.5734416984418251E-2</v>
      </c>
      <c r="AL277" s="60">
        <f t="shared" si="267"/>
        <v>4.5795960000000004E-2</v>
      </c>
      <c r="AM277" s="60">
        <f t="shared" si="258"/>
        <v>5.4897204909259659E-2</v>
      </c>
      <c r="AN277" s="60">
        <f t="shared" si="268"/>
        <v>3.4127889686433044E-3</v>
      </c>
      <c r="AO277" s="34">
        <f t="shared" si="269"/>
        <v>3.9834599999999996</v>
      </c>
      <c r="AP277" s="34">
        <f t="shared" si="270"/>
        <v>4.5838275739899883</v>
      </c>
      <c r="AQ277" s="10">
        <f t="shared" si="259"/>
        <v>2.6637668746303453</v>
      </c>
      <c r="AR277" s="10">
        <f t="shared" si="271"/>
        <v>3.3645294393086518</v>
      </c>
      <c r="AS277" s="10">
        <f t="shared" si="272"/>
        <v>0.70076256467830644</v>
      </c>
      <c r="AT277" s="10">
        <f>SUM(AS$270:AS277)*5</f>
        <v>10.013497080431367</v>
      </c>
      <c r="AU277" s="10"/>
      <c r="AV277" s="10"/>
      <c r="AW277" s="10"/>
      <c r="AY277" s="10"/>
    </row>
    <row r="278" spans="1:53" x14ac:dyDescent="0.25">
      <c r="A278" s="4">
        <v>45</v>
      </c>
      <c r="B278" s="18">
        <f t="shared" si="249"/>
        <v>2068</v>
      </c>
      <c r="C278" s="64">
        <f t="shared" si="245"/>
        <v>191.75</v>
      </c>
      <c r="D278" s="64">
        <f t="shared" ref="D278:L278" si="279">D33</f>
        <v>0.88999999999998636</v>
      </c>
      <c r="E278" s="64">
        <f t="shared" si="279"/>
        <v>2.1630000000000003</v>
      </c>
      <c r="F278" s="64">
        <f t="shared" si="279"/>
        <v>2.0684999999999998</v>
      </c>
      <c r="G278" s="64">
        <f t="shared" si="279"/>
        <v>0.1575</v>
      </c>
      <c r="H278" s="64">
        <f t="shared" si="279"/>
        <v>0.19</v>
      </c>
      <c r="I278" s="64">
        <f t="shared" si="279"/>
        <v>0.99281700000000017</v>
      </c>
      <c r="J278" s="64">
        <f t="shared" si="279"/>
        <v>1.3159649999999998</v>
      </c>
      <c r="K278" s="64">
        <f t="shared" si="279"/>
        <v>4.412520000000001E-2</v>
      </c>
      <c r="L278" s="64">
        <f t="shared" si="279"/>
        <v>0.99281700000000017</v>
      </c>
      <c r="M278" s="64">
        <f t="shared" si="246"/>
        <v>12.400817482427847</v>
      </c>
      <c r="N278" s="64">
        <f t="shared" si="251"/>
        <v>-0.19463622220652965</v>
      </c>
      <c r="O278" s="64">
        <f t="shared" si="251"/>
        <v>1.3159649999999998</v>
      </c>
      <c r="P278" s="64">
        <f t="shared" si="247"/>
        <v>1.5912633755161094</v>
      </c>
      <c r="Q278" s="64">
        <f t="shared" si="252"/>
        <v>3.3940590099455603E-2</v>
      </c>
      <c r="R278" s="64">
        <f t="shared" si="252"/>
        <v>4.412520000000001E-2</v>
      </c>
      <c r="S278" s="64">
        <f t="shared" si="248"/>
        <v>5.3681337808585403E-2</v>
      </c>
      <c r="T278" s="64">
        <f t="shared" si="253"/>
        <v>-3.7634096264567429E-4</v>
      </c>
      <c r="U278" s="64">
        <f t="shared" si="253"/>
        <v>2.9763500000000005</v>
      </c>
      <c r="V278" s="64">
        <f t="shared" si="253"/>
        <v>3.7052780269302668</v>
      </c>
      <c r="W278" s="29">
        <f>'2.11 Prod Gust 2017'!D13</f>
        <v>186.85</v>
      </c>
      <c r="X278" s="35">
        <f t="shared" si="261"/>
        <v>0.68000000000000682</v>
      </c>
      <c r="Y278" s="29">
        <f>'2.11 Prod Gust 2017'!F13*k</f>
        <v>2.1755999999999998</v>
      </c>
      <c r="Z278" s="29">
        <f>'2.11 Prod Gust 2017'!G13*k</f>
        <v>2.2637999999999998</v>
      </c>
      <c r="AA278" s="29">
        <f>'2.11 Prod Gust 2017'!H13*k</f>
        <v>0.16800000000000001</v>
      </c>
      <c r="AB278" s="29">
        <f>SUM('2.11 Prod Gust 2017'!I13:J13)/2</f>
        <v>1.605</v>
      </c>
      <c r="AC278" s="29">
        <f t="shared" si="254"/>
        <v>0.99860039999999994</v>
      </c>
      <c r="AD278" s="348">
        <f t="shared" si="255"/>
        <v>1.3932659999999997</v>
      </c>
      <c r="AE278" s="68">
        <f t="shared" si="262"/>
        <v>4.4382239999999996E-2</v>
      </c>
      <c r="AF278" s="36">
        <f t="shared" si="263"/>
        <v>0.99860039999999994</v>
      </c>
      <c r="AG278" s="33">
        <f t="shared" si="256"/>
        <v>12.453491495886869</v>
      </c>
      <c r="AH278" s="33">
        <f t="shared" si="264"/>
        <v>-0.19373364335734777</v>
      </c>
      <c r="AI278" s="36">
        <f t="shared" si="265"/>
        <v>1.3932659999999997</v>
      </c>
      <c r="AJ278" s="33">
        <f t="shared" si="257"/>
        <v>1.6831258887773322</v>
      </c>
      <c r="AK278" s="33">
        <f t="shared" si="266"/>
        <v>4.3430745189890763E-2</v>
      </c>
      <c r="AL278" s="60">
        <f t="shared" si="267"/>
        <v>4.4382239999999996E-2</v>
      </c>
      <c r="AM278" s="60">
        <f t="shared" si="258"/>
        <v>5.4086786464881229E-2</v>
      </c>
      <c r="AN278" s="60">
        <f t="shared" si="268"/>
        <v>-8.1041844437843014E-4</v>
      </c>
      <c r="AO278" s="34">
        <f t="shared" si="269"/>
        <v>4.0380599999999998</v>
      </c>
      <c r="AP278" s="34">
        <f t="shared" si="270"/>
        <v>4.5669466833881716</v>
      </c>
      <c r="AQ278" s="10">
        <f t="shared" si="259"/>
        <v>2.7196740717668155</v>
      </c>
      <c r="AR278" s="10">
        <f t="shared" si="271"/>
        <v>3.3521388656069178</v>
      </c>
      <c r="AS278" s="10">
        <f t="shared" si="272"/>
        <v>0.63246479384010224</v>
      </c>
      <c r="AT278" s="10">
        <f>SUM(AS$270:AS278)*5</f>
        <v>13.17582104963188</v>
      </c>
      <c r="AU278" s="10"/>
      <c r="AV278" s="10"/>
      <c r="AW278" s="10"/>
      <c r="AY278" s="10"/>
    </row>
    <row r="279" spans="1:53" x14ac:dyDescent="0.25">
      <c r="A279" s="4">
        <v>50</v>
      </c>
      <c r="B279" s="18">
        <f t="shared" si="249"/>
        <v>2073</v>
      </c>
      <c r="C279" s="64">
        <f t="shared" si="245"/>
        <v>192.59</v>
      </c>
      <c r="D279" s="64">
        <f t="shared" ref="D279:L279" si="280">D34</f>
        <v>0.84000000000000341</v>
      </c>
      <c r="E279" s="64">
        <f t="shared" si="280"/>
        <v>2.0726999999999998</v>
      </c>
      <c r="F279" s="64">
        <f t="shared" si="280"/>
        <v>2.2176</v>
      </c>
      <c r="G279" s="64">
        <f t="shared" si="280"/>
        <v>0.1638</v>
      </c>
      <c r="H279" s="64">
        <f t="shared" si="280"/>
        <v>0.155</v>
      </c>
      <c r="I279" s="64">
        <f t="shared" si="280"/>
        <v>0.95136929999999997</v>
      </c>
      <c r="J279" s="64">
        <f t="shared" si="280"/>
        <v>1.3504995</v>
      </c>
      <c r="K279" s="64">
        <f t="shared" si="280"/>
        <v>4.2283080000000001E-2</v>
      </c>
      <c r="L279" s="64">
        <f t="shared" si="280"/>
        <v>0.95136929999999997</v>
      </c>
      <c r="M279" s="64">
        <f t="shared" si="246"/>
        <v>12.183083150052465</v>
      </c>
      <c r="N279" s="64">
        <f t="shared" si="251"/>
        <v>-0.21773433237538242</v>
      </c>
      <c r="O279" s="64">
        <f t="shared" si="251"/>
        <v>1.3504995</v>
      </c>
      <c r="P279" s="64">
        <f t="shared" si="247"/>
        <v>1.631797780870309</v>
      </c>
      <c r="Q279" s="64">
        <f t="shared" si="252"/>
        <v>4.053440535419961E-2</v>
      </c>
      <c r="R279" s="64">
        <f t="shared" si="252"/>
        <v>4.2283080000000001E-2</v>
      </c>
      <c r="S279" s="64">
        <f t="shared" si="248"/>
        <v>5.177268949690414E-2</v>
      </c>
      <c r="T279" s="64">
        <f t="shared" si="253"/>
        <v>-1.908648311681263E-3</v>
      </c>
      <c r="U279" s="64">
        <f t="shared" si="253"/>
        <v>2.9959150000000005</v>
      </c>
      <c r="V279" s="64">
        <f t="shared" si="253"/>
        <v>3.6568064246671397</v>
      </c>
      <c r="W279" s="29">
        <f>'2.11 Prod Gust 2017'!D14</f>
        <v>187.64</v>
      </c>
      <c r="X279" s="35">
        <f t="shared" si="261"/>
        <v>0.78999999999999204</v>
      </c>
      <c r="Y279" s="29">
        <f>'2.11 Prod Gust 2017'!F14*k</f>
        <v>2.0621999999999998</v>
      </c>
      <c r="Z279" s="29">
        <f>'2.11 Prod Gust 2017'!G14*k</f>
        <v>2.4990000000000001</v>
      </c>
      <c r="AA279" s="29">
        <f>'2.11 Prod Gust 2017'!H14*k</f>
        <v>0.17849999999999999</v>
      </c>
      <c r="AB279" s="29">
        <f>SUM('2.11 Prod Gust 2017'!I14:J14)/2</f>
        <v>1.6099999999999999</v>
      </c>
      <c r="AC279" s="29">
        <f t="shared" si="254"/>
        <v>0.9465498</v>
      </c>
      <c r="AD279" s="348">
        <f t="shared" si="255"/>
        <v>1.4548589999999999</v>
      </c>
      <c r="AE279" s="68">
        <f t="shared" si="262"/>
        <v>4.2068879999999996E-2</v>
      </c>
      <c r="AF279" s="36">
        <f t="shared" si="263"/>
        <v>0.9465498</v>
      </c>
      <c r="AG279" s="33">
        <f t="shared" si="256"/>
        <v>12.225971750534056</v>
      </c>
      <c r="AH279" s="33">
        <f t="shared" si="264"/>
        <v>-0.22751974535281327</v>
      </c>
      <c r="AI279" s="36">
        <f t="shared" si="265"/>
        <v>1.4548589999999999</v>
      </c>
      <c r="AJ279" s="33">
        <f t="shared" si="257"/>
        <v>1.7523964323862715</v>
      </c>
      <c r="AK279" s="33">
        <f t="shared" si="266"/>
        <v>6.9270543608939361E-2</v>
      </c>
      <c r="AL279" s="60">
        <f t="shared" si="267"/>
        <v>4.2068879999999996E-2</v>
      </c>
      <c r="AM279" s="60">
        <f t="shared" si="258"/>
        <v>5.1630163370476573E-2</v>
      </c>
      <c r="AN279" s="60">
        <f t="shared" si="268"/>
        <v>-2.4566230944046558E-3</v>
      </c>
      <c r="AO279" s="34">
        <f t="shared" si="269"/>
        <v>4.1273049999999989</v>
      </c>
      <c r="AP279" s="34">
        <f t="shared" si="270"/>
        <v>4.7565991751617123</v>
      </c>
      <c r="AQ279" s="10">
        <f t="shared" si="259"/>
        <v>2.6840959157056803</v>
      </c>
      <c r="AR279" s="10">
        <f t="shared" si="271"/>
        <v>3.4913437945686967</v>
      </c>
      <c r="AS279" s="10">
        <f t="shared" si="272"/>
        <v>0.80724787886301641</v>
      </c>
      <c r="AT279" s="10">
        <f>SUM(AS$270:AS279)*5</f>
        <v>17.21206044394696</v>
      </c>
      <c r="AU279" s="10"/>
      <c r="AV279" s="10"/>
      <c r="AW279" s="10"/>
      <c r="AY279" s="10"/>
      <c r="AZ279" s="10"/>
    </row>
    <row r="280" spans="1:53" x14ac:dyDescent="0.25">
      <c r="A280" s="4">
        <v>55</v>
      </c>
      <c r="B280" s="18">
        <f t="shared" si="249"/>
        <v>2078</v>
      </c>
      <c r="C280" s="64">
        <f t="shared" si="245"/>
        <v>193.45</v>
      </c>
      <c r="D280" s="64">
        <f t="shared" ref="D280:L280" si="281">D35</f>
        <v>0.85999999999998522</v>
      </c>
      <c r="E280" s="64">
        <f t="shared" si="281"/>
        <v>2.1126</v>
      </c>
      <c r="F280" s="64">
        <f t="shared" si="281"/>
        <v>2.2637999999999998</v>
      </c>
      <c r="G280" s="64">
        <f t="shared" si="281"/>
        <v>0.16800000000000001</v>
      </c>
      <c r="H280" s="64">
        <f t="shared" si="281"/>
        <v>0.16</v>
      </c>
      <c r="I280" s="64">
        <f t="shared" si="281"/>
        <v>0.96968340000000008</v>
      </c>
      <c r="J280" s="64">
        <f t="shared" si="281"/>
        <v>1.377831</v>
      </c>
      <c r="K280" s="64">
        <f t="shared" si="281"/>
        <v>4.3097040000000003E-2</v>
      </c>
      <c r="L280" s="64">
        <f t="shared" si="281"/>
        <v>0.96968340000000008</v>
      </c>
      <c r="M280" s="64">
        <f t="shared" si="246"/>
        <v>12.004190112697376</v>
      </c>
      <c r="N280" s="64">
        <f t="shared" si="251"/>
        <v>-0.17889303735508832</v>
      </c>
      <c r="O280" s="64">
        <f t="shared" si="251"/>
        <v>1.377831</v>
      </c>
      <c r="P280" s="64">
        <f t="shared" si="247"/>
        <v>1.6662948190946389</v>
      </c>
      <c r="Q280" s="64">
        <f t="shared" si="252"/>
        <v>3.4497038224329923E-2</v>
      </c>
      <c r="R280" s="64">
        <f t="shared" si="252"/>
        <v>4.3097040000000003E-2</v>
      </c>
      <c r="S280" s="64">
        <f t="shared" si="248"/>
        <v>5.2249244955881617E-2</v>
      </c>
      <c r="T280" s="64">
        <f t="shared" si="253"/>
        <v>4.7655545897747759E-4</v>
      </c>
      <c r="U280" s="64">
        <f t="shared" si="253"/>
        <v>3.0578600000000007</v>
      </c>
      <c r="V280" s="64">
        <f t="shared" si="253"/>
        <v>3.7739405563282049</v>
      </c>
      <c r="W280" s="29">
        <f>'2.11 Prod Gust 2017'!D15</f>
        <v>188.24</v>
      </c>
      <c r="X280" s="35">
        <f t="shared" si="261"/>
        <v>0.60000000000002274</v>
      </c>
      <c r="Y280" s="29">
        <f>'2.11 Prod Gust 2017'!F15*k</f>
        <v>1.9593</v>
      </c>
      <c r="Z280" s="29">
        <f>'2.11 Prod Gust 2017'!G15*k</f>
        <v>2.6480999999999999</v>
      </c>
      <c r="AA280" s="29">
        <f>'2.11 Prod Gust 2017'!H15*k</f>
        <v>0.18479999999999999</v>
      </c>
      <c r="AB280" s="29">
        <f>SUM('2.11 Prod Gust 2017'!I15:J15)/2</f>
        <v>1.6549999999999998</v>
      </c>
      <c r="AC280" s="29">
        <f t="shared" si="254"/>
        <v>0.89931870000000003</v>
      </c>
      <c r="AD280" s="348">
        <f t="shared" si="255"/>
        <v>1.4863065</v>
      </c>
      <c r="AE280" s="68">
        <f t="shared" si="262"/>
        <v>3.996972E-2</v>
      </c>
      <c r="AF280" s="36">
        <f t="shared" si="263"/>
        <v>0.89931870000000003</v>
      </c>
      <c r="AG280" s="33">
        <f t="shared" si="256"/>
        <v>11.972670633080716</v>
      </c>
      <c r="AH280" s="33">
        <f t="shared" si="264"/>
        <v>-0.25330111745333994</v>
      </c>
      <c r="AI280" s="36">
        <f t="shared" si="265"/>
        <v>1.4863065</v>
      </c>
      <c r="AJ280" s="33">
        <f t="shared" si="257"/>
        <v>1.7960893501668616</v>
      </c>
      <c r="AK280" s="33">
        <f t="shared" si="266"/>
        <v>4.3692917780590035E-2</v>
      </c>
      <c r="AL280" s="60">
        <f t="shared" si="267"/>
        <v>3.996972E-2</v>
      </c>
      <c r="AM280" s="60">
        <f t="shared" si="258"/>
        <v>4.9096729658258322E-2</v>
      </c>
      <c r="AN280" s="60">
        <f t="shared" si="268"/>
        <v>-2.5334337122182513E-3</v>
      </c>
      <c r="AO280" s="34">
        <f t="shared" si="269"/>
        <v>4.1906800000000004</v>
      </c>
      <c r="AP280" s="34">
        <f t="shared" si="270"/>
        <v>4.5785383666150556</v>
      </c>
      <c r="AQ280" s="10">
        <f t="shared" si="259"/>
        <v>2.7700723683449024</v>
      </c>
      <c r="AR280" s="10">
        <f t="shared" si="271"/>
        <v>3.3606471610954509</v>
      </c>
      <c r="AS280" s="10">
        <f t="shared" si="272"/>
        <v>0.59057479275054847</v>
      </c>
      <c r="AT280" s="10">
        <f>SUM(AS$270:AS280)*5</f>
        <v>20.164934407699704</v>
      </c>
      <c r="AU280" s="10"/>
      <c r="AV280" s="10"/>
      <c r="AW280" s="10"/>
      <c r="AY280" s="10"/>
      <c r="AZ280" s="10"/>
    </row>
    <row r="281" spans="1:53" x14ac:dyDescent="0.25">
      <c r="A281" s="4">
        <v>60</v>
      </c>
      <c r="B281" s="18">
        <f t="shared" si="249"/>
        <v>2083</v>
      </c>
      <c r="C281" s="64">
        <f t="shared" si="245"/>
        <v>194.16</v>
      </c>
      <c r="D281" s="64">
        <f t="shared" ref="D281:L281" si="282">D36</f>
        <v>0.71000000000000796</v>
      </c>
      <c r="E281" s="64">
        <f t="shared" si="282"/>
        <v>2.0223</v>
      </c>
      <c r="F281" s="64">
        <f t="shared" si="282"/>
        <v>2.3771999999999998</v>
      </c>
      <c r="G281" s="64">
        <f t="shared" si="282"/>
        <v>0.1701</v>
      </c>
      <c r="H281" s="64">
        <f t="shared" si="282"/>
        <v>0.24</v>
      </c>
      <c r="I281" s="64">
        <f t="shared" si="282"/>
        <v>0.9282357</v>
      </c>
      <c r="J281" s="64">
        <f t="shared" si="282"/>
        <v>1.3987995</v>
      </c>
      <c r="K281" s="64">
        <f t="shared" si="282"/>
        <v>4.125492E-2</v>
      </c>
      <c r="L281" s="64">
        <f t="shared" si="282"/>
        <v>0.9282357</v>
      </c>
      <c r="M281" s="64">
        <f t="shared" si="246"/>
        <v>11.800714755392827</v>
      </c>
      <c r="N281" s="64">
        <f t="shared" si="251"/>
        <v>-0.20347535730454958</v>
      </c>
      <c r="O281" s="64">
        <f t="shared" si="251"/>
        <v>1.3987995</v>
      </c>
      <c r="P281" s="64">
        <f t="shared" si="247"/>
        <v>1.6933615915094578</v>
      </c>
      <c r="Q281" s="64">
        <f t="shared" si="252"/>
        <v>2.7066772414818807E-2</v>
      </c>
      <c r="R281" s="64">
        <f t="shared" si="252"/>
        <v>4.125492E-2</v>
      </c>
      <c r="S281" s="64">
        <f t="shared" si="248"/>
        <v>5.0491368855045224E-2</v>
      </c>
      <c r="T281" s="64">
        <f t="shared" si="253"/>
        <v>-1.7578761008363933E-3</v>
      </c>
      <c r="U281" s="64">
        <f t="shared" si="253"/>
        <v>3.1262399999999997</v>
      </c>
      <c r="V281" s="64">
        <f t="shared" si="253"/>
        <v>3.6580735390094405</v>
      </c>
      <c r="W281" s="29">
        <f>'2.11 Prod Gust 2017'!D16</f>
        <v>188.73</v>
      </c>
      <c r="X281" s="35">
        <f t="shared" si="261"/>
        <v>0.48999999999998067</v>
      </c>
      <c r="Y281" s="29">
        <f>'2.11 Prod Gust 2017'!F16*k</f>
        <v>1.4468999999999999</v>
      </c>
      <c r="Z281" s="29">
        <f>'2.11 Prod Gust 2017'!G16*k</f>
        <v>3.1625999999999999</v>
      </c>
      <c r="AA281" s="29">
        <f>'2.11 Prod Gust 2017'!H16*k</f>
        <v>0.19949999999999998</v>
      </c>
      <c r="AB281" s="29">
        <f>SUM('2.11 Prod Gust 2017'!I16:J16)/2</f>
        <v>1.5049999999999999</v>
      </c>
      <c r="AC281" s="29">
        <f t="shared" si="254"/>
        <v>0.66412709999999997</v>
      </c>
      <c r="AD281" s="348">
        <f t="shared" si="255"/>
        <v>1.5562784999999999</v>
      </c>
      <c r="AE281" s="68">
        <f t="shared" si="262"/>
        <v>2.951676E-2</v>
      </c>
      <c r="AF281" s="36">
        <f t="shared" si="263"/>
        <v>0.66412709999999997</v>
      </c>
      <c r="AG281" s="33">
        <f t="shared" si="256"/>
        <v>11.508058216818734</v>
      </c>
      <c r="AH281" s="33">
        <f t="shared" si="264"/>
        <v>-0.46461241626198202</v>
      </c>
      <c r="AI281" s="36">
        <f t="shared" si="265"/>
        <v>1.5562784999999999</v>
      </c>
      <c r="AJ281" s="33">
        <f t="shared" si="257"/>
        <v>1.8737852397799817</v>
      </c>
      <c r="AK281" s="33">
        <f t="shared" si="266"/>
        <v>7.7695889613120128E-2</v>
      </c>
      <c r="AL281" s="60">
        <f t="shared" si="267"/>
        <v>2.951676E-2</v>
      </c>
      <c r="AM281" s="60">
        <f t="shared" si="258"/>
        <v>3.8195917618859286E-2</v>
      </c>
      <c r="AN281" s="60">
        <f t="shared" si="268"/>
        <v>-1.0900812039399035E-2</v>
      </c>
      <c r="AO281" s="34">
        <f t="shared" si="269"/>
        <v>4.1040999999999999</v>
      </c>
      <c r="AP281" s="34">
        <f t="shared" si="270"/>
        <v>4.1962826613117201</v>
      </c>
      <c r="AQ281" s="10">
        <f t="shared" si="259"/>
        <v>2.6850259776329293</v>
      </c>
      <c r="AR281" s="10">
        <f t="shared" si="271"/>
        <v>3.0800714734028025</v>
      </c>
      <c r="AS281" s="10">
        <f t="shared" si="272"/>
        <v>0.39504549576987324</v>
      </c>
      <c r="AT281" s="10">
        <f>SUM(AS$270:AS281)*5</f>
        <v>22.140161886549066</v>
      </c>
      <c r="AU281" s="10"/>
      <c r="AV281" s="10"/>
      <c r="AW281" s="10"/>
      <c r="AY281" s="10"/>
      <c r="AZ281" s="10"/>
    </row>
    <row r="282" spans="1:53" x14ac:dyDescent="0.25">
      <c r="A282" s="4">
        <v>65</v>
      </c>
      <c r="B282" s="18">
        <f t="shared" si="249"/>
        <v>2088</v>
      </c>
      <c r="C282" s="64">
        <f t="shared" si="245"/>
        <v>194.58</v>
      </c>
      <c r="D282" s="64">
        <f t="shared" ref="D282:L282" si="283">D37</f>
        <v>0.42000000000001592</v>
      </c>
      <c r="E282" s="64">
        <f t="shared" si="283"/>
        <v>2.1944999999999997</v>
      </c>
      <c r="F282" s="64">
        <f t="shared" si="283"/>
        <v>2.2469999999999999</v>
      </c>
      <c r="G282" s="64">
        <f t="shared" si="283"/>
        <v>0.16800000000000001</v>
      </c>
      <c r="H282" s="64">
        <f t="shared" si="283"/>
        <v>0.27500000000000002</v>
      </c>
      <c r="I282" s="64">
        <f t="shared" si="283"/>
        <v>1.0072755</v>
      </c>
      <c r="J282" s="64">
        <f t="shared" si="283"/>
        <v>1.3915124999999997</v>
      </c>
      <c r="K282" s="64">
        <f t="shared" si="283"/>
        <v>4.4767799999999996E-2</v>
      </c>
      <c r="L282" s="64">
        <f t="shared" si="283"/>
        <v>1.0072755</v>
      </c>
      <c r="M282" s="64">
        <f t="shared" si="246"/>
        <v>11.695462109187543</v>
      </c>
      <c r="N282" s="64">
        <f t="shared" si="251"/>
        <v>-0.10525264620528318</v>
      </c>
      <c r="O282" s="64">
        <f t="shared" si="251"/>
        <v>1.3915124999999997</v>
      </c>
      <c r="P282" s="64">
        <f t="shared" si="247"/>
        <v>1.6908593660892952</v>
      </c>
      <c r="Q282" s="64">
        <f t="shared" si="252"/>
        <v>-2.5022254201625405E-3</v>
      </c>
      <c r="R282" s="64">
        <f t="shared" si="252"/>
        <v>4.4767799999999996E-2</v>
      </c>
      <c r="S282" s="64">
        <f t="shared" si="248"/>
        <v>5.3693497327198428E-2</v>
      </c>
      <c r="T282" s="64">
        <f t="shared" si="253"/>
        <v>3.202128472153204E-3</v>
      </c>
      <c r="U282" s="64">
        <f t="shared" si="253"/>
        <v>3.174925</v>
      </c>
      <c r="V282" s="64">
        <f t="shared" si="253"/>
        <v>3.4903722568467237</v>
      </c>
      <c r="W282" s="29">
        <f>'2.11 Prod Gust 2017'!D17</f>
        <v>189.33</v>
      </c>
      <c r="X282" s="35">
        <f t="shared" si="261"/>
        <v>0.60000000000002274</v>
      </c>
      <c r="Y282" s="29">
        <f>'2.11 Prod Gust 2017'!F17*k</f>
        <v>1.4406000000000001</v>
      </c>
      <c r="Z282" s="29">
        <f>'2.11 Prod Gust 2017'!G17*k</f>
        <v>3.129</v>
      </c>
      <c r="AA282" s="29">
        <f>'2.11 Prod Gust 2017'!H17*k</f>
        <v>0.19739999999999999</v>
      </c>
      <c r="AB282" s="29">
        <f>SUM('2.11 Prod Gust 2017'!I17:J17)/2</f>
        <v>1.3900000000000001</v>
      </c>
      <c r="AC282" s="29">
        <f t="shared" si="254"/>
        <v>0.66123540000000003</v>
      </c>
      <c r="AD282" s="348">
        <f t="shared" si="255"/>
        <v>1.5419670000000001</v>
      </c>
      <c r="AE282" s="68">
        <f t="shared" si="262"/>
        <v>2.9388240000000003E-2</v>
      </c>
      <c r="AF282" s="36">
        <f t="shared" si="263"/>
        <v>0.66123540000000003</v>
      </c>
      <c r="AG282" s="33">
        <f t="shared" si="256"/>
        <v>11.084356056699425</v>
      </c>
      <c r="AH282" s="33">
        <f t="shared" si="264"/>
        <v>-0.4237021601193085</v>
      </c>
      <c r="AI282" s="36">
        <f t="shared" si="265"/>
        <v>1.5419670000000001</v>
      </c>
      <c r="AJ282" s="33">
        <f t="shared" si="257"/>
        <v>1.8732085623839216</v>
      </c>
      <c r="AK282" s="33">
        <f t="shared" si="266"/>
        <v>-5.7667739606004353E-4</v>
      </c>
      <c r="AL282" s="60">
        <f t="shared" si="267"/>
        <v>2.9388240000000003E-2</v>
      </c>
      <c r="AM282" s="60">
        <f t="shared" si="258"/>
        <v>3.6140388090484532E-2</v>
      </c>
      <c r="AN282" s="60">
        <f t="shared" si="268"/>
        <v>-2.0555295283747541E-3</v>
      </c>
      <c r="AO282" s="34">
        <f t="shared" si="269"/>
        <v>4.0020500000000006</v>
      </c>
      <c r="AP282" s="34">
        <f t="shared" si="270"/>
        <v>4.1757156329562806</v>
      </c>
      <c r="AQ282" s="10">
        <f t="shared" si="259"/>
        <v>2.561933236525495</v>
      </c>
      <c r="AR282" s="10">
        <f t="shared" si="271"/>
        <v>3.0649752745899099</v>
      </c>
      <c r="AS282" s="10">
        <f t="shared" si="272"/>
        <v>0.50304203806441494</v>
      </c>
      <c r="AT282" s="10">
        <f>SUM(AS$270:AS282)*5</f>
        <v>24.655372076871139</v>
      </c>
      <c r="AU282" s="10"/>
      <c r="AV282" s="10"/>
      <c r="AW282" s="10"/>
      <c r="AY282" s="10"/>
      <c r="AZ282" s="10"/>
      <c r="BA282" s="10"/>
    </row>
    <row r="283" spans="1:53" x14ac:dyDescent="0.25">
      <c r="A283" s="4">
        <v>70</v>
      </c>
      <c r="B283" s="18">
        <f t="shared" si="249"/>
        <v>2093</v>
      </c>
      <c r="C283" s="64">
        <f t="shared" si="245"/>
        <v>194.91</v>
      </c>
      <c r="D283" s="64">
        <f t="shared" ref="D283:L283" si="284">D38</f>
        <v>0.32999999999998408</v>
      </c>
      <c r="E283" s="64">
        <f t="shared" si="284"/>
        <v>2.3561999999999999</v>
      </c>
      <c r="F283" s="64">
        <f t="shared" si="284"/>
        <v>2.0453999999999999</v>
      </c>
      <c r="G283" s="64">
        <f t="shared" si="284"/>
        <v>0.16170000000000001</v>
      </c>
      <c r="H283" s="64">
        <f t="shared" si="284"/>
        <v>0.28499999999999998</v>
      </c>
      <c r="I283" s="64">
        <f t="shared" si="284"/>
        <v>1.0814957999999999</v>
      </c>
      <c r="J283" s="64">
        <f t="shared" si="284"/>
        <v>1.3545209999999999</v>
      </c>
      <c r="K283" s="64">
        <f t="shared" si="284"/>
        <v>4.8066480000000002E-2</v>
      </c>
      <c r="L283" s="64">
        <f t="shared" si="284"/>
        <v>1.0814957999999999</v>
      </c>
      <c r="M283" s="64">
        <f t="shared" si="246"/>
        <v>11.674352596793021</v>
      </c>
      <c r="N283" s="64">
        <f t="shared" si="251"/>
        <v>-2.1109512394522412E-2</v>
      </c>
      <c r="O283" s="64">
        <f t="shared" si="251"/>
        <v>1.3545209999999999</v>
      </c>
      <c r="P283" s="64">
        <f t="shared" si="247"/>
        <v>1.6534255309486319</v>
      </c>
      <c r="Q283" s="64">
        <f t="shared" si="252"/>
        <v>-3.7433835140663341E-2</v>
      </c>
      <c r="R283" s="64">
        <f t="shared" si="252"/>
        <v>4.8066480000000002E-2</v>
      </c>
      <c r="S283" s="64">
        <f t="shared" si="248"/>
        <v>5.7558239016420945E-2</v>
      </c>
      <c r="T283" s="64">
        <f t="shared" si="253"/>
        <v>3.8647416892225173E-3</v>
      </c>
      <c r="U283" s="64">
        <f t="shared" si="253"/>
        <v>3.1513949999999999</v>
      </c>
      <c r="V283" s="64">
        <f t="shared" si="253"/>
        <v>3.4267163941540209</v>
      </c>
      <c r="W283" s="29">
        <f>'2.11 Prod Gust 2017'!D18</f>
        <v>189.93</v>
      </c>
      <c r="X283" s="35">
        <f t="shared" si="261"/>
        <v>0.59999999999999432</v>
      </c>
      <c r="Y283" s="29">
        <f>'2.11 Prod Gust 2017'!F18*k</f>
        <v>1.764</v>
      </c>
      <c r="Z283" s="29">
        <f>'2.11 Prod Gust 2017'!G18*k</f>
        <v>2.8034999999999997</v>
      </c>
      <c r="AA283" s="29">
        <f>'2.11 Prod Gust 2017'!H18*k</f>
        <v>0.18689999999999998</v>
      </c>
      <c r="AB283" s="29">
        <f>SUM('2.11 Prod Gust 2017'!I18:J18)/2</f>
        <v>1.4350000000000001</v>
      </c>
      <c r="AC283" s="29">
        <f t="shared" si="254"/>
        <v>0.80967600000000006</v>
      </c>
      <c r="AD283" s="348">
        <f t="shared" si="255"/>
        <v>1.4975099999999999</v>
      </c>
      <c r="AE283" s="68">
        <f t="shared" si="262"/>
        <v>3.59856E-2</v>
      </c>
      <c r="AF283" s="36">
        <f t="shared" si="263"/>
        <v>0.80967600000000006</v>
      </c>
      <c r="AG283" s="33">
        <f t="shared" si="256"/>
        <v>10.84903958367963</v>
      </c>
      <c r="AH283" s="33">
        <f t="shared" si="264"/>
        <v>-0.23531647301979497</v>
      </c>
      <c r="AI283" s="36">
        <f t="shared" si="265"/>
        <v>1.4975099999999999</v>
      </c>
      <c r="AJ283" s="33">
        <f t="shared" si="257"/>
        <v>1.8286496192595936</v>
      </c>
      <c r="AK283" s="33">
        <f t="shared" si="266"/>
        <v>-4.4558943124328065E-2</v>
      </c>
      <c r="AL283" s="60">
        <f t="shared" si="267"/>
        <v>3.59856E-2</v>
      </c>
      <c r="AM283" s="60">
        <f t="shared" si="258"/>
        <v>4.2374378373373787E-2</v>
      </c>
      <c r="AN283" s="60">
        <f t="shared" si="268"/>
        <v>6.2339902828892554E-3</v>
      </c>
      <c r="AO283" s="34">
        <f t="shared" si="269"/>
        <v>4.02311</v>
      </c>
      <c r="AP283" s="34">
        <f t="shared" si="270"/>
        <v>4.3494685741387604</v>
      </c>
      <c r="AQ283" s="10">
        <f t="shared" si="259"/>
        <v>2.5152098333090516</v>
      </c>
      <c r="AR283" s="10">
        <f t="shared" si="271"/>
        <v>3.1925099334178499</v>
      </c>
      <c r="AS283" s="10">
        <f t="shared" si="272"/>
        <v>0.67730010010879838</v>
      </c>
      <c r="AT283" s="10">
        <f>SUM(AS$270:AS283)*5</f>
        <v>28.041872577415134</v>
      </c>
      <c r="AU283" s="10"/>
      <c r="AV283" s="10"/>
      <c r="AW283" s="10"/>
      <c r="AY283" s="10"/>
      <c r="AZ283" s="10"/>
    </row>
    <row r="284" spans="1:53" x14ac:dyDescent="0.25">
      <c r="A284" s="4">
        <v>75</v>
      </c>
      <c r="B284" s="18">
        <f t="shared" si="249"/>
        <v>2098</v>
      </c>
      <c r="C284" s="64">
        <f t="shared" si="245"/>
        <v>195.12</v>
      </c>
      <c r="D284" s="64">
        <f t="shared" ref="D284:L284" si="285">D39</f>
        <v>0.21000000000000796</v>
      </c>
      <c r="E284" s="64">
        <f t="shared" si="285"/>
        <v>2.3456999999999999</v>
      </c>
      <c r="F284" s="64">
        <f t="shared" si="285"/>
        <v>1.9572000000000001</v>
      </c>
      <c r="G284" s="64">
        <f t="shared" si="285"/>
        <v>0.15539999999999998</v>
      </c>
      <c r="H284" s="64">
        <f t="shared" si="285"/>
        <v>0.23499999999999999</v>
      </c>
      <c r="I284" s="64">
        <f t="shared" si="285"/>
        <v>1.0766762999999999</v>
      </c>
      <c r="J284" s="64">
        <f t="shared" si="285"/>
        <v>1.3184325000000001</v>
      </c>
      <c r="K284" s="64">
        <f t="shared" si="285"/>
        <v>4.7852280000000004E-2</v>
      </c>
      <c r="L284" s="64">
        <f t="shared" si="285"/>
        <v>1.0766762999999999</v>
      </c>
      <c r="M284" s="64">
        <f t="shared" si="246"/>
        <v>11.650413711876229</v>
      </c>
      <c r="N284" s="64">
        <f t="shared" si="251"/>
        <v>-2.3938884916791636E-2</v>
      </c>
      <c r="O284" s="64">
        <f t="shared" si="251"/>
        <v>1.3184325000000001</v>
      </c>
      <c r="P284" s="64">
        <f t="shared" si="247"/>
        <v>1.6107196012801865</v>
      </c>
      <c r="Q284" s="64">
        <f t="shared" si="252"/>
        <v>-4.270592966844533E-2</v>
      </c>
      <c r="R284" s="64">
        <f t="shared" si="252"/>
        <v>4.7852280000000004E-2</v>
      </c>
      <c r="S284" s="64">
        <f t="shared" si="248"/>
        <v>5.8027235280416846E-2</v>
      </c>
      <c r="T284" s="64">
        <f t="shared" si="253"/>
        <v>4.6899626399590083E-4</v>
      </c>
      <c r="U284" s="64">
        <f t="shared" si="253"/>
        <v>3.0506450000000007</v>
      </c>
      <c r="V284" s="64">
        <f t="shared" si="253"/>
        <v>3.1944691816787674</v>
      </c>
      <c r="W284" s="29">
        <f>'2.11 Prod Gust 2017'!D19</f>
        <v>190.4</v>
      </c>
      <c r="X284" s="35">
        <f t="shared" si="261"/>
        <v>0.46999999999999886</v>
      </c>
      <c r="Y284" s="29">
        <f>'2.11 Prod Gust 2017'!F19*k</f>
        <v>1.7177999999999998</v>
      </c>
      <c r="Z284" s="29">
        <f>'2.11 Prod Gust 2017'!G19*k</f>
        <v>2.7572999999999999</v>
      </c>
      <c r="AA284" s="29">
        <f>'2.11 Prod Gust 2017'!H19*k</f>
        <v>0.18479999999999999</v>
      </c>
      <c r="AB284" s="29">
        <f>SUM('2.11 Prod Gust 2017'!I19:J19)/2</f>
        <v>1.4849999999999999</v>
      </c>
      <c r="AC284" s="29">
        <f t="shared" si="254"/>
        <v>0.7884701999999999</v>
      </c>
      <c r="AD284" s="348">
        <f t="shared" si="255"/>
        <v>1.4686349999999999</v>
      </c>
      <c r="AE284" s="68">
        <f t="shared" si="262"/>
        <v>3.5043119999999997E-2</v>
      </c>
      <c r="AF284" s="36">
        <f t="shared" si="263"/>
        <v>0.7884701999999999</v>
      </c>
      <c r="AG284" s="33">
        <f t="shared" si="256"/>
        <v>10.614702085474484</v>
      </c>
      <c r="AH284" s="33">
        <f t="shared" si="264"/>
        <v>-0.23433749820514649</v>
      </c>
      <c r="AI284" s="36">
        <f t="shared" si="265"/>
        <v>1.4686349999999999</v>
      </c>
      <c r="AJ284" s="33">
        <f t="shared" si="257"/>
        <v>1.791897636548164</v>
      </c>
      <c r="AK284" s="33">
        <f t="shared" si="266"/>
        <v>-3.6751982711429543E-2</v>
      </c>
      <c r="AL284" s="60">
        <f t="shared" si="267"/>
        <v>3.5043119999999997E-2</v>
      </c>
      <c r="AM284" s="60">
        <f t="shared" si="258"/>
        <v>4.2533922574094295E-2</v>
      </c>
      <c r="AN284" s="60">
        <f t="shared" si="268"/>
        <v>1.5954420072050723E-4</v>
      </c>
      <c r="AO284" s="34">
        <f t="shared" si="269"/>
        <v>3.9941849999999999</v>
      </c>
      <c r="AP284" s="34">
        <f t="shared" si="270"/>
        <v>4.193255063284143</v>
      </c>
      <c r="AQ284" s="10">
        <f t="shared" si="259"/>
        <v>2.3447403793522152</v>
      </c>
      <c r="AR284" s="10">
        <f t="shared" si="271"/>
        <v>3.0778492164505606</v>
      </c>
      <c r="AS284" s="10">
        <f t="shared" si="272"/>
        <v>0.7331088370983454</v>
      </c>
      <c r="AT284" s="10">
        <f>SUM(AS$270:AS284)*5</f>
        <v>31.70741676290686</v>
      </c>
      <c r="AU284" s="10"/>
      <c r="AV284" s="10"/>
      <c r="AW284" s="10"/>
      <c r="AY284" s="10"/>
    </row>
    <row r="285" spans="1:53" x14ac:dyDescent="0.25">
      <c r="A285" s="4">
        <v>80</v>
      </c>
      <c r="B285" s="18">
        <f t="shared" si="249"/>
        <v>2103</v>
      </c>
      <c r="C285" s="64">
        <f t="shared" si="245"/>
        <v>195.4</v>
      </c>
      <c r="D285" s="64">
        <f t="shared" ref="D285:L285" si="286">D40</f>
        <v>0.28000000000000114</v>
      </c>
      <c r="E285" s="64">
        <f t="shared" si="286"/>
        <v>2.2427999999999999</v>
      </c>
      <c r="F285" s="64">
        <f t="shared" si="286"/>
        <v>1.9866000000000001</v>
      </c>
      <c r="G285" s="64">
        <f t="shared" si="286"/>
        <v>0.15539999999999998</v>
      </c>
      <c r="H285" s="64">
        <f t="shared" si="286"/>
        <v>0.215</v>
      </c>
      <c r="I285" s="64">
        <f t="shared" si="286"/>
        <v>1.0294452000000001</v>
      </c>
      <c r="J285" s="64">
        <f t="shared" si="286"/>
        <v>1.3043939999999998</v>
      </c>
      <c r="K285" s="64">
        <f t="shared" si="286"/>
        <v>4.5753120000000001E-2</v>
      </c>
      <c r="L285" s="64">
        <f t="shared" si="286"/>
        <v>1.0294452000000001</v>
      </c>
      <c r="M285" s="64">
        <f t="shared" si="246"/>
        <v>11.581500597311001</v>
      </c>
      <c r="N285" s="64">
        <f t="shared" si="251"/>
        <v>-6.8913114565228639E-2</v>
      </c>
      <c r="O285" s="64">
        <f t="shared" si="251"/>
        <v>1.3043939999999998</v>
      </c>
      <c r="P285" s="64">
        <f t="shared" si="247"/>
        <v>1.5891316881638278</v>
      </c>
      <c r="Q285" s="64">
        <f t="shared" si="252"/>
        <v>-2.158791311635877E-2</v>
      </c>
      <c r="R285" s="64">
        <f t="shared" si="252"/>
        <v>4.5753120000000001E-2</v>
      </c>
      <c r="S285" s="64">
        <f t="shared" si="248"/>
        <v>5.601098289007251E-2</v>
      </c>
      <c r="T285" s="64">
        <f t="shared" si="253"/>
        <v>-2.0162523903443363E-3</v>
      </c>
      <c r="U285" s="64">
        <f t="shared" si="253"/>
        <v>2.9898700000000002</v>
      </c>
      <c r="V285" s="64">
        <f t="shared" si="253"/>
        <v>3.1773527199280696</v>
      </c>
      <c r="W285" s="29">
        <f>'2.11 Prod Gust 2017'!D20</f>
        <v>190.83</v>
      </c>
      <c r="X285" s="35">
        <f t="shared" si="261"/>
        <v>0.43000000000000682</v>
      </c>
      <c r="Y285" s="29">
        <f>'2.11 Prod Gust 2017'!F20*k</f>
        <v>1.4531999999999998</v>
      </c>
      <c r="Z285" s="29">
        <f>'2.11 Prod Gust 2017'!G20*k</f>
        <v>2.9777999999999998</v>
      </c>
      <c r="AA285" s="29">
        <f>'2.11 Prod Gust 2017'!H20*k</f>
        <v>0.189</v>
      </c>
      <c r="AB285" s="29">
        <f>SUM('2.11 Prod Gust 2017'!I20:J20)/2</f>
        <v>1.3199999999999998</v>
      </c>
      <c r="AC285" s="29">
        <f t="shared" si="254"/>
        <v>0.66701879999999991</v>
      </c>
      <c r="AD285" s="348">
        <f t="shared" si="255"/>
        <v>1.487598</v>
      </c>
      <c r="AE285" s="68">
        <f t="shared" si="262"/>
        <v>2.964528E-2</v>
      </c>
      <c r="AF285" s="36">
        <f t="shared" si="263"/>
        <v>0.66701879999999991</v>
      </c>
      <c r="AG285" s="33">
        <f t="shared" si="256"/>
        <v>10.281005667925681</v>
      </c>
      <c r="AH285" s="33">
        <f t="shared" si="264"/>
        <v>-0.33369641754880242</v>
      </c>
      <c r="AI285" s="36">
        <f t="shared" si="265"/>
        <v>1.487598</v>
      </c>
      <c r="AJ285" s="33">
        <f t="shared" si="257"/>
        <v>1.8043637424988386</v>
      </c>
      <c r="AK285" s="33">
        <f t="shared" si="266"/>
        <v>1.2466105950674544E-2</v>
      </c>
      <c r="AL285" s="60">
        <f t="shared" si="267"/>
        <v>2.964528E-2</v>
      </c>
      <c r="AM285" s="60">
        <f t="shared" si="258"/>
        <v>3.7164286270651409E-2</v>
      </c>
      <c r="AN285" s="60">
        <f t="shared" si="268"/>
        <v>-5.3696363034428859E-3</v>
      </c>
      <c r="AO285" s="34">
        <f t="shared" si="269"/>
        <v>3.8609999999999998</v>
      </c>
      <c r="AP285" s="34">
        <f t="shared" si="270"/>
        <v>3.9644000520984362</v>
      </c>
      <c r="AQ285" s="10">
        <f t="shared" si="259"/>
        <v>2.3321768964272032</v>
      </c>
      <c r="AR285" s="10">
        <f t="shared" si="271"/>
        <v>2.9098696382402522</v>
      </c>
      <c r="AS285" s="10">
        <f t="shared" si="272"/>
        <v>0.57769274181304908</v>
      </c>
      <c r="AT285" s="10">
        <f>SUM(AS$270:AS285)*5</f>
        <v>34.595880471972109</v>
      </c>
      <c r="AU285" s="10"/>
      <c r="AV285" s="10"/>
      <c r="AW285" s="10"/>
      <c r="AY285" s="10"/>
    </row>
    <row r="286" spans="1:53" x14ac:dyDescent="0.25">
      <c r="A286" s="4">
        <v>85</v>
      </c>
      <c r="B286" s="18">
        <f t="shared" si="249"/>
        <v>2108</v>
      </c>
      <c r="C286" s="64">
        <f t="shared" si="245"/>
        <v>195.85</v>
      </c>
      <c r="D286" s="64">
        <f t="shared" ref="D286:L286" si="287">D41</f>
        <v>0.44999999999998863</v>
      </c>
      <c r="E286" s="64">
        <f t="shared" si="287"/>
        <v>2.3058000000000001</v>
      </c>
      <c r="F286" s="64">
        <f t="shared" si="287"/>
        <v>1.9887000000000001</v>
      </c>
      <c r="G286" s="64">
        <f t="shared" si="287"/>
        <v>0.1575</v>
      </c>
      <c r="H286" s="64">
        <f t="shared" si="287"/>
        <v>0.25</v>
      </c>
      <c r="I286" s="64">
        <f t="shared" si="287"/>
        <v>1.0583622000000001</v>
      </c>
      <c r="J286" s="64">
        <f t="shared" si="287"/>
        <v>1.320627</v>
      </c>
      <c r="K286" s="64">
        <f t="shared" si="287"/>
        <v>4.7038320000000002E-2</v>
      </c>
      <c r="L286" s="64">
        <f t="shared" si="287"/>
        <v>1.0583622000000001</v>
      </c>
      <c r="M286" s="64">
        <f t="shared" si="246"/>
        <v>11.548001358671144</v>
      </c>
      <c r="N286" s="64">
        <f t="shared" si="251"/>
        <v>-3.3499238639857154E-2</v>
      </c>
      <c r="O286" s="64">
        <f t="shared" si="251"/>
        <v>1.320627</v>
      </c>
      <c r="P286" s="64">
        <f t="shared" si="247"/>
        <v>1.6015484482247673</v>
      </c>
      <c r="Q286" s="64">
        <f t="shared" si="252"/>
        <v>1.2416760060939502E-2</v>
      </c>
      <c r="R286" s="64">
        <f t="shared" si="252"/>
        <v>4.7038320000000002E-2</v>
      </c>
      <c r="S286" s="64">
        <f t="shared" si="248"/>
        <v>5.6939756455623491E-2</v>
      </c>
      <c r="T286" s="64">
        <f t="shared" si="253"/>
        <v>9.2877356555098184E-4</v>
      </c>
      <c r="U286" s="64">
        <f t="shared" si="253"/>
        <v>3.0563000000000002</v>
      </c>
      <c r="V286" s="64">
        <f t="shared" si="253"/>
        <v>3.486146294986622</v>
      </c>
      <c r="W286" s="29">
        <f>'2.11 Prod Gust 2017'!D21</f>
        <v>191.54</v>
      </c>
      <c r="X286" s="35">
        <f t="shared" si="261"/>
        <v>0.70999999999997954</v>
      </c>
      <c r="Y286" s="29">
        <f>'2.11 Prod Gust 2017'!F21*k</f>
        <v>1.764</v>
      </c>
      <c r="Z286" s="29">
        <f>'2.11 Prod Gust 2017'!G21*k</f>
        <v>2.7383999999999995</v>
      </c>
      <c r="AA286" s="29">
        <f>'2.11 Prod Gust 2017'!H21*k</f>
        <v>0.18479999999999999</v>
      </c>
      <c r="AB286" s="29">
        <f>SUM('2.11 Prod Gust 2017'!I21:J21)/2</f>
        <v>1.47</v>
      </c>
      <c r="AC286" s="29">
        <f t="shared" si="254"/>
        <v>0.80967600000000006</v>
      </c>
      <c r="AD286" s="348">
        <f t="shared" si="255"/>
        <v>1.4727719999999997</v>
      </c>
      <c r="AE286" s="68">
        <f t="shared" si="262"/>
        <v>3.59856E-2</v>
      </c>
      <c r="AF286" s="36">
        <f t="shared" si="263"/>
        <v>0.80967600000000006</v>
      </c>
      <c r="AG286" s="33">
        <f t="shared" si="256"/>
        <v>10.121426125871642</v>
      </c>
      <c r="AH286" s="33">
        <f t="shared" si="264"/>
        <v>-0.15957954205403979</v>
      </c>
      <c r="AI286" s="36">
        <f t="shared" si="265"/>
        <v>1.4727719999999997</v>
      </c>
      <c r="AJ286" s="33">
        <f t="shared" si="257"/>
        <v>1.7917414595120165</v>
      </c>
      <c r="AK286" s="33">
        <f t="shared" si="266"/>
        <v>-1.2622282986822109E-2</v>
      </c>
      <c r="AL286" s="60">
        <f t="shared" si="267"/>
        <v>3.59856E-2</v>
      </c>
      <c r="AM286" s="60">
        <f t="shared" si="258"/>
        <v>4.255537970998393E-2</v>
      </c>
      <c r="AN286" s="60">
        <f t="shared" si="268"/>
        <v>5.3910934393325213E-3</v>
      </c>
      <c r="AO286" s="34">
        <f t="shared" si="269"/>
        <v>4.0021800000000001</v>
      </c>
      <c r="AP286" s="34">
        <f t="shared" si="270"/>
        <v>4.5453692683984501</v>
      </c>
      <c r="AQ286" s="10">
        <f t="shared" si="259"/>
        <v>2.5588313805201803</v>
      </c>
      <c r="AR286" s="10">
        <f t="shared" si="271"/>
        <v>3.3363010430044624</v>
      </c>
      <c r="AS286" s="10">
        <f t="shared" si="272"/>
        <v>0.77746966248428206</v>
      </c>
      <c r="AT286" s="10">
        <f>SUM(AS$270:AS286)*5</f>
        <v>38.483228784393518</v>
      </c>
      <c r="AU286" s="10"/>
      <c r="AV286" s="10"/>
      <c r="AW286" s="10"/>
      <c r="AY286" s="10"/>
    </row>
    <row r="287" spans="1:53" x14ac:dyDescent="0.25">
      <c r="A287" s="4">
        <v>90</v>
      </c>
      <c r="B287" s="18">
        <f t="shared" si="249"/>
        <v>2113</v>
      </c>
      <c r="C287" s="64">
        <f t="shared" si="245"/>
        <v>196.25</v>
      </c>
      <c r="D287" s="64">
        <f t="shared" ref="D287:L287" si="288">D42</f>
        <v>0.40000000000000568</v>
      </c>
      <c r="E287" s="64">
        <f t="shared" si="288"/>
        <v>2.4108000000000001</v>
      </c>
      <c r="F287" s="64">
        <f t="shared" si="288"/>
        <v>1.9634999999999998</v>
      </c>
      <c r="G287" s="64">
        <f t="shared" si="288"/>
        <v>0.1575</v>
      </c>
      <c r="H287" s="64">
        <f t="shared" si="288"/>
        <v>0.23</v>
      </c>
      <c r="I287" s="64">
        <f t="shared" si="288"/>
        <v>1.1065572000000001</v>
      </c>
      <c r="J287" s="64">
        <f t="shared" si="288"/>
        <v>1.336776</v>
      </c>
      <c r="K287" s="64">
        <f t="shared" si="288"/>
        <v>4.9180320000000007E-2</v>
      </c>
      <c r="L287" s="64">
        <f t="shared" si="288"/>
        <v>1.1065572000000001</v>
      </c>
      <c r="M287" s="64">
        <f t="shared" si="246"/>
        <v>11.5658553055002</v>
      </c>
      <c r="N287" s="64">
        <f t="shared" si="251"/>
        <v>1.7853946829056611E-2</v>
      </c>
      <c r="O287" s="64">
        <f t="shared" si="251"/>
        <v>1.336776</v>
      </c>
      <c r="P287" s="64">
        <f t="shared" si="247"/>
        <v>1.6198924420346312</v>
      </c>
      <c r="Q287" s="64">
        <f t="shared" si="252"/>
        <v>1.8343993809863957E-2</v>
      </c>
      <c r="R287" s="64">
        <f t="shared" si="252"/>
        <v>4.9180320000000007E-2</v>
      </c>
      <c r="S287" s="64">
        <f t="shared" si="248"/>
        <v>5.9245941977220475E-2</v>
      </c>
      <c r="T287" s="64">
        <f t="shared" si="253"/>
        <v>2.3061855215969831E-3</v>
      </c>
      <c r="U287" s="64">
        <f t="shared" si="253"/>
        <v>3.09517</v>
      </c>
      <c r="V287" s="64">
        <f t="shared" si="253"/>
        <v>3.5336741261605233</v>
      </c>
      <c r="W287" s="29">
        <f>'2.11 Prod Gust 2017'!D22</f>
        <v>192.17</v>
      </c>
      <c r="X287" s="35">
        <f t="shared" si="261"/>
        <v>0.62999999999999545</v>
      </c>
      <c r="Y287" s="29">
        <f>'2.11 Prod Gust 2017'!F22*k</f>
        <v>1.7870999999999999</v>
      </c>
      <c r="Z287" s="29">
        <f>'2.11 Prod Gust 2017'!G22*k</f>
        <v>2.7845999999999997</v>
      </c>
      <c r="AA287" s="29">
        <f>'2.11 Prod Gust 2017'!H22*k</f>
        <v>0.18689999999999998</v>
      </c>
      <c r="AB287" s="29">
        <f>SUM('2.11 Prod Gust 2017'!I22:J22)/2</f>
        <v>1.54</v>
      </c>
      <c r="AC287" s="29">
        <f t="shared" si="254"/>
        <v>0.82027890000000003</v>
      </c>
      <c r="AD287" s="348">
        <f t="shared" si="255"/>
        <v>1.4959874999999998</v>
      </c>
      <c r="AE287" s="68">
        <f t="shared" si="262"/>
        <v>3.6456840000000004E-2</v>
      </c>
      <c r="AF287" s="36">
        <f t="shared" si="263"/>
        <v>0.82027890000000003</v>
      </c>
      <c r="AG287" s="33">
        <f t="shared" si="256"/>
        <v>9.9874940583009</v>
      </c>
      <c r="AH287" s="33">
        <f t="shared" si="264"/>
        <v>-0.13393206757074161</v>
      </c>
      <c r="AI287" s="36">
        <f t="shared" si="265"/>
        <v>1.4959874999999998</v>
      </c>
      <c r="AJ287" s="33">
        <f t="shared" si="257"/>
        <v>1.8127256340385069</v>
      </c>
      <c r="AK287" s="33">
        <f t="shared" si="266"/>
        <v>2.0984174526490484E-2</v>
      </c>
      <c r="AL287" s="60">
        <f t="shared" si="267"/>
        <v>3.6456840000000004E-2</v>
      </c>
      <c r="AM287" s="60">
        <f t="shared" si="258"/>
        <v>4.3979639392224518E-2</v>
      </c>
      <c r="AN287" s="60">
        <f t="shared" si="268"/>
        <v>1.4242596822405876E-3</v>
      </c>
      <c r="AO287" s="34">
        <f t="shared" si="269"/>
        <v>4.0940899999999996</v>
      </c>
      <c r="AP287" s="34">
        <f t="shared" si="270"/>
        <v>4.6125663666379841</v>
      </c>
      <c r="AQ287" s="10">
        <f t="shared" si="259"/>
        <v>2.5937168086018239</v>
      </c>
      <c r="AR287" s="10">
        <f t="shared" si="271"/>
        <v>3.3856237131122802</v>
      </c>
      <c r="AS287" s="10">
        <f t="shared" si="272"/>
        <v>0.79190690451045631</v>
      </c>
      <c r="AT287" s="10">
        <f>SUM(AS$270:AS287)*5</f>
        <v>42.442763306945807</v>
      </c>
      <c r="AU287" s="10"/>
      <c r="AV287" s="10"/>
      <c r="AW287" s="10"/>
      <c r="AY287" s="10"/>
    </row>
    <row r="288" spans="1:53" x14ac:dyDescent="0.25">
      <c r="A288" s="4">
        <v>95</v>
      </c>
      <c r="B288" s="18">
        <f t="shared" si="249"/>
        <v>2118</v>
      </c>
      <c r="C288" s="64">
        <f t="shared" si="245"/>
        <v>196.74</v>
      </c>
      <c r="D288" s="64">
        <f t="shared" ref="D288:L288" si="289">D43</f>
        <v>0.49000000000000909</v>
      </c>
      <c r="E288" s="64">
        <f t="shared" si="289"/>
        <v>2.4780000000000002</v>
      </c>
      <c r="F288" s="64">
        <f t="shared" si="289"/>
        <v>1.9215</v>
      </c>
      <c r="G288" s="64">
        <f t="shared" si="289"/>
        <v>0.1575</v>
      </c>
      <c r="H288" s="64">
        <f t="shared" si="289"/>
        <v>0.19</v>
      </c>
      <c r="I288" s="64">
        <f t="shared" si="289"/>
        <v>1.1374020000000002</v>
      </c>
      <c r="J288" s="64">
        <f t="shared" si="289"/>
        <v>1.33728</v>
      </c>
      <c r="K288" s="64">
        <f t="shared" si="289"/>
        <v>5.0551200000000004E-2</v>
      </c>
      <c r="L288" s="64">
        <f t="shared" si="289"/>
        <v>1.1374020000000002</v>
      </c>
      <c r="M288" s="64">
        <f t="shared" si="246"/>
        <v>11.612870847643787</v>
      </c>
      <c r="N288" s="64">
        <f t="shared" si="251"/>
        <v>4.7015542143586941E-2</v>
      </c>
      <c r="O288" s="64">
        <f t="shared" si="251"/>
        <v>1.33728</v>
      </c>
      <c r="P288" s="64">
        <f t="shared" si="247"/>
        <v>1.6236392326388811</v>
      </c>
      <c r="Q288" s="64">
        <f t="shared" si="252"/>
        <v>3.7467906042498722E-3</v>
      </c>
      <c r="R288" s="64">
        <f t="shared" si="252"/>
        <v>5.0551200000000004E-2</v>
      </c>
      <c r="S288" s="64">
        <f t="shared" si="248"/>
        <v>6.1024501832469338E-2</v>
      </c>
      <c r="T288" s="64">
        <f t="shared" si="253"/>
        <v>1.7785598552488638E-3</v>
      </c>
      <c r="U288" s="64">
        <f t="shared" si="253"/>
        <v>3.08555</v>
      </c>
      <c r="V288" s="64">
        <f t="shared" si="253"/>
        <v>3.6280908926030944</v>
      </c>
      <c r="W288" s="29">
        <f>'2.11 Prod Gust 2017'!D23</f>
        <v>192.77</v>
      </c>
      <c r="X288" s="35">
        <f t="shared" si="261"/>
        <v>0.60000000000002274</v>
      </c>
      <c r="Y288" s="29">
        <f>'2.11 Prod Gust 2017'!F23*k</f>
        <v>1.9382999999999999</v>
      </c>
      <c r="Z288" s="29">
        <f>'2.11 Prod Gust 2017'!G23*k</f>
        <v>2.6963999999999997</v>
      </c>
      <c r="AA288" s="29">
        <f>'2.11 Prod Gust 2017'!H23*k</f>
        <v>0.18689999999999998</v>
      </c>
      <c r="AB288" s="29">
        <f>SUM('2.11 Prod Gust 2017'!I23:J23)/2</f>
        <v>1.5999999999999999</v>
      </c>
      <c r="AC288" s="29">
        <f t="shared" si="254"/>
        <v>0.88967969999999996</v>
      </c>
      <c r="AD288" s="348">
        <f t="shared" si="255"/>
        <v>1.4995155</v>
      </c>
      <c r="AE288" s="68">
        <f t="shared" si="262"/>
        <v>3.9541319999999998E-2</v>
      </c>
      <c r="AF288" s="36">
        <f t="shared" si="263"/>
        <v>0.88967969999999996</v>
      </c>
      <c r="AG288" s="33">
        <f t="shared" si="256"/>
        <v>9.9355894152982884</v>
      </c>
      <c r="AH288" s="33">
        <f t="shared" si="264"/>
        <v>-5.190464300261155E-2</v>
      </c>
      <c r="AI288" s="36">
        <f t="shared" si="265"/>
        <v>1.4995155</v>
      </c>
      <c r="AJ288" s="33">
        <f t="shared" si="257"/>
        <v>1.8199631470648281</v>
      </c>
      <c r="AK288" s="33">
        <f t="shared" si="266"/>
        <v>7.2375130263211407E-3</v>
      </c>
      <c r="AL288" s="60">
        <f t="shared" si="267"/>
        <v>3.9541319999999998E-2</v>
      </c>
      <c r="AM288" s="60">
        <f t="shared" si="258"/>
        <v>4.7315895312095242E-2</v>
      </c>
      <c r="AN288" s="60">
        <f t="shared" si="268"/>
        <v>3.3362559198707245E-3</v>
      </c>
      <c r="AO288" s="34">
        <f t="shared" si="269"/>
        <v>4.1740399999999998</v>
      </c>
      <c r="AP288" s="34">
        <f t="shared" si="270"/>
        <v>4.7327091259436029</v>
      </c>
      <c r="AQ288" s="10">
        <f t="shared" si="259"/>
        <v>2.6630187151706712</v>
      </c>
      <c r="AR288" s="10">
        <f t="shared" si="271"/>
        <v>3.4738084984426045</v>
      </c>
      <c r="AS288" s="10">
        <f t="shared" si="272"/>
        <v>0.8107897832719333</v>
      </c>
      <c r="AT288" s="10">
        <f>SUM(AS$270:AS288)*5</f>
        <v>46.496712223305465</v>
      </c>
      <c r="AU288" s="10"/>
      <c r="AV288" s="10"/>
      <c r="AW288" s="10"/>
      <c r="AY288" s="10"/>
    </row>
    <row r="289" spans="1:52" x14ac:dyDescent="0.25">
      <c r="A289" s="4">
        <v>100</v>
      </c>
      <c r="B289" s="18">
        <f t="shared" si="249"/>
        <v>2123</v>
      </c>
      <c r="C289" s="64">
        <f t="shared" si="245"/>
        <v>197.15</v>
      </c>
      <c r="D289" s="64">
        <f t="shared" ref="D289:L289" si="290">D44</f>
        <v>0.40999999999999659</v>
      </c>
      <c r="E289" s="64">
        <f t="shared" si="290"/>
        <v>2.5073999999999996</v>
      </c>
      <c r="F289" s="64">
        <f t="shared" si="290"/>
        <v>1.9257</v>
      </c>
      <c r="G289" s="64">
        <f t="shared" si="290"/>
        <v>0.1575</v>
      </c>
      <c r="H289" s="64">
        <f t="shared" si="290"/>
        <v>0.22</v>
      </c>
      <c r="I289" s="64">
        <f t="shared" si="290"/>
        <v>1.1508965999999998</v>
      </c>
      <c r="J289" s="64">
        <f t="shared" si="290"/>
        <v>1.346079</v>
      </c>
      <c r="K289" s="64">
        <f t="shared" si="290"/>
        <v>5.1150959999999995E-2</v>
      </c>
      <c r="L289" s="64">
        <f t="shared" si="290"/>
        <v>1.1508965999999998</v>
      </c>
      <c r="M289" s="64">
        <f t="shared" si="246"/>
        <v>11.668948536751431</v>
      </c>
      <c r="N289" s="64">
        <f t="shared" si="251"/>
        <v>5.6077689107643991E-2</v>
      </c>
      <c r="O289" s="64">
        <f t="shared" si="251"/>
        <v>1.346079</v>
      </c>
      <c r="P289" s="64">
        <f t="shared" si="247"/>
        <v>1.6331005778998688</v>
      </c>
      <c r="Q289" s="64">
        <f t="shared" si="252"/>
        <v>9.4613452609877413E-3</v>
      </c>
      <c r="R289" s="64">
        <f t="shared" si="252"/>
        <v>5.1150959999999995E-2</v>
      </c>
      <c r="S289" s="64">
        <f t="shared" si="248"/>
        <v>6.1938669766067489E-2</v>
      </c>
      <c r="T289" s="64">
        <f t="shared" si="253"/>
        <v>9.1416793359815063E-4</v>
      </c>
      <c r="U289" s="64">
        <f t="shared" si="253"/>
        <v>3.1268899999999995</v>
      </c>
      <c r="V289" s="64">
        <f t="shared" si="253"/>
        <v>3.6033432023022258</v>
      </c>
      <c r="W289" s="29">
        <f>'2.11 Prod Gust 2017'!D24</f>
        <v>193.18</v>
      </c>
      <c r="X289" s="35">
        <f t="shared" si="261"/>
        <v>0.40999999999999659</v>
      </c>
      <c r="Y289" s="29">
        <f>'2.11 Prod Gust 2017'!F24*k</f>
        <v>1.9026000000000001</v>
      </c>
      <c r="Z289" s="29">
        <f>'2.11 Prod Gust 2017'!G24*k</f>
        <v>2.7656999999999998</v>
      </c>
      <c r="AA289" s="29">
        <f>'2.11 Prod Gust 2017'!H24*k</f>
        <v>0.189</v>
      </c>
      <c r="AB289" s="29">
        <f>SUM('2.11 Prod Gust 2017'!I24:J24)/2</f>
        <v>1.5499999999999998</v>
      </c>
      <c r="AC289" s="29">
        <f t="shared" si="254"/>
        <v>0.87329340000000011</v>
      </c>
      <c r="AD289" s="348">
        <f t="shared" si="255"/>
        <v>1.5171029999999999</v>
      </c>
      <c r="AE289" s="68">
        <f t="shared" si="262"/>
        <v>3.8813040000000007E-2</v>
      </c>
      <c r="AF289" s="36">
        <f t="shared" si="263"/>
        <v>0.87329340000000011</v>
      </c>
      <c r="AG289" s="33">
        <f t="shared" si="256"/>
        <v>9.8721918518456526</v>
      </c>
      <c r="AH289" s="33">
        <f t="shared" si="264"/>
        <v>-6.3397563452635808E-2</v>
      </c>
      <c r="AI289" s="36">
        <f t="shared" si="265"/>
        <v>1.5171029999999999</v>
      </c>
      <c r="AJ289" s="33">
        <f t="shared" si="257"/>
        <v>1.8388300706997873</v>
      </c>
      <c r="AK289" s="33">
        <f t="shared" si="266"/>
        <v>1.8866923634959232E-2</v>
      </c>
      <c r="AL289" s="60">
        <f t="shared" si="267"/>
        <v>3.8813040000000007E-2</v>
      </c>
      <c r="AM289" s="60">
        <f t="shared" si="258"/>
        <v>4.7177387608273835E-2</v>
      </c>
      <c r="AN289" s="60">
        <f t="shared" si="268"/>
        <v>-1.3850770382140692E-4</v>
      </c>
      <c r="AO289" s="34">
        <f t="shared" si="269"/>
        <v>4.1647449999999999</v>
      </c>
      <c r="AP289" s="34">
        <f t="shared" si="270"/>
        <v>4.5300758524784985</v>
      </c>
      <c r="AQ289" s="10">
        <f t="shared" si="259"/>
        <v>2.6448539104898336</v>
      </c>
      <c r="AR289" s="10">
        <f t="shared" si="271"/>
        <v>3.3250756757192179</v>
      </c>
      <c r="AS289" s="10">
        <f t="shared" si="272"/>
        <v>0.68022176522938427</v>
      </c>
      <c r="AT289" s="10">
        <f>SUM(AS$270:AS289)*5</f>
        <v>49.897821049452382</v>
      </c>
      <c r="AU289" s="10"/>
      <c r="AV289" s="10"/>
      <c r="AW289" s="10"/>
      <c r="AY289" s="10"/>
    </row>
    <row r="290" spans="1:52" x14ac:dyDescent="0.25">
      <c r="A290" s="4">
        <v>105</v>
      </c>
      <c r="B290" s="18">
        <f t="shared" si="249"/>
        <v>2128</v>
      </c>
      <c r="C290" s="64">
        <f t="shared" si="245"/>
        <v>197.58</v>
      </c>
      <c r="D290" s="64">
        <f t="shared" ref="D290:L290" si="291">D45</f>
        <v>0.43000000000000682</v>
      </c>
      <c r="E290" s="64">
        <f t="shared" si="291"/>
        <v>2.2869000000000002</v>
      </c>
      <c r="F290" s="64">
        <f t="shared" si="291"/>
        <v>2.0726999999999998</v>
      </c>
      <c r="G290" s="64">
        <f t="shared" si="291"/>
        <v>0.16170000000000001</v>
      </c>
      <c r="H290" s="64">
        <f t="shared" si="291"/>
        <v>0.13500000000000001</v>
      </c>
      <c r="I290" s="64">
        <f t="shared" si="291"/>
        <v>1.0496871000000001</v>
      </c>
      <c r="J290" s="64">
        <f t="shared" si="291"/>
        <v>1.3479165</v>
      </c>
      <c r="K290" s="64">
        <f t="shared" si="291"/>
        <v>4.6652760000000008E-2</v>
      </c>
      <c r="L290" s="64">
        <f t="shared" si="291"/>
        <v>1.0496871000000001</v>
      </c>
      <c r="M290" s="64">
        <f t="shared" si="246"/>
        <v>11.618529926813459</v>
      </c>
      <c r="N290" s="64">
        <f t="shared" si="251"/>
        <v>-5.0418609937972647E-2</v>
      </c>
      <c r="O290" s="64">
        <f t="shared" si="251"/>
        <v>1.3479165</v>
      </c>
      <c r="P290" s="64">
        <f t="shared" si="247"/>
        <v>1.6366106232481668</v>
      </c>
      <c r="Q290" s="64">
        <f t="shared" si="252"/>
        <v>3.5100453482979077E-3</v>
      </c>
      <c r="R290" s="64">
        <f t="shared" si="252"/>
        <v>4.6652760000000008E-2</v>
      </c>
      <c r="S290" s="64">
        <f t="shared" si="248"/>
        <v>5.7602073352315139E-2</v>
      </c>
      <c r="T290" s="64">
        <f t="shared" si="253"/>
        <v>-4.3365964137523499E-3</v>
      </c>
      <c r="U290" s="64">
        <f t="shared" si="253"/>
        <v>3.0265949999999999</v>
      </c>
      <c r="V290" s="64">
        <f t="shared" si="253"/>
        <v>3.4053498389965795</v>
      </c>
      <c r="W290" s="29">
        <f>'2.11 Prod Gust 2017'!D25</f>
        <v>193.57</v>
      </c>
      <c r="X290" s="35">
        <f t="shared" si="261"/>
        <v>0.38999999999998636</v>
      </c>
      <c r="Y290" s="29">
        <f>'2.11 Prod Gust 2017'!F25*k</f>
        <v>2.2218</v>
      </c>
      <c r="Z290" s="29">
        <f>'2.11 Prod Gust 2017'!G25*k</f>
        <v>2.4548999999999999</v>
      </c>
      <c r="AA290" s="29">
        <f>'2.11 Prod Gust 2017'!H25*k</f>
        <v>0.18059999999999998</v>
      </c>
      <c r="AB290" s="29">
        <f>SUM('2.11 Prod Gust 2017'!I25:J25)/2</f>
        <v>1.71</v>
      </c>
      <c r="AC290" s="29">
        <f t="shared" si="254"/>
        <v>1.0198062000000001</v>
      </c>
      <c r="AD290" s="348">
        <f t="shared" si="255"/>
        <v>1.4772029999999998</v>
      </c>
      <c r="AE290" s="68">
        <f t="shared" si="262"/>
        <v>4.5324720000000006E-2</v>
      </c>
      <c r="AF290" s="36">
        <f t="shared" si="263"/>
        <v>1.0198062000000001</v>
      </c>
      <c r="AG290" s="33">
        <f t="shared" si="256"/>
        <v>9.9612839783699272</v>
      </c>
      <c r="AH290" s="33">
        <f t="shared" si="264"/>
        <v>8.9092126524274562E-2</v>
      </c>
      <c r="AI290" s="36">
        <f t="shared" si="265"/>
        <v>1.4772029999999998</v>
      </c>
      <c r="AJ290" s="33">
        <f t="shared" si="257"/>
        <v>1.8022653031103895</v>
      </c>
      <c r="AK290" s="33">
        <f t="shared" si="266"/>
        <v>-3.6564767589397862E-2</v>
      </c>
      <c r="AL290" s="60">
        <f t="shared" si="267"/>
        <v>4.5324720000000006E-2</v>
      </c>
      <c r="AM290" s="60">
        <f t="shared" si="258"/>
        <v>5.3664582674119166E-2</v>
      </c>
      <c r="AN290" s="60">
        <f t="shared" si="268"/>
        <v>6.4871950658453303E-3</v>
      </c>
      <c r="AO290" s="34">
        <f t="shared" si="269"/>
        <v>4.268745</v>
      </c>
      <c r="AP290" s="34">
        <f t="shared" si="270"/>
        <v>4.7177595540007085</v>
      </c>
      <c r="AQ290" s="10">
        <f t="shared" si="259"/>
        <v>2.4995267818234894</v>
      </c>
      <c r="AR290" s="10">
        <f t="shared" si="271"/>
        <v>3.46283551263652</v>
      </c>
      <c r="AS290" s="10">
        <f t="shared" si="272"/>
        <v>0.96330873081303059</v>
      </c>
      <c r="AT290" s="10">
        <f>SUM(AS$270:AS290)*5</f>
        <v>54.714364703517539</v>
      </c>
      <c r="AU290" s="10"/>
      <c r="AV290" s="10"/>
      <c r="AW290" s="10"/>
      <c r="AY290" s="10"/>
    </row>
    <row r="291" spans="1:52" x14ac:dyDescent="0.25">
      <c r="A291" s="4">
        <v>110</v>
      </c>
      <c r="B291" s="18">
        <f t="shared" si="249"/>
        <v>2133</v>
      </c>
      <c r="C291" s="64">
        <f t="shared" si="245"/>
        <v>197.75</v>
      </c>
      <c r="D291" s="64">
        <f t="shared" ref="D291:L291" si="292">D46</f>
        <v>0.16999999999998749</v>
      </c>
      <c r="E291" s="64">
        <f t="shared" si="292"/>
        <v>2.5787999999999998</v>
      </c>
      <c r="F291" s="64">
        <f t="shared" si="292"/>
        <v>1.8584999999999998</v>
      </c>
      <c r="G291" s="64">
        <f t="shared" si="292"/>
        <v>0.15539999999999998</v>
      </c>
      <c r="H291" s="64">
        <f t="shared" si="292"/>
        <v>0.19500000000000001</v>
      </c>
      <c r="I291" s="64">
        <f t="shared" si="292"/>
        <v>1.1836692</v>
      </c>
      <c r="J291" s="64">
        <f t="shared" si="292"/>
        <v>1.3380359999999998</v>
      </c>
      <c r="K291" s="64">
        <f t="shared" si="292"/>
        <v>5.2607519999999998E-2</v>
      </c>
      <c r="L291" s="64">
        <f t="shared" si="292"/>
        <v>1.1836692</v>
      </c>
      <c r="M291" s="64">
        <f t="shared" si="246"/>
        <v>11.706846698673345</v>
      </c>
      <c r="N291" s="64">
        <f t="shared" si="251"/>
        <v>8.8316771859886956E-2</v>
      </c>
      <c r="O291" s="64">
        <f t="shared" si="251"/>
        <v>1.3380359999999998</v>
      </c>
      <c r="P291" s="64">
        <f t="shared" si="247"/>
        <v>1.6273506174651799</v>
      </c>
      <c r="Q291" s="64">
        <f t="shared" si="252"/>
        <v>-9.2600057829868021E-3</v>
      </c>
      <c r="R291" s="64">
        <f t="shared" si="252"/>
        <v>5.2607519999999998E-2</v>
      </c>
      <c r="S291" s="64">
        <f t="shared" si="248"/>
        <v>6.2790224169456732E-2</v>
      </c>
      <c r="T291" s="64">
        <f t="shared" si="253"/>
        <v>5.188150817141593E-3</v>
      </c>
      <c r="U291" s="64">
        <f t="shared" si="253"/>
        <v>3.1120050000000004</v>
      </c>
      <c r="V291" s="64">
        <f t="shared" si="253"/>
        <v>3.3662499168940294</v>
      </c>
      <c r="W291" s="29">
        <f>'2.11 Prod Gust 2017'!D26</f>
        <v>193.57</v>
      </c>
      <c r="X291" s="35">
        <f t="shared" si="261"/>
        <v>0</v>
      </c>
      <c r="Y291" s="29">
        <f>'2.11 Prod Gust 2017'!F26*k</f>
        <v>1.8228</v>
      </c>
      <c r="Z291" s="29">
        <f>'2.11 Prod Gust 2017'!G26*k</f>
        <v>2.8454999999999999</v>
      </c>
      <c r="AA291" s="29">
        <f>'2.11 Prod Gust 2017'!H26*k</f>
        <v>0.19109999999999999</v>
      </c>
      <c r="AB291" s="29">
        <f>SUM('2.11 Prod Gust 2017'!I26:J26)/2</f>
        <v>1.585</v>
      </c>
      <c r="AC291" s="29">
        <f t="shared" si="254"/>
        <v>0.8366652</v>
      </c>
      <c r="AD291" s="348">
        <f t="shared" si="255"/>
        <v>1.527876</v>
      </c>
      <c r="AE291" s="68">
        <f t="shared" si="262"/>
        <v>3.7185120000000002E-2</v>
      </c>
      <c r="AF291" s="36">
        <f t="shared" si="263"/>
        <v>0.8366652</v>
      </c>
      <c r="AG291" s="33">
        <f t="shared" si="256"/>
        <v>9.8588358256625579</v>
      </c>
      <c r="AH291" s="33">
        <f t="shared" si="264"/>
        <v>-0.10244815270736929</v>
      </c>
      <c r="AI291" s="36">
        <f t="shared" si="265"/>
        <v>1.527876</v>
      </c>
      <c r="AJ291" s="33">
        <f t="shared" si="257"/>
        <v>1.8464745043316464</v>
      </c>
      <c r="AK291" s="33">
        <f t="shared" si="266"/>
        <v>4.4209201221256933E-2</v>
      </c>
      <c r="AL291" s="60">
        <f t="shared" si="267"/>
        <v>3.7185120000000002E-2</v>
      </c>
      <c r="AM291" s="60">
        <f t="shared" si="258"/>
        <v>4.6671767579603944E-2</v>
      </c>
      <c r="AN291" s="60">
        <f t="shared" si="268"/>
        <v>-6.9928150945152215E-3</v>
      </c>
      <c r="AO291" s="34">
        <f t="shared" si="269"/>
        <v>4.18886</v>
      </c>
      <c r="AP291" s="34">
        <f t="shared" si="270"/>
        <v>4.1236282334193728</v>
      </c>
      <c r="AQ291" s="10">
        <f t="shared" si="259"/>
        <v>2.4708274390002174</v>
      </c>
      <c r="AR291" s="10">
        <f t="shared" si="271"/>
        <v>3.0267431233298199</v>
      </c>
      <c r="AS291" s="10">
        <f t="shared" si="272"/>
        <v>0.55591568432960248</v>
      </c>
      <c r="AT291" s="10">
        <f>SUM(AS$270:AS291)*5</f>
        <v>57.493943125165558</v>
      </c>
      <c r="AU291" s="10"/>
      <c r="AV291" s="10"/>
      <c r="AW291" s="10"/>
      <c r="AY291" s="10"/>
    </row>
    <row r="292" spans="1:52" x14ac:dyDescent="0.25">
      <c r="A292" s="4">
        <v>115</v>
      </c>
      <c r="B292" s="18">
        <f t="shared" si="249"/>
        <v>2138</v>
      </c>
      <c r="C292" s="64">
        <f t="shared" si="245"/>
        <v>198.17</v>
      </c>
      <c r="D292" s="64">
        <f t="shared" ref="D292:L292" si="293">D47</f>
        <v>0.41999999999998749</v>
      </c>
      <c r="E292" s="64">
        <f t="shared" si="293"/>
        <v>2.4822000000000002</v>
      </c>
      <c r="F292" s="64">
        <f t="shared" si="293"/>
        <v>1.9341000000000002</v>
      </c>
      <c r="G292" s="64">
        <f t="shared" si="293"/>
        <v>0.1575</v>
      </c>
      <c r="H292" s="64">
        <f t="shared" si="293"/>
        <v>0.26</v>
      </c>
      <c r="I292" s="64">
        <f t="shared" si="293"/>
        <v>1.1393298000000001</v>
      </c>
      <c r="J292" s="64">
        <f t="shared" si="293"/>
        <v>1.3430970000000002</v>
      </c>
      <c r="K292" s="64">
        <f t="shared" si="293"/>
        <v>5.0636880000000009E-2</v>
      </c>
      <c r="L292" s="64">
        <f t="shared" si="293"/>
        <v>1.1393298000000001</v>
      </c>
      <c r="M292" s="64">
        <f t="shared" si="246"/>
        <v>11.742497888898242</v>
      </c>
      <c r="N292" s="64">
        <f t="shared" si="251"/>
        <v>3.5651190224896823E-2</v>
      </c>
      <c r="O292" s="64">
        <f t="shared" si="251"/>
        <v>1.3430970000000002</v>
      </c>
      <c r="P292" s="64">
        <f t="shared" si="247"/>
        <v>1.6307746642444363</v>
      </c>
      <c r="Q292" s="64">
        <f t="shared" si="252"/>
        <v>3.42404677925634E-3</v>
      </c>
      <c r="R292" s="64">
        <f t="shared" si="252"/>
        <v>5.0636880000000009E-2</v>
      </c>
      <c r="S292" s="64">
        <f t="shared" si="248"/>
        <v>6.1736728325611584E-2</v>
      </c>
      <c r="T292" s="64">
        <f t="shared" si="253"/>
        <v>-1.0534958438451481E-3</v>
      </c>
      <c r="U292" s="64">
        <f t="shared" si="253"/>
        <v>3.1419700000000002</v>
      </c>
      <c r="V292" s="64">
        <f t="shared" si="253"/>
        <v>3.5999917411602955</v>
      </c>
      <c r="W292" s="29">
        <f>'2.11 Prod Gust 2017'!D27</f>
        <v>193.7</v>
      </c>
      <c r="X292" s="35">
        <f t="shared" si="261"/>
        <v>0.12999999999999545</v>
      </c>
      <c r="Y292" s="29">
        <f>'2.11 Prod Gust 2017'!F27*k</f>
        <v>1.7387999999999999</v>
      </c>
      <c r="Z292" s="29">
        <f>'2.11 Prod Gust 2017'!G27*k</f>
        <v>2.8706999999999998</v>
      </c>
      <c r="AA292" s="29">
        <f>'2.11 Prod Gust 2017'!H27*k</f>
        <v>0.19109999999999999</v>
      </c>
      <c r="AB292" s="29">
        <f>SUM('2.11 Prod Gust 2017'!I27:J27)/2</f>
        <v>1.5549999999999999</v>
      </c>
      <c r="AC292" s="29">
        <f t="shared" si="254"/>
        <v>0.79810919999999996</v>
      </c>
      <c r="AD292" s="348">
        <f t="shared" si="255"/>
        <v>1.5168719999999998</v>
      </c>
      <c r="AE292" s="68">
        <f t="shared" si="262"/>
        <v>3.5471519999999999E-2</v>
      </c>
      <c r="AF292" s="36">
        <f t="shared" si="263"/>
        <v>0.79810919999999996</v>
      </c>
      <c r="AG292" s="33">
        <f t="shared" si="256"/>
        <v>9.7274901093953705</v>
      </c>
      <c r="AH292" s="33">
        <f t="shared" si="264"/>
        <v>-0.13134571626718738</v>
      </c>
      <c r="AI292" s="36">
        <f t="shared" si="265"/>
        <v>1.5168719999999998</v>
      </c>
      <c r="AJ292" s="33">
        <f t="shared" si="257"/>
        <v>1.8432856608252439</v>
      </c>
      <c r="AK292" s="33">
        <f t="shared" si="266"/>
        <v>-3.1888435064024723E-3</v>
      </c>
      <c r="AL292" s="60">
        <f t="shared" si="267"/>
        <v>3.5471519999999999E-2</v>
      </c>
      <c r="AM292" s="60">
        <f t="shared" si="258"/>
        <v>4.3722000836375105E-2</v>
      </c>
      <c r="AN292" s="60">
        <f t="shared" si="268"/>
        <v>-2.9497667432288391E-3</v>
      </c>
      <c r="AO292" s="34">
        <f t="shared" si="269"/>
        <v>4.1311399999999994</v>
      </c>
      <c r="AP292" s="34">
        <f t="shared" si="270"/>
        <v>4.1236556734831762</v>
      </c>
      <c r="AQ292" s="10">
        <f t="shared" si="259"/>
        <v>2.642393938011657</v>
      </c>
      <c r="AR292" s="10">
        <f t="shared" si="271"/>
        <v>3.0267632643366511</v>
      </c>
      <c r="AS292" s="10">
        <f t="shared" si="272"/>
        <v>0.3843693263249941</v>
      </c>
      <c r="AT292" s="10">
        <f>SUM(AS$270:AS292)*5</f>
        <v>59.415789756790517</v>
      </c>
      <c r="AU292" s="10"/>
      <c r="AV292" s="10"/>
      <c r="AW292" s="10"/>
      <c r="AY292" s="10"/>
    </row>
    <row r="293" spans="1:52" x14ac:dyDescent="0.25">
      <c r="A293" s="4">
        <v>120</v>
      </c>
      <c r="B293" s="18">
        <f t="shared" si="249"/>
        <v>2143</v>
      </c>
      <c r="C293" s="64">
        <f t="shared" si="245"/>
        <v>198.39</v>
      </c>
      <c r="D293" s="64">
        <f t="shared" ref="D293:L293" si="294">D48</f>
        <v>0.21999999999999886</v>
      </c>
      <c r="E293" s="64">
        <f t="shared" si="294"/>
        <v>2.415</v>
      </c>
      <c r="F293" s="64">
        <f t="shared" si="294"/>
        <v>1.9424999999999999</v>
      </c>
      <c r="G293" s="64">
        <f t="shared" si="294"/>
        <v>0.1575</v>
      </c>
      <c r="H293" s="64">
        <f t="shared" si="294"/>
        <v>0.22</v>
      </c>
      <c r="I293" s="64">
        <f t="shared" si="294"/>
        <v>1.1084850000000002</v>
      </c>
      <c r="J293" s="64">
        <f t="shared" si="294"/>
        <v>1.329825</v>
      </c>
      <c r="K293" s="64">
        <f t="shared" si="294"/>
        <v>4.9266000000000004E-2</v>
      </c>
      <c r="L293" s="64">
        <f t="shared" si="294"/>
        <v>1.1084850000000002</v>
      </c>
      <c r="M293" s="64">
        <f t="shared" si="246"/>
        <v>11.743943215544105</v>
      </c>
      <c r="N293" s="64">
        <f t="shared" si="251"/>
        <v>1.4453266458627212E-3</v>
      </c>
      <c r="O293" s="64">
        <f t="shared" si="251"/>
        <v>1.329825</v>
      </c>
      <c r="P293" s="64">
        <f t="shared" si="247"/>
        <v>1.618107955918614</v>
      </c>
      <c r="Q293" s="64">
        <f t="shared" si="252"/>
        <v>-1.2666708325822285E-2</v>
      </c>
      <c r="R293" s="64">
        <f t="shared" si="252"/>
        <v>4.9266000000000004E-2</v>
      </c>
      <c r="S293" s="64">
        <f t="shared" si="248"/>
        <v>6.0179614811827896E-2</v>
      </c>
      <c r="T293" s="64">
        <f t="shared" si="253"/>
        <v>-1.5571135137836881E-3</v>
      </c>
      <c r="U293" s="64">
        <f t="shared" si="253"/>
        <v>3.0777499999999995</v>
      </c>
      <c r="V293" s="64">
        <f t="shared" si="253"/>
        <v>3.2849715048062551</v>
      </c>
      <c r="W293" s="29">
        <f>'2.11 Prod Gust 2017'!D28</f>
        <v>193.87</v>
      </c>
      <c r="X293" s="35">
        <f t="shared" si="261"/>
        <v>0.17000000000001592</v>
      </c>
      <c r="Y293" s="29">
        <f>'2.11 Prod Gust 2017'!F28*k</f>
        <v>1.6883999999999997</v>
      </c>
      <c r="Z293" s="29">
        <f>'2.11 Prod Gust 2017'!G28*k</f>
        <v>2.8538999999999999</v>
      </c>
      <c r="AA293" s="29">
        <f>'2.11 Prod Gust 2017'!H28*k</f>
        <v>0.189</v>
      </c>
      <c r="AB293" s="29">
        <f>SUM('2.11 Prod Gust 2017'!I28:J28)/2</f>
        <v>1.5599999999999998</v>
      </c>
      <c r="AC293" s="29">
        <f t="shared" si="254"/>
        <v>0.77497559999999988</v>
      </c>
      <c r="AD293" s="348">
        <f t="shared" si="255"/>
        <v>1.4981399999999998</v>
      </c>
      <c r="AE293" s="68">
        <f t="shared" si="262"/>
        <v>3.4443359999999999E-2</v>
      </c>
      <c r="AF293" s="36">
        <f t="shared" si="263"/>
        <v>0.77497559999999988</v>
      </c>
      <c r="AG293" s="33">
        <f t="shared" si="256"/>
        <v>9.5853935859724846</v>
      </c>
      <c r="AH293" s="33">
        <f t="shared" si="264"/>
        <v>-0.14209652342288592</v>
      </c>
      <c r="AI293" s="36">
        <f t="shared" si="265"/>
        <v>1.4981399999999998</v>
      </c>
      <c r="AJ293" s="33">
        <f t="shared" si="257"/>
        <v>1.8239899476083639</v>
      </c>
      <c r="AK293" s="33">
        <f t="shared" si="266"/>
        <v>-1.9295713216880062E-2</v>
      </c>
      <c r="AL293" s="60">
        <f t="shared" si="267"/>
        <v>3.4443359999999999E-2</v>
      </c>
      <c r="AM293" s="60">
        <f t="shared" si="258"/>
        <v>4.2172390819611182E-2</v>
      </c>
      <c r="AN293" s="60">
        <f t="shared" si="268"/>
        <v>-1.5496100167639235E-3</v>
      </c>
      <c r="AO293" s="34">
        <f t="shared" si="269"/>
        <v>4.0893449999999998</v>
      </c>
      <c r="AP293" s="34">
        <f t="shared" si="270"/>
        <v>4.0964031533434859</v>
      </c>
      <c r="AQ293" s="10">
        <f t="shared" si="259"/>
        <v>2.4111690845277911</v>
      </c>
      <c r="AR293" s="10">
        <f t="shared" si="271"/>
        <v>3.0067599145541188</v>
      </c>
      <c r="AS293" s="10">
        <f t="shared" si="272"/>
        <v>0.59559083002632773</v>
      </c>
      <c r="AT293" s="10">
        <f>SUM(AS$270:AS293)*5</f>
        <v>62.393743906922161</v>
      </c>
      <c r="AU293" s="10"/>
      <c r="AV293" s="10"/>
      <c r="AW293" s="10"/>
      <c r="AY293" s="10"/>
    </row>
    <row r="294" spans="1:52" x14ac:dyDescent="0.25">
      <c r="A294" s="4">
        <v>125</v>
      </c>
      <c r="B294" s="18">
        <f t="shared" si="249"/>
        <v>2148</v>
      </c>
      <c r="C294" s="64">
        <f t="shared" si="245"/>
        <v>198.51</v>
      </c>
      <c r="D294" s="64">
        <f t="shared" ref="D294:L294" si="295">D49</f>
        <v>0.12000000000000455</v>
      </c>
      <c r="E294" s="64">
        <f t="shared" si="295"/>
        <v>2.2994999999999997</v>
      </c>
      <c r="F294" s="64">
        <f t="shared" si="295"/>
        <v>1.9593</v>
      </c>
      <c r="G294" s="64">
        <f t="shared" si="295"/>
        <v>0.15539999999999998</v>
      </c>
      <c r="H294" s="64">
        <f t="shared" si="295"/>
        <v>0.14000000000000001</v>
      </c>
      <c r="I294" s="64">
        <f t="shared" si="295"/>
        <v>1.0554705</v>
      </c>
      <c r="J294" s="64">
        <f t="shared" si="295"/>
        <v>1.3079114999999999</v>
      </c>
      <c r="K294" s="64">
        <f t="shared" si="295"/>
        <v>4.6909799999999995E-2</v>
      </c>
      <c r="L294" s="64">
        <f t="shared" si="295"/>
        <v>1.0554705</v>
      </c>
      <c r="M294" s="64">
        <f t="shared" si="246"/>
        <v>11.692237782089855</v>
      </c>
      <c r="N294" s="64">
        <f t="shared" si="251"/>
        <v>-5.1705433454250382E-2</v>
      </c>
      <c r="O294" s="64">
        <f t="shared" si="251"/>
        <v>1.3079114999999999</v>
      </c>
      <c r="P294" s="64">
        <f t="shared" si="247"/>
        <v>1.5939552770804886</v>
      </c>
      <c r="Q294" s="64">
        <f t="shared" si="252"/>
        <v>-2.4152678838125441E-2</v>
      </c>
      <c r="R294" s="64">
        <f t="shared" si="252"/>
        <v>4.6909799999999995E-2</v>
      </c>
      <c r="S294" s="64">
        <f t="shared" si="248"/>
        <v>5.7548153430659471E-2</v>
      </c>
      <c r="T294" s="64">
        <f t="shared" si="253"/>
        <v>-2.6314613811684248E-3</v>
      </c>
      <c r="U294" s="64">
        <f t="shared" si="253"/>
        <v>2.9602300000000001</v>
      </c>
      <c r="V294" s="64">
        <f t="shared" si="253"/>
        <v>3.0017404263264607</v>
      </c>
      <c r="W294" s="29">
        <f>'2.11 Prod Gust 2017'!D29</f>
        <v>193.97</v>
      </c>
      <c r="X294" s="35">
        <f t="shared" si="261"/>
        <v>9.9999999999994316E-2</v>
      </c>
      <c r="Y294" s="29">
        <f>'2.11 Prod Gust 2017'!F29*k</f>
        <v>1.4574</v>
      </c>
      <c r="Z294" s="29">
        <f>'2.11 Prod Gust 2017'!G29*k</f>
        <v>2.9966999999999997</v>
      </c>
      <c r="AA294" s="29">
        <f>'2.11 Prod Gust 2017'!H29*k</f>
        <v>0.19109999999999999</v>
      </c>
      <c r="AB294" s="29">
        <f>SUM('2.11 Prod Gust 2017'!I29:J29)/2</f>
        <v>1.415</v>
      </c>
      <c r="AC294" s="29">
        <f t="shared" si="254"/>
        <v>0.66894660000000006</v>
      </c>
      <c r="AD294" s="348">
        <f t="shared" si="255"/>
        <v>1.4958089999999999</v>
      </c>
      <c r="AE294" s="68">
        <f t="shared" si="262"/>
        <v>2.9730960000000004E-2</v>
      </c>
      <c r="AF294" s="36">
        <f t="shared" si="263"/>
        <v>0.66894660000000006</v>
      </c>
      <c r="AG294" s="33">
        <f t="shared" si="256"/>
        <v>9.3506644020987473</v>
      </c>
      <c r="AH294" s="33">
        <f t="shared" si="264"/>
        <v>-0.23472918387373731</v>
      </c>
      <c r="AI294" s="36">
        <f t="shared" si="265"/>
        <v>1.4958089999999999</v>
      </c>
      <c r="AJ294" s="33">
        <f t="shared" si="257"/>
        <v>1.8182479151924924</v>
      </c>
      <c r="AK294" s="33">
        <f t="shared" si="266"/>
        <v>-5.7420324158714564E-3</v>
      </c>
      <c r="AL294" s="60">
        <f t="shared" si="267"/>
        <v>2.9730960000000004E-2</v>
      </c>
      <c r="AM294" s="60">
        <f t="shared" si="258"/>
        <v>3.7186055881849096E-2</v>
      </c>
      <c r="AN294" s="60">
        <f t="shared" si="268"/>
        <v>-4.9863349377620853E-3</v>
      </c>
      <c r="AO294" s="34">
        <f t="shared" si="269"/>
        <v>3.9391299999999996</v>
      </c>
      <c r="AP294" s="34">
        <f t="shared" si="270"/>
        <v>3.7936724487726234</v>
      </c>
      <c r="AQ294" s="10">
        <f t="shared" si="259"/>
        <v>2.203277472923622</v>
      </c>
      <c r="AR294" s="10">
        <f t="shared" si="271"/>
        <v>2.7845555773991055</v>
      </c>
      <c r="AS294" s="10">
        <f t="shared" si="272"/>
        <v>0.58127810447548356</v>
      </c>
      <c r="AT294" s="10">
        <f>SUM(AS$270:AS294)*5</f>
        <v>65.300134429299575</v>
      </c>
      <c r="AU294" s="10"/>
      <c r="AV294" s="10"/>
      <c r="AW294" s="10"/>
      <c r="AY294" s="10"/>
    </row>
    <row r="295" spans="1:52" x14ac:dyDescent="0.25">
      <c r="A295" s="4">
        <v>130</v>
      </c>
      <c r="B295" s="18">
        <f t="shared" si="249"/>
        <v>2153</v>
      </c>
      <c r="C295" s="64">
        <f t="shared" si="245"/>
        <v>198.74</v>
      </c>
      <c r="D295" s="64">
        <f t="shared" ref="D295:L295" si="296">D50</f>
        <v>0.23000000000001819</v>
      </c>
      <c r="E295" s="64">
        <f t="shared" si="296"/>
        <v>2.3016000000000001</v>
      </c>
      <c r="F295" s="64">
        <f t="shared" si="296"/>
        <v>1.9403999999999999</v>
      </c>
      <c r="G295" s="64">
        <f t="shared" si="296"/>
        <v>0.15539999999999998</v>
      </c>
      <c r="H295" s="64">
        <f t="shared" si="296"/>
        <v>0.19</v>
      </c>
      <c r="I295" s="64">
        <f t="shared" si="296"/>
        <v>1.0564344000000001</v>
      </c>
      <c r="J295" s="64">
        <f t="shared" si="296"/>
        <v>1.3012440000000001</v>
      </c>
      <c r="K295" s="64">
        <f t="shared" si="296"/>
        <v>4.6952640000000004E-2</v>
      </c>
      <c r="L295" s="64">
        <f t="shared" si="296"/>
        <v>1.0564344000000001</v>
      </c>
      <c r="M295" s="64">
        <f t="shared" si="246"/>
        <v>11.646370847439318</v>
      </c>
      <c r="N295" s="64">
        <f t="shared" si="251"/>
        <v>-4.5866934650536706E-2</v>
      </c>
      <c r="O295" s="64">
        <f t="shared" si="251"/>
        <v>1.3012440000000001</v>
      </c>
      <c r="P295" s="64">
        <f t="shared" si="247"/>
        <v>1.583018146332924</v>
      </c>
      <c r="Q295" s="64">
        <f t="shared" si="252"/>
        <v>-1.0937130747564527E-2</v>
      </c>
      <c r="R295" s="64">
        <f t="shared" si="252"/>
        <v>4.6952640000000004E-2</v>
      </c>
      <c r="S295" s="64">
        <f t="shared" si="248"/>
        <v>5.7125812383895802E-2</v>
      </c>
      <c r="T295" s="64">
        <f t="shared" si="253"/>
        <v>-4.2234104676366901E-4</v>
      </c>
      <c r="U295" s="64">
        <f t="shared" si="253"/>
        <v>2.9818100000000003</v>
      </c>
      <c r="V295" s="64">
        <f t="shared" si="253"/>
        <v>3.1545835935551536</v>
      </c>
      <c r="W295" s="29">
        <f>'2.11 Prod Gust 2017'!D30</f>
        <v>194.33</v>
      </c>
      <c r="X295" s="35">
        <f t="shared" si="261"/>
        <v>0.36000000000001364</v>
      </c>
      <c r="Y295" s="29">
        <f>'2.11 Prod Gust 2017'!F30*k</f>
        <v>1.6652999999999998</v>
      </c>
      <c r="Z295" s="29">
        <f>'2.11 Prod Gust 2017'!G30*k</f>
        <v>2.8223999999999996</v>
      </c>
      <c r="AA295" s="29">
        <f>'2.11 Prod Gust 2017'!H30*k</f>
        <v>0.18689999999999998</v>
      </c>
      <c r="AB295" s="29">
        <f>SUM('2.11 Prod Gust 2017'!I30:J30)/2</f>
        <v>1.405</v>
      </c>
      <c r="AC295" s="29">
        <f t="shared" si="254"/>
        <v>0.7643726999999999</v>
      </c>
      <c r="AD295" s="348">
        <f t="shared" si="255"/>
        <v>1.4805104999999998</v>
      </c>
      <c r="AE295" s="68">
        <f t="shared" si="262"/>
        <v>3.3972119999999995E-2</v>
      </c>
      <c r="AF295" s="36">
        <f t="shared" si="263"/>
        <v>0.7643726999999999</v>
      </c>
      <c r="AG295" s="33">
        <f t="shared" si="256"/>
        <v>9.2334907255709489</v>
      </c>
      <c r="AH295" s="33">
        <f t="shared" si="264"/>
        <v>-0.11717367652779842</v>
      </c>
      <c r="AI295" s="36">
        <f t="shared" si="265"/>
        <v>1.4805104999999998</v>
      </c>
      <c r="AJ295" s="33">
        <f t="shared" si="257"/>
        <v>1.8019343576777285</v>
      </c>
      <c r="AK295" s="33">
        <f t="shared" si="266"/>
        <v>-1.6313557514763932E-2</v>
      </c>
      <c r="AL295" s="60">
        <f t="shared" si="267"/>
        <v>3.3972119999999995E-2</v>
      </c>
      <c r="AM295" s="60">
        <f t="shared" si="258"/>
        <v>4.0545748069909342E-2</v>
      </c>
      <c r="AN295" s="60">
        <f t="shared" si="268"/>
        <v>3.3596921880602454E-3</v>
      </c>
      <c r="AO295" s="34">
        <f t="shared" si="269"/>
        <v>3.9517399999999996</v>
      </c>
      <c r="AP295" s="34">
        <f t="shared" si="270"/>
        <v>4.1816124581455112</v>
      </c>
      <c r="AQ295" s="10">
        <f t="shared" si="259"/>
        <v>2.3154643576694829</v>
      </c>
      <c r="AR295" s="10">
        <f t="shared" si="271"/>
        <v>3.0693035442788053</v>
      </c>
      <c r="AS295" s="10">
        <f t="shared" si="272"/>
        <v>0.75383918660932236</v>
      </c>
      <c r="AT295" s="10">
        <f>SUM(AS$270:AS295)*5</f>
        <v>69.069330362346193</v>
      </c>
      <c r="AU295" s="10"/>
      <c r="AV295" s="10"/>
      <c r="AW295" s="10"/>
      <c r="AY295" s="10"/>
    </row>
    <row r="296" spans="1:52" x14ac:dyDescent="0.25">
      <c r="A296" s="4">
        <v>135</v>
      </c>
      <c r="B296" s="18">
        <f t="shared" si="249"/>
        <v>2158</v>
      </c>
      <c r="C296" s="64">
        <f t="shared" si="245"/>
        <v>198.91</v>
      </c>
      <c r="D296" s="64">
        <f t="shared" ref="D296:L296" si="297">D51</f>
        <v>0.16999999999998749</v>
      </c>
      <c r="E296" s="64">
        <f t="shared" si="297"/>
        <v>2.3183999999999996</v>
      </c>
      <c r="F296" s="64">
        <f t="shared" si="297"/>
        <v>1.9508999999999999</v>
      </c>
      <c r="G296" s="64">
        <f t="shared" si="297"/>
        <v>0.15539999999999998</v>
      </c>
      <c r="H296" s="64">
        <f t="shared" si="297"/>
        <v>0.25</v>
      </c>
      <c r="I296" s="64">
        <f t="shared" si="297"/>
        <v>1.0641455999999998</v>
      </c>
      <c r="J296" s="64">
        <f t="shared" si="297"/>
        <v>1.3093499999999998</v>
      </c>
      <c r="K296" s="64">
        <f t="shared" si="297"/>
        <v>4.7295359999999995E-2</v>
      </c>
      <c r="L296" s="64">
        <f t="shared" si="297"/>
        <v>1.0641455999999998</v>
      </c>
      <c r="M296" s="64">
        <f t="shared" si="246"/>
        <v>11.61253927931908</v>
      </c>
      <c r="N296" s="64">
        <f t="shared" si="251"/>
        <v>-3.3831568120238131E-2</v>
      </c>
      <c r="O296" s="64">
        <f t="shared" si="251"/>
        <v>1.3093499999999998</v>
      </c>
      <c r="P296" s="64">
        <f t="shared" si="247"/>
        <v>1.5891907165033421</v>
      </c>
      <c r="Q296" s="64">
        <f t="shared" si="252"/>
        <v>6.1725701704180569E-3</v>
      </c>
      <c r="R296" s="64">
        <f t="shared" si="252"/>
        <v>4.7295359999999995E-2</v>
      </c>
      <c r="S296" s="64">
        <f t="shared" si="248"/>
        <v>5.7393872329360787E-2</v>
      </c>
      <c r="T296" s="64">
        <f t="shared" si="253"/>
        <v>2.6805994546498513E-4</v>
      </c>
      <c r="U296" s="64">
        <f t="shared" si="253"/>
        <v>3.0385549999999997</v>
      </c>
      <c r="V296" s="64">
        <f t="shared" si="253"/>
        <v>3.1811640619956321</v>
      </c>
      <c r="W296" s="29">
        <f>'2.11 Prod Gust 2017'!D31</f>
        <v>194.7</v>
      </c>
      <c r="X296" s="35">
        <f t="shared" si="261"/>
        <v>0.36999999999997613</v>
      </c>
      <c r="Y296" s="29">
        <f>'2.11 Prod Gust 2017'!F31*k</f>
        <v>1.512</v>
      </c>
      <c r="Z296" s="29">
        <f>'2.11 Prod Gust 2017'!G31*k</f>
        <v>2.9819999999999998</v>
      </c>
      <c r="AA296" s="29">
        <f>'2.11 Prod Gust 2017'!H31*k</f>
        <v>0.19109999999999999</v>
      </c>
      <c r="AB296" s="29">
        <f>SUM('2.11 Prod Gust 2017'!I31:J31)/2</f>
        <v>1.365</v>
      </c>
      <c r="AC296" s="29">
        <f t="shared" si="254"/>
        <v>0.69400800000000007</v>
      </c>
      <c r="AD296" s="348">
        <f t="shared" si="255"/>
        <v>1.5036</v>
      </c>
      <c r="AE296" s="68">
        <f t="shared" si="262"/>
        <v>3.0844800000000002E-2</v>
      </c>
      <c r="AF296" s="36">
        <f t="shared" si="263"/>
        <v>0.69400800000000007</v>
      </c>
      <c r="AG296" s="33">
        <f t="shared" si="256"/>
        <v>9.0569990539109195</v>
      </c>
      <c r="AH296" s="33">
        <f t="shared" si="264"/>
        <v>-0.17649167166002933</v>
      </c>
      <c r="AI296" s="36">
        <f t="shared" si="265"/>
        <v>1.5036</v>
      </c>
      <c r="AJ296" s="33">
        <f t="shared" si="257"/>
        <v>1.822140000891737</v>
      </c>
      <c r="AK296" s="33">
        <f t="shared" si="266"/>
        <v>2.0205643214008528E-2</v>
      </c>
      <c r="AL296" s="60">
        <f t="shared" si="267"/>
        <v>3.0844800000000002E-2</v>
      </c>
      <c r="AM296" s="60">
        <f t="shared" si="258"/>
        <v>3.8012343352128566E-2</v>
      </c>
      <c r="AN296" s="60">
        <f t="shared" si="268"/>
        <v>-2.5334047177807753E-3</v>
      </c>
      <c r="AO296" s="34">
        <f t="shared" si="269"/>
        <v>3.9325649999999999</v>
      </c>
      <c r="AP296" s="34">
        <f t="shared" si="270"/>
        <v>4.1437455668361753</v>
      </c>
      <c r="AQ296" s="10">
        <f t="shared" si="259"/>
        <v>2.3349744215047936</v>
      </c>
      <c r="AR296" s="10">
        <f t="shared" si="271"/>
        <v>3.0415092460577524</v>
      </c>
      <c r="AS296" s="10">
        <f t="shared" si="272"/>
        <v>0.7065348245529588</v>
      </c>
      <c r="AT296" s="10">
        <f>SUM(AS$270:AS296)*5</f>
        <v>72.602004485110982</v>
      </c>
      <c r="AU296" s="10"/>
      <c r="AV296" s="10"/>
      <c r="AW296" s="10"/>
      <c r="AY296" s="10"/>
    </row>
    <row r="297" spans="1:52" x14ac:dyDescent="0.25">
      <c r="A297" s="4">
        <v>140</v>
      </c>
      <c r="B297" s="18">
        <f t="shared" si="249"/>
        <v>2163</v>
      </c>
      <c r="C297" s="64">
        <f t="shared" si="245"/>
        <v>199.04</v>
      </c>
      <c r="D297" s="64">
        <f t="shared" ref="D297:L297" si="298">D52</f>
        <v>0.12999999999999545</v>
      </c>
      <c r="E297" s="64">
        <f t="shared" si="298"/>
        <v>2.4087000000000001</v>
      </c>
      <c r="F297" s="64">
        <f t="shared" si="298"/>
        <v>1.8773999999999997</v>
      </c>
      <c r="G297" s="64">
        <f t="shared" si="298"/>
        <v>0.15329999999999999</v>
      </c>
      <c r="H297" s="64">
        <f t="shared" si="298"/>
        <v>0.20499999999999999</v>
      </c>
      <c r="I297" s="64">
        <f t="shared" si="298"/>
        <v>1.1055933</v>
      </c>
      <c r="J297" s="64">
        <f t="shared" si="298"/>
        <v>1.3035435</v>
      </c>
      <c r="K297" s="64">
        <f t="shared" si="298"/>
        <v>4.9137480000000004E-2</v>
      </c>
      <c r="L297" s="64">
        <f t="shared" si="298"/>
        <v>1.1055933</v>
      </c>
      <c r="M297" s="64">
        <f t="shared" si="246"/>
        <v>11.623344927473424</v>
      </c>
      <c r="N297" s="64">
        <f t="shared" si="251"/>
        <v>1.0805648154343928E-2</v>
      </c>
      <c r="O297" s="64">
        <f t="shared" si="251"/>
        <v>1.3035435</v>
      </c>
      <c r="P297" s="64">
        <f t="shared" si="247"/>
        <v>1.5844753830595553</v>
      </c>
      <c r="Q297" s="64">
        <f t="shared" si="252"/>
        <v>-4.7153334437868288E-3</v>
      </c>
      <c r="R297" s="64">
        <f t="shared" si="252"/>
        <v>4.9137480000000004E-2</v>
      </c>
      <c r="S297" s="64">
        <f t="shared" si="248"/>
        <v>5.9283379080661495E-2</v>
      </c>
      <c r="T297" s="64">
        <f t="shared" si="253"/>
        <v>1.8895067513007083E-3</v>
      </c>
      <c r="U297" s="64">
        <f t="shared" si="253"/>
        <v>3.0188599999999997</v>
      </c>
      <c r="V297" s="64">
        <f t="shared" si="253"/>
        <v>3.1568398214618529</v>
      </c>
      <c r="W297" s="29">
        <f>'2.11 Prod Gust 2017'!D32</f>
        <v>195.15</v>
      </c>
      <c r="X297" s="35">
        <f t="shared" si="261"/>
        <v>0.45000000000001705</v>
      </c>
      <c r="Y297" s="29">
        <f>'2.11 Prod Gust 2017'!F32*k</f>
        <v>1.9676999999999998</v>
      </c>
      <c r="Z297" s="29">
        <f>'2.11 Prod Gust 2017'!G32*k</f>
        <v>2.6313</v>
      </c>
      <c r="AA297" s="29">
        <f>'2.11 Prod Gust 2017'!H32*k</f>
        <v>0.1827</v>
      </c>
      <c r="AB297" s="29">
        <f>SUM('2.11 Prod Gust 2017'!I32:J32)/2</f>
        <v>1.595</v>
      </c>
      <c r="AC297" s="29">
        <f t="shared" si="254"/>
        <v>0.90317429999999999</v>
      </c>
      <c r="AD297" s="348">
        <f t="shared" si="255"/>
        <v>1.4819804999999999</v>
      </c>
      <c r="AE297" s="68">
        <f t="shared" si="262"/>
        <v>4.0141079999999996E-2</v>
      </c>
      <c r="AF297" s="36">
        <f t="shared" si="263"/>
        <v>0.90317429999999999</v>
      </c>
      <c r="AG297" s="33">
        <f t="shared" si="256"/>
        <v>9.106312670342934</v>
      </c>
      <c r="AH297" s="33">
        <f t="shared" si="264"/>
        <v>4.9313616432014484E-2</v>
      </c>
      <c r="AI297" s="36">
        <f t="shared" si="265"/>
        <v>1.4819804999999999</v>
      </c>
      <c r="AJ297" s="33">
        <f t="shared" si="257"/>
        <v>1.8040923877254522</v>
      </c>
      <c r="AK297" s="33">
        <f t="shared" si="266"/>
        <v>-1.8047613166284782E-2</v>
      </c>
      <c r="AL297" s="60">
        <f t="shared" si="267"/>
        <v>4.0141079999999996E-2</v>
      </c>
      <c r="AM297" s="60">
        <f t="shared" si="258"/>
        <v>4.6860776438270371E-2</v>
      </c>
      <c r="AN297" s="60">
        <f t="shared" si="268"/>
        <v>8.8484330861418048E-3</v>
      </c>
      <c r="AO297" s="34">
        <f t="shared" si="269"/>
        <v>4.1448549999999997</v>
      </c>
      <c r="AP297" s="34">
        <f t="shared" si="270"/>
        <v>4.6349694363518879</v>
      </c>
      <c r="AQ297" s="10">
        <f t="shared" si="259"/>
        <v>2.3171204289529999</v>
      </c>
      <c r="AR297" s="10">
        <f t="shared" si="271"/>
        <v>3.4020675662822852</v>
      </c>
      <c r="AS297" s="10">
        <f t="shared" si="272"/>
        <v>1.0849471373292854</v>
      </c>
      <c r="AT297" s="10">
        <f>SUM(AS$270:AS297)*5</f>
        <v>78.02674017175741</v>
      </c>
      <c r="AU297" s="10"/>
      <c r="AV297" s="10"/>
      <c r="AW297" s="10"/>
      <c r="AX297" s="10"/>
      <c r="AY297" s="10"/>
      <c r="AZ297" s="11"/>
    </row>
    <row r="298" spans="1:52" x14ac:dyDescent="0.25">
      <c r="A298" s="4">
        <v>145</v>
      </c>
      <c r="B298" s="18">
        <f t="shared" si="249"/>
        <v>2168</v>
      </c>
      <c r="C298" s="64">
        <f t="shared" si="245"/>
        <v>199.4</v>
      </c>
      <c r="D298" s="64">
        <f t="shared" ref="D298:L298" si="299">D53</f>
        <v>0.36000000000001364</v>
      </c>
      <c r="E298" s="64">
        <f t="shared" si="299"/>
        <v>2.4653999999999998</v>
      </c>
      <c r="F298" s="64">
        <f t="shared" si="299"/>
        <v>1.8416999999999999</v>
      </c>
      <c r="G298" s="64">
        <f t="shared" si="299"/>
        <v>0.15329999999999999</v>
      </c>
      <c r="H298" s="64">
        <f t="shared" si="299"/>
        <v>0.17499999999999999</v>
      </c>
      <c r="I298" s="64">
        <f t="shared" si="299"/>
        <v>1.1316185999999999</v>
      </c>
      <c r="J298" s="64">
        <f t="shared" si="299"/>
        <v>1.3038689999999999</v>
      </c>
      <c r="K298" s="64">
        <f t="shared" si="299"/>
        <v>5.0294159999999997E-2</v>
      </c>
      <c r="L298" s="64">
        <f t="shared" si="299"/>
        <v>1.1316185999999999</v>
      </c>
      <c r="M298" s="64">
        <f t="shared" si="246"/>
        <v>11.659157158714521</v>
      </c>
      <c r="N298" s="64">
        <f t="shared" si="251"/>
        <v>3.5812231241097336E-2</v>
      </c>
      <c r="O298" s="64">
        <f t="shared" si="251"/>
        <v>1.3038689999999999</v>
      </c>
      <c r="P298" s="64">
        <f t="shared" si="247"/>
        <v>1.583967321996141</v>
      </c>
      <c r="Q298" s="64">
        <f t="shared" si="252"/>
        <v>-5.0806106341427792E-4</v>
      </c>
      <c r="R298" s="64">
        <f t="shared" si="252"/>
        <v>5.0294159999999997E-2</v>
      </c>
      <c r="S298" s="64">
        <f t="shared" si="248"/>
        <v>6.0774079839897112E-2</v>
      </c>
      <c r="T298" s="64">
        <f t="shared" si="253"/>
        <v>1.4907007592356164E-3</v>
      </c>
      <c r="U298" s="64">
        <f t="shared" si="253"/>
        <v>3.01301</v>
      </c>
      <c r="V298" s="64">
        <f t="shared" si="253"/>
        <v>3.4098048709369322</v>
      </c>
      <c r="W298" s="29">
        <f>'2.11 Prod Gust 2017'!D33</f>
        <v>195.32</v>
      </c>
      <c r="X298" s="35">
        <f t="shared" si="261"/>
        <v>0.16999999999998749</v>
      </c>
      <c r="Y298" s="29">
        <f>'2.11 Prod Gust 2017'!F33*k</f>
        <v>1.8522000000000001</v>
      </c>
      <c r="Z298" s="29">
        <f>'2.11 Prod Gust 2017'!G33*k</f>
        <v>2.7173999999999996</v>
      </c>
      <c r="AA298" s="29">
        <f>'2.11 Prod Gust 2017'!H33*k</f>
        <v>0.18479999999999999</v>
      </c>
      <c r="AB298" s="29">
        <f>SUM('2.11 Prod Gust 2017'!I33:J33)/2</f>
        <v>1.54</v>
      </c>
      <c r="AC298" s="29">
        <f t="shared" si="254"/>
        <v>0.85015980000000002</v>
      </c>
      <c r="AD298" s="348">
        <f t="shared" si="255"/>
        <v>1.4864009999999999</v>
      </c>
      <c r="AE298" s="68">
        <f t="shared" si="262"/>
        <v>3.7784880000000007E-2</v>
      </c>
      <c r="AF298" s="36">
        <f t="shared" si="263"/>
        <v>0.85015980000000002</v>
      </c>
      <c r="AG298" s="33">
        <f t="shared" si="256"/>
        <v>9.0979626797158435</v>
      </c>
      <c r="AH298" s="33">
        <f t="shared" si="264"/>
        <v>-8.34999062709052E-3</v>
      </c>
      <c r="AI298" s="36">
        <f t="shared" si="265"/>
        <v>1.4864009999999999</v>
      </c>
      <c r="AJ298" s="33">
        <f t="shared" si="257"/>
        <v>1.8053224903119243</v>
      </c>
      <c r="AK298" s="33">
        <f t="shared" si="266"/>
        <v>1.2301025864720483E-3</v>
      </c>
      <c r="AL298" s="60">
        <f t="shared" si="267"/>
        <v>3.7784880000000007E-2</v>
      </c>
      <c r="AM298" s="60">
        <f t="shared" si="258"/>
        <v>4.606877319779195E-2</v>
      </c>
      <c r="AN298" s="60">
        <f t="shared" si="268"/>
        <v>-7.9200324047842136E-4</v>
      </c>
      <c r="AO298" s="34">
        <f t="shared" si="269"/>
        <v>4.0913599999999999</v>
      </c>
      <c r="AP298" s="34">
        <f t="shared" si="270"/>
        <v>4.2534481087188905</v>
      </c>
      <c r="AQ298" s="10">
        <f t="shared" si="259"/>
        <v>2.5027967752677083</v>
      </c>
      <c r="AR298" s="10">
        <f t="shared" si="271"/>
        <v>3.1220309117996656</v>
      </c>
      <c r="AS298" s="10">
        <f t="shared" si="272"/>
        <v>0.61923413653195736</v>
      </c>
      <c r="AT298" s="10">
        <f>SUM(AS$270:AS298)*5</f>
        <v>81.122910854417199</v>
      </c>
      <c r="AU298" s="10"/>
      <c r="AV298" s="10"/>
      <c r="AW298" s="10"/>
      <c r="AX298" s="10"/>
      <c r="AY298" s="10"/>
      <c r="AZ298" s="11"/>
    </row>
    <row r="299" spans="1:52" x14ac:dyDescent="0.25">
      <c r="A299" s="4">
        <v>150</v>
      </c>
      <c r="B299" s="18">
        <f t="shared" si="249"/>
        <v>2173</v>
      </c>
      <c r="C299" s="64">
        <f t="shared" si="245"/>
        <v>199.67</v>
      </c>
      <c r="D299" s="64">
        <f t="shared" ref="D299:L299" si="300">D54</f>
        <v>0.26999999999998181</v>
      </c>
      <c r="E299" s="64">
        <f t="shared" si="300"/>
        <v>2.4780000000000002</v>
      </c>
      <c r="F299" s="64">
        <f t="shared" si="300"/>
        <v>1.8648</v>
      </c>
      <c r="G299" s="64">
        <f t="shared" si="300"/>
        <v>0.15539999999999998</v>
      </c>
      <c r="H299" s="64">
        <f t="shared" si="300"/>
        <v>0.14000000000000001</v>
      </c>
      <c r="I299" s="64">
        <f t="shared" si="300"/>
        <v>1.1374020000000002</v>
      </c>
      <c r="J299" s="64">
        <f t="shared" si="300"/>
        <v>1.315734</v>
      </c>
      <c r="K299" s="64">
        <f t="shared" si="300"/>
        <v>5.0551200000000004E-2</v>
      </c>
      <c r="L299" s="64">
        <f t="shared" si="300"/>
        <v>1.1374020000000002</v>
      </c>
      <c r="M299" s="64">
        <f t="shared" si="246"/>
        <v>11.697376544019676</v>
      </c>
      <c r="N299" s="64">
        <f t="shared" si="251"/>
        <v>3.8219385305154674E-2</v>
      </c>
      <c r="O299" s="64">
        <f t="shared" si="251"/>
        <v>1.315734</v>
      </c>
      <c r="P299" s="64">
        <f t="shared" si="247"/>
        <v>1.5957425086403418</v>
      </c>
      <c r="Q299" s="64">
        <f t="shared" si="252"/>
        <v>1.1775186644200852E-2</v>
      </c>
      <c r="R299" s="64">
        <f t="shared" si="252"/>
        <v>5.0551200000000004E-2</v>
      </c>
      <c r="S299" s="64">
        <f t="shared" si="248"/>
        <v>6.1294640993790978E-2</v>
      </c>
      <c r="T299" s="64">
        <f t="shared" si="253"/>
        <v>5.2056115389386565E-4</v>
      </c>
      <c r="U299" s="64">
        <f t="shared" si="253"/>
        <v>3.0148300000000003</v>
      </c>
      <c r="V299" s="64">
        <f t="shared" si="253"/>
        <v>3.3353451331032318</v>
      </c>
      <c r="W299" s="29">
        <f>'2.11 Prod Gust 2017'!D34</f>
        <v>195.6</v>
      </c>
      <c r="X299" s="35">
        <f t="shared" si="261"/>
        <v>0.28000000000000114</v>
      </c>
      <c r="Y299" s="29">
        <f>'2.11 Prod Gust 2017'!F34*k</f>
        <v>1.4426999999999999</v>
      </c>
      <c r="Z299" s="29">
        <f>'2.11 Prod Gust 2017'!G34*k</f>
        <v>3.0869999999999997</v>
      </c>
      <c r="AA299" s="29">
        <f>'2.11 Prod Gust 2017'!H34*k</f>
        <v>0.1953</v>
      </c>
      <c r="AB299" s="29">
        <f>SUM('2.11 Prod Gust 2017'!I34:J34)/2</f>
        <v>1.45</v>
      </c>
      <c r="AC299" s="29">
        <f t="shared" si="254"/>
        <v>0.66219929999999994</v>
      </c>
      <c r="AD299" s="348">
        <f t="shared" si="255"/>
        <v>1.5265214999999999</v>
      </c>
      <c r="AE299" s="68">
        <f t="shared" si="262"/>
        <v>2.9431079999999998E-2</v>
      </c>
      <c r="AF299" s="36">
        <f t="shared" si="263"/>
        <v>0.66219929999999994</v>
      </c>
      <c r="AG299" s="33">
        <f t="shared" si="256"/>
        <v>8.9024393956085053</v>
      </c>
      <c r="AH299" s="33">
        <f t="shared" si="264"/>
        <v>-0.19552328410733821</v>
      </c>
      <c r="AI299" s="36">
        <f t="shared" si="265"/>
        <v>1.5265214999999999</v>
      </c>
      <c r="AJ299" s="33">
        <f t="shared" si="257"/>
        <v>1.8456604437820365</v>
      </c>
      <c r="AK299" s="33">
        <f t="shared" si="266"/>
        <v>4.0337953470112264E-2</v>
      </c>
      <c r="AL299" s="60">
        <f t="shared" si="267"/>
        <v>2.9431079999999998E-2</v>
      </c>
      <c r="AM299" s="60">
        <f t="shared" si="258"/>
        <v>3.7574965482275936E-2</v>
      </c>
      <c r="AN299" s="60">
        <f t="shared" si="268"/>
        <v>-8.4938077155160135E-3</v>
      </c>
      <c r="AO299" s="34">
        <f t="shared" si="269"/>
        <v>4.0137499999999999</v>
      </c>
      <c r="AP299" s="34">
        <f t="shared" si="270"/>
        <v>4.1300708616472592</v>
      </c>
      <c r="AQ299" s="10">
        <f t="shared" si="259"/>
        <v>2.448143327697772</v>
      </c>
      <c r="AR299" s="10">
        <f t="shared" si="271"/>
        <v>3.0314720124490884</v>
      </c>
      <c r="AS299" s="10">
        <f t="shared" si="272"/>
        <v>0.58332868475131638</v>
      </c>
      <c r="AT299" s="10">
        <f>SUM(AS$270:AS299)*5</f>
        <v>84.039554278173782</v>
      </c>
      <c r="AU299" s="10"/>
      <c r="AV299" s="10"/>
      <c r="AW299" s="10"/>
      <c r="AX299" s="10"/>
      <c r="AY299" s="10"/>
      <c r="AZ299" s="11"/>
    </row>
    <row r="300" spans="1:52" x14ac:dyDescent="0.25">
      <c r="K300" s="1"/>
    </row>
    <row r="301" spans="1:52" x14ac:dyDescent="0.25">
      <c r="K301" s="1"/>
    </row>
    <row r="302" spans="1:52" ht="18.75" x14ac:dyDescent="0.3">
      <c r="C302" s="361" t="s">
        <v>19</v>
      </c>
      <c r="D302" s="361"/>
      <c r="E302" s="361"/>
      <c r="F302" s="361"/>
      <c r="G302" s="361"/>
      <c r="H302" s="361"/>
      <c r="I302" s="361"/>
      <c r="J302" s="361"/>
      <c r="K302" s="361"/>
      <c r="L302" s="361"/>
      <c r="M302" s="361"/>
      <c r="N302" s="361"/>
      <c r="O302" s="361"/>
      <c r="P302" s="361"/>
      <c r="Q302" s="361"/>
      <c r="R302" s="361"/>
      <c r="S302" s="361"/>
      <c r="T302" s="361"/>
      <c r="U302" s="361"/>
      <c r="V302" s="361"/>
      <c r="W302" s="362" t="s">
        <v>73</v>
      </c>
      <c r="X302" s="362"/>
      <c r="Y302" s="362"/>
      <c r="Z302" s="362"/>
      <c r="AA302" s="362"/>
      <c r="AB302" s="362"/>
      <c r="AC302" s="362"/>
      <c r="AD302" s="362"/>
      <c r="AE302" s="362"/>
      <c r="AF302" s="362"/>
      <c r="AG302" s="362"/>
      <c r="AH302" s="362"/>
      <c r="AI302" s="362"/>
      <c r="AJ302" s="362"/>
      <c r="AK302" s="362"/>
      <c r="AL302" s="362"/>
      <c r="AM302" s="362"/>
      <c r="AN302" s="362"/>
      <c r="AO302" s="362"/>
      <c r="AP302" s="362"/>
      <c r="AQ302" s="37"/>
      <c r="AR302" s="37"/>
      <c r="AS302" s="37"/>
      <c r="AT302" s="38"/>
      <c r="AU302" s="38"/>
      <c r="AV302" s="38"/>
      <c r="AW302" s="38"/>
      <c r="AX302" s="38"/>
      <c r="AY302" s="38"/>
    </row>
    <row r="303" spans="1:52" ht="135" x14ac:dyDescent="0.25">
      <c r="A303" s="13" t="s">
        <v>4</v>
      </c>
      <c r="B303" s="14" t="s">
        <v>0</v>
      </c>
      <c r="C303" s="58" t="s">
        <v>7</v>
      </c>
      <c r="D303" s="5" t="s">
        <v>6</v>
      </c>
      <c r="E303" s="21" t="s">
        <v>41</v>
      </c>
      <c r="F303" s="58" t="s">
        <v>42</v>
      </c>
      <c r="G303" s="58" t="s">
        <v>43</v>
      </c>
      <c r="H303" s="58"/>
      <c r="I303" s="58" t="s">
        <v>39</v>
      </c>
      <c r="J303" s="58" t="s">
        <v>40</v>
      </c>
      <c r="K303" s="58" t="s">
        <v>44</v>
      </c>
      <c r="L303" s="58" t="s">
        <v>36</v>
      </c>
      <c r="M303" s="15" t="s">
        <v>8</v>
      </c>
      <c r="N303" s="5" t="s">
        <v>11</v>
      </c>
      <c r="O303" s="5" t="s">
        <v>38</v>
      </c>
      <c r="P303" s="15" t="s">
        <v>33</v>
      </c>
      <c r="Q303" s="5" t="s">
        <v>34</v>
      </c>
      <c r="R303" s="58" t="s">
        <v>45</v>
      </c>
      <c r="S303" s="15" t="s">
        <v>46</v>
      </c>
      <c r="T303" s="5" t="s">
        <v>32</v>
      </c>
      <c r="U303" s="5" t="s">
        <v>24</v>
      </c>
      <c r="V303" s="5" t="s">
        <v>1</v>
      </c>
      <c r="W303" s="26" t="s">
        <v>5</v>
      </c>
      <c r="X303" s="26" t="s">
        <v>6</v>
      </c>
      <c r="Y303" s="27" t="s">
        <v>41</v>
      </c>
      <c r="Z303" s="59" t="s">
        <v>42</v>
      </c>
      <c r="AA303" s="59" t="s">
        <v>43</v>
      </c>
      <c r="AB303" s="59" t="s">
        <v>49</v>
      </c>
      <c r="AC303" s="59" t="s">
        <v>39</v>
      </c>
      <c r="AD303" s="59" t="s">
        <v>40</v>
      </c>
      <c r="AE303" s="59" t="s">
        <v>44</v>
      </c>
      <c r="AF303" s="67" t="s">
        <v>36</v>
      </c>
      <c r="AG303" s="26" t="s">
        <v>8</v>
      </c>
      <c r="AH303" s="28" t="s">
        <v>11</v>
      </c>
      <c r="AI303" s="28" t="s">
        <v>38</v>
      </c>
      <c r="AJ303" s="26" t="s">
        <v>33</v>
      </c>
      <c r="AK303" s="28" t="s">
        <v>34</v>
      </c>
      <c r="AL303" s="28" t="s">
        <v>47</v>
      </c>
      <c r="AM303" s="26" t="s">
        <v>46</v>
      </c>
      <c r="AN303" s="28" t="s">
        <v>32</v>
      </c>
      <c r="AO303" s="28" t="s">
        <v>24</v>
      </c>
      <c r="AP303" s="26" t="s">
        <v>1</v>
      </c>
      <c r="AQ303" s="6" t="str">
        <f>"Climate benefit " &amp;C302 &amp; " ton CO2/ha"</f>
        <v>Climate benefit BAU 95% ton CO2/ha</v>
      </c>
      <c r="AR303" s="6" t="str">
        <f>"Climate benefit "&amp;AT302 &amp; " ton CO2/ha"</f>
        <v>Climate benefit  ton CO2/ha</v>
      </c>
      <c r="AS303" s="6" t="str">
        <f>"Diff "&amp;C302&amp;" and "&amp;AT302 &amp; " ton CO2/ha/year"</f>
        <v>Diff BAU 95% and  ton CO2/ha/year</v>
      </c>
      <c r="AT303" s="16" t="s">
        <v>12</v>
      </c>
      <c r="AU303" s="16"/>
      <c r="AV303" s="16"/>
      <c r="AW303" s="6"/>
    </row>
    <row r="304" spans="1:52" x14ac:dyDescent="0.25">
      <c r="A304" s="4">
        <v>0</v>
      </c>
      <c r="B304" s="4">
        <v>2023</v>
      </c>
      <c r="C304" s="19">
        <f t="shared" ref="C304:C334" si="301">C24</f>
        <v>187.18</v>
      </c>
      <c r="D304" s="19"/>
      <c r="E304" s="19"/>
      <c r="F304" s="19"/>
      <c r="G304" s="19"/>
      <c r="H304" s="19"/>
      <c r="I304" s="19"/>
      <c r="J304" s="19"/>
      <c r="K304" s="19"/>
      <c r="L304" s="19"/>
      <c r="M304" s="69">
        <f t="shared" ref="M304:M334" si="302">M24</f>
        <v>15</v>
      </c>
      <c r="N304" s="19"/>
      <c r="O304" s="19"/>
      <c r="P304" s="69">
        <f t="shared" ref="P304:P334" si="303">P24</f>
        <v>1.5</v>
      </c>
      <c r="Q304" s="19"/>
      <c r="R304" s="19"/>
      <c r="S304" s="69">
        <f t="shared" ref="S304:S334" si="304">S24</f>
        <v>0.05</v>
      </c>
      <c r="T304" s="19"/>
      <c r="U304" s="19"/>
      <c r="V304" s="19"/>
      <c r="W304" s="29">
        <f>'2.10 Prod Gust real. pot.'!D4</f>
        <v>187.33</v>
      </c>
      <c r="X304" s="77"/>
      <c r="Y304" s="77"/>
      <c r="Z304" s="77"/>
      <c r="AA304" s="77"/>
      <c r="AB304" s="77"/>
      <c r="AC304" s="77"/>
      <c r="AD304" s="77"/>
      <c r="AE304" s="77"/>
      <c r="AF304" s="77"/>
      <c r="AG304" s="80">
        <f>AG24</f>
        <v>15</v>
      </c>
      <c r="AH304" s="77"/>
      <c r="AI304" s="77"/>
      <c r="AJ304" s="80">
        <f>AJ24</f>
        <v>1.5</v>
      </c>
      <c r="AK304" s="77"/>
      <c r="AL304" s="77"/>
      <c r="AM304" s="80">
        <f>AM24</f>
        <v>0.05</v>
      </c>
      <c r="AN304" s="77"/>
      <c r="AO304" s="77"/>
      <c r="AP304" s="77"/>
      <c r="AT304">
        <v>0</v>
      </c>
    </row>
    <row r="305" spans="1:46" x14ac:dyDescent="0.25">
      <c r="A305" s="4">
        <v>5</v>
      </c>
      <c r="B305" s="18">
        <f t="shared" ref="B305:B334" si="305">B304+5</f>
        <v>2028</v>
      </c>
      <c r="C305" s="19">
        <f t="shared" si="301"/>
        <v>187.12</v>
      </c>
      <c r="D305" s="64" t="e">
        <f>#REF!</f>
        <v>#REF!</v>
      </c>
      <c r="E305" s="57">
        <f t="shared" ref="E305:L314" si="306">E25</f>
        <v>2.4842999999999997</v>
      </c>
      <c r="F305" s="57">
        <f t="shared" si="306"/>
        <v>1.6463999999999999</v>
      </c>
      <c r="G305" s="57">
        <f t="shared" si="306"/>
        <v>0.14280000000000001</v>
      </c>
      <c r="H305" s="57">
        <f t="shared" si="306"/>
        <v>0.13500000000000001</v>
      </c>
      <c r="I305" s="57">
        <f t="shared" si="306"/>
        <v>1.1402937</v>
      </c>
      <c r="J305" s="57">
        <f t="shared" si="306"/>
        <v>1.2342854999999999</v>
      </c>
      <c r="K305" s="57">
        <f t="shared" si="306"/>
        <v>5.0679719999999998E-2</v>
      </c>
      <c r="L305" s="57">
        <f t="shared" si="306"/>
        <v>1.1402937</v>
      </c>
      <c r="M305" s="57">
        <f t="shared" si="302"/>
        <v>14.7261486639586</v>
      </c>
      <c r="N305" s="57">
        <f t="shared" ref="N305:O334" si="307">N25</f>
        <v>-0.27385133604139966</v>
      </c>
      <c r="O305" s="57">
        <f t="shared" si="307"/>
        <v>1.2342854999999999</v>
      </c>
      <c r="P305" s="57">
        <f t="shared" si="303"/>
        <v>1.4994505429449552</v>
      </c>
      <c r="Q305" s="57">
        <f t="shared" ref="Q305:R334" si="308">Q25</f>
        <v>-5.49457055044833E-4</v>
      </c>
      <c r="R305" s="57">
        <f t="shared" si="308"/>
        <v>5.0679719999999998E-2</v>
      </c>
      <c r="S305" s="57">
        <f t="shared" si="304"/>
        <v>5.9518554764831845E-2</v>
      </c>
      <c r="T305" s="57">
        <f t="shared" ref="T305:V334" si="309">T25</f>
        <v>9.5185547648318422E-3</v>
      </c>
      <c r="U305" s="57">
        <f t="shared" si="309"/>
        <v>2.8655249999999994</v>
      </c>
      <c r="V305" s="57">
        <f t="shared" si="309"/>
        <v>2.5406427616683844</v>
      </c>
      <c r="W305" s="29">
        <f>'2.10 Prod Gust real. pot.'!D5</f>
        <v>187</v>
      </c>
      <c r="X305" s="35">
        <f>W305-W304</f>
        <v>-0.33000000000001251</v>
      </c>
      <c r="Y305" s="29">
        <f>'2.10 Prod Gust real. pot.'!F5*k</f>
        <v>2.4948000000000001</v>
      </c>
      <c r="Z305" s="29">
        <f>'2.10 Prod Gust real. pot.'!G5*k</f>
        <v>1.6295999999999999</v>
      </c>
      <c r="AA305" s="29">
        <f>'2.10 Prod Gust real. pot.'!H5*k</f>
        <v>0.14280000000000001</v>
      </c>
      <c r="AB305" s="29">
        <f>SUM('2.10 Prod Gust real. pot.'!I5:J5)/2</f>
        <v>0.53</v>
      </c>
      <c r="AC305" s="29">
        <f t="shared" ref="AC305:AC334" si="310">p*Y305</f>
        <v>1.1451132000000002</v>
      </c>
      <c r="AD305" s="348">
        <f t="shared" ref="AD305:AD334" si="311">Z305*paperpulp+Y305*(ppaperboard+papertimb)</f>
        <v>1.2304740000000001</v>
      </c>
      <c r="AE305" s="68">
        <f t="shared" ref="AE305:AE334" si="312">Y305*pboard</f>
        <v>5.0893920000000009E-2</v>
      </c>
      <c r="AF305" s="36">
        <f>AC305</f>
        <v>1.1451132000000002</v>
      </c>
      <c r="AG305" s="33">
        <f t="shared" ref="AG305:AG334" si="313">AG304*EXP(-qsawn*5)+AF305</f>
        <v>14.730968163958602</v>
      </c>
      <c r="AH305" s="33">
        <f>AG305-AG304</f>
        <v>-0.26903183604139791</v>
      </c>
      <c r="AI305" s="36">
        <f>AD305</f>
        <v>1.2304740000000001</v>
      </c>
      <c r="AJ305" s="33">
        <f t="shared" ref="AJ305:AJ334" si="314">AJ304*EXP(-qpap*5)+AI305</f>
        <v>1.4956390429449553</v>
      </c>
      <c r="AK305" s="33">
        <f>AJ305-AJ304</f>
        <v>-4.3609570550446897E-3</v>
      </c>
      <c r="AL305" s="60">
        <f>AE305</f>
        <v>5.0893920000000009E-2</v>
      </c>
      <c r="AM305" s="60">
        <f t="shared" ref="AM305:AM334" si="315">AM304*EXP(-qpap*5)+AL305</f>
        <v>5.9732754764831857E-2</v>
      </c>
      <c r="AN305" s="60">
        <f>AM305-AM304</f>
        <v>9.7327547648318538E-3</v>
      </c>
      <c r="AO305" s="34">
        <f t="shared" ref="AO305:AO334" si="316">(Z305+Y305+AA305+AB305)*SFtot</f>
        <v>3.1181800000000002</v>
      </c>
      <c r="AP305" s="34">
        <f>X305+AO305+AK305+AN305+AH305</f>
        <v>2.5245199616683771</v>
      </c>
      <c r="AQ305" s="10">
        <f>V305*3.67/5</f>
        <v>1.8648317870645941</v>
      </c>
      <c r="AR305" s="10">
        <f>AP305*3.67/5</f>
        <v>1.8529976518645888</v>
      </c>
      <c r="AS305" s="10">
        <f>(AR305-AQ305)</f>
        <v>-1.1834135200005313E-2</v>
      </c>
      <c r="AT305" s="10">
        <f>SUM(AS$305:AS305)*5</f>
        <v>-5.9170676000026567E-2</v>
      </c>
    </row>
    <row r="306" spans="1:46" x14ac:dyDescent="0.25">
      <c r="A306" s="4">
        <v>10</v>
      </c>
      <c r="B306" s="18">
        <f t="shared" si="305"/>
        <v>2033</v>
      </c>
      <c r="C306" s="19">
        <f t="shared" si="301"/>
        <v>187.21</v>
      </c>
      <c r="D306" s="64" t="e">
        <f>#REF!</f>
        <v>#REF!</v>
      </c>
      <c r="E306" s="57">
        <f t="shared" si="306"/>
        <v>2.3519999999999999</v>
      </c>
      <c r="F306" s="57">
        <f t="shared" si="306"/>
        <v>1.7094</v>
      </c>
      <c r="G306" s="57">
        <f t="shared" si="306"/>
        <v>0.14280000000000001</v>
      </c>
      <c r="H306" s="57">
        <f t="shared" si="306"/>
        <v>0.16</v>
      </c>
      <c r="I306" s="57">
        <f t="shared" si="306"/>
        <v>1.0795680000000001</v>
      </c>
      <c r="J306" s="57">
        <f t="shared" si="306"/>
        <v>1.2258119999999999</v>
      </c>
      <c r="K306" s="57">
        <f t="shared" si="306"/>
        <v>4.7980800000000004E-2</v>
      </c>
      <c r="L306" s="57">
        <f t="shared" si="306"/>
        <v>1.0795680000000001</v>
      </c>
      <c r="M306" s="57">
        <f t="shared" si="302"/>
        <v>14.417389328415618</v>
      </c>
      <c r="N306" s="57">
        <f t="shared" si="307"/>
        <v>-0.30875933554298207</v>
      </c>
      <c r="O306" s="57">
        <f t="shared" si="307"/>
        <v>1.2258119999999999</v>
      </c>
      <c r="P306" s="57">
        <f t="shared" si="303"/>
        <v>1.4908799117425571</v>
      </c>
      <c r="Q306" s="57">
        <f t="shared" si="308"/>
        <v>-8.5706312023980935E-3</v>
      </c>
      <c r="R306" s="57">
        <f t="shared" si="308"/>
        <v>4.7980800000000004E-2</v>
      </c>
      <c r="S306" s="57">
        <f t="shared" si="304"/>
        <v>5.8502293420158877E-2</v>
      </c>
      <c r="T306" s="57">
        <f t="shared" si="309"/>
        <v>-1.0162613446729682E-3</v>
      </c>
      <c r="U306" s="57">
        <f t="shared" si="309"/>
        <v>2.8367300000000002</v>
      </c>
      <c r="V306" s="57">
        <f t="shared" si="309"/>
        <v>2.6083837719099505</v>
      </c>
      <c r="W306" s="29">
        <f>'2.10 Prod Gust real. pot.'!D6</f>
        <v>186.86</v>
      </c>
      <c r="X306" s="35">
        <f t="shared" ref="X306:X334" si="317">W306-W305</f>
        <v>-0.13999999999998636</v>
      </c>
      <c r="Y306" s="29">
        <f>'2.10 Prod Gust real. pot.'!F6*k</f>
        <v>2.3582999999999998</v>
      </c>
      <c r="Z306" s="29">
        <f>'2.10 Prod Gust real. pot.'!G6*k</f>
        <v>1.7262000000000002</v>
      </c>
      <c r="AA306" s="29">
        <f>'2.10 Prod Gust real. pot.'!H6*k</f>
        <v>0.14489999999999997</v>
      </c>
      <c r="AB306" s="29">
        <f>SUM('2.10 Prod Gust real. pot.'!I6:J6)/2</f>
        <v>0.52</v>
      </c>
      <c r="AC306" s="29">
        <f t="shared" si="310"/>
        <v>1.0824597</v>
      </c>
      <c r="AD306" s="348">
        <f t="shared" si="311"/>
        <v>1.2337395</v>
      </c>
      <c r="AE306" s="68">
        <f t="shared" si="312"/>
        <v>4.8109319999999997E-2</v>
      </c>
      <c r="AF306" s="36">
        <f t="shared" ref="AF306:AF334" si="318">AC306</f>
        <v>1.0824597</v>
      </c>
      <c r="AG306" s="33">
        <f t="shared" si="313"/>
        <v>14.424646163615538</v>
      </c>
      <c r="AH306" s="33">
        <f t="shared" ref="AH306:AH334" si="319">AG306-AG305</f>
        <v>-0.306322000343064</v>
      </c>
      <c r="AI306" s="36">
        <f t="shared" ref="AI306:AI334" si="320">AD306</f>
        <v>1.2337395</v>
      </c>
      <c r="AJ306" s="33">
        <f t="shared" si="314"/>
        <v>1.498133627368434</v>
      </c>
      <c r="AK306" s="33">
        <f t="shared" ref="AK306:AK334" si="321">AJ306-AJ305</f>
        <v>2.4945844234787184E-3</v>
      </c>
      <c r="AL306" s="60">
        <f t="shared" ref="AL306:AL334" si="322">AE306</f>
        <v>4.8109319999999997E-2</v>
      </c>
      <c r="AM306" s="60">
        <f t="shared" si="315"/>
        <v>5.8668678988291416E-2</v>
      </c>
      <c r="AN306" s="60">
        <f t="shared" ref="AN306:AN334" si="323">AM306-AM305</f>
        <v>-1.0640757765404407E-3</v>
      </c>
      <c r="AO306" s="34">
        <f t="shared" si="316"/>
        <v>3.08711</v>
      </c>
      <c r="AP306" s="34">
        <f t="shared" ref="AP306:AP334" si="324">X306+AO306+AK306+AN306+AH306</f>
        <v>2.642218508303888</v>
      </c>
      <c r="AQ306" s="10">
        <f t="shared" ref="AQ306:AQ334" si="325">V306*3.67/5</f>
        <v>1.9145536885819037</v>
      </c>
      <c r="AR306" s="10">
        <f t="shared" ref="AR306:AR334" si="326">AP306*3.67/5</f>
        <v>1.9393883850950537</v>
      </c>
      <c r="AS306" s="10">
        <f t="shared" ref="AS306:AS334" si="327">(AR306-AQ306)</f>
        <v>2.4834696513150067E-2</v>
      </c>
      <c r="AT306" s="10">
        <f>SUM(AS$305:AS306)*5</f>
        <v>6.500280656572377E-2</v>
      </c>
    </row>
    <row r="307" spans="1:46" x14ac:dyDescent="0.25">
      <c r="A307" s="4">
        <v>15</v>
      </c>
      <c r="B307" s="18">
        <f t="shared" si="305"/>
        <v>2038</v>
      </c>
      <c r="C307" s="19">
        <f t="shared" si="301"/>
        <v>187.3</v>
      </c>
      <c r="D307" s="64" t="e">
        <f>#REF!</f>
        <v>#REF!</v>
      </c>
      <c r="E307" s="57">
        <f t="shared" si="306"/>
        <v>2.1923999999999997</v>
      </c>
      <c r="F307" s="57">
        <f t="shared" si="306"/>
        <v>1.6862999999999999</v>
      </c>
      <c r="G307" s="57">
        <f t="shared" si="306"/>
        <v>0.1386</v>
      </c>
      <c r="H307" s="57">
        <f t="shared" si="306"/>
        <v>0.12</v>
      </c>
      <c r="I307" s="57">
        <f t="shared" si="306"/>
        <v>1.0063115999999999</v>
      </c>
      <c r="J307" s="57">
        <f t="shared" si="306"/>
        <v>1.1779319999999998</v>
      </c>
      <c r="K307" s="57">
        <f t="shared" si="306"/>
        <v>4.4724959999999994E-2</v>
      </c>
      <c r="L307" s="57">
        <f t="shared" si="306"/>
        <v>1.0063115999999999</v>
      </c>
      <c r="M307" s="57">
        <f t="shared" si="302"/>
        <v>14.06448229165194</v>
      </c>
      <c r="N307" s="57">
        <f t="shared" si="307"/>
        <v>-0.35290703676367841</v>
      </c>
      <c r="O307" s="57">
        <f t="shared" si="307"/>
        <v>1.1779319999999998</v>
      </c>
      <c r="P307" s="57">
        <f t="shared" si="303"/>
        <v>1.4414848238819906</v>
      </c>
      <c r="Q307" s="57">
        <f t="shared" si="308"/>
        <v>-4.9395087860566456E-2</v>
      </c>
      <c r="R307" s="57">
        <f t="shared" si="308"/>
        <v>4.4724959999999994E-2</v>
      </c>
      <c r="S307" s="57">
        <f t="shared" si="304"/>
        <v>5.5066802098089868E-2</v>
      </c>
      <c r="T307" s="57">
        <f t="shared" si="309"/>
        <v>-3.4354913220690092E-3</v>
      </c>
      <c r="U307" s="57">
        <f t="shared" si="309"/>
        <v>2.6892450000000001</v>
      </c>
      <c r="V307" s="57">
        <f t="shared" si="309"/>
        <v>2.3735073840536898</v>
      </c>
      <c r="W307" s="29">
        <f>'2.10 Prod Gust real. pot.'!D7</f>
        <v>186.79</v>
      </c>
      <c r="X307" s="35">
        <f t="shared" si="317"/>
        <v>-7.00000000000216E-2</v>
      </c>
      <c r="Y307" s="29">
        <f>'2.10 Prod Gust real. pot.'!F7*k</f>
        <v>2.1671999999999998</v>
      </c>
      <c r="Z307" s="29">
        <f>'2.10 Prod Gust real. pot.'!G7*k</f>
        <v>1.6947000000000001</v>
      </c>
      <c r="AA307" s="29">
        <f>'2.10 Prod Gust real. pot.'!H7*k</f>
        <v>0.1386</v>
      </c>
      <c r="AB307" s="29">
        <f>SUM('2.10 Prod Gust real. pot.'!I7:J7)/2</f>
        <v>0.47499999999999998</v>
      </c>
      <c r="AC307" s="29">
        <f t="shared" si="310"/>
        <v>0.99474479999999998</v>
      </c>
      <c r="AD307" s="348">
        <f t="shared" si="311"/>
        <v>1.1749499999999999</v>
      </c>
      <c r="AE307" s="68">
        <f t="shared" si="312"/>
        <v>4.4210880000000001E-2</v>
      </c>
      <c r="AF307" s="36">
        <f t="shared" si="318"/>
        <v>0.99474479999999998</v>
      </c>
      <c r="AG307" s="33">
        <f t="shared" si="313"/>
        <v>14.059488179020169</v>
      </c>
      <c r="AH307" s="33">
        <f t="shared" si="319"/>
        <v>-0.36515798459536875</v>
      </c>
      <c r="AI307" s="36">
        <f t="shared" si="320"/>
        <v>1.1749499999999999</v>
      </c>
      <c r="AJ307" s="33">
        <f t="shared" si="314"/>
        <v>1.4397851117589551</v>
      </c>
      <c r="AK307" s="33">
        <f t="shared" si="321"/>
        <v>-5.8348515609478957E-2</v>
      </c>
      <c r="AL307" s="60">
        <f t="shared" si="322"/>
        <v>4.4210880000000001E-2</v>
      </c>
      <c r="AM307" s="60">
        <f t="shared" si="315"/>
        <v>5.45821351889694E-2</v>
      </c>
      <c r="AN307" s="60">
        <f t="shared" si="323"/>
        <v>-4.0865437993220163E-3</v>
      </c>
      <c r="AO307" s="34">
        <f t="shared" si="316"/>
        <v>2.9090749999999996</v>
      </c>
      <c r="AP307" s="34">
        <f t="shared" si="324"/>
        <v>2.4114819559958081</v>
      </c>
      <c r="AQ307" s="10">
        <f t="shared" si="325"/>
        <v>1.7421544198954084</v>
      </c>
      <c r="AR307" s="10">
        <f t="shared" si="326"/>
        <v>1.770027755700923</v>
      </c>
      <c r="AS307" s="10">
        <f t="shared" si="327"/>
        <v>2.7873335805514543E-2</v>
      </c>
      <c r="AT307" s="10">
        <f>SUM(AS$305:AS307)*5</f>
        <v>0.20436948559329648</v>
      </c>
    </row>
    <row r="308" spans="1:46" x14ac:dyDescent="0.25">
      <c r="A308" s="4">
        <v>20</v>
      </c>
      <c r="B308" s="18">
        <f t="shared" si="305"/>
        <v>2043</v>
      </c>
      <c r="C308" s="19">
        <f t="shared" si="301"/>
        <v>187.56</v>
      </c>
      <c r="D308" s="64" t="e">
        <f>#REF!</f>
        <v>#REF!</v>
      </c>
      <c r="E308" s="57">
        <f t="shared" si="306"/>
        <v>2.0055000000000001</v>
      </c>
      <c r="F308" s="57">
        <f t="shared" si="306"/>
        <v>1.8837000000000002</v>
      </c>
      <c r="G308" s="57">
        <f t="shared" si="306"/>
        <v>0.14489999999999997</v>
      </c>
      <c r="H308" s="57">
        <f t="shared" si="306"/>
        <v>0.13500000000000001</v>
      </c>
      <c r="I308" s="57">
        <f t="shared" si="306"/>
        <v>0.92052450000000008</v>
      </c>
      <c r="J308" s="57">
        <f t="shared" si="306"/>
        <v>1.2071535</v>
      </c>
      <c r="K308" s="57">
        <f t="shared" si="306"/>
        <v>4.0912200000000003E-2</v>
      </c>
      <c r="L308" s="57">
        <f t="shared" si="306"/>
        <v>0.92052450000000008</v>
      </c>
      <c r="M308" s="57">
        <f t="shared" si="302"/>
        <v>13.659058937169824</v>
      </c>
      <c r="N308" s="57">
        <f t="shared" si="307"/>
        <v>-0.40542335448211553</v>
      </c>
      <c r="O308" s="57">
        <f t="shared" si="307"/>
        <v>1.2071535</v>
      </c>
      <c r="P308" s="57">
        <f t="shared" si="303"/>
        <v>1.461974423486113</v>
      </c>
      <c r="Q308" s="57">
        <f t="shared" si="308"/>
        <v>2.0489599604122333E-2</v>
      </c>
      <c r="R308" s="57">
        <f t="shared" si="308"/>
        <v>4.0912200000000003E-2</v>
      </c>
      <c r="S308" s="57">
        <f t="shared" si="304"/>
        <v>5.064672729545424E-2</v>
      </c>
      <c r="T308" s="57">
        <f t="shared" si="309"/>
        <v>-4.4200748026356276E-3</v>
      </c>
      <c r="U308" s="57">
        <f t="shared" si="309"/>
        <v>2.7099150000000001</v>
      </c>
      <c r="V308" s="57">
        <f t="shared" si="309"/>
        <v>2.5805611703193621</v>
      </c>
      <c r="W308" s="29">
        <f>'2.10 Prod Gust real. pot.'!D8</f>
        <v>186.98</v>
      </c>
      <c r="X308" s="35">
        <f t="shared" si="317"/>
        <v>0.18999999999999773</v>
      </c>
      <c r="Y308" s="29">
        <f>'2.10 Prod Gust real. pot.'!F8*k</f>
        <v>2.0852999999999997</v>
      </c>
      <c r="Z308" s="29">
        <f>'2.10 Prod Gust real. pot.'!G8*k</f>
        <v>1.8312000000000002</v>
      </c>
      <c r="AA308" s="29">
        <f>'2.10 Prod Gust real. pot.'!H8*k</f>
        <v>0.14280000000000001</v>
      </c>
      <c r="AB308" s="29">
        <f>SUM('2.10 Prod Gust real. pot.'!I8:J8)/2</f>
        <v>0.48</v>
      </c>
      <c r="AC308" s="29">
        <f t="shared" si="310"/>
        <v>0.95715269999999986</v>
      </c>
      <c r="AD308" s="348">
        <f t="shared" si="311"/>
        <v>1.2067545</v>
      </c>
      <c r="AE308" s="68">
        <f t="shared" si="312"/>
        <v>4.2540119999999994E-2</v>
      </c>
      <c r="AF308" s="36">
        <f t="shared" si="318"/>
        <v>0.95715269999999986</v>
      </c>
      <c r="AG308" s="33">
        <f t="shared" si="313"/>
        <v>13.69116385117723</v>
      </c>
      <c r="AH308" s="33">
        <f t="shared" si="319"/>
        <v>-0.36832432784293978</v>
      </c>
      <c r="AI308" s="36">
        <f t="shared" si="320"/>
        <v>1.2067545</v>
      </c>
      <c r="AJ308" s="33">
        <f t="shared" si="314"/>
        <v>1.4612749539940471</v>
      </c>
      <c r="AK308" s="33">
        <f t="shared" si="321"/>
        <v>2.1489842235091983E-2</v>
      </c>
      <c r="AL308" s="60">
        <f t="shared" si="322"/>
        <v>4.2540119999999994E-2</v>
      </c>
      <c r="AM308" s="60">
        <f t="shared" si="315"/>
        <v>5.2188969480940275E-2</v>
      </c>
      <c r="AN308" s="60">
        <f t="shared" si="323"/>
        <v>-2.3931657080291241E-3</v>
      </c>
      <c r="AO308" s="34">
        <f t="shared" si="316"/>
        <v>2.9505450000000004</v>
      </c>
      <c r="AP308" s="34">
        <f t="shared" si="324"/>
        <v>2.791317348684121</v>
      </c>
      <c r="AQ308" s="10">
        <f t="shared" si="325"/>
        <v>1.8941318990144118</v>
      </c>
      <c r="AR308" s="10">
        <f t="shared" si="326"/>
        <v>2.0488269339341447</v>
      </c>
      <c r="AS308" s="10">
        <f t="shared" si="327"/>
        <v>0.15469503491973291</v>
      </c>
      <c r="AT308" s="10">
        <f>SUM(AS$305:AS308)*5</f>
        <v>0.97784466019196103</v>
      </c>
    </row>
    <row r="309" spans="1:46" x14ac:dyDescent="0.25">
      <c r="A309" s="4">
        <v>25</v>
      </c>
      <c r="B309" s="18">
        <f t="shared" si="305"/>
        <v>2048</v>
      </c>
      <c r="C309" s="19">
        <f t="shared" si="301"/>
        <v>188.29</v>
      </c>
      <c r="D309" s="64" t="e">
        <f>#REF!</f>
        <v>#REF!</v>
      </c>
      <c r="E309" s="57">
        <f t="shared" si="306"/>
        <v>2.0705999999999998</v>
      </c>
      <c r="F309" s="57">
        <f t="shared" si="306"/>
        <v>1.9047000000000001</v>
      </c>
      <c r="G309" s="57">
        <f t="shared" si="306"/>
        <v>0.14699999999999999</v>
      </c>
      <c r="H309" s="57">
        <f t="shared" si="306"/>
        <v>0.155</v>
      </c>
      <c r="I309" s="57">
        <f t="shared" si="306"/>
        <v>0.95040539999999996</v>
      </c>
      <c r="J309" s="57">
        <f t="shared" si="306"/>
        <v>1.2310829999999999</v>
      </c>
      <c r="K309" s="57">
        <f t="shared" si="306"/>
        <v>4.2240239999999998E-2</v>
      </c>
      <c r="L309" s="57">
        <f t="shared" si="306"/>
        <v>0.95040539999999996</v>
      </c>
      <c r="M309" s="57">
        <f t="shared" si="302"/>
        <v>13.321738310970115</v>
      </c>
      <c r="N309" s="57">
        <f t="shared" si="307"/>
        <v>-0.33732062619970904</v>
      </c>
      <c r="O309" s="57">
        <f t="shared" si="307"/>
        <v>1.2310829999999999</v>
      </c>
      <c r="P309" s="57">
        <f t="shared" si="303"/>
        <v>1.4895260071920808</v>
      </c>
      <c r="Q309" s="57">
        <f t="shared" si="308"/>
        <v>2.7551583705967886E-2</v>
      </c>
      <c r="R309" s="57">
        <f t="shared" si="308"/>
        <v>4.2240239999999998E-2</v>
      </c>
      <c r="S309" s="57">
        <f t="shared" si="304"/>
        <v>5.1193401078880374E-2</v>
      </c>
      <c r="T309" s="57">
        <f t="shared" si="309"/>
        <v>5.4667378342613399E-4</v>
      </c>
      <c r="U309" s="57">
        <f t="shared" si="309"/>
        <v>2.7802450000000003</v>
      </c>
      <c r="V309" s="57">
        <f t="shared" si="309"/>
        <v>3.2010226312896752</v>
      </c>
      <c r="W309" s="29">
        <f>'2.10 Prod Gust real. pot.'!D9</f>
        <v>187.67</v>
      </c>
      <c r="X309" s="35">
        <f t="shared" si="317"/>
        <v>0.68999999999999773</v>
      </c>
      <c r="Y309" s="29">
        <f>'2.10 Prod Gust real. pot.'!F9*k</f>
        <v>1.9634999999999998</v>
      </c>
      <c r="Z309" s="29">
        <f>'2.10 Prod Gust real. pot.'!G9*k</f>
        <v>2.0139</v>
      </c>
      <c r="AA309" s="29">
        <f>'2.10 Prod Gust real. pot.'!H9*k</f>
        <v>0.1512</v>
      </c>
      <c r="AB309" s="29">
        <f>SUM('2.10 Prod Gust real. pot.'!I9:J9)/2</f>
        <v>0.45999999999999996</v>
      </c>
      <c r="AC309" s="29">
        <f t="shared" si="310"/>
        <v>0.90124649999999995</v>
      </c>
      <c r="AD309" s="348">
        <f t="shared" si="311"/>
        <v>1.2463394999999999</v>
      </c>
      <c r="AE309" s="68">
        <f t="shared" si="312"/>
        <v>4.0055399999999998E-2</v>
      </c>
      <c r="AF309" s="36">
        <f t="shared" si="318"/>
        <v>0.90124649999999995</v>
      </c>
      <c r="AG309" s="33">
        <f t="shared" si="313"/>
        <v>13.30165759132578</v>
      </c>
      <c r="AH309" s="33">
        <f t="shared" si="319"/>
        <v>-0.3895062598514496</v>
      </c>
      <c r="AI309" s="36">
        <f t="shared" si="320"/>
        <v>1.2463394999999999</v>
      </c>
      <c r="AJ309" s="33">
        <f t="shared" si="314"/>
        <v>1.5046588572868127</v>
      </c>
      <c r="AK309" s="33">
        <f t="shared" si="321"/>
        <v>4.3383903292765646E-2</v>
      </c>
      <c r="AL309" s="60">
        <f t="shared" si="322"/>
        <v>4.0055399999999998E-2</v>
      </c>
      <c r="AM309" s="60">
        <f t="shared" si="315"/>
        <v>4.9281193555777661E-2</v>
      </c>
      <c r="AN309" s="60">
        <f t="shared" si="323"/>
        <v>-2.9077759251626145E-3</v>
      </c>
      <c r="AO309" s="34">
        <f t="shared" si="316"/>
        <v>2.9825899999999996</v>
      </c>
      <c r="AP309" s="34">
        <f t="shared" si="324"/>
        <v>3.3235598675161508</v>
      </c>
      <c r="AQ309" s="10">
        <f t="shared" si="325"/>
        <v>2.3495506113666216</v>
      </c>
      <c r="AR309" s="10">
        <f t="shared" si="326"/>
        <v>2.4394929427568544</v>
      </c>
      <c r="AS309" s="10">
        <f t="shared" si="327"/>
        <v>8.9942331390232777E-2</v>
      </c>
      <c r="AT309" s="10">
        <f>SUM(AS$305:AS309)*5</f>
        <v>1.4275563171431249</v>
      </c>
    </row>
    <row r="310" spans="1:46" x14ac:dyDescent="0.25">
      <c r="A310" s="4">
        <v>30</v>
      </c>
      <c r="B310" s="18">
        <f t="shared" si="305"/>
        <v>2053</v>
      </c>
      <c r="C310" s="19">
        <f t="shared" si="301"/>
        <v>189.11</v>
      </c>
      <c r="D310" s="64" t="e">
        <f>#REF!</f>
        <v>#REF!</v>
      </c>
      <c r="E310" s="57">
        <f t="shared" si="306"/>
        <v>2.1902999999999997</v>
      </c>
      <c r="F310" s="57">
        <f t="shared" si="306"/>
        <v>1.8878999999999999</v>
      </c>
      <c r="G310" s="57">
        <f t="shared" si="306"/>
        <v>0.14909999999999998</v>
      </c>
      <c r="H310" s="57">
        <f t="shared" si="306"/>
        <v>0.105</v>
      </c>
      <c r="I310" s="57">
        <f t="shared" si="306"/>
        <v>1.0053477</v>
      </c>
      <c r="J310" s="57">
        <f t="shared" si="306"/>
        <v>1.2540255</v>
      </c>
      <c r="K310" s="57">
        <f t="shared" si="306"/>
        <v>4.4682119999999999E-2</v>
      </c>
      <c r="L310" s="57">
        <f t="shared" si="306"/>
        <v>1.0053477</v>
      </c>
      <c r="M310" s="57">
        <f t="shared" si="302"/>
        <v>13.07116133737672</v>
      </c>
      <c r="N310" s="57">
        <f t="shared" si="307"/>
        <v>-0.25057697359339492</v>
      </c>
      <c r="O310" s="57">
        <f t="shared" si="307"/>
        <v>1.2540255</v>
      </c>
      <c r="P310" s="57">
        <f t="shared" si="303"/>
        <v>1.5173389851098107</v>
      </c>
      <c r="Q310" s="57">
        <f t="shared" si="308"/>
        <v>2.7812977917729853E-2</v>
      </c>
      <c r="R310" s="57">
        <f t="shared" si="308"/>
        <v>4.4682119999999999E-2</v>
      </c>
      <c r="S310" s="57">
        <f t="shared" si="304"/>
        <v>5.3731920263719757E-2</v>
      </c>
      <c r="T310" s="57">
        <f t="shared" si="309"/>
        <v>2.5385191848393829E-3</v>
      </c>
      <c r="U310" s="57">
        <f t="shared" si="309"/>
        <v>2.815995</v>
      </c>
      <c r="V310" s="57">
        <f t="shared" si="309"/>
        <v>3.415769523509196</v>
      </c>
      <c r="W310" s="29">
        <f>'2.10 Prod Gust real. pot.'!D10</f>
        <v>188.45</v>
      </c>
      <c r="X310" s="35">
        <f t="shared" si="317"/>
        <v>0.78000000000000114</v>
      </c>
      <c r="Y310" s="29">
        <f>'2.10 Prod Gust real. pot.'!F10*k</f>
        <v>2.2281</v>
      </c>
      <c r="Z310" s="29">
        <f>'2.10 Prod Gust real. pot.'!G10*k</f>
        <v>1.8584999999999998</v>
      </c>
      <c r="AA310" s="29">
        <f>'2.10 Prod Gust real. pot.'!H10*k</f>
        <v>0.14909999999999998</v>
      </c>
      <c r="AB310" s="29">
        <f>SUM('2.10 Prod Gust real. pot.'!I10:J10)/2</f>
        <v>0.48</v>
      </c>
      <c r="AC310" s="29">
        <f t="shared" si="310"/>
        <v>1.0226979</v>
      </c>
      <c r="AD310" s="348">
        <f t="shared" si="311"/>
        <v>1.2521144999999998</v>
      </c>
      <c r="AE310" s="68">
        <f t="shared" si="312"/>
        <v>4.5453240000000006E-2</v>
      </c>
      <c r="AF310" s="36">
        <f t="shared" si="318"/>
        <v>1.0226979</v>
      </c>
      <c r="AG310" s="33">
        <f t="shared" si="313"/>
        <v>13.070323954399397</v>
      </c>
      <c r="AH310" s="33">
        <f t="shared" si="319"/>
        <v>-0.23133363692638298</v>
      </c>
      <c r="AI310" s="36">
        <f t="shared" si="320"/>
        <v>1.2521144999999998</v>
      </c>
      <c r="AJ310" s="33">
        <f t="shared" si="314"/>
        <v>1.5181031203399766</v>
      </c>
      <c r="AK310" s="33">
        <f t="shared" si="321"/>
        <v>1.344426305316393E-2</v>
      </c>
      <c r="AL310" s="60">
        <f t="shared" si="322"/>
        <v>4.5453240000000006E-2</v>
      </c>
      <c r="AM310" s="60">
        <f t="shared" si="315"/>
        <v>5.4165006537064297E-2</v>
      </c>
      <c r="AN310" s="60">
        <f t="shared" si="323"/>
        <v>4.8838129812866365E-3</v>
      </c>
      <c r="AO310" s="34">
        <f t="shared" si="316"/>
        <v>3.0652050000000002</v>
      </c>
      <c r="AP310" s="34">
        <f t="shared" si="324"/>
        <v>3.632199439108069</v>
      </c>
      <c r="AQ310" s="10">
        <f t="shared" si="325"/>
        <v>2.5071748302557499</v>
      </c>
      <c r="AR310" s="10">
        <f t="shared" si="326"/>
        <v>2.6660343883053228</v>
      </c>
      <c r="AS310" s="10">
        <f t="shared" si="327"/>
        <v>0.15885955804957286</v>
      </c>
      <c r="AT310" s="10">
        <f>SUM(AS$305:AS310)*5</f>
        <v>2.221854107390989</v>
      </c>
    </row>
    <row r="311" spans="1:46" x14ac:dyDescent="0.25">
      <c r="A311" s="4">
        <v>35</v>
      </c>
      <c r="B311" s="18">
        <f t="shared" si="305"/>
        <v>2058</v>
      </c>
      <c r="C311" s="19">
        <f t="shared" si="301"/>
        <v>189.96</v>
      </c>
      <c r="D311" s="64" t="e">
        <f>#REF!</f>
        <v>#REF!</v>
      </c>
      <c r="E311" s="57">
        <f t="shared" si="306"/>
        <v>2.0748000000000002</v>
      </c>
      <c r="F311" s="57">
        <f t="shared" si="306"/>
        <v>2.0055000000000001</v>
      </c>
      <c r="G311" s="57">
        <f t="shared" si="306"/>
        <v>0.15329999999999999</v>
      </c>
      <c r="H311" s="57">
        <f t="shared" si="306"/>
        <v>0.14499999999999999</v>
      </c>
      <c r="I311" s="57">
        <f t="shared" si="306"/>
        <v>0.9523332000000001</v>
      </c>
      <c r="J311" s="57">
        <f t="shared" si="306"/>
        <v>1.270416</v>
      </c>
      <c r="K311" s="57">
        <f t="shared" si="306"/>
        <v>4.232592000000001E-2</v>
      </c>
      <c r="L311" s="57">
        <f t="shared" si="306"/>
        <v>0.9523332000000001</v>
      </c>
      <c r="M311" s="57">
        <f t="shared" si="302"/>
        <v>12.79119334267355</v>
      </c>
      <c r="N311" s="57">
        <f t="shared" si="307"/>
        <v>-0.27996799470317058</v>
      </c>
      <c r="O311" s="57">
        <f t="shared" si="307"/>
        <v>1.270416</v>
      </c>
      <c r="P311" s="57">
        <f t="shared" si="303"/>
        <v>1.5386461714324653</v>
      </c>
      <c r="Q311" s="57">
        <f t="shared" si="308"/>
        <v>2.1307186322654603E-2</v>
      </c>
      <c r="R311" s="57">
        <f t="shared" si="308"/>
        <v>4.232592000000001E-2</v>
      </c>
      <c r="S311" s="57">
        <f t="shared" si="304"/>
        <v>5.1824471296162786E-2</v>
      </c>
      <c r="T311" s="57">
        <f t="shared" si="309"/>
        <v>-1.9074489675569711E-3</v>
      </c>
      <c r="U311" s="57">
        <f t="shared" si="309"/>
        <v>2.8460899999999998</v>
      </c>
      <c r="V311" s="57">
        <f t="shared" si="309"/>
        <v>3.4355217426519213</v>
      </c>
      <c r="W311" s="29">
        <f>'2.10 Prod Gust real. pot.'!D11</f>
        <v>189.26</v>
      </c>
      <c r="X311" s="35">
        <f t="shared" si="317"/>
        <v>0.81000000000000227</v>
      </c>
      <c r="Y311" s="29">
        <f>'2.10 Prod Gust real. pot.'!F11*k</f>
        <v>2.1041999999999996</v>
      </c>
      <c r="Z311" s="29">
        <f>'2.10 Prod Gust real. pot.'!G11*k</f>
        <v>2.0390999999999999</v>
      </c>
      <c r="AA311" s="29">
        <f>'2.10 Prod Gust real. pot.'!H11*k</f>
        <v>0.15539999999999998</v>
      </c>
      <c r="AB311" s="29">
        <f>SUM('2.10 Prod Gust real. pot.'!I11:J11)/2</f>
        <v>0.435</v>
      </c>
      <c r="AC311" s="29">
        <f t="shared" si="310"/>
        <v>0.9658277999999999</v>
      </c>
      <c r="AD311" s="348">
        <f t="shared" si="311"/>
        <v>1.290387</v>
      </c>
      <c r="AE311" s="68">
        <f t="shared" si="312"/>
        <v>4.2925679999999994E-2</v>
      </c>
      <c r="AF311" s="36">
        <f t="shared" si="318"/>
        <v>0.9658277999999999</v>
      </c>
      <c r="AG311" s="33">
        <f t="shared" si="313"/>
        <v>12.803929505094937</v>
      </c>
      <c r="AH311" s="33">
        <f t="shared" si="319"/>
        <v>-0.26639444930446032</v>
      </c>
      <c r="AI311" s="36">
        <f t="shared" si="320"/>
        <v>1.290387</v>
      </c>
      <c r="AJ311" s="33">
        <f t="shared" si="314"/>
        <v>1.5587522527332136</v>
      </c>
      <c r="AK311" s="33">
        <f t="shared" si="321"/>
        <v>4.0649132393236975E-2</v>
      </c>
      <c r="AL311" s="60">
        <f t="shared" si="322"/>
        <v>4.2925679999999994E-2</v>
      </c>
      <c r="AM311" s="60">
        <f t="shared" si="315"/>
        <v>5.2500790856342953E-2</v>
      </c>
      <c r="AN311" s="60">
        <f t="shared" si="323"/>
        <v>-1.664215680721344E-3</v>
      </c>
      <c r="AO311" s="34">
        <f t="shared" si="316"/>
        <v>3.076905</v>
      </c>
      <c r="AP311" s="34">
        <f t="shared" si="324"/>
        <v>3.6594954674080578</v>
      </c>
      <c r="AQ311" s="10">
        <f t="shared" si="325"/>
        <v>2.5216729591065103</v>
      </c>
      <c r="AR311" s="10">
        <f t="shared" si="326"/>
        <v>2.6860696730775144</v>
      </c>
      <c r="AS311" s="10">
        <f t="shared" si="327"/>
        <v>0.16439671397100408</v>
      </c>
      <c r="AT311" s="10">
        <f>SUM(AS$305:AS311)*5</f>
        <v>3.0438376772460094</v>
      </c>
    </row>
    <row r="312" spans="1:46" x14ac:dyDescent="0.25">
      <c r="A312" s="4">
        <v>40</v>
      </c>
      <c r="B312" s="18">
        <f t="shared" si="305"/>
        <v>2063</v>
      </c>
      <c r="C312" s="19">
        <f t="shared" si="301"/>
        <v>190.86</v>
      </c>
      <c r="D312" s="64" t="e">
        <f>#REF!</f>
        <v>#REF!</v>
      </c>
      <c r="E312" s="57">
        <f t="shared" si="306"/>
        <v>2.2008000000000001</v>
      </c>
      <c r="F312" s="57">
        <f t="shared" si="306"/>
        <v>1.9634999999999998</v>
      </c>
      <c r="G312" s="57">
        <f t="shared" si="306"/>
        <v>0.15329999999999999</v>
      </c>
      <c r="H312" s="57">
        <f t="shared" si="306"/>
        <v>0.15</v>
      </c>
      <c r="I312" s="57">
        <f t="shared" si="306"/>
        <v>1.0101672000000002</v>
      </c>
      <c r="J312" s="57">
        <f t="shared" si="306"/>
        <v>1.285326</v>
      </c>
      <c r="K312" s="57">
        <f t="shared" si="306"/>
        <v>4.4896320000000003E-2</v>
      </c>
      <c r="L312" s="57">
        <f t="shared" si="306"/>
        <v>1.0101672000000002</v>
      </c>
      <c r="M312" s="57">
        <f t="shared" si="302"/>
        <v>12.595453704634377</v>
      </c>
      <c r="N312" s="57">
        <f t="shared" si="307"/>
        <v>-0.19573963803917316</v>
      </c>
      <c r="O312" s="57">
        <f t="shared" si="307"/>
        <v>1.285326</v>
      </c>
      <c r="P312" s="57">
        <f t="shared" si="303"/>
        <v>1.5573227854166538</v>
      </c>
      <c r="Q312" s="57">
        <f t="shared" si="308"/>
        <v>1.8676613984188517E-2</v>
      </c>
      <c r="R312" s="57">
        <f t="shared" si="308"/>
        <v>4.4896320000000003E-2</v>
      </c>
      <c r="S312" s="57">
        <f t="shared" si="304"/>
        <v>5.4057678771231077E-2</v>
      </c>
      <c r="T312" s="57">
        <f t="shared" si="309"/>
        <v>2.2332074750682912E-3</v>
      </c>
      <c r="U312" s="57">
        <f t="shared" si="309"/>
        <v>2.90394</v>
      </c>
      <c r="V312" s="57">
        <f t="shared" si="309"/>
        <v>3.6291101834200892</v>
      </c>
      <c r="W312" s="29">
        <f>'2.10 Prod Gust real. pot.'!D12</f>
        <v>190.14</v>
      </c>
      <c r="X312" s="35">
        <f t="shared" si="317"/>
        <v>0.87999999999999545</v>
      </c>
      <c r="Y312" s="29">
        <f>'2.10 Prod Gust real. pot.'!F12*k</f>
        <v>2.2574999999999998</v>
      </c>
      <c r="Z312" s="29">
        <f>'2.10 Prod Gust real. pot.'!G12*k</f>
        <v>1.974</v>
      </c>
      <c r="AA312" s="29">
        <f>'2.10 Prod Gust real. pot.'!H12*k</f>
        <v>0.15539999999999998</v>
      </c>
      <c r="AB312" s="29">
        <f>SUM('2.10 Prod Gust real. pot.'!I12:J12)/2</f>
        <v>0.44999999999999996</v>
      </c>
      <c r="AC312" s="29">
        <f t="shared" si="310"/>
        <v>1.0361925000000001</v>
      </c>
      <c r="AD312" s="348">
        <f t="shared" si="311"/>
        <v>1.3032075000000001</v>
      </c>
      <c r="AE312" s="68">
        <f t="shared" si="312"/>
        <v>4.6052999999999997E-2</v>
      </c>
      <c r="AF312" s="36">
        <f t="shared" si="318"/>
        <v>1.0361925000000001</v>
      </c>
      <c r="AG312" s="33">
        <f t="shared" si="313"/>
        <v>12.633014448331336</v>
      </c>
      <c r="AH312" s="33">
        <f t="shared" si="319"/>
        <v>-0.17091505676360086</v>
      </c>
      <c r="AI312" s="36">
        <f t="shared" si="320"/>
        <v>1.3032075000000001</v>
      </c>
      <c r="AJ312" s="33">
        <f t="shared" si="314"/>
        <v>1.5787585720243658</v>
      </c>
      <c r="AK312" s="33">
        <f t="shared" si="321"/>
        <v>2.0006319291152153E-2</v>
      </c>
      <c r="AL312" s="60">
        <f t="shared" si="322"/>
        <v>4.6052999999999997E-2</v>
      </c>
      <c r="AM312" s="60">
        <f t="shared" si="315"/>
        <v>5.5333916308044198E-2</v>
      </c>
      <c r="AN312" s="60">
        <f t="shared" si="323"/>
        <v>2.8331254517012447E-3</v>
      </c>
      <c r="AO312" s="34">
        <f t="shared" si="316"/>
        <v>3.1439850000000003</v>
      </c>
      <c r="AP312" s="34">
        <f t="shared" si="324"/>
        <v>3.8759093879792488</v>
      </c>
      <c r="AQ312" s="10">
        <f t="shared" si="325"/>
        <v>2.6637668746303453</v>
      </c>
      <c r="AR312" s="10">
        <f t="shared" si="326"/>
        <v>2.8449174907767683</v>
      </c>
      <c r="AS312" s="10">
        <f t="shared" si="327"/>
        <v>0.18115061614642292</v>
      </c>
      <c r="AT312" s="10">
        <f>SUM(AS$305:AS312)*5</f>
        <v>3.9495907579781244</v>
      </c>
    </row>
    <row r="313" spans="1:46" x14ac:dyDescent="0.25">
      <c r="A313" s="4">
        <v>45</v>
      </c>
      <c r="B313" s="18">
        <f t="shared" si="305"/>
        <v>2068</v>
      </c>
      <c r="C313" s="19">
        <f t="shared" si="301"/>
        <v>191.75</v>
      </c>
      <c r="D313" s="64" t="e">
        <f>#REF!</f>
        <v>#REF!</v>
      </c>
      <c r="E313" s="57">
        <f t="shared" si="306"/>
        <v>2.1630000000000003</v>
      </c>
      <c r="F313" s="57">
        <f t="shared" si="306"/>
        <v>2.0684999999999998</v>
      </c>
      <c r="G313" s="57">
        <f t="shared" si="306"/>
        <v>0.1575</v>
      </c>
      <c r="H313" s="57">
        <f t="shared" si="306"/>
        <v>0.19</v>
      </c>
      <c r="I313" s="57">
        <f t="shared" si="306"/>
        <v>0.99281700000000017</v>
      </c>
      <c r="J313" s="57">
        <f t="shared" si="306"/>
        <v>1.3159649999999998</v>
      </c>
      <c r="K313" s="57">
        <f t="shared" si="306"/>
        <v>4.412520000000001E-2</v>
      </c>
      <c r="L313" s="57">
        <f t="shared" si="306"/>
        <v>0.99281700000000017</v>
      </c>
      <c r="M313" s="57">
        <f t="shared" si="302"/>
        <v>12.400817482427847</v>
      </c>
      <c r="N313" s="57">
        <f t="shared" si="307"/>
        <v>-0.19463622220652965</v>
      </c>
      <c r="O313" s="57">
        <f t="shared" si="307"/>
        <v>1.3159649999999998</v>
      </c>
      <c r="P313" s="57">
        <f t="shared" si="303"/>
        <v>1.5912633755161094</v>
      </c>
      <c r="Q313" s="57">
        <f t="shared" si="308"/>
        <v>3.3940590099455603E-2</v>
      </c>
      <c r="R313" s="57">
        <f t="shared" si="308"/>
        <v>4.412520000000001E-2</v>
      </c>
      <c r="S313" s="57">
        <f t="shared" si="304"/>
        <v>5.3681337808585403E-2</v>
      </c>
      <c r="T313" s="57">
        <f t="shared" si="309"/>
        <v>-3.7634096264567429E-4</v>
      </c>
      <c r="U313" s="57">
        <f t="shared" si="309"/>
        <v>2.9763500000000005</v>
      </c>
      <c r="V313" s="57">
        <f t="shared" si="309"/>
        <v>3.7052780269302668</v>
      </c>
      <c r="W313" s="29">
        <f>'2.10 Prod Gust real. pot.'!D13</f>
        <v>191.03</v>
      </c>
      <c r="X313" s="35">
        <f t="shared" si="317"/>
        <v>0.89000000000001478</v>
      </c>
      <c r="Y313" s="29">
        <f>'2.10 Prod Gust real. pot.'!F13*k</f>
        <v>2.2364999999999999</v>
      </c>
      <c r="Z313" s="29">
        <f>'2.10 Prod Gust real. pot.'!G13*k</f>
        <v>2.0642999999999998</v>
      </c>
      <c r="AA313" s="29">
        <f>'2.10 Prod Gust real. pot.'!H13*k</f>
        <v>0.15959999999999999</v>
      </c>
      <c r="AB313" s="29">
        <f>SUM('2.10 Prod Gust real. pot.'!I13:J13)/2</f>
        <v>0.49000000000000005</v>
      </c>
      <c r="AC313" s="29">
        <f t="shared" si="310"/>
        <v>1.0265535000000001</v>
      </c>
      <c r="AD313" s="348">
        <f t="shared" si="311"/>
        <v>1.3323765000000001</v>
      </c>
      <c r="AE313" s="68">
        <f t="shared" si="312"/>
        <v>4.5624600000000001E-2</v>
      </c>
      <c r="AF313" s="36">
        <f t="shared" si="318"/>
        <v>1.0265535000000001</v>
      </c>
      <c r="AG313" s="33">
        <f t="shared" si="313"/>
        <v>12.468573636841533</v>
      </c>
      <c r="AH313" s="33">
        <f t="shared" si="319"/>
        <v>-0.16444081148980239</v>
      </c>
      <c r="AI313" s="36">
        <f t="shared" si="320"/>
        <v>1.3323765000000001</v>
      </c>
      <c r="AJ313" s="33">
        <f t="shared" si="314"/>
        <v>1.6114642230337051</v>
      </c>
      <c r="AK313" s="33">
        <f t="shared" si="321"/>
        <v>3.2705651009339309E-2</v>
      </c>
      <c r="AL313" s="60">
        <f t="shared" si="322"/>
        <v>4.5624600000000001E-2</v>
      </c>
      <c r="AM313" s="60">
        <f t="shared" si="315"/>
        <v>5.5406346862756736E-2</v>
      </c>
      <c r="AN313" s="60">
        <f t="shared" si="323"/>
        <v>7.243055471253812E-5</v>
      </c>
      <c r="AO313" s="34">
        <f t="shared" si="316"/>
        <v>3.2177600000000002</v>
      </c>
      <c r="AP313" s="34">
        <f t="shared" si="324"/>
        <v>3.9760972700742636</v>
      </c>
      <c r="AQ313" s="10">
        <f t="shared" si="325"/>
        <v>2.7196740717668155</v>
      </c>
      <c r="AR313" s="10">
        <f t="shared" si="326"/>
        <v>2.9184553962345094</v>
      </c>
      <c r="AS313" s="10">
        <f t="shared" si="327"/>
        <v>0.19878132446769392</v>
      </c>
      <c r="AT313" s="10">
        <f>SUM(AS$305:AS313)*5</f>
        <v>4.943497380316594</v>
      </c>
    </row>
    <row r="314" spans="1:46" x14ac:dyDescent="0.25">
      <c r="A314" s="4">
        <v>50</v>
      </c>
      <c r="B314" s="18">
        <f t="shared" si="305"/>
        <v>2073</v>
      </c>
      <c r="C314" s="19">
        <f t="shared" si="301"/>
        <v>192.59</v>
      </c>
      <c r="D314" s="64" t="e">
        <f>#REF!</f>
        <v>#REF!</v>
      </c>
      <c r="E314" s="57">
        <f t="shared" si="306"/>
        <v>2.0726999999999998</v>
      </c>
      <c r="F314" s="57">
        <f t="shared" si="306"/>
        <v>2.2176</v>
      </c>
      <c r="G314" s="57">
        <f t="shared" si="306"/>
        <v>0.1638</v>
      </c>
      <c r="H314" s="57">
        <f t="shared" si="306"/>
        <v>0.155</v>
      </c>
      <c r="I314" s="57">
        <f t="shared" si="306"/>
        <v>0.95136929999999997</v>
      </c>
      <c r="J314" s="57">
        <f t="shared" si="306"/>
        <v>1.3504995</v>
      </c>
      <c r="K314" s="57">
        <f t="shared" si="306"/>
        <v>4.2283080000000001E-2</v>
      </c>
      <c r="L314" s="57">
        <f t="shared" si="306"/>
        <v>0.95136929999999997</v>
      </c>
      <c r="M314" s="57">
        <f t="shared" si="302"/>
        <v>12.183083150052465</v>
      </c>
      <c r="N314" s="57">
        <f t="shared" si="307"/>
        <v>-0.21773433237538242</v>
      </c>
      <c r="O314" s="57">
        <f t="shared" si="307"/>
        <v>1.3504995</v>
      </c>
      <c r="P314" s="57">
        <f t="shared" si="303"/>
        <v>1.631797780870309</v>
      </c>
      <c r="Q314" s="57">
        <f t="shared" si="308"/>
        <v>4.053440535419961E-2</v>
      </c>
      <c r="R314" s="57">
        <f t="shared" si="308"/>
        <v>4.2283080000000001E-2</v>
      </c>
      <c r="S314" s="57">
        <f t="shared" si="304"/>
        <v>5.177268949690414E-2</v>
      </c>
      <c r="T314" s="57">
        <f t="shared" si="309"/>
        <v>-1.908648311681263E-3</v>
      </c>
      <c r="U314" s="57">
        <f t="shared" si="309"/>
        <v>2.9959150000000005</v>
      </c>
      <c r="V314" s="57">
        <f t="shared" si="309"/>
        <v>3.6568064246671397</v>
      </c>
      <c r="W314" s="29">
        <f>'2.10 Prod Gust real. pot.'!D14</f>
        <v>191.89</v>
      </c>
      <c r="X314" s="35">
        <f t="shared" si="317"/>
        <v>0.85999999999998522</v>
      </c>
      <c r="Y314" s="29">
        <f>'2.10 Prod Gust real. pot.'!F14*k</f>
        <v>2.0537999999999998</v>
      </c>
      <c r="Z314" s="29">
        <f>'2.10 Prod Gust real. pot.'!G14*k</f>
        <v>2.3037000000000001</v>
      </c>
      <c r="AA314" s="29">
        <f>'2.10 Prod Gust real. pot.'!H14*k</f>
        <v>0.16800000000000001</v>
      </c>
      <c r="AB314" s="29">
        <f>SUM('2.10 Prod Gust real. pot.'!I14:J14)/2</f>
        <v>0.48000000000000004</v>
      </c>
      <c r="AC314" s="29">
        <f t="shared" si="310"/>
        <v>0.94269419999999993</v>
      </c>
      <c r="AD314" s="348">
        <f t="shared" si="311"/>
        <v>1.378587</v>
      </c>
      <c r="AE314" s="68">
        <f t="shared" si="312"/>
        <v>4.1897520000000001E-2</v>
      </c>
      <c r="AF314" s="36">
        <f t="shared" si="318"/>
        <v>0.94269419999999993</v>
      </c>
      <c r="AG314" s="33">
        <f t="shared" si="313"/>
        <v>12.23577640250446</v>
      </c>
      <c r="AH314" s="33">
        <f t="shared" si="319"/>
        <v>-0.23279723433707389</v>
      </c>
      <c r="AI314" s="36">
        <f t="shared" si="320"/>
        <v>1.378587</v>
      </c>
      <c r="AJ314" s="33">
        <f t="shared" si="314"/>
        <v>1.663456319936661</v>
      </c>
      <c r="AK314" s="33">
        <f t="shared" si="321"/>
        <v>5.199209690295592E-2</v>
      </c>
      <c r="AL314" s="60">
        <f t="shared" si="322"/>
        <v>4.1897520000000001E-2</v>
      </c>
      <c r="AM314" s="60">
        <f t="shared" si="315"/>
        <v>5.1692070896857324E-2</v>
      </c>
      <c r="AN314" s="60">
        <f t="shared" si="323"/>
        <v>-3.7142759658994121E-3</v>
      </c>
      <c r="AO314" s="34">
        <f t="shared" si="316"/>
        <v>3.2535750000000005</v>
      </c>
      <c r="AP314" s="34">
        <f t="shared" si="324"/>
        <v>3.9290555865999686</v>
      </c>
      <c r="AQ314" s="10">
        <f t="shared" si="325"/>
        <v>2.6840959157056803</v>
      </c>
      <c r="AR314" s="10">
        <f t="shared" si="326"/>
        <v>2.8839268005643772</v>
      </c>
      <c r="AS314" s="10">
        <f t="shared" si="327"/>
        <v>0.19983088485869693</v>
      </c>
      <c r="AT314" s="10">
        <f>SUM(AS$305:AS314)*5</f>
        <v>5.9426518046100787</v>
      </c>
    </row>
    <row r="315" spans="1:46" x14ac:dyDescent="0.25">
      <c r="A315" s="4">
        <v>55</v>
      </c>
      <c r="B315" s="18">
        <f t="shared" si="305"/>
        <v>2078</v>
      </c>
      <c r="C315" s="19">
        <f t="shared" si="301"/>
        <v>193.45</v>
      </c>
      <c r="D315" s="64" t="e">
        <f>#REF!</f>
        <v>#REF!</v>
      </c>
      <c r="E315" s="57">
        <f t="shared" ref="E315:L324" si="328">E35</f>
        <v>2.1126</v>
      </c>
      <c r="F315" s="57">
        <f t="shared" si="328"/>
        <v>2.2637999999999998</v>
      </c>
      <c r="G315" s="57">
        <f t="shared" si="328"/>
        <v>0.16800000000000001</v>
      </c>
      <c r="H315" s="57">
        <f t="shared" si="328"/>
        <v>0.16</v>
      </c>
      <c r="I315" s="57">
        <f t="shared" si="328"/>
        <v>0.96968340000000008</v>
      </c>
      <c r="J315" s="57">
        <f t="shared" si="328"/>
        <v>1.377831</v>
      </c>
      <c r="K315" s="57">
        <f t="shared" si="328"/>
        <v>4.3097040000000003E-2</v>
      </c>
      <c r="L315" s="57">
        <f t="shared" si="328"/>
        <v>0.96968340000000008</v>
      </c>
      <c r="M315" s="57">
        <f t="shared" si="302"/>
        <v>12.004190112697376</v>
      </c>
      <c r="N315" s="57">
        <f t="shared" si="307"/>
        <v>-0.17889303735508832</v>
      </c>
      <c r="O315" s="57">
        <f t="shared" si="307"/>
        <v>1.377831</v>
      </c>
      <c r="P315" s="57">
        <f t="shared" si="303"/>
        <v>1.6662948190946389</v>
      </c>
      <c r="Q315" s="57">
        <f t="shared" si="308"/>
        <v>3.4497038224329923E-2</v>
      </c>
      <c r="R315" s="57">
        <f t="shared" si="308"/>
        <v>4.3097040000000003E-2</v>
      </c>
      <c r="S315" s="57">
        <f t="shared" si="304"/>
        <v>5.2249244955881617E-2</v>
      </c>
      <c r="T315" s="57">
        <f t="shared" si="309"/>
        <v>4.7655545897747759E-4</v>
      </c>
      <c r="U315" s="57">
        <f t="shared" si="309"/>
        <v>3.0578600000000007</v>
      </c>
      <c r="V315" s="57">
        <f t="shared" si="309"/>
        <v>3.7739405563282049</v>
      </c>
      <c r="W315" s="29">
        <f>'2.10 Prod Gust real. pot.'!D15</f>
        <v>192.62</v>
      </c>
      <c r="X315" s="35">
        <f t="shared" si="317"/>
        <v>0.73000000000001819</v>
      </c>
      <c r="Y315" s="29">
        <f>'2.10 Prod Gust real. pot.'!F15*k</f>
        <v>2.1461999999999999</v>
      </c>
      <c r="Z315" s="29">
        <f>'2.10 Prod Gust real. pot.'!G15*k</f>
        <v>2.2973999999999997</v>
      </c>
      <c r="AA315" s="29">
        <f>'2.10 Prod Gust real. pot.'!H15*k</f>
        <v>0.1701</v>
      </c>
      <c r="AB315" s="29">
        <f>SUM('2.10 Prod Gust real. pot.'!I15:J15)/2</f>
        <v>0.49</v>
      </c>
      <c r="AC315" s="29">
        <f t="shared" si="310"/>
        <v>0.98510580000000003</v>
      </c>
      <c r="AD315" s="348">
        <f t="shared" si="311"/>
        <v>1.3988309999999999</v>
      </c>
      <c r="AE315" s="68">
        <f t="shared" si="312"/>
        <v>4.3782479999999999E-2</v>
      </c>
      <c r="AF315" s="36">
        <f t="shared" si="318"/>
        <v>0.98510580000000003</v>
      </c>
      <c r="AG315" s="33">
        <f t="shared" si="313"/>
        <v>12.067338038390181</v>
      </c>
      <c r="AH315" s="33">
        <f t="shared" si="319"/>
        <v>-0.16843836411427837</v>
      </c>
      <c r="AI315" s="36">
        <f t="shared" si="320"/>
        <v>1.3988309999999999</v>
      </c>
      <c r="AJ315" s="33">
        <f t="shared" si="314"/>
        <v>1.692891311008708</v>
      </c>
      <c r="AK315" s="33">
        <f t="shared" si="321"/>
        <v>2.9434991072047056E-2</v>
      </c>
      <c r="AL315" s="60">
        <f t="shared" si="322"/>
        <v>4.3782479999999999E-2</v>
      </c>
      <c r="AM315" s="60">
        <f t="shared" si="315"/>
        <v>5.2920433466185898E-2</v>
      </c>
      <c r="AN315" s="60">
        <f t="shared" si="323"/>
        <v>1.2283625693285741E-3</v>
      </c>
      <c r="AO315" s="34">
        <f t="shared" si="316"/>
        <v>3.3174049999999999</v>
      </c>
      <c r="AP315" s="34">
        <f t="shared" si="324"/>
        <v>3.9096299895271152</v>
      </c>
      <c r="AQ315" s="10">
        <f t="shared" si="325"/>
        <v>2.7700723683449024</v>
      </c>
      <c r="AR315" s="10">
        <f t="shared" si="326"/>
        <v>2.8696684123129024</v>
      </c>
      <c r="AS315" s="10">
        <f t="shared" si="327"/>
        <v>9.9596043967999925E-2</v>
      </c>
      <c r="AT315" s="10">
        <f>SUM(AS$305:AS315)*5</f>
        <v>6.4406320244500783</v>
      </c>
    </row>
    <row r="316" spans="1:46" x14ac:dyDescent="0.25">
      <c r="A316" s="4">
        <v>60</v>
      </c>
      <c r="B316" s="18">
        <f t="shared" si="305"/>
        <v>2083</v>
      </c>
      <c r="C316" s="19">
        <f t="shared" si="301"/>
        <v>194.16</v>
      </c>
      <c r="D316" s="64" t="e">
        <f>#REF!</f>
        <v>#REF!</v>
      </c>
      <c r="E316" s="57">
        <f t="shared" si="328"/>
        <v>2.0223</v>
      </c>
      <c r="F316" s="57">
        <f t="shared" si="328"/>
        <v>2.3771999999999998</v>
      </c>
      <c r="G316" s="57">
        <f t="shared" si="328"/>
        <v>0.1701</v>
      </c>
      <c r="H316" s="57">
        <f t="shared" si="328"/>
        <v>0.24</v>
      </c>
      <c r="I316" s="57">
        <f t="shared" si="328"/>
        <v>0.9282357</v>
      </c>
      <c r="J316" s="57">
        <f t="shared" si="328"/>
        <v>1.3987995</v>
      </c>
      <c r="K316" s="57">
        <f t="shared" si="328"/>
        <v>4.125492E-2</v>
      </c>
      <c r="L316" s="57">
        <f t="shared" si="328"/>
        <v>0.9282357</v>
      </c>
      <c r="M316" s="57">
        <f t="shared" si="302"/>
        <v>11.800714755392827</v>
      </c>
      <c r="N316" s="57">
        <f t="shared" si="307"/>
        <v>-0.20347535730454958</v>
      </c>
      <c r="O316" s="57">
        <f t="shared" si="307"/>
        <v>1.3987995</v>
      </c>
      <c r="P316" s="57">
        <f t="shared" si="303"/>
        <v>1.6933615915094578</v>
      </c>
      <c r="Q316" s="57">
        <f t="shared" si="308"/>
        <v>2.7066772414818807E-2</v>
      </c>
      <c r="R316" s="57">
        <f t="shared" si="308"/>
        <v>4.125492E-2</v>
      </c>
      <c r="S316" s="57">
        <f t="shared" si="304"/>
        <v>5.0491368855045224E-2</v>
      </c>
      <c r="T316" s="57">
        <f t="shared" si="309"/>
        <v>-1.7578761008363933E-3</v>
      </c>
      <c r="U316" s="57">
        <f t="shared" si="309"/>
        <v>3.1262399999999997</v>
      </c>
      <c r="V316" s="57">
        <f t="shared" si="309"/>
        <v>3.6580735390094405</v>
      </c>
      <c r="W316" s="29">
        <f>'2.10 Prod Gust real. pot.'!D16</f>
        <v>193.21</v>
      </c>
      <c r="X316" s="35">
        <f t="shared" si="317"/>
        <v>0.59000000000000341</v>
      </c>
      <c r="Y316" s="29">
        <f>'2.10 Prod Gust real. pot.'!F16*k</f>
        <v>1.9068000000000001</v>
      </c>
      <c r="Z316" s="29">
        <f>'2.10 Prod Gust real. pot.'!G16*k</f>
        <v>2.5326</v>
      </c>
      <c r="AA316" s="29">
        <f>'2.10 Prod Gust real. pot.'!H16*k</f>
        <v>0.17639999999999997</v>
      </c>
      <c r="AB316" s="29">
        <f>SUM('2.10 Prod Gust real. pot.'!I16:J16)/2</f>
        <v>0.54500000000000004</v>
      </c>
      <c r="AC316" s="29">
        <f t="shared" si="310"/>
        <v>0.87522120000000003</v>
      </c>
      <c r="AD316" s="348">
        <f t="shared" si="311"/>
        <v>1.429554</v>
      </c>
      <c r="AE316" s="68">
        <f t="shared" si="312"/>
        <v>3.8898720000000005E-2</v>
      </c>
      <c r="AF316" s="36">
        <f t="shared" si="318"/>
        <v>0.87522120000000003</v>
      </c>
      <c r="AG316" s="33">
        <f t="shared" si="313"/>
        <v>11.804894826041979</v>
      </c>
      <c r="AH316" s="33">
        <f t="shared" si="319"/>
        <v>-0.26244321234820234</v>
      </c>
      <c r="AI316" s="36">
        <f t="shared" si="320"/>
        <v>1.429554</v>
      </c>
      <c r="AJ316" s="33">
        <f t="shared" si="314"/>
        <v>1.7288177314565105</v>
      </c>
      <c r="AK316" s="33">
        <f t="shared" si="321"/>
        <v>3.5926420447802476E-2</v>
      </c>
      <c r="AL316" s="60">
        <f t="shared" si="322"/>
        <v>3.8898720000000005E-2</v>
      </c>
      <c r="AM316" s="60">
        <f t="shared" si="315"/>
        <v>4.8253819341817897E-2</v>
      </c>
      <c r="AN316" s="60">
        <f t="shared" si="323"/>
        <v>-4.6666141243680015E-3</v>
      </c>
      <c r="AO316" s="34">
        <f t="shared" si="316"/>
        <v>3.3545199999999999</v>
      </c>
      <c r="AP316" s="34">
        <f t="shared" si="324"/>
        <v>3.7133365939752356</v>
      </c>
      <c r="AQ316" s="10">
        <f t="shared" si="325"/>
        <v>2.6850259776329293</v>
      </c>
      <c r="AR316" s="10">
        <f t="shared" si="326"/>
        <v>2.725589059977823</v>
      </c>
      <c r="AS316" s="10">
        <f t="shared" si="327"/>
        <v>4.0563082344893697E-2</v>
      </c>
      <c r="AT316" s="10">
        <f>SUM(AS$305:AS316)*5</f>
        <v>6.6434474361745464</v>
      </c>
    </row>
    <row r="317" spans="1:46" x14ac:dyDescent="0.25">
      <c r="A317" s="4">
        <v>65</v>
      </c>
      <c r="B317" s="18">
        <f t="shared" si="305"/>
        <v>2088</v>
      </c>
      <c r="C317" s="19">
        <f t="shared" si="301"/>
        <v>194.58</v>
      </c>
      <c r="D317" s="64" t="e">
        <f>#REF!</f>
        <v>#REF!</v>
      </c>
      <c r="E317" s="57">
        <f t="shared" si="328"/>
        <v>2.1944999999999997</v>
      </c>
      <c r="F317" s="57">
        <f t="shared" si="328"/>
        <v>2.2469999999999999</v>
      </c>
      <c r="G317" s="57">
        <f t="shared" si="328"/>
        <v>0.16800000000000001</v>
      </c>
      <c r="H317" s="57">
        <f t="shared" si="328"/>
        <v>0.27500000000000002</v>
      </c>
      <c r="I317" s="57">
        <f t="shared" si="328"/>
        <v>1.0072755</v>
      </c>
      <c r="J317" s="57">
        <f t="shared" si="328"/>
        <v>1.3915124999999997</v>
      </c>
      <c r="K317" s="57">
        <f t="shared" si="328"/>
        <v>4.4767799999999996E-2</v>
      </c>
      <c r="L317" s="57">
        <f t="shared" si="328"/>
        <v>1.0072755</v>
      </c>
      <c r="M317" s="57">
        <f t="shared" si="302"/>
        <v>11.695462109187543</v>
      </c>
      <c r="N317" s="57">
        <f t="shared" si="307"/>
        <v>-0.10525264620528318</v>
      </c>
      <c r="O317" s="57">
        <f t="shared" si="307"/>
        <v>1.3915124999999997</v>
      </c>
      <c r="P317" s="57">
        <f t="shared" si="303"/>
        <v>1.6908593660892952</v>
      </c>
      <c r="Q317" s="57">
        <f t="shared" si="308"/>
        <v>-2.5022254201625405E-3</v>
      </c>
      <c r="R317" s="57">
        <f t="shared" si="308"/>
        <v>4.4767799999999996E-2</v>
      </c>
      <c r="S317" s="57">
        <f t="shared" si="304"/>
        <v>5.3693497327198428E-2</v>
      </c>
      <c r="T317" s="57">
        <f t="shared" si="309"/>
        <v>3.202128472153204E-3</v>
      </c>
      <c r="U317" s="57">
        <f t="shared" si="309"/>
        <v>3.174925</v>
      </c>
      <c r="V317" s="57">
        <f t="shared" si="309"/>
        <v>3.4903722568467237</v>
      </c>
      <c r="W317" s="29">
        <f>'2.10 Prod Gust real. pot.'!D17</f>
        <v>193.75</v>
      </c>
      <c r="X317" s="35">
        <f t="shared" si="317"/>
        <v>0.53999999999999204</v>
      </c>
      <c r="Y317" s="29">
        <f>'2.10 Prod Gust real. pot.'!F17*k</f>
        <v>1.9109999999999998</v>
      </c>
      <c r="Z317" s="29">
        <f>'2.10 Prod Gust real. pot.'!G17*k</f>
        <v>2.5493999999999999</v>
      </c>
      <c r="AA317" s="29">
        <f>'2.10 Prod Gust real. pot.'!H17*k</f>
        <v>0.17849999999999999</v>
      </c>
      <c r="AB317" s="29">
        <f>SUM('2.10 Prod Gust real. pot.'!I17:J17)/2</f>
        <v>0.57000000000000006</v>
      </c>
      <c r="AC317" s="29">
        <f t="shared" si="310"/>
        <v>0.87714899999999996</v>
      </c>
      <c r="AD317" s="348">
        <f t="shared" si="311"/>
        <v>1.4369669999999999</v>
      </c>
      <c r="AE317" s="68">
        <f t="shared" si="312"/>
        <v>3.8984400000000002E-2</v>
      </c>
      <c r="AF317" s="36">
        <f t="shared" si="318"/>
        <v>0.87714899999999996</v>
      </c>
      <c r="AG317" s="33">
        <f t="shared" si="313"/>
        <v>11.569121598092774</v>
      </c>
      <c r="AH317" s="33">
        <f t="shared" si="319"/>
        <v>-0.23577322794920441</v>
      </c>
      <c r="AI317" s="36">
        <f t="shared" si="320"/>
        <v>1.4369669999999999</v>
      </c>
      <c r="AJ317" s="33">
        <f t="shared" si="314"/>
        <v>1.7425816853371106</v>
      </c>
      <c r="AK317" s="33">
        <f t="shared" si="321"/>
        <v>1.3763953880600033E-2</v>
      </c>
      <c r="AL317" s="60">
        <f t="shared" si="322"/>
        <v>3.8984400000000002E-2</v>
      </c>
      <c r="AM317" s="60">
        <f t="shared" si="315"/>
        <v>4.7514550718687508E-2</v>
      </c>
      <c r="AN317" s="60">
        <f t="shared" si="323"/>
        <v>-7.3926862313038882E-4</v>
      </c>
      <c r="AO317" s="34">
        <f t="shared" si="316"/>
        <v>3.3857849999999998</v>
      </c>
      <c r="AP317" s="34">
        <f t="shared" si="324"/>
        <v>3.703036457308257</v>
      </c>
      <c r="AQ317" s="10">
        <f t="shared" si="325"/>
        <v>2.561933236525495</v>
      </c>
      <c r="AR317" s="10">
        <f t="shared" si="326"/>
        <v>2.7180287596642607</v>
      </c>
      <c r="AS317" s="10">
        <f t="shared" si="327"/>
        <v>0.15609552313876573</v>
      </c>
      <c r="AT317" s="10">
        <f>SUM(AS$305:AS317)*5</f>
        <v>7.423925051868375</v>
      </c>
    </row>
    <row r="318" spans="1:46" x14ac:dyDescent="0.25">
      <c r="A318" s="4">
        <v>70</v>
      </c>
      <c r="B318" s="18">
        <f t="shared" si="305"/>
        <v>2093</v>
      </c>
      <c r="C318" s="19">
        <f t="shared" si="301"/>
        <v>194.91</v>
      </c>
      <c r="D318" s="64" t="e">
        <f>#REF!</f>
        <v>#REF!</v>
      </c>
      <c r="E318" s="57">
        <f t="shared" si="328"/>
        <v>2.3561999999999999</v>
      </c>
      <c r="F318" s="57">
        <f t="shared" si="328"/>
        <v>2.0453999999999999</v>
      </c>
      <c r="G318" s="57">
        <f t="shared" si="328"/>
        <v>0.16170000000000001</v>
      </c>
      <c r="H318" s="57">
        <f t="shared" si="328"/>
        <v>0.28499999999999998</v>
      </c>
      <c r="I318" s="57">
        <f t="shared" si="328"/>
        <v>1.0814957999999999</v>
      </c>
      <c r="J318" s="57">
        <f t="shared" si="328"/>
        <v>1.3545209999999999</v>
      </c>
      <c r="K318" s="57">
        <f t="shared" si="328"/>
        <v>4.8066480000000002E-2</v>
      </c>
      <c r="L318" s="57">
        <f t="shared" si="328"/>
        <v>1.0814957999999999</v>
      </c>
      <c r="M318" s="57">
        <f t="shared" si="302"/>
        <v>11.674352596793021</v>
      </c>
      <c r="N318" s="57">
        <f t="shared" si="307"/>
        <v>-2.1109512394522412E-2</v>
      </c>
      <c r="O318" s="57">
        <f t="shared" si="307"/>
        <v>1.3545209999999999</v>
      </c>
      <c r="P318" s="57">
        <f t="shared" si="303"/>
        <v>1.6534255309486319</v>
      </c>
      <c r="Q318" s="57">
        <f t="shared" si="308"/>
        <v>-3.7433835140663341E-2</v>
      </c>
      <c r="R318" s="57">
        <f t="shared" si="308"/>
        <v>4.8066480000000002E-2</v>
      </c>
      <c r="S318" s="57">
        <f t="shared" si="304"/>
        <v>5.7558239016420945E-2</v>
      </c>
      <c r="T318" s="57">
        <f t="shared" si="309"/>
        <v>3.8647416892225173E-3</v>
      </c>
      <c r="U318" s="57">
        <f t="shared" si="309"/>
        <v>3.1513949999999999</v>
      </c>
      <c r="V318" s="57">
        <f t="shared" si="309"/>
        <v>3.4267163941540209</v>
      </c>
      <c r="W318" s="29">
        <f>'2.10 Prod Gust real. pot.'!D18</f>
        <v>194.07</v>
      </c>
      <c r="X318" s="35">
        <f t="shared" si="317"/>
        <v>0.31999999999999318</v>
      </c>
      <c r="Y318" s="29">
        <f>'2.10 Prod Gust real. pot.'!F18*k</f>
        <v>2.2050000000000001</v>
      </c>
      <c r="Z318" s="29">
        <f>'2.10 Prod Gust real. pot.'!G18*k</f>
        <v>2.2343999999999999</v>
      </c>
      <c r="AA318" s="29">
        <f>'2.10 Prod Gust real. pot.'!H18*k</f>
        <v>0.16800000000000001</v>
      </c>
      <c r="AB318" s="29">
        <f>SUM('2.10 Prod Gust real. pot.'!I18:J18)/2</f>
        <v>0.54</v>
      </c>
      <c r="AC318" s="29">
        <f t="shared" si="310"/>
        <v>1.012095</v>
      </c>
      <c r="AD318" s="348">
        <f t="shared" si="311"/>
        <v>1.389297</v>
      </c>
      <c r="AE318" s="68">
        <f t="shared" si="312"/>
        <v>4.4982000000000008E-2</v>
      </c>
      <c r="AF318" s="36">
        <f t="shared" si="318"/>
        <v>1.012095</v>
      </c>
      <c r="AG318" s="33">
        <f t="shared" si="313"/>
        <v>11.490522206139293</v>
      </c>
      <c r="AH318" s="33">
        <f t="shared" si="319"/>
        <v>-7.8599391953481756E-2</v>
      </c>
      <c r="AI318" s="36">
        <f t="shared" si="320"/>
        <v>1.389297</v>
      </c>
      <c r="AJ318" s="33">
        <f t="shared" si="314"/>
        <v>1.6973448316183384</v>
      </c>
      <c r="AK318" s="33">
        <f t="shared" si="321"/>
        <v>-4.5236853718772174E-2</v>
      </c>
      <c r="AL318" s="60">
        <f t="shared" si="322"/>
        <v>4.4982000000000008E-2</v>
      </c>
      <c r="AM318" s="60">
        <f t="shared" si="315"/>
        <v>5.3381465254554027E-2</v>
      </c>
      <c r="AN318" s="60">
        <f t="shared" si="323"/>
        <v>5.8669145358665187E-3</v>
      </c>
      <c r="AO318" s="34">
        <f t="shared" si="316"/>
        <v>3.3458100000000002</v>
      </c>
      <c r="AP318" s="34">
        <f t="shared" si="324"/>
        <v>3.5478406688636062</v>
      </c>
      <c r="AQ318" s="10">
        <f t="shared" si="325"/>
        <v>2.5152098333090516</v>
      </c>
      <c r="AR318" s="10">
        <f t="shared" si="326"/>
        <v>2.6041150509458868</v>
      </c>
      <c r="AS318" s="10">
        <f t="shared" si="327"/>
        <v>8.8905217636835232E-2</v>
      </c>
      <c r="AT318" s="10">
        <f>SUM(AS$305:AS318)*5</f>
        <v>7.8684511400525512</v>
      </c>
    </row>
    <row r="319" spans="1:46" x14ac:dyDescent="0.25">
      <c r="A319" s="4">
        <v>75</v>
      </c>
      <c r="B319" s="18">
        <f t="shared" si="305"/>
        <v>2098</v>
      </c>
      <c r="C319" s="19">
        <f t="shared" si="301"/>
        <v>195.12</v>
      </c>
      <c r="D319" s="64" t="e">
        <f>#REF!</f>
        <v>#REF!</v>
      </c>
      <c r="E319" s="57">
        <f t="shared" si="328"/>
        <v>2.3456999999999999</v>
      </c>
      <c r="F319" s="57">
        <f t="shared" si="328"/>
        <v>1.9572000000000001</v>
      </c>
      <c r="G319" s="57">
        <f t="shared" si="328"/>
        <v>0.15539999999999998</v>
      </c>
      <c r="H319" s="57">
        <f t="shared" si="328"/>
        <v>0.23499999999999999</v>
      </c>
      <c r="I319" s="57">
        <f t="shared" si="328"/>
        <v>1.0766762999999999</v>
      </c>
      <c r="J319" s="57">
        <f t="shared" si="328"/>
        <v>1.3184325000000001</v>
      </c>
      <c r="K319" s="57">
        <f t="shared" si="328"/>
        <v>4.7852280000000004E-2</v>
      </c>
      <c r="L319" s="57">
        <f t="shared" si="328"/>
        <v>1.0766762999999999</v>
      </c>
      <c r="M319" s="57">
        <f t="shared" si="302"/>
        <v>11.650413711876229</v>
      </c>
      <c r="N319" s="57">
        <f t="shared" si="307"/>
        <v>-2.3938884916791636E-2</v>
      </c>
      <c r="O319" s="57">
        <f t="shared" si="307"/>
        <v>1.3184325000000001</v>
      </c>
      <c r="P319" s="57">
        <f t="shared" si="303"/>
        <v>1.6107196012801865</v>
      </c>
      <c r="Q319" s="57">
        <f t="shared" si="308"/>
        <v>-4.270592966844533E-2</v>
      </c>
      <c r="R319" s="57">
        <f t="shared" si="308"/>
        <v>4.7852280000000004E-2</v>
      </c>
      <c r="S319" s="57">
        <f t="shared" si="304"/>
        <v>5.8027235280416846E-2</v>
      </c>
      <c r="T319" s="57">
        <f t="shared" si="309"/>
        <v>4.6899626399590083E-4</v>
      </c>
      <c r="U319" s="57">
        <f t="shared" si="309"/>
        <v>3.0506450000000007</v>
      </c>
      <c r="V319" s="57">
        <f t="shared" si="309"/>
        <v>3.1944691816787674</v>
      </c>
      <c r="W319" s="29">
        <f>'2.10 Prod Gust real. pot.'!D19</f>
        <v>194.36</v>
      </c>
      <c r="X319" s="35">
        <f t="shared" si="317"/>
        <v>0.29000000000002046</v>
      </c>
      <c r="Y319" s="29">
        <f>'2.10 Prod Gust real. pot.'!F19*k</f>
        <v>2.2805999999999997</v>
      </c>
      <c r="Z319" s="29">
        <f>'2.10 Prod Gust real. pot.'!G19*k</f>
        <v>2.1041999999999996</v>
      </c>
      <c r="AA319" s="29">
        <f>'2.10 Prod Gust real. pot.'!H19*k</f>
        <v>0.16170000000000001</v>
      </c>
      <c r="AB319" s="29">
        <f>SUM('2.10 Prod Gust real. pot.'!I19:J19)/2</f>
        <v>0.49</v>
      </c>
      <c r="AC319" s="29">
        <f t="shared" si="310"/>
        <v>1.0467953999999999</v>
      </c>
      <c r="AD319" s="348">
        <f t="shared" si="311"/>
        <v>1.3583429999999996</v>
      </c>
      <c r="AE319" s="68">
        <f t="shared" si="312"/>
        <v>4.6524240000000001E-2</v>
      </c>
      <c r="AF319" s="36">
        <f t="shared" si="318"/>
        <v>1.0467953999999999</v>
      </c>
      <c r="AG319" s="33">
        <f t="shared" si="313"/>
        <v>11.45403327685027</v>
      </c>
      <c r="AH319" s="33">
        <f t="shared" si="319"/>
        <v>-3.648892928902292E-2</v>
      </c>
      <c r="AI319" s="36">
        <f t="shared" si="320"/>
        <v>1.3583429999999996</v>
      </c>
      <c r="AJ319" s="33">
        <f t="shared" si="314"/>
        <v>1.658394010112316</v>
      </c>
      <c r="AK319" s="33">
        <f t="shared" si="321"/>
        <v>-3.8950821506022359E-2</v>
      </c>
      <c r="AL319" s="60">
        <f t="shared" si="322"/>
        <v>4.6524240000000001E-2</v>
      </c>
      <c r="AM319" s="60">
        <f t="shared" si="315"/>
        <v>5.5960839017792308E-2</v>
      </c>
      <c r="AN319" s="60">
        <f t="shared" si="323"/>
        <v>2.579373763238281E-3</v>
      </c>
      <c r="AO319" s="34">
        <f t="shared" si="316"/>
        <v>3.2737249999999998</v>
      </c>
      <c r="AP319" s="34">
        <f t="shared" si="324"/>
        <v>3.4908646229682136</v>
      </c>
      <c r="AQ319" s="10">
        <f t="shared" si="325"/>
        <v>2.3447403793522152</v>
      </c>
      <c r="AR319" s="10">
        <f t="shared" si="326"/>
        <v>2.5622946332586687</v>
      </c>
      <c r="AS319" s="10">
        <f t="shared" si="327"/>
        <v>0.21755425390645344</v>
      </c>
      <c r="AT319" s="10">
        <f>SUM(AS$305:AS319)*5</f>
        <v>8.956222409584818</v>
      </c>
    </row>
    <row r="320" spans="1:46" x14ac:dyDescent="0.25">
      <c r="A320" s="4">
        <v>80</v>
      </c>
      <c r="B320" s="18">
        <f t="shared" si="305"/>
        <v>2103</v>
      </c>
      <c r="C320" s="19">
        <f t="shared" si="301"/>
        <v>195.4</v>
      </c>
      <c r="D320" s="64" t="e">
        <f>#REF!</f>
        <v>#REF!</v>
      </c>
      <c r="E320" s="57">
        <f t="shared" si="328"/>
        <v>2.2427999999999999</v>
      </c>
      <c r="F320" s="57">
        <f t="shared" si="328"/>
        <v>1.9866000000000001</v>
      </c>
      <c r="G320" s="57">
        <f t="shared" si="328"/>
        <v>0.15539999999999998</v>
      </c>
      <c r="H320" s="57">
        <f t="shared" si="328"/>
        <v>0.215</v>
      </c>
      <c r="I320" s="57">
        <f t="shared" si="328"/>
        <v>1.0294452000000001</v>
      </c>
      <c r="J320" s="57">
        <f t="shared" si="328"/>
        <v>1.3043939999999998</v>
      </c>
      <c r="K320" s="57">
        <f t="shared" si="328"/>
        <v>4.5753120000000001E-2</v>
      </c>
      <c r="L320" s="57">
        <f t="shared" si="328"/>
        <v>1.0294452000000001</v>
      </c>
      <c r="M320" s="57">
        <f t="shared" si="302"/>
        <v>11.581500597311001</v>
      </c>
      <c r="N320" s="57">
        <f t="shared" si="307"/>
        <v>-6.8913114565228639E-2</v>
      </c>
      <c r="O320" s="57">
        <f t="shared" si="307"/>
        <v>1.3043939999999998</v>
      </c>
      <c r="P320" s="57">
        <f t="shared" si="303"/>
        <v>1.5891316881638278</v>
      </c>
      <c r="Q320" s="57">
        <f t="shared" si="308"/>
        <v>-2.158791311635877E-2</v>
      </c>
      <c r="R320" s="57">
        <f t="shared" si="308"/>
        <v>4.5753120000000001E-2</v>
      </c>
      <c r="S320" s="57">
        <f t="shared" si="304"/>
        <v>5.601098289007251E-2</v>
      </c>
      <c r="T320" s="57">
        <f t="shared" si="309"/>
        <v>-2.0162523903443363E-3</v>
      </c>
      <c r="U320" s="57">
        <f t="shared" si="309"/>
        <v>2.9898700000000002</v>
      </c>
      <c r="V320" s="57">
        <f t="shared" si="309"/>
        <v>3.1773527199280696</v>
      </c>
      <c r="W320" s="29">
        <f>'2.10 Prod Gust real. pot.'!D20</f>
        <v>194.67</v>
      </c>
      <c r="X320" s="35">
        <f t="shared" si="317"/>
        <v>0.30999999999997385</v>
      </c>
      <c r="Y320" s="29">
        <f>'2.10 Prod Gust real. pot.'!F20*k</f>
        <v>2.0348999999999999</v>
      </c>
      <c r="Z320" s="29">
        <f>'2.10 Prod Gust real. pot.'!G20*k</f>
        <v>2.2763999999999998</v>
      </c>
      <c r="AA320" s="29">
        <f>'2.10 Prod Gust real. pot.'!H20*k</f>
        <v>0.16589999999999999</v>
      </c>
      <c r="AB320" s="29">
        <f>SUM('2.10 Prod Gust real. pot.'!I20:J20)/2</f>
        <v>0.48500000000000004</v>
      </c>
      <c r="AC320" s="29">
        <f t="shared" si="310"/>
        <v>0.93401909999999999</v>
      </c>
      <c r="AD320" s="348">
        <f t="shared" si="311"/>
        <v>1.3635824999999999</v>
      </c>
      <c r="AE320" s="68">
        <f t="shared" si="312"/>
        <v>4.1511960000000001E-2</v>
      </c>
      <c r="AF320" s="36">
        <f t="shared" si="318"/>
        <v>0.93401909999999999</v>
      </c>
      <c r="AG320" s="33">
        <f t="shared" si="313"/>
        <v>11.308208090109549</v>
      </c>
      <c r="AH320" s="33">
        <f t="shared" si="319"/>
        <v>-0.14582518674072098</v>
      </c>
      <c r="AI320" s="36">
        <f t="shared" si="320"/>
        <v>1.3635824999999999</v>
      </c>
      <c r="AJ320" s="33">
        <f t="shared" si="314"/>
        <v>1.6567479126073925</v>
      </c>
      <c r="AK320" s="33">
        <f t="shared" si="321"/>
        <v>-1.6460975049235049E-3</v>
      </c>
      <c r="AL320" s="60">
        <f t="shared" si="322"/>
        <v>4.1511960000000001E-2</v>
      </c>
      <c r="AM320" s="60">
        <f t="shared" si="315"/>
        <v>5.1404532187592417E-2</v>
      </c>
      <c r="AN320" s="60">
        <f t="shared" si="323"/>
        <v>-4.556306830199891E-3</v>
      </c>
      <c r="AO320" s="34">
        <f t="shared" si="316"/>
        <v>3.2254299999999998</v>
      </c>
      <c r="AP320" s="34">
        <f t="shared" si="324"/>
        <v>3.383402408924129</v>
      </c>
      <c r="AQ320" s="10">
        <f t="shared" si="325"/>
        <v>2.3321768964272032</v>
      </c>
      <c r="AR320" s="10">
        <f t="shared" si="326"/>
        <v>2.4834173681503104</v>
      </c>
      <c r="AS320" s="10">
        <f t="shared" si="327"/>
        <v>0.15124047172310728</v>
      </c>
      <c r="AT320" s="10">
        <f>SUM(AS$305:AS320)*5</f>
        <v>9.7124247682003553</v>
      </c>
    </row>
    <row r="321" spans="1:46" x14ac:dyDescent="0.25">
      <c r="A321" s="4">
        <v>85</v>
      </c>
      <c r="B321" s="18">
        <f t="shared" si="305"/>
        <v>2108</v>
      </c>
      <c r="C321" s="19">
        <f t="shared" si="301"/>
        <v>195.85</v>
      </c>
      <c r="D321" s="64" t="e">
        <f>#REF!</f>
        <v>#REF!</v>
      </c>
      <c r="E321" s="57">
        <f t="shared" si="328"/>
        <v>2.3058000000000001</v>
      </c>
      <c r="F321" s="57">
        <f t="shared" si="328"/>
        <v>1.9887000000000001</v>
      </c>
      <c r="G321" s="57">
        <f t="shared" si="328"/>
        <v>0.1575</v>
      </c>
      <c r="H321" s="57">
        <f t="shared" si="328"/>
        <v>0.25</v>
      </c>
      <c r="I321" s="57">
        <f t="shared" si="328"/>
        <v>1.0583622000000001</v>
      </c>
      <c r="J321" s="57">
        <f t="shared" si="328"/>
        <v>1.320627</v>
      </c>
      <c r="K321" s="57">
        <f t="shared" si="328"/>
        <v>4.7038320000000002E-2</v>
      </c>
      <c r="L321" s="57">
        <f t="shared" si="328"/>
        <v>1.0583622000000001</v>
      </c>
      <c r="M321" s="57">
        <f t="shared" si="302"/>
        <v>11.548001358671144</v>
      </c>
      <c r="N321" s="57">
        <f t="shared" si="307"/>
        <v>-3.3499238639857154E-2</v>
      </c>
      <c r="O321" s="57">
        <f t="shared" si="307"/>
        <v>1.320627</v>
      </c>
      <c r="P321" s="57">
        <f t="shared" si="303"/>
        <v>1.6015484482247673</v>
      </c>
      <c r="Q321" s="57">
        <f t="shared" si="308"/>
        <v>1.2416760060939502E-2</v>
      </c>
      <c r="R321" s="57">
        <f t="shared" si="308"/>
        <v>4.7038320000000002E-2</v>
      </c>
      <c r="S321" s="57">
        <f t="shared" si="304"/>
        <v>5.6939756455623491E-2</v>
      </c>
      <c r="T321" s="57">
        <f t="shared" si="309"/>
        <v>9.2877356555098184E-4</v>
      </c>
      <c r="U321" s="57">
        <f t="shared" si="309"/>
        <v>3.0563000000000002</v>
      </c>
      <c r="V321" s="57">
        <f t="shared" si="309"/>
        <v>3.486146294986622</v>
      </c>
      <c r="W321" s="29">
        <f>'2.10 Prod Gust real. pot.'!D21</f>
        <v>195.13</v>
      </c>
      <c r="X321" s="35">
        <f t="shared" si="317"/>
        <v>0.46000000000000796</v>
      </c>
      <c r="Y321" s="29">
        <f>'2.10 Prod Gust real. pot.'!F21*k</f>
        <v>2.1902999999999997</v>
      </c>
      <c r="Z321" s="29">
        <f>'2.10 Prod Gust real. pot.'!G21*k</f>
        <v>2.1692999999999998</v>
      </c>
      <c r="AA321" s="29">
        <f>'2.10 Prod Gust real. pot.'!H21*k</f>
        <v>0.1638</v>
      </c>
      <c r="AB321" s="29">
        <f>SUM('2.10 Prod Gust real. pot.'!I21:J21)/2</f>
        <v>0.53500000000000003</v>
      </c>
      <c r="AC321" s="29">
        <f t="shared" si="310"/>
        <v>1.0053477</v>
      </c>
      <c r="AD321" s="348">
        <f t="shared" si="311"/>
        <v>1.3609574999999998</v>
      </c>
      <c r="AE321" s="68">
        <f t="shared" si="312"/>
        <v>4.4682119999999999E-2</v>
      </c>
      <c r="AF321" s="36">
        <f t="shared" si="318"/>
        <v>1.0053477</v>
      </c>
      <c r="AG321" s="33">
        <f t="shared" si="313"/>
        <v>11.247459367632775</v>
      </c>
      <c r="AH321" s="33">
        <f t="shared" si="319"/>
        <v>-6.0748722476773764E-2</v>
      </c>
      <c r="AI321" s="36">
        <f t="shared" si="320"/>
        <v>1.3609574999999998</v>
      </c>
      <c r="AJ321" s="33">
        <f t="shared" si="314"/>
        <v>1.653831920930336</v>
      </c>
      <c r="AK321" s="33">
        <f t="shared" si="321"/>
        <v>-2.9159916770564731E-3</v>
      </c>
      <c r="AL321" s="60">
        <f t="shared" si="322"/>
        <v>4.4682119999999999E-2</v>
      </c>
      <c r="AM321" s="60">
        <f t="shared" si="315"/>
        <v>5.3769243323392189E-2</v>
      </c>
      <c r="AN321" s="60">
        <f t="shared" si="323"/>
        <v>2.3647111357997727E-3</v>
      </c>
      <c r="AO321" s="34">
        <f t="shared" si="316"/>
        <v>3.28796</v>
      </c>
      <c r="AP321" s="34">
        <f t="shared" si="324"/>
        <v>3.6866599969819771</v>
      </c>
      <c r="AQ321" s="10">
        <f t="shared" si="325"/>
        <v>2.5588313805201803</v>
      </c>
      <c r="AR321" s="10">
        <f t="shared" si="326"/>
        <v>2.7060084377847713</v>
      </c>
      <c r="AS321" s="10">
        <f t="shared" si="327"/>
        <v>0.14717705726459096</v>
      </c>
      <c r="AT321" s="10">
        <f>SUM(AS$305:AS321)*5</f>
        <v>10.448310054523308</v>
      </c>
    </row>
    <row r="322" spans="1:46" x14ac:dyDescent="0.25">
      <c r="A322" s="4">
        <v>90</v>
      </c>
      <c r="B322" s="18">
        <f t="shared" si="305"/>
        <v>2113</v>
      </c>
      <c r="C322" s="19">
        <f t="shared" si="301"/>
        <v>196.25</v>
      </c>
      <c r="D322" s="64" t="e">
        <f>#REF!</f>
        <v>#REF!</v>
      </c>
      <c r="E322" s="57">
        <f t="shared" si="328"/>
        <v>2.4108000000000001</v>
      </c>
      <c r="F322" s="57">
        <f t="shared" si="328"/>
        <v>1.9634999999999998</v>
      </c>
      <c r="G322" s="57">
        <f t="shared" si="328"/>
        <v>0.1575</v>
      </c>
      <c r="H322" s="57">
        <f t="shared" si="328"/>
        <v>0.23</v>
      </c>
      <c r="I322" s="57">
        <f t="shared" si="328"/>
        <v>1.1065572000000001</v>
      </c>
      <c r="J322" s="57">
        <f t="shared" si="328"/>
        <v>1.336776</v>
      </c>
      <c r="K322" s="57">
        <f t="shared" si="328"/>
        <v>4.9180320000000007E-2</v>
      </c>
      <c r="L322" s="57">
        <f t="shared" si="328"/>
        <v>1.1065572000000001</v>
      </c>
      <c r="M322" s="57">
        <f t="shared" si="302"/>
        <v>11.5658553055002</v>
      </c>
      <c r="N322" s="57">
        <f t="shared" si="307"/>
        <v>1.7853946829056611E-2</v>
      </c>
      <c r="O322" s="57">
        <f t="shared" si="307"/>
        <v>1.336776</v>
      </c>
      <c r="P322" s="57">
        <f t="shared" si="303"/>
        <v>1.6198924420346312</v>
      </c>
      <c r="Q322" s="57">
        <f t="shared" si="308"/>
        <v>1.8343993809863957E-2</v>
      </c>
      <c r="R322" s="57">
        <f t="shared" si="308"/>
        <v>4.9180320000000007E-2</v>
      </c>
      <c r="S322" s="57">
        <f t="shared" si="304"/>
        <v>5.9245941977220475E-2</v>
      </c>
      <c r="T322" s="57">
        <f t="shared" si="309"/>
        <v>2.3061855215969831E-3</v>
      </c>
      <c r="U322" s="57">
        <f t="shared" si="309"/>
        <v>3.09517</v>
      </c>
      <c r="V322" s="57">
        <f t="shared" si="309"/>
        <v>3.5336741261605233</v>
      </c>
      <c r="W322" s="29">
        <f>'2.10 Prod Gust real. pot.'!D22</f>
        <v>195.6</v>
      </c>
      <c r="X322" s="35">
        <f t="shared" si="317"/>
        <v>0.46999999999999886</v>
      </c>
      <c r="Y322" s="29">
        <f>'2.10 Prod Gust real. pot.'!F22*k</f>
        <v>2.1966000000000001</v>
      </c>
      <c r="Z322" s="29">
        <f>'2.10 Prod Gust real. pot.'!G22*k</f>
        <v>2.226</v>
      </c>
      <c r="AA322" s="29">
        <f>'2.10 Prod Gust real. pot.'!H22*k</f>
        <v>0.16800000000000001</v>
      </c>
      <c r="AB322" s="29">
        <f>SUM('2.10 Prod Gust real. pot.'!I22:J22)/2</f>
        <v>0.52</v>
      </c>
      <c r="AC322" s="29">
        <f t="shared" si="310"/>
        <v>1.0082394000000001</v>
      </c>
      <c r="AD322" s="348">
        <f t="shared" si="311"/>
        <v>1.384047</v>
      </c>
      <c r="AE322" s="68">
        <f t="shared" si="312"/>
        <v>4.4810640000000006E-2</v>
      </c>
      <c r="AF322" s="36">
        <f t="shared" si="318"/>
        <v>1.0082394000000001</v>
      </c>
      <c r="AG322" s="33">
        <f t="shared" si="313"/>
        <v>11.19532951211176</v>
      </c>
      <c r="AH322" s="33">
        <f t="shared" si="319"/>
        <v>-5.212985552101479E-2</v>
      </c>
      <c r="AI322" s="36">
        <f t="shared" si="320"/>
        <v>1.384047</v>
      </c>
      <c r="AJ322" s="33">
        <f t="shared" si="314"/>
        <v>1.6764059415581536</v>
      </c>
      <c r="AK322" s="33">
        <f t="shared" si="321"/>
        <v>2.2574020627817548E-2</v>
      </c>
      <c r="AL322" s="60">
        <f t="shared" si="322"/>
        <v>4.4810640000000006E-2</v>
      </c>
      <c r="AM322" s="60">
        <f t="shared" si="315"/>
        <v>5.4315789143310034E-2</v>
      </c>
      <c r="AN322" s="60">
        <f t="shared" si="323"/>
        <v>5.465458199178444E-4</v>
      </c>
      <c r="AO322" s="34">
        <f t="shared" si="316"/>
        <v>3.3218899999999998</v>
      </c>
      <c r="AP322" s="34">
        <f t="shared" si="324"/>
        <v>3.7628807109267188</v>
      </c>
      <c r="AQ322" s="10">
        <f t="shared" si="325"/>
        <v>2.5937168086018239</v>
      </c>
      <c r="AR322" s="10">
        <f t="shared" si="326"/>
        <v>2.7619544418202113</v>
      </c>
      <c r="AS322" s="10">
        <f t="shared" si="327"/>
        <v>0.16823763321838747</v>
      </c>
      <c r="AT322" s="10">
        <f>SUM(AS$305:AS322)*5</f>
        <v>11.289498220615247</v>
      </c>
    </row>
    <row r="323" spans="1:46" x14ac:dyDescent="0.25">
      <c r="A323" s="4">
        <v>95</v>
      </c>
      <c r="B323" s="18">
        <f t="shared" si="305"/>
        <v>2118</v>
      </c>
      <c r="C323" s="19">
        <f t="shared" si="301"/>
        <v>196.74</v>
      </c>
      <c r="D323" s="64" t="e">
        <f>#REF!</f>
        <v>#REF!</v>
      </c>
      <c r="E323" s="57">
        <f t="shared" si="328"/>
        <v>2.4780000000000002</v>
      </c>
      <c r="F323" s="57">
        <f t="shared" si="328"/>
        <v>1.9215</v>
      </c>
      <c r="G323" s="57">
        <f t="shared" si="328"/>
        <v>0.1575</v>
      </c>
      <c r="H323" s="57">
        <f t="shared" si="328"/>
        <v>0.19</v>
      </c>
      <c r="I323" s="57">
        <f t="shared" si="328"/>
        <v>1.1374020000000002</v>
      </c>
      <c r="J323" s="57">
        <f t="shared" si="328"/>
        <v>1.33728</v>
      </c>
      <c r="K323" s="57">
        <f t="shared" si="328"/>
        <v>5.0551200000000004E-2</v>
      </c>
      <c r="L323" s="57">
        <f t="shared" si="328"/>
        <v>1.1374020000000002</v>
      </c>
      <c r="M323" s="57">
        <f t="shared" si="302"/>
        <v>11.612870847643787</v>
      </c>
      <c r="N323" s="57">
        <f t="shared" si="307"/>
        <v>4.7015542143586941E-2</v>
      </c>
      <c r="O323" s="57">
        <f t="shared" si="307"/>
        <v>1.33728</v>
      </c>
      <c r="P323" s="57">
        <f t="shared" si="303"/>
        <v>1.6236392326388811</v>
      </c>
      <c r="Q323" s="57">
        <f t="shared" si="308"/>
        <v>3.7467906042498722E-3</v>
      </c>
      <c r="R323" s="57">
        <f t="shared" si="308"/>
        <v>5.0551200000000004E-2</v>
      </c>
      <c r="S323" s="57">
        <f t="shared" si="304"/>
        <v>6.1024501832469338E-2</v>
      </c>
      <c r="T323" s="57">
        <f t="shared" si="309"/>
        <v>1.7785598552488638E-3</v>
      </c>
      <c r="U323" s="57">
        <f t="shared" si="309"/>
        <v>3.08555</v>
      </c>
      <c r="V323" s="57">
        <f t="shared" si="309"/>
        <v>3.6280908926030944</v>
      </c>
      <c r="W323" s="29">
        <f>'2.10 Prod Gust real. pot.'!D23</f>
        <v>196.1</v>
      </c>
      <c r="X323" s="35">
        <f t="shared" si="317"/>
        <v>0.5</v>
      </c>
      <c r="Y323" s="29">
        <f>'2.10 Prod Gust real. pot.'!F23*k</f>
        <v>2.2616999999999998</v>
      </c>
      <c r="Z323" s="29">
        <f>'2.10 Prod Gust real. pot.'!G23*k</f>
        <v>2.1840000000000002</v>
      </c>
      <c r="AA323" s="29">
        <f>'2.10 Prod Gust real. pot.'!H23*k</f>
        <v>0.16589999999999999</v>
      </c>
      <c r="AB323" s="29">
        <f>SUM('2.10 Prod Gust real. pot.'!I23:J23)/2</f>
        <v>0.54500000000000004</v>
      </c>
      <c r="AC323" s="29">
        <f t="shared" si="310"/>
        <v>1.0381202999999999</v>
      </c>
      <c r="AD323" s="348">
        <f t="shared" si="311"/>
        <v>1.3840365000000001</v>
      </c>
      <c r="AE323" s="68">
        <f t="shared" si="312"/>
        <v>4.6138680000000001E-2</v>
      </c>
      <c r="AF323" s="36">
        <f t="shared" si="318"/>
        <v>1.0381202999999999</v>
      </c>
      <c r="AG323" s="33">
        <f t="shared" si="313"/>
        <v>11.177995168351718</v>
      </c>
      <c r="AH323" s="33">
        <f t="shared" si="319"/>
        <v>-1.7334343760042614E-2</v>
      </c>
      <c r="AI323" s="36">
        <f t="shared" si="320"/>
        <v>1.3840365000000001</v>
      </c>
      <c r="AJ323" s="33">
        <f t="shared" si="314"/>
        <v>1.6803860023242976</v>
      </c>
      <c r="AK323" s="33">
        <f t="shared" si="321"/>
        <v>3.9800607661439891E-3</v>
      </c>
      <c r="AL323" s="60">
        <f t="shared" si="322"/>
        <v>4.6138680000000001E-2</v>
      </c>
      <c r="AM323" s="60">
        <f t="shared" si="315"/>
        <v>5.5740445707183298E-2</v>
      </c>
      <c r="AN323" s="60">
        <f t="shared" si="323"/>
        <v>1.4246565638732639E-3</v>
      </c>
      <c r="AO323" s="34">
        <f t="shared" si="316"/>
        <v>3.3517900000000003</v>
      </c>
      <c r="AP323" s="34">
        <f t="shared" si="324"/>
        <v>3.8398603735699748</v>
      </c>
      <c r="AQ323" s="10">
        <f t="shared" si="325"/>
        <v>2.6630187151706712</v>
      </c>
      <c r="AR323" s="10">
        <f t="shared" si="326"/>
        <v>2.8184575142003614</v>
      </c>
      <c r="AS323" s="10">
        <f t="shared" si="327"/>
        <v>0.15543879902969016</v>
      </c>
      <c r="AT323" s="10">
        <f>SUM(AS$305:AS323)*5</f>
        <v>12.066692215763696</v>
      </c>
    </row>
    <row r="324" spans="1:46" x14ac:dyDescent="0.25">
      <c r="A324" s="4">
        <v>100</v>
      </c>
      <c r="B324" s="18">
        <f t="shared" si="305"/>
        <v>2123</v>
      </c>
      <c r="C324" s="19">
        <f t="shared" si="301"/>
        <v>197.15</v>
      </c>
      <c r="D324" s="64" t="e">
        <f>#REF!</f>
        <v>#REF!</v>
      </c>
      <c r="E324" s="57">
        <f t="shared" si="328"/>
        <v>2.5073999999999996</v>
      </c>
      <c r="F324" s="57">
        <f t="shared" si="328"/>
        <v>1.9257</v>
      </c>
      <c r="G324" s="57">
        <f t="shared" si="328"/>
        <v>0.1575</v>
      </c>
      <c r="H324" s="57">
        <f t="shared" si="328"/>
        <v>0.22</v>
      </c>
      <c r="I324" s="57">
        <f t="shared" si="328"/>
        <v>1.1508965999999998</v>
      </c>
      <c r="J324" s="57">
        <f t="shared" si="328"/>
        <v>1.346079</v>
      </c>
      <c r="K324" s="57">
        <f t="shared" si="328"/>
        <v>5.1150959999999995E-2</v>
      </c>
      <c r="L324" s="57">
        <f t="shared" si="328"/>
        <v>1.1508965999999998</v>
      </c>
      <c r="M324" s="57">
        <f t="shared" si="302"/>
        <v>11.668948536751431</v>
      </c>
      <c r="N324" s="57">
        <f t="shared" si="307"/>
        <v>5.6077689107643991E-2</v>
      </c>
      <c r="O324" s="57">
        <f t="shared" si="307"/>
        <v>1.346079</v>
      </c>
      <c r="P324" s="57">
        <f t="shared" si="303"/>
        <v>1.6331005778998688</v>
      </c>
      <c r="Q324" s="57">
        <f t="shared" si="308"/>
        <v>9.4613452609877413E-3</v>
      </c>
      <c r="R324" s="57">
        <f t="shared" si="308"/>
        <v>5.1150959999999995E-2</v>
      </c>
      <c r="S324" s="57">
        <f t="shared" si="304"/>
        <v>6.1938669766067489E-2</v>
      </c>
      <c r="T324" s="57">
        <f t="shared" si="309"/>
        <v>9.1416793359815063E-4</v>
      </c>
      <c r="U324" s="57">
        <f t="shared" si="309"/>
        <v>3.1268899999999995</v>
      </c>
      <c r="V324" s="57">
        <f t="shared" si="309"/>
        <v>3.6033432023022258</v>
      </c>
      <c r="W324" s="29">
        <f>'2.10 Prod Gust real. pot.'!D24</f>
        <v>196.55</v>
      </c>
      <c r="X324" s="35">
        <f t="shared" si="317"/>
        <v>0.45000000000001705</v>
      </c>
      <c r="Y324" s="29">
        <f>'2.10 Prod Gust real. pot.'!F24*k</f>
        <v>2.4171</v>
      </c>
      <c r="Z324" s="29">
        <f>'2.10 Prod Gust real. pot.'!G24*k</f>
        <v>2.0894999999999997</v>
      </c>
      <c r="AA324" s="29">
        <f>'2.10 Prod Gust real. pot.'!H24*k</f>
        <v>0.16589999999999999</v>
      </c>
      <c r="AB324" s="29">
        <f>SUM('2.10 Prod Gust real. pot.'!I24:J24)/2</f>
        <v>0.53</v>
      </c>
      <c r="AC324" s="29">
        <f t="shared" si="310"/>
        <v>1.1094489000000001</v>
      </c>
      <c r="AD324" s="348">
        <f t="shared" si="311"/>
        <v>1.3861995</v>
      </c>
      <c r="AE324" s="68">
        <f t="shared" si="312"/>
        <v>4.9308840000000007E-2</v>
      </c>
      <c r="AF324" s="36">
        <f t="shared" si="318"/>
        <v>1.1094489000000001</v>
      </c>
      <c r="AG324" s="33">
        <f t="shared" si="313"/>
        <v>11.233623643003762</v>
      </c>
      <c r="AH324" s="33">
        <f t="shared" si="319"/>
        <v>5.5628474652044346E-2</v>
      </c>
      <c r="AI324" s="36">
        <f t="shared" si="320"/>
        <v>1.3861995</v>
      </c>
      <c r="AJ324" s="33">
        <f t="shared" si="314"/>
        <v>1.6832525843136161</v>
      </c>
      <c r="AK324" s="33">
        <f t="shared" si="321"/>
        <v>2.8665819893185507E-3</v>
      </c>
      <c r="AL324" s="60">
        <f t="shared" si="322"/>
        <v>4.9308840000000007E-2</v>
      </c>
      <c r="AM324" s="60">
        <f t="shared" si="315"/>
        <v>5.9162451786477478E-2</v>
      </c>
      <c r="AN324" s="60">
        <f t="shared" si="323"/>
        <v>3.4220060792941806E-3</v>
      </c>
      <c r="AO324" s="34">
        <f t="shared" si="316"/>
        <v>3.3816250000000001</v>
      </c>
      <c r="AP324" s="34">
        <f t="shared" si="324"/>
        <v>3.893542062720674</v>
      </c>
      <c r="AQ324" s="10">
        <f t="shared" si="325"/>
        <v>2.6448539104898336</v>
      </c>
      <c r="AR324" s="10">
        <f t="shared" si="326"/>
        <v>2.8578598740369747</v>
      </c>
      <c r="AS324" s="10">
        <f t="shared" si="327"/>
        <v>0.21300596354714108</v>
      </c>
      <c r="AT324" s="10">
        <f>SUM(AS$305:AS324)*5</f>
        <v>13.131722033499402</v>
      </c>
    </row>
    <row r="325" spans="1:46" x14ac:dyDescent="0.25">
      <c r="A325" s="4">
        <v>105</v>
      </c>
      <c r="B325" s="18">
        <f t="shared" si="305"/>
        <v>2128</v>
      </c>
      <c r="C325" s="19">
        <f t="shared" si="301"/>
        <v>197.58</v>
      </c>
      <c r="D325" s="64" t="e">
        <f>#REF!</f>
        <v>#REF!</v>
      </c>
      <c r="E325" s="57">
        <f t="shared" ref="E325:L334" si="329">E45</f>
        <v>2.2869000000000002</v>
      </c>
      <c r="F325" s="57">
        <f t="shared" si="329"/>
        <v>2.0726999999999998</v>
      </c>
      <c r="G325" s="57">
        <f t="shared" si="329"/>
        <v>0.16170000000000001</v>
      </c>
      <c r="H325" s="57">
        <f t="shared" si="329"/>
        <v>0.13500000000000001</v>
      </c>
      <c r="I325" s="57">
        <f t="shared" si="329"/>
        <v>1.0496871000000001</v>
      </c>
      <c r="J325" s="57">
        <f t="shared" si="329"/>
        <v>1.3479165</v>
      </c>
      <c r="K325" s="57">
        <f t="shared" si="329"/>
        <v>4.6652760000000008E-2</v>
      </c>
      <c r="L325" s="57">
        <f t="shared" si="329"/>
        <v>1.0496871000000001</v>
      </c>
      <c r="M325" s="57">
        <f t="shared" si="302"/>
        <v>11.618529926813459</v>
      </c>
      <c r="N325" s="57">
        <f t="shared" si="307"/>
        <v>-5.0418609937972647E-2</v>
      </c>
      <c r="O325" s="57">
        <f t="shared" si="307"/>
        <v>1.3479165</v>
      </c>
      <c r="P325" s="57">
        <f t="shared" si="303"/>
        <v>1.6366106232481668</v>
      </c>
      <c r="Q325" s="57">
        <f t="shared" si="308"/>
        <v>3.5100453482979077E-3</v>
      </c>
      <c r="R325" s="57">
        <f t="shared" si="308"/>
        <v>4.6652760000000008E-2</v>
      </c>
      <c r="S325" s="57">
        <f t="shared" si="304"/>
        <v>5.7602073352315139E-2</v>
      </c>
      <c r="T325" s="57">
        <f t="shared" si="309"/>
        <v>-4.3365964137523499E-3</v>
      </c>
      <c r="U325" s="57">
        <f t="shared" si="309"/>
        <v>3.0265949999999999</v>
      </c>
      <c r="V325" s="57">
        <f t="shared" si="309"/>
        <v>3.4053498389965795</v>
      </c>
      <c r="W325" s="29">
        <f>'2.10 Prod Gust real. pot.'!D25</f>
        <v>196.91</v>
      </c>
      <c r="X325" s="35">
        <f t="shared" si="317"/>
        <v>0.35999999999998522</v>
      </c>
      <c r="Y325" s="29">
        <f>'2.10 Prod Gust real. pot.'!F25*k</f>
        <v>2.3771999999999998</v>
      </c>
      <c r="Z325" s="29">
        <f>'2.10 Prod Gust real. pot.'!G25*k</f>
        <v>2.0600999999999998</v>
      </c>
      <c r="AA325" s="29">
        <f>'2.10 Prod Gust real. pot.'!H25*k</f>
        <v>0.16170000000000001</v>
      </c>
      <c r="AB325" s="29">
        <f>SUM('2.10 Prod Gust real. pot.'!I25:J25)/2</f>
        <v>0.41500000000000004</v>
      </c>
      <c r="AC325" s="29">
        <f t="shared" si="310"/>
        <v>1.0911347999999998</v>
      </c>
      <c r="AD325" s="348">
        <f t="shared" si="311"/>
        <v>1.3652519999999999</v>
      </c>
      <c r="AE325" s="68">
        <f t="shared" si="312"/>
        <v>4.8494879999999997E-2</v>
      </c>
      <c r="AF325" s="36">
        <f t="shared" si="318"/>
        <v>1.0911347999999998</v>
      </c>
      <c r="AG325" s="33">
        <f t="shared" si="313"/>
        <v>11.265693568903025</v>
      </c>
      <c r="AH325" s="33">
        <f t="shared" si="319"/>
        <v>3.2069925899262941E-2</v>
      </c>
      <c r="AI325" s="36">
        <f t="shared" si="320"/>
        <v>1.3652519999999999</v>
      </c>
      <c r="AJ325" s="33">
        <f t="shared" si="314"/>
        <v>1.6628118292044847</v>
      </c>
      <c r="AK325" s="33">
        <f t="shared" si="321"/>
        <v>-2.0440755109131459E-2</v>
      </c>
      <c r="AL325" s="60">
        <f t="shared" si="322"/>
        <v>4.8494879999999997E-2</v>
      </c>
      <c r="AM325" s="60">
        <f t="shared" si="315"/>
        <v>5.8953422712460096E-2</v>
      </c>
      <c r="AN325" s="60">
        <f t="shared" si="323"/>
        <v>-2.0902907401738197E-4</v>
      </c>
      <c r="AO325" s="34">
        <f t="shared" si="316"/>
        <v>3.2590999999999997</v>
      </c>
      <c r="AP325" s="34">
        <f t="shared" si="324"/>
        <v>3.630520141716099</v>
      </c>
      <c r="AQ325" s="10">
        <f t="shared" si="325"/>
        <v>2.4995267818234894</v>
      </c>
      <c r="AR325" s="10">
        <f t="shared" si="326"/>
        <v>2.664801784019617</v>
      </c>
      <c r="AS325" s="10">
        <f t="shared" si="327"/>
        <v>0.16527500219612756</v>
      </c>
      <c r="AT325" s="10">
        <f>SUM(AS$305:AS325)*5</f>
        <v>13.95809704448004</v>
      </c>
    </row>
    <row r="326" spans="1:46" x14ac:dyDescent="0.25">
      <c r="A326" s="4">
        <v>110</v>
      </c>
      <c r="B326" s="18">
        <f t="shared" si="305"/>
        <v>2133</v>
      </c>
      <c r="C326" s="19">
        <f t="shared" si="301"/>
        <v>197.75</v>
      </c>
      <c r="D326" s="64" t="e">
        <f>#REF!</f>
        <v>#REF!</v>
      </c>
      <c r="E326" s="57">
        <f t="shared" si="329"/>
        <v>2.5787999999999998</v>
      </c>
      <c r="F326" s="57">
        <f t="shared" si="329"/>
        <v>1.8584999999999998</v>
      </c>
      <c r="G326" s="57">
        <f t="shared" si="329"/>
        <v>0.15539999999999998</v>
      </c>
      <c r="H326" s="57">
        <f t="shared" si="329"/>
        <v>0.19500000000000001</v>
      </c>
      <c r="I326" s="57">
        <f t="shared" si="329"/>
        <v>1.1836692</v>
      </c>
      <c r="J326" s="57">
        <f t="shared" si="329"/>
        <v>1.3380359999999998</v>
      </c>
      <c r="K326" s="57">
        <f t="shared" si="329"/>
        <v>5.2607519999999998E-2</v>
      </c>
      <c r="L326" s="57">
        <f t="shared" si="329"/>
        <v>1.1836692</v>
      </c>
      <c r="M326" s="57">
        <f t="shared" si="302"/>
        <v>11.706846698673345</v>
      </c>
      <c r="N326" s="57">
        <f t="shared" si="307"/>
        <v>8.8316771859886956E-2</v>
      </c>
      <c r="O326" s="57">
        <f t="shared" si="307"/>
        <v>1.3380359999999998</v>
      </c>
      <c r="P326" s="57">
        <f t="shared" si="303"/>
        <v>1.6273506174651799</v>
      </c>
      <c r="Q326" s="57">
        <f t="shared" si="308"/>
        <v>-9.2600057829868021E-3</v>
      </c>
      <c r="R326" s="57">
        <f t="shared" si="308"/>
        <v>5.2607519999999998E-2</v>
      </c>
      <c r="S326" s="57">
        <f t="shared" si="304"/>
        <v>6.2790224169456732E-2</v>
      </c>
      <c r="T326" s="57">
        <f t="shared" si="309"/>
        <v>5.188150817141593E-3</v>
      </c>
      <c r="U326" s="57">
        <f t="shared" si="309"/>
        <v>3.1120050000000004</v>
      </c>
      <c r="V326" s="57">
        <f t="shared" si="309"/>
        <v>3.3662499168940294</v>
      </c>
      <c r="W326" s="29">
        <f>'2.10 Prod Gust real. pot.'!D26</f>
        <v>197.17</v>
      </c>
      <c r="X326" s="35">
        <f t="shared" si="317"/>
        <v>0.25999999999999091</v>
      </c>
      <c r="Y326" s="29">
        <f>'2.10 Prod Gust real. pot.'!F26*k</f>
        <v>2.415</v>
      </c>
      <c r="Z326" s="29">
        <f>'2.10 Prod Gust real. pot.'!G26*k</f>
        <v>2.0894999999999997</v>
      </c>
      <c r="AA326" s="29">
        <f>'2.10 Prod Gust real. pot.'!H26*k</f>
        <v>0.16589999999999999</v>
      </c>
      <c r="AB326" s="29">
        <f>SUM('2.10 Prod Gust real. pot.'!I26:J26)/2</f>
        <v>0.46</v>
      </c>
      <c r="AC326" s="29">
        <f t="shared" si="310"/>
        <v>1.1084850000000002</v>
      </c>
      <c r="AD326" s="348">
        <f t="shared" si="311"/>
        <v>1.3856849999999998</v>
      </c>
      <c r="AE326" s="68">
        <f t="shared" si="312"/>
        <v>4.9266000000000004E-2</v>
      </c>
      <c r="AF326" s="36">
        <f t="shared" si="318"/>
        <v>1.1084850000000002</v>
      </c>
      <c r="AG326" s="33">
        <f t="shared" si="313"/>
        <v>11.312090259701176</v>
      </c>
      <c r="AH326" s="33">
        <f t="shared" si="319"/>
        <v>4.6396690798150786E-2</v>
      </c>
      <c r="AI326" s="36">
        <f t="shared" si="320"/>
        <v>1.3856849999999998</v>
      </c>
      <c r="AJ326" s="33">
        <f t="shared" si="314"/>
        <v>1.6796313800669245</v>
      </c>
      <c r="AK326" s="33">
        <f t="shared" si="321"/>
        <v>1.6819550862439803E-2</v>
      </c>
      <c r="AL326" s="60">
        <f t="shared" si="322"/>
        <v>4.9266000000000004E-2</v>
      </c>
      <c r="AM326" s="60">
        <f t="shared" si="315"/>
        <v>5.9687591243534399E-2</v>
      </c>
      <c r="AN326" s="60">
        <f t="shared" si="323"/>
        <v>7.3416853107430291E-4</v>
      </c>
      <c r="AO326" s="34">
        <f t="shared" si="316"/>
        <v>3.3347600000000002</v>
      </c>
      <c r="AP326" s="34">
        <f t="shared" si="324"/>
        <v>3.6587104101916563</v>
      </c>
      <c r="AQ326" s="10">
        <f t="shared" si="325"/>
        <v>2.4708274390002174</v>
      </c>
      <c r="AR326" s="10">
        <f t="shared" si="326"/>
        <v>2.6854934410806757</v>
      </c>
      <c r="AS326" s="10">
        <f t="shared" si="327"/>
        <v>0.21466600208045827</v>
      </c>
      <c r="AT326" s="10">
        <f>SUM(AS$305:AS326)*5</f>
        <v>15.031427054882332</v>
      </c>
    </row>
    <row r="327" spans="1:46" x14ac:dyDescent="0.25">
      <c r="A327" s="4">
        <v>115</v>
      </c>
      <c r="B327" s="18">
        <f t="shared" si="305"/>
        <v>2138</v>
      </c>
      <c r="C327" s="19">
        <f t="shared" si="301"/>
        <v>198.17</v>
      </c>
      <c r="D327" s="64" t="e">
        <f>#REF!</f>
        <v>#REF!</v>
      </c>
      <c r="E327" s="57">
        <f t="shared" si="329"/>
        <v>2.4822000000000002</v>
      </c>
      <c r="F327" s="57">
        <f t="shared" si="329"/>
        <v>1.9341000000000002</v>
      </c>
      <c r="G327" s="57">
        <f t="shared" si="329"/>
        <v>0.1575</v>
      </c>
      <c r="H327" s="57">
        <f t="shared" si="329"/>
        <v>0.26</v>
      </c>
      <c r="I327" s="57">
        <f t="shared" si="329"/>
        <v>1.1393298000000001</v>
      </c>
      <c r="J327" s="57">
        <f t="shared" si="329"/>
        <v>1.3430970000000002</v>
      </c>
      <c r="K327" s="57">
        <f t="shared" si="329"/>
        <v>5.0636880000000009E-2</v>
      </c>
      <c r="L327" s="57">
        <f t="shared" si="329"/>
        <v>1.1393298000000001</v>
      </c>
      <c r="M327" s="57">
        <f t="shared" si="302"/>
        <v>11.742497888898242</v>
      </c>
      <c r="N327" s="57">
        <f t="shared" si="307"/>
        <v>3.5651190224896823E-2</v>
      </c>
      <c r="O327" s="57">
        <f t="shared" si="307"/>
        <v>1.3430970000000002</v>
      </c>
      <c r="P327" s="57">
        <f t="shared" si="303"/>
        <v>1.6307746642444363</v>
      </c>
      <c r="Q327" s="57">
        <f t="shared" si="308"/>
        <v>3.42404677925634E-3</v>
      </c>
      <c r="R327" s="57">
        <f t="shared" si="308"/>
        <v>5.0636880000000009E-2</v>
      </c>
      <c r="S327" s="57">
        <f t="shared" si="304"/>
        <v>6.1736728325611584E-2</v>
      </c>
      <c r="T327" s="57">
        <f t="shared" si="309"/>
        <v>-1.0534958438451481E-3</v>
      </c>
      <c r="U327" s="57">
        <f t="shared" si="309"/>
        <v>3.1419700000000002</v>
      </c>
      <c r="V327" s="57">
        <f t="shared" si="309"/>
        <v>3.5999917411602955</v>
      </c>
      <c r="W327" s="29">
        <f>'2.10 Prod Gust real. pot.'!D27</f>
        <v>197.47</v>
      </c>
      <c r="X327" s="35">
        <f t="shared" si="317"/>
        <v>0.30000000000001137</v>
      </c>
      <c r="Y327" s="29">
        <f>'2.10 Prod Gust real. pot.'!F27*k</f>
        <v>2.2637999999999998</v>
      </c>
      <c r="Z327" s="29">
        <f>'2.10 Prod Gust real. pot.'!G27*k</f>
        <v>2.1734999999999998</v>
      </c>
      <c r="AA327" s="29">
        <f>'2.10 Prod Gust real. pot.'!H27*k</f>
        <v>0.16589999999999999</v>
      </c>
      <c r="AB327" s="29">
        <f>SUM('2.10 Prod Gust real. pot.'!I27:J27)/2</f>
        <v>0.53500000000000003</v>
      </c>
      <c r="AC327" s="29">
        <f t="shared" si="310"/>
        <v>1.0390842</v>
      </c>
      <c r="AD327" s="348">
        <f t="shared" si="311"/>
        <v>1.3805609999999999</v>
      </c>
      <c r="AE327" s="68">
        <f t="shared" si="312"/>
        <v>4.6181519999999997E-2</v>
      </c>
      <c r="AF327" s="36">
        <f t="shared" si="318"/>
        <v>1.0390842</v>
      </c>
      <c r="AG327" s="33">
        <f t="shared" si="313"/>
        <v>11.284712040500596</v>
      </c>
      <c r="AH327" s="33">
        <f t="shared" si="319"/>
        <v>-2.7378219200580034E-2</v>
      </c>
      <c r="AI327" s="36">
        <f t="shared" si="320"/>
        <v>1.3805609999999999</v>
      </c>
      <c r="AJ327" s="33">
        <f t="shared" si="314"/>
        <v>1.6774806846847603</v>
      </c>
      <c r="AK327" s="33">
        <f t="shared" si="321"/>
        <v>-2.1506953821641694E-3</v>
      </c>
      <c r="AL327" s="60">
        <f t="shared" si="322"/>
        <v>4.6181519999999997E-2</v>
      </c>
      <c r="AM327" s="60">
        <f t="shared" si="315"/>
        <v>5.6732895130248491E-2</v>
      </c>
      <c r="AN327" s="60">
        <f t="shared" si="323"/>
        <v>-2.9546961132859081E-3</v>
      </c>
      <c r="AO327" s="34">
        <f t="shared" si="316"/>
        <v>3.3398299999999996</v>
      </c>
      <c r="AP327" s="34">
        <f t="shared" si="324"/>
        <v>3.6073463893039808</v>
      </c>
      <c r="AQ327" s="10">
        <f t="shared" si="325"/>
        <v>2.642393938011657</v>
      </c>
      <c r="AR327" s="10">
        <f t="shared" si="326"/>
        <v>2.6477922497491218</v>
      </c>
      <c r="AS327" s="10">
        <f t="shared" si="327"/>
        <v>5.3983117374647449E-3</v>
      </c>
      <c r="AT327" s="10">
        <f>SUM(AS$305:AS327)*5</f>
        <v>15.058418613569655</v>
      </c>
    </row>
    <row r="328" spans="1:46" x14ac:dyDescent="0.25">
      <c r="A328" s="4">
        <v>120</v>
      </c>
      <c r="B328" s="18">
        <f t="shared" si="305"/>
        <v>2143</v>
      </c>
      <c r="C328" s="19">
        <f t="shared" si="301"/>
        <v>198.39</v>
      </c>
      <c r="D328" s="64" t="e">
        <f>#REF!</f>
        <v>#REF!</v>
      </c>
      <c r="E328" s="57">
        <f t="shared" si="329"/>
        <v>2.415</v>
      </c>
      <c r="F328" s="57">
        <f t="shared" si="329"/>
        <v>1.9424999999999999</v>
      </c>
      <c r="G328" s="57">
        <f t="shared" si="329"/>
        <v>0.1575</v>
      </c>
      <c r="H328" s="57">
        <f t="shared" si="329"/>
        <v>0.22</v>
      </c>
      <c r="I328" s="57">
        <f t="shared" si="329"/>
        <v>1.1084850000000002</v>
      </c>
      <c r="J328" s="57">
        <f t="shared" si="329"/>
        <v>1.329825</v>
      </c>
      <c r="K328" s="57">
        <f t="shared" si="329"/>
        <v>4.9266000000000004E-2</v>
      </c>
      <c r="L328" s="57">
        <f t="shared" si="329"/>
        <v>1.1084850000000002</v>
      </c>
      <c r="M328" s="57">
        <f t="shared" si="302"/>
        <v>11.743943215544105</v>
      </c>
      <c r="N328" s="57">
        <f t="shared" si="307"/>
        <v>1.4453266458627212E-3</v>
      </c>
      <c r="O328" s="57">
        <f t="shared" si="307"/>
        <v>1.329825</v>
      </c>
      <c r="P328" s="57">
        <f t="shared" si="303"/>
        <v>1.618107955918614</v>
      </c>
      <c r="Q328" s="57">
        <f t="shared" si="308"/>
        <v>-1.2666708325822285E-2</v>
      </c>
      <c r="R328" s="57">
        <f t="shared" si="308"/>
        <v>4.9266000000000004E-2</v>
      </c>
      <c r="S328" s="57">
        <f t="shared" si="304"/>
        <v>6.0179614811827896E-2</v>
      </c>
      <c r="T328" s="57">
        <f t="shared" si="309"/>
        <v>-1.5571135137836881E-3</v>
      </c>
      <c r="U328" s="57">
        <f t="shared" si="309"/>
        <v>3.0777499999999995</v>
      </c>
      <c r="V328" s="57">
        <f t="shared" si="309"/>
        <v>3.2849715048062551</v>
      </c>
      <c r="W328" s="29">
        <f>'2.10 Prod Gust real. pot.'!D28</f>
        <v>197.63</v>
      </c>
      <c r="X328" s="35">
        <f t="shared" si="317"/>
        <v>0.15999999999999659</v>
      </c>
      <c r="Y328" s="29">
        <f>'2.10 Prod Gust real. pot.'!F28*k</f>
        <v>2.1630000000000003</v>
      </c>
      <c r="Z328" s="29">
        <f>'2.10 Prod Gust real. pot.'!G28*k</f>
        <v>2.2511999999999999</v>
      </c>
      <c r="AA328" s="29">
        <f>'2.10 Prod Gust real. pot.'!H28*k</f>
        <v>0.16800000000000001</v>
      </c>
      <c r="AB328" s="29">
        <f>SUM('2.10 Prod Gust real. pot.'!I28:J28)/2</f>
        <v>0.495</v>
      </c>
      <c r="AC328" s="29">
        <f t="shared" si="310"/>
        <v>0.99281700000000017</v>
      </c>
      <c r="AD328" s="348">
        <f t="shared" si="311"/>
        <v>1.385391</v>
      </c>
      <c r="AE328" s="68">
        <f t="shared" si="312"/>
        <v>4.412520000000001E-2</v>
      </c>
      <c r="AF328" s="36">
        <f t="shared" si="318"/>
        <v>0.99281700000000017</v>
      </c>
      <c r="AG328" s="33">
        <f t="shared" si="313"/>
        <v>11.213647739485227</v>
      </c>
      <c r="AH328" s="33">
        <f t="shared" si="319"/>
        <v>-7.1064301015368869E-2</v>
      </c>
      <c r="AI328" s="36">
        <f t="shared" si="320"/>
        <v>1.385391</v>
      </c>
      <c r="AJ328" s="33">
        <f t="shared" si="314"/>
        <v>1.6819304918625118</v>
      </c>
      <c r="AK328" s="33">
        <f t="shared" si="321"/>
        <v>4.4498071777514525E-3</v>
      </c>
      <c r="AL328" s="60">
        <f t="shared" si="322"/>
        <v>4.412520000000001E-2</v>
      </c>
      <c r="AM328" s="60">
        <f t="shared" si="315"/>
        <v>5.4154253715736005E-2</v>
      </c>
      <c r="AN328" s="60">
        <f t="shared" si="323"/>
        <v>-2.5786414145124864E-3</v>
      </c>
      <c r="AO328" s="34">
        <f t="shared" si="316"/>
        <v>3.3001800000000006</v>
      </c>
      <c r="AP328" s="34">
        <f t="shared" si="324"/>
        <v>3.3909868647478674</v>
      </c>
      <c r="AQ328" s="10">
        <f t="shared" si="325"/>
        <v>2.4111690845277911</v>
      </c>
      <c r="AR328" s="10">
        <f t="shared" si="326"/>
        <v>2.4889843587249345</v>
      </c>
      <c r="AS328" s="10">
        <f t="shared" si="327"/>
        <v>7.7815274197143403E-2</v>
      </c>
      <c r="AT328" s="10">
        <f>SUM(AS$305:AS328)*5</f>
        <v>15.447494984555373</v>
      </c>
    </row>
    <row r="329" spans="1:46" x14ac:dyDescent="0.25">
      <c r="A329" s="4">
        <v>125</v>
      </c>
      <c r="B329" s="18">
        <f t="shared" si="305"/>
        <v>2148</v>
      </c>
      <c r="C329" s="19">
        <f t="shared" si="301"/>
        <v>198.51</v>
      </c>
      <c r="D329" s="64" t="e">
        <f>#REF!</f>
        <v>#REF!</v>
      </c>
      <c r="E329" s="57">
        <f t="shared" si="329"/>
        <v>2.2994999999999997</v>
      </c>
      <c r="F329" s="57">
        <f t="shared" si="329"/>
        <v>1.9593</v>
      </c>
      <c r="G329" s="57">
        <f t="shared" si="329"/>
        <v>0.15539999999999998</v>
      </c>
      <c r="H329" s="57">
        <f t="shared" si="329"/>
        <v>0.14000000000000001</v>
      </c>
      <c r="I329" s="57">
        <f t="shared" si="329"/>
        <v>1.0554705</v>
      </c>
      <c r="J329" s="57">
        <f t="shared" si="329"/>
        <v>1.3079114999999999</v>
      </c>
      <c r="K329" s="57">
        <f t="shared" si="329"/>
        <v>4.6909799999999995E-2</v>
      </c>
      <c r="L329" s="57">
        <f t="shared" si="329"/>
        <v>1.0554705</v>
      </c>
      <c r="M329" s="57">
        <f t="shared" si="302"/>
        <v>11.692237782089855</v>
      </c>
      <c r="N329" s="57">
        <f t="shared" si="307"/>
        <v>-5.1705433454250382E-2</v>
      </c>
      <c r="O329" s="57">
        <f t="shared" si="307"/>
        <v>1.3079114999999999</v>
      </c>
      <c r="P329" s="57">
        <f t="shared" si="303"/>
        <v>1.5939552770804886</v>
      </c>
      <c r="Q329" s="57">
        <f t="shared" si="308"/>
        <v>-2.4152678838125441E-2</v>
      </c>
      <c r="R329" s="57">
        <f t="shared" si="308"/>
        <v>4.6909799999999995E-2</v>
      </c>
      <c r="S329" s="57">
        <f t="shared" si="304"/>
        <v>5.7548153430659471E-2</v>
      </c>
      <c r="T329" s="57">
        <f t="shared" si="309"/>
        <v>-2.6314613811684248E-3</v>
      </c>
      <c r="U329" s="57">
        <f t="shared" si="309"/>
        <v>2.9602300000000001</v>
      </c>
      <c r="V329" s="57">
        <f t="shared" si="309"/>
        <v>3.0017404263264607</v>
      </c>
      <c r="W329" s="29">
        <f>'2.10 Prod Gust real. pot.'!D29</f>
        <v>197.8</v>
      </c>
      <c r="X329" s="35">
        <f t="shared" si="317"/>
        <v>0.17000000000001592</v>
      </c>
      <c r="Y329" s="29">
        <f>'2.10 Prod Gust real. pot.'!F29*k</f>
        <v>2.121</v>
      </c>
      <c r="Z329" s="29">
        <f>'2.10 Prod Gust real. pot.'!G29*k</f>
        <v>2.1881999999999997</v>
      </c>
      <c r="AA329" s="29">
        <f>'2.10 Prod Gust real. pot.'!H29*k</f>
        <v>0.1638</v>
      </c>
      <c r="AB329" s="29">
        <f>SUM('2.10 Prod Gust real. pot.'!I29:J29)/2</f>
        <v>0.38500000000000001</v>
      </c>
      <c r="AC329" s="29">
        <f t="shared" si="310"/>
        <v>0.97353900000000004</v>
      </c>
      <c r="AD329" s="348">
        <f t="shared" si="311"/>
        <v>1.3511609999999998</v>
      </c>
      <c r="AE329" s="68">
        <f t="shared" si="312"/>
        <v>4.3268400000000005E-2</v>
      </c>
      <c r="AF329" s="36">
        <f t="shared" si="318"/>
        <v>0.97353900000000004</v>
      </c>
      <c r="AG329" s="33">
        <f t="shared" si="313"/>
        <v>11.130005120371235</v>
      </c>
      <c r="AH329" s="33">
        <f t="shared" si="319"/>
        <v>-8.3642619113991401E-2</v>
      </c>
      <c r="AI329" s="36">
        <f t="shared" si="320"/>
        <v>1.3511609999999998</v>
      </c>
      <c r="AJ329" s="33">
        <f t="shared" si="314"/>
        <v>1.6484871140701016</v>
      </c>
      <c r="AK329" s="33">
        <f t="shared" si="321"/>
        <v>-3.3443377792410134E-2</v>
      </c>
      <c r="AL329" s="60">
        <f t="shared" si="322"/>
        <v>4.3268400000000005E-2</v>
      </c>
      <c r="AM329" s="60">
        <f t="shared" si="315"/>
        <v>5.2841610008123437E-2</v>
      </c>
      <c r="AN329" s="60">
        <f t="shared" si="323"/>
        <v>-1.312643707612568E-3</v>
      </c>
      <c r="AO329" s="34">
        <f t="shared" si="316"/>
        <v>3.1576999999999997</v>
      </c>
      <c r="AP329" s="34">
        <f t="shared" si="324"/>
        <v>3.2093013593860014</v>
      </c>
      <c r="AQ329" s="10">
        <f t="shared" si="325"/>
        <v>2.203277472923622</v>
      </c>
      <c r="AR329" s="10">
        <f t="shared" si="326"/>
        <v>2.3556271977893251</v>
      </c>
      <c r="AS329" s="10">
        <f t="shared" si="327"/>
        <v>0.15234972486570308</v>
      </c>
      <c r="AT329" s="10">
        <f>SUM(AS$305:AS329)*5</f>
        <v>16.209243608883888</v>
      </c>
    </row>
    <row r="330" spans="1:46" x14ac:dyDescent="0.25">
      <c r="A330" s="4">
        <v>130</v>
      </c>
      <c r="B330" s="18">
        <f t="shared" si="305"/>
        <v>2153</v>
      </c>
      <c r="C330" s="19">
        <f t="shared" si="301"/>
        <v>198.74</v>
      </c>
      <c r="D330" s="64" t="e">
        <f>#REF!</f>
        <v>#REF!</v>
      </c>
      <c r="E330" s="57">
        <f t="shared" si="329"/>
        <v>2.3016000000000001</v>
      </c>
      <c r="F330" s="57">
        <f t="shared" si="329"/>
        <v>1.9403999999999999</v>
      </c>
      <c r="G330" s="57">
        <f t="shared" si="329"/>
        <v>0.15539999999999998</v>
      </c>
      <c r="H330" s="57">
        <f t="shared" si="329"/>
        <v>0.19</v>
      </c>
      <c r="I330" s="57">
        <f t="shared" si="329"/>
        <v>1.0564344000000001</v>
      </c>
      <c r="J330" s="57">
        <f t="shared" si="329"/>
        <v>1.3012440000000001</v>
      </c>
      <c r="K330" s="57">
        <f t="shared" si="329"/>
        <v>4.6952640000000004E-2</v>
      </c>
      <c r="L330" s="57">
        <f t="shared" si="329"/>
        <v>1.0564344000000001</v>
      </c>
      <c r="M330" s="57">
        <f t="shared" si="302"/>
        <v>11.646370847439318</v>
      </c>
      <c r="N330" s="57">
        <f t="shared" si="307"/>
        <v>-4.5866934650536706E-2</v>
      </c>
      <c r="O330" s="57">
        <f t="shared" si="307"/>
        <v>1.3012440000000001</v>
      </c>
      <c r="P330" s="57">
        <f t="shared" si="303"/>
        <v>1.583018146332924</v>
      </c>
      <c r="Q330" s="57">
        <f t="shared" si="308"/>
        <v>-1.0937130747564527E-2</v>
      </c>
      <c r="R330" s="57">
        <f t="shared" si="308"/>
        <v>4.6952640000000004E-2</v>
      </c>
      <c r="S330" s="57">
        <f t="shared" si="304"/>
        <v>5.7125812383895802E-2</v>
      </c>
      <c r="T330" s="57">
        <f t="shared" si="309"/>
        <v>-4.2234104676366901E-4</v>
      </c>
      <c r="U330" s="57">
        <f t="shared" si="309"/>
        <v>2.9818100000000003</v>
      </c>
      <c r="V330" s="57">
        <f t="shared" si="309"/>
        <v>3.1545835935551536</v>
      </c>
      <c r="W330" s="29">
        <f>'2.10 Prod Gust real. pot.'!D30</f>
        <v>198.15</v>
      </c>
      <c r="X330" s="35">
        <f t="shared" si="317"/>
        <v>0.34999999999999432</v>
      </c>
      <c r="Y330" s="29">
        <f>'2.10 Prod Gust real. pot.'!F30*k</f>
        <v>2.1524999999999999</v>
      </c>
      <c r="Z330" s="29">
        <f>'2.10 Prod Gust real. pot.'!G30*k</f>
        <v>2.1819000000000002</v>
      </c>
      <c r="AA330" s="29">
        <f>'2.10 Prod Gust real. pot.'!H30*k</f>
        <v>0.1638</v>
      </c>
      <c r="AB330" s="29">
        <f>SUM('2.10 Prod Gust real. pot.'!I30:J30)/2</f>
        <v>0.47499999999999998</v>
      </c>
      <c r="AC330" s="29">
        <f t="shared" si="310"/>
        <v>0.98799749999999997</v>
      </c>
      <c r="AD330" s="348">
        <f t="shared" si="311"/>
        <v>1.3564845000000001</v>
      </c>
      <c r="AE330" s="68">
        <f t="shared" si="312"/>
        <v>4.3910999999999999E-2</v>
      </c>
      <c r="AF330" s="36">
        <f t="shared" si="318"/>
        <v>0.98799749999999997</v>
      </c>
      <c r="AG330" s="33">
        <f t="shared" si="313"/>
        <v>11.068706520898679</v>
      </c>
      <c r="AH330" s="33">
        <f t="shared" si="319"/>
        <v>-6.1298599472555892E-2</v>
      </c>
      <c r="AI330" s="36">
        <f t="shared" si="320"/>
        <v>1.3564845000000001</v>
      </c>
      <c r="AJ330" s="33">
        <f t="shared" si="314"/>
        <v>1.6478986042644028</v>
      </c>
      <c r="AK330" s="33">
        <f t="shared" si="321"/>
        <v>-5.8850980569880029E-4</v>
      </c>
      <c r="AL330" s="60">
        <f t="shared" si="322"/>
        <v>4.3910999999999999E-2</v>
      </c>
      <c r="AM330" s="60">
        <f t="shared" si="315"/>
        <v>5.3252165191389755E-2</v>
      </c>
      <c r="AN330" s="60">
        <f t="shared" si="323"/>
        <v>4.1055518326631874E-4</v>
      </c>
      <c r="AO330" s="34">
        <f t="shared" si="316"/>
        <v>3.2325800000000005</v>
      </c>
      <c r="AP330" s="34">
        <f t="shared" si="324"/>
        <v>3.5211034459050068</v>
      </c>
      <c r="AQ330" s="10">
        <f t="shared" si="325"/>
        <v>2.3154643576694829</v>
      </c>
      <c r="AR330" s="10">
        <f t="shared" si="326"/>
        <v>2.5844899292942749</v>
      </c>
      <c r="AS330" s="10">
        <f t="shared" si="327"/>
        <v>0.26902557162479201</v>
      </c>
      <c r="AT330" s="10">
        <f>SUM(AS$305:AS330)*5</f>
        <v>17.554371467007847</v>
      </c>
    </row>
    <row r="331" spans="1:46" x14ac:dyDescent="0.25">
      <c r="A331" s="4">
        <v>135</v>
      </c>
      <c r="B331" s="18">
        <f t="shared" si="305"/>
        <v>2158</v>
      </c>
      <c r="C331" s="19">
        <f t="shared" si="301"/>
        <v>198.91</v>
      </c>
      <c r="D331" s="64" t="e">
        <f>#REF!</f>
        <v>#REF!</v>
      </c>
      <c r="E331" s="57">
        <f t="shared" si="329"/>
        <v>2.3183999999999996</v>
      </c>
      <c r="F331" s="57">
        <f t="shared" si="329"/>
        <v>1.9508999999999999</v>
      </c>
      <c r="G331" s="57">
        <f t="shared" si="329"/>
        <v>0.15539999999999998</v>
      </c>
      <c r="H331" s="57">
        <f t="shared" si="329"/>
        <v>0.25</v>
      </c>
      <c r="I331" s="57">
        <f t="shared" si="329"/>
        <v>1.0641455999999998</v>
      </c>
      <c r="J331" s="57">
        <f t="shared" si="329"/>
        <v>1.3093499999999998</v>
      </c>
      <c r="K331" s="57">
        <f t="shared" si="329"/>
        <v>4.7295359999999995E-2</v>
      </c>
      <c r="L331" s="57">
        <f t="shared" si="329"/>
        <v>1.0641455999999998</v>
      </c>
      <c r="M331" s="57">
        <f t="shared" si="302"/>
        <v>11.61253927931908</v>
      </c>
      <c r="N331" s="57">
        <f t="shared" si="307"/>
        <v>-3.3831568120238131E-2</v>
      </c>
      <c r="O331" s="57">
        <f t="shared" si="307"/>
        <v>1.3093499999999998</v>
      </c>
      <c r="P331" s="57">
        <f t="shared" si="303"/>
        <v>1.5891907165033421</v>
      </c>
      <c r="Q331" s="57">
        <f t="shared" si="308"/>
        <v>6.1725701704180569E-3</v>
      </c>
      <c r="R331" s="57">
        <f t="shared" si="308"/>
        <v>4.7295359999999995E-2</v>
      </c>
      <c r="S331" s="57">
        <f t="shared" si="304"/>
        <v>5.7393872329360787E-2</v>
      </c>
      <c r="T331" s="57">
        <f t="shared" si="309"/>
        <v>2.6805994546498513E-4</v>
      </c>
      <c r="U331" s="57">
        <f t="shared" si="309"/>
        <v>3.0385549999999997</v>
      </c>
      <c r="V331" s="57">
        <f t="shared" si="309"/>
        <v>3.1811640619956321</v>
      </c>
      <c r="W331" s="29">
        <f>'2.10 Prod Gust real. pot.'!D31</f>
        <v>198.39</v>
      </c>
      <c r="X331" s="35">
        <f t="shared" si="317"/>
        <v>0.23999999999998067</v>
      </c>
      <c r="Y331" s="29">
        <f>'2.10 Prod Gust real. pot.'!F31*k</f>
        <v>2.0537999999999998</v>
      </c>
      <c r="Z331" s="29">
        <f>'2.10 Prod Gust real. pot.'!G31*k</f>
        <v>2.2595999999999998</v>
      </c>
      <c r="AA331" s="29">
        <f>'2.10 Prod Gust real. pot.'!H31*k</f>
        <v>0.16589999999999999</v>
      </c>
      <c r="AB331" s="29">
        <f>SUM('2.10 Prod Gust real. pot.'!I31:J31)/2</f>
        <v>0.5</v>
      </c>
      <c r="AC331" s="29">
        <f t="shared" si="310"/>
        <v>0.94269419999999993</v>
      </c>
      <c r="AD331" s="348">
        <f t="shared" si="311"/>
        <v>1.361829</v>
      </c>
      <c r="AE331" s="68">
        <f t="shared" si="312"/>
        <v>4.1897520000000001E-2</v>
      </c>
      <c r="AF331" s="36">
        <f t="shared" si="318"/>
        <v>0.94269419999999993</v>
      </c>
      <c r="AG331" s="33">
        <f t="shared" si="313"/>
        <v>10.967883628770151</v>
      </c>
      <c r="AH331" s="33">
        <f t="shared" si="319"/>
        <v>-0.10082289212852835</v>
      </c>
      <c r="AI331" s="36">
        <f t="shared" si="320"/>
        <v>1.361829</v>
      </c>
      <c r="AJ331" s="33">
        <f t="shared" si="314"/>
        <v>1.6531390694458015</v>
      </c>
      <c r="AK331" s="33">
        <f t="shared" si="321"/>
        <v>5.2404651813986458E-3</v>
      </c>
      <c r="AL331" s="60">
        <f t="shared" si="322"/>
        <v>4.1897520000000001E-2</v>
      </c>
      <c r="AM331" s="60">
        <f t="shared" si="315"/>
        <v>5.1311261779924483E-2</v>
      </c>
      <c r="AN331" s="60">
        <f t="shared" si="323"/>
        <v>-1.9409034114652723E-3</v>
      </c>
      <c r="AO331" s="34">
        <f t="shared" si="316"/>
        <v>3.2365449999999996</v>
      </c>
      <c r="AP331" s="34">
        <f t="shared" si="324"/>
        <v>3.3790216696413853</v>
      </c>
      <c r="AQ331" s="10">
        <f t="shared" si="325"/>
        <v>2.3349744215047936</v>
      </c>
      <c r="AR331" s="10">
        <f t="shared" si="326"/>
        <v>2.4802019055167768</v>
      </c>
      <c r="AS331" s="10">
        <f t="shared" si="327"/>
        <v>0.14522748401198315</v>
      </c>
      <c r="AT331" s="10">
        <f>SUM(AS$305:AS331)*5</f>
        <v>18.280508887067764</v>
      </c>
    </row>
    <row r="332" spans="1:46" x14ac:dyDescent="0.25">
      <c r="A332" s="4">
        <v>140</v>
      </c>
      <c r="B332" s="18">
        <f t="shared" si="305"/>
        <v>2163</v>
      </c>
      <c r="C332" s="19">
        <f t="shared" si="301"/>
        <v>199.04</v>
      </c>
      <c r="D332" s="64" t="e">
        <f>#REF!</f>
        <v>#REF!</v>
      </c>
      <c r="E332" s="57">
        <f t="shared" si="329"/>
        <v>2.4087000000000001</v>
      </c>
      <c r="F332" s="57">
        <f t="shared" si="329"/>
        <v>1.8773999999999997</v>
      </c>
      <c r="G332" s="57">
        <f t="shared" si="329"/>
        <v>0.15329999999999999</v>
      </c>
      <c r="H332" s="57">
        <f t="shared" si="329"/>
        <v>0.20499999999999999</v>
      </c>
      <c r="I332" s="57">
        <f t="shared" si="329"/>
        <v>1.1055933</v>
      </c>
      <c r="J332" s="57">
        <f t="shared" si="329"/>
        <v>1.3035435</v>
      </c>
      <c r="K332" s="57">
        <f t="shared" si="329"/>
        <v>4.9137480000000004E-2</v>
      </c>
      <c r="L332" s="57">
        <f t="shared" si="329"/>
        <v>1.1055933</v>
      </c>
      <c r="M332" s="57">
        <f t="shared" si="302"/>
        <v>11.623344927473424</v>
      </c>
      <c r="N332" s="57">
        <f t="shared" si="307"/>
        <v>1.0805648154343928E-2</v>
      </c>
      <c r="O332" s="57">
        <f t="shared" si="307"/>
        <v>1.3035435</v>
      </c>
      <c r="P332" s="57">
        <f t="shared" si="303"/>
        <v>1.5844753830595553</v>
      </c>
      <c r="Q332" s="57">
        <f t="shared" si="308"/>
        <v>-4.7153334437868288E-3</v>
      </c>
      <c r="R332" s="57">
        <f t="shared" si="308"/>
        <v>4.9137480000000004E-2</v>
      </c>
      <c r="S332" s="57">
        <f t="shared" si="304"/>
        <v>5.9283379080661495E-2</v>
      </c>
      <c r="T332" s="57">
        <f t="shared" si="309"/>
        <v>1.8895067513007083E-3</v>
      </c>
      <c r="U332" s="57">
        <f t="shared" si="309"/>
        <v>3.0188599999999997</v>
      </c>
      <c r="V332" s="57">
        <f t="shared" si="309"/>
        <v>3.1568398214618529</v>
      </c>
      <c r="W332" s="29">
        <f>'2.10 Prod Gust real. pot.'!D32</f>
        <v>198.68</v>
      </c>
      <c r="X332" s="35">
        <f t="shared" si="317"/>
        <v>0.29000000000002046</v>
      </c>
      <c r="Y332" s="29">
        <f>'2.10 Prod Gust real. pot.'!F32*k</f>
        <v>2.2112999999999996</v>
      </c>
      <c r="Z332" s="29">
        <f>'2.10 Prod Gust real. pot.'!G32*k</f>
        <v>2.1524999999999999</v>
      </c>
      <c r="AA332" s="29">
        <f>'2.10 Prod Gust real. pot.'!H32*k</f>
        <v>0.1638</v>
      </c>
      <c r="AB332" s="29">
        <f>SUM('2.10 Prod Gust real. pot.'!I32:J32)/2</f>
        <v>0.5</v>
      </c>
      <c r="AC332" s="29">
        <f t="shared" si="310"/>
        <v>1.0149866999999999</v>
      </c>
      <c r="AD332" s="348">
        <f t="shared" si="311"/>
        <v>1.3597184999999998</v>
      </c>
      <c r="AE332" s="68">
        <f t="shared" si="312"/>
        <v>4.5110519999999994E-2</v>
      </c>
      <c r="AF332" s="36">
        <f t="shared" si="318"/>
        <v>1.0149866999999999</v>
      </c>
      <c r="AG332" s="33">
        <f t="shared" si="313"/>
        <v>10.948858449469816</v>
      </c>
      <c r="AH332" s="33">
        <f t="shared" si="319"/>
        <v>-1.9025179300335537E-2</v>
      </c>
      <c r="AI332" s="36">
        <f t="shared" si="320"/>
        <v>1.3597184999999998</v>
      </c>
      <c r="AJ332" s="33">
        <f t="shared" si="314"/>
        <v>1.6519549615623861</v>
      </c>
      <c r="AK332" s="33">
        <f t="shared" si="321"/>
        <v>-1.1841078834153862E-3</v>
      </c>
      <c r="AL332" s="60">
        <f t="shared" si="322"/>
        <v>4.5110519999999994E-2</v>
      </c>
      <c r="AM332" s="60">
        <f t="shared" si="315"/>
        <v>5.4181155288955674E-2</v>
      </c>
      <c r="AN332" s="60">
        <f t="shared" si="323"/>
        <v>2.8698935090311906E-3</v>
      </c>
      <c r="AO332" s="34">
        <f t="shared" si="316"/>
        <v>3.2679399999999998</v>
      </c>
      <c r="AP332" s="34">
        <f t="shared" si="324"/>
        <v>3.5406006063253006</v>
      </c>
      <c r="AQ332" s="10">
        <f t="shared" si="325"/>
        <v>2.3171204289529999</v>
      </c>
      <c r="AR332" s="10">
        <f t="shared" si="326"/>
        <v>2.5988008450427706</v>
      </c>
      <c r="AS332" s="10">
        <f t="shared" si="327"/>
        <v>0.28168041608977079</v>
      </c>
      <c r="AT332" s="10">
        <f>SUM(AS$305:AS332)*5</f>
        <v>19.688910967516616</v>
      </c>
    </row>
    <row r="333" spans="1:46" x14ac:dyDescent="0.25">
      <c r="A333" s="4">
        <v>145</v>
      </c>
      <c r="B333" s="18">
        <f t="shared" si="305"/>
        <v>2168</v>
      </c>
      <c r="C333" s="19">
        <f t="shared" si="301"/>
        <v>199.4</v>
      </c>
      <c r="D333" s="64" t="e">
        <f>#REF!</f>
        <v>#REF!</v>
      </c>
      <c r="E333" s="57">
        <f t="shared" si="329"/>
        <v>2.4653999999999998</v>
      </c>
      <c r="F333" s="57">
        <f t="shared" si="329"/>
        <v>1.8416999999999999</v>
      </c>
      <c r="G333" s="57">
        <f t="shared" si="329"/>
        <v>0.15329999999999999</v>
      </c>
      <c r="H333" s="57">
        <f t="shared" si="329"/>
        <v>0.17499999999999999</v>
      </c>
      <c r="I333" s="57">
        <f t="shared" si="329"/>
        <v>1.1316185999999999</v>
      </c>
      <c r="J333" s="57">
        <f t="shared" si="329"/>
        <v>1.3038689999999999</v>
      </c>
      <c r="K333" s="57">
        <f t="shared" si="329"/>
        <v>5.0294159999999997E-2</v>
      </c>
      <c r="L333" s="57">
        <f t="shared" si="329"/>
        <v>1.1316185999999999</v>
      </c>
      <c r="M333" s="57">
        <f t="shared" si="302"/>
        <v>11.659157158714521</v>
      </c>
      <c r="N333" s="57">
        <f t="shared" si="307"/>
        <v>3.5812231241097336E-2</v>
      </c>
      <c r="O333" s="57">
        <f t="shared" si="307"/>
        <v>1.3038689999999999</v>
      </c>
      <c r="P333" s="57">
        <f t="shared" si="303"/>
        <v>1.583967321996141</v>
      </c>
      <c r="Q333" s="57">
        <f t="shared" si="308"/>
        <v>-5.0806106341427792E-4</v>
      </c>
      <c r="R333" s="57">
        <f t="shared" si="308"/>
        <v>5.0294159999999997E-2</v>
      </c>
      <c r="S333" s="57">
        <f t="shared" si="304"/>
        <v>6.0774079839897112E-2</v>
      </c>
      <c r="T333" s="57">
        <f t="shared" si="309"/>
        <v>1.4907007592356164E-3</v>
      </c>
      <c r="U333" s="57">
        <f t="shared" si="309"/>
        <v>3.01301</v>
      </c>
      <c r="V333" s="57">
        <f t="shared" si="309"/>
        <v>3.4098048709369322</v>
      </c>
      <c r="W333" s="29">
        <f>'2.10 Prod Gust real. pot.'!D33</f>
        <v>198.94</v>
      </c>
      <c r="X333" s="35">
        <f t="shared" si="317"/>
        <v>0.25999999999999091</v>
      </c>
      <c r="Y333" s="29">
        <f>'2.10 Prod Gust real. pot.'!F33*k</f>
        <v>2.2008000000000001</v>
      </c>
      <c r="Z333" s="29">
        <f>'2.10 Prod Gust real. pot.'!G33*k</f>
        <v>2.1482999999999999</v>
      </c>
      <c r="AA333" s="29">
        <f>'2.10 Prod Gust real. pot.'!H33*k</f>
        <v>0.1638</v>
      </c>
      <c r="AB333" s="29">
        <f>SUM('2.10 Prod Gust real. pot.'!I33:J33)/2</f>
        <v>0.46499999999999997</v>
      </c>
      <c r="AC333" s="29">
        <f t="shared" si="310"/>
        <v>1.0101672000000002</v>
      </c>
      <c r="AD333" s="348">
        <f t="shared" si="311"/>
        <v>1.35555</v>
      </c>
      <c r="AE333" s="68">
        <f t="shared" si="312"/>
        <v>4.4896320000000003E-2</v>
      </c>
      <c r="AF333" s="36">
        <f t="shared" si="318"/>
        <v>1.0101672000000002</v>
      </c>
      <c r="AG333" s="33">
        <f t="shared" si="313"/>
        <v>10.926807394360637</v>
      </c>
      <c r="AH333" s="33">
        <f t="shared" si="319"/>
        <v>-2.2051055109178819E-2</v>
      </c>
      <c r="AI333" s="36">
        <f t="shared" si="320"/>
        <v>1.35555</v>
      </c>
      <c r="AJ333" s="33">
        <f t="shared" si="314"/>
        <v>1.6475771388838814</v>
      </c>
      <c r="AK333" s="33">
        <f t="shared" si="321"/>
        <v>-4.3778226785047281E-3</v>
      </c>
      <c r="AL333" s="60">
        <f t="shared" si="322"/>
        <v>4.4896320000000003E-2</v>
      </c>
      <c r="AM333" s="60">
        <f t="shared" si="315"/>
        <v>5.4474285579335487E-2</v>
      </c>
      <c r="AN333" s="60">
        <f t="shared" si="323"/>
        <v>2.9313029037981303E-4</v>
      </c>
      <c r="AO333" s="34">
        <f t="shared" si="316"/>
        <v>3.2356350000000003</v>
      </c>
      <c r="AP333" s="34">
        <f t="shared" si="324"/>
        <v>3.4694992525026875</v>
      </c>
      <c r="AQ333" s="10">
        <f t="shared" si="325"/>
        <v>2.5027967752677083</v>
      </c>
      <c r="AR333" s="10">
        <f t="shared" si="326"/>
        <v>2.5466124513369723</v>
      </c>
      <c r="AS333" s="10">
        <f t="shared" si="327"/>
        <v>4.3815676069264065E-2</v>
      </c>
      <c r="AT333" s="10">
        <f>SUM(AS$305:AS333)*5</f>
        <v>19.907989347862937</v>
      </c>
    </row>
    <row r="334" spans="1:46" x14ac:dyDescent="0.25">
      <c r="A334" s="4">
        <v>150</v>
      </c>
      <c r="B334" s="18">
        <f t="shared" si="305"/>
        <v>2173</v>
      </c>
      <c r="C334" s="19">
        <f t="shared" si="301"/>
        <v>199.67</v>
      </c>
      <c r="D334" s="64" t="e">
        <f>#REF!</f>
        <v>#REF!</v>
      </c>
      <c r="E334" s="57">
        <f t="shared" si="329"/>
        <v>2.4780000000000002</v>
      </c>
      <c r="F334" s="57">
        <f t="shared" si="329"/>
        <v>1.8648</v>
      </c>
      <c r="G334" s="57">
        <f t="shared" si="329"/>
        <v>0.15539999999999998</v>
      </c>
      <c r="H334" s="57">
        <f t="shared" si="329"/>
        <v>0.14000000000000001</v>
      </c>
      <c r="I334" s="57">
        <f t="shared" si="329"/>
        <v>1.1374020000000002</v>
      </c>
      <c r="J334" s="57">
        <f t="shared" si="329"/>
        <v>1.315734</v>
      </c>
      <c r="K334" s="57">
        <f t="shared" si="329"/>
        <v>5.0551200000000004E-2</v>
      </c>
      <c r="L334" s="57">
        <f t="shared" si="329"/>
        <v>1.1374020000000002</v>
      </c>
      <c r="M334" s="57">
        <f t="shared" si="302"/>
        <v>11.697376544019676</v>
      </c>
      <c r="N334" s="57">
        <f t="shared" si="307"/>
        <v>3.8219385305154674E-2</v>
      </c>
      <c r="O334" s="57">
        <f t="shared" si="307"/>
        <v>1.315734</v>
      </c>
      <c r="P334" s="57">
        <f t="shared" si="303"/>
        <v>1.5957425086403418</v>
      </c>
      <c r="Q334" s="57">
        <f t="shared" si="308"/>
        <v>1.1775186644200852E-2</v>
      </c>
      <c r="R334" s="57">
        <f t="shared" si="308"/>
        <v>5.0551200000000004E-2</v>
      </c>
      <c r="S334" s="57">
        <f t="shared" si="304"/>
        <v>6.1294640993790978E-2</v>
      </c>
      <c r="T334" s="57">
        <f t="shared" si="309"/>
        <v>5.2056115389386565E-4</v>
      </c>
      <c r="U334" s="57">
        <f t="shared" si="309"/>
        <v>3.0148300000000003</v>
      </c>
      <c r="V334" s="57">
        <f t="shared" si="309"/>
        <v>3.3353451331032318</v>
      </c>
      <c r="W334" s="29">
        <f>'2.10 Prod Gust real. pot.'!D34</f>
        <v>199.38</v>
      </c>
      <c r="X334" s="35">
        <f t="shared" si="317"/>
        <v>0.43999999999999773</v>
      </c>
      <c r="Y334" s="29">
        <f>'2.10 Prod Gust real. pot.'!F34*k</f>
        <v>2.2952999999999997</v>
      </c>
      <c r="Z334" s="29">
        <f>'2.10 Prod Gust real. pot.'!G34*k</f>
        <v>2.1294</v>
      </c>
      <c r="AA334" s="29">
        <f>'2.10 Prod Gust real. pot.'!H34*k</f>
        <v>0.1638</v>
      </c>
      <c r="AB334" s="29">
        <f>SUM('2.10 Prod Gust real. pot.'!I34:J34)/2</f>
        <v>0.51500000000000001</v>
      </c>
      <c r="AC334" s="29">
        <f t="shared" si="310"/>
        <v>1.0535426999999999</v>
      </c>
      <c r="AD334" s="348">
        <f t="shared" si="311"/>
        <v>1.3715204999999999</v>
      </c>
      <c r="AE334" s="68">
        <f t="shared" si="312"/>
        <v>4.6824119999999997E-2</v>
      </c>
      <c r="AF334" s="36">
        <f t="shared" si="318"/>
        <v>1.0535426999999999</v>
      </c>
      <c r="AG334" s="33">
        <f t="shared" si="313"/>
        <v>10.950210731926266</v>
      </c>
      <c r="AH334" s="33">
        <f t="shared" si="319"/>
        <v>2.3403337565628846E-2</v>
      </c>
      <c r="AI334" s="36">
        <f t="shared" si="320"/>
        <v>1.3715204999999999</v>
      </c>
      <c r="AJ334" s="33">
        <f t="shared" si="314"/>
        <v>1.6627737418581807</v>
      </c>
      <c r="AK334" s="33">
        <f t="shared" si="321"/>
        <v>1.5196602974299367E-2</v>
      </c>
      <c r="AL334" s="60">
        <f t="shared" si="322"/>
        <v>4.6824119999999997E-2</v>
      </c>
      <c r="AM334" s="60">
        <f t="shared" si="315"/>
        <v>5.6453904183360167E-2</v>
      </c>
      <c r="AN334" s="60">
        <f t="shared" si="323"/>
        <v>1.9796186040246799E-3</v>
      </c>
      <c r="AO334" s="34">
        <f t="shared" si="316"/>
        <v>3.317275</v>
      </c>
      <c r="AP334" s="34">
        <f t="shared" si="324"/>
        <v>3.7978545591439508</v>
      </c>
      <c r="AQ334" s="10">
        <f t="shared" si="325"/>
        <v>2.448143327697772</v>
      </c>
      <c r="AR334" s="10">
        <f t="shared" si="326"/>
        <v>2.7876252464116598</v>
      </c>
      <c r="AS334" s="10">
        <f t="shared" si="327"/>
        <v>0.33948191871388778</v>
      </c>
      <c r="AT334" s="10">
        <f>SUM(AS$305:AS334)*5</f>
        <v>21.605398941432377</v>
      </c>
    </row>
    <row r="335" spans="1:46" x14ac:dyDescent="0.25">
      <c r="K335" s="1"/>
    </row>
    <row r="336" spans="1:46" x14ac:dyDescent="0.25">
      <c r="K336" s="1"/>
    </row>
    <row r="337" spans="1:51" x14ac:dyDescent="0.25">
      <c r="K337" s="1"/>
    </row>
    <row r="338" spans="1:51" ht="18.75" x14ac:dyDescent="0.3">
      <c r="C338" s="361" t="s">
        <v>19</v>
      </c>
      <c r="D338" s="361"/>
      <c r="E338" s="361"/>
      <c r="F338" s="361"/>
      <c r="G338" s="361"/>
      <c r="H338" s="361"/>
      <c r="I338" s="361"/>
      <c r="J338" s="361"/>
      <c r="K338" s="361"/>
      <c r="L338" s="361"/>
      <c r="M338" s="361"/>
      <c r="N338" s="361"/>
      <c r="O338" s="361"/>
      <c r="P338" s="361"/>
      <c r="Q338" s="361"/>
      <c r="R338" s="361"/>
      <c r="S338" s="361"/>
      <c r="T338" s="361"/>
      <c r="U338" s="361"/>
      <c r="V338" s="361"/>
      <c r="W338" s="362" t="s">
        <v>266</v>
      </c>
      <c r="X338" s="362"/>
      <c r="Y338" s="362"/>
      <c r="Z338" s="362"/>
      <c r="AA338" s="362"/>
      <c r="AB338" s="362"/>
      <c r="AC338" s="362"/>
      <c r="AD338" s="362"/>
      <c r="AE338" s="362"/>
      <c r="AF338" s="362"/>
      <c r="AG338" s="362"/>
      <c r="AH338" s="362"/>
      <c r="AI338" s="362"/>
      <c r="AJ338" s="362"/>
      <c r="AK338" s="362"/>
      <c r="AL338" s="362"/>
      <c r="AM338" s="362"/>
      <c r="AN338" s="362"/>
      <c r="AO338" s="362"/>
      <c r="AP338" s="362"/>
      <c r="AQ338" s="37"/>
      <c r="AR338" s="37"/>
      <c r="AS338" s="37"/>
      <c r="AT338" s="38"/>
      <c r="AU338" s="38"/>
      <c r="AV338" s="38"/>
      <c r="AW338" s="38"/>
      <c r="AX338" s="38"/>
      <c r="AY338" s="38"/>
    </row>
    <row r="339" spans="1:51" ht="135" x14ac:dyDescent="0.25">
      <c r="A339" s="13" t="s">
        <v>4</v>
      </c>
      <c r="B339" s="14" t="s">
        <v>0</v>
      </c>
      <c r="C339" s="58" t="s">
        <v>7</v>
      </c>
      <c r="D339" s="5" t="s">
        <v>6</v>
      </c>
      <c r="E339" s="21" t="s">
        <v>41</v>
      </c>
      <c r="F339" s="58" t="s">
        <v>42</v>
      </c>
      <c r="G339" s="58" t="s">
        <v>43</v>
      </c>
      <c r="H339" s="58"/>
      <c r="I339" s="58" t="s">
        <v>39</v>
      </c>
      <c r="J339" s="58" t="s">
        <v>40</v>
      </c>
      <c r="K339" s="58" t="s">
        <v>44</v>
      </c>
      <c r="L339" s="58" t="s">
        <v>36</v>
      </c>
      <c r="M339" s="15" t="s">
        <v>8</v>
      </c>
      <c r="N339" s="5" t="s">
        <v>11</v>
      </c>
      <c r="O339" s="5" t="s">
        <v>38</v>
      </c>
      <c r="P339" s="15" t="s">
        <v>33</v>
      </c>
      <c r="Q339" s="5" t="s">
        <v>34</v>
      </c>
      <c r="R339" s="58" t="s">
        <v>45</v>
      </c>
      <c r="S339" s="15" t="s">
        <v>46</v>
      </c>
      <c r="T339" s="5" t="s">
        <v>32</v>
      </c>
      <c r="U339" s="5" t="s">
        <v>24</v>
      </c>
      <c r="V339" s="5" t="s">
        <v>1</v>
      </c>
      <c r="W339" s="26" t="s">
        <v>5</v>
      </c>
      <c r="X339" s="26" t="s">
        <v>6</v>
      </c>
      <c r="Y339" s="27" t="s">
        <v>41</v>
      </c>
      <c r="Z339" s="59" t="s">
        <v>42</v>
      </c>
      <c r="AA339" s="59" t="s">
        <v>43</v>
      </c>
      <c r="AB339" s="59" t="s">
        <v>79</v>
      </c>
      <c r="AC339" s="59" t="s">
        <v>39</v>
      </c>
      <c r="AD339" s="59" t="s">
        <v>40</v>
      </c>
      <c r="AE339" s="59" t="s">
        <v>44</v>
      </c>
      <c r="AF339" s="67" t="s">
        <v>36</v>
      </c>
      <c r="AG339" s="26" t="s">
        <v>8</v>
      </c>
      <c r="AH339" s="28" t="s">
        <v>11</v>
      </c>
      <c r="AI339" s="28" t="s">
        <v>38</v>
      </c>
      <c r="AJ339" s="26" t="s">
        <v>33</v>
      </c>
      <c r="AK339" s="28" t="s">
        <v>34</v>
      </c>
      <c r="AL339" s="28" t="s">
        <v>47</v>
      </c>
      <c r="AM339" s="26" t="s">
        <v>46</v>
      </c>
      <c r="AN339" s="28" t="s">
        <v>32</v>
      </c>
      <c r="AO339" s="28" t="s">
        <v>24</v>
      </c>
      <c r="AP339" s="26" t="s">
        <v>1</v>
      </c>
      <c r="AQ339" s="6" t="str">
        <f>"Climate benefit " &amp;C338 &amp; " ton CO2/ha"</f>
        <v>Climate benefit BAU 95% ton CO2/ha</v>
      </c>
      <c r="AR339" s="6" t="str">
        <f>"Climate benefit "&amp;AT338 &amp; " ton CO2/ha"</f>
        <v>Climate benefit  ton CO2/ha</v>
      </c>
      <c r="AS339" s="6" t="str">
        <f>"Diff "&amp;C338&amp;" and "&amp;AT338 &amp; " ton CO2/ha/year"</f>
        <v>Diff BAU 95% and  ton CO2/ha/year</v>
      </c>
      <c r="AT339" s="16" t="s">
        <v>12</v>
      </c>
      <c r="AU339" s="16"/>
      <c r="AV339" s="16"/>
      <c r="AW339" s="6"/>
    </row>
    <row r="340" spans="1:51" x14ac:dyDescent="0.25">
      <c r="A340" s="4">
        <v>0</v>
      </c>
      <c r="B340" s="4">
        <v>2023</v>
      </c>
      <c r="C340" s="19">
        <f t="shared" ref="C340:C353" si="330">C24</f>
        <v>187.18</v>
      </c>
      <c r="D340" s="19"/>
      <c r="E340" s="19"/>
      <c r="F340" s="19"/>
      <c r="G340" s="19"/>
      <c r="H340" s="19"/>
      <c r="I340" s="19"/>
      <c r="J340" s="19"/>
      <c r="K340" s="19"/>
      <c r="L340" s="19"/>
      <c r="M340" s="61">
        <f t="shared" ref="M340:M353" si="331">M24</f>
        <v>15</v>
      </c>
      <c r="N340" s="19"/>
      <c r="O340" s="19"/>
      <c r="P340" s="61">
        <f t="shared" ref="P340:P353" si="332">P24</f>
        <v>1.5</v>
      </c>
      <c r="Q340" s="19"/>
      <c r="R340" s="19"/>
      <c r="S340" s="61">
        <f t="shared" ref="S340:S353" si="333">S24</f>
        <v>0.05</v>
      </c>
      <c r="T340" s="19"/>
      <c r="U340" s="19"/>
      <c r="V340" s="19"/>
      <c r="W340" s="29">
        <f>'2.9 Biofuel 21 TWh'!D4</f>
        <v>187.38</v>
      </c>
      <c r="X340" s="77"/>
      <c r="Y340" s="77"/>
      <c r="Z340" s="77"/>
      <c r="AA340" s="77"/>
      <c r="AB340" s="77"/>
      <c r="AC340" s="77"/>
      <c r="AD340" s="77"/>
      <c r="AE340" s="77"/>
      <c r="AF340" s="77"/>
      <c r="AG340" s="62">
        <f>AG24</f>
        <v>15</v>
      </c>
      <c r="AH340" s="77"/>
      <c r="AI340" s="77"/>
      <c r="AJ340" s="62">
        <f>AJ24</f>
        <v>1.5</v>
      </c>
      <c r="AK340" s="77"/>
      <c r="AL340" s="77"/>
      <c r="AM340" s="62">
        <f>AM24</f>
        <v>0.05</v>
      </c>
      <c r="AN340" s="77"/>
      <c r="AO340" s="77"/>
      <c r="AP340" s="77"/>
      <c r="AT340">
        <v>0</v>
      </c>
    </row>
    <row r="341" spans="1:51" x14ac:dyDescent="0.25">
      <c r="A341" s="4">
        <v>5</v>
      </c>
      <c r="B341" s="18">
        <f t="shared" ref="B341:B370" si="334">B340+5</f>
        <v>2028</v>
      </c>
      <c r="C341" s="8">
        <f t="shared" si="330"/>
        <v>187.12</v>
      </c>
      <c r="D341" s="8">
        <f t="shared" ref="D341:L341" si="335">D25</f>
        <v>-6.0000000000002274E-2</v>
      </c>
      <c r="E341" s="8">
        <f t="shared" si="335"/>
        <v>2.4842999999999997</v>
      </c>
      <c r="F341" s="8">
        <f t="shared" si="335"/>
        <v>1.6463999999999999</v>
      </c>
      <c r="G341" s="8">
        <f t="shared" si="335"/>
        <v>0.14280000000000001</v>
      </c>
      <c r="H341" s="8">
        <f t="shared" si="335"/>
        <v>0.13500000000000001</v>
      </c>
      <c r="I341" s="8">
        <f t="shared" si="335"/>
        <v>1.1402937</v>
      </c>
      <c r="J341" s="8">
        <f t="shared" si="335"/>
        <v>1.2342854999999999</v>
      </c>
      <c r="K341" s="8">
        <f t="shared" si="335"/>
        <v>5.0679719999999998E-2</v>
      </c>
      <c r="L341" s="8">
        <f t="shared" si="335"/>
        <v>1.1402937</v>
      </c>
      <c r="M341" s="8">
        <f t="shared" si="331"/>
        <v>14.7261486639586</v>
      </c>
      <c r="N341" s="8">
        <f t="shared" ref="N341:O353" si="336">N25</f>
        <v>-0.27385133604139966</v>
      </c>
      <c r="O341" s="8">
        <f t="shared" si="336"/>
        <v>1.2342854999999999</v>
      </c>
      <c r="P341" s="8">
        <f t="shared" si="332"/>
        <v>1.4994505429449552</v>
      </c>
      <c r="Q341" s="8">
        <f t="shared" ref="Q341:R353" si="337">Q25</f>
        <v>-5.49457055044833E-4</v>
      </c>
      <c r="R341" s="8">
        <f t="shared" si="337"/>
        <v>5.0679719999999998E-2</v>
      </c>
      <c r="S341" s="8">
        <f t="shared" si="333"/>
        <v>5.9518554764831845E-2</v>
      </c>
      <c r="T341" s="8">
        <f t="shared" ref="T341:V353" si="338">T25</f>
        <v>9.5185547648318422E-3</v>
      </c>
      <c r="U341" s="8">
        <f t="shared" si="338"/>
        <v>2.8655249999999994</v>
      </c>
      <c r="V341" s="8">
        <f t="shared" si="338"/>
        <v>2.5406427616683844</v>
      </c>
      <c r="W341" s="29">
        <f>'2.9 Biofuel 21 TWh'!D5</f>
        <v>187.01</v>
      </c>
      <c r="X341" s="35">
        <f>W341-W340</f>
        <v>-0.37000000000000455</v>
      </c>
      <c r="Y341" s="29">
        <f>'2.9 Biofuel 21 TWh'!F5*k</f>
        <v>2.4863999999999997</v>
      </c>
      <c r="Z341" s="29">
        <f>'2.9 Biofuel 21 TWh'!G5*k</f>
        <v>1.6358999999999999</v>
      </c>
      <c r="AA341" s="29">
        <f>'2.9 Biofuel 21 TWh'!H5*k</f>
        <v>0.14280000000000001</v>
      </c>
      <c r="AB341" s="29">
        <f>'2.9 Biofuel 21 TWh'!I5/2</f>
        <v>0.47</v>
      </c>
      <c r="AC341" s="29">
        <f t="shared" ref="AC341:AC370" si="339">p*Y341</f>
        <v>1.1412575999999999</v>
      </c>
      <c r="AD341" s="348">
        <f t="shared" ref="AD341:AD370" si="340">Z341*paperpulp+Y341*(ppaperboard+papertimb)</f>
        <v>1.23081</v>
      </c>
      <c r="AE341" s="68">
        <f t="shared" ref="AE341:AE370" si="341">Y341*pboard</f>
        <v>5.072256E-2</v>
      </c>
      <c r="AF341" s="36">
        <f>AC341</f>
        <v>1.1412575999999999</v>
      </c>
      <c r="AG341" s="33">
        <f t="shared" ref="AG341:AG370" si="342">AG340*EXP(-qsawn*5)+AF341</f>
        <v>14.727112563958601</v>
      </c>
      <c r="AH341" s="33">
        <f>AG341-AG340</f>
        <v>-0.27288743604139931</v>
      </c>
      <c r="AI341" s="36">
        <f>AD341</f>
        <v>1.23081</v>
      </c>
      <c r="AJ341" s="33">
        <f t="shared" ref="AJ341:AJ370" si="343">AJ340*EXP(-qpap*5)+AI341</f>
        <v>1.4959750429449552</v>
      </c>
      <c r="AK341" s="33">
        <f>AJ341-AJ340</f>
        <v>-4.0249570550447977E-3</v>
      </c>
      <c r="AL341" s="60">
        <f>AE341</f>
        <v>5.072256E-2</v>
      </c>
      <c r="AM341" s="60">
        <f t="shared" ref="AM341:AM370" si="344">AM340*EXP(-qpap*5)+AL341</f>
        <v>5.9561394764831847E-2</v>
      </c>
      <c r="AN341" s="60">
        <f>AM341-AM340</f>
        <v>9.5613947648318445E-3</v>
      </c>
      <c r="AO341" s="34">
        <f t="shared" ref="AO341:AO370" si="345">(Z341+Y341+AA341+AB341)*SFtot</f>
        <v>3.0778149999999997</v>
      </c>
      <c r="AP341" s="34">
        <f>X341+AO341+AK341+AN341+AH341</f>
        <v>2.4404640016683827</v>
      </c>
      <c r="AQ341" s="10">
        <f>V341*3.67/5</f>
        <v>1.8648317870645941</v>
      </c>
      <c r="AR341" s="10">
        <f>AP341*3.67/5</f>
        <v>1.7913005772245927</v>
      </c>
      <c r="AS341" s="10">
        <f>(AR341-AQ341)</f>
        <v>-7.3531209840001388E-2</v>
      </c>
      <c r="AT341" s="10">
        <f>SUM(AS$341:AS341)*5</f>
        <v>-0.36765604920000694</v>
      </c>
    </row>
    <row r="342" spans="1:51" x14ac:dyDescent="0.25">
      <c r="A342" s="4">
        <v>10</v>
      </c>
      <c r="B342" s="18">
        <f t="shared" si="334"/>
        <v>2033</v>
      </c>
      <c r="C342" s="19">
        <f t="shared" si="330"/>
        <v>187.21</v>
      </c>
      <c r="D342" s="8">
        <f t="shared" ref="D342:L342" si="346">D26</f>
        <v>9.0000000000003411E-2</v>
      </c>
      <c r="E342" s="8">
        <f t="shared" si="346"/>
        <v>2.3519999999999999</v>
      </c>
      <c r="F342" s="8">
        <f t="shared" si="346"/>
        <v>1.7094</v>
      </c>
      <c r="G342" s="8">
        <f t="shared" si="346"/>
        <v>0.14280000000000001</v>
      </c>
      <c r="H342" s="8">
        <f t="shared" si="346"/>
        <v>0.16</v>
      </c>
      <c r="I342" s="8">
        <f t="shared" si="346"/>
        <v>1.0795680000000001</v>
      </c>
      <c r="J342" s="8">
        <f t="shared" si="346"/>
        <v>1.2258119999999999</v>
      </c>
      <c r="K342" s="8">
        <f t="shared" si="346"/>
        <v>4.7980800000000004E-2</v>
      </c>
      <c r="L342" s="8">
        <f t="shared" si="346"/>
        <v>1.0795680000000001</v>
      </c>
      <c r="M342" s="8">
        <f t="shared" si="331"/>
        <v>14.417389328415618</v>
      </c>
      <c r="N342" s="8">
        <f t="shared" si="336"/>
        <v>-0.30875933554298207</v>
      </c>
      <c r="O342" s="8">
        <f t="shared" si="336"/>
        <v>1.2258119999999999</v>
      </c>
      <c r="P342" s="8">
        <f t="shared" si="332"/>
        <v>1.4908799117425571</v>
      </c>
      <c r="Q342" s="8">
        <f t="shared" si="337"/>
        <v>-8.5706312023980935E-3</v>
      </c>
      <c r="R342" s="8">
        <f t="shared" si="337"/>
        <v>4.7980800000000004E-2</v>
      </c>
      <c r="S342" s="8">
        <f t="shared" si="333"/>
        <v>5.8502293420158877E-2</v>
      </c>
      <c r="T342" s="8">
        <f t="shared" si="338"/>
        <v>-1.0162613446729682E-3</v>
      </c>
      <c r="U342" s="8">
        <f t="shared" si="338"/>
        <v>2.8367300000000002</v>
      </c>
      <c r="V342" s="8">
        <f t="shared" si="338"/>
        <v>2.6083837719099505</v>
      </c>
      <c r="W342" s="29">
        <f>'2.9 Biofuel 21 TWh'!D6</f>
        <v>186.84</v>
      </c>
      <c r="X342" s="35">
        <f t="shared" ref="X342:X370" si="347">W342-W341</f>
        <v>-0.16999999999998749</v>
      </c>
      <c r="Y342" s="29">
        <f>'2.9 Biofuel 21 TWh'!F6*k</f>
        <v>2.3331</v>
      </c>
      <c r="Z342" s="29">
        <f>'2.9 Biofuel 21 TWh'!G6*k</f>
        <v>1.7198999999999998</v>
      </c>
      <c r="AA342" s="29">
        <f>'2.9 Biofuel 21 TWh'!H6*k</f>
        <v>0.14280000000000001</v>
      </c>
      <c r="AB342" s="29">
        <f>'2.9 Biofuel 21 TWh'!I6/2</f>
        <v>0.46500000000000002</v>
      </c>
      <c r="AC342" s="29">
        <f t="shared" si="339"/>
        <v>1.0708929</v>
      </c>
      <c r="AD342" s="348">
        <f t="shared" si="340"/>
        <v>1.2251714999999999</v>
      </c>
      <c r="AE342" s="68">
        <f t="shared" si="341"/>
        <v>4.7595240000000004E-2</v>
      </c>
      <c r="AF342" s="36">
        <f t="shared" ref="AF342:AF370" si="348">AC342</f>
        <v>1.0708929</v>
      </c>
      <c r="AG342" s="33">
        <f t="shared" si="342"/>
        <v>14.409587255455602</v>
      </c>
      <c r="AH342" s="33">
        <f t="shared" ref="AH342:AH370" si="349">AG342-AG341</f>
        <v>-0.31752530850299898</v>
      </c>
      <c r="AI342" s="36">
        <f t="shared" ref="AI342:AI370" si="350">AD342</f>
        <v>1.2251714999999999</v>
      </c>
      <c r="AJ342" s="33">
        <f t="shared" si="343"/>
        <v>1.4896250243380535</v>
      </c>
      <c r="AK342" s="33">
        <f t="shared" ref="AK342:AK370" si="351">AJ342-AJ341</f>
        <v>-6.3500186069016529E-3</v>
      </c>
      <c r="AL342" s="60">
        <f t="shared" ref="AL342:AL370" si="352">AE342</f>
        <v>4.7595240000000004E-2</v>
      </c>
      <c r="AM342" s="60">
        <f t="shared" si="344"/>
        <v>5.8124306533785391E-2</v>
      </c>
      <c r="AN342" s="60">
        <f t="shared" ref="AN342:AN370" si="353">AM342-AM341</f>
        <v>-1.4370882310464558E-3</v>
      </c>
      <c r="AO342" s="34">
        <f t="shared" si="345"/>
        <v>3.0295200000000002</v>
      </c>
      <c r="AP342" s="34">
        <f t="shared" ref="AP342:AP370" si="354">X342+AO342+AK342+AN342+AH342</f>
        <v>2.5342075846590655</v>
      </c>
      <c r="AQ342" s="10">
        <f t="shared" ref="AQ342:AQ370" si="355">V342*3.67/5</f>
        <v>1.9145536885819037</v>
      </c>
      <c r="AR342" s="10">
        <f t="shared" ref="AR342:AR370" si="356">AP342*3.67/5</f>
        <v>1.860108367139754</v>
      </c>
      <c r="AS342" s="10">
        <f t="shared" ref="AS342:AS370" si="357">(AR342-AQ342)</f>
        <v>-5.4445321442149641E-2</v>
      </c>
      <c r="AT342" s="10">
        <f>SUM(AS$341:AS342)*5</f>
        <v>-0.63988265641075515</v>
      </c>
    </row>
    <row r="343" spans="1:51" x14ac:dyDescent="0.25">
      <c r="A343" s="4">
        <v>15</v>
      </c>
      <c r="B343" s="18">
        <f t="shared" si="334"/>
        <v>2038</v>
      </c>
      <c r="C343" s="19">
        <f t="shared" si="330"/>
        <v>187.3</v>
      </c>
      <c r="D343" s="8">
        <f t="shared" ref="D343:L343" si="358">D27</f>
        <v>9.0000000000003411E-2</v>
      </c>
      <c r="E343" s="8">
        <f t="shared" si="358"/>
        <v>2.1923999999999997</v>
      </c>
      <c r="F343" s="8">
        <f t="shared" si="358"/>
        <v>1.6862999999999999</v>
      </c>
      <c r="G343" s="8">
        <f t="shared" si="358"/>
        <v>0.1386</v>
      </c>
      <c r="H343" s="8">
        <f t="shared" si="358"/>
        <v>0.12</v>
      </c>
      <c r="I343" s="8">
        <f t="shared" si="358"/>
        <v>1.0063115999999999</v>
      </c>
      <c r="J343" s="8">
        <f t="shared" si="358"/>
        <v>1.1779319999999998</v>
      </c>
      <c r="K343" s="8">
        <f t="shared" si="358"/>
        <v>4.4724959999999994E-2</v>
      </c>
      <c r="L343" s="8">
        <f t="shared" si="358"/>
        <v>1.0063115999999999</v>
      </c>
      <c r="M343" s="8">
        <f t="shared" si="331"/>
        <v>14.06448229165194</v>
      </c>
      <c r="N343" s="8">
        <f t="shared" si="336"/>
        <v>-0.35290703676367841</v>
      </c>
      <c r="O343" s="8">
        <f t="shared" si="336"/>
        <v>1.1779319999999998</v>
      </c>
      <c r="P343" s="8">
        <f t="shared" si="332"/>
        <v>1.4414848238819906</v>
      </c>
      <c r="Q343" s="8">
        <f t="shared" si="337"/>
        <v>-4.9395087860566456E-2</v>
      </c>
      <c r="R343" s="8">
        <f t="shared" si="337"/>
        <v>4.4724959999999994E-2</v>
      </c>
      <c r="S343" s="8">
        <f t="shared" si="333"/>
        <v>5.5066802098089868E-2</v>
      </c>
      <c r="T343" s="8">
        <f t="shared" si="338"/>
        <v>-3.4354913220690092E-3</v>
      </c>
      <c r="U343" s="8">
        <f t="shared" si="338"/>
        <v>2.6892450000000001</v>
      </c>
      <c r="V343" s="8">
        <f t="shared" si="338"/>
        <v>2.3735073840536898</v>
      </c>
      <c r="W343" s="29">
        <f>'2.9 Biofuel 21 TWh'!D7</f>
        <v>186.75</v>
      </c>
      <c r="X343" s="35">
        <f t="shared" si="347"/>
        <v>-9.0000000000003411E-2</v>
      </c>
      <c r="Y343" s="29">
        <f>'2.9 Biofuel 21 TWh'!F7*k</f>
        <v>2.1566999999999998</v>
      </c>
      <c r="Z343" s="29">
        <f>'2.9 Biofuel 21 TWh'!G7*k</f>
        <v>1.6737</v>
      </c>
      <c r="AA343" s="29">
        <f>'2.9 Biofuel 21 TWh'!H7*k</f>
        <v>0.13650000000000001</v>
      </c>
      <c r="AB343" s="29">
        <f>'2.9 Biofuel 21 TWh'!I7/2</f>
        <v>0.41499999999999998</v>
      </c>
      <c r="AC343" s="29">
        <f t="shared" si="339"/>
        <v>0.98992530000000001</v>
      </c>
      <c r="AD343" s="348">
        <f t="shared" si="340"/>
        <v>1.1643974999999998</v>
      </c>
      <c r="AE343" s="68">
        <f t="shared" si="341"/>
        <v>4.3996680000000003E-2</v>
      </c>
      <c r="AF343" s="36">
        <f t="shared" si="348"/>
        <v>0.98992530000000001</v>
      </c>
      <c r="AG343" s="33">
        <f t="shared" si="342"/>
        <v>14.041029469541737</v>
      </c>
      <c r="AH343" s="33">
        <f t="shared" si="349"/>
        <v>-0.36855778591386468</v>
      </c>
      <c r="AI343" s="36">
        <f t="shared" si="350"/>
        <v>1.1643974999999998</v>
      </c>
      <c r="AJ343" s="33">
        <f t="shared" si="343"/>
        <v>1.4277284890336532</v>
      </c>
      <c r="AK343" s="33">
        <f t="shared" si="351"/>
        <v>-6.1896535304400313E-2</v>
      </c>
      <c r="AL343" s="60">
        <f t="shared" si="352"/>
        <v>4.3996680000000003E-2</v>
      </c>
      <c r="AM343" s="60">
        <f t="shared" si="344"/>
        <v>5.4271702825451303E-2</v>
      </c>
      <c r="AN343" s="60">
        <f t="shared" si="353"/>
        <v>-3.8526037083340889E-3</v>
      </c>
      <c r="AO343" s="34">
        <f t="shared" si="345"/>
        <v>2.8482349999999999</v>
      </c>
      <c r="AP343" s="34">
        <f t="shared" si="354"/>
        <v>2.3239280750733973</v>
      </c>
      <c r="AQ343" s="10">
        <f t="shared" si="355"/>
        <v>1.7421544198954084</v>
      </c>
      <c r="AR343" s="10">
        <f t="shared" si="356"/>
        <v>1.7057632071038735</v>
      </c>
      <c r="AS343" s="10">
        <f t="shared" si="357"/>
        <v>-3.6391212791534899E-2</v>
      </c>
      <c r="AT343" s="10">
        <f>SUM(AS$341:AS343)*5</f>
        <v>-0.82183872036842964</v>
      </c>
    </row>
    <row r="344" spans="1:51" x14ac:dyDescent="0.25">
      <c r="A344" s="4">
        <v>20</v>
      </c>
      <c r="B344" s="18">
        <f t="shared" si="334"/>
        <v>2043</v>
      </c>
      <c r="C344" s="19">
        <f t="shared" si="330"/>
        <v>187.56</v>
      </c>
      <c r="D344" s="8">
        <f t="shared" ref="D344:L344" si="359">D28</f>
        <v>0.25999999999999091</v>
      </c>
      <c r="E344" s="8">
        <f t="shared" si="359"/>
        <v>2.0055000000000001</v>
      </c>
      <c r="F344" s="8">
        <f t="shared" si="359"/>
        <v>1.8837000000000002</v>
      </c>
      <c r="G344" s="8">
        <f t="shared" si="359"/>
        <v>0.14489999999999997</v>
      </c>
      <c r="H344" s="8">
        <f t="shared" si="359"/>
        <v>0.13500000000000001</v>
      </c>
      <c r="I344" s="8">
        <f t="shared" si="359"/>
        <v>0.92052450000000008</v>
      </c>
      <c r="J344" s="8">
        <f t="shared" si="359"/>
        <v>1.2071535</v>
      </c>
      <c r="K344" s="8">
        <f t="shared" si="359"/>
        <v>4.0912200000000003E-2</v>
      </c>
      <c r="L344" s="8">
        <f t="shared" si="359"/>
        <v>0.92052450000000008</v>
      </c>
      <c r="M344" s="8">
        <f t="shared" si="331"/>
        <v>13.659058937169824</v>
      </c>
      <c r="N344" s="8">
        <f t="shared" si="336"/>
        <v>-0.40542335448211553</v>
      </c>
      <c r="O344" s="8">
        <f t="shared" si="336"/>
        <v>1.2071535</v>
      </c>
      <c r="P344" s="8">
        <f t="shared" si="332"/>
        <v>1.461974423486113</v>
      </c>
      <c r="Q344" s="8">
        <f t="shared" si="337"/>
        <v>2.0489599604122333E-2</v>
      </c>
      <c r="R344" s="8">
        <f t="shared" si="337"/>
        <v>4.0912200000000003E-2</v>
      </c>
      <c r="S344" s="8">
        <f t="shared" si="333"/>
        <v>5.064672729545424E-2</v>
      </c>
      <c r="T344" s="8">
        <f t="shared" si="338"/>
        <v>-4.4200748026356276E-3</v>
      </c>
      <c r="U344" s="8">
        <f t="shared" si="338"/>
        <v>2.7099150000000001</v>
      </c>
      <c r="V344" s="8">
        <f t="shared" si="338"/>
        <v>2.5805611703193621</v>
      </c>
      <c r="W344" s="29">
        <f>'2.9 Biofuel 21 TWh'!D8</f>
        <v>186.95</v>
      </c>
      <c r="X344" s="35">
        <f t="shared" si="347"/>
        <v>0.19999999999998863</v>
      </c>
      <c r="Y344" s="29">
        <f>'2.9 Biofuel 21 TWh'!F8*k</f>
        <v>2.0306999999999999</v>
      </c>
      <c r="Z344" s="29">
        <f>'2.9 Biofuel 21 TWh'!G8*k</f>
        <v>1.8248999999999997</v>
      </c>
      <c r="AA344" s="29">
        <f>'2.9 Biofuel 21 TWh'!H8*k</f>
        <v>0.14280000000000001</v>
      </c>
      <c r="AB344" s="29">
        <f>'2.9 Biofuel 21 TWh'!I8/2</f>
        <v>0.44</v>
      </c>
      <c r="AC344" s="29">
        <f t="shared" si="339"/>
        <v>0.93209130000000007</v>
      </c>
      <c r="AD344" s="348">
        <f t="shared" si="340"/>
        <v>1.1909835</v>
      </c>
      <c r="AE344" s="68">
        <f t="shared" si="341"/>
        <v>4.1426280000000003E-2</v>
      </c>
      <c r="AF344" s="36">
        <f t="shared" si="348"/>
        <v>0.93209130000000007</v>
      </c>
      <c r="AG344" s="33">
        <f t="shared" si="342"/>
        <v>13.649383961190841</v>
      </c>
      <c r="AH344" s="33">
        <f t="shared" si="349"/>
        <v>-0.39164550835089607</v>
      </c>
      <c r="AI344" s="36">
        <f t="shared" si="350"/>
        <v>1.1909835</v>
      </c>
      <c r="AJ344" s="33">
        <f t="shared" si="343"/>
        <v>1.44337262407223</v>
      </c>
      <c r="AK344" s="33">
        <f t="shared" si="351"/>
        <v>1.5644135038576756E-2</v>
      </c>
      <c r="AL344" s="60">
        <f t="shared" si="352"/>
        <v>4.1426280000000003E-2</v>
      </c>
      <c r="AM344" s="60">
        <f t="shared" si="344"/>
        <v>5.1020252273604433E-2</v>
      </c>
      <c r="AN344" s="60">
        <f t="shared" si="353"/>
        <v>-3.2514505518468698E-3</v>
      </c>
      <c r="AO344" s="34">
        <f t="shared" si="345"/>
        <v>2.88496</v>
      </c>
      <c r="AP344" s="34">
        <f t="shared" si="354"/>
        <v>2.7057071761358222</v>
      </c>
      <c r="AQ344" s="10">
        <f t="shared" si="355"/>
        <v>1.8941318990144118</v>
      </c>
      <c r="AR344" s="10">
        <f t="shared" si="356"/>
        <v>1.9859890672836937</v>
      </c>
      <c r="AS344" s="10">
        <f t="shared" si="357"/>
        <v>9.1857168269281919E-2</v>
      </c>
      <c r="AT344" s="10">
        <f>SUM(AS$341:AS344)*5</f>
        <v>-0.36255287902202005</v>
      </c>
    </row>
    <row r="345" spans="1:51" x14ac:dyDescent="0.25">
      <c r="A345" s="4">
        <v>25</v>
      </c>
      <c r="B345" s="18">
        <f t="shared" si="334"/>
        <v>2048</v>
      </c>
      <c r="C345" s="19">
        <f t="shared" si="330"/>
        <v>188.29</v>
      </c>
      <c r="D345" s="8">
        <f t="shared" ref="D345:L345" si="360">D29</f>
        <v>0.72999999999998977</v>
      </c>
      <c r="E345" s="8">
        <f t="shared" si="360"/>
        <v>2.0705999999999998</v>
      </c>
      <c r="F345" s="8">
        <f t="shared" si="360"/>
        <v>1.9047000000000001</v>
      </c>
      <c r="G345" s="8">
        <f t="shared" si="360"/>
        <v>0.14699999999999999</v>
      </c>
      <c r="H345" s="8">
        <f t="shared" si="360"/>
        <v>0.155</v>
      </c>
      <c r="I345" s="8">
        <f t="shared" si="360"/>
        <v>0.95040539999999996</v>
      </c>
      <c r="J345" s="8">
        <f t="shared" si="360"/>
        <v>1.2310829999999999</v>
      </c>
      <c r="K345" s="8">
        <f t="shared" si="360"/>
        <v>4.2240239999999998E-2</v>
      </c>
      <c r="L345" s="8">
        <f t="shared" si="360"/>
        <v>0.95040539999999996</v>
      </c>
      <c r="M345" s="8">
        <f t="shared" si="331"/>
        <v>13.321738310970115</v>
      </c>
      <c r="N345" s="8">
        <f t="shared" si="336"/>
        <v>-0.33732062619970904</v>
      </c>
      <c r="O345" s="8">
        <f t="shared" si="336"/>
        <v>1.2310829999999999</v>
      </c>
      <c r="P345" s="8">
        <f t="shared" si="332"/>
        <v>1.4895260071920808</v>
      </c>
      <c r="Q345" s="8">
        <f t="shared" si="337"/>
        <v>2.7551583705967886E-2</v>
      </c>
      <c r="R345" s="8">
        <f t="shared" si="337"/>
        <v>4.2240239999999998E-2</v>
      </c>
      <c r="S345" s="8">
        <f t="shared" si="333"/>
        <v>5.1193401078880374E-2</v>
      </c>
      <c r="T345" s="8">
        <f t="shared" si="338"/>
        <v>5.4667378342613399E-4</v>
      </c>
      <c r="U345" s="8">
        <f t="shared" si="338"/>
        <v>2.7802450000000003</v>
      </c>
      <c r="V345" s="8">
        <f t="shared" si="338"/>
        <v>3.2010226312896752</v>
      </c>
      <c r="W345" s="29">
        <f>'2.9 Biofuel 21 TWh'!D9</f>
        <v>187.56</v>
      </c>
      <c r="X345" s="35">
        <f t="shared" si="347"/>
        <v>0.61000000000001364</v>
      </c>
      <c r="Y345" s="29">
        <f>'2.9 Biofuel 21 TWh'!F9*k</f>
        <v>2.0390999999999999</v>
      </c>
      <c r="Z345" s="29">
        <f>'2.9 Biofuel 21 TWh'!G9*k</f>
        <v>1.8920999999999999</v>
      </c>
      <c r="AA345" s="29">
        <f>'2.9 Biofuel 21 TWh'!H9*k</f>
        <v>0.14489999999999997</v>
      </c>
      <c r="AB345" s="29">
        <f>'2.9 Biofuel 21 TWh'!I9/2</f>
        <v>0.43</v>
      </c>
      <c r="AC345" s="29">
        <f t="shared" si="339"/>
        <v>0.93594690000000003</v>
      </c>
      <c r="AD345" s="348">
        <f t="shared" si="340"/>
        <v>1.2185774999999999</v>
      </c>
      <c r="AE345" s="68">
        <f t="shared" si="341"/>
        <v>4.1597639999999998E-2</v>
      </c>
      <c r="AF345" s="36">
        <f t="shared" si="348"/>
        <v>0.93594690000000003</v>
      </c>
      <c r="AG345" s="33">
        <f t="shared" si="342"/>
        <v>13.298516956274765</v>
      </c>
      <c r="AH345" s="33">
        <f t="shared" si="349"/>
        <v>-0.35086700491607559</v>
      </c>
      <c r="AI345" s="36">
        <f t="shared" si="350"/>
        <v>1.2185774999999999</v>
      </c>
      <c r="AJ345" s="33">
        <f t="shared" si="343"/>
        <v>1.4737321425651237</v>
      </c>
      <c r="AK345" s="33">
        <f t="shared" si="351"/>
        <v>3.0359518492893756E-2</v>
      </c>
      <c r="AL345" s="60">
        <f t="shared" si="352"/>
        <v>4.1597639999999998E-2</v>
      </c>
      <c r="AM345" s="60">
        <f t="shared" si="344"/>
        <v>5.0616831590128517E-2</v>
      </c>
      <c r="AN345" s="60">
        <f t="shared" si="353"/>
        <v>-4.0342068347591631E-4</v>
      </c>
      <c r="AO345" s="34">
        <f t="shared" si="345"/>
        <v>2.9289649999999994</v>
      </c>
      <c r="AP345" s="34">
        <f t="shared" si="354"/>
        <v>3.2180540928933552</v>
      </c>
      <c r="AQ345" s="10">
        <f t="shared" si="355"/>
        <v>2.3495506113666216</v>
      </c>
      <c r="AR345" s="10">
        <f t="shared" si="356"/>
        <v>2.362051704183723</v>
      </c>
      <c r="AS345" s="10">
        <f t="shared" si="357"/>
        <v>1.2501092817101433E-2</v>
      </c>
      <c r="AT345" s="10">
        <f>SUM(AS$341:AS345)*5</f>
        <v>-0.30004741493651288</v>
      </c>
    </row>
    <row r="346" spans="1:51" x14ac:dyDescent="0.25">
      <c r="A346" s="4">
        <v>30</v>
      </c>
      <c r="B346" s="18">
        <f t="shared" si="334"/>
        <v>2053</v>
      </c>
      <c r="C346" s="19">
        <f t="shared" si="330"/>
        <v>189.11</v>
      </c>
      <c r="D346" s="8">
        <f t="shared" ref="D346:L346" si="361">D30</f>
        <v>0.8200000000000216</v>
      </c>
      <c r="E346" s="8">
        <f t="shared" si="361"/>
        <v>2.1902999999999997</v>
      </c>
      <c r="F346" s="8">
        <f t="shared" si="361"/>
        <v>1.8878999999999999</v>
      </c>
      <c r="G346" s="8">
        <f t="shared" si="361"/>
        <v>0.14909999999999998</v>
      </c>
      <c r="H346" s="8">
        <f t="shared" si="361"/>
        <v>0.105</v>
      </c>
      <c r="I346" s="8">
        <f t="shared" si="361"/>
        <v>1.0053477</v>
      </c>
      <c r="J346" s="8">
        <f t="shared" si="361"/>
        <v>1.2540255</v>
      </c>
      <c r="K346" s="8">
        <f t="shared" si="361"/>
        <v>4.4682119999999999E-2</v>
      </c>
      <c r="L346" s="8">
        <f t="shared" si="361"/>
        <v>1.0053477</v>
      </c>
      <c r="M346" s="8">
        <f t="shared" si="331"/>
        <v>13.07116133737672</v>
      </c>
      <c r="N346" s="8">
        <f t="shared" si="336"/>
        <v>-0.25057697359339492</v>
      </c>
      <c r="O346" s="8">
        <f t="shared" si="336"/>
        <v>1.2540255</v>
      </c>
      <c r="P346" s="8">
        <f t="shared" si="332"/>
        <v>1.5173389851098107</v>
      </c>
      <c r="Q346" s="8">
        <f t="shared" si="337"/>
        <v>2.7812977917729853E-2</v>
      </c>
      <c r="R346" s="8">
        <f t="shared" si="337"/>
        <v>4.4682119999999999E-2</v>
      </c>
      <c r="S346" s="8">
        <f t="shared" si="333"/>
        <v>5.3731920263719757E-2</v>
      </c>
      <c r="T346" s="8">
        <f t="shared" si="338"/>
        <v>2.5385191848393829E-3</v>
      </c>
      <c r="U346" s="8">
        <f t="shared" si="338"/>
        <v>2.815995</v>
      </c>
      <c r="V346" s="8">
        <f t="shared" si="338"/>
        <v>3.415769523509196</v>
      </c>
      <c r="W346" s="29">
        <f>'2.9 Biofuel 21 TWh'!D10</f>
        <v>188.33</v>
      </c>
      <c r="X346" s="35">
        <f t="shared" si="347"/>
        <v>0.77000000000001023</v>
      </c>
      <c r="Y346" s="29">
        <f>'2.9 Biofuel 21 TWh'!F10*k</f>
        <v>2.1398999999999999</v>
      </c>
      <c r="Z346" s="29">
        <f>'2.9 Biofuel 21 TWh'!G10*k</f>
        <v>1.8773999999999997</v>
      </c>
      <c r="AA346" s="29">
        <f>'2.9 Biofuel 21 TWh'!H10*k</f>
        <v>0.14699999999999999</v>
      </c>
      <c r="AB346" s="29">
        <f>'2.9 Biofuel 21 TWh'!I10/2</f>
        <v>0.435</v>
      </c>
      <c r="AC346" s="29">
        <f t="shared" si="339"/>
        <v>0.98221409999999998</v>
      </c>
      <c r="AD346" s="348">
        <f t="shared" si="340"/>
        <v>1.2376874999999998</v>
      </c>
      <c r="AE346" s="68">
        <f t="shared" si="341"/>
        <v>4.3653959999999999E-2</v>
      </c>
      <c r="AF346" s="36">
        <f t="shared" si="348"/>
        <v>0.98221409999999998</v>
      </c>
      <c r="AG346" s="33">
        <f t="shared" si="342"/>
        <v>13.026995606912877</v>
      </c>
      <c r="AH346" s="33">
        <f t="shared" si="349"/>
        <v>-0.27152134936188865</v>
      </c>
      <c r="AI346" s="36">
        <f t="shared" si="350"/>
        <v>1.2376874999999998</v>
      </c>
      <c r="AJ346" s="33">
        <f t="shared" si="343"/>
        <v>1.4982089979150945</v>
      </c>
      <c r="AK346" s="33">
        <f t="shared" si="351"/>
        <v>2.4476855349970794E-2</v>
      </c>
      <c r="AL346" s="60">
        <f t="shared" si="352"/>
        <v>4.3653959999999999E-2</v>
      </c>
      <c r="AM346" s="60">
        <f t="shared" si="344"/>
        <v>5.2601836214889335E-2</v>
      </c>
      <c r="AN346" s="60">
        <f t="shared" si="353"/>
        <v>1.985004624760818E-3</v>
      </c>
      <c r="AO346" s="34">
        <f t="shared" si="345"/>
        <v>2.9895449999999997</v>
      </c>
      <c r="AP346" s="34">
        <f t="shared" si="354"/>
        <v>3.514485510612853</v>
      </c>
      <c r="AQ346" s="10">
        <f t="shared" si="355"/>
        <v>2.5071748302557499</v>
      </c>
      <c r="AR346" s="10">
        <f t="shared" si="356"/>
        <v>2.579632364789834</v>
      </c>
      <c r="AS346" s="10">
        <f t="shared" si="357"/>
        <v>7.24575345340841E-2</v>
      </c>
      <c r="AT346" s="10">
        <f>SUM(AS$341:AS346)*5</f>
        <v>6.2240257733907622E-2</v>
      </c>
    </row>
    <row r="347" spans="1:51" x14ac:dyDescent="0.25">
      <c r="A347" s="4">
        <v>35</v>
      </c>
      <c r="B347" s="18">
        <f t="shared" si="334"/>
        <v>2058</v>
      </c>
      <c r="C347" s="19">
        <f t="shared" si="330"/>
        <v>189.96</v>
      </c>
      <c r="D347" s="8">
        <f t="shared" ref="D347:L347" si="362">D31</f>
        <v>0.84999999999999432</v>
      </c>
      <c r="E347" s="8">
        <f t="shared" si="362"/>
        <v>2.0748000000000002</v>
      </c>
      <c r="F347" s="8">
        <f t="shared" si="362"/>
        <v>2.0055000000000001</v>
      </c>
      <c r="G347" s="8">
        <f t="shared" si="362"/>
        <v>0.15329999999999999</v>
      </c>
      <c r="H347" s="8">
        <f t="shared" si="362"/>
        <v>0.14499999999999999</v>
      </c>
      <c r="I347" s="8">
        <f t="shared" si="362"/>
        <v>0.9523332000000001</v>
      </c>
      <c r="J347" s="8">
        <f t="shared" si="362"/>
        <v>1.270416</v>
      </c>
      <c r="K347" s="8">
        <f t="shared" si="362"/>
        <v>4.232592000000001E-2</v>
      </c>
      <c r="L347" s="8">
        <f t="shared" si="362"/>
        <v>0.9523332000000001</v>
      </c>
      <c r="M347" s="8">
        <f t="shared" si="331"/>
        <v>12.79119334267355</v>
      </c>
      <c r="N347" s="8">
        <f t="shared" si="336"/>
        <v>-0.27996799470317058</v>
      </c>
      <c r="O347" s="8">
        <f t="shared" si="336"/>
        <v>1.270416</v>
      </c>
      <c r="P347" s="8">
        <f t="shared" si="332"/>
        <v>1.5386461714324653</v>
      </c>
      <c r="Q347" s="8">
        <f t="shared" si="337"/>
        <v>2.1307186322654603E-2</v>
      </c>
      <c r="R347" s="8">
        <f t="shared" si="337"/>
        <v>4.232592000000001E-2</v>
      </c>
      <c r="S347" s="8">
        <f t="shared" si="333"/>
        <v>5.1824471296162786E-2</v>
      </c>
      <c r="T347" s="8">
        <f t="shared" si="338"/>
        <v>-1.9074489675569711E-3</v>
      </c>
      <c r="U347" s="8">
        <f t="shared" si="338"/>
        <v>2.8460899999999998</v>
      </c>
      <c r="V347" s="8">
        <f t="shared" si="338"/>
        <v>3.4355217426519213</v>
      </c>
      <c r="W347" s="29">
        <f>'2.9 Biofuel 21 TWh'!D11</f>
        <v>189.15</v>
      </c>
      <c r="X347" s="35">
        <f t="shared" si="347"/>
        <v>0.81999999999999318</v>
      </c>
      <c r="Y347" s="29">
        <f>'2.9 Biofuel 21 TWh'!F11*k</f>
        <v>2.0474999999999999</v>
      </c>
      <c r="Z347" s="29">
        <f>'2.9 Biofuel 21 TWh'!G11*k</f>
        <v>2.0055000000000001</v>
      </c>
      <c r="AA347" s="29">
        <f>'2.9 Biofuel 21 TWh'!H11*k</f>
        <v>0.1512</v>
      </c>
      <c r="AB347" s="29">
        <f>'2.9 Biofuel 21 TWh'!I11/2</f>
        <v>0.42</v>
      </c>
      <c r="AC347" s="29">
        <f t="shared" si="339"/>
        <v>0.93980249999999999</v>
      </c>
      <c r="AD347" s="348">
        <f t="shared" si="340"/>
        <v>1.2637274999999999</v>
      </c>
      <c r="AE347" s="68">
        <f t="shared" si="341"/>
        <v>4.1769000000000001E-2</v>
      </c>
      <c r="AF347" s="36">
        <f t="shared" si="348"/>
        <v>0.93980249999999999</v>
      </c>
      <c r="AG347" s="33">
        <f t="shared" si="342"/>
        <v>12.738660695442947</v>
      </c>
      <c r="AH347" s="33">
        <f t="shared" si="349"/>
        <v>-0.28833491146992962</v>
      </c>
      <c r="AI347" s="36">
        <f t="shared" si="350"/>
        <v>1.2637274999999999</v>
      </c>
      <c r="AJ347" s="33">
        <f t="shared" si="343"/>
        <v>1.5285759355151163</v>
      </c>
      <c r="AK347" s="33">
        <f t="shared" si="351"/>
        <v>3.0366937600021737E-2</v>
      </c>
      <c r="AL347" s="60">
        <f t="shared" si="352"/>
        <v>4.1769000000000001E-2</v>
      </c>
      <c r="AM347" s="60">
        <f t="shared" si="344"/>
        <v>5.1067778772603094E-2</v>
      </c>
      <c r="AN347" s="60">
        <f t="shared" si="353"/>
        <v>-1.5340574422862407E-3</v>
      </c>
      <c r="AO347" s="34">
        <f t="shared" si="345"/>
        <v>3.0057300000000002</v>
      </c>
      <c r="AP347" s="34">
        <f t="shared" si="354"/>
        <v>3.5662279686877993</v>
      </c>
      <c r="AQ347" s="10">
        <f t="shared" si="355"/>
        <v>2.5216729591065103</v>
      </c>
      <c r="AR347" s="10">
        <f t="shared" si="356"/>
        <v>2.617611329016845</v>
      </c>
      <c r="AS347" s="10">
        <f t="shared" si="357"/>
        <v>9.5938369910334664E-2</v>
      </c>
      <c r="AT347" s="10">
        <f>SUM(AS$341:AS347)*5</f>
        <v>0.54193210728558094</v>
      </c>
    </row>
    <row r="348" spans="1:51" x14ac:dyDescent="0.25">
      <c r="A348" s="4">
        <v>40</v>
      </c>
      <c r="B348" s="18">
        <f t="shared" si="334"/>
        <v>2063</v>
      </c>
      <c r="C348" s="19">
        <f t="shared" si="330"/>
        <v>190.86</v>
      </c>
      <c r="D348" s="8">
        <f t="shared" ref="D348:L348" si="363">D32</f>
        <v>0.90000000000000568</v>
      </c>
      <c r="E348" s="8">
        <f t="shared" si="363"/>
        <v>2.2008000000000001</v>
      </c>
      <c r="F348" s="8">
        <f t="shared" si="363"/>
        <v>1.9634999999999998</v>
      </c>
      <c r="G348" s="8">
        <f t="shared" si="363"/>
        <v>0.15329999999999999</v>
      </c>
      <c r="H348" s="8">
        <f t="shared" si="363"/>
        <v>0.15</v>
      </c>
      <c r="I348" s="8">
        <f t="shared" si="363"/>
        <v>1.0101672000000002</v>
      </c>
      <c r="J348" s="8">
        <f t="shared" si="363"/>
        <v>1.285326</v>
      </c>
      <c r="K348" s="8">
        <f t="shared" si="363"/>
        <v>4.4896320000000003E-2</v>
      </c>
      <c r="L348" s="8">
        <f t="shared" si="363"/>
        <v>1.0101672000000002</v>
      </c>
      <c r="M348" s="8">
        <f t="shared" si="331"/>
        <v>12.595453704634377</v>
      </c>
      <c r="N348" s="8">
        <f t="shared" si="336"/>
        <v>-0.19573963803917316</v>
      </c>
      <c r="O348" s="8">
        <f t="shared" si="336"/>
        <v>1.285326</v>
      </c>
      <c r="P348" s="8">
        <f t="shared" si="332"/>
        <v>1.5573227854166538</v>
      </c>
      <c r="Q348" s="8">
        <f t="shared" si="337"/>
        <v>1.8676613984188517E-2</v>
      </c>
      <c r="R348" s="8">
        <f t="shared" si="337"/>
        <v>4.4896320000000003E-2</v>
      </c>
      <c r="S348" s="8">
        <f t="shared" si="333"/>
        <v>5.4057678771231077E-2</v>
      </c>
      <c r="T348" s="8">
        <f t="shared" si="338"/>
        <v>2.2332074750682912E-3</v>
      </c>
      <c r="U348" s="8">
        <f t="shared" si="338"/>
        <v>2.90394</v>
      </c>
      <c r="V348" s="8">
        <f t="shared" si="338"/>
        <v>3.6291101834200892</v>
      </c>
      <c r="W348" s="29">
        <f>'2.9 Biofuel 21 TWh'!D12</f>
        <v>190.01</v>
      </c>
      <c r="X348" s="35">
        <f t="shared" si="347"/>
        <v>0.85999999999998522</v>
      </c>
      <c r="Y348" s="29">
        <f>'2.9 Biofuel 21 TWh'!F12*k</f>
        <v>2.1</v>
      </c>
      <c r="Z348" s="29">
        <f>'2.9 Biofuel 21 TWh'!G12*k</f>
        <v>2.0286</v>
      </c>
      <c r="AA348" s="29">
        <f>'2.9 Biofuel 21 TWh'!H12*k</f>
        <v>0.15539999999999998</v>
      </c>
      <c r="AB348" s="29">
        <f>'2.9 Biofuel 21 TWh'!I12/2</f>
        <v>0.42499999999999999</v>
      </c>
      <c r="AC348" s="29">
        <f t="shared" si="339"/>
        <v>0.96390000000000009</v>
      </c>
      <c r="AD348" s="348">
        <f t="shared" si="340"/>
        <v>1.2853680000000001</v>
      </c>
      <c r="AE348" s="68">
        <f t="shared" si="341"/>
        <v>4.2840000000000003E-2</v>
      </c>
      <c r="AF348" s="36">
        <f t="shared" si="348"/>
        <v>0.96390000000000009</v>
      </c>
      <c r="AG348" s="33">
        <f t="shared" si="342"/>
        <v>12.501606442891193</v>
      </c>
      <c r="AH348" s="33">
        <f t="shared" si="349"/>
        <v>-0.23705425255175427</v>
      </c>
      <c r="AI348" s="36">
        <f t="shared" si="350"/>
        <v>1.2853680000000001</v>
      </c>
      <c r="AJ348" s="33">
        <f t="shared" si="343"/>
        <v>1.5555846023903275</v>
      </c>
      <c r="AK348" s="33">
        <f t="shared" si="351"/>
        <v>2.7008666875211196E-2</v>
      </c>
      <c r="AL348" s="60">
        <f t="shared" si="352"/>
        <v>4.2840000000000003E-2</v>
      </c>
      <c r="AM348" s="60">
        <f t="shared" si="344"/>
        <v>5.1867593167560525E-2</v>
      </c>
      <c r="AN348" s="60">
        <f t="shared" si="353"/>
        <v>7.9981439495743073E-4</v>
      </c>
      <c r="AO348" s="34">
        <f t="shared" si="345"/>
        <v>3.0608500000000003</v>
      </c>
      <c r="AP348" s="34">
        <f t="shared" si="354"/>
        <v>3.7116042287184001</v>
      </c>
      <c r="AQ348" s="10">
        <f t="shared" si="355"/>
        <v>2.6637668746303453</v>
      </c>
      <c r="AR348" s="10">
        <f t="shared" si="356"/>
        <v>2.7243175038793055</v>
      </c>
      <c r="AS348" s="10">
        <f t="shared" si="357"/>
        <v>6.0550629248960153E-2</v>
      </c>
      <c r="AT348" s="10">
        <f>SUM(AS$341:AS348)*5</f>
        <v>0.84468525353038171</v>
      </c>
    </row>
    <row r="349" spans="1:51" x14ac:dyDescent="0.25">
      <c r="A349" s="4">
        <v>45</v>
      </c>
      <c r="B349" s="18">
        <f t="shared" si="334"/>
        <v>2068</v>
      </c>
      <c r="C349" s="19">
        <f t="shared" si="330"/>
        <v>191.75</v>
      </c>
      <c r="D349" s="8">
        <f t="shared" ref="D349:L349" si="364">D33</f>
        <v>0.88999999999998636</v>
      </c>
      <c r="E349" s="8">
        <f t="shared" si="364"/>
        <v>2.1630000000000003</v>
      </c>
      <c r="F349" s="8">
        <f t="shared" si="364"/>
        <v>2.0684999999999998</v>
      </c>
      <c r="G349" s="8">
        <f t="shared" si="364"/>
        <v>0.1575</v>
      </c>
      <c r="H349" s="8">
        <f t="shared" si="364"/>
        <v>0.19</v>
      </c>
      <c r="I349" s="8">
        <f t="shared" si="364"/>
        <v>0.99281700000000017</v>
      </c>
      <c r="J349" s="8">
        <f t="shared" si="364"/>
        <v>1.3159649999999998</v>
      </c>
      <c r="K349" s="8">
        <f t="shared" si="364"/>
        <v>4.412520000000001E-2</v>
      </c>
      <c r="L349" s="8">
        <f t="shared" si="364"/>
        <v>0.99281700000000017</v>
      </c>
      <c r="M349" s="8">
        <f t="shared" si="331"/>
        <v>12.400817482427847</v>
      </c>
      <c r="N349" s="8">
        <f t="shared" si="336"/>
        <v>-0.19463622220652965</v>
      </c>
      <c r="O349" s="8">
        <f t="shared" si="336"/>
        <v>1.3159649999999998</v>
      </c>
      <c r="P349" s="8">
        <f t="shared" si="332"/>
        <v>1.5912633755161094</v>
      </c>
      <c r="Q349" s="8">
        <f t="shared" si="337"/>
        <v>3.3940590099455603E-2</v>
      </c>
      <c r="R349" s="8">
        <f t="shared" si="337"/>
        <v>4.412520000000001E-2</v>
      </c>
      <c r="S349" s="8">
        <f t="shared" si="333"/>
        <v>5.3681337808585403E-2</v>
      </c>
      <c r="T349" s="8">
        <f t="shared" si="338"/>
        <v>-3.7634096264567429E-4</v>
      </c>
      <c r="U349" s="8">
        <f t="shared" si="338"/>
        <v>2.9763500000000005</v>
      </c>
      <c r="V349" s="8">
        <f t="shared" si="338"/>
        <v>3.7052780269302668</v>
      </c>
      <c r="W349" s="29">
        <f>'2.9 Biofuel 21 TWh'!D13</f>
        <v>190.8</v>
      </c>
      <c r="X349" s="35">
        <f t="shared" si="347"/>
        <v>0.79000000000002046</v>
      </c>
      <c r="Y349" s="29">
        <f>'2.9 Biofuel 21 TWh'!F13*k</f>
        <v>2.1692999999999998</v>
      </c>
      <c r="Z349" s="29">
        <f>'2.9 Biofuel 21 TWh'!G13*k</f>
        <v>2.0265</v>
      </c>
      <c r="AA349" s="29">
        <f>'2.9 Biofuel 21 TWh'!H13*k</f>
        <v>0.15539999999999998</v>
      </c>
      <c r="AB349" s="29">
        <f>'2.9 Biofuel 21 TWh'!I13/2</f>
        <v>0.435</v>
      </c>
      <c r="AC349" s="29">
        <f t="shared" si="339"/>
        <v>0.99570869999999989</v>
      </c>
      <c r="AD349" s="348">
        <f t="shared" si="340"/>
        <v>1.3015485</v>
      </c>
      <c r="AE349" s="68">
        <f t="shared" si="341"/>
        <v>4.4253719999999996E-2</v>
      </c>
      <c r="AF349" s="36">
        <f t="shared" si="348"/>
        <v>0.99570869999999989</v>
      </c>
      <c r="AG349" s="33">
        <f t="shared" si="342"/>
        <v>12.318709496640675</v>
      </c>
      <c r="AH349" s="33">
        <f t="shared" si="349"/>
        <v>-0.18289694625051744</v>
      </c>
      <c r="AI349" s="36">
        <f t="shared" si="350"/>
        <v>1.3015485</v>
      </c>
      <c r="AJ349" s="33">
        <f t="shared" si="343"/>
        <v>1.576539605264895</v>
      </c>
      <c r="AK349" s="33">
        <f t="shared" si="351"/>
        <v>2.095500287456753E-2</v>
      </c>
      <c r="AL349" s="60">
        <f t="shared" si="352"/>
        <v>4.4253719999999996E-2</v>
      </c>
      <c r="AM349" s="60">
        <f t="shared" si="344"/>
        <v>5.342270171315177E-2</v>
      </c>
      <c r="AN349" s="60">
        <f t="shared" si="353"/>
        <v>1.5551085455912453E-3</v>
      </c>
      <c r="AO349" s="34">
        <f t="shared" si="345"/>
        <v>3.11103</v>
      </c>
      <c r="AP349" s="34">
        <f t="shared" si="354"/>
        <v>3.7406431651696619</v>
      </c>
      <c r="AQ349" s="10">
        <f t="shared" si="355"/>
        <v>2.7196740717668155</v>
      </c>
      <c r="AR349" s="10">
        <f t="shared" si="356"/>
        <v>2.7456320832345318</v>
      </c>
      <c r="AS349" s="10">
        <f t="shared" si="357"/>
        <v>2.5958011467716258E-2</v>
      </c>
      <c r="AT349" s="10">
        <f>SUM(AS$341:AS349)*5</f>
        <v>0.974475310868963</v>
      </c>
    </row>
    <row r="350" spans="1:51" x14ac:dyDescent="0.25">
      <c r="A350" s="4">
        <v>50</v>
      </c>
      <c r="B350" s="18">
        <f t="shared" si="334"/>
        <v>2073</v>
      </c>
      <c r="C350" s="19">
        <f t="shared" si="330"/>
        <v>192.59</v>
      </c>
      <c r="D350" s="8">
        <f t="shared" ref="D350:L350" si="365">D34</f>
        <v>0.84000000000000341</v>
      </c>
      <c r="E350" s="8">
        <f t="shared" si="365"/>
        <v>2.0726999999999998</v>
      </c>
      <c r="F350" s="8">
        <f t="shared" si="365"/>
        <v>2.2176</v>
      </c>
      <c r="G350" s="8">
        <f t="shared" si="365"/>
        <v>0.1638</v>
      </c>
      <c r="H350" s="8">
        <f t="shared" si="365"/>
        <v>0.155</v>
      </c>
      <c r="I350" s="8">
        <f t="shared" si="365"/>
        <v>0.95136929999999997</v>
      </c>
      <c r="J350" s="8">
        <f t="shared" si="365"/>
        <v>1.3504995</v>
      </c>
      <c r="K350" s="8">
        <f t="shared" si="365"/>
        <v>4.2283080000000001E-2</v>
      </c>
      <c r="L350" s="8">
        <f t="shared" si="365"/>
        <v>0.95136929999999997</v>
      </c>
      <c r="M350" s="8">
        <f t="shared" si="331"/>
        <v>12.183083150052465</v>
      </c>
      <c r="N350" s="8">
        <f t="shared" si="336"/>
        <v>-0.21773433237538242</v>
      </c>
      <c r="O350" s="8">
        <f t="shared" si="336"/>
        <v>1.3504995</v>
      </c>
      <c r="P350" s="8">
        <f t="shared" si="332"/>
        <v>1.631797780870309</v>
      </c>
      <c r="Q350" s="8">
        <f t="shared" si="337"/>
        <v>4.053440535419961E-2</v>
      </c>
      <c r="R350" s="8">
        <f t="shared" si="337"/>
        <v>4.2283080000000001E-2</v>
      </c>
      <c r="S350" s="8">
        <f t="shared" si="333"/>
        <v>5.177268949690414E-2</v>
      </c>
      <c r="T350" s="8">
        <f t="shared" si="338"/>
        <v>-1.908648311681263E-3</v>
      </c>
      <c r="U350" s="8">
        <f t="shared" si="338"/>
        <v>2.9959150000000005</v>
      </c>
      <c r="V350" s="8">
        <f t="shared" si="338"/>
        <v>3.6568064246671397</v>
      </c>
      <c r="W350" s="29">
        <f>'2.9 Biofuel 21 TWh'!D14</f>
        <v>191.61</v>
      </c>
      <c r="X350" s="35">
        <f t="shared" si="347"/>
        <v>0.81000000000000227</v>
      </c>
      <c r="Y350" s="29">
        <f>'2.9 Biofuel 21 TWh'!F14*k</f>
        <v>2.0769000000000002</v>
      </c>
      <c r="Z350" s="29">
        <f>'2.9 Biofuel 21 TWh'!G14*k</f>
        <v>2.1524999999999999</v>
      </c>
      <c r="AA350" s="29">
        <f>'2.9 Biofuel 21 TWh'!H14*k</f>
        <v>0.15959999999999999</v>
      </c>
      <c r="AB350" s="29">
        <f>'2.9 Biofuel 21 TWh'!I14/2</f>
        <v>0.47</v>
      </c>
      <c r="AC350" s="29">
        <f t="shared" si="339"/>
        <v>0.95329710000000012</v>
      </c>
      <c r="AD350" s="348">
        <f t="shared" si="340"/>
        <v>1.3267905</v>
      </c>
      <c r="AE350" s="68">
        <f t="shared" si="341"/>
        <v>4.2368760000000005E-2</v>
      </c>
      <c r="AF350" s="36">
        <f t="shared" si="348"/>
        <v>0.95329710000000012</v>
      </c>
      <c r="AG350" s="33">
        <f t="shared" si="342"/>
        <v>12.110643804299979</v>
      </c>
      <c r="AH350" s="33">
        <f t="shared" si="349"/>
        <v>-0.20806569234069627</v>
      </c>
      <c r="AI350" s="36">
        <f t="shared" si="350"/>
        <v>1.3267905</v>
      </c>
      <c r="AJ350" s="33">
        <f t="shared" si="343"/>
        <v>1.6054859614229926</v>
      </c>
      <c r="AK350" s="33">
        <f t="shared" si="351"/>
        <v>2.8946356158097597E-2</v>
      </c>
      <c r="AL350" s="60">
        <f t="shared" si="352"/>
        <v>4.2368760000000005E-2</v>
      </c>
      <c r="AM350" s="60">
        <f t="shared" si="344"/>
        <v>5.1812648662668957E-2</v>
      </c>
      <c r="AN350" s="60">
        <f t="shared" si="353"/>
        <v>-1.6100530504828126E-3</v>
      </c>
      <c r="AO350" s="34">
        <f t="shared" si="345"/>
        <v>3.15835</v>
      </c>
      <c r="AP350" s="34">
        <f t="shared" si="354"/>
        <v>3.7876206107669206</v>
      </c>
      <c r="AQ350" s="10">
        <f t="shared" si="355"/>
        <v>2.6840959157056803</v>
      </c>
      <c r="AR350" s="10">
        <f t="shared" si="356"/>
        <v>2.7801135283029197</v>
      </c>
      <c r="AS350" s="10">
        <f t="shared" si="357"/>
        <v>9.6017612597239399E-2</v>
      </c>
      <c r="AT350" s="10">
        <f>SUM(AS$341:AS350)*5</f>
        <v>1.45456337385516</v>
      </c>
    </row>
    <row r="351" spans="1:51" x14ac:dyDescent="0.25">
      <c r="A351" s="4">
        <v>55</v>
      </c>
      <c r="B351" s="18">
        <f t="shared" si="334"/>
        <v>2078</v>
      </c>
      <c r="C351" s="19">
        <f t="shared" si="330"/>
        <v>193.45</v>
      </c>
      <c r="D351" s="8">
        <f t="shared" ref="D351:L351" si="366">D35</f>
        <v>0.85999999999998522</v>
      </c>
      <c r="E351" s="8">
        <f t="shared" si="366"/>
        <v>2.1126</v>
      </c>
      <c r="F351" s="8">
        <f t="shared" si="366"/>
        <v>2.2637999999999998</v>
      </c>
      <c r="G351" s="8">
        <f t="shared" si="366"/>
        <v>0.16800000000000001</v>
      </c>
      <c r="H351" s="8">
        <f t="shared" si="366"/>
        <v>0.16</v>
      </c>
      <c r="I351" s="8">
        <f t="shared" si="366"/>
        <v>0.96968340000000008</v>
      </c>
      <c r="J351" s="8">
        <f t="shared" si="366"/>
        <v>1.377831</v>
      </c>
      <c r="K351" s="8">
        <f t="shared" si="366"/>
        <v>4.3097040000000003E-2</v>
      </c>
      <c r="L351" s="8">
        <f t="shared" si="366"/>
        <v>0.96968340000000008</v>
      </c>
      <c r="M351" s="8">
        <f t="shared" si="331"/>
        <v>12.004190112697376</v>
      </c>
      <c r="N351" s="8">
        <f t="shared" si="336"/>
        <v>-0.17889303735508832</v>
      </c>
      <c r="O351" s="8">
        <f t="shared" si="336"/>
        <v>1.377831</v>
      </c>
      <c r="P351" s="8">
        <f t="shared" si="332"/>
        <v>1.6662948190946389</v>
      </c>
      <c r="Q351" s="8">
        <f t="shared" si="337"/>
        <v>3.4497038224329923E-2</v>
      </c>
      <c r="R351" s="8">
        <f t="shared" si="337"/>
        <v>4.3097040000000003E-2</v>
      </c>
      <c r="S351" s="8">
        <f t="shared" si="333"/>
        <v>5.2249244955881617E-2</v>
      </c>
      <c r="T351" s="8">
        <f t="shared" si="338"/>
        <v>4.7655545897747759E-4</v>
      </c>
      <c r="U351" s="8">
        <f t="shared" si="338"/>
        <v>3.0578600000000007</v>
      </c>
      <c r="V351" s="8">
        <f t="shared" si="338"/>
        <v>3.7739405563282049</v>
      </c>
      <c r="W351" s="29">
        <f>'2.9 Biofuel 21 TWh'!D15</f>
        <v>192.39</v>
      </c>
      <c r="X351" s="35">
        <f t="shared" si="347"/>
        <v>0.77999999999997272</v>
      </c>
      <c r="Y351" s="29">
        <f>'2.9 Biofuel 21 TWh'!F15*k</f>
        <v>2.0516999999999999</v>
      </c>
      <c r="Z351" s="29">
        <f>'2.9 Biofuel 21 TWh'!G15*k</f>
        <v>2.2197</v>
      </c>
      <c r="AA351" s="29">
        <f>'2.9 Biofuel 21 TWh'!H15*k</f>
        <v>0.1638</v>
      </c>
      <c r="AB351" s="29">
        <f>'2.9 Biofuel 21 TWh'!I15/2</f>
        <v>0.44</v>
      </c>
      <c r="AC351" s="29">
        <f t="shared" si="339"/>
        <v>0.94173030000000002</v>
      </c>
      <c r="AD351" s="348">
        <f t="shared" si="340"/>
        <v>1.3461524999999999</v>
      </c>
      <c r="AE351" s="68">
        <f t="shared" si="341"/>
        <v>4.1854679999999998E-2</v>
      </c>
      <c r="AF351" s="36">
        <f t="shared" si="348"/>
        <v>0.94173030000000002</v>
      </c>
      <c r="AG351" s="33">
        <f t="shared" si="342"/>
        <v>11.910626983025557</v>
      </c>
      <c r="AH351" s="33">
        <f t="shared" si="349"/>
        <v>-0.20001682127442244</v>
      </c>
      <c r="AI351" s="36">
        <f t="shared" si="350"/>
        <v>1.3461524999999999</v>
      </c>
      <c r="AJ351" s="33">
        <f t="shared" si="343"/>
        <v>1.6299650026055004</v>
      </c>
      <c r="AK351" s="33">
        <f t="shared" si="351"/>
        <v>2.4479041182507766E-2</v>
      </c>
      <c r="AL351" s="60">
        <f t="shared" si="352"/>
        <v>4.1854679999999998E-2</v>
      </c>
      <c r="AM351" s="60">
        <f t="shared" si="344"/>
        <v>5.101394880515233E-2</v>
      </c>
      <c r="AN351" s="60">
        <f t="shared" si="353"/>
        <v>-7.9869985751662709E-4</v>
      </c>
      <c r="AO351" s="34">
        <f t="shared" si="345"/>
        <v>3.1688800000000006</v>
      </c>
      <c r="AP351" s="34">
        <f t="shared" si="354"/>
        <v>3.7725435200505419</v>
      </c>
      <c r="AQ351" s="10">
        <f t="shared" si="355"/>
        <v>2.7700723683449024</v>
      </c>
      <c r="AR351" s="10">
        <f t="shared" si="356"/>
        <v>2.7690469437170977</v>
      </c>
      <c r="AS351" s="10">
        <f t="shared" si="357"/>
        <v>-1.0254246278047496E-3</v>
      </c>
      <c r="AT351" s="10">
        <f>SUM(AS$341:AS351)*5</f>
        <v>1.4494362507161362</v>
      </c>
    </row>
    <row r="352" spans="1:51" x14ac:dyDescent="0.25">
      <c r="A352" s="4">
        <v>60</v>
      </c>
      <c r="B352" s="18">
        <f t="shared" si="334"/>
        <v>2083</v>
      </c>
      <c r="C352" s="19">
        <f t="shared" si="330"/>
        <v>194.16</v>
      </c>
      <c r="D352" s="8">
        <f t="shared" ref="D352:L352" si="367">D36</f>
        <v>0.71000000000000796</v>
      </c>
      <c r="E352" s="8">
        <f t="shared" si="367"/>
        <v>2.0223</v>
      </c>
      <c r="F352" s="8">
        <f t="shared" si="367"/>
        <v>2.3771999999999998</v>
      </c>
      <c r="G352" s="8">
        <f t="shared" si="367"/>
        <v>0.1701</v>
      </c>
      <c r="H352" s="8">
        <f t="shared" si="367"/>
        <v>0.24</v>
      </c>
      <c r="I352" s="8">
        <f t="shared" si="367"/>
        <v>0.9282357</v>
      </c>
      <c r="J352" s="8">
        <f t="shared" si="367"/>
        <v>1.3987995</v>
      </c>
      <c r="K352" s="8">
        <f t="shared" si="367"/>
        <v>4.125492E-2</v>
      </c>
      <c r="L352" s="8">
        <f t="shared" si="367"/>
        <v>0.9282357</v>
      </c>
      <c r="M352" s="8">
        <f t="shared" si="331"/>
        <v>11.800714755392827</v>
      </c>
      <c r="N352" s="8">
        <f t="shared" si="336"/>
        <v>-0.20347535730454958</v>
      </c>
      <c r="O352" s="8">
        <f t="shared" si="336"/>
        <v>1.3987995</v>
      </c>
      <c r="P352" s="8">
        <f t="shared" si="332"/>
        <v>1.6933615915094578</v>
      </c>
      <c r="Q352" s="8">
        <f t="shared" si="337"/>
        <v>2.7066772414818807E-2</v>
      </c>
      <c r="R352" s="8">
        <f t="shared" si="337"/>
        <v>4.125492E-2</v>
      </c>
      <c r="S352" s="8">
        <f t="shared" si="333"/>
        <v>5.0491368855045224E-2</v>
      </c>
      <c r="T352" s="8">
        <f t="shared" si="338"/>
        <v>-1.7578761008363933E-3</v>
      </c>
      <c r="U352" s="8">
        <f t="shared" si="338"/>
        <v>3.1262399999999997</v>
      </c>
      <c r="V352" s="8">
        <f t="shared" si="338"/>
        <v>3.6580735390094405</v>
      </c>
      <c r="W352" s="29">
        <f>'2.9 Biofuel 21 TWh'!D16</f>
        <v>193.06</v>
      </c>
      <c r="X352" s="35">
        <f t="shared" si="347"/>
        <v>0.67000000000001592</v>
      </c>
      <c r="Y352" s="29">
        <f>'2.9 Biofuel 21 TWh'!F16*k</f>
        <v>1.9866000000000001</v>
      </c>
      <c r="Z352" s="29">
        <f>'2.9 Biofuel 21 TWh'!G16*k</f>
        <v>2.3519999999999999</v>
      </c>
      <c r="AA352" s="29">
        <f>'2.9 Biofuel 21 TWh'!H16*k</f>
        <v>0.16800000000000001</v>
      </c>
      <c r="AB352" s="29">
        <f>'2.9 Biofuel 21 TWh'!I16/2</f>
        <v>0.56999999999999995</v>
      </c>
      <c r="AC352" s="29">
        <f t="shared" si="339"/>
        <v>0.91184940000000014</v>
      </c>
      <c r="AD352" s="348">
        <f t="shared" si="340"/>
        <v>1.380477</v>
      </c>
      <c r="AE352" s="68">
        <f t="shared" si="341"/>
        <v>4.0526640000000003E-2</v>
      </c>
      <c r="AF352" s="36">
        <f t="shared" si="348"/>
        <v>0.91184940000000014</v>
      </c>
      <c r="AG352" s="33">
        <f t="shared" si="342"/>
        <v>11.699586114746467</v>
      </c>
      <c r="AH352" s="33">
        <f t="shared" si="349"/>
        <v>-0.21104086827909008</v>
      </c>
      <c r="AI352" s="36">
        <f t="shared" si="350"/>
        <v>1.380477</v>
      </c>
      <c r="AJ352" s="33">
        <f t="shared" si="343"/>
        <v>1.6686168266097745</v>
      </c>
      <c r="AK352" s="33">
        <f t="shared" si="351"/>
        <v>3.8651824004274138E-2</v>
      </c>
      <c r="AL352" s="60">
        <f t="shared" si="352"/>
        <v>4.0526640000000003E-2</v>
      </c>
      <c r="AM352" s="60">
        <f t="shared" si="344"/>
        <v>4.9544717283806647E-2</v>
      </c>
      <c r="AN352" s="60">
        <f t="shared" si="353"/>
        <v>-1.4692315213456833E-3</v>
      </c>
      <c r="AO352" s="34">
        <f t="shared" si="345"/>
        <v>3.2997900000000002</v>
      </c>
      <c r="AP352" s="34">
        <f t="shared" si="354"/>
        <v>3.7959317242038546</v>
      </c>
      <c r="AQ352" s="10">
        <f t="shared" si="355"/>
        <v>2.6850259776329293</v>
      </c>
      <c r="AR352" s="10">
        <f t="shared" si="356"/>
        <v>2.7862138855656289</v>
      </c>
      <c r="AS352" s="10">
        <f t="shared" si="357"/>
        <v>0.10118790793269961</v>
      </c>
      <c r="AT352" s="10">
        <f>SUM(AS$341:AS352)*5</f>
        <v>1.9553757903796343</v>
      </c>
    </row>
    <row r="353" spans="1:46" x14ac:dyDescent="0.25">
      <c r="A353" s="4">
        <v>65</v>
      </c>
      <c r="B353" s="18">
        <f t="shared" si="334"/>
        <v>2088</v>
      </c>
      <c r="C353" s="19">
        <f t="shared" si="330"/>
        <v>194.58</v>
      </c>
      <c r="D353" s="8">
        <f t="shared" ref="D353:L353" si="368">D37</f>
        <v>0.42000000000001592</v>
      </c>
      <c r="E353" s="8">
        <f t="shared" si="368"/>
        <v>2.1944999999999997</v>
      </c>
      <c r="F353" s="8">
        <f t="shared" si="368"/>
        <v>2.2469999999999999</v>
      </c>
      <c r="G353" s="8">
        <f t="shared" si="368"/>
        <v>0.16800000000000001</v>
      </c>
      <c r="H353" s="8">
        <f t="shared" si="368"/>
        <v>0.27500000000000002</v>
      </c>
      <c r="I353" s="8">
        <f t="shared" si="368"/>
        <v>1.0072755</v>
      </c>
      <c r="J353" s="8">
        <f t="shared" si="368"/>
        <v>1.3915124999999997</v>
      </c>
      <c r="K353" s="8">
        <f t="shared" si="368"/>
        <v>4.4767799999999996E-2</v>
      </c>
      <c r="L353" s="8">
        <f t="shared" si="368"/>
        <v>1.0072755</v>
      </c>
      <c r="M353" s="8">
        <f t="shared" si="331"/>
        <v>11.695462109187543</v>
      </c>
      <c r="N353" s="8">
        <f t="shared" si="336"/>
        <v>-0.10525264620528318</v>
      </c>
      <c r="O353" s="8">
        <f t="shared" si="336"/>
        <v>1.3915124999999997</v>
      </c>
      <c r="P353" s="8">
        <f t="shared" si="332"/>
        <v>1.6908593660892952</v>
      </c>
      <c r="Q353" s="8">
        <f t="shared" si="337"/>
        <v>-2.5022254201625405E-3</v>
      </c>
      <c r="R353" s="8">
        <f t="shared" si="337"/>
        <v>4.4767799999999996E-2</v>
      </c>
      <c r="S353" s="8">
        <f t="shared" si="333"/>
        <v>5.3693497327198428E-2</v>
      </c>
      <c r="T353" s="8">
        <f t="shared" si="338"/>
        <v>3.202128472153204E-3</v>
      </c>
      <c r="U353" s="8">
        <f t="shared" si="338"/>
        <v>3.174925</v>
      </c>
      <c r="V353" s="8">
        <f t="shared" si="338"/>
        <v>3.4903722568467237</v>
      </c>
      <c r="W353" s="29">
        <f>'2.9 Biofuel 21 TWh'!D17</f>
        <v>193.45</v>
      </c>
      <c r="X353" s="35">
        <f t="shared" si="347"/>
        <v>0.38999999999998636</v>
      </c>
      <c r="Y353" s="29">
        <f>'2.9 Biofuel 21 TWh'!F17*k</f>
        <v>2.0916000000000001</v>
      </c>
      <c r="Z353" s="29">
        <f>'2.9 Biofuel 21 TWh'!G17*k</f>
        <v>2.2532999999999999</v>
      </c>
      <c r="AA353" s="29">
        <f>'2.9 Biofuel 21 TWh'!H17*k</f>
        <v>0.16589999999999999</v>
      </c>
      <c r="AB353" s="29">
        <f>'2.9 Biofuel 21 TWh'!I17/2</f>
        <v>0.55000000000000004</v>
      </c>
      <c r="AC353" s="29">
        <f t="shared" si="339"/>
        <v>0.96004440000000013</v>
      </c>
      <c r="AD353" s="348">
        <f t="shared" si="340"/>
        <v>1.3686959999999999</v>
      </c>
      <c r="AE353" s="68">
        <f t="shared" si="341"/>
        <v>4.2668640000000008E-2</v>
      </c>
      <c r="AF353" s="36">
        <f t="shared" si="348"/>
        <v>0.96004440000000013</v>
      </c>
      <c r="AG353" s="33">
        <f t="shared" si="342"/>
        <v>11.556636406219294</v>
      </c>
      <c r="AH353" s="33">
        <f t="shared" si="349"/>
        <v>-0.1429497085271727</v>
      </c>
      <c r="AI353" s="36">
        <f t="shared" si="350"/>
        <v>1.3686959999999999</v>
      </c>
      <c r="AJ353" s="33">
        <f t="shared" si="343"/>
        <v>1.6636685683244372</v>
      </c>
      <c r="AK353" s="33">
        <f t="shared" si="351"/>
        <v>-4.9482582853372925E-3</v>
      </c>
      <c r="AL353" s="60">
        <f t="shared" si="352"/>
        <v>4.2668640000000008E-2</v>
      </c>
      <c r="AM353" s="60">
        <f t="shared" si="344"/>
        <v>5.1426991390837513E-2</v>
      </c>
      <c r="AN353" s="60">
        <f t="shared" si="353"/>
        <v>1.8822741070308666E-3</v>
      </c>
      <c r="AO353" s="34">
        <f t="shared" si="345"/>
        <v>3.28952</v>
      </c>
      <c r="AP353" s="34">
        <f t="shared" si="354"/>
        <v>3.5335043072945074</v>
      </c>
      <c r="AQ353" s="10">
        <f t="shared" si="355"/>
        <v>2.561933236525495</v>
      </c>
      <c r="AR353" s="10">
        <f t="shared" si="356"/>
        <v>2.5935921615541684</v>
      </c>
      <c r="AS353" s="10">
        <f t="shared" si="357"/>
        <v>3.1658925028673401E-2</v>
      </c>
      <c r="AT353" s="10">
        <f>SUM(AS$341:AS353)*5</f>
        <v>2.1136704155230013</v>
      </c>
    </row>
    <row r="354" spans="1:46" x14ac:dyDescent="0.25">
      <c r="A354" s="4">
        <v>70</v>
      </c>
      <c r="B354" s="18">
        <f t="shared" si="334"/>
        <v>2093</v>
      </c>
      <c r="C354" s="19">
        <f t="shared" ref="C354:V366" si="369">C38</f>
        <v>194.91</v>
      </c>
      <c r="D354" s="8">
        <f t="shared" si="369"/>
        <v>0.32999999999998408</v>
      </c>
      <c r="E354" s="8">
        <f t="shared" si="369"/>
        <v>2.3561999999999999</v>
      </c>
      <c r="F354" s="8">
        <f t="shared" si="369"/>
        <v>2.0453999999999999</v>
      </c>
      <c r="G354" s="8">
        <f t="shared" si="369"/>
        <v>0.16170000000000001</v>
      </c>
      <c r="H354" s="8">
        <f t="shared" si="369"/>
        <v>0.28499999999999998</v>
      </c>
      <c r="I354" s="8">
        <f t="shared" si="369"/>
        <v>1.0814957999999999</v>
      </c>
      <c r="J354" s="8">
        <f t="shared" si="369"/>
        <v>1.3545209999999999</v>
      </c>
      <c r="K354" s="8">
        <f t="shared" si="369"/>
        <v>4.8066480000000002E-2</v>
      </c>
      <c r="L354" s="8">
        <f t="shared" si="369"/>
        <v>1.0814957999999999</v>
      </c>
      <c r="M354" s="8">
        <f t="shared" si="369"/>
        <v>11.674352596793021</v>
      </c>
      <c r="N354" s="8">
        <f t="shared" si="369"/>
        <v>-2.1109512394522412E-2</v>
      </c>
      <c r="O354" s="8">
        <f t="shared" si="369"/>
        <v>1.3545209999999999</v>
      </c>
      <c r="P354" s="8">
        <f t="shared" si="369"/>
        <v>1.6534255309486319</v>
      </c>
      <c r="Q354" s="8">
        <f t="shared" si="369"/>
        <v>-3.7433835140663341E-2</v>
      </c>
      <c r="R354" s="8">
        <f t="shared" si="369"/>
        <v>4.8066480000000002E-2</v>
      </c>
      <c r="S354" s="8">
        <f t="shared" si="369"/>
        <v>5.7558239016420945E-2</v>
      </c>
      <c r="T354" s="8">
        <f t="shared" si="369"/>
        <v>3.8647416892225173E-3</v>
      </c>
      <c r="U354" s="8">
        <f t="shared" si="369"/>
        <v>3.1513949999999999</v>
      </c>
      <c r="V354" s="8">
        <f t="shared" si="369"/>
        <v>3.4267163941540209</v>
      </c>
      <c r="W354" s="29">
        <f>'2.9 Biofuel 21 TWh'!D18</f>
        <v>193.74</v>
      </c>
      <c r="X354" s="35">
        <f t="shared" si="347"/>
        <v>0.29000000000002046</v>
      </c>
      <c r="Y354" s="29">
        <f>'2.9 Biofuel 21 TWh'!F18*k</f>
        <v>2.2658999999999998</v>
      </c>
      <c r="Z354" s="29">
        <f>'2.9 Biofuel 21 TWh'!G18*k</f>
        <v>2.0286</v>
      </c>
      <c r="AA354" s="29">
        <f>'2.9 Biofuel 21 TWh'!H18*k</f>
        <v>0.1575</v>
      </c>
      <c r="AB354" s="29">
        <f>'2.9 Biofuel 21 TWh'!I18/2</f>
        <v>0.505</v>
      </c>
      <c r="AC354" s="29">
        <f t="shared" si="339"/>
        <v>1.0400480999999999</v>
      </c>
      <c r="AD354" s="348">
        <f t="shared" si="340"/>
        <v>1.3260135</v>
      </c>
      <c r="AE354" s="68">
        <f t="shared" si="341"/>
        <v>4.6224359999999999E-2</v>
      </c>
      <c r="AF354" s="36">
        <f t="shared" si="348"/>
        <v>1.0400480999999999</v>
      </c>
      <c r="AG354" s="33">
        <f t="shared" si="342"/>
        <v>11.507167172406605</v>
      </c>
      <c r="AH354" s="33">
        <f t="shared" si="349"/>
        <v>-4.9469233812688529E-2</v>
      </c>
      <c r="AI354" s="36">
        <f t="shared" si="350"/>
        <v>1.3260135</v>
      </c>
      <c r="AJ354" s="33">
        <f t="shared" si="343"/>
        <v>1.6201113315772813</v>
      </c>
      <c r="AK354" s="33">
        <f t="shared" si="351"/>
        <v>-4.3557236747155947E-2</v>
      </c>
      <c r="AL354" s="60">
        <f t="shared" si="352"/>
        <v>4.6224359999999999E-2</v>
      </c>
      <c r="AM354" s="60">
        <f t="shared" si="344"/>
        <v>5.5315453587120852E-2</v>
      </c>
      <c r="AN354" s="60">
        <f t="shared" si="353"/>
        <v>3.8884621962833391E-3</v>
      </c>
      <c r="AO354" s="34">
        <f t="shared" si="345"/>
        <v>3.2220499999999994</v>
      </c>
      <c r="AP354" s="34">
        <f t="shared" si="354"/>
        <v>3.4229119916364588</v>
      </c>
      <c r="AQ354" s="10">
        <f t="shared" si="355"/>
        <v>2.5152098333090516</v>
      </c>
      <c r="AR354" s="10">
        <f t="shared" si="356"/>
        <v>2.5124174018611609</v>
      </c>
      <c r="AS354" s="10">
        <f t="shared" si="357"/>
        <v>-2.7924314478906531E-3</v>
      </c>
      <c r="AT354" s="10">
        <f>SUM(AS$341:AS354)*5</f>
        <v>2.099708258283548</v>
      </c>
    </row>
    <row r="355" spans="1:46" x14ac:dyDescent="0.25">
      <c r="A355" s="4">
        <v>75</v>
      </c>
      <c r="B355" s="18">
        <f t="shared" si="334"/>
        <v>2098</v>
      </c>
      <c r="C355" s="19">
        <f t="shared" si="369"/>
        <v>195.12</v>
      </c>
      <c r="D355" s="8">
        <f t="shared" si="369"/>
        <v>0.21000000000000796</v>
      </c>
      <c r="E355" s="8">
        <f t="shared" si="369"/>
        <v>2.3456999999999999</v>
      </c>
      <c r="F355" s="8">
        <f t="shared" si="369"/>
        <v>1.9572000000000001</v>
      </c>
      <c r="G355" s="8">
        <f t="shared" si="369"/>
        <v>0.15539999999999998</v>
      </c>
      <c r="H355" s="8">
        <f t="shared" si="369"/>
        <v>0.23499999999999999</v>
      </c>
      <c r="I355" s="8">
        <f t="shared" si="369"/>
        <v>1.0766762999999999</v>
      </c>
      <c r="J355" s="8">
        <f t="shared" si="369"/>
        <v>1.3184325000000001</v>
      </c>
      <c r="K355" s="8">
        <f t="shared" si="369"/>
        <v>4.7852280000000004E-2</v>
      </c>
      <c r="L355" s="8">
        <f t="shared" si="369"/>
        <v>1.0766762999999999</v>
      </c>
      <c r="M355" s="8">
        <f t="shared" si="369"/>
        <v>11.650413711876229</v>
      </c>
      <c r="N355" s="8">
        <f t="shared" si="369"/>
        <v>-2.3938884916791636E-2</v>
      </c>
      <c r="O355" s="8">
        <f t="shared" si="369"/>
        <v>1.3184325000000001</v>
      </c>
      <c r="P355" s="8">
        <f t="shared" si="369"/>
        <v>1.6107196012801865</v>
      </c>
      <c r="Q355" s="8">
        <f t="shared" si="369"/>
        <v>-4.270592966844533E-2</v>
      </c>
      <c r="R355" s="8">
        <f t="shared" si="369"/>
        <v>4.7852280000000004E-2</v>
      </c>
      <c r="S355" s="8">
        <f t="shared" si="369"/>
        <v>5.8027235280416846E-2</v>
      </c>
      <c r="T355" s="8">
        <f t="shared" si="369"/>
        <v>4.6899626399590083E-4</v>
      </c>
      <c r="U355" s="8">
        <f t="shared" si="369"/>
        <v>3.0506450000000007</v>
      </c>
      <c r="V355" s="8">
        <f t="shared" si="369"/>
        <v>3.1944691816787674</v>
      </c>
      <c r="W355" s="29">
        <f>'2.9 Biofuel 21 TWh'!D19</f>
        <v>194.11</v>
      </c>
      <c r="X355" s="35">
        <f t="shared" si="347"/>
        <v>0.37000000000000455</v>
      </c>
      <c r="Y355" s="29">
        <f>'2.9 Biofuel 21 TWh'!F19*k</f>
        <v>2.2616999999999998</v>
      </c>
      <c r="Z355" s="29">
        <f>'2.9 Biofuel 21 TWh'!G19*k</f>
        <v>1.9844999999999997</v>
      </c>
      <c r="AA355" s="29">
        <f>'2.9 Biofuel 21 TWh'!H19*k</f>
        <v>0.15539999999999998</v>
      </c>
      <c r="AB355" s="29">
        <f>'2.9 Biofuel 21 TWh'!I19/2</f>
        <v>0.52</v>
      </c>
      <c r="AC355" s="29">
        <f t="shared" si="339"/>
        <v>1.0381202999999999</v>
      </c>
      <c r="AD355" s="348">
        <f t="shared" si="340"/>
        <v>1.3082265</v>
      </c>
      <c r="AE355" s="68">
        <f t="shared" si="341"/>
        <v>4.6138680000000001E-2</v>
      </c>
      <c r="AF355" s="36">
        <f t="shared" si="348"/>
        <v>1.0381202999999999</v>
      </c>
      <c r="AG355" s="33">
        <f t="shared" si="342"/>
        <v>11.460433916689448</v>
      </c>
      <c r="AH355" s="33">
        <f t="shared" si="349"/>
        <v>-4.6733255717157363E-2</v>
      </c>
      <c r="AI355" s="36">
        <f t="shared" si="350"/>
        <v>1.3082265</v>
      </c>
      <c r="AJ355" s="33">
        <f t="shared" si="343"/>
        <v>1.5946244272088657</v>
      </c>
      <c r="AK355" s="33">
        <f t="shared" si="351"/>
        <v>-2.5486904368415608E-2</v>
      </c>
      <c r="AL355" s="60">
        <f t="shared" si="352"/>
        <v>4.6138680000000001E-2</v>
      </c>
      <c r="AM355" s="60">
        <f t="shared" si="344"/>
        <v>5.5917163083965722E-2</v>
      </c>
      <c r="AN355" s="60">
        <f t="shared" si="353"/>
        <v>6.0170949684486968E-4</v>
      </c>
      <c r="AO355" s="34">
        <f t="shared" si="345"/>
        <v>3.1990400000000001</v>
      </c>
      <c r="AP355" s="34">
        <f t="shared" si="354"/>
        <v>3.4974215494112766</v>
      </c>
      <c r="AQ355" s="10">
        <f t="shared" si="355"/>
        <v>2.3447403793522152</v>
      </c>
      <c r="AR355" s="10">
        <f t="shared" si="356"/>
        <v>2.5671074172678767</v>
      </c>
      <c r="AS355" s="10">
        <f t="shared" si="357"/>
        <v>0.22236703791566148</v>
      </c>
      <c r="AT355" s="10">
        <f>SUM(AS$341:AS355)*5</f>
        <v>3.2115434478618554</v>
      </c>
    </row>
    <row r="356" spans="1:46" x14ac:dyDescent="0.25">
      <c r="A356" s="4">
        <v>80</v>
      </c>
      <c r="B356" s="18">
        <f t="shared" si="334"/>
        <v>2103</v>
      </c>
      <c r="C356" s="19">
        <f t="shared" si="369"/>
        <v>195.4</v>
      </c>
      <c r="D356" s="8">
        <f t="shared" si="369"/>
        <v>0.28000000000000114</v>
      </c>
      <c r="E356" s="8">
        <f t="shared" si="369"/>
        <v>2.2427999999999999</v>
      </c>
      <c r="F356" s="8">
        <f t="shared" si="369"/>
        <v>1.9866000000000001</v>
      </c>
      <c r="G356" s="8">
        <f t="shared" si="369"/>
        <v>0.15539999999999998</v>
      </c>
      <c r="H356" s="8">
        <f t="shared" si="369"/>
        <v>0.215</v>
      </c>
      <c r="I356" s="8">
        <f t="shared" si="369"/>
        <v>1.0294452000000001</v>
      </c>
      <c r="J356" s="8">
        <f t="shared" si="369"/>
        <v>1.3043939999999998</v>
      </c>
      <c r="K356" s="8">
        <f t="shared" si="369"/>
        <v>4.5753120000000001E-2</v>
      </c>
      <c r="L356" s="8">
        <f t="shared" si="369"/>
        <v>1.0294452000000001</v>
      </c>
      <c r="M356" s="8">
        <f t="shared" si="369"/>
        <v>11.581500597311001</v>
      </c>
      <c r="N356" s="8">
        <f t="shared" si="369"/>
        <v>-6.8913114565228639E-2</v>
      </c>
      <c r="O356" s="8">
        <f t="shared" si="369"/>
        <v>1.3043939999999998</v>
      </c>
      <c r="P356" s="8">
        <f t="shared" si="369"/>
        <v>1.5891316881638278</v>
      </c>
      <c r="Q356" s="8">
        <f t="shared" si="369"/>
        <v>-2.158791311635877E-2</v>
      </c>
      <c r="R356" s="8">
        <f t="shared" si="369"/>
        <v>4.5753120000000001E-2</v>
      </c>
      <c r="S356" s="8">
        <f t="shared" si="369"/>
        <v>5.601098289007251E-2</v>
      </c>
      <c r="T356" s="8">
        <f t="shared" si="369"/>
        <v>-2.0162523903443363E-3</v>
      </c>
      <c r="U356" s="8">
        <f t="shared" si="369"/>
        <v>2.9898700000000002</v>
      </c>
      <c r="V356" s="8">
        <f t="shared" si="369"/>
        <v>3.1773527199280696</v>
      </c>
      <c r="W356" s="29">
        <f>'2.9 Biofuel 21 TWh'!D20</f>
        <v>194.39</v>
      </c>
      <c r="X356" s="35">
        <f t="shared" si="347"/>
        <v>0.27999999999997272</v>
      </c>
      <c r="Y356" s="29">
        <f>'2.9 Biofuel 21 TWh'!F20*k</f>
        <v>2.1966000000000001</v>
      </c>
      <c r="Z356" s="29">
        <f>'2.9 Biofuel 21 TWh'!G20*k</f>
        <v>1.9844999999999997</v>
      </c>
      <c r="AA356" s="29">
        <f>'2.9 Biofuel 21 TWh'!H20*k</f>
        <v>0.15329999999999999</v>
      </c>
      <c r="AB356" s="29">
        <f>'2.9 Biofuel 21 TWh'!I20/2</f>
        <v>0.47</v>
      </c>
      <c r="AC356" s="29">
        <f t="shared" si="339"/>
        <v>1.0082394000000001</v>
      </c>
      <c r="AD356" s="348">
        <f t="shared" si="340"/>
        <v>1.2922769999999999</v>
      </c>
      <c r="AE356" s="68">
        <f t="shared" si="341"/>
        <v>4.4810640000000006E-2</v>
      </c>
      <c r="AF356" s="36">
        <f t="shared" si="348"/>
        <v>1.0082394000000001</v>
      </c>
      <c r="AG356" s="33">
        <f t="shared" si="342"/>
        <v>11.388225601078323</v>
      </c>
      <c r="AH356" s="33">
        <f t="shared" si="349"/>
        <v>-7.2208315611124618E-2</v>
      </c>
      <c r="AI356" s="36">
        <f t="shared" si="350"/>
        <v>1.2922769999999999</v>
      </c>
      <c r="AJ356" s="33">
        <f t="shared" si="343"/>
        <v>1.5741694364812757</v>
      </c>
      <c r="AK356" s="33">
        <f t="shared" si="351"/>
        <v>-2.0454990727589939E-2</v>
      </c>
      <c r="AL356" s="60">
        <f t="shared" si="352"/>
        <v>4.4810640000000006E-2</v>
      </c>
      <c r="AM356" s="60">
        <f t="shared" si="344"/>
        <v>5.4695491300346566E-2</v>
      </c>
      <c r="AN356" s="60">
        <f t="shared" si="353"/>
        <v>-1.2216717836191562E-3</v>
      </c>
      <c r="AO356" s="34">
        <f t="shared" si="345"/>
        <v>3.1228599999999997</v>
      </c>
      <c r="AP356" s="34">
        <f t="shared" si="354"/>
        <v>3.3089750218776386</v>
      </c>
      <c r="AQ356" s="10">
        <f t="shared" si="355"/>
        <v>2.3321768964272032</v>
      </c>
      <c r="AR356" s="10">
        <f t="shared" si="356"/>
        <v>2.4287876660581866</v>
      </c>
      <c r="AS356" s="10">
        <f t="shared" si="357"/>
        <v>9.6610769630983473E-2</v>
      </c>
      <c r="AT356" s="10">
        <f>SUM(AS$341:AS356)*5</f>
        <v>3.6945972960167728</v>
      </c>
    </row>
    <row r="357" spans="1:46" x14ac:dyDescent="0.25">
      <c r="A357" s="4">
        <v>85</v>
      </c>
      <c r="B357" s="18">
        <f t="shared" si="334"/>
        <v>2108</v>
      </c>
      <c r="C357" s="19">
        <f t="shared" si="369"/>
        <v>195.85</v>
      </c>
      <c r="D357" s="8">
        <f t="shared" si="369"/>
        <v>0.44999999999998863</v>
      </c>
      <c r="E357" s="8">
        <f t="shared" si="369"/>
        <v>2.3058000000000001</v>
      </c>
      <c r="F357" s="8">
        <f t="shared" si="369"/>
        <v>1.9887000000000001</v>
      </c>
      <c r="G357" s="8">
        <f t="shared" si="369"/>
        <v>0.1575</v>
      </c>
      <c r="H357" s="8">
        <f t="shared" si="369"/>
        <v>0.25</v>
      </c>
      <c r="I357" s="8">
        <f t="shared" si="369"/>
        <v>1.0583622000000001</v>
      </c>
      <c r="J357" s="8">
        <f t="shared" si="369"/>
        <v>1.320627</v>
      </c>
      <c r="K357" s="8">
        <f t="shared" si="369"/>
        <v>4.7038320000000002E-2</v>
      </c>
      <c r="L357" s="8">
        <f t="shared" si="369"/>
        <v>1.0583622000000001</v>
      </c>
      <c r="M357" s="8">
        <f t="shared" si="369"/>
        <v>11.548001358671144</v>
      </c>
      <c r="N357" s="8">
        <f t="shared" si="369"/>
        <v>-3.3499238639857154E-2</v>
      </c>
      <c r="O357" s="8">
        <f t="shared" si="369"/>
        <v>1.320627</v>
      </c>
      <c r="P357" s="8">
        <f t="shared" si="369"/>
        <v>1.6015484482247673</v>
      </c>
      <c r="Q357" s="8">
        <f t="shared" si="369"/>
        <v>1.2416760060939502E-2</v>
      </c>
      <c r="R357" s="8">
        <f t="shared" si="369"/>
        <v>4.7038320000000002E-2</v>
      </c>
      <c r="S357" s="8">
        <f t="shared" si="369"/>
        <v>5.6939756455623491E-2</v>
      </c>
      <c r="T357" s="8">
        <f t="shared" si="369"/>
        <v>9.2877356555098184E-4</v>
      </c>
      <c r="U357" s="8">
        <f t="shared" si="369"/>
        <v>3.0563000000000002</v>
      </c>
      <c r="V357" s="8">
        <f t="shared" si="369"/>
        <v>3.486146294986622</v>
      </c>
      <c r="W357" s="29">
        <f>'2.9 Biofuel 21 TWh'!D21</f>
        <v>194.83</v>
      </c>
      <c r="X357" s="35">
        <f t="shared" si="347"/>
        <v>0.44000000000002615</v>
      </c>
      <c r="Y357" s="29">
        <f>'2.9 Biofuel 21 TWh'!F21*k</f>
        <v>2.3183999999999996</v>
      </c>
      <c r="Z357" s="29">
        <f>'2.9 Biofuel 21 TWh'!G21*k</f>
        <v>1.9445999999999999</v>
      </c>
      <c r="AA357" s="29">
        <f>'2.9 Biofuel 21 TWh'!H21*k</f>
        <v>0.15539999999999998</v>
      </c>
      <c r="AB357" s="29">
        <f>'2.9 Biofuel 21 TWh'!I21/2</f>
        <v>0.505</v>
      </c>
      <c r="AC357" s="29">
        <f t="shared" si="339"/>
        <v>1.0641455999999998</v>
      </c>
      <c r="AD357" s="348">
        <f t="shared" si="340"/>
        <v>1.3069559999999998</v>
      </c>
      <c r="AE357" s="68">
        <f t="shared" si="341"/>
        <v>4.7295359999999995E-2</v>
      </c>
      <c r="AF357" s="36">
        <f t="shared" si="348"/>
        <v>1.0641455999999998</v>
      </c>
      <c r="AG357" s="33">
        <f t="shared" si="342"/>
        <v>11.37873102087269</v>
      </c>
      <c r="AH357" s="33">
        <f t="shared" si="349"/>
        <v>-9.4945802056329853E-3</v>
      </c>
      <c r="AI357" s="36">
        <f t="shared" si="350"/>
        <v>1.3069559999999998</v>
      </c>
      <c r="AJ357" s="33">
        <f t="shared" si="343"/>
        <v>1.5852324708181289</v>
      </c>
      <c r="AK357" s="33">
        <f t="shared" si="351"/>
        <v>1.1063034336853184E-2</v>
      </c>
      <c r="AL357" s="60">
        <f t="shared" si="352"/>
        <v>4.7295359999999995E-2</v>
      </c>
      <c r="AM357" s="60">
        <f t="shared" si="344"/>
        <v>5.6964248199701216E-2</v>
      </c>
      <c r="AN357" s="60">
        <f t="shared" si="353"/>
        <v>2.26875689935465E-3</v>
      </c>
      <c r="AO357" s="34">
        <f t="shared" si="345"/>
        <v>3.2002100000000002</v>
      </c>
      <c r="AP357" s="34">
        <f t="shared" si="354"/>
        <v>3.6440472110306015</v>
      </c>
      <c r="AQ357" s="10">
        <f t="shared" si="355"/>
        <v>2.5588313805201803</v>
      </c>
      <c r="AR357" s="10">
        <f t="shared" si="356"/>
        <v>2.6747306528964616</v>
      </c>
      <c r="AS357" s="10">
        <f t="shared" si="357"/>
        <v>0.11589927237628128</v>
      </c>
      <c r="AT357" s="10">
        <f>SUM(AS$341:AS357)*5</f>
        <v>4.2740936578981792</v>
      </c>
    </row>
    <row r="358" spans="1:46" x14ac:dyDescent="0.25">
      <c r="A358" s="4">
        <v>90</v>
      </c>
      <c r="B358" s="18">
        <f t="shared" si="334"/>
        <v>2113</v>
      </c>
      <c r="C358" s="19">
        <f t="shared" si="369"/>
        <v>196.25</v>
      </c>
      <c r="D358" s="8">
        <f t="shared" si="369"/>
        <v>0.40000000000000568</v>
      </c>
      <c r="E358" s="8">
        <f t="shared" si="369"/>
        <v>2.4108000000000001</v>
      </c>
      <c r="F358" s="8">
        <f t="shared" si="369"/>
        <v>1.9634999999999998</v>
      </c>
      <c r="G358" s="8">
        <f t="shared" si="369"/>
        <v>0.1575</v>
      </c>
      <c r="H358" s="8">
        <f t="shared" si="369"/>
        <v>0.23</v>
      </c>
      <c r="I358" s="8">
        <f t="shared" si="369"/>
        <v>1.1065572000000001</v>
      </c>
      <c r="J358" s="8">
        <f t="shared" si="369"/>
        <v>1.336776</v>
      </c>
      <c r="K358" s="8">
        <f t="shared" si="369"/>
        <v>4.9180320000000007E-2</v>
      </c>
      <c r="L358" s="8">
        <f t="shared" si="369"/>
        <v>1.1065572000000001</v>
      </c>
      <c r="M358" s="8">
        <f t="shared" si="369"/>
        <v>11.5658553055002</v>
      </c>
      <c r="N358" s="8">
        <f t="shared" si="369"/>
        <v>1.7853946829056611E-2</v>
      </c>
      <c r="O358" s="8">
        <f t="shared" si="369"/>
        <v>1.336776</v>
      </c>
      <c r="P358" s="8">
        <f t="shared" si="369"/>
        <v>1.6198924420346312</v>
      </c>
      <c r="Q358" s="8">
        <f t="shared" si="369"/>
        <v>1.8343993809863957E-2</v>
      </c>
      <c r="R358" s="8">
        <f t="shared" si="369"/>
        <v>4.9180320000000007E-2</v>
      </c>
      <c r="S358" s="8">
        <f t="shared" si="369"/>
        <v>5.9245941977220475E-2</v>
      </c>
      <c r="T358" s="8">
        <f t="shared" si="369"/>
        <v>2.3061855215969831E-3</v>
      </c>
      <c r="U358" s="8">
        <f t="shared" si="369"/>
        <v>3.09517</v>
      </c>
      <c r="V358" s="8">
        <f t="shared" si="369"/>
        <v>3.5336741261605233</v>
      </c>
      <c r="W358" s="29">
        <f>'2.9 Biofuel 21 TWh'!D22</f>
        <v>195.29</v>
      </c>
      <c r="X358" s="35">
        <f t="shared" si="347"/>
        <v>0.45999999999997954</v>
      </c>
      <c r="Y358" s="29">
        <f>'2.9 Biofuel 21 TWh'!F22*k</f>
        <v>2.3519999999999999</v>
      </c>
      <c r="Z358" s="29">
        <f>'2.9 Biofuel 21 TWh'!G22*k</f>
        <v>1.9382999999999999</v>
      </c>
      <c r="AA358" s="29">
        <f>'2.9 Biofuel 21 TWh'!H22*k</f>
        <v>0.15539999999999998</v>
      </c>
      <c r="AB358" s="29">
        <f>'2.9 Biofuel 21 TWh'!I22/2</f>
        <v>0.48</v>
      </c>
      <c r="AC358" s="29">
        <f t="shared" si="339"/>
        <v>1.0795680000000001</v>
      </c>
      <c r="AD358" s="348">
        <f t="shared" si="340"/>
        <v>1.3127939999999998</v>
      </c>
      <c r="AE358" s="68">
        <f t="shared" si="341"/>
        <v>4.7980800000000004E-2</v>
      </c>
      <c r="AF358" s="36">
        <f t="shared" si="348"/>
        <v>1.0795680000000001</v>
      </c>
      <c r="AG358" s="33">
        <f t="shared" si="342"/>
        <v>11.385553954898198</v>
      </c>
      <c r="AH358" s="33">
        <f t="shared" si="349"/>
        <v>6.8229340255072657E-3</v>
      </c>
      <c r="AI358" s="36">
        <f t="shared" si="350"/>
        <v>1.3127939999999998</v>
      </c>
      <c r="AJ358" s="33">
        <f t="shared" si="343"/>
        <v>1.593026157468151</v>
      </c>
      <c r="AK358" s="33">
        <f t="shared" si="351"/>
        <v>7.7936866500221136E-3</v>
      </c>
      <c r="AL358" s="60">
        <f t="shared" si="352"/>
        <v>4.7980800000000004E-2</v>
      </c>
      <c r="AM358" s="60">
        <f t="shared" si="344"/>
        <v>5.8050751546800582E-2</v>
      </c>
      <c r="AN358" s="60">
        <f t="shared" si="353"/>
        <v>1.0865033470993657E-3</v>
      </c>
      <c r="AO358" s="34">
        <f t="shared" si="345"/>
        <v>3.2017050000000005</v>
      </c>
      <c r="AP358" s="34">
        <f t="shared" si="354"/>
        <v>3.6774081240226089</v>
      </c>
      <c r="AQ358" s="10">
        <f t="shared" si="355"/>
        <v>2.5937168086018239</v>
      </c>
      <c r="AR358" s="10">
        <f t="shared" si="356"/>
        <v>2.6992175630325947</v>
      </c>
      <c r="AS358" s="10">
        <f t="shared" si="357"/>
        <v>0.10550075443077089</v>
      </c>
      <c r="AT358" s="10">
        <f>SUM(AS$341:AS358)*5</f>
        <v>4.8015974300520341</v>
      </c>
    </row>
    <row r="359" spans="1:46" x14ac:dyDescent="0.25">
      <c r="A359" s="4">
        <v>95</v>
      </c>
      <c r="B359" s="18">
        <f t="shared" si="334"/>
        <v>2118</v>
      </c>
      <c r="C359" s="19">
        <f t="shared" si="369"/>
        <v>196.74</v>
      </c>
      <c r="D359" s="8">
        <f t="shared" si="369"/>
        <v>0.49000000000000909</v>
      </c>
      <c r="E359" s="8">
        <f t="shared" si="369"/>
        <v>2.4780000000000002</v>
      </c>
      <c r="F359" s="8">
        <f t="shared" si="369"/>
        <v>1.9215</v>
      </c>
      <c r="G359" s="8">
        <f t="shared" si="369"/>
        <v>0.1575</v>
      </c>
      <c r="H359" s="8">
        <f t="shared" si="369"/>
        <v>0.19</v>
      </c>
      <c r="I359" s="8">
        <f t="shared" si="369"/>
        <v>1.1374020000000002</v>
      </c>
      <c r="J359" s="8">
        <f t="shared" si="369"/>
        <v>1.33728</v>
      </c>
      <c r="K359" s="8">
        <f t="shared" si="369"/>
        <v>5.0551200000000004E-2</v>
      </c>
      <c r="L359" s="8">
        <f t="shared" si="369"/>
        <v>1.1374020000000002</v>
      </c>
      <c r="M359" s="8">
        <f t="shared" si="369"/>
        <v>11.612870847643787</v>
      </c>
      <c r="N359" s="8">
        <f t="shared" si="369"/>
        <v>4.7015542143586941E-2</v>
      </c>
      <c r="O359" s="8">
        <f t="shared" si="369"/>
        <v>1.33728</v>
      </c>
      <c r="P359" s="8">
        <f t="shared" si="369"/>
        <v>1.6236392326388811</v>
      </c>
      <c r="Q359" s="8">
        <f t="shared" si="369"/>
        <v>3.7467906042498722E-3</v>
      </c>
      <c r="R359" s="8">
        <f t="shared" si="369"/>
        <v>5.0551200000000004E-2</v>
      </c>
      <c r="S359" s="8">
        <f t="shared" si="369"/>
        <v>6.1024501832469338E-2</v>
      </c>
      <c r="T359" s="8">
        <f t="shared" si="369"/>
        <v>1.7785598552488638E-3</v>
      </c>
      <c r="U359" s="8">
        <f t="shared" si="369"/>
        <v>3.08555</v>
      </c>
      <c r="V359" s="8">
        <f t="shared" si="369"/>
        <v>3.6280908926030944</v>
      </c>
      <c r="W359" s="29">
        <f>'2.9 Biofuel 21 TWh'!D23</f>
        <v>195.85</v>
      </c>
      <c r="X359" s="35">
        <f t="shared" si="347"/>
        <v>0.56000000000000227</v>
      </c>
      <c r="Y359" s="29">
        <f>'2.9 Biofuel 21 TWh'!F23*k</f>
        <v>2.4674999999999998</v>
      </c>
      <c r="Z359" s="29">
        <f>'2.9 Biofuel 21 TWh'!G23*k</f>
        <v>1.8816000000000002</v>
      </c>
      <c r="AA359" s="29">
        <f>'2.9 Biofuel 21 TWh'!H23*k</f>
        <v>0.15539999999999998</v>
      </c>
      <c r="AB359" s="29">
        <f>'2.9 Biofuel 21 TWh'!I23/2</f>
        <v>0.49</v>
      </c>
      <c r="AC359" s="29">
        <f t="shared" si="339"/>
        <v>1.1325825</v>
      </c>
      <c r="AD359" s="348">
        <f t="shared" si="340"/>
        <v>1.3195455</v>
      </c>
      <c r="AE359" s="68">
        <f t="shared" si="341"/>
        <v>5.0337E-2</v>
      </c>
      <c r="AF359" s="36">
        <f t="shared" si="348"/>
        <v>1.1325825</v>
      </c>
      <c r="AG359" s="33">
        <f t="shared" si="342"/>
        <v>11.444748147704811</v>
      </c>
      <c r="AH359" s="33">
        <f t="shared" si="349"/>
        <v>5.9194192806613088E-2</v>
      </c>
      <c r="AI359" s="36">
        <f t="shared" si="350"/>
        <v>1.3195455</v>
      </c>
      <c r="AJ359" s="33">
        <f t="shared" si="343"/>
        <v>1.6011553996383197</v>
      </c>
      <c r="AK359" s="33">
        <f t="shared" si="351"/>
        <v>8.1292421701686379E-3</v>
      </c>
      <c r="AL359" s="60">
        <f t="shared" si="352"/>
        <v>5.0337E-2</v>
      </c>
      <c r="AM359" s="60">
        <f t="shared" si="344"/>
        <v>6.0599020017929536E-2</v>
      </c>
      <c r="AN359" s="60">
        <f t="shared" si="353"/>
        <v>2.5482684711289547E-3</v>
      </c>
      <c r="AO359" s="34">
        <f t="shared" si="345"/>
        <v>3.2464250000000003</v>
      </c>
      <c r="AP359" s="34">
        <f t="shared" si="354"/>
        <v>3.8762967034479132</v>
      </c>
      <c r="AQ359" s="10">
        <f t="shared" si="355"/>
        <v>2.6630187151706712</v>
      </c>
      <c r="AR359" s="10">
        <f t="shared" si="356"/>
        <v>2.8452017803307683</v>
      </c>
      <c r="AS359" s="10">
        <f t="shared" si="357"/>
        <v>0.18218306516009708</v>
      </c>
      <c r="AT359" s="10">
        <f>SUM(AS$341:AS359)*5</f>
        <v>5.7125127558525186</v>
      </c>
    </row>
    <row r="360" spans="1:46" x14ac:dyDescent="0.25">
      <c r="A360" s="4">
        <v>100</v>
      </c>
      <c r="B360" s="18">
        <f t="shared" si="334"/>
        <v>2123</v>
      </c>
      <c r="C360" s="19">
        <f t="shared" si="369"/>
        <v>197.15</v>
      </c>
      <c r="D360" s="8">
        <f t="shared" si="369"/>
        <v>0.40999999999999659</v>
      </c>
      <c r="E360" s="8">
        <f t="shared" si="369"/>
        <v>2.5073999999999996</v>
      </c>
      <c r="F360" s="8">
        <f t="shared" si="369"/>
        <v>1.9257</v>
      </c>
      <c r="G360" s="8">
        <f t="shared" si="369"/>
        <v>0.1575</v>
      </c>
      <c r="H360" s="8">
        <f t="shared" si="369"/>
        <v>0.22</v>
      </c>
      <c r="I360" s="8">
        <f t="shared" si="369"/>
        <v>1.1508965999999998</v>
      </c>
      <c r="J360" s="8">
        <f t="shared" si="369"/>
        <v>1.346079</v>
      </c>
      <c r="K360" s="8">
        <f t="shared" si="369"/>
        <v>5.1150959999999995E-2</v>
      </c>
      <c r="L360" s="8">
        <f t="shared" si="369"/>
        <v>1.1508965999999998</v>
      </c>
      <c r="M360" s="8">
        <f t="shared" si="369"/>
        <v>11.668948536751431</v>
      </c>
      <c r="N360" s="8">
        <f t="shared" si="369"/>
        <v>5.6077689107643991E-2</v>
      </c>
      <c r="O360" s="8">
        <f t="shared" si="369"/>
        <v>1.346079</v>
      </c>
      <c r="P360" s="8">
        <f t="shared" si="369"/>
        <v>1.6331005778998688</v>
      </c>
      <c r="Q360" s="8">
        <f t="shared" si="369"/>
        <v>9.4613452609877413E-3</v>
      </c>
      <c r="R360" s="8">
        <f t="shared" si="369"/>
        <v>5.1150959999999995E-2</v>
      </c>
      <c r="S360" s="8">
        <f t="shared" si="369"/>
        <v>6.1938669766067489E-2</v>
      </c>
      <c r="T360" s="8">
        <f t="shared" si="369"/>
        <v>9.1416793359815063E-4</v>
      </c>
      <c r="U360" s="8">
        <f t="shared" si="369"/>
        <v>3.1268899999999995</v>
      </c>
      <c r="V360" s="8">
        <f t="shared" si="369"/>
        <v>3.6033432023022258</v>
      </c>
      <c r="W360" s="29">
        <f>'2.9 Biofuel 21 TWh'!D24</f>
        <v>196.28</v>
      </c>
      <c r="X360" s="35">
        <f t="shared" si="347"/>
        <v>0.43000000000000682</v>
      </c>
      <c r="Y360" s="29">
        <f>'2.9 Biofuel 21 TWh'!F24*k</f>
        <v>2.4318</v>
      </c>
      <c r="Z360" s="29">
        <f>'2.9 Biofuel 21 TWh'!G24*k</f>
        <v>1.9593</v>
      </c>
      <c r="AA360" s="29">
        <f>'2.9 Biofuel 21 TWh'!H24*k</f>
        <v>0.1575</v>
      </c>
      <c r="AB360" s="29">
        <f>'2.9 Biofuel 21 TWh'!I24/2</f>
        <v>0.51500000000000001</v>
      </c>
      <c r="AC360" s="29">
        <f t="shared" si="339"/>
        <v>1.1161962000000001</v>
      </c>
      <c r="AD360" s="348">
        <f t="shared" si="340"/>
        <v>1.340325</v>
      </c>
      <c r="AE360" s="68">
        <f t="shared" si="341"/>
        <v>4.9608720000000002E-2</v>
      </c>
      <c r="AF360" s="36">
        <f t="shared" si="348"/>
        <v>1.1161962000000001</v>
      </c>
      <c r="AG360" s="33">
        <f t="shared" si="342"/>
        <v>11.481975428916762</v>
      </c>
      <c r="AH360" s="33">
        <f t="shared" si="349"/>
        <v>3.722728121195118E-2</v>
      </c>
      <c r="AI360" s="36">
        <f t="shared" si="350"/>
        <v>1.340325</v>
      </c>
      <c r="AJ360" s="33">
        <f t="shared" si="343"/>
        <v>1.6233719602044281</v>
      </c>
      <c r="AK360" s="33">
        <f t="shared" si="351"/>
        <v>2.2216560566108434E-2</v>
      </c>
      <c r="AL360" s="60">
        <f t="shared" si="352"/>
        <v>4.9608720000000002E-2</v>
      </c>
      <c r="AM360" s="60">
        <f t="shared" si="344"/>
        <v>6.0321214496984334E-2</v>
      </c>
      <c r="AN360" s="60">
        <f t="shared" si="353"/>
        <v>-2.7780552094520267E-4</v>
      </c>
      <c r="AO360" s="34">
        <f t="shared" si="345"/>
        <v>3.2913399999999995</v>
      </c>
      <c r="AP360" s="34">
        <f t="shared" si="354"/>
        <v>3.7805060362571208</v>
      </c>
      <c r="AQ360" s="10">
        <f t="shared" si="355"/>
        <v>2.6448539104898336</v>
      </c>
      <c r="AR360" s="10">
        <f t="shared" si="356"/>
        <v>2.7748914306127266</v>
      </c>
      <c r="AS360" s="10">
        <f t="shared" si="357"/>
        <v>0.13003752012289294</v>
      </c>
      <c r="AT360" s="10">
        <f>SUM(AS$341:AS360)*5</f>
        <v>6.3627003564669842</v>
      </c>
    </row>
    <row r="361" spans="1:46" x14ac:dyDescent="0.25">
      <c r="A361" s="4">
        <v>105</v>
      </c>
      <c r="B361" s="18">
        <f t="shared" si="334"/>
        <v>2128</v>
      </c>
      <c r="C361" s="19">
        <f t="shared" si="369"/>
        <v>197.58</v>
      </c>
      <c r="D361" s="8">
        <f t="shared" si="369"/>
        <v>0.43000000000000682</v>
      </c>
      <c r="E361" s="8">
        <f t="shared" si="369"/>
        <v>2.2869000000000002</v>
      </c>
      <c r="F361" s="8">
        <f t="shared" si="369"/>
        <v>2.0726999999999998</v>
      </c>
      <c r="G361" s="8">
        <f t="shared" si="369"/>
        <v>0.16170000000000001</v>
      </c>
      <c r="H361" s="8">
        <f t="shared" si="369"/>
        <v>0.13500000000000001</v>
      </c>
      <c r="I361" s="8">
        <f t="shared" si="369"/>
        <v>1.0496871000000001</v>
      </c>
      <c r="J361" s="8">
        <f t="shared" si="369"/>
        <v>1.3479165</v>
      </c>
      <c r="K361" s="8">
        <f t="shared" si="369"/>
        <v>4.6652760000000008E-2</v>
      </c>
      <c r="L361" s="8">
        <f t="shared" si="369"/>
        <v>1.0496871000000001</v>
      </c>
      <c r="M361" s="8">
        <f t="shared" si="369"/>
        <v>11.618529926813459</v>
      </c>
      <c r="N361" s="8">
        <f t="shared" si="369"/>
        <v>-5.0418609937972647E-2</v>
      </c>
      <c r="O361" s="8">
        <f t="shared" si="369"/>
        <v>1.3479165</v>
      </c>
      <c r="P361" s="8">
        <f t="shared" si="369"/>
        <v>1.6366106232481668</v>
      </c>
      <c r="Q361" s="8">
        <f t="shared" si="369"/>
        <v>3.5100453482979077E-3</v>
      </c>
      <c r="R361" s="8">
        <f t="shared" si="369"/>
        <v>4.6652760000000008E-2</v>
      </c>
      <c r="S361" s="8">
        <f t="shared" si="369"/>
        <v>5.7602073352315139E-2</v>
      </c>
      <c r="T361" s="8">
        <f t="shared" si="369"/>
        <v>-4.3365964137523499E-3</v>
      </c>
      <c r="U361" s="8">
        <f t="shared" si="369"/>
        <v>3.0265949999999999</v>
      </c>
      <c r="V361" s="8">
        <f t="shared" si="369"/>
        <v>3.4053498389965795</v>
      </c>
      <c r="W361" s="29">
        <f>'2.9 Biofuel 21 TWh'!D25</f>
        <v>196.62</v>
      </c>
      <c r="X361" s="35">
        <f t="shared" si="347"/>
        <v>0.34000000000000341</v>
      </c>
      <c r="Y361" s="29">
        <f>'2.9 Biofuel 21 TWh'!F25*k</f>
        <v>2.2848000000000002</v>
      </c>
      <c r="Z361" s="29">
        <f>'2.9 Biofuel 21 TWh'!G25*k</f>
        <v>2.0097</v>
      </c>
      <c r="AA361" s="29">
        <f>'2.9 Biofuel 21 TWh'!H25*k</f>
        <v>0.1575</v>
      </c>
      <c r="AB361" s="29">
        <f>'2.9 Biofuel 21 TWh'!I25/2</f>
        <v>0.39</v>
      </c>
      <c r="AC361" s="29">
        <f t="shared" si="339"/>
        <v>1.0487232000000002</v>
      </c>
      <c r="AD361" s="348">
        <f t="shared" si="340"/>
        <v>1.3234620000000001</v>
      </c>
      <c r="AE361" s="68">
        <f t="shared" si="341"/>
        <v>4.6609920000000006E-2</v>
      </c>
      <c r="AF361" s="36">
        <f t="shared" si="348"/>
        <v>1.0487232000000002</v>
      </c>
      <c r="AG361" s="33">
        <f t="shared" si="342"/>
        <v>11.448220058466632</v>
      </c>
      <c r="AH361" s="33">
        <f t="shared" si="349"/>
        <v>-3.3755370450130329E-2</v>
      </c>
      <c r="AI361" s="36">
        <f t="shared" si="350"/>
        <v>1.3234620000000001</v>
      </c>
      <c r="AJ361" s="33">
        <f t="shared" si="343"/>
        <v>1.6104363303621625</v>
      </c>
      <c r="AK361" s="33">
        <f t="shared" si="351"/>
        <v>-1.2935629842265595E-2</v>
      </c>
      <c r="AL361" s="60">
        <f t="shared" si="352"/>
        <v>4.6609920000000006E-2</v>
      </c>
      <c r="AM361" s="60">
        <f t="shared" si="344"/>
        <v>5.7273304955056482E-2</v>
      </c>
      <c r="AN361" s="60">
        <f t="shared" si="353"/>
        <v>-3.0479095419278512E-3</v>
      </c>
      <c r="AO361" s="34">
        <f t="shared" si="345"/>
        <v>3.1473</v>
      </c>
      <c r="AP361" s="34">
        <f t="shared" si="354"/>
        <v>3.4375610901656795</v>
      </c>
      <c r="AQ361" s="10">
        <f t="shared" si="355"/>
        <v>2.4995267818234894</v>
      </c>
      <c r="AR361" s="10">
        <f t="shared" si="356"/>
        <v>2.5231698401816085</v>
      </c>
      <c r="AS361" s="10">
        <f t="shared" si="357"/>
        <v>2.3643058358119085E-2</v>
      </c>
      <c r="AT361" s="10">
        <f>SUM(AS$341:AS361)*5</f>
        <v>6.4809156482575787</v>
      </c>
    </row>
    <row r="362" spans="1:46" x14ac:dyDescent="0.25">
      <c r="A362" s="4">
        <v>110</v>
      </c>
      <c r="B362" s="18">
        <f t="shared" si="334"/>
        <v>2133</v>
      </c>
      <c r="C362" s="19">
        <f t="shared" si="369"/>
        <v>197.75</v>
      </c>
      <c r="D362" s="8">
        <f t="shared" si="369"/>
        <v>0.16999999999998749</v>
      </c>
      <c r="E362" s="8">
        <f t="shared" si="369"/>
        <v>2.5787999999999998</v>
      </c>
      <c r="F362" s="8">
        <f t="shared" si="369"/>
        <v>1.8584999999999998</v>
      </c>
      <c r="G362" s="8">
        <f t="shared" si="369"/>
        <v>0.15539999999999998</v>
      </c>
      <c r="H362" s="8">
        <f t="shared" si="369"/>
        <v>0.19500000000000001</v>
      </c>
      <c r="I362" s="8">
        <f t="shared" si="369"/>
        <v>1.1836692</v>
      </c>
      <c r="J362" s="8">
        <f t="shared" si="369"/>
        <v>1.3380359999999998</v>
      </c>
      <c r="K362" s="8">
        <f t="shared" si="369"/>
        <v>5.2607519999999998E-2</v>
      </c>
      <c r="L362" s="8">
        <f t="shared" si="369"/>
        <v>1.1836692</v>
      </c>
      <c r="M362" s="8">
        <f t="shared" si="369"/>
        <v>11.706846698673345</v>
      </c>
      <c r="N362" s="8">
        <f t="shared" si="369"/>
        <v>8.8316771859886956E-2</v>
      </c>
      <c r="O362" s="8">
        <f t="shared" si="369"/>
        <v>1.3380359999999998</v>
      </c>
      <c r="P362" s="8">
        <f t="shared" si="369"/>
        <v>1.6273506174651799</v>
      </c>
      <c r="Q362" s="8">
        <f t="shared" si="369"/>
        <v>-9.2600057829868021E-3</v>
      </c>
      <c r="R362" s="8">
        <f t="shared" si="369"/>
        <v>5.2607519999999998E-2</v>
      </c>
      <c r="S362" s="8">
        <f t="shared" si="369"/>
        <v>6.2790224169456732E-2</v>
      </c>
      <c r="T362" s="8">
        <f t="shared" si="369"/>
        <v>5.188150817141593E-3</v>
      </c>
      <c r="U362" s="8">
        <f t="shared" si="369"/>
        <v>3.1120050000000004</v>
      </c>
      <c r="V362" s="8">
        <f t="shared" si="369"/>
        <v>3.3662499168940294</v>
      </c>
      <c r="W362" s="29">
        <f>'2.9 Biofuel 21 TWh'!D26</f>
        <v>196.88</v>
      </c>
      <c r="X362" s="35">
        <f t="shared" si="347"/>
        <v>0.25999999999999091</v>
      </c>
      <c r="Y362" s="29">
        <f>'2.9 Biofuel 21 TWh'!F26*k</f>
        <v>2.4822000000000002</v>
      </c>
      <c r="Z362" s="29">
        <f>'2.9 Biofuel 21 TWh'!G26*k</f>
        <v>1.9109999999999998</v>
      </c>
      <c r="AA362" s="29">
        <f>'2.9 Biofuel 21 TWh'!H26*k</f>
        <v>0.1575</v>
      </c>
      <c r="AB362" s="29">
        <f>'2.9 Biofuel 21 TWh'!I26/2</f>
        <v>0.44500000000000001</v>
      </c>
      <c r="AC362" s="29">
        <f t="shared" si="339"/>
        <v>1.1393298000000001</v>
      </c>
      <c r="AD362" s="348">
        <f t="shared" si="340"/>
        <v>1.3343189999999998</v>
      </c>
      <c r="AE362" s="68">
        <f t="shared" si="341"/>
        <v>5.0636880000000009E-2</v>
      </c>
      <c r="AF362" s="36">
        <f t="shared" si="348"/>
        <v>1.1393298000000001</v>
      </c>
      <c r="AG362" s="33">
        <f t="shared" si="342"/>
        <v>11.508253620653955</v>
      </c>
      <c r="AH362" s="33">
        <f t="shared" si="349"/>
        <v>6.0033562187323142E-2</v>
      </c>
      <c r="AI362" s="36">
        <f t="shared" si="350"/>
        <v>1.3343189999999998</v>
      </c>
      <c r="AJ362" s="33">
        <f t="shared" si="343"/>
        <v>1.6190066124670659</v>
      </c>
      <c r="AK362" s="33">
        <f t="shared" si="351"/>
        <v>8.5702821049034039E-3</v>
      </c>
      <c r="AL362" s="60">
        <f t="shared" si="352"/>
        <v>5.0636880000000009E-2</v>
      </c>
      <c r="AM362" s="60">
        <f t="shared" si="344"/>
        <v>6.0761465578671389E-2</v>
      </c>
      <c r="AN362" s="60">
        <f t="shared" si="353"/>
        <v>3.4881606236149068E-3</v>
      </c>
      <c r="AO362" s="34">
        <f t="shared" si="345"/>
        <v>3.2472050000000001</v>
      </c>
      <c r="AP362" s="34">
        <f t="shared" si="354"/>
        <v>3.5792970049158326</v>
      </c>
      <c r="AQ362" s="10">
        <f t="shared" si="355"/>
        <v>2.4708274390002174</v>
      </c>
      <c r="AR362" s="10">
        <f t="shared" si="356"/>
        <v>2.627204001608221</v>
      </c>
      <c r="AS362" s="10">
        <f t="shared" si="357"/>
        <v>0.15637656260800359</v>
      </c>
      <c r="AT362" s="10">
        <f>SUM(AS$341:AS362)*5</f>
        <v>7.2627984612975975</v>
      </c>
    </row>
    <row r="363" spans="1:46" x14ac:dyDescent="0.25">
      <c r="A363" s="4">
        <v>115</v>
      </c>
      <c r="B363" s="18">
        <f t="shared" si="334"/>
        <v>2138</v>
      </c>
      <c r="C363" s="19">
        <f t="shared" si="369"/>
        <v>198.17</v>
      </c>
      <c r="D363" s="8">
        <f t="shared" si="369"/>
        <v>0.41999999999998749</v>
      </c>
      <c r="E363" s="8">
        <f t="shared" si="369"/>
        <v>2.4822000000000002</v>
      </c>
      <c r="F363" s="8">
        <f t="shared" si="369"/>
        <v>1.9341000000000002</v>
      </c>
      <c r="G363" s="8">
        <f t="shared" si="369"/>
        <v>0.1575</v>
      </c>
      <c r="H363" s="8">
        <f t="shared" si="369"/>
        <v>0.26</v>
      </c>
      <c r="I363" s="8">
        <f t="shared" si="369"/>
        <v>1.1393298000000001</v>
      </c>
      <c r="J363" s="8">
        <f t="shared" si="369"/>
        <v>1.3430970000000002</v>
      </c>
      <c r="K363" s="8">
        <f t="shared" si="369"/>
        <v>5.0636880000000009E-2</v>
      </c>
      <c r="L363" s="8">
        <f t="shared" si="369"/>
        <v>1.1393298000000001</v>
      </c>
      <c r="M363" s="8">
        <f t="shared" si="369"/>
        <v>11.742497888898242</v>
      </c>
      <c r="N363" s="8">
        <f t="shared" si="369"/>
        <v>3.5651190224896823E-2</v>
      </c>
      <c r="O363" s="8">
        <f t="shared" si="369"/>
        <v>1.3430970000000002</v>
      </c>
      <c r="P363" s="8">
        <f t="shared" si="369"/>
        <v>1.6307746642444363</v>
      </c>
      <c r="Q363" s="8">
        <f t="shared" si="369"/>
        <v>3.42404677925634E-3</v>
      </c>
      <c r="R363" s="8">
        <f t="shared" si="369"/>
        <v>5.0636880000000009E-2</v>
      </c>
      <c r="S363" s="8">
        <f t="shared" si="369"/>
        <v>6.1736728325611584E-2</v>
      </c>
      <c r="T363" s="8">
        <f t="shared" si="369"/>
        <v>-1.0534958438451481E-3</v>
      </c>
      <c r="U363" s="8">
        <f t="shared" si="369"/>
        <v>3.1419700000000002</v>
      </c>
      <c r="V363" s="8">
        <f t="shared" si="369"/>
        <v>3.5999917411602955</v>
      </c>
      <c r="W363" s="29">
        <f>'2.9 Biofuel 21 TWh'!D27</f>
        <v>197.27</v>
      </c>
      <c r="X363" s="35">
        <f t="shared" si="347"/>
        <v>0.39000000000001478</v>
      </c>
      <c r="Y363" s="29">
        <f>'2.9 Biofuel 21 TWh'!F27*k</f>
        <v>2.3982000000000001</v>
      </c>
      <c r="Z363" s="29">
        <f>'2.9 Biofuel 21 TWh'!G27*k</f>
        <v>1.9572000000000001</v>
      </c>
      <c r="AA363" s="29">
        <f>'2.9 Biofuel 21 TWh'!H27*k</f>
        <v>0.1575</v>
      </c>
      <c r="AB363" s="29">
        <f>'2.9 Biofuel 21 TWh'!I27/2</f>
        <v>0.47</v>
      </c>
      <c r="AC363" s="29">
        <f t="shared" si="339"/>
        <v>1.1007738</v>
      </c>
      <c r="AD363" s="348">
        <f t="shared" si="340"/>
        <v>1.3312950000000001</v>
      </c>
      <c r="AE363" s="68">
        <f t="shared" si="341"/>
        <v>4.8923280000000006E-2</v>
      </c>
      <c r="AF363" s="36">
        <f t="shared" si="348"/>
        <v>1.1007738</v>
      </c>
      <c r="AG363" s="33">
        <f t="shared" si="342"/>
        <v>11.524071438577073</v>
      </c>
      <c r="AH363" s="33">
        <f t="shared" si="349"/>
        <v>1.5817817923117872E-2</v>
      </c>
      <c r="AI363" s="36">
        <f t="shared" si="350"/>
        <v>1.3312950000000001</v>
      </c>
      <c r="AJ363" s="33">
        <f t="shared" si="343"/>
        <v>1.617497638615331</v>
      </c>
      <c r="AK363" s="33">
        <f t="shared" si="351"/>
        <v>-1.5089738517348739E-3</v>
      </c>
      <c r="AL363" s="60">
        <f t="shared" si="352"/>
        <v>4.8923280000000006E-2</v>
      </c>
      <c r="AM363" s="60">
        <f t="shared" si="344"/>
        <v>5.9664491086377891E-2</v>
      </c>
      <c r="AN363" s="60">
        <f t="shared" si="353"/>
        <v>-1.0969744922934982E-3</v>
      </c>
      <c r="AO363" s="34">
        <f t="shared" si="345"/>
        <v>3.2388850000000002</v>
      </c>
      <c r="AP363" s="34">
        <f t="shared" si="354"/>
        <v>3.6420968695791043</v>
      </c>
      <c r="AQ363" s="10">
        <f t="shared" si="355"/>
        <v>2.642393938011657</v>
      </c>
      <c r="AR363" s="10">
        <f t="shared" si="356"/>
        <v>2.6732991022710624</v>
      </c>
      <c r="AS363" s="10">
        <f t="shared" si="357"/>
        <v>3.0905164259405371E-2</v>
      </c>
      <c r="AT363" s="10">
        <f>SUM(AS$341:AS363)*5</f>
        <v>7.417324282594624</v>
      </c>
    </row>
    <row r="364" spans="1:46" x14ac:dyDescent="0.25">
      <c r="A364" s="4">
        <v>120</v>
      </c>
      <c r="B364" s="18">
        <f t="shared" si="334"/>
        <v>2143</v>
      </c>
      <c r="C364" s="19">
        <f t="shared" si="369"/>
        <v>198.39</v>
      </c>
      <c r="D364" s="8">
        <f t="shared" si="369"/>
        <v>0.21999999999999886</v>
      </c>
      <c r="E364" s="8">
        <f t="shared" si="369"/>
        <v>2.415</v>
      </c>
      <c r="F364" s="8">
        <f t="shared" si="369"/>
        <v>1.9424999999999999</v>
      </c>
      <c r="G364" s="8">
        <f t="shared" si="369"/>
        <v>0.1575</v>
      </c>
      <c r="H364" s="8">
        <f t="shared" si="369"/>
        <v>0.22</v>
      </c>
      <c r="I364" s="8">
        <f t="shared" si="369"/>
        <v>1.1084850000000002</v>
      </c>
      <c r="J364" s="8">
        <f t="shared" si="369"/>
        <v>1.329825</v>
      </c>
      <c r="K364" s="8">
        <f t="shared" si="369"/>
        <v>4.9266000000000004E-2</v>
      </c>
      <c r="L364" s="8">
        <f t="shared" si="369"/>
        <v>1.1084850000000002</v>
      </c>
      <c r="M364" s="8">
        <f t="shared" si="369"/>
        <v>11.743943215544105</v>
      </c>
      <c r="N364" s="8">
        <f t="shared" si="369"/>
        <v>1.4453266458627212E-3</v>
      </c>
      <c r="O364" s="8">
        <f t="shared" si="369"/>
        <v>1.329825</v>
      </c>
      <c r="P364" s="8">
        <f t="shared" si="369"/>
        <v>1.618107955918614</v>
      </c>
      <c r="Q364" s="8">
        <f t="shared" si="369"/>
        <v>-1.2666708325822285E-2</v>
      </c>
      <c r="R364" s="8">
        <f t="shared" si="369"/>
        <v>4.9266000000000004E-2</v>
      </c>
      <c r="S364" s="8">
        <f t="shared" si="369"/>
        <v>6.0179614811827896E-2</v>
      </c>
      <c r="T364" s="8">
        <f t="shared" si="369"/>
        <v>-1.5571135137836881E-3</v>
      </c>
      <c r="U364" s="8">
        <f t="shared" si="369"/>
        <v>3.0777499999999995</v>
      </c>
      <c r="V364" s="8">
        <f t="shared" si="369"/>
        <v>3.2849715048062551</v>
      </c>
      <c r="W364" s="29">
        <f>'2.9 Biofuel 21 TWh'!D28</f>
        <v>197.53</v>
      </c>
      <c r="X364" s="35">
        <f t="shared" si="347"/>
        <v>0.25999999999999091</v>
      </c>
      <c r="Y364" s="29">
        <f>'2.9 Biofuel 21 TWh'!F28*k</f>
        <v>2.3247</v>
      </c>
      <c r="Z364" s="29">
        <f>'2.9 Biofuel 21 TWh'!G28*k</f>
        <v>1.9676999999999998</v>
      </c>
      <c r="AA364" s="29">
        <f>'2.9 Biofuel 21 TWh'!H28*k</f>
        <v>0.15539999999999998</v>
      </c>
      <c r="AB364" s="29">
        <f>'2.9 Biofuel 21 TWh'!I28/2</f>
        <v>0.46</v>
      </c>
      <c r="AC364" s="29">
        <f t="shared" si="339"/>
        <v>1.0670373</v>
      </c>
      <c r="AD364" s="348">
        <f t="shared" si="340"/>
        <v>1.3172774999999999</v>
      </c>
      <c r="AE364" s="68">
        <f t="shared" si="341"/>
        <v>4.7423880000000002E-2</v>
      </c>
      <c r="AF364" s="36">
        <f t="shared" si="348"/>
        <v>1.0670373</v>
      </c>
      <c r="AG364" s="33">
        <f t="shared" si="342"/>
        <v>11.504661510587056</v>
      </c>
      <c r="AH364" s="33">
        <f t="shared" si="349"/>
        <v>-1.940992799001684E-2</v>
      </c>
      <c r="AI364" s="36">
        <f t="shared" si="350"/>
        <v>1.3172774999999999</v>
      </c>
      <c r="AJ364" s="33">
        <f t="shared" si="343"/>
        <v>1.603213387204532</v>
      </c>
      <c r="AK364" s="33">
        <f t="shared" si="351"/>
        <v>-1.4284251410799031E-2</v>
      </c>
      <c r="AL364" s="60">
        <f t="shared" si="352"/>
        <v>4.7423880000000002E-2</v>
      </c>
      <c r="AM364" s="60">
        <f t="shared" si="344"/>
        <v>5.7971171560805536E-2</v>
      </c>
      <c r="AN364" s="60">
        <f t="shared" si="353"/>
        <v>-1.6933195255723552E-3</v>
      </c>
      <c r="AO364" s="34">
        <f t="shared" si="345"/>
        <v>3.19007</v>
      </c>
      <c r="AP364" s="34">
        <f t="shared" si="354"/>
        <v>3.4146825010736026</v>
      </c>
      <c r="AQ364" s="10">
        <f t="shared" si="355"/>
        <v>2.4111690845277911</v>
      </c>
      <c r="AR364" s="10">
        <f t="shared" si="356"/>
        <v>2.5063769557880242</v>
      </c>
      <c r="AS364" s="10">
        <f t="shared" si="357"/>
        <v>9.5207871260233112E-2</v>
      </c>
      <c r="AT364" s="10">
        <f>SUM(AS$341:AS364)*5</f>
        <v>7.8933636388957895</v>
      </c>
    </row>
    <row r="365" spans="1:46" x14ac:dyDescent="0.25">
      <c r="A365" s="4">
        <v>125</v>
      </c>
      <c r="B365" s="18">
        <f t="shared" si="334"/>
        <v>2148</v>
      </c>
      <c r="C365" s="19">
        <f t="shared" si="369"/>
        <v>198.51</v>
      </c>
      <c r="D365" s="8">
        <f t="shared" si="369"/>
        <v>0.12000000000000455</v>
      </c>
      <c r="E365" s="8">
        <f t="shared" si="369"/>
        <v>2.2994999999999997</v>
      </c>
      <c r="F365" s="8">
        <f t="shared" si="369"/>
        <v>1.9593</v>
      </c>
      <c r="G365" s="8">
        <f t="shared" si="369"/>
        <v>0.15539999999999998</v>
      </c>
      <c r="H365" s="8">
        <f t="shared" si="369"/>
        <v>0.14000000000000001</v>
      </c>
      <c r="I365" s="8">
        <f t="shared" si="369"/>
        <v>1.0554705</v>
      </c>
      <c r="J365" s="8">
        <f t="shared" si="369"/>
        <v>1.3079114999999999</v>
      </c>
      <c r="K365" s="8">
        <f t="shared" si="369"/>
        <v>4.6909799999999995E-2</v>
      </c>
      <c r="L365" s="8">
        <f t="shared" si="369"/>
        <v>1.0554705</v>
      </c>
      <c r="M365" s="8">
        <f t="shared" si="369"/>
        <v>11.692237782089855</v>
      </c>
      <c r="N365" s="8">
        <f t="shared" si="369"/>
        <v>-5.1705433454250382E-2</v>
      </c>
      <c r="O365" s="8">
        <f t="shared" si="369"/>
        <v>1.3079114999999999</v>
      </c>
      <c r="P365" s="8">
        <f t="shared" si="369"/>
        <v>1.5939552770804886</v>
      </c>
      <c r="Q365" s="8">
        <f t="shared" si="369"/>
        <v>-2.4152678838125441E-2</v>
      </c>
      <c r="R365" s="8">
        <f t="shared" si="369"/>
        <v>4.6909799999999995E-2</v>
      </c>
      <c r="S365" s="8">
        <f t="shared" si="369"/>
        <v>5.7548153430659471E-2</v>
      </c>
      <c r="T365" s="8">
        <f t="shared" si="369"/>
        <v>-2.6314613811684248E-3</v>
      </c>
      <c r="U365" s="8">
        <f t="shared" si="369"/>
        <v>2.9602300000000001</v>
      </c>
      <c r="V365" s="8">
        <f t="shared" si="369"/>
        <v>3.0017404263264607</v>
      </c>
      <c r="W365" s="29">
        <f>'2.9 Biofuel 21 TWh'!D29</f>
        <v>197.64</v>
      </c>
      <c r="X365" s="35">
        <f t="shared" si="347"/>
        <v>0.10999999999998522</v>
      </c>
      <c r="Y365" s="29">
        <f>'2.9 Biofuel 21 TWh'!F29*k</f>
        <v>2.2742999999999998</v>
      </c>
      <c r="Z365" s="29">
        <f>'2.9 Biofuel 21 TWh'!G29*k</f>
        <v>1.9634999999999998</v>
      </c>
      <c r="AA365" s="29">
        <f>'2.9 Biofuel 21 TWh'!H29*k</f>
        <v>0.15539999999999998</v>
      </c>
      <c r="AB365" s="29">
        <f>'2.9 Biofuel 21 TWh'!I29/2</f>
        <v>0.41</v>
      </c>
      <c r="AC365" s="29">
        <f t="shared" si="339"/>
        <v>1.0439037</v>
      </c>
      <c r="AD365" s="348">
        <f t="shared" si="340"/>
        <v>1.3033334999999999</v>
      </c>
      <c r="AE365" s="68">
        <f t="shared" si="341"/>
        <v>4.6395720000000001E-2</v>
      </c>
      <c r="AF365" s="36">
        <f t="shared" si="348"/>
        <v>1.0439037</v>
      </c>
      <c r="AG365" s="33">
        <f t="shared" si="342"/>
        <v>11.46394787948484</v>
      </c>
      <c r="AH365" s="33">
        <f t="shared" si="349"/>
        <v>-4.0713631102216041E-2</v>
      </c>
      <c r="AI365" s="36">
        <f t="shared" si="350"/>
        <v>1.3033334999999999</v>
      </c>
      <c r="AJ365" s="33">
        <f t="shared" si="343"/>
        <v>1.5867442644453447</v>
      </c>
      <c r="AK365" s="33">
        <f t="shared" si="351"/>
        <v>-1.6469122759187327E-2</v>
      </c>
      <c r="AL365" s="60">
        <f t="shared" si="352"/>
        <v>4.6395720000000001E-2</v>
      </c>
      <c r="AM365" s="60">
        <f t="shared" si="344"/>
        <v>5.6643672130993583E-2</v>
      </c>
      <c r="AN365" s="60">
        <f t="shared" si="353"/>
        <v>-1.3274994298119527E-3</v>
      </c>
      <c r="AO365" s="34">
        <f t="shared" si="345"/>
        <v>3.1220800000000004</v>
      </c>
      <c r="AP365" s="34">
        <f t="shared" si="354"/>
        <v>3.17356974670877</v>
      </c>
      <c r="AQ365" s="10">
        <f t="shared" si="355"/>
        <v>2.203277472923622</v>
      </c>
      <c r="AR365" s="10">
        <f t="shared" si="356"/>
        <v>2.3294001940842373</v>
      </c>
      <c r="AS365" s="10">
        <f t="shared" si="357"/>
        <v>0.12612272116061529</v>
      </c>
      <c r="AT365" s="10">
        <f>SUM(AS$341:AS365)*5</f>
        <v>8.523977244698866</v>
      </c>
    </row>
    <row r="366" spans="1:46" x14ac:dyDescent="0.25">
      <c r="A366" s="4">
        <v>130</v>
      </c>
      <c r="B366" s="18">
        <f t="shared" si="334"/>
        <v>2153</v>
      </c>
      <c r="C366" s="19">
        <f t="shared" si="369"/>
        <v>198.74</v>
      </c>
      <c r="D366" s="8">
        <f t="shared" si="369"/>
        <v>0.23000000000001819</v>
      </c>
      <c r="E366" s="8">
        <f t="shared" si="369"/>
        <v>2.3016000000000001</v>
      </c>
      <c r="F366" s="8">
        <f t="shared" si="369"/>
        <v>1.9403999999999999</v>
      </c>
      <c r="G366" s="8">
        <f t="shared" si="369"/>
        <v>0.15539999999999998</v>
      </c>
      <c r="H366" s="8">
        <f t="shared" si="369"/>
        <v>0.19</v>
      </c>
      <c r="I366" s="8">
        <f t="shared" si="369"/>
        <v>1.0564344000000001</v>
      </c>
      <c r="J366" s="8">
        <f t="shared" si="369"/>
        <v>1.3012440000000001</v>
      </c>
      <c r="K366" s="8">
        <f t="shared" si="369"/>
        <v>4.6952640000000004E-2</v>
      </c>
      <c r="L366" s="8">
        <f t="shared" si="369"/>
        <v>1.0564344000000001</v>
      </c>
      <c r="M366" s="8">
        <f t="shared" si="369"/>
        <v>11.646370847439318</v>
      </c>
      <c r="N366" s="8">
        <f t="shared" si="369"/>
        <v>-4.5866934650536706E-2</v>
      </c>
      <c r="O366" s="8">
        <f t="shared" si="369"/>
        <v>1.3012440000000001</v>
      </c>
      <c r="P366" s="8">
        <f t="shared" si="369"/>
        <v>1.583018146332924</v>
      </c>
      <c r="Q366" s="8">
        <f t="shared" si="369"/>
        <v>-1.0937130747564527E-2</v>
      </c>
      <c r="R366" s="8">
        <f>R50</f>
        <v>4.6952640000000004E-2</v>
      </c>
      <c r="S366" s="8">
        <f>S50</f>
        <v>5.7125812383895802E-2</v>
      </c>
      <c r="T366" s="8">
        <f>T50</f>
        <v>-4.2234104676366901E-4</v>
      </c>
      <c r="U366" s="8">
        <f>U50</f>
        <v>2.9818100000000003</v>
      </c>
      <c r="V366" s="8">
        <f>V50</f>
        <v>3.1545835935551536</v>
      </c>
      <c r="W366" s="29">
        <f>'2.9 Biofuel 21 TWh'!D30</f>
        <v>197.83</v>
      </c>
      <c r="X366" s="35">
        <f t="shared" si="347"/>
        <v>0.19000000000002615</v>
      </c>
      <c r="Y366" s="29">
        <f>'2.9 Biofuel 21 TWh'!F30*k</f>
        <v>2.2973999999999997</v>
      </c>
      <c r="Z366" s="29">
        <f>'2.9 Biofuel 21 TWh'!G30*k</f>
        <v>1.9026000000000001</v>
      </c>
      <c r="AA366" s="29">
        <f>'2.9 Biofuel 21 TWh'!H30*k</f>
        <v>0.15329999999999999</v>
      </c>
      <c r="AB366" s="29">
        <f>'2.9 Biofuel 21 TWh'!I30/2</f>
        <v>0.44</v>
      </c>
      <c r="AC366" s="29">
        <f t="shared" si="339"/>
        <v>1.0545065999999998</v>
      </c>
      <c r="AD366" s="348">
        <f t="shared" si="340"/>
        <v>1.2858510000000001</v>
      </c>
      <c r="AE366" s="68">
        <f t="shared" si="341"/>
        <v>4.6866959999999999E-2</v>
      </c>
      <c r="AF366" s="36">
        <f t="shared" si="348"/>
        <v>1.0545065999999998</v>
      </c>
      <c r="AG366" s="33">
        <f t="shared" si="342"/>
        <v>11.437675480337452</v>
      </c>
      <c r="AH366" s="33">
        <f t="shared" si="349"/>
        <v>-2.6272399147387659E-2</v>
      </c>
      <c r="AI366" s="36">
        <f t="shared" si="350"/>
        <v>1.2858510000000001</v>
      </c>
      <c r="AJ366" s="33">
        <f t="shared" si="343"/>
        <v>1.5663504073495411</v>
      </c>
      <c r="AK366" s="33">
        <f t="shared" si="351"/>
        <v>-2.0393857095803547E-2</v>
      </c>
      <c r="AL366" s="60">
        <f t="shared" si="352"/>
        <v>4.6866959999999999E-2</v>
      </c>
      <c r="AM366" s="60">
        <f t="shared" si="344"/>
        <v>5.6880241168783256E-2</v>
      </c>
      <c r="AN366" s="60">
        <f t="shared" si="353"/>
        <v>2.3656903778967314E-4</v>
      </c>
      <c r="AO366" s="34">
        <f t="shared" si="345"/>
        <v>3.1156449999999998</v>
      </c>
      <c r="AP366" s="34">
        <f t="shared" si="354"/>
        <v>3.2592153127946242</v>
      </c>
      <c r="AQ366" s="10">
        <f t="shared" si="355"/>
        <v>2.3154643576694829</v>
      </c>
      <c r="AR366" s="10">
        <f t="shared" si="356"/>
        <v>2.3922640395912542</v>
      </c>
      <c r="AS366" s="10">
        <f t="shared" si="357"/>
        <v>7.6799681921771334E-2</v>
      </c>
      <c r="AT366" s="10">
        <f>SUM(AS$341:AS366)*5</f>
        <v>8.9079756543077231</v>
      </c>
    </row>
    <row r="367" spans="1:46" x14ac:dyDescent="0.25">
      <c r="A367" s="4">
        <v>135</v>
      </c>
      <c r="B367" s="18">
        <f t="shared" si="334"/>
        <v>2158</v>
      </c>
      <c r="C367" s="19">
        <f t="shared" ref="C367:V370" si="370">C51</f>
        <v>198.91</v>
      </c>
      <c r="D367" s="8">
        <f t="shared" si="370"/>
        <v>0.16999999999998749</v>
      </c>
      <c r="E367" s="8">
        <f t="shared" si="370"/>
        <v>2.3183999999999996</v>
      </c>
      <c r="F367" s="8">
        <f t="shared" si="370"/>
        <v>1.9508999999999999</v>
      </c>
      <c r="G367" s="8">
        <f t="shared" si="370"/>
        <v>0.15539999999999998</v>
      </c>
      <c r="H367" s="8">
        <f t="shared" si="370"/>
        <v>0.25</v>
      </c>
      <c r="I367" s="8">
        <f t="shared" si="370"/>
        <v>1.0641455999999998</v>
      </c>
      <c r="J367" s="8">
        <f t="shared" si="370"/>
        <v>1.3093499999999998</v>
      </c>
      <c r="K367" s="8">
        <f t="shared" si="370"/>
        <v>4.7295359999999995E-2</v>
      </c>
      <c r="L367" s="8">
        <f t="shared" si="370"/>
        <v>1.0641455999999998</v>
      </c>
      <c r="M367" s="8">
        <f t="shared" si="370"/>
        <v>11.61253927931908</v>
      </c>
      <c r="N367" s="8">
        <f t="shared" si="370"/>
        <v>-3.3831568120238131E-2</v>
      </c>
      <c r="O367" s="8">
        <f t="shared" si="370"/>
        <v>1.3093499999999998</v>
      </c>
      <c r="P367" s="8">
        <f t="shared" si="370"/>
        <v>1.5891907165033421</v>
      </c>
      <c r="Q367" s="8">
        <f t="shared" si="370"/>
        <v>6.1725701704180569E-3</v>
      </c>
      <c r="R367" s="8">
        <f t="shared" si="370"/>
        <v>4.7295359999999995E-2</v>
      </c>
      <c r="S367" s="8">
        <f t="shared" si="370"/>
        <v>5.7393872329360787E-2</v>
      </c>
      <c r="T367" s="8">
        <f t="shared" si="370"/>
        <v>2.6805994546498513E-4</v>
      </c>
      <c r="U367" s="8">
        <f t="shared" si="370"/>
        <v>3.0385549999999997</v>
      </c>
      <c r="V367" s="8">
        <f t="shared" si="370"/>
        <v>3.1811640619956321</v>
      </c>
      <c r="W367" s="29">
        <f>'2.9 Biofuel 21 TWh'!D31</f>
        <v>198.12</v>
      </c>
      <c r="X367" s="35">
        <f t="shared" si="347"/>
        <v>0.28999999999999204</v>
      </c>
      <c r="Y367" s="29">
        <f>'2.9 Biofuel 21 TWh'!F31*k</f>
        <v>2.2931999999999997</v>
      </c>
      <c r="Z367" s="29">
        <f>'2.9 Biofuel 21 TWh'!G31*k</f>
        <v>1.9530000000000001</v>
      </c>
      <c r="AA367" s="29">
        <f>'2.9 Biofuel 21 TWh'!H31*k</f>
        <v>0.15539999999999998</v>
      </c>
      <c r="AB367" s="29">
        <f>'2.9 Biofuel 21 TWh'!I31/2</f>
        <v>0.43</v>
      </c>
      <c r="AC367" s="29">
        <f t="shared" si="339"/>
        <v>1.0525787999999998</v>
      </c>
      <c r="AD367" s="348">
        <f t="shared" si="340"/>
        <v>1.303974</v>
      </c>
      <c r="AE367" s="68">
        <f t="shared" si="341"/>
        <v>4.6781279999999995E-2</v>
      </c>
      <c r="AF367" s="36">
        <f t="shared" si="348"/>
        <v>1.0525787999999998</v>
      </c>
      <c r="AG367" s="33">
        <f t="shared" si="342"/>
        <v>11.411952146712675</v>
      </c>
      <c r="AH367" s="33">
        <f t="shared" si="349"/>
        <v>-2.5723333624776856E-2</v>
      </c>
      <c r="AI367" s="36">
        <f t="shared" si="350"/>
        <v>1.303974</v>
      </c>
      <c r="AJ367" s="33">
        <f t="shared" si="343"/>
        <v>1.5808682486877927</v>
      </c>
      <c r="AK367" s="33">
        <f t="shared" si="351"/>
        <v>1.4517841338251625E-2</v>
      </c>
      <c r="AL367" s="60">
        <f t="shared" si="352"/>
        <v>4.6781279999999995E-2</v>
      </c>
      <c r="AM367" s="60">
        <f t="shared" si="344"/>
        <v>5.6836381061493212E-2</v>
      </c>
      <c r="AN367" s="60">
        <f t="shared" si="353"/>
        <v>-4.3860107290044636E-5</v>
      </c>
      <c r="AO367" s="34">
        <f t="shared" si="345"/>
        <v>3.1405400000000001</v>
      </c>
      <c r="AP367" s="34">
        <f t="shared" si="354"/>
        <v>3.4192906476061768</v>
      </c>
      <c r="AQ367" s="10">
        <f t="shared" si="355"/>
        <v>2.3349744215047936</v>
      </c>
      <c r="AR367" s="10">
        <f t="shared" si="356"/>
        <v>2.5097593353429337</v>
      </c>
      <c r="AS367" s="10">
        <f t="shared" si="357"/>
        <v>0.1747849138381401</v>
      </c>
      <c r="AT367" s="10">
        <f>SUM(AS$341:AS367)*5</f>
        <v>9.7819002234984236</v>
      </c>
    </row>
    <row r="368" spans="1:46" x14ac:dyDescent="0.25">
      <c r="A368" s="4">
        <v>140</v>
      </c>
      <c r="B368" s="18">
        <f t="shared" si="334"/>
        <v>2163</v>
      </c>
      <c r="C368" s="19">
        <f t="shared" si="370"/>
        <v>199.04</v>
      </c>
      <c r="D368" s="8">
        <f t="shared" si="370"/>
        <v>0.12999999999999545</v>
      </c>
      <c r="E368" s="8">
        <f t="shared" si="370"/>
        <v>2.4087000000000001</v>
      </c>
      <c r="F368" s="8">
        <f t="shared" si="370"/>
        <v>1.8773999999999997</v>
      </c>
      <c r="G368" s="8">
        <f t="shared" si="370"/>
        <v>0.15329999999999999</v>
      </c>
      <c r="H368" s="8">
        <f t="shared" si="370"/>
        <v>0.20499999999999999</v>
      </c>
      <c r="I368" s="8">
        <f t="shared" si="370"/>
        <v>1.1055933</v>
      </c>
      <c r="J368" s="8">
        <f t="shared" si="370"/>
        <v>1.3035435</v>
      </c>
      <c r="K368" s="8">
        <f t="shared" si="370"/>
        <v>4.9137480000000004E-2</v>
      </c>
      <c r="L368" s="8">
        <f t="shared" si="370"/>
        <v>1.1055933</v>
      </c>
      <c r="M368" s="8">
        <f t="shared" si="370"/>
        <v>11.623344927473424</v>
      </c>
      <c r="N368" s="8">
        <f t="shared" si="370"/>
        <v>1.0805648154343928E-2</v>
      </c>
      <c r="O368" s="8">
        <f t="shared" si="370"/>
        <v>1.3035435</v>
      </c>
      <c r="P368" s="8">
        <f t="shared" si="370"/>
        <v>1.5844753830595553</v>
      </c>
      <c r="Q368" s="8">
        <f t="shared" si="370"/>
        <v>-4.7153334437868288E-3</v>
      </c>
      <c r="R368" s="8">
        <f t="shared" si="370"/>
        <v>4.9137480000000004E-2</v>
      </c>
      <c r="S368" s="8">
        <f t="shared" si="370"/>
        <v>5.9283379080661495E-2</v>
      </c>
      <c r="T368" s="8">
        <f t="shared" si="370"/>
        <v>1.8895067513007083E-3</v>
      </c>
      <c r="U368" s="8">
        <f t="shared" si="370"/>
        <v>3.0188599999999997</v>
      </c>
      <c r="V368" s="8">
        <f t="shared" si="370"/>
        <v>3.1568398214618529</v>
      </c>
      <c r="W368" s="29">
        <f>'2.9 Biofuel 21 TWh'!D32</f>
        <v>198.29</v>
      </c>
      <c r="X368" s="35">
        <f t="shared" si="347"/>
        <v>0.16999999999998749</v>
      </c>
      <c r="Y368" s="29">
        <f>'2.9 Biofuel 21 TWh'!F32*k</f>
        <v>2.2721999999999998</v>
      </c>
      <c r="Z368" s="29">
        <f>'2.9 Biofuel 21 TWh'!G32*k</f>
        <v>1.9403999999999999</v>
      </c>
      <c r="AA368" s="29">
        <f>'2.9 Biofuel 21 TWh'!H32*k</f>
        <v>0.15329999999999999</v>
      </c>
      <c r="AB368" s="29">
        <f>'2.9 Biofuel 21 TWh'!I32/2</f>
        <v>0.52500000000000002</v>
      </c>
      <c r="AC368" s="29">
        <f t="shared" si="339"/>
        <v>1.0429397999999999</v>
      </c>
      <c r="AD368" s="348">
        <f t="shared" si="340"/>
        <v>1.294041</v>
      </c>
      <c r="AE368" s="68">
        <f t="shared" si="341"/>
        <v>4.6352879999999999E-2</v>
      </c>
      <c r="AF368" s="36">
        <f t="shared" si="348"/>
        <v>1.0429397999999999</v>
      </c>
      <c r="AG368" s="33">
        <f t="shared" si="342"/>
        <v>11.37901491472496</v>
      </c>
      <c r="AH368" s="33">
        <f t="shared" si="349"/>
        <v>-3.293723198771481E-2</v>
      </c>
      <c r="AI368" s="36">
        <f t="shared" si="350"/>
        <v>1.294041</v>
      </c>
      <c r="AJ368" s="33">
        <f t="shared" si="343"/>
        <v>1.5735016647024098</v>
      </c>
      <c r="AK368" s="33">
        <f t="shared" si="351"/>
        <v>-7.366583985382924E-3</v>
      </c>
      <c r="AL368" s="60">
        <f t="shared" si="352"/>
        <v>4.6352879999999999E-2</v>
      </c>
      <c r="AM368" s="60">
        <f t="shared" si="344"/>
        <v>5.6400227616671128E-2</v>
      </c>
      <c r="AN368" s="60">
        <f t="shared" si="353"/>
        <v>-4.3615344482208357E-4</v>
      </c>
      <c r="AO368" s="34">
        <f t="shared" si="345"/>
        <v>3.1790850000000002</v>
      </c>
      <c r="AP368" s="34">
        <f t="shared" si="354"/>
        <v>3.3083450305820676</v>
      </c>
      <c r="AQ368" s="10">
        <f t="shared" si="355"/>
        <v>2.3171204289529999</v>
      </c>
      <c r="AR368" s="10">
        <f t="shared" si="356"/>
        <v>2.4283252524472378</v>
      </c>
      <c r="AS368" s="10">
        <f t="shared" si="357"/>
        <v>0.11120482349423799</v>
      </c>
      <c r="AT368" s="10">
        <f>SUM(AS$341:AS368)*5</f>
        <v>10.337924340969613</v>
      </c>
    </row>
    <row r="369" spans="1:46" x14ac:dyDescent="0.25">
      <c r="A369" s="4">
        <v>145</v>
      </c>
      <c r="B369" s="18">
        <f t="shared" si="334"/>
        <v>2168</v>
      </c>
      <c r="C369" s="19">
        <f t="shared" si="370"/>
        <v>199.4</v>
      </c>
      <c r="D369" s="8">
        <f t="shared" si="370"/>
        <v>0.36000000000001364</v>
      </c>
      <c r="E369" s="8">
        <f t="shared" si="370"/>
        <v>2.4653999999999998</v>
      </c>
      <c r="F369" s="8">
        <f t="shared" si="370"/>
        <v>1.8416999999999999</v>
      </c>
      <c r="G369" s="8">
        <f t="shared" si="370"/>
        <v>0.15329999999999999</v>
      </c>
      <c r="H369" s="8">
        <f t="shared" si="370"/>
        <v>0.17499999999999999</v>
      </c>
      <c r="I369" s="8">
        <f t="shared" si="370"/>
        <v>1.1316185999999999</v>
      </c>
      <c r="J369" s="8">
        <f t="shared" si="370"/>
        <v>1.3038689999999999</v>
      </c>
      <c r="K369" s="8">
        <f t="shared" si="370"/>
        <v>5.0294159999999997E-2</v>
      </c>
      <c r="L369" s="8">
        <f t="shared" si="370"/>
        <v>1.1316185999999999</v>
      </c>
      <c r="M369" s="8">
        <f t="shared" si="370"/>
        <v>11.659157158714521</v>
      </c>
      <c r="N369" s="8">
        <f t="shared" si="370"/>
        <v>3.5812231241097336E-2</v>
      </c>
      <c r="O369" s="8">
        <f t="shared" si="370"/>
        <v>1.3038689999999999</v>
      </c>
      <c r="P369" s="8">
        <f t="shared" si="370"/>
        <v>1.583967321996141</v>
      </c>
      <c r="Q369" s="8">
        <f t="shared" si="370"/>
        <v>-5.0806106341427792E-4</v>
      </c>
      <c r="R369" s="8">
        <f t="shared" si="370"/>
        <v>5.0294159999999997E-2</v>
      </c>
      <c r="S369" s="8">
        <f t="shared" si="370"/>
        <v>6.0774079839897112E-2</v>
      </c>
      <c r="T369" s="8">
        <f t="shared" si="370"/>
        <v>1.4907007592356164E-3</v>
      </c>
      <c r="U369" s="8">
        <f t="shared" si="370"/>
        <v>3.01301</v>
      </c>
      <c r="V369" s="8">
        <f t="shared" si="370"/>
        <v>3.4098048709369322</v>
      </c>
      <c r="W369" s="29">
        <f>'2.9 Biofuel 21 TWh'!D33</f>
        <v>198.57</v>
      </c>
      <c r="X369" s="35">
        <f t="shared" si="347"/>
        <v>0.28000000000000114</v>
      </c>
      <c r="Y369" s="29">
        <f>'2.9 Biofuel 21 TWh'!F33*k</f>
        <v>2.4359999999999999</v>
      </c>
      <c r="Z369" s="29">
        <f>'2.9 Biofuel 21 TWh'!G33*k</f>
        <v>1.8248999999999997</v>
      </c>
      <c r="AA369" s="29">
        <f>'2.9 Biofuel 21 TWh'!H33*k</f>
        <v>0.1512</v>
      </c>
      <c r="AB369" s="29">
        <f>'2.9 Biofuel 21 TWh'!I33/2</f>
        <v>0.41499999999999998</v>
      </c>
      <c r="AC369" s="29">
        <f t="shared" si="339"/>
        <v>1.1181240000000001</v>
      </c>
      <c r="AD369" s="348">
        <f t="shared" si="340"/>
        <v>1.2902819999999999</v>
      </c>
      <c r="AE369" s="68">
        <f t="shared" si="341"/>
        <v>4.96944E-2</v>
      </c>
      <c r="AF369" s="36">
        <f t="shared" si="348"/>
        <v>1.1181240000000001</v>
      </c>
      <c r="AG369" s="33">
        <f t="shared" si="342"/>
        <v>11.424367084278337</v>
      </c>
      <c r="AH369" s="33">
        <f t="shared" si="349"/>
        <v>4.5352169553376953E-2</v>
      </c>
      <c r="AI369" s="36">
        <f t="shared" si="350"/>
        <v>1.2902819999999999</v>
      </c>
      <c r="AJ369" s="33">
        <f t="shared" si="343"/>
        <v>1.5684404243298489</v>
      </c>
      <c r="AK369" s="33">
        <f t="shared" si="351"/>
        <v>-5.0612403725609489E-3</v>
      </c>
      <c r="AL369" s="60">
        <f t="shared" si="352"/>
        <v>4.96944E-2</v>
      </c>
      <c r="AM369" s="60">
        <f t="shared" si="344"/>
        <v>5.9664645852053236E-2</v>
      </c>
      <c r="AN369" s="60">
        <f t="shared" si="353"/>
        <v>3.2644182353821077E-3</v>
      </c>
      <c r="AO369" s="34">
        <f t="shared" si="345"/>
        <v>3.1376149999999998</v>
      </c>
      <c r="AP369" s="34">
        <f t="shared" si="354"/>
        <v>3.461170347416199</v>
      </c>
      <c r="AQ369" s="10">
        <f t="shared" si="355"/>
        <v>2.5027967752677083</v>
      </c>
      <c r="AR369" s="10">
        <f t="shared" si="356"/>
        <v>2.5404990350034899</v>
      </c>
      <c r="AS369" s="10">
        <f t="shared" si="357"/>
        <v>3.7702259735781674E-2</v>
      </c>
      <c r="AT369" s="10">
        <f>SUM(AS$341:AS369)*5</f>
        <v>10.526435639648522</v>
      </c>
    </row>
    <row r="370" spans="1:46" x14ac:dyDescent="0.25">
      <c r="A370" s="4">
        <v>150</v>
      </c>
      <c r="B370" s="18">
        <f t="shared" si="334"/>
        <v>2173</v>
      </c>
      <c r="C370" s="19">
        <f t="shared" si="370"/>
        <v>199.67</v>
      </c>
      <c r="D370" s="8">
        <f t="shared" si="370"/>
        <v>0.26999999999998181</v>
      </c>
      <c r="E370" s="8">
        <f t="shared" si="370"/>
        <v>2.4780000000000002</v>
      </c>
      <c r="F370" s="8">
        <f t="shared" si="370"/>
        <v>1.8648</v>
      </c>
      <c r="G370" s="8">
        <f t="shared" si="370"/>
        <v>0.15539999999999998</v>
      </c>
      <c r="H370" s="8">
        <f t="shared" si="370"/>
        <v>0.14000000000000001</v>
      </c>
      <c r="I370" s="8">
        <f t="shared" si="370"/>
        <v>1.1374020000000002</v>
      </c>
      <c r="J370" s="8">
        <f t="shared" si="370"/>
        <v>1.315734</v>
      </c>
      <c r="K370" s="8">
        <f t="shared" si="370"/>
        <v>5.0551200000000004E-2</v>
      </c>
      <c r="L370" s="8">
        <f t="shared" si="370"/>
        <v>1.1374020000000002</v>
      </c>
      <c r="M370" s="8">
        <f t="shared" si="370"/>
        <v>11.697376544019676</v>
      </c>
      <c r="N370" s="8">
        <f t="shared" si="370"/>
        <v>3.8219385305154674E-2</v>
      </c>
      <c r="O370" s="8">
        <f t="shared" si="370"/>
        <v>1.315734</v>
      </c>
      <c r="P370" s="8">
        <f t="shared" si="370"/>
        <v>1.5957425086403418</v>
      </c>
      <c r="Q370" s="8">
        <f t="shared" si="370"/>
        <v>1.1775186644200852E-2</v>
      </c>
      <c r="R370" s="8">
        <f t="shared" si="370"/>
        <v>5.0551200000000004E-2</v>
      </c>
      <c r="S370" s="8">
        <f t="shared" si="370"/>
        <v>6.1294640993790978E-2</v>
      </c>
      <c r="T370" s="8">
        <f t="shared" si="370"/>
        <v>5.2056115389386565E-4</v>
      </c>
      <c r="U370" s="8">
        <f t="shared" si="370"/>
        <v>3.0148300000000003</v>
      </c>
      <c r="V370" s="8">
        <f t="shared" si="370"/>
        <v>3.3353451331032318</v>
      </c>
      <c r="W370" s="29">
        <f>'2.9 Biofuel 21 TWh'!D34</f>
        <v>198.91</v>
      </c>
      <c r="X370" s="35">
        <f t="shared" si="347"/>
        <v>0.34000000000000341</v>
      </c>
      <c r="Y370" s="29">
        <f>'2.9 Biofuel 21 TWh'!F34*k</f>
        <v>2.4401999999999999</v>
      </c>
      <c r="Z370" s="29">
        <f>'2.9 Biofuel 21 TWh'!G34*k</f>
        <v>1.8458999999999997</v>
      </c>
      <c r="AA370" s="29">
        <f>'2.9 Biofuel 21 TWh'!H34*k</f>
        <v>0.15329999999999999</v>
      </c>
      <c r="AB370" s="29">
        <f>'2.9 Biofuel 21 TWh'!I34/2</f>
        <v>0.44</v>
      </c>
      <c r="AC370" s="29">
        <f t="shared" si="339"/>
        <v>1.1200517999999999</v>
      </c>
      <c r="AD370" s="348">
        <f t="shared" si="340"/>
        <v>1.2992909999999998</v>
      </c>
      <c r="AE370" s="68">
        <f t="shared" si="341"/>
        <v>4.9780080000000004E-2</v>
      </c>
      <c r="AF370" s="36">
        <f t="shared" si="348"/>
        <v>1.1200517999999999</v>
      </c>
      <c r="AG370" s="33">
        <f t="shared" si="342"/>
        <v>11.46737141746854</v>
      </c>
      <c r="AH370" s="33">
        <f t="shared" si="349"/>
        <v>4.300433319020236E-2</v>
      </c>
      <c r="AI370" s="36">
        <f t="shared" si="350"/>
        <v>1.2992909999999998</v>
      </c>
      <c r="AJ370" s="33">
        <f t="shared" si="343"/>
        <v>1.5765547149826853</v>
      </c>
      <c r="AK370" s="33">
        <f t="shared" si="351"/>
        <v>8.11429065283642E-3</v>
      </c>
      <c r="AL370" s="60">
        <f t="shared" si="352"/>
        <v>4.9780080000000004E-2</v>
      </c>
      <c r="AM370" s="60">
        <f t="shared" si="344"/>
        <v>6.0327398919770167E-2</v>
      </c>
      <c r="AN370" s="60">
        <f t="shared" si="353"/>
        <v>6.6275306771693132E-4</v>
      </c>
      <c r="AO370" s="34">
        <f t="shared" si="345"/>
        <v>3.1716099999999998</v>
      </c>
      <c r="AP370" s="34">
        <f t="shared" si="354"/>
        <v>3.5633913769107588</v>
      </c>
      <c r="AQ370" s="10">
        <f t="shared" si="355"/>
        <v>2.448143327697772</v>
      </c>
      <c r="AR370" s="10">
        <f t="shared" si="356"/>
        <v>2.6155292706524969</v>
      </c>
      <c r="AS370" s="10">
        <f t="shared" si="357"/>
        <v>0.16738594295472486</v>
      </c>
      <c r="AT370" s="10">
        <f>SUM(AS$341:AS370)*5</f>
        <v>11.363365354422147</v>
      </c>
    </row>
    <row r="371" spans="1:46" x14ac:dyDescent="0.25">
      <c r="K371" s="1"/>
    </row>
    <row r="372" spans="1:46" x14ac:dyDescent="0.25">
      <c r="K372" s="1"/>
    </row>
    <row r="373" spans="1:46" x14ac:dyDescent="0.25">
      <c r="K373" s="1"/>
    </row>
    <row r="374" spans="1:46" x14ac:dyDescent="0.25">
      <c r="K374" s="1"/>
    </row>
    <row r="375" spans="1:46" x14ac:dyDescent="0.25">
      <c r="K375" s="1"/>
    </row>
    <row r="376" spans="1:46" x14ac:dyDescent="0.25">
      <c r="K376" s="1"/>
    </row>
    <row r="377" spans="1:46" x14ac:dyDescent="0.25">
      <c r="K377" s="1"/>
    </row>
    <row r="378" spans="1:46" x14ac:dyDescent="0.25">
      <c r="K378" s="1"/>
    </row>
    <row r="379" spans="1:46" x14ac:dyDescent="0.25">
      <c r="K379" s="1"/>
    </row>
    <row r="380" spans="1:46" x14ac:dyDescent="0.25">
      <c r="K380" s="1"/>
    </row>
    <row r="381" spans="1:46" x14ac:dyDescent="0.25">
      <c r="K381" s="1"/>
    </row>
    <row r="382" spans="1:46" x14ac:dyDescent="0.25">
      <c r="K382" s="1"/>
    </row>
    <row r="383" spans="1:46" x14ac:dyDescent="0.25">
      <c r="K383" s="1"/>
    </row>
    <row r="384" spans="1:46" x14ac:dyDescent="0.25">
      <c r="K384" s="1"/>
    </row>
    <row r="385" spans="11:11" x14ac:dyDescent="0.25">
      <c r="K385" s="1"/>
    </row>
    <row r="386" spans="11:11" x14ac:dyDescent="0.25">
      <c r="K386" s="1"/>
    </row>
    <row r="387" spans="11:11" x14ac:dyDescent="0.25">
      <c r="K387" s="1"/>
    </row>
    <row r="388" spans="11:11" x14ac:dyDescent="0.25">
      <c r="K388" s="1"/>
    </row>
    <row r="389" spans="11:11" x14ac:dyDescent="0.25">
      <c r="K389" s="1"/>
    </row>
    <row r="390" spans="11:11" x14ac:dyDescent="0.25">
      <c r="K390" s="1"/>
    </row>
    <row r="391" spans="11:11" x14ac:dyDescent="0.25">
      <c r="K391" s="1"/>
    </row>
    <row r="392" spans="11:11" x14ac:dyDescent="0.25">
      <c r="K392" s="1"/>
    </row>
    <row r="393" spans="11:11" x14ac:dyDescent="0.25">
      <c r="K393" s="1"/>
    </row>
    <row r="394" spans="11:11" x14ac:dyDescent="0.25">
      <c r="K394" s="1"/>
    </row>
    <row r="395" spans="11:11" x14ac:dyDescent="0.25">
      <c r="K395" s="1"/>
    </row>
    <row r="396" spans="11:11" x14ac:dyDescent="0.25">
      <c r="K396" s="1"/>
    </row>
    <row r="397" spans="11:11" x14ac:dyDescent="0.25">
      <c r="K397" s="1"/>
    </row>
    <row r="398" spans="11:11" x14ac:dyDescent="0.25">
      <c r="K398" s="1"/>
    </row>
    <row r="399" spans="11:11" x14ac:dyDescent="0.25">
      <c r="K399" s="1"/>
    </row>
    <row r="400" spans="11:11" x14ac:dyDescent="0.25">
      <c r="K400" s="1"/>
    </row>
    <row r="401" spans="11:11" x14ac:dyDescent="0.25">
      <c r="K401" s="1"/>
    </row>
    <row r="402" spans="11:11" x14ac:dyDescent="0.25">
      <c r="K402" s="1"/>
    </row>
    <row r="403" spans="11:11" x14ac:dyDescent="0.25">
      <c r="K403" s="1"/>
    </row>
    <row r="404" spans="11:11" x14ac:dyDescent="0.25">
      <c r="K404" s="1"/>
    </row>
    <row r="405" spans="11:11" x14ac:dyDescent="0.25">
      <c r="K405" s="1"/>
    </row>
    <row r="406" spans="11:11" x14ac:dyDescent="0.25">
      <c r="K406" s="1"/>
    </row>
    <row r="407" spans="11:11" x14ac:dyDescent="0.25">
      <c r="K407" s="1"/>
    </row>
    <row r="408" spans="11:11" x14ac:dyDescent="0.25">
      <c r="K408" s="1"/>
    </row>
    <row r="409" spans="11:11" x14ac:dyDescent="0.25">
      <c r="K409" s="1"/>
    </row>
    <row r="410" spans="11:11" x14ac:dyDescent="0.25">
      <c r="K410" s="1"/>
    </row>
    <row r="411" spans="11:11" x14ac:dyDescent="0.25">
      <c r="K411" s="1"/>
    </row>
    <row r="412" spans="11:11" x14ac:dyDescent="0.25">
      <c r="K412" s="1"/>
    </row>
    <row r="413" spans="11:11" x14ac:dyDescent="0.25">
      <c r="K413" s="1"/>
    </row>
    <row r="414" spans="11:11" x14ac:dyDescent="0.25">
      <c r="K414" s="1"/>
    </row>
    <row r="415" spans="11:11" x14ac:dyDescent="0.25">
      <c r="K415" s="1"/>
    </row>
    <row r="416" spans="11:11" x14ac:dyDescent="0.25">
      <c r="K416" s="1"/>
    </row>
    <row r="417" spans="11:11" x14ac:dyDescent="0.25">
      <c r="K417" s="1"/>
    </row>
    <row r="418" spans="11:11" x14ac:dyDescent="0.25">
      <c r="K418" s="1"/>
    </row>
    <row r="419" spans="11:11" x14ac:dyDescent="0.25">
      <c r="K419" s="1"/>
    </row>
    <row r="420" spans="11:11" x14ac:dyDescent="0.25">
      <c r="K420" s="1"/>
    </row>
    <row r="421" spans="11:11" x14ac:dyDescent="0.25">
      <c r="K421" s="1"/>
    </row>
    <row r="422" spans="11:11" x14ac:dyDescent="0.25">
      <c r="K422" s="1"/>
    </row>
    <row r="423" spans="11:11" x14ac:dyDescent="0.25">
      <c r="K423" s="1"/>
    </row>
    <row r="424" spans="11:11" x14ac:dyDescent="0.25">
      <c r="K424" s="1"/>
    </row>
    <row r="425" spans="11:11" x14ac:dyDescent="0.25">
      <c r="K425" s="1"/>
    </row>
    <row r="426" spans="11:11" x14ac:dyDescent="0.25">
      <c r="K426" s="1"/>
    </row>
    <row r="427" spans="11:11" x14ac:dyDescent="0.25">
      <c r="K427" s="1"/>
    </row>
    <row r="428" spans="11:11" x14ac:dyDescent="0.25">
      <c r="K428" s="1"/>
    </row>
    <row r="429" spans="11:11" x14ac:dyDescent="0.25">
      <c r="K429" s="1"/>
    </row>
    <row r="430" spans="11:11" x14ac:dyDescent="0.25">
      <c r="K430" s="1"/>
    </row>
    <row r="431" spans="11:11" x14ac:dyDescent="0.25">
      <c r="K431" s="1"/>
    </row>
    <row r="432" spans="11:11" x14ac:dyDescent="0.25">
      <c r="K432" s="1"/>
    </row>
    <row r="433" spans="11:11" x14ac:dyDescent="0.25">
      <c r="K433" s="1"/>
    </row>
    <row r="434" spans="11:11" x14ac:dyDescent="0.25">
      <c r="K434" s="1"/>
    </row>
    <row r="435" spans="11:11" x14ac:dyDescent="0.25">
      <c r="K435" s="1"/>
    </row>
    <row r="436" spans="11:11" x14ac:dyDescent="0.25">
      <c r="K436" s="1"/>
    </row>
    <row r="437" spans="11:11" x14ac:dyDescent="0.25">
      <c r="K437" s="1"/>
    </row>
    <row r="438" spans="11:11" x14ac:dyDescent="0.25">
      <c r="K438" s="1"/>
    </row>
    <row r="439" spans="11:11" x14ac:dyDescent="0.25">
      <c r="K439" s="1"/>
    </row>
    <row r="440" spans="11:11" x14ac:dyDescent="0.25">
      <c r="K440" s="1"/>
    </row>
    <row r="441" spans="11:11" x14ac:dyDescent="0.25">
      <c r="K441" s="1"/>
    </row>
    <row r="442" spans="11:11" x14ac:dyDescent="0.25">
      <c r="K442" s="1"/>
    </row>
    <row r="443" spans="11:11" x14ac:dyDescent="0.25">
      <c r="K443" s="1"/>
    </row>
    <row r="444" spans="11:11" x14ac:dyDescent="0.25">
      <c r="K444" s="1"/>
    </row>
    <row r="445" spans="11:11" x14ac:dyDescent="0.25">
      <c r="K445" s="1"/>
    </row>
    <row r="446" spans="11:11" x14ac:dyDescent="0.25">
      <c r="K446" s="1"/>
    </row>
    <row r="447" spans="11:11" x14ac:dyDescent="0.25">
      <c r="K447" s="1"/>
    </row>
    <row r="448" spans="11:11" x14ac:dyDescent="0.25">
      <c r="K448" s="1"/>
    </row>
    <row r="449" spans="11:11" x14ac:dyDescent="0.25">
      <c r="K449" s="1"/>
    </row>
    <row r="450" spans="11:11" x14ac:dyDescent="0.25">
      <c r="K450" s="1"/>
    </row>
    <row r="451" spans="11:11" x14ac:dyDescent="0.25">
      <c r="K451" s="1"/>
    </row>
    <row r="452" spans="11:11" x14ac:dyDescent="0.25">
      <c r="K452" s="1"/>
    </row>
    <row r="453" spans="11:11" x14ac:dyDescent="0.25">
      <c r="K453" s="1"/>
    </row>
    <row r="454" spans="11:11" x14ac:dyDescent="0.25">
      <c r="K454" s="1"/>
    </row>
    <row r="455" spans="11:11" x14ac:dyDescent="0.25">
      <c r="K455" s="1"/>
    </row>
    <row r="456" spans="11:11" x14ac:dyDescent="0.25">
      <c r="K456" s="1"/>
    </row>
    <row r="457" spans="11:11" x14ac:dyDescent="0.25">
      <c r="K457" s="1"/>
    </row>
    <row r="458" spans="11:11" x14ac:dyDescent="0.25">
      <c r="K458" s="1"/>
    </row>
    <row r="459" spans="11:11" x14ac:dyDescent="0.25">
      <c r="K459" s="1"/>
    </row>
    <row r="460" spans="11:11" x14ac:dyDescent="0.25">
      <c r="K460" s="1"/>
    </row>
    <row r="461" spans="11:11" x14ac:dyDescent="0.25">
      <c r="K461" s="1"/>
    </row>
    <row r="462" spans="11:11" x14ac:dyDescent="0.25">
      <c r="K462" s="1"/>
    </row>
    <row r="463" spans="11:11" x14ac:dyDescent="0.25">
      <c r="K463" s="1"/>
    </row>
    <row r="464" spans="11:11" x14ac:dyDescent="0.25">
      <c r="K464" s="1"/>
    </row>
    <row r="465" spans="11:11" x14ac:dyDescent="0.25">
      <c r="K465" s="1"/>
    </row>
    <row r="466" spans="11:11" x14ac:dyDescent="0.25">
      <c r="K466" s="1"/>
    </row>
    <row r="467" spans="11:11" x14ac:dyDescent="0.25">
      <c r="K467" s="1"/>
    </row>
    <row r="468" spans="11:11" x14ac:dyDescent="0.25">
      <c r="K468" s="1"/>
    </row>
    <row r="469" spans="11:11" x14ac:dyDescent="0.25">
      <c r="K469" s="1"/>
    </row>
    <row r="470" spans="11:11" x14ac:dyDescent="0.25">
      <c r="K470" s="1"/>
    </row>
    <row r="471" spans="11:11" x14ac:dyDescent="0.25">
      <c r="K471" s="1"/>
    </row>
    <row r="472" spans="11:11" x14ac:dyDescent="0.25">
      <c r="K472" s="1"/>
    </row>
    <row r="473" spans="11:11" x14ac:dyDescent="0.25">
      <c r="K473" s="1"/>
    </row>
    <row r="474" spans="11:11" x14ac:dyDescent="0.25">
      <c r="K474" s="1"/>
    </row>
    <row r="475" spans="11:11" x14ac:dyDescent="0.25">
      <c r="K475" s="1"/>
    </row>
    <row r="476" spans="11:11" x14ac:dyDescent="0.25">
      <c r="K476" s="1"/>
    </row>
    <row r="477" spans="11:11" x14ac:dyDescent="0.25">
      <c r="K477" s="1"/>
    </row>
    <row r="478" spans="11:11" x14ac:dyDescent="0.25">
      <c r="K478" s="1"/>
    </row>
    <row r="479" spans="11:11" x14ac:dyDescent="0.25">
      <c r="K479" s="1"/>
    </row>
    <row r="480" spans="11:11" x14ac:dyDescent="0.25">
      <c r="K480" s="1"/>
    </row>
    <row r="481" spans="11:11" x14ac:dyDescent="0.25">
      <c r="K481" s="1"/>
    </row>
    <row r="482" spans="11:11" x14ac:dyDescent="0.25">
      <c r="K482" s="1"/>
    </row>
    <row r="483" spans="11:11" x14ac:dyDescent="0.25">
      <c r="K483" s="1"/>
    </row>
    <row r="484" spans="11:11" x14ac:dyDescent="0.25">
      <c r="K484" s="1"/>
    </row>
    <row r="485" spans="11:11" x14ac:dyDescent="0.25">
      <c r="K485" s="1"/>
    </row>
    <row r="486" spans="11:11" x14ac:dyDescent="0.25">
      <c r="K486" s="1"/>
    </row>
    <row r="487" spans="11:11" x14ac:dyDescent="0.25">
      <c r="K487" s="1"/>
    </row>
    <row r="488" spans="11:11" x14ac:dyDescent="0.25">
      <c r="K488" s="1"/>
    </row>
    <row r="489" spans="11:11" x14ac:dyDescent="0.25">
      <c r="K489" s="1"/>
    </row>
    <row r="490" spans="11:11" x14ac:dyDescent="0.25">
      <c r="K490" s="1"/>
    </row>
    <row r="491" spans="11:11" x14ac:dyDescent="0.25">
      <c r="K491" s="1"/>
    </row>
    <row r="492" spans="11:11" x14ac:dyDescent="0.25">
      <c r="K492" s="1"/>
    </row>
    <row r="493" spans="11:11" x14ac:dyDescent="0.25">
      <c r="K493" s="1"/>
    </row>
    <row r="494" spans="11:11" x14ac:dyDescent="0.25">
      <c r="K494" s="1"/>
    </row>
    <row r="495" spans="11:11" x14ac:dyDescent="0.25">
      <c r="K495" s="1"/>
    </row>
    <row r="496" spans="11:11" x14ac:dyDescent="0.25">
      <c r="K496" s="1"/>
    </row>
    <row r="497" spans="11:11" x14ac:dyDescent="0.25">
      <c r="K497" s="1"/>
    </row>
    <row r="498" spans="11:11" x14ac:dyDescent="0.25">
      <c r="K498" s="1"/>
    </row>
    <row r="499" spans="11:11" x14ac:dyDescent="0.25">
      <c r="K499" s="1"/>
    </row>
    <row r="500" spans="11:11" x14ac:dyDescent="0.25">
      <c r="K500" s="1"/>
    </row>
    <row r="501" spans="11:11" x14ac:dyDescent="0.25">
      <c r="K501" s="1"/>
    </row>
    <row r="502" spans="11:11" x14ac:dyDescent="0.25">
      <c r="K502" s="1"/>
    </row>
    <row r="503" spans="11:11" x14ac:dyDescent="0.25">
      <c r="K503" s="1"/>
    </row>
    <row r="504" spans="11:11" x14ac:dyDescent="0.25">
      <c r="K504" s="1"/>
    </row>
    <row r="505" spans="11:11" x14ac:dyDescent="0.25">
      <c r="K505" s="1"/>
    </row>
    <row r="506" spans="11:11" x14ac:dyDescent="0.25">
      <c r="K506" s="1"/>
    </row>
    <row r="507" spans="11:11" x14ac:dyDescent="0.25">
      <c r="K507" s="1"/>
    </row>
    <row r="508" spans="11:11" x14ac:dyDescent="0.25">
      <c r="K508" s="1"/>
    </row>
    <row r="509" spans="11:11" x14ac:dyDescent="0.25">
      <c r="K509" s="1"/>
    </row>
    <row r="510" spans="11:11" x14ac:dyDescent="0.25">
      <c r="K510" s="1"/>
    </row>
    <row r="511" spans="11:11" x14ac:dyDescent="0.25">
      <c r="K511" s="1"/>
    </row>
    <row r="512" spans="11:11" x14ac:dyDescent="0.25">
      <c r="K512" s="1"/>
    </row>
    <row r="513" spans="11:11" x14ac:dyDescent="0.25">
      <c r="K513" s="1"/>
    </row>
    <row r="514" spans="11:11" x14ac:dyDescent="0.25">
      <c r="K514" s="1"/>
    </row>
    <row r="515" spans="11:11" x14ac:dyDescent="0.25">
      <c r="K515" s="1"/>
    </row>
    <row r="516" spans="11:11" x14ac:dyDescent="0.25">
      <c r="K516" s="1"/>
    </row>
    <row r="517" spans="11:11" x14ac:dyDescent="0.25">
      <c r="K517" s="1"/>
    </row>
    <row r="518" spans="11:11" x14ac:dyDescent="0.25">
      <c r="K518" s="1"/>
    </row>
    <row r="519" spans="11:11" x14ac:dyDescent="0.25">
      <c r="K519" s="1"/>
    </row>
    <row r="520" spans="11:11" x14ac:dyDescent="0.25">
      <c r="K520" s="1"/>
    </row>
    <row r="521" spans="11:11" x14ac:dyDescent="0.25">
      <c r="K521" s="1"/>
    </row>
    <row r="522" spans="11:11" x14ac:dyDescent="0.25">
      <c r="K522" s="1"/>
    </row>
    <row r="523" spans="11:11" x14ac:dyDescent="0.25">
      <c r="K523" s="1"/>
    </row>
    <row r="524" spans="11:11" x14ac:dyDescent="0.25">
      <c r="K524" s="1"/>
    </row>
    <row r="525" spans="11:11" x14ac:dyDescent="0.25">
      <c r="K525" s="1"/>
    </row>
    <row r="526" spans="11:11" x14ac:dyDescent="0.25">
      <c r="K526" s="1"/>
    </row>
    <row r="527" spans="11:11" x14ac:dyDescent="0.25">
      <c r="K527" s="1"/>
    </row>
    <row r="528" spans="11:11" x14ac:dyDescent="0.25">
      <c r="K528" s="1"/>
    </row>
    <row r="529" spans="11:11" x14ac:dyDescent="0.25">
      <c r="K529" s="1"/>
    </row>
    <row r="530" spans="11:11" x14ac:dyDescent="0.25">
      <c r="K530" s="1"/>
    </row>
    <row r="531" spans="11:11" x14ac:dyDescent="0.25">
      <c r="K531" s="1"/>
    </row>
    <row r="532" spans="11:11" x14ac:dyDescent="0.25">
      <c r="K532" s="1"/>
    </row>
    <row r="533" spans="11:11" x14ac:dyDescent="0.25">
      <c r="K533" s="1"/>
    </row>
    <row r="534" spans="11:11" x14ac:dyDescent="0.25">
      <c r="K534" s="1"/>
    </row>
    <row r="535" spans="11:11" x14ac:dyDescent="0.25">
      <c r="K535" s="1"/>
    </row>
    <row r="536" spans="11:11" x14ac:dyDescent="0.25">
      <c r="K536" s="1"/>
    </row>
    <row r="537" spans="11:11" x14ac:dyDescent="0.25">
      <c r="K537" s="1"/>
    </row>
    <row r="538" spans="11:11" x14ac:dyDescent="0.25">
      <c r="K538" s="1"/>
    </row>
    <row r="539" spans="11:11" x14ac:dyDescent="0.25">
      <c r="K539" s="1"/>
    </row>
    <row r="540" spans="11:11" x14ac:dyDescent="0.25">
      <c r="K540" s="1"/>
    </row>
    <row r="541" spans="11:11" x14ac:dyDescent="0.25">
      <c r="K541" s="1"/>
    </row>
    <row r="542" spans="11:11" x14ac:dyDescent="0.25">
      <c r="K542" s="1"/>
    </row>
    <row r="543" spans="11:11" x14ac:dyDescent="0.25">
      <c r="K543" s="1"/>
    </row>
    <row r="544" spans="11:11" x14ac:dyDescent="0.25">
      <c r="K544" s="1"/>
    </row>
    <row r="545" spans="11:11" x14ac:dyDescent="0.25">
      <c r="K545" s="1"/>
    </row>
    <row r="546" spans="11:11" x14ac:dyDescent="0.25">
      <c r="K546" s="1"/>
    </row>
    <row r="547" spans="11:11" x14ac:dyDescent="0.25">
      <c r="K547" s="1"/>
    </row>
    <row r="548" spans="11:11" x14ac:dyDescent="0.25">
      <c r="K548" s="1"/>
    </row>
    <row r="549" spans="11:11" x14ac:dyDescent="0.25">
      <c r="K549" s="1"/>
    </row>
    <row r="550" spans="11:11" x14ac:dyDescent="0.25">
      <c r="K550" s="1"/>
    </row>
    <row r="551" spans="11:11" x14ac:dyDescent="0.25">
      <c r="K551" s="1"/>
    </row>
    <row r="552" spans="11:11" x14ac:dyDescent="0.25">
      <c r="K552" s="1"/>
    </row>
    <row r="553" spans="11:11" x14ac:dyDescent="0.25">
      <c r="K553" s="1"/>
    </row>
    <row r="554" spans="11:11" x14ac:dyDescent="0.25">
      <c r="K554" s="1"/>
    </row>
    <row r="555" spans="11:11" x14ac:dyDescent="0.25">
      <c r="K555" s="1"/>
    </row>
    <row r="556" spans="11:11" x14ac:dyDescent="0.25">
      <c r="K556" s="1"/>
    </row>
    <row r="557" spans="11:11" x14ac:dyDescent="0.25">
      <c r="K557" s="1"/>
    </row>
    <row r="558" spans="11:11" x14ac:dyDescent="0.25">
      <c r="K558" s="1"/>
    </row>
    <row r="559" spans="11:11" x14ac:dyDescent="0.25">
      <c r="K559" s="1"/>
    </row>
    <row r="560" spans="11:11" x14ac:dyDescent="0.25">
      <c r="K560" s="1"/>
    </row>
    <row r="561" spans="11:11" x14ac:dyDescent="0.25">
      <c r="K561" s="1"/>
    </row>
    <row r="562" spans="11:11" x14ac:dyDescent="0.25">
      <c r="K562" s="1"/>
    </row>
    <row r="563" spans="11:11" x14ac:dyDescent="0.25">
      <c r="K563" s="1"/>
    </row>
    <row r="564" spans="11:11" x14ac:dyDescent="0.25">
      <c r="K564" s="1"/>
    </row>
    <row r="565" spans="11:11" x14ac:dyDescent="0.25">
      <c r="K565" s="1"/>
    </row>
    <row r="566" spans="11:11" x14ac:dyDescent="0.25">
      <c r="K566" s="1"/>
    </row>
    <row r="567" spans="11:11" x14ac:dyDescent="0.25">
      <c r="K567" s="1"/>
    </row>
    <row r="568" spans="11:11" x14ac:dyDescent="0.25">
      <c r="K568" s="1"/>
    </row>
    <row r="569" spans="11:11" x14ac:dyDescent="0.25">
      <c r="K569" s="1"/>
    </row>
    <row r="570" spans="11:11" x14ac:dyDescent="0.25">
      <c r="K570" s="1"/>
    </row>
    <row r="571" spans="11:11" x14ac:dyDescent="0.25">
      <c r="K571" s="1"/>
    </row>
    <row r="572" spans="11:11" x14ac:dyDescent="0.25">
      <c r="K572" s="1"/>
    </row>
    <row r="573" spans="11:11" x14ac:dyDescent="0.25">
      <c r="K573" s="1"/>
    </row>
    <row r="574" spans="11:11" x14ac:dyDescent="0.25">
      <c r="K574" s="1"/>
    </row>
    <row r="575" spans="11:11" x14ac:dyDescent="0.25">
      <c r="K575" s="1"/>
    </row>
    <row r="576" spans="11:11" x14ac:dyDescent="0.25">
      <c r="K576" s="1"/>
    </row>
    <row r="577" spans="11:11" x14ac:dyDescent="0.25">
      <c r="K577" s="1"/>
    </row>
    <row r="578" spans="11:11" x14ac:dyDescent="0.25">
      <c r="K578" s="1"/>
    </row>
    <row r="579" spans="11:11" x14ac:dyDescent="0.25">
      <c r="K579" s="1"/>
    </row>
    <row r="580" spans="11:11" x14ac:dyDescent="0.25">
      <c r="K580" s="1"/>
    </row>
    <row r="581" spans="11:11" x14ac:dyDescent="0.25">
      <c r="K581" s="1"/>
    </row>
    <row r="582" spans="11:11" x14ac:dyDescent="0.25">
      <c r="K582" s="1"/>
    </row>
    <row r="583" spans="11:11" x14ac:dyDescent="0.25">
      <c r="K583" s="1"/>
    </row>
    <row r="584" spans="11:11" x14ac:dyDescent="0.25">
      <c r="K584" s="1"/>
    </row>
    <row r="585" spans="11:11" x14ac:dyDescent="0.25">
      <c r="K585" s="1"/>
    </row>
    <row r="586" spans="11:11" x14ac:dyDescent="0.25">
      <c r="K586" s="1"/>
    </row>
    <row r="587" spans="11:11" x14ac:dyDescent="0.25">
      <c r="K587" s="1"/>
    </row>
    <row r="588" spans="11:11" x14ac:dyDescent="0.25">
      <c r="K588" s="1"/>
    </row>
    <row r="589" spans="11:11" x14ac:dyDescent="0.25">
      <c r="K589" s="1"/>
    </row>
    <row r="590" spans="11:11" x14ac:dyDescent="0.25">
      <c r="K590" s="1"/>
    </row>
    <row r="591" spans="11:11" x14ac:dyDescent="0.25">
      <c r="K591" s="1"/>
    </row>
    <row r="592" spans="11:11" x14ac:dyDescent="0.25">
      <c r="K592" s="1"/>
    </row>
    <row r="593" spans="11:11" x14ac:dyDescent="0.25">
      <c r="K593" s="1"/>
    </row>
    <row r="594" spans="11:11" x14ac:dyDescent="0.25">
      <c r="K594" s="1"/>
    </row>
    <row r="595" spans="11:11" x14ac:dyDescent="0.25">
      <c r="K595" s="1"/>
    </row>
    <row r="596" spans="11:11" x14ac:dyDescent="0.25">
      <c r="K596" s="1"/>
    </row>
    <row r="597" spans="11:11" x14ac:dyDescent="0.25">
      <c r="K597" s="1"/>
    </row>
    <row r="598" spans="11:11" x14ac:dyDescent="0.25">
      <c r="K598" s="1"/>
    </row>
    <row r="599" spans="11:11" x14ac:dyDescent="0.25">
      <c r="K599" s="1"/>
    </row>
    <row r="600" spans="11:11" x14ac:dyDescent="0.25">
      <c r="K600" s="1"/>
    </row>
    <row r="601" spans="11:11" x14ac:dyDescent="0.25">
      <c r="K601" s="1"/>
    </row>
    <row r="602" spans="11:11" x14ac:dyDescent="0.25">
      <c r="K602" s="1"/>
    </row>
    <row r="603" spans="11:11" x14ac:dyDescent="0.25">
      <c r="K603" s="1"/>
    </row>
    <row r="604" spans="11:11" x14ac:dyDescent="0.25">
      <c r="K604" s="1"/>
    </row>
    <row r="605" spans="11:11" x14ac:dyDescent="0.25">
      <c r="K605" s="1"/>
    </row>
    <row r="606" spans="11:11" x14ac:dyDescent="0.25">
      <c r="K606" s="1"/>
    </row>
    <row r="607" spans="11:11" x14ac:dyDescent="0.25">
      <c r="K607" s="1"/>
    </row>
    <row r="608" spans="11:11" x14ac:dyDescent="0.25">
      <c r="K608" s="1"/>
    </row>
    <row r="609" spans="11:11" x14ac:dyDescent="0.25">
      <c r="K609" s="1"/>
    </row>
    <row r="610" spans="11:11" x14ac:dyDescent="0.25">
      <c r="K610" s="1"/>
    </row>
    <row r="611" spans="11:11" x14ac:dyDescent="0.25">
      <c r="K611" s="1"/>
    </row>
    <row r="612" spans="11:11" x14ac:dyDescent="0.25">
      <c r="K612" s="1"/>
    </row>
    <row r="613" spans="11:11" x14ac:dyDescent="0.25">
      <c r="K613" s="1"/>
    </row>
    <row r="614" spans="11:11" x14ac:dyDescent="0.25">
      <c r="K614" s="1"/>
    </row>
    <row r="615" spans="11:11" x14ac:dyDescent="0.25">
      <c r="K615" s="1"/>
    </row>
    <row r="616" spans="11:11" x14ac:dyDescent="0.25">
      <c r="K616" s="1"/>
    </row>
    <row r="617" spans="11:11" x14ac:dyDescent="0.25">
      <c r="K617" s="1"/>
    </row>
    <row r="618" spans="11:11" x14ac:dyDescent="0.25">
      <c r="K618" s="1"/>
    </row>
    <row r="619" spans="11:11" x14ac:dyDescent="0.25">
      <c r="K619" s="1"/>
    </row>
    <row r="620" spans="11:11" x14ac:dyDescent="0.25">
      <c r="K620" s="1"/>
    </row>
    <row r="621" spans="11:11" x14ac:dyDescent="0.25">
      <c r="K621" s="1"/>
    </row>
    <row r="622" spans="11:11" x14ac:dyDescent="0.25">
      <c r="K622" s="1"/>
    </row>
    <row r="623" spans="11:11" x14ac:dyDescent="0.25">
      <c r="K623" s="1"/>
    </row>
    <row r="624" spans="11:11" x14ac:dyDescent="0.25">
      <c r="K624" s="1"/>
    </row>
    <row r="625" spans="11:11" x14ac:dyDescent="0.25">
      <c r="K625" s="1"/>
    </row>
    <row r="626" spans="11:11" x14ac:dyDescent="0.25">
      <c r="K626" s="1"/>
    </row>
    <row r="627" spans="11:11" x14ac:dyDescent="0.25">
      <c r="K627" s="1"/>
    </row>
    <row r="628" spans="11:11" x14ac:dyDescent="0.25">
      <c r="K628" s="1"/>
    </row>
    <row r="629" spans="11:11" x14ac:dyDescent="0.25">
      <c r="K629" s="1"/>
    </row>
    <row r="630" spans="11:11" x14ac:dyDescent="0.25">
      <c r="K630" s="1"/>
    </row>
    <row r="631" spans="11:11" x14ac:dyDescent="0.25">
      <c r="K631" s="1"/>
    </row>
    <row r="632" spans="11:11" x14ac:dyDescent="0.25">
      <c r="K632" s="1"/>
    </row>
    <row r="633" spans="11:11" x14ac:dyDescent="0.25">
      <c r="K633" s="1"/>
    </row>
    <row r="634" spans="11:11" x14ac:dyDescent="0.25">
      <c r="K634" s="1"/>
    </row>
    <row r="635" spans="11:11" x14ac:dyDescent="0.25">
      <c r="K635" s="1"/>
    </row>
    <row r="636" spans="11:11" x14ac:dyDescent="0.25">
      <c r="K636" s="1"/>
    </row>
    <row r="637" spans="11:11" x14ac:dyDescent="0.25">
      <c r="K637" s="1"/>
    </row>
    <row r="638" spans="11:11" x14ac:dyDescent="0.25">
      <c r="K638" s="1"/>
    </row>
    <row r="639" spans="11:11" x14ac:dyDescent="0.25">
      <c r="K639" s="1"/>
    </row>
    <row r="640" spans="11:11" x14ac:dyDescent="0.25">
      <c r="K640" s="1"/>
    </row>
    <row r="641" spans="11:11" x14ac:dyDescent="0.25">
      <c r="K641" s="1"/>
    </row>
    <row r="642" spans="11:11" x14ac:dyDescent="0.25">
      <c r="K642" s="1"/>
    </row>
    <row r="643" spans="11:11" x14ac:dyDescent="0.25">
      <c r="K643" s="1"/>
    </row>
    <row r="644" spans="11:11" x14ac:dyDescent="0.25">
      <c r="K644" s="1"/>
    </row>
    <row r="645" spans="11:11" x14ac:dyDescent="0.25">
      <c r="K645" s="1"/>
    </row>
    <row r="646" spans="11:11" x14ac:dyDescent="0.25">
      <c r="K646" s="1"/>
    </row>
    <row r="647" spans="11:11" x14ac:dyDescent="0.25">
      <c r="K647" s="1"/>
    </row>
    <row r="648" spans="11:11" x14ac:dyDescent="0.25">
      <c r="K648" s="1"/>
    </row>
    <row r="649" spans="11:11" x14ac:dyDescent="0.25">
      <c r="K649" s="1"/>
    </row>
    <row r="650" spans="11:11" x14ac:dyDescent="0.25">
      <c r="K650" s="1"/>
    </row>
    <row r="651" spans="11:11" x14ac:dyDescent="0.25">
      <c r="K651" s="1"/>
    </row>
    <row r="652" spans="11:11" x14ac:dyDescent="0.25">
      <c r="K652" s="1"/>
    </row>
    <row r="653" spans="11:11" x14ac:dyDescent="0.25">
      <c r="K653" s="1"/>
    </row>
    <row r="654" spans="11:11" x14ac:dyDescent="0.25">
      <c r="K654" s="1"/>
    </row>
    <row r="655" spans="11:11" x14ac:dyDescent="0.25">
      <c r="K655" s="1"/>
    </row>
    <row r="656" spans="11:11" x14ac:dyDescent="0.25">
      <c r="K656" s="1"/>
    </row>
    <row r="657" spans="11:11" x14ac:dyDescent="0.25">
      <c r="K657" s="1"/>
    </row>
    <row r="658" spans="11:11" x14ac:dyDescent="0.25">
      <c r="K658" s="1"/>
    </row>
    <row r="659" spans="11:11" x14ac:dyDescent="0.25">
      <c r="K659" s="1"/>
    </row>
    <row r="660" spans="11:11" x14ac:dyDescent="0.25">
      <c r="K660" s="1"/>
    </row>
    <row r="661" spans="11:11" x14ac:dyDescent="0.25">
      <c r="K661" s="1"/>
    </row>
    <row r="662" spans="11:11" x14ac:dyDescent="0.25">
      <c r="K662" s="1"/>
    </row>
    <row r="663" spans="11:11" x14ac:dyDescent="0.25">
      <c r="K663" s="1"/>
    </row>
    <row r="664" spans="11:11" x14ac:dyDescent="0.25">
      <c r="K664" s="1"/>
    </row>
    <row r="665" spans="11:11" x14ac:dyDescent="0.25">
      <c r="K665" s="1"/>
    </row>
    <row r="666" spans="11:11" x14ac:dyDescent="0.25">
      <c r="K666" s="1"/>
    </row>
    <row r="667" spans="11:11" x14ac:dyDescent="0.25">
      <c r="K667" s="1"/>
    </row>
    <row r="668" spans="11:11" x14ac:dyDescent="0.25">
      <c r="K668" s="1"/>
    </row>
    <row r="669" spans="11:11" x14ac:dyDescent="0.25">
      <c r="K669" s="1"/>
    </row>
    <row r="670" spans="11:11" x14ac:dyDescent="0.25">
      <c r="K670" s="1"/>
    </row>
    <row r="671" spans="11:11" x14ac:dyDescent="0.25">
      <c r="K671" s="1"/>
    </row>
    <row r="672" spans="11:11" x14ac:dyDescent="0.25">
      <c r="K672" s="1"/>
    </row>
    <row r="673" spans="11:11" x14ac:dyDescent="0.25">
      <c r="K673" s="1"/>
    </row>
    <row r="674" spans="11:11" x14ac:dyDescent="0.25">
      <c r="K674" s="1"/>
    </row>
    <row r="675" spans="11:11" x14ac:dyDescent="0.25">
      <c r="K675" s="1"/>
    </row>
    <row r="676" spans="11:11" x14ac:dyDescent="0.25">
      <c r="K676" s="1"/>
    </row>
    <row r="677" spans="11:11" x14ac:dyDescent="0.25">
      <c r="K677" s="1"/>
    </row>
    <row r="678" spans="11:11" x14ac:dyDescent="0.25">
      <c r="K678" s="1"/>
    </row>
    <row r="679" spans="11:11" x14ac:dyDescent="0.25">
      <c r="K679" s="1"/>
    </row>
    <row r="680" spans="11:11" x14ac:dyDescent="0.25">
      <c r="K680" s="1"/>
    </row>
    <row r="681" spans="11:11" x14ac:dyDescent="0.25">
      <c r="K681" s="1"/>
    </row>
    <row r="682" spans="11:11" x14ac:dyDescent="0.25">
      <c r="K682" s="1"/>
    </row>
    <row r="683" spans="11:11" x14ac:dyDescent="0.25">
      <c r="K683" s="1"/>
    </row>
    <row r="684" spans="11:11" x14ac:dyDescent="0.25">
      <c r="K684" s="1"/>
    </row>
    <row r="685" spans="11:11" x14ac:dyDescent="0.25">
      <c r="K685" s="1"/>
    </row>
    <row r="686" spans="11:11" x14ac:dyDescent="0.25">
      <c r="K686" s="1"/>
    </row>
    <row r="687" spans="11:11" x14ac:dyDescent="0.25">
      <c r="K687" s="1"/>
    </row>
    <row r="688" spans="11:11" x14ac:dyDescent="0.25">
      <c r="K688" s="1"/>
    </row>
    <row r="689" spans="11:11" x14ac:dyDescent="0.25">
      <c r="K689" s="1"/>
    </row>
    <row r="690" spans="11:11" x14ac:dyDescent="0.25">
      <c r="K690" s="1"/>
    </row>
    <row r="691" spans="11:11" x14ac:dyDescent="0.25">
      <c r="K691" s="1"/>
    </row>
    <row r="692" spans="11:11" x14ac:dyDescent="0.25">
      <c r="K692" s="1"/>
    </row>
    <row r="693" spans="11:11" x14ac:dyDescent="0.25">
      <c r="K693" s="1"/>
    </row>
    <row r="694" spans="11:11" x14ac:dyDescent="0.25">
      <c r="K694" s="1"/>
    </row>
    <row r="695" spans="11:11" x14ac:dyDescent="0.25">
      <c r="K695" s="1"/>
    </row>
    <row r="696" spans="11:11" x14ac:dyDescent="0.25">
      <c r="K696" s="1"/>
    </row>
    <row r="697" spans="11:11" x14ac:dyDescent="0.25">
      <c r="K697" s="1"/>
    </row>
    <row r="698" spans="11:11" x14ac:dyDescent="0.25">
      <c r="K698" s="1"/>
    </row>
    <row r="699" spans="11:11" x14ac:dyDescent="0.25">
      <c r="K699" s="1"/>
    </row>
    <row r="700" spans="11:11" x14ac:dyDescent="0.25">
      <c r="K700" s="1"/>
    </row>
    <row r="701" spans="11:11" x14ac:dyDescent="0.25">
      <c r="K701" s="1"/>
    </row>
    <row r="702" spans="11:11" x14ac:dyDescent="0.25">
      <c r="K702" s="1"/>
    </row>
    <row r="703" spans="11:11" x14ac:dyDescent="0.25">
      <c r="K703" s="1"/>
    </row>
    <row r="704" spans="11:11" x14ac:dyDescent="0.25">
      <c r="K704" s="1"/>
    </row>
    <row r="705" spans="11:11" x14ac:dyDescent="0.25">
      <c r="K705" s="1"/>
    </row>
    <row r="706" spans="11:11" x14ac:dyDescent="0.25">
      <c r="K706" s="1"/>
    </row>
    <row r="707" spans="11:11" x14ac:dyDescent="0.25">
      <c r="K707" s="1"/>
    </row>
    <row r="708" spans="11:11" x14ac:dyDescent="0.25">
      <c r="K708" s="1"/>
    </row>
    <row r="709" spans="11:11" x14ac:dyDescent="0.25">
      <c r="K709" s="1"/>
    </row>
    <row r="710" spans="11:11" x14ac:dyDescent="0.25">
      <c r="K710" s="1"/>
    </row>
    <row r="711" spans="11:11" x14ac:dyDescent="0.25">
      <c r="K711" s="1"/>
    </row>
    <row r="712" spans="11:11" x14ac:dyDescent="0.25">
      <c r="K712" s="1"/>
    </row>
    <row r="713" spans="11:11" x14ac:dyDescent="0.25">
      <c r="K713" s="1"/>
    </row>
    <row r="714" spans="11:11" x14ac:dyDescent="0.25">
      <c r="K714" s="1"/>
    </row>
    <row r="715" spans="11:11" x14ac:dyDescent="0.25">
      <c r="K715" s="1"/>
    </row>
    <row r="716" spans="11:11" x14ac:dyDescent="0.25">
      <c r="K716" s="1"/>
    </row>
    <row r="717" spans="11:11" x14ac:dyDescent="0.25">
      <c r="K717" s="1"/>
    </row>
    <row r="718" spans="11:11" x14ac:dyDescent="0.25">
      <c r="K718" s="1"/>
    </row>
    <row r="719" spans="11:11" x14ac:dyDescent="0.25">
      <c r="K719" s="1"/>
    </row>
    <row r="720" spans="11:11" x14ac:dyDescent="0.25">
      <c r="K720" s="1"/>
    </row>
    <row r="721" spans="11:11" x14ac:dyDescent="0.25">
      <c r="K721" s="1"/>
    </row>
    <row r="722" spans="11:11" x14ac:dyDescent="0.25">
      <c r="K722" s="1"/>
    </row>
    <row r="723" spans="11:11" x14ac:dyDescent="0.25">
      <c r="K723" s="1"/>
    </row>
    <row r="724" spans="11:11" x14ac:dyDescent="0.25">
      <c r="K724" s="1"/>
    </row>
    <row r="725" spans="11:11" x14ac:dyDescent="0.25">
      <c r="K725" s="1"/>
    </row>
    <row r="726" spans="11:11" x14ac:dyDescent="0.25">
      <c r="K726" s="1"/>
    </row>
    <row r="727" spans="11:11" x14ac:dyDescent="0.25">
      <c r="K727" s="1"/>
    </row>
    <row r="728" spans="11:11" x14ac:dyDescent="0.25">
      <c r="K728" s="1"/>
    </row>
    <row r="729" spans="11:11" x14ac:dyDescent="0.25">
      <c r="K729" s="1"/>
    </row>
    <row r="730" spans="11:11" x14ac:dyDescent="0.25">
      <c r="K730" s="1"/>
    </row>
    <row r="731" spans="11:11" x14ac:dyDescent="0.25">
      <c r="K731" s="1"/>
    </row>
    <row r="732" spans="11:11" x14ac:dyDescent="0.25">
      <c r="K732" s="1"/>
    </row>
    <row r="733" spans="11:11" x14ac:dyDescent="0.25">
      <c r="K733" s="1"/>
    </row>
    <row r="734" spans="11:11" x14ac:dyDescent="0.25">
      <c r="K734" s="1"/>
    </row>
    <row r="735" spans="11:11" x14ac:dyDescent="0.25">
      <c r="K735" s="1"/>
    </row>
    <row r="736" spans="11:11" x14ac:dyDescent="0.25">
      <c r="K736" s="1"/>
    </row>
    <row r="737" spans="11:11" x14ac:dyDescent="0.25">
      <c r="K737" s="1"/>
    </row>
    <row r="738" spans="11:11" x14ac:dyDescent="0.25">
      <c r="K738" s="1"/>
    </row>
    <row r="739" spans="11:11" x14ac:dyDescent="0.25">
      <c r="K739" s="1"/>
    </row>
    <row r="740" spans="11:11" x14ac:dyDescent="0.25">
      <c r="K740" s="1"/>
    </row>
    <row r="741" spans="11:11" x14ac:dyDescent="0.25">
      <c r="K741" s="1"/>
    </row>
    <row r="742" spans="11:11" x14ac:dyDescent="0.25">
      <c r="K742" s="1"/>
    </row>
    <row r="743" spans="11:11" x14ac:dyDescent="0.25">
      <c r="K743" s="1"/>
    </row>
    <row r="744" spans="11:11" x14ac:dyDescent="0.25">
      <c r="K744" s="1"/>
    </row>
    <row r="745" spans="11:11" x14ac:dyDescent="0.25">
      <c r="K745" s="1"/>
    </row>
    <row r="746" spans="11:11" x14ac:dyDescent="0.25">
      <c r="K746" s="1"/>
    </row>
    <row r="747" spans="11:11" x14ac:dyDescent="0.25">
      <c r="K747" s="1"/>
    </row>
    <row r="748" spans="11:11" x14ac:dyDescent="0.25">
      <c r="K748" s="1"/>
    </row>
    <row r="749" spans="11:11" x14ac:dyDescent="0.25">
      <c r="K749" s="1"/>
    </row>
    <row r="750" spans="11:11" x14ac:dyDescent="0.25">
      <c r="K750" s="1"/>
    </row>
    <row r="751" spans="11:11" x14ac:dyDescent="0.25">
      <c r="K751" s="1"/>
    </row>
    <row r="752" spans="11:11" x14ac:dyDescent="0.25">
      <c r="K752" s="1"/>
    </row>
    <row r="753" spans="11:11" x14ac:dyDescent="0.25">
      <c r="K753" s="1"/>
    </row>
    <row r="754" spans="11:11" x14ac:dyDescent="0.25">
      <c r="K754" s="1"/>
    </row>
    <row r="755" spans="11:11" x14ac:dyDescent="0.25">
      <c r="K755" s="1"/>
    </row>
    <row r="756" spans="11:11" x14ac:dyDescent="0.25">
      <c r="K756" s="1"/>
    </row>
    <row r="757" spans="11:11" x14ac:dyDescent="0.25">
      <c r="K757" s="1"/>
    </row>
    <row r="758" spans="11:11" x14ac:dyDescent="0.25">
      <c r="K758" s="1"/>
    </row>
    <row r="759" spans="11:11" x14ac:dyDescent="0.25">
      <c r="K759" s="1"/>
    </row>
    <row r="760" spans="11:11" x14ac:dyDescent="0.25">
      <c r="K760" s="1"/>
    </row>
    <row r="761" spans="11:11" x14ac:dyDescent="0.25">
      <c r="K761" s="1"/>
    </row>
    <row r="762" spans="11:11" x14ac:dyDescent="0.25">
      <c r="K762" s="1"/>
    </row>
    <row r="763" spans="11:11" x14ac:dyDescent="0.25">
      <c r="K763" s="1"/>
    </row>
    <row r="764" spans="11:11" x14ac:dyDescent="0.25">
      <c r="K764" s="1"/>
    </row>
    <row r="765" spans="11:11" x14ac:dyDescent="0.25">
      <c r="K765" s="1"/>
    </row>
    <row r="766" spans="11:11" x14ac:dyDescent="0.25">
      <c r="K766" s="1"/>
    </row>
    <row r="767" spans="11:11" x14ac:dyDescent="0.25">
      <c r="K767" s="1"/>
    </row>
    <row r="768" spans="11:11" x14ac:dyDescent="0.25">
      <c r="K768" s="1"/>
    </row>
    <row r="769" spans="11:11" x14ac:dyDescent="0.25">
      <c r="K769" s="1"/>
    </row>
    <row r="770" spans="11:11" x14ac:dyDescent="0.25">
      <c r="K770" s="1"/>
    </row>
    <row r="771" spans="11:11" x14ac:dyDescent="0.25">
      <c r="K771" s="1"/>
    </row>
    <row r="772" spans="11:11" x14ac:dyDescent="0.25">
      <c r="K772" s="1"/>
    </row>
    <row r="773" spans="11:11" x14ac:dyDescent="0.25">
      <c r="K773" s="1"/>
    </row>
    <row r="774" spans="11:11" x14ac:dyDescent="0.25">
      <c r="K774" s="1"/>
    </row>
    <row r="775" spans="11:11" x14ac:dyDescent="0.25">
      <c r="K775" s="1"/>
    </row>
    <row r="776" spans="11:11" x14ac:dyDescent="0.25">
      <c r="K776" s="1"/>
    </row>
    <row r="777" spans="11:11" x14ac:dyDescent="0.25">
      <c r="K777" s="1"/>
    </row>
    <row r="778" spans="11:11" x14ac:dyDescent="0.25">
      <c r="K778" s="1"/>
    </row>
    <row r="779" spans="11:11" x14ac:dyDescent="0.25">
      <c r="K779" s="1"/>
    </row>
    <row r="780" spans="11:11" x14ac:dyDescent="0.25">
      <c r="K780" s="1"/>
    </row>
    <row r="781" spans="11:11" x14ac:dyDescent="0.25">
      <c r="K781" s="1"/>
    </row>
    <row r="782" spans="11:11" x14ac:dyDescent="0.25">
      <c r="K782" s="1"/>
    </row>
    <row r="783" spans="11:11" x14ac:dyDescent="0.25">
      <c r="K783" s="1"/>
    </row>
    <row r="784" spans="11:11" x14ac:dyDescent="0.25">
      <c r="K784" s="1"/>
    </row>
    <row r="785" spans="11:11" x14ac:dyDescent="0.25">
      <c r="K785" s="1"/>
    </row>
    <row r="786" spans="11:11" x14ac:dyDescent="0.25">
      <c r="K786" s="1"/>
    </row>
    <row r="787" spans="11:11" x14ac:dyDescent="0.25">
      <c r="K787" s="1"/>
    </row>
    <row r="788" spans="11:11" x14ac:dyDescent="0.25">
      <c r="K788" s="1"/>
    </row>
    <row r="789" spans="11:11" x14ac:dyDescent="0.25">
      <c r="K789" s="1"/>
    </row>
    <row r="790" spans="11:11" x14ac:dyDescent="0.25">
      <c r="K790" s="1"/>
    </row>
    <row r="791" spans="11:11" x14ac:dyDescent="0.25">
      <c r="K791" s="1"/>
    </row>
    <row r="792" spans="11:11" x14ac:dyDescent="0.25">
      <c r="K792" s="1"/>
    </row>
    <row r="793" spans="11:11" x14ac:dyDescent="0.25">
      <c r="K793" s="1"/>
    </row>
    <row r="794" spans="11:11" x14ac:dyDescent="0.25">
      <c r="K794" s="1"/>
    </row>
    <row r="795" spans="11:11" x14ac:dyDescent="0.25">
      <c r="K795" s="1"/>
    </row>
    <row r="796" spans="11:11" x14ac:dyDescent="0.25">
      <c r="K796" s="1"/>
    </row>
    <row r="797" spans="11:11" x14ac:dyDescent="0.25">
      <c r="K797" s="1"/>
    </row>
    <row r="798" spans="11:11" x14ac:dyDescent="0.25">
      <c r="K798" s="1"/>
    </row>
    <row r="799" spans="11:11" x14ac:dyDescent="0.25">
      <c r="K799" s="1"/>
    </row>
    <row r="800" spans="11:11" x14ac:dyDescent="0.25">
      <c r="K800" s="1"/>
    </row>
    <row r="801" spans="11:11" x14ac:dyDescent="0.25">
      <c r="K801" s="1"/>
    </row>
    <row r="802" spans="11:11" x14ac:dyDescent="0.25">
      <c r="K802" s="1"/>
    </row>
    <row r="803" spans="11:11" x14ac:dyDescent="0.25">
      <c r="K803" s="1"/>
    </row>
    <row r="804" spans="11:11" x14ac:dyDescent="0.25">
      <c r="K804" s="1"/>
    </row>
    <row r="805" spans="11:11" x14ac:dyDescent="0.25">
      <c r="K805" s="1"/>
    </row>
    <row r="806" spans="11:11" x14ac:dyDescent="0.25">
      <c r="K806" s="1"/>
    </row>
    <row r="807" spans="11:11" x14ac:dyDescent="0.25">
      <c r="K807" s="1"/>
    </row>
    <row r="808" spans="11:11" x14ac:dyDescent="0.25">
      <c r="K808" s="1"/>
    </row>
    <row r="809" spans="11:11" x14ac:dyDescent="0.25">
      <c r="K809" s="1"/>
    </row>
    <row r="810" spans="11:11" x14ac:dyDescent="0.25">
      <c r="K810" s="1"/>
    </row>
    <row r="811" spans="11:11" x14ac:dyDescent="0.25">
      <c r="K811" s="1"/>
    </row>
    <row r="812" spans="11:11" x14ac:dyDescent="0.25">
      <c r="K812" s="1"/>
    </row>
    <row r="813" spans="11:11" x14ac:dyDescent="0.25">
      <c r="K813" s="1"/>
    </row>
    <row r="814" spans="11:11" x14ac:dyDescent="0.25">
      <c r="K814" s="1"/>
    </row>
    <row r="815" spans="11:11" x14ac:dyDescent="0.25">
      <c r="K815" s="1"/>
    </row>
    <row r="816" spans="11:11" x14ac:dyDescent="0.25">
      <c r="K816" s="1"/>
    </row>
    <row r="817" spans="11:11" x14ac:dyDescent="0.25">
      <c r="K817" s="1"/>
    </row>
    <row r="818" spans="11:11" x14ac:dyDescent="0.25">
      <c r="K818" s="1"/>
    </row>
    <row r="819" spans="11:11" x14ac:dyDescent="0.25">
      <c r="K819" s="1"/>
    </row>
    <row r="820" spans="11:11" x14ac:dyDescent="0.25">
      <c r="K820" s="1"/>
    </row>
    <row r="821" spans="11:11" x14ac:dyDescent="0.25">
      <c r="K821" s="1"/>
    </row>
    <row r="822" spans="11:11" x14ac:dyDescent="0.25">
      <c r="K822" s="1"/>
    </row>
    <row r="823" spans="11:11" x14ac:dyDescent="0.25">
      <c r="K823" s="1"/>
    </row>
    <row r="824" spans="11:11" x14ac:dyDescent="0.25">
      <c r="K824" s="1"/>
    </row>
    <row r="825" spans="11:11" x14ac:dyDescent="0.25">
      <c r="K825" s="1"/>
    </row>
    <row r="826" spans="11:11" x14ac:dyDescent="0.25">
      <c r="K826" s="1"/>
    </row>
    <row r="827" spans="11:11" x14ac:dyDescent="0.25">
      <c r="K827" s="1"/>
    </row>
    <row r="828" spans="11:11" x14ac:dyDescent="0.25">
      <c r="K828" s="1"/>
    </row>
    <row r="829" spans="11:11" x14ac:dyDescent="0.25">
      <c r="K829" s="1"/>
    </row>
    <row r="830" spans="11:11" x14ac:dyDescent="0.25">
      <c r="K830" s="1"/>
    </row>
    <row r="831" spans="11:11" x14ac:dyDescent="0.25">
      <c r="K831" s="1"/>
    </row>
    <row r="832" spans="11:11" x14ac:dyDescent="0.25">
      <c r="K832" s="1"/>
    </row>
    <row r="833" spans="11:11" x14ac:dyDescent="0.25">
      <c r="K833" s="1"/>
    </row>
    <row r="834" spans="11:11" x14ac:dyDescent="0.25">
      <c r="K834" s="1"/>
    </row>
    <row r="835" spans="11:11" x14ac:dyDescent="0.25">
      <c r="K835" s="1"/>
    </row>
    <row r="836" spans="11:11" x14ac:dyDescent="0.25">
      <c r="K836" s="1"/>
    </row>
    <row r="837" spans="11:11" x14ac:dyDescent="0.25">
      <c r="K837" s="1"/>
    </row>
    <row r="838" spans="11:11" x14ac:dyDescent="0.25">
      <c r="K838" s="1"/>
    </row>
    <row r="839" spans="11:11" x14ac:dyDescent="0.25">
      <c r="K839" s="1"/>
    </row>
    <row r="840" spans="11:11" x14ac:dyDescent="0.25">
      <c r="K840" s="1"/>
    </row>
    <row r="841" spans="11:11" x14ac:dyDescent="0.25">
      <c r="K841" s="1"/>
    </row>
    <row r="842" spans="11:11" x14ac:dyDescent="0.25">
      <c r="K842" s="1"/>
    </row>
    <row r="843" spans="11:11" x14ac:dyDescent="0.25">
      <c r="K843" s="1"/>
    </row>
    <row r="844" spans="11:11" x14ac:dyDescent="0.25">
      <c r="K844" s="1"/>
    </row>
    <row r="845" spans="11:11" x14ac:dyDescent="0.25">
      <c r="K845" s="1"/>
    </row>
    <row r="846" spans="11:11" x14ac:dyDescent="0.25">
      <c r="K846" s="1"/>
    </row>
    <row r="847" spans="11:11" x14ac:dyDescent="0.25">
      <c r="K847" s="1"/>
    </row>
    <row r="848" spans="11:11" x14ac:dyDescent="0.25">
      <c r="K848" s="1"/>
    </row>
    <row r="849" spans="11:11" x14ac:dyDescent="0.25">
      <c r="K849" s="1"/>
    </row>
    <row r="850" spans="11:11" x14ac:dyDescent="0.25">
      <c r="K850" s="1"/>
    </row>
    <row r="851" spans="11:11" x14ac:dyDescent="0.25">
      <c r="K851" s="1"/>
    </row>
    <row r="852" spans="11:11" x14ac:dyDescent="0.25">
      <c r="K852" s="1"/>
    </row>
    <row r="853" spans="11:11" x14ac:dyDescent="0.25">
      <c r="K853" s="1"/>
    </row>
    <row r="854" spans="11:11" x14ac:dyDescent="0.25">
      <c r="K854" s="1"/>
    </row>
    <row r="855" spans="11:11" x14ac:dyDescent="0.25">
      <c r="K855" s="1"/>
    </row>
    <row r="856" spans="11:11" x14ac:dyDescent="0.25">
      <c r="K856" s="1"/>
    </row>
    <row r="857" spans="11:11" x14ac:dyDescent="0.25">
      <c r="K857" s="1"/>
    </row>
    <row r="858" spans="11:11" x14ac:dyDescent="0.25">
      <c r="K858" s="1"/>
    </row>
    <row r="859" spans="11:11" x14ac:dyDescent="0.25">
      <c r="K859" s="1"/>
    </row>
    <row r="860" spans="11:11" x14ac:dyDescent="0.25">
      <c r="K860" s="1"/>
    </row>
    <row r="861" spans="11:11" x14ac:dyDescent="0.25">
      <c r="K861" s="1"/>
    </row>
    <row r="862" spans="11:11" x14ac:dyDescent="0.25">
      <c r="K862" s="1"/>
    </row>
    <row r="863" spans="11:11" x14ac:dyDescent="0.25">
      <c r="K863" s="1"/>
    </row>
    <row r="864" spans="11:11" x14ac:dyDescent="0.25">
      <c r="K864" s="1"/>
    </row>
    <row r="865" spans="11:11" x14ac:dyDescent="0.25">
      <c r="K865" s="1"/>
    </row>
    <row r="866" spans="11:11" x14ac:dyDescent="0.25">
      <c r="K866" s="1"/>
    </row>
    <row r="867" spans="11:11" x14ac:dyDescent="0.25">
      <c r="K867" s="1"/>
    </row>
    <row r="868" spans="11:11" x14ac:dyDescent="0.25">
      <c r="K868" s="1"/>
    </row>
    <row r="869" spans="11:11" x14ac:dyDescent="0.25">
      <c r="K869" s="1"/>
    </row>
    <row r="870" spans="11:11" x14ac:dyDescent="0.25">
      <c r="K870" s="1"/>
    </row>
    <row r="871" spans="11:11" x14ac:dyDescent="0.25">
      <c r="K871" s="1"/>
    </row>
    <row r="872" spans="11:11" x14ac:dyDescent="0.25">
      <c r="K872" s="1"/>
    </row>
    <row r="873" spans="11:11" x14ac:dyDescent="0.25">
      <c r="K873" s="1"/>
    </row>
    <row r="874" spans="11:11" x14ac:dyDescent="0.25">
      <c r="K874" s="1"/>
    </row>
    <row r="875" spans="11:11" x14ac:dyDescent="0.25">
      <c r="K875" s="1"/>
    </row>
    <row r="876" spans="11:11" x14ac:dyDescent="0.25">
      <c r="K876" s="1"/>
    </row>
    <row r="877" spans="11:11" x14ac:dyDescent="0.25">
      <c r="K877" s="1"/>
    </row>
    <row r="878" spans="11:11" x14ac:dyDescent="0.25">
      <c r="K878" s="1"/>
    </row>
    <row r="879" spans="11:11" x14ac:dyDescent="0.25">
      <c r="K879" s="1"/>
    </row>
    <row r="880" spans="11:11" x14ac:dyDescent="0.25">
      <c r="K880" s="1"/>
    </row>
    <row r="881" spans="11:11" x14ac:dyDescent="0.25">
      <c r="K881" s="1"/>
    </row>
    <row r="882" spans="11:11" x14ac:dyDescent="0.25">
      <c r="K882" s="1"/>
    </row>
    <row r="883" spans="11:11" x14ac:dyDescent="0.25">
      <c r="K883" s="1"/>
    </row>
    <row r="884" spans="11:11" x14ac:dyDescent="0.25">
      <c r="K884" s="1"/>
    </row>
    <row r="885" spans="11:11" x14ac:dyDescent="0.25">
      <c r="K885" s="1"/>
    </row>
    <row r="886" spans="11:11" x14ac:dyDescent="0.25">
      <c r="K886" s="1"/>
    </row>
    <row r="887" spans="11:11" x14ac:dyDescent="0.25">
      <c r="K887" s="1"/>
    </row>
    <row r="888" spans="11:11" x14ac:dyDescent="0.25">
      <c r="K888" s="1"/>
    </row>
    <row r="889" spans="11:11" x14ac:dyDescent="0.25">
      <c r="K889" s="1"/>
    </row>
    <row r="890" spans="11:11" x14ac:dyDescent="0.25">
      <c r="K890" s="1"/>
    </row>
    <row r="891" spans="11:11" x14ac:dyDescent="0.25">
      <c r="K891" s="1"/>
    </row>
    <row r="892" spans="11:11" x14ac:dyDescent="0.25">
      <c r="K892" s="1"/>
    </row>
    <row r="893" spans="11:11" x14ac:dyDescent="0.25">
      <c r="K893" s="1"/>
    </row>
    <row r="894" spans="11:11" x14ac:dyDescent="0.25">
      <c r="K894" s="1"/>
    </row>
    <row r="895" spans="11:11" x14ac:dyDescent="0.25">
      <c r="K895" s="1"/>
    </row>
    <row r="896" spans="11:11" x14ac:dyDescent="0.25">
      <c r="K896" s="1"/>
    </row>
    <row r="897" spans="11:11" x14ac:dyDescent="0.25">
      <c r="K897" s="1"/>
    </row>
    <row r="898" spans="11:11" x14ac:dyDescent="0.25">
      <c r="K898" s="1"/>
    </row>
    <row r="899" spans="11:11" x14ac:dyDescent="0.25">
      <c r="K899" s="1"/>
    </row>
    <row r="900" spans="11:11" x14ac:dyDescent="0.25">
      <c r="K900" s="1"/>
    </row>
    <row r="901" spans="11:11" x14ac:dyDescent="0.25">
      <c r="K901" s="1"/>
    </row>
    <row r="902" spans="11:11" x14ac:dyDescent="0.25">
      <c r="K902" s="1"/>
    </row>
    <row r="903" spans="11:11" x14ac:dyDescent="0.25">
      <c r="K903" s="1"/>
    </row>
    <row r="904" spans="11:11" x14ac:dyDescent="0.25">
      <c r="K904" s="1"/>
    </row>
    <row r="905" spans="11:11" x14ac:dyDescent="0.25">
      <c r="K905" s="1"/>
    </row>
    <row r="906" spans="11:11" x14ac:dyDescent="0.25">
      <c r="K906" s="1"/>
    </row>
    <row r="907" spans="11:11" x14ac:dyDescent="0.25">
      <c r="K907" s="1"/>
    </row>
    <row r="908" spans="11:11" x14ac:dyDescent="0.25">
      <c r="K908" s="1"/>
    </row>
    <row r="909" spans="11:11" x14ac:dyDescent="0.25">
      <c r="K909" s="1"/>
    </row>
    <row r="910" spans="11:11" x14ac:dyDescent="0.25">
      <c r="K910" s="1"/>
    </row>
    <row r="911" spans="11:11" x14ac:dyDescent="0.25">
      <c r="K911" s="1"/>
    </row>
    <row r="912" spans="11:11" x14ac:dyDescent="0.25">
      <c r="K912" s="1"/>
    </row>
    <row r="913" spans="11:11" x14ac:dyDescent="0.25">
      <c r="K913" s="1"/>
    </row>
    <row r="914" spans="11:11" x14ac:dyDescent="0.25">
      <c r="K914" s="1"/>
    </row>
    <row r="915" spans="11:11" x14ac:dyDescent="0.25">
      <c r="K915" s="1"/>
    </row>
    <row r="916" spans="11:11" x14ac:dyDescent="0.25">
      <c r="K916" s="1"/>
    </row>
    <row r="917" spans="11:11" x14ac:dyDescent="0.25">
      <c r="K917" s="1"/>
    </row>
    <row r="918" spans="11:11" x14ac:dyDescent="0.25">
      <c r="K918" s="1"/>
    </row>
    <row r="919" spans="11:11" x14ac:dyDescent="0.25">
      <c r="K919" s="1"/>
    </row>
    <row r="920" spans="11:11" x14ac:dyDescent="0.25">
      <c r="K920" s="1"/>
    </row>
    <row r="921" spans="11:11" x14ac:dyDescent="0.25">
      <c r="K921" s="1"/>
    </row>
    <row r="922" spans="11:11" x14ac:dyDescent="0.25">
      <c r="K922" s="1"/>
    </row>
    <row r="923" spans="11:11" x14ac:dyDescent="0.25">
      <c r="K923" s="1"/>
    </row>
    <row r="924" spans="11:11" x14ac:dyDescent="0.25">
      <c r="K924" s="1"/>
    </row>
    <row r="925" spans="11:11" x14ac:dyDescent="0.25">
      <c r="K925" s="1"/>
    </row>
    <row r="926" spans="11:11" x14ac:dyDescent="0.25">
      <c r="K926" s="1"/>
    </row>
    <row r="927" spans="11:11" x14ac:dyDescent="0.25">
      <c r="K927" s="1"/>
    </row>
    <row r="928" spans="11:11" x14ac:dyDescent="0.25">
      <c r="K928" s="1"/>
    </row>
    <row r="929" spans="11:11" x14ac:dyDescent="0.25">
      <c r="K929" s="1"/>
    </row>
    <row r="930" spans="11:11" x14ac:dyDescent="0.25">
      <c r="K930" s="1"/>
    </row>
    <row r="931" spans="11:11" x14ac:dyDescent="0.25">
      <c r="K931" s="1"/>
    </row>
    <row r="932" spans="11:11" x14ac:dyDescent="0.25">
      <c r="K932" s="1"/>
    </row>
    <row r="933" spans="11:11" x14ac:dyDescent="0.25">
      <c r="K933" s="1"/>
    </row>
    <row r="934" spans="11:11" x14ac:dyDescent="0.25">
      <c r="K934" s="1"/>
    </row>
    <row r="935" spans="11:11" x14ac:dyDescent="0.25">
      <c r="K935" s="1"/>
    </row>
    <row r="936" spans="11:11" x14ac:dyDescent="0.25">
      <c r="K936" s="1"/>
    </row>
    <row r="937" spans="11:11" x14ac:dyDescent="0.25">
      <c r="K937" s="1"/>
    </row>
    <row r="938" spans="11:11" x14ac:dyDescent="0.25">
      <c r="K938" s="1"/>
    </row>
    <row r="939" spans="11:11" x14ac:dyDescent="0.25">
      <c r="K939" s="1"/>
    </row>
    <row r="940" spans="11:11" x14ac:dyDescent="0.25">
      <c r="K940" s="1"/>
    </row>
    <row r="941" spans="11:11" x14ac:dyDescent="0.25">
      <c r="K941" s="1"/>
    </row>
    <row r="942" spans="11:11" x14ac:dyDescent="0.25">
      <c r="K942" s="1"/>
    </row>
    <row r="943" spans="11:11" x14ac:dyDescent="0.25">
      <c r="K943" s="1"/>
    </row>
    <row r="944" spans="11:11" x14ac:dyDescent="0.25">
      <c r="K944" s="1"/>
    </row>
    <row r="945" spans="11:11" x14ac:dyDescent="0.25">
      <c r="K945" s="1"/>
    </row>
    <row r="946" spans="11:11" x14ac:dyDescent="0.25">
      <c r="K946" s="1"/>
    </row>
    <row r="947" spans="11:11" x14ac:dyDescent="0.25">
      <c r="K947" s="1"/>
    </row>
    <row r="948" spans="11:11" x14ac:dyDescent="0.25">
      <c r="K948" s="1"/>
    </row>
    <row r="949" spans="11:11" x14ac:dyDescent="0.25">
      <c r="K949" s="1"/>
    </row>
    <row r="950" spans="11:11" x14ac:dyDescent="0.25">
      <c r="K950" s="1"/>
    </row>
    <row r="951" spans="11:11" x14ac:dyDescent="0.25">
      <c r="K951" s="1"/>
    </row>
    <row r="952" spans="11:11" x14ac:dyDescent="0.25">
      <c r="K952" s="1"/>
    </row>
    <row r="953" spans="11:11" x14ac:dyDescent="0.25">
      <c r="K953" s="1"/>
    </row>
    <row r="954" spans="11:11" x14ac:dyDescent="0.25">
      <c r="K954" s="1"/>
    </row>
    <row r="955" spans="11:11" x14ac:dyDescent="0.25">
      <c r="K955" s="1"/>
    </row>
    <row r="956" spans="11:11" x14ac:dyDescent="0.25">
      <c r="K956" s="1"/>
    </row>
    <row r="957" spans="11:11" x14ac:dyDescent="0.25">
      <c r="K957" s="1"/>
    </row>
    <row r="958" spans="11:11" x14ac:dyDescent="0.25">
      <c r="K958" s="1"/>
    </row>
    <row r="959" spans="11:11" x14ac:dyDescent="0.25">
      <c r="K959" s="1"/>
    </row>
    <row r="960" spans="11:11" x14ac:dyDescent="0.25">
      <c r="K960" s="1"/>
    </row>
    <row r="961" spans="11:11" x14ac:dyDescent="0.25">
      <c r="K961" s="1"/>
    </row>
    <row r="962" spans="11:11" x14ac:dyDescent="0.25">
      <c r="K962" s="1"/>
    </row>
    <row r="963" spans="11:11" x14ac:dyDescent="0.25">
      <c r="K963" s="1"/>
    </row>
    <row r="964" spans="11:11" x14ac:dyDescent="0.25">
      <c r="K964" s="1"/>
    </row>
    <row r="965" spans="11:11" x14ac:dyDescent="0.25">
      <c r="K965" s="1"/>
    </row>
    <row r="966" spans="11:11" x14ac:dyDescent="0.25">
      <c r="K966" s="1"/>
    </row>
    <row r="967" spans="11:11" x14ac:dyDescent="0.25">
      <c r="K967" s="1"/>
    </row>
    <row r="968" spans="11:11" x14ac:dyDescent="0.25">
      <c r="K968" s="1"/>
    </row>
    <row r="969" spans="11:11" x14ac:dyDescent="0.25">
      <c r="K969" s="1"/>
    </row>
    <row r="970" spans="11:11" x14ac:dyDescent="0.25">
      <c r="K970" s="1"/>
    </row>
    <row r="971" spans="11:11" x14ac:dyDescent="0.25">
      <c r="K971" s="1"/>
    </row>
    <row r="972" spans="11:11" x14ac:dyDescent="0.25">
      <c r="K972" s="1"/>
    </row>
    <row r="973" spans="11:11" x14ac:dyDescent="0.25">
      <c r="K973" s="1"/>
    </row>
    <row r="974" spans="11:11" x14ac:dyDescent="0.25">
      <c r="K974" s="1"/>
    </row>
    <row r="975" spans="11:11" x14ac:dyDescent="0.25">
      <c r="K975" s="1"/>
    </row>
    <row r="976" spans="11:11" x14ac:dyDescent="0.25">
      <c r="K976" s="1"/>
    </row>
    <row r="977" spans="11:11" x14ac:dyDescent="0.25">
      <c r="K977" s="1"/>
    </row>
    <row r="978" spans="11:11" x14ac:dyDescent="0.25">
      <c r="K978" s="1"/>
    </row>
    <row r="979" spans="11:11" x14ac:dyDescent="0.25">
      <c r="K979" s="1"/>
    </row>
    <row r="980" spans="11:11" x14ac:dyDescent="0.25">
      <c r="K980" s="1"/>
    </row>
    <row r="981" spans="11:11" x14ac:dyDescent="0.25">
      <c r="K981" s="1"/>
    </row>
    <row r="982" spans="11:11" x14ac:dyDescent="0.25">
      <c r="K982" s="1"/>
    </row>
    <row r="983" spans="11:11" x14ac:dyDescent="0.25">
      <c r="K983" s="1"/>
    </row>
    <row r="984" spans="11:11" x14ac:dyDescent="0.25">
      <c r="K984" s="1"/>
    </row>
    <row r="985" spans="11:11" x14ac:dyDescent="0.25">
      <c r="K985" s="1"/>
    </row>
    <row r="986" spans="11:11" x14ac:dyDescent="0.25">
      <c r="K986" s="1"/>
    </row>
    <row r="987" spans="11:11" x14ac:dyDescent="0.25">
      <c r="K987" s="1"/>
    </row>
    <row r="988" spans="11:11" x14ac:dyDescent="0.25">
      <c r="K988" s="1"/>
    </row>
    <row r="989" spans="11:11" x14ac:dyDescent="0.25">
      <c r="K989" s="1"/>
    </row>
    <row r="990" spans="11:11" x14ac:dyDescent="0.25">
      <c r="K990" s="1"/>
    </row>
    <row r="991" spans="11:11" x14ac:dyDescent="0.25">
      <c r="K991" s="1"/>
    </row>
    <row r="992" spans="11:11" x14ac:dyDescent="0.25">
      <c r="K992" s="1"/>
    </row>
    <row r="993" spans="11:11" x14ac:dyDescent="0.25">
      <c r="K993" s="1"/>
    </row>
    <row r="994" spans="11:11" x14ac:dyDescent="0.25">
      <c r="K994" s="1"/>
    </row>
    <row r="995" spans="11:11" x14ac:dyDescent="0.25">
      <c r="K995" s="1"/>
    </row>
    <row r="996" spans="11:11" x14ac:dyDescent="0.25">
      <c r="K996" s="1"/>
    </row>
    <row r="997" spans="11:11" x14ac:dyDescent="0.25">
      <c r="K997" s="1"/>
    </row>
    <row r="998" spans="11:11" x14ac:dyDescent="0.25">
      <c r="K998" s="1"/>
    </row>
    <row r="999" spans="11:11" x14ac:dyDescent="0.25">
      <c r="K999" s="1"/>
    </row>
    <row r="1000" spans="11:11" x14ac:dyDescent="0.25">
      <c r="K1000" s="1"/>
    </row>
    <row r="1001" spans="11:11" x14ac:dyDescent="0.25">
      <c r="K1001" s="1"/>
    </row>
    <row r="1002" spans="11:11" x14ac:dyDescent="0.25">
      <c r="K1002" s="1"/>
    </row>
    <row r="1003" spans="11:11" x14ac:dyDescent="0.25">
      <c r="K1003" s="1"/>
    </row>
    <row r="1004" spans="11:11" x14ac:dyDescent="0.25">
      <c r="K1004" s="1"/>
    </row>
    <row r="1005" spans="11:11" x14ac:dyDescent="0.25">
      <c r="K1005" s="1"/>
    </row>
    <row r="1006" spans="11:11" x14ac:dyDescent="0.25">
      <c r="K1006" s="1"/>
    </row>
    <row r="1007" spans="11:11" x14ac:dyDescent="0.25">
      <c r="K1007" s="1"/>
    </row>
    <row r="1008" spans="11:11" x14ac:dyDescent="0.25">
      <c r="K1008" s="1"/>
    </row>
    <row r="1009" spans="11:11" x14ac:dyDescent="0.25">
      <c r="K1009" s="1"/>
    </row>
    <row r="1010" spans="11:11" x14ac:dyDescent="0.25">
      <c r="K1010" s="1"/>
    </row>
    <row r="1011" spans="11:11" x14ac:dyDescent="0.25">
      <c r="K1011" s="1"/>
    </row>
    <row r="1012" spans="11:11" x14ac:dyDescent="0.25">
      <c r="K1012" s="1"/>
    </row>
    <row r="1013" spans="11:11" x14ac:dyDescent="0.25">
      <c r="K1013" s="1"/>
    </row>
    <row r="1014" spans="11:11" x14ac:dyDescent="0.25">
      <c r="K1014" s="1"/>
    </row>
    <row r="1015" spans="11:11" x14ac:dyDescent="0.25">
      <c r="K1015" s="1"/>
    </row>
    <row r="1016" spans="11:11" x14ac:dyDescent="0.25">
      <c r="K1016" s="1"/>
    </row>
    <row r="1017" spans="11:11" x14ac:dyDescent="0.25">
      <c r="K1017" s="1"/>
    </row>
    <row r="1018" spans="11:11" x14ac:dyDescent="0.25">
      <c r="K1018" s="1"/>
    </row>
    <row r="1019" spans="11:11" x14ac:dyDescent="0.25">
      <c r="K1019" s="1"/>
    </row>
    <row r="1020" spans="11:11" x14ac:dyDescent="0.25">
      <c r="K1020" s="1"/>
    </row>
    <row r="1021" spans="11:11" x14ac:dyDescent="0.25">
      <c r="K1021" s="1"/>
    </row>
    <row r="1022" spans="11:11" x14ac:dyDescent="0.25">
      <c r="K1022" s="1"/>
    </row>
    <row r="1023" spans="11:11" x14ac:dyDescent="0.25">
      <c r="K1023" s="1"/>
    </row>
    <row r="1024" spans="11:11" x14ac:dyDescent="0.25">
      <c r="K1024" s="1"/>
    </row>
    <row r="1025" spans="11:11" x14ac:dyDescent="0.25">
      <c r="K1025" s="1"/>
    </row>
    <row r="1026" spans="11:11" x14ac:dyDescent="0.25">
      <c r="K1026" s="1"/>
    </row>
    <row r="1027" spans="11:11" x14ac:dyDescent="0.25">
      <c r="K1027" s="1"/>
    </row>
    <row r="1028" spans="11:11" x14ac:dyDescent="0.25">
      <c r="K1028" s="1"/>
    </row>
    <row r="1029" spans="11:11" x14ac:dyDescent="0.25">
      <c r="K1029" s="1"/>
    </row>
    <row r="1030" spans="11:11" x14ac:dyDescent="0.25">
      <c r="K1030" s="1"/>
    </row>
    <row r="1031" spans="11:11" x14ac:dyDescent="0.25">
      <c r="K1031" s="1"/>
    </row>
    <row r="1032" spans="11:11" x14ac:dyDescent="0.25">
      <c r="K1032" s="1"/>
    </row>
    <row r="1033" spans="11:11" x14ac:dyDescent="0.25">
      <c r="K1033" s="1"/>
    </row>
    <row r="1034" spans="11:11" x14ac:dyDescent="0.25">
      <c r="K1034" s="1"/>
    </row>
    <row r="1035" spans="11:11" x14ac:dyDescent="0.25">
      <c r="K1035" s="1"/>
    </row>
    <row r="1036" spans="11:11" x14ac:dyDescent="0.25">
      <c r="K1036" s="1"/>
    </row>
    <row r="1037" spans="11:11" x14ac:dyDescent="0.25">
      <c r="K1037" s="1"/>
    </row>
    <row r="1038" spans="11:11" x14ac:dyDescent="0.25">
      <c r="K1038" s="1"/>
    </row>
    <row r="1039" spans="11:11" x14ac:dyDescent="0.25">
      <c r="K1039" s="1"/>
    </row>
    <row r="1040" spans="11:11" x14ac:dyDescent="0.25">
      <c r="K1040" s="1"/>
    </row>
    <row r="1041" spans="11:11" x14ac:dyDescent="0.25">
      <c r="K1041" s="1"/>
    </row>
    <row r="1042" spans="11:11" x14ac:dyDescent="0.25">
      <c r="K1042" s="1"/>
    </row>
    <row r="1043" spans="11:11" x14ac:dyDescent="0.25">
      <c r="K1043" s="1"/>
    </row>
    <row r="1044" spans="11:11" x14ac:dyDescent="0.25">
      <c r="K1044" s="1"/>
    </row>
    <row r="1045" spans="11:11" x14ac:dyDescent="0.25">
      <c r="K1045" s="1"/>
    </row>
    <row r="1046" spans="11:11" x14ac:dyDescent="0.25">
      <c r="K1046" s="1"/>
    </row>
    <row r="1047" spans="11:11" x14ac:dyDescent="0.25">
      <c r="K1047" s="1"/>
    </row>
    <row r="1048" spans="11:11" x14ac:dyDescent="0.25">
      <c r="K1048" s="1"/>
    </row>
    <row r="1049" spans="11:11" x14ac:dyDescent="0.25">
      <c r="K1049" s="1"/>
    </row>
    <row r="1050" spans="11:11" x14ac:dyDescent="0.25">
      <c r="K1050" s="1"/>
    </row>
    <row r="1051" spans="11:11" x14ac:dyDescent="0.25">
      <c r="K1051" s="1"/>
    </row>
    <row r="1052" spans="11:11" x14ac:dyDescent="0.25">
      <c r="K1052" s="1"/>
    </row>
    <row r="1053" spans="11:11" x14ac:dyDescent="0.25">
      <c r="K1053" s="1"/>
    </row>
    <row r="1054" spans="11:11" x14ac:dyDescent="0.25">
      <c r="K1054" s="1"/>
    </row>
    <row r="1055" spans="11:11" x14ac:dyDescent="0.25">
      <c r="K1055" s="1"/>
    </row>
    <row r="1056" spans="11:11" x14ac:dyDescent="0.25">
      <c r="K1056" s="1"/>
    </row>
    <row r="1057" spans="11:11" x14ac:dyDescent="0.25">
      <c r="K1057" s="1"/>
    </row>
    <row r="1058" spans="11:11" x14ac:dyDescent="0.25">
      <c r="K1058" s="1"/>
    </row>
    <row r="1059" spans="11:11" x14ac:dyDescent="0.25">
      <c r="K1059" s="1"/>
    </row>
    <row r="1060" spans="11:11" x14ac:dyDescent="0.25">
      <c r="K1060" s="1"/>
    </row>
    <row r="1061" spans="11:11" x14ac:dyDescent="0.25">
      <c r="K1061" s="1"/>
    </row>
    <row r="1062" spans="11:11" x14ac:dyDescent="0.25">
      <c r="K1062" s="1"/>
    </row>
    <row r="1063" spans="11:11" x14ac:dyDescent="0.25">
      <c r="K1063" s="1"/>
    </row>
    <row r="1064" spans="11:11" x14ac:dyDescent="0.25">
      <c r="K1064" s="1"/>
    </row>
    <row r="1065" spans="11:11" x14ac:dyDescent="0.25">
      <c r="K1065" s="1"/>
    </row>
    <row r="1066" spans="11:11" x14ac:dyDescent="0.25">
      <c r="K1066" s="1"/>
    </row>
    <row r="1067" spans="11:11" x14ac:dyDescent="0.25">
      <c r="K1067" s="1"/>
    </row>
    <row r="1068" spans="11:11" x14ac:dyDescent="0.25">
      <c r="K1068" s="1"/>
    </row>
    <row r="1069" spans="11:11" x14ac:dyDescent="0.25">
      <c r="K1069" s="1"/>
    </row>
    <row r="1070" spans="11:11" x14ac:dyDescent="0.25">
      <c r="K1070" s="1"/>
    </row>
    <row r="1071" spans="11:11" x14ac:dyDescent="0.25">
      <c r="K1071" s="1"/>
    </row>
    <row r="1072" spans="11:11" x14ac:dyDescent="0.25">
      <c r="K1072" s="1"/>
    </row>
    <row r="1073" spans="11:11" x14ac:dyDescent="0.25">
      <c r="K1073" s="1"/>
    </row>
    <row r="1074" spans="11:11" x14ac:dyDescent="0.25">
      <c r="K1074" s="1"/>
    </row>
    <row r="1075" spans="11:11" x14ac:dyDescent="0.25">
      <c r="K1075" s="1"/>
    </row>
    <row r="1076" spans="11:11" x14ac:dyDescent="0.25">
      <c r="K1076" s="1"/>
    </row>
    <row r="1077" spans="11:11" x14ac:dyDescent="0.25">
      <c r="K1077" s="1"/>
    </row>
    <row r="1078" spans="11:11" x14ac:dyDescent="0.25">
      <c r="K1078" s="1"/>
    </row>
    <row r="1079" spans="11:11" x14ac:dyDescent="0.25">
      <c r="K1079" s="1"/>
    </row>
    <row r="1080" spans="11:11" x14ac:dyDescent="0.25">
      <c r="K1080" s="1"/>
    </row>
    <row r="1081" spans="11:11" x14ac:dyDescent="0.25">
      <c r="K1081" s="1"/>
    </row>
    <row r="1082" spans="11:11" x14ac:dyDescent="0.25">
      <c r="K1082" s="1"/>
    </row>
    <row r="1083" spans="11:11" x14ac:dyDescent="0.25">
      <c r="K1083" s="1"/>
    </row>
    <row r="1084" spans="11:11" x14ac:dyDescent="0.25">
      <c r="K1084" s="1"/>
    </row>
    <row r="1085" spans="11:11" x14ac:dyDescent="0.25">
      <c r="K1085" s="1"/>
    </row>
    <row r="1086" spans="11:11" x14ac:dyDescent="0.25">
      <c r="K1086" s="1"/>
    </row>
    <row r="1087" spans="11:11" x14ac:dyDescent="0.25">
      <c r="K1087" s="1"/>
    </row>
    <row r="1088" spans="11:11" x14ac:dyDescent="0.25">
      <c r="K1088" s="1"/>
    </row>
    <row r="1089" spans="11:11" x14ac:dyDescent="0.25">
      <c r="K1089" s="1"/>
    </row>
    <row r="1090" spans="11:11" x14ac:dyDescent="0.25">
      <c r="K1090" s="1"/>
    </row>
    <row r="1091" spans="11:11" x14ac:dyDescent="0.25">
      <c r="K1091" s="1"/>
    </row>
    <row r="1092" spans="11:11" x14ac:dyDescent="0.25">
      <c r="K1092" s="1"/>
    </row>
    <row r="1093" spans="11:11" x14ac:dyDescent="0.25">
      <c r="K1093" s="1"/>
    </row>
    <row r="1094" spans="11:11" x14ac:dyDescent="0.25">
      <c r="K1094" s="1"/>
    </row>
    <row r="1095" spans="11:11" x14ac:dyDescent="0.25">
      <c r="K1095" s="1"/>
    </row>
    <row r="1096" spans="11:11" x14ac:dyDescent="0.25">
      <c r="K1096" s="1"/>
    </row>
    <row r="1097" spans="11:11" x14ac:dyDescent="0.25">
      <c r="K1097" s="1"/>
    </row>
    <row r="1098" spans="11:11" x14ac:dyDescent="0.25">
      <c r="K1098" s="1"/>
    </row>
    <row r="1099" spans="11:11" x14ac:dyDescent="0.25">
      <c r="K1099" s="1"/>
    </row>
    <row r="1100" spans="11:11" x14ac:dyDescent="0.25">
      <c r="K1100" s="1"/>
    </row>
    <row r="1101" spans="11:11" x14ac:dyDescent="0.25">
      <c r="K1101" s="1"/>
    </row>
    <row r="1102" spans="11:11" x14ac:dyDescent="0.25">
      <c r="K1102" s="1"/>
    </row>
    <row r="1103" spans="11:11" x14ac:dyDescent="0.25">
      <c r="K1103" s="1"/>
    </row>
    <row r="1104" spans="11:11" x14ac:dyDescent="0.25">
      <c r="K1104" s="1"/>
    </row>
    <row r="1105" spans="11:11" x14ac:dyDescent="0.25">
      <c r="K1105" s="1"/>
    </row>
    <row r="1106" spans="11:11" x14ac:dyDescent="0.25">
      <c r="K1106" s="1"/>
    </row>
    <row r="1107" spans="11:11" x14ac:dyDescent="0.25">
      <c r="K1107" s="1"/>
    </row>
    <row r="1108" spans="11:11" x14ac:dyDescent="0.25">
      <c r="K1108" s="1"/>
    </row>
    <row r="1109" spans="11:11" x14ac:dyDescent="0.25">
      <c r="K1109" s="1"/>
    </row>
    <row r="1110" spans="11:11" x14ac:dyDescent="0.25">
      <c r="K1110" s="1"/>
    </row>
    <row r="1111" spans="11:11" x14ac:dyDescent="0.25">
      <c r="K1111" s="1"/>
    </row>
    <row r="1112" spans="11:11" x14ac:dyDescent="0.25">
      <c r="K1112" s="1"/>
    </row>
    <row r="1113" spans="11:11" x14ac:dyDescent="0.25">
      <c r="K1113" s="1"/>
    </row>
    <row r="1114" spans="11:11" x14ac:dyDescent="0.25">
      <c r="K1114" s="1"/>
    </row>
    <row r="1115" spans="11:11" x14ac:dyDescent="0.25">
      <c r="K1115" s="1"/>
    </row>
    <row r="1116" spans="11:11" x14ac:dyDescent="0.25">
      <c r="K1116" s="1"/>
    </row>
    <row r="1117" spans="11:11" x14ac:dyDescent="0.25">
      <c r="K1117" s="1"/>
    </row>
    <row r="1118" spans="11:11" x14ac:dyDescent="0.25">
      <c r="K1118" s="1"/>
    </row>
    <row r="1119" spans="11:11" x14ac:dyDescent="0.25">
      <c r="K1119" s="1"/>
    </row>
    <row r="1120" spans="11:11" x14ac:dyDescent="0.25">
      <c r="K1120" s="1"/>
    </row>
    <row r="1121" spans="11:11" x14ac:dyDescent="0.25">
      <c r="K1121" s="1"/>
    </row>
    <row r="1122" spans="11:11" x14ac:dyDescent="0.25">
      <c r="K1122" s="1"/>
    </row>
    <row r="1123" spans="11:11" x14ac:dyDescent="0.25">
      <c r="K1123" s="1"/>
    </row>
    <row r="1124" spans="11:11" x14ac:dyDescent="0.25">
      <c r="K1124" s="1"/>
    </row>
    <row r="1125" spans="11:11" x14ac:dyDescent="0.25">
      <c r="K1125" s="1"/>
    </row>
    <row r="1126" spans="11:11" x14ac:dyDescent="0.25">
      <c r="K1126" s="1"/>
    </row>
    <row r="1127" spans="11:11" x14ac:dyDescent="0.25">
      <c r="K1127" s="1"/>
    </row>
    <row r="1128" spans="11:11" x14ac:dyDescent="0.25">
      <c r="K1128" s="1"/>
    </row>
    <row r="1129" spans="11:11" x14ac:dyDescent="0.25">
      <c r="K1129" s="1"/>
    </row>
    <row r="1130" spans="11:11" x14ac:dyDescent="0.25">
      <c r="K1130" s="1"/>
    </row>
    <row r="1131" spans="11:11" x14ac:dyDescent="0.25">
      <c r="K1131" s="1"/>
    </row>
    <row r="1132" spans="11:11" x14ac:dyDescent="0.25">
      <c r="K1132" s="1"/>
    </row>
    <row r="1133" spans="11:11" x14ac:dyDescent="0.25">
      <c r="K1133" s="1"/>
    </row>
    <row r="1134" spans="11:11" x14ac:dyDescent="0.25">
      <c r="K1134" s="1"/>
    </row>
    <row r="1135" spans="11:11" x14ac:dyDescent="0.25">
      <c r="K1135" s="1"/>
    </row>
    <row r="1136" spans="11:11" x14ac:dyDescent="0.25">
      <c r="K1136" s="1"/>
    </row>
    <row r="1137" spans="11:11" x14ac:dyDescent="0.25">
      <c r="K1137" s="1"/>
    </row>
    <row r="1138" spans="11:11" x14ac:dyDescent="0.25">
      <c r="K1138" s="1"/>
    </row>
    <row r="1139" spans="11:11" x14ac:dyDescent="0.25">
      <c r="K1139" s="1"/>
    </row>
    <row r="1140" spans="11:11" x14ac:dyDescent="0.25">
      <c r="K1140" s="1"/>
    </row>
    <row r="1141" spans="11:11" x14ac:dyDescent="0.25">
      <c r="K1141" s="1"/>
    </row>
    <row r="1142" spans="11:11" x14ac:dyDescent="0.25">
      <c r="K1142" s="1"/>
    </row>
    <row r="1143" spans="11:11" x14ac:dyDescent="0.25">
      <c r="K1143" s="1"/>
    </row>
    <row r="1144" spans="11:11" x14ac:dyDescent="0.25">
      <c r="K1144" s="1"/>
    </row>
    <row r="1145" spans="11:11" x14ac:dyDescent="0.25">
      <c r="K1145" s="1"/>
    </row>
    <row r="1146" spans="11:11" x14ac:dyDescent="0.25">
      <c r="K1146" s="1"/>
    </row>
    <row r="1147" spans="11:11" x14ac:dyDescent="0.25">
      <c r="K1147" s="1"/>
    </row>
    <row r="1148" spans="11:11" x14ac:dyDescent="0.25">
      <c r="K1148" s="1"/>
    </row>
    <row r="1149" spans="11:11" x14ac:dyDescent="0.25">
      <c r="K1149" s="1"/>
    </row>
    <row r="1150" spans="11:11" x14ac:dyDescent="0.25">
      <c r="K1150" s="1"/>
    </row>
    <row r="1151" spans="11:11" x14ac:dyDescent="0.25">
      <c r="K1151" s="1"/>
    </row>
    <row r="1152" spans="11:11" x14ac:dyDescent="0.25">
      <c r="K1152" s="1"/>
    </row>
    <row r="1153" spans="11:11" x14ac:dyDescent="0.25">
      <c r="K1153" s="1"/>
    </row>
    <row r="1154" spans="11:11" x14ac:dyDescent="0.25">
      <c r="K1154" s="1"/>
    </row>
    <row r="1155" spans="11:11" x14ac:dyDescent="0.25">
      <c r="K1155" s="1"/>
    </row>
    <row r="1156" spans="11:11" x14ac:dyDescent="0.25">
      <c r="K1156" s="1"/>
    </row>
    <row r="1157" spans="11:11" x14ac:dyDescent="0.25">
      <c r="K1157" s="1"/>
    </row>
    <row r="1158" spans="11:11" x14ac:dyDescent="0.25">
      <c r="K1158" s="1"/>
    </row>
    <row r="1159" spans="11:11" x14ac:dyDescent="0.25">
      <c r="K1159" s="1"/>
    </row>
    <row r="1160" spans="11:11" x14ac:dyDescent="0.25">
      <c r="K1160" s="1"/>
    </row>
    <row r="1161" spans="11:11" x14ac:dyDescent="0.25">
      <c r="K1161" s="1"/>
    </row>
    <row r="1162" spans="11:11" x14ac:dyDescent="0.25">
      <c r="K1162" s="1"/>
    </row>
    <row r="1163" spans="11:11" x14ac:dyDescent="0.25">
      <c r="K1163" s="1"/>
    </row>
    <row r="1164" spans="11:11" x14ac:dyDescent="0.25">
      <c r="K1164" s="1"/>
    </row>
    <row r="1165" spans="11:11" x14ac:dyDescent="0.25">
      <c r="K1165" s="1"/>
    </row>
    <row r="1166" spans="11:11" x14ac:dyDescent="0.25">
      <c r="K1166" s="1"/>
    </row>
    <row r="1167" spans="11:11" x14ac:dyDescent="0.25">
      <c r="K1167" s="1"/>
    </row>
    <row r="1168" spans="11:11" x14ac:dyDescent="0.25">
      <c r="K1168" s="1"/>
    </row>
    <row r="1169" spans="11:11" x14ac:dyDescent="0.25">
      <c r="K1169" s="1"/>
    </row>
    <row r="1170" spans="11:11" x14ac:dyDescent="0.25">
      <c r="K1170" s="1"/>
    </row>
    <row r="1171" spans="11:11" x14ac:dyDescent="0.25">
      <c r="K1171" s="1"/>
    </row>
    <row r="1172" spans="11:11" x14ac:dyDescent="0.25">
      <c r="K1172" s="1"/>
    </row>
    <row r="1173" spans="11:11" x14ac:dyDescent="0.25">
      <c r="K1173" s="1"/>
    </row>
    <row r="1174" spans="11:11" x14ac:dyDescent="0.25">
      <c r="K1174" s="1"/>
    </row>
    <row r="1175" spans="11:11" x14ac:dyDescent="0.25">
      <c r="K1175" s="1"/>
    </row>
    <row r="1176" spans="11:11" x14ac:dyDescent="0.25">
      <c r="K1176" s="1"/>
    </row>
    <row r="1177" spans="11:11" x14ac:dyDescent="0.25">
      <c r="K1177" s="1"/>
    </row>
    <row r="1178" spans="11:11" x14ac:dyDescent="0.25">
      <c r="K1178" s="1"/>
    </row>
    <row r="1179" spans="11:11" x14ac:dyDescent="0.25">
      <c r="K1179" s="1"/>
    </row>
    <row r="1180" spans="11:11" x14ac:dyDescent="0.25">
      <c r="K1180" s="1"/>
    </row>
    <row r="1181" spans="11:11" x14ac:dyDescent="0.25">
      <c r="K1181" s="1"/>
    </row>
    <row r="1182" spans="11:11" x14ac:dyDescent="0.25">
      <c r="K1182" s="1"/>
    </row>
    <row r="1183" spans="11:11" x14ac:dyDescent="0.25">
      <c r="K1183" s="1"/>
    </row>
    <row r="1184" spans="11:11" x14ac:dyDescent="0.25">
      <c r="K1184" s="1"/>
    </row>
    <row r="1185" spans="11:11" x14ac:dyDescent="0.25">
      <c r="K1185" s="1"/>
    </row>
    <row r="1186" spans="11:11" x14ac:dyDescent="0.25">
      <c r="K1186" s="1"/>
    </row>
    <row r="1187" spans="11:11" x14ac:dyDescent="0.25">
      <c r="K1187" s="1"/>
    </row>
    <row r="1188" spans="11:11" x14ac:dyDescent="0.25">
      <c r="K1188" s="1"/>
    </row>
    <row r="1189" spans="11:11" x14ac:dyDescent="0.25">
      <c r="K1189" s="1"/>
    </row>
    <row r="1190" spans="11:11" x14ac:dyDescent="0.25">
      <c r="K1190" s="1"/>
    </row>
    <row r="1191" spans="11:11" x14ac:dyDescent="0.25">
      <c r="K1191" s="1"/>
    </row>
    <row r="1192" spans="11:11" x14ac:dyDescent="0.25">
      <c r="K1192" s="1"/>
    </row>
    <row r="1193" spans="11:11" x14ac:dyDescent="0.25">
      <c r="K1193" s="1"/>
    </row>
    <row r="1194" spans="11:11" x14ac:dyDescent="0.25">
      <c r="K1194" s="1"/>
    </row>
    <row r="1195" spans="11:11" x14ac:dyDescent="0.25">
      <c r="K1195" s="1"/>
    </row>
    <row r="1196" spans="11:11" x14ac:dyDescent="0.25">
      <c r="K1196" s="1"/>
    </row>
    <row r="1197" spans="11:11" x14ac:dyDescent="0.25">
      <c r="K1197" s="1"/>
    </row>
    <row r="1198" spans="11:11" x14ac:dyDescent="0.25">
      <c r="K1198" s="1"/>
    </row>
    <row r="1199" spans="11:11" x14ac:dyDescent="0.25">
      <c r="K1199" s="1"/>
    </row>
    <row r="1200" spans="11:11" x14ac:dyDescent="0.25">
      <c r="K1200" s="1"/>
    </row>
    <row r="1201" spans="11:11" x14ac:dyDescent="0.25">
      <c r="K1201" s="1"/>
    </row>
    <row r="1202" spans="11:11" x14ac:dyDescent="0.25">
      <c r="K1202" s="1"/>
    </row>
    <row r="1203" spans="11:11" x14ac:dyDescent="0.25">
      <c r="K1203" s="1"/>
    </row>
    <row r="1204" spans="11:11" x14ac:dyDescent="0.25">
      <c r="K1204" s="1"/>
    </row>
    <row r="1205" spans="11:11" x14ac:dyDescent="0.25">
      <c r="K1205" s="1"/>
    </row>
    <row r="1206" spans="11:11" x14ac:dyDescent="0.25">
      <c r="K1206" s="1"/>
    </row>
    <row r="1207" spans="11:11" x14ac:dyDescent="0.25">
      <c r="K1207" s="1"/>
    </row>
    <row r="1208" spans="11:11" x14ac:dyDescent="0.25">
      <c r="K1208" s="1"/>
    </row>
    <row r="1209" spans="11:11" x14ac:dyDescent="0.25">
      <c r="K1209" s="1"/>
    </row>
    <row r="1210" spans="11:11" x14ac:dyDescent="0.25">
      <c r="K1210" s="1"/>
    </row>
    <row r="1211" spans="11:11" x14ac:dyDescent="0.25">
      <c r="K1211" s="1"/>
    </row>
    <row r="1212" spans="11:11" x14ac:dyDescent="0.25">
      <c r="K1212" s="1"/>
    </row>
    <row r="1213" spans="11:11" x14ac:dyDescent="0.25">
      <c r="K1213" s="1"/>
    </row>
    <row r="1214" spans="11:11" x14ac:dyDescent="0.25">
      <c r="K1214" s="1"/>
    </row>
    <row r="1215" spans="11:11" x14ac:dyDescent="0.25">
      <c r="K1215" s="1"/>
    </row>
    <row r="1216" spans="11:11" x14ac:dyDescent="0.25">
      <c r="K1216" s="1"/>
    </row>
    <row r="1217" spans="11:11" x14ac:dyDescent="0.25">
      <c r="K1217" s="1"/>
    </row>
    <row r="1218" spans="11:11" x14ac:dyDescent="0.25">
      <c r="K1218" s="1"/>
    </row>
    <row r="1219" spans="11:11" x14ac:dyDescent="0.25">
      <c r="K1219" s="1"/>
    </row>
    <row r="1220" spans="11:11" x14ac:dyDescent="0.25">
      <c r="K1220" s="1"/>
    </row>
    <row r="1221" spans="11:11" x14ac:dyDescent="0.25">
      <c r="K1221" s="1"/>
    </row>
    <row r="1222" spans="11:11" x14ac:dyDescent="0.25">
      <c r="K1222" s="1"/>
    </row>
    <row r="1223" spans="11:11" x14ac:dyDescent="0.25">
      <c r="K1223" s="1"/>
    </row>
    <row r="1224" spans="11:11" x14ac:dyDescent="0.25">
      <c r="K1224" s="1"/>
    </row>
    <row r="1225" spans="11:11" x14ac:dyDescent="0.25">
      <c r="K1225" s="1"/>
    </row>
    <row r="1226" spans="11:11" x14ac:dyDescent="0.25">
      <c r="K1226" s="1"/>
    </row>
    <row r="1227" spans="11:11" x14ac:dyDescent="0.25">
      <c r="K1227" s="1"/>
    </row>
    <row r="1228" spans="11:11" x14ac:dyDescent="0.25">
      <c r="K1228" s="1"/>
    </row>
    <row r="1229" spans="11:11" x14ac:dyDescent="0.25">
      <c r="K1229" s="1"/>
    </row>
    <row r="1230" spans="11:11" x14ac:dyDescent="0.25">
      <c r="K1230" s="1"/>
    </row>
    <row r="1231" spans="11:11" x14ac:dyDescent="0.25">
      <c r="K1231" s="1"/>
    </row>
    <row r="1232" spans="11:11" x14ac:dyDescent="0.25">
      <c r="K1232" s="1"/>
    </row>
    <row r="1233" spans="11:11" x14ac:dyDescent="0.25">
      <c r="K1233" s="1"/>
    </row>
    <row r="1234" spans="11:11" x14ac:dyDescent="0.25">
      <c r="K1234" s="1"/>
    </row>
    <row r="1235" spans="11:11" x14ac:dyDescent="0.25">
      <c r="K1235" s="1"/>
    </row>
    <row r="1236" spans="11:11" x14ac:dyDescent="0.25">
      <c r="K1236" s="1"/>
    </row>
    <row r="1237" spans="11:11" x14ac:dyDescent="0.25">
      <c r="K1237" s="1"/>
    </row>
    <row r="1238" spans="11:11" x14ac:dyDescent="0.25">
      <c r="K1238" s="1"/>
    </row>
    <row r="1239" spans="11:11" x14ac:dyDescent="0.25">
      <c r="K1239" s="1"/>
    </row>
    <row r="1240" spans="11:11" x14ac:dyDescent="0.25">
      <c r="K1240" s="1"/>
    </row>
    <row r="1241" spans="11:11" x14ac:dyDescent="0.25">
      <c r="K1241" s="1"/>
    </row>
    <row r="1242" spans="11:11" x14ac:dyDescent="0.25">
      <c r="K1242" s="1"/>
    </row>
    <row r="1243" spans="11:11" x14ac:dyDescent="0.25">
      <c r="K1243" s="1"/>
    </row>
    <row r="1244" spans="11:11" x14ac:dyDescent="0.25">
      <c r="K1244" s="1"/>
    </row>
    <row r="1245" spans="11:11" x14ac:dyDescent="0.25">
      <c r="K1245" s="1"/>
    </row>
    <row r="1246" spans="11:11" x14ac:dyDescent="0.25">
      <c r="K1246" s="1"/>
    </row>
    <row r="1247" spans="11:11" x14ac:dyDescent="0.25">
      <c r="K1247" s="1"/>
    </row>
    <row r="1248" spans="11:11" x14ac:dyDescent="0.25">
      <c r="K1248" s="1"/>
    </row>
    <row r="1249" spans="11:11" x14ac:dyDescent="0.25">
      <c r="K1249" s="1"/>
    </row>
    <row r="1250" spans="11:11" x14ac:dyDescent="0.25">
      <c r="K1250" s="1"/>
    </row>
    <row r="1251" spans="11:11" x14ac:dyDescent="0.25">
      <c r="K1251" s="1"/>
    </row>
    <row r="1252" spans="11:11" x14ac:dyDescent="0.25">
      <c r="K1252" s="1"/>
    </row>
    <row r="1253" spans="11:11" x14ac:dyDescent="0.25">
      <c r="K1253" s="1"/>
    </row>
    <row r="1254" spans="11:11" x14ac:dyDescent="0.25">
      <c r="K1254" s="1"/>
    </row>
    <row r="1255" spans="11:11" x14ac:dyDescent="0.25">
      <c r="K1255" s="1"/>
    </row>
    <row r="1256" spans="11:11" x14ac:dyDescent="0.25">
      <c r="K1256" s="1"/>
    </row>
    <row r="1257" spans="11:11" x14ac:dyDescent="0.25">
      <c r="K1257" s="1"/>
    </row>
    <row r="1258" spans="11:11" x14ac:dyDescent="0.25">
      <c r="K1258" s="1"/>
    </row>
    <row r="1259" spans="11:11" x14ac:dyDescent="0.25">
      <c r="K1259" s="1"/>
    </row>
    <row r="1260" spans="11:11" x14ac:dyDescent="0.25">
      <c r="K1260" s="1"/>
    </row>
    <row r="1261" spans="11:11" x14ac:dyDescent="0.25">
      <c r="K1261" s="1"/>
    </row>
    <row r="1262" spans="11:11" x14ac:dyDescent="0.25">
      <c r="K1262" s="1"/>
    </row>
    <row r="1263" spans="11:11" x14ac:dyDescent="0.25">
      <c r="K1263" s="1"/>
    </row>
    <row r="1264" spans="11:11" x14ac:dyDescent="0.25">
      <c r="K1264" s="1"/>
    </row>
    <row r="1265" spans="11:11" x14ac:dyDescent="0.25">
      <c r="K1265" s="1"/>
    </row>
    <row r="1266" spans="11:11" x14ac:dyDescent="0.25">
      <c r="K1266" s="1"/>
    </row>
    <row r="1267" spans="11:11" x14ac:dyDescent="0.25">
      <c r="K1267" s="1"/>
    </row>
    <row r="1268" spans="11:11" x14ac:dyDescent="0.25">
      <c r="K1268" s="1"/>
    </row>
    <row r="1269" spans="11:11" x14ac:dyDescent="0.25">
      <c r="K1269" s="1"/>
    </row>
    <row r="1270" spans="11:11" x14ac:dyDescent="0.25">
      <c r="K1270" s="1"/>
    </row>
    <row r="1271" spans="11:11" x14ac:dyDescent="0.25">
      <c r="K1271" s="1"/>
    </row>
    <row r="1272" spans="11:11" x14ac:dyDescent="0.25">
      <c r="K1272" s="1"/>
    </row>
    <row r="1273" spans="11:11" x14ac:dyDescent="0.25">
      <c r="K1273" s="1"/>
    </row>
    <row r="1274" spans="11:11" x14ac:dyDescent="0.25">
      <c r="K1274" s="1"/>
    </row>
    <row r="1275" spans="11:11" x14ac:dyDescent="0.25">
      <c r="K1275" s="1"/>
    </row>
    <row r="1276" spans="11:11" x14ac:dyDescent="0.25">
      <c r="K1276" s="1"/>
    </row>
    <row r="1277" spans="11:11" x14ac:dyDescent="0.25">
      <c r="K1277" s="1"/>
    </row>
    <row r="1278" spans="11:11" x14ac:dyDescent="0.25">
      <c r="K1278" s="1"/>
    </row>
    <row r="1279" spans="11:11" x14ac:dyDescent="0.25">
      <c r="K1279" s="1"/>
    </row>
    <row r="1280" spans="11:11" x14ac:dyDescent="0.25">
      <c r="K1280" s="1"/>
    </row>
    <row r="1281" spans="11:11" x14ac:dyDescent="0.25">
      <c r="K1281" s="1"/>
    </row>
    <row r="1282" spans="11:11" x14ac:dyDescent="0.25">
      <c r="K1282" s="1"/>
    </row>
    <row r="1283" spans="11:11" x14ac:dyDescent="0.25">
      <c r="K1283" s="1"/>
    </row>
    <row r="1284" spans="11:11" x14ac:dyDescent="0.25">
      <c r="K1284" s="1"/>
    </row>
    <row r="1285" spans="11:11" x14ac:dyDescent="0.25">
      <c r="K1285" s="1"/>
    </row>
    <row r="1286" spans="11:11" x14ac:dyDescent="0.25">
      <c r="K1286" s="1"/>
    </row>
    <row r="1287" spans="11:11" x14ac:dyDescent="0.25">
      <c r="K1287" s="1"/>
    </row>
    <row r="1288" spans="11:11" x14ac:dyDescent="0.25">
      <c r="K1288" s="1"/>
    </row>
    <row r="1289" spans="11:11" x14ac:dyDescent="0.25">
      <c r="K1289" s="1"/>
    </row>
    <row r="1290" spans="11:11" x14ac:dyDescent="0.25">
      <c r="K1290" s="1"/>
    </row>
    <row r="1291" spans="11:11" x14ac:dyDescent="0.25">
      <c r="K1291" s="1"/>
    </row>
    <row r="1292" spans="11:11" x14ac:dyDescent="0.25">
      <c r="K1292" s="1"/>
    </row>
    <row r="1293" spans="11:11" x14ac:dyDescent="0.25">
      <c r="K1293" s="1"/>
    </row>
    <row r="1294" spans="11:11" x14ac:dyDescent="0.25">
      <c r="K1294" s="1"/>
    </row>
    <row r="1295" spans="11:11" x14ac:dyDescent="0.25">
      <c r="K1295" s="1"/>
    </row>
    <row r="1296" spans="11:11" x14ac:dyDescent="0.25">
      <c r="K1296" s="1"/>
    </row>
    <row r="1297" spans="11:11" x14ac:dyDescent="0.25">
      <c r="K1297" s="1"/>
    </row>
    <row r="1298" spans="11:11" x14ac:dyDescent="0.25">
      <c r="K1298" s="1"/>
    </row>
    <row r="1299" spans="11:11" x14ac:dyDescent="0.25">
      <c r="K1299" s="1"/>
    </row>
    <row r="1300" spans="11:11" x14ac:dyDescent="0.25">
      <c r="K1300" s="1"/>
    </row>
    <row r="1301" spans="11:11" x14ac:dyDescent="0.25">
      <c r="K1301" s="1"/>
    </row>
    <row r="1302" spans="11:11" x14ac:dyDescent="0.25">
      <c r="K1302" s="1"/>
    </row>
    <row r="1303" spans="11:11" x14ac:dyDescent="0.25">
      <c r="K1303" s="1"/>
    </row>
    <row r="1304" spans="11:11" x14ac:dyDescent="0.25">
      <c r="K1304" s="1"/>
    </row>
    <row r="1305" spans="11:11" x14ac:dyDescent="0.25">
      <c r="K1305" s="1"/>
    </row>
    <row r="1306" spans="11:11" x14ac:dyDescent="0.25">
      <c r="K1306" s="1"/>
    </row>
    <row r="1307" spans="11:11" x14ac:dyDescent="0.25">
      <c r="K1307" s="1"/>
    </row>
    <row r="1308" spans="11:11" x14ac:dyDescent="0.25">
      <c r="K1308" s="1"/>
    </row>
    <row r="1309" spans="11:11" x14ac:dyDescent="0.25">
      <c r="K1309" s="1"/>
    </row>
    <row r="1310" spans="11:11" x14ac:dyDescent="0.25">
      <c r="K1310" s="1"/>
    </row>
    <row r="1311" spans="11:11" x14ac:dyDescent="0.25">
      <c r="K1311" s="1"/>
    </row>
    <row r="1312" spans="11:11" x14ac:dyDescent="0.25">
      <c r="K1312" s="1"/>
    </row>
    <row r="1313" spans="11:11" x14ac:dyDescent="0.25">
      <c r="K1313" s="1"/>
    </row>
    <row r="1314" spans="11:11" x14ac:dyDescent="0.25">
      <c r="K1314" s="1"/>
    </row>
    <row r="1315" spans="11:11" x14ac:dyDescent="0.25">
      <c r="K1315" s="1"/>
    </row>
    <row r="1316" spans="11:11" x14ac:dyDescent="0.25">
      <c r="K1316" s="1"/>
    </row>
    <row r="1317" spans="11:11" x14ac:dyDescent="0.25">
      <c r="K1317" s="1"/>
    </row>
    <row r="1318" spans="11:11" x14ac:dyDescent="0.25">
      <c r="K1318" s="1"/>
    </row>
    <row r="1319" spans="11:11" x14ac:dyDescent="0.25">
      <c r="K1319" s="1"/>
    </row>
    <row r="1320" spans="11:11" x14ac:dyDescent="0.25">
      <c r="K1320" s="1"/>
    </row>
    <row r="1321" spans="11:11" x14ac:dyDescent="0.25">
      <c r="K1321" s="1"/>
    </row>
    <row r="1322" spans="11:11" x14ac:dyDescent="0.25">
      <c r="K1322" s="1"/>
    </row>
    <row r="1323" spans="11:11" x14ac:dyDescent="0.25">
      <c r="K1323" s="1"/>
    </row>
    <row r="1324" spans="11:11" x14ac:dyDescent="0.25">
      <c r="K1324" s="1"/>
    </row>
    <row r="1325" spans="11:11" x14ac:dyDescent="0.25">
      <c r="K1325" s="1"/>
    </row>
    <row r="1326" spans="11:11" x14ac:dyDescent="0.25">
      <c r="K1326" s="1"/>
    </row>
    <row r="1327" spans="11:11" x14ac:dyDescent="0.25">
      <c r="K1327" s="1"/>
    </row>
    <row r="1328" spans="11:11" x14ac:dyDescent="0.25">
      <c r="K1328" s="1"/>
    </row>
    <row r="1329" spans="11:11" x14ac:dyDescent="0.25">
      <c r="K1329" s="1"/>
    </row>
    <row r="1330" spans="11:11" x14ac:dyDescent="0.25">
      <c r="K1330" s="1"/>
    </row>
    <row r="1331" spans="11:11" x14ac:dyDescent="0.25">
      <c r="K1331" s="1"/>
    </row>
    <row r="1332" spans="11:11" x14ac:dyDescent="0.25">
      <c r="K1332" s="1"/>
    </row>
    <row r="1333" spans="11:11" x14ac:dyDescent="0.25">
      <c r="K1333" s="1"/>
    </row>
    <row r="1334" spans="11:11" x14ac:dyDescent="0.25">
      <c r="K1334" s="1"/>
    </row>
    <row r="1335" spans="11:11" x14ac:dyDescent="0.25">
      <c r="K1335" s="1"/>
    </row>
    <row r="1336" spans="11:11" x14ac:dyDescent="0.25">
      <c r="K1336" s="1"/>
    </row>
    <row r="1337" spans="11:11" x14ac:dyDescent="0.25">
      <c r="K1337" s="1"/>
    </row>
    <row r="1338" spans="11:11" x14ac:dyDescent="0.25">
      <c r="K1338" s="1"/>
    </row>
    <row r="1339" spans="11:11" x14ac:dyDescent="0.25">
      <c r="K1339" s="1"/>
    </row>
    <row r="1340" spans="11:11" x14ac:dyDescent="0.25">
      <c r="K1340" s="1"/>
    </row>
    <row r="1341" spans="11:11" x14ac:dyDescent="0.25">
      <c r="K1341" s="1"/>
    </row>
    <row r="1342" spans="11:11" x14ac:dyDescent="0.25">
      <c r="K1342" s="1"/>
    </row>
    <row r="1343" spans="11:11" x14ac:dyDescent="0.25">
      <c r="K1343" s="1"/>
    </row>
    <row r="1344" spans="11:11" x14ac:dyDescent="0.25">
      <c r="K1344" s="1"/>
    </row>
    <row r="1345" spans="11:11" x14ac:dyDescent="0.25">
      <c r="K1345" s="1"/>
    </row>
    <row r="1346" spans="11:11" x14ac:dyDescent="0.25">
      <c r="K1346" s="1"/>
    </row>
    <row r="1347" spans="11:11" x14ac:dyDescent="0.25">
      <c r="K1347" s="1"/>
    </row>
    <row r="1348" spans="11:11" x14ac:dyDescent="0.25">
      <c r="K1348" s="1"/>
    </row>
    <row r="1349" spans="11:11" x14ac:dyDescent="0.25">
      <c r="K1349" s="1"/>
    </row>
    <row r="1350" spans="11:11" x14ac:dyDescent="0.25">
      <c r="K1350" s="1"/>
    </row>
    <row r="1351" spans="11:11" x14ac:dyDescent="0.25">
      <c r="K1351" s="1"/>
    </row>
    <row r="1352" spans="11:11" x14ac:dyDescent="0.25">
      <c r="K1352" s="1"/>
    </row>
    <row r="1353" spans="11:11" x14ac:dyDescent="0.25">
      <c r="K1353" s="1"/>
    </row>
    <row r="1354" spans="11:11" x14ac:dyDescent="0.25">
      <c r="K1354" s="1"/>
    </row>
    <row r="1355" spans="11:11" x14ac:dyDescent="0.25">
      <c r="K1355" s="1"/>
    </row>
    <row r="1356" spans="11:11" x14ac:dyDescent="0.25">
      <c r="K1356" s="1"/>
    </row>
    <row r="1357" spans="11:11" x14ac:dyDescent="0.25">
      <c r="K1357" s="1"/>
    </row>
    <row r="1358" spans="11:11" x14ac:dyDescent="0.25">
      <c r="K1358" s="1"/>
    </row>
    <row r="1359" spans="11:11" x14ac:dyDescent="0.25">
      <c r="K1359" s="1"/>
    </row>
    <row r="1360" spans="11:11" x14ac:dyDescent="0.25">
      <c r="K1360" s="1"/>
    </row>
    <row r="1361" spans="11:11" x14ac:dyDescent="0.25">
      <c r="K1361" s="1"/>
    </row>
    <row r="1362" spans="11:11" x14ac:dyDescent="0.25">
      <c r="K1362" s="1"/>
    </row>
    <row r="1363" spans="11:11" x14ac:dyDescent="0.25">
      <c r="K1363" s="1"/>
    </row>
    <row r="1364" spans="11:11" x14ac:dyDescent="0.25">
      <c r="K1364" s="1"/>
    </row>
    <row r="1365" spans="11:11" x14ac:dyDescent="0.25">
      <c r="K1365" s="1"/>
    </row>
    <row r="1366" spans="11:11" x14ac:dyDescent="0.25">
      <c r="K1366" s="1"/>
    </row>
    <row r="1367" spans="11:11" x14ac:dyDescent="0.25">
      <c r="K1367" s="1"/>
    </row>
    <row r="1368" spans="11:11" x14ac:dyDescent="0.25">
      <c r="K1368" s="1"/>
    </row>
    <row r="1369" spans="11:11" x14ac:dyDescent="0.25">
      <c r="K1369" s="1"/>
    </row>
    <row r="1370" spans="11:11" x14ac:dyDescent="0.25">
      <c r="K1370" s="1"/>
    </row>
    <row r="1371" spans="11:11" x14ac:dyDescent="0.25">
      <c r="K1371" s="1"/>
    </row>
    <row r="1372" spans="11:11" x14ac:dyDescent="0.25">
      <c r="K1372" s="1"/>
    </row>
    <row r="1373" spans="11:11" x14ac:dyDescent="0.25">
      <c r="K1373" s="1"/>
    </row>
    <row r="1374" spans="11:11" x14ac:dyDescent="0.25">
      <c r="K1374" s="1"/>
    </row>
    <row r="1375" spans="11:11" x14ac:dyDescent="0.25">
      <c r="K1375" s="1"/>
    </row>
    <row r="1376" spans="11:11" x14ac:dyDescent="0.25">
      <c r="K1376" s="1"/>
    </row>
    <row r="1377" spans="11:11" x14ac:dyDescent="0.25">
      <c r="K1377" s="1"/>
    </row>
    <row r="1378" spans="11:11" x14ac:dyDescent="0.25">
      <c r="K1378" s="1"/>
    </row>
    <row r="1379" spans="11:11" x14ac:dyDescent="0.25">
      <c r="K1379" s="1"/>
    </row>
    <row r="1380" spans="11:11" x14ac:dyDescent="0.25">
      <c r="K1380" s="1"/>
    </row>
    <row r="1381" spans="11:11" x14ac:dyDescent="0.25">
      <c r="K1381" s="1"/>
    </row>
    <row r="1382" spans="11:11" x14ac:dyDescent="0.25">
      <c r="K1382" s="1"/>
    </row>
    <row r="1383" spans="11:11" x14ac:dyDescent="0.25">
      <c r="K1383" s="1"/>
    </row>
    <row r="1384" spans="11:11" x14ac:dyDescent="0.25">
      <c r="K1384" s="1"/>
    </row>
    <row r="1385" spans="11:11" x14ac:dyDescent="0.25">
      <c r="K1385" s="1"/>
    </row>
    <row r="1386" spans="11:11" x14ac:dyDescent="0.25">
      <c r="K1386" s="1"/>
    </row>
    <row r="1387" spans="11:11" x14ac:dyDescent="0.25">
      <c r="K1387" s="1"/>
    </row>
    <row r="1388" spans="11:11" x14ac:dyDescent="0.25">
      <c r="K1388" s="1"/>
    </row>
    <row r="1389" spans="11:11" x14ac:dyDescent="0.25">
      <c r="K1389" s="1"/>
    </row>
    <row r="1390" spans="11:11" x14ac:dyDescent="0.25">
      <c r="K1390" s="1"/>
    </row>
    <row r="1391" spans="11:11" x14ac:dyDescent="0.25">
      <c r="K1391" s="1"/>
    </row>
    <row r="1392" spans="11:11" x14ac:dyDescent="0.25">
      <c r="K1392" s="1"/>
    </row>
    <row r="1393" spans="11:11" x14ac:dyDescent="0.25">
      <c r="K1393" s="1"/>
    </row>
    <row r="1394" spans="11:11" x14ac:dyDescent="0.25">
      <c r="K1394" s="1"/>
    </row>
    <row r="1395" spans="11:11" x14ac:dyDescent="0.25">
      <c r="K1395" s="1"/>
    </row>
    <row r="1396" spans="11:11" x14ac:dyDescent="0.25">
      <c r="K1396" s="1"/>
    </row>
    <row r="1397" spans="11:11" x14ac:dyDescent="0.25">
      <c r="K1397" s="1"/>
    </row>
    <row r="1398" spans="11:11" x14ac:dyDescent="0.25">
      <c r="K1398" s="1"/>
    </row>
    <row r="1399" spans="11:11" x14ac:dyDescent="0.25">
      <c r="K1399" s="1"/>
    </row>
    <row r="1400" spans="11:11" x14ac:dyDescent="0.25">
      <c r="K1400" s="1"/>
    </row>
    <row r="1401" spans="11:11" x14ac:dyDescent="0.25">
      <c r="K1401" s="1"/>
    </row>
    <row r="1402" spans="11:11" x14ac:dyDescent="0.25">
      <c r="K1402" s="1"/>
    </row>
    <row r="1403" spans="11:11" x14ac:dyDescent="0.25">
      <c r="K1403" s="1"/>
    </row>
    <row r="1404" spans="11:11" x14ac:dyDescent="0.25">
      <c r="K1404" s="1"/>
    </row>
    <row r="1405" spans="11:11" x14ac:dyDescent="0.25">
      <c r="K1405" s="1"/>
    </row>
    <row r="1406" spans="11:11" x14ac:dyDescent="0.25">
      <c r="K1406" s="1"/>
    </row>
    <row r="1407" spans="11:11" x14ac:dyDescent="0.25">
      <c r="K1407" s="1"/>
    </row>
    <row r="1408" spans="11:11" x14ac:dyDescent="0.25">
      <c r="K1408" s="1"/>
    </row>
    <row r="1409" spans="11:11" x14ac:dyDescent="0.25">
      <c r="K1409" s="1"/>
    </row>
    <row r="1410" spans="11:11" x14ac:dyDescent="0.25">
      <c r="K1410" s="1"/>
    </row>
    <row r="1411" spans="11:11" x14ac:dyDescent="0.25">
      <c r="K1411" s="1"/>
    </row>
    <row r="1412" spans="11:11" x14ac:dyDescent="0.25">
      <c r="K1412" s="1"/>
    </row>
    <row r="1413" spans="11:11" x14ac:dyDescent="0.25">
      <c r="K1413" s="1"/>
    </row>
    <row r="1414" spans="11:11" x14ac:dyDescent="0.25">
      <c r="K1414" s="1"/>
    </row>
    <row r="1415" spans="11:11" x14ac:dyDescent="0.25">
      <c r="K1415" s="1"/>
    </row>
    <row r="1416" spans="11:11" x14ac:dyDescent="0.25">
      <c r="K1416" s="1"/>
    </row>
    <row r="1417" spans="11:11" x14ac:dyDescent="0.25">
      <c r="K1417" s="1"/>
    </row>
    <row r="1418" spans="11:11" x14ac:dyDescent="0.25">
      <c r="K1418" s="1"/>
    </row>
    <row r="1419" spans="11:11" x14ac:dyDescent="0.25">
      <c r="K1419" s="1"/>
    </row>
    <row r="1420" spans="11:11" x14ac:dyDescent="0.25">
      <c r="K1420" s="1"/>
    </row>
    <row r="1421" spans="11:11" x14ac:dyDescent="0.25">
      <c r="K1421" s="1"/>
    </row>
    <row r="1422" spans="11:11" x14ac:dyDescent="0.25">
      <c r="K1422" s="1"/>
    </row>
    <row r="1423" spans="11:11" x14ac:dyDescent="0.25">
      <c r="K1423" s="1"/>
    </row>
    <row r="1424" spans="11:11" x14ac:dyDescent="0.25">
      <c r="K1424" s="1"/>
    </row>
    <row r="1425" spans="11:11" x14ac:dyDescent="0.25">
      <c r="K1425" s="1"/>
    </row>
    <row r="1426" spans="11:11" x14ac:dyDescent="0.25">
      <c r="K1426" s="1"/>
    </row>
    <row r="1427" spans="11:11" x14ac:dyDescent="0.25">
      <c r="K1427" s="1"/>
    </row>
    <row r="1428" spans="11:11" x14ac:dyDescent="0.25">
      <c r="K1428" s="1"/>
    </row>
    <row r="1429" spans="11:11" x14ac:dyDescent="0.25">
      <c r="K1429" s="1"/>
    </row>
    <row r="1430" spans="11:11" x14ac:dyDescent="0.25">
      <c r="K1430" s="1"/>
    </row>
    <row r="1431" spans="11:11" x14ac:dyDescent="0.25">
      <c r="K1431" s="1"/>
    </row>
    <row r="1432" spans="11:11" x14ac:dyDescent="0.25">
      <c r="K1432" s="1"/>
    </row>
    <row r="1433" spans="11:11" x14ac:dyDescent="0.25">
      <c r="K1433" s="1"/>
    </row>
    <row r="1434" spans="11:11" x14ac:dyDescent="0.25">
      <c r="K1434" s="1"/>
    </row>
    <row r="1435" spans="11:11" x14ac:dyDescent="0.25">
      <c r="K1435" s="1"/>
    </row>
    <row r="1436" spans="11:11" x14ac:dyDescent="0.25">
      <c r="K1436" s="1"/>
    </row>
    <row r="1437" spans="11:11" x14ac:dyDescent="0.25">
      <c r="K1437" s="1"/>
    </row>
    <row r="1438" spans="11:11" x14ac:dyDescent="0.25">
      <c r="K1438" s="1"/>
    </row>
    <row r="1439" spans="11:11" x14ac:dyDescent="0.25">
      <c r="K1439" s="1"/>
    </row>
    <row r="1440" spans="11:11" x14ac:dyDescent="0.25">
      <c r="K1440" s="1"/>
    </row>
    <row r="1441" spans="11:11" x14ac:dyDescent="0.25">
      <c r="K1441" s="1"/>
    </row>
    <row r="1442" spans="11:11" x14ac:dyDescent="0.25">
      <c r="K1442" s="1"/>
    </row>
    <row r="1443" spans="11:11" x14ac:dyDescent="0.25">
      <c r="K1443" s="1"/>
    </row>
    <row r="1444" spans="11:11" x14ac:dyDescent="0.25">
      <c r="K1444" s="1"/>
    </row>
    <row r="1445" spans="11:11" x14ac:dyDescent="0.25">
      <c r="K1445" s="1"/>
    </row>
    <row r="1446" spans="11:11" x14ac:dyDescent="0.25">
      <c r="K1446" s="1"/>
    </row>
    <row r="1447" spans="11:11" x14ac:dyDescent="0.25">
      <c r="K1447" s="1"/>
    </row>
    <row r="1448" spans="11:11" x14ac:dyDescent="0.25">
      <c r="K1448" s="1"/>
    </row>
    <row r="1449" spans="11:11" x14ac:dyDescent="0.25">
      <c r="K1449" s="1"/>
    </row>
    <row r="1450" spans="11:11" x14ac:dyDescent="0.25">
      <c r="K1450" s="1"/>
    </row>
    <row r="1451" spans="11:11" x14ac:dyDescent="0.25">
      <c r="K1451" s="1"/>
    </row>
    <row r="1452" spans="11:11" x14ac:dyDescent="0.25">
      <c r="K1452" s="1"/>
    </row>
    <row r="1453" spans="11:11" x14ac:dyDescent="0.25">
      <c r="K1453" s="1"/>
    </row>
    <row r="1454" spans="11:11" x14ac:dyDescent="0.25">
      <c r="K1454" s="1"/>
    </row>
    <row r="1455" spans="11:11" x14ac:dyDescent="0.25">
      <c r="K1455" s="1"/>
    </row>
    <row r="1456" spans="11:11" x14ac:dyDescent="0.25">
      <c r="K1456" s="1"/>
    </row>
    <row r="1457" spans="11:11" x14ac:dyDescent="0.25">
      <c r="K1457" s="1"/>
    </row>
    <row r="1458" spans="11:11" x14ac:dyDescent="0.25">
      <c r="K1458" s="1"/>
    </row>
    <row r="1459" spans="11:11" x14ac:dyDescent="0.25">
      <c r="K1459" s="1"/>
    </row>
    <row r="1460" spans="11:11" x14ac:dyDescent="0.25">
      <c r="K1460" s="1"/>
    </row>
    <row r="1461" spans="11:11" x14ac:dyDescent="0.25">
      <c r="K1461" s="1"/>
    </row>
    <row r="1462" spans="11:11" x14ac:dyDescent="0.25">
      <c r="K1462" s="1"/>
    </row>
    <row r="1463" spans="11:11" x14ac:dyDescent="0.25">
      <c r="K1463" s="1"/>
    </row>
    <row r="1464" spans="11:11" x14ac:dyDescent="0.25">
      <c r="K1464" s="1"/>
    </row>
    <row r="1465" spans="11:11" x14ac:dyDescent="0.25">
      <c r="K1465" s="1"/>
    </row>
    <row r="1466" spans="11:11" x14ac:dyDescent="0.25">
      <c r="K1466" s="1"/>
    </row>
    <row r="1467" spans="11:11" x14ac:dyDescent="0.25">
      <c r="K1467" s="1"/>
    </row>
    <row r="1468" spans="11:11" x14ac:dyDescent="0.25">
      <c r="K1468" s="1"/>
    </row>
    <row r="1469" spans="11:11" x14ac:dyDescent="0.25">
      <c r="K1469" s="1"/>
    </row>
    <row r="1470" spans="11:11" x14ac:dyDescent="0.25">
      <c r="K1470" s="1"/>
    </row>
    <row r="1471" spans="11:11" x14ac:dyDescent="0.25">
      <c r="K1471" s="1"/>
    </row>
    <row r="1472" spans="11:11" x14ac:dyDescent="0.25">
      <c r="K1472" s="1"/>
    </row>
    <row r="1473" spans="11:11" x14ac:dyDescent="0.25">
      <c r="K1473" s="1"/>
    </row>
    <row r="1474" spans="11:11" x14ac:dyDescent="0.25">
      <c r="K1474" s="1"/>
    </row>
    <row r="1475" spans="11:11" x14ac:dyDescent="0.25">
      <c r="K1475" s="1"/>
    </row>
    <row r="1476" spans="11:11" x14ac:dyDescent="0.25">
      <c r="K1476" s="1"/>
    </row>
    <row r="1477" spans="11:11" x14ac:dyDescent="0.25">
      <c r="K1477" s="1"/>
    </row>
    <row r="1478" spans="11:11" x14ac:dyDescent="0.25">
      <c r="K1478" s="1"/>
    </row>
    <row r="1479" spans="11:11" x14ac:dyDescent="0.25">
      <c r="K1479" s="1"/>
    </row>
    <row r="1480" spans="11:11" x14ac:dyDescent="0.25">
      <c r="K1480" s="1"/>
    </row>
    <row r="1481" spans="11:11" x14ac:dyDescent="0.25">
      <c r="K1481" s="1"/>
    </row>
    <row r="1482" spans="11:11" x14ac:dyDescent="0.25">
      <c r="K1482" s="1"/>
    </row>
    <row r="1483" spans="11:11" x14ac:dyDescent="0.25">
      <c r="K1483" s="1"/>
    </row>
    <row r="1484" spans="11:11" x14ac:dyDescent="0.25">
      <c r="K1484" s="1"/>
    </row>
    <row r="1485" spans="11:11" x14ac:dyDescent="0.25">
      <c r="K1485" s="1"/>
    </row>
    <row r="1486" spans="11:11" x14ac:dyDescent="0.25">
      <c r="K1486" s="1"/>
    </row>
    <row r="1487" spans="11:11" x14ac:dyDescent="0.25">
      <c r="K1487" s="1"/>
    </row>
    <row r="1488" spans="11:11" x14ac:dyDescent="0.25">
      <c r="K1488" s="1"/>
    </row>
    <row r="1489" spans="11:11" x14ac:dyDescent="0.25">
      <c r="K1489" s="1"/>
    </row>
    <row r="1490" spans="11:11" x14ac:dyDescent="0.25">
      <c r="K1490" s="1"/>
    </row>
    <row r="1491" spans="11:11" x14ac:dyDescent="0.25">
      <c r="K1491" s="1"/>
    </row>
    <row r="1492" spans="11:11" x14ac:dyDescent="0.25">
      <c r="K1492" s="1"/>
    </row>
    <row r="1493" spans="11:11" x14ac:dyDescent="0.25">
      <c r="K1493" s="1"/>
    </row>
    <row r="1494" spans="11:11" x14ac:dyDescent="0.25">
      <c r="K1494" s="1"/>
    </row>
    <row r="1495" spans="11:11" x14ac:dyDescent="0.25">
      <c r="K1495" s="1"/>
    </row>
    <row r="1496" spans="11:11" x14ac:dyDescent="0.25">
      <c r="K1496" s="1"/>
    </row>
    <row r="1497" spans="11:11" x14ac:dyDescent="0.25">
      <c r="K1497" s="1"/>
    </row>
    <row r="1498" spans="11:11" x14ac:dyDescent="0.25">
      <c r="K1498" s="1"/>
    </row>
    <row r="1499" spans="11:11" x14ac:dyDescent="0.25">
      <c r="K1499" s="1"/>
    </row>
    <row r="1500" spans="11:11" x14ac:dyDescent="0.25">
      <c r="K1500" s="1"/>
    </row>
    <row r="1501" spans="11:11" x14ac:dyDescent="0.25">
      <c r="K1501" s="1"/>
    </row>
    <row r="1502" spans="11:11" x14ac:dyDescent="0.25">
      <c r="K1502" s="1"/>
    </row>
    <row r="1503" spans="11:11" x14ac:dyDescent="0.25">
      <c r="K1503" s="1"/>
    </row>
    <row r="1504" spans="11:11" x14ac:dyDescent="0.25">
      <c r="K1504" s="1"/>
    </row>
    <row r="1505" spans="11:11" x14ac:dyDescent="0.25">
      <c r="K1505" s="1"/>
    </row>
    <row r="1506" spans="11:11" x14ac:dyDescent="0.25">
      <c r="K1506" s="1"/>
    </row>
    <row r="1507" spans="11:11" x14ac:dyDescent="0.25">
      <c r="K1507" s="1"/>
    </row>
    <row r="1508" spans="11:11" x14ac:dyDescent="0.25">
      <c r="K1508" s="1"/>
    </row>
    <row r="1509" spans="11:11" x14ac:dyDescent="0.25">
      <c r="K1509" s="1"/>
    </row>
    <row r="1510" spans="11:11" x14ac:dyDescent="0.25">
      <c r="K1510" s="1"/>
    </row>
    <row r="1511" spans="11:11" x14ac:dyDescent="0.25">
      <c r="K1511" s="1"/>
    </row>
    <row r="1512" spans="11:11" x14ac:dyDescent="0.25">
      <c r="K1512" s="1"/>
    </row>
    <row r="1513" spans="11:11" x14ac:dyDescent="0.25">
      <c r="K1513" s="1"/>
    </row>
    <row r="1514" spans="11:11" x14ac:dyDescent="0.25">
      <c r="K1514" s="1"/>
    </row>
    <row r="1515" spans="11:11" x14ac:dyDescent="0.25">
      <c r="K1515" s="1"/>
    </row>
    <row r="1516" spans="11:11" x14ac:dyDescent="0.25">
      <c r="K1516" s="1"/>
    </row>
    <row r="1517" spans="11:11" x14ac:dyDescent="0.25">
      <c r="K1517" s="1"/>
    </row>
    <row r="1518" spans="11:11" x14ac:dyDescent="0.25">
      <c r="K1518" s="1"/>
    </row>
    <row r="1519" spans="11:11" x14ac:dyDescent="0.25">
      <c r="K1519" s="1"/>
    </row>
    <row r="1520" spans="11:11" x14ac:dyDescent="0.25">
      <c r="K1520" s="1"/>
    </row>
    <row r="1521" spans="11:11" x14ac:dyDescent="0.25">
      <c r="K1521" s="1"/>
    </row>
    <row r="1522" spans="11:11" x14ac:dyDescent="0.25">
      <c r="K1522" s="1"/>
    </row>
    <row r="1523" spans="11:11" x14ac:dyDescent="0.25">
      <c r="K1523" s="1"/>
    </row>
    <row r="1524" spans="11:11" x14ac:dyDescent="0.25">
      <c r="K1524" s="1"/>
    </row>
    <row r="1525" spans="11:11" x14ac:dyDescent="0.25">
      <c r="K1525" s="1"/>
    </row>
    <row r="1526" spans="11:11" x14ac:dyDescent="0.25">
      <c r="K1526" s="1"/>
    </row>
    <row r="1527" spans="11:11" x14ac:dyDescent="0.25">
      <c r="K1527" s="1"/>
    </row>
    <row r="1528" spans="11:11" x14ac:dyDescent="0.25">
      <c r="K1528" s="1"/>
    </row>
    <row r="1529" spans="11:11" x14ac:dyDescent="0.25">
      <c r="K1529" s="1"/>
    </row>
    <row r="1530" spans="11:11" x14ac:dyDescent="0.25">
      <c r="K1530" s="1"/>
    </row>
    <row r="1531" spans="11:11" x14ac:dyDescent="0.25">
      <c r="K1531" s="1"/>
    </row>
    <row r="1532" spans="11:11" x14ac:dyDescent="0.25">
      <c r="K1532" s="1"/>
    </row>
    <row r="1533" spans="11:11" x14ac:dyDescent="0.25">
      <c r="K1533" s="1"/>
    </row>
    <row r="1534" spans="11:11" x14ac:dyDescent="0.25">
      <c r="K1534" s="1"/>
    </row>
    <row r="1535" spans="11:11" x14ac:dyDescent="0.25">
      <c r="K1535" s="1"/>
    </row>
    <row r="1536" spans="11:11" x14ac:dyDescent="0.25">
      <c r="K1536" s="1"/>
    </row>
    <row r="1537" spans="11:11" x14ac:dyDescent="0.25">
      <c r="K1537" s="1"/>
    </row>
    <row r="1538" spans="11:11" x14ac:dyDescent="0.25">
      <c r="K1538" s="1"/>
    </row>
    <row r="1539" spans="11:11" x14ac:dyDescent="0.25">
      <c r="K1539" s="1"/>
    </row>
    <row r="1540" spans="11:11" x14ac:dyDescent="0.25">
      <c r="K1540" s="1"/>
    </row>
    <row r="1541" spans="11:11" x14ac:dyDescent="0.25">
      <c r="K1541" s="1"/>
    </row>
    <row r="1542" spans="11:11" x14ac:dyDescent="0.25">
      <c r="K1542" s="1"/>
    </row>
    <row r="1543" spans="11:11" x14ac:dyDescent="0.25">
      <c r="K1543" s="1"/>
    </row>
    <row r="1544" spans="11:11" x14ac:dyDescent="0.25">
      <c r="K1544" s="1"/>
    </row>
    <row r="1545" spans="11:11" x14ac:dyDescent="0.25">
      <c r="K1545" s="1"/>
    </row>
    <row r="1546" spans="11:11" x14ac:dyDescent="0.25">
      <c r="K1546" s="1"/>
    </row>
    <row r="1547" spans="11:11" x14ac:dyDescent="0.25">
      <c r="K1547" s="1"/>
    </row>
    <row r="1548" spans="11:11" x14ac:dyDescent="0.25">
      <c r="K1548" s="1"/>
    </row>
    <row r="1549" spans="11:11" x14ac:dyDescent="0.25">
      <c r="K1549" s="1"/>
    </row>
    <row r="1550" spans="11:11" x14ac:dyDescent="0.25">
      <c r="K1550" s="1"/>
    </row>
    <row r="1551" spans="11:11" x14ac:dyDescent="0.25">
      <c r="K1551" s="1"/>
    </row>
    <row r="1552" spans="11:11" x14ac:dyDescent="0.25">
      <c r="K1552" s="1"/>
    </row>
    <row r="1553" spans="11:11" x14ac:dyDescent="0.25">
      <c r="K1553" s="1"/>
    </row>
    <row r="1554" spans="11:11" x14ac:dyDescent="0.25">
      <c r="K1554" s="1"/>
    </row>
    <row r="1555" spans="11:11" x14ac:dyDescent="0.25">
      <c r="K1555" s="1"/>
    </row>
    <row r="1556" spans="11:11" x14ac:dyDescent="0.25">
      <c r="K1556" s="1"/>
    </row>
    <row r="1557" spans="11:11" x14ac:dyDescent="0.25">
      <c r="K1557" s="1"/>
    </row>
    <row r="1558" spans="11:11" x14ac:dyDescent="0.25">
      <c r="K1558" s="1"/>
    </row>
    <row r="1559" spans="11:11" x14ac:dyDescent="0.25">
      <c r="K1559" s="1"/>
    </row>
    <row r="1560" spans="11:11" x14ac:dyDescent="0.25">
      <c r="K1560" s="1"/>
    </row>
    <row r="1561" spans="11:11" x14ac:dyDescent="0.25">
      <c r="K1561" s="1"/>
    </row>
    <row r="1562" spans="11:11" x14ac:dyDescent="0.25">
      <c r="K1562" s="1"/>
    </row>
    <row r="1563" spans="11:11" x14ac:dyDescent="0.25">
      <c r="K1563" s="1"/>
    </row>
    <row r="1564" spans="11:11" x14ac:dyDescent="0.25">
      <c r="K1564" s="1"/>
    </row>
    <row r="1565" spans="11:11" x14ac:dyDescent="0.25">
      <c r="K1565" s="1"/>
    </row>
    <row r="1566" spans="11:11" x14ac:dyDescent="0.25">
      <c r="K1566" s="1"/>
    </row>
    <row r="1567" spans="11:11" x14ac:dyDescent="0.25">
      <c r="K1567" s="1"/>
    </row>
    <row r="1568" spans="11:11" x14ac:dyDescent="0.25">
      <c r="K1568" s="1"/>
    </row>
    <row r="1569" spans="11:11" x14ac:dyDescent="0.25">
      <c r="K1569" s="1"/>
    </row>
    <row r="1570" spans="11:11" x14ac:dyDescent="0.25">
      <c r="K1570" s="1"/>
    </row>
    <row r="1571" spans="11:11" x14ac:dyDescent="0.25">
      <c r="K1571" s="1"/>
    </row>
    <row r="1572" spans="11:11" x14ac:dyDescent="0.25">
      <c r="K1572" s="1"/>
    </row>
    <row r="1573" spans="11:11" x14ac:dyDescent="0.25">
      <c r="K1573" s="1"/>
    </row>
    <row r="1574" spans="11:11" x14ac:dyDescent="0.25">
      <c r="K1574" s="1"/>
    </row>
    <row r="1575" spans="11:11" x14ac:dyDescent="0.25">
      <c r="K1575" s="1"/>
    </row>
    <row r="1576" spans="11:11" x14ac:dyDescent="0.25">
      <c r="K1576" s="1"/>
    </row>
    <row r="1577" spans="11:11" x14ac:dyDescent="0.25">
      <c r="K1577" s="1"/>
    </row>
    <row r="1578" spans="11:11" x14ac:dyDescent="0.25">
      <c r="K1578" s="1"/>
    </row>
    <row r="1579" spans="11:11" x14ac:dyDescent="0.25">
      <c r="K1579" s="1"/>
    </row>
    <row r="1580" spans="11:11" x14ac:dyDescent="0.25">
      <c r="K1580" s="1"/>
    </row>
    <row r="1581" spans="11:11" x14ac:dyDescent="0.25">
      <c r="K1581" s="1"/>
    </row>
    <row r="1582" spans="11:11" x14ac:dyDescent="0.25">
      <c r="K1582" s="1"/>
    </row>
    <row r="1583" spans="11:11" x14ac:dyDescent="0.25">
      <c r="K1583" s="1"/>
    </row>
    <row r="1584" spans="11:11" x14ac:dyDescent="0.25">
      <c r="K1584" s="1"/>
    </row>
    <row r="1585" spans="11:11" x14ac:dyDescent="0.25">
      <c r="K1585" s="1"/>
    </row>
    <row r="1586" spans="11:11" x14ac:dyDescent="0.25">
      <c r="K1586" s="1"/>
    </row>
    <row r="1587" spans="11:11" x14ac:dyDescent="0.25">
      <c r="K1587" s="1"/>
    </row>
    <row r="1588" spans="11:11" x14ac:dyDescent="0.25">
      <c r="K1588" s="1"/>
    </row>
    <row r="1589" spans="11:11" x14ac:dyDescent="0.25">
      <c r="K1589" s="1"/>
    </row>
    <row r="1590" spans="11:11" x14ac:dyDescent="0.25">
      <c r="K1590" s="1"/>
    </row>
    <row r="1591" spans="11:11" x14ac:dyDescent="0.25">
      <c r="K1591" s="1"/>
    </row>
    <row r="1592" spans="11:11" x14ac:dyDescent="0.25">
      <c r="K1592" s="1"/>
    </row>
    <row r="1593" spans="11:11" x14ac:dyDescent="0.25">
      <c r="K1593" s="1"/>
    </row>
    <row r="1594" spans="11:11" x14ac:dyDescent="0.25">
      <c r="K1594" s="1"/>
    </row>
    <row r="1595" spans="11:11" x14ac:dyDescent="0.25">
      <c r="K1595" s="1"/>
    </row>
    <row r="1596" spans="11:11" x14ac:dyDescent="0.25">
      <c r="K1596" s="1"/>
    </row>
    <row r="1597" spans="11:11" x14ac:dyDescent="0.25">
      <c r="K1597" s="1"/>
    </row>
    <row r="1598" spans="11:11" x14ac:dyDescent="0.25">
      <c r="K1598" s="1"/>
    </row>
    <row r="1599" spans="11:11" x14ac:dyDescent="0.25">
      <c r="K1599" s="1"/>
    </row>
    <row r="1600" spans="11:11" x14ac:dyDescent="0.25">
      <c r="K1600" s="1"/>
    </row>
    <row r="1601" spans="11:11" x14ac:dyDescent="0.25">
      <c r="K1601" s="1"/>
    </row>
    <row r="1602" spans="11:11" x14ac:dyDescent="0.25">
      <c r="K1602" s="1"/>
    </row>
    <row r="1603" spans="11:11" x14ac:dyDescent="0.25">
      <c r="K1603" s="1"/>
    </row>
    <row r="1604" spans="11:11" x14ac:dyDescent="0.25">
      <c r="K1604" s="1"/>
    </row>
    <row r="1605" spans="11:11" x14ac:dyDescent="0.25">
      <c r="K1605" s="1"/>
    </row>
    <row r="1606" spans="11:11" x14ac:dyDescent="0.25">
      <c r="K1606" s="1"/>
    </row>
    <row r="1607" spans="11:11" x14ac:dyDescent="0.25">
      <c r="K1607" s="1"/>
    </row>
    <row r="1608" spans="11:11" x14ac:dyDescent="0.25">
      <c r="K1608" s="1"/>
    </row>
    <row r="1609" spans="11:11" x14ac:dyDescent="0.25">
      <c r="K1609" s="1"/>
    </row>
    <row r="1610" spans="11:11" x14ac:dyDescent="0.25">
      <c r="K1610" s="1"/>
    </row>
    <row r="1611" spans="11:11" x14ac:dyDescent="0.25">
      <c r="K1611" s="1"/>
    </row>
    <row r="1612" spans="11:11" x14ac:dyDescent="0.25">
      <c r="K1612" s="1"/>
    </row>
    <row r="1613" spans="11:11" x14ac:dyDescent="0.25">
      <c r="K1613" s="1"/>
    </row>
    <row r="1614" spans="11:11" x14ac:dyDescent="0.25">
      <c r="K1614" s="1"/>
    </row>
    <row r="1615" spans="11:11" x14ac:dyDescent="0.25">
      <c r="K1615" s="1"/>
    </row>
    <row r="1616" spans="11:11" x14ac:dyDescent="0.25">
      <c r="K1616" s="1"/>
    </row>
    <row r="1617" spans="11:11" x14ac:dyDescent="0.25">
      <c r="K1617" s="1"/>
    </row>
    <row r="1618" spans="11:11" x14ac:dyDescent="0.25">
      <c r="K1618" s="1"/>
    </row>
    <row r="1619" spans="11:11" x14ac:dyDescent="0.25">
      <c r="K1619" s="1"/>
    </row>
    <row r="1620" spans="11:11" x14ac:dyDescent="0.25">
      <c r="K1620" s="1"/>
    </row>
    <row r="1621" spans="11:11" x14ac:dyDescent="0.25">
      <c r="K1621" s="1"/>
    </row>
    <row r="1622" spans="11:11" x14ac:dyDescent="0.25">
      <c r="K1622" s="1"/>
    </row>
    <row r="1623" spans="11:11" x14ac:dyDescent="0.25">
      <c r="K1623" s="1"/>
    </row>
    <row r="1624" spans="11:11" x14ac:dyDescent="0.25">
      <c r="K1624" s="1"/>
    </row>
    <row r="1625" spans="11:11" x14ac:dyDescent="0.25">
      <c r="K1625" s="1"/>
    </row>
    <row r="1626" spans="11:11" x14ac:dyDescent="0.25">
      <c r="K1626" s="1"/>
    </row>
    <row r="1627" spans="11:11" x14ac:dyDescent="0.25">
      <c r="K1627" s="1"/>
    </row>
    <row r="1628" spans="11:11" x14ac:dyDescent="0.25">
      <c r="K1628" s="1"/>
    </row>
    <row r="1629" spans="11:11" x14ac:dyDescent="0.25">
      <c r="K1629" s="1"/>
    </row>
    <row r="1630" spans="11:11" x14ac:dyDescent="0.25">
      <c r="K1630" s="1"/>
    </row>
    <row r="1631" spans="11:11" x14ac:dyDescent="0.25">
      <c r="K1631" s="1"/>
    </row>
    <row r="1632" spans="11:11" x14ac:dyDescent="0.25">
      <c r="K1632" s="1"/>
    </row>
    <row r="1633" spans="11:11" x14ac:dyDescent="0.25">
      <c r="K1633" s="1"/>
    </row>
    <row r="1634" spans="11:11" x14ac:dyDescent="0.25">
      <c r="K1634" s="1"/>
    </row>
    <row r="1635" spans="11:11" x14ac:dyDescent="0.25">
      <c r="K1635" s="1"/>
    </row>
    <row r="1636" spans="11:11" x14ac:dyDescent="0.25">
      <c r="K1636" s="1"/>
    </row>
    <row r="1637" spans="11:11" x14ac:dyDescent="0.25">
      <c r="K1637" s="1"/>
    </row>
    <row r="1638" spans="11:11" x14ac:dyDescent="0.25">
      <c r="K1638" s="1"/>
    </row>
    <row r="1639" spans="11:11" x14ac:dyDescent="0.25">
      <c r="K1639" s="1"/>
    </row>
    <row r="1640" spans="11:11" x14ac:dyDescent="0.25">
      <c r="K1640" s="1"/>
    </row>
    <row r="1641" spans="11:11" x14ac:dyDescent="0.25">
      <c r="K1641" s="1"/>
    </row>
    <row r="1642" spans="11:11" x14ac:dyDescent="0.25">
      <c r="K1642" s="1"/>
    </row>
    <row r="1643" spans="11:11" x14ac:dyDescent="0.25">
      <c r="K1643" s="1"/>
    </row>
    <row r="1644" spans="11:11" x14ac:dyDescent="0.25">
      <c r="K1644" s="1"/>
    </row>
    <row r="1645" spans="11:11" x14ac:dyDescent="0.25">
      <c r="K1645" s="1"/>
    </row>
    <row r="1646" spans="11:11" x14ac:dyDescent="0.25">
      <c r="K1646" s="1"/>
    </row>
    <row r="1647" spans="11:11" x14ac:dyDescent="0.25">
      <c r="K1647" s="1"/>
    </row>
    <row r="1648" spans="11:11" x14ac:dyDescent="0.25">
      <c r="K1648" s="1"/>
    </row>
    <row r="1649" spans="11:11" x14ac:dyDescent="0.25">
      <c r="K1649" s="1"/>
    </row>
    <row r="1650" spans="11:11" x14ac:dyDescent="0.25">
      <c r="K1650" s="1"/>
    </row>
    <row r="1651" spans="11:11" x14ac:dyDescent="0.25">
      <c r="K1651" s="1"/>
    </row>
    <row r="1652" spans="11:11" x14ac:dyDescent="0.25">
      <c r="K1652" s="1"/>
    </row>
    <row r="1653" spans="11:11" x14ac:dyDescent="0.25">
      <c r="K1653" s="1"/>
    </row>
    <row r="1654" spans="11:11" x14ac:dyDescent="0.25">
      <c r="K1654" s="1"/>
    </row>
    <row r="1655" spans="11:11" x14ac:dyDescent="0.25">
      <c r="K1655" s="1"/>
    </row>
    <row r="1656" spans="11:11" x14ac:dyDescent="0.25">
      <c r="K1656" s="1"/>
    </row>
    <row r="1657" spans="11:11" x14ac:dyDescent="0.25">
      <c r="K1657" s="1"/>
    </row>
    <row r="1658" spans="11:11" x14ac:dyDescent="0.25">
      <c r="K1658" s="1"/>
    </row>
    <row r="1659" spans="11:11" x14ac:dyDescent="0.25">
      <c r="K1659" s="1"/>
    </row>
    <row r="1660" spans="11:11" x14ac:dyDescent="0.25">
      <c r="K1660" s="1"/>
    </row>
    <row r="1661" spans="11:11" x14ac:dyDescent="0.25">
      <c r="K1661" s="1"/>
    </row>
    <row r="1662" spans="11:11" x14ac:dyDescent="0.25">
      <c r="K1662" s="1"/>
    </row>
    <row r="1663" spans="11:11" x14ac:dyDescent="0.25">
      <c r="K1663" s="1"/>
    </row>
    <row r="1664" spans="11:11" x14ac:dyDescent="0.25">
      <c r="K1664" s="1"/>
    </row>
    <row r="1665" spans="11:11" x14ac:dyDescent="0.25">
      <c r="K1665" s="1"/>
    </row>
    <row r="1666" spans="11:11" x14ac:dyDescent="0.25">
      <c r="K1666" s="1"/>
    </row>
    <row r="1667" spans="11:11" x14ac:dyDescent="0.25">
      <c r="K1667" s="1"/>
    </row>
    <row r="1668" spans="11:11" x14ac:dyDescent="0.25">
      <c r="K1668" s="1"/>
    </row>
    <row r="1669" spans="11:11" x14ac:dyDescent="0.25">
      <c r="K1669" s="1"/>
    </row>
    <row r="1670" spans="11:11" x14ac:dyDescent="0.25">
      <c r="K1670" s="1"/>
    </row>
    <row r="1671" spans="11:11" x14ac:dyDescent="0.25">
      <c r="K1671" s="1"/>
    </row>
    <row r="1672" spans="11:11" x14ac:dyDescent="0.25">
      <c r="K1672" s="1"/>
    </row>
    <row r="1673" spans="11:11" x14ac:dyDescent="0.25">
      <c r="K1673" s="1"/>
    </row>
    <row r="1674" spans="11:11" x14ac:dyDescent="0.25">
      <c r="K1674" s="1"/>
    </row>
    <row r="1675" spans="11:11" x14ac:dyDescent="0.25">
      <c r="K1675" s="1"/>
    </row>
    <row r="1676" spans="11:11" x14ac:dyDescent="0.25">
      <c r="K1676" s="1"/>
    </row>
    <row r="1677" spans="11:11" x14ac:dyDescent="0.25">
      <c r="K1677" s="1"/>
    </row>
    <row r="1678" spans="11:11" x14ac:dyDescent="0.25">
      <c r="K1678" s="1"/>
    </row>
    <row r="1679" spans="11:11" x14ac:dyDescent="0.25">
      <c r="K1679" s="1"/>
    </row>
    <row r="1680" spans="11:11" x14ac:dyDescent="0.25">
      <c r="K1680" s="1"/>
    </row>
    <row r="1681" spans="11:11" x14ac:dyDescent="0.25">
      <c r="K1681" s="1"/>
    </row>
    <row r="1682" spans="11:11" x14ac:dyDescent="0.25">
      <c r="K1682" s="1"/>
    </row>
    <row r="1683" spans="11:11" x14ac:dyDescent="0.25">
      <c r="K1683" s="1"/>
    </row>
    <row r="1684" spans="11:11" x14ac:dyDescent="0.25">
      <c r="K1684" s="1"/>
    </row>
    <row r="1685" spans="11:11" x14ac:dyDescent="0.25">
      <c r="K1685" s="1"/>
    </row>
    <row r="1686" spans="11:11" x14ac:dyDescent="0.25">
      <c r="K1686" s="1"/>
    </row>
    <row r="1687" spans="11:11" x14ac:dyDescent="0.25">
      <c r="K1687" s="1"/>
    </row>
    <row r="1688" spans="11:11" x14ac:dyDescent="0.25">
      <c r="K1688" s="1"/>
    </row>
    <row r="1689" spans="11:11" x14ac:dyDescent="0.25">
      <c r="K1689" s="1"/>
    </row>
    <row r="1690" spans="11:11" x14ac:dyDescent="0.25">
      <c r="K1690" s="1"/>
    </row>
    <row r="1691" spans="11:11" x14ac:dyDescent="0.25">
      <c r="K1691" s="1"/>
    </row>
    <row r="1692" spans="11:11" x14ac:dyDescent="0.25">
      <c r="K1692" s="1"/>
    </row>
    <row r="1693" spans="11:11" x14ac:dyDescent="0.25">
      <c r="K1693" s="1"/>
    </row>
    <row r="1694" spans="11:11" x14ac:dyDescent="0.25">
      <c r="K1694" s="1"/>
    </row>
    <row r="1695" spans="11:11" x14ac:dyDescent="0.25">
      <c r="K1695" s="1"/>
    </row>
    <row r="1696" spans="11:11" x14ac:dyDescent="0.25">
      <c r="K1696" s="1"/>
    </row>
    <row r="1697" spans="11:11" x14ac:dyDescent="0.25">
      <c r="K1697" s="1"/>
    </row>
    <row r="1698" spans="11:11" x14ac:dyDescent="0.25">
      <c r="K1698" s="1"/>
    </row>
    <row r="1699" spans="11:11" x14ac:dyDescent="0.25">
      <c r="K1699" s="1"/>
    </row>
    <row r="1700" spans="11:11" x14ac:dyDescent="0.25">
      <c r="K1700" s="1"/>
    </row>
    <row r="1701" spans="11:11" x14ac:dyDescent="0.25">
      <c r="K1701" s="1"/>
    </row>
    <row r="1702" spans="11:11" x14ac:dyDescent="0.25">
      <c r="K1702" s="1"/>
    </row>
    <row r="1703" spans="11:11" x14ac:dyDescent="0.25">
      <c r="K1703" s="1"/>
    </row>
    <row r="1704" spans="11:11" x14ac:dyDescent="0.25">
      <c r="K1704" s="1"/>
    </row>
    <row r="1705" spans="11:11" x14ac:dyDescent="0.25">
      <c r="K1705" s="1"/>
    </row>
    <row r="1706" spans="11:11" x14ac:dyDescent="0.25">
      <c r="K1706" s="1"/>
    </row>
    <row r="1707" spans="11:11" x14ac:dyDescent="0.25">
      <c r="K1707" s="1"/>
    </row>
    <row r="1708" spans="11:11" x14ac:dyDescent="0.25">
      <c r="K1708" s="1"/>
    </row>
    <row r="1709" spans="11:11" x14ac:dyDescent="0.25">
      <c r="K1709" s="1"/>
    </row>
    <row r="1710" spans="11:11" x14ac:dyDescent="0.25">
      <c r="K1710" s="1"/>
    </row>
    <row r="1711" spans="11:11" x14ac:dyDescent="0.25">
      <c r="K1711" s="1"/>
    </row>
    <row r="1712" spans="11:11" x14ac:dyDescent="0.25">
      <c r="K1712" s="1"/>
    </row>
    <row r="1713" spans="11:11" x14ac:dyDescent="0.25">
      <c r="K1713" s="1"/>
    </row>
    <row r="1714" spans="11:11" x14ac:dyDescent="0.25">
      <c r="K1714" s="1"/>
    </row>
    <row r="1715" spans="11:11" x14ac:dyDescent="0.25">
      <c r="K1715" s="1"/>
    </row>
    <row r="1716" spans="11:11" x14ac:dyDescent="0.25">
      <c r="K1716" s="1"/>
    </row>
    <row r="1717" spans="11:11" x14ac:dyDescent="0.25">
      <c r="K1717" s="1"/>
    </row>
    <row r="1718" spans="11:11" x14ac:dyDescent="0.25">
      <c r="K1718" s="1"/>
    </row>
    <row r="1719" spans="11:11" x14ac:dyDescent="0.25">
      <c r="K1719" s="1"/>
    </row>
    <row r="1720" spans="11:11" x14ac:dyDescent="0.25">
      <c r="K1720" s="1"/>
    </row>
    <row r="1721" spans="11:11" x14ac:dyDescent="0.25">
      <c r="K1721" s="1"/>
    </row>
    <row r="1722" spans="11:11" x14ac:dyDescent="0.25">
      <c r="K1722" s="1"/>
    </row>
    <row r="1723" spans="11:11" x14ac:dyDescent="0.25">
      <c r="K1723" s="1"/>
    </row>
    <row r="1724" spans="11:11" x14ac:dyDescent="0.25">
      <c r="K1724" s="1"/>
    </row>
    <row r="1725" spans="11:11" x14ac:dyDescent="0.25">
      <c r="K1725" s="1"/>
    </row>
    <row r="1726" spans="11:11" x14ac:dyDescent="0.25">
      <c r="K1726" s="1"/>
    </row>
    <row r="1727" spans="11:11" x14ac:dyDescent="0.25">
      <c r="K1727" s="1"/>
    </row>
    <row r="1728" spans="11:11" x14ac:dyDescent="0.25">
      <c r="K1728" s="1"/>
    </row>
    <row r="1729" spans="11:11" x14ac:dyDescent="0.25">
      <c r="K1729" s="1"/>
    </row>
    <row r="1730" spans="11:11" x14ac:dyDescent="0.25">
      <c r="K1730" s="1"/>
    </row>
    <row r="1731" spans="11:11" x14ac:dyDescent="0.25">
      <c r="K1731" s="1"/>
    </row>
    <row r="1732" spans="11:11" x14ac:dyDescent="0.25">
      <c r="K1732" s="1"/>
    </row>
    <row r="1733" spans="11:11" x14ac:dyDescent="0.25">
      <c r="K1733" s="1"/>
    </row>
    <row r="1734" spans="11:11" x14ac:dyDescent="0.25">
      <c r="K1734" s="1"/>
    </row>
    <row r="1735" spans="11:11" x14ac:dyDescent="0.25">
      <c r="K1735" s="1"/>
    </row>
    <row r="1736" spans="11:11" x14ac:dyDescent="0.25">
      <c r="K1736" s="1"/>
    </row>
    <row r="1737" spans="11:11" x14ac:dyDescent="0.25">
      <c r="K1737" s="1"/>
    </row>
    <row r="1738" spans="11:11" x14ac:dyDescent="0.25">
      <c r="K1738" s="1"/>
    </row>
    <row r="1739" spans="11:11" x14ac:dyDescent="0.25">
      <c r="K1739" s="1"/>
    </row>
    <row r="1740" spans="11:11" x14ac:dyDescent="0.25">
      <c r="K1740" s="1"/>
    </row>
    <row r="1741" spans="11:11" x14ac:dyDescent="0.25">
      <c r="K1741" s="1"/>
    </row>
    <row r="1742" spans="11:11" x14ac:dyDescent="0.25">
      <c r="K1742" s="1"/>
    </row>
    <row r="1743" spans="11:11" x14ac:dyDescent="0.25">
      <c r="K1743" s="1"/>
    </row>
    <row r="1744" spans="11:11" x14ac:dyDescent="0.25">
      <c r="K1744" s="1"/>
    </row>
    <row r="1745" spans="11:11" x14ac:dyDescent="0.25">
      <c r="K1745" s="1"/>
    </row>
    <row r="1746" spans="11:11" x14ac:dyDescent="0.25">
      <c r="K1746" s="1"/>
    </row>
    <row r="1747" spans="11:11" x14ac:dyDescent="0.25">
      <c r="K1747" s="1"/>
    </row>
    <row r="1748" spans="11:11" x14ac:dyDescent="0.25">
      <c r="K1748" s="1"/>
    </row>
    <row r="1749" spans="11:11" x14ac:dyDescent="0.25">
      <c r="K1749" s="1"/>
    </row>
    <row r="1750" spans="11:11" x14ac:dyDescent="0.25">
      <c r="K1750" s="1"/>
    </row>
    <row r="1751" spans="11:11" x14ac:dyDescent="0.25">
      <c r="K1751" s="1"/>
    </row>
    <row r="1752" spans="11:11" x14ac:dyDescent="0.25">
      <c r="K1752" s="1"/>
    </row>
    <row r="1753" spans="11:11" x14ac:dyDescent="0.25">
      <c r="K1753" s="1"/>
    </row>
    <row r="1754" spans="11:11" x14ac:dyDescent="0.25">
      <c r="K1754" s="1"/>
    </row>
    <row r="1755" spans="11:11" x14ac:dyDescent="0.25">
      <c r="K1755" s="1"/>
    </row>
    <row r="1756" spans="11:11" x14ac:dyDescent="0.25">
      <c r="K1756" s="1"/>
    </row>
    <row r="1757" spans="11:11" x14ac:dyDescent="0.25">
      <c r="K1757" s="1"/>
    </row>
    <row r="1758" spans="11:11" x14ac:dyDescent="0.25">
      <c r="K1758" s="1"/>
    </row>
    <row r="1759" spans="11:11" x14ac:dyDescent="0.25">
      <c r="K1759" s="1"/>
    </row>
    <row r="1760" spans="11:11" x14ac:dyDescent="0.25">
      <c r="K1760" s="1"/>
    </row>
    <row r="1761" spans="11:11" x14ac:dyDescent="0.25">
      <c r="K1761" s="1"/>
    </row>
    <row r="1762" spans="11:11" x14ac:dyDescent="0.25">
      <c r="K1762" s="1"/>
    </row>
    <row r="1763" spans="11:11" x14ac:dyDescent="0.25">
      <c r="K1763" s="1"/>
    </row>
    <row r="1764" spans="11:11" x14ac:dyDescent="0.25">
      <c r="K1764" s="1"/>
    </row>
    <row r="1765" spans="11:11" x14ac:dyDescent="0.25">
      <c r="K1765" s="1"/>
    </row>
    <row r="1766" spans="11:11" x14ac:dyDescent="0.25">
      <c r="K1766" s="1"/>
    </row>
    <row r="1767" spans="11:11" x14ac:dyDescent="0.25">
      <c r="K1767" s="1"/>
    </row>
    <row r="1768" spans="11:11" x14ac:dyDescent="0.25">
      <c r="K1768" s="1"/>
    </row>
    <row r="1769" spans="11:11" x14ac:dyDescent="0.25">
      <c r="K1769" s="1"/>
    </row>
    <row r="1770" spans="11:11" x14ac:dyDescent="0.25">
      <c r="K1770" s="1"/>
    </row>
    <row r="1771" spans="11:11" x14ac:dyDescent="0.25">
      <c r="K1771" s="1"/>
    </row>
    <row r="1772" spans="11:11" x14ac:dyDescent="0.25">
      <c r="K1772" s="1"/>
    </row>
    <row r="1773" spans="11:11" x14ac:dyDescent="0.25">
      <c r="K1773" s="1"/>
    </row>
    <row r="1774" spans="11:11" x14ac:dyDescent="0.25">
      <c r="K1774" s="1"/>
    </row>
    <row r="1775" spans="11:11" x14ac:dyDescent="0.25">
      <c r="K1775" s="1"/>
    </row>
    <row r="1776" spans="11:11" x14ac:dyDescent="0.25">
      <c r="K1776" s="1"/>
    </row>
    <row r="1777" spans="11:11" x14ac:dyDescent="0.25">
      <c r="K1777" s="1"/>
    </row>
    <row r="1778" spans="11:11" x14ac:dyDescent="0.25">
      <c r="K1778" s="1"/>
    </row>
    <row r="1779" spans="11:11" x14ac:dyDescent="0.25">
      <c r="K1779" s="1"/>
    </row>
    <row r="1780" spans="11:11" x14ac:dyDescent="0.25">
      <c r="K1780" s="1"/>
    </row>
    <row r="1781" spans="11:11" x14ac:dyDescent="0.25">
      <c r="K1781" s="1"/>
    </row>
    <row r="1782" spans="11:11" x14ac:dyDescent="0.25">
      <c r="K1782" s="1"/>
    </row>
    <row r="1783" spans="11:11" x14ac:dyDescent="0.25">
      <c r="K1783" s="1"/>
    </row>
    <row r="1784" spans="11:11" x14ac:dyDescent="0.25">
      <c r="K1784" s="1"/>
    </row>
    <row r="1785" spans="11:11" x14ac:dyDescent="0.25">
      <c r="K1785" s="1"/>
    </row>
    <row r="1786" spans="11:11" x14ac:dyDescent="0.25">
      <c r="K1786" s="1"/>
    </row>
    <row r="1787" spans="11:11" x14ac:dyDescent="0.25">
      <c r="K1787" s="1"/>
    </row>
    <row r="1788" spans="11:11" x14ac:dyDescent="0.25">
      <c r="K1788" s="1"/>
    </row>
    <row r="1789" spans="11:11" x14ac:dyDescent="0.25">
      <c r="K1789" s="1"/>
    </row>
    <row r="1790" spans="11:11" x14ac:dyDescent="0.25">
      <c r="K1790" s="1"/>
    </row>
    <row r="1791" spans="11:11" x14ac:dyDescent="0.25">
      <c r="K1791" s="1"/>
    </row>
    <row r="1792" spans="11:11" x14ac:dyDescent="0.25">
      <c r="K1792" s="1"/>
    </row>
    <row r="1793" spans="11:11" x14ac:dyDescent="0.25">
      <c r="K1793" s="1"/>
    </row>
    <row r="1794" spans="11:11" x14ac:dyDescent="0.25">
      <c r="K1794" s="1"/>
    </row>
    <row r="1795" spans="11:11" x14ac:dyDescent="0.25">
      <c r="K1795" s="1"/>
    </row>
    <row r="1796" spans="11:11" x14ac:dyDescent="0.25">
      <c r="K1796" s="1"/>
    </row>
    <row r="1797" spans="11:11" x14ac:dyDescent="0.25">
      <c r="K1797" s="1"/>
    </row>
    <row r="1798" spans="11:11" x14ac:dyDescent="0.25">
      <c r="K1798" s="1"/>
    </row>
    <row r="1799" spans="11:11" x14ac:dyDescent="0.25">
      <c r="K1799" s="1"/>
    </row>
    <row r="1800" spans="11:11" x14ac:dyDescent="0.25">
      <c r="K1800" s="1"/>
    </row>
    <row r="1801" spans="11:11" x14ac:dyDescent="0.25">
      <c r="K1801" s="1"/>
    </row>
    <row r="1802" spans="11:11" x14ac:dyDescent="0.25">
      <c r="K1802" s="1"/>
    </row>
    <row r="1803" spans="11:11" x14ac:dyDescent="0.25">
      <c r="K1803" s="1"/>
    </row>
    <row r="1804" spans="11:11" x14ac:dyDescent="0.25">
      <c r="K1804" s="1"/>
    </row>
    <row r="1805" spans="11:11" x14ac:dyDescent="0.25">
      <c r="K1805" s="1"/>
    </row>
    <row r="1806" spans="11:11" x14ac:dyDescent="0.25">
      <c r="K1806" s="1"/>
    </row>
    <row r="1807" spans="11:11" x14ac:dyDescent="0.25">
      <c r="K1807" s="1"/>
    </row>
    <row r="1808" spans="11:11" x14ac:dyDescent="0.25">
      <c r="K1808" s="1"/>
    </row>
    <row r="1809" spans="11:11" x14ac:dyDescent="0.25">
      <c r="K1809" s="1"/>
    </row>
    <row r="1810" spans="11:11" x14ac:dyDescent="0.25">
      <c r="K1810" s="1"/>
    </row>
    <row r="1811" spans="11:11" x14ac:dyDescent="0.25">
      <c r="K1811" s="1"/>
    </row>
    <row r="1812" spans="11:11" x14ac:dyDescent="0.25">
      <c r="K1812" s="1"/>
    </row>
    <row r="1813" spans="11:11" x14ac:dyDescent="0.25">
      <c r="K1813" s="1"/>
    </row>
    <row r="1814" spans="11:11" x14ac:dyDescent="0.25">
      <c r="K1814" s="1"/>
    </row>
    <row r="1815" spans="11:11" x14ac:dyDescent="0.25">
      <c r="K1815" s="1"/>
    </row>
    <row r="1816" spans="11:11" x14ac:dyDescent="0.25">
      <c r="K1816" s="1"/>
    </row>
    <row r="1817" spans="11:11" x14ac:dyDescent="0.25">
      <c r="K1817" s="1"/>
    </row>
    <row r="1818" spans="11:11" x14ac:dyDescent="0.25">
      <c r="K1818" s="1"/>
    </row>
    <row r="1819" spans="11:11" x14ac:dyDescent="0.25">
      <c r="K1819" s="1"/>
    </row>
    <row r="1820" spans="11:11" x14ac:dyDescent="0.25">
      <c r="K1820" s="1"/>
    </row>
    <row r="1821" spans="11:11" x14ac:dyDescent="0.25">
      <c r="K1821" s="1"/>
    </row>
    <row r="1822" spans="11:11" x14ac:dyDescent="0.25">
      <c r="K1822" s="1"/>
    </row>
    <row r="1823" spans="11:11" x14ac:dyDescent="0.25">
      <c r="K1823" s="1"/>
    </row>
    <row r="1824" spans="11:11" x14ac:dyDescent="0.25">
      <c r="K1824" s="1"/>
    </row>
    <row r="1825" spans="11:11" x14ac:dyDescent="0.25">
      <c r="K1825" s="1"/>
    </row>
    <row r="1826" spans="11:11" x14ac:dyDescent="0.25">
      <c r="K1826" s="1"/>
    </row>
    <row r="1827" spans="11:11" x14ac:dyDescent="0.25">
      <c r="K1827" s="1"/>
    </row>
    <row r="1828" spans="11:11" x14ac:dyDescent="0.25">
      <c r="K1828" s="1"/>
    </row>
    <row r="1829" spans="11:11" x14ac:dyDescent="0.25">
      <c r="K1829" s="1"/>
    </row>
    <row r="1830" spans="11:11" x14ac:dyDescent="0.25">
      <c r="K1830" s="1"/>
    </row>
    <row r="1831" spans="11:11" x14ac:dyDescent="0.25">
      <c r="K1831" s="1"/>
    </row>
    <row r="1832" spans="11:11" x14ac:dyDescent="0.25">
      <c r="K1832" s="1"/>
    </row>
    <row r="1833" spans="11:11" x14ac:dyDescent="0.25">
      <c r="K1833" s="1"/>
    </row>
    <row r="1834" spans="11:11" x14ac:dyDescent="0.25">
      <c r="K1834" s="1"/>
    </row>
    <row r="1835" spans="11:11" x14ac:dyDescent="0.25">
      <c r="K1835" s="1"/>
    </row>
    <row r="1836" spans="11:11" x14ac:dyDescent="0.25">
      <c r="K1836" s="1"/>
    </row>
    <row r="1837" spans="11:11" x14ac:dyDescent="0.25">
      <c r="K1837" s="1"/>
    </row>
    <row r="1838" spans="11:11" x14ac:dyDescent="0.25">
      <c r="K1838" s="1"/>
    </row>
    <row r="1839" spans="11:11" x14ac:dyDescent="0.25">
      <c r="K1839" s="1"/>
    </row>
    <row r="1840" spans="11:11" x14ac:dyDescent="0.25">
      <c r="K1840" s="1"/>
    </row>
    <row r="1841" spans="11:11" x14ac:dyDescent="0.25">
      <c r="K1841" s="1"/>
    </row>
    <row r="1842" spans="11:11" x14ac:dyDescent="0.25">
      <c r="K1842" s="1"/>
    </row>
    <row r="1843" spans="11:11" x14ac:dyDescent="0.25">
      <c r="K1843" s="1"/>
    </row>
    <row r="1844" spans="11:11" x14ac:dyDescent="0.25">
      <c r="K1844" s="1"/>
    </row>
    <row r="1845" spans="11:11" x14ac:dyDescent="0.25">
      <c r="K1845" s="1"/>
    </row>
    <row r="1846" spans="11:11" x14ac:dyDescent="0.25">
      <c r="K1846" s="1"/>
    </row>
    <row r="1847" spans="11:11" x14ac:dyDescent="0.25">
      <c r="K1847" s="1"/>
    </row>
    <row r="1848" spans="11:11" x14ac:dyDescent="0.25">
      <c r="K1848" s="1"/>
    </row>
    <row r="1849" spans="11:11" x14ac:dyDescent="0.25">
      <c r="K1849" s="1"/>
    </row>
    <row r="1850" spans="11:11" x14ac:dyDescent="0.25">
      <c r="K1850" s="1"/>
    </row>
    <row r="1851" spans="11:11" x14ac:dyDescent="0.25">
      <c r="K1851" s="1"/>
    </row>
    <row r="1852" spans="11:11" x14ac:dyDescent="0.25">
      <c r="K1852" s="1"/>
    </row>
    <row r="1853" spans="11:11" x14ac:dyDescent="0.25">
      <c r="K1853" s="1"/>
    </row>
    <row r="1854" spans="11:11" x14ac:dyDescent="0.25">
      <c r="K1854" s="1"/>
    </row>
    <row r="1855" spans="11:11" x14ac:dyDescent="0.25">
      <c r="K1855" s="1"/>
    </row>
    <row r="1856" spans="11:11" x14ac:dyDescent="0.25">
      <c r="K1856" s="1"/>
    </row>
    <row r="1857" spans="11:11" x14ac:dyDescent="0.25">
      <c r="K1857" s="1"/>
    </row>
    <row r="1858" spans="11:11" x14ac:dyDescent="0.25">
      <c r="K1858" s="1"/>
    </row>
    <row r="1859" spans="11:11" x14ac:dyDescent="0.25">
      <c r="K1859" s="1"/>
    </row>
    <row r="1860" spans="11:11" x14ac:dyDescent="0.25">
      <c r="K1860" s="1"/>
    </row>
    <row r="1861" spans="11:11" x14ac:dyDescent="0.25">
      <c r="K1861" s="1"/>
    </row>
    <row r="1862" spans="11:11" x14ac:dyDescent="0.25">
      <c r="K1862" s="1"/>
    </row>
    <row r="1863" spans="11:11" x14ac:dyDescent="0.25">
      <c r="K1863" s="1"/>
    </row>
    <row r="1864" spans="11:11" x14ac:dyDescent="0.25">
      <c r="K1864" s="1"/>
    </row>
    <row r="1865" spans="11:11" x14ac:dyDescent="0.25">
      <c r="K1865" s="1"/>
    </row>
    <row r="1866" spans="11:11" x14ac:dyDescent="0.25">
      <c r="K1866" s="1"/>
    </row>
    <row r="1867" spans="11:11" x14ac:dyDescent="0.25">
      <c r="K1867" s="1"/>
    </row>
    <row r="1868" spans="11:11" x14ac:dyDescent="0.25">
      <c r="K1868" s="1"/>
    </row>
    <row r="1869" spans="11:11" x14ac:dyDescent="0.25">
      <c r="K1869" s="1"/>
    </row>
    <row r="1870" spans="11:11" x14ac:dyDescent="0.25">
      <c r="K1870" s="1"/>
    </row>
    <row r="1871" spans="11:11" x14ac:dyDescent="0.25">
      <c r="K1871" s="1"/>
    </row>
    <row r="1872" spans="11:11" x14ac:dyDescent="0.25">
      <c r="K1872" s="1"/>
    </row>
    <row r="1873" spans="11:11" x14ac:dyDescent="0.25">
      <c r="K1873" s="1"/>
    </row>
    <row r="1874" spans="11:11" x14ac:dyDescent="0.25">
      <c r="K1874" s="1"/>
    </row>
    <row r="1875" spans="11:11" x14ac:dyDescent="0.25">
      <c r="K1875" s="1"/>
    </row>
    <row r="1876" spans="11:11" x14ac:dyDescent="0.25">
      <c r="K1876" s="1"/>
    </row>
    <row r="1877" spans="11:11" x14ac:dyDescent="0.25">
      <c r="K1877" s="1"/>
    </row>
    <row r="1878" spans="11:11" x14ac:dyDescent="0.25">
      <c r="K1878" s="1"/>
    </row>
    <row r="1879" spans="11:11" x14ac:dyDescent="0.25">
      <c r="K1879" s="1"/>
    </row>
    <row r="1880" spans="11:11" x14ac:dyDescent="0.25">
      <c r="K1880" s="1"/>
    </row>
    <row r="1881" spans="11:11" x14ac:dyDescent="0.25">
      <c r="K1881" s="1"/>
    </row>
    <row r="1882" spans="11:11" x14ac:dyDescent="0.25">
      <c r="K1882" s="1"/>
    </row>
    <row r="1883" spans="11:11" x14ac:dyDescent="0.25">
      <c r="K1883" s="1"/>
    </row>
    <row r="1884" spans="11:11" x14ac:dyDescent="0.25">
      <c r="K1884" s="1"/>
    </row>
    <row r="1885" spans="11:11" x14ac:dyDescent="0.25">
      <c r="K1885" s="1"/>
    </row>
    <row r="1886" spans="11:11" x14ac:dyDescent="0.25">
      <c r="K1886" s="1"/>
    </row>
    <row r="1887" spans="11:11" x14ac:dyDescent="0.25">
      <c r="K1887" s="1"/>
    </row>
    <row r="1888" spans="11:11" x14ac:dyDescent="0.25">
      <c r="K1888" s="1"/>
    </row>
    <row r="1889" spans="11:11" x14ac:dyDescent="0.25">
      <c r="K1889" s="1"/>
    </row>
    <row r="1890" spans="11:11" x14ac:dyDescent="0.25">
      <c r="K1890" s="1"/>
    </row>
    <row r="1891" spans="11:11" x14ac:dyDescent="0.25">
      <c r="K1891" s="1"/>
    </row>
    <row r="1892" spans="11:11" x14ac:dyDescent="0.25">
      <c r="K1892" s="1"/>
    </row>
    <row r="1893" spans="11:11" x14ac:dyDescent="0.25">
      <c r="K1893" s="1"/>
    </row>
    <row r="1894" spans="11:11" x14ac:dyDescent="0.25">
      <c r="K1894" s="1"/>
    </row>
    <row r="1895" spans="11:11" x14ac:dyDescent="0.25">
      <c r="K1895" s="1"/>
    </row>
    <row r="1896" spans="11:11" x14ac:dyDescent="0.25">
      <c r="K1896" s="1"/>
    </row>
    <row r="1897" spans="11:11" x14ac:dyDescent="0.25">
      <c r="K1897" s="1"/>
    </row>
    <row r="1898" spans="11:11" x14ac:dyDescent="0.25">
      <c r="K1898" s="1"/>
    </row>
    <row r="1899" spans="11:11" x14ac:dyDescent="0.25">
      <c r="K1899" s="1"/>
    </row>
    <row r="1900" spans="11:11" x14ac:dyDescent="0.25">
      <c r="K1900" s="1"/>
    </row>
    <row r="1901" spans="11:11" x14ac:dyDescent="0.25">
      <c r="K1901" s="1"/>
    </row>
    <row r="1902" spans="11:11" x14ac:dyDescent="0.25">
      <c r="K1902" s="1"/>
    </row>
    <row r="1903" spans="11:11" x14ac:dyDescent="0.25">
      <c r="K1903" s="1"/>
    </row>
    <row r="1904" spans="11:11" x14ac:dyDescent="0.25">
      <c r="K1904" s="1"/>
    </row>
    <row r="1905" spans="11:11" x14ac:dyDescent="0.25">
      <c r="K1905" s="1"/>
    </row>
    <row r="1906" spans="11:11" x14ac:dyDescent="0.25">
      <c r="K1906" s="1"/>
    </row>
    <row r="1907" spans="11:11" x14ac:dyDescent="0.25">
      <c r="K1907" s="1"/>
    </row>
    <row r="1908" spans="11:11" x14ac:dyDescent="0.25">
      <c r="K1908" s="1"/>
    </row>
    <row r="1909" spans="11:11" x14ac:dyDescent="0.25">
      <c r="K1909" s="1"/>
    </row>
    <row r="1910" spans="11:11" x14ac:dyDescent="0.25">
      <c r="K1910" s="1"/>
    </row>
    <row r="1911" spans="11:11" x14ac:dyDescent="0.25">
      <c r="K1911" s="1"/>
    </row>
    <row r="1912" spans="11:11" x14ac:dyDescent="0.25">
      <c r="K1912" s="1"/>
    </row>
    <row r="1913" spans="11:11" x14ac:dyDescent="0.25">
      <c r="K1913" s="1"/>
    </row>
    <row r="1914" spans="11:11" x14ac:dyDescent="0.25">
      <c r="K1914" s="1"/>
    </row>
    <row r="1915" spans="11:11" x14ac:dyDescent="0.25">
      <c r="K1915" s="1"/>
    </row>
    <row r="1916" spans="11:11" x14ac:dyDescent="0.25">
      <c r="K1916" s="1"/>
    </row>
    <row r="1917" spans="11:11" x14ac:dyDescent="0.25">
      <c r="K1917" s="1"/>
    </row>
    <row r="1918" spans="11:11" x14ac:dyDescent="0.25">
      <c r="K1918" s="1"/>
    </row>
    <row r="1919" spans="11:11" x14ac:dyDescent="0.25">
      <c r="K1919" s="1"/>
    </row>
    <row r="1920" spans="11:11" x14ac:dyDescent="0.25">
      <c r="K1920" s="1"/>
    </row>
    <row r="1921" spans="11:11" x14ac:dyDescent="0.25">
      <c r="K1921" s="1"/>
    </row>
    <row r="1922" spans="11:11" x14ac:dyDescent="0.25">
      <c r="K1922" s="1"/>
    </row>
    <row r="1923" spans="11:11" x14ac:dyDescent="0.25">
      <c r="K1923" s="1"/>
    </row>
    <row r="1924" spans="11:11" x14ac:dyDescent="0.25">
      <c r="K1924" s="1"/>
    </row>
    <row r="1925" spans="11:11" x14ac:dyDescent="0.25">
      <c r="K1925" s="1"/>
    </row>
    <row r="1926" spans="11:11" x14ac:dyDescent="0.25">
      <c r="K1926" s="1"/>
    </row>
    <row r="1927" spans="11:11" x14ac:dyDescent="0.25">
      <c r="K1927" s="1"/>
    </row>
    <row r="1928" spans="11:11" x14ac:dyDescent="0.25">
      <c r="K1928" s="1"/>
    </row>
    <row r="1929" spans="11:11" x14ac:dyDescent="0.25">
      <c r="K1929" s="1"/>
    </row>
    <row r="1930" spans="11:11" x14ac:dyDescent="0.25">
      <c r="K1930" s="1"/>
    </row>
    <row r="1931" spans="11:11" x14ac:dyDescent="0.25">
      <c r="K1931" s="1"/>
    </row>
    <row r="1932" spans="11:11" x14ac:dyDescent="0.25">
      <c r="K1932" s="1"/>
    </row>
    <row r="1933" spans="11:11" x14ac:dyDescent="0.25">
      <c r="K1933" s="1"/>
    </row>
    <row r="1934" spans="11:11" x14ac:dyDescent="0.25">
      <c r="K1934" s="1"/>
    </row>
    <row r="1935" spans="11:11" x14ac:dyDescent="0.25">
      <c r="K1935" s="1"/>
    </row>
    <row r="1936" spans="11:11" x14ac:dyDescent="0.25">
      <c r="K1936" s="1"/>
    </row>
    <row r="1937" spans="11:11" x14ac:dyDescent="0.25">
      <c r="K1937" s="1"/>
    </row>
    <row r="1938" spans="11:11" x14ac:dyDescent="0.25">
      <c r="K1938" s="1"/>
    </row>
    <row r="1939" spans="11:11" x14ac:dyDescent="0.25">
      <c r="K1939" s="1"/>
    </row>
    <row r="1940" spans="11:11" x14ac:dyDescent="0.25">
      <c r="K1940" s="1"/>
    </row>
    <row r="1941" spans="11:11" x14ac:dyDescent="0.25">
      <c r="K1941" s="1"/>
    </row>
    <row r="1942" spans="11:11" x14ac:dyDescent="0.25">
      <c r="K1942" s="1"/>
    </row>
    <row r="1943" spans="11:11" x14ac:dyDescent="0.25">
      <c r="K1943" s="1"/>
    </row>
    <row r="1944" spans="11:11" x14ac:dyDescent="0.25">
      <c r="K1944" s="1"/>
    </row>
    <row r="1945" spans="11:11" x14ac:dyDescent="0.25">
      <c r="K1945" s="1"/>
    </row>
    <row r="1946" spans="11:11" x14ac:dyDescent="0.25">
      <c r="K1946" s="1"/>
    </row>
    <row r="1947" spans="11:11" x14ac:dyDescent="0.25">
      <c r="K1947" s="1"/>
    </row>
    <row r="1948" spans="11:11" x14ac:dyDescent="0.25">
      <c r="K1948" s="1"/>
    </row>
    <row r="1949" spans="11:11" x14ac:dyDescent="0.25">
      <c r="K1949" s="1"/>
    </row>
    <row r="1950" spans="11:11" x14ac:dyDescent="0.25">
      <c r="K1950" s="1"/>
    </row>
    <row r="1951" spans="11:11" x14ac:dyDescent="0.25">
      <c r="K1951" s="1"/>
    </row>
    <row r="1952" spans="11:11" x14ac:dyDescent="0.25">
      <c r="K1952" s="1"/>
    </row>
    <row r="1953" spans="11:11" x14ac:dyDescent="0.25">
      <c r="K1953" s="1"/>
    </row>
    <row r="1954" spans="11:11" x14ac:dyDescent="0.25">
      <c r="K1954" s="1"/>
    </row>
    <row r="1955" spans="11:11" x14ac:dyDescent="0.25">
      <c r="K1955" s="1"/>
    </row>
    <row r="1956" spans="11:11" x14ac:dyDescent="0.25">
      <c r="K1956" s="1"/>
    </row>
    <row r="1957" spans="11:11" x14ac:dyDescent="0.25">
      <c r="K1957" s="1"/>
    </row>
    <row r="1958" spans="11:11" x14ac:dyDescent="0.25">
      <c r="K1958" s="1"/>
    </row>
    <row r="1959" spans="11:11" x14ac:dyDescent="0.25">
      <c r="K1959" s="1"/>
    </row>
    <row r="1960" spans="11:11" x14ac:dyDescent="0.25">
      <c r="K1960" s="1"/>
    </row>
    <row r="1961" spans="11:11" x14ac:dyDescent="0.25">
      <c r="K1961" s="1"/>
    </row>
    <row r="1962" spans="11:11" x14ac:dyDescent="0.25">
      <c r="K1962" s="1"/>
    </row>
    <row r="1963" spans="11:11" x14ac:dyDescent="0.25">
      <c r="K1963" s="1"/>
    </row>
    <row r="1964" spans="11:11" x14ac:dyDescent="0.25">
      <c r="K1964" s="1"/>
    </row>
    <row r="1965" spans="11:11" x14ac:dyDescent="0.25">
      <c r="K1965" s="1"/>
    </row>
    <row r="1966" spans="11:11" x14ac:dyDescent="0.25">
      <c r="K1966" s="1"/>
    </row>
    <row r="1967" spans="11:11" x14ac:dyDescent="0.25">
      <c r="K1967" s="1"/>
    </row>
    <row r="1968" spans="11:11" x14ac:dyDescent="0.25">
      <c r="K1968" s="1"/>
    </row>
    <row r="1969" spans="11:11" x14ac:dyDescent="0.25">
      <c r="K1969" s="1"/>
    </row>
    <row r="1970" spans="11:11" x14ac:dyDescent="0.25">
      <c r="K1970" s="1"/>
    </row>
    <row r="1971" spans="11:11" x14ac:dyDescent="0.25">
      <c r="K1971" s="1"/>
    </row>
    <row r="1972" spans="11:11" x14ac:dyDescent="0.25">
      <c r="K1972" s="1"/>
    </row>
    <row r="1973" spans="11:11" x14ac:dyDescent="0.25">
      <c r="K1973" s="1"/>
    </row>
    <row r="1974" spans="11:11" x14ac:dyDescent="0.25">
      <c r="K1974" s="1"/>
    </row>
    <row r="1975" spans="11:11" x14ac:dyDescent="0.25">
      <c r="K1975" s="1"/>
    </row>
    <row r="1976" spans="11:11" x14ac:dyDescent="0.25">
      <c r="K1976" s="1"/>
    </row>
    <row r="1977" spans="11:11" x14ac:dyDescent="0.25">
      <c r="K1977" s="1"/>
    </row>
    <row r="1978" spans="11:11" x14ac:dyDescent="0.25">
      <c r="K1978" s="1"/>
    </row>
    <row r="1979" spans="11:11" x14ac:dyDescent="0.25">
      <c r="K1979" s="1"/>
    </row>
    <row r="1980" spans="11:11" x14ac:dyDescent="0.25">
      <c r="K1980" s="1"/>
    </row>
    <row r="1981" spans="11:11" x14ac:dyDescent="0.25">
      <c r="K1981" s="1"/>
    </row>
    <row r="1982" spans="11:11" x14ac:dyDescent="0.25">
      <c r="K1982" s="1"/>
    </row>
    <row r="1983" spans="11:11" x14ac:dyDescent="0.25">
      <c r="K1983" s="1"/>
    </row>
    <row r="1984" spans="11:11" x14ac:dyDescent="0.25">
      <c r="K1984" s="1"/>
    </row>
    <row r="1985" spans="11:11" x14ac:dyDescent="0.25">
      <c r="K1985" s="1"/>
    </row>
    <row r="1986" spans="11:11" x14ac:dyDescent="0.25">
      <c r="K1986" s="1"/>
    </row>
    <row r="1987" spans="11:11" x14ac:dyDescent="0.25">
      <c r="K1987" s="1"/>
    </row>
    <row r="1988" spans="11:11" x14ac:dyDescent="0.25">
      <c r="K1988" s="1"/>
    </row>
    <row r="1989" spans="11:11" x14ac:dyDescent="0.25">
      <c r="K1989" s="1"/>
    </row>
    <row r="1990" spans="11:11" x14ac:dyDescent="0.25">
      <c r="K1990" s="1"/>
    </row>
    <row r="1991" spans="11:11" x14ac:dyDescent="0.25">
      <c r="K1991" s="1"/>
    </row>
    <row r="1992" spans="11:11" x14ac:dyDescent="0.25">
      <c r="K1992" s="1"/>
    </row>
    <row r="1993" spans="11:11" x14ac:dyDescent="0.25">
      <c r="K1993" s="1"/>
    </row>
    <row r="1994" spans="11:11" x14ac:dyDescent="0.25">
      <c r="K1994" s="1"/>
    </row>
    <row r="1995" spans="11:11" x14ac:dyDescent="0.25">
      <c r="K1995" s="1"/>
    </row>
    <row r="1996" spans="11:11" x14ac:dyDescent="0.25">
      <c r="K1996" s="1"/>
    </row>
    <row r="1997" spans="11:11" x14ac:dyDescent="0.25">
      <c r="K1997" s="1"/>
    </row>
    <row r="1998" spans="11:11" x14ac:dyDescent="0.25">
      <c r="K1998" s="1"/>
    </row>
    <row r="1999" spans="11:11" x14ac:dyDescent="0.25">
      <c r="K1999" s="1"/>
    </row>
    <row r="2000" spans="11:11" x14ac:dyDescent="0.25">
      <c r="K2000" s="1"/>
    </row>
    <row r="2001" spans="11:11" x14ac:dyDescent="0.25">
      <c r="K2001" s="1"/>
    </row>
    <row r="2002" spans="11:11" x14ac:dyDescent="0.25">
      <c r="K2002" s="1"/>
    </row>
    <row r="2003" spans="11:11" x14ac:dyDescent="0.25">
      <c r="K2003" s="1"/>
    </row>
    <row r="2004" spans="11:11" x14ac:dyDescent="0.25">
      <c r="K2004" s="1"/>
    </row>
    <row r="2005" spans="11:11" x14ac:dyDescent="0.25">
      <c r="K2005" s="1"/>
    </row>
    <row r="2006" spans="11:11" x14ac:dyDescent="0.25">
      <c r="K2006" s="1"/>
    </row>
    <row r="2007" spans="11:11" x14ac:dyDescent="0.25">
      <c r="K2007" s="1"/>
    </row>
    <row r="2008" spans="11:11" x14ac:dyDescent="0.25">
      <c r="K2008" s="1"/>
    </row>
    <row r="2009" spans="11:11" x14ac:dyDescent="0.25">
      <c r="K2009" s="1"/>
    </row>
    <row r="2010" spans="11:11" x14ac:dyDescent="0.25">
      <c r="K2010" s="1"/>
    </row>
    <row r="2011" spans="11:11" x14ac:dyDescent="0.25">
      <c r="K2011" s="1"/>
    </row>
    <row r="2012" spans="11:11" x14ac:dyDescent="0.25">
      <c r="K2012" s="1"/>
    </row>
    <row r="2013" spans="11:11" x14ac:dyDescent="0.25">
      <c r="K2013" s="1"/>
    </row>
    <row r="2014" spans="11:11" x14ac:dyDescent="0.25">
      <c r="K2014" s="1"/>
    </row>
    <row r="2015" spans="11:11" x14ac:dyDescent="0.25">
      <c r="K2015" s="1"/>
    </row>
    <row r="2016" spans="11:11" x14ac:dyDescent="0.25">
      <c r="K2016" s="1"/>
    </row>
    <row r="2017" spans="11:11" x14ac:dyDescent="0.25">
      <c r="K2017" s="1"/>
    </row>
    <row r="2018" spans="11:11" x14ac:dyDescent="0.25">
      <c r="K2018" s="1"/>
    </row>
    <row r="2019" spans="11:11" x14ac:dyDescent="0.25">
      <c r="K2019" s="1"/>
    </row>
    <row r="2020" spans="11:11" x14ac:dyDescent="0.25">
      <c r="K2020" s="1"/>
    </row>
    <row r="2021" spans="11:11" x14ac:dyDescent="0.25">
      <c r="K2021" s="1"/>
    </row>
    <row r="2022" spans="11:11" x14ac:dyDescent="0.25">
      <c r="K2022" s="1"/>
    </row>
    <row r="2023" spans="11:11" x14ac:dyDescent="0.25">
      <c r="K2023" s="1"/>
    </row>
    <row r="2024" spans="11:11" x14ac:dyDescent="0.25">
      <c r="K2024" s="1"/>
    </row>
    <row r="2025" spans="11:11" x14ac:dyDescent="0.25">
      <c r="K2025" s="1"/>
    </row>
    <row r="2026" spans="11:11" x14ac:dyDescent="0.25">
      <c r="K2026" s="1"/>
    </row>
    <row r="2027" spans="11:11" x14ac:dyDescent="0.25">
      <c r="K2027" s="1"/>
    </row>
    <row r="2028" spans="11:11" x14ac:dyDescent="0.25">
      <c r="K2028" s="1"/>
    </row>
    <row r="2029" spans="11:11" x14ac:dyDescent="0.25">
      <c r="K2029" s="1"/>
    </row>
    <row r="2030" spans="11:11" x14ac:dyDescent="0.25">
      <c r="K2030" s="1"/>
    </row>
    <row r="2031" spans="11:11" x14ac:dyDescent="0.25">
      <c r="K2031" s="1"/>
    </row>
    <row r="2032" spans="11:11" x14ac:dyDescent="0.25">
      <c r="K2032" s="1"/>
    </row>
    <row r="2033" spans="11:11" x14ac:dyDescent="0.25">
      <c r="K2033" s="1"/>
    </row>
    <row r="2034" spans="11:11" x14ac:dyDescent="0.25">
      <c r="K2034" s="1"/>
    </row>
    <row r="2035" spans="11:11" x14ac:dyDescent="0.25">
      <c r="K2035" s="1"/>
    </row>
    <row r="2036" spans="11:11" x14ac:dyDescent="0.25">
      <c r="K2036" s="1"/>
    </row>
    <row r="2037" spans="11:11" x14ac:dyDescent="0.25">
      <c r="K2037" s="1"/>
    </row>
    <row r="2038" spans="11:11" x14ac:dyDescent="0.25">
      <c r="K2038" s="1"/>
    </row>
    <row r="2039" spans="11:11" x14ac:dyDescent="0.25">
      <c r="K2039" s="1"/>
    </row>
    <row r="2040" spans="11:11" x14ac:dyDescent="0.25">
      <c r="K2040" s="1"/>
    </row>
    <row r="2041" spans="11:11" x14ac:dyDescent="0.25">
      <c r="K2041" s="1"/>
    </row>
    <row r="2042" spans="11:11" x14ac:dyDescent="0.25">
      <c r="K2042" s="1"/>
    </row>
    <row r="2043" spans="11:11" x14ac:dyDescent="0.25">
      <c r="K2043" s="1"/>
    </row>
    <row r="2044" spans="11:11" x14ac:dyDescent="0.25">
      <c r="K2044" s="1"/>
    </row>
    <row r="2045" spans="11:11" x14ac:dyDescent="0.25">
      <c r="K2045" s="1"/>
    </row>
    <row r="2046" spans="11:11" x14ac:dyDescent="0.25">
      <c r="K2046" s="1"/>
    </row>
    <row r="2047" spans="11:11" x14ac:dyDescent="0.25">
      <c r="K2047" s="1"/>
    </row>
    <row r="2048" spans="11:11" x14ac:dyDescent="0.25">
      <c r="K2048" s="1"/>
    </row>
    <row r="2049" spans="11:11" x14ac:dyDescent="0.25">
      <c r="K2049" s="1"/>
    </row>
    <row r="2050" spans="11:11" x14ac:dyDescent="0.25">
      <c r="K2050" s="1"/>
    </row>
    <row r="2051" spans="11:11" x14ac:dyDescent="0.25">
      <c r="K2051" s="1"/>
    </row>
    <row r="2052" spans="11:11" x14ac:dyDescent="0.25">
      <c r="K2052" s="1"/>
    </row>
    <row r="2053" spans="11:11" x14ac:dyDescent="0.25">
      <c r="K2053" s="1"/>
    </row>
    <row r="2054" spans="11:11" x14ac:dyDescent="0.25">
      <c r="K2054" s="1"/>
    </row>
    <row r="2055" spans="11:11" x14ac:dyDescent="0.25">
      <c r="K2055" s="1"/>
    </row>
    <row r="2056" spans="11:11" x14ac:dyDescent="0.25">
      <c r="K2056" s="1"/>
    </row>
    <row r="2057" spans="11:11" x14ac:dyDescent="0.25">
      <c r="K2057" s="1"/>
    </row>
    <row r="2058" spans="11:11" x14ac:dyDescent="0.25">
      <c r="K2058" s="1"/>
    </row>
    <row r="2059" spans="11:11" x14ac:dyDescent="0.25">
      <c r="K2059" s="1"/>
    </row>
    <row r="2060" spans="11:11" x14ac:dyDescent="0.25">
      <c r="K2060" s="1"/>
    </row>
    <row r="2061" spans="11:11" x14ac:dyDescent="0.25">
      <c r="K2061" s="1"/>
    </row>
    <row r="2062" spans="11:11" x14ac:dyDescent="0.25">
      <c r="K2062" s="1"/>
    </row>
    <row r="2063" spans="11:11" x14ac:dyDescent="0.25">
      <c r="K2063" s="1"/>
    </row>
    <row r="2064" spans="11:11" x14ac:dyDescent="0.25">
      <c r="K2064" s="1"/>
    </row>
    <row r="2065" spans="11:11" x14ac:dyDescent="0.25">
      <c r="K2065" s="1"/>
    </row>
    <row r="2066" spans="11:11" x14ac:dyDescent="0.25">
      <c r="K2066" s="1"/>
    </row>
    <row r="2067" spans="11:11" x14ac:dyDescent="0.25">
      <c r="K2067" s="1"/>
    </row>
    <row r="2068" spans="11:11" x14ac:dyDescent="0.25">
      <c r="K2068" s="1"/>
    </row>
    <row r="2069" spans="11:11" x14ac:dyDescent="0.25">
      <c r="K2069" s="1"/>
    </row>
    <row r="2070" spans="11:11" x14ac:dyDescent="0.25">
      <c r="K2070" s="1"/>
    </row>
    <row r="2071" spans="11:11" x14ac:dyDescent="0.25">
      <c r="K2071" s="1"/>
    </row>
    <row r="2072" spans="11:11" x14ac:dyDescent="0.25">
      <c r="K2072" s="1"/>
    </row>
    <row r="2073" spans="11:11" x14ac:dyDescent="0.25">
      <c r="K2073" s="1"/>
    </row>
    <row r="2074" spans="11:11" x14ac:dyDescent="0.25">
      <c r="K2074" s="1"/>
    </row>
    <row r="2075" spans="11:11" x14ac:dyDescent="0.25">
      <c r="K2075" s="1"/>
    </row>
    <row r="2076" spans="11:11" x14ac:dyDescent="0.25">
      <c r="K2076" s="1"/>
    </row>
    <row r="2077" spans="11:11" x14ac:dyDescent="0.25">
      <c r="K2077" s="1"/>
    </row>
    <row r="2078" spans="11:11" x14ac:dyDescent="0.25">
      <c r="K2078" s="1"/>
    </row>
    <row r="2079" spans="11:11" x14ac:dyDescent="0.25">
      <c r="K2079" s="1"/>
    </row>
    <row r="2080" spans="11:11" x14ac:dyDescent="0.25">
      <c r="K2080" s="1"/>
    </row>
    <row r="2081" spans="11:11" x14ac:dyDescent="0.25">
      <c r="K2081" s="1"/>
    </row>
    <row r="2082" spans="11:11" x14ac:dyDescent="0.25">
      <c r="K2082" s="1"/>
    </row>
    <row r="2083" spans="11:11" x14ac:dyDescent="0.25">
      <c r="K2083" s="1"/>
    </row>
    <row r="2084" spans="11:11" x14ac:dyDescent="0.25">
      <c r="K2084" s="1"/>
    </row>
    <row r="2085" spans="11:11" x14ac:dyDescent="0.25">
      <c r="K2085" s="1"/>
    </row>
    <row r="2086" spans="11:11" x14ac:dyDescent="0.25">
      <c r="K2086" s="1"/>
    </row>
    <row r="2087" spans="11:11" x14ac:dyDescent="0.25">
      <c r="K2087" s="1"/>
    </row>
    <row r="2088" spans="11:11" x14ac:dyDescent="0.25">
      <c r="K2088" s="1"/>
    </row>
    <row r="2089" spans="11:11" x14ac:dyDescent="0.25">
      <c r="K2089" s="1"/>
    </row>
    <row r="2090" spans="11:11" x14ac:dyDescent="0.25">
      <c r="K2090" s="1"/>
    </row>
    <row r="2091" spans="11:11" x14ac:dyDescent="0.25">
      <c r="K2091" s="1"/>
    </row>
    <row r="2092" spans="11:11" x14ac:dyDescent="0.25">
      <c r="K2092" s="1"/>
    </row>
    <row r="2093" spans="11:11" x14ac:dyDescent="0.25">
      <c r="K2093" s="1"/>
    </row>
    <row r="2094" spans="11:11" x14ac:dyDescent="0.25">
      <c r="K2094" s="1"/>
    </row>
    <row r="2095" spans="11:11" x14ac:dyDescent="0.25">
      <c r="K2095" s="1"/>
    </row>
    <row r="2096" spans="11:11" x14ac:dyDescent="0.25">
      <c r="K2096" s="1"/>
    </row>
    <row r="2097" spans="11:11" x14ac:dyDescent="0.25">
      <c r="K2097" s="1"/>
    </row>
    <row r="2098" spans="11:11" x14ac:dyDescent="0.25">
      <c r="K2098" s="1"/>
    </row>
    <row r="2099" spans="11:11" x14ac:dyDescent="0.25">
      <c r="K2099" s="1"/>
    </row>
    <row r="2100" spans="11:11" x14ac:dyDescent="0.25">
      <c r="K2100" s="1"/>
    </row>
    <row r="2101" spans="11:11" x14ac:dyDescent="0.25">
      <c r="K2101" s="1"/>
    </row>
    <row r="2102" spans="11:11" x14ac:dyDescent="0.25">
      <c r="K2102" s="1"/>
    </row>
    <row r="2103" spans="11:11" x14ac:dyDescent="0.25">
      <c r="K2103" s="1"/>
    </row>
    <row r="2104" spans="11:11" x14ac:dyDescent="0.25">
      <c r="K2104" s="1"/>
    </row>
    <row r="2105" spans="11:11" x14ac:dyDescent="0.25">
      <c r="K2105" s="1"/>
    </row>
    <row r="2106" spans="11:11" x14ac:dyDescent="0.25">
      <c r="K2106" s="1"/>
    </row>
    <row r="2107" spans="11:11" x14ac:dyDescent="0.25">
      <c r="K2107" s="1"/>
    </row>
    <row r="2108" spans="11:11" x14ac:dyDescent="0.25">
      <c r="K2108" s="1"/>
    </row>
    <row r="2109" spans="11:11" x14ac:dyDescent="0.25">
      <c r="K2109" s="1"/>
    </row>
    <row r="2110" spans="11:11" x14ac:dyDescent="0.25">
      <c r="K2110" s="1"/>
    </row>
    <row r="2111" spans="11:11" x14ac:dyDescent="0.25">
      <c r="K2111" s="1"/>
    </row>
    <row r="2112" spans="11:11" x14ac:dyDescent="0.25">
      <c r="K2112" s="1"/>
    </row>
    <row r="2113" spans="11:11" x14ac:dyDescent="0.25">
      <c r="K2113" s="1"/>
    </row>
    <row r="2114" spans="11:11" x14ac:dyDescent="0.25">
      <c r="K2114" s="1"/>
    </row>
    <row r="2115" spans="11:11" x14ac:dyDescent="0.25">
      <c r="K2115" s="1"/>
    </row>
    <row r="2116" spans="11:11" x14ac:dyDescent="0.25">
      <c r="K2116" s="1"/>
    </row>
    <row r="2117" spans="11:11" x14ac:dyDescent="0.25">
      <c r="K2117" s="1"/>
    </row>
    <row r="2118" spans="11:11" x14ac:dyDescent="0.25">
      <c r="K2118" s="1"/>
    </row>
    <row r="2119" spans="11:11" x14ac:dyDescent="0.25">
      <c r="K2119" s="1"/>
    </row>
    <row r="2120" spans="11:11" x14ac:dyDescent="0.25">
      <c r="K2120" s="1"/>
    </row>
    <row r="2121" spans="11:11" x14ac:dyDescent="0.25">
      <c r="K2121" s="1"/>
    </row>
    <row r="2122" spans="11:11" x14ac:dyDescent="0.25">
      <c r="K2122" s="1"/>
    </row>
    <row r="2123" spans="11:11" x14ac:dyDescent="0.25">
      <c r="K2123" s="1"/>
    </row>
    <row r="2124" spans="11:11" x14ac:dyDescent="0.25">
      <c r="K2124" s="1"/>
    </row>
    <row r="2125" spans="11:11" x14ac:dyDescent="0.25">
      <c r="K2125" s="1"/>
    </row>
    <row r="2126" spans="11:11" x14ac:dyDescent="0.25">
      <c r="K2126" s="1"/>
    </row>
    <row r="2127" spans="11:11" x14ac:dyDescent="0.25">
      <c r="K2127" s="1"/>
    </row>
    <row r="2128" spans="11:11" x14ac:dyDescent="0.25">
      <c r="K2128" s="1"/>
    </row>
    <row r="2129" spans="11:11" x14ac:dyDescent="0.25">
      <c r="K2129" s="1"/>
    </row>
    <row r="2130" spans="11:11" x14ac:dyDescent="0.25">
      <c r="K2130" s="1"/>
    </row>
    <row r="2131" spans="11:11" x14ac:dyDescent="0.25">
      <c r="K2131" s="1"/>
    </row>
    <row r="2132" spans="11:11" x14ac:dyDescent="0.25">
      <c r="K2132" s="1"/>
    </row>
    <row r="2133" spans="11:11" x14ac:dyDescent="0.25">
      <c r="K2133" s="1"/>
    </row>
    <row r="2134" spans="11:11" x14ac:dyDescent="0.25">
      <c r="K2134" s="1"/>
    </row>
    <row r="2135" spans="11:11" x14ac:dyDescent="0.25">
      <c r="K2135" s="1"/>
    </row>
    <row r="2136" spans="11:11" x14ac:dyDescent="0.25">
      <c r="K2136" s="1"/>
    </row>
    <row r="2137" spans="11:11" x14ac:dyDescent="0.25">
      <c r="K2137" s="1"/>
    </row>
    <row r="2138" spans="11:11" x14ac:dyDescent="0.25">
      <c r="K2138" s="1"/>
    </row>
    <row r="2139" spans="11:11" x14ac:dyDescent="0.25">
      <c r="K2139" s="1"/>
    </row>
    <row r="2140" spans="11:11" x14ac:dyDescent="0.25">
      <c r="K2140" s="1"/>
    </row>
    <row r="2141" spans="11:11" x14ac:dyDescent="0.25">
      <c r="K2141" s="1"/>
    </row>
    <row r="2142" spans="11:11" x14ac:dyDescent="0.25">
      <c r="K2142" s="1"/>
    </row>
    <row r="2143" spans="11:11" x14ac:dyDescent="0.25">
      <c r="K2143" s="1"/>
    </row>
    <row r="2144" spans="11:11" x14ac:dyDescent="0.25">
      <c r="K2144" s="1"/>
    </row>
    <row r="2145" spans="11:11" x14ac:dyDescent="0.25">
      <c r="K2145" s="1"/>
    </row>
    <row r="2146" spans="11:11" x14ac:dyDescent="0.25">
      <c r="K2146" s="1"/>
    </row>
    <row r="2147" spans="11:11" x14ac:dyDescent="0.25">
      <c r="K2147" s="1"/>
    </row>
    <row r="2148" spans="11:11" x14ac:dyDescent="0.25">
      <c r="K2148" s="1"/>
    </row>
    <row r="2149" spans="11:11" x14ac:dyDescent="0.25">
      <c r="K2149" s="1"/>
    </row>
    <row r="2150" spans="11:11" x14ac:dyDescent="0.25">
      <c r="K2150" s="1"/>
    </row>
    <row r="2151" spans="11:11" x14ac:dyDescent="0.25">
      <c r="K2151" s="1"/>
    </row>
    <row r="2152" spans="11:11" x14ac:dyDescent="0.25">
      <c r="K2152" s="1"/>
    </row>
    <row r="2153" spans="11:11" x14ac:dyDescent="0.25">
      <c r="K2153" s="1"/>
    </row>
    <row r="2154" spans="11:11" x14ac:dyDescent="0.25">
      <c r="K2154" s="1"/>
    </row>
    <row r="2155" spans="11:11" x14ac:dyDescent="0.25">
      <c r="K2155" s="1"/>
    </row>
    <row r="2156" spans="11:11" x14ac:dyDescent="0.25">
      <c r="K2156" s="1"/>
    </row>
    <row r="2157" spans="11:11" x14ac:dyDescent="0.25">
      <c r="K2157" s="1"/>
    </row>
    <row r="2158" spans="11:11" x14ac:dyDescent="0.25">
      <c r="K2158" s="1"/>
    </row>
    <row r="2159" spans="11:11" x14ac:dyDescent="0.25">
      <c r="K2159" s="1"/>
    </row>
    <row r="2160" spans="11:11" x14ac:dyDescent="0.25">
      <c r="K2160" s="1"/>
    </row>
    <row r="2161" spans="11:11" x14ac:dyDescent="0.25">
      <c r="K2161" s="1"/>
    </row>
    <row r="2162" spans="11:11" x14ac:dyDescent="0.25">
      <c r="K2162" s="1"/>
    </row>
    <row r="2163" spans="11:11" x14ac:dyDescent="0.25">
      <c r="K2163" s="1"/>
    </row>
    <row r="2164" spans="11:11" x14ac:dyDescent="0.25">
      <c r="K2164" s="1"/>
    </row>
    <row r="2165" spans="11:11" x14ac:dyDescent="0.25">
      <c r="K2165" s="1"/>
    </row>
    <row r="2166" spans="11:11" x14ac:dyDescent="0.25">
      <c r="K2166" s="1"/>
    </row>
    <row r="2167" spans="11:11" x14ac:dyDescent="0.25">
      <c r="K2167" s="1"/>
    </row>
    <row r="2168" spans="11:11" x14ac:dyDescent="0.25">
      <c r="K2168" s="1"/>
    </row>
    <row r="2169" spans="11:11" x14ac:dyDescent="0.25">
      <c r="K2169" s="1"/>
    </row>
    <row r="2170" spans="11:11" x14ac:dyDescent="0.25">
      <c r="K2170" s="1"/>
    </row>
    <row r="2171" spans="11:11" x14ac:dyDescent="0.25">
      <c r="K2171" s="1"/>
    </row>
    <row r="2172" spans="11:11" x14ac:dyDescent="0.25">
      <c r="K2172" s="1"/>
    </row>
    <row r="2173" spans="11:11" x14ac:dyDescent="0.25">
      <c r="K2173" s="1"/>
    </row>
    <row r="2174" spans="11:11" x14ac:dyDescent="0.25">
      <c r="K2174" s="1"/>
    </row>
    <row r="2175" spans="11:11" x14ac:dyDescent="0.25">
      <c r="K2175" s="1"/>
    </row>
    <row r="2176" spans="11:11" x14ac:dyDescent="0.25">
      <c r="K2176" s="1"/>
    </row>
    <row r="2177" spans="11:11" x14ac:dyDescent="0.25">
      <c r="K2177" s="1"/>
    </row>
    <row r="2178" spans="11:11" x14ac:dyDescent="0.25">
      <c r="K2178" s="1"/>
    </row>
    <row r="2179" spans="11:11" x14ac:dyDescent="0.25">
      <c r="K2179" s="1"/>
    </row>
    <row r="2180" spans="11:11" x14ac:dyDescent="0.25">
      <c r="K2180" s="1"/>
    </row>
    <row r="2181" spans="11:11" x14ac:dyDescent="0.25">
      <c r="K2181" s="1"/>
    </row>
    <row r="2182" spans="11:11" x14ac:dyDescent="0.25">
      <c r="K2182" s="1"/>
    </row>
    <row r="2183" spans="11:11" x14ac:dyDescent="0.25">
      <c r="K2183" s="1"/>
    </row>
    <row r="2184" spans="11:11" x14ac:dyDescent="0.25">
      <c r="K2184" s="1"/>
    </row>
    <row r="2185" spans="11:11" x14ac:dyDescent="0.25">
      <c r="K2185" s="1"/>
    </row>
    <row r="2186" spans="11:11" x14ac:dyDescent="0.25">
      <c r="K2186" s="1"/>
    </row>
    <row r="2187" spans="11:11" x14ac:dyDescent="0.25">
      <c r="K2187" s="1"/>
    </row>
    <row r="2188" spans="11:11" x14ac:dyDescent="0.25">
      <c r="K2188" s="1"/>
    </row>
    <row r="2189" spans="11:11" x14ac:dyDescent="0.25">
      <c r="K2189" s="1"/>
    </row>
    <row r="2190" spans="11:11" x14ac:dyDescent="0.25">
      <c r="K2190" s="1"/>
    </row>
    <row r="2191" spans="11:11" x14ac:dyDescent="0.25">
      <c r="K2191" s="1"/>
    </row>
    <row r="2192" spans="11:11" x14ac:dyDescent="0.25">
      <c r="K2192" s="1"/>
    </row>
    <row r="2193" spans="11:11" x14ac:dyDescent="0.25">
      <c r="K2193" s="1"/>
    </row>
    <row r="2194" spans="11:11" x14ac:dyDescent="0.25">
      <c r="K2194" s="1"/>
    </row>
    <row r="2195" spans="11:11" x14ac:dyDescent="0.25">
      <c r="K2195" s="1"/>
    </row>
    <row r="2196" spans="11:11" x14ac:dyDescent="0.25">
      <c r="K2196" s="1"/>
    </row>
    <row r="2197" spans="11:11" x14ac:dyDescent="0.25">
      <c r="K2197" s="1"/>
    </row>
    <row r="2198" spans="11:11" x14ac:dyDescent="0.25">
      <c r="K2198" s="1"/>
    </row>
    <row r="2199" spans="11:11" x14ac:dyDescent="0.25">
      <c r="K2199" s="1"/>
    </row>
    <row r="2200" spans="11:11" x14ac:dyDescent="0.25">
      <c r="K2200" s="1"/>
    </row>
    <row r="2201" spans="11:11" x14ac:dyDescent="0.25">
      <c r="K2201" s="1"/>
    </row>
    <row r="2202" spans="11:11" x14ac:dyDescent="0.25">
      <c r="K2202" s="1"/>
    </row>
    <row r="2203" spans="11:11" x14ac:dyDescent="0.25">
      <c r="K2203" s="1"/>
    </row>
    <row r="2204" spans="11:11" x14ac:dyDescent="0.25">
      <c r="K2204" s="1"/>
    </row>
    <row r="2205" spans="11:11" x14ac:dyDescent="0.25">
      <c r="K2205" s="1"/>
    </row>
    <row r="2206" spans="11:11" x14ac:dyDescent="0.25">
      <c r="K2206" s="1"/>
    </row>
    <row r="2207" spans="11:11" x14ac:dyDescent="0.25">
      <c r="K2207" s="1"/>
    </row>
    <row r="2208" spans="11:11" x14ac:dyDescent="0.25">
      <c r="K2208" s="1"/>
    </row>
    <row r="2209" spans="11:11" x14ac:dyDescent="0.25">
      <c r="K2209" s="1"/>
    </row>
    <row r="2210" spans="11:11" x14ac:dyDescent="0.25">
      <c r="K2210" s="1"/>
    </row>
    <row r="2211" spans="11:11" x14ac:dyDescent="0.25">
      <c r="K2211" s="1"/>
    </row>
    <row r="2212" spans="11:11" x14ac:dyDescent="0.25">
      <c r="K2212" s="1"/>
    </row>
    <row r="2213" spans="11:11" x14ac:dyDescent="0.25">
      <c r="K2213" s="1"/>
    </row>
    <row r="2214" spans="11:11" x14ac:dyDescent="0.25">
      <c r="K2214" s="1"/>
    </row>
    <row r="2215" spans="11:11" x14ac:dyDescent="0.25">
      <c r="K2215" s="1"/>
    </row>
    <row r="2216" spans="11:11" x14ac:dyDescent="0.25">
      <c r="K2216" s="1"/>
    </row>
    <row r="2217" spans="11:11" x14ac:dyDescent="0.25">
      <c r="K2217" s="1"/>
    </row>
    <row r="2218" spans="11:11" x14ac:dyDescent="0.25">
      <c r="K2218" s="1"/>
    </row>
    <row r="2219" spans="11:11" x14ac:dyDescent="0.25">
      <c r="K2219" s="1"/>
    </row>
    <row r="2220" spans="11:11" x14ac:dyDescent="0.25">
      <c r="K2220" s="1"/>
    </row>
    <row r="2221" spans="11:11" x14ac:dyDescent="0.25">
      <c r="K2221" s="1"/>
    </row>
    <row r="2222" spans="11:11" x14ac:dyDescent="0.25">
      <c r="K2222" s="1"/>
    </row>
    <row r="2223" spans="11:11" x14ac:dyDescent="0.25">
      <c r="K2223" s="1"/>
    </row>
    <row r="2224" spans="11:11" x14ac:dyDescent="0.25">
      <c r="K2224" s="1"/>
    </row>
    <row r="2225" spans="11:11" x14ac:dyDescent="0.25">
      <c r="K2225" s="1"/>
    </row>
    <row r="2226" spans="11:11" x14ac:dyDescent="0.25">
      <c r="K2226" s="1"/>
    </row>
    <row r="2227" spans="11:11" x14ac:dyDescent="0.25">
      <c r="K2227" s="1"/>
    </row>
    <row r="2228" spans="11:11" x14ac:dyDescent="0.25">
      <c r="K2228" s="1"/>
    </row>
    <row r="2229" spans="11:11" x14ac:dyDescent="0.25">
      <c r="K2229" s="1"/>
    </row>
    <row r="2230" spans="11:11" x14ac:dyDescent="0.25">
      <c r="K2230" s="1"/>
    </row>
    <row r="2231" spans="11:11" x14ac:dyDescent="0.25">
      <c r="K2231" s="1"/>
    </row>
    <row r="2232" spans="11:11" x14ac:dyDescent="0.25">
      <c r="K2232" s="1"/>
    </row>
    <row r="2233" spans="11:11" x14ac:dyDescent="0.25">
      <c r="K2233" s="1"/>
    </row>
    <row r="2234" spans="11:11" x14ac:dyDescent="0.25">
      <c r="K2234" s="1"/>
    </row>
    <row r="2235" spans="11:11" x14ac:dyDescent="0.25">
      <c r="K2235" s="1"/>
    </row>
    <row r="2236" spans="11:11" x14ac:dyDescent="0.25">
      <c r="K2236" s="1"/>
    </row>
    <row r="2237" spans="11:11" x14ac:dyDescent="0.25">
      <c r="K2237" s="1"/>
    </row>
    <row r="2238" spans="11:11" x14ac:dyDescent="0.25">
      <c r="K2238" s="1"/>
    </row>
    <row r="2239" spans="11:11" x14ac:dyDescent="0.25">
      <c r="K2239" s="1"/>
    </row>
    <row r="2240" spans="11:11" x14ac:dyDescent="0.25">
      <c r="K2240" s="1"/>
    </row>
    <row r="2241" spans="11:11" x14ac:dyDescent="0.25">
      <c r="K2241" s="1"/>
    </row>
    <row r="2242" spans="11:11" x14ac:dyDescent="0.25">
      <c r="K2242" s="1"/>
    </row>
    <row r="2243" spans="11:11" x14ac:dyDescent="0.25">
      <c r="K2243" s="1"/>
    </row>
    <row r="2244" spans="11:11" x14ac:dyDescent="0.25">
      <c r="K2244" s="1"/>
    </row>
    <row r="2245" spans="11:11" x14ac:dyDescent="0.25">
      <c r="K2245" s="1"/>
    </row>
    <row r="2246" spans="11:11" x14ac:dyDescent="0.25">
      <c r="K2246" s="1"/>
    </row>
    <row r="2247" spans="11:11" x14ac:dyDescent="0.25">
      <c r="K2247" s="1"/>
    </row>
    <row r="2248" spans="11:11" x14ac:dyDescent="0.25">
      <c r="K2248" s="1"/>
    </row>
    <row r="2249" spans="11:11" x14ac:dyDescent="0.25">
      <c r="K2249" s="1"/>
    </row>
    <row r="2250" spans="11:11" x14ac:dyDescent="0.25">
      <c r="K2250" s="1"/>
    </row>
    <row r="2251" spans="11:11" x14ac:dyDescent="0.25">
      <c r="K2251" s="1"/>
    </row>
    <row r="2252" spans="11:11" x14ac:dyDescent="0.25">
      <c r="K2252" s="1"/>
    </row>
    <row r="2253" spans="11:11" x14ac:dyDescent="0.25">
      <c r="K2253" s="1"/>
    </row>
    <row r="2254" spans="11:11" x14ac:dyDescent="0.25">
      <c r="K2254" s="1"/>
    </row>
    <row r="2255" spans="11:11" x14ac:dyDescent="0.25">
      <c r="K2255" s="1"/>
    </row>
    <row r="2256" spans="11:11" x14ac:dyDescent="0.25">
      <c r="K2256" s="1"/>
    </row>
    <row r="2257" spans="11:11" x14ac:dyDescent="0.25">
      <c r="K2257" s="1"/>
    </row>
    <row r="2258" spans="11:11" x14ac:dyDescent="0.25">
      <c r="K2258" s="1"/>
    </row>
    <row r="2259" spans="11:11" x14ac:dyDescent="0.25">
      <c r="K2259" s="1"/>
    </row>
    <row r="2260" spans="11:11" x14ac:dyDescent="0.25">
      <c r="K2260" s="1"/>
    </row>
    <row r="2261" spans="11:11" x14ac:dyDescent="0.25">
      <c r="K2261" s="1"/>
    </row>
    <row r="2262" spans="11:11" x14ac:dyDescent="0.25">
      <c r="K2262" s="1"/>
    </row>
    <row r="2263" spans="11:11" x14ac:dyDescent="0.25">
      <c r="K2263" s="1"/>
    </row>
    <row r="2264" spans="11:11" x14ac:dyDescent="0.25">
      <c r="K2264" s="1"/>
    </row>
    <row r="2265" spans="11:11" x14ac:dyDescent="0.25">
      <c r="K2265" s="1"/>
    </row>
    <row r="2266" spans="11:11" x14ac:dyDescent="0.25">
      <c r="K2266" s="1"/>
    </row>
    <row r="2267" spans="11:11" x14ac:dyDescent="0.25">
      <c r="K2267" s="1"/>
    </row>
    <row r="2268" spans="11:11" x14ac:dyDescent="0.25">
      <c r="K2268" s="1"/>
    </row>
    <row r="2269" spans="11:11" x14ac:dyDescent="0.25">
      <c r="K2269" s="1"/>
    </row>
    <row r="2270" spans="11:11" x14ac:dyDescent="0.25">
      <c r="K2270" s="1"/>
    </row>
    <row r="2271" spans="11:11" x14ac:dyDescent="0.25">
      <c r="K2271" s="1"/>
    </row>
    <row r="2272" spans="11:11" x14ac:dyDescent="0.25">
      <c r="K2272" s="1"/>
    </row>
    <row r="2273" spans="11:11" x14ac:dyDescent="0.25">
      <c r="K2273" s="1"/>
    </row>
    <row r="2274" spans="11:11" x14ac:dyDescent="0.25">
      <c r="K2274" s="1"/>
    </row>
    <row r="2275" spans="11:11" x14ac:dyDescent="0.25">
      <c r="K2275" s="1"/>
    </row>
    <row r="2276" spans="11:11" x14ac:dyDescent="0.25">
      <c r="K2276" s="1"/>
    </row>
    <row r="2277" spans="11:11" x14ac:dyDescent="0.25">
      <c r="K2277" s="1"/>
    </row>
    <row r="2278" spans="11:11" x14ac:dyDescent="0.25">
      <c r="K2278" s="1"/>
    </row>
    <row r="2279" spans="11:11" x14ac:dyDescent="0.25">
      <c r="K2279" s="1"/>
    </row>
    <row r="2280" spans="11:11" x14ac:dyDescent="0.25">
      <c r="K2280" s="1"/>
    </row>
    <row r="2281" spans="11:11" x14ac:dyDescent="0.25">
      <c r="K2281" s="1"/>
    </row>
    <row r="2282" spans="11:11" x14ac:dyDescent="0.25">
      <c r="K2282" s="1"/>
    </row>
    <row r="2283" spans="11:11" x14ac:dyDescent="0.25">
      <c r="K2283" s="1"/>
    </row>
    <row r="2284" spans="11:11" x14ac:dyDescent="0.25">
      <c r="K2284" s="1"/>
    </row>
    <row r="2285" spans="11:11" x14ac:dyDescent="0.25">
      <c r="K2285" s="1"/>
    </row>
    <row r="2286" spans="11:11" x14ac:dyDescent="0.25">
      <c r="K2286" s="1"/>
    </row>
    <row r="2287" spans="11:11" x14ac:dyDescent="0.25">
      <c r="K2287" s="1"/>
    </row>
    <row r="2288" spans="11:11" x14ac:dyDescent="0.25">
      <c r="K2288" s="1"/>
    </row>
    <row r="2289" spans="11:11" x14ac:dyDescent="0.25">
      <c r="K2289" s="1"/>
    </row>
    <row r="2290" spans="11:11" x14ac:dyDescent="0.25">
      <c r="K2290" s="1"/>
    </row>
    <row r="2291" spans="11:11" x14ac:dyDescent="0.25">
      <c r="K2291" s="1"/>
    </row>
    <row r="2292" spans="11:11" x14ac:dyDescent="0.25">
      <c r="K2292" s="1"/>
    </row>
    <row r="2293" spans="11:11" x14ac:dyDescent="0.25">
      <c r="K2293" s="1"/>
    </row>
    <row r="2294" spans="11:11" x14ac:dyDescent="0.25">
      <c r="K2294" s="1"/>
    </row>
    <row r="2295" spans="11:11" x14ac:dyDescent="0.25">
      <c r="K2295" s="1"/>
    </row>
    <row r="2296" spans="11:11" x14ac:dyDescent="0.25">
      <c r="K2296" s="1"/>
    </row>
    <row r="2297" spans="11:11" x14ac:dyDescent="0.25">
      <c r="K2297" s="1"/>
    </row>
    <row r="2298" spans="11:11" x14ac:dyDescent="0.25">
      <c r="K2298" s="1"/>
    </row>
    <row r="2299" spans="11:11" x14ac:dyDescent="0.25">
      <c r="K2299" s="1"/>
    </row>
    <row r="2300" spans="11:11" x14ac:dyDescent="0.25">
      <c r="K2300" s="1"/>
    </row>
    <row r="2301" spans="11:11" x14ac:dyDescent="0.25">
      <c r="K2301" s="1"/>
    </row>
    <row r="2302" spans="11:11" x14ac:dyDescent="0.25">
      <c r="K2302" s="1"/>
    </row>
    <row r="2303" spans="11:11" x14ac:dyDescent="0.25">
      <c r="K2303" s="1"/>
    </row>
    <row r="2304" spans="11:11" x14ac:dyDescent="0.25">
      <c r="K2304" s="1"/>
    </row>
    <row r="2305" spans="11:11" x14ac:dyDescent="0.25">
      <c r="K2305" s="1"/>
    </row>
    <row r="2306" spans="11:11" x14ac:dyDescent="0.25">
      <c r="K2306" s="1"/>
    </row>
    <row r="2307" spans="11:11" x14ac:dyDescent="0.25">
      <c r="K2307" s="1"/>
    </row>
    <row r="2308" spans="11:11" x14ac:dyDescent="0.25">
      <c r="K2308" s="1"/>
    </row>
    <row r="2309" spans="11:11" x14ac:dyDescent="0.25">
      <c r="K2309" s="1"/>
    </row>
    <row r="2310" spans="11:11" x14ac:dyDescent="0.25">
      <c r="K2310" s="1"/>
    </row>
    <row r="2311" spans="11:11" x14ac:dyDescent="0.25">
      <c r="K2311" s="1"/>
    </row>
    <row r="2312" spans="11:11" x14ac:dyDescent="0.25">
      <c r="K2312" s="1"/>
    </row>
    <row r="2313" spans="11:11" x14ac:dyDescent="0.25">
      <c r="K2313" s="1"/>
    </row>
    <row r="2314" spans="11:11" x14ac:dyDescent="0.25">
      <c r="K2314" s="1"/>
    </row>
    <row r="2315" spans="11:11" x14ac:dyDescent="0.25">
      <c r="K2315" s="1"/>
    </row>
    <row r="2316" spans="11:11" x14ac:dyDescent="0.25">
      <c r="K2316" s="1"/>
    </row>
    <row r="2317" spans="11:11" x14ac:dyDescent="0.25">
      <c r="K2317" s="1"/>
    </row>
    <row r="2318" spans="11:11" x14ac:dyDescent="0.25">
      <c r="K2318" s="1"/>
    </row>
    <row r="2319" spans="11:11" x14ac:dyDescent="0.25">
      <c r="K2319" s="1"/>
    </row>
    <row r="2320" spans="11:11" x14ac:dyDescent="0.25">
      <c r="K2320" s="1"/>
    </row>
    <row r="2321" spans="11:11" x14ac:dyDescent="0.25">
      <c r="K2321" s="1"/>
    </row>
    <row r="2322" spans="11:11" x14ac:dyDescent="0.25">
      <c r="K2322" s="1"/>
    </row>
    <row r="2323" spans="11:11" x14ac:dyDescent="0.25">
      <c r="K2323" s="1"/>
    </row>
    <row r="2324" spans="11:11" x14ac:dyDescent="0.25">
      <c r="K2324" s="1"/>
    </row>
    <row r="2325" spans="11:11" x14ac:dyDescent="0.25">
      <c r="K2325" s="1"/>
    </row>
    <row r="2326" spans="11:11" x14ac:dyDescent="0.25">
      <c r="K2326" s="1"/>
    </row>
    <row r="2327" spans="11:11" x14ac:dyDescent="0.25">
      <c r="K2327" s="1"/>
    </row>
    <row r="2328" spans="11:11" x14ac:dyDescent="0.25">
      <c r="K2328" s="1"/>
    </row>
    <row r="2329" spans="11:11" x14ac:dyDescent="0.25">
      <c r="K2329" s="1"/>
    </row>
    <row r="2330" spans="11:11" x14ac:dyDescent="0.25">
      <c r="K2330" s="1"/>
    </row>
    <row r="2331" spans="11:11" x14ac:dyDescent="0.25">
      <c r="K2331" s="1"/>
    </row>
    <row r="2332" spans="11:11" x14ac:dyDescent="0.25">
      <c r="K2332" s="1"/>
    </row>
    <row r="2333" spans="11:11" x14ac:dyDescent="0.25">
      <c r="K2333" s="1"/>
    </row>
    <row r="2334" spans="11:11" x14ac:dyDescent="0.25">
      <c r="K2334" s="1"/>
    </row>
    <row r="2335" spans="11:11" x14ac:dyDescent="0.25">
      <c r="K2335" s="1"/>
    </row>
    <row r="2336" spans="11:11" x14ac:dyDescent="0.25">
      <c r="K2336" s="1"/>
    </row>
    <row r="2337" spans="11:11" x14ac:dyDescent="0.25">
      <c r="K2337" s="1"/>
    </row>
    <row r="2338" spans="11:11" x14ac:dyDescent="0.25">
      <c r="K2338" s="1"/>
    </row>
    <row r="2339" spans="11:11" x14ac:dyDescent="0.25">
      <c r="K2339" s="1"/>
    </row>
    <row r="2340" spans="11:11" x14ac:dyDescent="0.25">
      <c r="K2340" s="1"/>
    </row>
    <row r="2341" spans="11:11" x14ac:dyDescent="0.25">
      <c r="K2341" s="1"/>
    </row>
    <row r="2342" spans="11:11" x14ac:dyDescent="0.25">
      <c r="K2342" s="1"/>
    </row>
    <row r="2343" spans="11:11" x14ac:dyDescent="0.25">
      <c r="K2343" s="1"/>
    </row>
    <row r="2344" spans="11:11" x14ac:dyDescent="0.25">
      <c r="K2344" s="1"/>
    </row>
    <row r="2345" spans="11:11" x14ac:dyDescent="0.25">
      <c r="K2345" s="1"/>
    </row>
    <row r="2346" spans="11:11" x14ac:dyDescent="0.25">
      <c r="K2346" s="1"/>
    </row>
    <row r="2347" spans="11:11" x14ac:dyDescent="0.25">
      <c r="K2347" s="1"/>
    </row>
    <row r="2348" spans="11:11" x14ac:dyDescent="0.25">
      <c r="K2348" s="1"/>
    </row>
    <row r="2349" spans="11:11" x14ac:dyDescent="0.25">
      <c r="K2349" s="1"/>
    </row>
    <row r="2350" spans="11:11" x14ac:dyDescent="0.25">
      <c r="K2350" s="1"/>
    </row>
    <row r="2351" spans="11:11" x14ac:dyDescent="0.25">
      <c r="K2351" s="1"/>
    </row>
    <row r="2352" spans="11:11" x14ac:dyDescent="0.25">
      <c r="K2352" s="1"/>
    </row>
    <row r="2353" spans="11:11" x14ac:dyDescent="0.25">
      <c r="K2353" s="1"/>
    </row>
    <row r="2354" spans="11:11" x14ac:dyDescent="0.25">
      <c r="K2354" s="1"/>
    </row>
    <row r="2355" spans="11:11" x14ac:dyDescent="0.25">
      <c r="K2355" s="1"/>
    </row>
    <row r="2356" spans="11:11" x14ac:dyDescent="0.25">
      <c r="K2356" s="1"/>
    </row>
    <row r="2357" spans="11:11" x14ac:dyDescent="0.25">
      <c r="K2357" s="1"/>
    </row>
    <row r="2358" spans="11:11" x14ac:dyDescent="0.25">
      <c r="K2358" s="1"/>
    </row>
    <row r="2359" spans="11:11" x14ac:dyDescent="0.25">
      <c r="K2359" s="1"/>
    </row>
    <row r="2360" spans="11:11" x14ac:dyDescent="0.25">
      <c r="K2360" s="1"/>
    </row>
    <row r="2361" spans="11:11" x14ac:dyDescent="0.25">
      <c r="K2361" s="1"/>
    </row>
    <row r="2362" spans="11:11" x14ac:dyDescent="0.25">
      <c r="K2362" s="1"/>
    </row>
    <row r="2363" spans="11:11" x14ac:dyDescent="0.25">
      <c r="K2363" s="1"/>
    </row>
    <row r="2364" spans="11:11" x14ac:dyDescent="0.25">
      <c r="K2364" s="1"/>
    </row>
    <row r="2365" spans="11:11" x14ac:dyDescent="0.25">
      <c r="K2365" s="1"/>
    </row>
    <row r="2366" spans="11:11" x14ac:dyDescent="0.25">
      <c r="K2366" s="1"/>
    </row>
    <row r="2367" spans="11:11" x14ac:dyDescent="0.25">
      <c r="K2367" s="1"/>
    </row>
    <row r="2368" spans="11:11" x14ac:dyDescent="0.25">
      <c r="K2368" s="1"/>
    </row>
    <row r="2369" spans="11:11" x14ac:dyDescent="0.25">
      <c r="K2369" s="1"/>
    </row>
    <row r="2370" spans="11:11" x14ac:dyDescent="0.25">
      <c r="K2370" s="1"/>
    </row>
    <row r="2371" spans="11:11" x14ac:dyDescent="0.25">
      <c r="K2371" s="1"/>
    </row>
    <row r="2372" spans="11:11" x14ac:dyDescent="0.25">
      <c r="K2372" s="1"/>
    </row>
    <row r="2373" spans="11:11" x14ac:dyDescent="0.25">
      <c r="K2373" s="1"/>
    </row>
    <row r="2374" spans="11:11" x14ac:dyDescent="0.25">
      <c r="K2374" s="1"/>
    </row>
    <row r="2375" spans="11:11" x14ac:dyDescent="0.25">
      <c r="K2375" s="1"/>
    </row>
    <row r="2376" spans="11:11" x14ac:dyDescent="0.25">
      <c r="K2376" s="1"/>
    </row>
    <row r="2377" spans="11:11" x14ac:dyDescent="0.25">
      <c r="K2377" s="1"/>
    </row>
    <row r="2378" spans="11:11" x14ac:dyDescent="0.25">
      <c r="K2378" s="1"/>
    </row>
    <row r="2379" spans="11:11" x14ac:dyDescent="0.25">
      <c r="K2379" s="1"/>
    </row>
    <row r="2380" spans="11:11" x14ac:dyDescent="0.25">
      <c r="K2380" s="1"/>
    </row>
    <row r="2381" spans="11:11" x14ac:dyDescent="0.25">
      <c r="K2381" s="1"/>
    </row>
    <row r="2382" spans="11:11" x14ac:dyDescent="0.25">
      <c r="K2382" s="1"/>
    </row>
    <row r="2383" spans="11:11" x14ac:dyDescent="0.25">
      <c r="K2383" s="1"/>
    </row>
    <row r="2384" spans="11:11" x14ac:dyDescent="0.25">
      <c r="K2384" s="1"/>
    </row>
    <row r="2385" spans="11:11" x14ac:dyDescent="0.25">
      <c r="K2385" s="1"/>
    </row>
    <row r="2386" spans="11:11" x14ac:dyDescent="0.25">
      <c r="K2386" s="1"/>
    </row>
    <row r="2387" spans="11:11" x14ac:dyDescent="0.25">
      <c r="K2387" s="1"/>
    </row>
    <row r="2388" spans="11:11" x14ac:dyDescent="0.25">
      <c r="K2388" s="1"/>
    </row>
    <row r="2389" spans="11:11" x14ac:dyDescent="0.25">
      <c r="K2389" s="1"/>
    </row>
    <row r="2390" spans="11:11" x14ac:dyDescent="0.25">
      <c r="K2390" s="1"/>
    </row>
    <row r="2391" spans="11:11" x14ac:dyDescent="0.25">
      <c r="K2391" s="1"/>
    </row>
    <row r="2392" spans="11:11" x14ac:dyDescent="0.25">
      <c r="K2392" s="1"/>
    </row>
    <row r="2393" spans="11:11" x14ac:dyDescent="0.25">
      <c r="K2393" s="1"/>
    </row>
    <row r="2394" spans="11:11" x14ac:dyDescent="0.25">
      <c r="K2394" s="1"/>
    </row>
    <row r="2395" spans="11:11" x14ac:dyDescent="0.25">
      <c r="K2395" s="1"/>
    </row>
    <row r="2396" spans="11:11" x14ac:dyDescent="0.25">
      <c r="K2396" s="1"/>
    </row>
    <row r="2397" spans="11:11" x14ac:dyDescent="0.25">
      <c r="K2397" s="1"/>
    </row>
    <row r="2398" spans="11:11" x14ac:dyDescent="0.25">
      <c r="K2398" s="1"/>
    </row>
    <row r="2399" spans="11:11" x14ac:dyDescent="0.25">
      <c r="K2399" s="1"/>
    </row>
    <row r="2400" spans="11:11" x14ac:dyDescent="0.25">
      <c r="K2400" s="1"/>
    </row>
    <row r="2401" spans="11:11" x14ac:dyDescent="0.25">
      <c r="K2401" s="1"/>
    </row>
    <row r="2402" spans="11:11" x14ac:dyDescent="0.25">
      <c r="K2402" s="1"/>
    </row>
    <row r="2403" spans="11:11" x14ac:dyDescent="0.25">
      <c r="K2403" s="1"/>
    </row>
    <row r="2404" spans="11:11" x14ac:dyDescent="0.25">
      <c r="K2404" s="1"/>
    </row>
    <row r="2405" spans="11:11" x14ac:dyDescent="0.25">
      <c r="K2405" s="1"/>
    </row>
    <row r="2406" spans="11:11" x14ac:dyDescent="0.25">
      <c r="K2406" s="1"/>
    </row>
    <row r="2407" spans="11:11" x14ac:dyDescent="0.25">
      <c r="K2407" s="1"/>
    </row>
    <row r="2408" spans="11:11" x14ac:dyDescent="0.25">
      <c r="K2408" s="1"/>
    </row>
    <row r="2409" spans="11:11" x14ac:dyDescent="0.25">
      <c r="K2409" s="1"/>
    </row>
    <row r="2410" spans="11:11" x14ac:dyDescent="0.25">
      <c r="K2410" s="1"/>
    </row>
    <row r="2411" spans="11:11" x14ac:dyDescent="0.25">
      <c r="K2411" s="1"/>
    </row>
    <row r="2412" spans="11:11" x14ac:dyDescent="0.25">
      <c r="K2412" s="1"/>
    </row>
    <row r="2413" spans="11:11" x14ac:dyDescent="0.25">
      <c r="K2413" s="1"/>
    </row>
    <row r="2414" spans="11:11" x14ac:dyDescent="0.25">
      <c r="K2414" s="1"/>
    </row>
    <row r="2415" spans="11:11" x14ac:dyDescent="0.25">
      <c r="K2415" s="1"/>
    </row>
    <row r="2416" spans="11:11" x14ac:dyDescent="0.25">
      <c r="K2416" s="1"/>
    </row>
    <row r="2417" spans="11:11" x14ac:dyDescent="0.25">
      <c r="K2417" s="1"/>
    </row>
    <row r="2418" spans="11:11" x14ac:dyDescent="0.25">
      <c r="K2418" s="1"/>
    </row>
    <row r="2419" spans="11:11" x14ac:dyDescent="0.25">
      <c r="K2419" s="1"/>
    </row>
    <row r="2420" spans="11:11" x14ac:dyDescent="0.25">
      <c r="K2420" s="1"/>
    </row>
    <row r="2421" spans="11:11" x14ac:dyDescent="0.25">
      <c r="K2421" s="1"/>
    </row>
    <row r="2422" spans="11:11" x14ac:dyDescent="0.25">
      <c r="K2422" s="1"/>
    </row>
    <row r="2423" spans="11:11" x14ac:dyDescent="0.25">
      <c r="K2423" s="1"/>
    </row>
    <row r="2424" spans="11:11" x14ac:dyDescent="0.25">
      <c r="K2424" s="1"/>
    </row>
    <row r="2425" spans="11:11" x14ac:dyDescent="0.25">
      <c r="K2425" s="1"/>
    </row>
    <row r="2426" spans="11:11" x14ac:dyDescent="0.25">
      <c r="K2426" s="1"/>
    </row>
    <row r="2427" spans="11:11" x14ac:dyDescent="0.25">
      <c r="K2427" s="1"/>
    </row>
    <row r="2428" spans="11:11" x14ac:dyDescent="0.25">
      <c r="K2428" s="1"/>
    </row>
    <row r="2429" spans="11:11" x14ac:dyDescent="0.25">
      <c r="K2429" s="1"/>
    </row>
    <row r="2430" spans="11:11" x14ac:dyDescent="0.25">
      <c r="K2430" s="1"/>
    </row>
    <row r="2431" spans="11:11" x14ac:dyDescent="0.25">
      <c r="K2431" s="1"/>
    </row>
    <row r="2432" spans="11:11" x14ac:dyDescent="0.25">
      <c r="K2432" s="1"/>
    </row>
    <row r="2433" spans="11:11" x14ac:dyDescent="0.25">
      <c r="K2433" s="1"/>
    </row>
    <row r="2434" spans="11:11" x14ac:dyDescent="0.25">
      <c r="K2434" s="1"/>
    </row>
    <row r="2435" spans="11:11" x14ac:dyDescent="0.25">
      <c r="K2435" s="1"/>
    </row>
    <row r="2436" spans="11:11" x14ac:dyDescent="0.25">
      <c r="K2436" s="1"/>
    </row>
    <row r="2437" spans="11:11" x14ac:dyDescent="0.25">
      <c r="K2437" s="1"/>
    </row>
    <row r="2438" spans="11:11" x14ac:dyDescent="0.25">
      <c r="K2438" s="1"/>
    </row>
    <row r="2439" spans="11:11" x14ac:dyDescent="0.25">
      <c r="K2439" s="1"/>
    </row>
    <row r="2440" spans="11:11" x14ac:dyDescent="0.25">
      <c r="K2440" s="1"/>
    </row>
    <row r="2441" spans="11:11" x14ac:dyDescent="0.25">
      <c r="K2441" s="1"/>
    </row>
    <row r="2442" spans="11:11" x14ac:dyDescent="0.25">
      <c r="K2442" s="1"/>
    </row>
    <row r="2443" spans="11:11" x14ac:dyDescent="0.25">
      <c r="K2443" s="1"/>
    </row>
    <row r="2444" spans="11:11" x14ac:dyDescent="0.25">
      <c r="K2444" s="1"/>
    </row>
    <row r="2445" spans="11:11" x14ac:dyDescent="0.25">
      <c r="K2445" s="1"/>
    </row>
    <row r="2446" spans="11:11" x14ac:dyDescent="0.25">
      <c r="K2446" s="1"/>
    </row>
    <row r="2447" spans="11:11" x14ac:dyDescent="0.25">
      <c r="K2447" s="1"/>
    </row>
    <row r="2448" spans="11:11" x14ac:dyDescent="0.25">
      <c r="K2448" s="1"/>
    </row>
    <row r="2449" spans="11:11" x14ac:dyDescent="0.25">
      <c r="K2449" s="1"/>
    </row>
    <row r="2450" spans="11:11" x14ac:dyDescent="0.25">
      <c r="K2450" s="1"/>
    </row>
    <row r="2451" spans="11:11" x14ac:dyDescent="0.25">
      <c r="K2451" s="1"/>
    </row>
    <row r="2452" spans="11:11" x14ac:dyDescent="0.25">
      <c r="K2452" s="1"/>
    </row>
    <row r="2453" spans="11:11" x14ac:dyDescent="0.25">
      <c r="K2453" s="1"/>
    </row>
    <row r="2454" spans="11:11" x14ac:dyDescent="0.25">
      <c r="K2454" s="1"/>
    </row>
    <row r="2455" spans="11:11" x14ac:dyDescent="0.25">
      <c r="K2455" s="1"/>
    </row>
    <row r="2456" spans="11:11" x14ac:dyDescent="0.25">
      <c r="K2456" s="1"/>
    </row>
    <row r="2457" spans="11:11" x14ac:dyDescent="0.25">
      <c r="K2457" s="1"/>
    </row>
    <row r="2458" spans="11:11" x14ac:dyDescent="0.25">
      <c r="K2458" s="1"/>
    </row>
    <row r="2459" spans="11:11" x14ac:dyDescent="0.25">
      <c r="K2459" s="1"/>
    </row>
    <row r="2460" spans="11:11" x14ac:dyDescent="0.25">
      <c r="K2460" s="1"/>
    </row>
    <row r="2461" spans="11:11" x14ac:dyDescent="0.25">
      <c r="K2461" s="1"/>
    </row>
    <row r="2462" spans="11:11" x14ac:dyDescent="0.25">
      <c r="K2462" s="1"/>
    </row>
    <row r="2463" spans="11:11" x14ac:dyDescent="0.25">
      <c r="K2463" s="1"/>
    </row>
    <row r="2464" spans="11:11" x14ac:dyDescent="0.25">
      <c r="K2464" s="1"/>
    </row>
    <row r="2465" spans="11:11" x14ac:dyDescent="0.25">
      <c r="K2465" s="1"/>
    </row>
    <row r="2466" spans="11:11" x14ac:dyDescent="0.25">
      <c r="K2466" s="1"/>
    </row>
    <row r="2467" spans="11:11" x14ac:dyDescent="0.25">
      <c r="K2467" s="1"/>
    </row>
    <row r="2468" spans="11:11" x14ac:dyDescent="0.25">
      <c r="K2468" s="1"/>
    </row>
    <row r="2469" spans="11:11" x14ac:dyDescent="0.25">
      <c r="K2469" s="1"/>
    </row>
    <row r="2470" spans="11:11" x14ac:dyDescent="0.25">
      <c r="K2470" s="1"/>
    </row>
    <row r="2471" spans="11:11" x14ac:dyDescent="0.25">
      <c r="K2471" s="1"/>
    </row>
    <row r="2472" spans="11:11" x14ac:dyDescent="0.25">
      <c r="K2472" s="1"/>
    </row>
    <row r="2473" spans="11:11" x14ac:dyDescent="0.25">
      <c r="K2473" s="1"/>
    </row>
    <row r="2474" spans="11:11" x14ac:dyDescent="0.25">
      <c r="K2474" s="1"/>
    </row>
    <row r="2475" spans="11:11" x14ac:dyDescent="0.25">
      <c r="K2475" s="1"/>
    </row>
    <row r="2476" spans="11:11" x14ac:dyDescent="0.25">
      <c r="K2476" s="1"/>
    </row>
    <row r="2477" spans="11:11" x14ac:dyDescent="0.25">
      <c r="K2477" s="1"/>
    </row>
    <row r="2478" spans="11:11" x14ac:dyDescent="0.25">
      <c r="K2478" s="1"/>
    </row>
    <row r="2479" spans="11:11" x14ac:dyDescent="0.25">
      <c r="K2479" s="1"/>
    </row>
    <row r="2480" spans="11:11" x14ac:dyDescent="0.25">
      <c r="K2480" s="1"/>
    </row>
    <row r="2481" spans="11:11" x14ac:dyDescent="0.25">
      <c r="K2481" s="1"/>
    </row>
    <row r="2482" spans="11:11" x14ac:dyDescent="0.25">
      <c r="K2482" s="1"/>
    </row>
    <row r="2483" spans="11:11" x14ac:dyDescent="0.25">
      <c r="K2483" s="1"/>
    </row>
    <row r="2484" spans="11:11" x14ac:dyDescent="0.25">
      <c r="K2484" s="1"/>
    </row>
    <row r="2485" spans="11:11" x14ac:dyDescent="0.25">
      <c r="K2485" s="1"/>
    </row>
    <row r="2486" spans="11:11" x14ac:dyDescent="0.25">
      <c r="K2486" s="1"/>
    </row>
    <row r="2487" spans="11:11" x14ac:dyDescent="0.25">
      <c r="K2487" s="1"/>
    </row>
    <row r="2488" spans="11:11" x14ac:dyDescent="0.25">
      <c r="K2488" s="1"/>
    </row>
    <row r="2489" spans="11:11" x14ac:dyDescent="0.25">
      <c r="K2489" s="1"/>
    </row>
    <row r="2490" spans="11:11" x14ac:dyDescent="0.25">
      <c r="K2490" s="1"/>
    </row>
    <row r="2491" spans="11:11" x14ac:dyDescent="0.25">
      <c r="K2491" s="1"/>
    </row>
    <row r="2492" spans="11:11" x14ac:dyDescent="0.25">
      <c r="K2492" s="1"/>
    </row>
    <row r="2493" spans="11:11" x14ac:dyDescent="0.25">
      <c r="K2493" s="1"/>
    </row>
    <row r="2494" spans="11:11" x14ac:dyDescent="0.25">
      <c r="K2494" s="1"/>
    </row>
    <row r="2495" spans="11:11" x14ac:dyDescent="0.25">
      <c r="K2495" s="1"/>
    </row>
    <row r="2496" spans="11:11" x14ac:dyDescent="0.25">
      <c r="K2496" s="1"/>
    </row>
    <row r="2497" spans="11:11" x14ac:dyDescent="0.25">
      <c r="K2497" s="1"/>
    </row>
    <row r="2498" spans="11:11" x14ac:dyDescent="0.25">
      <c r="K2498" s="1"/>
    </row>
    <row r="2499" spans="11:11" x14ac:dyDescent="0.25">
      <c r="K2499" s="1"/>
    </row>
    <row r="2500" spans="11:11" x14ac:dyDescent="0.25">
      <c r="K2500" s="1"/>
    </row>
    <row r="2501" spans="11:11" x14ac:dyDescent="0.25">
      <c r="K2501" s="1"/>
    </row>
    <row r="2502" spans="11:11" x14ac:dyDescent="0.25">
      <c r="K2502" s="1"/>
    </row>
    <row r="2503" spans="11:11" x14ac:dyDescent="0.25">
      <c r="K2503" s="1"/>
    </row>
    <row r="2504" spans="11:11" x14ac:dyDescent="0.25">
      <c r="K2504" s="1"/>
    </row>
    <row r="2505" spans="11:11" x14ac:dyDescent="0.25">
      <c r="K2505" s="1"/>
    </row>
    <row r="2506" spans="11:11" x14ac:dyDescent="0.25">
      <c r="K2506" s="1"/>
    </row>
    <row r="2507" spans="11:11" x14ac:dyDescent="0.25">
      <c r="K2507" s="1"/>
    </row>
    <row r="2508" spans="11:11" x14ac:dyDescent="0.25">
      <c r="K2508" s="1"/>
    </row>
    <row r="2509" spans="11:11" x14ac:dyDescent="0.25">
      <c r="K2509" s="1"/>
    </row>
    <row r="2510" spans="11:11" x14ac:dyDescent="0.25">
      <c r="K2510" s="1"/>
    </row>
    <row r="2511" spans="11:11" x14ac:dyDescent="0.25">
      <c r="K2511" s="1"/>
    </row>
    <row r="2512" spans="11:11" x14ac:dyDescent="0.25">
      <c r="K2512" s="1"/>
    </row>
    <row r="2513" spans="11:11" x14ac:dyDescent="0.25">
      <c r="K2513" s="1"/>
    </row>
    <row r="2514" spans="11:11" x14ac:dyDescent="0.25">
      <c r="K2514" s="1"/>
    </row>
    <row r="2515" spans="11:11" x14ac:dyDescent="0.25">
      <c r="K2515" s="1"/>
    </row>
    <row r="2516" spans="11:11" x14ac:dyDescent="0.25">
      <c r="K2516" s="1"/>
    </row>
    <row r="2517" spans="11:11" x14ac:dyDescent="0.25">
      <c r="K2517" s="1"/>
    </row>
    <row r="2518" spans="11:11" x14ac:dyDescent="0.25">
      <c r="K2518" s="1"/>
    </row>
    <row r="2519" spans="11:11" x14ac:dyDescent="0.25">
      <c r="K2519" s="1"/>
    </row>
    <row r="2520" spans="11:11" x14ac:dyDescent="0.25">
      <c r="K2520" s="1"/>
    </row>
    <row r="2521" spans="11:11" x14ac:dyDescent="0.25">
      <c r="K2521" s="1"/>
    </row>
    <row r="2522" spans="11:11" x14ac:dyDescent="0.25">
      <c r="K2522" s="1"/>
    </row>
    <row r="2523" spans="11:11" x14ac:dyDescent="0.25">
      <c r="K2523" s="1"/>
    </row>
    <row r="2524" spans="11:11" x14ac:dyDescent="0.25">
      <c r="K2524" s="1"/>
    </row>
    <row r="2525" spans="11:11" x14ac:dyDescent="0.25">
      <c r="K2525" s="1"/>
    </row>
    <row r="2526" spans="11:11" x14ac:dyDescent="0.25">
      <c r="K2526" s="1"/>
    </row>
    <row r="2527" spans="11:11" x14ac:dyDescent="0.25">
      <c r="K2527" s="1"/>
    </row>
    <row r="2528" spans="11:11" x14ac:dyDescent="0.25">
      <c r="K2528" s="1"/>
    </row>
    <row r="2529" spans="11:11" x14ac:dyDescent="0.25">
      <c r="K2529" s="1"/>
    </row>
    <row r="2530" spans="11:11" x14ac:dyDescent="0.25">
      <c r="K2530" s="1"/>
    </row>
    <row r="2531" spans="11:11" x14ac:dyDescent="0.25">
      <c r="K2531" s="1"/>
    </row>
    <row r="2532" spans="11:11" x14ac:dyDescent="0.25">
      <c r="K2532" s="1"/>
    </row>
    <row r="2533" spans="11:11" x14ac:dyDescent="0.25">
      <c r="K2533" s="1"/>
    </row>
    <row r="2534" spans="11:11" x14ac:dyDescent="0.25">
      <c r="K2534" s="1"/>
    </row>
    <row r="2535" spans="11:11" x14ac:dyDescent="0.25">
      <c r="K2535" s="1"/>
    </row>
    <row r="2536" spans="11:11" x14ac:dyDescent="0.25">
      <c r="K2536" s="1"/>
    </row>
    <row r="2537" spans="11:11" x14ac:dyDescent="0.25">
      <c r="K2537" s="1"/>
    </row>
    <row r="2538" spans="11:11" x14ac:dyDescent="0.25">
      <c r="K2538" s="1"/>
    </row>
    <row r="2539" spans="11:11" x14ac:dyDescent="0.25">
      <c r="K2539" s="1"/>
    </row>
    <row r="2540" spans="11:11" x14ac:dyDescent="0.25">
      <c r="K2540" s="1"/>
    </row>
    <row r="2541" spans="11:11" x14ac:dyDescent="0.25">
      <c r="K2541" s="1"/>
    </row>
    <row r="2542" spans="11:11" x14ac:dyDescent="0.25">
      <c r="K2542" s="1"/>
    </row>
    <row r="2543" spans="11:11" x14ac:dyDescent="0.25">
      <c r="K2543" s="1"/>
    </row>
    <row r="2544" spans="11:11" x14ac:dyDescent="0.25">
      <c r="K2544" s="1"/>
    </row>
    <row r="2545" spans="11:11" x14ac:dyDescent="0.25">
      <c r="K2545" s="1"/>
    </row>
    <row r="2546" spans="11:11" x14ac:dyDescent="0.25">
      <c r="K2546" s="1"/>
    </row>
    <row r="2547" spans="11:11" x14ac:dyDescent="0.25">
      <c r="K2547" s="1"/>
    </row>
    <row r="2548" spans="11:11" x14ac:dyDescent="0.25">
      <c r="K2548" s="1"/>
    </row>
    <row r="2549" spans="11:11" x14ac:dyDescent="0.25">
      <c r="K2549" s="1"/>
    </row>
    <row r="2550" spans="11:11" x14ac:dyDescent="0.25">
      <c r="K2550" s="1"/>
    </row>
    <row r="2551" spans="11:11" x14ac:dyDescent="0.25">
      <c r="K2551" s="1"/>
    </row>
    <row r="2552" spans="11:11" x14ac:dyDescent="0.25">
      <c r="K2552" s="1"/>
    </row>
    <row r="2553" spans="11:11" x14ac:dyDescent="0.25">
      <c r="K2553" s="1"/>
    </row>
    <row r="2554" spans="11:11" x14ac:dyDescent="0.25">
      <c r="K2554" s="1"/>
    </row>
    <row r="2555" spans="11:11" x14ac:dyDescent="0.25">
      <c r="K2555" s="1"/>
    </row>
    <row r="2556" spans="11:11" x14ac:dyDescent="0.25">
      <c r="K2556" s="1"/>
    </row>
    <row r="2557" spans="11:11" x14ac:dyDescent="0.25">
      <c r="K2557" s="1"/>
    </row>
    <row r="2558" spans="11:11" x14ac:dyDescent="0.25">
      <c r="K2558" s="1"/>
    </row>
    <row r="2559" spans="11:11" x14ac:dyDescent="0.25">
      <c r="K2559" s="1"/>
    </row>
    <row r="2560" spans="11:11" x14ac:dyDescent="0.25">
      <c r="K2560" s="1"/>
    </row>
    <row r="2561" spans="11:11" x14ac:dyDescent="0.25">
      <c r="K2561" s="1"/>
    </row>
    <row r="2562" spans="11:11" x14ac:dyDescent="0.25">
      <c r="K2562" s="1"/>
    </row>
    <row r="2563" spans="11:11" x14ac:dyDescent="0.25">
      <c r="K2563" s="1"/>
    </row>
    <row r="2564" spans="11:11" x14ac:dyDescent="0.25">
      <c r="K2564" s="1"/>
    </row>
    <row r="2565" spans="11:11" x14ac:dyDescent="0.25">
      <c r="K2565" s="1"/>
    </row>
    <row r="2566" spans="11:11" x14ac:dyDescent="0.25">
      <c r="K2566" s="1"/>
    </row>
    <row r="2567" spans="11:11" x14ac:dyDescent="0.25">
      <c r="K2567" s="1"/>
    </row>
    <row r="2568" spans="11:11" x14ac:dyDescent="0.25">
      <c r="K2568" s="1"/>
    </row>
    <row r="2569" spans="11:11" x14ac:dyDescent="0.25">
      <c r="K2569" s="1"/>
    </row>
    <row r="2570" spans="11:11" x14ac:dyDescent="0.25">
      <c r="K2570" s="1"/>
    </row>
    <row r="2571" spans="11:11" x14ac:dyDescent="0.25">
      <c r="K2571" s="1"/>
    </row>
    <row r="2572" spans="11:11" x14ac:dyDescent="0.25">
      <c r="K2572" s="1"/>
    </row>
    <row r="2573" spans="11:11" x14ac:dyDescent="0.25">
      <c r="K2573" s="1"/>
    </row>
    <row r="2574" spans="11:11" x14ac:dyDescent="0.25">
      <c r="K2574" s="1"/>
    </row>
    <row r="2575" spans="11:11" x14ac:dyDescent="0.25">
      <c r="K2575" s="1"/>
    </row>
    <row r="2576" spans="11:11" x14ac:dyDescent="0.25">
      <c r="K2576" s="1"/>
    </row>
    <row r="2577" spans="11:11" x14ac:dyDescent="0.25">
      <c r="K2577" s="1"/>
    </row>
    <row r="2578" spans="11:11" x14ac:dyDescent="0.25">
      <c r="K2578" s="1"/>
    </row>
    <row r="2579" spans="11:11" x14ac:dyDescent="0.25">
      <c r="K2579" s="1"/>
    </row>
    <row r="2580" spans="11:11" x14ac:dyDescent="0.25">
      <c r="K2580" s="1"/>
    </row>
    <row r="2581" spans="11:11" x14ac:dyDescent="0.25">
      <c r="K2581" s="1"/>
    </row>
    <row r="2582" spans="11:11" x14ac:dyDescent="0.25">
      <c r="K2582" s="1"/>
    </row>
    <row r="2583" spans="11:11" x14ac:dyDescent="0.25">
      <c r="K2583" s="1"/>
    </row>
    <row r="2584" spans="11:11" x14ac:dyDescent="0.25">
      <c r="K2584" s="1"/>
    </row>
    <row r="2585" spans="11:11" x14ac:dyDescent="0.25">
      <c r="K2585" s="1"/>
    </row>
    <row r="2586" spans="11:11" x14ac:dyDescent="0.25">
      <c r="K2586" s="1"/>
    </row>
    <row r="2587" spans="11:11" x14ac:dyDescent="0.25">
      <c r="K2587" s="1"/>
    </row>
    <row r="2588" spans="11:11" x14ac:dyDescent="0.25">
      <c r="K2588" s="1"/>
    </row>
    <row r="2589" spans="11:11" x14ac:dyDescent="0.25">
      <c r="K2589" s="1"/>
    </row>
    <row r="2590" spans="11:11" x14ac:dyDescent="0.25">
      <c r="K2590" s="1"/>
    </row>
    <row r="2591" spans="11:11" x14ac:dyDescent="0.25">
      <c r="K2591" s="1"/>
    </row>
    <row r="2592" spans="11:11" x14ac:dyDescent="0.25">
      <c r="K2592" s="1"/>
    </row>
    <row r="2593" spans="11:11" x14ac:dyDescent="0.25">
      <c r="K2593" s="1"/>
    </row>
    <row r="2594" spans="11:11" x14ac:dyDescent="0.25">
      <c r="K2594" s="1"/>
    </row>
    <row r="2595" spans="11:11" x14ac:dyDescent="0.25">
      <c r="K2595" s="1"/>
    </row>
    <row r="2596" spans="11:11" x14ac:dyDescent="0.25">
      <c r="K2596" s="1"/>
    </row>
    <row r="2597" spans="11:11" x14ac:dyDescent="0.25">
      <c r="K2597" s="1"/>
    </row>
    <row r="2598" spans="11:11" x14ac:dyDescent="0.25">
      <c r="K2598" s="1"/>
    </row>
    <row r="2599" spans="11:11" x14ac:dyDescent="0.25">
      <c r="K2599" s="1"/>
    </row>
    <row r="2600" spans="11:11" x14ac:dyDescent="0.25">
      <c r="K2600" s="1"/>
    </row>
    <row r="2601" spans="11:11" x14ac:dyDescent="0.25">
      <c r="K2601" s="1"/>
    </row>
    <row r="2602" spans="11:11" x14ac:dyDescent="0.25">
      <c r="K2602" s="1"/>
    </row>
    <row r="2603" spans="11:11" x14ac:dyDescent="0.25">
      <c r="K2603" s="1"/>
    </row>
    <row r="2604" spans="11:11" x14ac:dyDescent="0.25">
      <c r="K2604" s="1"/>
    </row>
    <row r="2605" spans="11:11" x14ac:dyDescent="0.25">
      <c r="K2605" s="1"/>
    </row>
    <row r="2606" spans="11:11" x14ac:dyDescent="0.25">
      <c r="K2606" s="1"/>
    </row>
    <row r="2607" spans="11:11" x14ac:dyDescent="0.25">
      <c r="K2607" s="1"/>
    </row>
    <row r="2608" spans="11:11" x14ac:dyDescent="0.25">
      <c r="K2608" s="1"/>
    </row>
    <row r="2609" spans="11:11" x14ac:dyDescent="0.25">
      <c r="K2609" s="1"/>
    </row>
    <row r="2610" spans="11:11" x14ac:dyDescent="0.25">
      <c r="K2610" s="1"/>
    </row>
    <row r="2611" spans="11:11" x14ac:dyDescent="0.25">
      <c r="K2611" s="1"/>
    </row>
    <row r="2612" spans="11:11" x14ac:dyDescent="0.25">
      <c r="K2612" s="1"/>
    </row>
    <row r="2613" spans="11:11" x14ac:dyDescent="0.25">
      <c r="K2613" s="1"/>
    </row>
    <row r="2614" spans="11:11" x14ac:dyDescent="0.25">
      <c r="K2614" s="1"/>
    </row>
    <row r="2615" spans="11:11" x14ac:dyDescent="0.25">
      <c r="K2615" s="1"/>
    </row>
    <row r="2616" spans="11:11" x14ac:dyDescent="0.25">
      <c r="K2616" s="1"/>
    </row>
    <row r="2617" spans="11:11" x14ac:dyDescent="0.25">
      <c r="K2617" s="1"/>
    </row>
    <row r="2618" spans="11:11" x14ac:dyDescent="0.25">
      <c r="K2618" s="1"/>
    </row>
    <row r="2619" spans="11:11" x14ac:dyDescent="0.25">
      <c r="K2619" s="1"/>
    </row>
    <row r="2620" spans="11:11" x14ac:dyDescent="0.25">
      <c r="K2620" s="1"/>
    </row>
    <row r="2621" spans="11:11" x14ac:dyDescent="0.25">
      <c r="K2621" s="1"/>
    </row>
    <row r="2622" spans="11:11" x14ac:dyDescent="0.25">
      <c r="K2622" s="1"/>
    </row>
    <row r="2623" spans="11:11" x14ac:dyDescent="0.25">
      <c r="K2623" s="1"/>
    </row>
    <row r="2624" spans="11:11" x14ac:dyDescent="0.25">
      <c r="K2624" s="1"/>
    </row>
    <row r="2625" spans="11:11" x14ac:dyDescent="0.25">
      <c r="K2625" s="1"/>
    </row>
    <row r="2626" spans="11:11" x14ac:dyDescent="0.25">
      <c r="K2626" s="1"/>
    </row>
    <row r="2627" spans="11:11" x14ac:dyDescent="0.25">
      <c r="K2627" s="1"/>
    </row>
    <row r="2628" spans="11:11" x14ac:dyDescent="0.25">
      <c r="K2628" s="1"/>
    </row>
    <row r="2629" spans="11:11" x14ac:dyDescent="0.25">
      <c r="K2629" s="1"/>
    </row>
    <row r="2630" spans="11:11" x14ac:dyDescent="0.25">
      <c r="K2630" s="1"/>
    </row>
    <row r="2631" spans="11:11" x14ac:dyDescent="0.25">
      <c r="K2631" s="1"/>
    </row>
    <row r="2632" spans="11:11" x14ac:dyDescent="0.25">
      <c r="K2632" s="1"/>
    </row>
    <row r="2633" spans="11:11" x14ac:dyDescent="0.25">
      <c r="K2633" s="1"/>
    </row>
    <row r="2634" spans="11:11" x14ac:dyDescent="0.25">
      <c r="K2634" s="1"/>
    </row>
    <row r="2635" spans="11:11" x14ac:dyDescent="0.25">
      <c r="K2635" s="1"/>
    </row>
    <row r="2636" spans="11:11" x14ac:dyDescent="0.25">
      <c r="K2636" s="1"/>
    </row>
    <row r="2637" spans="11:11" x14ac:dyDescent="0.25">
      <c r="K2637" s="1"/>
    </row>
    <row r="2638" spans="11:11" x14ac:dyDescent="0.25">
      <c r="K2638" s="1"/>
    </row>
    <row r="2639" spans="11:11" x14ac:dyDescent="0.25">
      <c r="K2639" s="1"/>
    </row>
    <row r="2640" spans="11:11" x14ac:dyDescent="0.25">
      <c r="K2640" s="1"/>
    </row>
    <row r="2641" spans="11:11" x14ac:dyDescent="0.25">
      <c r="K2641" s="1"/>
    </row>
    <row r="2642" spans="11:11" x14ac:dyDescent="0.25">
      <c r="K2642" s="1"/>
    </row>
    <row r="2643" spans="11:11" x14ac:dyDescent="0.25">
      <c r="K2643" s="1"/>
    </row>
    <row r="2644" spans="11:11" x14ac:dyDescent="0.25">
      <c r="K2644" s="1"/>
    </row>
    <row r="2645" spans="11:11" x14ac:dyDescent="0.25">
      <c r="K2645" s="1"/>
    </row>
    <row r="2646" spans="11:11" x14ac:dyDescent="0.25">
      <c r="K2646" s="1"/>
    </row>
    <row r="2647" spans="11:11" x14ac:dyDescent="0.25">
      <c r="K2647" s="1"/>
    </row>
    <row r="2648" spans="11:11" x14ac:dyDescent="0.25">
      <c r="K2648" s="1"/>
    </row>
    <row r="2649" spans="11:11" x14ac:dyDescent="0.25">
      <c r="K2649" s="1"/>
    </row>
    <row r="2650" spans="11:11" x14ac:dyDescent="0.25">
      <c r="K2650" s="1"/>
    </row>
    <row r="2651" spans="11:11" x14ac:dyDescent="0.25">
      <c r="K2651" s="1"/>
    </row>
    <row r="2652" spans="11:11" x14ac:dyDescent="0.25">
      <c r="K2652" s="1"/>
    </row>
    <row r="2653" spans="11:11" x14ac:dyDescent="0.25">
      <c r="K2653" s="1"/>
    </row>
    <row r="2654" spans="11:11" x14ac:dyDescent="0.25">
      <c r="K2654" s="1"/>
    </row>
    <row r="2655" spans="11:11" x14ac:dyDescent="0.25">
      <c r="K2655" s="1"/>
    </row>
    <row r="2656" spans="11:11" x14ac:dyDescent="0.25">
      <c r="K2656" s="1"/>
    </row>
    <row r="2657" spans="11:11" x14ac:dyDescent="0.25">
      <c r="K2657" s="1"/>
    </row>
    <row r="2658" spans="11:11" x14ac:dyDescent="0.25">
      <c r="K2658" s="1"/>
    </row>
    <row r="2659" spans="11:11" x14ac:dyDescent="0.25">
      <c r="K2659" s="1"/>
    </row>
    <row r="2660" spans="11:11" x14ac:dyDescent="0.25">
      <c r="K2660" s="1"/>
    </row>
    <row r="2661" spans="11:11" x14ac:dyDescent="0.25">
      <c r="K2661" s="1"/>
    </row>
    <row r="2662" spans="11:11" x14ac:dyDescent="0.25">
      <c r="K2662" s="1"/>
    </row>
    <row r="2663" spans="11:11" x14ac:dyDescent="0.25">
      <c r="K2663" s="1"/>
    </row>
    <row r="2664" spans="11:11" x14ac:dyDescent="0.25">
      <c r="K2664" s="1"/>
    </row>
    <row r="2665" spans="11:11" x14ac:dyDescent="0.25">
      <c r="K2665" s="1"/>
    </row>
    <row r="2666" spans="11:11" x14ac:dyDescent="0.25">
      <c r="K2666" s="1"/>
    </row>
    <row r="2667" spans="11:11" x14ac:dyDescent="0.25">
      <c r="K2667" s="1"/>
    </row>
    <row r="2668" spans="11:11" x14ac:dyDescent="0.25">
      <c r="K2668" s="1"/>
    </row>
    <row r="2669" spans="11:11" x14ac:dyDescent="0.25">
      <c r="K2669" s="1"/>
    </row>
    <row r="2670" spans="11:11" x14ac:dyDescent="0.25">
      <c r="K2670" s="1"/>
    </row>
    <row r="2671" spans="11:11" x14ac:dyDescent="0.25">
      <c r="K2671" s="1"/>
    </row>
    <row r="2672" spans="11:11" x14ac:dyDescent="0.25">
      <c r="K2672" s="1"/>
    </row>
    <row r="2673" spans="11:11" x14ac:dyDescent="0.25">
      <c r="K2673" s="1"/>
    </row>
    <row r="2674" spans="11:11" x14ac:dyDescent="0.25">
      <c r="K2674" s="1"/>
    </row>
    <row r="2675" spans="11:11" x14ac:dyDescent="0.25">
      <c r="K2675" s="1"/>
    </row>
    <row r="2676" spans="11:11" x14ac:dyDescent="0.25">
      <c r="K2676" s="1"/>
    </row>
    <row r="2677" spans="11:11" x14ac:dyDescent="0.25">
      <c r="K2677" s="1"/>
    </row>
    <row r="2678" spans="11:11" x14ac:dyDescent="0.25">
      <c r="K2678" s="1"/>
    </row>
    <row r="2679" spans="11:11" x14ac:dyDescent="0.25">
      <c r="K2679" s="1"/>
    </row>
    <row r="2680" spans="11:11" x14ac:dyDescent="0.25">
      <c r="K2680" s="1"/>
    </row>
    <row r="2681" spans="11:11" x14ac:dyDescent="0.25">
      <c r="K2681" s="1"/>
    </row>
    <row r="2682" spans="11:11" x14ac:dyDescent="0.25">
      <c r="K2682" s="1"/>
    </row>
    <row r="2683" spans="11:11" x14ac:dyDescent="0.25">
      <c r="K2683" s="1"/>
    </row>
    <row r="2684" spans="11:11" x14ac:dyDescent="0.25">
      <c r="K2684" s="1"/>
    </row>
    <row r="2685" spans="11:11" x14ac:dyDescent="0.25">
      <c r="K2685" s="1"/>
    </row>
    <row r="2686" spans="11:11" x14ac:dyDescent="0.25">
      <c r="K2686" s="1"/>
    </row>
    <row r="2687" spans="11:11" x14ac:dyDescent="0.25">
      <c r="K2687" s="1"/>
    </row>
    <row r="2688" spans="11:11" x14ac:dyDescent="0.25">
      <c r="K2688" s="1"/>
    </row>
    <row r="2689" spans="11:11" x14ac:dyDescent="0.25">
      <c r="K2689" s="1"/>
    </row>
    <row r="2690" spans="11:11" x14ac:dyDescent="0.25">
      <c r="K2690" s="1"/>
    </row>
    <row r="2691" spans="11:11" x14ac:dyDescent="0.25">
      <c r="K2691" s="1"/>
    </row>
    <row r="2692" spans="11:11" x14ac:dyDescent="0.25">
      <c r="K2692" s="1"/>
    </row>
    <row r="2693" spans="11:11" x14ac:dyDescent="0.25">
      <c r="K2693" s="1"/>
    </row>
    <row r="2694" spans="11:11" x14ac:dyDescent="0.25">
      <c r="K2694" s="1"/>
    </row>
    <row r="2695" spans="11:11" x14ac:dyDescent="0.25">
      <c r="K2695" s="1"/>
    </row>
    <row r="2696" spans="11:11" x14ac:dyDescent="0.25">
      <c r="K2696" s="1"/>
    </row>
    <row r="2697" spans="11:11" x14ac:dyDescent="0.25">
      <c r="K2697" s="1"/>
    </row>
    <row r="2698" spans="11:11" x14ac:dyDescent="0.25">
      <c r="K2698" s="1"/>
    </row>
    <row r="2699" spans="11:11" x14ac:dyDescent="0.25">
      <c r="K2699" s="1"/>
    </row>
    <row r="2700" spans="11:11" x14ac:dyDescent="0.25">
      <c r="K2700" s="1"/>
    </row>
    <row r="2701" spans="11:11" x14ac:dyDescent="0.25">
      <c r="K2701" s="1"/>
    </row>
    <row r="2702" spans="11:11" x14ac:dyDescent="0.25">
      <c r="K2702" s="1"/>
    </row>
    <row r="2703" spans="11:11" x14ac:dyDescent="0.25">
      <c r="K2703" s="1"/>
    </row>
    <row r="2704" spans="11:11" x14ac:dyDescent="0.25">
      <c r="K2704" s="1"/>
    </row>
    <row r="2705" spans="11:11" x14ac:dyDescent="0.25">
      <c r="K2705" s="1"/>
    </row>
    <row r="2706" spans="11:11" x14ac:dyDescent="0.25">
      <c r="K2706" s="1"/>
    </row>
    <row r="2707" spans="11:11" x14ac:dyDescent="0.25">
      <c r="K2707" s="1"/>
    </row>
    <row r="2708" spans="11:11" x14ac:dyDescent="0.25">
      <c r="K2708" s="1"/>
    </row>
    <row r="2709" spans="11:11" x14ac:dyDescent="0.25">
      <c r="K2709" s="1"/>
    </row>
    <row r="2710" spans="11:11" x14ac:dyDescent="0.25">
      <c r="K2710" s="1"/>
    </row>
    <row r="2711" spans="11:11" x14ac:dyDescent="0.25">
      <c r="K2711" s="1"/>
    </row>
    <row r="2712" spans="11:11" x14ac:dyDescent="0.25">
      <c r="K2712" s="1"/>
    </row>
    <row r="2713" spans="11:11" x14ac:dyDescent="0.25">
      <c r="K2713" s="1"/>
    </row>
    <row r="2714" spans="11:11" x14ac:dyDescent="0.25">
      <c r="K2714" s="1"/>
    </row>
    <row r="2715" spans="11:11" x14ac:dyDescent="0.25">
      <c r="K2715" s="1"/>
    </row>
    <row r="2716" spans="11:11" x14ac:dyDescent="0.25">
      <c r="K2716" s="1"/>
    </row>
    <row r="2717" spans="11:11" x14ac:dyDescent="0.25">
      <c r="K2717" s="1"/>
    </row>
    <row r="2718" spans="11:11" x14ac:dyDescent="0.25">
      <c r="K2718" s="1"/>
    </row>
    <row r="2719" spans="11:11" x14ac:dyDescent="0.25">
      <c r="K2719" s="1"/>
    </row>
    <row r="2720" spans="11:11" x14ac:dyDescent="0.25">
      <c r="K2720" s="1"/>
    </row>
    <row r="2721" spans="11:11" x14ac:dyDescent="0.25">
      <c r="K2721" s="1"/>
    </row>
    <row r="2722" spans="11:11" x14ac:dyDescent="0.25">
      <c r="K2722" s="1"/>
    </row>
    <row r="2723" spans="11:11" x14ac:dyDescent="0.25">
      <c r="K2723" s="1"/>
    </row>
    <row r="2724" spans="11:11" x14ac:dyDescent="0.25">
      <c r="K2724" s="1"/>
    </row>
    <row r="2725" spans="11:11" x14ac:dyDescent="0.25">
      <c r="K2725" s="1"/>
    </row>
    <row r="2726" spans="11:11" x14ac:dyDescent="0.25">
      <c r="K2726" s="1"/>
    </row>
    <row r="2727" spans="11:11" x14ac:dyDescent="0.25">
      <c r="K2727" s="1"/>
    </row>
    <row r="2728" spans="11:11" x14ac:dyDescent="0.25">
      <c r="K2728" s="1"/>
    </row>
    <row r="2729" spans="11:11" x14ac:dyDescent="0.25">
      <c r="K2729" s="1"/>
    </row>
    <row r="2730" spans="11:11" x14ac:dyDescent="0.25">
      <c r="K2730" s="1"/>
    </row>
    <row r="2731" spans="11:11" x14ac:dyDescent="0.25">
      <c r="K2731" s="1"/>
    </row>
    <row r="2732" spans="11:11" x14ac:dyDescent="0.25">
      <c r="K2732" s="1"/>
    </row>
    <row r="2733" spans="11:11" x14ac:dyDescent="0.25">
      <c r="K2733" s="1"/>
    </row>
    <row r="2734" spans="11:11" x14ac:dyDescent="0.25">
      <c r="K2734" s="1"/>
    </row>
    <row r="2735" spans="11:11" x14ac:dyDescent="0.25">
      <c r="K2735" s="1"/>
    </row>
    <row r="2736" spans="11:11" x14ac:dyDescent="0.25">
      <c r="K2736" s="1"/>
    </row>
    <row r="2737" spans="11:11" x14ac:dyDescent="0.25">
      <c r="K2737" s="1"/>
    </row>
    <row r="2738" spans="11:11" x14ac:dyDescent="0.25">
      <c r="K2738" s="1"/>
    </row>
    <row r="2739" spans="11:11" x14ac:dyDescent="0.25">
      <c r="K2739" s="1"/>
    </row>
    <row r="2740" spans="11:11" x14ac:dyDescent="0.25">
      <c r="K2740" s="1"/>
    </row>
    <row r="2741" spans="11:11" x14ac:dyDescent="0.25">
      <c r="K2741" s="1"/>
    </row>
    <row r="2742" spans="11:11" x14ac:dyDescent="0.25">
      <c r="K2742" s="1"/>
    </row>
    <row r="2743" spans="11:11" x14ac:dyDescent="0.25">
      <c r="K2743" s="1"/>
    </row>
    <row r="2744" spans="11:11" x14ac:dyDescent="0.25">
      <c r="K2744" s="1"/>
    </row>
    <row r="2745" spans="11:11" x14ac:dyDescent="0.25">
      <c r="K2745" s="1"/>
    </row>
    <row r="2746" spans="11:11" x14ac:dyDescent="0.25">
      <c r="K2746" s="1"/>
    </row>
    <row r="2747" spans="11:11" x14ac:dyDescent="0.25">
      <c r="K2747" s="1"/>
    </row>
    <row r="2748" spans="11:11" x14ac:dyDescent="0.25">
      <c r="K2748" s="1"/>
    </row>
    <row r="2749" spans="11:11" x14ac:dyDescent="0.25">
      <c r="K2749" s="1"/>
    </row>
    <row r="2750" spans="11:11" x14ac:dyDescent="0.25">
      <c r="K2750" s="1"/>
    </row>
    <row r="2751" spans="11:11" x14ac:dyDescent="0.25">
      <c r="K2751" s="1"/>
    </row>
    <row r="2752" spans="11:11" x14ac:dyDescent="0.25">
      <c r="K2752" s="1"/>
    </row>
    <row r="2753" spans="11:11" x14ac:dyDescent="0.25">
      <c r="K2753" s="1"/>
    </row>
    <row r="2754" spans="11:11" x14ac:dyDescent="0.25">
      <c r="K2754" s="1"/>
    </row>
    <row r="2755" spans="11:11" x14ac:dyDescent="0.25">
      <c r="K2755" s="1"/>
    </row>
    <row r="2756" spans="11:11" x14ac:dyDescent="0.25">
      <c r="K2756" s="1"/>
    </row>
    <row r="2757" spans="11:11" x14ac:dyDescent="0.25">
      <c r="K2757" s="1"/>
    </row>
    <row r="2758" spans="11:11" x14ac:dyDescent="0.25">
      <c r="K2758" s="1"/>
    </row>
    <row r="2759" spans="11:11" x14ac:dyDescent="0.25">
      <c r="K2759" s="1"/>
    </row>
    <row r="2760" spans="11:11" x14ac:dyDescent="0.25">
      <c r="K2760" s="1"/>
    </row>
    <row r="2761" spans="11:11" x14ac:dyDescent="0.25">
      <c r="K2761" s="1"/>
    </row>
    <row r="2762" spans="11:11" x14ac:dyDescent="0.25">
      <c r="K2762" s="1"/>
    </row>
    <row r="2763" spans="11:11" x14ac:dyDescent="0.25">
      <c r="K2763" s="1"/>
    </row>
    <row r="2764" spans="11:11" x14ac:dyDescent="0.25">
      <c r="K2764" s="1"/>
    </row>
    <row r="2765" spans="11:11" x14ac:dyDescent="0.25">
      <c r="K2765" s="1"/>
    </row>
    <row r="2766" spans="11:11" x14ac:dyDescent="0.25">
      <c r="K2766" s="1"/>
    </row>
    <row r="2767" spans="11:11" x14ac:dyDescent="0.25">
      <c r="K2767" s="1"/>
    </row>
    <row r="2768" spans="11:11" x14ac:dyDescent="0.25">
      <c r="K2768" s="1"/>
    </row>
    <row r="2769" spans="11:11" x14ac:dyDescent="0.25">
      <c r="K2769" s="1"/>
    </row>
    <row r="2770" spans="11:11" x14ac:dyDescent="0.25">
      <c r="K2770" s="1"/>
    </row>
    <row r="2771" spans="11:11" x14ac:dyDescent="0.25">
      <c r="K2771" s="1"/>
    </row>
    <row r="2772" spans="11:11" x14ac:dyDescent="0.25">
      <c r="K2772" s="1"/>
    </row>
    <row r="2773" spans="11:11" x14ac:dyDescent="0.25">
      <c r="K2773" s="1"/>
    </row>
    <row r="2774" spans="11:11" x14ac:dyDescent="0.25">
      <c r="K2774" s="1"/>
    </row>
    <row r="2775" spans="11:11" x14ac:dyDescent="0.25">
      <c r="K2775" s="1"/>
    </row>
    <row r="2776" spans="11:11" x14ac:dyDescent="0.25">
      <c r="K2776" s="1"/>
    </row>
    <row r="2777" spans="11:11" x14ac:dyDescent="0.25">
      <c r="K2777" s="1"/>
    </row>
    <row r="2778" spans="11:11" x14ac:dyDescent="0.25">
      <c r="K2778" s="1"/>
    </row>
    <row r="2779" spans="11:11" x14ac:dyDescent="0.25">
      <c r="K2779" s="1"/>
    </row>
    <row r="2780" spans="11:11" x14ac:dyDescent="0.25">
      <c r="K2780" s="1"/>
    </row>
    <row r="2781" spans="11:11" x14ac:dyDescent="0.25">
      <c r="K2781" s="1"/>
    </row>
    <row r="2782" spans="11:11" x14ac:dyDescent="0.25">
      <c r="K2782" s="1"/>
    </row>
    <row r="2783" spans="11:11" x14ac:dyDescent="0.25">
      <c r="K2783" s="1"/>
    </row>
    <row r="2784" spans="11:11" x14ac:dyDescent="0.25">
      <c r="K2784" s="1"/>
    </row>
    <row r="2785" spans="11:11" x14ac:dyDescent="0.25">
      <c r="K2785" s="1"/>
    </row>
    <row r="2786" spans="11:11" x14ac:dyDescent="0.25">
      <c r="K2786" s="1"/>
    </row>
    <row r="2787" spans="11:11" x14ac:dyDescent="0.25">
      <c r="K2787" s="1"/>
    </row>
    <row r="2788" spans="11:11" x14ac:dyDescent="0.25">
      <c r="K2788" s="1"/>
    </row>
    <row r="2789" spans="11:11" x14ac:dyDescent="0.25">
      <c r="K2789" s="1"/>
    </row>
    <row r="2790" spans="11:11" x14ac:dyDescent="0.25">
      <c r="K2790" s="1"/>
    </row>
    <row r="2791" spans="11:11" x14ac:dyDescent="0.25">
      <c r="K2791" s="1"/>
    </row>
    <row r="2792" spans="11:11" x14ac:dyDescent="0.25">
      <c r="K2792" s="1"/>
    </row>
    <row r="2793" spans="11:11" x14ac:dyDescent="0.25">
      <c r="K2793" s="1"/>
    </row>
    <row r="2794" spans="11:11" x14ac:dyDescent="0.25">
      <c r="K2794" s="1"/>
    </row>
    <row r="2795" spans="11:11" x14ac:dyDescent="0.25">
      <c r="K2795" s="1"/>
    </row>
    <row r="2796" spans="11:11" x14ac:dyDescent="0.25">
      <c r="K2796" s="1"/>
    </row>
    <row r="2797" spans="11:11" x14ac:dyDescent="0.25">
      <c r="K2797" s="1"/>
    </row>
    <row r="2798" spans="11:11" x14ac:dyDescent="0.25">
      <c r="K2798" s="1"/>
    </row>
    <row r="2799" spans="11:11" x14ac:dyDescent="0.25">
      <c r="K2799" s="1"/>
    </row>
    <row r="2800" spans="11:11" x14ac:dyDescent="0.25">
      <c r="K2800" s="1"/>
    </row>
    <row r="2801" spans="11:11" x14ac:dyDescent="0.25">
      <c r="K2801" s="1"/>
    </row>
    <row r="2802" spans="11:11" x14ac:dyDescent="0.25">
      <c r="K2802" s="1"/>
    </row>
    <row r="2803" spans="11:11" x14ac:dyDescent="0.25">
      <c r="K2803" s="1"/>
    </row>
    <row r="2804" spans="11:11" x14ac:dyDescent="0.25">
      <c r="K2804" s="1"/>
    </row>
    <row r="2805" spans="11:11" x14ac:dyDescent="0.25">
      <c r="K2805" s="1"/>
    </row>
    <row r="2806" spans="11:11" x14ac:dyDescent="0.25">
      <c r="K2806" s="1"/>
    </row>
    <row r="2807" spans="11:11" x14ac:dyDescent="0.25">
      <c r="K2807" s="1"/>
    </row>
    <row r="2808" spans="11:11" x14ac:dyDescent="0.25">
      <c r="K2808" s="1"/>
    </row>
    <row r="2809" spans="11:11" x14ac:dyDescent="0.25">
      <c r="K2809" s="1"/>
    </row>
    <row r="2810" spans="11:11" x14ac:dyDescent="0.25">
      <c r="K2810" s="1"/>
    </row>
    <row r="2811" spans="11:11" x14ac:dyDescent="0.25">
      <c r="K2811" s="1"/>
    </row>
    <row r="2812" spans="11:11" x14ac:dyDescent="0.25">
      <c r="K2812" s="1"/>
    </row>
    <row r="2813" spans="11:11" x14ac:dyDescent="0.25">
      <c r="K2813" s="1"/>
    </row>
    <row r="2814" spans="11:11" x14ac:dyDescent="0.25">
      <c r="K2814" s="1"/>
    </row>
    <row r="2815" spans="11:11" x14ac:dyDescent="0.25">
      <c r="K2815" s="1"/>
    </row>
    <row r="2816" spans="11:11" x14ac:dyDescent="0.25">
      <c r="K2816" s="1"/>
    </row>
    <row r="2817" spans="11:11" x14ac:dyDescent="0.25">
      <c r="K2817" s="1"/>
    </row>
    <row r="2818" spans="11:11" x14ac:dyDescent="0.25">
      <c r="K2818" s="1"/>
    </row>
    <row r="2819" spans="11:11" x14ac:dyDescent="0.25">
      <c r="K2819" s="1"/>
    </row>
    <row r="2820" spans="11:11" x14ac:dyDescent="0.25">
      <c r="K2820" s="1"/>
    </row>
    <row r="2821" spans="11:11" x14ac:dyDescent="0.25">
      <c r="K2821" s="1"/>
    </row>
    <row r="2822" spans="11:11" x14ac:dyDescent="0.25">
      <c r="K2822" s="1"/>
    </row>
    <row r="2823" spans="11:11" x14ac:dyDescent="0.25">
      <c r="K2823" s="1"/>
    </row>
    <row r="2824" spans="11:11" x14ac:dyDescent="0.25">
      <c r="K2824" s="1"/>
    </row>
    <row r="2825" spans="11:11" x14ac:dyDescent="0.25">
      <c r="K2825" s="1"/>
    </row>
    <row r="2826" spans="11:11" x14ac:dyDescent="0.25">
      <c r="K2826" s="1"/>
    </row>
    <row r="2827" spans="11:11" x14ac:dyDescent="0.25">
      <c r="K2827" s="1"/>
    </row>
    <row r="2828" spans="11:11" x14ac:dyDescent="0.25">
      <c r="K2828" s="1"/>
    </row>
    <row r="2829" spans="11:11" x14ac:dyDescent="0.25">
      <c r="K2829" s="1"/>
    </row>
    <row r="2830" spans="11:11" x14ac:dyDescent="0.25">
      <c r="K2830" s="1"/>
    </row>
    <row r="2831" spans="11:11" x14ac:dyDescent="0.25">
      <c r="K2831" s="1"/>
    </row>
    <row r="2832" spans="11:11" x14ac:dyDescent="0.25">
      <c r="K2832" s="1"/>
    </row>
    <row r="2833" spans="11:11" x14ac:dyDescent="0.25">
      <c r="K2833" s="1"/>
    </row>
    <row r="2834" spans="11:11" x14ac:dyDescent="0.25">
      <c r="K2834" s="1"/>
    </row>
    <row r="2835" spans="11:11" x14ac:dyDescent="0.25">
      <c r="K2835" s="1"/>
    </row>
    <row r="2836" spans="11:11" x14ac:dyDescent="0.25">
      <c r="K2836" s="1"/>
    </row>
    <row r="2837" spans="11:11" x14ac:dyDescent="0.25">
      <c r="K2837" s="1"/>
    </row>
    <row r="2838" spans="11:11" x14ac:dyDescent="0.25">
      <c r="K2838" s="1"/>
    </row>
    <row r="2839" spans="11:11" x14ac:dyDescent="0.25">
      <c r="K2839" s="1"/>
    </row>
    <row r="2840" spans="11:11" x14ac:dyDescent="0.25">
      <c r="K2840" s="1"/>
    </row>
    <row r="2841" spans="11:11" x14ac:dyDescent="0.25">
      <c r="K2841" s="1"/>
    </row>
    <row r="2842" spans="11:11" x14ac:dyDescent="0.25">
      <c r="K2842" s="1"/>
    </row>
    <row r="2843" spans="11:11" x14ac:dyDescent="0.25">
      <c r="K2843" s="1"/>
    </row>
    <row r="2844" spans="11:11" x14ac:dyDescent="0.25">
      <c r="K2844" s="1"/>
    </row>
    <row r="2845" spans="11:11" x14ac:dyDescent="0.25">
      <c r="K2845" s="1"/>
    </row>
    <row r="2846" spans="11:11" x14ac:dyDescent="0.25">
      <c r="K2846" s="1"/>
    </row>
    <row r="2847" spans="11:11" x14ac:dyDescent="0.25">
      <c r="K2847" s="1"/>
    </row>
    <row r="2848" spans="11:11" x14ac:dyDescent="0.25">
      <c r="K2848" s="1"/>
    </row>
    <row r="2849" spans="11:11" x14ac:dyDescent="0.25">
      <c r="K2849" s="1"/>
    </row>
    <row r="2850" spans="11:11" x14ac:dyDescent="0.25">
      <c r="K2850" s="1"/>
    </row>
    <row r="2851" spans="11:11" x14ac:dyDescent="0.25">
      <c r="K2851" s="1"/>
    </row>
    <row r="2852" spans="11:11" x14ac:dyDescent="0.25">
      <c r="K2852" s="1"/>
    </row>
    <row r="2853" spans="11:11" x14ac:dyDescent="0.25">
      <c r="K2853" s="1"/>
    </row>
    <row r="2854" spans="11:11" x14ac:dyDescent="0.25">
      <c r="K2854" s="1"/>
    </row>
    <row r="2855" spans="11:11" x14ac:dyDescent="0.25">
      <c r="K2855" s="1"/>
    </row>
    <row r="2856" spans="11:11" x14ac:dyDescent="0.25">
      <c r="K2856" s="1"/>
    </row>
    <row r="2857" spans="11:11" x14ac:dyDescent="0.25">
      <c r="K2857" s="1"/>
    </row>
    <row r="2858" spans="11:11" x14ac:dyDescent="0.25">
      <c r="K2858" s="1"/>
    </row>
    <row r="2859" spans="11:11" x14ac:dyDescent="0.25">
      <c r="K2859" s="1"/>
    </row>
    <row r="2860" spans="11:11" x14ac:dyDescent="0.25">
      <c r="K2860" s="1"/>
    </row>
    <row r="2861" spans="11:11" x14ac:dyDescent="0.25">
      <c r="K2861" s="1"/>
    </row>
    <row r="2862" spans="11:11" x14ac:dyDescent="0.25">
      <c r="K2862" s="1"/>
    </row>
    <row r="2863" spans="11:11" x14ac:dyDescent="0.25">
      <c r="K2863" s="1"/>
    </row>
    <row r="2864" spans="11:11" x14ac:dyDescent="0.25">
      <c r="K2864" s="1"/>
    </row>
    <row r="2865" spans="11:11" x14ac:dyDescent="0.25">
      <c r="K2865" s="1"/>
    </row>
    <row r="2866" spans="11:11" x14ac:dyDescent="0.25">
      <c r="K2866" s="1"/>
    </row>
    <row r="2867" spans="11:11" x14ac:dyDescent="0.25">
      <c r="K2867" s="1"/>
    </row>
    <row r="2868" spans="11:11" x14ac:dyDescent="0.25">
      <c r="K2868" s="1"/>
    </row>
    <row r="2869" spans="11:11" x14ac:dyDescent="0.25">
      <c r="K2869" s="1"/>
    </row>
    <row r="2870" spans="11:11" x14ac:dyDescent="0.25">
      <c r="K2870" s="1"/>
    </row>
    <row r="2871" spans="11:11" x14ac:dyDescent="0.25">
      <c r="K2871" s="1"/>
    </row>
    <row r="2872" spans="11:11" x14ac:dyDescent="0.25">
      <c r="K2872" s="1"/>
    </row>
    <row r="2873" spans="11:11" x14ac:dyDescent="0.25">
      <c r="K2873" s="1"/>
    </row>
    <row r="2874" spans="11:11" x14ac:dyDescent="0.25">
      <c r="K2874" s="1"/>
    </row>
    <row r="2875" spans="11:11" x14ac:dyDescent="0.25">
      <c r="K2875" s="1"/>
    </row>
    <row r="2876" spans="11:11" x14ac:dyDescent="0.25">
      <c r="K2876" s="1"/>
    </row>
    <row r="2877" spans="11:11" x14ac:dyDescent="0.25">
      <c r="K2877" s="1"/>
    </row>
    <row r="2878" spans="11:11" x14ac:dyDescent="0.25">
      <c r="K2878" s="1"/>
    </row>
    <row r="2879" spans="11:11" x14ac:dyDescent="0.25">
      <c r="K2879" s="1"/>
    </row>
    <row r="2880" spans="11:11" x14ac:dyDescent="0.25">
      <c r="K2880" s="1"/>
    </row>
    <row r="2881" spans="11:11" x14ac:dyDescent="0.25">
      <c r="K2881" s="1"/>
    </row>
    <row r="2882" spans="11:11" x14ac:dyDescent="0.25">
      <c r="K2882" s="1"/>
    </row>
    <row r="2883" spans="11:11" x14ac:dyDescent="0.25">
      <c r="K2883" s="1"/>
    </row>
    <row r="2884" spans="11:11" x14ac:dyDescent="0.25">
      <c r="K2884" s="1"/>
    </row>
    <row r="2885" spans="11:11" x14ac:dyDescent="0.25">
      <c r="K2885" s="1"/>
    </row>
    <row r="2886" spans="11:11" x14ac:dyDescent="0.25">
      <c r="K2886" s="1"/>
    </row>
    <row r="2887" spans="11:11" x14ac:dyDescent="0.25">
      <c r="K2887" s="1"/>
    </row>
    <row r="2888" spans="11:11" x14ac:dyDescent="0.25">
      <c r="K2888" s="1"/>
    </row>
    <row r="2889" spans="11:11" x14ac:dyDescent="0.25">
      <c r="K2889" s="1"/>
    </row>
    <row r="2890" spans="11:11" x14ac:dyDescent="0.25">
      <c r="K2890" s="1"/>
    </row>
    <row r="2891" spans="11:11" x14ac:dyDescent="0.25">
      <c r="K2891" s="1"/>
    </row>
    <row r="2892" spans="11:11" x14ac:dyDescent="0.25">
      <c r="K2892" s="1"/>
    </row>
    <row r="2893" spans="11:11" x14ac:dyDescent="0.25">
      <c r="K2893" s="1"/>
    </row>
    <row r="2894" spans="11:11" x14ac:dyDescent="0.25">
      <c r="K2894" s="1"/>
    </row>
    <row r="2895" spans="11:11" x14ac:dyDescent="0.25">
      <c r="K2895" s="1"/>
    </row>
    <row r="2896" spans="11:11" x14ac:dyDescent="0.25">
      <c r="K2896" s="1"/>
    </row>
    <row r="2897" spans="11:11" x14ac:dyDescent="0.25">
      <c r="K2897" s="1"/>
    </row>
    <row r="2898" spans="11:11" x14ac:dyDescent="0.25">
      <c r="K2898" s="1"/>
    </row>
    <row r="2899" spans="11:11" x14ac:dyDescent="0.25">
      <c r="K2899" s="1"/>
    </row>
    <row r="2900" spans="11:11" x14ac:dyDescent="0.25">
      <c r="K2900" s="1"/>
    </row>
    <row r="2901" spans="11:11" x14ac:dyDescent="0.25">
      <c r="K2901" s="1"/>
    </row>
    <row r="2902" spans="11:11" x14ac:dyDescent="0.25">
      <c r="K2902" s="1"/>
    </row>
    <row r="2903" spans="11:11" x14ac:dyDescent="0.25">
      <c r="K2903" s="1"/>
    </row>
    <row r="2904" spans="11:11" x14ac:dyDescent="0.25">
      <c r="K2904" s="1"/>
    </row>
    <row r="2905" spans="11:11" x14ac:dyDescent="0.25">
      <c r="K2905" s="1"/>
    </row>
    <row r="2906" spans="11:11" x14ac:dyDescent="0.25">
      <c r="K2906" s="1"/>
    </row>
    <row r="2907" spans="11:11" x14ac:dyDescent="0.25">
      <c r="K2907" s="1"/>
    </row>
    <row r="2908" spans="11:11" x14ac:dyDescent="0.25">
      <c r="K2908" s="1"/>
    </row>
    <row r="2909" spans="11:11" x14ac:dyDescent="0.25">
      <c r="K2909" s="1"/>
    </row>
    <row r="2910" spans="11:11" x14ac:dyDescent="0.25">
      <c r="K2910" s="1"/>
    </row>
    <row r="2911" spans="11:11" x14ac:dyDescent="0.25">
      <c r="K2911" s="1"/>
    </row>
    <row r="2912" spans="11:11" x14ac:dyDescent="0.25">
      <c r="K2912" s="1"/>
    </row>
    <row r="2913" spans="11:11" x14ac:dyDescent="0.25">
      <c r="K2913" s="1"/>
    </row>
    <row r="2914" spans="11:11" x14ac:dyDescent="0.25">
      <c r="K2914" s="1"/>
    </row>
    <row r="2915" spans="11:11" x14ac:dyDescent="0.25">
      <c r="K2915" s="1"/>
    </row>
    <row r="2916" spans="11:11" x14ac:dyDescent="0.25">
      <c r="K2916" s="1"/>
    </row>
    <row r="2917" spans="11:11" x14ac:dyDescent="0.25">
      <c r="K2917" s="1"/>
    </row>
    <row r="2918" spans="11:11" x14ac:dyDescent="0.25">
      <c r="K2918" s="1"/>
    </row>
    <row r="2919" spans="11:11" x14ac:dyDescent="0.25">
      <c r="K2919" s="1"/>
    </row>
    <row r="2920" spans="11:11" x14ac:dyDescent="0.25">
      <c r="K2920" s="1"/>
    </row>
    <row r="2921" spans="11:11" x14ac:dyDescent="0.25">
      <c r="K2921" s="1"/>
    </row>
    <row r="2922" spans="11:11" x14ac:dyDescent="0.25">
      <c r="K2922" s="1"/>
    </row>
    <row r="2923" spans="11:11" x14ac:dyDescent="0.25">
      <c r="K2923" s="1"/>
    </row>
    <row r="2924" spans="11:11" x14ac:dyDescent="0.25">
      <c r="K2924" s="1"/>
    </row>
    <row r="2925" spans="11:11" x14ac:dyDescent="0.25">
      <c r="K2925" s="1"/>
    </row>
    <row r="2926" spans="11:11" x14ac:dyDescent="0.25">
      <c r="K2926" s="1"/>
    </row>
    <row r="2927" spans="11:11" x14ac:dyDescent="0.25">
      <c r="K2927" s="1"/>
    </row>
    <row r="2928" spans="11:11" x14ac:dyDescent="0.25">
      <c r="K2928" s="1"/>
    </row>
    <row r="2929" spans="11:11" x14ac:dyDescent="0.25">
      <c r="K2929" s="1"/>
    </row>
    <row r="2930" spans="11:11" x14ac:dyDescent="0.25">
      <c r="K2930" s="1"/>
    </row>
    <row r="2931" spans="11:11" x14ac:dyDescent="0.25">
      <c r="K2931" s="1"/>
    </row>
    <row r="2932" spans="11:11" x14ac:dyDescent="0.25">
      <c r="K2932" s="1"/>
    </row>
    <row r="2933" spans="11:11" x14ac:dyDescent="0.25">
      <c r="K2933" s="1"/>
    </row>
    <row r="2934" spans="11:11" x14ac:dyDescent="0.25">
      <c r="K2934" s="1"/>
    </row>
    <row r="2935" spans="11:11" x14ac:dyDescent="0.25">
      <c r="K2935" s="1"/>
    </row>
    <row r="2936" spans="11:11" x14ac:dyDescent="0.25">
      <c r="K2936" s="1"/>
    </row>
    <row r="2937" spans="11:11" x14ac:dyDescent="0.25">
      <c r="K2937" s="1"/>
    </row>
    <row r="2938" spans="11:11" x14ac:dyDescent="0.25">
      <c r="K2938" s="1"/>
    </row>
    <row r="2939" spans="11:11" x14ac:dyDescent="0.25">
      <c r="K2939" s="1"/>
    </row>
    <row r="2940" spans="11:11" x14ac:dyDescent="0.25">
      <c r="K2940" s="1"/>
    </row>
    <row r="2941" spans="11:11" x14ac:dyDescent="0.25">
      <c r="K2941" s="1"/>
    </row>
    <row r="2942" spans="11:11" x14ac:dyDescent="0.25">
      <c r="K2942" s="1"/>
    </row>
    <row r="2943" spans="11:11" x14ac:dyDescent="0.25">
      <c r="K2943" s="1"/>
    </row>
    <row r="2944" spans="11:11" x14ac:dyDescent="0.25">
      <c r="K2944" s="1"/>
    </row>
    <row r="2945" spans="11:11" x14ac:dyDescent="0.25">
      <c r="K2945" s="1"/>
    </row>
    <row r="2946" spans="11:11" x14ac:dyDescent="0.25">
      <c r="K2946" s="1"/>
    </row>
    <row r="2947" spans="11:11" x14ac:dyDescent="0.25">
      <c r="K2947" s="1"/>
    </row>
    <row r="2948" spans="11:11" x14ac:dyDescent="0.25">
      <c r="K2948" s="1"/>
    </row>
    <row r="2949" spans="11:11" x14ac:dyDescent="0.25">
      <c r="K2949" s="1"/>
    </row>
    <row r="2950" spans="11:11" x14ac:dyDescent="0.25">
      <c r="K2950" s="1"/>
    </row>
    <row r="2951" spans="11:11" x14ac:dyDescent="0.25">
      <c r="K2951" s="1"/>
    </row>
    <row r="2952" spans="11:11" x14ac:dyDescent="0.25">
      <c r="K2952" s="1"/>
    </row>
    <row r="2953" spans="11:11" x14ac:dyDescent="0.25">
      <c r="K2953" s="1"/>
    </row>
    <row r="2954" spans="11:11" x14ac:dyDescent="0.25">
      <c r="K2954" s="1"/>
    </row>
    <row r="2955" spans="11:11" x14ac:dyDescent="0.25">
      <c r="K2955" s="1"/>
    </row>
    <row r="2956" spans="11:11" x14ac:dyDescent="0.25">
      <c r="K2956" s="1"/>
    </row>
    <row r="2957" spans="11:11" x14ac:dyDescent="0.25">
      <c r="K2957" s="1"/>
    </row>
    <row r="2958" spans="11:11" x14ac:dyDescent="0.25">
      <c r="K2958" s="1"/>
    </row>
    <row r="2959" spans="11:11" x14ac:dyDescent="0.25">
      <c r="K2959" s="1"/>
    </row>
    <row r="2960" spans="11:11" x14ac:dyDescent="0.25">
      <c r="K2960" s="1"/>
    </row>
    <row r="2961" spans="11:11" x14ac:dyDescent="0.25">
      <c r="K2961" s="1"/>
    </row>
    <row r="2962" spans="11:11" x14ac:dyDescent="0.25">
      <c r="K2962" s="1"/>
    </row>
    <row r="2963" spans="11:11" x14ac:dyDescent="0.25">
      <c r="K2963" s="1"/>
    </row>
    <row r="2964" spans="11:11" x14ac:dyDescent="0.25">
      <c r="K2964" s="1"/>
    </row>
    <row r="2965" spans="11:11" x14ac:dyDescent="0.25">
      <c r="K2965" s="1"/>
    </row>
    <row r="2966" spans="11:11" x14ac:dyDescent="0.25">
      <c r="K2966" s="1"/>
    </row>
    <row r="2967" spans="11:11" x14ac:dyDescent="0.25">
      <c r="K2967" s="1"/>
    </row>
    <row r="2968" spans="11:11" x14ac:dyDescent="0.25">
      <c r="K2968" s="1"/>
    </row>
    <row r="2969" spans="11:11" x14ac:dyDescent="0.25">
      <c r="K2969" s="1"/>
    </row>
    <row r="2970" spans="11:11" x14ac:dyDescent="0.25">
      <c r="K2970" s="1"/>
    </row>
    <row r="2971" spans="11:11" x14ac:dyDescent="0.25">
      <c r="K2971" s="1"/>
    </row>
    <row r="2972" spans="11:11" x14ac:dyDescent="0.25">
      <c r="K2972" s="1"/>
    </row>
    <row r="2973" spans="11:11" x14ac:dyDescent="0.25">
      <c r="K2973" s="1"/>
    </row>
    <row r="2974" spans="11:11" x14ac:dyDescent="0.25">
      <c r="K2974" s="1"/>
    </row>
    <row r="2975" spans="11:11" x14ac:dyDescent="0.25">
      <c r="K2975" s="1"/>
    </row>
    <row r="2976" spans="11:11" x14ac:dyDescent="0.25">
      <c r="K2976" s="1"/>
    </row>
    <row r="2977" spans="11:11" x14ac:dyDescent="0.25">
      <c r="K2977" s="1"/>
    </row>
    <row r="2978" spans="11:11" x14ac:dyDescent="0.25">
      <c r="K2978" s="1"/>
    </row>
    <row r="2979" spans="11:11" x14ac:dyDescent="0.25">
      <c r="K2979" s="1"/>
    </row>
    <row r="2980" spans="11:11" x14ac:dyDescent="0.25">
      <c r="K2980" s="1"/>
    </row>
    <row r="2981" spans="11:11" x14ac:dyDescent="0.25">
      <c r="K2981" s="1"/>
    </row>
    <row r="2982" spans="11:11" x14ac:dyDescent="0.25">
      <c r="K2982" s="1"/>
    </row>
    <row r="2983" spans="11:11" x14ac:dyDescent="0.25">
      <c r="K2983" s="1"/>
    </row>
    <row r="2984" spans="11:11" x14ac:dyDescent="0.25">
      <c r="K2984" s="1"/>
    </row>
    <row r="2985" spans="11:11" x14ac:dyDescent="0.25">
      <c r="K2985" s="1"/>
    </row>
    <row r="2986" spans="11:11" x14ac:dyDescent="0.25">
      <c r="K2986" s="1"/>
    </row>
    <row r="2987" spans="11:11" x14ac:dyDescent="0.25">
      <c r="K2987" s="1"/>
    </row>
    <row r="2988" spans="11:11" x14ac:dyDescent="0.25">
      <c r="K2988" s="1"/>
    </row>
    <row r="2989" spans="11:11" x14ac:dyDescent="0.25">
      <c r="K2989" s="1"/>
    </row>
    <row r="2990" spans="11:11" x14ac:dyDescent="0.25">
      <c r="K2990" s="1"/>
    </row>
    <row r="2991" spans="11:11" x14ac:dyDescent="0.25">
      <c r="K2991" s="1"/>
    </row>
    <row r="2992" spans="11:11" x14ac:dyDescent="0.25">
      <c r="K2992" s="1"/>
    </row>
    <row r="2993" spans="11:11" x14ac:dyDescent="0.25">
      <c r="K2993" s="1"/>
    </row>
    <row r="2994" spans="11:11" x14ac:dyDescent="0.25">
      <c r="K2994" s="1"/>
    </row>
    <row r="2995" spans="11:11" x14ac:dyDescent="0.25">
      <c r="K2995" s="1"/>
    </row>
    <row r="2996" spans="11:11" x14ac:dyDescent="0.25">
      <c r="K2996" s="1"/>
    </row>
    <row r="2997" spans="11:11" x14ac:dyDescent="0.25">
      <c r="K2997" s="1"/>
    </row>
    <row r="2998" spans="11:11" x14ac:dyDescent="0.25">
      <c r="K2998" s="1"/>
    </row>
    <row r="2999" spans="11:11" x14ac:dyDescent="0.25">
      <c r="K2999" s="1"/>
    </row>
    <row r="3000" spans="11:11" x14ac:dyDescent="0.25">
      <c r="K3000" s="1"/>
    </row>
    <row r="3001" spans="11:11" x14ac:dyDescent="0.25">
      <c r="K3001" s="1"/>
    </row>
    <row r="3002" spans="11:11" x14ac:dyDescent="0.25">
      <c r="K3002" s="1"/>
    </row>
    <row r="3003" spans="11:11" x14ac:dyDescent="0.25">
      <c r="K3003" s="1"/>
    </row>
    <row r="3004" spans="11:11" x14ac:dyDescent="0.25">
      <c r="K3004" s="1"/>
    </row>
    <row r="3005" spans="11:11" x14ac:dyDescent="0.25">
      <c r="K3005" s="1"/>
    </row>
    <row r="3006" spans="11:11" x14ac:dyDescent="0.25">
      <c r="K3006" s="1"/>
    </row>
    <row r="3007" spans="11:11" x14ac:dyDescent="0.25">
      <c r="K3007" s="1"/>
    </row>
    <row r="3008" spans="11:11" x14ac:dyDescent="0.25">
      <c r="K3008" s="1"/>
    </row>
    <row r="3009" spans="11:11" x14ac:dyDescent="0.25">
      <c r="K3009" s="1"/>
    </row>
    <row r="3010" spans="11:11" x14ac:dyDescent="0.25">
      <c r="K3010" s="1"/>
    </row>
    <row r="3011" spans="11:11" x14ac:dyDescent="0.25">
      <c r="K3011" s="1"/>
    </row>
    <row r="3012" spans="11:11" x14ac:dyDescent="0.25">
      <c r="K3012" s="1"/>
    </row>
    <row r="3013" spans="11:11" x14ac:dyDescent="0.25">
      <c r="K3013" s="1"/>
    </row>
    <row r="3014" spans="11:11" x14ac:dyDescent="0.25">
      <c r="K3014" s="1"/>
    </row>
    <row r="3015" spans="11:11" x14ac:dyDescent="0.25">
      <c r="K3015" s="1"/>
    </row>
    <row r="3016" spans="11:11" x14ac:dyDescent="0.25">
      <c r="K3016" s="1"/>
    </row>
    <row r="3017" spans="11:11" x14ac:dyDescent="0.25">
      <c r="K3017" s="1"/>
    </row>
    <row r="3018" spans="11:11" x14ac:dyDescent="0.25">
      <c r="K3018" s="1"/>
    </row>
    <row r="3019" spans="11:11" x14ac:dyDescent="0.25">
      <c r="K3019" s="1"/>
    </row>
    <row r="3020" spans="11:11" x14ac:dyDescent="0.25">
      <c r="K3020" s="1"/>
    </row>
    <row r="3021" spans="11:11" x14ac:dyDescent="0.25">
      <c r="K3021" s="1"/>
    </row>
    <row r="3022" spans="11:11" x14ac:dyDescent="0.25">
      <c r="K3022" s="1"/>
    </row>
    <row r="3023" spans="11:11" x14ac:dyDescent="0.25">
      <c r="K3023" s="1"/>
    </row>
    <row r="3024" spans="11:11" x14ac:dyDescent="0.25">
      <c r="K3024" s="1"/>
    </row>
    <row r="3025" spans="11:11" x14ac:dyDescent="0.25">
      <c r="K3025" s="1"/>
    </row>
    <row r="3026" spans="11:11" x14ac:dyDescent="0.25">
      <c r="K3026" s="1"/>
    </row>
    <row r="3027" spans="11:11" x14ac:dyDescent="0.25">
      <c r="K3027" s="1"/>
    </row>
    <row r="3028" spans="11:11" x14ac:dyDescent="0.25">
      <c r="K3028" s="1"/>
    </row>
    <row r="3029" spans="11:11" x14ac:dyDescent="0.25">
      <c r="K3029" s="1"/>
    </row>
    <row r="3030" spans="11:11" x14ac:dyDescent="0.25">
      <c r="K3030" s="1"/>
    </row>
    <row r="3031" spans="11:11" x14ac:dyDescent="0.25">
      <c r="K3031" s="1"/>
    </row>
    <row r="3032" spans="11:11" x14ac:dyDescent="0.25">
      <c r="K3032" s="1"/>
    </row>
    <row r="3033" spans="11:11" x14ac:dyDescent="0.25">
      <c r="K3033" s="1"/>
    </row>
    <row r="3034" spans="11:11" x14ac:dyDescent="0.25">
      <c r="K3034" s="1"/>
    </row>
    <row r="3035" spans="11:11" x14ac:dyDescent="0.25">
      <c r="K3035" s="1"/>
    </row>
    <row r="3036" spans="11:11" x14ac:dyDescent="0.25">
      <c r="K3036" s="1"/>
    </row>
    <row r="3037" spans="11:11" x14ac:dyDescent="0.25">
      <c r="K3037" s="1"/>
    </row>
    <row r="3038" spans="11:11" x14ac:dyDescent="0.25">
      <c r="K3038" s="1"/>
    </row>
    <row r="3039" spans="11:11" x14ac:dyDescent="0.25">
      <c r="K3039" s="1"/>
    </row>
    <row r="3040" spans="11:11" x14ac:dyDescent="0.25">
      <c r="K3040" s="1"/>
    </row>
    <row r="3041" spans="11:11" x14ac:dyDescent="0.25">
      <c r="K3041" s="1"/>
    </row>
    <row r="3042" spans="11:11" x14ac:dyDescent="0.25">
      <c r="K3042" s="1"/>
    </row>
    <row r="3043" spans="11:11" x14ac:dyDescent="0.25">
      <c r="K3043" s="1"/>
    </row>
    <row r="3044" spans="11:11" x14ac:dyDescent="0.25">
      <c r="K3044" s="1"/>
    </row>
    <row r="3045" spans="11:11" x14ac:dyDescent="0.25">
      <c r="K3045" s="1"/>
    </row>
    <row r="3046" spans="11:11" x14ac:dyDescent="0.25">
      <c r="K3046" s="1"/>
    </row>
    <row r="3047" spans="11:11" x14ac:dyDescent="0.25">
      <c r="K3047" s="1"/>
    </row>
    <row r="3048" spans="11:11" x14ac:dyDescent="0.25">
      <c r="K3048" s="1"/>
    </row>
    <row r="3049" spans="11:11" x14ac:dyDescent="0.25">
      <c r="K3049" s="1"/>
    </row>
    <row r="3050" spans="11:11" x14ac:dyDescent="0.25">
      <c r="K3050" s="1"/>
    </row>
    <row r="3051" spans="11:11" x14ac:dyDescent="0.25">
      <c r="K3051" s="1"/>
    </row>
    <row r="3052" spans="11:11" x14ac:dyDescent="0.25">
      <c r="K3052" s="1"/>
    </row>
    <row r="3053" spans="11:11" x14ac:dyDescent="0.25">
      <c r="K3053" s="1"/>
    </row>
    <row r="3054" spans="11:11" x14ac:dyDescent="0.25">
      <c r="K3054" s="1"/>
    </row>
    <row r="3055" spans="11:11" x14ac:dyDescent="0.25">
      <c r="K3055" s="1"/>
    </row>
    <row r="3056" spans="11:11" x14ac:dyDescent="0.25">
      <c r="K3056" s="1"/>
    </row>
    <row r="3057" spans="11:11" x14ac:dyDescent="0.25">
      <c r="K3057" s="1"/>
    </row>
    <row r="3058" spans="11:11" x14ac:dyDescent="0.25">
      <c r="K3058" s="1"/>
    </row>
    <row r="3059" spans="11:11" x14ac:dyDescent="0.25">
      <c r="K3059" s="1"/>
    </row>
    <row r="3060" spans="11:11" x14ac:dyDescent="0.25">
      <c r="K3060" s="1"/>
    </row>
    <row r="3061" spans="11:11" x14ac:dyDescent="0.25">
      <c r="K3061" s="1"/>
    </row>
    <row r="3062" spans="11:11" x14ac:dyDescent="0.25">
      <c r="K3062" s="1"/>
    </row>
    <row r="3063" spans="11:11" x14ac:dyDescent="0.25">
      <c r="K3063" s="1"/>
    </row>
    <row r="3064" spans="11:11" x14ac:dyDescent="0.25">
      <c r="K3064" s="1"/>
    </row>
    <row r="3065" spans="11:11" x14ac:dyDescent="0.25">
      <c r="K3065" s="1"/>
    </row>
    <row r="3066" spans="11:11" x14ac:dyDescent="0.25">
      <c r="K3066" s="1"/>
    </row>
    <row r="3067" spans="11:11" x14ac:dyDescent="0.25">
      <c r="K3067" s="1"/>
    </row>
    <row r="3068" spans="11:11" x14ac:dyDescent="0.25">
      <c r="K3068" s="1"/>
    </row>
    <row r="3069" spans="11:11" x14ac:dyDescent="0.25">
      <c r="K3069" s="1"/>
    </row>
    <row r="3070" spans="11:11" x14ac:dyDescent="0.25">
      <c r="K3070" s="1"/>
    </row>
    <row r="3071" spans="11:11" x14ac:dyDescent="0.25">
      <c r="K3071" s="1"/>
    </row>
    <row r="3072" spans="11:11" x14ac:dyDescent="0.25">
      <c r="K3072" s="1"/>
    </row>
    <row r="3073" spans="11:11" x14ac:dyDescent="0.25">
      <c r="K3073" s="1"/>
    </row>
    <row r="3074" spans="11:11" x14ac:dyDescent="0.25">
      <c r="K3074" s="1"/>
    </row>
    <row r="3075" spans="11:11" x14ac:dyDescent="0.25">
      <c r="K3075" s="1"/>
    </row>
    <row r="3076" spans="11:11" x14ac:dyDescent="0.25">
      <c r="K3076" s="1"/>
    </row>
    <row r="3077" spans="11:11" x14ac:dyDescent="0.25">
      <c r="K3077" s="1"/>
    </row>
    <row r="3078" spans="11:11" x14ac:dyDescent="0.25">
      <c r="K3078" s="1"/>
    </row>
    <row r="3079" spans="11:11" x14ac:dyDescent="0.25">
      <c r="K3079" s="1"/>
    </row>
    <row r="3080" spans="11:11" x14ac:dyDescent="0.25">
      <c r="K3080" s="1"/>
    </row>
    <row r="3081" spans="11:11" x14ac:dyDescent="0.25">
      <c r="K3081" s="1"/>
    </row>
    <row r="3082" spans="11:11" x14ac:dyDescent="0.25">
      <c r="K3082" s="1"/>
    </row>
    <row r="3083" spans="11:11" x14ac:dyDescent="0.25">
      <c r="K3083" s="1"/>
    </row>
    <row r="3084" spans="11:11" x14ac:dyDescent="0.25">
      <c r="K3084" s="1"/>
    </row>
    <row r="3085" spans="11:11" x14ac:dyDescent="0.25">
      <c r="K3085" s="1"/>
    </row>
    <row r="3086" spans="11:11" x14ac:dyDescent="0.25">
      <c r="K3086" s="1"/>
    </row>
    <row r="3087" spans="11:11" x14ac:dyDescent="0.25">
      <c r="K3087" s="1"/>
    </row>
    <row r="3088" spans="11:11" x14ac:dyDescent="0.25">
      <c r="K3088" s="1"/>
    </row>
    <row r="3089" spans="11:11" x14ac:dyDescent="0.25">
      <c r="K3089" s="1"/>
    </row>
    <row r="3090" spans="11:11" x14ac:dyDescent="0.25">
      <c r="K3090" s="1"/>
    </row>
    <row r="3091" spans="11:11" x14ac:dyDescent="0.25">
      <c r="K3091" s="1"/>
    </row>
    <row r="3092" spans="11:11" x14ac:dyDescent="0.25">
      <c r="K3092" s="1"/>
    </row>
    <row r="3093" spans="11:11" x14ac:dyDescent="0.25">
      <c r="K3093" s="1"/>
    </row>
    <row r="3094" spans="11:11" x14ac:dyDescent="0.25">
      <c r="K3094" s="1"/>
    </row>
    <row r="3095" spans="11:11" x14ac:dyDescent="0.25">
      <c r="K3095" s="1"/>
    </row>
    <row r="3096" spans="11:11" x14ac:dyDescent="0.25">
      <c r="K3096" s="1"/>
    </row>
    <row r="3097" spans="11:11" x14ac:dyDescent="0.25">
      <c r="K3097" s="1"/>
    </row>
    <row r="3098" spans="11:11" x14ac:dyDescent="0.25">
      <c r="K3098" s="1"/>
    </row>
    <row r="3099" spans="11:11" x14ac:dyDescent="0.25">
      <c r="K3099" s="1"/>
    </row>
    <row r="3100" spans="11:11" x14ac:dyDescent="0.25">
      <c r="K3100" s="1"/>
    </row>
    <row r="3101" spans="11:11" x14ac:dyDescent="0.25">
      <c r="K3101" s="1"/>
    </row>
    <row r="3102" spans="11:11" x14ac:dyDescent="0.25">
      <c r="K3102" s="1"/>
    </row>
    <row r="3103" spans="11:11" x14ac:dyDescent="0.25">
      <c r="K3103" s="1"/>
    </row>
    <row r="3104" spans="11:11" x14ac:dyDescent="0.25">
      <c r="K3104" s="1"/>
    </row>
    <row r="3105" spans="11:11" x14ac:dyDescent="0.25">
      <c r="K3105" s="1"/>
    </row>
    <row r="3106" spans="11:11" x14ac:dyDescent="0.25">
      <c r="K3106" s="1"/>
    </row>
    <row r="3107" spans="11:11" x14ac:dyDescent="0.25">
      <c r="K3107" s="1"/>
    </row>
    <row r="3108" spans="11:11" x14ac:dyDescent="0.25">
      <c r="K3108" s="1"/>
    </row>
    <row r="3109" spans="11:11" x14ac:dyDescent="0.25">
      <c r="K3109" s="1"/>
    </row>
    <row r="3110" spans="11:11" x14ac:dyDescent="0.25">
      <c r="K3110" s="1"/>
    </row>
    <row r="3111" spans="11:11" x14ac:dyDescent="0.25">
      <c r="K3111" s="1"/>
    </row>
    <row r="3112" spans="11:11" x14ac:dyDescent="0.25">
      <c r="K3112" s="1"/>
    </row>
    <row r="3113" spans="11:11" x14ac:dyDescent="0.25">
      <c r="K3113" s="1"/>
    </row>
    <row r="3114" spans="11:11" x14ac:dyDescent="0.25">
      <c r="K3114" s="1"/>
    </row>
    <row r="3115" spans="11:11" x14ac:dyDescent="0.25">
      <c r="K3115" s="1"/>
    </row>
    <row r="3116" spans="11:11" x14ac:dyDescent="0.25">
      <c r="K3116" s="1"/>
    </row>
    <row r="3117" spans="11:11" x14ac:dyDescent="0.25">
      <c r="K3117" s="1"/>
    </row>
    <row r="3118" spans="11:11" x14ac:dyDescent="0.25">
      <c r="K3118" s="1"/>
    </row>
    <row r="3119" spans="11:11" x14ac:dyDescent="0.25">
      <c r="K3119" s="1"/>
    </row>
    <row r="3120" spans="11:11" x14ac:dyDescent="0.25">
      <c r="K3120" s="1"/>
    </row>
    <row r="3121" spans="11:11" x14ac:dyDescent="0.25">
      <c r="K3121" s="1"/>
    </row>
    <row r="3122" spans="11:11" x14ac:dyDescent="0.25">
      <c r="K3122" s="1"/>
    </row>
    <row r="3123" spans="11:11" x14ac:dyDescent="0.25">
      <c r="K3123" s="1"/>
    </row>
    <row r="3124" spans="11:11" x14ac:dyDescent="0.25">
      <c r="K3124" s="1"/>
    </row>
    <row r="3125" spans="11:11" x14ac:dyDescent="0.25">
      <c r="K3125" s="1"/>
    </row>
    <row r="3126" spans="11:11" x14ac:dyDescent="0.25">
      <c r="K3126" s="1"/>
    </row>
    <row r="3127" spans="11:11" x14ac:dyDescent="0.25">
      <c r="K3127" s="1"/>
    </row>
    <row r="3128" spans="11:11" x14ac:dyDescent="0.25">
      <c r="K3128" s="1"/>
    </row>
    <row r="3129" spans="11:11" x14ac:dyDescent="0.25">
      <c r="K3129" s="1"/>
    </row>
    <row r="3130" spans="11:11" x14ac:dyDescent="0.25">
      <c r="K3130" s="1"/>
    </row>
    <row r="3131" spans="11:11" x14ac:dyDescent="0.25">
      <c r="K3131" s="1"/>
    </row>
    <row r="3132" spans="11:11" x14ac:dyDescent="0.25">
      <c r="K3132" s="1"/>
    </row>
    <row r="3133" spans="11:11" x14ac:dyDescent="0.25">
      <c r="K3133" s="1"/>
    </row>
    <row r="3134" spans="11:11" x14ac:dyDescent="0.25">
      <c r="K3134" s="1"/>
    </row>
    <row r="3135" spans="11:11" x14ac:dyDescent="0.25">
      <c r="K3135" s="1"/>
    </row>
    <row r="3136" spans="11:11" x14ac:dyDescent="0.25">
      <c r="K3136" s="1"/>
    </row>
    <row r="3137" spans="11:11" x14ac:dyDescent="0.25">
      <c r="K3137" s="1"/>
    </row>
    <row r="3138" spans="11:11" x14ac:dyDescent="0.25">
      <c r="K3138" s="1"/>
    </row>
    <row r="3139" spans="11:11" x14ac:dyDescent="0.25">
      <c r="K3139" s="1"/>
    </row>
    <row r="3140" spans="11:11" x14ac:dyDescent="0.25">
      <c r="K3140" s="1"/>
    </row>
    <row r="3141" spans="11:11" x14ac:dyDescent="0.25">
      <c r="K3141" s="1"/>
    </row>
    <row r="3142" spans="11:11" x14ac:dyDescent="0.25">
      <c r="K3142" s="1"/>
    </row>
    <row r="3143" spans="11:11" x14ac:dyDescent="0.25">
      <c r="K3143" s="1"/>
    </row>
    <row r="3144" spans="11:11" x14ac:dyDescent="0.25">
      <c r="K3144" s="1"/>
    </row>
    <row r="3145" spans="11:11" x14ac:dyDescent="0.25">
      <c r="K3145" s="1"/>
    </row>
    <row r="3146" spans="11:11" x14ac:dyDescent="0.25">
      <c r="K3146" s="1"/>
    </row>
    <row r="3147" spans="11:11" x14ac:dyDescent="0.25">
      <c r="K3147" s="1"/>
    </row>
    <row r="3148" spans="11:11" x14ac:dyDescent="0.25">
      <c r="K3148" s="1"/>
    </row>
    <row r="3149" spans="11:11" x14ac:dyDescent="0.25">
      <c r="K3149" s="1"/>
    </row>
    <row r="3150" spans="11:11" x14ac:dyDescent="0.25">
      <c r="K3150" s="1"/>
    </row>
    <row r="3151" spans="11:11" x14ac:dyDescent="0.25">
      <c r="K3151" s="1"/>
    </row>
    <row r="3152" spans="11:11" x14ac:dyDescent="0.25">
      <c r="K3152" s="1"/>
    </row>
    <row r="3153" spans="11:11" x14ac:dyDescent="0.25">
      <c r="K3153" s="1"/>
    </row>
    <row r="3154" spans="11:11" x14ac:dyDescent="0.25">
      <c r="K3154" s="1"/>
    </row>
    <row r="3155" spans="11:11" x14ac:dyDescent="0.25">
      <c r="K3155" s="1"/>
    </row>
    <row r="3156" spans="11:11" x14ac:dyDescent="0.25">
      <c r="K3156" s="1"/>
    </row>
    <row r="3157" spans="11:11" x14ac:dyDescent="0.25">
      <c r="K3157" s="1"/>
    </row>
    <row r="3158" spans="11:11" x14ac:dyDescent="0.25">
      <c r="K3158" s="1"/>
    </row>
    <row r="3159" spans="11:11" x14ac:dyDescent="0.25">
      <c r="K3159" s="1"/>
    </row>
    <row r="3160" spans="11:11" x14ac:dyDescent="0.25">
      <c r="K3160" s="1"/>
    </row>
    <row r="3161" spans="11:11" x14ac:dyDescent="0.25">
      <c r="K3161" s="1"/>
    </row>
    <row r="3162" spans="11:11" x14ac:dyDescent="0.25">
      <c r="K3162" s="1"/>
    </row>
    <row r="3163" spans="11:11" x14ac:dyDescent="0.25">
      <c r="K3163" s="1"/>
    </row>
    <row r="3164" spans="11:11" x14ac:dyDescent="0.25">
      <c r="K3164" s="1"/>
    </row>
    <row r="3165" spans="11:11" x14ac:dyDescent="0.25">
      <c r="K3165" s="1"/>
    </row>
    <row r="3166" spans="11:11" x14ac:dyDescent="0.25">
      <c r="K3166" s="1"/>
    </row>
    <row r="3167" spans="11:11" x14ac:dyDescent="0.25">
      <c r="K3167" s="1"/>
    </row>
    <row r="3168" spans="11:11" x14ac:dyDescent="0.25">
      <c r="K3168" s="1"/>
    </row>
    <row r="3169" spans="11:11" x14ac:dyDescent="0.25">
      <c r="K3169" s="1"/>
    </row>
    <row r="3170" spans="11:11" x14ac:dyDescent="0.25">
      <c r="K3170" s="1"/>
    </row>
    <row r="3171" spans="11:11" x14ac:dyDescent="0.25">
      <c r="K3171" s="1"/>
    </row>
    <row r="3172" spans="11:11" x14ac:dyDescent="0.25">
      <c r="K3172" s="1"/>
    </row>
    <row r="3173" spans="11:11" x14ac:dyDescent="0.25">
      <c r="K3173" s="1"/>
    </row>
    <row r="3174" spans="11:11" x14ac:dyDescent="0.25">
      <c r="K3174" s="1"/>
    </row>
    <row r="3175" spans="11:11" x14ac:dyDescent="0.25">
      <c r="K3175" s="1"/>
    </row>
    <row r="3176" spans="11:11" x14ac:dyDescent="0.25">
      <c r="K3176" s="1"/>
    </row>
    <row r="3177" spans="11:11" x14ac:dyDescent="0.25">
      <c r="K3177" s="1"/>
    </row>
    <row r="3178" spans="11:11" x14ac:dyDescent="0.25">
      <c r="K3178" s="1"/>
    </row>
    <row r="3179" spans="11:11" x14ac:dyDescent="0.25">
      <c r="K3179" s="1"/>
    </row>
    <row r="3180" spans="11:11" x14ac:dyDescent="0.25">
      <c r="K3180" s="1"/>
    </row>
    <row r="3181" spans="11:11" x14ac:dyDescent="0.25">
      <c r="K3181" s="1"/>
    </row>
    <row r="3182" spans="11:11" x14ac:dyDescent="0.25">
      <c r="K3182" s="1"/>
    </row>
    <row r="3183" spans="11:11" x14ac:dyDescent="0.25">
      <c r="K3183" s="1"/>
    </row>
    <row r="3184" spans="11:11" x14ac:dyDescent="0.25">
      <c r="K3184" s="1"/>
    </row>
    <row r="3185" spans="11:11" x14ac:dyDescent="0.25">
      <c r="K3185" s="1"/>
    </row>
    <row r="3186" spans="11:11" x14ac:dyDescent="0.25">
      <c r="K3186" s="1"/>
    </row>
    <row r="3187" spans="11:11" x14ac:dyDescent="0.25">
      <c r="K3187" s="1"/>
    </row>
    <row r="3188" spans="11:11" x14ac:dyDescent="0.25">
      <c r="K3188" s="1"/>
    </row>
    <row r="3189" spans="11:11" x14ac:dyDescent="0.25">
      <c r="K3189" s="1"/>
    </row>
    <row r="3190" spans="11:11" x14ac:dyDescent="0.25">
      <c r="K3190" s="1"/>
    </row>
    <row r="3191" spans="11:11" x14ac:dyDescent="0.25">
      <c r="K3191" s="1"/>
    </row>
    <row r="3192" spans="11:11" x14ac:dyDescent="0.25">
      <c r="K3192" s="1"/>
    </row>
    <row r="3193" spans="11:11" x14ac:dyDescent="0.25">
      <c r="K3193" s="1"/>
    </row>
    <row r="3194" spans="11:11" x14ac:dyDescent="0.25">
      <c r="K3194" s="1"/>
    </row>
    <row r="3195" spans="11:11" x14ac:dyDescent="0.25">
      <c r="K3195" s="1"/>
    </row>
    <row r="3196" spans="11:11" x14ac:dyDescent="0.25">
      <c r="K3196" s="1"/>
    </row>
    <row r="3197" spans="11:11" x14ac:dyDescent="0.25">
      <c r="K3197" s="1"/>
    </row>
    <row r="3198" spans="11:11" x14ac:dyDescent="0.25">
      <c r="K3198" s="1"/>
    </row>
    <row r="3199" spans="11:11" x14ac:dyDescent="0.25">
      <c r="K3199" s="1"/>
    </row>
    <row r="3200" spans="11:11" x14ac:dyDescent="0.25">
      <c r="K3200" s="1"/>
    </row>
    <row r="3201" spans="11:11" x14ac:dyDescent="0.25">
      <c r="K3201" s="1"/>
    </row>
    <row r="3202" spans="11:11" x14ac:dyDescent="0.25">
      <c r="K3202" s="1"/>
    </row>
    <row r="3203" spans="11:11" x14ac:dyDescent="0.25">
      <c r="K3203" s="1"/>
    </row>
    <row r="3204" spans="11:11" x14ac:dyDescent="0.25">
      <c r="K3204" s="1"/>
    </row>
    <row r="3205" spans="11:11" x14ac:dyDescent="0.25">
      <c r="K3205" s="1"/>
    </row>
    <row r="3206" spans="11:11" x14ac:dyDescent="0.25">
      <c r="K3206" s="1"/>
    </row>
    <row r="3207" spans="11:11" x14ac:dyDescent="0.25">
      <c r="K3207" s="1"/>
    </row>
    <row r="3208" spans="11:11" x14ac:dyDescent="0.25">
      <c r="K3208" s="1"/>
    </row>
    <row r="3209" spans="11:11" x14ac:dyDescent="0.25">
      <c r="K3209" s="1"/>
    </row>
    <row r="3210" spans="11:11" x14ac:dyDescent="0.25">
      <c r="K3210" s="1"/>
    </row>
    <row r="3211" spans="11:11" x14ac:dyDescent="0.25">
      <c r="K3211" s="1"/>
    </row>
    <row r="3212" spans="11:11" x14ac:dyDescent="0.25">
      <c r="K3212" s="1"/>
    </row>
    <row r="3213" spans="11:11" x14ac:dyDescent="0.25">
      <c r="K3213" s="1"/>
    </row>
    <row r="3214" spans="11:11" x14ac:dyDescent="0.25">
      <c r="K3214" s="1"/>
    </row>
    <row r="3215" spans="11:11" x14ac:dyDescent="0.25">
      <c r="K3215" s="1"/>
    </row>
    <row r="3216" spans="11:11" x14ac:dyDescent="0.25">
      <c r="K3216" s="1"/>
    </row>
    <row r="3217" spans="11:11" x14ac:dyDescent="0.25">
      <c r="K3217" s="1"/>
    </row>
    <row r="3218" spans="11:11" x14ac:dyDescent="0.25">
      <c r="K3218" s="1"/>
    </row>
    <row r="3219" spans="11:11" x14ac:dyDescent="0.25">
      <c r="K3219" s="1"/>
    </row>
    <row r="3220" spans="11:11" x14ac:dyDescent="0.25">
      <c r="K3220" s="1"/>
    </row>
    <row r="3221" spans="11:11" x14ac:dyDescent="0.25">
      <c r="K3221" s="1"/>
    </row>
    <row r="3222" spans="11:11" x14ac:dyDescent="0.25">
      <c r="K3222" s="1"/>
    </row>
    <row r="3223" spans="11:11" x14ac:dyDescent="0.25">
      <c r="K3223" s="1"/>
    </row>
    <row r="3224" spans="11:11" x14ac:dyDescent="0.25">
      <c r="K3224" s="1"/>
    </row>
    <row r="3225" spans="11:11" x14ac:dyDescent="0.25">
      <c r="K3225" s="1"/>
    </row>
    <row r="3226" spans="11:11" x14ac:dyDescent="0.25">
      <c r="K3226" s="1"/>
    </row>
    <row r="3227" spans="11:11" x14ac:dyDescent="0.25">
      <c r="K3227" s="1"/>
    </row>
    <row r="3228" spans="11:11" x14ac:dyDescent="0.25">
      <c r="K3228" s="1"/>
    </row>
    <row r="3229" spans="11:11" x14ac:dyDescent="0.25">
      <c r="K3229" s="1"/>
    </row>
    <row r="3230" spans="11:11" x14ac:dyDescent="0.25">
      <c r="K3230" s="1"/>
    </row>
    <row r="3231" spans="11:11" x14ac:dyDescent="0.25">
      <c r="K3231" s="1"/>
    </row>
    <row r="3232" spans="11:11" x14ac:dyDescent="0.25">
      <c r="K3232" s="1"/>
    </row>
    <row r="3233" spans="11:11" x14ac:dyDescent="0.25">
      <c r="K3233" s="1"/>
    </row>
    <row r="3234" spans="11:11" x14ac:dyDescent="0.25">
      <c r="K3234" s="1"/>
    </row>
    <row r="3235" spans="11:11" x14ac:dyDescent="0.25">
      <c r="K3235" s="1"/>
    </row>
    <row r="3236" spans="11:11" x14ac:dyDescent="0.25">
      <c r="K3236" s="1"/>
    </row>
    <row r="3237" spans="11:11" x14ac:dyDescent="0.25">
      <c r="K3237" s="1"/>
    </row>
    <row r="3238" spans="11:11" x14ac:dyDescent="0.25">
      <c r="K3238" s="1"/>
    </row>
    <row r="3239" spans="11:11" x14ac:dyDescent="0.25">
      <c r="K3239" s="1"/>
    </row>
    <row r="3240" spans="11:11" x14ac:dyDescent="0.25">
      <c r="K3240" s="1"/>
    </row>
    <row r="3241" spans="11:11" x14ac:dyDescent="0.25">
      <c r="K3241" s="1"/>
    </row>
    <row r="3242" spans="11:11" x14ac:dyDescent="0.25">
      <c r="K3242" s="1"/>
    </row>
    <row r="3243" spans="11:11" x14ac:dyDescent="0.25">
      <c r="K3243" s="1"/>
    </row>
    <row r="3244" spans="11:11" x14ac:dyDescent="0.25">
      <c r="K3244" s="1"/>
    </row>
    <row r="3245" spans="11:11" x14ac:dyDescent="0.25">
      <c r="K3245" s="1"/>
    </row>
    <row r="3246" spans="11:11" x14ac:dyDescent="0.25">
      <c r="K3246" s="1"/>
    </row>
    <row r="3247" spans="11:11" x14ac:dyDescent="0.25">
      <c r="K3247" s="1"/>
    </row>
    <row r="3248" spans="11:11" x14ac:dyDescent="0.25">
      <c r="K3248" s="1"/>
    </row>
    <row r="3249" spans="11:11" x14ac:dyDescent="0.25">
      <c r="K3249" s="1"/>
    </row>
    <row r="3250" spans="11:11" x14ac:dyDescent="0.25">
      <c r="K3250" s="1"/>
    </row>
    <row r="3251" spans="11:11" x14ac:dyDescent="0.25">
      <c r="K3251" s="1"/>
    </row>
    <row r="3252" spans="11:11" x14ac:dyDescent="0.25">
      <c r="K3252" s="1"/>
    </row>
    <row r="3253" spans="11:11" x14ac:dyDescent="0.25">
      <c r="K3253" s="1"/>
    </row>
    <row r="3254" spans="11:11" x14ac:dyDescent="0.25">
      <c r="K3254" s="1"/>
    </row>
    <row r="3255" spans="11:11" x14ac:dyDescent="0.25">
      <c r="K3255" s="1"/>
    </row>
    <row r="3256" spans="11:11" x14ac:dyDescent="0.25">
      <c r="K3256" s="1"/>
    </row>
    <row r="3257" spans="11:11" x14ac:dyDescent="0.25">
      <c r="K3257" s="1"/>
    </row>
    <row r="3258" spans="11:11" x14ac:dyDescent="0.25">
      <c r="K3258" s="1"/>
    </row>
    <row r="3259" spans="11:11" x14ac:dyDescent="0.25">
      <c r="K3259" s="1"/>
    </row>
    <row r="3260" spans="11:11" x14ac:dyDescent="0.25">
      <c r="K3260" s="1"/>
    </row>
    <row r="3261" spans="11:11" x14ac:dyDescent="0.25">
      <c r="K3261" s="1"/>
    </row>
    <row r="3262" spans="11:11" x14ac:dyDescent="0.25">
      <c r="K3262" s="1"/>
    </row>
    <row r="3263" spans="11:11" x14ac:dyDescent="0.25">
      <c r="K3263" s="1"/>
    </row>
    <row r="3264" spans="11:11" x14ac:dyDescent="0.25">
      <c r="K3264" s="1"/>
    </row>
    <row r="3265" spans="11:11" x14ac:dyDescent="0.25">
      <c r="K3265" s="1"/>
    </row>
    <row r="3266" spans="11:11" x14ac:dyDescent="0.25">
      <c r="K3266" s="1"/>
    </row>
    <row r="3267" spans="11:11" x14ac:dyDescent="0.25">
      <c r="K3267" s="1"/>
    </row>
    <row r="3268" spans="11:11" x14ac:dyDescent="0.25">
      <c r="K3268" s="1"/>
    </row>
    <row r="3269" spans="11:11" x14ac:dyDescent="0.25">
      <c r="K3269" s="1"/>
    </row>
    <row r="3270" spans="11:11" x14ac:dyDescent="0.25">
      <c r="K3270" s="1"/>
    </row>
    <row r="3271" spans="11:11" x14ac:dyDescent="0.25">
      <c r="K3271" s="1"/>
    </row>
    <row r="3272" spans="11:11" x14ac:dyDescent="0.25">
      <c r="K3272" s="1"/>
    </row>
    <row r="3273" spans="11:11" x14ac:dyDescent="0.25">
      <c r="K3273" s="1"/>
    </row>
    <row r="3274" spans="11:11" x14ac:dyDescent="0.25">
      <c r="K3274" s="1"/>
    </row>
    <row r="3275" spans="11:11" x14ac:dyDescent="0.25">
      <c r="K3275" s="1"/>
    </row>
    <row r="3276" spans="11:11" x14ac:dyDescent="0.25">
      <c r="K3276" s="1"/>
    </row>
    <row r="3277" spans="11:11" x14ac:dyDescent="0.25">
      <c r="K3277" s="1"/>
    </row>
    <row r="3278" spans="11:11" x14ac:dyDescent="0.25">
      <c r="K3278" s="1"/>
    </row>
    <row r="3279" spans="11:11" x14ac:dyDescent="0.25">
      <c r="K3279" s="1"/>
    </row>
    <row r="3280" spans="11:11" x14ac:dyDescent="0.25">
      <c r="K3280" s="1"/>
    </row>
    <row r="3281" spans="11:11" x14ac:dyDescent="0.25">
      <c r="K3281" s="1"/>
    </row>
    <row r="3282" spans="11:11" x14ac:dyDescent="0.25">
      <c r="K3282" s="1"/>
    </row>
    <row r="3283" spans="11:11" x14ac:dyDescent="0.25">
      <c r="K3283" s="1"/>
    </row>
    <row r="3284" spans="11:11" x14ac:dyDescent="0.25">
      <c r="K3284" s="1"/>
    </row>
    <row r="3285" spans="11:11" x14ac:dyDescent="0.25">
      <c r="K3285" s="1"/>
    </row>
    <row r="3286" spans="11:11" x14ac:dyDescent="0.25">
      <c r="K3286" s="1"/>
    </row>
    <row r="3287" spans="11:11" x14ac:dyDescent="0.25">
      <c r="K3287" s="1"/>
    </row>
    <row r="3288" spans="11:11" x14ac:dyDescent="0.25">
      <c r="K3288" s="1"/>
    </row>
    <row r="3289" spans="11:11" x14ac:dyDescent="0.25">
      <c r="K3289" s="1"/>
    </row>
    <row r="3290" spans="11:11" x14ac:dyDescent="0.25">
      <c r="K3290" s="1"/>
    </row>
    <row r="3291" spans="11:11" x14ac:dyDescent="0.25">
      <c r="K3291" s="1"/>
    </row>
    <row r="3292" spans="11:11" x14ac:dyDescent="0.25">
      <c r="K3292" s="1"/>
    </row>
    <row r="3293" spans="11:11" x14ac:dyDescent="0.25">
      <c r="K3293" s="1"/>
    </row>
    <row r="3294" spans="11:11" x14ac:dyDescent="0.25">
      <c r="K3294" s="1"/>
    </row>
    <row r="3295" spans="11:11" x14ac:dyDescent="0.25">
      <c r="K3295" s="1"/>
    </row>
    <row r="3296" spans="11:11" x14ac:dyDescent="0.25">
      <c r="K3296" s="1"/>
    </row>
    <row r="3297" spans="11:11" x14ac:dyDescent="0.25">
      <c r="K3297" s="1"/>
    </row>
    <row r="3298" spans="11:11" x14ac:dyDescent="0.25">
      <c r="K3298" s="1"/>
    </row>
    <row r="3299" spans="11:11" x14ac:dyDescent="0.25">
      <c r="K3299" s="1"/>
    </row>
    <row r="3300" spans="11:11" x14ac:dyDescent="0.25">
      <c r="K3300" s="1"/>
    </row>
    <row r="3301" spans="11:11" x14ac:dyDescent="0.25">
      <c r="K3301" s="1"/>
    </row>
    <row r="3302" spans="11:11" x14ac:dyDescent="0.25">
      <c r="K3302" s="1"/>
    </row>
    <row r="3303" spans="11:11" x14ac:dyDescent="0.25">
      <c r="K3303" s="1"/>
    </row>
    <row r="3304" spans="11:11" x14ac:dyDescent="0.25">
      <c r="K3304" s="1"/>
    </row>
    <row r="3305" spans="11:11" x14ac:dyDescent="0.25">
      <c r="K3305" s="1"/>
    </row>
    <row r="3306" spans="11:11" x14ac:dyDescent="0.25">
      <c r="K3306" s="1"/>
    </row>
    <row r="3307" spans="11:11" x14ac:dyDescent="0.25">
      <c r="K3307" s="1"/>
    </row>
    <row r="3308" spans="11:11" x14ac:dyDescent="0.25">
      <c r="K3308" s="1"/>
    </row>
    <row r="3309" spans="11:11" x14ac:dyDescent="0.25">
      <c r="K3309" s="1"/>
    </row>
    <row r="3310" spans="11:11" x14ac:dyDescent="0.25">
      <c r="K3310" s="1"/>
    </row>
    <row r="3311" spans="11:11" x14ac:dyDescent="0.25">
      <c r="K3311" s="1"/>
    </row>
    <row r="3312" spans="11:11" x14ac:dyDescent="0.25">
      <c r="K3312" s="1"/>
    </row>
    <row r="3313" spans="11:11" x14ac:dyDescent="0.25">
      <c r="K3313" s="1"/>
    </row>
    <row r="3314" spans="11:11" x14ac:dyDescent="0.25">
      <c r="K3314" s="1"/>
    </row>
    <row r="3315" spans="11:11" x14ac:dyDescent="0.25">
      <c r="K3315" s="1"/>
    </row>
    <row r="3316" spans="11:11" x14ac:dyDescent="0.25">
      <c r="K3316" s="1"/>
    </row>
    <row r="3317" spans="11:11" x14ac:dyDescent="0.25">
      <c r="K3317" s="1"/>
    </row>
    <row r="3318" spans="11:11" x14ac:dyDescent="0.25">
      <c r="K3318" s="1"/>
    </row>
    <row r="3319" spans="11:11" x14ac:dyDescent="0.25">
      <c r="K3319" s="1"/>
    </row>
    <row r="3320" spans="11:11" x14ac:dyDescent="0.25">
      <c r="K3320" s="1"/>
    </row>
    <row r="3321" spans="11:11" x14ac:dyDescent="0.25">
      <c r="K3321" s="1"/>
    </row>
    <row r="3322" spans="11:11" x14ac:dyDescent="0.25">
      <c r="K3322" s="1"/>
    </row>
    <row r="3323" spans="11:11" x14ac:dyDescent="0.25">
      <c r="K3323" s="1"/>
    </row>
    <row r="3324" spans="11:11" x14ac:dyDescent="0.25">
      <c r="K3324" s="1"/>
    </row>
    <row r="3325" spans="11:11" x14ac:dyDescent="0.25">
      <c r="K3325" s="1"/>
    </row>
    <row r="3326" spans="11:11" x14ac:dyDescent="0.25">
      <c r="K3326" s="1"/>
    </row>
    <row r="3327" spans="11:11" x14ac:dyDescent="0.25">
      <c r="K3327" s="1"/>
    </row>
    <row r="3328" spans="11:11" x14ac:dyDescent="0.25">
      <c r="K3328" s="1"/>
    </row>
    <row r="3329" spans="11:11" x14ac:dyDescent="0.25">
      <c r="K3329" s="1"/>
    </row>
    <row r="3330" spans="11:11" x14ac:dyDescent="0.25">
      <c r="K3330" s="1"/>
    </row>
    <row r="3331" spans="11:11" x14ac:dyDescent="0.25">
      <c r="K3331" s="1"/>
    </row>
    <row r="3332" spans="11:11" x14ac:dyDescent="0.25">
      <c r="K3332" s="1"/>
    </row>
    <row r="3333" spans="11:11" x14ac:dyDescent="0.25">
      <c r="K3333" s="1"/>
    </row>
    <row r="3334" spans="11:11" x14ac:dyDescent="0.25">
      <c r="K3334" s="1"/>
    </row>
    <row r="3335" spans="11:11" x14ac:dyDescent="0.25">
      <c r="K3335" s="1"/>
    </row>
    <row r="3336" spans="11:11" x14ac:dyDescent="0.25">
      <c r="K3336" s="1"/>
    </row>
    <row r="3337" spans="11:11" x14ac:dyDescent="0.25">
      <c r="K3337" s="1"/>
    </row>
    <row r="3338" spans="11:11" x14ac:dyDescent="0.25">
      <c r="K3338" s="1"/>
    </row>
    <row r="3339" spans="11:11" x14ac:dyDescent="0.25">
      <c r="K3339" s="1"/>
    </row>
    <row r="3340" spans="11:11" x14ac:dyDescent="0.25">
      <c r="K3340" s="1"/>
    </row>
    <row r="3341" spans="11:11" x14ac:dyDescent="0.25">
      <c r="K3341" s="1"/>
    </row>
    <row r="3342" spans="11:11" x14ac:dyDescent="0.25">
      <c r="K3342" s="1"/>
    </row>
    <row r="3343" spans="11:11" x14ac:dyDescent="0.25">
      <c r="K3343" s="1"/>
    </row>
    <row r="3344" spans="11:11" x14ac:dyDescent="0.25">
      <c r="K3344" s="1"/>
    </row>
    <row r="3345" spans="11:11" x14ac:dyDescent="0.25">
      <c r="K3345" s="1"/>
    </row>
    <row r="3346" spans="11:11" x14ac:dyDescent="0.25">
      <c r="K3346" s="1"/>
    </row>
    <row r="3347" spans="11:11" x14ac:dyDescent="0.25">
      <c r="K3347" s="1"/>
    </row>
    <row r="3348" spans="11:11" x14ac:dyDescent="0.25">
      <c r="K3348" s="1"/>
    </row>
    <row r="3349" spans="11:11" x14ac:dyDescent="0.25">
      <c r="K3349" s="1"/>
    </row>
    <row r="3350" spans="11:11" x14ac:dyDescent="0.25">
      <c r="K3350" s="1"/>
    </row>
    <row r="3351" spans="11:11" x14ac:dyDescent="0.25">
      <c r="K3351" s="1"/>
    </row>
    <row r="3352" spans="11:11" x14ac:dyDescent="0.25">
      <c r="K3352" s="1"/>
    </row>
    <row r="3353" spans="11:11" x14ac:dyDescent="0.25">
      <c r="K3353" s="1"/>
    </row>
    <row r="3354" spans="11:11" x14ac:dyDescent="0.25">
      <c r="K3354" s="1"/>
    </row>
    <row r="3355" spans="11:11" x14ac:dyDescent="0.25">
      <c r="K3355" s="1"/>
    </row>
    <row r="3356" spans="11:11" x14ac:dyDescent="0.25">
      <c r="K3356" s="1"/>
    </row>
    <row r="3357" spans="11:11" x14ac:dyDescent="0.25">
      <c r="K3357" s="1"/>
    </row>
    <row r="3358" spans="11:11" x14ac:dyDescent="0.25">
      <c r="K3358" s="1"/>
    </row>
    <row r="3359" spans="11:11" x14ac:dyDescent="0.25">
      <c r="K3359" s="1"/>
    </row>
    <row r="3360" spans="11:11" x14ac:dyDescent="0.25">
      <c r="K3360" s="1"/>
    </row>
    <row r="3361" spans="11:11" x14ac:dyDescent="0.25">
      <c r="K3361" s="1"/>
    </row>
    <row r="3362" spans="11:11" x14ac:dyDescent="0.25">
      <c r="K3362" s="1"/>
    </row>
    <row r="3363" spans="11:11" x14ac:dyDescent="0.25">
      <c r="K3363" s="1"/>
    </row>
    <row r="3364" spans="11:11" x14ac:dyDescent="0.25">
      <c r="K3364" s="1"/>
    </row>
    <row r="3365" spans="11:11" x14ac:dyDescent="0.25">
      <c r="K3365" s="1"/>
    </row>
    <row r="3366" spans="11:11" x14ac:dyDescent="0.25">
      <c r="K3366" s="1"/>
    </row>
    <row r="3367" spans="11:11" x14ac:dyDescent="0.25">
      <c r="K3367" s="1"/>
    </row>
    <row r="3368" spans="11:11" x14ac:dyDescent="0.25">
      <c r="K3368" s="1"/>
    </row>
    <row r="3369" spans="11:11" x14ac:dyDescent="0.25">
      <c r="K3369" s="1"/>
    </row>
    <row r="3370" spans="11:11" x14ac:dyDescent="0.25">
      <c r="K3370" s="1"/>
    </row>
    <row r="3371" spans="11:11" x14ac:dyDescent="0.25">
      <c r="K3371" s="1"/>
    </row>
    <row r="3372" spans="11:11" x14ac:dyDescent="0.25">
      <c r="K3372" s="1"/>
    </row>
    <row r="3373" spans="11:11" x14ac:dyDescent="0.25">
      <c r="K3373" s="1"/>
    </row>
    <row r="3374" spans="11:11" x14ac:dyDescent="0.25">
      <c r="K3374" s="1"/>
    </row>
    <row r="3375" spans="11:11" x14ac:dyDescent="0.25">
      <c r="K3375" s="1"/>
    </row>
    <row r="3376" spans="11:11" x14ac:dyDescent="0.25">
      <c r="K3376" s="1"/>
    </row>
    <row r="3377" spans="11:11" x14ac:dyDescent="0.25">
      <c r="K3377" s="1"/>
    </row>
    <row r="3378" spans="11:11" x14ac:dyDescent="0.25">
      <c r="K3378" s="1"/>
    </row>
    <row r="3379" spans="11:11" x14ac:dyDescent="0.25">
      <c r="K3379" s="1"/>
    </row>
    <row r="3380" spans="11:11" x14ac:dyDescent="0.25">
      <c r="K3380" s="1"/>
    </row>
    <row r="3381" spans="11:11" x14ac:dyDescent="0.25">
      <c r="K3381" s="1"/>
    </row>
    <row r="3382" spans="11:11" x14ac:dyDescent="0.25">
      <c r="K3382" s="1"/>
    </row>
    <row r="3383" spans="11:11" x14ac:dyDescent="0.25">
      <c r="K3383" s="1"/>
    </row>
    <row r="3384" spans="11:11" x14ac:dyDescent="0.25">
      <c r="K3384" s="1"/>
    </row>
    <row r="3385" spans="11:11" x14ac:dyDescent="0.25">
      <c r="K3385" s="1"/>
    </row>
    <row r="3386" spans="11:11" x14ac:dyDescent="0.25">
      <c r="K3386" s="1"/>
    </row>
    <row r="3387" spans="11:11" x14ac:dyDescent="0.25">
      <c r="K3387" s="1"/>
    </row>
    <row r="3388" spans="11:11" x14ac:dyDescent="0.25">
      <c r="K3388" s="1"/>
    </row>
    <row r="3389" spans="11:11" x14ac:dyDescent="0.25">
      <c r="K3389" s="1"/>
    </row>
    <row r="3390" spans="11:11" x14ac:dyDescent="0.25">
      <c r="K3390" s="1"/>
    </row>
    <row r="3391" spans="11:11" x14ac:dyDescent="0.25">
      <c r="K3391" s="1"/>
    </row>
    <row r="3392" spans="11:11" x14ac:dyDescent="0.25">
      <c r="K3392" s="1"/>
    </row>
    <row r="3393" spans="11:11" x14ac:dyDescent="0.25">
      <c r="K3393" s="1"/>
    </row>
    <row r="3394" spans="11:11" x14ac:dyDescent="0.25">
      <c r="K3394" s="1"/>
    </row>
    <row r="3395" spans="11:11" x14ac:dyDescent="0.25">
      <c r="K3395" s="1"/>
    </row>
    <row r="3396" spans="11:11" x14ac:dyDescent="0.25">
      <c r="K3396" s="1"/>
    </row>
    <row r="3397" spans="11:11" x14ac:dyDescent="0.25">
      <c r="K3397" s="1"/>
    </row>
    <row r="3398" spans="11:11" x14ac:dyDescent="0.25">
      <c r="K3398" s="1"/>
    </row>
    <row r="3399" spans="11:11" x14ac:dyDescent="0.25">
      <c r="K3399" s="1"/>
    </row>
    <row r="3400" spans="11:11" x14ac:dyDescent="0.25">
      <c r="K3400" s="1"/>
    </row>
    <row r="3401" spans="11:11" x14ac:dyDescent="0.25">
      <c r="K3401" s="1"/>
    </row>
    <row r="3402" spans="11:11" x14ac:dyDescent="0.25">
      <c r="K3402" s="1"/>
    </row>
    <row r="3403" spans="11:11" x14ac:dyDescent="0.25">
      <c r="K3403" s="1"/>
    </row>
    <row r="3404" spans="11:11" x14ac:dyDescent="0.25">
      <c r="K3404" s="1"/>
    </row>
    <row r="3405" spans="11:11" x14ac:dyDescent="0.25">
      <c r="K3405" s="1"/>
    </row>
    <row r="3406" spans="11:11" x14ac:dyDescent="0.25">
      <c r="K3406" s="1"/>
    </row>
    <row r="3407" spans="11:11" x14ac:dyDescent="0.25">
      <c r="K3407" s="1"/>
    </row>
    <row r="3408" spans="11:11" x14ac:dyDescent="0.25">
      <c r="K3408" s="1"/>
    </row>
    <row r="3409" spans="11:11" x14ac:dyDescent="0.25">
      <c r="K3409" s="1"/>
    </row>
    <row r="3410" spans="11:11" x14ac:dyDescent="0.25">
      <c r="K3410" s="1"/>
    </row>
    <row r="3411" spans="11:11" x14ac:dyDescent="0.25">
      <c r="K3411" s="1"/>
    </row>
    <row r="3412" spans="11:11" x14ac:dyDescent="0.25">
      <c r="K3412" s="1"/>
    </row>
    <row r="3413" spans="11:11" x14ac:dyDescent="0.25">
      <c r="K3413" s="1"/>
    </row>
    <row r="3414" spans="11:11" x14ac:dyDescent="0.25">
      <c r="K3414" s="1"/>
    </row>
    <row r="3415" spans="11:11" x14ac:dyDescent="0.25">
      <c r="K3415" s="1"/>
    </row>
    <row r="3416" spans="11:11" x14ac:dyDescent="0.25">
      <c r="K3416" s="1"/>
    </row>
    <row r="3417" spans="11:11" x14ac:dyDescent="0.25">
      <c r="K3417" s="1"/>
    </row>
    <row r="3418" spans="11:11" x14ac:dyDescent="0.25">
      <c r="K3418" s="1"/>
    </row>
    <row r="3419" spans="11:11" x14ac:dyDescent="0.25">
      <c r="K3419" s="1"/>
    </row>
    <row r="3420" spans="11:11" x14ac:dyDescent="0.25">
      <c r="K3420" s="1"/>
    </row>
    <row r="3421" spans="11:11" x14ac:dyDescent="0.25">
      <c r="K3421" s="1"/>
    </row>
    <row r="3422" spans="11:11" x14ac:dyDescent="0.25">
      <c r="K3422" s="1"/>
    </row>
    <row r="3423" spans="11:11" x14ac:dyDescent="0.25">
      <c r="K3423" s="1"/>
    </row>
    <row r="3424" spans="11:11" x14ac:dyDescent="0.25">
      <c r="K3424" s="1"/>
    </row>
    <row r="3425" spans="11:11" x14ac:dyDescent="0.25">
      <c r="K3425" s="1"/>
    </row>
    <row r="3426" spans="11:11" x14ac:dyDescent="0.25">
      <c r="K3426" s="1"/>
    </row>
    <row r="3427" spans="11:11" x14ac:dyDescent="0.25">
      <c r="K3427" s="1"/>
    </row>
    <row r="3428" spans="11:11" x14ac:dyDescent="0.25">
      <c r="K3428" s="1"/>
    </row>
    <row r="3429" spans="11:11" x14ac:dyDescent="0.25">
      <c r="K3429" s="1"/>
    </row>
    <row r="3430" spans="11:11" x14ac:dyDescent="0.25">
      <c r="K3430" s="1"/>
    </row>
    <row r="3431" spans="11:11" x14ac:dyDescent="0.25">
      <c r="K3431" s="1"/>
    </row>
    <row r="3432" spans="11:11" x14ac:dyDescent="0.25">
      <c r="K3432" s="1"/>
    </row>
    <row r="3433" spans="11:11" x14ac:dyDescent="0.25">
      <c r="K3433" s="1"/>
    </row>
    <row r="3434" spans="11:11" x14ac:dyDescent="0.25">
      <c r="K3434" s="1"/>
    </row>
    <row r="3435" spans="11:11" x14ac:dyDescent="0.25">
      <c r="K3435" s="1"/>
    </row>
    <row r="3436" spans="11:11" x14ac:dyDescent="0.25">
      <c r="K3436" s="1"/>
    </row>
    <row r="3437" spans="11:11" x14ac:dyDescent="0.25">
      <c r="K3437" s="1"/>
    </row>
    <row r="3438" spans="11:11" x14ac:dyDescent="0.25">
      <c r="K3438" s="1"/>
    </row>
    <row r="3439" spans="11:11" x14ac:dyDescent="0.25">
      <c r="K3439" s="1"/>
    </row>
    <row r="3440" spans="11:11" x14ac:dyDescent="0.25">
      <c r="K3440" s="1"/>
    </row>
    <row r="3441" spans="11:11" x14ac:dyDescent="0.25">
      <c r="K3441" s="1"/>
    </row>
    <row r="3442" spans="11:11" x14ac:dyDescent="0.25">
      <c r="K3442" s="1"/>
    </row>
    <row r="3443" spans="11:11" x14ac:dyDescent="0.25">
      <c r="K3443" s="1"/>
    </row>
    <row r="3444" spans="11:11" x14ac:dyDescent="0.25">
      <c r="K3444" s="1"/>
    </row>
    <row r="3445" spans="11:11" x14ac:dyDescent="0.25">
      <c r="K3445" s="1"/>
    </row>
    <row r="3446" spans="11:11" x14ac:dyDescent="0.25">
      <c r="K3446" s="1"/>
    </row>
    <row r="3447" spans="11:11" x14ac:dyDescent="0.25">
      <c r="K3447" s="1"/>
    </row>
    <row r="3448" spans="11:11" x14ac:dyDescent="0.25">
      <c r="K3448" s="1"/>
    </row>
    <row r="3449" spans="11:11" x14ac:dyDescent="0.25">
      <c r="K3449" s="1"/>
    </row>
    <row r="3450" spans="11:11" x14ac:dyDescent="0.25">
      <c r="K3450" s="1"/>
    </row>
    <row r="3451" spans="11:11" x14ac:dyDescent="0.25">
      <c r="K3451" s="1"/>
    </row>
    <row r="3452" spans="11:11" x14ac:dyDescent="0.25">
      <c r="K3452" s="1"/>
    </row>
    <row r="3453" spans="11:11" x14ac:dyDescent="0.25">
      <c r="K3453" s="1"/>
    </row>
    <row r="3454" spans="11:11" x14ac:dyDescent="0.25">
      <c r="K3454" s="1"/>
    </row>
    <row r="3455" spans="11:11" x14ac:dyDescent="0.25">
      <c r="K3455" s="1"/>
    </row>
    <row r="3456" spans="11:11" x14ac:dyDescent="0.25">
      <c r="K3456" s="1"/>
    </row>
    <row r="3457" spans="11:11" x14ac:dyDescent="0.25">
      <c r="K3457" s="1"/>
    </row>
    <row r="3458" spans="11:11" x14ac:dyDescent="0.25">
      <c r="K3458" s="1"/>
    </row>
    <row r="3459" spans="11:11" x14ac:dyDescent="0.25">
      <c r="K3459" s="1"/>
    </row>
    <row r="3460" spans="11:11" x14ac:dyDescent="0.25">
      <c r="K3460" s="1"/>
    </row>
    <row r="3461" spans="11:11" x14ac:dyDescent="0.25">
      <c r="K3461" s="1"/>
    </row>
    <row r="3462" spans="11:11" x14ac:dyDescent="0.25">
      <c r="K3462" s="1"/>
    </row>
    <row r="3463" spans="11:11" x14ac:dyDescent="0.25">
      <c r="K3463" s="1"/>
    </row>
    <row r="3464" spans="11:11" x14ac:dyDescent="0.25">
      <c r="K3464" s="1"/>
    </row>
    <row r="3465" spans="11:11" x14ac:dyDescent="0.25">
      <c r="K3465" s="1"/>
    </row>
    <row r="3466" spans="11:11" x14ac:dyDescent="0.25">
      <c r="K3466" s="1"/>
    </row>
    <row r="3467" spans="11:11" x14ac:dyDescent="0.25">
      <c r="K3467" s="1"/>
    </row>
    <row r="3468" spans="11:11" x14ac:dyDescent="0.25">
      <c r="K3468" s="1"/>
    </row>
    <row r="3469" spans="11:11" x14ac:dyDescent="0.25">
      <c r="K3469" s="1"/>
    </row>
    <row r="3470" spans="11:11" x14ac:dyDescent="0.25">
      <c r="K3470" s="1"/>
    </row>
    <row r="3471" spans="11:11" x14ac:dyDescent="0.25">
      <c r="K3471" s="1"/>
    </row>
    <row r="3472" spans="11:11" x14ac:dyDescent="0.25">
      <c r="K3472" s="1"/>
    </row>
    <row r="3473" spans="11:11" x14ac:dyDescent="0.25">
      <c r="K3473" s="1"/>
    </row>
    <row r="3474" spans="11:11" x14ac:dyDescent="0.25">
      <c r="K3474" s="1"/>
    </row>
    <row r="3475" spans="11:11" x14ac:dyDescent="0.25">
      <c r="K3475" s="1"/>
    </row>
    <row r="3476" spans="11:11" x14ac:dyDescent="0.25">
      <c r="K3476" s="1"/>
    </row>
    <row r="3477" spans="11:11" x14ac:dyDescent="0.25">
      <c r="K3477" s="1"/>
    </row>
    <row r="3478" spans="11:11" x14ac:dyDescent="0.25">
      <c r="K3478" s="1"/>
    </row>
    <row r="3479" spans="11:11" x14ac:dyDescent="0.25">
      <c r="K3479" s="1"/>
    </row>
    <row r="3480" spans="11:11" x14ac:dyDescent="0.25">
      <c r="K3480" s="1"/>
    </row>
    <row r="3481" spans="11:11" x14ac:dyDescent="0.25">
      <c r="K3481" s="1"/>
    </row>
    <row r="3482" spans="11:11" x14ac:dyDescent="0.25">
      <c r="K3482" s="1"/>
    </row>
    <row r="3483" spans="11:11" x14ac:dyDescent="0.25">
      <c r="K3483" s="1"/>
    </row>
    <row r="3484" spans="11:11" x14ac:dyDescent="0.25">
      <c r="K3484" s="1"/>
    </row>
    <row r="3485" spans="11:11" x14ac:dyDescent="0.25">
      <c r="K3485" s="1"/>
    </row>
    <row r="3486" spans="11:11" x14ac:dyDescent="0.25">
      <c r="K3486" s="1"/>
    </row>
    <row r="3487" spans="11:11" x14ac:dyDescent="0.25">
      <c r="K3487" s="1"/>
    </row>
    <row r="3488" spans="11:11" x14ac:dyDescent="0.25">
      <c r="K3488" s="1"/>
    </row>
    <row r="3489" spans="11:11" x14ac:dyDescent="0.25">
      <c r="K3489" s="1"/>
    </row>
    <row r="3490" spans="11:11" x14ac:dyDescent="0.25">
      <c r="K3490" s="1"/>
    </row>
    <row r="3491" spans="11:11" x14ac:dyDescent="0.25">
      <c r="K3491" s="1"/>
    </row>
    <row r="3492" spans="11:11" x14ac:dyDescent="0.25">
      <c r="K3492" s="1"/>
    </row>
    <row r="3493" spans="11:11" x14ac:dyDescent="0.25">
      <c r="K3493" s="1"/>
    </row>
    <row r="3494" spans="11:11" x14ac:dyDescent="0.25">
      <c r="K3494" s="1"/>
    </row>
    <row r="3495" spans="11:11" x14ac:dyDescent="0.25">
      <c r="K3495" s="1"/>
    </row>
    <row r="3496" spans="11:11" x14ac:dyDescent="0.25">
      <c r="K3496" s="1"/>
    </row>
    <row r="3497" spans="11:11" x14ac:dyDescent="0.25">
      <c r="K3497" s="1"/>
    </row>
    <row r="3498" spans="11:11" x14ac:dyDescent="0.25">
      <c r="K3498" s="1"/>
    </row>
    <row r="3499" spans="11:11" x14ac:dyDescent="0.25">
      <c r="K3499" s="1"/>
    </row>
    <row r="3500" spans="11:11" x14ac:dyDescent="0.25">
      <c r="K3500" s="1"/>
    </row>
    <row r="3501" spans="11:11" x14ac:dyDescent="0.25">
      <c r="K3501" s="1"/>
    </row>
    <row r="3502" spans="11:11" x14ac:dyDescent="0.25">
      <c r="K3502" s="1"/>
    </row>
    <row r="3503" spans="11:11" x14ac:dyDescent="0.25">
      <c r="K3503" s="1"/>
    </row>
    <row r="3504" spans="11:11" x14ac:dyDescent="0.25">
      <c r="K3504" s="1"/>
    </row>
    <row r="3505" spans="11:11" x14ac:dyDescent="0.25">
      <c r="K3505" s="1"/>
    </row>
    <row r="3506" spans="11:11" x14ac:dyDescent="0.25">
      <c r="K3506" s="1"/>
    </row>
    <row r="3507" spans="11:11" x14ac:dyDescent="0.25">
      <c r="K3507" s="1"/>
    </row>
    <row r="3508" spans="11:11" x14ac:dyDescent="0.25">
      <c r="K3508" s="1"/>
    </row>
    <row r="3509" spans="11:11" x14ac:dyDescent="0.25">
      <c r="K3509" s="1"/>
    </row>
    <row r="3510" spans="11:11" x14ac:dyDescent="0.25">
      <c r="K3510" s="1"/>
    </row>
    <row r="3511" spans="11:11" x14ac:dyDescent="0.25">
      <c r="K3511" s="1"/>
    </row>
    <row r="3512" spans="11:11" x14ac:dyDescent="0.25">
      <c r="K3512" s="1"/>
    </row>
    <row r="3513" spans="11:11" x14ac:dyDescent="0.25">
      <c r="K3513" s="1"/>
    </row>
    <row r="3514" spans="11:11" x14ac:dyDescent="0.25">
      <c r="K3514" s="1"/>
    </row>
    <row r="3515" spans="11:11" x14ac:dyDescent="0.25">
      <c r="K3515" s="1"/>
    </row>
    <row r="3516" spans="11:11" x14ac:dyDescent="0.25">
      <c r="K3516" s="1"/>
    </row>
    <row r="3517" spans="11:11" x14ac:dyDescent="0.25">
      <c r="K3517" s="1"/>
    </row>
    <row r="3518" spans="11:11" x14ac:dyDescent="0.25">
      <c r="K3518" s="1"/>
    </row>
    <row r="3519" spans="11:11" x14ac:dyDescent="0.25">
      <c r="K3519" s="1"/>
    </row>
    <row r="3520" spans="11:11" x14ac:dyDescent="0.25">
      <c r="K3520" s="1"/>
    </row>
    <row r="3521" spans="11:11" x14ac:dyDescent="0.25">
      <c r="K3521" s="1"/>
    </row>
    <row r="3522" spans="11:11" x14ac:dyDescent="0.25">
      <c r="K3522" s="1"/>
    </row>
    <row r="3523" spans="11:11" x14ac:dyDescent="0.25">
      <c r="K3523" s="1"/>
    </row>
    <row r="3524" spans="11:11" x14ac:dyDescent="0.25">
      <c r="K3524" s="1"/>
    </row>
    <row r="3525" spans="11:11" x14ac:dyDescent="0.25">
      <c r="K3525" s="1"/>
    </row>
    <row r="3526" spans="11:11" x14ac:dyDescent="0.25">
      <c r="K3526" s="1"/>
    </row>
    <row r="3527" spans="11:11" x14ac:dyDescent="0.25">
      <c r="K3527" s="1"/>
    </row>
    <row r="3528" spans="11:11" x14ac:dyDescent="0.25">
      <c r="K3528" s="1"/>
    </row>
    <row r="3529" spans="11:11" x14ac:dyDescent="0.25">
      <c r="K3529" s="1"/>
    </row>
    <row r="3530" spans="11:11" x14ac:dyDescent="0.25">
      <c r="K3530" s="1"/>
    </row>
    <row r="3531" spans="11:11" x14ac:dyDescent="0.25">
      <c r="K3531" s="1"/>
    </row>
    <row r="3532" spans="11:11" x14ac:dyDescent="0.25">
      <c r="K3532" s="1"/>
    </row>
    <row r="3533" spans="11:11" x14ac:dyDescent="0.25">
      <c r="K3533" s="1"/>
    </row>
    <row r="3534" spans="11:11" x14ac:dyDescent="0.25">
      <c r="K3534" s="1"/>
    </row>
    <row r="3535" spans="11:11" x14ac:dyDescent="0.25">
      <c r="K3535" s="1"/>
    </row>
    <row r="3536" spans="11:11" x14ac:dyDescent="0.25">
      <c r="K3536" s="1"/>
    </row>
    <row r="3537" spans="11:11" x14ac:dyDescent="0.25">
      <c r="K3537" s="1"/>
    </row>
    <row r="3538" spans="11:11" x14ac:dyDescent="0.25">
      <c r="K3538" s="1"/>
    </row>
    <row r="3539" spans="11:11" x14ac:dyDescent="0.25">
      <c r="K3539" s="1"/>
    </row>
    <row r="3540" spans="11:11" x14ac:dyDescent="0.25">
      <c r="K3540" s="1"/>
    </row>
    <row r="3541" spans="11:11" x14ac:dyDescent="0.25">
      <c r="K3541" s="1"/>
    </row>
    <row r="3542" spans="11:11" x14ac:dyDescent="0.25">
      <c r="K3542" s="1"/>
    </row>
    <row r="3543" spans="11:11" x14ac:dyDescent="0.25">
      <c r="K3543" s="1"/>
    </row>
    <row r="3544" spans="11:11" x14ac:dyDescent="0.25">
      <c r="K3544" s="1"/>
    </row>
    <row r="3545" spans="11:11" x14ac:dyDescent="0.25">
      <c r="K3545" s="1"/>
    </row>
    <row r="3546" spans="11:11" x14ac:dyDescent="0.25">
      <c r="K3546" s="1"/>
    </row>
    <row r="3547" spans="11:11" x14ac:dyDescent="0.25">
      <c r="K3547" s="1"/>
    </row>
    <row r="3548" spans="11:11" x14ac:dyDescent="0.25">
      <c r="K3548" s="1"/>
    </row>
    <row r="3549" spans="11:11" x14ac:dyDescent="0.25">
      <c r="K3549" s="1"/>
    </row>
    <row r="3550" spans="11:11" x14ac:dyDescent="0.25">
      <c r="K3550" s="1"/>
    </row>
    <row r="3551" spans="11:11" x14ac:dyDescent="0.25">
      <c r="K3551" s="1"/>
    </row>
    <row r="3552" spans="11:11" x14ac:dyDescent="0.25">
      <c r="K3552" s="1"/>
    </row>
    <row r="3553" spans="11:11" x14ac:dyDescent="0.25">
      <c r="K3553" s="1"/>
    </row>
    <row r="3554" spans="11:11" x14ac:dyDescent="0.25">
      <c r="K3554" s="1"/>
    </row>
    <row r="3555" spans="11:11" x14ac:dyDescent="0.25">
      <c r="K3555" s="1"/>
    </row>
    <row r="3556" spans="11:11" x14ac:dyDescent="0.25">
      <c r="K3556" s="1"/>
    </row>
    <row r="3557" spans="11:11" x14ac:dyDescent="0.25">
      <c r="K3557" s="1"/>
    </row>
    <row r="3558" spans="11:11" x14ac:dyDescent="0.25">
      <c r="K3558" s="1"/>
    </row>
    <row r="3559" spans="11:11" x14ac:dyDescent="0.25">
      <c r="K3559" s="1"/>
    </row>
    <row r="3560" spans="11:11" x14ac:dyDescent="0.25">
      <c r="K3560" s="1"/>
    </row>
    <row r="3561" spans="11:11" x14ac:dyDescent="0.25">
      <c r="K3561" s="1"/>
    </row>
    <row r="3562" spans="11:11" x14ac:dyDescent="0.25">
      <c r="K3562" s="1"/>
    </row>
    <row r="3563" spans="11:11" x14ac:dyDescent="0.25">
      <c r="K3563" s="1"/>
    </row>
    <row r="3564" spans="11:11" x14ac:dyDescent="0.25">
      <c r="K3564" s="1"/>
    </row>
    <row r="3565" spans="11:11" x14ac:dyDescent="0.25">
      <c r="K3565" s="1"/>
    </row>
    <row r="3566" spans="11:11" x14ac:dyDescent="0.25">
      <c r="K3566" s="1"/>
    </row>
    <row r="3567" spans="11:11" x14ac:dyDescent="0.25">
      <c r="K3567" s="1"/>
    </row>
    <row r="3568" spans="11:11" x14ac:dyDescent="0.25">
      <c r="K3568" s="1"/>
    </row>
    <row r="3569" spans="11:11" x14ac:dyDescent="0.25">
      <c r="K3569" s="1"/>
    </row>
    <row r="3570" spans="11:11" x14ac:dyDescent="0.25">
      <c r="K3570" s="1"/>
    </row>
    <row r="3571" spans="11:11" x14ac:dyDescent="0.25">
      <c r="K3571" s="1"/>
    </row>
    <row r="3572" spans="11:11" x14ac:dyDescent="0.25">
      <c r="K3572" s="1"/>
    </row>
    <row r="3573" spans="11:11" x14ac:dyDescent="0.25">
      <c r="K3573" s="1"/>
    </row>
    <row r="3574" spans="11:11" x14ac:dyDescent="0.25">
      <c r="K3574" s="1"/>
    </row>
    <row r="3575" spans="11:11" x14ac:dyDescent="0.25">
      <c r="K3575" s="1"/>
    </row>
    <row r="3576" spans="11:11" x14ac:dyDescent="0.25">
      <c r="K3576" s="1"/>
    </row>
    <row r="3577" spans="11:11" x14ac:dyDescent="0.25">
      <c r="K3577" s="1"/>
    </row>
    <row r="3578" spans="11:11" x14ac:dyDescent="0.25">
      <c r="K3578" s="1"/>
    </row>
    <row r="3579" spans="11:11" x14ac:dyDescent="0.25">
      <c r="K3579" s="1"/>
    </row>
    <row r="3580" spans="11:11" x14ac:dyDescent="0.25">
      <c r="K3580" s="1"/>
    </row>
    <row r="3581" spans="11:11" x14ac:dyDescent="0.25">
      <c r="K3581" s="1"/>
    </row>
    <row r="3582" spans="11:11" x14ac:dyDescent="0.25">
      <c r="K3582" s="1"/>
    </row>
    <row r="3583" spans="11:11" x14ac:dyDescent="0.25">
      <c r="K3583" s="1"/>
    </row>
    <row r="3584" spans="11:11" x14ac:dyDescent="0.25">
      <c r="K3584" s="1"/>
    </row>
    <row r="3585" spans="11:11" x14ac:dyDescent="0.25">
      <c r="K3585" s="1"/>
    </row>
    <row r="3586" spans="11:11" x14ac:dyDescent="0.25">
      <c r="K3586" s="1"/>
    </row>
    <row r="3587" spans="11:11" x14ac:dyDescent="0.25">
      <c r="K3587" s="1"/>
    </row>
    <row r="3588" spans="11:11" x14ac:dyDescent="0.25">
      <c r="K3588" s="1"/>
    </row>
    <row r="3589" spans="11:11" x14ac:dyDescent="0.25">
      <c r="K3589" s="1"/>
    </row>
    <row r="3590" spans="11:11" x14ac:dyDescent="0.25">
      <c r="K3590" s="1"/>
    </row>
    <row r="3591" spans="11:11" x14ac:dyDescent="0.25">
      <c r="K3591" s="1"/>
    </row>
    <row r="3592" spans="11:11" x14ac:dyDescent="0.25">
      <c r="K3592" s="1"/>
    </row>
    <row r="3593" spans="11:11" x14ac:dyDescent="0.25">
      <c r="K3593" s="1"/>
    </row>
    <row r="3594" spans="11:11" x14ac:dyDescent="0.25">
      <c r="K3594" s="1"/>
    </row>
    <row r="3595" spans="11:11" x14ac:dyDescent="0.25">
      <c r="K3595" s="1"/>
    </row>
    <row r="3596" spans="11:11" x14ac:dyDescent="0.25">
      <c r="K3596" s="1"/>
    </row>
    <row r="3597" spans="11:11" x14ac:dyDescent="0.25">
      <c r="K3597" s="1"/>
    </row>
    <row r="3598" spans="11:11" x14ac:dyDescent="0.25">
      <c r="K3598" s="1"/>
    </row>
    <row r="3599" spans="11:11" x14ac:dyDescent="0.25">
      <c r="K3599" s="1"/>
    </row>
    <row r="3600" spans="11:11" x14ac:dyDescent="0.25">
      <c r="K3600" s="1"/>
    </row>
    <row r="3601" spans="11:11" x14ac:dyDescent="0.25">
      <c r="K3601" s="1"/>
    </row>
    <row r="3602" spans="11:11" x14ac:dyDescent="0.25">
      <c r="K3602" s="1"/>
    </row>
    <row r="3603" spans="11:11" x14ac:dyDescent="0.25">
      <c r="K3603" s="1"/>
    </row>
    <row r="3604" spans="11:11" x14ac:dyDescent="0.25">
      <c r="K3604" s="1"/>
    </row>
    <row r="3605" spans="11:11" x14ac:dyDescent="0.25">
      <c r="K3605" s="1"/>
    </row>
    <row r="3606" spans="11:11" x14ac:dyDescent="0.25">
      <c r="K3606" s="1"/>
    </row>
    <row r="3607" spans="11:11" x14ac:dyDescent="0.25">
      <c r="K3607" s="1"/>
    </row>
    <row r="3608" spans="11:11" x14ac:dyDescent="0.25">
      <c r="K3608" s="1"/>
    </row>
    <row r="3609" spans="11:11" x14ac:dyDescent="0.25">
      <c r="K3609" s="1"/>
    </row>
    <row r="3610" spans="11:11" x14ac:dyDescent="0.25">
      <c r="K3610" s="1"/>
    </row>
    <row r="3611" spans="11:11" x14ac:dyDescent="0.25">
      <c r="K3611" s="1"/>
    </row>
    <row r="3612" spans="11:11" x14ac:dyDescent="0.25">
      <c r="K3612" s="1"/>
    </row>
    <row r="3613" spans="11:11" x14ac:dyDescent="0.25">
      <c r="K3613" s="1"/>
    </row>
    <row r="3614" spans="11:11" x14ac:dyDescent="0.25">
      <c r="K3614" s="1"/>
    </row>
    <row r="3615" spans="11:11" x14ac:dyDescent="0.25">
      <c r="K3615" s="1"/>
    </row>
    <row r="3616" spans="11:11" x14ac:dyDescent="0.25">
      <c r="K3616" s="1"/>
    </row>
    <row r="3617" spans="11:11" x14ac:dyDescent="0.25">
      <c r="K3617" s="1"/>
    </row>
    <row r="3618" spans="11:11" x14ac:dyDescent="0.25">
      <c r="K3618" s="1"/>
    </row>
    <row r="3619" spans="11:11" x14ac:dyDescent="0.25">
      <c r="K3619" s="1"/>
    </row>
    <row r="3620" spans="11:11" x14ac:dyDescent="0.25">
      <c r="K3620" s="1"/>
    </row>
    <row r="3621" spans="11:11" x14ac:dyDescent="0.25">
      <c r="K3621" s="1"/>
    </row>
    <row r="3622" spans="11:11" x14ac:dyDescent="0.25">
      <c r="K3622" s="1"/>
    </row>
    <row r="3623" spans="11:11" x14ac:dyDescent="0.25">
      <c r="K3623" s="1"/>
    </row>
    <row r="3624" spans="11:11" x14ac:dyDescent="0.25">
      <c r="K3624" s="1"/>
    </row>
    <row r="3625" spans="11:11" x14ac:dyDescent="0.25">
      <c r="K3625" s="1"/>
    </row>
    <row r="3626" spans="11:11" x14ac:dyDescent="0.25">
      <c r="K3626" s="1"/>
    </row>
    <row r="3627" spans="11:11" x14ac:dyDescent="0.25">
      <c r="K3627" s="1"/>
    </row>
    <row r="3628" spans="11:11" x14ac:dyDescent="0.25">
      <c r="K3628" s="1"/>
    </row>
    <row r="3629" spans="11:11" x14ac:dyDescent="0.25">
      <c r="K3629" s="1"/>
    </row>
    <row r="3630" spans="11:11" x14ac:dyDescent="0.25">
      <c r="K3630" s="1"/>
    </row>
    <row r="3631" spans="11:11" x14ac:dyDescent="0.25">
      <c r="K3631" s="1"/>
    </row>
    <row r="3632" spans="11:11" x14ac:dyDescent="0.25">
      <c r="K3632" s="1"/>
    </row>
    <row r="3633" spans="11:11" x14ac:dyDescent="0.25">
      <c r="K3633" s="1"/>
    </row>
    <row r="3634" spans="11:11" x14ac:dyDescent="0.25">
      <c r="K3634" s="1"/>
    </row>
    <row r="3635" spans="11:11" x14ac:dyDescent="0.25">
      <c r="K3635" s="1"/>
    </row>
    <row r="3636" spans="11:11" x14ac:dyDescent="0.25">
      <c r="K3636" s="1"/>
    </row>
    <row r="3637" spans="11:11" x14ac:dyDescent="0.25">
      <c r="K3637" s="1"/>
    </row>
    <row r="3638" spans="11:11" x14ac:dyDescent="0.25">
      <c r="K3638" s="1"/>
    </row>
    <row r="3639" spans="11:11" x14ac:dyDescent="0.25">
      <c r="K3639" s="1"/>
    </row>
    <row r="3640" spans="11:11" x14ac:dyDescent="0.25">
      <c r="K3640" s="1"/>
    </row>
    <row r="3641" spans="11:11" x14ac:dyDescent="0.25">
      <c r="K3641" s="1"/>
    </row>
    <row r="3642" spans="11:11" x14ac:dyDescent="0.25">
      <c r="K3642" s="1"/>
    </row>
    <row r="3643" spans="11:11" x14ac:dyDescent="0.25">
      <c r="K3643" s="1"/>
    </row>
    <row r="3644" spans="11:11" x14ac:dyDescent="0.25">
      <c r="K3644" s="1"/>
    </row>
    <row r="3645" spans="11:11" x14ac:dyDescent="0.25">
      <c r="K3645" s="1"/>
    </row>
    <row r="3646" spans="11:11" x14ac:dyDescent="0.25">
      <c r="K3646" s="1"/>
    </row>
    <row r="3647" spans="11:11" x14ac:dyDescent="0.25">
      <c r="K3647" s="1"/>
    </row>
    <row r="3648" spans="11:11" x14ac:dyDescent="0.25">
      <c r="K3648" s="1"/>
    </row>
    <row r="3649" spans="11:11" x14ac:dyDescent="0.25">
      <c r="K3649" s="1"/>
    </row>
    <row r="3650" spans="11:11" x14ac:dyDescent="0.25">
      <c r="K3650" s="1"/>
    </row>
    <row r="3651" spans="11:11" x14ac:dyDescent="0.25">
      <c r="K3651" s="1"/>
    </row>
    <row r="3652" spans="11:11" x14ac:dyDescent="0.25">
      <c r="K3652" s="1"/>
    </row>
    <row r="3653" spans="11:11" x14ac:dyDescent="0.25">
      <c r="K3653" s="1"/>
    </row>
    <row r="3654" spans="11:11" x14ac:dyDescent="0.25">
      <c r="K3654" s="1"/>
    </row>
    <row r="3655" spans="11:11" x14ac:dyDescent="0.25">
      <c r="K3655" s="1"/>
    </row>
    <row r="3656" spans="11:11" x14ac:dyDescent="0.25">
      <c r="K3656" s="1"/>
    </row>
    <row r="3657" spans="11:11" x14ac:dyDescent="0.25">
      <c r="K3657" s="1"/>
    </row>
    <row r="3658" spans="11:11" x14ac:dyDescent="0.25">
      <c r="K3658" s="1"/>
    </row>
    <row r="3659" spans="11:11" x14ac:dyDescent="0.25">
      <c r="K3659" s="1"/>
    </row>
    <row r="3660" spans="11:11" x14ac:dyDescent="0.25">
      <c r="K3660" s="1"/>
    </row>
    <row r="3661" spans="11:11" x14ac:dyDescent="0.25">
      <c r="K3661" s="1"/>
    </row>
    <row r="3662" spans="11:11" x14ac:dyDescent="0.25">
      <c r="K3662" s="1"/>
    </row>
    <row r="3663" spans="11:11" x14ac:dyDescent="0.25">
      <c r="K3663" s="1"/>
    </row>
    <row r="3664" spans="11:11" x14ac:dyDescent="0.25">
      <c r="K3664" s="1"/>
    </row>
    <row r="3665" spans="11:11" x14ac:dyDescent="0.25">
      <c r="K3665" s="1"/>
    </row>
    <row r="3666" spans="11:11" x14ac:dyDescent="0.25">
      <c r="K3666" s="1"/>
    </row>
    <row r="3667" spans="11:11" x14ac:dyDescent="0.25">
      <c r="K3667" s="1"/>
    </row>
    <row r="3668" spans="11:11" x14ac:dyDescent="0.25">
      <c r="K3668" s="1"/>
    </row>
    <row r="3669" spans="11:11" x14ac:dyDescent="0.25">
      <c r="K3669" s="1"/>
    </row>
    <row r="3670" spans="11:11" x14ac:dyDescent="0.25">
      <c r="K3670" s="1"/>
    </row>
    <row r="3671" spans="11:11" x14ac:dyDescent="0.25">
      <c r="K3671" s="1"/>
    </row>
    <row r="3672" spans="11:11" x14ac:dyDescent="0.25">
      <c r="K3672" s="1"/>
    </row>
    <row r="3673" spans="11:11" x14ac:dyDescent="0.25">
      <c r="K3673" s="1"/>
    </row>
    <row r="3674" spans="11:11" x14ac:dyDescent="0.25">
      <c r="K3674" s="1"/>
    </row>
    <row r="3675" spans="11:11" x14ac:dyDescent="0.25">
      <c r="K3675" s="1"/>
    </row>
    <row r="3676" spans="11:11" x14ac:dyDescent="0.25">
      <c r="K3676" s="1"/>
    </row>
    <row r="3677" spans="11:11" x14ac:dyDescent="0.25">
      <c r="K3677" s="1"/>
    </row>
    <row r="3678" spans="11:11" x14ac:dyDescent="0.25">
      <c r="K3678" s="1"/>
    </row>
    <row r="3679" spans="11:11" x14ac:dyDescent="0.25">
      <c r="K3679" s="1"/>
    </row>
    <row r="3680" spans="11:11" x14ac:dyDescent="0.25">
      <c r="K3680" s="1"/>
    </row>
    <row r="3681" spans="11:11" x14ac:dyDescent="0.25">
      <c r="K3681" s="1"/>
    </row>
    <row r="3682" spans="11:11" x14ac:dyDescent="0.25">
      <c r="K3682" s="1"/>
    </row>
    <row r="3683" spans="11:11" x14ac:dyDescent="0.25">
      <c r="K3683" s="1"/>
    </row>
    <row r="3684" spans="11:11" x14ac:dyDescent="0.25">
      <c r="K3684" s="1"/>
    </row>
    <row r="3685" spans="11:11" x14ac:dyDescent="0.25">
      <c r="K3685" s="1"/>
    </row>
    <row r="3686" spans="11:11" x14ac:dyDescent="0.25">
      <c r="K3686" s="1"/>
    </row>
    <row r="3687" spans="11:11" x14ac:dyDescent="0.25">
      <c r="K3687" s="1"/>
    </row>
    <row r="3688" spans="11:11" x14ac:dyDescent="0.25">
      <c r="K3688" s="1"/>
    </row>
    <row r="3689" spans="11:11" x14ac:dyDescent="0.25">
      <c r="K3689" s="1"/>
    </row>
    <row r="3690" spans="11:11" x14ac:dyDescent="0.25">
      <c r="K3690" s="1"/>
    </row>
    <row r="3691" spans="11:11" x14ac:dyDescent="0.25">
      <c r="K3691" s="1"/>
    </row>
    <row r="3692" spans="11:11" x14ac:dyDescent="0.25">
      <c r="K3692" s="1"/>
    </row>
    <row r="3693" spans="11:11" x14ac:dyDescent="0.25">
      <c r="K3693" s="1"/>
    </row>
    <row r="3694" spans="11:11" x14ac:dyDescent="0.25">
      <c r="K3694" s="1"/>
    </row>
    <row r="3695" spans="11:11" x14ac:dyDescent="0.25">
      <c r="K3695" s="1"/>
    </row>
    <row r="3696" spans="11:11" x14ac:dyDescent="0.25">
      <c r="K3696" s="1"/>
    </row>
    <row r="3697" spans="11:11" x14ac:dyDescent="0.25">
      <c r="K3697" s="1"/>
    </row>
    <row r="3698" spans="11:11" x14ac:dyDescent="0.25">
      <c r="K3698" s="1"/>
    </row>
    <row r="3699" spans="11:11" x14ac:dyDescent="0.25">
      <c r="K3699" s="1"/>
    </row>
    <row r="3700" spans="11:11" x14ac:dyDescent="0.25">
      <c r="K3700" s="1"/>
    </row>
    <row r="3701" spans="11:11" x14ac:dyDescent="0.25">
      <c r="K3701" s="1"/>
    </row>
    <row r="3702" spans="11:11" x14ac:dyDescent="0.25">
      <c r="K3702" s="1"/>
    </row>
    <row r="3703" spans="11:11" x14ac:dyDescent="0.25">
      <c r="K3703" s="1"/>
    </row>
    <row r="3704" spans="11:11" x14ac:dyDescent="0.25">
      <c r="K3704" s="1"/>
    </row>
    <row r="3705" spans="11:11" x14ac:dyDescent="0.25">
      <c r="K3705" s="1"/>
    </row>
    <row r="3706" spans="11:11" x14ac:dyDescent="0.25">
      <c r="K3706" s="1"/>
    </row>
    <row r="3707" spans="11:11" x14ac:dyDescent="0.25">
      <c r="K3707" s="1"/>
    </row>
    <row r="3708" spans="11:11" x14ac:dyDescent="0.25">
      <c r="K3708" s="1"/>
    </row>
    <row r="3709" spans="11:11" x14ac:dyDescent="0.25">
      <c r="K3709" s="1"/>
    </row>
    <row r="3710" spans="11:11" x14ac:dyDescent="0.25">
      <c r="K3710" s="1"/>
    </row>
    <row r="3711" spans="11:11" x14ac:dyDescent="0.25">
      <c r="K3711" s="1"/>
    </row>
    <row r="3712" spans="11:11" x14ac:dyDescent="0.25">
      <c r="K3712" s="1"/>
    </row>
    <row r="3713" spans="11:11" x14ac:dyDescent="0.25">
      <c r="K3713" s="1"/>
    </row>
    <row r="3714" spans="11:11" x14ac:dyDescent="0.25">
      <c r="K3714" s="1"/>
    </row>
    <row r="3715" spans="11:11" x14ac:dyDescent="0.25">
      <c r="K3715" s="1"/>
    </row>
    <row r="3716" spans="11:11" x14ac:dyDescent="0.25">
      <c r="K3716" s="1"/>
    </row>
    <row r="3717" spans="11:11" x14ac:dyDescent="0.25">
      <c r="K3717" s="1"/>
    </row>
    <row r="3718" spans="11:11" x14ac:dyDescent="0.25">
      <c r="K3718" s="1"/>
    </row>
    <row r="3719" spans="11:11" x14ac:dyDescent="0.25">
      <c r="K3719" s="1"/>
    </row>
    <row r="3720" spans="11:11" x14ac:dyDescent="0.25">
      <c r="K3720" s="1"/>
    </row>
    <row r="3721" spans="11:11" x14ac:dyDescent="0.25">
      <c r="K3721" s="1"/>
    </row>
    <row r="3722" spans="11:11" x14ac:dyDescent="0.25">
      <c r="K3722" s="1"/>
    </row>
    <row r="3723" spans="11:11" x14ac:dyDescent="0.25">
      <c r="K3723" s="1"/>
    </row>
    <row r="3724" spans="11:11" x14ac:dyDescent="0.25">
      <c r="K3724" s="1"/>
    </row>
    <row r="3725" spans="11:11" x14ac:dyDescent="0.25">
      <c r="K3725" s="1"/>
    </row>
    <row r="3726" spans="11:11" x14ac:dyDescent="0.25">
      <c r="K3726" s="1"/>
    </row>
    <row r="3727" spans="11:11" x14ac:dyDescent="0.25">
      <c r="K3727" s="1"/>
    </row>
    <row r="3728" spans="11:11" x14ac:dyDescent="0.25">
      <c r="K3728" s="1"/>
    </row>
    <row r="3729" spans="11:11" x14ac:dyDescent="0.25">
      <c r="K3729" s="1"/>
    </row>
    <row r="3730" spans="11:11" x14ac:dyDescent="0.25">
      <c r="K3730" s="1"/>
    </row>
    <row r="3731" spans="11:11" x14ac:dyDescent="0.25">
      <c r="K3731" s="1"/>
    </row>
    <row r="3732" spans="11:11" x14ac:dyDescent="0.25">
      <c r="K3732" s="1"/>
    </row>
    <row r="3733" spans="11:11" x14ac:dyDescent="0.25">
      <c r="K3733" s="1"/>
    </row>
    <row r="3734" spans="11:11" x14ac:dyDescent="0.25">
      <c r="K3734" s="1"/>
    </row>
    <row r="3735" spans="11:11" x14ac:dyDescent="0.25">
      <c r="K3735" s="1"/>
    </row>
    <row r="3736" spans="11:11" x14ac:dyDescent="0.25">
      <c r="K3736" s="1"/>
    </row>
    <row r="3737" spans="11:11" x14ac:dyDescent="0.25">
      <c r="K3737" s="1"/>
    </row>
    <row r="3738" spans="11:11" x14ac:dyDescent="0.25">
      <c r="K3738" s="1"/>
    </row>
    <row r="3739" spans="11:11" x14ac:dyDescent="0.25">
      <c r="K3739" s="1"/>
    </row>
    <row r="3740" spans="11:11" x14ac:dyDescent="0.25">
      <c r="K3740" s="1"/>
    </row>
    <row r="3741" spans="11:11" x14ac:dyDescent="0.25">
      <c r="K3741" s="1"/>
    </row>
    <row r="3742" spans="11:11" x14ac:dyDescent="0.25">
      <c r="K3742" s="1"/>
    </row>
    <row r="3743" spans="11:11" x14ac:dyDescent="0.25">
      <c r="K3743" s="1"/>
    </row>
    <row r="3744" spans="11:11" x14ac:dyDescent="0.25">
      <c r="K3744" s="1"/>
    </row>
    <row r="3745" spans="11:11" x14ac:dyDescent="0.25">
      <c r="K3745" s="1"/>
    </row>
    <row r="3746" spans="11:11" x14ac:dyDescent="0.25">
      <c r="K3746" s="1"/>
    </row>
    <row r="3747" spans="11:11" x14ac:dyDescent="0.25">
      <c r="K3747" s="1"/>
    </row>
    <row r="3748" spans="11:11" x14ac:dyDescent="0.25">
      <c r="K3748" s="1"/>
    </row>
    <row r="3749" spans="11:11" x14ac:dyDescent="0.25">
      <c r="K3749" s="1"/>
    </row>
    <row r="3750" spans="11:11" x14ac:dyDescent="0.25">
      <c r="K3750" s="1"/>
    </row>
    <row r="3751" spans="11:11" x14ac:dyDescent="0.25">
      <c r="K3751" s="1"/>
    </row>
    <row r="3752" spans="11:11" x14ac:dyDescent="0.25">
      <c r="K3752" s="1"/>
    </row>
    <row r="3753" spans="11:11" x14ac:dyDescent="0.25">
      <c r="K3753" s="1"/>
    </row>
    <row r="3754" spans="11:11" x14ac:dyDescent="0.25">
      <c r="K3754" s="1"/>
    </row>
    <row r="3755" spans="11:11" x14ac:dyDescent="0.25">
      <c r="K3755" s="1"/>
    </row>
    <row r="3756" spans="11:11" x14ac:dyDescent="0.25">
      <c r="K3756" s="1"/>
    </row>
    <row r="3757" spans="11:11" x14ac:dyDescent="0.25">
      <c r="K3757" s="1"/>
    </row>
    <row r="3758" spans="11:11" x14ac:dyDescent="0.25">
      <c r="K3758" s="1"/>
    </row>
    <row r="3759" spans="11:11" x14ac:dyDescent="0.25">
      <c r="K3759" s="1"/>
    </row>
    <row r="3760" spans="11:11" x14ac:dyDescent="0.25">
      <c r="K3760" s="1"/>
    </row>
    <row r="3761" spans="11:11" x14ac:dyDescent="0.25">
      <c r="K3761" s="1"/>
    </row>
    <row r="3762" spans="11:11" x14ac:dyDescent="0.25">
      <c r="K3762" s="1"/>
    </row>
    <row r="3763" spans="11:11" x14ac:dyDescent="0.25">
      <c r="K3763" s="1"/>
    </row>
    <row r="3764" spans="11:11" x14ac:dyDescent="0.25">
      <c r="K3764" s="1"/>
    </row>
    <row r="3765" spans="11:11" x14ac:dyDescent="0.25">
      <c r="K3765" s="1"/>
    </row>
    <row r="3766" spans="11:11" x14ac:dyDescent="0.25">
      <c r="K3766" s="1"/>
    </row>
    <row r="3767" spans="11:11" x14ac:dyDescent="0.25">
      <c r="K3767" s="1"/>
    </row>
    <row r="3768" spans="11:11" x14ac:dyDescent="0.25">
      <c r="K3768" s="1"/>
    </row>
    <row r="3769" spans="11:11" x14ac:dyDescent="0.25">
      <c r="K3769" s="1"/>
    </row>
    <row r="3770" spans="11:11" x14ac:dyDescent="0.25">
      <c r="K3770" s="1"/>
    </row>
    <row r="3771" spans="11:11" x14ac:dyDescent="0.25">
      <c r="K3771" s="1"/>
    </row>
    <row r="3772" spans="11:11" x14ac:dyDescent="0.25">
      <c r="K3772" s="1"/>
    </row>
    <row r="3773" spans="11:11" x14ac:dyDescent="0.25">
      <c r="K3773" s="1"/>
    </row>
    <row r="3774" spans="11:11" x14ac:dyDescent="0.25">
      <c r="K3774" s="1"/>
    </row>
    <row r="3775" spans="11:11" x14ac:dyDescent="0.25">
      <c r="K3775" s="1"/>
    </row>
    <row r="3776" spans="11:11" x14ac:dyDescent="0.25">
      <c r="K3776" s="1"/>
    </row>
    <row r="3777" spans="11:11" x14ac:dyDescent="0.25">
      <c r="K3777" s="1"/>
    </row>
    <row r="3778" spans="11:11" x14ac:dyDescent="0.25">
      <c r="K3778" s="1"/>
    </row>
    <row r="3779" spans="11:11" x14ac:dyDescent="0.25">
      <c r="K3779" s="1"/>
    </row>
    <row r="3780" spans="11:11" x14ac:dyDescent="0.25">
      <c r="K3780" s="1"/>
    </row>
    <row r="3781" spans="11:11" x14ac:dyDescent="0.25">
      <c r="K3781" s="1"/>
    </row>
    <row r="3782" spans="11:11" x14ac:dyDescent="0.25">
      <c r="K3782" s="1"/>
    </row>
    <row r="3783" spans="11:11" x14ac:dyDescent="0.25">
      <c r="K3783" s="1"/>
    </row>
    <row r="3784" spans="11:11" x14ac:dyDescent="0.25">
      <c r="K3784" s="1"/>
    </row>
    <row r="3785" spans="11:11" x14ac:dyDescent="0.25">
      <c r="K3785" s="1"/>
    </row>
    <row r="3786" spans="11:11" x14ac:dyDescent="0.25">
      <c r="K3786" s="1"/>
    </row>
    <row r="3787" spans="11:11" x14ac:dyDescent="0.25">
      <c r="K3787" s="1"/>
    </row>
    <row r="3788" spans="11:11" x14ac:dyDescent="0.25">
      <c r="K3788" s="1"/>
    </row>
    <row r="3789" spans="11:11" x14ac:dyDescent="0.25">
      <c r="K3789" s="1"/>
    </row>
    <row r="3790" spans="11:11" x14ac:dyDescent="0.25">
      <c r="K3790" s="1"/>
    </row>
    <row r="3791" spans="11:11" x14ac:dyDescent="0.25">
      <c r="K3791" s="1"/>
    </row>
    <row r="3792" spans="11:11" x14ac:dyDescent="0.25">
      <c r="K3792" s="1"/>
    </row>
    <row r="3793" spans="11:11" x14ac:dyDescent="0.25">
      <c r="K3793" s="1"/>
    </row>
    <row r="3794" spans="11:11" x14ac:dyDescent="0.25">
      <c r="K3794" s="1"/>
    </row>
    <row r="3795" spans="11:11" x14ac:dyDescent="0.25">
      <c r="K3795" s="1"/>
    </row>
    <row r="3796" spans="11:11" x14ac:dyDescent="0.25">
      <c r="K3796" s="1"/>
    </row>
    <row r="3797" spans="11:11" x14ac:dyDescent="0.25">
      <c r="K3797" s="1"/>
    </row>
    <row r="3798" spans="11:11" x14ac:dyDescent="0.25">
      <c r="K3798" s="1"/>
    </row>
    <row r="3799" spans="11:11" x14ac:dyDescent="0.25">
      <c r="K3799" s="1"/>
    </row>
    <row r="3800" spans="11:11" x14ac:dyDescent="0.25">
      <c r="K3800" s="1"/>
    </row>
    <row r="3801" spans="11:11" x14ac:dyDescent="0.25">
      <c r="K3801" s="1"/>
    </row>
    <row r="3802" spans="11:11" x14ac:dyDescent="0.25">
      <c r="K3802" s="1"/>
    </row>
    <row r="3803" spans="11:11" x14ac:dyDescent="0.25">
      <c r="K3803" s="1"/>
    </row>
    <row r="3804" spans="11:11" x14ac:dyDescent="0.25">
      <c r="K3804" s="1"/>
    </row>
    <row r="3805" spans="11:11" x14ac:dyDescent="0.25">
      <c r="K3805" s="1"/>
    </row>
    <row r="3806" spans="11:11" x14ac:dyDescent="0.25">
      <c r="K3806" s="1"/>
    </row>
    <row r="3807" spans="11:11" x14ac:dyDescent="0.25">
      <c r="K3807" s="1"/>
    </row>
    <row r="3808" spans="11:11" x14ac:dyDescent="0.25">
      <c r="K3808" s="1"/>
    </row>
    <row r="3809" spans="11:11" x14ac:dyDescent="0.25">
      <c r="K3809" s="1"/>
    </row>
    <row r="3810" spans="11:11" x14ac:dyDescent="0.25">
      <c r="K3810" s="1"/>
    </row>
    <row r="3811" spans="11:11" x14ac:dyDescent="0.25">
      <c r="K3811" s="1"/>
    </row>
    <row r="3812" spans="11:11" x14ac:dyDescent="0.25">
      <c r="K3812" s="1"/>
    </row>
    <row r="3813" spans="11:11" x14ac:dyDescent="0.25">
      <c r="K3813" s="1"/>
    </row>
    <row r="3814" spans="11:11" x14ac:dyDescent="0.25">
      <c r="K3814" s="1"/>
    </row>
    <row r="3815" spans="11:11" x14ac:dyDescent="0.25">
      <c r="K3815" s="1"/>
    </row>
    <row r="3816" spans="11:11" x14ac:dyDescent="0.25">
      <c r="K3816" s="1"/>
    </row>
    <row r="3817" spans="11:11" x14ac:dyDescent="0.25">
      <c r="K3817" s="1"/>
    </row>
    <row r="3818" spans="11:11" x14ac:dyDescent="0.25">
      <c r="K3818" s="1"/>
    </row>
    <row r="3819" spans="11:11" x14ac:dyDescent="0.25">
      <c r="K3819" s="1"/>
    </row>
    <row r="3820" spans="11:11" x14ac:dyDescent="0.25">
      <c r="K3820" s="1"/>
    </row>
    <row r="3821" spans="11:11" x14ac:dyDescent="0.25">
      <c r="K3821" s="1"/>
    </row>
    <row r="3822" spans="11:11" x14ac:dyDescent="0.25">
      <c r="K3822" s="1"/>
    </row>
    <row r="3823" spans="11:11" x14ac:dyDescent="0.25">
      <c r="K3823" s="1"/>
    </row>
    <row r="3824" spans="11:11" x14ac:dyDescent="0.25">
      <c r="K3824" s="1"/>
    </row>
    <row r="3825" spans="11:11" x14ac:dyDescent="0.25">
      <c r="K3825" s="1"/>
    </row>
    <row r="3826" spans="11:11" x14ac:dyDescent="0.25">
      <c r="K3826" s="1"/>
    </row>
    <row r="3827" spans="11:11" x14ac:dyDescent="0.25">
      <c r="K3827" s="1"/>
    </row>
    <row r="3828" spans="11:11" x14ac:dyDescent="0.25">
      <c r="K3828" s="1"/>
    </row>
    <row r="3829" spans="11:11" x14ac:dyDescent="0.25">
      <c r="K3829" s="1"/>
    </row>
    <row r="3830" spans="11:11" x14ac:dyDescent="0.25">
      <c r="K3830" s="1"/>
    </row>
    <row r="3831" spans="11:11" x14ac:dyDescent="0.25">
      <c r="K3831" s="1"/>
    </row>
    <row r="3832" spans="11:11" x14ac:dyDescent="0.25">
      <c r="K3832" s="1"/>
    </row>
    <row r="3833" spans="11:11" x14ac:dyDescent="0.25">
      <c r="K3833" s="1"/>
    </row>
    <row r="3834" spans="11:11" x14ac:dyDescent="0.25">
      <c r="K3834" s="1"/>
    </row>
    <row r="3835" spans="11:11" x14ac:dyDescent="0.25">
      <c r="K3835" s="1"/>
    </row>
    <row r="3836" spans="11:11" x14ac:dyDescent="0.25">
      <c r="K3836" s="1"/>
    </row>
    <row r="3837" spans="11:11" x14ac:dyDescent="0.25">
      <c r="K3837" s="1"/>
    </row>
    <row r="3838" spans="11:11" x14ac:dyDescent="0.25">
      <c r="K3838" s="1"/>
    </row>
    <row r="3839" spans="11:11" x14ac:dyDescent="0.25">
      <c r="K3839" s="1"/>
    </row>
    <row r="3840" spans="11:11" x14ac:dyDescent="0.25">
      <c r="K3840" s="1"/>
    </row>
    <row r="3841" spans="11:11" x14ac:dyDescent="0.25">
      <c r="K3841" s="1"/>
    </row>
    <row r="3842" spans="11:11" x14ac:dyDescent="0.25">
      <c r="K3842" s="1"/>
    </row>
    <row r="3843" spans="11:11" x14ac:dyDescent="0.25">
      <c r="K3843" s="1"/>
    </row>
    <row r="3844" spans="11:11" x14ac:dyDescent="0.25">
      <c r="K3844" s="1"/>
    </row>
    <row r="3845" spans="11:11" x14ac:dyDescent="0.25">
      <c r="K3845" s="1"/>
    </row>
    <row r="3846" spans="11:11" x14ac:dyDescent="0.25">
      <c r="K3846" s="1"/>
    </row>
    <row r="3847" spans="11:11" x14ac:dyDescent="0.25">
      <c r="K3847" s="1"/>
    </row>
    <row r="3848" spans="11:11" x14ac:dyDescent="0.25">
      <c r="K3848" s="1"/>
    </row>
    <row r="3849" spans="11:11" x14ac:dyDescent="0.25">
      <c r="K3849" s="1"/>
    </row>
    <row r="3850" spans="11:11" x14ac:dyDescent="0.25">
      <c r="K3850" s="1"/>
    </row>
    <row r="3851" spans="11:11" x14ac:dyDescent="0.25">
      <c r="K3851" s="1"/>
    </row>
    <row r="3852" spans="11:11" x14ac:dyDescent="0.25">
      <c r="K3852" s="1"/>
    </row>
    <row r="3853" spans="11:11" x14ac:dyDescent="0.25">
      <c r="K3853" s="1"/>
    </row>
    <row r="3854" spans="11:11" x14ac:dyDescent="0.25">
      <c r="K3854" s="1"/>
    </row>
    <row r="3855" spans="11:11" x14ac:dyDescent="0.25">
      <c r="K3855" s="1"/>
    </row>
    <row r="3856" spans="11:11" x14ac:dyDescent="0.25">
      <c r="K3856" s="1"/>
    </row>
    <row r="3857" spans="11:11" x14ac:dyDescent="0.25">
      <c r="K3857" s="1"/>
    </row>
    <row r="3858" spans="11:11" x14ac:dyDescent="0.25">
      <c r="K3858" s="1"/>
    </row>
    <row r="3859" spans="11:11" x14ac:dyDescent="0.25">
      <c r="K3859" s="1"/>
    </row>
    <row r="3860" spans="11:11" x14ac:dyDescent="0.25">
      <c r="K3860" s="1"/>
    </row>
    <row r="3861" spans="11:11" x14ac:dyDescent="0.25">
      <c r="K3861" s="1"/>
    </row>
    <row r="3862" spans="11:11" x14ac:dyDescent="0.25">
      <c r="K3862" s="1"/>
    </row>
    <row r="3863" spans="11:11" x14ac:dyDescent="0.25">
      <c r="K3863" s="1"/>
    </row>
    <row r="3864" spans="11:11" x14ac:dyDescent="0.25">
      <c r="K3864" s="1"/>
    </row>
    <row r="3865" spans="11:11" x14ac:dyDescent="0.25">
      <c r="K3865" s="1"/>
    </row>
    <row r="3866" spans="11:11" x14ac:dyDescent="0.25">
      <c r="K3866" s="1"/>
    </row>
    <row r="3867" spans="11:11" x14ac:dyDescent="0.25">
      <c r="K3867" s="1"/>
    </row>
    <row r="3868" spans="11:11" x14ac:dyDescent="0.25">
      <c r="K3868" s="1"/>
    </row>
    <row r="3869" spans="11:11" x14ac:dyDescent="0.25">
      <c r="K3869" s="1"/>
    </row>
    <row r="3870" spans="11:11" x14ac:dyDescent="0.25">
      <c r="K3870" s="1"/>
    </row>
    <row r="3871" spans="11:11" x14ac:dyDescent="0.25">
      <c r="K3871" s="1"/>
    </row>
    <row r="3872" spans="11:11" x14ac:dyDescent="0.25">
      <c r="K3872" s="1"/>
    </row>
    <row r="3873" spans="11:11" x14ac:dyDescent="0.25">
      <c r="K3873" s="1"/>
    </row>
    <row r="3874" spans="11:11" x14ac:dyDescent="0.25">
      <c r="K3874" s="1"/>
    </row>
    <row r="3875" spans="11:11" x14ac:dyDescent="0.25">
      <c r="K3875" s="1"/>
    </row>
    <row r="3876" spans="11:11" x14ac:dyDescent="0.25">
      <c r="K3876" s="1"/>
    </row>
    <row r="3877" spans="11:11" x14ac:dyDescent="0.25">
      <c r="K3877" s="1"/>
    </row>
    <row r="3878" spans="11:11" x14ac:dyDescent="0.25">
      <c r="K3878" s="1"/>
    </row>
    <row r="3879" spans="11:11" x14ac:dyDescent="0.25">
      <c r="K3879" s="1"/>
    </row>
    <row r="3880" spans="11:11" x14ac:dyDescent="0.25">
      <c r="K3880" s="1"/>
    </row>
    <row r="3881" spans="11:11" x14ac:dyDescent="0.25">
      <c r="K3881" s="1"/>
    </row>
    <row r="3882" spans="11:11" x14ac:dyDescent="0.25">
      <c r="K3882" s="1"/>
    </row>
    <row r="3883" spans="11:11" x14ac:dyDescent="0.25">
      <c r="K3883" s="1"/>
    </row>
    <row r="3884" spans="11:11" x14ac:dyDescent="0.25">
      <c r="K3884" s="1"/>
    </row>
    <row r="3885" spans="11:11" x14ac:dyDescent="0.25">
      <c r="K3885" s="1"/>
    </row>
    <row r="3886" spans="11:11" x14ac:dyDescent="0.25">
      <c r="K3886" s="1"/>
    </row>
    <row r="3887" spans="11:11" x14ac:dyDescent="0.25">
      <c r="K3887" s="1"/>
    </row>
    <row r="3888" spans="11:11" x14ac:dyDescent="0.25">
      <c r="K3888" s="1"/>
    </row>
    <row r="3889" spans="11:11" x14ac:dyDescent="0.25">
      <c r="K3889" s="1"/>
    </row>
    <row r="3890" spans="11:11" x14ac:dyDescent="0.25">
      <c r="K3890" s="1"/>
    </row>
    <row r="3891" spans="11:11" x14ac:dyDescent="0.25">
      <c r="K3891" s="1"/>
    </row>
    <row r="3892" spans="11:11" x14ac:dyDescent="0.25">
      <c r="K3892" s="1"/>
    </row>
    <row r="3893" spans="11:11" x14ac:dyDescent="0.25">
      <c r="K3893" s="1"/>
    </row>
    <row r="3894" spans="11:11" x14ac:dyDescent="0.25">
      <c r="K3894" s="1"/>
    </row>
    <row r="3895" spans="11:11" x14ac:dyDescent="0.25">
      <c r="K3895" s="1"/>
    </row>
    <row r="3896" spans="11:11" x14ac:dyDescent="0.25">
      <c r="K3896" s="1"/>
    </row>
    <row r="3897" spans="11:11" x14ac:dyDescent="0.25">
      <c r="K3897" s="1"/>
    </row>
    <row r="3898" spans="11:11" x14ac:dyDescent="0.25">
      <c r="K3898" s="1"/>
    </row>
    <row r="3899" spans="11:11" x14ac:dyDescent="0.25">
      <c r="K3899" s="1"/>
    </row>
    <row r="3900" spans="11:11" x14ac:dyDescent="0.25">
      <c r="K3900" s="1"/>
    </row>
    <row r="3901" spans="11:11" x14ac:dyDescent="0.25">
      <c r="K3901" s="1"/>
    </row>
    <row r="3902" spans="11:11" x14ac:dyDescent="0.25">
      <c r="K3902" s="1"/>
    </row>
    <row r="3903" spans="11:11" x14ac:dyDescent="0.25">
      <c r="K3903" s="1"/>
    </row>
    <row r="3904" spans="11:11" x14ac:dyDescent="0.25">
      <c r="K3904" s="1"/>
    </row>
    <row r="3905" spans="11:11" x14ac:dyDescent="0.25">
      <c r="K3905" s="1"/>
    </row>
    <row r="3906" spans="11:11" x14ac:dyDescent="0.25">
      <c r="K3906" s="1"/>
    </row>
    <row r="3907" spans="11:11" x14ac:dyDescent="0.25">
      <c r="K3907" s="1"/>
    </row>
    <row r="3908" spans="11:11" x14ac:dyDescent="0.25">
      <c r="K3908" s="1"/>
    </row>
    <row r="3909" spans="11:11" x14ac:dyDescent="0.25">
      <c r="K3909" s="1"/>
    </row>
    <row r="3910" spans="11:11" x14ac:dyDescent="0.25">
      <c r="K3910" s="1"/>
    </row>
    <row r="3911" spans="11:11" x14ac:dyDescent="0.25">
      <c r="K3911" s="1"/>
    </row>
    <row r="3912" spans="11:11" x14ac:dyDescent="0.25">
      <c r="K3912" s="1"/>
    </row>
    <row r="3913" spans="11:11" x14ac:dyDescent="0.25">
      <c r="K3913" s="1"/>
    </row>
    <row r="3914" spans="11:11" x14ac:dyDescent="0.25">
      <c r="K3914" s="1"/>
    </row>
    <row r="3915" spans="11:11" x14ac:dyDescent="0.25">
      <c r="K3915" s="1"/>
    </row>
    <row r="3916" spans="11:11" x14ac:dyDescent="0.25">
      <c r="K3916" s="1"/>
    </row>
    <row r="3917" spans="11:11" x14ac:dyDescent="0.25">
      <c r="K3917" s="1"/>
    </row>
    <row r="3918" spans="11:11" x14ac:dyDescent="0.25">
      <c r="K3918" s="1"/>
    </row>
    <row r="3919" spans="11:11" x14ac:dyDescent="0.25">
      <c r="K3919" s="1"/>
    </row>
    <row r="3920" spans="11:11" x14ac:dyDescent="0.25">
      <c r="K3920" s="1"/>
    </row>
    <row r="3921" spans="11:11" x14ac:dyDescent="0.25">
      <c r="K3921" s="1"/>
    </row>
    <row r="3922" spans="11:11" x14ac:dyDescent="0.25">
      <c r="K3922" s="1"/>
    </row>
    <row r="3923" spans="11:11" x14ac:dyDescent="0.25">
      <c r="K3923" s="1"/>
    </row>
    <row r="3924" spans="11:11" x14ac:dyDescent="0.25">
      <c r="K3924" s="1"/>
    </row>
    <row r="3925" spans="11:11" x14ac:dyDescent="0.25">
      <c r="K3925" s="1"/>
    </row>
    <row r="3926" spans="11:11" x14ac:dyDescent="0.25">
      <c r="K3926" s="1"/>
    </row>
    <row r="3927" spans="11:11" x14ac:dyDescent="0.25">
      <c r="K3927" s="1"/>
    </row>
    <row r="3928" spans="11:11" x14ac:dyDescent="0.25">
      <c r="K3928" s="1"/>
    </row>
    <row r="3929" spans="11:11" x14ac:dyDescent="0.25">
      <c r="K3929" s="1"/>
    </row>
    <row r="3930" spans="11:11" x14ac:dyDescent="0.25">
      <c r="K3930" s="1"/>
    </row>
    <row r="3931" spans="11:11" x14ac:dyDescent="0.25">
      <c r="K3931" s="1"/>
    </row>
    <row r="3932" spans="11:11" x14ac:dyDescent="0.25">
      <c r="K3932" s="1"/>
    </row>
    <row r="3933" spans="11:11" x14ac:dyDescent="0.25">
      <c r="K3933" s="1"/>
    </row>
    <row r="3934" spans="11:11" x14ac:dyDescent="0.25">
      <c r="K3934" s="1"/>
    </row>
    <row r="3935" spans="11:11" x14ac:dyDescent="0.25">
      <c r="K3935" s="1"/>
    </row>
    <row r="3936" spans="11:11" x14ac:dyDescent="0.25">
      <c r="K3936" s="1"/>
    </row>
    <row r="3937" spans="11:11" x14ac:dyDescent="0.25">
      <c r="K3937" s="1"/>
    </row>
    <row r="3938" spans="11:11" x14ac:dyDescent="0.25">
      <c r="K3938" s="1"/>
    </row>
    <row r="3939" spans="11:11" x14ac:dyDescent="0.25">
      <c r="K3939" s="1"/>
    </row>
    <row r="3940" spans="11:11" x14ac:dyDescent="0.25">
      <c r="K3940" s="1"/>
    </row>
    <row r="3941" spans="11:11" x14ac:dyDescent="0.25">
      <c r="K3941" s="1"/>
    </row>
    <row r="3942" spans="11:11" x14ac:dyDescent="0.25">
      <c r="K3942" s="1"/>
    </row>
    <row r="3943" spans="11:11" x14ac:dyDescent="0.25">
      <c r="K3943" s="1"/>
    </row>
    <row r="3944" spans="11:11" x14ac:dyDescent="0.25">
      <c r="K3944" s="1"/>
    </row>
    <row r="3945" spans="11:11" x14ac:dyDescent="0.25">
      <c r="K3945" s="1"/>
    </row>
    <row r="3946" spans="11:11" x14ac:dyDescent="0.25">
      <c r="K3946" s="1"/>
    </row>
    <row r="3947" spans="11:11" x14ac:dyDescent="0.25">
      <c r="K3947" s="1"/>
    </row>
    <row r="3948" spans="11:11" x14ac:dyDescent="0.25">
      <c r="K3948" s="1"/>
    </row>
    <row r="3949" spans="11:11" x14ac:dyDescent="0.25">
      <c r="K3949" s="1"/>
    </row>
    <row r="3950" spans="11:11" x14ac:dyDescent="0.25">
      <c r="K3950" s="1"/>
    </row>
    <row r="3951" spans="11:11" x14ac:dyDescent="0.25">
      <c r="K3951" s="1"/>
    </row>
    <row r="3952" spans="11:11" x14ac:dyDescent="0.25">
      <c r="K3952" s="1"/>
    </row>
    <row r="3953" spans="11:11" x14ac:dyDescent="0.25">
      <c r="K3953" s="1"/>
    </row>
    <row r="3954" spans="11:11" x14ac:dyDescent="0.25">
      <c r="K3954" s="1"/>
    </row>
    <row r="3955" spans="11:11" x14ac:dyDescent="0.25">
      <c r="K3955" s="1"/>
    </row>
    <row r="3956" spans="11:11" x14ac:dyDescent="0.25">
      <c r="K3956" s="1"/>
    </row>
    <row r="3957" spans="11:11" x14ac:dyDescent="0.25">
      <c r="K3957" s="1"/>
    </row>
    <row r="3958" spans="11:11" x14ac:dyDescent="0.25">
      <c r="K3958" s="1"/>
    </row>
    <row r="3959" spans="11:11" x14ac:dyDescent="0.25">
      <c r="K3959" s="1"/>
    </row>
    <row r="3960" spans="11:11" x14ac:dyDescent="0.25">
      <c r="K3960" s="1"/>
    </row>
    <row r="3961" spans="11:11" x14ac:dyDescent="0.25">
      <c r="K3961" s="1"/>
    </row>
    <row r="3962" spans="11:11" x14ac:dyDescent="0.25">
      <c r="K3962" s="1"/>
    </row>
    <row r="3963" spans="11:11" x14ac:dyDescent="0.25">
      <c r="K3963" s="1"/>
    </row>
    <row r="3964" spans="11:11" x14ac:dyDescent="0.25">
      <c r="K3964" s="1"/>
    </row>
    <row r="3965" spans="11:11" x14ac:dyDescent="0.25">
      <c r="K3965" s="1"/>
    </row>
    <row r="3966" spans="11:11" x14ac:dyDescent="0.25">
      <c r="K3966" s="1"/>
    </row>
    <row r="3967" spans="11:11" x14ac:dyDescent="0.25">
      <c r="K3967" s="1"/>
    </row>
    <row r="3968" spans="11:11" x14ac:dyDescent="0.25">
      <c r="K3968" s="1"/>
    </row>
    <row r="3969" spans="11:11" x14ac:dyDescent="0.25">
      <c r="K3969" s="1"/>
    </row>
    <row r="3970" spans="11:11" x14ac:dyDescent="0.25">
      <c r="K3970" s="1"/>
    </row>
    <row r="3971" spans="11:11" x14ac:dyDescent="0.25">
      <c r="K3971" s="1"/>
    </row>
    <row r="3972" spans="11:11" x14ac:dyDescent="0.25">
      <c r="K3972" s="1"/>
    </row>
    <row r="3973" spans="11:11" x14ac:dyDescent="0.25">
      <c r="K3973" s="1"/>
    </row>
    <row r="3974" spans="11:11" x14ac:dyDescent="0.25">
      <c r="K3974" s="1"/>
    </row>
    <row r="3975" spans="11:11" x14ac:dyDescent="0.25">
      <c r="K3975" s="1"/>
    </row>
    <row r="3976" spans="11:11" x14ac:dyDescent="0.25">
      <c r="K3976" s="1"/>
    </row>
    <row r="3977" spans="11:11" x14ac:dyDescent="0.25">
      <c r="K3977" s="1"/>
    </row>
    <row r="3978" spans="11:11" x14ac:dyDescent="0.25">
      <c r="K3978" s="1"/>
    </row>
    <row r="3979" spans="11:11" x14ac:dyDescent="0.25">
      <c r="K3979" s="1"/>
    </row>
    <row r="3980" spans="11:11" x14ac:dyDescent="0.25">
      <c r="K3980" s="1"/>
    </row>
    <row r="3981" spans="11:11" x14ac:dyDescent="0.25">
      <c r="K3981" s="1"/>
    </row>
    <row r="3982" spans="11:11" x14ac:dyDescent="0.25">
      <c r="K3982" s="1"/>
    </row>
    <row r="3983" spans="11:11" x14ac:dyDescent="0.25">
      <c r="K3983" s="1"/>
    </row>
    <row r="3984" spans="11:11" x14ac:dyDescent="0.25">
      <c r="K3984" s="1"/>
    </row>
    <row r="3985" spans="11:11" x14ac:dyDescent="0.25">
      <c r="K3985" s="1"/>
    </row>
    <row r="3986" spans="11:11" x14ac:dyDescent="0.25">
      <c r="K3986" s="1"/>
    </row>
    <row r="3987" spans="11:11" x14ac:dyDescent="0.25">
      <c r="K3987" s="1"/>
    </row>
    <row r="3988" spans="11:11" x14ac:dyDescent="0.25">
      <c r="K3988" s="1"/>
    </row>
    <row r="3989" spans="11:11" x14ac:dyDescent="0.25">
      <c r="K3989" s="1"/>
    </row>
    <row r="3990" spans="11:11" x14ac:dyDescent="0.25">
      <c r="K3990" s="1"/>
    </row>
    <row r="3991" spans="11:11" x14ac:dyDescent="0.25">
      <c r="K3991" s="1"/>
    </row>
    <row r="3992" spans="11:11" x14ac:dyDescent="0.25">
      <c r="K3992" s="1"/>
    </row>
    <row r="3993" spans="11:11" x14ac:dyDescent="0.25">
      <c r="K3993" s="1"/>
    </row>
    <row r="3994" spans="11:11" x14ac:dyDescent="0.25">
      <c r="K3994" s="1"/>
    </row>
    <row r="3995" spans="11:11" x14ac:dyDescent="0.25">
      <c r="K3995" s="1"/>
    </row>
    <row r="3996" spans="11:11" x14ac:dyDescent="0.25">
      <c r="K3996" s="1"/>
    </row>
    <row r="3997" spans="11:11" x14ac:dyDescent="0.25">
      <c r="K3997" s="1"/>
    </row>
    <row r="3998" spans="11:11" x14ac:dyDescent="0.25">
      <c r="K3998" s="1"/>
    </row>
    <row r="3999" spans="11:11" x14ac:dyDescent="0.25">
      <c r="K3999" s="1"/>
    </row>
    <row r="4000" spans="11:11" x14ac:dyDescent="0.25">
      <c r="K4000" s="1"/>
    </row>
    <row r="4001" spans="11:11" x14ac:dyDescent="0.25">
      <c r="K4001" s="1"/>
    </row>
    <row r="4002" spans="11:11" x14ac:dyDescent="0.25">
      <c r="K4002" s="1"/>
    </row>
    <row r="4003" spans="11:11" x14ac:dyDescent="0.25">
      <c r="K4003" s="1"/>
    </row>
    <row r="4004" spans="11:11" x14ac:dyDescent="0.25">
      <c r="K4004" s="1"/>
    </row>
    <row r="4005" spans="11:11" x14ac:dyDescent="0.25">
      <c r="K4005" s="1"/>
    </row>
    <row r="4006" spans="11:11" x14ac:dyDescent="0.25">
      <c r="K4006" s="1"/>
    </row>
    <row r="4007" spans="11:11" x14ac:dyDescent="0.25">
      <c r="K4007" s="1"/>
    </row>
    <row r="4008" spans="11:11" x14ac:dyDescent="0.25">
      <c r="K4008" s="1"/>
    </row>
    <row r="4009" spans="11:11" x14ac:dyDescent="0.25">
      <c r="K4009" s="1"/>
    </row>
    <row r="4010" spans="11:11" x14ac:dyDescent="0.25">
      <c r="K4010" s="1"/>
    </row>
    <row r="4011" spans="11:11" x14ac:dyDescent="0.25">
      <c r="K4011" s="1"/>
    </row>
    <row r="4012" spans="11:11" x14ac:dyDescent="0.25">
      <c r="K4012" s="1"/>
    </row>
    <row r="4013" spans="11:11" x14ac:dyDescent="0.25">
      <c r="K4013" s="1"/>
    </row>
    <row r="4014" spans="11:11" x14ac:dyDescent="0.25">
      <c r="K4014" s="1"/>
    </row>
    <row r="4015" spans="11:11" x14ac:dyDescent="0.25">
      <c r="K4015" s="1"/>
    </row>
    <row r="4016" spans="11:11" x14ac:dyDescent="0.25">
      <c r="K4016" s="1"/>
    </row>
    <row r="4017" spans="11:11" x14ac:dyDescent="0.25">
      <c r="K4017" s="1"/>
    </row>
    <row r="4018" spans="11:11" x14ac:dyDescent="0.25">
      <c r="K4018" s="1"/>
    </row>
    <row r="4019" spans="11:11" x14ac:dyDescent="0.25">
      <c r="K4019" s="1"/>
    </row>
    <row r="4020" spans="11:11" x14ac:dyDescent="0.25">
      <c r="K4020" s="1"/>
    </row>
    <row r="4021" spans="11:11" x14ac:dyDescent="0.25">
      <c r="K4021" s="1"/>
    </row>
    <row r="4022" spans="11:11" x14ac:dyDescent="0.25">
      <c r="K4022" s="1"/>
    </row>
    <row r="4023" spans="11:11" x14ac:dyDescent="0.25">
      <c r="K4023" s="1"/>
    </row>
    <row r="4024" spans="11:11" x14ac:dyDescent="0.25">
      <c r="K4024" s="1"/>
    </row>
    <row r="4025" spans="11:11" x14ac:dyDescent="0.25">
      <c r="K4025" s="1"/>
    </row>
    <row r="4026" spans="11:11" x14ac:dyDescent="0.25">
      <c r="K4026" s="1"/>
    </row>
    <row r="4027" spans="11:11" x14ac:dyDescent="0.25">
      <c r="K4027" s="1"/>
    </row>
    <row r="4028" spans="11:11" x14ac:dyDescent="0.25">
      <c r="K4028" s="1"/>
    </row>
    <row r="4029" spans="11:11" x14ac:dyDescent="0.25">
      <c r="K4029" s="1"/>
    </row>
    <row r="4030" spans="11:11" x14ac:dyDescent="0.25">
      <c r="K4030" s="1"/>
    </row>
    <row r="4031" spans="11:11" x14ac:dyDescent="0.25">
      <c r="K4031" s="1"/>
    </row>
    <row r="4032" spans="11:11" x14ac:dyDescent="0.25">
      <c r="K4032" s="1"/>
    </row>
    <row r="4033" spans="11:11" x14ac:dyDescent="0.25">
      <c r="K4033" s="1"/>
    </row>
    <row r="4034" spans="11:11" x14ac:dyDescent="0.25">
      <c r="K4034" s="1"/>
    </row>
    <row r="4035" spans="11:11" x14ac:dyDescent="0.25">
      <c r="K4035" s="1"/>
    </row>
    <row r="4036" spans="11:11" x14ac:dyDescent="0.25">
      <c r="K4036" s="1"/>
    </row>
    <row r="4037" spans="11:11" x14ac:dyDescent="0.25">
      <c r="K4037" s="1"/>
    </row>
    <row r="4038" spans="11:11" x14ac:dyDescent="0.25">
      <c r="K4038" s="1"/>
    </row>
    <row r="4039" spans="11:11" x14ac:dyDescent="0.25">
      <c r="K4039" s="1"/>
    </row>
    <row r="4040" spans="11:11" x14ac:dyDescent="0.25">
      <c r="K4040" s="1"/>
    </row>
    <row r="4041" spans="11:11" x14ac:dyDescent="0.25">
      <c r="K4041" s="1"/>
    </row>
    <row r="4042" spans="11:11" x14ac:dyDescent="0.25">
      <c r="K4042" s="1"/>
    </row>
    <row r="4043" spans="11:11" x14ac:dyDescent="0.25">
      <c r="K4043" s="1"/>
    </row>
    <row r="4044" spans="11:11" x14ac:dyDescent="0.25">
      <c r="K4044" s="1"/>
    </row>
    <row r="4045" spans="11:11" x14ac:dyDescent="0.25">
      <c r="K4045" s="1"/>
    </row>
    <row r="4046" spans="11:11" x14ac:dyDescent="0.25">
      <c r="K4046" s="1"/>
    </row>
    <row r="4047" spans="11:11" x14ac:dyDescent="0.25">
      <c r="K4047" s="1"/>
    </row>
    <row r="4048" spans="11:11" x14ac:dyDescent="0.25">
      <c r="K4048" s="1"/>
    </row>
    <row r="4049" spans="11:11" x14ac:dyDescent="0.25">
      <c r="K4049" s="1"/>
    </row>
    <row r="4050" spans="11:11" x14ac:dyDescent="0.25">
      <c r="K4050" s="1"/>
    </row>
    <row r="4051" spans="11:11" x14ac:dyDescent="0.25">
      <c r="K4051" s="1"/>
    </row>
    <row r="4052" spans="11:11" x14ac:dyDescent="0.25">
      <c r="K4052" s="1"/>
    </row>
    <row r="4053" spans="11:11" x14ac:dyDescent="0.25">
      <c r="K4053" s="1"/>
    </row>
    <row r="4054" spans="11:11" x14ac:dyDescent="0.25">
      <c r="K4054" s="1"/>
    </row>
    <row r="4055" spans="11:11" x14ac:dyDescent="0.25">
      <c r="K4055" s="1"/>
    </row>
    <row r="4056" spans="11:11" x14ac:dyDescent="0.25">
      <c r="K4056" s="1"/>
    </row>
    <row r="4057" spans="11:11" x14ac:dyDescent="0.25">
      <c r="K4057" s="1"/>
    </row>
    <row r="4058" spans="11:11" x14ac:dyDescent="0.25">
      <c r="K4058" s="1"/>
    </row>
    <row r="4059" spans="11:11" x14ac:dyDescent="0.25">
      <c r="K4059" s="1"/>
    </row>
    <row r="4060" spans="11:11" x14ac:dyDescent="0.25">
      <c r="K4060" s="1"/>
    </row>
    <row r="4061" spans="11:11" x14ac:dyDescent="0.25">
      <c r="K4061" s="1"/>
    </row>
    <row r="4062" spans="11:11" x14ac:dyDescent="0.25">
      <c r="K4062" s="1"/>
    </row>
    <row r="4063" spans="11:11" x14ac:dyDescent="0.25">
      <c r="K4063" s="1"/>
    </row>
    <row r="4064" spans="11:11" x14ac:dyDescent="0.25">
      <c r="K4064" s="1"/>
    </row>
    <row r="4065" spans="11:11" x14ac:dyDescent="0.25">
      <c r="K4065" s="1"/>
    </row>
    <row r="4066" spans="11:11" x14ac:dyDescent="0.25">
      <c r="K4066" s="1"/>
    </row>
    <row r="4067" spans="11:11" x14ac:dyDescent="0.25">
      <c r="K4067" s="1"/>
    </row>
    <row r="4068" spans="11:11" x14ac:dyDescent="0.25">
      <c r="K4068" s="1"/>
    </row>
    <row r="4069" spans="11:11" x14ac:dyDescent="0.25">
      <c r="K4069" s="1"/>
    </row>
    <row r="4070" spans="11:11" x14ac:dyDescent="0.25">
      <c r="K4070" s="1"/>
    </row>
    <row r="4071" spans="11:11" x14ac:dyDescent="0.25">
      <c r="K4071" s="1"/>
    </row>
    <row r="4072" spans="11:11" x14ac:dyDescent="0.25">
      <c r="K4072" s="1"/>
    </row>
    <row r="4073" spans="11:11" x14ac:dyDescent="0.25">
      <c r="K4073" s="1"/>
    </row>
    <row r="4074" spans="11:11" x14ac:dyDescent="0.25">
      <c r="K4074" s="1"/>
    </row>
    <row r="4075" spans="11:11" x14ac:dyDescent="0.25">
      <c r="K4075" s="1"/>
    </row>
    <row r="4076" spans="11:11" x14ac:dyDescent="0.25">
      <c r="K4076" s="1"/>
    </row>
    <row r="4077" spans="11:11" x14ac:dyDescent="0.25">
      <c r="K4077" s="1"/>
    </row>
    <row r="4078" spans="11:11" x14ac:dyDescent="0.25">
      <c r="K4078" s="1"/>
    </row>
    <row r="4079" spans="11:11" x14ac:dyDescent="0.25">
      <c r="K4079" s="1"/>
    </row>
    <row r="4080" spans="11:11" x14ac:dyDescent="0.25">
      <c r="K4080" s="1"/>
    </row>
    <row r="4081" spans="11:11" x14ac:dyDescent="0.25">
      <c r="K4081" s="1"/>
    </row>
    <row r="4082" spans="11:11" x14ac:dyDescent="0.25">
      <c r="K4082" s="1"/>
    </row>
    <row r="4083" spans="11:11" x14ac:dyDescent="0.25">
      <c r="K4083" s="1"/>
    </row>
    <row r="4084" spans="11:11" x14ac:dyDescent="0.25">
      <c r="K4084" s="1"/>
    </row>
    <row r="4085" spans="11:11" x14ac:dyDescent="0.25">
      <c r="K4085" s="1"/>
    </row>
    <row r="4086" spans="11:11" x14ac:dyDescent="0.25">
      <c r="K4086" s="1"/>
    </row>
    <row r="4087" spans="11:11" x14ac:dyDescent="0.25">
      <c r="K4087" s="1"/>
    </row>
    <row r="4088" spans="11:11" x14ac:dyDescent="0.25">
      <c r="K4088" s="1"/>
    </row>
    <row r="4089" spans="11:11" x14ac:dyDescent="0.25">
      <c r="K4089" s="1"/>
    </row>
    <row r="4090" spans="11:11" x14ac:dyDescent="0.25">
      <c r="K4090" s="1"/>
    </row>
    <row r="4091" spans="11:11" x14ac:dyDescent="0.25">
      <c r="K4091" s="1"/>
    </row>
    <row r="4092" spans="11:11" x14ac:dyDescent="0.25">
      <c r="K4092" s="1"/>
    </row>
    <row r="4093" spans="11:11" x14ac:dyDescent="0.25">
      <c r="K4093" s="1"/>
    </row>
    <row r="4094" spans="11:11" x14ac:dyDescent="0.25">
      <c r="K4094" s="1"/>
    </row>
    <row r="4095" spans="11:11" x14ac:dyDescent="0.25">
      <c r="K4095" s="1"/>
    </row>
    <row r="4096" spans="11:11" x14ac:dyDescent="0.25">
      <c r="K4096" s="1"/>
    </row>
    <row r="4097" spans="11:11" x14ac:dyDescent="0.25">
      <c r="K4097" s="1"/>
    </row>
    <row r="4098" spans="11:11" x14ac:dyDescent="0.25">
      <c r="K4098" s="1"/>
    </row>
    <row r="4099" spans="11:11" x14ac:dyDescent="0.25">
      <c r="K4099" s="1"/>
    </row>
    <row r="4100" spans="11:11" x14ac:dyDescent="0.25">
      <c r="K4100" s="1"/>
    </row>
    <row r="4101" spans="11:11" x14ac:dyDescent="0.25">
      <c r="K4101" s="1"/>
    </row>
    <row r="4102" spans="11:11" x14ac:dyDescent="0.25">
      <c r="K4102" s="1"/>
    </row>
    <row r="4103" spans="11:11" x14ac:dyDescent="0.25">
      <c r="K4103" s="1"/>
    </row>
    <row r="4104" spans="11:11" x14ac:dyDescent="0.25">
      <c r="K4104" s="1"/>
    </row>
    <row r="4105" spans="11:11" x14ac:dyDescent="0.25">
      <c r="K4105" s="1"/>
    </row>
    <row r="4106" spans="11:11" x14ac:dyDescent="0.25">
      <c r="K4106" s="1"/>
    </row>
    <row r="4107" spans="11:11" x14ac:dyDescent="0.25">
      <c r="K4107" s="1"/>
    </row>
    <row r="4108" spans="11:11" x14ac:dyDescent="0.25">
      <c r="K4108" s="1"/>
    </row>
    <row r="4109" spans="11:11" x14ac:dyDescent="0.25">
      <c r="K4109" s="1"/>
    </row>
    <row r="4110" spans="11:11" x14ac:dyDescent="0.25">
      <c r="K4110" s="1"/>
    </row>
    <row r="4111" spans="11:11" x14ac:dyDescent="0.25">
      <c r="K4111" s="1"/>
    </row>
    <row r="4112" spans="11:11" x14ac:dyDescent="0.25">
      <c r="K4112" s="1"/>
    </row>
    <row r="4113" spans="11:11" x14ac:dyDescent="0.25">
      <c r="K4113" s="1"/>
    </row>
    <row r="4114" spans="11:11" x14ac:dyDescent="0.25">
      <c r="K4114" s="1"/>
    </row>
    <row r="4115" spans="11:11" x14ac:dyDescent="0.25">
      <c r="K4115" s="1"/>
    </row>
    <row r="4116" spans="11:11" x14ac:dyDescent="0.25">
      <c r="K4116" s="1"/>
    </row>
    <row r="4117" spans="11:11" x14ac:dyDescent="0.25">
      <c r="K4117" s="1"/>
    </row>
    <row r="4118" spans="11:11" x14ac:dyDescent="0.25">
      <c r="K4118" s="1"/>
    </row>
    <row r="4119" spans="11:11" x14ac:dyDescent="0.25">
      <c r="K4119" s="1"/>
    </row>
    <row r="4120" spans="11:11" x14ac:dyDescent="0.25">
      <c r="K4120" s="1"/>
    </row>
    <row r="4121" spans="11:11" x14ac:dyDescent="0.25">
      <c r="K4121" s="1"/>
    </row>
    <row r="4122" spans="11:11" x14ac:dyDescent="0.25">
      <c r="K4122" s="1"/>
    </row>
    <row r="4123" spans="11:11" x14ac:dyDescent="0.25">
      <c r="K4123" s="1"/>
    </row>
    <row r="4124" spans="11:11" x14ac:dyDescent="0.25">
      <c r="K4124" s="1"/>
    </row>
    <row r="4125" spans="11:11" x14ac:dyDescent="0.25">
      <c r="K4125" s="1"/>
    </row>
    <row r="4126" spans="11:11" x14ac:dyDescent="0.25">
      <c r="K4126" s="1"/>
    </row>
    <row r="4127" spans="11:11" x14ac:dyDescent="0.25">
      <c r="K4127" s="1"/>
    </row>
    <row r="4128" spans="11:11" x14ac:dyDescent="0.25">
      <c r="K4128" s="1"/>
    </row>
    <row r="4129" spans="11:11" x14ac:dyDescent="0.25">
      <c r="K4129" s="1"/>
    </row>
    <row r="4130" spans="11:11" x14ac:dyDescent="0.25">
      <c r="K4130" s="1"/>
    </row>
    <row r="4131" spans="11:11" x14ac:dyDescent="0.25">
      <c r="K4131" s="1"/>
    </row>
    <row r="4132" spans="11:11" x14ac:dyDescent="0.25">
      <c r="K4132" s="1"/>
    </row>
    <row r="4133" spans="11:11" x14ac:dyDescent="0.25">
      <c r="K4133" s="1"/>
    </row>
    <row r="4134" spans="11:11" x14ac:dyDescent="0.25">
      <c r="K4134" s="1"/>
    </row>
    <row r="4135" spans="11:11" x14ac:dyDescent="0.25">
      <c r="K4135" s="1"/>
    </row>
    <row r="4136" spans="11:11" x14ac:dyDescent="0.25">
      <c r="K4136" s="1"/>
    </row>
    <row r="4137" spans="11:11" x14ac:dyDescent="0.25">
      <c r="K4137" s="1"/>
    </row>
    <row r="4138" spans="11:11" x14ac:dyDescent="0.25">
      <c r="K4138" s="1"/>
    </row>
    <row r="4139" spans="11:11" x14ac:dyDescent="0.25">
      <c r="K4139" s="1"/>
    </row>
    <row r="4140" spans="11:11" x14ac:dyDescent="0.25">
      <c r="K4140" s="1"/>
    </row>
    <row r="4141" spans="11:11" x14ac:dyDescent="0.25">
      <c r="K4141" s="1"/>
    </row>
    <row r="4142" spans="11:11" x14ac:dyDescent="0.25">
      <c r="K4142" s="1"/>
    </row>
    <row r="4143" spans="11:11" x14ac:dyDescent="0.25">
      <c r="K4143" s="1"/>
    </row>
    <row r="4144" spans="11:11" x14ac:dyDescent="0.25">
      <c r="K4144" s="1"/>
    </row>
    <row r="4145" spans="11:11" x14ac:dyDescent="0.25">
      <c r="K4145" s="1"/>
    </row>
    <row r="4146" spans="11:11" x14ac:dyDescent="0.25">
      <c r="K4146" s="1"/>
    </row>
    <row r="4147" spans="11:11" x14ac:dyDescent="0.25">
      <c r="K4147" s="1"/>
    </row>
    <row r="4148" spans="11:11" x14ac:dyDescent="0.25">
      <c r="K4148" s="1"/>
    </row>
    <row r="4149" spans="11:11" x14ac:dyDescent="0.25">
      <c r="K4149" s="1"/>
    </row>
    <row r="4150" spans="11:11" x14ac:dyDescent="0.25">
      <c r="K4150" s="1"/>
    </row>
    <row r="4151" spans="11:11" x14ac:dyDescent="0.25">
      <c r="K4151" s="1"/>
    </row>
    <row r="4152" spans="11:11" x14ac:dyDescent="0.25">
      <c r="K4152" s="1"/>
    </row>
    <row r="4153" spans="11:11" x14ac:dyDescent="0.25">
      <c r="K4153" s="1"/>
    </row>
    <row r="4154" spans="11:11" x14ac:dyDescent="0.25">
      <c r="K4154" s="1"/>
    </row>
    <row r="4155" spans="11:11" x14ac:dyDescent="0.25">
      <c r="K4155" s="1"/>
    </row>
    <row r="4156" spans="11:11" x14ac:dyDescent="0.25">
      <c r="K4156" s="1"/>
    </row>
    <row r="4157" spans="11:11" x14ac:dyDescent="0.25">
      <c r="K4157" s="1"/>
    </row>
    <row r="4158" spans="11:11" x14ac:dyDescent="0.25">
      <c r="K4158" s="1"/>
    </row>
    <row r="4159" spans="11:11" x14ac:dyDescent="0.25">
      <c r="K4159" s="1"/>
    </row>
    <row r="4160" spans="11:11" x14ac:dyDescent="0.25">
      <c r="K4160" s="1"/>
    </row>
    <row r="4161" spans="11:11" x14ac:dyDescent="0.25">
      <c r="K4161" s="1"/>
    </row>
    <row r="4162" spans="11:11" x14ac:dyDescent="0.25">
      <c r="K4162" s="1"/>
    </row>
    <row r="4163" spans="11:11" x14ac:dyDescent="0.25">
      <c r="K4163" s="1"/>
    </row>
    <row r="4164" spans="11:11" x14ac:dyDescent="0.25">
      <c r="K4164" s="1"/>
    </row>
    <row r="4165" spans="11:11" x14ac:dyDescent="0.25">
      <c r="K4165" s="1"/>
    </row>
    <row r="4166" spans="11:11" x14ac:dyDescent="0.25">
      <c r="K4166" s="1"/>
    </row>
    <row r="4167" spans="11:11" x14ac:dyDescent="0.25">
      <c r="K4167" s="1"/>
    </row>
    <row r="4168" spans="11:11" x14ac:dyDescent="0.25">
      <c r="K4168" s="1"/>
    </row>
    <row r="4169" spans="11:11" x14ac:dyDescent="0.25">
      <c r="K4169" s="1"/>
    </row>
    <row r="4170" spans="11:11" x14ac:dyDescent="0.25">
      <c r="K4170" s="1"/>
    </row>
    <row r="4171" spans="11:11" x14ac:dyDescent="0.25">
      <c r="K4171" s="1"/>
    </row>
    <row r="4172" spans="11:11" x14ac:dyDescent="0.25">
      <c r="K4172" s="1"/>
    </row>
    <row r="4173" spans="11:11" x14ac:dyDescent="0.25">
      <c r="K4173" s="1"/>
    </row>
    <row r="4174" spans="11:11" x14ac:dyDescent="0.25">
      <c r="K4174" s="1"/>
    </row>
    <row r="4175" spans="11:11" x14ac:dyDescent="0.25">
      <c r="K4175" s="1"/>
    </row>
    <row r="4176" spans="11:11" x14ac:dyDescent="0.25">
      <c r="K4176" s="1"/>
    </row>
    <row r="4177" spans="11:11" x14ac:dyDescent="0.25">
      <c r="K4177" s="1"/>
    </row>
    <row r="4178" spans="11:11" x14ac:dyDescent="0.25">
      <c r="K4178" s="1"/>
    </row>
    <row r="4179" spans="11:11" x14ac:dyDescent="0.25">
      <c r="K4179" s="1"/>
    </row>
    <row r="4180" spans="11:11" x14ac:dyDescent="0.25">
      <c r="K4180" s="1"/>
    </row>
    <row r="4181" spans="11:11" x14ac:dyDescent="0.25">
      <c r="K4181" s="1"/>
    </row>
    <row r="4182" spans="11:11" x14ac:dyDescent="0.25">
      <c r="K4182" s="1"/>
    </row>
    <row r="4183" spans="11:11" x14ac:dyDescent="0.25">
      <c r="K4183" s="1"/>
    </row>
    <row r="4184" spans="11:11" x14ac:dyDescent="0.25">
      <c r="K4184" s="1"/>
    </row>
    <row r="4185" spans="11:11" x14ac:dyDescent="0.25">
      <c r="K4185" s="1"/>
    </row>
    <row r="4186" spans="11:11" x14ac:dyDescent="0.25">
      <c r="K4186" s="1"/>
    </row>
    <row r="4187" spans="11:11" x14ac:dyDescent="0.25">
      <c r="K4187" s="1"/>
    </row>
    <row r="4188" spans="11:11" x14ac:dyDescent="0.25">
      <c r="K4188" s="1"/>
    </row>
    <row r="4189" spans="11:11" x14ac:dyDescent="0.25">
      <c r="K4189" s="1"/>
    </row>
    <row r="4190" spans="11:11" x14ac:dyDescent="0.25">
      <c r="K4190" s="1"/>
    </row>
    <row r="4191" spans="11:11" x14ac:dyDescent="0.25">
      <c r="K4191" s="1"/>
    </row>
    <row r="4192" spans="11:11" x14ac:dyDescent="0.25">
      <c r="K4192" s="1"/>
    </row>
    <row r="4193" spans="11:11" x14ac:dyDescent="0.25">
      <c r="K4193" s="1"/>
    </row>
    <row r="4194" spans="11:11" x14ac:dyDescent="0.25">
      <c r="K4194" s="1"/>
    </row>
    <row r="4195" spans="11:11" x14ac:dyDescent="0.25">
      <c r="K4195" s="1"/>
    </row>
    <row r="4196" spans="11:11" x14ac:dyDescent="0.25">
      <c r="K4196" s="1"/>
    </row>
    <row r="4197" spans="11:11" x14ac:dyDescent="0.25">
      <c r="K4197" s="1"/>
    </row>
    <row r="4198" spans="11:11" x14ac:dyDescent="0.25">
      <c r="K4198" s="1"/>
    </row>
    <row r="4199" spans="11:11" x14ac:dyDescent="0.25">
      <c r="K4199" s="1"/>
    </row>
    <row r="4200" spans="11:11" x14ac:dyDescent="0.25">
      <c r="K4200" s="1"/>
    </row>
    <row r="4201" spans="11:11" x14ac:dyDescent="0.25">
      <c r="K4201" s="1"/>
    </row>
    <row r="4202" spans="11:11" x14ac:dyDescent="0.25">
      <c r="K4202" s="1"/>
    </row>
    <row r="4203" spans="11:11" x14ac:dyDescent="0.25">
      <c r="K4203" s="1"/>
    </row>
    <row r="4204" spans="11:11" x14ac:dyDescent="0.25">
      <c r="K4204" s="1"/>
    </row>
    <row r="4205" spans="11:11" x14ac:dyDescent="0.25">
      <c r="K4205" s="1"/>
    </row>
    <row r="4206" spans="11:11" x14ac:dyDescent="0.25">
      <c r="K4206" s="1"/>
    </row>
    <row r="4207" spans="11:11" x14ac:dyDescent="0.25">
      <c r="K4207" s="1"/>
    </row>
    <row r="4208" spans="11:11" x14ac:dyDescent="0.25">
      <c r="K4208" s="1"/>
    </row>
    <row r="4209" spans="11:11" x14ac:dyDescent="0.25">
      <c r="K4209" s="1"/>
    </row>
    <row r="4210" spans="11:11" x14ac:dyDescent="0.25">
      <c r="K4210" s="1"/>
    </row>
    <row r="4211" spans="11:11" x14ac:dyDescent="0.25">
      <c r="K4211" s="1"/>
    </row>
    <row r="4212" spans="11:11" x14ac:dyDescent="0.25">
      <c r="K4212" s="1"/>
    </row>
    <row r="4213" spans="11:11" x14ac:dyDescent="0.25">
      <c r="K4213" s="1"/>
    </row>
    <row r="4214" spans="11:11" x14ac:dyDescent="0.25">
      <c r="K4214" s="1"/>
    </row>
    <row r="4215" spans="11:11" x14ac:dyDescent="0.25">
      <c r="K4215" s="1"/>
    </row>
    <row r="4216" spans="11:11" x14ac:dyDescent="0.25">
      <c r="K4216" s="1"/>
    </row>
    <row r="4217" spans="11:11" x14ac:dyDescent="0.25">
      <c r="K4217" s="1"/>
    </row>
    <row r="4218" spans="11:11" x14ac:dyDescent="0.25">
      <c r="K4218" s="1"/>
    </row>
    <row r="4219" spans="11:11" x14ac:dyDescent="0.25">
      <c r="K4219" s="1"/>
    </row>
    <row r="4220" spans="11:11" x14ac:dyDescent="0.25">
      <c r="K4220" s="1"/>
    </row>
    <row r="4221" spans="11:11" x14ac:dyDescent="0.25">
      <c r="K4221" s="1"/>
    </row>
    <row r="4222" spans="11:11" x14ac:dyDescent="0.25">
      <c r="K4222" s="1"/>
    </row>
    <row r="4223" spans="11:11" x14ac:dyDescent="0.25">
      <c r="K4223" s="1"/>
    </row>
    <row r="4224" spans="11:11" x14ac:dyDescent="0.25">
      <c r="K4224" s="1"/>
    </row>
    <row r="4225" spans="11:11" x14ac:dyDescent="0.25">
      <c r="K4225" s="1"/>
    </row>
    <row r="4226" spans="11:11" x14ac:dyDescent="0.25">
      <c r="K4226" s="1"/>
    </row>
    <row r="4227" spans="11:11" x14ac:dyDescent="0.25">
      <c r="K4227" s="1"/>
    </row>
    <row r="4228" spans="11:11" x14ac:dyDescent="0.25">
      <c r="K4228" s="1"/>
    </row>
    <row r="4229" spans="11:11" x14ac:dyDescent="0.25">
      <c r="K4229" s="1"/>
    </row>
    <row r="4230" spans="11:11" x14ac:dyDescent="0.25">
      <c r="K4230" s="1"/>
    </row>
    <row r="4231" spans="11:11" x14ac:dyDescent="0.25">
      <c r="K4231" s="1"/>
    </row>
    <row r="4232" spans="11:11" x14ac:dyDescent="0.25">
      <c r="K4232" s="1"/>
    </row>
    <row r="4233" spans="11:11" x14ac:dyDescent="0.25">
      <c r="K4233" s="1"/>
    </row>
    <row r="4234" spans="11:11" x14ac:dyDescent="0.25">
      <c r="K4234" s="1"/>
    </row>
    <row r="4235" spans="11:11" x14ac:dyDescent="0.25">
      <c r="K4235" s="1"/>
    </row>
    <row r="4236" spans="11:11" x14ac:dyDescent="0.25">
      <c r="K4236" s="1"/>
    </row>
    <row r="4237" spans="11:11" x14ac:dyDescent="0.25">
      <c r="K4237" s="1"/>
    </row>
    <row r="4238" spans="11:11" x14ac:dyDescent="0.25">
      <c r="K4238" s="1"/>
    </row>
    <row r="4239" spans="11:11" x14ac:dyDescent="0.25">
      <c r="K4239" s="1"/>
    </row>
    <row r="4240" spans="11:11" x14ac:dyDescent="0.25">
      <c r="K4240" s="1"/>
    </row>
    <row r="4241" spans="11:11" x14ac:dyDescent="0.25">
      <c r="K4241" s="1"/>
    </row>
    <row r="4242" spans="11:11" x14ac:dyDescent="0.25">
      <c r="K4242" s="1"/>
    </row>
    <row r="4243" spans="11:11" x14ac:dyDescent="0.25">
      <c r="K4243" s="1"/>
    </row>
    <row r="4244" spans="11:11" x14ac:dyDescent="0.25">
      <c r="K4244" s="1"/>
    </row>
    <row r="4245" spans="11:11" x14ac:dyDescent="0.25">
      <c r="K4245" s="1"/>
    </row>
    <row r="4246" spans="11:11" x14ac:dyDescent="0.25">
      <c r="K4246" s="1"/>
    </row>
    <row r="4247" spans="11:11" x14ac:dyDescent="0.25">
      <c r="K4247" s="1"/>
    </row>
    <row r="4248" spans="11:11" x14ac:dyDescent="0.25">
      <c r="K4248" s="1"/>
    </row>
    <row r="4249" spans="11:11" x14ac:dyDescent="0.25">
      <c r="K4249" s="1"/>
    </row>
    <row r="4250" spans="11:11" x14ac:dyDescent="0.25">
      <c r="K4250" s="1"/>
    </row>
    <row r="4251" spans="11:11" x14ac:dyDescent="0.25">
      <c r="K4251" s="1"/>
    </row>
    <row r="4252" spans="11:11" x14ac:dyDescent="0.25">
      <c r="K4252" s="1"/>
    </row>
    <row r="4253" spans="11:11" x14ac:dyDescent="0.25">
      <c r="K4253" s="1"/>
    </row>
    <row r="4254" spans="11:11" x14ac:dyDescent="0.25">
      <c r="K4254" s="1"/>
    </row>
    <row r="4255" spans="11:11" x14ac:dyDescent="0.25">
      <c r="K4255" s="1"/>
    </row>
    <row r="4256" spans="11:11" x14ac:dyDescent="0.25">
      <c r="K4256" s="1"/>
    </row>
    <row r="4257" spans="11:11" x14ac:dyDescent="0.25">
      <c r="K4257" s="1"/>
    </row>
    <row r="4258" spans="11:11" x14ac:dyDescent="0.25">
      <c r="K4258" s="1"/>
    </row>
    <row r="4259" spans="11:11" x14ac:dyDescent="0.25">
      <c r="K4259" s="1"/>
    </row>
    <row r="4260" spans="11:11" x14ac:dyDescent="0.25">
      <c r="K4260" s="1"/>
    </row>
    <row r="4261" spans="11:11" x14ac:dyDescent="0.25">
      <c r="K4261" s="1"/>
    </row>
    <row r="4262" spans="11:11" x14ac:dyDescent="0.25">
      <c r="K4262" s="1"/>
    </row>
    <row r="4263" spans="11:11" x14ac:dyDescent="0.25">
      <c r="K4263" s="1"/>
    </row>
    <row r="4264" spans="11:11" x14ac:dyDescent="0.25">
      <c r="K4264" s="1"/>
    </row>
    <row r="4265" spans="11:11" x14ac:dyDescent="0.25">
      <c r="K4265" s="1"/>
    </row>
    <row r="4266" spans="11:11" x14ac:dyDescent="0.25">
      <c r="K4266" s="1"/>
    </row>
    <row r="4267" spans="11:11" x14ac:dyDescent="0.25">
      <c r="K4267" s="1"/>
    </row>
    <row r="4268" spans="11:11" x14ac:dyDescent="0.25">
      <c r="K4268" s="1"/>
    </row>
    <row r="4269" spans="11:11" x14ac:dyDescent="0.25">
      <c r="K4269" s="1"/>
    </row>
    <row r="4270" spans="11:11" x14ac:dyDescent="0.25">
      <c r="K4270" s="1"/>
    </row>
    <row r="4271" spans="11:11" x14ac:dyDescent="0.25">
      <c r="K4271" s="1"/>
    </row>
    <row r="4272" spans="11:11" x14ac:dyDescent="0.25">
      <c r="K4272" s="1"/>
    </row>
    <row r="4273" spans="11:11" x14ac:dyDescent="0.25">
      <c r="K4273" s="1"/>
    </row>
    <row r="4274" spans="11:11" x14ac:dyDescent="0.25">
      <c r="K4274" s="1"/>
    </row>
    <row r="4275" spans="11:11" x14ac:dyDescent="0.25">
      <c r="K4275" s="1"/>
    </row>
    <row r="4276" spans="11:11" x14ac:dyDescent="0.25">
      <c r="K4276" s="1"/>
    </row>
    <row r="4277" spans="11:11" x14ac:dyDescent="0.25">
      <c r="K4277" s="1"/>
    </row>
    <row r="4278" spans="11:11" x14ac:dyDescent="0.25">
      <c r="K4278" s="1"/>
    </row>
    <row r="4279" spans="11:11" x14ac:dyDescent="0.25">
      <c r="K4279" s="1"/>
    </row>
    <row r="4280" spans="11:11" x14ac:dyDescent="0.25">
      <c r="K4280" s="1"/>
    </row>
    <row r="4281" spans="11:11" x14ac:dyDescent="0.25">
      <c r="K4281" s="1"/>
    </row>
    <row r="4282" spans="11:11" x14ac:dyDescent="0.25">
      <c r="K4282" s="1"/>
    </row>
    <row r="4283" spans="11:11" x14ac:dyDescent="0.25">
      <c r="K4283" s="1"/>
    </row>
    <row r="4284" spans="11:11" x14ac:dyDescent="0.25">
      <c r="K4284" s="1"/>
    </row>
    <row r="4285" spans="11:11" x14ac:dyDescent="0.25">
      <c r="K4285" s="1"/>
    </row>
    <row r="4286" spans="11:11" x14ac:dyDescent="0.25">
      <c r="K4286" s="1"/>
    </row>
    <row r="4287" spans="11:11" x14ac:dyDescent="0.25">
      <c r="K4287" s="1"/>
    </row>
    <row r="4288" spans="11:11" x14ac:dyDescent="0.25">
      <c r="K4288" s="1"/>
    </row>
    <row r="4289" spans="11:11" x14ac:dyDescent="0.25">
      <c r="K4289" s="1"/>
    </row>
    <row r="4290" spans="11:11" x14ac:dyDescent="0.25">
      <c r="K4290" s="1"/>
    </row>
    <row r="4291" spans="11:11" x14ac:dyDescent="0.25">
      <c r="K4291" s="1"/>
    </row>
    <row r="4292" spans="11:11" x14ac:dyDescent="0.25">
      <c r="K4292" s="1"/>
    </row>
    <row r="4293" spans="11:11" x14ac:dyDescent="0.25">
      <c r="K4293" s="1"/>
    </row>
    <row r="4294" spans="11:11" x14ac:dyDescent="0.25">
      <c r="K4294" s="1"/>
    </row>
    <row r="4295" spans="11:11" x14ac:dyDescent="0.25">
      <c r="K4295" s="1"/>
    </row>
    <row r="4296" spans="11:11" x14ac:dyDescent="0.25">
      <c r="K4296" s="1"/>
    </row>
    <row r="4297" spans="11:11" x14ac:dyDescent="0.25">
      <c r="K4297" s="1"/>
    </row>
    <row r="4298" spans="11:11" x14ac:dyDescent="0.25">
      <c r="K4298" s="1"/>
    </row>
    <row r="4299" spans="11:11" x14ac:dyDescent="0.25">
      <c r="K4299" s="1"/>
    </row>
    <row r="4300" spans="11:11" x14ac:dyDescent="0.25">
      <c r="K4300" s="1"/>
    </row>
    <row r="4301" spans="11:11" x14ac:dyDescent="0.25">
      <c r="K4301" s="1"/>
    </row>
    <row r="4302" spans="11:11" x14ac:dyDescent="0.25">
      <c r="K4302" s="1"/>
    </row>
    <row r="4303" spans="11:11" x14ac:dyDescent="0.25">
      <c r="K4303" s="1"/>
    </row>
    <row r="4304" spans="11:11" x14ac:dyDescent="0.25">
      <c r="K4304" s="1"/>
    </row>
    <row r="4305" spans="11:11" x14ac:dyDescent="0.25">
      <c r="K4305" s="1"/>
    </row>
    <row r="4306" spans="11:11" x14ac:dyDescent="0.25">
      <c r="K4306" s="1"/>
    </row>
    <row r="4307" spans="11:11" x14ac:dyDescent="0.25">
      <c r="K4307" s="1"/>
    </row>
    <row r="4308" spans="11:11" x14ac:dyDescent="0.25">
      <c r="K4308" s="1"/>
    </row>
    <row r="4309" spans="11:11" x14ac:dyDescent="0.25">
      <c r="K4309" s="1"/>
    </row>
    <row r="4310" spans="11:11" x14ac:dyDescent="0.25">
      <c r="K4310" s="1"/>
    </row>
    <row r="4311" spans="11:11" x14ac:dyDescent="0.25">
      <c r="K4311" s="1"/>
    </row>
    <row r="4312" spans="11:11" x14ac:dyDescent="0.25">
      <c r="K4312" s="1"/>
    </row>
    <row r="4313" spans="11:11" x14ac:dyDescent="0.25">
      <c r="K4313" s="1"/>
    </row>
    <row r="4314" spans="11:11" x14ac:dyDescent="0.25">
      <c r="K4314" s="1"/>
    </row>
    <row r="4315" spans="11:11" x14ac:dyDescent="0.25">
      <c r="K4315" s="1"/>
    </row>
    <row r="4316" spans="11:11" x14ac:dyDescent="0.25">
      <c r="K4316" s="1"/>
    </row>
    <row r="4317" spans="11:11" x14ac:dyDescent="0.25">
      <c r="K4317" s="1"/>
    </row>
    <row r="4318" spans="11:11" x14ac:dyDescent="0.25">
      <c r="K4318" s="1"/>
    </row>
    <row r="4319" spans="11:11" x14ac:dyDescent="0.25">
      <c r="K4319" s="1"/>
    </row>
    <row r="4320" spans="11:11" x14ac:dyDescent="0.25">
      <c r="K4320" s="1"/>
    </row>
    <row r="4321" spans="11:11" x14ac:dyDescent="0.25">
      <c r="K4321" s="1"/>
    </row>
    <row r="4322" spans="11:11" x14ac:dyDescent="0.25">
      <c r="K4322" s="1"/>
    </row>
    <row r="4323" spans="11:11" x14ac:dyDescent="0.25">
      <c r="K4323" s="1"/>
    </row>
    <row r="4324" spans="11:11" x14ac:dyDescent="0.25">
      <c r="K4324" s="1"/>
    </row>
    <row r="4325" spans="11:11" x14ac:dyDescent="0.25">
      <c r="K4325" s="1"/>
    </row>
    <row r="4326" spans="11:11" x14ac:dyDescent="0.25">
      <c r="K4326" s="1"/>
    </row>
    <row r="4327" spans="11:11" x14ac:dyDescent="0.25">
      <c r="K4327" s="1"/>
    </row>
    <row r="4328" spans="11:11" x14ac:dyDescent="0.25">
      <c r="K4328" s="1"/>
    </row>
    <row r="4329" spans="11:11" x14ac:dyDescent="0.25">
      <c r="K4329" s="1"/>
    </row>
    <row r="4330" spans="11:11" x14ac:dyDescent="0.25">
      <c r="K4330" s="1"/>
    </row>
    <row r="4331" spans="11:11" x14ac:dyDescent="0.25">
      <c r="K4331" s="1"/>
    </row>
    <row r="4332" spans="11:11" x14ac:dyDescent="0.25">
      <c r="K4332" s="1"/>
    </row>
    <row r="4333" spans="11:11" x14ac:dyDescent="0.25">
      <c r="K4333" s="1"/>
    </row>
    <row r="4334" spans="11:11" x14ac:dyDescent="0.25">
      <c r="K4334" s="1"/>
    </row>
    <row r="4335" spans="11:11" x14ac:dyDescent="0.25">
      <c r="K4335" s="1"/>
    </row>
    <row r="4336" spans="11:11" x14ac:dyDescent="0.25">
      <c r="K4336" s="1"/>
    </row>
    <row r="4337" spans="11:11" x14ac:dyDescent="0.25">
      <c r="K4337" s="1"/>
    </row>
    <row r="4338" spans="11:11" x14ac:dyDescent="0.25">
      <c r="K4338" s="1"/>
    </row>
    <row r="4339" spans="11:11" x14ac:dyDescent="0.25">
      <c r="K4339" s="1"/>
    </row>
    <row r="4340" spans="11:11" x14ac:dyDescent="0.25">
      <c r="K4340" s="1"/>
    </row>
    <row r="4341" spans="11:11" x14ac:dyDescent="0.25">
      <c r="K4341" s="1"/>
    </row>
    <row r="4342" spans="11:11" x14ac:dyDescent="0.25">
      <c r="K4342" s="1"/>
    </row>
    <row r="4343" spans="11:11" x14ac:dyDescent="0.25">
      <c r="K4343" s="1"/>
    </row>
    <row r="4344" spans="11:11" x14ac:dyDescent="0.25">
      <c r="K4344" s="1"/>
    </row>
    <row r="4345" spans="11:11" x14ac:dyDescent="0.25">
      <c r="K4345" s="1"/>
    </row>
    <row r="4346" spans="11:11" x14ac:dyDescent="0.25">
      <c r="K4346" s="1"/>
    </row>
    <row r="4347" spans="11:11" x14ac:dyDescent="0.25">
      <c r="K4347" s="1"/>
    </row>
    <row r="4348" spans="11:11" x14ac:dyDescent="0.25">
      <c r="K4348" s="1"/>
    </row>
    <row r="4349" spans="11:11" x14ac:dyDescent="0.25">
      <c r="K4349" s="1"/>
    </row>
    <row r="4350" spans="11:11" x14ac:dyDescent="0.25">
      <c r="K4350" s="1"/>
    </row>
    <row r="4351" spans="11:11" x14ac:dyDescent="0.25">
      <c r="K4351" s="1"/>
    </row>
    <row r="4352" spans="11:11" x14ac:dyDescent="0.25">
      <c r="K4352" s="1"/>
    </row>
    <row r="4353" spans="11:11" x14ac:dyDescent="0.25">
      <c r="K4353" s="1"/>
    </row>
    <row r="4354" spans="11:11" x14ac:dyDescent="0.25">
      <c r="K4354" s="1"/>
    </row>
    <row r="4355" spans="11:11" x14ac:dyDescent="0.25">
      <c r="K4355" s="1"/>
    </row>
    <row r="4356" spans="11:11" x14ac:dyDescent="0.25">
      <c r="K4356" s="1"/>
    </row>
    <row r="4357" spans="11:11" x14ac:dyDescent="0.25">
      <c r="K4357" s="1"/>
    </row>
    <row r="4358" spans="11:11" x14ac:dyDescent="0.25">
      <c r="K4358" s="1"/>
    </row>
    <row r="4359" spans="11:11" x14ac:dyDescent="0.25">
      <c r="K4359" s="1"/>
    </row>
    <row r="4360" spans="11:11" x14ac:dyDescent="0.25">
      <c r="K4360" s="1"/>
    </row>
    <row r="4361" spans="11:11" x14ac:dyDescent="0.25">
      <c r="K4361" s="1"/>
    </row>
    <row r="4362" spans="11:11" x14ac:dyDescent="0.25">
      <c r="K4362" s="1"/>
    </row>
    <row r="4363" spans="11:11" x14ac:dyDescent="0.25">
      <c r="K4363" s="1"/>
    </row>
    <row r="4364" spans="11:11" x14ac:dyDescent="0.25">
      <c r="K4364" s="1"/>
    </row>
    <row r="4365" spans="11:11" x14ac:dyDescent="0.25">
      <c r="K4365" s="1"/>
    </row>
    <row r="4366" spans="11:11" x14ac:dyDescent="0.25">
      <c r="K4366" s="1"/>
    </row>
    <row r="4367" spans="11:11" x14ac:dyDescent="0.25">
      <c r="K4367" s="1"/>
    </row>
    <row r="4368" spans="11:11" x14ac:dyDescent="0.25">
      <c r="K4368" s="1"/>
    </row>
    <row r="4369" spans="11:11" x14ac:dyDescent="0.25">
      <c r="K4369" s="1"/>
    </row>
    <row r="4370" spans="11:11" x14ac:dyDescent="0.25">
      <c r="K4370" s="1"/>
    </row>
    <row r="4371" spans="11:11" x14ac:dyDescent="0.25">
      <c r="K4371" s="1"/>
    </row>
    <row r="4372" spans="11:11" x14ac:dyDescent="0.25">
      <c r="K4372" s="1"/>
    </row>
    <row r="4373" spans="11:11" x14ac:dyDescent="0.25">
      <c r="K4373" s="1"/>
    </row>
    <row r="4374" spans="11:11" x14ac:dyDescent="0.25">
      <c r="K4374" s="1"/>
    </row>
    <row r="4375" spans="11:11" x14ac:dyDescent="0.25">
      <c r="K4375" s="1"/>
    </row>
    <row r="4376" spans="11:11" x14ac:dyDescent="0.25">
      <c r="K4376" s="1"/>
    </row>
    <row r="4377" spans="11:11" x14ac:dyDescent="0.25">
      <c r="K4377" s="1"/>
    </row>
    <row r="4378" spans="11:11" x14ac:dyDescent="0.25">
      <c r="K4378" s="1"/>
    </row>
    <row r="4379" spans="11:11" x14ac:dyDescent="0.25">
      <c r="K4379" s="1"/>
    </row>
    <row r="4380" spans="11:11" x14ac:dyDescent="0.25">
      <c r="K4380" s="1"/>
    </row>
    <row r="4381" spans="11:11" x14ac:dyDescent="0.25">
      <c r="K4381" s="1"/>
    </row>
    <row r="4382" spans="11:11" x14ac:dyDescent="0.25">
      <c r="K4382" s="1"/>
    </row>
    <row r="4383" spans="11:11" x14ac:dyDescent="0.25">
      <c r="K4383" s="1"/>
    </row>
    <row r="4384" spans="11:11" x14ac:dyDescent="0.25">
      <c r="K4384" s="1"/>
    </row>
    <row r="4385" spans="11:11" x14ac:dyDescent="0.25">
      <c r="K4385" s="1"/>
    </row>
    <row r="4386" spans="11:11" x14ac:dyDescent="0.25">
      <c r="K4386" s="1"/>
    </row>
    <row r="4387" spans="11:11" x14ac:dyDescent="0.25">
      <c r="K4387" s="1"/>
    </row>
    <row r="4388" spans="11:11" x14ac:dyDescent="0.25">
      <c r="K4388" s="1"/>
    </row>
    <row r="4389" spans="11:11" x14ac:dyDescent="0.25">
      <c r="K4389" s="1"/>
    </row>
    <row r="4390" spans="11:11" x14ac:dyDescent="0.25">
      <c r="K4390" s="1"/>
    </row>
    <row r="4391" spans="11:11" x14ac:dyDescent="0.25">
      <c r="K4391" s="1"/>
    </row>
    <row r="4392" spans="11:11" x14ac:dyDescent="0.25">
      <c r="K4392" s="1"/>
    </row>
    <row r="4393" spans="11:11" x14ac:dyDescent="0.25">
      <c r="K4393" s="1"/>
    </row>
    <row r="4394" spans="11:11" x14ac:dyDescent="0.25">
      <c r="K4394" s="1"/>
    </row>
    <row r="4395" spans="11:11" x14ac:dyDescent="0.25">
      <c r="K4395" s="1"/>
    </row>
    <row r="4396" spans="11:11" x14ac:dyDescent="0.25">
      <c r="K4396" s="1"/>
    </row>
    <row r="4397" spans="11:11" x14ac:dyDescent="0.25">
      <c r="K4397" s="1"/>
    </row>
    <row r="4398" spans="11:11" x14ac:dyDescent="0.25">
      <c r="K4398" s="1"/>
    </row>
    <row r="4399" spans="11:11" x14ac:dyDescent="0.25">
      <c r="K4399" s="1"/>
    </row>
    <row r="4400" spans="11:11" x14ac:dyDescent="0.25">
      <c r="K4400" s="1"/>
    </row>
    <row r="4401" spans="11:11" x14ac:dyDescent="0.25">
      <c r="K4401" s="1"/>
    </row>
    <row r="4402" spans="11:11" x14ac:dyDescent="0.25">
      <c r="K4402" s="1"/>
    </row>
    <row r="4403" spans="11:11" x14ac:dyDescent="0.25">
      <c r="K4403" s="1"/>
    </row>
    <row r="4404" spans="11:11" x14ac:dyDescent="0.25">
      <c r="K4404" s="1"/>
    </row>
    <row r="4405" spans="11:11" x14ac:dyDescent="0.25">
      <c r="K4405" s="1"/>
    </row>
    <row r="4406" spans="11:11" x14ac:dyDescent="0.25">
      <c r="K4406" s="1"/>
    </row>
    <row r="4407" spans="11:11" x14ac:dyDescent="0.25">
      <c r="K4407" s="1"/>
    </row>
    <row r="4408" spans="11:11" x14ac:dyDescent="0.25">
      <c r="K4408" s="1"/>
    </row>
    <row r="4409" spans="11:11" x14ac:dyDescent="0.25">
      <c r="K4409" s="1"/>
    </row>
    <row r="4410" spans="11:11" x14ac:dyDescent="0.25">
      <c r="K4410" s="1"/>
    </row>
    <row r="4411" spans="11:11" x14ac:dyDescent="0.25">
      <c r="K4411" s="1"/>
    </row>
    <row r="4412" spans="11:11" x14ac:dyDescent="0.25">
      <c r="K4412" s="1"/>
    </row>
    <row r="4413" spans="11:11" x14ac:dyDescent="0.25">
      <c r="K4413" s="1"/>
    </row>
    <row r="4414" spans="11:11" x14ac:dyDescent="0.25">
      <c r="K4414" s="1"/>
    </row>
    <row r="4415" spans="11:11" x14ac:dyDescent="0.25">
      <c r="K4415" s="1"/>
    </row>
    <row r="4416" spans="11:11" x14ac:dyDescent="0.25">
      <c r="K4416" s="1"/>
    </row>
    <row r="4417" spans="11:11" x14ac:dyDescent="0.25">
      <c r="K4417" s="1"/>
    </row>
    <row r="4418" spans="11:11" x14ac:dyDescent="0.25">
      <c r="K4418" s="1"/>
    </row>
    <row r="4419" spans="11:11" x14ac:dyDescent="0.25">
      <c r="K4419" s="1"/>
    </row>
    <row r="4420" spans="11:11" x14ac:dyDescent="0.25">
      <c r="K4420" s="1"/>
    </row>
    <row r="4421" spans="11:11" x14ac:dyDescent="0.25">
      <c r="K4421" s="1"/>
    </row>
    <row r="4422" spans="11:11" x14ac:dyDescent="0.25">
      <c r="K4422" s="1"/>
    </row>
    <row r="4423" spans="11:11" x14ac:dyDescent="0.25">
      <c r="K4423" s="1"/>
    </row>
    <row r="4424" spans="11:11" x14ac:dyDescent="0.25">
      <c r="K4424" s="1"/>
    </row>
    <row r="4425" spans="11:11" x14ac:dyDescent="0.25">
      <c r="K4425" s="1"/>
    </row>
    <row r="4426" spans="11:11" x14ac:dyDescent="0.25">
      <c r="K4426" s="1"/>
    </row>
    <row r="4427" spans="11:11" x14ac:dyDescent="0.25">
      <c r="K4427" s="1"/>
    </row>
    <row r="4428" spans="11:11" x14ac:dyDescent="0.25">
      <c r="K4428" s="1"/>
    </row>
    <row r="4429" spans="11:11" x14ac:dyDescent="0.25">
      <c r="K4429" s="1"/>
    </row>
    <row r="4430" spans="11:11" x14ac:dyDescent="0.25">
      <c r="K4430" s="1"/>
    </row>
    <row r="4431" spans="11:11" x14ac:dyDescent="0.25">
      <c r="K4431" s="1"/>
    </row>
    <row r="4432" spans="11:11" x14ac:dyDescent="0.25">
      <c r="K4432" s="1"/>
    </row>
    <row r="4433" spans="11:11" x14ac:dyDescent="0.25">
      <c r="K4433" s="1"/>
    </row>
    <row r="4434" spans="11:11" x14ac:dyDescent="0.25">
      <c r="K4434" s="1"/>
    </row>
    <row r="4435" spans="11:11" x14ac:dyDescent="0.25">
      <c r="K4435" s="1"/>
    </row>
    <row r="4436" spans="11:11" x14ac:dyDescent="0.25">
      <c r="K4436" s="1"/>
    </row>
    <row r="4437" spans="11:11" x14ac:dyDescent="0.25">
      <c r="K4437" s="1"/>
    </row>
    <row r="4438" spans="11:11" x14ac:dyDescent="0.25">
      <c r="K4438" s="1"/>
    </row>
    <row r="4439" spans="11:11" x14ac:dyDescent="0.25">
      <c r="K4439" s="1"/>
    </row>
    <row r="4440" spans="11:11" x14ac:dyDescent="0.25">
      <c r="K4440" s="1"/>
    </row>
    <row r="4441" spans="11:11" x14ac:dyDescent="0.25">
      <c r="K4441" s="1"/>
    </row>
    <row r="4442" spans="11:11" x14ac:dyDescent="0.25">
      <c r="K4442" s="1"/>
    </row>
    <row r="4443" spans="11:11" x14ac:dyDescent="0.25">
      <c r="K4443" s="1"/>
    </row>
    <row r="4444" spans="11:11" x14ac:dyDescent="0.25">
      <c r="K4444" s="1"/>
    </row>
    <row r="4445" spans="11:11" x14ac:dyDescent="0.25">
      <c r="K4445" s="1"/>
    </row>
    <row r="4446" spans="11:11" x14ac:dyDescent="0.25">
      <c r="K4446" s="1"/>
    </row>
    <row r="4447" spans="11:11" x14ac:dyDescent="0.25">
      <c r="K4447" s="1"/>
    </row>
    <row r="4448" spans="11:11" x14ac:dyDescent="0.25">
      <c r="K4448" s="1"/>
    </row>
    <row r="4449" spans="11:11" x14ac:dyDescent="0.25">
      <c r="K4449" s="1"/>
    </row>
    <row r="4450" spans="11:11" x14ac:dyDescent="0.25">
      <c r="K4450" s="1"/>
    </row>
    <row r="4451" spans="11:11" x14ac:dyDescent="0.25">
      <c r="K4451" s="1"/>
    </row>
    <row r="4452" spans="11:11" x14ac:dyDescent="0.25">
      <c r="K4452" s="1"/>
    </row>
    <row r="4453" spans="11:11" x14ac:dyDescent="0.25">
      <c r="K4453" s="1"/>
    </row>
    <row r="4454" spans="11:11" x14ac:dyDescent="0.25">
      <c r="K4454" s="1"/>
    </row>
    <row r="4455" spans="11:11" x14ac:dyDescent="0.25">
      <c r="K4455" s="1"/>
    </row>
    <row r="4456" spans="11:11" x14ac:dyDescent="0.25">
      <c r="K4456" s="1"/>
    </row>
    <row r="4457" spans="11:11" x14ac:dyDescent="0.25">
      <c r="K4457" s="1"/>
    </row>
    <row r="4458" spans="11:11" x14ac:dyDescent="0.25">
      <c r="K4458" s="1"/>
    </row>
    <row r="4459" spans="11:11" x14ac:dyDescent="0.25">
      <c r="K4459" s="1"/>
    </row>
    <row r="4460" spans="11:11" x14ac:dyDescent="0.25">
      <c r="K4460" s="1"/>
    </row>
    <row r="4461" spans="11:11" x14ac:dyDescent="0.25">
      <c r="K4461" s="1"/>
    </row>
    <row r="4462" spans="11:11" x14ac:dyDescent="0.25">
      <c r="K4462" s="1"/>
    </row>
    <row r="4463" spans="11:11" x14ac:dyDescent="0.25">
      <c r="K4463" s="1"/>
    </row>
    <row r="4464" spans="11:11" x14ac:dyDescent="0.25">
      <c r="K4464" s="1"/>
    </row>
    <row r="4465" spans="11:11" x14ac:dyDescent="0.25">
      <c r="K4465" s="1"/>
    </row>
    <row r="4466" spans="11:11" x14ac:dyDescent="0.25">
      <c r="K4466" s="1"/>
    </row>
    <row r="4467" spans="11:11" x14ac:dyDescent="0.25">
      <c r="K4467" s="1"/>
    </row>
    <row r="4468" spans="11:11" x14ac:dyDescent="0.25">
      <c r="K4468" s="1"/>
    </row>
    <row r="4469" spans="11:11" x14ac:dyDescent="0.25">
      <c r="K4469" s="1"/>
    </row>
    <row r="4470" spans="11:11" x14ac:dyDescent="0.25">
      <c r="K4470" s="1"/>
    </row>
    <row r="4471" spans="11:11" x14ac:dyDescent="0.25">
      <c r="K4471" s="1"/>
    </row>
    <row r="4472" spans="11:11" x14ac:dyDescent="0.25">
      <c r="K4472" s="1"/>
    </row>
    <row r="4473" spans="11:11" x14ac:dyDescent="0.25">
      <c r="K4473" s="1"/>
    </row>
    <row r="4474" spans="11:11" x14ac:dyDescent="0.25">
      <c r="K4474" s="1"/>
    </row>
    <row r="4475" spans="11:11" x14ac:dyDescent="0.25">
      <c r="K4475" s="1"/>
    </row>
    <row r="4476" spans="11:11" x14ac:dyDescent="0.25">
      <c r="K4476" s="1"/>
    </row>
    <row r="4477" spans="11:11" x14ac:dyDescent="0.25">
      <c r="K4477" s="1"/>
    </row>
    <row r="4478" spans="11:11" x14ac:dyDescent="0.25">
      <c r="K4478" s="1"/>
    </row>
    <row r="4479" spans="11:11" x14ac:dyDescent="0.25">
      <c r="K4479" s="1"/>
    </row>
    <row r="4480" spans="11:11" x14ac:dyDescent="0.25">
      <c r="K4480" s="1"/>
    </row>
    <row r="4481" spans="11:11" x14ac:dyDescent="0.25">
      <c r="K4481" s="1"/>
    </row>
    <row r="4482" spans="11:11" x14ac:dyDescent="0.25">
      <c r="K4482" s="1"/>
    </row>
    <row r="4483" spans="11:11" x14ac:dyDescent="0.25">
      <c r="K4483" s="1"/>
    </row>
    <row r="4484" spans="11:11" x14ac:dyDescent="0.25">
      <c r="K4484" s="1"/>
    </row>
    <row r="4485" spans="11:11" x14ac:dyDescent="0.25">
      <c r="K4485" s="1"/>
    </row>
    <row r="4486" spans="11:11" x14ac:dyDescent="0.25">
      <c r="K4486" s="1"/>
    </row>
    <row r="4487" spans="11:11" x14ac:dyDescent="0.25">
      <c r="K4487" s="1"/>
    </row>
    <row r="4488" spans="11:11" x14ac:dyDescent="0.25">
      <c r="K4488" s="1"/>
    </row>
    <row r="4489" spans="11:11" x14ac:dyDescent="0.25">
      <c r="K4489" s="1"/>
    </row>
    <row r="4490" spans="11:11" x14ac:dyDescent="0.25">
      <c r="K4490" s="1"/>
    </row>
    <row r="4491" spans="11:11" x14ac:dyDescent="0.25">
      <c r="K4491" s="1"/>
    </row>
    <row r="4492" spans="11:11" x14ac:dyDescent="0.25">
      <c r="K4492" s="1"/>
    </row>
    <row r="4493" spans="11:11" x14ac:dyDescent="0.25">
      <c r="K4493" s="1"/>
    </row>
    <row r="4494" spans="11:11" x14ac:dyDescent="0.25">
      <c r="K4494" s="1"/>
    </row>
    <row r="4495" spans="11:11" x14ac:dyDescent="0.25">
      <c r="K4495" s="1"/>
    </row>
    <row r="4496" spans="11:11" x14ac:dyDescent="0.25">
      <c r="K4496" s="1"/>
    </row>
    <row r="4497" spans="11:11" x14ac:dyDescent="0.25">
      <c r="K4497" s="1"/>
    </row>
    <row r="4498" spans="11:11" x14ac:dyDescent="0.25">
      <c r="K4498" s="1"/>
    </row>
    <row r="4499" spans="11:11" x14ac:dyDescent="0.25">
      <c r="K4499" s="1"/>
    </row>
    <row r="4500" spans="11:11" x14ac:dyDescent="0.25">
      <c r="K4500" s="1"/>
    </row>
    <row r="4501" spans="11:11" x14ac:dyDescent="0.25">
      <c r="K4501" s="1"/>
    </row>
    <row r="4502" spans="11:11" x14ac:dyDescent="0.25">
      <c r="K4502" s="1"/>
    </row>
    <row r="4503" spans="11:11" x14ac:dyDescent="0.25">
      <c r="K4503" s="1"/>
    </row>
    <row r="4504" spans="11:11" x14ac:dyDescent="0.25">
      <c r="K4504" s="1"/>
    </row>
    <row r="4505" spans="11:11" x14ac:dyDescent="0.25">
      <c r="K4505" s="1"/>
    </row>
    <row r="4506" spans="11:11" x14ac:dyDescent="0.25">
      <c r="K4506" s="1"/>
    </row>
    <row r="4507" spans="11:11" x14ac:dyDescent="0.25">
      <c r="K4507" s="1"/>
    </row>
    <row r="4508" spans="11:11" x14ac:dyDescent="0.25">
      <c r="K4508" s="1"/>
    </row>
    <row r="4509" spans="11:11" x14ac:dyDescent="0.25">
      <c r="K4509" s="1"/>
    </row>
    <row r="4510" spans="11:11" x14ac:dyDescent="0.25">
      <c r="K4510" s="1"/>
    </row>
    <row r="4511" spans="11:11" x14ac:dyDescent="0.25">
      <c r="K4511" s="1"/>
    </row>
    <row r="4512" spans="11:11" x14ac:dyDescent="0.25">
      <c r="K4512" s="1"/>
    </row>
    <row r="4513" spans="11:11" x14ac:dyDescent="0.25">
      <c r="K4513" s="1"/>
    </row>
    <row r="4514" spans="11:11" x14ac:dyDescent="0.25">
      <c r="K4514" s="1"/>
    </row>
    <row r="4515" spans="11:11" x14ac:dyDescent="0.25">
      <c r="K4515" s="1"/>
    </row>
    <row r="4516" spans="11:11" x14ac:dyDescent="0.25">
      <c r="K4516" s="1"/>
    </row>
    <row r="4517" spans="11:11" x14ac:dyDescent="0.25">
      <c r="K4517" s="1"/>
    </row>
    <row r="4518" spans="11:11" x14ac:dyDescent="0.25">
      <c r="K4518" s="1"/>
    </row>
    <row r="4519" spans="11:11" x14ac:dyDescent="0.25">
      <c r="K4519" s="1"/>
    </row>
    <row r="4520" spans="11:11" x14ac:dyDescent="0.25">
      <c r="K4520" s="1"/>
    </row>
    <row r="4521" spans="11:11" x14ac:dyDescent="0.25">
      <c r="K4521" s="1"/>
    </row>
    <row r="4522" spans="11:11" x14ac:dyDescent="0.25">
      <c r="K4522" s="1"/>
    </row>
    <row r="4523" spans="11:11" x14ac:dyDescent="0.25">
      <c r="K4523" s="1"/>
    </row>
    <row r="4524" spans="11:11" x14ac:dyDescent="0.25">
      <c r="K4524" s="1"/>
    </row>
    <row r="4525" spans="11:11" x14ac:dyDescent="0.25">
      <c r="K4525" s="1"/>
    </row>
    <row r="4526" spans="11:11" x14ac:dyDescent="0.25">
      <c r="K4526" s="1"/>
    </row>
    <row r="4527" spans="11:11" x14ac:dyDescent="0.25">
      <c r="K4527" s="1"/>
    </row>
    <row r="4528" spans="11:11" x14ac:dyDescent="0.25">
      <c r="K4528" s="1"/>
    </row>
    <row r="4529" spans="11:11" x14ac:dyDescent="0.25">
      <c r="K4529" s="1"/>
    </row>
    <row r="4530" spans="11:11" x14ac:dyDescent="0.25">
      <c r="K4530" s="1"/>
    </row>
    <row r="4531" spans="11:11" x14ac:dyDescent="0.25">
      <c r="K4531" s="1"/>
    </row>
    <row r="4532" spans="11:11" x14ac:dyDescent="0.25">
      <c r="K4532" s="1"/>
    </row>
    <row r="4533" spans="11:11" x14ac:dyDescent="0.25">
      <c r="K4533" s="1"/>
    </row>
    <row r="4534" spans="11:11" x14ac:dyDescent="0.25">
      <c r="K4534" s="1"/>
    </row>
    <row r="4535" spans="11:11" x14ac:dyDescent="0.25">
      <c r="K4535" s="1"/>
    </row>
    <row r="4536" spans="11:11" x14ac:dyDescent="0.25">
      <c r="K4536" s="1"/>
    </row>
    <row r="4537" spans="11:11" x14ac:dyDescent="0.25">
      <c r="K4537" s="1"/>
    </row>
    <row r="4538" spans="11:11" x14ac:dyDescent="0.25">
      <c r="K4538" s="1"/>
    </row>
    <row r="4539" spans="11:11" x14ac:dyDescent="0.25">
      <c r="K4539" s="1"/>
    </row>
    <row r="4540" spans="11:11" x14ac:dyDescent="0.25">
      <c r="K4540" s="1"/>
    </row>
    <row r="4541" spans="11:11" x14ac:dyDescent="0.25">
      <c r="K4541" s="1"/>
    </row>
    <row r="4542" spans="11:11" x14ac:dyDescent="0.25">
      <c r="K4542" s="1"/>
    </row>
    <row r="4543" spans="11:11" x14ac:dyDescent="0.25">
      <c r="K4543" s="1"/>
    </row>
    <row r="4544" spans="11:11" x14ac:dyDescent="0.25">
      <c r="K4544" s="1"/>
    </row>
    <row r="4545" spans="11:11" x14ac:dyDescent="0.25">
      <c r="K4545" s="1"/>
    </row>
    <row r="4546" spans="11:11" x14ac:dyDescent="0.25">
      <c r="K4546" s="1"/>
    </row>
    <row r="4547" spans="11:11" x14ac:dyDescent="0.25">
      <c r="K4547" s="1"/>
    </row>
    <row r="4548" spans="11:11" x14ac:dyDescent="0.25">
      <c r="K4548" s="1"/>
    </row>
    <row r="4549" spans="11:11" x14ac:dyDescent="0.25">
      <c r="K4549" s="1"/>
    </row>
    <row r="4550" spans="11:11" x14ac:dyDescent="0.25">
      <c r="K4550" s="1"/>
    </row>
    <row r="4551" spans="11:11" x14ac:dyDescent="0.25">
      <c r="K4551" s="1"/>
    </row>
    <row r="4552" spans="11:11" x14ac:dyDescent="0.25">
      <c r="K4552" s="1"/>
    </row>
    <row r="4553" spans="11:11" x14ac:dyDescent="0.25">
      <c r="K4553" s="1"/>
    </row>
    <row r="4554" spans="11:11" x14ac:dyDescent="0.25">
      <c r="K4554" s="1"/>
    </row>
    <row r="4555" spans="11:11" x14ac:dyDescent="0.25">
      <c r="K4555" s="1"/>
    </row>
    <row r="4556" spans="11:11" x14ac:dyDescent="0.25">
      <c r="K4556" s="1"/>
    </row>
    <row r="4557" spans="11:11" x14ac:dyDescent="0.25">
      <c r="K4557" s="1"/>
    </row>
    <row r="4558" spans="11:11" x14ac:dyDescent="0.25">
      <c r="K4558" s="1"/>
    </row>
    <row r="4559" spans="11:11" x14ac:dyDescent="0.25">
      <c r="K4559" s="1"/>
    </row>
    <row r="4560" spans="11:11" x14ac:dyDescent="0.25">
      <c r="K4560" s="1"/>
    </row>
    <row r="4561" spans="11:11" x14ac:dyDescent="0.25">
      <c r="K4561" s="1"/>
    </row>
    <row r="4562" spans="11:11" x14ac:dyDescent="0.25">
      <c r="K4562" s="1"/>
    </row>
    <row r="4563" spans="11:11" x14ac:dyDescent="0.25">
      <c r="K4563" s="1"/>
    </row>
    <row r="4564" spans="11:11" x14ac:dyDescent="0.25">
      <c r="K4564" s="1"/>
    </row>
    <row r="4565" spans="11:11" x14ac:dyDescent="0.25">
      <c r="K4565" s="1"/>
    </row>
    <row r="4566" spans="11:11" x14ac:dyDescent="0.25">
      <c r="K4566" s="1"/>
    </row>
    <row r="4567" spans="11:11" x14ac:dyDescent="0.25">
      <c r="K4567" s="1"/>
    </row>
    <row r="4568" spans="11:11" x14ac:dyDescent="0.25">
      <c r="K4568" s="1"/>
    </row>
    <row r="4569" spans="11:11" x14ac:dyDescent="0.25">
      <c r="K4569" s="1"/>
    </row>
    <row r="4570" spans="11:11" x14ac:dyDescent="0.25">
      <c r="K4570" s="1"/>
    </row>
    <row r="4571" spans="11:11" x14ac:dyDescent="0.25">
      <c r="K4571" s="1"/>
    </row>
    <row r="4572" spans="11:11" x14ac:dyDescent="0.25">
      <c r="K4572" s="1"/>
    </row>
    <row r="4573" spans="11:11" x14ac:dyDescent="0.25">
      <c r="K4573" s="1"/>
    </row>
    <row r="4574" spans="11:11" x14ac:dyDescent="0.25">
      <c r="K4574" s="1"/>
    </row>
    <row r="4575" spans="11:11" x14ac:dyDescent="0.25">
      <c r="K4575" s="1"/>
    </row>
    <row r="4576" spans="11:11" x14ac:dyDescent="0.25">
      <c r="K4576" s="1"/>
    </row>
    <row r="4577" spans="11:11" x14ac:dyDescent="0.25">
      <c r="K4577" s="1"/>
    </row>
    <row r="4578" spans="11:11" x14ac:dyDescent="0.25">
      <c r="K4578" s="1"/>
    </row>
    <row r="4579" spans="11:11" x14ac:dyDescent="0.25">
      <c r="K4579" s="1"/>
    </row>
    <row r="4580" spans="11:11" x14ac:dyDescent="0.25">
      <c r="K4580" s="1"/>
    </row>
    <row r="4581" spans="11:11" x14ac:dyDescent="0.25">
      <c r="K4581" s="1"/>
    </row>
    <row r="4582" spans="11:11" x14ac:dyDescent="0.25">
      <c r="K4582" s="1"/>
    </row>
    <row r="4583" spans="11:11" x14ac:dyDescent="0.25">
      <c r="K4583" s="1"/>
    </row>
    <row r="4584" spans="11:11" x14ac:dyDescent="0.25">
      <c r="K4584" s="1"/>
    </row>
    <row r="4585" spans="11:11" x14ac:dyDescent="0.25">
      <c r="K4585" s="1"/>
    </row>
    <row r="4586" spans="11:11" x14ac:dyDescent="0.25">
      <c r="K4586" s="1"/>
    </row>
    <row r="4587" spans="11:11" x14ac:dyDescent="0.25">
      <c r="K4587" s="1"/>
    </row>
    <row r="4588" spans="11:11" x14ac:dyDescent="0.25">
      <c r="K4588" s="1"/>
    </row>
    <row r="4589" spans="11:11" x14ac:dyDescent="0.25">
      <c r="K4589" s="1"/>
    </row>
    <row r="4590" spans="11:11" x14ac:dyDescent="0.25">
      <c r="K4590" s="1"/>
    </row>
    <row r="4591" spans="11:11" x14ac:dyDescent="0.25">
      <c r="K4591" s="1"/>
    </row>
    <row r="4592" spans="11:11" x14ac:dyDescent="0.25">
      <c r="K4592" s="1"/>
    </row>
    <row r="4593" spans="11:11" x14ac:dyDescent="0.25">
      <c r="K4593" s="1"/>
    </row>
    <row r="4594" spans="11:11" x14ac:dyDescent="0.25">
      <c r="K4594" s="1"/>
    </row>
    <row r="4595" spans="11:11" x14ac:dyDescent="0.25">
      <c r="K4595" s="1"/>
    </row>
    <row r="4596" spans="11:11" x14ac:dyDescent="0.25">
      <c r="K4596" s="1"/>
    </row>
    <row r="4597" spans="11:11" x14ac:dyDescent="0.25">
      <c r="K4597" s="1"/>
    </row>
    <row r="4598" spans="11:11" x14ac:dyDescent="0.25">
      <c r="K4598" s="1"/>
    </row>
    <row r="4599" spans="11:11" x14ac:dyDescent="0.25">
      <c r="K4599" s="1"/>
    </row>
    <row r="4600" spans="11:11" x14ac:dyDescent="0.25">
      <c r="K4600" s="1"/>
    </row>
    <row r="4601" spans="11:11" x14ac:dyDescent="0.25">
      <c r="K4601" s="1"/>
    </row>
    <row r="4602" spans="11:11" x14ac:dyDescent="0.25">
      <c r="K4602" s="1"/>
    </row>
    <row r="4603" spans="11:11" x14ac:dyDescent="0.25">
      <c r="K4603" s="1"/>
    </row>
    <row r="4604" spans="11:11" x14ac:dyDescent="0.25">
      <c r="K4604" s="1"/>
    </row>
    <row r="4605" spans="11:11" x14ac:dyDescent="0.25">
      <c r="K4605" s="1"/>
    </row>
    <row r="4606" spans="11:11" x14ac:dyDescent="0.25">
      <c r="K4606" s="1"/>
    </row>
    <row r="4607" spans="11:11" x14ac:dyDescent="0.25">
      <c r="K4607" s="1"/>
    </row>
    <row r="4608" spans="11:11" x14ac:dyDescent="0.25">
      <c r="K4608" s="1"/>
    </row>
    <row r="4609" spans="11:11" x14ac:dyDescent="0.25">
      <c r="K4609" s="1"/>
    </row>
    <row r="4610" spans="11:11" x14ac:dyDescent="0.25">
      <c r="K4610" s="1"/>
    </row>
    <row r="4611" spans="11:11" x14ac:dyDescent="0.25">
      <c r="K4611" s="1"/>
    </row>
    <row r="4612" spans="11:11" x14ac:dyDescent="0.25">
      <c r="K4612" s="1"/>
    </row>
    <row r="4613" spans="11:11" x14ac:dyDescent="0.25">
      <c r="K4613" s="1"/>
    </row>
    <row r="4614" spans="11:11" x14ac:dyDescent="0.25">
      <c r="K4614" s="1"/>
    </row>
    <row r="4615" spans="11:11" x14ac:dyDescent="0.25">
      <c r="K4615" s="1"/>
    </row>
    <row r="4616" spans="11:11" x14ac:dyDescent="0.25">
      <c r="K4616" s="1"/>
    </row>
    <row r="4617" spans="11:11" x14ac:dyDescent="0.25">
      <c r="K4617" s="1"/>
    </row>
    <row r="4618" spans="11:11" x14ac:dyDescent="0.25">
      <c r="K4618" s="1"/>
    </row>
    <row r="4619" spans="11:11" x14ac:dyDescent="0.25">
      <c r="K4619" s="1"/>
    </row>
    <row r="4620" spans="11:11" x14ac:dyDescent="0.25">
      <c r="K4620" s="1"/>
    </row>
    <row r="4621" spans="11:11" x14ac:dyDescent="0.25">
      <c r="K4621" s="1"/>
    </row>
    <row r="4622" spans="11:11" x14ac:dyDescent="0.25">
      <c r="K4622" s="1"/>
    </row>
    <row r="4623" spans="11:11" x14ac:dyDescent="0.25">
      <c r="K4623" s="1"/>
    </row>
    <row r="4624" spans="11:11" x14ac:dyDescent="0.25">
      <c r="K4624" s="1"/>
    </row>
    <row r="4625" spans="11:11" x14ac:dyDescent="0.25">
      <c r="K4625" s="1"/>
    </row>
    <row r="4626" spans="11:11" x14ac:dyDescent="0.25">
      <c r="K4626" s="1"/>
    </row>
    <row r="4627" spans="11:11" x14ac:dyDescent="0.25">
      <c r="K4627" s="1"/>
    </row>
    <row r="4628" spans="11:11" x14ac:dyDescent="0.25">
      <c r="K4628" s="1"/>
    </row>
    <row r="4629" spans="11:11" x14ac:dyDescent="0.25">
      <c r="K4629" s="1"/>
    </row>
    <row r="4630" spans="11:11" x14ac:dyDescent="0.25">
      <c r="K4630" s="1"/>
    </row>
    <row r="4631" spans="11:11" x14ac:dyDescent="0.25">
      <c r="K4631" s="1"/>
    </row>
    <row r="4632" spans="11:11" x14ac:dyDescent="0.25">
      <c r="K4632" s="1"/>
    </row>
    <row r="4633" spans="11:11" x14ac:dyDescent="0.25">
      <c r="K4633" s="1"/>
    </row>
    <row r="4634" spans="11:11" x14ac:dyDescent="0.25">
      <c r="K4634" s="1"/>
    </row>
    <row r="4635" spans="11:11" x14ac:dyDescent="0.25">
      <c r="K4635" s="1"/>
    </row>
    <row r="4636" spans="11:11" x14ac:dyDescent="0.25">
      <c r="K4636" s="1"/>
    </row>
    <row r="4637" spans="11:11" x14ac:dyDescent="0.25">
      <c r="K4637" s="1"/>
    </row>
    <row r="4638" spans="11:11" x14ac:dyDescent="0.25">
      <c r="K4638" s="1"/>
    </row>
    <row r="4639" spans="11:11" x14ac:dyDescent="0.25">
      <c r="K4639" s="1"/>
    </row>
    <row r="4640" spans="11:11" x14ac:dyDescent="0.25">
      <c r="K4640" s="1"/>
    </row>
    <row r="4641" spans="11:11" x14ac:dyDescent="0.25">
      <c r="K4641" s="1"/>
    </row>
    <row r="4642" spans="11:11" x14ac:dyDescent="0.25">
      <c r="K4642" s="1"/>
    </row>
    <row r="4643" spans="11:11" x14ac:dyDescent="0.25">
      <c r="K4643" s="1"/>
    </row>
    <row r="4644" spans="11:11" x14ac:dyDescent="0.25">
      <c r="K4644" s="1"/>
    </row>
    <row r="4645" spans="11:11" x14ac:dyDescent="0.25">
      <c r="K4645" s="1"/>
    </row>
    <row r="4646" spans="11:11" x14ac:dyDescent="0.25">
      <c r="K4646" s="1"/>
    </row>
    <row r="4647" spans="11:11" x14ac:dyDescent="0.25">
      <c r="K4647" s="1"/>
    </row>
    <row r="4648" spans="11:11" x14ac:dyDescent="0.25">
      <c r="K4648" s="1"/>
    </row>
    <row r="4649" spans="11:11" x14ac:dyDescent="0.25">
      <c r="K4649" s="1"/>
    </row>
    <row r="4650" spans="11:11" x14ac:dyDescent="0.25">
      <c r="K4650" s="1"/>
    </row>
    <row r="4651" spans="11:11" x14ac:dyDescent="0.25">
      <c r="K4651" s="1"/>
    </row>
    <row r="4652" spans="11:11" x14ac:dyDescent="0.25">
      <c r="K4652" s="1"/>
    </row>
    <row r="4653" spans="11:11" x14ac:dyDescent="0.25">
      <c r="K4653" s="1"/>
    </row>
    <row r="4654" spans="11:11" x14ac:dyDescent="0.25">
      <c r="K4654" s="1"/>
    </row>
    <row r="4655" spans="11:11" x14ac:dyDescent="0.25">
      <c r="K4655" s="1"/>
    </row>
    <row r="4656" spans="11:11" x14ac:dyDescent="0.25">
      <c r="K4656" s="1"/>
    </row>
    <row r="4657" spans="11:11" x14ac:dyDescent="0.25">
      <c r="K4657" s="1"/>
    </row>
    <row r="4658" spans="11:11" x14ac:dyDescent="0.25">
      <c r="K4658" s="1"/>
    </row>
    <row r="4659" spans="11:11" x14ac:dyDescent="0.25">
      <c r="K4659" s="1"/>
    </row>
    <row r="4660" spans="11:11" x14ac:dyDescent="0.25">
      <c r="K4660" s="1"/>
    </row>
    <row r="4661" spans="11:11" x14ac:dyDescent="0.25">
      <c r="K4661" s="1"/>
    </row>
    <row r="4662" spans="11:11" x14ac:dyDescent="0.25">
      <c r="K4662" s="1"/>
    </row>
    <row r="4663" spans="11:11" x14ac:dyDescent="0.25">
      <c r="K4663" s="1"/>
    </row>
    <row r="4664" spans="11:11" x14ac:dyDescent="0.25">
      <c r="K4664" s="1"/>
    </row>
    <row r="4665" spans="11:11" x14ac:dyDescent="0.25">
      <c r="K4665" s="1"/>
    </row>
    <row r="4666" spans="11:11" x14ac:dyDescent="0.25">
      <c r="K4666" s="1"/>
    </row>
    <row r="4667" spans="11:11" x14ac:dyDescent="0.25">
      <c r="K4667" s="1"/>
    </row>
    <row r="4668" spans="11:11" x14ac:dyDescent="0.25">
      <c r="K4668" s="1"/>
    </row>
    <row r="4669" spans="11:11" x14ac:dyDescent="0.25">
      <c r="K4669" s="1"/>
    </row>
    <row r="4670" spans="11:11" x14ac:dyDescent="0.25">
      <c r="K4670" s="1"/>
    </row>
    <row r="4671" spans="11:11" x14ac:dyDescent="0.25">
      <c r="K4671" s="1"/>
    </row>
    <row r="4672" spans="11:11" x14ac:dyDescent="0.25">
      <c r="K4672" s="1"/>
    </row>
    <row r="4673" spans="11:11" x14ac:dyDescent="0.25">
      <c r="K4673" s="1"/>
    </row>
    <row r="4674" spans="11:11" x14ac:dyDescent="0.25">
      <c r="K4674" s="1"/>
    </row>
    <row r="4675" spans="11:11" x14ac:dyDescent="0.25">
      <c r="K4675" s="1"/>
    </row>
    <row r="4676" spans="11:11" x14ac:dyDescent="0.25">
      <c r="K4676" s="1"/>
    </row>
    <row r="4677" spans="11:11" x14ac:dyDescent="0.25">
      <c r="K4677" s="1"/>
    </row>
    <row r="4678" spans="11:11" x14ac:dyDescent="0.25">
      <c r="K4678" s="1"/>
    </row>
    <row r="4679" spans="11:11" x14ac:dyDescent="0.25">
      <c r="K4679" s="1"/>
    </row>
    <row r="4680" spans="11:11" x14ac:dyDescent="0.25">
      <c r="K4680" s="1"/>
    </row>
    <row r="4681" spans="11:11" x14ac:dyDescent="0.25">
      <c r="K4681" s="1"/>
    </row>
    <row r="4682" spans="11:11" x14ac:dyDescent="0.25">
      <c r="K4682" s="1"/>
    </row>
    <row r="4683" spans="11:11" x14ac:dyDescent="0.25">
      <c r="K4683" s="1"/>
    </row>
    <row r="4684" spans="11:11" x14ac:dyDescent="0.25">
      <c r="K4684" s="1"/>
    </row>
    <row r="4685" spans="11:11" x14ac:dyDescent="0.25">
      <c r="K4685" s="1"/>
    </row>
    <row r="4686" spans="11:11" x14ac:dyDescent="0.25">
      <c r="K4686" s="1"/>
    </row>
    <row r="4687" spans="11:11" x14ac:dyDescent="0.25">
      <c r="K4687" s="1"/>
    </row>
    <row r="4688" spans="11:11" x14ac:dyDescent="0.25">
      <c r="K4688" s="1"/>
    </row>
    <row r="4689" spans="11:11" x14ac:dyDescent="0.25">
      <c r="K4689" s="1"/>
    </row>
    <row r="4690" spans="11:11" x14ac:dyDescent="0.25">
      <c r="K4690" s="1"/>
    </row>
    <row r="4691" spans="11:11" x14ac:dyDescent="0.25">
      <c r="K4691" s="1"/>
    </row>
    <row r="4692" spans="11:11" x14ac:dyDescent="0.25">
      <c r="K4692" s="1"/>
    </row>
    <row r="4693" spans="11:11" x14ac:dyDescent="0.25">
      <c r="K4693" s="1"/>
    </row>
    <row r="4694" spans="11:11" x14ac:dyDescent="0.25">
      <c r="K4694" s="1"/>
    </row>
    <row r="4695" spans="11:11" x14ac:dyDescent="0.25">
      <c r="K4695" s="1"/>
    </row>
    <row r="4696" spans="11:11" x14ac:dyDescent="0.25">
      <c r="K4696" s="1"/>
    </row>
    <row r="4697" spans="11:11" x14ac:dyDescent="0.25">
      <c r="K4697" s="1"/>
    </row>
    <row r="4698" spans="11:11" x14ac:dyDescent="0.25">
      <c r="K4698" s="1"/>
    </row>
    <row r="4699" spans="11:11" x14ac:dyDescent="0.25">
      <c r="K4699" s="1"/>
    </row>
    <row r="4700" spans="11:11" x14ac:dyDescent="0.25">
      <c r="K4700" s="1"/>
    </row>
    <row r="4701" spans="11:11" x14ac:dyDescent="0.25">
      <c r="K4701" s="1"/>
    </row>
    <row r="4702" spans="11:11" x14ac:dyDescent="0.25">
      <c r="K4702" s="1"/>
    </row>
    <row r="4703" spans="11:11" x14ac:dyDescent="0.25">
      <c r="K4703" s="1"/>
    </row>
    <row r="4704" spans="11:11" x14ac:dyDescent="0.25">
      <c r="K4704" s="1"/>
    </row>
    <row r="4705" spans="11:11" x14ac:dyDescent="0.25">
      <c r="K4705" s="1"/>
    </row>
    <row r="4706" spans="11:11" x14ac:dyDescent="0.25">
      <c r="K4706" s="1"/>
    </row>
    <row r="4707" spans="11:11" x14ac:dyDescent="0.25">
      <c r="K4707" s="1"/>
    </row>
    <row r="4708" spans="11:11" x14ac:dyDescent="0.25">
      <c r="K4708" s="1"/>
    </row>
    <row r="4709" spans="11:11" x14ac:dyDescent="0.25">
      <c r="K4709" s="1"/>
    </row>
    <row r="4710" spans="11:11" x14ac:dyDescent="0.25">
      <c r="K4710" s="1"/>
    </row>
    <row r="4711" spans="11:11" x14ac:dyDescent="0.25">
      <c r="K4711" s="1"/>
    </row>
    <row r="4712" spans="11:11" x14ac:dyDescent="0.25">
      <c r="K4712" s="1"/>
    </row>
    <row r="4713" spans="11:11" x14ac:dyDescent="0.25">
      <c r="K4713" s="1"/>
    </row>
    <row r="4714" spans="11:11" x14ac:dyDescent="0.25">
      <c r="K4714" s="1"/>
    </row>
    <row r="4715" spans="11:11" x14ac:dyDescent="0.25">
      <c r="K4715" s="1"/>
    </row>
    <row r="4716" spans="11:11" x14ac:dyDescent="0.25">
      <c r="K4716" s="1"/>
    </row>
    <row r="4717" spans="11:11" x14ac:dyDescent="0.25">
      <c r="K4717" s="1"/>
    </row>
    <row r="4718" spans="11:11" x14ac:dyDescent="0.25">
      <c r="K4718" s="1"/>
    </row>
    <row r="4719" spans="11:11" x14ac:dyDescent="0.25">
      <c r="K4719" s="1"/>
    </row>
    <row r="4720" spans="11:11" x14ac:dyDescent="0.25">
      <c r="K4720" s="1"/>
    </row>
    <row r="4721" spans="11:11" x14ac:dyDescent="0.25">
      <c r="K4721" s="1"/>
    </row>
    <row r="4722" spans="11:11" x14ac:dyDescent="0.25">
      <c r="K4722" s="1"/>
    </row>
    <row r="4723" spans="11:11" x14ac:dyDescent="0.25">
      <c r="K4723" s="1"/>
    </row>
    <row r="4724" spans="11:11" x14ac:dyDescent="0.25">
      <c r="K4724" s="1"/>
    </row>
    <row r="4725" spans="11:11" x14ac:dyDescent="0.25">
      <c r="K4725" s="1"/>
    </row>
    <row r="4726" spans="11:11" x14ac:dyDescent="0.25">
      <c r="K4726" s="1"/>
    </row>
    <row r="4727" spans="11:11" x14ac:dyDescent="0.25">
      <c r="K4727" s="1"/>
    </row>
    <row r="4728" spans="11:11" x14ac:dyDescent="0.25">
      <c r="K4728" s="1"/>
    </row>
    <row r="4729" spans="11:11" x14ac:dyDescent="0.25">
      <c r="K4729" s="1"/>
    </row>
    <row r="4730" spans="11:11" x14ac:dyDescent="0.25">
      <c r="K4730" s="1"/>
    </row>
    <row r="4731" spans="11:11" x14ac:dyDescent="0.25">
      <c r="K4731" s="1"/>
    </row>
    <row r="4732" spans="11:11" x14ac:dyDescent="0.25">
      <c r="K4732" s="1"/>
    </row>
    <row r="4733" spans="11:11" x14ac:dyDescent="0.25">
      <c r="K4733" s="1"/>
    </row>
    <row r="4734" spans="11:11" x14ac:dyDescent="0.25">
      <c r="K4734" s="1"/>
    </row>
    <row r="4735" spans="11:11" x14ac:dyDescent="0.25">
      <c r="K4735" s="1"/>
    </row>
    <row r="4736" spans="11:11" x14ac:dyDescent="0.25">
      <c r="K4736" s="1"/>
    </row>
    <row r="4737" spans="11:11" x14ac:dyDescent="0.25">
      <c r="K4737" s="1"/>
    </row>
    <row r="4738" spans="11:11" x14ac:dyDescent="0.25">
      <c r="K4738" s="1"/>
    </row>
    <row r="4739" spans="11:11" x14ac:dyDescent="0.25">
      <c r="K4739" s="1"/>
    </row>
    <row r="4740" spans="11:11" x14ac:dyDescent="0.25">
      <c r="K4740" s="1"/>
    </row>
    <row r="4741" spans="11:11" x14ac:dyDescent="0.25">
      <c r="K4741" s="1"/>
    </row>
    <row r="4742" spans="11:11" x14ac:dyDescent="0.25">
      <c r="K4742" s="1"/>
    </row>
    <row r="4743" spans="11:11" x14ac:dyDescent="0.25">
      <c r="K4743" s="1"/>
    </row>
    <row r="4744" spans="11:11" x14ac:dyDescent="0.25">
      <c r="K4744" s="1"/>
    </row>
    <row r="4745" spans="11:11" x14ac:dyDescent="0.25">
      <c r="K4745" s="1"/>
    </row>
    <row r="4746" spans="11:11" x14ac:dyDescent="0.25">
      <c r="K4746" s="1"/>
    </row>
    <row r="4747" spans="11:11" x14ac:dyDescent="0.25">
      <c r="K4747" s="1"/>
    </row>
    <row r="4748" spans="11:11" x14ac:dyDescent="0.25">
      <c r="K4748" s="1"/>
    </row>
    <row r="4749" spans="11:11" x14ac:dyDescent="0.25">
      <c r="K4749" s="1"/>
    </row>
    <row r="4750" spans="11:11" x14ac:dyDescent="0.25">
      <c r="K4750" s="1"/>
    </row>
    <row r="4751" spans="11:11" x14ac:dyDescent="0.25">
      <c r="K4751" s="1"/>
    </row>
    <row r="4752" spans="11:11" x14ac:dyDescent="0.25">
      <c r="K4752" s="1"/>
    </row>
    <row r="4753" spans="11:11" x14ac:dyDescent="0.25">
      <c r="K4753" s="1"/>
    </row>
    <row r="4754" spans="11:11" x14ac:dyDescent="0.25">
      <c r="K4754" s="1"/>
    </row>
    <row r="4755" spans="11:11" x14ac:dyDescent="0.25">
      <c r="K4755" s="1"/>
    </row>
    <row r="4756" spans="11:11" x14ac:dyDescent="0.25">
      <c r="K4756" s="1"/>
    </row>
    <row r="4757" spans="11:11" x14ac:dyDescent="0.25">
      <c r="K4757" s="1"/>
    </row>
    <row r="4758" spans="11:11" x14ac:dyDescent="0.25">
      <c r="K4758" s="1"/>
    </row>
    <row r="4759" spans="11:11" x14ac:dyDescent="0.25">
      <c r="K4759" s="1"/>
    </row>
    <row r="4760" spans="11:11" x14ac:dyDescent="0.25">
      <c r="K4760" s="1"/>
    </row>
    <row r="4761" spans="11:11" x14ac:dyDescent="0.25">
      <c r="K4761" s="1"/>
    </row>
    <row r="4762" spans="11:11" x14ac:dyDescent="0.25">
      <c r="K4762" s="1"/>
    </row>
    <row r="4763" spans="11:11" x14ac:dyDescent="0.25">
      <c r="K4763" s="1"/>
    </row>
    <row r="4764" spans="11:11" x14ac:dyDescent="0.25">
      <c r="K4764" s="1"/>
    </row>
    <row r="4765" spans="11:11" x14ac:dyDescent="0.25">
      <c r="K4765" s="1"/>
    </row>
    <row r="4766" spans="11:11" x14ac:dyDescent="0.25">
      <c r="K4766" s="1"/>
    </row>
    <row r="4767" spans="11:11" x14ac:dyDescent="0.25">
      <c r="K4767" s="1"/>
    </row>
    <row r="4768" spans="11:11" x14ac:dyDescent="0.25">
      <c r="K4768" s="1"/>
    </row>
    <row r="4769" spans="11:11" x14ac:dyDescent="0.25">
      <c r="K4769" s="1"/>
    </row>
    <row r="4770" spans="11:11" x14ac:dyDescent="0.25">
      <c r="K4770" s="1"/>
    </row>
    <row r="4771" spans="11:11" x14ac:dyDescent="0.25">
      <c r="K4771" s="1"/>
    </row>
    <row r="4772" spans="11:11" x14ac:dyDescent="0.25">
      <c r="K4772" s="1"/>
    </row>
    <row r="4773" spans="11:11" x14ac:dyDescent="0.25">
      <c r="K4773" s="1"/>
    </row>
    <row r="4774" spans="11:11" x14ac:dyDescent="0.25">
      <c r="K4774" s="1"/>
    </row>
    <row r="4775" spans="11:11" x14ac:dyDescent="0.25">
      <c r="K4775" s="1"/>
    </row>
    <row r="4776" spans="11:11" x14ac:dyDescent="0.25">
      <c r="K4776" s="1"/>
    </row>
    <row r="4777" spans="11:11" x14ac:dyDescent="0.25">
      <c r="K4777" s="1"/>
    </row>
    <row r="4778" spans="11:11" x14ac:dyDescent="0.25">
      <c r="K4778" s="1"/>
    </row>
    <row r="4779" spans="11:11" x14ac:dyDescent="0.25">
      <c r="K4779" s="1"/>
    </row>
    <row r="4780" spans="11:11" x14ac:dyDescent="0.25">
      <c r="K4780" s="1"/>
    </row>
    <row r="4781" spans="11:11" x14ac:dyDescent="0.25">
      <c r="K4781" s="1"/>
    </row>
    <row r="4782" spans="11:11" x14ac:dyDescent="0.25">
      <c r="K4782" s="1"/>
    </row>
    <row r="4783" spans="11:11" x14ac:dyDescent="0.25">
      <c r="K4783" s="1"/>
    </row>
    <row r="4784" spans="11:11" x14ac:dyDescent="0.25">
      <c r="K4784" s="1"/>
    </row>
    <row r="4785" spans="11:11" x14ac:dyDescent="0.25">
      <c r="K4785" s="1"/>
    </row>
    <row r="4786" spans="11:11" x14ac:dyDescent="0.25">
      <c r="K4786" s="1"/>
    </row>
    <row r="4787" spans="11:11" x14ac:dyDescent="0.25">
      <c r="K4787" s="1"/>
    </row>
    <row r="4788" spans="11:11" x14ac:dyDescent="0.25">
      <c r="K4788" s="1"/>
    </row>
    <row r="4789" spans="11:11" x14ac:dyDescent="0.25">
      <c r="K4789" s="1"/>
    </row>
    <row r="4790" spans="11:11" x14ac:dyDescent="0.25">
      <c r="K4790" s="1"/>
    </row>
    <row r="4791" spans="11:11" x14ac:dyDescent="0.25">
      <c r="K4791" s="1"/>
    </row>
    <row r="4792" spans="11:11" x14ac:dyDescent="0.25">
      <c r="K4792" s="1"/>
    </row>
    <row r="4793" spans="11:11" x14ac:dyDescent="0.25">
      <c r="K4793" s="1"/>
    </row>
    <row r="4794" spans="11:11" x14ac:dyDescent="0.25">
      <c r="K4794" s="1"/>
    </row>
    <row r="4795" spans="11:11" x14ac:dyDescent="0.25">
      <c r="K4795" s="1"/>
    </row>
    <row r="4796" spans="11:11" x14ac:dyDescent="0.25">
      <c r="K4796" s="1"/>
    </row>
    <row r="4797" spans="11:11" x14ac:dyDescent="0.25">
      <c r="K4797" s="1"/>
    </row>
    <row r="4798" spans="11:11" x14ac:dyDescent="0.25">
      <c r="K4798" s="1"/>
    </row>
    <row r="4799" spans="11:11" x14ac:dyDescent="0.25">
      <c r="K4799" s="1"/>
    </row>
    <row r="4800" spans="11:11" x14ac:dyDescent="0.25">
      <c r="K4800" s="1"/>
    </row>
    <row r="4801" spans="11:11" x14ac:dyDescent="0.25">
      <c r="K4801" s="1"/>
    </row>
    <row r="4802" spans="11:11" x14ac:dyDescent="0.25">
      <c r="K4802" s="1"/>
    </row>
    <row r="4803" spans="11:11" x14ac:dyDescent="0.25">
      <c r="K4803" s="1"/>
    </row>
    <row r="4804" spans="11:11" x14ac:dyDescent="0.25">
      <c r="K4804" s="1"/>
    </row>
    <row r="4805" spans="11:11" x14ac:dyDescent="0.25">
      <c r="K4805" s="1"/>
    </row>
    <row r="4806" spans="11:11" x14ac:dyDescent="0.25">
      <c r="K4806" s="1"/>
    </row>
    <row r="4807" spans="11:11" x14ac:dyDescent="0.25">
      <c r="K4807" s="1"/>
    </row>
    <row r="4808" spans="11:11" x14ac:dyDescent="0.25">
      <c r="K4808" s="1"/>
    </row>
    <row r="4809" spans="11:11" x14ac:dyDescent="0.25">
      <c r="K4809" s="1"/>
    </row>
    <row r="4810" spans="11:11" x14ac:dyDescent="0.25">
      <c r="K4810" s="1"/>
    </row>
    <row r="4811" spans="11:11" x14ac:dyDescent="0.25">
      <c r="K4811" s="1"/>
    </row>
    <row r="4812" spans="11:11" x14ac:dyDescent="0.25">
      <c r="K4812" s="1"/>
    </row>
    <row r="4813" spans="11:11" x14ac:dyDescent="0.25">
      <c r="K4813" s="1"/>
    </row>
    <row r="4814" spans="11:11" x14ac:dyDescent="0.25">
      <c r="K4814" s="1"/>
    </row>
    <row r="4815" spans="11:11" x14ac:dyDescent="0.25">
      <c r="K4815" s="1"/>
    </row>
    <row r="4816" spans="11:11" x14ac:dyDescent="0.25">
      <c r="K4816" s="1"/>
    </row>
    <row r="4817" spans="11:11" x14ac:dyDescent="0.25">
      <c r="K4817" s="1"/>
    </row>
    <row r="4818" spans="11:11" x14ac:dyDescent="0.25">
      <c r="K4818" s="1"/>
    </row>
    <row r="4819" spans="11:11" x14ac:dyDescent="0.25">
      <c r="K4819" s="1"/>
    </row>
    <row r="4820" spans="11:11" x14ac:dyDescent="0.25">
      <c r="K4820" s="1"/>
    </row>
    <row r="4821" spans="11:11" x14ac:dyDescent="0.25">
      <c r="K4821" s="1"/>
    </row>
    <row r="4822" spans="11:11" x14ac:dyDescent="0.25">
      <c r="K4822" s="1"/>
    </row>
    <row r="4823" spans="11:11" x14ac:dyDescent="0.25">
      <c r="K4823" s="1"/>
    </row>
    <row r="4824" spans="11:11" x14ac:dyDescent="0.25">
      <c r="K4824" s="1"/>
    </row>
    <row r="4825" spans="11:11" x14ac:dyDescent="0.25">
      <c r="K4825" s="1"/>
    </row>
    <row r="4826" spans="11:11" x14ac:dyDescent="0.25">
      <c r="K4826" s="1"/>
    </row>
    <row r="4827" spans="11:11" x14ac:dyDescent="0.25">
      <c r="K4827" s="1"/>
    </row>
    <row r="4828" spans="11:11" x14ac:dyDescent="0.25">
      <c r="K4828" s="1"/>
    </row>
    <row r="4829" spans="11:11" x14ac:dyDescent="0.25">
      <c r="K4829" s="1"/>
    </row>
    <row r="4830" spans="11:11" x14ac:dyDescent="0.25">
      <c r="K4830" s="1"/>
    </row>
    <row r="4831" spans="11:11" x14ac:dyDescent="0.25">
      <c r="K4831" s="1"/>
    </row>
    <row r="4832" spans="11:11" x14ac:dyDescent="0.25">
      <c r="K4832" s="1"/>
    </row>
    <row r="4833" spans="11:11" x14ac:dyDescent="0.25">
      <c r="K4833" s="1"/>
    </row>
    <row r="4834" spans="11:11" x14ac:dyDescent="0.25">
      <c r="K4834" s="1"/>
    </row>
    <row r="4835" spans="11:11" x14ac:dyDescent="0.25">
      <c r="K4835" s="1"/>
    </row>
    <row r="4836" spans="11:11" x14ac:dyDescent="0.25">
      <c r="K4836" s="1"/>
    </row>
    <row r="4837" spans="11:11" x14ac:dyDescent="0.25">
      <c r="K4837" s="1"/>
    </row>
    <row r="4838" spans="11:11" x14ac:dyDescent="0.25">
      <c r="K4838" s="1"/>
    </row>
    <row r="4839" spans="11:11" x14ac:dyDescent="0.25">
      <c r="K4839" s="1"/>
    </row>
    <row r="4840" spans="11:11" x14ac:dyDescent="0.25">
      <c r="K4840" s="1"/>
    </row>
    <row r="4841" spans="11:11" x14ac:dyDescent="0.25">
      <c r="K4841" s="1"/>
    </row>
    <row r="4842" spans="11:11" x14ac:dyDescent="0.25">
      <c r="K4842" s="1"/>
    </row>
    <row r="4843" spans="11:11" x14ac:dyDescent="0.25">
      <c r="K4843" s="1"/>
    </row>
    <row r="4844" spans="11:11" x14ac:dyDescent="0.25">
      <c r="K4844" s="1"/>
    </row>
    <row r="4845" spans="11:11" x14ac:dyDescent="0.25">
      <c r="K4845" s="1"/>
    </row>
    <row r="4846" spans="11:11" x14ac:dyDescent="0.25">
      <c r="K4846" s="1"/>
    </row>
    <row r="4847" spans="11:11" x14ac:dyDescent="0.25">
      <c r="K4847" s="1"/>
    </row>
    <row r="4848" spans="11:11" x14ac:dyDescent="0.25">
      <c r="K4848" s="1"/>
    </row>
    <row r="4849" spans="11:11" x14ac:dyDescent="0.25">
      <c r="K4849" s="1"/>
    </row>
    <row r="4850" spans="11:11" x14ac:dyDescent="0.25">
      <c r="K4850" s="1"/>
    </row>
    <row r="4851" spans="11:11" x14ac:dyDescent="0.25">
      <c r="K4851" s="1"/>
    </row>
    <row r="4852" spans="11:11" x14ac:dyDescent="0.25">
      <c r="K4852" s="1"/>
    </row>
    <row r="4853" spans="11:11" x14ac:dyDescent="0.25">
      <c r="K4853" s="1"/>
    </row>
    <row r="4854" spans="11:11" x14ac:dyDescent="0.25">
      <c r="K4854" s="1"/>
    </row>
    <row r="4855" spans="11:11" x14ac:dyDescent="0.25">
      <c r="K4855" s="1"/>
    </row>
    <row r="4856" spans="11:11" x14ac:dyDescent="0.25">
      <c r="K4856" s="1"/>
    </row>
    <row r="4857" spans="11:11" x14ac:dyDescent="0.25">
      <c r="K4857" s="1"/>
    </row>
    <row r="4858" spans="11:11" x14ac:dyDescent="0.25">
      <c r="K4858" s="1"/>
    </row>
    <row r="4859" spans="11:11" x14ac:dyDescent="0.25">
      <c r="K4859" s="1"/>
    </row>
    <row r="4860" spans="11:11" x14ac:dyDescent="0.25">
      <c r="K4860" s="1"/>
    </row>
    <row r="4861" spans="11:11" x14ac:dyDescent="0.25">
      <c r="K4861" s="1"/>
    </row>
    <row r="4862" spans="11:11" x14ac:dyDescent="0.25">
      <c r="K4862" s="1"/>
    </row>
    <row r="4863" spans="11:11" x14ac:dyDescent="0.25">
      <c r="K4863" s="1"/>
    </row>
    <row r="4864" spans="11:11" x14ac:dyDescent="0.25">
      <c r="K4864" s="1"/>
    </row>
    <row r="4865" spans="11:11" x14ac:dyDescent="0.25">
      <c r="K4865" s="1"/>
    </row>
    <row r="4866" spans="11:11" x14ac:dyDescent="0.25">
      <c r="K4866" s="1"/>
    </row>
    <row r="4867" spans="11:11" x14ac:dyDescent="0.25">
      <c r="K4867" s="1"/>
    </row>
    <row r="4868" spans="11:11" x14ac:dyDescent="0.25">
      <c r="K4868" s="1"/>
    </row>
    <row r="4869" spans="11:11" x14ac:dyDescent="0.25">
      <c r="K4869" s="1"/>
    </row>
    <row r="4870" spans="11:11" x14ac:dyDescent="0.25">
      <c r="K4870" s="1"/>
    </row>
    <row r="4871" spans="11:11" x14ac:dyDescent="0.25">
      <c r="K4871" s="1"/>
    </row>
    <row r="4872" spans="11:11" x14ac:dyDescent="0.25">
      <c r="K4872" s="1"/>
    </row>
    <row r="4873" spans="11:11" x14ac:dyDescent="0.25">
      <c r="K4873" s="1"/>
    </row>
    <row r="4874" spans="11:11" x14ac:dyDescent="0.25">
      <c r="K4874" s="1"/>
    </row>
    <row r="4875" spans="11:11" x14ac:dyDescent="0.25">
      <c r="K4875" s="1"/>
    </row>
    <row r="4876" spans="11:11" x14ac:dyDescent="0.25">
      <c r="K4876" s="1"/>
    </row>
    <row r="4877" spans="11:11" x14ac:dyDescent="0.25">
      <c r="K4877" s="1"/>
    </row>
    <row r="4878" spans="11:11" x14ac:dyDescent="0.25">
      <c r="K4878" s="1"/>
    </row>
    <row r="4879" spans="11:11" x14ac:dyDescent="0.25">
      <c r="K4879" s="1"/>
    </row>
    <row r="4880" spans="11:11" x14ac:dyDescent="0.25">
      <c r="K4880" s="1"/>
    </row>
    <row r="4881" spans="11:11" x14ac:dyDescent="0.25">
      <c r="K4881" s="1"/>
    </row>
    <row r="4882" spans="11:11" x14ac:dyDescent="0.25">
      <c r="K4882" s="1"/>
    </row>
    <row r="4883" spans="11:11" x14ac:dyDescent="0.25">
      <c r="K4883" s="1"/>
    </row>
    <row r="4884" spans="11:11" x14ac:dyDescent="0.25">
      <c r="K4884" s="1"/>
    </row>
    <row r="4885" spans="11:11" x14ac:dyDescent="0.25">
      <c r="K4885" s="1"/>
    </row>
    <row r="4886" spans="11:11" x14ac:dyDescent="0.25">
      <c r="K4886" s="1"/>
    </row>
    <row r="4887" spans="11:11" x14ac:dyDescent="0.25">
      <c r="K4887" s="1"/>
    </row>
    <row r="4888" spans="11:11" x14ac:dyDescent="0.25">
      <c r="K4888" s="1"/>
    </row>
    <row r="4889" spans="11:11" x14ac:dyDescent="0.25">
      <c r="K4889" s="1"/>
    </row>
    <row r="4890" spans="11:11" x14ac:dyDescent="0.25">
      <c r="K4890" s="1"/>
    </row>
    <row r="4891" spans="11:11" x14ac:dyDescent="0.25">
      <c r="K4891" s="1"/>
    </row>
    <row r="4892" spans="11:11" x14ac:dyDescent="0.25">
      <c r="K4892" s="1"/>
    </row>
    <row r="4893" spans="11:11" x14ac:dyDescent="0.25">
      <c r="K4893" s="1"/>
    </row>
    <row r="4894" spans="11:11" x14ac:dyDescent="0.25">
      <c r="K4894" s="1"/>
    </row>
    <row r="4895" spans="11:11" x14ac:dyDescent="0.25">
      <c r="K4895" s="1"/>
    </row>
    <row r="4896" spans="11:11" x14ac:dyDescent="0.25">
      <c r="K4896" s="1"/>
    </row>
    <row r="4897" spans="11:11" x14ac:dyDescent="0.25">
      <c r="K4897" s="1"/>
    </row>
    <row r="4898" spans="11:11" x14ac:dyDescent="0.25">
      <c r="K4898" s="1"/>
    </row>
    <row r="4899" spans="11:11" x14ac:dyDescent="0.25">
      <c r="K4899" s="1"/>
    </row>
    <row r="4900" spans="11:11" x14ac:dyDescent="0.25">
      <c r="K4900" s="1"/>
    </row>
    <row r="4901" spans="11:11" x14ac:dyDescent="0.25">
      <c r="K4901" s="1"/>
    </row>
    <row r="4902" spans="11:11" x14ac:dyDescent="0.25">
      <c r="K4902" s="1"/>
    </row>
    <row r="4903" spans="11:11" x14ac:dyDescent="0.25">
      <c r="K4903" s="1"/>
    </row>
    <row r="4904" spans="11:11" x14ac:dyDescent="0.25">
      <c r="K4904" s="1"/>
    </row>
    <row r="4905" spans="11:11" x14ac:dyDescent="0.25">
      <c r="K4905" s="1"/>
    </row>
    <row r="4906" spans="11:11" x14ac:dyDescent="0.25">
      <c r="K4906" s="1"/>
    </row>
    <row r="4907" spans="11:11" x14ac:dyDescent="0.25">
      <c r="K4907" s="1"/>
    </row>
    <row r="4908" spans="11:11" x14ac:dyDescent="0.25">
      <c r="K4908" s="1"/>
    </row>
    <row r="4909" spans="11:11" x14ac:dyDescent="0.25">
      <c r="K4909" s="1"/>
    </row>
    <row r="4910" spans="11:11" x14ac:dyDescent="0.25">
      <c r="K4910" s="1"/>
    </row>
    <row r="4911" spans="11:11" x14ac:dyDescent="0.25">
      <c r="K4911" s="1"/>
    </row>
    <row r="4912" spans="11:11" x14ac:dyDescent="0.25">
      <c r="K4912" s="1"/>
    </row>
    <row r="4913" spans="11:11" x14ac:dyDescent="0.25">
      <c r="K4913" s="1"/>
    </row>
    <row r="4914" spans="11:11" x14ac:dyDescent="0.25">
      <c r="K4914" s="1"/>
    </row>
    <row r="4915" spans="11:11" x14ac:dyDescent="0.25">
      <c r="K4915" s="1"/>
    </row>
    <row r="4916" spans="11:11" x14ac:dyDescent="0.25">
      <c r="K4916" s="1"/>
    </row>
    <row r="4917" spans="11:11" x14ac:dyDescent="0.25">
      <c r="K4917" s="1"/>
    </row>
    <row r="4918" spans="11:11" x14ac:dyDescent="0.25">
      <c r="K4918" s="1"/>
    </row>
    <row r="4919" spans="11:11" x14ac:dyDescent="0.25">
      <c r="K4919" s="1"/>
    </row>
    <row r="4920" spans="11:11" x14ac:dyDescent="0.25">
      <c r="K4920" s="1"/>
    </row>
    <row r="4921" spans="11:11" x14ac:dyDescent="0.25">
      <c r="K4921" s="1"/>
    </row>
    <row r="4922" spans="11:11" x14ac:dyDescent="0.25">
      <c r="K4922" s="1"/>
    </row>
    <row r="4923" spans="11:11" x14ac:dyDescent="0.25">
      <c r="K4923" s="1"/>
    </row>
    <row r="4924" spans="11:11" x14ac:dyDescent="0.25">
      <c r="K4924" s="1"/>
    </row>
    <row r="4925" spans="11:11" x14ac:dyDescent="0.25">
      <c r="K4925" s="1"/>
    </row>
    <row r="4926" spans="11:11" x14ac:dyDescent="0.25">
      <c r="K4926" s="1"/>
    </row>
    <row r="4927" spans="11:11" x14ac:dyDescent="0.25">
      <c r="K4927" s="1"/>
    </row>
    <row r="4928" spans="11:11" x14ac:dyDescent="0.25">
      <c r="K4928" s="1"/>
    </row>
    <row r="4929" spans="11:11" x14ac:dyDescent="0.25">
      <c r="K4929" s="1"/>
    </row>
    <row r="4930" spans="11:11" x14ac:dyDescent="0.25">
      <c r="K4930" s="1"/>
    </row>
    <row r="4931" spans="11:11" x14ac:dyDescent="0.25">
      <c r="K4931" s="1"/>
    </row>
    <row r="4932" spans="11:11" x14ac:dyDescent="0.25">
      <c r="K4932" s="1"/>
    </row>
    <row r="4933" spans="11:11" x14ac:dyDescent="0.25">
      <c r="K4933" s="1"/>
    </row>
    <row r="4934" spans="11:11" x14ac:dyDescent="0.25">
      <c r="K4934" s="1"/>
    </row>
    <row r="4935" spans="11:11" x14ac:dyDescent="0.25">
      <c r="K4935" s="1"/>
    </row>
    <row r="4936" spans="11:11" x14ac:dyDescent="0.25">
      <c r="K4936" s="1"/>
    </row>
    <row r="4937" spans="11:11" x14ac:dyDescent="0.25">
      <c r="K4937" s="1"/>
    </row>
    <row r="4938" spans="11:11" x14ac:dyDescent="0.25">
      <c r="K4938" s="1"/>
    </row>
    <row r="4939" spans="11:11" x14ac:dyDescent="0.25">
      <c r="K4939" s="1"/>
    </row>
    <row r="4940" spans="11:11" x14ac:dyDescent="0.25">
      <c r="K4940" s="1"/>
    </row>
    <row r="4941" spans="11:11" x14ac:dyDescent="0.25">
      <c r="K4941" s="1"/>
    </row>
    <row r="4942" spans="11:11" x14ac:dyDescent="0.25">
      <c r="K4942" s="1"/>
    </row>
    <row r="4943" spans="11:11" x14ac:dyDescent="0.25">
      <c r="K4943" s="1"/>
    </row>
    <row r="4944" spans="11:11" x14ac:dyDescent="0.25">
      <c r="K4944" s="1"/>
    </row>
    <row r="4945" spans="11:11" x14ac:dyDescent="0.25">
      <c r="K4945" s="1"/>
    </row>
    <row r="4946" spans="11:11" x14ac:dyDescent="0.25">
      <c r="K4946" s="1"/>
    </row>
    <row r="4947" spans="11:11" x14ac:dyDescent="0.25">
      <c r="K4947" s="1"/>
    </row>
    <row r="4948" spans="11:11" x14ac:dyDescent="0.25">
      <c r="K4948" s="1"/>
    </row>
    <row r="4949" spans="11:11" x14ac:dyDescent="0.25">
      <c r="K4949" s="1"/>
    </row>
    <row r="4950" spans="11:11" x14ac:dyDescent="0.25">
      <c r="K4950" s="1"/>
    </row>
    <row r="4951" spans="11:11" x14ac:dyDescent="0.25">
      <c r="K4951" s="1"/>
    </row>
    <row r="4952" spans="11:11" x14ac:dyDescent="0.25">
      <c r="K4952" s="1"/>
    </row>
    <row r="4953" spans="11:11" x14ac:dyDescent="0.25">
      <c r="K4953" s="1"/>
    </row>
    <row r="4954" spans="11:11" x14ac:dyDescent="0.25">
      <c r="K4954" s="1"/>
    </row>
    <row r="4955" spans="11:11" x14ac:dyDescent="0.25">
      <c r="K4955" s="1"/>
    </row>
    <row r="4956" spans="11:11" x14ac:dyDescent="0.25">
      <c r="K4956" s="1"/>
    </row>
    <row r="4957" spans="11:11" x14ac:dyDescent="0.25">
      <c r="K4957" s="1"/>
    </row>
    <row r="4958" spans="11:11" x14ac:dyDescent="0.25">
      <c r="K4958" s="1"/>
    </row>
    <row r="4959" spans="11:11" x14ac:dyDescent="0.25">
      <c r="K4959" s="1"/>
    </row>
    <row r="4960" spans="11:11" x14ac:dyDescent="0.25">
      <c r="K4960" s="1"/>
    </row>
    <row r="4961" spans="11:11" x14ac:dyDescent="0.25">
      <c r="K4961" s="1"/>
    </row>
    <row r="4962" spans="11:11" x14ac:dyDescent="0.25">
      <c r="K4962" s="1"/>
    </row>
    <row r="4963" spans="11:11" x14ac:dyDescent="0.25">
      <c r="K4963" s="1"/>
    </row>
    <row r="4964" spans="11:11" x14ac:dyDescent="0.25">
      <c r="K4964" s="1"/>
    </row>
    <row r="4965" spans="11:11" x14ac:dyDescent="0.25">
      <c r="K4965" s="1"/>
    </row>
    <row r="4966" spans="11:11" x14ac:dyDescent="0.25">
      <c r="K4966" s="1"/>
    </row>
    <row r="4967" spans="11:11" x14ac:dyDescent="0.25">
      <c r="K4967" s="1"/>
    </row>
    <row r="4968" spans="11:11" x14ac:dyDescent="0.25">
      <c r="K4968" s="1"/>
    </row>
    <row r="4969" spans="11:11" x14ac:dyDescent="0.25">
      <c r="K4969" s="1"/>
    </row>
    <row r="4970" spans="11:11" x14ac:dyDescent="0.25">
      <c r="K4970" s="1"/>
    </row>
    <row r="4971" spans="11:11" x14ac:dyDescent="0.25">
      <c r="K4971" s="1"/>
    </row>
    <row r="4972" spans="11:11" x14ac:dyDescent="0.25">
      <c r="K4972" s="1"/>
    </row>
    <row r="4973" spans="11:11" x14ac:dyDescent="0.25">
      <c r="K4973" s="1"/>
    </row>
    <row r="4974" spans="11:11" x14ac:dyDescent="0.25">
      <c r="K4974" s="1"/>
    </row>
    <row r="4975" spans="11:11" x14ac:dyDescent="0.25">
      <c r="K4975" s="1"/>
    </row>
    <row r="4976" spans="11:11" x14ac:dyDescent="0.25">
      <c r="K4976" s="1"/>
    </row>
    <row r="4977" spans="11:11" x14ac:dyDescent="0.25">
      <c r="K4977" s="1"/>
    </row>
    <row r="4978" spans="11:11" x14ac:dyDescent="0.25">
      <c r="K4978" s="1"/>
    </row>
    <row r="4979" spans="11:11" x14ac:dyDescent="0.25">
      <c r="K4979" s="1"/>
    </row>
    <row r="4980" spans="11:11" x14ac:dyDescent="0.25">
      <c r="K4980" s="1"/>
    </row>
    <row r="4981" spans="11:11" x14ac:dyDescent="0.25">
      <c r="K4981" s="1"/>
    </row>
    <row r="4982" spans="11:11" x14ac:dyDescent="0.25">
      <c r="K4982" s="1"/>
    </row>
    <row r="4983" spans="11:11" x14ac:dyDescent="0.25">
      <c r="K4983" s="1"/>
    </row>
    <row r="4984" spans="11:11" x14ac:dyDescent="0.25">
      <c r="K4984" s="1"/>
    </row>
    <row r="4985" spans="11:11" x14ac:dyDescent="0.25">
      <c r="K4985" s="1"/>
    </row>
    <row r="4986" spans="11:11" x14ac:dyDescent="0.25">
      <c r="K4986" s="1"/>
    </row>
    <row r="4987" spans="11:11" x14ac:dyDescent="0.25">
      <c r="K4987" s="1"/>
    </row>
    <row r="4988" spans="11:11" x14ac:dyDescent="0.25">
      <c r="K4988" s="1"/>
    </row>
    <row r="4989" spans="11:11" x14ac:dyDescent="0.25">
      <c r="K4989" s="1"/>
    </row>
    <row r="4990" spans="11:11" x14ac:dyDescent="0.25">
      <c r="K4990" s="1"/>
    </row>
    <row r="4991" spans="11:11" x14ac:dyDescent="0.25">
      <c r="K4991" s="1"/>
    </row>
    <row r="4992" spans="11:11" x14ac:dyDescent="0.25">
      <c r="K4992" s="1"/>
    </row>
    <row r="4993" spans="11:11" x14ac:dyDescent="0.25">
      <c r="K4993" s="1"/>
    </row>
    <row r="4994" spans="11:11" x14ac:dyDescent="0.25">
      <c r="K4994" s="1"/>
    </row>
    <row r="4995" spans="11:11" x14ac:dyDescent="0.25">
      <c r="K4995" s="1"/>
    </row>
    <row r="4996" spans="11:11" x14ac:dyDescent="0.25">
      <c r="K4996" s="1"/>
    </row>
    <row r="4997" spans="11:11" x14ac:dyDescent="0.25">
      <c r="K4997" s="1"/>
    </row>
    <row r="4998" spans="11:11" x14ac:dyDescent="0.25">
      <c r="K4998" s="1"/>
    </row>
    <row r="4999" spans="11:11" x14ac:dyDescent="0.25">
      <c r="K4999" s="1"/>
    </row>
    <row r="5000" spans="11:11" x14ac:dyDescent="0.25">
      <c r="K5000" s="1"/>
    </row>
    <row r="5001" spans="11:11" x14ac:dyDescent="0.25">
      <c r="K5001" s="1"/>
    </row>
    <row r="5002" spans="11:11" x14ac:dyDescent="0.25">
      <c r="K5002" s="1"/>
    </row>
    <row r="5003" spans="11:11" x14ac:dyDescent="0.25">
      <c r="K5003" s="1"/>
    </row>
    <row r="5004" spans="11:11" x14ac:dyDescent="0.25">
      <c r="K5004" s="1"/>
    </row>
    <row r="5005" spans="11:11" x14ac:dyDescent="0.25">
      <c r="K5005" s="1"/>
    </row>
    <row r="5006" spans="11:11" x14ac:dyDescent="0.25">
      <c r="K5006" s="1"/>
    </row>
    <row r="5007" spans="11:11" x14ac:dyDescent="0.25">
      <c r="K5007" s="1"/>
    </row>
    <row r="5008" spans="11:11" x14ac:dyDescent="0.25">
      <c r="K5008" s="1"/>
    </row>
    <row r="5009" spans="11:11" x14ac:dyDescent="0.25">
      <c r="K5009" s="1"/>
    </row>
    <row r="5010" spans="11:11" x14ac:dyDescent="0.25">
      <c r="K5010" s="1"/>
    </row>
    <row r="5011" spans="11:11" x14ac:dyDescent="0.25">
      <c r="K5011" s="1"/>
    </row>
    <row r="5012" spans="11:11" x14ac:dyDescent="0.25">
      <c r="K5012" s="1"/>
    </row>
    <row r="5013" spans="11:11" x14ac:dyDescent="0.25">
      <c r="K5013" s="1"/>
    </row>
    <row r="5014" spans="11:11" x14ac:dyDescent="0.25">
      <c r="K5014" s="1"/>
    </row>
    <row r="5015" spans="11:11" x14ac:dyDescent="0.25">
      <c r="K5015" s="1"/>
    </row>
    <row r="5016" spans="11:11" x14ac:dyDescent="0.25">
      <c r="K5016" s="1"/>
    </row>
    <row r="5017" spans="11:11" x14ac:dyDescent="0.25">
      <c r="K5017" s="1"/>
    </row>
    <row r="5018" spans="11:11" x14ac:dyDescent="0.25">
      <c r="K5018" s="1"/>
    </row>
    <row r="5019" spans="11:11" x14ac:dyDescent="0.25">
      <c r="K5019" s="1"/>
    </row>
    <row r="5020" spans="11:11" x14ac:dyDescent="0.25">
      <c r="K5020" s="1"/>
    </row>
    <row r="5021" spans="11:11" x14ac:dyDescent="0.25">
      <c r="K5021" s="1"/>
    </row>
    <row r="5022" spans="11:11" x14ac:dyDescent="0.25">
      <c r="K5022" s="1"/>
    </row>
    <row r="5023" spans="11:11" x14ac:dyDescent="0.25">
      <c r="K5023" s="1"/>
    </row>
    <row r="5024" spans="11:11" x14ac:dyDescent="0.25">
      <c r="K5024" s="1"/>
    </row>
    <row r="5025" spans="11:11" x14ac:dyDescent="0.25">
      <c r="K5025" s="1"/>
    </row>
    <row r="5026" spans="11:11" x14ac:dyDescent="0.25">
      <c r="K5026" s="1"/>
    </row>
    <row r="5027" spans="11:11" x14ac:dyDescent="0.25">
      <c r="K5027" s="1"/>
    </row>
    <row r="5028" spans="11:11" x14ac:dyDescent="0.25">
      <c r="K5028" s="1"/>
    </row>
    <row r="5029" spans="11:11" x14ac:dyDescent="0.25">
      <c r="K5029" s="1"/>
    </row>
    <row r="5030" spans="11:11" x14ac:dyDescent="0.25">
      <c r="K5030" s="1"/>
    </row>
    <row r="5031" spans="11:11" x14ac:dyDescent="0.25">
      <c r="K5031" s="1"/>
    </row>
    <row r="5032" spans="11:11" x14ac:dyDescent="0.25">
      <c r="K5032" s="1"/>
    </row>
    <row r="5033" spans="11:11" x14ac:dyDescent="0.25">
      <c r="K5033" s="1"/>
    </row>
    <row r="5034" spans="11:11" x14ac:dyDescent="0.25">
      <c r="K5034" s="1"/>
    </row>
    <row r="5035" spans="11:11" x14ac:dyDescent="0.25">
      <c r="K5035" s="1"/>
    </row>
    <row r="5036" spans="11:11" x14ac:dyDescent="0.25">
      <c r="K5036" s="1"/>
    </row>
    <row r="5037" spans="11:11" x14ac:dyDescent="0.25">
      <c r="K5037" s="1"/>
    </row>
    <row r="5038" spans="11:11" x14ac:dyDescent="0.25">
      <c r="K5038" s="1"/>
    </row>
    <row r="5039" spans="11:11" x14ac:dyDescent="0.25">
      <c r="K5039" s="1"/>
    </row>
    <row r="5040" spans="11:11" x14ac:dyDescent="0.25">
      <c r="K5040" s="1"/>
    </row>
    <row r="5041" spans="11:11" x14ac:dyDescent="0.25">
      <c r="K5041" s="1"/>
    </row>
    <row r="5042" spans="11:11" x14ac:dyDescent="0.25">
      <c r="K5042" s="1"/>
    </row>
    <row r="5043" spans="11:11" x14ac:dyDescent="0.25">
      <c r="K5043" s="1"/>
    </row>
    <row r="5044" spans="11:11" x14ac:dyDescent="0.25">
      <c r="K5044" s="1"/>
    </row>
    <row r="5045" spans="11:11" x14ac:dyDescent="0.25">
      <c r="K5045" s="1"/>
    </row>
    <row r="5046" spans="11:11" x14ac:dyDescent="0.25">
      <c r="K5046" s="1"/>
    </row>
    <row r="5047" spans="11:11" x14ac:dyDescent="0.25">
      <c r="K5047" s="1"/>
    </row>
    <row r="5048" spans="11:11" x14ac:dyDescent="0.25">
      <c r="K5048" s="1"/>
    </row>
    <row r="5049" spans="11:11" x14ac:dyDescent="0.25">
      <c r="K5049" s="1"/>
    </row>
    <row r="5050" spans="11:11" x14ac:dyDescent="0.25">
      <c r="K5050" s="1"/>
    </row>
    <row r="5051" spans="11:11" x14ac:dyDescent="0.25">
      <c r="K5051" s="1"/>
    </row>
    <row r="5052" spans="11:11" x14ac:dyDescent="0.25">
      <c r="K5052" s="1"/>
    </row>
    <row r="5053" spans="11:11" x14ac:dyDescent="0.25">
      <c r="K5053" s="1"/>
    </row>
    <row r="5054" spans="11:11" x14ac:dyDescent="0.25">
      <c r="K5054" s="1"/>
    </row>
    <row r="5055" spans="11:11" x14ac:dyDescent="0.25">
      <c r="K5055" s="1"/>
    </row>
    <row r="5056" spans="11:11" x14ac:dyDescent="0.25">
      <c r="K5056" s="1"/>
    </row>
    <row r="5057" spans="11:11" x14ac:dyDescent="0.25">
      <c r="K5057" s="1"/>
    </row>
    <row r="5058" spans="11:11" x14ac:dyDescent="0.25">
      <c r="K5058" s="1"/>
    </row>
    <row r="5059" spans="11:11" x14ac:dyDescent="0.25">
      <c r="K5059" s="1"/>
    </row>
    <row r="5060" spans="11:11" x14ac:dyDescent="0.25">
      <c r="K5060" s="1"/>
    </row>
    <row r="5061" spans="11:11" x14ac:dyDescent="0.25">
      <c r="K5061" s="1"/>
    </row>
    <row r="5062" spans="11:11" x14ac:dyDescent="0.25">
      <c r="K5062" s="1"/>
    </row>
    <row r="5063" spans="11:11" x14ac:dyDescent="0.25">
      <c r="K5063" s="1"/>
    </row>
    <row r="5064" spans="11:11" x14ac:dyDescent="0.25">
      <c r="K5064" s="1"/>
    </row>
    <row r="5065" spans="11:11" x14ac:dyDescent="0.25">
      <c r="K5065" s="1"/>
    </row>
    <row r="5066" spans="11:11" x14ac:dyDescent="0.25">
      <c r="K5066" s="1"/>
    </row>
    <row r="5067" spans="11:11" x14ac:dyDescent="0.25">
      <c r="K5067" s="1"/>
    </row>
    <row r="5068" spans="11:11" x14ac:dyDescent="0.25">
      <c r="K5068" s="1"/>
    </row>
    <row r="5069" spans="11:11" x14ac:dyDescent="0.25">
      <c r="K5069" s="1"/>
    </row>
    <row r="5070" spans="11:11" x14ac:dyDescent="0.25">
      <c r="K5070" s="1"/>
    </row>
    <row r="5071" spans="11:11" x14ac:dyDescent="0.25">
      <c r="K5071" s="1"/>
    </row>
    <row r="5072" spans="11:11" x14ac:dyDescent="0.25">
      <c r="K5072" s="1"/>
    </row>
    <row r="5073" spans="11:11" x14ac:dyDescent="0.25">
      <c r="K5073" s="1"/>
    </row>
    <row r="5074" spans="11:11" x14ac:dyDescent="0.25">
      <c r="K5074" s="1"/>
    </row>
    <row r="5075" spans="11:11" x14ac:dyDescent="0.25">
      <c r="K5075" s="1"/>
    </row>
    <row r="5076" spans="11:11" x14ac:dyDescent="0.25">
      <c r="K5076" s="1"/>
    </row>
    <row r="5077" spans="11:11" x14ac:dyDescent="0.25">
      <c r="K5077" s="1"/>
    </row>
    <row r="5078" spans="11:11" x14ac:dyDescent="0.25">
      <c r="K5078" s="1"/>
    </row>
    <row r="5079" spans="11:11" x14ac:dyDescent="0.25">
      <c r="K5079" s="1"/>
    </row>
    <row r="5080" spans="11:11" x14ac:dyDescent="0.25">
      <c r="K5080" s="1"/>
    </row>
    <row r="5081" spans="11:11" x14ac:dyDescent="0.25">
      <c r="K5081" s="1"/>
    </row>
    <row r="5082" spans="11:11" x14ac:dyDescent="0.25">
      <c r="K5082" s="1"/>
    </row>
    <row r="5083" spans="11:11" x14ac:dyDescent="0.25">
      <c r="K5083" s="1"/>
    </row>
    <row r="5084" spans="11:11" x14ac:dyDescent="0.25">
      <c r="K5084" s="1"/>
    </row>
    <row r="5085" spans="11:11" x14ac:dyDescent="0.25">
      <c r="K5085" s="1"/>
    </row>
    <row r="5086" spans="11:11" x14ac:dyDescent="0.25">
      <c r="K5086" s="1"/>
    </row>
    <row r="5087" spans="11:11" x14ac:dyDescent="0.25">
      <c r="K5087" s="1"/>
    </row>
    <row r="5088" spans="11:11" x14ac:dyDescent="0.25">
      <c r="K5088" s="1"/>
    </row>
    <row r="5089" spans="11:11" x14ac:dyDescent="0.25">
      <c r="K5089" s="1"/>
    </row>
    <row r="5090" spans="11:11" x14ac:dyDescent="0.25">
      <c r="K5090" s="1"/>
    </row>
    <row r="5091" spans="11:11" x14ac:dyDescent="0.25">
      <c r="K5091" s="1"/>
    </row>
    <row r="5092" spans="11:11" x14ac:dyDescent="0.25">
      <c r="K5092" s="1"/>
    </row>
    <row r="5093" spans="11:11" x14ac:dyDescent="0.25">
      <c r="K5093" s="1"/>
    </row>
    <row r="5094" spans="11:11" x14ac:dyDescent="0.25">
      <c r="K5094" s="1"/>
    </row>
    <row r="5095" spans="11:11" x14ac:dyDescent="0.25">
      <c r="K5095" s="1"/>
    </row>
    <row r="5096" spans="11:11" x14ac:dyDescent="0.25">
      <c r="K5096" s="1"/>
    </row>
    <row r="5097" spans="11:11" x14ac:dyDescent="0.25">
      <c r="K5097" s="1"/>
    </row>
    <row r="5098" spans="11:11" x14ac:dyDescent="0.25">
      <c r="K5098" s="1"/>
    </row>
    <row r="5099" spans="11:11" x14ac:dyDescent="0.25">
      <c r="K5099" s="1"/>
    </row>
    <row r="5100" spans="11:11" x14ac:dyDescent="0.25">
      <c r="K5100" s="1"/>
    </row>
    <row r="5101" spans="11:11" x14ac:dyDescent="0.25">
      <c r="K5101" s="1"/>
    </row>
    <row r="5102" spans="11:11" x14ac:dyDescent="0.25">
      <c r="K5102" s="1"/>
    </row>
    <row r="5103" spans="11:11" x14ac:dyDescent="0.25">
      <c r="K5103" s="1"/>
    </row>
    <row r="5104" spans="11:11" x14ac:dyDescent="0.25">
      <c r="K5104" s="1"/>
    </row>
    <row r="5105" spans="11:11" x14ac:dyDescent="0.25">
      <c r="K5105" s="1"/>
    </row>
    <row r="5106" spans="11:11" x14ac:dyDescent="0.25">
      <c r="K5106" s="1"/>
    </row>
    <row r="5107" spans="11:11" x14ac:dyDescent="0.25">
      <c r="K5107" s="1"/>
    </row>
    <row r="5108" spans="11:11" x14ac:dyDescent="0.25">
      <c r="K5108" s="1"/>
    </row>
    <row r="5109" spans="11:11" x14ac:dyDescent="0.25">
      <c r="K5109" s="1"/>
    </row>
    <row r="5110" spans="11:11" x14ac:dyDescent="0.25">
      <c r="K5110" s="1"/>
    </row>
    <row r="5111" spans="11:11" x14ac:dyDescent="0.25">
      <c r="K5111" s="1"/>
    </row>
    <row r="5112" spans="11:11" x14ac:dyDescent="0.25">
      <c r="K5112" s="1"/>
    </row>
    <row r="5113" spans="11:11" x14ac:dyDescent="0.25">
      <c r="K5113" s="1"/>
    </row>
    <row r="5114" spans="11:11" x14ac:dyDescent="0.25">
      <c r="K5114" s="1"/>
    </row>
    <row r="5115" spans="11:11" x14ac:dyDescent="0.25">
      <c r="K5115" s="1"/>
    </row>
    <row r="5116" spans="11:11" x14ac:dyDescent="0.25">
      <c r="K5116" s="1"/>
    </row>
    <row r="5117" spans="11:11" x14ac:dyDescent="0.25">
      <c r="K5117" s="1"/>
    </row>
    <row r="5118" spans="11:11" x14ac:dyDescent="0.25">
      <c r="K5118" s="1"/>
    </row>
    <row r="5119" spans="11:11" x14ac:dyDescent="0.25">
      <c r="K5119" s="1"/>
    </row>
    <row r="5120" spans="11:11" x14ac:dyDescent="0.25">
      <c r="K5120" s="1"/>
    </row>
    <row r="5121" spans="11:11" x14ac:dyDescent="0.25">
      <c r="K5121" s="1"/>
    </row>
    <row r="5122" spans="11:11" x14ac:dyDescent="0.25">
      <c r="K5122" s="1"/>
    </row>
    <row r="5123" spans="11:11" x14ac:dyDescent="0.25">
      <c r="K5123" s="1"/>
    </row>
    <row r="5124" spans="11:11" x14ac:dyDescent="0.25">
      <c r="K5124" s="1"/>
    </row>
    <row r="5125" spans="11:11" x14ac:dyDescent="0.25">
      <c r="K5125" s="1"/>
    </row>
    <row r="5126" spans="11:11" x14ac:dyDescent="0.25">
      <c r="K5126" s="1"/>
    </row>
    <row r="5127" spans="11:11" x14ac:dyDescent="0.25">
      <c r="K5127" s="1"/>
    </row>
    <row r="5128" spans="11:11" x14ac:dyDescent="0.25">
      <c r="K5128" s="1"/>
    </row>
    <row r="5129" spans="11:11" x14ac:dyDescent="0.25">
      <c r="K5129" s="1"/>
    </row>
    <row r="5130" spans="11:11" x14ac:dyDescent="0.25">
      <c r="K5130" s="1"/>
    </row>
    <row r="5131" spans="11:11" x14ac:dyDescent="0.25">
      <c r="K5131" s="1"/>
    </row>
    <row r="5132" spans="11:11" x14ac:dyDescent="0.25">
      <c r="K5132" s="1"/>
    </row>
    <row r="5133" spans="11:11" x14ac:dyDescent="0.25">
      <c r="K5133" s="1"/>
    </row>
    <row r="5134" spans="11:11" x14ac:dyDescent="0.25">
      <c r="K5134" s="1"/>
    </row>
    <row r="5135" spans="11:11" x14ac:dyDescent="0.25">
      <c r="K5135" s="1"/>
    </row>
    <row r="5136" spans="11:11" x14ac:dyDescent="0.25">
      <c r="K5136" s="1"/>
    </row>
    <row r="5137" spans="11:11" x14ac:dyDescent="0.25">
      <c r="K5137" s="1"/>
    </row>
    <row r="5138" spans="11:11" x14ac:dyDescent="0.25">
      <c r="K5138" s="1"/>
    </row>
    <row r="5139" spans="11:11" x14ac:dyDescent="0.25">
      <c r="K5139" s="1"/>
    </row>
    <row r="5140" spans="11:11" x14ac:dyDescent="0.25">
      <c r="K5140" s="1"/>
    </row>
    <row r="5141" spans="11:11" x14ac:dyDescent="0.25">
      <c r="K5141" s="1"/>
    </row>
    <row r="5142" spans="11:11" x14ac:dyDescent="0.25">
      <c r="K5142" s="1"/>
    </row>
    <row r="5143" spans="11:11" x14ac:dyDescent="0.25">
      <c r="K5143" s="1"/>
    </row>
    <row r="5144" spans="11:11" x14ac:dyDescent="0.25">
      <c r="K5144" s="1"/>
    </row>
    <row r="5145" spans="11:11" x14ac:dyDescent="0.25">
      <c r="K5145" s="1"/>
    </row>
    <row r="5146" spans="11:11" x14ac:dyDescent="0.25">
      <c r="K5146" s="1"/>
    </row>
    <row r="5147" spans="11:11" x14ac:dyDescent="0.25">
      <c r="K5147" s="1"/>
    </row>
    <row r="5148" spans="11:11" x14ac:dyDescent="0.25">
      <c r="K5148" s="1"/>
    </row>
    <row r="5149" spans="11:11" x14ac:dyDescent="0.25">
      <c r="K5149" s="1"/>
    </row>
    <row r="5150" spans="11:11" x14ac:dyDescent="0.25">
      <c r="K5150" s="1"/>
    </row>
    <row r="5151" spans="11:11" x14ac:dyDescent="0.25">
      <c r="K5151" s="1"/>
    </row>
    <row r="5152" spans="11:11" x14ac:dyDescent="0.25">
      <c r="K5152" s="1"/>
    </row>
    <row r="5153" spans="11:11" x14ac:dyDescent="0.25">
      <c r="K5153" s="1"/>
    </row>
    <row r="5154" spans="11:11" x14ac:dyDescent="0.25">
      <c r="K5154" s="1"/>
    </row>
    <row r="5155" spans="11:11" x14ac:dyDescent="0.25">
      <c r="K5155" s="1"/>
    </row>
    <row r="5156" spans="11:11" x14ac:dyDescent="0.25">
      <c r="K5156" s="1"/>
    </row>
    <row r="5157" spans="11:11" x14ac:dyDescent="0.25">
      <c r="K5157" s="1"/>
    </row>
    <row r="5158" spans="11:11" x14ac:dyDescent="0.25">
      <c r="K5158" s="1"/>
    </row>
    <row r="5159" spans="11:11" x14ac:dyDescent="0.25">
      <c r="K5159" s="1"/>
    </row>
    <row r="5160" spans="11:11" x14ac:dyDescent="0.25">
      <c r="K5160" s="1"/>
    </row>
    <row r="5161" spans="11:11" x14ac:dyDescent="0.25">
      <c r="K5161" s="1"/>
    </row>
    <row r="5162" spans="11:11" x14ac:dyDescent="0.25">
      <c r="K5162" s="1"/>
    </row>
    <row r="5163" spans="11:11" x14ac:dyDescent="0.25">
      <c r="K5163" s="1"/>
    </row>
    <row r="5164" spans="11:11" x14ac:dyDescent="0.25">
      <c r="K5164" s="1"/>
    </row>
    <row r="5165" spans="11:11" x14ac:dyDescent="0.25">
      <c r="K5165" s="1"/>
    </row>
    <row r="5166" spans="11:11" x14ac:dyDescent="0.25">
      <c r="K5166" s="1"/>
    </row>
    <row r="5167" spans="11:11" x14ac:dyDescent="0.25">
      <c r="K5167" s="1"/>
    </row>
    <row r="5168" spans="11:11" x14ac:dyDescent="0.25">
      <c r="K5168" s="1"/>
    </row>
    <row r="5169" spans="11:11" x14ac:dyDescent="0.25">
      <c r="K5169" s="1"/>
    </row>
    <row r="5170" spans="11:11" x14ac:dyDescent="0.25">
      <c r="K5170" s="1"/>
    </row>
    <row r="5171" spans="11:11" x14ac:dyDescent="0.25">
      <c r="K5171" s="1"/>
    </row>
    <row r="5172" spans="11:11" x14ac:dyDescent="0.25">
      <c r="K5172" s="1"/>
    </row>
    <row r="5173" spans="11:11" x14ac:dyDescent="0.25">
      <c r="K5173" s="1"/>
    </row>
    <row r="5174" spans="11:11" x14ac:dyDescent="0.25">
      <c r="K5174" s="1"/>
    </row>
    <row r="5175" spans="11:11" x14ac:dyDescent="0.25">
      <c r="K5175" s="1"/>
    </row>
    <row r="5176" spans="11:11" x14ac:dyDescent="0.25">
      <c r="K5176" s="1"/>
    </row>
    <row r="5177" spans="11:11" x14ac:dyDescent="0.25">
      <c r="K5177" s="1"/>
    </row>
    <row r="5178" spans="11:11" x14ac:dyDescent="0.25">
      <c r="K5178" s="1"/>
    </row>
    <row r="5179" spans="11:11" x14ac:dyDescent="0.25">
      <c r="K5179" s="1"/>
    </row>
    <row r="5180" spans="11:11" x14ac:dyDescent="0.25">
      <c r="K5180" s="1"/>
    </row>
    <row r="5181" spans="11:11" x14ac:dyDescent="0.25">
      <c r="K5181" s="1"/>
    </row>
    <row r="5182" spans="11:11" x14ac:dyDescent="0.25">
      <c r="K5182" s="1"/>
    </row>
    <row r="5183" spans="11:11" x14ac:dyDescent="0.25">
      <c r="K5183" s="1"/>
    </row>
    <row r="5184" spans="11:11" x14ac:dyDescent="0.25">
      <c r="K5184" s="1"/>
    </row>
    <row r="5185" spans="11:11" x14ac:dyDescent="0.25">
      <c r="K5185" s="1"/>
    </row>
    <row r="5186" spans="11:11" x14ac:dyDescent="0.25">
      <c r="K5186" s="1"/>
    </row>
    <row r="5187" spans="11:11" x14ac:dyDescent="0.25">
      <c r="K5187" s="1"/>
    </row>
    <row r="5188" spans="11:11" x14ac:dyDescent="0.25">
      <c r="K5188" s="1"/>
    </row>
    <row r="5189" spans="11:11" x14ac:dyDescent="0.25">
      <c r="K5189" s="1"/>
    </row>
    <row r="5190" spans="11:11" x14ac:dyDescent="0.25">
      <c r="K5190" s="1"/>
    </row>
    <row r="5191" spans="11:11" x14ac:dyDescent="0.25">
      <c r="K5191" s="1"/>
    </row>
    <row r="5192" spans="11:11" x14ac:dyDescent="0.25">
      <c r="K5192" s="1"/>
    </row>
    <row r="5193" spans="11:11" x14ac:dyDescent="0.25">
      <c r="K5193" s="1"/>
    </row>
    <row r="5194" spans="11:11" x14ac:dyDescent="0.25">
      <c r="K5194" s="1"/>
    </row>
    <row r="5195" spans="11:11" x14ac:dyDescent="0.25">
      <c r="K5195" s="1"/>
    </row>
    <row r="5196" spans="11:11" x14ac:dyDescent="0.25">
      <c r="K5196" s="1"/>
    </row>
    <row r="5197" spans="11:11" x14ac:dyDescent="0.25">
      <c r="K5197" s="1"/>
    </row>
    <row r="5198" spans="11:11" x14ac:dyDescent="0.25">
      <c r="K5198" s="1"/>
    </row>
    <row r="5199" spans="11:11" x14ac:dyDescent="0.25">
      <c r="K5199" s="1"/>
    </row>
    <row r="5200" spans="11:11" x14ac:dyDescent="0.25">
      <c r="K5200" s="1"/>
    </row>
    <row r="5201" spans="11:11" x14ac:dyDescent="0.25">
      <c r="K5201" s="1"/>
    </row>
    <row r="5202" spans="11:11" x14ac:dyDescent="0.25">
      <c r="K5202" s="1"/>
    </row>
    <row r="5203" spans="11:11" x14ac:dyDescent="0.25">
      <c r="K5203" s="1"/>
    </row>
    <row r="5204" spans="11:11" x14ac:dyDescent="0.25">
      <c r="K5204" s="1"/>
    </row>
    <row r="5205" spans="11:11" x14ac:dyDescent="0.25">
      <c r="K5205" s="1"/>
    </row>
    <row r="5206" spans="11:11" x14ac:dyDescent="0.25">
      <c r="K5206" s="1"/>
    </row>
    <row r="5207" spans="11:11" x14ac:dyDescent="0.25">
      <c r="K5207" s="1"/>
    </row>
    <row r="5208" spans="11:11" x14ac:dyDescent="0.25">
      <c r="K5208" s="1"/>
    </row>
    <row r="5209" spans="11:11" x14ac:dyDescent="0.25">
      <c r="K5209" s="1"/>
    </row>
    <row r="5210" spans="11:11" x14ac:dyDescent="0.25">
      <c r="K5210" s="1"/>
    </row>
    <row r="5211" spans="11:11" x14ac:dyDescent="0.25">
      <c r="K5211" s="1"/>
    </row>
    <row r="5212" spans="11:11" x14ac:dyDescent="0.25">
      <c r="K5212" s="1"/>
    </row>
    <row r="5213" spans="11:11" x14ac:dyDescent="0.25">
      <c r="K5213" s="1"/>
    </row>
    <row r="5214" spans="11:11" x14ac:dyDescent="0.25">
      <c r="K5214" s="1"/>
    </row>
    <row r="5215" spans="11:11" x14ac:dyDescent="0.25">
      <c r="K5215" s="1"/>
    </row>
    <row r="5216" spans="11:11" x14ac:dyDescent="0.25">
      <c r="K5216" s="1"/>
    </row>
    <row r="5217" spans="11:11" x14ac:dyDescent="0.25">
      <c r="K5217" s="1"/>
    </row>
    <row r="5218" spans="11:11" x14ac:dyDescent="0.25">
      <c r="K5218" s="1"/>
    </row>
    <row r="5219" spans="11:11" x14ac:dyDescent="0.25">
      <c r="K5219" s="1"/>
    </row>
    <row r="5220" spans="11:11" x14ac:dyDescent="0.25">
      <c r="K5220" s="1"/>
    </row>
    <row r="5221" spans="11:11" x14ac:dyDescent="0.25">
      <c r="K5221" s="1"/>
    </row>
    <row r="5222" spans="11:11" x14ac:dyDescent="0.25">
      <c r="K5222" s="1"/>
    </row>
    <row r="5223" spans="11:11" x14ac:dyDescent="0.25">
      <c r="K5223" s="1"/>
    </row>
    <row r="5224" spans="11:11" x14ac:dyDescent="0.25">
      <c r="K5224" s="1"/>
    </row>
    <row r="5225" spans="11:11" x14ac:dyDescent="0.25">
      <c r="K5225" s="1"/>
    </row>
    <row r="5226" spans="11:11" x14ac:dyDescent="0.25">
      <c r="K5226" s="1"/>
    </row>
    <row r="5227" spans="11:11" x14ac:dyDescent="0.25">
      <c r="K5227" s="1"/>
    </row>
    <row r="5228" spans="11:11" x14ac:dyDescent="0.25">
      <c r="K5228" s="1"/>
    </row>
    <row r="5229" spans="11:11" x14ac:dyDescent="0.25">
      <c r="K5229" s="1"/>
    </row>
    <row r="5230" spans="11:11" x14ac:dyDescent="0.25">
      <c r="K5230" s="1"/>
    </row>
    <row r="5231" spans="11:11" x14ac:dyDescent="0.25">
      <c r="K5231" s="1"/>
    </row>
    <row r="5232" spans="11:11" x14ac:dyDescent="0.25">
      <c r="K5232" s="1"/>
    </row>
    <row r="5233" spans="11:11" x14ac:dyDescent="0.25">
      <c r="K5233" s="1"/>
    </row>
    <row r="5234" spans="11:11" x14ac:dyDescent="0.25">
      <c r="K5234" s="1"/>
    </row>
    <row r="5235" spans="11:11" x14ac:dyDescent="0.25">
      <c r="K5235" s="1"/>
    </row>
    <row r="5236" spans="11:11" x14ac:dyDescent="0.25">
      <c r="K5236" s="1"/>
    </row>
    <row r="5237" spans="11:11" x14ac:dyDescent="0.25">
      <c r="K5237" s="1"/>
    </row>
    <row r="5238" spans="11:11" x14ac:dyDescent="0.25">
      <c r="K5238" s="1"/>
    </row>
    <row r="5239" spans="11:11" x14ac:dyDescent="0.25">
      <c r="K5239" s="1"/>
    </row>
    <row r="5240" spans="11:11" x14ac:dyDescent="0.25">
      <c r="K5240" s="1"/>
    </row>
    <row r="5241" spans="11:11" x14ac:dyDescent="0.25">
      <c r="K5241" s="1"/>
    </row>
    <row r="5242" spans="11:11" x14ac:dyDescent="0.25">
      <c r="K5242" s="1"/>
    </row>
    <row r="5243" spans="11:11" x14ac:dyDescent="0.25">
      <c r="K5243" s="1"/>
    </row>
    <row r="5244" spans="11:11" x14ac:dyDescent="0.25">
      <c r="K5244" s="1"/>
    </row>
    <row r="5245" spans="11:11" x14ac:dyDescent="0.25">
      <c r="K5245" s="1"/>
    </row>
    <row r="5246" spans="11:11" x14ac:dyDescent="0.25">
      <c r="K5246" s="1"/>
    </row>
    <row r="5247" spans="11:11" x14ac:dyDescent="0.25">
      <c r="K5247" s="1"/>
    </row>
    <row r="5248" spans="11:11" x14ac:dyDescent="0.25">
      <c r="K5248" s="1"/>
    </row>
    <row r="5249" spans="11:11" x14ac:dyDescent="0.25">
      <c r="K5249" s="1"/>
    </row>
    <row r="5250" spans="11:11" x14ac:dyDescent="0.25">
      <c r="K5250" s="1"/>
    </row>
    <row r="5251" spans="11:11" x14ac:dyDescent="0.25">
      <c r="K5251" s="1"/>
    </row>
    <row r="5252" spans="11:11" x14ac:dyDescent="0.25">
      <c r="K5252" s="1"/>
    </row>
    <row r="5253" spans="11:11" x14ac:dyDescent="0.25">
      <c r="K5253" s="1"/>
    </row>
    <row r="5254" spans="11:11" x14ac:dyDescent="0.25">
      <c r="K5254" s="1"/>
    </row>
    <row r="5255" spans="11:11" x14ac:dyDescent="0.25">
      <c r="K5255" s="1"/>
    </row>
    <row r="5256" spans="11:11" x14ac:dyDescent="0.25">
      <c r="K5256" s="1"/>
    </row>
    <row r="5257" spans="11:11" x14ac:dyDescent="0.25">
      <c r="K5257" s="1"/>
    </row>
    <row r="5258" spans="11:11" x14ac:dyDescent="0.25">
      <c r="K5258" s="1"/>
    </row>
    <row r="5259" spans="11:11" x14ac:dyDescent="0.25">
      <c r="K5259" s="1"/>
    </row>
    <row r="5260" spans="11:11" x14ac:dyDescent="0.25">
      <c r="K5260" s="1"/>
    </row>
    <row r="5261" spans="11:11" x14ac:dyDescent="0.25">
      <c r="K5261" s="1"/>
    </row>
    <row r="5262" spans="11:11" x14ac:dyDescent="0.25">
      <c r="K5262" s="1"/>
    </row>
    <row r="5263" spans="11:11" x14ac:dyDescent="0.25">
      <c r="K5263" s="1"/>
    </row>
    <row r="5264" spans="11:11" x14ac:dyDescent="0.25">
      <c r="K5264" s="1"/>
    </row>
    <row r="5265" spans="11:11" x14ac:dyDescent="0.25">
      <c r="K5265" s="1"/>
    </row>
    <row r="5266" spans="11:11" x14ac:dyDescent="0.25">
      <c r="K5266" s="1"/>
    </row>
    <row r="5267" spans="11:11" x14ac:dyDescent="0.25">
      <c r="K5267" s="1"/>
    </row>
    <row r="5268" spans="11:11" x14ac:dyDescent="0.25">
      <c r="K5268" s="1"/>
    </row>
    <row r="5269" spans="11:11" x14ac:dyDescent="0.25">
      <c r="K5269" s="1"/>
    </row>
    <row r="5270" spans="11:11" x14ac:dyDescent="0.25">
      <c r="K5270" s="1"/>
    </row>
    <row r="5271" spans="11:11" x14ac:dyDescent="0.25">
      <c r="K5271" s="1"/>
    </row>
    <row r="5272" spans="11:11" x14ac:dyDescent="0.25">
      <c r="K5272" s="1"/>
    </row>
    <row r="5273" spans="11:11" x14ac:dyDescent="0.25">
      <c r="K5273" s="1"/>
    </row>
    <row r="5274" spans="11:11" x14ac:dyDescent="0.25">
      <c r="K5274" s="1"/>
    </row>
    <row r="5275" spans="11:11" x14ac:dyDescent="0.25">
      <c r="K5275" s="1"/>
    </row>
    <row r="5276" spans="11:11" x14ac:dyDescent="0.25">
      <c r="K5276" s="1"/>
    </row>
    <row r="5277" spans="11:11" x14ac:dyDescent="0.25">
      <c r="K5277" s="1"/>
    </row>
    <row r="5278" spans="11:11" x14ac:dyDescent="0.25">
      <c r="K5278" s="1"/>
    </row>
    <row r="5279" spans="11:11" x14ac:dyDescent="0.25">
      <c r="K5279" s="1"/>
    </row>
    <row r="5280" spans="11:11" x14ac:dyDescent="0.25">
      <c r="K5280" s="1"/>
    </row>
    <row r="5281" spans="11:11" x14ac:dyDescent="0.25">
      <c r="K5281" s="1"/>
    </row>
    <row r="5282" spans="11:11" x14ac:dyDescent="0.25">
      <c r="K5282" s="1"/>
    </row>
    <row r="5283" spans="11:11" x14ac:dyDescent="0.25">
      <c r="K5283" s="1"/>
    </row>
    <row r="5284" spans="11:11" x14ac:dyDescent="0.25">
      <c r="K5284" s="1"/>
    </row>
    <row r="5285" spans="11:11" x14ac:dyDescent="0.25">
      <c r="K5285" s="1"/>
    </row>
    <row r="5286" spans="11:11" x14ac:dyDescent="0.25">
      <c r="K5286" s="1"/>
    </row>
    <row r="5287" spans="11:11" x14ac:dyDescent="0.25">
      <c r="K5287" s="1"/>
    </row>
    <row r="5288" spans="11:11" x14ac:dyDescent="0.25">
      <c r="K5288" s="1"/>
    </row>
    <row r="5289" spans="11:11" x14ac:dyDescent="0.25">
      <c r="K5289" s="1"/>
    </row>
    <row r="5290" spans="11:11" x14ac:dyDescent="0.25">
      <c r="K5290" s="1"/>
    </row>
    <row r="5291" spans="11:11" x14ac:dyDescent="0.25">
      <c r="K5291" s="1"/>
    </row>
    <row r="5292" spans="11:11" x14ac:dyDescent="0.25">
      <c r="K5292" s="1"/>
    </row>
    <row r="5293" spans="11:11" x14ac:dyDescent="0.25">
      <c r="K5293" s="1"/>
    </row>
    <row r="5294" spans="11:11" x14ac:dyDescent="0.25">
      <c r="K5294" s="1"/>
    </row>
    <row r="5295" spans="11:11" x14ac:dyDescent="0.25">
      <c r="K5295" s="1"/>
    </row>
    <row r="5296" spans="11:11" x14ac:dyDescent="0.25">
      <c r="K5296" s="1"/>
    </row>
    <row r="5297" spans="11:11" x14ac:dyDescent="0.25">
      <c r="K5297" s="1"/>
    </row>
    <row r="5298" spans="11:11" x14ac:dyDescent="0.25">
      <c r="K5298" s="1"/>
    </row>
    <row r="5299" spans="11:11" x14ac:dyDescent="0.25">
      <c r="K5299" s="1"/>
    </row>
    <row r="5300" spans="11:11" x14ac:dyDescent="0.25">
      <c r="K5300" s="1"/>
    </row>
    <row r="5301" spans="11:11" x14ac:dyDescent="0.25">
      <c r="K5301" s="1"/>
    </row>
    <row r="5302" spans="11:11" x14ac:dyDescent="0.25">
      <c r="K5302" s="1"/>
    </row>
    <row r="5303" spans="11:11" x14ac:dyDescent="0.25">
      <c r="K5303" s="1"/>
    </row>
    <row r="5304" spans="11:11" x14ac:dyDescent="0.25">
      <c r="K5304" s="1"/>
    </row>
    <row r="5305" spans="11:11" x14ac:dyDescent="0.25">
      <c r="K5305" s="1"/>
    </row>
    <row r="5306" spans="11:11" x14ac:dyDescent="0.25">
      <c r="K5306" s="1"/>
    </row>
    <row r="5307" spans="11:11" x14ac:dyDescent="0.25">
      <c r="K5307" s="1"/>
    </row>
    <row r="5308" spans="11:11" x14ac:dyDescent="0.25">
      <c r="K5308" s="1"/>
    </row>
    <row r="5309" spans="11:11" x14ac:dyDescent="0.25">
      <c r="K5309" s="1"/>
    </row>
    <row r="5310" spans="11:11" x14ac:dyDescent="0.25">
      <c r="K5310" s="1"/>
    </row>
    <row r="5311" spans="11:11" x14ac:dyDescent="0.25">
      <c r="K5311" s="1"/>
    </row>
    <row r="5312" spans="11:11" x14ac:dyDescent="0.25">
      <c r="K5312" s="1"/>
    </row>
    <row r="5313" spans="11:11" x14ac:dyDescent="0.25">
      <c r="K5313" s="1"/>
    </row>
    <row r="5314" spans="11:11" x14ac:dyDescent="0.25">
      <c r="K5314" s="1"/>
    </row>
    <row r="5315" spans="11:11" x14ac:dyDescent="0.25">
      <c r="K5315" s="1"/>
    </row>
    <row r="5316" spans="11:11" x14ac:dyDescent="0.25">
      <c r="K5316" s="1"/>
    </row>
    <row r="5317" spans="11:11" x14ac:dyDescent="0.25">
      <c r="K5317" s="1"/>
    </row>
    <row r="5318" spans="11:11" x14ac:dyDescent="0.25">
      <c r="K5318" s="1"/>
    </row>
    <row r="5319" spans="11:11" x14ac:dyDescent="0.25">
      <c r="K5319" s="1"/>
    </row>
    <row r="5320" spans="11:11" x14ac:dyDescent="0.25">
      <c r="K5320" s="1"/>
    </row>
    <row r="5321" spans="11:11" x14ac:dyDescent="0.25">
      <c r="K5321" s="1"/>
    </row>
    <row r="5322" spans="11:11" x14ac:dyDescent="0.25">
      <c r="K5322" s="1"/>
    </row>
    <row r="5323" spans="11:11" x14ac:dyDescent="0.25">
      <c r="K5323" s="1"/>
    </row>
    <row r="5324" spans="11:11" x14ac:dyDescent="0.25">
      <c r="K5324" s="1"/>
    </row>
    <row r="5325" spans="11:11" x14ac:dyDescent="0.25">
      <c r="K5325" s="1"/>
    </row>
    <row r="5326" spans="11:11" x14ac:dyDescent="0.25">
      <c r="K5326" s="1"/>
    </row>
    <row r="5327" spans="11:11" x14ac:dyDescent="0.25">
      <c r="K5327" s="1"/>
    </row>
    <row r="5328" spans="11:11" x14ac:dyDescent="0.25">
      <c r="K5328" s="1"/>
    </row>
    <row r="5329" spans="11:11" x14ac:dyDescent="0.25">
      <c r="K5329" s="1"/>
    </row>
    <row r="5330" spans="11:11" x14ac:dyDescent="0.25">
      <c r="K5330" s="1"/>
    </row>
    <row r="5331" spans="11:11" x14ac:dyDescent="0.25">
      <c r="K5331" s="1"/>
    </row>
    <row r="5332" spans="11:11" x14ac:dyDescent="0.25">
      <c r="K5332" s="1"/>
    </row>
    <row r="5333" spans="11:11" x14ac:dyDescent="0.25">
      <c r="K5333" s="1"/>
    </row>
    <row r="5334" spans="11:11" x14ac:dyDescent="0.25">
      <c r="K5334" s="1"/>
    </row>
    <row r="5335" spans="11:11" x14ac:dyDescent="0.25">
      <c r="K5335" s="1"/>
    </row>
    <row r="5336" spans="11:11" x14ac:dyDescent="0.25">
      <c r="K5336" s="1"/>
    </row>
    <row r="5337" spans="11:11" x14ac:dyDescent="0.25">
      <c r="K5337" s="1"/>
    </row>
    <row r="5338" spans="11:11" x14ac:dyDescent="0.25">
      <c r="K5338" s="1"/>
    </row>
    <row r="5339" spans="11:11" x14ac:dyDescent="0.25">
      <c r="K5339" s="1"/>
    </row>
    <row r="5340" spans="11:11" x14ac:dyDescent="0.25">
      <c r="K5340" s="1"/>
    </row>
    <row r="5341" spans="11:11" x14ac:dyDescent="0.25">
      <c r="K5341" s="1"/>
    </row>
    <row r="5342" spans="11:11" x14ac:dyDescent="0.25">
      <c r="K5342" s="1"/>
    </row>
    <row r="5343" spans="11:11" x14ac:dyDescent="0.25">
      <c r="K5343" s="1"/>
    </row>
    <row r="5344" spans="11:11" x14ac:dyDescent="0.25">
      <c r="K5344" s="1"/>
    </row>
    <row r="5345" spans="11:11" x14ac:dyDescent="0.25">
      <c r="K5345" s="1"/>
    </row>
    <row r="5346" spans="11:11" x14ac:dyDescent="0.25">
      <c r="K5346" s="1"/>
    </row>
    <row r="5347" spans="11:11" x14ac:dyDescent="0.25">
      <c r="K5347" s="1"/>
    </row>
    <row r="5348" spans="11:11" x14ac:dyDescent="0.25">
      <c r="K5348" s="1"/>
    </row>
    <row r="5349" spans="11:11" x14ac:dyDescent="0.25">
      <c r="K5349" s="1"/>
    </row>
    <row r="5350" spans="11:11" x14ac:dyDescent="0.25">
      <c r="K5350" s="1"/>
    </row>
    <row r="5351" spans="11:11" x14ac:dyDescent="0.25">
      <c r="K5351" s="1"/>
    </row>
    <row r="5352" spans="11:11" x14ac:dyDescent="0.25">
      <c r="K5352" s="1"/>
    </row>
    <row r="5353" spans="11:11" x14ac:dyDescent="0.25">
      <c r="K5353" s="1"/>
    </row>
    <row r="5354" spans="11:11" x14ac:dyDescent="0.25">
      <c r="K5354" s="1"/>
    </row>
    <row r="5355" spans="11:11" x14ac:dyDescent="0.25">
      <c r="K5355" s="1"/>
    </row>
    <row r="5356" spans="11:11" x14ac:dyDescent="0.25">
      <c r="K5356" s="1"/>
    </row>
    <row r="5357" spans="11:11" x14ac:dyDescent="0.25">
      <c r="K5357" s="1"/>
    </row>
    <row r="5358" spans="11:11" x14ac:dyDescent="0.25">
      <c r="K5358" s="1"/>
    </row>
    <row r="5359" spans="11:11" x14ac:dyDescent="0.25">
      <c r="K5359" s="1"/>
    </row>
    <row r="5360" spans="11:11" x14ac:dyDescent="0.25">
      <c r="K5360" s="1"/>
    </row>
    <row r="5361" spans="11:11" x14ac:dyDescent="0.25">
      <c r="K5361" s="1"/>
    </row>
    <row r="5362" spans="11:11" x14ac:dyDescent="0.25">
      <c r="K5362" s="1"/>
    </row>
    <row r="5363" spans="11:11" x14ac:dyDescent="0.25">
      <c r="K5363" s="1"/>
    </row>
    <row r="5364" spans="11:11" x14ac:dyDescent="0.25">
      <c r="K5364" s="1"/>
    </row>
    <row r="5365" spans="11:11" x14ac:dyDescent="0.25">
      <c r="K5365" s="1"/>
    </row>
    <row r="5366" spans="11:11" x14ac:dyDescent="0.25">
      <c r="K5366" s="1"/>
    </row>
    <row r="5367" spans="11:11" x14ac:dyDescent="0.25">
      <c r="K5367" s="1"/>
    </row>
    <row r="5368" spans="11:11" x14ac:dyDescent="0.25">
      <c r="K5368" s="1"/>
    </row>
    <row r="5369" spans="11:11" x14ac:dyDescent="0.25">
      <c r="K5369" s="1"/>
    </row>
    <row r="5370" spans="11:11" x14ac:dyDescent="0.25">
      <c r="K5370" s="1"/>
    </row>
    <row r="5371" spans="11:11" x14ac:dyDescent="0.25">
      <c r="K5371" s="1"/>
    </row>
    <row r="5372" spans="11:11" x14ac:dyDescent="0.25">
      <c r="K5372" s="1"/>
    </row>
    <row r="5373" spans="11:11" x14ac:dyDescent="0.25">
      <c r="K5373" s="1"/>
    </row>
    <row r="5374" spans="11:11" x14ac:dyDescent="0.25">
      <c r="K5374" s="1"/>
    </row>
    <row r="5375" spans="11:11" x14ac:dyDescent="0.25">
      <c r="K5375" s="1"/>
    </row>
    <row r="5376" spans="11:11" x14ac:dyDescent="0.25">
      <c r="K5376" s="1"/>
    </row>
    <row r="5377" spans="11:11" x14ac:dyDescent="0.25">
      <c r="K5377" s="1"/>
    </row>
    <row r="5378" spans="11:11" x14ac:dyDescent="0.25">
      <c r="K5378" s="1"/>
    </row>
    <row r="5379" spans="11:11" x14ac:dyDescent="0.25">
      <c r="K5379" s="1"/>
    </row>
    <row r="5380" spans="11:11" x14ac:dyDescent="0.25">
      <c r="K5380" s="1"/>
    </row>
    <row r="5381" spans="11:11" x14ac:dyDescent="0.25">
      <c r="K5381" s="1"/>
    </row>
    <row r="5382" spans="11:11" x14ac:dyDescent="0.25">
      <c r="K5382" s="1"/>
    </row>
    <row r="5383" spans="11:11" x14ac:dyDescent="0.25">
      <c r="K5383" s="1"/>
    </row>
    <row r="5384" spans="11:11" x14ac:dyDescent="0.25">
      <c r="K5384" s="1"/>
    </row>
    <row r="5385" spans="11:11" x14ac:dyDescent="0.25">
      <c r="K5385" s="1"/>
    </row>
    <row r="5386" spans="11:11" x14ac:dyDescent="0.25">
      <c r="K5386" s="1"/>
    </row>
    <row r="5387" spans="11:11" x14ac:dyDescent="0.25">
      <c r="K5387" s="1"/>
    </row>
    <row r="5388" spans="11:11" x14ac:dyDescent="0.25">
      <c r="K5388" s="1"/>
    </row>
    <row r="5389" spans="11:11" x14ac:dyDescent="0.25">
      <c r="K5389" s="1"/>
    </row>
    <row r="5390" spans="11:11" x14ac:dyDescent="0.25">
      <c r="K5390" s="1"/>
    </row>
    <row r="5391" spans="11:11" x14ac:dyDescent="0.25">
      <c r="K5391" s="1"/>
    </row>
    <row r="5392" spans="11:11" x14ac:dyDescent="0.25">
      <c r="K5392" s="1"/>
    </row>
    <row r="5393" spans="11:11" x14ac:dyDescent="0.25">
      <c r="K5393" s="1"/>
    </row>
    <row r="5394" spans="11:11" x14ac:dyDescent="0.25">
      <c r="K5394" s="1"/>
    </row>
    <row r="5395" spans="11:11" x14ac:dyDescent="0.25">
      <c r="K5395" s="1"/>
    </row>
    <row r="5396" spans="11:11" x14ac:dyDescent="0.25">
      <c r="K5396" s="1"/>
    </row>
    <row r="5397" spans="11:11" x14ac:dyDescent="0.25">
      <c r="K5397" s="1"/>
    </row>
    <row r="5398" spans="11:11" x14ac:dyDescent="0.25">
      <c r="K5398" s="1"/>
    </row>
    <row r="5399" spans="11:11" x14ac:dyDescent="0.25">
      <c r="K5399" s="1"/>
    </row>
    <row r="5400" spans="11:11" x14ac:dyDescent="0.25">
      <c r="K5400" s="1"/>
    </row>
    <row r="5401" spans="11:11" x14ac:dyDescent="0.25">
      <c r="K5401" s="1"/>
    </row>
    <row r="5402" spans="11:11" x14ac:dyDescent="0.25">
      <c r="K5402" s="1"/>
    </row>
    <row r="5403" spans="11:11" x14ac:dyDescent="0.25">
      <c r="K5403" s="1"/>
    </row>
    <row r="5404" spans="11:11" x14ac:dyDescent="0.25">
      <c r="K5404" s="1"/>
    </row>
    <row r="5405" spans="11:11" x14ac:dyDescent="0.25">
      <c r="K5405" s="1"/>
    </row>
    <row r="5406" spans="11:11" x14ac:dyDescent="0.25">
      <c r="K5406" s="1"/>
    </row>
    <row r="5407" spans="11:11" x14ac:dyDescent="0.25">
      <c r="K5407" s="1"/>
    </row>
    <row r="5408" spans="11:11" x14ac:dyDescent="0.25">
      <c r="K5408" s="1"/>
    </row>
    <row r="5409" spans="11:11" x14ac:dyDescent="0.25">
      <c r="K5409" s="1"/>
    </row>
    <row r="5410" spans="11:11" x14ac:dyDescent="0.25">
      <c r="K5410" s="1"/>
    </row>
    <row r="5411" spans="11:11" x14ac:dyDescent="0.25">
      <c r="K5411" s="1"/>
    </row>
    <row r="5412" spans="11:11" x14ac:dyDescent="0.25">
      <c r="K5412" s="1"/>
    </row>
    <row r="5413" spans="11:11" x14ac:dyDescent="0.25">
      <c r="K5413" s="1"/>
    </row>
    <row r="5414" spans="11:11" x14ac:dyDescent="0.25">
      <c r="K5414" s="1"/>
    </row>
    <row r="5415" spans="11:11" x14ac:dyDescent="0.25">
      <c r="K5415" s="1"/>
    </row>
    <row r="5416" spans="11:11" x14ac:dyDescent="0.25">
      <c r="K5416" s="1"/>
    </row>
    <row r="5417" spans="11:11" x14ac:dyDescent="0.25">
      <c r="K5417" s="1"/>
    </row>
    <row r="5418" spans="11:11" x14ac:dyDescent="0.25">
      <c r="K5418" s="1"/>
    </row>
    <row r="5419" spans="11:11" x14ac:dyDescent="0.25">
      <c r="K5419" s="1"/>
    </row>
    <row r="5420" spans="11:11" x14ac:dyDescent="0.25">
      <c r="K5420" s="1"/>
    </row>
    <row r="5421" spans="11:11" x14ac:dyDescent="0.25">
      <c r="K5421" s="1"/>
    </row>
    <row r="5422" spans="11:11" x14ac:dyDescent="0.25">
      <c r="K5422" s="1"/>
    </row>
    <row r="5423" spans="11:11" x14ac:dyDescent="0.25">
      <c r="K5423" s="1"/>
    </row>
    <row r="5424" spans="11:11" x14ac:dyDescent="0.25">
      <c r="K5424" s="1"/>
    </row>
    <row r="5425" spans="11:11" x14ac:dyDescent="0.25">
      <c r="K5425" s="1"/>
    </row>
    <row r="5426" spans="11:11" x14ac:dyDescent="0.25">
      <c r="K5426" s="1"/>
    </row>
    <row r="5427" spans="11:11" x14ac:dyDescent="0.25">
      <c r="K5427" s="1"/>
    </row>
    <row r="5428" spans="11:11" x14ac:dyDescent="0.25">
      <c r="K5428" s="1"/>
    </row>
    <row r="5429" spans="11:11" x14ac:dyDescent="0.25">
      <c r="K5429" s="1"/>
    </row>
    <row r="5430" spans="11:11" x14ac:dyDescent="0.25">
      <c r="K5430" s="1"/>
    </row>
    <row r="5431" spans="11:11" x14ac:dyDescent="0.25">
      <c r="K5431" s="1"/>
    </row>
    <row r="5432" spans="11:11" x14ac:dyDescent="0.25">
      <c r="K5432" s="1"/>
    </row>
    <row r="5433" spans="11:11" x14ac:dyDescent="0.25">
      <c r="K5433" s="1"/>
    </row>
    <row r="5434" spans="11:11" x14ac:dyDescent="0.25">
      <c r="K5434" s="1"/>
    </row>
    <row r="5435" spans="11:11" x14ac:dyDescent="0.25">
      <c r="K5435" s="1"/>
    </row>
    <row r="5436" spans="11:11" x14ac:dyDescent="0.25">
      <c r="K5436" s="1"/>
    </row>
    <row r="5437" spans="11:11" x14ac:dyDescent="0.25">
      <c r="K5437" s="1"/>
    </row>
    <row r="5438" spans="11:11" x14ac:dyDescent="0.25">
      <c r="K5438" s="1"/>
    </row>
    <row r="5439" spans="11:11" x14ac:dyDescent="0.25">
      <c r="K5439" s="1"/>
    </row>
    <row r="5440" spans="11:11" x14ac:dyDescent="0.25">
      <c r="K5440" s="1"/>
    </row>
    <row r="5441" spans="11:11" x14ac:dyDescent="0.25">
      <c r="K5441" s="1"/>
    </row>
    <row r="5442" spans="11:11" x14ac:dyDescent="0.25">
      <c r="K5442" s="1"/>
    </row>
    <row r="5443" spans="11:11" x14ac:dyDescent="0.25">
      <c r="K5443" s="1"/>
    </row>
    <row r="5444" spans="11:11" x14ac:dyDescent="0.25">
      <c r="K5444" s="1"/>
    </row>
    <row r="5445" spans="11:11" x14ac:dyDescent="0.25">
      <c r="K5445" s="1"/>
    </row>
    <row r="5446" spans="11:11" x14ac:dyDescent="0.25">
      <c r="K5446" s="1"/>
    </row>
    <row r="5447" spans="11:11" x14ac:dyDescent="0.25">
      <c r="K5447" s="1"/>
    </row>
    <row r="5448" spans="11:11" x14ac:dyDescent="0.25">
      <c r="K5448" s="1"/>
    </row>
    <row r="5449" spans="11:11" x14ac:dyDescent="0.25">
      <c r="K5449" s="1"/>
    </row>
    <row r="5450" spans="11:11" x14ac:dyDescent="0.25">
      <c r="K5450" s="1"/>
    </row>
    <row r="5451" spans="11:11" x14ac:dyDescent="0.25">
      <c r="K5451" s="1"/>
    </row>
    <row r="5452" spans="11:11" x14ac:dyDescent="0.25">
      <c r="K5452" s="1"/>
    </row>
    <row r="5453" spans="11:11" x14ac:dyDescent="0.25">
      <c r="K5453" s="1"/>
    </row>
    <row r="5454" spans="11:11" x14ac:dyDescent="0.25">
      <c r="K5454" s="1"/>
    </row>
    <row r="5455" spans="11:11" x14ac:dyDescent="0.25">
      <c r="K5455" s="1"/>
    </row>
    <row r="5456" spans="11:11" x14ac:dyDescent="0.25">
      <c r="K5456" s="1"/>
    </row>
    <row r="5457" spans="11:11" x14ac:dyDescent="0.25">
      <c r="K5457" s="1"/>
    </row>
    <row r="5458" spans="11:11" x14ac:dyDescent="0.25">
      <c r="K5458" s="1"/>
    </row>
    <row r="5459" spans="11:11" x14ac:dyDescent="0.25">
      <c r="K5459" s="1"/>
    </row>
    <row r="5460" spans="11:11" x14ac:dyDescent="0.25">
      <c r="K5460" s="1"/>
    </row>
    <row r="5461" spans="11:11" x14ac:dyDescent="0.25">
      <c r="K5461" s="1"/>
    </row>
    <row r="5462" spans="11:11" x14ac:dyDescent="0.25">
      <c r="K5462" s="1"/>
    </row>
    <row r="5463" spans="11:11" x14ac:dyDescent="0.25">
      <c r="K5463" s="1"/>
    </row>
    <row r="5464" spans="11:11" x14ac:dyDescent="0.25">
      <c r="K5464" s="1"/>
    </row>
    <row r="5465" spans="11:11" x14ac:dyDescent="0.25">
      <c r="K5465" s="1"/>
    </row>
    <row r="5466" spans="11:11" x14ac:dyDescent="0.25">
      <c r="K5466" s="1"/>
    </row>
    <row r="5467" spans="11:11" x14ac:dyDescent="0.25">
      <c r="K5467" s="1"/>
    </row>
    <row r="5468" spans="11:11" x14ac:dyDescent="0.25">
      <c r="K5468" s="1"/>
    </row>
    <row r="5469" spans="11:11" x14ac:dyDescent="0.25">
      <c r="K5469" s="1"/>
    </row>
    <row r="5470" spans="11:11" x14ac:dyDescent="0.25">
      <c r="K5470" s="1"/>
    </row>
    <row r="5471" spans="11:11" x14ac:dyDescent="0.25">
      <c r="K5471" s="1"/>
    </row>
    <row r="5472" spans="11:11" x14ac:dyDescent="0.25">
      <c r="K5472" s="1"/>
    </row>
    <row r="5473" spans="11:11" x14ac:dyDescent="0.25">
      <c r="K5473" s="1"/>
    </row>
    <row r="5474" spans="11:11" x14ac:dyDescent="0.25">
      <c r="K5474" s="1"/>
    </row>
    <row r="5475" spans="11:11" x14ac:dyDescent="0.25">
      <c r="K5475" s="1"/>
    </row>
    <row r="5476" spans="11:11" x14ac:dyDescent="0.25">
      <c r="K5476" s="1"/>
    </row>
    <row r="5477" spans="11:11" x14ac:dyDescent="0.25">
      <c r="K5477" s="1"/>
    </row>
    <row r="5478" spans="11:11" x14ac:dyDescent="0.25">
      <c r="K5478" s="1"/>
    </row>
    <row r="5479" spans="11:11" x14ac:dyDescent="0.25">
      <c r="K5479" s="1"/>
    </row>
    <row r="5480" spans="11:11" x14ac:dyDescent="0.25">
      <c r="K5480" s="1"/>
    </row>
    <row r="5481" spans="11:11" x14ac:dyDescent="0.25">
      <c r="K5481" s="1"/>
    </row>
    <row r="5482" spans="11:11" x14ac:dyDescent="0.25">
      <c r="K5482" s="1"/>
    </row>
    <row r="5483" spans="11:11" x14ac:dyDescent="0.25">
      <c r="K5483" s="1"/>
    </row>
    <row r="5484" spans="11:11" x14ac:dyDescent="0.25">
      <c r="K5484" s="1"/>
    </row>
    <row r="5485" spans="11:11" x14ac:dyDescent="0.25">
      <c r="K5485" s="1"/>
    </row>
    <row r="5486" spans="11:11" x14ac:dyDescent="0.25">
      <c r="K5486" s="1"/>
    </row>
    <row r="5487" spans="11:11" x14ac:dyDescent="0.25">
      <c r="K5487" s="1"/>
    </row>
    <row r="5488" spans="11:11" x14ac:dyDescent="0.25">
      <c r="K5488" s="1"/>
    </row>
    <row r="5489" spans="11:11" x14ac:dyDescent="0.25">
      <c r="K5489" s="1"/>
    </row>
    <row r="5490" spans="11:11" x14ac:dyDescent="0.25">
      <c r="K5490" s="1"/>
    </row>
    <row r="5491" spans="11:11" x14ac:dyDescent="0.25">
      <c r="K5491" s="1"/>
    </row>
    <row r="5492" spans="11:11" x14ac:dyDescent="0.25">
      <c r="K5492" s="1"/>
    </row>
    <row r="5493" spans="11:11" x14ac:dyDescent="0.25">
      <c r="K5493" s="1"/>
    </row>
    <row r="5494" spans="11:11" x14ac:dyDescent="0.25">
      <c r="K5494" s="1"/>
    </row>
    <row r="5495" spans="11:11" x14ac:dyDescent="0.25">
      <c r="K5495" s="1"/>
    </row>
    <row r="5496" spans="11:11" x14ac:dyDescent="0.25">
      <c r="K5496" s="1"/>
    </row>
    <row r="5497" spans="11:11" x14ac:dyDescent="0.25">
      <c r="K5497" s="1"/>
    </row>
    <row r="5498" spans="11:11" x14ac:dyDescent="0.25">
      <c r="K5498" s="1"/>
    </row>
    <row r="5499" spans="11:11" x14ac:dyDescent="0.25">
      <c r="K5499" s="1"/>
    </row>
    <row r="5500" spans="11:11" x14ac:dyDescent="0.25">
      <c r="K5500" s="1"/>
    </row>
    <row r="5501" spans="11:11" x14ac:dyDescent="0.25">
      <c r="K5501" s="1"/>
    </row>
    <row r="5502" spans="11:11" x14ac:dyDescent="0.25">
      <c r="K5502" s="1"/>
    </row>
    <row r="5503" spans="11:11" x14ac:dyDescent="0.25">
      <c r="K5503" s="1"/>
    </row>
    <row r="5504" spans="11:11" x14ac:dyDescent="0.25">
      <c r="K5504" s="1"/>
    </row>
    <row r="5505" spans="11:11" x14ac:dyDescent="0.25">
      <c r="K5505" s="1"/>
    </row>
    <row r="5506" spans="11:11" x14ac:dyDescent="0.25">
      <c r="K5506" s="1"/>
    </row>
    <row r="5507" spans="11:11" x14ac:dyDescent="0.25">
      <c r="K5507" s="1"/>
    </row>
    <row r="5508" spans="11:11" x14ac:dyDescent="0.25">
      <c r="K5508" s="1"/>
    </row>
    <row r="5509" spans="11:11" x14ac:dyDescent="0.25">
      <c r="K5509" s="1"/>
    </row>
    <row r="5510" spans="11:11" x14ac:dyDescent="0.25">
      <c r="K5510" s="1"/>
    </row>
    <row r="5511" spans="11:11" x14ac:dyDescent="0.25">
      <c r="K5511" s="1"/>
    </row>
    <row r="5512" spans="11:11" x14ac:dyDescent="0.25">
      <c r="K5512" s="1"/>
    </row>
    <row r="5513" spans="11:11" x14ac:dyDescent="0.25">
      <c r="K5513" s="1"/>
    </row>
    <row r="5514" spans="11:11" x14ac:dyDescent="0.25">
      <c r="K5514" s="1"/>
    </row>
    <row r="5515" spans="11:11" x14ac:dyDescent="0.25">
      <c r="K5515" s="1"/>
    </row>
    <row r="5516" spans="11:11" x14ac:dyDescent="0.25">
      <c r="K5516" s="1"/>
    </row>
    <row r="5517" spans="11:11" x14ac:dyDescent="0.25">
      <c r="K5517" s="1"/>
    </row>
    <row r="5518" spans="11:11" x14ac:dyDescent="0.25">
      <c r="K5518" s="1"/>
    </row>
    <row r="5519" spans="11:11" x14ac:dyDescent="0.25">
      <c r="K5519" s="1"/>
    </row>
    <row r="5520" spans="11:11" x14ac:dyDescent="0.25">
      <c r="K5520" s="1"/>
    </row>
    <row r="5521" spans="11:11" x14ac:dyDescent="0.25">
      <c r="K5521" s="1"/>
    </row>
    <row r="5522" spans="11:11" x14ac:dyDescent="0.25">
      <c r="K5522" s="1"/>
    </row>
    <row r="5523" spans="11:11" x14ac:dyDescent="0.25">
      <c r="K5523" s="1"/>
    </row>
    <row r="5524" spans="11:11" x14ac:dyDescent="0.25">
      <c r="K5524" s="1"/>
    </row>
    <row r="5525" spans="11:11" x14ac:dyDescent="0.25">
      <c r="K5525" s="1"/>
    </row>
    <row r="5526" spans="11:11" x14ac:dyDescent="0.25">
      <c r="K5526" s="1"/>
    </row>
    <row r="5527" spans="11:11" x14ac:dyDescent="0.25">
      <c r="K5527" s="1"/>
    </row>
    <row r="5528" spans="11:11" x14ac:dyDescent="0.25">
      <c r="K5528" s="1"/>
    </row>
    <row r="5529" spans="11:11" x14ac:dyDescent="0.25">
      <c r="K5529" s="1"/>
    </row>
    <row r="5530" spans="11:11" x14ac:dyDescent="0.25">
      <c r="K5530" s="1"/>
    </row>
    <row r="5531" spans="11:11" x14ac:dyDescent="0.25">
      <c r="K5531" s="1"/>
    </row>
    <row r="5532" spans="11:11" x14ac:dyDescent="0.25">
      <c r="K5532" s="1"/>
    </row>
    <row r="5533" spans="11:11" x14ac:dyDescent="0.25">
      <c r="K5533" s="1"/>
    </row>
    <row r="5534" spans="11:11" x14ac:dyDescent="0.25">
      <c r="K5534" s="1"/>
    </row>
    <row r="5535" spans="11:11" x14ac:dyDescent="0.25">
      <c r="K5535" s="1"/>
    </row>
    <row r="5536" spans="11:11" x14ac:dyDescent="0.25">
      <c r="K5536" s="1"/>
    </row>
    <row r="5537" spans="11:11" x14ac:dyDescent="0.25">
      <c r="K5537" s="1"/>
    </row>
    <row r="5538" spans="11:11" x14ac:dyDescent="0.25">
      <c r="K5538" s="1"/>
    </row>
    <row r="5539" spans="11:11" x14ac:dyDescent="0.25">
      <c r="K5539" s="1"/>
    </row>
    <row r="5540" spans="11:11" x14ac:dyDescent="0.25">
      <c r="K5540" s="1"/>
    </row>
    <row r="5541" spans="11:11" x14ac:dyDescent="0.25">
      <c r="K5541" s="1"/>
    </row>
    <row r="5542" spans="11:11" x14ac:dyDescent="0.25">
      <c r="K5542" s="1"/>
    </row>
    <row r="5543" spans="11:11" x14ac:dyDescent="0.25">
      <c r="K5543" s="1"/>
    </row>
    <row r="5544" spans="11:11" x14ac:dyDescent="0.25">
      <c r="K5544" s="1"/>
    </row>
    <row r="5545" spans="11:11" x14ac:dyDescent="0.25">
      <c r="K5545" s="1"/>
    </row>
    <row r="5546" spans="11:11" x14ac:dyDescent="0.25">
      <c r="K5546" s="1"/>
    </row>
    <row r="5547" spans="11:11" x14ac:dyDescent="0.25">
      <c r="K5547" s="1"/>
    </row>
    <row r="5548" spans="11:11" x14ac:dyDescent="0.25">
      <c r="K5548" s="1"/>
    </row>
    <row r="5549" spans="11:11" x14ac:dyDescent="0.25">
      <c r="K5549" s="1"/>
    </row>
    <row r="5550" spans="11:11" x14ac:dyDescent="0.25">
      <c r="K5550" s="1"/>
    </row>
    <row r="5551" spans="11:11" x14ac:dyDescent="0.25">
      <c r="K5551" s="1"/>
    </row>
    <row r="5552" spans="11:11" x14ac:dyDescent="0.25">
      <c r="K5552" s="1"/>
    </row>
    <row r="5553" spans="11:11" x14ac:dyDescent="0.25">
      <c r="K5553" s="1"/>
    </row>
    <row r="5554" spans="11:11" x14ac:dyDescent="0.25">
      <c r="K5554" s="1"/>
    </row>
    <row r="5555" spans="11:11" x14ac:dyDescent="0.25">
      <c r="K5555" s="1"/>
    </row>
    <row r="5556" spans="11:11" x14ac:dyDescent="0.25">
      <c r="K5556" s="1"/>
    </row>
    <row r="5557" spans="11:11" x14ac:dyDescent="0.25">
      <c r="K5557" s="1"/>
    </row>
    <row r="5558" spans="11:11" x14ac:dyDescent="0.25">
      <c r="K5558" s="1"/>
    </row>
    <row r="5559" spans="11:11" x14ac:dyDescent="0.25">
      <c r="K5559" s="1"/>
    </row>
    <row r="5560" spans="11:11" x14ac:dyDescent="0.25">
      <c r="K5560" s="1"/>
    </row>
    <row r="5561" spans="11:11" x14ac:dyDescent="0.25">
      <c r="K5561" s="1"/>
    </row>
    <row r="5562" spans="11:11" x14ac:dyDescent="0.25">
      <c r="K5562" s="1"/>
    </row>
    <row r="5563" spans="11:11" x14ac:dyDescent="0.25">
      <c r="K5563" s="1"/>
    </row>
    <row r="5564" spans="11:11" x14ac:dyDescent="0.25">
      <c r="K5564" s="1"/>
    </row>
    <row r="5565" spans="11:11" x14ac:dyDescent="0.25">
      <c r="K5565" s="1"/>
    </row>
    <row r="5566" spans="11:11" x14ac:dyDescent="0.25">
      <c r="K5566" s="1"/>
    </row>
    <row r="5567" spans="11:11" x14ac:dyDescent="0.25">
      <c r="K5567" s="1"/>
    </row>
    <row r="5568" spans="11:11" x14ac:dyDescent="0.25">
      <c r="K5568" s="1"/>
    </row>
    <row r="5569" spans="11:11" x14ac:dyDescent="0.25">
      <c r="K5569" s="1"/>
    </row>
    <row r="5570" spans="11:11" x14ac:dyDescent="0.25">
      <c r="K5570" s="1"/>
    </row>
    <row r="5571" spans="11:11" x14ac:dyDescent="0.25">
      <c r="K5571" s="1"/>
    </row>
    <row r="5572" spans="11:11" x14ac:dyDescent="0.25">
      <c r="K5572" s="1"/>
    </row>
    <row r="5573" spans="11:11" x14ac:dyDescent="0.25">
      <c r="K5573" s="1"/>
    </row>
    <row r="5574" spans="11:11" x14ac:dyDescent="0.25">
      <c r="K5574" s="1"/>
    </row>
    <row r="5575" spans="11:11" x14ac:dyDescent="0.25">
      <c r="K5575" s="1"/>
    </row>
    <row r="5576" spans="11:11" x14ac:dyDescent="0.25">
      <c r="K5576" s="1"/>
    </row>
    <row r="5577" spans="11:11" x14ac:dyDescent="0.25">
      <c r="K5577" s="1"/>
    </row>
    <row r="5578" spans="11:11" x14ac:dyDescent="0.25">
      <c r="K5578" s="1"/>
    </row>
    <row r="5579" spans="11:11" x14ac:dyDescent="0.25">
      <c r="K5579" s="1"/>
    </row>
    <row r="5580" spans="11:11" x14ac:dyDescent="0.25">
      <c r="K5580" s="1"/>
    </row>
    <row r="5581" spans="11:11" x14ac:dyDescent="0.25">
      <c r="K5581" s="1"/>
    </row>
    <row r="5582" spans="11:11" x14ac:dyDescent="0.25">
      <c r="K5582" s="1"/>
    </row>
    <row r="5583" spans="11:11" x14ac:dyDescent="0.25">
      <c r="K5583" s="1"/>
    </row>
    <row r="5584" spans="11:11" x14ac:dyDescent="0.25">
      <c r="K5584" s="1"/>
    </row>
    <row r="5585" spans="11:11" x14ac:dyDescent="0.25">
      <c r="K5585" s="1"/>
    </row>
    <row r="5586" spans="11:11" x14ac:dyDescent="0.25">
      <c r="K5586" s="1"/>
    </row>
    <row r="5587" spans="11:11" x14ac:dyDescent="0.25">
      <c r="K5587" s="1"/>
    </row>
    <row r="5588" spans="11:11" x14ac:dyDescent="0.25">
      <c r="K5588" s="1"/>
    </row>
    <row r="5589" spans="11:11" x14ac:dyDescent="0.25">
      <c r="K5589" s="1"/>
    </row>
    <row r="5590" spans="11:11" x14ac:dyDescent="0.25">
      <c r="K5590" s="1"/>
    </row>
    <row r="5591" spans="11:11" x14ac:dyDescent="0.25">
      <c r="K5591" s="1"/>
    </row>
    <row r="5592" spans="11:11" x14ac:dyDescent="0.25">
      <c r="K5592" s="1"/>
    </row>
    <row r="5593" spans="11:11" x14ac:dyDescent="0.25">
      <c r="K5593" s="1"/>
    </row>
    <row r="5594" spans="11:11" x14ac:dyDescent="0.25">
      <c r="K5594" s="1"/>
    </row>
    <row r="5595" spans="11:11" x14ac:dyDescent="0.25">
      <c r="K5595" s="1"/>
    </row>
    <row r="5596" spans="11:11" x14ac:dyDescent="0.25">
      <c r="K5596" s="1"/>
    </row>
    <row r="5597" spans="11:11" x14ac:dyDescent="0.25">
      <c r="K5597" s="1"/>
    </row>
    <row r="5598" spans="11:11" x14ac:dyDescent="0.25">
      <c r="K5598" s="1"/>
    </row>
    <row r="5599" spans="11:11" x14ac:dyDescent="0.25">
      <c r="K5599" s="1"/>
    </row>
    <row r="5600" spans="11:11" x14ac:dyDescent="0.25">
      <c r="K5600" s="1"/>
    </row>
    <row r="5601" spans="11:11" x14ac:dyDescent="0.25">
      <c r="K5601" s="1"/>
    </row>
    <row r="5602" spans="11:11" x14ac:dyDescent="0.25">
      <c r="K5602" s="1"/>
    </row>
    <row r="5603" spans="11:11" x14ac:dyDescent="0.25">
      <c r="K5603" s="1"/>
    </row>
    <row r="5604" spans="11:11" x14ac:dyDescent="0.25">
      <c r="K5604" s="1"/>
    </row>
    <row r="5605" spans="11:11" x14ac:dyDescent="0.25">
      <c r="K5605" s="1"/>
    </row>
    <row r="5606" spans="11:11" x14ac:dyDescent="0.25">
      <c r="K5606" s="1"/>
    </row>
    <row r="5607" spans="11:11" x14ac:dyDescent="0.25">
      <c r="K5607" s="1"/>
    </row>
    <row r="5608" spans="11:11" x14ac:dyDescent="0.25">
      <c r="K5608" s="1"/>
    </row>
    <row r="5609" spans="11:11" x14ac:dyDescent="0.25">
      <c r="K5609" s="1"/>
    </row>
    <row r="5610" spans="11:11" x14ac:dyDescent="0.25">
      <c r="K5610" s="1"/>
    </row>
    <row r="5611" spans="11:11" x14ac:dyDescent="0.25">
      <c r="K5611" s="1"/>
    </row>
    <row r="5612" spans="11:11" x14ac:dyDescent="0.25">
      <c r="K5612" s="1"/>
    </row>
    <row r="5613" spans="11:11" x14ac:dyDescent="0.25">
      <c r="K5613" s="1"/>
    </row>
    <row r="5614" spans="11:11" x14ac:dyDescent="0.25">
      <c r="K5614" s="1"/>
    </row>
    <row r="5615" spans="11:11" x14ac:dyDescent="0.25">
      <c r="K5615" s="1"/>
    </row>
    <row r="5616" spans="11:11" x14ac:dyDescent="0.25">
      <c r="K5616" s="1"/>
    </row>
    <row r="5617" spans="11:11" x14ac:dyDescent="0.25">
      <c r="K5617" s="1"/>
    </row>
    <row r="5618" spans="11:11" x14ac:dyDescent="0.25">
      <c r="K5618" s="1"/>
    </row>
    <row r="5619" spans="11:11" x14ac:dyDescent="0.25">
      <c r="K5619" s="1"/>
    </row>
    <row r="5620" spans="11:11" x14ac:dyDescent="0.25">
      <c r="K5620" s="1"/>
    </row>
    <row r="5621" spans="11:11" x14ac:dyDescent="0.25">
      <c r="K5621" s="1"/>
    </row>
    <row r="5622" spans="11:11" x14ac:dyDescent="0.25">
      <c r="K5622" s="1"/>
    </row>
    <row r="5623" spans="11:11" x14ac:dyDescent="0.25">
      <c r="K5623" s="1"/>
    </row>
    <row r="5624" spans="11:11" x14ac:dyDescent="0.25">
      <c r="K5624" s="1"/>
    </row>
    <row r="5625" spans="11:11" x14ac:dyDescent="0.25">
      <c r="K5625" s="1"/>
    </row>
    <row r="5626" spans="11:11" x14ac:dyDescent="0.25">
      <c r="K5626" s="1"/>
    </row>
    <row r="5627" spans="11:11" x14ac:dyDescent="0.25">
      <c r="K5627" s="1"/>
    </row>
    <row r="5628" spans="11:11" x14ac:dyDescent="0.25">
      <c r="K5628" s="1"/>
    </row>
    <row r="5629" spans="11:11" x14ac:dyDescent="0.25">
      <c r="K5629" s="1"/>
    </row>
    <row r="5630" spans="11:11" x14ac:dyDescent="0.25">
      <c r="K5630" s="1"/>
    </row>
    <row r="5631" spans="11:11" x14ac:dyDescent="0.25">
      <c r="K5631" s="1"/>
    </row>
    <row r="5632" spans="11:11" x14ac:dyDescent="0.25">
      <c r="K5632" s="1"/>
    </row>
    <row r="5633" spans="11:11" x14ac:dyDescent="0.25">
      <c r="K5633" s="1"/>
    </row>
    <row r="5634" spans="11:11" x14ac:dyDescent="0.25">
      <c r="K5634" s="1"/>
    </row>
    <row r="5635" spans="11:11" x14ac:dyDescent="0.25">
      <c r="K5635" s="1"/>
    </row>
    <row r="5636" spans="11:11" x14ac:dyDescent="0.25">
      <c r="K5636" s="1"/>
    </row>
    <row r="5637" spans="11:11" x14ac:dyDescent="0.25">
      <c r="K5637" s="1"/>
    </row>
    <row r="5638" spans="11:11" x14ac:dyDescent="0.25">
      <c r="K5638" s="1"/>
    </row>
    <row r="5639" spans="11:11" x14ac:dyDescent="0.25">
      <c r="K5639" s="1"/>
    </row>
    <row r="5640" spans="11:11" x14ac:dyDescent="0.25">
      <c r="K5640" s="1"/>
    </row>
    <row r="5641" spans="11:11" x14ac:dyDescent="0.25">
      <c r="K5641" s="1"/>
    </row>
    <row r="5642" spans="11:11" x14ac:dyDescent="0.25">
      <c r="K5642" s="1"/>
    </row>
    <row r="5643" spans="11:11" x14ac:dyDescent="0.25">
      <c r="K5643" s="1"/>
    </row>
    <row r="5644" spans="11:11" x14ac:dyDescent="0.25">
      <c r="K5644" s="1"/>
    </row>
    <row r="5645" spans="11:11" x14ac:dyDescent="0.25">
      <c r="K5645" s="1"/>
    </row>
    <row r="5646" spans="11:11" x14ac:dyDescent="0.25">
      <c r="K5646" s="1"/>
    </row>
    <row r="5647" spans="11:11" x14ac:dyDescent="0.25">
      <c r="K5647" s="1"/>
    </row>
    <row r="5648" spans="11:11" x14ac:dyDescent="0.25">
      <c r="K5648" s="1"/>
    </row>
    <row r="5649" spans="11:11" x14ac:dyDescent="0.25">
      <c r="K5649" s="1"/>
    </row>
    <row r="5650" spans="11:11" x14ac:dyDescent="0.25">
      <c r="K5650" s="1"/>
    </row>
    <row r="5651" spans="11:11" x14ac:dyDescent="0.25">
      <c r="K5651" s="1"/>
    </row>
    <row r="5652" spans="11:11" x14ac:dyDescent="0.25">
      <c r="K5652" s="1"/>
    </row>
    <row r="5653" spans="11:11" x14ac:dyDescent="0.25">
      <c r="K5653" s="1"/>
    </row>
    <row r="5654" spans="11:11" x14ac:dyDescent="0.25">
      <c r="K5654" s="1"/>
    </row>
    <row r="5655" spans="11:11" x14ac:dyDescent="0.25">
      <c r="K5655" s="1"/>
    </row>
    <row r="5656" spans="11:11" x14ac:dyDescent="0.25">
      <c r="K5656" s="1"/>
    </row>
    <row r="5657" spans="11:11" x14ac:dyDescent="0.25">
      <c r="K5657" s="1"/>
    </row>
    <row r="5658" spans="11:11" x14ac:dyDescent="0.25">
      <c r="K5658" s="1"/>
    </row>
    <row r="5659" spans="11:11" x14ac:dyDescent="0.25">
      <c r="K5659" s="1"/>
    </row>
    <row r="5660" spans="11:11" x14ac:dyDescent="0.25">
      <c r="K5660" s="1"/>
    </row>
    <row r="5661" spans="11:11" x14ac:dyDescent="0.25">
      <c r="K5661" s="1"/>
    </row>
    <row r="5662" spans="11:11" x14ac:dyDescent="0.25">
      <c r="K5662" s="1"/>
    </row>
    <row r="5663" spans="11:11" x14ac:dyDescent="0.25">
      <c r="K5663" s="1"/>
    </row>
    <row r="5664" spans="11:11" x14ac:dyDescent="0.25">
      <c r="K5664" s="1"/>
    </row>
    <row r="5665" spans="11:11" x14ac:dyDescent="0.25">
      <c r="K5665" s="1"/>
    </row>
    <row r="5666" spans="11:11" x14ac:dyDescent="0.25">
      <c r="K5666" s="1"/>
    </row>
    <row r="5667" spans="11:11" x14ac:dyDescent="0.25">
      <c r="K5667" s="1"/>
    </row>
    <row r="5668" spans="11:11" x14ac:dyDescent="0.25">
      <c r="K5668" s="1"/>
    </row>
    <row r="5669" spans="11:11" x14ac:dyDescent="0.25">
      <c r="K5669" s="1"/>
    </row>
    <row r="5670" spans="11:11" x14ac:dyDescent="0.25">
      <c r="K5670" s="1"/>
    </row>
    <row r="5671" spans="11:11" x14ac:dyDescent="0.25">
      <c r="K5671" s="1"/>
    </row>
    <row r="5672" spans="11:11" x14ac:dyDescent="0.25">
      <c r="K5672" s="1"/>
    </row>
    <row r="5673" spans="11:11" x14ac:dyDescent="0.25">
      <c r="K5673" s="1"/>
    </row>
    <row r="5674" spans="11:11" x14ac:dyDescent="0.25">
      <c r="K5674" s="1"/>
    </row>
    <row r="5675" spans="11:11" x14ac:dyDescent="0.25">
      <c r="K5675" s="1"/>
    </row>
    <row r="5676" spans="11:11" x14ac:dyDescent="0.25">
      <c r="K5676" s="1"/>
    </row>
    <row r="5677" spans="11:11" x14ac:dyDescent="0.25">
      <c r="K5677" s="1"/>
    </row>
    <row r="5678" spans="11:11" x14ac:dyDescent="0.25">
      <c r="K5678" s="1"/>
    </row>
    <row r="5679" spans="11:11" x14ac:dyDescent="0.25">
      <c r="K5679" s="1"/>
    </row>
    <row r="5680" spans="11:11" x14ac:dyDescent="0.25">
      <c r="K5680" s="1"/>
    </row>
    <row r="5681" spans="11:11" x14ac:dyDescent="0.25">
      <c r="K5681" s="1"/>
    </row>
    <row r="5682" spans="11:11" x14ac:dyDescent="0.25">
      <c r="K5682" s="1"/>
    </row>
    <row r="5683" spans="11:11" x14ac:dyDescent="0.25">
      <c r="K5683" s="1"/>
    </row>
    <row r="5684" spans="11:11" x14ac:dyDescent="0.25">
      <c r="K5684" s="1"/>
    </row>
    <row r="5685" spans="11:11" x14ac:dyDescent="0.25">
      <c r="K5685" s="1"/>
    </row>
    <row r="5686" spans="11:11" x14ac:dyDescent="0.25">
      <c r="K5686" s="1"/>
    </row>
    <row r="5687" spans="11:11" x14ac:dyDescent="0.25">
      <c r="K5687" s="1"/>
    </row>
    <row r="5688" spans="11:11" x14ac:dyDescent="0.25">
      <c r="K5688" s="1"/>
    </row>
    <row r="5689" spans="11:11" x14ac:dyDescent="0.25">
      <c r="K5689" s="1"/>
    </row>
    <row r="5690" spans="11:11" x14ac:dyDescent="0.25">
      <c r="K5690" s="1"/>
    </row>
    <row r="5691" spans="11:11" x14ac:dyDescent="0.25">
      <c r="K5691" s="1"/>
    </row>
    <row r="5692" spans="11:11" x14ac:dyDescent="0.25">
      <c r="K5692" s="1"/>
    </row>
    <row r="5693" spans="11:11" x14ac:dyDescent="0.25">
      <c r="K5693" s="1"/>
    </row>
    <row r="5694" spans="11:11" x14ac:dyDescent="0.25">
      <c r="K5694" s="1"/>
    </row>
    <row r="5695" spans="11:11" x14ac:dyDescent="0.25">
      <c r="K5695" s="1"/>
    </row>
    <row r="5696" spans="11:11" x14ac:dyDescent="0.25">
      <c r="K5696" s="1"/>
    </row>
    <row r="5697" spans="11:11" x14ac:dyDescent="0.25">
      <c r="K5697" s="1"/>
    </row>
    <row r="5698" spans="11:11" x14ac:dyDescent="0.25">
      <c r="K5698" s="1"/>
    </row>
    <row r="5699" spans="11:11" x14ac:dyDescent="0.25">
      <c r="K5699" s="1"/>
    </row>
    <row r="5700" spans="11:11" x14ac:dyDescent="0.25">
      <c r="K5700" s="1"/>
    </row>
    <row r="5701" spans="11:11" x14ac:dyDescent="0.25">
      <c r="K5701" s="1"/>
    </row>
    <row r="5702" spans="11:11" x14ac:dyDescent="0.25">
      <c r="K5702" s="1"/>
    </row>
    <row r="5703" spans="11:11" x14ac:dyDescent="0.25">
      <c r="K5703" s="1"/>
    </row>
    <row r="5704" spans="11:11" x14ac:dyDescent="0.25">
      <c r="K5704" s="1"/>
    </row>
    <row r="5705" spans="11:11" x14ac:dyDescent="0.25">
      <c r="K5705" s="1"/>
    </row>
    <row r="5706" spans="11:11" x14ac:dyDescent="0.25">
      <c r="K5706" s="1"/>
    </row>
    <row r="5707" spans="11:11" x14ac:dyDescent="0.25">
      <c r="K5707" s="1"/>
    </row>
    <row r="5708" spans="11:11" x14ac:dyDescent="0.25">
      <c r="K5708" s="1"/>
    </row>
    <row r="5709" spans="11:11" x14ac:dyDescent="0.25">
      <c r="K5709" s="1"/>
    </row>
    <row r="5710" spans="11:11" x14ac:dyDescent="0.25">
      <c r="K5710" s="1"/>
    </row>
    <row r="5711" spans="11:11" x14ac:dyDescent="0.25">
      <c r="K5711" s="1"/>
    </row>
    <row r="5712" spans="11:11" x14ac:dyDescent="0.25">
      <c r="K5712" s="1"/>
    </row>
    <row r="5713" spans="11:11" x14ac:dyDescent="0.25">
      <c r="K5713" s="1"/>
    </row>
    <row r="5714" spans="11:11" x14ac:dyDescent="0.25">
      <c r="K5714" s="1"/>
    </row>
    <row r="5715" spans="11:11" x14ac:dyDescent="0.25">
      <c r="K5715" s="1"/>
    </row>
    <row r="5716" spans="11:11" x14ac:dyDescent="0.25">
      <c r="K5716" s="1"/>
    </row>
    <row r="5717" spans="11:11" x14ac:dyDescent="0.25">
      <c r="K5717" s="1"/>
    </row>
    <row r="5718" spans="11:11" x14ac:dyDescent="0.25">
      <c r="K5718" s="1"/>
    </row>
    <row r="5719" spans="11:11" x14ac:dyDescent="0.25">
      <c r="K5719" s="1"/>
    </row>
    <row r="5720" spans="11:11" x14ac:dyDescent="0.25">
      <c r="K5720" s="1"/>
    </row>
    <row r="5721" spans="11:11" x14ac:dyDescent="0.25">
      <c r="K5721" s="1"/>
    </row>
    <row r="5722" spans="11:11" x14ac:dyDescent="0.25">
      <c r="K5722" s="1"/>
    </row>
    <row r="5723" spans="11:11" x14ac:dyDescent="0.25">
      <c r="K5723" s="1"/>
    </row>
    <row r="5724" spans="11:11" x14ac:dyDescent="0.25">
      <c r="K5724" s="1"/>
    </row>
    <row r="5725" spans="11:11" x14ac:dyDescent="0.25">
      <c r="K5725" s="1"/>
    </row>
    <row r="5726" spans="11:11" x14ac:dyDescent="0.25">
      <c r="K5726" s="1"/>
    </row>
    <row r="5727" spans="11:11" x14ac:dyDescent="0.25">
      <c r="K5727" s="1"/>
    </row>
    <row r="5728" spans="11:11" x14ac:dyDescent="0.25">
      <c r="K5728" s="1"/>
    </row>
    <row r="5729" spans="11:11" x14ac:dyDescent="0.25">
      <c r="K5729" s="1"/>
    </row>
    <row r="5730" spans="11:11" x14ac:dyDescent="0.25">
      <c r="K5730" s="1"/>
    </row>
    <row r="5731" spans="11:11" x14ac:dyDescent="0.25">
      <c r="K5731" s="1"/>
    </row>
    <row r="5732" spans="11:11" x14ac:dyDescent="0.25">
      <c r="K5732" s="1"/>
    </row>
    <row r="5733" spans="11:11" x14ac:dyDescent="0.25">
      <c r="K5733" s="1"/>
    </row>
    <row r="5734" spans="11:11" x14ac:dyDescent="0.25">
      <c r="K5734" s="1"/>
    </row>
    <row r="5735" spans="11:11" x14ac:dyDescent="0.25">
      <c r="K5735" s="1"/>
    </row>
    <row r="5736" spans="11:11" x14ac:dyDescent="0.25">
      <c r="K5736" s="1"/>
    </row>
    <row r="5737" spans="11:11" x14ac:dyDescent="0.25">
      <c r="K5737" s="1"/>
    </row>
    <row r="5738" spans="11:11" x14ac:dyDescent="0.25">
      <c r="K5738" s="1"/>
    </row>
    <row r="5739" spans="11:11" x14ac:dyDescent="0.25">
      <c r="K5739" s="1"/>
    </row>
    <row r="5740" spans="11:11" x14ac:dyDescent="0.25">
      <c r="K5740" s="1"/>
    </row>
    <row r="5741" spans="11:11" x14ac:dyDescent="0.25">
      <c r="K5741" s="1"/>
    </row>
    <row r="5742" spans="11:11" x14ac:dyDescent="0.25">
      <c r="K5742" s="1"/>
    </row>
    <row r="5743" spans="11:11" x14ac:dyDescent="0.25">
      <c r="K5743" s="1"/>
    </row>
    <row r="5744" spans="11:11" x14ac:dyDescent="0.25">
      <c r="K5744" s="1"/>
    </row>
    <row r="5745" spans="11:11" x14ac:dyDescent="0.25">
      <c r="K5745" s="1"/>
    </row>
    <row r="5746" spans="11:11" x14ac:dyDescent="0.25">
      <c r="K5746" s="1"/>
    </row>
    <row r="5747" spans="11:11" x14ac:dyDescent="0.25">
      <c r="K5747" s="1"/>
    </row>
    <row r="5748" spans="11:11" x14ac:dyDescent="0.25">
      <c r="K5748" s="1"/>
    </row>
    <row r="5749" spans="11:11" x14ac:dyDescent="0.25">
      <c r="K5749" s="1"/>
    </row>
    <row r="5750" spans="11:11" x14ac:dyDescent="0.25">
      <c r="K5750" s="1"/>
    </row>
    <row r="5751" spans="11:11" x14ac:dyDescent="0.25">
      <c r="K5751" s="1"/>
    </row>
    <row r="5752" spans="11:11" x14ac:dyDescent="0.25">
      <c r="K5752" s="1"/>
    </row>
    <row r="5753" spans="11:11" x14ac:dyDescent="0.25">
      <c r="K5753" s="1"/>
    </row>
    <row r="5754" spans="11:11" x14ac:dyDescent="0.25">
      <c r="K5754" s="1"/>
    </row>
    <row r="5755" spans="11:11" x14ac:dyDescent="0.25">
      <c r="K5755" s="1"/>
    </row>
    <row r="5756" spans="11:11" x14ac:dyDescent="0.25">
      <c r="K5756" s="1"/>
    </row>
    <row r="5757" spans="11:11" x14ac:dyDescent="0.25">
      <c r="K5757" s="1"/>
    </row>
    <row r="5758" spans="11:11" x14ac:dyDescent="0.25">
      <c r="K5758" s="1"/>
    </row>
    <row r="5759" spans="11:11" x14ac:dyDescent="0.25">
      <c r="K5759" s="1"/>
    </row>
    <row r="5760" spans="11:11" x14ac:dyDescent="0.25">
      <c r="K5760" s="1"/>
    </row>
    <row r="5761" spans="11:11" x14ac:dyDescent="0.25">
      <c r="K5761" s="1"/>
    </row>
    <row r="5762" spans="11:11" x14ac:dyDescent="0.25">
      <c r="K5762" s="1"/>
    </row>
    <row r="5763" spans="11:11" x14ac:dyDescent="0.25">
      <c r="K5763" s="1"/>
    </row>
    <row r="5764" spans="11:11" x14ac:dyDescent="0.25">
      <c r="K5764" s="1"/>
    </row>
    <row r="5765" spans="11:11" x14ac:dyDescent="0.25">
      <c r="K5765" s="1"/>
    </row>
    <row r="5766" spans="11:11" x14ac:dyDescent="0.25">
      <c r="K5766" s="1"/>
    </row>
    <row r="5767" spans="11:11" x14ac:dyDescent="0.25">
      <c r="K5767" s="1"/>
    </row>
    <row r="5768" spans="11:11" x14ac:dyDescent="0.25">
      <c r="K5768" s="1"/>
    </row>
    <row r="5769" spans="11:11" x14ac:dyDescent="0.25">
      <c r="K5769" s="1"/>
    </row>
    <row r="5770" spans="11:11" x14ac:dyDescent="0.25">
      <c r="K5770" s="1"/>
    </row>
    <row r="5771" spans="11:11" x14ac:dyDescent="0.25">
      <c r="K5771" s="1"/>
    </row>
    <row r="5772" spans="11:11" x14ac:dyDescent="0.25">
      <c r="K5772" s="1"/>
    </row>
    <row r="5773" spans="11:11" x14ac:dyDescent="0.25">
      <c r="K5773" s="1"/>
    </row>
    <row r="5774" spans="11:11" x14ac:dyDescent="0.25">
      <c r="K5774" s="1"/>
    </row>
    <row r="5775" spans="11:11" x14ac:dyDescent="0.25">
      <c r="K5775" s="1"/>
    </row>
    <row r="5776" spans="11:11" x14ac:dyDescent="0.25">
      <c r="K5776" s="1"/>
    </row>
    <row r="5777" spans="11:11" x14ac:dyDescent="0.25">
      <c r="K5777" s="1"/>
    </row>
    <row r="5778" spans="11:11" x14ac:dyDescent="0.25">
      <c r="K5778" s="1"/>
    </row>
    <row r="5779" spans="11:11" x14ac:dyDescent="0.25">
      <c r="K5779" s="1"/>
    </row>
    <row r="5780" spans="11:11" x14ac:dyDescent="0.25">
      <c r="K5780" s="1"/>
    </row>
    <row r="5781" spans="11:11" x14ac:dyDescent="0.25">
      <c r="K5781" s="1"/>
    </row>
    <row r="5782" spans="11:11" x14ac:dyDescent="0.25">
      <c r="K5782" s="1"/>
    </row>
    <row r="5783" spans="11:11" x14ac:dyDescent="0.25">
      <c r="K5783" s="1"/>
    </row>
    <row r="5784" spans="11:11" x14ac:dyDescent="0.25">
      <c r="K5784" s="1"/>
    </row>
    <row r="5785" spans="11:11" x14ac:dyDescent="0.25">
      <c r="K5785" s="1"/>
    </row>
    <row r="5786" spans="11:11" x14ac:dyDescent="0.25">
      <c r="K5786" s="1"/>
    </row>
    <row r="5787" spans="11:11" x14ac:dyDescent="0.25">
      <c r="K5787" s="1"/>
    </row>
    <row r="5788" spans="11:11" x14ac:dyDescent="0.25">
      <c r="K5788" s="1"/>
    </row>
    <row r="5789" spans="11:11" x14ac:dyDescent="0.25">
      <c r="K5789" s="1"/>
    </row>
    <row r="5790" spans="11:11" x14ac:dyDescent="0.25">
      <c r="K5790" s="1"/>
    </row>
    <row r="5791" spans="11:11" x14ac:dyDescent="0.25">
      <c r="K5791" s="1"/>
    </row>
    <row r="5792" spans="11:11" x14ac:dyDescent="0.25">
      <c r="K5792" s="1"/>
    </row>
    <row r="5793" spans="11:11" x14ac:dyDescent="0.25">
      <c r="K5793" s="1"/>
    </row>
    <row r="5794" spans="11:11" x14ac:dyDescent="0.25">
      <c r="K5794" s="1"/>
    </row>
    <row r="5795" spans="11:11" x14ac:dyDescent="0.25">
      <c r="K5795" s="1"/>
    </row>
    <row r="5796" spans="11:11" x14ac:dyDescent="0.25">
      <c r="K5796" s="1"/>
    </row>
    <row r="5797" spans="11:11" x14ac:dyDescent="0.25">
      <c r="K5797" s="1"/>
    </row>
    <row r="5798" spans="11:11" x14ac:dyDescent="0.25">
      <c r="K5798" s="1"/>
    </row>
    <row r="5799" spans="11:11" x14ac:dyDescent="0.25">
      <c r="K5799" s="1"/>
    </row>
    <row r="5800" spans="11:11" x14ac:dyDescent="0.25">
      <c r="K5800" s="1"/>
    </row>
    <row r="5801" spans="11:11" x14ac:dyDescent="0.25">
      <c r="K5801" s="1"/>
    </row>
    <row r="5802" spans="11:11" x14ac:dyDescent="0.25">
      <c r="K5802" s="1"/>
    </row>
    <row r="5803" spans="11:11" x14ac:dyDescent="0.25">
      <c r="K5803" s="1"/>
    </row>
    <row r="5804" spans="11:11" x14ac:dyDescent="0.25">
      <c r="K5804" s="1"/>
    </row>
    <row r="5805" spans="11:11" x14ac:dyDescent="0.25">
      <c r="K5805" s="1"/>
    </row>
    <row r="5806" spans="11:11" x14ac:dyDescent="0.25">
      <c r="K5806" s="1"/>
    </row>
    <row r="5807" spans="11:11" x14ac:dyDescent="0.25">
      <c r="K5807" s="1"/>
    </row>
    <row r="5808" spans="11:11" x14ac:dyDescent="0.25">
      <c r="K5808" s="1"/>
    </row>
    <row r="5809" spans="11:11" x14ac:dyDescent="0.25">
      <c r="K5809" s="1"/>
    </row>
    <row r="5810" spans="11:11" x14ac:dyDescent="0.25">
      <c r="K5810" s="1"/>
    </row>
    <row r="5811" spans="11:11" x14ac:dyDescent="0.25">
      <c r="K5811" s="1"/>
    </row>
    <row r="5812" spans="11:11" x14ac:dyDescent="0.25">
      <c r="K5812" s="1"/>
    </row>
    <row r="5813" spans="11:11" x14ac:dyDescent="0.25">
      <c r="K5813" s="1"/>
    </row>
    <row r="5814" spans="11:11" x14ac:dyDescent="0.25">
      <c r="K5814" s="1"/>
    </row>
    <row r="5815" spans="11:11" x14ac:dyDescent="0.25">
      <c r="K5815" s="1"/>
    </row>
    <row r="5816" spans="11:11" x14ac:dyDescent="0.25">
      <c r="K5816" s="1"/>
    </row>
    <row r="5817" spans="11:11" x14ac:dyDescent="0.25">
      <c r="K5817" s="1"/>
    </row>
    <row r="5818" spans="11:11" x14ac:dyDescent="0.25">
      <c r="K5818" s="1"/>
    </row>
    <row r="5819" spans="11:11" x14ac:dyDescent="0.25">
      <c r="K5819" s="1"/>
    </row>
    <row r="5820" spans="11:11" x14ac:dyDescent="0.25">
      <c r="K5820" s="1"/>
    </row>
    <row r="5821" spans="11:11" x14ac:dyDescent="0.25">
      <c r="K5821" s="1"/>
    </row>
    <row r="5822" spans="11:11" x14ac:dyDescent="0.25">
      <c r="K5822" s="1"/>
    </row>
    <row r="5823" spans="11:11" x14ac:dyDescent="0.25">
      <c r="K5823" s="1"/>
    </row>
    <row r="5824" spans="11:11" x14ac:dyDescent="0.25">
      <c r="K5824" s="1"/>
    </row>
    <row r="5825" spans="11:11" x14ac:dyDescent="0.25">
      <c r="K5825" s="1"/>
    </row>
    <row r="5826" spans="11:11" x14ac:dyDescent="0.25">
      <c r="K5826" s="1"/>
    </row>
    <row r="5827" spans="11:11" x14ac:dyDescent="0.25">
      <c r="K5827" s="1"/>
    </row>
    <row r="5828" spans="11:11" x14ac:dyDescent="0.25">
      <c r="K5828" s="1"/>
    </row>
    <row r="5829" spans="11:11" x14ac:dyDescent="0.25">
      <c r="K5829" s="1"/>
    </row>
    <row r="5830" spans="11:11" x14ac:dyDescent="0.25">
      <c r="K5830" s="1"/>
    </row>
    <row r="5831" spans="11:11" x14ac:dyDescent="0.25">
      <c r="K5831" s="1"/>
    </row>
    <row r="5832" spans="11:11" x14ac:dyDescent="0.25">
      <c r="K5832" s="1"/>
    </row>
    <row r="5833" spans="11:11" x14ac:dyDescent="0.25">
      <c r="K5833" s="1"/>
    </row>
    <row r="5834" spans="11:11" x14ac:dyDescent="0.25">
      <c r="K5834" s="1"/>
    </row>
    <row r="5835" spans="11:11" x14ac:dyDescent="0.25">
      <c r="K5835" s="1"/>
    </row>
    <row r="5836" spans="11:11" x14ac:dyDescent="0.25">
      <c r="K5836" s="1"/>
    </row>
    <row r="5837" spans="11:11" x14ac:dyDescent="0.25">
      <c r="K5837" s="1"/>
    </row>
    <row r="5838" spans="11:11" x14ac:dyDescent="0.25">
      <c r="K5838" s="1"/>
    </row>
    <row r="5839" spans="11:11" x14ac:dyDescent="0.25">
      <c r="K5839" s="1"/>
    </row>
    <row r="5840" spans="11:11" x14ac:dyDescent="0.25">
      <c r="K5840" s="1"/>
    </row>
    <row r="5841" spans="11:11" x14ac:dyDescent="0.25">
      <c r="K5841" s="1"/>
    </row>
    <row r="5842" spans="11:11" x14ac:dyDescent="0.25">
      <c r="K5842" s="1"/>
    </row>
    <row r="5843" spans="11:11" x14ac:dyDescent="0.25">
      <c r="K5843" s="1"/>
    </row>
    <row r="5844" spans="11:11" x14ac:dyDescent="0.25">
      <c r="K5844" s="1"/>
    </row>
    <row r="5845" spans="11:11" x14ac:dyDescent="0.25">
      <c r="K5845" s="1"/>
    </row>
    <row r="5846" spans="11:11" x14ac:dyDescent="0.25">
      <c r="K5846" s="1"/>
    </row>
    <row r="5847" spans="11:11" x14ac:dyDescent="0.25">
      <c r="K5847" s="1"/>
    </row>
    <row r="5848" spans="11:11" x14ac:dyDescent="0.25">
      <c r="K5848" s="1"/>
    </row>
    <row r="5849" spans="11:11" x14ac:dyDescent="0.25">
      <c r="K5849" s="1"/>
    </row>
    <row r="5850" spans="11:11" x14ac:dyDescent="0.25">
      <c r="K5850" s="1"/>
    </row>
    <row r="5851" spans="11:11" x14ac:dyDescent="0.25">
      <c r="K5851" s="1"/>
    </row>
    <row r="5852" spans="11:11" x14ac:dyDescent="0.25">
      <c r="K5852" s="1"/>
    </row>
    <row r="5853" spans="11:11" x14ac:dyDescent="0.25">
      <c r="K5853" s="1"/>
    </row>
    <row r="5854" spans="11:11" x14ac:dyDescent="0.25">
      <c r="K5854" s="1"/>
    </row>
    <row r="5855" spans="11:11" x14ac:dyDescent="0.25">
      <c r="K5855" s="1"/>
    </row>
    <row r="5856" spans="11:11" x14ac:dyDescent="0.25">
      <c r="K5856" s="1"/>
    </row>
    <row r="5857" spans="11:11" x14ac:dyDescent="0.25">
      <c r="K5857" s="1"/>
    </row>
    <row r="5858" spans="11:11" x14ac:dyDescent="0.25">
      <c r="K5858" s="1"/>
    </row>
    <row r="5859" spans="11:11" x14ac:dyDescent="0.25">
      <c r="K5859" s="1"/>
    </row>
    <row r="5860" spans="11:11" x14ac:dyDescent="0.25">
      <c r="K5860" s="1"/>
    </row>
    <row r="5861" spans="11:11" x14ac:dyDescent="0.25">
      <c r="K5861" s="1"/>
    </row>
    <row r="5862" spans="11:11" x14ac:dyDescent="0.25">
      <c r="K5862" s="1"/>
    </row>
    <row r="5863" spans="11:11" x14ac:dyDescent="0.25">
      <c r="K5863" s="1"/>
    </row>
    <row r="5864" spans="11:11" x14ac:dyDescent="0.25">
      <c r="K5864" s="1"/>
    </row>
    <row r="5865" spans="11:11" x14ac:dyDescent="0.25">
      <c r="K5865" s="1"/>
    </row>
    <row r="5866" spans="11:11" x14ac:dyDescent="0.25">
      <c r="K5866" s="1"/>
    </row>
    <row r="5867" spans="11:11" x14ac:dyDescent="0.25">
      <c r="K5867" s="1"/>
    </row>
    <row r="5868" spans="11:11" x14ac:dyDescent="0.25">
      <c r="K5868" s="1"/>
    </row>
    <row r="5869" spans="11:11" x14ac:dyDescent="0.25">
      <c r="K5869" s="1"/>
    </row>
    <row r="5870" spans="11:11" x14ac:dyDescent="0.25">
      <c r="K5870" s="1"/>
    </row>
    <row r="5871" spans="11:11" x14ac:dyDescent="0.25">
      <c r="K5871" s="1"/>
    </row>
    <row r="5872" spans="11:11" x14ac:dyDescent="0.25">
      <c r="K5872" s="1"/>
    </row>
    <row r="5873" spans="11:11" x14ac:dyDescent="0.25">
      <c r="K5873" s="1"/>
    </row>
    <row r="5874" spans="11:11" x14ac:dyDescent="0.25">
      <c r="K5874" s="1"/>
    </row>
    <row r="5875" spans="11:11" x14ac:dyDescent="0.25">
      <c r="K5875" s="1"/>
    </row>
    <row r="5876" spans="11:11" x14ac:dyDescent="0.25">
      <c r="K5876" s="1"/>
    </row>
    <row r="5877" spans="11:11" x14ac:dyDescent="0.25">
      <c r="K5877" s="1"/>
    </row>
    <row r="5878" spans="11:11" x14ac:dyDescent="0.25">
      <c r="K5878" s="1"/>
    </row>
    <row r="5879" spans="11:11" x14ac:dyDescent="0.25">
      <c r="K5879" s="1"/>
    </row>
    <row r="5880" spans="11:11" x14ac:dyDescent="0.25">
      <c r="K5880" s="1"/>
    </row>
    <row r="5881" spans="11:11" x14ac:dyDescent="0.25">
      <c r="K5881" s="1"/>
    </row>
    <row r="5882" spans="11:11" x14ac:dyDescent="0.25">
      <c r="K5882" s="1"/>
    </row>
    <row r="5883" spans="11:11" x14ac:dyDescent="0.25">
      <c r="K5883" s="1"/>
    </row>
    <row r="5884" spans="11:11" x14ac:dyDescent="0.25">
      <c r="K5884" s="1"/>
    </row>
    <row r="5885" spans="11:11" x14ac:dyDescent="0.25">
      <c r="K5885" s="1"/>
    </row>
    <row r="5886" spans="11:11" x14ac:dyDescent="0.25">
      <c r="K5886" s="1"/>
    </row>
    <row r="5887" spans="11:11" x14ac:dyDescent="0.25">
      <c r="K5887" s="1"/>
    </row>
    <row r="5888" spans="11:11" x14ac:dyDescent="0.25">
      <c r="K5888" s="1"/>
    </row>
    <row r="5889" spans="11:11" x14ac:dyDescent="0.25">
      <c r="K5889" s="1"/>
    </row>
    <row r="5890" spans="11:11" x14ac:dyDescent="0.25">
      <c r="K5890" s="1"/>
    </row>
    <row r="5891" spans="11:11" x14ac:dyDescent="0.25">
      <c r="K5891" s="1"/>
    </row>
    <row r="5892" spans="11:11" x14ac:dyDescent="0.25">
      <c r="K5892" s="1"/>
    </row>
    <row r="5893" spans="11:11" x14ac:dyDescent="0.25">
      <c r="K5893" s="1"/>
    </row>
    <row r="5894" spans="11:11" x14ac:dyDescent="0.25">
      <c r="K5894" s="1"/>
    </row>
    <row r="5895" spans="11:11" x14ac:dyDescent="0.25">
      <c r="K5895" s="1"/>
    </row>
    <row r="5896" spans="11:11" x14ac:dyDescent="0.25">
      <c r="K5896" s="1"/>
    </row>
    <row r="5897" spans="11:11" x14ac:dyDescent="0.25">
      <c r="K5897" s="1"/>
    </row>
    <row r="5898" spans="11:11" x14ac:dyDescent="0.25">
      <c r="K5898" s="1"/>
    </row>
    <row r="5899" spans="11:11" x14ac:dyDescent="0.25">
      <c r="K5899" s="1"/>
    </row>
    <row r="5900" spans="11:11" x14ac:dyDescent="0.25">
      <c r="K5900" s="1"/>
    </row>
    <row r="5901" spans="11:11" x14ac:dyDescent="0.25">
      <c r="K5901" s="1"/>
    </row>
    <row r="5902" spans="11:11" x14ac:dyDescent="0.25">
      <c r="K5902" s="1"/>
    </row>
    <row r="5903" spans="11:11" x14ac:dyDescent="0.25">
      <c r="K5903" s="1"/>
    </row>
    <row r="5904" spans="11:11" x14ac:dyDescent="0.25">
      <c r="K5904" s="1"/>
    </row>
    <row r="5905" spans="11:11" x14ac:dyDescent="0.25">
      <c r="K5905" s="1"/>
    </row>
    <row r="5906" spans="11:11" x14ac:dyDescent="0.25">
      <c r="K5906" s="1"/>
    </row>
    <row r="5907" spans="11:11" x14ac:dyDescent="0.25">
      <c r="K5907" s="1"/>
    </row>
    <row r="5908" spans="11:11" x14ac:dyDescent="0.25">
      <c r="K5908" s="1"/>
    </row>
    <row r="5909" spans="11:11" x14ac:dyDescent="0.25">
      <c r="K5909" s="1"/>
    </row>
    <row r="5910" spans="11:11" x14ac:dyDescent="0.25">
      <c r="K5910" s="1"/>
    </row>
    <row r="5911" spans="11:11" x14ac:dyDescent="0.25">
      <c r="K5911" s="1"/>
    </row>
    <row r="5912" spans="11:11" x14ac:dyDescent="0.25">
      <c r="K5912" s="1"/>
    </row>
    <row r="5913" spans="11:11" x14ac:dyDescent="0.25">
      <c r="K5913" s="1"/>
    </row>
    <row r="5914" spans="11:11" x14ac:dyDescent="0.25">
      <c r="K5914" s="1"/>
    </row>
    <row r="5915" spans="11:11" x14ac:dyDescent="0.25">
      <c r="K5915" s="1"/>
    </row>
    <row r="5916" spans="11:11" x14ac:dyDescent="0.25">
      <c r="K5916" s="1"/>
    </row>
    <row r="5917" spans="11:11" x14ac:dyDescent="0.25">
      <c r="K5917" s="1"/>
    </row>
    <row r="5918" spans="11:11" x14ac:dyDescent="0.25">
      <c r="K5918" s="1"/>
    </row>
    <row r="5919" spans="11:11" x14ac:dyDescent="0.25">
      <c r="K5919" s="1"/>
    </row>
    <row r="5920" spans="11:11" x14ac:dyDescent="0.25">
      <c r="K5920" s="1"/>
    </row>
    <row r="5921" spans="11:11" x14ac:dyDescent="0.25">
      <c r="K5921" s="1"/>
    </row>
    <row r="5922" spans="11:11" x14ac:dyDescent="0.25">
      <c r="K5922" s="1"/>
    </row>
    <row r="5923" spans="11:11" x14ac:dyDescent="0.25">
      <c r="K5923" s="1"/>
    </row>
    <row r="5924" spans="11:11" x14ac:dyDescent="0.25">
      <c r="K5924" s="1"/>
    </row>
    <row r="5925" spans="11:11" x14ac:dyDescent="0.25">
      <c r="K5925" s="1"/>
    </row>
    <row r="5926" spans="11:11" x14ac:dyDescent="0.25">
      <c r="K5926" s="1"/>
    </row>
    <row r="5927" spans="11:11" x14ac:dyDescent="0.25">
      <c r="K5927" s="1"/>
    </row>
    <row r="5928" spans="11:11" x14ac:dyDescent="0.25">
      <c r="K5928" s="1"/>
    </row>
    <row r="5929" spans="11:11" x14ac:dyDescent="0.25">
      <c r="K5929" s="1"/>
    </row>
    <row r="5930" spans="11:11" x14ac:dyDescent="0.25">
      <c r="K5930" s="1"/>
    </row>
    <row r="5931" spans="11:11" x14ac:dyDescent="0.25">
      <c r="K5931" s="1"/>
    </row>
    <row r="5932" spans="11:11" x14ac:dyDescent="0.25">
      <c r="K5932" s="1"/>
    </row>
    <row r="5933" spans="11:11" x14ac:dyDescent="0.25">
      <c r="K5933" s="1"/>
    </row>
    <row r="5934" spans="11:11" x14ac:dyDescent="0.25">
      <c r="K5934" s="1"/>
    </row>
    <row r="5935" spans="11:11" x14ac:dyDescent="0.25">
      <c r="K5935" s="1"/>
    </row>
    <row r="5936" spans="11:11" x14ac:dyDescent="0.25">
      <c r="K5936" s="1"/>
    </row>
    <row r="5937" spans="11:11" x14ac:dyDescent="0.25">
      <c r="K5937" s="1"/>
    </row>
    <row r="5938" spans="11:11" x14ac:dyDescent="0.25">
      <c r="K5938" s="1"/>
    </row>
    <row r="5939" spans="11:11" x14ac:dyDescent="0.25">
      <c r="K5939" s="1"/>
    </row>
    <row r="5940" spans="11:11" x14ac:dyDescent="0.25">
      <c r="K5940" s="1"/>
    </row>
    <row r="5941" spans="11:11" x14ac:dyDescent="0.25">
      <c r="K5941" s="1"/>
    </row>
    <row r="5942" spans="11:11" x14ac:dyDescent="0.25">
      <c r="K5942" s="1"/>
    </row>
    <row r="5943" spans="11:11" x14ac:dyDescent="0.25">
      <c r="K5943" s="1"/>
    </row>
    <row r="5944" spans="11:11" x14ac:dyDescent="0.25">
      <c r="K5944" s="1"/>
    </row>
    <row r="5945" spans="11:11" x14ac:dyDescent="0.25">
      <c r="K5945" s="1"/>
    </row>
    <row r="5946" spans="11:11" x14ac:dyDescent="0.25">
      <c r="K5946" s="1"/>
    </row>
    <row r="5947" spans="11:11" x14ac:dyDescent="0.25">
      <c r="K5947" s="1"/>
    </row>
    <row r="5948" spans="11:11" x14ac:dyDescent="0.25">
      <c r="K5948" s="1"/>
    </row>
    <row r="5949" spans="11:11" x14ac:dyDescent="0.25">
      <c r="K5949" s="1"/>
    </row>
    <row r="5950" spans="11:11" x14ac:dyDescent="0.25">
      <c r="K5950" s="1"/>
    </row>
    <row r="5951" spans="11:11" x14ac:dyDescent="0.25">
      <c r="K5951" s="1"/>
    </row>
    <row r="5952" spans="11:11" x14ac:dyDescent="0.25">
      <c r="K5952" s="1"/>
    </row>
    <row r="5953" spans="11:11" x14ac:dyDescent="0.25">
      <c r="K5953" s="1"/>
    </row>
    <row r="5954" spans="11:11" x14ac:dyDescent="0.25">
      <c r="K5954" s="1"/>
    </row>
    <row r="5955" spans="11:11" x14ac:dyDescent="0.25">
      <c r="K5955" s="1"/>
    </row>
    <row r="5956" spans="11:11" x14ac:dyDescent="0.25">
      <c r="K5956" s="1"/>
    </row>
    <row r="5957" spans="11:11" x14ac:dyDescent="0.25">
      <c r="K5957" s="1"/>
    </row>
    <row r="5958" spans="11:11" x14ac:dyDescent="0.25">
      <c r="K5958" s="1"/>
    </row>
    <row r="5959" spans="11:11" x14ac:dyDescent="0.25">
      <c r="K5959" s="1"/>
    </row>
    <row r="5960" spans="11:11" x14ac:dyDescent="0.25">
      <c r="K5960" s="1"/>
    </row>
    <row r="5961" spans="11:11" x14ac:dyDescent="0.25">
      <c r="K5961" s="1"/>
    </row>
    <row r="5962" spans="11:11" x14ac:dyDescent="0.25">
      <c r="K5962" s="1"/>
    </row>
    <row r="5963" spans="11:11" x14ac:dyDescent="0.25">
      <c r="K5963" s="1"/>
    </row>
    <row r="5964" spans="11:11" x14ac:dyDescent="0.25">
      <c r="K5964" s="1"/>
    </row>
    <row r="5965" spans="11:11" x14ac:dyDescent="0.25">
      <c r="K5965" s="1"/>
    </row>
    <row r="5966" spans="11:11" x14ac:dyDescent="0.25">
      <c r="K5966" s="1"/>
    </row>
    <row r="5967" spans="11:11" x14ac:dyDescent="0.25">
      <c r="K5967" s="1"/>
    </row>
    <row r="5968" spans="11:11" x14ac:dyDescent="0.25">
      <c r="K5968" s="1"/>
    </row>
    <row r="5969" spans="11:11" x14ac:dyDescent="0.25">
      <c r="K5969" s="1"/>
    </row>
    <row r="5970" spans="11:11" x14ac:dyDescent="0.25">
      <c r="K5970" s="1"/>
    </row>
    <row r="5971" spans="11:11" x14ac:dyDescent="0.25">
      <c r="K5971" s="1"/>
    </row>
    <row r="5972" spans="11:11" x14ac:dyDescent="0.25">
      <c r="K5972" s="1"/>
    </row>
    <row r="5973" spans="11:11" x14ac:dyDescent="0.25">
      <c r="K5973" s="1"/>
    </row>
    <row r="5974" spans="11:11" x14ac:dyDescent="0.25">
      <c r="K5974" s="1"/>
    </row>
    <row r="5975" spans="11:11" x14ac:dyDescent="0.25">
      <c r="K5975" s="1"/>
    </row>
    <row r="5976" spans="11:11" x14ac:dyDescent="0.25">
      <c r="K5976" s="1"/>
    </row>
    <row r="5977" spans="11:11" x14ac:dyDescent="0.25">
      <c r="K5977" s="1"/>
    </row>
    <row r="5978" spans="11:11" x14ac:dyDescent="0.25">
      <c r="K5978" s="1"/>
    </row>
    <row r="5979" spans="11:11" x14ac:dyDescent="0.25">
      <c r="K5979" s="1"/>
    </row>
    <row r="5980" spans="11:11" x14ac:dyDescent="0.25">
      <c r="K5980" s="1"/>
    </row>
    <row r="5981" spans="11:11" x14ac:dyDescent="0.25">
      <c r="K5981" s="1"/>
    </row>
    <row r="5982" spans="11:11" x14ac:dyDescent="0.25">
      <c r="K5982" s="1"/>
    </row>
    <row r="5983" spans="11:11" x14ac:dyDescent="0.25">
      <c r="K5983" s="1"/>
    </row>
    <row r="5984" spans="11:11" x14ac:dyDescent="0.25">
      <c r="K5984" s="1"/>
    </row>
    <row r="5985" spans="11:11" x14ac:dyDescent="0.25">
      <c r="K5985" s="1"/>
    </row>
    <row r="5986" spans="11:11" x14ac:dyDescent="0.25">
      <c r="K5986" s="1"/>
    </row>
    <row r="5987" spans="11:11" x14ac:dyDescent="0.25">
      <c r="K5987" s="1"/>
    </row>
    <row r="5988" spans="11:11" x14ac:dyDescent="0.25">
      <c r="K5988" s="1"/>
    </row>
    <row r="5989" spans="11:11" x14ac:dyDescent="0.25">
      <c r="K5989" s="1"/>
    </row>
    <row r="5990" spans="11:11" x14ac:dyDescent="0.25">
      <c r="K5990" s="1"/>
    </row>
    <row r="5991" spans="11:11" x14ac:dyDescent="0.25">
      <c r="K5991" s="1"/>
    </row>
    <row r="5992" spans="11:11" x14ac:dyDescent="0.25">
      <c r="K5992" s="1"/>
    </row>
    <row r="5993" spans="11:11" x14ac:dyDescent="0.25">
      <c r="K5993" s="1"/>
    </row>
    <row r="5994" spans="11:11" x14ac:dyDescent="0.25">
      <c r="K5994" s="1"/>
    </row>
    <row r="5995" spans="11:11" x14ac:dyDescent="0.25">
      <c r="K5995" s="1"/>
    </row>
    <row r="5996" spans="11:11" x14ac:dyDescent="0.25">
      <c r="K5996" s="1"/>
    </row>
    <row r="5997" spans="11:11" x14ac:dyDescent="0.25">
      <c r="K5997" s="1"/>
    </row>
    <row r="5998" spans="11:11" x14ac:dyDescent="0.25">
      <c r="K5998" s="1"/>
    </row>
    <row r="5999" spans="11:11" x14ac:dyDescent="0.25">
      <c r="K5999" s="1"/>
    </row>
    <row r="6000" spans="11:11" x14ac:dyDescent="0.25">
      <c r="K6000" s="1"/>
    </row>
    <row r="6001" spans="11:11" x14ac:dyDescent="0.25">
      <c r="K6001" s="1"/>
    </row>
    <row r="6002" spans="11:11" x14ac:dyDescent="0.25">
      <c r="K6002" s="1"/>
    </row>
    <row r="6003" spans="11:11" x14ac:dyDescent="0.25">
      <c r="K6003" s="1"/>
    </row>
    <row r="6004" spans="11:11" x14ac:dyDescent="0.25">
      <c r="K6004" s="1"/>
    </row>
    <row r="6005" spans="11:11" x14ac:dyDescent="0.25">
      <c r="K6005" s="1"/>
    </row>
    <row r="6006" spans="11:11" x14ac:dyDescent="0.25">
      <c r="K6006" s="1"/>
    </row>
    <row r="6007" spans="11:11" x14ac:dyDescent="0.25">
      <c r="K6007" s="1"/>
    </row>
    <row r="6008" spans="11:11" x14ac:dyDescent="0.25">
      <c r="K6008" s="1"/>
    </row>
    <row r="6009" spans="11:11" x14ac:dyDescent="0.25">
      <c r="K6009" s="1"/>
    </row>
    <row r="6010" spans="11:11" x14ac:dyDescent="0.25">
      <c r="K6010" s="1"/>
    </row>
    <row r="6011" spans="11:11" x14ac:dyDescent="0.25">
      <c r="K6011" s="1"/>
    </row>
    <row r="6012" spans="11:11" x14ac:dyDescent="0.25">
      <c r="K6012" s="1"/>
    </row>
    <row r="6013" spans="11:11" x14ac:dyDescent="0.25">
      <c r="K6013" s="1"/>
    </row>
    <row r="6014" spans="11:11" x14ac:dyDescent="0.25">
      <c r="K6014" s="1"/>
    </row>
    <row r="6015" spans="11:11" x14ac:dyDescent="0.25">
      <c r="K6015" s="1"/>
    </row>
    <row r="6016" spans="11:11" x14ac:dyDescent="0.25">
      <c r="K6016" s="1"/>
    </row>
    <row r="6017" spans="11:11" x14ac:dyDescent="0.25">
      <c r="K6017" s="1"/>
    </row>
    <row r="6018" spans="11:11" x14ac:dyDescent="0.25">
      <c r="K6018" s="1"/>
    </row>
    <row r="6019" spans="11:11" x14ac:dyDescent="0.25">
      <c r="K6019" s="1"/>
    </row>
    <row r="6020" spans="11:11" x14ac:dyDescent="0.25">
      <c r="K6020" s="1"/>
    </row>
    <row r="6021" spans="11:11" x14ac:dyDescent="0.25">
      <c r="K6021" s="1"/>
    </row>
    <row r="6022" spans="11:11" x14ac:dyDescent="0.25">
      <c r="K6022" s="1"/>
    </row>
    <row r="6023" spans="11:11" x14ac:dyDescent="0.25">
      <c r="K6023" s="1"/>
    </row>
    <row r="6024" spans="11:11" x14ac:dyDescent="0.25">
      <c r="K6024" s="1"/>
    </row>
    <row r="6025" spans="11:11" x14ac:dyDescent="0.25">
      <c r="K6025" s="1"/>
    </row>
    <row r="6026" spans="11:11" x14ac:dyDescent="0.25">
      <c r="K6026" s="1"/>
    </row>
    <row r="6027" spans="11:11" x14ac:dyDescent="0.25">
      <c r="K6027" s="1"/>
    </row>
    <row r="6028" spans="11:11" x14ac:dyDescent="0.25">
      <c r="K6028" s="1"/>
    </row>
    <row r="6029" spans="11:11" x14ac:dyDescent="0.25">
      <c r="K6029" s="1"/>
    </row>
    <row r="6030" spans="11:11" x14ac:dyDescent="0.25">
      <c r="K6030" s="1"/>
    </row>
    <row r="6031" spans="11:11" x14ac:dyDescent="0.25">
      <c r="K6031" s="1"/>
    </row>
    <row r="6032" spans="11:11" x14ac:dyDescent="0.25">
      <c r="K6032" s="1"/>
    </row>
    <row r="6033" spans="11:11" x14ac:dyDescent="0.25">
      <c r="K6033" s="1"/>
    </row>
    <row r="6034" spans="11:11" x14ac:dyDescent="0.25">
      <c r="K6034" s="1"/>
    </row>
    <row r="6035" spans="11:11" x14ac:dyDescent="0.25">
      <c r="K6035" s="1"/>
    </row>
    <row r="6036" spans="11:11" x14ac:dyDescent="0.25">
      <c r="K6036" s="1"/>
    </row>
    <row r="6037" spans="11:11" x14ac:dyDescent="0.25">
      <c r="K6037" s="1"/>
    </row>
    <row r="6038" spans="11:11" x14ac:dyDescent="0.25">
      <c r="K6038" s="1"/>
    </row>
    <row r="6039" spans="11:11" x14ac:dyDescent="0.25">
      <c r="K6039" s="1"/>
    </row>
    <row r="6040" spans="11:11" x14ac:dyDescent="0.25">
      <c r="K6040" s="1"/>
    </row>
    <row r="6041" spans="11:11" x14ac:dyDescent="0.25">
      <c r="K6041" s="1"/>
    </row>
    <row r="6042" spans="11:11" x14ac:dyDescent="0.25">
      <c r="K6042" s="1"/>
    </row>
    <row r="6043" spans="11:11" x14ac:dyDescent="0.25">
      <c r="K6043" s="1"/>
    </row>
    <row r="6044" spans="11:11" x14ac:dyDescent="0.25">
      <c r="K6044" s="1"/>
    </row>
    <row r="6045" spans="11:11" x14ac:dyDescent="0.25">
      <c r="K6045" s="1"/>
    </row>
    <row r="6046" spans="11:11" x14ac:dyDescent="0.25">
      <c r="K6046" s="1"/>
    </row>
    <row r="6047" spans="11:11" x14ac:dyDescent="0.25">
      <c r="K6047" s="1"/>
    </row>
    <row r="6048" spans="11:11" x14ac:dyDescent="0.25">
      <c r="K6048" s="1"/>
    </row>
    <row r="6049" spans="11:11" x14ac:dyDescent="0.25">
      <c r="K6049" s="1"/>
    </row>
    <row r="6050" spans="11:11" x14ac:dyDescent="0.25">
      <c r="K6050" s="1"/>
    </row>
    <row r="6051" spans="11:11" x14ac:dyDescent="0.25">
      <c r="K6051" s="1"/>
    </row>
    <row r="6052" spans="11:11" x14ac:dyDescent="0.25">
      <c r="K6052" s="1"/>
    </row>
    <row r="6053" spans="11:11" x14ac:dyDescent="0.25">
      <c r="K6053" s="1"/>
    </row>
    <row r="6054" spans="11:11" x14ac:dyDescent="0.25">
      <c r="K6054" s="1"/>
    </row>
    <row r="6055" spans="11:11" x14ac:dyDescent="0.25">
      <c r="K6055" s="1"/>
    </row>
    <row r="6056" spans="11:11" x14ac:dyDescent="0.25">
      <c r="K6056" s="1"/>
    </row>
    <row r="6057" spans="11:11" x14ac:dyDescent="0.25">
      <c r="K6057" s="1"/>
    </row>
    <row r="6058" spans="11:11" x14ac:dyDescent="0.25">
      <c r="K6058" s="1"/>
    </row>
    <row r="6059" spans="11:11" x14ac:dyDescent="0.25">
      <c r="K6059" s="1"/>
    </row>
    <row r="6060" spans="11:11" x14ac:dyDescent="0.25">
      <c r="K6060" s="1"/>
    </row>
    <row r="6061" spans="11:11" x14ac:dyDescent="0.25">
      <c r="K6061" s="1"/>
    </row>
    <row r="6062" spans="11:11" x14ac:dyDescent="0.25">
      <c r="K6062" s="1"/>
    </row>
    <row r="6063" spans="11:11" x14ac:dyDescent="0.25">
      <c r="K6063" s="1"/>
    </row>
    <row r="6064" spans="11:11" x14ac:dyDescent="0.25">
      <c r="K6064" s="1"/>
    </row>
    <row r="6065" spans="11:11" x14ac:dyDescent="0.25">
      <c r="K6065" s="1"/>
    </row>
    <row r="6066" spans="11:11" x14ac:dyDescent="0.25">
      <c r="K6066" s="1"/>
    </row>
    <row r="6067" spans="11:11" x14ac:dyDescent="0.25">
      <c r="K6067" s="1"/>
    </row>
    <row r="6068" spans="11:11" x14ac:dyDescent="0.25">
      <c r="K6068" s="1"/>
    </row>
    <row r="6069" spans="11:11" x14ac:dyDescent="0.25">
      <c r="K6069" s="1"/>
    </row>
    <row r="6070" spans="11:11" x14ac:dyDescent="0.25">
      <c r="K6070" s="1"/>
    </row>
    <row r="6071" spans="11:11" x14ac:dyDescent="0.25">
      <c r="K6071" s="1"/>
    </row>
    <row r="6072" spans="11:11" x14ac:dyDescent="0.25">
      <c r="K6072" s="1"/>
    </row>
    <row r="6073" spans="11:11" x14ac:dyDescent="0.25">
      <c r="K6073" s="1"/>
    </row>
    <row r="6074" spans="11:11" x14ac:dyDescent="0.25">
      <c r="K6074" s="1"/>
    </row>
    <row r="6075" spans="11:11" x14ac:dyDescent="0.25">
      <c r="K6075" s="1"/>
    </row>
    <row r="6076" spans="11:11" x14ac:dyDescent="0.25">
      <c r="K6076" s="1"/>
    </row>
    <row r="6077" spans="11:11" x14ac:dyDescent="0.25">
      <c r="K6077" s="1"/>
    </row>
    <row r="6078" spans="11:11" x14ac:dyDescent="0.25">
      <c r="K6078" s="1"/>
    </row>
    <row r="6079" spans="11:11" x14ac:dyDescent="0.25">
      <c r="K6079" s="1"/>
    </row>
    <row r="6080" spans="11:11" x14ac:dyDescent="0.25">
      <c r="K6080" s="1"/>
    </row>
    <row r="6081" spans="11:11" x14ac:dyDescent="0.25">
      <c r="K6081" s="1"/>
    </row>
    <row r="6082" spans="11:11" x14ac:dyDescent="0.25">
      <c r="K6082" s="1"/>
    </row>
    <row r="6083" spans="11:11" x14ac:dyDescent="0.25">
      <c r="K6083" s="1"/>
    </row>
    <row r="6084" spans="11:11" x14ac:dyDescent="0.25">
      <c r="K6084" s="1"/>
    </row>
    <row r="6085" spans="11:11" x14ac:dyDescent="0.25">
      <c r="K6085" s="1"/>
    </row>
    <row r="6086" spans="11:11" x14ac:dyDescent="0.25">
      <c r="K6086" s="1"/>
    </row>
    <row r="6087" spans="11:11" x14ac:dyDescent="0.25">
      <c r="K6087" s="1"/>
    </row>
    <row r="6088" spans="11:11" x14ac:dyDescent="0.25">
      <c r="K6088" s="1"/>
    </row>
    <row r="6089" spans="11:11" x14ac:dyDescent="0.25">
      <c r="K6089" s="1"/>
    </row>
    <row r="6090" spans="11:11" x14ac:dyDescent="0.25">
      <c r="K6090" s="1"/>
    </row>
    <row r="6091" spans="11:11" x14ac:dyDescent="0.25">
      <c r="K6091" s="1"/>
    </row>
    <row r="6092" spans="11:11" x14ac:dyDescent="0.25">
      <c r="K6092" s="1"/>
    </row>
    <row r="6093" spans="11:11" x14ac:dyDescent="0.25">
      <c r="K6093" s="1"/>
    </row>
    <row r="6094" spans="11:11" x14ac:dyDescent="0.25">
      <c r="K6094" s="1"/>
    </row>
    <row r="6095" spans="11:11" x14ac:dyDescent="0.25">
      <c r="K6095" s="1"/>
    </row>
    <row r="6096" spans="11:11" x14ac:dyDescent="0.25">
      <c r="K6096" s="1"/>
    </row>
    <row r="6097" spans="11:11" x14ac:dyDescent="0.25">
      <c r="K6097" s="1"/>
    </row>
    <row r="6098" spans="11:11" x14ac:dyDescent="0.25">
      <c r="K6098" s="1"/>
    </row>
    <row r="6099" spans="11:11" x14ac:dyDescent="0.25">
      <c r="K6099" s="1"/>
    </row>
    <row r="6100" spans="11:11" x14ac:dyDescent="0.25">
      <c r="K6100" s="1"/>
    </row>
    <row r="6101" spans="11:11" x14ac:dyDescent="0.25">
      <c r="K6101" s="1"/>
    </row>
    <row r="6102" spans="11:11" x14ac:dyDescent="0.25">
      <c r="K6102" s="1"/>
    </row>
    <row r="6103" spans="11:11" x14ac:dyDescent="0.25">
      <c r="K6103" s="1"/>
    </row>
    <row r="6104" spans="11:11" x14ac:dyDescent="0.25">
      <c r="K6104" s="1"/>
    </row>
    <row r="6105" spans="11:11" x14ac:dyDescent="0.25">
      <c r="K6105" s="1"/>
    </row>
    <row r="6106" spans="11:11" x14ac:dyDescent="0.25">
      <c r="K6106" s="1"/>
    </row>
    <row r="6107" spans="11:11" x14ac:dyDescent="0.25">
      <c r="K6107" s="1"/>
    </row>
    <row r="6108" spans="11:11" x14ac:dyDescent="0.25">
      <c r="K6108" s="1"/>
    </row>
    <row r="6109" spans="11:11" x14ac:dyDescent="0.25">
      <c r="K6109" s="1"/>
    </row>
    <row r="6110" spans="11:11" x14ac:dyDescent="0.25">
      <c r="K6110" s="1"/>
    </row>
    <row r="6111" spans="11:11" x14ac:dyDescent="0.25">
      <c r="K6111" s="1"/>
    </row>
    <row r="6112" spans="11:11" x14ac:dyDescent="0.25">
      <c r="K6112" s="1"/>
    </row>
    <row r="6113" spans="11:11" x14ac:dyDescent="0.25">
      <c r="K6113" s="1"/>
    </row>
    <row r="6114" spans="11:11" x14ac:dyDescent="0.25">
      <c r="K6114" s="1"/>
    </row>
    <row r="6115" spans="11:11" x14ac:dyDescent="0.25">
      <c r="K6115" s="1"/>
    </row>
    <row r="6116" spans="11:11" x14ac:dyDescent="0.25">
      <c r="K6116" s="1"/>
    </row>
    <row r="6117" spans="11:11" x14ac:dyDescent="0.25">
      <c r="K6117" s="1"/>
    </row>
    <row r="6118" spans="11:11" x14ac:dyDescent="0.25">
      <c r="K6118" s="1"/>
    </row>
    <row r="6119" spans="11:11" x14ac:dyDescent="0.25">
      <c r="K6119" s="1"/>
    </row>
    <row r="6120" spans="11:11" x14ac:dyDescent="0.25">
      <c r="K6120" s="1"/>
    </row>
    <row r="6121" spans="11:11" x14ac:dyDescent="0.25">
      <c r="K6121" s="1"/>
    </row>
    <row r="6122" spans="11:11" x14ac:dyDescent="0.25">
      <c r="K6122" s="1"/>
    </row>
    <row r="6123" spans="11:11" x14ac:dyDescent="0.25">
      <c r="K6123" s="1"/>
    </row>
    <row r="6124" spans="11:11" x14ac:dyDescent="0.25">
      <c r="K6124" s="1"/>
    </row>
    <row r="6125" spans="11:11" x14ac:dyDescent="0.25">
      <c r="K6125" s="1"/>
    </row>
    <row r="6126" spans="11:11" x14ac:dyDescent="0.25">
      <c r="K6126" s="1"/>
    </row>
    <row r="6127" spans="11:11" x14ac:dyDescent="0.25">
      <c r="K6127" s="1"/>
    </row>
    <row r="6128" spans="11:11" x14ac:dyDescent="0.25">
      <c r="K6128" s="1"/>
    </row>
    <row r="6129" spans="11:11" x14ac:dyDescent="0.25">
      <c r="K6129" s="1"/>
    </row>
    <row r="6130" spans="11:11" x14ac:dyDescent="0.25">
      <c r="K6130" s="1"/>
    </row>
    <row r="6131" spans="11:11" x14ac:dyDescent="0.25">
      <c r="K6131" s="1"/>
    </row>
    <row r="6132" spans="11:11" x14ac:dyDescent="0.25">
      <c r="K6132" s="1"/>
    </row>
    <row r="6133" spans="11:11" x14ac:dyDescent="0.25">
      <c r="K6133" s="1"/>
    </row>
    <row r="6134" spans="11:11" x14ac:dyDescent="0.25">
      <c r="K6134" s="1"/>
    </row>
    <row r="6135" spans="11:11" x14ac:dyDescent="0.25">
      <c r="K6135" s="1"/>
    </row>
    <row r="6136" spans="11:11" x14ac:dyDescent="0.25">
      <c r="K6136" s="1"/>
    </row>
    <row r="6137" spans="11:11" x14ac:dyDescent="0.25">
      <c r="K6137" s="1"/>
    </row>
    <row r="6138" spans="11:11" x14ac:dyDescent="0.25">
      <c r="K6138" s="1"/>
    </row>
    <row r="6139" spans="11:11" x14ac:dyDescent="0.25">
      <c r="K6139" s="1"/>
    </row>
    <row r="6140" spans="11:11" x14ac:dyDescent="0.25">
      <c r="K6140" s="1"/>
    </row>
    <row r="6141" spans="11:11" x14ac:dyDescent="0.25">
      <c r="K6141" s="1"/>
    </row>
    <row r="6142" spans="11:11" x14ac:dyDescent="0.25">
      <c r="K6142" s="1"/>
    </row>
    <row r="6143" spans="11:11" x14ac:dyDescent="0.25">
      <c r="K6143" s="1"/>
    </row>
    <row r="6144" spans="11:11" x14ac:dyDescent="0.25">
      <c r="K6144" s="1"/>
    </row>
    <row r="6145" spans="11:11" x14ac:dyDescent="0.25">
      <c r="K6145" s="1"/>
    </row>
    <row r="6146" spans="11:11" x14ac:dyDescent="0.25">
      <c r="K6146" s="1"/>
    </row>
    <row r="6147" spans="11:11" x14ac:dyDescent="0.25">
      <c r="K6147" s="1"/>
    </row>
    <row r="6148" spans="11:11" x14ac:dyDescent="0.25">
      <c r="K6148" s="1"/>
    </row>
    <row r="6149" spans="11:11" x14ac:dyDescent="0.25">
      <c r="K6149" s="1"/>
    </row>
    <row r="6150" spans="11:11" x14ac:dyDescent="0.25">
      <c r="K6150" s="1"/>
    </row>
    <row r="6151" spans="11:11" x14ac:dyDescent="0.25">
      <c r="K6151" s="1"/>
    </row>
    <row r="6152" spans="11:11" x14ac:dyDescent="0.25">
      <c r="K6152" s="1"/>
    </row>
    <row r="6153" spans="11:11" x14ac:dyDescent="0.25">
      <c r="K6153" s="1"/>
    </row>
    <row r="6154" spans="11:11" x14ac:dyDescent="0.25">
      <c r="K6154" s="1"/>
    </row>
    <row r="6155" spans="11:11" x14ac:dyDescent="0.25">
      <c r="K6155" s="1"/>
    </row>
    <row r="6156" spans="11:11" x14ac:dyDescent="0.25">
      <c r="K6156" s="1"/>
    </row>
    <row r="6157" spans="11:11" x14ac:dyDescent="0.25">
      <c r="K6157" s="1"/>
    </row>
    <row r="6158" spans="11:11" x14ac:dyDescent="0.25">
      <c r="K6158" s="1"/>
    </row>
    <row r="6159" spans="11:11" x14ac:dyDescent="0.25">
      <c r="K6159" s="1"/>
    </row>
    <row r="6160" spans="11:11" x14ac:dyDescent="0.25">
      <c r="K6160" s="1"/>
    </row>
    <row r="6161" spans="11:11" x14ac:dyDescent="0.25">
      <c r="K6161" s="1"/>
    </row>
    <row r="6162" spans="11:11" x14ac:dyDescent="0.25">
      <c r="K6162" s="1"/>
    </row>
    <row r="6163" spans="11:11" x14ac:dyDescent="0.25">
      <c r="K6163" s="1"/>
    </row>
    <row r="6164" spans="11:11" x14ac:dyDescent="0.25">
      <c r="K6164" s="1"/>
    </row>
    <row r="6165" spans="11:11" x14ac:dyDescent="0.25">
      <c r="K6165" s="1"/>
    </row>
    <row r="6166" spans="11:11" x14ac:dyDescent="0.25">
      <c r="K6166" s="1"/>
    </row>
    <row r="6167" spans="11:11" x14ac:dyDescent="0.25">
      <c r="K6167" s="1"/>
    </row>
    <row r="6168" spans="11:11" x14ac:dyDescent="0.25">
      <c r="K6168" s="1"/>
    </row>
    <row r="6169" spans="11:11" x14ac:dyDescent="0.25">
      <c r="K6169" s="1"/>
    </row>
    <row r="6170" spans="11:11" x14ac:dyDescent="0.25">
      <c r="K6170" s="1"/>
    </row>
    <row r="6171" spans="11:11" x14ac:dyDescent="0.25">
      <c r="K6171" s="1"/>
    </row>
    <row r="6172" spans="11:11" x14ac:dyDescent="0.25">
      <c r="K6172" s="1"/>
    </row>
    <row r="6173" spans="11:11" x14ac:dyDescent="0.25">
      <c r="K6173" s="1"/>
    </row>
    <row r="6174" spans="11:11" x14ac:dyDescent="0.25">
      <c r="K6174" s="1"/>
    </row>
    <row r="6175" spans="11:11" x14ac:dyDescent="0.25">
      <c r="K6175" s="1"/>
    </row>
    <row r="6176" spans="11:11" x14ac:dyDescent="0.25">
      <c r="K6176" s="1"/>
    </row>
    <row r="6177" spans="11:11" x14ac:dyDescent="0.25">
      <c r="K6177" s="1"/>
    </row>
    <row r="6178" spans="11:11" x14ac:dyDescent="0.25">
      <c r="K6178" s="1"/>
    </row>
    <row r="6179" spans="11:11" x14ac:dyDescent="0.25">
      <c r="K6179" s="1"/>
    </row>
    <row r="6180" spans="11:11" x14ac:dyDescent="0.25">
      <c r="K6180" s="1"/>
    </row>
    <row r="6181" spans="11:11" x14ac:dyDescent="0.25">
      <c r="K6181" s="1"/>
    </row>
    <row r="6182" spans="11:11" x14ac:dyDescent="0.25">
      <c r="K6182" s="1"/>
    </row>
    <row r="6183" spans="11:11" x14ac:dyDescent="0.25">
      <c r="K6183" s="1"/>
    </row>
    <row r="6184" spans="11:11" x14ac:dyDescent="0.25">
      <c r="K6184" s="1"/>
    </row>
    <row r="6185" spans="11:11" x14ac:dyDescent="0.25">
      <c r="K6185" s="1"/>
    </row>
    <row r="6186" spans="11:11" x14ac:dyDescent="0.25">
      <c r="K6186" s="1"/>
    </row>
    <row r="6187" spans="11:11" x14ac:dyDescent="0.25">
      <c r="K6187" s="1"/>
    </row>
    <row r="6188" spans="11:11" x14ac:dyDescent="0.25">
      <c r="K6188" s="1"/>
    </row>
    <row r="6189" spans="11:11" x14ac:dyDescent="0.25">
      <c r="K6189" s="1"/>
    </row>
    <row r="6190" spans="11:11" x14ac:dyDescent="0.25">
      <c r="K6190" s="1"/>
    </row>
    <row r="6191" spans="11:11" x14ac:dyDescent="0.25">
      <c r="K6191" s="1"/>
    </row>
    <row r="6192" spans="11:11" x14ac:dyDescent="0.25">
      <c r="K6192" s="1"/>
    </row>
    <row r="6193" spans="11:11" x14ac:dyDescent="0.25">
      <c r="K6193" s="1"/>
    </row>
    <row r="6194" spans="11:11" x14ac:dyDescent="0.25">
      <c r="K6194" s="1"/>
    </row>
    <row r="6195" spans="11:11" x14ac:dyDescent="0.25">
      <c r="K6195" s="1"/>
    </row>
    <row r="6196" spans="11:11" x14ac:dyDescent="0.25">
      <c r="K6196" s="1"/>
    </row>
    <row r="6197" spans="11:11" x14ac:dyDescent="0.25">
      <c r="K6197" s="1"/>
    </row>
    <row r="6198" spans="11:11" x14ac:dyDescent="0.25">
      <c r="K6198" s="1"/>
    </row>
    <row r="6199" spans="11:11" x14ac:dyDescent="0.25">
      <c r="K6199" s="1"/>
    </row>
    <row r="6200" spans="11:11" x14ac:dyDescent="0.25">
      <c r="K6200" s="1"/>
    </row>
    <row r="6201" spans="11:11" x14ac:dyDescent="0.25">
      <c r="K6201" s="1"/>
    </row>
    <row r="6202" spans="11:11" x14ac:dyDescent="0.25">
      <c r="K6202" s="1"/>
    </row>
    <row r="6203" spans="11:11" x14ac:dyDescent="0.25">
      <c r="K6203" s="1"/>
    </row>
    <row r="6204" spans="11:11" x14ac:dyDescent="0.25">
      <c r="K6204" s="1"/>
    </row>
    <row r="6205" spans="11:11" x14ac:dyDescent="0.25">
      <c r="K6205" s="1"/>
    </row>
    <row r="6206" spans="11:11" x14ac:dyDescent="0.25">
      <c r="K6206" s="1"/>
    </row>
    <row r="6207" spans="11:11" x14ac:dyDescent="0.25">
      <c r="K6207" s="1"/>
    </row>
    <row r="6208" spans="11:11" x14ac:dyDescent="0.25">
      <c r="K6208" s="1"/>
    </row>
    <row r="6209" spans="11:11" x14ac:dyDescent="0.25">
      <c r="K6209" s="1"/>
    </row>
    <row r="6210" spans="11:11" x14ac:dyDescent="0.25">
      <c r="K6210" s="1"/>
    </row>
    <row r="6211" spans="11:11" x14ac:dyDescent="0.25">
      <c r="K6211" s="1"/>
    </row>
    <row r="6212" spans="11:11" x14ac:dyDescent="0.25">
      <c r="K6212" s="1"/>
    </row>
    <row r="6213" spans="11:11" x14ac:dyDescent="0.25">
      <c r="K6213" s="1"/>
    </row>
    <row r="6214" spans="11:11" x14ac:dyDescent="0.25">
      <c r="K6214" s="1"/>
    </row>
    <row r="6215" spans="11:11" x14ac:dyDescent="0.25">
      <c r="K6215" s="1"/>
    </row>
    <row r="6216" spans="11:11" x14ac:dyDescent="0.25">
      <c r="K6216" s="1"/>
    </row>
    <row r="6217" spans="11:11" x14ac:dyDescent="0.25">
      <c r="K6217" s="1"/>
    </row>
    <row r="6218" spans="11:11" x14ac:dyDescent="0.25">
      <c r="K6218" s="1"/>
    </row>
    <row r="6219" spans="11:11" x14ac:dyDescent="0.25">
      <c r="K6219" s="1"/>
    </row>
    <row r="6220" spans="11:11" x14ac:dyDescent="0.25">
      <c r="K6220" s="1"/>
    </row>
    <row r="6221" spans="11:11" x14ac:dyDescent="0.25">
      <c r="K6221" s="1"/>
    </row>
    <row r="6222" spans="11:11" x14ac:dyDescent="0.25">
      <c r="K6222" s="1"/>
    </row>
    <row r="6223" spans="11:11" x14ac:dyDescent="0.25">
      <c r="K6223" s="1"/>
    </row>
    <row r="6224" spans="11:11" x14ac:dyDescent="0.25">
      <c r="K6224" s="1"/>
    </row>
    <row r="6225" spans="11:11" x14ac:dyDescent="0.25">
      <c r="K6225" s="1"/>
    </row>
    <row r="6226" spans="11:11" x14ac:dyDescent="0.25">
      <c r="K6226" s="1"/>
    </row>
    <row r="6227" spans="11:11" x14ac:dyDescent="0.25">
      <c r="K6227" s="1"/>
    </row>
    <row r="6228" spans="11:11" x14ac:dyDescent="0.25">
      <c r="K6228" s="1"/>
    </row>
    <row r="6229" spans="11:11" x14ac:dyDescent="0.25">
      <c r="K6229" s="1"/>
    </row>
    <row r="6230" spans="11:11" x14ac:dyDescent="0.25">
      <c r="K6230" s="1"/>
    </row>
    <row r="6231" spans="11:11" x14ac:dyDescent="0.25">
      <c r="K6231" s="1"/>
    </row>
    <row r="6232" spans="11:11" x14ac:dyDescent="0.25">
      <c r="K6232" s="1"/>
    </row>
    <row r="6233" spans="11:11" x14ac:dyDescent="0.25">
      <c r="K6233" s="1"/>
    </row>
    <row r="6234" spans="11:11" x14ac:dyDescent="0.25">
      <c r="K6234" s="1"/>
    </row>
    <row r="6235" spans="11:11" x14ac:dyDescent="0.25">
      <c r="K6235" s="1"/>
    </row>
    <row r="6236" spans="11:11" x14ac:dyDescent="0.25">
      <c r="K6236" s="1"/>
    </row>
    <row r="6237" spans="11:11" x14ac:dyDescent="0.25">
      <c r="K6237" s="1"/>
    </row>
    <row r="6238" spans="11:11" x14ac:dyDescent="0.25">
      <c r="K6238" s="1"/>
    </row>
    <row r="6239" spans="11:11" x14ac:dyDescent="0.25">
      <c r="K6239" s="1"/>
    </row>
    <row r="6240" spans="11:11" x14ac:dyDescent="0.25">
      <c r="K6240" s="1"/>
    </row>
    <row r="6241" spans="11:11" x14ac:dyDescent="0.25">
      <c r="K6241" s="1"/>
    </row>
    <row r="6242" spans="11:11" x14ac:dyDescent="0.25">
      <c r="K6242" s="1"/>
    </row>
    <row r="6243" spans="11:11" x14ac:dyDescent="0.25">
      <c r="K6243" s="1"/>
    </row>
    <row r="6244" spans="11:11" x14ac:dyDescent="0.25">
      <c r="K6244" s="1"/>
    </row>
    <row r="6245" spans="11:11" x14ac:dyDescent="0.25">
      <c r="K6245" s="1"/>
    </row>
    <row r="6246" spans="11:11" x14ac:dyDescent="0.25">
      <c r="K6246" s="1"/>
    </row>
    <row r="6247" spans="11:11" x14ac:dyDescent="0.25">
      <c r="K6247" s="1"/>
    </row>
    <row r="6248" spans="11:11" x14ac:dyDescent="0.25">
      <c r="K6248" s="1"/>
    </row>
    <row r="6249" spans="11:11" x14ac:dyDescent="0.25">
      <c r="K6249" s="1"/>
    </row>
    <row r="6250" spans="11:11" x14ac:dyDescent="0.25">
      <c r="K6250" s="1"/>
    </row>
    <row r="6251" spans="11:11" x14ac:dyDescent="0.25">
      <c r="K6251" s="1"/>
    </row>
    <row r="6252" spans="11:11" x14ac:dyDescent="0.25">
      <c r="K6252" s="1"/>
    </row>
    <row r="6253" spans="11:11" x14ac:dyDescent="0.25">
      <c r="K6253" s="1"/>
    </row>
    <row r="6254" spans="11:11" x14ac:dyDescent="0.25">
      <c r="K6254" s="1"/>
    </row>
    <row r="6255" spans="11:11" x14ac:dyDescent="0.25">
      <c r="K6255" s="1"/>
    </row>
    <row r="6256" spans="11:11" x14ac:dyDescent="0.25">
      <c r="K6256" s="1"/>
    </row>
    <row r="6257" spans="11:11" x14ac:dyDescent="0.25">
      <c r="K6257" s="1"/>
    </row>
    <row r="6258" spans="11:11" x14ac:dyDescent="0.25">
      <c r="K6258" s="1"/>
    </row>
    <row r="6259" spans="11:11" x14ac:dyDescent="0.25">
      <c r="K6259" s="1"/>
    </row>
    <row r="6260" spans="11:11" x14ac:dyDescent="0.25">
      <c r="K6260" s="1"/>
    </row>
    <row r="6261" spans="11:11" x14ac:dyDescent="0.25">
      <c r="K6261" s="1"/>
    </row>
    <row r="6262" spans="11:11" x14ac:dyDescent="0.25">
      <c r="K6262" s="1"/>
    </row>
    <row r="6263" spans="11:11" x14ac:dyDescent="0.25">
      <c r="K6263" s="1"/>
    </row>
    <row r="6264" spans="11:11" x14ac:dyDescent="0.25">
      <c r="K6264" s="1"/>
    </row>
    <row r="6265" spans="11:11" x14ac:dyDescent="0.25">
      <c r="K6265" s="1"/>
    </row>
    <row r="6266" spans="11:11" x14ac:dyDescent="0.25">
      <c r="K6266" s="1"/>
    </row>
    <row r="6267" spans="11:11" x14ac:dyDescent="0.25">
      <c r="K6267" s="1"/>
    </row>
    <row r="6268" spans="11:11" x14ac:dyDescent="0.25">
      <c r="K6268" s="1"/>
    </row>
    <row r="6269" spans="11:11" x14ac:dyDescent="0.25">
      <c r="K6269" s="1"/>
    </row>
    <row r="6270" spans="11:11" x14ac:dyDescent="0.25">
      <c r="K6270" s="1"/>
    </row>
    <row r="6271" spans="11:11" x14ac:dyDescent="0.25">
      <c r="K6271" s="1"/>
    </row>
    <row r="6272" spans="11:11" x14ac:dyDescent="0.25">
      <c r="K6272" s="1"/>
    </row>
    <row r="6273" spans="11:11" x14ac:dyDescent="0.25">
      <c r="K6273" s="1"/>
    </row>
    <row r="6274" spans="11:11" x14ac:dyDescent="0.25">
      <c r="K6274" s="1"/>
    </row>
    <row r="6275" spans="11:11" x14ac:dyDescent="0.25">
      <c r="K6275" s="1"/>
    </row>
    <row r="6276" spans="11:11" x14ac:dyDescent="0.25">
      <c r="K6276" s="1"/>
    </row>
    <row r="6277" spans="11:11" x14ac:dyDescent="0.25">
      <c r="K6277" s="1"/>
    </row>
    <row r="6278" spans="11:11" x14ac:dyDescent="0.25">
      <c r="K6278" s="1"/>
    </row>
    <row r="6279" spans="11:11" x14ac:dyDescent="0.25">
      <c r="K6279" s="1"/>
    </row>
    <row r="6280" spans="11:11" x14ac:dyDescent="0.25">
      <c r="K6280" s="1"/>
    </row>
    <row r="6281" spans="11:11" x14ac:dyDescent="0.25">
      <c r="K6281" s="1"/>
    </row>
    <row r="6282" spans="11:11" x14ac:dyDescent="0.25">
      <c r="K6282" s="1"/>
    </row>
    <row r="6283" spans="11:11" x14ac:dyDescent="0.25">
      <c r="K6283" s="1"/>
    </row>
    <row r="6284" spans="11:11" x14ac:dyDescent="0.25">
      <c r="K6284" s="1"/>
    </row>
    <row r="6285" spans="11:11" x14ac:dyDescent="0.25">
      <c r="K6285" s="1"/>
    </row>
    <row r="6286" spans="11:11" x14ac:dyDescent="0.25">
      <c r="K6286" s="1"/>
    </row>
    <row r="6287" spans="11:11" x14ac:dyDescent="0.25">
      <c r="K6287" s="1"/>
    </row>
    <row r="6288" spans="11:11" x14ac:dyDescent="0.25">
      <c r="K6288" s="1"/>
    </row>
    <row r="6289" spans="11:11" x14ac:dyDescent="0.25">
      <c r="K6289" s="1"/>
    </row>
    <row r="6290" spans="11:11" x14ac:dyDescent="0.25">
      <c r="K6290" s="1"/>
    </row>
    <row r="6291" spans="11:11" x14ac:dyDescent="0.25">
      <c r="K6291" s="1"/>
    </row>
    <row r="6292" spans="11:11" x14ac:dyDescent="0.25">
      <c r="K6292" s="1"/>
    </row>
    <row r="6293" spans="11:11" x14ac:dyDescent="0.25">
      <c r="K6293" s="1"/>
    </row>
    <row r="6294" spans="11:11" x14ac:dyDescent="0.25">
      <c r="K6294" s="1"/>
    </row>
    <row r="6295" spans="11:11" x14ac:dyDescent="0.25">
      <c r="K6295" s="1"/>
    </row>
    <row r="6296" spans="11:11" x14ac:dyDescent="0.25">
      <c r="K6296" s="1"/>
    </row>
    <row r="6297" spans="11:11" x14ac:dyDescent="0.25">
      <c r="K6297" s="1"/>
    </row>
    <row r="6298" spans="11:11" x14ac:dyDescent="0.25">
      <c r="K6298" s="1"/>
    </row>
    <row r="6299" spans="11:11" x14ac:dyDescent="0.25">
      <c r="K6299" s="1"/>
    </row>
    <row r="6300" spans="11:11" x14ac:dyDescent="0.25">
      <c r="K6300" s="1"/>
    </row>
    <row r="6301" spans="11:11" x14ac:dyDescent="0.25">
      <c r="K6301" s="1"/>
    </row>
    <row r="6302" spans="11:11" x14ac:dyDescent="0.25">
      <c r="K6302" s="1"/>
    </row>
    <row r="6303" spans="11:11" x14ac:dyDescent="0.25">
      <c r="K6303" s="1"/>
    </row>
    <row r="6304" spans="11:11" x14ac:dyDescent="0.25">
      <c r="K6304" s="1"/>
    </row>
    <row r="6305" spans="11:11" x14ac:dyDescent="0.25">
      <c r="K6305" s="1"/>
    </row>
    <row r="6306" spans="11:11" x14ac:dyDescent="0.25">
      <c r="K6306" s="1"/>
    </row>
    <row r="6307" spans="11:11" x14ac:dyDescent="0.25">
      <c r="K6307" s="1"/>
    </row>
    <row r="6308" spans="11:11" x14ac:dyDescent="0.25">
      <c r="K6308" s="1"/>
    </row>
    <row r="6309" spans="11:11" x14ac:dyDescent="0.25">
      <c r="K6309" s="1"/>
    </row>
    <row r="6310" spans="11:11" x14ac:dyDescent="0.25">
      <c r="K6310" s="1"/>
    </row>
    <row r="6311" spans="11:11" x14ac:dyDescent="0.25">
      <c r="K6311" s="1"/>
    </row>
    <row r="6312" spans="11:11" x14ac:dyDescent="0.25">
      <c r="K6312" s="1"/>
    </row>
    <row r="6313" spans="11:11" x14ac:dyDescent="0.25">
      <c r="K6313" s="1"/>
    </row>
    <row r="6314" spans="11:11" x14ac:dyDescent="0.25">
      <c r="K6314" s="1"/>
    </row>
    <row r="6315" spans="11:11" x14ac:dyDescent="0.25">
      <c r="K6315" s="1"/>
    </row>
    <row r="6316" spans="11:11" x14ac:dyDescent="0.25">
      <c r="K6316" s="1"/>
    </row>
    <row r="6317" spans="11:11" x14ac:dyDescent="0.25">
      <c r="K6317" s="1"/>
    </row>
    <row r="6318" spans="11:11" x14ac:dyDescent="0.25">
      <c r="K6318" s="1"/>
    </row>
    <row r="6319" spans="11:11" x14ac:dyDescent="0.25">
      <c r="K6319" s="1"/>
    </row>
    <row r="6320" spans="11:11" x14ac:dyDescent="0.25">
      <c r="K6320" s="1"/>
    </row>
    <row r="6321" spans="11:11" x14ac:dyDescent="0.25">
      <c r="K6321" s="1"/>
    </row>
    <row r="6322" spans="11:11" x14ac:dyDescent="0.25">
      <c r="K6322" s="1"/>
    </row>
    <row r="6323" spans="11:11" x14ac:dyDescent="0.25">
      <c r="K6323" s="1"/>
    </row>
    <row r="6324" spans="11:11" x14ac:dyDescent="0.25">
      <c r="K6324" s="1"/>
    </row>
    <row r="6325" spans="11:11" x14ac:dyDescent="0.25">
      <c r="K6325" s="1"/>
    </row>
    <row r="6326" spans="11:11" x14ac:dyDescent="0.25">
      <c r="K6326" s="1"/>
    </row>
    <row r="6327" spans="11:11" x14ac:dyDescent="0.25">
      <c r="K6327" s="1"/>
    </row>
    <row r="6328" spans="11:11" x14ac:dyDescent="0.25">
      <c r="K6328" s="1"/>
    </row>
    <row r="6329" spans="11:11" x14ac:dyDescent="0.25">
      <c r="K6329" s="1"/>
    </row>
    <row r="6330" spans="11:11" x14ac:dyDescent="0.25">
      <c r="K6330" s="1"/>
    </row>
    <row r="6331" spans="11:11" x14ac:dyDescent="0.25">
      <c r="K6331" s="1"/>
    </row>
    <row r="6332" spans="11:11" x14ac:dyDescent="0.25">
      <c r="K6332" s="1"/>
    </row>
    <row r="6333" spans="11:11" x14ac:dyDescent="0.25">
      <c r="K6333" s="1"/>
    </row>
    <row r="6334" spans="11:11" x14ac:dyDescent="0.25">
      <c r="K6334" s="1"/>
    </row>
    <row r="6335" spans="11:11" x14ac:dyDescent="0.25">
      <c r="K6335" s="1"/>
    </row>
    <row r="6336" spans="11:11" x14ac:dyDescent="0.25">
      <c r="K6336" s="1"/>
    </row>
    <row r="6337" spans="11:11" x14ac:dyDescent="0.25">
      <c r="K6337" s="1"/>
    </row>
    <row r="6338" spans="11:11" x14ac:dyDescent="0.25">
      <c r="K6338" s="1"/>
    </row>
    <row r="6339" spans="11:11" x14ac:dyDescent="0.25">
      <c r="K6339" s="1"/>
    </row>
    <row r="6340" spans="11:11" x14ac:dyDescent="0.25">
      <c r="K6340" s="1"/>
    </row>
    <row r="6341" spans="11:11" x14ac:dyDescent="0.25">
      <c r="K6341" s="1"/>
    </row>
    <row r="6342" spans="11:11" x14ac:dyDescent="0.25">
      <c r="K6342" s="1"/>
    </row>
    <row r="6343" spans="11:11" x14ac:dyDescent="0.25">
      <c r="K6343" s="1"/>
    </row>
    <row r="6344" spans="11:11" x14ac:dyDescent="0.25">
      <c r="K6344" s="1"/>
    </row>
    <row r="6345" spans="11:11" x14ac:dyDescent="0.25">
      <c r="K6345" s="1"/>
    </row>
    <row r="6346" spans="11:11" x14ac:dyDescent="0.25">
      <c r="K6346" s="1"/>
    </row>
    <row r="6347" spans="11:11" x14ac:dyDescent="0.25">
      <c r="K6347" s="1"/>
    </row>
    <row r="6348" spans="11:11" x14ac:dyDescent="0.25">
      <c r="K6348" s="1"/>
    </row>
    <row r="6349" spans="11:11" x14ac:dyDescent="0.25">
      <c r="K6349" s="1"/>
    </row>
    <row r="6350" spans="11:11" x14ac:dyDescent="0.25">
      <c r="K6350" s="1"/>
    </row>
    <row r="6351" spans="11:11" x14ac:dyDescent="0.25">
      <c r="K6351" s="1"/>
    </row>
    <row r="6352" spans="11:11" x14ac:dyDescent="0.25">
      <c r="K6352" s="1"/>
    </row>
    <row r="6353" spans="11:11" x14ac:dyDescent="0.25">
      <c r="K6353" s="1"/>
    </row>
    <row r="6354" spans="11:11" x14ac:dyDescent="0.25">
      <c r="K6354" s="1"/>
    </row>
    <row r="6355" spans="11:11" x14ac:dyDescent="0.25">
      <c r="K6355" s="1"/>
    </row>
    <row r="6356" spans="11:11" x14ac:dyDescent="0.25">
      <c r="K6356" s="1"/>
    </row>
    <row r="6357" spans="11:11" x14ac:dyDescent="0.25">
      <c r="K6357" s="1"/>
    </row>
    <row r="6358" spans="11:11" x14ac:dyDescent="0.25">
      <c r="K6358" s="1"/>
    </row>
    <row r="6359" spans="11:11" x14ac:dyDescent="0.25">
      <c r="K6359" s="1"/>
    </row>
    <row r="6360" spans="11:11" x14ac:dyDescent="0.25">
      <c r="K6360" s="1"/>
    </row>
    <row r="6361" spans="11:11" x14ac:dyDescent="0.25">
      <c r="K6361" s="1"/>
    </row>
    <row r="6362" spans="11:11" x14ac:dyDescent="0.25">
      <c r="K6362" s="1"/>
    </row>
    <row r="6363" spans="11:11" x14ac:dyDescent="0.25">
      <c r="K6363" s="1"/>
    </row>
    <row r="6364" spans="11:11" x14ac:dyDescent="0.25">
      <c r="K6364" s="1"/>
    </row>
    <row r="6365" spans="11:11" x14ac:dyDescent="0.25">
      <c r="K6365" s="1"/>
    </row>
    <row r="6366" spans="11:11" x14ac:dyDescent="0.25">
      <c r="K6366" s="1"/>
    </row>
    <row r="6367" spans="11:11" x14ac:dyDescent="0.25">
      <c r="K6367" s="1"/>
    </row>
    <row r="6368" spans="11:11" x14ac:dyDescent="0.25">
      <c r="K6368" s="1"/>
    </row>
    <row r="6369" spans="11:11" x14ac:dyDescent="0.25">
      <c r="K6369" s="1"/>
    </row>
    <row r="6370" spans="11:11" x14ac:dyDescent="0.25">
      <c r="K6370" s="1"/>
    </row>
    <row r="6371" spans="11:11" x14ac:dyDescent="0.25">
      <c r="K6371" s="1"/>
    </row>
    <row r="6372" spans="11:11" x14ac:dyDescent="0.25">
      <c r="K6372" s="1"/>
    </row>
    <row r="6373" spans="11:11" x14ac:dyDescent="0.25">
      <c r="K6373" s="1"/>
    </row>
    <row r="6374" spans="11:11" x14ac:dyDescent="0.25">
      <c r="K6374" s="1"/>
    </row>
    <row r="6375" spans="11:11" x14ac:dyDescent="0.25">
      <c r="K6375" s="1"/>
    </row>
    <row r="6376" spans="11:11" x14ac:dyDescent="0.25">
      <c r="K6376" s="1"/>
    </row>
    <row r="6377" spans="11:11" x14ac:dyDescent="0.25">
      <c r="K6377" s="1"/>
    </row>
    <row r="6378" spans="11:11" x14ac:dyDescent="0.25">
      <c r="K6378" s="1"/>
    </row>
    <row r="6379" spans="11:11" x14ac:dyDescent="0.25">
      <c r="K6379" s="1"/>
    </row>
    <row r="6380" spans="11:11" x14ac:dyDescent="0.25">
      <c r="K6380" s="1"/>
    </row>
    <row r="6381" spans="11:11" x14ac:dyDescent="0.25">
      <c r="K6381" s="1"/>
    </row>
    <row r="6382" spans="11:11" x14ac:dyDescent="0.25">
      <c r="K6382" s="1"/>
    </row>
    <row r="6383" spans="11:11" x14ac:dyDescent="0.25">
      <c r="K6383" s="1"/>
    </row>
    <row r="6384" spans="11:11" x14ac:dyDescent="0.25">
      <c r="K6384" s="1"/>
    </row>
    <row r="6385" spans="11:11" x14ac:dyDescent="0.25">
      <c r="K6385" s="1"/>
    </row>
    <row r="6386" spans="11:11" x14ac:dyDescent="0.25">
      <c r="K6386" s="1"/>
    </row>
    <row r="6387" spans="11:11" x14ac:dyDescent="0.25">
      <c r="K6387" s="1"/>
    </row>
    <row r="6388" spans="11:11" x14ac:dyDescent="0.25">
      <c r="K6388" s="1"/>
    </row>
    <row r="6389" spans="11:11" x14ac:dyDescent="0.25">
      <c r="K6389" s="1"/>
    </row>
    <row r="6390" spans="11:11" x14ac:dyDescent="0.25">
      <c r="K6390" s="1"/>
    </row>
    <row r="6391" spans="11:11" x14ac:dyDescent="0.25">
      <c r="K6391" s="1"/>
    </row>
    <row r="6392" spans="11:11" x14ac:dyDescent="0.25">
      <c r="K6392" s="1"/>
    </row>
    <row r="6393" spans="11:11" x14ac:dyDescent="0.25">
      <c r="K6393" s="1"/>
    </row>
    <row r="6394" spans="11:11" x14ac:dyDescent="0.25">
      <c r="K6394" s="1"/>
    </row>
    <row r="6395" spans="11:11" x14ac:dyDescent="0.25">
      <c r="K6395" s="1"/>
    </row>
    <row r="6396" spans="11:11" x14ac:dyDescent="0.25">
      <c r="K6396" s="1"/>
    </row>
    <row r="6397" spans="11:11" x14ac:dyDescent="0.25">
      <c r="K6397" s="1"/>
    </row>
    <row r="6398" spans="11:11" x14ac:dyDescent="0.25">
      <c r="K6398" s="1"/>
    </row>
    <row r="6399" spans="11:11" x14ac:dyDescent="0.25">
      <c r="K6399" s="1"/>
    </row>
    <row r="6400" spans="11:11" x14ac:dyDescent="0.25">
      <c r="K6400" s="1"/>
    </row>
    <row r="6401" spans="11:11" x14ac:dyDescent="0.25">
      <c r="K6401" s="1"/>
    </row>
    <row r="6402" spans="11:11" x14ac:dyDescent="0.25">
      <c r="K6402" s="1"/>
    </row>
    <row r="6403" spans="11:11" x14ac:dyDescent="0.25">
      <c r="K6403" s="1"/>
    </row>
    <row r="6404" spans="11:11" x14ac:dyDescent="0.25">
      <c r="K6404" s="1"/>
    </row>
    <row r="6405" spans="11:11" x14ac:dyDescent="0.25">
      <c r="K6405" s="1"/>
    </row>
    <row r="6406" spans="11:11" x14ac:dyDescent="0.25">
      <c r="K6406" s="1"/>
    </row>
    <row r="6407" spans="11:11" x14ac:dyDescent="0.25">
      <c r="K6407" s="1"/>
    </row>
    <row r="6408" spans="11:11" x14ac:dyDescent="0.25">
      <c r="K6408" s="1"/>
    </row>
    <row r="6409" spans="11:11" x14ac:dyDescent="0.25">
      <c r="K6409" s="1"/>
    </row>
    <row r="6410" spans="11:11" x14ac:dyDescent="0.25">
      <c r="K6410" s="1"/>
    </row>
    <row r="6411" spans="11:11" x14ac:dyDescent="0.25">
      <c r="K6411" s="1"/>
    </row>
    <row r="6412" spans="11:11" x14ac:dyDescent="0.25">
      <c r="K6412" s="1"/>
    </row>
    <row r="6413" spans="11:11" x14ac:dyDescent="0.25">
      <c r="K6413" s="1"/>
    </row>
    <row r="6414" spans="11:11" x14ac:dyDescent="0.25">
      <c r="K6414" s="1"/>
    </row>
    <row r="6415" spans="11:11" x14ac:dyDescent="0.25">
      <c r="K6415" s="1"/>
    </row>
    <row r="6416" spans="11:11" x14ac:dyDescent="0.25">
      <c r="K6416" s="1"/>
    </row>
    <row r="6417" spans="11:11" x14ac:dyDescent="0.25">
      <c r="K6417" s="1"/>
    </row>
    <row r="6418" spans="11:11" x14ac:dyDescent="0.25">
      <c r="K6418" s="1"/>
    </row>
    <row r="6419" spans="11:11" x14ac:dyDescent="0.25">
      <c r="K6419" s="1"/>
    </row>
    <row r="6420" spans="11:11" x14ac:dyDescent="0.25">
      <c r="K6420" s="1"/>
    </row>
    <row r="6421" spans="11:11" x14ac:dyDescent="0.25">
      <c r="K6421" s="1"/>
    </row>
    <row r="6422" spans="11:11" x14ac:dyDescent="0.25">
      <c r="K6422" s="1"/>
    </row>
    <row r="6423" spans="11:11" x14ac:dyDescent="0.25">
      <c r="K6423" s="1"/>
    </row>
    <row r="6424" spans="11:11" x14ac:dyDescent="0.25">
      <c r="K6424" s="1"/>
    </row>
    <row r="6425" spans="11:11" x14ac:dyDescent="0.25">
      <c r="K6425" s="1"/>
    </row>
    <row r="6426" spans="11:11" x14ac:dyDescent="0.25">
      <c r="K6426" s="1"/>
    </row>
    <row r="6427" spans="11:11" x14ac:dyDescent="0.25">
      <c r="K6427" s="1"/>
    </row>
    <row r="6428" spans="11:11" x14ac:dyDescent="0.25">
      <c r="K6428" s="1"/>
    </row>
    <row r="6429" spans="11:11" x14ac:dyDescent="0.25">
      <c r="K6429" s="1"/>
    </row>
    <row r="6430" spans="11:11" x14ac:dyDescent="0.25">
      <c r="K6430" s="1"/>
    </row>
    <row r="6431" spans="11:11" x14ac:dyDescent="0.25">
      <c r="K6431" s="1"/>
    </row>
    <row r="6432" spans="11:11" x14ac:dyDescent="0.25">
      <c r="K6432" s="1"/>
    </row>
    <row r="6433" spans="11:11" x14ac:dyDescent="0.25">
      <c r="K6433" s="1"/>
    </row>
    <row r="6434" spans="11:11" x14ac:dyDescent="0.25">
      <c r="K6434" s="1"/>
    </row>
    <row r="6435" spans="11:11" x14ac:dyDescent="0.25">
      <c r="K6435" s="1"/>
    </row>
    <row r="6436" spans="11:11" x14ac:dyDescent="0.25">
      <c r="K6436" s="1"/>
    </row>
    <row r="6437" spans="11:11" x14ac:dyDescent="0.25">
      <c r="K6437" s="1"/>
    </row>
    <row r="6438" spans="11:11" x14ac:dyDescent="0.25">
      <c r="K6438" s="1"/>
    </row>
    <row r="6439" spans="11:11" x14ac:dyDescent="0.25">
      <c r="K6439" s="1"/>
    </row>
    <row r="6440" spans="11:11" x14ac:dyDescent="0.25">
      <c r="K6440" s="1"/>
    </row>
    <row r="6441" spans="11:11" x14ac:dyDescent="0.25">
      <c r="K6441" s="1"/>
    </row>
    <row r="6442" spans="11:11" x14ac:dyDescent="0.25">
      <c r="K6442" s="1"/>
    </row>
    <row r="6443" spans="11:11" x14ac:dyDescent="0.25">
      <c r="K6443" s="1"/>
    </row>
    <row r="6444" spans="11:11" x14ac:dyDescent="0.25">
      <c r="K6444" s="1"/>
    </row>
    <row r="6445" spans="11:11" x14ac:dyDescent="0.25">
      <c r="K6445" s="1"/>
    </row>
    <row r="6446" spans="11:11" x14ac:dyDescent="0.25">
      <c r="K6446" s="1"/>
    </row>
    <row r="6447" spans="11:11" x14ac:dyDescent="0.25">
      <c r="K6447" s="1"/>
    </row>
    <row r="6448" spans="11:11" x14ac:dyDescent="0.25">
      <c r="K6448" s="1"/>
    </row>
    <row r="6449" spans="11:11" x14ac:dyDescent="0.25">
      <c r="K6449" s="1"/>
    </row>
    <row r="6450" spans="11:11" x14ac:dyDescent="0.25">
      <c r="K6450" s="1"/>
    </row>
    <row r="6451" spans="11:11" x14ac:dyDescent="0.25">
      <c r="K6451" s="1"/>
    </row>
    <row r="6452" spans="11:11" x14ac:dyDescent="0.25">
      <c r="K6452" s="1"/>
    </row>
    <row r="6453" spans="11:11" x14ac:dyDescent="0.25">
      <c r="K6453" s="1"/>
    </row>
    <row r="6454" spans="11:11" x14ac:dyDescent="0.25">
      <c r="K6454" s="1"/>
    </row>
    <row r="6455" spans="11:11" x14ac:dyDescent="0.25">
      <c r="K6455" s="1"/>
    </row>
    <row r="6456" spans="11:11" x14ac:dyDescent="0.25">
      <c r="K6456" s="1"/>
    </row>
    <row r="6457" spans="11:11" x14ac:dyDescent="0.25">
      <c r="K6457" s="1"/>
    </row>
    <row r="6458" spans="11:11" x14ac:dyDescent="0.25">
      <c r="K6458" s="1"/>
    </row>
    <row r="6459" spans="11:11" x14ac:dyDescent="0.25">
      <c r="K6459" s="1"/>
    </row>
    <row r="6460" spans="11:11" x14ac:dyDescent="0.25">
      <c r="K6460" s="1"/>
    </row>
    <row r="6461" spans="11:11" x14ac:dyDescent="0.25">
      <c r="K6461" s="1"/>
    </row>
    <row r="6462" spans="11:11" x14ac:dyDescent="0.25">
      <c r="K6462" s="1"/>
    </row>
    <row r="6463" spans="11:11" x14ac:dyDescent="0.25">
      <c r="K6463" s="1"/>
    </row>
    <row r="6464" spans="11:11" x14ac:dyDescent="0.25">
      <c r="K6464" s="1"/>
    </row>
    <row r="6465" spans="11:11" x14ac:dyDescent="0.25">
      <c r="K6465" s="1"/>
    </row>
    <row r="6466" spans="11:11" x14ac:dyDescent="0.25">
      <c r="K6466" s="1"/>
    </row>
    <row r="6467" spans="11:11" x14ac:dyDescent="0.25">
      <c r="K6467" s="1"/>
    </row>
    <row r="6468" spans="11:11" x14ac:dyDescent="0.25">
      <c r="K6468" s="1"/>
    </row>
    <row r="6469" spans="11:11" x14ac:dyDescent="0.25">
      <c r="K6469" s="1"/>
    </row>
    <row r="6470" spans="11:11" x14ac:dyDescent="0.25">
      <c r="K6470" s="1"/>
    </row>
    <row r="6471" spans="11:11" x14ac:dyDescent="0.25">
      <c r="K6471" s="1"/>
    </row>
    <row r="6472" spans="11:11" x14ac:dyDescent="0.25">
      <c r="K6472" s="1"/>
    </row>
    <row r="6473" spans="11:11" x14ac:dyDescent="0.25">
      <c r="K6473" s="1"/>
    </row>
    <row r="6474" spans="11:11" x14ac:dyDescent="0.25">
      <c r="K6474" s="1"/>
    </row>
    <row r="6475" spans="11:11" x14ac:dyDescent="0.25">
      <c r="K6475" s="1"/>
    </row>
    <row r="6476" spans="11:11" x14ac:dyDescent="0.25">
      <c r="K6476" s="1"/>
    </row>
    <row r="6477" spans="11:11" x14ac:dyDescent="0.25">
      <c r="K6477" s="1"/>
    </row>
    <row r="6478" spans="11:11" x14ac:dyDescent="0.25">
      <c r="K6478" s="1"/>
    </row>
    <row r="6479" spans="11:11" x14ac:dyDescent="0.25">
      <c r="K6479" s="1"/>
    </row>
    <row r="6480" spans="11:11" x14ac:dyDescent="0.25">
      <c r="K6480" s="1"/>
    </row>
    <row r="6481" spans="11:11" x14ac:dyDescent="0.25">
      <c r="K6481" s="1"/>
    </row>
    <row r="6482" spans="11:11" x14ac:dyDescent="0.25">
      <c r="K6482" s="1"/>
    </row>
    <row r="6483" spans="11:11" x14ac:dyDescent="0.25">
      <c r="K6483" s="1"/>
    </row>
    <row r="6484" spans="11:11" x14ac:dyDescent="0.25">
      <c r="K6484" s="1"/>
    </row>
    <row r="6485" spans="11:11" x14ac:dyDescent="0.25">
      <c r="K6485" s="1"/>
    </row>
    <row r="6486" spans="11:11" x14ac:dyDescent="0.25">
      <c r="K6486" s="1"/>
    </row>
    <row r="6487" spans="11:11" x14ac:dyDescent="0.25">
      <c r="K6487" s="1"/>
    </row>
    <row r="6488" spans="11:11" x14ac:dyDescent="0.25">
      <c r="K6488" s="1"/>
    </row>
    <row r="6489" spans="11:11" x14ac:dyDescent="0.25">
      <c r="K6489" s="1"/>
    </row>
    <row r="6490" spans="11:11" x14ac:dyDescent="0.25">
      <c r="K6490" s="1"/>
    </row>
    <row r="6491" spans="11:11" x14ac:dyDescent="0.25">
      <c r="K6491" s="1"/>
    </row>
    <row r="6492" spans="11:11" x14ac:dyDescent="0.25">
      <c r="K6492" s="1"/>
    </row>
    <row r="6493" spans="11:11" x14ac:dyDescent="0.25">
      <c r="K6493" s="1"/>
    </row>
    <row r="6494" spans="11:11" x14ac:dyDescent="0.25">
      <c r="K6494" s="1"/>
    </row>
    <row r="6495" spans="11:11" x14ac:dyDescent="0.25">
      <c r="K6495" s="1"/>
    </row>
    <row r="6496" spans="11:11" x14ac:dyDescent="0.25">
      <c r="K6496" s="1"/>
    </row>
    <row r="6497" spans="11:11" x14ac:dyDescent="0.25">
      <c r="K6497" s="1"/>
    </row>
    <row r="6498" spans="11:11" x14ac:dyDescent="0.25">
      <c r="K6498" s="1"/>
    </row>
    <row r="6499" spans="11:11" x14ac:dyDescent="0.25">
      <c r="K6499" s="1"/>
    </row>
    <row r="6500" spans="11:11" x14ac:dyDescent="0.25">
      <c r="K6500" s="1"/>
    </row>
    <row r="6501" spans="11:11" x14ac:dyDescent="0.25">
      <c r="K6501" s="1"/>
    </row>
    <row r="6502" spans="11:11" x14ac:dyDescent="0.25">
      <c r="K6502" s="1"/>
    </row>
    <row r="6503" spans="11:11" x14ac:dyDescent="0.25">
      <c r="K6503" s="1"/>
    </row>
    <row r="6504" spans="11:11" x14ac:dyDescent="0.25">
      <c r="K6504" s="1"/>
    </row>
    <row r="6505" spans="11:11" x14ac:dyDescent="0.25">
      <c r="K6505" s="1"/>
    </row>
    <row r="6506" spans="11:11" x14ac:dyDescent="0.25">
      <c r="K6506" s="1"/>
    </row>
    <row r="6507" spans="11:11" x14ac:dyDescent="0.25">
      <c r="K6507" s="1"/>
    </row>
    <row r="6508" spans="11:11" x14ac:dyDescent="0.25">
      <c r="K6508" s="1"/>
    </row>
    <row r="6509" spans="11:11" x14ac:dyDescent="0.25">
      <c r="K6509" s="1"/>
    </row>
    <row r="6510" spans="11:11" x14ac:dyDescent="0.25">
      <c r="K6510" s="1"/>
    </row>
    <row r="6511" spans="11:11" x14ac:dyDescent="0.25">
      <c r="K6511" s="1"/>
    </row>
    <row r="6512" spans="11:11" x14ac:dyDescent="0.25">
      <c r="K6512" s="1"/>
    </row>
    <row r="6513" spans="11:11" x14ac:dyDescent="0.25">
      <c r="K6513" s="1"/>
    </row>
    <row r="6514" spans="11:11" x14ac:dyDescent="0.25">
      <c r="K6514" s="1"/>
    </row>
    <row r="6515" spans="11:11" x14ac:dyDescent="0.25">
      <c r="K6515" s="1"/>
    </row>
    <row r="6516" spans="11:11" x14ac:dyDescent="0.25">
      <c r="K6516" s="1"/>
    </row>
    <row r="6517" spans="11:11" x14ac:dyDescent="0.25">
      <c r="K6517" s="1"/>
    </row>
    <row r="6518" spans="11:11" x14ac:dyDescent="0.25">
      <c r="K6518" s="1"/>
    </row>
    <row r="6519" spans="11:11" x14ac:dyDescent="0.25">
      <c r="K6519" s="1"/>
    </row>
    <row r="6520" spans="11:11" x14ac:dyDescent="0.25">
      <c r="K6520" s="1"/>
    </row>
    <row r="6521" spans="11:11" x14ac:dyDescent="0.25">
      <c r="K6521" s="1"/>
    </row>
    <row r="6522" spans="11:11" x14ac:dyDescent="0.25">
      <c r="K6522" s="1"/>
    </row>
    <row r="6523" spans="11:11" x14ac:dyDescent="0.25">
      <c r="K6523" s="1"/>
    </row>
    <row r="6524" spans="11:11" x14ac:dyDescent="0.25">
      <c r="K6524" s="1"/>
    </row>
    <row r="6525" spans="11:11" x14ac:dyDescent="0.25">
      <c r="K6525" s="1"/>
    </row>
    <row r="6526" spans="11:11" x14ac:dyDescent="0.25">
      <c r="K6526" s="1"/>
    </row>
    <row r="6527" spans="11:11" x14ac:dyDescent="0.25">
      <c r="K6527" s="1"/>
    </row>
    <row r="6528" spans="11:11" x14ac:dyDescent="0.25">
      <c r="K6528" s="1"/>
    </row>
    <row r="6529" spans="11:11" x14ac:dyDescent="0.25">
      <c r="K6529" s="1"/>
    </row>
    <row r="6530" spans="11:11" x14ac:dyDescent="0.25">
      <c r="K6530" s="1"/>
    </row>
    <row r="6531" spans="11:11" x14ac:dyDescent="0.25">
      <c r="K6531" s="1"/>
    </row>
    <row r="6532" spans="11:11" x14ac:dyDescent="0.25">
      <c r="K6532" s="1"/>
    </row>
    <row r="6533" spans="11:11" x14ac:dyDescent="0.25">
      <c r="K6533" s="1"/>
    </row>
    <row r="6534" spans="11:11" x14ac:dyDescent="0.25">
      <c r="K6534" s="1"/>
    </row>
    <row r="6535" spans="11:11" x14ac:dyDescent="0.25">
      <c r="K6535" s="1"/>
    </row>
    <row r="6536" spans="11:11" x14ac:dyDescent="0.25">
      <c r="K6536" s="1"/>
    </row>
    <row r="6537" spans="11:11" x14ac:dyDescent="0.25">
      <c r="K6537" s="1"/>
    </row>
    <row r="6538" spans="11:11" x14ac:dyDescent="0.25">
      <c r="K6538" s="1"/>
    </row>
    <row r="6539" spans="11:11" x14ac:dyDescent="0.25">
      <c r="K6539" s="1"/>
    </row>
    <row r="6540" spans="11:11" x14ac:dyDescent="0.25">
      <c r="K6540" s="1"/>
    </row>
    <row r="6541" spans="11:11" x14ac:dyDescent="0.25">
      <c r="K6541" s="1"/>
    </row>
    <row r="6542" spans="11:11" x14ac:dyDescent="0.25">
      <c r="K6542" s="1"/>
    </row>
    <row r="6543" spans="11:11" x14ac:dyDescent="0.25">
      <c r="K6543" s="1"/>
    </row>
    <row r="6544" spans="11:11" x14ac:dyDescent="0.25">
      <c r="K6544" s="1"/>
    </row>
    <row r="6545" spans="11:11" x14ac:dyDescent="0.25">
      <c r="K6545" s="1"/>
    </row>
    <row r="6546" spans="11:11" x14ac:dyDescent="0.25">
      <c r="K6546" s="1"/>
    </row>
    <row r="6547" spans="11:11" x14ac:dyDescent="0.25">
      <c r="K6547" s="1"/>
    </row>
    <row r="6548" spans="11:11" x14ac:dyDescent="0.25">
      <c r="K6548" s="1"/>
    </row>
    <row r="6549" spans="11:11" x14ac:dyDescent="0.25">
      <c r="K6549" s="1"/>
    </row>
    <row r="6550" spans="11:11" x14ac:dyDescent="0.25">
      <c r="K6550" s="1"/>
    </row>
    <row r="6551" spans="11:11" x14ac:dyDescent="0.25">
      <c r="K6551" s="1"/>
    </row>
    <row r="6552" spans="11:11" x14ac:dyDescent="0.25">
      <c r="K6552" s="1"/>
    </row>
    <row r="6553" spans="11:11" x14ac:dyDescent="0.25">
      <c r="K6553" s="1"/>
    </row>
    <row r="6554" spans="11:11" x14ac:dyDescent="0.25">
      <c r="K6554" s="1"/>
    </row>
    <row r="6555" spans="11:11" x14ac:dyDescent="0.25">
      <c r="K6555" s="1"/>
    </row>
    <row r="6556" spans="11:11" x14ac:dyDescent="0.25">
      <c r="K6556" s="1"/>
    </row>
    <row r="6557" spans="11:11" x14ac:dyDescent="0.25">
      <c r="K6557" s="1"/>
    </row>
    <row r="6558" spans="11:11" x14ac:dyDescent="0.25">
      <c r="K6558" s="1"/>
    </row>
    <row r="6559" spans="11:11" x14ac:dyDescent="0.25">
      <c r="K6559" s="1"/>
    </row>
    <row r="6560" spans="11:11" x14ac:dyDescent="0.25">
      <c r="K6560" s="1"/>
    </row>
    <row r="6561" spans="11:11" x14ac:dyDescent="0.25">
      <c r="K6561" s="1"/>
    </row>
    <row r="6562" spans="11:11" x14ac:dyDescent="0.25">
      <c r="K6562" s="1"/>
    </row>
    <row r="6563" spans="11:11" x14ac:dyDescent="0.25">
      <c r="K6563" s="1"/>
    </row>
    <row r="6564" spans="11:11" x14ac:dyDescent="0.25">
      <c r="K6564" s="1"/>
    </row>
    <row r="6565" spans="11:11" x14ac:dyDescent="0.25">
      <c r="K6565" s="1"/>
    </row>
    <row r="6566" spans="11:11" x14ac:dyDescent="0.25">
      <c r="K6566" s="1"/>
    </row>
    <row r="6567" spans="11:11" x14ac:dyDescent="0.25">
      <c r="K6567" s="1"/>
    </row>
    <row r="6568" spans="11:11" x14ac:dyDescent="0.25">
      <c r="K6568" s="1"/>
    </row>
    <row r="6569" spans="11:11" x14ac:dyDescent="0.25">
      <c r="K6569" s="1"/>
    </row>
    <row r="6570" spans="11:11" x14ac:dyDescent="0.25">
      <c r="K6570" s="1"/>
    </row>
    <row r="6571" spans="11:11" x14ac:dyDescent="0.25">
      <c r="K6571" s="1"/>
    </row>
    <row r="6572" spans="11:11" x14ac:dyDescent="0.25">
      <c r="K6572" s="1"/>
    </row>
    <row r="6573" spans="11:11" x14ac:dyDescent="0.25">
      <c r="K6573" s="1"/>
    </row>
    <row r="6574" spans="11:11" x14ac:dyDescent="0.25">
      <c r="K6574" s="1"/>
    </row>
    <row r="6575" spans="11:11" x14ac:dyDescent="0.25">
      <c r="K6575" s="1"/>
    </row>
    <row r="6576" spans="11:11" x14ac:dyDescent="0.25">
      <c r="K6576" s="1"/>
    </row>
    <row r="6577" spans="11:11" x14ac:dyDescent="0.25">
      <c r="K6577" s="1"/>
    </row>
    <row r="6578" spans="11:11" x14ac:dyDescent="0.25">
      <c r="K6578" s="1"/>
    </row>
    <row r="6579" spans="11:11" x14ac:dyDescent="0.25">
      <c r="K6579" s="1"/>
    </row>
    <row r="6580" spans="11:11" x14ac:dyDescent="0.25">
      <c r="K6580" s="1"/>
    </row>
    <row r="6581" spans="11:11" x14ac:dyDescent="0.25">
      <c r="K6581" s="1"/>
    </row>
    <row r="6582" spans="11:11" x14ac:dyDescent="0.25">
      <c r="K6582" s="1"/>
    </row>
    <row r="6583" spans="11:11" x14ac:dyDescent="0.25">
      <c r="K6583" s="1"/>
    </row>
    <row r="6584" spans="11:11" x14ac:dyDescent="0.25">
      <c r="K6584" s="1"/>
    </row>
    <row r="6585" spans="11:11" x14ac:dyDescent="0.25">
      <c r="K6585" s="1"/>
    </row>
    <row r="6586" spans="11:11" x14ac:dyDescent="0.25">
      <c r="K6586" s="1"/>
    </row>
    <row r="6587" spans="11:11" x14ac:dyDescent="0.25">
      <c r="K6587" s="1"/>
    </row>
    <row r="6588" spans="11:11" x14ac:dyDescent="0.25">
      <c r="K6588" s="1"/>
    </row>
    <row r="6589" spans="11:11" x14ac:dyDescent="0.25">
      <c r="K6589" s="1"/>
    </row>
    <row r="6590" spans="11:11" x14ac:dyDescent="0.25">
      <c r="K6590" s="1"/>
    </row>
    <row r="6591" spans="11:11" x14ac:dyDescent="0.25">
      <c r="K6591" s="1"/>
    </row>
    <row r="6592" spans="11:11" x14ac:dyDescent="0.25">
      <c r="K6592" s="1"/>
    </row>
    <row r="6593" spans="11:11" x14ac:dyDescent="0.25">
      <c r="K6593" s="1"/>
    </row>
    <row r="6594" spans="11:11" x14ac:dyDescent="0.25">
      <c r="K6594" s="1"/>
    </row>
    <row r="6595" spans="11:11" x14ac:dyDescent="0.25">
      <c r="K6595" s="1"/>
    </row>
    <row r="6596" spans="11:11" x14ac:dyDescent="0.25">
      <c r="K6596" s="1"/>
    </row>
    <row r="6597" spans="11:11" x14ac:dyDescent="0.25">
      <c r="K6597" s="1"/>
    </row>
    <row r="6598" spans="11:11" x14ac:dyDescent="0.25">
      <c r="K6598" s="1"/>
    </row>
    <row r="6599" spans="11:11" x14ac:dyDescent="0.25">
      <c r="K6599" s="1"/>
    </row>
    <row r="6600" spans="11:11" x14ac:dyDescent="0.25">
      <c r="K6600" s="1"/>
    </row>
    <row r="6601" spans="11:11" x14ac:dyDescent="0.25">
      <c r="K6601" s="1"/>
    </row>
    <row r="6602" spans="11:11" x14ac:dyDescent="0.25">
      <c r="K6602" s="1"/>
    </row>
    <row r="6603" spans="11:11" x14ac:dyDescent="0.25">
      <c r="K6603" s="1"/>
    </row>
    <row r="6604" spans="11:11" x14ac:dyDescent="0.25">
      <c r="K6604" s="1"/>
    </row>
    <row r="6605" spans="11:11" x14ac:dyDescent="0.25">
      <c r="K6605" s="1"/>
    </row>
    <row r="6606" spans="11:11" x14ac:dyDescent="0.25">
      <c r="K6606" s="1"/>
    </row>
    <row r="6607" spans="11:11" x14ac:dyDescent="0.25">
      <c r="K6607" s="1"/>
    </row>
    <row r="6608" spans="11:11" x14ac:dyDescent="0.25">
      <c r="K6608" s="1"/>
    </row>
    <row r="6609" spans="11:11" x14ac:dyDescent="0.25">
      <c r="K6609" s="1"/>
    </row>
    <row r="6610" spans="11:11" x14ac:dyDescent="0.25">
      <c r="K6610" s="1"/>
    </row>
    <row r="6611" spans="11:11" x14ac:dyDescent="0.25">
      <c r="K6611" s="1"/>
    </row>
    <row r="6612" spans="11:11" x14ac:dyDescent="0.25">
      <c r="K6612" s="1"/>
    </row>
    <row r="6613" spans="11:11" x14ac:dyDescent="0.25">
      <c r="K6613" s="1"/>
    </row>
    <row r="6614" spans="11:11" x14ac:dyDescent="0.25">
      <c r="K6614" s="1"/>
    </row>
    <row r="6615" spans="11:11" x14ac:dyDescent="0.25">
      <c r="K6615" s="1"/>
    </row>
    <row r="6616" spans="11:11" x14ac:dyDescent="0.25">
      <c r="K6616" s="1"/>
    </row>
    <row r="6617" spans="11:11" x14ac:dyDescent="0.25">
      <c r="K6617" s="1"/>
    </row>
    <row r="6618" spans="11:11" x14ac:dyDescent="0.25">
      <c r="K6618" s="1"/>
    </row>
    <row r="6619" spans="11:11" x14ac:dyDescent="0.25">
      <c r="K6619" s="1"/>
    </row>
    <row r="6620" spans="11:11" x14ac:dyDescent="0.25">
      <c r="K6620" s="1"/>
    </row>
    <row r="6621" spans="11:11" x14ac:dyDescent="0.25">
      <c r="K6621" s="1"/>
    </row>
    <row r="6622" spans="11:11" x14ac:dyDescent="0.25">
      <c r="K6622" s="1"/>
    </row>
    <row r="6623" spans="11:11" x14ac:dyDescent="0.25">
      <c r="K6623" s="1"/>
    </row>
    <row r="6624" spans="11:11" x14ac:dyDescent="0.25">
      <c r="K6624" s="1"/>
    </row>
    <row r="6625" spans="11:11" x14ac:dyDescent="0.25">
      <c r="K6625" s="1"/>
    </row>
    <row r="6626" spans="11:11" x14ac:dyDescent="0.25">
      <c r="K6626" s="1"/>
    </row>
    <row r="6627" spans="11:11" x14ac:dyDescent="0.25">
      <c r="K6627" s="1"/>
    </row>
    <row r="6628" spans="11:11" x14ac:dyDescent="0.25">
      <c r="K6628" s="1"/>
    </row>
    <row r="6629" spans="11:11" x14ac:dyDescent="0.25">
      <c r="K6629" s="1"/>
    </row>
    <row r="6630" spans="11:11" x14ac:dyDescent="0.25">
      <c r="K6630" s="1"/>
    </row>
    <row r="6631" spans="11:11" x14ac:dyDescent="0.25">
      <c r="K6631" s="1"/>
    </row>
    <row r="6632" spans="11:11" x14ac:dyDescent="0.25">
      <c r="K6632" s="1"/>
    </row>
    <row r="6633" spans="11:11" x14ac:dyDescent="0.25">
      <c r="K6633" s="1"/>
    </row>
    <row r="6634" spans="11:11" x14ac:dyDescent="0.25">
      <c r="K6634" s="1"/>
    </row>
    <row r="6635" spans="11:11" x14ac:dyDescent="0.25">
      <c r="K6635" s="1"/>
    </row>
    <row r="6636" spans="11:11" x14ac:dyDescent="0.25">
      <c r="K6636" s="1"/>
    </row>
    <row r="6637" spans="11:11" x14ac:dyDescent="0.25">
      <c r="K6637" s="1"/>
    </row>
    <row r="6638" spans="11:11" x14ac:dyDescent="0.25">
      <c r="K6638" s="1"/>
    </row>
    <row r="6639" spans="11:11" x14ac:dyDescent="0.25">
      <c r="K6639" s="1"/>
    </row>
    <row r="6640" spans="11:11" x14ac:dyDescent="0.25">
      <c r="K6640" s="1"/>
    </row>
    <row r="6641" spans="11:11" x14ac:dyDescent="0.25">
      <c r="K6641" s="1"/>
    </row>
    <row r="6642" spans="11:11" x14ac:dyDescent="0.25">
      <c r="K6642" s="1"/>
    </row>
    <row r="6643" spans="11:11" x14ac:dyDescent="0.25">
      <c r="K6643" s="1"/>
    </row>
    <row r="6644" spans="11:11" x14ac:dyDescent="0.25">
      <c r="K6644" s="1"/>
    </row>
    <row r="6645" spans="11:11" x14ac:dyDescent="0.25">
      <c r="K6645" s="1"/>
    </row>
    <row r="6646" spans="11:11" x14ac:dyDescent="0.25">
      <c r="K6646" s="1"/>
    </row>
    <row r="6647" spans="11:11" x14ac:dyDescent="0.25">
      <c r="K6647" s="1"/>
    </row>
    <row r="6648" spans="11:11" x14ac:dyDescent="0.25">
      <c r="K6648" s="1"/>
    </row>
    <row r="6649" spans="11:11" x14ac:dyDescent="0.25">
      <c r="K6649" s="1"/>
    </row>
    <row r="6650" spans="11:11" x14ac:dyDescent="0.25">
      <c r="K6650" s="1"/>
    </row>
    <row r="6651" spans="11:11" x14ac:dyDescent="0.25">
      <c r="K6651" s="1"/>
    </row>
    <row r="6652" spans="11:11" x14ac:dyDescent="0.25">
      <c r="K6652" s="1"/>
    </row>
    <row r="6653" spans="11:11" x14ac:dyDescent="0.25">
      <c r="K6653" s="1"/>
    </row>
    <row r="6654" spans="11:11" x14ac:dyDescent="0.25">
      <c r="K6654" s="1"/>
    </row>
    <row r="6655" spans="11:11" x14ac:dyDescent="0.25">
      <c r="K6655" s="1"/>
    </row>
    <row r="6656" spans="11:11" x14ac:dyDescent="0.25">
      <c r="K6656" s="1"/>
    </row>
    <row r="6657" spans="11:11" x14ac:dyDescent="0.25">
      <c r="K6657" s="1"/>
    </row>
    <row r="6658" spans="11:11" x14ac:dyDescent="0.25">
      <c r="K6658" s="1"/>
    </row>
    <row r="6659" spans="11:11" x14ac:dyDescent="0.25">
      <c r="K6659" s="1"/>
    </row>
    <row r="6660" spans="11:11" x14ac:dyDescent="0.25">
      <c r="K6660" s="1"/>
    </row>
    <row r="6661" spans="11:11" x14ac:dyDescent="0.25">
      <c r="K6661" s="1"/>
    </row>
    <row r="6662" spans="11:11" x14ac:dyDescent="0.25">
      <c r="K6662" s="1"/>
    </row>
    <row r="6663" spans="11:11" x14ac:dyDescent="0.25">
      <c r="K6663" s="1"/>
    </row>
    <row r="6664" spans="11:11" x14ac:dyDescent="0.25">
      <c r="K6664" s="1"/>
    </row>
    <row r="6665" spans="11:11" x14ac:dyDescent="0.25">
      <c r="K6665" s="1"/>
    </row>
    <row r="6666" spans="11:11" x14ac:dyDescent="0.25">
      <c r="K6666" s="1"/>
    </row>
    <row r="6667" spans="11:11" x14ac:dyDescent="0.25">
      <c r="K6667" s="1"/>
    </row>
    <row r="6668" spans="11:11" x14ac:dyDescent="0.25">
      <c r="K6668" s="1"/>
    </row>
    <row r="6669" spans="11:11" x14ac:dyDescent="0.25">
      <c r="K6669" s="1"/>
    </row>
    <row r="6670" spans="11:11" x14ac:dyDescent="0.25">
      <c r="K6670" s="1"/>
    </row>
    <row r="6671" spans="11:11" x14ac:dyDescent="0.25">
      <c r="K6671" s="1"/>
    </row>
    <row r="6672" spans="11:11" x14ac:dyDescent="0.25">
      <c r="K6672" s="1"/>
    </row>
    <row r="6673" spans="11:11" x14ac:dyDescent="0.25">
      <c r="K6673" s="1"/>
    </row>
    <row r="6674" spans="11:11" x14ac:dyDescent="0.25">
      <c r="K6674" s="1"/>
    </row>
    <row r="6675" spans="11:11" x14ac:dyDescent="0.25">
      <c r="K6675" s="1"/>
    </row>
    <row r="6676" spans="11:11" x14ac:dyDescent="0.25">
      <c r="K6676" s="1"/>
    </row>
    <row r="6677" spans="11:11" x14ac:dyDescent="0.25">
      <c r="K6677" s="1"/>
    </row>
    <row r="6678" spans="11:11" x14ac:dyDescent="0.25">
      <c r="K6678" s="1"/>
    </row>
    <row r="6679" spans="11:11" x14ac:dyDescent="0.25">
      <c r="K6679" s="1"/>
    </row>
    <row r="6680" spans="11:11" x14ac:dyDescent="0.25">
      <c r="K6680" s="1"/>
    </row>
    <row r="6681" spans="11:11" x14ac:dyDescent="0.25">
      <c r="K6681" s="1"/>
    </row>
    <row r="6682" spans="11:11" x14ac:dyDescent="0.25">
      <c r="K6682" s="1"/>
    </row>
    <row r="6683" spans="11:11" x14ac:dyDescent="0.25">
      <c r="K6683" s="1"/>
    </row>
    <row r="6684" spans="11:11" x14ac:dyDescent="0.25">
      <c r="K6684" s="1"/>
    </row>
    <row r="6685" spans="11:11" x14ac:dyDescent="0.25">
      <c r="K6685" s="1"/>
    </row>
    <row r="6686" spans="11:11" x14ac:dyDescent="0.25">
      <c r="K6686" s="1"/>
    </row>
    <row r="6687" spans="11:11" x14ac:dyDescent="0.25">
      <c r="K6687" s="1"/>
    </row>
    <row r="6688" spans="11:11" x14ac:dyDescent="0.25">
      <c r="K6688" s="1"/>
    </row>
    <row r="6689" spans="11:11" x14ac:dyDescent="0.25">
      <c r="K6689" s="1"/>
    </row>
    <row r="6690" spans="11:11" x14ac:dyDescent="0.25">
      <c r="K6690" s="1"/>
    </row>
    <row r="6691" spans="11:11" x14ac:dyDescent="0.25">
      <c r="K6691" s="1"/>
    </row>
    <row r="6692" spans="11:11" x14ac:dyDescent="0.25">
      <c r="K6692" s="1"/>
    </row>
    <row r="6693" spans="11:11" x14ac:dyDescent="0.25">
      <c r="K6693" s="1"/>
    </row>
    <row r="6694" spans="11:11" x14ac:dyDescent="0.25">
      <c r="K6694" s="1"/>
    </row>
    <row r="6695" spans="11:11" x14ac:dyDescent="0.25">
      <c r="K6695" s="1"/>
    </row>
    <row r="6696" spans="11:11" x14ac:dyDescent="0.25">
      <c r="K6696" s="1"/>
    </row>
    <row r="6697" spans="11:11" x14ac:dyDescent="0.25">
      <c r="K6697" s="1"/>
    </row>
    <row r="6698" spans="11:11" x14ac:dyDescent="0.25">
      <c r="K6698" s="1"/>
    </row>
    <row r="6699" spans="11:11" x14ac:dyDescent="0.25">
      <c r="K6699" s="1"/>
    </row>
    <row r="6700" spans="11:11" x14ac:dyDescent="0.25">
      <c r="K6700" s="1"/>
    </row>
    <row r="6701" spans="11:11" x14ac:dyDescent="0.25">
      <c r="K6701" s="1"/>
    </row>
    <row r="6702" spans="11:11" x14ac:dyDescent="0.25">
      <c r="K6702" s="1"/>
    </row>
    <row r="6703" spans="11:11" x14ac:dyDescent="0.25">
      <c r="K6703" s="1"/>
    </row>
    <row r="6704" spans="11:11" x14ac:dyDescent="0.25">
      <c r="K6704" s="1"/>
    </row>
    <row r="6705" spans="11:11" x14ac:dyDescent="0.25">
      <c r="K6705" s="1"/>
    </row>
    <row r="6706" spans="11:11" x14ac:dyDescent="0.25">
      <c r="K6706" s="1"/>
    </row>
    <row r="6707" spans="11:11" x14ac:dyDescent="0.25">
      <c r="K6707" s="1"/>
    </row>
    <row r="6708" spans="11:11" x14ac:dyDescent="0.25">
      <c r="K6708" s="1"/>
    </row>
    <row r="6709" spans="11:11" x14ac:dyDescent="0.25">
      <c r="K6709" s="1"/>
    </row>
    <row r="6710" spans="11:11" x14ac:dyDescent="0.25">
      <c r="K6710" s="1"/>
    </row>
    <row r="6711" spans="11:11" x14ac:dyDescent="0.25">
      <c r="K6711" s="1"/>
    </row>
    <row r="6712" spans="11:11" x14ac:dyDescent="0.25">
      <c r="K6712" s="1"/>
    </row>
    <row r="6713" spans="11:11" x14ac:dyDescent="0.25">
      <c r="K6713" s="1"/>
    </row>
    <row r="6714" spans="11:11" x14ac:dyDescent="0.25">
      <c r="K6714" s="1"/>
    </row>
    <row r="6715" spans="11:11" x14ac:dyDescent="0.25">
      <c r="K6715" s="1"/>
    </row>
    <row r="6716" spans="11:11" x14ac:dyDescent="0.25">
      <c r="K6716" s="1"/>
    </row>
    <row r="6717" spans="11:11" x14ac:dyDescent="0.25">
      <c r="K6717" s="1"/>
    </row>
    <row r="6718" spans="11:11" x14ac:dyDescent="0.25">
      <c r="K6718" s="1"/>
    </row>
    <row r="6719" spans="11:11" x14ac:dyDescent="0.25">
      <c r="K6719" s="1"/>
    </row>
    <row r="6720" spans="11:11" x14ac:dyDescent="0.25">
      <c r="K6720" s="1"/>
    </row>
    <row r="6721" spans="11:11" x14ac:dyDescent="0.25">
      <c r="K6721" s="1"/>
    </row>
    <row r="6722" spans="11:11" x14ac:dyDescent="0.25">
      <c r="K6722" s="1"/>
    </row>
    <row r="6723" spans="11:11" x14ac:dyDescent="0.25">
      <c r="K6723" s="1"/>
    </row>
    <row r="6724" spans="11:11" x14ac:dyDescent="0.25">
      <c r="K6724" s="1"/>
    </row>
    <row r="6725" spans="11:11" x14ac:dyDescent="0.25">
      <c r="K6725" s="1"/>
    </row>
    <row r="6726" spans="11:11" x14ac:dyDescent="0.25">
      <c r="K6726" s="1"/>
    </row>
    <row r="6727" spans="11:11" x14ac:dyDescent="0.25">
      <c r="K6727" s="1"/>
    </row>
    <row r="6728" spans="11:11" x14ac:dyDescent="0.25">
      <c r="K6728" s="1"/>
    </row>
    <row r="6729" spans="11:11" x14ac:dyDescent="0.25">
      <c r="K6729" s="1"/>
    </row>
    <row r="6730" spans="11:11" x14ac:dyDescent="0.25">
      <c r="K6730" s="1"/>
    </row>
    <row r="6731" spans="11:11" x14ac:dyDescent="0.25">
      <c r="K6731" s="1"/>
    </row>
    <row r="6732" spans="11:11" x14ac:dyDescent="0.25">
      <c r="K6732" s="1"/>
    </row>
    <row r="6733" spans="11:11" x14ac:dyDescent="0.25">
      <c r="K6733" s="1"/>
    </row>
    <row r="6734" spans="11:11" x14ac:dyDescent="0.25">
      <c r="K6734" s="1"/>
    </row>
    <row r="6735" spans="11:11" x14ac:dyDescent="0.25">
      <c r="K6735" s="1"/>
    </row>
    <row r="6736" spans="11:11" x14ac:dyDescent="0.25">
      <c r="K6736" s="1"/>
    </row>
    <row r="6737" spans="11:11" x14ac:dyDescent="0.25">
      <c r="K6737" s="1"/>
    </row>
    <row r="6738" spans="11:11" x14ac:dyDescent="0.25">
      <c r="K6738" s="1"/>
    </row>
    <row r="6739" spans="11:11" x14ac:dyDescent="0.25">
      <c r="K6739" s="1"/>
    </row>
    <row r="6740" spans="11:11" x14ac:dyDescent="0.25">
      <c r="K6740" s="1"/>
    </row>
    <row r="6741" spans="11:11" x14ac:dyDescent="0.25">
      <c r="K6741" s="1"/>
    </row>
    <row r="6742" spans="11:11" x14ac:dyDescent="0.25">
      <c r="K6742" s="1"/>
    </row>
    <row r="6743" spans="11:11" x14ac:dyDescent="0.25">
      <c r="K6743" s="1"/>
    </row>
    <row r="6744" spans="11:11" x14ac:dyDescent="0.25">
      <c r="K6744" s="1"/>
    </row>
    <row r="6745" spans="11:11" x14ac:dyDescent="0.25">
      <c r="K6745" s="1"/>
    </row>
    <row r="6746" spans="11:11" x14ac:dyDescent="0.25">
      <c r="K6746" s="1"/>
    </row>
    <row r="6747" spans="11:11" x14ac:dyDescent="0.25">
      <c r="K6747" s="1"/>
    </row>
    <row r="6748" spans="11:11" x14ac:dyDescent="0.25">
      <c r="K6748" s="1"/>
    </row>
    <row r="6749" spans="11:11" x14ac:dyDescent="0.25">
      <c r="K6749" s="1"/>
    </row>
    <row r="6750" spans="11:11" x14ac:dyDescent="0.25">
      <c r="K6750" s="1"/>
    </row>
    <row r="6751" spans="11:11" x14ac:dyDescent="0.25">
      <c r="K6751" s="1"/>
    </row>
    <row r="6752" spans="11:11" x14ac:dyDescent="0.25">
      <c r="K6752" s="1"/>
    </row>
    <row r="6753" spans="11:11" x14ac:dyDescent="0.25">
      <c r="K6753" s="1"/>
    </row>
    <row r="6754" spans="11:11" x14ac:dyDescent="0.25">
      <c r="K6754" s="1"/>
    </row>
    <row r="6755" spans="11:11" x14ac:dyDescent="0.25">
      <c r="K6755" s="1"/>
    </row>
    <row r="6756" spans="11:11" x14ac:dyDescent="0.25">
      <c r="K6756" s="1"/>
    </row>
    <row r="6757" spans="11:11" x14ac:dyDescent="0.25">
      <c r="K6757" s="1"/>
    </row>
    <row r="6758" spans="11:11" x14ac:dyDescent="0.25">
      <c r="K6758" s="1"/>
    </row>
    <row r="6759" spans="11:11" x14ac:dyDescent="0.25">
      <c r="K6759" s="1"/>
    </row>
    <row r="6760" spans="11:11" x14ac:dyDescent="0.25">
      <c r="K6760" s="1"/>
    </row>
    <row r="6761" spans="11:11" x14ac:dyDescent="0.25">
      <c r="K6761" s="1"/>
    </row>
    <row r="6762" spans="11:11" x14ac:dyDescent="0.25">
      <c r="K6762" s="1"/>
    </row>
    <row r="6763" spans="11:11" x14ac:dyDescent="0.25">
      <c r="K6763" s="1"/>
    </row>
    <row r="6764" spans="11:11" x14ac:dyDescent="0.25">
      <c r="K6764" s="1"/>
    </row>
    <row r="6765" spans="11:11" x14ac:dyDescent="0.25">
      <c r="K6765" s="1"/>
    </row>
    <row r="6766" spans="11:11" x14ac:dyDescent="0.25">
      <c r="K6766" s="1"/>
    </row>
    <row r="6767" spans="11:11" x14ac:dyDescent="0.25">
      <c r="K6767" s="1"/>
    </row>
    <row r="6768" spans="11:11" x14ac:dyDescent="0.25">
      <c r="K6768" s="1"/>
    </row>
    <row r="6769" spans="11:11" x14ac:dyDescent="0.25">
      <c r="K6769" s="1"/>
    </row>
    <row r="6770" spans="11:11" x14ac:dyDescent="0.25">
      <c r="K6770" s="1"/>
    </row>
    <row r="6771" spans="11:11" x14ac:dyDescent="0.25">
      <c r="K6771" s="1"/>
    </row>
    <row r="6772" spans="11:11" x14ac:dyDescent="0.25">
      <c r="K6772" s="1"/>
    </row>
    <row r="6773" spans="11:11" x14ac:dyDescent="0.25">
      <c r="K6773" s="1"/>
    </row>
    <row r="6774" spans="11:11" x14ac:dyDescent="0.25">
      <c r="K6774" s="1"/>
    </row>
    <row r="6775" spans="11:11" x14ac:dyDescent="0.25">
      <c r="K6775" s="1"/>
    </row>
    <row r="6776" spans="11:11" x14ac:dyDescent="0.25">
      <c r="K6776" s="1"/>
    </row>
    <row r="6777" spans="11:11" x14ac:dyDescent="0.25">
      <c r="K6777" s="1"/>
    </row>
    <row r="6778" spans="11:11" x14ac:dyDescent="0.25">
      <c r="K6778" s="1"/>
    </row>
    <row r="6779" spans="11:11" x14ac:dyDescent="0.25">
      <c r="K6779" s="1"/>
    </row>
    <row r="6780" spans="11:11" x14ac:dyDescent="0.25">
      <c r="K6780" s="1"/>
    </row>
    <row r="6781" spans="11:11" x14ac:dyDescent="0.25">
      <c r="K6781" s="1"/>
    </row>
    <row r="6782" spans="11:11" x14ac:dyDescent="0.25">
      <c r="K6782" s="1"/>
    </row>
    <row r="6783" spans="11:11" x14ac:dyDescent="0.25">
      <c r="K6783" s="1"/>
    </row>
    <row r="6784" spans="11:11" x14ac:dyDescent="0.25">
      <c r="K6784" s="1"/>
    </row>
    <row r="6785" spans="11:11" x14ac:dyDescent="0.25">
      <c r="K6785" s="1"/>
    </row>
    <row r="6786" spans="11:11" x14ac:dyDescent="0.25">
      <c r="K6786" s="1"/>
    </row>
    <row r="6787" spans="11:11" x14ac:dyDescent="0.25">
      <c r="K6787" s="1"/>
    </row>
    <row r="6788" spans="11:11" x14ac:dyDescent="0.25">
      <c r="K6788" s="1"/>
    </row>
    <row r="6789" spans="11:11" x14ac:dyDescent="0.25">
      <c r="K6789" s="1"/>
    </row>
    <row r="6790" spans="11:11" x14ac:dyDescent="0.25">
      <c r="K6790" s="1"/>
    </row>
    <row r="6791" spans="11:11" x14ac:dyDescent="0.25">
      <c r="K6791" s="1"/>
    </row>
    <row r="6792" spans="11:11" x14ac:dyDescent="0.25">
      <c r="K6792" s="1"/>
    </row>
    <row r="6793" spans="11:11" x14ac:dyDescent="0.25">
      <c r="K6793" s="1"/>
    </row>
    <row r="6794" spans="11:11" x14ac:dyDescent="0.25">
      <c r="K6794" s="1"/>
    </row>
    <row r="6795" spans="11:11" x14ac:dyDescent="0.25">
      <c r="K6795" s="1"/>
    </row>
    <row r="6796" spans="11:11" x14ac:dyDescent="0.25">
      <c r="K6796" s="1"/>
    </row>
    <row r="6797" spans="11:11" x14ac:dyDescent="0.25">
      <c r="K6797" s="1"/>
    </row>
    <row r="6798" spans="11:11" x14ac:dyDescent="0.25">
      <c r="K6798" s="1"/>
    </row>
    <row r="6799" spans="11:11" x14ac:dyDescent="0.25">
      <c r="K6799" s="1"/>
    </row>
    <row r="6800" spans="11:11" x14ac:dyDescent="0.25">
      <c r="K6800" s="1"/>
    </row>
    <row r="6801" spans="11:11" x14ac:dyDescent="0.25">
      <c r="K6801" s="1"/>
    </row>
    <row r="6802" spans="11:11" x14ac:dyDescent="0.25">
      <c r="K6802" s="1"/>
    </row>
    <row r="6803" spans="11:11" x14ac:dyDescent="0.25">
      <c r="K6803" s="1"/>
    </row>
    <row r="6804" spans="11:11" x14ac:dyDescent="0.25">
      <c r="K6804" s="1"/>
    </row>
    <row r="6805" spans="11:11" x14ac:dyDescent="0.25">
      <c r="K6805" s="1"/>
    </row>
    <row r="6806" spans="11:11" x14ac:dyDescent="0.25">
      <c r="K6806" s="1"/>
    </row>
    <row r="6807" spans="11:11" x14ac:dyDescent="0.25">
      <c r="K6807" s="1"/>
    </row>
    <row r="6808" spans="11:11" x14ac:dyDescent="0.25">
      <c r="K6808" s="1"/>
    </row>
    <row r="6809" spans="11:11" x14ac:dyDescent="0.25">
      <c r="K6809" s="1"/>
    </row>
    <row r="6810" spans="11:11" x14ac:dyDescent="0.25">
      <c r="K6810" s="1"/>
    </row>
    <row r="6811" spans="11:11" x14ac:dyDescent="0.25">
      <c r="K6811" s="1"/>
    </row>
    <row r="6812" spans="11:11" x14ac:dyDescent="0.25">
      <c r="K6812" s="1"/>
    </row>
    <row r="6813" spans="11:11" x14ac:dyDescent="0.25">
      <c r="K6813" s="1"/>
    </row>
    <row r="6814" spans="11:11" x14ac:dyDescent="0.25">
      <c r="K6814" s="1"/>
    </row>
    <row r="6815" spans="11:11" x14ac:dyDescent="0.25">
      <c r="K6815" s="1"/>
    </row>
    <row r="6816" spans="11:11" x14ac:dyDescent="0.25">
      <c r="K6816" s="1"/>
    </row>
    <row r="6817" spans="11:11" x14ac:dyDescent="0.25">
      <c r="K6817" s="1"/>
    </row>
    <row r="6818" spans="11:11" x14ac:dyDescent="0.25">
      <c r="K6818" s="1"/>
    </row>
    <row r="6819" spans="11:11" x14ac:dyDescent="0.25">
      <c r="K6819" s="1"/>
    </row>
    <row r="6820" spans="11:11" x14ac:dyDescent="0.25">
      <c r="K6820" s="1"/>
    </row>
    <row r="6821" spans="11:11" x14ac:dyDescent="0.25">
      <c r="K6821" s="1"/>
    </row>
    <row r="6822" spans="11:11" x14ac:dyDescent="0.25">
      <c r="K6822" s="1"/>
    </row>
    <row r="6823" spans="11:11" x14ac:dyDescent="0.25">
      <c r="K6823" s="1"/>
    </row>
    <row r="6824" spans="11:11" x14ac:dyDescent="0.25">
      <c r="K6824" s="1"/>
    </row>
    <row r="6825" spans="11:11" x14ac:dyDescent="0.25">
      <c r="K6825" s="1"/>
    </row>
    <row r="6826" spans="11:11" x14ac:dyDescent="0.25">
      <c r="K6826" s="1"/>
    </row>
    <row r="6827" spans="11:11" x14ac:dyDescent="0.25">
      <c r="K6827" s="1"/>
    </row>
    <row r="6828" spans="11:11" x14ac:dyDescent="0.25">
      <c r="K6828" s="1"/>
    </row>
    <row r="6829" spans="11:11" x14ac:dyDescent="0.25">
      <c r="K6829" s="1"/>
    </row>
    <row r="6830" spans="11:11" x14ac:dyDescent="0.25">
      <c r="K6830" s="1"/>
    </row>
    <row r="6831" spans="11:11" x14ac:dyDescent="0.25">
      <c r="K6831" s="1"/>
    </row>
    <row r="6832" spans="11:11" x14ac:dyDescent="0.25">
      <c r="K6832" s="1"/>
    </row>
    <row r="6833" spans="11:11" x14ac:dyDescent="0.25">
      <c r="K6833" s="1"/>
    </row>
    <row r="6834" spans="11:11" x14ac:dyDescent="0.25">
      <c r="K6834" s="1"/>
    </row>
    <row r="6835" spans="11:11" x14ac:dyDescent="0.25">
      <c r="K6835" s="1"/>
    </row>
    <row r="6836" spans="11:11" x14ac:dyDescent="0.25">
      <c r="K6836" s="1"/>
    </row>
    <row r="6837" spans="11:11" x14ac:dyDescent="0.25">
      <c r="K6837" s="1"/>
    </row>
    <row r="6838" spans="11:11" x14ac:dyDescent="0.25">
      <c r="K6838" s="1"/>
    </row>
    <row r="6839" spans="11:11" x14ac:dyDescent="0.25">
      <c r="K6839" s="1"/>
    </row>
    <row r="6840" spans="11:11" x14ac:dyDescent="0.25">
      <c r="K6840" s="1"/>
    </row>
    <row r="6841" spans="11:11" x14ac:dyDescent="0.25">
      <c r="K6841" s="1"/>
    </row>
    <row r="6842" spans="11:11" x14ac:dyDescent="0.25">
      <c r="K6842" s="1"/>
    </row>
    <row r="6843" spans="11:11" x14ac:dyDescent="0.25">
      <c r="K6843" s="1"/>
    </row>
    <row r="6844" spans="11:11" x14ac:dyDescent="0.25">
      <c r="K6844" s="1"/>
    </row>
    <row r="6845" spans="11:11" x14ac:dyDescent="0.25">
      <c r="K6845" s="1"/>
    </row>
    <row r="6846" spans="11:11" x14ac:dyDescent="0.25">
      <c r="K6846" s="1"/>
    </row>
    <row r="6847" spans="11:11" x14ac:dyDescent="0.25">
      <c r="K6847" s="1"/>
    </row>
    <row r="6848" spans="11:11" x14ac:dyDescent="0.25">
      <c r="K6848" s="1"/>
    </row>
    <row r="6849" spans="11:11" x14ac:dyDescent="0.25">
      <c r="K6849" s="1"/>
    </row>
    <row r="6850" spans="11:11" x14ac:dyDescent="0.25">
      <c r="K6850" s="1"/>
    </row>
    <row r="6851" spans="11:11" x14ac:dyDescent="0.25">
      <c r="K6851" s="1"/>
    </row>
    <row r="6852" spans="11:11" x14ac:dyDescent="0.25">
      <c r="K6852" s="1"/>
    </row>
    <row r="6853" spans="11:11" x14ac:dyDescent="0.25">
      <c r="K6853" s="1"/>
    </row>
    <row r="6854" spans="11:11" x14ac:dyDescent="0.25">
      <c r="K6854" s="1"/>
    </row>
    <row r="6855" spans="11:11" x14ac:dyDescent="0.25">
      <c r="K6855" s="1"/>
    </row>
    <row r="6856" spans="11:11" x14ac:dyDescent="0.25">
      <c r="K6856" s="1"/>
    </row>
    <row r="6857" spans="11:11" x14ac:dyDescent="0.25">
      <c r="K6857" s="1"/>
    </row>
    <row r="6858" spans="11:11" x14ac:dyDescent="0.25">
      <c r="K6858" s="1"/>
    </row>
    <row r="6859" spans="11:11" x14ac:dyDescent="0.25">
      <c r="K6859" s="1"/>
    </row>
    <row r="6860" spans="11:11" x14ac:dyDescent="0.25">
      <c r="K6860" s="1"/>
    </row>
    <row r="6861" spans="11:11" x14ac:dyDescent="0.25">
      <c r="K6861" s="1"/>
    </row>
    <row r="6862" spans="11:11" x14ac:dyDescent="0.25">
      <c r="K6862" s="1"/>
    </row>
    <row r="6863" spans="11:11" x14ac:dyDescent="0.25">
      <c r="K6863" s="1"/>
    </row>
    <row r="6864" spans="11:11" x14ac:dyDescent="0.25">
      <c r="K6864" s="1"/>
    </row>
    <row r="6865" spans="11:11" x14ac:dyDescent="0.25">
      <c r="K6865" s="1"/>
    </row>
    <row r="6866" spans="11:11" x14ac:dyDescent="0.25">
      <c r="K6866" s="1"/>
    </row>
    <row r="6867" spans="11:11" x14ac:dyDescent="0.25">
      <c r="K6867" s="1"/>
    </row>
    <row r="6868" spans="11:11" x14ac:dyDescent="0.25">
      <c r="K6868" s="1"/>
    </row>
    <row r="6869" spans="11:11" x14ac:dyDescent="0.25">
      <c r="K6869" s="1"/>
    </row>
    <row r="6870" spans="11:11" x14ac:dyDescent="0.25">
      <c r="K6870" s="1"/>
    </row>
    <row r="6871" spans="11:11" x14ac:dyDescent="0.25">
      <c r="K6871" s="1"/>
    </row>
    <row r="6872" spans="11:11" x14ac:dyDescent="0.25">
      <c r="K6872" s="1"/>
    </row>
    <row r="6873" spans="11:11" x14ac:dyDescent="0.25">
      <c r="K6873" s="1"/>
    </row>
    <row r="6874" spans="11:11" x14ac:dyDescent="0.25">
      <c r="K6874" s="1"/>
    </row>
    <row r="6875" spans="11:11" x14ac:dyDescent="0.25">
      <c r="K6875" s="1"/>
    </row>
    <row r="6876" spans="11:11" x14ac:dyDescent="0.25">
      <c r="K6876" s="1"/>
    </row>
    <row r="6877" spans="11:11" x14ac:dyDescent="0.25">
      <c r="K6877" s="1"/>
    </row>
    <row r="6878" spans="11:11" x14ac:dyDescent="0.25">
      <c r="K6878" s="1"/>
    </row>
    <row r="6879" spans="11:11" x14ac:dyDescent="0.25">
      <c r="K6879" s="1"/>
    </row>
    <row r="6880" spans="11:11" x14ac:dyDescent="0.25">
      <c r="K6880" s="1"/>
    </row>
    <row r="6881" spans="11:11" x14ac:dyDescent="0.25">
      <c r="K6881" s="1"/>
    </row>
    <row r="6882" spans="11:11" x14ac:dyDescent="0.25">
      <c r="K6882" s="1"/>
    </row>
    <row r="6883" spans="11:11" x14ac:dyDescent="0.25">
      <c r="K6883" s="1"/>
    </row>
    <row r="6884" spans="11:11" x14ac:dyDescent="0.25">
      <c r="K6884" s="1"/>
    </row>
    <row r="6885" spans="11:11" x14ac:dyDescent="0.25">
      <c r="K6885" s="1"/>
    </row>
    <row r="6886" spans="11:11" x14ac:dyDescent="0.25">
      <c r="K6886" s="1"/>
    </row>
    <row r="6887" spans="11:11" x14ac:dyDescent="0.25">
      <c r="K6887" s="1"/>
    </row>
    <row r="6888" spans="11:11" x14ac:dyDescent="0.25">
      <c r="K6888" s="1"/>
    </row>
    <row r="6889" spans="11:11" x14ac:dyDescent="0.25">
      <c r="K6889" s="1"/>
    </row>
    <row r="6890" spans="11:11" x14ac:dyDescent="0.25">
      <c r="K6890" s="1"/>
    </row>
    <row r="6891" spans="11:11" x14ac:dyDescent="0.25">
      <c r="K6891" s="1"/>
    </row>
    <row r="6892" spans="11:11" x14ac:dyDescent="0.25">
      <c r="K6892" s="1"/>
    </row>
    <row r="6893" spans="11:11" x14ac:dyDescent="0.25">
      <c r="K6893" s="1"/>
    </row>
    <row r="6894" spans="11:11" x14ac:dyDescent="0.25">
      <c r="K6894" s="1"/>
    </row>
    <row r="6895" spans="11:11" x14ac:dyDescent="0.25">
      <c r="K6895" s="1"/>
    </row>
    <row r="6896" spans="11:11" x14ac:dyDescent="0.25">
      <c r="K6896" s="1"/>
    </row>
    <row r="6897" spans="11:11" x14ac:dyDescent="0.25">
      <c r="K6897" s="1"/>
    </row>
    <row r="6898" spans="11:11" x14ac:dyDescent="0.25">
      <c r="K6898" s="1"/>
    </row>
    <row r="6899" spans="11:11" x14ac:dyDescent="0.25">
      <c r="K6899" s="1"/>
    </row>
    <row r="6900" spans="11:11" x14ac:dyDescent="0.25">
      <c r="K6900" s="1"/>
    </row>
    <row r="6901" spans="11:11" x14ac:dyDescent="0.25">
      <c r="K6901" s="1"/>
    </row>
    <row r="6902" spans="11:11" x14ac:dyDescent="0.25">
      <c r="K6902" s="1"/>
    </row>
    <row r="6903" spans="11:11" x14ac:dyDescent="0.25">
      <c r="K6903" s="1"/>
    </row>
    <row r="6904" spans="11:11" x14ac:dyDescent="0.25">
      <c r="K6904" s="1"/>
    </row>
    <row r="6905" spans="11:11" x14ac:dyDescent="0.25">
      <c r="K6905" s="1"/>
    </row>
    <row r="6906" spans="11:11" x14ac:dyDescent="0.25">
      <c r="K6906" s="1"/>
    </row>
    <row r="6907" spans="11:11" x14ac:dyDescent="0.25">
      <c r="K6907" s="1"/>
    </row>
    <row r="6908" spans="11:11" x14ac:dyDescent="0.25">
      <c r="K6908" s="1"/>
    </row>
    <row r="6909" spans="11:11" x14ac:dyDescent="0.25">
      <c r="K6909" s="1"/>
    </row>
    <row r="6910" spans="11:11" x14ac:dyDescent="0.25">
      <c r="K6910" s="1"/>
    </row>
    <row r="6911" spans="11:11" x14ac:dyDescent="0.25">
      <c r="K6911" s="1"/>
    </row>
    <row r="6912" spans="11:11" x14ac:dyDescent="0.25">
      <c r="K6912" s="1"/>
    </row>
    <row r="6913" spans="11:11" x14ac:dyDescent="0.25">
      <c r="K6913" s="1"/>
    </row>
    <row r="6914" spans="11:11" x14ac:dyDescent="0.25">
      <c r="K6914" s="1"/>
    </row>
    <row r="6915" spans="11:11" x14ac:dyDescent="0.25">
      <c r="K6915" s="1"/>
    </row>
    <row r="6916" spans="11:11" x14ac:dyDescent="0.25">
      <c r="K6916" s="1"/>
    </row>
    <row r="6917" spans="11:11" x14ac:dyDescent="0.25">
      <c r="K6917" s="1"/>
    </row>
    <row r="6918" spans="11:11" x14ac:dyDescent="0.25">
      <c r="K6918" s="1"/>
    </row>
    <row r="6919" spans="11:11" x14ac:dyDescent="0.25">
      <c r="K6919" s="1"/>
    </row>
    <row r="6920" spans="11:11" x14ac:dyDescent="0.25">
      <c r="K6920" s="1"/>
    </row>
    <row r="6921" spans="11:11" x14ac:dyDescent="0.25">
      <c r="K6921" s="1"/>
    </row>
    <row r="6922" spans="11:11" x14ac:dyDescent="0.25">
      <c r="K6922" s="1"/>
    </row>
    <row r="6923" spans="11:11" x14ac:dyDescent="0.25">
      <c r="K6923" s="1"/>
    </row>
    <row r="6924" spans="11:11" x14ac:dyDescent="0.25">
      <c r="K6924" s="1"/>
    </row>
    <row r="6925" spans="11:11" x14ac:dyDescent="0.25">
      <c r="K6925" s="1"/>
    </row>
    <row r="6926" spans="11:11" x14ac:dyDescent="0.25">
      <c r="K6926" s="1"/>
    </row>
    <row r="6927" spans="11:11" x14ac:dyDescent="0.25">
      <c r="K6927" s="1"/>
    </row>
    <row r="6928" spans="11:11" x14ac:dyDescent="0.25">
      <c r="K6928" s="1"/>
    </row>
    <row r="6929" spans="11:11" x14ac:dyDescent="0.25">
      <c r="K6929" s="1"/>
    </row>
    <row r="6930" spans="11:11" x14ac:dyDescent="0.25">
      <c r="K6930" s="1"/>
    </row>
    <row r="6931" spans="11:11" x14ac:dyDescent="0.25">
      <c r="K6931" s="1"/>
    </row>
    <row r="6932" spans="11:11" x14ac:dyDescent="0.25">
      <c r="K6932" s="1"/>
    </row>
    <row r="6933" spans="11:11" x14ac:dyDescent="0.25">
      <c r="K6933" s="1"/>
    </row>
    <row r="6934" spans="11:11" x14ac:dyDescent="0.25">
      <c r="K6934" s="1"/>
    </row>
    <row r="6935" spans="11:11" x14ac:dyDescent="0.25">
      <c r="K6935" s="1"/>
    </row>
    <row r="6936" spans="11:11" x14ac:dyDescent="0.25">
      <c r="K6936" s="1"/>
    </row>
    <row r="6937" spans="11:11" x14ac:dyDescent="0.25">
      <c r="K6937" s="1"/>
    </row>
    <row r="6938" spans="11:11" x14ac:dyDescent="0.25">
      <c r="K6938" s="1"/>
    </row>
    <row r="6939" spans="11:11" x14ac:dyDescent="0.25">
      <c r="K6939" s="1"/>
    </row>
    <row r="6940" spans="11:11" x14ac:dyDescent="0.25">
      <c r="K6940" s="1"/>
    </row>
    <row r="6941" spans="11:11" x14ac:dyDescent="0.25">
      <c r="K6941" s="1"/>
    </row>
    <row r="6942" spans="11:11" x14ac:dyDescent="0.25">
      <c r="K6942" s="1"/>
    </row>
    <row r="6943" spans="11:11" x14ac:dyDescent="0.25">
      <c r="K6943" s="1"/>
    </row>
    <row r="6944" spans="11:11" x14ac:dyDescent="0.25">
      <c r="K6944" s="1"/>
    </row>
    <row r="6945" spans="11:11" x14ac:dyDescent="0.25">
      <c r="K6945" s="1"/>
    </row>
    <row r="6946" spans="11:11" x14ac:dyDescent="0.25">
      <c r="K6946" s="1"/>
    </row>
    <row r="6947" spans="11:11" x14ac:dyDescent="0.25">
      <c r="K6947" s="1"/>
    </row>
    <row r="6948" spans="11:11" x14ac:dyDescent="0.25">
      <c r="K6948" s="1"/>
    </row>
    <row r="6949" spans="11:11" x14ac:dyDescent="0.25">
      <c r="K6949" s="1"/>
    </row>
    <row r="6950" spans="11:11" x14ac:dyDescent="0.25">
      <c r="K6950" s="1"/>
    </row>
    <row r="6951" spans="11:11" x14ac:dyDescent="0.25">
      <c r="K6951" s="1"/>
    </row>
    <row r="6952" spans="11:11" x14ac:dyDescent="0.25">
      <c r="K6952" s="1"/>
    </row>
    <row r="6953" spans="11:11" x14ac:dyDescent="0.25">
      <c r="K6953" s="1"/>
    </row>
    <row r="6954" spans="11:11" x14ac:dyDescent="0.25">
      <c r="K6954" s="1"/>
    </row>
    <row r="6955" spans="11:11" x14ac:dyDescent="0.25">
      <c r="K6955" s="1"/>
    </row>
    <row r="6956" spans="11:11" x14ac:dyDescent="0.25">
      <c r="K6956" s="1"/>
    </row>
    <row r="6957" spans="11:11" x14ac:dyDescent="0.25">
      <c r="K6957" s="1"/>
    </row>
    <row r="6958" spans="11:11" x14ac:dyDescent="0.25">
      <c r="K6958" s="1"/>
    </row>
    <row r="6959" spans="11:11" x14ac:dyDescent="0.25">
      <c r="K6959" s="1"/>
    </row>
    <row r="6960" spans="11:11" x14ac:dyDescent="0.25">
      <c r="K6960" s="1"/>
    </row>
    <row r="6961" spans="11:11" x14ac:dyDescent="0.25">
      <c r="K6961" s="1"/>
    </row>
    <row r="6962" spans="11:11" x14ac:dyDescent="0.25">
      <c r="K6962" s="1"/>
    </row>
    <row r="6963" spans="11:11" x14ac:dyDescent="0.25">
      <c r="K6963" s="1"/>
    </row>
    <row r="6964" spans="11:11" x14ac:dyDescent="0.25">
      <c r="K6964" s="1"/>
    </row>
    <row r="6965" spans="11:11" x14ac:dyDescent="0.25">
      <c r="K6965" s="1"/>
    </row>
    <row r="6966" spans="11:11" x14ac:dyDescent="0.25">
      <c r="K6966" s="1"/>
    </row>
    <row r="6967" spans="11:11" x14ac:dyDescent="0.25">
      <c r="K6967" s="1"/>
    </row>
    <row r="6968" spans="11:11" x14ac:dyDescent="0.25">
      <c r="K6968" s="1"/>
    </row>
    <row r="6969" spans="11:11" x14ac:dyDescent="0.25">
      <c r="K6969" s="1"/>
    </row>
    <row r="6970" spans="11:11" x14ac:dyDescent="0.25">
      <c r="K6970" s="1"/>
    </row>
    <row r="6971" spans="11:11" x14ac:dyDescent="0.25">
      <c r="K6971" s="1"/>
    </row>
    <row r="6972" spans="11:11" x14ac:dyDescent="0.25">
      <c r="K6972" s="1"/>
    </row>
    <row r="6973" spans="11:11" x14ac:dyDescent="0.25">
      <c r="K6973" s="1"/>
    </row>
    <row r="6974" spans="11:11" x14ac:dyDescent="0.25">
      <c r="K6974" s="1"/>
    </row>
    <row r="6975" spans="11:11" x14ac:dyDescent="0.25">
      <c r="K6975" s="1"/>
    </row>
    <row r="6976" spans="11:11" x14ac:dyDescent="0.25">
      <c r="K6976" s="1"/>
    </row>
    <row r="6977" spans="11:11" x14ac:dyDescent="0.25">
      <c r="K6977" s="1"/>
    </row>
    <row r="6978" spans="11:11" x14ac:dyDescent="0.25">
      <c r="K6978" s="1"/>
    </row>
    <row r="6979" spans="11:11" x14ac:dyDescent="0.25">
      <c r="K6979" s="1"/>
    </row>
    <row r="6980" spans="11:11" x14ac:dyDescent="0.25">
      <c r="K6980" s="1"/>
    </row>
    <row r="6981" spans="11:11" x14ac:dyDescent="0.25">
      <c r="K6981" s="1"/>
    </row>
    <row r="6982" spans="11:11" x14ac:dyDescent="0.25">
      <c r="K6982" s="1"/>
    </row>
    <row r="6983" spans="11:11" x14ac:dyDescent="0.25">
      <c r="K6983" s="1"/>
    </row>
    <row r="6984" spans="11:11" x14ac:dyDescent="0.25">
      <c r="K6984" s="1"/>
    </row>
    <row r="6985" spans="11:11" x14ac:dyDescent="0.25">
      <c r="K6985" s="1"/>
    </row>
    <row r="6986" spans="11:11" x14ac:dyDescent="0.25">
      <c r="K6986" s="1"/>
    </row>
    <row r="6987" spans="11:11" x14ac:dyDescent="0.25">
      <c r="K6987" s="1"/>
    </row>
    <row r="6988" spans="11:11" x14ac:dyDescent="0.25">
      <c r="K6988" s="1"/>
    </row>
    <row r="6989" spans="11:11" x14ac:dyDescent="0.25">
      <c r="K6989" s="1"/>
    </row>
    <row r="6990" spans="11:11" x14ac:dyDescent="0.25">
      <c r="K6990" s="1"/>
    </row>
    <row r="6991" spans="11:11" x14ac:dyDescent="0.25">
      <c r="K6991" s="1"/>
    </row>
    <row r="6992" spans="11:11" x14ac:dyDescent="0.25">
      <c r="K6992" s="1"/>
    </row>
    <row r="6993" spans="11:11" x14ac:dyDescent="0.25">
      <c r="K6993" s="1"/>
    </row>
    <row r="6994" spans="11:11" x14ac:dyDescent="0.25">
      <c r="K6994" s="1"/>
    </row>
    <row r="6995" spans="11:11" x14ac:dyDescent="0.25">
      <c r="K6995" s="1"/>
    </row>
    <row r="6996" spans="11:11" x14ac:dyDescent="0.25">
      <c r="K6996" s="1"/>
    </row>
    <row r="6997" spans="11:11" x14ac:dyDescent="0.25">
      <c r="K6997" s="1"/>
    </row>
    <row r="6998" spans="11:11" x14ac:dyDescent="0.25">
      <c r="K6998" s="1"/>
    </row>
    <row r="6999" spans="11:11" x14ac:dyDescent="0.25">
      <c r="K6999" s="1"/>
    </row>
    <row r="7000" spans="11:11" x14ac:dyDescent="0.25">
      <c r="K7000" s="1"/>
    </row>
    <row r="7001" spans="11:11" x14ac:dyDescent="0.25">
      <c r="K7001" s="1"/>
    </row>
    <row r="7002" spans="11:11" x14ac:dyDescent="0.25">
      <c r="K7002" s="1"/>
    </row>
    <row r="7003" spans="11:11" x14ac:dyDescent="0.25">
      <c r="K7003" s="1"/>
    </row>
    <row r="7004" spans="11:11" x14ac:dyDescent="0.25">
      <c r="K7004" s="1"/>
    </row>
    <row r="7005" spans="11:11" x14ac:dyDescent="0.25">
      <c r="K7005" s="1"/>
    </row>
    <row r="7006" spans="11:11" x14ac:dyDescent="0.25">
      <c r="K7006" s="1"/>
    </row>
    <row r="7007" spans="11:11" x14ac:dyDescent="0.25">
      <c r="K7007" s="1"/>
    </row>
    <row r="7008" spans="11:11" x14ac:dyDescent="0.25">
      <c r="K7008" s="1"/>
    </row>
    <row r="7009" spans="11:11" x14ac:dyDescent="0.25">
      <c r="K7009" s="1"/>
    </row>
    <row r="7010" spans="11:11" x14ac:dyDescent="0.25">
      <c r="K7010" s="1"/>
    </row>
    <row r="7011" spans="11:11" x14ac:dyDescent="0.25">
      <c r="K7011" s="1"/>
    </row>
    <row r="7012" spans="11:11" x14ac:dyDescent="0.25">
      <c r="K7012" s="1"/>
    </row>
    <row r="7013" spans="11:11" x14ac:dyDescent="0.25">
      <c r="K7013" s="1"/>
    </row>
    <row r="7014" spans="11:11" x14ac:dyDescent="0.25">
      <c r="K7014" s="1"/>
    </row>
    <row r="7015" spans="11:11" x14ac:dyDescent="0.25">
      <c r="K7015" s="1"/>
    </row>
    <row r="7016" spans="11:11" x14ac:dyDescent="0.25">
      <c r="K7016" s="1"/>
    </row>
    <row r="7017" spans="11:11" x14ac:dyDescent="0.25">
      <c r="K7017" s="1"/>
    </row>
    <row r="7018" spans="11:11" x14ac:dyDescent="0.25">
      <c r="K7018" s="1"/>
    </row>
    <row r="7019" spans="11:11" x14ac:dyDescent="0.25">
      <c r="K7019" s="1"/>
    </row>
    <row r="7020" spans="11:11" x14ac:dyDescent="0.25">
      <c r="K7020" s="1"/>
    </row>
    <row r="7021" spans="11:11" x14ac:dyDescent="0.25">
      <c r="K7021" s="1"/>
    </row>
    <row r="7022" spans="11:11" x14ac:dyDescent="0.25">
      <c r="K7022" s="1"/>
    </row>
    <row r="7023" spans="11:11" x14ac:dyDescent="0.25">
      <c r="K7023" s="1"/>
    </row>
    <row r="7024" spans="11:11" x14ac:dyDescent="0.25">
      <c r="K7024" s="1"/>
    </row>
    <row r="7025" spans="11:11" x14ac:dyDescent="0.25">
      <c r="K7025" s="1"/>
    </row>
    <row r="7026" spans="11:11" x14ac:dyDescent="0.25">
      <c r="K7026" s="1"/>
    </row>
    <row r="7027" spans="11:11" x14ac:dyDescent="0.25">
      <c r="K7027" s="1"/>
    </row>
    <row r="7028" spans="11:11" x14ac:dyDescent="0.25">
      <c r="K7028" s="1"/>
    </row>
    <row r="7029" spans="11:11" x14ac:dyDescent="0.25">
      <c r="K7029" s="1"/>
    </row>
    <row r="7030" spans="11:11" x14ac:dyDescent="0.25">
      <c r="K7030" s="1"/>
    </row>
    <row r="7031" spans="11:11" x14ac:dyDescent="0.25">
      <c r="K7031" s="1"/>
    </row>
    <row r="7032" spans="11:11" x14ac:dyDescent="0.25">
      <c r="K7032" s="1"/>
    </row>
    <row r="7033" spans="11:11" x14ac:dyDescent="0.25">
      <c r="K7033" s="1"/>
    </row>
    <row r="7034" spans="11:11" x14ac:dyDescent="0.25">
      <c r="K7034" s="1"/>
    </row>
    <row r="7035" spans="11:11" x14ac:dyDescent="0.25">
      <c r="K7035" s="1"/>
    </row>
    <row r="7036" spans="11:11" x14ac:dyDescent="0.25">
      <c r="K7036" s="1"/>
    </row>
    <row r="7037" spans="11:11" x14ac:dyDescent="0.25">
      <c r="K7037" s="1"/>
    </row>
    <row r="7038" spans="11:11" x14ac:dyDescent="0.25">
      <c r="K7038" s="1"/>
    </row>
    <row r="7039" spans="11:11" x14ac:dyDescent="0.25">
      <c r="K7039" s="1"/>
    </row>
    <row r="7040" spans="11:11" x14ac:dyDescent="0.25">
      <c r="K7040" s="1"/>
    </row>
    <row r="7041" spans="11:11" x14ac:dyDescent="0.25">
      <c r="K7041" s="1"/>
    </row>
    <row r="7042" spans="11:11" x14ac:dyDescent="0.25">
      <c r="K7042" s="1"/>
    </row>
    <row r="7043" spans="11:11" x14ac:dyDescent="0.25">
      <c r="K7043" s="1"/>
    </row>
    <row r="7044" spans="11:11" x14ac:dyDescent="0.25">
      <c r="K7044" s="1"/>
    </row>
    <row r="7045" spans="11:11" x14ac:dyDescent="0.25">
      <c r="K7045" s="1"/>
    </row>
    <row r="7046" spans="11:11" x14ac:dyDescent="0.25">
      <c r="K7046" s="1"/>
    </row>
    <row r="7047" spans="11:11" x14ac:dyDescent="0.25">
      <c r="K7047" s="1"/>
    </row>
    <row r="7048" spans="11:11" x14ac:dyDescent="0.25">
      <c r="K7048" s="1"/>
    </row>
    <row r="7049" spans="11:11" x14ac:dyDescent="0.25">
      <c r="K7049" s="1"/>
    </row>
    <row r="7050" spans="11:11" x14ac:dyDescent="0.25">
      <c r="K7050" s="1"/>
    </row>
    <row r="7051" spans="11:11" x14ac:dyDescent="0.25">
      <c r="K7051" s="1"/>
    </row>
    <row r="7052" spans="11:11" x14ac:dyDescent="0.25">
      <c r="K7052" s="1"/>
    </row>
    <row r="7053" spans="11:11" x14ac:dyDescent="0.25">
      <c r="K7053" s="1"/>
    </row>
    <row r="7054" spans="11:11" x14ac:dyDescent="0.25">
      <c r="K7054" s="1"/>
    </row>
    <row r="7055" spans="11:11" x14ac:dyDescent="0.25">
      <c r="K7055" s="1"/>
    </row>
    <row r="7056" spans="11:11" x14ac:dyDescent="0.25">
      <c r="K7056" s="1"/>
    </row>
    <row r="7057" spans="11:11" x14ac:dyDescent="0.25">
      <c r="K7057" s="1"/>
    </row>
    <row r="7058" spans="11:11" x14ac:dyDescent="0.25">
      <c r="K7058" s="1"/>
    </row>
    <row r="7059" spans="11:11" x14ac:dyDescent="0.25">
      <c r="K7059" s="1"/>
    </row>
    <row r="7060" spans="11:11" x14ac:dyDescent="0.25">
      <c r="K7060" s="1"/>
    </row>
    <row r="7061" spans="11:11" x14ac:dyDescent="0.25">
      <c r="K7061" s="1"/>
    </row>
    <row r="7062" spans="11:11" x14ac:dyDescent="0.25">
      <c r="K7062" s="1"/>
    </row>
    <row r="7063" spans="11:11" x14ac:dyDescent="0.25">
      <c r="K7063" s="1"/>
    </row>
    <row r="7064" spans="11:11" x14ac:dyDescent="0.25">
      <c r="K7064" s="1"/>
    </row>
    <row r="7065" spans="11:11" x14ac:dyDescent="0.25">
      <c r="K7065" s="1"/>
    </row>
    <row r="7066" spans="11:11" x14ac:dyDescent="0.25">
      <c r="K7066" s="1"/>
    </row>
    <row r="7067" spans="11:11" x14ac:dyDescent="0.25">
      <c r="K7067" s="1"/>
    </row>
    <row r="7068" spans="11:11" x14ac:dyDescent="0.25">
      <c r="K7068" s="1"/>
    </row>
    <row r="7069" spans="11:11" x14ac:dyDescent="0.25">
      <c r="K7069" s="1"/>
    </row>
    <row r="7070" spans="11:11" x14ac:dyDescent="0.25">
      <c r="K7070" s="1"/>
    </row>
    <row r="7071" spans="11:11" x14ac:dyDescent="0.25">
      <c r="K7071" s="1"/>
    </row>
    <row r="7072" spans="11:11" x14ac:dyDescent="0.25">
      <c r="K7072" s="1"/>
    </row>
    <row r="7073" spans="11:11" x14ac:dyDescent="0.25">
      <c r="K7073" s="1"/>
    </row>
    <row r="7074" spans="11:11" x14ac:dyDescent="0.25">
      <c r="K7074" s="1"/>
    </row>
    <row r="7075" spans="11:11" x14ac:dyDescent="0.25">
      <c r="K7075" s="1"/>
    </row>
    <row r="7076" spans="11:11" x14ac:dyDescent="0.25">
      <c r="K7076" s="1"/>
    </row>
    <row r="7077" spans="11:11" x14ac:dyDescent="0.25">
      <c r="K7077" s="1"/>
    </row>
    <row r="7078" spans="11:11" x14ac:dyDescent="0.25">
      <c r="K7078" s="1"/>
    </row>
    <row r="7079" spans="11:11" x14ac:dyDescent="0.25">
      <c r="K7079" s="1"/>
    </row>
    <row r="7080" spans="11:11" x14ac:dyDescent="0.25">
      <c r="K7080" s="1"/>
    </row>
    <row r="7081" spans="11:11" x14ac:dyDescent="0.25">
      <c r="K7081" s="1"/>
    </row>
    <row r="7082" spans="11:11" x14ac:dyDescent="0.25">
      <c r="K7082" s="1"/>
    </row>
    <row r="7083" spans="11:11" x14ac:dyDescent="0.25">
      <c r="K7083" s="1"/>
    </row>
    <row r="7084" spans="11:11" x14ac:dyDescent="0.25">
      <c r="K7084" s="1"/>
    </row>
    <row r="7085" spans="11:11" x14ac:dyDescent="0.25">
      <c r="K7085" s="1"/>
    </row>
    <row r="7086" spans="11:11" x14ac:dyDescent="0.25">
      <c r="K7086" s="1"/>
    </row>
    <row r="7087" spans="11:11" x14ac:dyDescent="0.25">
      <c r="K7087" s="1"/>
    </row>
    <row r="7088" spans="11:11" x14ac:dyDescent="0.25">
      <c r="K7088" s="1"/>
    </row>
    <row r="7089" spans="11:11" x14ac:dyDescent="0.25">
      <c r="K7089" s="1"/>
    </row>
    <row r="7090" spans="11:11" x14ac:dyDescent="0.25">
      <c r="K7090" s="1"/>
    </row>
    <row r="7091" spans="11:11" x14ac:dyDescent="0.25">
      <c r="K7091" s="1"/>
    </row>
    <row r="7092" spans="11:11" x14ac:dyDescent="0.25">
      <c r="K7092" s="1"/>
    </row>
    <row r="7093" spans="11:11" x14ac:dyDescent="0.25">
      <c r="K7093" s="1"/>
    </row>
    <row r="7094" spans="11:11" x14ac:dyDescent="0.25">
      <c r="K7094" s="1"/>
    </row>
    <row r="7095" spans="11:11" x14ac:dyDescent="0.25">
      <c r="K7095" s="1"/>
    </row>
    <row r="7096" spans="11:11" x14ac:dyDescent="0.25">
      <c r="K7096" s="1"/>
    </row>
    <row r="7097" spans="11:11" x14ac:dyDescent="0.25">
      <c r="K7097" s="1"/>
    </row>
    <row r="7098" spans="11:11" x14ac:dyDescent="0.25">
      <c r="K7098" s="1"/>
    </row>
    <row r="7099" spans="11:11" x14ac:dyDescent="0.25">
      <c r="K7099" s="1"/>
    </row>
    <row r="7100" spans="11:11" x14ac:dyDescent="0.25">
      <c r="K7100" s="1"/>
    </row>
    <row r="7101" spans="11:11" x14ac:dyDescent="0.25">
      <c r="K7101" s="1"/>
    </row>
    <row r="7102" spans="11:11" x14ac:dyDescent="0.25">
      <c r="K7102" s="1"/>
    </row>
    <row r="7103" spans="11:11" x14ac:dyDescent="0.25">
      <c r="K7103" s="1"/>
    </row>
    <row r="7104" spans="11:11" x14ac:dyDescent="0.25">
      <c r="K7104" s="1"/>
    </row>
    <row r="7105" spans="11:11" x14ac:dyDescent="0.25">
      <c r="K7105" s="1"/>
    </row>
    <row r="7106" spans="11:11" x14ac:dyDescent="0.25">
      <c r="K7106" s="1"/>
    </row>
    <row r="7107" spans="11:11" x14ac:dyDescent="0.25">
      <c r="K7107" s="1"/>
    </row>
    <row r="7108" spans="11:11" x14ac:dyDescent="0.25">
      <c r="K7108" s="1"/>
    </row>
    <row r="7109" spans="11:11" x14ac:dyDescent="0.25">
      <c r="K7109" s="1"/>
    </row>
    <row r="7110" spans="11:11" x14ac:dyDescent="0.25">
      <c r="K7110" s="1"/>
    </row>
    <row r="7111" spans="11:11" x14ac:dyDescent="0.25">
      <c r="K7111" s="1"/>
    </row>
    <row r="7112" spans="11:11" x14ac:dyDescent="0.25">
      <c r="K7112" s="1"/>
    </row>
    <row r="7113" spans="11:11" x14ac:dyDescent="0.25">
      <c r="K7113" s="1"/>
    </row>
    <row r="7114" spans="11:11" x14ac:dyDescent="0.25">
      <c r="K7114" s="1"/>
    </row>
    <row r="7115" spans="11:11" x14ac:dyDescent="0.25">
      <c r="K7115" s="1"/>
    </row>
    <row r="7116" spans="11:11" x14ac:dyDescent="0.25">
      <c r="K7116" s="1"/>
    </row>
    <row r="7117" spans="11:11" x14ac:dyDescent="0.25">
      <c r="K7117" s="1"/>
    </row>
    <row r="7118" spans="11:11" x14ac:dyDescent="0.25">
      <c r="K7118" s="1"/>
    </row>
    <row r="7119" spans="11:11" x14ac:dyDescent="0.25">
      <c r="K7119" s="1"/>
    </row>
    <row r="7120" spans="11:11" x14ac:dyDescent="0.25">
      <c r="K7120" s="1"/>
    </row>
    <row r="7121" spans="11:11" x14ac:dyDescent="0.25">
      <c r="K7121" s="1"/>
    </row>
    <row r="7122" spans="11:11" x14ac:dyDescent="0.25">
      <c r="K7122" s="1"/>
    </row>
    <row r="7123" spans="11:11" x14ac:dyDescent="0.25">
      <c r="K7123" s="1"/>
    </row>
    <row r="7124" spans="11:11" x14ac:dyDescent="0.25">
      <c r="K7124" s="1"/>
    </row>
    <row r="7125" spans="11:11" x14ac:dyDescent="0.25">
      <c r="K7125" s="1"/>
    </row>
    <row r="7126" spans="11:11" x14ac:dyDescent="0.25">
      <c r="K7126" s="1"/>
    </row>
    <row r="7127" spans="11:11" x14ac:dyDescent="0.25">
      <c r="K7127" s="1"/>
    </row>
    <row r="7128" spans="11:11" x14ac:dyDescent="0.25">
      <c r="K7128" s="1"/>
    </row>
    <row r="7129" spans="11:11" x14ac:dyDescent="0.25">
      <c r="K7129" s="1"/>
    </row>
    <row r="7130" spans="11:11" x14ac:dyDescent="0.25">
      <c r="K7130" s="1"/>
    </row>
    <row r="7131" spans="11:11" x14ac:dyDescent="0.25">
      <c r="K7131" s="1"/>
    </row>
    <row r="7132" spans="11:11" x14ac:dyDescent="0.25">
      <c r="K7132" s="1"/>
    </row>
    <row r="7133" spans="11:11" x14ac:dyDescent="0.25">
      <c r="K7133" s="1"/>
    </row>
    <row r="7134" spans="11:11" x14ac:dyDescent="0.25">
      <c r="K7134" s="1"/>
    </row>
    <row r="7135" spans="11:11" x14ac:dyDescent="0.25">
      <c r="K7135" s="1"/>
    </row>
    <row r="7136" spans="11:11" x14ac:dyDescent="0.25">
      <c r="K7136" s="1"/>
    </row>
    <row r="7137" spans="11:11" x14ac:dyDescent="0.25">
      <c r="K7137" s="1"/>
    </row>
    <row r="7138" spans="11:11" x14ac:dyDescent="0.25">
      <c r="K7138" s="1"/>
    </row>
    <row r="7139" spans="11:11" x14ac:dyDescent="0.25">
      <c r="K7139" s="1"/>
    </row>
    <row r="7140" spans="11:11" x14ac:dyDescent="0.25">
      <c r="K7140" s="1"/>
    </row>
    <row r="7141" spans="11:11" x14ac:dyDescent="0.25">
      <c r="K7141" s="1"/>
    </row>
    <row r="7142" spans="11:11" x14ac:dyDescent="0.25">
      <c r="K7142" s="1"/>
    </row>
    <row r="7143" spans="11:11" x14ac:dyDescent="0.25">
      <c r="K7143" s="1"/>
    </row>
    <row r="7144" spans="11:11" x14ac:dyDescent="0.25">
      <c r="K7144" s="1"/>
    </row>
    <row r="7145" spans="11:11" x14ac:dyDescent="0.25">
      <c r="K7145" s="1"/>
    </row>
    <row r="7146" spans="11:11" x14ac:dyDescent="0.25">
      <c r="K7146" s="1"/>
    </row>
    <row r="7147" spans="11:11" x14ac:dyDescent="0.25">
      <c r="K7147" s="1"/>
    </row>
    <row r="7148" spans="11:11" x14ac:dyDescent="0.25">
      <c r="K7148" s="1"/>
    </row>
    <row r="7149" spans="11:11" x14ac:dyDescent="0.25">
      <c r="K7149" s="1"/>
    </row>
    <row r="7150" spans="11:11" x14ac:dyDescent="0.25">
      <c r="K7150" s="1"/>
    </row>
    <row r="7151" spans="11:11" x14ac:dyDescent="0.25">
      <c r="K7151" s="1"/>
    </row>
    <row r="7152" spans="11:11" x14ac:dyDescent="0.25">
      <c r="K7152" s="1"/>
    </row>
    <row r="7153" spans="11:11" x14ac:dyDescent="0.25">
      <c r="K7153" s="1"/>
    </row>
    <row r="7154" spans="11:11" x14ac:dyDescent="0.25">
      <c r="K7154" s="1"/>
    </row>
    <row r="7155" spans="11:11" x14ac:dyDescent="0.25">
      <c r="K7155" s="1"/>
    </row>
    <row r="7156" spans="11:11" x14ac:dyDescent="0.25">
      <c r="K7156" s="1"/>
    </row>
    <row r="7157" spans="11:11" x14ac:dyDescent="0.25">
      <c r="K7157" s="1"/>
    </row>
    <row r="7158" spans="11:11" x14ac:dyDescent="0.25">
      <c r="K7158" s="1"/>
    </row>
    <row r="7159" spans="11:11" x14ac:dyDescent="0.25">
      <c r="K7159" s="1"/>
    </row>
    <row r="7160" spans="11:11" x14ac:dyDescent="0.25">
      <c r="K7160" s="1"/>
    </row>
    <row r="7161" spans="11:11" x14ac:dyDescent="0.25">
      <c r="K7161" s="1"/>
    </row>
    <row r="7162" spans="11:11" x14ac:dyDescent="0.25">
      <c r="K7162" s="1"/>
    </row>
    <row r="7163" spans="11:11" x14ac:dyDescent="0.25">
      <c r="K7163" s="1"/>
    </row>
    <row r="7164" spans="11:11" x14ac:dyDescent="0.25">
      <c r="K7164" s="1"/>
    </row>
    <row r="7165" spans="11:11" x14ac:dyDescent="0.25">
      <c r="K7165" s="1"/>
    </row>
    <row r="7166" spans="11:11" x14ac:dyDescent="0.25">
      <c r="K7166" s="1"/>
    </row>
    <row r="7167" spans="11:11" x14ac:dyDescent="0.25">
      <c r="K7167" s="1"/>
    </row>
    <row r="7168" spans="11:11" x14ac:dyDescent="0.25">
      <c r="K7168" s="1"/>
    </row>
    <row r="7169" spans="11:11" x14ac:dyDescent="0.25">
      <c r="K7169" s="1"/>
    </row>
    <row r="7170" spans="11:11" x14ac:dyDescent="0.25">
      <c r="K7170" s="1"/>
    </row>
    <row r="7171" spans="11:11" x14ac:dyDescent="0.25">
      <c r="K7171" s="1"/>
    </row>
    <row r="7172" spans="11:11" x14ac:dyDescent="0.25">
      <c r="K7172" s="1"/>
    </row>
    <row r="7173" spans="11:11" x14ac:dyDescent="0.25">
      <c r="K7173" s="1"/>
    </row>
    <row r="7174" spans="11:11" x14ac:dyDescent="0.25">
      <c r="K7174" s="1"/>
    </row>
    <row r="7175" spans="11:11" x14ac:dyDescent="0.25">
      <c r="K7175" s="1"/>
    </row>
    <row r="7176" spans="11:11" x14ac:dyDescent="0.25">
      <c r="K7176" s="1"/>
    </row>
    <row r="7177" spans="11:11" x14ac:dyDescent="0.25">
      <c r="K7177" s="1"/>
    </row>
    <row r="7178" spans="11:11" x14ac:dyDescent="0.25">
      <c r="K7178" s="1"/>
    </row>
    <row r="7179" spans="11:11" x14ac:dyDescent="0.25">
      <c r="K7179" s="1"/>
    </row>
    <row r="7180" spans="11:11" x14ac:dyDescent="0.25">
      <c r="K7180" s="1"/>
    </row>
    <row r="7181" spans="11:11" x14ac:dyDescent="0.25">
      <c r="K7181" s="1"/>
    </row>
    <row r="7182" spans="11:11" x14ac:dyDescent="0.25">
      <c r="K7182" s="1"/>
    </row>
    <row r="7183" spans="11:11" x14ac:dyDescent="0.25">
      <c r="K7183" s="1"/>
    </row>
    <row r="7184" spans="11:11" x14ac:dyDescent="0.25">
      <c r="K7184" s="1"/>
    </row>
    <row r="7185" spans="11:11" x14ac:dyDescent="0.25">
      <c r="K7185" s="1"/>
    </row>
    <row r="7186" spans="11:11" x14ac:dyDescent="0.25">
      <c r="K7186" s="1"/>
    </row>
    <row r="7187" spans="11:11" x14ac:dyDescent="0.25">
      <c r="K7187" s="1"/>
    </row>
    <row r="7188" spans="11:11" x14ac:dyDescent="0.25">
      <c r="K7188" s="1"/>
    </row>
    <row r="7189" spans="11:11" x14ac:dyDescent="0.25">
      <c r="K7189" s="1"/>
    </row>
    <row r="7190" spans="11:11" x14ac:dyDescent="0.25">
      <c r="K7190" s="1"/>
    </row>
    <row r="7191" spans="11:11" x14ac:dyDescent="0.25">
      <c r="K7191" s="1"/>
    </row>
    <row r="7192" spans="11:11" x14ac:dyDescent="0.25">
      <c r="K7192" s="1"/>
    </row>
    <row r="7193" spans="11:11" x14ac:dyDescent="0.25">
      <c r="K7193" s="1"/>
    </row>
    <row r="7194" spans="11:11" x14ac:dyDescent="0.25">
      <c r="K7194" s="1"/>
    </row>
    <row r="7195" spans="11:11" x14ac:dyDescent="0.25">
      <c r="K7195" s="1"/>
    </row>
    <row r="7196" spans="11:11" x14ac:dyDescent="0.25">
      <c r="K7196" s="1"/>
    </row>
    <row r="7197" spans="11:11" x14ac:dyDescent="0.25">
      <c r="K7197" s="1"/>
    </row>
    <row r="7198" spans="11:11" x14ac:dyDescent="0.25">
      <c r="K7198" s="1"/>
    </row>
    <row r="7199" spans="11:11" x14ac:dyDescent="0.25">
      <c r="K7199" s="1"/>
    </row>
    <row r="7200" spans="11:11" x14ac:dyDescent="0.25">
      <c r="K7200" s="1"/>
    </row>
    <row r="7201" spans="11:11" x14ac:dyDescent="0.25">
      <c r="K7201" s="1"/>
    </row>
    <row r="7202" spans="11:11" x14ac:dyDescent="0.25">
      <c r="K7202" s="1"/>
    </row>
    <row r="7203" spans="11:11" x14ac:dyDescent="0.25">
      <c r="K7203" s="1"/>
    </row>
    <row r="7204" spans="11:11" x14ac:dyDescent="0.25">
      <c r="K7204" s="1"/>
    </row>
    <row r="7205" spans="11:11" x14ac:dyDescent="0.25">
      <c r="K7205" s="1"/>
    </row>
    <row r="7206" spans="11:11" x14ac:dyDescent="0.25">
      <c r="K7206" s="1"/>
    </row>
    <row r="7207" spans="11:11" x14ac:dyDescent="0.25">
      <c r="K7207" s="1"/>
    </row>
    <row r="7208" spans="11:11" x14ac:dyDescent="0.25">
      <c r="K7208" s="1"/>
    </row>
    <row r="7209" spans="11:11" x14ac:dyDescent="0.25">
      <c r="K7209" s="1"/>
    </row>
    <row r="7210" spans="11:11" x14ac:dyDescent="0.25">
      <c r="K7210" s="1"/>
    </row>
    <row r="7211" spans="11:11" x14ac:dyDescent="0.25">
      <c r="K7211" s="1"/>
    </row>
    <row r="7212" spans="11:11" x14ac:dyDescent="0.25">
      <c r="K7212" s="1"/>
    </row>
    <row r="7213" spans="11:11" x14ac:dyDescent="0.25">
      <c r="K7213" s="1"/>
    </row>
    <row r="7214" spans="11:11" x14ac:dyDescent="0.25">
      <c r="K7214" s="1"/>
    </row>
    <row r="7215" spans="11:11" x14ac:dyDescent="0.25">
      <c r="K7215" s="1"/>
    </row>
    <row r="7216" spans="11:11" x14ac:dyDescent="0.25">
      <c r="K7216" s="1"/>
    </row>
    <row r="7217" spans="11:11" x14ac:dyDescent="0.25">
      <c r="K7217" s="1"/>
    </row>
    <row r="7218" spans="11:11" x14ac:dyDescent="0.25">
      <c r="K7218" s="1"/>
    </row>
    <row r="7219" spans="11:11" x14ac:dyDescent="0.25">
      <c r="K7219" s="1"/>
    </row>
    <row r="7220" spans="11:11" x14ac:dyDescent="0.25">
      <c r="K7220" s="1"/>
    </row>
    <row r="7221" spans="11:11" x14ac:dyDescent="0.25">
      <c r="K7221" s="1"/>
    </row>
    <row r="7222" spans="11:11" x14ac:dyDescent="0.25">
      <c r="K7222" s="1"/>
    </row>
    <row r="7223" spans="11:11" x14ac:dyDescent="0.25">
      <c r="K7223" s="1"/>
    </row>
    <row r="7224" spans="11:11" x14ac:dyDescent="0.25">
      <c r="K7224" s="1"/>
    </row>
    <row r="7225" spans="11:11" x14ac:dyDescent="0.25">
      <c r="K7225" s="1"/>
    </row>
    <row r="7226" spans="11:11" x14ac:dyDescent="0.25">
      <c r="K7226" s="1"/>
    </row>
    <row r="7227" spans="11:11" x14ac:dyDescent="0.25">
      <c r="K7227" s="1"/>
    </row>
    <row r="7228" spans="11:11" x14ac:dyDescent="0.25">
      <c r="K7228" s="1"/>
    </row>
    <row r="7229" spans="11:11" x14ac:dyDescent="0.25">
      <c r="K7229" s="1"/>
    </row>
    <row r="7230" spans="11:11" x14ac:dyDescent="0.25">
      <c r="K7230" s="1"/>
    </row>
    <row r="7231" spans="11:11" x14ac:dyDescent="0.25">
      <c r="K7231" s="1"/>
    </row>
    <row r="7232" spans="11:11" x14ac:dyDescent="0.25">
      <c r="K7232" s="1"/>
    </row>
    <row r="7233" spans="11:11" x14ac:dyDescent="0.25">
      <c r="K7233" s="1"/>
    </row>
    <row r="7234" spans="11:11" x14ac:dyDescent="0.25">
      <c r="K7234" s="1"/>
    </row>
    <row r="7235" spans="11:11" x14ac:dyDescent="0.25">
      <c r="K7235" s="1"/>
    </row>
    <row r="7236" spans="11:11" x14ac:dyDescent="0.25">
      <c r="K7236" s="1"/>
    </row>
    <row r="7237" spans="11:11" x14ac:dyDescent="0.25">
      <c r="K7237" s="1"/>
    </row>
    <row r="7238" spans="11:11" x14ac:dyDescent="0.25">
      <c r="K7238" s="1"/>
    </row>
    <row r="7239" spans="11:11" x14ac:dyDescent="0.25">
      <c r="K7239" s="1"/>
    </row>
    <row r="7240" spans="11:11" x14ac:dyDescent="0.25">
      <c r="K7240" s="1"/>
    </row>
    <row r="7241" spans="11:11" x14ac:dyDescent="0.25">
      <c r="K7241" s="1"/>
    </row>
    <row r="7242" spans="11:11" x14ac:dyDescent="0.25">
      <c r="K7242" s="1"/>
    </row>
    <row r="7243" spans="11:11" x14ac:dyDescent="0.25">
      <c r="K7243" s="1"/>
    </row>
    <row r="7244" spans="11:11" x14ac:dyDescent="0.25">
      <c r="K7244" s="1"/>
    </row>
    <row r="7245" spans="11:11" x14ac:dyDescent="0.25">
      <c r="K7245" s="1"/>
    </row>
    <row r="7246" spans="11:11" x14ac:dyDescent="0.25">
      <c r="K7246" s="1"/>
    </row>
    <row r="7247" spans="11:11" x14ac:dyDescent="0.25">
      <c r="K7247" s="1"/>
    </row>
    <row r="7248" spans="11:11" x14ac:dyDescent="0.25">
      <c r="K7248" s="1"/>
    </row>
    <row r="7249" spans="11:11" x14ac:dyDescent="0.25">
      <c r="K7249" s="1"/>
    </row>
    <row r="7250" spans="11:11" x14ac:dyDescent="0.25">
      <c r="K7250" s="1"/>
    </row>
    <row r="7251" spans="11:11" x14ac:dyDescent="0.25">
      <c r="K7251" s="1"/>
    </row>
    <row r="7252" spans="11:11" x14ac:dyDescent="0.25">
      <c r="K7252" s="1"/>
    </row>
    <row r="7253" spans="11:11" x14ac:dyDescent="0.25">
      <c r="K7253" s="1"/>
    </row>
    <row r="7254" spans="11:11" x14ac:dyDescent="0.25">
      <c r="K7254" s="1"/>
    </row>
    <row r="7255" spans="11:11" x14ac:dyDescent="0.25">
      <c r="K7255" s="1"/>
    </row>
    <row r="7256" spans="11:11" x14ac:dyDescent="0.25">
      <c r="K7256" s="1"/>
    </row>
    <row r="7257" spans="11:11" x14ac:dyDescent="0.25">
      <c r="K7257" s="1"/>
    </row>
    <row r="7258" spans="11:11" x14ac:dyDescent="0.25">
      <c r="K7258" s="1"/>
    </row>
    <row r="7259" spans="11:11" x14ac:dyDescent="0.25">
      <c r="K7259" s="1"/>
    </row>
    <row r="7260" spans="11:11" x14ac:dyDescent="0.25">
      <c r="K7260" s="1"/>
    </row>
    <row r="7261" spans="11:11" x14ac:dyDescent="0.25">
      <c r="K7261" s="1"/>
    </row>
    <row r="7262" spans="11:11" x14ac:dyDescent="0.25">
      <c r="K7262" s="1"/>
    </row>
    <row r="7263" spans="11:11" x14ac:dyDescent="0.25">
      <c r="K7263" s="1"/>
    </row>
    <row r="7264" spans="11:11" x14ac:dyDescent="0.25">
      <c r="K7264" s="1"/>
    </row>
    <row r="7265" spans="11:11" x14ac:dyDescent="0.25">
      <c r="K7265" s="1"/>
    </row>
    <row r="7266" spans="11:11" x14ac:dyDescent="0.25">
      <c r="K7266" s="1"/>
    </row>
    <row r="7267" spans="11:11" x14ac:dyDescent="0.25">
      <c r="K7267" s="1"/>
    </row>
    <row r="7268" spans="11:11" x14ac:dyDescent="0.25">
      <c r="K7268" s="1"/>
    </row>
    <row r="7269" spans="11:11" x14ac:dyDescent="0.25">
      <c r="K7269" s="1"/>
    </row>
    <row r="7270" spans="11:11" x14ac:dyDescent="0.25">
      <c r="K7270" s="1"/>
    </row>
    <row r="7271" spans="11:11" x14ac:dyDescent="0.25">
      <c r="K7271" s="1"/>
    </row>
    <row r="7272" spans="11:11" x14ac:dyDescent="0.25">
      <c r="K7272" s="1"/>
    </row>
    <row r="7273" spans="11:11" x14ac:dyDescent="0.25">
      <c r="K7273" s="1"/>
    </row>
    <row r="7274" spans="11:11" x14ac:dyDescent="0.25">
      <c r="K7274" s="1"/>
    </row>
    <row r="7275" spans="11:11" x14ac:dyDescent="0.25">
      <c r="K7275" s="1"/>
    </row>
    <row r="7276" spans="11:11" x14ac:dyDescent="0.25">
      <c r="K7276" s="1"/>
    </row>
    <row r="7277" spans="11:11" x14ac:dyDescent="0.25">
      <c r="K7277" s="1"/>
    </row>
    <row r="7278" spans="11:11" x14ac:dyDescent="0.25">
      <c r="K7278" s="1"/>
    </row>
    <row r="7279" spans="11:11" x14ac:dyDescent="0.25">
      <c r="K7279" s="1"/>
    </row>
    <row r="7280" spans="11:11" x14ac:dyDescent="0.25">
      <c r="K7280" s="1"/>
    </row>
    <row r="7281" spans="11:11" x14ac:dyDescent="0.25">
      <c r="K7281" s="1"/>
    </row>
    <row r="7282" spans="11:11" x14ac:dyDescent="0.25">
      <c r="K7282" s="1"/>
    </row>
    <row r="7283" spans="11:11" x14ac:dyDescent="0.25">
      <c r="K7283" s="1"/>
    </row>
    <row r="7284" spans="11:11" x14ac:dyDescent="0.25">
      <c r="K7284" s="1"/>
    </row>
    <row r="7285" spans="11:11" x14ac:dyDescent="0.25">
      <c r="K7285" s="1"/>
    </row>
    <row r="7286" spans="11:11" x14ac:dyDescent="0.25">
      <c r="K7286" s="1"/>
    </row>
    <row r="7287" spans="11:11" x14ac:dyDescent="0.25">
      <c r="K7287" s="1"/>
    </row>
    <row r="7288" spans="11:11" x14ac:dyDescent="0.25">
      <c r="K7288" s="1"/>
    </row>
    <row r="7289" spans="11:11" x14ac:dyDescent="0.25">
      <c r="K7289" s="1"/>
    </row>
    <row r="7290" spans="11:11" x14ac:dyDescent="0.25">
      <c r="K7290" s="1"/>
    </row>
    <row r="7291" spans="11:11" x14ac:dyDescent="0.25">
      <c r="K7291" s="1"/>
    </row>
    <row r="7292" spans="11:11" x14ac:dyDescent="0.25">
      <c r="K7292" s="1"/>
    </row>
    <row r="7293" spans="11:11" x14ac:dyDescent="0.25">
      <c r="K7293" s="1"/>
    </row>
    <row r="7294" spans="11:11" x14ac:dyDescent="0.25">
      <c r="K7294" s="1"/>
    </row>
    <row r="7295" spans="11:11" x14ac:dyDescent="0.25">
      <c r="K7295" s="1"/>
    </row>
    <row r="7296" spans="11:11" x14ac:dyDescent="0.25">
      <c r="K7296" s="1"/>
    </row>
    <row r="7297" spans="11:11" x14ac:dyDescent="0.25">
      <c r="K7297" s="1"/>
    </row>
    <row r="7298" spans="11:11" x14ac:dyDescent="0.25">
      <c r="K7298" s="1"/>
    </row>
    <row r="7299" spans="11:11" x14ac:dyDescent="0.25">
      <c r="K7299" s="1"/>
    </row>
    <row r="7300" spans="11:11" x14ac:dyDescent="0.25">
      <c r="K7300" s="1"/>
    </row>
    <row r="7301" spans="11:11" x14ac:dyDescent="0.25">
      <c r="K7301" s="1"/>
    </row>
    <row r="7302" spans="11:11" x14ac:dyDescent="0.25">
      <c r="K7302" s="1"/>
    </row>
    <row r="7303" spans="11:11" x14ac:dyDescent="0.25">
      <c r="K7303" s="1"/>
    </row>
    <row r="7304" spans="11:11" x14ac:dyDescent="0.25">
      <c r="K7304" s="1"/>
    </row>
    <row r="7305" spans="11:11" x14ac:dyDescent="0.25">
      <c r="K7305" s="1"/>
    </row>
    <row r="7306" spans="11:11" x14ac:dyDescent="0.25">
      <c r="K7306" s="1"/>
    </row>
    <row r="7307" spans="11:11" x14ac:dyDescent="0.25">
      <c r="K7307" s="1"/>
    </row>
    <row r="7308" spans="11:11" x14ac:dyDescent="0.25">
      <c r="K7308" s="1"/>
    </row>
    <row r="7309" spans="11:11" x14ac:dyDescent="0.25">
      <c r="K7309" s="1"/>
    </row>
    <row r="7310" spans="11:11" x14ac:dyDescent="0.25">
      <c r="K7310" s="1"/>
    </row>
    <row r="7311" spans="11:11" x14ac:dyDescent="0.25">
      <c r="K7311" s="1"/>
    </row>
    <row r="7312" spans="11:11" x14ac:dyDescent="0.25">
      <c r="K7312" s="1"/>
    </row>
    <row r="7313" spans="11:11" x14ac:dyDescent="0.25">
      <c r="K7313" s="1"/>
    </row>
    <row r="7314" spans="11:11" x14ac:dyDescent="0.25">
      <c r="K7314" s="1"/>
    </row>
    <row r="7315" spans="11:11" x14ac:dyDescent="0.25">
      <c r="K7315" s="1"/>
    </row>
    <row r="7316" spans="11:11" x14ac:dyDescent="0.25">
      <c r="K7316" s="1"/>
    </row>
    <row r="7317" spans="11:11" x14ac:dyDescent="0.25">
      <c r="K7317" s="1"/>
    </row>
    <row r="7318" spans="11:11" x14ac:dyDescent="0.25">
      <c r="K7318" s="1"/>
    </row>
    <row r="7319" spans="11:11" x14ac:dyDescent="0.25">
      <c r="K7319" s="1"/>
    </row>
    <row r="7320" spans="11:11" x14ac:dyDescent="0.25">
      <c r="K7320" s="1"/>
    </row>
    <row r="7321" spans="11:11" x14ac:dyDescent="0.25">
      <c r="K7321" s="1"/>
    </row>
    <row r="7322" spans="11:11" x14ac:dyDescent="0.25">
      <c r="K7322" s="1"/>
    </row>
    <row r="7323" spans="11:11" x14ac:dyDescent="0.25">
      <c r="K7323" s="1"/>
    </row>
    <row r="7324" spans="11:11" x14ac:dyDescent="0.25">
      <c r="K7324" s="1"/>
    </row>
    <row r="7325" spans="11:11" x14ac:dyDescent="0.25">
      <c r="K7325" s="1"/>
    </row>
    <row r="7326" spans="11:11" x14ac:dyDescent="0.25">
      <c r="K7326" s="1"/>
    </row>
    <row r="7327" spans="11:11" x14ac:dyDescent="0.25">
      <c r="K7327" s="1"/>
    </row>
    <row r="7328" spans="11:11" x14ac:dyDescent="0.25">
      <c r="K7328" s="1"/>
    </row>
    <row r="7329" spans="11:11" x14ac:dyDescent="0.25">
      <c r="K7329" s="1"/>
    </row>
    <row r="7330" spans="11:11" x14ac:dyDescent="0.25">
      <c r="K7330" s="1"/>
    </row>
    <row r="7331" spans="11:11" x14ac:dyDescent="0.25">
      <c r="K7331" s="1"/>
    </row>
    <row r="7332" spans="11:11" x14ac:dyDescent="0.25">
      <c r="K7332" s="1"/>
    </row>
    <row r="7333" spans="11:11" x14ac:dyDescent="0.25">
      <c r="K7333" s="1"/>
    </row>
    <row r="7334" spans="11:11" x14ac:dyDescent="0.25">
      <c r="K7334" s="1"/>
    </row>
    <row r="7335" spans="11:11" x14ac:dyDescent="0.25">
      <c r="K7335" s="1"/>
    </row>
    <row r="7336" spans="11:11" x14ac:dyDescent="0.25">
      <c r="K7336" s="1"/>
    </row>
    <row r="7337" spans="11:11" x14ac:dyDescent="0.25">
      <c r="K7337" s="1"/>
    </row>
    <row r="7338" spans="11:11" x14ac:dyDescent="0.25">
      <c r="K7338" s="1"/>
    </row>
    <row r="7339" spans="11:11" x14ac:dyDescent="0.25">
      <c r="K7339" s="1"/>
    </row>
    <row r="7340" spans="11:11" x14ac:dyDescent="0.25">
      <c r="K7340" s="1"/>
    </row>
    <row r="7341" spans="11:11" x14ac:dyDescent="0.25">
      <c r="K7341" s="1"/>
    </row>
    <row r="7342" spans="11:11" x14ac:dyDescent="0.25">
      <c r="K7342" s="1"/>
    </row>
    <row r="7343" spans="11:11" x14ac:dyDescent="0.25">
      <c r="K7343" s="1"/>
    </row>
    <row r="7344" spans="11:11" x14ac:dyDescent="0.25">
      <c r="K7344" s="1"/>
    </row>
    <row r="7345" spans="11:11" x14ac:dyDescent="0.25">
      <c r="K7345" s="1"/>
    </row>
    <row r="7346" spans="11:11" x14ac:dyDescent="0.25">
      <c r="K7346" s="1"/>
    </row>
    <row r="7347" spans="11:11" x14ac:dyDescent="0.25">
      <c r="K7347" s="1"/>
    </row>
    <row r="7348" spans="11:11" x14ac:dyDescent="0.25">
      <c r="K7348" s="1"/>
    </row>
    <row r="7349" spans="11:11" x14ac:dyDescent="0.25">
      <c r="K7349" s="1"/>
    </row>
    <row r="7350" spans="11:11" x14ac:dyDescent="0.25">
      <c r="K7350" s="1"/>
    </row>
    <row r="7351" spans="11:11" x14ac:dyDescent="0.25">
      <c r="K7351" s="1"/>
    </row>
    <row r="7352" spans="11:11" x14ac:dyDescent="0.25">
      <c r="K7352" s="1"/>
    </row>
    <row r="7353" spans="11:11" x14ac:dyDescent="0.25">
      <c r="K7353" s="1"/>
    </row>
    <row r="7354" spans="11:11" x14ac:dyDescent="0.25">
      <c r="K7354" s="1"/>
    </row>
    <row r="7355" spans="11:11" x14ac:dyDescent="0.25">
      <c r="K7355" s="1"/>
    </row>
    <row r="7356" spans="11:11" x14ac:dyDescent="0.25">
      <c r="K7356" s="1"/>
    </row>
    <row r="7357" spans="11:11" x14ac:dyDescent="0.25">
      <c r="K7357" s="1"/>
    </row>
    <row r="7358" spans="11:11" x14ac:dyDescent="0.25">
      <c r="K7358" s="1"/>
    </row>
    <row r="7359" spans="11:11" x14ac:dyDescent="0.25">
      <c r="K7359" s="1"/>
    </row>
    <row r="7360" spans="11:11" x14ac:dyDescent="0.25">
      <c r="K7360" s="1"/>
    </row>
    <row r="7361" spans="11:11" x14ac:dyDescent="0.25">
      <c r="K7361" s="1"/>
    </row>
    <row r="7362" spans="11:11" x14ac:dyDescent="0.25">
      <c r="K7362" s="1"/>
    </row>
    <row r="7363" spans="11:11" x14ac:dyDescent="0.25">
      <c r="K7363" s="1"/>
    </row>
    <row r="7364" spans="11:11" x14ac:dyDescent="0.25">
      <c r="K7364" s="1"/>
    </row>
    <row r="7365" spans="11:11" x14ac:dyDescent="0.25">
      <c r="K7365" s="1"/>
    </row>
    <row r="7366" spans="11:11" x14ac:dyDescent="0.25">
      <c r="K7366" s="1"/>
    </row>
    <row r="7367" spans="11:11" x14ac:dyDescent="0.25">
      <c r="K7367" s="1"/>
    </row>
    <row r="7368" spans="11:11" x14ac:dyDescent="0.25">
      <c r="K7368" s="1"/>
    </row>
    <row r="7369" spans="11:11" x14ac:dyDescent="0.25">
      <c r="K7369" s="1"/>
    </row>
    <row r="7370" spans="11:11" x14ac:dyDescent="0.25">
      <c r="K7370" s="1"/>
    </row>
    <row r="7371" spans="11:11" x14ac:dyDescent="0.25">
      <c r="K7371" s="1"/>
    </row>
    <row r="7372" spans="11:11" x14ac:dyDescent="0.25">
      <c r="K7372" s="1"/>
    </row>
    <row r="7373" spans="11:11" x14ac:dyDescent="0.25">
      <c r="K7373" s="1"/>
    </row>
    <row r="7374" spans="11:11" x14ac:dyDescent="0.25">
      <c r="K7374" s="1"/>
    </row>
    <row r="7375" spans="11:11" x14ac:dyDescent="0.25">
      <c r="K7375" s="1"/>
    </row>
    <row r="7376" spans="11:11" x14ac:dyDescent="0.25">
      <c r="K7376" s="1"/>
    </row>
    <row r="7377" spans="11:11" x14ac:dyDescent="0.25">
      <c r="K7377" s="1"/>
    </row>
    <row r="7378" spans="11:11" x14ac:dyDescent="0.25">
      <c r="K7378" s="1"/>
    </row>
    <row r="7379" spans="11:11" x14ac:dyDescent="0.25">
      <c r="K7379" s="1"/>
    </row>
    <row r="7380" spans="11:11" x14ac:dyDescent="0.25">
      <c r="K7380" s="1"/>
    </row>
    <row r="7381" spans="11:11" x14ac:dyDescent="0.25">
      <c r="K7381" s="1"/>
    </row>
    <row r="7382" spans="11:11" x14ac:dyDescent="0.25">
      <c r="K7382" s="1"/>
    </row>
    <row r="7383" spans="11:11" x14ac:dyDescent="0.25">
      <c r="K7383" s="1"/>
    </row>
    <row r="7384" spans="11:11" x14ac:dyDescent="0.25">
      <c r="K7384" s="1"/>
    </row>
    <row r="7385" spans="11:11" x14ac:dyDescent="0.25">
      <c r="K7385" s="1"/>
    </row>
    <row r="7386" spans="11:11" x14ac:dyDescent="0.25">
      <c r="K7386" s="1"/>
    </row>
    <row r="7387" spans="11:11" x14ac:dyDescent="0.25">
      <c r="K7387" s="1"/>
    </row>
    <row r="7388" spans="11:11" x14ac:dyDescent="0.25">
      <c r="K7388" s="1"/>
    </row>
    <row r="7389" spans="11:11" x14ac:dyDescent="0.25">
      <c r="K7389" s="1"/>
    </row>
    <row r="7390" spans="11:11" x14ac:dyDescent="0.25">
      <c r="K7390" s="1"/>
    </row>
    <row r="7391" spans="11:11" x14ac:dyDescent="0.25">
      <c r="K7391" s="1"/>
    </row>
    <row r="7392" spans="11:11" x14ac:dyDescent="0.25">
      <c r="K7392" s="1"/>
    </row>
    <row r="7393" spans="11:11" x14ac:dyDescent="0.25">
      <c r="K7393" s="1"/>
    </row>
    <row r="7394" spans="11:11" x14ac:dyDescent="0.25">
      <c r="K7394" s="1"/>
    </row>
    <row r="7395" spans="11:11" x14ac:dyDescent="0.25">
      <c r="K7395" s="1"/>
    </row>
    <row r="7396" spans="11:11" x14ac:dyDescent="0.25">
      <c r="K7396" s="1"/>
    </row>
    <row r="7397" spans="11:11" x14ac:dyDescent="0.25">
      <c r="K7397" s="1"/>
    </row>
    <row r="7398" spans="11:11" x14ac:dyDescent="0.25">
      <c r="K7398" s="1"/>
    </row>
    <row r="7399" spans="11:11" x14ac:dyDescent="0.25">
      <c r="K7399" s="1"/>
    </row>
    <row r="7400" spans="11:11" x14ac:dyDescent="0.25">
      <c r="K7400" s="1"/>
    </row>
    <row r="7401" spans="11:11" x14ac:dyDescent="0.25">
      <c r="K7401" s="1"/>
    </row>
    <row r="7402" spans="11:11" x14ac:dyDescent="0.25">
      <c r="K7402" s="1"/>
    </row>
    <row r="7403" spans="11:11" x14ac:dyDescent="0.25">
      <c r="K7403" s="1"/>
    </row>
    <row r="7404" spans="11:11" x14ac:dyDescent="0.25">
      <c r="K7404" s="1"/>
    </row>
    <row r="7405" spans="11:11" x14ac:dyDescent="0.25">
      <c r="K7405" s="1"/>
    </row>
    <row r="7406" spans="11:11" x14ac:dyDescent="0.25">
      <c r="K7406" s="1"/>
    </row>
    <row r="7407" spans="11:11" x14ac:dyDescent="0.25">
      <c r="K7407" s="1"/>
    </row>
    <row r="7408" spans="11:11" x14ac:dyDescent="0.25">
      <c r="K7408" s="1"/>
    </row>
    <row r="7409" spans="11:11" x14ac:dyDescent="0.25">
      <c r="K7409" s="1"/>
    </row>
    <row r="7410" spans="11:11" x14ac:dyDescent="0.25">
      <c r="K7410" s="1"/>
    </row>
    <row r="7411" spans="11:11" x14ac:dyDescent="0.25">
      <c r="K7411" s="1"/>
    </row>
    <row r="7412" spans="11:11" x14ac:dyDescent="0.25">
      <c r="K7412" s="1"/>
    </row>
    <row r="7413" spans="11:11" x14ac:dyDescent="0.25">
      <c r="K7413" s="1"/>
    </row>
    <row r="7414" spans="11:11" x14ac:dyDescent="0.25">
      <c r="K7414" s="1"/>
    </row>
    <row r="7415" spans="11:11" x14ac:dyDescent="0.25">
      <c r="K7415" s="1"/>
    </row>
    <row r="7416" spans="11:11" x14ac:dyDescent="0.25">
      <c r="K7416" s="1"/>
    </row>
    <row r="7417" spans="11:11" x14ac:dyDescent="0.25">
      <c r="K7417" s="1"/>
    </row>
    <row r="7418" spans="11:11" x14ac:dyDescent="0.25">
      <c r="K7418" s="1"/>
    </row>
    <row r="7419" spans="11:11" x14ac:dyDescent="0.25">
      <c r="K7419" s="1"/>
    </row>
    <row r="7420" spans="11:11" x14ac:dyDescent="0.25">
      <c r="K7420" s="1"/>
    </row>
    <row r="7421" spans="11:11" x14ac:dyDescent="0.25">
      <c r="K7421" s="1"/>
    </row>
    <row r="7422" spans="11:11" x14ac:dyDescent="0.25">
      <c r="K7422" s="1"/>
    </row>
    <row r="7423" spans="11:11" x14ac:dyDescent="0.25">
      <c r="K7423" s="1"/>
    </row>
    <row r="7424" spans="11:11" x14ac:dyDescent="0.25">
      <c r="K7424" s="1"/>
    </row>
    <row r="7425" spans="11:11" x14ac:dyDescent="0.25">
      <c r="K7425" s="1"/>
    </row>
    <row r="7426" spans="11:11" x14ac:dyDescent="0.25">
      <c r="K7426" s="1"/>
    </row>
    <row r="7427" spans="11:11" x14ac:dyDescent="0.25">
      <c r="K7427" s="1"/>
    </row>
    <row r="7428" spans="11:11" x14ac:dyDescent="0.25">
      <c r="K7428" s="1"/>
    </row>
    <row r="7429" spans="11:11" x14ac:dyDescent="0.25">
      <c r="K7429" s="1"/>
    </row>
    <row r="7430" spans="11:11" x14ac:dyDescent="0.25">
      <c r="K7430" s="1"/>
    </row>
    <row r="7431" spans="11:11" x14ac:dyDescent="0.25">
      <c r="K7431" s="1"/>
    </row>
    <row r="7432" spans="11:11" x14ac:dyDescent="0.25">
      <c r="K7432" s="1"/>
    </row>
    <row r="7433" spans="11:11" x14ac:dyDescent="0.25">
      <c r="K7433" s="1"/>
    </row>
    <row r="7434" spans="11:11" x14ac:dyDescent="0.25">
      <c r="K7434" s="1"/>
    </row>
    <row r="7435" spans="11:11" x14ac:dyDescent="0.25">
      <c r="K7435" s="1"/>
    </row>
    <row r="7436" spans="11:11" x14ac:dyDescent="0.25">
      <c r="K7436" s="1"/>
    </row>
    <row r="7437" spans="11:11" x14ac:dyDescent="0.25">
      <c r="K7437" s="1"/>
    </row>
    <row r="7438" spans="11:11" x14ac:dyDescent="0.25">
      <c r="K7438" s="1"/>
    </row>
    <row r="7439" spans="11:11" x14ac:dyDescent="0.25">
      <c r="K7439" s="1"/>
    </row>
    <row r="7440" spans="11:11" x14ac:dyDescent="0.25">
      <c r="K7440" s="1"/>
    </row>
    <row r="7441" spans="11:11" x14ac:dyDescent="0.25">
      <c r="K7441" s="1"/>
    </row>
    <row r="7442" spans="11:11" x14ac:dyDescent="0.25">
      <c r="K7442" s="1"/>
    </row>
    <row r="7443" spans="11:11" x14ac:dyDescent="0.25">
      <c r="K7443" s="1"/>
    </row>
    <row r="7444" spans="11:11" x14ac:dyDescent="0.25">
      <c r="K7444" s="1"/>
    </row>
    <row r="7445" spans="11:11" x14ac:dyDescent="0.25">
      <c r="K7445" s="1"/>
    </row>
    <row r="7446" spans="11:11" x14ac:dyDescent="0.25">
      <c r="K7446" s="1"/>
    </row>
    <row r="7447" spans="11:11" x14ac:dyDescent="0.25">
      <c r="K7447" s="1"/>
    </row>
    <row r="7448" spans="11:11" x14ac:dyDescent="0.25">
      <c r="K7448" s="1"/>
    </row>
    <row r="7449" spans="11:11" x14ac:dyDescent="0.25">
      <c r="K7449" s="1"/>
    </row>
    <row r="7450" spans="11:11" x14ac:dyDescent="0.25">
      <c r="K7450" s="1"/>
    </row>
    <row r="7451" spans="11:11" x14ac:dyDescent="0.25">
      <c r="K7451" s="1"/>
    </row>
    <row r="7452" spans="11:11" x14ac:dyDescent="0.25">
      <c r="K7452" s="1"/>
    </row>
    <row r="7453" spans="11:11" x14ac:dyDescent="0.25">
      <c r="K7453" s="1"/>
    </row>
    <row r="7454" spans="11:11" x14ac:dyDescent="0.25">
      <c r="K7454" s="1"/>
    </row>
    <row r="7455" spans="11:11" x14ac:dyDescent="0.25">
      <c r="K7455" s="1"/>
    </row>
    <row r="7456" spans="11:11" x14ac:dyDescent="0.25">
      <c r="K7456" s="1"/>
    </row>
    <row r="7457" spans="11:11" x14ac:dyDescent="0.25">
      <c r="K7457" s="1"/>
    </row>
    <row r="7458" spans="11:11" x14ac:dyDescent="0.25">
      <c r="K7458" s="1"/>
    </row>
    <row r="7459" spans="11:11" x14ac:dyDescent="0.25">
      <c r="K7459" s="1"/>
    </row>
    <row r="7460" spans="11:11" x14ac:dyDescent="0.25">
      <c r="K7460" s="1"/>
    </row>
    <row r="7461" spans="11:11" x14ac:dyDescent="0.25">
      <c r="K7461" s="1"/>
    </row>
    <row r="7462" spans="11:11" x14ac:dyDescent="0.25">
      <c r="K7462" s="1"/>
    </row>
    <row r="7463" spans="11:11" x14ac:dyDescent="0.25">
      <c r="K7463" s="1"/>
    </row>
    <row r="7464" spans="11:11" x14ac:dyDescent="0.25">
      <c r="K7464" s="1"/>
    </row>
    <row r="7465" spans="11:11" x14ac:dyDescent="0.25">
      <c r="K7465" s="1"/>
    </row>
    <row r="7466" spans="11:11" x14ac:dyDescent="0.25">
      <c r="K7466" s="1"/>
    </row>
    <row r="7467" spans="11:11" x14ac:dyDescent="0.25">
      <c r="K7467" s="1"/>
    </row>
    <row r="7468" spans="11:11" x14ac:dyDescent="0.25">
      <c r="K7468" s="1"/>
    </row>
    <row r="7469" spans="11:11" x14ac:dyDescent="0.25">
      <c r="K7469" s="1"/>
    </row>
    <row r="7470" spans="11:11" x14ac:dyDescent="0.25">
      <c r="K7470" s="1"/>
    </row>
    <row r="7471" spans="11:11" x14ac:dyDescent="0.25">
      <c r="K7471" s="1"/>
    </row>
    <row r="7472" spans="11:11" x14ac:dyDescent="0.25">
      <c r="K7472" s="1"/>
    </row>
    <row r="7473" spans="11:11" x14ac:dyDescent="0.25">
      <c r="K7473" s="1"/>
    </row>
    <row r="7474" spans="11:11" x14ac:dyDescent="0.25">
      <c r="K7474" s="1"/>
    </row>
    <row r="7475" spans="11:11" x14ac:dyDescent="0.25">
      <c r="K7475" s="1"/>
    </row>
    <row r="7476" spans="11:11" x14ac:dyDescent="0.25">
      <c r="K7476" s="1"/>
    </row>
    <row r="7477" spans="11:11" x14ac:dyDescent="0.25">
      <c r="K7477" s="1"/>
    </row>
    <row r="7478" spans="11:11" x14ac:dyDescent="0.25">
      <c r="K7478" s="1"/>
    </row>
    <row r="7479" spans="11:11" x14ac:dyDescent="0.25">
      <c r="K7479" s="1"/>
    </row>
    <row r="7480" spans="11:11" x14ac:dyDescent="0.25">
      <c r="K7480" s="1"/>
    </row>
    <row r="7481" spans="11:11" x14ac:dyDescent="0.25">
      <c r="K7481" s="1"/>
    </row>
    <row r="7482" spans="11:11" x14ac:dyDescent="0.25">
      <c r="K7482" s="1"/>
    </row>
    <row r="7483" spans="11:11" x14ac:dyDescent="0.25">
      <c r="K7483" s="1"/>
    </row>
    <row r="7484" spans="11:11" x14ac:dyDescent="0.25">
      <c r="K7484" s="1"/>
    </row>
    <row r="7485" spans="11:11" x14ac:dyDescent="0.25">
      <c r="K7485" s="1"/>
    </row>
    <row r="7486" spans="11:11" x14ac:dyDescent="0.25">
      <c r="K7486" s="1"/>
    </row>
    <row r="7487" spans="11:11" x14ac:dyDescent="0.25">
      <c r="K7487" s="1"/>
    </row>
    <row r="7488" spans="11:11" x14ac:dyDescent="0.25">
      <c r="K7488" s="1"/>
    </row>
    <row r="7489" spans="11:11" x14ac:dyDescent="0.25">
      <c r="K7489" s="1"/>
    </row>
    <row r="7490" spans="11:11" x14ac:dyDescent="0.25">
      <c r="K7490" s="1"/>
    </row>
    <row r="7491" spans="11:11" x14ac:dyDescent="0.25">
      <c r="K7491" s="1"/>
    </row>
    <row r="7492" spans="11:11" x14ac:dyDescent="0.25">
      <c r="K7492" s="1"/>
    </row>
    <row r="7493" spans="11:11" x14ac:dyDescent="0.25">
      <c r="K7493" s="1"/>
    </row>
    <row r="7494" spans="11:11" x14ac:dyDescent="0.25">
      <c r="K7494" s="1"/>
    </row>
    <row r="7495" spans="11:11" x14ac:dyDescent="0.25">
      <c r="K7495" s="1"/>
    </row>
    <row r="7496" spans="11:11" x14ac:dyDescent="0.25">
      <c r="K7496" s="1"/>
    </row>
    <row r="7497" spans="11:11" x14ac:dyDescent="0.25">
      <c r="K7497" s="1"/>
    </row>
    <row r="7498" spans="11:11" x14ac:dyDescent="0.25">
      <c r="K7498" s="1"/>
    </row>
    <row r="7499" spans="11:11" x14ac:dyDescent="0.25">
      <c r="K7499" s="1"/>
    </row>
    <row r="7500" spans="11:11" x14ac:dyDescent="0.25">
      <c r="K7500" s="1"/>
    </row>
    <row r="7501" spans="11:11" x14ac:dyDescent="0.25">
      <c r="K7501" s="1"/>
    </row>
    <row r="7502" spans="11:11" x14ac:dyDescent="0.25">
      <c r="K7502" s="1"/>
    </row>
    <row r="7503" spans="11:11" x14ac:dyDescent="0.25">
      <c r="K7503" s="1"/>
    </row>
    <row r="7504" spans="11:11" x14ac:dyDescent="0.25">
      <c r="K7504" s="1"/>
    </row>
    <row r="7505" spans="11:11" x14ac:dyDescent="0.25">
      <c r="K7505" s="1"/>
    </row>
    <row r="7506" spans="11:11" x14ac:dyDescent="0.25">
      <c r="K7506" s="1"/>
    </row>
    <row r="7507" spans="11:11" x14ac:dyDescent="0.25">
      <c r="K7507" s="1"/>
    </row>
    <row r="7508" spans="11:11" x14ac:dyDescent="0.25">
      <c r="K7508" s="1"/>
    </row>
    <row r="7509" spans="11:11" x14ac:dyDescent="0.25">
      <c r="K7509" s="1"/>
    </row>
    <row r="7510" spans="11:11" x14ac:dyDescent="0.25">
      <c r="K7510" s="1"/>
    </row>
    <row r="7511" spans="11:11" x14ac:dyDescent="0.25">
      <c r="K7511" s="1"/>
    </row>
    <row r="7512" spans="11:11" x14ac:dyDescent="0.25">
      <c r="K7512" s="1"/>
    </row>
    <row r="7513" spans="11:11" x14ac:dyDescent="0.25">
      <c r="K7513" s="1"/>
    </row>
    <row r="7514" spans="11:11" x14ac:dyDescent="0.25">
      <c r="K7514" s="1"/>
    </row>
    <row r="7515" spans="11:11" x14ac:dyDescent="0.25">
      <c r="K7515" s="1"/>
    </row>
    <row r="7516" spans="11:11" x14ac:dyDescent="0.25">
      <c r="K7516" s="1"/>
    </row>
    <row r="7517" spans="11:11" x14ac:dyDescent="0.25">
      <c r="K7517" s="1"/>
    </row>
    <row r="7518" spans="11:11" x14ac:dyDescent="0.25">
      <c r="K7518" s="1"/>
    </row>
    <row r="7519" spans="11:11" x14ac:dyDescent="0.25">
      <c r="K7519" s="1"/>
    </row>
    <row r="7520" spans="11:11" x14ac:dyDescent="0.25">
      <c r="K7520" s="1"/>
    </row>
    <row r="7521" spans="11:11" x14ac:dyDescent="0.25">
      <c r="K7521" s="1"/>
    </row>
    <row r="7522" spans="11:11" x14ac:dyDescent="0.25">
      <c r="K7522" s="1"/>
    </row>
    <row r="7523" spans="11:11" x14ac:dyDescent="0.25">
      <c r="K7523" s="1"/>
    </row>
    <row r="7524" spans="11:11" x14ac:dyDescent="0.25">
      <c r="K7524" s="1"/>
    </row>
    <row r="7525" spans="11:11" x14ac:dyDescent="0.25">
      <c r="K7525" s="1"/>
    </row>
    <row r="7526" spans="11:11" x14ac:dyDescent="0.25">
      <c r="K7526" s="1"/>
    </row>
    <row r="7527" spans="11:11" x14ac:dyDescent="0.25">
      <c r="K7527" s="1"/>
    </row>
    <row r="7528" spans="11:11" x14ac:dyDescent="0.25">
      <c r="K7528" s="1"/>
    </row>
    <row r="7529" spans="11:11" x14ac:dyDescent="0.25">
      <c r="K7529" s="1"/>
    </row>
    <row r="7530" spans="11:11" x14ac:dyDescent="0.25">
      <c r="K7530" s="1"/>
    </row>
    <row r="7531" spans="11:11" x14ac:dyDescent="0.25">
      <c r="K7531" s="1"/>
    </row>
    <row r="7532" spans="11:11" x14ac:dyDescent="0.25">
      <c r="K7532" s="1"/>
    </row>
    <row r="7533" spans="11:11" x14ac:dyDescent="0.25">
      <c r="K7533" s="1"/>
    </row>
    <row r="7534" spans="11:11" x14ac:dyDescent="0.25">
      <c r="K7534" s="1"/>
    </row>
    <row r="7535" spans="11:11" x14ac:dyDescent="0.25">
      <c r="K7535" s="1"/>
    </row>
    <row r="7536" spans="11:11" x14ac:dyDescent="0.25">
      <c r="K7536" s="1"/>
    </row>
    <row r="7537" spans="11:11" x14ac:dyDescent="0.25">
      <c r="K7537" s="1"/>
    </row>
    <row r="7538" spans="11:11" x14ac:dyDescent="0.25">
      <c r="K7538" s="1"/>
    </row>
    <row r="7539" spans="11:11" x14ac:dyDescent="0.25">
      <c r="K7539" s="1"/>
    </row>
    <row r="7540" spans="11:11" x14ac:dyDescent="0.25">
      <c r="K7540" s="1"/>
    </row>
    <row r="7541" spans="11:11" x14ac:dyDescent="0.25">
      <c r="K7541" s="1"/>
    </row>
    <row r="7542" spans="11:11" x14ac:dyDescent="0.25">
      <c r="K7542" s="1"/>
    </row>
    <row r="7543" spans="11:11" x14ac:dyDescent="0.25">
      <c r="K7543" s="1"/>
    </row>
    <row r="7544" spans="11:11" x14ac:dyDescent="0.25">
      <c r="K7544" s="1"/>
    </row>
    <row r="7545" spans="11:11" x14ac:dyDescent="0.25">
      <c r="K7545" s="1"/>
    </row>
    <row r="7546" spans="11:11" x14ac:dyDescent="0.25">
      <c r="K7546" s="1"/>
    </row>
    <row r="7547" spans="11:11" x14ac:dyDescent="0.25">
      <c r="K7547" s="1"/>
    </row>
    <row r="7548" spans="11:11" x14ac:dyDescent="0.25">
      <c r="K7548" s="1"/>
    </row>
    <row r="7549" spans="11:11" x14ac:dyDescent="0.25">
      <c r="K7549" s="1"/>
    </row>
    <row r="7550" spans="11:11" x14ac:dyDescent="0.25">
      <c r="K7550" s="1"/>
    </row>
    <row r="7551" spans="11:11" x14ac:dyDescent="0.25">
      <c r="K7551" s="1"/>
    </row>
    <row r="7552" spans="11:11" x14ac:dyDescent="0.25">
      <c r="K7552" s="1"/>
    </row>
    <row r="7553" spans="11:11" x14ac:dyDescent="0.25">
      <c r="K7553" s="1"/>
    </row>
    <row r="7554" spans="11:11" x14ac:dyDescent="0.25">
      <c r="K7554" s="1"/>
    </row>
    <row r="7555" spans="11:11" x14ac:dyDescent="0.25">
      <c r="K7555" s="1"/>
    </row>
    <row r="7556" spans="11:11" x14ac:dyDescent="0.25">
      <c r="K7556" s="1"/>
    </row>
    <row r="7557" spans="11:11" x14ac:dyDescent="0.25">
      <c r="K7557" s="1"/>
    </row>
    <row r="7558" spans="11:11" x14ac:dyDescent="0.25">
      <c r="K7558" s="1"/>
    </row>
    <row r="7559" spans="11:11" x14ac:dyDescent="0.25">
      <c r="K7559" s="1"/>
    </row>
    <row r="7560" spans="11:11" x14ac:dyDescent="0.25">
      <c r="K7560" s="1"/>
    </row>
    <row r="7561" spans="11:11" x14ac:dyDescent="0.25">
      <c r="K7561" s="1"/>
    </row>
    <row r="7562" spans="11:11" x14ac:dyDescent="0.25">
      <c r="K7562" s="1"/>
    </row>
    <row r="7563" spans="11:11" x14ac:dyDescent="0.25">
      <c r="K7563" s="1"/>
    </row>
    <row r="7564" spans="11:11" x14ac:dyDescent="0.25">
      <c r="K7564" s="1"/>
    </row>
    <row r="7565" spans="11:11" x14ac:dyDescent="0.25">
      <c r="K7565" s="1"/>
    </row>
    <row r="7566" spans="11:11" x14ac:dyDescent="0.25">
      <c r="K7566" s="1"/>
    </row>
    <row r="7567" spans="11:11" x14ac:dyDescent="0.25">
      <c r="K7567" s="1"/>
    </row>
    <row r="7568" spans="11:11" x14ac:dyDescent="0.25">
      <c r="K7568" s="1"/>
    </row>
    <row r="7569" spans="11:11" x14ac:dyDescent="0.25">
      <c r="K7569" s="1"/>
    </row>
    <row r="7570" spans="11:11" x14ac:dyDescent="0.25">
      <c r="K7570" s="1"/>
    </row>
    <row r="7571" spans="11:11" x14ac:dyDescent="0.25">
      <c r="K7571" s="1"/>
    </row>
    <row r="7572" spans="11:11" x14ac:dyDescent="0.25">
      <c r="K7572" s="1"/>
    </row>
    <row r="7573" spans="11:11" x14ac:dyDescent="0.25">
      <c r="K7573" s="1"/>
    </row>
    <row r="7574" spans="11:11" x14ac:dyDescent="0.25">
      <c r="K7574" s="1"/>
    </row>
    <row r="7575" spans="11:11" x14ac:dyDescent="0.25">
      <c r="K7575" s="1"/>
    </row>
    <row r="7576" spans="11:11" x14ac:dyDescent="0.25">
      <c r="K7576" s="1"/>
    </row>
    <row r="7577" spans="11:11" x14ac:dyDescent="0.25">
      <c r="K7577" s="1"/>
    </row>
    <row r="7578" spans="11:11" x14ac:dyDescent="0.25">
      <c r="K7578" s="1"/>
    </row>
    <row r="7579" spans="11:11" x14ac:dyDescent="0.25">
      <c r="K7579" s="1"/>
    </row>
    <row r="7580" spans="11:11" x14ac:dyDescent="0.25">
      <c r="K7580" s="1"/>
    </row>
    <row r="7581" spans="11:11" x14ac:dyDescent="0.25">
      <c r="K7581" s="1"/>
    </row>
    <row r="7582" spans="11:11" x14ac:dyDescent="0.25">
      <c r="K7582" s="1"/>
    </row>
    <row r="7583" spans="11:11" x14ac:dyDescent="0.25">
      <c r="K7583" s="1"/>
    </row>
    <row r="7584" spans="11:11" x14ac:dyDescent="0.25">
      <c r="K7584" s="1"/>
    </row>
    <row r="7585" spans="11:11" x14ac:dyDescent="0.25">
      <c r="K7585" s="1"/>
    </row>
    <row r="7586" spans="11:11" x14ac:dyDescent="0.25">
      <c r="K7586" s="1"/>
    </row>
    <row r="7587" spans="11:11" x14ac:dyDescent="0.25">
      <c r="K7587" s="1"/>
    </row>
    <row r="7588" spans="11:11" x14ac:dyDescent="0.25">
      <c r="K7588" s="1"/>
    </row>
    <row r="7589" spans="11:11" x14ac:dyDescent="0.25">
      <c r="K7589" s="1"/>
    </row>
    <row r="7590" spans="11:11" x14ac:dyDescent="0.25">
      <c r="K7590" s="1"/>
    </row>
    <row r="7591" spans="11:11" x14ac:dyDescent="0.25">
      <c r="K7591" s="1"/>
    </row>
    <row r="7592" spans="11:11" x14ac:dyDescent="0.25">
      <c r="K7592" s="1"/>
    </row>
    <row r="7593" spans="11:11" x14ac:dyDescent="0.25">
      <c r="K7593" s="1"/>
    </row>
    <row r="7594" spans="11:11" x14ac:dyDescent="0.25">
      <c r="K7594" s="1"/>
    </row>
    <row r="7595" spans="11:11" x14ac:dyDescent="0.25">
      <c r="K7595" s="1"/>
    </row>
    <row r="7596" spans="11:11" x14ac:dyDescent="0.25">
      <c r="K7596" s="1"/>
    </row>
    <row r="7597" spans="11:11" x14ac:dyDescent="0.25">
      <c r="K7597" s="1"/>
    </row>
    <row r="7598" spans="11:11" x14ac:dyDescent="0.25">
      <c r="K7598" s="1"/>
    </row>
    <row r="7599" spans="11:11" x14ac:dyDescent="0.25">
      <c r="K7599" s="1"/>
    </row>
    <row r="7600" spans="11:11" x14ac:dyDescent="0.25">
      <c r="K7600" s="1"/>
    </row>
    <row r="7601" spans="11:11" x14ac:dyDescent="0.25">
      <c r="K7601" s="1"/>
    </row>
    <row r="7602" spans="11:11" x14ac:dyDescent="0.25">
      <c r="K7602" s="1"/>
    </row>
    <row r="7603" spans="11:11" x14ac:dyDescent="0.25">
      <c r="K7603" s="1"/>
    </row>
    <row r="7604" spans="11:11" x14ac:dyDescent="0.25">
      <c r="K7604" s="1"/>
    </row>
    <row r="7605" spans="11:11" x14ac:dyDescent="0.25">
      <c r="K7605" s="1"/>
    </row>
    <row r="7606" spans="11:11" x14ac:dyDescent="0.25">
      <c r="K7606" s="1"/>
    </row>
    <row r="7607" spans="11:11" x14ac:dyDescent="0.25">
      <c r="K7607" s="1"/>
    </row>
    <row r="7608" spans="11:11" x14ac:dyDescent="0.25">
      <c r="K7608" s="1"/>
    </row>
    <row r="7609" spans="11:11" x14ac:dyDescent="0.25">
      <c r="K7609" s="1"/>
    </row>
    <row r="7610" spans="11:11" x14ac:dyDescent="0.25">
      <c r="K7610" s="1"/>
    </row>
    <row r="7611" spans="11:11" x14ac:dyDescent="0.25">
      <c r="K7611" s="1"/>
    </row>
    <row r="7612" spans="11:11" x14ac:dyDescent="0.25">
      <c r="K7612" s="1"/>
    </row>
    <row r="7613" spans="11:11" x14ac:dyDescent="0.25">
      <c r="K7613" s="1"/>
    </row>
    <row r="7614" spans="11:11" x14ac:dyDescent="0.25">
      <c r="K7614" s="1"/>
    </row>
    <row r="7615" spans="11:11" x14ac:dyDescent="0.25">
      <c r="K7615" s="1"/>
    </row>
    <row r="7616" spans="11:11" x14ac:dyDescent="0.25">
      <c r="K7616" s="1"/>
    </row>
    <row r="7617" spans="11:11" x14ac:dyDescent="0.25">
      <c r="K7617" s="1"/>
    </row>
    <row r="7618" spans="11:11" x14ac:dyDescent="0.25">
      <c r="K7618" s="1"/>
    </row>
    <row r="7619" spans="11:11" x14ac:dyDescent="0.25">
      <c r="K7619" s="1"/>
    </row>
    <row r="7620" spans="11:11" x14ac:dyDescent="0.25">
      <c r="K7620" s="1"/>
    </row>
    <row r="7621" spans="11:11" x14ac:dyDescent="0.25">
      <c r="K7621" s="1"/>
    </row>
    <row r="7622" spans="11:11" x14ac:dyDescent="0.25">
      <c r="K7622" s="1"/>
    </row>
    <row r="7623" spans="11:11" x14ac:dyDescent="0.25">
      <c r="K7623" s="1"/>
    </row>
    <row r="7624" spans="11:11" x14ac:dyDescent="0.25">
      <c r="K7624" s="1"/>
    </row>
    <row r="7625" spans="11:11" x14ac:dyDescent="0.25">
      <c r="K7625" s="1"/>
    </row>
    <row r="7626" spans="11:11" x14ac:dyDescent="0.25">
      <c r="K7626" s="1"/>
    </row>
    <row r="7627" spans="11:11" x14ac:dyDescent="0.25">
      <c r="K7627" s="1"/>
    </row>
    <row r="7628" spans="11:11" x14ac:dyDescent="0.25">
      <c r="K7628" s="1"/>
    </row>
    <row r="7629" spans="11:11" x14ac:dyDescent="0.25">
      <c r="K7629" s="1"/>
    </row>
    <row r="7630" spans="11:11" x14ac:dyDescent="0.25">
      <c r="K7630" s="1"/>
    </row>
    <row r="7631" spans="11:11" x14ac:dyDescent="0.25">
      <c r="K7631" s="1"/>
    </row>
    <row r="7632" spans="11:11" x14ac:dyDescent="0.25">
      <c r="K7632" s="1"/>
    </row>
    <row r="7633" spans="11:11" x14ac:dyDescent="0.25">
      <c r="K7633" s="1"/>
    </row>
    <row r="7634" spans="11:11" x14ac:dyDescent="0.25">
      <c r="K7634" s="1"/>
    </row>
    <row r="7635" spans="11:11" x14ac:dyDescent="0.25">
      <c r="K7635" s="1"/>
    </row>
    <row r="7636" spans="11:11" x14ac:dyDescent="0.25">
      <c r="K7636" s="1"/>
    </row>
    <row r="7637" spans="11:11" x14ac:dyDescent="0.25">
      <c r="K7637" s="1"/>
    </row>
    <row r="7638" spans="11:11" x14ac:dyDescent="0.25">
      <c r="K7638" s="1"/>
    </row>
    <row r="7639" spans="11:11" x14ac:dyDescent="0.25">
      <c r="K7639" s="1"/>
    </row>
    <row r="7640" spans="11:11" x14ac:dyDescent="0.25">
      <c r="K7640" s="1"/>
    </row>
    <row r="7641" spans="11:11" x14ac:dyDescent="0.25">
      <c r="K7641" s="1"/>
    </row>
    <row r="7642" spans="11:11" x14ac:dyDescent="0.25">
      <c r="K7642" s="1"/>
    </row>
    <row r="7643" spans="11:11" x14ac:dyDescent="0.25">
      <c r="K7643" s="1"/>
    </row>
    <row r="7644" spans="11:11" x14ac:dyDescent="0.25">
      <c r="K7644" s="1"/>
    </row>
    <row r="7645" spans="11:11" x14ac:dyDescent="0.25">
      <c r="K7645" s="1"/>
    </row>
    <row r="7646" spans="11:11" x14ac:dyDescent="0.25">
      <c r="K7646" s="1"/>
    </row>
    <row r="7647" spans="11:11" x14ac:dyDescent="0.25">
      <c r="K7647" s="1"/>
    </row>
    <row r="7648" spans="11:11" x14ac:dyDescent="0.25">
      <c r="K7648" s="1"/>
    </row>
    <row r="7649" spans="11:11" x14ac:dyDescent="0.25">
      <c r="K7649" s="1"/>
    </row>
    <row r="7650" spans="11:11" x14ac:dyDescent="0.25">
      <c r="K7650" s="1"/>
    </row>
    <row r="7651" spans="11:11" x14ac:dyDescent="0.25">
      <c r="K7651" s="1"/>
    </row>
    <row r="7652" spans="11:11" x14ac:dyDescent="0.25">
      <c r="K7652" s="1"/>
    </row>
    <row r="7653" spans="11:11" x14ac:dyDescent="0.25">
      <c r="K7653" s="1"/>
    </row>
    <row r="7654" spans="11:11" x14ac:dyDescent="0.25">
      <c r="K7654" s="1"/>
    </row>
    <row r="7655" spans="11:11" x14ac:dyDescent="0.25">
      <c r="K7655" s="1"/>
    </row>
    <row r="7656" spans="11:11" x14ac:dyDescent="0.25">
      <c r="K7656" s="1"/>
    </row>
    <row r="7657" spans="11:11" x14ac:dyDescent="0.25">
      <c r="K7657" s="1"/>
    </row>
    <row r="7658" spans="11:11" x14ac:dyDescent="0.25">
      <c r="K7658" s="1"/>
    </row>
    <row r="7659" spans="11:11" x14ac:dyDescent="0.25">
      <c r="K7659" s="1"/>
    </row>
    <row r="7660" spans="11:11" x14ac:dyDescent="0.25">
      <c r="K7660" s="1"/>
    </row>
    <row r="7661" spans="11:11" x14ac:dyDescent="0.25">
      <c r="K7661" s="1"/>
    </row>
    <row r="7662" spans="11:11" x14ac:dyDescent="0.25">
      <c r="K7662" s="1"/>
    </row>
    <row r="7663" spans="11:11" x14ac:dyDescent="0.25">
      <c r="K7663" s="1"/>
    </row>
    <row r="7664" spans="11:11" x14ac:dyDescent="0.25">
      <c r="K7664" s="1"/>
    </row>
    <row r="7665" spans="11:11" x14ac:dyDescent="0.25">
      <c r="K7665" s="1"/>
    </row>
    <row r="7666" spans="11:11" x14ac:dyDescent="0.25">
      <c r="K7666" s="1"/>
    </row>
    <row r="7667" spans="11:11" x14ac:dyDescent="0.25">
      <c r="K7667" s="1"/>
    </row>
    <row r="7668" spans="11:11" x14ac:dyDescent="0.25">
      <c r="K7668" s="1"/>
    </row>
    <row r="7669" spans="11:11" x14ac:dyDescent="0.25">
      <c r="K7669" s="1"/>
    </row>
    <row r="7670" spans="11:11" x14ac:dyDescent="0.25">
      <c r="K7670" s="1"/>
    </row>
    <row r="7671" spans="11:11" x14ac:dyDescent="0.25">
      <c r="K7671" s="1"/>
    </row>
    <row r="7672" spans="11:11" x14ac:dyDescent="0.25">
      <c r="K7672" s="1"/>
    </row>
    <row r="7673" spans="11:11" x14ac:dyDescent="0.25">
      <c r="K7673" s="1"/>
    </row>
    <row r="7674" spans="11:11" x14ac:dyDescent="0.25">
      <c r="K7674" s="1"/>
    </row>
    <row r="7675" spans="11:11" x14ac:dyDescent="0.25">
      <c r="K7675" s="1"/>
    </row>
    <row r="7676" spans="11:11" x14ac:dyDescent="0.25">
      <c r="K7676" s="1"/>
    </row>
    <row r="7677" spans="11:11" x14ac:dyDescent="0.25">
      <c r="K7677" s="1"/>
    </row>
    <row r="7678" spans="11:11" x14ac:dyDescent="0.25">
      <c r="K7678" s="1"/>
    </row>
    <row r="7679" spans="11:11" x14ac:dyDescent="0.25">
      <c r="K7679" s="1"/>
    </row>
    <row r="7680" spans="11:11" x14ac:dyDescent="0.25">
      <c r="K7680" s="1"/>
    </row>
    <row r="7681" spans="11:11" x14ac:dyDescent="0.25">
      <c r="K7681" s="1"/>
    </row>
    <row r="7682" spans="11:11" x14ac:dyDescent="0.25">
      <c r="K7682" s="1"/>
    </row>
    <row r="7683" spans="11:11" x14ac:dyDescent="0.25">
      <c r="K7683" s="1"/>
    </row>
    <row r="7684" spans="11:11" x14ac:dyDescent="0.25">
      <c r="K7684" s="1"/>
    </row>
    <row r="7685" spans="11:11" x14ac:dyDescent="0.25">
      <c r="K7685" s="1"/>
    </row>
    <row r="7686" spans="11:11" x14ac:dyDescent="0.25">
      <c r="K7686" s="1"/>
    </row>
    <row r="7687" spans="11:11" x14ac:dyDescent="0.25">
      <c r="K7687" s="1"/>
    </row>
    <row r="7688" spans="11:11" x14ac:dyDescent="0.25">
      <c r="K7688" s="1"/>
    </row>
    <row r="7689" spans="11:11" x14ac:dyDescent="0.25">
      <c r="K7689" s="1"/>
    </row>
    <row r="7690" spans="11:11" x14ac:dyDescent="0.25">
      <c r="K7690" s="1"/>
    </row>
    <row r="7691" spans="11:11" x14ac:dyDescent="0.25">
      <c r="K7691" s="1"/>
    </row>
    <row r="7692" spans="11:11" x14ac:dyDescent="0.25">
      <c r="K7692" s="1"/>
    </row>
    <row r="7693" spans="11:11" x14ac:dyDescent="0.25">
      <c r="K7693" s="1"/>
    </row>
    <row r="7694" spans="11:11" x14ac:dyDescent="0.25">
      <c r="K7694" s="1"/>
    </row>
    <row r="7695" spans="11:11" x14ac:dyDescent="0.25">
      <c r="K7695" s="1"/>
    </row>
    <row r="7696" spans="11:11" x14ac:dyDescent="0.25">
      <c r="K7696" s="1"/>
    </row>
    <row r="7697" spans="11:11" x14ac:dyDescent="0.25">
      <c r="K7697" s="1"/>
    </row>
    <row r="7698" spans="11:11" x14ac:dyDescent="0.25">
      <c r="K7698" s="1"/>
    </row>
    <row r="7699" spans="11:11" x14ac:dyDescent="0.25">
      <c r="K7699" s="1"/>
    </row>
    <row r="7700" spans="11:11" x14ac:dyDescent="0.25">
      <c r="K7700" s="1"/>
    </row>
    <row r="7701" spans="11:11" x14ac:dyDescent="0.25">
      <c r="K7701" s="1"/>
    </row>
    <row r="7702" spans="11:11" x14ac:dyDescent="0.25">
      <c r="K7702" s="1"/>
    </row>
    <row r="7703" spans="11:11" x14ac:dyDescent="0.25">
      <c r="K7703" s="1"/>
    </row>
    <row r="7704" spans="11:11" x14ac:dyDescent="0.25">
      <c r="K7704" s="1"/>
    </row>
    <row r="7705" spans="11:11" x14ac:dyDescent="0.25">
      <c r="K7705" s="1"/>
    </row>
    <row r="7706" spans="11:11" x14ac:dyDescent="0.25">
      <c r="K7706" s="1"/>
    </row>
    <row r="7707" spans="11:11" x14ac:dyDescent="0.25">
      <c r="K7707" s="1"/>
    </row>
    <row r="7708" spans="11:11" x14ac:dyDescent="0.25">
      <c r="K7708" s="1"/>
    </row>
    <row r="7709" spans="11:11" x14ac:dyDescent="0.25">
      <c r="K7709" s="1"/>
    </row>
    <row r="7710" spans="11:11" x14ac:dyDescent="0.25">
      <c r="K7710" s="1"/>
    </row>
    <row r="7711" spans="11:11" x14ac:dyDescent="0.25">
      <c r="K7711" s="1"/>
    </row>
    <row r="7712" spans="11:11" x14ac:dyDescent="0.25">
      <c r="K7712" s="1"/>
    </row>
    <row r="7713" spans="11:11" x14ac:dyDescent="0.25">
      <c r="K7713" s="1"/>
    </row>
    <row r="7714" spans="11:11" x14ac:dyDescent="0.25">
      <c r="K7714" s="1"/>
    </row>
    <row r="7715" spans="11:11" x14ac:dyDescent="0.25">
      <c r="K7715" s="1"/>
    </row>
    <row r="7716" spans="11:11" x14ac:dyDescent="0.25">
      <c r="K7716" s="1"/>
    </row>
    <row r="7717" spans="11:11" x14ac:dyDescent="0.25">
      <c r="K7717" s="1"/>
    </row>
    <row r="7718" spans="11:11" x14ac:dyDescent="0.25">
      <c r="K7718" s="1"/>
    </row>
    <row r="7719" spans="11:11" x14ac:dyDescent="0.25">
      <c r="K7719" s="1"/>
    </row>
    <row r="7720" spans="11:11" x14ac:dyDescent="0.25">
      <c r="K7720" s="1"/>
    </row>
    <row r="7721" spans="11:11" x14ac:dyDescent="0.25">
      <c r="K7721" s="1"/>
    </row>
    <row r="7722" spans="11:11" x14ac:dyDescent="0.25">
      <c r="K7722" s="1"/>
    </row>
    <row r="7723" spans="11:11" x14ac:dyDescent="0.25">
      <c r="K7723" s="1"/>
    </row>
    <row r="7724" spans="11:11" x14ac:dyDescent="0.25">
      <c r="K7724" s="1"/>
    </row>
    <row r="7725" spans="11:11" x14ac:dyDescent="0.25">
      <c r="K7725" s="1"/>
    </row>
    <row r="7726" spans="11:11" x14ac:dyDescent="0.25">
      <c r="K7726" s="1"/>
    </row>
    <row r="7727" spans="11:11" x14ac:dyDescent="0.25">
      <c r="K7727" s="1"/>
    </row>
    <row r="7728" spans="11:11" x14ac:dyDescent="0.25">
      <c r="K7728" s="1"/>
    </row>
    <row r="7729" spans="11:11" x14ac:dyDescent="0.25">
      <c r="K7729" s="1"/>
    </row>
    <row r="7730" spans="11:11" x14ac:dyDescent="0.25">
      <c r="K7730" s="1"/>
    </row>
    <row r="7731" spans="11:11" x14ac:dyDescent="0.25">
      <c r="K7731" s="1"/>
    </row>
    <row r="7732" spans="11:11" x14ac:dyDescent="0.25">
      <c r="K7732" s="1"/>
    </row>
    <row r="7733" spans="11:11" x14ac:dyDescent="0.25">
      <c r="K7733" s="1"/>
    </row>
    <row r="7734" spans="11:11" x14ac:dyDescent="0.25">
      <c r="K7734" s="1"/>
    </row>
    <row r="7735" spans="11:11" x14ac:dyDescent="0.25">
      <c r="K7735" s="1"/>
    </row>
    <row r="7736" spans="11:11" x14ac:dyDescent="0.25">
      <c r="K7736" s="1"/>
    </row>
    <row r="7737" spans="11:11" x14ac:dyDescent="0.25">
      <c r="K7737" s="1"/>
    </row>
    <row r="7738" spans="11:11" x14ac:dyDescent="0.25">
      <c r="K7738" s="1"/>
    </row>
    <row r="7739" spans="11:11" x14ac:dyDescent="0.25">
      <c r="K7739" s="1"/>
    </row>
    <row r="7740" spans="11:11" x14ac:dyDescent="0.25">
      <c r="K7740" s="1"/>
    </row>
    <row r="7741" spans="11:11" x14ac:dyDescent="0.25">
      <c r="K7741" s="1"/>
    </row>
    <row r="7742" spans="11:11" x14ac:dyDescent="0.25">
      <c r="K7742" s="1"/>
    </row>
    <row r="7743" spans="11:11" x14ac:dyDescent="0.25">
      <c r="K7743" s="1"/>
    </row>
    <row r="7744" spans="11:11" x14ac:dyDescent="0.25">
      <c r="K7744" s="1"/>
    </row>
    <row r="7745" spans="11:11" x14ac:dyDescent="0.25">
      <c r="K7745" s="1"/>
    </row>
    <row r="7746" spans="11:11" x14ac:dyDescent="0.25">
      <c r="K7746" s="1"/>
    </row>
    <row r="7747" spans="11:11" x14ac:dyDescent="0.25">
      <c r="K7747" s="1"/>
    </row>
    <row r="7748" spans="11:11" x14ac:dyDescent="0.25">
      <c r="K7748" s="1"/>
    </row>
    <row r="7749" spans="11:11" x14ac:dyDescent="0.25">
      <c r="K7749" s="1"/>
    </row>
    <row r="7750" spans="11:11" x14ac:dyDescent="0.25">
      <c r="K7750" s="1"/>
    </row>
    <row r="7751" spans="11:11" x14ac:dyDescent="0.25">
      <c r="K7751" s="1"/>
    </row>
    <row r="7752" spans="11:11" x14ac:dyDescent="0.25">
      <c r="K7752" s="1"/>
    </row>
    <row r="7753" spans="11:11" x14ac:dyDescent="0.25">
      <c r="K7753" s="1"/>
    </row>
    <row r="7754" spans="11:11" x14ac:dyDescent="0.25">
      <c r="K7754" s="1"/>
    </row>
    <row r="7755" spans="11:11" x14ac:dyDescent="0.25">
      <c r="K7755" s="1"/>
    </row>
    <row r="7756" spans="11:11" x14ac:dyDescent="0.25">
      <c r="K7756" s="1"/>
    </row>
    <row r="7757" spans="11:11" x14ac:dyDescent="0.25">
      <c r="K7757" s="1"/>
    </row>
    <row r="7758" spans="11:11" x14ac:dyDescent="0.25">
      <c r="K7758" s="1"/>
    </row>
    <row r="7759" spans="11:11" x14ac:dyDescent="0.25">
      <c r="K7759" s="1"/>
    </row>
    <row r="7760" spans="11:11" x14ac:dyDescent="0.25">
      <c r="K7760" s="1"/>
    </row>
    <row r="7761" spans="11:11" x14ac:dyDescent="0.25">
      <c r="K7761" s="1"/>
    </row>
    <row r="7762" spans="11:11" x14ac:dyDescent="0.25">
      <c r="K7762" s="1"/>
    </row>
    <row r="7763" spans="11:11" x14ac:dyDescent="0.25">
      <c r="K7763" s="1"/>
    </row>
    <row r="7764" spans="11:11" x14ac:dyDescent="0.25">
      <c r="K7764" s="1"/>
    </row>
    <row r="7765" spans="11:11" x14ac:dyDescent="0.25">
      <c r="K7765" s="1"/>
    </row>
    <row r="7766" spans="11:11" x14ac:dyDescent="0.25">
      <c r="K7766" s="1"/>
    </row>
    <row r="7767" spans="11:11" x14ac:dyDescent="0.25">
      <c r="K7767" s="1"/>
    </row>
    <row r="7768" spans="11:11" x14ac:dyDescent="0.25">
      <c r="K7768" s="1"/>
    </row>
    <row r="7769" spans="11:11" x14ac:dyDescent="0.25">
      <c r="K7769" s="1"/>
    </row>
    <row r="7770" spans="11:11" x14ac:dyDescent="0.25">
      <c r="K7770" s="1"/>
    </row>
    <row r="7771" spans="11:11" x14ac:dyDescent="0.25">
      <c r="K7771" s="1"/>
    </row>
    <row r="7772" spans="11:11" x14ac:dyDescent="0.25">
      <c r="K7772" s="1"/>
    </row>
    <row r="7773" spans="11:11" x14ac:dyDescent="0.25">
      <c r="K7773" s="1"/>
    </row>
    <row r="7774" spans="11:11" x14ac:dyDescent="0.25">
      <c r="K7774" s="1"/>
    </row>
    <row r="7775" spans="11:11" x14ac:dyDescent="0.25">
      <c r="K7775" s="1"/>
    </row>
    <row r="7776" spans="11:11" x14ac:dyDescent="0.25">
      <c r="K7776" s="1"/>
    </row>
    <row r="7777" spans="11:11" x14ac:dyDescent="0.25">
      <c r="K7777" s="1"/>
    </row>
    <row r="7778" spans="11:11" x14ac:dyDescent="0.25">
      <c r="K7778" s="1"/>
    </row>
    <row r="7779" spans="11:11" x14ac:dyDescent="0.25">
      <c r="K7779" s="1"/>
    </row>
    <row r="7780" spans="11:11" x14ac:dyDescent="0.25">
      <c r="K7780" s="1"/>
    </row>
    <row r="7781" spans="11:11" x14ac:dyDescent="0.25">
      <c r="K7781" s="1"/>
    </row>
    <row r="7782" spans="11:11" x14ac:dyDescent="0.25">
      <c r="K7782" s="1"/>
    </row>
    <row r="7783" spans="11:11" x14ac:dyDescent="0.25">
      <c r="K7783" s="1"/>
    </row>
    <row r="7784" spans="11:11" x14ac:dyDescent="0.25">
      <c r="K7784" s="1"/>
    </row>
    <row r="7785" spans="11:11" x14ac:dyDescent="0.25">
      <c r="K7785" s="1"/>
    </row>
    <row r="7786" spans="11:11" x14ac:dyDescent="0.25">
      <c r="K7786" s="1"/>
    </row>
    <row r="7787" spans="11:11" x14ac:dyDescent="0.25">
      <c r="K7787" s="1"/>
    </row>
    <row r="7788" spans="11:11" x14ac:dyDescent="0.25">
      <c r="K7788" s="1"/>
    </row>
    <row r="7789" spans="11:11" x14ac:dyDescent="0.25">
      <c r="K7789" s="1"/>
    </row>
    <row r="7790" spans="11:11" x14ac:dyDescent="0.25">
      <c r="K7790" s="1"/>
    </row>
    <row r="7791" spans="11:11" x14ac:dyDescent="0.25">
      <c r="K7791" s="1"/>
    </row>
    <row r="7792" spans="11:11" x14ac:dyDescent="0.25">
      <c r="K7792" s="1"/>
    </row>
    <row r="7793" spans="11:11" x14ac:dyDescent="0.25">
      <c r="K7793" s="1"/>
    </row>
    <row r="7794" spans="11:11" x14ac:dyDescent="0.25">
      <c r="K7794" s="1"/>
    </row>
    <row r="7795" spans="11:11" x14ac:dyDescent="0.25">
      <c r="K7795" s="1"/>
    </row>
    <row r="7796" spans="11:11" x14ac:dyDescent="0.25">
      <c r="K7796" s="1"/>
    </row>
    <row r="7797" spans="11:11" x14ac:dyDescent="0.25">
      <c r="K7797" s="1"/>
    </row>
    <row r="7798" spans="11:11" x14ac:dyDescent="0.25">
      <c r="K7798" s="1"/>
    </row>
    <row r="7799" spans="11:11" x14ac:dyDescent="0.25">
      <c r="K7799" s="1"/>
    </row>
    <row r="7800" spans="11:11" x14ac:dyDescent="0.25">
      <c r="K7800" s="1"/>
    </row>
    <row r="7801" spans="11:11" x14ac:dyDescent="0.25">
      <c r="K7801" s="1"/>
    </row>
    <row r="7802" spans="11:11" x14ac:dyDescent="0.25">
      <c r="K7802" s="1"/>
    </row>
    <row r="7803" spans="11:11" x14ac:dyDescent="0.25">
      <c r="K7803" s="1"/>
    </row>
    <row r="7804" spans="11:11" x14ac:dyDescent="0.25">
      <c r="K7804" s="1"/>
    </row>
    <row r="7805" spans="11:11" x14ac:dyDescent="0.25">
      <c r="K7805" s="1"/>
    </row>
    <row r="7806" spans="11:11" x14ac:dyDescent="0.25">
      <c r="K7806" s="1"/>
    </row>
    <row r="7807" spans="11:11" x14ac:dyDescent="0.25">
      <c r="K7807" s="1"/>
    </row>
    <row r="7808" spans="11:11" x14ac:dyDescent="0.25">
      <c r="K7808" s="1"/>
    </row>
    <row r="7809" spans="11:11" x14ac:dyDescent="0.25">
      <c r="K7809" s="1"/>
    </row>
    <row r="7810" spans="11:11" x14ac:dyDescent="0.25">
      <c r="K7810" s="1"/>
    </row>
    <row r="7811" spans="11:11" x14ac:dyDescent="0.25">
      <c r="K7811" s="1"/>
    </row>
    <row r="7812" spans="11:11" x14ac:dyDescent="0.25">
      <c r="K7812" s="1"/>
    </row>
    <row r="7813" spans="11:11" x14ac:dyDescent="0.25">
      <c r="K7813" s="1"/>
    </row>
    <row r="7814" spans="11:11" x14ac:dyDescent="0.25">
      <c r="K7814" s="1"/>
    </row>
    <row r="7815" spans="11:11" x14ac:dyDescent="0.25">
      <c r="K7815" s="1"/>
    </row>
    <row r="7816" spans="11:11" x14ac:dyDescent="0.25">
      <c r="K7816" s="1"/>
    </row>
    <row r="7817" spans="11:11" x14ac:dyDescent="0.25">
      <c r="K7817" s="1"/>
    </row>
    <row r="7818" spans="11:11" x14ac:dyDescent="0.25">
      <c r="K7818" s="1"/>
    </row>
    <row r="7819" spans="11:11" x14ac:dyDescent="0.25">
      <c r="K7819" s="1"/>
    </row>
    <row r="7820" spans="11:11" x14ac:dyDescent="0.25">
      <c r="K7820" s="1"/>
    </row>
    <row r="7821" spans="11:11" x14ac:dyDescent="0.25">
      <c r="K7821" s="1"/>
    </row>
    <row r="7822" spans="11:11" x14ac:dyDescent="0.25">
      <c r="K7822" s="1"/>
    </row>
    <row r="7823" spans="11:11" x14ac:dyDescent="0.25">
      <c r="K7823" s="1"/>
    </row>
    <row r="7824" spans="11:11" x14ac:dyDescent="0.25">
      <c r="K7824" s="1"/>
    </row>
    <row r="7825" spans="11:11" x14ac:dyDescent="0.25">
      <c r="K7825" s="1"/>
    </row>
    <row r="7826" spans="11:11" x14ac:dyDescent="0.25">
      <c r="K7826" s="1"/>
    </row>
    <row r="7827" spans="11:11" x14ac:dyDescent="0.25">
      <c r="K7827" s="1"/>
    </row>
    <row r="7828" spans="11:11" x14ac:dyDescent="0.25">
      <c r="K7828" s="1"/>
    </row>
    <row r="7829" spans="11:11" x14ac:dyDescent="0.25">
      <c r="K7829" s="1"/>
    </row>
    <row r="7830" spans="11:11" x14ac:dyDescent="0.25">
      <c r="K7830" s="1"/>
    </row>
    <row r="7831" spans="11:11" x14ac:dyDescent="0.25">
      <c r="K7831" s="1"/>
    </row>
    <row r="7832" spans="11:11" x14ac:dyDescent="0.25">
      <c r="K7832" s="1"/>
    </row>
    <row r="7833" spans="11:11" x14ac:dyDescent="0.25">
      <c r="K7833" s="1"/>
    </row>
    <row r="7834" spans="11:11" x14ac:dyDescent="0.25">
      <c r="K7834" s="1"/>
    </row>
    <row r="7835" spans="11:11" x14ac:dyDescent="0.25">
      <c r="K7835" s="1"/>
    </row>
    <row r="7836" spans="11:11" x14ac:dyDescent="0.25">
      <c r="K7836" s="1"/>
    </row>
    <row r="7837" spans="11:11" x14ac:dyDescent="0.25">
      <c r="K7837" s="1"/>
    </row>
    <row r="7838" spans="11:11" x14ac:dyDescent="0.25">
      <c r="K7838" s="1"/>
    </row>
    <row r="7839" spans="11:11" x14ac:dyDescent="0.25">
      <c r="K7839" s="1"/>
    </row>
    <row r="7840" spans="11:11" x14ac:dyDescent="0.25">
      <c r="K7840" s="1"/>
    </row>
    <row r="7841" spans="11:11" x14ac:dyDescent="0.25">
      <c r="K7841" s="1"/>
    </row>
    <row r="7842" spans="11:11" x14ac:dyDescent="0.25">
      <c r="K7842" s="1"/>
    </row>
    <row r="7843" spans="11:11" x14ac:dyDescent="0.25">
      <c r="K7843" s="1"/>
    </row>
    <row r="7844" spans="11:11" x14ac:dyDescent="0.25">
      <c r="K7844" s="1"/>
    </row>
    <row r="7845" spans="11:11" x14ac:dyDescent="0.25">
      <c r="K7845" s="1"/>
    </row>
    <row r="7846" spans="11:11" x14ac:dyDescent="0.25">
      <c r="K7846" s="1"/>
    </row>
    <row r="7847" spans="11:11" x14ac:dyDescent="0.25">
      <c r="K7847" s="1"/>
    </row>
    <row r="7848" spans="11:11" x14ac:dyDescent="0.25">
      <c r="K7848" s="1"/>
    </row>
    <row r="7849" spans="11:11" x14ac:dyDescent="0.25">
      <c r="K7849" s="1"/>
    </row>
    <row r="7850" spans="11:11" x14ac:dyDescent="0.25">
      <c r="K7850" s="1"/>
    </row>
    <row r="7851" spans="11:11" x14ac:dyDescent="0.25">
      <c r="K7851" s="1"/>
    </row>
    <row r="7852" spans="11:11" x14ac:dyDescent="0.25">
      <c r="K7852" s="1"/>
    </row>
    <row r="7853" spans="11:11" x14ac:dyDescent="0.25">
      <c r="K7853" s="1"/>
    </row>
    <row r="7854" spans="11:11" x14ac:dyDescent="0.25">
      <c r="K7854" s="1"/>
    </row>
    <row r="7855" spans="11:11" x14ac:dyDescent="0.25">
      <c r="K7855" s="1"/>
    </row>
    <row r="7856" spans="11:11" x14ac:dyDescent="0.25">
      <c r="K7856" s="1"/>
    </row>
    <row r="7857" spans="11:11" x14ac:dyDescent="0.25">
      <c r="K7857" s="1"/>
    </row>
    <row r="7858" spans="11:11" x14ac:dyDescent="0.25">
      <c r="K7858" s="1"/>
    </row>
    <row r="7859" spans="11:11" x14ac:dyDescent="0.25">
      <c r="K7859" s="1"/>
    </row>
    <row r="7860" spans="11:11" x14ac:dyDescent="0.25">
      <c r="K7860" s="1"/>
    </row>
    <row r="7861" spans="11:11" x14ac:dyDescent="0.25">
      <c r="K7861" s="1"/>
    </row>
    <row r="7862" spans="11:11" x14ac:dyDescent="0.25">
      <c r="K7862" s="1"/>
    </row>
    <row r="7863" spans="11:11" x14ac:dyDescent="0.25">
      <c r="K7863" s="1"/>
    </row>
    <row r="7864" spans="11:11" x14ac:dyDescent="0.25">
      <c r="K7864" s="1"/>
    </row>
    <row r="7865" spans="11:11" x14ac:dyDescent="0.25">
      <c r="K7865" s="1"/>
    </row>
    <row r="7866" spans="11:11" x14ac:dyDescent="0.25">
      <c r="K7866" s="1"/>
    </row>
    <row r="7867" spans="11:11" x14ac:dyDescent="0.25">
      <c r="K7867" s="1"/>
    </row>
    <row r="7868" spans="11:11" x14ac:dyDescent="0.25">
      <c r="K7868" s="1"/>
    </row>
    <row r="7869" spans="11:11" x14ac:dyDescent="0.25">
      <c r="K7869" s="1"/>
    </row>
    <row r="7870" spans="11:11" x14ac:dyDescent="0.25">
      <c r="K7870" s="1"/>
    </row>
    <row r="7871" spans="11:11" x14ac:dyDescent="0.25">
      <c r="K7871" s="1"/>
    </row>
    <row r="7872" spans="11:11" x14ac:dyDescent="0.25">
      <c r="K7872" s="1"/>
    </row>
    <row r="7873" spans="11:11" x14ac:dyDescent="0.25">
      <c r="K7873" s="1"/>
    </row>
    <row r="7874" spans="11:11" x14ac:dyDescent="0.25">
      <c r="K7874" s="1"/>
    </row>
    <row r="7875" spans="11:11" x14ac:dyDescent="0.25">
      <c r="K7875" s="1"/>
    </row>
    <row r="7876" spans="11:11" x14ac:dyDescent="0.25">
      <c r="K7876" s="1"/>
    </row>
    <row r="7877" spans="11:11" x14ac:dyDescent="0.25">
      <c r="K7877" s="1"/>
    </row>
    <row r="7878" spans="11:11" x14ac:dyDescent="0.25">
      <c r="K7878" s="1"/>
    </row>
    <row r="7879" spans="11:11" x14ac:dyDescent="0.25">
      <c r="K7879" s="1"/>
    </row>
    <row r="7880" spans="11:11" x14ac:dyDescent="0.25">
      <c r="K7880" s="1"/>
    </row>
    <row r="7881" spans="11:11" x14ac:dyDescent="0.25">
      <c r="K7881" s="1"/>
    </row>
    <row r="7882" spans="11:11" x14ac:dyDescent="0.25">
      <c r="K7882" s="1"/>
    </row>
    <row r="7883" spans="11:11" x14ac:dyDescent="0.25">
      <c r="K7883" s="1"/>
    </row>
    <row r="7884" spans="11:11" x14ac:dyDescent="0.25">
      <c r="K7884" s="1"/>
    </row>
    <row r="7885" spans="11:11" x14ac:dyDescent="0.25">
      <c r="K7885" s="1"/>
    </row>
    <row r="7886" spans="11:11" x14ac:dyDescent="0.25">
      <c r="K7886" s="1"/>
    </row>
    <row r="7887" spans="11:11" x14ac:dyDescent="0.25">
      <c r="K7887" s="1"/>
    </row>
    <row r="7888" spans="11:11" x14ac:dyDescent="0.25">
      <c r="K7888" s="1"/>
    </row>
    <row r="7889" spans="11:11" x14ac:dyDescent="0.25">
      <c r="K7889" s="1"/>
    </row>
    <row r="7890" spans="11:11" x14ac:dyDescent="0.25">
      <c r="K7890" s="1"/>
    </row>
    <row r="7891" spans="11:11" x14ac:dyDescent="0.25">
      <c r="K7891" s="1"/>
    </row>
    <row r="7892" spans="11:11" x14ac:dyDescent="0.25">
      <c r="K7892" s="1"/>
    </row>
    <row r="7893" spans="11:11" x14ac:dyDescent="0.25">
      <c r="K7893" s="1"/>
    </row>
    <row r="7894" spans="11:11" x14ac:dyDescent="0.25">
      <c r="K7894" s="1"/>
    </row>
    <row r="7895" spans="11:11" x14ac:dyDescent="0.25">
      <c r="K7895" s="1"/>
    </row>
    <row r="7896" spans="11:11" x14ac:dyDescent="0.25">
      <c r="K7896" s="1"/>
    </row>
    <row r="7897" spans="11:11" x14ac:dyDescent="0.25">
      <c r="K7897" s="1"/>
    </row>
    <row r="7898" spans="11:11" x14ac:dyDescent="0.25">
      <c r="K7898" s="1"/>
    </row>
    <row r="7899" spans="11:11" x14ac:dyDescent="0.25">
      <c r="K7899" s="1"/>
    </row>
    <row r="7900" spans="11:11" x14ac:dyDescent="0.25">
      <c r="K7900" s="1"/>
    </row>
    <row r="7901" spans="11:11" x14ac:dyDescent="0.25">
      <c r="K7901" s="1"/>
    </row>
    <row r="7902" spans="11:11" x14ac:dyDescent="0.25">
      <c r="K7902" s="1"/>
    </row>
    <row r="7903" spans="11:11" x14ac:dyDescent="0.25">
      <c r="K7903" s="1"/>
    </row>
    <row r="7904" spans="11:11" x14ac:dyDescent="0.25">
      <c r="K7904" s="1"/>
    </row>
    <row r="7905" spans="11:11" x14ac:dyDescent="0.25">
      <c r="K7905" s="1"/>
    </row>
    <row r="7906" spans="11:11" x14ac:dyDescent="0.25">
      <c r="K7906" s="1"/>
    </row>
    <row r="7907" spans="11:11" x14ac:dyDescent="0.25">
      <c r="K7907" s="1"/>
    </row>
    <row r="7908" spans="11:11" x14ac:dyDescent="0.25">
      <c r="K7908" s="1"/>
    </row>
    <row r="7909" spans="11:11" x14ac:dyDescent="0.25">
      <c r="K7909" s="1"/>
    </row>
    <row r="7910" spans="11:11" x14ac:dyDescent="0.25">
      <c r="K7910" s="1"/>
    </row>
    <row r="7911" spans="11:11" x14ac:dyDescent="0.25">
      <c r="K7911" s="1"/>
    </row>
    <row r="7912" spans="11:11" x14ac:dyDescent="0.25">
      <c r="K7912" s="1"/>
    </row>
    <row r="7913" spans="11:11" x14ac:dyDescent="0.25">
      <c r="K7913" s="1"/>
    </row>
    <row r="7914" spans="11:11" x14ac:dyDescent="0.25">
      <c r="K7914" s="1"/>
    </row>
    <row r="7915" spans="11:11" x14ac:dyDescent="0.25">
      <c r="K7915" s="1"/>
    </row>
    <row r="7916" spans="11:11" x14ac:dyDescent="0.25">
      <c r="K7916" s="1"/>
    </row>
    <row r="7917" spans="11:11" x14ac:dyDescent="0.25">
      <c r="K7917" s="1"/>
    </row>
    <row r="7918" spans="11:11" x14ac:dyDescent="0.25">
      <c r="K7918" s="1"/>
    </row>
    <row r="7919" spans="11:11" x14ac:dyDescent="0.25">
      <c r="K7919" s="1"/>
    </row>
    <row r="7920" spans="11:11" x14ac:dyDescent="0.25">
      <c r="K7920" s="1"/>
    </row>
    <row r="7921" spans="11:11" x14ac:dyDescent="0.25">
      <c r="K7921" s="1"/>
    </row>
    <row r="7922" spans="11:11" x14ac:dyDescent="0.25">
      <c r="K7922" s="1"/>
    </row>
    <row r="7923" spans="11:11" x14ac:dyDescent="0.25">
      <c r="K7923" s="1"/>
    </row>
    <row r="7924" spans="11:11" x14ac:dyDescent="0.25">
      <c r="K7924" s="1"/>
    </row>
    <row r="7925" spans="11:11" x14ac:dyDescent="0.25">
      <c r="K7925" s="1"/>
    </row>
    <row r="7926" spans="11:11" x14ac:dyDescent="0.25">
      <c r="K7926" s="1"/>
    </row>
    <row r="7927" spans="11:11" x14ac:dyDescent="0.25">
      <c r="K7927" s="1"/>
    </row>
    <row r="7928" spans="11:11" x14ac:dyDescent="0.25">
      <c r="K7928" s="1"/>
    </row>
    <row r="7929" spans="11:11" x14ac:dyDescent="0.25">
      <c r="K7929" s="1"/>
    </row>
    <row r="7930" spans="11:11" x14ac:dyDescent="0.25">
      <c r="K7930" s="1"/>
    </row>
    <row r="7931" spans="11:11" x14ac:dyDescent="0.25">
      <c r="K7931" s="1"/>
    </row>
    <row r="7932" spans="11:11" x14ac:dyDescent="0.25">
      <c r="K7932" s="1"/>
    </row>
    <row r="7933" spans="11:11" x14ac:dyDescent="0.25">
      <c r="K7933" s="1"/>
    </row>
    <row r="7934" spans="11:11" x14ac:dyDescent="0.25">
      <c r="K7934" s="1"/>
    </row>
    <row r="7935" spans="11:11" x14ac:dyDescent="0.25">
      <c r="K7935" s="1"/>
    </row>
    <row r="7936" spans="11:11" x14ac:dyDescent="0.25">
      <c r="K7936" s="1"/>
    </row>
    <row r="7937" spans="11:11" x14ac:dyDescent="0.25">
      <c r="K7937" s="1"/>
    </row>
    <row r="7938" spans="11:11" x14ac:dyDescent="0.25">
      <c r="K7938" s="1"/>
    </row>
    <row r="7939" spans="11:11" x14ac:dyDescent="0.25">
      <c r="K7939" s="1"/>
    </row>
    <row r="7940" spans="11:11" x14ac:dyDescent="0.25">
      <c r="K7940" s="1"/>
    </row>
    <row r="7941" spans="11:11" x14ac:dyDescent="0.25">
      <c r="K7941" s="1"/>
    </row>
    <row r="7942" spans="11:11" x14ac:dyDescent="0.25">
      <c r="K7942" s="1"/>
    </row>
    <row r="7943" spans="11:11" x14ac:dyDescent="0.25">
      <c r="K7943" s="1"/>
    </row>
    <row r="7944" spans="11:11" x14ac:dyDescent="0.25">
      <c r="K7944" s="1"/>
    </row>
    <row r="7945" spans="11:11" x14ac:dyDescent="0.25">
      <c r="K7945" s="1"/>
    </row>
    <row r="7946" spans="11:11" x14ac:dyDescent="0.25">
      <c r="K7946" s="1"/>
    </row>
    <row r="7947" spans="11:11" x14ac:dyDescent="0.25">
      <c r="K7947" s="1"/>
    </row>
    <row r="7948" spans="11:11" x14ac:dyDescent="0.25">
      <c r="K7948" s="1"/>
    </row>
    <row r="7949" spans="11:11" x14ac:dyDescent="0.25">
      <c r="K7949" s="1"/>
    </row>
    <row r="7950" spans="11:11" x14ac:dyDescent="0.25">
      <c r="K7950" s="1"/>
    </row>
    <row r="7951" spans="11:11" x14ac:dyDescent="0.25">
      <c r="K7951" s="1"/>
    </row>
    <row r="7952" spans="11:11" x14ac:dyDescent="0.25">
      <c r="K7952" s="1"/>
    </row>
    <row r="7953" spans="11:11" x14ac:dyDescent="0.25">
      <c r="K7953" s="1"/>
    </row>
    <row r="7954" spans="11:11" x14ac:dyDescent="0.25">
      <c r="K7954" s="1"/>
    </row>
    <row r="7955" spans="11:11" x14ac:dyDescent="0.25">
      <c r="K7955" s="1"/>
    </row>
    <row r="7956" spans="11:11" x14ac:dyDescent="0.25">
      <c r="K7956" s="1"/>
    </row>
    <row r="7957" spans="11:11" x14ac:dyDescent="0.25">
      <c r="K7957" s="1"/>
    </row>
    <row r="7958" spans="11:11" x14ac:dyDescent="0.25">
      <c r="K7958" s="1"/>
    </row>
    <row r="7959" spans="11:11" x14ac:dyDescent="0.25">
      <c r="K7959" s="1"/>
    </row>
    <row r="7960" spans="11:11" x14ac:dyDescent="0.25">
      <c r="K7960" s="1"/>
    </row>
    <row r="7961" spans="11:11" x14ac:dyDescent="0.25">
      <c r="K7961" s="1"/>
    </row>
    <row r="7962" spans="11:11" x14ac:dyDescent="0.25">
      <c r="K7962" s="1"/>
    </row>
    <row r="7963" spans="11:11" x14ac:dyDescent="0.25">
      <c r="K7963" s="1"/>
    </row>
    <row r="7964" spans="11:11" x14ac:dyDescent="0.25">
      <c r="K7964" s="1"/>
    </row>
    <row r="7965" spans="11:11" x14ac:dyDescent="0.25">
      <c r="K7965" s="1"/>
    </row>
    <row r="7966" spans="11:11" x14ac:dyDescent="0.25">
      <c r="K7966" s="1"/>
    </row>
    <row r="7967" spans="11:11" x14ac:dyDescent="0.25">
      <c r="K7967" s="1"/>
    </row>
    <row r="7968" spans="11:11" x14ac:dyDescent="0.25">
      <c r="K7968" s="1"/>
    </row>
    <row r="7969" spans="11:11" x14ac:dyDescent="0.25">
      <c r="K7969" s="1"/>
    </row>
    <row r="7970" spans="11:11" x14ac:dyDescent="0.25">
      <c r="K7970" s="1"/>
    </row>
    <row r="7971" spans="11:11" x14ac:dyDescent="0.25">
      <c r="K7971" s="1"/>
    </row>
    <row r="7972" spans="11:11" x14ac:dyDescent="0.25">
      <c r="K7972" s="1"/>
    </row>
    <row r="7973" spans="11:11" x14ac:dyDescent="0.25">
      <c r="K7973" s="1"/>
    </row>
    <row r="7974" spans="11:11" x14ac:dyDescent="0.25">
      <c r="K7974" s="1"/>
    </row>
    <row r="7975" spans="11:11" x14ac:dyDescent="0.25">
      <c r="K7975" s="1"/>
    </row>
    <row r="7976" spans="11:11" x14ac:dyDescent="0.25">
      <c r="K7976" s="1"/>
    </row>
    <row r="7977" spans="11:11" x14ac:dyDescent="0.25">
      <c r="K7977" s="1"/>
    </row>
    <row r="7978" spans="11:11" x14ac:dyDescent="0.25">
      <c r="K7978" s="1"/>
    </row>
    <row r="7979" spans="11:11" x14ac:dyDescent="0.25">
      <c r="K7979" s="1"/>
    </row>
    <row r="7980" spans="11:11" x14ac:dyDescent="0.25">
      <c r="K7980" s="1"/>
    </row>
    <row r="7981" spans="11:11" x14ac:dyDescent="0.25">
      <c r="K7981" s="1"/>
    </row>
    <row r="7982" spans="11:11" x14ac:dyDescent="0.25">
      <c r="K7982" s="1"/>
    </row>
    <row r="7983" spans="11:11" x14ac:dyDescent="0.25">
      <c r="K7983" s="1"/>
    </row>
    <row r="7984" spans="11:11" x14ac:dyDescent="0.25">
      <c r="K7984" s="1"/>
    </row>
    <row r="7985" spans="11:11" x14ac:dyDescent="0.25">
      <c r="K7985" s="1"/>
    </row>
    <row r="7986" spans="11:11" x14ac:dyDescent="0.25">
      <c r="K7986" s="1"/>
    </row>
    <row r="7987" spans="11:11" x14ac:dyDescent="0.25">
      <c r="K7987" s="1"/>
    </row>
    <row r="7988" spans="11:11" x14ac:dyDescent="0.25">
      <c r="K7988" s="1"/>
    </row>
    <row r="7989" spans="11:11" x14ac:dyDescent="0.25">
      <c r="K7989" s="1"/>
    </row>
    <row r="7990" spans="11:11" x14ac:dyDescent="0.25">
      <c r="K7990" s="1"/>
    </row>
    <row r="7991" spans="11:11" x14ac:dyDescent="0.25">
      <c r="K7991" s="1"/>
    </row>
    <row r="7992" spans="11:11" x14ac:dyDescent="0.25">
      <c r="K7992" s="1"/>
    </row>
    <row r="7993" spans="11:11" x14ac:dyDescent="0.25">
      <c r="K7993" s="1"/>
    </row>
    <row r="7994" spans="11:11" x14ac:dyDescent="0.25">
      <c r="K7994" s="1"/>
    </row>
    <row r="7995" spans="11:11" x14ac:dyDescent="0.25">
      <c r="K7995" s="1"/>
    </row>
    <row r="7996" spans="11:11" x14ac:dyDescent="0.25">
      <c r="K7996" s="1"/>
    </row>
    <row r="7997" spans="11:11" x14ac:dyDescent="0.25">
      <c r="K7997" s="1"/>
    </row>
    <row r="7998" spans="11:11" x14ac:dyDescent="0.25">
      <c r="K7998" s="1"/>
    </row>
    <row r="7999" spans="11:11" x14ac:dyDescent="0.25">
      <c r="K7999" s="1"/>
    </row>
    <row r="8000" spans="11:11" x14ac:dyDescent="0.25">
      <c r="K8000" s="1"/>
    </row>
    <row r="8001" spans="11:11" x14ac:dyDescent="0.25">
      <c r="K8001" s="1"/>
    </row>
    <row r="8002" spans="11:11" x14ac:dyDescent="0.25">
      <c r="K8002" s="1"/>
    </row>
    <row r="8003" spans="11:11" x14ac:dyDescent="0.25">
      <c r="K8003" s="1"/>
    </row>
    <row r="8004" spans="11:11" x14ac:dyDescent="0.25">
      <c r="K8004" s="1"/>
    </row>
    <row r="8005" spans="11:11" x14ac:dyDescent="0.25">
      <c r="K8005" s="1"/>
    </row>
    <row r="8006" spans="11:11" x14ac:dyDescent="0.25">
      <c r="K8006" s="1"/>
    </row>
    <row r="8007" spans="11:11" x14ac:dyDescent="0.25">
      <c r="K8007" s="1"/>
    </row>
    <row r="8008" spans="11:11" x14ac:dyDescent="0.25">
      <c r="K8008" s="1"/>
    </row>
    <row r="8009" spans="11:11" x14ac:dyDescent="0.25">
      <c r="K8009" s="1"/>
    </row>
    <row r="8010" spans="11:11" x14ac:dyDescent="0.25">
      <c r="K8010" s="1"/>
    </row>
    <row r="8011" spans="11:11" x14ac:dyDescent="0.25">
      <c r="K8011" s="1"/>
    </row>
    <row r="8012" spans="11:11" x14ac:dyDescent="0.25">
      <c r="K8012" s="1"/>
    </row>
    <row r="8013" spans="11:11" x14ac:dyDescent="0.25">
      <c r="K8013" s="1"/>
    </row>
    <row r="8014" spans="11:11" x14ac:dyDescent="0.25">
      <c r="K8014" s="1"/>
    </row>
    <row r="8015" spans="11:11" x14ac:dyDescent="0.25">
      <c r="K8015" s="1"/>
    </row>
    <row r="8016" spans="11:11" x14ac:dyDescent="0.25">
      <c r="K8016" s="1"/>
    </row>
    <row r="8017" spans="11:11" x14ac:dyDescent="0.25">
      <c r="K8017" s="1"/>
    </row>
    <row r="8018" spans="11:11" x14ac:dyDescent="0.25">
      <c r="K8018" s="1"/>
    </row>
    <row r="8019" spans="11:11" x14ac:dyDescent="0.25">
      <c r="K8019" s="1"/>
    </row>
    <row r="8020" spans="11:11" x14ac:dyDescent="0.25">
      <c r="K8020" s="1"/>
    </row>
    <row r="8021" spans="11:11" x14ac:dyDescent="0.25">
      <c r="K8021" s="1"/>
    </row>
    <row r="8022" spans="11:11" x14ac:dyDescent="0.25">
      <c r="K8022" s="1"/>
    </row>
    <row r="8023" spans="11:11" x14ac:dyDescent="0.25">
      <c r="K8023" s="1"/>
    </row>
    <row r="8024" spans="11:11" x14ac:dyDescent="0.25">
      <c r="K8024" s="1"/>
    </row>
    <row r="8025" spans="11:11" x14ac:dyDescent="0.25">
      <c r="K8025" s="1"/>
    </row>
    <row r="8026" spans="11:11" x14ac:dyDescent="0.25">
      <c r="K8026" s="1"/>
    </row>
    <row r="8027" spans="11:11" x14ac:dyDescent="0.25">
      <c r="K8027" s="1"/>
    </row>
    <row r="8028" spans="11:11" x14ac:dyDescent="0.25">
      <c r="K8028" s="1"/>
    </row>
    <row r="8029" spans="11:11" x14ac:dyDescent="0.25">
      <c r="K8029" s="1"/>
    </row>
    <row r="8030" spans="11:11" x14ac:dyDescent="0.25">
      <c r="K8030" s="1"/>
    </row>
    <row r="8031" spans="11:11" x14ac:dyDescent="0.25">
      <c r="K8031" s="1"/>
    </row>
    <row r="8032" spans="11:11" x14ac:dyDescent="0.25">
      <c r="K8032" s="1"/>
    </row>
    <row r="8033" spans="11:11" x14ac:dyDescent="0.25">
      <c r="K8033" s="1"/>
    </row>
    <row r="8034" spans="11:11" x14ac:dyDescent="0.25">
      <c r="K8034" s="1"/>
    </row>
    <row r="8035" spans="11:11" x14ac:dyDescent="0.25">
      <c r="K8035" s="1"/>
    </row>
    <row r="8036" spans="11:11" x14ac:dyDescent="0.25">
      <c r="K8036" s="1"/>
    </row>
    <row r="8037" spans="11:11" x14ac:dyDescent="0.25">
      <c r="K8037" s="1"/>
    </row>
    <row r="8038" spans="11:11" x14ac:dyDescent="0.25">
      <c r="K8038" s="1"/>
    </row>
    <row r="8039" spans="11:11" x14ac:dyDescent="0.25">
      <c r="K8039" s="1"/>
    </row>
    <row r="8040" spans="11:11" x14ac:dyDescent="0.25">
      <c r="K8040" s="1"/>
    </row>
    <row r="8041" spans="11:11" x14ac:dyDescent="0.25">
      <c r="K8041" s="1"/>
    </row>
    <row r="8042" spans="11:11" x14ac:dyDescent="0.25">
      <c r="K8042" s="1"/>
    </row>
    <row r="8043" spans="11:11" x14ac:dyDescent="0.25">
      <c r="K8043" s="1"/>
    </row>
    <row r="8044" spans="11:11" x14ac:dyDescent="0.25">
      <c r="K8044" s="1"/>
    </row>
    <row r="8045" spans="11:11" x14ac:dyDescent="0.25">
      <c r="K8045" s="1"/>
    </row>
    <row r="8046" spans="11:11" x14ac:dyDescent="0.25">
      <c r="K8046" s="1"/>
    </row>
    <row r="8047" spans="11:11" x14ac:dyDescent="0.25">
      <c r="K8047" s="1"/>
    </row>
    <row r="8048" spans="11:11" x14ac:dyDescent="0.25">
      <c r="K8048" s="1"/>
    </row>
    <row r="8049" spans="11:11" x14ac:dyDescent="0.25">
      <c r="K8049" s="1"/>
    </row>
    <row r="8050" spans="11:11" x14ac:dyDescent="0.25">
      <c r="K8050" s="1"/>
    </row>
    <row r="8051" spans="11:11" x14ac:dyDescent="0.25">
      <c r="K8051" s="1"/>
    </row>
    <row r="8052" spans="11:11" x14ac:dyDescent="0.25">
      <c r="K8052" s="1"/>
    </row>
    <row r="8053" spans="11:11" x14ac:dyDescent="0.25">
      <c r="K8053" s="1"/>
    </row>
    <row r="8054" spans="11:11" x14ac:dyDescent="0.25">
      <c r="K8054" s="1"/>
    </row>
    <row r="8055" spans="11:11" x14ac:dyDescent="0.25">
      <c r="K8055" s="1"/>
    </row>
    <row r="8056" spans="11:11" x14ac:dyDescent="0.25">
      <c r="K8056" s="1"/>
    </row>
    <row r="8057" spans="11:11" x14ac:dyDescent="0.25">
      <c r="K8057" s="1"/>
    </row>
    <row r="8058" spans="11:11" x14ac:dyDescent="0.25">
      <c r="K8058" s="1"/>
    </row>
    <row r="8059" spans="11:11" x14ac:dyDescent="0.25">
      <c r="K8059" s="1"/>
    </row>
    <row r="8060" spans="11:11" x14ac:dyDescent="0.25">
      <c r="K8060" s="1"/>
    </row>
    <row r="8061" spans="11:11" x14ac:dyDescent="0.25">
      <c r="K8061" s="1"/>
    </row>
    <row r="8062" spans="11:11" x14ac:dyDescent="0.25">
      <c r="K8062" s="1"/>
    </row>
    <row r="8063" spans="11:11" x14ac:dyDescent="0.25">
      <c r="K8063" s="1"/>
    </row>
    <row r="8064" spans="11:11" x14ac:dyDescent="0.25">
      <c r="K8064" s="1"/>
    </row>
    <row r="8065" spans="11:11" x14ac:dyDescent="0.25">
      <c r="K8065" s="1"/>
    </row>
    <row r="8066" spans="11:11" x14ac:dyDescent="0.25">
      <c r="K8066" s="1"/>
    </row>
    <row r="8067" spans="11:11" x14ac:dyDescent="0.25">
      <c r="K8067" s="1"/>
    </row>
    <row r="8068" spans="11:11" x14ac:dyDescent="0.25">
      <c r="K8068" s="1"/>
    </row>
    <row r="8069" spans="11:11" x14ac:dyDescent="0.25">
      <c r="K8069" s="1"/>
    </row>
    <row r="8070" spans="11:11" x14ac:dyDescent="0.25">
      <c r="K8070" s="1"/>
    </row>
    <row r="8071" spans="11:11" x14ac:dyDescent="0.25">
      <c r="K8071" s="1"/>
    </row>
    <row r="8072" spans="11:11" x14ac:dyDescent="0.25">
      <c r="K8072" s="1"/>
    </row>
    <row r="8073" spans="11:11" x14ac:dyDescent="0.25">
      <c r="K8073" s="1"/>
    </row>
    <row r="8074" spans="11:11" x14ac:dyDescent="0.25">
      <c r="K8074" s="1"/>
    </row>
    <row r="8075" spans="11:11" x14ac:dyDescent="0.25">
      <c r="K8075" s="1"/>
    </row>
    <row r="8076" spans="11:11" x14ac:dyDescent="0.25">
      <c r="K8076" s="1"/>
    </row>
    <row r="8077" spans="11:11" x14ac:dyDescent="0.25">
      <c r="K8077" s="1"/>
    </row>
    <row r="8078" spans="11:11" x14ac:dyDescent="0.25">
      <c r="K8078" s="1"/>
    </row>
    <row r="8079" spans="11:11" x14ac:dyDescent="0.25">
      <c r="K8079" s="1"/>
    </row>
    <row r="8080" spans="11:11" x14ac:dyDescent="0.25">
      <c r="K8080" s="1"/>
    </row>
    <row r="8081" spans="11:11" x14ac:dyDescent="0.25">
      <c r="K8081" s="1"/>
    </row>
    <row r="8082" spans="11:11" x14ac:dyDescent="0.25">
      <c r="K8082" s="1"/>
    </row>
    <row r="8083" spans="11:11" x14ac:dyDescent="0.25">
      <c r="K8083" s="1"/>
    </row>
    <row r="8084" spans="11:11" x14ac:dyDescent="0.25">
      <c r="K8084" s="1"/>
    </row>
    <row r="8085" spans="11:11" x14ac:dyDescent="0.25">
      <c r="K8085" s="1"/>
    </row>
    <row r="8086" spans="11:11" x14ac:dyDescent="0.25">
      <c r="K8086" s="1"/>
    </row>
    <row r="8087" spans="11:11" x14ac:dyDescent="0.25">
      <c r="K8087" s="1"/>
    </row>
    <row r="8088" spans="11:11" x14ac:dyDescent="0.25">
      <c r="K8088" s="1"/>
    </row>
    <row r="8089" spans="11:11" x14ac:dyDescent="0.25">
      <c r="K8089" s="1"/>
    </row>
    <row r="8090" spans="11:11" x14ac:dyDescent="0.25">
      <c r="K8090" s="1"/>
    </row>
    <row r="8091" spans="11:11" x14ac:dyDescent="0.25">
      <c r="K8091" s="1"/>
    </row>
    <row r="8092" spans="11:11" x14ac:dyDescent="0.25">
      <c r="K8092" s="1"/>
    </row>
    <row r="8093" spans="11:11" x14ac:dyDescent="0.25">
      <c r="K8093" s="1"/>
    </row>
    <row r="8094" spans="11:11" x14ac:dyDescent="0.25">
      <c r="K8094" s="1"/>
    </row>
    <row r="8095" spans="11:11" x14ac:dyDescent="0.25">
      <c r="K8095" s="1"/>
    </row>
    <row r="8096" spans="11:11" x14ac:dyDescent="0.25">
      <c r="K8096" s="1"/>
    </row>
    <row r="8097" spans="11:11" x14ac:dyDescent="0.25">
      <c r="K8097" s="1"/>
    </row>
    <row r="8098" spans="11:11" x14ac:dyDescent="0.25">
      <c r="K8098" s="1"/>
    </row>
    <row r="8099" spans="11:11" x14ac:dyDescent="0.25">
      <c r="K8099" s="1"/>
    </row>
    <row r="8100" spans="11:11" x14ac:dyDescent="0.25">
      <c r="K8100" s="1"/>
    </row>
    <row r="8101" spans="11:11" x14ac:dyDescent="0.25">
      <c r="K8101" s="1"/>
    </row>
    <row r="8102" spans="11:11" x14ac:dyDescent="0.25">
      <c r="K8102" s="1"/>
    </row>
    <row r="8103" spans="11:11" x14ac:dyDescent="0.25">
      <c r="K8103" s="1"/>
    </row>
    <row r="8104" spans="11:11" x14ac:dyDescent="0.25">
      <c r="K8104" s="1"/>
    </row>
    <row r="8105" spans="11:11" x14ac:dyDescent="0.25">
      <c r="K8105" s="1"/>
    </row>
    <row r="8106" spans="11:11" x14ac:dyDescent="0.25">
      <c r="K8106" s="1"/>
    </row>
    <row r="8107" spans="11:11" x14ac:dyDescent="0.25">
      <c r="K8107" s="1"/>
    </row>
    <row r="8108" spans="11:11" x14ac:dyDescent="0.25">
      <c r="K8108" s="1"/>
    </row>
    <row r="8109" spans="11:11" x14ac:dyDescent="0.25">
      <c r="K8109" s="1"/>
    </row>
    <row r="8110" spans="11:11" x14ac:dyDescent="0.25">
      <c r="K8110" s="1"/>
    </row>
    <row r="8111" spans="11:11" x14ac:dyDescent="0.25">
      <c r="K8111" s="1"/>
    </row>
    <row r="8112" spans="11:11" x14ac:dyDescent="0.25">
      <c r="K8112" s="1"/>
    </row>
    <row r="8113" spans="11:11" x14ac:dyDescent="0.25">
      <c r="K8113" s="1"/>
    </row>
    <row r="8114" spans="11:11" x14ac:dyDescent="0.25">
      <c r="K8114" s="1"/>
    </row>
    <row r="8115" spans="11:11" x14ac:dyDescent="0.25">
      <c r="K8115" s="1"/>
    </row>
    <row r="8116" spans="11:11" x14ac:dyDescent="0.25">
      <c r="K8116" s="1"/>
    </row>
    <row r="8117" spans="11:11" x14ac:dyDescent="0.25">
      <c r="K8117" s="1"/>
    </row>
    <row r="8118" spans="11:11" x14ac:dyDescent="0.25">
      <c r="K8118" s="1"/>
    </row>
    <row r="8119" spans="11:11" x14ac:dyDescent="0.25">
      <c r="K8119" s="1"/>
    </row>
    <row r="8120" spans="11:11" x14ac:dyDescent="0.25">
      <c r="K8120" s="1"/>
    </row>
    <row r="8121" spans="11:11" x14ac:dyDescent="0.25">
      <c r="K8121" s="1"/>
    </row>
    <row r="8122" spans="11:11" x14ac:dyDescent="0.25">
      <c r="K8122" s="1"/>
    </row>
    <row r="8123" spans="11:11" x14ac:dyDescent="0.25">
      <c r="K8123" s="1"/>
    </row>
    <row r="8124" spans="11:11" x14ac:dyDescent="0.25">
      <c r="K8124" s="1"/>
    </row>
    <row r="8125" spans="11:11" x14ac:dyDescent="0.25">
      <c r="K8125" s="1"/>
    </row>
    <row r="8126" spans="11:11" x14ac:dyDescent="0.25">
      <c r="K8126" s="1"/>
    </row>
    <row r="8127" spans="11:11" x14ac:dyDescent="0.25">
      <c r="K8127" s="1"/>
    </row>
    <row r="8128" spans="11:11" x14ac:dyDescent="0.25">
      <c r="K8128" s="1"/>
    </row>
    <row r="8129" spans="11:11" x14ac:dyDescent="0.25">
      <c r="K8129" s="1"/>
    </row>
    <row r="8130" spans="11:11" x14ac:dyDescent="0.25">
      <c r="K8130" s="1"/>
    </row>
    <row r="8131" spans="11:11" x14ac:dyDescent="0.25">
      <c r="K8131" s="1"/>
    </row>
    <row r="8132" spans="11:11" x14ac:dyDescent="0.25">
      <c r="K8132" s="1"/>
    </row>
    <row r="8133" spans="11:11" x14ac:dyDescent="0.25">
      <c r="K8133" s="1"/>
    </row>
    <row r="8134" spans="11:11" x14ac:dyDescent="0.25">
      <c r="K8134" s="1"/>
    </row>
    <row r="8135" spans="11:11" x14ac:dyDescent="0.25">
      <c r="K8135" s="1"/>
    </row>
    <row r="8136" spans="11:11" x14ac:dyDescent="0.25">
      <c r="K8136" s="1"/>
    </row>
    <row r="8137" spans="11:11" x14ac:dyDescent="0.25">
      <c r="K8137" s="1"/>
    </row>
    <row r="8138" spans="11:11" x14ac:dyDescent="0.25">
      <c r="K8138" s="1"/>
    </row>
    <row r="8139" spans="11:11" x14ac:dyDescent="0.25">
      <c r="K8139" s="1"/>
    </row>
    <row r="8140" spans="11:11" x14ac:dyDescent="0.25">
      <c r="K8140" s="1"/>
    </row>
    <row r="8141" spans="11:11" x14ac:dyDescent="0.25">
      <c r="K8141" s="1"/>
    </row>
    <row r="8142" spans="11:11" x14ac:dyDescent="0.25">
      <c r="K8142" s="1"/>
    </row>
    <row r="8143" spans="11:11" x14ac:dyDescent="0.25">
      <c r="K8143" s="1"/>
    </row>
    <row r="8144" spans="11:11" x14ac:dyDescent="0.25">
      <c r="K8144" s="1"/>
    </row>
    <row r="8145" spans="11:11" x14ac:dyDescent="0.25">
      <c r="K8145" s="1"/>
    </row>
    <row r="8146" spans="11:11" x14ac:dyDescent="0.25">
      <c r="K8146" s="1"/>
    </row>
    <row r="8147" spans="11:11" x14ac:dyDescent="0.25">
      <c r="K8147" s="1"/>
    </row>
    <row r="8148" spans="11:11" x14ac:dyDescent="0.25">
      <c r="K8148" s="1"/>
    </row>
    <row r="8149" spans="11:11" x14ac:dyDescent="0.25">
      <c r="K8149" s="1"/>
    </row>
    <row r="8150" spans="11:11" x14ac:dyDescent="0.25">
      <c r="K8150" s="1"/>
    </row>
    <row r="8151" spans="11:11" x14ac:dyDescent="0.25">
      <c r="K8151" s="1"/>
    </row>
    <row r="8152" spans="11:11" x14ac:dyDescent="0.25">
      <c r="K8152" s="1"/>
    </row>
    <row r="8153" spans="11:11" x14ac:dyDescent="0.25">
      <c r="K8153" s="1"/>
    </row>
    <row r="8154" spans="11:11" x14ac:dyDescent="0.25">
      <c r="K8154" s="1"/>
    </row>
    <row r="8155" spans="11:11" x14ac:dyDescent="0.25">
      <c r="K8155" s="1"/>
    </row>
    <row r="8156" spans="11:11" x14ac:dyDescent="0.25">
      <c r="K8156" s="1"/>
    </row>
    <row r="8157" spans="11:11" x14ac:dyDescent="0.25">
      <c r="K8157" s="1"/>
    </row>
    <row r="8158" spans="11:11" x14ac:dyDescent="0.25">
      <c r="K8158" s="1"/>
    </row>
    <row r="8159" spans="11:11" x14ac:dyDescent="0.25">
      <c r="K8159" s="1"/>
    </row>
    <row r="8160" spans="11:11" x14ac:dyDescent="0.25">
      <c r="K8160" s="1"/>
    </row>
    <row r="8161" spans="11:11" x14ac:dyDescent="0.25">
      <c r="K8161" s="1"/>
    </row>
    <row r="8162" spans="11:11" x14ac:dyDescent="0.25">
      <c r="K8162" s="1"/>
    </row>
    <row r="8163" spans="11:11" x14ac:dyDescent="0.25">
      <c r="K8163" s="1"/>
    </row>
    <row r="8164" spans="11:11" x14ac:dyDescent="0.25">
      <c r="K8164" s="1"/>
    </row>
    <row r="8165" spans="11:11" x14ac:dyDescent="0.25">
      <c r="K8165" s="1"/>
    </row>
    <row r="8166" spans="11:11" x14ac:dyDescent="0.25">
      <c r="K8166" s="1"/>
    </row>
    <row r="8167" spans="11:11" x14ac:dyDescent="0.25">
      <c r="K8167" s="1"/>
    </row>
    <row r="8168" spans="11:11" x14ac:dyDescent="0.25">
      <c r="K8168" s="1"/>
    </row>
    <row r="8169" spans="11:11" x14ac:dyDescent="0.25">
      <c r="K8169" s="1"/>
    </row>
    <row r="8170" spans="11:11" x14ac:dyDescent="0.25">
      <c r="K8170" s="1"/>
    </row>
    <row r="8171" spans="11:11" x14ac:dyDescent="0.25">
      <c r="K8171" s="1"/>
    </row>
    <row r="8172" spans="11:11" x14ac:dyDescent="0.25">
      <c r="K8172" s="1"/>
    </row>
    <row r="8173" spans="11:11" x14ac:dyDescent="0.25">
      <c r="K8173" s="1"/>
    </row>
    <row r="8174" spans="11:11" x14ac:dyDescent="0.25">
      <c r="K8174" s="1"/>
    </row>
    <row r="8175" spans="11:11" x14ac:dyDescent="0.25">
      <c r="K8175" s="1"/>
    </row>
    <row r="8176" spans="11:11" x14ac:dyDescent="0.25">
      <c r="K8176" s="1"/>
    </row>
    <row r="8177" spans="11:11" x14ac:dyDescent="0.25">
      <c r="K8177" s="1"/>
    </row>
    <row r="8178" spans="11:11" x14ac:dyDescent="0.25">
      <c r="K8178" s="1"/>
    </row>
    <row r="8179" spans="11:11" x14ac:dyDescent="0.25">
      <c r="K8179" s="1"/>
    </row>
    <row r="8180" spans="11:11" x14ac:dyDescent="0.25">
      <c r="K8180" s="1"/>
    </row>
    <row r="8181" spans="11:11" x14ac:dyDescent="0.25">
      <c r="K8181" s="1"/>
    </row>
    <row r="8182" spans="11:11" x14ac:dyDescent="0.25">
      <c r="K8182" s="1"/>
    </row>
    <row r="8183" spans="11:11" x14ac:dyDescent="0.25">
      <c r="K8183" s="1"/>
    </row>
    <row r="8184" spans="11:11" x14ac:dyDescent="0.25">
      <c r="K8184" s="1"/>
    </row>
    <row r="8185" spans="11:11" x14ac:dyDescent="0.25">
      <c r="K8185" s="1"/>
    </row>
    <row r="8186" spans="11:11" x14ac:dyDescent="0.25">
      <c r="K8186" s="1"/>
    </row>
    <row r="8187" spans="11:11" x14ac:dyDescent="0.25">
      <c r="K8187" s="1"/>
    </row>
    <row r="8188" spans="11:11" x14ac:dyDescent="0.25">
      <c r="K8188" s="1"/>
    </row>
    <row r="8189" spans="11:11" x14ac:dyDescent="0.25">
      <c r="K8189" s="1"/>
    </row>
    <row r="8190" spans="11:11" x14ac:dyDescent="0.25">
      <c r="K8190" s="1"/>
    </row>
    <row r="8191" spans="11:11" x14ac:dyDescent="0.25">
      <c r="K8191" s="1"/>
    </row>
    <row r="8192" spans="11:11" x14ac:dyDescent="0.25">
      <c r="K8192" s="1"/>
    </row>
    <row r="8193" spans="11:11" x14ac:dyDescent="0.25">
      <c r="K8193" s="1"/>
    </row>
    <row r="8194" spans="11:11" x14ac:dyDescent="0.25">
      <c r="K8194" s="1"/>
    </row>
    <row r="8195" spans="11:11" x14ac:dyDescent="0.25">
      <c r="K8195" s="1"/>
    </row>
    <row r="8196" spans="11:11" x14ac:dyDescent="0.25">
      <c r="K8196" s="1"/>
    </row>
    <row r="8197" spans="11:11" x14ac:dyDescent="0.25">
      <c r="K8197" s="1"/>
    </row>
    <row r="8198" spans="11:11" x14ac:dyDescent="0.25">
      <c r="K8198" s="1"/>
    </row>
    <row r="8199" spans="11:11" x14ac:dyDescent="0.25">
      <c r="K8199" s="1"/>
    </row>
    <row r="8200" spans="11:11" x14ac:dyDescent="0.25">
      <c r="K8200" s="1"/>
    </row>
    <row r="8201" spans="11:11" x14ac:dyDescent="0.25">
      <c r="K8201" s="1"/>
    </row>
    <row r="8202" spans="11:11" x14ac:dyDescent="0.25">
      <c r="K8202" s="1"/>
    </row>
    <row r="8203" spans="11:11" x14ac:dyDescent="0.25">
      <c r="K8203" s="1"/>
    </row>
    <row r="8204" spans="11:11" x14ac:dyDescent="0.25">
      <c r="K8204" s="1"/>
    </row>
    <row r="8205" spans="11:11" x14ac:dyDescent="0.25">
      <c r="K8205" s="1"/>
    </row>
    <row r="8206" spans="11:11" x14ac:dyDescent="0.25">
      <c r="K8206" s="1"/>
    </row>
    <row r="8207" spans="11:11" x14ac:dyDescent="0.25">
      <c r="K8207" s="1"/>
    </row>
    <row r="8208" spans="11:11" x14ac:dyDescent="0.25">
      <c r="K8208" s="1"/>
    </row>
    <row r="8209" spans="11:11" x14ac:dyDescent="0.25">
      <c r="K8209" s="1"/>
    </row>
    <row r="8210" spans="11:11" x14ac:dyDescent="0.25">
      <c r="K8210" s="1"/>
    </row>
    <row r="8211" spans="11:11" x14ac:dyDescent="0.25">
      <c r="K8211" s="1"/>
    </row>
    <row r="8212" spans="11:11" x14ac:dyDescent="0.25">
      <c r="K8212" s="1"/>
    </row>
    <row r="8213" spans="11:11" x14ac:dyDescent="0.25">
      <c r="K8213" s="1"/>
    </row>
    <row r="8214" spans="11:11" x14ac:dyDescent="0.25">
      <c r="K8214" s="1"/>
    </row>
    <row r="8215" spans="11:11" x14ac:dyDescent="0.25">
      <c r="K8215" s="1"/>
    </row>
    <row r="8216" spans="11:11" x14ac:dyDescent="0.25">
      <c r="K8216" s="1"/>
    </row>
    <row r="8217" spans="11:11" x14ac:dyDescent="0.25">
      <c r="K8217" s="1"/>
    </row>
    <row r="8218" spans="11:11" x14ac:dyDescent="0.25">
      <c r="K8218" s="1"/>
    </row>
    <row r="8219" spans="11:11" x14ac:dyDescent="0.25">
      <c r="K8219" s="1"/>
    </row>
    <row r="8220" spans="11:11" x14ac:dyDescent="0.25">
      <c r="K8220" s="1"/>
    </row>
    <row r="8221" spans="11:11" x14ac:dyDescent="0.25">
      <c r="K8221" s="1"/>
    </row>
    <row r="8222" spans="11:11" x14ac:dyDescent="0.25">
      <c r="K8222" s="1"/>
    </row>
    <row r="8223" spans="11:11" x14ac:dyDescent="0.25">
      <c r="K8223" s="1"/>
    </row>
    <row r="8224" spans="11:11" x14ac:dyDescent="0.25">
      <c r="K8224" s="1"/>
    </row>
    <row r="8225" spans="11:11" x14ac:dyDescent="0.25">
      <c r="K8225" s="1"/>
    </row>
    <row r="8226" spans="11:11" x14ac:dyDescent="0.25">
      <c r="K8226" s="1"/>
    </row>
    <row r="8227" spans="11:11" x14ac:dyDescent="0.25">
      <c r="K8227" s="1"/>
    </row>
    <row r="8228" spans="11:11" x14ac:dyDescent="0.25">
      <c r="K8228" s="1"/>
    </row>
    <row r="8229" spans="11:11" x14ac:dyDescent="0.25">
      <c r="K8229" s="1"/>
    </row>
    <row r="8230" spans="11:11" x14ac:dyDescent="0.25">
      <c r="K8230" s="1"/>
    </row>
    <row r="8231" spans="11:11" x14ac:dyDescent="0.25">
      <c r="K8231" s="1"/>
    </row>
    <row r="8232" spans="11:11" x14ac:dyDescent="0.25">
      <c r="K8232" s="1"/>
    </row>
    <row r="8233" spans="11:11" x14ac:dyDescent="0.25">
      <c r="K8233" s="1"/>
    </row>
    <row r="8234" spans="11:11" x14ac:dyDescent="0.25">
      <c r="K8234" s="1"/>
    </row>
    <row r="8235" spans="11:11" x14ac:dyDescent="0.25">
      <c r="K8235" s="1"/>
    </row>
    <row r="8236" spans="11:11" x14ac:dyDescent="0.25">
      <c r="K8236" s="1"/>
    </row>
    <row r="8237" spans="11:11" x14ac:dyDescent="0.25">
      <c r="K8237" s="1"/>
    </row>
    <row r="8238" spans="11:11" x14ac:dyDescent="0.25">
      <c r="K8238" s="1"/>
    </row>
    <row r="8239" spans="11:11" x14ac:dyDescent="0.25">
      <c r="K8239" s="1"/>
    </row>
    <row r="8240" spans="11:11" x14ac:dyDescent="0.25">
      <c r="K8240" s="1"/>
    </row>
    <row r="8241" spans="11:11" x14ac:dyDescent="0.25">
      <c r="K8241" s="1"/>
    </row>
    <row r="8242" spans="11:11" x14ac:dyDescent="0.25">
      <c r="K8242" s="1"/>
    </row>
    <row r="8243" spans="11:11" x14ac:dyDescent="0.25">
      <c r="K8243" s="1"/>
    </row>
    <row r="8244" spans="11:11" x14ac:dyDescent="0.25">
      <c r="K8244" s="1"/>
    </row>
    <row r="8245" spans="11:11" x14ac:dyDescent="0.25">
      <c r="K8245" s="1"/>
    </row>
    <row r="8246" spans="11:11" x14ac:dyDescent="0.25">
      <c r="K8246" s="1"/>
    </row>
    <row r="8247" spans="11:11" x14ac:dyDescent="0.25">
      <c r="K8247" s="1"/>
    </row>
    <row r="8248" spans="11:11" x14ac:dyDescent="0.25">
      <c r="K8248" s="1"/>
    </row>
    <row r="8249" spans="11:11" x14ac:dyDescent="0.25">
      <c r="K8249" s="1"/>
    </row>
    <row r="8250" spans="11:11" x14ac:dyDescent="0.25">
      <c r="K8250" s="1"/>
    </row>
    <row r="8251" spans="11:11" x14ac:dyDescent="0.25">
      <c r="K8251" s="1"/>
    </row>
    <row r="8252" spans="11:11" x14ac:dyDescent="0.25">
      <c r="K8252" s="1"/>
    </row>
    <row r="8253" spans="11:11" x14ac:dyDescent="0.25">
      <c r="K8253" s="1"/>
    </row>
    <row r="8254" spans="11:11" x14ac:dyDescent="0.25">
      <c r="K8254" s="1"/>
    </row>
    <row r="8255" spans="11:11" x14ac:dyDescent="0.25">
      <c r="K8255" s="1"/>
    </row>
    <row r="8256" spans="11:11" x14ac:dyDescent="0.25">
      <c r="K8256" s="1"/>
    </row>
    <row r="8257" spans="11:11" x14ac:dyDescent="0.25">
      <c r="K8257" s="1"/>
    </row>
    <row r="8258" spans="11:11" x14ac:dyDescent="0.25">
      <c r="K8258" s="1"/>
    </row>
    <row r="8259" spans="11:11" x14ac:dyDescent="0.25">
      <c r="K8259" s="1"/>
    </row>
    <row r="8260" spans="11:11" x14ac:dyDescent="0.25">
      <c r="K8260" s="1"/>
    </row>
    <row r="8261" spans="11:11" x14ac:dyDescent="0.25">
      <c r="K8261" s="1"/>
    </row>
    <row r="8262" spans="11:11" x14ac:dyDescent="0.25">
      <c r="K8262" s="1"/>
    </row>
    <row r="8263" spans="11:11" x14ac:dyDescent="0.25">
      <c r="K8263" s="1"/>
    </row>
    <row r="8264" spans="11:11" x14ac:dyDescent="0.25">
      <c r="K8264" s="1"/>
    </row>
    <row r="8265" spans="11:11" x14ac:dyDescent="0.25">
      <c r="K8265" s="1"/>
    </row>
    <row r="8266" spans="11:11" x14ac:dyDescent="0.25">
      <c r="K8266" s="1"/>
    </row>
    <row r="8267" spans="11:11" x14ac:dyDescent="0.25">
      <c r="K8267" s="1"/>
    </row>
    <row r="8268" spans="11:11" x14ac:dyDescent="0.25">
      <c r="K8268" s="1"/>
    </row>
    <row r="8269" spans="11:11" x14ac:dyDescent="0.25">
      <c r="K8269" s="1"/>
    </row>
    <row r="8270" spans="11:11" x14ac:dyDescent="0.25">
      <c r="K8270" s="1"/>
    </row>
    <row r="8271" spans="11:11" x14ac:dyDescent="0.25">
      <c r="K8271" s="1"/>
    </row>
    <row r="8272" spans="11:11" x14ac:dyDescent="0.25">
      <c r="K8272" s="1"/>
    </row>
    <row r="8273" spans="11:11" x14ac:dyDescent="0.25">
      <c r="K8273" s="1"/>
    </row>
    <row r="8274" spans="11:11" x14ac:dyDescent="0.25">
      <c r="K8274" s="1"/>
    </row>
    <row r="8275" spans="11:11" x14ac:dyDescent="0.25">
      <c r="K8275" s="1"/>
    </row>
    <row r="8276" spans="11:11" x14ac:dyDescent="0.25">
      <c r="K8276" s="1"/>
    </row>
    <row r="8277" spans="11:11" x14ac:dyDescent="0.25">
      <c r="K8277" s="1"/>
    </row>
    <row r="8278" spans="11:11" x14ac:dyDescent="0.25">
      <c r="K8278" s="1"/>
    </row>
    <row r="8279" spans="11:11" x14ac:dyDescent="0.25">
      <c r="K8279" s="1"/>
    </row>
    <row r="8280" spans="11:11" x14ac:dyDescent="0.25">
      <c r="K8280" s="1"/>
    </row>
    <row r="8281" spans="11:11" x14ac:dyDescent="0.25">
      <c r="K8281" s="1"/>
    </row>
    <row r="8282" spans="11:11" x14ac:dyDescent="0.25">
      <c r="K8282" s="1"/>
    </row>
    <row r="8283" spans="11:11" x14ac:dyDescent="0.25">
      <c r="K8283" s="1"/>
    </row>
    <row r="8284" spans="11:11" x14ac:dyDescent="0.25">
      <c r="K8284" s="1"/>
    </row>
    <row r="8285" spans="11:11" x14ac:dyDescent="0.25">
      <c r="K8285" s="1"/>
    </row>
    <row r="8286" spans="11:11" x14ac:dyDescent="0.25">
      <c r="K8286" s="1"/>
    </row>
    <row r="8287" spans="11:11" x14ac:dyDescent="0.25">
      <c r="K8287" s="1"/>
    </row>
    <row r="8288" spans="11:11" x14ac:dyDescent="0.25">
      <c r="K8288" s="1"/>
    </row>
    <row r="8289" spans="11:11" x14ac:dyDescent="0.25">
      <c r="K8289" s="1"/>
    </row>
    <row r="8290" spans="11:11" x14ac:dyDescent="0.25">
      <c r="K8290" s="1"/>
    </row>
    <row r="8291" spans="11:11" x14ac:dyDescent="0.25">
      <c r="K8291" s="1"/>
    </row>
    <row r="8292" spans="11:11" x14ac:dyDescent="0.25">
      <c r="K8292" s="1"/>
    </row>
    <row r="8293" spans="11:11" x14ac:dyDescent="0.25">
      <c r="K8293" s="1"/>
    </row>
    <row r="8294" spans="11:11" x14ac:dyDescent="0.25">
      <c r="K8294" s="1"/>
    </row>
    <row r="8295" spans="11:11" x14ac:dyDescent="0.25">
      <c r="K8295" s="1"/>
    </row>
    <row r="8296" spans="11:11" x14ac:dyDescent="0.25">
      <c r="K8296" s="1"/>
    </row>
    <row r="8297" spans="11:11" x14ac:dyDescent="0.25">
      <c r="K8297" s="1"/>
    </row>
    <row r="8298" spans="11:11" x14ac:dyDescent="0.25">
      <c r="K8298" s="1"/>
    </row>
    <row r="8299" spans="11:11" x14ac:dyDescent="0.25">
      <c r="K8299" s="1"/>
    </row>
    <row r="8300" spans="11:11" x14ac:dyDescent="0.25">
      <c r="K8300" s="1"/>
    </row>
    <row r="8301" spans="11:11" x14ac:dyDescent="0.25">
      <c r="K8301" s="1"/>
    </row>
    <row r="8302" spans="11:11" x14ac:dyDescent="0.25">
      <c r="K8302" s="1"/>
    </row>
    <row r="8303" spans="11:11" x14ac:dyDescent="0.25">
      <c r="K8303" s="1"/>
    </row>
    <row r="8304" spans="11:11" x14ac:dyDescent="0.25">
      <c r="K8304" s="1"/>
    </row>
    <row r="8305" spans="11:11" x14ac:dyDescent="0.25">
      <c r="K8305" s="1"/>
    </row>
    <row r="8306" spans="11:11" x14ac:dyDescent="0.25">
      <c r="K8306" s="1"/>
    </row>
    <row r="8307" spans="11:11" x14ac:dyDescent="0.25">
      <c r="K8307" s="1"/>
    </row>
    <row r="8308" spans="11:11" x14ac:dyDescent="0.25">
      <c r="K8308" s="1"/>
    </row>
    <row r="8309" spans="11:11" x14ac:dyDescent="0.25">
      <c r="K8309" s="1"/>
    </row>
    <row r="8310" spans="11:11" x14ac:dyDescent="0.25">
      <c r="K8310" s="1"/>
    </row>
    <row r="8311" spans="11:11" x14ac:dyDescent="0.25">
      <c r="K8311" s="1"/>
    </row>
    <row r="8312" spans="11:11" x14ac:dyDescent="0.25">
      <c r="K8312" s="1"/>
    </row>
    <row r="8313" spans="11:11" x14ac:dyDescent="0.25">
      <c r="K8313" s="1"/>
    </row>
    <row r="8314" spans="11:11" x14ac:dyDescent="0.25">
      <c r="K8314" s="1"/>
    </row>
    <row r="8315" spans="11:11" x14ac:dyDescent="0.25">
      <c r="K8315" s="1"/>
    </row>
    <row r="8316" spans="11:11" x14ac:dyDescent="0.25">
      <c r="K8316" s="1"/>
    </row>
    <row r="8317" spans="11:11" x14ac:dyDescent="0.25">
      <c r="K8317" s="1"/>
    </row>
    <row r="8318" spans="11:11" x14ac:dyDescent="0.25">
      <c r="K8318" s="1"/>
    </row>
    <row r="8319" spans="11:11" x14ac:dyDescent="0.25">
      <c r="K8319" s="1"/>
    </row>
    <row r="8320" spans="11:11" x14ac:dyDescent="0.25">
      <c r="K8320" s="1"/>
    </row>
    <row r="8321" spans="11:11" x14ac:dyDescent="0.25">
      <c r="K8321" s="1"/>
    </row>
    <row r="8322" spans="11:11" x14ac:dyDescent="0.25">
      <c r="K8322" s="1"/>
    </row>
    <row r="8323" spans="11:11" x14ac:dyDescent="0.25">
      <c r="K8323" s="1"/>
    </row>
    <row r="8324" spans="11:11" x14ac:dyDescent="0.25">
      <c r="K8324" s="1"/>
    </row>
    <row r="8325" spans="11:11" x14ac:dyDescent="0.25">
      <c r="K8325" s="1"/>
    </row>
    <row r="8326" spans="11:11" x14ac:dyDescent="0.25">
      <c r="K8326" s="1"/>
    </row>
    <row r="8327" spans="11:11" x14ac:dyDescent="0.25">
      <c r="K8327" s="1"/>
    </row>
    <row r="8328" spans="11:11" x14ac:dyDescent="0.25">
      <c r="K8328" s="1"/>
    </row>
    <row r="8329" spans="11:11" x14ac:dyDescent="0.25">
      <c r="K8329" s="1"/>
    </row>
    <row r="8330" spans="11:11" x14ac:dyDescent="0.25">
      <c r="K8330" s="1"/>
    </row>
    <row r="8331" spans="11:11" x14ac:dyDescent="0.25">
      <c r="K8331" s="1"/>
    </row>
    <row r="8332" spans="11:11" x14ac:dyDescent="0.25">
      <c r="K8332" s="1"/>
    </row>
    <row r="8333" spans="11:11" x14ac:dyDescent="0.25">
      <c r="K8333" s="1"/>
    </row>
    <row r="8334" spans="11:11" x14ac:dyDescent="0.25">
      <c r="K8334" s="1"/>
    </row>
    <row r="8335" spans="11:11" x14ac:dyDescent="0.25">
      <c r="K8335" s="1"/>
    </row>
    <row r="8336" spans="11:11" x14ac:dyDescent="0.25">
      <c r="K8336" s="1"/>
    </row>
    <row r="8337" spans="11:11" x14ac:dyDescent="0.25">
      <c r="K8337" s="1"/>
    </row>
    <row r="8338" spans="11:11" x14ac:dyDescent="0.25">
      <c r="K8338" s="1"/>
    </row>
    <row r="8339" spans="11:11" x14ac:dyDescent="0.25">
      <c r="K8339" s="1"/>
    </row>
    <row r="8340" spans="11:11" x14ac:dyDescent="0.25">
      <c r="K8340" s="1"/>
    </row>
    <row r="8341" spans="11:11" x14ac:dyDescent="0.25">
      <c r="K8341" s="1"/>
    </row>
    <row r="8342" spans="11:11" x14ac:dyDescent="0.25">
      <c r="K8342" s="1"/>
    </row>
    <row r="8343" spans="11:11" x14ac:dyDescent="0.25">
      <c r="K8343" s="1"/>
    </row>
    <row r="8344" spans="11:11" x14ac:dyDescent="0.25">
      <c r="K8344" s="1"/>
    </row>
    <row r="8345" spans="11:11" x14ac:dyDescent="0.25">
      <c r="K8345" s="1"/>
    </row>
    <row r="8346" spans="11:11" x14ac:dyDescent="0.25">
      <c r="K8346" s="1"/>
    </row>
    <row r="8347" spans="11:11" x14ac:dyDescent="0.25">
      <c r="K8347" s="1"/>
    </row>
    <row r="8348" spans="11:11" x14ac:dyDescent="0.25">
      <c r="K8348" s="1"/>
    </row>
    <row r="8349" spans="11:11" x14ac:dyDescent="0.25">
      <c r="K8349" s="1"/>
    </row>
    <row r="8350" spans="11:11" x14ac:dyDescent="0.25">
      <c r="K8350" s="1"/>
    </row>
    <row r="8351" spans="11:11" x14ac:dyDescent="0.25">
      <c r="K8351" s="1"/>
    </row>
    <row r="8352" spans="11:11" x14ac:dyDescent="0.25">
      <c r="K8352" s="1"/>
    </row>
    <row r="8353" spans="11:11" x14ac:dyDescent="0.25">
      <c r="K8353" s="1"/>
    </row>
    <row r="8354" spans="11:11" x14ac:dyDescent="0.25">
      <c r="K8354" s="1"/>
    </row>
    <row r="8355" spans="11:11" x14ac:dyDescent="0.25">
      <c r="K8355" s="1"/>
    </row>
    <row r="8356" spans="11:11" x14ac:dyDescent="0.25">
      <c r="K8356" s="1"/>
    </row>
    <row r="8357" spans="11:11" x14ac:dyDescent="0.25">
      <c r="K8357" s="1"/>
    </row>
    <row r="8358" spans="11:11" x14ac:dyDescent="0.25">
      <c r="K8358" s="1"/>
    </row>
    <row r="8359" spans="11:11" x14ac:dyDescent="0.25">
      <c r="K8359" s="1"/>
    </row>
    <row r="8360" spans="11:11" x14ac:dyDescent="0.25">
      <c r="K8360" s="1"/>
    </row>
    <row r="8361" spans="11:11" x14ac:dyDescent="0.25">
      <c r="K8361" s="1"/>
    </row>
    <row r="8362" spans="11:11" x14ac:dyDescent="0.25">
      <c r="K8362" s="1"/>
    </row>
    <row r="8363" spans="11:11" x14ac:dyDescent="0.25">
      <c r="K8363" s="1"/>
    </row>
    <row r="8364" spans="11:11" x14ac:dyDescent="0.25">
      <c r="K8364" s="1"/>
    </row>
    <row r="8365" spans="11:11" x14ac:dyDescent="0.25">
      <c r="K8365" s="1"/>
    </row>
    <row r="8366" spans="11:11" x14ac:dyDescent="0.25">
      <c r="K8366" s="1"/>
    </row>
    <row r="8367" spans="11:11" x14ac:dyDescent="0.25">
      <c r="K8367" s="1"/>
    </row>
    <row r="8368" spans="11:11" x14ac:dyDescent="0.25">
      <c r="K8368" s="1"/>
    </row>
    <row r="8369" spans="11:11" x14ac:dyDescent="0.25">
      <c r="K8369" s="1"/>
    </row>
    <row r="8370" spans="11:11" x14ac:dyDescent="0.25">
      <c r="K8370" s="1"/>
    </row>
    <row r="8371" spans="11:11" x14ac:dyDescent="0.25">
      <c r="K8371" s="1"/>
    </row>
    <row r="8372" spans="11:11" x14ac:dyDescent="0.25">
      <c r="K8372" s="1"/>
    </row>
    <row r="8373" spans="11:11" x14ac:dyDescent="0.25">
      <c r="K8373" s="1"/>
    </row>
    <row r="8374" spans="11:11" x14ac:dyDescent="0.25">
      <c r="K8374" s="1"/>
    </row>
    <row r="8375" spans="11:11" x14ac:dyDescent="0.25">
      <c r="K8375" s="1"/>
    </row>
    <row r="8376" spans="11:11" x14ac:dyDescent="0.25">
      <c r="K8376" s="1"/>
    </row>
    <row r="8377" spans="11:11" x14ac:dyDescent="0.25">
      <c r="K8377" s="1"/>
    </row>
    <row r="8378" spans="11:11" x14ac:dyDescent="0.25">
      <c r="K8378" s="1"/>
    </row>
    <row r="8379" spans="11:11" x14ac:dyDescent="0.25">
      <c r="K8379" s="1"/>
    </row>
    <row r="8380" spans="11:11" x14ac:dyDescent="0.25">
      <c r="K8380" s="1"/>
    </row>
    <row r="8381" spans="11:11" x14ac:dyDescent="0.25">
      <c r="K8381" s="1"/>
    </row>
    <row r="8382" spans="11:11" x14ac:dyDescent="0.25">
      <c r="K8382" s="1"/>
    </row>
    <row r="8383" spans="11:11" x14ac:dyDescent="0.25">
      <c r="K8383" s="1"/>
    </row>
    <row r="8384" spans="11:11" x14ac:dyDescent="0.25">
      <c r="K8384" s="1"/>
    </row>
    <row r="8385" spans="11:11" x14ac:dyDescent="0.25">
      <c r="K8385" s="1"/>
    </row>
    <row r="8386" spans="11:11" x14ac:dyDescent="0.25">
      <c r="K8386" s="1"/>
    </row>
    <row r="8387" spans="11:11" x14ac:dyDescent="0.25">
      <c r="K8387" s="1"/>
    </row>
    <row r="8388" spans="11:11" x14ac:dyDescent="0.25">
      <c r="K8388" s="1"/>
    </row>
    <row r="8389" spans="11:11" x14ac:dyDescent="0.25">
      <c r="K8389" s="1"/>
    </row>
    <row r="8390" spans="11:11" x14ac:dyDescent="0.25">
      <c r="K8390" s="1"/>
    </row>
    <row r="8391" spans="11:11" x14ac:dyDescent="0.25">
      <c r="K8391" s="1"/>
    </row>
    <row r="8392" spans="11:11" x14ac:dyDescent="0.25">
      <c r="K8392" s="1"/>
    </row>
    <row r="8393" spans="11:11" x14ac:dyDescent="0.25">
      <c r="K8393" s="1"/>
    </row>
    <row r="8394" spans="11:11" x14ac:dyDescent="0.25">
      <c r="K8394" s="1"/>
    </row>
    <row r="8395" spans="11:11" x14ac:dyDescent="0.25">
      <c r="K8395" s="1"/>
    </row>
    <row r="8396" spans="11:11" x14ac:dyDescent="0.25">
      <c r="K8396" s="1"/>
    </row>
    <row r="8397" spans="11:11" x14ac:dyDescent="0.25">
      <c r="K8397" s="1"/>
    </row>
    <row r="8398" spans="11:11" x14ac:dyDescent="0.25">
      <c r="K8398" s="1"/>
    </row>
    <row r="8399" spans="11:11" x14ac:dyDescent="0.25">
      <c r="K8399" s="1"/>
    </row>
    <row r="8400" spans="11:11" x14ac:dyDescent="0.25">
      <c r="K8400" s="1"/>
    </row>
    <row r="8401" spans="11:11" x14ac:dyDescent="0.25">
      <c r="K8401" s="1"/>
    </row>
    <row r="8402" spans="11:11" x14ac:dyDescent="0.25">
      <c r="K8402" s="1"/>
    </row>
    <row r="8403" spans="11:11" x14ac:dyDescent="0.25">
      <c r="K8403" s="1"/>
    </row>
    <row r="8404" spans="11:11" x14ac:dyDescent="0.25">
      <c r="K8404" s="1"/>
    </row>
    <row r="8405" spans="11:11" x14ac:dyDescent="0.25">
      <c r="K8405" s="1"/>
    </row>
    <row r="8406" spans="11:11" x14ac:dyDescent="0.25">
      <c r="K8406" s="1"/>
    </row>
    <row r="8407" spans="11:11" x14ac:dyDescent="0.25">
      <c r="K8407" s="1"/>
    </row>
    <row r="8408" spans="11:11" x14ac:dyDescent="0.25">
      <c r="K8408" s="1"/>
    </row>
    <row r="8409" spans="11:11" x14ac:dyDescent="0.25">
      <c r="K8409" s="1"/>
    </row>
    <row r="8410" spans="11:11" x14ac:dyDescent="0.25">
      <c r="K8410" s="1"/>
    </row>
    <row r="8411" spans="11:11" x14ac:dyDescent="0.25">
      <c r="K8411" s="1"/>
    </row>
    <row r="8412" spans="11:11" x14ac:dyDescent="0.25">
      <c r="K8412" s="1"/>
    </row>
    <row r="8413" spans="11:11" x14ac:dyDescent="0.25">
      <c r="K8413" s="1"/>
    </row>
    <row r="8414" spans="11:11" x14ac:dyDescent="0.25">
      <c r="K8414" s="1"/>
    </row>
    <row r="8415" spans="11:11" x14ac:dyDescent="0.25">
      <c r="K8415" s="1"/>
    </row>
    <row r="8416" spans="11:11" x14ac:dyDescent="0.25">
      <c r="K8416" s="1"/>
    </row>
    <row r="8417" spans="11:11" x14ac:dyDescent="0.25">
      <c r="K8417" s="1"/>
    </row>
    <row r="8418" spans="11:11" x14ac:dyDescent="0.25">
      <c r="K8418" s="1"/>
    </row>
    <row r="8419" spans="11:11" x14ac:dyDescent="0.25">
      <c r="K8419" s="1"/>
    </row>
    <row r="8420" spans="11:11" x14ac:dyDescent="0.25">
      <c r="K8420" s="1"/>
    </row>
    <row r="8421" spans="11:11" x14ac:dyDescent="0.25">
      <c r="K8421" s="1"/>
    </row>
    <row r="8422" spans="11:11" x14ac:dyDescent="0.25">
      <c r="K8422" s="1"/>
    </row>
    <row r="8423" spans="11:11" x14ac:dyDescent="0.25">
      <c r="K8423" s="1"/>
    </row>
    <row r="8424" spans="11:11" x14ac:dyDescent="0.25">
      <c r="K8424" s="1"/>
    </row>
    <row r="8425" spans="11:11" x14ac:dyDescent="0.25">
      <c r="K8425" s="1"/>
    </row>
    <row r="8426" spans="11:11" x14ac:dyDescent="0.25">
      <c r="K8426" s="1"/>
    </row>
    <row r="8427" spans="11:11" x14ac:dyDescent="0.25">
      <c r="K8427" s="1"/>
    </row>
    <row r="8428" spans="11:11" x14ac:dyDescent="0.25">
      <c r="K8428" s="1"/>
    </row>
    <row r="8429" spans="11:11" x14ac:dyDescent="0.25">
      <c r="K8429" s="1"/>
    </row>
    <row r="8430" spans="11:11" x14ac:dyDescent="0.25">
      <c r="K8430" s="1"/>
    </row>
    <row r="8431" spans="11:11" x14ac:dyDescent="0.25">
      <c r="K8431" s="1"/>
    </row>
    <row r="8432" spans="11:11" x14ac:dyDescent="0.25">
      <c r="K8432" s="1"/>
    </row>
    <row r="8433" spans="11:11" x14ac:dyDescent="0.25">
      <c r="K8433" s="1"/>
    </row>
    <row r="8434" spans="11:11" x14ac:dyDescent="0.25">
      <c r="K8434" s="1"/>
    </row>
    <row r="8435" spans="11:11" x14ac:dyDescent="0.25">
      <c r="K8435" s="1"/>
    </row>
    <row r="8436" spans="11:11" x14ac:dyDescent="0.25">
      <c r="K8436" s="1"/>
    </row>
    <row r="8437" spans="11:11" x14ac:dyDescent="0.25">
      <c r="K8437" s="1"/>
    </row>
    <row r="8438" spans="11:11" x14ac:dyDescent="0.25">
      <c r="K8438" s="1"/>
    </row>
    <row r="8439" spans="11:11" x14ac:dyDescent="0.25">
      <c r="K8439" s="1"/>
    </row>
    <row r="8440" spans="11:11" x14ac:dyDescent="0.25">
      <c r="K8440" s="1"/>
    </row>
    <row r="8441" spans="11:11" x14ac:dyDescent="0.25">
      <c r="K8441" s="1"/>
    </row>
    <row r="8442" spans="11:11" x14ac:dyDescent="0.25">
      <c r="K8442" s="1"/>
    </row>
    <row r="8443" spans="11:11" x14ac:dyDescent="0.25">
      <c r="K8443" s="1"/>
    </row>
    <row r="8444" spans="11:11" x14ac:dyDescent="0.25">
      <c r="K8444" s="1"/>
    </row>
    <row r="8445" spans="11:11" x14ac:dyDescent="0.25">
      <c r="K8445" s="1"/>
    </row>
    <row r="8446" spans="11:11" x14ac:dyDescent="0.25">
      <c r="K8446" s="1"/>
    </row>
    <row r="8447" spans="11:11" x14ac:dyDescent="0.25">
      <c r="K8447" s="1"/>
    </row>
    <row r="8448" spans="11:11" x14ac:dyDescent="0.25">
      <c r="K8448" s="1"/>
    </row>
    <row r="8449" spans="11:11" x14ac:dyDescent="0.25">
      <c r="K8449" s="1"/>
    </row>
    <row r="8450" spans="11:11" x14ac:dyDescent="0.25">
      <c r="K8450" s="1"/>
    </row>
    <row r="8451" spans="11:11" x14ac:dyDescent="0.25">
      <c r="K8451" s="1"/>
    </row>
    <row r="8452" spans="11:11" x14ac:dyDescent="0.25">
      <c r="K8452" s="1"/>
    </row>
    <row r="8453" spans="11:11" x14ac:dyDescent="0.25">
      <c r="K8453" s="1"/>
    </row>
    <row r="8454" spans="11:11" x14ac:dyDescent="0.25">
      <c r="K8454" s="1"/>
    </row>
    <row r="8455" spans="11:11" x14ac:dyDescent="0.25">
      <c r="K8455" s="1"/>
    </row>
    <row r="8456" spans="11:11" x14ac:dyDescent="0.25">
      <c r="K8456" s="1"/>
    </row>
    <row r="8457" spans="11:11" x14ac:dyDescent="0.25">
      <c r="K8457" s="1"/>
    </row>
    <row r="8458" spans="11:11" x14ac:dyDescent="0.25">
      <c r="K8458" s="1"/>
    </row>
    <row r="8459" spans="11:11" x14ac:dyDescent="0.25">
      <c r="K8459" s="1"/>
    </row>
    <row r="8460" spans="11:11" x14ac:dyDescent="0.25">
      <c r="K8460" s="1"/>
    </row>
    <row r="8461" spans="11:11" x14ac:dyDescent="0.25">
      <c r="K8461" s="1"/>
    </row>
    <row r="8462" spans="11:11" x14ac:dyDescent="0.25">
      <c r="K8462" s="1"/>
    </row>
    <row r="8463" spans="11:11" x14ac:dyDescent="0.25">
      <c r="K8463" s="1"/>
    </row>
    <row r="8464" spans="11:11" x14ac:dyDescent="0.25">
      <c r="K8464" s="1"/>
    </row>
    <row r="8465" spans="11:11" x14ac:dyDescent="0.25">
      <c r="K8465" s="1"/>
    </row>
    <row r="8466" spans="11:11" x14ac:dyDescent="0.25">
      <c r="K8466" s="1"/>
    </row>
    <row r="8467" spans="11:11" x14ac:dyDescent="0.25">
      <c r="K8467" s="1"/>
    </row>
    <row r="8468" spans="11:11" x14ac:dyDescent="0.25">
      <c r="K8468" s="1"/>
    </row>
    <row r="8469" spans="11:11" x14ac:dyDescent="0.25">
      <c r="K8469" s="1"/>
    </row>
    <row r="8470" spans="11:11" x14ac:dyDescent="0.25">
      <c r="K8470" s="1"/>
    </row>
    <row r="8471" spans="11:11" x14ac:dyDescent="0.25">
      <c r="K8471" s="1"/>
    </row>
    <row r="8472" spans="11:11" x14ac:dyDescent="0.25">
      <c r="K8472" s="1"/>
    </row>
    <row r="8473" spans="11:11" x14ac:dyDescent="0.25">
      <c r="K8473" s="1"/>
    </row>
    <row r="8474" spans="11:11" x14ac:dyDescent="0.25">
      <c r="K8474" s="1"/>
    </row>
    <row r="8475" spans="11:11" x14ac:dyDescent="0.25">
      <c r="K8475" s="1"/>
    </row>
    <row r="8476" spans="11:11" x14ac:dyDescent="0.25">
      <c r="K8476" s="1"/>
    </row>
    <row r="8477" spans="11:11" x14ac:dyDescent="0.25">
      <c r="K8477" s="1"/>
    </row>
    <row r="8478" spans="11:11" x14ac:dyDescent="0.25">
      <c r="K8478" s="1"/>
    </row>
    <row r="8479" spans="11:11" x14ac:dyDescent="0.25">
      <c r="K8479" s="1"/>
    </row>
    <row r="8480" spans="11:11" x14ac:dyDescent="0.25">
      <c r="K8480" s="1"/>
    </row>
    <row r="8481" spans="11:11" x14ac:dyDescent="0.25">
      <c r="K8481" s="1"/>
    </row>
    <row r="8482" spans="11:11" x14ac:dyDescent="0.25">
      <c r="K8482" s="1"/>
    </row>
    <row r="8483" spans="11:11" x14ac:dyDescent="0.25">
      <c r="K8483" s="1"/>
    </row>
    <row r="8484" spans="11:11" x14ac:dyDescent="0.25">
      <c r="K8484" s="1"/>
    </row>
    <row r="8485" spans="11:11" x14ac:dyDescent="0.25">
      <c r="K8485" s="1"/>
    </row>
    <row r="8486" spans="11:11" x14ac:dyDescent="0.25">
      <c r="K8486" s="1"/>
    </row>
    <row r="8487" spans="11:11" x14ac:dyDescent="0.25">
      <c r="K8487" s="1"/>
    </row>
    <row r="8488" spans="11:11" x14ac:dyDescent="0.25">
      <c r="K8488" s="1"/>
    </row>
    <row r="8489" spans="11:11" x14ac:dyDescent="0.25">
      <c r="K8489" s="1"/>
    </row>
    <row r="8490" spans="11:11" x14ac:dyDescent="0.25">
      <c r="K8490" s="1"/>
    </row>
    <row r="8491" spans="11:11" x14ac:dyDescent="0.25">
      <c r="K8491" s="1"/>
    </row>
    <row r="8492" spans="11:11" x14ac:dyDescent="0.25">
      <c r="K8492" s="1"/>
    </row>
    <row r="8493" spans="11:11" x14ac:dyDescent="0.25">
      <c r="K8493" s="1"/>
    </row>
    <row r="8494" spans="11:11" x14ac:dyDescent="0.25">
      <c r="K8494" s="1"/>
    </row>
    <row r="8495" spans="11:11" x14ac:dyDescent="0.25">
      <c r="K8495" s="1"/>
    </row>
    <row r="8496" spans="11:11" x14ac:dyDescent="0.25">
      <c r="K8496" s="1"/>
    </row>
    <row r="8497" spans="11:11" x14ac:dyDescent="0.25">
      <c r="K8497" s="1"/>
    </row>
    <row r="8498" spans="11:11" x14ac:dyDescent="0.25">
      <c r="K8498" s="1"/>
    </row>
    <row r="8499" spans="11:11" x14ac:dyDescent="0.25">
      <c r="K8499" s="1"/>
    </row>
    <row r="8500" spans="11:11" x14ac:dyDescent="0.25">
      <c r="K8500" s="1"/>
    </row>
    <row r="8501" spans="11:11" x14ac:dyDescent="0.25">
      <c r="K8501" s="1"/>
    </row>
    <row r="8502" spans="11:11" x14ac:dyDescent="0.25">
      <c r="K8502" s="1"/>
    </row>
    <row r="8503" spans="11:11" x14ac:dyDescent="0.25">
      <c r="K8503" s="1"/>
    </row>
    <row r="8504" spans="11:11" x14ac:dyDescent="0.25">
      <c r="K8504" s="1"/>
    </row>
    <row r="8505" spans="11:11" x14ac:dyDescent="0.25">
      <c r="K8505" s="1"/>
    </row>
    <row r="8506" spans="11:11" x14ac:dyDescent="0.25">
      <c r="K8506" s="1"/>
    </row>
    <row r="8507" spans="11:11" x14ac:dyDescent="0.25">
      <c r="K8507" s="1"/>
    </row>
    <row r="8508" spans="11:11" x14ac:dyDescent="0.25">
      <c r="K8508" s="1"/>
    </row>
    <row r="8509" spans="11:11" x14ac:dyDescent="0.25">
      <c r="K8509" s="1"/>
    </row>
    <row r="8510" spans="11:11" x14ac:dyDescent="0.25">
      <c r="K8510" s="1"/>
    </row>
    <row r="8511" spans="11:11" x14ac:dyDescent="0.25">
      <c r="K8511" s="1"/>
    </row>
    <row r="8512" spans="11:11" x14ac:dyDescent="0.25">
      <c r="K8512" s="1"/>
    </row>
    <row r="8513" spans="11:11" x14ac:dyDescent="0.25">
      <c r="K8513" s="1"/>
    </row>
    <row r="8514" spans="11:11" x14ac:dyDescent="0.25">
      <c r="K8514" s="1"/>
    </row>
    <row r="8515" spans="11:11" x14ac:dyDescent="0.25">
      <c r="K8515" s="1"/>
    </row>
    <row r="8516" spans="11:11" x14ac:dyDescent="0.25">
      <c r="K8516" s="1"/>
    </row>
    <row r="8517" spans="11:11" x14ac:dyDescent="0.25">
      <c r="K8517" s="1"/>
    </row>
    <row r="8518" spans="11:11" x14ac:dyDescent="0.25">
      <c r="K8518" s="1"/>
    </row>
    <row r="8519" spans="11:11" x14ac:dyDescent="0.25">
      <c r="K8519" s="1"/>
    </row>
    <row r="8520" spans="11:11" x14ac:dyDescent="0.25">
      <c r="K8520" s="1"/>
    </row>
    <row r="8521" spans="11:11" x14ac:dyDescent="0.25">
      <c r="K8521" s="1"/>
    </row>
    <row r="8522" spans="11:11" x14ac:dyDescent="0.25">
      <c r="K8522" s="1"/>
    </row>
    <row r="8523" spans="11:11" x14ac:dyDescent="0.25">
      <c r="K8523" s="1"/>
    </row>
    <row r="8524" spans="11:11" x14ac:dyDescent="0.25">
      <c r="K8524" s="1"/>
    </row>
    <row r="8525" spans="11:11" x14ac:dyDescent="0.25">
      <c r="K8525" s="1"/>
    </row>
    <row r="8526" spans="11:11" x14ac:dyDescent="0.25">
      <c r="K8526" s="1"/>
    </row>
    <row r="8527" spans="11:11" x14ac:dyDescent="0.25">
      <c r="K8527" s="1"/>
    </row>
    <row r="8528" spans="11:11" x14ac:dyDescent="0.25">
      <c r="K8528" s="1"/>
    </row>
    <row r="8529" spans="11:11" x14ac:dyDescent="0.25">
      <c r="K8529" s="1"/>
    </row>
    <row r="8530" spans="11:11" x14ac:dyDescent="0.25">
      <c r="K8530" s="1"/>
    </row>
    <row r="8531" spans="11:11" x14ac:dyDescent="0.25">
      <c r="K8531" s="1"/>
    </row>
    <row r="8532" spans="11:11" x14ac:dyDescent="0.25">
      <c r="K8532" s="1"/>
    </row>
    <row r="8533" spans="11:11" x14ac:dyDescent="0.25">
      <c r="K8533" s="1"/>
    </row>
    <row r="8534" spans="11:11" x14ac:dyDescent="0.25">
      <c r="K8534" s="1"/>
    </row>
    <row r="8535" spans="11:11" x14ac:dyDescent="0.25">
      <c r="K8535" s="1"/>
    </row>
    <row r="8536" spans="11:11" x14ac:dyDescent="0.25">
      <c r="K8536" s="1"/>
    </row>
    <row r="8537" spans="11:11" x14ac:dyDescent="0.25">
      <c r="K8537" s="1"/>
    </row>
    <row r="8538" spans="11:11" x14ac:dyDescent="0.25">
      <c r="K8538" s="1"/>
    </row>
    <row r="8539" spans="11:11" x14ac:dyDescent="0.25">
      <c r="K8539" s="1"/>
    </row>
    <row r="8540" spans="11:11" x14ac:dyDescent="0.25">
      <c r="K8540" s="1"/>
    </row>
    <row r="8541" spans="11:11" x14ac:dyDescent="0.25">
      <c r="K8541" s="1"/>
    </row>
    <row r="8542" spans="11:11" x14ac:dyDescent="0.25">
      <c r="K8542" s="1"/>
    </row>
    <row r="8543" spans="11:11" x14ac:dyDescent="0.25">
      <c r="K8543" s="1"/>
    </row>
    <row r="8544" spans="11:11" x14ac:dyDescent="0.25">
      <c r="K8544" s="1"/>
    </row>
    <row r="8545" spans="11:11" x14ac:dyDescent="0.25">
      <c r="K8545" s="1"/>
    </row>
    <row r="8546" spans="11:11" x14ac:dyDescent="0.25">
      <c r="K8546" s="1"/>
    </row>
    <row r="8547" spans="11:11" x14ac:dyDescent="0.25">
      <c r="K8547" s="1"/>
    </row>
    <row r="8548" spans="11:11" x14ac:dyDescent="0.25">
      <c r="K8548" s="1"/>
    </row>
    <row r="8549" spans="11:11" x14ac:dyDescent="0.25">
      <c r="K8549" s="1"/>
    </row>
    <row r="8550" spans="11:11" x14ac:dyDescent="0.25">
      <c r="K8550" s="1"/>
    </row>
    <row r="8551" spans="11:11" x14ac:dyDescent="0.25">
      <c r="K8551" s="1"/>
    </row>
    <row r="8552" spans="11:11" x14ac:dyDescent="0.25">
      <c r="K8552" s="1"/>
    </row>
    <row r="8553" spans="11:11" x14ac:dyDescent="0.25">
      <c r="K8553" s="1"/>
    </row>
    <row r="8554" spans="11:11" x14ac:dyDescent="0.25">
      <c r="K8554" s="1"/>
    </row>
    <row r="8555" spans="11:11" x14ac:dyDescent="0.25">
      <c r="K8555" s="1"/>
    </row>
    <row r="8556" spans="11:11" x14ac:dyDescent="0.25">
      <c r="K8556" s="1"/>
    </row>
    <row r="8557" spans="11:11" x14ac:dyDescent="0.25">
      <c r="K8557" s="1"/>
    </row>
    <row r="8558" spans="11:11" x14ac:dyDescent="0.25">
      <c r="K8558" s="1"/>
    </row>
    <row r="8559" spans="11:11" x14ac:dyDescent="0.25">
      <c r="K8559" s="1"/>
    </row>
    <row r="8560" spans="11:11" x14ac:dyDescent="0.25">
      <c r="K8560" s="1"/>
    </row>
    <row r="8561" spans="11:11" x14ac:dyDescent="0.25">
      <c r="K8561" s="1"/>
    </row>
    <row r="8562" spans="11:11" x14ac:dyDescent="0.25">
      <c r="K8562" s="1"/>
    </row>
    <row r="8563" spans="11:11" x14ac:dyDescent="0.25">
      <c r="K8563" s="1"/>
    </row>
    <row r="8564" spans="11:11" x14ac:dyDescent="0.25">
      <c r="K8564" s="1"/>
    </row>
    <row r="8565" spans="11:11" x14ac:dyDescent="0.25">
      <c r="K8565" s="1"/>
    </row>
    <row r="8566" spans="11:11" x14ac:dyDescent="0.25">
      <c r="K8566" s="1"/>
    </row>
    <row r="8567" spans="11:11" x14ac:dyDescent="0.25">
      <c r="K8567" s="1"/>
    </row>
    <row r="8568" spans="11:11" x14ac:dyDescent="0.25">
      <c r="K8568" s="1"/>
    </row>
    <row r="8569" spans="11:11" x14ac:dyDescent="0.25">
      <c r="K8569" s="1"/>
    </row>
    <row r="8570" spans="11:11" x14ac:dyDescent="0.25">
      <c r="K8570" s="1"/>
    </row>
    <row r="8571" spans="11:11" x14ac:dyDescent="0.25">
      <c r="K8571" s="1"/>
    </row>
    <row r="8572" spans="11:11" x14ac:dyDescent="0.25">
      <c r="K8572" s="1"/>
    </row>
    <row r="8573" spans="11:11" x14ac:dyDescent="0.25">
      <c r="K8573" s="1"/>
    </row>
    <row r="8574" spans="11:11" x14ac:dyDescent="0.25">
      <c r="K8574" s="1"/>
    </row>
    <row r="8575" spans="11:11" x14ac:dyDescent="0.25">
      <c r="K8575" s="1"/>
    </row>
    <row r="8576" spans="11:11" x14ac:dyDescent="0.25">
      <c r="K8576" s="1"/>
    </row>
    <row r="8577" spans="11:11" x14ac:dyDescent="0.25">
      <c r="K8577" s="1"/>
    </row>
    <row r="8578" spans="11:11" x14ac:dyDescent="0.25">
      <c r="K8578" s="1"/>
    </row>
    <row r="8579" spans="11:11" x14ac:dyDescent="0.25">
      <c r="K8579" s="1"/>
    </row>
    <row r="8580" spans="11:11" x14ac:dyDescent="0.25">
      <c r="K8580" s="1"/>
    </row>
    <row r="8581" spans="11:11" x14ac:dyDescent="0.25">
      <c r="K8581" s="1"/>
    </row>
    <row r="8582" spans="11:11" x14ac:dyDescent="0.25">
      <c r="K8582" s="1"/>
    </row>
    <row r="8583" spans="11:11" x14ac:dyDescent="0.25">
      <c r="K8583" s="1"/>
    </row>
    <row r="8584" spans="11:11" x14ac:dyDescent="0.25">
      <c r="K8584" s="1"/>
    </row>
    <row r="8585" spans="11:11" x14ac:dyDescent="0.25">
      <c r="K8585" s="1"/>
    </row>
    <row r="8586" spans="11:11" x14ac:dyDescent="0.25">
      <c r="K8586" s="1"/>
    </row>
    <row r="8587" spans="11:11" x14ac:dyDescent="0.25">
      <c r="K8587" s="1"/>
    </row>
    <row r="8588" spans="11:11" x14ac:dyDescent="0.25">
      <c r="K8588" s="1"/>
    </row>
    <row r="8589" spans="11:11" x14ac:dyDescent="0.25">
      <c r="K8589" s="1"/>
    </row>
    <row r="8590" spans="11:11" x14ac:dyDescent="0.25">
      <c r="K8590" s="1"/>
    </row>
    <row r="8591" spans="11:11" x14ac:dyDescent="0.25">
      <c r="K8591" s="1"/>
    </row>
    <row r="8592" spans="11:11" x14ac:dyDescent="0.25">
      <c r="K8592" s="1"/>
    </row>
    <row r="8593" spans="11:11" x14ac:dyDescent="0.25">
      <c r="K8593" s="1"/>
    </row>
    <row r="8594" spans="11:11" x14ac:dyDescent="0.25">
      <c r="K8594" s="1"/>
    </row>
    <row r="8595" spans="11:11" x14ac:dyDescent="0.25">
      <c r="K8595" s="1"/>
    </row>
    <row r="8596" spans="11:11" x14ac:dyDescent="0.25">
      <c r="K8596" s="1"/>
    </row>
    <row r="8597" spans="11:11" x14ac:dyDescent="0.25">
      <c r="K8597" s="1"/>
    </row>
    <row r="8598" spans="11:11" x14ac:dyDescent="0.25">
      <c r="K8598" s="1"/>
    </row>
    <row r="8599" spans="11:11" x14ac:dyDescent="0.25">
      <c r="K8599" s="1"/>
    </row>
    <row r="8600" spans="11:11" x14ac:dyDescent="0.25">
      <c r="K8600" s="1"/>
    </row>
    <row r="8601" spans="11:11" x14ac:dyDescent="0.25">
      <c r="K8601" s="1"/>
    </row>
    <row r="8602" spans="11:11" x14ac:dyDescent="0.25">
      <c r="K8602" s="1"/>
    </row>
    <row r="8603" spans="11:11" x14ac:dyDescent="0.25">
      <c r="K8603" s="1"/>
    </row>
    <row r="8604" spans="11:11" x14ac:dyDescent="0.25">
      <c r="K8604" s="1"/>
    </row>
    <row r="8605" spans="11:11" x14ac:dyDescent="0.25">
      <c r="K8605" s="1"/>
    </row>
    <row r="8606" spans="11:11" x14ac:dyDescent="0.25">
      <c r="K8606" s="1"/>
    </row>
    <row r="8607" spans="11:11" x14ac:dyDescent="0.25">
      <c r="K8607" s="1"/>
    </row>
    <row r="8608" spans="11:11" x14ac:dyDescent="0.25">
      <c r="K8608" s="1"/>
    </row>
    <row r="8609" spans="11:11" x14ac:dyDescent="0.25">
      <c r="K8609" s="1"/>
    </row>
    <row r="8610" spans="11:11" x14ac:dyDescent="0.25">
      <c r="K8610" s="1"/>
    </row>
    <row r="8611" spans="11:11" x14ac:dyDescent="0.25">
      <c r="K8611" s="1"/>
    </row>
    <row r="8612" spans="11:11" x14ac:dyDescent="0.25">
      <c r="K8612" s="1"/>
    </row>
    <row r="8613" spans="11:11" x14ac:dyDescent="0.25">
      <c r="K8613" s="1"/>
    </row>
    <row r="8614" spans="11:11" x14ac:dyDescent="0.25">
      <c r="K8614" s="1"/>
    </row>
    <row r="8615" spans="11:11" x14ac:dyDescent="0.25">
      <c r="K8615" s="1"/>
    </row>
    <row r="8616" spans="11:11" x14ac:dyDescent="0.25">
      <c r="K8616" s="1"/>
    </row>
    <row r="8617" spans="11:11" x14ac:dyDescent="0.25">
      <c r="K8617" s="1"/>
    </row>
    <row r="8618" spans="11:11" x14ac:dyDescent="0.25">
      <c r="K8618" s="1"/>
    </row>
    <row r="8619" spans="11:11" x14ac:dyDescent="0.25">
      <c r="K8619" s="1"/>
    </row>
    <row r="8620" spans="11:11" x14ac:dyDescent="0.25">
      <c r="K8620" s="1"/>
    </row>
    <row r="8621" spans="11:11" x14ac:dyDescent="0.25">
      <c r="K8621" s="1"/>
    </row>
    <row r="8622" spans="11:11" x14ac:dyDescent="0.25">
      <c r="K8622" s="1"/>
    </row>
    <row r="8623" spans="11:11" x14ac:dyDescent="0.25">
      <c r="K8623" s="1"/>
    </row>
    <row r="8624" spans="11:11" x14ac:dyDescent="0.25">
      <c r="K8624" s="1"/>
    </row>
    <row r="8625" spans="11:11" x14ac:dyDescent="0.25">
      <c r="K8625" s="1"/>
    </row>
    <row r="8626" spans="11:11" x14ac:dyDescent="0.25">
      <c r="K8626" s="1"/>
    </row>
    <row r="8627" spans="11:11" x14ac:dyDescent="0.25">
      <c r="K8627" s="1"/>
    </row>
    <row r="8628" spans="11:11" x14ac:dyDescent="0.25">
      <c r="K8628" s="1"/>
    </row>
    <row r="8629" spans="11:11" x14ac:dyDescent="0.25">
      <c r="K8629" s="1"/>
    </row>
    <row r="8630" spans="11:11" x14ac:dyDescent="0.25">
      <c r="K8630" s="1"/>
    </row>
    <row r="8631" spans="11:11" x14ac:dyDescent="0.25">
      <c r="K8631" s="1"/>
    </row>
    <row r="8632" spans="11:11" x14ac:dyDescent="0.25">
      <c r="K8632" s="1"/>
    </row>
    <row r="8633" spans="11:11" x14ac:dyDescent="0.25">
      <c r="K8633" s="1"/>
    </row>
    <row r="8634" spans="11:11" x14ac:dyDescent="0.25">
      <c r="K8634" s="1"/>
    </row>
    <row r="8635" spans="11:11" x14ac:dyDescent="0.25">
      <c r="K8635" s="1"/>
    </row>
    <row r="8636" spans="11:11" x14ac:dyDescent="0.25">
      <c r="K8636" s="1"/>
    </row>
    <row r="8637" spans="11:11" x14ac:dyDescent="0.25">
      <c r="K8637" s="1"/>
    </row>
    <row r="8638" spans="11:11" x14ac:dyDescent="0.25">
      <c r="K8638" s="1"/>
    </row>
    <row r="8639" spans="11:11" x14ac:dyDescent="0.25">
      <c r="K8639" s="1"/>
    </row>
    <row r="8640" spans="11:11" x14ac:dyDescent="0.25">
      <c r="K8640" s="1"/>
    </row>
    <row r="8641" spans="11:11" x14ac:dyDescent="0.25">
      <c r="K8641" s="1"/>
    </row>
    <row r="8642" spans="11:11" x14ac:dyDescent="0.25">
      <c r="K8642" s="1"/>
    </row>
    <row r="8643" spans="11:11" x14ac:dyDescent="0.25">
      <c r="K8643" s="1"/>
    </row>
    <row r="8644" spans="11:11" x14ac:dyDescent="0.25">
      <c r="K8644" s="1"/>
    </row>
    <row r="8645" spans="11:11" x14ac:dyDescent="0.25">
      <c r="K8645" s="1"/>
    </row>
    <row r="8646" spans="11:11" x14ac:dyDescent="0.25">
      <c r="K8646" s="1"/>
    </row>
    <row r="8647" spans="11:11" x14ac:dyDescent="0.25">
      <c r="K8647" s="1"/>
    </row>
    <row r="8648" spans="11:11" x14ac:dyDescent="0.25">
      <c r="K8648" s="1"/>
    </row>
    <row r="8649" spans="11:11" x14ac:dyDescent="0.25">
      <c r="K8649" s="1"/>
    </row>
    <row r="8650" spans="11:11" x14ac:dyDescent="0.25">
      <c r="K8650" s="1"/>
    </row>
    <row r="8651" spans="11:11" x14ac:dyDescent="0.25">
      <c r="K8651" s="1"/>
    </row>
    <row r="8652" spans="11:11" x14ac:dyDescent="0.25">
      <c r="K8652" s="1"/>
    </row>
    <row r="8653" spans="11:11" x14ac:dyDescent="0.25">
      <c r="K8653" s="1"/>
    </row>
    <row r="8654" spans="11:11" x14ac:dyDescent="0.25">
      <c r="K8654" s="1"/>
    </row>
    <row r="8655" spans="11:11" x14ac:dyDescent="0.25">
      <c r="K8655" s="1"/>
    </row>
    <row r="8656" spans="11:11" x14ac:dyDescent="0.25">
      <c r="K8656" s="1"/>
    </row>
    <row r="8657" spans="11:11" x14ac:dyDescent="0.25">
      <c r="K8657" s="1"/>
    </row>
    <row r="8658" spans="11:11" x14ac:dyDescent="0.25">
      <c r="K8658" s="1"/>
    </row>
    <row r="8659" spans="11:11" x14ac:dyDescent="0.25">
      <c r="K8659" s="1"/>
    </row>
    <row r="8660" spans="11:11" x14ac:dyDescent="0.25">
      <c r="K8660" s="1"/>
    </row>
    <row r="8661" spans="11:11" x14ac:dyDescent="0.25">
      <c r="K8661" s="1"/>
    </row>
    <row r="8662" spans="11:11" x14ac:dyDescent="0.25">
      <c r="K8662" s="1"/>
    </row>
    <row r="8663" spans="11:11" x14ac:dyDescent="0.25">
      <c r="K8663" s="1"/>
    </row>
    <row r="8664" spans="11:11" x14ac:dyDescent="0.25">
      <c r="K8664" s="1"/>
    </row>
    <row r="8665" spans="11:11" x14ac:dyDescent="0.25">
      <c r="K8665" s="1"/>
    </row>
    <row r="8666" spans="11:11" x14ac:dyDescent="0.25">
      <c r="K8666" s="1"/>
    </row>
    <row r="8667" spans="11:11" x14ac:dyDescent="0.25">
      <c r="K8667" s="1"/>
    </row>
    <row r="8668" spans="11:11" x14ac:dyDescent="0.25">
      <c r="K8668" s="1"/>
    </row>
    <row r="8669" spans="11:11" x14ac:dyDescent="0.25">
      <c r="K8669" s="1"/>
    </row>
    <row r="8670" spans="11:11" x14ac:dyDescent="0.25">
      <c r="K8670" s="1"/>
    </row>
    <row r="8671" spans="11:11" x14ac:dyDescent="0.25">
      <c r="K8671" s="1"/>
    </row>
    <row r="8672" spans="11:11" x14ac:dyDescent="0.25">
      <c r="K8672" s="1"/>
    </row>
    <row r="8673" spans="11:11" x14ac:dyDescent="0.25">
      <c r="K8673" s="1"/>
    </row>
    <row r="8674" spans="11:11" x14ac:dyDescent="0.25">
      <c r="K8674" s="1"/>
    </row>
    <row r="8675" spans="11:11" x14ac:dyDescent="0.25">
      <c r="K8675" s="1"/>
    </row>
    <row r="8676" spans="11:11" x14ac:dyDescent="0.25">
      <c r="K8676" s="1"/>
    </row>
    <row r="8677" spans="11:11" x14ac:dyDescent="0.25">
      <c r="K8677" s="1"/>
    </row>
    <row r="8678" spans="11:11" x14ac:dyDescent="0.25">
      <c r="K8678" s="1"/>
    </row>
    <row r="8679" spans="11:11" x14ac:dyDescent="0.25">
      <c r="K8679" s="1"/>
    </row>
    <row r="8680" spans="11:11" x14ac:dyDescent="0.25">
      <c r="K8680" s="1"/>
    </row>
    <row r="8681" spans="11:11" x14ac:dyDescent="0.25">
      <c r="K8681" s="1"/>
    </row>
    <row r="8682" spans="11:11" x14ac:dyDescent="0.25">
      <c r="K8682" s="1"/>
    </row>
    <row r="8683" spans="11:11" x14ac:dyDescent="0.25">
      <c r="K8683" s="1"/>
    </row>
    <row r="8684" spans="11:11" x14ac:dyDescent="0.25">
      <c r="K8684" s="1"/>
    </row>
    <row r="8685" spans="11:11" x14ac:dyDescent="0.25">
      <c r="K8685" s="1"/>
    </row>
    <row r="8686" spans="11:11" x14ac:dyDescent="0.25">
      <c r="K8686" s="1"/>
    </row>
    <row r="8687" spans="11:11" x14ac:dyDescent="0.25">
      <c r="K8687" s="1"/>
    </row>
    <row r="8688" spans="11:11" x14ac:dyDescent="0.25">
      <c r="K8688" s="1"/>
    </row>
    <row r="8689" spans="11:11" x14ac:dyDescent="0.25">
      <c r="K8689" s="1"/>
    </row>
    <row r="8690" spans="11:11" x14ac:dyDescent="0.25">
      <c r="K8690" s="1"/>
    </row>
    <row r="8691" spans="11:11" x14ac:dyDescent="0.25">
      <c r="K8691" s="1"/>
    </row>
    <row r="8692" spans="11:11" x14ac:dyDescent="0.25">
      <c r="K8692" s="1"/>
    </row>
    <row r="8693" spans="11:11" x14ac:dyDescent="0.25">
      <c r="K8693" s="1"/>
    </row>
    <row r="8694" spans="11:11" x14ac:dyDescent="0.25">
      <c r="K8694" s="1"/>
    </row>
    <row r="8695" spans="11:11" x14ac:dyDescent="0.25">
      <c r="K8695" s="1"/>
    </row>
    <row r="8696" spans="11:11" x14ac:dyDescent="0.25">
      <c r="K8696" s="1"/>
    </row>
    <row r="8697" spans="11:11" x14ac:dyDescent="0.25">
      <c r="K8697" s="1"/>
    </row>
    <row r="8698" spans="11:11" x14ac:dyDescent="0.25">
      <c r="K8698" s="1"/>
    </row>
    <row r="8699" spans="11:11" x14ac:dyDescent="0.25">
      <c r="K8699" s="1"/>
    </row>
    <row r="8700" spans="11:11" x14ac:dyDescent="0.25">
      <c r="K8700" s="1"/>
    </row>
    <row r="8701" spans="11:11" x14ac:dyDescent="0.25">
      <c r="K8701" s="1"/>
    </row>
    <row r="8702" spans="11:11" x14ac:dyDescent="0.25">
      <c r="K8702" s="1"/>
    </row>
    <row r="8703" spans="11:11" x14ac:dyDescent="0.25">
      <c r="K8703" s="1"/>
    </row>
    <row r="8704" spans="11:11" x14ac:dyDescent="0.25">
      <c r="K8704" s="1"/>
    </row>
    <row r="8705" spans="11:11" x14ac:dyDescent="0.25">
      <c r="K8705" s="1"/>
    </row>
    <row r="8706" spans="11:11" x14ac:dyDescent="0.25">
      <c r="K8706" s="1"/>
    </row>
    <row r="8707" spans="11:11" x14ac:dyDescent="0.25">
      <c r="K8707" s="1"/>
    </row>
    <row r="8708" spans="11:11" x14ac:dyDescent="0.25">
      <c r="K8708" s="1"/>
    </row>
    <row r="8709" spans="11:11" x14ac:dyDescent="0.25">
      <c r="K8709" s="1"/>
    </row>
    <row r="8710" spans="11:11" x14ac:dyDescent="0.25">
      <c r="K8710" s="1"/>
    </row>
    <row r="8711" spans="11:11" x14ac:dyDescent="0.25">
      <c r="K8711" s="1"/>
    </row>
    <row r="8712" spans="11:11" x14ac:dyDescent="0.25">
      <c r="K8712" s="1"/>
    </row>
    <row r="8713" spans="11:11" x14ac:dyDescent="0.25">
      <c r="K8713" s="1"/>
    </row>
    <row r="8714" spans="11:11" x14ac:dyDescent="0.25">
      <c r="K8714" s="1"/>
    </row>
    <row r="8715" spans="11:11" x14ac:dyDescent="0.25">
      <c r="K8715" s="1"/>
    </row>
    <row r="8716" spans="11:11" x14ac:dyDescent="0.25">
      <c r="K8716" s="1"/>
    </row>
    <row r="8717" spans="11:11" x14ac:dyDescent="0.25">
      <c r="K8717" s="1"/>
    </row>
    <row r="8718" spans="11:11" x14ac:dyDescent="0.25">
      <c r="K8718" s="1"/>
    </row>
    <row r="8719" spans="11:11" x14ac:dyDescent="0.25">
      <c r="K8719" s="1"/>
    </row>
    <row r="8720" spans="11:11" x14ac:dyDescent="0.25">
      <c r="K8720" s="1"/>
    </row>
    <row r="8721" spans="11:11" x14ac:dyDescent="0.25">
      <c r="K8721" s="1"/>
    </row>
    <row r="8722" spans="11:11" x14ac:dyDescent="0.25">
      <c r="K8722" s="1"/>
    </row>
    <row r="8723" spans="11:11" x14ac:dyDescent="0.25">
      <c r="K8723" s="1"/>
    </row>
    <row r="8724" spans="11:11" x14ac:dyDescent="0.25">
      <c r="K8724" s="1"/>
    </row>
    <row r="8725" spans="11:11" x14ac:dyDescent="0.25">
      <c r="K8725" s="1"/>
    </row>
    <row r="8726" spans="11:11" x14ac:dyDescent="0.25">
      <c r="K8726" s="1"/>
    </row>
    <row r="8727" spans="11:11" x14ac:dyDescent="0.25">
      <c r="K8727" s="1"/>
    </row>
    <row r="8728" spans="11:11" x14ac:dyDescent="0.25">
      <c r="K8728" s="1"/>
    </row>
    <row r="8729" spans="11:11" x14ac:dyDescent="0.25">
      <c r="K8729" s="1"/>
    </row>
    <row r="8730" spans="11:11" x14ac:dyDescent="0.25">
      <c r="K8730" s="1"/>
    </row>
    <row r="8731" spans="11:11" x14ac:dyDescent="0.25">
      <c r="K8731" s="1"/>
    </row>
    <row r="8732" spans="11:11" x14ac:dyDescent="0.25">
      <c r="K8732" s="1"/>
    </row>
    <row r="8733" spans="11:11" x14ac:dyDescent="0.25">
      <c r="K8733" s="1"/>
    </row>
    <row r="8734" spans="11:11" x14ac:dyDescent="0.25">
      <c r="K8734" s="1"/>
    </row>
    <row r="8735" spans="11:11" x14ac:dyDescent="0.25">
      <c r="K8735" s="1"/>
    </row>
    <row r="8736" spans="11:11" x14ac:dyDescent="0.25">
      <c r="K8736" s="1"/>
    </row>
    <row r="8737" spans="11:11" x14ac:dyDescent="0.25">
      <c r="K8737" s="1"/>
    </row>
    <row r="8738" spans="11:11" x14ac:dyDescent="0.25">
      <c r="K8738" s="1"/>
    </row>
    <row r="8739" spans="11:11" x14ac:dyDescent="0.25">
      <c r="K8739" s="1"/>
    </row>
    <row r="8740" spans="11:11" x14ac:dyDescent="0.25">
      <c r="K8740" s="1"/>
    </row>
    <row r="8741" spans="11:11" x14ac:dyDescent="0.25">
      <c r="K8741" s="1"/>
    </row>
    <row r="8742" spans="11:11" x14ac:dyDescent="0.25">
      <c r="K8742" s="1"/>
    </row>
    <row r="8743" spans="11:11" x14ac:dyDescent="0.25">
      <c r="K8743" s="1"/>
    </row>
    <row r="8744" spans="11:11" x14ac:dyDescent="0.25">
      <c r="K8744" s="1"/>
    </row>
    <row r="8745" spans="11:11" x14ac:dyDescent="0.25">
      <c r="K8745" s="1"/>
    </row>
    <row r="8746" spans="11:11" x14ac:dyDescent="0.25">
      <c r="K8746" s="1"/>
    </row>
    <row r="8747" spans="11:11" x14ac:dyDescent="0.25">
      <c r="K8747" s="1"/>
    </row>
    <row r="8748" spans="11:11" x14ac:dyDescent="0.25">
      <c r="K8748" s="1"/>
    </row>
    <row r="8749" spans="11:11" x14ac:dyDescent="0.25">
      <c r="K8749" s="1"/>
    </row>
    <row r="8750" spans="11:11" x14ac:dyDescent="0.25">
      <c r="K8750" s="1"/>
    </row>
    <row r="8751" spans="11:11" x14ac:dyDescent="0.25">
      <c r="K8751" s="1"/>
    </row>
    <row r="8752" spans="11:11" x14ac:dyDescent="0.25">
      <c r="K8752" s="1"/>
    </row>
    <row r="8753" spans="11:11" x14ac:dyDescent="0.25">
      <c r="K8753" s="1"/>
    </row>
    <row r="8754" spans="11:11" x14ac:dyDescent="0.25">
      <c r="K8754" s="1"/>
    </row>
    <row r="8755" spans="11:11" x14ac:dyDescent="0.25">
      <c r="K8755" s="1"/>
    </row>
    <row r="8756" spans="11:11" x14ac:dyDescent="0.25">
      <c r="K8756" s="1"/>
    </row>
    <row r="8757" spans="11:11" x14ac:dyDescent="0.25">
      <c r="K8757" s="1"/>
    </row>
    <row r="8758" spans="11:11" x14ac:dyDescent="0.25">
      <c r="K8758" s="1"/>
    </row>
    <row r="8759" spans="11:11" x14ac:dyDescent="0.25">
      <c r="K8759" s="1"/>
    </row>
    <row r="8760" spans="11:11" x14ac:dyDescent="0.25">
      <c r="K8760" s="1"/>
    </row>
    <row r="8761" spans="11:11" x14ac:dyDescent="0.25">
      <c r="K8761" s="1"/>
    </row>
    <row r="8762" spans="11:11" x14ac:dyDescent="0.25">
      <c r="K8762" s="1"/>
    </row>
    <row r="8763" spans="11:11" x14ac:dyDescent="0.25">
      <c r="K8763" s="1"/>
    </row>
    <row r="8764" spans="11:11" x14ac:dyDescent="0.25">
      <c r="K8764" s="1"/>
    </row>
    <row r="8765" spans="11:11" x14ac:dyDescent="0.25">
      <c r="K8765" s="1"/>
    </row>
    <row r="8766" spans="11:11" x14ac:dyDescent="0.25">
      <c r="K8766" s="1"/>
    </row>
    <row r="8767" spans="11:11" x14ac:dyDescent="0.25">
      <c r="K8767" s="1"/>
    </row>
    <row r="8768" spans="11:11" x14ac:dyDescent="0.25">
      <c r="K8768" s="1"/>
    </row>
    <row r="8769" spans="11:11" x14ac:dyDescent="0.25">
      <c r="K8769" s="1"/>
    </row>
    <row r="8770" spans="11:11" x14ac:dyDescent="0.25">
      <c r="K8770" s="1"/>
    </row>
    <row r="8771" spans="11:11" x14ac:dyDescent="0.25">
      <c r="K8771" s="1"/>
    </row>
    <row r="8772" spans="11:11" x14ac:dyDescent="0.25">
      <c r="K8772" s="1"/>
    </row>
    <row r="8773" spans="11:11" x14ac:dyDescent="0.25">
      <c r="K8773" s="1"/>
    </row>
    <row r="8774" spans="11:11" x14ac:dyDescent="0.25">
      <c r="K8774" s="1"/>
    </row>
    <row r="8775" spans="11:11" x14ac:dyDescent="0.25">
      <c r="K8775" s="1"/>
    </row>
    <row r="8776" spans="11:11" x14ac:dyDescent="0.25">
      <c r="K8776" s="1"/>
    </row>
    <row r="8777" spans="11:11" x14ac:dyDescent="0.25">
      <c r="K8777" s="1"/>
    </row>
    <row r="8778" spans="11:11" x14ac:dyDescent="0.25">
      <c r="K8778" s="1"/>
    </row>
    <row r="8779" spans="11:11" x14ac:dyDescent="0.25">
      <c r="K8779" s="1"/>
    </row>
    <row r="8780" spans="11:11" x14ac:dyDescent="0.25">
      <c r="K8780" s="1"/>
    </row>
    <row r="8781" spans="11:11" x14ac:dyDescent="0.25">
      <c r="K8781" s="1"/>
    </row>
    <row r="8782" spans="11:11" x14ac:dyDescent="0.25">
      <c r="K8782" s="1"/>
    </row>
    <row r="8783" spans="11:11" x14ac:dyDescent="0.25">
      <c r="K8783" s="1"/>
    </row>
    <row r="8784" spans="11:11" x14ac:dyDescent="0.25">
      <c r="K8784" s="1"/>
    </row>
    <row r="8785" spans="11:11" x14ac:dyDescent="0.25">
      <c r="K8785" s="1"/>
    </row>
    <row r="8786" spans="11:11" x14ac:dyDescent="0.25">
      <c r="K8786" s="1"/>
    </row>
    <row r="8787" spans="11:11" x14ac:dyDescent="0.25">
      <c r="K8787" s="1"/>
    </row>
    <row r="8788" spans="11:11" x14ac:dyDescent="0.25">
      <c r="K8788" s="1"/>
    </row>
    <row r="8789" spans="11:11" x14ac:dyDescent="0.25">
      <c r="K8789" s="1"/>
    </row>
    <row r="8790" spans="11:11" x14ac:dyDescent="0.25">
      <c r="K8790" s="1"/>
    </row>
    <row r="8791" spans="11:11" x14ac:dyDescent="0.25">
      <c r="K8791" s="1"/>
    </row>
    <row r="8792" spans="11:11" x14ac:dyDescent="0.25">
      <c r="K8792" s="1"/>
    </row>
    <row r="8793" spans="11:11" x14ac:dyDescent="0.25">
      <c r="K8793" s="1"/>
    </row>
    <row r="8794" spans="11:11" x14ac:dyDescent="0.25">
      <c r="K8794" s="1"/>
    </row>
    <row r="8795" spans="11:11" x14ac:dyDescent="0.25">
      <c r="K8795" s="1"/>
    </row>
    <row r="8796" spans="11:11" x14ac:dyDescent="0.25">
      <c r="K8796" s="1"/>
    </row>
    <row r="8797" spans="11:11" x14ac:dyDescent="0.25">
      <c r="K8797" s="1"/>
    </row>
    <row r="8798" spans="11:11" x14ac:dyDescent="0.25">
      <c r="K8798" s="1"/>
    </row>
    <row r="8799" spans="11:11" x14ac:dyDescent="0.25">
      <c r="K8799" s="1"/>
    </row>
    <row r="8800" spans="11:11" x14ac:dyDescent="0.25">
      <c r="K8800" s="1"/>
    </row>
    <row r="8801" spans="11:11" x14ac:dyDescent="0.25">
      <c r="K8801" s="1"/>
    </row>
    <row r="8802" spans="11:11" x14ac:dyDescent="0.25">
      <c r="K8802" s="1"/>
    </row>
    <row r="8803" spans="11:11" x14ac:dyDescent="0.25">
      <c r="K8803" s="1"/>
    </row>
    <row r="8804" spans="11:11" x14ac:dyDescent="0.25">
      <c r="K8804" s="1"/>
    </row>
    <row r="8805" spans="11:11" x14ac:dyDescent="0.25">
      <c r="K8805" s="1"/>
    </row>
    <row r="8806" spans="11:11" x14ac:dyDescent="0.25">
      <c r="K8806" s="1"/>
    </row>
    <row r="8807" spans="11:11" x14ac:dyDescent="0.25">
      <c r="K8807" s="1"/>
    </row>
    <row r="8808" spans="11:11" x14ac:dyDescent="0.25">
      <c r="K8808" s="1"/>
    </row>
    <row r="8809" spans="11:11" x14ac:dyDescent="0.25">
      <c r="K8809" s="1"/>
    </row>
    <row r="8810" spans="11:11" x14ac:dyDescent="0.25">
      <c r="K8810" s="1"/>
    </row>
    <row r="8811" spans="11:11" x14ac:dyDescent="0.25">
      <c r="K8811" s="1"/>
    </row>
    <row r="8812" spans="11:11" x14ac:dyDescent="0.25">
      <c r="K8812" s="1"/>
    </row>
    <row r="8813" spans="11:11" x14ac:dyDescent="0.25">
      <c r="K8813" s="1"/>
    </row>
    <row r="8814" spans="11:11" x14ac:dyDescent="0.25">
      <c r="K8814" s="1"/>
    </row>
    <row r="8815" spans="11:11" x14ac:dyDescent="0.25">
      <c r="K8815" s="1"/>
    </row>
    <row r="8816" spans="11:11" x14ac:dyDescent="0.25">
      <c r="K8816" s="1"/>
    </row>
    <row r="8817" spans="11:11" x14ac:dyDescent="0.25">
      <c r="K8817" s="1"/>
    </row>
    <row r="8818" spans="11:11" x14ac:dyDescent="0.25">
      <c r="K8818" s="1"/>
    </row>
    <row r="8819" spans="11:11" x14ac:dyDescent="0.25">
      <c r="K8819" s="1"/>
    </row>
    <row r="8820" spans="11:11" x14ac:dyDescent="0.25">
      <c r="K8820" s="1"/>
    </row>
    <row r="8821" spans="11:11" x14ac:dyDescent="0.25">
      <c r="K8821" s="1"/>
    </row>
    <row r="8822" spans="11:11" x14ac:dyDescent="0.25">
      <c r="K8822" s="1"/>
    </row>
    <row r="8823" spans="11:11" x14ac:dyDescent="0.25">
      <c r="K8823" s="1"/>
    </row>
    <row r="8824" spans="11:11" x14ac:dyDescent="0.25">
      <c r="K8824" s="1"/>
    </row>
    <row r="8825" spans="11:11" x14ac:dyDescent="0.25">
      <c r="K8825" s="1"/>
    </row>
    <row r="8826" spans="11:11" x14ac:dyDescent="0.25">
      <c r="K8826" s="1"/>
    </row>
    <row r="8827" spans="11:11" x14ac:dyDescent="0.25">
      <c r="K8827" s="1"/>
    </row>
    <row r="8828" spans="11:11" x14ac:dyDescent="0.25">
      <c r="K8828" s="1"/>
    </row>
    <row r="8829" spans="11:11" x14ac:dyDescent="0.25">
      <c r="K8829" s="1"/>
    </row>
    <row r="8830" spans="11:11" x14ac:dyDescent="0.25">
      <c r="K8830" s="1"/>
    </row>
    <row r="8831" spans="11:11" x14ac:dyDescent="0.25">
      <c r="K8831" s="1"/>
    </row>
    <row r="8832" spans="11:11" x14ac:dyDescent="0.25">
      <c r="K8832" s="1"/>
    </row>
    <row r="8833" spans="11:11" x14ac:dyDescent="0.25">
      <c r="K8833" s="1"/>
    </row>
    <row r="8834" spans="11:11" x14ac:dyDescent="0.25">
      <c r="K8834" s="1"/>
    </row>
    <row r="8835" spans="11:11" x14ac:dyDescent="0.25">
      <c r="K8835" s="1"/>
    </row>
    <row r="8836" spans="11:11" x14ac:dyDescent="0.25">
      <c r="K8836" s="1"/>
    </row>
    <row r="8837" spans="11:11" x14ac:dyDescent="0.25">
      <c r="K8837" s="1"/>
    </row>
    <row r="8838" spans="11:11" x14ac:dyDescent="0.25">
      <c r="K8838" s="1"/>
    </row>
    <row r="8839" spans="11:11" x14ac:dyDescent="0.25">
      <c r="K8839" s="1"/>
    </row>
    <row r="8840" spans="11:11" x14ac:dyDescent="0.25">
      <c r="K8840" s="1"/>
    </row>
    <row r="8841" spans="11:11" x14ac:dyDescent="0.25">
      <c r="K8841" s="1"/>
    </row>
    <row r="8842" spans="11:11" x14ac:dyDescent="0.25">
      <c r="K8842" s="1"/>
    </row>
    <row r="8843" spans="11:11" x14ac:dyDescent="0.25">
      <c r="K8843" s="1"/>
    </row>
    <row r="8844" spans="11:11" x14ac:dyDescent="0.25">
      <c r="K8844" s="1"/>
    </row>
    <row r="8845" spans="11:11" x14ac:dyDescent="0.25">
      <c r="K8845" s="1"/>
    </row>
    <row r="8846" spans="11:11" x14ac:dyDescent="0.25">
      <c r="K8846" s="1"/>
    </row>
    <row r="8847" spans="11:11" x14ac:dyDescent="0.25">
      <c r="K8847" s="1"/>
    </row>
    <row r="8848" spans="11:11" x14ac:dyDescent="0.25">
      <c r="K8848" s="1"/>
    </row>
    <row r="8849" spans="11:11" x14ac:dyDescent="0.25">
      <c r="K8849" s="1"/>
    </row>
    <row r="8850" spans="11:11" x14ac:dyDescent="0.25">
      <c r="K8850" s="1"/>
    </row>
    <row r="8851" spans="11:11" x14ac:dyDescent="0.25">
      <c r="K8851" s="1"/>
    </row>
    <row r="8852" spans="11:11" x14ac:dyDescent="0.25">
      <c r="K8852" s="1"/>
    </row>
    <row r="8853" spans="11:11" x14ac:dyDescent="0.25">
      <c r="K8853" s="1"/>
    </row>
    <row r="8854" spans="11:11" x14ac:dyDescent="0.25">
      <c r="K8854" s="1"/>
    </row>
    <row r="8855" spans="11:11" x14ac:dyDescent="0.25">
      <c r="K8855" s="1"/>
    </row>
    <row r="8856" spans="11:11" x14ac:dyDescent="0.25">
      <c r="K8856" s="1"/>
    </row>
    <row r="8857" spans="11:11" x14ac:dyDescent="0.25">
      <c r="K8857" s="1"/>
    </row>
    <row r="8858" spans="11:11" x14ac:dyDescent="0.25">
      <c r="K8858" s="1"/>
    </row>
    <row r="8859" spans="11:11" x14ac:dyDescent="0.25">
      <c r="K8859" s="1"/>
    </row>
    <row r="8860" spans="11:11" x14ac:dyDescent="0.25">
      <c r="K8860" s="1"/>
    </row>
    <row r="8861" spans="11:11" x14ac:dyDescent="0.25">
      <c r="K8861" s="1"/>
    </row>
    <row r="8862" spans="11:11" x14ac:dyDescent="0.25">
      <c r="K8862" s="1"/>
    </row>
    <row r="8863" spans="11:11" x14ac:dyDescent="0.25">
      <c r="K8863" s="1"/>
    </row>
    <row r="8864" spans="11:11" x14ac:dyDescent="0.25">
      <c r="K8864" s="1"/>
    </row>
    <row r="8865" spans="11:11" x14ac:dyDescent="0.25">
      <c r="K8865" s="1"/>
    </row>
    <row r="8866" spans="11:11" x14ac:dyDescent="0.25">
      <c r="K8866" s="1"/>
    </row>
    <row r="8867" spans="11:11" x14ac:dyDescent="0.25">
      <c r="K8867" s="1"/>
    </row>
    <row r="8868" spans="11:11" x14ac:dyDescent="0.25">
      <c r="K8868" s="1"/>
    </row>
    <row r="8869" spans="11:11" x14ac:dyDescent="0.25">
      <c r="K8869" s="1"/>
    </row>
    <row r="8870" spans="11:11" x14ac:dyDescent="0.25">
      <c r="K8870" s="1"/>
    </row>
    <row r="8871" spans="11:11" x14ac:dyDescent="0.25">
      <c r="K8871" s="1"/>
    </row>
    <row r="8872" spans="11:11" x14ac:dyDescent="0.25">
      <c r="K8872" s="1"/>
    </row>
    <row r="8873" spans="11:11" x14ac:dyDescent="0.25">
      <c r="K8873" s="1"/>
    </row>
    <row r="8874" spans="11:11" x14ac:dyDescent="0.25">
      <c r="K8874" s="1"/>
    </row>
    <row r="8875" spans="11:11" x14ac:dyDescent="0.25">
      <c r="K8875" s="1"/>
    </row>
    <row r="8876" spans="11:11" x14ac:dyDescent="0.25">
      <c r="K8876" s="1"/>
    </row>
    <row r="8877" spans="11:11" x14ac:dyDescent="0.25">
      <c r="K8877" s="1"/>
    </row>
    <row r="8878" spans="11:11" x14ac:dyDescent="0.25">
      <c r="K8878" s="1"/>
    </row>
    <row r="8879" spans="11:11" x14ac:dyDescent="0.25">
      <c r="K8879" s="1"/>
    </row>
    <row r="8880" spans="11:11" x14ac:dyDescent="0.25">
      <c r="K8880" s="1"/>
    </row>
    <row r="8881" spans="11:11" x14ac:dyDescent="0.25">
      <c r="K8881" s="1"/>
    </row>
    <row r="8882" spans="11:11" x14ac:dyDescent="0.25">
      <c r="K8882" s="1"/>
    </row>
    <row r="8883" spans="11:11" x14ac:dyDescent="0.25">
      <c r="K8883" s="1"/>
    </row>
    <row r="8884" spans="11:11" x14ac:dyDescent="0.25">
      <c r="K8884" s="1"/>
    </row>
    <row r="8885" spans="11:11" x14ac:dyDescent="0.25">
      <c r="K8885" s="1"/>
    </row>
    <row r="8886" spans="11:11" x14ac:dyDescent="0.25">
      <c r="K8886" s="1"/>
    </row>
    <row r="8887" spans="11:11" x14ac:dyDescent="0.25">
      <c r="K8887" s="1"/>
    </row>
    <row r="8888" spans="11:11" x14ac:dyDescent="0.25">
      <c r="K8888" s="1"/>
    </row>
    <row r="8889" spans="11:11" x14ac:dyDescent="0.25">
      <c r="K8889" s="1"/>
    </row>
    <row r="8890" spans="11:11" x14ac:dyDescent="0.25">
      <c r="K8890" s="1"/>
    </row>
    <row r="8891" spans="11:11" x14ac:dyDescent="0.25">
      <c r="K8891" s="1"/>
    </row>
    <row r="8892" spans="11:11" x14ac:dyDescent="0.25">
      <c r="K8892" s="1"/>
    </row>
    <row r="8893" spans="11:11" x14ac:dyDescent="0.25">
      <c r="K8893" s="1"/>
    </row>
    <row r="8894" spans="11:11" x14ac:dyDescent="0.25">
      <c r="K8894" s="1"/>
    </row>
    <row r="8895" spans="11:11" x14ac:dyDescent="0.25">
      <c r="K8895" s="1"/>
    </row>
    <row r="8896" spans="11:11" x14ac:dyDescent="0.25">
      <c r="K8896" s="1"/>
    </row>
    <row r="8897" spans="11:11" x14ac:dyDescent="0.25">
      <c r="K8897" s="1"/>
    </row>
    <row r="8898" spans="11:11" x14ac:dyDescent="0.25">
      <c r="K8898" s="1"/>
    </row>
    <row r="8899" spans="11:11" x14ac:dyDescent="0.25">
      <c r="K8899" s="1"/>
    </row>
    <row r="8900" spans="11:11" x14ac:dyDescent="0.25">
      <c r="K8900" s="1"/>
    </row>
    <row r="8901" spans="11:11" x14ac:dyDescent="0.25">
      <c r="K8901" s="1"/>
    </row>
    <row r="8902" spans="11:11" x14ac:dyDescent="0.25">
      <c r="K8902" s="1"/>
    </row>
    <row r="8903" spans="11:11" x14ac:dyDescent="0.25">
      <c r="K8903" s="1"/>
    </row>
    <row r="8904" spans="11:11" x14ac:dyDescent="0.25">
      <c r="K8904" s="1"/>
    </row>
    <row r="8905" spans="11:11" x14ac:dyDescent="0.25">
      <c r="K8905" s="1"/>
    </row>
    <row r="8906" spans="11:11" x14ac:dyDescent="0.25">
      <c r="K8906" s="1"/>
    </row>
    <row r="8907" spans="11:11" x14ac:dyDescent="0.25">
      <c r="K8907" s="1"/>
    </row>
    <row r="8908" spans="11:11" x14ac:dyDescent="0.25">
      <c r="K8908" s="1"/>
    </row>
    <row r="8909" spans="11:11" x14ac:dyDescent="0.25">
      <c r="K8909" s="1"/>
    </row>
    <row r="8910" spans="11:11" x14ac:dyDescent="0.25">
      <c r="K8910" s="1"/>
    </row>
    <row r="8911" spans="11:11" x14ac:dyDescent="0.25">
      <c r="K8911" s="1"/>
    </row>
    <row r="8912" spans="11:11" x14ac:dyDescent="0.25">
      <c r="K8912" s="1"/>
    </row>
    <row r="8913" spans="11:11" x14ac:dyDescent="0.25">
      <c r="K8913" s="1"/>
    </row>
    <row r="8914" spans="11:11" x14ac:dyDescent="0.25">
      <c r="K8914" s="1"/>
    </row>
    <row r="8915" spans="11:11" x14ac:dyDescent="0.25">
      <c r="K8915" s="1"/>
    </row>
    <row r="8916" spans="11:11" x14ac:dyDescent="0.25">
      <c r="K8916" s="1"/>
    </row>
    <row r="8917" spans="11:11" x14ac:dyDescent="0.25">
      <c r="K8917" s="1"/>
    </row>
    <row r="8918" spans="11:11" x14ac:dyDescent="0.25">
      <c r="K8918" s="1"/>
    </row>
    <row r="8919" spans="11:11" x14ac:dyDescent="0.25">
      <c r="K8919" s="1"/>
    </row>
    <row r="8920" spans="11:11" x14ac:dyDescent="0.25">
      <c r="K8920" s="1"/>
    </row>
    <row r="8921" spans="11:11" x14ac:dyDescent="0.25">
      <c r="K8921" s="1"/>
    </row>
    <row r="8922" spans="11:11" x14ac:dyDescent="0.25">
      <c r="K8922" s="1"/>
    </row>
    <row r="8923" spans="11:11" x14ac:dyDescent="0.25">
      <c r="K8923" s="1"/>
    </row>
    <row r="8924" spans="11:11" x14ac:dyDescent="0.25">
      <c r="K8924" s="1"/>
    </row>
    <row r="8925" spans="11:11" x14ac:dyDescent="0.25">
      <c r="K8925" s="1"/>
    </row>
    <row r="8926" spans="11:11" x14ac:dyDescent="0.25">
      <c r="K8926" s="1"/>
    </row>
    <row r="8927" spans="11:11" x14ac:dyDescent="0.25">
      <c r="K8927" s="1"/>
    </row>
    <row r="8928" spans="11:11" x14ac:dyDescent="0.25">
      <c r="K8928" s="1"/>
    </row>
    <row r="8929" spans="11:11" x14ac:dyDescent="0.25">
      <c r="K8929" s="1"/>
    </row>
    <row r="8930" spans="11:11" x14ac:dyDescent="0.25">
      <c r="K8930" s="1"/>
    </row>
    <row r="8931" spans="11:11" x14ac:dyDescent="0.25">
      <c r="K8931" s="1"/>
    </row>
    <row r="8932" spans="11:11" x14ac:dyDescent="0.25">
      <c r="K8932" s="1"/>
    </row>
    <row r="8933" spans="11:11" x14ac:dyDescent="0.25">
      <c r="K8933" s="1"/>
    </row>
    <row r="8934" spans="11:11" x14ac:dyDescent="0.25">
      <c r="K8934" s="1"/>
    </row>
    <row r="8935" spans="11:11" x14ac:dyDescent="0.25">
      <c r="K8935" s="1"/>
    </row>
    <row r="8936" spans="11:11" x14ac:dyDescent="0.25">
      <c r="K8936" s="1"/>
    </row>
    <row r="8937" spans="11:11" x14ac:dyDescent="0.25">
      <c r="K8937" s="1"/>
    </row>
    <row r="8938" spans="11:11" x14ac:dyDescent="0.25">
      <c r="K8938" s="1"/>
    </row>
    <row r="8939" spans="11:11" x14ac:dyDescent="0.25">
      <c r="K8939" s="1"/>
    </row>
    <row r="8940" spans="11:11" x14ac:dyDescent="0.25">
      <c r="K8940" s="1"/>
    </row>
    <row r="8941" spans="11:11" x14ac:dyDescent="0.25">
      <c r="K8941" s="1"/>
    </row>
    <row r="8942" spans="11:11" x14ac:dyDescent="0.25">
      <c r="K8942" s="1"/>
    </row>
    <row r="8943" spans="11:11" x14ac:dyDescent="0.25">
      <c r="K8943" s="1"/>
    </row>
    <row r="8944" spans="11:11" x14ac:dyDescent="0.25">
      <c r="K8944" s="1"/>
    </row>
    <row r="8945" spans="11:11" x14ac:dyDescent="0.25">
      <c r="K8945" s="1"/>
    </row>
    <row r="8946" spans="11:11" x14ac:dyDescent="0.25">
      <c r="K8946" s="1"/>
    </row>
    <row r="8947" spans="11:11" x14ac:dyDescent="0.25">
      <c r="K8947" s="1"/>
    </row>
    <row r="8948" spans="11:11" x14ac:dyDescent="0.25">
      <c r="K8948" s="1"/>
    </row>
    <row r="8949" spans="11:11" x14ac:dyDescent="0.25">
      <c r="K8949" s="1"/>
    </row>
    <row r="8950" spans="11:11" x14ac:dyDescent="0.25">
      <c r="K8950" s="1"/>
    </row>
    <row r="8951" spans="11:11" x14ac:dyDescent="0.25">
      <c r="K8951" s="1"/>
    </row>
    <row r="8952" spans="11:11" x14ac:dyDescent="0.25">
      <c r="K8952" s="1"/>
    </row>
    <row r="8953" spans="11:11" x14ac:dyDescent="0.25">
      <c r="K8953" s="1"/>
    </row>
    <row r="8954" spans="11:11" x14ac:dyDescent="0.25">
      <c r="K8954" s="1"/>
    </row>
    <row r="8955" spans="11:11" x14ac:dyDescent="0.25">
      <c r="K8955" s="1"/>
    </row>
    <row r="8956" spans="11:11" x14ac:dyDescent="0.25">
      <c r="K8956" s="1"/>
    </row>
    <row r="8957" spans="11:11" x14ac:dyDescent="0.25">
      <c r="K8957" s="1"/>
    </row>
    <row r="8958" spans="11:11" x14ac:dyDescent="0.25">
      <c r="K8958" s="1"/>
    </row>
    <row r="8959" spans="11:11" x14ac:dyDescent="0.25">
      <c r="K8959" s="1"/>
    </row>
    <row r="8960" spans="11:11" x14ac:dyDescent="0.25">
      <c r="K8960" s="1"/>
    </row>
    <row r="8961" spans="11:11" x14ac:dyDescent="0.25">
      <c r="K8961" s="1"/>
    </row>
    <row r="8962" spans="11:11" x14ac:dyDescent="0.25">
      <c r="K8962" s="1"/>
    </row>
    <row r="8963" spans="11:11" x14ac:dyDescent="0.25">
      <c r="K8963" s="1"/>
    </row>
    <row r="8964" spans="11:11" x14ac:dyDescent="0.25">
      <c r="K8964" s="1"/>
    </row>
    <row r="8965" spans="11:11" x14ac:dyDescent="0.25">
      <c r="K8965" s="1"/>
    </row>
    <row r="8966" spans="11:11" x14ac:dyDescent="0.25">
      <c r="K8966" s="1"/>
    </row>
    <row r="8967" spans="11:11" x14ac:dyDescent="0.25">
      <c r="K8967" s="1"/>
    </row>
    <row r="8968" spans="11:11" x14ac:dyDescent="0.25">
      <c r="K8968" s="1"/>
    </row>
    <row r="8969" spans="11:11" x14ac:dyDescent="0.25">
      <c r="K8969" s="1"/>
    </row>
    <row r="8970" spans="11:11" x14ac:dyDescent="0.25">
      <c r="K8970" s="1"/>
    </row>
    <row r="8971" spans="11:11" x14ac:dyDescent="0.25">
      <c r="K8971" s="1"/>
    </row>
    <row r="8972" spans="11:11" x14ac:dyDescent="0.25">
      <c r="K8972" s="1"/>
    </row>
    <row r="8973" spans="11:11" x14ac:dyDescent="0.25">
      <c r="K8973" s="1"/>
    </row>
    <row r="8974" spans="11:11" x14ac:dyDescent="0.25">
      <c r="K8974" s="1"/>
    </row>
    <row r="8975" spans="11:11" x14ac:dyDescent="0.25">
      <c r="K8975" s="1"/>
    </row>
    <row r="8976" spans="11:11" x14ac:dyDescent="0.25">
      <c r="K8976" s="1"/>
    </row>
    <row r="8977" spans="11:11" x14ac:dyDescent="0.25">
      <c r="K8977" s="1"/>
    </row>
    <row r="8978" spans="11:11" x14ac:dyDescent="0.25">
      <c r="K8978" s="1"/>
    </row>
    <row r="8979" spans="11:11" x14ac:dyDescent="0.25">
      <c r="K8979" s="1"/>
    </row>
    <row r="8980" spans="11:11" x14ac:dyDescent="0.25">
      <c r="K8980" s="1"/>
    </row>
    <row r="8981" spans="11:11" x14ac:dyDescent="0.25">
      <c r="K8981" s="1"/>
    </row>
    <row r="8982" spans="11:11" x14ac:dyDescent="0.25">
      <c r="K8982" s="1"/>
    </row>
    <row r="8983" spans="11:11" x14ac:dyDescent="0.25">
      <c r="K8983" s="1"/>
    </row>
    <row r="8984" spans="11:11" x14ac:dyDescent="0.25">
      <c r="K8984" s="1"/>
    </row>
    <row r="8985" spans="11:11" x14ac:dyDescent="0.25">
      <c r="K8985" s="1"/>
    </row>
    <row r="8986" spans="11:11" x14ac:dyDescent="0.25">
      <c r="K8986" s="1"/>
    </row>
    <row r="8987" spans="11:11" x14ac:dyDescent="0.25">
      <c r="K8987" s="1"/>
    </row>
    <row r="8988" spans="11:11" x14ac:dyDescent="0.25">
      <c r="K8988" s="1"/>
    </row>
    <row r="8989" spans="11:11" x14ac:dyDescent="0.25">
      <c r="K8989" s="1"/>
    </row>
    <row r="8990" spans="11:11" x14ac:dyDescent="0.25">
      <c r="K8990" s="1"/>
    </row>
    <row r="8991" spans="11:11" x14ac:dyDescent="0.25">
      <c r="K8991" s="1"/>
    </row>
    <row r="8992" spans="11:11" x14ac:dyDescent="0.25">
      <c r="K8992" s="1"/>
    </row>
    <row r="8993" spans="11:11" x14ac:dyDescent="0.25">
      <c r="K8993" s="1"/>
    </row>
    <row r="8994" spans="11:11" x14ac:dyDescent="0.25">
      <c r="K8994" s="1"/>
    </row>
    <row r="8995" spans="11:11" x14ac:dyDescent="0.25">
      <c r="K8995" s="1"/>
    </row>
    <row r="8996" spans="11:11" x14ac:dyDescent="0.25">
      <c r="K8996" s="1"/>
    </row>
    <row r="8997" spans="11:11" x14ac:dyDescent="0.25">
      <c r="K8997" s="1"/>
    </row>
    <row r="8998" spans="11:11" x14ac:dyDescent="0.25">
      <c r="K8998" s="1"/>
    </row>
    <row r="8999" spans="11:11" x14ac:dyDescent="0.25">
      <c r="K8999" s="1"/>
    </row>
    <row r="9000" spans="11:11" x14ac:dyDescent="0.25">
      <c r="K9000" s="1"/>
    </row>
    <row r="9001" spans="11:11" x14ac:dyDescent="0.25">
      <c r="K9001" s="1"/>
    </row>
    <row r="9002" spans="11:11" x14ac:dyDescent="0.25">
      <c r="K9002" s="1"/>
    </row>
    <row r="9003" spans="11:11" x14ac:dyDescent="0.25">
      <c r="K9003" s="1"/>
    </row>
    <row r="9004" spans="11:11" x14ac:dyDescent="0.25">
      <c r="K9004" s="1"/>
    </row>
    <row r="9005" spans="11:11" x14ac:dyDescent="0.25">
      <c r="K9005" s="1"/>
    </row>
    <row r="9006" spans="11:11" x14ac:dyDescent="0.25">
      <c r="K9006" s="1"/>
    </row>
    <row r="9007" spans="11:11" x14ac:dyDescent="0.25">
      <c r="K9007" s="1"/>
    </row>
    <row r="9008" spans="11:11" x14ac:dyDescent="0.25">
      <c r="K9008" s="1"/>
    </row>
    <row r="9009" spans="11:11" x14ac:dyDescent="0.25">
      <c r="K9009" s="1"/>
    </row>
    <row r="9010" spans="11:11" x14ac:dyDescent="0.25">
      <c r="K9010" s="1"/>
    </row>
    <row r="9011" spans="11:11" x14ac:dyDescent="0.25">
      <c r="K9011" s="1"/>
    </row>
    <row r="9012" spans="11:11" x14ac:dyDescent="0.25">
      <c r="K9012" s="1"/>
    </row>
    <row r="9013" spans="11:11" x14ac:dyDescent="0.25">
      <c r="K9013" s="1"/>
    </row>
    <row r="9014" spans="11:11" x14ac:dyDescent="0.25">
      <c r="K9014" s="1"/>
    </row>
    <row r="9015" spans="11:11" x14ac:dyDescent="0.25">
      <c r="K9015" s="1"/>
    </row>
    <row r="9016" spans="11:11" x14ac:dyDescent="0.25">
      <c r="K9016" s="1"/>
    </row>
    <row r="9017" spans="11:11" x14ac:dyDescent="0.25">
      <c r="K9017" s="1"/>
    </row>
    <row r="9018" spans="11:11" x14ac:dyDescent="0.25">
      <c r="K9018" s="1"/>
    </row>
    <row r="9019" spans="11:11" x14ac:dyDescent="0.25">
      <c r="K9019" s="1"/>
    </row>
    <row r="9020" spans="11:11" x14ac:dyDescent="0.25">
      <c r="K9020" s="1"/>
    </row>
    <row r="9021" spans="11:11" x14ac:dyDescent="0.25">
      <c r="K9021" s="1"/>
    </row>
    <row r="9022" spans="11:11" x14ac:dyDescent="0.25">
      <c r="K9022" s="1"/>
    </row>
    <row r="9023" spans="11:11" x14ac:dyDescent="0.25">
      <c r="K9023" s="1"/>
    </row>
    <row r="9024" spans="11:11" x14ac:dyDescent="0.25">
      <c r="K9024" s="1"/>
    </row>
    <row r="9025" spans="11:11" x14ac:dyDescent="0.25">
      <c r="K9025" s="1"/>
    </row>
    <row r="9026" spans="11:11" x14ac:dyDescent="0.25">
      <c r="K9026" s="1"/>
    </row>
    <row r="9027" spans="11:11" x14ac:dyDescent="0.25">
      <c r="K9027" s="1"/>
    </row>
    <row r="9028" spans="11:11" x14ac:dyDescent="0.25">
      <c r="K9028" s="1"/>
    </row>
    <row r="9029" spans="11:11" x14ac:dyDescent="0.25">
      <c r="K9029" s="1"/>
    </row>
    <row r="9030" spans="11:11" x14ac:dyDescent="0.25">
      <c r="K9030" s="1"/>
    </row>
    <row r="9031" spans="11:11" x14ac:dyDescent="0.25">
      <c r="K9031" s="1"/>
    </row>
    <row r="9032" spans="11:11" x14ac:dyDescent="0.25">
      <c r="K9032" s="1"/>
    </row>
    <row r="9033" spans="11:11" x14ac:dyDescent="0.25">
      <c r="K9033" s="1"/>
    </row>
    <row r="9034" spans="11:11" x14ac:dyDescent="0.25">
      <c r="K9034" s="1"/>
    </row>
    <row r="9035" spans="11:11" x14ac:dyDescent="0.25">
      <c r="K9035" s="1"/>
    </row>
    <row r="9036" spans="11:11" x14ac:dyDescent="0.25">
      <c r="K9036" s="1"/>
    </row>
    <row r="9037" spans="11:11" x14ac:dyDescent="0.25">
      <c r="K9037" s="1"/>
    </row>
    <row r="9038" spans="11:11" x14ac:dyDescent="0.25">
      <c r="K9038" s="1"/>
    </row>
    <row r="9039" spans="11:11" x14ac:dyDescent="0.25">
      <c r="K9039" s="1"/>
    </row>
    <row r="9040" spans="11:11" x14ac:dyDescent="0.25">
      <c r="K9040" s="1"/>
    </row>
    <row r="9041" spans="11:11" x14ac:dyDescent="0.25">
      <c r="K9041" s="1"/>
    </row>
    <row r="9042" spans="11:11" x14ac:dyDescent="0.25">
      <c r="K9042" s="1"/>
    </row>
    <row r="9043" spans="11:11" x14ac:dyDescent="0.25">
      <c r="K9043" s="1"/>
    </row>
    <row r="9044" spans="11:11" x14ac:dyDescent="0.25">
      <c r="K9044" s="1"/>
    </row>
    <row r="9045" spans="11:11" x14ac:dyDescent="0.25">
      <c r="K9045" s="1"/>
    </row>
    <row r="9046" spans="11:11" x14ac:dyDescent="0.25">
      <c r="K9046" s="1"/>
    </row>
    <row r="9047" spans="11:11" x14ac:dyDescent="0.25">
      <c r="K9047" s="1"/>
    </row>
    <row r="9048" spans="11:11" x14ac:dyDescent="0.25">
      <c r="K9048" s="1"/>
    </row>
    <row r="9049" spans="11:11" x14ac:dyDescent="0.25">
      <c r="K9049" s="1"/>
    </row>
    <row r="9050" spans="11:11" x14ac:dyDescent="0.25">
      <c r="K9050" s="1"/>
    </row>
    <row r="9051" spans="11:11" x14ac:dyDescent="0.25">
      <c r="K9051" s="1"/>
    </row>
    <row r="9052" spans="11:11" x14ac:dyDescent="0.25">
      <c r="K9052" s="1"/>
    </row>
    <row r="9053" spans="11:11" x14ac:dyDescent="0.25">
      <c r="K9053" s="1"/>
    </row>
    <row r="9054" spans="11:11" x14ac:dyDescent="0.25">
      <c r="K9054" s="1"/>
    </row>
    <row r="9055" spans="11:11" x14ac:dyDescent="0.25">
      <c r="K9055" s="1"/>
    </row>
    <row r="9056" spans="11:11" x14ac:dyDescent="0.25">
      <c r="K9056" s="1"/>
    </row>
    <row r="9057" spans="11:11" x14ac:dyDescent="0.25">
      <c r="K9057" s="1"/>
    </row>
    <row r="9058" spans="11:11" x14ac:dyDescent="0.25">
      <c r="K9058" s="1"/>
    </row>
    <row r="9059" spans="11:11" x14ac:dyDescent="0.25">
      <c r="K9059" s="1"/>
    </row>
    <row r="9060" spans="11:11" x14ac:dyDescent="0.25">
      <c r="K9060" s="1"/>
    </row>
    <row r="9061" spans="11:11" x14ac:dyDescent="0.25">
      <c r="K9061" s="1"/>
    </row>
    <row r="9062" spans="11:11" x14ac:dyDescent="0.25">
      <c r="K9062" s="1"/>
    </row>
    <row r="9063" spans="11:11" x14ac:dyDescent="0.25">
      <c r="K9063" s="1"/>
    </row>
    <row r="9064" spans="11:11" x14ac:dyDescent="0.25">
      <c r="K9064" s="1"/>
    </row>
    <row r="9065" spans="11:11" x14ac:dyDescent="0.25">
      <c r="K9065" s="1"/>
    </row>
    <row r="9066" spans="11:11" x14ac:dyDescent="0.25">
      <c r="K9066" s="1"/>
    </row>
    <row r="9067" spans="11:11" x14ac:dyDescent="0.25">
      <c r="K9067" s="1"/>
    </row>
    <row r="9068" spans="11:11" x14ac:dyDescent="0.25">
      <c r="K9068" s="1"/>
    </row>
    <row r="9069" spans="11:11" x14ac:dyDescent="0.25">
      <c r="K9069" s="1"/>
    </row>
    <row r="9070" spans="11:11" x14ac:dyDescent="0.25">
      <c r="K9070" s="1"/>
    </row>
    <row r="9071" spans="11:11" x14ac:dyDescent="0.25">
      <c r="K9071" s="1"/>
    </row>
    <row r="9072" spans="11:11" x14ac:dyDescent="0.25">
      <c r="K9072" s="1"/>
    </row>
    <row r="9073" spans="11:11" x14ac:dyDescent="0.25">
      <c r="K9073" s="1"/>
    </row>
    <row r="9074" spans="11:11" x14ac:dyDescent="0.25">
      <c r="K9074" s="1"/>
    </row>
    <row r="9075" spans="11:11" x14ac:dyDescent="0.25">
      <c r="K9075" s="1"/>
    </row>
    <row r="9076" spans="11:11" x14ac:dyDescent="0.25">
      <c r="K9076" s="1"/>
    </row>
    <row r="9077" spans="11:11" x14ac:dyDescent="0.25">
      <c r="K9077" s="1"/>
    </row>
    <row r="9078" spans="11:11" x14ac:dyDescent="0.25">
      <c r="K9078" s="1"/>
    </row>
    <row r="9079" spans="11:11" x14ac:dyDescent="0.25">
      <c r="K9079" s="1"/>
    </row>
    <row r="9080" spans="11:11" x14ac:dyDescent="0.25">
      <c r="K9080" s="1"/>
    </row>
    <row r="9081" spans="11:11" x14ac:dyDescent="0.25">
      <c r="K9081" s="1"/>
    </row>
    <row r="9082" spans="11:11" x14ac:dyDescent="0.25">
      <c r="K9082" s="1"/>
    </row>
    <row r="9083" spans="11:11" x14ac:dyDescent="0.25">
      <c r="K9083" s="1"/>
    </row>
    <row r="9084" spans="11:11" x14ac:dyDescent="0.25">
      <c r="K9084" s="1"/>
    </row>
    <row r="9085" spans="11:11" x14ac:dyDescent="0.25">
      <c r="K9085" s="1"/>
    </row>
    <row r="9086" spans="11:11" x14ac:dyDescent="0.25">
      <c r="K9086" s="1"/>
    </row>
    <row r="9087" spans="11:11" x14ac:dyDescent="0.25">
      <c r="K9087" s="1"/>
    </row>
    <row r="9088" spans="11:11" x14ac:dyDescent="0.25">
      <c r="K9088" s="1"/>
    </row>
    <row r="9089" spans="11:11" x14ac:dyDescent="0.25">
      <c r="K9089" s="1"/>
    </row>
    <row r="9090" spans="11:11" x14ac:dyDescent="0.25">
      <c r="K9090" s="1"/>
    </row>
    <row r="9091" spans="11:11" x14ac:dyDescent="0.25">
      <c r="K9091" s="1"/>
    </row>
    <row r="9092" spans="11:11" x14ac:dyDescent="0.25">
      <c r="K9092" s="1"/>
    </row>
    <row r="9093" spans="11:11" x14ac:dyDescent="0.25">
      <c r="K9093" s="1"/>
    </row>
    <row r="9094" spans="11:11" x14ac:dyDescent="0.25">
      <c r="K9094" s="1"/>
    </row>
    <row r="9095" spans="11:11" x14ac:dyDescent="0.25">
      <c r="K9095" s="1"/>
    </row>
    <row r="9096" spans="11:11" x14ac:dyDescent="0.25">
      <c r="K9096" s="1"/>
    </row>
    <row r="9097" spans="11:11" x14ac:dyDescent="0.25">
      <c r="K9097" s="1"/>
    </row>
    <row r="9098" spans="11:11" x14ac:dyDescent="0.25">
      <c r="K9098" s="1"/>
    </row>
    <row r="9099" spans="11:11" x14ac:dyDescent="0.25">
      <c r="K9099" s="1"/>
    </row>
    <row r="9100" spans="11:11" x14ac:dyDescent="0.25">
      <c r="K9100" s="1"/>
    </row>
    <row r="9101" spans="11:11" x14ac:dyDescent="0.25">
      <c r="K9101" s="1"/>
    </row>
    <row r="9102" spans="11:11" x14ac:dyDescent="0.25">
      <c r="K9102" s="1"/>
    </row>
    <row r="9103" spans="11:11" x14ac:dyDescent="0.25">
      <c r="K9103" s="1"/>
    </row>
    <row r="9104" spans="11:11" x14ac:dyDescent="0.25">
      <c r="K9104" s="1"/>
    </row>
    <row r="9105" spans="11:11" x14ac:dyDescent="0.25">
      <c r="K9105" s="1"/>
    </row>
    <row r="9106" spans="11:11" x14ac:dyDescent="0.25">
      <c r="K9106" s="1"/>
    </row>
    <row r="9107" spans="11:11" x14ac:dyDescent="0.25">
      <c r="K9107" s="1"/>
    </row>
    <row r="9108" spans="11:11" x14ac:dyDescent="0.25">
      <c r="K9108" s="1"/>
    </row>
    <row r="9109" spans="11:11" x14ac:dyDescent="0.25">
      <c r="K9109" s="1"/>
    </row>
    <row r="9110" spans="11:11" x14ac:dyDescent="0.25">
      <c r="K9110" s="1"/>
    </row>
    <row r="9111" spans="11:11" x14ac:dyDescent="0.25">
      <c r="K9111" s="1"/>
    </row>
    <row r="9112" spans="11:11" x14ac:dyDescent="0.25">
      <c r="K9112" s="1"/>
    </row>
    <row r="9113" spans="11:11" x14ac:dyDescent="0.25">
      <c r="K9113" s="1"/>
    </row>
    <row r="9114" spans="11:11" x14ac:dyDescent="0.25">
      <c r="K9114" s="1"/>
    </row>
    <row r="9115" spans="11:11" x14ac:dyDescent="0.25">
      <c r="K9115" s="1"/>
    </row>
    <row r="9116" spans="11:11" x14ac:dyDescent="0.25">
      <c r="K9116" s="1"/>
    </row>
    <row r="9117" spans="11:11" x14ac:dyDescent="0.25">
      <c r="K9117" s="1"/>
    </row>
    <row r="9118" spans="11:11" x14ac:dyDescent="0.25">
      <c r="K9118" s="1"/>
    </row>
    <row r="9119" spans="11:11" x14ac:dyDescent="0.25">
      <c r="K9119" s="1"/>
    </row>
    <row r="9120" spans="11:11" x14ac:dyDescent="0.25">
      <c r="K9120" s="1"/>
    </row>
    <row r="9121" spans="11:11" x14ac:dyDescent="0.25">
      <c r="K9121" s="1"/>
    </row>
    <row r="9122" spans="11:11" x14ac:dyDescent="0.25">
      <c r="K9122" s="1"/>
    </row>
    <row r="9123" spans="11:11" x14ac:dyDescent="0.25">
      <c r="K9123" s="1"/>
    </row>
    <row r="9124" spans="11:11" x14ac:dyDescent="0.25">
      <c r="K9124" s="1"/>
    </row>
    <row r="9125" spans="11:11" x14ac:dyDescent="0.25">
      <c r="K9125" s="1"/>
    </row>
    <row r="9126" spans="11:11" x14ac:dyDescent="0.25">
      <c r="K9126" s="1"/>
    </row>
    <row r="9127" spans="11:11" x14ac:dyDescent="0.25">
      <c r="K9127" s="1"/>
    </row>
    <row r="9128" spans="11:11" x14ac:dyDescent="0.25">
      <c r="K9128" s="1"/>
    </row>
    <row r="9129" spans="11:11" x14ac:dyDescent="0.25">
      <c r="K9129" s="1"/>
    </row>
    <row r="9130" spans="11:11" x14ac:dyDescent="0.25">
      <c r="K9130" s="1"/>
    </row>
    <row r="9131" spans="11:11" x14ac:dyDescent="0.25">
      <c r="K9131" s="1"/>
    </row>
    <row r="9132" spans="11:11" x14ac:dyDescent="0.25">
      <c r="K9132" s="1"/>
    </row>
    <row r="9133" spans="11:11" x14ac:dyDescent="0.25">
      <c r="K9133" s="1"/>
    </row>
    <row r="9134" spans="11:11" x14ac:dyDescent="0.25">
      <c r="K9134" s="1"/>
    </row>
    <row r="9135" spans="11:11" x14ac:dyDescent="0.25">
      <c r="K9135" s="1"/>
    </row>
    <row r="9136" spans="11:11" x14ac:dyDescent="0.25">
      <c r="K9136" s="1"/>
    </row>
    <row r="9137" spans="11:11" x14ac:dyDescent="0.25">
      <c r="K9137" s="1"/>
    </row>
    <row r="9138" spans="11:11" x14ac:dyDescent="0.25">
      <c r="K9138" s="1"/>
    </row>
    <row r="9139" spans="11:11" x14ac:dyDescent="0.25">
      <c r="K9139" s="1"/>
    </row>
    <row r="9140" spans="11:11" x14ac:dyDescent="0.25">
      <c r="K9140" s="1"/>
    </row>
    <row r="9141" spans="11:11" x14ac:dyDescent="0.25">
      <c r="K9141" s="1"/>
    </row>
    <row r="9142" spans="11:11" x14ac:dyDescent="0.25">
      <c r="K9142" s="1"/>
    </row>
    <row r="9143" spans="11:11" x14ac:dyDescent="0.25">
      <c r="K9143" s="1"/>
    </row>
    <row r="9144" spans="11:11" x14ac:dyDescent="0.25">
      <c r="K9144" s="1"/>
    </row>
    <row r="9145" spans="11:11" x14ac:dyDescent="0.25">
      <c r="K9145" s="1"/>
    </row>
    <row r="9146" spans="11:11" x14ac:dyDescent="0.25">
      <c r="K9146" s="1"/>
    </row>
    <row r="9147" spans="11:11" x14ac:dyDescent="0.25">
      <c r="K9147" s="1"/>
    </row>
    <row r="9148" spans="11:11" x14ac:dyDescent="0.25">
      <c r="K9148" s="1"/>
    </row>
    <row r="9149" spans="11:11" x14ac:dyDescent="0.25">
      <c r="K9149" s="1"/>
    </row>
    <row r="9150" spans="11:11" x14ac:dyDescent="0.25">
      <c r="K9150" s="1"/>
    </row>
    <row r="9151" spans="11:11" x14ac:dyDescent="0.25">
      <c r="K9151" s="1"/>
    </row>
    <row r="9152" spans="11:11" x14ac:dyDescent="0.25">
      <c r="K9152" s="1"/>
    </row>
    <row r="9153" spans="11:11" x14ac:dyDescent="0.25">
      <c r="K9153" s="1"/>
    </row>
    <row r="9154" spans="11:11" x14ac:dyDescent="0.25">
      <c r="K9154" s="1"/>
    </row>
    <row r="9155" spans="11:11" x14ac:dyDescent="0.25">
      <c r="K9155" s="1"/>
    </row>
    <row r="9156" spans="11:11" x14ac:dyDescent="0.25">
      <c r="K9156" s="1"/>
    </row>
    <row r="9157" spans="11:11" x14ac:dyDescent="0.25">
      <c r="K9157" s="1"/>
    </row>
    <row r="9158" spans="11:11" x14ac:dyDescent="0.25">
      <c r="K9158" s="1"/>
    </row>
    <row r="9159" spans="11:11" x14ac:dyDescent="0.25">
      <c r="K9159" s="1"/>
    </row>
    <row r="9160" spans="11:11" x14ac:dyDescent="0.25">
      <c r="K9160" s="1"/>
    </row>
    <row r="9161" spans="11:11" x14ac:dyDescent="0.25">
      <c r="K9161" s="1"/>
    </row>
    <row r="9162" spans="11:11" x14ac:dyDescent="0.25">
      <c r="K9162" s="1"/>
    </row>
    <row r="9163" spans="11:11" x14ac:dyDescent="0.25">
      <c r="K9163" s="1"/>
    </row>
    <row r="9164" spans="11:11" x14ac:dyDescent="0.25">
      <c r="K9164" s="1"/>
    </row>
    <row r="9165" spans="11:11" x14ac:dyDescent="0.25">
      <c r="K9165" s="1"/>
    </row>
    <row r="9166" spans="11:11" x14ac:dyDescent="0.25">
      <c r="K9166" s="1"/>
    </row>
    <row r="9167" spans="11:11" x14ac:dyDescent="0.25">
      <c r="K9167" s="1"/>
    </row>
    <row r="9168" spans="11:11" x14ac:dyDescent="0.25">
      <c r="K9168" s="1"/>
    </row>
    <row r="9169" spans="11:11" x14ac:dyDescent="0.25">
      <c r="K9169" s="1"/>
    </row>
    <row r="9170" spans="11:11" x14ac:dyDescent="0.25">
      <c r="K9170" s="1"/>
    </row>
    <row r="9171" spans="11:11" x14ac:dyDescent="0.25">
      <c r="K9171" s="1"/>
    </row>
    <row r="9172" spans="11:11" x14ac:dyDescent="0.25">
      <c r="K9172" s="1"/>
    </row>
    <row r="9173" spans="11:11" x14ac:dyDescent="0.25">
      <c r="K9173" s="1"/>
    </row>
    <row r="9174" spans="11:11" x14ac:dyDescent="0.25">
      <c r="K9174" s="1"/>
    </row>
    <row r="9175" spans="11:11" x14ac:dyDescent="0.25">
      <c r="K9175" s="1"/>
    </row>
    <row r="9176" spans="11:11" x14ac:dyDescent="0.25">
      <c r="K9176" s="1"/>
    </row>
    <row r="9177" spans="11:11" x14ac:dyDescent="0.25">
      <c r="K9177" s="1"/>
    </row>
    <row r="9178" spans="11:11" x14ac:dyDescent="0.25">
      <c r="K9178" s="1"/>
    </row>
    <row r="9179" spans="11:11" x14ac:dyDescent="0.25">
      <c r="K9179" s="1"/>
    </row>
    <row r="9180" spans="11:11" x14ac:dyDescent="0.25">
      <c r="K9180" s="1"/>
    </row>
    <row r="9181" spans="11:11" x14ac:dyDescent="0.25">
      <c r="K9181" s="1"/>
    </row>
    <row r="9182" spans="11:11" x14ac:dyDescent="0.25">
      <c r="K9182" s="1"/>
    </row>
    <row r="9183" spans="11:11" x14ac:dyDescent="0.25">
      <c r="K9183" s="1"/>
    </row>
    <row r="9184" spans="11:11" x14ac:dyDescent="0.25">
      <c r="K9184" s="1"/>
    </row>
    <row r="9185" spans="11:11" x14ac:dyDescent="0.25">
      <c r="K9185" s="1"/>
    </row>
    <row r="9186" spans="11:11" x14ac:dyDescent="0.25">
      <c r="K9186" s="1"/>
    </row>
    <row r="9187" spans="11:11" x14ac:dyDescent="0.25">
      <c r="K9187" s="1"/>
    </row>
    <row r="9188" spans="11:11" x14ac:dyDescent="0.25">
      <c r="K9188" s="1"/>
    </row>
    <row r="9189" spans="11:11" x14ac:dyDescent="0.25">
      <c r="K9189" s="1"/>
    </row>
    <row r="9190" spans="11:11" x14ac:dyDescent="0.25">
      <c r="K9190" s="1"/>
    </row>
    <row r="9191" spans="11:11" x14ac:dyDescent="0.25">
      <c r="K9191" s="1"/>
    </row>
    <row r="9192" spans="11:11" x14ac:dyDescent="0.25">
      <c r="K9192" s="1"/>
    </row>
    <row r="9193" spans="11:11" x14ac:dyDescent="0.25">
      <c r="K9193" s="1"/>
    </row>
    <row r="9194" spans="11:11" x14ac:dyDescent="0.25">
      <c r="K9194" s="1"/>
    </row>
    <row r="9195" spans="11:11" x14ac:dyDescent="0.25">
      <c r="K9195" s="1"/>
    </row>
    <row r="9196" spans="11:11" x14ac:dyDescent="0.25">
      <c r="K9196" s="1"/>
    </row>
    <row r="9197" spans="11:11" x14ac:dyDescent="0.25">
      <c r="K9197" s="1"/>
    </row>
    <row r="9198" spans="11:11" x14ac:dyDescent="0.25">
      <c r="K9198" s="1"/>
    </row>
    <row r="9199" spans="11:11" x14ac:dyDescent="0.25">
      <c r="K9199" s="1"/>
    </row>
    <row r="9200" spans="11:11" x14ac:dyDescent="0.25">
      <c r="K9200" s="1"/>
    </row>
    <row r="9201" spans="11:11" x14ac:dyDescent="0.25">
      <c r="K9201" s="1"/>
    </row>
    <row r="9202" spans="11:11" x14ac:dyDescent="0.25">
      <c r="K9202" s="1"/>
    </row>
    <row r="9203" spans="11:11" x14ac:dyDescent="0.25">
      <c r="K9203" s="1"/>
    </row>
    <row r="9204" spans="11:11" x14ac:dyDescent="0.25">
      <c r="K9204" s="1"/>
    </row>
    <row r="9205" spans="11:11" x14ac:dyDescent="0.25">
      <c r="K9205" s="1"/>
    </row>
    <row r="9206" spans="11:11" x14ac:dyDescent="0.25">
      <c r="K9206" s="1"/>
    </row>
    <row r="9207" spans="11:11" x14ac:dyDescent="0.25">
      <c r="K9207" s="1"/>
    </row>
    <row r="9208" spans="11:11" x14ac:dyDescent="0.25">
      <c r="K9208" s="1"/>
    </row>
    <row r="9209" spans="11:11" x14ac:dyDescent="0.25">
      <c r="K9209" s="1"/>
    </row>
    <row r="9210" spans="11:11" x14ac:dyDescent="0.25">
      <c r="K9210" s="1"/>
    </row>
    <row r="9211" spans="11:11" x14ac:dyDescent="0.25">
      <c r="K9211" s="1"/>
    </row>
    <row r="9212" spans="11:11" x14ac:dyDescent="0.25">
      <c r="K9212" s="1"/>
    </row>
    <row r="9213" spans="11:11" x14ac:dyDescent="0.25">
      <c r="K9213" s="1"/>
    </row>
    <row r="9214" spans="11:11" x14ac:dyDescent="0.25">
      <c r="K9214" s="1"/>
    </row>
    <row r="9215" spans="11:11" x14ac:dyDescent="0.25">
      <c r="K9215" s="1"/>
    </row>
    <row r="9216" spans="11:11" x14ac:dyDescent="0.25">
      <c r="K9216" s="1"/>
    </row>
    <row r="9217" spans="11:11" x14ac:dyDescent="0.25">
      <c r="K9217" s="1"/>
    </row>
    <row r="9218" spans="11:11" x14ac:dyDescent="0.25">
      <c r="K9218" s="1"/>
    </row>
    <row r="9219" spans="11:11" x14ac:dyDescent="0.25">
      <c r="K9219" s="1"/>
    </row>
    <row r="9220" spans="11:11" x14ac:dyDescent="0.25">
      <c r="K9220" s="1"/>
    </row>
    <row r="9221" spans="11:11" x14ac:dyDescent="0.25">
      <c r="K9221" s="1"/>
    </row>
    <row r="9222" spans="11:11" x14ac:dyDescent="0.25">
      <c r="K9222" s="1"/>
    </row>
    <row r="9223" spans="11:11" x14ac:dyDescent="0.25">
      <c r="K9223" s="1"/>
    </row>
    <row r="9224" spans="11:11" x14ac:dyDescent="0.25">
      <c r="K9224" s="1"/>
    </row>
    <row r="9225" spans="11:11" x14ac:dyDescent="0.25">
      <c r="K9225" s="1"/>
    </row>
    <row r="9226" spans="11:11" x14ac:dyDescent="0.25">
      <c r="K9226" s="1"/>
    </row>
    <row r="9227" spans="11:11" x14ac:dyDescent="0.25">
      <c r="K9227" s="1"/>
    </row>
    <row r="9228" spans="11:11" x14ac:dyDescent="0.25">
      <c r="K9228" s="1"/>
    </row>
    <row r="9229" spans="11:11" x14ac:dyDescent="0.25">
      <c r="K9229" s="1"/>
    </row>
    <row r="9230" spans="11:11" x14ac:dyDescent="0.25">
      <c r="K9230" s="1"/>
    </row>
    <row r="9231" spans="11:11" x14ac:dyDescent="0.25">
      <c r="K9231" s="1"/>
    </row>
    <row r="9232" spans="11:11" x14ac:dyDescent="0.25">
      <c r="K9232" s="1"/>
    </row>
    <row r="9233" spans="11:11" x14ac:dyDescent="0.25">
      <c r="K9233" s="1"/>
    </row>
    <row r="9234" spans="11:11" x14ac:dyDescent="0.25">
      <c r="K9234" s="1"/>
    </row>
    <row r="9235" spans="11:11" x14ac:dyDescent="0.25">
      <c r="K9235" s="1"/>
    </row>
    <row r="9236" spans="11:11" x14ac:dyDescent="0.25">
      <c r="K9236" s="1"/>
    </row>
    <row r="9237" spans="11:11" x14ac:dyDescent="0.25">
      <c r="K9237" s="1"/>
    </row>
    <row r="9238" spans="11:11" x14ac:dyDescent="0.25">
      <c r="K9238" s="1"/>
    </row>
    <row r="9239" spans="11:11" x14ac:dyDescent="0.25">
      <c r="K9239" s="1"/>
    </row>
    <row r="9240" spans="11:11" x14ac:dyDescent="0.25">
      <c r="K9240" s="1"/>
    </row>
    <row r="9241" spans="11:11" x14ac:dyDescent="0.25">
      <c r="K9241" s="1"/>
    </row>
    <row r="9242" spans="11:11" x14ac:dyDescent="0.25">
      <c r="K9242" s="1"/>
    </row>
    <row r="9243" spans="11:11" x14ac:dyDescent="0.25">
      <c r="K9243" s="1"/>
    </row>
    <row r="9244" spans="11:11" x14ac:dyDescent="0.25">
      <c r="K9244" s="1"/>
    </row>
    <row r="9245" spans="11:11" x14ac:dyDescent="0.25">
      <c r="K9245" s="1"/>
    </row>
    <row r="9246" spans="11:11" x14ac:dyDescent="0.25">
      <c r="K9246" s="1"/>
    </row>
    <row r="9247" spans="11:11" x14ac:dyDescent="0.25">
      <c r="K9247" s="1"/>
    </row>
    <row r="9248" spans="11:11" x14ac:dyDescent="0.25">
      <c r="K9248" s="1"/>
    </row>
    <row r="9249" spans="11:11" x14ac:dyDescent="0.25">
      <c r="K9249" s="1"/>
    </row>
    <row r="9250" spans="11:11" x14ac:dyDescent="0.25">
      <c r="K9250" s="1"/>
    </row>
    <row r="9251" spans="11:11" x14ac:dyDescent="0.25">
      <c r="K9251" s="1"/>
    </row>
    <row r="9252" spans="11:11" x14ac:dyDescent="0.25">
      <c r="K9252" s="1"/>
    </row>
    <row r="9253" spans="11:11" x14ac:dyDescent="0.25">
      <c r="K9253" s="1"/>
    </row>
    <row r="9254" spans="11:11" x14ac:dyDescent="0.25">
      <c r="K9254" s="1"/>
    </row>
    <row r="9255" spans="11:11" x14ac:dyDescent="0.25">
      <c r="K9255" s="1"/>
    </row>
    <row r="9256" spans="11:11" x14ac:dyDescent="0.25">
      <c r="K9256" s="1"/>
    </row>
    <row r="9257" spans="11:11" x14ac:dyDescent="0.25">
      <c r="K9257" s="1"/>
    </row>
    <row r="9258" spans="11:11" x14ac:dyDescent="0.25">
      <c r="K9258" s="1"/>
    </row>
    <row r="9259" spans="11:11" x14ac:dyDescent="0.25">
      <c r="K9259" s="1"/>
    </row>
    <row r="9260" spans="11:11" x14ac:dyDescent="0.25">
      <c r="K9260" s="1"/>
    </row>
    <row r="9261" spans="11:11" x14ac:dyDescent="0.25">
      <c r="K9261" s="1"/>
    </row>
    <row r="9262" spans="11:11" x14ac:dyDescent="0.25">
      <c r="K9262" s="1"/>
    </row>
    <row r="9263" spans="11:11" x14ac:dyDescent="0.25">
      <c r="K9263" s="1"/>
    </row>
    <row r="9264" spans="11:11" x14ac:dyDescent="0.25">
      <c r="K9264" s="1"/>
    </row>
    <row r="9265" spans="11:11" x14ac:dyDescent="0.25">
      <c r="K9265" s="1"/>
    </row>
    <row r="9266" spans="11:11" x14ac:dyDescent="0.25">
      <c r="K9266" s="1"/>
    </row>
    <row r="9267" spans="11:11" x14ac:dyDescent="0.25">
      <c r="K9267" s="1"/>
    </row>
    <row r="9268" spans="11:11" x14ac:dyDescent="0.25">
      <c r="K9268" s="1"/>
    </row>
    <row r="9269" spans="11:11" x14ac:dyDescent="0.25">
      <c r="K9269" s="1"/>
    </row>
    <row r="9270" spans="11:11" x14ac:dyDescent="0.25">
      <c r="K9270" s="1"/>
    </row>
    <row r="9271" spans="11:11" x14ac:dyDescent="0.25">
      <c r="K9271" s="1"/>
    </row>
    <row r="9272" spans="11:11" x14ac:dyDescent="0.25">
      <c r="K9272" s="1"/>
    </row>
    <row r="9273" spans="11:11" x14ac:dyDescent="0.25">
      <c r="K9273" s="1"/>
    </row>
    <row r="9274" spans="11:11" x14ac:dyDescent="0.25">
      <c r="K9274" s="1"/>
    </row>
    <row r="9275" spans="11:11" x14ac:dyDescent="0.25">
      <c r="K9275" s="1"/>
    </row>
    <row r="9276" spans="11:11" x14ac:dyDescent="0.25">
      <c r="K9276" s="1"/>
    </row>
    <row r="9277" spans="11:11" x14ac:dyDescent="0.25">
      <c r="K9277" s="1"/>
    </row>
    <row r="9278" spans="11:11" x14ac:dyDescent="0.25">
      <c r="K9278" s="1"/>
    </row>
    <row r="9279" spans="11:11" x14ac:dyDescent="0.25">
      <c r="K9279" s="1"/>
    </row>
    <row r="9280" spans="11:11" x14ac:dyDescent="0.25">
      <c r="K9280" s="1"/>
    </row>
    <row r="9281" spans="11:11" x14ac:dyDescent="0.25">
      <c r="K9281" s="1"/>
    </row>
    <row r="9282" spans="11:11" x14ac:dyDescent="0.25">
      <c r="K9282" s="1"/>
    </row>
    <row r="9283" spans="11:11" x14ac:dyDescent="0.25">
      <c r="K9283" s="1"/>
    </row>
    <row r="9284" spans="11:11" x14ac:dyDescent="0.25">
      <c r="K9284" s="1"/>
    </row>
    <row r="9285" spans="11:11" x14ac:dyDescent="0.25">
      <c r="K9285" s="1"/>
    </row>
    <row r="9286" spans="11:11" x14ac:dyDescent="0.25">
      <c r="K9286" s="1"/>
    </row>
    <row r="9287" spans="11:11" x14ac:dyDescent="0.25">
      <c r="K9287" s="1"/>
    </row>
    <row r="9288" spans="11:11" x14ac:dyDescent="0.25">
      <c r="K9288" s="1"/>
    </row>
    <row r="9289" spans="11:11" x14ac:dyDescent="0.25">
      <c r="K9289" s="1"/>
    </row>
    <row r="9290" spans="11:11" x14ac:dyDescent="0.25">
      <c r="K9290" s="1"/>
    </row>
    <row r="9291" spans="11:11" x14ac:dyDescent="0.25">
      <c r="K9291" s="1"/>
    </row>
    <row r="9292" spans="11:11" x14ac:dyDescent="0.25">
      <c r="K9292" s="1"/>
    </row>
    <row r="9293" spans="11:11" x14ac:dyDescent="0.25">
      <c r="K9293" s="1"/>
    </row>
    <row r="9294" spans="11:11" x14ac:dyDescent="0.25">
      <c r="K9294" s="1"/>
    </row>
    <row r="9295" spans="11:11" x14ac:dyDescent="0.25">
      <c r="K9295" s="1"/>
    </row>
    <row r="9296" spans="11:11" x14ac:dyDescent="0.25">
      <c r="K9296" s="1"/>
    </row>
    <row r="9297" spans="11:11" x14ac:dyDescent="0.25">
      <c r="K9297" s="1"/>
    </row>
    <row r="9298" spans="11:11" x14ac:dyDescent="0.25">
      <c r="K9298" s="1"/>
    </row>
    <row r="9299" spans="11:11" x14ac:dyDescent="0.25">
      <c r="K9299" s="1"/>
    </row>
    <row r="9300" spans="11:11" x14ac:dyDescent="0.25">
      <c r="K9300" s="1"/>
    </row>
    <row r="9301" spans="11:11" x14ac:dyDescent="0.25">
      <c r="K9301" s="1"/>
    </row>
    <row r="9302" spans="11:11" x14ac:dyDescent="0.25">
      <c r="K9302" s="1"/>
    </row>
    <row r="9303" spans="11:11" x14ac:dyDescent="0.25">
      <c r="K9303" s="1"/>
    </row>
    <row r="9304" spans="11:11" x14ac:dyDescent="0.25">
      <c r="K9304" s="1"/>
    </row>
    <row r="9305" spans="11:11" x14ac:dyDescent="0.25">
      <c r="K9305" s="1"/>
    </row>
    <row r="9306" spans="11:11" x14ac:dyDescent="0.25">
      <c r="K9306" s="1"/>
    </row>
    <row r="9307" spans="11:11" x14ac:dyDescent="0.25">
      <c r="K9307" s="1"/>
    </row>
    <row r="9308" spans="11:11" x14ac:dyDescent="0.25">
      <c r="K9308" s="1"/>
    </row>
    <row r="9309" spans="11:11" x14ac:dyDescent="0.25">
      <c r="K9309" s="1"/>
    </row>
    <row r="9310" spans="11:11" x14ac:dyDescent="0.25">
      <c r="K9310" s="1"/>
    </row>
    <row r="9311" spans="11:11" x14ac:dyDescent="0.25">
      <c r="K9311" s="1"/>
    </row>
    <row r="9312" spans="11:11" x14ac:dyDescent="0.25">
      <c r="K9312" s="1"/>
    </row>
    <row r="9313" spans="11:11" x14ac:dyDescent="0.25">
      <c r="K9313" s="1"/>
    </row>
    <row r="9314" spans="11:11" x14ac:dyDescent="0.25">
      <c r="K9314" s="1"/>
    </row>
    <row r="9315" spans="11:11" x14ac:dyDescent="0.25">
      <c r="K9315" s="1"/>
    </row>
    <row r="9316" spans="11:11" x14ac:dyDescent="0.25">
      <c r="K9316" s="1"/>
    </row>
    <row r="9317" spans="11:11" x14ac:dyDescent="0.25">
      <c r="K9317" s="1"/>
    </row>
    <row r="9318" spans="11:11" x14ac:dyDescent="0.25">
      <c r="K9318" s="1"/>
    </row>
    <row r="9319" spans="11:11" x14ac:dyDescent="0.25">
      <c r="K9319" s="1"/>
    </row>
    <row r="9320" spans="11:11" x14ac:dyDescent="0.25">
      <c r="K9320" s="1"/>
    </row>
    <row r="9321" spans="11:11" x14ac:dyDescent="0.25">
      <c r="K9321" s="1"/>
    </row>
    <row r="9322" spans="11:11" x14ac:dyDescent="0.25">
      <c r="K9322" s="1"/>
    </row>
    <row r="9323" spans="11:11" x14ac:dyDescent="0.25">
      <c r="K9323" s="1"/>
    </row>
    <row r="9324" spans="11:11" x14ac:dyDescent="0.25">
      <c r="K9324" s="1"/>
    </row>
    <row r="9325" spans="11:11" x14ac:dyDescent="0.25">
      <c r="K9325" s="1"/>
    </row>
    <row r="9326" spans="11:11" x14ac:dyDescent="0.25">
      <c r="K9326" s="1"/>
    </row>
    <row r="9327" spans="11:11" x14ac:dyDescent="0.25">
      <c r="K9327" s="1"/>
    </row>
    <row r="9328" spans="11:11" x14ac:dyDescent="0.25">
      <c r="K9328" s="1"/>
    </row>
    <row r="9329" spans="11:11" x14ac:dyDescent="0.25">
      <c r="K9329" s="1"/>
    </row>
    <row r="9330" spans="11:11" x14ac:dyDescent="0.25">
      <c r="K9330" s="1"/>
    </row>
    <row r="9331" spans="11:11" x14ac:dyDescent="0.25">
      <c r="K9331" s="1"/>
    </row>
    <row r="9332" spans="11:11" x14ac:dyDescent="0.25">
      <c r="K9332" s="1"/>
    </row>
    <row r="9333" spans="11:11" x14ac:dyDescent="0.25">
      <c r="K9333" s="1"/>
    </row>
    <row r="9334" spans="11:11" x14ac:dyDescent="0.25">
      <c r="K9334" s="1"/>
    </row>
    <row r="9335" spans="11:11" x14ac:dyDescent="0.25">
      <c r="K9335" s="1"/>
    </row>
    <row r="9336" spans="11:11" x14ac:dyDescent="0.25">
      <c r="K9336" s="1"/>
    </row>
    <row r="9337" spans="11:11" x14ac:dyDescent="0.25">
      <c r="K9337" s="1"/>
    </row>
    <row r="9338" spans="11:11" x14ac:dyDescent="0.25">
      <c r="K9338" s="1"/>
    </row>
    <row r="9339" spans="11:11" x14ac:dyDescent="0.25">
      <c r="K9339" s="1"/>
    </row>
    <row r="9340" spans="11:11" x14ac:dyDescent="0.25">
      <c r="K9340" s="1"/>
    </row>
    <row r="9341" spans="11:11" x14ac:dyDescent="0.25">
      <c r="K9341" s="1"/>
    </row>
    <row r="9342" spans="11:11" x14ac:dyDescent="0.25">
      <c r="K9342" s="1"/>
    </row>
    <row r="9343" spans="11:11" x14ac:dyDescent="0.25">
      <c r="K9343" s="1"/>
    </row>
    <row r="9344" spans="11:11" x14ac:dyDescent="0.25">
      <c r="K9344" s="1"/>
    </row>
    <row r="9345" spans="11:11" x14ac:dyDescent="0.25">
      <c r="K9345" s="1"/>
    </row>
    <row r="9346" spans="11:11" x14ac:dyDescent="0.25">
      <c r="K9346" s="1"/>
    </row>
    <row r="9347" spans="11:11" x14ac:dyDescent="0.25">
      <c r="K9347" s="1"/>
    </row>
    <row r="9348" spans="11:11" x14ac:dyDescent="0.25">
      <c r="K9348" s="1"/>
    </row>
    <row r="9349" spans="11:11" x14ac:dyDescent="0.25">
      <c r="K9349" s="1"/>
    </row>
    <row r="9350" spans="11:11" x14ac:dyDescent="0.25">
      <c r="K9350" s="1"/>
    </row>
    <row r="9351" spans="11:11" x14ac:dyDescent="0.25">
      <c r="K9351" s="1"/>
    </row>
    <row r="9352" spans="11:11" x14ac:dyDescent="0.25">
      <c r="K9352" s="1"/>
    </row>
    <row r="9353" spans="11:11" x14ac:dyDescent="0.25">
      <c r="K9353" s="1"/>
    </row>
    <row r="9354" spans="11:11" x14ac:dyDescent="0.25">
      <c r="K9354" s="1"/>
    </row>
    <row r="9355" spans="11:11" x14ac:dyDescent="0.25">
      <c r="K9355" s="1"/>
    </row>
    <row r="9356" spans="11:11" x14ac:dyDescent="0.25">
      <c r="K9356" s="1"/>
    </row>
    <row r="9357" spans="11:11" x14ac:dyDescent="0.25">
      <c r="K9357" s="1"/>
    </row>
    <row r="9358" spans="11:11" x14ac:dyDescent="0.25">
      <c r="K9358" s="1"/>
    </row>
    <row r="9359" spans="11:11" x14ac:dyDescent="0.25">
      <c r="K9359" s="1"/>
    </row>
    <row r="9360" spans="11:11" x14ac:dyDescent="0.25">
      <c r="K9360" s="1"/>
    </row>
    <row r="9361" spans="11:11" x14ac:dyDescent="0.25">
      <c r="K9361" s="1"/>
    </row>
    <row r="9362" spans="11:11" x14ac:dyDescent="0.25">
      <c r="K9362" s="1"/>
    </row>
    <row r="9363" spans="11:11" x14ac:dyDescent="0.25">
      <c r="K9363" s="1"/>
    </row>
    <row r="9364" spans="11:11" x14ac:dyDescent="0.25">
      <c r="K9364" s="1"/>
    </row>
    <row r="9365" spans="11:11" x14ac:dyDescent="0.25">
      <c r="K9365" s="1"/>
    </row>
    <row r="9366" spans="11:11" x14ac:dyDescent="0.25">
      <c r="K9366" s="1"/>
    </row>
    <row r="9367" spans="11:11" x14ac:dyDescent="0.25">
      <c r="K9367" s="1"/>
    </row>
    <row r="9368" spans="11:11" x14ac:dyDescent="0.25">
      <c r="K9368" s="1"/>
    </row>
    <row r="9369" spans="11:11" x14ac:dyDescent="0.25">
      <c r="K9369" s="1"/>
    </row>
    <row r="9370" spans="11:11" x14ac:dyDescent="0.25">
      <c r="K9370" s="1"/>
    </row>
    <row r="9371" spans="11:11" x14ac:dyDescent="0.25">
      <c r="K9371" s="1"/>
    </row>
    <row r="9372" spans="11:11" x14ac:dyDescent="0.25">
      <c r="K9372" s="1"/>
    </row>
    <row r="9373" spans="11:11" x14ac:dyDescent="0.25">
      <c r="K9373" s="1"/>
    </row>
    <row r="9374" spans="11:11" x14ac:dyDescent="0.25">
      <c r="K9374" s="1"/>
    </row>
    <row r="9375" spans="11:11" x14ac:dyDescent="0.25">
      <c r="K9375" s="1"/>
    </row>
    <row r="9376" spans="11:11" x14ac:dyDescent="0.25">
      <c r="K9376" s="1"/>
    </row>
    <row r="9377" spans="11:11" x14ac:dyDescent="0.25">
      <c r="K9377" s="1"/>
    </row>
    <row r="9378" spans="11:11" x14ac:dyDescent="0.25">
      <c r="K9378" s="1"/>
    </row>
    <row r="9379" spans="11:11" x14ac:dyDescent="0.25">
      <c r="K9379" s="1"/>
    </row>
    <row r="9380" spans="11:11" x14ac:dyDescent="0.25">
      <c r="K9380" s="1"/>
    </row>
    <row r="9381" spans="11:11" x14ac:dyDescent="0.25">
      <c r="K9381" s="1"/>
    </row>
    <row r="9382" spans="11:11" x14ac:dyDescent="0.25">
      <c r="K9382" s="1"/>
    </row>
    <row r="9383" spans="11:11" x14ac:dyDescent="0.25">
      <c r="K9383" s="1"/>
    </row>
    <row r="9384" spans="11:11" x14ac:dyDescent="0.25">
      <c r="K9384" s="1"/>
    </row>
    <row r="9385" spans="11:11" x14ac:dyDescent="0.25">
      <c r="K9385" s="1"/>
    </row>
    <row r="9386" spans="11:11" x14ac:dyDescent="0.25">
      <c r="K9386" s="1"/>
    </row>
    <row r="9387" spans="11:11" x14ac:dyDescent="0.25">
      <c r="K9387" s="1"/>
    </row>
    <row r="9388" spans="11:11" x14ac:dyDescent="0.25">
      <c r="K9388" s="1"/>
    </row>
    <row r="9389" spans="11:11" x14ac:dyDescent="0.25">
      <c r="K9389" s="1"/>
    </row>
    <row r="9390" spans="11:11" x14ac:dyDescent="0.25">
      <c r="K9390" s="1"/>
    </row>
    <row r="9391" spans="11:11" x14ac:dyDescent="0.25">
      <c r="K9391" s="1"/>
    </row>
    <row r="9392" spans="11:11" x14ac:dyDescent="0.25">
      <c r="K9392" s="1"/>
    </row>
    <row r="9393" spans="11:11" x14ac:dyDescent="0.25">
      <c r="K9393" s="1"/>
    </row>
    <row r="9394" spans="11:11" x14ac:dyDescent="0.25">
      <c r="K9394" s="1"/>
    </row>
    <row r="9395" spans="11:11" x14ac:dyDescent="0.25">
      <c r="K9395" s="1"/>
    </row>
    <row r="9396" spans="11:11" x14ac:dyDescent="0.25">
      <c r="K9396" s="1"/>
    </row>
    <row r="9397" spans="11:11" x14ac:dyDescent="0.25">
      <c r="K9397" s="1"/>
    </row>
    <row r="9398" spans="11:11" x14ac:dyDescent="0.25">
      <c r="K9398" s="1"/>
    </row>
    <row r="9399" spans="11:11" x14ac:dyDescent="0.25">
      <c r="K9399" s="1"/>
    </row>
    <row r="9400" spans="11:11" x14ac:dyDescent="0.25">
      <c r="K9400" s="1"/>
    </row>
    <row r="9401" spans="11:11" x14ac:dyDescent="0.25">
      <c r="K9401" s="1"/>
    </row>
    <row r="9402" spans="11:11" x14ac:dyDescent="0.25">
      <c r="K9402" s="1"/>
    </row>
    <row r="9403" spans="11:11" x14ac:dyDescent="0.25">
      <c r="K9403" s="1"/>
    </row>
    <row r="9404" spans="11:11" x14ac:dyDescent="0.25">
      <c r="K9404" s="1"/>
    </row>
    <row r="9405" spans="11:11" x14ac:dyDescent="0.25">
      <c r="K9405" s="1"/>
    </row>
    <row r="9406" spans="11:11" x14ac:dyDescent="0.25">
      <c r="K9406" s="1"/>
    </row>
    <row r="9407" spans="11:11" x14ac:dyDescent="0.25">
      <c r="K9407" s="1"/>
    </row>
    <row r="9408" spans="11:11" x14ac:dyDescent="0.25">
      <c r="K9408" s="1"/>
    </row>
    <row r="9409" spans="11:11" x14ac:dyDescent="0.25">
      <c r="K9409" s="1"/>
    </row>
    <row r="9410" spans="11:11" x14ac:dyDescent="0.25">
      <c r="K9410" s="1"/>
    </row>
    <row r="9411" spans="11:11" x14ac:dyDescent="0.25">
      <c r="K9411" s="1"/>
    </row>
    <row r="9412" spans="11:11" x14ac:dyDescent="0.25">
      <c r="K9412" s="1"/>
    </row>
    <row r="9413" spans="11:11" x14ac:dyDescent="0.25">
      <c r="K9413" s="1"/>
    </row>
    <row r="9414" spans="11:11" x14ac:dyDescent="0.25">
      <c r="K9414" s="1"/>
    </row>
    <row r="9415" spans="11:11" x14ac:dyDescent="0.25">
      <c r="K9415" s="1"/>
    </row>
    <row r="9416" spans="11:11" x14ac:dyDescent="0.25">
      <c r="K9416" s="1"/>
    </row>
    <row r="9417" spans="11:11" x14ac:dyDescent="0.25">
      <c r="K9417" s="1"/>
    </row>
    <row r="9418" spans="11:11" x14ac:dyDescent="0.25">
      <c r="K9418" s="1"/>
    </row>
    <row r="9419" spans="11:11" x14ac:dyDescent="0.25">
      <c r="K9419" s="1"/>
    </row>
    <row r="9420" spans="11:11" x14ac:dyDescent="0.25">
      <c r="K9420" s="1"/>
    </row>
    <row r="9421" spans="11:11" x14ac:dyDescent="0.25">
      <c r="K9421" s="1"/>
    </row>
    <row r="9422" spans="11:11" x14ac:dyDescent="0.25">
      <c r="K9422" s="1"/>
    </row>
    <row r="9423" spans="11:11" x14ac:dyDescent="0.25">
      <c r="K9423" s="1"/>
    </row>
    <row r="9424" spans="11:11" x14ac:dyDescent="0.25">
      <c r="K9424" s="1"/>
    </row>
    <row r="9425" spans="11:11" x14ac:dyDescent="0.25">
      <c r="K9425" s="1"/>
    </row>
    <row r="9426" spans="11:11" x14ac:dyDescent="0.25">
      <c r="K9426" s="1"/>
    </row>
    <row r="9427" spans="11:11" x14ac:dyDescent="0.25">
      <c r="K9427" s="1"/>
    </row>
    <row r="9428" spans="11:11" x14ac:dyDescent="0.25">
      <c r="K9428" s="1"/>
    </row>
    <row r="9429" spans="11:11" x14ac:dyDescent="0.25">
      <c r="K9429" s="1"/>
    </row>
    <row r="9430" spans="11:11" x14ac:dyDescent="0.25">
      <c r="K9430" s="1"/>
    </row>
    <row r="9431" spans="11:11" x14ac:dyDescent="0.25">
      <c r="K9431" s="1"/>
    </row>
    <row r="9432" spans="11:11" x14ac:dyDescent="0.25">
      <c r="K9432" s="1"/>
    </row>
    <row r="9433" spans="11:11" x14ac:dyDescent="0.25">
      <c r="K9433" s="1"/>
    </row>
    <row r="9434" spans="11:11" x14ac:dyDescent="0.25">
      <c r="K9434" s="1"/>
    </row>
    <row r="9435" spans="11:11" x14ac:dyDescent="0.25">
      <c r="K9435" s="1"/>
    </row>
    <row r="9436" spans="11:11" x14ac:dyDescent="0.25">
      <c r="K9436" s="1"/>
    </row>
    <row r="9437" spans="11:11" x14ac:dyDescent="0.25">
      <c r="K9437" s="1"/>
    </row>
    <row r="9438" spans="11:11" x14ac:dyDescent="0.25">
      <c r="K9438" s="1"/>
    </row>
    <row r="9439" spans="11:11" x14ac:dyDescent="0.25">
      <c r="K9439" s="1"/>
    </row>
    <row r="9440" spans="11:11" x14ac:dyDescent="0.25">
      <c r="K9440" s="1"/>
    </row>
    <row r="9441" spans="11:11" x14ac:dyDescent="0.25">
      <c r="K9441" s="1"/>
    </row>
    <row r="9442" spans="11:11" x14ac:dyDescent="0.25">
      <c r="K9442" s="1"/>
    </row>
    <row r="9443" spans="11:11" x14ac:dyDescent="0.25">
      <c r="K9443" s="1"/>
    </row>
    <row r="9444" spans="11:11" x14ac:dyDescent="0.25">
      <c r="K9444" s="1"/>
    </row>
    <row r="9445" spans="11:11" x14ac:dyDescent="0.25">
      <c r="K9445" s="1"/>
    </row>
    <row r="9446" spans="11:11" x14ac:dyDescent="0.25">
      <c r="K9446" s="1"/>
    </row>
    <row r="9447" spans="11:11" x14ac:dyDescent="0.25">
      <c r="K9447" s="1"/>
    </row>
    <row r="9448" spans="11:11" x14ac:dyDescent="0.25">
      <c r="K9448" s="1"/>
    </row>
    <row r="9449" spans="11:11" x14ac:dyDescent="0.25">
      <c r="K9449" s="1"/>
    </row>
    <row r="9450" spans="11:11" x14ac:dyDescent="0.25">
      <c r="K9450" s="1"/>
    </row>
    <row r="9451" spans="11:11" x14ac:dyDescent="0.25">
      <c r="K9451" s="1"/>
    </row>
    <row r="9452" spans="11:11" x14ac:dyDescent="0.25">
      <c r="K9452" s="1"/>
    </row>
    <row r="9453" spans="11:11" x14ac:dyDescent="0.25">
      <c r="K9453" s="1"/>
    </row>
    <row r="9454" spans="11:11" x14ac:dyDescent="0.25">
      <c r="K9454" s="1"/>
    </row>
    <row r="9455" spans="11:11" x14ac:dyDescent="0.25">
      <c r="K9455" s="1"/>
    </row>
    <row r="9456" spans="11:11" x14ac:dyDescent="0.25">
      <c r="K9456" s="1"/>
    </row>
    <row r="9457" spans="11:11" x14ac:dyDescent="0.25">
      <c r="K9457" s="1"/>
    </row>
    <row r="9458" spans="11:11" x14ac:dyDescent="0.25">
      <c r="K9458" s="1"/>
    </row>
    <row r="9459" spans="11:11" x14ac:dyDescent="0.25">
      <c r="K9459" s="1"/>
    </row>
    <row r="9460" spans="11:11" x14ac:dyDescent="0.25">
      <c r="K9460" s="1"/>
    </row>
    <row r="9461" spans="11:11" x14ac:dyDescent="0.25">
      <c r="K9461" s="1"/>
    </row>
    <row r="9462" spans="11:11" x14ac:dyDescent="0.25">
      <c r="K9462" s="1"/>
    </row>
    <row r="9463" spans="11:11" x14ac:dyDescent="0.25">
      <c r="K9463" s="1"/>
    </row>
    <row r="9464" spans="11:11" x14ac:dyDescent="0.25">
      <c r="K9464" s="1"/>
    </row>
    <row r="9465" spans="11:11" x14ac:dyDescent="0.25">
      <c r="K9465" s="1"/>
    </row>
    <row r="9466" spans="11:11" x14ac:dyDescent="0.25">
      <c r="K9466" s="1"/>
    </row>
    <row r="9467" spans="11:11" x14ac:dyDescent="0.25">
      <c r="K9467" s="1"/>
    </row>
    <row r="9468" spans="11:11" x14ac:dyDescent="0.25">
      <c r="K9468" s="1"/>
    </row>
    <row r="9469" spans="11:11" x14ac:dyDescent="0.25">
      <c r="K9469" s="1"/>
    </row>
    <row r="9470" spans="11:11" x14ac:dyDescent="0.25">
      <c r="K9470" s="1"/>
    </row>
    <row r="9471" spans="11:11" x14ac:dyDescent="0.25">
      <c r="K9471" s="1"/>
    </row>
    <row r="9472" spans="11:11" x14ac:dyDescent="0.25">
      <c r="K9472" s="1"/>
    </row>
    <row r="9473" spans="11:11" x14ac:dyDescent="0.25">
      <c r="K9473" s="1"/>
    </row>
    <row r="9474" spans="11:11" x14ac:dyDescent="0.25">
      <c r="K9474" s="1"/>
    </row>
    <row r="9475" spans="11:11" x14ac:dyDescent="0.25">
      <c r="K9475" s="1"/>
    </row>
    <row r="9476" spans="11:11" x14ac:dyDescent="0.25">
      <c r="K9476" s="1"/>
    </row>
    <row r="9477" spans="11:11" x14ac:dyDescent="0.25">
      <c r="K9477" s="1"/>
    </row>
    <row r="9478" spans="11:11" x14ac:dyDescent="0.25">
      <c r="K9478" s="1"/>
    </row>
    <row r="9479" spans="11:11" x14ac:dyDescent="0.25">
      <c r="K9479" s="1"/>
    </row>
    <row r="9480" spans="11:11" x14ac:dyDescent="0.25">
      <c r="K9480" s="1"/>
    </row>
    <row r="9481" spans="11:11" x14ac:dyDescent="0.25">
      <c r="K9481" s="1"/>
    </row>
    <row r="9482" spans="11:11" x14ac:dyDescent="0.25">
      <c r="K9482" s="1"/>
    </row>
    <row r="9483" spans="11:11" x14ac:dyDescent="0.25">
      <c r="K9483" s="1"/>
    </row>
    <row r="9484" spans="11:11" x14ac:dyDescent="0.25">
      <c r="K9484" s="1"/>
    </row>
    <row r="9485" spans="11:11" x14ac:dyDescent="0.25">
      <c r="K9485" s="1"/>
    </row>
    <row r="9486" spans="11:11" x14ac:dyDescent="0.25">
      <c r="K9486" s="1"/>
    </row>
    <row r="9487" spans="11:11" x14ac:dyDescent="0.25">
      <c r="K9487" s="1"/>
    </row>
    <row r="9488" spans="11:11" x14ac:dyDescent="0.25">
      <c r="K9488" s="1"/>
    </row>
    <row r="9489" spans="11:11" x14ac:dyDescent="0.25">
      <c r="K9489" s="1"/>
    </row>
    <row r="9490" spans="11:11" x14ac:dyDescent="0.25">
      <c r="K9490" s="1"/>
    </row>
    <row r="9491" spans="11:11" x14ac:dyDescent="0.25">
      <c r="K9491" s="1"/>
    </row>
    <row r="9492" spans="11:11" x14ac:dyDescent="0.25">
      <c r="K9492" s="1"/>
    </row>
    <row r="9493" spans="11:11" x14ac:dyDescent="0.25">
      <c r="K9493" s="1"/>
    </row>
    <row r="9494" spans="11:11" x14ac:dyDescent="0.25">
      <c r="K9494" s="1"/>
    </row>
    <row r="9495" spans="11:11" x14ac:dyDescent="0.25">
      <c r="K9495" s="1"/>
    </row>
    <row r="9496" spans="11:11" x14ac:dyDescent="0.25">
      <c r="K9496" s="1"/>
    </row>
    <row r="9497" spans="11:11" x14ac:dyDescent="0.25">
      <c r="K9497" s="1"/>
    </row>
    <row r="9498" spans="11:11" x14ac:dyDescent="0.25">
      <c r="K9498" s="1"/>
    </row>
    <row r="9499" spans="11:11" x14ac:dyDescent="0.25">
      <c r="K9499" s="1"/>
    </row>
    <row r="9500" spans="11:11" x14ac:dyDescent="0.25">
      <c r="K9500" s="1"/>
    </row>
    <row r="9501" spans="11:11" x14ac:dyDescent="0.25">
      <c r="K9501" s="1"/>
    </row>
    <row r="9502" spans="11:11" x14ac:dyDescent="0.25">
      <c r="K9502" s="1"/>
    </row>
    <row r="9503" spans="11:11" x14ac:dyDescent="0.25">
      <c r="K9503" s="1"/>
    </row>
    <row r="9504" spans="11:11" x14ac:dyDescent="0.25">
      <c r="K9504" s="1"/>
    </row>
    <row r="9505" spans="11:11" x14ac:dyDescent="0.25">
      <c r="K9505" s="1"/>
    </row>
    <row r="9506" spans="11:11" x14ac:dyDescent="0.25">
      <c r="K9506" s="1"/>
    </row>
    <row r="9507" spans="11:11" x14ac:dyDescent="0.25">
      <c r="K9507" s="1"/>
    </row>
    <row r="9508" spans="11:11" x14ac:dyDescent="0.25">
      <c r="K9508" s="1"/>
    </row>
    <row r="9509" spans="11:11" x14ac:dyDescent="0.25">
      <c r="K9509" s="1"/>
    </row>
    <row r="9510" spans="11:11" x14ac:dyDescent="0.25">
      <c r="K9510" s="1"/>
    </row>
    <row r="9511" spans="11:11" x14ac:dyDescent="0.25">
      <c r="K9511" s="1"/>
    </row>
    <row r="9512" spans="11:11" x14ac:dyDescent="0.25">
      <c r="K9512" s="1"/>
    </row>
    <row r="9513" spans="11:11" x14ac:dyDescent="0.25">
      <c r="K9513" s="1"/>
    </row>
    <row r="9514" spans="11:11" x14ac:dyDescent="0.25">
      <c r="K9514" s="1"/>
    </row>
    <row r="9515" spans="11:11" x14ac:dyDescent="0.25">
      <c r="K9515" s="1"/>
    </row>
    <row r="9516" spans="11:11" x14ac:dyDescent="0.25">
      <c r="K9516" s="1"/>
    </row>
    <row r="9517" spans="11:11" x14ac:dyDescent="0.25">
      <c r="K9517" s="1"/>
    </row>
    <row r="9518" spans="11:11" x14ac:dyDescent="0.25">
      <c r="K9518" s="1"/>
    </row>
    <row r="9519" spans="11:11" x14ac:dyDescent="0.25">
      <c r="K9519" s="1"/>
    </row>
    <row r="9520" spans="11:11" x14ac:dyDescent="0.25">
      <c r="K9520" s="1"/>
    </row>
    <row r="9521" spans="11:11" x14ac:dyDescent="0.25">
      <c r="K9521" s="1"/>
    </row>
    <row r="9522" spans="11:11" x14ac:dyDescent="0.25">
      <c r="K9522" s="1"/>
    </row>
    <row r="9523" spans="11:11" x14ac:dyDescent="0.25">
      <c r="K9523" s="1"/>
    </row>
    <row r="9524" spans="11:11" x14ac:dyDescent="0.25">
      <c r="K9524" s="1"/>
    </row>
    <row r="9525" spans="11:11" x14ac:dyDescent="0.25">
      <c r="K9525" s="1"/>
    </row>
    <row r="9526" spans="11:11" x14ac:dyDescent="0.25">
      <c r="K9526" s="1"/>
    </row>
    <row r="9527" spans="11:11" x14ac:dyDescent="0.25">
      <c r="K9527" s="1"/>
    </row>
    <row r="9528" spans="11:11" x14ac:dyDescent="0.25">
      <c r="K9528" s="1"/>
    </row>
    <row r="9529" spans="11:11" x14ac:dyDescent="0.25">
      <c r="K9529" s="1"/>
    </row>
    <row r="9530" spans="11:11" x14ac:dyDescent="0.25">
      <c r="K9530" s="1"/>
    </row>
    <row r="9531" spans="11:11" x14ac:dyDescent="0.25">
      <c r="K9531" s="1"/>
    </row>
    <row r="9532" spans="11:11" x14ac:dyDescent="0.25">
      <c r="K9532" s="1"/>
    </row>
    <row r="9533" spans="11:11" x14ac:dyDescent="0.25">
      <c r="K9533" s="1"/>
    </row>
    <row r="9534" spans="11:11" x14ac:dyDescent="0.25">
      <c r="K9534" s="1"/>
    </row>
    <row r="9535" spans="11:11" x14ac:dyDescent="0.25">
      <c r="K9535" s="1"/>
    </row>
    <row r="9536" spans="11:11" x14ac:dyDescent="0.25">
      <c r="K9536" s="1"/>
    </row>
    <row r="9537" spans="11:11" x14ac:dyDescent="0.25">
      <c r="K9537" s="1"/>
    </row>
    <row r="9538" spans="11:11" x14ac:dyDescent="0.25">
      <c r="K9538" s="1"/>
    </row>
    <row r="9539" spans="11:11" x14ac:dyDescent="0.25">
      <c r="K9539" s="1"/>
    </row>
    <row r="9540" spans="11:11" x14ac:dyDescent="0.25">
      <c r="K9540" s="1"/>
    </row>
    <row r="9541" spans="11:11" x14ac:dyDescent="0.25">
      <c r="K9541" s="1"/>
    </row>
    <row r="9542" spans="11:11" x14ac:dyDescent="0.25">
      <c r="K9542" s="1"/>
    </row>
    <row r="9543" spans="11:11" x14ac:dyDescent="0.25">
      <c r="K9543" s="1"/>
    </row>
    <row r="9544" spans="11:11" x14ac:dyDescent="0.25">
      <c r="K9544" s="1"/>
    </row>
    <row r="9545" spans="11:11" x14ac:dyDescent="0.25">
      <c r="K9545" s="1"/>
    </row>
    <row r="9546" spans="11:11" x14ac:dyDescent="0.25">
      <c r="K9546" s="1"/>
    </row>
    <row r="9547" spans="11:11" x14ac:dyDescent="0.25">
      <c r="K9547" s="1"/>
    </row>
    <row r="9548" spans="11:11" x14ac:dyDescent="0.25">
      <c r="K9548" s="1"/>
    </row>
    <row r="9549" spans="11:11" x14ac:dyDescent="0.25">
      <c r="K9549" s="1"/>
    </row>
    <row r="9550" spans="11:11" x14ac:dyDescent="0.25">
      <c r="K9550" s="1"/>
    </row>
    <row r="9551" spans="11:11" x14ac:dyDescent="0.25">
      <c r="K9551" s="1"/>
    </row>
    <row r="9552" spans="11:11" x14ac:dyDescent="0.25">
      <c r="K9552" s="1"/>
    </row>
    <row r="9553" spans="11:11" x14ac:dyDescent="0.25">
      <c r="K9553" s="1"/>
    </row>
    <row r="9554" spans="11:11" x14ac:dyDescent="0.25">
      <c r="K9554" s="1"/>
    </row>
    <row r="9555" spans="11:11" x14ac:dyDescent="0.25">
      <c r="K9555" s="1"/>
    </row>
    <row r="9556" spans="11:11" x14ac:dyDescent="0.25">
      <c r="K9556" s="1"/>
    </row>
    <row r="9557" spans="11:11" x14ac:dyDescent="0.25">
      <c r="K9557" s="1"/>
    </row>
    <row r="9558" spans="11:11" x14ac:dyDescent="0.25">
      <c r="K9558" s="1"/>
    </row>
    <row r="9559" spans="11:11" x14ac:dyDescent="0.25">
      <c r="K9559" s="1"/>
    </row>
    <row r="9560" spans="11:11" x14ac:dyDescent="0.25">
      <c r="K9560" s="1"/>
    </row>
    <row r="9561" spans="11:11" x14ac:dyDescent="0.25">
      <c r="K9561" s="1"/>
    </row>
    <row r="9562" spans="11:11" x14ac:dyDescent="0.25">
      <c r="K9562" s="1"/>
    </row>
    <row r="9563" spans="11:11" x14ac:dyDescent="0.25">
      <c r="K9563" s="1"/>
    </row>
    <row r="9564" spans="11:11" x14ac:dyDescent="0.25">
      <c r="K9564" s="1"/>
    </row>
    <row r="9565" spans="11:11" x14ac:dyDescent="0.25">
      <c r="K9565" s="1"/>
    </row>
    <row r="9566" spans="11:11" x14ac:dyDescent="0.25">
      <c r="K9566" s="1"/>
    </row>
    <row r="9567" spans="11:11" x14ac:dyDescent="0.25">
      <c r="K9567" s="1"/>
    </row>
    <row r="9568" spans="11:11" x14ac:dyDescent="0.25">
      <c r="K9568" s="1"/>
    </row>
    <row r="9569" spans="11:11" x14ac:dyDescent="0.25">
      <c r="K9569" s="1"/>
    </row>
    <row r="9570" spans="11:11" x14ac:dyDescent="0.25">
      <c r="K9570" s="1"/>
    </row>
    <row r="9571" spans="11:11" x14ac:dyDescent="0.25">
      <c r="K9571" s="1"/>
    </row>
    <row r="9572" spans="11:11" x14ac:dyDescent="0.25">
      <c r="K9572" s="1"/>
    </row>
    <row r="9573" spans="11:11" x14ac:dyDescent="0.25">
      <c r="K9573" s="1"/>
    </row>
    <row r="9574" spans="11:11" x14ac:dyDescent="0.25">
      <c r="K9574" s="1"/>
    </row>
    <row r="9575" spans="11:11" x14ac:dyDescent="0.25">
      <c r="K9575" s="1"/>
    </row>
    <row r="9576" spans="11:11" x14ac:dyDescent="0.25">
      <c r="K9576" s="1"/>
    </row>
    <row r="9577" spans="11:11" x14ac:dyDescent="0.25">
      <c r="K9577" s="1"/>
    </row>
    <row r="9578" spans="11:11" x14ac:dyDescent="0.25">
      <c r="K9578" s="1"/>
    </row>
    <row r="9579" spans="11:11" x14ac:dyDescent="0.25">
      <c r="K9579" s="1"/>
    </row>
    <row r="9580" spans="11:11" x14ac:dyDescent="0.25">
      <c r="K9580" s="1"/>
    </row>
    <row r="9581" spans="11:11" x14ac:dyDescent="0.25">
      <c r="K9581" s="1"/>
    </row>
    <row r="9582" spans="11:11" x14ac:dyDescent="0.25">
      <c r="K9582" s="1"/>
    </row>
    <row r="9583" spans="11:11" x14ac:dyDescent="0.25">
      <c r="K9583" s="1"/>
    </row>
    <row r="9584" spans="11:11" x14ac:dyDescent="0.25">
      <c r="K9584" s="1"/>
    </row>
    <row r="9585" spans="11:11" x14ac:dyDescent="0.25">
      <c r="K9585" s="1"/>
    </row>
    <row r="9586" spans="11:11" x14ac:dyDescent="0.25">
      <c r="K9586" s="1"/>
    </row>
    <row r="9587" spans="11:11" x14ac:dyDescent="0.25">
      <c r="K9587" s="1"/>
    </row>
    <row r="9588" spans="11:11" x14ac:dyDescent="0.25">
      <c r="K9588" s="1"/>
    </row>
    <row r="9589" spans="11:11" x14ac:dyDescent="0.25">
      <c r="K9589" s="1"/>
    </row>
    <row r="9590" spans="11:11" x14ac:dyDescent="0.25">
      <c r="K9590" s="1"/>
    </row>
    <row r="9591" spans="11:11" x14ac:dyDescent="0.25">
      <c r="K9591" s="1"/>
    </row>
    <row r="9592" spans="11:11" x14ac:dyDescent="0.25">
      <c r="K9592" s="1"/>
    </row>
    <row r="9593" spans="11:11" x14ac:dyDescent="0.25">
      <c r="K9593" s="1"/>
    </row>
    <row r="9594" spans="11:11" x14ac:dyDescent="0.25">
      <c r="K9594" s="1"/>
    </row>
    <row r="9595" spans="11:11" x14ac:dyDescent="0.25">
      <c r="K9595" s="1"/>
    </row>
    <row r="9596" spans="11:11" x14ac:dyDescent="0.25">
      <c r="K9596" s="1"/>
    </row>
    <row r="9597" spans="11:11" x14ac:dyDescent="0.25">
      <c r="K9597" s="1"/>
    </row>
    <row r="9598" spans="11:11" x14ac:dyDescent="0.25">
      <c r="K9598" s="1"/>
    </row>
    <row r="9599" spans="11:11" x14ac:dyDescent="0.25">
      <c r="K9599" s="1"/>
    </row>
    <row r="9600" spans="11:11" x14ac:dyDescent="0.25">
      <c r="K9600" s="1"/>
    </row>
    <row r="9601" spans="11:11" x14ac:dyDescent="0.25">
      <c r="K9601" s="1"/>
    </row>
    <row r="9602" spans="11:11" x14ac:dyDescent="0.25">
      <c r="K9602" s="1"/>
    </row>
    <row r="9603" spans="11:11" x14ac:dyDescent="0.25">
      <c r="K9603" s="1"/>
    </row>
    <row r="9604" spans="11:11" x14ac:dyDescent="0.25">
      <c r="K9604" s="1"/>
    </row>
    <row r="9605" spans="11:11" x14ac:dyDescent="0.25">
      <c r="K9605" s="1"/>
    </row>
    <row r="9606" spans="11:11" x14ac:dyDescent="0.25">
      <c r="K9606" s="1"/>
    </row>
    <row r="9607" spans="11:11" x14ac:dyDescent="0.25">
      <c r="K9607" s="1"/>
    </row>
    <row r="9608" spans="11:11" x14ac:dyDescent="0.25">
      <c r="K9608" s="1"/>
    </row>
    <row r="9609" spans="11:11" x14ac:dyDescent="0.25">
      <c r="K9609" s="1"/>
    </row>
    <row r="9610" spans="11:11" x14ac:dyDescent="0.25">
      <c r="K9610" s="1"/>
    </row>
    <row r="9611" spans="11:11" x14ac:dyDescent="0.25">
      <c r="K9611" s="1"/>
    </row>
    <row r="9612" spans="11:11" x14ac:dyDescent="0.25">
      <c r="K9612" s="1"/>
    </row>
    <row r="9613" spans="11:11" x14ac:dyDescent="0.25">
      <c r="K9613" s="1"/>
    </row>
    <row r="9614" spans="11:11" x14ac:dyDescent="0.25">
      <c r="K9614" s="1"/>
    </row>
    <row r="9615" spans="11:11" x14ac:dyDescent="0.25">
      <c r="K9615" s="1"/>
    </row>
    <row r="9616" spans="11:11" x14ac:dyDescent="0.25">
      <c r="K9616" s="1"/>
    </row>
    <row r="9617" spans="11:11" x14ac:dyDescent="0.25">
      <c r="K9617" s="1"/>
    </row>
    <row r="9618" spans="11:11" x14ac:dyDescent="0.25">
      <c r="K9618" s="1"/>
    </row>
    <row r="9619" spans="11:11" x14ac:dyDescent="0.25">
      <c r="K9619" s="1"/>
    </row>
    <row r="9620" spans="11:11" x14ac:dyDescent="0.25">
      <c r="K9620" s="1"/>
    </row>
    <row r="9621" spans="11:11" x14ac:dyDescent="0.25">
      <c r="K9621" s="1"/>
    </row>
    <row r="9622" spans="11:11" x14ac:dyDescent="0.25">
      <c r="K9622" s="1"/>
    </row>
    <row r="9623" spans="11:11" x14ac:dyDescent="0.25">
      <c r="K9623" s="1"/>
    </row>
    <row r="9624" spans="11:11" x14ac:dyDescent="0.25">
      <c r="K9624" s="1"/>
    </row>
    <row r="9625" spans="11:11" x14ac:dyDescent="0.25">
      <c r="K9625" s="1"/>
    </row>
    <row r="9626" spans="11:11" x14ac:dyDescent="0.25">
      <c r="K9626" s="1"/>
    </row>
    <row r="9627" spans="11:11" x14ac:dyDescent="0.25">
      <c r="K9627" s="1"/>
    </row>
    <row r="9628" spans="11:11" x14ac:dyDescent="0.25">
      <c r="K9628" s="1"/>
    </row>
    <row r="9629" spans="11:11" x14ac:dyDescent="0.25">
      <c r="K9629" s="1"/>
    </row>
    <row r="9630" spans="11:11" x14ac:dyDescent="0.25">
      <c r="K9630" s="1"/>
    </row>
    <row r="9631" spans="11:11" x14ac:dyDescent="0.25">
      <c r="K9631" s="1"/>
    </row>
    <row r="9632" spans="11:11" x14ac:dyDescent="0.25">
      <c r="K9632" s="1"/>
    </row>
    <row r="9633" spans="11:11" x14ac:dyDescent="0.25">
      <c r="K9633" s="1"/>
    </row>
    <row r="9634" spans="11:11" x14ac:dyDescent="0.25">
      <c r="K9634" s="1"/>
    </row>
    <row r="9635" spans="11:11" x14ac:dyDescent="0.25">
      <c r="K9635" s="1"/>
    </row>
    <row r="9636" spans="11:11" x14ac:dyDescent="0.25">
      <c r="K9636" s="1"/>
    </row>
    <row r="9637" spans="11:11" x14ac:dyDescent="0.25">
      <c r="K9637" s="1"/>
    </row>
    <row r="9638" spans="11:11" x14ac:dyDescent="0.25">
      <c r="K9638" s="1"/>
    </row>
    <row r="9639" spans="11:11" x14ac:dyDescent="0.25">
      <c r="K9639" s="1"/>
    </row>
    <row r="9640" spans="11:11" x14ac:dyDescent="0.25">
      <c r="K9640" s="1"/>
    </row>
    <row r="9641" spans="11:11" x14ac:dyDescent="0.25">
      <c r="K9641" s="1"/>
    </row>
    <row r="9642" spans="11:11" x14ac:dyDescent="0.25">
      <c r="K9642" s="1"/>
    </row>
    <row r="9643" spans="11:11" x14ac:dyDescent="0.25">
      <c r="K9643" s="1"/>
    </row>
    <row r="9644" spans="11:11" x14ac:dyDescent="0.25">
      <c r="K9644" s="1"/>
    </row>
    <row r="9645" spans="11:11" x14ac:dyDescent="0.25">
      <c r="K9645" s="1"/>
    </row>
    <row r="9646" spans="11:11" x14ac:dyDescent="0.25">
      <c r="K9646" s="1"/>
    </row>
    <row r="9647" spans="11:11" x14ac:dyDescent="0.25">
      <c r="K9647" s="1"/>
    </row>
    <row r="9648" spans="11:11" x14ac:dyDescent="0.25">
      <c r="K9648" s="1"/>
    </row>
    <row r="9649" spans="11:11" x14ac:dyDescent="0.25">
      <c r="K9649" s="1"/>
    </row>
    <row r="9650" spans="11:11" x14ac:dyDescent="0.25">
      <c r="K9650" s="1"/>
    </row>
    <row r="9651" spans="11:11" x14ac:dyDescent="0.25">
      <c r="K9651" s="1"/>
    </row>
    <row r="9652" spans="11:11" x14ac:dyDescent="0.25">
      <c r="K9652" s="1"/>
    </row>
    <row r="9653" spans="11:11" x14ac:dyDescent="0.25">
      <c r="K9653" s="1"/>
    </row>
    <row r="9654" spans="11:11" x14ac:dyDescent="0.25">
      <c r="K9654" s="1"/>
    </row>
    <row r="9655" spans="11:11" x14ac:dyDescent="0.25">
      <c r="K9655" s="1"/>
    </row>
    <row r="9656" spans="11:11" x14ac:dyDescent="0.25">
      <c r="K9656" s="1"/>
    </row>
    <row r="9657" spans="11:11" x14ac:dyDescent="0.25">
      <c r="K9657" s="1"/>
    </row>
    <row r="9658" spans="11:11" x14ac:dyDescent="0.25">
      <c r="K9658" s="1"/>
    </row>
    <row r="9659" spans="11:11" x14ac:dyDescent="0.25">
      <c r="K9659" s="1"/>
    </row>
    <row r="9660" spans="11:11" x14ac:dyDescent="0.25">
      <c r="K9660" s="1"/>
    </row>
    <row r="9661" spans="11:11" x14ac:dyDescent="0.25">
      <c r="K9661" s="1"/>
    </row>
    <row r="9662" spans="11:11" x14ac:dyDescent="0.25">
      <c r="K9662" s="1"/>
    </row>
    <row r="9663" spans="11:11" x14ac:dyDescent="0.25">
      <c r="K9663" s="1"/>
    </row>
    <row r="9664" spans="11:11" x14ac:dyDescent="0.25">
      <c r="K9664" s="1"/>
    </row>
    <row r="9665" spans="11:11" x14ac:dyDescent="0.25">
      <c r="K9665" s="1"/>
    </row>
    <row r="9666" spans="11:11" x14ac:dyDescent="0.25">
      <c r="K9666" s="1"/>
    </row>
    <row r="9667" spans="11:11" x14ac:dyDescent="0.25">
      <c r="K9667" s="1"/>
    </row>
    <row r="9668" spans="11:11" x14ac:dyDescent="0.25">
      <c r="K9668" s="1"/>
    </row>
    <row r="9669" spans="11:11" x14ac:dyDescent="0.25">
      <c r="K9669" s="1"/>
    </row>
    <row r="9670" spans="11:11" x14ac:dyDescent="0.25">
      <c r="K9670" s="1"/>
    </row>
    <row r="9671" spans="11:11" x14ac:dyDescent="0.25">
      <c r="K9671" s="1"/>
    </row>
    <row r="9672" spans="11:11" x14ac:dyDescent="0.25">
      <c r="K9672" s="1"/>
    </row>
    <row r="9673" spans="11:11" x14ac:dyDescent="0.25">
      <c r="K9673" s="1"/>
    </row>
    <row r="9674" spans="11:11" x14ac:dyDescent="0.25">
      <c r="K9674" s="1"/>
    </row>
    <row r="9675" spans="11:11" x14ac:dyDescent="0.25">
      <c r="K9675" s="1"/>
    </row>
    <row r="9676" spans="11:11" x14ac:dyDescent="0.25">
      <c r="K9676" s="1"/>
    </row>
    <row r="9677" spans="11:11" x14ac:dyDescent="0.25">
      <c r="K9677" s="1"/>
    </row>
    <row r="9678" spans="11:11" x14ac:dyDescent="0.25">
      <c r="K9678" s="1"/>
    </row>
    <row r="9679" spans="11:11" x14ac:dyDescent="0.25">
      <c r="K9679" s="1"/>
    </row>
    <row r="9680" spans="11:11" x14ac:dyDescent="0.25">
      <c r="K9680" s="1"/>
    </row>
    <row r="9681" spans="11:11" x14ac:dyDescent="0.25">
      <c r="K9681" s="1"/>
    </row>
    <row r="9682" spans="11:11" x14ac:dyDescent="0.25">
      <c r="K9682" s="1"/>
    </row>
    <row r="9683" spans="11:11" x14ac:dyDescent="0.25">
      <c r="K9683" s="1"/>
    </row>
    <row r="9684" spans="11:11" x14ac:dyDescent="0.25">
      <c r="K9684" s="1"/>
    </row>
    <row r="9685" spans="11:11" x14ac:dyDescent="0.25">
      <c r="K9685" s="1"/>
    </row>
    <row r="9686" spans="11:11" x14ac:dyDescent="0.25">
      <c r="K9686" s="1"/>
    </row>
    <row r="9687" spans="11:11" x14ac:dyDescent="0.25">
      <c r="K9687" s="1"/>
    </row>
    <row r="9688" spans="11:11" x14ac:dyDescent="0.25">
      <c r="K9688" s="1"/>
    </row>
    <row r="9689" spans="11:11" x14ac:dyDescent="0.25">
      <c r="K9689" s="1"/>
    </row>
    <row r="9690" spans="11:11" x14ac:dyDescent="0.25">
      <c r="K9690" s="1"/>
    </row>
    <row r="9691" spans="11:11" x14ac:dyDescent="0.25">
      <c r="K9691" s="1"/>
    </row>
    <row r="9692" spans="11:11" x14ac:dyDescent="0.25">
      <c r="K9692" s="1"/>
    </row>
    <row r="9693" spans="11:11" x14ac:dyDescent="0.25">
      <c r="K9693" s="1"/>
    </row>
    <row r="9694" spans="11:11" x14ac:dyDescent="0.25">
      <c r="K9694" s="1"/>
    </row>
    <row r="9695" spans="11:11" x14ac:dyDescent="0.25">
      <c r="K9695" s="1"/>
    </row>
    <row r="9696" spans="11:11" x14ac:dyDescent="0.25">
      <c r="K9696" s="1"/>
    </row>
    <row r="9697" spans="11:11" x14ac:dyDescent="0.25">
      <c r="K9697" s="1"/>
    </row>
    <row r="9698" spans="11:11" x14ac:dyDescent="0.25">
      <c r="K9698" s="1"/>
    </row>
    <row r="9699" spans="11:11" x14ac:dyDescent="0.25">
      <c r="K9699" s="1"/>
    </row>
    <row r="9700" spans="11:11" x14ac:dyDescent="0.25">
      <c r="K9700" s="1"/>
    </row>
    <row r="9701" spans="11:11" x14ac:dyDescent="0.25">
      <c r="K9701" s="1"/>
    </row>
    <row r="9702" spans="11:11" x14ac:dyDescent="0.25">
      <c r="K9702" s="1"/>
    </row>
    <row r="9703" spans="11:11" x14ac:dyDescent="0.25">
      <c r="K9703" s="1"/>
    </row>
    <row r="9704" spans="11:11" x14ac:dyDescent="0.25">
      <c r="K9704" s="1"/>
    </row>
    <row r="9705" spans="11:11" x14ac:dyDescent="0.25">
      <c r="K9705" s="1"/>
    </row>
    <row r="9706" spans="11:11" x14ac:dyDescent="0.25">
      <c r="K9706" s="1"/>
    </row>
    <row r="9707" spans="11:11" x14ac:dyDescent="0.25">
      <c r="K9707" s="1"/>
    </row>
    <row r="9708" spans="11:11" x14ac:dyDescent="0.25">
      <c r="K9708" s="1"/>
    </row>
    <row r="9709" spans="11:11" x14ac:dyDescent="0.25">
      <c r="K9709" s="1"/>
    </row>
    <row r="9710" spans="11:11" x14ac:dyDescent="0.25">
      <c r="K9710" s="1"/>
    </row>
    <row r="9711" spans="11:11" x14ac:dyDescent="0.25">
      <c r="K9711" s="1"/>
    </row>
    <row r="9712" spans="11:11" x14ac:dyDescent="0.25">
      <c r="K9712" s="1"/>
    </row>
    <row r="9713" spans="11:11" x14ac:dyDescent="0.25">
      <c r="K9713" s="1"/>
    </row>
    <row r="9714" spans="11:11" x14ac:dyDescent="0.25">
      <c r="K9714" s="1"/>
    </row>
    <row r="9715" spans="11:11" x14ac:dyDescent="0.25">
      <c r="K9715" s="1"/>
    </row>
    <row r="9716" spans="11:11" x14ac:dyDescent="0.25">
      <c r="K9716" s="1"/>
    </row>
    <row r="9717" spans="11:11" x14ac:dyDescent="0.25">
      <c r="K9717" s="1"/>
    </row>
    <row r="9718" spans="11:11" x14ac:dyDescent="0.25">
      <c r="K9718" s="1"/>
    </row>
    <row r="9719" spans="11:11" x14ac:dyDescent="0.25">
      <c r="K9719" s="1"/>
    </row>
    <row r="9720" spans="11:11" x14ac:dyDescent="0.25">
      <c r="K9720" s="1"/>
    </row>
    <row r="9721" spans="11:11" x14ac:dyDescent="0.25">
      <c r="K9721" s="1"/>
    </row>
    <row r="9722" spans="11:11" x14ac:dyDescent="0.25">
      <c r="K9722" s="1"/>
    </row>
    <row r="9723" spans="11:11" x14ac:dyDescent="0.25">
      <c r="K9723" s="1"/>
    </row>
    <row r="9724" spans="11:11" x14ac:dyDescent="0.25">
      <c r="K9724" s="1"/>
    </row>
    <row r="9725" spans="11:11" x14ac:dyDescent="0.25">
      <c r="K9725" s="1"/>
    </row>
    <row r="9726" spans="11:11" x14ac:dyDescent="0.25">
      <c r="K9726" s="1"/>
    </row>
    <row r="9727" spans="11:11" x14ac:dyDescent="0.25">
      <c r="K9727" s="1"/>
    </row>
    <row r="9728" spans="11:11" x14ac:dyDescent="0.25">
      <c r="K9728" s="1"/>
    </row>
    <row r="9729" spans="11:11" x14ac:dyDescent="0.25">
      <c r="K9729" s="1"/>
    </row>
    <row r="9730" spans="11:11" x14ac:dyDescent="0.25">
      <c r="K9730" s="1"/>
    </row>
    <row r="9731" spans="11:11" x14ac:dyDescent="0.25">
      <c r="K9731" s="1"/>
    </row>
    <row r="9732" spans="11:11" x14ac:dyDescent="0.25">
      <c r="K9732" s="1"/>
    </row>
    <row r="9733" spans="11:11" x14ac:dyDescent="0.25">
      <c r="K9733" s="1"/>
    </row>
    <row r="9734" spans="11:11" x14ac:dyDescent="0.25">
      <c r="K9734" s="1"/>
    </row>
    <row r="9735" spans="11:11" x14ac:dyDescent="0.25">
      <c r="K9735" s="1"/>
    </row>
    <row r="9736" spans="11:11" x14ac:dyDescent="0.25">
      <c r="K9736" s="1"/>
    </row>
    <row r="9737" spans="11:11" x14ac:dyDescent="0.25">
      <c r="K9737" s="1"/>
    </row>
    <row r="9738" spans="11:11" x14ac:dyDescent="0.25">
      <c r="K9738" s="1"/>
    </row>
    <row r="9739" spans="11:11" x14ac:dyDescent="0.25">
      <c r="K9739" s="1"/>
    </row>
    <row r="9740" spans="11:11" x14ac:dyDescent="0.25">
      <c r="K9740" s="1"/>
    </row>
    <row r="9741" spans="11:11" x14ac:dyDescent="0.25">
      <c r="K9741" s="1"/>
    </row>
    <row r="9742" spans="11:11" x14ac:dyDescent="0.25">
      <c r="K9742" s="1"/>
    </row>
    <row r="9743" spans="11:11" x14ac:dyDescent="0.25">
      <c r="K9743" s="1"/>
    </row>
    <row r="9744" spans="11:11" x14ac:dyDescent="0.25">
      <c r="K9744" s="1"/>
    </row>
    <row r="9745" spans="11:11" x14ac:dyDescent="0.25">
      <c r="K9745" s="1"/>
    </row>
    <row r="9746" spans="11:11" x14ac:dyDescent="0.25">
      <c r="K9746" s="1"/>
    </row>
    <row r="9747" spans="11:11" x14ac:dyDescent="0.25">
      <c r="K9747" s="1"/>
    </row>
    <row r="9748" spans="11:11" x14ac:dyDescent="0.25">
      <c r="K9748" s="1"/>
    </row>
    <row r="9749" spans="11:11" x14ac:dyDescent="0.25">
      <c r="K9749" s="1"/>
    </row>
    <row r="9750" spans="11:11" x14ac:dyDescent="0.25">
      <c r="K9750" s="1"/>
    </row>
    <row r="9751" spans="11:11" x14ac:dyDescent="0.25">
      <c r="K9751" s="1"/>
    </row>
    <row r="9752" spans="11:11" x14ac:dyDescent="0.25">
      <c r="K9752" s="1"/>
    </row>
    <row r="9753" spans="11:11" x14ac:dyDescent="0.25">
      <c r="K9753" s="1"/>
    </row>
    <row r="9754" spans="11:11" x14ac:dyDescent="0.25">
      <c r="K9754" s="1"/>
    </row>
    <row r="9755" spans="11:11" x14ac:dyDescent="0.25">
      <c r="K9755" s="1"/>
    </row>
    <row r="9756" spans="11:11" x14ac:dyDescent="0.25">
      <c r="K9756" s="1"/>
    </row>
    <row r="9757" spans="11:11" x14ac:dyDescent="0.25">
      <c r="K9757" s="1"/>
    </row>
    <row r="9758" spans="11:11" x14ac:dyDescent="0.25">
      <c r="K9758" s="1"/>
    </row>
    <row r="9759" spans="11:11" x14ac:dyDescent="0.25">
      <c r="K9759" s="1"/>
    </row>
    <row r="9760" spans="11:11" x14ac:dyDescent="0.25">
      <c r="K9760" s="1"/>
    </row>
    <row r="9761" spans="11:11" x14ac:dyDescent="0.25">
      <c r="K9761" s="1"/>
    </row>
    <row r="9762" spans="11:11" x14ac:dyDescent="0.25">
      <c r="K9762" s="1"/>
    </row>
    <row r="9763" spans="11:11" x14ac:dyDescent="0.25">
      <c r="K9763" s="1"/>
    </row>
    <row r="9764" spans="11:11" x14ac:dyDescent="0.25">
      <c r="K9764" s="1"/>
    </row>
    <row r="9765" spans="11:11" x14ac:dyDescent="0.25">
      <c r="K9765" s="1"/>
    </row>
    <row r="9766" spans="11:11" x14ac:dyDescent="0.25">
      <c r="K9766" s="1"/>
    </row>
    <row r="9767" spans="11:11" x14ac:dyDescent="0.25">
      <c r="K9767" s="1"/>
    </row>
    <row r="9768" spans="11:11" x14ac:dyDescent="0.25">
      <c r="K9768" s="1"/>
    </row>
    <row r="9769" spans="11:11" x14ac:dyDescent="0.25">
      <c r="K9769" s="1"/>
    </row>
    <row r="9770" spans="11:11" x14ac:dyDescent="0.25">
      <c r="K9770" s="1"/>
    </row>
    <row r="9771" spans="11:11" x14ac:dyDescent="0.25">
      <c r="K9771" s="1"/>
    </row>
    <row r="9772" spans="11:11" x14ac:dyDescent="0.25">
      <c r="K9772" s="1"/>
    </row>
    <row r="9773" spans="11:11" x14ac:dyDescent="0.25">
      <c r="K9773" s="1"/>
    </row>
    <row r="9774" spans="11:11" x14ac:dyDescent="0.25">
      <c r="K9774" s="1"/>
    </row>
    <row r="9775" spans="11:11" x14ac:dyDescent="0.25">
      <c r="K9775" s="1"/>
    </row>
    <row r="9776" spans="11:11" x14ac:dyDescent="0.25">
      <c r="K9776" s="1"/>
    </row>
    <row r="9777" spans="11:11" x14ac:dyDescent="0.25">
      <c r="K9777" s="1"/>
    </row>
    <row r="9778" spans="11:11" x14ac:dyDescent="0.25">
      <c r="K9778" s="1"/>
    </row>
    <row r="9779" spans="11:11" x14ac:dyDescent="0.25">
      <c r="K9779" s="1"/>
    </row>
    <row r="9780" spans="11:11" x14ac:dyDescent="0.25">
      <c r="K9780" s="1"/>
    </row>
    <row r="9781" spans="11:11" x14ac:dyDescent="0.25">
      <c r="K9781" s="1"/>
    </row>
    <row r="9782" spans="11:11" x14ac:dyDescent="0.25">
      <c r="K9782" s="1"/>
    </row>
    <row r="9783" spans="11:11" x14ac:dyDescent="0.25">
      <c r="K9783" s="1"/>
    </row>
    <row r="9784" spans="11:11" x14ac:dyDescent="0.25">
      <c r="K9784" s="1"/>
    </row>
    <row r="9785" spans="11:11" x14ac:dyDescent="0.25">
      <c r="K9785" s="1"/>
    </row>
    <row r="9786" spans="11:11" x14ac:dyDescent="0.25">
      <c r="K9786" s="1"/>
    </row>
    <row r="9787" spans="11:11" x14ac:dyDescent="0.25">
      <c r="K9787" s="1"/>
    </row>
    <row r="9788" spans="11:11" x14ac:dyDescent="0.25">
      <c r="K9788" s="1"/>
    </row>
    <row r="9789" spans="11:11" x14ac:dyDescent="0.25">
      <c r="K9789" s="1"/>
    </row>
    <row r="9790" spans="11:11" x14ac:dyDescent="0.25">
      <c r="K9790" s="1"/>
    </row>
    <row r="9791" spans="11:11" x14ac:dyDescent="0.25">
      <c r="K9791" s="1"/>
    </row>
    <row r="9792" spans="11:11" x14ac:dyDescent="0.25">
      <c r="K9792" s="1"/>
    </row>
    <row r="9793" spans="11:11" x14ac:dyDescent="0.25">
      <c r="K9793" s="1"/>
    </row>
    <row r="9794" spans="11:11" x14ac:dyDescent="0.25">
      <c r="K9794" s="1"/>
    </row>
    <row r="9795" spans="11:11" x14ac:dyDescent="0.25">
      <c r="K9795" s="1"/>
    </row>
    <row r="9796" spans="11:11" x14ac:dyDescent="0.25">
      <c r="K9796" s="1"/>
    </row>
    <row r="9797" spans="11:11" x14ac:dyDescent="0.25">
      <c r="K9797" s="1"/>
    </row>
    <row r="9798" spans="11:11" x14ac:dyDescent="0.25">
      <c r="K9798" s="1"/>
    </row>
    <row r="9799" spans="11:11" x14ac:dyDescent="0.25">
      <c r="K9799" s="1"/>
    </row>
    <row r="9800" spans="11:11" x14ac:dyDescent="0.25">
      <c r="K9800" s="1"/>
    </row>
    <row r="9801" spans="11:11" x14ac:dyDescent="0.25">
      <c r="K9801" s="1"/>
    </row>
    <row r="9802" spans="11:11" x14ac:dyDescent="0.25">
      <c r="K9802" s="1"/>
    </row>
    <row r="9803" spans="11:11" x14ac:dyDescent="0.25">
      <c r="K9803" s="1"/>
    </row>
    <row r="9804" spans="11:11" x14ac:dyDescent="0.25">
      <c r="K9804" s="1"/>
    </row>
    <row r="9805" spans="11:11" x14ac:dyDescent="0.25">
      <c r="K9805" s="1"/>
    </row>
    <row r="9806" spans="11:11" x14ac:dyDescent="0.25">
      <c r="K9806" s="1"/>
    </row>
    <row r="9807" spans="11:11" x14ac:dyDescent="0.25">
      <c r="K9807" s="1"/>
    </row>
    <row r="9808" spans="11:11" x14ac:dyDescent="0.25">
      <c r="K9808" s="1"/>
    </row>
    <row r="9809" spans="11:11" x14ac:dyDescent="0.25">
      <c r="K9809" s="1"/>
    </row>
    <row r="9810" spans="11:11" x14ac:dyDescent="0.25">
      <c r="K9810" s="1"/>
    </row>
    <row r="9811" spans="11:11" x14ac:dyDescent="0.25">
      <c r="K9811" s="1"/>
    </row>
    <row r="9812" spans="11:11" x14ac:dyDescent="0.25">
      <c r="K9812" s="1"/>
    </row>
    <row r="9813" spans="11:11" x14ac:dyDescent="0.25">
      <c r="K9813" s="1"/>
    </row>
    <row r="9814" spans="11:11" x14ac:dyDescent="0.25">
      <c r="K9814" s="1"/>
    </row>
    <row r="9815" spans="11:11" x14ac:dyDescent="0.25">
      <c r="K9815" s="1"/>
    </row>
    <row r="9816" spans="11:11" x14ac:dyDescent="0.25">
      <c r="K9816" s="1"/>
    </row>
    <row r="9817" spans="11:11" x14ac:dyDescent="0.25">
      <c r="K9817" s="1"/>
    </row>
    <row r="9818" spans="11:11" x14ac:dyDescent="0.25">
      <c r="K9818" s="1"/>
    </row>
    <row r="9819" spans="11:11" x14ac:dyDescent="0.25">
      <c r="K9819" s="1"/>
    </row>
    <row r="9820" spans="11:11" x14ac:dyDescent="0.25">
      <c r="K9820" s="1"/>
    </row>
    <row r="9821" spans="11:11" x14ac:dyDescent="0.25">
      <c r="K9821" s="1"/>
    </row>
    <row r="9822" spans="11:11" x14ac:dyDescent="0.25">
      <c r="K9822" s="1"/>
    </row>
    <row r="9823" spans="11:11" x14ac:dyDescent="0.25">
      <c r="K9823" s="1"/>
    </row>
    <row r="9824" spans="11:11" x14ac:dyDescent="0.25">
      <c r="K9824" s="1"/>
    </row>
    <row r="9825" spans="11:11" x14ac:dyDescent="0.25">
      <c r="K9825" s="1"/>
    </row>
    <row r="9826" spans="11:11" x14ac:dyDescent="0.25">
      <c r="K9826" s="1"/>
    </row>
    <row r="9827" spans="11:11" x14ac:dyDescent="0.25">
      <c r="K9827" s="1"/>
    </row>
    <row r="9828" spans="11:11" x14ac:dyDescent="0.25">
      <c r="K9828" s="1"/>
    </row>
    <row r="9829" spans="11:11" x14ac:dyDescent="0.25">
      <c r="K9829" s="1"/>
    </row>
    <row r="9830" spans="11:11" x14ac:dyDescent="0.25">
      <c r="K9830" s="1"/>
    </row>
    <row r="9831" spans="11:11" x14ac:dyDescent="0.25">
      <c r="K9831" s="1"/>
    </row>
    <row r="9832" spans="11:11" x14ac:dyDescent="0.25">
      <c r="K9832" s="1"/>
    </row>
    <row r="9833" spans="11:11" x14ac:dyDescent="0.25">
      <c r="K9833" s="1"/>
    </row>
    <row r="9834" spans="11:11" x14ac:dyDescent="0.25">
      <c r="K9834" s="1"/>
    </row>
    <row r="9835" spans="11:11" x14ac:dyDescent="0.25">
      <c r="K9835" s="1"/>
    </row>
    <row r="9836" spans="11:11" x14ac:dyDescent="0.25">
      <c r="K9836" s="1"/>
    </row>
    <row r="9837" spans="11:11" x14ac:dyDescent="0.25">
      <c r="K9837" s="1"/>
    </row>
    <row r="9838" spans="11:11" x14ac:dyDescent="0.25">
      <c r="K9838" s="1"/>
    </row>
    <row r="9839" spans="11:11" x14ac:dyDescent="0.25">
      <c r="K9839" s="1"/>
    </row>
    <row r="9840" spans="11:11" x14ac:dyDescent="0.25">
      <c r="K9840" s="1"/>
    </row>
    <row r="9841" spans="11:11" x14ac:dyDescent="0.25">
      <c r="K9841" s="1"/>
    </row>
    <row r="9842" spans="11:11" x14ac:dyDescent="0.25">
      <c r="K9842" s="1"/>
    </row>
    <row r="9843" spans="11:11" x14ac:dyDescent="0.25">
      <c r="K9843" s="1"/>
    </row>
    <row r="9844" spans="11:11" x14ac:dyDescent="0.25">
      <c r="K9844" s="1"/>
    </row>
    <row r="9845" spans="11:11" x14ac:dyDescent="0.25">
      <c r="K9845" s="1"/>
    </row>
    <row r="9846" spans="11:11" x14ac:dyDescent="0.25">
      <c r="K9846" s="1"/>
    </row>
    <row r="9847" spans="11:11" x14ac:dyDescent="0.25">
      <c r="K9847" s="1"/>
    </row>
    <row r="9848" spans="11:11" x14ac:dyDescent="0.25">
      <c r="K9848" s="1"/>
    </row>
    <row r="9849" spans="11:11" x14ac:dyDescent="0.25">
      <c r="K9849" s="1"/>
    </row>
    <row r="9850" spans="11:11" x14ac:dyDescent="0.25">
      <c r="K9850" s="1"/>
    </row>
    <row r="9851" spans="11:11" x14ac:dyDescent="0.25">
      <c r="K9851" s="1"/>
    </row>
    <row r="9852" spans="11:11" x14ac:dyDescent="0.25">
      <c r="K9852" s="1"/>
    </row>
    <row r="9853" spans="11:11" x14ac:dyDescent="0.25">
      <c r="K9853" s="1"/>
    </row>
    <row r="9854" spans="11:11" x14ac:dyDescent="0.25">
      <c r="K9854" s="1"/>
    </row>
    <row r="9855" spans="11:11" x14ac:dyDescent="0.25">
      <c r="K9855" s="1"/>
    </row>
    <row r="9856" spans="11:11" x14ac:dyDescent="0.25">
      <c r="K9856" s="1"/>
    </row>
    <row r="9857" spans="11:11" x14ac:dyDescent="0.25">
      <c r="K9857" s="1"/>
    </row>
    <row r="9858" spans="11:11" x14ac:dyDescent="0.25">
      <c r="K9858" s="1"/>
    </row>
    <row r="9859" spans="11:11" x14ac:dyDescent="0.25">
      <c r="K9859" s="1"/>
    </row>
    <row r="9860" spans="11:11" x14ac:dyDescent="0.25">
      <c r="K9860" s="1"/>
    </row>
    <row r="9861" spans="11:11" x14ac:dyDescent="0.25">
      <c r="K9861" s="1"/>
    </row>
    <row r="9862" spans="11:11" x14ac:dyDescent="0.25">
      <c r="K9862" s="1"/>
    </row>
    <row r="9863" spans="11:11" x14ac:dyDescent="0.25">
      <c r="K9863" s="1"/>
    </row>
    <row r="9864" spans="11:11" x14ac:dyDescent="0.25">
      <c r="K9864" s="1"/>
    </row>
    <row r="9865" spans="11:11" x14ac:dyDescent="0.25">
      <c r="K9865" s="1"/>
    </row>
    <row r="9866" spans="11:11" x14ac:dyDescent="0.25">
      <c r="K9866" s="1"/>
    </row>
    <row r="9867" spans="11:11" x14ac:dyDescent="0.25">
      <c r="K9867" s="1"/>
    </row>
    <row r="9868" spans="11:11" x14ac:dyDescent="0.25">
      <c r="K9868" s="1"/>
    </row>
    <row r="9869" spans="11:11" x14ac:dyDescent="0.25">
      <c r="K9869" s="1"/>
    </row>
    <row r="9870" spans="11:11" x14ac:dyDescent="0.25">
      <c r="K9870" s="1"/>
    </row>
    <row r="9871" spans="11:11" x14ac:dyDescent="0.25">
      <c r="K9871" s="1"/>
    </row>
    <row r="9872" spans="11:11" x14ac:dyDescent="0.25">
      <c r="K9872" s="1"/>
    </row>
    <row r="9873" spans="11:11" x14ac:dyDescent="0.25">
      <c r="K9873" s="1"/>
    </row>
    <row r="9874" spans="11:11" x14ac:dyDescent="0.25">
      <c r="K9874" s="1"/>
    </row>
    <row r="9875" spans="11:11" x14ac:dyDescent="0.25">
      <c r="K9875" s="1"/>
    </row>
    <row r="9876" spans="11:11" x14ac:dyDescent="0.25">
      <c r="K9876" s="1"/>
    </row>
    <row r="9877" spans="11:11" x14ac:dyDescent="0.25">
      <c r="K9877" s="1"/>
    </row>
    <row r="9878" spans="11:11" x14ac:dyDescent="0.25">
      <c r="K9878" s="1"/>
    </row>
    <row r="9879" spans="11:11" x14ac:dyDescent="0.25">
      <c r="K9879" s="1"/>
    </row>
    <row r="9880" spans="11:11" x14ac:dyDescent="0.25">
      <c r="K9880" s="1"/>
    </row>
    <row r="9881" spans="11:11" x14ac:dyDescent="0.25">
      <c r="K9881" s="1"/>
    </row>
    <row r="9882" spans="11:11" x14ac:dyDescent="0.25">
      <c r="K9882" s="1"/>
    </row>
    <row r="9883" spans="11:11" x14ac:dyDescent="0.25">
      <c r="K9883" s="1"/>
    </row>
    <row r="9884" spans="11:11" x14ac:dyDescent="0.25">
      <c r="K9884" s="1"/>
    </row>
    <row r="9885" spans="11:11" x14ac:dyDescent="0.25">
      <c r="K9885" s="1"/>
    </row>
    <row r="9886" spans="11:11" x14ac:dyDescent="0.25">
      <c r="K9886" s="1"/>
    </row>
    <row r="9887" spans="11:11" x14ac:dyDescent="0.25">
      <c r="K9887" s="1"/>
    </row>
    <row r="9888" spans="11:11" x14ac:dyDescent="0.25">
      <c r="K9888" s="1"/>
    </row>
    <row r="9889" spans="11:11" x14ac:dyDescent="0.25">
      <c r="K9889" s="1"/>
    </row>
    <row r="9890" spans="11:11" x14ac:dyDescent="0.25">
      <c r="K9890" s="1"/>
    </row>
    <row r="9891" spans="11:11" x14ac:dyDescent="0.25">
      <c r="K9891" s="1"/>
    </row>
    <row r="9892" spans="11:11" x14ac:dyDescent="0.25">
      <c r="K9892" s="1"/>
    </row>
    <row r="9893" spans="11:11" x14ac:dyDescent="0.25">
      <c r="K9893" s="1"/>
    </row>
    <row r="9894" spans="11:11" x14ac:dyDescent="0.25">
      <c r="K9894" s="1"/>
    </row>
    <row r="9895" spans="11:11" x14ac:dyDescent="0.25">
      <c r="K9895" s="1"/>
    </row>
    <row r="9896" spans="11:11" x14ac:dyDescent="0.25">
      <c r="K9896" s="1"/>
    </row>
    <row r="9897" spans="11:11" x14ac:dyDescent="0.25">
      <c r="K9897" s="1"/>
    </row>
    <row r="9898" spans="11:11" x14ac:dyDescent="0.25">
      <c r="K9898" s="1"/>
    </row>
    <row r="9899" spans="11:11" x14ac:dyDescent="0.25">
      <c r="K9899" s="1"/>
    </row>
    <row r="9900" spans="11:11" x14ac:dyDescent="0.25">
      <c r="K9900" s="1"/>
    </row>
    <row r="9901" spans="11:11" x14ac:dyDescent="0.25">
      <c r="K9901" s="1"/>
    </row>
    <row r="9902" spans="11:11" x14ac:dyDescent="0.25">
      <c r="K9902" s="1"/>
    </row>
    <row r="9903" spans="11:11" x14ac:dyDescent="0.25">
      <c r="K9903" s="1"/>
    </row>
    <row r="9904" spans="11:11" x14ac:dyDescent="0.25">
      <c r="K9904" s="1"/>
    </row>
    <row r="9905" spans="11:11" x14ac:dyDescent="0.25">
      <c r="K9905" s="1"/>
    </row>
    <row r="9906" spans="11:11" x14ac:dyDescent="0.25">
      <c r="K9906" s="1"/>
    </row>
    <row r="9907" spans="11:11" x14ac:dyDescent="0.25">
      <c r="K9907" s="1"/>
    </row>
    <row r="9908" spans="11:11" x14ac:dyDescent="0.25">
      <c r="K9908" s="1"/>
    </row>
    <row r="9909" spans="11:11" x14ac:dyDescent="0.25">
      <c r="K9909" s="1"/>
    </row>
    <row r="9910" spans="11:11" x14ac:dyDescent="0.25">
      <c r="K9910" s="1"/>
    </row>
    <row r="9911" spans="11:11" x14ac:dyDescent="0.25">
      <c r="K9911" s="1"/>
    </row>
    <row r="9912" spans="11:11" x14ac:dyDescent="0.25">
      <c r="K9912" s="1"/>
    </row>
    <row r="9913" spans="11:11" x14ac:dyDescent="0.25">
      <c r="K9913" s="1"/>
    </row>
    <row r="9914" spans="11:11" x14ac:dyDescent="0.25">
      <c r="K9914" s="1"/>
    </row>
    <row r="9915" spans="11:11" x14ac:dyDescent="0.25">
      <c r="K9915" s="1"/>
    </row>
    <row r="9916" spans="11:11" x14ac:dyDescent="0.25">
      <c r="K9916" s="1"/>
    </row>
    <row r="9917" spans="11:11" x14ac:dyDescent="0.25">
      <c r="K9917" s="1"/>
    </row>
    <row r="9918" spans="11:11" x14ac:dyDescent="0.25">
      <c r="K9918" s="1"/>
    </row>
    <row r="9919" spans="11:11" x14ac:dyDescent="0.25">
      <c r="K9919" s="1"/>
    </row>
    <row r="9920" spans="11:11" x14ac:dyDescent="0.25">
      <c r="K9920" s="1"/>
    </row>
    <row r="9921" spans="11:11" x14ac:dyDescent="0.25">
      <c r="K9921" s="1"/>
    </row>
    <row r="9922" spans="11:11" x14ac:dyDescent="0.25">
      <c r="K9922" s="1"/>
    </row>
    <row r="9923" spans="11:11" x14ac:dyDescent="0.25">
      <c r="K9923" s="1"/>
    </row>
    <row r="9924" spans="11:11" x14ac:dyDescent="0.25">
      <c r="K9924" s="1"/>
    </row>
    <row r="9925" spans="11:11" x14ac:dyDescent="0.25">
      <c r="K9925" s="1"/>
    </row>
    <row r="9926" spans="11:11" x14ac:dyDescent="0.25">
      <c r="K9926" s="1"/>
    </row>
    <row r="9927" spans="11:11" x14ac:dyDescent="0.25">
      <c r="K9927" s="1"/>
    </row>
    <row r="9928" spans="11:11" x14ac:dyDescent="0.25">
      <c r="K9928" s="1"/>
    </row>
    <row r="9929" spans="11:11" x14ac:dyDescent="0.25">
      <c r="K9929" s="1"/>
    </row>
    <row r="9930" spans="11:11" x14ac:dyDescent="0.25">
      <c r="K9930" s="1"/>
    </row>
    <row r="9931" spans="11:11" x14ac:dyDescent="0.25">
      <c r="K9931" s="1"/>
    </row>
    <row r="9932" spans="11:11" x14ac:dyDescent="0.25">
      <c r="K9932" s="1"/>
    </row>
    <row r="9933" spans="11:11" x14ac:dyDescent="0.25">
      <c r="K9933" s="1"/>
    </row>
    <row r="9934" spans="11:11" x14ac:dyDescent="0.25">
      <c r="K9934" s="1"/>
    </row>
    <row r="9935" spans="11:11" x14ac:dyDescent="0.25">
      <c r="K9935" s="1"/>
    </row>
    <row r="9936" spans="11:11" x14ac:dyDescent="0.25">
      <c r="K9936" s="1"/>
    </row>
    <row r="9937" spans="11:11" x14ac:dyDescent="0.25">
      <c r="K9937" s="1"/>
    </row>
    <row r="9938" spans="11:11" x14ac:dyDescent="0.25">
      <c r="K9938" s="1"/>
    </row>
    <row r="9939" spans="11:11" x14ac:dyDescent="0.25">
      <c r="K9939" s="1"/>
    </row>
    <row r="9940" spans="11:11" x14ac:dyDescent="0.25">
      <c r="K9940" s="1"/>
    </row>
    <row r="9941" spans="11:11" x14ac:dyDescent="0.25">
      <c r="K9941" s="1"/>
    </row>
    <row r="9942" spans="11:11" x14ac:dyDescent="0.25">
      <c r="K9942" s="1"/>
    </row>
    <row r="9943" spans="11:11" x14ac:dyDescent="0.25">
      <c r="K9943" s="1"/>
    </row>
    <row r="9944" spans="11:11" x14ac:dyDescent="0.25">
      <c r="K9944" s="1"/>
    </row>
    <row r="9945" spans="11:11" x14ac:dyDescent="0.25">
      <c r="K9945" s="1"/>
    </row>
    <row r="9946" spans="11:11" x14ac:dyDescent="0.25">
      <c r="K9946" s="1"/>
    </row>
    <row r="9947" spans="11:11" x14ac:dyDescent="0.25">
      <c r="K9947" s="1"/>
    </row>
    <row r="9948" spans="11:11" x14ac:dyDescent="0.25">
      <c r="K9948" s="1"/>
    </row>
    <row r="9949" spans="11:11" x14ac:dyDescent="0.25">
      <c r="K9949" s="1"/>
    </row>
    <row r="9950" spans="11:11" x14ac:dyDescent="0.25">
      <c r="K9950" s="1"/>
    </row>
    <row r="9951" spans="11:11" x14ac:dyDescent="0.25">
      <c r="K9951" s="1"/>
    </row>
    <row r="9952" spans="11:11" x14ac:dyDescent="0.25">
      <c r="K9952" s="1"/>
    </row>
    <row r="9953" spans="11:11" x14ac:dyDescent="0.25">
      <c r="K9953" s="1"/>
    </row>
    <row r="9954" spans="11:11" x14ac:dyDescent="0.25">
      <c r="K9954" s="1"/>
    </row>
    <row r="9955" spans="11:11" x14ac:dyDescent="0.25">
      <c r="K9955" s="1"/>
    </row>
    <row r="9956" spans="11:11" x14ac:dyDescent="0.25">
      <c r="K9956" s="1"/>
    </row>
    <row r="9957" spans="11:11" x14ac:dyDescent="0.25">
      <c r="K9957" s="1"/>
    </row>
    <row r="9958" spans="11:11" x14ac:dyDescent="0.25">
      <c r="K9958" s="1"/>
    </row>
    <row r="9959" spans="11:11" x14ac:dyDescent="0.25">
      <c r="K9959" s="1"/>
    </row>
    <row r="9960" spans="11:11" x14ac:dyDescent="0.25">
      <c r="K9960" s="1"/>
    </row>
    <row r="9961" spans="11:11" x14ac:dyDescent="0.25">
      <c r="K9961" s="1"/>
    </row>
    <row r="9962" spans="11:11" x14ac:dyDescent="0.25">
      <c r="K9962" s="1"/>
    </row>
    <row r="9963" spans="11:11" x14ac:dyDescent="0.25">
      <c r="K9963" s="1"/>
    </row>
    <row r="9964" spans="11:11" x14ac:dyDescent="0.25">
      <c r="K9964" s="1"/>
    </row>
    <row r="9965" spans="11:11" x14ac:dyDescent="0.25">
      <c r="K9965" s="1"/>
    </row>
    <row r="9966" spans="11:11" x14ac:dyDescent="0.25">
      <c r="K9966" s="1"/>
    </row>
    <row r="9967" spans="11:11" x14ac:dyDescent="0.25">
      <c r="K9967" s="1"/>
    </row>
    <row r="9968" spans="11:11" x14ac:dyDescent="0.25">
      <c r="K9968" s="1"/>
    </row>
    <row r="9969" spans="11:11" x14ac:dyDescent="0.25">
      <c r="K9969" s="1"/>
    </row>
    <row r="9970" spans="11:11" x14ac:dyDescent="0.25">
      <c r="K9970" s="1"/>
    </row>
    <row r="9971" spans="11:11" x14ac:dyDescent="0.25">
      <c r="K9971" s="1"/>
    </row>
    <row r="9972" spans="11:11" x14ac:dyDescent="0.25">
      <c r="K9972" s="1"/>
    </row>
    <row r="9973" spans="11:11" x14ac:dyDescent="0.25">
      <c r="K9973" s="1"/>
    </row>
    <row r="9974" spans="11:11" x14ac:dyDescent="0.25">
      <c r="K9974" s="1"/>
    </row>
    <row r="9975" spans="11:11" x14ac:dyDescent="0.25">
      <c r="K9975" s="1"/>
    </row>
    <row r="9976" spans="11:11" x14ac:dyDescent="0.25">
      <c r="K9976" s="1"/>
    </row>
    <row r="9977" spans="11:11" x14ac:dyDescent="0.25">
      <c r="K9977" s="1"/>
    </row>
    <row r="9978" spans="11:11" x14ac:dyDescent="0.25">
      <c r="K9978" s="1"/>
    </row>
    <row r="9979" spans="11:11" x14ac:dyDescent="0.25">
      <c r="K9979" s="1"/>
    </row>
    <row r="9980" spans="11:11" x14ac:dyDescent="0.25">
      <c r="K9980" s="1"/>
    </row>
    <row r="9981" spans="11:11" x14ac:dyDescent="0.25">
      <c r="K9981" s="1"/>
    </row>
    <row r="9982" spans="11:11" x14ac:dyDescent="0.25">
      <c r="K9982" s="1"/>
    </row>
    <row r="9983" spans="11:11" x14ac:dyDescent="0.25">
      <c r="K9983" s="1"/>
    </row>
    <row r="9984" spans="11:11" x14ac:dyDescent="0.25">
      <c r="K9984" s="1"/>
    </row>
    <row r="9985" spans="11:11" x14ac:dyDescent="0.25">
      <c r="K9985" s="1"/>
    </row>
    <row r="9986" spans="11:11" x14ac:dyDescent="0.25">
      <c r="K9986" s="1"/>
    </row>
    <row r="9987" spans="11:11" x14ac:dyDescent="0.25">
      <c r="K9987" s="1"/>
    </row>
    <row r="9988" spans="11:11" x14ac:dyDescent="0.25">
      <c r="K9988" s="1"/>
    </row>
    <row r="9989" spans="11:11" x14ac:dyDescent="0.25">
      <c r="K9989" s="1"/>
    </row>
    <row r="9990" spans="11:11" x14ac:dyDescent="0.25">
      <c r="K9990" s="1"/>
    </row>
    <row r="9991" spans="11:11" x14ac:dyDescent="0.25">
      <c r="K9991" s="1"/>
    </row>
    <row r="9992" spans="11:11" x14ac:dyDescent="0.25">
      <c r="K9992" s="1"/>
    </row>
    <row r="9993" spans="11:11" x14ac:dyDescent="0.25">
      <c r="K9993" s="1"/>
    </row>
    <row r="9994" spans="11:11" x14ac:dyDescent="0.25">
      <c r="K9994" s="1"/>
    </row>
    <row r="9995" spans="11:11" x14ac:dyDescent="0.25">
      <c r="K9995" s="1"/>
    </row>
    <row r="9996" spans="11:11" x14ac:dyDescent="0.25">
      <c r="K9996" s="1"/>
    </row>
    <row r="9997" spans="11:11" x14ac:dyDescent="0.25">
      <c r="K9997" s="1"/>
    </row>
    <row r="9998" spans="11:11" x14ac:dyDescent="0.25">
      <c r="K9998" s="1"/>
    </row>
    <row r="9999" spans="11:11" x14ac:dyDescent="0.25">
      <c r="K9999" s="1"/>
    </row>
    <row r="10000" spans="11:11" x14ac:dyDescent="0.25">
      <c r="K10000" s="1"/>
    </row>
    <row r="10001" spans="11:11" x14ac:dyDescent="0.25">
      <c r="K10001" s="1"/>
    </row>
    <row r="10002" spans="11:11" x14ac:dyDescent="0.25">
      <c r="K10002" s="1"/>
    </row>
    <row r="10003" spans="11:11" x14ac:dyDescent="0.25">
      <c r="K10003" s="1"/>
    </row>
    <row r="10004" spans="11:11" x14ac:dyDescent="0.25">
      <c r="K10004" s="1"/>
    </row>
    <row r="10005" spans="11:11" x14ac:dyDescent="0.25">
      <c r="K10005" s="1"/>
    </row>
    <row r="10006" spans="11:11" x14ac:dyDescent="0.25">
      <c r="K10006" s="1"/>
    </row>
    <row r="10007" spans="11:11" x14ac:dyDescent="0.25">
      <c r="K10007" s="1"/>
    </row>
    <row r="10008" spans="11:11" x14ac:dyDescent="0.25">
      <c r="K10008" s="1"/>
    </row>
    <row r="10009" spans="11:11" x14ac:dyDescent="0.25">
      <c r="K10009" s="1"/>
    </row>
    <row r="10010" spans="11:11" x14ac:dyDescent="0.25">
      <c r="K10010" s="1"/>
    </row>
    <row r="10011" spans="11:11" x14ac:dyDescent="0.25">
      <c r="K10011" s="1"/>
    </row>
    <row r="10012" spans="11:11" x14ac:dyDescent="0.25">
      <c r="K10012" s="1"/>
    </row>
    <row r="10013" spans="11:11" x14ac:dyDescent="0.25">
      <c r="K10013" s="1"/>
    </row>
    <row r="10014" spans="11:11" x14ac:dyDescent="0.25">
      <c r="K10014" s="1"/>
    </row>
    <row r="10015" spans="11:11" x14ac:dyDescent="0.25">
      <c r="K10015" s="1"/>
    </row>
    <row r="10016" spans="11:11" x14ac:dyDescent="0.25">
      <c r="K10016" s="1"/>
    </row>
    <row r="10017" spans="11:11" x14ac:dyDescent="0.25">
      <c r="K10017" s="1"/>
    </row>
    <row r="10018" spans="11:11" x14ac:dyDescent="0.25">
      <c r="K10018" s="1"/>
    </row>
    <row r="10019" spans="11:11" x14ac:dyDescent="0.25">
      <c r="K10019" s="1"/>
    </row>
    <row r="10020" spans="11:11" x14ac:dyDescent="0.25">
      <c r="K10020" s="1"/>
    </row>
    <row r="10021" spans="11:11" x14ac:dyDescent="0.25">
      <c r="K10021" s="1"/>
    </row>
    <row r="10022" spans="11:11" x14ac:dyDescent="0.25">
      <c r="K10022" s="1"/>
    </row>
    <row r="10023" spans="11:11" x14ac:dyDescent="0.25">
      <c r="K10023" s="1"/>
    </row>
    <row r="10024" spans="11:11" x14ac:dyDescent="0.25">
      <c r="K10024" s="1"/>
    </row>
    <row r="10025" spans="11:11" x14ac:dyDescent="0.25">
      <c r="K10025" s="1"/>
    </row>
    <row r="10026" spans="11:11" x14ac:dyDescent="0.25">
      <c r="K10026" s="1"/>
    </row>
    <row r="10027" spans="11:11" x14ac:dyDescent="0.25">
      <c r="K10027" s="1"/>
    </row>
    <row r="10028" spans="11:11" x14ac:dyDescent="0.25">
      <c r="K10028" s="1"/>
    </row>
    <row r="10029" spans="11:11" x14ac:dyDescent="0.25">
      <c r="K10029" s="1"/>
    </row>
    <row r="10030" spans="11:11" x14ac:dyDescent="0.25">
      <c r="K10030" s="1"/>
    </row>
    <row r="10031" spans="11:11" x14ac:dyDescent="0.25">
      <c r="K10031" s="1"/>
    </row>
    <row r="10032" spans="11:11" x14ac:dyDescent="0.25">
      <c r="K10032" s="1"/>
    </row>
    <row r="10033" spans="11:11" x14ac:dyDescent="0.25">
      <c r="K10033" s="1"/>
    </row>
    <row r="10034" spans="11:11" x14ac:dyDescent="0.25">
      <c r="K10034" s="1"/>
    </row>
    <row r="10035" spans="11:11" x14ac:dyDescent="0.25">
      <c r="K10035" s="1"/>
    </row>
    <row r="10036" spans="11:11" x14ac:dyDescent="0.25">
      <c r="K10036" s="1"/>
    </row>
    <row r="10037" spans="11:11" x14ac:dyDescent="0.25">
      <c r="K10037" s="1"/>
    </row>
    <row r="10038" spans="11:11" x14ac:dyDescent="0.25">
      <c r="K10038" s="1"/>
    </row>
    <row r="10039" spans="11:11" x14ac:dyDescent="0.25">
      <c r="K10039" s="1"/>
    </row>
    <row r="10040" spans="11:11" x14ac:dyDescent="0.25">
      <c r="K10040" s="1"/>
    </row>
    <row r="10041" spans="11:11" x14ac:dyDescent="0.25">
      <c r="K10041" s="1"/>
    </row>
    <row r="10042" spans="11:11" x14ac:dyDescent="0.25">
      <c r="K10042" s="1"/>
    </row>
    <row r="10043" spans="11:11" x14ac:dyDescent="0.25">
      <c r="K10043" s="1"/>
    </row>
    <row r="10044" spans="11:11" x14ac:dyDescent="0.25">
      <c r="K10044" s="1"/>
    </row>
    <row r="10045" spans="11:11" x14ac:dyDescent="0.25">
      <c r="K10045" s="1"/>
    </row>
    <row r="10046" spans="11:11" x14ac:dyDescent="0.25">
      <c r="K10046" s="1"/>
    </row>
    <row r="10047" spans="11:11" x14ac:dyDescent="0.25">
      <c r="K10047" s="1"/>
    </row>
    <row r="10048" spans="11:11" x14ac:dyDescent="0.25">
      <c r="K10048" s="1"/>
    </row>
    <row r="10049" spans="11:11" x14ac:dyDescent="0.25">
      <c r="K10049" s="1"/>
    </row>
    <row r="10050" spans="11:11" x14ac:dyDescent="0.25">
      <c r="K10050" s="1"/>
    </row>
    <row r="10051" spans="11:11" x14ac:dyDescent="0.25">
      <c r="K10051" s="1"/>
    </row>
    <row r="10052" spans="11:11" x14ac:dyDescent="0.25">
      <c r="K10052" s="1"/>
    </row>
    <row r="10053" spans="11:11" x14ac:dyDescent="0.25">
      <c r="K10053" s="1"/>
    </row>
    <row r="10054" spans="11:11" x14ac:dyDescent="0.25">
      <c r="K10054" s="1"/>
    </row>
    <row r="10055" spans="11:11" x14ac:dyDescent="0.25">
      <c r="K10055" s="1"/>
    </row>
    <row r="10056" spans="11:11" x14ac:dyDescent="0.25">
      <c r="K10056" s="1"/>
    </row>
    <row r="10057" spans="11:11" x14ac:dyDescent="0.25">
      <c r="K10057" s="1"/>
    </row>
    <row r="10058" spans="11:11" x14ac:dyDescent="0.25">
      <c r="K10058" s="1"/>
    </row>
    <row r="10059" spans="11:11" x14ac:dyDescent="0.25">
      <c r="K10059" s="1"/>
    </row>
    <row r="10060" spans="11:11" x14ac:dyDescent="0.25">
      <c r="K10060" s="1"/>
    </row>
    <row r="10061" spans="11:11" x14ac:dyDescent="0.25">
      <c r="K10061" s="1"/>
    </row>
    <row r="10062" spans="11:11" x14ac:dyDescent="0.25">
      <c r="K10062" s="1"/>
    </row>
    <row r="10063" spans="11:11" x14ac:dyDescent="0.25">
      <c r="K10063" s="1"/>
    </row>
    <row r="10064" spans="11:11" x14ac:dyDescent="0.25">
      <c r="K10064" s="1"/>
    </row>
    <row r="10065" spans="11:11" x14ac:dyDescent="0.25">
      <c r="K10065" s="1"/>
    </row>
    <row r="10066" spans="11:11" x14ac:dyDescent="0.25">
      <c r="K10066" s="1"/>
    </row>
    <row r="10067" spans="11:11" x14ac:dyDescent="0.25">
      <c r="K10067" s="1"/>
    </row>
    <row r="10068" spans="11:11" x14ac:dyDescent="0.25">
      <c r="K10068" s="1"/>
    </row>
    <row r="10069" spans="11:11" x14ac:dyDescent="0.25">
      <c r="K10069" s="1"/>
    </row>
    <row r="10070" spans="11:11" x14ac:dyDescent="0.25">
      <c r="K10070" s="1"/>
    </row>
    <row r="10071" spans="11:11" x14ac:dyDescent="0.25">
      <c r="K10071" s="1"/>
    </row>
    <row r="10072" spans="11:11" x14ac:dyDescent="0.25">
      <c r="K10072" s="1"/>
    </row>
    <row r="10073" spans="11:11" x14ac:dyDescent="0.25">
      <c r="K10073" s="1"/>
    </row>
    <row r="10074" spans="11:11" x14ac:dyDescent="0.25">
      <c r="K10074" s="1"/>
    </row>
    <row r="10075" spans="11:11" x14ac:dyDescent="0.25">
      <c r="K10075" s="1"/>
    </row>
    <row r="10076" spans="11:11" x14ac:dyDescent="0.25">
      <c r="K10076" s="1"/>
    </row>
    <row r="10077" spans="11:11" x14ac:dyDescent="0.25">
      <c r="K10077" s="1"/>
    </row>
    <row r="10078" spans="11:11" x14ac:dyDescent="0.25">
      <c r="K10078" s="1"/>
    </row>
    <row r="10079" spans="11:11" x14ac:dyDescent="0.25">
      <c r="K10079" s="1"/>
    </row>
    <row r="10080" spans="11:11" x14ac:dyDescent="0.25">
      <c r="K10080" s="1"/>
    </row>
    <row r="10081" spans="11:11" x14ac:dyDescent="0.25">
      <c r="K10081" s="1"/>
    </row>
    <row r="10082" spans="11:11" x14ac:dyDescent="0.25">
      <c r="K10082" s="1"/>
    </row>
    <row r="10083" spans="11:11" x14ac:dyDescent="0.25">
      <c r="K10083" s="1"/>
    </row>
    <row r="10084" spans="11:11" x14ac:dyDescent="0.25">
      <c r="K10084" s="1"/>
    </row>
    <row r="10085" spans="11:11" x14ac:dyDescent="0.25">
      <c r="K10085" s="1"/>
    </row>
    <row r="10086" spans="11:11" x14ac:dyDescent="0.25">
      <c r="K10086" s="1"/>
    </row>
    <row r="10087" spans="11:11" x14ac:dyDescent="0.25">
      <c r="K10087" s="1"/>
    </row>
    <row r="10088" spans="11:11" x14ac:dyDescent="0.25">
      <c r="K10088" s="1"/>
    </row>
    <row r="10089" spans="11:11" x14ac:dyDescent="0.25">
      <c r="K10089" s="1"/>
    </row>
    <row r="10090" spans="11:11" x14ac:dyDescent="0.25">
      <c r="K10090" s="1"/>
    </row>
    <row r="10091" spans="11:11" x14ac:dyDescent="0.25">
      <c r="K10091" s="1"/>
    </row>
    <row r="10092" spans="11:11" x14ac:dyDescent="0.25">
      <c r="K10092" s="1"/>
    </row>
    <row r="10093" spans="11:11" x14ac:dyDescent="0.25">
      <c r="K10093" s="1"/>
    </row>
    <row r="10094" spans="11:11" x14ac:dyDescent="0.25">
      <c r="K10094" s="1"/>
    </row>
    <row r="10095" spans="11:11" x14ac:dyDescent="0.25">
      <c r="K10095" s="1"/>
    </row>
    <row r="10096" spans="11:11" x14ac:dyDescent="0.25">
      <c r="K10096" s="1"/>
    </row>
    <row r="10097" spans="11:11" x14ac:dyDescent="0.25">
      <c r="K10097" s="1"/>
    </row>
    <row r="10098" spans="11:11" x14ac:dyDescent="0.25">
      <c r="K10098" s="1"/>
    </row>
    <row r="10099" spans="11:11" x14ac:dyDescent="0.25">
      <c r="K10099" s="1"/>
    </row>
    <row r="10100" spans="11:11" x14ac:dyDescent="0.25">
      <c r="K10100" s="1"/>
    </row>
    <row r="10101" spans="11:11" x14ac:dyDescent="0.25">
      <c r="K10101" s="1"/>
    </row>
    <row r="10102" spans="11:11" x14ac:dyDescent="0.25">
      <c r="K10102" s="1"/>
    </row>
    <row r="10103" spans="11:11" x14ac:dyDescent="0.25">
      <c r="K10103" s="1"/>
    </row>
    <row r="10104" spans="11:11" x14ac:dyDescent="0.25">
      <c r="K10104" s="1"/>
    </row>
    <row r="10105" spans="11:11" x14ac:dyDescent="0.25">
      <c r="K10105" s="1"/>
    </row>
    <row r="10106" spans="11:11" x14ac:dyDescent="0.25">
      <c r="K10106" s="1"/>
    </row>
    <row r="10107" spans="11:11" x14ac:dyDescent="0.25">
      <c r="K10107" s="1"/>
    </row>
    <row r="10108" spans="11:11" x14ac:dyDescent="0.25">
      <c r="K10108" s="1"/>
    </row>
    <row r="10109" spans="11:11" x14ac:dyDescent="0.25">
      <c r="K10109" s="1"/>
    </row>
    <row r="10110" spans="11:11" x14ac:dyDescent="0.25">
      <c r="K10110" s="1"/>
    </row>
    <row r="10111" spans="11:11" x14ac:dyDescent="0.25">
      <c r="K10111" s="1"/>
    </row>
    <row r="10112" spans="11:11" x14ac:dyDescent="0.25">
      <c r="K10112" s="1"/>
    </row>
    <row r="10113" spans="11:11" x14ac:dyDescent="0.25">
      <c r="K10113" s="1"/>
    </row>
    <row r="10114" spans="11:11" x14ac:dyDescent="0.25">
      <c r="K10114" s="1"/>
    </row>
    <row r="10115" spans="11:11" x14ac:dyDescent="0.25">
      <c r="K10115" s="1"/>
    </row>
    <row r="10116" spans="11:11" x14ac:dyDescent="0.25">
      <c r="K10116" s="1"/>
    </row>
    <row r="10117" spans="11:11" x14ac:dyDescent="0.25">
      <c r="K10117" s="1"/>
    </row>
    <row r="10118" spans="11:11" x14ac:dyDescent="0.25">
      <c r="K10118" s="1"/>
    </row>
    <row r="10119" spans="11:11" x14ac:dyDescent="0.25">
      <c r="K10119" s="1"/>
    </row>
    <row r="10120" spans="11:11" x14ac:dyDescent="0.25">
      <c r="K10120" s="1"/>
    </row>
    <row r="10121" spans="11:11" x14ac:dyDescent="0.25">
      <c r="K10121" s="1"/>
    </row>
    <row r="10122" spans="11:11" x14ac:dyDescent="0.25">
      <c r="K10122" s="1"/>
    </row>
    <row r="10123" spans="11:11" x14ac:dyDescent="0.25">
      <c r="K10123" s="1"/>
    </row>
    <row r="10124" spans="11:11" x14ac:dyDescent="0.25">
      <c r="K10124" s="1"/>
    </row>
    <row r="10125" spans="11:11" x14ac:dyDescent="0.25">
      <c r="K10125" s="1"/>
    </row>
    <row r="10126" spans="11:11" x14ac:dyDescent="0.25">
      <c r="K10126" s="1"/>
    </row>
    <row r="10127" spans="11:11" x14ac:dyDescent="0.25">
      <c r="K10127" s="1"/>
    </row>
    <row r="10128" spans="11:11" x14ac:dyDescent="0.25">
      <c r="K10128" s="1"/>
    </row>
    <row r="10129" spans="11:11" x14ac:dyDescent="0.25">
      <c r="K10129" s="1"/>
    </row>
    <row r="10130" spans="11:11" x14ac:dyDescent="0.25">
      <c r="K10130" s="1"/>
    </row>
    <row r="10131" spans="11:11" x14ac:dyDescent="0.25">
      <c r="K10131" s="1"/>
    </row>
    <row r="10132" spans="11:11" x14ac:dyDescent="0.25">
      <c r="K10132" s="1"/>
    </row>
    <row r="10133" spans="11:11" x14ac:dyDescent="0.25">
      <c r="K10133" s="1"/>
    </row>
    <row r="10134" spans="11:11" x14ac:dyDescent="0.25">
      <c r="K10134" s="1"/>
    </row>
    <row r="10135" spans="11:11" x14ac:dyDescent="0.25">
      <c r="K10135" s="1"/>
    </row>
    <row r="10136" spans="11:11" x14ac:dyDescent="0.25">
      <c r="K10136" s="1"/>
    </row>
    <row r="10137" spans="11:11" x14ac:dyDescent="0.25">
      <c r="K10137" s="1"/>
    </row>
    <row r="10138" spans="11:11" x14ac:dyDescent="0.25">
      <c r="K10138" s="1"/>
    </row>
    <row r="10139" spans="11:11" x14ac:dyDescent="0.25">
      <c r="K10139" s="1"/>
    </row>
    <row r="10140" spans="11:11" x14ac:dyDescent="0.25">
      <c r="K10140" s="1"/>
    </row>
    <row r="10141" spans="11:11" x14ac:dyDescent="0.25">
      <c r="K10141" s="1"/>
    </row>
    <row r="10142" spans="11:11" x14ac:dyDescent="0.25">
      <c r="K10142" s="1"/>
    </row>
    <row r="10143" spans="11:11" x14ac:dyDescent="0.25">
      <c r="K10143" s="1"/>
    </row>
    <row r="10144" spans="11:11" x14ac:dyDescent="0.25">
      <c r="K10144" s="1"/>
    </row>
    <row r="10145" spans="11:11" x14ac:dyDescent="0.25">
      <c r="K10145" s="1"/>
    </row>
    <row r="10146" spans="11:11" x14ac:dyDescent="0.25">
      <c r="K10146" s="1"/>
    </row>
    <row r="10147" spans="11:11" x14ac:dyDescent="0.25">
      <c r="K10147" s="1"/>
    </row>
    <row r="10148" spans="11:11" x14ac:dyDescent="0.25">
      <c r="K10148" s="1"/>
    </row>
    <row r="10149" spans="11:11" x14ac:dyDescent="0.25">
      <c r="K10149" s="1"/>
    </row>
    <row r="10150" spans="11:11" x14ac:dyDescent="0.25">
      <c r="K10150" s="1"/>
    </row>
    <row r="10151" spans="11:11" x14ac:dyDescent="0.25">
      <c r="K10151" s="1"/>
    </row>
    <row r="10152" spans="11:11" x14ac:dyDescent="0.25">
      <c r="K10152" s="1"/>
    </row>
    <row r="10153" spans="11:11" x14ac:dyDescent="0.25">
      <c r="K10153" s="1"/>
    </row>
    <row r="10154" spans="11:11" x14ac:dyDescent="0.25">
      <c r="K10154" s="1"/>
    </row>
    <row r="10155" spans="11:11" x14ac:dyDescent="0.25">
      <c r="K10155" s="1"/>
    </row>
    <row r="10156" spans="11:11" x14ac:dyDescent="0.25">
      <c r="K10156" s="1"/>
    </row>
    <row r="10157" spans="11:11" x14ac:dyDescent="0.25">
      <c r="K10157" s="1"/>
    </row>
    <row r="10158" spans="11:11" x14ac:dyDescent="0.25">
      <c r="K10158" s="1"/>
    </row>
    <row r="10159" spans="11:11" x14ac:dyDescent="0.25">
      <c r="K10159" s="1"/>
    </row>
    <row r="10160" spans="11:11" x14ac:dyDescent="0.25">
      <c r="K10160" s="1"/>
    </row>
    <row r="10161" spans="11:11" x14ac:dyDescent="0.25">
      <c r="K10161" s="1"/>
    </row>
    <row r="10162" spans="11:11" x14ac:dyDescent="0.25">
      <c r="K10162" s="1"/>
    </row>
    <row r="10163" spans="11:11" x14ac:dyDescent="0.25">
      <c r="K10163" s="1"/>
    </row>
    <row r="10164" spans="11:11" x14ac:dyDescent="0.25">
      <c r="K10164" s="1"/>
    </row>
    <row r="10165" spans="11:11" x14ac:dyDescent="0.25">
      <c r="K10165" s="1"/>
    </row>
    <row r="10166" spans="11:11" x14ac:dyDescent="0.25">
      <c r="K10166" s="1"/>
    </row>
    <row r="10167" spans="11:11" x14ac:dyDescent="0.25">
      <c r="K10167" s="1"/>
    </row>
    <row r="10168" spans="11:11" x14ac:dyDescent="0.25">
      <c r="K10168" s="1"/>
    </row>
    <row r="10169" spans="11:11" x14ac:dyDescent="0.25">
      <c r="K10169" s="1"/>
    </row>
    <row r="10170" spans="11:11" x14ac:dyDescent="0.25">
      <c r="K10170" s="1"/>
    </row>
    <row r="10171" spans="11:11" x14ac:dyDescent="0.25">
      <c r="K10171" s="1"/>
    </row>
    <row r="10172" spans="11:11" x14ac:dyDescent="0.25">
      <c r="K10172" s="1"/>
    </row>
    <row r="10173" spans="11:11" x14ac:dyDescent="0.25">
      <c r="K10173" s="1"/>
    </row>
    <row r="10174" spans="11:11" x14ac:dyDescent="0.25">
      <c r="K10174" s="1"/>
    </row>
    <row r="10175" spans="11:11" x14ac:dyDescent="0.25">
      <c r="K10175" s="1"/>
    </row>
    <row r="10176" spans="11:11" x14ac:dyDescent="0.25">
      <c r="K10176" s="1"/>
    </row>
    <row r="10177" spans="11:11" x14ac:dyDescent="0.25">
      <c r="K10177" s="1"/>
    </row>
    <row r="10178" spans="11:11" x14ac:dyDescent="0.25">
      <c r="K10178" s="1"/>
    </row>
    <row r="10179" spans="11:11" x14ac:dyDescent="0.25">
      <c r="K10179" s="1"/>
    </row>
    <row r="10180" spans="11:11" x14ac:dyDescent="0.25">
      <c r="K10180" s="1"/>
    </row>
    <row r="10181" spans="11:11" x14ac:dyDescent="0.25">
      <c r="K10181" s="1"/>
    </row>
    <row r="10182" spans="11:11" x14ac:dyDescent="0.25">
      <c r="K10182" s="1"/>
    </row>
    <row r="10183" spans="11:11" x14ac:dyDescent="0.25">
      <c r="K10183" s="1"/>
    </row>
    <row r="10184" spans="11:11" x14ac:dyDescent="0.25">
      <c r="K10184" s="1"/>
    </row>
    <row r="10185" spans="11:11" x14ac:dyDescent="0.25">
      <c r="K10185" s="1"/>
    </row>
    <row r="10186" spans="11:11" x14ac:dyDescent="0.25">
      <c r="K10186" s="1"/>
    </row>
    <row r="10187" spans="11:11" x14ac:dyDescent="0.25">
      <c r="K10187" s="1"/>
    </row>
    <row r="10188" spans="11:11" x14ac:dyDescent="0.25">
      <c r="K10188" s="1"/>
    </row>
    <row r="10189" spans="11:11" x14ac:dyDescent="0.25">
      <c r="K10189" s="1"/>
    </row>
    <row r="10190" spans="11:11" x14ac:dyDescent="0.25">
      <c r="K10190" s="1"/>
    </row>
    <row r="10191" spans="11:11" x14ac:dyDescent="0.25">
      <c r="K10191" s="1"/>
    </row>
    <row r="10192" spans="11:11" x14ac:dyDescent="0.25">
      <c r="K10192" s="1"/>
    </row>
    <row r="10193" spans="11:11" x14ac:dyDescent="0.25">
      <c r="K10193" s="1"/>
    </row>
    <row r="10194" spans="11:11" x14ac:dyDescent="0.25">
      <c r="K10194" s="1"/>
    </row>
    <row r="10195" spans="11:11" x14ac:dyDescent="0.25">
      <c r="K10195" s="1"/>
    </row>
    <row r="10196" spans="11:11" x14ac:dyDescent="0.25">
      <c r="K10196" s="1"/>
    </row>
    <row r="10197" spans="11:11" x14ac:dyDescent="0.25">
      <c r="K10197" s="1"/>
    </row>
    <row r="10198" spans="11:11" x14ac:dyDescent="0.25">
      <c r="K10198" s="1"/>
    </row>
    <row r="10199" spans="11:11" x14ac:dyDescent="0.25">
      <c r="K10199" s="1"/>
    </row>
    <row r="10200" spans="11:11" x14ac:dyDescent="0.25">
      <c r="K10200" s="1"/>
    </row>
    <row r="10201" spans="11:11" x14ac:dyDescent="0.25">
      <c r="K10201" s="1"/>
    </row>
    <row r="10202" spans="11:11" x14ac:dyDescent="0.25">
      <c r="K10202" s="1"/>
    </row>
    <row r="10203" spans="11:11" x14ac:dyDescent="0.25">
      <c r="K10203" s="1"/>
    </row>
    <row r="10204" spans="11:11" x14ac:dyDescent="0.25">
      <c r="K10204" s="1"/>
    </row>
    <row r="10205" spans="11:11" x14ac:dyDescent="0.25">
      <c r="K10205" s="1"/>
    </row>
    <row r="10206" spans="11:11" x14ac:dyDescent="0.25">
      <c r="K10206" s="1"/>
    </row>
    <row r="10207" spans="11:11" x14ac:dyDescent="0.25">
      <c r="K10207" s="1"/>
    </row>
    <row r="10208" spans="11:11" x14ac:dyDescent="0.25">
      <c r="K10208" s="1"/>
    </row>
    <row r="10209" spans="11:11" x14ac:dyDescent="0.25">
      <c r="K10209" s="1"/>
    </row>
    <row r="10210" spans="11:11" x14ac:dyDescent="0.25">
      <c r="K10210" s="1"/>
    </row>
    <row r="10211" spans="11:11" x14ac:dyDescent="0.25">
      <c r="K10211" s="1"/>
    </row>
    <row r="10212" spans="11:11" x14ac:dyDescent="0.25">
      <c r="K10212" s="1"/>
    </row>
    <row r="10213" spans="11:11" x14ac:dyDescent="0.25">
      <c r="K10213" s="1"/>
    </row>
    <row r="10214" spans="11:11" x14ac:dyDescent="0.25">
      <c r="K10214" s="1"/>
    </row>
    <row r="10215" spans="11:11" x14ac:dyDescent="0.25">
      <c r="K10215" s="1"/>
    </row>
    <row r="10216" spans="11:11" x14ac:dyDescent="0.25">
      <c r="K10216" s="1"/>
    </row>
    <row r="10217" spans="11:11" x14ac:dyDescent="0.25">
      <c r="K10217" s="1"/>
    </row>
    <row r="10218" spans="11:11" x14ac:dyDescent="0.25">
      <c r="K10218" s="1"/>
    </row>
    <row r="10219" spans="11:11" x14ac:dyDescent="0.25">
      <c r="K10219" s="1"/>
    </row>
    <row r="10220" spans="11:11" x14ac:dyDescent="0.25">
      <c r="K10220" s="1"/>
    </row>
    <row r="10221" spans="11:11" x14ac:dyDescent="0.25">
      <c r="K10221" s="1"/>
    </row>
    <row r="10222" spans="11:11" x14ac:dyDescent="0.25">
      <c r="K10222" s="1"/>
    </row>
    <row r="10223" spans="11:11" x14ac:dyDescent="0.25">
      <c r="K10223" s="1"/>
    </row>
    <row r="10224" spans="11:11" x14ac:dyDescent="0.25">
      <c r="K10224" s="1"/>
    </row>
    <row r="10225" spans="11:11" x14ac:dyDescent="0.25">
      <c r="K10225" s="1"/>
    </row>
    <row r="10226" spans="11:11" x14ac:dyDescent="0.25">
      <c r="K10226" s="1"/>
    </row>
    <row r="10227" spans="11:11" x14ac:dyDescent="0.25">
      <c r="K10227" s="1"/>
    </row>
    <row r="10228" spans="11:11" x14ac:dyDescent="0.25">
      <c r="K10228" s="1"/>
    </row>
    <row r="10229" spans="11:11" x14ac:dyDescent="0.25">
      <c r="K10229" s="1"/>
    </row>
    <row r="10230" spans="11:11" x14ac:dyDescent="0.25">
      <c r="K10230" s="1"/>
    </row>
    <row r="10231" spans="11:11" x14ac:dyDescent="0.25">
      <c r="K10231" s="1"/>
    </row>
    <row r="10232" spans="11:11" x14ac:dyDescent="0.25">
      <c r="K10232" s="1"/>
    </row>
    <row r="10233" spans="11:11" x14ac:dyDescent="0.25">
      <c r="K10233" s="1"/>
    </row>
    <row r="10234" spans="11:11" x14ac:dyDescent="0.25">
      <c r="K10234" s="1"/>
    </row>
    <row r="10235" spans="11:11" x14ac:dyDescent="0.25">
      <c r="K10235" s="1"/>
    </row>
    <row r="10236" spans="11:11" x14ac:dyDescent="0.25">
      <c r="K10236" s="1"/>
    </row>
    <row r="10237" spans="11:11" x14ac:dyDescent="0.25">
      <c r="K10237" s="1"/>
    </row>
    <row r="10238" spans="11:11" x14ac:dyDescent="0.25">
      <c r="K10238" s="1"/>
    </row>
    <row r="10239" spans="11:11" x14ac:dyDescent="0.25">
      <c r="K10239" s="1"/>
    </row>
    <row r="10240" spans="11:11" x14ac:dyDescent="0.25">
      <c r="K10240" s="1"/>
    </row>
    <row r="10241" spans="11:11" x14ac:dyDescent="0.25">
      <c r="K10241" s="1"/>
    </row>
    <row r="10242" spans="11:11" x14ac:dyDescent="0.25">
      <c r="K10242" s="1"/>
    </row>
    <row r="10243" spans="11:11" x14ac:dyDescent="0.25">
      <c r="K10243" s="1"/>
    </row>
    <row r="10244" spans="11:11" x14ac:dyDescent="0.25">
      <c r="K10244" s="1"/>
    </row>
    <row r="10245" spans="11:11" x14ac:dyDescent="0.25">
      <c r="K10245" s="1"/>
    </row>
    <row r="10246" spans="11:11" x14ac:dyDescent="0.25">
      <c r="K10246" s="1"/>
    </row>
    <row r="10247" spans="11:11" x14ac:dyDescent="0.25">
      <c r="K10247" s="1"/>
    </row>
    <row r="10248" spans="11:11" x14ac:dyDescent="0.25">
      <c r="K10248" s="1"/>
    </row>
    <row r="10249" spans="11:11" x14ac:dyDescent="0.25">
      <c r="K10249" s="1"/>
    </row>
    <row r="10250" spans="11:11" x14ac:dyDescent="0.25">
      <c r="K10250" s="1"/>
    </row>
    <row r="10251" spans="11:11" x14ac:dyDescent="0.25">
      <c r="K10251" s="1"/>
    </row>
    <row r="10252" spans="11:11" x14ac:dyDescent="0.25">
      <c r="K10252" s="1"/>
    </row>
    <row r="10253" spans="11:11" x14ac:dyDescent="0.25">
      <c r="K10253" s="1"/>
    </row>
    <row r="10254" spans="11:11" x14ac:dyDescent="0.25">
      <c r="K10254" s="1"/>
    </row>
    <row r="10255" spans="11:11" x14ac:dyDescent="0.25">
      <c r="K10255" s="1"/>
    </row>
    <row r="10256" spans="11:11" x14ac:dyDescent="0.25">
      <c r="K10256" s="1"/>
    </row>
    <row r="10257" spans="11:11" x14ac:dyDescent="0.25">
      <c r="K10257" s="1"/>
    </row>
    <row r="10258" spans="11:11" x14ac:dyDescent="0.25">
      <c r="K10258" s="1"/>
    </row>
    <row r="10259" spans="11:11" x14ac:dyDescent="0.25">
      <c r="K10259" s="1"/>
    </row>
    <row r="10260" spans="11:11" x14ac:dyDescent="0.25">
      <c r="K10260" s="1"/>
    </row>
    <row r="10261" spans="11:11" x14ac:dyDescent="0.25">
      <c r="K10261" s="1"/>
    </row>
    <row r="10262" spans="11:11" x14ac:dyDescent="0.25">
      <c r="K10262" s="1"/>
    </row>
    <row r="10263" spans="11:11" x14ac:dyDescent="0.25">
      <c r="K10263" s="1"/>
    </row>
    <row r="10264" spans="11:11" x14ac:dyDescent="0.25">
      <c r="K10264" s="1"/>
    </row>
    <row r="10265" spans="11:11" x14ac:dyDescent="0.25">
      <c r="K10265" s="1"/>
    </row>
    <row r="10266" spans="11:11" x14ac:dyDescent="0.25">
      <c r="K10266" s="1"/>
    </row>
    <row r="10267" spans="11:11" x14ac:dyDescent="0.25">
      <c r="K10267" s="1"/>
    </row>
    <row r="10268" spans="11:11" x14ac:dyDescent="0.25">
      <c r="K10268" s="1"/>
    </row>
    <row r="10269" spans="11:11" x14ac:dyDescent="0.25">
      <c r="K10269" s="1"/>
    </row>
    <row r="10270" spans="11:11" x14ac:dyDescent="0.25">
      <c r="K10270" s="1"/>
    </row>
    <row r="10271" spans="11:11" x14ac:dyDescent="0.25">
      <c r="K10271" s="1"/>
    </row>
    <row r="10272" spans="11:11" x14ac:dyDescent="0.25">
      <c r="K10272" s="1"/>
    </row>
    <row r="10273" spans="11:11" x14ac:dyDescent="0.25">
      <c r="K10273" s="1"/>
    </row>
    <row r="10274" spans="11:11" x14ac:dyDescent="0.25">
      <c r="K10274" s="1"/>
    </row>
    <row r="10275" spans="11:11" x14ac:dyDescent="0.25">
      <c r="K10275" s="1"/>
    </row>
    <row r="10276" spans="11:11" x14ac:dyDescent="0.25">
      <c r="K10276" s="1"/>
    </row>
    <row r="10277" spans="11:11" x14ac:dyDescent="0.25">
      <c r="K10277" s="1"/>
    </row>
    <row r="10278" spans="11:11" x14ac:dyDescent="0.25">
      <c r="K10278" s="1"/>
    </row>
    <row r="10279" spans="11:11" x14ac:dyDescent="0.25">
      <c r="K10279" s="1"/>
    </row>
    <row r="10280" spans="11:11" x14ac:dyDescent="0.25">
      <c r="K10280" s="1"/>
    </row>
    <row r="10281" spans="11:11" x14ac:dyDescent="0.25">
      <c r="K10281" s="1"/>
    </row>
    <row r="10282" spans="11:11" x14ac:dyDescent="0.25">
      <c r="K10282" s="1"/>
    </row>
    <row r="10283" spans="11:11" x14ac:dyDescent="0.25">
      <c r="K10283" s="1"/>
    </row>
    <row r="10284" spans="11:11" x14ac:dyDescent="0.25">
      <c r="K10284" s="1"/>
    </row>
    <row r="10285" spans="11:11" x14ac:dyDescent="0.25">
      <c r="K10285" s="1"/>
    </row>
    <row r="10286" spans="11:11" x14ac:dyDescent="0.25">
      <c r="K10286" s="1"/>
    </row>
    <row r="10287" spans="11:11" x14ac:dyDescent="0.25">
      <c r="K10287" s="1"/>
    </row>
    <row r="10288" spans="11:11" x14ac:dyDescent="0.25">
      <c r="K10288" s="1"/>
    </row>
    <row r="10289" spans="11:11" x14ac:dyDescent="0.25">
      <c r="K10289" s="1"/>
    </row>
    <row r="10290" spans="11:11" x14ac:dyDescent="0.25">
      <c r="K10290" s="1"/>
    </row>
    <row r="10291" spans="11:11" x14ac:dyDescent="0.25">
      <c r="K10291" s="1"/>
    </row>
    <row r="10292" spans="11:11" x14ac:dyDescent="0.25">
      <c r="K10292" s="1"/>
    </row>
    <row r="10293" spans="11:11" x14ac:dyDescent="0.25">
      <c r="K10293" s="1"/>
    </row>
    <row r="10294" spans="11:11" x14ac:dyDescent="0.25">
      <c r="K10294" s="1"/>
    </row>
    <row r="10295" spans="11:11" x14ac:dyDescent="0.25">
      <c r="K10295" s="1"/>
    </row>
    <row r="10296" spans="11:11" x14ac:dyDescent="0.25">
      <c r="K10296" s="1"/>
    </row>
    <row r="10297" spans="11:11" x14ac:dyDescent="0.25">
      <c r="K10297" s="1"/>
    </row>
    <row r="10298" spans="11:11" x14ac:dyDescent="0.25">
      <c r="K10298" s="1"/>
    </row>
    <row r="10299" spans="11:11" x14ac:dyDescent="0.25">
      <c r="K10299" s="1"/>
    </row>
    <row r="10300" spans="11:11" x14ac:dyDescent="0.25">
      <c r="K10300" s="1"/>
    </row>
    <row r="10301" spans="11:11" x14ac:dyDescent="0.25">
      <c r="K10301" s="1"/>
    </row>
    <row r="10302" spans="11:11" x14ac:dyDescent="0.25">
      <c r="K10302" s="1"/>
    </row>
    <row r="10303" spans="11:11" x14ac:dyDescent="0.25">
      <c r="K10303" s="1"/>
    </row>
    <row r="10304" spans="11:11" x14ac:dyDescent="0.25">
      <c r="K10304" s="1"/>
    </row>
    <row r="10305" spans="11:11" x14ac:dyDescent="0.25">
      <c r="K10305" s="1"/>
    </row>
    <row r="10306" spans="11:11" x14ac:dyDescent="0.25">
      <c r="K10306" s="1"/>
    </row>
    <row r="10307" spans="11:11" x14ac:dyDescent="0.25">
      <c r="K10307" s="1"/>
    </row>
    <row r="10308" spans="11:11" x14ac:dyDescent="0.25">
      <c r="K10308" s="1"/>
    </row>
    <row r="10309" spans="11:11" x14ac:dyDescent="0.25">
      <c r="K10309" s="1"/>
    </row>
    <row r="10310" spans="11:11" x14ac:dyDescent="0.25">
      <c r="K10310" s="1"/>
    </row>
    <row r="10311" spans="11:11" x14ac:dyDescent="0.25">
      <c r="K10311" s="1"/>
    </row>
    <row r="10312" spans="11:11" x14ac:dyDescent="0.25">
      <c r="K10312" s="1"/>
    </row>
    <row r="10313" spans="11:11" x14ac:dyDescent="0.25">
      <c r="K10313" s="1"/>
    </row>
    <row r="10314" spans="11:11" x14ac:dyDescent="0.25">
      <c r="K10314" s="1"/>
    </row>
    <row r="10315" spans="11:11" x14ac:dyDescent="0.25">
      <c r="K10315" s="1"/>
    </row>
    <row r="10316" spans="11:11" x14ac:dyDescent="0.25">
      <c r="K10316" s="1"/>
    </row>
    <row r="10317" spans="11:11" x14ac:dyDescent="0.25">
      <c r="K10317" s="1"/>
    </row>
    <row r="10318" spans="11:11" x14ac:dyDescent="0.25">
      <c r="K10318" s="1"/>
    </row>
    <row r="10319" spans="11:11" x14ac:dyDescent="0.25">
      <c r="K10319" s="1"/>
    </row>
    <row r="10320" spans="11:11" x14ac:dyDescent="0.25">
      <c r="K10320" s="1"/>
    </row>
    <row r="10321" spans="11:11" x14ac:dyDescent="0.25">
      <c r="K10321" s="1"/>
    </row>
    <row r="10322" spans="11:11" x14ac:dyDescent="0.25">
      <c r="K10322" s="1"/>
    </row>
    <row r="10323" spans="11:11" x14ac:dyDescent="0.25">
      <c r="K10323" s="1"/>
    </row>
    <row r="10324" spans="11:11" x14ac:dyDescent="0.25">
      <c r="K10324" s="1"/>
    </row>
    <row r="10325" spans="11:11" x14ac:dyDescent="0.25">
      <c r="K10325" s="1"/>
    </row>
    <row r="10326" spans="11:11" x14ac:dyDescent="0.25">
      <c r="K10326" s="1"/>
    </row>
    <row r="10327" spans="11:11" x14ac:dyDescent="0.25">
      <c r="K10327" s="1"/>
    </row>
    <row r="10328" spans="11:11" x14ac:dyDescent="0.25">
      <c r="K10328" s="1"/>
    </row>
    <row r="10329" spans="11:11" x14ac:dyDescent="0.25">
      <c r="K10329" s="1"/>
    </row>
    <row r="10330" spans="11:11" x14ac:dyDescent="0.25">
      <c r="K10330" s="1"/>
    </row>
    <row r="10331" spans="11:11" x14ac:dyDescent="0.25">
      <c r="K10331" s="1"/>
    </row>
    <row r="10332" spans="11:11" x14ac:dyDescent="0.25">
      <c r="K10332" s="1"/>
    </row>
    <row r="10333" spans="11:11" x14ac:dyDescent="0.25">
      <c r="K10333" s="1"/>
    </row>
    <row r="10334" spans="11:11" x14ac:dyDescent="0.25">
      <c r="K10334" s="1"/>
    </row>
    <row r="10335" spans="11:11" x14ac:dyDescent="0.25">
      <c r="K10335" s="1"/>
    </row>
    <row r="10336" spans="11:11" x14ac:dyDescent="0.25">
      <c r="K10336" s="1"/>
    </row>
    <row r="10337" spans="11:11" x14ac:dyDescent="0.25">
      <c r="K10337" s="1"/>
    </row>
    <row r="10338" spans="11:11" x14ac:dyDescent="0.25">
      <c r="K10338" s="1"/>
    </row>
    <row r="10339" spans="11:11" x14ac:dyDescent="0.25">
      <c r="K10339" s="1"/>
    </row>
    <row r="10340" spans="11:11" x14ac:dyDescent="0.25">
      <c r="K10340" s="1"/>
    </row>
    <row r="10341" spans="11:11" x14ac:dyDescent="0.25">
      <c r="K10341" s="1"/>
    </row>
    <row r="10342" spans="11:11" x14ac:dyDescent="0.25">
      <c r="K10342" s="1"/>
    </row>
    <row r="10343" spans="11:11" x14ac:dyDescent="0.25">
      <c r="K10343" s="1"/>
    </row>
    <row r="10344" spans="11:11" x14ac:dyDescent="0.25">
      <c r="K10344" s="1"/>
    </row>
    <row r="10345" spans="11:11" x14ac:dyDescent="0.25">
      <c r="K10345" s="1"/>
    </row>
    <row r="10346" spans="11:11" x14ac:dyDescent="0.25">
      <c r="K10346" s="1"/>
    </row>
    <row r="10347" spans="11:11" x14ac:dyDescent="0.25">
      <c r="K10347" s="1"/>
    </row>
    <row r="10348" spans="11:11" x14ac:dyDescent="0.25">
      <c r="K10348" s="1"/>
    </row>
    <row r="10349" spans="11:11" x14ac:dyDescent="0.25">
      <c r="K10349" s="1"/>
    </row>
    <row r="10350" spans="11:11" x14ac:dyDescent="0.25">
      <c r="K10350" s="1"/>
    </row>
    <row r="10351" spans="11:11" x14ac:dyDescent="0.25">
      <c r="K10351" s="1"/>
    </row>
    <row r="10352" spans="11:11" x14ac:dyDescent="0.25">
      <c r="K10352" s="1"/>
    </row>
    <row r="10353" spans="11:11" x14ac:dyDescent="0.25">
      <c r="K10353" s="1"/>
    </row>
    <row r="10354" spans="11:11" x14ac:dyDescent="0.25">
      <c r="K10354" s="1"/>
    </row>
    <row r="10355" spans="11:11" x14ac:dyDescent="0.25">
      <c r="K10355" s="1"/>
    </row>
    <row r="10356" spans="11:11" x14ac:dyDescent="0.25">
      <c r="K10356" s="1"/>
    </row>
    <row r="10357" spans="11:11" x14ac:dyDescent="0.25">
      <c r="K10357" s="1"/>
    </row>
    <row r="10358" spans="11:11" x14ac:dyDescent="0.25">
      <c r="K10358" s="1"/>
    </row>
    <row r="10359" spans="11:11" x14ac:dyDescent="0.25">
      <c r="K10359" s="1"/>
    </row>
    <row r="10360" spans="11:11" x14ac:dyDescent="0.25">
      <c r="K10360" s="1"/>
    </row>
    <row r="10361" spans="11:11" x14ac:dyDescent="0.25">
      <c r="K10361" s="1"/>
    </row>
    <row r="10362" spans="11:11" x14ac:dyDescent="0.25">
      <c r="K10362" s="1"/>
    </row>
    <row r="10363" spans="11:11" x14ac:dyDescent="0.25">
      <c r="K10363" s="1"/>
    </row>
    <row r="10364" spans="11:11" x14ac:dyDescent="0.25">
      <c r="K10364" s="1"/>
    </row>
    <row r="10365" spans="11:11" x14ac:dyDescent="0.25">
      <c r="K10365" s="1"/>
    </row>
    <row r="10366" spans="11:11" x14ac:dyDescent="0.25">
      <c r="K10366" s="1"/>
    </row>
    <row r="10367" spans="11:11" x14ac:dyDescent="0.25">
      <c r="K10367" s="1"/>
    </row>
    <row r="10368" spans="11:11" x14ac:dyDescent="0.25">
      <c r="K10368" s="1"/>
    </row>
    <row r="10369" spans="11:11" x14ac:dyDescent="0.25">
      <c r="K10369" s="1"/>
    </row>
    <row r="10370" spans="11:11" x14ac:dyDescent="0.25">
      <c r="K10370" s="1"/>
    </row>
    <row r="10371" spans="11:11" x14ac:dyDescent="0.25">
      <c r="K10371" s="1"/>
    </row>
    <row r="10372" spans="11:11" x14ac:dyDescent="0.25">
      <c r="K10372" s="1"/>
    </row>
    <row r="10373" spans="11:11" x14ac:dyDescent="0.25">
      <c r="K10373" s="1"/>
    </row>
    <row r="10374" spans="11:11" x14ac:dyDescent="0.25">
      <c r="K10374" s="1"/>
    </row>
    <row r="10375" spans="11:11" x14ac:dyDescent="0.25">
      <c r="K10375" s="1"/>
    </row>
    <row r="10376" spans="11:11" x14ac:dyDescent="0.25">
      <c r="K10376" s="1"/>
    </row>
    <row r="10377" spans="11:11" x14ac:dyDescent="0.25">
      <c r="K10377" s="1"/>
    </row>
    <row r="10378" spans="11:11" x14ac:dyDescent="0.25">
      <c r="K10378" s="1"/>
    </row>
    <row r="10379" spans="11:11" x14ac:dyDescent="0.25">
      <c r="K10379" s="1"/>
    </row>
    <row r="10380" spans="11:11" x14ac:dyDescent="0.25">
      <c r="K10380" s="1"/>
    </row>
    <row r="10381" spans="11:11" x14ac:dyDescent="0.25">
      <c r="K10381" s="1"/>
    </row>
    <row r="10382" spans="11:11" x14ac:dyDescent="0.25">
      <c r="K10382" s="1"/>
    </row>
    <row r="10383" spans="11:11" x14ac:dyDescent="0.25">
      <c r="K10383" s="1"/>
    </row>
    <row r="10384" spans="11:11" x14ac:dyDescent="0.25">
      <c r="K10384" s="1"/>
    </row>
    <row r="10385" spans="11:11" x14ac:dyDescent="0.25">
      <c r="K10385" s="1"/>
    </row>
    <row r="10386" spans="11:11" x14ac:dyDescent="0.25">
      <c r="K10386" s="1"/>
    </row>
    <row r="10387" spans="11:11" x14ac:dyDescent="0.25">
      <c r="K10387" s="1"/>
    </row>
    <row r="10388" spans="11:11" x14ac:dyDescent="0.25">
      <c r="K10388" s="1"/>
    </row>
    <row r="10389" spans="11:11" x14ac:dyDescent="0.25">
      <c r="K10389" s="1"/>
    </row>
    <row r="10390" spans="11:11" x14ac:dyDescent="0.25">
      <c r="K10390" s="1"/>
    </row>
    <row r="10391" spans="11:11" x14ac:dyDescent="0.25">
      <c r="K10391" s="1"/>
    </row>
    <row r="10392" spans="11:11" x14ac:dyDescent="0.25">
      <c r="K10392" s="1"/>
    </row>
    <row r="10393" spans="11:11" x14ac:dyDescent="0.25">
      <c r="K10393" s="1"/>
    </row>
    <row r="10394" spans="11:11" x14ac:dyDescent="0.25">
      <c r="K10394" s="1"/>
    </row>
    <row r="10395" spans="11:11" x14ac:dyDescent="0.25">
      <c r="K10395" s="1"/>
    </row>
    <row r="10396" spans="11:11" x14ac:dyDescent="0.25">
      <c r="K10396" s="1"/>
    </row>
    <row r="10397" spans="11:11" x14ac:dyDescent="0.25">
      <c r="K10397" s="1"/>
    </row>
    <row r="10398" spans="11:11" x14ac:dyDescent="0.25">
      <c r="K10398" s="1"/>
    </row>
    <row r="10399" spans="11:11" x14ac:dyDescent="0.25">
      <c r="K10399" s="1"/>
    </row>
    <row r="10400" spans="11:11" x14ac:dyDescent="0.25">
      <c r="K10400" s="1"/>
    </row>
    <row r="10401" spans="11:11" x14ac:dyDescent="0.25">
      <c r="K10401" s="1"/>
    </row>
    <row r="10402" spans="11:11" x14ac:dyDescent="0.25">
      <c r="K10402" s="1"/>
    </row>
    <row r="10403" spans="11:11" x14ac:dyDescent="0.25">
      <c r="K10403" s="1"/>
    </row>
    <row r="10404" spans="11:11" x14ac:dyDescent="0.25">
      <c r="K10404" s="1"/>
    </row>
    <row r="10405" spans="11:11" x14ac:dyDescent="0.25">
      <c r="K10405" s="1"/>
    </row>
    <row r="10406" spans="11:11" x14ac:dyDescent="0.25">
      <c r="K10406" s="1"/>
    </row>
    <row r="10407" spans="11:11" x14ac:dyDescent="0.25">
      <c r="K10407" s="1"/>
    </row>
    <row r="10408" spans="11:11" x14ac:dyDescent="0.25">
      <c r="K10408" s="1"/>
    </row>
    <row r="10409" spans="11:11" x14ac:dyDescent="0.25">
      <c r="K10409" s="1"/>
    </row>
    <row r="10410" spans="11:11" x14ac:dyDescent="0.25">
      <c r="K10410" s="1"/>
    </row>
    <row r="10411" spans="11:11" x14ac:dyDescent="0.25">
      <c r="K10411" s="1"/>
    </row>
    <row r="10412" spans="11:11" x14ac:dyDescent="0.25">
      <c r="K10412" s="1"/>
    </row>
    <row r="10413" spans="11:11" x14ac:dyDescent="0.25">
      <c r="K10413" s="1"/>
    </row>
    <row r="10414" spans="11:11" x14ac:dyDescent="0.25">
      <c r="K10414" s="1"/>
    </row>
    <row r="10415" spans="11:11" x14ac:dyDescent="0.25">
      <c r="K10415" s="1"/>
    </row>
    <row r="10416" spans="11:11" x14ac:dyDescent="0.25">
      <c r="K10416" s="1"/>
    </row>
    <row r="10417" spans="11:11" x14ac:dyDescent="0.25">
      <c r="K10417" s="1"/>
    </row>
    <row r="10418" spans="11:11" x14ac:dyDescent="0.25">
      <c r="K10418" s="1"/>
    </row>
    <row r="10419" spans="11:11" x14ac:dyDescent="0.25">
      <c r="K10419" s="1"/>
    </row>
    <row r="10420" spans="11:11" x14ac:dyDescent="0.25">
      <c r="K10420" s="1"/>
    </row>
    <row r="10421" spans="11:11" x14ac:dyDescent="0.25">
      <c r="K10421" s="1"/>
    </row>
    <row r="10422" spans="11:11" x14ac:dyDescent="0.25">
      <c r="K10422" s="1"/>
    </row>
    <row r="10423" spans="11:11" x14ac:dyDescent="0.25">
      <c r="K10423" s="1"/>
    </row>
    <row r="10424" spans="11:11" x14ac:dyDescent="0.25">
      <c r="K10424" s="1"/>
    </row>
    <row r="10425" spans="11:11" x14ac:dyDescent="0.25">
      <c r="K10425" s="1"/>
    </row>
    <row r="10426" spans="11:11" x14ac:dyDescent="0.25">
      <c r="K10426" s="1"/>
    </row>
    <row r="10427" spans="11:11" x14ac:dyDescent="0.25">
      <c r="K10427" s="1"/>
    </row>
    <row r="10428" spans="11:11" x14ac:dyDescent="0.25">
      <c r="K10428" s="1"/>
    </row>
    <row r="10429" spans="11:11" x14ac:dyDescent="0.25">
      <c r="K10429" s="1"/>
    </row>
    <row r="10430" spans="11:11" x14ac:dyDescent="0.25">
      <c r="K10430" s="1"/>
    </row>
    <row r="10431" spans="11:11" x14ac:dyDescent="0.25">
      <c r="K10431" s="1"/>
    </row>
    <row r="10432" spans="11:11" x14ac:dyDescent="0.25">
      <c r="K10432" s="1"/>
    </row>
    <row r="10433" spans="11:11" x14ac:dyDescent="0.25">
      <c r="K10433" s="1"/>
    </row>
    <row r="10434" spans="11:11" x14ac:dyDescent="0.25">
      <c r="K10434" s="1"/>
    </row>
    <row r="10435" spans="11:11" x14ac:dyDescent="0.25">
      <c r="K10435" s="1"/>
    </row>
    <row r="10436" spans="11:11" x14ac:dyDescent="0.25">
      <c r="K10436" s="1"/>
    </row>
    <row r="10437" spans="11:11" x14ac:dyDescent="0.25">
      <c r="K10437" s="1"/>
    </row>
    <row r="10438" spans="11:11" x14ac:dyDescent="0.25">
      <c r="K10438" s="1"/>
    </row>
    <row r="10439" spans="11:11" x14ac:dyDescent="0.25">
      <c r="K10439" s="1"/>
    </row>
    <row r="10440" spans="11:11" x14ac:dyDescent="0.25">
      <c r="K10440" s="1"/>
    </row>
    <row r="10441" spans="11:11" x14ac:dyDescent="0.25">
      <c r="K10441" s="1"/>
    </row>
    <row r="10442" spans="11:11" x14ac:dyDescent="0.25">
      <c r="K10442" s="1"/>
    </row>
    <row r="10443" spans="11:11" x14ac:dyDescent="0.25">
      <c r="K10443" s="1"/>
    </row>
    <row r="10444" spans="11:11" x14ac:dyDescent="0.25">
      <c r="K10444" s="1"/>
    </row>
    <row r="10445" spans="11:11" x14ac:dyDescent="0.25">
      <c r="K10445" s="1"/>
    </row>
    <row r="10446" spans="11:11" x14ac:dyDescent="0.25">
      <c r="K10446" s="1"/>
    </row>
    <row r="10447" spans="11:11" x14ac:dyDescent="0.25">
      <c r="K10447" s="1"/>
    </row>
    <row r="10448" spans="11:11" x14ac:dyDescent="0.25">
      <c r="K10448" s="1"/>
    </row>
    <row r="10449" spans="11:11" x14ac:dyDescent="0.25">
      <c r="K10449" s="1"/>
    </row>
    <row r="10450" spans="11:11" x14ac:dyDescent="0.25">
      <c r="K10450" s="1"/>
    </row>
    <row r="10451" spans="11:11" x14ac:dyDescent="0.25">
      <c r="K10451" s="1"/>
    </row>
    <row r="10452" spans="11:11" x14ac:dyDescent="0.25">
      <c r="K10452" s="1"/>
    </row>
    <row r="10453" spans="11:11" x14ac:dyDescent="0.25">
      <c r="K10453" s="1"/>
    </row>
    <row r="10454" spans="11:11" x14ac:dyDescent="0.25">
      <c r="K10454" s="1"/>
    </row>
    <row r="10455" spans="11:11" x14ac:dyDescent="0.25">
      <c r="K10455" s="1"/>
    </row>
    <row r="10456" spans="11:11" x14ac:dyDescent="0.25">
      <c r="K10456" s="1"/>
    </row>
    <row r="10457" spans="11:11" x14ac:dyDescent="0.25">
      <c r="K10457" s="1"/>
    </row>
    <row r="10458" spans="11:11" x14ac:dyDescent="0.25">
      <c r="K10458" s="1"/>
    </row>
    <row r="10459" spans="11:11" x14ac:dyDescent="0.25">
      <c r="K10459" s="1"/>
    </row>
    <row r="10460" spans="11:11" x14ac:dyDescent="0.25">
      <c r="K10460" s="1"/>
    </row>
    <row r="10461" spans="11:11" x14ac:dyDescent="0.25">
      <c r="K10461" s="1"/>
    </row>
    <row r="10462" spans="11:11" x14ac:dyDescent="0.25">
      <c r="K10462" s="1"/>
    </row>
    <row r="10463" spans="11:11" x14ac:dyDescent="0.25">
      <c r="K10463" s="1"/>
    </row>
    <row r="10464" spans="11:11" x14ac:dyDescent="0.25">
      <c r="K10464" s="1"/>
    </row>
    <row r="10465" spans="11:11" x14ac:dyDescent="0.25">
      <c r="K10465" s="1"/>
    </row>
    <row r="10466" spans="11:11" x14ac:dyDescent="0.25">
      <c r="K10466" s="1"/>
    </row>
    <row r="10467" spans="11:11" x14ac:dyDescent="0.25">
      <c r="K10467" s="1"/>
    </row>
    <row r="10468" spans="11:11" x14ac:dyDescent="0.25">
      <c r="K10468" s="1"/>
    </row>
    <row r="10469" spans="11:11" x14ac:dyDescent="0.25">
      <c r="K10469" s="1"/>
    </row>
    <row r="10470" spans="11:11" x14ac:dyDescent="0.25">
      <c r="K10470" s="1"/>
    </row>
    <row r="10471" spans="11:11" x14ac:dyDescent="0.25">
      <c r="K10471" s="1"/>
    </row>
    <row r="10472" spans="11:11" x14ac:dyDescent="0.25">
      <c r="K10472" s="1"/>
    </row>
    <row r="10473" spans="11:11" x14ac:dyDescent="0.25">
      <c r="K10473" s="1"/>
    </row>
    <row r="10474" spans="11:11" x14ac:dyDescent="0.25">
      <c r="K10474" s="1"/>
    </row>
    <row r="10475" spans="11:11" x14ac:dyDescent="0.25">
      <c r="K10475" s="1"/>
    </row>
    <row r="10476" spans="11:11" x14ac:dyDescent="0.25">
      <c r="K10476" s="1"/>
    </row>
    <row r="10477" spans="11:11" x14ac:dyDescent="0.25">
      <c r="K10477" s="1"/>
    </row>
    <row r="10478" spans="11:11" x14ac:dyDescent="0.25">
      <c r="K10478" s="1"/>
    </row>
    <row r="10479" spans="11:11" x14ac:dyDescent="0.25">
      <c r="K10479" s="1"/>
    </row>
    <row r="10480" spans="11:11" x14ac:dyDescent="0.25">
      <c r="K10480" s="1"/>
    </row>
    <row r="10481" spans="11:11" x14ac:dyDescent="0.25">
      <c r="K10481" s="1"/>
    </row>
    <row r="10482" spans="11:11" x14ac:dyDescent="0.25">
      <c r="K10482" s="1"/>
    </row>
    <row r="10483" spans="11:11" x14ac:dyDescent="0.25">
      <c r="K10483" s="1"/>
    </row>
    <row r="10484" spans="11:11" x14ac:dyDescent="0.25">
      <c r="K10484" s="1"/>
    </row>
    <row r="10485" spans="11:11" x14ac:dyDescent="0.25">
      <c r="K10485" s="1"/>
    </row>
    <row r="10486" spans="11:11" x14ac:dyDescent="0.25">
      <c r="K10486" s="1"/>
    </row>
    <row r="10487" spans="11:11" x14ac:dyDescent="0.25">
      <c r="K10487" s="1"/>
    </row>
    <row r="10488" spans="11:11" x14ac:dyDescent="0.25">
      <c r="K10488" s="1"/>
    </row>
    <row r="10489" spans="11:11" x14ac:dyDescent="0.25">
      <c r="K10489" s="1"/>
    </row>
    <row r="10490" spans="11:11" x14ac:dyDescent="0.25">
      <c r="K10490" s="1"/>
    </row>
    <row r="10491" spans="11:11" x14ac:dyDescent="0.25">
      <c r="K10491" s="1"/>
    </row>
    <row r="10492" spans="11:11" x14ac:dyDescent="0.25">
      <c r="K10492" s="1"/>
    </row>
    <row r="10493" spans="11:11" x14ac:dyDescent="0.25">
      <c r="K10493" s="1"/>
    </row>
    <row r="10494" spans="11:11" x14ac:dyDescent="0.25">
      <c r="K10494" s="1"/>
    </row>
    <row r="10495" spans="11:11" x14ac:dyDescent="0.25">
      <c r="K10495" s="1"/>
    </row>
    <row r="10496" spans="11:11" x14ac:dyDescent="0.25">
      <c r="K10496" s="1"/>
    </row>
    <row r="10497" spans="11:11" x14ac:dyDescent="0.25">
      <c r="K10497" s="1"/>
    </row>
    <row r="10498" spans="11:11" x14ac:dyDescent="0.25">
      <c r="K10498" s="1"/>
    </row>
    <row r="10499" spans="11:11" x14ac:dyDescent="0.25">
      <c r="K10499" s="1"/>
    </row>
    <row r="10500" spans="11:11" x14ac:dyDescent="0.25">
      <c r="K10500" s="1"/>
    </row>
    <row r="10501" spans="11:11" x14ac:dyDescent="0.25">
      <c r="K10501" s="1"/>
    </row>
    <row r="10502" spans="11:11" x14ac:dyDescent="0.25">
      <c r="K10502" s="1"/>
    </row>
    <row r="10503" spans="11:11" x14ac:dyDescent="0.25">
      <c r="K10503" s="1"/>
    </row>
    <row r="10504" spans="11:11" x14ac:dyDescent="0.25">
      <c r="K10504" s="1"/>
    </row>
    <row r="10505" spans="11:11" x14ac:dyDescent="0.25">
      <c r="K10505" s="1"/>
    </row>
    <row r="10506" spans="11:11" x14ac:dyDescent="0.25">
      <c r="K10506" s="1"/>
    </row>
    <row r="10507" spans="11:11" x14ac:dyDescent="0.25">
      <c r="K10507" s="1"/>
    </row>
    <row r="10508" spans="11:11" x14ac:dyDescent="0.25">
      <c r="K10508" s="1"/>
    </row>
    <row r="10509" spans="11:11" x14ac:dyDescent="0.25">
      <c r="K10509" s="1"/>
    </row>
    <row r="10510" spans="11:11" x14ac:dyDescent="0.25">
      <c r="K10510" s="1"/>
    </row>
    <row r="10511" spans="11:11" x14ac:dyDescent="0.25">
      <c r="K10511" s="1"/>
    </row>
    <row r="10512" spans="11:11" x14ac:dyDescent="0.25">
      <c r="K10512" s="1"/>
    </row>
    <row r="10513" spans="11:11" x14ac:dyDescent="0.25">
      <c r="K10513" s="1"/>
    </row>
    <row r="10514" spans="11:11" x14ac:dyDescent="0.25">
      <c r="K10514" s="1"/>
    </row>
    <row r="10515" spans="11:11" x14ac:dyDescent="0.25">
      <c r="K10515" s="1"/>
    </row>
    <row r="10516" spans="11:11" x14ac:dyDescent="0.25">
      <c r="K10516" s="1"/>
    </row>
    <row r="10517" spans="11:11" x14ac:dyDescent="0.25">
      <c r="K10517" s="1"/>
    </row>
    <row r="10518" spans="11:11" x14ac:dyDescent="0.25">
      <c r="K10518" s="1"/>
    </row>
    <row r="10519" spans="11:11" x14ac:dyDescent="0.25">
      <c r="K10519" s="1"/>
    </row>
    <row r="10520" spans="11:11" x14ac:dyDescent="0.25">
      <c r="K10520" s="1"/>
    </row>
    <row r="10521" spans="11:11" x14ac:dyDescent="0.25">
      <c r="K10521" s="1"/>
    </row>
    <row r="10522" spans="11:11" x14ac:dyDescent="0.25">
      <c r="K10522" s="1"/>
    </row>
    <row r="10523" spans="11:11" x14ac:dyDescent="0.25">
      <c r="K10523" s="1"/>
    </row>
    <row r="10524" spans="11:11" x14ac:dyDescent="0.25">
      <c r="K10524" s="1"/>
    </row>
    <row r="10525" spans="11:11" x14ac:dyDescent="0.25">
      <c r="K10525" s="1"/>
    </row>
    <row r="10526" spans="11:11" x14ac:dyDescent="0.25">
      <c r="K10526" s="1"/>
    </row>
    <row r="10527" spans="11:11" x14ac:dyDescent="0.25">
      <c r="K10527" s="1"/>
    </row>
    <row r="10528" spans="11:11" x14ac:dyDescent="0.25">
      <c r="K10528" s="1"/>
    </row>
    <row r="10529" spans="11:11" x14ac:dyDescent="0.25">
      <c r="K10529" s="1"/>
    </row>
    <row r="10530" spans="11:11" x14ac:dyDescent="0.25">
      <c r="K10530" s="1"/>
    </row>
    <row r="10531" spans="11:11" x14ac:dyDescent="0.25">
      <c r="K10531" s="1"/>
    </row>
    <row r="10532" spans="11:11" x14ac:dyDescent="0.25">
      <c r="K10532" s="1"/>
    </row>
    <row r="10533" spans="11:11" x14ac:dyDescent="0.25">
      <c r="K10533" s="1"/>
    </row>
    <row r="10534" spans="11:11" x14ac:dyDescent="0.25">
      <c r="K10534" s="1"/>
    </row>
    <row r="10535" spans="11:11" x14ac:dyDescent="0.25">
      <c r="K10535" s="1"/>
    </row>
    <row r="10536" spans="11:11" x14ac:dyDescent="0.25">
      <c r="K10536" s="1"/>
    </row>
    <row r="10537" spans="11:11" x14ac:dyDescent="0.25">
      <c r="K10537" s="1"/>
    </row>
    <row r="10538" spans="11:11" x14ac:dyDescent="0.25">
      <c r="K10538" s="1"/>
    </row>
    <row r="10539" spans="11:11" x14ac:dyDescent="0.25">
      <c r="K10539" s="1"/>
    </row>
    <row r="10540" spans="11:11" x14ac:dyDescent="0.25">
      <c r="K10540" s="1"/>
    </row>
    <row r="10541" spans="11:11" x14ac:dyDescent="0.25">
      <c r="K10541" s="1"/>
    </row>
    <row r="10542" spans="11:11" x14ac:dyDescent="0.25">
      <c r="K10542" s="1"/>
    </row>
    <row r="10543" spans="11:11" x14ac:dyDescent="0.25">
      <c r="K10543" s="1"/>
    </row>
    <row r="10544" spans="11:11" x14ac:dyDescent="0.25">
      <c r="K10544" s="1"/>
    </row>
    <row r="10545" spans="11:11" x14ac:dyDescent="0.25">
      <c r="K10545" s="1"/>
    </row>
    <row r="10546" spans="11:11" x14ac:dyDescent="0.25">
      <c r="K10546" s="1"/>
    </row>
    <row r="10547" spans="11:11" x14ac:dyDescent="0.25">
      <c r="K10547" s="1"/>
    </row>
    <row r="10548" spans="11:11" x14ac:dyDescent="0.25">
      <c r="K10548" s="1"/>
    </row>
    <row r="10549" spans="11:11" x14ac:dyDescent="0.25">
      <c r="K10549" s="1"/>
    </row>
    <row r="10550" spans="11:11" x14ac:dyDescent="0.25">
      <c r="K10550" s="1"/>
    </row>
    <row r="10551" spans="11:11" x14ac:dyDescent="0.25">
      <c r="K10551" s="1"/>
    </row>
    <row r="10552" spans="11:11" x14ac:dyDescent="0.25">
      <c r="K10552" s="1"/>
    </row>
    <row r="10553" spans="11:11" x14ac:dyDescent="0.25">
      <c r="K10553" s="1"/>
    </row>
    <row r="10554" spans="11:11" x14ac:dyDescent="0.25">
      <c r="K10554" s="1"/>
    </row>
    <row r="10555" spans="11:11" x14ac:dyDescent="0.25">
      <c r="K10555" s="1"/>
    </row>
    <row r="10556" spans="11:11" x14ac:dyDescent="0.25">
      <c r="K10556" s="1"/>
    </row>
    <row r="10557" spans="11:11" x14ac:dyDescent="0.25">
      <c r="K10557" s="1"/>
    </row>
    <row r="10558" spans="11:11" x14ac:dyDescent="0.25">
      <c r="K10558" s="1"/>
    </row>
    <row r="10559" spans="11:11" x14ac:dyDescent="0.25">
      <c r="K10559" s="1"/>
    </row>
    <row r="10560" spans="11:11" x14ac:dyDescent="0.25">
      <c r="K10560" s="1"/>
    </row>
    <row r="10561" spans="11:11" x14ac:dyDescent="0.25">
      <c r="K10561" s="1"/>
    </row>
    <row r="10562" spans="11:11" x14ac:dyDescent="0.25">
      <c r="K10562" s="1"/>
    </row>
    <row r="10563" spans="11:11" x14ac:dyDescent="0.25">
      <c r="K10563" s="1"/>
    </row>
    <row r="10564" spans="11:11" x14ac:dyDescent="0.25">
      <c r="K10564" s="1"/>
    </row>
    <row r="10565" spans="11:11" x14ac:dyDescent="0.25">
      <c r="K10565" s="1"/>
    </row>
    <row r="10566" spans="11:11" x14ac:dyDescent="0.25">
      <c r="K10566" s="1"/>
    </row>
    <row r="10567" spans="11:11" x14ac:dyDescent="0.25">
      <c r="K10567" s="1"/>
    </row>
    <row r="10568" spans="11:11" x14ac:dyDescent="0.25">
      <c r="K10568" s="1"/>
    </row>
    <row r="10569" spans="11:11" x14ac:dyDescent="0.25">
      <c r="K10569" s="1"/>
    </row>
    <row r="10570" spans="11:11" x14ac:dyDescent="0.25">
      <c r="K10570" s="1"/>
    </row>
    <row r="10571" spans="11:11" x14ac:dyDescent="0.25">
      <c r="K10571" s="1"/>
    </row>
    <row r="10572" spans="11:11" x14ac:dyDescent="0.25">
      <c r="K10572" s="1"/>
    </row>
    <row r="10573" spans="11:11" x14ac:dyDescent="0.25">
      <c r="K10573" s="1"/>
    </row>
    <row r="10574" spans="11:11" x14ac:dyDescent="0.25">
      <c r="K10574" s="1"/>
    </row>
    <row r="10575" spans="11:11" x14ac:dyDescent="0.25">
      <c r="K10575" s="1"/>
    </row>
    <row r="10576" spans="11:11" x14ac:dyDescent="0.25">
      <c r="K10576" s="1"/>
    </row>
    <row r="10577" spans="11:11" x14ac:dyDescent="0.25">
      <c r="K10577" s="1"/>
    </row>
    <row r="10578" spans="11:11" x14ac:dyDescent="0.25">
      <c r="K10578" s="1"/>
    </row>
    <row r="10579" spans="11:11" x14ac:dyDescent="0.25">
      <c r="K10579" s="1"/>
    </row>
    <row r="10580" spans="11:11" x14ac:dyDescent="0.25">
      <c r="K10580" s="1"/>
    </row>
    <row r="10581" spans="11:11" x14ac:dyDescent="0.25">
      <c r="K10581" s="1"/>
    </row>
    <row r="10582" spans="11:11" x14ac:dyDescent="0.25">
      <c r="K10582" s="1"/>
    </row>
    <row r="10583" spans="11:11" x14ac:dyDescent="0.25">
      <c r="K10583" s="1"/>
    </row>
    <row r="10584" spans="11:11" x14ac:dyDescent="0.25">
      <c r="K10584" s="1"/>
    </row>
    <row r="10585" spans="11:11" x14ac:dyDescent="0.25">
      <c r="K10585" s="1"/>
    </row>
    <row r="10586" spans="11:11" x14ac:dyDescent="0.25">
      <c r="K10586" s="1"/>
    </row>
    <row r="10587" spans="11:11" x14ac:dyDescent="0.25">
      <c r="K10587" s="1"/>
    </row>
    <row r="10588" spans="11:11" x14ac:dyDescent="0.25">
      <c r="K10588" s="1"/>
    </row>
    <row r="10589" spans="11:11" x14ac:dyDescent="0.25">
      <c r="K10589" s="1"/>
    </row>
    <row r="10590" spans="11:11" x14ac:dyDescent="0.25">
      <c r="K10590" s="1"/>
    </row>
    <row r="10591" spans="11:11" x14ac:dyDescent="0.25">
      <c r="K10591" s="1"/>
    </row>
    <row r="10592" spans="11:11" x14ac:dyDescent="0.25">
      <c r="K10592" s="1"/>
    </row>
    <row r="10593" spans="11:11" x14ac:dyDescent="0.25">
      <c r="K10593" s="1"/>
    </row>
    <row r="10594" spans="11:11" x14ac:dyDescent="0.25">
      <c r="K10594" s="1"/>
    </row>
    <row r="10595" spans="11:11" x14ac:dyDescent="0.25">
      <c r="K10595" s="1"/>
    </row>
    <row r="10596" spans="11:11" x14ac:dyDescent="0.25">
      <c r="K10596" s="1"/>
    </row>
    <row r="10597" spans="11:11" x14ac:dyDescent="0.25">
      <c r="K10597" s="1"/>
    </row>
    <row r="10598" spans="11:11" x14ac:dyDescent="0.25">
      <c r="K10598" s="1"/>
    </row>
    <row r="10599" spans="11:11" x14ac:dyDescent="0.25">
      <c r="K10599" s="1"/>
    </row>
    <row r="10600" spans="11:11" x14ac:dyDescent="0.25">
      <c r="K10600" s="1"/>
    </row>
    <row r="10601" spans="11:11" x14ac:dyDescent="0.25">
      <c r="K10601" s="1"/>
    </row>
    <row r="10602" spans="11:11" x14ac:dyDescent="0.25">
      <c r="K10602" s="1"/>
    </row>
    <row r="10603" spans="11:11" x14ac:dyDescent="0.25">
      <c r="K10603" s="1"/>
    </row>
    <row r="10604" spans="11:11" x14ac:dyDescent="0.25">
      <c r="K10604" s="1"/>
    </row>
    <row r="10605" spans="11:11" x14ac:dyDescent="0.25">
      <c r="K10605" s="1"/>
    </row>
    <row r="10606" spans="11:11" x14ac:dyDescent="0.25">
      <c r="K10606" s="1"/>
    </row>
    <row r="10607" spans="11:11" x14ac:dyDescent="0.25">
      <c r="K10607" s="1"/>
    </row>
    <row r="10608" spans="11:11" x14ac:dyDescent="0.25">
      <c r="K10608" s="1"/>
    </row>
    <row r="10609" spans="11:11" x14ac:dyDescent="0.25">
      <c r="K10609" s="1"/>
    </row>
    <row r="10610" spans="11:11" x14ac:dyDescent="0.25">
      <c r="K10610" s="1"/>
    </row>
    <row r="10611" spans="11:11" x14ac:dyDescent="0.25">
      <c r="K10611" s="1"/>
    </row>
    <row r="10612" spans="11:11" x14ac:dyDescent="0.25">
      <c r="K10612" s="1"/>
    </row>
    <row r="10613" spans="11:11" x14ac:dyDescent="0.25">
      <c r="K10613" s="1"/>
    </row>
    <row r="10614" spans="11:11" x14ac:dyDescent="0.25">
      <c r="K10614" s="1"/>
    </row>
    <row r="10615" spans="11:11" x14ac:dyDescent="0.25">
      <c r="K10615" s="1"/>
    </row>
    <row r="10616" spans="11:11" x14ac:dyDescent="0.25">
      <c r="K10616" s="1"/>
    </row>
    <row r="10617" spans="11:11" x14ac:dyDescent="0.25">
      <c r="K10617" s="1"/>
    </row>
    <row r="10618" spans="11:11" x14ac:dyDescent="0.25">
      <c r="K10618" s="1"/>
    </row>
    <row r="10619" spans="11:11" x14ac:dyDescent="0.25">
      <c r="K10619" s="1"/>
    </row>
    <row r="10620" spans="11:11" x14ac:dyDescent="0.25">
      <c r="K10620" s="1"/>
    </row>
    <row r="10621" spans="11:11" x14ac:dyDescent="0.25">
      <c r="K10621" s="1"/>
    </row>
    <row r="10622" spans="11:11" x14ac:dyDescent="0.25">
      <c r="K10622" s="1"/>
    </row>
    <row r="10623" spans="11:11" x14ac:dyDescent="0.25">
      <c r="K10623" s="1"/>
    </row>
    <row r="10624" spans="11:11" x14ac:dyDescent="0.25">
      <c r="K10624" s="1"/>
    </row>
    <row r="10625" spans="11:11" x14ac:dyDescent="0.25">
      <c r="K10625" s="1"/>
    </row>
    <row r="10626" spans="11:11" x14ac:dyDescent="0.25">
      <c r="K10626" s="1"/>
    </row>
    <row r="10627" spans="11:11" x14ac:dyDescent="0.25">
      <c r="K10627" s="1"/>
    </row>
    <row r="10628" spans="11:11" x14ac:dyDescent="0.25">
      <c r="K10628" s="1"/>
    </row>
    <row r="10629" spans="11:11" x14ac:dyDescent="0.25">
      <c r="K10629" s="1"/>
    </row>
    <row r="10630" spans="11:11" x14ac:dyDescent="0.25">
      <c r="K10630" s="1"/>
    </row>
    <row r="10631" spans="11:11" x14ac:dyDescent="0.25">
      <c r="K10631" s="1"/>
    </row>
    <row r="10632" spans="11:11" x14ac:dyDescent="0.25">
      <c r="K10632" s="1"/>
    </row>
    <row r="10633" spans="11:11" x14ac:dyDescent="0.25">
      <c r="K10633" s="1"/>
    </row>
    <row r="10634" spans="11:11" x14ac:dyDescent="0.25">
      <c r="K10634" s="1"/>
    </row>
    <row r="10635" spans="11:11" x14ac:dyDescent="0.25">
      <c r="K10635" s="1"/>
    </row>
    <row r="10636" spans="11:11" x14ac:dyDescent="0.25">
      <c r="K10636" s="1"/>
    </row>
    <row r="10637" spans="11:11" x14ac:dyDescent="0.25">
      <c r="K10637" s="1"/>
    </row>
    <row r="10638" spans="11:11" x14ac:dyDescent="0.25">
      <c r="K10638" s="1"/>
    </row>
    <row r="10639" spans="11:11" x14ac:dyDescent="0.25">
      <c r="K10639" s="1"/>
    </row>
    <row r="10640" spans="11:11" x14ac:dyDescent="0.25">
      <c r="K10640" s="1"/>
    </row>
    <row r="10641" spans="11:11" x14ac:dyDescent="0.25">
      <c r="K10641" s="1"/>
    </row>
    <row r="10642" spans="11:11" x14ac:dyDescent="0.25">
      <c r="K10642" s="1"/>
    </row>
    <row r="10643" spans="11:11" x14ac:dyDescent="0.25">
      <c r="K10643" s="1"/>
    </row>
    <row r="10644" spans="11:11" x14ac:dyDescent="0.25">
      <c r="K10644" s="1"/>
    </row>
    <row r="10645" spans="11:11" x14ac:dyDescent="0.25">
      <c r="K10645" s="1"/>
    </row>
    <row r="10646" spans="11:11" x14ac:dyDescent="0.25">
      <c r="K10646" s="1"/>
    </row>
    <row r="10647" spans="11:11" x14ac:dyDescent="0.25">
      <c r="K10647" s="1"/>
    </row>
    <row r="10648" spans="11:11" x14ac:dyDescent="0.25">
      <c r="K10648" s="1"/>
    </row>
    <row r="10649" spans="11:11" x14ac:dyDescent="0.25">
      <c r="K10649" s="1"/>
    </row>
    <row r="10650" spans="11:11" x14ac:dyDescent="0.25">
      <c r="K10650" s="1"/>
    </row>
    <row r="10651" spans="11:11" x14ac:dyDescent="0.25">
      <c r="K10651" s="1"/>
    </row>
    <row r="10652" spans="11:11" x14ac:dyDescent="0.25">
      <c r="K10652" s="1"/>
    </row>
    <row r="10653" spans="11:11" x14ac:dyDescent="0.25">
      <c r="K10653" s="1"/>
    </row>
    <row r="10654" spans="11:11" x14ac:dyDescent="0.25">
      <c r="K10654" s="1"/>
    </row>
    <row r="10655" spans="11:11" x14ac:dyDescent="0.25">
      <c r="K10655" s="1"/>
    </row>
    <row r="10656" spans="11:11" x14ac:dyDescent="0.25">
      <c r="K10656" s="1"/>
    </row>
    <row r="10657" spans="11:11" x14ac:dyDescent="0.25">
      <c r="K10657" s="1"/>
    </row>
    <row r="10658" spans="11:11" x14ac:dyDescent="0.25">
      <c r="K10658" s="1"/>
    </row>
    <row r="10659" spans="11:11" x14ac:dyDescent="0.25">
      <c r="K10659" s="1"/>
    </row>
    <row r="10660" spans="11:11" x14ac:dyDescent="0.25">
      <c r="K10660" s="1"/>
    </row>
    <row r="10661" spans="11:11" x14ac:dyDescent="0.25">
      <c r="K10661" s="1"/>
    </row>
    <row r="10662" spans="11:11" x14ac:dyDescent="0.25">
      <c r="K10662" s="1"/>
    </row>
    <row r="10663" spans="11:11" x14ac:dyDescent="0.25">
      <c r="K10663" s="1"/>
    </row>
    <row r="10664" spans="11:11" x14ac:dyDescent="0.25">
      <c r="K10664" s="1"/>
    </row>
    <row r="10665" spans="11:11" x14ac:dyDescent="0.25">
      <c r="K10665" s="1"/>
    </row>
    <row r="10666" spans="11:11" x14ac:dyDescent="0.25">
      <c r="K10666" s="1"/>
    </row>
    <row r="10667" spans="11:11" x14ac:dyDescent="0.25">
      <c r="K10667" s="1"/>
    </row>
    <row r="10668" spans="11:11" x14ac:dyDescent="0.25">
      <c r="K10668" s="1"/>
    </row>
    <row r="10669" spans="11:11" x14ac:dyDescent="0.25">
      <c r="K10669" s="1"/>
    </row>
    <row r="10670" spans="11:11" x14ac:dyDescent="0.25">
      <c r="K10670" s="1"/>
    </row>
    <row r="10671" spans="11:11" x14ac:dyDescent="0.25">
      <c r="K10671" s="1"/>
    </row>
    <row r="10672" spans="11:11" x14ac:dyDescent="0.25">
      <c r="K10672" s="1"/>
    </row>
    <row r="10673" spans="11:11" x14ac:dyDescent="0.25">
      <c r="K10673" s="1"/>
    </row>
    <row r="10674" spans="11:11" x14ac:dyDescent="0.25">
      <c r="K10674" s="1"/>
    </row>
    <row r="10675" spans="11:11" x14ac:dyDescent="0.25">
      <c r="K10675" s="1"/>
    </row>
    <row r="10676" spans="11:11" x14ac:dyDescent="0.25">
      <c r="K10676" s="1"/>
    </row>
    <row r="10677" spans="11:11" x14ac:dyDescent="0.25">
      <c r="K10677" s="1"/>
    </row>
    <row r="10678" spans="11:11" x14ac:dyDescent="0.25">
      <c r="K10678" s="1"/>
    </row>
    <row r="10679" spans="11:11" x14ac:dyDescent="0.25">
      <c r="K10679" s="1"/>
    </row>
    <row r="10680" spans="11:11" x14ac:dyDescent="0.25">
      <c r="K10680" s="1"/>
    </row>
    <row r="10681" spans="11:11" x14ac:dyDescent="0.25">
      <c r="K10681" s="1"/>
    </row>
    <row r="10682" spans="11:11" x14ac:dyDescent="0.25">
      <c r="K10682" s="1"/>
    </row>
    <row r="10683" spans="11:11" x14ac:dyDescent="0.25">
      <c r="K10683" s="1"/>
    </row>
    <row r="10684" spans="11:11" x14ac:dyDescent="0.25">
      <c r="K10684" s="1"/>
    </row>
    <row r="10685" spans="11:11" x14ac:dyDescent="0.25">
      <c r="K10685" s="1"/>
    </row>
    <row r="10686" spans="11:11" x14ac:dyDescent="0.25">
      <c r="K10686" s="1"/>
    </row>
    <row r="10687" spans="11:11" x14ac:dyDescent="0.25">
      <c r="K10687" s="1"/>
    </row>
    <row r="10688" spans="11:11" x14ac:dyDescent="0.25">
      <c r="K10688" s="1"/>
    </row>
    <row r="10689" spans="11:11" x14ac:dyDescent="0.25">
      <c r="K10689" s="1"/>
    </row>
    <row r="10690" spans="11:11" x14ac:dyDescent="0.25">
      <c r="K10690" s="1"/>
    </row>
    <row r="10691" spans="11:11" x14ac:dyDescent="0.25">
      <c r="K10691" s="1"/>
    </row>
    <row r="10692" spans="11:11" x14ac:dyDescent="0.25">
      <c r="K10692" s="1"/>
    </row>
    <row r="10693" spans="11:11" x14ac:dyDescent="0.25">
      <c r="K10693" s="1"/>
    </row>
    <row r="10694" spans="11:11" x14ac:dyDescent="0.25">
      <c r="K10694" s="1"/>
    </row>
    <row r="10695" spans="11:11" x14ac:dyDescent="0.25">
      <c r="K10695" s="1"/>
    </row>
    <row r="10696" spans="11:11" x14ac:dyDescent="0.25">
      <c r="K10696" s="1"/>
    </row>
    <row r="10697" spans="11:11" x14ac:dyDescent="0.25">
      <c r="K10697" s="1"/>
    </row>
    <row r="10698" spans="11:11" x14ac:dyDescent="0.25">
      <c r="K10698" s="1"/>
    </row>
    <row r="10699" spans="11:11" x14ac:dyDescent="0.25">
      <c r="K10699" s="1"/>
    </row>
    <row r="10700" spans="11:11" x14ac:dyDescent="0.25">
      <c r="K10700" s="1"/>
    </row>
    <row r="10701" spans="11:11" x14ac:dyDescent="0.25">
      <c r="K10701" s="1"/>
    </row>
    <row r="10702" spans="11:11" x14ac:dyDescent="0.25">
      <c r="K10702" s="1"/>
    </row>
    <row r="10703" spans="11:11" x14ac:dyDescent="0.25">
      <c r="K10703" s="1"/>
    </row>
    <row r="10704" spans="11:11" x14ac:dyDescent="0.25">
      <c r="K10704" s="1"/>
    </row>
    <row r="10705" spans="11:11" x14ac:dyDescent="0.25">
      <c r="K10705" s="1"/>
    </row>
    <row r="10706" spans="11:11" x14ac:dyDescent="0.25">
      <c r="K10706" s="1"/>
    </row>
    <row r="10707" spans="11:11" x14ac:dyDescent="0.25">
      <c r="K10707" s="1"/>
    </row>
    <row r="10708" spans="11:11" x14ac:dyDescent="0.25">
      <c r="K10708" s="1"/>
    </row>
    <row r="10709" spans="11:11" x14ac:dyDescent="0.25">
      <c r="K10709" s="1"/>
    </row>
    <row r="10710" spans="11:11" x14ac:dyDescent="0.25">
      <c r="K10710" s="1"/>
    </row>
    <row r="10711" spans="11:11" x14ac:dyDescent="0.25">
      <c r="K10711" s="1"/>
    </row>
    <row r="10712" spans="11:11" x14ac:dyDescent="0.25">
      <c r="K10712" s="1"/>
    </row>
    <row r="10713" spans="11:11" x14ac:dyDescent="0.25">
      <c r="K10713" s="1"/>
    </row>
    <row r="10714" spans="11:11" x14ac:dyDescent="0.25">
      <c r="K10714" s="1"/>
    </row>
    <row r="10715" spans="11:11" x14ac:dyDescent="0.25">
      <c r="K10715" s="1"/>
    </row>
    <row r="10716" spans="11:11" x14ac:dyDescent="0.25">
      <c r="K10716" s="1"/>
    </row>
    <row r="10717" spans="11:11" x14ac:dyDescent="0.25">
      <c r="K10717" s="1"/>
    </row>
    <row r="10718" spans="11:11" x14ac:dyDescent="0.25">
      <c r="K10718" s="1"/>
    </row>
    <row r="10719" spans="11:11" x14ac:dyDescent="0.25">
      <c r="K10719" s="1"/>
    </row>
    <row r="10720" spans="11:11" x14ac:dyDescent="0.25">
      <c r="K10720" s="1"/>
    </row>
    <row r="10721" spans="11:11" x14ac:dyDescent="0.25">
      <c r="K10721" s="1"/>
    </row>
    <row r="10722" spans="11:11" x14ac:dyDescent="0.25">
      <c r="K10722" s="1"/>
    </row>
    <row r="10723" spans="11:11" x14ac:dyDescent="0.25">
      <c r="K10723" s="1"/>
    </row>
    <row r="10724" spans="11:11" x14ac:dyDescent="0.25">
      <c r="K10724" s="1"/>
    </row>
    <row r="10725" spans="11:11" x14ac:dyDescent="0.25">
      <c r="K10725" s="1"/>
    </row>
    <row r="10726" spans="11:11" x14ac:dyDescent="0.25">
      <c r="K10726" s="1"/>
    </row>
    <row r="10727" spans="11:11" x14ac:dyDescent="0.25">
      <c r="K10727" s="1"/>
    </row>
    <row r="10728" spans="11:11" x14ac:dyDescent="0.25">
      <c r="K10728" s="1"/>
    </row>
    <row r="10729" spans="11:11" x14ac:dyDescent="0.25">
      <c r="K10729" s="1"/>
    </row>
    <row r="10730" spans="11:11" x14ac:dyDescent="0.25">
      <c r="K10730" s="1"/>
    </row>
    <row r="10731" spans="11:11" x14ac:dyDescent="0.25">
      <c r="K10731" s="1"/>
    </row>
    <row r="10732" spans="11:11" x14ac:dyDescent="0.25">
      <c r="K10732" s="1"/>
    </row>
    <row r="10733" spans="11:11" x14ac:dyDescent="0.25">
      <c r="K10733" s="1"/>
    </row>
    <row r="10734" spans="11:11" x14ac:dyDescent="0.25">
      <c r="K10734" s="1"/>
    </row>
    <row r="10735" spans="11:11" x14ac:dyDescent="0.25">
      <c r="K10735" s="1"/>
    </row>
    <row r="10736" spans="11:11" x14ac:dyDescent="0.25">
      <c r="K10736" s="1"/>
    </row>
    <row r="10737" spans="11:11" x14ac:dyDescent="0.25">
      <c r="K10737" s="1"/>
    </row>
    <row r="10738" spans="11:11" x14ac:dyDescent="0.25">
      <c r="K10738" s="1"/>
    </row>
    <row r="10739" spans="11:11" x14ac:dyDescent="0.25">
      <c r="K10739" s="1"/>
    </row>
    <row r="10740" spans="11:11" x14ac:dyDescent="0.25">
      <c r="K10740" s="1"/>
    </row>
    <row r="10741" spans="11:11" x14ac:dyDescent="0.25">
      <c r="K10741" s="1"/>
    </row>
    <row r="10742" spans="11:11" x14ac:dyDescent="0.25">
      <c r="K10742" s="1"/>
    </row>
    <row r="10743" spans="11:11" x14ac:dyDescent="0.25">
      <c r="K10743" s="1"/>
    </row>
    <row r="10744" spans="11:11" x14ac:dyDescent="0.25">
      <c r="K10744" s="1"/>
    </row>
    <row r="10745" spans="11:11" x14ac:dyDescent="0.25">
      <c r="K10745" s="1"/>
    </row>
    <row r="10746" spans="11:11" x14ac:dyDescent="0.25">
      <c r="K10746" s="1"/>
    </row>
    <row r="10747" spans="11:11" x14ac:dyDescent="0.25">
      <c r="K10747" s="1"/>
    </row>
    <row r="10748" spans="11:11" x14ac:dyDescent="0.25">
      <c r="K10748" s="1"/>
    </row>
    <row r="10749" spans="11:11" x14ac:dyDescent="0.25">
      <c r="K10749" s="1"/>
    </row>
    <row r="10750" spans="11:11" x14ac:dyDescent="0.25">
      <c r="K10750" s="1"/>
    </row>
    <row r="10751" spans="11:11" x14ac:dyDescent="0.25">
      <c r="K10751" s="1"/>
    </row>
    <row r="10752" spans="11:11" x14ac:dyDescent="0.25">
      <c r="K10752" s="1"/>
    </row>
    <row r="10753" spans="11:11" x14ac:dyDescent="0.25">
      <c r="K10753" s="1"/>
    </row>
    <row r="10754" spans="11:11" x14ac:dyDescent="0.25">
      <c r="K10754" s="1"/>
    </row>
    <row r="10755" spans="11:11" x14ac:dyDescent="0.25">
      <c r="K10755" s="1"/>
    </row>
    <row r="10756" spans="11:11" x14ac:dyDescent="0.25">
      <c r="K10756" s="1"/>
    </row>
    <row r="10757" spans="11:11" x14ac:dyDescent="0.25">
      <c r="K10757" s="1"/>
    </row>
    <row r="10758" spans="11:11" x14ac:dyDescent="0.25">
      <c r="K10758" s="1"/>
    </row>
    <row r="10759" spans="11:11" x14ac:dyDescent="0.25">
      <c r="K10759" s="1"/>
    </row>
    <row r="10760" spans="11:11" x14ac:dyDescent="0.25">
      <c r="K10760" s="1"/>
    </row>
    <row r="10761" spans="11:11" x14ac:dyDescent="0.25">
      <c r="K10761" s="1"/>
    </row>
    <row r="10762" spans="11:11" x14ac:dyDescent="0.25">
      <c r="K10762" s="1"/>
    </row>
    <row r="10763" spans="11:11" x14ac:dyDescent="0.25">
      <c r="K10763" s="1"/>
    </row>
    <row r="10764" spans="11:11" x14ac:dyDescent="0.25">
      <c r="K10764" s="1"/>
    </row>
    <row r="10765" spans="11:11" x14ac:dyDescent="0.25">
      <c r="K10765" s="1"/>
    </row>
    <row r="10766" spans="11:11" x14ac:dyDescent="0.25">
      <c r="K10766" s="1"/>
    </row>
    <row r="10767" spans="11:11" x14ac:dyDescent="0.25">
      <c r="K10767" s="1"/>
    </row>
    <row r="10768" spans="11:11" x14ac:dyDescent="0.25">
      <c r="K10768" s="1"/>
    </row>
    <row r="10769" spans="11:11" x14ac:dyDescent="0.25">
      <c r="K10769" s="1"/>
    </row>
    <row r="10770" spans="11:11" x14ac:dyDescent="0.25">
      <c r="K10770" s="1"/>
    </row>
    <row r="10771" spans="11:11" x14ac:dyDescent="0.25">
      <c r="K10771" s="1"/>
    </row>
    <row r="10772" spans="11:11" x14ac:dyDescent="0.25">
      <c r="K10772" s="1"/>
    </row>
    <row r="10773" spans="11:11" x14ac:dyDescent="0.25">
      <c r="K10773" s="1"/>
    </row>
    <row r="10774" spans="11:11" x14ac:dyDescent="0.25">
      <c r="K10774" s="1"/>
    </row>
    <row r="10775" spans="11:11" x14ac:dyDescent="0.25">
      <c r="K10775" s="1"/>
    </row>
    <row r="10776" spans="11:11" x14ac:dyDescent="0.25">
      <c r="K10776" s="1"/>
    </row>
    <row r="10777" spans="11:11" x14ac:dyDescent="0.25">
      <c r="K10777" s="1"/>
    </row>
    <row r="10778" spans="11:11" x14ac:dyDescent="0.25">
      <c r="K10778" s="1"/>
    </row>
    <row r="10779" spans="11:11" x14ac:dyDescent="0.25">
      <c r="K10779" s="1"/>
    </row>
    <row r="10780" spans="11:11" x14ac:dyDescent="0.25">
      <c r="K10780" s="1"/>
    </row>
    <row r="10781" spans="11:11" x14ac:dyDescent="0.25">
      <c r="K10781" s="1"/>
    </row>
    <row r="10782" spans="11:11" x14ac:dyDescent="0.25">
      <c r="K10782" s="1"/>
    </row>
    <row r="10783" spans="11:11" x14ac:dyDescent="0.25">
      <c r="K10783" s="1"/>
    </row>
    <row r="10784" spans="11:11" x14ac:dyDescent="0.25">
      <c r="K10784" s="1"/>
    </row>
    <row r="10785" spans="11:11" x14ac:dyDescent="0.25">
      <c r="K10785" s="1"/>
    </row>
    <row r="10786" spans="11:11" x14ac:dyDescent="0.25">
      <c r="K10786" s="1"/>
    </row>
    <row r="10787" spans="11:11" x14ac:dyDescent="0.25">
      <c r="K10787" s="1"/>
    </row>
    <row r="10788" spans="11:11" x14ac:dyDescent="0.25">
      <c r="K10788" s="1"/>
    </row>
    <row r="10789" spans="11:11" x14ac:dyDescent="0.25">
      <c r="K10789" s="1"/>
    </row>
    <row r="10790" spans="11:11" x14ac:dyDescent="0.25">
      <c r="K10790" s="1"/>
    </row>
    <row r="10791" spans="11:11" x14ac:dyDescent="0.25">
      <c r="K10791" s="1"/>
    </row>
    <row r="10792" spans="11:11" x14ac:dyDescent="0.25">
      <c r="K10792" s="1"/>
    </row>
    <row r="10793" spans="11:11" x14ac:dyDescent="0.25">
      <c r="K10793" s="1"/>
    </row>
    <row r="10794" spans="11:11" x14ac:dyDescent="0.25">
      <c r="K10794" s="1"/>
    </row>
    <row r="10795" spans="11:11" x14ac:dyDescent="0.25">
      <c r="K10795" s="1"/>
    </row>
    <row r="10796" spans="11:11" x14ac:dyDescent="0.25">
      <c r="K10796" s="1"/>
    </row>
    <row r="10797" spans="11:11" x14ac:dyDescent="0.25">
      <c r="K10797" s="1"/>
    </row>
    <row r="10798" spans="11:11" x14ac:dyDescent="0.25">
      <c r="K10798" s="1"/>
    </row>
    <row r="10799" spans="11:11" x14ac:dyDescent="0.25">
      <c r="K10799" s="1"/>
    </row>
    <row r="10800" spans="11:11" x14ac:dyDescent="0.25">
      <c r="K10800" s="1"/>
    </row>
    <row r="10801" spans="11:11" x14ac:dyDescent="0.25">
      <c r="K10801" s="1"/>
    </row>
    <row r="10802" spans="11:11" x14ac:dyDescent="0.25">
      <c r="K10802" s="1"/>
    </row>
    <row r="10803" spans="11:11" x14ac:dyDescent="0.25">
      <c r="K10803" s="1"/>
    </row>
    <row r="10804" spans="11:11" x14ac:dyDescent="0.25">
      <c r="K10804" s="1"/>
    </row>
    <row r="10805" spans="11:11" x14ac:dyDescent="0.25">
      <c r="K10805" s="1"/>
    </row>
    <row r="10806" spans="11:11" x14ac:dyDescent="0.25">
      <c r="K10806" s="1"/>
    </row>
    <row r="10807" spans="11:11" x14ac:dyDescent="0.25">
      <c r="K10807" s="1"/>
    </row>
    <row r="10808" spans="11:11" x14ac:dyDescent="0.25">
      <c r="K10808" s="1"/>
    </row>
    <row r="10809" spans="11:11" x14ac:dyDescent="0.25">
      <c r="K10809" s="1"/>
    </row>
    <row r="10810" spans="11:11" x14ac:dyDescent="0.25">
      <c r="K10810" s="1"/>
    </row>
    <row r="10811" spans="11:11" x14ac:dyDescent="0.25">
      <c r="K10811" s="1"/>
    </row>
    <row r="10812" spans="11:11" x14ac:dyDescent="0.25">
      <c r="K10812" s="1"/>
    </row>
    <row r="10813" spans="11:11" x14ac:dyDescent="0.25">
      <c r="K10813" s="1"/>
    </row>
    <row r="10814" spans="11:11" x14ac:dyDescent="0.25">
      <c r="K10814" s="1"/>
    </row>
    <row r="10815" spans="11:11" x14ac:dyDescent="0.25">
      <c r="K10815" s="1"/>
    </row>
    <row r="10816" spans="11:11" x14ac:dyDescent="0.25">
      <c r="K10816" s="1"/>
    </row>
    <row r="10817" spans="11:11" x14ac:dyDescent="0.25">
      <c r="K10817" s="1"/>
    </row>
    <row r="10818" spans="11:11" x14ac:dyDescent="0.25">
      <c r="K10818" s="1"/>
    </row>
    <row r="10819" spans="11:11" x14ac:dyDescent="0.25">
      <c r="K10819" s="1"/>
    </row>
    <row r="10820" spans="11:11" x14ac:dyDescent="0.25">
      <c r="K10820" s="1"/>
    </row>
    <row r="10821" spans="11:11" x14ac:dyDescent="0.25">
      <c r="K10821" s="1"/>
    </row>
    <row r="10822" spans="11:11" x14ac:dyDescent="0.25">
      <c r="K10822" s="1"/>
    </row>
    <row r="10823" spans="11:11" x14ac:dyDescent="0.25">
      <c r="K10823" s="1"/>
    </row>
    <row r="10824" spans="11:11" x14ac:dyDescent="0.25">
      <c r="K10824" s="1"/>
    </row>
    <row r="10825" spans="11:11" x14ac:dyDescent="0.25">
      <c r="K10825" s="1"/>
    </row>
    <row r="10826" spans="11:11" x14ac:dyDescent="0.25">
      <c r="K10826" s="1"/>
    </row>
    <row r="10827" spans="11:11" x14ac:dyDescent="0.25">
      <c r="K10827" s="1"/>
    </row>
    <row r="10828" spans="11:11" x14ac:dyDescent="0.25">
      <c r="K10828" s="1"/>
    </row>
    <row r="10829" spans="11:11" x14ac:dyDescent="0.25">
      <c r="K10829" s="1"/>
    </row>
    <row r="10830" spans="11:11" x14ac:dyDescent="0.25">
      <c r="K10830" s="1"/>
    </row>
    <row r="10831" spans="11:11" x14ac:dyDescent="0.25">
      <c r="K10831" s="1"/>
    </row>
    <row r="10832" spans="11:11" x14ac:dyDescent="0.25">
      <c r="K10832" s="1"/>
    </row>
    <row r="10833" spans="11:11" x14ac:dyDescent="0.25">
      <c r="K10833" s="1"/>
    </row>
    <row r="10834" spans="11:11" x14ac:dyDescent="0.25">
      <c r="K10834" s="1"/>
    </row>
    <row r="10835" spans="11:11" x14ac:dyDescent="0.25">
      <c r="K10835" s="1"/>
    </row>
    <row r="10836" spans="11:11" x14ac:dyDescent="0.25">
      <c r="K10836" s="1"/>
    </row>
    <row r="10837" spans="11:11" x14ac:dyDescent="0.25">
      <c r="K10837" s="1"/>
    </row>
    <row r="10838" spans="11:11" x14ac:dyDescent="0.25">
      <c r="K10838" s="1"/>
    </row>
    <row r="10839" spans="11:11" x14ac:dyDescent="0.25">
      <c r="K10839" s="1"/>
    </row>
    <row r="10840" spans="11:11" x14ac:dyDescent="0.25">
      <c r="K10840" s="1"/>
    </row>
    <row r="10841" spans="11:11" x14ac:dyDescent="0.25">
      <c r="K10841" s="1"/>
    </row>
    <row r="10842" spans="11:11" x14ac:dyDescent="0.25">
      <c r="K10842" s="1"/>
    </row>
    <row r="10843" spans="11:11" x14ac:dyDescent="0.25">
      <c r="K10843" s="1"/>
    </row>
    <row r="10844" spans="11:11" x14ac:dyDescent="0.25">
      <c r="K10844" s="1"/>
    </row>
    <row r="10845" spans="11:11" x14ac:dyDescent="0.25">
      <c r="K10845" s="1"/>
    </row>
    <row r="10846" spans="11:11" x14ac:dyDescent="0.25">
      <c r="K10846" s="1"/>
    </row>
    <row r="10847" spans="11:11" x14ac:dyDescent="0.25">
      <c r="K10847" s="1"/>
    </row>
    <row r="10848" spans="11:11" x14ac:dyDescent="0.25">
      <c r="K10848" s="1"/>
    </row>
    <row r="10849" spans="11:11" x14ac:dyDescent="0.25">
      <c r="K10849" s="1"/>
    </row>
    <row r="10850" spans="11:11" x14ac:dyDescent="0.25">
      <c r="K10850" s="1"/>
    </row>
    <row r="10851" spans="11:11" x14ac:dyDescent="0.25">
      <c r="K10851" s="1"/>
    </row>
    <row r="10852" spans="11:11" x14ac:dyDescent="0.25">
      <c r="K10852" s="1"/>
    </row>
    <row r="10853" spans="11:11" x14ac:dyDescent="0.25">
      <c r="K10853" s="1"/>
    </row>
    <row r="10854" spans="11:11" x14ac:dyDescent="0.25">
      <c r="K10854" s="1"/>
    </row>
    <row r="10855" spans="11:11" x14ac:dyDescent="0.25">
      <c r="K10855" s="1"/>
    </row>
    <row r="10856" spans="11:11" x14ac:dyDescent="0.25">
      <c r="K10856" s="1"/>
    </row>
    <row r="10857" spans="11:11" x14ac:dyDescent="0.25">
      <c r="K10857" s="1"/>
    </row>
    <row r="10858" spans="11:11" x14ac:dyDescent="0.25">
      <c r="K10858" s="1"/>
    </row>
    <row r="10859" spans="11:11" x14ac:dyDescent="0.25">
      <c r="K10859" s="1"/>
    </row>
    <row r="10860" spans="11:11" x14ac:dyDescent="0.25">
      <c r="K10860" s="1"/>
    </row>
    <row r="10861" spans="11:11" x14ac:dyDescent="0.25">
      <c r="K10861" s="1"/>
    </row>
    <row r="10862" spans="11:11" x14ac:dyDescent="0.25">
      <c r="K10862" s="1"/>
    </row>
    <row r="10863" spans="11:11" x14ac:dyDescent="0.25">
      <c r="K10863" s="1"/>
    </row>
    <row r="10864" spans="11:11" x14ac:dyDescent="0.25">
      <c r="K10864" s="1"/>
    </row>
    <row r="10865" spans="11:11" x14ac:dyDescent="0.25">
      <c r="K10865" s="1"/>
    </row>
    <row r="10866" spans="11:11" x14ac:dyDescent="0.25">
      <c r="K10866" s="1"/>
    </row>
    <row r="10867" spans="11:11" x14ac:dyDescent="0.25">
      <c r="K10867" s="1"/>
    </row>
    <row r="10868" spans="11:11" x14ac:dyDescent="0.25">
      <c r="K10868" s="1"/>
    </row>
    <row r="10869" spans="11:11" x14ac:dyDescent="0.25">
      <c r="K10869" s="1"/>
    </row>
    <row r="10870" spans="11:11" x14ac:dyDescent="0.25">
      <c r="K10870" s="1"/>
    </row>
    <row r="10871" spans="11:11" x14ac:dyDescent="0.25">
      <c r="K10871" s="1"/>
    </row>
    <row r="10872" spans="11:11" x14ac:dyDescent="0.25">
      <c r="K10872" s="1"/>
    </row>
    <row r="10873" spans="11:11" x14ac:dyDescent="0.25">
      <c r="K10873" s="1"/>
    </row>
    <row r="10874" spans="11:11" x14ac:dyDescent="0.25">
      <c r="K10874" s="1"/>
    </row>
    <row r="10875" spans="11:11" x14ac:dyDescent="0.25">
      <c r="K10875" s="1"/>
    </row>
    <row r="10876" spans="11:11" x14ac:dyDescent="0.25">
      <c r="K10876" s="1"/>
    </row>
    <row r="10877" spans="11:11" x14ac:dyDescent="0.25">
      <c r="K10877" s="1"/>
    </row>
    <row r="10878" spans="11:11" x14ac:dyDescent="0.25">
      <c r="K10878" s="1"/>
    </row>
    <row r="10879" spans="11:11" x14ac:dyDescent="0.25">
      <c r="K10879" s="1"/>
    </row>
    <row r="10880" spans="11:11" x14ac:dyDescent="0.25">
      <c r="K10880" s="1"/>
    </row>
    <row r="10881" spans="11:11" x14ac:dyDescent="0.25">
      <c r="K10881" s="1"/>
    </row>
    <row r="10882" spans="11:11" x14ac:dyDescent="0.25">
      <c r="K10882" s="1"/>
    </row>
    <row r="10883" spans="11:11" x14ac:dyDescent="0.25">
      <c r="K10883" s="1"/>
    </row>
    <row r="10884" spans="11:11" x14ac:dyDescent="0.25">
      <c r="K10884" s="1"/>
    </row>
    <row r="10885" spans="11:11" x14ac:dyDescent="0.25">
      <c r="K10885" s="1"/>
    </row>
    <row r="10886" spans="11:11" x14ac:dyDescent="0.25">
      <c r="K10886" s="1"/>
    </row>
    <row r="10887" spans="11:11" x14ac:dyDescent="0.25">
      <c r="K10887" s="1"/>
    </row>
    <row r="10888" spans="11:11" x14ac:dyDescent="0.25">
      <c r="K10888" s="1"/>
    </row>
    <row r="10889" spans="11:11" x14ac:dyDescent="0.25">
      <c r="K10889" s="1"/>
    </row>
    <row r="10890" spans="11:11" x14ac:dyDescent="0.25">
      <c r="K10890" s="1"/>
    </row>
    <row r="10891" spans="11:11" x14ac:dyDescent="0.25">
      <c r="K10891" s="1"/>
    </row>
    <row r="10892" spans="11:11" x14ac:dyDescent="0.25">
      <c r="K10892" s="1"/>
    </row>
    <row r="10893" spans="11:11" x14ac:dyDescent="0.25">
      <c r="K10893" s="1"/>
    </row>
    <row r="10894" spans="11:11" x14ac:dyDescent="0.25">
      <c r="K10894" s="1"/>
    </row>
    <row r="10895" spans="11:11" x14ac:dyDescent="0.25">
      <c r="K10895" s="1"/>
    </row>
    <row r="10896" spans="11:11" x14ac:dyDescent="0.25">
      <c r="K10896" s="1"/>
    </row>
    <row r="10897" spans="11:11" x14ac:dyDescent="0.25">
      <c r="K10897" s="1"/>
    </row>
    <row r="10898" spans="11:11" x14ac:dyDescent="0.25">
      <c r="K10898" s="1"/>
    </row>
    <row r="10899" spans="11:11" x14ac:dyDescent="0.25">
      <c r="K10899" s="1"/>
    </row>
    <row r="10900" spans="11:11" x14ac:dyDescent="0.25">
      <c r="K10900" s="1"/>
    </row>
    <row r="10901" spans="11:11" x14ac:dyDescent="0.25">
      <c r="K10901" s="1"/>
    </row>
    <row r="10902" spans="11:11" x14ac:dyDescent="0.25">
      <c r="K10902" s="1"/>
    </row>
    <row r="10903" spans="11:11" x14ac:dyDescent="0.25">
      <c r="K10903" s="1"/>
    </row>
    <row r="10904" spans="11:11" x14ac:dyDescent="0.25">
      <c r="K10904" s="1"/>
    </row>
    <row r="10905" spans="11:11" x14ac:dyDescent="0.25">
      <c r="K10905" s="1"/>
    </row>
    <row r="10906" spans="11:11" x14ac:dyDescent="0.25">
      <c r="K10906" s="1"/>
    </row>
    <row r="10907" spans="11:11" x14ac:dyDescent="0.25">
      <c r="K10907" s="1"/>
    </row>
    <row r="10908" spans="11:11" x14ac:dyDescent="0.25">
      <c r="K10908" s="1"/>
    </row>
    <row r="10909" spans="11:11" x14ac:dyDescent="0.25">
      <c r="K10909" s="1"/>
    </row>
    <row r="10910" spans="11:11" x14ac:dyDescent="0.25">
      <c r="K10910" s="1"/>
    </row>
    <row r="10911" spans="11:11" x14ac:dyDescent="0.25">
      <c r="K10911" s="1"/>
    </row>
    <row r="10912" spans="11:11" x14ac:dyDescent="0.25">
      <c r="K10912" s="1"/>
    </row>
    <row r="10913" spans="11:11" x14ac:dyDescent="0.25">
      <c r="K10913" s="1"/>
    </row>
    <row r="10914" spans="11:11" x14ac:dyDescent="0.25">
      <c r="K10914" s="1"/>
    </row>
    <row r="10915" spans="11:11" x14ac:dyDescent="0.25">
      <c r="K10915" s="1"/>
    </row>
    <row r="10916" spans="11:11" x14ac:dyDescent="0.25">
      <c r="K10916" s="1"/>
    </row>
    <row r="10917" spans="11:11" x14ac:dyDescent="0.25">
      <c r="K10917" s="1"/>
    </row>
    <row r="10918" spans="11:11" x14ac:dyDescent="0.25">
      <c r="K10918" s="1"/>
    </row>
    <row r="10919" spans="11:11" x14ac:dyDescent="0.25">
      <c r="K10919" s="1"/>
    </row>
    <row r="10920" spans="11:11" x14ac:dyDescent="0.25">
      <c r="K10920" s="1"/>
    </row>
    <row r="10921" spans="11:11" x14ac:dyDescent="0.25">
      <c r="K10921" s="1"/>
    </row>
    <row r="10922" spans="11:11" x14ac:dyDescent="0.25">
      <c r="K10922" s="1"/>
    </row>
    <row r="10923" spans="11:11" x14ac:dyDescent="0.25">
      <c r="K10923" s="1"/>
    </row>
    <row r="10924" spans="11:11" x14ac:dyDescent="0.25">
      <c r="K10924" s="1"/>
    </row>
    <row r="10925" spans="11:11" x14ac:dyDescent="0.25">
      <c r="K10925" s="1"/>
    </row>
    <row r="10926" spans="11:11" x14ac:dyDescent="0.25">
      <c r="K10926" s="1"/>
    </row>
    <row r="10927" spans="11:11" x14ac:dyDescent="0.25">
      <c r="K10927" s="1"/>
    </row>
    <row r="10928" spans="11:11" x14ac:dyDescent="0.25">
      <c r="K10928" s="1"/>
    </row>
    <row r="10929" spans="11:11" x14ac:dyDescent="0.25">
      <c r="K10929" s="1"/>
    </row>
    <row r="10930" spans="11:11" x14ac:dyDescent="0.25">
      <c r="K10930" s="1"/>
    </row>
    <row r="10931" spans="11:11" x14ac:dyDescent="0.25">
      <c r="K10931" s="1"/>
    </row>
    <row r="10932" spans="11:11" x14ac:dyDescent="0.25">
      <c r="K10932" s="1"/>
    </row>
    <row r="10933" spans="11:11" x14ac:dyDescent="0.25">
      <c r="K10933" s="1"/>
    </row>
    <row r="10934" spans="11:11" x14ac:dyDescent="0.25">
      <c r="K10934" s="1"/>
    </row>
    <row r="10935" spans="11:11" x14ac:dyDescent="0.25">
      <c r="K10935" s="1"/>
    </row>
    <row r="10936" spans="11:11" x14ac:dyDescent="0.25">
      <c r="K10936" s="1"/>
    </row>
    <row r="10937" spans="11:11" x14ac:dyDescent="0.25">
      <c r="K10937" s="1"/>
    </row>
    <row r="10938" spans="11:11" x14ac:dyDescent="0.25">
      <c r="K10938" s="1"/>
    </row>
    <row r="10939" spans="11:11" x14ac:dyDescent="0.25">
      <c r="K10939" s="1"/>
    </row>
    <row r="10940" spans="11:11" x14ac:dyDescent="0.25">
      <c r="K10940" s="1"/>
    </row>
    <row r="10941" spans="11:11" x14ac:dyDescent="0.25">
      <c r="K10941" s="1"/>
    </row>
    <row r="10942" spans="11:11" x14ac:dyDescent="0.25">
      <c r="K10942" s="1"/>
    </row>
    <row r="10943" spans="11:11" x14ac:dyDescent="0.25">
      <c r="K10943" s="1"/>
    </row>
    <row r="10944" spans="11:11" x14ac:dyDescent="0.25">
      <c r="K10944" s="1"/>
    </row>
    <row r="10945" spans="11:11" x14ac:dyDescent="0.25">
      <c r="K10945" s="1"/>
    </row>
    <row r="10946" spans="11:11" x14ac:dyDescent="0.25">
      <c r="K10946" s="1"/>
    </row>
    <row r="10947" spans="11:11" x14ac:dyDescent="0.25">
      <c r="K10947" s="1"/>
    </row>
    <row r="10948" spans="11:11" x14ac:dyDescent="0.25">
      <c r="K10948" s="1"/>
    </row>
    <row r="10949" spans="11:11" x14ac:dyDescent="0.25">
      <c r="K10949" s="1"/>
    </row>
    <row r="10950" spans="11:11" x14ac:dyDescent="0.25">
      <c r="K10950" s="1"/>
    </row>
    <row r="10951" spans="11:11" x14ac:dyDescent="0.25">
      <c r="K10951" s="1"/>
    </row>
    <row r="10952" spans="11:11" x14ac:dyDescent="0.25">
      <c r="K10952" s="1"/>
    </row>
    <row r="10953" spans="11:11" x14ac:dyDescent="0.25">
      <c r="K10953" s="1"/>
    </row>
    <row r="10954" spans="11:11" x14ac:dyDescent="0.25">
      <c r="K10954" s="1"/>
    </row>
    <row r="10955" spans="11:11" x14ac:dyDescent="0.25">
      <c r="K10955" s="1"/>
    </row>
    <row r="10956" spans="11:11" x14ac:dyDescent="0.25">
      <c r="K10956" s="1"/>
    </row>
    <row r="10957" spans="11:11" x14ac:dyDescent="0.25">
      <c r="K10957" s="1"/>
    </row>
    <row r="10958" spans="11:11" x14ac:dyDescent="0.25">
      <c r="K10958" s="1"/>
    </row>
    <row r="10959" spans="11:11" x14ac:dyDescent="0.25">
      <c r="K10959" s="1"/>
    </row>
    <row r="10960" spans="11:11" x14ac:dyDescent="0.25">
      <c r="K10960" s="1"/>
    </row>
    <row r="10961" spans="11:11" x14ac:dyDescent="0.25">
      <c r="K10961" s="1"/>
    </row>
    <row r="10962" spans="11:11" x14ac:dyDescent="0.25">
      <c r="K10962" s="1"/>
    </row>
    <row r="10963" spans="11:11" x14ac:dyDescent="0.25">
      <c r="K10963" s="1"/>
    </row>
    <row r="10964" spans="11:11" x14ac:dyDescent="0.25">
      <c r="K10964" s="1"/>
    </row>
    <row r="10965" spans="11:11" x14ac:dyDescent="0.25">
      <c r="K10965" s="1"/>
    </row>
    <row r="10966" spans="11:11" x14ac:dyDescent="0.25">
      <c r="K10966" s="1"/>
    </row>
    <row r="10967" spans="11:11" x14ac:dyDescent="0.25">
      <c r="K10967" s="1"/>
    </row>
    <row r="10968" spans="11:11" x14ac:dyDescent="0.25">
      <c r="K10968" s="1"/>
    </row>
    <row r="10969" spans="11:11" x14ac:dyDescent="0.25">
      <c r="K10969" s="1"/>
    </row>
    <row r="10970" spans="11:11" x14ac:dyDescent="0.25">
      <c r="K10970" s="1"/>
    </row>
    <row r="10971" spans="11:11" x14ac:dyDescent="0.25">
      <c r="K10971" s="1"/>
    </row>
    <row r="10972" spans="11:11" x14ac:dyDescent="0.25">
      <c r="K10972" s="1"/>
    </row>
    <row r="10973" spans="11:11" x14ac:dyDescent="0.25">
      <c r="K10973" s="1"/>
    </row>
    <row r="10974" spans="11:11" x14ac:dyDescent="0.25">
      <c r="K10974" s="1"/>
    </row>
    <row r="10975" spans="11:11" x14ac:dyDescent="0.25">
      <c r="K10975" s="1"/>
    </row>
    <row r="10976" spans="11:11" x14ac:dyDescent="0.25">
      <c r="K10976" s="1"/>
    </row>
    <row r="10977" spans="11:11" x14ac:dyDescent="0.25">
      <c r="K10977" s="1"/>
    </row>
    <row r="10978" spans="11:11" x14ac:dyDescent="0.25">
      <c r="K10978" s="1"/>
    </row>
    <row r="10979" spans="11:11" x14ac:dyDescent="0.25">
      <c r="K10979" s="1"/>
    </row>
    <row r="10980" spans="11:11" x14ac:dyDescent="0.25">
      <c r="K10980" s="1"/>
    </row>
    <row r="10981" spans="11:11" x14ac:dyDescent="0.25">
      <c r="K10981" s="1"/>
    </row>
    <row r="10982" spans="11:11" x14ac:dyDescent="0.25">
      <c r="K10982" s="1"/>
    </row>
    <row r="10983" spans="11:11" x14ac:dyDescent="0.25">
      <c r="K10983" s="1"/>
    </row>
    <row r="10984" spans="11:11" x14ac:dyDescent="0.25">
      <c r="K10984" s="1"/>
    </row>
    <row r="10985" spans="11:11" x14ac:dyDescent="0.25">
      <c r="K10985" s="1"/>
    </row>
    <row r="10986" spans="11:11" x14ac:dyDescent="0.25">
      <c r="K10986" s="1"/>
    </row>
    <row r="10987" spans="11:11" x14ac:dyDescent="0.25">
      <c r="K10987" s="1"/>
    </row>
    <row r="10988" spans="11:11" x14ac:dyDescent="0.25">
      <c r="K10988" s="1"/>
    </row>
    <row r="10989" spans="11:11" x14ac:dyDescent="0.25">
      <c r="K10989" s="1"/>
    </row>
    <row r="10990" spans="11:11" x14ac:dyDescent="0.25">
      <c r="K10990" s="1"/>
    </row>
    <row r="10991" spans="11:11" x14ac:dyDescent="0.25">
      <c r="K10991" s="1"/>
    </row>
    <row r="10992" spans="11:11" x14ac:dyDescent="0.25">
      <c r="K10992" s="1"/>
    </row>
    <row r="10993" spans="11:11" x14ac:dyDescent="0.25">
      <c r="K10993" s="1"/>
    </row>
    <row r="10994" spans="11:11" x14ac:dyDescent="0.25">
      <c r="K10994" s="1"/>
    </row>
    <row r="10995" spans="11:11" x14ac:dyDescent="0.25">
      <c r="K10995" s="1"/>
    </row>
    <row r="10996" spans="11:11" x14ac:dyDescent="0.25">
      <c r="K10996" s="1"/>
    </row>
    <row r="10997" spans="11:11" x14ac:dyDescent="0.25">
      <c r="K10997" s="1"/>
    </row>
    <row r="10998" spans="11:11" x14ac:dyDescent="0.25">
      <c r="K10998" s="1"/>
    </row>
    <row r="10999" spans="11:11" x14ac:dyDescent="0.25">
      <c r="K10999" s="1"/>
    </row>
    <row r="11000" spans="11:11" x14ac:dyDescent="0.25">
      <c r="K11000" s="1"/>
    </row>
    <row r="11001" spans="11:11" x14ac:dyDescent="0.25">
      <c r="K11001" s="1"/>
    </row>
    <row r="11002" spans="11:11" x14ac:dyDescent="0.25">
      <c r="K11002" s="1"/>
    </row>
    <row r="11003" spans="11:11" x14ac:dyDescent="0.25">
      <c r="K11003" s="1"/>
    </row>
    <row r="11004" spans="11:11" x14ac:dyDescent="0.25">
      <c r="K11004" s="1"/>
    </row>
    <row r="11005" spans="11:11" x14ac:dyDescent="0.25">
      <c r="K11005" s="1"/>
    </row>
    <row r="11006" spans="11:11" x14ac:dyDescent="0.25">
      <c r="K11006" s="1"/>
    </row>
    <row r="11007" spans="11:11" x14ac:dyDescent="0.25">
      <c r="K11007" s="1"/>
    </row>
    <row r="11008" spans="11:11" x14ac:dyDescent="0.25">
      <c r="K11008" s="1"/>
    </row>
    <row r="11009" spans="11:11" x14ac:dyDescent="0.25">
      <c r="K11009" s="1"/>
    </row>
    <row r="11010" spans="11:11" x14ac:dyDescent="0.25">
      <c r="K11010" s="1"/>
    </row>
    <row r="11011" spans="11:11" x14ac:dyDescent="0.25">
      <c r="K11011" s="1"/>
    </row>
    <row r="11012" spans="11:11" x14ac:dyDescent="0.25">
      <c r="K11012" s="1"/>
    </row>
    <row r="11013" spans="11:11" x14ac:dyDescent="0.25">
      <c r="K11013" s="1"/>
    </row>
    <row r="11014" spans="11:11" x14ac:dyDescent="0.25">
      <c r="K11014" s="1"/>
    </row>
    <row r="11015" spans="11:11" x14ac:dyDescent="0.25">
      <c r="K11015" s="1"/>
    </row>
    <row r="11016" spans="11:11" x14ac:dyDescent="0.25">
      <c r="K11016" s="1"/>
    </row>
    <row r="11017" spans="11:11" x14ac:dyDescent="0.25">
      <c r="K11017" s="1"/>
    </row>
    <row r="11018" spans="11:11" x14ac:dyDescent="0.25">
      <c r="K11018" s="1"/>
    </row>
    <row r="11019" spans="11:11" x14ac:dyDescent="0.25">
      <c r="K11019" s="1"/>
    </row>
    <row r="11020" spans="11:11" x14ac:dyDescent="0.25">
      <c r="K11020" s="1"/>
    </row>
    <row r="11021" spans="11:11" x14ac:dyDescent="0.25">
      <c r="K11021" s="1"/>
    </row>
    <row r="11022" spans="11:11" x14ac:dyDescent="0.25">
      <c r="K11022" s="1"/>
    </row>
    <row r="11023" spans="11:11" x14ac:dyDescent="0.25">
      <c r="K11023" s="1"/>
    </row>
    <row r="11024" spans="11:11" x14ac:dyDescent="0.25">
      <c r="K11024" s="1"/>
    </row>
    <row r="11025" spans="11:11" x14ac:dyDescent="0.25">
      <c r="K11025" s="1"/>
    </row>
    <row r="11026" spans="11:11" x14ac:dyDescent="0.25">
      <c r="K11026" s="1"/>
    </row>
    <row r="11027" spans="11:11" x14ac:dyDescent="0.25">
      <c r="K11027" s="1"/>
    </row>
    <row r="11028" spans="11:11" x14ac:dyDescent="0.25">
      <c r="K11028" s="1"/>
    </row>
    <row r="11029" spans="11:11" x14ac:dyDescent="0.25">
      <c r="K11029" s="1"/>
    </row>
    <row r="11030" spans="11:11" x14ac:dyDescent="0.25">
      <c r="K11030" s="1"/>
    </row>
    <row r="11031" spans="11:11" x14ac:dyDescent="0.25">
      <c r="K11031" s="1"/>
    </row>
    <row r="11032" spans="11:11" x14ac:dyDescent="0.25">
      <c r="K11032" s="1"/>
    </row>
    <row r="11033" spans="11:11" x14ac:dyDescent="0.25">
      <c r="K11033" s="1"/>
    </row>
    <row r="11034" spans="11:11" x14ac:dyDescent="0.25">
      <c r="K11034" s="1"/>
    </row>
    <row r="11035" spans="11:11" x14ac:dyDescent="0.25">
      <c r="K11035" s="1"/>
    </row>
    <row r="11036" spans="11:11" x14ac:dyDescent="0.25">
      <c r="K11036" s="1"/>
    </row>
    <row r="11037" spans="11:11" x14ac:dyDescent="0.25">
      <c r="K11037" s="1"/>
    </row>
    <row r="11038" spans="11:11" x14ac:dyDescent="0.25">
      <c r="K11038" s="1"/>
    </row>
    <row r="11039" spans="11:11" x14ac:dyDescent="0.25">
      <c r="K11039" s="1"/>
    </row>
    <row r="11040" spans="11:11" x14ac:dyDescent="0.25">
      <c r="K11040" s="1"/>
    </row>
    <row r="11041" spans="11:11" x14ac:dyDescent="0.25">
      <c r="K11041" s="1"/>
    </row>
    <row r="11042" spans="11:11" x14ac:dyDescent="0.25">
      <c r="K11042" s="1"/>
    </row>
    <row r="11043" spans="11:11" x14ac:dyDescent="0.25">
      <c r="K11043" s="1"/>
    </row>
    <row r="11044" spans="11:11" x14ac:dyDescent="0.25">
      <c r="K11044" s="1"/>
    </row>
    <row r="11045" spans="11:11" x14ac:dyDescent="0.25">
      <c r="K11045" s="1"/>
    </row>
    <row r="11046" spans="11:11" x14ac:dyDescent="0.25">
      <c r="K11046" s="1"/>
    </row>
    <row r="11047" spans="11:11" x14ac:dyDescent="0.25">
      <c r="K11047" s="1"/>
    </row>
    <row r="11048" spans="11:11" x14ac:dyDescent="0.25">
      <c r="K11048" s="1"/>
    </row>
    <row r="11049" spans="11:11" x14ac:dyDescent="0.25">
      <c r="K11049" s="1"/>
    </row>
    <row r="11050" spans="11:11" x14ac:dyDescent="0.25">
      <c r="K11050" s="1"/>
    </row>
    <row r="11051" spans="11:11" x14ac:dyDescent="0.25">
      <c r="K11051" s="1"/>
    </row>
    <row r="11052" spans="11:11" x14ac:dyDescent="0.25">
      <c r="K11052" s="1"/>
    </row>
    <row r="11053" spans="11:11" x14ac:dyDescent="0.25">
      <c r="K11053" s="1"/>
    </row>
    <row r="11054" spans="11:11" x14ac:dyDescent="0.25">
      <c r="K11054" s="1"/>
    </row>
    <row r="11055" spans="11:11" x14ac:dyDescent="0.25">
      <c r="K11055" s="1"/>
    </row>
    <row r="11056" spans="11:11" x14ac:dyDescent="0.25">
      <c r="K11056" s="1"/>
    </row>
    <row r="11057" spans="11:11" x14ac:dyDescent="0.25">
      <c r="K11057" s="1"/>
    </row>
    <row r="11058" spans="11:11" x14ac:dyDescent="0.25">
      <c r="K11058" s="1"/>
    </row>
    <row r="11059" spans="11:11" x14ac:dyDescent="0.25">
      <c r="K11059" s="1"/>
    </row>
    <row r="11060" spans="11:11" x14ac:dyDescent="0.25">
      <c r="K11060" s="1"/>
    </row>
    <row r="11061" spans="11:11" x14ac:dyDescent="0.25">
      <c r="K11061" s="1"/>
    </row>
    <row r="11062" spans="11:11" x14ac:dyDescent="0.25">
      <c r="K11062" s="1"/>
    </row>
    <row r="11063" spans="11:11" x14ac:dyDescent="0.25">
      <c r="K11063" s="1"/>
    </row>
    <row r="11064" spans="11:11" x14ac:dyDescent="0.25">
      <c r="K11064" s="1"/>
    </row>
    <row r="11065" spans="11:11" x14ac:dyDescent="0.25">
      <c r="K11065" s="1"/>
    </row>
    <row r="11066" spans="11:11" x14ac:dyDescent="0.25">
      <c r="K11066" s="1"/>
    </row>
    <row r="11067" spans="11:11" x14ac:dyDescent="0.25">
      <c r="K11067" s="1"/>
    </row>
    <row r="11068" spans="11:11" x14ac:dyDescent="0.25">
      <c r="K11068" s="1"/>
    </row>
    <row r="11069" spans="11:11" x14ac:dyDescent="0.25">
      <c r="K11069" s="1"/>
    </row>
    <row r="11070" spans="11:11" x14ac:dyDescent="0.25">
      <c r="K11070" s="1"/>
    </row>
    <row r="11071" spans="11:11" x14ac:dyDescent="0.25">
      <c r="K11071" s="1"/>
    </row>
    <row r="11072" spans="11:11" x14ac:dyDescent="0.25">
      <c r="K11072" s="1"/>
    </row>
    <row r="11073" spans="11:11" x14ac:dyDescent="0.25">
      <c r="K11073" s="1"/>
    </row>
    <row r="11074" spans="11:11" x14ac:dyDescent="0.25">
      <c r="K11074" s="1"/>
    </row>
    <row r="11075" spans="11:11" x14ac:dyDescent="0.25">
      <c r="K11075" s="1"/>
    </row>
    <row r="11076" spans="11:11" x14ac:dyDescent="0.25">
      <c r="K11076" s="1"/>
    </row>
    <row r="11077" spans="11:11" x14ac:dyDescent="0.25">
      <c r="K11077" s="1"/>
    </row>
    <row r="11078" spans="11:11" x14ac:dyDescent="0.25">
      <c r="K11078" s="1"/>
    </row>
    <row r="11079" spans="11:11" x14ac:dyDescent="0.25">
      <c r="K11079" s="1"/>
    </row>
    <row r="11080" spans="11:11" x14ac:dyDescent="0.25">
      <c r="K11080" s="1"/>
    </row>
    <row r="11081" spans="11:11" x14ac:dyDescent="0.25">
      <c r="K11081" s="1"/>
    </row>
    <row r="11082" spans="11:11" x14ac:dyDescent="0.25">
      <c r="K11082" s="1"/>
    </row>
    <row r="11083" spans="11:11" x14ac:dyDescent="0.25">
      <c r="K11083" s="1"/>
    </row>
    <row r="11084" spans="11:11" x14ac:dyDescent="0.25">
      <c r="K11084" s="1"/>
    </row>
    <row r="11085" spans="11:11" x14ac:dyDescent="0.25">
      <c r="K11085" s="1"/>
    </row>
    <row r="11086" spans="11:11" x14ac:dyDescent="0.25">
      <c r="K11086" s="1"/>
    </row>
    <row r="11087" spans="11:11" x14ac:dyDescent="0.25">
      <c r="K11087" s="1"/>
    </row>
    <row r="11088" spans="11:11" x14ac:dyDescent="0.25">
      <c r="K11088" s="1"/>
    </row>
    <row r="11089" spans="11:11" x14ac:dyDescent="0.25">
      <c r="K11089" s="1"/>
    </row>
    <row r="11090" spans="11:11" x14ac:dyDescent="0.25">
      <c r="K11090" s="1"/>
    </row>
    <row r="11091" spans="11:11" x14ac:dyDescent="0.25">
      <c r="K11091" s="1"/>
    </row>
    <row r="11092" spans="11:11" x14ac:dyDescent="0.25">
      <c r="K11092" s="1"/>
    </row>
    <row r="11093" spans="11:11" x14ac:dyDescent="0.25">
      <c r="K11093" s="1"/>
    </row>
    <row r="11094" spans="11:11" x14ac:dyDescent="0.25">
      <c r="K11094" s="1"/>
    </row>
    <row r="11095" spans="11:11" x14ac:dyDescent="0.25">
      <c r="K11095" s="1"/>
    </row>
    <row r="11096" spans="11:11" x14ac:dyDescent="0.25">
      <c r="K11096" s="1"/>
    </row>
    <row r="11097" spans="11:11" x14ac:dyDescent="0.25">
      <c r="K11097" s="1"/>
    </row>
    <row r="11098" spans="11:11" x14ac:dyDescent="0.25">
      <c r="K11098" s="1"/>
    </row>
    <row r="11099" spans="11:11" x14ac:dyDescent="0.25">
      <c r="K11099" s="1"/>
    </row>
    <row r="11100" spans="11:11" x14ac:dyDescent="0.25">
      <c r="K11100" s="1"/>
    </row>
    <row r="11101" spans="11:11" x14ac:dyDescent="0.25">
      <c r="K11101" s="1"/>
    </row>
    <row r="11102" spans="11:11" x14ac:dyDescent="0.25">
      <c r="K11102" s="1"/>
    </row>
    <row r="11103" spans="11:11" x14ac:dyDescent="0.25">
      <c r="K11103" s="1"/>
    </row>
    <row r="11104" spans="11:11" x14ac:dyDescent="0.25">
      <c r="K11104" s="1"/>
    </row>
    <row r="11105" spans="11:11" x14ac:dyDescent="0.25">
      <c r="K11105" s="1"/>
    </row>
    <row r="11106" spans="11:11" x14ac:dyDescent="0.25">
      <c r="K11106" s="1"/>
    </row>
    <row r="11107" spans="11:11" x14ac:dyDescent="0.25">
      <c r="K11107" s="1"/>
    </row>
    <row r="11108" spans="11:11" x14ac:dyDescent="0.25">
      <c r="K11108" s="1"/>
    </row>
    <row r="11109" spans="11:11" x14ac:dyDescent="0.25">
      <c r="K11109" s="1"/>
    </row>
    <row r="11110" spans="11:11" x14ac:dyDescent="0.25">
      <c r="K11110" s="1"/>
    </row>
    <row r="11111" spans="11:11" x14ac:dyDescent="0.25">
      <c r="K11111" s="1"/>
    </row>
    <row r="11112" spans="11:11" x14ac:dyDescent="0.25">
      <c r="K11112" s="1"/>
    </row>
    <row r="11113" spans="11:11" x14ac:dyDescent="0.25">
      <c r="K11113" s="1"/>
    </row>
    <row r="11114" spans="11:11" x14ac:dyDescent="0.25">
      <c r="K11114" s="1"/>
    </row>
    <row r="11115" spans="11:11" x14ac:dyDescent="0.25">
      <c r="K11115" s="1"/>
    </row>
    <row r="11116" spans="11:11" x14ac:dyDescent="0.25">
      <c r="K11116" s="1"/>
    </row>
    <row r="11117" spans="11:11" x14ac:dyDescent="0.25">
      <c r="K11117" s="1"/>
    </row>
    <row r="11118" spans="11:11" x14ac:dyDescent="0.25">
      <c r="K11118" s="1"/>
    </row>
    <row r="11119" spans="11:11" x14ac:dyDescent="0.25">
      <c r="K11119" s="1"/>
    </row>
    <row r="11120" spans="11:11" x14ac:dyDescent="0.25">
      <c r="K11120" s="1"/>
    </row>
    <row r="11121" spans="11:11" x14ac:dyDescent="0.25">
      <c r="K11121" s="1"/>
    </row>
    <row r="11122" spans="11:11" x14ac:dyDescent="0.25">
      <c r="K11122" s="1"/>
    </row>
    <row r="11123" spans="11:11" x14ac:dyDescent="0.25">
      <c r="K11123" s="1"/>
    </row>
    <row r="11124" spans="11:11" x14ac:dyDescent="0.25">
      <c r="K11124" s="1"/>
    </row>
    <row r="11125" spans="11:11" x14ac:dyDescent="0.25">
      <c r="K11125" s="1"/>
    </row>
    <row r="11126" spans="11:11" x14ac:dyDescent="0.25">
      <c r="K11126" s="1"/>
    </row>
    <row r="11127" spans="11:11" x14ac:dyDescent="0.25">
      <c r="K11127" s="1"/>
    </row>
    <row r="11128" spans="11:11" x14ac:dyDescent="0.25">
      <c r="K11128" s="1"/>
    </row>
    <row r="11129" spans="11:11" x14ac:dyDescent="0.25">
      <c r="K11129" s="1"/>
    </row>
    <row r="11130" spans="11:11" x14ac:dyDescent="0.25">
      <c r="K11130" s="1"/>
    </row>
    <row r="11131" spans="11:11" x14ac:dyDescent="0.25">
      <c r="K11131" s="1"/>
    </row>
    <row r="11132" spans="11:11" x14ac:dyDescent="0.25">
      <c r="K11132" s="1"/>
    </row>
    <row r="11133" spans="11:11" x14ac:dyDescent="0.25">
      <c r="K11133" s="1"/>
    </row>
    <row r="11134" spans="11:11" x14ac:dyDescent="0.25">
      <c r="K11134" s="1"/>
    </row>
    <row r="11135" spans="11:11" x14ac:dyDescent="0.25">
      <c r="K11135" s="1"/>
    </row>
    <row r="11136" spans="11:11" x14ac:dyDescent="0.25">
      <c r="K11136" s="1"/>
    </row>
    <row r="11137" spans="11:11" x14ac:dyDescent="0.25">
      <c r="K11137" s="1"/>
    </row>
    <row r="11138" spans="11:11" x14ac:dyDescent="0.25">
      <c r="K11138" s="1"/>
    </row>
    <row r="11139" spans="11:11" x14ac:dyDescent="0.25">
      <c r="K11139" s="1"/>
    </row>
    <row r="11140" spans="11:11" x14ac:dyDescent="0.25">
      <c r="K11140" s="1"/>
    </row>
    <row r="11141" spans="11:11" x14ac:dyDescent="0.25">
      <c r="K11141" s="1"/>
    </row>
    <row r="11142" spans="11:11" x14ac:dyDescent="0.25">
      <c r="K11142" s="1"/>
    </row>
    <row r="11143" spans="11:11" x14ac:dyDescent="0.25">
      <c r="K11143" s="1"/>
    </row>
    <row r="11144" spans="11:11" x14ac:dyDescent="0.25">
      <c r="K11144" s="1"/>
    </row>
    <row r="11145" spans="11:11" x14ac:dyDescent="0.25">
      <c r="K11145" s="1"/>
    </row>
    <row r="11146" spans="11:11" x14ac:dyDescent="0.25">
      <c r="K11146" s="1"/>
    </row>
    <row r="11147" spans="11:11" x14ac:dyDescent="0.25">
      <c r="K11147" s="1"/>
    </row>
    <row r="11148" spans="11:11" x14ac:dyDescent="0.25">
      <c r="K11148" s="1"/>
    </row>
    <row r="11149" spans="11:11" x14ac:dyDescent="0.25">
      <c r="K11149" s="1"/>
    </row>
    <row r="11150" spans="11:11" x14ac:dyDescent="0.25">
      <c r="K11150" s="1"/>
    </row>
    <row r="11151" spans="11:11" x14ac:dyDescent="0.25">
      <c r="K11151" s="1"/>
    </row>
    <row r="11152" spans="11:11" x14ac:dyDescent="0.25">
      <c r="K11152" s="1"/>
    </row>
    <row r="11153" spans="11:11" x14ac:dyDescent="0.25">
      <c r="K11153" s="1"/>
    </row>
    <row r="11154" spans="11:11" x14ac:dyDescent="0.25">
      <c r="K11154" s="1"/>
    </row>
    <row r="11155" spans="11:11" x14ac:dyDescent="0.25">
      <c r="K11155" s="1"/>
    </row>
    <row r="11156" spans="11:11" x14ac:dyDescent="0.25">
      <c r="K11156" s="1"/>
    </row>
    <row r="11157" spans="11:11" x14ac:dyDescent="0.25">
      <c r="K11157" s="1"/>
    </row>
    <row r="11158" spans="11:11" x14ac:dyDescent="0.25">
      <c r="K11158" s="1"/>
    </row>
    <row r="11159" spans="11:11" x14ac:dyDescent="0.25">
      <c r="K11159" s="1"/>
    </row>
    <row r="11160" spans="11:11" x14ac:dyDescent="0.25">
      <c r="K11160" s="1"/>
    </row>
    <row r="11161" spans="11:11" x14ac:dyDescent="0.25">
      <c r="K11161" s="1"/>
    </row>
    <row r="11162" spans="11:11" x14ac:dyDescent="0.25">
      <c r="K11162" s="1"/>
    </row>
    <row r="11163" spans="11:11" x14ac:dyDescent="0.25">
      <c r="K11163" s="1"/>
    </row>
    <row r="11164" spans="11:11" x14ac:dyDescent="0.25">
      <c r="K11164" s="1"/>
    </row>
    <row r="11165" spans="11:11" x14ac:dyDescent="0.25">
      <c r="K11165" s="1"/>
    </row>
    <row r="11166" spans="11:11" x14ac:dyDescent="0.25">
      <c r="K11166" s="1"/>
    </row>
    <row r="11167" spans="11:11" x14ac:dyDescent="0.25">
      <c r="K11167" s="1"/>
    </row>
    <row r="11168" spans="11:11" x14ac:dyDescent="0.25">
      <c r="K11168" s="1"/>
    </row>
    <row r="11169" spans="11:11" x14ac:dyDescent="0.25">
      <c r="K11169" s="1"/>
    </row>
    <row r="11170" spans="11:11" x14ac:dyDescent="0.25">
      <c r="K11170" s="1"/>
    </row>
    <row r="11171" spans="11:11" x14ac:dyDescent="0.25">
      <c r="K11171" s="1"/>
    </row>
    <row r="11172" spans="11:11" x14ac:dyDescent="0.25">
      <c r="K11172" s="1"/>
    </row>
    <row r="11173" spans="11:11" x14ac:dyDescent="0.25">
      <c r="K11173" s="1"/>
    </row>
    <row r="11174" spans="11:11" x14ac:dyDescent="0.25">
      <c r="K11174" s="1"/>
    </row>
    <row r="11175" spans="11:11" x14ac:dyDescent="0.25">
      <c r="K11175" s="1"/>
    </row>
    <row r="11176" spans="11:11" x14ac:dyDescent="0.25">
      <c r="K11176" s="1"/>
    </row>
    <row r="11177" spans="11:11" x14ac:dyDescent="0.25">
      <c r="K11177" s="1"/>
    </row>
    <row r="11178" spans="11:11" x14ac:dyDescent="0.25">
      <c r="K11178" s="1"/>
    </row>
    <row r="11179" spans="11:11" x14ac:dyDescent="0.25">
      <c r="K11179" s="1"/>
    </row>
    <row r="11180" spans="11:11" x14ac:dyDescent="0.25">
      <c r="K11180" s="1"/>
    </row>
    <row r="11181" spans="11:11" x14ac:dyDescent="0.25">
      <c r="K11181" s="1"/>
    </row>
    <row r="11182" spans="11:11" x14ac:dyDescent="0.25">
      <c r="K11182" s="1"/>
    </row>
    <row r="11183" spans="11:11" x14ac:dyDescent="0.25">
      <c r="K11183" s="1"/>
    </row>
    <row r="11184" spans="11:11" x14ac:dyDescent="0.25">
      <c r="K11184" s="1"/>
    </row>
    <row r="11185" spans="11:11" x14ac:dyDescent="0.25">
      <c r="K11185" s="1"/>
    </row>
    <row r="11186" spans="11:11" x14ac:dyDescent="0.25">
      <c r="K11186" s="1"/>
    </row>
    <row r="11187" spans="11:11" x14ac:dyDescent="0.25">
      <c r="K11187" s="1"/>
    </row>
    <row r="11188" spans="11:11" x14ac:dyDescent="0.25">
      <c r="K11188" s="1"/>
    </row>
    <row r="11189" spans="11:11" x14ac:dyDescent="0.25">
      <c r="K11189" s="1"/>
    </row>
    <row r="11190" spans="11:11" x14ac:dyDescent="0.25">
      <c r="K11190" s="1"/>
    </row>
    <row r="11191" spans="11:11" x14ac:dyDescent="0.25">
      <c r="K11191" s="1"/>
    </row>
    <row r="11192" spans="11:11" x14ac:dyDescent="0.25">
      <c r="K11192" s="1"/>
    </row>
    <row r="11193" spans="11:11" x14ac:dyDescent="0.25">
      <c r="K11193" s="1"/>
    </row>
    <row r="11194" spans="11:11" x14ac:dyDescent="0.25">
      <c r="K11194" s="1"/>
    </row>
    <row r="11195" spans="11:11" x14ac:dyDescent="0.25">
      <c r="K11195" s="1"/>
    </row>
    <row r="11196" spans="11:11" x14ac:dyDescent="0.25">
      <c r="K11196" s="1"/>
    </row>
    <row r="11197" spans="11:11" x14ac:dyDescent="0.25">
      <c r="K11197" s="1"/>
    </row>
    <row r="11198" spans="11:11" x14ac:dyDescent="0.25">
      <c r="K11198" s="1"/>
    </row>
    <row r="11199" spans="11:11" x14ac:dyDescent="0.25">
      <c r="K11199" s="1"/>
    </row>
    <row r="11200" spans="11:11" x14ac:dyDescent="0.25">
      <c r="K11200" s="1"/>
    </row>
    <row r="11201" spans="11:11" x14ac:dyDescent="0.25">
      <c r="K11201" s="1"/>
    </row>
    <row r="11202" spans="11:11" x14ac:dyDescent="0.25">
      <c r="K11202" s="1"/>
    </row>
    <row r="11203" spans="11:11" x14ac:dyDescent="0.25">
      <c r="K11203" s="1"/>
    </row>
    <row r="11204" spans="11:11" x14ac:dyDescent="0.25">
      <c r="K11204" s="1"/>
    </row>
    <row r="11205" spans="11:11" x14ac:dyDescent="0.25">
      <c r="K11205" s="1"/>
    </row>
    <row r="11206" spans="11:11" x14ac:dyDescent="0.25">
      <c r="K11206" s="1"/>
    </row>
    <row r="11207" spans="11:11" x14ac:dyDescent="0.25">
      <c r="K11207" s="1"/>
    </row>
    <row r="11208" spans="11:11" x14ac:dyDescent="0.25">
      <c r="K11208" s="1"/>
    </row>
    <row r="11209" spans="11:11" x14ac:dyDescent="0.25">
      <c r="K11209" s="1"/>
    </row>
    <row r="11210" spans="11:11" x14ac:dyDescent="0.25">
      <c r="K11210" s="1"/>
    </row>
    <row r="11211" spans="11:11" x14ac:dyDescent="0.25">
      <c r="K11211" s="1"/>
    </row>
    <row r="11212" spans="11:11" x14ac:dyDescent="0.25">
      <c r="K11212" s="1"/>
    </row>
    <row r="11213" spans="11:11" x14ac:dyDescent="0.25">
      <c r="K11213" s="1"/>
    </row>
    <row r="11214" spans="11:11" x14ac:dyDescent="0.25">
      <c r="K11214" s="1"/>
    </row>
    <row r="11215" spans="11:11" x14ac:dyDescent="0.25">
      <c r="K11215" s="1"/>
    </row>
    <row r="11216" spans="11:11" x14ac:dyDescent="0.25">
      <c r="K11216" s="1"/>
    </row>
    <row r="11217" spans="11:11" x14ac:dyDescent="0.25">
      <c r="K11217" s="1"/>
    </row>
    <row r="11218" spans="11:11" x14ac:dyDescent="0.25">
      <c r="K11218" s="1"/>
    </row>
    <row r="11219" spans="11:11" x14ac:dyDescent="0.25">
      <c r="K11219" s="1"/>
    </row>
    <row r="11220" spans="11:11" x14ac:dyDescent="0.25">
      <c r="K11220" s="1"/>
    </row>
    <row r="11221" spans="11:11" x14ac:dyDescent="0.25">
      <c r="K11221" s="1"/>
    </row>
    <row r="11222" spans="11:11" x14ac:dyDescent="0.25">
      <c r="K11222" s="1"/>
    </row>
    <row r="11223" spans="11:11" x14ac:dyDescent="0.25">
      <c r="K11223" s="1"/>
    </row>
    <row r="11224" spans="11:11" x14ac:dyDescent="0.25">
      <c r="K11224" s="1"/>
    </row>
    <row r="11225" spans="11:11" x14ac:dyDescent="0.25">
      <c r="K11225" s="1"/>
    </row>
    <row r="11226" spans="11:11" x14ac:dyDescent="0.25">
      <c r="K11226" s="1"/>
    </row>
    <row r="11227" spans="11:11" x14ac:dyDescent="0.25">
      <c r="K11227" s="1"/>
    </row>
    <row r="11228" spans="11:11" x14ac:dyDescent="0.25">
      <c r="K11228" s="1"/>
    </row>
    <row r="11229" spans="11:11" x14ac:dyDescent="0.25">
      <c r="K11229" s="1"/>
    </row>
    <row r="11230" spans="11:11" x14ac:dyDescent="0.25">
      <c r="K11230" s="1"/>
    </row>
    <row r="11231" spans="11:11" x14ac:dyDescent="0.25">
      <c r="K11231" s="1"/>
    </row>
    <row r="11232" spans="11:11" x14ac:dyDescent="0.25">
      <c r="K11232" s="1"/>
    </row>
    <row r="11233" spans="11:11" x14ac:dyDescent="0.25">
      <c r="K11233" s="1"/>
    </row>
    <row r="11234" spans="11:11" x14ac:dyDescent="0.25">
      <c r="K11234" s="1"/>
    </row>
    <row r="11235" spans="11:11" x14ac:dyDescent="0.25">
      <c r="K11235" s="1"/>
    </row>
    <row r="11236" spans="11:11" x14ac:dyDescent="0.25">
      <c r="K11236" s="1"/>
    </row>
    <row r="11237" spans="11:11" x14ac:dyDescent="0.25">
      <c r="K11237" s="1"/>
    </row>
    <row r="11238" spans="11:11" x14ac:dyDescent="0.25">
      <c r="K11238" s="1"/>
    </row>
    <row r="11239" spans="11:11" x14ac:dyDescent="0.25">
      <c r="K11239" s="1"/>
    </row>
    <row r="11240" spans="11:11" x14ac:dyDescent="0.25">
      <c r="K11240" s="1"/>
    </row>
    <row r="11241" spans="11:11" x14ac:dyDescent="0.25">
      <c r="K11241" s="1"/>
    </row>
    <row r="11242" spans="11:11" x14ac:dyDescent="0.25">
      <c r="K11242" s="1"/>
    </row>
    <row r="11243" spans="11:11" x14ac:dyDescent="0.25">
      <c r="K11243" s="1"/>
    </row>
    <row r="11244" spans="11:11" x14ac:dyDescent="0.25">
      <c r="K11244" s="1"/>
    </row>
    <row r="11245" spans="11:11" x14ac:dyDescent="0.25">
      <c r="K11245" s="1"/>
    </row>
    <row r="11246" spans="11:11" x14ac:dyDescent="0.25">
      <c r="K11246" s="1"/>
    </row>
    <row r="11247" spans="11:11" x14ac:dyDescent="0.25">
      <c r="K11247" s="1"/>
    </row>
    <row r="11248" spans="11:11" x14ac:dyDescent="0.25">
      <c r="K11248" s="1"/>
    </row>
    <row r="11249" spans="11:11" x14ac:dyDescent="0.25">
      <c r="K11249" s="1"/>
    </row>
    <row r="11250" spans="11:11" x14ac:dyDescent="0.25">
      <c r="K11250" s="1"/>
    </row>
    <row r="11251" spans="11:11" x14ac:dyDescent="0.25">
      <c r="K11251" s="1"/>
    </row>
    <row r="11252" spans="11:11" x14ac:dyDescent="0.25">
      <c r="K11252" s="1"/>
    </row>
    <row r="11253" spans="11:11" x14ac:dyDescent="0.25">
      <c r="K11253" s="1"/>
    </row>
    <row r="11254" spans="11:11" x14ac:dyDescent="0.25">
      <c r="K11254" s="1"/>
    </row>
    <row r="11255" spans="11:11" x14ac:dyDescent="0.25">
      <c r="K11255" s="1"/>
    </row>
    <row r="11256" spans="11:11" x14ac:dyDescent="0.25">
      <c r="K11256" s="1"/>
    </row>
    <row r="11257" spans="11:11" x14ac:dyDescent="0.25">
      <c r="K11257" s="1"/>
    </row>
    <row r="11258" spans="11:11" x14ac:dyDescent="0.25">
      <c r="K11258" s="1"/>
    </row>
    <row r="11259" spans="11:11" x14ac:dyDescent="0.25">
      <c r="K11259" s="1"/>
    </row>
    <row r="11260" spans="11:11" x14ac:dyDescent="0.25">
      <c r="K11260" s="1"/>
    </row>
    <row r="11261" spans="11:11" x14ac:dyDescent="0.25">
      <c r="K11261" s="1"/>
    </row>
    <row r="11262" spans="11:11" x14ac:dyDescent="0.25">
      <c r="K11262" s="1"/>
    </row>
    <row r="11263" spans="11:11" x14ac:dyDescent="0.25">
      <c r="K11263" s="1"/>
    </row>
    <row r="11264" spans="11:11" x14ac:dyDescent="0.25">
      <c r="K11264" s="1"/>
    </row>
    <row r="11265" spans="11:11" x14ac:dyDescent="0.25">
      <c r="K11265" s="1"/>
    </row>
    <row r="11266" spans="11:11" x14ac:dyDescent="0.25">
      <c r="K11266" s="1"/>
    </row>
    <row r="11267" spans="11:11" x14ac:dyDescent="0.25">
      <c r="K11267" s="1"/>
    </row>
    <row r="11268" spans="11:11" x14ac:dyDescent="0.25">
      <c r="K11268" s="1"/>
    </row>
    <row r="11269" spans="11:11" x14ac:dyDescent="0.25">
      <c r="K11269" s="1"/>
    </row>
    <row r="11270" spans="11:11" x14ac:dyDescent="0.25">
      <c r="K11270" s="1"/>
    </row>
    <row r="11271" spans="11:11" x14ac:dyDescent="0.25">
      <c r="K11271" s="1"/>
    </row>
    <row r="11272" spans="11:11" x14ac:dyDescent="0.25">
      <c r="K11272" s="1"/>
    </row>
    <row r="11273" spans="11:11" x14ac:dyDescent="0.25">
      <c r="K11273" s="1"/>
    </row>
    <row r="11274" spans="11:11" x14ac:dyDescent="0.25">
      <c r="K11274" s="1"/>
    </row>
    <row r="11275" spans="11:11" x14ac:dyDescent="0.25">
      <c r="K11275" s="1"/>
    </row>
    <row r="11276" spans="11:11" x14ac:dyDescent="0.25">
      <c r="K11276" s="1"/>
    </row>
    <row r="11277" spans="11:11" x14ac:dyDescent="0.25">
      <c r="K11277" s="1"/>
    </row>
    <row r="11278" spans="11:11" x14ac:dyDescent="0.25">
      <c r="K11278" s="1"/>
    </row>
    <row r="11279" spans="11:11" x14ac:dyDescent="0.25">
      <c r="K11279" s="1"/>
    </row>
    <row r="11280" spans="11:11" x14ac:dyDescent="0.25">
      <c r="K11280" s="1"/>
    </row>
    <row r="11281" spans="11:11" x14ac:dyDescent="0.25">
      <c r="K11281" s="1"/>
    </row>
    <row r="11282" spans="11:11" x14ac:dyDescent="0.25">
      <c r="K11282" s="1"/>
    </row>
    <row r="11283" spans="11:11" x14ac:dyDescent="0.25">
      <c r="K11283" s="1"/>
    </row>
    <row r="11284" spans="11:11" x14ac:dyDescent="0.25">
      <c r="K11284" s="1"/>
    </row>
    <row r="11285" spans="11:11" x14ac:dyDescent="0.25">
      <c r="K11285" s="1"/>
    </row>
    <row r="11286" spans="11:11" x14ac:dyDescent="0.25">
      <c r="K11286" s="1"/>
    </row>
    <row r="11287" spans="11:11" x14ac:dyDescent="0.25">
      <c r="K11287" s="1"/>
    </row>
    <row r="11288" spans="11:11" x14ac:dyDescent="0.25">
      <c r="K11288" s="1"/>
    </row>
    <row r="11289" spans="11:11" x14ac:dyDescent="0.25">
      <c r="K11289" s="1"/>
    </row>
    <row r="11290" spans="11:11" x14ac:dyDescent="0.25">
      <c r="K11290" s="1"/>
    </row>
    <row r="11291" spans="11:11" x14ac:dyDescent="0.25">
      <c r="K11291" s="1"/>
    </row>
    <row r="11292" spans="11:11" x14ac:dyDescent="0.25">
      <c r="K11292" s="1"/>
    </row>
    <row r="11293" spans="11:11" x14ac:dyDescent="0.25">
      <c r="K11293" s="1"/>
    </row>
    <row r="11294" spans="11:11" x14ac:dyDescent="0.25">
      <c r="K11294" s="1"/>
    </row>
    <row r="11295" spans="11:11" x14ac:dyDescent="0.25">
      <c r="K11295" s="1"/>
    </row>
    <row r="11296" spans="11:11" x14ac:dyDescent="0.25">
      <c r="K11296" s="1"/>
    </row>
    <row r="11297" spans="11:11" x14ac:dyDescent="0.25">
      <c r="K11297" s="1"/>
    </row>
    <row r="11298" spans="11:11" x14ac:dyDescent="0.25">
      <c r="K11298" s="1"/>
    </row>
    <row r="11299" spans="11:11" x14ac:dyDescent="0.25">
      <c r="K11299" s="1"/>
    </row>
    <row r="11300" spans="11:11" x14ac:dyDescent="0.25">
      <c r="K11300" s="1"/>
    </row>
    <row r="11301" spans="11:11" x14ac:dyDescent="0.25">
      <c r="K11301" s="1"/>
    </row>
    <row r="11302" spans="11:11" x14ac:dyDescent="0.25">
      <c r="K11302" s="1"/>
    </row>
    <row r="11303" spans="11:11" x14ac:dyDescent="0.25">
      <c r="K11303" s="1"/>
    </row>
    <row r="11304" spans="11:11" x14ac:dyDescent="0.25">
      <c r="K11304" s="1"/>
    </row>
    <row r="11305" spans="11:11" x14ac:dyDescent="0.25">
      <c r="K11305" s="1"/>
    </row>
    <row r="11306" spans="11:11" x14ac:dyDescent="0.25">
      <c r="K11306" s="1"/>
    </row>
    <row r="11307" spans="11:11" x14ac:dyDescent="0.25">
      <c r="K11307" s="1"/>
    </row>
    <row r="11308" spans="11:11" x14ac:dyDescent="0.25">
      <c r="K11308" s="1"/>
    </row>
    <row r="11309" spans="11:11" x14ac:dyDescent="0.25">
      <c r="K11309" s="1"/>
    </row>
    <row r="11310" spans="11:11" x14ac:dyDescent="0.25">
      <c r="K11310" s="1"/>
    </row>
    <row r="11311" spans="11:11" x14ac:dyDescent="0.25">
      <c r="K11311" s="1"/>
    </row>
    <row r="11312" spans="11:11" x14ac:dyDescent="0.25">
      <c r="K11312" s="1"/>
    </row>
    <row r="11313" spans="11:11" x14ac:dyDescent="0.25">
      <c r="K11313" s="1"/>
    </row>
    <row r="11314" spans="11:11" x14ac:dyDescent="0.25">
      <c r="K11314" s="1"/>
    </row>
    <row r="11315" spans="11:11" x14ac:dyDescent="0.25">
      <c r="K11315" s="1"/>
    </row>
    <row r="11316" spans="11:11" x14ac:dyDescent="0.25">
      <c r="K11316" s="1"/>
    </row>
    <row r="11317" spans="11:11" x14ac:dyDescent="0.25">
      <c r="K11317" s="1"/>
    </row>
    <row r="11318" spans="11:11" x14ac:dyDescent="0.25">
      <c r="K11318" s="1"/>
    </row>
    <row r="11319" spans="11:11" x14ac:dyDescent="0.25">
      <c r="K11319" s="1"/>
    </row>
    <row r="11320" spans="11:11" x14ac:dyDescent="0.25">
      <c r="K11320" s="1"/>
    </row>
    <row r="11321" spans="11:11" x14ac:dyDescent="0.25">
      <c r="K11321" s="1"/>
    </row>
    <row r="11322" spans="11:11" x14ac:dyDescent="0.25">
      <c r="K11322" s="1"/>
    </row>
    <row r="11323" spans="11:11" x14ac:dyDescent="0.25">
      <c r="K11323" s="1"/>
    </row>
    <row r="11324" spans="11:11" x14ac:dyDescent="0.25">
      <c r="K11324" s="1"/>
    </row>
    <row r="11325" spans="11:11" x14ac:dyDescent="0.25">
      <c r="K11325" s="1"/>
    </row>
    <row r="11326" spans="11:11" x14ac:dyDescent="0.25">
      <c r="K11326" s="1"/>
    </row>
    <row r="11327" spans="11:11" x14ac:dyDescent="0.25">
      <c r="K11327" s="1"/>
    </row>
    <row r="11328" spans="11:11" x14ac:dyDescent="0.25">
      <c r="K11328" s="1"/>
    </row>
    <row r="11329" spans="11:11" x14ac:dyDescent="0.25">
      <c r="K11329" s="1"/>
    </row>
    <row r="11330" spans="11:11" x14ac:dyDescent="0.25">
      <c r="K11330" s="1"/>
    </row>
    <row r="11331" spans="11:11" x14ac:dyDescent="0.25">
      <c r="K11331" s="1"/>
    </row>
    <row r="11332" spans="11:11" x14ac:dyDescent="0.25">
      <c r="K11332" s="1"/>
    </row>
    <row r="11333" spans="11:11" x14ac:dyDescent="0.25">
      <c r="K11333" s="1"/>
    </row>
    <row r="11334" spans="11:11" x14ac:dyDescent="0.25">
      <c r="K11334" s="1"/>
    </row>
    <row r="11335" spans="11:11" x14ac:dyDescent="0.25">
      <c r="K11335" s="1"/>
    </row>
    <row r="11336" spans="11:11" x14ac:dyDescent="0.25">
      <c r="K11336" s="1"/>
    </row>
    <row r="11337" spans="11:11" x14ac:dyDescent="0.25">
      <c r="K11337" s="1"/>
    </row>
    <row r="11338" spans="11:11" x14ac:dyDescent="0.25">
      <c r="K11338" s="1"/>
    </row>
    <row r="11339" spans="11:11" x14ac:dyDescent="0.25">
      <c r="K11339" s="1"/>
    </row>
    <row r="11340" spans="11:11" x14ac:dyDescent="0.25">
      <c r="K11340" s="1"/>
    </row>
    <row r="11341" spans="11:11" x14ac:dyDescent="0.25">
      <c r="K11341" s="1"/>
    </row>
    <row r="11342" spans="11:11" x14ac:dyDescent="0.25">
      <c r="K11342" s="1"/>
    </row>
    <row r="11343" spans="11:11" x14ac:dyDescent="0.25">
      <c r="K11343" s="1"/>
    </row>
    <row r="11344" spans="11:11" x14ac:dyDescent="0.25">
      <c r="K11344" s="1"/>
    </row>
    <row r="11345" spans="11:11" x14ac:dyDescent="0.25">
      <c r="K11345" s="1"/>
    </row>
    <row r="11346" spans="11:11" x14ac:dyDescent="0.25">
      <c r="K11346" s="1"/>
    </row>
    <row r="11347" spans="11:11" x14ac:dyDescent="0.25">
      <c r="K11347" s="1"/>
    </row>
    <row r="11348" spans="11:11" x14ac:dyDescent="0.25">
      <c r="K11348" s="1"/>
    </row>
    <row r="11349" spans="11:11" x14ac:dyDescent="0.25">
      <c r="K11349" s="1"/>
    </row>
    <row r="11350" spans="11:11" x14ac:dyDescent="0.25">
      <c r="K11350" s="1"/>
    </row>
    <row r="11351" spans="11:11" x14ac:dyDescent="0.25">
      <c r="K11351" s="1"/>
    </row>
    <row r="11352" spans="11:11" x14ac:dyDescent="0.25">
      <c r="K11352" s="1"/>
    </row>
    <row r="11353" spans="11:11" x14ac:dyDescent="0.25">
      <c r="K11353" s="1"/>
    </row>
    <row r="11354" spans="11:11" x14ac:dyDescent="0.25">
      <c r="K11354" s="1"/>
    </row>
    <row r="11355" spans="11:11" x14ac:dyDescent="0.25">
      <c r="K11355" s="1"/>
    </row>
    <row r="11356" spans="11:11" x14ac:dyDescent="0.25">
      <c r="K11356" s="1"/>
    </row>
    <row r="11357" spans="11:11" x14ac:dyDescent="0.25">
      <c r="K11357" s="1"/>
    </row>
    <row r="11358" spans="11:11" x14ac:dyDescent="0.25">
      <c r="K11358" s="1"/>
    </row>
    <row r="11359" spans="11:11" x14ac:dyDescent="0.25">
      <c r="K11359" s="1"/>
    </row>
    <row r="11360" spans="11:11" x14ac:dyDescent="0.25">
      <c r="K11360" s="1"/>
    </row>
    <row r="11361" spans="11:11" x14ac:dyDescent="0.25">
      <c r="K11361" s="1"/>
    </row>
    <row r="11362" spans="11:11" x14ac:dyDescent="0.25">
      <c r="K11362" s="1"/>
    </row>
    <row r="11363" spans="11:11" x14ac:dyDescent="0.25">
      <c r="K11363" s="1"/>
    </row>
    <row r="11364" spans="11:11" x14ac:dyDescent="0.25">
      <c r="K11364" s="1"/>
    </row>
    <row r="11365" spans="11:11" x14ac:dyDescent="0.25">
      <c r="K11365" s="1"/>
    </row>
    <row r="11366" spans="11:11" x14ac:dyDescent="0.25">
      <c r="K11366" s="1"/>
    </row>
    <row r="11367" spans="11:11" x14ac:dyDescent="0.25">
      <c r="K11367" s="1"/>
    </row>
    <row r="11368" spans="11:11" x14ac:dyDescent="0.25">
      <c r="K11368" s="1"/>
    </row>
    <row r="11369" spans="11:11" x14ac:dyDescent="0.25">
      <c r="K11369" s="1"/>
    </row>
    <row r="11370" spans="11:11" x14ac:dyDescent="0.25">
      <c r="K11370" s="1"/>
    </row>
    <row r="11371" spans="11:11" x14ac:dyDescent="0.25">
      <c r="K11371" s="1"/>
    </row>
    <row r="11372" spans="11:11" x14ac:dyDescent="0.25">
      <c r="K11372" s="1"/>
    </row>
    <row r="11373" spans="11:11" x14ac:dyDescent="0.25">
      <c r="K11373" s="1"/>
    </row>
    <row r="11374" spans="11:11" x14ac:dyDescent="0.25">
      <c r="K11374" s="1"/>
    </row>
    <row r="11375" spans="11:11" x14ac:dyDescent="0.25">
      <c r="K11375" s="1"/>
    </row>
    <row r="11376" spans="11:11" x14ac:dyDescent="0.25">
      <c r="K11376" s="1"/>
    </row>
    <row r="11377" spans="11:11" x14ac:dyDescent="0.25">
      <c r="K11377" s="1"/>
    </row>
    <row r="11378" spans="11:11" x14ac:dyDescent="0.25">
      <c r="K11378" s="1"/>
    </row>
    <row r="11379" spans="11:11" x14ac:dyDescent="0.25">
      <c r="K11379" s="1"/>
    </row>
    <row r="11380" spans="11:11" x14ac:dyDescent="0.25">
      <c r="K11380" s="1"/>
    </row>
    <row r="11381" spans="11:11" x14ac:dyDescent="0.25">
      <c r="K11381" s="1"/>
    </row>
    <row r="11382" spans="11:11" x14ac:dyDescent="0.25">
      <c r="K11382" s="1"/>
    </row>
    <row r="11383" spans="11:11" x14ac:dyDescent="0.25">
      <c r="K11383" s="1"/>
    </row>
    <row r="11384" spans="11:11" x14ac:dyDescent="0.25">
      <c r="K11384" s="1"/>
    </row>
    <row r="11385" spans="11:11" x14ac:dyDescent="0.25">
      <c r="K11385" s="1"/>
    </row>
    <row r="11386" spans="11:11" x14ac:dyDescent="0.25">
      <c r="K11386" s="1"/>
    </row>
    <row r="11387" spans="11:11" x14ac:dyDescent="0.25">
      <c r="K11387" s="1"/>
    </row>
    <row r="11388" spans="11:11" x14ac:dyDescent="0.25">
      <c r="K11388" s="1"/>
    </row>
    <row r="11389" spans="11:11" x14ac:dyDescent="0.25">
      <c r="K11389" s="1"/>
    </row>
    <row r="11390" spans="11:11" x14ac:dyDescent="0.25">
      <c r="K11390" s="1"/>
    </row>
    <row r="11391" spans="11:11" x14ac:dyDescent="0.25">
      <c r="K11391" s="1"/>
    </row>
    <row r="11392" spans="11:11" x14ac:dyDescent="0.25">
      <c r="K11392" s="1"/>
    </row>
    <row r="11393" spans="11:11" x14ac:dyDescent="0.25">
      <c r="K11393" s="1"/>
    </row>
    <row r="11394" spans="11:11" x14ac:dyDescent="0.25">
      <c r="K11394" s="1"/>
    </row>
    <row r="11395" spans="11:11" x14ac:dyDescent="0.25">
      <c r="K11395" s="1"/>
    </row>
    <row r="11396" spans="11:11" x14ac:dyDescent="0.25">
      <c r="K11396" s="1"/>
    </row>
    <row r="11397" spans="11:11" x14ac:dyDescent="0.25">
      <c r="K11397" s="1"/>
    </row>
    <row r="11398" spans="11:11" x14ac:dyDescent="0.25">
      <c r="K11398" s="1"/>
    </row>
    <row r="11399" spans="11:11" x14ac:dyDescent="0.25">
      <c r="K11399" s="1"/>
    </row>
    <row r="11400" spans="11:11" x14ac:dyDescent="0.25">
      <c r="K11400" s="1"/>
    </row>
    <row r="11401" spans="11:11" x14ac:dyDescent="0.25">
      <c r="K11401" s="1"/>
    </row>
    <row r="11402" spans="11:11" x14ac:dyDescent="0.25">
      <c r="K11402" s="1"/>
    </row>
    <row r="11403" spans="11:11" x14ac:dyDescent="0.25">
      <c r="K11403" s="1"/>
    </row>
    <row r="11404" spans="11:11" x14ac:dyDescent="0.25">
      <c r="K11404" s="1"/>
    </row>
    <row r="11405" spans="11:11" x14ac:dyDescent="0.25">
      <c r="K11405" s="1"/>
    </row>
    <row r="11406" spans="11:11" x14ac:dyDescent="0.25">
      <c r="K11406" s="1"/>
    </row>
    <row r="11407" spans="11:11" x14ac:dyDescent="0.25">
      <c r="K11407" s="1"/>
    </row>
    <row r="11408" spans="11:11" x14ac:dyDescent="0.25">
      <c r="K11408" s="1"/>
    </row>
    <row r="11409" spans="11:11" x14ac:dyDescent="0.25">
      <c r="K11409" s="1"/>
    </row>
    <row r="11410" spans="11:11" x14ac:dyDescent="0.25">
      <c r="K11410" s="1"/>
    </row>
    <row r="11411" spans="11:11" x14ac:dyDescent="0.25">
      <c r="K11411" s="1"/>
    </row>
    <row r="11412" spans="11:11" x14ac:dyDescent="0.25">
      <c r="K11412" s="1"/>
    </row>
    <row r="11413" spans="11:11" x14ac:dyDescent="0.25">
      <c r="K11413" s="1"/>
    </row>
    <row r="11414" spans="11:11" x14ac:dyDescent="0.25">
      <c r="K11414" s="1"/>
    </row>
    <row r="11415" spans="11:11" x14ac:dyDescent="0.25">
      <c r="K11415" s="1"/>
    </row>
    <row r="11416" spans="11:11" x14ac:dyDescent="0.25">
      <c r="K11416" s="1"/>
    </row>
    <row r="11417" spans="11:11" x14ac:dyDescent="0.25">
      <c r="K11417" s="1"/>
    </row>
    <row r="11418" spans="11:11" x14ac:dyDescent="0.25">
      <c r="K11418" s="1"/>
    </row>
    <row r="11419" spans="11:11" x14ac:dyDescent="0.25">
      <c r="K11419" s="1"/>
    </row>
    <row r="11420" spans="11:11" x14ac:dyDescent="0.25">
      <c r="K11420" s="1"/>
    </row>
    <row r="11421" spans="11:11" x14ac:dyDescent="0.25">
      <c r="K11421" s="1"/>
    </row>
    <row r="11422" spans="11:11" x14ac:dyDescent="0.25">
      <c r="K11422" s="1"/>
    </row>
    <row r="11423" spans="11:11" x14ac:dyDescent="0.25">
      <c r="K11423" s="1"/>
    </row>
    <row r="11424" spans="11:11" x14ac:dyDescent="0.25">
      <c r="K11424" s="1"/>
    </row>
    <row r="11425" spans="11:11" x14ac:dyDescent="0.25">
      <c r="K11425" s="1"/>
    </row>
    <row r="11426" spans="11:11" x14ac:dyDescent="0.25">
      <c r="K11426" s="1"/>
    </row>
    <row r="11427" spans="11:11" x14ac:dyDescent="0.25">
      <c r="K11427" s="1"/>
    </row>
    <row r="11428" spans="11:11" x14ac:dyDescent="0.25">
      <c r="K11428" s="1"/>
    </row>
    <row r="11429" spans="11:11" x14ac:dyDescent="0.25">
      <c r="K11429" s="1"/>
    </row>
    <row r="11430" spans="11:11" x14ac:dyDescent="0.25">
      <c r="K11430" s="1"/>
    </row>
    <row r="11431" spans="11:11" x14ac:dyDescent="0.25">
      <c r="K11431" s="1"/>
    </row>
    <row r="11432" spans="11:11" x14ac:dyDescent="0.25">
      <c r="K11432" s="1"/>
    </row>
    <row r="11433" spans="11:11" x14ac:dyDescent="0.25">
      <c r="K11433" s="1"/>
    </row>
    <row r="11434" spans="11:11" x14ac:dyDescent="0.25">
      <c r="K11434" s="1"/>
    </row>
    <row r="11435" spans="11:11" x14ac:dyDescent="0.25">
      <c r="K11435" s="1"/>
    </row>
    <row r="11436" spans="11:11" x14ac:dyDescent="0.25">
      <c r="K11436" s="1"/>
    </row>
    <row r="11437" spans="11:11" x14ac:dyDescent="0.25">
      <c r="K11437" s="1"/>
    </row>
    <row r="11438" spans="11:11" x14ac:dyDescent="0.25">
      <c r="K11438" s="1"/>
    </row>
    <row r="11439" spans="11:11" x14ac:dyDescent="0.25">
      <c r="K11439" s="1"/>
    </row>
    <row r="11440" spans="11:11" x14ac:dyDescent="0.25">
      <c r="K11440" s="1"/>
    </row>
    <row r="11441" spans="11:11" x14ac:dyDescent="0.25">
      <c r="K11441" s="1"/>
    </row>
    <row r="11442" spans="11:11" x14ac:dyDescent="0.25">
      <c r="K11442" s="1"/>
    </row>
    <row r="11443" spans="11:11" x14ac:dyDescent="0.25">
      <c r="K11443" s="1"/>
    </row>
    <row r="11444" spans="11:11" x14ac:dyDescent="0.25">
      <c r="K11444" s="1"/>
    </row>
    <row r="11445" spans="11:11" x14ac:dyDescent="0.25">
      <c r="K11445" s="1"/>
    </row>
    <row r="11446" spans="11:11" x14ac:dyDescent="0.25">
      <c r="K11446" s="1"/>
    </row>
    <row r="11447" spans="11:11" x14ac:dyDescent="0.25">
      <c r="K11447" s="1"/>
    </row>
    <row r="11448" spans="11:11" x14ac:dyDescent="0.25">
      <c r="K11448" s="1"/>
    </row>
    <row r="11449" spans="11:11" x14ac:dyDescent="0.25">
      <c r="K11449" s="1"/>
    </row>
    <row r="11450" spans="11:11" x14ac:dyDescent="0.25">
      <c r="K11450" s="1"/>
    </row>
    <row r="11451" spans="11:11" x14ac:dyDescent="0.25">
      <c r="K11451" s="1"/>
    </row>
    <row r="11452" spans="11:11" x14ac:dyDescent="0.25">
      <c r="K11452" s="1"/>
    </row>
    <row r="11453" spans="11:11" x14ac:dyDescent="0.25">
      <c r="K11453" s="1"/>
    </row>
    <row r="11454" spans="11:11" x14ac:dyDescent="0.25">
      <c r="K11454" s="1"/>
    </row>
    <row r="11455" spans="11:11" x14ac:dyDescent="0.25">
      <c r="K11455" s="1"/>
    </row>
    <row r="11456" spans="11:11" x14ac:dyDescent="0.25">
      <c r="K11456" s="1"/>
    </row>
    <row r="11457" spans="11:11" x14ac:dyDescent="0.25">
      <c r="K11457" s="1"/>
    </row>
    <row r="11458" spans="11:11" x14ac:dyDescent="0.25">
      <c r="K11458" s="1"/>
    </row>
    <row r="11459" spans="11:11" x14ac:dyDescent="0.25">
      <c r="K11459" s="1"/>
    </row>
    <row r="11460" spans="11:11" x14ac:dyDescent="0.25">
      <c r="K11460" s="1"/>
    </row>
    <row r="11461" spans="11:11" x14ac:dyDescent="0.25">
      <c r="K11461" s="1"/>
    </row>
    <row r="11462" spans="11:11" x14ac:dyDescent="0.25">
      <c r="K11462" s="1"/>
    </row>
    <row r="11463" spans="11:11" x14ac:dyDescent="0.25">
      <c r="K11463" s="1"/>
    </row>
    <row r="11464" spans="11:11" x14ac:dyDescent="0.25">
      <c r="K11464" s="1"/>
    </row>
    <row r="11465" spans="11:11" x14ac:dyDescent="0.25">
      <c r="K11465" s="1"/>
    </row>
    <row r="11466" spans="11:11" x14ac:dyDescent="0.25">
      <c r="K11466" s="1"/>
    </row>
    <row r="11467" spans="11:11" x14ac:dyDescent="0.25">
      <c r="K11467" s="1"/>
    </row>
    <row r="11468" spans="11:11" x14ac:dyDescent="0.25">
      <c r="K11468" s="1"/>
    </row>
    <row r="11469" spans="11:11" x14ac:dyDescent="0.25">
      <c r="K11469" s="1"/>
    </row>
    <row r="11470" spans="11:11" x14ac:dyDescent="0.25">
      <c r="K11470" s="1"/>
    </row>
    <row r="11471" spans="11:11" x14ac:dyDescent="0.25">
      <c r="K11471" s="1"/>
    </row>
    <row r="11472" spans="11:11" x14ac:dyDescent="0.25">
      <c r="K11472" s="1"/>
    </row>
    <row r="11473" spans="11:11" x14ac:dyDescent="0.25">
      <c r="K11473" s="1"/>
    </row>
    <row r="11474" spans="11:11" x14ac:dyDescent="0.25">
      <c r="K11474" s="1"/>
    </row>
    <row r="11475" spans="11:11" x14ac:dyDescent="0.25">
      <c r="K11475" s="1"/>
    </row>
    <row r="11476" spans="11:11" x14ac:dyDescent="0.25">
      <c r="K11476" s="1"/>
    </row>
    <row r="11477" spans="11:11" x14ac:dyDescent="0.25">
      <c r="K11477" s="1"/>
    </row>
    <row r="11478" spans="11:11" x14ac:dyDescent="0.25">
      <c r="K11478" s="1"/>
    </row>
    <row r="11479" spans="11:11" x14ac:dyDescent="0.25">
      <c r="K11479" s="1"/>
    </row>
    <row r="11480" spans="11:11" x14ac:dyDescent="0.25">
      <c r="K11480" s="1"/>
    </row>
    <row r="11481" spans="11:11" x14ac:dyDescent="0.25">
      <c r="K11481" s="1"/>
    </row>
    <row r="11482" spans="11:11" x14ac:dyDescent="0.25">
      <c r="K11482" s="1"/>
    </row>
    <row r="11483" spans="11:11" x14ac:dyDescent="0.25">
      <c r="K11483" s="1"/>
    </row>
    <row r="11484" spans="11:11" x14ac:dyDescent="0.25">
      <c r="K11484" s="1"/>
    </row>
    <row r="11485" spans="11:11" x14ac:dyDescent="0.25">
      <c r="K11485" s="1"/>
    </row>
    <row r="11486" spans="11:11" x14ac:dyDescent="0.25">
      <c r="K11486" s="1"/>
    </row>
    <row r="11487" spans="11:11" x14ac:dyDescent="0.25">
      <c r="K11487" s="1"/>
    </row>
    <row r="11488" spans="11:11" x14ac:dyDescent="0.25">
      <c r="K11488" s="1"/>
    </row>
    <row r="11489" spans="11:11" x14ac:dyDescent="0.25">
      <c r="K11489" s="1"/>
    </row>
    <row r="11490" spans="11:11" x14ac:dyDescent="0.25">
      <c r="K11490" s="1"/>
    </row>
    <row r="11491" spans="11:11" x14ac:dyDescent="0.25">
      <c r="K11491" s="1"/>
    </row>
    <row r="11492" spans="11:11" x14ac:dyDescent="0.25">
      <c r="K11492" s="1"/>
    </row>
    <row r="11493" spans="11:11" x14ac:dyDescent="0.25">
      <c r="K11493" s="1"/>
    </row>
    <row r="11494" spans="11:11" x14ac:dyDescent="0.25">
      <c r="K11494" s="1"/>
    </row>
    <row r="11495" spans="11:11" x14ac:dyDescent="0.25">
      <c r="K11495" s="1"/>
    </row>
    <row r="11496" spans="11:11" x14ac:dyDescent="0.25">
      <c r="K11496" s="1"/>
    </row>
    <row r="11497" spans="11:11" x14ac:dyDescent="0.25">
      <c r="K11497" s="1"/>
    </row>
    <row r="11498" spans="11:11" x14ac:dyDescent="0.25">
      <c r="K11498" s="1"/>
    </row>
    <row r="11499" spans="11:11" x14ac:dyDescent="0.25">
      <c r="K11499" s="1"/>
    </row>
    <row r="11500" spans="11:11" x14ac:dyDescent="0.25">
      <c r="K11500" s="1"/>
    </row>
    <row r="11501" spans="11:11" x14ac:dyDescent="0.25">
      <c r="K11501" s="1"/>
    </row>
    <row r="11502" spans="11:11" x14ac:dyDescent="0.25">
      <c r="K11502" s="1"/>
    </row>
    <row r="11503" spans="11:11" x14ac:dyDescent="0.25">
      <c r="K11503" s="1"/>
    </row>
    <row r="11504" spans="11:11" x14ac:dyDescent="0.25">
      <c r="K11504" s="1"/>
    </row>
    <row r="11505" spans="11:11" x14ac:dyDescent="0.25">
      <c r="K11505" s="1"/>
    </row>
    <row r="11506" spans="11:11" x14ac:dyDescent="0.25">
      <c r="K11506" s="1"/>
    </row>
    <row r="11507" spans="11:11" x14ac:dyDescent="0.25">
      <c r="K11507" s="1"/>
    </row>
    <row r="11508" spans="11:11" x14ac:dyDescent="0.25">
      <c r="K11508" s="1"/>
    </row>
    <row r="11509" spans="11:11" x14ac:dyDescent="0.25">
      <c r="K11509" s="1"/>
    </row>
    <row r="11510" spans="11:11" x14ac:dyDescent="0.25">
      <c r="K11510" s="1"/>
    </row>
    <row r="11511" spans="11:11" x14ac:dyDescent="0.25">
      <c r="K11511" s="1"/>
    </row>
    <row r="11512" spans="11:11" x14ac:dyDescent="0.25">
      <c r="K11512" s="1"/>
    </row>
    <row r="11513" spans="11:11" x14ac:dyDescent="0.25">
      <c r="K11513" s="1"/>
    </row>
    <row r="11514" spans="11:11" x14ac:dyDescent="0.25">
      <c r="K11514" s="1"/>
    </row>
    <row r="11515" spans="11:11" x14ac:dyDescent="0.25">
      <c r="K11515" s="1"/>
    </row>
    <row r="11516" spans="11:11" x14ac:dyDescent="0.25">
      <c r="K11516" s="1"/>
    </row>
    <row r="11517" spans="11:11" x14ac:dyDescent="0.25">
      <c r="K11517" s="1"/>
    </row>
    <row r="11518" spans="11:11" x14ac:dyDescent="0.25">
      <c r="K11518" s="1"/>
    </row>
    <row r="11519" spans="11:11" x14ac:dyDescent="0.25">
      <c r="K11519" s="1"/>
    </row>
    <row r="11520" spans="11:11" x14ac:dyDescent="0.25">
      <c r="K11520" s="1"/>
    </row>
    <row r="11521" spans="11:11" x14ac:dyDescent="0.25">
      <c r="K11521" s="1"/>
    </row>
    <row r="11522" spans="11:11" x14ac:dyDescent="0.25">
      <c r="K11522" s="1"/>
    </row>
    <row r="11523" spans="11:11" x14ac:dyDescent="0.25">
      <c r="K11523" s="1"/>
    </row>
    <row r="11524" spans="11:11" x14ac:dyDescent="0.25">
      <c r="K11524" s="1"/>
    </row>
    <row r="11525" spans="11:11" x14ac:dyDescent="0.25">
      <c r="K11525" s="1"/>
    </row>
    <row r="11526" spans="11:11" x14ac:dyDescent="0.25">
      <c r="K11526" s="1"/>
    </row>
    <row r="11527" spans="11:11" x14ac:dyDescent="0.25">
      <c r="K11527" s="1"/>
    </row>
    <row r="11528" spans="11:11" x14ac:dyDescent="0.25">
      <c r="K11528" s="1"/>
    </row>
    <row r="11529" spans="11:11" x14ac:dyDescent="0.25">
      <c r="K11529" s="1"/>
    </row>
    <row r="11530" spans="11:11" x14ac:dyDescent="0.25">
      <c r="K11530" s="1"/>
    </row>
    <row r="11531" spans="11:11" x14ac:dyDescent="0.25">
      <c r="K11531" s="1"/>
    </row>
    <row r="11532" spans="11:11" x14ac:dyDescent="0.25">
      <c r="K11532" s="1"/>
    </row>
    <row r="11533" spans="11:11" x14ac:dyDescent="0.25">
      <c r="K11533" s="1"/>
    </row>
    <row r="11534" spans="11:11" x14ac:dyDescent="0.25">
      <c r="K11534" s="1"/>
    </row>
    <row r="11535" spans="11:11" x14ac:dyDescent="0.25">
      <c r="K11535" s="1"/>
    </row>
    <row r="11536" spans="11:11" x14ac:dyDescent="0.25">
      <c r="K11536" s="1"/>
    </row>
    <row r="11537" spans="11:11" x14ac:dyDescent="0.25">
      <c r="K11537" s="1"/>
    </row>
    <row r="11538" spans="11:11" x14ac:dyDescent="0.25">
      <c r="K11538" s="1"/>
    </row>
    <row r="11539" spans="11:11" x14ac:dyDescent="0.25">
      <c r="K11539" s="1"/>
    </row>
    <row r="11540" spans="11:11" x14ac:dyDescent="0.25">
      <c r="K11540" s="1"/>
    </row>
    <row r="11541" spans="11:11" x14ac:dyDescent="0.25">
      <c r="K11541" s="1"/>
    </row>
    <row r="11542" spans="11:11" x14ac:dyDescent="0.25">
      <c r="K11542" s="1"/>
    </row>
    <row r="11543" spans="11:11" x14ac:dyDescent="0.25">
      <c r="K11543" s="1"/>
    </row>
    <row r="11544" spans="11:11" x14ac:dyDescent="0.25">
      <c r="K11544" s="1"/>
    </row>
    <row r="11545" spans="11:11" x14ac:dyDescent="0.25">
      <c r="K11545" s="1"/>
    </row>
    <row r="11546" spans="11:11" x14ac:dyDescent="0.25">
      <c r="K11546" s="1"/>
    </row>
    <row r="11547" spans="11:11" x14ac:dyDescent="0.25">
      <c r="K11547" s="1"/>
    </row>
    <row r="11548" spans="11:11" x14ac:dyDescent="0.25">
      <c r="K11548" s="1"/>
    </row>
    <row r="11549" spans="11:11" x14ac:dyDescent="0.25">
      <c r="K11549" s="1"/>
    </row>
    <row r="11550" spans="11:11" x14ac:dyDescent="0.25">
      <c r="K11550" s="1"/>
    </row>
    <row r="11551" spans="11:11" x14ac:dyDescent="0.25">
      <c r="K11551" s="1"/>
    </row>
    <row r="11552" spans="11:11" x14ac:dyDescent="0.25">
      <c r="K11552" s="1"/>
    </row>
    <row r="11553" spans="11:11" x14ac:dyDescent="0.25">
      <c r="K11553" s="1"/>
    </row>
    <row r="11554" spans="11:11" x14ac:dyDescent="0.25">
      <c r="K11554" s="1"/>
    </row>
    <row r="11555" spans="11:11" x14ac:dyDescent="0.25">
      <c r="K11555" s="1"/>
    </row>
    <row r="11556" spans="11:11" x14ac:dyDescent="0.25">
      <c r="K11556" s="1"/>
    </row>
    <row r="11557" spans="11:11" x14ac:dyDescent="0.25">
      <c r="K11557" s="1"/>
    </row>
    <row r="11558" spans="11:11" x14ac:dyDescent="0.25">
      <c r="K11558" s="1"/>
    </row>
    <row r="11559" spans="11:11" x14ac:dyDescent="0.25">
      <c r="K11559" s="1"/>
    </row>
    <row r="11560" spans="11:11" x14ac:dyDescent="0.25">
      <c r="K11560" s="1"/>
    </row>
    <row r="11561" spans="11:11" x14ac:dyDescent="0.25">
      <c r="K11561" s="1"/>
    </row>
    <row r="11562" spans="11:11" x14ac:dyDescent="0.25">
      <c r="K11562" s="1"/>
    </row>
    <row r="11563" spans="11:11" x14ac:dyDescent="0.25">
      <c r="K11563" s="1"/>
    </row>
    <row r="11564" spans="11:11" x14ac:dyDescent="0.25">
      <c r="K11564" s="1"/>
    </row>
    <row r="11565" spans="11:11" x14ac:dyDescent="0.25">
      <c r="K11565" s="1"/>
    </row>
    <row r="11566" spans="11:11" x14ac:dyDescent="0.25">
      <c r="K11566" s="1"/>
    </row>
    <row r="11567" spans="11:11" x14ac:dyDescent="0.25">
      <c r="K11567" s="1"/>
    </row>
    <row r="11568" spans="11:11" x14ac:dyDescent="0.25">
      <c r="K11568" s="1"/>
    </row>
    <row r="11569" spans="11:11" x14ac:dyDescent="0.25">
      <c r="K11569" s="1"/>
    </row>
    <row r="11570" spans="11:11" x14ac:dyDescent="0.25">
      <c r="K11570" s="1"/>
    </row>
    <row r="11571" spans="11:11" x14ac:dyDescent="0.25">
      <c r="K11571" s="1"/>
    </row>
    <row r="11572" spans="11:11" x14ac:dyDescent="0.25">
      <c r="K11572" s="1"/>
    </row>
    <row r="11573" spans="11:11" x14ac:dyDescent="0.25">
      <c r="K11573" s="1"/>
    </row>
    <row r="11574" spans="11:11" x14ac:dyDescent="0.25">
      <c r="K11574" s="1"/>
    </row>
    <row r="11575" spans="11:11" x14ac:dyDescent="0.25">
      <c r="K11575" s="1"/>
    </row>
    <row r="11576" spans="11:11" x14ac:dyDescent="0.25">
      <c r="K11576" s="1"/>
    </row>
    <row r="11577" spans="11:11" x14ac:dyDescent="0.25">
      <c r="K11577" s="1"/>
    </row>
    <row r="11578" spans="11:11" x14ac:dyDescent="0.25">
      <c r="K11578" s="1"/>
    </row>
    <row r="11579" spans="11:11" x14ac:dyDescent="0.25">
      <c r="K11579" s="1"/>
    </row>
    <row r="11580" spans="11:11" x14ac:dyDescent="0.25">
      <c r="K11580" s="1"/>
    </row>
    <row r="11581" spans="11:11" x14ac:dyDescent="0.25">
      <c r="K11581" s="1"/>
    </row>
    <row r="11582" spans="11:11" x14ac:dyDescent="0.25">
      <c r="K11582" s="1"/>
    </row>
    <row r="11583" spans="11:11" x14ac:dyDescent="0.25">
      <c r="K11583" s="1"/>
    </row>
    <row r="11584" spans="11:11" x14ac:dyDescent="0.25">
      <c r="K11584" s="1"/>
    </row>
    <row r="11585" spans="11:11" x14ac:dyDescent="0.25">
      <c r="K11585" s="1"/>
    </row>
    <row r="11586" spans="11:11" x14ac:dyDescent="0.25">
      <c r="K11586" s="1"/>
    </row>
    <row r="11587" spans="11:11" x14ac:dyDescent="0.25">
      <c r="K11587" s="1"/>
    </row>
    <row r="11588" spans="11:11" x14ac:dyDescent="0.25">
      <c r="K11588" s="1"/>
    </row>
    <row r="11589" spans="11:11" x14ac:dyDescent="0.25">
      <c r="K11589" s="1"/>
    </row>
    <row r="11590" spans="11:11" x14ac:dyDescent="0.25">
      <c r="K11590" s="1"/>
    </row>
    <row r="11591" spans="11:11" x14ac:dyDescent="0.25">
      <c r="K11591" s="1"/>
    </row>
    <row r="11592" spans="11:11" x14ac:dyDescent="0.25">
      <c r="K11592" s="1"/>
    </row>
    <row r="11593" spans="11:11" x14ac:dyDescent="0.25">
      <c r="K11593" s="1"/>
    </row>
    <row r="11594" spans="11:11" x14ac:dyDescent="0.25">
      <c r="K11594" s="1"/>
    </row>
    <row r="11595" spans="11:11" x14ac:dyDescent="0.25">
      <c r="K11595" s="1"/>
    </row>
    <row r="11596" spans="11:11" x14ac:dyDescent="0.25">
      <c r="K11596" s="1"/>
    </row>
    <row r="11597" spans="11:11" x14ac:dyDescent="0.25">
      <c r="K11597" s="1"/>
    </row>
    <row r="11598" spans="11:11" x14ac:dyDescent="0.25">
      <c r="K11598" s="1"/>
    </row>
    <row r="11599" spans="11:11" x14ac:dyDescent="0.25">
      <c r="K11599" s="1"/>
    </row>
    <row r="11600" spans="11:11" x14ac:dyDescent="0.25">
      <c r="K11600" s="1"/>
    </row>
    <row r="11601" spans="11:11" x14ac:dyDescent="0.25">
      <c r="K11601" s="1"/>
    </row>
    <row r="11602" spans="11:11" x14ac:dyDescent="0.25">
      <c r="K11602" s="1"/>
    </row>
    <row r="11603" spans="11:11" x14ac:dyDescent="0.25">
      <c r="K11603" s="1"/>
    </row>
    <row r="11604" spans="11:11" x14ac:dyDescent="0.25">
      <c r="K11604" s="1"/>
    </row>
    <row r="11605" spans="11:11" x14ac:dyDescent="0.25">
      <c r="K11605" s="1"/>
    </row>
    <row r="11606" spans="11:11" x14ac:dyDescent="0.25">
      <c r="K11606" s="1"/>
    </row>
    <row r="11607" spans="11:11" x14ac:dyDescent="0.25">
      <c r="K11607" s="1"/>
    </row>
    <row r="11608" spans="11:11" x14ac:dyDescent="0.25">
      <c r="K11608" s="1"/>
    </row>
    <row r="11609" spans="11:11" x14ac:dyDescent="0.25">
      <c r="K11609" s="1"/>
    </row>
    <row r="11610" spans="11:11" x14ac:dyDescent="0.25">
      <c r="K11610" s="1"/>
    </row>
    <row r="11611" spans="11:11" x14ac:dyDescent="0.25">
      <c r="K11611" s="1"/>
    </row>
    <row r="11612" spans="11:11" x14ac:dyDescent="0.25">
      <c r="K11612" s="1"/>
    </row>
    <row r="11613" spans="11:11" x14ac:dyDescent="0.25">
      <c r="K11613" s="1"/>
    </row>
    <row r="11614" spans="11:11" x14ac:dyDescent="0.25">
      <c r="K11614" s="1"/>
    </row>
    <row r="11615" spans="11:11" x14ac:dyDescent="0.25">
      <c r="K11615" s="1"/>
    </row>
    <row r="11616" spans="11:11" x14ac:dyDescent="0.25">
      <c r="K11616" s="1"/>
    </row>
    <row r="11617" spans="11:11" x14ac:dyDescent="0.25">
      <c r="K11617" s="1"/>
    </row>
    <row r="11618" spans="11:11" x14ac:dyDescent="0.25">
      <c r="K11618" s="1"/>
    </row>
    <row r="11619" spans="11:11" x14ac:dyDescent="0.25">
      <c r="K11619" s="1"/>
    </row>
    <row r="11620" spans="11:11" x14ac:dyDescent="0.25">
      <c r="K11620" s="1"/>
    </row>
    <row r="11621" spans="11:11" x14ac:dyDescent="0.25">
      <c r="K11621" s="1"/>
    </row>
    <row r="11622" spans="11:11" x14ac:dyDescent="0.25">
      <c r="K11622" s="1"/>
    </row>
    <row r="11623" spans="11:11" x14ac:dyDescent="0.25">
      <c r="K11623" s="1"/>
    </row>
    <row r="11624" spans="11:11" x14ac:dyDescent="0.25">
      <c r="K11624" s="1"/>
    </row>
    <row r="11625" spans="11:11" x14ac:dyDescent="0.25">
      <c r="K11625" s="1"/>
    </row>
    <row r="11626" spans="11:11" x14ac:dyDescent="0.25">
      <c r="K11626" s="1"/>
    </row>
    <row r="11627" spans="11:11" x14ac:dyDescent="0.25">
      <c r="K11627" s="1"/>
    </row>
    <row r="11628" spans="11:11" x14ac:dyDescent="0.25">
      <c r="K11628" s="1"/>
    </row>
    <row r="11629" spans="11:11" x14ac:dyDescent="0.25">
      <c r="K11629" s="1"/>
    </row>
    <row r="11630" spans="11:11" x14ac:dyDescent="0.25">
      <c r="K11630" s="1"/>
    </row>
    <row r="11631" spans="11:11" x14ac:dyDescent="0.25">
      <c r="K11631" s="1"/>
    </row>
    <row r="11632" spans="11:11" x14ac:dyDescent="0.25">
      <c r="K11632" s="1"/>
    </row>
    <row r="11633" spans="11:11" x14ac:dyDescent="0.25">
      <c r="K11633" s="1"/>
    </row>
    <row r="11634" spans="11:11" x14ac:dyDescent="0.25">
      <c r="K11634" s="1"/>
    </row>
    <row r="11635" spans="11:11" x14ac:dyDescent="0.25">
      <c r="K11635" s="1"/>
    </row>
    <row r="11636" spans="11:11" x14ac:dyDescent="0.25">
      <c r="K11636" s="1"/>
    </row>
    <row r="11637" spans="11:11" x14ac:dyDescent="0.25">
      <c r="K11637" s="1"/>
    </row>
    <row r="11638" spans="11:11" x14ac:dyDescent="0.25">
      <c r="K11638" s="1"/>
    </row>
    <row r="11639" spans="11:11" x14ac:dyDescent="0.25">
      <c r="K11639" s="1"/>
    </row>
    <row r="11640" spans="11:11" x14ac:dyDescent="0.25">
      <c r="K11640" s="1"/>
    </row>
    <row r="11641" spans="11:11" x14ac:dyDescent="0.25">
      <c r="K11641" s="1"/>
    </row>
    <row r="11642" spans="11:11" x14ac:dyDescent="0.25">
      <c r="K11642" s="1"/>
    </row>
    <row r="11643" spans="11:11" x14ac:dyDescent="0.25">
      <c r="K11643" s="1"/>
    </row>
    <row r="11644" spans="11:11" x14ac:dyDescent="0.25">
      <c r="K11644" s="1"/>
    </row>
    <row r="11645" spans="11:11" x14ac:dyDescent="0.25">
      <c r="K11645" s="1"/>
    </row>
    <row r="11646" spans="11:11" x14ac:dyDescent="0.25">
      <c r="K11646" s="1"/>
    </row>
    <row r="11647" spans="11:11" x14ac:dyDescent="0.25">
      <c r="K11647" s="1"/>
    </row>
    <row r="11648" spans="11:11" x14ac:dyDescent="0.25">
      <c r="K11648" s="1"/>
    </row>
    <row r="11649" spans="11:11" x14ac:dyDescent="0.25">
      <c r="K11649" s="1"/>
    </row>
    <row r="11650" spans="11:11" x14ac:dyDescent="0.25">
      <c r="K11650" s="1"/>
    </row>
    <row r="11651" spans="11:11" x14ac:dyDescent="0.25">
      <c r="K11651" s="1"/>
    </row>
    <row r="11652" spans="11:11" x14ac:dyDescent="0.25">
      <c r="K11652" s="1"/>
    </row>
    <row r="11653" spans="11:11" x14ac:dyDescent="0.25">
      <c r="K11653" s="1"/>
    </row>
    <row r="11654" spans="11:11" x14ac:dyDescent="0.25">
      <c r="K11654" s="1"/>
    </row>
    <row r="11655" spans="11:11" x14ac:dyDescent="0.25">
      <c r="K11655" s="1"/>
    </row>
    <row r="11656" spans="11:11" x14ac:dyDescent="0.25">
      <c r="K11656" s="1"/>
    </row>
    <row r="11657" spans="11:11" x14ac:dyDescent="0.25">
      <c r="K11657" s="1"/>
    </row>
    <row r="11658" spans="11:11" x14ac:dyDescent="0.25">
      <c r="K11658" s="1"/>
    </row>
    <row r="11659" spans="11:11" x14ac:dyDescent="0.25">
      <c r="K11659" s="1"/>
    </row>
    <row r="11660" spans="11:11" x14ac:dyDescent="0.25">
      <c r="K11660" s="1"/>
    </row>
    <row r="11661" spans="11:11" x14ac:dyDescent="0.25">
      <c r="K11661" s="1"/>
    </row>
    <row r="11662" spans="11:11" x14ac:dyDescent="0.25">
      <c r="K11662" s="1"/>
    </row>
    <row r="11663" spans="11:11" x14ac:dyDescent="0.25">
      <c r="K11663" s="1"/>
    </row>
    <row r="11664" spans="11:11" x14ac:dyDescent="0.25">
      <c r="K11664" s="1"/>
    </row>
    <row r="11665" spans="11:11" x14ac:dyDescent="0.25">
      <c r="K11665" s="1"/>
    </row>
    <row r="11666" spans="11:11" x14ac:dyDescent="0.25">
      <c r="K11666" s="1"/>
    </row>
    <row r="11667" spans="11:11" x14ac:dyDescent="0.25">
      <c r="K11667" s="1"/>
    </row>
    <row r="11668" spans="11:11" x14ac:dyDescent="0.25">
      <c r="K11668" s="1"/>
    </row>
    <row r="11669" spans="11:11" x14ac:dyDescent="0.25">
      <c r="K11669" s="1"/>
    </row>
    <row r="11670" spans="11:11" x14ac:dyDescent="0.25">
      <c r="K11670" s="1"/>
    </row>
    <row r="11671" spans="11:11" x14ac:dyDescent="0.25">
      <c r="K11671" s="1"/>
    </row>
    <row r="11672" spans="11:11" x14ac:dyDescent="0.25">
      <c r="K11672" s="1"/>
    </row>
    <row r="11673" spans="11:11" x14ac:dyDescent="0.25">
      <c r="K11673" s="1"/>
    </row>
    <row r="11674" spans="11:11" x14ac:dyDescent="0.25">
      <c r="K11674" s="1"/>
    </row>
    <row r="11675" spans="11:11" x14ac:dyDescent="0.25">
      <c r="K11675" s="1"/>
    </row>
    <row r="11676" spans="11:11" x14ac:dyDescent="0.25">
      <c r="K11676" s="1"/>
    </row>
    <row r="11677" spans="11:11" x14ac:dyDescent="0.25">
      <c r="K11677" s="1"/>
    </row>
    <row r="11678" spans="11:11" x14ac:dyDescent="0.25">
      <c r="K11678" s="1"/>
    </row>
    <row r="11679" spans="11:11" x14ac:dyDescent="0.25">
      <c r="K11679" s="1"/>
    </row>
    <row r="11680" spans="11:11" x14ac:dyDescent="0.25">
      <c r="K11680" s="1"/>
    </row>
    <row r="11681" spans="11:11" x14ac:dyDescent="0.25">
      <c r="K11681" s="1"/>
    </row>
    <row r="11682" spans="11:11" x14ac:dyDescent="0.25">
      <c r="K11682" s="1"/>
    </row>
    <row r="11683" spans="11:11" x14ac:dyDescent="0.25">
      <c r="K11683" s="1"/>
    </row>
    <row r="11684" spans="11:11" x14ac:dyDescent="0.25">
      <c r="K11684" s="1"/>
    </row>
    <row r="11685" spans="11:11" x14ac:dyDescent="0.25">
      <c r="K11685" s="1"/>
    </row>
    <row r="11686" spans="11:11" x14ac:dyDescent="0.25">
      <c r="K11686" s="1"/>
    </row>
    <row r="11687" spans="11:11" x14ac:dyDescent="0.25">
      <c r="K11687" s="1"/>
    </row>
    <row r="11688" spans="11:11" x14ac:dyDescent="0.25">
      <c r="K11688" s="1"/>
    </row>
    <row r="11689" spans="11:11" x14ac:dyDescent="0.25">
      <c r="K11689" s="1"/>
    </row>
    <row r="11690" spans="11:11" x14ac:dyDescent="0.25">
      <c r="K11690" s="1"/>
    </row>
    <row r="11691" spans="11:11" x14ac:dyDescent="0.25">
      <c r="K11691" s="1"/>
    </row>
    <row r="11692" spans="11:11" x14ac:dyDescent="0.25">
      <c r="K11692" s="1"/>
    </row>
    <row r="11693" spans="11:11" x14ac:dyDescent="0.25">
      <c r="K11693" s="1"/>
    </row>
    <row r="11694" spans="11:11" x14ac:dyDescent="0.25">
      <c r="K11694" s="1"/>
    </row>
    <row r="11695" spans="11:11" x14ac:dyDescent="0.25">
      <c r="K11695" s="1"/>
    </row>
    <row r="11696" spans="11:11" x14ac:dyDescent="0.25">
      <c r="K11696" s="1"/>
    </row>
    <row r="11697" spans="11:11" x14ac:dyDescent="0.25">
      <c r="K11697" s="1"/>
    </row>
    <row r="11698" spans="11:11" x14ac:dyDescent="0.25">
      <c r="K11698" s="1"/>
    </row>
    <row r="11699" spans="11:11" x14ac:dyDescent="0.25">
      <c r="K11699" s="1"/>
    </row>
    <row r="11700" spans="11:11" x14ac:dyDescent="0.25">
      <c r="K11700" s="1"/>
    </row>
    <row r="11701" spans="11:11" x14ac:dyDescent="0.25">
      <c r="K11701" s="1"/>
    </row>
    <row r="11702" spans="11:11" x14ac:dyDescent="0.25">
      <c r="K11702" s="1"/>
    </row>
    <row r="11703" spans="11:11" x14ac:dyDescent="0.25">
      <c r="K11703" s="1"/>
    </row>
    <row r="11704" spans="11:11" x14ac:dyDescent="0.25">
      <c r="K11704" s="1"/>
    </row>
    <row r="11705" spans="11:11" x14ac:dyDescent="0.25">
      <c r="K11705" s="1"/>
    </row>
    <row r="11706" spans="11:11" x14ac:dyDescent="0.25">
      <c r="K11706" s="1"/>
    </row>
    <row r="11707" spans="11:11" x14ac:dyDescent="0.25">
      <c r="K11707" s="1"/>
    </row>
    <row r="11708" spans="11:11" x14ac:dyDescent="0.25">
      <c r="K11708" s="1"/>
    </row>
    <row r="11709" spans="11:11" x14ac:dyDescent="0.25">
      <c r="K11709" s="1"/>
    </row>
    <row r="11710" spans="11:11" x14ac:dyDescent="0.25">
      <c r="K11710" s="1"/>
    </row>
    <row r="11711" spans="11:11" x14ac:dyDescent="0.25">
      <c r="K11711" s="1"/>
    </row>
    <row r="11712" spans="11:11" x14ac:dyDescent="0.25">
      <c r="K11712" s="1"/>
    </row>
    <row r="11713" spans="11:11" x14ac:dyDescent="0.25">
      <c r="K11713" s="1"/>
    </row>
    <row r="11714" spans="11:11" x14ac:dyDescent="0.25">
      <c r="K11714" s="1"/>
    </row>
    <row r="11715" spans="11:11" x14ac:dyDescent="0.25">
      <c r="K11715" s="1"/>
    </row>
    <row r="11716" spans="11:11" x14ac:dyDescent="0.25">
      <c r="K11716" s="1"/>
    </row>
    <row r="11717" spans="11:11" x14ac:dyDescent="0.25">
      <c r="K11717" s="1"/>
    </row>
    <row r="11718" spans="11:11" x14ac:dyDescent="0.25">
      <c r="K11718" s="1"/>
    </row>
    <row r="11719" spans="11:11" x14ac:dyDescent="0.25">
      <c r="K11719" s="1"/>
    </row>
    <row r="11720" spans="11:11" x14ac:dyDescent="0.25">
      <c r="K11720" s="1"/>
    </row>
    <row r="11721" spans="11:11" x14ac:dyDescent="0.25">
      <c r="K11721" s="1"/>
    </row>
    <row r="11722" spans="11:11" x14ac:dyDescent="0.25">
      <c r="K11722" s="1"/>
    </row>
    <row r="11723" spans="11:11" x14ac:dyDescent="0.25">
      <c r="K11723" s="1"/>
    </row>
    <row r="11724" spans="11:11" x14ac:dyDescent="0.25">
      <c r="K11724" s="1"/>
    </row>
    <row r="11725" spans="11:11" x14ac:dyDescent="0.25">
      <c r="K11725" s="1"/>
    </row>
    <row r="11726" spans="11:11" x14ac:dyDescent="0.25">
      <c r="K11726" s="1"/>
    </row>
    <row r="11727" spans="11:11" x14ac:dyDescent="0.25">
      <c r="K11727" s="1"/>
    </row>
    <row r="11728" spans="11:11" x14ac:dyDescent="0.25">
      <c r="K11728" s="1"/>
    </row>
    <row r="11729" spans="11:11" x14ac:dyDescent="0.25">
      <c r="K11729" s="1"/>
    </row>
    <row r="11730" spans="11:11" x14ac:dyDescent="0.25">
      <c r="K11730" s="1"/>
    </row>
    <row r="11731" spans="11:11" x14ac:dyDescent="0.25">
      <c r="K11731" s="1"/>
    </row>
    <row r="11732" spans="11:11" x14ac:dyDescent="0.25">
      <c r="K11732" s="1"/>
    </row>
    <row r="11733" spans="11:11" x14ac:dyDescent="0.25">
      <c r="K11733" s="1"/>
    </row>
    <row r="11734" spans="11:11" x14ac:dyDescent="0.25">
      <c r="K11734" s="1"/>
    </row>
    <row r="11735" spans="11:11" x14ac:dyDescent="0.25">
      <c r="K11735" s="1"/>
    </row>
    <row r="11736" spans="11:11" x14ac:dyDescent="0.25">
      <c r="K11736" s="1"/>
    </row>
    <row r="11737" spans="11:11" x14ac:dyDescent="0.25">
      <c r="K11737" s="1"/>
    </row>
    <row r="11738" spans="11:11" x14ac:dyDescent="0.25">
      <c r="K11738" s="1"/>
    </row>
    <row r="11739" spans="11:11" x14ac:dyDescent="0.25">
      <c r="K11739" s="1"/>
    </row>
    <row r="11740" spans="11:11" x14ac:dyDescent="0.25">
      <c r="K11740" s="1"/>
    </row>
    <row r="11741" spans="11:11" x14ac:dyDescent="0.25">
      <c r="K11741" s="1"/>
    </row>
    <row r="11742" spans="11:11" x14ac:dyDescent="0.25">
      <c r="K11742" s="1"/>
    </row>
    <row r="11743" spans="11:11" x14ac:dyDescent="0.25">
      <c r="K11743" s="1"/>
    </row>
    <row r="11744" spans="11:11" x14ac:dyDescent="0.25">
      <c r="K11744" s="1"/>
    </row>
    <row r="11745" spans="11:11" x14ac:dyDescent="0.25">
      <c r="K11745" s="1"/>
    </row>
    <row r="11746" spans="11:11" x14ac:dyDescent="0.25">
      <c r="K11746" s="1"/>
    </row>
    <row r="11747" spans="11:11" x14ac:dyDescent="0.25">
      <c r="K11747" s="1"/>
    </row>
    <row r="11748" spans="11:11" x14ac:dyDescent="0.25">
      <c r="K11748" s="1"/>
    </row>
    <row r="11749" spans="11:11" x14ac:dyDescent="0.25">
      <c r="K11749" s="1"/>
    </row>
    <row r="11750" spans="11:11" x14ac:dyDescent="0.25">
      <c r="K11750" s="1"/>
    </row>
    <row r="11751" spans="11:11" x14ac:dyDescent="0.25">
      <c r="K11751" s="1"/>
    </row>
    <row r="11752" spans="11:11" x14ac:dyDescent="0.25">
      <c r="K11752" s="1"/>
    </row>
    <row r="11753" spans="11:11" x14ac:dyDescent="0.25">
      <c r="K11753" s="1"/>
    </row>
    <row r="11754" spans="11:11" x14ac:dyDescent="0.25">
      <c r="K11754" s="1"/>
    </row>
    <row r="11755" spans="11:11" x14ac:dyDescent="0.25">
      <c r="K11755" s="1"/>
    </row>
    <row r="11756" spans="11:11" x14ac:dyDescent="0.25">
      <c r="K11756" s="1"/>
    </row>
    <row r="11757" spans="11:11" x14ac:dyDescent="0.25">
      <c r="K11757" s="1"/>
    </row>
    <row r="11758" spans="11:11" x14ac:dyDescent="0.25">
      <c r="K11758" s="1"/>
    </row>
    <row r="11759" spans="11:11" x14ac:dyDescent="0.25">
      <c r="K11759" s="1"/>
    </row>
    <row r="11760" spans="11:11" x14ac:dyDescent="0.25">
      <c r="K11760" s="1"/>
    </row>
    <row r="11761" spans="11:11" x14ac:dyDescent="0.25">
      <c r="K11761" s="1"/>
    </row>
    <row r="11762" spans="11:11" x14ac:dyDescent="0.25">
      <c r="K11762" s="1"/>
    </row>
    <row r="11763" spans="11:11" x14ac:dyDescent="0.25">
      <c r="K11763" s="1"/>
    </row>
    <row r="11764" spans="11:11" x14ac:dyDescent="0.25">
      <c r="K11764" s="1"/>
    </row>
    <row r="11765" spans="11:11" x14ac:dyDescent="0.25">
      <c r="K11765" s="1"/>
    </row>
    <row r="11766" spans="11:11" x14ac:dyDescent="0.25">
      <c r="K11766" s="1"/>
    </row>
    <row r="11767" spans="11:11" x14ac:dyDescent="0.25">
      <c r="K11767" s="1"/>
    </row>
    <row r="11768" spans="11:11" x14ac:dyDescent="0.25">
      <c r="K11768" s="1"/>
    </row>
    <row r="11769" spans="11:11" x14ac:dyDescent="0.25">
      <c r="K11769" s="1"/>
    </row>
    <row r="11770" spans="11:11" x14ac:dyDescent="0.25">
      <c r="K11770" s="1"/>
    </row>
    <row r="11771" spans="11:11" x14ac:dyDescent="0.25">
      <c r="K11771" s="1"/>
    </row>
    <row r="11772" spans="11:11" x14ac:dyDescent="0.25">
      <c r="K11772" s="1"/>
    </row>
    <row r="11773" spans="11:11" x14ac:dyDescent="0.25">
      <c r="K11773" s="1"/>
    </row>
    <row r="11774" spans="11:11" x14ac:dyDescent="0.25">
      <c r="K11774" s="1"/>
    </row>
    <row r="11775" spans="11:11" x14ac:dyDescent="0.25">
      <c r="K11775" s="1"/>
    </row>
    <row r="11776" spans="11:11" x14ac:dyDescent="0.25">
      <c r="K11776" s="1"/>
    </row>
    <row r="11777" spans="11:11" x14ac:dyDescent="0.25">
      <c r="K11777" s="1"/>
    </row>
    <row r="11778" spans="11:11" x14ac:dyDescent="0.25">
      <c r="K11778" s="1"/>
    </row>
    <row r="11779" spans="11:11" x14ac:dyDescent="0.25">
      <c r="K11779" s="1"/>
    </row>
    <row r="11780" spans="11:11" x14ac:dyDescent="0.25">
      <c r="K11780" s="1"/>
    </row>
    <row r="11781" spans="11:11" x14ac:dyDescent="0.25">
      <c r="K11781" s="1"/>
    </row>
    <row r="11782" spans="11:11" x14ac:dyDescent="0.25">
      <c r="K11782" s="1"/>
    </row>
    <row r="11783" spans="11:11" x14ac:dyDescent="0.25">
      <c r="K11783" s="1"/>
    </row>
    <row r="11784" spans="11:11" x14ac:dyDescent="0.25">
      <c r="K11784" s="1"/>
    </row>
    <row r="11785" spans="11:11" x14ac:dyDescent="0.25">
      <c r="K11785" s="1"/>
    </row>
    <row r="11786" spans="11:11" x14ac:dyDescent="0.25">
      <c r="K11786" s="1"/>
    </row>
    <row r="11787" spans="11:11" x14ac:dyDescent="0.25">
      <c r="K11787" s="1"/>
    </row>
    <row r="11788" spans="11:11" x14ac:dyDescent="0.25">
      <c r="K11788" s="1"/>
    </row>
    <row r="11789" spans="11:11" x14ac:dyDescent="0.25">
      <c r="K11789" s="1"/>
    </row>
    <row r="11790" spans="11:11" x14ac:dyDescent="0.25">
      <c r="K11790" s="1"/>
    </row>
    <row r="11791" spans="11:11" x14ac:dyDescent="0.25">
      <c r="K11791" s="1"/>
    </row>
    <row r="11792" spans="11:11" x14ac:dyDescent="0.25">
      <c r="K11792" s="1"/>
    </row>
    <row r="11793" spans="11:11" x14ac:dyDescent="0.25">
      <c r="K11793" s="1"/>
    </row>
    <row r="11794" spans="11:11" x14ac:dyDescent="0.25">
      <c r="K11794" s="1"/>
    </row>
    <row r="11795" spans="11:11" x14ac:dyDescent="0.25">
      <c r="K11795" s="1"/>
    </row>
    <row r="11796" spans="11:11" x14ac:dyDescent="0.25">
      <c r="K11796" s="1"/>
    </row>
    <row r="11797" spans="11:11" x14ac:dyDescent="0.25">
      <c r="K11797" s="1"/>
    </row>
    <row r="11798" spans="11:11" x14ac:dyDescent="0.25">
      <c r="K11798" s="1"/>
    </row>
    <row r="11799" spans="11:11" x14ac:dyDescent="0.25">
      <c r="K11799" s="1"/>
    </row>
    <row r="11800" spans="11:11" x14ac:dyDescent="0.25">
      <c r="K11800" s="1"/>
    </row>
    <row r="11801" spans="11:11" x14ac:dyDescent="0.25">
      <c r="K11801" s="1"/>
    </row>
    <row r="11802" spans="11:11" x14ac:dyDescent="0.25">
      <c r="K11802" s="1"/>
    </row>
    <row r="11803" spans="11:11" x14ac:dyDescent="0.25">
      <c r="K11803" s="1"/>
    </row>
    <row r="11804" spans="11:11" x14ac:dyDescent="0.25">
      <c r="K11804" s="1"/>
    </row>
    <row r="11805" spans="11:11" x14ac:dyDescent="0.25">
      <c r="K11805" s="1"/>
    </row>
    <row r="11806" spans="11:11" x14ac:dyDescent="0.25">
      <c r="K11806" s="1"/>
    </row>
    <row r="11807" spans="11:11" x14ac:dyDescent="0.25">
      <c r="K11807" s="1"/>
    </row>
    <row r="11808" spans="11:11" x14ac:dyDescent="0.25">
      <c r="K11808" s="1"/>
    </row>
    <row r="11809" spans="11:11" x14ac:dyDescent="0.25">
      <c r="K11809" s="1"/>
    </row>
    <row r="11810" spans="11:11" x14ac:dyDescent="0.25">
      <c r="K11810" s="1"/>
    </row>
    <row r="11811" spans="11:11" x14ac:dyDescent="0.25">
      <c r="K11811" s="1"/>
    </row>
    <row r="11812" spans="11:11" x14ac:dyDescent="0.25">
      <c r="K11812" s="1"/>
    </row>
    <row r="11813" spans="11:11" x14ac:dyDescent="0.25">
      <c r="K11813" s="1"/>
    </row>
    <row r="11814" spans="11:11" x14ac:dyDescent="0.25">
      <c r="K11814" s="1"/>
    </row>
    <row r="11815" spans="11:11" x14ac:dyDescent="0.25">
      <c r="K11815" s="1"/>
    </row>
    <row r="11816" spans="11:11" x14ac:dyDescent="0.25">
      <c r="K11816" s="1"/>
    </row>
    <row r="11817" spans="11:11" x14ac:dyDescent="0.25">
      <c r="K11817" s="1"/>
    </row>
    <row r="11818" spans="11:11" x14ac:dyDescent="0.25">
      <c r="K11818" s="1"/>
    </row>
    <row r="11819" spans="11:11" x14ac:dyDescent="0.25">
      <c r="K11819" s="1"/>
    </row>
    <row r="11820" spans="11:11" x14ac:dyDescent="0.25">
      <c r="K11820" s="1"/>
    </row>
    <row r="11821" spans="11:11" x14ac:dyDescent="0.25">
      <c r="K11821" s="1"/>
    </row>
    <row r="11822" spans="11:11" x14ac:dyDescent="0.25">
      <c r="K11822" s="1"/>
    </row>
    <row r="11823" spans="11:11" x14ac:dyDescent="0.25">
      <c r="K11823" s="1"/>
    </row>
    <row r="11824" spans="11:11" x14ac:dyDescent="0.25">
      <c r="K11824" s="1"/>
    </row>
    <row r="11825" spans="11:11" x14ac:dyDescent="0.25">
      <c r="K11825" s="1"/>
    </row>
    <row r="11826" spans="11:11" x14ac:dyDescent="0.25">
      <c r="K11826" s="1"/>
    </row>
    <row r="11827" spans="11:11" x14ac:dyDescent="0.25">
      <c r="K11827" s="1"/>
    </row>
    <row r="11828" spans="11:11" x14ac:dyDescent="0.25">
      <c r="K11828" s="1"/>
    </row>
    <row r="11829" spans="11:11" x14ac:dyDescent="0.25">
      <c r="K11829" s="1"/>
    </row>
    <row r="11830" spans="11:11" x14ac:dyDescent="0.25">
      <c r="K11830" s="1"/>
    </row>
    <row r="11831" spans="11:11" x14ac:dyDescent="0.25">
      <c r="K11831" s="1"/>
    </row>
    <row r="11832" spans="11:11" x14ac:dyDescent="0.25">
      <c r="K11832" s="1"/>
    </row>
    <row r="11833" spans="11:11" x14ac:dyDescent="0.25">
      <c r="K11833" s="1"/>
    </row>
    <row r="11834" spans="11:11" x14ac:dyDescent="0.25">
      <c r="K11834" s="1"/>
    </row>
    <row r="11835" spans="11:11" x14ac:dyDescent="0.25">
      <c r="K11835" s="1"/>
    </row>
    <row r="11836" spans="11:11" x14ac:dyDescent="0.25">
      <c r="K11836" s="1"/>
    </row>
    <row r="11837" spans="11:11" x14ac:dyDescent="0.25">
      <c r="K11837" s="1"/>
    </row>
    <row r="11838" spans="11:11" x14ac:dyDescent="0.25">
      <c r="K11838" s="1"/>
    </row>
    <row r="11839" spans="11:11" x14ac:dyDescent="0.25">
      <c r="K11839" s="1"/>
    </row>
    <row r="11840" spans="11:11" x14ac:dyDescent="0.25">
      <c r="K11840" s="1"/>
    </row>
    <row r="11841" spans="11:11" x14ac:dyDescent="0.25">
      <c r="K11841" s="1"/>
    </row>
    <row r="11842" spans="11:11" x14ac:dyDescent="0.25">
      <c r="K11842" s="1"/>
    </row>
    <row r="11843" spans="11:11" x14ac:dyDescent="0.25">
      <c r="K11843" s="1"/>
    </row>
    <row r="11844" spans="11:11" x14ac:dyDescent="0.25">
      <c r="K11844" s="1"/>
    </row>
    <row r="11845" spans="11:11" x14ac:dyDescent="0.25">
      <c r="K11845" s="1"/>
    </row>
    <row r="11846" spans="11:11" x14ac:dyDescent="0.25">
      <c r="K11846" s="1"/>
    </row>
    <row r="11847" spans="11:11" x14ac:dyDescent="0.25">
      <c r="K11847" s="1"/>
    </row>
    <row r="11848" spans="11:11" x14ac:dyDescent="0.25">
      <c r="K11848" s="1"/>
    </row>
    <row r="11849" spans="11:11" x14ac:dyDescent="0.25">
      <c r="K11849" s="1"/>
    </row>
    <row r="11850" spans="11:11" x14ac:dyDescent="0.25">
      <c r="K11850" s="1"/>
    </row>
    <row r="11851" spans="11:11" x14ac:dyDescent="0.25">
      <c r="K11851" s="1"/>
    </row>
    <row r="11852" spans="11:11" x14ac:dyDescent="0.25">
      <c r="K11852" s="1"/>
    </row>
    <row r="11853" spans="11:11" x14ac:dyDescent="0.25">
      <c r="K11853" s="1"/>
    </row>
    <row r="11854" spans="11:11" x14ac:dyDescent="0.25">
      <c r="K11854" s="1"/>
    </row>
    <row r="11855" spans="11:11" x14ac:dyDescent="0.25">
      <c r="K11855" s="1"/>
    </row>
    <row r="11856" spans="11:11" x14ac:dyDescent="0.25">
      <c r="K11856" s="1"/>
    </row>
    <row r="11857" spans="11:11" x14ac:dyDescent="0.25">
      <c r="K11857" s="1"/>
    </row>
    <row r="11858" spans="11:11" x14ac:dyDescent="0.25">
      <c r="K11858" s="1"/>
    </row>
    <row r="11859" spans="11:11" x14ac:dyDescent="0.25">
      <c r="K11859" s="1"/>
    </row>
    <row r="11860" spans="11:11" x14ac:dyDescent="0.25">
      <c r="K11860" s="1"/>
    </row>
    <row r="11861" spans="11:11" x14ac:dyDescent="0.25">
      <c r="K11861" s="1"/>
    </row>
    <row r="11862" spans="11:11" x14ac:dyDescent="0.25">
      <c r="K11862" s="1"/>
    </row>
    <row r="11863" spans="11:11" x14ac:dyDescent="0.25">
      <c r="K11863" s="1"/>
    </row>
    <row r="11864" spans="11:11" x14ac:dyDescent="0.25">
      <c r="K11864" s="1"/>
    </row>
    <row r="11865" spans="11:11" x14ac:dyDescent="0.25">
      <c r="K11865" s="1"/>
    </row>
    <row r="11866" spans="11:11" x14ac:dyDescent="0.25">
      <c r="K11866" s="1"/>
    </row>
    <row r="11867" spans="11:11" x14ac:dyDescent="0.25">
      <c r="K11867" s="1"/>
    </row>
    <row r="11868" spans="11:11" x14ac:dyDescent="0.25">
      <c r="K11868" s="1"/>
    </row>
    <row r="11869" spans="11:11" x14ac:dyDescent="0.25">
      <c r="K11869" s="1"/>
    </row>
    <row r="11870" spans="11:11" x14ac:dyDescent="0.25">
      <c r="K11870" s="1"/>
    </row>
    <row r="11871" spans="11:11" x14ac:dyDescent="0.25">
      <c r="K11871" s="1"/>
    </row>
    <row r="11872" spans="11:11" x14ac:dyDescent="0.25">
      <c r="K11872" s="1"/>
    </row>
    <row r="11873" spans="11:11" x14ac:dyDescent="0.25">
      <c r="K11873" s="1"/>
    </row>
    <row r="11874" spans="11:11" x14ac:dyDescent="0.25">
      <c r="K11874" s="1"/>
    </row>
    <row r="11875" spans="11:11" x14ac:dyDescent="0.25">
      <c r="K11875" s="1"/>
    </row>
    <row r="11876" spans="11:11" x14ac:dyDescent="0.25">
      <c r="K11876" s="1"/>
    </row>
    <row r="11877" spans="11:11" x14ac:dyDescent="0.25">
      <c r="K11877" s="1"/>
    </row>
    <row r="11878" spans="11:11" x14ac:dyDescent="0.25">
      <c r="K11878" s="1"/>
    </row>
    <row r="11879" spans="11:11" x14ac:dyDescent="0.25">
      <c r="K11879" s="1"/>
    </row>
    <row r="11880" spans="11:11" x14ac:dyDescent="0.25">
      <c r="K11880" s="1"/>
    </row>
    <row r="11881" spans="11:11" x14ac:dyDescent="0.25">
      <c r="K11881" s="1"/>
    </row>
    <row r="11882" spans="11:11" x14ac:dyDescent="0.25">
      <c r="K11882" s="1"/>
    </row>
    <row r="11883" spans="11:11" x14ac:dyDescent="0.25">
      <c r="K11883" s="1"/>
    </row>
    <row r="11884" spans="11:11" x14ac:dyDescent="0.25">
      <c r="K11884" s="1"/>
    </row>
    <row r="11885" spans="11:11" x14ac:dyDescent="0.25">
      <c r="K11885" s="1"/>
    </row>
    <row r="11886" spans="11:11" x14ac:dyDescent="0.25">
      <c r="K11886" s="1"/>
    </row>
    <row r="11887" spans="11:11" x14ac:dyDescent="0.25">
      <c r="K11887" s="1"/>
    </row>
    <row r="11888" spans="11:11" x14ac:dyDescent="0.25">
      <c r="K11888" s="1"/>
    </row>
    <row r="11889" spans="11:11" x14ac:dyDescent="0.25">
      <c r="K11889" s="1"/>
    </row>
    <row r="11890" spans="11:11" x14ac:dyDescent="0.25">
      <c r="K11890" s="1"/>
    </row>
    <row r="11891" spans="11:11" x14ac:dyDescent="0.25">
      <c r="K11891" s="1"/>
    </row>
    <row r="11892" spans="11:11" x14ac:dyDescent="0.25">
      <c r="K11892" s="1"/>
    </row>
    <row r="11893" spans="11:11" x14ac:dyDescent="0.25">
      <c r="K11893" s="1"/>
    </row>
    <row r="11894" spans="11:11" x14ac:dyDescent="0.25">
      <c r="K11894" s="1"/>
    </row>
    <row r="11895" spans="11:11" x14ac:dyDescent="0.25">
      <c r="K11895" s="1"/>
    </row>
    <row r="11896" spans="11:11" x14ac:dyDescent="0.25">
      <c r="K11896" s="1"/>
    </row>
    <row r="11897" spans="11:11" x14ac:dyDescent="0.25">
      <c r="K11897" s="1"/>
    </row>
    <row r="11898" spans="11:11" x14ac:dyDescent="0.25">
      <c r="K11898" s="1"/>
    </row>
    <row r="11899" spans="11:11" x14ac:dyDescent="0.25">
      <c r="K11899" s="1"/>
    </row>
    <row r="11900" spans="11:11" x14ac:dyDescent="0.25">
      <c r="K11900" s="1"/>
    </row>
    <row r="11901" spans="11:11" x14ac:dyDescent="0.25">
      <c r="K11901" s="1"/>
    </row>
    <row r="11902" spans="11:11" x14ac:dyDescent="0.25">
      <c r="K11902" s="1"/>
    </row>
    <row r="11903" spans="11:11" x14ac:dyDescent="0.25">
      <c r="K11903" s="1"/>
    </row>
    <row r="11904" spans="11:11" x14ac:dyDescent="0.25">
      <c r="K11904" s="1"/>
    </row>
    <row r="11905" spans="11:11" x14ac:dyDescent="0.25">
      <c r="K11905" s="1"/>
    </row>
    <row r="11906" spans="11:11" x14ac:dyDescent="0.25">
      <c r="K11906" s="1"/>
    </row>
    <row r="11907" spans="11:11" x14ac:dyDescent="0.25">
      <c r="K11907" s="1"/>
    </row>
    <row r="11908" spans="11:11" x14ac:dyDescent="0.25">
      <c r="K11908" s="1"/>
    </row>
    <row r="11909" spans="11:11" x14ac:dyDescent="0.25">
      <c r="K11909" s="1"/>
    </row>
    <row r="11910" spans="11:11" x14ac:dyDescent="0.25">
      <c r="K11910" s="1"/>
    </row>
    <row r="11911" spans="11:11" x14ac:dyDescent="0.25">
      <c r="K11911" s="1"/>
    </row>
    <row r="11912" spans="11:11" x14ac:dyDescent="0.25">
      <c r="K11912" s="1"/>
    </row>
    <row r="11913" spans="11:11" x14ac:dyDescent="0.25">
      <c r="K11913" s="1"/>
    </row>
    <row r="11914" spans="11:11" x14ac:dyDescent="0.25">
      <c r="K11914" s="1"/>
    </row>
    <row r="11915" spans="11:11" x14ac:dyDescent="0.25">
      <c r="K11915" s="1"/>
    </row>
    <row r="11916" spans="11:11" x14ac:dyDescent="0.25">
      <c r="K11916" s="1"/>
    </row>
    <row r="11917" spans="11:11" x14ac:dyDescent="0.25">
      <c r="K11917" s="1"/>
    </row>
    <row r="11918" spans="11:11" x14ac:dyDescent="0.25">
      <c r="K11918" s="1"/>
    </row>
    <row r="11919" spans="11:11" x14ac:dyDescent="0.25">
      <c r="K11919" s="1"/>
    </row>
    <row r="11920" spans="11:11" x14ac:dyDescent="0.25">
      <c r="K11920" s="1"/>
    </row>
    <row r="11921" spans="11:11" x14ac:dyDescent="0.25">
      <c r="K11921" s="1"/>
    </row>
    <row r="11922" spans="11:11" x14ac:dyDescent="0.25">
      <c r="K11922" s="1"/>
    </row>
    <row r="11923" spans="11:11" x14ac:dyDescent="0.25">
      <c r="K11923" s="1"/>
    </row>
    <row r="11924" spans="11:11" x14ac:dyDescent="0.25">
      <c r="K11924" s="1"/>
    </row>
    <row r="11925" spans="11:11" x14ac:dyDescent="0.25">
      <c r="K11925" s="1"/>
    </row>
    <row r="11926" spans="11:11" x14ac:dyDescent="0.25">
      <c r="K11926" s="1"/>
    </row>
    <row r="11927" spans="11:11" x14ac:dyDescent="0.25">
      <c r="K11927" s="1"/>
    </row>
    <row r="11928" spans="11:11" x14ac:dyDescent="0.25">
      <c r="K11928" s="1"/>
    </row>
    <row r="11929" spans="11:11" x14ac:dyDescent="0.25">
      <c r="K11929" s="1"/>
    </row>
    <row r="11930" spans="11:11" x14ac:dyDescent="0.25">
      <c r="K11930" s="1"/>
    </row>
    <row r="11931" spans="11:11" x14ac:dyDescent="0.25">
      <c r="K11931" s="1"/>
    </row>
    <row r="11932" spans="11:11" x14ac:dyDescent="0.25">
      <c r="K11932" s="1"/>
    </row>
    <row r="11933" spans="11:11" x14ac:dyDescent="0.25">
      <c r="K11933" s="1"/>
    </row>
    <row r="11934" spans="11:11" x14ac:dyDescent="0.25">
      <c r="K11934" s="1"/>
    </row>
    <row r="11935" spans="11:11" x14ac:dyDescent="0.25">
      <c r="K11935" s="1"/>
    </row>
    <row r="11936" spans="11:11" x14ac:dyDescent="0.25">
      <c r="K11936" s="1"/>
    </row>
    <row r="11937" spans="11:11" x14ac:dyDescent="0.25">
      <c r="K11937" s="1"/>
    </row>
    <row r="11938" spans="11:11" x14ac:dyDescent="0.25">
      <c r="K11938" s="1"/>
    </row>
    <row r="11939" spans="11:11" x14ac:dyDescent="0.25">
      <c r="K11939" s="1"/>
    </row>
    <row r="11940" spans="11:11" x14ac:dyDescent="0.25">
      <c r="K11940" s="1"/>
    </row>
    <row r="11941" spans="11:11" x14ac:dyDescent="0.25">
      <c r="K11941" s="1"/>
    </row>
    <row r="11942" spans="11:11" x14ac:dyDescent="0.25">
      <c r="K11942" s="1"/>
    </row>
    <row r="11943" spans="11:11" x14ac:dyDescent="0.25">
      <c r="K11943" s="1"/>
    </row>
    <row r="11944" spans="11:11" x14ac:dyDescent="0.25">
      <c r="K11944" s="1"/>
    </row>
    <row r="11945" spans="11:11" x14ac:dyDescent="0.25">
      <c r="K11945" s="1"/>
    </row>
    <row r="11946" spans="11:11" x14ac:dyDescent="0.25">
      <c r="K11946" s="1"/>
    </row>
    <row r="11947" spans="11:11" x14ac:dyDescent="0.25">
      <c r="K11947" s="1"/>
    </row>
    <row r="11948" spans="11:11" x14ac:dyDescent="0.25">
      <c r="K11948" s="1"/>
    </row>
    <row r="11949" spans="11:11" x14ac:dyDescent="0.25">
      <c r="K11949" s="1"/>
    </row>
    <row r="11950" spans="11:11" x14ac:dyDescent="0.25">
      <c r="K11950" s="1"/>
    </row>
    <row r="11951" spans="11:11" x14ac:dyDescent="0.25">
      <c r="K11951" s="1"/>
    </row>
    <row r="11952" spans="11:11" x14ac:dyDescent="0.25">
      <c r="K11952" s="1"/>
    </row>
    <row r="11953" spans="11:11" x14ac:dyDescent="0.25">
      <c r="K11953" s="1"/>
    </row>
    <row r="11954" spans="11:11" x14ac:dyDescent="0.25">
      <c r="K11954" s="1"/>
    </row>
    <row r="11955" spans="11:11" x14ac:dyDescent="0.25">
      <c r="K11955" s="1"/>
    </row>
    <row r="11956" spans="11:11" x14ac:dyDescent="0.25">
      <c r="K11956" s="1"/>
    </row>
    <row r="11957" spans="11:11" x14ac:dyDescent="0.25">
      <c r="K11957" s="1"/>
    </row>
    <row r="11958" spans="11:11" x14ac:dyDescent="0.25">
      <c r="K11958" s="1"/>
    </row>
    <row r="11959" spans="11:11" x14ac:dyDescent="0.25">
      <c r="K11959" s="1"/>
    </row>
    <row r="11960" spans="11:11" x14ac:dyDescent="0.25">
      <c r="K11960" s="1"/>
    </row>
    <row r="11961" spans="11:11" x14ac:dyDescent="0.25">
      <c r="K11961" s="1"/>
    </row>
    <row r="11962" spans="11:11" x14ac:dyDescent="0.25">
      <c r="K11962" s="1"/>
    </row>
    <row r="11963" spans="11:11" x14ac:dyDescent="0.25">
      <c r="K11963" s="1"/>
    </row>
    <row r="11964" spans="11:11" x14ac:dyDescent="0.25">
      <c r="K11964" s="1"/>
    </row>
    <row r="11965" spans="11:11" x14ac:dyDescent="0.25">
      <c r="K11965" s="1"/>
    </row>
    <row r="11966" spans="11:11" x14ac:dyDescent="0.25">
      <c r="K11966" s="1"/>
    </row>
    <row r="11967" spans="11:11" x14ac:dyDescent="0.25">
      <c r="K11967" s="1"/>
    </row>
    <row r="11968" spans="11:11" x14ac:dyDescent="0.25">
      <c r="K11968" s="1"/>
    </row>
    <row r="11969" spans="11:11" x14ac:dyDescent="0.25">
      <c r="K11969" s="1"/>
    </row>
    <row r="11970" spans="11:11" x14ac:dyDescent="0.25">
      <c r="K11970" s="1"/>
    </row>
    <row r="11971" spans="11:11" x14ac:dyDescent="0.25">
      <c r="K11971" s="1"/>
    </row>
    <row r="11972" spans="11:11" x14ac:dyDescent="0.25">
      <c r="K11972" s="1"/>
    </row>
    <row r="11973" spans="11:11" x14ac:dyDescent="0.25">
      <c r="K11973" s="1"/>
    </row>
    <row r="11974" spans="11:11" x14ac:dyDescent="0.25">
      <c r="K11974" s="1"/>
    </row>
    <row r="11975" spans="11:11" x14ac:dyDescent="0.25">
      <c r="K11975" s="1"/>
    </row>
    <row r="11976" spans="11:11" x14ac:dyDescent="0.25">
      <c r="K11976" s="1"/>
    </row>
    <row r="11977" spans="11:11" x14ac:dyDescent="0.25">
      <c r="K11977" s="1"/>
    </row>
    <row r="11978" spans="11:11" x14ac:dyDescent="0.25">
      <c r="K11978" s="1"/>
    </row>
    <row r="11979" spans="11:11" x14ac:dyDescent="0.25">
      <c r="K11979" s="1"/>
    </row>
    <row r="11980" spans="11:11" x14ac:dyDescent="0.25">
      <c r="K11980" s="1"/>
    </row>
    <row r="11981" spans="11:11" x14ac:dyDescent="0.25">
      <c r="K11981" s="1"/>
    </row>
    <row r="11982" spans="11:11" x14ac:dyDescent="0.25">
      <c r="K11982" s="1"/>
    </row>
    <row r="11983" spans="11:11" x14ac:dyDescent="0.25">
      <c r="K11983" s="1"/>
    </row>
    <row r="11984" spans="11:11" x14ac:dyDescent="0.25">
      <c r="K11984" s="1"/>
    </row>
    <row r="11985" spans="11:11" x14ac:dyDescent="0.25">
      <c r="K11985" s="1"/>
    </row>
    <row r="11986" spans="11:11" x14ac:dyDescent="0.25">
      <c r="K11986" s="1"/>
    </row>
    <row r="11987" spans="11:11" x14ac:dyDescent="0.25">
      <c r="K11987" s="1"/>
    </row>
    <row r="11988" spans="11:11" x14ac:dyDescent="0.25">
      <c r="K11988" s="1"/>
    </row>
    <row r="11989" spans="11:11" x14ac:dyDescent="0.25">
      <c r="K11989" s="1"/>
    </row>
    <row r="11990" spans="11:11" x14ac:dyDescent="0.25">
      <c r="K11990" s="1"/>
    </row>
    <row r="11991" spans="11:11" x14ac:dyDescent="0.25">
      <c r="K11991" s="1"/>
    </row>
    <row r="11992" spans="11:11" x14ac:dyDescent="0.25">
      <c r="K11992" s="1"/>
    </row>
    <row r="11993" spans="11:11" x14ac:dyDescent="0.25">
      <c r="K11993" s="1"/>
    </row>
    <row r="11994" spans="11:11" x14ac:dyDescent="0.25">
      <c r="K11994" s="1"/>
    </row>
    <row r="11995" spans="11:11" x14ac:dyDescent="0.25">
      <c r="K11995" s="1"/>
    </row>
    <row r="11996" spans="11:11" x14ac:dyDescent="0.25">
      <c r="K11996" s="1"/>
    </row>
    <row r="11997" spans="11:11" x14ac:dyDescent="0.25">
      <c r="K11997" s="1"/>
    </row>
    <row r="11998" spans="11:11" x14ac:dyDescent="0.25">
      <c r="K11998" s="1"/>
    </row>
    <row r="11999" spans="11:11" x14ac:dyDescent="0.25">
      <c r="K11999" s="1"/>
    </row>
    <row r="12000" spans="11:11" x14ac:dyDescent="0.25">
      <c r="K12000" s="1"/>
    </row>
    <row r="12001" spans="11:11" x14ac:dyDescent="0.25">
      <c r="K12001" s="1"/>
    </row>
    <row r="12002" spans="11:11" x14ac:dyDescent="0.25">
      <c r="K12002" s="1"/>
    </row>
    <row r="12003" spans="11:11" x14ac:dyDescent="0.25">
      <c r="K12003" s="1"/>
    </row>
    <row r="12004" spans="11:11" x14ac:dyDescent="0.25">
      <c r="K12004" s="1"/>
    </row>
    <row r="12005" spans="11:11" x14ac:dyDescent="0.25">
      <c r="K12005" s="1"/>
    </row>
    <row r="12006" spans="11:11" x14ac:dyDescent="0.25">
      <c r="K12006" s="1"/>
    </row>
    <row r="12007" spans="11:11" x14ac:dyDescent="0.25">
      <c r="K12007" s="1"/>
    </row>
    <row r="12008" spans="11:11" x14ac:dyDescent="0.25">
      <c r="K12008" s="1"/>
    </row>
    <row r="12009" spans="11:11" x14ac:dyDescent="0.25">
      <c r="K12009" s="1"/>
    </row>
    <row r="12010" spans="11:11" x14ac:dyDescent="0.25">
      <c r="K12010" s="1"/>
    </row>
    <row r="12011" spans="11:11" x14ac:dyDescent="0.25">
      <c r="K12011" s="1"/>
    </row>
    <row r="12012" spans="11:11" x14ac:dyDescent="0.25">
      <c r="K12012" s="1"/>
    </row>
    <row r="12013" spans="11:11" x14ac:dyDescent="0.25">
      <c r="K12013" s="1"/>
    </row>
    <row r="12014" spans="11:11" x14ac:dyDescent="0.25">
      <c r="K12014" s="1"/>
    </row>
    <row r="12015" spans="11:11" x14ac:dyDescent="0.25">
      <c r="K12015" s="1"/>
    </row>
    <row r="12016" spans="11:11" x14ac:dyDescent="0.25">
      <c r="K12016" s="1"/>
    </row>
    <row r="12017" spans="11:11" x14ac:dyDescent="0.25">
      <c r="K12017" s="1"/>
    </row>
    <row r="12018" spans="11:11" x14ac:dyDescent="0.25">
      <c r="K12018" s="1"/>
    </row>
    <row r="12019" spans="11:11" x14ac:dyDescent="0.25">
      <c r="K12019" s="1"/>
    </row>
    <row r="12020" spans="11:11" x14ac:dyDescent="0.25">
      <c r="K12020" s="1"/>
    </row>
    <row r="12021" spans="11:11" x14ac:dyDescent="0.25">
      <c r="K12021" s="1"/>
    </row>
    <row r="12022" spans="11:11" x14ac:dyDescent="0.25">
      <c r="K12022" s="1"/>
    </row>
    <row r="12023" spans="11:11" x14ac:dyDescent="0.25">
      <c r="K12023" s="1"/>
    </row>
    <row r="12024" spans="11:11" x14ac:dyDescent="0.25">
      <c r="K12024" s="1"/>
    </row>
    <row r="12025" spans="11:11" x14ac:dyDescent="0.25">
      <c r="K12025" s="1"/>
    </row>
    <row r="12026" spans="11:11" x14ac:dyDescent="0.25">
      <c r="K12026" s="1"/>
    </row>
    <row r="12027" spans="11:11" x14ac:dyDescent="0.25">
      <c r="K12027" s="1"/>
    </row>
    <row r="12028" spans="11:11" x14ac:dyDescent="0.25">
      <c r="K12028" s="1"/>
    </row>
    <row r="12029" spans="11:11" x14ac:dyDescent="0.25">
      <c r="K12029" s="1"/>
    </row>
    <row r="12030" spans="11:11" x14ac:dyDescent="0.25">
      <c r="K12030" s="1"/>
    </row>
    <row r="12031" spans="11:11" x14ac:dyDescent="0.25">
      <c r="K12031" s="1"/>
    </row>
    <row r="12032" spans="11:11" x14ac:dyDescent="0.25">
      <c r="K12032" s="1"/>
    </row>
    <row r="12033" spans="11:11" x14ac:dyDescent="0.25">
      <c r="K12033" s="1"/>
    </row>
    <row r="12034" spans="11:11" x14ac:dyDescent="0.25">
      <c r="K12034" s="1"/>
    </row>
    <row r="12035" spans="11:11" x14ac:dyDescent="0.25">
      <c r="K12035" s="1"/>
    </row>
    <row r="12036" spans="11:11" x14ac:dyDescent="0.25">
      <c r="K12036" s="1"/>
    </row>
    <row r="12037" spans="11:11" x14ac:dyDescent="0.25">
      <c r="K12037" s="1"/>
    </row>
    <row r="12038" spans="11:11" x14ac:dyDescent="0.25">
      <c r="K12038" s="1"/>
    </row>
    <row r="12039" spans="11:11" x14ac:dyDescent="0.25">
      <c r="K12039" s="1"/>
    </row>
    <row r="12040" spans="11:11" x14ac:dyDescent="0.25">
      <c r="K12040" s="1"/>
    </row>
    <row r="12041" spans="11:11" x14ac:dyDescent="0.25">
      <c r="K12041" s="1"/>
    </row>
    <row r="12042" spans="11:11" x14ac:dyDescent="0.25">
      <c r="K12042" s="1"/>
    </row>
    <row r="12043" spans="11:11" x14ac:dyDescent="0.25">
      <c r="K12043" s="1"/>
    </row>
    <row r="12044" spans="11:11" x14ac:dyDescent="0.25">
      <c r="K12044" s="1"/>
    </row>
    <row r="12045" spans="11:11" x14ac:dyDescent="0.25">
      <c r="K12045" s="1"/>
    </row>
    <row r="12046" spans="11:11" x14ac:dyDescent="0.25">
      <c r="K12046" s="1"/>
    </row>
    <row r="12047" spans="11:11" x14ac:dyDescent="0.25">
      <c r="K12047" s="1"/>
    </row>
    <row r="12048" spans="11:11" x14ac:dyDescent="0.25">
      <c r="K12048" s="1"/>
    </row>
    <row r="12049" spans="11:11" x14ac:dyDescent="0.25">
      <c r="K12049" s="1"/>
    </row>
    <row r="12050" spans="11:11" x14ac:dyDescent="0.25">
      <c r="K12050" s="1"/>
    </row>
    <row r="12051" spans="11:11" x14ac:dyDescent="0.25">
      <c r="K12051" s="1"/>
    </row>
    <row r="12052" spans="11:11" x14ac:dyDescent="0.25">
      <c r="K12052" s="1"/>
    </row>
    <row r="12053" spans="11:11" x14ac:dyDescent="0.25">
      <c r="K12053" s="1"/>
    </row>
    <row r="12054" spans="11:11" x14ac:dyDescent="0.25">
      <c r="K12054" s="1"/>
    </row>
    <row r="12055" spans="11:11" x14ac:dyDescent="0.25">
      <c r="K12055" s="1"/>
    </row>
    <row r="12056" spans="11:11" x14ac:dyDescent="0.25">
      <c r="K12056" s="1"/>
    </row>
    <row r="12057" spans="11:11" x14ac:dyDescent="0.25">
      <c r="K12057" s="1"/>
    </row>
    <row r="12058" spans="11:11" x14ac:dyDescent="0.25">
      <c r="K12058" s="1"/>
    </row>
    <row r="12059" spans="11:11" x14ac:dyDescent="0.25">
      <c r="K12059" s="1"/>
    </row>
    <row r="12060" spans="11:11" x14ac:dyDescent="0.25">
      <c r="K12060" s="1"/>
    </row>
    <row r="12061" spans="11:11" x14ac:dyDescent="0.25">
      <c r="K12061" s="1"/>
    </row>
    <row r="12062" spans="11:11" x14ac:dyDescent="0.25">
      <c r="K12062" s="1"/>
    </row>
    <row r="12063" spans="11:11" x14ac:dyDescent="0.25">
      <c r="K12063" s="1"/>
    </row>
    <row r="12064" spans="11:11" x14ac:dyDescent="0.25">
      <c r="K12064" s="1"/>
    </row>
    <row r="12065" spans="11:11" x14ac:dyDescent="0.25">
      <c r="K12065" s="1"/>
    </row>
    <row r="12066" spans="11:11" x14ac:dyDescent="0.25">
      <c r="K12066" s="1"/>
    </row>
    <row r="12067" spans="11:11" x14ac:dyDescent="0.25">
      <c r="K12067" s="1"/>
    </row>
    <row r="12068" spans="11:11" x14ac:dyDescent="0.25">
      <c r="K12068" s="1"/>
    </row>
    <row r="12069" spans="11:11" x14ac:dyDescent="0.25">
      <c r="K12069" s="1"/>
    </row>
    <row r="12070" spans="11:11" x14ac:dyDescent="0.25">
      <c r="K12070" s="1"/>
    </row>
    <row r="12071" spans="11:11" x14ac:dyDescent="0.25">
      <c r="K12071" s="1"/>
    </row>
    <row r="12072" spans="11:11" x14ac:dyDescent="0.25">
      <c r="K12072" s="1"/>
    </row>
    <row r="12073" spans="11:11" x14ac:dyDescent="0.25">
      <c r="K12073" s="1"/>
    </row>
    <row r="12074" spans="11:11" x14ac:dyDescent="0.25">
      <c r="K12074" s="1"/>
    </row>
    <row r="12075" spans="11:11" x14ac:dyDescent="0.25">
      <c r="K12075" s="1"/>
    </row>
    <row r="12076" spans="11:11" x14ac:dyDescent="0.25">
      <c r="K12076" s="1"/>
    </row>
    <row r="12077" spans="11:11" x14ac:dyDescent="0.25">
      <c r="K12077" s="1"/>
    </row>
    <row r="12078" spans="11:11" x14ac:dyDescent="0.25">
      <c r="K12078" s="1"/>
    </row>
    <row r="12079" spans="11:11" x14ac:dyDescent="0.25">
      <c r="K12079" s="1"/>
    </row>
    <row r="12080" spans="11:11" x14ac:dyDescent="0.25">
      <c r="K12080" s="1"/>
    </row>
    <row r="12081" spans="11:11" x14ac:dyDescent="0.25">
      <c r="K12081" s="1"/>
    </row>
    <row r="12082" spans="11:11" x14ac:dyDescent="0.25">
      <c r="K12082" s="1"/>
    </row>
    <row r="12083" spans="11:11" x14ac:dyDescent="0.25">
      <c r="K12083" s="1"/>
    </row>
    <row r="12084" spans="11:11" x14ac:dyDescent="0.25">
      <c r="K12084" s="1"/>
    </row>
    <row r="12085" spans="11:11" x14ac:dyDescent="0.25">
      <c r="K12085" s="1"/>
    </row>
    <row r="12086" spans="11:11" x14ac:dyDescent="0.25">
      <c r="K12086" s="1"/>
    </row>
    <row r="12087" spans="11:11" x14ac:dyDescent="0.25">
      <c r="K12087" s="1"/>
    </row>
    <row r="12088" spans="11:11" x14ac:dyDescent="0.25">
      <c r="K12088" s="1"/>
    </row>
    <row r="12089" spans="11:11" x14ac:dyDescent="0.25">
      <c r="K12089" s="1"/>
    </row>
    <row r="12090" spans="11:11" x14ac:dyDescent="0.25">
      <c r="K12090" s="1"/>
    </row>
    <row r="12091" spans="11:11" x14ac:dyDescent="0.25">
      <c r="K12091" s="1"/>
    </row>
    <row r="12092" spans="11:11" x14ac:dyDescent="0.25">
      <c r="K12092" s="1"/>
    </row>
    <row r="12093" spans="11:11" x14ac:dyDescent="0.25">
      <c r="K12093" s="1"/>
    </row>
    <row r="12094" spans="11:11" x14ac:dyDescent="0.25">
      <c r="K12094" s="1"/>
    </row>
    <row r="12095" spans="11:11" x14ac:dyDescent="0.25">
      <c r="K12095" s="1"/>
    </row>
    <row r="12096" spans="11:11" x14ac:dyDescent="0.25">
      <c r="K12096" s="1"/>
    </row>
    <row r="12097" spans="11:11" x14ac:dyDescent="0.25">
      <c r="K12097" s="1"/>
    </row>
    <row r="12098" spans="11:11" x14ac:dyDescent="0.25">
      <c r="K12098" s="1"/>
    </row>
    <row r="12099" spans="11:11" x14ac:dyDescent="0.25">
      <c r="K12099" s="1"/>
    </row>
    <row r="12100" spans="11:11" x14ac:dyDescent="0.25">
      <c r="K12100" s="1"/>
    </row>
    <row r="12101" spans="11:11" x14ac:dyDescent="0.25">
      <c r="K12101" s="1"/>
    </row>
    <row r="12102" spans="11:11" x14ac:dyDescent="0.25">
      <c r="K12102" s="1"/>
    </row>
    <row r="12103" spans="11:11" x14ac:dyDescent="0.25">
      <c r="K12103" s="1"/>
    </row>
    <row r="12104" spans="11:11" x14ac:dyDescent="0.25">
      <c r="K12104" s="1"/>
    </row>
    <row r="12105" spans="11:11" x14ac:dyDescent="0.25">
      <c r="K12105" s="1"/>
    </row>
    <row r="12106" spans="11:11" x14ac:dyDescent="0.25">
      <c r="K12106" s="1"/>
    </row>
    <row r="12107" spans="11:11" x14ac:dyDescent="0.25">
      <c r="K12107" s="1"/>
    </row>
    <row r="12108" spans="11:11" x14ac:dyDescent="0.25">
      <c r="K12108" s="1"/>
    </row>
    <row r="12109" spans="11:11" x14ac:dyDescent="0.25">
      <c r="K12109" s="1"/>
    </row>
    <row r="12110" spans="11:11" x14ac:dyDescent="0.25">
      <c r="K12110" s="1"/>
    </row>
    <row r="12111" spans="11:11" x14ac:dyDescent="0.25">
      <c r="K12111" s="1"/>
    </row>
    <row r="12112" spans="11:11" x14ac:dyDescent="0.25">
      <c r="K12112" s="1"/>
    </row>
    <row r="12113" spans="11:11" x14ac:dyDescent="0.25">
      <c r="K12113" s="1"/>
    </row>
    <row r="12114" spans="11:11" x14ac:dyDescent="0.25">
      <c r="K12114" s="1"/>
    </row>
    <row r="12115" spans="11:11" x14ac:dyDescent="0.25">
      <c r="K12115" s="1"/>
    </row>
    <row r="12116" spans="11:11" x14ac:dyDescent="0.25">
      <c r="K12116" s="1"/>
    </row>
    <row r="12117" spans="11:11" x14ac:dyDescent="0.25">
      <c r="K12117" s="1"/>
    </row>
    <row r="12118" spans="11:11" x14ac:dyDescent="0.25">
      <c r="K12118" s="1"/>
    </row>
    <row r="12119" spans="11:11" x14ac:dyDescent="0.25">
      <c r="K12119" s="1"/>
    </row>
    <row r="12120" spans="11:11" x14ac:dyDescent="0.25">
      <c r="K12120" s="1"/>
    </row>
    <row r="12121" spans="11:11" x14ac:dyDescent="0.25">
      <c r="K12121" s="1"/>
    </row>
    <row r="12122" spans="11:11" x14ac:dyDescent="0.25">
      <c r="K12122" s="1"/>
    </row>
    <row r="12123" spans="11:11" x14ac:dyDescent="0.25">
      <c r="K12123" s="1"/>
    </row>
    <row r="12124" spans="11:11" x14ac:dyDescent="0.25">
      <c r="K12124" s="1"/>
    </row>
    <row r="12125" spans="11:11" x14ac:dyDescent="0.25">
      <c r="K12125" s="1"/>
    </row>
    <row r="12126" spans="11:11" x14ac:dyDescent="0.25">
      <c r="K12126" s="1"/>
    </row>
    <row r="12127" spans="11:11" x14ac:dyDescent="0.25">
      <c r="K12127" s="1"/>
    </row>
    <row r="12128" spans="11:11" x14ac:dyDescent="0.25">
      <c r="K12128" s="1"/>
    </row>
    <row r="12129" spans="11:11" x14ac:dyDescent="0.25">
      <c r="K12129" s="1"/>
    </row>
    <row r="12130" spans="11:11" x14ac:dyDescent="0.25">
      <c r="K12130" s="1"/>
    </row>
    <row r="12131" spans="11:11" x14ac:dyDescent="0.25">
      <c r="K12131" s="1"/>
    </row>
    <row r="12132" spans="11:11" x14ac:dyDescent="0.25">
      <c r="K12132" s="1"/>
    </row>
    <row r="12133" spans="11:11" x14ac:dyDescent="0.25">
      <c r="K12133" s="1"/>
    </row>
    <row r="12134" spans="11:11" x14ac:dyDescent="0.25">
      <c r="K12134" s="1"/>
    </row>
    <row r="12135" spans="11:11" x14ac:dyDescent="0.25">
      <c r="K12135" s="1"/>
    </row>
    <row r="12136" spans="11:11" x14ac:dyDescent="0.25">
      <c r="K12136" s="1"/>
    </row>
    <row r="12137" spans="11:11" x14ac:dyDescent="0.25">
      <c r="K12137" s="1"/>
    </row>
    <row r="12138" spans="11:11" x14ac:dyDescent="0.25">
      <c r="K12138" s="1"/>
    </row>
    <row r="12139" spans="11:11" x14ac:dyDescent="0.25">
      <c r="K12139" s="1"/>
    </row>
    <row r="12140" spans="11:11" x14ac:dyDescent="0.25">
      <c r="K12140" s="1"/>
    </row>
    <row r="12141" spans="11:11" x14ac:dyDescent="0.25">
      <c r="K12141" s="1"/>
    </row>
    <row r="12142" spans="11:11" x14ac:dyDescent="0.25">
      <c r="K12142" s="1"/>
    </row>
    <row r="12143" spans="11:11" x14ac:dyDescent="0.25">
      <c r="K12143" s="1"/>
    </row>
    <row r="12144" spans="11:11" x14ac:dyDescent="0.25">
      <c r="K12144" s="1"/>
    </row>
    <row r="12145" spans="11:11" x14ac:dyDescent="0.25">
      <c r="K12145" s="1"/>
    </row>
    <row r="12146" spans="11:11" x14ac:dyDescent="0.25">
      <c r="K12146" s="1"/>
    </row>
    <row r="12147" spans="11:11" x14ac:dyDescent="0.25">
      <c r="K12147" s="1"/>
    </row>
    <row r="12148" spans="11:11" x14ac:dyDescent="0.25">
      <c r="K12148" s="1"/>
    </row>
    <row r="12149" spans="11:11" x14ac:dyDescent="0.25">
      <c r="K12149" s="1"/>
    </row>
    <row r="12150" spans="11:11" x14ac:dyDescent="0.25">
      <c r="K12150" s="1"/>
    </row>
    <row r="12151" spans="11:11" x14ac:dyDescent="0.25">
      <c r="K12151" s="1"/>
    </row>
    <row r="12152" spans="11:11" x14ac:dyDescent="0.25">
      <c r="K12152" s="1"/>
    </row>
    <row r="12153" spans="11:11" x14ac:dyDescent="0.25">
      <c r="K12153" s="1"/>
    </row>
    <row r="12154" spans="11:11" x14ac:dyDescent="0.25">
      <c r="K12154" s="1"/>
    </row>
    <row r="12155" spans="11:11" x14ac:dyDescent="0.25">
      <c r="K12155" s="1"/>
    </row>
    <row r="12156" spans="11:11" x14ac:dyDescent="0.25">
      <c r="K12156" s="1"/>
    </row>
    <row r="12157" spans="11:11" x14ac:dyDescent="0.25">
      <c r="K12157" s="1"/>
    </row>
    <row r="12158" spans="11:11" x14ac:dyDescent="0.25">
      <c r="K12158" s="1"/>
    </row>
    <row r="12159" spans="11:11" x14ac:dyDescent="0.25">
      <c r="K12159" s="1"/>
    </row>
    <row r="12160" spans="11:11" x14ac:dyDescent="0.25">
      <c r="K12160" s="1"/>
    </row>
    <row r="12161" spans="11:11" x14ac:dyDescent="0.25">
      <c r="K12161" s="1"/>
    </row>
    <row r="12162" spans="11:11" x14ac:dyDescent="0.25">
      <c r="K12162" s="1"/>
    </row>
    <row r="12163" spans="11:11" x14ac:dyDescent="0.25">
      <c r="K12163" s="1"/>
    </row>
    <row r="12164" spans="11:11" x14ac:dyDescent="0.25">
      <c r="K12164" s="1"/>
    </row>
    <row r="12165" spans="11:11" x14ac:dyDescent="0.25">
      <c r="K12165" s="1"/>
    </row>
    <row r="12166" spans="11:11" x14ac:dyDescent="0.25">
      <c r="K12166" s="1"/>
    </row>
    <row r="12167" spans="11:11" x14ac:dyDescent="0.25">
      <c r="K12167" s="1"/>
    </row>
    <row r="12168" spans="11:11" x14ac:dyDescent="0.25">
      <c r="K12168" s="1"/>
    </row>
    <row r="12169" spans="11:11" x14ac:dyDescent="0.25">
      <c r="K12169" s="1"/>
    </row>
    <row r="12170" spans="11:11" x14ac:dyDescent="0.25">
      <c r="K12170" s="1"/>
    </row>
    <row r="12171" spans="11:11" x14ac:dyDescent="0.25">
      <c r="K12171" s="1"/>
    </row>
    <row r="12172" spans="11:11" x14ac:dyDescent="0.25">
      <c r="K12172" s="1"/>
    </row>
    <row r="12173" spans="11:11" x14ac:dyDescent="0.25">
      <c r="K12173" s="1"/>
    </row>
    <row r="12174" spans="11:11" x14ac:dyDescent="0.25">
      <c r="K12174" s="1"/>
    </row>
    <row r="12175" spans="11:11" x14ac:dyDescent="0.25">
      <c r="K12175" s="1"/>
    </row>
    <row r="12176" spans="11:11" x14ac:dyDescent="0.25">
      <c r="K12176" s="1"/>
    </row>
    <row r="12177" spans="11:11" x14ac:dyDescent="0.25">
      <c r="K12177" s="1"/>
    </row>
    <row r="12178" spans="11:11" x14ac:dyDescent="0.25">
      <c r="K12178" s="1"/>
    </row>
    <row r="12179" spans="11:11" x14ac:dyDescent="0.25">
      <c r="K12179" s="1"/>
    </row>
    <row r="12180" spans="11:11" x14ac:dyDescent="0.25">
      <c r="K12180" s="1"/>
    </row>
    <row r="12181" spans="11:11" x14ac:dyDescent="0.25">
      <c r="K12181" s="1"/>
    </row>
    <row r="12182" spans="11:11" x14ac:dyDescent="0.25">
      <c r="K12182" s="1"/>
    </row>
    <row r="12183" spans="11:11" x14ac:dyDescent="0.25">
      <c r="K12183" s="1"/>
    </row>
    <row r="12184" spans="11:11" x14ac:dyDescent="0.25">
      <c r="K12184" s="1"/>
    </row>
    <row r="12185" spans="11:11" x14ac:dyDescent="0.25">
      <c r="K12185" s="1"/>
    </row>
    <row r="12186" spans="11:11" x14ac:dyDescent="0.25">
      <c r="K12186" s="1"/>
    </row>
    <row r="12187" spans="11:11" x14ac:dyDescent="0.25">
      <c r="K12187" s="1"/>
    </row>
    <row r="12188" spans="11:11" x14ac:dyDescent="0.25">
      <c r="K12188" s="1"/>
    </row>
    <row r="12189" spans="11:11" x14ac:dyDescent="0.25">
      <c r="K12189" s="1"/>
    </row>
    <row r="12190" spans="11:11" x14ac:dyDescent="0.25">
      <c r="K12190" s="1"/>
    </row>
    <row r="12191" spans="11:11" x14ac:dyDescent="0.25">
      <c r="K12191" s="1"/>
    </row>
    <row r="12192" spans="11:11" x14ac:dyDescent="0.25">
      <c r="K12192" s="1"/>
    </row>
    <row r="12193" spans="11:11" x14ac:dyDescent="0.25">
      <c r="K12193" s="1"/>
    </row>
    <row r="12194" spans="11:11" x14ac:dyDescent="0.25">
      <c r="K12194" s="1"/>
    </row>
    <row r="12195" spans="11:11" x14ac:dyDescent="0.25">
      <c r="K12195" s="1"/>
    </row>
    <row r="12196" spans="11:11" x14ac:dyDescent="0.25">
      <c r="K12196" s="1"/>
    </row>
    <row r="12197" spans="11:11" x14ac:dyDescent="0.25">
      <c r="K12197" s="1"/>
    </row>
    <row r="12198" spans="11:11" x14ac:dyDescent="0.25">
      <c r="K12198" s="1"/>
    </row>
    <row r="12199" spans="11:11" x14ac:dyDescent="0.25">
      <c r="K12199" s="1"/>
    </row>
    <row r="12200" spans="11:11" x14ac:dyDescent="0.25">
      <c r="K12200" s="1"/>
    </row>
    <row r="12201" spans="11:11" x14ac:dyDescent="0.25">
      <c r="K12201" s="1"/>
    </row>
    <row r="12202" spans="11:11" x14ac:dyDescent="0.25">
      <c r="K12202" s="1"/>
    </row>
    <row r="12203" spans="11:11" x14ac:dyDescent="0.25">
      <c r="K12203" s="1"/>
    </row>
    <row r="12204" spans="11:11" x14ac:dyDescent="0.25">
      <c r="K12204" s="1"/>
    </row>
    <row r="12205" spans="11:11" x14ac:dyDescent="0.25">
      <c r="K12205" s="1"/>
    </row>
    <row r="12206" spans="11:11" x14ac:dyDescent="0.25">
      <c r="K12206" s="1"/>
    </row>
    <row r="12207" spans="11:11" x14ac:dyDescent="0.25">
      <c r="K12207" s="1"/>
    </row>
    <row r="12208" spans="11:11" x14ac:dyDescent="0.25">
      <c r="K12208" s="1"/>
    </row>
    <row r="12209" spans="11:11" x14ac:dyDescent="0.25">
      <c r="K12209" s="1"/>
    </row>
    <row r="12210" spans="11:11" x14ac:dyDescent="0.25">
      <c r="K12210" s="1"/>
    </row>
    <row r="12211" spans="11:11" x14ac:dyDescent="0.25">
      <c r="K12211" s="1"/>
    </row>
    <row r="12212" spans="11:11" x14ac:dyDescent="0.25">
      <c r="K12212" s="1"/>
    </row>
    <row r="12213" spans="11:11" x14ac:dyDescent="0.25">
      <c r="K12213" s="1"/>
    </row>
    <row r="12214" spans="11:11" x14ac:dyDescent="0.25">
      <c r="K12214" s="1"/>
    </row>
    <row r="12215" spans="11:11" x14ac:dyDescent="0.25">
      <c r="K12215" s="1"/>
    </row>
    <row r="12216" spans="11:11" x14ac:dyDescent="0.25">
      <c r="K12216" s="1"/>
    </row>
    <row r="12217" spans="11:11" x14ac:dyDescent="0.25">
      <c r="K12217" s="1"/>
    </row>
    <row r="12218" spans="11:11" x14ac:dyDescent="0.25">
      <c r="K12218" s="1"/>
    </row>
    <row r="12219" spans="11:11" x14ac:dyDescent="0.25">
      <c r="K12219" s="1"/>
    </row>
    <row r="12220" spans="11:11" x14ac:dyDescent="0.25">
      <c r="K12220" s="1"/>
    </row>
    <row r="12221" spans="11:11" x14ac:dyDescent="0.25">
      <c r="K12221" s="1"/>
    </row>
    <row r="12222" spans="11:11" x14ac:dyDescent="0.25">
      <c r="K12222" s="1"/>
    </row>
    <row r="12223" spans="11:11" x14ac:dyDescent="0.25">
      <c r="K12223" s="1"/>
    </row>
    <row r="12224" spans="11:11" x14ac:dyDescent="0.25">
      <c r="K12224" s="1"/>
    </row>
    <row r="12225" spans="11:11" x14ac:dyDescent="0.25">
      <c r="K12225" s="1"/>
    </row>
    <row r="12226" spans="11:11" x14ac:dyDescent="0.25">
      <c r="K12226" s="1"/>
    </row>
    <row r="12227" spans="11:11" x14ac:dyDescent="0.25">
      <c r="K12227" s="1"/>
    </row>
    <row r="12228" spans="11:11" x14ac:dyDescent="0.25">
      <c r="K12228" s="1"/>
    </row>
    <row r="12229" spans="11:11" x14ac:dyDescent="0.25">
      <c r="K12229" s="1"/>
    </row>
    <row r="12230" spans="11:11" x14ac:dyDescent="0.25">
      <c r="K12230" s="1"/>
    </row>
    <row r="12231" spans="11:11" x14ac:dyDescent="0.25">
      <c r="K12231" s="1"/>
    </row>
    <row r="12232" spans="11:11" x14ac:dyDescent="0.25">
      <c r="K12232" s="1"/>
    </row>
    <row r="12233" spans="11:11" x14ac:dyDescent="0.25">
      <c r="K12233" s="1"/>
    </row>
    <row r="12234" spans="11:11" x14ac:dyDescent="0.25">
      <c r="K12234" s="1"/>
    </row>
    <row r="12235" spans="11:11" x14ac:dyDescent="0.25">
      <c r="K12235" s="1"/>
    </row>
    <row r="12236" spans="11:11" x14ac:dyDescent="0.25">
      <c r="K12236" s="1"/>
    </row>
    <row r="12237" spans="11:11" x14ac:dyDescent="0.25">
      <c r="K12237" s="1"/>
    </row>
    <row r="12238" spans="11:11" x14ac:dyDescent="0.25">
      <c r="K12238" s="1"/>
    </row>
    <row r="12239" spans="11:11" x14ac:dyDescent="0.25">
      <c r="K12239" s="1"/>
    </row>
    <row r="12240" spans="11:11" x14ac:dyDescent="0.25">
      <c r="K12240" s="1"/>
    </row>
    <row r="12241" spans="11:11" x14ac:dyDescent="0.25">
      <c r="K12241" s="1"/>
    </row>
    <row r="12242" spans="11:11" x14ac:dyDescent="0.25">
      <c r="K12242" s="1"/>
    </row>
    <row r="12243" spans="11:11" x14ac:dyDescent="0.25">
      <c r="K12243" s="1"/>
    </row>
    <row r="12244" spans="11:11" x14ac:dyDescent="0.25">
      <c r="K12244" s="1"/>
    </row>
    <row r="12245" spans="11:11" x14ac:dyDescent="0.25">
      <c r="K12245" s="1"/>
    </row>
    <row r="12246" spans="11:11" x14ac:dyDescent="0.25">
      <c r="K12246" s="1"/>
    </row>
    <row r="12247" spans="11:11" x14ac:dyDescent="0.25">
      <c r="K12247" s="1"/>
    </row>
    <row r="12248" spans="11:11" x14ac:dyDescent="0.25">
      <c r="K12248" s="1"/>
    </row>
    <row r="12249" spans="11:11" x14ac:dyDescent="0.25">
      <c r="K12249" s="1"/>
    </row>
    <row r="12250" spans="11:11" x14ac:dyDescent="0.25">
      <c r="K12250" s="1"/>
    </row>
    <row r="12251" spans="11:11" x14ac:dyDescent="0.25">
      <c r="K12251" s="1"/>
    </row>
    <row r="12252" spans="11:11" x14ac:dyDescent="0.25">
      <c r="K12252" s="1"/>
    </row>
    <row r="12253" spans="11:11" x14ac:dyDescent="0.25">
      <c r="K12253" s="1"/>
    </row>
    <row r="12254" spans="11:11" x14ac:dyDescent="0.25">
      <c r="K12254" s="1"/>
    </row>
    <row r="12255" spans="11:11" x14ac:dyDescent="0.25">
      <c r="K12255" s="1"/>
    </row>
    <row r="12256" spans="11:11" x14ac:dyDescent="0.25">
      <c r="K12256" s="1"/>
    </row>
    <row r="12257" spans="11:11" x14ac:dyDescent="0.25">
      <c r="K12257" s="1"/>
    </row>
    <row r="12258" spans="11:11" x14ac:dyDescent="0.25">
      <c r="K12258" s="1"/>
    </row>
    <row r="12259" spans="11:11" x14ac:dyDescent="0.25">
      <c r="K12259" s="1"/>
    </row>
    <row r="12260" spans="11:11" x14ac:dyDescent="0.25">
      <c r="K12260" s="1"/>
    </row>
    <row r="12261" spans="11:11" x14ac:dyDescent="0.25">
      <c r="K12261" s="1"/>
    </row>
    <row r="12262" spans="11:11" x14ac:dyDescent="0.25">
      <c r="K12262" s="1"/>
    </row>
    <row r="12263" spans="11:11" x14ac:dyDescent="0.25">
      <c r="K12263" s="1"/>
    </row>
    <row r="12264" spans="11:11" x14ac:dyDescent="0.25">
      <c r="K12264" s="1"/>
    </row>
    <row r="12265" spans="11:11" x14ac:dyDescent="0.25">
      <c r="K12265" s="1"/>
    </row>
    <row r="12266" spans="11:11" x14ac:dyDescent="0.25">
      <c r="K12266" s="1"/>
    </row>
    <row r="12267" spans="11:11" x14ac:dyDescent="0.25">
      <c r="K12267" s="1"/>
    </row>
    <row r="12268" spans="11:11" x14ac:dyDescent="0.25">
      <c r="K12268" s="1"/>
    </row>
    <row r="12269" spans="11:11" x14ac:dyDescent="0.25">
      <c r="K12269" s="1"/>
    </row>
    <row r="12270" spans="11:11" x14ac:dyDescent="0.25">
      <c r="K12270" s="1"/>
    </row>
    <row r="12271" spans="11:11" x14ac:dyDescent="0.25">
      <c r="K12271" s="1"/>
    </row>
    <row r="12272" spans="11:11" x14ac:dyDescent="0.25">
      <c r="K12272" s="1"/>
    </row>
    <row r="12273" spans="11:11" x14ac:dyDescent="0.25">
      <c r="K12273" s="1"/>
    </row>
    <row r="12274" spans="11:11" x14ac:dyDescent="0.25">
      <c r="K12274" s="1"/>
    </row>
    <row r="12275" spans="11:11" x14ac:dyDescent="0.25">
      <c r="K12275" s="1"/>
    </row>
    <row r="12276" spans="11:11" x14ac:dyDescent="0.25">
      <c r="K12276" s="1"/>
    </row>
    <row r="12277" spans="11:11" x14ac:dyDescent="0.25">
      <c r="K12277" s="1"/>
    </row>
    <row r="12278" spans="11:11" x14ac:dyDescent="0.25">
      <c r="K12278" s="1"/>
    </row>
    <row r="12279" spans="11:11" x14ac:dyDescent="0.25">
      <c r="K12279" s="1"/>
    </row>
    <row r="12280" spans="11:11" x14ac:dyDescent="0.25">
      <c r="K12280" s="1"/>
    </row>
    <row r="12281" spans="11:11" x14ac:dyDescent="0.25">
      <c r="K12281" s="1"/>
    </row>
    <row r="12282" spans="11:11" x14ac:dyDescent="0.25">
      <c r="K12282" s="1"/>
    </row>
    <row r="12283" spans="11:11" x14ac:dyDescent="0.25">
      <c r="K12283" s="1"/>
    </row>
    <row r="12284" spans="11:11" x14ac:dyDescent="0.25">
      <c r="K12284" s="1"/>
    </row>
    <row r="12285" spans="11:11" x14ac:dyDescent="0.25">
      <c r="K12285" s="1"/>
    </row>
    <row r="12286" spans="11:11" x14ac:dyDescent="0.25">
      <c r="K12286" s="1"/>
    </row>
    <row r="12287" spans="11:11" x14ac:dyDescent="0.25">
      <c r="K12287" s="1"/>
    </row>
    <row r="12288" spans="11:11" x14ac:dyDescent="0.25">
      <c r="K12288" s="1"/>
    </row>
    <row r="12289" spans="11:11" x14ac:dyDescent="0.25">
      <c r="K12289" s="1"/>
    </row>
    <row r="12290" spans="11:11" x14ac:dyDescent="0.25">
      <c r="K12290" s="1"/>
    </row>
    <row r="12291" spans="11:11" x14ac:dyDescent="0.25">
      <c r="K12291" s="1"/>
    </row>
    <row r="12292" spans="11:11" x14ac:dyDescent="0.25">
      <c r="K12292" s="1"/>
    </row>
    <row r="12293" spans="11:11" x14ac:dyDescent="0.25">
      <c r="K12293" s="1"/>
    </row>
    <row r="12294" spans="11:11" x14ac:dyDescent="0.25">
      <c r="K12294" s="1"/>
    </row>
    <row r="12295" spans="11:11" x14ac:dyDescent="0.25">
      <c r="K12295" s="1"/>
    </row>
    <row r="12296" spans="11:11" x14ac:dyDescent="0.25">
      <c r="K12296" s="1"/>
    </row>
    <row r="12297" spans="11:11" x14ac:dyDescent="0.25">
      <c r="K12297" s="1"/>
    </row>
    <row r="12298" spans="11:11" x14ac:dyDescent="0.25">
      <c r="K12298" s="1"/>
    </row>
    <row r="12299" spans="11:11" x14ac:dyDescent="0.25">
      <c r="K12299" s="1"/>
    </row>
    <row r="12300" spans="11:11" x14ac:dyDescent="0.25">
      <c r="K12300" s="1"/>
    </row>
    <row r="12301" spans="11:11" x14ac:dyDescent="0.25">
      <c r="K12301" s="1"/>
    </row>
    <row r="12302" spans="11:11" x14ac:dyDescent="0.25">
      <c r="K12302" s="1"/>
    </row>
    <row r="12303" spans="11:11" x14ac:dyDescent="0.25">
      <c r="K12303" s="1"/>
    </row>
    <row r="12304" spans="11:11" x14ac:dyDescent="0.25">
      <c r="K12304" s="1"/>
    </row>
    <row r="12305" spans="11:11" x14ac:dyDescent="0.25">
      <c r="K12305" s="1"/>
    </row>
    <row r="12306" spans="11:11" x14ac:dyDescent="0.25">
      <c r="K12306" s="1"/>
    </row>
    <row r="12307" spans="11:11" x14ac:dyDescent="0.25">
      <c r="K12307" s="1"/>
    </row>
    <row r="12308" spans="11:11" x14ac:dyDescent="0.25">
      <c r="K12308" s="1"/>
    </row>
    <row r="12309" spans="11:11" x14ac:dyDescent="0.25">
      <c r="K12309" s="1"/>
    </row>
    <row r="12310" spans="11:11" x14ac:dyDescent="0.25">
      <c r="K12310" s="1"/>
    </row>
    <row r="12311" spans="11:11" x14ac:dyDescent="0.25">
      <c r="K12311" s="1"/>
    </row>
    <row r="12312" spans="11:11" x14ac:dyDescent="0.25">
      <c r="K12312" s="1"/>
    </row>
    <row r="12313" spans="11:11" x14ac:dyDescent="0.25">
      <c r="K12313" s="1"/>
    </row>
    <row r="12314" spans="11:11" x14ac:dyDescent="0.25">
      <c r="K12314" s="1"/>
    </row>
    <row r="12315" spans="11:11" x14ac:dyDescent="0.25">
      <c r="K12315" s="1"/>
    </row>
    <row r="12316" spans="11:11" x14ac:dyDescent="0.25">
      <c r="K12316" s="1"/>
    </row>
    <row r="12317" spans="11:11" x14ac:dyDescent="0.25">
      <c r="K12317" s="1"/>
    </row>
    <row r="12318" spans="11:11" x14ac:dyDescent="0.25">
      <c r="K12318" s="1"/>
    </row>
    <row r="12319" spans="11:11" x14ac:dyDescent="0.25">
      <c r="K12319" s="1"/>
    </row>
    <row r="12320" spans="11:11" x14ac:dyDescent="0.25">
      <c r="K12320" s="1"/>
    </row>
    <row r="12321" spans="11:11" x14ac:dyDescent="0.25">
      <c r="K12321" s="1"/>
    </row>
    <row r="12322" spans="11:11" x14ac:dyDescent="0.25">
      <c r="K12322" s="1"/>
    </row>
    <row r="12323" spans="11:11" x14ac:dyDescent="0.25">
      <c r="K12323" s="1"/>
    </row>
    <row r="12324" spans="11:11" x14ac:dyDescent="0.25">
      <c r="K12324" s="1"/>
    </row>
    <row r="12325" spans="11:11" x14ac:dyDescent="0.25">
      <c r="K12325" s="1"/>
    </row>
    <row r="12326" spans="11:11" x14ac:dyDescent="0.25">
      <c r="K12326" s="1"/>
    </row>
    <row r="12327" spans="11:11" x14ac:dyDescent="0.25">
      <c r="K12327" s="1"/>
    </row>
    <row r="12328" spans="11:11" x14ac:dyDescent="0.25">
      <c r="K12328" s="1"/>
    </row>
    <row r="12329" spans="11:11" x14ac:dyDescent="0.25">
      <c r="K12329" s="1"/>
    </row>
    <row r="12330" spans="11:11" x14ac:dyDescent="0.25">
      <c r="K12330" s="1"/>
    </row>
    <row r="12331" spans="11:11" x14ac:dyDescent="0.25">
      <c r="K12331" s="1"/>
    </row>
    <row r="12332" spans="11:11" x14ac:dyDescent="0.25">
      <c r="K12332" s="1"/>
    </row>
    <row r="12333" spans="11:11" x14ac:dyDescent="0.25">
      <c r="K12333" s="1"/>
    </row>
    <row r="12334" spans="11:11" x14ac:dyDescent="0.25">
      <c r="K12334" s="1"/>
    </row>
    <row r="12335" spans="11:11" x14ac:dyDescent="0.25">
      <c r="K12335" s="1"/>
    </row>
    <row r="12336" spans="11:11" x14ac:dyDescent="0.25">
      <c r="K12336" s="1"/>
    </row>
    <row r="12337" spans="11:11" x14ac:dyDescent="0.25">
      <c r="K12337" s="1"/>
    </row>
    <row r="12338" spans="11:11" x14ac:dyDescent="0.25">
      <c r="K12338" s="1"/>
    </row>
    <row r="12339" spans="11:11" x14ac:dyDescent="0.25">
      <c r="K12339" s="1"/>
    </row>
    <row r="12340" spans="11:11" x14ac:dyDescent="0.25">
      <c r="K12340" s="1"/>
    </row>
    <row r="12341" spans="11:11" x14ac:dyDescent="0.25">
      <c r="K12341" s="1"/>
    </row>
    <row r="12342" spans="11:11" x14ac:dyDescent="0.25">
      <c r="K12342" s="1"/>
    </row>
    <row r="12343" spans="11:11" x14ac:dyDescent="0.25">
      <c r="K12343" s="1"/>
    </row>
    <row r="12344" spans="11:11" x14ac:dyDescent="0.25">
      <c r="K12344" s="1"/>
    </row>
    <row r="12345" spans="11:11" x14ac:dyDescent="0.25">
      <c r="K12345" s="1"/>
    </row>
    <row r="12346" spans="11:11" x14ac:dyDescent="0.25">
      <c r="K12346" s="1"/>
    </row>
    <row r="12347" spans="11:11" x14ac:dyDescent="0.25">
      <c r="K12347" s="1"/>
    </row>
    <row r="12348" spans="11:11" x14ac:dyDescent="0.25">
      <c r="K12348" s="1"/>
    </row>
    <row r="12349" spans="11:11" x14ac:dyDescent="0.25">
      <c r="K12349" s="1"/>
    </row>
    <row r="12350" spans="11:11" x14ac:dyDescent="0.25">
      <c r="K12350" s="1"/>
    </row>
    <row r="12351" spans="11:11" x14ac:dyDescent="0.25">
      <c r="K12351" s="1"/>
    </row>
    <row r="12352" spans="11:11" x14ac:dyDescent="0.25">
      <c r="K12352" s="1"/>
    </row>
    <row r="12353" spans="11:11" x14ac:dyDescent="0.25">
      <c r="K12353" s="1"/>
    </row>
    <row r="12354" spans="11:11" x14ac:dyDescent="0.25">
      <c r="K12354" s="1"/>
    </row>
    <row r="12355" spans="11:11" x14ac:dyDescent="0.25">
      <c r="K12355" s="1"/>
    </row>
    <row r="12356" spans="11:11" x14ac:dyDescent="0.25">
      <c r="K12356" s="1"/>
    </row>
    <row r="12357" spans="11:11" x14ac:dyDescent="0.25">
      <c r="K12357" s="1"/>
    </row>
    <row r="12358" spans="11:11" x14ac:dyDescent="0.25">
      <c r="K12358" s="1"/>
    </row>
    <row r="12359" spans="11:11" x14ac:dyDescent="0.25">
      <c r="K12359" s="1"/>
    </row>
    <row r="12360" spans="11:11" x14ac:dyDescent="0.25">
      <c r="K12360" s="1"/>
    </row>
    <row r="12361" spans="11:11" x14ac:dyDescent="0.25">
      <c r="K12361" s="1"/>
    </row>
    <row r="12362" spans="11:11" x14ac:dyDescent="0.25">
      <c r="K12362" s="1"/>
    </row>
    <row r="12363" spans="11:11" x14ac:dyDescent="0.25">
      <c r="K12363" s="1"/>
    </row>
    <row r="12364" spans="11:11" x14ac:dyDescent="0.25">
      <c r="K12364" s="1"/>
    </row>
    <row r="12365" spans="11:11" x14ac:dyDescent="0.25">
      <c r="K12365" s="1"/>
    </row>
    <row r="12366" spans="11:11" x14ac:dyDescent="0.25">
      <c r="K12366" s="1"/>
    </row>
    <row r="12367" spans="11:11" x14ac:dyDescent="0.25">
      <c r="K12367" s="1"/>
    </row>
    <row r="12368" spans="11:11" x14ac:dyDescent="0.25">
      <c r="K12368" s="1"/>
    </row>
    <row r="12369" spans="11:11" x14ac:dyDescent="0.25">
      <c r="K12369" s="1"/>
    </row>
    <row r="12370" spans="11:11" x14ac:dyDescent="0.25">
      <c r="K12370" s="1"/>
    </row>
    <row r="12371" spans="11:11" x14ac:dyDescent="0.25">
      <c r="K12371" s="1"/>
    </row>
    <row r="12372" spans="11:11" x14ac:dyDescent="0.25">
      <c r="K12372" s="1"/>
    </row>
    <row r="12373" spans="11:11" x14ac:dyDescent="0.25">
      <c r="K12373" s="1"/>
    </row>
    <row r="12374" spans="11:11" x14ac:dyDescent="0.25">
      <c r="K12374" s="1"/>
    </row>
    <row r="12375" spans="11:11" x14ac:dyDescent="0.25">
      <c r="K12375" s="1"/>
    </row>
    <row r="12376" spans="11:11" x14ac:dyDescent="0.25">
      <c r="K12376" s="1"/>
    </row>
    <row r="12377" spans="11:11" x14ac:dyDescent="0.25">
      <c r="K12377" s="1"/>
    </row>
    <row r="12378" spans="11:11" x14ac:dyDescent="0.25">
      <c r="K12378" s="1"/>
    </row>
    <row r="12379" spans="11:11" x14ac:dyDescent="0.25">
      <c r="K12379" s="1"/>
    </row>
    <row r="12380" spans="11:11" x14ac:dyDescent="0.25">
      <c r="K12380" s="1"/>
    </row>
    <row r="12381" spans="11:11" x14ac:dyDescent="0.25">
      <c r="K12381" s="1"/>
    </row>
    <row r="12382" spans="11:11" x14ac:dyDescent="0.25">
      <c r="K12382" s="1"/>
    </row>
    <row r="12383" spans="11:11" x14ac:dyDescent="0.25">
      <c r="K12383" s="1"/>
    </row>
    <row r="12384" spans="11:11" x14ac:dyDescent="0.25">
      <c r="K12384" s="1"/>
    </row>
    <row r="12385" spans="11:11" x14ac:dyDescent="0.25">
      <c r="K12385" s="1"/>
    </row>
    <row r="12386" spans="11:11" x14ac:dyDescent="0.25">
      <c r="K12386" s="1"/>
    </row>
    <row r="12387" spans="11:11" x14ac:dyDescent="0.25">
      <c r="K12387" s="1"/>
    </row>
    <row r="12388" spans="11:11" x14ac:dyDescent="0.25">
      <c r="K12388" s="1"/>
    </row>
    <row r="12389" spans="11:11" x14ac:dyDescent="0.25">
      <c r="K12389" s="1"/>
    </row>
    <row r="12390" spans="11:11" x14ac:dyDescent="0.25">
      <c r="K12390" s="1"/>
    </row>
    <row r="12391" spans="11:11" x14ac:dyDescent="0.25">
      <c r="K12391" s="1"/>
    </row>
    <row r="12392" spans="11:11" x14ac:dyDescent="0.25">
      <c r="K12392" s="1"/>
    </row>
    <row r="12393" spans="11:11" x14ac:dyDescent="0.25">
      <c r="K12393" s="1"/>
    </row>
    <row r="12394" spans="11:11" x14ac:dyDescent="0.25">
      <c r="K12394" s="1"/>
    </row>
    <row r="12395" spans="11:11" x14ac:dyDescent="0.25">
      <c r="K12395" s="1"/>
    </row>
    <row r="12396" spans="11:11" x14ac:dyDescent="0.25">
      <c r="K12396" s="1"/>
    </row>
    <row r="12397" spans="11:11" x14ac:dyDescent="0.25">
      <c r="K12397" s="1"/>
    </row>
    <row r="12398" spans="11:11" x14ac:dyDescent="0.25">
      <c r="K12398" s="1"/>
    </row>
    <row r="12399" spans="11:11" x14ac:dyDescent="0.25">
      <c r="K12399" s="1"/>
    </row>
    <row r="12400" spans="11:11" x14ac:dyDescent="0.25">
      <c r="K12400" s="1"/>
    </row>
    <row r="12401" spans="11:11" x14ac:dyDescent="0.25">
      <c r="K12401" s="1"/>
    </row>
    <row r="12402" spans="11:11" x14ac:dyDescent="0.25">
      <c r="K12402" s="1"/>
    </row>
    <row r="12403" spans="11:11" x14ac:dyDescent="0.25">
      <c r="K12403" s="1"/>
    </row>
    <row r="12404" spans="11:11" x14ac:dyDescent="0.25">
      <c r="K12404" s="1"/>
    </row>
    <row r="12405" spans="11:11" x14ac:dyDescent="0.25">
      <c r="K12405" s="1"/>
    </row>
    <row r="12406" spans="11:11" x14ac:dyDescent="0.25">
      <c r="K12406" s="1"/>
    </row>
    <row r="12407" spans="11:11" x14ac:dyDescent="0.25">
      <c r="K12407" s="1"/>
    </row>
    <row r="12408" spans="11:11" x14ac:dyDescent="0.25">
      <c r="K12408" s="1"/>
    </row>
    <row r="12409" spans="11:11" x14ac:dyDescent="0.25">
      <c r="K12409" s="1"/>
    </row>
    <row r="12410" spans="11:11" x14ac:dyDescent="0.25">
      <c r="K12410" s="1"/>
    </row>
    <row r="12411" spans="11:11" x14ac:dyDescent="0.25">
      <c r="K12411" s="1"/>
    </row>
    <row r="12412" spans="11:11" x14ac:dyDescent="0.25">
      <c r="K12412" s="1"/>
    </row>
    <row r="12413" spans="11:11" x14ac:dyDescent="0.25">
      <c r="K12413" s="1"/>
    </row>
    <row r="12414" spans="11:11" x14ac:dyDescent="0.25">
      <c r="K12414" s="1"/>
    </row>
    <row r="12415" spans="11:11" x14ac:dyDescent="0.25">
      <c r="K12415" s="1"/>
    </row>
    <row r="12416" spans="11:11" x14ac:dyDescent="0.25">
      <c r="K12416" s="1"/>
    </row>
    <row r="12417" spans="11:11" x14ac:dyDescent="0.25">
      <c r="K12417" s="1"/>
    </row>
    <row r="12418" spans="11:11" x14ac:dyDescent="0.25">
      <c r="K12418" s="1"/>
    </row>
    <row r="12419" spans="11:11" x14ac:dyDescent="0.25">
      <c r="K12419" s="1"/>
    </row>
    <row r="12420" spans="11:11" x14ac:dyDescent="0.25">
      <c r="K12420" s="1"/>
    </row>
    <row r="12421" spans="11:11" x14ac:dyDescent="0.25">
      <c r="K12421" s="1"/>
    </row>
    <row r="12422" spans="11:11" x14ac:dyDescent="0.25">
      <c r="K12422" s="1"/>
    </row>
    <row r="12423" spans="11:11" x14ac:dyDescent="0.25">
      <c r="K12423" s="1"/>
    </row>
    <row r="12424" spans="11:11" x14ac:dyDescent="0.25">
      <c r="K12424" s="1"/>
    </row>
    <row r="12425" spans="11:11" x14ac:dyDescent="0.25">
      <c r="K12425" s="1"/>
    </row>
    <row r="12426" spans="11:11" x14ac:dyDescent="0.25">
      <c r="K12426" s="1"/>
    </row>
    <row r="12427" spans="11:11" x14ac:dyDescent="0.25">
      <c r="K12427" s="1"/>
    </row>
    <row r="12428" spans="11:11" x14ac:dyDescent="0.25">
      <c r="K12428" s="1"/>
    </row>
    <row r="12429" spans="11:11" x14ac:dyDescent="0.25">
      <c r="K12429" s="1"/>
    </row>
    <row r="12430" spans="11:11" x14ac:dyDescent="0.25">
      <c r="K12430" s="1"/>
    </row>
    <row r="12431" spans="11:11" x14ac:dyDescent="0.25">
      <c r="K12431" s="1"/>
    </row>
    <row r="12432" spans="11:11" x14ac:dyDescent="0.25">
      <c r="K12432" s="1"/>
    </row>
    <row r="12433" spans="11:11" x14ac:dyDescent="0.25">
      <c r="K12433" s="1"/>
    </row>
    <row r="12434" spans="11:11" x14ac:dyDescent="0.25">
      <c r="K12434" s="1"/>
    </row>
    <row r="12435" spans="11:11" x14ac:dyDescent="0.25">
      <c r="K12435" s="1"/>
    </row>
    <row r="12436" spans="11:11" x14ac:dyDescent="0.25">
      <c r="K12436" s="1"/>
    </row>
    <row r="12437" spans="11:11" x14ac:dyDescent="0.25">
      <c r="K12437" s="1"/>
    </row>
    <row r="12438" spans="11:11" x14ac:dyDescent="0.25">
      <c r="K12438" s="1"/>
    </row>
    <row r="12439" spans="11:11" x14ac:dyDescent="0.25">
      <c r="K12439" s="1"/>
    </row>
    <row r="12440" spans="11:11" x14ac:dyDescent="0.25">
      <c r="K12440" s="1"/>
    </row>
    <row r="12441" spans="11:11" x14ac:dyDescent="0.25">
      <c r="K12441" s="1"/>
    </row>
    <row r="12442" spans="11:11" x14ac:dyDescent="0.25">
      <c r="K12442" s="1"/>
    </row>
    <row r="12443" spans="11:11" x14ac:dyDescent="0.25">
      <c r="K12443" s="1"/>
    </row>
    <row r="12444" spans="11:11" x14ac:dyDescent="0.25">
      <c r="K12444" s="1"/>
    </row>
    <row r="12445" spans="11:11" x14ac:dyDescent="0.25">
      <c r="K12445" s="1"/>
    </row>
    <row r="12446" spans="11:11" x14ac:dyDescent="0.25">
      <c r="K12446" s="1"/>
    </row>
    <row r="12447" spans="11:11" x14ac:dyDescent="0.25">
      <c r="K12447" s="1"/>
    </row>
    <row r="12448" spans="11:11" x14ac:dyDescent="0.25">
      <c r="K12448" s="1"/>
    </row>
    <row r="12449" spans="11:11" x14ac:dyDescent="0.25">
      <c r="K12449" s="1"/>
    </row>
    <row r="12450" spans="11:11" x14ac:dyDescent="0.25">
      <c r="K12450" s="1"/>
    </row>
    <row r="12451" spans="11:11" x14ac:dyDescent="0.25">
      <c r="K12451" s="1"/>
    </row>
    <row r="12452" spans="11:11" x14ac:dyDescent="0.25">
      <c r="K12452" s="1"/>
    </row>
    <row r="12453" spans="11:11" x14ac:dyDescent="0.25">
      <c r="K12453" s="1"/>
    </row>
    <row r="12454" spans="11:11" x14ac:dyDescent="0.25">
      <c r="K12454" s="1"/>
    </row>
    <row r="12455" spans="11:11" x14ac:dyDescent="0.25">
      <c r="K12455" s="1"/>
    </row>
    <row r="12456" spans="11:11" x14ac:dyDescent="0.25">
      <c r="K12456" s="1"/>
    </row>
    <row r="12457" spans="11:11" x14ac:dyDescent="0.25">
      <c r="K12457" s="1"/>
    </row>
    <row r="12458" spans="11:11" x14ac:dyDescent="0.25">
      <c r="K12458" s="1"/>
    </row>
    <row r="12459" spans="11:11" x14ac:dyDescent="0.25">
      <c r="K12459" s="1"/>
    </row>
    <row r="12460" spans="11:11" x14ac:dyDescent="0.25">
      <c r="K12460" s="1"/>
    </row>
    <row r="12461" spans="11:11" x14ac:dyDescent="0.25">
      <c r="K12461" s="1"/>
    </row>
    <row r="12462" spans="11:11" x14ac:dyDescent="0.25">
      <c r="K12462" s="1"/>
    </row>
    <row r="12463" spans="11:11" x14ac:dyDescent="0.25">
      <c r="K12463" s="1"/>
    </row>
    <row r="12464" spans="11:11" x14ac:dyDescent="0.25">
      <c r="K12464" s="1"/>
    </row>
    <row r="12465" spans="11:11" x14ac:dyDescent="0.25">
      <c r="K12465" s="1"/>
    </row>
    <row r="12466" spans="11:11" x14ac:dyDescent="0.25">
      <c r="K12466" s="1"/>
    </row>
    <row r="12467" spans="11:11" x14ac:dyDescent="0.25">
      <c r="K12467" s="1"/>
    </row>
    <row r="12468" spans="11:11" x14ac:dyDescent="0.25">
      <c r="K12468" s="1"/>
    </row>
    <row r="12469" spans="11:11" x14ac:dyDescent="0.25">
      <c r="K12469" s="1"/>
    </row>
    <row r="12470" spans="11:11" x14ac:dyDescent="0.25">
      <c r="K12470" s="1"/>
    </row>
    <row r="12471" spans="11:11" x14ac:dyDescent="0.25">
      <c r="K12471" s="1"/>
    </row>
    <row r="12472" spans="11:11" x14ac:dyDescent="0.25">
      <c r="K12472" s="1"/>
    </row>
    <row r="12473" spans="11:11" x14ac:dyDescent="0.25">
      <c r="K12473" s="1"/>
    </row>
    <row r="12474" spans="11:11" x14ac:dyDescent="0.25">
      <c r="K12474" s="1"/>
    </row>
    <row r="12475" spans="11:11" x14ac:dyDescent="0.25">
      <c r="K12475" s="1"/>
    </row>
    <row r="12476" spans="11:11" x14ac:dyDescent="0.25">
      <c r="K12476" s="1"/>
    </row>
    <row r="12477" spans="11:11" x14ac:dyDescent="0.25">
      <c r="K12477" s="1"/>
    </row>
    <row r="12478" spans="11:11" x14ac:dyDescent="0.25">
      <c r="K12478" s="1"/>
    </row>
    <row r="12479" spans="11:11" x14ac:dyDescent="0.25">
      <c r="K12479" s="1"/>
    </row>
    <row r="12480" spans="11:11" x14ac:dyDescent="0.25">
      <c r="K12480" s="1"/>
    </row>
    <row r="12481" spans="11:11" x14ac:dyDescent="0.25">
      <c r="K12481" s="1"/>
    </row>
    <row r="12482" spans="11:11" x14ac:dyDescent="0.25">
      <c r="K12482" s="1"/>
    </row>
    <row r="12483" spans="11:11" x14ac:dyDescent="0.25">
      <c r="K12483" s="1"/>
    </row>
    <row r="12484" spans="11:11" x14ac:dyDescent="0.25">
      <c r="K12484" s="1"/>
    </row>
    <row r="12485" spans="11:11" x14ac:dyDescent="0.25">
      <c r="K12485" s="1"/>
    </row>
    <row r="12486" spans="11:11" x14ac:dyDescent="0.25">
      <c r="K12486" s="1"/>
    </row>
    <row r="12487" spans="11:11" x14ac:dyDescent="0.25">
      <c r="K12487" s="1"/>
    </row>
    <row r="12488" spans="11:11" x14ac:dyDescent="0.25">
      <c r="K12488" s="1"/>
    </row>
    <row r="12489" spans="11:11" x14ac:dyDescent="0.25">
      <c r="K12489" s="1"/>
    </row>
    <row r="12490" spans="11:11" x14ac:dyDescent="0.25">
      <c r="K12490" s="1"/>
    </row>
    <row r="12491" spans="11:11" x14ac:dyDescent="0.25">
      <c r="K12491" s="1"/>
    </row>
    <row r="12492" spans="11:11" x14ac:dyDescent="0.25">
      <c r="K12492" s="1"/>
    </row>
    <row r="12493" spans="11:11" x14ac:dyDescent="0.25">
      <c r="K12493" s="1"/>
    </row>
    <row r="12494" spans="11:11" x14ac:dyDescent="0.25">
      <c r="K12494" s="1"/>
    </row>
    <row r="12495" spans="11:11" x14ac:dyDescent="0.25">
      <c r="K12495" s="1"/>
    </row>
    <row r="12496" spans="11:11" x14ac:dyDescent="0.25">
      <c r="K12496" s="1"/>
    </row>
    <row r="12497" spans="11:11" x14ac:dyDescent="0.25">
      <c r="K12497" s="1"/>
    </row>
    <row r="12498" spans="11:11" x14ac:dyDescent="0.25">
      <c r="K12498" s="1"/>
    </row>
    <row r="12499" spans="11:11" x14ac:dyDescent="0.25">
      <c r="K12499" s="1"/>
    </row>
    <row r="12500" spans="11:11" x14ac:dyDescent="0.25">
      <c r="K12500" s="1"/>
    </row>
    <row r="12501" spans="11:11" x14ac:dyDescent="0.25">
      <c r="K12501" s="1"/>
    </row>
    <row r="12502" spans="11:11" x14ac:dyDescent="0.25">
      <c r="K12502" s="1"/>
    </row>
    <row r="12503" spans="11:11" x14ac:dyDescent="0.25">
      <c r="K12503" s="1"/>
    </row>
    <row r="12504" spans="11:11" x14ac:dyDescent="0.25">
      <c r="K12504" s="1"/>
    </row>
    <row r="12505" spans="11:11" x14ac:dyDescent="0.25">
      <c r="K12505" s="1"/>
    </row>
    <row r="12506" spans="11:11" x14ac:dyDescent="0.25">
      <c r="K12506" s="1"/>
    </row>
    <row r="12507" spans="11:11" x14ac:dyDescent="0.25">
      <c r="K12507" s="1"/>
    </row>
    <row r="12508" spans="11:11" x14ac:dyDescent="0.25">
      <c r="K12508" s="1"/>
    </row>
    <row r="12509" spans="11:11" x14ac:dyDescent="0.25">
      <c r="K12509" s="1"/>
    </row>
    <row r="12510" spans="11:11" x14ac:dyDescent="0.25">
      <c r="K12510" s="1"/>
    </row>
    <row r="12511" spans="11:11" x14ac:dyDescent="0.25">
      <c r="K12511" s="1"/>
    </row>
    <row r="12512" spans="11:11" x14ac:dyDescent="0.25">
      <c r="K12512" s="1"/>
    </row>
    <row r="12513" spans="11:11" x14ac:dyDescent="0.25">
      <c r="K12513" s="1"/>
    </row>
    <row r="12514" spans="11:11" x14ac:dyDescent="0.25">
      <c r="K12514" s="1"/>
    </row>
    <row r="12515" spans="11:11" x14ac:dyDescent="0.25">
      <c r="K12515" s="1"/>
    </row>
    <row r="12516" spans="11:11" x14ac:dyDescent="0.25">
      <c r="K12516" s="1"/>
    </row>
    <row r="12517" spans="11:11" x14ac:dyDescent="0.25">
      <c r="K12517" s="1"/>
    </row>
    <row r="12518" spans="11:11" x14ac:dyDescent="0.25">
      <c r="K12518" s="1"/>
    </row>
    <row r="12519" spans="11:11" x14ac:dyDescent="0.25">
      <c r="K12519" s="1"/>
    </row>
    <row r="12520" spans="11:11" x14ac:dyDescent="0.25">
      <c r="K12520" s="1"/>
    </row>
    <row r="12521" spans="11:11" x14ac:dyDescent="0.25">
      <c r="K12521" s="1"/>
    </row>
    <row r="12522" spans="11:11" x14ac:dyDescent="0.25">
      <c r="K12522" s="1"/>
    </row>
    <row r="12523" spans="11:11" x14ac:dyDescent="0.25">
      <c r="K12523" s="1"/>
    </row>
    <row r="12524" spans="11:11" x14ac:dyDescent="0.25">
      <c r="K12524" s="1"/>
    </row>
    <row r="12525" spans="11:11" x14ac:dyDescent="0.25">
      <c r="K12525" s="1"/>
    </row>
    <row r="12526" spans="11:11" x14ac:dyDescent="0.25">
      <c r="K12526" s="1"/>
    </row>
    <row r="12527" spans="11:11" x14ac:dyDescent="0.25">
      <c r="K12527" s="1"/>
    </row>
    <row r="12528" spans="11:11" x14ac:dyDescent="0.25">
      <c r="K12528" s="1"/>
    </row>
    <row r="12529" spans="11:11" x14ac:dyDescent="0.25">
      <c r="K12529" s="1"/>
    </row>
    <row r="12530" spans="11:11" x14ac:dyDescent="0.25">
      <c r="K12530" s="1"/>
    </row>
    <row r="12531" spans="11:11" x14ac:dyDescent="0.25">
      <c r="K12531" s="1"/>
    </row>
    <row r="12532" spans="11:11" x14ac:dyDescent="0.25">
      <c r="K12532" s="1"/>
    </row>
    <row r="12533" spans="11:11" x14ac:dyDescent="0.25">
      <c r="K12533" s="1"/>
    </row>
    <row r="12534" spans="11:11" x14ac:dyDescent="0.25">
      <c r="K12534" s="1"/>
    </row>
    <row r="12535" spans="11:11" x14ac:dyDescent="0.25">
      <c r="K12535" s="1"/>
    </row>
    <row r="12536" spans="11:11" x14ac:dyDescent="0.25">
      <c r="K12536" s="1"/>
    </row>
    <row r="12537" spans="11:11" x14ac:dyDescent="0.25">
      <c r="K12537" s="1"/>
    </row>
    <row r="12538" spans="11:11" x14ac:dyDescent="0.25">
      <c r="K12538" s="1"/>
    </row>
    <row r="12539" spans="11:11" x14ac:dyDescent="0.25">
      <c r="K12539" s="1"/>
    </row>
    <row r="12540" spans="11:11" x14ac:dyDescent="0.25">
      <c r="K12540" s="1"/>
    </row>
    <row r="12541" spans="11:11" x14ac:dyDescent="0.25">
      <c r="K12541" s="1"/>
    </row>
    <row r="12542" spans="11:11" x14ac:dyDescent="0.25">
      <c r="K12542" s="1"/>
    </row>
    <row r="12543" spans="11:11" x14ac:dyDescent="0.25">
      <c r="K12543" s="1"/>
    </row>
    <row r="12544" spans="11:11" x14ac:dyDescent="0.25">
      <c r="K12544" s="1"/>
    </row>
    <row r="12545" spans="11:11" x14ac:dyDescent="0.25">
      <c r="K12545" s="1"/>
    </row>
    <row r="12546" spans="11:11" x14ac:dyDescent="0.25">
      <c r="K12546" s="1"/>
    </row>
    <row r="12547" spans="11:11" x14ac:dyDescent="0.25">
      <c r="K12547" s="1"/>
    </row>
    <row r="12548" spans="11:11" x14ac:dyDescent="0.25">
      <c r="K12548" s="1"/>
    </row>
    <row r="12549" spans="11:11" x14ac:dyDescent="0.25">
      <c r="K12549" s="1"/>
    </row>
    <row r="12550" spans="11:11" x14ac:dyDescent="0.25">
      <c r="K12550" s="1"/>
    </row>
    <row r="12551" spans="11:11" x14ac:dyDescent="0.25">
      <c r="K12551" s="1"/>
    </row>
    <row r="12552" spans="11:11" x14ac:dyDescent="0.25">
      <c r="K12552" s="1"/>
    </row>
    <row r="12553" spans="11:11" x14ac:dyDescent="0.25">
      <c r="K12553" s="1"/>
    </row>
    <row r="12554" spans="11:11" x14ac:dyDescent="0.25">
      <c r="K12554" s="1"/>
    </row>
    <row r="12555" spans="11:11" x14ac:dyDescent="0.25">
      <c r="K12555" s="1"/>
    </row>
    <row r="12556" spans="11:11" x14ac:dyDescent="0.25">
      <c r="K12556" s="1"/>
    </row>
    <row r="12557" spans="11:11" x14ac:dyDescent="0.25">
      <c r="K12557" s="1"/>
    </row>
    <row r="12558" spans="11:11" x14ac:dyDescent="0.25">
      <c r="K12558" s="1"/>
    </row>
    <row r="12559" spans="11:11" x14ac:dyDescent="0.25">
      <c r="K12559" s="1"/>
    </row>
    <row r="12560" spans="11:11" x14ac:dyDescent="0.25">
      <c r="K12560" s="1"/>
    </row>
    <row r="12561" spans="11:11" x14ac:dyDescent="0.25">
      <c r="K12561" s="1"/>
    </row>
    <row r="12562" spans="11:11" x14ac:dyDescent="0.25">
      <c r="K12562" s="1"/>
    </row>
    <row r="12563" spans="11:11" x14ac:dyDescent="0.25">
      <c r="K12563" s="1"/>
    </row>
    <row r="12564" spans="11:11" x14ac:dyDescent="0.25">
      <c r="K12564" s="1"/>
    </row>
    <row r="12565" spans="11:11" x14ac:dyDescent="0.25">
      <c r="K12565" s="1"/>
    </row>
    <row r="12566" spans="11:11" x14ac:dyDescent="0.25">
      <c r="K12566" s="1"/>
    </row>
    <row r="12567" spans="11:11" x14ac:dyDescent="0.25">
      <c r="K12567" s="1"/>
    </row>
    <row r="12568" spans="11:11" x14ac:dyDescent="0.25">
      <c r="K12568" s="1"/>
    </row>
    <row r="12569" spans="11:11" x14ac:dyDescent="0.25">
      <c r="K12569" s="1"/>
    </row>
    <row r="12570" spans="11:11" x14ac:dyDescent="0.25">
      <c r="K12570" s="1"/>
    </row>
    <row r="12571" spans="11:11" x14ac:dyDescent="0.25">
      <c r="K12571" s="1"/>
    </row>
    <row r="12572" spans="11:11" x14ac:dyDescent="0.25">
      <c r="K12572" s="1"/>
    </row>
    <row r="12573" spans="11:11" x14ac:dyDescent="0.25">
      <c r="K12573" s="1"/>
    </row>
    <row r="12574" spans="11:11" x14ac:dyDescent="0.25">
      <c r="K12574" s="1"/>
    </row>
    <row r="12575" spans="11:11" x14ac:dyDescent="0.25">
      <c r="K12575" s="1"/>
    </row>
    <row r="12576" spans="11:11" x14ac:dyDescent="0.25">
      <c r="K12576" s="1"/>
    </row>
    <row r="12577" spans="11:11" x14ac:dyDescent="0.25">
      <c r="K12577" s="1"/>
    </row>
    <row r="12578" spans="11:11" x14ac:dyDescent="0.25">
      <c r="K12578" s="1"/>
    </row>
    <row r="12579" spans="11:11" x14ac:dyDescent="0.25">
      <c r="K12579" s="1"/>
    </row>
    <row r="12580" spans="11:11" x14ac:dyDescent="0.25">
      <c r="K12580" s="1"/>
    </row>
    <row r="12581" spans="11:11" x14ac:dyDescent="0.25">
      <c r="K12581" s="1"/>
    </row>
    <row r="12582" spans="11:11" x14ac:dyDescent="0.25">
      <c r="K12582" s="1"/>
    </row>
    <row r="12583" spans="11:11" x14ac:dyDescent="0.25">
      <c r="K12583" s="1"/>
    </row>
    <row r="12584" spans="11:11" x14ac:dyDescent="0.25">
      <c r="K12584" s="1"/>
    </row>
    <row r="12585" spans="11:11" x14ac:dyDescent="0.25">
      <c r="K12585" s="1"/>
    </row>
    <row r="12586" spans="11:11" x14ac:dyDescent="0.25">
      <c r="K12586" s="1"/>
    </row>
    <row r="12587" spans="11:11" x14ac:dyDescent="0.25">
      <c r="K12587" s="1"/>
    </row>
    <row r="12588" spans="11:11" x14ac:dyDescent="0.25">
      <c r="K12588" s="1"/>
    </row>
    <row r="12589" spans="11:11" x14ac:dyDescent="0.25">
      <c r="K12589" s="1"/>
    </row>
    <row r="12590" spans="11:11" x14ac:dyDescent="0.25">
      <c r="K12590" s="1"/>
    </row>
    <row r="12591" spans="11:11" x14ac:dyDescent="0.25">
      <c r="K12591" s="1"/>
    </row>
    <row r="12592" spans="11:11" x14ac:dyDescent="0.25">
      <c r="K12592" s="1"/>
    </row>
    <row r="12593" spans="11:11" x14ac:dyDescent="0.25">
      <c r="K12593" s="1"/>
    </row>
    <row r="12594" spans="11:11" x14ac:dyDescent="0.25">
      <c r="K12594" s="1"/>
    </row>
    <row r="12595" spans="11:11" x14ac:dyDescent="0.25">
      <c r="K12595" s="1"/>
    </row>
    <row r="12596" spans="11:11" x14ac:dyDescent="0.25">
      <c r="K12596" s="1"/>
    </row>
    <row r="12597" spans="11:11" x14ac:dyDescent="0.25">
      <c r="K12597" s="1"/>
    </row>
    <row r="12598" spans="11:11" x14ac:dyDescent="0.25">
      <c r="K12598" s="1"/>
    </row>
    <row r="12599" spans="11:11" x14ac:dyDescent="0.25">
      <c r="K12599" s="1"/>
    </row>
    <row r="12600" spans="11:11" x14ac:dyDescent="0.25">
      <c r="K12600" s="1"/>
    </row>
    <row r="12601" spans="11:11" x14ac:dyDescent="0.25">
      <c r="K12601" s="1"/>
    </row>
    <row r="12602" spans="11:11" x14ac:dyDescent="0.25">
      <c r="K12602" s="1"/>
    </row>
    <row r="12603" spans="11:11" x14ac:dyDescent="0.25">
      <c r="K12603" s="1"/>
    </row>
    <row r="12604" spans="11:11" x14ac:dyDescent="0.25">
      <c r="K12604" s="1"/>
    </row>
    <row r="12605" spans="11:11" x14ac:dyDescent="0.25">
      <c r="K12605" s="1"/>
    </row>
    <row r="12606" spans="11:11" x14ac:dyDescent="0.25">
      <c r="K12606" s="1"/>
    </row>
    <row r="12607" spans="11:11" x14ac:dyDescent="0.25">
      <c r="K12607" s="1"/>
    </row>
    <row r="12608" spans="11:11" x14ac:dyDescent="0.25">
      <c r="K12608" s="1"/>
    </row>
    <row r="12609" spans="11:11" x14ac:dyDescent="0.25">
      <c r="K12609" s="1"/>
    </row>
    <row r="12610" spans="11:11" x14ac:dyDescent="0.25">
      <c r="K12610" s="1"/>
    </row>
    <row r="12611" spans="11:11" x14ac:dyDescent="0.25">
      <c r="K12611" s="1"/>
    </row>
    <row r="12612" spans="11:11" x14ac:dyDescent="0.25">
      <c r="K12612" s="1"/>
    </row>
    <row r="12613" spans="11:11" x14ac:dyDescent="0.25">
      <c r="K12613" s="1"/>
    </row>
    <row r="12614" spans="11:11" x14ac:dyDescent="0.25">
      <c r="K12614" s="1"/>
    </row>
    <row r="12615" spans="11:11" x14ac:dyDescent="0.25">
      <c r="K12615" s="1"/>
    </row>
    <row r="12616" spans="11:11" x14ac:dyDescent="0.25">
      <c r="K12616" s="1"/>
    </row>
    <row r="12617" spans="11:11" x14ac:dyDescent="0.25">
      <c r="K12617" s="1"/>
    </row>
    <row r="12618" spans="11:11" x14ac:dyDescent="0.25">
      <c r="K12618" s="1"/>
    </row>
    <row r="12619" spans="11:11" x14ac:dyDescent="0.25">
      <c r="K12619" s="1"/>
    </row>
    <row r="12620" spans="11:11" x14ac:dyDescent="0.25">
      <c r="K12620" s="1"/>
    </row>
    <row r="12621" spans="11:11" x14ac:dyDescent="0.25">
      <c r="K12621" s="1"/>
    </row>
    <row r="12622" spans="11:11" x14ac:dyDescent="0.25">
      <c r="K12622" s="1"/>
    </row>
    <row r="12623" spans="11:11" x14ac:dyDescent="0.25">
      <c r="K12623" s="1"/>
    </row>
    <row r="12624" spans="11:11" x14ac:dyDescent="0.25">
      <c r="K12624" s="1"/>
    </row>
    <row r="12625" spans="11:11" x14ac:dyDescent="0.25">
      <c r="K12625" s="1"/>
    </row>
    <row r="12626" spans="11:11" x14ac:dyDescent="0.25">
      <c r="K12626" s="1"/>
    </row>
    <row r="12627" spans="11:11" x14ac:dyDescent="0.25">
      <c r="K12627" s="1"/>
    </row>
    <row r="12628" spans="11:11" x14ac:dyDescent="0.25">
      <c r="K12628" s="1"/>
    </row>
    <row r="12629" spans="11:11" x14ac:dyDescent="0.25">
      <c r="K12629" s="1"/>
    </row>
    <row r="12630" spans="11:11" x14ac:dyDescent="0.25">
      <c r="K12630" s="1"/>
    </row>
    <row r="12631" spans="11:11" x14ac:dyDescent="0.25">
      <c r="K12631" s="1"/>
    </row>
    <row r="12632" spans="11:11" x14ac:dyDescent="0.25">
      <c r="K12632" s="1"/>
    </row>
    <row r="12633" spans="11:11" x14ac:dyDescent="0.25">
      <c r="K12633" s="1"/>
    </row>
    <row r="12634" spans="11:11" x14ac:dyDescent="0.25">
      <c r="K12634" s="1"/>
    </row>
    <row r="12635" spans="11:11" x14ac:dyDescent="0.25">
      <c r="K12635" s="1"/>
    </row>
    <row r="12636" spans="11:11" x14ac:dyDescent="0.25">
      <c r="K12636" s="1"/>
    </row>
    <row r="12637" spans="11:11" x14ac:dyDescent="0.25">
      <c r="K12637" s="1"/>
    </row>
    <row r="12638" spans="11:11" x14ac:dyDescent="0.25">
      <c r="K12638" s="1"/>
    </row>
    <row r="12639" spans="11:11" x14ac:dyDescent="0.25">
      <c r="K12639" s="1"/>
    </row>
    <row r="12640" spans="11:11" x14ac:dyDescent="0.25">
      <c r="K12640" s="1"/>
    </row>
    <row r="12641" spans="11:11" x14ac:dyDescent="0.25">
      <c r="K12641" s="1"/>
    </row>
    <row r="12642" spans="11:11" x14ac:dyDescent="0.25">
      <c r="K12642" s="1"/>
    </row>
    <row r="12643" spans="11:11" x14ac:dyDescent="0.25">
      <c r="K12643" s="1"/>
    </row>
    <row r="12644" spans="11:11" x14ac:dyDescent="0.25">
      <c r="K12644" s="1"/>
    </row>
    <row r="12645" spans="11:11" x14ac:dyDescent="0.25">
      <c r="K12645" s="1"/>
    </row>
    <row r="12646" spans="11:11" x14ac:dyDescent="0.25">
      <c r="K12646" s="1"/>
    </row>
    <row r="12647" spans="11:11" x14ac:dyDescent="0.25">
      <c r="K12647" s="1"/>
    </row>
    <row r="12648" spans="11:11" x14ac:dyDescent="0.25">
      <c r="K12648" s="1"/>
    </row>
    <row r="12649" spans="11:11" x14ac:dyDescent="0.25">
      <c r="K12649" s="1"/>
    </row>
    <row r="12650" spans="11:11" x14ac:dyDescent="0.25">
      <c r="K12650" s="1"/>
    </row>
    <row r="12651" spans="11:11" x14ac:dyDescent="0.25">
      <c r="K12651" s="1"/>
    </row>
    <row r="12652" spans="11:11" x14ac:dyDescent="0.25">
      <c r="K12652" s="1"/>
    </row>
    <row r="12653" spans="11:11" x14ac:dyDescent="0.25">
      <c r="K12653" s="1"/>
    </row>
    <row r="12654" spans="11:11" x14ac:dyDescent="0.25">
      <c r="K12654" s="1"/>
    </row>
    <row r="12655" spans="11:11" x14ac:dyDescent="0.25">
      <c r="K12655" s="1"/>
    </row>
    <row r="12656" spans="11:11" x14ac:dyDescent="0.25">
      <c r="K12656" s="1"/>
    </row>
    <row r="12657" spans="11:11" x14ac:dyDescent="0.25">
      <c r="K12657" s="1"/>
    </row>
    <row r="12658" spans="11:11" x14ac:dyDescent="0.25">
      <c r="K12658" s="1"/>
    </row>
    <row r="12659" spans="11:11" x14ac:dyDescent="0.25">
      <c r="K12659" s="1"/>
    </row>
    <row r="12660" spans="11:11" x14ac:dyDescent="0.25">
      <c r="K12660" s="1"/>
    </row>
    <row r="12661" spans="11:11" x14ac:dyDescent="0.25">
      <c r="K12661" s="1"/>
    </row>
    <row r="12662" spans="11:11" x14ac:dyDescent="0.25">
      <c r="K12662" s="1"/>
    </row>
    <row r="12663" spans="11:11" x14ac:dyDescent="0.25">
      <c r="K12663" s="1"/>
    </row>
    <row r="12664" spans="11:11" x14ac:dyDescent="0.25">
      <c r="K12664" s="1"/>
    </row>
    <row r="12665" spans="11:11" x14ac:dyDescent="0.25">
      <c r="K12665" s="1"/>
    </row>
    <row r="12666" spans="11:11" x14ac:dyDescent="0.25">
      <c r="K12666" s="1"/>
    </row>
    <row r="12667" spans="11:11" x14ac:dyDescent="0.25">
      <c r="K12667" s="1"/>
    </row>
    <row r="12668" spans="11:11" x14ac:dyDescent="0.25">
      <c r="K12668" s="1"/>
    </row>
    <row r="12669" spans="11:11" x14ac:dyDescent="0.25">
      <c r="K12669" s="1"/>
    </row>
    <row r="12670" spans="11:11" x14ac:dyDescent="0.25">
      <c r="K12670" s="1"/>
    </row>
    <row r="12671" spans="11:11" x14ac:dyDescent="0.25">
      <c r="K12671" s="1"/>
    </row>
    <row r="12672" spans="11:11" x14ac:dyDescent="0.25">
      <c r="K12672" s="1"/>
    </row>
    <row r="12673" spans="11:11" x14ac:dyDescent="0.25">
      <c r="K12673" s="1"/>
    </row>
    <row r="12674" spans="11:11" x14ac:dyDescent="0.25">
      <c r="K12674" s="1"/>
    </row>
    <row r="12675" spans="11:11" x14ac:dyDescent="0.25">
      <c r="K12675" s="1"/>
    </row>
    <row r="12676" spans="11:11" x14ac:dyDescent="0.25">
      <c r="K12676" s="1"/>
    </row>
    <row r="12677" spans="11:11" x14ac:dyDescent="0.25">
      <c r="K12677" s="1"/>
    </row>
    <row r="12678" spans="11:11" x14ac:dyDescent="0.25">
      <c r="K12678" s="1"/>
    </row>
    <row r="12679" spans="11:11" x14ac:dyDescent="0.25">
      <c r="K12679" s="1"/>
    </row>
    <row r="12680" spans="11:11" x14ac:dyDescent="0.25">
      <c r="K12680" s="1"/>
    </row>
    <row r="12681" spans="11:11" x14ac:dyDescent="0.25">
      <c r="K12681" s="1"/>
    </row>
    <row r="12682" spans="11:11" x14ac:dyDescent="0.25">
      <c r="K12682" s="1"/>
    </row>
    <row r="12683" spans="11:11" x14ac:dyDescent="0.25">
      <c r="K12683" s="1"/>
    </row>
    <row r="12684" spans="11:11" x14ac:dyDescent="0.25">
      <c r="K12684" s="1"/>
    </row>
    <row r="12685" spans="11:11" x14ac:dyDescent="0.25">
      <c r="K12685" s="1"/>
    </row>
    <row r="12686" spans="11:11" x14ac:dyDescent="0.25">
      <c r="K12686" s="1"/>
    </row>
    <row r="12687" spans="11:11" x14ac:dyDescent="0.25">
      <c r="K12687" s="1"/>
    </row>
    <row r="12688" spans="11:11" x14ac:dyDescent="0.25">
      <c r="K12688" s="1"/>
    </row>
    <row r="12689" spans="11:11" x14ac:dyDescent="0.25">
      <c r="K12689" s="1"/>
    </row>
    <row r="12690" spans="11:11" x14ac:dyDescent="0.25">
      <c r="K12690" s="1"/>
    </row>
    <row r="12691" spans="11:11" x14ac:dyDescent="0.25">
      <c r="K12691" s="1"/>
    </row>
    <row r="12692" spans="11:11" x14ac:dyDescent="0.25">
      <c r="K12692" s="1"/>
    </row>
    <row r="12693" spans="11:11" x14ac:dyDescent="0.25">
      <c r="K12693" s="1"/>
    </row>
    <row r="12694" spans="11:11" x14ac:dyDescent="0.25">
      <c r="K12694" s="1"/>
    </row>
    <row r="12695" spans="11:11" x14ac:dyDescent="0.25">
      <c r="K12695" s="1"/>
    </row>
    <row r="12696" spans="11:11" x14ac:dyDescent="0.25">
      <c r="K12696" s="1"/>
    </row>
    <row r="12697" spans="11:11" x14ac:dyDescent="0.25">
      <c r="K12697" s="1"/>
    </row>
    <row r="12698" spans="11:11" x14ac:dyDescent="0.25">
      <c r="K12698" s="1"/>
    </row>
    <row r="12699" spans="11:11" x14ac:dyDescent="0.25">
      <c r="K12699" s="1"/>
    </row>
    <row r="12700" spans="11:11" x14ac:dyDescent="0.25">
      <c r="K12700" s="1"/>
    </row>
    <row r="12701" spans="11:11" x14ac:dyDescent="0.25">
      <c r="K12701" s="1"/>
    </row>
    <row r="12702" spans="11:11" x14ac:dyDescent="0.25">
      <c r="K12702" s="1"/>
    </row>
    <row r="12703" spans="11:11" x14ac:dyDescent="0.25">
      <c r="K12703" s="1"/>
    </row>
    <row r="12704" spans="11:11" x14ac:dyDescent="0.25">
      <c r="K12704" s="1"/>
    </row>
    <row r="12705" spans="11:11" x14ac:dyDescent="0.25">
      <c r="K12705" s="1"/>
    </row>
    <row r="12706" spans="11:11" x14ac:dyDescent="0.25">
      <c r="K12706" s="1"/>
    </row>
    <row r="12707" spans="11:11" x14ac:dyDescent="0.25">
      <c r="K12707" s="1"/>
    </row>
    <row r="12708" spans="11:11" x14ac:dyDescent="0.25">
      <c r="K12708" s="1"/>
    </row>
    <row r="12709" spans="11:11" x14ac:dyDescent="0.25">
      <c r="K12709" s="1"/>
    </row>
    <row r="12710" spans="11:11" x14ac:dyDescent="0.25">
      <c r="K12710" s="1"/>
    </row>
    <row r="12711" spans="11:11" x14ac:dyDescent="0.25">
      <c r="K12711" s="1"/>
    </row>
    <row r="12712" spans="11:11" x14ac:dyDescent="0.25">
      <c r="K12712" s="1"/>
    </row>
    <row r="12713" spans="11:11" x14ac:dyDescent="0.25">
      <c r="K12713" s="1"/>
    </row>
    <row r="12714" spans="11:11" x14ac:dyDescent="0.25">
      <c r="K12714" s="1"/>
    </row>
    <row r="12715" spans="11:11" x14ac:dyDescent="0.25">
      <c r="K12715" s="1"/>
    </row>
    <row r="12716" spans="11:11" x14ac:dyDescent="0.25">
      <c r="K12716" s="1"/>
    </row>
    <row r="12717" spans="11:11" x14ac:dyDescent="0.25">
      <c r="K12717" s="1"/>
    </row>
    <row r="12718" spans="11:11" x14ac:dyDescent="0.25">
      <c r="K12718" s="1"/>
    </row>
    <row r="12719" spans="11:11" x14ac:dyDescent="0.25">
      <c r="K12719" s="1"/>
    </row>
    <row r="12720" spans="11:11" x14ac:dyDescent="0.25">
      <c r="K12720" s="1"/>
    </row>
    <row r="12721" spans="11:11" x14ac:dyDescent="0.25">
      <c r="K12721" s="1"/>
    </row>
    <row r="12722" spans="11:11" x14ac:dyDescent="0.25">
      <c r="K12722" s="1"/>
    </row>
    <row r="12723" spans="11:11" x14ac:dyDescent="0.25">
      <c r="K12723" s="1"/>
    </row>
    <row r="12724" spans="11:11" x14ac:dyDescent="0.25">
      <c r="K12724" s="1"/>
    </row>
    <row r="12725" spans="11:11" x14ac:dyDescent="0.25">
      <c r="K12725" s="1"/>
    </row>
    <row r="12726" spans="11:11" x14ac:dyDescent="0.25">
      <c r="K12726" s="1"/>
    </row>
    <row r="12727" spans="11:11" x14ac:dyDescent="0.25">
      <c r="K12727" s="1"/>
    </row>
    <row r="12728" spans="11:11" x14ac:dyDescent="0.25">
      <c r="K12728" s="1"/>
    </row>
    <row r="12729" spans="11:11" x14ac:dyDescent="0.25">
      <c r="K12729" s="1"/>
    </row>
    <row r="12730" spans="11:11" x14ac:dyDescent="0.25">
      <c r="K12730" s="1"/>
    </row>
    <row r="12731" spans="11:11" x14ac:dyDescent="0.25">
      <c r="K12731" s="1"/>
    </row>
    <row r="12732" spans="11:11" x14ac:dyDescent="0.25">
      <c r="K12732" s="1"/>
    </row>
    <row r="12733" spans="11:11" x14ac:dyDescent="0.25">
      <c r="K12733" s="1"/>
    </row>
    <row r="12734" spans="11:11" x14ac:dyDescent="0.25">
      <c r="K12734" s="1"/>
    </row>
    <row r="12735" spans="11:11" x14ac:dyDescent="0.25">
      <c r="K12735" s="1"/>
    </row>
    <row r="12736" spans="11:11" x14ac:dyDescent="0.25">
      <c r="K12736" s="1"/>
    </row>
    <row r="12737" spans="11:11" x14ac:dyDescent="0.25">
      <c r="K12737" s="1"/>
    </row>
    <row r="12738" spans="11:11" x14ac:dyDescent="0.25">
      <c r="K12738" s="1"/>
    </row>
    <row r="12739" spans="11:11" x14ac:dyDescent="0.25">
      <c r="K12739" s="1"/>
    </row>
    <row r="12740" spans="11:11" x14ac:dyDescent="0.25">
      <c r="K12740" s="1"/>
    </row>
    <row r="12741" spans="11:11" x14ac:dyDescent="0.25">
      <c r="K12741" s="1"/>
    </row>
    <row r="12742" spans="11:11" x14ac:dyDescent="0.25">
      <c r="K12742" s="1"/>
    </row>
    <row r="12743" spans="11:11" x14ac:dyDescent="0.25">
      <c r="K12743" s="1"/>
    </row>
    <row r="12744" spans="11:11" x14ac:dyDescent="0.25">
      <c r="K12744" s="1"/>
    </row>
    <row r="12745" spans="11:11" x14ac:dyDescent="0.25">
      <c r="K12745" s="1"/>
    </row>
    <row r="12746" spans="11:11" x14ac:dyDescent="0.25">
      <c r="K12746" s="1"/>
    </row>
    <row r="12747" spans="11:11" x14ac:dyDescent="0.25">
      <c r="K12747" s="1"/>
    </row>
    <row r="12748" spans="11:11" x14ac:dyDescent="0.25">
      <c r="K12748" s="1"/>
    </row>
    <row r="12749" spans="11:11" x14ac:dyDescent="0.25">
      <c r="K12749" s="1"/>
    </row>
    <row r="12750" spans="11:11" x14ac:dyDescent="0.25">
      <c r="K12750" s="1"/>
    </row>
    <row r="12751" spans="11:11" x14ac:dyDescent="0.25">
      <c r="K12751" s="1"/>
    </row>
    <row r="12752" spans="11:11" x14ac:dyDescent="0.25">
      <c r="K12752" s="1"/>
    </row>
    <row r="12753" spans="11:11" x14ac:dyDescent="0.25">
      <c r="K12753" s="1"/>
    </row>
    <row r="12754" spans="11:11" x14ac:dyDescent="0.25">
      <c r="K12754" s="1"/>
    </row>
    <row r="12755" spans="11:11" x14ac:dyDescent="0.25">
      <c r="K12755" s="1"/>
    </row>
    <row r="12756" spans="11:11" x14ac:dyDescent="0.25">
      <c r="K12756" s="1"/>
    </row>
    <row r="12757" spans="11:11" x14ac:dyDescent="0.25">
      <c r="K12757" s="1"/>
    </row>
    <row r="12758" spans="11:11" x14ac:dyDescent="0.25">
      <c r="K12758" s="1"/>
    </row>
    <row r="12759" spans="11:11" x14ac:dyDescent="0.25">
      <c r="K12759" s="1"/>
    </row>
    <row r="12760" spans="11:11" x14ac:dyDescent="0.25">
      <c r="K12760" s="1"/>
    </row>
    <row r="12761" spans="11:11" x14ac:dyDescent="0.25">
      <c r="K12761" s="1"/>
    </row>
    <row r="12762" spans="11:11" x14ac:dyDescent="0.25">
      <c r="K12762" s="1"/>
    </row>
    <row r="12763" spans="11:11" x14ac:dyDescent="0.25">
      <c r="K12763" s="1"/>
    </row>
    <row r="12764" spans="11:11" x14ac:dyDescent="0.25">
      <c r="K12764" s="1"/>
    </row>
    <row r="12765" spans="11:11" x14ac:dyDescent="0.25">
      <c r="K12765" s="1"/>
    </row>
    <row r="12766" spans="11:11" x14ac:dyDescent="0.25">
      <c r="K12766" s="1"/>
    </row>
    <row r="12767" spans="11:11" x14ac:dyDescent="0.25">
      <c r="K12767" s="1"/>
    </row>
    <row r="12768" spans="11:11" x14ac:dyDescent="0.25">
      <c r="K12768" s="1"/>
    </row>
    <row r="12769" spans="11:11" x14ac:dyDescent="0.25">
      <c r="K12769" s="1"/>
    </row>
    <row r="12770" spans="11:11" x14ac:dyDescent="0.25">
      <c r="K12770" s="1"/>
    </row>
    <row r="12771" spans="11:11" x14ac:dyDescent="0.25">
      <c r="K12771" s="1"/>
    </row>
    <row r="12772" spans="11:11" x14ac:dyDescent="0.25">
      <c r="K12772" s="1"/>
    </row>
    <row r="12773" spans="11:11" x14ac:dyDescent="0.25">
      <c r="K12773" s="1"/>
    </row>
    <row r="12774" spans="11:11" x14ac:dyDescent="0.25">
      <c r="K12774" s="1"/>
    </row>
    <row r="12775" spans="11:11" x14ac:dyDescent="0.25">
      <c r="K12775" s="1"/>
    </row>
    <row r="12776" spans="11:11" x14ac:dyDescent="0.25">
      <c r="K12776" s="1"/>
    </row>
    <row r="12777" spans="11:11" x14ac:dyDescent="0.25">
      <c r="K12777" s="1"/>
    </row>
    <row r="12778" spans="11:11" x14ac:dyDescent="0.25">
      <c r="K12778" s="1"/>
    </row>
    <row r="12779" spans="11:11" x14ac:dyDescent="0.25">
      <c r="K12779" s="1"/>
    </row>
    <row r="12780" spans="11:11" x14ac:dyDescent="0.25">
      <c r="K12780" s="1"/>
    </row>
    <row r="12781" spans="11:11" x14ac:dyDescent="0.25">
      <c r="K12781" s="1"/>
    </row>
    <row r="12782" spans="11:11" x14ac:dyDescent="0.25">
      <c r="K12782" s="1"/>
    </row>
    <row r="12783" spans="11:11" x14ac:dyDescent="0.25">
      <c r="K12783" s="1"/>
    </row>
    <row r="12784" spans="11:11" x14ac:dyDescent="0.25">
      <c r="K12784" s="1"/>
    </row>
    <row r="12785" spans="11:11" x14ac:dyDescent="0.25">
      <c r="K12785" s="1"/>
    </row>
    <row r="12786" spans="11:11" x14ac:dyDescent="0.25">
      <c r="K12786" s="1"/>
    </row>
    <row r="12787" spans="11:11" x14ac:dyDescent="0.25">
      <c r="K12787" s="1"/>
    </row>
    <row r="12788" spans="11:11" x14ac:dyDescent="0.25">
      <c r="K12788" s="1"/>
    </row>
    <row r="12789" spans="11:11" x14ac:dyDescent="0.25">
      <c r="K12789" s="1"/>
    </row>
    <row r="12790" spans="11:11" x14ac:dyDescent="0.25">
      <c r="K12790" s="1"/>
    </row>
    <row r="12791" spans="11:11" x14ac:dyDescent="0.25">
      <c r="K12791" s="1"/>
    </row>
    <row r="12792" spans="11:11" x14ac:dyDescent="0.25">
      <c r="K12792" s="1"/>
    </row>
    <row r="12793" spans="11:11" x14ac:dyDescent="0.25">
      <c r="K12793" s="1"/>
    </row>
    <row r="12794" spans="11:11" x14ac:dyDescent="0.25">
      <c r="K12794" s="1"/>
    </row>
    <row r="12795" spans="11:11" x14ac:dyDescent="0.25">
      <c r="K12795" s="1"/>
    </row>
    <row r="12796" spans="11:11" x14ac:dyDescent="0.25">
      <c r="K12796" s="1"/>
    </row>
    <row r="12797" spans="11:11" x14ac:dyDescent="0.25">
      <c r="K12797" s="1"/>
    </row>
    <row r="12798" spans="11:11" x14ac:dyDescent="0.25">
      <c r="K12798" s="1"/>
    </row>
    <row r="12799" spans="11:11" x14ac:dyDescent="0.25">
      <c r="K12799" s="1"/>
    </row>
    <row r="12800" spans="11:11" x14ac:dyDescent="0.25">
      <c r="K12800" s="1"/>
    </row>
    <row r="12801" spans="11:11" x14ac:dyDescent="0.25">
      <c r="K12801" s="1"/>
    </row>
    <row r="12802" spans="11:11" x14ac:dyDescent="0.25">
      <c r="K12802" s="1"/>
    </row>
    <row r="12803" spans="11:11" x14ac:dyDescent="0.25">
      <c r="K12803" s="1"/>
    </row>
    <row r="12804" spans="11:11" x14ac:dyDescent="0.25">
      <c r="K12804" s="1"/>
    </row>
    <row r="12805" spans="11:11" x14ac:dyDescent="0.25">
      <c r="K12805" s="1"/>
    </row>
    <row r="12806" spans="11:11" x14ac:dyDescent="0.25">
      <c r="K12806" s="1"/>
    </row>
    <row r="12807" spans="11:11" x14ac:dyDescent="0.25">
      <c r="K12807" s="1"/>
    </row>
    <row r="12808" spans="11:11" x14ac:dyDescent="0.25">
      <c r="K12808" s="1"/>
    </row>
    <row r="12809" spans="11:11" x14ac:dyDescent="0.25">
      <c r="K12809" s="1"/>
    </row>
    <row r="12810" spans="11:11" x14ac:dyDescent="0.25">
      <c r="K12810" s="1"/>
    </row>
    <row r="12811" spans="11:11" x14ac:dyDescent="0.25">
      <c r="K12811" s="1"/>
    </row>
    <row r="12812" spans="11:11" x14ac:dyDescent="0.25">
      <c r="K12812" s="1"/>
    </row>
    <row r="12813" spans="11:11" x14ac:dyDescent="0.25">
      <c r="K12813" s="1"/>
    </row>
    <row r="12814" spans="11:11" x14ac:dyDescent="0.25">
      <c r="K12814" s="1"/>
    </row>
    <row r="12815" spans="11:11" x14ac:dyDescent="0.25">
      <c r="K12815" s="1"/>
    </row>
    <row r="12816" spans="11:11" x14ac:dyDescent="0.25">
      <c r="K12816" s="1"/>
    </row>
    <row r="12817" spans="11:11" x14ac:dyDescent="0.25">
      <c r="K12817" s="1"/>
    </row>
    <row r="12818" spans="11:11" x14ac:dyDescent="0.25">
      <c r="K12818" s="1"/>
    </row>
    <row r="12819" spans="11:11" x14ac:dyDescent="0.25">
      <c r="K12819" s="1"/>
    </row>
    <row r="12820" spans="11:11" x14ac:dyDescent="0.25">
      <c r="K12820" s="1"/>
    </row>
    <row r="12821" spans="11:11" x14ac:dyDescent="0.25">
      <c r="K12821" s="1"/>
    </row>
    <row r="12822" spans="11:11" x14ac:dyDescent="0.25">
      <c r="K12822" s="1"/>
    </row>
    <row r="12823" spans="11:11" x14ac:dyDescent="0.25">
      <c r="K12823" s="1"/>
    </row>
    <row r="12824" spans="11:11" x14ac:dyDescent="0.25">
      <c r="K12824" s="1"/>
    </row>
    <row r="12825" spans="11:11" x14ac:dyDescent="0.25">
      <c r="K12825" s="1"/>
    </row>
    <row r="12826" spans="11:11" x14ac:dyDescent="0.25">
      <c r="K12826" s="1"/>
    </row>
    <row r="12827" spans="11:11" x14ac:dyDescent="0.25">
      <c r="K12827" s="1"/>
    </row>
    <row r="12828" spans="11:11" x14ac:dyDescent="0.25">
      <c r="K12828" s="1"/>
    </row>
    <row r="12829" spans="11:11" x14ac:dyDescent="0.25">
      <c r="K12829" s="1"/>
    </row>
    <row r="12830" spans="11:11" x14ac:dyDescent="0.25">
      <c r="K12830" s="1"/>
    </row>
    <row r="12831" spans="11:11" x14ac:dyDescent="0.25">
      <c r="K12831" s="1"/>
    </row>
    <row r="12832" spans="11:11" x14ac:dyDescent="0.25">
      <c r="K12832" s="1"/>
    </row>
    <row r="12833" spans="11:11" x14ac:dyDescent="0.25">
      <c r="K12833" s="1"/>
    </row>
    <row r="12834" spans="11:11" x14ac:dyDescent="0.25">
      <c r="K12834" s="1"/>
    </row>
    <row r="12835" spans="11:11" x14ac:dyDescent="0.25">
      <c r="K12835" s="1"/>
    </row>
    <row r="12836" spans="11:11" x14ac:dyDescent="0.25">
      <c r="K12836" s="1"/>
    </row>
    <row r="12837" spans="11:11" x14ac:dyDescent="0.25">
      <c r="K12837" s="1"/>
    </row>
    <row r="12838" spans="11:11" x14ac:dyDescent="0.25">
      <c r="K12838" s="1"/>
    </row>
    <row r="12839" spans="11:11" x14ac:dyDescent="0.25">
      <c r="K12839" s="1"/>
    </row>
    <row r="12840" spans="11:11" x14ac:dyDescent="0.25">
      <c r="K12840" s="1"/>
    </row>
    <row r="12841" spans="11:11" x14ac:dyDescent="0.25">
      <c r="K12841" s="1"/>
    </row>
    <row r="12842" spans="11:11" x14ac:dyDescent="0.25">
      <c r="K12842" s="1"/>
    </row>
    <row r="12843" spans="11:11" x14ac:dyDescent="0.25">
      <c r="K12843" s="1"/>
    </row>
    <row r="12844" spans="11:11" x14ac:dyDescent="0.25">
      <c r="K12844" s="1"/>
    </row>
    <row r="12845" spans="11:11" x14ac:dyDescent="0.25">
      <c r="K12845" s="1"/>
    </row>
    <row r="12846" spans="11:11" x14ac:dyDescent="0.25">
      <c r="K12846" s="1"/>
    </row>
    <row r="12847" spans="11:11" x14ac:dyDescent="0.25">
      <c r="K12847" s="1"/>
    </row>
    <row r="12848" spans="11:11" x14ac:dyDescent="0.25">
      <c r="K12848" s="1"/>
    </row>
    <row r="12849" spans="11:11" x14ac:dyDescent="0.25">
      <c r="K12849" s="1"/>
    </row>
    <row r="12850" spans="11:11" x14ac:dyDescent="0.25">
      <c r="K12850" s="1"/>
    </row>
    <row r="12851" spans="11:11" x14ac:dyDescent="0.25">
      <c r="K12851" s="1"/>
    </row>
    <row r="12852" spans="11:11" x14ac:dyDescent="0.25">
      <c r="K12852" s="1"/>
    </row>
    <row r="12853" spans="11:11" x14ac:dyDescent="0.25">
      <c r="K12853" s="1"/>
    </row>
    <row r="12854" spans="11:11" x14ac:dyDescent="0.25">
      <c r="K12854" s="1"/>
    </row>
    <row r="12855" spans="11:11" x14ac:dyDescent="0.25">
      <c r="K12855" s="1"/>
    </row>
    <row r="12856" spans="11:11" x14ac:dyDescent="0.25">
      <c r="K12856" s="1"/>
    </row>
    <row r="12857" spans="11:11" x14ac:dyDescent="0.25">
      <c r="K12857" s="1"/>
    </row>
    <row r="12858" spans="11:11" x14ac:dyDescent="0.25">
      <c r="K12858" s="1"/>
    </row>
    <row r="12859" spans="11:11" x14ac:dyDescent="0.25">
      <c r="K12859" s="1"/>
    </row>
    <row r="12860" spans="11:11" x14ac:dyDescent="0.25">
      <c r="K12860" s="1"/>
    </row>
    <row r="12861" spans="11:11" x14ac:dyDescent="0.25">
      <c r="K12861" s="1"/>
    </row>
    <row r="12862" spans="11:11" x14ac:dyDescent="0.25">
      <c r="K12862" s="1"/>
    </row>
    <row r="12863" spans="11:11" x14ac:dyDescent="0.25">
      <c r="K12863" s="1"/>
    </row>
    <row r="12864" spans="11:11" x14ac:dyDescent="0.25">
      <c r="K12864" s="1"/>
    </row>
    <row r="12865" spans="11:11" x14ac:dyDescent="0.25">
      <c r="K12865" s="1"/>
    </row>
    <row r="12866" spans="11:11" x14ac:dyDescent="0.25">
      <c r="K12866" s="1"/>
    </row>
    <row r="12867" spans="11:11" x14ac:dyDescent="0.25">
      <c r="K12867" s="1"/>
    </row>
    <row r="12868" spans="11:11" x14ac:dyDescent="0.25">
      <c r="K12868" s="1"/>
    </row>
    <row r="12869" spans="11:11" x14ac:dyDescent="0.25">
      <c r="K12869" s="1"/>
    </row>
    <row r="12870" spans="11:11" x14ac:dyDescent="0.25">
      <c r="K12870" s="1"/>
    </row>
    <row r="12871" spans="11:11" x14ac:dyDescent="0.25">
      <c r="K12871" s="1"/>
    </row>
    <row r="12872" spans="11:11" x14ac:dyDescent="0.25">
      <c r="K12872" s="1"/>
    </row>
    <row r="12873" spans="11:11" x14ac:dyDescent="0.25">
      <c r="K12873" s="1"/>
    </row>
    <row r="12874" spans="11:11" x14ac:dyDescent="0.25">
      <c r="K12874" s="1"/>
    </row>
    <row r="12875" spans="11:11" x14ac:dyDescent="0.25">
      <c r="K12875" s="1"/>
    </row>
    <row r="12876" spans="11:11" x14ac:dyDescent="0.25">
      <c r="K12876" s="1"/>
    </row>
    <row r="12877" spans="11:11" x14ac:dyDescent="0.25">
      <c r="K12877" s="1"/>
    </row>
    <row r="12878" spans="11:11" x14ac:dyDescent="0.25">
      <c r="K12878" s="1"/>
    </row>
    <row r="12879" spans="11:11" x14ac:dyDescent="0.25">
      <c r="K12879" s="1"/>
    </row>
    <row r="12880" spans="11:11" x14ac:dyDescent="0.25">
      <c r="K12880" s="1"/>
    </row>
    <row r="12881" spans="11:11" x14ac:dyDescent="0.25">
      <c r="K12881" s="1"/>
    </row>
    <row r="12882" spans="11:11" x14ac:dyDescent="0.25">
      <c r="K12882" s="1"/>
    </row>
    <row r="12883" spans="11:11" x14ac:dyDescent="0.25">
      <c r="K12883" s="1"/>
    </row>
    <row r="12884" spans="11:11" x14ac:dyDescent="0.25">
      <c r="K12884" s="1"/>
    </row>
    <row r="12885" spans="11:11" x14ac:dyDescent="0.25">
      <c r="K12885" s="1"/>
    </row>
    <row r="12886" spans="11:11" x14ac:dyDescent="0.25">
      <c r="K12886" s="1"/>
    </row>
    <row r="12887" spans="11:11" x14ac:dyDescent="0.25">
      <c r="K12887" s="1"/>
    </row>
    <row r="12888" spans="11:11" x14ac:dyDescent="0.25">
      <c r="K12888" s="1"/>
    </row>
    <row r="12889" spans="11:11" x14ac:dyDescent="0.25">
      <c r="K12889" s="1"/>
    </row>
    <row r="12890" spans="11:11" x14ac:dyDescent="0.25">
      <c r="K12890" s="1"/>
    </row>
    <row r="12891" spans="11:11" x14ac:dyDescent="0.25">
      <c r="K12891" s="1"/>
    </row>
    <row r="12892" spans="11:11" x14ac:dyDescent="0.25">
      <c r="K12892" s="1"/>
    </row>
    <row r="12893" spans="11:11" x14ac:dyDescent="0.25">
      <c r="K12893" s="1"/>
    </row>
    <row r="12894" spans="11:11" x14ac:dyDescent="0.25">
      <c r="K12894" s="1"/>
    </row>
    <row r="12895" spans="11:11" x14ac:dyDescent="0.25">
      <c r="K12895" s="1"/>
    </row>
    <row r="12896" spans="11:11" x14ac:dyDescent="0.25">
      <c r="K12896" s="1"/>
    </row>
    <row r="12897" spans="11:11" x14ac:dyDescent="0.25">
      <c r="K12897" s="1"/>
    </row>
    <row r="12898" spans="11:11" x14ac:dyDescent="0.25">
      <c r="K12898" s="1"/>
    </row>
    <row r="12899" spans="11:11" x14ac:dyDescent="0.25">
      <c r="K12899" s="1"/>
    </row>
    <row r="12900" spans="11:11" x14ac:dyDescent="0.25">
      <c r="K12900" s="1"/>
    </row>
    <row r="12901" spans="11:11" x14ac:dyDescent="0.25">
      <c r="K12901" s="1"/>
    </row>
    <row r="12902" spans="11:11" x14ac:dyDescent="0.25">
      <c r="K12902" s="1"/>
    </row>
    <row r="12903" spans="11:11" x14ac:dyDescent="0.25">
      <c r="K12903" s="1"/>
    </row>
    <row r="12904" spans="11:11" x14ac:dyDescent="0.25">
      <c r="K12904" s="1"/>
    </row>
    <row r="12905" spans="11:11" x14ac:dyDescent="0.25">
      <c r="K12905" s="1"/>
    </row>
    <row r="12906" spans="11:11" x14ac:dyDescent="0.25">
      <c r="K12906" s="1"/>
    </row>
    <row r="12907" spans="11:11" x14ac:dyDescent="0.25">
      <c r="K12907" s="1"/>
    </row>
    <row r="12908" spans="11:11" x14ac:dyDescent="0.25">
      <c r="K12908" s="1"/>
    </row>
    <row r="12909" spans="11:11" x14ac:dyDescent="0.25">
      <c r="K12909" s="1"/>
    </row>
    <row r="12910" spans="11:11" x14ac:dyDescent="0.25">
      <c r="K12910" s="1"/>
    </row>
    <row r="12911" spans="11:11" x14ac:dyDescent="0.25">
      <c r="K12911" s="1"/>
    </row>
    <row r="12912" spans="11:11" x14ac:dyDescent="0.25">
      <c r="K12912" s="1"/>
    </row>
    <row r="12913" spans="11:11" x14ac:dyDescent="0.25">
      <c r="K12913" s="1"/>
    </row>
    <row r="12914" spans="11:11" x14ac:dyDescent="0.25">
      <c r="K12914" s="1"/>
    </row>
    <row r="12915" spans="11:11" x14ac:dyDescent="0.25">
      <c r="K12915" s="1"/>
    </row>
    <row r="12916" spans="11:11" x14ac:dyDescent="0.25">
      <c r="K12916" s="1"/>
    </row>
    <row r="12917" spans="11:11" x14ac:dyDescent="0.25">
      <c r="K12917" s="1"/>
    </row>
    <row r="12918" spans="11:11" x14ac:dyDescent="0.25">
      <c r="K12918" s="1"/>
    </row>
    <row r="12919" spans="11:11" x14ac:dyDescent="0.25">
      <c r="K12919" s="1"/>
    </row>
    <row r="12920" spans="11:11" x14ac:dyDescent="0.25">
      <c r="K12920" s="1"/>
    </row>
    <row r="12921" spans="11:11" x14ac:dyDescent="0.25">
      <c r="K12921" s="1"/>
    </row>
    <row r="12922" spans="11:11" x14ac:dyDescent="0.25">
      <c r="K12922" s="1"/>
    </row>
    <row r="12923" spans="11:11" x14ac:dyDescent="0.25">
      <c r="K12923" s="1"/>
    </row>
    <row r="12924" spans="11:11" x14ac:dyDescent="0.25">
      <c r="K12924" s="1"/>
    </row>
    <row r="12925" spans="11:11" x14ac:dyDescent="0.25">
      <c r="K12925" s="1"/>
    </row>
    <row r="12926" spans="11:11" x14ac:dyDescent="0.25">
      <c r="K12926" s="1"/>
    </row>
    <row r="12927" spans="11:11" x14ac:dyDescent="0.25">
      <c r="K12927" s="1"/>
    </row>
    <row r="12928" spans="11:11" x14ac:dyDescent="0.25">
      <c r="K12928" s="1"/>
    </row>
    <row r="12929" spans="11:11" x14ac:dyDescent="0.25">
      <c r="K12929" s="1"/>
    </row>
    <row r="12930" spans="11:11" x14ac:dyDescent="0.25">
      <c r="K12930" s="1"/>
    </row>
    <row r="12931" spans="11:11" x14ac:dyDescent="0.25">
      <c r="K12931" s="1"/>
    </row>
    <row r="12932" spans="11:11" x14ac:dyDescent="0.25">
      <c r="K12932" s="1"/>
    </row>
    <row r="12933" spans="11:11" x14ac:dyDescent="0.25">
      <c r="K12933" s="1"/>
    </row>
    <row r="12934" spans="11:11" x14ac:dyDescent="0.25">
      <c r="K12934" s="1"/>
    </row>
    <row r="12935" spans="11:11" x14ac:dyDescent="0.25">
      <c r="K12935" s="1"/>
    </row>
    <row r="12936" spans="11:11" x14ac:dyDescent="0.25">
      <c r="K12936" s="1"/>
    </row>
    <row r="12937" spans="11:11" x14ac:dyDescent="0.25">
      <c r="K12937" s="1"/>
    </row>
    <row r="12938" spans="11:11" x14ac:dyDescent="0.25">
      <c r="K12938" s="1"/>
    </row>
    <row r="12939" spans="11:11" x14ac:dyDescent="0.25">
      <c r="K12939" s="1"/>
    </row>
    <row r="12940" spans="11:11" x14ac:dyDescent="0.25">
      <c r="K12940" s="1"/>
    </row>
    <row r="12941" spans="11:11" x14ac:dyDescent="0.25">
      <c r="K12941" s="1"/>
    </row>
    <row r="12942" spans="11:11" x14ac:dyDescent="0.25">
      <c r="K12942" s="1"/>
    </row>
    <row r="12943" spans="11:11" x14ac:dyDescent="0.25">
      <c r="K12943" s="1"/>
    </row>
    <row r="12944" spans="11:11" x14ac:dyDescent="0.25">
      <c r="K12944" s="1"/>
    </row>
    <row r="12945" spans="11:11" x14ac:dyDescent="0.25">
      <c r="K12945" s="1"/>
    </row>
    <row r="12946" spans="11:11" x14ac:dyDescent="0.25">
      <c r="K12946" s="1"/>
    </row>
    <row r="12947" spans="11:11" x14ac:dyDescent="0.25">
      <c r="K12947" s="1"/>
    </row>
    <row r="12948" spans="11:11" x14ac:dyDescent="0.25">
      <c r="K12948" s="1"/>
    </row>
    <row r="12949" spans="11:11" x14ac:dyDescent="0.25">
      <c r="K12949" s="1"/>
    </row>
    <row r="12950" spans="11:11" x14ac:dyDescent="0.25">
      <c r="K12950" s="1"/>
    </row>
    <row r="12951" spans="11:11" x14ac:dyDescent="0.25">
      <c r="K12951" s="1"/>
    </row>
    <row r="12952" spans="11:11" x14ac:dyDescent="0.25">
      <c r="K12952" s="1"/>
    </row>
    <row r="12953" spans="11:11" x14ac:dyDescent="0.25">
      <c r="K12953" s="1"/>
    </row>
    <row r="12954" spans="11:11" x14ac:dyDescent="0.25">
      <c r="K12954" s="1"/>
    </row>
    <row r="12955" spans="11:11" x14ac:dyDescent="0.25">
      <c r="K12955" s="1"/>
    </row>
    <row r="12956" spans="11:11" x14ac:dyDescent="0.25">
      <c r="K12956" s="1"/>
    </row>
    <row r="12957" spans="11:11" x14ac:dyDescent="0.25">
      <c r="K12957" s="1"/>
    </row>
    <row r="12958" spans="11:11" x14ac:dyDescent="0.25">
      <c r="K12958" s="1"/>
    </row>
    <row r="12959" spans="11:11" x14ac:dyDescent="0.25">
      <c r="K12959" s="1"/>
    </row>
    <row r="12960" spans="11:11" x14ac:dyDescent="0.25">
      <c r="K12960" s="1"/>
    </row>
    <row r="12961" spans="11:11" x14ac:dyDescent="0.25">
      <c r="K12961" s="1"/>
    </row>
    <row r="12962" spans="11:11" x14ac:dyDescent="0.25">
      <c r="K12962" s="1"/>
    </row>
    <row r="12963" spans="11:11" x14ac:dyDescent="0.25">
      <c r="K12963" s="1"/>
    </row>
    <row r="12964" spans="11:11" x14ac:dyDescent="0.25">
      <c r="K12964" s="1"/>
    </row>
    <row r="12965" spans="11:11" x14ac:dyDescent="0.25">
      <c r="K12965" s="1"/>
    </row>
    <row r="12966" spans="11:11" x14ac:dyDescent="0.25">
      <c r="K12966" s="1"/>
    </row>
    <row r="12967" spans="11:11" x14ac:dyDescent="0.25">
      <c r="K12967" s="1"/>
    </row>
    <row r="12968" spans="11:11" x14ac:dyDescent="0.25">
      <c r="K12968" s="1"/>
    </row>
    <row r="12969" spans="11:11" x14ac:dyDescent="0.25">
      <c r="K12969" s="1"/>
    </row>
    <row r="12970" spans="11:11" x14ac:dyDescent="0.25">
      <c r="K12970" s="1"/>
    </row>
    <row r="12971" spans="11:11" x14ac:dyDescent="0.25">
      <c r="K12971" s="1"/>
    </row>
    <row r="12972" spans="11:11" x14ac:dyDescent="0.25">
      <c r="K12972" s="1"/>
    </row>
    <row r="12973" spans="11:11" x14ac:dyDescent="0.25">
      <c r="K12973" s="1"/>
    </row>
    <row r="12974" spans="11:11" x14ac:dyDescent="0.25">
      <c r="K12974" s="1"/>
    </row>
    <row r="12975" spans="11:11" x14ac:dyDescent="0.25">
      <c r="K12975" s="1"/>
    </row>
    <row r="12976" spans="11:11" x14ac:dyDescent="0.25">
      <c r="K12976" s="1"/>
    </row>
    <row r="12977" spans="11:11" x14ac:dyDescent="0.25">
      <c r="K12977" s="1"/>
    </row>
    <row r="12978" spans="11:11" x14ac:dyDescent="0.25">
      <c r="K12978" s="1"/>
    </row>
    <row r="12979" spans="11:11" x14ac:dyDescent="0.25">
      <c r="K12979" s="1"/>
    </row>
    <row r="12980" spans="11:11" x14ac:dyDescent="0.25">
      <c r="K12980" s="1"/>
    </row>
    <row r="12981" spans="11:11" x14ac:dyDescent="0.25">
      <c r="K12981" s="1"/>
    </row>
    <row r="12982" spans="11:11" x14ac:dyDescent="0.25">
      <c r="K12982" s="1"/>
    </row>
    <row r="12983" spans="11:11" x14ac:dyDescent="0.25">
      <c r="K12983" s="1"/>
    </row>
    <row r="12984" spans="11:11" x14ac:dyDescent="0.25">
      <c r="K12984" s="1"/>
    </row>
    <row r="12985" spans="11:11" x14ac:dyDescent="0.25">
      <c r="K12985" s="1"/>
    </row>
    <row r="12986" spans="11:11" x14ac:dyDescent="0.25">
      <c r="K12986" s="1"/>
    </row>
    <row r="12987" spans="11:11" x14ac:dyDescent="0.25">
      <c r="K12987" s="1"/>
    </row>
    <row r="12988" spans="11:11" x14ac:dyDescent="0.25">
      <c r="K12988" s="1"/>
    </row>
    <row r="12989" spans="11:11" x14ac:dyDescent="0.25">
      <c r="K12989" s="1"/>
    </row>
    <row r="12990" spans="11:11" x14ac:dyDescent="0.25">
      <c r="K12990" s="1"/>
    </row>
    <row r="12991" spans="11:11" x14ac:dyDescent="0.25">
      <c r="K12991" s="1"/>
    </row>
    <row r="12992" spans="11:11" x14ac:dyDescent="0.25">
      <c r="K12992" s="1"/>
    </row>
    <row r="12993" spans="11:11" x14ac:dyDescent="0.25">
      <c r="K12993" s="1"/>
    </row>
    <row r="12994" spans="11:11" x14ac:dyDescent="0.25">
      <c r="K12994" s="1"/>
    </row>
    <row r="12995" spans="11:11" x14ac:dyDescent="0.25">
      <c r="K12995" s="1"/>
    </row>
    <row r="12996" spans="11:11" x14ac:dyDescent="0.25">
      <c r="K12996" s="1"/>
    </row>
    <row r="12997" spans="11:11" x14ac:dyDescent="0.25">
      <c r="K12997" s="1"/>
    </row>
    <row r="12998" spans="11:11" x14ac:dyDescent="0.25">
      <c r="K12998" s="1"/>
    </row>
    <row r="12999" spans="11:11" x14ac:dyDescent="0.25">
      <c r="K12999" s="1"/>
    </row>
    <row r="13000" spans="11:11" x14ac:dyDescent="0.25">
      <c r="K13000" s="1"/>
    </row>
    <row r="13001" spans="11:11" x14ac:dyDescent="0.25">
      <c r="K13001" s="1"/>
    </row>
    <row r="13002" spans="11:11" x14ac:dyDescent="0.25">
      <c r="K13002" s="1"/>
    </row>
    <row r="13003" spans="11:11" x14ac:dyDescent="0.25">
      <c r="K13003" s="1"/>
    </row>
    <row r="13004" spans="11:11" x14ac:dyDescent="0.25">
      <c r="K13004" s="1"/>
    </row>
    <row r="13005" spans="11:11" x14ac:dyDescent="0.25">
      <c r="K13005" s="1"/>
    </row>
    <row r="13006" spans="11:11" x14ac:dyDescent="0.25">
      <c r="K13006" s="1"/>
    </row>
    <row r="13007" spans="11:11" x14ac:dyDescent="0.25">
      <c r="K13007" s="1"/>
    </row>
    <row r="13008" spans="11:11" x14ac:dyDescent="0.25">
      <c r="K13008" s="1"/>
    </row>
    <row r="13009" spans="11:11" x14ac:dyDescent="0.25">
      <c r="K13009" s="1"/>
    </row>
    <row r="13010" spans="11:11" x14ac:dyDescent="0.25">
      <c r="K13010" s="1"/>
    </row>
    <row r="13011" spans="11:11" x14ac:dyDescent="0.25">
      <c r="K13011" s="1"/>
    </row>
    <row r="13012" spans="11:11" x14ac:dyDescent="0.25">
      <c r="K13012" s="1"/>
    </row>
    <row r="13013" spans="11:11" x14ac:dyDescent="0.25">
      <c r="K13013" s="1"/>
    </row>
    <row r="13014" spans="11:11" x14ac:dyDescent="0.25">
      <c r="K13014" s="1"/>
    </row>
    <row r="13015" spans="11:11" x14ac:dyDescent="0.25">
      <c r="K13015" s="1"/>
    </row>
    <row r="13016" spans="11:11" x14ac:dyDescent="0.25">
      <c r="K13016" s="1"/>
    </row>
    <row r="13017" spans="11:11" x14ac:dyDescent="0.25">
      <c r="K13017" s="1"/>
    </row>
    <row r="13018" spans="11:11" x14ac:dyDescent="0.25">
      <c r="K13018" s="1"/>
    </row>
    <row r="13019" spans="11:11" x14ac:dyDescent="0.25">
      <c r="K13019" s="1"/>
    </row>
    <row r="13020" spans="11:11" x14ac:dyDescent="0.25">
      <c r="K13020" s="1"/>
    </row>
    <row r="13021" spans="11:11" x14ac:dyDescent="0.25">
      <c r="K13021" s="1"/>
    </row>
    <row r="13022" spans="11:11" x14ac:dyDescent="0.25">
      <c r="K13022" s="1"/>
    </row>
    <row r="13023" spans="11:11" x14ac:dyDescent="0.25">
      <c r="K13023" s="1"/>
    </row>
    <row r="13024" spans="11:11" x14ac:dyDescent="0.25">
      <c r="K13024" s="1"/>
    </row>
    <row r="13025" spans="11:11" x14ac:dyDescent="0.25">
      <c r="K13025" s="1"/>
    </row>
    <row r="13026" spans="11:11" x14ac:dyDescent="0.25">
      <c r="K13026" s="1"/>
    </row>
    <row r="13027" spans="11:11" x14ac:dyDescent="0.25">
      <c r="K13027" s="1"/>
    </row>
    <row r="13028" spans="11:11" x14ac:dyDescent="0.25">
      <c r="K13028" s="1"/>
    </row>
    <row r="13029" spans="11:11" x14ac:dyDescent="0.25">
      <c r="K13029" s="1"/>
    </row>
    <row r="13030" spans="11:11" x14ac:dyDescent="0.25">
      <c r="K13030" s="1"/>
    </row>
    <row r="13031" spans="11:11" x14ac:dyDescent="0.25">
      <c r="K13031" s="1"/>
    </row>
    <row r="13032" spans="11:11" x14ac:dyDescent="0.25">
      <c r="K13032" s="1"/>
    </row>
    <row r="13033" spans="11:11" x14ac:dyDescent="0.25">
      <c r="K13033" s="1"/>
    </row>
    <row r="13034" spans="11:11" x14ac:dyDescent="0.25">
      <c r="K13034" s="1"/>
    </row>
    <row r="13035" spans="11:11" x14ac:dyDescent="0.25">
      <c r="K13035" s="1"/>
    </row>
    <row r="13036" spans="11:11" x14ac:dyDescent="0.25">
      <c r="K13036" s="1"/>
    </row>
    <row r="13037" spans="11:11" x14ac:dyDescent="0.25">
      <c r="K13037" s="1"/>
    </row>
    <row r="13038" spans="11:11" x14ac:dyDescent="0.25">
      <c r="K13038" s="1"/>
    </row>
    <row r="13039" spans="11:11" x14ac:dyDescent="0.25">
      <c r="K13039" s="1"/>
    </row>
    <row r="13040" spans="11:11" x14ac:dyDescent="0.25">
      <c r="K13040" s="1"/>
    </row>
    <row r="13041" spans="11:11" x14ac:dyDescent="0.25">
      <c r="K13041" s="1"/>
    </row>
    <row r="13042" spans="11:11" x14ac:dyDescent="0.25">
      <c r="K13042" s="1"/>
    </row>
    <row r="13043" spans="11:11" x14ac:dyDescent="0.25">
      <c r="K13043" s="1"/>
    </row>
    <row r="13044" spans="11:11" x14ac:dyDescent="0.25">
      <c r="K13044" s="1"/>
    </row>
    <row r="13045" spans="11:11" x14ac:dyDescent="0.25">
      <c r="K13045" s="1"/>
    </row>
    <row r="13046" spans="11:11" x14ac:dyDescent="0.25">
      <c r="K13046" s="1"/>
    </row>
    <row r="13047" spans="11:11" x14ac:dyDescent="0.25">
      <c r="K13047" s="1"/>
    </row>
    <row r="13048" spans="11:11" x14ac:dyDescent="0.25">
      <c r="K13048" s="1"/>
    </row>
    <row r="13049" spans="11:11" x14ac:dyDescent="0.25">
      <c r="K13049" s="1"/>
    </row>
    <row r="13050" spans="11:11" x14ac:dyDescent="0.25">
      <c r="K13050" s="1"/>
    </row>
    <row r="13051" spans="11:11" x14ac:dyDescent="0.25">
      <c r="K13051" s="1"/>
    </row>
    <row r="13052" spans="11:11" x14ac:dyDescent="0.25">
      <c r="K13052" s="1"/>
    </row>
    <row r="13053" spans="11:11" x14ac:dyDescent="0.25">
      <c r="K13053" s="1"/>
    </row>
    <row r="13054" spans="11:11" x14ac:dyDescent="0.25">
      <c r="K13054" s="1"/>
    </row>
    <row r="13055" spans="11:11" x14ac:dyDescent="0.25">
      <c r="K13055" s="1"/>
    </row>
    <row r="13056" spans="11:11" x14ac:dyDescent="0.25">
      <c r="K13056" s="1"/>
    </row>
    <row r="13057" spans="11:11" x14ac:dyDescent="0.25">
      <c r="K13057" s="1"/>
    </row>
    <row r="13058" spans="11:11" x14ac:dyDescent="0.25">
      <c r="K13058" s="1"/>
    </row>
    <row r="13059" spans="11:11" x14ac:dyDescent="0.25">
      <c r="K13059" s="1"/>
    </row>
    <row r="13060" spans="11:11" x14ac:dyDescent="0.25">
      <c r="K13060" s="1"/>
    </row>
    <row r="13061" spans="11:11" x14ac:dyDescent="0.25">
      <c r="K13061" s="1"/>
    </row>
    <row r="13062" spans="11:11" x14ac:dyDescent="0.25">
      <c r="K13062" s="1"/>
    </row>
    <row r="13063" spans="11:11" x14ac:dyDescent="0.25">
      <c r="K13063" s="1"/>
    </row>
    <row r="13064" spans="11:11" x14ac:dyDescent="0.25">
      <c r="K13064" s="1"/>
    </row>
    <row r="13065" spans="11:11" x14ac:dyDescent="0.25">
      <c r="K13065" s="1"/>
    </row>
    <row r="13066" spans="11:11" x14ac:dyDescent="0.25">
      <c r="K13066" s="1"/>
    </row>
    <row r="13067" spans="11:11" x14ac:dyDescent="0.25">
      <c r="K13067" s="1"/>
    </row>
    <row r="13068" spans="11:11" x14ac:dyDescent="0.25">
      <c r="K13068" s="1"/>
    </row>
    <row r="13069" spans="11:11" x14ac:dyDescent="0.25">
      <c r="K13069" s="1"/>
    </row>
    <row r="13070" spans="11:11" x14ac:dyDescent="0.25">
      <c r="K13070" s="1"/>
    </row>
    <row r="13071" spans="11:11" x14ac:dyDescent="0.25">
      <c r="K13071" s="1"/>
    </row>
    <row r="13072" spans="11:11" x14ac:dyDescent="0.25">
      <c r="K13072" s="1"/>
    </row>
    <row r="13073" spans="11:11" x14ac:dyDescent="0.25">
      <c r="K13073" s="1"/>
    </row>
    <row r="13074" spans="11:11" x14ac:dyDescent="0.25">
      <c r="K13074" s="1"/>
    </row>
    <row r="13075" spans="11:11" x14ac:dyDescent="0.25">
      <c r="K13075" s="1"/>
    </row>
    <row r="13076" spans="11:11" x14ac:dyDescent="0.25">
      <c r="K13076" s="1"/>
    </row>
    <row r="13077" spans="11:11" x14ac:dyDescent="0.25">
      <c r="K13077" s="1"/>
    </row>
    <row r="13078" spans="11:11" x14ac:dyDescent="0.25">
      <c r="K13078" s="1"/>
    </row>
    <row r="13079" spans="11:11" x14ac:dyDescent="0.25">
      <c r="K13079" s="1"/>
    </row>
    <row r="13080" spans="11:11" x14ac:dyDescent="0.25">
      <c r="K13080" s="1"/>
    </row>
    <row r="13081" spans="11:11" x14ac:dyDescent="0.25">
      <c r="K13081" s="1"/>
    </row>
    <row r="13082" spans="11:11" x14ac:dyDescent="0.25">
      <c r="K13082" s="1"/>
    </row>
    <row r="13083" spans="11:11" x14ac:dyDescent="0.25">
      <c r="K13083" s="1"/>
    </row>
    <row r="13084" spans="11:11" x14ac:dyDescent="0.25">
      <c r="K13084" s="1"/>
    </row>
    <row r="13085" spans="11:11" x14ac:dyDescent="0.25">
      <c r="K13085" s="1"/>
    </row>
    <row r="13086" spans="11:11" x14ac:dyDescent="0.25">
      <c r="K13086" s="1"/>
    </row>
    <row r="13087" spans="11:11" x14ac:dyDescent="0.25">
      <c r="K13087" s="1"/>
    </row>
    <row r="13088" spans="11:11" x14ac:dyDescent="0.25">
      <c r="K13088" s="1"/>
    </row>
    <row r="13089" spans="11:11" x14ac:dyDescent="0.25">
      <c r="K13089" s="1"/>
    </row>
    <row r="13090" spans="11:11" x14ac:dyDescent="0.25">
      <c r="K13090" s="1"/>
    </row>
    <row r="13091" spans="11:11" x14ac:dyDescent="0.25">
      <c r="K13091" s="1"/>
    </row>
    <row r="13092" spans="11:11" x14ac:dyDescent="0.25">
      <c r="K13092" s="1"/>
    </row>
    <row r="13093" spans="11:11" x14ac:dyDescent="0.25">
      <c r="K13093" s="1"/>
    </row>
    <row r="13094" spans="11:11" x14ac:dyDescent="0.25">
      <c r="K13094" s="1"/>
    </row>
    <row r="13095" spans="11:11" x14ac:dyDescent="0.25">
      <c r="K13095" s="1"/>
    </row>
    <row r="13096" spans="11:11" x14ac:dyDescent="0.25">
      <c r="K13096" s="1"/>
    </row>
    <row r="13097" spans="11:11" x14ac:dyDescent="0.25">
      <c r="K13097" s="1"/>
    </row>
    <row r="13098" spans="11:11" x14ac:dyDescent="0.25">
      <c r="K13098" s="1"/>
    </row>
    <row r="13099" spans="11:11" x14ac:dyDescent="0.25">
      <c r="K13099" s="1"/>
    </row>
    <row r="13100" spans="11:11" x14ac:dyDescent="0.25">
      <c r="K13100" s="1"/>
    </row>
    <row r="13101" spans="11:11" x14ac:dyDescent="0.25">
      <c r="K13101" s="1"/>
    </row>
    <row r="13102" spans="11:11" x14ac:dyDescent="0.25">
      <c r="K13102" s="1"/>
    </row>
    <row r="13103" spans="11:11" x14ac:dyDescent="0.25">
      <c r="K13103" s="1"/>
    </row>
    <row r="13104" spans="11:11" x14ac:dyDescent="0.25">
      <c r="K13104" s="1"/>
    </row>
    <row r="13105" spans="11:11" x14ac:dyDescent="0.25">
      <c r="K13105" s="1"/>
    </row>
    <row r="13106" spans="11:11" x14ac:dyDescent="0.25">
      <c r="K13106" s="1"/>
    </row>
    <row r="13107" spans="11:11" x14ac:dyDescent="0.25">
      <c r="K13107" s="1"/>
    </row>
    <row r="13108" spans="11:11" x14ac:dyDescent="0.25">
      <c r="K13108" s="1"/>
    </row>
    <row r="13109" spans="11:11" x14ac:dyDescent="0.25">
      <c r="K13109" s="1"/>
    </row>
    <row r="13110" spans="11:11" x14ac:dyDescent="0.25">
      <c r="K13110" s="1"/>
    </row>
    <row r="13111" spans="11:11" x14ac:dyDescent="0.25">
      <c r="K13111" s="1"/>
    </row>
    <row r="13112" spans="11:11" x14ac:dyDescent="0.25">
      <c r="K13112" s="1"/>
    </row>
    <row r="13113" spans="11:11" x14ac:dyDescent="0.25">
      <c r="K13113" s="1"/>
    </row>
    <row r="13114" spans="11:11" x14ac:dyDescent="0.25">
      <c r="K13114" s="1"/>
    </row>
    <row r="13115" spans="11:11" x14ac:dyDescent="0.25">
      <c r="K13115" s="1"/>
    </row>
    <row r="13116" spans="11:11" x14ac:dyDescent="0.25">
      <c r="K13116" s="1"/>
    </row>
    <row r="13117" spans="11:11" x14ac:dyDescent="0.25">
      <c r="K13117" s="1"/>
    </row>
    <row r="13118" spans="11:11" x14ac:dyDescent="0.25">
      <c r="K13118" s="1"/>
    </row>
    <row r="13119" spans="11:11" x14ac:dyDescent="0.25">
      <c r="K13119" s="1"/>
    </row>
    <row r="13120" spans="11:11" x14ac:dyDescent="0.25">
      <c r="K13120" s="1"/>
    </row>
    <row r="13121" spans="11:11" x14ac:dyDescent="0.25">
      <c r="K13121" s="1"/>
    </row>
    <row r="13122" spans="11:11" x14ac:dyDescent="0.25">
      <c r="K13122" s="1"/>
    </row>
    <row r="13123" spans="11:11" x14ac:dyDescent="0.25">
      <c r="K13123" s="1"/>
    </row>
    <row r="13124" spans="11:11" x14ac:dyDescent="0.25">
      <c r="K13124" s="1"/>
    </row>
    <row r="13125" spans="11:11" x14ac:dyDescent="0.25">
      <c r="K13125" s="1"/>
    </row>
    <row r="13126" spans="11:11" x14ac:dyDescent="0.25">
      <c r="K13126" s="1"/>
    </row>
    <row r="13127" spans="11:11" x14ac:dyDescent="0.25">
      <c r="K13127" s="1"/>
    </row>
    <row r="13128" spans="11:11" x14ac:dyDescent="0.25">
      <c r="K13128" s="1"/>
    </row>
    <row r="13129" spans="11:11" x14ac:dyDescent="0.25">
      <c r="K13129" s="1"/>
    </row>
    <row r="13130" spans="11:11" x14ac:dyDescent="0.25">
      <c r="K13130" s="1"/>
    </row>
    <row r="13131" spans="11:11" x14ac:dyDescent="0.25">
      <c r="K13131" s="1"/>
    </row>
    <row r="13132" spans="11:11" x14ac:dyDescent="0.25">
      <c r="K13132" s="1"/>
    </row>
    <row r="13133" spans="11:11" x14ac:dyDescent="0.25">
      <c r="K13133" s="1"/>
    </row>
    <row r="13134" spans="11:11" x14ac:dyDescent="0.25">
      <c r="K13134" s="1"/>
    </row>
    <row r="13135" spans="11:11" x14ac:dyDescent="0.25">
      <c r="K13135" s="1"/>
    </row>
    <row r="13136" spans="11:11" x14ac:dyDescent="0.25">
      <c r="K13136" s="1"/>
    </row>
    <row r="13137" spans="11:11" x14ac:dyDescent="0.25">
      <c r="K13137" s="1"/>
    </row>
    <row r="13138" spans="11:11" x14ac:dyDescent="0.25">
      <c r="K13138" s="1"/>
    </row>
    <row r="13139" spans="11:11" x14ac:dyDescent="0.25">
      <c r="K13139" s="1"/>
    </row>
    <row r="13140" spans="11:11" x14ac:dyDescent="0.25">
      <c r="K13140" s="1"/>
    </row>
    <row r="13141" spans="11:11" x14ac:dyDescent="0.25">
      <c r="K13141" s="1"/>
    </row>
    <row r="13142" spans="11:11" x14ac:dyDescent="0.25">
      <c r="K13142" s="1"/>
    </row>
    <row r="13143" spans="11:11" x14ac:dyDescent="0.25">
      <c r="K13143" s="1"/>
    </row>
    <row r="13144" spans="11:11" x14ac:dyDescent="0.25">
      <c r="K13144" s="1"/>
    </row>
    <row r="13145" spans="11:11" x14ac:dyDescent="0.25">
      <c r="K13145" s="1"/>
    </row>
    <row r="13146" spans="11:11" x14ac:dyDescent="0.25">
      <c r="K13146" s="1"/>
    </row>
    <row r="13147" spans="11:11" x14ac:dyDescent="0.25">
      <c r="K13147" s="1"/>
    </row>
    <row r="13148" spans="11:11" x14ac:dyDescent="0.25">
      <c r="K13148" s="1"/>
    </row>
    <row r="13149" spans="11:11" x14ac:dyDescent="0.25">
      <c r="K13149" s="1"/>
    </row>
    <row r="13150" spans="11:11" x14ac:dyDescent="0.25">
      <c r="K13150" s="1"/>
    </row>
    <row r="13151" spans="11:11" x14ac:dyDescent="0.25">
      <c r="K13151" s="1"/>
    </row>
    <row r="13152" spans="11:11" x14ac:dyDescent="0.25">
      <c r="K13152" s="1"/>
    </row>
    <row r="13153" spans="11:11" x14ac:dyDescent="0.25">
      <c r="K13153" s="1"/>
    </row>
    <row r="13154" spans="11:11" x14ac:dyDescent="0.25">
      <c r="K13154" s="1"/>
    </row>
    <row r="13155" spans="11:11" x14ac:dyDescent="0.25">
      <c r="K13155" s="1"/>
    </row>
    <row r="13156" spans="11:11" x14ac:dyDescent="0.25">
      <c r="K13156" s="1"/>
    </row>
    <row r="13157" spans="11:11" x14ac:dyDescent="0.25">
      <c r="K13157" s="1"/>
    </row>
    <row r="13158" spans="11:11" x14ac:dyDescent="0.25">
      <c r="K13158" s="1"/>
    </row>
    <row r="13159" spans="11:11" x14ac:dyDescent="0.25">
      <c r="K13159" s="1"/>
    </row>
    <row r="13160" spans="11:11" x14ac:dyDescent="0.25">
      <c r="K13160" s="1"/>
    </row>
    <row r="13161" spans="11:11" x14ac:dyDescent="0.25">
      <c r="K13161" s="1"/>
    </row>
    <row r="13162" spans="11:11" x14ac:dyDescent="0.25">
      <c r="K13162" s="1"/>
    </row>
    <row r="13163" spans="11:11" x14ac:dyDescent="0.25">
      <c r="K13163" s="1"/>
    </row>
    <row r="13164" spans="11:11" x14ac:dyDescent="0.25">
      <c r="K13164" s="1"/>
    </row>
    <row r="13165" spans="11:11" x14ac:dyDescent="0.25">
      <c r="K13165" s="1"/>
    </row>
    <row r="13166" spans="11:11" x14ac:dyDescent="0.25">
      <c r="K13166" s="1"/>
    </row>
    <row r="13167" spans="11:11" x14ac:dyDescent="0.25">
      <c r="K13167" s="1"/>
    </row>
    <row r="13168" spans="11:11" x14ac:dyDescent="0.25">
      <c r="K13168" s="1"/>
    </row>
    <row r="13169" spans="11:11" x14ac:dyDescent="0.25">
      <c r="K13169" s="1"/>
    </row>
    <row r="13170" spans="11:11" x14ac:dyDescent="0.25">
      <c r="K13170" s="1"/>
    </row>
    <row r="13171" spans="11:11" x14ac:dyDescent="0.25">
      <c r="K13171" s="1"/>
    </row>
    <row r="13172" spans="11:11" x14ac:dyDescent="0.25">
      <c r="K13172" s="1"/>
    </row>
    <row r="13173" spans="11:11" x14ac:dyDescent="0.25">
      <c r="K13173" s="1"/>
    </row>
    <row r="13174" spans="11:11" x14ac:dyDescent="0.25">
      <c r="K13174" s="1"/>
    </row>
    <row r="13175" spans="11:11" x14ac:dyDescent="0.25">
      <c r="K13175" s="1"/>
    </row>
    <row r="13176" spans="11:11" x14ac:dyDescent="0.25">
      <c r="K13176" s="1"/>
    </row>
    <row r="13177" spans="11:11" x14ac:dyDescent="0.25">
      <c r="K13177" s="1"/>
    </row>
    <row r="13178" spans="11:11" x14ac:dyDescent="0.25">
      <c r="K13178" s="1"/>
    </row>
    <row r="13179" spans="11:11" x14ac:dyDescent="0.25">
      <c r="K13179" s="1"/>
    </row>
    <row r="13180" spans="11:11" x14ac:dyDescent="0.25">
      <c r="K13180" s="1"/>
    </row>
    <row r="13181" spans="11:11" x14ac:dyDescent="0.25">
      <c r="K13181" s="1"/>
    </row>
    <row r="13182" spans="11:11" x14ac:dyDescent="0.25">
      <c r="K13182" s="1"/>
    </row>
    <row r="13183" spans="11:11" x14ac:dyDescent="0.25">
      <c r="K13183" s="1"/>
    </row>
    <row r="13184" spans="11:11" x14ac:dyDescent="0.25">
      <c r="K13184" s="1"/>
    </row>
    <row r="13185" spans="11:11" x14ac:dyDescent="0.25">
      <c r="K13185" s="1"/>
    </row>
    <row r="13186" spans="11:11" x14ac:dyDescent="0.25">
      <c r="K13186" s="1"/>
    </row>
    <row r="13187" spans="11:11" x14ac:dyDescent="0.25">
      <c r="K13187" s="1"/>
    </row>
    <row r="13188" spans="11:11" x14ac:dyDescent="0.25">
      <c r="K13188" s="1"/>
    </row>
    <row r="13189" spans="11:11" x14ac:dyDescent="0.25">
      <c r="K13189" s="1"/>
    </row>
    <row r="13190" spans="11:11" x14ac:dyDescent="0.25">
      <c r="K13190" s="1"/>
    </row>
    <row r="13191" spans="11:11" x14ac:dyDescent="0.25">
      <c r="K13191" s="1"/>
    </row>
    <row r="13192" spans="11:11" x14ac:dyDescent="0.25">
      <c r="K13192" s="1"/>
    </row>
    <row r="13193" spans="11:11" x14ac:dyDescent="0.25">
      <c r="K13193" s="1"/>
    </row>
    <row r="13194" spans="11:11" x14ac:dyDescent="0.25">
      <c r="K13194" s="1"/>
    </row>
    <row r="13195" spans="11:11" x14ac:dyDescent="0.25">
      <c r="K13195" s="1"/>
    </row>
    <row r="13196" spans="11:11" x14ac:dyDescent="0.25">
      <c r="K13196" s="1"/>
    </row>
    <row r="13197" spans="11:11" x14ac:dyDescent="0.25">
      <c r="K13197" s="1"/>
    </row>
    <row r="13198" spans="11:11" x14ac:dyDescent="0.25">
      <c r="K13198" s="1"/>
    </row>
    <row r="13199" spans="11:11" x14ac:dyDescent="0.25">
      <c r="K13199" s="1"/>
    </row>
    <row r="13200" spans="11:11" x14ac:dyDescent="0.25">
      <c r="K13200" s="1"/>
    </row>
    <row r="13201" spans="11:11" x14ac:dyDescent="0.25">
      <c r="K13201" s="1"/>
    </row>
    <row r="13202" spans="11:11" x14ac:dyDescent="0.25">
      <c r="K13202" s="1"/>
    </row>
    <row r="13203" spans="11:11" x14ac:dyDescent="0.25">
      <c r="K13203" s="1"/>
    </row>
    <row r="13204" spans="11:11" x14ac:dyDescent="0.25">
      <c r="K13204" s="1"/>
    </row>
    <row r="13205" spans="11:11" x14ac:dyDescent="0.25">
      <c r="K13205" s="1"/>
    </row>
    <row r="13206" spans="11:11" x14ac:dyDescent="0.25">
      <c r="K13206" s="1"/>
    </row>
    <row r="13207" spans="11:11" x14ac:dyDescent="0.25">
      <c r="K13207" s="1"/>
    </row>
    <row r="13208" spans="11:11" x14ac:dyDescent="0.25">
      <c r="K13208" s="1"/>
    </row>
    <row r="13209" spans="11:11" x14ac:dyDescent="0.25">
      <c r="K13209" s="1"/>
    </row>
    <row r="13210" spans="11:11" x14ac:dyDescent="0.25">
      <c r="K13210" s="1"/>
    </row>
    <row r="13211" spans="11:11" x14ac:dyDescent="0.25">
      <c r="K13211" s="1"/>
    </row>
    <row r="13212" spans="11:11" x14ac:dyDescent="0.25">
      <c r="K13212" s="1"/>
    </row>
    <row r="13213" spans="11:11" x14ac:dyDescent="0.25">
      <c r="K13213" s="1"/>
    </row>
    <row r="13214" spans="11:11" x14ac:dyDescent="0.25">
      <c r="K13214" s="1"/>
    </row>
    <row r="13215" spans="11:11" x14ac:dyDescent="0.25">
      <c r="K13215" s="1"/>
    </row>
    <row r="13216" spans="11:11" x14ac:dyDescent="0.25">
      <c r="K13216" s="1"/>
    </row>
    <row r="13217" spans="11:11" x14ac:dyDescent="0.25">
      <c r="K13217" s="1"/>
    </row>
    <row r="13218" spans="11:11" x14ac:dyDescent="0.25">
      <c r="K13218" s="1"/>
    </row>
    <row r="13219" spans="11:11" x14ac:dyDescent="0.25">
      <c r="K13219" s="1"/>
    </row>
    <row r="13220" spans="11:11" x14ac:dyDescent="0.25">
      <c r="K13220" s="1"/>
    </row>
    <row r="13221" spans="11:11" x14ac:dyDescent="0.25">
      <c r="K13221" s="1"/>
    </row>
    <row r="13222" spans="11:11" x14ac:dyDescent="0.25">
      <c r="K13222" s="1"/>
    </row>
    <row r="13223" spans="11:11" x14ac:dyDescent="0.25">
      <c r="K13223" s="1"/>
    </row>
    <row r="13224" spans="11:11" x14ac:dyDescent="0.25">
      <c r="K13224" s="1"/>
    </row>
    <row r="13225" spans="11:11" x14ac:dyDescent="0.25">
      <c r="K13225" s="1"/>
    </row>
    <row r="13226" spans="11:11" x14ac:dyDescent="0.25">
      <c r="K13226" s="1"/>
    </row>
    <row r="13227" spans="11:11" x14ac:dyDescent="0.25">
      <c r="K13227" s="1"/>
    </row>
    <row r="13228" spans="11:11" x14ac:dyDescent="0.25">
      <c r="K13228" s="1"/>
    </row>
    <row r="13229" spans="11:11" x14ac:dyDescent="0.25">
      <c r="K13229" s="1"/>
    </row>
    <row r="13230" spans="11:11" x14ac:dyDescent="0.25">
      <c r="K13230" s="1"/>
    </row>
    <row r="13231" spans="11:11" x14ac:dyDescent="0.25">
      <c r="K13231" s="1"/>
    </row>
    <row r="13232" spans="11:11" x14ac:dyDescent="0.25">
      <c r="K13232" s="1"/>
    </row>
    <row r="13233" spans="11:11" x14ac:dyDescent="0.25">
      <c r="K13233" s="1"/>
    </row>
    <row r="13234" spans="11:11" x14ac:dyDescent="0.25">
      <c r="K13234" s="1"/>
    </row>
    <row r="13235" spans="11:11" x14ac:dyDescent="0.25">
      <c r="K13235" s="1"/>
    </row>
    <row r="13236" spans="11:11" x14ac:dyDescent="0.25">
      <c r="K13236" s="1"/>
    </row>
    <row r="13237" spans="11:11" x14ac:dyDescent="0.25">
      <c r="K13237" s="1"/>
    </row>
    <row r="13238" spans="11:11" x14ac:dyDescent="0.25">
      <c r="K13238" s="1"/>
    </row>
    <row r="13239" spans="11:11" x14ac:dyDescent="0.25">
      <c r="K13239" s="1"/>
    </row>
    <row r="13240" spans="11:11" x14ac:dyDescent="0.25">
      <c r="K13240" s="1"/>
    </row>
    <row r="13241" spans="11:11" x14ac:dyDescent="0.25">
      <c r="K13241" s="1"/>
    </row>
    <row r="13242" spans="11:11" x14ac:dyDescent="0.25">
      <c r="K13242" s="1"/>
    </row>
    <row r="13243" spans="11:11" x14ac:dyDescent="0.25">
      <c r="K13243" s="1"/>
    </row>
    <row r="13244" spans="11:11" x14ac:dyDescent="0.25">
      <c r="K13244" s="1"/>
    </row>
    <row r="13245" spans="11:11" x14ac:dyDescent="0.25">
      <c r="K13245" s="1"/>
    </row>
    <row r="13246" spans="11:11" x14ac:dyDescent="0.25">
      <c r="K13246" s="1"/>
    </row>
    <row r="13247" spans="11:11" x14ac:dyDescent="0.25">
      <c r="K13247" s="1"/>
    </row>
    <row r="13248" spans="11:11" x14ac:dyDescent="0.25">
      <c r="K13248" s="1"/>
    </row>
    <row r="13249" spans="11:11" x14ac:dyDescent="0.25">
      <c r="K13249" s="1"/>
    </row>
    <row r="13250" spans="11:11" x14ac:dyDescent="0.25">
      <c r="K13250" s="1"/>
    </row>
    <row r="13251" spans="11:11" x14ac:dyDescent="0.25">
      <c r="K13251" s="1"/>
    </row>
    <row r="13252" spans="11:11" x14ac:dyDescent="0.25">
      <c r="K13252" s="1"/>
    </row>
    <row r="13253" spans="11:11" x14ac:dyDescent="0.25">
      <c r="K13253" s="1"/>
    </row>
    <row r="13254" spans="11:11" x14ac:dyDescent="0.25">
      <c r="K13254" s="1"/>
    </row>
    <row r="13255" spans="11:11" x14ac:dyDescent="0.25">
      <c r="K13255" s="1"/>
    </row>
    <row r="13256" spans="11:11" x14ac:dyDescent="0.25">
      <c r="K13256" s="1"/>
    </row>
    <row r="13257" spans="11:11" x14ac:dyDescent="0.25">
      <c r="K13257" s="1"/>
    </row>
    <row r="13258" spans="11:11" x14ac:dyDescent="0.25">
      <c r="K13258" s="1"/>
    </row>
    <row r="13259" spans="11:11" x14ac:dyDescent="0.25">
      <c r="K13259" s="1"/>
    </row>
    <row r="13260" spans="11:11" x14ac:dyDescent="0.25">
      <c r="K13260" s="1"/>
    </row>
    <row r="13261" spans="11:11" x14ac:dyDescent="0.25">
      <c r="K13261" s="1"/>
    </row>
    <row r="13262" spans="11:11" x14ac:dyDescent="0.25">
      <c r="K13262" s="1"/>
    </row>
    <row r="13263" spans="11:11" x14ac:dyDescent="0.25">
      <c r="K13263" s="1"/>
    </row>
    <row r="13264" spans="11:11" x14ac:dyDescent="0.25">
      <c r="K13264" s="1"/>
    </row>
    <row r="13265" spans="11:11" x14ac:dyDescent="0.25">
      <c r="K13265" s="1"/>
    </row>
    <row r="13266" spans="11:11" x14ac:dyDescent="0.25">
      <c r="K13266" s="1"/>
    </row>
    <row r="13267" spans="11:11" x14ac:dyDescent="0.25">
      <c r="K13267" s="1"/>
    </row>
    <row r="13268" spans="11:11" x14ac:dyDescent="0.25">
      <c r="K13268" s="1"/>
    </row>
    <row r="13269" spans="11:11" x14ac:dyDescent="0.25">
      <c r="K13269" s="1"/>
    </row>
    <row r="13270" spans="11:11" x14ac:dyDescent="0.25">
      <c r="K13270" s="1"/>
    </row>
    <row r="13271" spans="11:11" x14ac:dyDescent="0.25">
      <c r="K13271" s="1"/>
    </row>
    <row r="13272" spans="11:11" x14ac:dyDescent="0.25">
      <c r="K13272" s="1"/>
    </row>
    <row r="13273" spans="11:11" x14ac:dyDescent="0.25">
      <c r="K13273" s="1"/>
    </row>
    <row r="13274" spans="11:11" x14ac:dyDescent="0.25">
      <c r="K13274" s="1"/>
    </row>
    <row r="13275" spans="11:11" x14ac:dyDescent="0.25">
      <c r="K13275" s="1"/>
    </row>
    <row r="13276" spans="11:11" x14ac:dyDescent="0.25">
      <c r="K13276" s="1"/>
    </row>
    <row r="13277" spans="11:11" x14ac:dyDescent="0.25">
      <c r="K13277" s="1"/>
    </row>
    <row r="13278" spans="11:11" x14ac:dyDescent="0.25">
      <c r="K13278" s="1"/>
    </row>
    <row r="13279" spans="11:11" x14ac:dyDescent="0.25">
      <c r="K13279" s="1"/>
    </row>
    <row r="13280" spans="11:11" x14ac:dyDescent="0.25">
      <c r="K13280" s="1"/>
    </row>
    <row r="13281" spans="11:11" x14ac:dyDescent="0.25">
      <c r="K13281" s="1"/>
    </row>
    <row r="13282" spans="11:11" x14ac:dyDescent="0.25">
      <c r="K13282" s="1"/>
    </row>
    <row r="13283" spans="11:11" x14ac:dyDescent="0.25">
      <c r="K13283" s="1"/>
    </row>
    <row r="13284" spans="11:11" x14ac:dyDescent="0.25">
      <c r="K13284" s="1"/>
    </row>
    <row r="13285" spans="11:11" x14ac:dyDescent="0.25">
      <c r="K13285" s="1"/>
    </row>
    <row r="13286" spans="11:11" x14ac:dyDescent="0.25">
      <c r="K13286" s="1"/>
    </row>
    <row r="13287" spans="11:11" x14ac:dyDescent="0.25">
      <c r="K13287" s="1"/>
    </row>
    <row r="13288" spans="11:11" x14ac:dyDescent="0.25">
      <c r="K13288" s="1"/>
    </row>
    <row r="13289" spans="11:11" x14ac:dyDescent="0.25">
      <c r="K13289" s="1"/>
    </row>
    <row r="13290" spans="11:11" x14ac:dyDescent="0.25">
      <c r="K13290" s="1"/>
    </row>
    <row r="13291" spans="11:11" x14ac:dyDescent="0.25">
      <c r="K13291" s="1"/>
    </row>
    <row r="13292" spans="11:11" x14ac:dyDescent="0.25">
      <c r="K13292" s="1"/>
    </row>
    <row r="13293" spans="11:11" x14ac:dyDescent="0.25">
      <c r="K13293" s="1"/>
    </row>
    <row r="13294" spans="11:11" x14ac:dyDescent="0.25">
      <c r="K13294" s="1"/>
    </row>
    <row r="13295" spans="11:11" x14ac:dyDescent="0.25">
      <c r="K13295" s="1"/>
    </row>
    <row r="13296" spans="11:11" x14ac:dyDescent="0.25">
      <c r="K13296" s="1"/>
    </row>
    <row r="13297" spans="11:11" x14ac:dyDescent="0.25">
      <c r="K13297" s="1"/>
    </row>
    <row r="13298" spans="11:11" x14ac:dyDescent="0.25">
      <c r="K13298" s="1"/>
    </row>
    <row r="13299" spans="11:11" x14ac:dyDescent="0.25">
      <c r="K13299" s="1"/>
    </row>
    <row r="13300" spans="11:11" x14ac:dyDescent="0.25">
      <c r="K13300" s="1"/>
    </row>
    <row r="13301" spans="11:11" x14ac:dyDescent="0.25">
      <c r="K13301" s="1"/>
    </row>
    <row r="13302" spans="11:11" x14ac:dyDescent="0.25">
      <c r="K13302" s="1"/>
    </row>
    <row r="13303" spans="11:11" x14ac:dyDescent="0.25">
      <c r="K13303" s="1"/>
    </row>
    <row r="13304" spans="11:11" x14ac:dyDescent="0.25">
      <c r="K13304" s="1"/>
    </row>
    <row r="13305" spans="11:11" x14ac:dyDescent="0.25">
      <c r="K13305" s="1"/>
    </row>
    <row r="13306" spans="11:11" x14ac:dyDescent="0.25">
      <c r="K13306" s="1"/>
    </row>
    <row r="13307" spans="11:11" x14ac:dyDescent="0.25">
      <c r="K13307" s="1"/>
    </row>
    <row r="13308" spans="11:11" x14ac:dyDescent="0.25">
      <c r="K13308" s="1"/>
    </row>
    <row r="13309" spans="11:11" x14ac:dyDescent="0.25">
      <c r="K13309" s="1"/>
    </row>
    <row r="13310" spans="11:11" x14ac:dyDescent="0.25">
      <c r="K13310" s="1"/>
    </row>
    <row r="13311" spans="11:11" x14ac:dyDescent="0.25">
      <c r="K13311" s="1"/>
    </row>
    <row r="13312" spans="11:11" x14ac:dyDescent="0.25">
      <c r="K13312" s="1"/>
    </row>
    <row r="13313" spans="11:11" x14ac:dyDescent="0.25">
      <c r="K13313" s="1"/>
    </row>
    <row r="13314" spans="11:11" x14ac:dyDescent="0.25">
      <c r="K13314" s="1"/>
    </row>
    <row r="13315" spans="11:11" x14ac:dyDescent="0.25">
      <c r="K13315" s="1"/>
    </row>
    <row r="13316" spans="11:11" x14ac:dyDescent="0.25">
      <c r="K13316" s="1"/>
    </row>
    <row r="13317" spans="11:11" x14ac:dyDescent="0.25">
      <c r="K13317" s="1"/>
    </row>
    <row r="13318" spans="11:11" x14ac:dyDescent="0.25">
      <c r="K13318" s="1"/>
    </row>
    <row r="13319" spans="11:11" x14ac:dyDescent="0.25">
      <c r="K13319" s="1"/>
    </row>
    <row r="13320" spans="11:11" x14ac:dyDescent="0.25">
      <c r="K13320" s="1"/>
    </row>
    <row r="13321" spans="11:11" x14ac:dyDescent="0.25">
      <c r="K13321" s="1"/>
    </row>
    <row r="13322" spans="11:11" x14ac:dyDescent="0.25">
      <c r="K13322" s="1"/>
    </row>
    <row r="13323" spans="11:11" x14ac:dyDescent="0.25">
      <c r="K13323" s="1"/>
    </row>
    <row r="13324" spans="11:11" x14ac:dyDescent="0.25">
      <c r="K13324" s="1"/>
    </row>
    <row r="13325" spans="11:11" x14ac:dyDescent="0.25">
      <c r="K13325" s="1"/>
    </row>
    <row r="13326" spans="11:11" x14ac:dyDescent="0.25">
      <c r="K13326" s="1"/>
    </row>
    <row r="13327" spans="11:11" x14ac:dyDescent="0.25">
      <c r="K13327" s="1"/>
    </row>
    <row r="13328" spans="11:11" x14ac:dyDescent="0.25">
      <c r="K13328" s="1"/>
    </row>
    <row r="13329" spans="11:11" x14ac:dyDescent="0.25">
      <c r="K13329" s="1"/>
    </row>
    <row r="13330" spans="11:11" x14ac:dyDescent="0.25">
      <c r="K13330" s="1"/>
    </row>
    <row r="13331" spans="11:11" x14ac:dyDescent="0.25">
      <c r="K13331" s="1"/>
    </row>
    <row r="13332" spans="11:11" x14ac:dyDescent="0.25">
      <c r="K13332" s="1"/>
    </row>
    <row r="13333" spans="11:11" x14ac:dyDescent="0.25">
      <c r="K13333" s="1"/>
    </row>
    <row r="13334" spans="11:11" x14ac:dyDescent="0.25">
      <c r="K13334" s="1"/>
    </row>
    <row r="13335" spans="11:11" x14ac:dyDescent="0.25">
      <c r="K13335" s="1"/>
    </row>
    <row r="13336" spans="11:11" x14ac:dyDescent="0.25">
      <c r="K13336" s="1"/>
    </row>
    <row r="13337" spans="11:11" x14ac:dyDescent="0.25">
      <c r="K13337" s="1"/>
    </row>
    <row r="13338" spans="11:11" x14ac:dyDescent="0.25">
      <c r="K13338" s="1"/>
    </row>
    <row r="13339" spans="11:11" x14ac:dyDescent="0.25">
      <c r="K13339" s="1"/>
    </row>
    <row r="13340" spans="11:11" x14ac:dyDescent="0.25">
      <c r="K13340" s="1"/>
    </row>
    <row r="13341" spans="11:11" x14ac:dyDescent="0.25">
      <c r="K13341" s="1"/>
    </row>
    <row r="13342" spans="11:11" x14ac:dyDescent="0.25">
      <c r="K13342" s="1"/>
    </row>
    <row r="13343" spans="11:11" x14ac:dyDescent="0.25">
      <c r="K13343" s="1"/>
    </row>
    <row r="13344" spans="11:11" x14ac:dyDescent="0.25">
      <c r="K13344" s="1"/>
    </row>
    <row r="13345" spans="11:11" x14ac:dyDescent="0.25">
      <c r="K13345" s="1"/>
    </row>
    <row r="13346" spans="11:11" x14ac:dyDescent="0.25">
      <c r="K13346" s="1"/>
    </row>
    <row r="13347" spans="11:11" x14ac:dyDescent="0.25">
      <c r="K13347" s="1"/>
    </row>
    <row r="13348" spans="11:11" x14ac:dyDescent="0.25">
      <c r="K13348" s="1"/>
    </row>
    <row r="13349" spans="11:11" x14ac:dyDescent="0.25">
      <c r="K13349" s="1"/>
    </row>
    <row r="13350" spans="11:11" x14ac:dyDescent="0.25">
      <c r="K13350" s="1"/>
    </row>
    <row r="13351" spans="11:11" x14ac:dyDescent="0.25">
      <c r="K13351" s="1"/>
    </row>
    <row r="13352" spans="11:11" x14ac:dyDescent="0.25">
      <c r="K13352" s="1"/>
    </row>
    <row r="13353" spans="11:11" x14ac:dyDescent="0.25">
      <c r="K13353" s="1"/>
    </row>
    <row r="13354" spans="11:11" x14ac:dyDescent="0.25">
      <c r="K13354" s="1"/>
    </row>
    <row r="13355" spans="11:11" x14ac:dyDescent="0.25">
      <c r="K13355" s="1"/>
    </row>
    <row r="13356" spans="11:11" x14ac:dyDescent="0.25">
      <c r="K13356" s="1"/>
    </row>
    <row r="13357" spans="11:11" x14ac:dyDescent="0.25">
      <c r="K13357" s="1"/>
    </row>
    <row r="13358" spans="11:11" x14ac:dyDescent="0.25">
      <c r="K13358" s="1"/>
    </row>
    <row r="13359" spans="11:11" x14ac:dyDescent="0.25">
      <c r="K13359" s="1"/>
    </row>
    <row r="13360" spans="11:11" x14ac:dyDescent="0.25">
      <c r="K13360" s="1"/>
    </row>
    <row r="13361" spans="11:11" x14ac:dyDescent="0.25">
      <c r="K13361" s="1"/>
    </row>
    <row r="13362" spans="11:11" x14ac:dyDescent="0.25">
      <c r="K13362" s="1"/>
    </row>
    <row r="13363" spans="11:11" x14ac:dyDescent="0.25">
      <c r="K13363" s="1"/>
    </row>
    <row r="13364" spans="11:11" x14ac:dyDescent="0.25">
      <c r="K13364" s="1"/>
    </row>
    <row r="13365" spans="11:11" x14ac:dyDescent="0.25">
      <c r="K13365" s="1"/>
    </row>
    <row r="13366" spans="11:11" x14ac:dyDescent="0.25">
      <c r="K13366" s="1"/>
    </row>
    <row r="13367" spans="11:11" x14ac:dyDescent="0.25">
      <c r="K13367" s="1"/>
    </row>
    <row r="13368" spans="11:11" x14ac:dyDescent="0.25">
      <c r="K13368" s="1"/>
    </row>
    <row r="13369" spans="11:11" x14ac:dyDescent="0.25">
      <c r="K13369" s="1"/>
    </row>
    <row r="13370" spans="11:11" x14ac:dyDescent="0.25">
      <c r="K13370" s="1"/>
    </row>
    <row r="13371" spans="11:11" x14ac:dyDescent="0.25">
      <c r="K13371" s="1"/>
    </row>
    <row r="13372" spans="11:11" x14ac:dyDescent="0.25">
      <c r="K13372" s="1"/>
    </row>
    <row r="13373" spans="11:11" x14ac:dyDescent="0.25">
      <c r="K13373" s="1"/>
    </row>
    <row r="13374" spans="11:11" x14ac:dyDescent="0.25">
      <c r="K13374" s="1"/>
    </row>
    <row r="13375" spans="11:11" x14ac:dyDescent="0.25">
      <c r="K13375" s="1"/>
    </row>
    <row r="13376" spans="11:11" x14ac:dyDescent="0.25">
      <c r="K13376" s="1"/>
    </row>
    <row r="13377" spans="11:11" x14ac:dyDescent="0.25">
      <c r="K13377" s="1"/>
    </row>
    <row r="13378" spans="11:11" x14ac:dyDescent="0.25">
      <c r="K13378" s="1"/>
    </row>
    <row r="13379" spans="11:11" x14ac:dyDescent="0.25">
      <c r="K13379" s="1"/>
    </row>
    <row r="13380" spans="11:11" x14ac:dyDescent="0.25">
      <c r="K13380" s="1"/>
    </row>
    <row r="13381" spans="11:11" x14ac:dyDescent="0.25">
      <c r="K13381" s="1"/>
    </row>
    <row r="13382" spans="11:11" x14ac:dyDescent="0.25">
      <c r="K13382" s="1"/>
    </row>
    <row r="13383" spans="11:11" x14ac:dyDescent="0.25">
      <c r="K13383" s="1"/>
    </row>
    <row r="13384" spans="11:11" x14ac:dyDescent="0.25">
      <c r="K13384" s="1"/>
    </row>
    <row r="13385" spans="11:11" x14ac:dyDescent="0.25">
      <c r="K13385" s="1"/>
    </row>
    <row r="13386" spans="11:11" x14ac:dyDescent="0.25">
      <c r="K13386" s="1"/>
    </row>
    <row r="13387" spans="11:11" x14ac:dyDescent="0.25">
      <c r="K13387" s="1"/>
    </row>
    <row r="13388" spans="11:11" x14ac:dyDescent="0.25">
      <c r="K13388" s="1"/>
    </row>
    <row r="13389" spans="11:11" x14ac:dyDescent="0.25">
      <c r="K13389" s="1"/>
    </row>
    <row r="13390" spans="11:11" x14ac:dyDescent="0.25">
      <c r="K13390" s="1"/>
    </row>
    <row r="13391" spans="11:11" x14ac:dyDescent="0.25">
      <c r="K13391" s="1"/>
    </row>
    <row r="13392" spans="11:11" x14ac:dyDescent="0.25">
      <c r="K13392" s="1"/>
    </row>
    <row r="13393" spans="11:11" x14ac:dyDescent="0.25">
      <c r="K13393" s="1"/>
    </row>
    <row r="13394" spans="11:11" x14ac:dyDescent="0.25">
      <c r="K13394" s="1"/>
    </row>
    <row r="13395" spans="11:11" x14ac:dyDescent="0.25">
      <c r="K13395" s="1"/>
    </row>
    <row r="13396" spans="11:11" x14ac:dyDescent="0.25">
      <c r="K13396" s="1"/>
    </row>
    <row r="13397" spans="11:11" x14ac:dyDescent="0.25">
      <c r="K13397" s="1"/>
    </row>
    <row r="13398" spans="11:11" x14ac:dyDescent="0.25">
      <c r="K13398" s="1"/>
    </row>
    <row r="13399" spans="11:11" x14ac:dyDescent="0.25">
      <c r="K13399" s="1"/>
    </row>
    <row r="13400" spans="11:11" x14ac:dyDescent="0.25">
      <c r="K13400" s="1"/>
    </row>
    <row r="13401" spans="11:11" x14ac:dyDescent="0.25">
      <c r="K13401" s="1"/>
    </row>
    <row r="13402" spans="11:11" x14ac:dyDescent="0.25">
      <c r="K13402" s="1"/>
    </row>
    <row r="13403" spans="11:11" x14ac:dyDescent="0.25">
      <c r="K13403" s="1"/>
    </row>
    <row r="13404" spans="11:11" x14ac:dyDescent="0.25">
      <c r="K13404" s="1"/>
    </row>
    <row r="13405" spans="11:11" x14ac:dyDescent="0.25">
      <c r="K13405" s="1"/>
    </row>
    <row r="13406" spans="11:11" x14ac:dyDescent="0.25">
      <c r="K13406" s="1"/>
    </row>
    <row r="13407" spans="11:11" x14ac:dyDescent="0.25">
      <c r="K13407" s="1"/>
    </row>
    <row r="13408" spans="11:11" x14ac:dyDescent="0.25">
      <c r="K13408" s="1"/>
    </row>
    <row r="13409" spans="11:11" x14ac:dyDescent="0.25">
      <c r="K13409" s="1"/>
    </row>
    <row r="13410" spans="11:11" x14ac:dyDescent="0.25">
      <c r="K13410" s="1"/>
    </row>
    <row r="13411" spans="11:11" x14ac:dyDescent="0.25">
      <c r="K13411" s="1"/>
    </row>
    <row r="13412" spans="11:11" x14ac:dyDescent="0.25">
      <c r="K13412" s="1"/>
    </row>
    <row r="13413" spans="11:11" x14ac:dyDescent="0.25">
      <c r="K13413" s="1"/>
    </row>
    <row r="13414" spans="11:11" x14ac:dyDescent="0.25">
      <c r="K13414" s="1"/>
    </row>
    <row r="13415" spans="11:11" x14ac:dyDescent="0.25">
      <c r="K13415" s="1"/>
    </row>
    <row r="13416" spans="11:11" x14ac:dyDescent="0.25">
      <c r="K13416" s="1"/>
    </row>
    <row r="13417" spans="11:11" x14ac:dyDescent="0.25">
      <c r="K13417" s="1"/>
    </row>
    <row r="13418" spans="11:11" x14ac:dyDescent="0.25">
      <c r="K13418" s="1"/>
    </row>
    <row r="13419" spans="11:11" x14ac:dyDescent="0.25">
      <c r="K13419" s="1"/>
    </row>
    <row r="13420" spans="11:11" x14ac:dyDescent="0.25">
      <c r="K13420" s="1"/>
    </row>
    <row r="13421" spans="11:11" x14ac:dyDescent="0.25">
      <c r="K13421" s="1"/>
    </row>
    <row r="13422" spans="11:11" x14ac:dyDescent="0.25">
      <c r="K13422" s="1"/>
    </row>
    <row r="13423" spans="11:11" x14ac:dyDescent="0.25">
      <c r="K13423" s="1"/>
    </row>
    <row r="13424" spans="11:11" x14ac:dyDescent="0.25">
      <c r="K13424" s="1"/>
    </row>
    <row r="13425" spans="11:11" x14ac:dyDescent="0.25">
      <c r="K13425" s="1"/>
    </row>
    <row r="13426" spans="11:11" x14ac:dyDescent="0.25">
      <c r="K13426" s="1"/>
    </row>
    <row r="13427" spans="11:11" x14ac:dyDescent="0.25">
      <c r="K13427" s="1"/>
    </row>
    <row r="13428" spans="11:11" x14ac:dyDescent="0.25">
      <c r="K13428" s="1"/>
    </row>
    <row r="13429" spans="11:11" x14ac:dyDescent="0.25">
      <c r="K13429" s="1"/>
    </row>
    <row r="13430" spans="11:11" x14ac:dyDescent="0.25">
      <c r="K13430" s="1"/>
    </row>
    <row r="13431" spans="11:11" x14ac:dyDescent="0.25">
      <c r="K13431" s="1"/>
    </row>
    <row r="13432" spans="11:11" x14ac:dyDescent="0.25">
      <c r="K13432" s="1"/>
    </row>
    <row r="13433" spans="11:11" x14ac:dyDescent="0.25">
      <c r="K13433" s="1"/>
    </row>
    <row r="13434" spans="11:11" x14ac:dyDescent="0.25">
      <c r="K13434" s="1"/>
    </row>
    <row r="13435" spans="11:11" x14ac:dyDescent="0.25">
      <c r="K13435" s="1"/>
    </row>
    <row r="13436" spans="11:11" x14ac:dyDescent="0.25">
      <c r="K13436" s="1"/>
    </row>
    <row r="13437" spans="11:11" x14ac:dyDescent="0.25">
      <c r="K13437" s="1"/>
    </row>
    <row r="13438" spans="11:11" x14ac:dyDescent="0.25">
      <c r="K13438" s="1"/>
    </row>
    <row r="13439" spans="11:11" x14ac:dyDescent="0.25">
      <c r="K13439" s="1"/>
    </row>
    <row r="13440" spans="11:11" x14ac:dyDescent="0.25">
      <c r="K13440" s="1"/>
    </row>
    <row r="13441" spans="11:11" x14ac:dyDescent="0.25">
      <c r="K13441" s="1"/>
    </row>
    <row r="13442" spans="11:11" x14ac:dyDescent="0.25">
      <c r="K13442" s="1"/>
    </row>
    <row r="13443" spans="11:11" x14ac:dyDescent="0.25">
      <c r="K13443" s="1"/>
    </row>
    <row r="13444" spans="11:11" x14ac:dyDescent="0.25">
      <c r="K13444" s="1"/>
    </row>
    <row r="13445" spans="11:11" x14ac:dyDescent="0.25">
      <c r="K13445" s="1"/>
    </row>
    <row r="13446" spans="11:11" x14ac:dyDescent="0.25">
      <c r="K13446" s="1"/>
    </row>
    <row r="13447" spans="11:11" x14ac:dyDescent="0.25">
      <c r="K13447" s="1"/>
    </row>
    <row r="13448" spans="11:11" x14ac:dyDescent="0.25">
      <c r="K13448" s="1"/>
    </row>
    <row r="13449" spans="11:11" x14ac:dyDescent="0.25">
      <c r="K13449" s="1"/>
    </row>
    <row r="13450" spans="11:11" x14ac:dyDescent="0.25">
      <c r="K13450" s="1"/>
    </row>
    <row r="13451" spans="11:11" x14ac:dyDescent="0.25">
      <c r="K13451" s="1"/>
    </row>
    <row r="13452" spans="11:11" x14ac:dyDescent="0.25">
      <c r="K13452" s="1"/>
    </row>
    <row r="13453" spans="11:11" x14ac:dyDescent="0.25">
      <c r="K13453" s="1"/>
    </row>
    <row r="13454" spans="11:11" x14ac:dyDescent="0.25">
      <c r="K13454" s="1"/>
    </row>
    <row r="13455" spans="11:11" x14ac:dyDescent="0.25">
      <c r="K13455" s="1"/>
    </row>
    <row r="13456" spans="11:11" x14ac:dyDescent="0.25">
      <c r="K13456" s="1"/>
    </row>
    <row r="13457" spans="11:11" x14ac:dyDescent="0.25">
      <c r="K13457" s="1"/>
    </row>
    <row r="13458" spans="11:11" x14ac:dyDescent="0.25">
      <c r="K13458" s="1"/>
    </row>
    <row r="13459" spans="11:11" x14ac:dyDescent="0.25">
      <c r="K13459" s="1"/>
    </row>
    <row r="13460" spans="11:11" x14ac:dyDescent="0.25">
      <c r="K13460" s="1"/>
    </row>
    <row r="13461" spans="11:11" x14ac:dyDescent="0.25">
      <c r="K13461" s="1"/>
    </row>
    <row r="13462" spans="11:11" x14ac:dyDescent="0.25">
      <c r="K13462" s="1"/>
    </row>
    <row r="13463" spans="11:11" x14ac:dyDescent="0.25">
      <c r="K13463" s="1"/>
    </row>
    <row r="13464" spans="11:11" x14ac:dyDescent="0.25">
      <c r="K13464" s="1"/>
    </row>
    <row r="13465" spans="11:11" x14ac:dyDescent="0.25">
      <c r="K13465" s="1"/>
    </row>
    <row r="13466" spans="11:11" x14ac:dyDescent="0.25">
      <c r="K13466" s="1"/>
    </row>
    <row r="13467" spans="11:11" x14ac:dyDescent="0.25">
      <c r="K13467" s="1"/>
    </row>
    <row r="13468" spans="11:11" x14ac:dyDescent="0.25">
      <c r="K13468" s="1"/>
    </row>
    <row r="13469" spans="11:11" x14ac:dyDescent="0.25">
      <c r="K13469" s="1"/>
    </row>
    <row r="13470" spans="11:11" x14ac:dyDescent="0.25">
      <c r="K13470" s="1"/>
    </row>
    <row r="13471" spans="11:11" x14ac:dyDescent="0.25">
      <c r="K13471" s="1"/>
    </row>
    <row r="13472" spans="11:11" x14ac:dyDescent="0.25">
      <c r="K13472" s="1"/>
    </row>
    <row r="13473" spans="11:11" x14ac:dyDescent="0.25">
      <c r="K13473" s="1"/>
    </row>
    <row r="13474" spans="11:11" x14ac:dyDescent="0.25">
      <c r="K13474" s="1"/>
    </row>
    <row r="13475" spans="11:11" x14ac:dyDescent="0.25">
      <c r="K13475" s="1"/>
    </row>
    <row r="13476" spans="11:11" x14ac:dyDescent="0.25">
      <c r="K13476" s="1"/>
    </row>
    <row r="13477" spans="11:11" x14ac:dyDescent="0.25">
      <c r="K13477" s="1"/>
    </row>
    <row r="13478" spans="11:11" x14ac:dyDescent="0.25">
      <c r="K13478" s="1"/>
    </row>
    <row r="13479" spans="11:11" x14ac:dyDescent="0.25">
      <c r="K13479" s="1"/>
    </row>
    <row r="13480" spans="11:11" x14ac:dyDescent="0.25">
      <c r="K13480" s="1"/>
    </row>
    <row r="13481" spans="11:11" x14ac:dyDescent="0.25">
      <c r="K13481" s="1"/>
    </row>
    <row r="13482" spans="11:11" x14ac:dyDescent="0.25">
      <c r="K13482" s="1"/>
    </row>
    <row r="13483" spans="11:11" x14ac:dyDescent="0.25">
      <c r="K13483" s="1"/>
    </row>
    <row r="13484" spans="11:11" x14ac:dyDescent="0.25">
      <c r="K13484" s="1"/>
    </row>
    <row r="13485" spans="11:11" x14ac:dyDescent="0.25">
      <c r="K13485" s="1"/>
    </row>
    <row r="13486" spans="11:11" x14ac:dyDescent="0.25">
      <c r="K13486" s="1"/>
    </row>
    <row r="13487" spans="11:11" x14ac:dyDescent="0.25">
      <c r="K13487" s="1"/>
    </row>
    <row r="13488" spans="11:11" x14ac:dyDescent="0.25">
      <c r="K13488" s="1"/>
    </row>
    <row r="13489" spans="11:11" x14ac:dyDescent="0.25">
      <c r="K13489" s="1"/>
    </row>
    <row r="13490" spans="11:11" x14ac:dyDescent="0.25">
      <c r="K13490" s="1"/>
    </row>
    <row r="13491" spans="11:11" x14ac:dyDescent="0.25">
      <c r="K13491" s="1"/>
    </row>
    <row r="13492" spans="11:11" x14ac:dyDescent="0.25">
      <c r="K13492" s="1"/>
    </row>
    <row r="13493" spans="11:11" x14ac:dyDescent="0.25">
      <c r="K13493" s="1"/>
    </row>
    <row r="13494" spans="11:11" x14ac:dyDescent="0.25">
      <c r="K13494" s="1"/>
    </row>
    <row r="13495" spans="11:11" x14ac:dyDescent="0.25">
      <c r="K13495" s="1"/>
    </row>
    <row r="13496" spans="11:11" x14ac:dyDescent="0.25">
      <c r="K13496" s="1"/>
    </row>
    <row r="13497" spans="11:11" x14ac:dyDescent="0.25">
      <c r="K13497" s="1"/>
    </row>
    <row r="13498" spans="11:11" x14ac:dyDescent="0.25">
      <c r="K13498" s="1"/>
    </row>
    <row r="13499" spans="11:11" x14ac:dyDescent="0.25">
      <c r="K13499" s="1"/>
    </row>
    <row r="13500" spans="11:11" x14ac:dyDescent="0.25">
      <c r="K13500" s="1"/>
    </row>
    <row r="13501" spans="11:11" x14ac:dyDescent="0.25">
      <c r="K13501" s="1"/>
    </row>
    <row r="13502" spans="11:11" x14ac:dyDescent="0.25">
      <c r="K13502" s="1"/>
    </row>
    <row r="13503" spans="11:11" x14ac:dyDescent="0.25">
      <c r="K13503" s="1"/>
    </row>
    <row r="13504" spans="11:11" x14ac:dyDescent="0.25">
      <c r="K13504" s="1"/>
    </row>
    <row r="13505" spans="11:11" x14ac:dyDescent="0.25">
      <c r="K13505" s="1"/>
    </row>
    <row r="13506" spans="11:11" x14ac:dyDescent="0.25">
      <c r="K13506" s="1"/>
    </row>
    <row r="13507" spans="11:11" x14ac:dyDescent="0.25">
      <c r="K13507" s="1"/>
    </row>
    <row r="13508" spans="11:11" x14ac:dyDescent="0.25">
      <c r="K13508" s="1"/>
    </row>
    <row r="13509" spans="11:11" x14ac:dyDescent="0.25">
      <c r="K13509" s="1"/>
    </row>
    <row r="13510" spans="11:11" x14ac:dyDescent="0.25">
      <c r="K13510" s="1"/>
    </row>
    <row r="13511" spans="11:11" x14ac:dyDescent="0.25">
      <c r="K13511" s="1"/>
    </row>
    <row r="13512" spans="11:11" x14ac:dyDescent="0.25">
      <c r="K13512" s="1"/>
    </row>
    <row r="13513" spans="11:11" x14ac:dyDescent="0.25">
      <c r="K13513" s="1"/>
    </row>
    <row r="13514" spans="11:11" x14ac:dyDescent="0.25">
      <c r="K13514" s="1"/>
    </row>
    <row r="13515" spans="11:11" x14ac:dyDescent="0.25">
      <c r="K13515" s="1"/>
    </row>
    <row r="13516" spans="11:11" x14ac:dyDescent="0.25">
      <c r="K13516" s="1"/>
    </row>
    <row r="13517" spans="11:11" x14ac:dyDescent="0.25">
      <c r="K13517" s="1"/>
    </row>
    <row r="13518" spans="11:11" x14ac:dyDescent="0.25">
      <c r="K13518" s="1"/>
    </row>
    <row r="13519" spans="11:11" x14ac:dyDescent="0.25">
      <c r="K13519" s="1"/>
    </row>
    <row r="13520" spans="11:11" x14ac:dyDescent="0.25">
      <c r="K13520" s="1"/>
    </row>
    <row r="13521" spans="11:11" x14ac:dyDescent="0.25">
      <c r="K13521" s="1"/>
    </row>
    <row r="13522" spans="11:11" x14ac:dyDescent="0.25">
      <c r="K13522" s="1"/>
    </row>
    <row r="13523" spans="11:11" x14ac:dyDescent="0.25">
      <c r="K13523" s="1"/>
    </row>
    <row r="13524" spans="11:11" x14ac:dyDescent="0.25">
      <c r="K13524" s="1"/>
    </row>
    <row r="13525" spans="11:11" x14ac:dyDescent="0.25">
      <c r="K13525" s="1"/>
    </row>
    <row r="13526" spans="11:11" x14ac:dyDescent="0.25">
      <c r="K13526" s="1"/>
    </row>
    <row r="13527" spans="11:11" x14ac:dyDescent="0.25">
      <c r="K13527" s="1"/>
    </row>
    <row r="13528" spans="11:11" x14ac:dyDescent="0.25">
      <c r="K13528" s="1"/>
    </row>
    <row r="13529" spans="11:11" x14ac:dyDescent="0.25">
      <c r="K13529" s="1"/>
    </row>
    <row r="13530" spans="11:11" x14ac:dyDescent="0.25">
      <c r="K13530" s="1"/>
    </row>
    <row r="13531" spans="11:11" x14ac:dyDescent="0.25">
      <c r="K13531" s="1"/>
    </row>
    <row r="13532" spans="11:11" x14ac:dyDescent="0.25">
      <c r="K13532" s="1"/>
    </row>
    <row r="13533" spans="11:11" x14ac:dyDescent="0.25">
      <c r="K13533" s="1"/>
    </row>
    <row r="13534" spans="11:11" x14ac:dyDescent="0.25">
      <c r="K13534" s="1"/>
    </row>
    <row r="13535" spans="11:11" x14ac:dyDescent="0.25">
      <c r="K13535" s="1"/>
    </row>
    <row r="13536" spans="11:11" x14ac:dyDescent="0.25">
      <c r="K13536" s="1"/>
    </row>
    <row r="13537" spans="11:11" x14ac:dyDescent="0.25">
      <c r="K13537" s="1"/>
    </row>
    <row r="13538" spans="11:11" x14ac:dyDescent="0.25">
      <c r="K13538" s="1"/>
    </row>
    <row r="13539" spans="11:11" x14ac:dyDescent="0.25">
      <c r="K13539" s="1"/>
    </row>
    <row r="13540" spans="11:11" x14ac:dyDescent="0.25">
      <c r="K13540" s="1"/>
    </row>
    <row r="13541" spans="11:11" x14ac:dyDescent="0.25">
      <c r="K13541" s="1"/>
    </row>
    <row r="13542" spans="11:11" x14ac:dyDescent="0.25">
      <c r="K13542" s="1"/>
    </row>
    <row r="13543" spans="11:11" x14ac:dyDescent="0.25">
      <c r="K13543" s="1"/>
    </row>
    <row r="13544" spans="11:11" x14ac:dyDescent="0.25">
      <c r="K13544" s="1"/>
    </row>
    <row r="13545" spans="11:11" x14ac:dyDescent="0.25">
      <c r="K13545" s="1"/>
    </row>
    <row r="13546" spans="11:11" x14ac:dyDescent="0.25">
      <c r="K13546" s="1"/>
    </row>
    <row r="13547" spans="11:11" x14ac:dyDescent="0.25">
      <c r="K13547" s="1"/>
    </row>
    <row r="13548" spans="11:11" x14ac:dyDescent="0.25">
      <c r="K13548" s="1"/>
    </row>
    <row r="13549" spans="11:11" x14ac:dyDescent="0.25">
      <c r="K13549" s="1"/>
    </row>
    <row r="13550" spans="11:11" x14ac:dyDescent="0.25">
      <c r="K13550" s="1"/>
    </row>
    <row r="13551" spans="11:11" x14ac:dyDescent="0.25">
      <c r="K13551" s="1"/>
    </row>
    <row r="13552" spans="11:11" x14ac:dyDescent="0.25">
      <c r="K13552" s="1"/>
    </row>
    <row r="13553" spans="11:11" x14ac:dyDescent="0.25">
      <c r="K13553" s="1"/>
    </row>
    <row r="13554" spans="11:11" x14ac:dyDescent="0.25">
      <c r="K13554" s="1"/>
    </row>
    <row r="13555" spans="11:11" x14ac:dyDescent="0.25">
      <c r="K13555" s="1"/>
    </row>
    <row r="13556" spans="11:11" x14ac:dyDescent="0.25">
      <c r="K13556" s="1"/>
    </row>
    <row r="13557" spans="11:11" x14ac:dyDescent="0.25">
      <c r="K13557" s="1"/>
    </row>
    <row r="13558" spans="11:11" x14ac:dyDescent="0.25">
      <c r="K13558" s="1"/>
    </row>
    <row r="13559" spans="11:11" x14ac:dyDescent="0.25">
      <c r="K13559" s="1"/>
    </row>
    <row r="13560" spans="11:11" x14ac:dyDescent="0.25">
      <c r="K13560" s="1"/>
    </row>
    <row r="13561" spans="11:11" x14ac:dyDescent="0.25">
      <c r="K13561" s="1"/>
    </row>
    <row r="13562" spans="11:11" x14ac:dyDescent="0.25">
      <c r="K13562" s="1"/>
    </row>
    <row r="13563" spans="11:11" x14ac:dyDescent="0.25">
      <c r="K13563" s="1"/>
    </row>
    <row r="13564" spans="11:11" x14ac:dyDescent="0.25">
      <c r="K13564" s="1"/>
    </row>
    <row r="13565" spans="11:11" x14ac:dyDescent="0.25">
      <c r="K13565" s="1"/>
    </row>
    <row r="13566" spans="11:11" x14ac:dyDescent="0.25">
      <c r="K13566" s="1"/>
    </row>
    <row r="13567" spans="11:11" x14ac:dyDescent="0.25">
      <c r="K13567" s="1"/>
    </row>
    <row r="13568" spans="11:11" x14ac:dyDescent="0.25">
      <c r="K13568" s="1"/>
    </row>
    <row r="13569" spans="11:11" x14ac:dyDescent="0.25">
      <c r="K13569" s="1"/>
    </row>
    <row r="13570" spans="11:11" x14ac:dyDescent="0.25">
      <c r="K13570" s="1"/>
    </row>
    <row r="13571" spans="11:11" x14ac:dyDescent="0.25">
      <c r="K13571" s="1"/>
    </row>
    <row r="13572" spans="11:11" x14ac:dyDescent="0.25">
      <c r="K13572" s="1"/>
    </row>
    <row r="13573" spans="11:11" x14ac:dyDescent="0.25">
      <c r="K13573" s="1"/>
    </row>
    <row r="13574" spans="11:11" x14ac:dyDescent="0.25">
      <c r="K13574" s="1"/>
    </row>
    <row r="13575" spans="11:11" x14ac:dyDescent="0.25">
      <c r="K13575" s="1"/>
    </row>
    <row r="13576" spans="11:11" x14ac:dyDescent="0.25">
      <c r="K13576" s="1"/>
    </row>
    <row r="13577" spans="11:11" x14ac:dyDescent="0.25">
      <c r="K13577" s="1"/>
    </row>
    <row r="13578" spans="11:11" x14ac:dyDescent="0.25">
      <c r="K13578" s="1"/>
    </row>
    <row r="13579" spans="11:11" x14ac:dyDescent="0.25">
      <c r="K13579" s="1"/>
    </row>
    <row r="13580" spans="11:11" x14ac:dyDescent="0.25">
      <c r="K13580" s="1"/>
    </row>
    <row r="13581" spans="11:11" x14ac:dyDescent="0.25">
      <c r="K13581" s="1"/>
    </row>
    <row r="13582" spans="11:11" x14ac:dyDescent="0.25">
      <c r="K13582" s="1"/>
    </row>
    <row r="13583" spans="11:11" x14ac:dyDescent="0.25">
      <c r="K13583" s="1"/>
    </row>
    <row r="13584" spans="11:11" x14ac:dyDescent="0.25">
      <c r="K13584" s="1"/>
    </row>
    <row r="13585" spans="11:11" x14ac:dyDescent="0.25">
      <c r="K13585" s="1"/>
    </row>
    <row r="13586" spans="11:11" x14ac:dyDescent="0.25">
      <c r="K13586" s="1"/>
    </row>
    <row r="13587" spans="11:11" x14ac:dyDescent="0.25">
      <c r="K13587" s="1"/>
    </row>
    <row r="13588" spans="11:11" x14ac:dyDescent="0.25">
      <c r="K13588" s="1"/>
    </row>
    <row r="13589" spans="11:11" x14ac:dyDescent="0.25">
      <c r="K13589" s="1"/>
    </row>
    <row r="13590" spans="11:11" x14ac:dyDescent="0.25">
      <c r="K13590" s="1"/>
    </row>
    <row r="13591" spans="11:11" x14ac:dyDescent="0.25">
      <c r="K13591" s="1"/>
    </row>
    <row r="13592" spans="11:11" x14ac:dyDescent="0.25">
      <c r="K13592" s="1"/>
    </row>
    <row r="13593" spans="11:11" x14ac:dyDescent="0.25">
      <c r="K13593" s="1"/>
    </row>
    <row r="13594" spans="11:11" x14ac:dyDescent="0.25">
      <c r="K13594" s="1"/>
    </row>
    <row r="13595" spans="11:11" x14ac:dyDescent="0.25">
      <c r="K13595" s="1"/>
    </row>
    <row r="13596" spans="11:11" x14ac:dyDescent="0.25">
      <c r="K13596" s="1"/>
    </row>
    <row r="13597" spans="11:11" x14ac:dyDescent="0.25">
      <c r="K13597" s="1"/>
    </row>
    <row r="13598" spans="11:11" x14ac:dyDescent="0.25">
      <c r="K13598" s="1"/>
    </row>
    <row r="13599" spans="11:11" x14ac:dyDescent="0.25">
      <c r="K13599" s="1"/>
    </row>
    <row r="13600" spans="11:11" x14ac:dyDescent="0.25">
      <c r="K13600" s="1"/>
    </row>
    <row r="13601" spans="11:11" x14ac:dyDescent="0.25">
      <c r="K13601" s="1"/>
    </row>
    <row r="13602" spans="11:11" x14ac:dyDescent="0.25">
      <c r="K13602" s="1"/>
    </row>
    <row r="13603" spans="11:11" x14ac:dyDescent="0.25">
      <c r="K13603" s="1"/>
    </row>
    <row r="13604" spans="11:11" x14ac:dyDescent="0.25">
      <c r="K13604" s="1"/>
    </row>
    <row r="13605" spans="11:11" x14ac:dyDescent="0.25">
      <c r="K13605" s="1"/>
    </row>
    <row r="13606" spans="11:11" x14ac:dyDescent="0.25">
      <c r="K13606" s="1"/>
    </row>
    <row r="13607" spans="11:11" x14ac:dyDescent="0.25">
      <c r="K13607" s="1"/>
    </row>
    <row r="13608" spans="11:11" x14ac:dyDescent="0.25">
      <c r="K13608" s="1"/>
    </row>
    <row r="13609" spans="11:11" x14ac:dyDescent="0.25">
      <c r="K13609" s="1"/>
    </row>
    <row r="13610" spans="11:11" x14ac:dyDescent="0.25">
      <c r="K13610" s="1"/>
    </row>
    <row r="13611" spans="11:11" x14ac:dyDescent="0.25">
      <c r="K13611" s="1"/>
    </row>
    <row r="13612" spans="11:11" x14ac:dyDescent="0.25">
      <c r="K13612" s="1"/>
    </row>
    <row r="13613" spans="11:11" x14ac:dyDescent="0.25">
      <c r="K13613" s="1"/>
    </row>
    <row r="13614" spans="11:11" x14ac:dyDescent="0.25">
      <c r="K13614" s="1"/>
    </row>
    <row r="13615" spans="11:11" x14ac:dyDescent="0.25">
      <c r="K13615" s="1"/>
    </row>
    <row r="13616" spans="11:11" x14ac:dyDescent="0.25">
      <c r="K13616" s="1"/>
    </row>
    <row r="13617" spans="11:11" x14ac:dyDescent="0.25">
      <c r="K13617" s="1"/>
    </row>
    <row r="13618" spans="11:11" x14ac:dyDescent="0.25">
      <c r="K13618" s="1"/>
    </row>
    <row r="13619" spans="11:11" x14ac:dyDescent="0.25">
      <c r="K13619" s="1"/>
    </row>
    <row r="13620" spans="11:11" x14ac:dyDescent="0.25">
      <c r="K13620" s="1"/>
    </row>
    <row r="13621" spans="11:11" x14ac:dyDescent="0.25">
      <c r="K13621" s="1"/>
    </row>
    <row r="13622" spans="11:11" x14ac:dyDescent="0.25">
      <c r="K13622" s="1"/>
    </row>
    <row r="13623" spans="11:11" x14ac:dyDescent="0.25">
      <c r="K13623" s="1"/>
    </row>
    <row r="13624" spans="11:11" x14ac:dyDescent="0.25">
      <c r="K13624" s="1"/>
    </row>
    <row r="13625" spans="11:11" x14ac:dyDescent="0.25">
      <c r="K13625" s="1"/>
    </row>
    <row r="13626" spans="11:11" x14ac:dyDescent="0.25">
      <c r="K13626" s="1"/>
    </row>
    <row r="13627" spans="11:11" x14ac:dyDescent="0.25">
      <c r="K13627" s="1"/>
    </row>
    <row r="13628" spans="11:11" x14ac:dyDescent="0.25">
      <c r="K13628" s="1"/>
    </row>
    <row r="13629" spans="11:11" x14ac:dyDescent="0.25">
      <c r="K13629" s="1"/>
    </row>
    <row r="13630" spans="11:11" x14ac:dyDescent="0.25">
      <c r="K13630" s="1"/>
    </row>
    <row r="13631" spans="11:11" x14ac:dyDescent="0.25">
      <c r="K13631" s="1"/>
    </row>
    <row r="13632" spans="11:11" x14ac:dyDescent="0.25">
      <c r="K13632" s="1"/>
    </row>
    <row r="13633" spans="11:11" x14ac:dyDescent="0.25">
      <c r="K13633" s="1"/>
    </row>
    <row r="13634" spans="11:11" x14ac:dyDescent="0.25">
      <c r="K13634" s="1"/>
    </row>
    <row r="13635" spans="11:11" x14ac:dyDescent="0.25">
      <c r="K13635" s="1"/>
    </row>
    <row r="13636" spans="11:11" x14ac:dyDescent="0.25">
      <c r="K13636" s="1"/>
    </row>
    <row r="13637" spans="11:11" x14ac:dyDescent="0.25">
      <c r="K13637" s="1"/>
    </row>
    <row r="13638" spans="11:11" x14ac:dyDescent="0.25">
      <c r="K13638" s="1"/>
    </row>
    <row r="13639" spans="11:11" x14ac:dyDescent="0.25">
      <c r="K13639" s="1"/>
    </row>
    <row r="13640" spans="11:11" x14ac:dyDescent="0.25">
      <c r="K13640" s="1"/>
    </row>
    <row r="13641" spans="11:11" x14ac:dyDescent="0.25">
      <c r="K13641" s="1"/>
    </row>
    <row r="13642" spans="11:11" x14ac:dyDescent="0.25">
      <c r="K13642" s="1"/>
    </row>
    <row r="13643" spans="11:11" x14ac:dyDescent="0.25">
      <c r="K13643" s="1"/>
    </row>
    <row r="13644" spans="11:11" x14ac:dyDescent="0.25">
      <c r="K13644" s="1"/>
    </row>
    <row r="13645" spans="11:11" x14ac:dyDescent="0.25">
      <c r="K13645" s="1"/>
    </row>
    <row r="13646" spans="11:11" x14ac:dyDescent="0.25">
      <c r="K13646" s="1"/>
    </row>
    <row r="13647" spans="11:11" x14ac:dyDescent="0.25">
      <c r="K13647" s="1"/>
    </row>
    <row r="13648" spans="11:11" x14ac:dyDescent="0.25">
      <c r="K13648" s="1"/>
    </row>
    <row r="13649" spans="11:11" x14ac:dyDescent="0.25">
      <c r="K13649" s="1"/>
    </row>
    <row r="13650" spans="11:11" x14ac:dyDescent="0.25">
      <c r="K13650" s="1"/>
    </row>
    <row r="13651" spans="11:11" x14ac:dyDescent="0.25">
      <c r="K13651" s="1"/>
    </row>
    <row r="13652" spans="11:11" x14ac:dyDescent="0.25">
      <c r="K13652" s="1"/>
    </row>
    <row r="13653" spans="11:11" x14ac:dyDescent="0.25">
      <c r="K13653" s="1"/>
    </row>
    <row r="13654" spans="11:11" x14ac:dyDescent="0.25">
      <c r="K13654" s="1"/>
    </row>
    <row r="13655" spans="11:11" x14ac:dyDescent="0.25">
      <c r="K13655" s="1"/>
    </row>
    <row r="13656" spans="11:11" x14ac:dyDescent="0.25">
      <c r="K13656" s="1"/>
    </row>
    <row r="13657" spans="11:11" x14ac:dyDescent="0.25">
      <c r="K13657" s="1"/>
    </row>
    <row r="13658" spans="11:11" x14ac:dyDescent="0.25">
      <c r="K13658" s="1"/>
    </row>
    <row r="13659" spans="11:11" x14ac:dyDescent="0.25">
      <c r="K13659" s="1"/>
    </row>
    <row r="13660" spans="11:11" x14ac:dyDescent="0.25">
      <c r="K13660" s="1"/>
    </row>
    <row r="13661" spans="11:11" x14ac:dyDescent="0.25">
      <c r="K13661" s="1"/>
    </row>
    <row r="13662" spans="11:11" x14ac:dyDescent="0.25">
      <c r="K13662" s="1"/>
    </row>
    <row r="13663" spans="11:11" x14ac:dyDescent="0.25">
      <c r="K13663" s="1"/>
    </row>
    <row r="13664" spans="11:11" x14ac:dyDescent="0.25">
      <c r="K13664" s="1"/>
    </row>
    <row r="13665" spans="11:11" x14ac:dyDescent="0.25">
      <c r="K13665" s="1"/>
    </row>
    <row r="13666" spans="11:11" x14ac:dyDescent="0.25">
      <c r="K13666" s="1"/>
    </row>
    <row r="13667" spans="11:11" x14ac:dyDescent="0.25">
      <c r="K13667" s="1"/>
    </row>
    <row r="13668" spans="11:11" x14ac:dyDescent="0.25">
      <c r="K13668" s="1"/>
    </row>
    <row r="13669" spans="11:11" x14ac:dyDescent="0.25">
      <c r="K13669" s="1"/>
    </row>
    <row r="13670" spans="11:11" x14ac:dyDescent="0.25">
      <c r="K13670" s="1"/>
    </row>
    <row r="13671" spans="11:11" x14ac:dyDescent="0.25">
      <c r="K13671" s="1"/>
    </row>
    <row r="13672" spans="11:11" x14ac:dyDescent="0.25">
      <c r="K13672" s="1"/>
    </row>
    <row r="13673" spans="11:11" x14ac:dyDescent="0.25">
      <c r="K13673" s="1"/>
    </row>
    <row r="13674" spans="11:11" x14ac:dyDescent="0.25">
      <c r="K13674" s="1"/>
    </row>
    <row r="13675" spans="11:11" x14ac:dyDescent="0.25">
      <c r="K13675" s="1"/>
    </row>
    <row r="13676" spans="11:11" x14ac:dyDescent="0.25">
      <c r="K13676" s="1"/>
    </row>
    <row r="13677" spans="11:11" x14ac:dyDescent="0.25">
      <c r="K13677" s="1"/>
    </row>
    <row r="13678" spans="11:11" x14ac:dyDescent="0.25">
      <c r="K13678" s="1"/>
    </row>
    <row r="13679" spans="11:11" x14ac:dyDescent="0.25">
      <c r="K13679" s="1"/>
    </row>
    <row r="13680" spans="11:11" x14ac:dyDescent="0.25">
      <c r="K13680" s="1"/>
    </row>
    <row r="13681" spans="11:11" x14ac:dyDescent="0.25">
      <c r="K13681" s="1"/>
    </row>
    <row r="13682" spans="11:11" x14ac:dyDescent="0.25">
      <c r="K13682" s="1"/>
    </row>
    <row r="13683" spans="11:11" x14ac:dyDescent="0.25">
      <c r="K13683" s="1"/>
    </row>
    <row r="13684" spans="11:11" x14ac:dyDescent="0.25">
      <c r="K13684" s="1"/>
    </row>
    <row r="13685" spans="11:11" x14ac:dyDescent="0.25">
      <c r="K13685" s="1"/>
    </row>
    <row r="13686" spans="11:11" x14ac:dyDescent="0.25">
      <c r="K13686" s="1"/>
    </row>
    <row r="13687" spans="11:11" x14ac:dyDescent="0.25">
      <c r="K13687" s="1"/>
    </row>
    <row r="13688" spans="11:11" x14ac:dyDescent="0.25">
      <c r="K13688" s="1"/>
    </row>
    <row r="13689" spans="11:11" x14ac:dyDescent="0.25">
      <c r="K13689" s="1"/>
    </row>
    <row r="13690" spans="11:11" x14ac:dyDescent="0.25">
      <c r="K13690" s="1"/>
    </row>
    <row r="13691" spans="11:11" x14ac:dyDescent="0.25">
      <c r="K13691" s="1"/>
    </row>
    <row r="13692" spans="11:11" x14ac:dyDescent="0.25">
      <c r="K13692" s="1"/>
    </row>
    <row r="13693" spans="11:11" x14ac:dyDescent="0.25">
      <c r="K13693" s="1"/>
    </row>
    <row r="13694" spans="11:11" x14ac:dyDescent="0.25">
      <c r="K13694" s="1"/>
    </row>
    <row r="13695" spans="11:11" x14ac:dyDescent="0.25">
      <c r="K13695" s="1"/>
    </row>
    <row r="13696" spans="11:11" x14ac:dyDescent="0.25">
      <c r="K13696" s="1"/>
    </row>
    <row r="13697" spans="11:11" x14ac:dyDescent="0.25">
      <c r="K13697" s="1"/>
    </row>
    <row r="13698" spans="11:11" x14ac:dyDescent="0.25">
      <c r="K13698" s="1"/>
    </row>
    <row r="13699" spans="11:11" x14ac:dyDescent="0.25">
      <c r="K13699" s="1"/>
    </row>
    <row r="13700" spans="11:11" x14ac:dyDescent="0.25">
      <c r="K13700" s="1"/>
    </row>
    <row r="13701" spans="11:11" x14ac:dyDescent="0.25">
      <c r="K13701" s="1"/>
    </row>
    <row r="13702" spans="11:11" x14ac:dyDescent="0.25">
      <c r="K13702" s="1"/>
    </row>
    <row r="13703" spans="11:11" x14ac:dyDescent="0.25">
      <c r="K13703" s="1"/>
    </row>
    <row r="13704" spans="11:11" x14ac:dyDescent="0.25">
      <c r="K13704" s="1"/>
    </row>
    <row r="13705" spans="11:11" x14ac:dyDescent="0.25">
      <c r="K13705" s="1"/>
    </row>
    <row r="13706" spans="11:11" x14ac:dyDescent="0.25">
      <c r="K13706" s="1"/>
    </row>
    <row r="13707" spans="11:11" x14ac:dyDescent="0.25">
      <c r="K13707" s="1"/>
    </row>
    <row r="13708" spans="11:11" x14ac:dyDescent="0.25">
      <c r="K13708" s="1"/>
    </row>
    <row r="13709" spans="11:11" x14ac:dyDescent="0.25">
      <c r="K13709" s="1"/>
    </row>
    <row r="13710" spans="11:11" x14ac:dyDescent="0.25">
      <c r="K13710" s="1"/>
    </row>
    <row r="13711" spans="11:11" x14ac:dyDescent="0.25">
      <c r="K13711" s="1"/>
    </row>
    <row r="13712" spans="11:11" x14ac:dyDescent="0.25">
      <c r="K13712" s="1"/>
    </row>
    <row r="13713" spans="11:11" x14ac:dyDescent="0.25">
      <c r="K13713" s="1"/>
    </row>
    <row r="13714" spans="11:11" x14ac:dyDescent="0.25">
      <c r="K13714" s="1"/>
    </row>
    <row r="13715" spans="11:11" x14ac:dyDescent="0.25">
      <c r="K13715" s="1"/>
    </row>
    <row r="13716" spans="11:11" x14ac:dyDescent="0.25">
      <c r="K13716" s="1"/>
    </row>
    <row r="13717" spans="11:11" x14ac:dyDescent="0.25">
      <c r="K13717" s="1"/>
    </row>
    <row r="13718" spans="11:11" x14ac:dyDescent="0.25">
      <c r="K13718" s="1"/>
    </row>
    <row r="13719" spans="11:11" x14ac:dyDescent="0.25">
      <c r="K13719" s="1"/>
    </row>
    <row r="13720" spans="11:11" x14ac:dyDescent="0.25">
      <c r="K13720" s="1"/>
    </row>
    <row r="13721" spans="11:11" x14ac:dyDescent="0.25">
      <c r="K13721" s="1"/>
    </row>
    <row r="13722" spans="11:11" x14ac:dyDescent="0.25">
      <c r="K13722" s="1"/>
    </row>
    <row r="13723" spans="11:11" x14ac:dyDescent="0.25">
      <c r="K13723" s="1"/>
    </row>
    <row r="13724" spans="11:11" x14ac:dyDescent="0.25">
      <c r="K13724" s="1"/>
    </row>
    <row r="13725" spans="11:11" x14ac:dyDescent="0.25">
      <c r="K13725" s="1"/>
    </row>
    <row r="13726" spans="11:11" x14ac:dyDescent="0.25">
      <c r="K13726" s="1"/>
    </row>
    <row r="13727" spans="11:11" x14ac:dyDescent="0.25">
      <c r="K13727" s="1"/>
    </row>
    <row r="13728" spans="11:11" x14ac:dyDescent="0.25">
      <c r="K13728" s="1"/>
    </row>
    <row r="13729" spans="11:11" x14ac:dyDescent="0.25">
      <c r="K13729" s="1"/>
    </row>
    <row r="13730" spans="11:11" x14ac:dyDescent="0.25">
      <c r="K13730" s="1"/>
    </row>
    <row r="13731" spans="11:11" x14ac:dyDescent="0.25">
      <c r="K13731" s="1"/>
    </row>
    <row r="13732" spans="11:11" x14ac:dyDescent="0.25">
      <c r="K13732" s="1"/>
    </row>
    <row r="13733" spans="11:11" x14ac:dyDescent="0.25">
      <c r="K13733" s="1"/>
    </row>
    <row r="13734" spans="11:11" x14ac:dyDescent="0.25">
      <c r="K13734" s="1"/>
    </row>
    <row r="13735" spans="11:11" x14ac:dyDescent="0.25">
      <c r="K13735" s="1"/>
    </row>
    <row r="13736" spans="11:11" x14ac:dyDescent="0.25">
      <c r="K13736" s="1"/>
    </row>
    <row r="13737" spans="11:11" x14ac:dyDescent="0.25">
      <c r="K13737" s="1"/>
    </row>
    <row r="13738" spans="11:11" x14ac:dyDescent="0.25">
      <c r="K13738" s="1"/>
    </row>
    <row r="13739" spans="11:11" x14ac:dyDescent="0.25">
      <c r="K13739" s="1"/>
    </row>
    <row r="13740" spans="11:11" x14ac:dyDescent="0.25">
      <c r="K13740" s="1"/>
    </row>
    <row r="13741" spans="11:11" x14ac:dyDescent="0.25">
      <c r="K13741" s="1"/>
    </row>
    <row r="13742" spans="11:11" x14ac:dyDescent="0.25">
      <c r="K13742" s="1"/>
    </row>
    <row r="13743" spans="11:11" x14ac:dyDescent="0.25">
      <c r="K13743" s="1"/>
    </row>
    <row r="13744" spans="11:11" x14ac:dyDescent="0.25">
      <c r="K13744" s="1"/>
    </row>
    <row r="13745" spans="11:11" x14ac:dyDescent="0.25">
      <c r="K13745" s="1"/>
    </row>
    <row r="13746" spans="11:11" x14ac:dyDescent="0.25">
      <c r="K13746" s="1"/>
    </row>
    <row r="13747" spans="11:11" x14ac:dyDescent="0.25">
      <c r="K13747" s="1"/>
    </row>
    <row r="13748" spans="11:11" x14ac:dyDescent="0.25">
      <c r="K13748" s="1"/>
    </row>
    <row r="13749" spans="11:11" x14ac:dyDescent="0.25">
      <c r="K13749" s="1"/>
    </row>
    <row r="13750" spans="11:11" x14ac:dyDescent="0.25">
      <c r="K13750" s="1"/>
    </row>
    <row r="13751" spans="11:11" x14ac:dyDescent="0.25">
      <c r="K13751" s="1"/>
    </row>
    <row r="13752" spans="11:11" x14ac:dyDescent="0.25">
      <c r="K13752" s="1"/>
    </row>
    <row r="13753" spans="11:11" x14ac:dyDescent="0.25">
      <c r="K13753" s="1"/>
    </row>
    <row r="13754" spans="11:11" x14ac:dyDescent="0.25">
      <c r="K13754" s="1"/>
    </row>
    <row r="13755" spans="11:11" x14ac:dyDescent="0.25">
      <c r="K13755" s="1"/>
    </row>
    <row r="13756" spans="11:11" x14ac:dyDescent="0.25">
      <c r="K13756" s="1"/>
    </row>
    <row r="13757" spans="11:11" x14ac:dyDescent="0.25">
      <c r="K13757" s="1"/>
    </row>
    <row r="13758" spans="11:11" x14ac:dyDescent="0.25">
      <c r="K13758" s="1"/>
    </row>
    <row r="13759" spans="11:11" x14ac:dyDescent="0.25">
      <c r="K13759" s="1"/>
    </row>
    <row r="13760" spans="11:11" x14ac:dyDescent="0.25">
      <c r="K13760" s="1"/>
    </row>
    <row r="13761" spans="11:11" x14ac:dyDescent="0.25">
      <c r="K13761" s="1"/>
    </row>
    <row r="13762" spans="11:11" x14ac:dyDescent="0.25">
      <c r="K13762" s="1"/>
    </row>
    <row r="13763" spans="11:11" x14ac:dyDescent="0.25">
      <c r="K13763" s="1"/>
    </row>
    <row r="13764" spans="11:11" x14ac:dyDescent="0.25">
      <c r="K13764" s="1"/>
    </row>
    <row r="13765" spans="11:11" x14ac:dyDescent="0.25">
      <c r="K13765" s="1"/>
    </row>
    <row r="13766" spans="11:11" x14ac:dyDescent="0.25">
      <c r="K13766" s="1"/>
    </row>
    <row r="13767" spans="11:11" x14ac:dyDescent="0.25">
      <c r="K13767" s="1"/>
    </row>
    <row r="13768" spans="11:11" x14ac:dyDescent="0.25">
      <c r="K13768" s="1"/>
    </row>
    <row r="13769" spans="11:11" x14ac:dyDescent="0.25">
      <c r="K13769" s="1"/>
    </row>
    <row r="13770" spans="11:11" x14ac:dyDescent="0.25">
      <c r="K13770" s="1"/>
    </row>
    <row r="13771" spans="11:11" x14ac:dyDescent="0.25">
      <c r="K13771" s="1"/>
    </row>
    <row r="13772" spans="11:11" x14ac:dyDescent="0.25">
      <c r="K13772" s="1"/>
    </row>
    <row r="13773" spans="11:11" x14ac:dyDescent="0.25">
      <c r="K13773" s="1"/>
    </row>
    <row r="13774" spans="11:11" x14ac:dyDescent="0.25">
      <c r="K13774" s="1"/>
    </row>
    <row r="13775" spans="11:11" x14ac:dyDescent="0.25">
      <c r="K13775" s="1"/>
    </row>
    <row r="13776" spans="11:11" x14ac:dyDescent="0.25">
      <c r="K13776" s="1"/>
    </row>
    <row r="13777" spans="11:11" x14ac:dyDescent="0.25">
      <c r="K13777" s="1"/>
    </row>
    <row r="13778" spans="11:11" x14ac:dyDescent="0.25">
      <c r="K13778" s="1"/>
    </row>
    <row r="13779" spans="11:11" x14ac:dyDescent="0.25">
      <c r="K13779" s="1"/>
    </row>
    <row r="13780" spans="11:11" x14ac:dyDescent="0.25">
      <c r="K13780" s="1"/>
    </row>
    <row r="13781" spans="11:11" x14ac:dyDescent="0.25">
      <c r="K13781" s="1"/>
    </row>
    <row r="13782" spans="11:11" x14ac:dyDescent="0.25">
      <c r="K13782" s="1"/>
    </row>
    <row r="13783" spans="11:11" x14ac:dyDescent="0.25">
      <c r="K13783" s="1"/>
    </row>
    <row r="13784" spans="11:11" x14ac:dyDescent="0.25">
      <c r="K13784" s="1"/>
    </row>
    <row r="13785" spans="11:11" x14ac:dyDescent="0.25">
      <c r="K13785" s="1"/>
    </row>
    <row r="13786" spans="11:11" x14ac:dyDescent="0.25">
      <c r="K13786" s="1"/>
    </row>
    <row r="13787" spans="11:11" x14ac:dyDescent="0.25">
      <c r="K13787" s="1"/>
    </row>
    <row r="13788" spans="11:11" x14ac:dyDescent="0.25">
      <c r="K13788" s="1"/>
    </row>
    <row r="13789" spans="11:11" x14ac:dyDescent="0.25">
      <c r="K13789" s="1"/>
    </row>
    <row r="13790" spans="11:11" x14ac:dyDescent="0.25">
      <c r="K13790" s="1"/>
    </row>
    <row r="13791" spans="11:11" x14ac:dyDescent="0.25">
      <c r="K13791" s="1"/>
    </row>
    <row r="13792" spans="11:11" x14ac:dyDescent="0.25">
      <c r="K13792" s="1"/>
    </row>
    <row r="13793" spans="11:11" x14ac:dyDescent="0.25">
      <c r="K13793" s="1"/>
    </row>
    <row r="13794" spans="11:11" x14ac:dyDescent="0.25">
      <c r="K13794" s="1"/>
    </row>
    <row r="13795" spans="11:11" x14ac:dyDescent="0.25">
      <c r="K13795" s="1"/>
    </row>
    <row r="13796" spans="11:11" x14ac:dyDescent="0.25">
      <c r="K13796" s="1"/>
    </row>
    <row r="13797" spans="11:11" x14ac:dyDescent="0.25">
      <c r="K13797" s="1"/>
    </row>
    <row r="13798" spans="11:11" x14ac:dyDescent="0.25">
      <c r="K13798" s="1"/>
    </row>
    <row r="13799" spans="11:11" x14ac:dyDescent="0.25">
      <c r="K13799" s="1"/>
    </row>
    <row r="13800" spans="11:11" x14ac:dyDescent="0.25">
      <c r="K13800" s="1"/>
    </row>
    <row r="13801" spans="11:11" x14ac:dyDescent="0.25">
      <c r="K13801" s="1"/>
    </row>
    <row r="13802" spans="11:11" x14ac:dyDescent="0.25">
      <c r="K13802" s="1"/>
    </row>
    <row r="13803" spans="11:11" x14ac:dyDescent="0.25">
      <c r="K13803" s="1"/>
    </row>
    <row r="13804" spans="11:11" x14ac:dyDescent="0.25">
      <c r="K13804" s="1"/>
    </row>
    <row r="13805" spans="11:11" x14ac:dyDescent="0.25">
      <c r="K13805" s="1"/>
    </row>
    <row r="13806" spans="11:11" x14ac:dyDescent="0.25">
      <c r="K13806" s="1"/>
    </row>
    <row r="13807" spans="11:11" x14ac:dyDescent="0.25">
      <c r="K13807" s="1"/>
    </row>
    <row r="13808" spans="11:11" x14ac:dyDescent="0.25">
      <c r="K13808" s="1"/>
    </row>
    <row r="13809" spans="11:11" x14ac:dyDescent="0.25">
      <c r="K13809" s="1"/>
    </row>
    <row r="13810" spans="11:11" x14ac:dyDescent="0.25">
      <c r="K13810" s="1"/>
    </row>
    <row r="13811" spans="11:11" x14ac:dyDescent="0.25">
      <c r="K13811" s="1"/>
    </row>
    <row r="13812" spans="11:11" x14ac:dyDescent="0.25">
      <c r="K13812" s="1"/>
    </row>
    <row r="13813" spans="11:11" x14ac:dyDescent="0.25">
      <c r="K13813" s="1"/>
    </row>
    <row r="13814" spans="11:11" x14ac:dyDescent="0.25">
      <c r="K13814" s="1"/>
    </row>
    <row r="13815" spans="11:11" x14ac:dyDescent="0.25">
      <c r="K13815" s="1"/>
    </row>
    <row r="13816" spans="11:11" x14ac:dyDescent="0.25">
      <c r="K13816" s="1"/>
    </row>
    <row r="13817" spans="11:11" x14ac:dyDescent="0.25">
      <c r="K13817" s="1"/>
    </row>
    <row r="13818" spans="11:11" x14ac:dyDescent="0.25">
      <c r="K13818" s="1"/>
    </row>
    <row r="13819" spans="11:11" x14ac:dyDescent="0.25">
      <c r="K13819" s="1"/>
    </row>
    <row r="13820" spans="11:11" x14ac:dyDescent="0.25">
      <c r="K13820" s="1"/>
    </row>
    <row r="13821" spans="11:11" x14ac:dyDescent="0.25">
      <c r="K13821" s="1"/>
    </row>
    <row r="13822" spans="11:11" x14ac:dyDescent="0.25">
      <c r="K13822" s="1"/>
    </row>
    <row r="13823" spans="11:11" x14ac:dyDescent="0.25">
      <c r="K13823" s="1"/>
    </row>
    <row r="13824" spans="11:11" x14ac:dyDescent="0.25">
      <c r="K13824" s="1"/>
    </row>
    <row r="13825" spans="11:11" x14ac:dyDescent="0.25">
      <c r="K13825" s="1"/>
    </row>
    <row r="13826" spans="11:11" x14ac:dyDescent="0.25">
      <c r="K13826" s="1"/>
    </row>
    <row r="13827" spans="11:11" x14ac:dyDescent="0.25">
      <c r="K13827" s="1"/>
    </row>
    <row r="13828" spans="11:11" x14ac:dyDescent="0.25">
      <c r="K13828" s="1"/>
    </row>
    <row r="13829" spans="11:11" x14ac:dyDescent="0.25">
      <c r="K13829" s="1"/>
    </row>
    <row r="13830" spans="11:11" x14ac:dyDescent="0.25">
      <c r="K13830" s="1"/>
    </row>
    <row r="13831" spans="11:11" x14ac:dyDescent="0.25">
      <c r="K13831" s="1"/>
    </row>
    <row r="13832" spans="11:11" x14ac:dyDescent="0.25">
      <c r="K13832" s="1"/>
    </row>
    <row r="13833" spans="11:11" x14ac:dyDescent="0.25">
      <c r="K13833" s="1"/>
    </row>
    <row r="13834" spans="11:11" x14ac:dyDescent="0.25">
      <c r="K13834" s="1"/>
    </row>
    <row r="13835" spans="11:11" x14ac:dyDescent="0.25">
      <c r="K13835" s="1"/>
    </row>
    <row r="13836" spans="11:11" x14ac:dyDescent="0.25">
      <c r="K13836" s="1"/>
    </row>
    <row r="13837" spans="11:11" x14ac:dyDescent="0.25">
      <c r="K13837" s="1"/>
    </row>
    <row r="13838" spans="11:11" x14ac:dyDescent="0.25">
      <c r="K13838" s="1"/>
    </row>
    <row r="13839" spans="11:11" x14ac:dyDescent="0.25">
      <c r="K13839" s="1"/>
    </row>
    <row r="13840" spans="11:11" x14ac:dyDescent="0.25">
      <c r="K13840" s="1"/>
    </row>
    <row r="13841" spans="11:11" x14ac:dyDescent="0.25">
      <c r="K13841" s="1"/>
    </row>
    <row r="13842" spans="11:11" x14ac:dyDescent="0.25">
      <c r="K13842" s="1"/>
    </row>
    <row r="13843" spans="11:11" x14ac:dyDescent="0.25">
      <c r="K13843" s="1"/>
    </row>
    <row r="13844" spans="11:11" x14ac:dyDescent="0.25">
      <c r="K13844" s="1"/>
    </row>
    <row r="13845" spans="11:11" x14ac:dyDescent="0.25">
      <c r="K13845" s="1"/>
    </row>
    <row r="13846" spans="11:11" x14ac:dyDescent="0.25">
      <c r="K13846" s="1"/>
    </row>
    <row r="13847" spans="11:11" x14ac:dyDescent="0.25">
      <c r="K13847" s="1"/>
    </row>
    <row r="13848" spans="11:11" x14ac:dyDescent="0.25">
      <c r="K13848" s="1"/>
    </row>
    <row r="13849" spans="11:11" x14ac:dyDescent="0.25">
      <c r="K13849" s="1"/>
    </row>
    <row r="13850" spans="11:11" x14ac:dyDescent="0.25">
      <c r="K13850" s="1"/>
    </row>
    <row r="13851" spans="11:11" x14ac:dyDescent="0.25">
      <c r="K13851" s="1"/>
    </row>
    <row r="13852" spans="11:11" x14ac:dyDescent="0.25">
      <c r="K13852" s="1"/>
    </row>
    <row r="13853" spans="11:11" x14ac:dyDescent="0.25">
      <c r="K13853" s="1"/>
    </row>
    <row r="13854" spans="11:11" x14ac:dyDescent="0.25">
      <c r="K13854" s="1"/>
    </row>
    <row r="13855" spans="11:11" x14ac:dyDescent="0.25">
      <c r="K13855" s="1"/>
    </row>
    <row r="13856" spans="11:11" x14ac:dyDescent="0.25">
      <c r="K13856" s="1"/>
    </row>
    <row r="13857" spans="11:11" x14ac:dyDescent="0.25">
      <c r="K13857" s="1"/>
    </row>
    <row r="13858" spans="11:11" x14ac:dyDescent="0.25">
      <c r="K13858" s="1"/>
    </row>
    <row r="13859" spans="11:11" x14ac:dyDescent="0.25">
      <c r="K13859" s="1"/>
    </row>
    <row r="13860" spans="11:11" x14ac:dyDescent="0.25">
      <c r="K13860" s="1"/>
    </row>
    <row r="13861" spans="11:11" x14ac:dyDescent="0.25">
      <c r="K13861" s="1"/>
    </row>
    <row r="13862" spans="11:11" x14ac:dyDescent="0.25">
      <c r="K13862" s="1"/>
    </row>
    <row r="13863" spans="11:11" x14ac:dyDescent="0.25">
      <c r="K13863" s="1"/>
    </row>
    <row r="13864" spans="11:11" x14ac:dyDescent="0.25">
      <c r="K13864" s="1"/>
    </row>
    <row r="13865" spans="11:11" x14ac:dyDescent="0.25">
      <c r="K13865" s="1"/>
    </row>
    <row r="13866" spans="11:11" x14ac:dyDescent="0.25">
      <c r="K13866" s="1"/>
    </row>
    <row r="13867" spans="11:11" x14ac:dyDescent="0.25">
      <c r="K13867" s="1"/>
    </row>
    <row r="13868" spans="11:11" x14ac:dyDescent="0.25">
      <c r="K13868" s="1"/>
    </row>
    <row r="13869" spans="11:11" x14ac:dyDescent="0.25">
      <c r="K13869" s="1"/>
    </row>
    <row r="13870" spans="11:11" x14ac:dyDescent="0.25">
      <c r="K13870" s="1"/>
    </row>
    <row r="13871" spans="11:11" x14ac:dyDescent="0.25">
      <c r="K13871" s="1"/>
    </row>
    <row r="13872" spans="11:11" x14ac:dyDescent="0.25">
      <c r="K13872" s="1"/>
    </row>
    <row r="13873" spans="11:11" x14ac:dyDescent="0.25">
      <c r="K13873" s="1"/>
    </row>
    <row r="13874" spans="11:11" x14ac:dyDescent="0.25">
      <c r="K13874" s="1"/>
    </row>
    <row r="13875" spans="11:11" x14ac:dyDescent="0.25">
      <c r="K13875" s="1"/>
    </row>
    <row r="13876" spans="11:11" x14ac:dyDescent="0.25">
      <c r="K13876" s="1"/>
    </row>
    <row r="13877" spans="11:11" x14ac:dyDescent="0.25">
      <c r="K13877" s="1"/>
    </row>
    <row r="13878" spans="11:11" x14ac:dyDescent="0.25">
      <c r="K13878" s="1"/>
    </row>
    <row r="13879" spans="11:11" x14ac:dyDescent="0.25">
      <c r="K13879" s="1"/>
    </row>
    <row r="13880" spans="11:11" x14ac:dyDescent="0.25">
      <c r="K13880" s="1"/>
    </row>
    <row r="13881" spans="11:11" x14ac:dyDescent="0.25">
      <c r="K13881" s="1"/>
    </row>
    <row r="13882" spans="11:11" x14ac:dyDescent="0.25">
      <c r="K13882" s="1"/>
    </row>
    <row r="13883" spans="11:11" x14ac:dyDescent="0.25">
      <c r="K13883" s="1"/>
    </row>
    <row r="13884" spans="11:11" x14ac:dyDescent="0.25">
      <c r="K13884" s="1"/>
    </row>
    <row r="13885" spans="11:11" x14ac:dyDescent="0.25">
      <c r="K13885" s="1"/>
    </row>
    <row r="13886" spans="11:11" x14ac:dyDescent="0.25">
      <c r="K13886" s="1"/>
    </row>
    <row r="13887" spans="11:11" x14ac:dyDescent="0.25">
      <c r="K13887" s="1"/>
    </row>
    <row r="13888" spans="11:11" x14ac:dyDescent="0.25">
      <c r="K13888" s="1"/>
    </row>
    <row r="13889" spans="11:11" x14ac:dyDescent="0.25">
      <c r="K13889" s="1"/>
    </row>
    <row r="13890" spans="11:11" x14ac:dyDescent="0.25">
      <c r="K13890" s="1"/>
    </row>
    <row r="13891" spans="11:11" x14ac:dyDescent="0.25">
      <c r="K13891" s="1"/>
    </row>
    <row r="13892" spans="11:11" x14ac:dyDescent="0.25">
      <c r="K13892" s="1"/>
    </row>
    <row r="13893" spans="11:11" x14ac:dyDescent="0.25">
      <c r="K13893" s="1"/>
    </row>
    <row r="13894" spans="11:11" x14ac:dyDescent="0.25">
      <c r="K13894" s="1"/>
    </row>
    <row r="13895" spans="11:11" x14ac:dyDescent="0.25">
      <c r="K13895" s="1"/>
    </row>
    <row r="13896" spans="11:11" x14ac:dyDescent="0.25">
      <c r="K13896" s="1"/>
    </row>
    <row r="13897" spans="11:11" x14ac:dyDescent="0.25">
      <c r="K13897" s="1"/>
    </row>
    <row r="13898" spans="11:11" x14ac:dyDescent="0.25">
      <c r="K13898" s="1"/>
    </row>
    <row r="13899" spans="11:11" x14ac:dyDescent="0.25">
      <c r="K13899" s="1"/>
    </row>
    <row r="13900" spans="11:11" x14ac:dyDescent="0.25">
      <c r="K13900" s="1"/>
    </row>
    <row r="13901" spans="11:11" x14ac:dyDescent="0.25">
      <c r="K13901" s="1"/>
    </row>
    <row r="13902" spans="11:11" x14ac:dyDescent="0.25">
      <c r="K13902" s="1"/>
    </row>
    <row r="13903" spans="11:11" x14ac:dyDescent="0.25">
      <c r="K13903" s="1"/>
    </row>
    <row r="13904" spans="11:11" x14ac:dyDescent="0.25">
      <c r="K13904" s="1"/>
    </row>
    <row r="13905" spans="11:11" x14ac:dyDescent="0.25">
      <c r="K13905" s="1"/>
    </row>
    <row r="13906" spans="11:11" x14ac:dyDescent="0.25">
      <c r="K13906" s="1"/>
    </row>
    <row r="13907" spans="11:11" x14ac:dyDescent="0.25">
      <c r="K13907" s="1"/>
    </row>
    <row r="13908" spans="11:11" x14ac:dyDescent="0.25">
      <c r="K13908" s="1"/>
    </row>
    <row r="13909" spans="11:11" x14ac:dyDescent="0.25">
      <c r="K13909" s="1"/>
    </row>
    <row r="13910" spans="11:11" x14ac:dyDescent="0.25">
      <c r="K13910" s="1"/>
    </row>
    <row r="13911" spans="11:11" x14ac:dyDescent="0.25">
      <c r="K13911" s="1"/>
    </row>
    <row r="13912" spans="11:11" x14ac:dyDescent="0.25">
      <c r="K13912" s="1"/>
    </row>
    <row r="13913" spans="11:11" x14ac:dyDescent="0.25">
      <c r="K13913" s="1"/>
    </row>
    <row r="13914" spans="11:11" x14ac:dyDescent="0.25">
      <c r="K13914" s="1"/>
    </row>
    <row r="13915" spans="11:11" x14ac:dyDescent="0.25">
      <c r="K13915" s="1"/>
    </row>
    <row r="13916" spans="11:11" x14ac:dyDescent="0.25">
      <c r="K13916" s="1"/>
    </row>
    <row r="13917" spans="11:11" x14ac:dyDescent="0.25">
      <c r="K13917" s="1"/>
    </row>
    <row r="13918" spans="11:11" x14ac:dyDescent="0.25">
      <c r="K13918" s="1"/>
    </row>
    <row r="13919" spans="11:11" x14ac:dyDescent="0.25">
      <c r="K13919" s="1"/>
    </row>
    <row r="13920" spans="11:11" x14ac:dyDescent="0.25">
      <c r="K13920" s="1"/>
    </row>
    <row r="13921" spans="11:11" x14ac:dyDescent="0.25">
      <c r="K13921" s="1"/>
    </row>
    <row r="13922" spans="11:11" x14ac:dyDescent="0.25">
      <c r="K13922" s="1"/>
    </row>
    <row r="13923" spans="11:11" x14ac:dyDescent="0.25">
      <c r="K13923" s="1"/>
    </row>
    <row r="13924" spans="11:11" x14ac:dyDescent="0.25">
      <c r="K13924" s="1"/>
    </row>
    <row r="13925" spans="11:11" x14ac:dyDescent="0.25">
      <c r="K13925" s="1"/>
    </row>
    <row r="13926" spans="11:11" x14ac:dyDescent="0.25">
      <c r="K13926" s="1"/>
    </row>
    <row r="13927" spans="11:11" x14ac:dyDescent="0.25">
      <c r="K13927" s="1"/>
    </row>
    <row r="13928" spans="11:11" x14ac:dyDescent="0.25">
      <c r="K13928" s="1"/>
    </row>
    <row r="13929" spans="11:11" x14ac:dyDescent="0.25">
      <c r="K13929" s="1"/>
    </row>
    <row r="13930" spans="11:11" x14ac:dyDescent="0.25">
      <c r="K13930" s="1"/>
    </row>
    <row r="13931" spans="11:11" x14ac:dyDescent="0.25">
      <c r="K13931" s="1"/>
    </row>
    <row r="13932" spans="11:11" x14ac:dyDescent="0.25">
      <c r="K13932" s="1"/>
    </row>
    <row r="13933" spans="11:11" x14ac:dyDescent="0.25">
      <c r="K13933" s="1"/>
    </row>
    <row r="13934" spans="11:11" x14ac:dyDescent="0.25">
      <c r="K13934" s="1"/>
    </row>
    <row r="13935" spans="11:11" x14ac:dyDescent="0.25">
      <c r="K13935" s="1"/>
    </row>
    <row r="13936" spans="11:11" x14ac:dyDescent="0.25">
      <c r="K13936" s="1"/>
    </row>
    <row r="13937" spans="11:11" x14ac:dyDescent="0.25">
      <c r="K13937" s="1"/>
    </row>
    <row r="13938" spans="11:11" x14ac:dyDescent="0.25">
      <c r="K13938" s="1"/>
    </row>
    <row r="13939" spans="11:11" x14ac:dyDescent="0.25">
      <c r="K13939" s="1"/>
    </row>
    <row r="13940" spans="11:11" x14ac:dyDescent="0.25">
      <c r="K13940" s="1"/>
    </row>
    <row r="13941" spans="11:11" x14ac:dyDescent="0.25">
      <c r="K13941" s="1"/>
    </row>
    <row r="13942" spans="11:11" x14ac:dyDescent="0.25">
      <c r="K13942" s="1"/>
    </row>
    <row r="13943" spans="11:11" x14ac:dyDescent="0.25">
      <c r="K13943" s="1"/>
    </row>
    <row r="13944" spans="11:11" x14ac:dyDescent="0.25">
      <c r="K13944" s="1"/>
    </row>
    <row r="13945" spans="11:11" x14ac:dyDescent="0.25">
      <c r="K13945" s="1"/>
    </row>
    <row r="13946" spans="11:11" x14ac:dyDescent="0.25">
      <c r="K13946" s="1"/>
    </row>
    <row r="13947" spans="11:11" x14ac:dyDescent="0.25">
      <c r="K13947" s="1"/>
    </row>
    <row r="13948" spans="11:11" x14ac:dyDescent="0.25">
      <c r="K13948" s="1"/>
    </row>
    <row r="13949" spans="11:11" x14ac:dyDescent="0.25">
      <c r="K13949" s="1"/>
    </row>
    <row r="13950" spans="11:11" x14ac:dyDescent="0.25">
      <c r="K13950" s="1"/>
    </row>
    <row r="13951" spans="11:11" x14ac:dyDescent="0.25">
      <c r="K13951" s="1"/>
    </row>
    <row r="13952" spans="11:11" x14ac:dyDescent="0.25">
      <c r="K13952" s="1"/>
    </row>
    <row r="13953" spans="11:11" x14ac:dyDescent="0.25">
      <c r="K13953" s="1"/>
    </row>
    <row r="13954" spans="11:11" x14ac:dyDescent="0.25">
      <c r="K13954" s="1"/>
    </row>
    <row r="13955" spans="11:11" x14ac:dyDescent="0.25">
      <c r="K13955" s="1"/>
    </row>
    <row r="13956" spans="11:11" x14ac:dyDescent="0.25">
      <c r="K13956" s="1"/>
    </row>
    <row r="13957" spans="11:11" x14ac:dyDescent="0.25">
      <c r="K13957" s="1"/>
    </row>
    <row r="13958" spans="11:11" x14ac:dyDescent="0.25">
      <c r="K13958" s="1"/>
    </row>
    <row r="13959" spans="11:11" x14ac:dyDescent="0.25">
      <c r="K13959" s="1"/>
    </row>
    <row r="13960" spans="11:11" x14ac:dyDescent="0.25">
      <c r="K13960" s="1"/>
    </row>
    <row r="13961" spans="11:11" x14ac:dyDescent="0.25">
      <c r="K13961" s="1"/>
    </row>
    <row r="13962" spans="11:11" x14ac:dyDescent="0.25">
      <c r="K13962" s="1"/>
    </row>
    <row r="13963" spans="11:11" x14ac:dyDescent="0.25">
      <c r="K13963" s="1"/>
    </row>
    <row r="13964" spans="11:11" x14ac:dyDescent="0.25">
      <c r="K13964" s="1"/>
    </row>
    <row r="13965" spans="11:11" x14ac:dyDescent="0.25">
      <c r="K13965" s="1"/>
    </row>
    <row r="13966" spans="11:11" x14ac:dyDescent="0.25">
      <c r="K13966" s="1"/>
    </row>
    <row r="13967" spans="11:11" x14ac:dyDescent="0.25">
      <c r="K13967" s="1"/>
    </row>
    <row r="13968" spans="11:11" x14ac:dyDescent="0.25">
      <c r="K13968" s="1"/>
    </row>
    <row r="13969" spans="11:11" x14ac:dyDescent="0.25">
      <c r="K13969" s="1"/>
    </row>
    <row r="13970" spans="11:11" x14ac:dyDescent="0.25">
      <c r="K13970" s="1"/>
    </row>
    <row r="13971" spans="11:11" x14ac:dyDescent="0.25">
      <c r="K13971" s="1"/>
    </row>
    <row r="13972" spans="11:11" x14ac:dyDescent="0.25">
      <c r="K13972" s="1"/>
    </row>
    <row r="13973" spans="11:11" x14ac:dyDescent="0.25">
      <c r="K13973" s="1"/>
    </row>
    <row r="13974" spans="11:11" x14ac:dyDescent="0.25">
      <c r="K13974" s="1"/>
    </row>
    <row r="13975" spans="11:11" x14ac:dyDescent="0.25">
      <c r="K13975" s="1"/>
    </row>
    <row r="13976" spans="11:11" x14ac:dyDescent="0.25">
      <c r="K13976" s="1"/>
    </row>
    <row r="13977" spans="11:11" x14ac:dyDescent="0.25">
      <c r="K13977" s="1"/>
    </row>
    <row r="13978" spans="11:11" x14ac:dyDescent="0.25">
      <c r="K13978" s="1"/>
    </row>
    <row r="13979" spans="11:11" x14ac:dyDescent="0.25">
      <c r="K13979" s="1"/>
    </row>
    <row r="13980" spans="11:11" x14ac:dyDescent="0.25">
      <c r="K13980" s="1"/>
    </row>
    <row r="13981" spans="11:11" x14ac:dyDescent="0.25">
      <c r="K13981" s="1"/>
    </row>
    <row r="13982" spans="11:11" x14ac:dyDescent="0.25">
      <c r="K13982" s="1"/>
    </row>
    <row r="13983" spans="11:11" x14ac:dyDescent="0.25">
      <c r="K13983" s="1"/>
    </row>
    <row r="13984" spans="11:11" x14ac:dyDescent="0.25">
      <c r="K13984" s="1"/>
    </row>
    <row r="13985" spans="11:11" x14ac:dyDescent="0.25">
      <c r="K13985" s="1"/>
    </row>
    <row r="13986" spans="11:11" x14ac:dyDescent="0.25">
      <c r="K13986" s="1"/>
    </row>
    <row r="13987" spans="11:11" x14ac:dyDescent="0.25">
      <c r="K13987" s="1"/>
    </row>
    <row r="13988" spans="11:11" x14ac:dyDescent="0.25">
      <c r="K13988" s="1"/>
    </row>
    <row r="13989" spans="11:11" x14ac:dyDescent="0.25">
      <c r="K13989" s="1"/>
    </row>
    <row r="13990" spans="11:11" x14ac:dyDescent="0.25">
      <c r="K13990" s="1"/>
    </row>
    <row r="13991" spans="11:11" x14ac:dyDescent="0.25">
      <c r="K13991" s="1"/>
    </row>
    <row r="13992" spans="11:11" x14ac:dyDescent="0.25">
      <c r="K13992" s="1"/>
    </row>
    <row r="13993" spans="11:11" x14ac:dyDescent="0.25">
      <c r="K13993" s="1"/>
    </row>
    <row r="13994" spans="11:11" x14ac:dyDescent="0.25">
      <c r="K13994" s="1"/>
    </row>
    <row r="13995" spans="11:11" x14ac:dyDescent="0.25">
      <c r="K13995" s="1"/>
    </row>
    <row r="13996" spans="11:11" x14ac:dyDescent="0.25">
      <c r="K13996" s="1"/>
    </row>
    <row r="13997" spans="11:11" x14ac:dyDescent="0.25">
      <c r="K13997" s="1"/>
    </row>
    <row r="13998" spans="11:11" x14ac:dyDescent="0.25">
      <c r="K13998" s="1"/>
    </row>
    <row r="13999" spans="11:11" x14ac:dyDescent="0.25">
      <c r="K13999" s="1"/>
    </row>
    <row r="14000" spans="11:11" x14ac:dyDescent="0.25">
      <c r="K14000" s="1"/>
    </row>
    <row r="14001" spans="11:11" x14ac:dyDescent="0.25">
      <c r="K14001" s="1"/>
    </row>
    <row r="14002" spans="11:11" x14ac:dyDescent="0.25">
      <c r="K14002" s="1"/>
    </row>
    <row r="14003" spans="11:11" x14ac:dyDescent="0.25">
      <c r="K14003" s="1"/>
    </row>
    <row r="14004" spans="11:11" x14ac:dyDescent="0.25">
      <c r="K14004" s="1"/>
    </row>
    <row r="14005" spans="11:11" x14ac:dyDescent="0.25">
      <c r="K14005" s="1"/>
    </row>
    <row r="14006" spans="11:11" x14ac:dyDescent="0.25">
      <c r="K14006" s="1"/>
    </row>
    <row r="14007" spans="11:11" x14ac:dyDescent="0.25">
      <c r="K14007" s="1"/>
    </row>
    <row r="14008" spans="11:11" x14ac:dyDescent="0.25">
      <c r="K14008" s="1"/>
    </row>
    <row r="14009" spans="11:11" x14ac:dyDescent="0.25">
      <c r="K14009" s="1"/>
    </row>
    <row r="14010" spans="11:11" x14ac:dyDescent="0.25">
      <c r="K14010" s="1"/>
    </row>
    <row r="14011" spans="11:11" x14ac:dyDescent="0.25">
      <c r="K14011" s="1"/>
    </row>
    <row r="14012" spans="11:11" x14ac:dyDescent="0.25">
      <c r="K14012" s="1"/>
    </row>
    <row r="14013" spans="11:11" x14ac:dyDescent="0.25">
      <c r="K14013" s="1"/>
    </row>
    <row r="14014" spans="11:11" x14ac:dyDescent="0.25">
      <c r="K14014" s="1"/>
    </row>
    <row r="14015" spans="11:11" x14ac:dyDescent="0.25">
      <c r="K14015" s="1"/>
    </row>
    <row r="14016" spans="11:11" x14ac:dyDescent="0.25">
      <c r="K14016" s="1"/>
    </row>
    <row r="14017" spans="11:11" x14ac:dyDescent="0.25">
      <c r="K14017" s="1"/>
    </row>
    <row r="14018" spans="11:11" x14ac:dyDescent="0.25">
      <c r="K14018" s="1"/>
    </row>
    <row r="14019" spans="11:11" x14ac:dyDescent="0.25">
      <c r="K14019" s="1"/>
    </row>
    <row r="14020" spans="11:11" x14ac:dyDescent="0.25">
      <c r="K14020" s="1"/>
    </row>
    <row r="14021" spans="11:11" x14ac:dyDescent="0.25">
      <c r="K14021" s="1"/>
    </row>
    <row r="14022" spans="11:11" x14ac:dyDescent="0.25">
      <c r="K14022" s="1"/>
    </row>
    <row r="14023" spans="11:11" x14ac:dyDescent="0.25">
      <c r="K14023" s="1"/>
    </row>
    <row r="14024" spans="11:11" x14ac:dyDescent="0.25">
      <c r="K14024" s="1"/>
    </row>
    <row r="14025" spans="11:11" x14ac:dyDescent="0.25">
      <c r="K14025" s="1"/>
    </row>
    <row r="14026" spans="11:11" x14ac:dyDescent="0.25">
      <c r="K14026" s="1"/>
    </row>
    <row r="14027" spans="11:11" x14ac:dyDescent="0.25">
      <c r="K14027" s="1"/>
    </row>
    <row r="14028" spans="11:11" x14ac:dyDescent="0.25">
      <c r="K14028" s="1"/>
    </row>
    <row r="14029" spans="11:11" x14ac:dyDescent="0.25">
      <c r="K14029" s="1"/>
    </row>
    <row r="14030" spans="11:11" x14ac:dyDescent="0.25">
      <c r="K14030" s="1"/>
    </row>
    <row r="14031" spans="11:11" x14ac:dyDescent="0.25">
      <c r="K14031" s="1"/>
    </row>
    <row r="14032" spans="11:11" x14ac:dyDescent="0.25">
      <c r="K14032" s="1"/>
    </row>
    <row r="14033" spans="11:11" x14ac:dyDescent="0.25">
      <c r="K14033" s="1"/>
    </row>
    <row r="14034" spans="11:11" x14ac:dyDescent="0.25">
      <c r="K14034" s="1"/>
    </row>
    <row r="14035" spans="11:11" x14ac:dyDescent="0.25">
      <c r="K14035" s="1"/>
    </row>
    <row r="14036" spans="11:11" x14ac:dyDescent="0.25">
      <c r="K14036" s="1"/>
    </row>
    <row r="14037" spans="11:11" x14ac:dyDescent="0.25">
      <c r="K14037" s="1"/>
    </row>
    <row r="14038" spans="11:11" x14ac:dyDescent="0.25">
      <c r="K14038" s="1"/>
    </row>
    <row r="14039" spans="11:11" x14ac:dyDescent="0.25">
      <c r="K14039" s="1"/>
    </row>
    <row r="14040" spans="11:11" x14ac:dyDescent="0.25">
      <c r="K14040" s="1"/>
    </row>
    <row r="14041" spans="11:11" x14ac:dyDescent="0.25">
      <c r="K14041" s="1"/>
    </row>
    <row r="14042" spans="11:11" x14ac:dyDescent="0.25">
      <c r="K14042" s="1"/>
    </row>
    <row r="14043" spans="11:11" x14ac:dyDescent="0.25">
      <c r="K14043" s="1"/>
    </row>
    <row r="14044" spans="11:11" x14ac:dyDescent="0.25">
      <c r="K14044" s="1"/>
    </row>
    <row r="14045" spans="11:11" x14ac:dyDescent="0.25">
      <c r="K14045" s="1"/>
    </row>
    <row r="14046" spans="11:11" x14ac:dyDescent="0.25">
      <c r="K14046" s="1"/>
    </row>
    <row r="14047" spans="11:11" x14ac:dyDescent="0.25">
      <c r="K14047" s="1"/>
    </row>
    <row r="14048" spans="11:11" x14ac:dyDescent="0.25">
      <c r="K14048" s="1"/>
    </row>
    <row r="14049" spans="11:11" x14ac:dyDescent="0.25">
      <c r="K14049" s="1"/>
    </row>
    <row r="14050" spans="11:11" x14ac:dyDescent="0.25">
      <c r="K14050" s="1"/>
    </row>
    <row r="14051" spans="11:11" x14ac:dyDescent="0.25">
      <c r="K14051" s="1"/>
    </row>
    <row r="14052" spans="11:11" x14ac:dyDescent="0.25">
      <c r="K14052" s="1"/>
    </row>
    <row r="14053" spans="11:11" x14ac:dyDescent="0.25">
      <c r="K14053" s="1"/>
    </row>
    <row r="14054" spans="11:11" x14ac:dyDescent="0.25">
      <c r="K14054" s="1"/>
    </row>
    <row r="14055" spans="11:11" x14ac:dyDescent="0.25">
      <c r="K14055" s="1"/>
    </row>
    <row r="14056" spans="11:11" x14ac:dyDescent="0.25">
      <c r="K14056" s="1"/>
    </row>
    <row r="14057" spans="11:11" x14ac:dyDescent="0.25">
      <c r="K14057" s="1"/>
    </row>
    <row r="14058" spans="11:11" x14ac:dyDescent="0.25">
      <c r="K14058" s="1"/>
    </row>
    <row r="14059" spans="11:11" x14ac:dyDescent="0.25">
      <c r="K14059" s="1"/>
    </row>
    <row r="14060" spans="11:11" x14ac:dyDescent="0.25">
      <c r="K14060" s="1"/>
    </row>
    <row r="14061" spans="11:11" x14ac:dyDescent="0.25">
      <c r="K14061" s="1"/>
    </row>
    <row r="14062" spans="11:11" x14ac:dyDescent="0.25">
      <c r="K14062" s="1"/>
    </row>
    <row r="14063" spans="11:11" x14ac:dyDescent="0.25">
      <c r="K14063" s="1"/>
    </row>
    <row r="14064" spans="11:11" x14ac:dyDescent="0.25">
      <c r="K14064" s="1"/>
    </row>
    <row r="14065" spans="11:11" x14ac:dyDescent="0.25">
      <c r="K14065" s="1"/>
    </row>
    <row r="14066" spans="11:11" x14ac:dyDescent="0.25">
      <c r="K14066" s="1"/>
    </row>
    <row r="14067" spans="11:11" x14ac:dyDescent="0.25">
      <c r="K14067" s="1"/>
    </row>
    <row r="14068" spans="11:11" x14ac:dyDescent="0.25">
      <c r="K14068" s="1"/>
    </row>
    <row r="14069" spans="11:11" x14ac:dyDescent="0.25">
      <c r="K14069" s="1"/>
    </row>
    <row r="14070" spans="11:11" x14ac:dyDescent="0.25">
      <c r="K14070" s="1"/>
    </row>
    <row r="14071" spans="11:11" x14ac:dyDescent="0.25">
      <c r="K14071" s="1"/>
    </row>
    <row r="14072" spans="11:11" x14ac:dyDescent="0.25">
      <c r="K14072" s="1"/>
    </row>
    <row r="14073" spans="11:11" x14ac:dyDescent="0.25">
      <c r="K14073" s="1"/>
    </row>
    <row r="14074" spans="11:11" x14ac:dyDescent="0.25">
      <c r="K14074" s="1"/>
    </row>
    <row r="14075" spans="11:11" x14ac:dyDescent="0.25">
      <c r="K14075" s="1"/>
    </row>
    <row r="14076" spans="11:11" x14ac:dyDescent="0.25">
      <c r="K14076" s="1"/>
    </row>
    <row r="14077" spans="11:11" x14ac:dyDescent="0.25">
      <c r="K14077" s="1"/>
    </row>
    <row r="14078" spans="11:11" x14ac:dyDescent="0.25">
      <c r="K14078" s="1"/>
    </row>
    <row r="14079" spans="11:11" x14ac:dyDescent="0.25">
      <c r="K14079" s="1"/>
    </row>
    <row r="14080" spans="11:11" x14ac:dyDescent="0.25">
      <c r="K14080" s="1"/>
    </row>
    <row r="14081" spans="11:11" x14ac:dyDescent="0.25">
      <c r="K14081" s="1"/>
    </row>
    <row r="14082" spans="11:11" x14ac:dyDescent="0.25">
      <c r="K14082" s="1"/>
    </row>
    <row r="14083" spans="11:11" x14ac:dyDescent="0.25">
      <c r="K14083" s="1"/>
    </row>
    <row r="14084" spans="11:11" x14ac:dyDescent="0.25">
      <c r="K14084" s="1"/>
    </row>
    <row r="14085" spans="11:11" x14ac:dyDescent="0.25">
      <c r="K14085" s="1"/>
    </row>
    <row r="14086" spans="11:11" x14ac:dyDescent="0.25">
      <c r="K14086" s="1"/>
    </row>
    <row r="14087" spans="11:11" x14ac:dyDescent="0.25">
      <c r="K14087" s="1"/>
    </row>
    <row r="14088" spans="11:11" x14ac:dyDescent="0.25">
      <c r="K14088" s="1"/>
    </row>
    <row r="14089" spans="11:11" x14ac:dyDescent="0.25">
      <c r="K14089" s="1"/>
    </row>
    <row r="14090" spans="11:11" x14ac:dyDescent="0.25">
      <c r="K14090" s="1"/>
    </row>
    <row r="14091" spans="11:11" x14ac:dyDescent="0.25">
      <c r="K14091" s="1"/>
    </row>
    <row r="14092" spans="11:11" x14ac:dyDescent="0.25">
      <c r="K14092" s="1"/>
    </row>
    <row r="14093" spans="11:11" x14ac:dyDescent="0.25">
      <c r="K14093" s="1"/>
    </row>
    <row r="14094" spans="11:11" x14ac:dyDescent="0.25">
      <c r="K14094" s="1"/>
    </row>
    <row r="14095" spans="11:11" x14ac:dyDescent="0.25">
      <c r="K14095" s="1"/>
    </row>
    <row r="14096" spans="11:11" x14ac:dyDescent="0.25">
      <c r="K14096" s="1"/>
    </row>
    <row r="14097" spans="11:11" x14ac:dyDescent="0.25">
      <c r="K14097" s="1"/>
    </row>
    <row r="14098" spans="11:11" x14ac:dyDescent="0.25">
      <c r="K14098" s="1"/>
    </row>
    <row r="14099" spans="11:11" x14ac:dyDescent="0.25">
      <c r="K14099" s="1"/>
    </row>
    <row r="14100" spans="11:11" x14ac:dyDescent="0.25">
      <c r="K14100" s="1"/>
    </row>
    <row r="14101" spans="11:11" x14ac:dyDescent="0.25">
      <c r="K14101" s="1"/>
    </row>
    <row r="14102" spans="11:11" x14ac:dyDescent="0.25">
      <c r="K14102" s="1"/>
    </row>
    <row r="14103" spans="11:11" x14ac:dyDescent="0.25">
      <c r="K14103" s="1"/>
    </row>
    <row r="14104" spans="11:11" x14ac:dyDescent="0.25">
      <c r="K14104" s="1"/>
    </row>
    <row r="14105" spans="11:11" x14ac:dyDescent="0.25">
      <c r="K14105" s="1"/>
    </row>
    <row r="14106" spans="11:11" x14ac:dyDescent="0.25">
      <c r="K14106" s="1"/>
    </row>
    <row r="14107" spans="11:11" x14ac:dyDescent="0.25">
      <c r="K14107" s="1"/>
    </row>
    <row r="14108" spans="11:11" x14ac:dyDescent="0.25">
      <c r="K14108" s="1"/>
    </row>
    <row r="14109" spans="11:11" x14ac:dyDescent="0.25">
      <c r="K14109" s="1"/>
    </row>
    <row r="14110" spans="11:11" x14ac:dyDescent="0.25">
      <c r="K14110" s="1"/>
    </row>
    <row r="14111" spans="11:11" x14ac:dyDescent="0.25">
      <c r="K14111" s="1"/>
    </row>
    <row r="14112" spans="11:11" x14ac:dyDescent="0.25">
      <c r="K14112" s="1"/>
    </row>
    <row r="14113" spans="11:11" x14ac:dyDescent="0.25">
      <c r="K14113" s="1"/>
    </row>
    <row r="14114" spans="11:11" x14ac:dyDescent="0.25">
      <c r="K14114" s="1"/>
    </row>
    <row r="14115" spans="11:11" x14ac:dyDescent="0.25">
      <c r="K14115" s="1"/>
    </row>
    <row r="14116" spans="11:11" x14ac:dyDescent="0.25">
      <c r="K14116" s="1"/>
    </row>
    <row r="14117" spans="11:11" x14ac:dyDescent="0.25">
      <c r="K14117" s="1"/>
    </row>
    <row r="14118" spans="11:11" x14ac:dyDescent="0.25">
      <c r="K14118" s="1"/>
    </row>
    <row r="14119" spans="11:11" x14ac:dyDescent="0.25">
      <c r="K14119" s="1"/>
    </row>
    <row r="14120" spans="11:11" x14ac:dyDescent="0.25">
      <c r="K14120" s="1"/>
    </row>
    <row r="14121" spans="11:11" x14ac:dyDescent="0.25">
      <c r="K14121" s="1"/>
    </row>
    <row r="14122" spans="11:11" x14ac:dyDescent="0.25">
      <c r="K14122" s="1"/>
    </row>
    <row r="14123" spans="11:11" x14ac:dyDescent="0.25">
      <c r="K14123" s="1"/>
    </row>
    <row r="14124" spans="11:11" x14ac:dyDescent="0.25">
      <c r="K14124" s="1"/>
    </row>
    <row r="14125" spans="11:11" x14ac:dyDescent="0.25">
      <c r="K14125" s="1"/>
    </row>
    <row r="14126" spans="11:11" x14ac:dyDescent="0.25">
      <c r="K14126" s="1"/>
    </row>
    <row r="14127" spans="11:11" x14ac:dyDescent="0.25">
      <c r="K14127" s="1"/>
    </row>
    <row r="14128" spans="11:11" x14ac:dyDescent="0.25">
      <c r="K14128" s="1"/>
    </row>
    <row r="14129" spans="11:11" x14ac:dyDescent="0.25">
      <c r="K14129" s="1"/>
    </row>
    <row r="14130" spans="11:11" x14ac:dyDescent="0.25">
      <c r="K14130" s="1"/>
    </row>
    <row r="14131" spans="11:11" x14ac:dyDescent="0.25">
      <c r="K14131" s="1"/>
    </row>
    <row r="14132" spans="11:11" x14ac:dyDescent="0.25">
      <c r="K14132" s="1"/>
    </row>
    <row r="14133" spans="11:11" x14ac:dyDescent="0.25">
      <c r="K14133" s="1"/>
    </row>
    <row r="14134" spans="11:11" x14ac:dyDescent="0.25">
      <c r="K14134" s="1"/>
    </row>
    <row r="14135" spans="11:11" x14ac:dyDescent="0.25">
      <c r="K14135" s="1"/>
    </row>
    <row r="14136" spans="11:11" x14ac:dyDescent="0.25">
      <c r="K14136" s="1"/>
    </row>
    <row r="14137" spans="11:11" x14ac:dyDescent="0.25">
      <c r="K14137" s="1"/>
    </row>
    <row r="14138" spans="11:11" x14ac:dyDescent="0.25">
      <c r="K14138" s="1"/>
    </row>
    <row r="14139" spans="11:11" x14ac:dyDescent="0.25">
      <c r="K14139" s="1"/>
    </row>
    <row r="14140" spans="11:11" x14ac:dyDescent="0.25">
      <c r="K14140" s="1"/>
    </row>
    <row r="14141" spans="11:11" x14ac:dyDescent="0.25">
      <c r="K14141" s="1"/>
    </row>
    <row r="14142" spans="11:11" x14ac:dyDescent="0.25">
      <c r="K14142" s="1"/>
    </row>
    <row r="14143" spans="11:11" x14ac:dyDescent="0.25">
      <c r="K14143" s="1"/>
    </row>
    <row r="14144" spans="11:11" x14ac:dyDescent="0.25">
      <c r="K14144" s="1"/>
    </row>
    <row r="14145" spans="11:11" x14ac:dyDescent="0.25">
      <c r="K14145" s="1"/>
    </row>
    <row r="14146" spans="11:11" x14ac:dyDescent="0.25">
      <c r="K14146" s="1"/>
    </row>
    <row r="14147" spans="11:11" x14ac:dyDescent="0.25">
      <c r="K14147" s="1"/>
    </row>
    <row r="14148" spans="11:11" x14ac:dyDescent="0.25">
      <c r="K14148" s="1"/>
    </row>
    <row r="14149" spans="11:11" x14ac:dyDescent="0.25">
      <c r="K14149" s="1"/>
    </row>
    <row r="14150" spans="11:11" x14ac:dyDescent="0.25">
      <c r="K14150" s="1"/>
    </row>
    <row r="14151" spans="11:11" x14ac:dyDescent="0.25">
      <c r="K14151" s="1"/>
    </row>
    <row r="14152" spans="11:11" x14ac:dyDescent="0.25">
      <c r="K14152" s="1"/>
    </row>
    <row r="14153" spans="11:11" x14ac:dyDescent="0.25">
      <c r="K14153" s="1"/>
    </row>
    <row r="14154" spans="11:11" x14ac:dyDescent="0.25">
      <c r="K14154" s="1"/>
    </row>
    <row r="14155" spans="11:11" x14ac:dyDescent="0.25">
      <c r="K14155" s="1"/>
    </row>
    <row r="14156" spans="11:11" x14ac:dyDescent="0.25">
      <c r="K14156" s="1"/>
    </row>
    <row r="14157" spans="11:11" x14ac:dyDescent="0.25">
      <c r="K14157" s="1"/>
    </row>
    <row r="14158" spans="11:11" x14ac:dyDescent="0.25">
      <c r="K14158" s="1"/>
    </row>
    <row r="14159" spans="11:11" x14ac:dyDescent="0.25">
      <c r="K14159" s="1"/>
    </row>
    <row r="14160" spans="11:11" x14ac:dyDescent="0.25">
      <c r="K14160" s="1"/>
    </row>
    <row r="14161" spans="11:11" x14ac:dyDescent="0.25">
      <c r="K14161" s="1"/>
    </row>
    <row r="14162" spans="11:11" x14ac:dyDescent="0.25">
      <c r="K14162" s="1"/>
    </row>
    <row r="14163" spans="11:11" x14ac:dyDescent="0.25">
      <c r="K14163" s="1"/>
    </row>
    <row r="14164" spans="11:11" x14ac:dyDescent="0.25">
      <c r="K14164" s="1"/>
    </row>
    <row r="14165" spans="11:11" x14ac:dyDescent="0.25">
      <c r="K14165" s="1"/>
    </row>
    <row r="14166" spans="11:11" x14ac:dyDescent="0.25">
      <c r="K14166" s="1"/>
    </row>
    <row r="14167" spans="11:11" x14ac:dyDescent="0.25">
      <c r="K14167" s="1"/>
    </row>
    <row r="14168" spans="11:11" x14ac:dyDescent="0.25">
      <c r="K14168" s="1"/>
    </row>
    <row r="14169" spans="11:11" x14ac:dyDescent="0.25">
      <c r="K14169" s="1"/>
    </row>
    <row r="14170" spans="11:11" x14ac:dyDescent="0.25">
      <c r="K14170" s="1"/>
    </row>
    <row r="14171" spans="11:11" x14ac:dyDescent="0.25">
      <c r="K14171" s="1"/>
    </row>
    <row r="14172" spans="11:11" x14ac:dyDescent="0.25">
      <c r="K14172" s="1"/>
    </row>
    <row r="14173" spans="11:11" x14ac:dyDescent="0.25">
      <c r="K14173" s="1"/>
    </row>
    <row r="14174" spans="11:11" x14ac:dyDescent="0.25">
      <c r="K14174" s="1"/>
    </row>
    <row r="14175" spans="11:11" x14ac:dyDescent="0.25">
      <c r="K14175" s="1"/>
    </row>
    <row r="14176" spans="11:11" x14ac:dyDescent="0.25">
      <c r="K14176" s="1"/>
    </row>
    <row r="14177" spans="11:11" x14ac:dyDescent="0.25">
      <c r="K14177" s="1"/>
    </row>
    <row r="14178" spans="11:11" x14ac:dyDescent="0.25">
      <c r="K14178" s="1"/>
    </row>
    <row r="14179" spans="11:11" x14ac:dyDescent="0.25">
      <c r="K14179" s="1"/>
    </row>
    <row r="14180" spans="11:11" x14ac:dyDescent="0.25">
      <c r="K14180" s="1"/>
    </row>
    <row r="14181" spans="11:11" x14ac:dyDescent="0.25">
      <c r="K14181" s="1"/>
    </row>
    <row r="14182" spans="11:11" x14ac:dyDescent="0.25">
      <c r="K14182" s="1"/>
    </row>
    <row r="14183" spans="11:11" x14ac:dyDescent="0.25">
      <c r="K14183" s="1"/>
    </row>
    <row r="14184" spans="11:11" x14ac:dyDescent="0.25">
      <c r="K14184" s="1"/>
    </row>
    <row r="14185" spans="11:11" x14ac:dyDescent="0.25">
      <c r="K14185" s="1"/>
    </row>
    <row r="14186" spans="11:11" x14ac:dyDescent="0.25">
      <c r="K14186" s="1"/>
    </row>
    <row r="14187" spans="11:11" x14ac:dyDescent="0.25">
      <c r="K14187" s="1"/>
    </row>
    <row r="14188" spans="11:11" x14ac:dyDescent="0.25">
      <c r="K14188" s="1"/>
    </row>
    <row r="14189" spans="11:11" x14ac:dyDescent="0.25">
      <c r="K14189" s="1"/>
    </row>
    <row r="14190" spans="11:11" x14ac:dyDescent="0.25">
      <c r="K14190" s="1"/>
    </row>
    <row r="14191" spans="11:11" x14ac:dyDescent="0.25">
      <c r="K14191" s="1"/>
    </row>
    <row r="14192" spans="11:11" x14ac:dyDescent="0.25">
      <c r="K14192" s="1"/>
    </row>
    <row r="14193" spans="11:11" x14ac:dyDescent="0.25">
      <c r="K14193" s="1"/>
    </row>
    <row r="14194" spans="11:11" x14ac:dyDescent="0.25">
      <c r="K14194" s="1"/>
    </row>
    <row r="14195" spans="11:11" x14ac:dyDescent="0.25">
      <c r="K14195" s="1"/>
    </row>
    <row r="14196" spans="11:11" x14ac:dyDescent="0.25">
      <c r="K14196" s="1"/>
    </row>
    <row r="14197" spans="11:11" x14ac:dyDescent="0.25">
      <c r="K14197" s="1"/>
    </row>
    <row r="14198" spans="11:11" x14ac:dyDescent="0.25">
      <c r="K14198" s="1"/>
    </row>
    <row r="14199" spans="11:11" x14ac:dyDescent="0.25">
      <c r="K14199" s="1"/>
    </row>
    <row r="14200" spans="11:11" x14ac:dyDescent="0.25">
      <c r="K14200" s="1"/>
    </row>
    <row r="14201" spans="11:11" x14ac:dyDescent="0.25">
      <c r="K14201" s="1"/>
    </row>
    <row r="14202" spans="11:11" x14ac:dyDescent="0.25">
      <c r="K14202" s="1"/>
    </row>
    <row r="14203" spans="11:11" x14ac:dyDescent="0.25">
      <c r="K14203" s="1"/>
    </row>
    <row r="14204" spans="11:11" x14ac:dyDescent="0.25">
      <c r="K14204" s="1"/>
    </row>
    <row r="14205" spans="11:11" x14ac:dyDescent="0.25">
      <c r="K14205" s="1"/>
    </row>
    <row r="14206" spans="11:11" x14ac:dyDescent="0.25">
      <c r="K14206" s="1"/>
    </row>
    <row r="14207" spans="11:11" x14ac:dyDescent="0.25">
      <c r="K14207" s="1"/>
    </row>
    <row r="14208" spans="11:11" x14ac:dyDescent="0.25">
      <c r="K14208" s="1"/>
    </row>
    <row r="14209" spans="11:11" x14ac:dyDescent="0.25">
      <c r="K14209" s="1"/>
    </row>
    <row r="14210" spans="11:11" x14ac:dyDescent="0.25">
      <c r="K14210" s="1"/>
    </row>
    <row r="14211" spans="11:11" x14ac:dyDescent="0.25">
      <c r="K14211" s="1"/>
    </row>
    <row r="14212" spans="11:11" x14ac:dyDescent="0.25">
      <c r="K14212" s="1"/>
    </row>
    <row r="14213" spans="11:11" x14ac:dyDescent="0.25">
      <c r="K14213" s="1"/>
    </row>
    <row r="14214" spans="11:11" x14ac:dyDescent="0.25">
      <c r="K14214" s="1"/>
    </row>
    <row r="14215" spans="11:11" x14ac:dyDescent="0.25">
      <c r="K14215" s="1"/>
    </row>
    <row r="14216" spans="11:11" x14ac:dyDescent="0.25">
      <c r="K14216" s="1"/>
    </row>
    <row r="14217" spans="11:11" x14ac:dyDescent="0.25">
      <c r="K14217" s="1"/>
    </row>
    <row r="14218" spans="11:11" x14ac:dyDescent="0.25">
      <c r="K14218" s="1"/>
    </row>
    <row r="14219" spans="11:11" x14ac:dyDescent="0.25">
      <c r="K14219" s="1"/>
    </row>
    <row r="14220" spans="11:11" x14ac:dyDescent="0.25">
      <c r="K14220" s="1"/>
    </row>
    <row r="14221" spans="11:11" x14ac:dyDescent="0.25">
      <c r="K14221" s="1"/>
    </row>
    <row r="14222" spans="11:11" x14ac:dyDescent="0.25">
      <c r="K14222" s="1"/>
    </row>
    <row r="14223" spans="11:11" x14ac:dyDescent="0.25">
      <c r="K14223" s="1"/>
    </row>
    <row r="14224" spans="11:11" x14ac:dyDescent="0.25">
      <c r="K14224" s="1"/>
    </row>
    <row r="14225" spans="11:11" x14ac:dyDescent="0.25">
      <c r="K14225" s="1"/>
    </row>
    <row r="14226" spans="11:11" x14ac:dyDescent="0.25">
      <c r="K14226" s="1"/>
    </row>
    <row r="14227" spans="11:11" x14ac:dyDescent="0.25">
      <c r="K14227" s="1"/>
    </row>
    <row r="14228" spans="11:11" x14ac:dyDescent="0.25">
      <c r="K14228" s="1"/>
    </row>
    <row r="14229" spans="11:11" x14ac:dyDescent="0.25">
      <c r="K14229" s="1"/>
    </row>
    <row r="14230" spans="11:11" x14ac:dyDescent="0.25">
      <c r="K14230" s="1"/>
    </row>
    <row r="14231" spans="11:11" x14ac:dyDescent="0.25">
      <c r="K14231" s="1"/>
    </row>
    <row r="14232" spans="11:11" x14ac:dyDescent="0.25">
      <c r="K14232" s="1"/>
    </row>
    <row r="14233" spans="11:11" x14ac:dyDescent="0.25">
      <c r="K14233" s="1"/>
    </row>
    <row r="14234" spans="11:11" x14ac:dyDescent="0.25">
      <c r="K14234" s="1"/>
    </row>
    <row r="14235" spans="11:11" x14ac:dyDescent="0.25">
      <c r="K14235" s="1"/>
    </row>
    <row r="14236" spans="11:11" x14ac:dyDescent="0.25">
      <c r="K14236" s="1"/>
    </row>
    <row r="14237" spans="11:11" x14ac:dyDescent="0.25">
      <c r="K14237" s="1"/>
    </row>
    <row r="14238" spans="11:11" x14ac:dyDescent="0.25">
      <c r="K14238" s="1"/>
    </row>
    <row r="14239" spans="11:11" x14ac:dyDescent="0.25">
      <c r="K14239" s="1"/>
    </row>
    <row r="14240" spans="11:11" x14ac:dyDescent="0.25">
      <c r="K14240" s="1"/>
    </row>
    <row r="14241" spans="11:11" x14ac:dyDescent="0.25">
      <c r="K14241" s="1"/>
    </row>
    <row r="14242" spans="11:11" x14ac:dyDescent="0.25">
      <c r="K14242" s="1"/>
    </row>
    <row r="14243" spans="11:11" x14ac:dyDescent="0.25">
      <c r="K14243" s="1"/>
    </row>
    <row r="14244" spans="11:11" x14ac:dyDescent="0.25">
      <c r="K14244" s="1"/>
    </row>
    <row r="14245" spans="11:11" x14ac:dyDescent="0.25">
      <c r="K14245" s="1"/>
    </row>
    <row r="14246" spans="11:11" x14ac:dyDescent="0.25">
      <c r="K14246" s="1"/>
    </row>
    <row r="14247" spans="11:11" x14ac:dyDescent="0.25">
      <c r="K14247" s="1"/>
    </row>
    <row r="14248" spans="11:11" x14ac:dyDescent="0.25">
      <c r="K14248" s="1"/>
    </row>
    <row r="14249" spans="11:11" x14ac:dyDescent="0.25">
      <c r="K14249" s="1"/>
    </row>
    <row r="14250" spans="11:11" x14ac:dyDescent="0.25">
      <c r="K14250" s="1"/>
    </row>
    <row r="14251" spans="11:11" x14ac:dyDescent="0.25">
      <c r="K14251" s="1"/>
    </row>
    <row r="14252" spans="11:11" x14ac:dyDescent="0.25">
      <c r="K14252" s="1"/>
    </row>
    <row r="14253" spans="11:11" x14ac:dyDescent="0.25">
      <c r="K14253" s="1"/>
    </row>
    <row r="14254" spans="11:11" x14ac:dyDescent="0.25">
      <c r="K14254" s="1"/>
    </row>
    <row r="14255" spans="11:11" x14ac:dyDescent="0.25">
      <c r="K14255" s="1"/>
    </row>
    <row r="14256" spans="11:11" x14ac:dyDescent="0.25">
      <c r="K14256" s="1"/>
    </row>
    <row r="14257" spans="11:11" x14ac:dyDescent="0.25">
      <c r="K14257" s="1"/>
    </row>
    <row r="14258" spans="11:11" x14ac:dyDescent="0.25">
      <c r="K14258" s="1"/>
    </row>
    <row r="14259" spans="11:11" x14ac:dyDescent="0.25">
      <c r="K14259" s="1"/>
    </row>
    <row r="14260" spans="11:11" x14ac:dyDescent="0.25">
      <c r="K14260" s="1"/>
    </row>
    <row r="14261" spans="11:11" x14ac:dyDescent="0.25">
      <c r="K14261" s="1"/>
    </row>
    <row r="14262" spans="11:11" x14ac:dyDescent="0.25">
      <c r="K14262" s="1"/>
    </row>
    <row r="14263" spans="11:11" x14ac:dyDescent="0.25">
      <c r="K14263" s="1"/>
    </row>
    <row r="14264" spans="11:11" x14ac:dyDescent="0.25">
      <c r="K14264" s="1"/>
    </row>
    <row r="14265" spans="11:11" x14ac:dyDescent="0.25">
      <c r="K14265" s="1"/>
    </row>
    <row r="14266" spans="11:11" x14ac:dyDescent="0.25">
      <c r="K14266" s="1"/>
    </row>
    <row r="14267" spans="11:11" x14ac:dyDescent="0.25">
      <c r="K14267" s="1"/>
    </row>
    <row r="14268" spans="11:11" x14ac:dyDescent="0.25">
      <c r="K14268" s="1"/>
    </row>
    <row r="14269" spans="11:11" x14ac:dyDescent="0.25">
      <c r="K14269" s="1"/>
    </row>
    <row r="14270" spans="11:11" x14ac:dyDescent="0.25">
      <c r="K14270" s="1"/>
    </row>
    <row r="14271" spans="11:11" x14ac:dyDescent="0.25">
      <c r="K14271" s="1"/>
    </row>
    <row r="14272" spans="11:11" x14ac:dyDescent="0.25">
      <c r="K14272" s="1"/>
    </row>
    <row r="14273" spans="11:11" x14ac:dyDescent="0.25">
      <c r="K14273" s="1"/>
    </row>
    <row r="14274" spans="11:11" x14ac:dyDescent="0.25">
      <c r="K14274" s="1"/>
    </row>
    <row r="14275" spans="11:11" x14ac:dyDescent="0.25">
      <c r="K14275" s="1"/>
    </row>
    <row r="14276" spans="11:11" x14ac:dyDescent="0.25">
      <c r="K14276" s="1"/>
    </row>
    <row r="14277" spans="11:11" x14ac:dyDescent="0.25">
      <c r="K14277" s="1"/>
    </row>
    <row r="14278" spans="11:11" x14ac:dyDescent="0.25">
      <c r="K14278" s="1"/>
    </row>
    <row r="14279" spans="11:11" x14ac:dyDescent="0.25">
      <c r="K14279" s="1"/>
    </row>
    <row r="14280" spans="11:11" x14ac:dyDescent="0.25">
      <c r="K14280" s="1"/>
    </row>
    <row r="14281" spans="11:11" x14ac:dyDescent="0.25">
      <c r="K14281" s="1"/>
    </row>
    <row r="14282" spans="11:11" x14ac:dyDescent="0.25">
      <c r="K14282" s="1"/>
    </row>
    <row r="14283" spans="11:11" x14ac:dyDescent="0.25">
      <c r="K14283" s="1"/>
    </row>
    <row r="14284" spans="11:11" x14ac:dyDescent="0.25">
      <c r="K14284" s="1"/>
    </row>
    <row r="14285" spans="11:11" x14ac:dyDescent="0.25">
      <c r="K14285" s="1"/>
    </row>
    <row r="14286" spans="11:11" x14ac:dyDescent="0.25">
      <c r="K14286" s="1"/>
    </row>
    <row r="14287" spans="11:11" x14ac:dyDescent="0.25">
      <c r="K14287" s="1"/>
    </row>
    <row r="14288" spans="11:11" x14ac:dyDescent="0.25">
      <c r="K14288" s="1"/>
    </row>
    <row r="14289" spans="11:11" x14ac:dyDescent="0.25">
      <c r="K14289" s="1"/>
    </row>
    <row r="14290" spans="11:11" x14ac:dyDescent="0.25">
      <c r="K14290" s="1"/>
    </row>
    <row r="14291" spans="11:11" x14ac:dyDescent="0.25">
      <c r="K14291" s="1"/>
    </row>
    <row r="14292" spans="11:11" x14ac:dyDescent="0.25">
      <c r="K14292" s="1"/>
    </row>
    <row r="14293" spans="11:11" x14ac:dyDescent="0.25">
      <c r="K14293" s="1"/>
    </row>
    <row r="14294" spans="11:11" x14ac:dyDescent="0.25">
      <c r="K14294" s="1"/>
    </row>
    <row r="14295" spans="11:11" x14ac:dyDescent="0.25">
      <c r="K14295" s="1"/>
    </row>
    <row r="14296" spans="11:11" x14ac:dyDescent="0.25">
      <c r="K14296" s="1"/>
    </row>
    <row r="14297" spans="11:11" x14ac:dyDescent="0.25">
      <c r="K14297" s="1"/>
    </row>
    <row r="14298" spans="11:11" x14ac:dyDescent="0.25">
      <c r="K14298" s="1"/>
    </row>
    <row r="14299" spans="11:11" x14ac:dyDescent="0.25">
      <c r="K14299" s="1"/>
    </row>
    <row r="14300" spans="11:11" x14ac:dyDescent="0.25">
      <c r="K14300" s="1"/>
    </row>
    <row r="14301" spans="11:11" x14ac:dyDescent="0.25">
      <c r="K14301" s="1"/>
    </row>
    <row r="14302" spans="11:11" x14ac:dyDescent="0.25">
      <c r="K14302" s="1"/>
    </row>
    <row r="14303" spans="11:11" x14ac:dyDescent="0.25">
      <c r="K14303" s="1"/>
    </row>
    <row r="14304" spans="11:11" x14ac:dyDescent="0.25">
      <c r="K14304" s="1"/>
    </row>
    <row r="14305" spans="11:11" x14ac:dyDescent="0.25">
      <c r="K14305" s="1"/>
    </row>
    <row r="14306" spans="11:11" x14ac:dyDescent="0.25">
      <c r="K14306" s="1"/>
    </row>
    <row r="14307" spans="11:11" x14ac:dyDescent="0.25">
      <c r="K14307" s="1"/>
    </row>
    <row r="14308" spans="11:11" x14ac:dyDescent="0.25">
      <c r="K14308" s="1"/>
    </row>
    <row r="14309" spans="11:11" x14ac:dyDescent="0.25">
      <c r="K14309" s="1"/>
    </row>
    <row r="14310" spans="11:11" x14ac:dyDescent="0.25">
      <c r="K14310" s="1"/>
    </row>
    <row r="14311" spans="11:11" x14ac:dyDescent="0.25">
      <c r="K14311" s="1"/>
    </row>
    <row r="14312" spans="11:11" x14ac:dyDescent="0.25">
      <c r="K14312" s="1"/>
    </row>
    <row r="14313" spans="11:11" x14ac:dyDescent="0.25">
      <c r="K14313" s="1"/>
    </row>
    <row r="14314" spans="11:11" x14ac:dyDescent="0.25">
      <c r="K14314" s="1"/>
    </row>
    <row r="14315" spans="11:11" x14ac:dyDescent="0.25">
      <c r="K14315" s="1"/>
    </row>
    <row r="14316" spans="11:11" x14ac:dyDescent="0.25">
      <c r="K14316" s="1"/>
    </row>
    <row r="14317" spans="11:11" x14ac:dyDescent="0.25">
      <c r="K14317" s="1"/>
    </row>
    <row r="14318" spans="11:11" x14ac:dyDescent="0.25">
      <c r="K14318" s="1"/>
    </row>
    <row r="14319" spans="11:11" x14ac:dyDescent="0.25">
      <c r="K14319" s="1"/>
    </row>
    <row r="14320" spans="11:11" x14ac:dyDescent="0.25">
      <c r="K14320" s="1"/>
    </row>
    <row r="14321" spans="11:11" x14ac:dyDescent="0.25">
      <c r="K14321" s="1"/>
    </row>
    <row r="14322" spans="11:11" x14ac:dyDescent="0.25">
      <c r="K14322" s="1"/>
    </row>
    <row r="14323" spans="11:11" x14ac:dyDescent="0.25">
      <c r="K14323" s="1"/>
    </row>
    <row r="14324" spans="11:11" x14ac:dyDescent="0.25">
      <c r="K14324" s="1"/>
    </row>
    <row r="14325" spans="11:11" x14ac:dyDescent="0.25">
      <c r="K14325" s="1"/>
    </row>
    <row r="14326" spans="11:11" x14ac:dyDescent="0.25">
      <c r="K14326" s="1"/>
    </row>
    <row r="14327" spans="11:11" x14ac:dyDescent="0.25">
      <c r="K14327" s="1"/>
    </row>
    <row r="14328" spans="11:11" x14ac:dyDescent="0.25">
      <c r="K14328" s="1"/>
    </row>
    <row r="14329" spans="11:11" x14ac:dyDescent="0.25">
      <c r="K14329" s="1"/>
    </row>
    <row r="14330" spans="11:11" x14ac:dyDescent="0.25">
      <c r="K14330" s="1"/>
    </row>
    <row r="14331" spans="11:11" x14ac:dyDescent="0.25">
      <c r="K14331" s="1"/>
    </row>
    <row r="14332" spans="11:11" x14ac:dyDescent="0.25">
      <c r="K14332" s="1"/>
    </row>
    <row r="14333" spans="11:11" x14ac:dyDescent="0.25">
      <c r="K14333" s="1"/>
    </row>
    <row r="14334" spans="11:11" x14ac:dyDescent="0.25">
      <c r="K14334" s="1"/>
    </row>
    <row r="14335" spans="11:11" x14ac:dyDescent="0.25">
      <c r="K14335" s="1"/>
    </row>
    <row r="14336" spans="11:11" x14ac:dyDescent="0.25">
      <c r="K14336" s="1"/>
    </row>
    <row r="14337" spans="11:11" x14ac:dyDescent="0.25">
      <c r="K14337" s="1"/>
    </row>
    <row r="14338" spans="11:11" x14ac:dyDescent="0.25">
      <c r="K14338" s="1"/>
    </row>
    <row r="14339" spans="11:11" x14ac:dyDescent="0.25">
      <c r="K14339" s="1"/>
    </row>
    <row r="14340" spans="11:11" x14ac:dyDescent="0.25">
      <c r="K14340" s="1"/>
    </row>
    <row r="14341" spans="11:11" x14ac:dyDescent="0.25">
      <c r="K14341" s="1"/>
    </row>
    <row r="14342" spans="11:11" x14ac:dyDescent="0.25">
      <c r="K14342" s="1"/>
    </row>
    <row r="14343" spans="11:11" x14ac:dyDescent="0.25">
      <c r="K14343" s="1"/>
    </row>
    <row r="14344" spans="11:11" x14ac:dyDescent="0.25">
      <c r="K14344" s="1"/>
    </row>
    <row r="14345" spans="11:11" x14ac:dyDescent="0.25">
      <c r="K14345" s="1"/>
    </row>
    <row r="14346" spans="11:11" x14ac:dyDescent="0.25">
      <c r="K14346" s="1"/>
    </row>
    <row r="14347" spans="11:11" x14ac:dyDescent="0.25">
      <c r="K14347" s="1"/>
    </row>
    <row r="14348" spans="11:11" x14ac:dyDescent="0.25">
      <c r="K14348" s="1"/>
    </row>
    <row r="14349" spans="11:11" x14ac:dyDescent="0.25">
      <c r="K14349" s="1"/>
    </row>
    <row r="14350" spans="11:11" x14ac:dyDescent="0.25">
      <c r="K14350" s="1"/>
    </row>
    <row r="14351" spans="11:11" x14ac:dyDescent="0.25">
      <c r="K14351" s="1"/>
    </row>
    <row r="14352" spans="11:11" x14ac:dyDescent="0.25">
      <c r="K14352" s="1"/>
    </row>
    <row r="14353" spans="11:11" x14ac:dyDescent="0.25">
      <c r="K14353" s="1"/>
    </row>
    <row r="14354" spans="11:11" x14ac:dyDescent="0.25">
      <c r="K14354" s="1"/>
    </row>
    <row r="14355" spans="11:11" x14ac:dyDescent="0.25">
      <c r="K14355" s="1"/>
    </row>
    <row r="14356" spans="11:11" x14ac:dyDescent="0.25">
      <c r="K14356" s="1"/>
    </row>
    <row r="14357" spans="11:11" x14ac:dyDescent="0.25">
      <c r="K14357" s="1"/>
    </row>
    <row r="14358" spans="11:11" x14ac:dyDescent="0.25">
      <c r="K14358" s="1"/>
    </row>
    <row r="14359" spans="11:11" x14ac:dyDescent="0.25">
      <c r="K14359" s="1"/>
    </row>
    <row r="14360" spans="11:11" x14ac:dyDescent="0.25">
      <c r="K14360" s="1"/>
    </row>
    <row r="14361" spans="11:11" x14ac:dyDescent="0.25">
      <c r="K14361" s="1"/>
    </row>
    <row r="14362" spans="11:11" x14ac:dyDescent="0.25">
      <c r="K14362" s="1"/>
    </row>
    <row r="14363" spans="11:11" x14ac:dyDescent="0.25">
      <c r="K14363" s="1"/>
    </row>
    <row r="14364" spans="11:11" x14ac:dyDescent="0.25">
      <c r="K14364" s="1"/>
    </row>
    <row r="14365" spans="11:11" x14ac:dyDescent="0.25">
      <c r="K14365" s="1"/>
    </row>
    <row r="14366" spans="11:11" x14ac:dyDescent="0.25">
      <c r="K14366" s="1"/>
    </row>
    <row r="14367" spans="11:11" x14ac:dyDescent="0.25">
      <c r="K14367" s="1"/>
    </row>
    <row r="14368" spans="11:11" x14ac:dyDescent="0.25">
      <c r="K14368" s="1"/>
    </row>
    <row r="14369" spans="11:11" x14ac:dyDescent="0.25">
      <c r="K14369" s="1"/>
    </row>
    <row r="14370" spans="11:11" x14ac:dyDescent="0.25">
      <c r="K14370" s="1"/>
    </row>
    <row r="14371" spans="11:11" x14ac:dyDescent="0.25">
      <c r="K14371" s="1"/>
    </row>
    <row r="14372" spans="11:11" x14ac:dyDescent="0.25">
      <c r="K14372" s="1"/>
    </row>
    <row r="14373" spans="11:11" x14ac:dyDescent="0.25">
      <c r="K14373" s="1"/>
    </row>
    <row r="14374" spans="11:11" x14ac:dyDescent="0.25">
      <c r="K14374" s="1"/>
    </row>
    <row r="14375" spans="11:11" x14ac:dyDescent="0.25">
      <c r="K14375" s="1"/>
    </row>
    <row r="14376" spans="11:11" x14ac:dyDescent="0.25">
      <c r="K14376" s="1"/>
    </row>
    <row r="14377" spans="11:11" x14ac:dyDescent="0.25">
      <c r="K14377" s="1"/>
    </row>
    <row r="14378" spans="11:11" x14ac:dyDescent="0.25">
      <c r="K14378" s="1"/>
    </row>
    <row r="14379" spans="11:11" x14ac:dyDescent="0.25">
      <c r="K14379" s="1"/>
    </row>
    <row r="14380" spans="11:11" x14ac:dyDescent="0.25">
      <c r="K14380" s="1"/>
    </row>
    <row r="14381" spans="11:11" x14ac:dyDescent="0.25">
      <c r="K14381" s="1"/>
    </row>
    <row r="14382" spans="11:11" x14ac:dyDescent="0.25">
      <c r="K14382" s="1"/>
    </row>
    <row r="14383" spans="11:11" x14ac:dyDescent="0.25">
      <c r="K14383" s="1"/>
    </row>
    <row r="14384" spans="11:11" x14ac:dyDescent="0.25">
      <c r="K14384" s="1"/>
    </row>
    <row r="14385" spans="11:11" x14ac:dyDescent="0.25">
      <c r="K14385" s="1"/>
    </row>
    <row r="14386" spans="11:11" x14ac:dyDescent="0.25">
      <c r="K14386" s="1"/>
    </row>
    <row r="14387" spans="11:11" x14ac:dyDescent="0.25">
      <c r="K14387" s="1"/>
    </row>
    <row r="14388" spans="11:11" x14ac:dyDescent="0.25">
      <c r="K14388" s="1"/>
    </row>
    <row r="14389" spans="11:11" x14ac:dyDescent="0.25">
      <c r="K14389" s="1"/>
    </row>
    <row r="14390" spans="11:11" x14ac:dyDescent="0.25">
      <c r="K14390" s="1"/>
    </row>
    <row r="14391" spans="11:11" x14ac:dyDescent="0.25">
      <c r="K14391" s="1"/>
    </row>
    <row r="14392" spans="11:11" x14ac:dyDescent="0.25">
      <c r="K14392" s="1"/>
    </row>
    <row r="14393" spans="11:11" x14ac:dyDescent="0.25">
      <c r="K14393" s="1"/>
    </row>
    <row r="14394" spans="11:11" x14ac:dyDescent="0.25">
      <c r="K14394" s="1"/>
    </row>
    <row r="14395" spans="11:11" x14ac:dyDescent="0.25">
      <c r="K14395" s="1"/>
    </row>
    <row r="14396" spans="11:11" x14ac:dyDescent="0.25">
      <c r="K14396" s="1"/>
    </row>
    <row r="14397" spans="11:11" x14ac:dyDescent="0.25">
      <c r="K14397" s="1"/>
    </row>
    <row r="14398" spans="11:11" x14ac:dyDescent="0.25">
      <c r="K14398" s="1"/>
    </row>
    <row r="14399" spans="11:11" x14ac:dyDescent="0.25">
      <c r="K14399" s="1"/>
    </row>
    <row r="14400" spans="11:11" x14ac:dyDescent="0.25">
      <c r="K14400" s="1"/>
    </row>
    <row r="14401" spans="11:11" x14ac:dyDescent="0.25">
      <c r="K14401" s="1"/>
    </row>
    <row r="14402" spans="11:11" x14ac:dyDescent="0.25">
      <c r="K14402" s="1"/>
    </row>
    <row r="14403" spans="11:11" x14ac:dyDescent="0.25">
      <c r="K14403" s="1"/>
    </row>
    <row r="14404" spans="11:11" x14ac:dyDescent="0.25">
      <c r="K14404" s="1"/>
    </row>
    <row r="14405" spans="11:11" x14ac:dyDescent="0.25">
      <c r="K14405" s="1"/>
    </row>
    <row r="14406" spans="11:11" x14ac:dyDescent="0.25">
      <c r="K14406" s="1"/>
    </row>
    <row r="14407" spans="11:11" x14ac:dyDescent="0.25">
      <c r="K14407" s="1"/>
    </row>
    <row r="14408" spans="11:11" x14ac:dyDescent="0.25">
      <c r="K14408" s="1"/>
    </row>
    <row r="14409" spans="11:11" x14ac:dyDescent="0.25">
      <c r="K14409" s="1"/>
    </row>
    <row r="14410" spans="11:11" x14ac:dyDescent="0.25">
      <c r="K14410" s="1"/>
    </row>
    <row r="14411" spans="11:11" x14ac:dyDescent="0.25">
      <c r="K14411" s="1"/>
    </row>
    <row r="14412" spans="11:11" x14ac:dyDescent="0.25">
      <c r="K14412" s="1"/>
    </row>
    <row r="14413" spans="11:11" x14ac:dyDescent="0.25">
      <c r="K14413" s="1"/>
    </row>
    <row r="14414" spans="11:11" x14ac:dyDescent="0.25">
      <c r="K14414" s="1"/>
    </row>
    <row r="14415" spans="11:11" x14ac:dyDescent="0.25">
      <c r="K14415" s="1"/>
    </row>
    <row r="14416" spans="11:11" x14ac:dyDescent="0.25">
      <c r="K14416" s="1"/>
    </row>
    <row r="14417" spans="11:11" x14ac:dyDescent="0.25">
      <c r="K14417" s="1"/>
    </row>
    <row r="14418" spans="11:11" x14ac:dyDescent="0.25">
      <c r="K14418" s="1"/>
    </row>
    <row r="14419" spans="11:11" x14ac:dyDescent="0.25">
      <c r="K14419" s="1"/>
    </row>
    <row r="14420" spans="11:11" x14ac:dyDescent="0.25">
      <c r="K14420" s="1"/>
    </row>
    <row r="14421" spans="11:11" x14ac:dyDescent="0.25">
      <c r="K14421" s="1"/>
    </row>
    <row r="14422" spans="11:11" x14ac:dyDescent="0.25">
      <c r="K14422" s="1"/>
    </row>
    <row r="14423" spans="11:11" x14ac:dyDescent="0.25">
      <c r="K14423" s="1"/>
    </row>
    <row r="14424" spans="11:11" x14ac:dyDescent="0.25">
      <c r="K14424" s="1"/>
    </row>
    <row r="14425" spans="11:11" x14ac:dyDescent="0.25">
      <c r="K14425" s="1"/>
    </row>
    <row r="14426" spans="11:11" x14ac:dyDescent="0.25">
      <c r="K14426" s="1"/>
    </row>
    <row r="14427" spans="11:11" x14ac:dyDescent="0.25">
      <c r="K14427" s="1"/>
    </row>
    <row r="14428" spans="11:11" x14ac:dyDescent="0.25">
      <c r="K14428" s="1"/>
    </row>
    <row r="14429" spans="11:11" x14ac:dyDescent="0.25">
      <c r="K14429" s="1"/>
    </row>
    <row r="14430" spans="11:11" x14ac:dyDescent="0.25">
      <c r="K14430" s="1"/>
    </row>
    <row r="14431" spans="11:11" x14ac:dyDescent="0.25">
      <c r="K14431" s="1"/>
    </row>
    <row r="14432" spans="11:11" x14ac:dyDescent="0.25">
      <c r="K14432" s="1"/>
    </row>
    <row r="14433" spans="11:11" x14ac:dyDescent="0.25">
      <c r="K14433" s="1"/>
    </row>
    <row r="14434" spans="11:11" x14ac:dyDescent="0.25">
      <c r="K14434" s="1"/>
    </row>
    <row r="14435" spans="11:11" x14ac:dyDescent="0.25">
      <c r="K14435" s="1"/>
    </row>
    <row r="14436" spans="11:11" x14ac:dyDescent="0.25">
      <c r="K14436" s="1"/>
    </row>
    <row r="14437" spans="11:11" x14ac:dyDescent="0.25">
      <c r="K14437" s="1"/>
    </row>
    <row r="14438" spans="11:11" x14ac:dyDescent="0.25">
      <c r="K14438" s="1"/>
    </row>
    <row r="14439" spans="11:11" x14ac:dyDescent="0.25">
      <c r="K14439" s="1"/>
    </row>
    <row r="14440" spans="11:11" x14ac:dyDescent="0.25">
      <c r="K14440" s="1"/>
    </row>
    <row r="14441" spans="11:11" x14ac:dyDescent="0.25">
      <c r="K14441" s="1"/>
    </row>
    <row r="14442" spans="11:11" x14ac:dyDescent="0.25">
      <c r="K14442" s="1"/>
    </row>
    <row r="14443" spans="11:11" x14ac:dyDescent="0.25">
      <c r="K14443" s="1"/>
    </row>
    <row r="14444" spans="11:11" x14ac:dyDescent="0.25">
      <c r="K14444" s="1"/>
    </row>
    <row r="14445" spans="11:11" x14ac:dyDescent="0.25">
      <c r="K14445" s="1"/>
    </row>
    <row r="14446" spans="11:11" x14ac:dyDescent="0.25">
      <c r="K14446" s="1"/>
    </row>
    <row r="14447" spans="11:11" x14ac:dyDescent="0.25">
      <c r="K14447" s="1"/>
    </row>
    <row r="14448" spans="11:11" x14ac:dyDescent="0.25">
      <c r="K14448" s="1"/>
    </row>
    <row r="14449" spans="11:11" x14ac:dyDescent="0.25">
      <c r="K14449" s="1"/>
    </row>
    <row r="14450" spans="11:11" x14ac:dyDescent="0.25">
      <c r="K14450" s="1"/>
    </row>
    <row r="14451" spans="11:11" x14ac:dyDescent="0.25">
      <c r="K14451" s="1"/>
    </row>
    <row r="14452" spans="11:11" x14ac:dyDescent="0.25">
      <c r="K14452" s="1"/>
    </row>
    <row r="14453" spans="11:11" x14ac:dyDescent="0.25">
      <c r="K14453" s="1"/>
    </row>
    <row r="14454" spans="11:11" x14ac:dyDescent="0.25">
      <c r="K14454" s="1"/>
    </row>
    <row r="14455" spans="11:11" x14ac:dyDescent="0.25">
      <c r="K14455" s="1"/>
    </row>
    <row r="14456" spans="11:11" x14ac:dyDescent="0.25">
      <c r="K14456" s="1"/>
    </row>
    <row r="14457" spans="11:11" x14ac:dyDescent="0.25">
      <c r="K14457" s="1"/>
    </row>
    <row r="14458" spans="11:11" x14ac:dyDescent="0.25">
      <c r="K14458" s="1"/>
    </row>
    <row r="14459" spans="11:11" x14ac:dyDescent="0.25">
      <c r="K14459" s="1"/>
    </row>
    <row r="14460" spans="11:11" x14ac:dyDescent="0.25">
      <c r="K14460" s="1"/>
    </row>
    <row r="14461" spans="11:11" x14ac:dyDescent="0.25">
      <c r="K14461" s="1"/>
    </row>
    <row r="14462" spans="11:11" x14ac:dyDescent="0.25">
      <c r="K14462" s="1"/>
    </row>
    <row r="14463" spans="11:11" x14ac:dyDescent="0.25">
      <c r="K14463" s="1"/>
    </row>
    <row r="14464" spans="11:11" x14ac:dyDescent="0.25">
      <c r="K14464" s="1"/>
    </row>
    <row r="14465" spans="11:11" x14ac:dyDescent="0.25">
      <c r="K14465" s="1"/>
    </row>
    <row r="14466" spans="11:11" x14ac:dyDescent="0.25">
      <c r="K14466" s="1"/>
    </row>
    <row r="14467" spans="11:11" x14ac:dyDescent="0.25">
      <c r="K14467" s="1"/>
    </row>
    <row r="14468" spans="11:11" x14ac:dyDescent="0.25">
      <c r="K14468" s="1"/>
    </row>
    <row r="14469" spans="11:11" x14ac:dyDescent="0.25">
      <c r="K14469" s="1"/>
    </row>
    <row r="14470" spans="11:11" x14ac:dyDescent="0.25">
      <c r="K14470" s="1"/>
    </row>
    <row r="14471" spans="11:11" x14ac:dyDescent="0.25">
      <c r="K14471" s="1"/>
    </row>
    <row r="14472" spans="11:11" x14ac:dyDescent="0.25">
      <c r="K14472" s="1"/>
    </row>
    <row r="14473" spans="11:11" x14ac:dyDescent="0.25">
      <c r="K14473" s="1"/>
    </row>
    <row r="14474" spans="11:11" x14ac:dyDescent="0.25">
      <c r="K14474" s="1"/>
    </row>
    <row r="14475" spans="11:11" x14ac:dyDescent="0.25">
      <c r="K14475" s="1"/>
    </row>
    <row r="14476" spans="11:11" x14ac:dyDescent="0.25">
      <c r="K14476" s="1"/>
    </row>
    <row r="14477" spans="11:11" x14ac:dyDescent="0.25">
      <c r="K14477" s="1"/>
    </row>
    <row r="14478" spans="11:11" x14ac:dyDescent="0.25">
      <c r="K14478" s="1"/>
    </row>
    <row r="14479" spans="11:11" x14ac:dyDescent="0.25">
      <c r="K14479" s="1"/>
    </row>
    <row r="14480" spans="11:11" x14ac:dyDescent="0.25">
      <c r="K14480" s="1"/>
    </row>
    <row r="14481" spans="11:11" x14ac:dyDescent="0.25">
      <c r="K14481" s="1"/>
    </row>
    <row r="14482" spans="11:11" x14ac:dyDescent="0.25">
      <c r="K14482" s="1"/>
    </row>
    <row r="14483" spans="11:11" x14ac:dyDescent="0.25">
      <c r="K14483" s="1"/>
    </row>
    <row r="14484" spans="11:11" x14ac:dyDescent="0.25">
      <c r="K14484" s="1"/>
    </row>
    <row r="14485" spans="11:11" x14ac:dyDescent="0.25">
      <c r="K14485" s="1"/>
    </row>
    <row r="14486" spans="11:11" x14ac:dyDescent="0.25">
      <c r="K14486" s="1"/>
    </row>
    <row r="14487" spans="11:11" x14ac:dyDescent="0.25">
      <c r="K14487" s="1"/>
    </row>
    <row r="14488" spans="11:11" x14ac:dyDescent="0.25">
      <c r="K14488" s="1"/>
    </row>
    <row r="14489" spans="11:11" x14ac:dyDescent="0.25">
      <c r="K14489" s="1"/>
    </row>
    <row r="14490" spans="11:11" x14ac:dyDescent="0.25">
      <c r="K14490" s="1"/>
    </row>
    <row r="14491" spans="11:11" x14ac:dyDescent="0.25">
      <c r="K14491" s="1"/>
    </row>
    <row r="14492" spans="11:11" x14ac:dyDescent="0.25">
      <c r="K14492" s="1"/>
    </row>
    <row r="14493" spans="11:11" x14ac:dyDescent="0.25">
      <c r="K14493" s="1"/>
    </row>
    <row r="14494" spans="11:11" x14ac:dyDescent="0.25">
      <c r="K14494" s="1"/>
    </row>
    <row r="14495" spans="11:11" x14ac:dyDescent="0.25">
      <c r="K14495" s="1"/>
    </row>
    <row r="14496" spans="11:11" x14ac:dyDescent="0.25">
      <c r="K14496" s="1"/>
    </row>
    <row r="14497" spans="11:11" x14ac:dyDescent="0.25">
      <c r="K14497" s="1"/>
    </row>
    <row r="14498" spans="11:11" x14ac:dyDescent="0.25">
      <c r="K14498" s="1"/>
    </row>
    <row r="14499" spans="11:11" x14ac:dyDescent="0.25">
      <c r="K14499" s="1"/>
    </row>
    <row r="14500" spans="11:11" x14ac:dyDescent="0.25">
      <c r="K14500" s="1"/>
    </row>
    <row r="14501" spans="11:11" x14ac:dyDescent="0.25">
      <c r="K14501" s="1"/>
    </row>
    <row r="14502" spans="11:11" x14ac:dyDescent="0.25">
      <c r="K14502" s="1"/>
    </row>
    <row r="14503" spans="11:11" x14ac:dyDescent="0.25">
      <c r="K14503" s="1"/>
    </row>
    <row r="14504" spans="11:11" x14ac:dyDescent="0.25">
      <c r="K14504" s="1"/>
    </row>
    <row r="14505" spans="11:11" x14ac:dyDescent="0.25">
      <c r="K14505" s="1"/>
    </row>
    <row r="14506" spans="11:11" x14ac:dyDescent="0.25">
      <c r="K14506" s="1"/>
    </row>
    <row r="14507" spans="11:11" x14ac:dyDescent="0.25">
      <c r="K14507" s="1"/>
    </row>
    <row r="14508" spans="11:11" x14ac:dyDescent="0.25">
      <c r="K14508" s="1"/>
    </row>
    <row r="14509" spans="11:11" x14ac:dyDescent="0.25">
      <c r="K14509" s="1"/>
    </row>
    <row r="14510" spans="11:11" x14ac:dyDescent="0.25">
      <c r="K14510" s="1"/>
    </row>
    <row r="14511" spans="11:11" x14ac:dyDescent="0.25">
      <c r="K14511" s="1"/>
    </row>
    <row r="14512" spans="11:11" x14ac:dyDescent="0.25">
      <c r="K14512" s="1"/>
    </row>
    <row r="14513" spans="11:11" x14ac:dyDescent="0.25">
      <c r="K14513" s="1"/>
    </row>
    <row r="14514" spans="11:11" x14ac:dyDescent="0.25">
      <c r="K14514" s="1"/>
    </row>
    <row r="14515" spans="11:11" x14ac:dyDescent="0.25">
      <c r="K14515" s="1"/>
    </row>
    <row r="14516" spans="11:11" x14ac:dyDescent="0.25">
      <c r="K14516" s="1"/>
    </row>
    <row r="14517" spans="11:11" x14ac:dyDescent="0.25">
      <c r="K14517" s="1"/>
    </row>
    <row r="14518" spans="11:11" x14ac:dyDescent="0.25">
      <c r="K14518" s="1"/>
    </row>
    <row r="14519" spans="11:11" x14ac:dyDescent="0.25">
      <c r="K14519" s="1"/>
    </row>
    <row r="14520" spans="11:11" x14ac:dyDescent="0.25">
      <c r="K14520" s="1"/>
    </row>
    <row r="14521" spans="11:11" x14ac:dyDescent="0.25">
      <c r="K14521" s="1"/>
    </row>
    <row r="14522" spans="11:11" x14ac:dyDescent="0.25">
      <c r="K14522" s="1"/>
    </row>
    <row r="14523" spans="11:11" x14ac:dyDescent="0.25">
      <c r="K14523" s="1"/>
    </row>
    <row r="14524" spans="11:11" x14ac:dyDescent="0.25">
      <c r="K14524" s="1"/>
    </row>
    <row r="14525" spans="11:11" x14ac:dyDescent="0.25">
      <c r="K14525" s="1"/>
    </row>
    <row r="14526" spans="11:11" x14ac:dyDescent="0.25">
      <c r="K14526" s="1"/>
    </row>
    <row r="14527" spans="11:11" x14ac:dyDescent="0.25">
      <c r="K14527" s="1"/>
    </row>
    <row r="14528" spans="11:11" x14ac:dyDescent="0.25">
      <c r="K14528" s="1"/>
    </row>
    <row r="14529" spans="11:11" x14ac:dyDescent="0.25">
      <c r="K14529" s="1"/>
    </row>
    <row r="14530" spans="11:11" x14ac:dyDescent="0.25">
      <c r="K14530" s="1"/>
    </row>
    <row r="14531" spans="11:11" x14ac:dyDescent="0.25">
      <c r="K14531" s="1"/>
    </row>
    <row r="14532" spans="11:11" x14ac:dyDescent="0.25">
      <c r="K14532" s="1"/>
    </row>
    <row r="14533" spans="11:11" x14ac:dyDescent="0.25">
      <c r="K14533" s="1"/>
    </row>
    <row r="14534" spans="11:11" x14ac:dyDescent="0.25">
      <c r="K14534" s="1"/>
    </row>
    <row r="14535" spans="11:11" x14ac:dyDescent="0.25">
      <c r="K14535" s="1"/>
    </row>
    <row r="14536" spans="11:11" x14ac:dyDescent="0.25">
      <c r="K14536" s="1"/>
    </row>
    <row r="14537" spans="11:11" x14ac:dyDescent="0.25">
      <c r="K14537" s="1"/>
    </row>
    <row r="14538" spans="11:11" x14ac:dyDescent="0.25">
      <c r="K14538" s="1"/>
    </row>
    <row r="14539" spans="11:11" x14ac:dyDescent="0.25">
      <c r="K14539" s="1"/>
    </row>
    <row r="14540" spans="11:11" x14ac:dyDescent="0.25">
      <c r="K14540" s="1"/>
    </row>
    <row r="14541" spans="11:11" x14ac:dyDescent="0.25">
      <c r="K14541" s="1"/>
    </row>
    <row r="14542" spans="11:11" x14ac:dyDescent="0.25">
      <c r="K14542" s="1"/>
    </row>
    <row r="14543" spans="11:11" x14ac:dyDescent="0.25">
      <c r="K14543" s="1"/>
    </row>
    <row r="14544" spans="11:11" x14ac:dyDescent="0.25">
      <c r="K14544" s="1"/>
    </row>
    <row r="14545" spans="11:11" x14ac:dyDescent="0.25">
      <c r="K14545" s="1"/>
    </row>
    <row r="14546" spans="11:11" x14ac:dyDescent="0.25">
      <c r="K14546" s="1"/>
    </row>
    <row r="14547" spans="11:11" x14ac:dyDescent="0.25">
      <c r="K14547" s="1"/>
    </row>
    <row r="14548" spans="11:11" x14ac:dyDescent="0.25">
      <c r="K14548" s="1"/>
    </row>
    <row r="14549" spans="11:11" x14ac:dyDescent="0.25">
      <c r="K14549" s="1"/>
    </row>
    <row r="14550" spans="11:11" x14ac:dyDescent="0.25">
      <c r="K14550" s="1"/>
    </row>
    <row r="14551" spans="11:11" x14ac:dyDescent="0.25">
      <c r="K14551" s="1"/>
    </row>
    <row r="14552" spans="11:11" x14ac:dyDescent="0.25">
      <c r="K14552" s="1"/>
    </row>
    <row r="14553" spans="11:11" x14ac:dyDescent="0.25">
      <c r="K14553" s="1"/>
    </row>
    <row r="14554" spans="11:11" x14ac:dyDescent="0.25">
      <c r="K14554" s="1"/>
    </row>
    <row r="14555" spans="11:11" x14ac:dyDescent="0.25">
      <c r="K14555" s="1"/>
    </row>
    <row r="14556" spans="11:11" x14ac:dyDescent="0.25">
      <c r="K14556" s="1"/>
    </row>
    <row r="14557" spans="11:11" x14ac:dyDescent="0.25">
      <c r="K14557" s="1"/>
    </row>
    <row r="14558" spans="11:11" x14ac:dyDescent="0.25">
      <c r="K14558" s="1"/>
    </row>
    <row r="14559" spans="11:11" x14ac:dyDescent="0.25">
      <c r="K14559" s="1"/>
    </row>
    <row r="14560" spans="11:11" x14ac:dyDescent="0.25">
      <c r="K14560" s="1"/>
    </row>
    <row r="14561" spans="11:11" x14ac:dyDescent="0.25">
      <c r="K14561" s="1"/>
    </row>
    <row r="14562" spans="11:11" x14ac:dyDescent="0.25">
      <c r="K14562" s="1"/>
    </row>
    <row r="14563" spans="11:11" x14ac:dyDescent="0.25">
      <c r="K14563" s="1"/>
    </row>
    <row r="14564" spans="11:11" x14ac:dyDescent="0.25">
      <c r="K14564" s="1"/>
    </row>
    <row r="14565" spans="11:11" x14ac:dyDescent="0.25">
      <c r="K14565" s="1"/>
    </row>
    <row r="14566" spans="11:11" x14ac:dyDescent="0.25">
      <c r="K14566" s="1"/>
    </row>
    <row r="14567" spans="11:11" x14ac:dyDescent="0.25">
      <c r="K14567" s="1"/>
    </row>
    <row r="14568" spans="11:11" x14ac:dyDescent="0.25">
      <c r="K14568" s="1"/>
    </row>
    <row r="14569" spans="11:11" x14ac:dyDescent="0.25">
      <c r="K14569" s="1"/>
    </row>
    <row r="14570" spans="11:11" x14ac:dyDescent="0.25">
      <c r="K14570" s="1"/>
    </row>
    <row r="14571" spans="11:11" x14ac:dyDescent="0.25">
      <c r="K14571" s="1"/>
    </row>
    <row r="14572" spans="11:11" x14ac:dyDescent="0.25">
      <c r="K14572" s="1"/>
    </row>
    <row r="14573" spans="11:11" x14ac:dyDescent="0.25">
      <c r="K14573" s="1"/>
    </row>
    <row r="14574" spans="11:11" x14ac:dyDescent="0.25">
      <c r="K14574" s="1"/>
    </row>
    <row r="14575" spans="11:11" x14ac:dyDescent="0.25">
      <c r="K14575" s="1"/>
    </row>
    <row r="14576" spans="11:11" x14ac:dyDescent="0.25">
      <c r="K14576" s="1"/>
    </row>
    <row r="14577" spans="11:11" x14ac:dyDescent="0.25">
      <c r="K14577" s="1"/>
    </row>
    <row r="14578" spans="11:11" x14ac:dyDescent="0.25">
      <c r="K14578" s="1"/>
    </row>
    <row r="14579" spans="11:11" x14ac:dyDescent="0.25">
      <c r="K14579" s="1"/>
    </row>
    <row r="14580" spans="11:11" x14ac:dyDescent="0.25">
      <c r="K14580" s="1"/>
    </row>
    <row r="14581" spans="11:11" x14ac:dyDescent="0.25">
      <c r="K14581" s="1"/>
    </row>
    <row r="14582" spans="11:11" x14ac:dyDescent="0.25">
      <c r="K14582" s="1"/>
    </row>
    <row r="14583" spans="11:11" x14ac:dyDescent="0.25">
      <c r="K14583" s="1"/>
    </row>
    <row r="14584" spans="11:11" x14ac:dyDescent="0.25">
      <c r="K14584" s="1"/>
    </row>
    <row r="14585" spans="11:11" x14ac:dyDescent="0.25">
      <c r="K14585" s="1"/>
    </row>
    <row r="14586" spans="11:11" x14ac:dyDescent="0.25">
      <c r="K14586" s="1"/>
    </row>
    <row r="14587" spans="11:11" x14ac:dyDescent="0.25">
      <c r="K14587" s="1"/>
    </row>
    <row r="14588" spans="11:11" x14ac:dyDescent="0.25">
      <c r="K14588" s="1"/>
    </row>
    <row r="14589" spans="11:11" x14ac:dyDescent="0.25">
      <c r="K14589" s="1"/>
    </row>
    <row r="14590" spans="11:11" x14ac:dyDescent="0.25">
      <c r="K14590" s="1"/>
    </row>
    <row r="14591" spans="11:11" x14ac:dyDescent="0.25">
      <c r="K14591" s="1"/>
    </row>
    <row r="14592" spans="11:11" x14ac:dyDescent="0.25">
      <c r="K14592" s="1"/>
    </row>
    <row r="14593" spans="11:11" x14ac:dyDescent="0.25">
      <c r="K14593" s="1"/>
    </row>
    <row r="14594" spans="11:11" x14ac:dyDescent="0.25">
      <c r="K14594" s="1"/>
    </row>
    <row r="14595" spans="11:11" x14ac:dyDescent="0.25">
      <c r="K14595" s="1"/>
    </row>
    <row r="14596" spans="11:11" x14ac:dyDescent="0.25">
      <c r="K14596" s="1"/>
    </row>
    <row r="14597" spans="11:11" x14ac:dyDescent="0.25">
      <c r="K14597" s="1"/>
    </row>
    <row r="14598" spans="11:11" x14ac:dyDescent="0.25">
      <c r="K14598" s="1"/>
    </row>
    <row r="14599" spans="11:11" x14ac:dyDescent="0.25">
      <c r="K14599" s="1"/>
    </row>
    <row r="14600" spans="11:11" x14ac:dyDescent="0.25">
      <c r="K14600" s="1"/>
    </row>
    <row r="14601" spans="11:11" x14ac:dyDescent="0.25">
      <c r="K14601" s="1"/>
    </row>
    <row r="14602" spans="11:11" x14ac:dyDescent="0.25">
      <c r="K14602" s="1"/>
    </row>
    <row r="14603" spans="11:11" x14ac:dyDescent="0.25">
      <c r="K14603" s="1"/>
    </row>
    <row r="14604" spans="11:11" x14ac:dyDescent="0.25">
      <c r="K14604" s="1"/>
    </row>
    <row r="14605" spans="11:11" x14ac:dyDescent="0.25">
      <c r="K14605" s="1"/>
    </row>
    <row r="14606" spans="11:11" x14ac:dyDescent="0.25">
      <c r="K14606" s="1"/>
    </row>
    <row r="14607" spans="11:11" x14ac:dyDescent="0.25">
      <c r="K14607" s="1"/>
    </row>
    <row r="14608" spans="11:11" x14ac:dyDescent="0.25">
      <c r="K14608" s="1"/>
    </row>
    <row r="14609" spans="11:11" x14ac:dyDescent="0.25">
      <c r="K14609" s="1"/>
    </row>
    <row r="14610" spans="11:11" x14ac:dyDescent="0.25">
      <c r="K14610" s="1"/>
    </row>
    <row r="14611" spans="11:11" x14ac:dyDescent="0.25">
      <c r="K14611" s="1"/>
    </row>
    <row r="14612" spans="11:11" x14ac:dyDescent="0.25">
      <c r="K14612" s="1"/>
    </row>
    <row r="14613" spans="11:11" x14ac:dyDescent="0.25">
      <c r="K14613" s="1"/>
    </row>
    <row r="14614" spans="11:11" x14ac:dyDescent="0.25">
      <c r="K14614" s="1"/>
    </row>
    <row r="14615" spans="11:11" x14ac:dyDescent="0.25">
      <c r="K14615" s="1"/>
    </row>
    <row r="14616" spans="11:11" x14ac:dyDescent="0.25">
      <c r="K14616" s="1"/>
    </row>
    <row r="14617" spans="11:11" x14ac:dyDescent="0.25">
      <c r="K14617" s="1"/>
    </row>
    <row r="14618" spans="11:11" x14ac:dyDescent="0.25">
      <c r="K14618" s="1"/>
    </row>
    <row r="14619" spans="11:11" x14ac:dyDescent="0.25">
      <c r="K14619" s="1"/>
    </row>
    <row r="14620" spans="11:11" x14ac:dyDescent="0.25">
      <c r="K14620" s="1"/>
    </row>
    <row r="14621" spans="11:11" x14ac:dyDescent="0.25">
      <c r="K14621" s="1"/>
    </row>
    <row r="14622" spans="11:11" x14ac:dyDescent="0.25">
      <c r="K14622" s="1"/>
    </row>
    <row r="14623" spans="11:11" x14ac:dyDescent="0.25">
      <c r="K14623" s="1"/>
    </row>
    <row r="14624" spans="11:11" x14ac:dyDescent="0.25">
      <c r="K14624" s="1"/>
    </row>
    <row r="14625" spans="11:11" x14ac:dyDescent="0.25">
      <c r="K14625" s="1"/>
    </row>
    <row r="14626" spans="11:11" x14ac:dyDescent="0.25">
      <c r="K14626" s="1"/>
    </row>
    <row r="14627" spans="11:11" x14ac:dyDescent="0.25">
      <c r="K14627" s="1"/>
    </row>
    <row r="14628" spans="11:11" x14ac:dyDescent="0.25">
      <c r="K14628" s="1"/>
    </row>
    <row r="14629" spans="11:11" x14ac:dyDescent="0.25">
      <c r="K14629" s="1"/>
    </row>
    <row r="14630" spans="11:11" x14ac:dyDescent="0.25">
      <c r="K14630" s="1"/>
    </row>
    <row r="14631" spans="11:11" x14ac:dyDescent="0.25">
      <c r="K14631" s="1"/>
    </row>
    <row r="14632" spans="11:11" x14ac:dyDescent="0.25">
      <c r="K14632" s="1"/>
    </row>
    <row r="14633" spans="11:11" x14ac:dyDescent="0.25">
      <c r="K14633" s="1"/>
    </row>
    <row r="14634" spans="11:11" x14ac:dyDescent="0.25">
      <c r="K14634" s="1"/>
    </row>
    <row r="14635" spans="11:11" x14ac:dyDescent="0.25">
      <c r="K14635" s="1"/>
    </row>
    <row r="14636" spans="11:11" x14ac:dyDescent="0.25">
      <c r="K14636" s="1"/>
    </row>
    <row r="14637" spans="11:11" x14ac:dyDescent="0.25">
      <c r="K14637" s="1"/>
    </row>
    <row r="14638" spans="11:11" x14ac:dyDescent="0.25">
      <c r="K14638" s="1"/>
    </row>
    <row r="14639" spans="11:11" x14ac:dyDescent="0.25">
      <c r="K14639" s="1"/>
    </row>
    <row r="14640" spans="11:11" x14ac:dyDescent="0.25">
      <c r="K14640" s="1"/>
    </row>
    <row r="14641" spans="11:11" x14ac:dyDescent="0.25">
      <c r="K14641" s="1"/>
    </row>
    <row r="14642" spans="11:11" x14ac:dyDescent="0.25">
      <c r="K14642" s="1"/>
    </row>
    <row r="14643" spans="11:11" x14ac:dyDescent="0.25">
      <c r="K14643" s="1"/>
    </row>
    <row r="14644" spans="11:11" x14ac:dyDescent="0.25">
      <c r="K14644" s="1"/>
    </row>
    <row r="14645" spans="11:11" x14ac:dyDescent="0.25">
      <c r="K14645" s="1"/>
    </row>
    <row r="14646" spans="11:11" x14ac:dyDescent="0.25">
      <c r="K14646" s="1"/>
    </row>
    <row r="14647" spans="11:11" x14ac:dyDescent="0.25">
      <c r="K14647" s="1"/>
    </row>
    <row r="14648" spans="11:11" x14ac:dyDescent="0.25">
      <c r="K14648" s="1"/>
    </row>
    <row r="14649" spans="11:11" x14ac:dyDescent="0.25">
      <c r="K14649" s="1"/>
    </row>
    <row r="14650" spans="11:11" x14ac:dyDescent="0.25">
      <c r="K14650" s="1"/>
    </row>
    <row r="14651" spans="11:11" x14ac:dyDescent="0.25">
      <c r="K14651" s="1"/>
    </row>
    <row r="14652" spans="11:11" x14ac:dyDescent="0.25">
      <c r="K14652" s="1"/>
    </row>
    <row r="14653" spans="11:11" x14ac:dyDescent="0.25">
      <c r="K14653" s="1"/>
    </row>
    <row r="14654" spans="11:11" x14ac:dyDescent="0.25">
      <c r="K14654" s="1"/>
    </row>
    <row r="14655" spans="11:11" x14ac:dyDescent="0.25">
      <c r="K14655" s="1"/>
    </row>
    <row r="14656" spans="11:11" x14ac:dyDescent="0.25">
      <c r="K14656" s="1"/>
    </row>
    <row r="14657" spans="11:11" x14ac:dyDescent="0.25">
      <c r="K14657" s="1"/>
    </row>
    <row r="14658" spans="11:11" x14ac:dyDescent="0.25">
      <c r="K14658" s="1"/>
    </row>
    <row r="14659" spans="11:11" x14ac:dyDescent="0.25">
      <c r="K14659" s="1"/>
    </row>
    <row r="14660" spans="11:11" x14ac:dyDescent="0.25">
      <c r="K14660" s="1"/>
    </row>
    <row r="14661" spans="11:11" x14ac:dyDescent="0.25">
      <c r="K14661" s="1"/>
    </row>
    <row r="14662" spans="11:11" x14ac:dyDescent="0.25">
      <c r="K14662" s="1"/>
    </row>
    <row r="14663" spans="11:11" x14ac:dyDescent="0.25">
      <c r="K14663" s="1"/>
    </row>
    <row r="14664" spans="11:11" x14ac:dyDescent="0.25">
      <c r="K14664" s="1"/>
    </row>
    <row r="14665" spans="11:11" x14ac:dyDescent="0.25">
      <c r="K14665" s="1"/>
    </row>
    <row r="14666" spans="11:11" x14ac:dyDescent="0.25">
      <c r="K14666" s="1"/>
    </row>
    <row r="14667" spans="11:11" x14ac:dyDescent="0.25">
      <c r="K14667" s="1"/>
    </row>
    <row r="14668" spans="11:11" x14ac:dyDescent="0.25">
      <c r="K14668" s="1"/>
    </row>
    <row r="14669" spans="11:11" x14ac:dyDescent="0.25">
      <c r="K14669" s="1"/>
    </row>
    <row r="14670" spans="11:11" x14ac:dyDescent="0.25">
      <c r="K14670" s="1"/>
    </row>
    <row r="14671" spans="11:11" x14ac:dyDescent="0.25">
      <c r="K14671" s="1"/>
    </row>
    <row r="14672" spans="11:11" x14ac:dyDescent="0.25">
      <c r="K14672" s="1"/>
    </row>
    <row r="14673" spans="11:11" x14ac:dyDescent="0.25">
      <c r="K14673" s="1"/>
    </row>
    <row r="14674" spans="11:11" x14ac:dyDescent="0.25">
      <c r="K14674" s="1"/>
    </row>
    <row r="14675" spans="11:11" x14ac:dyDescent="0.25">
      <c r="K14675" s="1"/>
    </row>
    <row r="14676" spans="11:11" x14ac:dyDescent="0.25">
      <c r="K14676" s="1"/>
    </row>
    <row r="14677" spans="11:11" x14ac:dyDescent="0.25">
      <c r="K14677" s="1"/>
    </row>
    <row r="14678" spans="11:11" x14ac:dyDescent="0.25">
      <c r="K14678" s="1"/>
    </row>
    <row r="14679" spans="11:11" x14ac:dyDescent="0.25">
      <c r="K14679" s="1"/>
    </row>
    <row r="14680" spans="11:11" x14ac:dyDescent="0.25">
      <c r="K14680" s="1"/>
    </row>
    <row r="14681" spans="11:11" x14ac:dyDescent="0.25">
      <c r="K14681" s="1"/>
    </row>
    <row r="14682" spans="11:11" x14ac:dyDescent="0.25">
      <c r="K14682" s="1"/>
    </row>
    <row r="14683" spans="11:11" x14ac:dyDescent="0.25">
      <c r="K14683" s="1"/>
    </row>
    <row r="14684" spans="11:11" x14ac:dyDescent="0.25">
      <c r="K14684" s="1"/>
    </row>
    <row r="14685" spans="11:11" x14ac:dyDescent="0.25">
      <c r="K14685" s="1"/>
    </row>
    <row r="14686" spans="11:11" x14ac:dyDescent="0.25">
      <c r="K14686" s="1"/>
    </row>
    <row r="14687" spans="11:11" x14ac:dyDescent="0.25">
      <c r="K14687" s="1"/>
    </row>
    <row r="14688" spans="11:11" x14ac:dyDescent="0.25">
      <c r="K14688" s="1"/>
    </row>
    <row r="14689" spans="11:11" x14ac:dyDescent="0.25">
      <c r="K14689" s="1"/>
    </row>
    <row r="14690" spans="11:11" x14ac:dyDescent="0.25">
      <c r="K14690" s="1"/>
    </row>
    <row r="14691" spans="11:11" x14ac:dyDescent="0.25">
      <c r="K14691" s="1"/>
    </row>
    <row r="14692" spans="11:11" x14ac:dyDescent="0.25">
      <c r="K14692" s="1"/>
    </row>
    <row r="14693" spans="11:11" x14ac:dyDescent="0.25">
      <c r="K14693" s="1"/>
    </row>
    <row r="14694" spans="11:11" x14ac:dyDescent="0.25">
      <c r="K14694" s="1"/>
    </row>
    <row r="14695" spans="11:11" x14ac:dyDescent="0.25">
      <c r="K14695" s="1"/>
    </row>
    <row r="14696" spans="11:11" x14ac:dyDescent="0.25">
      <c r="K14696" s="1"/>
    </row>
    <row r="14697" spans="11:11" x14ac:dyDescent="0.25">
      <c r="K14697" s="1"/>
    </row>
    <row r="14698" spans="11:11" x14ac:dyDescent="0.25">
      <c r="K14698" s="1"/>
    </row>
    <row r="14699" spans="11:11" x14ac:dyDescent="0.25">
      <c r="K14699" s="1"/>
    </row>
    <row r="14700" spans="11:11" x14ac:dyDescent="0.25">
      <c r="K14700" s="1"/>
    </row>
    <row r="14701" spans="11:11" x14ac:dyDescent="0.25">
      <c r="K14701" s="1"/>
    </row>
    <row r="14702" spans="11:11" x14ac:dyDescent="0.25">
      <c r="K14702" s="1"/>
    </row>
    <row r="14703" spans="11:11" x14ac:dyDescent="0.25">
      <c r="K14703" s="1"/>
    </row>
    <row r="14704" spans="11:11" x14ac:dyDescent="0.25">
      <c r="K14704" s="1"/>
    </row>
    <row r="14705" spans="11:11" x14ac:dyDescent="0.25">
      <c r="K14705" s="1"/>
    </row>
    <row r="14706" spans="11:11" x14ac:dyDescent="0.25">
      <c r="K14706" s="1"/>
    </row>
    <row r="14707" spans="11:11" x14ac:dyDescent="0.25">
      <c r="K14707" s="1"/>
    </row>
    <row r="14708" spans="11:11" x14ac:dyDescent="0.25">
      <c r="K14708" s="1"/>
    </row>
    <row r="14709" spans="11:11" x14ac:dyDescent="0.25">
      <c r="K14709" s="1"/>
    </row>
    <row r="14710" spans="11:11" x14ac:dyDescent="0.25">
      <c r="K14710" s="1"/>
    </row>
    <row r="14711" spans="11:11" x14ac:dyDescent="0.25">
      <c r="K14711" s="1"/>
    </row>
    <row r="14712" spans="11:11" x14ac:dyDescent="0.25">
      <c r="K14712" s="1"/>
    </row>
    <row r="14713" spans="11:11" x14ac:dyDescent="0.25">
      <c r="K14713" s="1"/>
    </row>
    <row r="14714" spans="11:11" x14ac:dyDescent="0.25">
      <c r="K14714" s="1"/>
    </row>
    <row r="14715" spans="11:11" x14ac:dyDescent="0.25">
      <c r="K14715" s="1"/>
    </row>
    <row r="14716" spans="11:11" x14ac:dyDescent="0.25">
      <c r="K14716" s="1"/>
    </row>
    <row r="14717" spans="11:11" x14ac:dyDescent="0.25">
      <c r="K14717" s="1"/>
    </row>
    <row r="14718" spans="11:11" x14ac:dyDescent="0.25">
      <c r="K14718" s="1"/>
    </row>
    <row r="14719" spans="11:11" x14ac:dyDescent="0.25">
      <c r="K14719" s="1"/>
    </row>
    <row r="14720" spans="11:11" x14ac:dyDescent="0.25">
      <c r="K14720" s="1"/>
    </row>
    <row r="14721" spans="11:11" x14ac:dyDescent="0.25">
      <c r="K14721" s="1"/>
    </row>
    <row r="14722" spans="11:11" x14ac:dyDescent="0.25">
      <c r="K14722" s="1"/>
    </row>
    <row r="14723" spans="11:11" x14ac:dyDescent="0.25">
      <c r="K14723" s="1"/>
    </row>
    <row r="14724" spans="11:11" x14ac:dyDescent="0.25">
      <c r="K14724" s="1"/>
    </row>
    <row r="14725" spans="11:11" x14ac:dyDescent="0.25">
      <c r="K14725" s="1"/>
    </row>
    <row r="14726" spans="11:11" x14ac:dyDescent="0.25">
      <c r="K14726" s="1"/>
    </row>
    <row r="14727" spans="11:11" x14ac:dyDescent="0.25">
      <c r="K14727" s="1"/>
    </row>
    <row r="14728" spans="11:11" x14ac:dyDescent="0.25">
      <c r="K14728" s="1"/>
    </row>
    <row r="14729" spans="11:11" x14ac:dyDescent="0.25">
      <c r="K14729" s="1"/>
    </row>
    <row r="14730" spans="11:11" x14ac:dyDescent="0.25">
      <c r="K14730" s="1"/>
    </row>
    <row r="14731" spans="11:11" x14ac:dyDescent="0.25">
      <c r="K14731" s="1"/>
    </row>
    <row r="14732" spans="11:11" x14ac:dyDescent="0.25">
      <c r="K14732" s="1"/>
    </row>
    <row r="14733" spans="11:11" x14ac:dyDescent="0.25">
      <c r="K14733" s="1"/>
    </row>
    <row r="14734" spans="11:11" x14ac:dyDescent="0.25">
      <c r="K14734" s="1"/>
    </row>
    <row r="14735" spans="11:11" x14ac:dyDescent="0.25">
      <c r="K14735" s="1"/>
    </row>
    <row r="14736" spans="11:11" x14ac:dyDescent="0.25">
      <c r="K14736" s="1"/>
    </row>
    <row r="14737" spans="11:11" x14ac:dyDescent="0.25">
      <c r="K14737" s="1"/>
    </row>
    <row r="14738" spans="11:11" x14ac:dyDescent="0.25">
      <c r="K14738" s="1"/>
    </row>
    <row r="14739" spans="11:11" x14ac:dyDescent="0.25">
      <c r="K14739" s="1"/>
    </row>
    <row r="14740" spans="11:11" x14ac:dyDescent="0.25">
      <c r="K14740" s="1"/>
    </row>
    <row r="14741" spans="11:11" x14ac:dyDescent="0.25">
      <c r="K14741" s="1"/>
    </row>
    <row r="14742" spans="11:11" x14ac:dyDescent="0.25">
      <c r="K14742" s="1"/>
    </row>
    <row r="14743" spans="11:11" x14ac:dyDescent="0.25">
      <c r="K14743" s="1"/>
    </row>
    <row r="14744" spans="11:11" x14ac:dyDescent="0.25">
      <c r="K14744" s="1"/>
    </row>
    <row r="14745" spans="11:11" x14ac:dyDescent="0.25">
      <c r="K14745" s="1"/>
    </row>
    <row r="14746" spans="11:11" x14ac:dyDescent="0.25">
      <c r="K14746" s="1"/>
    </row>
    <row r="14747" spans="11:11" x14ac:dyDescent="0.25">
      <c r="K14747" s="1"/>
    </row>
    <row r="14748" spans="11:11" x14ac:dyDescent="0.25">
      <c r="K14748" s="1"/>
    </row>
    <row r="14749" spans="11:11" x14ac:dyDescent="0.25">
      <c r="K14749" s="1"/>
    </row>
    <row r="14750" spans="11:11" x14ac:dyDescent="0.25">
      <c r="K14750" s="1"/>
    </row>
    <row r="14751" spans="11:11" x14ac:dyDescent="0.25">
      <c r="K14751" s="1"/>
    </row>
    <row r="14752" spans="11:11" x14ac:dyDescent="0.25">
      <c r="K14752" s="1"/>
    </row>
    <row r="14753" spans="11:11" x14ac:dyDescent="0.25">
      <c r="K14753" s="1"/>
    </row>
    <row r="14754" spans="11:11" x14ac:dyDescent="0.25">
      <c r="K14754" s="1"/>
    </row>
    <row r="14755" spans="11:11" x14ac:dyDescent="0.25">
      <c r="K14755" s="1"/>
    </row>
    <row r="14756" spans="11:11" x14ac:dyDescent="0.25">
      <c r="K14756" s="1"/>
    </row>
    <row r="14757" spans="11:11" x14ac:dyDescent="0.25">
      <c r="K14757" s="1"/>
    </row>
    <row r="14758" spans="11:11" x14ac:dyDescent="0.25">
      <c r="K14758" s="1"/>
    </row>
    <row r="14759" spans="11:11" x14ac:dyDescent="0.25">
      <c r="K14759" s="1"/>
    </row>
    <row r="14760" spans="11:11" x14ac:dyDescent="0.25">
      <c r="K14760" s="1"/>
    </row>
    <row r="14761" spans="11:11" x14ac:dyDescent="0.25">
      <c r="K14761" s="1"/>
    </row>
    <row r="14762" spans="11:11" x14ac:dyDescent="0.25">
      <c r="K14762" s="1"/>
    </row>
    <row r="14763" spans="11:11" x14ac:dyDescent="0.25">
      <c r="K14763" s="1"/>
    </row>
    <row r="14764" spans="11:11" x14ac:dyDescent="0.25">
      <c r="K14764" s="1"/>
    </row>
    <row r="14765" spans="11:11" x14ac:dyDescent="0.25">
      <c r="K14765" s="1"/>
    </row>
    <row r="14766" spans="11:11" x14ac:dyDescent="0.25">
      <c r="K14766" s="1"/>
    </row>
    <row r="14767" spans="11:11" x14ac:dyDescent="0.25">
      <c r="K14767" s="1"/>
    </row>
    <row r="14768" spans="11:11" x14ac:dyDescent="0.25">
      <c r="K14768" s="1"/>
    </row>
    <row r="14769" spans="11:11" x14ac:dyDescent="0.25">
      <c r="K14769" s="1"/>
    </row>
    <row r="14770" spans="11:11" x14ac:dyDescent="0.25">
      <c r="K14770" s="1"/>
    </row>
    <row r="14771" spans="11:11" x14ac:dyDescent="0.25">
      <c r="K14771" s="1"/>
    </row>
    <row r="14772" spans="11:11" x14ac:dyDescent="0.25">
      <c r="K14772" s="1"/>
    </row>
    <row r="14773" spans="11:11" x14ac:dyDescent="0.25">
      <c r="K14773" s="1"/>
    </row>
    <row r="14774" spans="11:11" x14ac:dyDescent="0.25">
      <c r="K14774" s="1"/>
    </row>
    <row r="14775" spans="11:11" x14ac:dyDescent="0.25">
      <c r="K14775" s="1"/>
    </row>
    <row r="14776" spans="11:11" x14ac:dyDescent="0.25">
      <c r="K14776" s="1"/>
    </row>
    <row r="14777" spans="11:11" x14ac:dyDescent="0.25">
      <c r="K14777" s="1"/>
    </row>
    <row r="14778" spans="11:11" x14ac:dyDescent="0.25">
      <c r="K14778" s="1"/>
    </row>
    <row r="14779" spans="11:11" x14ac:dyDescent="0.25">
      <c r="K14779" s="1"/>
    </row>
    <row r="14780" spans="11:11" x14ac:dyDescent="0.25">
      <c r="K14780" s="1"/>
    </row>
    <row r="14781" spans="11:11" x14ac:dyDescent="0.25">
      <c r="K14781" s="1"/>
    </row>
    <row r="14782" spans="11:11" x14ac:dyDescent="0.25">
      <c r="K14782" s="1"/>
    </row>
    <row r="14783" spans="11:11" x14ac:dyDescent="0.25">
      <c r="K14783" s="1"/>
    </row>
    <row r="14784" spans="11:11" x14ac:dyDescent="0.25">
      <c r="K14784" s="1"/>
    </row>
    <row r="14785" spans="11:11" x14ac:dyDescent="0.25">
      <c r="K14785" s="1"/>
    </row>
    <row r="14786" spans="11:11" x14ac:dyDescent="0.25">
      <c r="K14786" s="1"/>
    </row>
    <row r="14787" spans="11:11" x14ac:dyDescent="0.25">
      <c r="K14787" s="1"/>
    </row>
    <row r="14788" spans="11:11" x14ac:dyDescent="0.25">
      <c r="K14788" s="1"/>
    </row>
    <row r="14789" spans="11:11" x14ac:dyDescent="0.25">
      <c r="K14789" s="1"/>
    </row>
    <row r="14790" spans="11:11" x14ac:dyDescent="0.25">
      <c r="K14790" s="1"/>
    </row>
    <row r="14791" spans="11:11" x14ac:dyDescent="0.25">
      <c r="K14791" s="1"/>
    </row>
    <row r="14792" spans="11:11" x14ac:dyDescent="0.25">
      <c r="K14792" s="1"/>
    </row>
    <row r="14793" spans="11:11" x14ac:dyDescent="0.25">
      <c r="K14793" s="1"/>
    </row>
    <row r="14794" spans="11:11" x14ac:dyDescent="0.25">
      <c r="K14794" s="1"/>
    </row>
    <row r="14795" spans="11:11" x14ac:dyDescent="0.25">
      <c r="K14795" s="1"/>
    </row>
    <row r="14796" spans="11:11" x14ac:dyDescent="0.25">
      <c r="K14796" s="1"/>
    </row>
    <row r="14797" spans="11:11" x14ac:dyDescent="0.25">
      <c r="K14797" s="1"/>
    </row>
    <row r="14798" spans="11:11" x14ac:dyDescent="0.25">
      <c r="K14798" s="1"/>
    </row>
    <row r="14799" spans="11:11" x14ac:dyDescent="0.25">
      <c r="K14799" s="1"/>
    </row>
    <row r="14800" spans="11:11" x14ac:dyDescent="0.25">
      <c r="K14800" s="1"/>
    </row>
    <row r="14801" spans="11:11" x14ac:dyDescent="0.25">
      <c r="K14801" s="1"/>
    </row>
    <row r="14802" spans="11:11" x14ac:dyDescent="0.25">
      <c r="K14802" s="1"/>
    </row>
    <row r="14803" spans="11:11" x14ac:dyDescent="0.25">
      <c r="K14803" s="1"/>
    </row>
    <row r="14804" spans="11:11" x14ac:dyDescent="0.25">
      <c r="K14804" s="1"/>
    </row>
    <row r="14805" spans="11:11" x14ac:dyDescent="0.25">
      <c r="K14805" s="1"/>
    </row>
    <row r="14806" spans="11:11" x14ac:dyDescent="0.25">
      <c r="K14806" s="1"/>
    </row>
    <row r="14807" spans="11:11" x14ac:dyDescent="0.25">
      <c r="K14807" s="1"/>
    </row>
    <row r="14808" spans="11:11" x14ac:dyDescent="0.25">
      <c r="K14808" s="1"/>
    </row>
    <row r="14809" spans="11:11" x14ac:dyDescent="0.25">
      <c r="K14809" s="1"/>
    </row>
    <row r="14810" spans="11:11" x14ac:dyDescent="0.25">
      <c r="K14810" s="1"/>
    </row>
    <row r="14811" spans="11:11" x14ac:dyDescent="0.25">
      <c r="K14811" s="1"/>
    </row>
    <row r="14812" spans="11:11" x14ac:dyDescent="0.25">
      <c r="K14812" s="1"/>
    </row>
    <row r="14813" spans="11:11" x14ac:dyDescent="0.25">
      <c r="K14813" s="1"/>
    </row>
    <row r="14814" spans="11:11" x14ac:dyDescent="0.25">
      <c r="K14814" s="1"/>
    </row>
    <row r="14815" spans="11:11" x14ac:dyDescent="0.25">
      <c r="K14815" s="1"/>
    </row>
    <row r="14816" spans="11:11" x14ac:dyDescent="0.25">
      <c r="K14816" s="1"/>
    </row>
    <row r="14817" spans="11:11" x14ac:dyDescent="0.25">
      <c r="K14817" s="1"/>
    </row>
    <row r="14818" spans="11:11" x14ac:dyDescent="0.25">
      <c r="K14818" s="1"/>
    </row>
    <row r="14819" spans="11:11" x14ac:dyDescent="0.25">
      <c r="K14819" s="1"/>
    </row>
    <row r="14820" spans="11:11" x14ac:dyDescent="0.25">
      <c r="K14820" s="1"/>
    </row>
    <row r="14821" spans="11:11" x14ac:dyDescent="0.25">
      <c r="K14821" s="1"/>
    </row>
    <row r="14822" spans="11:11" x14ac:dyDescent="0.25">
      <c r="K14822" s="1"/>
    </row>
    <row r="14823" spans="11:11" x14ac:dyDescent="0.25">
      <c r="K14823" s="1"/>
    </row>
    <row r="14824" spans="11:11" x14ac:dyDescent="0.25">
      <c r="K14824" s="1"/>
    </row>
    <row r="14825" spans="11:11" x14ac:dyDescent="0.25">
      <c r="K14825" s="1"/>
    </row>
    <row r="14826" spans="11:11" x14ac:dyDescent="0.25">
      <c r="K14826" s="1"/>
    </row>
    <row r="14827" spans="11:11" x14ac:dyDescent="0.25">
      <c r="K14827" s="1"/>
    </row>
    <row r="14828" spans="11:11" x14ac:dyDescent="0.25">
      <c r="K14828" s="1"/>
    </row>
    <row r="14829" spans="11:11" x14ac:dyDescent="0.25">
      <c r="K14829" s="1"/>
    </row>
    <row r="14830" spans="11:11" x14ac:dyDescent="0.25">
      <c r="K14830" s="1"/>
    </row>
    <row r="14831" spans="11:11" x14ac:dyDescent="0.25">
      <c r="K14831" s="1"/>
    </row>
    <row r="14832" spans="11:11" x14ac:dyDescent="0.25">
      <c r="K14832" s="1"/>
    </row>
    <row r="14833" spans="11:11" x14ac:dyDescent="0.25">
      <c r="K14833" s="1"/>
    </row>
    <row r="14834" spans="11:11" x14ac:dyDescent="0.25">
      <c r="K14834" s="1"/>
    </row>
    <row r="14835" spans="11:11" x14ac:dyDescent="0.25">
      <c r="K14835" s="1"/>
    </row>
    <row r="14836" spans="11:11" x14ac:dyDescent="0.25">
      <c r="K14836" s="1"/>
    </row>
    <row r="14837" spans="11:11" x14ac:dyDescent="0.25">
      <c r="K14837" s="1"/>
    </row>
    <row r="14838" spans="11:11" x14ac:dyDescent="0.25">
      <c r="K14838" s="1"/>
    </row>
    <row r="14839" spans="11:11" x14ac:dyDescent="0.25">
      <c r="K14839" s="1"/>
    </row>
    <row r="14840" spans="11:11" x14ac:dyDescent="0.25">
      <c r="K14840" s="1"/>
    </row>
    <row r="14841" spans="11:11" x14ac:dyDescent="0.25">
      <c r="K14841" s="1"/>
    </row>
    <row r="14842" spans="11:11" x14ac:dyDescent="0.25">
      <c r="K14842" s="1"/>
    </row>
    <row r="14843" spans="11:11" x14ac:dyDescent="0.25">
      <c r="K14843" s="1"/>
    </row>
    <row r="14844" spans="11:11" x14ac:dyDescent="0.25">
      <c r="K14844" s="1"/>
    </row>
    <row r="14845" spans="11:11" x14ac:dyDescent="0.25">
      <c r="K14845" s="1"/>
    </row>
    <row r="14846" spans="11:11" x14ac:dyDescent="0.25">
      <c r="K14846" s="1"/>
    </row>
    <row r="14847" spans="11:11" x14ac:dyDescent="0.25">
      <c r="K14847" s="1"/>
    </row>
    <row r="14848" spans="11:11" x14ac:dyDescent="0.25">
      <c r="K14848" s="1"/>
    </row>
    <row r="14849" spans="11:11" x14ac:dyDescent="0.25">
      <c r="K14849" s="1"/>
    </row>
    <row r="14850" spans="11:11" x14ac:dyDescent="0.25">
      <c r="K14850" s="1"/>
    </row>
    <row r="14851" spans="11:11" x14ac:dyDescent="0.25">
      <c r="K14851" s="1"/>
    </row>
    <row r="14852" spans="11:11" x14ac:dyDescent="0.25">
      <c r="K14852" s="1"/>
    </row>
    <row r="14853" spans="11:11" x14ac:dyDescent="0.25">
      <c r="K14853" s="1"/>
    </row>
    <row r="14854" spans="11:11" x14ac:dyDescent="0.25">
      <c r="K14854" s="1"/>
    </row>
    <row r="14855" spans="11:11" x14ac:dyDescent="0.25">
      <c r="K14855" s="1"/>
    </row>
    <row r="14856" spans="11:11" x14ac:dyDescent="0.25">
      <c r="K14856" s="1"/>
    </row>
    <row r="14857" spans="11:11" x14ac:dyDescent="0.25">
      <c r="K14857" s="1"/>
    </row>
    <row r="14858" spans="11:11" x14ac:dyDescent="0.25">
      <c r="K14858" s="1"/>
    </row>
    <row r="14859" spans="11:11" x14ac:dyDescent="0.25">
      <c r="K14859" s="1"/>
    </row>
    <row r="14860" spans="11:11" x14ac:dyDescent="0.25">
      <c r="K14860" s="1"/>
    </row>
    <row r="14861" spans="11:11" x14ac:dyDescent="0.25">
      <c r="K14861" s="1"/>
    </row>
    <row r="14862" spans="11:11" x14ac:dyDescent="0.25">
      <c r="K14862" s="1"/>
    </row>
    <row r="14863" spans="11:11" x14ac:dyDescent="0.25">
      <c r="K14863" s="1"/>
    </row>
    <row r="14864" spans="11:11" x14ac:dyDescent="0.25">
      <c r="K14864" s="1"/>
    </row>
    <row r="14865" spans="11:11" x14ac:dyDescent="0.25">
      <c r="K14865" s="1"/>
    </row>
    <row r="14866" spans="11:11" x14ac:dyDescent="0.25">
      <c r="K14866" s="1"/>
    </row>
    <row r="14867" spans="11:11" x14ac:dyDescent="0.25">
      <c r="K14867" s="1"/>
    </row>
    <row r="14868" spans="11:11" x14ac:dyDescent="0.25">
      <c r="K14868" s="1"/>
    </row>
    <row r="14869" spans="11:11" x14ac:dyDescent="0.25">
      <c r="K14869" s="1"/>
    </row>
    <row r="14870" spans="11:11" x14ac:dyDescent="0.25">
      <c r="K14870" s="1"/>
    </row>
    <row r="14871" spans="11:11" x14ac:dyDescent="0.25">
      <c r="K14871" s="1"/>
    </row>
    <row r="14872" spans="11:11" x14ac:dyDescent="0.25">
      <c r="K14872" s="1"/>
    </row>
    <row r="14873" spans="11:11" x14ac:dyDescent="0.25">
      <c r="K14873" s="1"/>
    </row>
    <row r="14874" spans="11:11" x14ac:dyDescent="0.25">
      <c r="K14874" s="1"/>
    </row>
    <row r="14875" spans="11:11" x14ac:dyDescent="0.25">
      <c r="K14875" s="1"/>
    </row>
    <row r="14876" spans="11:11" x14ac:dyDescent="0.25">
      <c r="K14876" s="1"/>
    </row>
    <row r="14877" spans="11:11" x14ac:dyDescent="0.25">
      <c r="K14877" s="1"/>
    </row>
    <row r="14878" spans="11:11" x14ac:dyDescent="0.25">
      <c r="K14878" s="1"/>
    </row>
    <row r="14879" spans="11:11" x14ac:dyDescent="0.25">
      <c r="K14879" s="1"/>
    </row>
    <row r="14880" spans="11:11" x14ac:dyDescent="0.25">
      <c r="K14880" s="1"/>
    </row>
    <row r="14881" spans="11:11" x14ac:dyDescent="0.25">
      <c r="K14881" s="1"/>
    </row>
    <row r="14882" spans="11:11" x14ac:dyDescent="0.25">
      <c r="K14882" s="1"/>
    </row>
    <row r="14883" spans="11:11" x14ac:dyDescent="0.25">
      <c r="K14883" s="1"/>
    </row>
    <row r="14884" spans="11:11" x14ac:dyDescent="0.25">
      <c r="K14884" s="1"/>
    </row>
    <row r="14885" spans="11:11" x14ac:dyDescent="0.25">
      <c r="K14885" s="1"/>
    </row>
    <row r="14886" spans="11:11" x14ac:dyDescent="0.25">
      <c r="K14886" s="1"/>
    </row>
    <row r="14887" spans="11:11" x14ac:dyDescent="0.25">
      <c r="K14887" s="1"/>
    </row>
    <row r="14888" spans="11:11" x14ac:dyDescent="0.25">
      <c r="K14888" s="1"/>
    </row>
    <row r="14889" spans="11:11" x14ac:dyDescent="0.25">
      <c r="K14889" s="1"/>
    </row>
    <row r="14890" spans="11:11" x14ac:dyDescent="0.25">
      <c r="K14890" s="1"/>
    </row>
    <row r="14891" spans="11:11" x14ac:dyDescent="0.25">
      <c r="K14891" s="1"/>
    </row>
    <row r="14892" spans="11:11" x14ac:dyDescent="0.25">
      <c r="K14892" s="1"/>
    </row>
    <row r="14893" spans="11:11" x14ac:dyDescent="0.25">
      <c r="K14893" s="1"/>
    </row>
    <row r="14894" spans="11:11" x14ac:dyDescent="0.25">
      <c r="K14894" s="1"/>
    </row>
    <row r="14895" spans="11:11" x14ac:dyDescent="0.25">
      <c r="K14895" s="1"/>
    </row>
    <row r="14896" spans="11:11" x14ac:dyDescent="0.25">
      <c r="K14896" s="1"/>
    </row>
    <row r="14897" spans="11:11" x14ac:dyDescent="0.25">
      <c r="K14897" s="1"/>
    </row>
    <row r="14898" spans="11:11" x14ac:dyDescent="0.25">
      <c r="K14898" s="1"/>
    </row>
    <row r="14899" spans="11:11" x14ac:dyDescent="0.25">
      <c r="K14899" s="1"/>
    </row>
    <row r="14900" spans="11:11" x14ac:dyDescent="0.25">
      <c r="K14900" s="1"/>
    </row>
    <row r="14901" spans="11:11" x14ac:dyDescent="0.25">
      <c r="K14901" s="1"/>
    </row>
    <row r="14902" spans="11:11" x14ac:dyDescent="0.25">
      <c r="K14902" s="1"/>
    </row>
    <row r="14903" spans="11:11" x14ac:dyDescent="0.25">
      <c r="K14903" s="1"/>
    </row>
    <row r="14904" spans="11:11" x14ac:dyDescent="0.25">
      <c r="K14904" s="1"/>
    </row>
    <row r="14905" spans="11:11" x14ac:dyDescent="0.25">
      <c r="K14905" s="1"/>
    </row>
    <row r="14906" spans="11:11" x14ac:dyDescent="0.25">
      <c r="K14906" s="1"/>
    </row>
    <row r="14907" spans="11:11" x14ac:dyDescent="0.25">
      <c r="K14907" s="1"/>
    </row>
    <row r="14908" spans="11:11" x14ac:dyDescent="0.25">
      <c r="K14908" s="1"/>
    </row>
    <row r="14909" spans="11:11" x14ac:dyDescent="0.25">
      <c r="K14909" s="1"/>
    </row>
    <row r="14910" spans="11:11" x14ac:dyDescent="0.25">
      <c r="K14910" s="1"/>
    </row>
    <row r="14911" spans="11:11" x14ac:dyDescent="0.25">
      <c r="K14911" s="1"/>
    </row>
    <row r="14912" spans="11:11" x14ac:dyDescent="0.25">
      <c r="K14912" s="1"/>
    </row>
    <row r="14913" spans="11:11" x14ac:dyDescent="0.25">
      <c r="K14913" s="1"/>
    </row>
    <row r="14914" spans="11:11" x14ac:dyDescent="0.25">
      <c r="K14914" s="1"/>
    </row>
    <row r="14915" spans="11:11" x14ac:dyDescent="0.25">
      <c r="K14915" s="1"/>
    </row>
    <row r="14916" spans="11:11" x14ac:dyDescent="0.25">
      <c r="K14916" s="1"/>
    </row>
    <row r="14917" spans="11:11" x14ac:dyDescent="0.25">
      <c r="K14917" s="1"/>
    </row>
    <row r="14918" spans="11:11" x14ac:dyDescent="0.25">
      <c r="K14918" s="1"/>
    </row>
    <row r="14919" spans="11:11" x14ac:dyDescent="0.25">
      <c r="K14919" s="1"/>
    </row>
    <row r="14920" spans="11:11" x14ac:dyDescent="0.25">
      <c r="K14920" s="1"/>
    </row>
    <row r="14921" spans="11:11" x14ac:dyDescent="0.25">
      <c r="K14921" s="1"/>
    </row>
    <row r="14922" spans="11:11" x14ac:dyDescent="0.25">
      <c r="K14922" s="1"/>
    </row>
    <row r="14923" spans="11:11" x14ac:dyDescent="0.25">
      <c r="K14923" s="1"/>
    </row>
    <row r="14924" spans="11:11" x14ac:dyDescent="0.25">
      <c r="K14924" s="1"/>
    </row>
    <row r="14925" spans="11:11" x14ac:dyDescent="0.25">
      <c r="K14925" s="1"/>
    </row>
    <row r="14926" spans="11:11" x14ac:dyDescent="0.25">
      <c r="K14926" s="1"/>
    </row>
    <row r="14927" spans="11:11" x14ac:dyDescent="0.25">
      <c r="K14927" s="1"/>
    </row>
    <row r="14928" spans="11:11" x14ac:dyDescent="0.25">
      <c r="K14928" s="1"/>
    </row>
    <row r="14929" spans="11:11" x14ac:dyDescent="0.25">
      <c r="K14929" s="1"/>
    </row>
    <row r="14930" spans="11:11" x14ac:dyDescent="0.25">
      <c r="K14930" s="1"/>
    </row>
    <row r="14931" spans="11:11" x14ac:dyDescent="0.25">
      <c r="K14931" s="1"/>
    </row>
    <row r="14932" spans="11:11" x14ac:dyDescent="0.25">
      <c r="K14932" s="1"/>
    </row>
    <row r="14933" spans="11:11" x14ac:dyDescent="0.25">
      <c r="K14933" s="1"/>
    </row>
    <row r="14934" spans="11:11" x14ac:dyDescent="0.25">
      <c r="K14934" s="1"/>
    </row>
    <row r="14935" spans="11:11" x14ac:dyDescent="0.25">
      <c r="K14935" s="1"/>
    </row>
    <row r="14936" spans="11:11" x14ac:dyDescent="0.25">
      <c r="K14936" s="1"/>
    </row>
    <row r="14937" spans="11:11" x14ac:dyDescent="0.25">
      <c r="K14937" s="1"/>
    </row>
    <row r="14938" spans="11:11" x14ac:dyDescent="0.25">
      <c r="K14938" s="1"/>
    </row>
    <row r="14939" spans="11:11" x14ac:dyDescent="0.25">
      <c r="K14939" s="1"/>
    </row>
    <row r="14940" spans="11:11" x14ac:dyDescent="0.25">
      <c r="K14940" s="1"/>
    </row>
    <row r="14941" spans="11:11" x14ac:dyDescent="0.25">
      <c r="K14941" s="1"/>
    </row>
    <row r="14942" spans="11:11" x14ac:dyDescent="0.25">
      <c r="K14942" s="1"/>
    </row>
    <row r="14943" spans="11:11" x14ac:dyDescent="0.25">
      <c r="K14943" s="1"/>
    </row>
    <row r="14944" spans="11:11" x14ac:dyDescent="0.25">
      <c r="K14944" s="1"/>
    </row>
    <row r="14945" spans="11:11" x14ac:dyDescent="0.25">
      <c r="K14945" s="1"/>
    </row>
    <row r="14946" spans="11:11" x14ac:dyDescent="0.25">
      <c r="K14946" s="1"/>
    </row>
    <row r="14947" spans="11:11" x14ac:dyDescent="0.25">
      <c r="K14947" s="1"/>
    </row>
    <row r="14948" spans="11:11" x14ac:dyDescent="0.25">
      <c r="K14948" s="1"/>
    </row>
    <row r="14949" spans="11:11" x14ac:dyDescent="0.25">
      <c r="K14949" s="1"/>
    </row>
    <row r="14950" spans="11:11" x14ac:dyDescent="0.25">
      <c r="K14950" s="1"/>
    </row>
    <row r="14951" spans="11:11" x14ac:dyDescent="0.25">
      <c r="K14951" s="1"/>
    </row>
    <row r="14952" spans="11:11" x14ac:dyDescent="0.25">
      <c r="K14952" s="1"/>
    </row>
    <row r="14953" spans="11:11" x14ac:dyDescent="0.25">
      <c r="K14953" s="1"/>
    </row>
    <row r="14954" spans="11:11" x14ac:dyDescent="0.25">
      <c r="K14954" s="1"/>
    </row>
    <row r="14955" spans="11:11" x14ac:dyDescent="0.25">
      <c r="K14955" s="1"/>
    </row>
    <row r="14956" spans="11:11" x14ac:dyDescent="0.25">
      <c r="K14956" s="1"/>
    </row>
    <row r="14957" spans="11:11" x14ac:dyDescent="0.25">
      <c r="K14957" s="1"/>
    </row>
    <row r="14958" spans="11:11" x14ac:dyDescent="0.25">
      <c r="K14958" s="1"/>
    </row>
    <row r="14959" spans="11:11" x14ac:dyDescent="0.25">
      <c r="K14959" s="1"/>
    </row>
    <row r="14960" spans="11:11" x14ac:dyDescent="0.25">
      <c r="K14960" s="1"/>
    </row>
    <row r="14961" spans="11:11" x14ac:dyDescent="0.25">
      <c r="K14961" s="1"/>
    </row>
    <row r="14962" spans="11:11" x14ac:dyDescent="0.25">
      <c r="K14962" s="1"/>
    </row>
    <row r="14963" spans="11:11" x14ac:dyDescent="0.25">
      <c r="K14963" s="1"/>
    </row>
    <row r="14964" spans="11:11" x14ac:dyDescent="0.25">
      <c r="K14964" s="1"/>
    </row>
    <row r="14965" spans="11:11" x14ac:dyDescent="0.25">
      <c r="K14965" s="1"/>
    </row>
    <row r="14966" spans="11:11" x14ac:dyDescent="0.25">
      <c r="K14966" s="1"/>
    </row>
    <row r="14967" spans="11:11" x14ac:dyDescent="0.25">
      <c r="K14967" s="1"/>
    </row>
    <row r="14968" spans="11:11" x14ac:dyDescent="0.25">
      <c r="K14968" s="1"/>
    </row>
    <row r="14969" spans="11:11" x14ac:dyDescent="0.25">
      <c r="K14969" s="1"/>
    </row>
    <row r="14970" spans="11:11" x14ac:dyDescent="0.25">
      <c r="K14970" s="1"/>
    </row>
    <row r="14971" spans="11:11" x14ac:dyDescent="0.25">
      <c r="K14971" s="1"/>
    </row>
    <row r="14972" spans="11:11" x14ac:dyDescent="0.25">
      <c r="K14972" s="1"/>
    </row>
    <row r="14973" spans="11:11" x14ac:dyDescent="0.25">
      <c r="K14973" s="1"/>
    </row>
    <row r="14974" spans="11:11" x14ac:dyDescent="0.25">
      <c r="K14974" s="1"/>
    </row>
    <row r="14975" spans="11:11" x14ac:dyDescent="0.25">
      <c r="K14975" s="1"/>
    </row>
    <row r="14976" spans="11:11" x14ac:dyDescent="0.25">
      <c r="K14976" s="1"/>
    </row>
    <row r="14977" spans="11:11" x14ac:dyDescent="0.25">
      <c r="K14977" s="1"/>
    </row>
    <row r="14978" spans="11:11" x14ac:dyDescent="0.25">
      <c r="K14978" s="1"/>
    </row>
    <row r="14979" spans="11:11" x14ac:dyDescent="0.25">
      <c r="K14979" s="1"/>
    </row>
    <row r="14980" spans="11:11" x14ac:dyDescent="0.25">
      <c r="K14980" s="1"/>
    </row>
    <row r="14981" spans="11:11" x14ac:dyDescent="0.25">
      <c r="K14981" s="1"/>
    </row>
    <row r="14982" spans="11:11" x14ac:dyDescent="0.25">
      <c r="K14982" s="1"/>
    </row>
    <row r="14983" spans="11:11" x14ac:dyDescent="0.25">
      <c r="K14983" s="1"/>
    </row>
    <row r="14984" spans="11:11" x14ac:dyDescent="0.25">
      <c r="K14984" s="1"/>
    </row>
    <row r="14985" spans="11:11" x14ac:dyDescent="0.25">
      <c r="K14985" s="1"/>
    </row>
    <row r="14986" spans="11:11" x14ac:dyDescent="0.25">
      <c r="K14986" s="1"/>
    </row>
    <row r="14987" spans="11:11" x14ac:dyDescent="0.25">
      <c r="K14987" s="1"/>
    </row>
    <row r="14988" spans="11:11" x14ac:dyDescent="0.25">
      <c r="K14988" s="1"/>
    </row>
    <row r="14989" spans="11:11" x14ac:dyDescent="0.25">
      <c r="K14989" s="1"/>
    </row>
    <row r="14990" spans="11:11" x14ac:dyDescent="0.25">
      <c r="K14990" s="1"/>
    </row>
    <row r="14991" spans="11:11" x14ac:dyDescent="0.25">
      <c r="K14991" s="1"/>
    </row>
    <row r="14992" spans="11:11" x14ac:dyDescent="0.25">
      <c r="K14992" s="1"/>
    </row>
    <row r="14993" spans="11:11" x14ac:dyDescent="0.25">
      <c r="K14993" s="1"/>
    </row>
    <row r="14994" spans="11:11" x14ac:dyDescent="0.25">
      <c r="K14994" s="1"/>
    </row>
    <row r="14995" spans="11:11" x14ac:dyDescent="0.25">
      <c r="K14995" s="1"/>
    </row>
    <row r="14996" spans="11:11" x14ac:dyDescent="0.25">
      <c r="K14996" s="1"/>
    </row>
    <row r="14997" spans="11:11" x14ac:dyDescent="0.25">
      <c r="K14997" s="1"/>
    </row>
    <row r="14998" spans="11:11" x14ac:dyDescent="0.25">
      <c r="K14998" s="1"/>
    </row>
    <row r="14999" spans="11:11" x14ac:dyDescent="0.25">
      <c r="K14999" s="1"/>
    </row>
    <row r="15000" spans="11:11" x14ac:dyDescent="0.25">
      <c r="K15000" s="1"/>
    </row>
    <row r="15001" spans="11:11" x14ac:dyDescent="0.25">
      <c r="K15001" s="1"/>
    </row>
    <row r="15002" spans="11:11" x14ac:dyDescent="0.25">
      <c r="K15002" s="1"/>
    </row>
    <row r="15003" spans="11:11" x14ac:dyDescent="0.25">
      <c r="K15003" s="1"/>
    </row>
    <row r="15004" spans="11:11" x14ac:dyDescent="0.25">
      <c r="K15004" s="1"/>
    </row>
    <row r="15005" spans="11:11" x14ac:dyDescent="0.25">
      <c r="K15005" s="1"/>
    </row>
    <row r="15006" spans="11:11" x14ac:dyDescent="0.25">
      <c r="K15006" s="1"/>
    </row>
    <row r="15007" spans="11:11" x14ac:dyDescent="0.25">
      <c r="K15007" s="1"/>
    </row>
    <row r="15008" spans="11:11" x14ac:dyDescent="0.25">
      <c r="K15008" s="1"/>
    </row>
    <row r="15009" spans="11:11" x14ac:dyDescent="0.25">
      <c r="K15009" s="1"/>
    </row>
    <row r="15010" spans="11:11" x14ac:dyDescent="0.25">
      <c r="K15010" s="1"/>
    </row>
    <row r="15011" spans="11:11" x14ac:dyDescent="0.25">
      <c r="K15011" s="1"/>
    </row>
    <row r="15012" spans="11:11" x14ac:dyDescent="0.25">
      <c r="K15012" s="1"/>
    </row>
    <row r="15013" spans="11:11" x14ac:dyDescent="0.25">
      <c r="K15013" s="1"/>
    </row>
    <row r="15014" spans="11:11" x14ac:dyDescent="0.25">
      <c r="K15014" s="1"/>
    </row>
    <row r="15015" spans="11:11" x14ac:dyDescent="0.25">
      <c r="K15015" s="1"/>
    </row>
    <row r="15016" spans="11:11" x14ac:dyDescent="0.25">
      <c r="K15016" s="1"/>
    </row>
    <row r="15017" spans="11:11" x14ac:dyDescent="0.25">
      <c r="K15017" s="1"/>
    </row>
    <row r="15018" spans="11:11" x14ac:dyDescent="0.25">
      <c r="K15018" s="1"/>
    </row>
    <row r="15019" spans="11:11" x14ac:dyDescent="0.25">
      <c r="K15019" s="1"/>
    </row>
    <row r="15020" spans="11:11" x14ac:dyDescent="0.25">
      <c r="K15020" s="1"/>
    </row>
    <row r="15021" spans="11:11" x14ac:dyDescent="0.25">
      <c r="K15021" s="1"/>
    </row>
    <row r="15022" spans="11:11" x14ac:dyDescent="0.25">
      <c r="K15022" s="1"/>
    </row>
    <row r="15023" spans="11:11" x14ac:dyDescent="0.25">
      <c r="K15023" s="1"/>
    </row>
    <row r="15024" spans="11:11" x14ac:dyDescent="0.25">
      <c r="K15024" s="1"/>
    </row>
    <row r="15025" spans="11:11" x14ac:dyDescent="0.25">
      <c r="K15025" s="1"/>
    </row>
    <row r="15026" spans="11:11" x14ac:dyDescent="0.25">
      <c r="K15026" s="1"/>
    </row>
    <row r="15027" spans="11:11" x14ac:dyDescent="0.25">
      <c r="K15027" s="1"/>
    </row>
    <row r="15028" spans="11:11" x14ac:dyDescent="0.25">
      <c r="K15028" s="1"/>
    </row>
    <row r="15029" spans="11:11" x14ac:dyDescent="0.25">
      <c r="K15029" s="1"/>
    </row>
    <row r="15030" spans="11:11" x14ac:dyDescent="0.25">
      <c r="K15030" s="1"/>
    </row>
    <row r="15031" spans="11:11" x14ac:dyDescent="0.25">
      <c r="K15031" s="1"/>
    </row>
    <row r="15032" spans="11:11" x14ac:dyDescent="0.25">
      <c r="K15032" s="1"/>
    </row>
    <row r="15033" spans="11:11" x14ac:dyDescent="0.25">
      <c r="K15033" s="1"/>
    </row>
    <row r="15034" spans="11:11" x14ac:dyDescent="0.25">
      <c r="K15034" s="1"/>
    </row>
    <row r="15035" spans="11:11" x14ac:dyDescent="0.25">
      <c r="K15035" s="1"/>
    </row>
    <row r="15036" spans="11:11" x14ac:dyDescent="0.25">
      <c r="K15036" s="1"/>
    </row>
    <row r="15037" spans="11:11" x14ac:dyDescent="0.25">
      <c r="K15037" s="1"/>
    </row>
    <row r="15038" spans="11:11" x14ac:dyDescent="0.25">
      <c r="K15038" s="1"/>
    </row>
    <row r="15039" spans="11:11" x14ac:dyDescent="0.25">
      <c r="K15039" s="1"/>
    </row>
    <row r="15040" spans="11:11" x14ac:dyDescent="0.25">
      <c r="K15040" s="1"/>
    </row>
    <row r="15041" spans="11:11" x14ac:dyDescent="0.25">
      <c r="K15041" s="1"/>
    </row>
    <row r="15042" spans="11:11" x14ac:dyDescent="0.25">
      <c r="K15042" s="1"/>
    </row>
    <row r="15043" spans="11:11" x14ac:dyDescent="0.25">
      <c r="K15043" s="1"/>
    </row>
    <row r="15044" spans="11:11" x14ac:dyDescent="0.25">
      <c r="K15044" s="1"/>
    </row>
    <row r="15045" spans="11:11" x14ac:dyDescent="0.25">
      <c r="K15045" s="1"/>
    </row>
    <row r="15046" spans="11:11" x14ac:dyDescent="0.25">
      <c r="K15046" s="1"/>
    </row>
    <row r="15047" spans="11:11" x14ac:dyDescent="0.25">
      <c r="K15047" s="1"/>
    </row>
    <row r="15048" spans="11:11" x14ac:dyDescent="0.25">
      <c r="K15048" s="1"/>
    </row>
    <row r="15049" spans="11:11" x14ac:dyDescent="0.25">
      <c r="K15049" s="1"/>
    </row>
    <row r="15050" spans="11:11" x14ac:dyDescent="0.25">
      <c r="K15050" s="1"/>
    </row>
    <row r="15051" spans="11:11" x14ac:dyDescent="0.25">
      <c r="K15051" s="1"/>
    </row>
    <row r="15052" spans="11:11" x14ac:dyDescent="0.25">
      <c r="K15052" s="1"/>
    </row>
    <row r="15053" spans="11:11" x14ac:dyDescent="0.25">
      <c r="K15053" s="1"/>
    </row>
    <row r="15054" spans="11:11" x14ac:dyDescent="0.25">
      <c r="K15054" s="1"/>
    </row>
    <row r="15055" spans="11:11" x14ac:dyDescent="0.25">
      <c r="K15055" s="1"/>
    </row>
    <row r="15056" spans="11:11" x14ac:dyDescent="0.25">
      <c r="K15056" s="1"/>
    </row>
    <row r="15057" spans="11:11" x14ac:dyDescent="0.25">
      <c r="K15057" s="1"/>
    </row>
    <row r="15058" spans="11:11" x14ac:dyDescent="0.25">
      <c r="K15058" s="1"/>
    </row>
    <row r="15059" spans="11:11" x14ac:dyDescent="0.25">
      <c r="K15059" s="1"/>
    </row>
    <row r="15060" spans="11:11" x14ac:dyDescent="0.25">
      <c r="K15060" s="1"/>
    </row>
    <row r="15061" spans="11:11" x14ac:dyDescent="0.25">
      <c r="K15061" s="1"/>
    </row>
    <row r="15062" spans="11:11" x14ac:dyDescent="0.25">
      <c r="K15062" s="1"/>
    </row>
    <row r="15063" spans="11:11" x14ac:dyDescent="0.25">
      <c r="K15063" s="1"/>
    </row>
    <row r="15064" spans="11:11" x14ac:dyDescent="0.25">
      <c r="K15064" s="1"/>
    </row>
    <row r="15065" spans="11:11" x14ac:dyDescent="0.25">
      <c r="K15065" s="1"/>
    </row>
    <row r="15066" spans="11:11" x14ac:dyDescent="0.25">
      <c r="K15066" s="1"/>
    </row>
    <row r="15067" spans="11:11" x14ac:dyDescent="0.25">
      <c r="K15067" s="1"/>
    </row>
    <row r="15068" spans="11:11" x14ac:dyDescent="0.25">
      <c r="K15068" s="1"/>
    </row>
    <row r="15069" spans="11:11" x14ac:dyDescent="0.25">
      <c r="K15069" s="1"/>
    </row>
    <row r="15070" spans="11:11" x14ac:dyDescent="0.25">
      <c r="K15070" s="1"/>
    </row>
    <row r="15071" spans="11:11" x14ac:dyDescent="0.25">
      <c r="K15071" s="1"/>
    </row>
    <row r="15072" spans="11:11" x14ac:dyDescent="0.25">
      <c r="K15072" s="1"/>
    </row>
    <row r="15073" spans="11:11" x14ac:dyDescent="0.25">
      <c r="K15073" s="1"/>
    </row>
    <row r="15074" spans="11:11" x14ac:dyDescent="0.25">
      <c r="K15074" s="1"/>
    </row>
    <row r="15075" spans="11:11" x14ac:dyDescent="0.25">
      <c r="K15075" s="1"/>
    </row>
    <row r="15076" spans="11:11" x14ac:dyDescent="0.25">
      <c r="K15076" s="1"/>
    </row>
    <row r="15077" spans="11:11" x14ac:dyDescent="0.25">
      <c r="K15077" s="1"/>
    </row>
    <row r="15078" spans="11:11" x14ac:dyDescent="0.25">
      <c r="K15078" s="1"/>
    </row>
    <row r="15079" spans="11:11" x14ac:dyDescent="0.25">
      <c r="K15079" s="1"/>
    </row>
    <row r="15080" spans="11:11" x14ac:dyDescent="0.25">
      <c r="K15080" s="1"/>
    </row>
    <row r="15081" spans="11:11" x14ac:dyDescent="0.25">
      <c r="K15081" s="1"/>
    </row>
    <row r="15082" spans="11:11" x14ac:dyDescent="0.25">
      <c r="K15082" s="1"/>
    </row>
    <row r="15083" spans="11:11" x14ac:dyDescent="0.25">
      <c r="K15083" s="1"/>
    </row>
    <row r="15084" spans="11:11" x14ac:dyDescent="0.25">
      <c r="K15084" s="1"/>
    </row>
    <row r="15085" spans="11:11" x14ac:dyDescent="0.25">
      <c r="K15085" s="1"/>
    </row>
    <row r="15086" spans="11:11" x14ac:dyDescent="0.25">
      <c r="K15086" s="1"/>
    </row>
    <row r="15087" spans="11:11" x14ac:dyDescent="0.25">
      <c r="K15087" s="1"/>
    </row>
    <row r="15088" spans="11:11" x14ac:dyDescent="0.25">
      <c r="K15088" s="1"/>
    </row>
    <row r="15089" spans="11:11" x14ac:dyDescent="0.25">
      <c r="K15089" s="1"/>
    </row>
    <row r="15090" spans="11:11" x14ac:dyDescent="0.25">
      <c r="K15090" s="1"/>
    </row>
    <row r="15091" spans="11:11" x14ac:dyDescent="0.25">
      <c r="K15091" s="1"/>
    </row>
    <row r="15092" spans="11:11" x14ac:dyDescent="0.25">
      <c r="K15092" s="1"/>
    </row>
    <row r="15093" spans="11:11" x14ac:dyDescent="0.25">
      <c r="K15093" s="1"/>
    </row>
    <row r="15094" spans="11:11" x14ac:dyDescent="0.25">
      <c r="K15094" s="1"/>
    </row>
    <row r="15095" spans="11:11" x14ac:dyDescent="0.25">
      <c r="K15095" s="1"/>
    </row>
    <row r="15096" spans="11:11" x14ac:dyDescent="0.25">
      <c r="K15096" s="1"/>
    </row>
    <row r="15097" spans="11:11" x14ac:dyDescent="0.25">
      <c r="K15097" s="1"/>
    </row>
    <row r="15098" spans="11:11" x14ac:dyDescent="0.25">
      <c r="K15098" s="1"/>
    </row>
    <row r="15099" spans="11:11" x14ac:dyDescent="0.25">
      <c r="K15099" s="1"/>
    </row>
    <row r="15100" spans="11:11" x14ac:dyDescent="0.25">
      <c r="K15100" s="1"/>
    </row>
    <row r="15101" spans="11:11" x14ac:dyDescent="0.25">
      <c r="K15101" s="1"/>
    </row>
    <row r="15102" spans="11:11" x14ac:dyDescent="0.25">
      <c r="K15102" s="1"/>
    </row>
    <row r="15103" spans="11:11" x14ac:dyDescent="0.25">
      <c r="K15103" s="1"/>
    </row>
    <row r="15104" spans="11:11" x14ac:dyDescent="0.25">
      <c r="K15104" s="1"/>
    </row>
    <row r="15105" spans="11:11" x14ac:dyDescent="0.25">
      <c r="K15105" s="1"/>
    </row>
    <row r="15106" spans="11:11" x14ac:dyDescent="0.25">
      <c r="K15106" s="1"/>
    </row>
    <row r="15107" spans="11:11" x14ac:dyDescent="0.25">
      <c r="K15107" s="1"/>
    </row>
    <row r="15108" spans="11:11" x14ac:dyDescent="0.25">
      <c r="K15108" s="1"/>
    </row>
    <row r="15109" spans="11:11" x14ac:dyDescent="0.25">
      <c r="K15109" s="1"/>
    </row>
    <row r="15110" spans="11:11" x14ac:dyDescent="0.25">
      <c r="K15110" s="1"/>
    </row>
    <row r="15111" spans="11:11" x14ac:dyDescent="0.25">
      <c r="K15111" s="1"/>
    </row>
    <row r="15112" spans="11:11" x14ac:dyDescent="0.25">
      <c r="K15112" s="1"/>
    </row>
    <row r="15113" spans="11:11" x14ac:dyDescent="0.25">
      <c r="K15113" s="1"/>
    </row>
    <row r="15114" spans="11:11" x14ac:dyDescent="0.25">
      <c r="K15114" s="1"/>
    </row>
    <row r="15115" spans="11:11" x14ac:dyDescent="0.25">
      <c r="K15115" s="1"/>
    </row>
    <row r="15116" spans="11:11" x14ac:dyDescent="0.25">
      <c r="K15116" s="1"/>
    </row>
    <row r="15117" spans="11:11" x14ac:dyDescent="0.25">
      <c r="K15117" s="1"/>
    </row>
    <row r="15118" spans="11:11" x14ac:dyDescent="0.25">
      <c r="K15118" s="1"/>
    </row>
    <row r="15119" spans="11:11" x14ac:dyDescent="0.25">
      <c r="K15119" s="1"/>
    </row>
    <row r="15120" spans="11:11" x14ac:dyDescent="0.25">
      <c r="K15120" s="1"/>
    </row>
    <row r="15121" spans="11:11" x14ac:dyDescent="0.25">
      <c r="K15121" s="1"/>
    </row>
    <row r="15122" spans="11:11" x14ac:dyDescent="0.25">
      <c r="K15122" s="1"/>
    </row>
    <row r="15123" spans="11:11" x14ac:dyDescent="0.25">
      <c r="K15123" s="1"/>
    </row>
    <row r="15124" spans="11:11" x14ac:dyDescent="0.25">
      <c r="K15124" s="1"/>
    </row>
    <row r="15125" spans="11:11" x14ac:dyDescent="0.25">
      <c r="K15125" s="1"/>
    </row>
    <row r="15126" spans="11:11" x14ac:dyDescent="0.25">
      <c r="K15126" s="1"/>
    </row>
    <row r="15127" spans="11:11" x14ac:dyDescent="0.25">
      <c r="K15127" s="1"/>
    </row>
    <row r="15128" spans="11:11" x14ac:dyDescent="0.25">
      <c r="K15128" s="1"/>
    </row>
    <row r="15129" spans="11:11" x14ac:dyDescent="0.25">
      <c r="K15129" s="1"/>
    </row>
    <row r="15130" spans="11:11" x14ac:dyDescent="0.25">
      <c r="K15130" s="1"/>
    </row>
    <row r="15131" spans="11:11" x14ac:dyDescent="0.25">
      <c r="K15131" s="1"/>
    </row>
    <row r="15132" spans="11:11" x14ac:dyDescent="0.25">
      <c r="K15132" s="1"/>
    </row>
    <row r="15133" spans="11:11" x14ac:dyDescent="0.25">
      <c r="K15133" s="1"/>
    </row>
    <row r="15134" spans="11:11" x14ac:dyDescent="0.25">
      <c r="K15134" s="1"/>
    </row>
    <row r="15135" spans="11:11" x14ac:dyDescent="0.25">
      <c r="K15135" s="1"/>
    </row>
    <row r="15136" spans="11:11" x14ac:dyDescent="0.25">
      <c r="K15136" s="1"/>
    </row>
    <row r="15137" spans="11:11" x14ac:dyDescent="0.25">
      <c r="K15137" s="1"/>
    </row>
    <row r="15138" spans="11:11" x14ac:dyDescent="0.25">
      <c r="K15138" s="1"/>
    </row>
    <row r="15139" spans="11:11" x14ac:dyDescent="0.25">
      <c r="K15139" s="1"/>
    </row>
    <row r="15140" spans="11:11" x14ac:dyDescent="0.25">
      <c r="K15140" s="1"/>
    </row>
    <row r="15141" spans="11:11" x14ac:dyDescent="0.25">
      <c r="K15141" s="1"/>
    </row>
    <row r="15142" spans="11:11" x14ac:dyDescent="0.25">
      <c r="K15142" s="1"/>
    </row>
    <row r="15143" spans="11:11" x14ac:dyDescent="0.25">
      <c r="K15143" s="1"/>
    </row>
    <row r="15144" spans="11:11" x14ac:dyDescent="0.25">
      <c r="K15144" s="1"/>
    </row>
    <row r="15145" spans="11:11" x14ac:dyDescent="0.25">
      <c r="K15145" s="1"/>
    </row>
    <row r="15146" spans="11:11" x14ac:dyDescent="0.25">
      <c r="K15146" s="1"/>
    </row>
    <row r="15147" spans="11:11" x14ac:dyDescent="0.25">
      <c r="K15147" s="1"/>
    </row>
    <row r="15148" spans="11:11" x14ac:dyDescent="0.25">
      <c r="K15148" s="1"/>
    </row>
    <row r="15149" spans="11:11" x14ac:dyDescent="0.25">
      <c r="K15149" s="1"/>
    </row>
    <row r="15150" spans="11:11" x14ac:dyDescent="0.25">
      <c r="K15150" s="1"/>
    </row>
    <row r="15151" spans="11:11" x14ac:dyDescent="0.25">
      <c r="K15151" s="1"/>
    </row>
    <row r="15152" spans="11:11" x14ac:dyDescent="0.25">
      <c r="K15152" s="1"/>
    </row>
    <row r="15153" spans="11:11" x14ac:dyDescent="0.25">
      <c r="K15153" s="1"/>
    </row>
    <row r="15154" spans="11:11" x14ac:dyDescent="0.25">
      <c r="K15154" s="1"/>
    </row>
    <row r="15155" spans="11:11" x14ac:dyDescent="0.25">
      <c r="K15155" s="1"/>
    </row>
    <row r="15156" spans="11:11" x14ac:dyDescent="0.25">
      <c r="K15156" s="1"/>
    </row>
    <row r="15157" spans="11:11" x14ac:dyDescent="0.25">
      <c r="K15157" s="1"/>
    </row>
    <row r="15158" spans="11:11" x14ac:dyDescent="0.25">
      <c r="K15158" s="1"/>
    </row>
    <row r="15159" spans="11:11" x14ac:dyDescent="0.25">
      <c r="K15159" s="1"/>
    </row>
    <row r="15160" spans="11:11" x14ac:dyDescent="0.25">
      <c r="K15160" s="1"/>
    </row>
    <row r="15161" spans="11:11" x14ac:dyDescent="0.25">
      <c r="K15161" s="1"/>
    </row>
    <row r="15162" spans="11:11" x14ac:dyDescent="0.25">
      <c r="K15162" s="1"/>
    </row>
    <row r="15163" spans="11:11" x14ac:dyDescent="0.25">
      <c r="K15163" s="1"/>
    </row>
    <row r="15164" spans="11:11" x14ac:dyDescent="0.25">
      <c r="K15164" s="1"/>
    </row>
    <row r="15165" spans="11:11" x14ac:dyDescent="0.25">
      <c r="K15165" s="1"/>
    </row>
    <row r="15166" spans="11:11" x14ac:dyDescent="0.25">
      <c r="K15166" s="1"/>
    </row>
    <row r="15167" spans="11:11" x14ac:dyDescent="0.25">
      <c r="K15167" s="1"/>
    </row>
    <row r="15168" spans="11:11" x14ac:dyDescent="0.25">
      <c r="K15168" s="1"/>
    </row>
    <row r="15169" spans="11:11" x14ac:dyDescent="0.25">
      <c r="K15169" s="1"/>
    </row>
    <row r="15170" spans="11:11" x14ac:dyDescent="0.25">
      <c r="K15170" s="1"/>
    </row>
    <row r="15171" spans="11:11" x14ac:dyDescent="0.25">
      <c r="K15171" s="1"/>
    </row>
    <row r="15172" spans="11:11" x14ac:dyDescent="0.25">
      <c r="K15172" s="1"/>
    </row>
    <row r="15173" spans="11:11" x14ac:dyDescent="0.25">
      <c r="K15173" s="1"/>
    </row>
    <row r="15174" spans="11:11" x14ac:dyDescent="0.25">
      <c r="K15174" s="1"/>
    </row>
    <row r="15175" spans="11:11" x14ac:dyDescent="0.25">
      <c r="K15175" s="1"/>
    </row>
    <row r="15176" spans="11:11" x14ac:dyDescent="0.25">
      <c r="K15176" s="1"/>
    </row>
    <row r="15177" spans="11:11" x14ac:dyDescent="0.25">
      <c r="K15177" s="1"/>
    </row>
    <row r="15178" spans="11:11" x14ac:dyDescent="0.25">
      <c r="K15178" s="1"/>
    </row>
    <row r="15179" spans="11:11" x14ac:dyDescent="0.25">
      <c r="K15179" s="1"/>
    </row>
    <row r="15180" spans="11:11" x14ac:dyDescent="0.25">
      <c r="K15180" s="1"/>
    </row>
    <row r="15181" spans="11:11" x14ac:dyDescent="0.25">
      <c r="K15181" s="1"/>
    </row>
    <row r="15182" spans="11:11" x14ac:dyDescent="0.25">
      <c r="K15182" s="1"/>
    </row>
    <row r="15183" spans="11:11" x14ac:dyDescent="0.25">
      <c r="K15183" s="1"/>
    </row>
    <row r="15184" spans="11:11" x14ac:dyDescent="0.25">
      <c r="K15184" s="1"/>
    </row>
    <row r="15185" spans="11:11" x14ac:dyDescent="0.25">
      <c r="K15185" s="1"/>
    </row>
    <row r="15186" spans="11:11" x14ac:dyDescent="0.25">
      <c r="K15186" s="1"/>
    </row>
    <row r="15187" spans="11:11" x14ac:dyDescent="0.25">
      <c r="K15187" s="1"/>
    </row>
    <row r="15188" spans="11:11" x14ac:dyDescent="0.25">
      <c r="K15188" s="1"/>
    </row>
    <row r="15189" spans="11:11" x14ac:dyDescent="0.25">
      <c r="K15189" s="1"/>
    </row>
    <row r="15190" spans="11:11" x14ac:dyDescent="0.25">
      <c r="K15190" s="1"/>
    </row>
    <row r="15191" spans="11:11" x14ac:dyDescent="0.25">
      <c r="K15191" s="1"/>
    </row>
    <row r="15192" spans="11:11" x14ac:dyDescent="0.25">
      <c r="K15192" s="1"/>
    </row>
    <row r="15193" spans="11:11" x14ac:dyDescent="0.25">
      <c r="K15193" s="1"/>
    </row>
    <row r="15194" spans="11:11" x14ac:dyDescent="0.25">
      <c r="K15194" s="1"/>
    </row>
    <row r="15195" spans="11:11" x14ac:dyDescent="0.25">
      <c r="K15195" s="1"/>
    </row>
    <row r="15196" spans="11:11" x14ac:dyDescent="0.25">
      <c r="K15196" s="1"/>
    </row>
    <row r="15197" spans="11:11" x14ac:dyDescent="0.25">
      <c r="K15197" s="1"/>
    </row>
    <row r="15198" spans="11:11" x14ac:dyDescent="0.25">
      <c r="K15198" s="1"/>
    </row>
    <row r="15199" spans="11:11" x14ac:dyDescent="0.25">
      <c r="K15199" s="1"/>
    </row>
    <row r="15200" spans="11:11" x14ac:dyDescent="0.25">
      <c r="K15200" s="1"/>
    </row>
    <row r="15201" spans="11:11" x14ac:dyDescent="0.25">
      <c r="K15201" s="1"/>
    </row>
    <row r="15202" spans="11:11" x14ac:dyDescent="0.25">
      <c r="K15202" s="1"/>
    </row>
    <row r="15203" spans="11:11" x14ac:dyDescent="0.25">
      <c r="K15203" s="1"/>
    </row>
    <row r="15204" spans="11:11" x14ac:dyDescent="0.25">
      <c r="K15204" s="1"/>
    </row>
    <row r="15205" spans="11:11" x14ac:dyDescent="0.25">
      <c r="K15205" s="1"/>
    </row>
    <row r="15206" spans="11:11" x14ac:dyDescent="0.25">
      <c r="K15206" s="1"/>
    </row>
    <row r="15207" spans="11:11" x14ac:dyDescent="0.25">
      <c r="K15207" s="1"/>
    </row>
    <row r="15208" spans="11:11" x14ac:dyDescent="0.25">
      <c r="K15208" s="1"/>
    </row>
    <row r="15209" spans="11:11" x14ac:dyDescent="0.25">
      <c r="K15209" s="1"/>
    </row>
    <row r="15210" spans="11:11" x14ac:dyDescent="0.25">
      <c r="K15210" s="1"/>
    </row>
    <row r="15211" spans="11:11" x14ac:dyDescent="0.25">
      <c r="K15211" s="1"/>
    </row>
    <row r="15212" spans="11:11" x14ac:dyDescent="0.25">
      <c r="K15212" s="1"/>
    </row>
    <row r="15213" spans="11:11" x14ac:dyDescent="0.25">
      <c r="K15213" s="1"/>
    </row>
    <row r="15214" spans="11:11" x14ac:dyDescent="0.25">
      <c r="K15214" s="1"/>
    </row>
    <row r="15215" spans="11:11" x14ac:dyDescent="0.25">
      <c r="K15215" s="1"/>
    </row>
    <row r="15216" spans="11:11" x14ac:dyDescent="0.25">
      <c r="K15216" s="1"/>
    </row>
    <row r="15217" spans="11:11" x14ac:dyDescent="0.25">
      <c r="K15217" s="1"/>
    </row>
    <row r="15218" spans="11:11" x14ac:dyDescent="0.25">
      <c r="K15218" s="1"/>
    </row>
    <row r="15219" spans="11:11" x14ac:dyDescent="0.25">
      <c r="K15219" s="1"/>
    </row>
    <row r="15220" spans="11:11" x14ac:dyDescent="0.25">
      <c r="K15220" s="1"/>
    </row>
    <row r="15221" spans="11:11" x14ac:dyDescent="0.25">
      <c r="K15221" s="1"/>
    </row>
    <row r="15222" spans="11:11" x14ac:dyDescent="0.25">
      <c r="K15222" s="1"/>
    </row>
    <row r="15223" spans="11:11" x14ac:dyDescent="0.25">
      <c r="K15223" s="1"/>
    </row>
    <row r="15224" spans="11:11" x14ac:dyDescent="0.25">
      <c r="K15224" s="1"/>
    </row>
    <row r="15225" spans="11:11" x14ac:dyDescent="0.25">
      <c r="K15225" s="1"/>
    </row>
    <row r="15226" spans="11:11" x14ac:dyDescent="0.25">
      <c r="K15226" s="1"/>
    </row>
    <row r="15227" spans="11:11" x14ac:dyDescent="0.25">
      <c r="K15227" s="1"/>
    </row>
    <row r="15228" spans="11:11" x14ac:dyDescent="0.25">
      <c r="K15228" s="1"/>
    </row>
    <row r="15229" spans="11:11" x14ac:dyDescent="0.25">
      <c r="K15229" s="1"/>
    </row>
    <row r="15230" spans="11:11" x14ac:dyDescent="0.25">
      <c r="K15230" s="1"/>
    </row>
    <row r="15231" spans="11:11" x14ac:dyDescent="0.25">
      <c r="K15231" s="1"/>
    </row>
    <row r="15232" spans="11:11" x14ac:dyDescent="0.25">
      <c r="K15232" s="1"/>
    </row>
    <row r="15233" spans="11:11" x14ac:dyDescent="0.25">
      <c r="K15233" s="1"/>
    </row>
    <row r="15234" spans="11:11" x14ac:dyDescent="0.25">
      <c r="K15234" s="1"/>
    </row>
    <row r="15235" spans="11:11" x14ac:dyDescent="0.25">
      <c r="K15235" s="1"/>
    </row>
    <row r="15236" spans="11:11" x14ac:dyDescent="0.25">
      <c r="K15236" s="1"/>
    </row>
    <row r="15237" spans="11:11" x14ac:dyDescent="0.25">
      <c r="K15237" s="1"/>
    </row>
    <row r="15238" spans="11:11" x14ac:dyDescent="0.25">
      <c r="K15238" s="1"/>
    </row>
    <row r="15239" spans="11:11" x14ac:dyDescent="0.25">
      <c r="K15239" s="1"/>
    </row>
    <row r="15240" spans="11:11" x14ac:dyDescent="0.25">
      <c r="K15240" s="1"/>
    </row>
    <row r="15241" spans="11:11" x14ac:dyDescent="0.25">
      <c r="K15241" s="1"/>
    </row>
    <row r="15242" spans="11:11" x14ac:dyDescent="0.25">
      <c r="K15242" s="1"/>
    </row>
    <row r="15243" spans="11:11" x14ac:dyDescent="0.25">
      <c r="K15243" s="1"/>
    </row>
    <row r="15244" spans="11:11" x14ac:dyDescent="0.25">
      <c r="K15244" s="1"/>
    </row>
    <row r="15245" spans="11:11" x14ac:dyDescent="0.25">
      <c r="K15245" s="1"/>
    </row>
    <row r="15246" spans="11:11" x14ac:dyDescent="0.25">
      <c r="K15246" s="1"/>
    </row>
    <row r="15247" spans="11:11" x14ac:dyDescent="0.25">
      <c r="K15247" s="1"/>
    </row>
    <row r="15248" spans="11:11" x14ac:dyDescent="0.25">
      <c r="K15248" s="1"/>
    </row>
    <row r="15249" spans="11:11" x14ac:dyDescent="0.25">
      <c r="K15249" s="1"/>
    </row>
    <row r="15250" spans="11:11" x14ac:dyDescent="0.25">
      <c r="K15250" s="1"/>
    </row>
    <row r="15251" spans="11:11" x14ac:dyDescent="0.25">
      <c r="K15251" s="1"/>
    </row>
    <row r="15252" spans="11:11" x14ac:dyDescent="0.25">
      <c r="K15252" s="1"/>
    </row>
    <row r="15253" spans="11:11" x14ac:dyDescent="0.25">
      <c r="K15253" s="1"/>
    </row>
    <row r="15254" spans="11:11" x14ac:dyDescent="0.25">
      <c r="K15254" s="1"/>
    </row>
    <row r="15255" spans="11:11" x14ac:dyDescent="0.25">
      <c r="K15255" s="1"/>
    </row>
    <row r="15256" spans="11:11" x14ac:dyDescent="0.25">
      <c r="K15256" s="1"/>
    </row>
    <row r="15257" spans="11:11" x14ac:dyDescent="0.25">
      <c r="K15257" s="1"/>
    </row>
    <row r="15258" spans="11:11" x14ac:dyDescent="0.25">
      <c r="K15258" s="1"/>
    </row>
    <row r="15259" spans="11:11" x14ac:dyDescent="0.25">
      <c r="K15259" s="1"/>
    </row>
    <row r="15260" spans="11:11" x14ac:dyDescent="0.25">
      <c r="K15260" s="1"/>
    </row>
    <row r="15261" spans="11:11" x14ac:dyDescent="0.25">
      <c r="K15261" s="1"/>
    </row>
    <row r="15262" spans="11:11" x14ac:dyDescent="0.25">
      <c r="K15262" s="1"/>
    </row>
    <row r="15263" spans="11:11" x14ac:dyDescent="0.25">
      <c r="K15263" s="1"/>
    </row>
    <row r="15264" spans="11:11" x14ac:dyDescent="0.25">
      <c r="K15264" s="1"/>
    </row>
    <row r="15265" spans="11:11" x14ac:dyDescent="0.25">
      <c r="K15265" s="1"/>
    </row>
    <row r="15266" spans="11:11" x14ac:dyDescent="0.25">
      <c r="K15266" s="1"/>
    </row>
    <row r="15267" spans="11:11" x14ac:dyDescent="0.25">
      <c r="K15267" s="1"/>
    </row>
    <row r="15268" spans="11:11" x14ac:dyDescent="0.25">
      <c r="K15268" s="1"/>
    </row>
    <row r="15269" spans="11:11" x14ac:dyDescent="0.25">
      <c r="K15269" s="1"/>
    </row>
    <row r="15270" spans="11:11" x14ac:dyDescent="0.25">
      <c r="K15270" s="1"/>
    </row>
    <row r="15271" spans="11:11" x14ac:dyDescent="0.25">
      <c r="K15271" s="1"/>
    </row>
    <row r="15272" spans="11:11" x14ac:dyDescent="0.25">
      <c r="K15272" s="1"/>
    </row>
    <row r="15273" spans="11:11" x14ac:dyDescent="0.25">
      <c r="K15273" s="1"/>
    </row>
    <row r="15274" spans="11:11" x14ac:dyDescent="0.25">
      <c r="K15274" s="1"/>
    </row>
    <row r="15275" spans="11:11" x14ac:dyDescent="0.25">
      <c r="K15275" s="1"/>
    </row>
    <row r="15276" spans="11:11" x14ac:dyDescent="0.25">
      <c r="K15276" s="1"/>
    </row>
    <row r="15277" spans="11:11" x14ac:dyDescent="0.25">
      <c r="K15277" s="1"/>
    </row>
    <row r="15278" spans="11:11" x14ac:dyDescent="0.25">
      <c r="K15278" s="1"/>
    </row>
    <row r="15279" spans="11:11" x14ac:dyDescent="0.25">
      <c r="K15279" s="1"/>
    </row>
    <row r="15280" spans="11:11" x14ac:dyDescent="0.25">
      <c r="K15280" s="1"/>
    </row>
    <row r="15281" spans="11:11" x14ac:dyDescent="0.25">
      <c r="K15281" s="1"/>
    </row>
    <row r="15282" spans="11:11" x14ac:dyDescent="0.25">
      <c r="K15282" s="1"/>
    </row>
    <row r="15283" spans="11:11" x14ac:dyDescent="0.25">
      <c r="K15283" s="1"/>
    </row>
    <row r="15284" spans="11:11" x14ac:dyDescent="0.25">
      <c r="K15284" s="1"/>
    </row>
    <row r="15285" spans="11:11" x14ac:dyDescent="0.25">
      <c r="K15285" s="1"/>
    </row>
    <row r="15286" spans="11:11" x14ac:dyDescent="0.25">
      <c r="K15286" s="1"/>
    </row>
    <row r="15287" spans="11:11" x14ac:dyDescent="0.25">
      <c r="K15287" s="1"/>
    </row>
    <row r="15288" spans="11:11" x14ac:dyDescent="0.25">
      <c r="K15288" s="1"/>
    </row>
    <row r="15289" spans="11:11" x14ac:dyDescent="0.25">
      <c r="K15289" s="1"/>
    </row>
    <row r="15290" spans="11:11" x14ac:dyDescent="0.25">
      <c r="K15290" s="1"/>
    </row>
    <row r="15291" spans="11:11" x14ac:dyDescent="0.25">
      <c r="K15291" s="1"/>
    </row>
    <row r="15292" spans="11:11" x14ac:dyDescent="0.25">
      <c r="K15292" s="1"/>
    </row>
    <row r="15293" spans="11:11" x14ac:dyDescent="0.25">
      <c r="K15293" s="1"/>
    </row>
    <row r="15294" spans="11:11" x14ac:dyDescent="0.25">
      <c r="K15294" s="1"/>
    </row>
    <row r="15295" spans="11:11" x14ac:dyDescent="0.25">
      <c r="K15295" s="1"/>
    </row>
    <row r="15296" spans="11:11" x14ac:dyDescent="0.25">
      <c r="K15296" s="1"/>
    </row>
    <row r="15297" spans="11:11" x14ac:dyDescent="0.25">
      <c r="K15297" s="1"/>
    </row>
    <row r="15298" spans="11:11" x14ac:dyDescent="0.25">
      <c r="K15298" s="1"/>
    </row>
    <row r="15299" spans="11:11" x14ac:dyDescent="0.25">
      <c r="K15299" s="1"/>
    </row>
    <row r="15300" spans="11:11" x14ac:dyDescent="0.25">
      <c r="K15300" s="1"/>
    </row>
    <row r="15301" spans="11:11" x14ac:dyDescent="0.25">
      <c r="K15301" s="1"/>
    </row>
    <row r="15302" spans="11:11" x14ac:dyDescent="0.25">
      <c r="K15302" s="1"/>
    </row>
    <row r="15303" spans="11:11" x14ac:dyDescent="0.25">
      <c r="K15303" s="1"/>
    </row>
    <row r="15304" spans="11:11" x14ac:dyDescent="0.25">
      <c r="K15304" s="1"/>
    </row>
    <row r="15305" spans="11:11" x14ac:dyDescent="0.25">
      <c r="K15305" s="1"/>
    </row>
    <row r="15306" spans="11:11" x14ac:dyDescent="0.25">
      <c r="K15306" s="1"/>
    </row>
    <row r="15307" spans="11:11" x14ac:dyDescent="0.25">
      <c r="K15307" s="1"/>
    </row>
    <row r="15308" spans="11:11" x14ac:dyDescent="0.25">
      <c r="K15308" s="1"/>
    </row>
    <row r="15309" spans="11:11" x14ac:dyDescent="0.25">
      <c r="K15309" s="1"/>
    </row>
    <row r="15310" spans="11:11" x14ac:dyDescent="0.25">
      <c r="K15310" s="1"/>
    </row>
    <row r="15311" spans="11:11" x14ac:dyDescent="0.25">
      <c r="K15311" s="1"/>
    </row>
    <row r="15312" spans="11:11" x14ac:dyDescent="0.25">
      <c r="K15312" s="1"/>
    </row>
    <row r="15313" spans="11:11" x14ac:dyDescent="0.25">
      <c r="K15313" s="1"/>
    </row>
    <row r="15314" spans="11:11" x14ac:dyDescent="0.25">
      <c r="K15314" s="1"/>
    </row>
    <row r="15315" spans="11:11" x14ac:dyDescent="0.25">
      <c r="K15315" s="1"/>
    </row>
    <row r="15316" spans="11:11" x14ac:dyDescent="0.25">
      <c r="K15316" s="1"/>
    </row>
    <row r="15317" spans="11:11" x14ac:dyDescent="0.25">
      <c r="K15317" s="1"/>
    </row>
    <row r="15318" spans="11:11" x14ac:dyDescent="0.25">
      <c r="K15318" s="1"/>
    </row>
    <row r="15319" spans="11:11" x14ac:dyDescent="0.25">
      <c r="K15319" s="1"/>
    </row>
    <row r="15320" spans="11:11" x14ac:dyDescent="0.25">
      <c r="K15320" s="1"/>
    </row>
    <row r="15321" spans="11:11" x14ac:dyDescent="0.25">
      <c r="K15321" s="1"/>
    </row>
    <row r="15322" spans="11:11" x14ac:dyDescent="0.25">
      <c r="K15322" s="1"/>
    </row>
    <row r="15323" spans="11:11" x14ac:dyDescent="0.25">
      <c r="K15323" s="1"/>
    </row>
    <row r="15324" spans="11:11" x14ac:dyDescent="0.25">
      <c r="K15324" s="1"/>
    </row>
    <row r="15325" spans="11:11" x14ac:dyDescent="0.25">
      <c r="K15325" s="1"/>
    </row>
    <row r="15326" spans="11:11" x14ac:dyDescent="0.25">
      <c r="K15326" s="1"/>
    </row>
    <row r="15327" spans="11:11" x14ac:dyDescent="0.25">
      <c r="K15327" s="1"/>
    </row>
    <row r="15328" spans="11:11" x14ac:dyDescent="0.25">
      <c r="K15328" s="1"/>
    </row>
    <row r="15329" spans="11:11" x14ac:dyDescent="0.25">
      <c r="K15329" s="1"/>
    </row>
    <row r="15330" spans="11:11" x14ac:dyDescent="0.25">
      <c r="K15330" s="1"/>
    </row>
    <row r="15331" spans="11:11" x14ac:dyDescent="0.25">
      <c r="K15331" s="1"/>
    </row>
    <row r="15332" spans="11:11" x14ac:dyDescent="0.25">
      <c r="K15332" s="1"/>
    </row>
    <row r="15333" spans="11:11" x14ac:dyDescent="0.25">
      <c r="K15333" s="1"/>
    </row>
    <row r="15334" spans="11:11" x14ac:dyDescent="0.25">
      <c r="K15334" s="1"/>
    </row>
    <row r="15335" spans="11:11" x14ac:dyDescent="0.25">
      <c r="K15335" s="1"/>
    </row>
    <row r="15336" spans="11:11" x14ac:dyDescent="0.25">
      <c r="K15336" s="1"/>
    </row>
    <row r="15337" spans="11:11" x14ac:dyDescent="0.25">
      <c r="K15337" s="1"/>
    </row>
    <row r="15338" spans="11:11" x14ac:dyDescent="0.25">
      <c r="K15338" s="1"/>
    </row>
    <row r="15339" spans="11:11" x14ac:dyDescent="0.25">
      <c r="K15339" s="1"/>
    </row>
    <row r="15340" spans="11:11" x14ac:dyDescent="0.25">
      <c r="K15340" s="1"/>
    </row>
    <row r="15341" spans="11:11" x14ac:dyDescent="0.25">
      <c r="K15341" s="1"/>
    </row>
    <row r="15342" spans="11:11" x14ac:dyDescent="0.25">
      <c r="K15342" s="1"/>
    </row>
    <row r="15343" spans="11:11" x14ac:dyDescent="0.25">
      <c r="K15343" s="1"/>
    </row>
    <row r="15344" spans="11:11" x14ac:dyDescent="0.25">
      <c r="K15344" s="1"/>
    </row>
    <row r="15345" spans="11:11" x14ac:dyDescent="0.25">
      <c r="K15345" s="1"/>
    </row>
    <row r="15346" spans="11:11" x14ac:dyDescent="0.25">
      <c r="K15346" s="1"/>
    </row>
    <row r="15347" spans="11:11" x14ac:dyDescent="0.25">
      <c r="K15347" s="1"/>
    </row>
    <row r="15348" spans="11:11" x14ac:dyDescent="0.25">
      <c r="K15348" s="1"/>
    </row>
    <row r="15349" spans="11:11" x14ac:dyDescent="0.25">
      <c r="K15349" s="1"/>
    </row>
    <row r="15350" spans="11:11" x14ac:dyDescent="0.25">
      <c r="K15350" s="1"/>
    </row>
    <row r="15351" spans="11:11" x14ac:dyDescent="0.25">
      <c r="K15351" s="1"/>
    </row>
    <row r="15352" spans="11:11" x14ac:dyDescent="0.25">
      <c r="K15352" s="1"/>
    </row>
    <row r="15353" spans="11:11" x14ac:dyDescent="0.25">
      <c r="K15353" s="1"/>
    </row>
    <row r="15354" spans="11:11" x14ac:dyDescent="0.25">
      <c r="K15354" s="1"/>
    </row>
    <row r="15355" spans="11:11" x14ac:dyDescent="0.25">
      <c r="K15355" s="1"/>
    </row>
    <row r="15356" spans="11:11" x14ac:dyDescent="0.25">
      <c r="K15356" s="1"/>
    </row>
    <row r="15357" spans="11:11" x14ac:dyDescent="0.25">
      <c r="K15357" s="1"/>
    </row>
    <row r="15358" spans="11:11" x14ac:dyDescent="0.25">
      <c r="K15358" s="1"/>
    </row>
    <row r="15359" spans="11:11" x14ac:dyDescent="0.25">
      <c r="K15359" s="1"/>
    </row>
    <row r="15360" spans="11:11" x14ac:dyDescent="0.25">
      <c r="K15360" s="1"/>
    </row>
    <row r="15361" spans="11:11" x14ac:dyDescent="0.25">
      <c r="K15361" s="1"/>
    </row>
    <row r="15362" spans="11:11" x14ac:dyDescent="0.25">
      <c r="K15362" s="1"/>
    </row>
    <row r="15363" spans="11:11" x14ac:dyDescent="0.25">
      <c r="K15363" s="1"/>
    </row>
    <row r="15364" spans="11:11" x14ac:dyDescent="0.25">
      <c r="K15364" s="1"/>
    </row>
    <row r="15365" spans="11:11" x14ac:dyDescent="0.25">
      <c r="K15365" s="1"/>
    </row>
    <row r="15366" spans="11:11" x14ac:dyDescent="0.25">
      <c r="K15366" s="1"/>
    </row>
    <row r="15367" spans="11:11" x14ac:dyDescent="0.25">
      <c r="K15367" s="1"/>
    </row>
    <row r="15368" spans="11:11" x14ac:dyDescent="0.25">
      <c r="K15368" s="1"/>
    </row>
    <row r="15369" spans="11:11" x14ac:dyDescent="0.25">
      <c r="K15369" s="1"/>
    </row>
    <row r="15370" spans="11:11" x14ac:dyDescent="0.25">
      <c r="K15370" s="1"/>
    </row>
    <row r="15371" spans="11:11" x14ac:dyDescent="0.25">
      <c r="K15371" s="1"/>
    </row>
    <row r="15372" spans="11:11" x14ac:dyDescent="0.25">
      <c r="K15372" s="1"/>
    </row>
    <row r="15373" spans="11:11" x14ac:dyDescent="0.25">
      <c r="K15373" s="1"/>
    </row>
    <row r="15374" spans="11:11" x14ac:dyDescent="0.25">
      <c r="K15374" s="1"/>
    </row>
    <row r="15375" spans="11:11" x14ac:dyDescent="0.25">
      <c r="K15375" s="1"/>
    </row>
    <row r="15376" spans="11:11" x14ac:dyDescent="0.25">
      <c r="K15376" s="1"/>
    </row>
    <row r="15377" spans="11:11" x14ac:dyDescent="0.25">
      <c r="K15377" s="1"/>
    </row>
    <row r="15378" spans="11:11" x14ac:dyDescent="0.25">
      <c r="K15378" s="1"/>
    </row>
    <row r="15379" spans="11:11" x14ac:dyDescent="0.25">
      <c r="K15379" s="1"/>
    </row>
    <row r="15380" spans="11:11" x14ac:dyDescent="0.25">
      <c r="K15380" s="1"/>
    </row>
    <row r="15381" spans="11:11" x14ac:dyDescent="0.25">
      <c r="K15381" s="1"/>
    </row>
    <row r="15382" spans="11:11" x14ac:dyDescent="0.25">
      <c r="K15382" s="1"/>
    </row>
    <row r="15383" spans="11:11" x14ac:dyDescent="0.25">
      <c r="K15383" s="1"/>
    </row>
    <row r="15384" spans="11:11" x14ac:dyDescent="0.25">
      <c r="K15384" s="1"/>
    </row>
    <row r="15385" spans="11:11" x14ac:dyDescent="0.25">
      <c r="K15385" s="1"/>
    </row>
    <row r="15386" spans="11:11" x14ac:dyDescent="0.25">
      <c r="K15386" s="1"/>
    </row>
    <row r="15387" spans="11:11" x14ac:dyDescent="0.25">
      <c r="K15387" s="1"/>
    </row>
    <row r="15388" spans="11:11" x14ac:dyDescent="0.25">
      <c r="K15388" s="1"/>
    </row>
    <row r="15389" spans="11:11" x14ac:dyDescent="0.25">
      <c r="K15389" s="1"/>
    </row>
    <row r="15390" spans="11:11" x14ac:dyDescent="0.25">
      <c r="K15390" s="1"/>
    </row>
    <row r="15391" spans="11:11" x14ac:dyDescent="0.25">
      <c r="K15391" s="1"/>
    </row>
    <row r="15392" spans="11:11" x14ac:dyDescent="0.25">
      <c r="K15392" s="1"/>
    </row>
    <row r="15393" spans="11:11" x14ac:dyDescent="0.25">
      <c r="K15393" s="1"/>
    </row>
    <row r="15394" spans="11:11" x14ac:dyDescent="0.25">
      <c r="K15394" s="1"/>
    </row>
    <row r="15395" spans="11:11" x14ac:dyDescent="0.25">
      <c r="K15395" s="1"/>
    </row>
    <row r="15396" spans="11:11" x14ac:dyDescent="0.25">
      <c r="K15396" s="1"/>
    </row>
    <row r="15397" spans="11:11" x14ac:dyDescent="0.25">
      <c r="K15397" s="1"/>
    </row>
    <row r="15398" spans="11:11" x14ac:dyDescent="0.25">
      <c r="K15398" s="1"/>
    </row>
    <row r="15399" spans="11:11" x14ac:dyDescent="0.25">
      <c r="K15399" s="1"/>
    </row>
    <row r="15400" spans="11:11" x14ac:dyDescent="0.25">
      <c r="K15400" s="1"/>
    </row>
    <row r="15401" spans="11:11" x14ac:dyDescent="0.25">
      <c r="K15401" s="1"/>
    </row>
    <row r="15402" spans="11:11" x14ac:dyDescent="0.25">
      <c r="K15402" s="1"/>
    </row>
    <row r="15403" spans="11:11" x14ac:dyDescent="0.25">
      <c r="K15403" s="1"/>
    </row>
    <row r="15404" spans="11:11" x14ac:dyDescent="0.25">
      <c r="K15404" s="1"/>
    </row>
    <row r="15405" spans="11:11" x14ac:dyDescent="0.25">
      <c r="K15405" s="1"/>
    </row>
    <row r="15406" spans="11:11" x14ac:dyDescent="0.25">
      <c r="K15406" s="1"/>
    </row>
    <row r="15407" spans="11:11" x14ac:dyDescent="0.25">
      <c r="K15407" s="1"/>
    </row>
    <row r="15408" spans="11:11" x14ac:dyDescent="0.25">
      <c r="K15408" s="1"/>
    </row>
    <row r="15409" spans="11:11" x14ac:dyDescent="0.25">
      <c r="K15409" s="1"/>
    </row>
    <row r="15410" spans="11:11" x14ac:dyDescent="0.25">
      <c r="K15410" s="1"/>
    </row>
    <row r="15411" spans="11:11" x14ac:dyDescent="0.25">
      <c r="K15411" s="1"/>
    </row>
    <row r="15412" spans="11:11" x14ac:dyDescent="0.25">
      <c r="K15412" s="1"/>
    </row>
    <row r="15413" spans="11:11" x14ac:dyDescent="0.25">
      <c r="K15413" s="1"/>
    </row>
    <row r="15414" spans="11:11" x14ac:dyDescent="0.25">
      <c r="K15414" s="1"/>
    </row>
    <row r="15415" spans="11:11" x14ac:dyDescent="0.25">
      <c r="K15415" s="1"/>
    </row>
    <row r="15416" spans="11:11" x14ac:dyDescent="0.25">
      <c r="K15416" s="1"/>
    </row>
    <row r="15417" spans="11:11" x14ac:dyDescent="0.25">
      <c r="K15417" s="1"/>
    </row>
    <row r="15418" spans="11:11" x14ac:dyDescent="0.25">
      <c r="K15418" s="1"/>
    </row>
    <row r="15419" spans="11:11" x14ac:dyDescent="0.25">
      <c r="K15419" s="1"/>
    </row>
    <row r="15420" spans="11:11" x14ac:dyDescent="0.25">
      <c r="K15420" s="1"/>
    </row>
    <row r="15421" spans="11:11" x14ac:dyDescent="0.25">
      <c r="K15421" s="1"/>
    </row>
    <row r="15422" spans="11:11" x14ac:dyDescent="0.25">
      <c r="K15422" s="1"/>
    </row>
    <row r="15423" spans="11:11" x14ac:dyDescent="0.25">
      <c r="K15423" s="1"/>
    </row>
    <row r="15424" spans="11:11" x14ac:dyDescent="0.25">
      <c r="K15424" s="1"/>
    </row>
    <row r="15425" spans="11:11" x14ac:dyDescent="0.25">
      <c r="K15425" s="1"/>
    </row>
    <row r="15426" spans="11:11" x14ac:dyDescent="0.25">
      <c r="K15426" s="1"/>
    </row>
    <row r="15427" spans="11:11" x14ac:dyDescent="0.25">
      <c r="K15427" s="1"/>
    </row>
    <row r="15428" spans="11:11" x14ac:dyDescent="0.25">
      <c r="K15428" s="1"/>
    </row>
    <row r="15429" spans="11:11" x14ac:dyDescent="0.25">
      <c r="K15429" s="1"/>
    </row>
    <row r="15430" spans="11:11" x14ac:dyDescent="0.25">
      <c r="K15430" s="1"/>
    </row>
    <row r="15431" spans="11:11" x14ac:dyDescent="0.25">
      <c r="K15431" s="1"/>
    </row>
    <row r="15432" spans="11:11" x14ac:dyDescent="0.25">
      <c r="K15432" s="1"/>
    </row>
    <row r="15433" spans="11:11" x14ac:dyDescent="0.25">
      <c r="K15433" s="1"/>
    </row>
    <row r="15434" spans="11:11" x14ac:dyDescent="0.25">
      <c r="K15434" s="1"/>
    </row>
    <row r="15435" spans="11:11" x14ac:dyDescent="0.25">
      <c r="K15435" s="1"/>
    </row>
    <row r="15436" spans="11:11" x14ac:dyDescent="0.25">
      <c r="K15436" s="1"/>
    </row>
    <row r="15437" spans="11:11" x14ac:dyDescent="0.25">
      <c r="K15437" s="1"/>
    </row>
    <row r="15438" spans="11:11" x14ac:dyDescent="0.25">
      <c r="K15438" s="1"/>
    </row>
    <row r="15439" spans="11:11" x14ac:dyDescent="0.25">
      <c r="K15439" s="1"/>
    </row>
    <row r="15440" spans="11:11" x14ac:dyDescent="0.25">
      <c r="K15440" s="1"/>
    </row>
    <row r="15441" spans="11:11" x14ac:dyDescent="0.25">
      <c r="K15441" s="1"/>
    </row>
    <row r="15442" spans="11:11" x14ac:dyDescent="0.25">
      <c r="K15442" s="1"/>
    </row>
    <row r="15443" spans="11:11" x14ac:dyDescent="0.25">
      <c r="K15443" s="1"/>
    </row>
    <row r="15444" spans="11:11" x14ac:dyDescent="0.25">
      <c r="K15444" s="1"/>
    </row>
    <row r="15445" spans="11:11" x14ac:dyDescent="0.25">
      <c r="K15445" s="1"/>
    </row>
    <row r="15446" spans="11:11" x14ac:dyDescent="0.25">
      <c r="K15446" s="1"/>
    </row>
    <row r="15447" spans="11:11" x14ac:dyDescent="0.25">
      <c r="K15447" s="1"/>
    </row>
    <row r="15448" spans="11:11" x14ac:dyDescent="0.25">
      <c r="K15448" s="1"/>
    </row>
    <row r="15449" spans="11:11" x14ac:dyDescent="0.25">
      <c r="K15449" s="1"/>
    </row>
    <row r="15450" spans="11:11" x14ac:dyDescent="0.25">
      <c r="K15450" s="1"/>
    </row>
    <row r="15451" spans="11:11" x14ac:dyDescent="0.25">
      <c r="K15451" s="1"/>
    </row>
    <row r="15452" spans="11:11" x14ac:dyDescent="0.25">
      <c r="K15452" s="1"/>
    </row>
    <row r="15453" spans="11:11" x14ac:dyDescent="0.25">
      <c r="K15453" s="1"/>
    </row>
    <row r="15454" spans="11:11" x14ac:dyDescent="0.25">
      <c r="K15454" s="1"/>
    </row>
    <row r="15455" spans="11:11" x14ac:dyDescent="0.25">
      <c r="K15455" s="1"/>
    </row>
    <row r="15456" spans="11:11" x14ac:dyDescent="0.25">
      <c r="K15456" s="1"/>
    </row>
    <row r="15457" spans="11:11" x14ac:dyDescent="0.25">
      <c r="K15457" s="1"/>
    </row>
    <row r="15458" spans="11:11" x14ac:dyDescent="0.25">
      <c r="K15458" s="1"/>
    </row>
    <row r="15459" spans="11:11" x14ac:dyDescent="0.25">
      <c r="K15459" s="1"/>
    </row>
    <row r="15460" spans="11:11" x14ac:dyDescent="0.25">
      <c r="K15460" s="1"/>
    </row>
    <row r="15461" spans="11:11" x14ac:dyDescent="0.25">
      <c r="K15461" s="1"/>
    </row>
    <row r="15462" spans="11:11" x14ac:dyDescent="0.25">
      <c r="K15462" s="1"/>
    </row>
    <row r="15463" spans="11:11" x14ac:dyDescent="0.25">
      <c r="K15463" s="1"/>
    </row>
    <row r="15464" spans="11:11" x14ac:dyDescent="0.25">
      <c r="K15464" s="1"/>
    </row>
    <row r="15465" spans="11:11" x14ac:dyDescent="0.25">
      <c r="K15465" s="1"/>
    </row>
    <row r="15466" spans="11:11" x14ac:dyDescent="0.25">
      <c r="K15466" s="1"/>
    </row>
    <row r="15467" spans="11:11" x14ac:dyDescent="0.25">
      <c r="K15467" s="1"/>
    </row>
    <row r="15468" spans="11:11" x14ac:dyDescent="0.25">
      <c r="K15468" s="1"/>
    </row>
    <row r="15469" spans="11:11" x14ac:dyDescent="0.25">
      <c r="K15469" s="1"/>
    </row>
    <row r="15470" spans="11:11" x14ac:dyDescent="0.25">
      <c r="K15470" s="1"/>
    </row>
    <row r="15471" spans="11:11" x14ac:dyDescent="0.25">
      <c r="K15471" s="1"/>
    </row>
    <row r="15472" spans="11:11" x14ac:dyDescent="0.25">
      <c r="K15472" s="1"/>
    </row>
    <row r="15473" spans="11:11" x14ac:dyDescent="0.25">
      <c r="K15473" s="1"/>
    </row>
    <row r="15474" spans="11:11" x14ac:dyDescent="0.25">
      <c r="K15474" s="1"/>
    </row>
    <row r="15475" spans="11:11" x14ac:dyDescent="0.25">
      <c r="K15475" s="1"/>
    </row>
    <row r="15476" spans="11:11" x14ac:dyDescent="0.25">
      <c r="K15476" s="1"/>
    </row>
    <row r="15477" spans="11:11" x14ac:dyDescent="0.25">
      <c r="K15477" s="1"/>
    </row>
    <row r="15478" spans="11:11" x14ac:dyDescent="0.25">
      <c r="K15478" s="1"/>
    </row>
    <row r="15479" spans="11:11" x14ac:dyDescent="0.25">
      <c r="K15479" s="1"/>
    </row>
    <row r="15480" spans="11:11" x14ac:dyDescent="0.25">
      <c r="K15480" s="1"/>
    </row>
    <row r="15481" spans="11:11" x14ac:dyDescent="0.25">
      <c r="K15481" s="1"/>
    </row>
    <row r="15482" spans="11:11" x14ac:dyDescent="0.25">
      <c r="K15482" s="1"/>
    </row>
    <row r="15483" spans="11:11" x14ac:dyDescent="0.25">
      <c r="K15483" s="1"/>
    </row>
    <row r="15484" spans="11:11" x14ac:dyDescent="0.25">
      <c r="K15484" s="1"/>
    </row>
    <row r="15485" spans="11:11" x14ac:dyDescent="0.25">
      <c r="K15485" s="1"/>
    </row>
    <row r="15486" spans="11:11" x14ac:dyDescent="0.25">
      <c r="K15486" s="1"/>
    </row>
    <row r="15487" spans="11:11" x14ac:dyDescent="0.25">
      <c r="K15487" s="1"/>
    </row>
    <row r="15488" spans="11:11" x14ac:dyDescent="0.25">
      <c r="K15488" s="1"/>
    </row>
    <row r="15489" spans="11:11" x14ac:dyDescent="0.25">
      <c r="K15489" s="1"/>
    </row>
    <row r="15490" spans="11:11" x14ac:dyDescent="0.25">
      <c r="K15490" s="1"/>
    </row>
    <row r="15491" spans="11:11" x14ac:dyDescent="0.25">
      <c r="K15491" s="1"/>
    </row>
    <row r="15492" spans="11:11" x14ac:dyDescent="0.25">
      <c r="K15492" s="1"/>
    </row>
    <row r="15493" spans="11:11" x14ac:dyDescent="0.25">
      <c r="K15493" s="1"/>
    </row>
    <row r="15494" spans="11:11" x14ac:dyDescent="0.25">
      <c r="K15494" s="1"/>
    </row>
    <row r="15495" spans="11:11" x14ac:dyDescent="0.25">
      <c r="K15495" s="1"/>
    </row>
    <row r="15496" spans="11:11" x14ac:dyDescent="0.25">
      <c r="K15496" s="1"/>
    </row>
    <row r="15497" spans="11:11" x14ac:dyDescent="0.25">
      <c r="K15497" s="1"/>
    </row>
    <row r="15498" spans="11:11" x14ac:dyDescent="0.25">
      <c r="K15498" s="1"/>
    </row>
    <row r="15499" spans="11:11" x14ac:dyDescent="0.25">
      <c r="K15499" s="1"/>
    </row>
    <row r="15500" spans="11:11" x14ac:dyDescent="0.25">
      <c r="K15500" s="1"/>
    </row>
    <row r="15501" spans="11:11" x14ac:dyDescent="0.25">
      <c r="K15501" s="1"/>
    </row>
    <row r="15502" spans="11:11" x14ac:dyDescent="0.25">
      <c r="K15502" s="1"/>
    </row>
    <row r="15503" spans="11:11" x14ac:dyDescent="0.25">
      <c r="K15503" s="1"/>
    </row>
    <row r="15504" spans="11:11" x14ac:dyDescent="0.25">
      <c r="K15504" s="1"/>
    </row>
    <row r="15505" spans="11:11" x14ac:dyDescent="0.25">
      <c r="K15505" s="1"/>
    </row>
    <row r="15506" spans="11:11" x14ac:dyDescent="0.25">
      <c r="K15506" s="1"/>
    </row>
    <row r="15507" spans="11:11" x14ac:dyDescent="0.25">
      <c r="K15507" s="1"/>
    </row>
    <row r="15508" spans="11:11" x14ac:dyDescent="0.25">
      <c r="K15508" s="1"/>
    </row>
    <row r="15509" spans="11:11" x14ac:dyDescent="0.25">
      <c r="K15509" s="1"/>
    </row>
    <row r="15510" spans="11:11" x14ac:dyDescent="0.25">
      <c r="K15510" s="1"/>
    </row>
    <row r="15511" spans="11:11" x14ac:dyDescent="0.25">
      <c r="K15511" s="1"/>
    </row>
    <row r="15512" spans="11:11" x14ac:dyDescent="0.25">
      <c r="K15512" s="1"/>
    </row>
    <row r="15513" spans="11:11" x14ac:dyDescent="0.25">
      <c r="K15513" s="1"/>
    </row>
    <row r="15514" spans="11:11" x14ac:dyDescent="0.25">
      <c r="K15514" s="1"/>
    </row>
    <row r="15515" spans="11:11" x14ac:dyDescent="0.25">
      <c r="K15515" s="1"/>
    </row>
    <row r="15516" spans="11:11" x14ac:dyDescent="0.25">
      <c r="K15516" s="1"/>
    </row>
    <row r="15517" spans="11:11" x14ac:dyDescent="0.25">
      <c r="K15517" s="1"/>
    </row>
    <row r="15518" spans="11:11" x14ac:dyDescent="0.25">
      <c r="K15518" s="1"/>
    </row>
    <row r="15519" spans="11:11" x14ac:dyDescent="0.25">
      <c r="K15519" s="1"/>
    </row>
    <row r="15520" spans="11:11" x14ac:dyDescent="0.25">
      <c r="K15520" s="1"/>
    </row>
    <row r="15521" spans="11:11" x14ac:dyDescent="0.25">
      <c r="K15521" s="1"/>
    </row>
    <row r="15522" spans="11:11" x14ac:dyDescent="0.25">
      <c r="K15522" s="1"/>
    </row>
    <row r="15523" spans="11:11" x14ac:dyDescent="0.25">
      <c r="K15523" s="1"/>
    </row>
    <row r="15524" spans="11:11" x14ac:dyDescent="0.25">
      <c r="K15524" s="1"/>
    </row>
    <row r="15525" spans="11:11" x14ac:dyDescent="0.25">
      <c r="K15525" s="1"/>
    </row>
    <row r="15526" spans="11:11" x14ac:dyDescent="0.25">
      <c r="K15526" s="1"/>
    </row>
    <row r="15527" spans="11:11" x14ac:dyDescent="0.25">
      <c r="K15527" s="1"/>
    </row>
    <row r="15528" spans="11:11" x14ac:dyDescent="0.25">
      <c r="K15528" s="1"/>
    </row>
    <row r="15529" spans="11:11" x14ac:dyDescent="0.25">
      <c r="K15529" s="1"/>
    </row>
    <row r="15530" spans="11:11" x14ac:dyDescent="0.25">
      <c r="K15530" s="1"/>
    </row>
    <row r="15531" spans="11:11" x14ac:dyDescent="0.25">
      <c r="K15531" s="1"/>
    </row>
    <row r="15532" spans="11:11" x14ac:dyDescent="0.25">
      <c r="K15532" s="1"/>
    </row>
    <row r="15533" spans="11:11" x14ac:dyDescent="0.25">
      <c r="K15533" s="1"/>
    </row>
    <row r="15534" spans="11:11" x14ac:dyDescent="0.25">
      <c r="K15534" s="1"/>
    </row>
    <row r="15535" spans="11:11" x14ac:dyDescent="0.25">
      <c r="K15535" s="1"/>
    </row>
    <row r="15536" spans="11:11" x14ac:dyDescent="0.25">
      <c r="K15536" s="1"/>
    </row>
    <row r="15537" spans="11:11" x14ac:dyDescent="0.25">
      <c r="K15537" s="1"/>
    </row>
    <row r="15538" spans="11:11" x14ac:dyDescent="0.25">
      <c r="K15538" s="1"/>
    </row>
    <row r="15539" spans="11:11" x14ac:dyDescent="0.25">
      <c r="K15539" s="1"/>
    </row>
    <row r="15540" spans="11:11" x14ac:dyDescent="0.25">
      <c r="K15540" s="1"/>
    </row>
    <row r="15541" spans="11:11" x14ac:dyDescent="0.25">
      <c r="K15541" s="1"/>
    </row>
    <row r="15542" spans="11:11" x14ac:dyDescent="0.25">
      <c r="K15542" s="1"/>
    </row>
    <row r="15543" spans="11:11" x14ac:dyDescent="0.25">
      <c r="K15543" s="1"/>
    </row>
    <row r="15544" spans="11:11" x14ac:dyDescent="0.25">
      <c r="K15544" s="1"/>
    </row>
    <row r="15545" spans="11:11" x14ac:dyDescent="0.25">
      <c r="K15545" s="1"/>
    </row>
    <row r="15546" spans="11:11" x14ac:dyDescent="0.25">
      <c r="K15546" s="1"/>
    </row>
    <row r="15547" spans="11:11" x14ac:dyDescent="0.25">
      <c r="K15547" s="1"/>
    </row>
    <row r="15548" spans="11:11" x14ac:dyDescent="0.25">
      <c r="K15548" s="1"/>
    </row>
    <row r="15549" spans="11:11" x14ac:dyDescent="0.25">
      <c r="K15549" s="1"/>
    </row>
    <row r="15550" spans="11:11" x14ac:dyDescent="0.25">
      <c r="K15550" s="1"/>
    </row>
    <row r="15551" spans="11:11" x14ac:dyDescent="0.25">
      <c r="K15551" s="1"/>
    </row>
    <row r="15552" spans="11:11" x14ac:dyDescent="0.25">
      <c r="K15552" s="1"/>
    </row>
    <row r="15553" spans="11:11" x14ac:dyDescent="0.25">
      <c r="K15553" s="1"/>
    </row>
    <row r="15554" spans="11:11" x14ac:dyDescent="0.25">
      <c r="K15554" s="1"/>
    </row>
    <row r="15555" spans="11:11" x14ac:dyDescent="0.25">
      <c r="K15555" s="1"/>
    </row>
    <row r="15556" spans="11:11" x14ac:dyDescent="0.25">
      <c r="K15556" s="1"/>
    </row>
    <row r="15557" spans="11:11" x14ac:dyDescent="0.25">
      <c r="K15557" s="1"/>
    </row>
    <row r="15558" spans="11:11" x14ac:dyDescent="0.25">
      <c r="K15558" s="1"/>
    </row>
    <row r="15559" spans="11:11" x14ac:dyDescent="0.25">
      <c r="K15559" s="1"/>
    </row>
    <row r="15560" spans="11:11" x14ac:dyDescent="0.25">
      <c r="K15560" s="1"/>
    </row>
    <row r="15561" spans="11:11" x14ac:dyDescent="0.25">
      <c r="K15561" s="1"/>
    </row>
    <row r="15562" spans="11:11" x14ac:dyDescent="0.25">
      <c r="K15562" s="1"/>
    </row>
    <row r="15563" spans="11:11" x14ac:dyDescent="0.25">
      <c r="K15563" s="1"/>
    </row>
    <row r="15564" spans="11:11" x14ac:dyDescent="0.25">
      <c r="K15564" s="1"/>
    </row>
    <row r="15565" spans="11:11" x14ac:dyDescent="0.25">
      <c r="K15565" s="1"/>
    </row>
    <row r="15566" spans="11:11" x14ac:dyDescent="0.25">
      <c r="K15566" s="1"/>
    </row>
    <row r="15567" spans="11:11" x14ac:dyDescent="0.25">
      <c r="K15567" s="1"/>
    </row>
    <row r="15568" spans="11:11" x14ac:dyDescent="0.25">
      <c r="K15568" s="1"/>
    </row>
    <row r="15569" spans="11:11" x14ac:dyDescent="0.25">
      <c r="K15569" s="1"/>
    </row>
    <row r="15570" spans="11:11" x14ac:dyDescent="0.25">
      <c r="K15570" s="1"/>
    </row>
    <row r="15571" spans="11:11" x14ac:dyDescent="0.25">
      <c r="K15571" s="1"/>
    </row>
    <row r="15572" spans="11:11" x14ac:dyDescent="0.25">
      <c r="K15572" s="1"/>
    </row>
    <row r="15573" spans="11:11" x14ac:dyDescent="0.25">
      <c r="K15573" s="1"/>
    </row>
    <row r="15574" spans="11:11" x14ac:dyDescent="0.25">
      <c r="K15574" s="1"/>
    </row>
    <row r="15575" spans="11:11" x14ac:dyDescent="0.25">
      <c r="K15575" s="1"/>
    </row>
    <row r="15576" spans="11:11" x14ac:dyDescent="0.25">
      <c r="K15576" s="1"/>
    </row>
    <row r="15577" spans="11:11" x14ac:dyDescent="0.25">
      <c r="K15577" s="1"/>
    </row>
    <row r="15578" spans="11:11" x14ac:dyDescent="0.25">
      <c r="K15578" s="1"/>
    </row>
    <row r="15579" spans="11:11" x14ac:dyDescent="0.25">
      <c r="K15579" s="1"/>
    </row>
    <row r="15580" spans="11:11" x14ac:dyDescent="0.25">
      <c r="K15580" s="1"/>
    </row>
    <row r="15581" spans="11:11" x14ac:dyDescent="0.25">
      <c r="K15581" s="1"/>
    </row>
    <row r="15582" spans="11:11" x14ac:dyDescent="0.25">
      <c r="K15582" s="1"/>
    </row>
    <row r="15583" spans="11:11" x14ac:dyDescent="0.25">
      <c r="K15583" s="1"/>
    </row>
    <row r="15584" spans="11:11" x14ac:dyDescent="0.25">
      <c r="K15584" s="1"/>
    </row>
    <row r="15585" spans="11:11" x14ac:dyDescent="0.25">
      <c r="K15585" s="1"/>
    </row>
    <row r="15586" spans="11:11" x14ac:dyDescent="0.25">
      <c r="K15586" s="1"/>
    </row>
    <row r="15587" spans="11:11" x14ac:dyDescent="0.25">
      <c r="K15587" s="1"/>
    </row>
    <row r="15588" spans="11:11" x14ac:dyDescent="0.25">
      <c r="K15588" s="1"/>
    </row>
    <row r="15589" spans="11:11" x14ac:dyDescent="0.25">
      <c r="K15589" s="1"/>
    </row>
    <row r="15590" spans="11:11" x14ac:dyDescent="0.25">
      <c r="K15590" s="1"/>
    </row>
    <row r="15591" spans="11:11" x14ac:dyDescent="0.25">
      <c r="K15591" s="1"/>
    </row>
    <row r="15592" spans="11:11" x14ac:dyDescent="0.25">
      <c r="K15592" s="1"/>
    </row>
    <row r="15593" spans="11:11" x14ac:dyDescent="0.25">
      <c r="K15593" s="1"/>
    </row>
    <row r="15594" spans="11:11" x14ac:dyDescent="0.25">
      <c r="K15594" s="1"/>
    </row>
    <row r="15595" spans="11:11" x14ac:dyDescent="0.25">
      <c r="K15595" s="1"/>
    </row>
    <row r="15596" spans="11:11" x14ac:dyDescent="0.25">
      <c r="K15596" s="1"/>
    </row>
    <row r="15597" spans="11:11" x14ac:dyDescent="0.25">
      <c r="K15597" s="1"/>
    </row>
    <row r="15598" spans="11:11" x14ac:dyDescent="0.25">
      <c r="K15598" s="1"/>
    </row>
    <row r="15599" spans="11:11" x14ac:dyDescent="0.25">
      <c r="K15599" s="1"/>
    </row>
    <row r="15600" spans="11:11" x14ac:dyDescent="0.25">
      <c r="K15600" s="1"/>
    </row>
    <row r="15601" spans="11:11" x14ac:dyDescent="0.25">
      <c r="K15601" s="1"/>
    </row>
    <row r="15602" spans="11:11" x14ac:dyDescent="0.25">
      <c r="K15602" s="1"/>
    </row>
    <row r="15603" spans="11:11" x14ac:dyDescent="0.25">
      <c r="K15603" s="1"/>
    </row>
    <row r="15604" spans="11:11" x14ac:dyDescent="0.25">
      <c r="K15604" s="1"/>
    </row>
    <row r="15605" spans="11:11" x14ac:dyDescent="0.25">
      <c r="K15605" s="1"/>
    </row>
    <row r="15606" spans="11:11" x14ac:dyDescent="0.25">
      <c r="K15606" s="1"/>
    </row>
    <row r="15607" spans="11:11" x14ac:dyDescent="0.25">
      <c r="K15607" s="1"/>
    </row>
    <row r="15608" spans="11:11" x14ac:dyDescent="0.25">
      <c r="K15608" s="1"/>
    </row>
    <row r="15609" spans="11:11" x14ac:dyDescent="0.25">
      <c r="K15609" s="1"/>
    </row>
    <row r="15610" spans="11:11" x14ac:dyDescent="0.25">
      <c r="K15610" s="1"/>
    </row>
    <row r="15611" spans="11:11" x14ac:dyDescent="0.25">
      <c r="K15611" s="1"/>
    </row>
    <row r="15612" spans="11:11" x14ac:dyDescent="0.25">
      <c r="K15612" s="1"/>
    </row>
    <row r="15613" spans="11:11" x14ac:dyDescent="0.25">
      <c r="K15613" s="1"/>
    </row>
    <row r="15614" spans="11:11" x14ac:dyDescent="0.25">
      <c r="K15614" s="1"/>
    </row>
    <row r="15615" spans="11:11" x14ac:dyDescent="0.25">
      <c r="K15615" s="1"/>
    </row>
    <row r="15616" spans="11:11" x14ac:dyDescent="0.25">
      <c r="K15616" s="1"/>
    </row>
    <row r="15617" spans="11:11" x14ac:dyDescent="0.25">
      <c r="K15617" s="1"/>
    </row>
    <row r="15618" spans="11:11" x14ac:dyDescent="0.25">
      <c r="K15618" s="1"/>
    </row>
    <row r="15619" spans="11:11" x14ac:dyDescent="0.25">
      <c r="K15619" s="1"/>
    </row>
    <row r="15620" spans="11:11" x14ac:dyDescent="0.25">
      <c r="K15620" s="1"/>
    </row>
    <row r="15621" spans="11:11" x14ac:dyDescent="0.25">
      <c r="K15621" s="1"/>
    </row>
    <row r="15622" spans="11:11" x14ac:dyDescent="0.25">
      <c r="K15622" s="1"/>
    </row>
    <row r="15623" spans="11:11" x14ac:dyDescent="0.25">
      <c r="K15623" s="1"/>
    </row>
    <row r="15624" spans="11:11" x14ac:dyDescent="0.25">
      <c r="K15624" s="1"/>
    </row>
    <row r="15625" spans="11:11" x14ac:dyDescent="0.25">
      <c r="K15625" s="1"/>
    </row>
    <row r="15626" spans="11:11" x14ac:dyDescent="0.25">
      <c r="K15626" s="1"/>
    </row>
    <row r="15627" spans="11:11" x14ac:dyDescent="0.25">
      <c r="K15627" s="1"/>
    </row>
    <row r="15628" spans="11:11" x14ac:dyDescent="0.25">
      <c r="K15628" s="1"/>
    </row>
    <row r="15629" spans="11:11" x14ac:dyDescent="0.25">
      <c r="K15629" s="1"/>
    </row>
    <row r="15630" spans="11:11" x14ac:dyDescent="0.25">
      <c r="K15630" s="1"/>
    </row>
    <row r="15631" spans="11:11" x14ac:dyDescent="0.25">
      <c r="K15631" s="1"/>
    </row>
    <row r="15632" spans="11:11" x14ac:dyDescent="0.25">
      <c r="K15632" s="1"/>
    </row>
    <row r="15633" spans="11:11" x14ac:dyDescent="0.25">
      <c r="K15633" s="1"/>
    </row>
    <row r="15634" spans="11:11" x14ac:dyDescent="0.25">
      <c r="K15634" s="1"/>
    </row>
    <row r="15635" spans="11:11" x14ac:dyDescent="0.25">
      <c r="K15635" s="1"/>
    </row>
    <row r="15636" spans="11:11" x14ac:dyDescent="0.25">
      <c r="K15636" s="1"/>
    </row>
    <row r="15637" spans="11:11" x14ac:dyDescent="0.25">
      <c r="K15637" s="1"/>
    </row>
    <row r="15638" spans="11:11" x14ac:dyDescent="0.25">
      <c r="K15638" s="1"/>
    </row>
    <row r="15639" spans="11:11" x14ac:dyDescent="0.25">
      <c r="K15639" s="1"/>
    </row>
    <row r="15640" spans="11:11" x14ac:dyDescent="0.25">
      <c r="K15640" s="1"/>
    </row>
    <row r="15641" spans="11:11" x14ac:dyDescent="0.25">
      <c r="K15641" s="1"/>
    </row>
    <row r="15642" spans="11:11" x14ac:dyDescent="0.25">
      <c r="K15642" s="1"/>
    </row>
    <row r="15643" spans="11:11" x14ac:dyDescent="0.25">
      <c r="K15643" s="1"/>
    </row>
    <row r="15644" spans="11:11" x14ac:dyDescent="0.25">
      <c r="K15644" s="1"/>
    </row>
    <row r="15645" spans="11:11" x14ac:dyDescent="0.25">
      <c r="K15645" s="1"/>
    </row>
    <row r="15646" spans="11:11" x14ac:dyDescent="0.25">
      <c r="K15646" s="1"/>
    </row>
    <row r="15647" spans="11:11" x14ac:dyDescent="0.25">
      <c r="K15647" s="1"/>
    </row>
    <row r="15648" spans="11:11" x14ac:dyDescent="0.25">
      <c r="K15648" s="1"/>
    </row>
    <row r="15649" spans="11:11" x14ac:dyDescent="0.25">
      <c r="K15649" s="1"/>
    </row>
    <row r="15650" spans="11:11" x14ac:dyDescent="0.25">
      <c r="K15650" s="1"/>
    </row>
    <row r="15651" spans="11:11" x14ac:dyDescent="0.25">
      <c r="K15651" s="1"/>
    </row>
    <row r="15652" spans="11:11" x14ac:dyDescent="0.25">
      <c r="K15652" s="1"/>
    </row>
    <row r="15653" spans="11:11" x14ac:dyDescent="0.25">
      <c r="K15653" s="1"/>
    </row>
    <row r="15654" spans="11:11" x14ac:dyDescent="0.25">
      <c r="K15654" s="1"/>
    </row>
    <row r="15655" spans="11:11" x14ac:dyDescent="0.25">
      <c r="K15655" s="1"/>
    </row>
    <row r="15656" spans="11:11" x14ac:dyDescent="0.25">
      <c r="K15656" s="1"/>
    </row>
    <row r="15657" spans="11:11" x14ac:dyDescent="0.25">
      <c r="K15657" s="1"/>
    </row>
    <row r="15658" spans="11:11" x14ac:dyDescent="0.25">
      <c r="K15658" s="1"/>
    </row>
    <row r="15659" spans="11:11" x14ac:dyDescent="0.25">
      <c r="K15659" s="1"/>
    </row>
    <row r="15660" spans="11:11" x14ac:dyDescent="0.25">
      <c r="K15660" s="1"/>
    </row>
    <row r="15661" spans="11:11" x14ac:dyDescent="0.25">
      <c r="K15661" s="1"/>
    </row>
    <row r="15662" spans="11:11" x14ac:dyDescent="0.25">
      <c r="K15662" s="1"/>
    </row>
    <row r="15663" spans="11:11" x14ac:dyDescent="0.25">
      <c r="K15663" s="1"/>
    </row>
    <row r="15664" spans="11:11" x14ac:dyDescent="0.25">
      <c r="K15664" s="1"/>
    </row>
    <row r="15665" spans="11:11" x14ac:dyDescent="0.25">
      <c r="K15665" s="1"/>
    </row>
    <row r="15666" spans="11:11" x14ac:dyDescent="0.25">
      <c r="K15666" s="1"/>
    </row>
    <row r="15667" spans="11:11" x14ac:dyDescent="0.25">
      <c r="K15667" s="1"/>
    </row>
    <row r="15668" spans="11:11" x14ac:dyDescent="0.25">
      <c r="K15668" s="1"/>
    </row>
    <row r="15669" spans="11:11" x14ac:dyDescent="0.25">
      <c r="K15669" s="1"/>
    </row>
    <row r="15670" spans="11:11" x14ac:dyDescent="0.25">
      <c r="K15670" s="1"/>
    </row>
    <row r="15671" spans="11:11" x14ac:dyDescent="0.25">
      <c r="K15671" s="1"/>
    </row>
    <row r="15672" spans="11:11" x14ac:dyDescent="0.25">
      <c r="K15672" s="1"/>
    </row>
    <row r="15673" spans="11:11" x14ac:dyDescent="0.25">
      <c r="K15673" s="1"/>
    </row>
    <row r="15674" spans="11:11" x14ac:dyDescent="0.25">
      <c r="K15674" s="1"/>
    </row>
    <row r="15675" spans="11:11" x14ac:dyDescent="0.25">
      <c r="K15675" s="1"/>
    </row>
    <row r="15676" spans="11:11" x14ac:dyDescent="0.25">
      <c r="K15676" s="1"/>
    </row>
    <row r="15677" spans="11:11" x14ac:dyDescent="0.25">
      <c r="K15677" s="1"/>
    </row>
    <row r="15678" spans="11:11" x14ac:dyDescent="0.25">
      <c r="K15678" s="1"/>
    </row>
    <row r="15679" spans="11:11" x14ac:dyDescent="0.25">
      <c r="K15679" s="1"/>
    </row>
    <row r="15680" spans="11:11" x14ac:dyDescent="0.25">
      <c r="K15680" s="1"/>
    </row>
    <row r="15681" spans="11:11" x14ac:dyDescent="0.25">
      <c r="K15681" s="1"/>
    </row>
    <row r="15682" spans="11:11" x14ac:dyDescent="0.25">
      <c r="K15682" s="1"/>
    </row>
    <row r="15683" spans="11:11" x14ac:dyDescent="0.25">
      <c r="K15683" s="1"/>
    </row>
    <row r="15684" spans="11:11" x14ac:dyDescent="0.25">
      <c r="K15684" s="1"/>
    </row>
    <row r="15685" spans="11:11" x14ac:dyDescent="0.25">
      <c r="K15685" s="1"/>
    </row>
    <row r="15686" spans="11:11" x14ac:dyDescent="0.25">
      <c r="K15686" s="1"/>
    </row>
    <row r="15687" spans="11:11" x14ac:dyDescent="0.25">
      <c r="K15687" s="1"/>
    </row>
    <row r="15688" spans="11:11" x14ac:dyDescent="0.25">
      <c r="K15688" s="1"/>
    </row>
    <row r="15689" spans="11:11" x14ac:dyDescent="0.25">
      <c r="K15689" s="1"/>
    </row>
    <row r="15690" spans="11:11" x14ac:dyDescent="0.25">
      <c r="K15690" s="1"/>
    </row>
    <row r="15691" spans="11:11" x14ac:dyDescent="0.25">
      <c r="K15691" s="1"/>
    </row>
    <row r="15692" spans="11:11" x14ac:dyDescent="0.25">
      <c r="K15692" s="1"/>
    </row>
    <row r="15693" spans="11:11" x14ac:dyDescent="0.25">
      <c r="K15693" s="1"/>
    </row>
    <row r="15694" spans="11:11" x14ac:dyDescent="0.25">
      <c r="K15694" s="1"/>
    </row>
    <row r="15695" spans="11:11" x14ac:dyDescent="0.25">
      <c r="K15695" s="1"/>
    </row>
    <row r="15696" spans="11:11" x14ac:dyDescent="0.25">
      <c r="K15696" s="1"/>
    </row>
    <row r="15697" spans="11:11" x14ac:dyDescent="0.25">
      <c r="K15697" s="1"/>
    </row>
    <row r="15698" spans="11:11" x14ac:dyDescent="0.25">
      <c r="K15698" s="1"/>
    </row>
    <row r="15699" spans="11:11" x14ac:dyDescent="0.25">
      <c r="K15699" s="1"/>
    </row>
    <row r="15700" spans="11:11" x14ac:dyDescent="0.25">
      <c r="K15700" s="1"/>
    </row>
    <row r="15701" spans="11:11" x14ac:dyDescent="0.25">
      <c r="K15701" s="1"/>
    </row>
    <row r="15702" spans="11:11" x14ac:dyDescent="0.25">
      <c r="K15702" s="1"/>
    </row>
    <row r="15703" spans="11:11" x14ac:dyDescent="0.25">
      <c r="K15703" s="1"/>
    </row>
    <row r="15704" spans="11:11" x14ac:dyDescent="0.25">
      <c r="K15704" s="1"/>
    </row>
    <row r="15705" spans="11:11" x14ac:dyDescent="0.25">
      <c r="K15705" s="1"/>
    </row>
    <row r="15706" spans="11:11" x14ac:dyDescent="0.25">
      <c r="K15706" s="1"/>
    </row>
    <row r="15707" spans="11:11" x14ac:dyDescent="0.25">
      <c r="K15707" s="1"/>
    </row>
    <row r="15708" spans="11:11" x14ac:dyDescent="0.25">
      <c r="K15708" s="1"/>
    </row>
    <row r="15709" spans="11:11" x14ac:dyDescent="0.25">
      <c r="K15709" s="1"/>
    </row>
    <row r="15710" spans="11:11" x14ac:dyDescent="0.25">
      <c r="K15710" s="1"/>
    </row>
    <row r="15711" spans="11:11" x14ac:dyDescent="0.25">
      <c r="K15711" s="1"/>
    </row>
    <row r="15712" spans="11:11" x14ac:dyDescent="0.25">
      <c r="K15712" s="1"/>
    </row>
    <row r="15713" spans="11:11" x14ac:dyDescent="0.25">
      <c r="K15713" s="1"/>
    </row>
    <row r="15714" spans="11:11" x14ac:dyDescent="0.25">
      <c r="K15714" s="1"/>
    </row>
    <row r="15715" spans="11:11" x14ac:dyDescent="0.25">
      <c r="K15715" s="1"/>
    </row>
    <row r="15716" spans="11:11" x14ac:dyDescent="0.25">
      <c r="K15716" s="1"/>
    </row>
    <row r="15717" spans="11:11" x14ac:dyDescent="0.25">
      <c r="K15717" s="1"/>
    </row>
    <row r="15718" spans="11:11" x14ac:dyDescent="0.25">
      <c r="K15718" s="1"/>
    </row>
    <row r="15719" spans="11:11" x14ac:dyDescent="0.25">
      <c r="K15719" s="1"/>
    </row>
    <row r="15720" spans="11:11" x14ac:dyDescent="0.25">
      <c r="K15720" s="1"/>
    </row>
    <row r="15721" spans="11:11" x14ac:dyDescent="0.25">
      <c r="K15721" s="1"/>
    </row>
    <row r="15722" spans="11:11" x14ac:dyDescent="0.25">
      <c r="K15722" s="1"/>
    </row>
    <row r="15723" spans="11:11" x14ac:dyDescent="0.25">
      <c r="K15723" s="1"/>
    </row>
    <row r="15724" spans="11:11" x14ac:dyDescent="0.25">
      <c r="K15724" s="1"/>
    </row>
    <row r="15725" spans="11:11" x14ac:dyDescent="0.25">
      <c r="K15725" s="1"/>
    </row>
    <row r="15726" spans="11:11" x14ac:dyDescent="0.25">
      <c r="K15726" s="1"/>
    </row>
    <row r="15727" spans="11:11" x14ac:dyDescent="0.25">
      <c r="K15727" s="1"/>
    </row>
    <row r="15728" spans="11:11" x14ac:dyDescent="0.25">
      <c r="K15728" s="1"/>
    </row>
    <row r="15729" spans="11:11" x14ac:dyDescent="0.25">
      <c r="K15729" s="1"/>
    </row>
    <row r="15730" spans="11:11" x14ac:dyDescent="0.25">
      <c r="K15730" s="1"/>
    </row>
    <row r="15731" spans="11:11" x14ac:dyDescent="0.25">
      <c r="K15731" s="1"/>
    </row>
    <row r="15732" spans="11:11" x14ac:dyDescent="0.25">
      <c r="K15732" s="1"/>
    </row>
    <row r="15733" spans="11:11" x14ac:dyDescent="0.25">
      <c r="K15733" s="1"/>
    </row>
    <row r="15734" spans="11:11" x14ac:dyDescent="0.25">
      <c r="K15734" s="1"/>
    </row>
    <row r="15735" spans="11:11" x14ac:dyDescent="0.25">
      <c r="K15735" s="1"/>
    </row>
    <row r="15736" spans="11:11" x14ac:dyDescent="0.25">
      <c r="K15736" s="1"/>
    </row>
    <row r="15737" spans="11:11" x14ac:dyDescent="0.25">
      <c r="K15737" s="1"/>
    </row>
    <row r="15738" spans="11:11" x14ac:dyDescent="0.25">
      <c r="K15738" s="1"/>
    </row>
    <row r="15739" spans="11:11" x14ac:dyDescent="0.25">
      <c r="K15739" s="1"/>
    </row>
    <row r="15740" spans="11:11" x14ac:dyDescent="0.25">
      <c r="K15740" s="1"/>
    </row>
    <row r="15741" spans="11:11" x14ac:dyDescent="0.25">
      <c r="K15741" s="1"/>
    </row>
    <row r="15742" spans="11:11" x14ac:dyDescent="0.25">
      <c r="K15742" s="1"/>
    </row>
    <row r="15743" spans="11:11" x14ac:dyDescent="0.25">
      <c r="K15743" s="1"/>
    </row>
    <row r="15744" spans="11:11" x14ac:dyDescent="0.25">
      <c r="K15744" s="1"/>
    </row>
    <row r="15745" spans="11:11" x14ac:dyDescent="0.25">
      <c r="K15745" s="1"/>
    </row>
    <row r="15746" spans="11:11" x14ac:dyDescent="0.25">
      <c r="K15746" s="1"/>
    </row>
    <row r="15747" spans="11:11" x14ac:dyDescent="0.25">
      <c r="K15747" s="1"/>
    </row>
    <row r="15748" spans="11:11" x14ac:dyDescent="0.25">
      <c r="K15748" s="1"/>
    </row>
    <row r="15749" spans="11:11" x14ac:dyDescent="0.25">
      <c r="K15749" s="1"/>
    </row>
    <row r="15750" spans="11:11" x14ac:dyDescent="0.25">
      <c r="K15750" s="1"/>
    </row>
    <row r="15751" spans="11:11" x14ac:dyDescent="0.25">
      <c r="K15751" s="1"/>
    </row>
    <row r="15752" spans="11:11" x14ac:dyDescent="0.25">
      <c r="K15752" s="1"/>
    </row>
    <row r="15753" spans="11:11" x14ac:dyDescent="0.25">
      <c r="K15753" s="1"/>
    </row>
    <row r="15754" spans="11:11" x14ac:dyDescent="0.25">
      <c r="K15754" s="1"/>
    </row>
    <row r="15755" spans="11:11" x14ac:dyDescent="0.25">
      <c r="K15755" s="1"/>
    </row>
    <row r="15756" spans="11:11" x14ac:dyDescent="0.25">
      <c r="K15756" s="1"/>
    </row>
    <row r="15757" spans="11:11" x14ac:dyDescent="0.25">
      <c r="K15757" s="1"/>
    </row>
    <row r="15758" spans="11:11" x14ac:dyDescent="0.25">
      <c r="K15758" s="1"/>
    </row>
    <row r="15759" spans="11:11" x14ac:dyDescent="0.25">
      <c r="K15759" s="1"/>
    </row>
    <row r="15760" spans="11:11" x14ac:dyDescent="0.25">
      <c r="K15760" s="1"/>
    </row>
    <row r="15761" spans="11:11" x14ac:dyDescent="0.25">
      <c r="K15761" s="1"/>
    </row>
    <row r="15762" spans="11:11" x14ac:dyDescent="0.25">
      <c r="K15762" s="1"/>
    </row>
    <row r="15763" spans="11:11" x14ac:dyDescent="0.25">
      <c r="K15763" s="1"/>
    </row>
    <row r="15764" spans="11:11" x14ac:dyDescent="0.25">
      <c r="K15764" s="1"/>
    </row>
    <row r="15765" spans="11:11" x14ac:dyDescent="0.25">
      <c r="K15765" s="1"/>
    </row>
    <row r="15766" spans="11:11" x14ac:dyDescent="0.25">
      <c r="K15766" s="1"/>
    </row>
    <row r="15767" spans="11:11" x14ac:dyDescent="0.25">
      <c r="K15767" s="1"/>
    </row>
    <row r="15768" spans="11:11" x14ac:dyDescent="0.25">
      <c r="K15768" s="1"/>
    </row>
    <row r="15769" spans="11:11" x14ac:dyDescent="0.25">
      <c r="K15769" s="1"/>
    </row>
    <row r="15770" spans="11:11" x14ac:dyDescent="0.25">
      <c r="K15770" s="1"/>
    </row>
    <row r="15771" spans="11:11" x14ac:dyDescent="0.25">
      <c r="K15771" s="1"/>
    </row>
    <row r="15772" spans="11:11" x14ac:dyDescent="0.25">
      <c r="K15772" s="1"/>
    </row>
    <row r="15773" spans="11:11" x14ac:dyDescent="0.25">
      <c r="K15773" s="1"/>
    </row>
    <row r="15774" spans="11:11" x14ac:dyDescent="0.25">
      <c r="K15774" s="1"/>
    </row>
    <row r="15775" spans="11:11" x14ac:dyDescent="0.25">
      <c r="K15775" s="1"/>
    </row>
    <row r="15776" spans="11:11" x14ac:dyDescent="0.25">
      <c r="K15776" s="1"/>
    </row>
    <row r="15777" spans="11:11" x14ac:dyDescent="0.25">
      <c r="K15777" s="1"/>
    </row>
    <row r="15778" spans="11:11" x14ac:dyDescent="0.25">
      <c r="K15778" s="1"/>
    </row>
    <row r="15779" spans="11:11" x14ac:dyDescent="0.25">
      <c r="K15779" s="1"/>
    </row>
    <row r="15780" spans="11:11" x14ac:dyDescent="0.25">
      <c r="K15780" s="1"/>
    </row>
    <row r="15781" spans="11:11" x14ac:dyDescent="0.25">
      <c r="K15781" s="1"/>
    </row>
    <row r="15782" spans="11:11" x14ac:dyDescent="0.25">
      <c r="K15782" s="1"/>
    </row>
    <row r="15783" spans="11:11" x14ac:dyDescent="0.25">
      <c r="K15783" s="1"/>
    </row>
    <row r="15784" spans="11:11" x14ac:dyDescent="0.25">
      <c r="K15784" s="1"/>
    </row>
    <row r="15785" spans="11:11" x14ac:dyDescent="0.25">
      <c r="K15785" s="1"/>
    </row>
    <row r="15786" spans="11:11" x14ac:dyDescent="0.25">
      <c r="K15786" s="1"/>
    </row>
    <row r="15787" spans="11:11" x14ac:dyDescent="0.25">
      <c r="K15787" s="1"/>
    </row>
    <row r="15788" spans="11:11" x14ac:dyDescent="0.25">
      <c r="K15788" s="1"/>
    </row>
    <row r="15789" spans="11:11" x14ac:dyDescent="0.25">
      <c r="K15789" s="1"/>
    </row>
    <row r="15790" spans="11:11" x14ac:dyDescent="0.25">
      <c r="K15790" s="1"/>
    </row>
    <row r="15791" spans="11:11" x14ac:dyDescent="0.25">
      <c r="K15791" s="1"/>
    </row>
    <row r="15792" spans="11:11" x14ac:dyDescent="0.25">
      <c r="K15792" s="1"/>
    </row>
    <row r="15793" spans="11:11" x14ac:dyDescent="0.25">
      <c r="K15793" s="1"/>
    </row>
    <row r="15794" spans="11:11" x14ac:dyDescent="0.25">
      <c r="K15794" s="1"/>
    </row>
    <row r="15795" spans="11:11" x14ac:dyDescent="0.25">
      <c r="K15795" s="1"/>
    </row>
    <row r="15796" spans="11:11" x14ac:dyDescent="0.25">
      <c r="K15796" s="1"/>
    </row>
    <row r="15797" spans="11:11" x14ac:dyDescent="0.25">
      <c r="K15797" s="1"/>
    </row>
    <row r="15798" spans="11:11" x14ac:dyDescent="0.25">
      <c r="K15798" s="1"/>
    </row>
    <row r="15799" spans="11:11" x14ac:dyDescent="0.25">
      <c r="K15799" s="1"/>
    </row>
    <row r="15800" spans="11:11" x14ac:dyDescent="0.25">
      <c r="K15800" s="1"/>
    </row>
    <row r="15801" spans="11:11" x14ac:dyDescent="0.25">
      <c r="K15801" s="1"/>
    </row>
    <row r="15802" spans="11:11" x14ac:dyDescent="0.25">
      <c r="K15802" s="1"/>
    </row>
    <row r="15803" spans="11:11" x14ac:dyDescent="0.25">
      <c r="K15803" s="1"/>
    </row>
    <row r="15804" spans="11:11" x14ac:dyDescent="0.25">
      <c r="K15804" s="1"/>
    </row>
    <row r="15805" spans="11:11" x14ac:dyDescent="0.25">
      <c r="K15805" s="1"/>
    </row>
    <row r="15806" spans="11:11" x14ac:dyDescent="0.25">
      <c r="K15806" s="1"/>
    </row>
    <row r="15807" spans="11:11" x14ac:dyDescent="0.25">
      <c r="K15807" s="1"/>
    </row>
    <row r="15808" spans="11:11" x14ac:dyDescent="0.25">
      <c r="K15808" s="1"/>
    </row>
    <row r="15809" spans="11:11" x14ac:dyDescent="0.25">
      <c r="K15809" s="1"/>
    </row>
    <row r="15810" spans="11:11" x14ac:dyDescent="0.25">
      <c r="K15810" s="1"/>
    </row>
    <row r="15811" spans="11:11" x14ac:dyDescent="0.25">
      <c r="K15811" s="1"/>
    </row>
    <row r="15812" spans="11:11" x14ac:dyDescent="0.25">
      <c r="K15812" s="1"/>
    </row>
    <row r="15813" spans="11:11" x14ac:dyDescent="0.25">
      <c r="K15813" s="1"/>
    </row>
    <row r="15814" spans="11:11" x14ac:dyDescent="0.25">
      <c r="K15814" s="1"/>
    </row>
    <row r="15815" spans="11:11" x14ac:dyDescent="0.25">
      <c r="K15815" s="1"/>
    </row>
    <row r="15816" spans="11:11" x14ac:dyDescent="0.25">
      <c r="K15816" s="1"/>
    </row>
    <row r="15817" spans="11:11" x14ac:dyDescent="0.25">
      <c r="K15817" s="1"/>
    </row>
    <row r="15818" spans="11:11" x14ac:dyDescent="0.25">
      <c r="K15818" s="1"/>
    </row>
    <row r="15819" spans="11:11" x14ac:dyDescent="0.25">
      <c r="K15819" s="1"/>
    </row>
    <row r="15820" spans="11:11" x14ac:dyDescent="0.25">
      <c r="K15820" s="1"/>
    </row>
    <row r="15821" spans="11:11" x14ac:dyDescent="0.25">
      <c r="K15821" s="1"/>
    </row>
    <row r="15822" spans="11:11" x14ac:dyDescent="0.25">
      <c r="K15822" s="1"/>
    </row>
    <row r="15823" spans="11:11" x14ac:dyDescent="0.25">
      <c r="K15823" s="1"/>
    </row>
    <row r="15824" spans="11:11" x14ac:dyDescent="0.25">
      <c r="K15824" s="1"/>
    </row>
    <row r="15825" spans="11:11" x14ac:dyDescent="0.25">
      <c r="K15825" s="1"/>
    </row>
    <row r="15826" spans="11:11" x14ac:dyDescent="0.25">
      <c r="K15826" s="1"/>
    </row>
    <row r="15827" spans="11:11" x14ac:dyDescent="0.25">
      <c r="K15827" s="1"/>
    </row>
    <row r="15828" spans="11:11" x14ac:dyDescent="0.25">
      <c r="K15828" s="1"/>
    </row>
    <row r="15829" spans="11:11" x14ac:dyDescent="0.25">
      <c r="K15829" s="1"/>
    </row>
    <row r="15830" spans="11:11" x14ac:dyDescent="0.25">
      <c r="K15830" s="1"/>
    </row>
    <row r="15831" spans="11:11" x14ac:dyDescent="0.25">
      <c r="K15831" s="1"/>
    </row>
    <row r="15832" spans="11:11" x14ac:dyDescent="0.25">
      <c r="K15832" s="1"/>
    </row>
    <row r="15833" spans="11:11" x14ac:dyDescent="0.25">
      <c r="K15833" s="1"/>
    </row>
    <row r="15834" spans="11:11" x14ac:dyDescent="0.25">
      <c r="K15834" s="1"/>
    </row>
    <row r="15835" spans="11:11" x14ac:dyDescent="0.25">
      <c r="K15835" s="1"/>
    </row>
    <row r="15836" spans="11:11" x14ac:dyDescent="0.25">
      <c r="K15836" s="1"/>
    </row>
    <row r="15837" spans="11:11" x14ac:dyDescent="0.25">
      <c r="K15837" s="1"/>
    </row>
    <row r="15838" spans="11:11" x14ac:dyDescent="0.25">
      <c r="K15838" s="1"/>
    </row>
    <row r="15839" spans="11:11" x14ac:dyDescent="0.25">
      <c r="K15839" s="1"/>
    </row>
    <row r="15840" spans="11:11" x14ac:dyDescent="0.25">
      <c r="K15840" s="1"/>
    </row>
    <row r="15841" spans="11:11" x14ac:dyDescent="0.25">
      <c r="K15841" s="1"/>
    </row>
    <row r="15842" spans="11:11" x14ac:dyDescent="0.25">
      <c r="K15842" s="1"/>
    </row>
    <row r="15843" spans="11:11" x14ac:dyDescent="0.25">
      <c r="K15843" s="1"/>
    </row>
    <row r="15844" spans="11:11" x14ac:dyDescent="0.25">
      <c r="K15844" s="1"/>
    </row>
    <row r="15845" spans="11:11" x14ac:dyDescent="0.25">
      <c r="K15845" s="1"/>
    </row>
    <row r="15846" spans="11:11" x14ac:dyDescent="0.25">
      <c r="K15846" s="1"/>
    </row>
    <row r="15847" spans="11:11" x14ac:dyDescent="0.25">
      <c r="K15847" s="1"/>
    </row>
    <row r="15848" spans="11:11" x14ac:dyDescent="0.25">
      <c r="K15848" s="1"/>
    </row>
    <row r="15849" spans="11:11" x14ac:dyDescent="0.25">
      <c r="K15849" s="1"/>
    </row>
    <row r="15850" spans="11:11" x14ac:dyDescent="0.25">
      <c r="K15850" s="1"/>
    </row>
    <row r="15851" spans="11:11" x14ac:dyDescent="0.25">
      <c r="K15851" s="1"/>
    </row>
    <row r="15852" spans="11:11" x14ac:dyDescent="0.25">
      <c r="K15852" s="1"/>
    </row>
    <row r="15853" spans="11:11" x14ac:dyDescent="0.25">
      <c r="K15853" s="1"/>
    </row>
    <row r="15854" spans="11:11" x14ac:dyDescent="0.25">
      <c r="K15854" s="1"/>
    </row>
    <row r="15855" spans="11:11" x14ac:dyDescent="0.25">
      <c r="K15855" s="1"/>
    </row>
    <row r="15856" spans="11:11" x14ac:dyDescent="0.25">
      <c r="K15856" s="1"/>
    </row>
    <row r="15857" spans="11:11" x14ac:dyDescent="0.25">
      <c r="K15857" s="1"/>
    </row>
    <row r="15858" spans="11:11" x14ac:dyDescent="0.25">
      <c r="K15858" s="1"/>
    </row>
    <row r="15859" spans="11:11" x14ac:dyDescent="0.25">
      <c r="K15859" s="1"/>
    </row>
    <row r="15860" spans="11:11" x14ac:dyDescent="0.25">
      <c r="K15860" s="1"/>
    </row>
    <row r="15861" spans="11:11" x14ac:dyDescent="0.25">
      <c r="K15861" s="1"/>
    </row>
    <row r="15862" spans="11:11" x14ac:dyDescent="0.25">
      <c r="K15862" s="1"/>
    </row>
    <row r="15863" spans="11:11" x14ac:dyDescent="0.25">
      <c r="K15863" s="1"/>
    </row>
    <row r="15864" spans="11:11" x14ac:dyDescent="0.25">
      <c r="K15864" s="1"/>
    </row>
    <row r="15865" spans="11:11" x14ac:dyDescent="0.25">
      <c r="K15865" s="1"/>
    </row>
    <row r="15866" spans="11:11" x14ac:dyDescent="0.25">
      <c r="K15866" s="1"/>
    </row>
    <row r="15867" spans="11:11" x14ac:dyDescent="0.25">
      <c r="K15867" s="1"/>
    </row>
    <row r="15868" spans="11:11" x14ac:dyDescent="0.25">
      <c r="K15868" s="1"/>
    </row>
    <row r="15869" spans="11:11" x14ac:dyDescent="0.25">
      <c r="K15869" s="1"/>
    </row>
    <row r="15870" spans="11:11" x14ac:dyDescent="0.25">
      <c r="K15870" s="1"/>
    </row>
    <row r="15871" spans="11:11" x14ac:dyDescent="0.25">
      <c r="K15871" s="1"/>
    </row>
    <row r="15872" spans="11:11" x14ac:dyDescent="0.25">
      <c r="K15872" s="1"/>
    </row>
    <row r="15873" spans="11:11" x14ac:dyDescent="0.25">
      <c r="K15873" s="1"/>
    </row>
    <row r="15874" spans="11:11" x14ac:dyDescent="0.25">
      <c r="K15874" s="1"/>
    </row>
    <row r="15875" spans="11:11" x14ac:dyDescent="0.25">
      <c r="K15875" s="1"/>
    </row>
    <row r="15876" spans="11:11" x14ac:dyDescent="0.25">
      <c r="K15876" s="1"/>
    </row>
    <row r="15877" spans="11:11" x14ac:dyDescent="0.25">
      <c r="K15877" s="1"/>
    </row>
    <row r="15878" spans="11:11" x14ac:dyDescent="0.25">
      <c r="K15878" s="1"/>
    </row>
    <row r="15879" spans="11:11" x14ac:dyDescent="0.25">
      <c r="K15879" s="1"/>
    </row>
    <row r="15880" spans="11:11" x14ac:dyDescent="0.25">
      <c r="K15880" s="1"/>
    </row>
    <row r="15881" spans="11:11" x14ac:dyDescent="0.25">
      <c r="K15881" s="1"/>
    </row>
    <row r="15882" spans="11:11" x14ac:dyDescent="0.25">
      <c r="K15882" s="1"/>
    </row>
    <row r="15883" spans="11:11" x14ac:dyDescent="0.25">
      <c r="K15883" s="1"/>
    </row>
    <row r="15884" spans="11:11" x14ac:dyDescent="0.25">
      <c r="K15884" s="1"/>
    </row>
    <row r="15885" spans="11:11" x14ac:dyDescent="0.25">
      <c r="K15885" s="1"/>
    </row>
    <row r="15886" spans="11:11" x14ac:dyDescent="0.25">
      <c r="K15886" s="1"/>
    </row>
    <row r="15887" spans="11:11" x14ac:dyDescent="0.25">
      <c r="K15887" s="1"/>
    </row>
    <row r="15888" spans="11:11" x14ac:dyDescent="0.25">
      <c r="K15888" s="1"/>
    </row>
    <row r="15889" spans="11:11" x14ac:dyDescent="0.25">
      <c r="K15889" s="1"/>
    </row>
    <row r="15890" spans="11:11" x14ac:dyDescent="0.25">
      <c r="K15890" s="1"/>
    </row>
    <row r="15891" spans="11:11" x14ac:dyDescent="0.25">
      <c r="K15891" s="1"/>
    </row>
    <row r="15892" spans="11:11" x14ac:dyDescent="0.25">
      <c r="K15892" s="1"/>
    </row>
    <row r="15893" spans="11:11" x14ac:dyDescent="0.25">
      <c r="K15893" s="1"/>
    </row>
    <row r="15894" spans="11:11" x14ac:dyDescent="0.25">
      <c r="K15894" s="1"/>
    </row>
    <row r="15895" spans="11:11" x14ac:dyDescent="0.25">
      <c r="K15895" s="1"/>
    </row>
    <row r="15896" spans="11:11" x14ac:dyDescent="0.25">
      <c r="K15896" s="1"/>
    </row>
    <row r="15897" spans="11:11" x14ac:dyDescent="0.25">
      <c r="K15897" s="1"/>
    </row>
    <row r="15898" spans="11:11" x14ac:dyDescent="0.25">
      <c r="K15898" s="1"/>
    </row>
    <row r="15899" spans="11:11" x14ac:dyDescent="0.25">
      <c r="K15899" s="1"/>
    </row>
    <row r="15900" spans="11:11" x14ac:dyDescent="0.25">
      <c r="K15900" s="1"/>
    </row>
    <row r="15901" spans="11:11" x14ac:dyDescent="0.25">
      <c r="K15901" s="1"/>
    </row>
    <row r="15902" spans="11:11" x14ac:dyDescent="0.25">
      <c r="K15902" s="1"/>
    </row>
    <row r="15903" spans="11:11" x14ac:dyDescent="0.25">
      <c r="K15903" s="1"/>
    </row>
    <row r="15904" spans="11:11" x14ac:dyDescent="0.25">
      <c r="K15904" s="1"/>
    </row>
    <row r="15905" spans="11:11" x14ac:dyDescent="0.25">
      <c r="K15905" s="1"/>
    </row>
    <row r="15906" spans="11:11" x14ac:dyDescent="0.25">
      <c r="K15906" s="1"/>
    </row>
    <row r="15907" spans="11:11" x14ac:dyDescent="0.25">
      <c r="K15907" s="1"/>
    </row>
    <row r="15908" spans="11:11" x14ac:dyDescent="0.25">
      <c r="K15908" s="1"/>
    </row>
    <row r="15909" spans="11:11" x14ac:dyDescent="0.25">
      <c r="K15909" s="1"/>
    </row>
    <row r="15910" spans="11:11" x14ac:dyDescent="0.25">
      <c r="K15910" s="1"/>
    </row>
    <row r="15911" spans="11:11" x14ac:dyDescent="0.25">
      <c r="K15911" s="1"/>
    </row>
    <row r="15912" spans="11:11" x14ac:dyDescent="0.25">
      <c r="K15912" s="1"/>
    </row>
    <row r="15913" spans="11:11" x14ac:dyDescent="0.25">
      <c r="K15913" s="1"/>
    </row>
    <row r="15914" spans="11:11" x14ac:dyDescent="0.25">
      <c r="K15914" s="1"/>
    </row>
    <row r="15915" spans="11:11" x14ac:dyDescent="0.25">
      <c r="K15915" s="1"/>
    </row>
    <row r="15916" spans="11:11" x14ac:dyDescent="0.25">
      <c r="K15916" s="1"/>
    </row>
    <row r="15917" spans="11:11" x14ac:dyDescent="0.25">
      <c r="K15917" s="1"/>
    </row>
    <row r="15918" spans="11:11" x14ac:dyDescent="0.25">
      <c r="K15918" s="1"/>
    </row>
    <row r="15919" spans="11:11" x14ac:dyDescent="0.25">
      <c r="K15919" s="1"/>
    </row>
    <row r="15920" spans="11:11" x14ac:dyDescent="0.25">
      <c r="K15920" s="1"/>
    </row>
    <row r="15921" spans="11:11" x14ac:dyDescent="0.25">
      <c r="K15921" s="1"/>
    </row>
    <row r="15922" spans="11:11" x14ac:dyDescent="0.25">
      <c r="K15922" s="1"/>
    </row>
    <row r="15923" spans="11:11" x14ac:dyDescent="0.25">
      <c r="K15923" s="1"/>
    </row>
    <row r="15924" spans="11:11" x14ac:dyDescent="0.25">
      <c r="K15924" s="1"/>
    </row>
    <row r="15925" spans="11:11" x14ac:dyDescent="0.25">
      <c r="K15925" s="1"/>
    </row>
    <row r="15926" spans="11:11" x14ac:dyDescent="0.25">
      <c r="K15926" s="1"/>
    </row>
    <row r="15927" spans="11:11" x14ac:dyDescent="0.25">
      <c r="K15927" s="1"/>
    </row>
    <row r="15928" spans="11:11" x14ac:dyDescent="0.25">
      <c r="K15928" s="1"/>
    </row>
    <row r="15929" spans="11:11" x14ac:dyDescent="0.25">
      <c r="K15929" s="1"/>
    </row>
    <row r="15930" spans="11:11" x14ac:dyDescent="0.25">
      <c r="K15930" s="1"/>
    </row>
    <row r="15931" spans="11:11" x14ac:dyDescent="0.25">
      <c r="K15931" s="1"/>
    </row>
    <row r="15932" spans="11:11" x14ac:dyDescent="0.25">
      <c r="K15932" s="1"/>
    </row>
    <row r="15933" spans="11:11" x14ac:dyDescent="0.25">
      <c r="K15933" s="1"/>
    </row>
    <row r="15934" spans="11:11" x14ac:dyDescent="0.25">
      <c r="K15934" s="1"/>
    </row>
    <row r="15935" spans="11:11" x14ac:dyDescent="0.25">
      <c r="K15935" s="1"/>
    </row>
    <row r="15936" spans="11:11" x14ac:dyDescent="0.25">
      <c r="K15936" s="1"/>
    </row>
    <row r="15937" spans="11:11" x14ac:dyDescent="0.25">
      <c r="K15937" s="1"/>
    </row>
    <row r="15938" spans="11:11" x14ac:dyDescent="0.25">
      <c r="K15938" s="1"/>
    </row>
    <row r="15939" spans="11:11" x14ac:dyDescent="0.25">
      <c r="K15939" s="1"/>
    </row>
    <row r="15940" spans="11:11" x14ac:dyDescent="0.25">
      <c r="K15940" s="1"/>
    </row>
    <row r="15941" spans="11:11" x14ac:dyDescent="0.25">
      <c r="K15941" s="1"/>
    </row>
    <row r="15942" spans="11:11" x14ac:dyDescent="0.25">
      <c r="K15942" s="1"/>
    </row>
    <row r="15943" spans="11:11" x14ac:dyDescent="0.25">
      <c r="K15943" s="1"/>
    </row>
    <row r="15944" spans="11:11" x14ac:dyDescent="0.25">
      <c r="K15944" s="1"/>
    </row>
    <row r="15945" spans="11:11" x14ac:dyDescent="0.25">
      <c r="K15945" s="1"/>
    </row>
    <row r="15946" spans="11:11" x14ac:dyDescent="0.25">
      <c r="K15946" s="1"/>
    </row>
    <row r="15947" spans="11:11" x14ac:dyDescent="0.25">
      <c r="K15947" s="1"/>
    </row>
    <row r="15948" spans="11:11" x14ac:dyDescent="0.25">
      <c r="K15948" s="1"/>
    </row>
    <row r="15949" spans="11:11" x14ac:dyDescent="0.25">
      <c r="K15949" s="1"/>
    </row>
    <row r="15950" spans="11:11" x14ac:dyDescent="0.25">
      <c r="K15950" s="1"/>
    </row>
    <row r="15951" spans="11:11" x14ac:dyDescent="0.25">
      <c r="K15951" s="1"/>
    </row>
    <row r="15952" spans="11:11" x14ac:dyDescent="0.25">
      <c r="K15952" s="1"/>
    </row>
    <row r="15953" spans="11:11" x14ac:dyDescent="0.25">
      <c r="K15953" s="1"/>
    </row>
    <row r="15954" spans="11:11" x14ac:dyDescent="0.25">
      <c r="K15954" s="1"/>
    </row>
    <row r="15955" spans="11:11" x14ac:dyDescent="0.25">
      <c r="K15955" s="1"/>
    </row>
    <row r="15956" spans="11:11" x14ac:dyDescent="0.25">
      <c r="K15956" s="1"/>
    </row>
    <row r="15957" spans="11:11" x14ac:dyDescent="0.25">
      <c r="K15957" s="1"/>
    </row>
    <row r="15958" spans="11:11" x14ac:dyDescent="0.25">
      <c r="K15958" s="1"/>
    </row>
    <row r="15959" spans="11:11" x14ac:dyDescent="0.25">
      <c r="K15959" s="1"/>
    </row>
    <row r="15960" spans="11:11" x14ac:dyDescent="0.25">
      <c r="K15960" s="1"/>
    </row>
    <row r="15961" spans="11:11" x14ac:dyDescent="0.25">
      <c r="K15961" s="1"/>
    </row>
    <row r="15962" spans="11:11" x14ac:dyDescent="0.25">
      <c r="K15962" s="1"/>
    </row>
    <row r="15963" spans="11:11" x14ac:dyDescent="0.25">
      <c r="K15963" s="1"/>
    </row>
    <row r="15964" spans="11:11" x14ac:dyDescent="0.25">
      <c r="K15964" s="1"/>
    </row>
    <row r="15965" spans="11:11" x14ac:dyDescent="0.25">
      <c r="K15965" s="1"/>
    </row>
    <row r="15966" spans="11:11" x14ac:dyDescent="0.25">
      <c r="K15966" s="1"/>
    </row>
    <row r="15967" spans="11:11" x14ac:dyDescent="0.25">
      <c r="K15967" s="1"/>
    </row>
    <row r="15968" spans="11:11" x14ac:dyDescent="0.25">
      <c r="K15968" s="1"/>
    </row>
    <row r="15969" spans="11:11" x14ac:dyDescent="0.25">
      <c r="K15969" s="1"/>
    </row>
    <row r="15970" spans="11:11" x14ac:dyDescent="0.25">
      <c r="K15970" s="1"/>
    </row>
    <row r="15971" spans="11:11" x14ac:dyDescent="0.25">
      <c r="K15971" s="1"/>
    </row>
    <row r="15972" spans="11:11" x14ac:dyDescent="0.25">
      <c r="K15972" s="1"/>
    </row>
    <row r="15973" spans="11:11" x14ac:dyDescent="0.25">
      <c r="K15973" s="1"/>
    </row>
    <row r="15974" spans="11:11" x14ac:dyDescent="0.25">
      <c r="K15974" s="1"/>
    </row>
    <row r="15975" spans="11:11" x14ac:dyDescent="0.25">
      <c r="K15975" s="1"/>
    </row>
    <row r="15976" spans="11:11" x14ac:dyDescent="0.25">
      <c r="K15976" s="1"/>
    </row>
    <row r="15977" spans="11:11" x14ac:dyDescent="0.25">
      <c r="K15977" s="1"/>
    </row>
    <row r="15978" spans="11:11" x14ac:dyDescent="0.25">
      <c r="K15978" s="1"/>
    </row>
    <row r="15979" spans="11:11" x14ac:dyDescent="0.25">
      <c r="K15979" s="1"/>
    </row>
    <row r="15980" spans="11:11" x14ac:dyDescent="0.25">
      <c r="K15980" s="1"/>
    </row>
    <row r="15981" spans="11:11" x14ac:dyDescent="0.25">
      <c r="K15981" s="1"/>
    </row>
    <row r="15982" spans="11:11" x14ac:dyDescent="0.25">
      <c r="K15982" s="1"/>
    </row>
    <row r="15983" spans="11:11" x14ac:dyDescent="0.25">
      <c r="K15983" s="1"/>
    </row>
    <row r="15984" spans="11:11" x14ac:dyDescent="0.25">
      <c r="K15984" s="1"/>
    </row>
    <row r="15985" spans="11:11" x14ac:dyDescent="0.25">
      <c r="K15985" s="1"/>
    </row>
    <row r="15986" spans="11:11" x14ac:dyDescent="0.25">
      <c r="K15986" s="1"/>
    </row>
    <row r="15987" spans="11:11" x14ac:dyDescent="0.25">
      <c r="K15987" s="1"/>
    </row>
    <row r="15988" spans="11:11" x14ac:dyDescent="0.25">
      <c r="K15988" s="1"/>
    </row>
    <row r="15989" spans="11:11" x14ac:dyDescent="0.25">
      <c r="K15989" s="1"/>
    </row>
    <row r="15990" spans="11:11" x14ac:dyDescent="0.25">
      <c r="K15990" s="1"/>
    </row>
    <row r="15991" spans="11:11" x14ac:dyDescent="0.25">
      <c r="K15991" s="1"/>
    </row>
    <row r="15992" spans="11:11" x14ac:dyDescent="0.25">
      <c r="K15992" s="1"/>
    </row>
    <row r="15993" spans="11:11" x14ac:dyDescent="0.25">
      <c r="K15993" s="1"/>
    </row>
    <row r="15994" spans="11:11" x14ac:dyDescent="0.25">
      <c r="K15994" s="1"/>
    </row>
    <row r="15995" spans="11:11" x14ac:dyDescent="0.25">
      <c r="K15995" s="1"/>
    </row>
    <row r="15996" spans="11:11" x14ac:dyDescent="0.25">
      <c r="K15996" s="1"/>
    </row>
    <row r="15997" spans="11:11" x14ac:dyDescent="0.25">
      <c r="K15997" s="1"/>
    </row>
    <row r="15998" spans="11:11" x14ac:dyDescent="0.25">
      <c r="K15998" s="1"/>
    </row>
    <row r="15999" spans="11:11" x14ac:dyDescent="0.25">
      <c r="K15999" s="1"/>
    </row>
    <row r="16000" spans="11:11" x14ac:dyDescent="0.25">
      <c r="K16000" s="1"/>
    </row>
    <row r="16001" spans="11:11" x14ac:dyDescent="0.25">
      <c r="K16001" s="1"/>
    </row>
    <row r="16002" spans="11:11" x14ac:dyDescent="0.25">
      <c r="K16002" s="1"/>
    </row>
    <row r="16003" spans="11:11" x14ac:dyDescent="0.25">
      <c r="K16003" s="1"/>
    </row>
    <row r="16004" spans="11:11" x14ac:dyDescent="0.25">
      <c r="K16004" s="1"/>
    </row>
    <row r="16005" spans="11:11" x14ac:dyDescent="0.25">
      <c r="K16005" s="1"/>
    </row>
    <row r="16006" spans="11:11" x14ac:dyDescent="0.25">
      <c r="K16006" s="1"/>
    </row>
    <row r="16007" spans="11:11" x14ac:dyDescent="0.25">
      <c r="K16007" s="1"/>
    </row>
    <row r="16008" spans="11:11" x14ac:dyDescent="0.25">
      <c r="K16008" s="1"/>
    </row>
    <row r="16009" spans="11:11" x14ac:dyDescent="0.25">
      <c r="K16009" s="1"/>
    </row>
    <row r="16010" spans="11:11" x14ac:dyDescent="0.25">
      <c r="K16010" s="1"/>
    </row>
    <row r="16011" spans="11:11" x14ac:dyDescent="0.25">
      <c r="K16011" s="1"/>
    </row>
    <row r="16012" spans="11:11" x14ac:dyDescent="0.25">
      <c r="K16012" s="1"/>
    </row>
    <row r="16013" spans="11:11" x14ac:dyDescent="0.25">
      <c r="K16013" s="1"/>
    </row>
    <row r="16014" spans="11:11" x14ac:dyDescent="0.25">
      <c r="K16014" s="1"/>
    </row>
    <row r="16015" spans="11:11" x14ac:dyDescent="0.25">
      <c r="K16015" s="1"/>
    </row>
    <row r="16016" spans="11:11" x14ac:dyDescent="0.25">
      <c r="K16016" s="1"/>
    </row>
    <row r="16017" spans="11:11" x14ac:dyDescent="0.25">
      <c r="K16017" s="1"/>
    </row>
    <row r="16018" spans="11:11" x14ac:dyDescent="0.25">
      <c r="K16018" s="1"/>
    </row>
    <row r="16019" spans="11:11" x14ac:dyDescent="0.25">
      <c r="K16019" s="1"/>
    </row>
    <row r="16020" spans="11:11" x14ac:dyDescent="0.25">
      <c r="K16020" s="1"/>
    </row>
    <row r="16021" spans="11:11" x14ac:dyDescent="0.25">
      <c r="K16021" s="1"/>
    </row>
    <row r="16022" spans="11:11" x14ac:dyDescent="0.25">
      <c r="K16022" s="1"/>
    </row>
    <row r="16023" spans="11:11" x14ac:dyDescent="0.25">
      <c r="K16023" s="1"/>
    </row>
    <row r="16024" spans="11:11" x14ac:dyDescent="0.25">
      <c r="K16024" s="1"/>
    </row>
    <row r="16025" spans="11:11" x14ac:dyDescent="0.25">
      <c r="K16025" s="1"/>
    </row>
    <row r="16026" spans="11:11" x14ac:dyDescent="0.25">
      <c r="K16026" s="1"/>
    </row>
    <row r="16027" spans="11:11" x14ac:dyDescent="0.25">
      <c r="K16027" s="1"/>
    </row>
    <row r="16028" spans="11:11" x14ac:dyDescent="0.25">
      <c r="K16028" s="1"/>
    </row>
    <row r="16029" spans="11:11" x14ac:dyDescent="0.25">
      <c r="K16029" s="1"/>
    </row>
    <row r="16030" spans="11:11" x14ac:dyDescent="0.25">
      <c r="K16030" s="1"/>
    </row>
    <row r="16031" spans="11:11" x14ac:dyDescent="0.25">
      <c r="K16031" s="1"/>
    </row>
    <row r="16032" spans="11:11" x14ac:dyDescent="0.25">
      <c r="K16032" s="1"/>
    </row>
    <row r="16033" spans="11:11" x14ac:dyDescent="0.25">
      <c r="K16033" s="1"/>
    </row>
    <row r="16034" spans="11:11" x14ac:dyDescent="0.25">
      <c r="K16034" s="1"/>
    </row>
    <row r="16035" spans="11:11" x14ac:dyDescent="0.25">
      <c r="K16035" s="1"/>
    </row>
    <row r="16036" spans="11:11" x14ac:dyDescent="0.25">
      <c r="K16036" s="1"/>
    </row>
    <row r="16037" spans="11:11" x14ac:dyDescent="0.25">
      <c r="K16037" s="1"/>
    </row>
    <row r="16038" spans="11:11" x14ac:dyDescent="0.25">
      <c r="K16038" s="1"/>
    </row>
    <row r="16039" spans="11:11" x14ac:dyDescent="0.25">
      <c r="K16039" s="1"/>
    </row>
    <row r="16040" spans="11:11" x14ac:dyDescent="0.25">
      <c r="K16040" s="1"/>
    </row>
    <row r="16041" spans="11:11" x14ac:dyDescent="0.25">
      <c r="K16041" s="1"/>
    </row>
    <row r="16042" spans="11:11" x14ac:dyDescent="0.25">
      <c r="K16042" s="1"/>
    </row>
    <row r="16043" spans="11:11" x14ac:dyDescent="0.25">
      <c r="K16043" s="1"/>
    </row>
    <row r="16044" spans="11:11" x14ac:dyDescent="0.25">
      <c r="K16044" s="1"/>
    </row>
    <row r="16045" spans="11:11" x14ac:dyDescent="0.25">
      <c r="K16045" s="1"/>
    </row>
    <row r="16046" spans="11:11" x14ac:dyDescent="0.25">
      <c r="K16046" s="1"/>
    </row>
    <row r="16047" spans="11:11" x14ac:dyDescent="0.25">
      <c r="K16047" s="1"/>
    </row>
    <row r="16048" spans="11:11" x14ac:dyDescent="0.25">
      <c r="K16048" s="1"/>
    </row>
    <row r="16049" spans="11:11" x14ac:dyDescent="0.25">
      <c r="K16049" s="1"/>
    </row>
    <row r="16050" spans="11:11" x14ac:dyDescent="0.25">
      <c r="K16050" s="1"/>
    </row>
    <row r="16051" spans="11:11" x14ac:dyDescent="0.25">
      <c r="K16051" s="1"/>
    </row>
    <row r="16052" spans="11:11" x14ac:dyDescent="0.25">
      <c r="K16052" s="1"/>
    </row>
    <row r="16053" spans="11:11" x14ac:dyDescent="0.25">
      <c r="K16053" s="1"/>
    </row>
    <row r="16054" spans="11:11" x14ac:dyDescent="0.25">
      <c r="K16054" s="1"/>
    </row>
    <row r="16055" spans="11:11" x14ac:dyDescent="0.25">
      <c r="K16055" s="1"/>
    </row>
    <row r="16056" spans="11:11" x14ac:dyDescent="0.25">
      <c r="K16056" s="1"/>
    </row>
    <row r="16057" spans="11:11" x14ac:dyDescent="0.25">
      <c r="K16057" s="1"/>
    </row>
    <row r="16058" spans="11:11" x14ac:dyDescent="0.25">
      <c r="K16058" s="1"/>
    </row>
    <row r="16059" spans="11:11" x14ac:dyDescent="0.25">
      <c r="K16059" s="1"/>
    </row>
    <row r="16060" spans="11:11" x14ac:dyDescent="0.25">
      <c r="K16060" s="1"/>
    </row>
    <row r="16061" spans="11:11" x14ac:dyDescent="0.25">
      <c r="K16061" s="1"/>
    </row>
    <row r="16062" spans="11:11" x14ac:dyDescent="0.25">
      <c r="K16062" s="1"/>
    </row>
    <row r="16063" spans="11:11" x14ac:dyDescent="0.25">
      <c r="K16063" s="1"/>
    </row>
    <row r="16064" spans="11:11" x14ac:dyDescent="0.25">
      <c r="K16064" s="1"/>
    </row>
    <row r="16065" spans="11:11" x14ac:dyDescent="0.25">
      <c r="K16065" s="1"/>
    </row>
    <row r="16066" spans="11:11" x14ac:dyDescent="0.25">
      <c r="K16066" s="1"/>
    </row>
    <row r="16067" spans="11:11" x14ac:dyDescent="0.25">
      <c r="K16067" s="1"/>
    </row>
    <row r="16068" spans="11:11" x14ac:dyDescent="0.25">
      <c r="K16068" s="1"/>
    </row>
    <row r="16069" spans="11:11" x14ac:dyDescent="0.25">
      <c r="K16069" s="1"/>
    </row>
    <row r="16070" spans="11:11" x14ac:dyDescent="0.25">
      <c r="K16070" s="1"/>
    </row>
    <row r="16071" spans="11:11" x14ac:dyDescent="0.25">
      <c r="K16071" s="1"/>
    </row>
    <row r="16072" spans="11:11" x14ac:dyDescent="0.25">
      <c r="K16072" s="1"/>
    </row>
    <row r="16073" spans="11:11" x14ac:dyDescent="0.25">
      <c r="K16073" s="1"/>
    </row>
    <row r="16074" spans="11:11" x14ac:dyDescent="0.25">
      <c r="K16074" s="1"/>
    </row>
    <row r="16075" spans="11:11" x14ac:dyDescent="0.25">
      <c r="K16075" s="1"/>
    </row>
    <row r="16076" spans="11:11" x14ac:dyDescent="0.25">
      <c r="K16076" s="1"/>
    </row>
    <row r="16077" spans="11:11" x14ac:dyDescent="0.25">
      <c r="K16077" s="1"/>
    </row>
    <row r="16078" spans="11:11" x14ac:dyDescent="0.25">
      <c r="K16078" s="1"/>
    </row>
    <row r="16079" spans="11:11" x14ac:dyDescent="0.25">
      <c r="K16079" s="1"/>
    </row>
    <row r="16080" spans="11:11" x14ac:dyDescent="0.25">
      <c r="K16080" s="1"/>
    </row>
    <row r="16081" spans="11:11" x14ac:dyDescent="0.25">
      <c r="K16081" s="1"/>
    </row>
    <row r="16082" spans="11:11" x14ac:dyDescent="0.25">
      <c r="K16082" s="1"/>
    </row>
    <row r="16083" spans="11:11" x14ac:dyDescent="0.25">
      <c r="K16083" s="1"/>
    </row>
    <row r="16084" spans="11:11" x14ac:dyDescent="0.25">
      <c r="K16084" s="1"/>
    </row>
    <row r="16085" spans="11:11" x14ac:dyDescent="0.25">
      <c r="K16085" s="1"/>
    </row>
    <row r="16086" spans="11:11" x14ac:dyDescent="0.25">
      <c r="K16086" s="1"/>
    </row>
    <row r="16087" spans="11:11" x14ac:dyDescent="0.25">
      <c r="K16087" s="1"/>
    </row>
    <row r="16088" spans="11:11" x14ac:dyDescent="0.25">
      <c r="K16088" s="1"/>
    </row>
    <row r="16089" spans="11:11" x14ac:dyDescent="0.25">
      <c r="K16089" s="1"/>
    </row>
    <row r="16090" spans="11:11" x14ac:dyDescent="0.25">
      <c r="K16090" s="1"/>
    </row>
    <row r="16091" spans="11:11" x14ac:dyDescent="0.25">
      <c r="K16091" s="1"/>
    </row>
    <row r="16092" spans="11:11" x14ac:dyDescent="0.25">
      <c r="K16092" s="1"/>
    </row>
    <row r="16093" spans="11:11" x14ac:dyDescent="0.25">
      <c r="K16093" s="1"/>
    </row>
    <row r="16094" spans="11:11" x14ac:dyDescent="0.25">
      <c r="K16094" s="1"/>
    </row>
    <row r="16095" spans="11:11" x14ac:dyDescent="0.25">
      <c r="K16095" s="1"/>
    </row>
    <row r="16096" spans="11:11" x14ac:dyDescent="0.25">
      <c r="K16096" s="1"/>
    </row>
    <row r="16097" spans="11:11" x14ac:dyDescent="0.25">
      <c r="K16097" s="1"/>
    </row>
    <row r="16098" spans="11:11" x14ac:dyDescent="0.25">
      <c r="K16098" s="1"/>
    </row>
    <row r="16099" spans="11:11" x14ac:dyDescent="0.25">
      <c r="K16099" s="1"/>
    </row>
    <row r="16100" spans="11:11" x14ac:dyDescent="0.25">
      <c r="K16100" s="1"/>
    </row>
    <row r="16101" spans="11:11" x14ac:dyDescent="0.25">
      <c r="K16101" s="1"/>
    </row>
    <row r="16102" spans="11:11" x14ac:dyDescent="0.25">
      <c r="K16102" s="1"/>
    </row>
    <row r="16103" spans="11:11" x14ac:dyDescent="0.25">
      <c r="K16103" s="1"/>
    </row>
    <row r="16104" spans="11:11" x14ac:dyDescent="0.25">
      <c r="K16104" s="1"/>
    </row>
    <row r="16105" spans="11:11" x14ac:dyDescent="0.25">
      <c r="K16105" s="1"/>
    </row>
    <row r="16106" spans="11:11" x14ac:dyDescent="0.25">
      <c r="K16106" s="1"/>
    </row>
    <row r="16107" spans="11:11" x14ac:dyDescent="0.25">
      <c r="K16107" s="1"/>
    </row>
    <row r="16108" spans="11:11" x14ac:dyDescent="0.25">
      <c r="K16108" s="1"/>
    </row>
    <row r="16109" spans="11:11" x14ac:dyDescent="0.25">
      <c r="K16109" s="1"/>
    </row>
    <row r="16110" spans="11:11" x14ac:dyDescent="0.25">
      <c r="K16110" s="1"/>
    </row>
    <row r="16111" spans="11:11" x14ac:dyDescent="0.25">
      <c r="K16111" s="1"/>
    </row>
    <row r="16112" spans="11:11" x14ac:dyDescent="0.25">
      <c r="K16112" s="1"/>
    </row>
    <row r="16113" spans="11:11" x14ac:dyDescent="0.25">
      <c r="K16113" s="1"/>
    </row>
    <row r="16114" spans="11:11" x14ac:dyDescent="0.25">
      <c r="K16114" s="1"/>
    </row>
    <row r="16115" spans="11:11" x14ac:dyDescent="0.25">
      <c r="K16115" s="1"/>
    </row>
    <row r="16116" spans="11:11" x14ac:dyDescent="0.25">
      <c r="K16116" s="1"/>
    </row>
    <row r="16117" spans="11:11" x14ac:dyDescent="0.25">
      <c r="K16117" s="1"/>
    </row>
    <row r="16118" spans="11:11" x14ac:dyDescent="0.25">
      <c r="K16118" s="1"/>
    </row>
    <row r="16119" spans="11:11" x14ac:dyDescent="0.25">
      <c r="K16119" s="1"/>
    </row>
    <row r="16120" spans="11:11" x14ac:dyDescent="0.25">
      <c r="K16120" s="1"/>
    </row>
    <row r="16121" spans="11:11" x14ac:dyDescent="0.25">
      <c r="K16121" s="1"/>
    </row>
    <row r="16122" spans="11:11" x14ac:dyDescent="0.25">
      <c r="K16122" s="1"/>
    </row>
    <row r="16123" spans="11:11" x14ac:dyDescent="0.25">
      <c r="K16123" s="1"/>
    </row>
    <row r="16124" spans="11:11" x14ac:dyDescent="0.25">
      <c r="K16124" s="1"/>
    </row>
    <row r="16125" spans="11:11" x14ac:dyDescent="0.25">
      <c r="K16125" s="1"/>
    </row>
    <row r="16126" spans="11:11" x14ac:dyDescent="0.25">
      <c r="K16126" s="1"/>
    </row>
    <row r="16127" spans="11:11" x14ac:dyDescent="0.25">
      <c r="K16127" s="1"/>
    </row>
    <row r="16128" spans="11:11" x14ac:dyDescent="0.25">
      <c r="K16128" s="1"/>
    </row>
    <row r="16129" spans="11:11" x14ac:dyDescent="0.25">
      <c r="K16129" s="1"/>
    </row>
    <row r="16130" spans="11:11" x14ac:dyDescent="0.25">
      <c r="K16130" s="1"/>
    </row>
    <row r="16131" spans="11:11" x14ac:dyDescent="0.25">
      <c r="K16131" s="1"/>
    </row>
    <row r="16132" spans="11:11" x14ac:dyDescent="0.25">
      <c r="K16132" s="1"/>
    </row>
    <row r="16133" spans="11:11" x14ac:dyDescent="0.25">
      <c r="K16133" s="1"/>
    </row>
    <row r="16134" spans="11:11" x14ac:dyDescent="0.25">
      <c r="K16134" s="1"/>
    </row>
    <row r="16135" spans="11:11" x14ac:dyDescent="0.25">
      <c r="K16135" s="1"/>
    </row>
    <row r="16136" spans="11:11" x14ac:dyDescent="0.25">
      <c r="K16136" s="1"/>
    </row>
    <row r="16137" spans="11:11" x14ac:dyDescent="0.25">
      <c r="K16137" s="1"/>
    </row>
    <row r="16138" spans="11:11" x14ac:dyDescent="0.25">
      <c r="K16138" s="1"/>
    </row>
    <row r="16139" spans="11:11" x14ac:dyDescent="0.25">
      <c r="K16139" s="1"/>
    </row>
    <row r="16140" spans="11:11" x14ac:dyDescent="0.25">
      <c r="K16140" s="1"/>
    </row>
    <row r="16141" spans="11:11" x14ac:dyDescent="0.25">
      <c r="K16141" s="1"/>
    </row>
    <row r="16142" spans="11:11" x14ac:dyDescent="0.25">
      <c r="K16142" s="1"/>
    </row>
    <row r="16143" spans="11:11" x14ac:dyDescent="0.25">
      <c r="K16143" s="1"/>
    </row>
    <row r="16144" spans="11:11" x14ac:dyDescent="0.25">
      <c r="K16144" s="1"/>
    </row>
    <row r="16145" spans="11:11" x14ac:dyDescent="0.25">
      <c r="K16145" s="1"/>
    </row>
    <row r="16146" spans="11:11" x14ac:dyDescent="0.25">
      <c r="K16146" s="1"/>
    </row>
    <row r="16147" spans="11:11" x14ac:dyDescent="0.25">
      <c r="K16147" s="1"/>
    </row>
    <row r="16148" spans="11:11" x14ac:dyDescent="0.25">
      <c r="K16148" s="1"/>
    </row>
    <row r="16149" spans="11:11" x14ac:dyDescent="0.25">
      <c r="K16149" s="1"/>
    </row>
    <row r="16150" spans="11:11" x14ac:dyDescent="0.25">
      <c r="K16150" s="1"/>
    </row>
    <row r="16151" spans="11:11" x14ac:dyDescent="0.25">
      <c r="K16151" s="1"/>
    </row>
    <row r="16152" spans="11:11" x14ac:dyDescent="0.25">
      <c r="K16152" s="1"/>
    </row>
    <row r="16153" spans="11:11" x14ac:dyDescent="0.25">
      <c r="K16153" s="1"/>
    </row>
    <row r="16154" spans="11:11" x14ac:dyDescent="0.25">
      <c r="K16154" s="1"/>
    </row>
    <row r="16155" spans="11:11" x14ac:dyDescent="0.25">
      <c r="K16155" s="1"/>
    </row>
    <row r="16156" spans="11:11" x14ac:dyDescent="0.25">
      <c r="K16156" s="1"/>
    </row>
    <row r="16157" spans="11:11" x14ac:dyDescent="0.25">
      <c r="K16157" s="1"/>
    </row>
    <row r="16158" spans="11:11" x14ac:dyDescent="0.25">
      <c r="K16158" s="1"/>
    </row>
    <row r="16159" spans="11:11" x14ac:dyDescent="0.25">
      <c r="K16159" s="1"/>
    </row>
    <row r="16160" spans="11:11" x14ac:dyDescent="0.25">
      <c r="K16160" s="1"/>
    </row>
    <row r="16161" spans="11:11" x14ac:dyDescent="0.25">
      <c r="K16161" s="1"/>
    </row>
    <row r="16162" spans="11:11" x14ac:dyDescent="0.25">
      <c r="K16162" s="1"/>
    </row>
    <row r="16163" spans="11:11" x14ac:dyDescent="0.25">
      <c r="K16163" s="1"/>
    </row>
    <row r="16164" spans="11:11" x14ac:dyDescent="0.25">
      <c r="K16164" s="1"/>
    </row>
    <row r="16165" spans="11:11" x14ac:dyDescent="0.25">
      <c r="K16165" s="1"/>
    </row>
    <row r="16166" spans="11:11" x14ac:dyDescent="0.25">
      <c r="K16166" s="1"/>
    </row>
    <row r="16167" spans="11:11" x14ac:dyDescent="0.25">
      <c r="K16167" s="1"/>
    </row>
    <row r="16168" spans="11:11" x14ac:dyDescent="0.25">
      <c r="K16168" s="1"/>
    </row>
    <row r="16169" spans="11:11" x14ac:dyDescent="0.25">
      <c r="K16169" s="1"/>
    </row>
    <row r="16170" spans="11:11" x14ac:dyDescent="0.25">
      <c r="K16170" s="1"/>
    </row>
    <row r="16171" spans="11:11" x14ac:dyDescent="0.25">
      <c r="K16171" s="1"/>
    </row>
    <row r="16172" spans="11:11" x14ac:dyDescent="0.25">
      <c r="K16172" s="1"/>
    </row>
    <row r="16173" spans="11:11" x14ac:dyDescent="0.25">
      <c r="K16173" s="1"/>
    </row>
    <row r="16174" spans="11:11" x14ac:dyDescent="0.25">
      <c r="K16174" s="1"/>
    </row>
    <row r="16175" spans="11:11" x14ac:dyDescent="0.25">
      <c r="K16175" s="1"/>
    </row>
    <row r="16176" spans="11:11" x14ac:dyDescent="0.25">
      <c r="K16176" s="1"/>
    </row>
    <row r="16177" spans="11:11" x14ac:dyDescent="0.25">
      <c r="K16177" s="1"/>
    </row>
    <row r="16178" spans="11:11" x14ac:dyDescent="0.25">
      <c r="K16178" s="1"/>
    </row>
    <row r="16179" spans="11:11" x14ac:dyDescent="0.25">
      <c r="K16179" s="1"/>
    </row>
    <row r="16180" spans="11:11" x14ac:dyDescent="0.25">
      <c r="K16180" s="1"/>
    </row>
    <row r="16181" spans="11:11" x14ac:dyDescent="0.25">
      <c r="K16181" s="1"/>
    </row>
    <row r="16182" spans="11:11" x14ac:dyDescent="0.25">
      <c r="K16182" s="1"/>
    </row>
    <row r="16183" spans="11:11" x14ac:dyDescent="0.25">
      <c r="K16183" s="1"/>
    </row>
    <row r="16184" spans="11:11" x14ac:dyDescent="0.25">
      <c r="K16184" s="1"/>
    </row>
    <row r="16185" spans="11:11" x14ac:dyDescent="0.25">
      <c r="K16185" s="1"/>
    </row>
    <row r="16186" spans="11:11" x14ac:dyDescent="0.25">
      <c r="K16186" s="1"/>
    </row>
    <row r="16187" spans="11:11" x14ac:dyDescent="0.25">
      <c r="K16187" s="1"/>
    </row>
    <row r="16188" spans="11:11" x14ac:dyDescent="0.25">
      <c r="K16188" s="1"/>
    </row>
    <row r="16189" spans="11:11" x14ac:dyDescent="0.25">
      <c r="K16189" s="1"/>
    </row>
    <row r="16190" spans="11:11" x14ac:dyDescent="0.25">
      <c r="K16190" s="1"/>
    </row>
    <row r="16191" spans="11:11" x14ac:dyDescent="0.25">
      <c r="K16191" s="1"/>
    </row>
    <row r="16192" spans="11:11" x14ac:dyDescent="0.25">
      <c r="K16192" s="1"/>
    </row>
    <row r="16193" spans="11:11" x14ac:dyDescent="0.25">
      <c r="K16193" s="1"/>
    </row>
    <row r="16194" spans="11:11" x14ac:dyDescent="0.25">
      <c r="K16194" s="1"/>
    </row>
    <row r="16195" spans="11:11" x14ac:dyDescent="0.25">
      <c r="K16195" s="1"/>
    </row>
    <row r="16196" spans="11:11" x14ac:dyDescent="0.25">
      <c r="K16196" s="1"/>
    </row>
    <row r="16197" spans="11:11" x14ac:dyDescent="0.25">
      <c r="K16197" s="1"/>
    </row>
    <row r="16198" spans="11:11" x14ac:dyDescent="0.25">
      <c r="K16198" s="1"/>
    </row>
    <row r="16199" spans="11:11" x14ac:dyDescent="0.25">
      <c r="K16199" s="1"/>
    </row>
    <row r="16200" spans="11:11" x14ac:dyDescent="0.25">
      <c r="K16200" s="1"/>
    </row>
    <row r="16201" spans="11:11" x14ac:dyDescent="0.25">
      <c r="K16201" s="1"/>
    </row>
    <row r="16202" spans="11:11" x14ac:dyDescent="0.25">
      <c r="K16202" s="1"/>
    </row>
    <row r="16203" spans="11:11" x14ac:dyDescent="0.25">
      <c r="K16203" s="1"/>
    </row>
    <row r="16204" spans="11:11" x14ac:dyDescent="0.25">
      <c r="K16204" s="1"/>
    </row>
    <row r="16205" spans="11:11" x14ac:dyDescent="0.25">
      <c r="K16205" s="1"/>
    </row>
    <row r="16206" spans="11:11" x14ac:dyDescent="0.25">
      <c r="K16206" s="1"/>
    </row>
    <row r="16207" spans="11:11" x14ac:dyDescent="0.25">
      <c r="K16207" s="1"/>
    </row>
    <row r="16208" spans="11:11" x14ac:dyDescent="0.25">
      <c r="K16208" s="1"/>
    </row>
    <row r="16209" spans="11:11" x14ac:dyDescent="0.25">
      <c r="K16209" s="1"/>
    </row>
    <row r="16210" spans="11:11" x14ac:dyDescent="0.25">
      <c r="K16210" s="1"/>
    </row>
    <row r="16211" spans="11:11" x14ac:dyDescent="0.25">
      <c r="K16211" s="1"/>
    </row>
    <row r="16212" spans="11:11" x14ac:dyDescent="0.25">
      <c r="K16212" s="1"/>
    </row>
    <row r="16213" spans="11:11" x14ac:dyDescent="0.25">
      <c r="K16213" s="1"/>
    </row>
    <row r="16214" spans="11:11" x14ac:dyDescent="0.25">
      <c r="K16214" s="1"/>
    </row>
    <row r="16215" spans="11:11" x14ac:dyDescent="0.25">
      <c r="K16215" s="1"/>
    </row>
    <row r="16216" spans="11:11" x14ac:dyDescent="0.25">
      <c r="K16216" s="1"/>
    </row>
    <row r="16217" spans="11:11" x14ac:dyDescent="0.25">
      <c r="K16217" s="1"/>
    </row>
    <row r="16218" spans="11:11" x14ac:dyDescent="0.25">
      <c r="K16218" s="1"/>
    </row>
    <row r="16219" spans="11:11" x14ac:dyDescent="0.25">
      <c r="K16219" s="1"/>
    </row>
    <row r="16220" spans="11:11" x14ac:dyDescent="0.25">
      <c r="K16220" s="1"/>
    </row>
    <row r="16221" spans="11:11" x14ac:dyDescent="0.25">
      <c r="K16221" s="1"/>
    </row>
    <row r="16222" spans="11:11" x14ac:dyDescent="0.25">
      <c r="K16222" s="1"/>
    </row>
    <row r="16223" spans="11:11" x14ac:dyDescent="0.25">
      <c r="K16223" s="1"/>
    </row>
    <row r="16224" spans="11:11" x14ac:dyDescent="0.25">
      <c r="K16224" s="1"/>
    </row>
    <row r="16225" spans="11:11" x14ac:dyDescent="0.25">
      <c r="K16225" s="1"/>
    </row>
    <row r="16226" spans="11:11" x14ac:dyDescent="0.25">
      <c r="K16226" s="1"/>
    </row>
    <row r="16227" spans="11:11" x14ac:dyDescent="0.25">
      <c r="K16227" s="1"/>
    </row>
    <row r="16228" spans="11:11" x14ac:dyDescent="0.25">
      <c r="K16228" s="1"/>
    </row>
    <row r="16229" spans="11:11" x14ac:dyDescent="0.25">
      <c r="K16229" s="1"/>
    </row>
    <row r="16230" spans="11:11" x14ac:dyDescent="0.25">
      <c r="K16230" s="1"/>
    </row>
    <row r="16231" spans="11:11" x14ac:dyDescent="0.25">
      <c r="K16231" s="1"/>
    </row>
    <row r="16232" spans="11:11" x14ac:dyDescent="0.25">
      <c r="K16232" s="1"/>
    </row>
    <row r="16233" spans="11:11" x14ac:dyDescent="0.25">
      <c r="K16233" s="1"/>
    </row>
    <row r="16234" spans="11:11" x14ac:dyDescent="0.25">
      <c r="K16234" s="1"/>
    </row>
    <row r="16235" spans="11:11" x14ac:dyDescent="0.25">
      <c r="K16235" s="1"/>
    </row>
    <row r="16236" spans="11:11" x14ac:dyDescent="0.25">
      <c r="K16236" s="1"/>
    </row>
    <row r="16237" spans="11:11" x14ac:dyDescent="0.25">
      <c r="K16237" s="1"/>
    </row>
    <row r="16238" spans="11:11" x14ac:dyDescent="0.25">
      <c r="K16238" s="1"/>
    </row>
    <row r="16239" spans="11:11" x14ac:dyDescent="0.25">
      <c r="K16239" s="1"/>
    </row>
    <row r="16240" spans="11:11" x14ac:dyDescent="0.25">
      <c r="K16240" s="1"/>
    </row>
    <row r="16241" spans="11:11" x14ac:dyDescent="0.25">
      <c r="K16241" s="1"/>
    </row>
    <row r="16242" spans="11:11" x14ac:dyDescent="0.25">
      <c r="K16242" s="1"/>
    </row>
    <row r="16243" spans="11:11" x14ac:dyDescent="0.25">
      <c r="K16243" s="1"/>
    </row>
    <row r="16244" spans="11:11" x14ac:dyDescent="0.25">
      <c r="K16244" s="1"/>
    </row>
    <row r="16245" spans="11:11" x14ac:dyDescent="0.25">
      <c r="K16245" s="1"/>
    </row>
    <row r="16246" spans="11:11" x14ac:dyDescent="0.25">
      <c r="K16246" s="1"/>
    </row>
    <row r="16247" spans="11:11" x14ac:dyDescent="0.25">
      <c r="K16247" s="1"/>
    </row>
    <row r="16248" spans="11:11" x14ac:dyDescent="0.25">
      <c r="K16248" s="1"/>
    </row>
    <row r="16249" spans="11:11" x14ac:dyDescent="0.25">
      <c r="K16249" s="1"/>
    </row>
    <row r="16250" spans="11:11" x14ac:dyDescent="0.25">
      <c r="K16250" s="1"/>
    </row>
    <row r="16251" spans="11:11" x14ac:dyDescent="0.25">
      <c r="K16251" s="1"/>
    </row>
    <row r="16252" spans="11:11" x14ac:dyDescent="0.25">
      <c r="K16252" s="1"/>
    </row>
    <row r="16253" spans="11:11" x14ac:dyDescent="0.25">
      <c r="K16253" s="1"/>
    </row>
    <row r="16254" spans="11:11" x14ac:dyDescent="0.25">
      <c r="K16254" s="1"/>
    </row>
    <row r="16255" spans="11:11" x14ac:dyDescent="0.25">
      <c r="K16255" s="1"/>
    </row>
    <row r="16256" spans="11:11" x14ac:dyDescent="0.25">
      <c r="K16256" s="1"/>
    </row>
    <row r="16257" spans="11:11" x14ac:dyDescent="0.25">
      <c r="K16257" s="1"/>
    </row>
    <row r="16258" spans="11:11" x14ac:dyDescent="0.25">
      <c r="K16258" s="1"/>
    </row>
    <row r="16259" spans="11:11" x14ac:dyDescent="0.25">
      <c r="K16259" s="1"/>
    </row>
    <row r="16260" spans="11:11" x14ac:dyDescent="0.25">
      <c r="K16260" s="1"/>
    </row>
    <row r="16261" spans="11:11" x14ac:dyDescent="0.25">
      <c r="K16261" s="1"/>
    </row>
    <row r="16262" spans="11:11" x14ac:dyDescent="0.25">
      <c r="K16262" s="1"/>
    </row>
    <row r="16263" spans="11:11" x14ac:dyDescent="0.25">
      <c r="K16263" s="1"/>
    </row>
    <row r="16264" spans="11:11" x14ac:dyDescent="0.25">
      <c r="K16264" s="1"/>
    </row>
    <row r="16265" spans="11:11" x14ac:dyDescent="0.25">
      <c r="K16265" s="1"/>
    </row>
    <row r="16266" spans="11:11" x14ac:dyDescent="0.25">
      <c r="K16266" s="1"/>
    </row>
    <row r="16267" spans="11:11" x14ac:dyDescent="0.25">
      <c r="K16267" s="1"/>
    </row>
    <row r="16268" spans="11:11" x14ac:dyDescent="0.25">
      <c r="K16268" s="1"/>
    </row>
    <row r="16269" spans="11:11" x14ac:dyDescent="0.25">
      <c r="K16269" s="1"/>
    </row>
    <row r="16270" spans="11:11" x14ac:dyDescent="0.25">
      <c r="K16270" s="1"/>
    </row>
    <row r="16271" spans="11:11" x14ac:dyDescent="0.25">
      <c r="K16271" s="1"/>
    </row>
    <row r="16272" spans="11:11" x14ac:dyDescent="0.25">
      <c r="K16272" s="1"/>
    </row>
    <row r="16273" spans="11:11" x14ac:dyDescent="0.25">
      <c r="K16273" s="1"/>
    </row>
    <row r="16274" spans="11:11" x14ac:dyDescent="0.25">
      <c r="K16274" s="1"/>
    </row>
    <row r="16275" spans="11:11" x14ac:dyDescent="0.25">
      <c r="K16275" s="1"/>
    </row>
    <row r="16276" spans="11:11" x14ac:dyDescent="0.25">
      <c r="K16276" s="1"/>
    </row>
    <row r="16277" spans="11:11" x14ac:dyDescent="0.25">
      <c r="K16277" s="1"/>
    </row>
    <row r="16278" spans="11:11" x14ac:dyDescent="0.25">
      <c r="K16278" s="1"/>
    </row>
    <row r="16279" spans="11:11" x14ac:dyDescent="0.25">
      <c r="K16279" s="1"/>
    </row>
    <row r="16280" spans="11:11" x14ac:dyDescent="0.25">
      <c r="K16280" s="1"/>
    </row>
    <row r="16281" spans="11:11" x14ac:dyDescent="0.25">
      <c r="K16281" s="1"/>
    </row>
    <row r="16282" spans="11:11" x14ac:dyDescent="0.25">
      <c r="K16282" s="1"/>
    </row>
    <row r="16283" spans="11:11" x14ac:dyDescent="0.25">
      <c r="K16283" s="1"/>
    </row>
    <row r="16284" spans="11:11" x14ac:dyDescent="0.25">
      <c r="K16284" s="1"/>
    </row>
    <row r="16285" spans="11:11" x14ac:dyDescent="0.25">
      <c r="K16285" s="1"/>
    </row>
    <row r="16286" spans="11:11" x14ac:dyDescent="0.25">
      <c r="K16286" s="1"/>
    </row>
    <row r="16287" spans="11:11" x14ac:dyDescent="0.25">
      <c r="K16287" s="1"/>
    </row>
    <row r="16288" spans="11:11" x14ac:dyDescent="0.25">
      <c r="K16288" s="1"/>
    </row>
    <row r="16289" spans="11:11" x14ac:dyDescent="0.25">
      <c r="K16289" s="1"/>
    </row>
    <row r="16290" spans="11:11" x14ac:dyDescent="0.25">
      <c r="K16290" s="1"/>
    </row>
    <row r="16291" spans="11:11" x14ac:dyDescent="0.25">
      <c r="K16291" s="1"/>
    </row>
    <row r="16292" spans="11:11" x14ac:dyDescent="0.25">
      <c r="K16292" s="1"/>
    </row>
    <row r="16293" spans="11:11" x14ac:dyDescent="0.25">
      <c r="K16293" s="1"/>
    </row>
    <row r="16294" spans="11:11" x14ac:dyDescent="0.25">
      <c r="K16294" s="1"/>
    </row>
    <row r="16295" spans="11:11" x14ac:dyDescent="0.25">
      <c r="K16295" s="1"/>
    </row>
    <row r="16296" spans="11:11" x14ac:dyDescent="0.25">
      <c r="K16296" s="1"/>
    </row>
    <row r="16297" spans="11:11" x14ac:dyDescent="0.25">
      <c r="K16297" s="1"/>
    </row>
    <row r="16298" spans="11:11" x14ac:dyDescent="0.25">
      <c r="K16298" s="1"/>
    </row>
    <row r="16299" spans="11:11" x14ac:dyDescent="0.25">
      <c r="K16299" s="1"/>
    </row>
    <row r="16300" spans="11:11" x14ac:dyDescent="0.25">
      <c r="K16300" s="1"/>
    </row>
    <row r="16301" spans="11:11" x14ac:dyDescent="0.25">
      <c r="K16301" s="1"/>
    </row>
    <row r="16302" spans="11:11" x14ac:dyDescent="0.25">
      <c r="K16302" s="1"/>
    </row>
    <row r="16303" spans="11:11" x14ac:dyDescent="0.25">
      <c r="K16303" s="1"/>
    </row>
    <row r="16304" spans="11:11" x14ac:dyDescent="0.25">
      <c r="K16304" s="1"/>
    </row>
    <row r="16305" spans="11:11" x14ac:dyDescent="0.25">
      <c r="K16305" s="1"/>
    </row>
    <row r="16306" spans="11:11" x14ac:dyDescent="0.25">
      <c r="K16306" s="1"/>
    </row>
    <row r="16307" spans="11:11" x14ac:dyDescent="0.25">
      <c r="K16307" s="1"/>
    </row>
    <row r="16308" spans="11:11" x14ac:dyDescent="0.25">
      <c r="K16308" s="1"/>
    </row>
    <row r="16309" spans="11:11" x14ac:dyDescent="0.25">
      <c r="K16309" s="1"/>
    </row>
    <row r="16310" spans="11:11" x14ac:dyDescent="0.25">
      <c r="K16310" s="1"/>
    </row>
    <row r="16311" spans="11:11" x14ac:dyDescent="0.25">
      <c r="K16311" s="1"/>
    </row>
    <row r="16312" spans="11:11" x14ac:dyDescent="0.25">
      <c r="K16312" s="1"/>
    </row>
    <row r="16313" spans="11:11" x14ac:dyDescent="0.25">
      <c r="K16313" s="1"/>
    </row>
    <row r="16314" spans="11:11" x14ac:dyDescent="0.25">
      <c r="K16314" s="1"/>
    </row>
    <row r="16315" spans="11:11" x14ac:dyDescent="0.25">
      <c r="K16315" s="1"/>
    </row>
    <row r="16316" spans="11:11" x14ac:dyDescent="0.25">
      <c r="K16316" s="1"/>
    </row>
    <row r="16317" spans="11:11" x14ac:dyDescent="0.25">
      <c r="K16317" s="1"/>
    </row>
    <row r="16318" spans="11:11" x14ac:dyDescent="0.25">
      <c r="K16318" s="1"/>
    </row>
    <row r="16319" spans="11:11" x14ac:dyDescent="0.25">
      <c r="K16319" s="1"/>
    </row>
    <row r="16320" spans="11:11" x14ac:dyDescent="0.25">
      <c r="K16320" s="1"/>
    </row>
    <row r="16321" spans="11:11" x14ac:dyDescent="0.25">
      <c r="K16321" s="1"/>
    </row>
    <row r="16322" spans="11:11" x14ac:dyDescent="0.25">
      <c r="K16322" s="1"/>
    </row>
    <row r="16323" spans="11:11" x14ac:dyDescent="0.25">
      <c r="K16323" s="1"/>
    </row>
    <row r="16324" spans="11:11" x14ac:dyDescent="0.25">
      <c r="K16324" s="1"/>
    </row>
    <row r="16325" spans="11:11" x14ac:dyDescent="0.25">
      <c r="K16325" s="1"/>
    </row>
    <row r="16326" spans="11:11" x14ac:dyDescent="0.25">
      <c r="K16326" s="1"/>
    </row>
    <row r="16327" spans="11:11" x14ac:dyDescent="0.25">
      <c r="K16327" s="1"/>
    </row>
    <row r="16328" spans="11:11" x14ac:dyDescent="0.25">
      <c r="K16328" s="1"/>
    </row>
    <row r="16329" spans="11:11" x14ac:dyDescent="0.25">
      <c r="K16329" s="1"/>
    </row>
    <row r="16330" spans="11:11" x14ac:dyDescent="0.25">
      <c r="K16330" s="1"/>
    </row>
    <row r="16331" spans="11:11" x14ac:dyDescent="0.25">
      <c r="K16331" s="1"/>
    </row>
    <row r="16332" spans="11:11" x14ac:dyDescent="0.25">
      <c r="K16332" s="1"/>
    </row>
    <row r="16333" spans="11:11" x14ac:dyDescent="0.25">
      <c r="K16333" s="1"/>
    </row>
    <row r="16334" spans="11:11" x14ac:dyDescent="0.25">
      <c r="K16334" s="1"/>
    </row>
    <row r="16335" spans="11:11" x14ac:dyDescent="0.25">
      <c r="K16335" s="1"/>
    </row>
    <row r="16336" spans="11:11" x14ac:dyDescent="0.25">
      <c r="K16336" s="1"/>
    </row>
    <row r="16337" spans="11:11" x14ac:dyDescent="0.25">
      <c r="K16337" s="1"/>
    </row>
    <row r="16338" spans="11:11" x14ac:dyDescent="0.25">
      <c r="K16338" s="1"/>
    </row>
    <row r="16339" spans="11:11" x14ac:dyDescent="0.25">
      <c r="K16339" s="1"/>
    </row>
    <row r="16340" spans="11:11" x14ac:dyDescent="0.25">
      <c r="K16340" s="1"/>
    </row>
    <row r="16341" spans="11:11" x14ac:dyDescent="0.25">
      <c r="K16341" s="1"/>
    </row>
    <row r="16342" spans="11:11" x14ac:dyDescent="0.25">
      <c r="K16342" s="1"/>
    </row>
    <row r="16343" spans="11:11" x14ac:dyDescent="0.25">
      <c r="K16343" s="1"/>
    </row>
    <row r="16344" spans="11:11" x14ac:dyDescent="0.25">
      <c r="K16344" s="1"/>
    </row>
    <row r="16345" spans="11:11" x14ac:dyDescent="0.25">
      <c r="K16345" s="1"/>
    </row>
    <row r="16346" spans="11:11" x14ac:dyDescent="0.25">
      <c r="K16346" s="1"/>
    </row>
    <row r="16347" spans="11:11" x14ac:dyDescent="0.25">
      <c r="K16347" s="1"/>
    </row>
    <row r="16348" spans="11:11" x14ac:dyDescent="0.25">
      <c r="K16348" s="1"/>
    </row>
    <row r="16349" spans="11:11" x14ac:dyDescent="0.25">
      <c r="K16349" s="1"/>
    </row>
    <row r="16350" spans="11:11" x14ac:dyDescent="0.25">
      <c r="K16350" s="1"/>
    </row>
    <row r="16351" spans="11:11" x14ac:dyDescent="0.25">
      <c r="K16351" s="1"/>
    </row>
    <row r="16352" spans="11:11" x14ac:dyDescent="0.25">
      <c r="K16352" s="1"/>
    </row>
    <row r="16353" spans="11:11" x14ac:dyDescent="0.25">
      <c r="K16353" s="1"/>
    </row>
    <row r="16354" spans="11:11" x14ac:dyDescent="0.25">
      <c r="K16354" s="1"/>
    </row>
    <row r="16355" spans="11:11" x14ac:dyDescent="0.25">
      <c r="K16355" s="1"/>
    </row>
    <row r="16356" spans="11:11" x14ac:dyDescent="0.25">
      <c r="K16356" s="1"/>
    </row>
    <row r="16357" spans="11:11" x14ac:dyDescent="0.25">
      <c r="K16357" s="1"/>
    </row>
    <row r="16358" spans="11:11" x14ac:dyDescent="0.25">
      <c r="K16358" s="1"/>
    </row>
    <row r="16359" spans="11:11" x14ac:dyDescent="0.25">
      <c r="K16359" s="1"/>
    </row>
    <row r="16360" spans="11:11" x14ac:dyDescent="0.25">
      <c r="K16360" s="1"/>
    </row>
    <row r="16361" spans="11:11" x14ac:dyDescent="0.25">
      <c r="K16361" s="1"/>
    </row>
    <row r="16362" spans="11:11" x14ac:dyDescent="0.25">
      <c r="K16362" s="1"/>
    </row>
    <row r="16363" spans="11:11" x14ac:dyDescent="0.25">
      <c r="K16363" s="1"/>
    </row>
    <row r="16364" spans="11:11" x14ac:dyDescent="0.25">
      <c r="K16364" s="1"/>
    </row>
    <row r="16365" spans="11:11" x14ac:dyDescent="0.25">
      <c r="K16365" s="1"/>
    </row>
    <row r="16366" spans="11:11" x14ac:dyDescent="0.25">
      <c r="K16366" s="1"/>
    </row>
    <row r="16367" spans="11:11" x14ac:dyDescent="0.25">
      <c r="K16367" s="1"/>
    </row>
    <row r="16368" spans="11:11" x14ac:dyDescent="0.25">
      <c r="K16368" s="1"/>
    </row>
    <row r="16369" spans="11:11" x14ac:dyDescent="0.25">
      <c r="K16369" s="1"/>
    </row>
    <row r="16370" spans="11:11" x14ac:dyDescent="0.25">
      <c r="K16370" s="1"/>
    </row>
    <row r="16371" spans="11:11" x14ac:dyDescent="0.25">
      <c r="K16371" s="1"/>
    </row>
    <row r="16372" spans="11:11" x14ac:dyDescent="0.25">
      <c r="K16372" s="1"/>
    </row>
    <row r="16373" spans="11:11" x14ac:dyDescent="0.25">
      <c r="K16373" s="1"/>
    </row>
    <row r="16374" spans="11:11" x14ac:dyDescent="0.25">
      <c r="K16374" s="1"/>
    </row>
    <row r="16375" spans="11:11" x14ac:dyDescent="0.25">
      <c r="K16375" s="1"/>
    </row>
    <row r="16376" spans="11:11" x14ac:dyDescent="0.25">
      <c r="K16376" s="1"/>
    </row>
    <row r="16377" spans="11:11" x14ac:dyDescent="0.25">
      <c r="K16377" s="1"/>
    </row>
    <row r="16378" spans="11:11" x14ac:dyDescent="0.25">
      <c r="K16378" s="1"/>
    </row>
    <row r="16379" spans="11:11" x14ac:dyDescent="0.25">
      <c r="K16379" s="1"/>
    </row>
    <row r="16380" spans="11:11" x14ac:dyDescent="0.25">
      <c r="K16380" s="1"/>
    </row>
    <row r="16381" spans="11:11" x14ac:dyDescent="0.25">
      <c r="K16381" s="1"/>
    </row>
    <row r="16382" spans="11:11" x14ac:dyDescent="0.25">
      <c r="K16382" s="1"/>
    </row>
    <row r="16383" spans="11:11" x14ac:dyDescent="0.25">
      <c r="K16383" s="1"/>
    </row>
    <row r="16384" spans="11:11" x14ac:dyDescent="0.25">
      <c r="K16384" s="1"/>
    </row>
    <row r="16385" spans="11:11" x14ac:dyDescent="0.25">
      <c r="K16385" s="1"/>
    </row>
    <row r="16386" spans="11:11" x14ac:dyDescent="0.25">
      <c r="K16386" s="1"/>
    </row>
    <row r="16387" spans="11:11" x14ac:dyDescent="0.25">
      <c r="K16387" s="1"/>
    </row>
    <row r="16388" spans="11:11" x14ac:dyDescent="0.25">
      <c r="K16388" s="1"/>
    </row>
    <row r="16389" spans="11:11" x14ac:dyDescent="0.25">
      <c r="K16389" s="1"/>
    </row>
    <row r="16390" spans="11:11" x14ac:dyDescent="0.25">
      <c r="K16390" s="1"/>
    </row>
    <row r="16391" spans="11:11" x14ac:dyDescent="0.25">
      <c r="K16391" s="1"/>
    </row>
    <row r="16392" spans="11:11" x14ac:dyDescent="0.25">
      <c r="K16392" s="1"/>
    </row>
    <row r="16393" spans="11:11" x14ac:dyDescent="0.25">
      <c r="K16393" s="1"/>
    </row>
    <row r="16394" spans="11:11" x14ac:dyDescent="0.25">
      <c r="K16394" s="1"/>
    </row>
    <row r="16395" spans="11:11" x14ac:dyDescent="0.25">
      <c r="K16395" s="1"/>
    </row>
    <row r="16396" spans="11:11" x14ac:dyDescent="0.25">
      <c r="K16396" s="1"/>
    </row>
    <row r="16397" spans="11:11" x14ac:dyDescent="0.25">
      <c r="K16397" s="1"/>
    </row>
    <row r="16398" spans="11:11" x14ac:dyDescent="0.25">
      <c r="K16398" s="1"/>
    </row>
    <row r="16399" spans="11:11" x14ac:dyDescent="0.25">
      <c r="K16399" s="1"/>
    </row>
    <row r="16400" spans="11:11" x14ac:dyDescent="0.25">
      <c r="K16400" s="1"/>
    </row>
    <row r="16401" spans="11:11" x14ac:dyDescent="0.25">
      <c r="K16401" s="1"/>
    </row>
    <row r="16402" spans="11:11" x14ac:dyDescent="0.25">
      <c r="K16402" s="1"/>
    </row>
    <row r="16403" spans="11:11" x14ac:dyDescent="0.25">
      <c r="K16403" s="1"/>
    </row>
    <row r="16404" spans="11:11" x14ac:dyDescent="0.25">
      <c r="K16404" s="1"/>
    </row>
    <row r="16405" spans="11:11" x14ac:dyDescent="0.25">
      <c r="K16405" s="1"/>
    </row>
    <row r="16406" spans="11:11" x14ac:dyDescent="0.25">
      <c r="K16406" s="1"/>
    </row>
    <row r="16407" spans="11:11" x14ac:dyDescent="0.25">
      <c r="K16407" s="1"/>
    </row>
    <row r="16408" spans="11:11" x14ac:dyDescent="0.25">
      <c r="K16408" s="1"/>
    </row>
    <row r="16409" spans="11:11" x14ac:dyDescent="0.25">
      <c r="K16409" s="1"/>
    </row>
    <row r="16410" spans="11:11" x14ac:dyDescent="0.25">
      <c r="K16410" s="1"/>
    </row>
    <row r="16411" spans="11:11" x14ac:dyDescent="0.25">
      <c r="K16411" s="1"/>
    </row>
    <row r="16412" spans="11:11" x14ac:dyDescent="0.25">
      <c r="K16412" s="1"/>
    </row>
    <row r="16413" spans="11:11" x14ac:dyDescent="0.25">
      <c r="K16413" s="1"/>
    </row>
    <row r="16414" spans="11:11" x14ac:dyDescent="0.25">
      <c r="K16414" s="1"/>
    </row>
    <row r="16415" spans="11:11" x14ac:dyDescent="0.25">
      <c r="K16415" s="1"/>
    </row>
    <row r="16416" spans="11:11" x14ac:dyDescent="0.25">
      <c r="K16416" s="1"/>
    </row>
    <row r="16417" spans="11:11" x14ac:dyDescent="0.25">
      <c r="K16417" s="1"/>
    </row>
    <row r="16418" spans="11:11" x14ac:dyDescent="0.25">
      <c r="K16418" s="1"/>
    </row>
    <row r="16419" spans="11:11" x14ac:dyDescent="0.25">
      <c r="K16419" s="1"/>
    </row>
    <row r="16420" spans="11:11" x14ac:dyDescent="0.25">
      <c r="K16420" s="1"/>
    </row>
    <row r="16421" spans="11:11" x14ac:dyDescent="0.25">
      <c r="K16421" s="1"/>
    </row>
    <row r="16422" spans="11:11" x14ac:dyDescent="0.25">
      <c r="K16422" s="1"/>
    </row>
    <row r="16423" spans="11:11" x14ac:dyDescent="0.25">
      <c r="K16423" s="1"/>
    </row>
    <row r="16424" spans="11:11" x14ac:dyDescent="0.25">
      <c r="K16424" s="1"/>
    </row>
    <row r="16425" spans="11:11" x14ac:dyDescent="0.25">
      <c r="K16425" s="1"/>
    </row>
    <row r="16426" spans="11:11" x14ac:dyDescent="0.25">
      <c r="K16426" s="1"/>
    </row>
    <row r="16427" spans="11:11" x14ac:dyDescent="0.25">
      <c r="K16427" s="1"/>
    </row>
    <row r="16428" spans="11:11" x14ac:dyDescent="0.25">
      <c r="K16428" s="1"/>
    </row>
  </sheetData>
  <mergeCells count="21">
    <mergeCell ref="B21:AY21"/>
    <mergeCell ref="C22:V22"/>
    <mergeCell ref="W22:AP22"/>
    <mergeCell ref="C57:V57"/>
    <mergeCell ref="W57:AP57"/>
    <mergeCell ref="C92:V92"/>
    <mergeCell ref="W92:AP92"/>
    <mergeCell ref="C127:V127"/>
    <mergeCell ref="W127:AP127"/>
    <mergeCell ref="C162:V162"/>
    <mergeCell ref="W162:AP162"/>
    <mergeCell ref="C302:V302"/>
    <mergeCell ref="W302:AP302"/>
    <mergeCell ref="C338:V338"/>
    <mergeCell ref="W338:AP338"/>
    <mergeCell ref="C197:V197"/>
    <mergeCell ref="W197:AP197"/>
    <mergeCell ref="C232:V232"/>
    <mergeCell ref="W232:AP232"/>
    <mergeCell ref="C267:V267"/>
    <mergeCell ref="W267:AP267"/>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542BB-B1FD-4A78-B2C1-FB3E0A7B0E96}">
  <sheetPr>
    <tabColor theme="8" tint="0.79998168889431442"/>
  </sheetPr>
  <dimension ref="A1:BE16428"/>
  <sheetViews>
    <sheetView zoomScale="59" zoomScaleNormal="59" workbookViewId="0">
      <pane ySplit="16" topLeftCell="A175" activePane="bottomLeft" state="frozen"/>
      <selection activeCell="V25" sqref="V25"/>
      <selection pane="bottomLeft" activeCell="AO235" sqref="AO235"/>
    </sheetView>
  </sheetViews>
  <sheetFormatPr defaultColWidth="8.7109375" defaultRowHeight="15" x14ac:dyDescent="0.25"/>
  <cols>
    <col min="1" max="1" width="4.85546875" customWidth="1"/>
    <col min="2" max="2" width="6.5703125" customWidth="1"/>
    <col min="3" max="3" width="10.85546875" customWidth="1"/>
    <col min="4" max="4" width="7" customWidth="1"/>
    <col min="5" max="5" width="9" customWidth="1"/>
    <col min="6" max="6" width="10.42578125" customWidth="1"/>
    <col min="7" max="9" width="7" customWidth="1"/>
    <col min="11" max="12" width="7" customWidth="1"/>
    <col min="13" max="13" width="10" customWidth="1"/>
    <col min="14" max="19" width="9.140625" customWidth="1"/>
    <col min="20" max="20" width="9.7109375" customWidth="1"/>
    <col min="21" max="22" width="11.85546875" customWidth="1"/>
    <col min="23" max="23" width="10.5703125" customWidth="1"/>
    <col min="24" max="30" width="12" customWidth="1"/>
    <col min="31" max="32" width="10" customWidth="1"/>
    <col min="33" max="40" width="10.42578125" customWidth="1"/>
    <col min="41" max="42" width="12.140625" customWidth="1"/>
    <col min="43" max="46" width="13.5703125" customWidth="1"/>
    <col min="47" max="47" width="12.85546875" customWidth="1"/>
    <col min="48" max="48" width="14.140625" customWidth="1"/>
    <col min="49" max="49" width="12.140625" customWidth="1"/>
    <col min="50" max="50" width="13.28515625" customWidth="1"/>
    <col min="51" max="51" width="11.5703125" customWidth="1"/>
    <col min="52" max="53" width="13.140625" customWidth="1"/>
  </cols>
  <sheetData>
    <row r="1" spans="14:45" ht="15" customHeight="1" x14ac:dyDescent="0.25"/>
    <row r="2" spans="14:45" ht="15" customHeight="1" x14ac:dyDescent="0.3">
      <c r="V2" s="2" t="s">
        <v>2</v>
      </c>
      <c r="AB2" s="182" t="s">
        <v>13</v>
      </c>
    </row>
    <row r="3" spans="14:45" ht="15" customHeight="1" x14ac:dyDescent="0.35">
      <c r="N3" s="3"/>
      <c r="O3" s="3"/>
      <c r="P3" s="3"/>
      <c r="Q3" s="3"/>
      <c r="R3" s="3"/>
      <c r="S3" s="3"/>
      <c r="V3" t="s">
        <v>9</v>
      </c>
      <c r="W3" s="214">
        <f>LN(2)/AB4</f>
        <v>0.34657359027997264</v>
      </c>
      <c r="X3" t="s">
        <v>405</v>
      </c>
      <c r="AB3" s="352">
        <v>35</v>
      </c>
    </row>
    <row r="4" spans="14:45" ht="15" customHeight="1" x14ac:dyDescent="0.25">
      <c r="V4" t="s">
        <v>10</v>
      </c>
      <c r="W4" s="214">
        <f>LN(2)/AB5</f>
        <v>2.7725887222397813E-2</v>
      </c>
      <c r="X4" t="s">
        <v>406</v>
      </c>
      <c r="AB4" s="352">
        <v>2</v>
      </c>
    </row>
    <row r="5" spans="14:45" ht="15" customHeight="1" x14ac:dyDescent="0.25">
      <c r="V5" t="s">
        <v>35</v>
      </c>
      <c r="W5" s="214">
        <f>LN(2)/AB3</f>
        <v>1.980420515885558E-2</v>
      </c>
      <c r="X5" t="s">
        <v>403</v>
      </c>
      <c r="AB5" s="182">
        <v>25</v>
      </c>
    </row>
    <row r="6" spans="14:45" ht="15" customHeight="1" x14ac:dyDescent="0.25">
      <c r="V6" t="s">
        <v>48</v>
      </c>
      <c r="W6" s="214">
        <v>1.3</v>
      </c>
      <c r="X6" t="s">
        <v>407</v>
      </c>
    </row>
    <row r="7" spans="14:45" ht="15" customHeight="1" x14ac:dyDescent="0.25">
      <c r="V7" t="s">
        <v>3</v>
      </c>
      <c r="W7" s="54">
        <v>0.45900000000000002</v>
      </c>
      <c r="X7" t="s">
        <v>289</v>
      </c>
    </row>
    <row r="8" spans="14:45" ht="15" customHeight="1" x14ac:dyDescent="0.25">
      <c r="V8" t="s">
        <v>31</v>
      </c>
      <c r="W8" s="54">
        <v>2.0400000000000001E-2</v>
      </c>
      <c r="X8" t="s">
        <v>290</v>
      </c>
    </row>
    <row r="9" spans="14:45" ht="15" customHeight="1" x14ac:dyDescent="0.25">
      <c r="V9" t="s">
        <v>37</v>
      </c>
      <c r="W9" s="54">
        <v>0.14000000000000001</v>
      </c>
      <c r="X9" t="s">
        <v>367</v>
      </c>
    </row>
    <row r="10" spans="14:45" ht="15" customHeight="1" x14ac:dyDescent="0.25">
      <c r="V10" t="s">
        <v>364</v>
      </c>
      <c r="W10" s="54">
        <v>0.38</v>
      </c>
      <c r="X10" t="s">
        <v>368</v>
      </c>
    </row>
    <row r="11" spans="14:45" ht="15" customHeight="1" x14ac:dyDescent="0.25">
      <c r="N11" s="10"/>
      <c r="O11" s="10"/>
      <c r="P11" s="10"/>
      <c r="Q11" s="10"/>
      <c r="R11" s="10"/>
      <c r="S11" s="10"/>
      <c r="V11" t="s">
        <v>365</v>
      </c>
      <c r="W11" s="54">
        <v>0.105</v>
      </c>
      <c r="X11" t="s">
        <v>369</v>
      </c>
    </row>
    <row r="12" spans="14:45" ht="15" customHeight="1" x14ac:dyDescent="0.25">
      <c r="N12" s="10"/>
      <c r="O12" s="10"/>
      <c r="P12" s="10"/>
      <c r="Q12" s="10"/>
      <c r="R12" s="10"/>
      <c r="S12" s="10"/>
      <c r="V12" t="s">
        <v>15</v>
      </c>
      <c r="W12" s="347">
        <v>0.21</v>
      </c>
      <c r="X12" t="s">
        <v>400</v>
      </c>
    </row>
    <row r="13" spans="14:45" ht="15" customHeight="1" x14ac:dyDescent="0.25">
      <c r="N13" s="10"/>
      <c r="O13" s="10"/>
      <c r="P13" s="10"/>
      <c r="Q13" s="10"/>
      <c r="R13" s="10"/>
      <c r="S13" s="10"/>
    </row>
    <row r="14" spans="14:45" ht="15" customHeight="1" x14ac:dyDescent="0.25">
      <c r="N14" s="10"/>
      <c r="O14" s="10"/>
      <c r="P14" s="10"/>
      <c r="Q14" s="10"/>
      <c r="R14" s="10"/>
      <c r="S14" s="10"/>
    </row>
    <row r="15" spans="14:45" ht="15" customHeight="1" x14ac:dyDescent="0.25"/>
    <row r="16" spans="14:45" ht="15" customHeight="1" x14ac:dyDescent="0.25">
      <c r="AS16" s="4"/>
    </row>
    <row r="17" spans="1:57" ht="15" customHeight="1" x14ac:dyDescent="0.25"/>
    <row r="18" spans="1:57" ht="15" customHeight="1" x14ac:dyDescent="0.25"/>
    <row r="19" spans="1:57" ht="15" customHeight="1" x14ac:dyDescent="0.25">
      <c r="J19" s="11"/>
      <c r="K19" s="11"/>
      <c r="L19" s="11"/>
      <c r="M19" s="11"/>
      <c r="N19" s="11"/>
      <c r="O19" s="11"/>
      <c r="P19" s="11"/>
      <c r="Q19" s="11"/>
      <c r="R19" s="11"/>
      <c r="S19" s="11"/>
      <c r="T19" s="11"/>
      <c r="Y19" s="11"/>
      <c r="Z19" s="11"/>
      <c r="AA19" s="11"/>
      <c r="AB19" s="11"/>
      <c r="AC19" s="11"/>
      <c r="AD19" s="11"/>
      <c r="AE19" s="11"/>
      <c r="AF19" s="11"/>
      <c r="AG19" s="11"/>
      <c r="AH19" s="11"/>
      <c r="AI19" s="11"/>
      <c r="AJ19" s="11"/>
      <c r="AK19" s="11"/>
      <c r="AL19" s="11"/>
      <c r="AM19" s="11"/>
      <c r="AN19" s="11"/>
    </row>
    <row r="20" spans="1:57" ht="15" customHeight="1" x14ac:dyDescent="0.25"/>
    <row r="21" spans="1:57" ht="15" customHeight="1" x14ac:dyDescent="0.3">
      <c r="B21" s="363" t="s">
        <v>25</v>
      </c>
      <c r="C21" s="363"/>
      <c r="D21" s="363"/>
      <c r="E21" s="363"/>
      <c r="F21" s="363"/>
      <c r="G21" s="363"/>
      <c r="H21" s="363"/>
      <c r="I21" s="363"/>
      <c r="J21" s="363"/>
      <c r="K21" s="363"/>
      <c r="L21" s="363"/>
      <c r="M21" s="363"/>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363"/>
      <c r="AK21" s="363"/>
      <c r="AL21" s="363"/>
      <c r="AM21" s="363"/>
      <c r="AN21" s="363"/>
      <c r="AO21" s="363"/>
      <c r="AP21" s="363"/>
      <c r="AQ21" s="363"/>
      <c r="AR21" s="363"/>
      <c r="AS21" s="363"/>
      <c r="AT21" s="363"/>
      <c r="AU21" s="363"/>
      <c r="AV21" s="363"/>
      <c r="AW21" s="363"/>
      <c r="AX21" s="363"/>
      <c r="AY21" s="363"/>
    </row>
    <row r="22" spans="1:57" ht="15" customHeight="1" x14ac:dyDescent="0.3">
      <c r="C22" s="361" t="s">
        <v>19</v>
      </c>
      <c r="D22" s="361"/>
      <c r="E22" s="361"/>
      <c r="F22" s="361"/>
      <c r="G22" s="361"/>
      <c r="H22" s="361"/>
      <c r="I22" s="361"/>
      <c r="J22" s="361"/>
      <c r="K22" s="361"/>
      <c r="L22" s="361"/>
      <c r="M22" s="361"/>
      <c r="N22" s="361"/>
      <c r="O22" s="361"/>
      <c r="P22" s="361"/>
      <c r="Q22" s="361"/>
      <c r="R22" s="361"/>
      <c r="S22" s="361"/>
      <c r="T22" s="361"/>
      <c r="U22" s="361"/>
      <c r="V22" s="361"/>
      <c r="W22" s="362" t="s">
        <v>224</v>
      </c>
      <c r="X22" s="362"/>
      <c r="Y22" s="362"/>
      <c r="Z22" s="362"/>
      <c r="AA22" s="362"/>
      <c r="AB22" s="362"/>
      <c r="AC22" s="362"/>
      <c r="AD22" s="362"/>
      <c r="AE22" s="362"/>
      <c r="AF22" s="362"/>
      <c r="AG22" s="362"/>
      <c r="AH22" s="362"/>
      <c r="AI22" s="362"/>
      <c r="AJ22" s="362"/>
      <c r="AK22" s="362"/>
      <c r="AL22" s="362"/>
      <c r="AM22" s="362"/>
      <c r="AN22" s="362"/>
      <c r="AO22" s="362"/>
      <c r="AP22" s="362"/>
      <c r="AQ22" s="37"/>
      <c r="AR22" s="37"/>
      <c r="AS22" s="37"/>
      <c r="AT22" s="38"/>
      <c r="AU22" s="38"/>
      <c r="AV22" s="38"/>
      <c r="AW22" s="38"/>
      <c r="AX22" s="38"/>
      <c r="AY22" s="38"/>
    </row>
    <row r="23" spans="1:57" ht="60.75" x14ac:dyDescent="0.3">
      <c r="A23" s="13" t="s">
        <v>4</v>
      </c>
      <c r="B23" s="14" t="s">
        <v>0</v>
      </c>
      <c r="C23" s="63" t="s">
        <v>7</v>
      </c>
      <c r="D23" s="5" t="s">
        <v>6</v>
      </c>
      <c r="E23" s="21" t="s">
        <v>41</v>
      </c>
      <c r="F23" s="58" t="s">
        <v>42</v>
      </c>
      <c r="G23" s="58" t="s">
        <v>43</v>
      </c>
      <c r="H23" s="58" t="s">
        <v>75</v>
      </c>
      <c r="I23" s="58" t="s">
        <v>39</v>
      </c>
      <c r="J23" s="58" t="s">
        <v>40</v>
      </c>
      <c r="K23" s="58" t="s">
        <v>44</v>
      </c>
      <c r="L23" s="58" t="s">
        <v>36</v>
      </c>
      <c r="M23" s="15" t="s">
        <v>8</v>
      </c>
      <c r="N23" s="5" t="s">
        <v>11</v>
      </c>
      <c r="O23" s="5" t="s">
        <v>38</v>
      </c>
      <c r="P23" s="15" t="s">
        <v>33</v>
      </c>
      <c r="Q23" s="5" t="s">
        <v>34</v>
      </c>
      <c r="R23" s="58" t="s">
        <v>45</v>
      </c>
      <c r="S23" s="15" t="s">
        <v>46</v>
      </c>
      <c r="T23" s="5" t="s">
        <v>32</v>
      </c>
      <c r="U23" s="5" t="s">
        <v>30</v>
      </c>
      <c r="V23" s="5" t="s">
        <v>1</v>
      </c>
      <c r="W23" s="26" t="s">
        <v>5</v>
      </c>
      <c r="X23" s="26" t="s">
        <v>6</v>
      </c>
      <c r="Y23" s="27" t="s">
        <v>41</v>
      </c>
      <c r="Z23" s="59" t="s">
        <v>42</v>
      </c>
      <c r="AA23" s="59" t="s">
        <v>43</v>
      </c>
      <c r="AB23" s="59" t="s">
        <v>74</v>
      </c>
      <c r="AC23" s="59" t="s">
        <v>39</v>
      </c>
      <c r="AD23" s="59" t="s">
        <v>40</v>
      </c>
      <c r="AE23" s="59" t="s">
        <v>44</v>
      </c>
      <c r="AF23" s="67" t="s">
        <v>36</v>
      </c>
      <c r="AG23" s="26" t="s">
        <v>8</v>
      </c>
      <c r="AH23" s="28" t="s">
        <v>11</v>
      </c>
      <c r="AI23" s="28" t="s">
        <v>38</v>
      </c>
      <c r="AJ23" s="26" t="s">
        <v>33</v>
      </c>
      <c r="AK23" s="28" t="s">
        <v>34</v>
      </c>
      <c r="AL23" s="28" t="s">
        <v>47</v>
      </c>
      <c r="AM23" s="26" t="s">
        <v>46</v>
      </c>
      <c r="AN23" s="28" t="s">
        <v>32</v>
      </c>
      <c r="AO23" s="28" t="s">
        <v>30</v>
      </c>
      <c r="AP23" s="26" t="s">
        <v>1</v>
      </c>
      <c r="AQ23" s="6" t="str">
        <f>"Climate benefit " &amp;C22 &amp; " ton CO2/ha"</f>
        <v>Climate benefit BAU 95% ton CO2/ha</v>
      </c>
      <c r="AR23" s="6" t="str">
        <f>"Climate benefit "&amp;AT22 &amp; " ton CO2/ha"</f>
        <v>Climate benefit  ton CO2/ha</v>
      </c>
      <c r="AS23" s="6" t="str">
        <f>"Diff "&amp;C22&amp;" and "&amp;AT22 &amp; " ton CO2/ha/year"</f>
        <v>Diff BAU 95% and  ton CO2/ha/year</v>
      </c>
      <c r="AT23" s="16" t="s">
        <v>12</v>
      </c>
      <c r="AV23" s="2"/>
      <c r="BE23" t="s">
        <v>13</v>
      </c>
    </row>
    <row r="24" spans="1:57" x14ac:dyDescent="0.25">
      <c r="A24" s="4">
        <v>0</v>
      </c>
      <c r="B24" s="4">
        <v>2023</v>
      </c>
      <c r="C24" s="39">
        <f>'2.1. Harvest 95%'!D4</f>
        <v>187.18</v>
      </c>
      <c r="D24" s="39"/>
      <c r="E24" s="39">
        <f>'2.1. Harvest 95%'!F4*k</f>
        <v>2.4255</v>
      </c>
      <c r="F24" s="64"/>
      <c r="G24" s="64"/>
      <c r="H24" s="64"/>
      <c r="I24" s="64"/>
      <c r="J24" s="64"/>
      <c r="K24" s="64"/>
      <c r="L24" s="17"/>
      <c r="M24" s="7">
        <v>15</v>
      </c>
      <c r="N24" s="8"/>
      <c r="O24" s="8"/>
      <c r="P24" s="61">
        <v>1.5</v>
      </c>
      <c r="Q24" s="8"/>
      <c r="R24" s="8"/>
      <c r="S24" s="61">
        <v>0.05</v>
      </c>
      <c r="T24" s="8"/>
      <c r="U24" s="9"/>
      <c r="V24" s="9"/>
      <c r="W24" s="29">
        <f>'2.2 Harvest 75%'!D4</f>
        <v>187.23</v>
      </c>
      <c r="X24" s="30"/>
      <c r="Y24" s="29"/>
      <c r="Z24" s="31"/>
      <c r="AA24" s="31"/>
      <c r="AB24" s="31"/>
      <c r="AC24" s="31"/>
      <c r="AD24" s="31"/>
      <c r="AE24" s="31"/>
      <c r="AF24" s="31"/>
      <c r="AG24" s="32">
        <f>M24</f>
        <v>15</v>
      </c>
      <c r="AH24" s="33"/>
      <c r="AI24" s="33"/>
      <c r="AJ24" s="32">
        <f>P24</f>
        <v>1.5</v>
      </c>
      <c r="AK24" s="33"/>
      <c r="AL24" s="33"/>
      <c r="AM24" s="32">
        <f>S24</f>
        <v>0.05</v>
      </c>
      <c r="AN24" s="33"/>
      <c r="AO24" s="34"/>
      <c r="AP24" s="34"/>
      <c r="AS24">
        <v>0</v>
      </c>
      <c r="AT24">
        <v>0</v>
      </c>
      <c r="AW24" s="1"/>
      <c r="BE24" s="20">
        <v>35</v>
      </c>
    </row>
    <row r="25" spans="1:57" x14ac:dyDescent="0.25">
      <c r="A25" s="4">
        <v>5</v>
      </c>
      <c r="B25" s="18">
        <f t="shared" ref="B25:B54" si="0">B24+5</f>
        <v>2028</v>
      </c>
      <c r="C25" s="39">
        <f>'2.1. Harvest 95%'!D5</f>
        <v>187.12</v>
      </c>
      <c r="D25" s="22">
        <f>C25-C24</f>
        <v>-6.0000000000002274E-2</v>
      </c>
      <c r="E25" s="72">
        <f>'2.1. Harvest 95%'!F5*k</f>
        <v>2.4842999999999997</v>
      </c>
      <c r="F25" s="72">
        <f>'2.1. Harvest 95%'!G5*k</f>
        <v>1.6463999999999999</v>
      </c>
      <c r="G25" s="72">
        <f>'2.1. Harvest 95%'!H5*k</f>
        <v>0.14280000000000001</v>
      </c>
      <c r="H25" s="72">
        <f>'2.1. Harvest 95%'!I5/2</f>
        <v>0.13500000000000001</v>
      </c>
      <c r="I25" s="72">
        <f t="shared" ref="I25:I54" si="1">p*E25</f>
        <v>1.1402937</v>
      </c>
      <c r="J25" s="72">
        <f t="shared" ref="J25:J54" si="2">F25*paperpulp+E25*(ppaperboard+papertimb)</f>
        <v>1.2342854999999999</v>
      </c>
      <c r="K25" s="72">
        <f>E25*pboard</f>
        <v>5.0679719999999998E-2</v>
      </c>
      <c r="L25" s="57">
        <f>I25</f>
        <v>1.1402937</v>
      </c>
      <c r="M25" s="8">
        <f t="shared" ref="M25:M54" si="3">M24*EXP(-qsawn*5)+L25</f>
        <v>14.198552149441863</v>
      </c>
      <c r="N25" s="8">
        <f>M25-M24</f>
        <v>-0.80144785055813728</v>
      </c>
      <c r="O25" s="22">
        <f>J25</f>
        <v>1.2342854999999999</v>
      </c>
      <c r="P25" s="8">
        <f t="shared" ref="P25:P54" si="4">P24*EXP(-qpap*5)+O25</f>
        <v>1.4994505429449552</v>
      </c>
      <c r="Q25" s="8">
        <f>P25-P24</f>
        <v>-5.49457055044833E-4</v>
      </c>
      <c r="R25" s="8">
        <f>K25</f>
        <v>5.0679719999999998E-2</v>
      </c>
      <c r="S25" s="8">
        <f t="shared" ref="S25:S54" si="5">S24*EXP(-qpap*5)+R25</f>
        <v>5.9518554764831845E-2</v>
      </c>
      <c r="T25" s="8">
        <f>S25-S24</f>
        <v>9.5185547648318422E-3</v>
      </c>
      <c r="U25" s="53">
        <f t="shared" ref="U25:U54" si="6">(E25+F25+G25+H25)*SFtot</f>
        <v>5.7310499999999989</v>
      </c>
      <c r="V25" s="53">
        <f t="shared" ref="V25:V54" si="7">D25+U25+Q25+T25+N25</f>
        <v>4.8785712471516467</v>
      </c>
      <c r="W25" s="29">
        <f>'2.2 Harvest 75%'!D5</f>
        <v>188.56</v>
      </c>
      <c r="X25" s="35">
        <f>W25-W24</f>
        <v>1.3300000000000125</v>
      </c>
      <c r="Y25" s="68">
        <f>'2.2 Harvest 75%'!F5*k</f>
        <v>1.9130999999999998</v>
      </c>
      <c r="Z25" s="68">
        <f>'2.2 Harvest 75%'!G5*k</f>
        <v>1.3965000000000001</v>
      </c>
      <c r="AA25" s="68">
        <f>'2.2 Harvest 75%'!H5*k</f>
        <v>0.11760000000000001</v>
      </c>
      <c r="AB25" s="68">
        <f>'2.2 Harvest 75%'!I5/2</f>
        <v>0.11</v>
      </c>
      <c r="AC25" s="68">
        <f t="shared" ref="AC25:AC54" si="8">p*Y25</f>
        <v>0.87811289999999997</v>
      </c>
      <c r="AD25" s="348">
        <f t="shared" ref="AD25:AD54" si="9">Z25*paperpulp+Y25*(ppaperboard+papertimb)</f>
        <v>0.99937950000000009</v>
      </c>
      <c r="AE25" s="68">
        <f t="shared" ref="AE25:AE54" si="10">Y25*pboard</f>
        <v>3.9027239999999998E-2</v>
      </c>
      <c r="AF25" s="33">
        <f>AC25</f>
        <v>0.87811289999999997</v>
      </c>
      <c r="AG25" s="33">
        <f>AG24*EXP(-qsawn*5)+AF25</f>
        <v>13.936371349441862</v>
      </c>
      <c r="AH25" s="33">
        <f>AG25-AG24</f>
        <v>-1.0636286505581385</v>
      </c>
      <c r="AI25" s="33">
        <f>AD25</f>
        <v>0.99937950000000009</v>
      </c>
      <c r="AJ25" s="33">
        <f>AJ24*EXP(-qpap*5)+AI25</f>
        <v>1.2645445429449556</v>
      </c>
      <c r="AK25" s="33">
        <f>AJ25-AJ24</f>
        <v>-0.23545545705504445</v>
      </c>
      <c r="AL25" s="33">
        <f>AE25</f>
        <v>3.9027239999999998E-2</v>
      </c>
      <c r="AM25" s="33">
        <f t="shared" ref="AM25:AM54" si="11">AM24*EXP(-qpap*5)+AL25</f>
        <v>4.7866074764831845E-2</v>
      </c>
      <c r="AN25" s="33">
        <f>AM25-AM24</f>
        <v>-2.1339252351681576E-3</v>
      </c>
      <c r="AO25" s="56">
        <f t="shared" ref="AO25:AO54" si="12">(Z25+Y25+AA25+AB25)*SFtot</f>
        <v>4.5983599999999996</v>
      </c>
      <c r="AP25" s="56">
        <f>X25+AO25+AK25+AN25+AH25</f>
        <v>4.6271419671516609</v>
      </c>
      <c r="AQ25" s="10">
        <f>V25*3.67/5</f>
        <v>3.5808712954093087</v>
      </c>
      <c r="AR25" s="10">
        <f>AP25*3.67/5</f>
        <v>3.3963222038893193</v>
      </c>
      <c r="AS25" s="10">
        <f>(AR25-AQ25)</f>
        <v>-0.18454909151998944</v>
      </c>
      <c r="AT25" s="10">
        <f>SUM(AS$25:AS25)*5</f>
        <v>-0.92274545759994719</v>
      </c>
      <c r="AW25" s="1"/>
      <c r="BE25" s="20">
        <v>2</v>
      </c>
    </row>
    <row r="26" spans="1:57" x14ac:dyDescent="0.25">
      <c r="A26" s="4">
        <v>10</v>
      </c>
      <c r="B26" s="18">
        <f t="shared" si="0"/>
        <v>2033</v>
      </c>
      <c r="C26" s="39">
        <f>'2.1. Harvest 95%'!D6</f>
        <v>187.21</v>
      </c>
      <c r="D26" s="22">
        <f t="shared" ref="D26:D54" si="13">C26-C25</f>
        <v>9.0000000000003411E-2</v>
      </c>
      <c r="E26" s="72">
        <f>'2.1. Harvest 95%'!F6*k</f>
        <v>2.3519999999999999</v>
      </c>
      <c r="F26" s="72">
        <f>'2.1. Harvest 95%'!G6*k</f>
        <v>1.7094</v>
      </c>
      <c r="G26" s="72">
        <f>'2.1. Harvest 95%'!H6*k</f>
        <v>0.14280000000000001</v>
      </c>
      <c r="H26" s="72">
        <f>'2.1. Harvest 95%'!I6/2</f>
        <v>0.16</v>
      </c>
      <c r="I26" s="72">
        <f t="shared" si="1"/>
        <v>1.0795680000000001</v>
      </c>
      <c r="J26" s="72">
        <f t="shared" si="2"/>
        <v>1.2258119999999999</v>
      </c>
      <c r="K26" s="72">
        <f t="shared" ref="K26:K54" si="14">E26*pboard</f>
        <v>4.7980800000000004E-2</v>
      </c>
      <c r="L26" s="57">
        <f t="shared" ref="L26:L54" si="15">I26</f>
        <v>1.0795680000000001</v>
      </c>
      <c r="M26" s="8">
        <f t="shared" si="3"/>
        <v>13.440125571686007</v>
      </c>
      <c r="N26" s="8">
        <f t="shared" ref="N26:N54" si="16">M26-M25</f>
        <v>-0.75842657775585565</v>
      </c>
      <c r="O26" s="22">
        <f t="shared" ref="O26:O54" si="17">J26</f>
        <v>1.2258119999999999</v>
      </c>
      <c r="P26" s="8">
        <f t="shared" si="4"/>
        <v>1.4908799117425571</v>
      </c>
      <c r="Q26" s="8">
        <f t="shared" ref="Q26:Q54" si="18">P26-P25</f>
        <v>-8.5706312023980935E-3</v>
      </c>
      <c r="R26" s="8">
        <f t="shared" ref="R26:R54" si="19">K26</f>
        <v>4.7980800000000004E-2</v>
      </c>
      <c r="S26" s="8">
        <f t="shared" si="5"/>
        <v>5.8502293420158877E-2</v>
      </c>
      <c r="T26" s="8">
        <f t="shared" ref="T26:T54" si="20">S26-S25</f>
        <v>-1.0162613446729682E-3</v>
      </c>
      <c r="U26" s="53">
        <f t="shared" si="6"/>
        <v>5.6734600000000004</v>
      </c>
      <c r="V26" s="53">
        <f t="shared" si="7"/>
        <v>4.9954465296970776</v>
      </c>
      <c r="W26" s="29">
        <f>'2.2 Harvest 75%'!D6</f>
        <v>190.28</v>
      </c>
      <c r="X26" s="35">
        <f t="shared" ref="X26:X54" si="21">W26-W25</f>
        <v>1.7199999999999989</v>
      </c>
      <c r="Y26" s="68">
        <f>'2.2 Harvest 75%'!F6*k</f>
        <v>1.9991999999999999</v>
      </c>
      <c r="Z26" s="68">
        <f>'2.2 Harvest 75%'!G6*k</f>
        <v>1.323</v>
      </c>
      <c r="AA26" s="68">
        <f>'2.2 Harvest 75%'!H6*k</f>
        <v>0.11550000000000001</v>
      </c>
      <c r="AB26" s="68">
        <f>'2.2 Harvest 75%'!I6/2</f>
        <v>0.115</v>
      </c>
      <c r="AC26" s="68">
        <f t="shared" si="8"/>
        <v>0.91763280000000003</v>
      </c>
      <c r="AD26" s="348">
        <f t="shared" si="9"/>
        <v>0.99254399999999987</v>
      </c>
      <c r="AE26" s="68">
        <f t="shared" si="10"/>
        <v>4.0783680000000003E-2</v>
      </c>
      <c r="AF26" s="33">
        <f t="shared" ref="AF26:AF54" si="22">AC26</f>
        <v>0.91763280000000003</v>
      </c>
      <c r="AG26" s="33">
        <f t="shared" ref="AG26:AG54" si="23">AG25*EXP(-qsawn*5)+AF26</f>
        <v>13.049948728560578</v>
      </c>
      <c r="AH26" s="33">
        <f t="shared" ref="AH26:AH54" si="24">AG26-AG25</f>
        <v>-0.88642262088128376</v>
      </c>
      <c r="AI26" s="33">
        <f t="shared" ref="AI26:AI54" si="25">AD26</f>
        <v>0.99254399999999987</v>
      </c>
      <c r="AJ26" s="33">
        <f t="shared" ref="AJ26:AJ54" si="26">AJ25*EXP(-qpap*5)+AI26</f>
        <v>1.2160860053572051</v>
      </c>
      <c r="AK26" s="33">
        <f t="shared" ref="AK26:AK54" si="27">AJ26-AJ25</f>
        <v>-4.8458537587750428E-2</v>
      </c>
      <c r="AL26" s="33">
        <f t="shared" ref="AL26:AL54" si="28">AE26</f>
        <v>4.0783680000000003E-2</v>
      </c>
      <c r="AM26" s="33">
        <f t="shared" si="11"/>
        <v>4.9245286513748723E-2</v>
      </c>
      <c r="AN26" s="33">
        <f t="shared" ref="AN26:AN54" si="29">AM26-AM25</f>
        <v>1.3792117489168781E-3</v>
      </c>
      <c r="AO26" s="56">
        <f t="shared" si="12"/>
        <v>4.6185099999999997</v>
      </c>
      <c r="AP26" s="56">
        <f t="shared" ref="AP26:AP54" si="30">X26+AO26+AK26+AN26+AH26</f>
        <v>5.4050080532798814</v>
      </c>
      <c r="AQ26" s="10">
        <f t="shared" ref="AQ26:AQ54" si="31">V26*3.67/5</f>
        <v>3.6666577527976552</v>
      </c>
      <c r="AR26" s="10">
        <f t="shared" ref="AR26:AR54" si="32">AP26*3.67/5</f>
        <v>3.9672759111074329</v>
      </c>
      <c r="AS26" s="10">
        <f t="shared" ref="AS26:AS54" si="33">(AR26-AQ26)</f>
        <v>0.30061815830977778</v>
      </c>
      <c r="AT26" s="10">
        <f>SUM(AS$25:AS26)*5</f>
        <v>0.58034533394894172</v>
      </c>
      <c r="AW26" s="1"/>
      <c r="BE26">
        <v>25</v>
      </c>
    </row>
    <row r="27" spans="1:57" x14ac:dyDescent="0.25">
      <c r="A27" s="4">
        <v>15</v>
      </c>
      <c r="B27" s="18">
        <f t="shared" si="0"/>
        <v>2038</v>
      </c>
      <c r="C27" s="39">
        <f>'2.1. Harvest 95%'!D7</f>
        <v>187.3</v>
      </c>
      <c r="D27" s="22">
        <f t="shared" si="13"/>
        <v>9.0000000000003411E-2</v>
      </c>
      <c r="E27" s="72">
        <f>'2.1. Harvest 95%'!F7*k</f>
        <v>2.1923999999999997</v>
      </c>
      <c r="F27" s="72">
        <f>'2.1. Harvest 95%'!G7*k</f>
        <v>1.6862999999999999</v>
      </c>
      <c r="G27" s="72">
        <f>'2.1. Harvest 95%'!H7*k</f>
        <v>0.1386</v>
      </c>
      <c r="H27" s="72">
        <f>'2.1. Harvest 95%'!I7/2</f>
        <v>0.12</v>
      </c>
      <c r="I27" s="72">
        <f t="shared" si="1"/>
        <v>1.0063115999999999</v>
      </c>
      <c r="J27" s="72">
        <f t="shared" si="2"/>
        <v>1.1779319999999998</v>
      </c>
      <c r="K27" s="72">
        <f t="shared" si="14"/>
        <v>4.4724959999999994E-2</v>
      </c>
      <c r="L27" s="57">
        <f t="shared" si="15"/>
        <v>1.0063115999999999</v>
      </c>
      <c r="M27" s="8">
        <f t="shared" si="3"/>
        <v>12.706620487201896</v>
      </c>
      <c r="N27" s="8">
        <f t="shared" si="16"/>
        <v>-0.73350508448411134</v>
      </c>
      <c r="O27" s="22">
        <f t="shared" si="17"/>
        <v>1.1779319999999998</v>
      </c>
      <c r="P27" s="8">
        <f t="shared" si="4"/>
        <v>1.4414848238819906</v>
      </c>
      <c r="Q27" s="8">
        <f t="shared" si="18"/>
        <v>-4.9395087860566456E-2</v>
      </c>
      <c r="R27" s="8">
        <f t="shared" si="19"/>
        <v>4.4724959999999994E-2</v>
      </c>
      <c r="S27" s="8">
        <f t="shared" si="5"/>
        <v>5.5066802098089868E-2</v>
      </c>
      <c r="T27" s="8">
        <f t="shared" si="20"/>
        <v>-3.4354913220690092E-3</v>
      </c>
      <c r="U27" s="53">
        <f t="shared" si="6"/>
        <v>5.3784900000000002</v>
      </c>
      <c r="V27" s="53">
        <f t="shared" si="7"/>
        <v>4.6821543363332569</v>
      </c>
      <c r="W27" s="29">
        <f>'2.2 Harvest 75%'!D7</f>
        <v>192.2</v>
      </c>
      <c r="X27" s="35">
        <f t="shared" si="21"/>
        <v>1.9199999999999875</v>
      </c>
      <c r="Y27" s="68">
        <f>'2.2 Harvest 75%'!F7*k</f>
        <v>1.9215</v>
      </c>
      <c r="Z27" s="68">
        <f>'2.2 Harvest 75%'!G7*k</f>
        <v>1.3061999999999998</v>
      </c>
      <c r="AA27" s="68">
        <f>'2.2 Harvest 75%'!H7*k</f>
        <v>0.1134</v>
      </c>
      <c r="AB27" s="68">
        <f>'2.2 Harvest 75%'!I7/2</f>
        <v>0.09</v>
      </c>
      <c r="AC27" s="68">
        <f t="shared" si="8"/>
        <v>0.88196850000000004</v>
      </c>
      <c r="AD27" s="348">
        <f t="shared" si="9"/>
        <v>0.96712349999999991</v>
      </c>
      <c r="AE27" s="68">
        <f t="shared" si="10"/>
        <v>3.91986E-2</v>
      </c>
      <c r="AF27" s="33">
        <f t="shared" si="22"/>
        <v>0.88196850000000004</v>
      </c>
      <c r="AG27" s="33">
        <f t="shared" si="23"/>
        <v>12.242608716633949</v>
      </c>
      <c r="AH27" s="33">
        <f t="shared" si="24"/>
        <v>-0.80734001192662852</v>
      </c>
      <c r="AI27" s="33">
        <f t="shared" si="25"/>
        <v>0.96712349999999991</v>
      </c>
      <c r="AJ27" s="33">
        <f t="shared" si="26"/>
        <v>1.1820991652235349</v>
      </c>
      <c r="AK27" s="33">
        <f t="shared" si="27"/>
        <v>-3.398684013367026E-2</v>
      </c>
      <c r="AL27" s="33">
        <f t="shared" si="28"/>
        <v>3.91986E-2</v>
      </c>
      <c r="AM27" s="33">
        <f t="shared" si="11"/>
        <v>4.7904019008836542E-2</v>
      </c>
      <c r="AN27" s="33">
        <f t="shared" si="29"/>
        <v>-1.3412675049121817E-3</v>
      </c>
      <c r="AO27" s="56">
        <f t="shared" si="12"/>
        <v>4.4604299999999997</v>
      </c>
      <c r="AP27" s="56">
        <f t="shared" si="30"/>
        <v>5.5377618804347755</v>
      </c>
      <c r="AQ27" s="10">
        <f t="shared" si="31"/>
        <v>3.4367012828686105</v>
      </c>
      <c r="AR27" s="10">
        <f t="shared" si="32"/>
        <v>4.0647172202391255</v>
      </c>
      <c r="AS27" s="10">
        <f t="shared" si="33"/>
        <v>0.62801593737051498</v>
      </c>
      <c r="AT27" s="10">
        <f>SUM(AS$25:AS27)*5</f>
        <v>3.7204250208015166</v>
      </c>
      <c r="AW27" s="1"/>
    </row>
    <row r="28" spans="1:57" x14ac:dyDescent="0.25">
      <c r="A28" s="4">
        <v>20</v>
      </c>
      <c r="B28" s="18">
        <f t="shared" si="0"/>
        <v>2043</v>
      </c>
      <c r="C28" s="39">
        <f>'2.1. Harvest 95%'!D8</f>
        <v>187.56</v>
      </c>
      <c r="D28" s="22">
        <f t="shared" si="13"/>
        <v>0.25999999999999091</v>
      </c>
      <c r="E28" s="72">
        <f>'2.1. Harvest 95%'!F8*k</f>
        <v>2.0055000000000001</v>
      </c>
      <c r="F28" s="72">
        <f>'2.1. Harvest 95%'!G8*k</f>
        <v>1.8837000000000002</v>
      </c>
      <c r="G28" s="72">
        <f>'2.1. Harvest 95%'!H8*k</f>
        <v>0.14489999999999997</v>
      </c>
      <c r="H28" s="72">
        <f>'2.1. Harvest 95%'!I8/2</f>
        <v>0.13500000000000001</v>
      </c>
      <c r="I28" s="72">
        <f t="shared" si="1"/>
        <v>0.92052450000000008</v>
      </c>
      <c r="J28" s="72">
        <f t="shared" si="2"/>
        <v>1.2071535</v>
      </c>
      <c r="K28" s="72">
        <f t="shared" si="14"/>
        <v>4.0912200000000003E-2</v>
      </c>
      <c r="L28" s="57">
        <f t="shared" si="15"/>
        <v>0.92052450000000008</v>
      </c>
      <c r="M28" s="8">
        <f t="shared" si="3"/>
        <v>11.982280122723683</v>
      </c>
      <c r="N28" s="8">
        <f t="shared" si="16"/>
        <v>-0.72434036447821271</v>
      </c>
      <c r="O28" s="22">
        <f t="shared" si="17"/>
        <v>1.2071535</v>
      </c>
      <c r="P28" s="8">
        <f t="shared" si="4"/>
        <v>1.461974423486113</v>
      </c>
      <c r="Q28" s="8">
        <f t="shared" si="18"/>
        <v>2.0489599604122333E-2</v>
      </c>
      <c r="R28" s="8">
        <f t="shared" si="19"/>
        <v>4.0912200000000003E-2</v>
      </c>
      <c r="S28" s="8">
        <f t="shared" si="5"/>
        <v>5.064672729545424E-2</v>
      </c>
      <c r="T28" s="8">
        <f t="shared" si="20"/>
        <v>-4.4200748026356276E-3</v>
      </c>
      <c r="U28" s="53">
        <f t="shared" si="6"/>
        <v>5.4198300000000001</v>
      </c>
      <c r="V28" s="53">
        <f t="shared" si="7"/>
        <v>4.9715591603232649</v>
      </c>
      <c r="W28" s="29">
        <f>'2.2 Harvest 75%'!D8</f>
        <v>194.5</v>
      </c>
      <c r="X28" s="35">
        <f t="shared" si="21"/>
        <v>2.3000000000000114</v>
      </c>
      <c r="Y28" s="68">
        <f>'2.2 Harvest 75%'!F8*k</f>
        <v>1.8732</v>
      </c>
      <c r="Z28" s="68">
        <f>'2.2 Harvest 75%'!G8*k</f>
        <v>1.4238</v>
      </c>
      <c r="AA28" s="68">
        <f>'2.2 Harvest 75%'!H8*k</f>
        <v>0.11760000000000001</v>
      </c>
      <c r="AB28" s="68">
        <f>'2.2 Harvest 75%'!I8/2</f>
        <v>0.125</v>
      </c>
      <c r="AC28" s="68">
        <f t="shared" si="8"/>
        <v>0.85979879999999997</v>
      </c>
      <c r="AD28" s="348">
        <f t="shared" si="9"/>
        <v>0.99997800000000003</v>
      </c>
      <c r="AE28" s="68">
        <f t="shared" si="10"/>
        <v>3.8213280000000002E-2</v>
      </c>
      <c r="AF28" s="33">
        <f t="shared" si="22"/>
        <v>0.85979879999999997</v>
      </c>
      <c r="AG28" s="33">
        <f t="shared" si="23"/>
        <v>11.517608714479724</v>
      </c>
      <c r="AH28" s="33">
        <f t="shared" si="24"/>
        <v>-0.72500000215422489</v>
      </c>
      <c r="AI28" s="33">
        <f t="shared" si="25"/>
        <v>0.99997800000000003</v>
      </c>
      <c r="AJ28" s="33">
        <f t="shared" si="26"/>
        <v>1.2089455839411296</v>
      </c>
      <c r="AK28" s="33">
        <f t="shared" si="27"/>
        <v>2.6846418717594744E-2</v>
      </c>
      <c r="AL28" s="33">
        <f t="shared" si="28"/>
        <v>3.8213280000000002E-2</v>
      </c>
      <c r="AM28" s="33">
        <f t="shared" si="11"/>
        <v>4.66815941718094E-2</v>
      </c>
      <c r="AN28" s="33">
        <f t="shared" si="29"/>
        <v>-1.2224248370271418E-3</v>
      </c>
      <c r="AO28" s="56">
        <f t="shared" si="12"/>
        <v>4.6014799999999996</v>
      </c>
      <c r="AP28" s="56">
        <f t="shared" si="30"/>
        <v>6.2021039917263536</v>
      </c>
      <c r="AQ28" s="10">
        <f t="shared" si="31"/>
        <v>3.6491244236772764</v>
      </c>
      <c r="AR28" s="10">
        <f t="shared" si="32"/>
        <v>4.5523443299271431</v>
      </c>
      <c r="AS28" s="10">
        <f t="shared" si="33"/>
        <v>0.9032199062498667</v>
      </c>
      <c r="AT28" s="10">
        <f>SUM(AS$25:AS28)*5</f>
        <v>8.2365245520508505</v>
      </c>
      <c r="AW28" s="1"/>
    </row>
    <row r="29" spans="1:57" x14ac:dyDescent="0.25">
      <c r="A29" s="4">
        <v>25</v>
      </c>
      <c r="B29" s="18">
        <f t="shared" si="0"/>
        <v>2048</v>
      </c>
      <c r="C29" s="39">
        <f>'2.1. Harvest 95%'!D9</f>
        <v>188.29</v>
      </c>
      <c r="D29" s="22">
        <f t="shared" si="13"/>
        <v>0.72999999999998977</v>
      </c>
      <c r="E29" s="72">
        <f>'2.1. Harvest 95%'!F9*k</f>
        <v>2.0705999999999998</v>
      </c>
      <c r="F29" s="72">
        <f>'2.1. Harvest 95%'!G9*k</f>
        <v>1.9047000000000001</v>
      </c>
      <c r="G29" s="72">
        <f>'2.1. Harvest 95%'!H9*k</f>
        <v>0.14699999999999999</v>
      </c>
      <c r="H29" s="72">
        <f>'2.1. Harvest 95%'!I9/2</f>
        <v>0.155</v>
      </c>
      <c r="I29" s="72">
        <f t="shared" si="1"/>
        <v>0.95040539999999996</v>
      </c>
      <c r="J29" s="72">
        <f t="shared" si="2"/>
        <v>1.2310829999999999</v>
      </c>
      <c r="K29" s="72">
        <f t="shared" si="14"/>
        <v>4.2240239999999998E-2</v>
      </c>
      <c r="L29" s="57">
        <f t="shared" si="15"/>
        <v>0.95040539999999996</v>
      </c>
      <c r="M29" s="8">
        <f t="shared" si="3"/>
        <v>11.381586110409053</v>
      </c>
      <c r="N29" s="8">
        <f t="shared" si="16"/>
        <v>-0.60069401231463004</v>
      </c>
      <c r="O29" s="22">
        <f t="shared" si="17"/>
        <v>1.2310829999999999</v>
      </c>
      <c r="P29" s="8">
        <f t="shared" si="4"/>
        <v>1.4895260071920808</v>
      </c>
      <c r="Q29" s="8">
        <f t="shared" si="18"/>
        <v>2.7551583705967886E-2</v>
      </c>
      <c r="R29" s="8">
        <f t="shared" si="19"/>
        <v>4.2240239999999998E-2</v>
      </c>
      <c r="S29" s="8">
        <f t="shared" si="5"/>
        <v>5.1193401078880374E-2</v>
      </c>
      <c r="T29" s="8">
        <f t="shared" si="20"/>
        <v>5.4667378342613399E-4</v>
      </c>
      <c r="U29" s="53">
        <f t="shared" si="6"/>
        <v>5.5604900000000006</v>
      </c>
      <c r="V29" s="53">
        <f t="shared" si="7"/>
        <v>5.7178942451747545</v>
      </c>
      <c r="W29" s="29">
        <f>'2.2 Harvest 75%'!D9</f>
        <v>196.9</v>
      </c>
      <c r="X29" s="35">
        <f t="shared" si="21"/>
        <v>2.4000000000000057</v>
      </c>
      <c r="Y29" s="68">
        <f>'2.2 Harvest 75%'!F9*k</f>
        <v>1.8437999999999999</v>
      </c>
      <c r="Z29" s="68">
        <f>'2.2 Harvest 75%'!G9*k</f>
        <v>1.5371999999999999</v>
      </c>
      <c r="AA29" s="68">
        <f>'2.2 Harvest 75%'!H9*k</f>
        <v>0.12179999999999999</v>
      </c>
      <c r="AB29" s="68">
        <f>'2.2 Harvest 75%'!I9/2</f>
        <v>0.11</v>
      </c>
      <c r="AC29" s="68">
        <f t="shared" si="8"/>
        <v>0.84630419999999995</v>
      </c>
      <c r="AD29" s="348">
        <f t="shared" si="9"/>
        <v>1.0358669999999999</v>
      </c>
      <c r="AE29" s="68">
        <f t="shared" si="10"/>
        <v>3.7613519999999998E-2</v>
      </c>
      <c r="AF29" s="33">
        <f t="shared" si="22"/>
        <v>0.84630419999999995</v>
      </c>
      <c r="AG29" s="33">
        <f t="shared" si="23"/>
        <v>10.872964954214673</v>
      </c>
      <c r="AH29" s="33">
        <f t="shared" si="24"/>
        <v>-0.64464376026505121</v>
      </c>
      <c r="AI29" s="33">
        <f t="shared" si="25"/>
        <v>1.0358669999999999</v>
      </c>
      <c r="AJ29" s="33">
        <f t="shared" si="26"/>
        <v>1.2495804051225756</v>
      </c>
      <c r="AK29" s="33">
        <f t="shared" si="27"/>
        <v>4.0634821181446013E-2</v>
      </c>
      <c r="AL29" s="33">
        <f t="shared" si="28"/>
        <v>3.7613519999999998E-2</v>
      </c>
      <c r="AM29" s="33">
        <f t="shared" si="11"/>
        <v>4.5865737948871207E-2</v>
      </c>
      <c r="AN29" s="33">
        <f t="shared" si="29"/>
        <v>-8.1585622293819243E-4</v>
      </c>
      <c r="AO29" s="56">
        <f t="shared" si="12"/>
        <v>4.6966399999999995</v>
      </c>
      <c r="AP29" s="56">
        <f t="shared" si="30"/>
        <v>6.4918152046934621</v>
      </c>
      <c r="AQ29" s="10">
        <f t="shared" si="31"/>
        <v>4.1969343759582696</v>
      </c>
      <c r="AR29" s="10">
        <f t="shared" si="32"/>
        <v>4.7649923602450013</v>
      </c>
      <c r="AS29" s="10">
        <f t="shared" si="33"/>
        <v>0.56805798428673171</v>
      </c>
      <c r="AT29" s="10">
        <f>SUM(AS$25:AS29)*5</f>
        <v>11.076814473484509</v>
      </c>
      <c r="AW29" s="1"/>
    </row>
    <row r="30" spans="1:57" x14ac:dyDescent="0.25">
      <c r="A30" s="4">
        <v>30</v>
      </c>
      <c r="B30" s="18">
        <f t="shared" si="0"/>
        <v>2053</v>
      </c>
      <c r="C30" s="39">
        <f>'2.1. Harvest 95%'!D10</f>
        <v>189.11</v>
      </c>
      <c r="D30" s="22">
        <f t="shared" si="13"/>
        <v>0.8200000000000216</v>
      </c>
      <c r="E30" s="72">
        <f>'2.1. Harvest 95%'!F10*k</f>
        <v>2.1902999999999997</v>
      </c>
      <c r="F30" s="72">
        <f>'2.1. Harvest 95%'!G10*k</f>
        <v>1.8878999999999999</v>
      </c>
      <c r="G30" s="72">
        <f>'2.1. Harvest 95%'!H10*k</f>
        <v>0.14909999999999998</v>
      </c>
      <c r="H30" s="72">
        <f>'2.1. Harvest 95%'!I10/2</f>
        <v>0.105</v>
      </c>
      <c r="I30" s="72">
        <f t="shared" si="1"/>
        <v>1.0053477</v>
      </c>
      <c r="J30" s="72">
        <f t="shared" si="2"/>
        <v>1.2540255</v>
      </c>
      <c r="K30" s="72">
        <f t="shared" si="14"/>
        <v>4.4682119999999999E-2</v>
      </c>
      <c r="L30" s="57">
        <f t="shared" si="15"/>
        <v>1.0053477</v>
      </c>
      <c r="M30" s="8">
        <f t="shared" si="3"/>
        <v>10.913593899619944</v>
      </c>
      <c r="N30" s="8">
        <f t="shared" si="16"/>
        <v>-0.46799221078910946</v>
      </c>
      <c r="O30" s="22">
        <f t="shared" si="17"/>
        <v>1.2540255</v>
      </c>
      <c r="P30" s="8">
        <f t="shared" si="4"/>
        <v>1.5173389851098107</v>
      </c>
      <c r="Q30" s="8">
        <f t="shared" si="18"/>
        <v>2.7812977917729853E-2</v>
      </c>
      <c r="R30" s="8">
        <f t="shared" si="19"/>
        <v>4.4682119999999999E-2</v>
      </c>
      <c r="S30" s="8">
        <f t="shared" si="5"/>
        <v>5.3731920263719757E-2</v>
      </c>
      <c r="T30" s="8">
        <f t="shared" si="20"/>
        <v>2.5385191848393829E-3</v>
      </c>
      <c r="U30" s="53">
        <f t="shared" si="6"/>
        <v>5.6319900000000001</v>
      </c>
      <c r="V30" s="53">
        <f t="shared" si="7"/>
        <v>6.0143492863134815</v>
      </c>
      <c r="W30" s="29">
        <f>'2.2 Harvest 75%'!D10</f>
        <v>199.47</v>
      </c>
      <c r="X30" s="35">
        <f t="shared" si="21"/>
        <v>2.5699999999999932</v>
      </c>
      <c r="Y30" s="68">
        <f>'2.2 Harvest 75%'!F10*k</f>
        <v>2.0390999999999999</v>
      </c>
      <c r="Z30" s="68">
        <f>'2.2 Harvest 75%'!G10*k</f>
        <v>1.4279999999999999</v>
      </c>
      <c r="AA30" s="68">
        <f>'2.2 Harvest 75%'!H10*k</f>
        <v>0.12179999999999999</v>
      </c>
      <c r="AB30" s="68">
        <f>'2.2 Harvest 75%'!I10/2</f>
        <v>0.12</v>
      </c>
      <c r="AC30" s="68">
        <f t="shared" si="8"/>
        <v>0.93594690000000003</v>
      </c>
      <c r="AD30" s="348">
        <f t="shared" si="9"/>
        <v>1.0422194999999999</v>
      </c>
      <c r="AE30" s="68">
        <f t="shared" si="10"/>
        <v>4.1597639999999998E-2</v>
      </c>
      <c r="AF30" s="33">
        <f t="shared" si="22"/>
        <v>0.93594690000000003</v>
      </c>
      <c r="AG30" s="33">
        <f t="shared" si="23"/>
        <v>10.4014126655906</v>
      </c>
      <c r="AH30" s="33">
        <f t="shared" si="24"/>
        <v>-0.47155228862407306</v>
      </c>
      <c r="AI30" s="33">
        <f t="shared" si="25"/>
        <v>1.0422194999999999</v>
      </c>
      <c r="AJ30" s="33">
        <f t="shared" si="26"/>
        <v>1.2631161945250016</v>
      </c>
      <c r="AK30" s="33">
        <f t="shared" si="27"/>
        <v>1.3535789402425946E-2</v>
      </c>
      <c r="AL30" s="33">
        <f t="shared" si="28"/>
        <v>4.1597639999999998E-2</v>
      </c>
      <c r="AM30" s="33">
        <f t="shared" si="11"/>
        <v>4.9705633581943E-2</v>
      </c>
      <c r="AN30" s="33">
        <f t="shared" si="29"/>
        <v>3.8398956330717923E-3</v>
      </c>
      <c r="AO30" s="56">
        <f t="shared" si="12"/>
        <v>4.8215700000000004</v>
      </c>
      <c r="AP30" s="56">
        <f t="shared" si="30"/>
        <v>6.9373933964114185</v>
      </c>
      <c r="AQ30" s="10">
        <f t="shared" si="31"/>
        <v>4.4145323761540949</v>
      </c>
      <c r="AR30" s="10">
        <f t="shared" si="32"/>
        <v>5.092046752965981</v>
      </c>
      <c r="AS30" s="10">
        <f t="shared" si="33"/>
        <v>0.67751437681188609</v>
      </c>
      <c r="AT30" s="10">
        <f>SUM(AS$25:AS30)*5</f>
        <v>14.464386357543939</v>
      </c>
      <c r="AW30" s="1"/>
    </row>
    <row r="31" spans="1:57" x14ac:dyDescent="0.25">
      <c r="A31" s="4">
        <v>35</v>
      </c>
      <c r="B31" s="18">
        <f t="shared" si="0"/>
        <v>2058</v>
      </c>
      <c r="C31" s="39">
        <f>'2.1. Harvest 95%'!D11</f>
        <v>189.96</v>
      </c>
      <c r="D31" s="22">
        <f t="shared" si="13"/>
        <v>0.84999999999999432</v>
      </c>
      <c r="E31" s="72">
        <f>'2.1. Harvest 95%'!F11*k</f>
        <v>2.0748000000000002</v>
      </c>
      <c r="F31" s="72">
        <f>'2.1. Harvest 95%'!G11*k</f>
        <v>2.0055000000000001</v>
      </c>
      <c r="G31" s="72">
        <f>'2.1. Harvest 95%'!H11*k</f>
        <v>0.15329999999999999</v>
      </c>
      <c r="H31" s="72">
        <f>'2.1. Harvest 95%'!I11/2</f>
        <v>0.14499999999999999</v>
      </c>
      <c r="I31" s="72">
        <f t="shared" si="1"/>
        <v>0.9523332000000001</v>
      </c>
      <c r="J31" s="72">
        <f t="shared" si="2"/>
        <v>1.270416</v>
      </c>
      <c r="K31" s="72">
        <f t="shared" si="14"/>
        <v>4.232592000000001E-2</v>
      </c>
      <c r="L31" s="57">
        <f t="shared" si="15"/>
        <v>0.9523332000000001</v>
      </c>
      <c r="M31" s="8">
        <f t="shared" si="3"/>
        <v>10.453168516899286</v>
      </c>
      <c r="N31" s="8">
        <f t="shared" si="16"/>
        <v>-0.46042538272065769</v>
      </c>
      <c r="O31" s="22">
        <f t="shared" si="17"/>
        <v>1.270416</v>
      </c>
      <c r="P31" s="8">
        <f t="shared" si="4"/>
        <v>1.5386461714324653</v>
      </c>
      <c r="Q31" s="8">
        <f t="shared" si="18"/>
        <v>2.1307186322654603E-2</v>
      </c>
      <c r="R31" s="8">
        <f t="shared" si="19"/>
        <v>4.232592000000001E-2</v>
      </c>
      <c r="S31" s="8">
        <f t="shared" si="5"/>
        <v>5.1824471296162786E-2</v>
      </c>
      <c r="T31" s="8">
        <f t="shared" si="20"/>
        <v>-1.9074489675569711E-3</v>
      </c>
      <c r="U31" s="53">
        <f t="shared" si="6"/>
        <v>5.6921799999999996</v>
      </c>
      <c r="V31" s="53">
        <f t="shared" si="7"/>
        <v>6.101154354634434</v>
      </c>
      <c r="W31" s="29">
        <f>'2.2 Harvest 75%'!D11</f>
        <v>202.19</v>
      </c>
      <c r="X31" s="35">
        <f t="shared" si="21"/>
        <v>2.7199999999999989</v>
      </c>
      <c r="Y31" s="68">
        <f>'2.2 Harvest 75%'!F11*k</f>
        <v>1.9551000000000001</v>
      </c>
      <c r="Z31" s="68">
        <f>'2.2 Harvest 75%'!G11*k</f>
        <v>1.5666</v>
      </c>
      <c r="AA31" s="68">
        <f>'2.2 Harvest 75%'!H11*k</f>
        <v>0.126</v>
      </c>
      <c r="AB31" s="68">
        <f>'2.2 Harvest 75%'!I11/2</f>
        <v>0.14499999999999999</v>
      </c>
      <c r="AC31" s="68">
        <f t="shared" si="8"/>
        <v>0.8973909000000001</v>
      </c>
      <c r="AD31" s="348">
        <f t="shared" si="9"/>
        <v>1.0743075000000002</v>
      </c>
      <c r="AE31" s="68">
        <f t="shared" si="10"/>
        <v>3.9884040000000003E-2</v>
      </c>
      <c r="AF31" s="33">
        <f t="shared" si="22"/>
        <v>0.8973909000000001</v>
      </c>
      <c r="AG31" s="33">
        <f t="shared" si="23"/>
        <v>9.9523465551053363</v>
      </c>
      <c r="AH31" s="33">
        <f t="shared" si="24"/>
        <v>-0.44906611048526379</v>
      </c>
      <c r="AI31" s="33">
        <f t="shared" si="25"/>
        <v>1.0743075000000002</v>
      </c>
      <c r="AJ31" s="33">
        <f t="shared" si="26"/>
        <v>1.2975970066437938</v>
      </c>
      <c r="AK31" s="33">
        <f t="shared" si="27"/>
        <v>3.4480812118792281E-2</v>
      </c>
      <c r="AL31" s="33">
        <f t="shared" si="28"/>
        <v>3.9884040000000003E-2</v>
      </c>
      <c r="AM31" s="33">
        <f t="shared" si="11"/>
        <v>4.8670837642241421E-2</v>
      </c>
      <c r="AN31" s="33">
        <f t="shared" si="29"/>
        <v>-1.0347959397015785E-3</v>
      </c>
      <c r="AO31" s="56">
        <f t="shared" si="12"/>
        <v>4.9305099999999999</v>
      </c>
      <c r="AP31" s="56">
        <f t="shared" si="30"/>
        <v>7.2348899056938256</v>
      </c>
      <c r="AQ31" s="10">
        <f t="shared" si="31"/>
        <v>4.4782472963016744</v>
      </c>
      <c r="AR31" s="10">
        <f t="shared" si="32"/>
        <v>5.3104091907792679</v>
      </c>
      <c r="AS31" s="10">
        <f t="shared" si="33"/>
        <v>0.83216189447759348</v>
      </c>
      <c r="AT31" s="10">
        <f>SUM(AS$25:AS31)*5</f>
        <v>18.625195829931908</v>
      </c>
    </row>
    <row r="32" spans="1:57" x14ac:dyDescent="0.25">
      <c r="A32" s="4">
        <v>40</v>
      </c>
      <c r="B32" s="18">
        <f t="shared" si="0"/>
        <v>2063</v>
      </c>
      <c r="C32" s="39">
        <f>'2.1. Harvest 95%'!D12</f>
        <v>190.86</v>
      </c>
      <c r="D32" s="22">
        <f t="shared" si="13"/>
        <v>0.90000000000000568</v>
      </c>
      <c r="E32" s="72">
        <f>'2.1. Harvest 95%'!F12*k</f>
        <v>2.2008000000000001</v>
      </c>
      <c r="F32" s="72">
        <f>'2.1. Harvest 95%'!G12*k</f>
        <v>1.9634999999999998</v>
      </c>
      <c r="G32" s="72">
        <f>'2.1. Harvest 95%'!H12*k</f>
        <v>0.15329999999999999</v>
      </c>
      <c r="H32" s="72">
        <f>'2.1. Harvest 95%'!I12/2</f>
        <v>0.15</v>
      </c>
      <c r="I32" s="72">
        <f t="shared" si="1"/>
        <v>1.0101672000000002</v>
      </c>
      <c r="J32" s="72">
        <f t="shared" si="2"/>
        <v>1.285326</v>
      </c>
      <c r="K32" s="72">
        <f t="shared" si="14"/>
        <v>4.4896320000000003E-2</v>
      </c>
      <c r="L32" s="57">
        <f t="shared" si="15"/>
        <v>1.0101672000000002</v>
      </c>
      <c r="M32" s="8">
        <f t="shared" si="3"/>
        <v>10.110178940615983</v>
      </c>
      <c r="N32" s="8">
        <f t="shared" si="16"/>
        <v>-0.34298957628330307</v>
      </c>
      <c r="O32" s="22">
        <f t="shared" si="17"/>
        <v>1.285326</v>
      </c>
      <c r="P32" s="8">
        <f t="shared" si="4"/>
        <v>1.5573227854166538</v>
      </c>
      <c r="Q32" s="8">
        <f t="shared" si="18"/>
        <v>1.8676613984188517E-2</v>
      </c>
      <c r="R32" s="8">
        <f t="shared" si="19"/>
        <v>4.4896320000000003E-2</v>
      </c>
      <c r="S32" s="8">
        <f t="shared" si="5"/>
        <v>5.4057678771231077E-2</v>
      </c>
      <c r="T32" s="8">
        <f t="shared" si="20"/>
        <v>2.2332074750682912E-3</v>
      </c>
      <c r="U32" s="53">
        <f t="shared" si="6"/>
        <v>5.8078799999999999</v>
      </c>
      <c r="V32" s="53">
        <f t="shared" si="7"/>
        <v>6.3858002451759592</v>
      </c>
      <c r="W32" s="29">
        <f>'2.2 Harvest 75%'!D12</f>
        <v>204.82</v>
      </c>
      <c r="X32" s="35">
        <f t="shared" si="21"/>
        <v>2.6299999999999955</v>
      </c>
      <c r="Y32" s="68">
        <f>'2.2 Harvest 75%'!F12*k</f>
        <v>1.8291000000000002</v>
      </c>
      <c r="Z32" s="68">
        <f>'2.2 Harvest 75%'!G12*k</f>
        <v>1.6379999999999999</v>
      </c>
      <c r="AA32" s="68">
        <f>'2.2 Harvest 75%'!H12*k</f>
        <v>0.12809999999999999</v>
      </c>
      <c r="AB32" s="68">
        <f>'2.2 Harvest 75%'!I12/2</f>
        <v>0.125</v>
      </c>
      <c r="AC32" s="68">
        <f t="shared" si="8"/>
        <v>0.83955690000000016</v>
      </c>
      <c r="AD32" s="348">
        <f t="shared" si="9"/>
        <v>1.0705695</v>
      </c>
      <c r="AE32" s="68">
        <f t="shared" si="10"/>
        <v>3.7313640000000009E-2</v>
      </c>
      <c r="AF32" s="33">
        <f t="shared" si="22"/>
        <v>0.83955690000000016</v>
      </c>
      <c r="AG32" s="33">
        <f t="shared" si="23"/>
        <v>9.5035777996651909</v>
      </c>
      <c r="AH32" s="33">
        <f t="shared" si="24"/>
        <v>-0.44876875544014538</v>
      </c>
      <c r="AI32" s="33">
        <f t="shared" si="25"/>
        <v>1.0705695</v>
      </c>
      <c r="AJ32" s="33">
        <f t="shared" si="26"/>
        <v>1.2999544106612979</v>
      </c>
      <c r="AK32" s="33">
        <f t="shared" si="27"/>
        <v>2.3574040175040611E-3</v>
      </c>
      <c r="AL32" s="33">
        <f t="shared" si="28"/>
        <v>3.7313640000000009E-2</v>
      </c>
      <c r="AM32" s="33">
        <f t="shared" si="11"/>
        <v>4.5917509835714604E-2</v>
      </c>
      <c r="AN32" s="33">
        <f t="shared" si="29"/>
        <v>-2.7533278065268174E-3</v>
      </c>
      <c r="AO32" s="56">
        <f t="shared" si="12"/>
        <v>4.8362600000000002</v>
      </c>
      <c r="AP32" s="56">
        <f t="shared" si="30"/>
        <v>7.0170953207708271</v>
      </c>
      <c r="AQ32" s="10">
        <f t="shared" si="31"/>
        <v>4.6871773799591541</v>
      </c>
      <c r="AR32" s="10">
        <f t="shared" si="32"/>
        <v>5.1505479654457869</v>
      </c>
      <c r="AS32" s="10">
        <f t="shared" si="33"/>
        <v>0.46337058548663279</v>
      </c>
      <c r="AT32" s="10">
        <f>SUM(AS$25:AS32)*5</f>
        <v>20.942048757365068</v>
      </c>
    </row>
    <row r="33" spans="1:50" x14ac:dyDescent="0.25">
      <c r="A33" s="4">
        <v>45</v>
      </c>
      <c r="B33" s="18">
        <f t="shared" si="0"/>
        <v>2068</v>
      </c>
      <c r="C33" s="39">
        <f>'2.1. Harvest 95%'!D13</f>
        <v>191.75</v>
      </c>
      <c r="D33" s="22">
        <f t="shared" si="13"/>
        <v>0.88999999999998636</v>
      </c>
      <c r="E33" s="72">
        <f>'2.1. Harvest 95%'!F13*k</f>
        <v>2.1630000000000003</v>
      </c>
      <c r="F33" s="72">
        <f>'2.1. Harvest 95%'!G13*k</f>
        <v>2.0684999999999998</v>
      </c>
      <c r="G33" s="72">
        <f>'2.1. Harvest 95%'!H13*k</f>
        <v>0.1575</v>
      </c>
      <c r="H33" s="72">
        <f>'2.1. Harvest 95%'!I13/2</f>
        <v>0.19</v>
      </c>
      <c r="I33" s="72">
        <f t="shared" si="1"/>
        <v>0.99281700000000017</v>
      </c>
      <c r="J33" s="72">
        <f t="shared" si="2"/>
        <v>1.3159649999999998</v>
      </c>
      <c r="K33" s="72">
        <f t="shared" si="14"/>
        <v>4.412520000000001E-2</v>
      </c>
      <c r="L33" s="57">
        <f t="shared" si="15"/>
        <v>0.99281700000000017</v>
      </c>
      <c r="M33" s="8">
        <f t="shared" si="3"/>
        <v>9.7942389717778564</v>
      </c>
      <c r="N33" s="8">
        <f t="shared" si="16"/>
        <v>-0.31593996883812636</v>
      </c>
      <c r="O33" s="22">
        <f t="shared" si="17"/>
        <v>1.3159649999999998</v>
      </c>
      <c r="P33" s="8">
        <f t="shared" si="4"/>
        <v>1.5912633755161094</v>
      </c>
      <c r="Q33" s="8">
        <f t="shared" si="18"/>
        <v>3.3940590099455603E-2</v>
      </c>
      <c r="R33" s="8">
        <f t="shared" si="19"/>
        <v>4.412520000000001E-2</v>
      </c>
      <c r="S33" s="8">
        <f t="shared" si="5"/>
        <v>5.3681337808585403E-2</v>
      </c>
      <c r="T33" s="8">
        <f t="shared" si="20"/>
        <v>-3.7634096264567429E-4</v>
      </c>
      <c r="U33" s="53">
        <f t="shared" si="6"/>
        <v>5.952700000000001</v>
      </c>
      <c r="V33" s="53">
        <f t="shared" si="7"/>
        <v>6.560324280298671</v>
      </c>
      <c r="W33" s="29">
        <f>'2.2 Harvest 75%'!D13</f>
        <v>207.44</v>
      </c>
      <c r="X33" s="35">
        <f t="shared" si="21"/>
        <v>2.6200000000000045</v>
      </c>
      <c r="Y33" s="68">
        <f>'2.2 Harvest 75%'!F13*k</f>
        <v>1.8123</v>
      </c>
      <c r="Z33" s="68">
        <f>'2.2 Harvest 75%'!G13*k</f>
        <v>1.6737</v>
      </c>
      <c r="AA33" s="68">
        <f>'2.2 Harvest 75%'!H13*k</f>
        <v>0.13019999999999998</v>
      </c>
      <c r="AB33" s="68">
        <f>'2.2 Harvest 75%'!I13/2</f>
        <v>0.14499999999999999</v>
      </c>
      <c r="AC33" s="68">
        <f t="shared" si="8"/>
        <v>0.83184570000000002</v>
      </c>
      <c r="AD33" s="348">
        <f t="shared" si="9"/>
        <v>1.0800194999999999</v>
      </c>
      <c r="AE33" s="68">
        <f t="shared" si="10"/>
        <v>3.6970920000000004E-2</v>
      </c>
      <c r="AF33" s="33">
        <f t="shared" si="22"/>
        <v>0.83184570000000002</v>
      </c>
      <c r="AG33" s="33">
        <f t="shared" si="23"/>
        <v>9.1051907068270719</v>
      </c>
      <c r="AH33" s="33">
        <f t="shared" si="24"/>
        <v>-0.39838709283811902</v>
      </c>
      <c r="AI33" s="33">
        <f t="shared" si="25"/>
        <v>1.0800194999999999</v>
      </c>
      <c r="AJ33" s="33">
        <f t="shared" si="26"/>
        <v>1.3098211447529913</v>
      </c>
      <c r="AK33" s="33">
        <f t="shared" si="27"/>
        <v>9.8667340916933632E-3</v>
      </c>
      <c r="AL33" s="33">
        <f t="shared" si="28"/>
        <v>3.6970920000000004E-2</v>
      </c>
      <c r="AM33" s="33">
        <f t="shared" si="11"/>
        <v>4.5088065645008453E-2</v>
      </c>
      <c r="AN33" s="33">
        <f t="shared" si="29"/>
        <v>-8.2944419070615089E-4</v>
      </c>
      <c r="AO33" s="56">
        <f t="shared" si="12"/>
        <v>4.8895599999999995</v>
      </c>
      <c r="AP33" s="56">
        <f t="shared" si="30"/>
        <v>7.1202101970628719</v>
      </c>
      <c r="AQ33" s="10">
        <f t="shared" si="31"/>
        <v>4.8152780217392239</v>
      </c>
      <c r="AR33" s="10">
        <f t="shared" si="32"/>
        <v>5.2262342846441481</v>
      </c>
      <c r="AS33" s="10">
        <f t="shared" si="33"/>
        <v>0.41095626290492415</v>
      </c>
      <c r="AT33" s="10">
        <f>SUM(AS$25:AS33)*5</f>
        <v>22.99683007188969</v>
      </c>
    </row>
    <row r="34" spans="1:50" x14ac:dyDescent="0.25">
      <c r="A34" s="4">
        <v>50</v>
      </c>
      <c r="B34" s="18">
        <f t="shared" si="0"/>
        <v>2073</v>
      </c>
      <c r="C34" s="39">
        <f>'2.1. Harvest 95%'!D14</f>
        <v>192.59</v>
      </c>
      <c r="D34" s="22">
        <f t="shared" si="13"/>
        <v>0.84000000000000341</v>
      </c>
      <c r="E34" s="72">
        <f>'2.1. Harvest 95%'!F14*k</f>
        <v>2.0726999999999998</v>
      </c>
      <c r="F34" s="72">
        <f>'2.1. Harvest 95%'!G14*k</f>
        <v>2.2176</v>
      </c>
      <c r="G34" s="72">
        <f>'2.1. Harvest 95%'!H14*k</f>
        <v>0.1638</v>
      </c>
      <c r="H34" s="72">
        <f>'2.1. Harvest 95%'!I14/2</f>
        <v>0.155</v>
      </c>
      <c r="I34" s="72">
        <f t="shared" si="1"/>
        <v>0.95136929999999997</v>
      </c>
      <c r="J34" s="72">
        <f t="shared" si="2"/>
        <v>1.3504995</v>
      </c>
      <c r="K34" s="72">
        <f t="shared" si="14"/>
        <v>4.2283080000000001E-2</v>
      </c>
      <c r="L34" s="57">
        <f t="shared" si="15"/>
        <v>0.95136929999999997</v>
      </c>
      <c r="M34" s="8">
        <f t="shared" si="3"/>
        <v>9.4777495539380645</v>
      </c>
      <c r="N34" s="8">
        <f t="shared" si="16"/>
        <v>-0.3164894178397919</v>
      </c>
      <c r="O34" s="22">
        <f t="shared" si="17"/>
        <v>1.3504995</v>
      </c>
      <c r="P34" s="8">
        <f t="shared" si="4"/>
        <v>1.631797780870309</v>
      </c>
      <c r="Q34" s="8">
        <f t="shared" si="18"/>
        <v>4.053440535419961E-2</v>
      </c>
      <c r="R34" s="8">
        <f t="shared" si="19"/>
        <v>4.2283080000000001E-2</v>
      </c>
      <c r="S34" s="8">
        <f t="shared" si="5"/>
        <v>5.177268949690414E-2</v>
      </c>
      <c r="T34" s="8">
        <f t="shared" si="20"/>
        <v>-1.908648311681263E-3</v>
      </c>
      <c r="U34" s="53">
        <f t="shared" si="6"/>
        <v>5.9918300000000011</v>
      </c>
      <c r="V34" s="53">
        <f t="shared" si="7"/>
        <v>6.5539663392027316</v>
      </c>
      <c r="W34" s="29">
        <f>'2.2 Harvest 75%'!D14</f>
        <v>209.96</v>
      </c>
      <c r="X34" s="35">
        <f t="shared" si="21"/>
        <v>2.5200000000000102</v>
      </c>
      <c r="Y34" s="68">
        <f>'2.2 Harvest 75%'!F14*k</f>
        <v>1.8480000000000001</v>
      </c>
      <c r="Z34" s="68">
        <f>'2.2 Harvest 75%'!G14*k</f>
        <v>1.6022999999999998</v>
      </c>
      <c r="AA34" s="68">
        <f>'2.2 Harvest 75%'!H14*k</f>
        <v>0.126</v>
      </c>
      <c r="AB34" s="68">
        <f>'2.2 Harvest 75%'!I14/2</f>
        <v>0.17499999999999999</v>
      </c>
      <c r="AC34" s="68">
        <f t="shared" si="8"/>
        <v>0.8482320000000001</v>
      </c>
      <c r="AD34" s="348">
        <f t="shared" si="9"/>
        <v>1.061634</v>
      </c>
      <c r="AE34" s="68">
        <f t="shared" si="10"/>
        <v>3.7699200000000002E-2</v>
      </c>
      <c r="AF34" s="33">
        <f t="shared" si="22"/>
        <v>0.8482320000000001</v>
      </c>
      <c r="AG34" s="33">
        <f t="shared" si="23"/>
        <v>8.7747608987469423</v>
      </c>
      <c r="AH34" s="33">
        <f t="shared" si="24"/>
        <v>-0.33042980808012956</v>
      </c>
      <c r="AI34" s="33">
        <f t="shared" si="25"/>
        <v>1.061634</v>
      </c>
      <c r="AJ34" s="33">
        <f t="shared" si="26"/>
        <v>1.2931798533990917</v>
      </c>
      <c r="AK34" s="33">
        <f t="shared" si="27"/>
        <v>-1.6641291353899579E-2</v>
      </c>
      <c r="AL34" s="33">
        <f t="shared" si="28"/>
        <v>3.7699200000000002E-2</v>
      </c>
      <c r="AM34" s="33">
        <f t="shared" si="11"/>
        <v>4.5669719242042425E-2</v>
      </c>
      <c r="AN34" s="33">
        <f t="shared" si="29"/>
        <v>5.8165359703397229E-4</v>
      </c>
      <c r="AO34" s="56">
        <f t="shared" si="12"/>
        <v>4.87669</v>
      </c>
      <c r="AP34" s="56">
        <f t="shared" si="30"/>
        <v>7.0502005541630153</v>
      </c>
      <c r="AQ34" s="10">
        <f t="shared" si="31"/>
        <v>4.8106112929748051</v>
      </c>
      <c r="AR34" s="10">
        <f t="shared" si="32"/>
        <v>5.1748472067556532</v>
      </c>
      <c r="AS34" s="10">
        <f t="shared" si="33"/>
        <v>0.36423591378084819</v>
      </c>
      <c r="AT34" s="10">
        <f>SUM(AS$25:AS34)*5</f>
        <v>24.818009640793932</v>
      </c>
    </row>
    <row r="35" spans="1:50" x14ac:dyDescent="0.25">
      <c r="A35" s="4">
        <v>55</v>
      </c>
      <c r="B35" s="18">
        <f t="shared" si="0"/>
        <v>2078</v>
      </c>
      <c r="C35" s="39">
        <f>'2.1. Harvest 95%'!D15</f>
        <v>193.45</v>
      </c>
      <c r="D35" s="22">
        <f t="shared" si="13"/>
        <v>0.85999999999998522</v>
      </c>
      <c r="E35" s="72">
        <f>'2.1. Harvest 95%'!F15*k</f>
        <v>2.1126</v>
      </c>
      <c r="F35" s="72">
        <f>'2.1. Harvest 95%'!G15*k</f>
        <v>2.2637999999999998</v>
      </c>
      <c r="G35" s="72">
        <f>'2.1. Harvest 95%'!H15*k</f>
        <v>0.16800000000000001</v>
      </c>
      <c r="H35" s="72">
        <f>'2.1. Harvest 95%'!I15/2</f>
        <v>0.16</v>
      </c>
      <c r="I35" s="72">
        <f t="shared" si="1"/>
        <v>0.96968340000000008</v>
      </c>
      <c r="J35" s="72">
        <f t="shared" si="2"/>
        <v>1.377831</v>
      </c>
      <c r="K35" s="72">
        <f t="shared" si="14"/>
        <v>4.3097040000000003E-2</v>
      </c>
      <c r="L35" s="57">
        <f t="shared" si="15"/>
        <v>0.96968340000000008</v>
      </c>
      <c r="M35" s="8">
        <f t="shared" si="3"/>
        <v>9.2205436129603697</v>
      </c>
      <c r="N35" s="8">
        <f t="shared" si="16"/>
        <v>-0.25720594097769478</v>
      </c>
      <c r="O35" s="22">
        <f t="shared" si="17"/>
        <v>1.377831</v>
      </c>
      <c r="P35" s="8">
        <f t="shared" si="4"/>
        <v>1.6662948190946389</v>
      </c>
      <c r="Q35" s="8">
        <f t="shared" si="18"/>
        <v>3.4497038224329923E-2</v>
      </c>
      <c r="R35" s="8">
        <f t="shared" si="19"/>
        <v>4.3097040000000003E-2</v>
      </c>
      <c r="S35" s="8">
        <f t="shared" si="5"/>
        <v>5.2249244955881617E-2</v>
      </c>
      <c r="T35" s="8">
        <f t="shared" si="20"/>
        <v>4.7655545897747759E-4</v>
      </c>
      <c r="U35" s="53">
        <f t="shared" si="6"/>
        <v>6.1157200000000014</v>
      </c>
      <c r="V35" s="53">
        <f t="shared" si="7"/>
        <v>6.7534876527055996</v>
      </c>
      <c r="W35" s="29">
        <f>'2.2 Harvest 75%'!D15</f>
        <v>212.44</v>
      </c>
      <c r="X35" s="35">
        <f t="shared" si="21"/>
        <v>2.4799999999999898</v>
      </c>
      <c r="Y35" s="68">
        <f>'2.2 Harvest 75%'!F15*k</f>
        <v>1.9782</v>
      </c>
      <c r="Z35" s="68">
        <f>'2.2 Harvest 75%'!G15*k</f>
        <v>1.5287999999999999</v>
      </c>
      <c r="AA35" s="68">
        <f>'2.2 Harvest 75%'!H15*k</f>
        <v>0.126</v>
      </c>
      <c r="AB35" s="68">
        <f>'2.2 Harvest 75%'!I15/2</f>
        <v>0.115</v>
      </c>
      <c r="AC35" s="68">
        <f t="shared" si="8"/>
        <v>0.90799380000000007</v>
      </c>
      <c r="AD35" s="348">
        <f t="shared" si="9"/>
        <v>1.0656030000000001</v>
      </c>
      <c r="AE35" s="68">
        <f t="shared" si="10"/>
        <v>4.035528E-2</v>
      </c>
      <c r="AF35" s="33">
        <f t="shared" si="22"/>
        <v>0.90799380000000007</v>
      </c>
      <c r="AG35" s="33">
        <f t="shared" si="23"/>
        <v>8.5468668431929551</v>
      </c>
      <c r="AH35" s="33">
        <f t="shared" si="24"/>
        <v>-0.22789405555398723</v>
      </c>
      <c r="AI35" s="33">
        <f t="shared" si="25"/>
        <v>1.0656030000000001</v>
      </c>
      <c r="AJ35" s="33">
        <f t="shared" si="26"/>
        <v>1.2942070609080809</v>
      </c>
      <c r="AK35" s="33">
        <f t="shared" si="27"/>
        <v>1.0272075089892141E-3</v>
      </c>
      <c r="AL35" s="33">
        <f t="shared" si="28"/>
        <v>4.035528E-2</v>
      </c>
      <c r="AM35" s="33">
        <f t="shared" si="11"/>
        <v>4.8428622042733488E-2</v>
      </c>
      <c r="AN35" s="33">
        <f t="shared" si="29"/>
        <v>2.7589028006910626E-3</v>
      </c>
      <c r="AO35" s="56">
        <f t="shared" si="12"/>
        <v>4.8723999999999998</v>
      </c>
      <c r="AP35" s="56">
        <f t="shared" si="30"/>
        <v>7.1282920547556827</v>
      </c>
      <c r="AQ35" s="10">
        <f t="shared" si="31"/>
        <v>4.9570599370859103</v>
      </c>
      <c r="AR35" s="10">
        <f t="shared" si="32"/>
        <v>5.2321663681906712</v>
      </c>
      <c r="AS35" s="10">
        <f t="shared" si="33"/>
        <v>0.27510643110476085</v>
      </c>
      <c r="AT35" s="10">
        <f>SUM(AS$25:AS35)*5</f>
        <v>26.193541796317735</v>
      </c>
    </row>
    <row r="36" spans="1:50" x14ac:dyDescent="0.25">
      <c r="A36" s="4">
        <v>60</v>
      </c>
      <c r="B36" s="18">
        <f t="shared" si="0"/>
        <v>2083</v>
      </c>
      <c r="C36" s="39">
        <f>'2.1. Harvest 95%'!D16</f>
        <v>194.16</v>
      </c>
      <c r="D36" s="22">
        <f t="shared" si="13"/>
        <v>0.71000000000000796</v>
      </c>
      <c r="E36" s="72">
        <f>'2.1. Harvest 95%'!F16*k</f>
        <v>2.0223</v>
      </c>
      <c r="F36" s="72">
        <f>'2.1. Harvest 95%'!G16*k</f>
        <v>2.3771999999999998</v>
      </c>
      <c r="G36" s="72">
        <f>'2.1. Harvest 95%'!H16*k</f>
        <v>0.1701</v>
      </c>
      <c r="H36" s="72">
        <f>'2.1. Harvest 95%'!I16/2</f>
        <v>0.24</v>
      </c>
      <c r="I36" s="72">
        <f t="shared" si="1"/>
        <v>0.9282357</v>
      </c>
      <c r="J36" s="72">
        <f t="shared" si="2"/>
        <v>1.3987995</v>
      </c>
      <c r="K36" s="72">
        <f t="shared" si="14"/>
        <v>4.125492E-2</v>
      </c>
      <c r="L36" s="57">
        <f t="shared" si="15"/>
        <v>0.9282357</v>
      </c>
      <c r="M36" s="8">
        <f t="shared" si="3"/>
        <v>8.9551851361591304</v>
      </c>
      <c r="N36" s="8">
        <f t="shared" si="16"/>
        <v>-0.26535847680123936</v>
      </c>
      <c r="O36" s="22">
        <f t="shared" si="17"/>
        <v>1.3987995</v>
      </c>
      <c r="P36" s="8">
        <f t="shared" si="4"/>
        <v>1.6933615915094578</v>
      </c>
      <c r="Q36" s="8">
        <f t="shared" si="18"/>
        <v>2.7066772414818807E-2</v>
      </c>
      <c r="R36" s="8">
        <f t="shared" si="19"/>
        <v>4.125492E-2</v>
      </c>
      <c r="S36" s="8">
        <f t="shared" si="5"/>
        <v>5.0491368855045224E-2</v>
      </c>
      <c r="T36" s="8">
        <f t="shared" si="20"/>
        <v>-1.7578761008363933E-3</v>
      </c>
      <c r="U36" s="53">
        <f t="shared" si="6"/>
        <v>6.2524799999999994</v>
      </c>
      <c r="V36" s="53">
        <f t="shared" si="7"/>
        <v>6.72243041951275</v>
      </c>
      <c r="W36" s="29">
        <f>'2.2 Harvest 75%'!D16</f>
        <v>214.79</v>
      </c>
      <c r="X36" s="35">
        <f t="shared" si="21"/>
        <v>2.3499999999999943</v>
      </c>
      <c r="Y36" s="68">
        <f>'2.2 Harvest 75%'!F16*k</f>
        <v>1.9991999999999999</v>
      </c>
      <c r="Z36" s="68">
        <f>'2.2 Harvest 75%'!G16*k</f>
        <v>1.4006999999999998</v>
      </c>
      <c r="AA36" s="68">
        <f>'2.2 Harvest 75%'!H16*k</f>
        <v>0.11969999999999999</v>
      </c>
      <c r="AB36" s="68">
        <f>'2.2 Harvest 75%'!I16/2</f>
        <v>0.125</v>
      </c>
      <c r="AC36" s="68">
        <f t="shared" si="8"/>
        <v>0.91763280000000003</v>
      </c>
      <c r="AD36" s="348">
        <f t="shared" si="9"/>
        <v>1.0220699999999998</v>
      </c>
      <c r="AE36" s="68">
        <f t="shared" si="10"/>
        <v>4.0783680000000003E-2</v>
      </c>
      <c r="AF36" s="33">
        <f t="shared" si="22"/>
        <v>0.91763280000000003</v>
      </c>
      <c r="AG36" s="33">
        <f t="shared" si="23"/>
        <v>8.358112544758594</v>
      </c>
      <c r="AH36" s="33">
        <f t="shared" si="24"/>
        <v>-0.18875429843436109</v>
      </c>
      <c r="AI36" s="33">
        <f t="shared" si="25"/>
        <v>1.0220699999999998</v>
      </c>
      <c r="AJ36" s="33">
        <f t="shared" si="26"/>
        <v>1.2508556472569037</v>
      </c>
      <c r="AK36" s="33">
        <f t="shared" si="27"/>
        <v>-4.3351413651177229E-2</v>
      </c>
      <c r="AL36" s="33">
        <f t="shared" si="28"/>
        <v>4.0783680000000003E-2</v>
      </c>
      <c r="AM36" s="33">
        <f t="shared" si="11"/>
        <v>4.9344731762484294E-2</v>
      </c>
      <c r="AN36" s="33">
        <f t="shared" si="29"/>
        <v>9.1610971975080585E-4</v>
      </c>
      <c r="AO36" s="56">
        <f t="shared" si="12"/>
        <v>4.7379799999999994</v>
      </c>
      <c r="AP36" s="56">
        <f t="shared" si="30"/>
        <v>6.8567903976342057</v>
      </c>
      <c r="AQ36" s="10">
        <f t="shared" si="31"/>
        <v>4.9342639279223581</v>
      </c>
      <c r="AR36" s="10">
        <f t="shared" si="32"/>
        <v>5.0328841518635068</v>
      </c>
      <c r="AS36" s="10">
        <f t="shared" si="33"/>
        <v>9.8620223941148666E-2</v>
      </c>
      <c r="AT36" s="10">
        <f>SUM(AS$25:AS36)*5</f>
        <v>26.686642916023477</v>
      </c>
    </row>
    <row r="37" spans="1:50" x14ac:dyDescent="0.25">
      <c r="A37" s="4">
        <v>65</v>
      </c>
      <c r="B37" s="18">
        <f t="shared" si="0"/>
        <v>2088</v>
      </c>
      <c r="C37" s="39">
        <f>'2.1. Harvest 95%'!D17</f>
        <v>194.58</v>
      </c>
      <c r="D37" s="22">
        <f t="shared" si="13"/>
        <v>0.42000000000001592</v>
      </c>
      <c r="E37" s="72">
        <f>'2.1. Harvest 95%'!F17*k</f>
        <v>2.1944999999999997</v>
      </c>
      <c r="F37" s="72">
        <f>'2.1. Harvest 95%'!G17*k</f>
        <v>2.2469999999999999</v>
      </c>
      <c r="G37" s="72">
        <f>'2.1. Harvest 95%'!H17*k</f>
        <v>0.16800000000000001</v>
      </c>
      <c r="H37" s="72">
        <f>'2.1. Harvest 95%'!I17/2</f>
        <v>0.27500000000000002</v>
      </c>
      <c r="I37" s="72">
        <f t="shared" si="1"/>
        <v>1.0072755</v>
      </c>
      <c r="J37" s="72">
        <f t="shared" si="2"/>
        <v>1.3915124999999997</v>
      </c>
      <c r="K37" s="72">
        <f t="shared" si="14"/>
        <v>4.4767799999999996E-2</v>
      </c>
      <c r="L37" s="57">
        <f t="shared" si="15"/>
        <v>1.0072755</v>
      </c>
      <c r="M37" s="8">
        <f t="shared" si="3"/>
        <v>8.8032169647044096</v>
      </c>
      <c r="N37" s="8">
        <f t="shared" si="16"/>
        <v>-0.15196817145472075</v>
      </c>
      <c r="O37" s="22">
        <f t="shared" si="17"/>
        <v>1.3915124999999997</v>
      </c>
      <c r="P37" s="8">
        <f t="shared" si="4"/>
        <v>1.6908593660892952</v>
      </c>
      <c r="Q37" s="8">
        <f t="shared" si="18"/>
        <v>-2.5022254201625405E-3</v>
      </c>
      <c r="R37" s="8">
        <f t="shared" si="19"/>
        <v>4.4767799999999996E-2</v>
      </c>
      <c r="S37" s="8">
        <f t="shared" si="5"/>
        <v>5.3693497327198428E-2</v>
      </c>
      <c r="T37" s="8">
        <f t="shared" si="20"/>
        <v>3.202128472153204E-3</v>
      </c>
      <c r="U37" s="53">
        <f t="shared" si="6"/>
        <v>6.34985</v>
      </c>
      <c r="V37" s="53">
        <f t="shared" si="7"/>
        <v>6.6185817315972857</v>
      </c>
      <c r="W37" s="29">
        <f>'2.2 Harvest 75%'!D17</f>
        <v>217.31</v>
      </c>
      <c r="X37" s="35">
        <f t="shared" si="21"/>
        <v>2.5200000000000102</v>
      </c>
      <c r="Y37" s="68">
        <f>'2.2 Harvest 75%'!F17*k</f>
        <v>1.9844999999999997</v>
      </c>
      <c r="Z37" s="68">
        <f>'2.2 Harvest 75%'!G17*k</f>
        <v>1.4490000000000001</v>
      </c>
      <c r="AA37" s="68">
        <f>'2.2 Harvest 75%'!H17*k</f>
        <v>0.12179999999999999</v>
      </c>
      <c r="AB37" s="68">
        <f>'2.2 Harvest 75%'!I17/2</f>
        <v>0.16500000000000001</v>
      </c>
      <c r="AC37" s="68">
        <f t="shared" si="8"/>
        <v>0.9108854999999999</v>
      </c>
      <c r="AD37" s="348">
        <f t="shared" si="9"/>
        <v>1.0368225</v>
      </c>
      <c r="AE37" s="68">
        <f t="shared" si="10"/>
        <v>4.04838E-2</v>
      </c>
      <c r="AF37" s="33">
        <f t="shared" si="22"/>
        <v>0.9108854999999999</v>
      </c>
      <c r="AG37" s="33">
        <f t="shared" si="23"/>
        <v>8.187045083931995</v>
      </c>
      <c r="AH37" s="33">
        <f t="shared" si="24"/>
        <v>-0.17106746082659896</v>
      </c>
      <c r="AI37" s="33">
        <f t="shared" si="25"/>
        <v>1.0368225</v>
      </c>
      <c r="AJ37" s="33">
        <f t="shared" si="26"/>
        <v>1.2579446276152111</v>
      </c>
      <c r="AK37" s="33">
        <f t="shared" si="27"/>
        <v>7.0889803583074062E-3</v>
      </c>
      <c r="AL37" s="33">
        <f t="shared" si="28"/>
        <v>4.04838E-2</v>
      </c>
      <c r="AM37" s="33">
        <f t="shared" si="11"/>
        <v>4.9206798611270967E-2</v>
      </c>
      <c r="AN37" s="33">
        <f t="shared" si="29"/>
        <v>-1.3793315121332639E-4</v>
      </c>
      <c r="AO37" s="56">
        <f t="shared" si="12"/>
        <v>4.8363899999999997</v>
      </c>
      <c r="AP37" s="56">
        <f t="shared" si="30"/>
        <v>7.1922735863805052</v>
      </c>
      <c r="AQ37" s="10">
        <f t="shared" si="31"/>
        <v>4.8580389909924078</v>
      </c>
      <c r="AR37" s="10">
        <f t="shared" si="32"/>
        <v>5.2791288124032913</v>
      </c>
      <c r="AS37" s="10">
        <f t="shared" si="33"/>
        <v>0.42108982141088358</v>
      </c>
      <c r="AT37" s="10">
        <f>SUM(AS$25:AS37)*5</f>
        <v>28.792092023077895</v>
      </c>
    </row>
    <row r="38" spans="1:50" x14ac:dyDescent="0.25">
      <c r="A38" s="4">
        <v>70</v>
      </c>
      <c r="B38" s="18">
        <f t="shared" si="0"/>
        <v>2093</v>
      </c>
      <c r="C38" s="39">
        <f>'2.1. Harvest 95%'!D18</f>
        <v>194.91</v>
      </c>
      <c r="D38" s="22">
        <f t="shared" si="13"/>
        <v>0.32999999999998408</v>
      </c>
      <c r="E38" s="72">
        <f>'2.1. Harvest 95%'!F18*k</f>
        <v>2.3561999999999999</v>
      </c>
      <c r="F38" s="72">
        <f>'2.1. Harvest 95%'!G18*k</f>
        <v>2.0453999999999999</v>
      </c>
      <c r="G38" s="72">
        <f>'2.1. Harvest 95%'!H18*k</f>
        <v>0.16170000000000001</v>
      </c>
      <c r="H38" s="72">
        <f>'2.1. Harvest 95%'!I18/2</f>
        <v>0.28499999999999998</v>
      </c>
      <c r="I38" s="72">
        <f t="shared" si="1"/>
        <v>1.0814957999999999</v>
      </c>
      <c r="J38" s="72">
        <f t="shared" si="2"/>
        <v>1.3545209999999999</v>
      </c>
      <c r="K38" s="72">
        <f t="shared" si="14"/>
        <v>4.8066480000000002E-2</v>
      </c>
      <c r="L38" s="57">
        <f t="shared" si="15"/>
        <v>1.0814957999999999</v>
      </c>
      <c r="M38" s="8">
        <f t="shared" si="3"/>
        <v>8.7451412874414203</v>
      </c>
      <c r="N38" s="8">
        <f t="shared" si="16"/>
        <v>-5.8075677262989345E-2</v>
      </c>
      <c r="O38" s="22">
        <f t="shared" si="17"/>
        <v>1.3545209999999999</v>
      </c>
      <c r="P38" s="8">
        <f t="shared" si="4"/>
        <v>1.6534255309486319</v>
      </c>
      <c r="Q38" s="8">
        <f t="shared" si="18"/>
        <v>-3.7433835140663341E-2</v>
      </c>
      <c r="R38" s="8">
        <f t="shared" si="19"/>
        <v>4.8066480000000002E-2</v>
      </c>
      <c r="S38" s="8">
        <f t="shared" si="5"/>
        <v>5.7558239016420945E-2</v>
      </c>
      <c r="T38" s="8">
        <f t="shared" si="20"/>
        <v>3.8647416892225173E-3</v>
      </c>
      <c r="U38" s="53">
        <f t="shared" si="6"/>
        <v>6.3027899999999999</v>
      </c>
      <c r="V38" s="53">
        <f t="shared" si="7"/>
        <v>6.5411452292855534</v>
      </c>
      <c r="W38" s="29">
        <f>'2.2 Harvest 75%'!D18</f>
        <v>219.68</v>
      </c>
      <c r="X38" s="35">
        <f t="shared" si="21"/>
        <v>2.3700000000000045</v>
      </c>
      <c r="Y38" s="68">
        <f>'2.2 Harvest 75%'!F18*k</f>
        <v>1.9530000000000001</v>
      </c>
      <c r="Z38" s="68">
        <f>'2.2 Harvest 75%'!G18*k</f>
        <v>1.4511000000000001</v>
      </c>
      <c r="AA38" s="68">
        <f>'2.2 Harvest 75%'!H18*k</f>
        <v>0.11969999999999999</v>
      </c>
      <c r="AB38" s="68">
        <f>'2.2 Harvest 75%'!I18/2</f>
        <v>0.14000000000000001</v>
      </c>
      <c r="AC38" s="68">
        <f t="shared" si="8"/>
        <v>0.89642700000000008</v>
      </c>
      <c r="AD38" s="348">
        <f t="shared" si="9"/>
        <v>1.029903</v>
      </c>
      <c r="AE38" s="68">
        <f t="shared" si="10"/>
        <v>3.9841200000000007E-2</v>
      </c>
      <c r="AF38" s="33">
        <f t="shared" si="22"/>
        <v>0.89642700000000008</v>
      </c>
      <c r="AG38" s="33">
        <f t="shared" si="23"/>
        <v>8.0236637095477619</v>
      </c>
      <c r="AH38" s="33">
        <f t="shared" si="24"/>
        <v>-0.16338137438423317</v>
      </c>
      <c r="AI38" s="33">
        <f t="shared" si="25"/>
        <v>1.029903</v>
      </c>
      <c r="AJ38" s="33">
        <f t="shared" si="26"/>
        <v>1.2522782941359756</v>
      </c>
      <c r="AK38" s="33">
        <f t="shared" si="27"/>
        <v>-5.666333479235508E-3</v>
      </c>
      <c r="AL38" s="33">
        <f t="shared" si="28"/>
        <v>3.9841200000000007E-2</v>
      </c>
      <c r="AM38" s="33">
        <f t="shared" si="11"/>
        <v>4.8539815244627631E-2</v>
      </c>
      <c r="AN38" s="33">
        <f t="shared" si="29"/>
        <v>-6.6698336664333668E-4</v>
      </c>
      <c r="AO38" s="56">
        <f t="shared" si="12"/>
        <v>4.7629400000000004</v>
      </c>
      <c r="AP38" s="56">
        <f t="shared" si="30"/>
        <v>6.9632253087698937</v>
      </c>
      <c r="AQ38" s="10">
        <f t="shared" si="31"/>
        <v>4.8012005982955959</v>
      </c>
      <c r="AR38" s="10">
        <f t="shared" si="32"/>
        <v>5.1110073766371018</v>
      </c>
      <c r="AS38" s="10">
        <f t="shared" si="33"/>
        <v>0.30980677834150594</v>
      </c>
      <c r="AT38" s="10">
        <f>SUM(AS$25:AS38)*5</f>
        <v>30.341125914785426</v>
      </c>
    </row>
    <row r="39" spans="1:50" x14ac:dyDescent="0.25">
      <c r="A39" s="4">
        <v>75</v>
      </c>
      <c r="B39" s="18">
        <f t="shared" si="0"/>
        <v>2098</v>
      </c>
      <c r="C39" s="39">
        <f>'2.1. Harvest 95%'!D19</f>
        <v>195.12</v>
      </c>
      <c r="D39" s="22">
        <f t="shared" si="13"/>
        <v>0.21000000000000796</v>
      </c>
      <c r="E39" s="72">
        <f>'2.1. Harvest 95%'!F19*k</f>
        <v>2.3456999999999999</v>
      </c>
      <c r="F39" s="72">
        <f>'2.1. Harvest 95%'!G19*k</f>
        <v>1.9572000000000001</v>
      </c>
      <c r="G39" s="72">
        <f>'2.1. Harvest 95%'!H19*k</f>
        <v>0.15539999999999998</v>
      </c>
      <c r="H39" s="72">
        <f>'2.1. Harvest 95%'!I19/2</f>
        <v>0.23499999999999999</v>
      </c>
      <c r="I39" s="72">
        <f t="shared" si="1"/>
        <v>1.0766762999999999</v>
      </c>
      <c r="J39" s="72">
        <f t="shared" si="2"/>
        <v>1.3184325000000001</v>
      </c>
      <c r="K39" s="72">
        <f t="shared" si="14"/>
        <v>4.7852280000000004E-2</v>
      </c>
      <c r="L39" s="57">
        <f t="shared" si="15"/>
        <v>1.0766762999999999</v>
      </c>
      <c r="M39" s="8">
        <f t="shared" si="3"/>
        <v>8.6897639738863202</v>
      </c>
      <c r="N39" s="8">
        <f t="shared" si="16"/>
        <v>-5.5377313555100116E-2</v>
      </c>
      <c r="O39" s="22">
        <f t="shared" si="17"/>
        <v>1.3184325000000001</v>
      </c>
      <c r="P39" s="8">
        <f t="shared" si="4"/>
        <v>1.6107196012801865</v>
      </c>
      <c r="Q39" s="8">
        <f t="shared" si="18"/>
        <v>-4.270592966844533E-2</v>
      </c>
      <c r="R39" s="8">
        <f t="shared" si="19"/>
        <v>4.7852280000000004E-2</v>
      </c>
      <c r="S39" s="8">
        <f t="shared" si="5"/>
        <v>5.8027235280416846E-2</v>
      </c>
      <c r="T39" s="8">
        <f t="shared" si="20"/>
        <v>4.6899626399590083E-4</v>
      </c>
      <c r="U39" s="53">
        <f t="shared" si="6"/>
        <v>6.1012900000000014</v>
      </c>
      <c r="V39" s="53">
        <f t="shared" si="7"/>
        <v>6.2136757530404605</v>
      </c>
      <c r="W39" s="29">
        <f>'2.2 Harvest 75%'!D19</f>
        <v>222.01</v>
      </c>
      <c r="X39" s="35">
        <f t="shared" si="21"/>
        <v>2.3299999999999841</v>
      </c>
      <c r="Y39" s="68">
        <f>'2.2 Harvest 75%'!F19*k</f>
        <v>1.9593</v>
      </c>
      <c r="Z39" s="68">
        <f>'2.2 Harvest 75%'!G19*k</f>
        <v>1.4279999999999999</v>
      </c>
      <c r="AA39" s="68">
        <f>'2.2 Harvest 75%'!H19*k</f>
        <v>0.11969999999999999</v>
      </c>
      <c r="AB39" s="68">
        <f>'2.2 Harvest 75%'!I19/2</f>
        <v>0.15</v>
      </c>
      <c r="AC39" s="68">
        <f t="shared" si="8"/>
        <v>0.89931870000000003</v>
      </c>
      <c r="AD39" s="348">
        <f t="shared" si="9"/>
        <v>1.0226685</v>
      </c>
      <c r="AE39" s="68">
        <f t="shared" si="10"/>
        <v>3.996972E-2</v>
      </c>
      <c r="AF39" s="33">
        <f t="shared" si="22"/>
        <v>0.89931870000000003</v>
      </c>
      <c r="AG39" s="33">
        <f t="shared" si="23"/>
        <v>7.8843236620454729</v>
      </c>
      <c r="AH39" s="33">
        <f t="shared" si="24"/>
        <v>-0.13934004750228901</v>
      </c>
      <c r="AI39" s="33">
        <f t="shared" si="25"/>
        <v>1.0226685</v>
      </c>
      <c r="AJ39" s="33">
        <f t="shared" si="26"/>
        <v>1.2440421184290675</v>
      </c>
      <c r="AK39" s="33">
        <f t="shared" si="27"/>
        <v>-8.2361757069080443E-3</v>
      </c>
      <c r="AL39" s="33">
        <f t="shared" si="28"/>
        <v>3.996972E-2</v>
      </c>
      <c r="AM39" s="33">
        <f t="shared" si="11"/>
        <v>4.8550428129254586E-2</v>
      </c>
      <c r="AN39" s="33">
        <f t="shared" si="29"/>
        <v>1.0612884626955144E-5</v>
      </c>
      <c r="AO39" s="56">
        <f t="shared" si="12"/>
        <v>4.7540999999999993</v>
      </c>
      <c r="AP39" s="56">
        <f t="shared" si="30"/>
        <v>6.9365343896754137</v>
      </c>
      <c r="AQ39" s="10">
        <f t="shared" si="31"/>
        <v>4.5608380027316979</v>
      </c>
      <c r="AR39" s="10">
        <f t="shared" si="32"/>
        <v>5.0914162420217535</v>
      </c>
      <c r="AS39" s="10">
        <f t="shared" si="33"/>
        <v>0.53057823929005554</v>
      </c>
      <c r="AT39" s="10">
        <f>SUM(AS$25:AS39)*5</f>
        <v>32.994017111235706</v>
      </c>
    </row>
    <row r="40" spans="1:50" x14ac:dyDescent="0.25">
      <c r="A40" s="4">
        <v>80</v>
      </c>
      <c r="B40" s="18">
        <f t="shared" si="0"/>
        <v>2103</v>
      </c>
      <c r="C40" s="39">
        <f>'2.1. Harvest 95%'!D20</f>
        <v>195.4</v>
      </c>
      <c r="D40" s="22">
        <f t="shared" si="13"/>
        <v>0.28000000000000114</v>
      </c>
      <c r="E40" s="72">
        <f>'2.1. Harvest 95%'!F20*k</f>
        <v>2.2427999999999999</v>
      </c>
      <c r="F40" s="72">
        <f>'2.1. Harvest 95%'!G20*k</f>
        <v>1.9866000000000001</v>
      </c>
      <c r="G40" s="72">
        <f>'2.1. Harvest 95%'!H20*k</f>
        <v>0.15539999999999998</v>
      </c>
      <c r="H40" s="72">
        <f>'2.1. Harvest 95%'!I20/2</f>
        <v>0.215</v>
      </c>
      <c r="I40" s="72">
        <f t="shared" si="1"/>
        <v>1.0294452000000001</v>
      </c>
      <c r="J40" s="72">
        <f t="shared" si="2"/>
        <v>1.3043939999999998</v>
      </c>
      <c r="K40" s="72">
        <f t="shared" si="14"/>
        <v>4.5753120000000001E-2</v>
      </c>
      <c r="L40" s="57">
        <f t="shared" si="15"/>
        <v>1.0294452000000001</v>
      </c>
      <c r="M40" s="8">
        <f t="shared" si="3"/>
        <v>8.5943241223771025</v>
      </c>
      <c r="N40" s="8">
        <f t="shared" si="16"/>
        <v>-9.5439851509217632E-2</v>
      </c>
      <c r="O40" s="22">
        <f t="shared" si="17"/>
        <v>1.3043939999999998</v>
      </c>
      <c r="P40" s="8">
        <f t="shared" si="4"/>
        <v>1.5891316881638278</v>
      </c>
      <c r="Q40" s="8">
        <f t="shared" si="18"/>
        <v>-2.158791311635877E-2</v>
      </c>
      <c r="R40" s="8">
        <f t="shared" si="19"/>
        <v>4.5753120000000001E-2</v>
      </c>
      <c r="S40" s="8">
        <f t="shared" si="5"/>
        <v>5.601098289007251E-2</v>
      </c>
      <c r="T40" s="8">
        <f t="shared" si="20"/>
        <v>-2.0162523903443363E-3</v>
      </c>
      <c r="U40" s="53">
        <f t="shared" si="6"/>
        <v>5.9797400000000005</v>
      </c>
      <c r="V40" s="53">
        <f t="shared" si="7"/>
        <v>6.1406959829840808</v>
      </c>
      <c r="W40" s="29">
        <f>'2.2 Harvest 75%'!D20</f>
        <v>224.29</v>
      </c>
      <c r="X40" s="35">
        <f t="shared" si="21"/>
        <v>2.2800000000000011</v>
      </c>
      <c r="Y40" s="68">
        <f>'2.2 Harvest 75%'!F20*k</f>
        <v>2.0453999999999999</v>
      </c>
      <c r="Z40" s="68">
        <f>'2.2 Harvest 75%'!G20*k</f>
        <v>1.3083</v>
      </c>
      <c r="AA40" s="68">
        <f>'2.2 Harvest 75%'!H20*k</f>
        <v>0.11550000000000001</v>
      </c>
      <c r="AB40" s="68">
        <f>'2.2 Harvest 75%'!I20/2</f>
        <v>0.13</v>
      </c>
      <c r="AC40" s="68">
        <f t="shared" si="8"/>
        <v>0.93883859999999997</v>
      </c>
      <c r="AD40" s="348">
        <f t="shared" si="9"/>
        <v>0.99827700000000008</v>
      </c>
      <c r="AE40" s="68">
        <f t="shared" si="10"/>
        <v>4.1726159999999998E-2</v>
      </c>
      <c r="AF40" s="33">
        <f t="shared" si="22"/>
        <v>0.93883859999999997</v>
      </c>
      <c r="AG40" s="33">
        <f t="shared" si="23"/>
        <v>7.8025410052026469</v>
      </c>
      <c r="AH40" s="33">
        <f t="shared" si="24"/>
        <v>-8.1782656842825929E-2</v>
      </c>
      <c r="AI40" s="33">
        <f t="shared" si="25"/>
        <v>0.99827700000000008</v>
      </c>
      <c r="AJ40" s="33">
        <f t="shared" si="26"/>
        <v>1.2181946545057181</v>
      </c>
      <c r="AK40" s="33">
        <f t="shared" si="27"/>
        <v>-2.5847463923349467E-2</v>
      </c>
      <c r="AL40" s="33">
        <f t="shared" si="28"/>
        <v>4.1726159999999998E-2</v>
      </c>
      <c r="AM40" s="33">
        <f t="shared" si="11"/>
        <v>5.0308744239926505E-2</v>
      </c>
      <c r="AN40" s="33">
        <f t="shared" si="29"/>
        <v>1.7583161106719189E-3</v>
      </c>
      <c r="AO40" s="56">
        <f t="shared" si="12"/>
        <v>4.67896</v>
      </c>
      <c r="AP40" s="56">
        <f t="shared" si="30"/>
        <v>6.8530881953444975</v>
      </c>
      <c r="AQ40" s="10">
        <f t="shared" si="31"/>
        <v>4.5072708515103148</v>
      </c>
      <c r="AR40" s="10">
        <f t="shared" si="32"/>
        <v>5.0301667353828616</v>
      </c>
      <c r="AS40" s="10">
        <f t="shared" si="33"/>
        <v>0.52289588387254682</v>
      </c>
      <c r="AT40" s="10">
        <f>SUM(AS$25:AS40)*5</f>
        <v>35.608496530598437</v>
      </c>
    </row>
    <row r="41" spans="1:50" x14ac:dyDescent="0.25">
      <c r="A41" s="4">
        <v>85</v>
      </c>
      <c r="B41" s="18">
        <f t="shared" si="0"/>
        <v>2108</v>
      </c>
      <c r="C41" s="39">
        <f>'2.1. Harvest 95%'!D21</f>
        <v>195.85</v>
      </c>
      <c r="D41" s="22">
        <f t="shared" si="13"/>
        <v>0.44999999999998863</v>
      </c>
      <c r="E41" s="72">
        <f>'2.1. Harvest 95%'!F21*k</f>
        <v>2.3058000000000001</v>
      </c>
      <c r="F41" s="72">
        <f>'2.1. Harvest 95%'!G21*k</f>
        <v>1.9887000000000001</v>
      </c>
      <c r="G41" s="72">
        <f>'2.1. Harvest 95%'!H21*k</f>
        <v>0.1575</v>
      </c>
      <c r="H41" s="72">
        <f>'2.1. Harvest 95%'!I21/2</f>
        <v>0.25</v>
      </c>
      <c r="I41" s="72">
        <f t="shared" si="1"/>
        <v>1.0583622000000001</v>
      </c>
      <c r="J41" s="72">
        <f t="shared" si="2"/>
        <v>1.320627</v>
      </c>
      <c r="K41" s="72">
        <f t="shared" si="14"/>
        <v>4.7038320000000002E-2</v>
      </c>
      <c r="L41" s="57">
        <f t="shared" si="15"/>
        <v>1.0583622000000001</v>
      </c>
      <c r="M41" s="8">
        <f t="shared" si="3"/>
        <v>8.5401559058848537</v>
      </c>
      <c r="N41" s="8">
        <f t="shared" si="16"/>
        <v>-5.4168216492248789E-2</v>
      </c>
      <c r="O41" s="22">
        <f t="shared" si="17"/>
        <v>1.320627</v>
      </c>
      <c r="P41" s="8">
        <f t="shared" si="4"/>
        <v>1.6015484482247673</v>
      </c>
      <c r="Q41" s="8">
        <f t="shared" si="18"/>
        <v>1.2416760060939502E-2</v>
      </c>
      <c r="R41" s="8">
        <f t="shared" si="19"/>
        <v>4.7038320000000002E-2</v>
      </c>
      <c r="S41" s="8">
        <f t="shared" si="5"/>
        <v>5.6939756455623491E-2</v>
      </c>
      <c r="T41" s="8">
        <f t="shared" si="20"/>
        <v>9.2877356555098184E-4</v>
      </c>
      <c r="U41" s="53">
        <f t="shared" si="6"/>
        <v>6.1126000000000005</v>
      </c>
      <c r="V41" s="53">
        <f t="shared" si="7"/>
        <v>6.521777317134231</v>
      </c>
      <c r="W41" s="29">
        <f>'2.2 Harvest 75%'!D21</f>
        <v>226.57</v>
      </c>
      <c r="X41" s="35">
        <f t="shared" si="21"/>
        <v>2.2800000000000011</v>
      </c>
      <c r="Y41" s="68">
        <f>'2.2 Harvest 75%'!F21*k</f>
        <v>1.9109999999999998</v>
      </c>
      <c r="Z41" s="68">
        <f>'2.2 Harvest 75%'!G21*k</f>
        <v>1.4300999999999999</v>
      </c>
      <c r="AA41" s="68">
        <f>'2.2 Harvest 75%'!H21*k</f>
        <v>0.11969999999999999</v>
      </c>
      <c r="AB41" s="68">
        <f>'2.2 Harvest 75%'!I21/2</f>
        <v>0.21</v>
      </c>
      <c r="AC41" s="68">
        <f t="shared" si="8"/>
        <v>0.87714899999999996</v>
      </c>
      <c r="AD41" s="348">
        <f t="shared" si="9"/>
        <v>1.011633</v>
      </c>
      <c r="AE41" s="68">
        <f t="shared" si="10"/>
        <v>3.8984400000000002E-2</v>
      </c>
      <c r="AF41" s="33">
        <f t="shared" si="22"/>
        <v>0.87714899999999996</v>
      </c>
      <c r="AG41" s="33">
        <f t="shared" si="23"/>
        <v>7.669655467220271</v>
      </c>
      <c r="AH41" s="33">
        <f t="shared" si="24"/>
        <v>-0.1328855379823759</v>
      </c>
      <c r="AI41" s="33">
        <f t="shared" si="25"/>
        <v>1.011633</v>
      </c>
      <c r="AJ41" s="33">
        <f t="shared" si="26"/>
        <v>1.2269814252515492</v>
      </c>
      <c r="AK41" s="33">
        <f t="shared" si="27"/>
        <v>8.7867707458311184E-3</v>
      </c>
      <c r="AL41" s="33">
        <f t="shared" si="28"/>
        <v>3.8984400000000002E-2</v>
      </c>
      <c r="AM41" s="33">
        <f t="shared" si="11"/>
        <v>4.7877813551257926E-2</v>
      </c>
      <c r="AN41" s="33">
        <f t="shared" si="29"/>
        <v>-2.4309306886685783E-3</v>
      </c>
      <c r="AO41" s="56">
        <f t="shared" si="12"/>
        <v>4.7720399999999996</v>
      </c>
      <c r="AP41" s="56">
        <f t="shared" si="30"/>
        <v>6.9255103020747875</v>
      </c>
      <c r="AQ41" s="10">
        <f t="shared" si="31"/>
        <v>4.7869845507765252</v>
      </c>
      <c r="AR41" s="10">
        <f t="shared" si="32"/>
        <v>5.0833245617228942</v>
      </c>
      <c r="AS41" s="10">
        <f t="shared" si="33"/>
        <v>0.29634001094636897</v>
      </c>
      <c r="AT41" s="10">
        <f>SUM(AS$25:AS41)*5</f>
        <v>37.090196585330283</v>
      </c>
    </row>
    <row r="42" spans="1:50" x14ac:dyDescent="0.25">
      <c r="A42" s="4">
        <v>90</v>
      </c>
      <c r="B42" s="18">
        <f t="shared" si="0"/>
        <v>2113</v>
      </c>
      <c r="C42" s="39">
        <f>'2.1. Harvest 95%'!D22</f>
        <v>196.25</v>
      </c>
      <c r="D42" s="22">
        <f t="shared" si="13"/>
        <v>0.40000000000000568</v>
      </c>
      <c r="E42" s="72">
        <f>'2.1. Harvest 95%'!F22*k</f>
        <v>2.4108000000000001</v>
      </c>
      <c r="F42" s="72">
        <f>'2.1. Harvest 95%'!G22*k</f>
        <v>1.9634999999999998</v>
      </c>
      <c r="G42" s="72">
        <f>'2.1. Harvest 95%'!H22*k</f>
        <v>0.1575</v>
      </c>
      <c r="H42" s="72">
        <f>'2.1. Harvest 95%'!I22/2</f>
        <v>0.23</v>
      </c>
      <c r="I42" s="72">
        <f t="shared" si="1"/>
        <v>1.1065572000000001</v>
      </c>
      <c r="J42" s="72">
        <f t="shared" si="2"/>
        <v>1.336776</v>
      </c>
      <c r="K42" s="72">
        <f t="shared" si="14"/>
        <v>4.9180320000000007E-2</v>
      </c>
      <c r="L42" s="57">
        <f t="shared" si="15"/>
        <v>1.1065572000000001</v>
      </c>
      <c r="M42" s="8">
        <f t="shared" si="3"/>
        <v>8.5411947345047814</v>
      </c>
      <c r="N42" s="8">
        <f t="shared" si="16"/>
        <v>1.0388286199276564E-3</v>
      </c>
      <c r="O42" s="22">
        <f t="shared" si="17"/>
        <v>1.336776</v>
      </c>
      <c r="P42" s="8">
        <f t="shared" si="4"/>
        <v>1.6198924420346312</v>
      </c>
      <c r="Q42" s="8">
        <f t="shared" si="18"/>
        <v>1.8343993809863957E-2</v>
      </c>
      <c r="R42" s="8">
        <f t="shared" si="19"/>
        <v>4.9180320000000007E-2</v>
      </c>
      <c r="S42" s="8">
        <f t="shared" si="5"/>
        <v>5.9245941977220475E-2</v>
      </c>
      <c r="T42" s="8">
        <f t="shared" si="20"/>
        <v>2.3061855215969831E-3</v>
      </c>
      <c r="U42" s="53">
        <f t="shared" si="6"/>
        <v>6.19034</v>
      </c>
      <c r="V42" s="53">
        <f t="shared" si="7"/>
        <v>6.6120290079513939</v>
      </c>
      <c r="W42" s="29">
        <f>'2.2 Harvest 75%'!D22</f>
        <v>228.53</v>
      </c>
      <c r="X42" s="35">
        <f t="shared" si="21"/>
        <v>1.960000000000008</v>
      </c>
      <c r="Y42" s="68">
        <f>'2.2 Harvest 75%'!F22*k</f>
        <v>2.0097</v>
      </c>
      <c r="Z42" s="68">
        <f>'2.2 Harvest 75%'!G22*k</f>
        <v>1.2558</v>
      </c>
      <c r="AA42" s="68">
        <f>'2.2 Harvest 75%'!H22*k</f>
        <v>0.1113</v>
      </c>
      <c r="AB42" s="68">
        <f>'2.2 Harvest 75%'!I22/2</f>
        <v>0.22</v>
      </c>
      <c r="AC42" s="68">
        <f t="shared" si="8"/>
        <v>0.9224523</v>
      </c>
      <c r="AD42" s="348">
        <f t="shared" si="9"/>
        <v>0.96958049999999996</v>
      </c>
      <c r="AE42" s="68">
        <f t="shared" si="10"/>
        <v>4.099788E-2</v>
      </c>
      <c r="AF42" s="33">
        <f t="shared" si="22"/>
        <v>0.9224523</v>
      </c>
      <c r="AG42" s="33">
        <f t="shared" si="23"/>
        <v>7.5992751872758051</v>
      </c>
      <c r="AH42" s="33">
        <f t="shared" si="24"/>
        <v>-7.038027994446594E-2</v>
      </c>
      <c r="AI42" s="33">
        <f t="shared" si="25"/>
        <v>0.96958049999999996</v>
      </c>
      <c r="AJ42" s="33">
        <f t="shared" si="26"/>
        <v>1.1864822215463264</v>
      </c>
      <c r="AK42" s="33">
        <f t="shared" si="27"/>
        <v>-4.0499203705222753E-2</v>
      </c>
      <c r="AL42" s="33">
        <f t="shared" si="28"/>
        <v>4.099788E-2</v>
      </c>
      <c r="AM42" s="33">
        <f t="shared" si="11"/>
        <v>4.9461561657619918E-2</v>
      </c>
      <c r="AN42" s="33">
        <f t="shared" si="29"/>
        <v>1.5837481063619915E-3</v>
      </c>
      <c r="AO42" s="56">
        <f t="shared" si="12"/>
        <v>4.6758400000000009</v>
      </c>
      <c r="AP42" s="56">
        <f t="shared" si="30"/>
        <v>6.5265442644566818</v>
      </c>
      <c r="AQ42" s="10">
        <f t="shared" si="31"/>
        <v>4.8532292918363229</v>
      </c>
      <c r="AR42" s="10">
        <f t="shared" si="32"/>
        <v>4.790483490111205</v>
      </c>
      <c r="AS42" s="10">
        <f t="shared" si="33"/>
        <v>-6.27458017251179E-2</v>
      </c>
      <c r="AT42" s="10">
        <f>SUM(AS$25:AS42)*5</f>
        <v>36.77646757670469</v>
      </c>
    </row>
    <row r="43" spans="1:50" x14ac:dyDescent="0.25">
      <c r="A43" s="4">
        <v>95</v>
      </c>
      <c r="B43" s="18">
        <f t="shared" si="0"/>
        <v>2118</v>
      </c>
      <c r="C43" s="39">
        <f>'2.1. Harvest 95%'!D23</f>
        <v>196.74</v>
      </c>
      <c r="D43" s="22">
        <f t="shared" si="13"/>
        <v>0.49000000000000909</v>
      </c>
      <c r="E43" s="72">
        <f>'2.1. Harvest 95%'!F23*k</f>
        <v>2.4780000000000002</v>
      </c>
      <c r="F43" s="72">
        <f>'2.1. Harvest 95%'!G23*k</f>
        <v>1.9215</v>
      </c>
      <c r="G43" s="72">
        <f>'2.1. Harvest 95%'!H23*k</f>
        <v>0.1575</v>
      </c>
      <c r="H43" s="72">
        <f>'2.1. Harvest 95%'!I23/2</f>
        <v>0.19</v>
      </c>
      <c r="I43" s="72">
        <f t="shared" si="1"/>
        <v>1.1374020000000002</v>
      </c>
      <c r="J43" s="72">
        <f t="shared" si="2"/>
        <v>1.33728</v>
      </c>
      <c r="K43" s="72">
        <f t="shared" si="14"/>
        <v>5.0551200000000004E-2</v>
      </c>
      <c r="L43" s="57">
        <f t="shared" si="15"/>
        <v>1.1374020000000002</v>
      </c>
      <c r="M43" s="8">
        <f t="shared" si="3"/>
        <v>8.5729438873450263</v>
      </c>
      <c r="N43" s="8">
        <f t="shared" si="16"/>
        <v>3.1749152840244932E-2</v>
      </c>
      <c r="O43" s="22">
        <f t="shared" si="17"/>
        <v>1.33728</v>
      </c>
      <c r="P43" s="8">
        <f t="shared" si="4"/>
        <v>1.6236392326388811</v>
      </c>
      <c r="Q43" s="8">
        <f t="shared" si="18"/>
        <v>3.7467906042498722E-3</v>
      </c>
      <c r="R43" s="8">
        <f t="shared" si="19"/>
        <v>5.0551200000000004E-2</v>
      </c>
      <c r="S43" s="8">
        <f t="shared" si="5"/>
        <v>6.1024501832469338E-2</v>
      </c>
      <c r="T43" s="8">
        <f t="shared" si="20"/>
        <v>1.7785598552488638E-3</v>
      </c>
      <c r="U43" s="53">
        <f t="shared" si="6"/>
        <v>6.1711</v>
      </c>
      <c r="V43" s="53">
        <f t="shared" si="7"/>
        <v>6.6983745032997533</v>
      </c>
      <c r="W43" s="29">
        <f>'2.2 Harvest 75%'!D23</f>
        <v>230.46</v>
      </c>
      <c r="X43" s="35">
        <f t="shared" si="21"/>
        <v>1.9300000000000068</v>
      </c>
      <c r="Y43" s="68">
        <f>'2.2 Harvest 75%'!F23*k</f>
        <v>1.9047000000000001</v>
      </c>
      <c r="Z43" s="68">
        <f>'2.2 Harvest 75%'!G23*k</f>
        <v>1.3209</v>
      </c>
      <c r="AA43" s="68">
        <f>'2.2 Harvest 75%'!H23*k</f>
        <v>0.1134</v>
      </c>
      <c r="AB43" s="68">
        <f>'2.2 Harvest 75%'!I23/2</f>
        <v>0.23499999999999999</v>
      </c>
      <c r="AC43" s="68">
        <f t="shared" si="8"/>
        <v>0.87425730000000001</v>
      </c>
      <c r="AD43" s="348">
        <f t="shared" si="9"/>
        <v>0.9685935</v>
      </c>
      <c r="AE43" s="68">
        <f t="shared" si="10"/>
        <v>3.8855880000000002E-2</v>
      </c>
      <c r="AF43" s="33">
        <f t="shared" si="22"/>
        <v>0.87425730000000001</v>
      </c>
      <c r="AG43" s="33">
        <f t="shared" si="23"/>
        <v>7.4898105949252116</v>
      </c>
      <c r="AH43" s="33">
        <f t="shared" si="24"/>
        <v>-0.10946459235059347</v>
      </c>
      <c r="AI43" s="33">
        <f t="shared" si="25"/>
        <v>0.9685935</v>
      </c>
      <c r="AJ43" s="33">
        <f t="shared" si="26"/>
        <v>1.1783359061531717</v>
      </c>
      <c r="AK43" s="33">
        <f t="shared" si="27"/>
        <v>-8.1463153931546906E-3</v>
      </c>
      <c r="AL43" s="33">
        <f t="shared" si="28"/>
        <v>3.8855880000000002E-2</v>
      </c>
      <c r="AM43" s="33">
        <f t="shared" si="11"/>
        <v>4.7599531414044896E-2</v>
      </c>
      <c r="AN43" s="33">
        <f t="shared" si="29"/>
        <v>-1.8620302435750219E-3</v>
      </c>
      <c r="AO43" s="56">
        <f t="shared" si="12"/>
        <v>4.6462000000000003</v>
      </c>
      <c r="AP43" s="56">
        <f t="shared" si="30"/>
        <v>6.4567270620126838</v>
      </c>
      <c r="AQ43" s="10">
        <f t="shared" si="31"/>
        <v>4.9166068854220182</v>
      </c>
      <c r="AR43" s="10">
        <f t="shared" si="32"/>
        <v>4.7392376635173097</v>
      </c>
      <c r="AS43" s="10">
        <f t="shared" si="33"/>
        <v>-0.1773692219047085</v>
      </c>
      <c r="AT43" s="10">
        <f>SUM(AS$25:AS43)*5</f>
        <v>35.889621467181151</v>
      </c>
    </row>
    <row r="44" spans="1:50" x14ac:dyDescent="0.25">
      <c r="A44" s="4">
        <v>100</v>
      </c>
      <c r="B44" s="18">
        <f t="shared" si="0"/>
        <v>2123</v>
      </c>
      <c r="C44" s="39">
        <f>'2.1. Harvest 95%'!D24</f>
        <v>197.15</v>
      </c>
      <c r="D44" s="22">
        <f t="shared" si="13"/>
        <v>0.40999999999999659</v>
      </c>
      <c r="E44" s="72">
        <f>'2.1. Harvest 95%'!F24*k</f>
        <v>2.5073999999999996</v>
      </c>
      <c r="F44" s="72">
        <f>'2.1. Harvest 95%'!G24*k</f>
        <v>1.9257</v>
      </c>
      <c r="G44" s="72">
        <f>'2.1. Harvest 95%'!H24*k</f>
        <v>0.1575</v>
      </c>
      <c r="H44" s="72">
        <f>'2.1. Harvest 95%'!I24/2</f>
        <v>0.22</v>
      </c>
      <c r="I44" s="72">
        <f t="shared" si="1"/>
        <v>1.1508965999999998</v>
      </c>
      <c r="J44" s="72">
        <f t="shared" si="2"/>
        <v>1.346079</v>
      </c>
      <c r="K44" s="72">
        <f t="shared" si="14"/>
        <v>5.1150959999999995E-2</v>
      </c>
      <c r="L44" s="57">
        <f t="shared" si="15"/>
        <v>1.1508965999999998</v>
      </c>
      <c r="M44" s="8">
        <f t="shared" si="3"/>
        <v>8.6140777302342766</v>
      </c>
      <c r="N44" s="8">
        <f t="shared" si="16"/>
        <v>4.1133842889250261E-2</v>
      </c>
      <c r="O44" s="22">
        <f t="shared" si="17"/>
        <v>1.346079</v>
      </c>
      <c r="P44" s="8">
        <f t="shared" si="4"/>
        <v>1.6331005778998688</v>
      </c>
      <c r="Q44" s="8">
        <f t="shared" si="18"/>
        <v>9.4613452609877413E-3</v>
      </c>
      <c r="R44" s="8">
        <f t="shared" si="19"/>
        <v>5.1150959999999995E-2</v>
      </c>
      <c r="S44" s="8">
        <f t="shared" si="5"/>
        <v>6.1938669766067489E-2</v>
      </c>
      <c r="T44" s="8">
        <f t="shared" si="20"/>
        <v>9.1416793359815063E-4</v>
      </c>
      <c r="U44" s="53">
        <f t="shared" si="6"/>
        <v>6.253779999999999</v>
      </c>
      <c r="V44" s="53">
        <f t="shared" si="7"/>
        <v>6.715289356083832</v>
      </c>
      <c r="W44" s="29">
        <f>'2.2 Harvest 75%'!D24</f>
        <v>232.36</v>
      </c>
      <c r="X44" s="35">
        <f t="shared" si="21"/>
        <v>1.9000000000000057</v>
      </c>
      <c r="Y44" s="68">
        <f>'2.2 Harvest 75%'!F24*k</f>
        <v>1.9719</v>
      </c>
      <c r="Z44" s="68">
        <f>'2.2 Harvest 75%'!G24*k</f>
        <v>1.1927999999999999</v>
      </c>
      <c r="AA44" s="68">
        <f>'2.2 Harvest 75%'!H24*k</f>
        <v>0.1071</v>
      </c>
      <c r="AB44" s="68">
        <f>'2.2 Harvest 75%'!I24/2</f>
        <v>0.215</v>
      </c>
      <c r="AC44" s="68">
        <f t="shared" si="8"/>
        <v>0.90510210000000002</v>
      </c>
      <c r="AD44" s="348">
        <f t="shared" si="9"/>
        <v>0.93637949999999992</v>
      </c>
      <c r="AE44" s="68">
        <f t="shared" si="10"/>
        <v>4.022676E-2</v>
      </c>
      <c r="AF44" s="33">
        <f t="shared" si="22"/>
        <v>0.90510210000000002</v>
      </c>
      <c r="AG44" s="33">
        <f t="shared" si="23"/>
        <v>7.4253609323934215</v>
      </c>
      <c r="AH44" s="33">
        <f t="shared" si="24"/>
        <v>-6.4449662531790075E-2</v>
      </c>
      <c r="AI44" s="33">
        <f t="shared" si="25"/>
        <v>0.93637949999999992</v>
      </c>
      <c r="AJ44" s="33">
        <f t="shared" si="26"/>
        <v>1.1446818274391257</v>
      </c>
      <c r="AK44" s="33">
        <f t="shared" si="27"/>
        <v>-3.3654078714046021E-2</v>
      </c>
      <c r="AL44" s="33">
        <f t="shared" si="28"/>
        <v>4.022676E-2</v>
      </c>
      <c r="AM44" s="33">
        <f t="shared" si="11"/>
        <v>4.8641247861043312E-2</v>
      </c>
      <c r="AN44" s="33">
        <f t="shared" si="29"/>
        <v>1.0417164469984155E-3</v>
      </c>
      <c r="AO44" s="56">
        <f t="shared" si="12"/>
        <v>4.5328399999999993</v>
      </c>
      <c r="AP44" s="56">
        <f t="shared" si="30"/>
        <v>6.3357779752011671</v>
      </c>
      <c r="AQ44" s="10">
        <f t="shared" si="31"/>
        <v>4.9290223873655332</v>
      </c>
      <c r="AR44" s="10">
        <f t="shared" si="32"/>
        <v>4.6504610337976562</v>
      </c>
      <c r="AS44" s="10">
        <f t="shared" si="33"/>
        <v>-0.27856135356787703</v>
      </c>
      <c r="AT44" s="10">
        <f>SUM(AS$25:AS44)*5</f>
        <v>34.496814699341762</v>
      </c>
    </row>
    <row r="45" spans="1:50" x14ac:dyDescent="0.25">
      <c r="A45" s="4">
        <v>105</v>
      </c>
      <c r="B45" s="18">
        <f t="shared" si="0"/>
        <v>2128</v>
      </c>
      <c r="C45" s="39">
        <f>'2.1. Harvest 95%'!D25</f>
        <v>197.58</v>
      </c>
      <c r="D45" s="22">
        <f t="shared" si="13"/>
        <v>0.43000000000000682</v>
      </c>
      <c r="E45" s="72">
        <f>'2.1. Harvest 95%'!F25*k</f>
        <v>2.2869000000000002</v>
      </c>
      <c r="F45" s="72">
        <f>'2.1. Harvest 95%'!G25*k</f>
        <v>2.0726999999999998</v>
      </c>
      <c r="G45" s="72">
        <f>'2.1. Harvest 95%'!H25*k</f>
        <v>0.16170000000000001</v>
      </c>
      <c r="H45" s="72">
        <f>'2.1. Harvest 95%'!I25/2</f>
        <v>0.13500000000000001</v>
      </c>
      <c r="I45" s="72">
        <f t="shared" si="1"/>
        <v>1.0496871000000001</v>
      </c>
      <c r="J45" s="72">
        <f t="shared" si="2"/>
        <v>1.3479165</v>
      </c>
      <c r="K45" s="72">
        <f t="shared" si="14"/>
        <v>4.6652760000000008E-2</v>
      </c>
      <c r="L45" s="57">
        <f t="shared" si="15"/>
        <v>1.0496871000000001</v>
      </c>
      <c r="M45" s="8">
        <f t="shared" si="3"/>
        <v>8.5486773203320485</v>
      </c>
      <c r="N45" s="8">
        <f t="shared" si="16"/>
        <v>-6.5400409902228063E-2</v>
      </c>
      <c r="O45" s="22">
        <f t="shared" si="17"/>
        <v>1.3479165</v>
      </c>
      <c r="P45" s="8">
        <f t="shared" si="4"/>
        <v>1.6366106232481668</v>
      </c>
      <c r="Q45" s="8">
        <f t="shared" si="18"/>
        <v>3.5100453482979077E-3</v>
      </c>
      <c r="R45" s="8">
        <f t="shared" si="19"/>
        <v>4.6652760000000008E-2</v>
      </c>
      <c r="S45" s="8">
        <f t="shared" si="5"/>
        <v>5.7602073352315139E-2</v>
      </c>
      <c r="T45" s="8">
        <f t="shared" si="20"/>
        <v>-4.3365964137523499E-3</v>
      </c>
      <c r="U45" s="53">
        <f t="shared" si="6"/>
        <v>6.0531899999999998</v>
      </c>
      <c r="V45" s="53">
        <f t="shared" si="7"/>
        <v>6.416963039032324</v>
      </c>
      <c r="W45" s="29">
        <f>'2.2 Harvest 75%'!D25</f>
        <v>234.26</v>
      </c>
      <c r="X45" s="35">
        <f t="shared" si="21"/>
        <v>1.8999999999999773</v>
      </c>
      <c r="Y45" s="68">
        <f>'2.2 Harvest 75%'!F25*k</f>
        <v>1.5561</v>
      </c>
      <c r="Z45" s="68">
        <f>'2.2 Harvest 75%'!G25*k</f>
        <v>1.6632</v>
      </c>
      <c r="AA45" s="68">
        <f>'2.2 Harvest 75%'!H25*k</f>
        <v>0.12389999999999998</v>
      </c>
      <c r="AB45" s="68">
        <f>'2.2 Harvest 75%'!I25/2</f>
        <v>0.09</v>
      </c>
      <c r="AC45" s="68">
        <f t="shared" si="8"/>
        <v>0.71424989999999999</v>
      </c>
      <c r="AD45" s="348">
        <f t="shared" si="9"/>
        <v>1.0132604999999999</v>
      </c>
      <c r="AE45" s="68">
        <f t="shared" si="10"/>
        <v>3.1744440000000006E-2</v>
      </c>
      <c r="AF45" s="33">
        <f t="shared" si="22"/>
        <v>0.71424989999999999</v>
      </c>
      <c r="AG45" s="33">
        <f t="shared" si="23"/>
        <v>7.1784020423721273</v>
      </c>
      <c r="AH45" s="33">
        <f t="shared" si="24"/>
        <v>-0.24695889002129423</v>
      </c>
      <c r="AI45" s="33">
        <f t="shared" si="25"/>
        <v>1.0132604999999999</v>
      </c>
      <c r="AJ45" s="33">
        <f t="shared" si="26"/>
        <v>1.2156135706208038</v>
      </c>
      <c r="AK45" s="33">
        <f t="shared" si="27"/>
        <v>7.0931743181678053E-2</v>
      </c>
      <c r="AL45" s="33">
        <f t="shared" si="28"/>
        <v>3.1744440000000006E-2</v>
      </c>
      <c r="AM45" s="33">
        <f t="shared" si="11"/>
        <v>4.0343079051979848E-2</v>
      </c>
      <c r="AN45" s="33">
        <f t="shared" si="29"/>
        <v>-8.2981688090634637E-3</v>
      </c>
      <c r="AO45" s="56">
        <f t="shared" si="12"/>
        <v>4.4631600000000002</v>
      </c>
      <c r="AP45" s="56">
        <f t="shared" si="30"/>
        <v>6.1788346843512976</v>
      </c>
      <c r="AQ45" s="10">
        <f t="shared" si="31"/>
        <v>4.7100508706497255</v>
      </c>
      <c r="AR45" s="10">
        <f t="shared" si="32"/>
        <v>4.5352646583138521</v>
      </c>
      <c r="AS45" s="10">
        <f t="shared" si="33"/>
        <v>-0.17478621233587344</v>
      </c>
      <c r="AT45" s="10">
        <f>SUM(AS$25:AS45)*5</f>
        <v>33.622883637662397</v>
      </c>
      <c r="AX45" s="70"/>
    </row>
    <row r="46" spans="1:50" x14ac:dyDescent="0.25">
      <c r="A46" s="4">
        <v>110</v>
      </c>
      <c r="B46" s="18">
        <f t="shared" si="0"/>
        <v>2133</v>
      </c>
      <c r="C46" s="39">
        <f>'2.1. Harvest 95%'!D26</f>
        <v>197.75</v>
      </c>
      <c r="D46" s="22">
        <f t="shared" si="13"/>
        <v>0.16999999999998749</v>
      </c>
      <c r="E46" s="72">
        <f>'2.1. Harvest 95%'!F26*k</f>
        <v>2.5787999999999998</v>
      </c>
      <c r="F46" s="72">
        <f>'2.1. Harvest 95%'!G26*k</f>
        <v>1.8584999999999998</v>
      </c>
      <c r="G46" s="72">
        <f>'2.1. Harvest 95%'!H26*k</f>
        <v>0.15539999999999998</v>
      </c>
      <c r="H46" s="72">
        <f>'2.1. Harvest 95%'!I26/2</f>
        <v>0.19500000000000001</v>
      </c>
      <c r="I46" s="72">
        <f t="shared" si="1"/>
        <v>1.1836692</v>
      </c>
      <c r="J46" s="72">
        <f t="shared" si="2"/>
        <v>1.3380359999999998</v>
      </c>
      <c r="K46" s="72">
        <f t="shared" si="14"/>
        <v>5.2607519999999998E-2</v>
      </c>
      <c r="L46" s="57">
        <f t="shared" si="15"/>
        <v>1.1836692</v>
      </c>
      <c r="M46" s="8">
        <f t="shared" si="3"/>
        <v>8.6257250566518664</v>
      </c>
      <c r="N46" s="8">
        <f t="shared" si="16"/>
        <v>7.7047736319817872E-2</v>
      </c>
      <c r="O46" s="22">
        <f t="shared" si="17"/>
        <v>1.3380359999999998</v>
      </c>
      <c r="P46" s="8">
        <f t="shared" si="4"/>
        <v>1.6273506174651799</v>
      </c>
      <c r="Q46" s="8">
        <f t="shared" si="18"/>
        <v>-9.2600057829868021E-3</v>
      </c>
      <c r="R46" s="8">
        <f t="shared" si="19"/>
        <v>5.2607519999999998E-2</v>
      </c>
      <c r="S46" s="8">
        <f t="shared" si="5"/>
        <v>6.2790224169456732E-2</v>
      </c>
      <c r="T46" s="8">
        <f t="shared" si="20"/>
        <v>5.188150817141593E-3</v>
      </c>
      <c r="U46" s="53">
        <f t="shared" si="6"/>
        <v>6.2240100000000007</v>
      </c>
      <c r="V46" s="53">
        <f t="shared" si="7"/>
        <v>6.4669858813539607</v>
      </c>
      <c r="W46" s="29">
        <f>'2.2 Harvest 75%'!D26</f>
        <v>236.14</v>
      </c>
      <c r="X46" s="35">
        <f t="shared" si="21"/>
        <v>1.8799999999999955</v>
      </c>
      <c r="Y46" s="68">
        <f>'2.2 Harvest 75%'!F26*k</f>
        <v>1.6086</v>
      </c>
      <c r="Z46" s="68">
        <f>'2.2 Harvest 75%'!G26*k</f>
        <v>1.5854999999999999</v>
      </c>
      <c r="AA46" s="68">
        <f>'2.2 Harvest 75%'!H26*k</f>
        <v>0.11969999999999999</v>
      </c>
      <c r="AB46" s="68">
        <f>'2.2 Harvest 75%'!I26/2</f>
        <v>0.04</v>
      </c>
      <c r="AC46" s="68">
        <f t="shared" si="8"/>
        <v>0.7383474000000001</v>
      </c>
      <c r="AD46" s="348">
        <f t="shared" si="9"/>
        <v>0.99659699999999996</v>
      </c>
      <c r="AE46" s="68">
        <f t="shared" si="10"/>
        <v>3.2815440000000001E-2</v>
      </c>
      <c r="AF46" s="33">
        <f t="shared" si="22"/>
        <v>0.7383474000000001</v>
      </c>
      <c r="AG46" s="33">
        <f t="shared" si="23"/>
        <v>6.9875093415531033</v>
      </c>
      <c r="AH46" s="33">
        <f t="shared" si="24"/>
        <v>-0.19089270081902399</v>
      </c>
      <c r="AI46" s="33">
        <f t="shared" si="25"/>
        <v>0.99659699999999996</v>
      </c>
      <c r="AJ46" s="33">
        <f t="shared" si="26"/>
        <v>1.2114891497720905</v>
      </c>
      <c r="AK46" s="33">
        <f t="shared" si="27"/>
        <v>-4.1244208487132283E-3</v>
      </c>
      <c r="AL46" s="33">
        <f t="shared" si="28"/>
        <v>3.2815440000000001E-2</v>
      </c>
      <c r="AM46" s="33">
        <f t="shared" si="11"/>
        <v>3.9947156192899978E-2</v>
      </c>
      <c r="AN46" s="33">
        <f t="shared" si="29"/>
        <v>-3.9592285907986968E-4</v>
      </c>
      <c r="AO46" s="56">
        <f t="shared" si="12"/>
        <v>4.3599399999999999</v>
      </c>
      <c r="AP46" s="56">
        <f t="shared" si="30"/>
        <v>6.0445269554731782</v>
      </c>
      <c r="AQ46" s="10">
        <f t="shared" si="31"/>
        <v>4.7467676369138072</v>
      </c>
      <c r="AR46" s="10">
        <f t="shared" si="32"/>
        <v>4.4366827853173127</v>
      </c>
      <c r="AS46" s="10">
        <f t="shared" si="33"/>
        <v>-0.31008485159649446</v>
      </c>
      <c r="AT46" s="10">
        <f>SUM(AS$25:AS46)*5</f>
        <v>32.072459379679927</v>
      </c>
    </row>
    <row r="47" spans="1:50" x14ac:dyDescent="0.25">
      <c r="A47" s="4">
        <v>115</v>
      </c>
      <c r="B47" s="18">
        <f t="shared" si="0"/>
        <v>2138</v>
      </c>
      <c r="C47" s="39">
        <f>'2.1. Harvest 95%'!D27</f>
        <v>198.17</v>
      </c>
      <c r="D47" s="22">
        <f t="shared" si="13"/>
        <v>0.41999999999998749</v>
      </c>
      <c r="E47" s="72">
        <f>'2.1. Harvest 95%'!F27*k</f>
        <v>2.4822000000000002</v>
      </c>
      <c r="F47" s="72">
        <f>'2.1. Harvest 95%'!G27*k</f>
        <v>1.9341000000000002</v>
      </c>
      <c r="G47" s="72">
        <f>'2.1. Harvest 95%'!H27*k</f>
        <v>0.1575</v>
      </c>
      <c r="H47" s="72">
        <f>'2.1. Harvest 95%'!I27/2</f>
        <v>0.26</v>
      </c>
      <c r="I47" s="72">
        <f t="shared" si="1"/>
        <v>1.1393298000000001</v>
      </c>
      <c r="J47" s="72">
        <f t="shared" si="2"/>
        <v>1.3430970000000002</v>
      </c>
      <c r="K47" s="72">
        <f t="shared" si="14"/>
        <v>5.0636880000000009E-2</v>
      </c>
      <c r="L47" s="57">
        <f t="shared" si="15"/>
        <v>1.1393298000000001</v>
      </c>
      <c r="M47" s="8">
        <f t="shared" si="3"/>
        <v>8.6484596069057744</v>
      </c>
      <c r="N47" s="8">
        <f t="shared" si="16"/>
        <v>2.2734550253908026E-2</v>
      </c>
      <c r="O47" s="22">
        <f t="shared" si="17"/>
        <v>1.3430970000000002</v>
      </c>
      <c r="P47" s="8">
        <f t="shared" si="4"/>
        <v>1.6307746642444363</v>
      </c>
      <c r="Q47" s="8">
        <f t="shared" si="18"/>
        <v>3.42404677925634E-3</v>
      </c>
      <c r="R47" s="8">
        <f t="shared" si="19"/>
        <v>5.0636880000000009E-2</v>
      </c>
      <c r="S47" s="8">
        <f t="shared" si="5"/>
        <v>6.1736728325611584E-2</v>
      </c>
      <c r="T47" s="8">
        <f t="shared" si="20"/>
        <v>-1.0534958438451481E-3</v>
      </c>
      <c r="U47" s="53">
        <f t="shared" si="6"/>
        <v>6.2839400000000003</v>
      </c>
      <c r="V47" s="53">
        <f t="shared" si="7"/>
        <v>6.7290451011893069</v>
      </c>
      <c r="W47" s="29">
        <f>'2.2 Harvest 75%'!D27</f>
        <v>237.97</v>
      </c>
      <c r="X47" s="35">
        <f t="shared" si="21"/>
        <v>1.8300000000000125</v>
      </c>
      <c r="Y47" s="68">
        <f>'2.2 Harvest 75%'!F27*k</f>
        <v>1.7598</v>
      </c>
      <c r="Z47" s="68">
        <f>'2.2 Harvest 75%'!G27*k</f>
        <v>1.3943999999999999</v>
      </c>
      <c r="AA47" s="68">
        <f>'2.2 Harvest 75%'!H27*k</f>
        <v>0.1134</v>
      </c>
      <c r="AB47" s="68">
        <f>'2.2 Harvest 75%'!I27/2</f>
        <v>0.05</v>
      </c>
      <c r="AC47" s="68">
        <f t="shared" si="8"/>
        <v>0.80774820000000003</v>
      </c>
      <c r="AD47" s="348">
        <f t="shared" si="9"/>
        <v>0.96102299999999996</v>
      </c>
      <c r="AE47" s="68">
        <f t="shared" si="10"/>
        <v>3.5899920000000002E-2</v>
      </c>
      <c r="AF47" s="33">
        <f t="shared" si="22"/>
        <v>0.80774820000000003</v>
      </c>
      <c r="AG47" s="33">
        <f t="shared" si="23"/>
        <v>6.8907283933259835</v>
      </c>
      <c r="AH47" s="33">
        <f t="shared" si="24"/>
        <v>-9.6780948227119801E-2</v>
      </c>
      <c r="AI47" s="33">
        <f t="shared" si="25"/>
        <v>0.96102299999999996</v>
      </c>
      <c r="AJ47" s="33">
        <f t="shared" si="26"/>
        <v>1.1751860482844425</v>
      </c>
      <c r="AK47" s="33">
        <f t="shared" si="27"/>
        <v>-3.6303101487648037E-2</v>
      </c>
      <c r="AL47" s="33">
        <f t="shared" si="28"/>
        <v>3.5899920000000002E-2</v>
      </c>
      <c r="AM47" s="33">
        <f t="shared" si="11"/>
        <v>4.2961646258279446E-2</v>
      </c>
      <c r="AN47" s="33">
        <f t="shared" si="29"/>
        <v>3.0144900653794673E-3</v>
      </c>
      <c r="AO47" s="56">
        <f t="shared" si="12"/>
        <v>4.3128799999999998</v>
      </c>
      <c r="AP47" s="56">
        <f t="shared" si="30"/>
        <v>6.0128104403506244</v>
      </c>
      <c r="AQ47" s="10">
        <f t="shared" si="31"/>
        <v>4.939119104272951</v>
      </c>
      <c r="AR47" s="10">
        <f t="shared" si="32"/>
        <v>4.4134028632173585</v>
      </c>
      <c r="AS47" s="10">
        <f t="shared" si="33"/>
        <v>-0.52571624105559245</v>
      </c>
      <c r="AT47" s="10">
        <f>SUM(AS$25:AS47)*5</f>
        <v>29.443878174401963</v>
      </c>
    </row>
    <row r="48" spans="1:50" x14ac:dyDescent="0.25">
      <c r="A48" s="4">
        <v>120</v>
      </c>
      <c r="B48" s="18">
        <f t="shared" si="0"/>
        <v>2143</v>
      </c>
      <c r="C48" s="39">
        <f>'2.1. Harvest 95%'!D28</f>
        <v>198.39</v>
      </c>
      <c r="D48" s="22">
        <f t="shared" si="13"/>
        <v>0.21999999999999886</v>
      </c>
      <c r="E48" s="72">
        <f>'2.1. Harvest 95%'!F28*k</f>
        <v>2.415</v>
      </c>
      <c r="F48" s="72">
        <f>'2.1. Harvest 95%'!G28*k</f>
        <v>1.9424999999999999</v>
      </c>
      <c r="G48" s="72">
        <f>'2.1. Harvest 95%'!H28*k</f>
        <v>0.1575</v>
      </c>
      <c r="H48" s="72">
        <f>'2.1. Harvest 95%'!I28/2</f>
        <v>0.22</v>
      </c>
      <c r="I48" s="72">
        <f t="shared" si="1"/>
        <v>1.1084850000000002</v>
      </c>
      <c r="J48" s="72">
        <f t="shared" si="2"/>
        <v>1.329825</v>
      </c>
      <c r="K48" s="72">
        <f t="shared" si="14"/>
        <v>4.9266000000000004E-2</v>
      </c>
      <c r="L48" s="57">
        <f t="shared" si="15"/>
        <v>1.1084850000000002</v>
      </c>
      <c r="M48" s="8">
        <f t="shared" si="3"/>
        <v>8.6374063824355982</v>
      </c>
      <c r="N48" s="8">
        <f t="shared" si="16"/>
        <v>-1.1053224470176204E-2</v>
      </c>
      <c r="O48" s="22">
        <f t="shared" si="17"/>
        <v>1.329825</v>
      </c>
      <c r="P48" s="8">
        <f t="shared" si="4"/>
        <v>1.618107955918614</v>
      </c>
      <c r="Q48" s="8">
        <f t="shared" si="18"/>
        <v>-1.2666708325822285E-2</v>
      </c>
      <c r="R48" s="8">
        <f t="shared" si="19"/>
        <v>4.9266000000000004E-2</v>
      </c>
      <c r="S48" s="8">
        <f t="shared" si="5"/>
        <v>6.0179614811827896E-2</v>
      </c>
      <c r="T48" s="8">
        <f t="shared" si="20"/>
        <v>-1.5571135137836881E-3</v>
      </c>
      <c r="U48" s="53">
        <f t="shared" si="6"/>
        <v>6.1554999999999991</v>
      </c>
      <c r="V48" s="53">
        <f t="shared" si="7"/>
        <v>6.3502229536902162</v>
      </c>
      <c r="W48" s="29">
        <f>'2.2 Harvest 75%'!D28</f>
        <v>239.82</v>
      </c>
      <c r="X48" s="35">
        <f t="shared" si="21"/>
        <v>1.8499999999999943</v>
      </c>
      <c r="Y48" s="68">
        <f>'2.2 Harvest 75%'!F28*k</f>
        <v>2.1503999999999999</v>
      </c>
      <c r="Z48" s="68">
        <f>'2.2 Harvest 75%'!G28*k</f>
        <v>1.0374000000000001</v>
      </c>
      <c r="AA48" s="68">
        <f>'2.2 Harvest 75%'!H28*k</f>
        <v>0.10289999999999999</v>
      </c>
      <c r="AB48" s="68">
        <f>'2.2 Harvest 75%'!I28/2</f>
        <v>0.05</v>
      </c>
      <c r="AC48" s="68">
        <f t="shared" si="8"/>
        <v>0.98703359999999996</v>
      </c>
      <c r="AD48" s="348">
        <f t="shared" si="9"/>
        <v>0.92105999999999999</v>
      </c>
      <c r="AE48" s="68">
        <f t="shared" si="10"/>
        <v>4.3868160000000003E-2</v>
      </c>
      <c r="AF48" s="33">
        <f t="shared" si="22"/>
        <v>0.98703359999999996</v>
      </c>
      <c r="AG48" s="33">
        <f t="shared" si="23"/>
        <v>6.9857610843305311</v>
      </c>
      <c r="AH48" s="33">
        <f t="shared" si="24"/>
        <v>9.5032691004547587E-2</v>
      </c>
      <c r="AI48" s="33">
        <f t="shared" si="25"/>
        <v>0.92105999999999999</v>
      </c>
      <c r="AJ48" s="33">
        <f t="shared" si="26"/>
        <v>1.1288055059744377</v>
      </c>
      <c r="AK48" s="33">
        <f t="shared" si="27"/>
        <v>-4.6380542310004769E-2</v>
      </c>
      <c r="AL48" s="33">
        <f t="shared" si="28"/>
        <v>4.3868160000000003E-2</v>
      </c>
      <c r="AM48" s="33">
        <f t="shared" si="11"/>
        <v>5.1462777850041767E-2</v>
      </c>
      <c r="AN48" s="33">
        <f t="shared" si="29"/>
        <v>8.5011315917623217E-3</v>
      </c>
      <c r="AO48" s="56">
        <f t="shared" si="12"/>
        <v>4.3429099999999998</v>
      </c>
      <c r="AP48" s="56">
        <f t="shared" si="30"/>
        <v>6.250063280286299</v>
      </c>
      <c r="AQ48" s="10">
        <f t="shared" si="31"/>
        <v>4.6610636480086187</v>
      </c>
      <c r="AR48" s="10">
        <f t="shared" si="32"/>
        <v>4.5875464477301433</v>
      </c>
      <c r="AS48" s="10">
        <f t="shared" si="33"/>
        <v>-7.3517200278475414E-2</v>
      </c>
      <c r="AT48" s="10">
        <f>SUM(AS$25:AS48)*5</f>
        <v>29.076292173009584</v>
      </c>
    </row>
    <row r="49" spans="1:51" x14ac:dyDescent="0.25">
      <c r="A49" s="4">
        <v>125</v>
      </c>
      <c r="B49" s="18">
        <f t="shared" si="0"/>
        <v>2148</v>
      </c>
      <c r="C49" s="39">
        <f>'2.1. Harvest 95%'!D29</f>
        <v>198.51</v>
      </c>
      <c r="D49" s="22">
        <f t="shared" si="13"/>
        <v>0.12000000000000455</v>
      </c>
      <c r="E49" s="72">
        <f>'2.1. Harvest 95%'!F29*k</f>
        <v>2.2994999999999997</v>
      </c>
      <c r="F49" s="72">
        <f>'2.1. Harvest 95%'!G29*k</f>
        <v>1.9593</v>
      </c>
      <c r="G49" s="72">
        <f>'2.1. Harvest 95%'!H29*k</f>
        <v>0.15539999999999998</v>
      </c>
      <c r="H49" s="72">
        <f>'2.1. Harvest 95%'!I29/2</f>
        <v>0.14000000000000001</v>
      </c>
      <c r="I49" s="72">
        <f t="shared" si="1"/>
        <v>1.0554705</v>
      </c>
      <c r="J49" s="72">
        <f t="shared" si="2"/>
        <v>1.3079114999999999</v>
      </c>
      <c r="K49" s="72">
        <f t="shared" si="14"/>
        <v>4.6909799999999995E-2</v>
      </c>
      <c r="L49" s="57">
        <f t="shared" si="15"/>
        <v>1.0554705</v>
      </c>
      <c r="M49" s="8">
        <f t="shared" si="3"/>
        <v>8.5747694916468475</v>
      </c>
      <c r="N49" s="8">
        <f t="shared" si="16"/>
        <v>-6.2636890788750677E-2</v>
      </c>
      <c r="O49" s="22">
        <f t="shared" si="17"/>
        <v>1.3079114999999999</v>
      </c>
      <c r="P49" s="8">
        <f t="shared" si="4"/>
        <v>1.5939552770804886</v>
      </c>
      <c r="Q49" s="8">
        <f t="shared" si="18"/>
        <v>-2.4152678838125441E-2</v>
      </c>
      <c r="R49" s="8">
        <f t="shared" si="19"/>
        <v>4.6909799999999995E-2</v>
      </c>
      <c r="S49" s="8">
        <f t="shared" si="5"/>
        <v>5.7548153430659471E-2</v>
      </c>
      <c r="T49" s="8">
        <f t="shared" si="20"/>
        <v>-2.6314613811684248E-3</v>
      </c>
      <c r="U49" s="53">
        <f t="shared" si="6"/>
        <v>5.9204600000000003</v>
      </c>
      <c r="V49" s="53">
        <f t="shared" si="7"/>
        <v>5.9510389689919609</v>
      </c>
      <c r="W49" s="29">
        <f>'2.2 Harvest 75%'!D29</f>
        <v>241.93</v>
      </c>
      <c r="X49" s="35">
        <f t="shared" si="21"/>
        <v>2.1100000000000136</v>
      </c>
      <c r="Y49" s="68">
        <f>'2.2 Harvest 75%'!F29*k</f>
        <v>2.1881999999999997</v>
      </c>
      <c r="Z49" s="68">
        <f>'2.2 Harvest 75%'!G29*k</f>
        <v>0.92819999999999991</v>
      </c>
      <c r="AA49" s="68">
        <f>'2.2 Harvest 75%'!H29*k</f>
        <v>9.8699999999999996E-2</v>
      </c>
      <c r="AB49" s="68">
        <f>'2.2 Harvest 75%'!I29/2</f>
        <v>0.05</v>
      </c>
      <c r="AC49" s="68">
        <f t="shared" si="8"/>
        <v>1.0043837999999998</v>
      </c>
      <c r="AD49" s="348">
        <f t="shared" si="9"/>
        <v>0.88882499999999998</v>
      </c>
      <c r="AE49" s="68">
        <f t="shared" si="10"/>
        <v>4.4639279999999996E-2</v>
      </c>
      <c r="AF49" s="33">
        <f t="shared" si="22"/>
        <v>1.0043837999999998</v>
      </c>
      <c r="AG49" s="33">
        <f t="shared" si="23"/>
        <v>7.0858420470160866</v>
      </c>
      <c r="AH49" s="33">
        <f t="shared" si="24"/>
        <v>0.10008096268555544</v>
      </c>
      <c r="AI49" s="33">
        <f t="shared" si="25"/>
        <v>0.88882499999999998</v>
      </c>
      <c r="AJ49" s="33">
        <f t="shared" si="26"/>
        <v>1.0883715069788091</v>
      </c>
      <c r="AK49" s="33">
        <f t="shared" si="27"/>
        <v>-4.0433998995628606E-2</v>
      </c>
      <c r="AL49" s="33">
        <f t="shared" si="28"/>
        <v>4.4639279999999996E-2</v>
      </c>
      <c r="AM49" s="33">
        <f t="shared" si="11"/>
        <v>5.3736699799115342E-2</v>
      </c>
      <c r="AN49" s="33">
        <f t="shared" si="29"/>
        <v>2.2739219490735749E-3</v>
      </c>
      <c r="AO49" s="56">
        <f t="shared" si="12"/>
        <v>4.244629999999999</v>
      </c>
      <c r="AP49" s="56">
        <f t="shared" si="30"/>
        <v>6.4165508856390128</v>
      </c>
      <c r="AQ49" s="10">
        <f t="shared" si="31"/>
        <v>4.3680626032400998</v>
      </c>
      <c r="AR49" s="10">
        <f t="shared" si="32"/>
        <v>4.7097483500590354</v>
      </c>
      <c r="AS49" s="10">
        <f t="shared" si="33"/>
        <v>0.3416857468189356</v>
      </c>
      <c r="AT49" s="10">
        <f>SUM(AS$25:AS49)*5</f>
        <v>30.784720907104266</v>
      </c>
    </row>
    <row r="50" spans="1:51" x14ac:dyDescent="0.25">
      <c r="A50" s="4">
        <v>130</v>
      </c>
      <c r="B50" s="18">
        <f t="shared" si="0"/>
        <v>2153</v>
      </c>
      <c r="C50" s="39">
        <f>'2.1. Harvest 95%'!D30</f>
        <v>198.74</v>
      </c>
      <c r="D50" s="22">
        <f t="shared" si="13"/>
        <v>0.23000000000001819</v>
      </c>
      <c r="E50" s="72">
        <f>'2.1. Harvest 95%'!F30*k</f>
        <v>2.3016000000000001</v>
      </c>
      <c r="F50" s="72">
        <f>'2.1. Harvest 95%'!G30*k</f>
        <v>1.9403999999999999</v>
      </c>
      <c r="G50" s="72">
        <f>'2.1. Harvest 95%'!H30*k</f>
        <v>0.15539999999999998</v>
      </c>
      <c r="H50" s="72">
        <f>'2.1. Harvest 95%'!I30/2</f>
        <v>0.19</v>
      </c>
      <c r="I50" s="72">
        <f t="shared" si="1"/>
        <v>1.0564344000000001</v>
      </c>
      <c r="J50" s="72">
        <f t="shared" si="2"/>
        <v>1.3012440000000001</v>
      </c>
      <c r="K50" s="72">
        <f t="shared" si="14"/>
        <v>4.6952640000000004E-2</v>
      </c>
      <c r="L50" s="57">
        <f t="shared" si="15"/>
        <v>1.0564344000000001</v>
      </c>
      <c r="M50" s="8">
        <f t="shared" si="3"/>
        <v>8.5212048110875838</v>
      </c>
      <c r="N50" s="8">
        <f t="shared" si="16"/>
        <v>-5.3564680559263778E-2</v>
      </c>
      <c r="O50" s="22">
        <f t="shared" si="17"/>
        <v>1.3012440000000001</v>
      </c>
      <c r="P50" s="8">
        <f t="shared" si="4"/>
        <v>1.583018146332924</v>
      </c>
      <c r="Q50" s="8">
        <f t="shared" si="18"/>
        <v>-1.0937130747564527E-2</v>
      </c>
      <c r="R50" s="8">
        <f t="shared" si="19"/>
        <v>4.6952640000000004E-2</v>
      </c>
      <c r="S50" s="8">
        <f t="shared" si="5"/>
        <v>5.7125812383895802E-2</v>
      </c>
      <c r="T50" s="8">
        <f t="shared" si="20"/>
        <v>-4.2234104676366901E-4</v>
      </c>
      <c r="U50" s="53">
        <f t="shared" si="6"/>
        <v>5.9636200000000006</v>
      </c>
      <c r="V50" s="53">
        <f t="shared" si="7"/>
        <v>6.1286958476464273</v>
      </c>
      <c r="W50" s="29">
        <f>'2.2 Harvest 75%'!D30</f>
        <v>244.14</v>
      </c>
      <c r="X50" s="35">
        <f t="shared" si="21"/>
        <v>2.2099999999999795</v>
      </c>
      <c r="Y50" s="68">
        <f>'2.2 Harvest 75%'!F30*k</f>
        <v>2.2511999999999999</v>
      </c>
      <c r="Z50" s="68">
        <f>'2.2 Harvest 75%'!G30*k</f>
        <v>0.9554999999999999</v>
      </c>
      <c r="AA50" s="68">
        <f>'2.2 Harvest 75%'!H30*k</f>
        <v>0.10079999999999999</v>
      </c>
      <c r="AB50" s="68">
        <f>'2.2 Harvest 75%'!I30/2</f>
        <v>0.13500000000000001</v>
      </c>
      <c r="AC50" s="68">
        <f t="shared" si="8"/>
        <v>1.0333007999999999</v>
      </c>
      <c r="AD50" s="348">
        <f t="shared" si="9"/>
        <v>0.91463399999999995</v>
      </c>
      <c r="AE50" s="68">
        <f t="shared" si="10"/>
        <v>4.5924480000000004E-2</v>
      </c>
      <c r="AF50" s="33">
        <f t="shared" si="22"/>
        <v>1.0333007999999999</v>
      </c>
      <c r="AG50" s="33">
        <f t="shared" si="23"/>
        <v>7.2018845854572158</v>
      </c>
      <c r="AH50" s="33">
        <f t="shared" si="24"/>
        <v>0.11604253844112922</v>
      </c>
      <c r="AI50" s="33">
        <f t="shared" si="25"/>
        <v>0.91463399999999995</v>
      </c>
      <c r="AJ50" s="33">
        <f t="shared" si="26"/>
        <v>1.1070327182587345</v>
      </c>
      <c r="AK50" s="33">
        <f t="shared" si="27"/>
        <v>1.8661211279925372E-2</v>
      </c>
      <c r="AL50" s="33">
        <f t="shared" si="28"/>
        <v>4.5924480000000004E-2</v>
      </c>
      <c r="AM50" s="33">
        <f t="shared" si="11"/>
        <v>5.5423876206635067E-2</v>
      </c>
      <c r="AN50" s="33">
        <f t="shared" si="29"/>
        <v>1.6871764075197249E-3</v>
      </c>
      <c r="AO50" s="56">
        <f t="shared" si="12"/>
        <v>4.47525</v>
      </c>
      <c r="AP50" s="56">
        <f t="shared" si="30"/>
        <v>6.8216409261285547</v>
      </c>
      <c r="AQ50" s="10">
        <f t="shared" si="31"/>
        <v>4.4984627521724772</v>
      </c>
      <c r="AR50" s="10">
        <f t="shared" si="32"/>
        <v>5.0070844397783585</v>
      </c>
      <c r="AS50" s="10">
        <f t="shared" si="33"/>
        <v>0.50862168760588133</v>
      </c>
      <c r="AT50" s="10">
        <f>SUM(AS$25:AS50)*5</f>
        <v>33.327829345133672</v>
      </c>
    </row>
    <row r="51" spans="1:51" x14ac:dyDescent="0.25">
      <c r="A51" s="4">
        <v>135</v>
      </c>
      <c r="B51" s="18">
        <f t="shared" si="0"/>
        <v>2158</v>
      </c>
      <c r="C51" s="39">
        <f>'2.1. Harvest 95%'!D31</f>
        <v>198.91</v>
      </c>
      <c r="D51" s="22">
        <f t="shared" si="13"/>
        <v>0.16999999999998749</v>
      </c>
      <c r="E51" s="72">
        <f>'2.1. Harvest 95%'!F31*k</f>
        <v>2.3183999999999996</v>
      </c>
      <c r="F51" s="72">
        <f>'2.1. Harvest 95%'!G31*k</f>
        <v>1.9508999999999999</v>
      </c>
      <c r="G51" s="72">
        <f>'2.1. Harvest 95%'!H31*k</f>
        <v>0.15539999999999998</v>
      </c>
      <c r="H51" s="72">
        <f>'2.1. Harvest 95%'!I31/2</f>
        <v>0.25</v>
      </c>
      <c r="I51" s="72">
        <f t="shared" si="1"/>
        <v>1.0641455999999998</v>
      </c>
      <c r="J51" s="72">
        <f t="shared" si="2"/>
        <v>1.3093499999999998</v>
      </c>
      <c r="K51" s="72">
        <f t="shared" si="14"/>
        <v>4.7295359999999995E-2</v>
      </c>
      <c r="L51" s="57">
        <f t="shared" si="15"/>
        <v>1.0641455999999998</v>
      </c>
      <c r="M51" s="8">
        <f t="shared" si="3"/>
        <v>8.4822852482539375</v>
      </c>
      <c r="N51" s="8">
        <f t="shared" si="16"/>
        <v>-3.8919562833646282E-2</v>
      </c>
      <c r="O51" s="22">
        <f t="shared" si="17"/>
        <v>1.3093499999999998</v>
      </c>
      <c r="P51" s="8">
        <f t="shared" si="4"/>
        <v>1.5891907165033421</v>
      </c>
      <c r="Q51" s="8">
        <f t="shared" si="18"/>
        <v>6.1725701704180569E-3</v>
      </c>
      <c r="R51" s="8">
        <f t="shared" si="19"/>
        <v>4.7295359999999995E-2</v>
      </c>
      <c r="S51" s="8">
        <f t="shared" si="5"/>
        <v>5.7393872329360787E-2</v>
      </c>
      <c r="T51" s="8">
        <f t="shared" si="20"/>
        <v>2.6805994546498513E-4</v>
      </c>
      <c r="U51" s="53">
        <f t="shared" si="6"/>
        <v>6.0771099999999993</v>
      </c>
      <c r="V51" s="53">
        <f t="shared" si="7"/>
        <v>6.2146310672822231</v>
      </c>
      <c r="W51" s="29">
        <f>'2.2 Harvest 75%'!D31</f>
        <v>245.96</v>
      </c>
      <c r="X51" s="35">
        <f t="shared" si="21"/>
        <v>1.8200000000000216</v>
      </c>
      <c r="Y51" s="68">
        <f>'2.2 Harvest 75%'!F31*k</f>
        <v>2.2176</v>
      </c>
      <c r="Z51" s="68">
        <f>'2.2 Harvest 75%'!G31*k</f>
        <v>0.90299999999999991</v>
      </c>
      <c r="AA51" s="68">
        <f>'2.2 Harvest 75%'!H31*k</f>
        <v>9.8699999999999996E-2</v>
      </c>
      <c r="AB51" s="68">
        <f>'2.2 Harvest 75%'!I31/2</f>
        <v>0.11</v>
      </c>
      <c r="AC51" s="68">
        <f t="shared" si="8"/>
        <v>1.0178784000000001</v>
      </c>
      <c r="AD51" s="348">
        <f t="shared" si="9"/>
        <v>0.88645200000000002</v>
      </c>
      <c r="AE51" s="68">
        <f t="shared" si="10"/>
        <v>4.5239040000000001E-2</v>
      </c>
      <c r="AF51" s="33">
        <f t="shared" si="22"/>
        <v>1.0178784000000001</v>
      </c>
      <c r="AG51" s="33">
        <f t="shared" si="23"/>
        <v>7.287483082663452</v>
      </c>
      <c r="AH51" s="33">
        <f t="shared" si="24"/>
        <v>8.5598497206236246E-2</v>
      </c>
      <c r="AI51" s="33">
        <f t="shared" si="25"/>
        <v>0.88645200000000002</v>
      </c>
      <c r="AJ51" s="33">
        <f t="shared" si="26"/>
        <v>1.082149585519032</v>
      </c>
      <c r="AK51" s="33">
        <f t="shared" si="27"/>
        <v>-2.4883132739702551E-2</v>
      </c>
      <c r="AL51" s="33">
        <f t="shared" si="28"/>
        <v>4.5239040000000001E-2</v>
      </c>
      <c r="AM51" s="33">
        <f t="shared" si="11"/>
        <v>5.5036689676338853E-2</v>
      </c>
      <c r="AN51" s="33">
        <f t="shared" si="29"/>
        <v>-3.8718653029621436E-4</v>
      </c>
      <c r="AO51" s="56">
        <f t="shared" si="12"/>
        <v>4.3280900000000004</v>
      </c>
      <c r="AP51" s="56">
        <f t="shared" si="30"/>
        <v>6.2084181779362595</v>
      </c>
      <c r="AQ51" s="10">
        <f t="shared" si="31"/>
        <v>4.5615392033851512</v>
      </c>
      <c r="AR51" s="10">
        <f t="shared" si="32"/>
        <v>4.5569789426052143</v>
      </c>
      <c r="AS51" s="10">
        <f t="shared" si="33"/>
        <v>-4.5602607799368755E-3</v>
      </c>
      <c r="AT51" s="10">
        <f>SUM(AS$25:AS51)*5</f>
        <v>33.305028041233989</v>
      </c>
      <c r="AV51" s="10"/>
    </row>
    <row r="52" spans="1:51" x14ac:dyDescent="0.25">
      <c r="A52" s="4">
        <v>140</v>
      </c>
      <c r="B52" s="18">
        <f t="shared" si="0"/>
        <v>2163</v>
      </c>
      <c r="C52" s="39">
        <f>'2.1. Harvest 95%'!D32</f>
        <v>199.04</v>
      </c>
      <c r="D52" s="22">
        <f t="shared" si="13"/>
        <v>0.12999999999999545</v>
      </c>
      <c r="E52" s="72">
        <f>'2.1. Harvest 95%'!F32*k</f>
        <v>2.4087000000000001</v>
      </c>
      <c r="F52" s="72">
        <f>'2.1. Harvest 95%'!G32*k</f>
        <v>1.8773999999999997</v>
      </c>
      <c r="G52" s="72">
        <f>'2.1. Harvest 95%'!H32*k</f>
        <v>0.15329999999999999</v>
      </c>
      <c r="H52" s="72">
        <f>'2.1. Harvest 95%'!I32/2</f>
        <v>0.20499999999999999</v>
      </c>
      <c r="I52" s="72">
        <f t="shared" si="1"/>
        <v>1.1055933</v>
      </c>
      <c r="J52" s="72">
        <f t="shared" si="2"/>
        <v>1.3035435</v>
      </c>
      <c r="K52" s="72">
        <f t="shared" si="14"/>
        <v>4.9137480000000004E-2</v>
      </c>
      <c r="L52" s="57">
        <f t="shared" si="15"/>
        <v>1.1055933</v>
      </c>
      <c r="M52" s="8">
        <f t="shared" si="3"/>
        <v>8.4898515009058695</v>
      </c>
      <c r="N52" s="8">
        <f t="shared" si="16"/>
        <v>7.5662526519320039E-3</v>
      </c>
      <c r="O52" s="22">
        <f t="shared" si="17"/>
        <v>1.3035435</v>
      </c>
      <c r="P52" s="8">
        <f t="shared" si="4"/>
        <v>1.5844753830595553</v>
      </c>
      <c r="Q52" s="8">
        <f t="shared" si="18"/>
        <v>-4.7153334437868288E-3</v>
      </c>
      <c r="R52" s="8">
        <f t="shared" si="19"/>
        <v>4.9137480000000004E-2</v>
      </c>
      <c r="S52" s="8">
        <f t="shared" si="5"/>
        <v>5.9283379080661495E-2</v>
      </c>
      <c r="T52" s="8">
        <f t="shared" si="20"/>
        <v>1.8895067513007083E-3</v>
      </c>
      <c r="U52" s="53">
        <f t="shared" si="6"/>
        <v>6.0377199999999993</v>
      </c>
      <c r="V52" s="53">
        <f t="shared" si="7"/>
        <v>6.1724604259594411</v>
      </c>
      <c r="W52" s="29">
        <f>'2.2 Harvest 75%'!D32</f>
        <v>247.94</v>
      </c>
      <c r="X52" s="35">
        <f t="shared" si="21"/>
        <v>1.9799999999999898</v>
      </c>
      <c r="Y52" s="68">
        <f>'2.2 Harvest 75%'!F32*k</f>
        <v>2.2302</v>
      </c>
      <c r="Z52" s="68">
        <f>'2.2 Harvest 75%'!G32*k</f>
        <v>0.85680000000000001</v>
      </c>
      <c r="AA52" s="68">
        <f>'2.2 Harvest 75%'!H32*k</f>
        <v>9.6600000000000005E-2</v>
      </c>
      <c r="AB52" s="68">
        <f>'2.2 Harvest 75%'!I32/2</f>
        <v>9.5000000000000001E-2</v>
      </c>
      <c r="AC52" s="68">
        <f t="shared" si="8"/>
        <v>1.0236618</v>
      </c>
      <c r="AD52" s="348">
        <f t="shared" si="9"/>
        <v>0.87198299999999995</v>
      </c>
      <c r="AE52" s="68">
        <f t="shared" si="10"/>
        <v>4.5496080000000001E-2</v>
      </c>
      <c r="AF52" s="33">
        <f t="shared" si="22"/>
        <v>1.0236618</v>
      </c>
      <c r="AG52" s="33">
        <f t="shared" si="23"/>
        <v>7.3677843026236438</v>
      </c>
      <c r="AH52" s="33">
        <f t="shared" si="24"/>
        <v>8.0301219960191794E-2</v>
      </c>
      <c r="AI52" s="33">
        <f t="shared" si="25"/>
        <v>0.87198299999999995</v>
      </c>
      <c r="AJ52" s="33">
        <f t="shared" si="26"/>
        <v>1.0632818275446798</v>
      </c>
      <c r="AK52" s="33">
        <f t="shared" si="27"/>
        <v>-1.886775797435214E-2</v>
      </c>
      <c r="AL52" s="33">
        <f t="shared" si="28"/>
        <v>4.5496080000000001E-2</v>
      </c>
      <c r="AM52" s="33">
        <f t="shared" si="11"/>
        <v>5.5225284121049718E-2</v>
      </c>
      <c r="AN52" s="33">
        <f t="shared" si="29"/>
        <v>1.8859444471086562E-4</v>
      </c>
      <c r="AO52" s="56">
        <f t="shared" si="12"/>
        <v>4.2621799999999999</v>
      </c>
      <c r="AP52" s="56">
        <f t="shared" si="30"/>
        <v>6.3038020564305404</v>
      </c>
      <c r="AQ52" s="10">
        <f t="shared" si="31"/>
        <v>4.5305859526542296</v>
      </c>
      <c r="AR52" s="10">
        <f t="shared" si="32"/>
        <v>4.6269907094200162</v>
      </c>
      <c r="AS52" s="10">
        <f t="shared" si="33"/>
        <v>9.6404756765786637E-2</v>
      </c>
      <c r="AT52" s="10">
        <f>SUM(AS$25:AS52)*5</f>
        <v>33.787051825062917</v>
      </c>
      <c r="AU52" s="10"/>
      <c r="AV52" s="10"/>
      <c r="AW52" s="11"/>
    </row>
    <row r="53" spans="1:51" x14ac:dyDescent="0.25">
      <c r="A53" s="4">
        <v>145</v>
      </c>
      <c r="B53" s="18">
        <f t="shared" si="0"/>
        <v>2168</v>
      </c>
      <c r="C53" s="39">
        <f>'2.1. Harvest 95%'!D33</f>
        <v>199.4</v>
      </c>
      <c r="D53" s="22">
        <f t="shared" si="13"/>
        <v>0.36000000000001364</v>
      </c>
      <c r="E53" s="72">
        <f>'2.1. Harvest 95%'!F33*k</f>
        <v>2.4653999999999998</v>
      </c>
      <c r="F53" s="72">
        <f>'2.1. Harvest 95%'!G33*k</f>
        <v>1.8416999999999999</v>
      </c>
      <c r="G53" s="72">
        <f>'2.1. Harvest 95%'!H33*k</f>
        <v>0.15329999999999999</v>
      </c>
      <c r="H53" s="72">
        <f>'2.1. Harvest 95%'!I33/2</f>
        <v>0.17499999999999999</v>
      </c>
      <c r="I53" s="72">
        <f t="shared" si="1"/>
        <v>1.1316185999999999</v>
      </c>
      <c r="J53" s="72">
        <f t="shared" si="2"/>
        <v>1.3038689999999999</v>
      </c>
      <c r="K53" s="72">
        <f t="shared" si="14"/>
        <v>5.0294159999999997E-2</v>
      </c>
      <c r="L53" s="57">
        <f t="shared" si="15"/>
        <v>1.1316185999999999</v>
      </c>
      <c r="M53" s="8">
        <f t="shared" si="3"/>
        <v>8.5224636064140498</v>
      </c>
      <c r="N53" s="8">
        <f t="shared" si="16"/>
        <v>3.2612105508180278E-2</v>
      </c>
      <c r="O53" s="22">
        <f t="shared" si="17"/>
        <v>1.3038689999999999</v>
      </c>
      <c r="P53" s="8">
        <f t="shared" si="4"/>
        <v>1.583967321996141</v>
      </c>
      <c r="Q53" s="8">
        <f t="shared" si="18"/>
        <v>-5.0806106341427792E-4</v>
      </c>
      <c r="R53" s="8">
        <f t="shared" si="19"/>
        <v>5.0294159999999997E-2</v>
      </c>
      <c r="S53" s="8">
        <f t="shared" si="5"/>
        <v>6.0774079839897112E-2</v>
      </c>
      <c r="T53" s="8">
        <f t="shared" si="20"/>
        <v>1.4907007592356164E-3</v>
      </c>
      <c r="U53" s="53">
        <f t="shared" si="6"/>
        <v>6.0260199999999999</v>
      </c>
      <c r="V53" s="53">
        <f t="shared" si="7"/>
        <v>6.4196147452040151</v>
      </c>
      <c r="W53" s="29">
        <f>'2.2 Harvest 75%'!D33</f>
        <v>249.91</v>
      </c>
      <c r="X53" s="35">
        <f t="shared" si="21"/>
        <v>1.9699999999999989</v>
      </c>
      <c r="Y53" s="68">
        <f>'2.2 Harvest 75%'!F33*k</f>
        <v>2.1231</v>
      </c>
      <c r="Z53" s="68">
        <f>'2.2 Harvest 75%'!G33*k</f>
        <v>0.91349999999999987</v>
      </c>
      <c r="AA53" s="68">
        <f>'2.2 Harvest 75%'!H33*k</f>
        <v>9.6600000000000005E-2</v>
      </c>
      <c r="AB53" s="68">
        <f>'2.2 Harvest 75%'!I33/2</f>
        <v>0.105</v>
      </c>
      <c r="AC53" s="68">
        <f t="shared" si="8"/>
        <v>0.97450290000000006</v>
      </c>
      <c r="AD53" s="348">
        <f t="shared" si="9"/>
        <v>0.86728949999999994</v>
      </c>
      <c r="AE53" s="68">
        <f t="shared" si="10"/>
        <v>4.3311240000000001E-2</v>
      </c>
      <c r="AF53" s="33">
        <f t="shared" si="22"/>
        <v>0.97450290000000006</v>
      </c>
      <c r="AG53" s="33">
        <f t="shared" si="23"/>
        <v>7.3885316748933541</v>
      </c>
      <c r="AH53" s="33">
        <f t="shared" si="24"/>
        <v>2.074737226971024E-2</v>
      </c>
      <c r="AI53" s="33">
        <f t="shared" si="25"/>
        <v>0.86728949999999994</v>
      </c>
      <c r="AJ53" s="33">
        <f t="shared" si="26"/>
        <v>1.0552529476423169</v>
      </c>
      <c r="AK53" s="33">
        <f t="shared" si="27"/>
        <v>-8.0288799023628954E-3</v>
      </c>
      <c r="AL53" s="33">
        <f t="shared" si="28"/>
        <v>4.3311240000000001E-2</v>
      </c>
      <c r="AM53" s="33">
        <f t="shared" si="11"/>
        <v>5.3073783223737007E-2</v>
      </c>
      <c r="AN53" s="33">
        <f t="shared" si="29"/>
        <v>-2.1515008973127109E-3</v>
      </c>
      <c r="AO53" s="56">
        <f t="shared" si="12"/>
        <v>4.2096600000000004</v>
      </c>
      <c r="AP53" s="56">
        <f t="shared" si="30"/>
        <v>6.1902269914700341</v>
      </c>
      <c r="AQ53" s="10">
        <f t="shared" si="31"/>
        <v>4.7119972229797469</v>
      </c>
      <c r="AR53" s="10">
        <f t="shared" si="32"/>
        <v>4.543626611739005</v>
      </c>
      <c r="AS53" s="10">
        <f t="shared" si="33"/>
        <v>-0.16837061124074193</v>
      </c>
      <c r="AT53" s="10">
        <f>SUM(AS$25:AS53)*5</f>
        <v>32.945198768859207</v>
      </c>
      <c r="AU53" s="10"/>
      <c r="AV53" s="10"/>
      <c r="AW53" s="11"/>
    </row>
    <row r="54" spans="1:51" x14ac:dyDescent="0.25">
      <c r="A54" s="4">
        <v>150</v>
      </c>
      <c r="B54" s="18">
        <f t="shared" si="0"/>
        <v>2173</v>
      </c>
      <c r="C54" s="39">
        <f>'2.1. Harvest 95%'!D34</f>
        <v>199.67</v>
      </c>
      <c r="D54" s="22">
        <f t="shared" si="13"/>
        <v>0.26999999999998181</v>
      </c>
      <c r="E54" s="72">
        <f>'2.1. Harvest 95%'!F34*k</f>
        <v>2.4780000000000002</v>
      </c>
      <c r="F54" s="72">
        <f>'2.1. Harvest 95%'!G34*k</f>
        <v>1.8648</v>
      </c>
      <c r="G54" s="72">
        <f>'2.1. Harvest 95%'!H34*k</f>
        <v>0.15539999999999998</v>
      </c>
      <c r="H54" s="72">
        <f>'2.1. Harvest 95%'!I34/2</f>
        <v>0.14000000000000001</v>
      </c>
      <c r="I54" s="72">
        <f t="shared" si="1"/>
        <v>1.1374020000000002</v>
      </c>
      <c r="J54" s="72">
        <f t="shared" si="2"/>
        <v>1.315734</v>
      </c>
      <c r="K54" s="72">
        <f t="shared" si="14"/>
        <v>5.0551200000000004E-2</v>
      </c>
      <c r="L54" s="57">
        <f t="shared" si="15"/>
        <v>1.1374020000000002</v>
      </c>
      <c r="M54" s="8">
        <f t="shared" si="3"/>
        <v>8.5566374932344686</v>
      </c>
      <c r="N54" s="8">
        <f t="shared" si="16"/>
        <v>3.4173886820418886E-2</v>
      </c>
      <c r="O54" s="22">
        <f t="shared" si="17"/>
        <v>1.315734</v>
      </c>
      <c r="P54" s="8">
        <f t="shared" si="4"/>
        <v>1.5957425086403418</v>
      </c>
      <c r="Q54" s="8">
        <f t="shared" si="18"/>
        <v>1.1775186644200852E-2</v>
      </c>
      <c r="R54" s="8">
        <f t="shared" si="19"/>
        <v>5.0551200000000004E-2</v>
      </c>
      <c r="S54" s="8">
        <f t="shared" si="5"/>
        <v>6.1294640993790978E-2</v>
      </c>
      <c r="T54" s="8">
        <f t="shared" si="20"/>
        <v>5.2056115389386565E-4</v>
      </c>
      <c r="U54" s="53">
        <f t="shared" si="6"/>
        <v>6.0296600000000007</v>
      </c>
      <c r="V54" s="53">
        <f t="shared" si="7"/>
        <v>6.3461296346184959</v>
      </c>
      <c r="W54" s="29">
        <f>'2.2 Harvest 75%'!D34</f>
        <v>251.97</v>
      </c>
      <c r="X54" s="35">
        <f t="shared" si="21"/>
        <v>2.0600000000000023</v>
      </c>
      <c r="Y54" s="68">
        <f>'2.2 Harvest 75%'!F34*k</f>
        <v>2.1335999999999999</v>
      </c>
      <c r="Z54" s="68">
        <f>'2.2 Harvest 75%'!G34*k</f>
        <v>0.90299999999999991</v>
      </c>
      <c r="AA54" s="68">
        <f>'2.2 Harvest 75%'!H34*k</f>
        <v>9.6600000000000005E-2</v>
      </c>
      <c r="AB54" s="68">
        <f>'2.2 Harvest 75%'!I34/2</f>
        <v>0.21</v>
      </c>
      <c r="AC54" s="68">
        <f t="shared" si="8"/>
        <v>0.97932240000000004</v>
      </c>
      <c r="AD54" s="348">
        <f t="shared" si="9"/>
        <v>0.86587199999999998</v>
      </c>
      <c r="AE54" s="68">
        <f t="shared" si="10"/>
        <v>4.3525439999999999E-2</v>
      </c>
      <c r="AF54" s="33">
        <f t="shared" si="22"/>
        <v>0.97932240000000004</v>
      </c>
      <c r="AG54" s="33">
        <f t="shared" si="23"/>
        <v>7.4114128115096651</v>
      </c>
      <c r="AH54" s="33">
        <f t="shared" si="24"/>
        <v>2.2881136616311082E-2</v>
      </c>
      <c r="AI54" s="33">
        <f t="shared" si="25"/>
        <v>0.86587199999999998</v>
      </c>
      <c r="AJ54" s="33">
        <f t="shared" si="26"/>
        <v>1.0524161287862437</v>
      </c>
      <c r="AK54" s="33">
        <f t="shared" si="27"/>
        <v>-2.836818856073231E-3</v>
      </c>
      <c r="AL54" s="33">
        <f t="shared" si="28"/>
        <v>4.3525439999999999E-2</v>
      </c>
      <c r="AM54" s="33">
        <f t="shared" si="11"/>
        <v>5.2907648005182314E-2</v>
      </c>
      <c r="AN54" s="33">
        <f t="shared" si="29"/>
        <v>-1.6613521855469299E-4</v>
      </c>
      <c r="AO54" s="56">
        <f t="shared" si="12"/>
        <v>4.3461600000000002</v>
      </c>
      <c r="AP54" s="56">
        <f t="shared" si="30"/>
        <v>6.4260381825416859</v>
      </c>
      <c r="AQ54" s="10">
        <f t="shared" si="31"/>
        <v>4.6580591518099759</v>
      </c>
      <c r="AR54" s="10">
        <f t="shared" si="32"/>
        <v>4.716712025985597</v>
      </c>
      <c r="AS54" s="10">
        <f t="shared" si="33"/>
        <v>5.865287417562115E-2</v>
      </c>
      <c r="AT54" s="10">
        <f>SUM(AS$25:AS54)*5</f>
        <v>33.238463139737313</v>
      </c>
      <c r="AU54" s="10"/>
      <c r="AV54" s="10"/>
      <c r="AW54" s="11"/>
    </row>
    <row r="55" spans="1:51" x14ac:dyDescent="0.25">
      <c r="K55" s="1"/>
    </row>
    <row r="56" spans="1:51" x14ac:dyDescent="0.25">
      <c r="K56" s="1"/>
    </row>
    <row r="57" spans="1:51" ht="18.75" x14ac:dyDescent="0.3">
      <c r="C57" s="361" t="s">
        <v>19</v>
      </c>
      <c r="D57" s="361"/>
      <c r="E57" s="361"/>
      <c r="F57" s="361"/>
      <c r="G57" s="361"/>
      <c r="H57" s="361"/>
      <c r="I57" s="361"/>
      <c r="J57" s="361"/>
      <c r="K57" s="361"/>
      <c r="L57" s="361"/>
      <c r="M57" s="361"/>
      <c r="N57" s="361"/>
      <c r="O57" s="361"/>
      <c r="P57" s="361"/>
      <c r="Q57" s="361"/>
      <c r="R57" s="361"/>
      <c r="S57" s="361"/>
      <c r="T57" s="361"/>
      <c r="U57" s="361"/>
      <c r="V57" s="361"/>
      <c r="W57" s="362" t="s">
        <v>268</v>
      </c>
      <c r="X57" s="362"/>
      <c r="Y57" s="362"/>
      <c r="Z57" s="362"/>
      <c r="AA57" s="362"/>
      <c r="AB57" s="362"/>
      <c r="AC57" s="362"/>
      <c r="AD57" s="362"/>
      <c r="AE57" s="362"/>
      <c r="AF57" s="362"/>
      <c r="AG57" s="362"/>
      <c r="AH57" s="362"/>
      <c r="AI57" s="362"/>
      <c r="AJ57" s="362"/>
      <c r="AK57" s="362"/>
      <c r="AL57" s="362"/>
      <c r="AM57" s="362"/>
      <c r="AN57" s="362"/>
      <c r="AO57" s="362"/>
      <c r="AP57" s="362"/>
      <c r="AQ57" s="37"/>
      <c r="AR57" s="37"/>
      <c r="AS57" s="37"/>
      <c r="AT57" s="38"/>
      <c r="AU57" s="38"/>
      <c r="AV57" s="38"/>
      <c r="AW57" s="38"/>
      <c r="AX57" s="38"/>
      <c r="AY57" s="38"/>
    </row>
    <row r="58" spans="1:51" ht="135" x14ac:dyDescent="0.25">
      <c r="A58" s="13" t="s">
        <v>4</v>
      </c>
      <c r="B58" s="14" t="s">
        <v>0</v>
      </c>
      <c r="C58" s="58" t="s">
        <v>7</v>
      </c>
      <c r="D58" s="5" t="s">
        <v>6</v>
      </c>
      <c r="E58" s="21" t="s">
        <v>41</v>
      </c>
      <c r="F58" s="58" t="s">
        <v>42</v>
      </c>
      <c r="G58" s="58" t="s">
        <v>43</v>
      </c>
      <c r="H58" s="58"/>
      <c r="I58" s="58" t="s">
        <v>39</v>
      </c>
      <c r="J58" s="58" t="s">
        <v>40</v>
      </c>
      <c r="K58" s="58" t="s">
        <v>44</v>
      </c>
      <c r="L58" s="58" t="s">
        <v>36</v>
      </c>
      <c r="M58" s="15" t="s">
        <v>8</v>
      </c>
      <c r="N58" s="5" t="s">
        <v>11</v>
      </c>
      <c r="O58" s="5" t="s">
        <v>38</v>
      </c>
      <c r="P58" s="15" t="s">
        <v>33</v>
      </c>
      <c r="Q58" s="5" t="s">
        <v>34</v>
      </c>
      <c r="R58" s="58" t="s">
        <v>45</v>
      </c>
      <c r="S58" s="15" t="s">
        <v>46</v>
      </c>
      <c r="T58" s="5" t="s">
        <v>32</v>
      </c>
      <c r="U58" s="5" t="s">
        <v>24</v>
      </c>
      <c r="V58" s="5" t="s">
        <v>1</v>
      </c>
      <c r="W58" s="26" t="s">
        <v>5</v>
      </c>
      <c r="X58" s="26" t="s">
        <v>6</v>
      </c>
      <c r="Y58" s="27" t="s">
        <v>41</v>
      </c>
      <c r="Z58" s="59" t="s">
        <v>42</v>
      </c>
      <c r="AA58" s="59" t="s">
        <v>43</v>
      </c>
      <c r="AB58" s="59" t="s">
        <v>74</v>
      </c>
      <c r="AC58" s="59" t="s">
        <v>39</v>
      </c>
      <c r="AD58" s="59" t="s">
        <v>40</v>
      </c>
      <c r="AE58" s="59" t="s">
        <v>44</v>
      </c>
      <c r="AF58" s="67" t="s">
        <v>36</v>
      </c>
      <c r="AG58" s="26" t="s">
        <v>8</v>
      </c>
      <c r="AH58" s="28" t="s">
        <v>11</v>
      </c>
      <c r="AI58" s="28" t="s">
        <v>38</v>
      </c>
      <c r="AJ58" s="26" t="s">
        <v>33</v>
      </c>
      <c r="AK58" s="28" t="s">
        <v>34</v>
      </c>
      <c r="AL58" s="28" t="s">
        <v>47</v>
      </c>
      <c r="AM58" s="26" t="s">
        <v>46</v>
      </c>
      <c r="AN58" s="28" t="s">
        <v>32</v>
      </c>
      <c r="AO58" s="28" t="s">
        <v>24</v>
      </c>
      <c r="AP58" s="26" t="s">
        <v>1</v>
      </c>
      <c r="AQ58" s="6" t="str">
        <f>"Climate benefit " &amp;C57 &amp; " ton CO2/ha"</f>
        <v>Climate benefit BAU 95% ton CO2/ha</v>
      </c>
      <c r="AR58" s="6" t="str">
        <f>"Climate benefit "&amp;AT57 &amp; " ton CO2/ha"</f>
        <v>Climate benefit  ton CO2/ha</v>
      </c>
      <c r="AS58" s="6" t="str">
        <f>"Diff "&amp;C57&amp;" and "&amp;AT57 &amp; " ton CO2/ha/year"</f>
        <v>Diff BAU 95% and  ton CO2/ha/year</v>
      </c>
      <c r="AT58" s="16" t="s">
        <v>12</v>
      </c>
      <c r="AU58" s="16"/>
      <c r="AV58" s="16"/>
      <c r="AW58" s="6"/>
    </row>
    <row r="59" spans="1:51" x14ac:dyDescent="0.25">
      <c r="A59" s="4">
        <v>0</v>
      </c>
      <c r="B59" s="4">
        <v>2023</v>
      </c>
      <c r="C59" s="39">
        <f t="shared" ref="C59:C89" si="34">C24</f>
        <v>187.18</v>
      </c>
      <c r="D59" s="17"/>
      <c r="E59" s="17"/>
      <c r="F59" s="17"/>
      <c r="G59" s="17"/>
      <c r="H59" s="17"/>
      <c r="I59" s="17"/>
      <c r="J59" s="17"/>
      <c r="K59" s="17"/>
      <c r="L59" s="17"/>
      <c r="M59" s="7">
        <f t="shared" ref="M59:M89" si="35">M24</f>
        <v>15</v>
      </c>
      <c r="N59" s="8"/>
      <c r="O59" s="8"/>
      <c r="P59" s="7">
        <f t="shared" ref="P59:P89" si="36">P24</f>
        <v>1.5</v>
      </c>
      <c r="Q59" s="8"/>
      <c r="R59" s="8"/>
      <c r="S59" s="7">
        <f t="shared" ref="S59:S89" si="37">S24</f>
        <v>0.05</v>
      </c>
      <c r="T59" s="8"/>
      <c r="U59" s="9"/>
      <c r="V59" s="9"/>
      <c r="W59" s="29">
        <f>'2.12 rotation +30'!D4</f>
        <v>187.28</v>
      </c>
      <c r="X59" s="30"/>
      <c r="Y59" s="29"/>
      <c r="Z59" s="31"/>
      <c r="AA59" s="31"/>
      <c r="AB59" s="31"/>
      <c r="AC59" s="31"/>
      <c r="AD59" s="31"/>
      <c r="AE59" s="31"/>
      <c r="AF59" s="31"/>
      <c r="AG59" s="32">
        <f>AG24</f>
        <v>15</v>
      </c>
      <c r="AH59" s="33"/>
      <c r="AI59" s="33"/>
      <c r="AJ59" s="32">
        <f>AJ24</f>
        <v>1.5</v>
      </c>
      <c r="AK59" s="33"/>
      <c r="AL59" s="33"/>
      <c r="AM59" s="32">
        <f>AM24</f>
        <v>0.05</v>
      </c>
      <c r="AN59" s="33"/>
      <c r="AO59" s="34"/>
      <c r="AP59" s="34"/>
      <c r="AT59">
        <v>0</v>
      </c>
    </row>
    <row r="60" spans="1:51" x14ac:dyDescent="0.25">
      <c r="A60" s="4">
        <v>5</v>
      </c>
      <c r="B60" s="18">
        <f t="shared" ref="B60:B89" si="38">B59+5</f>
        <v>2028</v>
      </c>
      <c r="C60" s="39">
        <f t="shared" si="34"/>
        <v>187.12</v>
      </c>
      <c r="D60" s="64">
        <f t="shared" ref="D60:L60" si="39">D25</f>
        <v>-6.0000000000002274E-2</v>
      </c>
      <c r="E60" s="64">
        <f t="shared" si="39"/>
        <v>2.4842999999999997</v>
      </c>
      <c r="F60" s="64">
        <f t="shared" si="39"/>
        <v>1.6463999999999999</v>
      </c>
      <c r="G60" s="64">
        <f t="shared" si="39"/>
        <v>0.14280000000000001</v>
      </c>
      <c r="H60" s="64">
        <f t="shared" si="39"/>
        <v>0.13500000000000001</v>
      </c>
      <c r="I60" s="64">
        <f t="shared" si="39"/>
        <v>1.1402937</v>
      </c>
      <c r="J60" s="64">
        <f t="shared" si="39"/>
        <v>1.2342854999999999</v>
      </c>
      <c r="K60" s="64">
        <f t="shared" si="39"/>
        <v>5.0679719999999998E-2</v>
      </c>
      <c r="L60" s="64">
        <f t="shared" si="39"/>
        <v>1.1402937</v>
      </c>
      <c r="M60" s="64">
        <f t="shared" si="35"/>
        <v>14.198552149441863</v>
      </c>
      <c r="N60" s="64">
        <f t="shared" ref="N60:O89" si="40">N25</f>
        <v>-0.80144785055813728</v>
      </c>
      <c r="O60" s="64">
        <f t="shared" si="40"/>
        <v>1.2342854999999999</v>
      </c>
      <c r="P60" s="64">
        <f t="shared" si="36"/>
        <v>1.4994505429449552</v>
      </c>
      <c r="Q60" s="64">
        <f t="shared" ref="Q60:R89" si="41">Q25</f>
        <v>-5.49457055044833E-4</v>
      </c>
      <c r="R60" s="64">
        <f t="shared" si="41"/>
        <v>5.0679719999999998E-2</v>
      </c>
      <c r="S60" s="64">
        <f t="shared" si="37"/>
        <v>5.9518554764831845E-2</v>
      </c>
      <c r="T60" s="64">
        <f t="shared" ref="T60:V89" si="42">T25</f>
        <v>9.5185547648318422E-3</v>
      </c>
      <c r="U60" s="64">
        <f t="shared" si="42"/>
        <v>5.7310499999999989</v>
      </c>
      <c r="V60" s="64">
        <f t="shared" si="42"/>
        <v>4.8785712471516467</v>
      </c>
      <c r="W60" s="29">
        <f>'2.12 rotation +30'!D5</f>
        <v>189.35</v>
      </c>
      <c r="X60" s="35">
        <f>W60-W59</f>
        <v>2.0699999999999932</v>
      </c>
      <c r="Y60" s="29">
        <f>'2.12 rotation +30'!F5*k</f>
        <v>1.4238</v>
      </c>
      <c r="Z60" s="29">
        <f>'2.12 rotation +30'!G5*k</f>
        <v>1.2621</v>
      </c>
      <c r="AA60" s="29">
        <f>'2.12 rotation +30'!H5*k</f>
        <v>9.8699999999999996E-2</v>
      </c>
      <c r="AB60" s="29">
        <f>'2.12 rotation +30'!I5/2</f>
        <v>0.11</v>
      </c>
      <c r="AC60" s="68">
        <f t="shared" ref="AC60:AC89" si="43">p*Y60</f>
        <v>0.6535242</v>
      </c>
      <c r="AD60" s="348">
        <f t="shared" ref="AD60:AD89" si="44">Z60*paperpulp+Y60*(ppaperboard+papertimb)</f>
        <v>0.82842900000000008</v>
      </c>
      <c r="AE60" s="68">
        <f t="shared" ref="AE60:AE89" si="45">Y60*pboard</f>
        <v>2.9045520000000002E-2</v>
      </c>
      <c r="AF60" s="36">
        <f>AC60</f>
        <v>0.6535242</v>
      </c>
      <c r="AG60" s="33">
        <f>AG59*EXP(-qsawn*5)+AF60</f>
        <v>13.711782649441862</v>
      </c>
      <c r="AH60" s="33">
        <f>AG60-AG59</f>
        <v>-1.2882173505581385</v>
      </c>
      <c r="AI60" s="36">
        <f>AD60</f>
        <v>0.82842900000000008</v>
      </c>
      <c r="AJ60" s="33">
        <f>AJ59*EXP(-qpap*5)+AI60</f>
        <v>1.0935940429449555</v>
      </c>
      <c r="AK60" s="33">
        <f>AJ60-AJ59</f>
        <v>-0.40640595705504445</v>
      </c>
      <c r="AL60" s="60">
        <f>AE60</f>
        <v>2.9045520000000002E-2</v>
      </c>
      <c r="AM60" s="60">
        <f t="shared" ref="AM60:AM89" si="46">AM59*EXP(-qpap*5)+AL60</f>
        <v>3.7884354764831846E-2</v>
      </c>
      <c r="AN60" s="60">
        <f>AM60-AM59</f>
        <v>-1.2115645235168157E-2</v>
      </c>
      <c r="AO60" s="34">
        <f t="shared" ref="AO60:AO89" si="47">(Z60+Y60+AA60+AB60)*SFtot</f>
        <v>3.7629800000000002</v>
      </c>
      <c r="AP60" s="34">
        <f>X60+AO60+AK60+AN60+AH60</f>
        <v>4.1262410471516429</v>
      </c>
      <c r="AQ60" s="10">
        <f t="shared" ref="AQ60:AQ89" si="48">V60*3.67/5</f>
        <v>3.5808712954093087</v>
      </c>
      <c r="AR60" s="10">
        <f>AP60*3.67/5</f>
        <v>3.0286609286093058</v>
      </c>
      <c r="AS60" s="10">
        <f>(AR60-AQ60)</f>
        <v>-0.55221036680000291</v>
      </c>
      <c r="AT60" s="10">
        <f>SUM(AS$60:AS60)*5</f>
        <v>-2.7610518340000145</v>
      </c>
      <c r="AU60" s="10"/>
      <c r="AV60" s="10"/>
      <c r="AW60" s="10"/>
      <c r="AY60" s="10"/>
    </row>
    <row r="61" spans="1:51" x14ac:dyDescent="0.25">
      <c r="A61" s="4">
        <v>10</v>
      </c>
      <c r="B61" s="18">
        <f t="shared" si="38"/>
        <v>2033</v>
      </c>
      <c r="C61" s="39">
        <f t="shared" si="34"/>
        <v>187.21</v>
      </c>
      <c r="D61" s="64">
        <f t="shared" ref="D61:L61" si="49">D26</f>
        <v>9.0000000000003411E-2</v>
      </c>
      <c r="E61" s="64">
        <f t="shared" si="49"/>
        <v>2.3519999999999999</v>
      </c>
      <c r="F61" s="64">
        <f t="shared" si="49"/>
        <v>1.7094</v>
      </c>
      <c r="G61" s="64">
        <f t="shared" si="49"/>
        <v>0.14280000000000001</v>
      </c>
      <c r="H61" s="64">
        <f t="shared" si="49"/>
        <v>0.16</v>
      </c>
      <c r="I61" s="64">
        <f t="shared" si="49"/>
        <v>1.0795680000000001</v>
      </c>
      <c r="J61" s="64">
        <f t="shared" si="49"/>
        <v>1.2258119999999999</v>
      </c>
      <c r="K61" s="64">
        <f t="shared" si="49"/>
        <v>4.7980800000000004E-2</v>
      </c>
      <c r="L61" s="64">
        <f t="shared" si="49"/>
        <v>1.0795680000000001</v>
      </c>
      <c r="M61" s="64">
        <f t="shared" si="35"/>
        <v>13.440125571686007</v>
      </c>
      <c r="N61" s="64">
        <f t="shared" si="40"/>
        <v>-0.75842657775585565</v>
      </c>
      <c r="O61" s="64">
        <f t="shared" si="40"/>
        <v>1.2258119999999999</v>
      </c>
      <c r="P61" s="64">
        <f t="shared" si="36"/>
        <v>1.4908799117425571</v>
      </c>
      <c r="Q61" s="64">
        <f t="shared" si="41"/>
        <v>-8.5706312023980935E-3</v>
      </c>
      <c r="R61" s="64">
        <f t="shared" si="41"/>
        <v>4.7980800000000004E-2</v>
      </c>
      <c r="S61" s="64">
        <f t="shared" si="37"/>
        <v>5.8502293420158877E-2</v>
      </c>
      <c r="T61" s="64">
        <f t="shared" si="42"/>
        <v>-1.0162613446729682E-3</v>
      </c>
      <c r="U61" s="64">
        <f t="shared" si="42"/>
        <v>5.6734600000000004</v>
      </c>
      <c r="V61" s="64">
        <f t="shared" si="42"/>
        <v>4.9954465296970776</v>
      </c>
      <c r="W61" s="29">
        <f>'2.12 rotation +30'!D6</f>
        <v>191.94</v>
      </c>
      <c r="X61" s="35">
        <f t="shared" ref="X61:X89" si="50">W61-W60</f>
        <v>2.5900000000000034</v>
      </c>
      <c r="Y61" s="29">
        <f>'2.12 rotation +30'!F6*k</f>
        <v>1.0920000000000001</v>
      </c>
      <c r="Z61" s="29">
        <f>'2.12 rotation +30'!G6*k</f>
        <v>1.1340000000000001</v>
      </c>
      <c r="AA61" s="29">
        <f>'2.12 rotation +30'!H6*k</f>
        <v>8.4000000000000005E-2</v>
      </c>
      <c r="AB61" s="29">
        <f>'2.12 rotation +30'!I6/2</f>
        <v>6.5000000000000002E-2</v>
      </c>
      <c r="AC61" s="68">
        <f t="shared" si="43"/>
        <v>0.50122800000000001</v>
      </c>
      <c r="AD61" s="348">
        <f t="shared" si="44"/>
        <v>0.69846000000000008</v>
      </c>
      <c r="AE61" s="68">
        <f t="shared" si="45"/>
        <v>2.2276800000000003E-2</v>
      </c>
      <c r="AF61" s="36">
        <f t="shared" ref="AF61:AF89" si="51">AC61</f>
        <v>0.50122800000000001</v>
      </c>
      <c r="AG61" s="33">
        <f t="shared" ref="AG61:AG89" si="52">AG60*EXP(-qsawn*5)+AF61</f>
        <v>12.438028109265634</v>
      </c>
      <c r="AH61" s="33">
        <f t="shared" ref="AH61:AH89" si="53">AG61-AG60</f>
        <v>-1.2737545401762276</v>
      </c>
      <c r="AI61" s="36">
        <f t="shared" ref="AI61:AI89" si="54">AD61</f>
        <v>0.69846000000000008</v>
      </c>
      <c r="AJ61" s="33">
        <f t="shared" ref="AJ61:AJ89" si="55">AJ60*EXP(-qpap*5)+AI61</f>
        <v>0.89178194090789775</v>
      </c>
      <c r="AK61" s="33">
        <f t="shared" ref="AK61:AK89" si="56">AJ61-AJ60</f>
        <v>-0.20181210203705779</v>
      </c>
      <c r="AL61" s="60">
        <f t="shared" ref="AL61:AL89" si="57">AE61</f>
        <v>2.2276800000000003E-2</v>
      </c>
      <c r="AM61" s="60">
        <f t="shared" si="46"/>
        <v>2.8973871038772376E-2</v>
      </c>
      <c r="AN61" s="60">
        <f t="shared" ref="AN61:AN89" si="58">AM61-AM60</f>
        <v>-8.9104837260594698E-3</v>
      </c>
      <c r="AO61" s="34">
        <f t="shared" si="47"/>
        <v>3.0874999999999999</v>
      </c>
      <c r="AP61" s="34">
        <f t="shared" ref="AP61:AP89" si="59">X61+AO61+AK61+AN61+AH61</f>
        <v>4.1930228740606585</v>
      </c>
      <c r="AQ61" s="10">
        <f t="shared" si="48"/>
        <v>3.6666577527976552</v>
      </c>
      <c r="AR61" s="10">
        <f t="shared" ref="AR61:AR89" si="60">AP61*3.67/5</f>
        <v>3.0776787895605233</v>
      </c>
      <c r="AS61" s="10">
        <f t="shared" ref="AS61:AS89" si="61">(AR61-AQ61)</f>
        <v>-0.58897896323713184</v>
      </c>
      <c r="AT61" s="10">
        <f>SUM(AS$60:AS61)*5</f>
        <v>-5.7059466501856733</v>
      </c>
      <c r="AU61" s="10"/>
      <c r="AV61" s="10"/>
      <c r="AW61" s="10"/>
      <c r="AY61" s="10"/>
    </row>
    <row r="62" spans="1:51" x14ac:dyDescent="0.25">
      <c r="A62" s="4">
        <v>15</v>
      </c>
      <c r="B62" s="18">
        <f t="shared" si="38"/>
        <v>2038</v>
      </c>
      <c r="C62" s="39">
        <f t="shared" si="34"/>
        <v>187.3</v>
      </c>
      <c r="D62" s="64">
        <f t="shared" ref="D62:L62" si="62">D27</f>
        <v>9.0000000000003411E-2</v>
      </c>
      <c r="E62" s="64">
        <f t="shared" si="62"/>
        <v>2.1923999999999997</v>
      </c>
      <c r="F62" s="64">
        <f t="shared" si="62"/>
        <v>1.6862999999999999</v>
      </c>
      <c r="G62" s="64">
        <f t="shared" si="62"/>
        <v>0.1386</v>
      </c>
      <c r="H62" s="64">
        <f t="shared" si="62"/>
        <v>0.12</v>
      </c>
      <c r="I62" s="64">
        <f t="shared" si="62"/>
        <v>1.0063115999999999</v>
      </c>
      <c r="J62" s="64">
        <f t="shared" si="62"/>
        <v>1.1779319999999998</v>
      </c>
      <c r="K62" s="64">
        <f t="shared" si="62"/>
        <v>4.4724959999999994E-2</v>
      </c>
      <c r="L62" s="64">
        <f t="shared" si="62"/>
        <v>1.0063115999999999</v>
      </c>
      <c r="M62" s="64">
        <f t="shared" si="35"/>
        <v>12.706620487201896</v>
      </c>
      <c r="N62" s="64">
        <f t="shared" si="40"/>
        <v>-0.73350508448411134</v>
      </c>
      <c r="O62" s="64">
        <f t="shared" si="40"/>
        <v>1.1779319999999998</v>
      </c>
      <c r="P62" s="64">
        <f t="shared" si="36"/>
        <v>1.4414848238819906</v>
      </c>
      <c r="Q62" s="64">
        <f t="shared" si="41"/>
        <v>-4.9395087860566456E-2</v>
      </c>
      <c r="R62" s="64">
        <f t="shared" si="41"/>
        <v>4.4724959999999994E-2</v>
      </c>
      <c r="S62" s="64">
        <f t="shared" si="37"/>
        <v>5.5066802098089868E-2</v>
      </c>
      <c r="T62" s="64">
        <f t="shared" si="42"/>
        <v>-3.4354913220690092E-3</v>
      </c>
      <c r="U62" s="64">
        <f t="shared" si="42"/>
        <v>5.3784900000000002</v>
      </c>
      <c r="V62" s="64">
        <f t="shared" si="42"/>
        <v>4.6821543363332569</v>
      </c>
      <c r="W62" s="29">
        <f>'2.12 rotation +30'!D7</f>
        <v>195.67</v>
      </c>
      <c r="X62" s="35">
        <f t="shared" si="50"/>
        <v>3.7299999999999898</v>
      </c>
      <c r="Y62" s="29">
        <f>'2.12 rotation +30'!F7*k</f>
        <v>1.1718</v>
      </c>
      <c r="Z62" s="29">
        <f>'2.12 rotation +30'!G7*k</f>
        <v>0.98069999999999991</v>
      </c>
      <c r="AA62" s="29">
        <f>'2.12 rotation +30'!H7*k</f>
        <v>7.7699999999999991E-2</v>
      </c>
      <c r="AB62" s="29">
        <f>'2.12 rotation +30'!I7/2</f>
        <v>5.5E-2</v>
      </c>
      <c r="AC62" s="68">
        <f t="shared" si="43"/>
        <v>0.53785620000000001</v>
      </c>
      <c r="AD62" s="348">
        <f t="shared" si="44"/>
        <v>0.65975699999999993</v>
      </c>
      <c r="AE62" s="68">
        <f t="shared" si="45"/>
        <v>2.3904720000000001E-2</v>
      </c>
      <c r="AF62" s="36">
        <f t="shared" si="51"/>
        <v>0.53785620000000001</v>
      </c>
      <c r="AG62" s="33">
        <f t="shared" si="52"/>
        <v>11.365788576814223</v>
      </c>
      <c r="AH62" s="33">
        <f t="shared" si="53"/>
        <v>-1.0722395324514107</v>
      </c>
      <c r="AI62" s="36">
        <f t="shared" si="54"/>
        <v>0.65975699999999993</v>
      </c>
      <c r="AJ62" s="33">
        <f t="shared" si="55"/>
        <v>0.81740326443891886</v>
      </c>
      <c r="AK62" s="33">
        <f t="shared" si="56"/>
        <v>-7.4378676468978888E-2</v>
      </c>
      <c r="AL62" s="60">
        <f t="shared" si="57"/>
        <v>2.3904720000000001E-2</v>
      </c>
      <c r="AM62" s="60">
        <f t="shared" si="46"/>
        <v>2.9026625172185117E-2</v>
      </c>
      <c r="AN62" s="60">
        <f t="shared" si="58"/>
        <v>5.2754133412741266E-5</v>
      </c>
      <c r="AO62" s="34">
        <f t="shared" si="47"/>
        <v>2.9707600000000003</v>
      </c>
      <c r="AP62" s="34">
        <f t="shared" si="59"/>
        <v>5.5541945452130133</v>
      </c>
      <c r="AQ62" s="10">
        <f t="shared" si="48"/>
        <v>3.4367012828686105</v>
      </c>
      <c r="AR62" s="10">
        <f t="shared" si="60"/>
        <v>4.0767787961863515</v>
      </c>
      <c r="AS62" s="10">
        <f t="shared" si="61"/>
        <v>0.64007751331774099</v>
      </c>
      <c r="AT62" s="10">
        <f>SUM(AS$60:AS62)*5</f>
        <v>-2.5055590835969688</v>
      </c>
      <c r="AU62" s="10"/>
      <c r="AV62" s="10"/>
      <c r="AW62" s="10"/>
      <c r="AY62" s="10"/>
    </row>
    <row r="63" spans="1:51" x14ac:dyDescent="0.25">
      <c r="A63" s="4">
        <v>20</v>
      </c>
      <c r="B63" s="18">
        <f t="shared" si="38"/>
        <v>2043</v>
      </c>
      <c r="C63" s="39">
        <f t="shared" si="34"/>
        <v>187.56</v>
      </c>
      <c r="D63" s="64">
        <f t="shared" ref="D63:L63" si="63">D28</f>
        <v>0.25999999999999091</v>
      </c>
      <c r="E63" s="64">
        <f t="shared" si="63"/>
        <v>2.0055000000000001</v>
      </c>
      <c r="F63" s="64">
        <f t="shared" si="63"/>
        <v>1.8837000000000002</v>
      </c>
      <c r="G63" s="64">
        <f t="shared" si="63"/>
        <v>0.14489999999999997</v>
      </c>
      <c r="H63" s="64">
        <f t="shared" si="63"/>
        <v>0.13500000000000001</v>
      </c>
      <c r="I63" s="64">
        <f t="shared" si="63"/>
        <v>0.92052450000000008</v>
      </c>
      <c r="J63" s="64">
        <f t="shared" si="63"/>
        <v>1.2071535</v>
      </c>
      <c r="K63" s="64">
        <f t="shared" si="63"/>
        <v>4.0912200000000003E-2</v>
      </c>
      <c r="L63" s="64">
        <f t="shared" si="63"/>
        <v>0.92052450000000008</v>
      </c>
      <c r="M63" s="64">
        <f t="shared" si="35"/>
        <v>11.982280122723683</v>
      </c>
      <c r="N63" s="64">
        <f t="shared" si="40"/>
        <v>-0.72434036447821271</v>
      </c>
      <c r="O63" s="64">
        <f t="shared" si="40"/>
        <v>1.2071535</v>
      </c>
      <c r="P63" s="64">
        <f t="shared" si="36"/>
        <v>1.461974423486113</v>
      </c>
      <c r="Q63" s="64">
        <f t="shared" si="41"/>
        <v>2.0489599604122333E-2</v>
      </c>
      <c r="R63" s="64">
        <f t="shared" si="41"/>
        <v>4.0912200000000003E-2</v>
      </c>
      <c r="S63" s="64">
        <f t="shared" si="37"/>
        <v>5.064672729545424E-2</v>
      </c>
      <c r="T63" s="64">
        <f t="shared" si="42"/>
        <v>-4.4200748026356276E-3</v>
      </c>
      <c r="U63" s="64">
        <f t="shared" si="42"/>
        <v>5.4198300000000001</v>
      </c>
      <c r="V63" s="64">
        <f t="shared" si="42"/>
        <v>4.9715591603232649</v>
      </c>
      <c r="W63" s="29">
        <f>'2.12 rotation +30'!D8</f>
        <v>200.12</v>
      </c>
      <c r="X63" s="35">
        <f t="shared" si="50"/>
        <v>4.4500000000000171</v>
      </c>
      <c r="Y63" s="29">
        <f>'2.12 rotation +30'!F8*k</f>
        <v>1.5246</v>
      </c>
      <c r="Z63" s="29">
        <f>'2.12 rotation +30'!G8*k</f>
        <v>1.2474000000000001</v>
      </c>
      <c r="AA63" s="29">
        <f>'2.12 rotation +30'!H8*k</f>
        <v>0.10079999999999999</v>
      </c>
      <c r="AB63" s="29">
        <f>'2.12 rotation +30'!I8/2</f>
        <v>0.115</v>
      </c>
      <c r="AC63" s="68">
        <f t="shared" si="43"/>
        <v>0.69979140000000006</v>
      </c>
      <c r="AD63" s="348">
        <f t="shared" si="44"/>
        <v>0.84753900000000004</v>
      </c>
      <c r="AE63" s="68">
        <f t="shared" si="45"/>
        <v>3.1101840000000002E-2</v>
      </c>
      <c r="AF63" s="36">
        <f t="shared" si="51"/>
        <v>0.69979140000000006</v>
      </c>
      <c r="AG63" s="33">
        <f t="shared" si="52"/>
        <v>10.594285047850276</v>
      </c>
      <c r="AH63" s="33">
        <f t="shared" si="53"/>
        <v>-0.77150352896394736</v>
      </c>
      <c r="AI63" s="36">
        <f t="shared" si="54"/>
        <v>0.84753900000000004</v>
      </c>
      <c r="AJ63" s="33">
        <f t="shared" si="55"/>
        <v>0.99203684781219514</v>
      </c>
      <c r="AK63" s="33">
        <f t="shared" si="56"/>
        <v>0.17463358337327628</v>
      </c>
      <c r="AL63" s="60">
        <f t="shared" si="57"/>
        <v>3.1101840000000002E-2</v>
      </c>
      <c r="AM63" s="60">
        <f t="shared" si="46"/>
        <v>3.6233070873553062E-2</v>
      </c>
      <c r="AN63" s="60">
        <f t="shared" si="58"/>
        <v>7.2064457013679452E-3</v>
      </c>
      <c r="AO63" s="34">
        <f t="shared" si="47"/>
        <v>3.8841400000000008</v>
      </c>
      <c r="AP63" s="34">
        <f t="shared" si="59"/>
        <v>7.7444765001107143</v>
      </c>
      <c r="AQ63" s="10">
        <f t="shared" si="48"/>
        <v>3.6491244236772764</v>
      </c>
      <c r="AR63" s="10">
        <f t="shared" si="60"/>
        <v>5.684445751081264</v>
      </c>
      <c r="AS63" s="10">
        <f t="shared" si="61"/>
        <v>2.0353213274039876</v>
      </c>
      <c r="AT63" s="10">
        <f>SUM(AS$60:AS63)*5</f>
        <v>7.6710475534229694</v>
      </c>
      <c r="AU63" s="10"/>
      <c r="AV63" s="10"/>
      <c r="AW63" s="10"/>
      <c r="AY63" s="10"/>
    </row>
    <row r="64" spans="1:51" x14ac:dyDescent="0.25">
      <c r="A64" s="4">
        <v>25</v>
      </c>
      <c r="B64" s="18">
        <f t="shared" si="38"/>
        <v>2048</v>
      </c>
      <c r="C64" s="39">
        <f t="shared" si="34"/>
        <v>188.29</v>
      </c>
      <c r="D64" s="64">
        <f t="shared" ref="D64:L64" si="64">D29</f>
        <v>0.72999999999998977</v>
      </c>
      <c r="E64" s="64">
        <f t="shared" si="64"/>
        <v>2.0705999999999998</v>
      </c>
      <c r="F64" s="64">
        <f t="shared" si="64"/>
        <v>1.9047000000000001</v>
      </c>
      <c r="G64" s="64">
        <f t="shared" si="64"/>
        <v>0.14699999999999999</v>
      </c>
      <c r="H64" s="64">
        <f t="shared" si="64"/>
        <v>0.155</v>
      </c>
      <c r="I64" s="64">
        <f t="shared" si="64"/>
        <v>0.95040539999999996</v>
      </c>
      <c r="J64" s="64">
        <f t="shared" si="64"/>
        <v>1.2310829999999999</v>
      </c>
      <c r="K64" s="64">
        <f t="shared" si="64"/>
        <v>4.2240239999999998E-2</v>
      </c>
      <c r="L64" s="64">
        <f t="shared" si="64"/>
        <v>0.95040539999999996</v>
      </c>
      <c r="M64" s="64">
        <f t="shared" si="35"/>
        <v>11.381586110409053</v>
      </c>
      <c r="N64" s="64">
        <f t="shared" si="40"/>
        <v>-0.60069401231463004</v>
      </c>
      <c r="O64" s="64">
        <f t="shared" si="40"/>
        <v>1.2310829999999999</v>
      </c>
      <c r="P64" s="64">
        <f t="shared" si="36"/>
        <v>1.4895260071920808</v>
      </c>
      <c r="Q64" s="64">
        <f t="shared" si="41"/>
        <v>2.7551583705967886E-2</v>
      </c>
      <c r="R64" s="64">
        <f t="shared" si="41"/>
        <v>4.2240239999999998E-2</v>
      </c>
      <c r="S64" s="64">
        <f t="shared" si="37"/>
        <v>5.1193401078880374E-2</v>
      </c>
      <c r="T64" s="64">
        <f t="shared" si="42"/>
        <v>5.4667378342613399E-4</v>
      </c>
      <c r="U64" s="64">
        <f t="shared" si="42"/>
        <v>5.5604900000000006</v>
      </c>
      <c r="V64" s="64">
        <f t="shared" si="42"/>
        <v>5.7178942451747545</v>
      </c>
      <c r="W64" s="29">
        <f>'2.12 rotation +30'!D9</f>
        <v>204.15</v>
      </c>
      <c r="X64" s="35">
        <f t="shared" si="50"/>
        <v>4.0300000000000011</v>
      </c>
      <c r="Y64" s="29">
        <f>'2.12 rotation +30'!F9*k</f>
        <v>1.3545</v>
      </c>
      <c r="Z64" s="29">
        <f>'2.12 rotation +30'!G9*k</f>
        <v>1.1991000000000001</v>
      </c>
      <c r="AA64" s="29">
        <f>'2.12 rotation +30'!H9*k</f>
        <v>9.4500000000000001E-2</v>
      </c>
      <c r="AB64" s="29">
        <f>'2.12 rotation +30'!I9/2</f>
        <v>0.09</v>
      </c>
      <c r="AC64" s="68">
        <f t="shared" si="43"/>
        <v>0.62171550000000009</v>
      </c>
      <c r="AD64" s="348">
        <f t="shared" si="44"/>
        <v>0.7875105</v>
      </c>
      <c r="AE64" s="68">
        <f t="shared" si="45"/>
        <v>2.7631800000000001E-2</v>
      </c>
      <c r="AF64" s="36">
        <f t="shared" si="51"/>
        <v>0.62171550000000009</v>
      </c>
      <c r="AG64" s="33">
        <f t="shared" si="52"/>
        <v>9.8445763161257638</v>
      </c>
      <c r="AH64" s="33">
        <f t="shared" si="53"/>
        <v>-0.74970873172451213</v>
      </c>
      <c r="AI64" s="36">
        <f t="shared" si="54"/>
        <v>0.7875105</v>
      </c>
      <c r="AJ64" s="33">
        <f t="shared" si="55"/>
        <v>0.96287949556873254</v>
      </c>
      <c r="AK64" s="33">
        <f t="shared" si="56"/>
        <v>-2.9157352243462609E-2</v>
      </c>
      <c r="AL64" s="60">
        <f t="shared" si="57"/>
        <v>2.7631800000000001E-2</v>
      </c>
      <c r="AM64" s="60">
        <f t="shared" si="46"/>
        <v>3.4036962529475537E-2</v>
      </c>
      <c r="AN64" s="60">
        <f t="shared" si="58"/>
        <v>-2.1961083440775256E-3</v>
      </c>
      <c r="AO64" s="34">
        <f t="shared" si="47"/>
        <v>3.5595300000000005</v>
      </c>
      <c r="AP64" s="34">
        <f t="shared" si="59"/>
        <v>6.8084678076879497</v>
      </c>
      <c r="AQ64" s="10">
        <f t="shared" si="48"/>
        <v>4.1969343759582696</v>
      </c>
      <c r="AR64" s="10">
        <f t="shared" si="60"/>
        <v>4.9974153708429547</v>
      </c>
      <c r="AS64" s="10">
        <f t="shared" si="61"/>
        <v>0.80048099488468516</v>
      </c>
      <c r="AT64" s="10">
        <f>SUM(AS$60:AS64)*5</f>
        <v>11.673452527846395</v>
      </c>
      <c r="AU64" s="10"/>
      <c r="AV64" s="10"/>
      <c r="AW64" s="10"/>
      <c r="AY64" s="10"/>
    </row>
    <row r="65" spans="1:53" x14ac:dyDescent="0.25">
      <c r="A65" s="4">
        <v>30</v>
      </c>
      <c r="B65" s="18">
        <f t="shared" si="38"/>
        <v>2053</v>
      </c>
      <c r="C65" s="39">
        <f t="shared" si="34"/>
        <v>189.11</v>
      </c>
      <c r="D65" s="64">
        <f t="shared" ref="D65:L65" si="65">D30</f>
        <v>0.8200000000000216</v>
      </c>
      <c r="E65" s="64">
        <f t="shared" si="65"/>
        <v>2.1902999999999997</v>
      </c>
      <c r="F65" s="64">
        <f t="shared" si="65"/>
        <v>1.8878999999999999</v>
      </c>
      <c r="G65" s="64">
        <f t="shared" si="65"/>
        <v>0.14909999999999998</v>
      </c>
      <c r="H65" s="64">
        <f t="shared" si="65"/>
        <v>0.105</v>
      </c>
      <c r="I65" s="64">
        <f t="shared" si="65"/>
        <v>1.0053477</v>
      </c>
      <c r="J65" s="64">
        <f t="shared" si="65"/>
        <v>1.2540255</v>
      </c>
      <c r="K65" s="64">
        <f t="shared" si="65"/>
        <v>4.4682119999999999E-2</v>
      </c>
      <c r="L65" s="64">
        <f t="shared" si="65"/>
        <v>1.0053477</v>
      </c>
      <c r="M65" s="64">
        <f t="shared" si="35"/>
        <v>10.913593899619944</v>
      </c>
      <c r="N65" s="64">
        <f t="shared" si="40"/>
        <v>-0.46799221078910946</v>
      </c>
      <c r="O65" s="64">
        <f t="shared" si="40"/>
        <v>1.2540255</v>
      </c>
      <c r="P65" s="64">
        <f t="shared" si="36"/>
        <v>1.5173389851098107</v>
      </c>
      <c r="Q65" s="64">
        <f t="shared" si="41"/>
        <v>2.7812977917729853E-2</v>
      </c>
      <c r="R65" s="64">
        <f t="shared" si="41"/>
        <v>4.4682119999999999E-2</v>
      </c>
      <c r="S65" s="64">
        <f t="shared" si="37"/>
        <v>5.3731920263719757E-2</v>
      </c>
      <c r="T65" s="64">
        <f t="shared" si="42"/>
        <v>2.5385191848393829E-3</v>
      </c>
      <c r="U65" s="64">
        <f t="shared" si="42"/>
        <v>5.6319900000000001</v>
      </c>
      <c r="V65" s="64">
        <f t="shared" si="42"/>
        <v>6.0143492863134815</v>
      </c>
      <c r="W65" s="29">
        <f>'2.12 rotation +30'!D10</f>
        <v>208.64</v>
      </c>
      <c r="X65" s="35">
        <f t="shared" si="50"/>
        <v>4.4899999999999807</v>
      </c>
      <c r="Y65" s="29">
        <f>'2.12 rotation +30'!F10*k</f>
        <v>1.2809999999999999</v>
      </c>
      <c r="Z65" s="29">
        <f>'2.12 rotation +30'!G10*k</f>
        <v>1.2201</v>
      </c>
      <c r="AA65" s="29">
        <f>'2.12 rotation +30'!H10*k</f>
        <v>9.2399999999999996E-2</v>
      </c>
      <c r="AB65" s="29">
        <f>'2.12 rotation +30'!I10/2</f>
        <v>7.0000000000000007E-2</v>
      </c>
      <c r="AC65" s="68">
        <f t="shared" si="43"/>
        <v>0.58797900000000003</v>
      </c>
      <c r="AD65" s="348">
        <f t="shared" si="44"/>
        <v>0.77748299999999992</v>
      </c>
      <c r="AE65" s="68">
        <f t="shared" si="45"/>
        <v>2.61324E-2</v>
      </c>
      <c r="AF65" s="36">
        <f t="shared" si="51"/>
        <v>0.58797900000000003</v>
      </c>
      <c r="AG65" s="33">
        <f t="shared" si="52"/>
        <v>9.1581804574149661</v>
      </c>
      <c r="AH65" s="33">
        <f t="shared" si="53"/>
        <v>-0.68639585871079767</v>
      </c>
      <c r="AI65" s="36">
        <f t="shared" si="54"/>
        <v>0.77748299999999992</v>
      </c>
      <c r="AJ65" s="33">
        <f t="shared" si="55"/>
        <v>0.94769765519553317</v>
      </c>
      <c r="AK65" s="33">
        <f t="shared" si="56"/>
        <v>-1.5181840373199362E-2</v>
      </c>
      <c r="AL65" s="60">
        <f t="shared" si="57"/>
        <v>2.61324E-2</v>
      </c>
      <c r="AM65" s="60">
        <f t="shared" si="46"/>
        <v>3.2149341753896145E-2</v>
      </c>
      <c r="AN65" s="60">
        <f t="shared" si="58"/>
        <v>-1.887620775579392E-3</v>
      </c>
      <c r="AO65" s="34">
        <f t="shared" si="47"/>
        <v>3.4625500000000002</v>
      </c>
      <c r="AP65" s="34">
        <f t="shared" si="59"/>
        <v>7.2490846801404043</v>
      </c>
      <c r="AQ65" s="10">
        <f t="shared" si="48"/>
        <v>4.4145323761540949</v>
      </c>
      <c r="AR65" s="10">
        <f t="shared" si="60"/>
        <v>5.3208281552230563</v>
      </c>
      <c r="AS65" s="10">
        <f t="shared" si="61"/>
        <v>0.90629577906896142</v>
      </c>
      <c r="AT65" s="10">
        <f>SUM(AS$60:AS65)*5</f>
        <v>16.204931423191201</v>
      </c>
      <c r="AU65" s="10"/>
      <c r="AV65" s="10"/>
      <c r="AW65" s="10"/>
      <c r="AY65" s="10"/>
    </row>
    <row r="66" spans="1:53" x14ac:dyDescent="0.25">
      <c r="A66" s="4">
        <v>35</v>
      </c>
      <c r="B66" s="18">
        <f t="shared" si="38"/>
        <v>2058</v>
      </c>
      <c r="C66" s="39">
        <f t="shared" si="34"/>
        <v>189.96</v>
      </c>
      <c r="D66" s="64">
        <f t="shared" ref="D66:L66" si="66">D31</f>
        <v>0.84999999999999432</v>
      </c>
      <c r="E66" s="64">
        <f t="shared" si="66"/>
        <v>2.0748000000000002</v>
      </c>
      <c r="F66" s="64">
        <f t="shared" si="66"/>
        <v>2.0055000000000001</v>
      </c>
      <c r="G66" s="64">
        <f t="shared" si="66"/>
        <v>0.15329999999999999</v>
      </c>
      <c r="H66" s="64">
        <f t="shared" si="66"/>
        <v>0.14499999999999999</v>
      </c>
      <c r="I66" s="64">
        <f t="shared" si="66"/>
        <v>0.9523332000000001</v>
      </c>
      <c r="J66" s="64">
        <f t="shared" si="66"/>
        <v>1.270416</v>
      </c>
      <c r="K66" s="64">
        <f t="shared" si="66"/>
        <v>4.232592000000001E-2</v>
      </c>
      <c r="L66" s="64">
        <f t="shared" si="66"/>
        <v>0.9523332000000001</v>
      </c>
      <c r="M66" s="64">
        <f t="shared" si="35"/>
        <v>10.453168516899286</v>
      </c>
      <c r="N66" s="64">
        <f t="shared" si="40"/>
        <v>-0.46042538272065769</v>
      </c>
      <c r="O66" s="64">
        <f t="shared" si="40"/>
        <v>1.270416</v>
      </c>
      <c r="P66" s="64">
        <f t="shared" si="36"/>
        <v>1.5386461714324653</v>
      </c>
      <c r="Q66" s="64">
        <f t="shared" si="41"/>
        <v>2.1307186322654603E-2</v>
      </c>
      <c r="R66" s="64">
        <f t="shared" si="41"/>
        <v>4.232592000000001E-2</v>
      </c>
      <c r="S66" s="64">
        <f t="shared" si="37"/>
        <v>5.1824471296162786E-2</v>
      </c>
      <c r="T66" s="64">
        <f t="shared" si="42"/>
        <v>-1.9074489675569711E-3</v>
      </c>
      <c r="U66" s="64">
        <f t="shared" si="42"/>
        <v>5.6921799999999996</v>
      </c>
      <c r="V66" s="64">
        <f t="shared" si="42"/>
        <v>6.101154354634434</v>
      </c>
      <c r="W66" s="29">
        <f>'2.12 rotation +30'!D11</f>
        <v>213.25</v>
      </c>
      <c r="X66" s="35">
        <f t="shared" si="50"/>
        <v>4.6100000000000136</v>
      </c>
      <c r="Y66" s="29">
        <f>'2.12 rotation +30'!F11*k</f>
        <v>2.3162999999999996</v>
      </c>
      <c r="Z66" s="29">
        <f>'2.12 rotation +30'!G11*k</f>
        <v>1.3922999999999999</v>
      </c>
      <c r="AA66" s="29">
        <f>'2.12 rotation +30'!H11*k</f>
        <v>0.126</v>
      </c>
      <c r="AB66" s="29">
        <f>'2.12 rotation +30'!I11/2</f>
        <v>0.12</v>
      </c>
      <c r="AC66" s="68">
        <f t="shared" si="43"/>
        <v>1.0631816999999999</v>
      </c>
      <c r="AD66" s="348">
        <f t="shared" si="44"/>
        <v>1.0965674999999999</v>
      </c>
      <c r="AE66" s="68">
        <f t="shared" si="45"/>
        <v>4.7252519999999992E-2</v>
      </c>
      <c r="AF66" s="36">
        <f t="shared" si="51"/>
        <v>1.0631816999999999</v>
      </c>
      <c r="AG66" s="33">
        <f t="shared" si="52"/>
        <v>9.0358408559701537</v>
      </c>
      <c r="AH66" s="33">
        <f t="shared" si="53"/>
        <v>-0.12233960144481237</v>
      </c>
      <c r="AI66" s="36">
        <f t="shared" si="54"/>
        <v>1.0965674999999999</v>
      </c>
      <c r="AJ66" s="33">
        <f t="shared" si="55"/>
        <v>1.2640983596258379</v>
      </c>
      <c r="AK66" s="33">
        <f t="shared" si="56"/>
        <v>0.31640070443030477</v>
      </c>
      <c r="AL66" s="60">
        <f t="shared" si="57"/>
        <v>4.7252519999999992E-2</v>
      </c>
      <c r="AM66" s="60">
        <f t="shared" si="46"/>
        <v>5.293577439121594E-2</v>
      </c>
      <c r="AN66" s="60">
        <f t="shared" si="58"/>
        <v>2.0786432637319795E-2</v>
      </c>
      <c r="AO66" s="34">
        <f t="shared" si="47"/>
        <v>5.1409799999999999</v>
      </c>
      <c r="AP66" s="34">
        <f t="shared" si="59"/>
        <v>9.9658275356228234</v>
      </c>
      <c r="AQ66" s="10">
        <f t="shared" si="48"/>
        <v>4.4782472963016744</v>
      </c>
      <c r="AR66" s="10">
        <f t="shared" si="60"/>
        <v>7.3149174111471522</v>
      </c>
      <c r="AS66" s="10">
        <f t="shared" si="61"/>
        <v>2.8366701148454778</v>
      </c>
      <c r="AT66" s="10">
        <f>SUM(AS$60:AS66)*5</f>
        <v>30.388281997418591</v>
      </c>
      <c r="AU66" s="10"/>
      <c r="AV66" s="10"/>
      <c r="AW66" s="10"/>
      <c r="AY66" s="10"/>
    </row>
    <row r="67" spans="1:53" x14ac:dyDescent="0.25">
      <c r="A67" s="4">
        <v>40</v>
      </c>
      <c r="B67" s="18">
        <f t="shared" si="38"/>
        <v>2063</v>
      </c>
      <c r="C67" s="39">
        <f t="shared" si="34"/>
        <v>190.86</v>
      </c>
      <c r="D67" s="64">
        <f t="shared" ref="D67:L67" si="67">D32</f>
        <v>0.90000000000000568</v>
      </c>
      <c r="E67" s="64">
        <f t="shared" si="67"/>
        <v>2.2008000000000001</v>
      </c>
      <c r="F67" s="64">
        <f t="shared" si="67"/>
        <v>1.9634999999999998</v>
      </c>
      <c r="G67" s="64">
        <f t="shared" si="67"/>
        <v>0.15329999999999999</v>
      </c>
      <c r="H67" s="64">
        <f t="shared" si="67"/>
        <v>0.15</v>
      </c>
      <c r="I67" s="64">
        <f t="shared" si="67"/>
        <v>1.0101672000000002</v>
      </c>
      <c r="J67" s="64">
        <f t="shared" si="67"/>
        <v>1.285326</v>
      </c>
      <c r="K67" s="64">
        <f t="shared" si="67"/>
        <v>4.4896320000000003E-2</v>
      </c>
      <c r="L67" s="64">
        <f t="shared" si="67"/>
        <v>1.0101672000000002</v>
      </c>
      <c r="M67" s="64">
        <f t="shared" si="35"/>
        <v>10.110178940615983</v>
      </c>
      <c r="N67" s="64">
        <f t="shared" si="40"/>
        <v>-0.34298957628330307</v>
      </c>
      <c r="O67" s="64">
        <f t="shared" si="40"/>
        <v>1.285326</v>
      </c>
      <c r="P67" s="64">
        <f t="shared" si="36"/>
        <v>1.5573227854166538</v>
      </c>
      <c r="Q67" s="64">
        <f t="shared" si="41"/>
        <v>1.8676613984188517E-2</v>
      </c>
      <c r="R67" s="64">
        <f t="shared" si="41"/>
        <v>4.4896320000000003E-2</v>
      </c>
      <c r="S67" s="64">
        <f t="shared" si="37"/>
        <v>5.4057678771231077E-2</v>
      </c>
      <c r="T67" s="64">
        <f t="shared" si="42"/>
        <v>2.2332074750682912E-3</v>
      </c>
      <c r="U67" s="64">
        <f t="shared" si="42"/>
        <v>5.8078799999999999</v>
      </c>
      <c r="V67" s="64">
        <f t="shared" si="42"/>
        <v>6.3858002451759592</v>
      </c>
      <c r="W67" s="29">
        <f>'2.12 rotation +30'!D12</f>
        <v>216.24</v>
      </c>
      <c r="X67" s="35">
        <f t="shared" si="50"/>
        <v>2.9900000000000091</v>
      </c>
      <c r="Y67" s="29">
        <f>'2.12 rotation +30'!F12*k</f>
        <v>2.2574999999999998</v>
      </c>
      <c r="Z67" s="29">
        <f>'2.12 rotation +30'!G12*k</f>
        <v>1.5225</v>
      </c>
      <c r="AA67" s="29">
        <f>'2.12 rotation +30'!H12*k</f>
        <v>0.1323</v>
      </c>
      <c r="AB67" s="29">
        <f>'2.12 rotation +30'!I12/2</f>
        <v>0.14000000000000001</v>
      </c>
      <c r="AC67" s="68">
        <f t="shared" si="43"/>
        <v>1.0361925000000001</v>
      </c>
      <c r="AD67" s="348">
        <f t="shared" si="44"/>
        <v>1.1316375000000001</v>
      </c>
      <c r="AE67" s="68">
        <f t="shared" si="45"/>
        <v>4.6052999999999997E-2</v>
      </c>
      <c r="AF67" s="36">
        <f t="shared" si="51"/>
        <v>1.0361925000000001</v>
      </c>
      <c r="AG67" s="33">
        <f t="shared" si="52"/>
        <v>8.9023488470189491</v>
      </c>
      <c r="AH67" s="33">
        <f t="shared" si="53"/>
        <v>-0.13349200895120461</v>
      </c>
      <c r="AI67" s="36">
        <f t="shared" si="54"/>
        <v>1.1316375000000001</v>
      </c>
      <c r="AJ67" s="33">
        <f t="shared" si="55"/>
        <v>1.3551006305445554</v>
      </c>
      <c r="AK67" s="33">
        <f t="shared" si="56"/>
        <v>9.1002270918717487E-2</v>
      </c>
      <c r="AL67" s="60">
        <f t="shared" si="57"/>
        <v>4.6052999999999997E-2</v>
      </c>
      <c r="AM67" s="60">
        <f t="shared" si="46"/>
        <v>5.5410811259847495E-2</v>
      </c>
      <c r="AN67" s="60">
        <f t="shared" si="58"/>
        <v>2.4750368686315555E-3</v>
      </c>
      <c r="AO67" s="34">
        <f t="shared" si="47"/>
        <v>5.2679900000000002</v>
      </c>
      <c r="AP67" s="34">
        <f t="shared" si="59"/>
        <v>8.217975298836155</v>
      </c>
      <c r="AQ67" s="10">
        <f t="shared" si="48"/>
        <v>4.6871773799591541</v>
      </c>
      <c r="AR67" s="10">
        <f t="shared" si="60"/>
        <v>6.0319938693457376</v>
      </c>
      <c r="AS67" s="10">
        <f t="shared" si="61"/>
        <v>1.3448164893865835</v>
      </c>
      <c r="AT67" s="10">
        <f>SUM(AS$60:AS67)*5</f>
        <v>37.112364444351506</v>
      </c>
      <c r="AU67" s="10"/>
      <c r="AV67" s="10"/>
      <c r="AW67" s="10"/>
      <c r="AY67" s="10"/>
    </row>
    <row r="68" spans="1:53" x14ac:dyDescent="0.25">
      <c r="A68" s="4">
        <v>45</v>
      </c>
      <c r="B68" s="18">
        <f t="shared" si="38"/>
        <v>2068</v>
      </c>
      <c r="C68" s="39">
        <f t="shared" si="34"/>
        <v>191.75</v>
      </c>
      <c r="D68" s="64">
        <f t="shared" ref="D68:L68" si="68">D33</f>
        <v>0.88999999999998636</v>
      </c>
      <c r="E68" s="64">
        <f t="shared" si="68"/>
        <v>2.1630000000000003</v>
      </c>
      <c r="F68" s="64">
        <f t="shared" si="68"/>
        <v>2.0684999999999998</v>
      </c>
      <c r="G68" s="64">
        <f t="shared" si="68"/>
        <v>0.1575</v>
      </c>
      <c r="H68" s="64">
        <f t="shared" si="68"/>
        <v>0.19</v>
      </c>
      <c r="I68" s="64">
        <f t="shared" si="68"/>
        <v>0.99281700000000017</v>
      </c>
      <c r="J68" s="64">
        <f t="shared" si="68"/>
        <v>1.3159649999999998</v>
      </c>
      <c r="K68" s="64">
        <f t="shared" si="68"/>
        <v>4.412520000000001E-2</v>
      </c>
      <c r="L68" s="64">
        <f t="shared" si="68"/>
        <v>0.99281700000000017</v>
      </c>
      <c r="M68" s="64">
        <f t="shared" si="35"/>
        <v>9.7942389717778564</v>
      </c>
      <c r="N68" s="64">
        <f t="shared" si="40"/>
        <v>-0.31593996883812636</v>
      </c>
      <c r="O68" s="64">
        <f t="shared" si="40"/>
        <v>1.3159649999999998</v>
      </c>
      <c r="P68" s="64">
        <f t="shared" si="36"/>
        <v>1.5912633755161094</v>
      </c>
      <c r="Q68" s="64">
        <f t="shared" si="41"/>
        <v>3.3940590099455603E-2</v>
      </c>
      <c r="R68" s="64">
        <f t="shared" si="41"/>
        <v>4.412520000000001E-2</v>
      </c>
      <c r="S68" s="64">
        <f t="shared" si="37"/>
        <v>5.3681337808585403E-2</v>
      </c>
      <c r="T68" s="64">
        <f t="shared" si="42"/>
        <v>-3.7634096264567429E-4</v>
      </c>
      <c r="U68" s="64">
        <f t="shared" si="42"/>
        <v>5.952700000000001</v>
      </c>
      <c r="V68" s="64">
        <f t="shared" si="42"/>
        <v>6.560324280298671</v>
      </c>
      <c r="W68" s="29">
        <f>'2.12 rotation +30'!D13</f>
        <v>218.63</v>
      </c>
      <c r="X68" s="35">
        <f t="shared" si="50"/>
        <v>2.3899999999999864</v>
      </c>
      <c r="Y68" s="29">
        <f>'2.12 rotation +30'!F13*k</f>
        <v>2.3477999999999999</v>
      </c>
      <c r="Z68" s="29">
        <f>'2.12 rotation +30'!G13*k</f>
        <v>1.8248999999999997</v>
      </c>
      <c r="AA68" s="29">
        <f>'2.12 rotation +30'!H13*k</f>
        <v>0.14909999999999998</v>
      </c>
      <c r="AB68" s="29">
        <f>'2.12 rotation +30'!I13/2</f>
        <v>0.14499999999999999</v>
      </c>
      <c r="AC68" s="68">
        <f t="shared" si="43"/>
        <v>1.0776402</v>
      </c>
      <c r="AD68" s="348">
        <f t="shared" si="44"/>
        <v>1.2686729999999997</v>
      </c>
      <c r="AE68" s="68">
        <f t="shared" si="45"/>
        <v>4.7895119999999999E-2</v>
      </c>
      <c r="AF68" s="36">
        <f t="shared" si="51"/>
        <v>1.0776402</v>
      </c>
      <c r="AG68" s="33">
        <f t="shared" si="52"/>
        <v>8.8275850034309471</v>
      </c>
      <c r="AH68" s="33">
        <f t="shared" si="53"/>
        <v>-7.4763843588002032E-2</v>
      </c>
      <c r="AI68" s="36">
        <f t="shared" si="54"/>
        <v>1.2686729999999997</v>
      </c>
      <c r="AJ68" s="33">
        <f t="shared" si="55"/>
        <v>1.5082232112620551</v>
      </c>
      <c r="AK68" s="33">
        <f t="shared" si="56"/>
        <v>0.15312258071749962</v>
      </c>
      <c r="AL68" s="60">
        <f t="shared" si="57"/>
        <v>4.7895119999999999E-2</v>
      </c>
      <c r="AM68" s="60">
        <f t="shared" si="46"/>
        <v>5.7690460098221513E-2</v>
      </c>
      <c r="AN68" s="60">
        <f t="shared" si="58"/>
        <v>2.2796488383740182E-3</v>
      </c>
      <c r="AO68" s="34">
        <f t="shared" si="47"/>
        <v>5.8068399999999993</v>
      </c>
      <c r="AP68" s="34">
        <f t="shared" si="59"/>
        <v>8.2774783859678571</v>
      </c>
      <c r="AQ68" s="10">
        <f t="shared" si="48"/>
        <v>4.8152780217392239</v>
      </c>
      <c r="AR68" s="10">
        <f t="shared" si="60"/>
        <v>6.0756691353004069</v>
      </c>
      <c r="AS68" s="10">
        <f t="shared" si="61"/>
        <v>1.2603911135611829</v>
      </c>
      <c r="AT68" s="10">
        <f>SUM(AS$60:AS68)*5</f>
        <v>43.414320012157425</v>
      </c>
      <c r="AU68" s="10"/>
      <c r="AV68" s="10"/>
      <c r="AW68" s="10"/>
      <c r="AY68" s="10"/>
    </row>
    <row r="69" spans="1:53" x14ac:dyDescent="0.25">
      <c r="A69" s="4">
        <v>50</v>
      </c>
      <c r="B69" s="18">
        <f t="shared" si="38"/>
        <v>2073</v>
      </c>
      <c r="C69" s="39">
        <f t="shared" si="34"/>
        <v>192.59</v>
      </c>
      <c r="D69" s="64">
        <f t="shared" ref="D69:L69" si="69">D34</f>
        <v>0.84000000000000341</v>
      </c>
      <c r="E69" s="64">
        <f t="shared" si="69"/>
        <v>2.0726999999999998</v>
      </c>
      <c r="F69" s="64">
        <f t="shared" si="69"/>
        <v>2.2176</v>
      </c>
      <c r="G69" s="64">
        <f t="shared" si="69"/>
        <v>0.1638</v>
      </c>
      <c r="H69" s="64">
        <f t="shared" si="69"/>
        <v>0.155</v>
      </c>
      <c r="I69" s="64">
        <f t="shared" si="69"/>
        <v>0.95136929999999997</v>
      </c>
      <c r="J69" s="64">
        <f t="shared" si="69"/>
        <v>1.3504995</v>
      </c>
      <c r="K69" s="64">
        <f t="shared" si="69"/>
        <v>4.2283080000000001E-2</v>
      </c>
      <c r="L69" s="64">
        <f t="shared" si="69"/>
        <v>0.95136929999999997</v>
      </c>
      <c r="M69" s="64">
        <f t="shared" si="35"/>
        <v>9.4777495539380645</v>
      </c>
      <c r="N69" s="64">
        <f t="shared" si="40"/>
        <v>-0.3164894178397919</v>
      </c>
      <c r="O69" s="64">
        <f t="shared" si="40"/>
        <v>1.3504995</v>
      </c>
      <c r="P69" s="64">
        <f t="shared" si="36"/>
        <v>1.631797780870309</v>
      </c>
      <c r="Q69" s="64">
        <f t="shared" si="41"/>
        <v>4.053440535419961E-2</v>
      </c>
      <c r="R69" s="64">
        <f t="shared" si="41"/>
        <v>4.2283080000000001E-2</v>
      </c>
      <c r="S69" s="64">
        <f t="shared" si="37"/>
        <v>5.177268949690414E-2</v>
      </c>
      <c r="T69" s="64">
        <f t="shared" si="42"/>
        <v>-1.908648311681263E-3</v>
      </c>
      <c r="U69" s="64">
        <f t="shared" si="42"/>
        <v>5.9918300000000011</v>
      </c>
      <c r="V69" s="64">
        <f t="shared" si="42"/>
        <v>6.5539663392027316</v>
      </c>
      <c r="W69" s="29">
        <f>'2.12 rotation +30'!D14</f>
        <v>220.12</v>
      </c>
      <c r="X69" s="35">
        <f t="shared" si="50"/>
        <v>1.4900000000000091</v>
      </c>
      <c r="Y69" s="29">
        <f>'2.12 rotation +30'!F14*k</f>
        <v>2.4926999999999997</v>
      </c>
      <c r="Z69" s="29">
        <f>'2.12 rotation +30'!G14*k</f>
        <v>1.8269999999999997</v>
      </c>
      <c r="AA69" s="29">
        <f>'2.12 rotation +30'!H14*k</f>
        <v>0.15329999999999999</v>
      </c>
      <c r="AB69" s="29">
        <f>'2.12 rotation +30'!I14/2</f>
        <v>0.14499999999999999</v>
      </c>
      <c r="AC69" s="68">
        <f t="shared" si="43"/>
        <v>1.1441492999999998</v>
      </c>
      <c r="AD69" s="348">
        <f t="shared" si="44"/>
        <v>1.3049714999999997</v>
      </c>
      <c r="AE69" s="68">
        <f t="shared" si="45"/>
        <v>5.085108E-2</v>
      </c>
      <c r="AF69" s="36">
        <f t="shared" si="51"/>
        <v>1.1441492999999998</v>
      </c>
      <c r="AG69" s="33">
        <f t="shared" si="52"/>
        <v>8.8290083972812283</v>
      </c>
      <c r="AH69" s="33">
        <f t="shared" si="53"/>
        <v>1.4233938502812293E-3</v>
      </c>
      <c r="AI69" s="36">
        <f t="shared" si="54"/>
        <v>1.3049714999999997</v>
      </c>
      <c r="AJ69" s="33">
        <f t="shared" si="55"/>
        <v>1.5715902150565872</v>
      </c>
      <c r="AK69" s="33">
        <f t="shared" si="56"/>
        <v>6.3367003794532195E-2</v>
      </c>
      <c r="AL69" s="60">
        <f t="shared" si="57"/>
        <v>5.085108E-2</v>
      </c>
      <c r="AM69" s="60">
        <f t="shared" si="46"/>
        <v>6.1049408886306097E-2</v>
      </c>
      <c r="AN69" s="60">
        <f t="shared" si="58"/>
        <v>3.3589487880845842E-3</v>
      </c>
      <c r="AO69" s="34">
        <f t="shared" si="47"/>
        <v>6.0033999999999983</v>
      </c>
      <c r="AP69" s="34">
        <f t="shared" si="59"/>
        <v>7.5615493464329058</v>
      </c>
      <c r="AQ69" s="10">
        <f t="shared" si="48"/>
        <v>4.8106112929748051</v>
      </c>
      <c r="AR69" s="10">
        <f t="shared" si="60"/>
        <v>5.5501772202817525</v>
      </c>
      <c r="AS69" s="10">
        <f t="shared" si="61"/>
        <v>0.73956592730694748</v>
      </c>
      <c r="AT69" s="10">
        <f>SUM(AS$60:AS69)*5</f>
        <v>47.112149648692153</v>
      </c>
      <c r="AU69" s="10"/>
      <c r="AV69" s="10"/>
      <c r="AW69" s="10"/>
      <c r="AY69" s="10"/>
      <c r="AZ69" s="10"/>
    </row>
    <row r="70" spans="1:53" x14ac:dyDescent="0.25">
      <c r="A70" s="4">
        <v>55</v>
      </c>
      <c r="B70" s="18">
        <f t="shared" si="38"/>
        <v>2078</v>
      </c>
      <c r="C70" s="39">
        <f t="shared" si="34"/>
        <v>193.45</v>
      </c>
      <c r="D70" s="64">
        <f t="shared" ref="D70:L70" si="70">D35</f>
        <v>0.85999999999998522</v>
      </c>
      <c r="E70" s="64">
        <f t="shared" si="70"/>
        <v>2.1126</v>
      </c>
      <c r="F70" s="64">
        <f t="shared" si="70"/>
        <v>2.2637999999999998</v>
      </c>
      <c r="G70" s="64">
        <f t="shared" si="70"/>
        <v>0.16800000000000001</v>
      </c>
      <c r="H70" s="64">
        <f t="shared" si="70"/>
        <v>0.16</v>
      </c>
      <c r="I70" s="64">
        <f t="shared" si="70"/>
        <v>0.96968340000000008</v>
      </c>
      <c r="J70" s="64">
        <f t="shared" si="70"/>
        <v>1.377831</v>
      </c>
      <c r="K70" s="64">
        <f t="shared" si="70"/>
        <v>4.3097040000000003E-2</v>
      </c>
      <c r="L70" s="64">
        <f t="shared" si="70"/>
        <v>0.96968340000000008</v>
      </c>
      <c r="M70" s="64">
        <f t="shared" si="35"/>
        <v>9.2205436129603697</v>
      </c>
      <c r="N70" s="64">
        <f t="shared" si="40"/>
        <v>-0.25720594097769478</v>
      </c>
      <c r="O70" s="64">
        <f t="shared" si="40"/>
        <v>1.377831</v>
      </c>
      <c r="P70" s="64">
        <f t="shared" si="36"/>
        <v>1.6662948190946389</v>
      </c>
      <c r="Q70" s="64">
        <f t="shared" si="41"/>
        <v>3.4497038224329923E-2</v>
      </c>
      <c r="R70" s="64">
        <f t="shared" si="41"/>
        <v>4.3097040000000003E-2</v>
      </c>
      <c r="S70" s="64">
        <f t="shared" si="37"/>
        <v>5.2249244955881617E-2</v>
      </c>
      <c r="T70" s="64">
        <f t="shared" si="42"/>
        <v>4.7655545897747759E-4</v>
      </c>
      <c r="U70" s="64">
        <f t="shared" si="42"/>
        <v>6.1157200000000014</v>
      </c>
      <c r="V70" s="64">
        <f t="shared" si="42"/>
        <v>6.7534876527055996</v>
      </c>
      <c r="W70" s="29">
        <f>'2.12 rotation +30'!D15</f>
        <v>221.2</v>
      </c>
      <c r="X70" s="35">
        <f t="shared" si="50"/>
        <v>1.0799999999999841</v>
      </c>
      <c r="Y70" s="29">
        <f>'2.12 rotation +30'!F15*k</f>
        <v>2.5830000000000002</v>
      </c>
      <c r="Z70" s="29">
        <f>'2.12 rotation +30'!G15*k</f>
        <v>1.6337999999999999</v>
      </c>
      <c r="AA70" s="29">
        <f>'2.12 rotation +30'!H15*k</f>
        <v>0.14489999999999997</v>
      </c>
      <c r="AB70" s="29">
        <f>'2.12 rotation +30'!I15/2</f>
        <v>0.09</v>
      </c>
      <c r="AC70" s="68">
        <f t="shared" si="43"/>
        <v>1.1855970000000002</v>
      </c>
      <c r="AD70" s="348">
        <f t="shared" si="44"/>
        <v>1.253679</v>
      </c>
      <c r="AE70" s="68">
        <f t="shared" si="45"/>
        <v>5.2693200000000009E-2</v>
      </c>
      <c r="AF70" s="36">
        <f t="shared" si="51"/>
        <v>1.1855970000000002</v>
      </c>
      <c r="AG70" s="33">
        <f t="shared" si="52"/>
        <v>8.8716952335993842</v>
      </c>
      <c r="AH70" s="33">
        <f t="shared" si="53"/>
        <v>4.2686836318155841E-2</v>
      </c>
      <c r="AI70" s="36">
        <f t="shared" si="54"/>
        <v>1.253679</v>
      </c>
      <c r="AJ70" s="33">
        <f t="shared" si="55"/>
        <v>1.5314995245782344</v>
      </c>
      <c r="AK70" s="33">
        <f t="shared" si="56"/>
        <v>-4.0090690478352897E-2</v>
      </c>
      <c r="AL70" s="60">
        <f t="shared" si="57"/>
        <v>5.2693200000000009E-2</v>
      </c>
      <c r="AM70" s="60">
        <f t="shared" si="46"/>
        <v>6.3485312752734335E-2</v>
      </c>
      <c r="AN70" s="60">
        <f t="shared" si="58"/>
        <v>2.4359038664282379E-3</v>
      </c>
      <c r="AO70" s="34">
        <f t="shared" si="47"/>
        <v>5.78721</v>
      </c>
      <c r="AP70" s="34">
        <f t="shared" si="59"/>
        <v>6.8722420497062151</v>
      </c>
      <c r="AQ70" s="10">
        <f t="shared" si="48"/>
        <v>4.9570599370859103</v>
      </c>
      <c r="AR70" s="10">
        <f t="shared" si="60"/>
        <v>5.0442256644843617</v>
      </c>
      <c r="AS70" s="10">
        <f t="shared" si="61"/>
        <v>8.7165727398451409E-2</v>
      </c>
      <c r="AT70" s="10">
        <f>SUM(AS$60:AS70)*5</f>
        <v>47.547978285684415</v>
      </c>
      <c r="AU70" s="10"/>
      <c r="AV70" s="10"/>
      <c r="AW70" s="10"/>
      <c r="AY70" s="10"/>
      <c r="AZ70" s="10"/>
    </row>
    <row r="71" spans="1:53" x14ac:dyDescent="0.25">
      <c r="A71" s="4">
        <v>60</v>
      </c>
      <c r="B71" s="18">
        <f t="shared" si="38"/>
        <v>2083</v>
      </c>
      <c r="C71" s="39">
        <f t="shared" si="34"/>
        <v>194.16</v>
      </c>
      <c r="D71" s="64">
        <f t="shared" ref="D71:L71" si="71">D36</f>
        <v>0.71000000000000796</v>
      </c>
      <c r="E71" s="64">
        <f t="shared" si="71"/>
        <v>2.0223</v>
      </c>
      <c r="F71" s="64">
        <f t="shared" si="71"/>
        <v>2.3771999999999998</v>
      </c>
      <c r="G71" s="64">
        <f t="shared" si="71"/>
        <v>0.1701</v>
      </c>
      <c r="H71" s="64">
        <f t="shared" si="71"/>
        <v>0.24</v>
      </c>
      <c r="I71" s="64">
        <f t="shared" si="71"/>
        <v>0.9282357</v>
      </c>
      <c r="J71" s="64">
        <f t="shared" si="71"/>
        <v>1.3987995</v>
      </c>
      <c r="K71" s="64">
        <f t="shared" si="71"/>
        <v>4.125492E-2</v>
      </c>
      <c r="L71" s="64">
        <f t="shared" si="71"/>
        <v>0.9282357</v>
      </c>
      <c r="M71" s="64">
        <f t="shared" si="35"/>
        <v>8.9551851361591304</v>
      </c>
      <c r="N71" s="64">
        <f t="shared" si="40"/>
        <v>-0.26535847680123936</v>
      </c>
      <c r="O71" s="64">
        <f t="shared" si="40"/>
        <v>1.3987995</v>
      </c>
      <c r="P71" s="64">
        <f t="shared" si="36"/>
        <v>1.6933615915094578</v>
      </c>
      <c r="Q71" s="64">
        <f t="shared" si="41"/>
        <v>2.7066772414818807E-2</v>
      </c>
      <c r="R71" s="64">
        <f t="shared" si="41"/>
        <v>4.125492E-2</v>
      </c>
      <c r="S71" s="64">
        <f t="shared" si="37"/>
        <v>5.0491368855045224E-2</v>
      </c>
      <c r="T71" s="64">
        <f t="shared" si="42"/>
        <v>-1.7578761008363933E-3</v>
      </c>
      <c r="U71" s="64">
        <f t="shared" si="42"/>
        <v>6.2524799999999994</v>
      </c>
      <c r="V71" s="64">
        <f t="shared" si="42"/>
        <v>6.72243041951275</v>
      </c>
      <c r="W71" s="29">
        <f>'2.12 rotation +30'!D16</f>
        <v>222.27</v>
      </c>
      <c r="X71" s="35">
        <f t="shared" si="50"/>
        <v>1.0700000000000216</v>
      </c>
      <c r="Y71" s="29">
        <f>'2.12 rotation +30'!F16*k</f>
        <v>2.5535999999999999</v>
      </c>
      <c r="Z71" s="29">
        <f>'2.12 rotation +30'!G16*k</f>
        <v>1.5875999999999999</v>
      </c>
      <c r="AA71" s="29">
        <f>'2.12 rotation +30'!H16*k</f>
        <v>0.14069999999999999</v>
      </c>
      <c r="AB71" s="29">
        <f>'2.12 rotation +30'!I16/2</f>
        <v>0.14000000000000001</v>
      </c>
      <c r="AC71" s="68">
        <f t="shared" si="43"/>
        <v>1.1721024</v>
      </c>
      <c r="AD71" s="348">
        <f t="shared" si="44"/>
        <v>1.22892</v>
      </c>
      <c r="AE71" s="68">
        <f t="shared" si="45"/>
        <v>5.2093439999999998E-2</v>
      </c>
      <c r="AF71" s="36">
        <f t="shared" si="51"/>
        <v>1.1721024</v>
      </c>
      <c r="AG71" s="33">
        <f t="shared" si="52"/>
        <v>8.8953616830014823</v>
      </c>
      <c r="AH71" s="33">
        <f t="shared" si="53"/>
        <v>2.3666449402098166E-2</v>
      </c>
      <c r="AI71" s="36">
        <f t="shared" si="54"/>
        <v>1.22892</v>
      </c>
      <c r="AJ71" s="33">
        <f t="shared" si="55"/>
        <v>1.4996534248033109</v>
      </c>
      <c r="AK71" s="33">
        <f t="shared" si="56"/>
        <v>-3.1846099774923475E-2</v>
      </c>
      <c r="AL71" s="60">
        <f t="shared" si="57"/>
        <v>5.2093439999999998E-2</v>
      </c>
      <c r="AM71" s="60">
        <f t="shared" si="46"/>
        <v>6.3316163788301807E-2</v>
      </c>
      <c r="AN71" s="60">
        <f t="shared" si="58"/>
        <v>-1.691489644325278E-4</v>
      </c>
      <c r="AO71" s="34">
        <f t="shared" si="47"/>
        <v>5.7484699999999993</v>
      </c>
      <c r="AP71" s="34">
        <f t="shared" si="59"/>
        <v>6.8101212006627634</v>
      </c>
      <c r="AQ71" s="10">
        <f t="shared" si="48"/>
        <v>4.9342639279223581</v>
      </c>
      <c r="AR71" s="10">
        <f t="shared" si="60"/>
        <v>4.9986289612864683</v>
      </c>
      <c r="AS71" s="10">
        <f t="shared" si="61"/>
        <v>6.4365033364110147E-2</v>
      </c>
      <c r="AT71" s="10">
        <f>SUM(AS$60:AS71)*5</f>
        <v>47.869803452504968</v>
      </c>
      <c r="AU71" s="10"/>
      <c r="AV71" s="10"/>
      <c r="AW71" s="10"/>
      <c r="AY71" s="10"/>
      <c r="AZ71" s="10"/>
    </row>
    <row r="72" spans="1:53" x14ac:dyDescent="0.25">
      <c r="A72" s="4">
        <v>65</v>
      </c>
      <c r="B72" s="18">
        <f t="shared" si="38"/>
        <v>2088</v>
      </c>
      <c r="C72" s="39">
        <f t="shared" si="34"/>
        <v>194.58</v>
      </c>
      <c r="D72" s="64">
        <f t="shared" ref="D72:L72" si="72">D37</f>
        <v>0.42000000000001592</v>
      </c>
      <c r="E72" s="64">
        <f t="shared" si="72"/>
        <v>2.1944999999999997</v>
      </c>
      <c r="F72" s="64">
        <f t="shared" si="72"/>
        <v>2.2469999999999999</v>
      </c>
      <c r="G72" s="64">
        <f t="shared" si="72"/>
        <v>0.16800000000000001</v>
      </c>
      <c r="H72" s="64">
        <f t="shared" si="72"/>
        <v>0.27500000000000002</v>
      </c>
      <c r="I72" s="64">
        <f t="shared" si="72"/>
        <v>1.0072755</v>
      </c>
      <c r="J72" s="64">
        <f t="shared" si="72"/>
        <v>1.3915124999999997</v>
      </c>
      <c r="K72" s="64">
        <f t="shared" si="72"/>
        <v>4.4767799999999996E-2</v>
      </c>
      <c r="L72" s="64">
        <f t="shared" si="72"/>
        <v>1.0072755</v>
      </c>
      <c r="M72" s="64">
        <f t="shared" si="35"/>
        <v>8.8032169647044096</v>
      </c>
      <c r="N72" s="64">
        <f t="shared" si="40"/>
        <v>-0.15196817145472075</v>
      </c>
      <c r="O72" s="64">
        <f t="shared" si="40"/>
        <v>1.3915124999999997</v>
      </c>
      <c r="P72" s="64">
        <f t="shared" si="36"/>
        <v>1.6908593660892952</v>
      </c>
      <c r="Q72" s="64">
        <f t="shared" si="41"/>
        <v>-2.5022254201625405E-3</v>
      </c>
      <c r="R72" s="64">
        <f t="shared" si="41"/>
        <v>4.4767799999999996E-2</v>
      </c>
      <c r="S72" s="64">
        <f t="shared" si="37"/>
        <v>5.3693497327198428E-2</v>
      </c>
      <c r="T72" s="64">
        <f t="shared" si="42"/>
        <v>3.202128472153204E-3</v>
      </c>
      <c r="U72" s="64">
        <f t="shared" si="42"/>
        <v>6.34985</v>
      </c>
      <c r="V72" s="64">
        <f t="shared" si="42"/>
        <v>6.6185817315972857</v>
      </c>
      <c r="W72" s="29">
        <f>'2.12 rotation +30'!D17</f>
        <v>223.26</v>
      </c>
      <c r="X72" s="35">
        <f t="shared" si="50"/>
        <v>0.98999999999998067</v>
      </c>
      <c r="Y72" s="29">
        <f>'2.12 rotation +30'!F17*k</f>
        <v>2.7741000000000002</v>
      </c>
      <c r="Z72" s="29">
        <f>'2.12 rotation +30'!G17*k</f>
        <v>1.3502999999999998</v>
      </c>
      <c r="AA72" s="29">
        <f>'2.12 rotation +30'!H17*k</f>
        <v>0.13439999999999999</v>
      </c>
      <c r="AB72" s="29">
        <f>'2.12 rotation +30'!I17/2</f>
        <v>0.15</v>
      </c>
      <c r="AC72" s="68">
        <f t="shared" si="43"/>
        <v>1.2733119000000002</v>
      </c>
      <c r="AD72" s="348">
        <f t="shared" si="44"/>
        <v>1.1927685000000001</v>
      </c>
      <c r="AE72" s="68">
        <f t="shared" si="45"/>
        <v>5.6591640000000006E-2</v>
      </c>
      <c r="AF72" s="36">
        <f t="shared" si="51"/>
        <v>1.2733119000000002</v>
      </c>
      <c r="AG72" s="33">
        <f t="shared" si="52"/>
        <v>9.0171740238596989</v>
      </c>
      <c r="AH72" s="33">
        <f t="shared" si="53"/>
        <v>0.12181234085821657</v>
      </c>
      <c r="AI72" s="36">
        <f t="shared" si="54"/>
        <v>1.1927685000000001</v>
      </c>
      <c r="AJ72" s="33">
        <f t="shared" si="55"/>
        <v>1.4578722765270129</v>
      </c>
      <c r="AK72" s="33">
        <f t="shared" si="56"/>
        <v>-4.1781148276297975E-2</v>
      </c>
      <c r="AL72" s="60">
        <f t="shared" si="57"/>
        <v>5.6591640000000006E-2</v>
      </c>
      <c r="AM72" s="60">
        <f t="shared" si="46"/>
        <v>6.7784462193356584E-2</v>
      </c>
      <c r="AN72" s="60">
        <f t="shared" si="58"/>
        <v>4.4682984050547769E-3</v>
      </c>
      <c r="AO72" s="34">
        <f t="shared" si="47"/>
        <v>5.731440000000001</v>
      </c>
      <c r="AP72" s="34">
        <f t="shared" si="59"/>
        <v>6.8059394909869546</v>
      </c>
      <c r="AQ72" s="10">
        <f t="shared" si="48"/>
        <v>4.8580389909924078</v>
      </c>
      <c r="AR72" s="10">
        <f t="shared" si="60"/>
        <v>4.9955595863844247</v>
      </c>
      <c r="AS72" s="10">
        <f t="shared" si="61"/>
        <v>0.13752059539201689</v>
      </c>
      <c r="AT72" s="10">
        <f>SUM(AS$60:AS72)*5</f>
        <v>48.557406429465047</v>
      </c>
      <c r="AU72" s="10"/>
      <c r="AV72" s="10"/>
      <c r="AW72" s="10"/>
      <c r="AY72" s="10"/>
      <c r="AZ72" s="10"/>
      <c r="BA72" s="10"/>
    </row>
    <row r="73" spans="1:53" x14ac:dyDescent="0.25">
      <c r="A73" s="4">
        <v>70</v>
      </c>
      <c r="B73" s="18">
        <f t="shared" si="38"/>
        <v>2093</v>
      </c>
      <c r="C73" s="39">
        <f t="shared" si="34"/>
        <v>194.91</v>
      </c>
      <c r="D73" s="64">
        <f t="shared" ref="D73:L73" si="73">D38</f>
        <v>0.32999999999998408</v>
      </c>
      <c r="E73" s="64">
        <f t="shared" si="73"/>
        <v>2.3561999999999999</v>
      </c>
      <c r="F73" s="64">
        <f t="shared" si="73"/>
        <v>2.0453999999999999</v>
      </c>
      <c r="G73" s="64">
        <f t="shared" si="73"/>
        <v>0.16170000000000001</v>
      </c>
      <c r="H73" s="64">
        <f t="shared" si="73"/>
        <v>0.28499999999999998</v>
      </c>
      <c r="I73" s="64">
        <f t="shared" si="73"/>
        <v>1.0814957999999999</v>
      </c>
      <c r="J73" s="64">
        <f t="shared" si="73"/>
        <v>1.3545209999999999</v>
      </c>
      <c r="K73" s="64">
        <f t="shared" si="73"/>
        <v>4.8066480000000002E-2</v>
      </c>
      <c r="L73" s="64">
        <f t="shared" si="73"/>
        <v>1.0814957999999999</v>
      </c>
      <c r="M73" s="64">
        <f t="shared" si="35"/>
        <v>8.7451412874414203</v>
      </c>
      <c r="N73" s="64">
        <f t="shared" si="40"/>
        <v>-5.8075677262989345E-2</v>
      </c>
      <c r="O73" s="64">
        <f t="shared" si="40"/>
        <v>1.3545209999999999</v>
      </c>
      <c r="P73" s="64">
        <f t="shared" si="36"/>
        <v>1.6534255309486319</v>
      </c>
      <c r="Q73" s="64">
        <f t="shared" si="41"/>
        <v>-3.7433835140663341E-2</v>
      </c>
      <c r="R73" s="64">
        <f t="shared" si="41"/>
        <v>4.8066480000000002E-2</v>
      </c>
      <c r="S73" s="64">
        <f t="shared" si="37"/>
        <v>5.7558239016420945E-2</v>
      </c>
      <c r="T73" s="64">
        <f t="shared" si="42"/>
        <v>3.8647416892225173E-3</v>
      </c>
      <c r="U73" s="64">
        <f t="shared" si="42"/>
        <v>6.3027899999999999</v>
      </c>
      <c r="V73" s="64">
        <f t="shared" si="42"/>
        <v>6.5411452292855534</v>
      </c>
      <c r="W73" s="29">
        <f>'2.12 rotation +30'!D18</f>
        <v>224.22</v>
      </c>
      <c r="X73" s="35">
        <f t="shared" si="50"/>
        <v>0.96000000000000796</v>
      </c>
      <c r="Y73" s="29">
        <f>'2.12 rotation +30'!F18*k</f>
        <v>2.6292</v>
      </c>
      <c r="Z73" s="29">
        <f>'2.12 rotation +30'!G18*k</f>
        <v>1.5225</v>
      </c>
      <c r="AA73" s="29">
        <f>'2.12 rotation +30'!H18*k</f>
        <v>0.14069999999999999</v>
      </c>
      <c r="AB73" s="29">
        <f>'2.12 rotation +30'!I18/2</f>
        <v>0.15</v>
      </c>
      <c r="AC73" s="68">
        <f t="shared" si="43"/>
        <v>1.2068028</v>
      </c>
      <c r="AD73" s="348">
        <f t="shared" si="44"/>
        <v>1.222704</v>
      </c>
      <c r="AE73" s="68">
        <f t="shared" si="45"/>
        <v>5.3635680000000005E-2</v>
      </c>
      <c r="AF73" s="36">
        <f t="shared" si="51"/>
        <v>1.2068028</v>
      </c>
      <c r="AG73" s="33">
        <f t="shared" si="52"/>
        <v>9.056708725810239</v>
      </c>
      <c r="AH73" s="33">
        <f t="shared" si="53"/>
        <v>3.9534701950540097E-2</v>
      </c>
      <c r="AI73" s="36">
        <f t="shared" si="54"/>
        <v>1.222704</v>
      </c>
      <c r="AJ73" s="33">
        <f t="shared" si="55"/>
        <v>1.4804218432090301</v>
      </c>
      <c r="AK73" s="33">
        <f t="shared" si="56"/>
        <v>2.2549566682017241E-2</v>
      </c>
      <c r="AL73" s="60">
        <f t="shared" si="57"/>
        <v>5.3635680000000005E-2</v>
      </c>
      <c r="AM73" s="60">
        <f t="shared" si="46"/>
        <v>6.5618393219001397E-2</v>
      </c>
      <c r="AN73" s="60">
        <f t="shared" si="58"/>
        <v>-2.166068974355187E-3</v>
      </c>
      <c r="AO73" s="34">
        <f t="shared" si="47"/>
        <v>5.7751200000000003</v>
      </c>
      <c r="AP73" s="34">
        <f t="shared" si="59"/>
        <v>6.7950381996582108</v>
      </c>
      <c r="AQ73" s="10">
        <f t="shared" si="48"/>
        <v>4.8012005982955959</v>
      </c>
      <c r="AR73" s="10">
        <f t="shared" si="60"/>
        <v>4.9875580385491265</v>
      </c>
      <c r="AS73" s="10">
        <f t="shared" si="61"/>
        <v>0.18635744025353063</v>
      </c>
      <c r="AT73" s="10">
        <f>SUM(AS$60:AS73)*5</f>
        <v>49.4891936307327</v>
      </c>
      <c r="AU73" s="10"/>
      <c r="AV73" s="10"/>
      <c r="AW73" s="10"/>
      <c r="AY73" s="10"/>
      <c r="AZ73" s="10"/>
    </row>
    <row r="74" spans="1:53" x14ac:dyDescent="0.25">
      <c r="A74" s="4">
        <v>75</v>
      </c>
      <c r="B74" s="18">
        <f t="shared" si="38"/>
        <v>2098</v>
      </c>
      <c r="C74" s="39">
        <f t="shared" si="34"/>
        <v>195.12</v>
      </c>
      <c r="D74" s="64">
        <f t="shared" ref="D74:L74" si="74">D39</f>
        <v>0.21000000000000796</v>
      </c>
      <c r="E74" s="64">
        <f t="shared" si="74"/>
        <v>2.3456999999999999</v>
      </c>
      <c r="F74" s="64">
        <f t="shared" si="74"/>
        <v>1.9572000000000001</v>
      </c>
      <c r="G74" s="64">
        <f t="shared" si="74"/>
        <v>0.15539999999999998</v>
      </c>
      <c r="H74" s="64">
        <f t="shared" si="74"/>
        <v>0.23499999999999999</v>
      </c>
      <c r="I74" s="64">
        <f t="shared" si="74"/>
        <v>1.0766762999999999</v>
      </c>
      <c r="J74" s="64">
        <f t="shared" si="74"/>
        <v>1.3184325000000001</v>
      </c>
      <c r="K74" s="64">
        <f t="shared" si="74"/>
        <v>4.7852280000000004E-2</v>
      </c>
      <c r="L74" s="64">
        <f t="shared" si="74"/>
        <v>1.0766762999999999</v>
      </c>
      <c r="M74" s="64">
        <f t="shared" si="35"/>
        <v>8.6897639738863202</v>
      </c>
      <c r="N74" s="64">
        <f t="shared" si="40"/>
        <v>-5.5377313555100116E-2</v>
      </c>
      <c r="O74" s="64">
        <f t="shared" si="40"/>
        <v>1.3184325000000001</v>
      </c>
      <c r="P74" s="64">
        <f t="shared" si="36"/>
        <v>1.6107196012801865</v>
      </c>
      <c r="Q74" s="64">
        <f t="shared" si="41"/>
        <v>-4.270592966844533E-2</v>
      </c>
      <c r="R74" s="64">
        <f t="shared" si="41"/>
        <v>4.7852280000000004E-2</v>
      </c>
      <c r="S74" s="64">
        <f t="shared" si="37"/>
        <v>5.8027235280416846E-2</v>
      </c>
      <c r="T74" s="64">
        <f t="shared" si="42"/>
        <v>4.6899626399590083E-4</v>
      </c>
      <c r="U74" s="64">
        <f t="shared" si="42"/>
        <v>6.1012900000000014</v>
      </c>
      <c r="V74" s="64">
        <f t="shared" si="42"/>
        <v>6.2136757530404605</v>
      </c>
      <c r="W74" s="29">
        <f>'2.12 rotation +30'!D19</f>
        <v>224.99</v>
      </c>
      <c r="X74" s="35">
        <f t="shared" si="50"/>
        <v>0.77000000000001023</v>
      </c>
      <c r="Y74" s="29">
        <f>'2.12 rotation +30'!F19*k</f>
        <v>2.5367999999999999</v>
      </c>
      <c r="Z74" s="29">
        <f>'2.12 rotation +30'!G19*k</f>
        <v>1.5287999999999999</v>
      </c>
      <c r="AA74" s="29">
        <f>'2.12 rotation +30'!H19*k</f>
        <v>0.1386</v>
      </c>
      <c r="AB74" s="29">
        <f>'2.12 rotation +30'!I19/2</f>
        <v>0.215</v>
      </c>
      <c r="AC74" s="68">
        <f t="shared" si="43"/>
        <v>1.1643912000000001</v>
      </c>
      <c r="AD74" s="348">
        <f t="shared" si="44"/>
        <v>1.2024599999999999</v>
      </c>
      <c r="AE74" s="68">
        <f t="shared" si="45"/>
        <v>5.175072E-2</v>
      </c>
      <c r="AF74" s="36">
        <f t="shared" si="51"/>
        <v>1.1643912000000001</v>
      </c>
      <c r="AG74" s="33">
        <f t="shared" si="52"/>
        <v>9.048714082863027</v>
      </c>
      <c r="AH74" s="33">
        <f t="shared" si="53"/>
        <v>-7.9946429472119718E-3</v>
      </c>
      <c r="AI74" s="36">
        <f t="shared" si="54"/>
        <v>1.2024599999999999</v>
      </c>
      <c r="AJ74" s="33">
        <f t="shared" si="55"/>
        <v>1.4641640810874481</v>
      </c>
      <c r="AK74" s="33">
        <f t="shared" si="56"/>
        <v>-1.6257762121582031E-2</v>
      </c>
      <c r="AL74" s="60">
        <f t="shared" si="57"/>
        <v>5.175072E-2</v>
      </c>
      <c r="AM74" s="60">
        <f t="shared" si="46"/>
        <v>6.3350522703930309E-2</v>
      </c>
      <c r="AN74" s="60">
        <f t="shared" si="58"/>
        <v>-2.2678705150710882E-3</v>
      </c>
      <c r="AO74" s="34">
        <f t="shared" si="47"/>
        <v>5.7449599999999998</v>
      </c>
      <c r="AP74" s="34">
        <f t="shared" si="59"/>
        <v>6.4884397244161445</v>
      </c>
      <c r="AQ74" s="10">
        <f t="shared" si="48"/>
        <v>4.5608380027316979</v>
      </c>
      <c r="AR74" s="10">
        <f t="shared" si="60"/>
        <v>4.7625147577214495</v>
      </c>
      <c r="AS74" s="10">
        <f t="shared" si="61"/>
        <v>0.20167675498975157</v>
      </c>
      <c r="AT74" s="10">
        <f>SUM(AS$60:AS74)*5</f>
        <v>50.497577405681461</v>
      </c>
      <c r="AU74" s="10"/>
      <c r="AV74" s="10"/>
      <c r="AW74" s="10"/>
      <c r="AY74" s="10"/>
    </row>
    <row r="75" spans="1:53" x14ac:dyDescent="0.25">
      <c r="A75" s="4">
        <v>80</v>
      </c>
      <c r="B75" s="18">
        <f t="shared" si="38"/>
        <v>2103</v>
      </c>
      <c r="C75" s="39">
        <f t="shared" si="34"/>
        <v>195.4</v>
      </c>
      <c r="D75" s="64">
        <f t="shared" ref="D75:L75" si="75">D40</f>
        <v>0.28000000000000114</v>
      </c>
      <c r="E75" s="64">
        <f t="shared" si="75"/>
        <v>2.2427999999999999</v>
      </c>
      <c r="F75" s="64">
        <f t="shared" si="75"/>
        <v>1.9866000000000001</v>
      </c>
      <c r="G75" s="64">
        <f t="shared" si="75"/>
        <v>0.15539999999999998</v>
      </c>
      <c r="H75" s="64">
        <f t="shared" si="75"/>
        <v>0.215</v>
      </c>
      <c r="I75" s="64">
        <f t="shared" si="75"/>
        <v>1.0294452000000001</v>
      </c>
      <c r="J75" s="64">
        <f t="shared" si="75"/>
        <v>1.3043939999999998</v>
      </c>
      <c r="K75" s="64">
        <f t="shared" si="75"/>
        <v>4.5753120000000001E-2</v>
      </c>
      <c r="L75" s="64">
        <f t="shared" si="75"/>
        <v>1.0294452000000001</v>
      </c>
      <c r="M75" s="64">
        <f t="shared" si="35"/>
        <v>8.5943241223771025</v>
      </c>
      <c r="N75" s="64">
        <f t="shared" si="40"/>
        <v>-9.5439851509217632E-2</v>
      </c>
      <c r="O75" s="64">
        <f t="shared" si="40"/>
        <v>1.3043939999999998</v>
      </c>
      <c r="P75" s="64">
        <f t="shared" si="36"/>
        <v>1.5891316881638278</v>
      </c>
      <c r="Q75" s="64">
        <f t="shared" si="41"/>
        <v>-2.158791311635877E-2</v>
      </c>
      <c r="R75" s="64">
        <f t="shared" si="41"/>
        <v>4.5753120000000001E-2</v>
      </c>
      <c r="S75" s="64">
        <f t="shared" si="37"/>
        <v>5.601098289007251E-2</v>
      </c>
      <c r="T75" s="64">
        <f t="shared" si="42"/>
        <v>-2.0162523903443363E-3</v>
      </c>
      <c r="U75" s="64">
        <f t="shared" si="42"/>
        <v>5.9797400000000005</v>
      </c>
      <c r="V75" s="64">
        <f t="shared" si="42"/>
        <v>6.1406959829840808</v>
      </c>
      <c r="W75" s="29">
        <f>'2.12 rotation +30'!D20</f>
        <v>225.66</v>
      </c>
      <c r="X75" s="35">
        <f t="shared" si="50"/>
        <v>0.66999999999998749</v>
      </c>
      <c r="Y75" s="29">
        <f>'2.12 rotation +30'!F20*k</f>
        <v>2.5745999999999998</v>
      </c>
      <c r="Z75" s="29">
        <f>'2.12 rotation +30'!G20*k</f>
        <v>1.5602999999999998</v>
      </c>
      <c r="AA75" s="29">
        <f>'2.12 rotation +30'!H20*k</f>
        <v>0.14069999999999999</v>
      </c>
      <c r="AB75" s="29">
        <f>'2.12 rotation +30'!I20/2</f>
        <v>0.21</v>
      </c>
      <c r="AC75" s="68">
        <f t="shared" si="43"/>
        <v>1.1817413999999999</v>
      </c>
      <c r="AD75" s="348">
        <f t="shared" si="44"/>
        <v>1.2236909999999999</v>
      </c>
      <c r="AE75" s="68">
        <f t="shared" si="45"/>
        <v>5.252184E-2</v>
      </c>
      <c r="AF75" s="36">
        <f t="shared" si="51"/>
        <v>1.1817413999999999</v>
      </c>
      <c r="AG75" s="33">
        <f t="shared" si="52"/>
        <v>9.0591045419419789</v>
      </c>
      <c r="AH75" s="33">
        <f t="shared" si="53"/>
        <v>1.0390459078951864E-2</v>
      </c>
      <c r="AI75" s="36">
        <f t="shared" si="54"/>
        <v>1.2236909999999999</v>
      </c>
      <c r="AJ75" s="33">
        <f t="shared" si="55"/>
        <v>1.4825210876266759</v>
      </c>
      <c r="AK75" s="33">
        <f t="shared" si="56"/>
        <v>1.8357006539227783E-2</v>
      </c>
      <c r="AL75" s="60">
        <f t="shared" si="57"/>
        <v>5.252184E-2</v>
      </c>
      <c r="AM75" s="60">
        <f t="shared" si="46"/>
        <v>6.3720736048915372E-2</v>
      </c>
      <c r="AN75" s="60">
        <f t="shared" si="58"/>
        <v>3.7021334498506253E-4</v>
      </c>
      <c r="AO75" s="34">
        <f t="shared" si="47"/>
        <v>5.8312799999999996</v>
      </c>
      <c r="AP75" s="34">
        <f t="shared" si="59"/>
        <v>6.5303976789631522</v>
      </c>
      <c r="AQ75" s="10">
        <f t="shared" si="48"/>
        <v>4.5072708515103148</v>
      </c>
      <c r="AR75" s="10">
        <f t="shared" si="60"/>
        <v>4.7933118963589534</v>
      </c>
      <c r="AS75" s="10">
        <f t="shared" si="61"/>
        <v>0.28604104484863857</v>
      </c>
      <c r="AT75" s="10">
        <f>SUM(AS$60:AS75)*5</f>
        <v>51.927782629924657</v>
      </c>
      <c r="AU75" s="10"/>
      <c r="AV75" s="10"/>
      <c r="AW75" s="10"/>
      <c r="AY75" s="10"/>
    </row>
    <row r="76" spans="1:53" x14ac:dyDescent="0.25">
      <c r="A76" s="4">
        <v>85</v>
      </c>
      <c r="B76" s="18">
        <f t="shared" si="38"/>
        <v>2108</v>
      </c>
      <c r="C76" s="39">
        <f t="shared" si="34"/>
        <v>195.85</v>
      </c>
      <c r="D76" s="64">
        <f t="shared" ref="D76:L76" si="76">D41</f>
        <v>0.44999999999998863</v>
      </c>
      <c r="E76" s="64">
        <f t="shared" si="76"/>
        <v>2.3058000000000001</v>
      </c>
      <c r="F76" s="64">
        <f t="shared" si="76"/>
        <v>1.9887000000000001</v>
      </c>
      <c r="G76" s="64">
        <f t="shared" si="76"/>
        <v>0.1575</v>
      </c>
      <c r="H76" s="64">
        <f t="shared" si="76"/>
        <v>0.25</v>
      </c>
      <c r="I76" s="64">
        <f t="shared" si="76"/>
        <v>1.0583622000000001</v>
      </c>
      <c r="J76" s="64">
        <f t="shared" si="76"/>
        <v>1.320627</v>
      </c>
      <c r="K76" s="64">
        <f t="shared" si="76"/>
        <v>4.7038320000000002E-2</v>
      </c>
      <c r="L76" s="64">
        <f t="shared" si="76"/>
        <v>1.0583622000000001</v>
      </c>
      <c r="M76" s="64">
        <f t="shared" si="35"/>
        <v>8.5401559058848537</v>
      </c>
      <c r="N76" s="64">
        <f t="shared" si="40"/>
        <v>-5.4168216492248789E-2</v>
      </c>
      <c r="O76" s="64">
        <f t="shared" si="40"/>
        <v>1.320627</v>
      </c>
      <c r="P76" s="64">
        <f t="shared" si="36"/>
        <v>1.6015484482247673</v>
      </c>
      <c r="Q76" s="64">
        <f t="shared" si="41"/>
        <v>1.2416760060939502E-2</v>
      </c>
      <c r="R76" s="64">
        <f t="shared" si="41"/>
        <v>4.7038320000000002E-2</v>
      </c>
      <c r="S76" s="64">
        <f t="shared" si="37"/>
        <v>5.6939756455623491E-2</v>
      </c>
      <c r="T76" s="64">
        <f t="shared" si="42"/>
        <v>9.2877356555098184E-4</v>
      </c>
      <c r="U76" s="64">
        <f t="shared" si="42"/>
        <v>6.1126000000000005</v>
      </c>
      <c r="V76" s="64">
        <f t="shared" si="42"/>
        <v>6.521777317134231</v>
      </c>
      <c r="W76" s="29">
        <f>'2.12 rotation +30'!D21</f>
        <v>226.31</v>
      </c>
      <c r="X76" s="35">
        <f t="shared" si="50"/>
        <v>0.65000000000000568</v>
      </c>
      <c r="Y76" s="29">
        <f>'2.12 rotation +30'!F21*k</f>
        <v>2.5326</v>
      </c>
      <c r="Z76" s="29">
        <f>'2.12 rotation +30'!G21*k</f>
        <v>1.5959999999999999</v>
      </c>
      <c r="AA76" s="29">
        <f>'2.12 rotation +30'!H21*k</f>
        <v>0.14069999999999999</v>
      </c>
      <c r="AB76" s="29">
        <f>'2.12 rotation +30'!I21/2</f>
        <v>0.14000000000000001</v>
      </c>
      <c r="AC76" s="68">
        <f t="shared" si="43"/>
        <v>1.1624634</v>
      </c>
      <c r="AD76" s="348">
        <f t="shared" si="44"/>
        <v>1.2269669999999999</v>
      </c>
      <c r="AE76" s="68">
        <f t="shared" si="45"/>
        <v>5.1665040000000002E-2</v>
      </c>
      <c r="AF76" s="36">
        <f t="shared" si="51"/>
        <v>1.1624634</v>
      </c>
      <c r="AG76" s="33">
        <f t="shared" si="52"/>
        <v>9.048871961946066</v>
      </c>
      <c r="AH76" s="33">
        <f t="shared" si="53"/>
        <v>-1.0232579995912872E-2</v>
      </c>
      <c r="AI76" s="36">
        <f t="shared" si="54"/>
        <v>1.2269669999999999</v>
      </c>
      <c r="AJ76" s="33">
        <f t="shared" si="55"/>
        <v>1.4890421785782195</v>
      </c>
      <c r="AK76" s="33">
        <f t="shared" si="56"/>
        <v>6.5210909515436288E-3</v>
      </c>
      <c r="AL76" s="60">
        <f t="shared" si="57"/>
        <v>5.1665040000000002E-2</v>
      </c>
      <c r="AM76" s="60">
        <f t="shared" si="46"/>
        <v>6.2929381140596541E-2</v>
      </c>
      <c r="AN76" s="60">
        <f t="shared" si="58"/>
        <v>-7.9135490831883093E-4</v>
      </c>
      <c r="AO76" s="34">
        <f t="shared" si="47"/>
        <v>5.7320899999999995</v>
      </c>
      <c r="AP76" s="34">
        <f t="shared" si="59"/>
        <v>6.3775871560473165</v>
      </c>
      <c r="AQ76" s="10">
        <f t="shared" si="48"/>
        <v>4.7869845507765252</v>
      </c>
      <c r="AR76" s="10">
        <f t="shared" si="60"/>
        <v>4.6811489725387307</v>
      </c>
      <c r="AS76" s="10">
        <f t="shared" si="61"/>
        <v>-0.10583557823779444</v>
      </c>
      <c r="AT76" s="10">
        <f>SUM(AS$60:AS76)*5</f>
        <v>51.398604738735685</v>
      </c>
      <c r="AU76" s="10"/>
      <c r="AV76" s="10"/>
      <c r="AW76" s="10"/>
      <c r="AY76" s="10"/>
    </row>
    <row r="77" spans="1:53" x14ac:dyDescent="0.25">
      <c r="A77" s="4">
        <v>90</v>
      </c>
      <c r="B77" s="18">
        <f t="shared" si="38"/>
        <v>2113</v>
      </c>
      <c r="C77" s="39">
        <f t="shared" si="34"/>
        <v>196.25</v>
      </c>
      <c r="D77" s="64">
        <f t="shared" ref="D77:L77" si="77">D42</f>
        <v>0.40000000000000568</v>
      </c>
      <c r="E77" s="64">
        <f t="shared" si="77"/>
        <v>2.4108000000000001</v>
      </c>
      <c r="F77" s="64">
        <f t="shared" si="77"/>
        <v>1.9634999999999998</v>
      </c>
      <c r="G77" s="64">
        <f t="shared" si="77"/>
        <v>0.1575</v>
      </c>
      <c r="H77" s="64">
        <f t="shared" si="77"/>
        <v>0.23</v>
      </c>
      <c r="I77" s="64">
        <f t="shared" si="77"/>
        <v>1.1065572000000001</v>
      </c>
      <c r="J77" s="64">
        <f t="shared" si="77"/>
        <v>1.336776</v>
      </c>
      <c r="K77" s="64">
        <f t="shared" si="77"/>
        <v>4.9180320000000007E-2</v>
      </c>
      <c r="L77" s="64">
        <f t="shared" si="77"/>
        <v>1.1065572000000001</v>
      </c>
      <c r="M77" s="64">
        <f t="shared" si="35"/>
        <v>8.5411947345047814</v>
      </c>
      <c r="N77" s="64">
        <f t="shared" si="40"/>
        <v>1.0388286199276564E-3</v>
      </c>
      <c r="O77" s="64">
        <f t="shared" si="40"/>
        <v>1.336776</v>
      </c>
      <c r="P77" s="64">
        <f t="shared" si="36"/>
        <v>1.6198924420346312</v>
      </c>
      <c r="Q77" s="64">
        <f t="shared" si="41"/>
        <v>1.8343993809863957E-2</v>
      </c>
      <c r="R77" s="64">
        <f t="shared" si="41"/>
        <v>4.9180320000000007E-2</v>
      </c>
      <c r="S77" s="64">
        <f t="shared" si="37"/>
        <v>5.9245941977220475E-2</v>
      </c>
      <c r="T77" s="64">
        <f t="shared" si="42"/>
        <v>2.3061855215969831E-3</v>
      </c>
      <c r="U77" s="64">
        <f t="shared" si="42"/>
        <v>6.19034</v>
      </c>
      <c r="V77" s="64">
        <f t="shared" si="42"/>
        <v>6.6120290079513939</v>
      </c>
      <c r="W77" s="29">
        <f>'2.12 rotation +30'!D22</f>
        <v>226.98</v>
      </c>
      <c r="X77" s="35">
        <f t="shared" si="50"/>
        <v>0.66999999999998749</v>
      </c>
      <c r="Y77" s="29">
        <f>'2.12 rotation +30'!F22*k</f>
        <v>2.6229</v>
      </c>
      <c r="Z77" s="29">
        <f>'2.12 rotation +30'!G22*k</f>
        <v>1.5477000000000001</v>
      </c>
      <c r="AA77" s="29">
        <f>'2.12 rotation +30'!H22*k</f>
        <v>0.14069999999999999</v>
      </c>
      <c r="AB77" s="29">
        <f>'2.12 rotation +30'!I22/2</f>
        <v>0.18</v>
      </c>
      <c r="AC77" s="68">
        <f t="shared" si="43"/>
        <v>1.2039111</v>
      </c>
      <c r="AD77" s="348">
        <f t="shared" si="44"/>
        <v>1.2307364999999999</v>
      </c>
      <c r="AE77" s="68">
        <f t="shared" si="45"/>
        <v>5.3507160000000005E-2</v>
      </c>
      <c r="AF77" s="36">
        <f t="shared" si="51"/>
        <v>1.2039111</v>
      </c>
      <c r="AG77" s="33">
        <f t="shared" si="52"/>
        <v>9.0814116836666514</v>
      </c>
      <c r="AH77" s="33">
        <f t="shared" si="53"/>
        <v>3.2539721720585391E-2</v>
      </c>
      <c r="AI77" s="36">
        <f t="shared" si="54"/>
        <v>1.2307364999999999</v>
      </c>
      <c r="AJ77" s="33">
        <f t="shared" si="55"/>
        <v>1.4939644554863623</v>
      </c>
      <c r="AK77" s="33">
        <f t="shared" si="56"/>
        <v>4.9222769081427309E-3</v>
      </c>
      <c r="AL77" s="60">
        <f t="shared" si="57"/>
        <v>5.3507160000000005E-2</v>
      </c>
      <c r="AM77" s="60">
        <f t="shared" si="46"/>
        <v>6.4631608035097168E-2</v>
      </c>
      <c r="AN77" s="60">
        <f t="shared" si="58"/>
        <v>1.7022268945006275E-3</v>
      </c>
      <c r="AO77" s="34">
        <f t="shared" si="47"/>
        <v>5.8386899999999997</v>
      </c>
      <c r="AP77" s="34">
        <f t="shared" si="59"/>
        <v>6.5478542255232162</v>
      </c>
      <c r="AQ77" s="10">
        <f t="shared" si="48"/>
        <v>4.8532292918363229</v>
      </c>
      <c r="AR77" s="10">
        <f t="shared" si="60"/>
        <v>4.8061250015340402</v>
      </c>
      <c r="AS77" s="10">
        <f t="shared" si="61"/>
        <v>-4.7104290302282692E-2</v>
      </c>
      <c r="AT77" s="10">
        <f>SUM(AS$60:AS77)*5</f>
        <v>51.163083287224268</v>
      </c>
      <c r="AU77" s="10"/>
      <c r="AV77" s="10"/>
      <c r="AW77" s="10"/>
      <c r="AY77" s="10"/>
    </row>
    <row r="78" spans="1:53" x14ac:dyDescent="0.25">
      <c r="A78" s="4">
        <v>95</v>
      </c>
      <c r="B78" s="18">
        <f t="shared" si="38"/>
        <v>2118</v>
      </c>
      <c r="C78" s="39">
        <f t="shared" si="34"/>
        <v>196.74</v>
      </c>
      <c r="D78" s="64">
        <f t="shared" ref="D78:L78" si="78">D43</f>
        <v>0.49000000000000909</v>
      </c>
      <c r="E78" s="64">
        <f t="shared" si="78"/>
        <v>2.4780000000000002</v>
      </c>
      <c r="F78" s="64">
        <f t="shared" si="78"/>
        <v>1.9215</v>
      </c>
      <c r="G78" s="64">
        <f t="shared" si="78"/>
        <v>0.1575</v>
      </c>
      <c r="H78" s="64">
        <f t="shared" si="78"/>
        <v>0.19</v>
      </c>
      <c r="I78" s="64">
        <f t="shared" si="78"/>
        <v>1.1374020000000002</v>
      </c>
      <c r="J78" s="64">
        <f t="shared" si="78"/>
        <v>1.33728</v>
      </c>
      <c r="K78" s="64">
        <f t="shared" si="78"/>
        <v>5.0551200000000004E-2</v>
      </c>
      <c r="L78" s="64">
        <f t="shared" si="78"/>
        <v>1.1374020000000002</v>
      </c>
      <c r="M78" s="64">
        <f t="shared" si="35"/>
        <v>8.5729438873450263</v>
      </c>
      <c r="N78" s="64">
        <f t="shared" si="40"/>
        <v>3.1749152840244932E-2</v>
      </c>
      <c r="O78" s="64">
        <f t="shared" si="40"/>
        <v>1.33728</v>
      </c>
      <c r="P78" s="64">
        <f t="shared" si="36"/>
        <v>1.6236392326388811</v>
      </c>
      <c r="Q78" s="64">
        <f t="shared" si="41"/>
        <v>3.7467906042498722E-3</v>
      </c>
      <c r="R78" s="64">
        <f t="shared" si="41"/>
        <v>5.0551200000000004E-2</v>
      </c>
      <c r="S78" s="64">
        <f t="shared" si="37"/>
        <v>6.1024501832469338E-2</v>
      </c>
      <c r="T78" s="64">
        <f t="shared" si="42"/>
        <v>1.7785598552488638E-3</v>
      </c>
      <c r="U78" s="64">
        <f t="shared" si="42"/>
        <v>6.1711</v>
      </c>
      <c r="V78" s="64">
        <f t="shared" si="42"/>
        <v>6.6983745032997533</v>
      </c>
      <c r="W78" s="29">
        <f>'2.12 rotation +30'!D23</f>
        <v>227.46</v>
      </c>
      <c r="X78" s="35">
        <f t="shared" si="50"/>
        <v>0.48000000000001819</v>
      </c>
      <c r="Y78" s="29">
        <f>'2.12 rotation +30'!F23*k</f>
        <v>2.6187</v>
      </c>
      <c r="Z78" s="29">
        <f>'2.12 rotation +30'!G23*k</f>
        <v>1.575</v>
      </c>
      <c r="AA78" s="29">
        <f>'2.12 rotation +30'!H23*k</f>
        <v>0.14280000000000001</v>
      </c>
      <c r="AB78" s="29">
        <f>'2.12 rotation +30'!I23/2</f>
        <v>0.23499999999999999</v>
      </c>
      <c r="AC78" s="68">
        <f t="shared" si="43"/>
        <v>1.2019833</v>
      </c>
      <c r="AD78" s="348">
        <f t="shared" si="44"/>
        <v>1.2400815000000001</v>
      </c>
      <c r="AE78" s="68">
        <f t="shared" si="45"/>
        <v>5.3421480000000007E-2</v>
      </c>
      <c r="AF78" s="36">
        <f t="shared" si="51"/>
        <v>1.2019833</v>
      </c>
      <c r="AG78" s="33">
        <f t="shared" si="52"/>
        <v>9.1078113567400063</v>
      </c>
      <c r="AH78" s="33">
        <f t="shared" si="53"/>
        <v>2.639967307335489E-2</v>
      </c>
      <c r="AI78" s="36">
        <f t="shared" si="54"/>
        <v>1.2400815000000001</v>
      </c>
      <c r="AJ78" s="33">
        <f t="shared" si="55"/>
        <v>1.5041795993315188</v>
      </c>
      <c r="AK78" s="33">
        <f t="shared" si="56"/>
        <v>1.0215143845156538E-2</v>
      </c>
      <c r="AL78" s="60">
        <f t="shared" si="57"/>
        <v>5.3421480000000007E-2</v>
      </c>
      <c r="AM78" s="60">
        <f t="shared" si="46"/>
        <v>6.4846842080152053E-2</v>
      </c>
      <c r="AN78" s="60">
        <f t="shared" si="58"/>
        <v>2.1523404505488508E-4</v>
      </c>
      <c r="AO78" s="34">
        <f t="shared" si="47"/>
        <v>5.9429500000000006</v>
      </c>
      <c r="AP78" s="34">
        <f t="shared" si="59"/>
        <v>6.4597800509635857</v>
      </c>
      <c r="AQ78" s="10">
        <f t="shared" si="48"/>
        <v>4.9166068854220182</v>
      </c>
      <c r="AR78" s="10">
        <f t="shared" si="60"/>
        <v>4.7414785574072713</v>
      </c>
      <c r="AS78" s="10">
        <f t="shared" si="61"/>
        <v>-0.17512832801474687</v>
      </c>
      <c r="AT78" s="10">
        <f>SUM(AS$60:AS78)*5</f>
        <v>50.287441647150537</v>
      </c>
      <c r="AU78" s="10"/>
      <c r="AV78" s="10"/>
      <c r="AW78" s="10"/>
      <c r="AY78" s="10"/>
    </row>
    <row r="79" spans="1:53" x14ac:dyDescent="0.25">
      <c r="A79" s="4">
        <v>100</v>
      </c>
      <c r="B79" s="18">
        <f t="shared" si="38"/>
        <v>2123</v>
      </c>
      <c r="C79" s="39">
        <f t="shared" si="34"/>
        <v>197.15</v>
      </c>
      <c r="D79" s="64">
        <f t="shared" ref="D79:L79" si="79">D44</f>
        <v>0.40999999999999659</v>
      </c>
      <c r="E79" s="64">
        <f t="shared" si="79"/>
        <v>2.5073999999999996</v>
      </c>
      <c r="F79" s="64">
        <f t="shared" si="79"/>
        <v>1.9257</v>
      </c>
      <c r="G79" s="64">
        <f t="shared" si="79"/>
        <v>0.1575</v>
      </c>
      <c r="H79" s="64">
        <f t="shared" si="79"/>
        <v>0.22</v>
      </c>
      <c r="I79" s="64">
        <f t="shared" si="79"/>
        <v>1.1508965999999998</v>
      </c>
      <c r="J79" s="64">
        <f t="shared" si="79"/>
        <v>1.346079</v>
      </c>
      <c r="K79" s="64">
        <f t="shared" si="79"/>
        <v>5.1150959999999995E-2</v>
      </c>
      <c r="L79" s="64">
        <f t="shared" si="79"/>
        <v>1.1508965999999998</v>
      </c>
      <c r="M79" s="64">
        <f t="shared" si="35"/>
        <v>8.6140777302342766</v>
      </c>
      <c r="N79" s="64">
        <f t="shared" si="40"/>
        <v>4.1133842889250261E-2</v>
      </c>
      <c r="O79" s="64">
        <f t="shared" si="40"/>
        <v>1.346079</v>
      </c>
      <c r="P79" s="64">
        <f t="shared" si="36"/>
        <v>1.6331005778998688</v>
      </c>
      <c r="Q79" s="64">
        <f t="shared" si="41"/>
        <v>9.4613452609877413E-3</v>
      </c>
      <c r="R79" s="64">
        <f t="shared" si="41"/>
        <v>5.1150959999999995E-2</v>
      </c>
      <c r="S79" s="64">
        <f t="shared" si="37"/>
        <v>6.1938669766067489E-2</v>
      </c>
      <c r="T79" s="64">
        <f t="shared" si="42"/>
        <v>9.1416793359815063E-4</v>
      </c>
      <c r="U79" s="64">
        <f t="shared" si="42"/>
        <v>6.253779999999999</v>
      </c>
      <c r="V79" s="64">
        <f t="shared" si="42"/>
        <v>6.715289356083832</v>
      </c>
      <c r="W79" s="29">
        <f>'2.12 rotation +30'!D24</f>
        <v>227.62</v>
      </c>
      <c r="X79" s="35">
        <f t="shared" si="50"/>
        <v>0.15999999999999659</v>
      </c>
      <c r="Y79" s="29">
        <f>'2.12 rotation +30'!F24*k</f>
        <v>2.4948000000000001</v>
      </c>
      <c r="Z79" s="29">
        <f>'2.12 rotation +30'!G24*k</f>
        <v>1.6547999999999998</v>
      </c>
      <c r="AA79" s="29">
        <f>'2.12 rotation +30'!H24*k</f>
        <v>0.14280000000000001</v>
      </c>
      <c r="AB79" s="29">
        <f>'2.12 rotation +30'!I24/2</f>
        <v>0.22500000000000001</v>
      </c>
      <c r="AC79" s="68">
        <f t="shared" si="43"/>
        <v>1.1451132000000002</v>
      </c>
      <c r="AD79" s="348">
        <f t="shared" si="44"/>
        <v>1.2400500000000001</v>
      </c>
      <c r="AE79" s="68">
        <f t="shared" si="45"/>
        <v>5.0893920000000009E-2</v>
      </c>
      <c r="AF79" s="36">
        <f t="shared" si="51"/>
        <v>1.1451132000000002</v>
      </c>
      <c r="AG79" s="33">
        <f t="shared" si="52"/>
        <v>9.0739235070048494</v>
      </c>
      <c r="AH79" s="33">
        <f t="shared" si="53"/>
        <v>-3.3887849735156905E-2</v>
      </c>
      <c r="AI79" s="36">
        <f t="shared" si="54"/>
        <v>1.2400500000000001</v>
      </c>
      <c r="AJ79" s="33">
        <f t="shared" si="55"/>
        <v>1.5059538987024452</v>
      </c>
      <c r="AK79" s="33">
        <f t="shared" si="56"/>
        <v>1.7742993709264354E-3</v>
      </c>
      <c r="AL79" s="60">
        <f t="shared" si="57"/>
        <v>5.0893920000000009E-2</v>
      </c>
      <c r="AM79" s="60">
        <f t="shared" si="46"/>
        <v>6.2357330443352177E-2</v>
      </c>
      <c r="AN79" s="60">
        <f t="shared" si="58"/>
        <v>-2.4895116367998765E-3</v>
      </c>
      <c r="AO79" s="34">
        <f t="shared" si="47"/>
        <v>5.8726199999999995</v>
      </c>
      <c r="AP79" s="34">
        <f t="shared" si="59"/>
        <v>5.9980169379989654</v>
      </c>
      <c r="AQ79" s="10">
        <f t="shared" si="48"/>
        <v>4.9290223873655332</v>
      </c>
      <c r="AR79" s="10">
        <f t="shared" si="60"/>
        <v>4.4025444324912408</v>
      </c>
      <c r="AS79" s="10">
        <f t="shared" si="61"/>
        <v>-0.52647795487429239</v>
      </c>
      <c r="AT79" s="10">
        <f>SUM(AS$60:AS79)*5</f>
        <v>47.655051872779083</v>
      </c>
      <c r="AU79" s="10"/>
      <c r="AV79" s="10"/>
      <c r="AW79" s="10"/>
      <c r="AY79" s="10"/>
    </row>
    <row r="80" spans="1:53" x14ac:dyDescent="0.25">
      <c r="A80" s="4">
        <v>105</v>
      </c>
      <c r="B80" s="18">
        <f t="shared" si="38"/>
        <v>2128</v>
      </c>
      <c r="C80" s="39">
        <f t="shared" si="34"/>
        <v>197.58</v>
      </c>
      <c r="D80" s="64">
        <f t="shared" ref="D80:L80" si="80">D45</f>
        <v>0.43000000000000682</v>
      </c>
      <c r="E80" s="64">
        <f t="shared" si="80"/>
        <v>2.2869000000000002</v>
      </c>
      <c r="F80" s="64">
        <f t="shared" si="80"/>
        <v>2.0726999999999998</v>
      </c>
      <c r="G80" s="64">
        <f t="shared" si="80"/>
        <v>0.16170000000000001</v>
      </c>
      <c r="H80" s="64">
        <f t="shared" si="80"/>
        <v>0.13500000000000001</v>
      </c>
      <c r="I80" s="64">
        <f t="shared" si="80"/>
        <v>1.0496871000000001</v>
      </c>
      <c r="J80" s="64">
        <f t="shared" si="80"/>
        <v>1.3479165</v>
      </c>
      <c r="K80" s="64">
        <f t="shared" si="80"/>
        <v>4.6652760000000008E-2</v>
      </c>
      <c r="L80" s="64">
        <f t="shared" si="80"/>
        <v>1.0496871000000001</v>
      </c>
      <c r="M80" s="64">
        <f t="shared" si="35"/>
        <v>8.5486773203320485</v>
      </c>
      <c r="N80" s="64">
        <f t="shared" si="40"/>
        <v>-6.5400409902228063E-2</v>
      </c>
      <c r="O80" s="64">
        <f t="shared" si="40"/>
        <v>1.3479165</v>
      </c>
      <c r="P80" s="64">
        <f t="shared" si="36"/>
        <v>1.6366106232481668</v>
      </c>
      <c r="Q80" s="64">
        <f t="shared" si="41"/>
        <v>3.5100453482979077E-3</v>
      </c>
      <c r="R80" s="64">
        <f t="shared" si="41"/>
        <v>4.6652760000000008E-2</v>
      </c>
      <c r="S80" s="64">
        <f t="shared" si="37"/>
        <v>5.7602073352315139E-2</v>
      </c>
      <c r="T80" s="64">
        <f t="shared" si="42"/>
        <v>-4.3365964137523499E-3</v>
      </c>
      <c r="U80" s="64">
        <f t="shared" si="42"/>
        <v>6.0531899999999998</v>
      </c>
      <c r="V80" s="64">
        <f t="shared" si="42"/>
        <v>6.416963039032324</v>
      </c>
      <c r="W80" s="29">
        <f>'2.12 rotation +30'!D25</f>
        <v>227.88</v>
      </c>
      <c r="X80" s="35">
        <f t="shared" si="50"/>
        <v>0.25999999999999091</v>
      </c>
      <c r="Y80" s="29">
        <f>'2.12 rotation +30'!F25*k</f>
        <v>2.4548999999999999</v>
      </c>
      <c r="Z80" s="29">
        <f>'2.12 rotation +30'!G25*k</f>
        <v>1.7619</v>
      </c>
      <c r="AA80" s="29">
        <f>'2.12 rotation +30'!H25*k</f>
        <v>0.14909999999999998</v>
      </c>
      <c r="AB80" s="29">
        <f>'2.12 rotation +30'!I25/2</f>
        <v>0.115</v>
      </c>
      <c r="AC80" s="68">
        <f t="shared" si="43"/>
        <v>1.1267990999999999</v>
      </c>
      <c r="AD80" s="348">
        <f t="shared" si="44"/>
        <v>1.2709725000000001</v>
      </c>
      <c r="AE80" s="68">
        <f t="shared" si="45"/>
        <v>5.007996E-2</v>
      </c>
      <c r="AF80" s="36">
        <f t="shared" si="51"/>
        <v>1.1267990999999999</v>
      </c>
      <c r="AG80" s="33">
        <f t="shared" si="52"/>
        <v>9.0261083203290138</v>
      </c>
      <c r="AH80" s="33">
        <f t="shared" si="53"/>
        <v>-4.7815186675835619E-2</v>
      </c>
      <c r="AI80" s="36">
        <f t="shared" si="54"/>
        <v>1.2709725000000001</v>
      </c>
      <c r="AJ80" s="33">
        <f t="shared" si="55"/>
        <v>1.5371900534817047</v>
      </c>
      <c r="AK80" s="33">
        <f t="shared" si="56"/>
        <v>3.1236154779259451E-2</v>
      </c>
      <c r="AL80" s="60">
        <f t="shared" si="57"/>
        <v>5.007996E-2</v>
      </c>
      <c r="AM80" s="60">
        <f t="shared" si="46"/>
        <v>6.1103282803296168E-2</v>
      </c>
      <c r="AN80" s="60">
        <f t="shared" si="58"/>
        <v>-1.2540476400560094E-3</v>
      </c>
      <c r="AO80" s="34">
        <f t="shared" si="47"/>
        <v>5.82517</v>
      </c>
      <c r="AP80" s="34">
        <f t="shared" si="59"/>
        <v>6.0673369204633589</v>
      </c>
      <c r="AQ80" s="10">
        <f t="shared" si="48"/>
        <v>4.7100508706497255</v>
      </c>
      <c r="AR80" s="10">
        <f t="shared" si="60"/>
        <v>4.4534252996201058</v>
      </c>
      <c r="AS80" s="10">
        <f t="shared" si="61"/>
        <v>-0.25662557102961969</v>
      </c>
      <c r="AT80" s="10">
        <f>SUM(AS$60:AS80)*5</f>
        <v>46.371924017630981</v>
      </c>
      <c r="AU80" s="10"/>
      <c r="AV80" s="10"/>
      <c r="AW80" s="10"/>
      <c r="AY80" s="10"/>
    </row>
    <row r="81" spans="1:52" x14ac:dyDescent="0.25">
      <c r="A81" s="4">
        <v>110</v>
      </c>
      <c r="B81" s="18">
        <f t="shared" si="38"/>
        <v>2133</v>
      </c>
      <c r="C81" s="39">
        <f t="shared" si="34"/>
        <v>197.75</v>
      </c>
      <c r="D81" s="64">
        <f t="shared" ref="D81:L81" si="81">D46</f>
        <v>0.16999999999998749</v>
      </c>
      <c r="E81" s="64">
        <f t="shared" si="81"/>
        <v>2.5787999999999998</v>
      </c>
      <c r="F81" s="64">
        <f t="shared" si="81"/>
        <v>1.8584999999999998</v>
      </c>
      <c r="G81" s="64">
        <f t="shared" si="81"/>
        <v>0.15539999999999998</v>
      </c>
      <c r="H81" s="64">
        <f t="shared" si="81"/>
        <v>0.19500000000000001</v>
      </c>
      <c r="I81" s="64">
        <f t="shared" si="81"/>
        <v>1.1836692</v>
      </c>
      <c r="J81" s="64">
        <f t="shared" si="81"/>
        <v>1.3380359999999998</v>
      </c>
      <c r="K81" s="64">
        <f t="shared" si="81"/>
        <v>5.2607519999999998E-2</v>
      </c>
      <c r="L81" s="64">
        <f t="shared" si="81"/>
        <v>1.1836692</v>
      </c>
      <c r="M81" s="64">
        <f t="shared" si="35"/>
        <v>8.6257250566518664</v>
      </c>
      <c r="N81" s="64">
        <f t="shared" si="40"/>
        <v>7.7047736319817872E-2</v>
      </c>
      <c r="O81" s="64">
        <f t="shared" si="40"/>
        <v>1.3380359999999998</v>
      </c>
      <c r="P81" s="64">
        <f t="shared" si="36"/>
        <v>1.6273506174651799</v>
      </c>
      <c r="Q81" s="64">
        <f t="shared" si="41"/>
        <v>-9.2600057829868021E-3</v>
      </c>
      <c r="R81" s="64">
        <f t="shared" si="41"/>
        <v>5.2607519999999998E-2</v>
      </c>
      <c r="S81" s="64">
        <f t="shared" si="37"/>
        <v>6.2790224169456732E-2</v>
      </c>
      <c r="T81" s="64">
        <f t="shared" si="42"/>
        <v>5.188150817141593E-3</v>
      </c>
      <c r="U81" s="64">
        <f t="shared" si="42"/>
        <v>6.2240100000000007</v>
      </c>
      <c r="V81" s="64">
        <f t="shared" si="42"/>
        <v>6.4669858813539607</v>
      </c>
      <c r="W81" s="29">
        <f>'2.12 rotation +30'!D26</f>
        <v>228.2</v>
      </c>
      <c r="X81" s="35">
        <f t="shared" si="50"/>
        <v>0.31999999999999318</v>
      </c>
      <c r="Y81" s="29">
        <f>'2.12 rotation +30'!F26*k</f>
        <v>2.4212999999999996</v>
      </c>
      <c r="Z81" s="29">
        <f>'2.12 rotation +30'!G26*k</f>
        <v>1.8248999999999997</v>
      </c>
      <c r="AA81" s="29">
        <f>'2.12 rotation +30'!H26*k</f>
        <v>0.1512</v>
      </c>
      <c r="AB81" s="29">
        <f>'2.12 rotation +30'!I26/2</f>
        <v>5.5E-2</v>
      </c>
      <c r="AC81" s="68">
        <f t="shared" si="43"/>
        <v>1.1113766999999999</v>
      </c>
      <c r="AD81" s="348">
        <f t="shared" si="44"/>
        <v>1.2866804999999997</v>
      </c>
      <c r="AE81" s="68">
        <f t="shared" si="45"/>
        <v>4.9394519999999997E-2</v>
      </c>
      <c r="AF81" s="36">
        <f t="shared" si="51"/>
        <v>1.1113766999999999</v>
      </c>
      <c r="AG81" s="33">
        <f t="shared" si="52"/>
        <v>8.9690603826342556</v>
      </c>
      <c r="AH81" s="33">
        <f t="shared" si="53"/>
        <v>-5.7047937694758133E-2</v>
      </c>
      <c r="AI81" s="36">
        <f t="shared" si="54"/>
        <v>1.2866804999999997</v>
      </c>
      <c r="AJ81" s="33">
        <f t="shared" si="55"/>
        <v>1.5584198776973559</v>
      </c>
      <c r="AK81" s="33">
        <f t="shared" si="56"/>
        <v>2.1229824215651227E-2</v>
      </c>
      <c r="AL81" s="60">
        <f t="shared" si="57"/>
        <v>4.9394519999999997E-2</v>
      </c>
      <c r="AM81" s="60">
        <f t="shared" si="46"/>
        <v>6.0196156405742517E-2</v>
      </c>
      <c r="AN81" s="60">
        <f t="shared" si="58"/>
        <v>-9.0712639755365088E-4</v>
      </c>
      <c r="AO81" s="34">
        <f t="shared" si="47"/>
        <v>5.7881199999999993</v>
      </c>
      <c r="AP81" s="34">
        <f t="shared" si="59"/>
        <v>6.071394760123332</v>
      </c>
      <c r="AQ81" s="10">
        <f t="shared" si="48"/>
        <v>4.7467676369138072</v>
      </c>
      <c r="AR81" s="10">
        <f t="shared" si="60"/>
        <v>4.456403753930525</v>
      </c>
      <c r="AS81" s="10">
        <f t="shared" si="61"/>
        <v>-0.2903638829832822</v>
      </c>
      <c r="AT81" s="10">
        <f>SUM(AS$60:AS81)*5</f>
        <v>44.920104602714574</v>
      </c>
      <c r="AU81" s="10"/>
      <c r="AV81" s="10"/>
      <c r="AW81" s="10"/>
      <c r="AY81" s="10"/>
    </row>
    <row r="82" spans="1:52" x14ac:dyDescent="0.25">
      <c r="A82" s="4">
        <v>115</v>
      </c>
      <c r="B82" s="18">
        <f t="shared" si="38"/>
        <v>2138</v>
      </c>
      <c r="C82" s="39">
        <f t="shared" si="34"/>
        <v>198.17</v>
      </c>
      <c r="D82" s="64">
        <f t="shared" ref="D82:L82" si="82">D47</f>
        <v>0.41999999999998749</v>
      </c>
      <c r="E82" s="64">
        <f t="shared" si="82"/>
        <v>2.4822000000000002</v>
      </c>
      <c r="F82" s="64">
        <f t="shared" si="82"/>
        <v>1.9341000000000002</v>
      </c>
      <c r="G82" s="64">
        <f t="shared" si="82"/>
        <v>0.1575</v>
      </c>
      <c r="H82" s="64">
        <f t="shared" si="82"/>
        <v>0.26</v>
      </c>
      <c r="I82" s="64">
        <f t="shared" si="82"/>
        <v>1.1393298000000001</v>
      </c>
      <c r="J82" s="64">
        <f t="shared" si="82"/>
        <v>1.3430970000000002</v>
      </c>
      <c r="K82" s="64">
        <f t="shared" si="82"/>
        <v>5.0636880000000009E-2</v>
      </c>
      <c r="L82" s="64">
        <f t="shared" si="82"/>
        <v>1.1393298000000001</v>
      </c>
      <c r="M82" s="64">
        <f t="shared" si="35"/>
        <v>8.6484596069057744</v>
      </c>
      <c r="N82" s="64">
        <f t="shared" si="40"/>
        <v>2.2734550253908026E-2</v>
      </c>
      <c r="O82" s="64">
        <f t="shared" si="40"/>
        <v>1.3430970000000002</v>
      </c>
      <c r="P82" s="64">
        <f t="shared" si="36"/>
        <v>1.6307746642444363</v>
      </c>
      <c r="Q82" s="64">
        <f t="shared" si="41"/>
        <v>3.42404677925634E-3</v>
      </c>
      <c r="R82" s="64">
        <f t="shared" si="41"/>
        <v>5.0636880000000009E-2</v>
      </c>
      <c r="S82" s="64">
        <f t="shared" si="37"/>
        <v>6.1736728325611584E-2</v>
      </c>
      <c r="T82" s="64">
        <f t="shared" si="42"/>
        <v>-1.0534958438451481E-3</v>
      </c>
      <c r="U82" s="64">
        <f t="shared" si="42"/>
        <v>6.2839400000000003</v>
      </c>
      <c r="V82" s="64">
        <f t="shared" si="42"/>
        <v>6.7290451011893069</v>
      </c>
      <c r="W82" s="29">
        <f>'2.12 rotation +30'!D27</f>
        <v>228.52</v>
      </c>
      <c r="X82" s="35">
        <f t="shared" si="50"/>
        <v>0.3200000000000216</v>
      </c>
      <c r="Y82" s="29">
        <f>'2.12 rotation +30'!F27*k</f>
        <v>2.7090000000000001</v>
      </c>
      <c r="Z82" s="29">
        <f>'2.12 rotation +30'!G27*k</f>
        <v>1.5077999999999998</v>
      </c>
      <c r="AA82" s="29">
        <f>'2.12 rotation +30'!H27*k</f>
        <v>0.14069999999999999</v>
      </c>
      <c r="AB82" s="29">
        <f>'2.12 rotation +30'!I27/2</f>
        <v>0.13500000000000001</v>
      </c>
      <c r="AC82" s="68">
        <f t="shared" si="43"/>
        <v>1.2434310000000002</v>
      </c>
      <c r="AD82" s="348">
        <f t="shared" si="44"/>
        <v>1.236669</v>
      </c>
      <c r="AE82" s="68">
        <f t="shared" si="45"/>
        <v>5.5263600000000003E-2</v>
      </c>
      <c r="AF82" s="36">
        <f t="shared" si="51"/>
        <v>1.2434310000000002</v>
      </c>
      <c r="AG82" s="33">
        <f t="shared" si="52"/>
        <v>9.0514515683392016</v>
      </c>
      <c r="AH82" s="33">
        <f t="shared" si="53"/>
        <v>8.2391185704945968E-2</v>
      </c>
      <c r="AI82" s="36">
        <f t="shared" si="54"/>
        <v>1.236669</v>
      </c>
      <c r="AJ82" s="33">
        <f t="shared" si="55"/>
        <v>1.5121613158639278</v>
      </c>
      <c r="AK82" s="33">
        <f t="shared" si="56"/>
        <v>-4.6258561833428136E-2</v>
      </c>
      <c r="AL82" s="60">
        <f t="shared" si="57"/>
        <v>5.5263600000000003E-2</v>
      </c>
      <c r="AM82" s="60">
        <f t="shared" si="46"/>
        <v>6.5904877598966641E-2</v>
      </c>
      <c r="AN82" s="60">
        <f t="shared" si="58"/>
        <v>5.7087211932241241E-3</v>
      </c>
      <c r="AO82" s="34">
        <f t="shared" si="47"/>
        <v>5.8402500000000002</v>
      </c>
      <c r="AP82" s="34">
        <f t="shared" si="59"/>
        <v>6.2020913450647637</v>
      </c>
      <c r="AQ82" s="10">
        <f t="shared" si="48"/>
        <v>4.939119104272951</v>
      </c>
      <c r="AR82" s="10">
        <f t="shared" si="60"/>
        <v>4.5523350472775359</v>
      </c>
      <c r="AS82" s="10">
        <f t="shared" si="61"/>
        <v>-0.38678405699541507</v>
      </c>
      <c r="AT82" s="10">
        <f>SUM(AS$60:AS82)*5</f>
        <v>42.986184317737496</v>
      </c>
      <c r="AU82" s="10"/>
      <c r="AV82" s="10"/>
      <c r="AW82" s="10"/>
      <c r="AY82" s="10"/>
    </row>
    <row r="83" spans="1:52" x14ac:dyDescent="0.25">
      <c r="A83" s="4">
        <v>120</v>
      </c>
      <c r="B83" s="18">
        <f t="shared" si="38"/>
        <v>2143</v>
      </c>
      <c r="C83" s="39">
        <f t="shared" si="34"/>
        <v>198.39</v>
      </c>
      <c r="D83" s="64">
        <f t="shared" ref="D83:L83" si="83">D48</f>
        <v>0.21999999999999886</v>
      </c>
      <c r="E83" s="64">
        <f t="shared" si="83"/>
        <v>2.415</v>
      </c>
      <c r="F83" s="64">
        <f t="shared" si="83"/>
        <v>1.9424999999999999</v>
      </c>
      <c r="G83" s="64">
        <f t="shared" si="83"/>
        <v>0.1575</v>
      </c>
      <c r="H83" s="64">
        <f t="shared" si="83"/>
        <v>0.22</v>
      </c>
      <c r="I83" s="64">
        <f t="shared" si="83"/>
        <v>1.1084850000000002</v>
      </c>
      <c r="J83" s="64">
        <f t="shared" si="83"/>
        <v>1.329825</v>
      </c>
      <c r="K83" s="64">
        <f t="shared" si="83"/>
        <v>4.9266000000000004E-2</v>
      </c>
      <c r="L83" s="64">
        <f t="shared" si="83"/>
        <v>1.1084850000000002</v>
      </c>
      <c r="M83" s="64">
        <f t="shared" si="35"/>
        <v>8.6374063824355982</v>
      </c>
      <c r="N83" s="64">
        <f t="shared" si="40"/>
        <v>-1.1053224470176204E-2</v>
      </c>
      <c r="O83" s="64">
        <f t="shared" si="40"/>
        <v>1.329825</v>
      </c>
      <c r="P83" s="64">
        <f t="shared" si="36"/>
        <v>1.618107955918614</v>
      </c>
      <c r="Q83" s="64">
        <f t="shared" si="41"/>
        <v>-1.2666708325822285E-2</v>
      </c>
      <c r="R83" s="64">
        <f t="shared" si="41"/>
        <v>4.9266000000000004E-2</v>
      </c>
      <c r="S83" s="64">
        <f t="shared" si="37"/>
        <v>6.0179614811827896E-2</v>
      </c>
      <c r="T83" s="64">
        <f t="shared" si="42"/>
        <v>-1.5571135137836881E-3</v>
      </c>
      <c r="U83" s="64">
        <f t="shared" si="42"/>
        <v>6.1554999999999991</v>
      </c>
      <c r="V83" s="64">
        <f t="shared" si="42"/>
        <v>6.3502229536902162</v>
      </c>
      <c r="W83" s="29">
        <f>'2.12 rotation +30'!D28</f>
        <v>228.81</v>
      </c>
      <c r="X83" s="35">
        <f t="shared" si="50"/>
        <v>0.28999999999999204</v>
      </c>
      <c r="Y83" s="29">
        <f>'2.12 rotation +30'!F28*k</f>
        <v>2.9001000000000001</v>
      </c>
      <c r="Z83" s="29">
        <f>'2.12 rotation +30'!G28*k</f>
        <v>1.3104</v>
      </c>
      <c r="AA83" s="29">
        <f>'2.12 rotation +30'!H28*k</f>
        <v>0.13439999999999999</v>
      </c>
      <c r="AB83" s="29">
        <f>'2.12 rotation +30'!I28/2</f>
        <v>0.115</v>
      </c>
      <c r="AC83" s="68">
        <f t="shared" si="43"/>
        <v>1.3311459000000001</v>
      </c>
      <c r="AD83" s="348">
        <f t="shared" si="44"/>
        <v>1.2084765</v>
      </c>
      <c r="AE83" s="68">
        <f t="shared" si="45"/>
        <v>5.9162040000000006E-2</v>
      </c>
      <c r="AF83" s="36">
        <f t="shared" si="51"/>
        <v>1.3311459000000001</v>
      </c>
      <c r="AG83" s="33">
        <f t="shared" si="52"/>
        <v>9.2108921614652779</v>
      </c>
      <c r="AH83" s="33">
        <f t="shared" si="53"/>
        <v>0.15944059312607628</v>
      </c>
      <c r="AI83" s="36">
        <f t="shared" si="54"/>
        <v>1.2084765</v>
      </c>
      <c r="AJ83" s="33">
        <f t="shared" si="55"/>
        <v>1.4757913801738389</v>
      </c>
      <c r="AK83" s="33">
        <f t="shared" si="56"/>
        <v>-3.6369935690088839E-2</v>
      </c>
      <c r="AL83" s="60">
        <f t="shared" si="57"/>
        <v>5.9162040000000006E-2</v>
      </c>
      <c r="AM83" s="60">
        <f t="shared" si="46"/>
        <v>7.081248646587468E-2</v>
      </c>
      <c r="AN83" s="60">
        <f t="shared" si="58"/>
        <v>4.9076088669080392E-3</v>
      </c>
      <c r="AO83" s="34">
        <f t="shared" si="47"/>
        <v>5.7978700000000005</v>
      </c>
      <c r="AP83" s="34">
        <f t="shared" si="59"/>
        <v>6.2158482663028884</v>
      </c>
      <c r="AQ83" s="10">
        <f t="shared" si="48"/>
        <v>4.6610636480086187</v>
      </c>
      <c r="AR83" s="10">
        <f t="shared" si="60"/>
        <v>4.5624326274663201</v>
      </c>
      <c r="AS83" s="10">
        <f t="shared" si="61"/>
        <v>-9.8631020542298664E-2</v>
      </c>
      <c r="AT83" s="10">
        <f>SUM(AS$60:AS83)*5</f>
        <v>42.493029215026006</v>
      </c>
      <c r="AU83" s="10"/>
      <c r="AV83" s="10"/>
      <c r="AW83" s="10"/>
      <c r="AY83" s="10"/>
    </row>
    <row r="84" spans="1:52" x14ac:dyDescent="0.25">
      <c r="A84" s="4">
        <v>125</v>
      </c>
      <c r="B84" s="18">
        <f t="shared" si="38"/>
        <v>2148</v>
      </c>
      <c r="C84" s="39">
        <f t="shared" si="34"/>
        <v>198.51</v>
      </c>
      <c r="D84" s="64">
        <f t="shared" ref="D84:L84" si="84">D49</f>
        <v>0.12000000000000455</v>
      </c>
      <c r="E84" s="64">
        <f t="shared" si="84"/>
        <v>2.2994999999999997</v>
      </c>
      <c r="F84" s="64">
        <f t="shared" si="84"/>
        <v>1.9593</v>
      </c>
      <c r="G84" s="64">
        <f t="shared" si="84"/>
        <v>0.15539999999999998</v>
      </c>
      <c r="H84" s="64">
        <f t="shared" si="84"/>
        <v>0.14000000000000001</v>
      </c>
      <c r="I84" s="64">
        <f t="shared" si="84"/>
        <v>1.0554705</v>
      </c>
      <c r="J84" s="64">
        <f t="shared" si="84"/>
        <v>1.3079114999999999</v>
      </c>
      <c r="K84" s="64">
        <f t="shared" si="84"/>
        <v>4.6909799999999995E-2</v>
      </c>
      <c r="L84" s="64">
        <f t="shared" si="84"/>
        <v>1.0554705</v>
      </c>
      <c r="M84" s="64">
        <f t="shared" si="35"/>
        <v>8.5747694916468475</v>
      </c>
      <c r="N84" s="64">
        <f t="shared" si="40"/>
        <v>-6.2636890788750677E-2</v>
      </c>
      <c r="O84" s="64">
        <f t="shared" si="40"/>
        <v>1.3079114999999999</v>
      </c>
      <c r="P84" s="64">
        <f t="shared" si="36"/>
        <v>1.5939552770804886</v>
      </c>
      <c r="Q84" s="64">
        <f t="shared" si="41"/>
        <v>-2.4152678838125441E-2</v>
      </c>
      <c r="R84" s="64">
        <f t="shared" si="41"/>
        <v>4.6909799999999995E-2</v>
      </c>
      <c r="S84" s="64">
        <f t="shared" si="37"/>
        <v>5.7548153430659471E-2</v>
      </c>
      <c r="T84" s="64">
        <f t="shared" si="42"/>
        <v>-2.6314613811684248E-3</v>
      </c>
      <c r="U84" s="64">
        <f t="shared" si="42"/>
        <v>5.9204600000000003</v>
      </c>
      <c r="V84" s="64">
        <f t="shared" si="42"/>
        <v>5.9510389689919609</v>
      </c>
      <c r="W84" s="29">
        <f>'2.12 rotation +30'!D29</f>
        <v>229.27</v>
      </c>
      <c r="X84" s="35">
        <f t="shared" si="50"/>
        <v>0.46000000000000796</v>
      </c>
      <c r="Y84" s="29">
        <f>'2.12 rotation +30'!F29*k</f>
        <v>2.9841000000000002</v>
      </c>
      <c r="Z84" s="29">
        <f>'2.12 rotation +30'!G29*k</f>
        <v>1.2242999999999999</v>
      </c>
      <c r="AA84" s="29">
        <f>'2.12 rotation +30'!H29*k</f>
        <v>0.1323</v>
      </c>
      <c r="AB84" s="29">
        <f>'2.12 rotation +30'!I29/2</f>
        <v>0.23</v>
      </c>
      <c r="AC84" s="68">
        <f t="shared" si="43"/>
        <v>1.3697019000000001</v>
      </c>
      <c r="AD84" s="348">
        <f t="shared" si="44"/>
        <v>1.1963385</v>
      </c>
      <c r="AE84" s="68">
        <f t="shared" si="45"/>
        <v>6.0875640000000009E-2</v>
      </c>
      <c r="AF84" s="36">
        <f t="shared" si="51"/>
        <v>1.3697019000000001</v>
      </c>
      <c r="AG84" s="33">
        <f t="shared" si="52"/>
        <v>9.3882492596234535</v>
      </c>
      <c r="AH84" s="33">
        <f t="shared" si="53"/>
        <v>0.17735709815817557</v>
      </c>
      <c r="AI84" s="36">
        <f t="shared" si="54"/>
        <v>1.1963385</v>
      </c>
      <c r="AJ84" s="33">
        <f t="shared" si="55"/>
        <v>1.457224023134394</v>
      </c>
      <c r="AK84" s="33">
        <f t="shared" si="56"/>
        <v>-1.8567357039444898E-2</v>
      </c>
      <c r="AL84" s="60">
        <f t="shared" si="57"/>
        <v>6.0875640000000009E-2</v>
      </c>
      <c r="AM84" s="60">
        <f t="shared" si="46"/>
        <v>7.3393637343175167E-2</v>
      </c>
      <c r="AN84" s="60">
        <f t="shared" si="58"/>
        <v>2.5811508773004865E-3</v>
      </c>
      <c r="AO84" s="34">
        <f t="shared" si="47"/>
        <v>5.9419100000000009</v>
      </c>
      <c r="AP84" s="34">
        <f t="shared" si="59"/>
        <v>6.5632808919960395</v>
      </c>
      <c r="AQ84" s="10">
        <f t="shared" si="48"/>
        <v>4.3680626032400998</v>
      </c>
      <c r="AR84" s="10">
        <f t="shared" si="60"/>
        <v>4.8174481747250928</v>
      </c>
      <c r="AS84" s="10">
        <f t="shared" si="61"/>
        <v>0.44938557148499303</v>
      </c>
      <c r="AT84" s="10">
        <f>SUM(AS$60:AS84)*5</f>
        <v>44.739957072450963</v>
      </c>
      <c r="AU84" s="10"/>
      <c r="AV84" s="10"/>
      <c r="AW84" s="10"/>
      <c r="AY84" s="10"/>
    </row>
    <row r="85" spans="1:52" x14ac:dyDescent="0.25">
      <c r="A85" s="4">
        <v>130</v>
      </c>
      <c r="B85" s="18">
        <f t="shared" si="38"/>
        <v>2153</v>
      </c>
      <c r="C85" s="39">
        <f t="shared" si="34"/>
        <v>198.74</v>
      </c>
      <c r="D85" s="64">
        <f t="shared" ref="D85:L85" si="85">D50</f>
        <v>0.23000000000001819</v>
      </c>
      <c r="E85" s="64">
        <f t="shared" si="85"/>
        <v>2.3016000000000001</v>
      </c>
      <c r="F85" s="64">
        <f t="shared" si="85"/>
        <v>1.9403999999999999</v>
      </c>
      <c r="G85" s="64">
        <f t="shared" si="85"/>
        <v>0.15539999999999998</v>
      </c>
      <c r="H85" s="64">
        <f t="shared" si="85"/>
        <v>0.19</v>
      </c>
      <c r="I85" s="64">
        <f t="shared" si="85"/>
        <v>1.0564344000000001</v>
      </c>
      <c r="J85" s="64">
        <f t="shared" si="85"/>
        <v>1.3012440000000001</v>
      </c>
      <c r="K85" s="64">
        <f t="shared" si="85"/>
        <v>4.6952640000000004E-2</v>
      </c>
      <c r="L85" s="64">
        <f t="shared" si="85"/>
        <v>1.0564344000000001</v>
      </c>
      <c r="M85" s="64">
        <f t="shared" si="35"/>
        <v>8.5212048110875838</v>
      </c>
      <c r="N85" s="64">
        <f t="shared" si="40"/>
        <v>-5.3564680559263778E-2</v>
      </c>
      <c r="O85" s="64">
        <f t="shared" si="40"/>
        <v>1.3012440000000001</v>
      </c>
      <c r="P85" s="64">
        <f t="shared" si="36"/>
        <v>1.583018146332924</v>
      </c>
      <c r="Q85" s="64">
        <f t="shared" si="41"/>
        <v>-1.0937130747564527E-2</v>
      </c>
      <c r="R85" s="64">
        <f t="shared" si="41"/>
        <v>4.6952640000000004E-2</v>
      </c>
      <c r="S85" s="64">
        <f t="shared" si="37"/>
        <v>5.7125812383895802E-2</v>
      </c>
      <c r="T85" s="64">
        <f t="shared" si="42"/>
        <v>-4.2234104676366901E-4</v>
      </c>
      <c r="U85" s="64">
        <f t="shared" si="42"/>
        <v>5.9636200000000006</v>
      </c>
      <c r="V85" s="64">
        <f t="shared" si="42"/>
        <v>6.1286958476464273</v>
      </c>
      <c r="W85" s="29">
        <f>'2.12 rotation +30'!D30</f>
        <v>229.64</v>
      </c>
      <c r="X85" s="35">
        <f t="shared" si="50"/>
        <v>0.36999999999997613</v>
      </c>
      <c r="Y85" s="29">
        <f>'2.12 rotation +30'!F30*k</f>
        <v>2.9211</v>
      </c>
      <c r="Z85" s="29">
        <f>'2.12 rotation +30'!G30*k</f>
        <v>1.2684</v>
      </c>
      <c r="AA85" s="29">
        <f>'2.12 rotation +30'!H30*k</f>
        <v>0.1323</v>
      </c>
      <c r="AB85" s="29">
        <f>'2.12 rotation +30'!I30/2</f>
        <v>0.15</v>
      </c>
      <c r="AC85" s="68">
        <f t="shared" si="43"/>
        <v>1.3407849000000001</v>
      </c>
      <c r="AD85" s="348">
        <f t="shared" si="44"/>
        <v>1.1976614999999999</v>
      </c>
      <c r="AE85" s="68">
        <f t="shared" si="45"/>
        <v>5.9590440000000001E-2</v>
      </c>
      <c r="AF85" s="36">
        <f t="shared" si="51"/>
        <v>1.3407849000000001</v>
      </c>
      <c r="AG85" s="33">
        <f t="shared" si="52"/>
        <v>9.513730581329618</v>
      </c>
      <c r="AH85" s="33">
        <f t="shared" si="53"/>
        <v>0.12548132170616455</v>
      </c>
      <c r="AI85" s="36">
        <f t="shared" si="54"/>
        <v>1.1976614999999999</v>
      </c>
      <c r="AJ85" s="33">
        <f t="shared" si="55"/>
        <v>1.4552647471165681</v>
      </c>
      <c r="AK85" s="33">
        <f t="shared" si="56"/>
        <v>-1.9592760178259727E-3</v>
      </c>
      <c r="AL85" s="60">
        <f t="shared" si="57"/>
        <v>5.9590440000000001E-2</v>
      </c>
      <c r="AM85" s="60">
        <f t="shared" si="46"/>
        <v>7.2564724665326347E-2</v>
      </c>
      <c r="AN85" s="60">
        <f t="shared" si="58"/>
        <v>-8.2891267784881983E-4</v>
      </c>
      <c r="AO85" s="34">
        <f t="shared" si="47"/>
        <v>5.8133400000000002</v>
      </c>
      <c r="AP85" s="34">
        <f t="shared" si="59"/>
        <v>6.306033133010466</v>
      </c>
      <c r="AQ85" s="10">
        <f t="shared" si="48"/>
        <v>4.4984627521724772</v>
      </c>
      <c r="AR85" s="10">
        <f t="shared" si="60"/>
        <v>4.6286283196296818</v>
      </c>
      <c r="AS85" s="10">
        <f t="shared" si="61"/>
        <v>0.13016556745720465</v>
      </c>
      <c r="AT85" s="10">
        <f>SUM(AS$60:AS85)*5</f>
        <v>45.390784909736993</v>
      </c>
      <c r="AU85" s="10"/>
      <c r="AV85" s="10"/>
      <c r="AW85" s="10"/>
      <c r="AY85" s="10"/>
    </row>
    <row r="86" spans="1:52" x14ac:dyDescent="0.25">
      <c r="A86" s="4">
        <v>135</v>
      </c>
      <c r="B86" s="18">
        <f t="shared" si="38"/>
        <v>2158</v>
      </c>
      <c r="C86" s="39">
        <f t="shared" si="34"/>
        <v>198.91</v>
      </c>
      <c r="D86" s="64">
        <f t="shared" ref="D86:L86" si="86">D51</f>
        <v>0.16999999999998749</v>
      </c>
      <c r="E86" s="64">
        <f t="shared" si="86"/>
        <v>2.3183999999999996</v>
      </c>
      <c r="F86" s="64">
        <f t="shared" si="86"/>
        <v>1.9508999999999999</v>
      </c>
      <c r="G86" s="64">
        <f t="shared" si="86"/>
        <v>0.15539999999999998</v>
      </c>
      <c r="H86" s="64">
        <f t="shared" si="86"/>
        <v>0.25</v>
      </c>
      <c r="I86" s="64">
        <f t="shared" si="86"/>
        <v>1.0641455999999998</v>
      </c>
      <c r="J86" s="64">
        <f t="shared" si="86"/>
        <v>1.3093499999999998</v>
      </c>
      <c r="K86" s="64">
        <f t="shared" si="86"/>
        <v>4.7295359999999995E-2</v>
      </c>
      <c r="L86" s="64">
        <f t="shared" si="86"/>
        <v>1.0641455999999998</v>
      </c>
      <c r="M86" s="64">
        <f t="shared" si="35"/>
        <v>8.4822852482539375</v>
      </c>
      <c r="N86" s="64">
        <f t="shared" si="40"/>
        <v>-3.8919562833646282E-2</v>
      </c>
      <c r="O86" s="64">
        <f t="shared" si="40"/>
        <v>1.3093499999999998</v>
      </c>
      <c r="P86" s="64">
        <f t="shared" si="36"/>
        <v>1.5891907165033421</v>
      </c>
      <c r="Q86" s="64">
        <f t="shared" si="41"/>
        <v>6.1725701704180569E-3</v>
      </c>
      <c r="R86" s="64">
        <f t="shared" si="41"/>
        <v>4.7295359999999995E-2</v>
      </c>
      <c r="S86" s="64">
        <f t="shared" si="37"/>
        <v>5.7393872329360787E-2</v>
      </c>
      <c r="T86" s="64">
        <f t="shared" si="42"/>
        <v>2.6805994546498513E-4</v>
      </c>
      <c r="U86" s="64">
        <f t="shared" si="42"/>
        <v>6.0771099999999993</v>
      </c>
      <c r="V86" s="64">
        <f t="shared" si="42"/>
        <v>6.2146310672822231</v>
      </c>
      <c r="W86" s="29">
        <f>'2.12 rotation +30'!D31</f>
        <v>230</v>
      </c>
      <c r="X86" s="35">
        <f t="shared" si="50"/>
        <v>0.36000000000001364</v>
      </c>
      <c r="Y86" s="29">
        <f>'2.12 rotation +30'!F31*k</f>
        <v>2.8833000000000002</v>
      </c>
      <c r="Z86" s="29">
        <f>'2.12 rotation +30'!G31*k</f>
        <v>1.2411000000000001</v>
      </c>
      <c r="AA86" s="29">
        <f>'2.12 rotation +30'!H31*k</f>
        <v>0.13019999999999998</v>
      </c>
      <c r="AB86" s="29">
        <f>'2.12 rotation +30'!I31/2</f>
        <v>0.17</v>
      </c>
      <c r="AC86" s="68">
        <f t="shared" si="43"/>
        <v>1.3234347000000002</v>
      </c>
      <c r="AD86" s="348">
        <f t="shared" si="44"/>
        <v>1.1780265000000001</v>
      </c>
      <c r="AE86" s="68">
        <f t="shared" si="45"/>
        <v>5.8819320000000008E-2</v>
      </c>
      <c r="AF86" s="36">
        <f t="shared" si="51"/>
        <v>1.3234347000000002</v>
      </c>
      <c r="AG86" s="33">
        <f t="shared" si="52"/>
        <v>9.6056182166240607</v>
      </c>
      <c r="AH86" s="33">
        <f t="shared" si="53"/>
        <v>9.188763529444266E-2</v>
      </c>
      <c r="AI86" s="36">
        <f t="shared" si="54"/>
        <v>1.1780265000000001</v>
      </c>
      <c r="AJ86" s="33">
        <f t="shared" si="55"/>
        <v>1.435283392776963</v>
      </c>
      <c r="AK86" s="33">
        <f t="shared" si="56"/>
        <v>-1.9981354339605018E-2</v>
      </c>
      <c r="AL86" s="60">
        <f t="shared" si="57"/>
        <v>5.8819320000000008E-2</v>
      </c>
      <c r="AM86" s="60">
        <f t="shared" si="46"/>
        <v>7.1647072221446756E-2</v>
      </c>
      <c r="AN86" s="60">
        <f t="shared" si="58"/>
        <v>-9.1765244387959077E-4</v>
      </c>
      <c r="AO86" s="34">
        <f t="shared" si="47"/>
        <v>5.7519800000000014</v>
      </c>
      <c r="AP86" s="34">
        <f t="shared" si="59"/>
        <v>6.1829686285109728</v>
      </c>
      <c r="AQ86" s="10">
        <f t="shared" si="48"/>
        <v>4.5615392033851512</v>
      </c>
      <c r="AR86" s="10">
        <f t="shared" si="60"/>
        <v>4.5382989733270538</v>
      </c>
      <c r="AS86" s="10">
        <f t="shared" si="61"/>
        <v>-2.3240230058097389E-2</v>
      </c>
      <c r="AT86" s="10">
        <f>SUM(AS$60:AS86)*5</f>
        <v>45.274583759446507</v>
      </c>
      <c r="AU86" s="10"/>
      <c r="AV86" s="10"/>
      <c r="AW86" s="10"/>
      <c r="AY86" s="10"/>
    </row>
    <row r="87" spans="1:52" x14ac:dyDescent="0.25">
      <c r="A87" s="4">
        <v>140</v>
      </c>
      <c r="B87" s="18">
        <f t="shared" si="38"/>
        <v>2163</v>
      </c>
      <c r="C87" s="39">
        <f t="shared" si="34"/>
        <v>199.04</v>
      </c>
      <c r="D87" s="64">
        <f t="shared" ref="D87:L87" si="87">D52</f>
        <v>0.12999999999999545</v>
      </c>
      <c r="E87" s="64">
        <f t="shared" si="87"/>
        <v>2.4087000000000001</v>
      </c>
      <c r="F87" s="64">
        <f t="shared" si="87"/>
        <v>1.8773999999999997</v>
      </c>
      <c r="G87" s="64">
        <f t="shared" si="87"/>
        <v>0.15329999999999999</v>
      </c>
      <c r="H87" s="64">
        <f t="shared" si="87"/>
        <v>0.20499999999999999</v>
      </c>
      <c r="I87" s="64">
        <f t="shared" si="87"/>
        <v>1.1055933</v>
      </c>
      <c r="J87" s="64">
        <f t="shared" si="87"/>
        <v>1.3035435</v>
      </c>
      <c r="K87" s="64">
        <f t="shared" si="87"/>
        <v>4.9137480000000004E-2</v>
      </c>
      <c r="L87" s="64">
        <f t="shared" si="87"/>
        <v>1.1055933</v>
      </c>
      <c r="M87" s="64">
        <f t="shared" si="35"/>
        <v>8.4898515009058695</v>
      </c>
      <c r="N87" s="64">
        <f t="shared" si="40"/>
        <v>7.5662526519320039E-3</v>
      </c>
      <c r="O87" s="64">
        <f t="shared" si="40"/>
        <v>1.3035435</v>
      </c>
      <c r="P87" s="64">
        <f t="shared" si="36"/>
        <v>1.5844753830595553</v>
      </c>
      <c r="Q87" s="64">
        <f t="shared" si="41"/>
        <v>-4.7153334437868288E-3</v>
      </c>
      <c r="R87" s="64">
        <f t="shared" si="41"/>
        <v>4.9137480000000004E-2</v>
      </c>
      <c r="S87" s="64">
        <f t="shared" si="37"/>
        <v>5.9283379080661495E-2</v>
      </c>
      <c r="T87" s="64">
        <f t="shared" si="42"/>
        <v>1.8895067513007083E-3</v>
      </c>
      <c r="U87" s="64">
        <f t="shared" si="42"/>
        <v>6.0377199999999993</v>
      </c>
      <c r="V87" s="64">
        <f t="shared" si="42"/>
        <v>6.1724604259594411</v>
      </c>
      <c r="W87" s="29">
        <f>'2.12 rotation +30'!D32</f>
        <v>230.34</v>
      </c>
      <c r="X87" s="35">
        <f t="shared" si="50"/>
        <v>0.34000000000000341</v>
      </c>
      <c r="Y87" s="29">
        <f>'2.12 rotation +30'!F32*k</f>
        <v>2.8727999999999998</v>
      </c>
      <c r="Z87" s="29">
        <f>'2.12 rotation +30'!G32*k</f>
        <v>1.2390000000000001</v>
      </c>
      <c r="AA87" s="29">
        <f>'2.12 rotation +30'!H32*k</f>
        <v>0.13019999999999998</v>
      </c>
      <c r="AB87" s="29">
        <f>'2.12 rotation +30'!I32/2</f>
        <v>0.13500000000000001</v>
      </c>
      <c r="AC87" s="68">
        <f t="shared" si="43"/>
        <v>1.3186152</v>
      </c>
      <c r="AD87" s="348">
        <f t="shared" si="44"/>
        <v>1.1746559999999999</v>
      </c>
      <c r="AE87" s="68">
        <f t="shared" si="45"/>
        <v>5.8605119999999997E-2</v>
      </c>
      <c r="AF87" s="36">
        <f t="shared" si="51"/>
        <v>1.3186152</v>
      </c>
      <c r="AG87" s="33">
        <f t="shared" si="52"/>
        <v>9.6807915492895873</v>
      </c>
      <c r="AH87" s="33">
        <f t="shared" si="53"/>
        <v>7.5173332665526615E-2</v>
      </c>
      <c r="AI87" s="36">
        <f t="shared" si="54"/>
        <v>1.1746559999999999</v>
      </c>
      <c r="AJ87" s="33">
        <f t="shared" si="55"/>
        <v>1.4283806549892564</v>
      </c>
      <c r="AK87" s="33">
        <f t="shared" si="56"/>
        <v>-6.9027377877066698E-3</v>
      </c>
      <c r="AL87" s="60">
        <f t="shared" si="57"/>
        <v>5.8605119999999997E-2</v>
      </c>
      <c r="AM87" s="60">
        <f t="shared" si="46"/>
        <v>7.1270652654986832E-2</v>
      </c>
      <c r="AN87" s="60">
        <f t="shared" si="58"/>
        <v>-3.7641956645992347E-4</v>
      </c>
      <c r="AO87" s="34">
        <f t="shared" si="47"/>
        <v>5.6901000000000002</v>
      </c>
      <c r="AP87" s="34">
        <f t="shared" si="59"/>
        <v>6.0979941753113636</v>
      </c>
      <c r="AQ87" s="10">
        <f t="shared" si="48"/>
        <v>4.5305859526542296</v>
      </c>
      <c r="AR87" s="10">
        <f t="shared" si="60"/>
        <v>4.4759277246785407</v>
      </c>
      <c r="AS87" s="10">
        <f t="shared" si="61"/>
        <v>-5.4658227975688867E-2</v>
      </c>
      <c r="AT87" s="10">
        <f>SUM(AS$60:AS87)*5</f>
        <v>45.001292619568062</v>
      </c>
      <c r="AU87" s="10"/>
      <c r="AV87" s="10"/>
      <c r="AW87" s="10"/>
      <c r="AX87" s="10"/>
      <c r="AY87" s="10"/>
      <c r="AZ87" s="11"/>
    </row>
    <row r="88" spans="1:52" x14ac:dyDescent="0.25">
      <c r="A88" s="4">
        <v>145</v>
      </c>
      <c r="B88" s="18">
        <f t="shared" si="38"/>
        <v>2168</v>
      </c>
      <c r="C88" s="39">
        <f t="shared" si="34"/>
        <v>199.4</v>
      </c>
      <c r="D88" s="64">
        <f t="shared" ref="D88:L88" si="88">D53</f>
        <v>0.36000000000001364</v>
      </c>
      <c r="E88" s="64">
        <f t="shared" si="88"/>
        <v>2.4653999999999998</v>
      </c>
      <c r="F88" s="64">
        <f t="shared" si="88"/>
        <v>1.8416999999999999</v>
      </c>
      <c r="G88" s="64">
        <f t="shared" si="88"/>
        <v>0.15329999999999999</v>
      </c>
      <c r="H88" s="64">
        <f t="shared" si="88"/>
        <v>0.17499999999999999</v>
      </c>
      <c r="I88" s="64">
        <f t="shared" si="88"/>
        <v>1.1316185999999999</v>
      </c>
      <c r="J88" s="64">
        <f t="shared" si="88"/>
        <v>1.3038689999999999</v>
      </c>
      <c r="K88" s="64">
        <f t="shared" si="88"/>
        <v>5.0294159999999997E-2</v>
      </c>
      <c r="L88" s="64">
        <f t="shared" si="88"/>
        <v>1.1316185999999999</v>
      </c>
      <c r="M88" s="64">
        <f t="shared" si="35"/>
        <v>8.5224636064140498</v>
      </c>
      <c r="N88" s="64">
        <f t="shared" si="40"/>
        <v>3.2612105508180278E-2</v>
      </c>
      <c r="O88" s="64">
        <f t="shared" si="40"/>
        <v>1.3038689999999999</v>
      </c>
      <c r="P88" s="64">
        <f t="shared" si="36"/>
        <v>1.583967321996141</v>
      </c>
      <c r="Q88" s="64">
        <f t="shared" si="41"/>
        <v>-5.0806106341427792E-4</v>
      </c>
      <c r="R88" s="64">
        <f t="shared" si="41"/>
        <v>5.0294159999999997E-2</v>
      </c>
      <c r="S88" s="64">
        <f t="shared" si="37"/>
        <v>6.0774079839897112E-2</v>
      </c>
      <c r="T88" s="64">
        <f t="shared" si="42"/>
        <v>1.4907007592356164E-3</v>
      </c>
      <c r="U88" s="64">
        <f t="shared" si="42"/>
        <v>6.0260199999999999</v>
      </c>
      <c r="V88" s="64">
        <f t="shared" si="42"/>
        <v>6.4196147452040151</v>
      </c>
      <c r="W88" s="29">
        <f>'2.12 rotation +30'!D33</f>
        <v>230.76</v>
      </c>
      <c r="X88" s="35">
        <f t="shared" si="50"/>
        <v>0.41999999999998749</v>
      </c>
      <c r="Y88" s="29">
        <f>'2.12 rotation +30'!F33*k</f>
        <v>2.8475999999999999</v>
      </c>
      <c r="Z88" s="29">
        <f>'2.12 rotation +30'!G33*k</f>
        <v>1.2558</v>
      </c>
      <c r="AA88" s="29">
        <f>'2.12 rotation +30'!H33*k</f>
        <v>0.13019999999999998</v>
      </c>
      <c r="AB88" s="29">
        <f>'2.12 rotation +30'!I33/2</f>
        <v>0.13500000000000001</v>
      </c>
      <c r="AC88" s="68">
        <f t="shared" si="43"/>
        <v>1.3070484</v>
      </c>
      <c r="AD88" s="348">
        <f t="shared" si="44"/>
        <v>1.174866</v>
      </c>
      <c r="AE88" s="68">
        <f t="shared" si="45"/>
        <v>5.8091040000000004E-2</v>
      </c>
      <c r="AF88" s="36">
        <f t="shared" si="51"/>
        <v>1.3070484</v>
      </c>
      <c r="AG88" s="33">
        <f t="shared" si="52"/>
        <v>9.7346669363864073</v>
      </c>
      <c r="AH88" s="33">
        <f t="shared" si="53"/>
        <v>5.3875387096820049E-2</v>
      </c>
      <c r="AI88" s="36">
        <f t="shared" si="54"/>
        <v>1.174866</v>
      </c>
      <c r="AJ88" s="33">
        <f t="shared" si="55"/>
        <v>1.4273704118146464</v>
      </c>
      <c r="AK88" s="33">
        <f t="shared" si="56"/>
        <v>-1.0102431746099594E-3</v>
      </c>
      <c r="AL88" s="60">
        <f t="shared" si="57"/>
        <v>5.8091040000000004E-2</v>
      </c>
      <c r="AM88" s="60">
        <f t="shared" si="46"/>
        <v>7.0690030447983054E-2</v>
      </c>
      <c r="AN88" s="60">
        <f t="shared" si="58"/>
        <v>-5.8062220700377809E-4</v>
      </c>
      <c r="AO88" s="34">
        <f t="shared" si="47"/>
        <v>5.6791799999999997</v>
      </c>
      <c r="AP88" s="34">
        <f t="shared" si="59"/>
        <v>6.1514645217151935</v>
      </c>
      <c r="AQ88" s="10">
        <f t="shared" si="48"/>
        <v>4.7119972229797469</v>
      </c>
      <c r="AR88" s="10">
        <f t="shared" si="60"/>
        <v>4.5151749589389514</v>
      </c>
      <c r="AS88" s="10">
        <f t="shared" si="61"/>
        <v>-0.1968222640407955</v>
      </c>
      <c r="AT88" s="10">
        <f>SUM(AS$60:AS88)*5</f>
        <v>44.017181299364083</v>
      </c>
      <c r="AU88" s="10"/>
      <c r="AV88" s="10"/>
      <c r="AW88" s="10"/>
      <c r="AX88" s="10"/>
      <c r="AY88" s="10"/>
      <c r="AZ88" s="11"/>
    </row>
    <row r="89" spans="1:52" x14ac:dyDescent="0.25">
      <c r="A89" s="4">
        <v>150</v>
      </c>
      <c r="B89" s="18">
        <f t="shared" si="38"/>
        <v>2173</v>
      </c>
      <c r="C89" s="39">
        <f t="shared" si="34"/>
        <v>199.67</v>
      </c>
      <c r="D89" s="64">
        <f t="shared" ref="D89:L89" si="89">D54</f>
        <v>0.26999999999998181</v>
      </c>
      <c r="E89" s="64">
        <f t="shared" si="89"/>
        <v>2.4780000000000002</v>
      </c>
      <c r="F89" s="64">
        <f t="shared" si="89"/>
        <v>1.8648</v>
      </c>
      <c r="G89" s="64">
        <f t="shared" si="89"/>
        <v>0.15539999999999998</v>
      </c>
      <c r="H89" s="64">
        <f t="shared" si="89"/>
        <v>0.14000000000000001</v>
      </c>
      <c r="I89" s="64">
        <f t="shared" si="89"/>
        <v>1.1374020000000002</v>
      </c>
      <c r="J89" s="64">
        <f t="shared" si="89"/>
        <v>1.315734</v>
      </c>
      <c r="K89" s="64">
        <f t="shared" si="89"/>
        <v>5.0551200000000004E-2</v>
      </c>
      <c r="L89" s="64">
        <f t="shared" si="89"/>
        <v>1.1374020000000002</v>
      </c>
      <c r="M89" s="64">
        <f t="shared" si="35"/>
        <v>8.5566374932344686</v>
      </c>
      <c r="N89" s="64">
        <f t="shared" si="40"/>
        <v>3.4173886820418886E-2</v>
      </c>
      <c r="O89" s="64">
        <f t="shared" si="40"/>
        <v>1.315734</v>
      </c>
      <c r="P89" s="64">
        <f t="shared" si="36"/>
        <v>1.5957425086403418</v>
      </c>
      <c r="Q89" s="64">
        <f t="shared" si="41"/>
        <v>1.1775186644200852E-2</v>
      </c>
      <c r="R89" s="64">
        <f t="shared" si="41"/>
        <v>5.0551200000000004E-2</v>
      </c>
      <c r="S89" s="64">
        <f t="shared" si="37"/>
        <v>6.1294640993790978E-2</v>
      </c>
      <c r="T89" s="64">
        <f t="shared" si="42"/>
        <v>5.2056115389386565E-4</v>
      </c>
      <c r="U89" s="64">
        <f t="shared" si="42"/>
        <v>6.0296600000000007</v>
      </c>
      <c r="V89" s="64">
        <f t="shared" si="42"/>
        <v>6.3461296346184959</v>
      </c>
      <c r="W89" s="29">
        <f>'2.12 rotation +30'!D34</f>
        <v>231.23</v>
      </c>
      <c r="X89" s="35">
        <f t="shared" si="50"/>
        <v>0.46999999999999886</v>
      </c>
      <c r="Y89" s="29">
        <f>'2.12 rotation +30'!F34*k</f>
        <v>2.8916999999999997</v>
      </c>
      <c r="Z89" s="29">
        <f>'2.12 rotation +30'!G34*k</f>
        <v>1.2201</v>
      </c>
      <c r="AA89" s="29">
        <f>'2.12 rotation +30'!H34*k</f>
        <v>0.13019999999999998</v>
      </c>
      <c r="AB89" s="29">
        <f>'2.12 rotation +30'!I34/2</f>
        <v>0.115</v>
      </c>
      <c r="AC89" s="68">
        <f t="shared" si="43"/>
        <v>1.3272903</v>
      </c>
      <c r="AD89" s="348">
        <f t="shared" si="44"/>
        <v>1.1721044999999999</v>
      </c>
      <c r="AE89" s="68">
        <f t="shared" si="45"/>
        <v>5.8990679999999997E-2</v>
      </c>
      <c r="AF89" s="36">
        <f t="shared" si="51"/>
        <v>1.3272903</v>
      </c>
      <c r="AG89" s="33">
        <f t="shared" si="52"/>
        <v>9.8018100849713417</v>
      </c>
      <c r="AH89" s="33">
        <f t="shared" si="53"/>
        <v>6.7143148584934309E-2</v>
      </c>
      <c r="AI89" s="36">
        <f t="shared" si="54"/>
        <v>1.1721044999999999</v>
      </c>
      <c r="AJ89" s="33">
        <f t="shared" si="55"/>
        <v>1.4244303243647929</v>
      </c>
      <c r="AK89" s="33">
        <f t="shared" si="56"/>
        <v>-2.9400874498535234E-3</v>
      </c>
      <c r="AL89" s="60">
        <f t="shared" si="57"/>
        <v>5.8990679999999997E-2</v>
      </c>
      <c r="AM89" s="60">
        <f t="shared" si="46"/>
        <v>7.148702997301308E-2</v>
      </c>
      <c r="AN89" s="60">
        <f t="shared" si="58"/>
        <v>7.9699952503002602E-4</v>
      </c>
      <c r="AO89" s="34">
        <f t="shared" si="47"/>
        <v>5.6641000000000004</v>
      </c>
      <c r="AP89" s="34">
        <f t="shared" si="59"/>
        <v>6.1991000606601103</v>
      </c>
      <c r="AQ89" s="10">
        <f t="shared" si="48"/>
        <v>4.6580591518099759</v>
      </c>
      <c r="AR89" s="10">
        <f t="shared" si="60"/>
        <v>4.5501394445245209</v>
      </c>
      <c r="AS89" s="10">
        <f t="shared" si="61"/>
        <v>-0.10791970728545497</v>
      </c>
      <c r="AT89" s="10">
        <f>SUM(AS$60:AS89)*5</f>
        <v>43.477582762936805</v>
      </c>
      <c r="AU89" s="10"/>
      <c r="AV89" s="10"/>
      <c r="AW89" s="10"/>
      <c r="AX89" s="10"/>
      <c r="AY89" s="10"/>
      <c r="AZ89" s="11"/>
    </row>
    <row r="90" spans="1:52" x14ac:dyDescent="0.25">
      <c r="K90" s="1"/>
      <c r="Y90" s="29"/>
    </row>
    <row r="91" spans="1:52" x14ac:dyDescent="0.25">
      <c r="K91" s="1"/>
    </row>
    <row r="92" spans="1:52" ht="18.75" x14ac:dyDescent="0.3">
      <c r="C92" s="361" t="s">
        <v>19</v>
      </c>
      <c r="D92" s="361"/>
      <c r="E92" s="361"/>
      <c r="F92" s="361"/>
      <c r="G92" s="361"/>
      <c r="H92" s="361"/>
      <c r="I92" s="361"/>
      <c r="J92" s="361"/>
      <c r="K92" s="361"/>
      <c r="L92" s="361"/>
      <c r="M92" s="361"/>
      <c r="N92" s="361"/>
      <c r="O92" s="361"/>
      <c r="P92" s="361"/>
      <c r="Q92" s="361"/>
      <c r="R92" s="361"/>
      <c r="S92" s="361"/>
      <c r="T92" s="361"/>
      <c r="U92" s="361"/>
      <c r="V92" s="361"/>
      <c r="W92" s="362" t="s">
        <v>267</v>
      </c>
      <c r="X92" s="362"/>
      <c r="Y92" s="362"/>
      <c r="Z92" s="362"/>
      <c r="AA92" s="362"/>
      <c r="AB92" s="362"/>
      <c r="AC92" s="362"/>
      <c r="AD92" s="362"/>
      <c r="AE92" s="362"/>
      <c r="AF92" s="362"/>
      <c r="AG92" s="362"/>
      <c r="AH92" s="362"/>
      <c r="AI92" s="362"/>
      <c r="AJ92" s="362"/>
      <c r="AK92" s="362"/>
      <c r="AL92" s="362"/>
      <c r="AM92" s="362"/>
      <c r="AN92" s="362"/>
      <c r="AO92" s="362"/>
      <c r="AP92" s="362"/>
      <c r="AQ92" s="37"/>
      <c r="AR92" s="37"/>
      <c r="AS92" s="37"/>
      <c r="AT92" s="38"/>
      <c r="AU92" s="38"/>
      <c r="AV92" s="38"/>
      <c r="AW92" s="38"/>
      <c r="AX92" s="38"/>
      <c r="AY92" s="38"/>
    </row>
    <row r="93" spans="1:52" ht="135" x14ac:dyDescent="0.25">
      <c r="A93" s="13" t="s">
        <v>4</v>
      </c>
      <c r="B93" s="14" t="s">
        <v>0</v>
      </c>
      <c r="C93" s="58" t="s">
        <v>7</v>
      </c>
      <c r="D93" s="5" t="s">
        <v>6</v>
      </c>
      <c r="E93" s="21" t="s">
        <v>41</v>
      </c>
      <c r="F93" s="58" t="s">
        <v>42</v>
      </c>
      <c r="G93" s="58" t="s">
        <v>43</v>
      </c>
      <c r="H93" s="58"/>
      <c r="I93" s="58" t="s">
        <v>39</v>
      </c>
      <c r="J93" s="58" t="s">
        <v>40</v>
      </c>
      <c r="K93" s="58" t="s">
        <v>44</v>
      </c>
      <c r="L93" s="58" t="s">
        <v>36</v>
      </c>
      <c r="M93" s="15" t="s">
        <v>8</v>
      </c>
      <c r="N93" s="5" t="s">
        <v>11</v>
      </c>
      <c r="O93" s="5" t="s">
        <v>38</v>
      </c>
      <c r="P93" s="15" t="s">
        <v>33</v>
      </c>
      <c r="Q93" s="5" t="s">
        <v>34</v>
      </c>
      <c r="R93" s="58" t="s">
        <v>45</v>
      </c>
      <c r="S93" s="15" t="s">
        <v>46</v>
      </c>
      <c r="T93" s="5" t="s">
        <v>32</v>
      </c>
      <c r="U93" s="5" t="s">
        <v>24</v>
      </c>
      <c r="V93" s="5" t="s">
        <v>1</v>
      </c>
      <c r="W93" s="26" t="s">
        <v>5</v>
      </c>
      <c r="X93" s="26" t="s">
        <v>6</v>
      </c>
      <c r="Y93" s="27" t="s">
        <v>41</v>
      </c>
      <c r="Z93" s="59" t="s">
        <v>42</v>
      </c>
      <c r="AA93" s="59" t="s">
        <v>43</v>
      </c>
      <c r="AB93" s="59" t="s">
        <v>75</v>
      </c>
      <c r="AC93" s="59" t="s">
        <v>39</v>
      </c>
      <c r="AD93" s="59" t="s">
        <v>40</v>
      </c>
      <c r="AE93" s="59" t="s">
        <v>44</v>
      </c>
      <c r="AF93" s="67" t="s">
        <v>36</v>
      </c>
      <c r="AG93" s="26" t="s">
        <v>8</v>
      </c>
      <c r="AH93" s="28" t="s">
        <v>11</v>
      </c>
      <c r="AI93" s="28" t="s">
        <v>38</v>
      </c>
      <c r="AJ93" s="26" t="s">
        <v>33</v>
      </c>
      <c r="AK93" s="28" t="s">
        <v>34</v>
      </c>
      <c r="AL93" s="28" t="s">
        <v>47</v>
      </c>
      <c r="AM93" s="26" t="s">
        <v>46</v>
      </c>
      <c r="AN93" s="28" t="s">
        <v>32</v>
      </c>
      <c r="AO93" s="28" t="s">
        <v>24</v>
      </c>
      <c r="AP93" s="26" t="s">
        <v>1</v>
      </c>
      <c r="AQ93" s="6" t="str">
        <f>"Climate benefit " &amp;C92 &amp; " ton CO2/ha"</f>
        <v>Climate benefit BAU 95% ton CO2/ha</v>
      </c>
      <c r="AR93" s="6" t="str">
        <f>"Climate benefit "&amp;AT92 &amp; " ton CO2/ha"</f>
        <v>Climate benefit  ton CO2/ha</v>
      </c>
      <c r="AS93" s="6" t="str">
        <f>"Diff "&amp;C92&amp;" and "&amp;AT92 &amp; " ton CO2/ha/year"</f>
        <v>Diff BAU 95% and  ton CO2/ha/year</v>
      </c>
      <c r="AT93" s="16" t="s">
        <v>12</v>
      </c>
      <c r="AU93" s="16"/>
      <c r="AV93" s="16"/>
      <c r="AW93" s="6"/>
    </row>
    <row r="94" spans="1:52" x14ac:dyDescent="0.25">
      <c r="A94" s="4">
        <v>0</v>
      </c>
      <c r="B94" s="4">
        <v>2023</v>
      </c>
      <c r="C94" s="39">
        <f t="shared" ref="C94:C124" si="90">C24</f>
        <v>187.18</v>
      </c>
      <c r="D94" s="17"/>
      <c r="E94" s="17"/>
      <c r="F94" s="17"/>
      <c r="G94" s="17"/>
      <c r="H94" s="17"/>
      <c r="I94" s="17"/>
      <c r="J94" s="17"/>
      <c r="K94" s="17"/>
      <c r="L94" s="17"/>
      <c r="M94" s="66">
        <f t="shared" ref="M94:M124" si="91">M24</f>
        <v>15</v>
      </c>
      <c r="N94" s="8"/>
      <c r="O94" s="8"/>
      <c r="P94" s="66">
        <f t="shared" ref="P94:P124" si="92">P24</f>
        <v>1.5</v>
      </c>
      <c r="Q94" s="8"/>
      <c r="R94" s="8"/>
      <c r="S94" s="66">
        <f t="shared" ref="S94:S124" si="93">S24</f>
        <v>0.05</v>
      </c>
      <c r="T94" s="8"/>
      <c r="U94" s="9"/>
      <c r="V94" s="9"/>
      <c r="W94" s="29">
        <f>'2.4 Set aside x3'!D4</f>
        <v>187.25</v>
      </c>
      <c r="X94" s="30"/>
      <c r="Y94" s="29"/>
      <c r="Z94" s="31"/>
      <c r="AA94" s="31"/>
      <c r="AB94" s="31"/>
      <c r="AC94" s="31"/>
      <c r="AD94" s="31"/>
      <c r="AE94" s="31"/>
      <c r="AF94" s="31"/>
      <c r="AG94" s="32">
        <f>AG24</f>
        <v>15</v>
      </c>
      <c r="AH94" s="33"/>
      <c r="AI94" s="33"/>
      <c r="AJ94" s="32">
        <f>AJ24</f>
        <v>1.5</v>
      </c>
      <c r="AK94" s="33"/>
      <c r="AL94" s="33"/>
      <c r="AM94" s="32">
        <f>AM24</f>
        <v>0.05</v>
      </c>
      <c r="AN94" s="33"/>
      <c r="AO94" s="34"/>
      <c r="AP94" s="34"/>
      <c r="AS94">
        <v>0</v>
      </c>
      <c r="AT94">
        <v>0</v>
      </c>
    </row>
    <row r="95" spans="1:52" x14ac:dyDescent="0.25">
      <c r="A95" s="4">
        <v>5</v>
      </c>
      <c r="B95" s="18">
        <f t="shared" ref="B95:B124" si="94">B94+5</f>
        <v>2028</v>
      </c>
      <c r="C95" s="39">
        <f t="shared" si="90"/>
        <v>187.12</v>
      </c>
      <c r="D95" s="22">
        <f>C95-C94</f>
        <v>-6.0000000000002274E-2</v>
      </c>
      <c r="E95" s="64">
        <f t="shared" ref="E95:K95" si="95">Y25</f>
        <v>1.9130999999999998</v>
      </c>
      <c r="F95" s="64">
        <f t="shared" si="95"/>
        <v>1.3965000000000001</v>
      </c>
      <c r="G95" s="64">
        <f t="shared" si="95"/>
        <v>0.11760000000000001</v>
      </c>
      <c r="H95" s="64">
        <f t="shared" si="95"/>
        <v>0.11</v>
      </c>
      <c r="I95" s="64">
        <f t="shared" si="95"/>
        <v>0.87811289999999997</v>
      </c>
      <c r="J95" s="64">
        <f t="shared" si="95"/>
        <v>0.99937950000000009</v>
      </c>
      <c r="K95" s="64">
        <f t="shared" si="95"/>
        <v>3.9027239999999998E-2</v>
      </c>
      <c r="L95" s="64">
        <f t="shared" ref="L95:L124" si="96">L25</f>
        <v>1.1402937</v>
      </c>
      <c r="M95" s="64">
        <f t="shared" si="91"/>
        <v>14.198552149441863</v>
      </c>
      <c r="N95" s="64">
        <f t="shared" ref="N95:O124" si="97">N25</f>
        <v>-0.80144785055813728</v>
      </c>
      <c r="O95" s="64">
        <f t="shared" si="97"/>
        <v>1.2342854999999999</v>
      </c>
      <c r="P95" s="64">
        <f t="shared" si="92"/>
        <v>1.4994505429449552</v>
      </c>
      <c r="Q95" s="64">
        <f t="shared" ref="Q95:R124" si="98">Q25</f>
        <v>-5.49457055044833E-4</v>
      </c>
      <c r="R95" s="64">
        <f t="shared" si="98"/>
        <v>5.0679719999999998E-2</v>
      </c>
      <c r="S95" s="64">
        <f t="shared" si="93"/>
        <v>5.9518554764831845E-2</v>
      </c>
      <c r="T95" s="64">
        <f t="shared" ref="T95:V124" si="99">T25</f>
        <v>9.5185547648318422E-3</v>
      </c>
      <c r="U95" s="64">
        <f t="shared" si="99"/>
        <v>5.7310499999999989</v>
      </c>
      <c r="V95" s="64">
        <f t="shared" si="99"/>
        <v>4.8785712471516467</v>
      </c>
      <c r="W95" s="29">
        <f>'2.4 Set aside x3'!D5</f>
        <v>191.17</v>
      </c>
      <c r="X95" s="35">
        <f>W95-W94</f>
        <v>3.9199999999999875</v>
      </c>
      <c r="Y95" s="29">
        <f>'2.4 Set aside x3'!F5*k</f>
        <v>0.77910000000000001</v>
      </c>
      <c r="Z95" s="29">
        <f>'2.4 Set aside x3'!G5*k</f>
        <v>0.82530000000000003</v>
      </c>
      <c r="AA95" s="29">
        <f>'2.4 Set aside x3'!H5*k</f>
        <v>6.0899999999999996E-2</v>
      </c>
      <c r="AB95" s="29">
        <f>'2.4 Set aside x3'!I5/2</f>
        <v>0.06</v>
      </c>
      <c r="AC95" s="68">
        <f>p*Y95</f>
        <v>0.35760690000000001</v>
      </c>
      <c r="AD95" s="348">
        <f t="shared" ref="AD95:AD124" si="100">Z95*paperpulp+Y95*(ppaperboard+papertimb)</f>
        <v>0.50449350000000004</v>
      </c>
      <c r="AE95" s="68">
        <f>Y95*pboard</f>
        <v>1.5893640000000001E-2</v>
      </c>
      <c r="AF95" s="33">
        <f>AC95</f>
        <v>0.35760690000000001</v>
      </c>
      <c r="AG95" s="33">
        <f t="shared" ref="AG95:AG124" si="101">AG94*EXP(-qsawn*5)+AF95</f>
        <v>13.415865349441862</v>
      </c>
      <c r="AH95" s="33">
        <f>AG95-AG94</f>
        <v>-1.5841346505581377</v>
      </c>
      <c r="AI95" s="36">
        <f>AD95</f>
        <v>0.50449350000000004</v>
      </c>
      <c r="AJ95" s="33">
        <f t="shared" ref="AJ95:AJ124" si="102">AJ94*EXP(-qpap*5)+AI95</f>
        <v>0.76965854294495539</v>
      </c>
      <c r="AK95" s="33">
        <f>AJ95-AJ94</f>
        <v>-0.73034145705504461</v>
      </c>
      <c r="AL95" s="60">
        <f>AE95</f>
        <v>1.5893640000000001E-2</v>
      </c>
      <c r="AM95" s="60">
        <f>AM94*EXP(-qpap*5)+AL95</f>
        <v>2.4732474764831848E-2</v>
      </c>
      <c r="AN95" s="60">
        <f>AM95-AM94</f>
        <v>-2.5267525235168155E-2</v>
      </c>
      <c r="AO95" s="34">
        <f t="shared" ref="AO95:AO124" si="103">(Z95+Y95+AA95+AB95)*SFtot</f>
        <v>2.2428900000000001</v>
      </c>
      <c r="AP95" s="34">
        <f>X95+AO95+AK95+AN95+AH95</f>
        <v>3.8231463671516375</v>
      </c>
      <c r="AQ95" s="10">
        <f t="shared" ref="AQ95:AQ124" si="104">V95*3.67/5</f>
        <v>3.5808712954093087</v>
      </c>
      <c r="AR95" s="10">
        <f>AP95*3.67/5</f>
        <v>2.8061894334893021</v>
      </c>
      <c r="AS95" s="10">
        <f>(AR95-AQ95)</f>
        <v>-0.77468186192000665</v>
      </c>
      <c r="AT95" s="10">
        <f>SUM(AS$95:AS95)*5</f>
        <v>-3.8734093096000333</v>
      </c>
      <c r="AU95" s="10"/>
      <c r="AV95" s="10"/>
      <c r="AW95" s="10"/>
      <c r="AY95" s="10"/>
    </row>
    <row r="96" spans="1:52" x14ac:dyDescent="0.25">
      <c r="A96" s="4">
        <v>10</v>
      </c>
      <c r="B96" s="18">
        <f t="shared" si="94"/>
        <v>2033</v>
      </c>
      <c r="C96" s="39">
        <f t="shared" si="90"/>
        <v>187.21</v>
      </c>
      <c r="D96" s="22">
        <f t="shared" ref="D96:D124" si="105">C96-C95</f>
        <v>9.0000000000003411E-2</v>
      </c>
      <c r="E96" s="64">
        <f t="shared" ref="E96:K105" si="106">E26</f>
        <v>2.3519999999999999</v>
      </c>
      <c r="F96" s="64">
        <f t="shared" si="106"/>
        <v>1.7094</v>
      </c>
      <c r="G96" s="64">
        <f t="shared" si="106"/>
        <v>0.14280000000000001</v>
      </c>
      <c r="H96" s="64">
        <f t="shared" si="106"/>
        <v>0.16</v>
      </c>
      <c r="I96" s="64">
        <f t="shared" si="106"/>
        <v>1.0795680000000001</v>
      </c>
      <c r="J96" s="64">
        <f t="shared" si="106"/>
        <v>1.2258119999999999</v>
      </c>
      <c r="K96" s="64">
        <f t="shared" si="106"/>
        <v>4.7980800000000004E-2</v>
      </c>
      <c r="L96" s="64">
        <f t="shared" si="96"/>
        <v>1.0795680000000001</v>
      </c>
      <c r="M96" s="64">
        <f t="shared" si="91"/>
        <v>13.440125571686007</v>
      </c>
      <c r="N96" s="64">
        <f t="shared" si="97"/>
        <v>-0.75842657775585565</v>
      </c>
      <c r="O96" s="64">
        <f t="shared" si="97"/>
        <v>1.2258119999999999</v>
      </c>
      <c r="P96" s="64">
        <f t="shared" si="92"/>
        <v>1.4908799117425571</v>
      </c>
      <c r="Q96" s="64">
        <f t="shared" si="98"/>
        <v>-8.5706312023980935E-3</v>
      </c>
      <c r="R96" s="64">
        <f t="shared" si="98"/>
        <v>4.7980800000000004E-2</v>
      </c>
      <c r="S96" s="64">
        <f t="shared" si="93"/>
        <v>5.8502293420158877E-2</v>
      </c>
      <c r="T96" s="64">
        <f t="shared" si="99"/>
        <v>-1.0162613446729682E-3</v>
      </c>
      <c r="U96" s="64">
        <f t="shared" si="99"/>
        <v>5.6734600000000004</v>
      </c>
      <c r="V96" s="64">
        <f t="shared" si="99"/>
        <v>4.9954465296970776</v>
      </c>
      <c r="W96" s="29">
        <f>'2.4 Set aside x3'!D6</f>
        <v>195.73</v>
      </c>
      <c r="X96" s="35">
        <f t="shared" ref="X96:X124" si="107">W96-W95</f>
        <v>4.5600000000000023</v>
      </c>
      <c r="Y96" s="29">
        <f>'2.4 Set aside x3'!F6*k</f>
        <v>1.218</v>
      </c>
      <c r="Z96" s="29">
        <f>'2.4 Set aside x3'!G6*k</f>
        <v>1.1759999999999999</v>
      </c>
      <c r="AA96" s="29">
        <f>'2.4 Set aside x3'!H6*k</f>
        <v>9.0299999999999991E-2</v>
      </c>
      <c r="AB96" s="29">
        <f>'2.4 Set aside x3'!I6/2</f>
        <v>0.125</v>
      </c>
      <c r="AC96" s="68">
        <f t="shared" ref="AC96:AC124" si="108">p*Y96</f>
        <v>0.55906200000000006</v>
      </c>
      <c r="AD96" s="348">
        <f t="shared" si="100"/>
        <v>0.74529000000000001</v>
      </c>
      <c r="AE96" s="68">
        <f t="shared" ref="AE96:AE124" si="109">Y96*pboard</f>
        <v>2.48472E-2</v>
      </c>
      <c r="AF96" s="33">
        <f t="shared" ref="AF96:AF124" si="110">AC96</f>
        <v>0.55906200000000006</v>
      </c>
      <c r="AG96" s="33">
        <f t="shared" si="101"/>
        <v>12.238251137061567</v>
      </c>
      <c r="AH96" s="33">
        <f t="shared" ref="AH96:AH124" si="111">AG96-AG95</f>
        <v>-1.1776142123802948</v>
      </c>
      <c r="AI96" s="36">
        <f t="shared" ref="AI96:AI124" si="112">AD96</f>
        <v>0.74529000000000001</v>
      </c>
      <c r="AJ96" s="33">
        <f t="shared" si="102"/>
        <v>0.88134769372863397</v>
      </c>
      <c r="AK96" s="33">
        <f t="shared" ref="AK96:AK124" si="113">AJ96-AJ95</f>
        <v>0.11168915078367858</v>
      </c>
      <c r="AL96" s="60">
        <f t="shared" ref="AL96:AL124" si="114">AE96</f>
        <v>2.48472E-2</v>
      </c>
      <c r="AM96" s="60">
        <f t="shared" ref="AM96:AM124" si="115">AM95*EXP(-qpap*5)+AL96</f>
        <v>2.921932515543444E-2</v>
      </c>
      <c r="AN96" s="60">
        <f t="shared" ref="AN96:AN124" si="116">AM96-AM95</f>
        <v>4.4868503906025925E-3</v>
      </c>
      <c r="AO96" s="34">
        <f t="shared" si="103"/>
        <v>3.3920900000000005</v>
      </c>
      <c r="AP96" s="34">
        <f t="shared" ref="AP96:AP124" si="117">X96+AO96+AK96+AN96+AH96</f>
        <v>6.8906517887939884</v>
      </c>
      <c r="AQ96" s="10">
        <f t="shared" si="104"/>
        <v>3.6666577527976552</v>
      </c>
      <c r="AR96" s="10">
        <f t="shared" ref="AR96:AR124" si="118">AP96*3.67/5</f>
        <v>5.0577384129747873</v>
      </c>
      <c r="AS96" s="10">
        <f t="shared" ref="AS96:AS124" si="119">(AR96-AQ96)</f>
        <v>1.3910806601771322</v>
      </c>
      <c r="AT96" s="10">
        <f>SUM(AS$95:AS96)*5</f>
        <v>3.0819939912856276</v>
      </c>
      <c r="AU96" s="10"/>
      <c r="AV96" s="10"/>
      <c r="AW96" s="10"/>
      <c r="AY96" s="10"/>
    </row>
    <row r="97" spans="1:53" x14ac:dyDescent="0.25">
      <c r="A97" s="4">
        <v>15</v>
      </c>
      <c r="B97" s="18">
        <f t="shared" si="94"/>
        <v>2038</v>
      </c>
      <c r="C97" s="39">
        <f t="shared" si="90"/>
        <v>187.3</v>
      </c>
      <c r="D97" s="22">
        <f t="shared" si="105"/>
        <v>9.0000000000003411E-2</v>
      </c>
      <c r="E97" s="64">
        <f t="shared" si="106"/>
        <v>2.1923999999999997</v>
      </c>
      <c r="F97" s="64">
        <f t="shared" si="106"/>
        <v>1.6862999999999999</v>
      </c>
      <c r="G97" s="64">
        <f t="shared" si="106"/>
        <v>0.1386</v>
      </c>
      <c r="H97" s="64">
        <f t="shared" si="106"/>
        <v>0.12</v>
      </c>
      <c r="I97" s="64">
        <f t="shared" si="106"/>
        <v>1.0063115999999999</v>
      </c>
      <c r="J97" s="64">
        <f t="shared" si="106"/>
        <v>1.1779319999999998</v>
      </c>
      <c r="K97" s="64">
        <f t="shared" si="106"/>
        <v>4.4724959999999994E-2</v>
      </c>
      <c r="L97" s="64">
        <f t="shared" si="96"/>
        <v>1.0063115999999999</v>
      </c>
      <c r="M97" s="64">
        <f t="shared" si="91"/>
        <v>12.706620487201896</v>
      </c>
      <c r="N97" s="64">
        <f t="shared" si="97"/>
        <v>-0.73350508448411134</v>
      </c>
      <c r="O97" s="64">
        <f t="shared" si="97"/>
        <v>1.1779319999999998</v>
      </c>
      <c r="P97" s="64">
        <f t="shared" si="92"/>
        <v>1.4414848238819906</v>
      </c>
      <c r="Q97" s="64">
        <f t="shared" si="98"/>
        <v>-4.9395087860566456E-2</v>
      </c>
      <c r="R97" s="64">
        <f t="shared" si="98"/>
        <v>4.4724959999999994E-2</v>
      </c>
      <c r="S97" s="64">
        <f t="shared" si="93"/>
        <v>5.5066802098089868E-2</v>
      </c>
      <c r="T97" s="64">
        <f t="shared" si="99"/>
        <v>-3.4354913220690092E-3</v>
      </c>
      <c r="U97" s="64">
        <f t="shared" si="99"/>
        <v>5.3784900000000002</v>
      </c>
      <c r="V97" s="64">
        <f t="shared" si="99"/>
        <v>4.6821543363332569</v>
      </c>
      <c r="W97" s="29">
        <f>'2.4 Set aside x3'!D7</f>
        <v>199.33</v>
      </c>
      <c r="X97" s="35">
        <f t="shared" si="107"/>
        <v>3.6000000000000227</v>
      </c>
      <c r="Y97" s="29">
        <f>'2.4 Set aside x3'!F7*k</f>
        <v>1.5392999999999999</v>
      </c>
      <c r="Z97" s="29">
        <f>'2.4 Set aside x3'!G7*k</f>
        <v>1.3356000000000001</v>
      </c>
      <c r="AA97" s="29">
        <f>'2.4 Set aside x3'!H7*k</f>
        <v>0.105</v>
      </c>
      <c r="AB97" s="29">
        <f>'2.4 Set aside x3'!I7/2</f>
        <v>0.09</v>
      </c>
      <c r="AC97" s="68">
        <f t="shared" si="108"/>
        <v>0.70653869999999996</v>
      </c>
      <c r="AD97" s="348">
        <f t="shared" si="100"/>
        <v>0.88465650000000007</v>
      </c>
      <c r="AE97" s="68">
        <f t="shared" si="109"/>
        <v>3.1401720000000001E-2</v>
      </c>
      <c r="AF97" s="33">
        <f t="shared" si="110"/>
        <v>0.70653869999999996</v>
      </c>
      <c r="AG97" s="33">
        <f t="shared" si="101"/>
        <v>11.360555121128378</v>
      </c>
      <c r="AH97" s="33">
        <f t="shared" si="111"/>
        <v>-0.87769601593318924</v>
      </c>
      <c r="AI97" s="36">
        <f t="shared" si="112"/>
        <v>0.88465650000000007</v>
      </c>
      <c r="AJ97" s="33">
        <f t="shared" si="102"/>
        <v>1.0404582327046605</v>
      </c>
      <c r="AK97" s="33">
        <f t="shared" si="113"/>
        <v>0.15911053897602656</v>
      </c>
      <c r="AL97" s="60">
        <f t="shared" si="114"/>
        <v>3.1401720000000001E-2</v>
      </c>
      <c r="AM97" s="60">
        <f t="shared" si="115"/>
        <v>3.6567015739775596E-2</v>
      </c>
      <c r="AN97" s="60">
        <f t="shared" si="116"/>
        <v>7.3476905843411558E-3</v>
      </c>
      <c r="AO97" s="34">
        <f t="shared" si="103"/>
        <v>3.9908700000000001</v>
      </c>
      <c r="AP97" s="34">
        <f t="shared" si="117"/>
        <v>6.8796322136272012</v>
      </c>
      <c r="AQ97" s="10">
        <f t="shared" si="104"/>
        <v>3.4367012828686105</v>
      </c>
      <c r="AR97" s="10">
        <f t="shared" si="118"/>
        <v>5.0496500448023651</v>
      </c>
      <c r="AS97" s="10">
        <f t="shared" si="119"/>
        <v>1.6129487619337546</v>
      </c>
      <c r="AT97" s="10">
        <f>SUM(AS$95:AS97)*5</f>
        <v>11.146737800954401</v>
      </c>
      <c r="AU97" s="10"/>
      <c r="AV97" s="10"/>
      <c r="AW97" s="10"/>
      <c r="AY97" s="10"/>
    </row>
    <row r="98" spans="1:53" x14ac:dyDescent="0.25">
      <c r="A98" s="4">
        <v>20</v>
      </c>
      <c r="B98" s="18">
        <f t="shared" si="94"/>
        <v>2043</v>
      </c>
      <c r="C98" s="39">
        <f t="shared" si="90"/>
        <v>187.56</v>
      </c>
      <c r="D98" s="22">
        <f t="shared" si="105"/>
        <v>0.25999999999999091</v>
      </c>
      <c r="E98" s="64">
        <f t="shared" si="106"/>
        <v>2.0055000000000001</v>
      </c>
      <c r="F98" s="64">
        <f t="shared" si="106"/>
        <v>1.8837000000000002</v>
      </c>
      <c r="G98" s="64">
        <f t="shared" si="106"/>
        <v>0.14489999999999997</v>
      </c>
      <c r="H98" s="64">
        <f t="shared" si="106"/>
        <v>0.13500000000000001</v>
      </c>
      <c r="I98" s="64">
        <f t="shared" si="106"/>
        <v>0.92052450000000008</v>
      </c>
      <c r="J98" s="64">
        <f t="shared" si="106"/>
        <v>1.2071535</v>
      </c>
      <c r="K98" s="64">
        <f t="shared" si="106"/>
        <v>4.0912200000000003E-2</v>
      </c>
      <c r="L98" s="64">
        <f t="shared" si="96"/>
        <v>0.92052450000000008</v>
      </c>
      <c r="M98" s="64">
        <f t="shared" si="91"/>
        <v>11.982280122723683</v>
      </c>
      <c r="N98" s="64">
        <f t="shared" si="97"/>
        <v>-0.72434036447821271</v>
      </c>
      <c r="O98" s="64">
        <f t="shared" si="97"/>
        <v>1.2071535</v>
      </c>
      <c r="P98" s="64">
        <f t="shared" si="92"/>
        <v>1.461974423486113</v>
      </c>
      <c r="Q98" s="64">
        <f t="shared" si="98"/>
        <v>2.0489599604122333E-2</v>
      </c>
      <c r="R98" s="64">
        <f t="shared" si="98"/>
        <v>4.0912200000000003E-2</v>
      </c>
      <c r="S98" s="64">
        <f t="shared" si="93"/>
        <v>5.064672729545424E-2</v>
      </c>
      <c r="T98" s="64">
        <f t="shared" si="99"/>
        <v>-4.4200748026356276E-3</v>
      </c>
      <c r="U98" s="64">
        <f t="shared" si="99"/>
        <v>5.4198300000000001</v>
      </c>
      <c r="V98" s="64">
        <f t="shared" si="99"/>
        <v>4.9715591603232649</v>
      </c>
      <c r="W98" s="29">
        <f>'2.4 Set aside x3'!D8</f>
        <v>202.33</v>
      </c>
      <c r="X98" s="35">
        <f t="shared" si="107"/>
        <v>3</v>
      </c>
      <c r="Y98" s="29">
        <f>'2.4 Set aside x3'!F8*k</f>
        <v>1.575</v>
      </c>
      <c r="Z98" s="29">
        <f>'2.4 Set aside x3'!G8*k</f>
        <v>1.6254</v>
      </c>
      <c r="AA98" s="29">
        <f>'2.4 Set aside x3'!H8*k</f>
        <v>0.12179999999999999</v>
      </c>
      <c r="AB98" s="29">
        <f>'2.4 Set aside x3'!I8/2</f>
        <v>0.06</v>
      </c>
      <c r="AC98" s="68">
        <f t="shared" si="108"/>
        <v>0.72292500000000004</v>
      </c>
      <c r="AD98" s="348">
        <f t="shared" si="100"/>
        <v>1.0035270000000001</v>
      </c>
      <c r="AE98" s="68">
        <f t="shared" si="109"/>
        <v>3.2129999999999999E-2</v>
      </c>
      <c r="AF98" s="33">
        <f t="shared" si="110"/>
        <v>0.72292500000000004</v>
      </c>
      <c r="AG98" s="33">
        <f t="shared" si="101"/>
        <v>10.612862660054978</v>
      </c>
      <c r="AH98" s="33">
        <f t="shared" si="111"/>
        <v>-0.74769246107340059</v>
      </c>
      <c r="AI98" s="36">
        <f t="shared" si="112"/>
        <v>1.0035270000000001</v>
      </c>
      <c r="AJ98" s="33">
        <f t="shared" si="102"/>
        <v>1.1874557679717093</v>
      </c>
      <c r="AK98" s="33">
        <f t="shared" si="113"/>
        <v>0.14699753526704873</v>
      </c>
      <c r="AL98" s="60">
        <f t="shared" si="114"/>
        <v>3.2129999999999999E-2</v>
      </c>
      <c r="AM98" s="60">
        <f t="shared" si="115"/>
        <v>3.8594196199337634E-2</v>
      </c>
      <c r="AN98" s="60">
        <f t="shared" si="116"/>
        <v>2.0271804595620377E-3</v>
      </c>
      <c r="AO98" s="34">
        <f t="shared" si="103"/>
        <v>4.3968600000000002</v>
      </c>
      <c r="AP98" s="34">
        <f t="shared" si="117"/>
        <v>6.7981922546532108</v>
      </c>
      <c r="AQ98" s="10">
        <f t="shared" si="104"/>
        <v>3.6491244236772764</v>
      </c>
      <c r="AR98" s="10">
        <f t="shared" si="118"/>
        <v>4.989873114915456</v>
      </c>
      <c r="AS98" s="10">
        <f t="shared" si="119"/>
        <v>1.3407486912381796</v>
      </c>
      <c r="AT98" s="10">
        <f>SUM(AS$95:AS98)*5</f>
        <v>17.850481257145297</v>
      </c>
      <c r="AU98" s="10"/>
      <c r="AV98" s="10"/>
      <c r="AW98" s="10"/>
      <c r="AY98" s="10"/>
    </row>
    <row r="99" spans="1:53" x14ac:dyDescent="0.25">
      <c r="A99" s="4">
        <v>25</v>
      </c>
      <c r="B99" s="18">
        <f t="shared" si="94"/>
        <v>2048</v>
      </c>
      <c r="C99" s="39">
        <f t="shared" si="90"/>
        <v>188.29</v>
      </c>
      <c r="D99" s="22">
        <f t="shared" si="105"/>
        <v>0.72999999999998977</v>
      </c>
      <c r="E99" s="64">
        <f t="shared" si="106"/>
        <v>2.0705999999999998</v>
      </c>
      <c r="F99" s="64">
        <f t="shared" si="106"/>
        <v>1.9047000000000001</v>
      </c>
      <c r="G99" s="64">
        <f t="shared" si="106"/>
        <v>0.14699999999999999</v>
      </c>
      <c r="H99" s="64">
        <f t="shared" si="106"/>
        <v>0.155</v>
      </c>
      <c r="I99" s="64">
        <f t="shared" si="106"/>
        <v>0.95040539999999996</v>
      </c>
      <c r="J99" s="64">
        <f t="shared" si="106"/>
        <v>1.2310829999999999</v>
      </c>
      <c r="K99" s="64">
        <f t="shared" si="106"/>
        <v>4.2240239999999998E-2</v>
      </c>
      <c r="L99" s="64">
        <f t="shared" si="96"/>
        <v>0.95040539999999996</v>
      </c>
      <c r="M99" s="64">
        <f t="shared" si="91"/>
        <v>11.381586110409053</v>
      </c>
      <c r="N99" s="64">
        <f t="shared" si="97"/>
        <v>-0.60069401231463004</v>
      </c>
      <c r="O99" s="64">
        <f t="shared" si="97"/>
        <v>1.2310829999999999</v>
      </c>
      <c r="P99" s="64">
        <f t="shared" si="92"/>
        <v>1.4895260071920808</v>
      </c>
      <c r="Q99" s="64">
        <f t="shared" si="98"/>
        <v>2.7551583705967886E-2</v>
      </c>
      <c r="R99" s="64">
        <f t="shared" si="98"/>
        <v>4.2240239999999998E-2</v>
      </c>
      <c r="S99" s="64">
        <f t="shared" si="93"/>
        <v>5.1193401078880374E-2</v>
      </c>
      <c r="T99" s="64">
        <f t="shared" si="99"/>
        <v>5.4667378342613399E-4</v>
      </c>
      <c r="U99" s="64">
        <f t="shared" si="99"/>
        <v>5.5604900000000006</v>
      </c>
      <c r="V99" s="64">
        <f t="shared" si="99"/>
        <v>5.7178942451747545</v>
      </c>
      <c r="W99" s="29">
        <f>'2.4 Set aside x3'!D9</f>
        <v>204.85</v>
      </c>
      <c r="X99" s="35">
        <f t="shared" si="107"/>
        <v>2.5199999999999818</v>
      </c>
      <c r="Y99" s="29">
        <f>'2.4 Set aside x3'!F9*k</f>
        <v>1.7766000000000002</v>
      </c>
      <c r="Z99" s="29">
        <f>'2.4 Set aside x3'!G9*k</f>
        <v>1.6379999999999999</v>
      </c>
      <c r="AA99" s="29">
        <f>'2.4 Set aside x3'!H9*k</f>
        <v>0.126</v>
      </c>
      <c r="AB99" s="29">
        <f>'2.4 Set aside x3'!I9/2</f>
        <v>0.13500000000000001</v>
      </c>
      <c r="AC99" s="68">
        <f t="shared" si="108"/>
        <v>0.81545940000000017</v>
      </c>
      <c r="AD99" s="348">
        <f t="shared" si="100"/>
        <v>1.057707</v>
      </c>
      <c r="AE99" s="68">
        <f t="shared" si="109"/>
        <v>3.6242640000000007E-2</v>
      </c>
      <c r="AF99" s="33">
        <f t="shared" si="110"/>
        <v>0.81545940000000017</v>
      </c>
      <c r="AG99" s="33">
        <f t="shared" si="101"/>
        <v>10.054492966895262</v>
      </c>
      <c r="AH99" s="33">
        <f t="shared" si="111"/>
        <v>-0.5583696931597153</v>
      </c>
      <c r="AI99" s="36">
        <f t="shared" si="112"/>
        <v>1.057707</v>
      </c>
      <c r="AJ99" s="33">
        <f t="shared" si="102"/>
        <v>1.2676215064729688</v>
      </c>
      <c r="AK99" s="33">
        <f t="shared" si="113"/>
        <v>8.016573850125952E-2</v>
      </c>
      <c r="AL99" s="60">
        <f t="shared" si="114"/>
        <v>3.6242640000000007E-2</v>
      </c>
      <c r="AM99" s="60">
        <f t="shared" si="115"/>
        <v>4.3065194461748939E-2</v>
      </c>
      <c r="AN99" s="60">
        <f t="shared" si="116"/>
        <v>4.4709982624113048E-3</v>
      </c>
      <c r="AO99" s="34">
        <f t="shared" si="103"/>
        <v>4.7782800000000005</v>
      </c>
      <c r="AP99" s="34">
        <f t="shared" si="117"/>
        <v>6.8245470436039373</v>
      </c>
      <c r="AQ99" s="10">
        <f t="shared" si="104"/>
        <v>4.1969343759582696</v>
      </c>
      <c r="AR99" s="10">
        <f t="shared" si="118"/>
        <v>5.0092175300052899</v>
      </c>
      <c r="AS99" s="10">
        <f t="shared" si="119"/>
        <v>0.81228315404702034</v>
      </c>
      <c r="AT99" s="10">
        <f>SUM(AS$95:AS99)*5</f>
        <v>21.911897027380398</v>
      </c>
      <c r="AU99" s="10"/>
      <c r="AV99" s="10"/>
      <c r="AW99" s="10"/>
      <c r="AY99" s="10"/>
    </row>
    <row r="100" spans="1:53" x14ac:dyDescent="0.25">
      <c r="A100" s="4">
        <v>30</v>
      </c>
      <c r="B100" s="18">
        <f t="shared" si="94"/>
        <v>2053</v>
      </c>
      <c r="C100" s="39">
        <f t="shared" si="90"/>
        <v>189.11</v>
      </c>
      <c r="D100" s="22">
        <f t="shared" si="105"/>
        <v>0.8200000000000216</v>
      </c>
      <c r="E100" s="64">
        <f t="shared" si="106"/>
        <v>2.1902999999999997</v>
      </c>
      <c r="F100" s="64">
        <f t="shared" si="106"/>
        <v>1.8878999999999999</v>
      </c>
      <c r="G100" s="64">
        <f t="shared" si="106"/>
        <v>0.14909999999999998</v>
      </c>
      <c r="H100" s="64">
        <f t="shared" si="106"/>
        <v>0.105</v>
      </c>
      <c r="I100" s="64">
        <f t="shared" si="106"/>
        <v>1.0053477</v>
      </c>
      <c r="J100" s="64">
        <f t="shared" si="106"/>
        <v>1.2540255</v>
      </c>
      <c r="K100" s="64">
        <f t="shared" si="106"/>
        <v>4.4682119999999999E-2</v>
      </c>
      <c r="L100" s="64">
        <f t="shared" si="96"/>
        <v>1.0053477</v>
      </c>
      <c r="M100" s="64">
        <f t="shared" si="91"/>
        <v>10.913593899619944</v>
      </c>
      <c r="N100" s="64">
        <f t="shared" si="97"/>
        <v>-0.46799221078910946</v>
      </c>
      <c r="O100" s="64">
        <f t="shared" si="97"/>
        <v>1.2540255</v>
      </c>
      <c r="P100" s="64">
        <f t="shared" si="92"/>
        <v>1.5173389851098107</v>
      </c>
      <c r="Q100" s="64">
        <f t="shared" si="98"/>
        <v>2.7812977917729853E-2</v>
      </c>
      <c r="R100" s="64">
        <f t="shared" si="98"/>
        <v>4.4682119999999999E-2</v>
      </c>
      <c r="S100" s="64">
        <f t="shared" si="93"/>
        <v>5.3731920263719757E-2</v>
      </c>
      <c r="T100" s="64">
        <f t="shared" si="99"/>
        <v>2.5385191848393829E-3</v>
      </c>
      <c r="U100" s="64">
        <f t="shared" si="99"/>
        <v>5.6319900000000001</v>
      </c>
      <c r="V100" s="64">
        <f t="shared" si="99"/>
        <v>6.0143492863134815</v>
      </c>
      <c r="W100" s="29">
        <f>'2.4 Set aside x3'!D10</f>
        <v>206.87</v>
      </c>
      <c r="X100" s="35">
        <f t="shared" si="107"/>
        <v>2.0200000000000102</v>
      </c>
      <c r="Y100" s="29">
        <f>'2.4 Set aside x3'!F10*k</f>
        <v>1.8626999999999998</v>
      </c>
      <c r="Z100" s="29">
        <f>'2.4 Set aside x3'!G10*k</f>
        <v>1.5371999999999999</v>
      </c>
      <c r="AA100" s="29">
        <f>'2.4 Set aside x3'!H10*k</f>
        <v>0.12389999999999998</v>
      </c>
      <c r="AB100" s="29">
        <f>'2.4 Set aside x3'!I10/2</f>
        <v>0.08</v>
      </c>
      <c r="AC100" s="68">
        <f t="shared" si="108"/>
        <v>0.8549793</v>
      </c>
      <c r="AD100" s="348">
        <f t="shared" si="100"/>
        <v>1.0404974999999999</v>
      </c>
      <c r="AE100" s="68">
        <f t="shared" si="109"/>
        <v>3.7999079999999998E-2</v>
      </c>
      <c r="AF100" s="33">
        <f t="shared" si="110"/>
        <v>0.8549793</v>
      </c>
      <c r="AG100" s="33">
        <f t="shared" si="101"/>
        <v>9.6079238159875882</v>
      </c>
      <c r="AH100" s="33">
        <f t="shared" si="111"/>
        <v>-0.44656915090767413</v>
      </c>
      <c r="AI100" s="36">
        <f t="shared" si="112"/>
        <v>1.0404974999999999</v>
      </c>
      <c r="AJ100" s="33">
        <f t="shared" si="102"/>
        <v>1.2645834408012357</v>
      </c>
      <c r="AK100" s="33">
        <f t="shared" si="113"/>
        <v>-3.0380656717330368E-3</v>
      </c>
      <c r="AL100" s="60">
        <f t="shared" si="114"/>
        <v>3.7999079999999998E-2</v>
      </c>
      <c r="AM100" s="60">
        <f t="shared" si="115"/>
        <v>4.5612002759255005E-2</v>
      </c>
      <c r="AN100" s="60">
        <f t="shared" si="116"/>
        <v>2.546808297506066E-3</v>
      </c>
      <c r="AO100" s="34">
        <f t="shared" si="103"/>
        <v>4.6849400000000001</v>
      </c>
      <c r="AP100" s="34">
        <f t="shared" si="117"/>
        <v>6.2578795917181091</v>
      </c>
      <c r="AQ100" s="10">
        <f t="shared" si="104"/>
        <v>4.4145323761540949</v>
      </c>
      <c r="AR100" s="10">
        <f t="shared" si="118"/>
        <v>4.5932836203210918</v>
      </c>
      <c r="AS100" s="10">
        <f t="shared" si="119"/>
        <v>0.17875124416699695</v>
      </c>
      <c r="AT100" s="10">
        <f>SUM(AS$95:AS100)*5</f>
        <v>22.805653248215382</v>
      </c>
      <c r="AU100" s="10"/>
      <c r="AV100" s="10"/>
      <c r="AW100" s="10"/>
      <c r="AY100" s="10"/>
    </row>
    <row r="101" spans="1:53" x14ac:dyDescent="0.25">
      <c r="A101" s="4">
        <v>35</v>
      </c>
      <c r="B101" s="18">
        <f t="shared" si="94"/>
        <v>2058</v>
      </c>
      <c r="C101" s="39">
        <f t="shared" si="90"/>
        <v>189.96</v>
      </c>
      <c r="D101" s="22">
        <f t="shared" si="105"/>
        <v>0.84999999999999432</v>
      </c>
      <c r="E101" s="64">
        <f t="shared" si="106"/>
        <v>2.0748000000000002</v>
      </c>
      <c r="F101" s="64">
        <f t="shared" si="106"/>
        <v>2.0055000000000001</v>
      </c>
      <c r="G101" s="64">
        <f t="shared" si="106"/>
        <v>0.15329999999999999</v>
      </c>
      <c r="H101" s="64">
        <f t="shared" si="106"/>
        <v>0.14499999999999999</v>
      </c>
      <c r="I101" s="64">
        <f t="shared" si="106"/>
        <v>0.9523332000000001</v>
      </c>
      <c r="J101" s="64">
        <f t="shared" si="106"/>
        <v>1.270416</v>
      </c>
      <c r="K101" s="64">
        <f t="shared" si="106"/>
        <v>4.232592000000001E-2</v>
      </c>
      <c r="L101" s="64">
        <f t="shared" si="96"/>
        <v>0.9523332000000001</v>
      </c>
      <c r="M101" s="64">
        <f t="shared" si="91"/>
        <v>10.453168516899286</v>
      </c>
      <c r="N101" s="64">
        <f t="shared" si="97"/>
        <v>-0.46042538272065769</v>
      </c>
      <c r="O101" s="64">
        <f t="shared" si="97"/>
        <v>1.270416</v>
      </c>
      <c r="P101" s="64">
        <f t="shared" si="92"/>
        <v>1.5386461714324653</v>
      </c>
      <c r="Q101" s="64">
        <f t="shared" si="98"/>
        <v>2.1307186322654603E-2</v>
      </c>
      <c r="R101" s="64">
        <f t="shared" si="98"/>
        <v>4.232592000000001E-2</v>
      </c>
      <c r="S101" s="64">
        <f t="shared" si="93"/>
        <v>5.1824471296162786E-2</v>
      </c>
      <c r="T101" s="64">
        <f t="shared" si="99"/>
        <v>-1.9074489675569711E-3</v>
      </c>
      <c r="U101" s="64">
        <f t="shared" si="99"/>
        <v>5.6921799999999996</v>
      </c>
      <c r="V101" s="64">
        <f t="shared" si="99"/>
        <v>6.101154354634434</v>
      </c>
      <c r="W101" s="29">
        <f>'2.4 Set aside x3'!D11</f>
        <v>208.79</v>
      </c>
      <c r="X101" s="35">
        <f t="shared" si="107"/>
        <v>1.9199999999999875</v>
      </c>
      <c r="Y101" s="29">
        <f>'2.4 Set aside x3'!F11*k</f>
        <v>1.7157</v>
      </c>
      <c r="Z101" s="29">
        <f>'2.4 Set aside x3'!G11*k</f>
        <v>1.6254</v>
      </c>
      <c r="AA101" s="29">
        <f>'2.4 Set aside x3'!H11*k</f>
        <v>0.12389999999999998</v>
      </c>
      <c r="AB101" s="29">
        <f>'2.4 Set aside x3'!I11/2</f>
        <v>0.13</v>
      </c>
      <c r="AC101" s="68">
        <f t="shared" si="108"/>
        <v>0.78750629999999999</v>
      </c>
      <c r="AD101" s="348">
        <f t="shared" si="100"/>
        <v>1.0379985</v>
      </c>
      <c r="AE101" s="68">
        <f t="shared" si="109"/>
        <v>3.5000280000000002E-2</v>
      </c>
      <c r="AF101" s="33">
        <f t="shared" si="110"/>
        <v>0.78750629999999999</v>
      </c>
      <c r="AG101" s="33">
        <f t="shared" si="101"/>
        <v>9.1516897901142418</v>
      </c>
      <c r="AH101" s="33">
        <f t="shared" si="111"/>
        <v>-0.45623402587334638</v>
      </c>
      <c r="AI101" s="36">
        <f t="shared" si="112"/>
        <v>1.0379985</v>
      </c>
      <c r="AJ101" s="33">
        <f t="shared" si="102"/>
        <v>1.2615473815916927</v>
      </c>
      <c r="AK101" s="33">
        <f t="shared" si="113"/>
        <v>-3.0360592095430849E-3</v>
      </c>
      <c r="AL101" s="60">
        <f t="shared" si="114"/>
        <v>3.5000280000000002E-2</v>
      </c>
      <c r="AM101" s="60">
        <f t="shared" si="115"/>
        <v>4.3063419113642185E-2</v>
      </c>
      <c r="AN101" s="60">
        <f t="shared" si="116"/>
        <v>-2.5485836456128202E-3</v>
      </c>
      <c r="AO101" s="34">
        <f t="shared" si="103"/>
        <v>4.6734999999999998</v>
      </c>
      <c r="AP101" s="34">
        <f t="shared" si="117"/>
        <v>6.1316813312714853</v>
      </c>
      <c r="AQ101" s="10">
        <f t="shared" si="104"/>
        <v>4.4782472963016744</v>
      </c>
      <c r="AR101" s="10">
        <f t="shared" si="118"/>
        <v>4.5006540971532702</v>
      </c>
      <c r="AS101" s="10">
        <f t="shared" si="119"/>
        <v>2.2406800851595854E-2</v>
      </c>
      <c r="AT101" s="10">
        <f>SUM(AS$95:AS101)*5</f>
        <v>22.917687252473364</v>
      </c>
      <c r="AU101" s="10"/>
      <c r="AV101" s="10"/>
      <c r="AW101" s="10"/>
      <c r="AY101" s="10"/>
    </row>
    <row r="102" spans="1:53" x14ac:dyDescent="0.25">
      <c r="A102" s="4">
        <v>40</v>
      </c>
      <c r="B102" s="18">
        <f t="shared" si="94"/>
        <v>2063</v>
      </c>
      <c r="C102" s="39">
        <f t="shared" si="90"/>
        <v>190.86</v>
      </c>
      <c r="D102" s="22">
        <f t="shared" si="105"/>
        <v>0.90000000000000568</v>
      </c>
      <c r="E102" s="64">
        <f t="shared" si="106"/>
        <v>2.2008000000000001</v>
      </c>
      <c r="F102" s="64">
        <f t="shared" si="106"/>
        <v>1.9634999999999998</v>
      </c>
      <c r="G102" s="64">
        <f t="shared" si="106"/>
        <v>0.15329999999999999</v>
      </c>
      <c r="H102" s="64">
        <f t="shared" si="106"/>
        <v>0.15</v>
      </c>
      <c r="I102" s="64">
        <f t="shared" si="106"/>
        <v>1.0101672000000002</v>
      </c>
      <c r="J102" s="64">
        <f t="shared" si="106"/>
        <v>1.285326</v>
      </c>
      <c r="K102" s="64">
        <f t="shared" si="106"/>
        <v>4.4896320000000003E-2</v>
      </c>
      <c r="L102" s="64">
        <f t="shared" si="96"/>
        <v>1.0101672000000002</v>
      </c>
      <c r="M102" s="64">
        <f t="shared" si="91"/>
        <v>10.110178940615983</v>
      </c>
      <c r="N102" s="64">
        <f t="shared" si="97"/>
        <v>-0.34298957628330307</v>
      </c>
      <c r="O102" s="64">
        <f t="shared" si="97"/>
        <v>1.285326</v>
      </c>
      <c r="P102" s="64">
        <f t="shared" si="92"/>
        <v>1.5573227854166538</v>
      </c>
      <c r="Q102" s="64">
        <f t="shared" si="98"/>
        <v>1.8676613984188517E-2</v>
      </c>
      <c r="R102" s="64">
        <f t="shared" si="98"/>
        <v>4.4896320000000003E-2</v>
      </c>
      <c r="S102" s="64">
        <f t="shared" si="93"/>
        <v>5.4057678771231077E-2</v>
      </c>
      <c r="T102" s="64">
        <f t="shared" si="99"/>
        <v>2.2332074750682912E-3</v>
      </c>
      <c r="U102" s="64">
        <f t="shared" si="99"/>
        <v>5.8078799999999999</v>
      </c>
      <c r="V102" s="64">
        <f t="shared" si="99"/>
        <v>6.3858002451759592</v>
      </c>
      <c r="W102" s="29">
        <f>'2.4 Set aside x3'!D12</f>
        <v>210.6</v>
      </c>
      <c r="X102" s="35">
        <f t="shared" si="107"/>
        <v>1.8100000000000023</v>
      </c>
      <c r="Y102" s="29">
        <f>'2.4 Set aside x3'!F12*k</f>
        <v>1.8059999999999998</v>
      </c>
      <c r="Z102" s="29">
        <f>'2.4 Set aside x3'!G12*k</f>
        <v>1.5413999999999999</v>
      </c>
      <c r="AA102" s="29">
        <f>'2.4 Set aside x3'!H12*k</f>
        <v>0.12179999999999999</v>
      </c>
      <c r="AB102" s="29">
        <f>'2.4 Set aside x3'!I12/2</f>
        <v>0.13</v>
      </c>
      <c r="AC102" s="68">
        <f t="shared" si="108"/>
        <v>0.82895399999999997</v>
      </c>
      <c r="AD102" s="348">
        <f t="shared" si="100"/>
        <v>1.0282019999999998</v>
      </c>
      <c r="AE102" s="68">
        <f t="shared" si="109"/>
        <v>3.6842399999999997E-2</v>
      </c>
      <c r="AF102" s="33">
        <f t="shared" si="110"/>
        <v>0.82895399999999997</v>
      </c>
      <c r="AG102" s="33">
        <f t="shared" si="101"/>
        <v>8.7959627018953412</v>
      </c>
      <c r="AH102" s="33">
        <f t="shared" si="111"/>
        <v>-0.35572708821890053</v>
      </c>
      <c r="AI102" s="36">
        <f t="shared" si="112"/>
        <v>1.0282019999999998</v>
      </c>
      <c r="AJ102" s="33">
        <f t="shared" si="102"/>
        <v>1.2512141770779046</v>
      </c>
      <c r="AK102" s="33">
        <f t="shared" si="113"/>
        <v>-1.0333204513788052E-2</v>
      </c>
      <c r="AL102" s="60">
        <f t="shared" si="114"/>
        <v>3.6842399999999997E-2</v>
      </c>
      <c r="AM102" s="60">
        <f t="shared" si="115"/>
        <v>4.4455008919083688E-2</v>
      </c>
      <c r="AN102" s="60">
        <f t="shared" si="116"/>
        <v>1.3915898054415038E-3</v>
      </c>
      <c r="AO102" s="34">
        <f t="shared" si="103"/>
        <v>4.6789599999999991</v>
      </c>
      <c r="AP102" s="34">
        <f t="shared" si="117"/>
        <v>6.1242912970727543</v>
      </c>
      <c r="AQ102" s="10">
        <f t="shared" si="104"/>
        <v>4.6871773799591541</v>
      </c>
      <c r="AR102" s="10">
        <f t="shared" si="118"/>
        <v>4.4952298120514014</v>
      </c>
      <c r="AS102" s="10">
        <f t="shared" si="119"/>
        <v>-0.19194756790775269</v>
      </c>
      <c r="AT102" s="10">
        <f>SUM(AS$95:AS102)*5</f>
        <v>21.9579494129346</v>
      </c>
      <c r="AU102" s="10"/>
      <c r="AV102" s="10"/>
      <c r="AW102" s="10"/>
      <c r="AY102" s="10"/>
    </row>
    <row r="103" spans="1:53" x14ac:dyDescent="0.25">
      <c r="A103" s="4">
        <v>45</v>
      </c>
      <c r="B103" s="18">
        <f t="shared" si="94"/>
        <v>2068</v>
      </c>
      <c r="C103" s="39">
        <f t="shared" si="90"/>
        <v>191.75</v>
      </c>
      <c r="D103" s="22">
        <f t="shared" si="105"/>
        <v>0.88999999999998636</v>
      </c>
      <c r="E103" s="64">
        <f t="shared" si="106"/>
        <v>2.1630000000000003</v>
      </c>
      <c r="F103" s="64">
        <f t="shared" si="106"/>
        <v>2.0684999999999998</v>
      </c>
      <c r="G103" s="64">
        <f t="shared" si="106"/>
        <v>0.1575</v>
      </c>
      <c r="H103" s="64">
        <f t="shared" si="106"/>
        <v>0.19</v>
      </c>
      <c r="I103" s="64">
        <f t="shared" si="106"/>
        <v>0.99281700000000017</v>
      </c>
      <c r="J103" s="64">
        <f t="shared" si="106"/>
        <v>1.3159649999999998</v>
      </c>
      <c r="K103" s="64">
        <f t="shared" si="106"/>
        <v>4.412520000000001E-2</v>
      </c>
      <c r="L103" s="64">
        <f t="shared" si="96"/>
        <v>0.99281700000000017</v>
      </c>
      <c r="M103" s="64">
        <f t="shared" si="91"/>
        <v>9.7942389717778564</v>
      </c>
      <c r="N103" s="64">
        <f t="shared" si="97"/>
        <v>-0.31593996883812636</v>
      </c>
      <c r="O103" s="64">
        <f t="shared" si="97"/>
        <v>1.3159649999999998</v>
      </c>
      <c r="P103" s="64">
        <f t="shared" si="92"/>
        <v>1.5912633755161094</v>
      </c>
      <c r="Q103" s="64">
        <f t="shared" si="98"/>
        <v>3.3940590099455603E-2</v>
      </c>
      <c r="R103" s="64">
        <f t="shared" si="98"/>
        <v>4.412520000000001E-2</v>
      </c>
      <c r="S103" s="64">
        <f t="shared" si="93"/>
        <v>5.3681337808585403E-2</v>
      </c>
      <c r="T103" s="64">
        <f t="shared" si="99"/>
        <v>-3.7634096264567429E-4</v>
      </c>
      <c r="U103" s="64">
        <f t="shared" si="99"/>
        <v>5.952700000000001</v>
      </c>
      <c r="V103" s="64">
        <f t="shared" si="99"/>
        <v>6.560324280298671</v>
      </c>
      <c r="W103" s="29">
        <f>'2.4 Set aside x3'!D13</f>
        <v>212.35</v>
      </c>
      <c r="X103" s="35">
        <f t="shared" si="107"/>
        <v>1.75</v>
      </c>
      <c r="Y103" s="29">
        <f>'2.4 Set aside x3'!F13*k</f>
        <v>1.7430000000000001</v>
      </c>
      <c r="Z103" s="29">
        <f>'2.4 Set aside x3'!G13*k</f>
        <v>1.6337999999999999</v>
      </c>
      <c r="AA103" s="29">
        <f>'2.4 Set aside x3'!H13*k</f>
        <v>0.126</v>
      </c>
      <c r="AB103" s="29">
        <f>'2.4 Set aside x3'!I13/2</f>
        <v>0.125</v>
      </c>
      <c r="AC103" s="68">
        <f t="shared" si="108"/>
        <v>0.80003700000000011</v>
      </c>
      <c r="AD103" s="348">
        <f t="shared" si="100"/>
        <v>1.047879</v>
      </c>
      <c r="AE103" s="68">
        <f t="shared" si="109"/>
        <v>3.5557200000000004E-2</v>
      </c>
      <c r="AF103" s="33">
        <f t="shared" si="110"/>
        <v>0.80003700000000011</v>
      </c>
      <c r="AG103" s="33">
        <f t="shared" si="101"/>
        <v>8.4573672848666881</v>
      </c>
      <c r="AH103" s="33">
        <f t="shared" si="111"/>
        <v>-0.33859541702865315</v>
      </c>
      <c r="AI103" s="36">
        <f t="shared" si="112"/>
        <v>1.047879</v>
      </c>
      <c r="AJ103" s="33">
        <f t="shared" si="102"/>
        <v>1.2690645073321329</v>
      </c>
      <c r="AK103" s="33">
        <f t="shared" si="113"/>
        <v>1.785033025422833E-2</v>
      </c>
      <c r="AL103" s="60">
        <f t="shared" si="114"/>
        <v>3.5557200000000004E-2</v>
      </c>
      <c r="AM103" s="60">
        <f t="shared" si="115"/>
        <v>4.341580956609814E-2</v>
      </c>
      <c r="AN103" s="60">
        <f t="shared" si="116"/>
        <v>-1.0391993529855481E-3</v>
      </c>
      <c r="AO103" s="34">
        <f t="shared" si="103"/>
        <v>4.7161400000000002</v>
      </c>
      <c r="AP103" s="34">
        <f t="shared" si="117"/>
        <v>6.1443557138725904</v>
      </c>
      <c r="AQ103" s="10">
        <f t="shared" si="104"/>
        <v>4.8152780217392239</v>
      </c>
      <c r="AR103" s="10">
        <f t="shared" si="118"/>
        <v>4.5099570939824813</v>
      </c>
      <c r="AS103" s="10">
        <f t="shared" si="119"/>
        <v>-0.30532092775674258</v>
      </c>
      <c r="AT103" s="10">
        <f>SUM(AS$95:AS103)*5</f>
        <v>20.431344774150887</v>
      </c>
      <c r="AU103" s="10"/>
      <c r="AV103" s="10"/>
      <c r="AW103" s="10"/>
      <c r="AY103" s="10"/>
    </row>
    <row r="104" spans="1:53" x14ac:dyDescent="0.25">
      <c r="A104" s="4">
        <v>50</v>
      </c>
      <c r="B104" s="18">
        <f t="shared" si="94"/>
        <v>2073</v>
      </c>
      <c r="C104" s="39">
        <f t="shared" si="90"/>
        <v>192.59</v>
      </c>
      <c r="D104" s="22">
        <f t="shared" si="105"/>
        <v>0.84000000000000341</v>
      </c>
      <c r="E104" s="64">
        <f t="shared" si="106"/>
        <v>2.0726999999999998</v>
      </c>
      <c r="F104" s="64">
        <f t="shared" si="106"/>
        <v>2.2176</v>
      </c>
      <c r="G104" s="64">
        <f t="shared" si="106"/>
        <v>0.1638</v>
      </c>
      <c r="H104" s="64">
        <f t="shared" si="106"/>
        <v>0.155</v>
      </c>
      <c r="I104" s="64">
        <f t="shared" si="106"/>
        <v>0.95136929999999997</v>
      </c>
      <c r="J104" s="64">
        <f t="shared" si="106"/>
        <v>1.3504995</v>
      </c>
      <c r="K104" s="64">
        <f t="shared" si="106"/>
        <v>4.2283080000000001E-2</v>
      </c>
      <c r="L104" s="64">
        <f t="shared" si="96"/>
        <v>0.95136929999999997</v>
      </c>
      <c r="M104" s="64">
        <f t="shared" si="91"/>
        <v>9.4777495539380645</v>
      </c>
      <c r="N104" s="64">
        <f t="shared" si="97"/>
        <v>-0.3164894178397919</v>
      </c>
      <c r="O104" s="64">
        <f t="shared" si="97"/>
        <v>1.3504995</v>
      </c>
      <c r="P104" s="64">
        <f t="shared" si="92"/>
        <v>1.631797780870309</v>
      </c>
      <c r="Q104" s="64">
        <f t="shared" si="98"/>
        <v>4.053440535419961E-2</v>
      </c>
      <c r="R104" s="64">
        <f t="shared" si="98"/>
        <v>4.2283080000000001E-2</v>
      </c>
      <c r="S104" s="64">
        <f t="shared" si="93"/>
        <v>5.177268949690414E-2</v>
      </c>
      <c r="T104" s="64">
        <f t="shared" si="99"/>
        <v>-1.908648311681263E-3</v>
      </c>
      <c r="U104" s="64">
        <f t="shared" si="99"/>
        <v>5.9918300000000011</v>
      </c>
      <c r="V104" s="64">
        <f t="shared" si="99"/>
        <v>6.5539663392027316</v>
      </c>
      <c r="W104" s="29">
        <f>'2.4 Set aside x3'!D14</f>
        <v>214.04</v>
      </c>
      <c r="X104" s="35">
        <f t="shared" si="107"/>
        <v>1.6899999999999977</v>
      </c>
      <c r="Y104" s="29">
        <f>'2.4 Set aside x3'!F14*k</f>
        <v>1.7828999999999999</v>
      </c>
      <c r="Z104" s="29">
        <f>'2.4 Set aside x3'!G14*k</f>
        <v>1.5854999999999999</v>
      </c>
      <c r="AA104" s="29">
        <f>'2.4 Set aside x3'!H14*k</f>
        <v>0.12389999999999998</v>
      </c>
      <c r="AB104" s="29">
        <f>'2.4 Set aside x3'!I14/2</f>
        <v>0.16500000000000001</v>
      </c>
      <c r="AC104" s="68">
        <f t="shared" si="108"/>
        <v>0.8183511</v>
      </c>
      <c r="AD104" s="348">
        <f t="shared" si="100"/>
        <v>1.0393005</v>
      </c>
      <c r="AE104" s="68">
        <f t="shared" si="109"/>
        <v>3.637116E-2</v>
      </c>
      <c r="AF104" s="33">
        <f t="shared" si="110"/>
        <v>0.8183511</v>
      </c>
      <c r="AG104" s="33">
        <f t="shared" si="101"/>
        <v>8.1809169538429067</v>
      </c>
      <c r="AH104" s="33">
        <f t="shared" si="111"/>
        <v>-0.27645033102378136</v>
      </c>
      <c r="AI104" s="36">
        <f t="shared" si="112"/>
        <v>1.0393005</v>
      </c>
      <c r="AJ104" s="33">
        <f t="shared" si="102"/>
        <v>1.263641529724429</v>
      </c>
      <c r="AK104" s="33">
        <f t="shared" si="113"/>
        <v>-5.4229776077039382E-3</v>
      </c>
      <c r="AL104" s="60">
        <f t="shared" si="114"/>
        <v>3.637116E-2</v>
      </c>
      <c r="AM104" s="60">
        <f t="shared" si="115"/>
        <v>4.4046063338722942E-2</v>
      </c>
      <c r="AN104" s="60">
        <f t="shared" si="116"/>
        <v>6.302537726248017E-4</v>
      </c>
      <c r="AO104" s="34">
        <f t="shared" si="103"/>
        <v>4.7544899999999997</v>
      </c>
      <c r="AP104" s="34">
        <f t="shared" si="117"/>
        <v>6.1632469451411369</v>
      </c>
      <c r="AQ104" s="10">
        <f t="shared" si="104"/>
        <v>4.8106112929748051</v>
      </c>
      <c r="AR104" s="10">
        <f t="shared" si="118"/>
        <v>4.5238232577335946</v>
      </c>
      <c r="AS104" s="10">
        <f t="shared" si="119"/>
        <v>-0.28678803524121044</v>
      </c>
      <c r="AT104" s="10">
        <f>SUM(AS$95:AS104)*5</f>
        <v>18.997404597944833</v>
      </c>
      <c r="AU104" s="10"/>
      <c r="AV104" s="10"/>
      <c r="AW104" s="10"/>
      <c r="AY104" s="10"/>
      <c r="AZ104" s="10"/>
    </row>
    <row r="105" spans="1:53" x14ac:dyDescent="0.25">
      <c r="A105" s="4">
        <v>55</v>
      </c>
      <c r="B105" s="18">
        <f t="shared" si="94"/>
        <v>2078</v>
      </c>
      <c r="C105" s="39">
        <f t="shared" si="90"/>
        <v>193.45</v>
      </c>
      <c r="D105" s="22">
        <f t="shared" si="105"/>
        <v>0.85999999999998522</v>
      </c>
      <c r="E105" s="64">
        <f t="shared" si="106"/>
        <v>2.1126</v>
      </c>
      <c r="F105" s="64">
        <f t="shared" si="106"/>
        <v>2.2637999999999998</v>
      </c>
      <c r="G105" s="64">
        <f t="shared" si="106"/>
        <v>0.16800000000000001</v>
      </c>
      <c r="H105" s="64">
        <f t="shared" si="106"/>
        <v>0.16</v>
      </c>
      <c r="I105" s="64">
        <f t="shared" si="106"/>
        <v>0.96968340000000008</v>
      </c>
      <c r="J105" s="64">
        <f t="shared" si="106"/>
        <v>1.377831</v>
      </c>
      <c r="K105" s="64">
        <f t="shared" si="106"/>
        <v>4.3097040000000003E-2</v>
      </c>
      <c r="L105" s="64">
        <f t="shared" si="96"/>
        <v>0.96968340000000008</v>
      </c>
      <c r="M105" s="64">
        <f t="shared" si="91"/>
        <v>9.2205436129603697</v>
      </c>
      <c r="N105" s="64">
        <f t="shared" si="97"/>
        <v>-0.25720594097769478</v>
      </c>
      <c r="O105" s="64">
        <f t="shared" si="97"/>
        <v>1.377831</v>
      </c>
      <c r="P105" s="64">
        <f t="shared" si="92"/>
        <v>1.6662948190946389</v>
      </c>
      <c r="Q105" s="64">
        <f t="shared" si="98"/>
        <v>3.4497038224329923E-2</v>
      </c>
      <c r="R105" s="64">
        <f t="shared" si="98"/>
        <v>4.3097040000000003E-2</v>
      </c>
      <c r="S105" s="64">
        <f t="shared" si="93"/>
        <v>5.2249244955881617E-2</v>
      </c>
      <c r="T105" s="64">
        <f t="shared" si="99"/>
        <v>4.7655545897747759E-4</v>
      </c>
      <c r="U105" s="64">
        <f t="shared" si="99"/>
        <v>6.1157200000000014</v>
      </c>
      <c r="V105" s="64">
        <f t="shared" si="99"/>
        <v>6.7534876527055996</v>
      </c>
      <c r="W105" s="29">
        <f>'2.4 Set aside x3'!D15</f>
        <v>215.69</v>
      </c>
      <c r="X105" s="35">
        <f t="shared" si="107"/>
        <v>1.6500000000000057</v>
      </c>
      <c r="Y105" s="29">
        <f>'2.4 Set aside x3'!F15*k</f>
        <v>1.7009999999999998</v>
      </c>
      <c r="Z105" s="29">
        <f>'2.4 Set aside x3'!G15*k</f>
        <v>1.7241000000000002</v>
      </c>
      <c r="AA105" s="29">
        <f>'2.4 Set aside x3'!H15*k</f>
        <v>0.13019999999999998</v>
      </c>
      <c r="AB105" s="29">
        <f>'2.4 Set aside x3'!I15/2</f>
        <v>0.13500000000000001</v>
      </c>
      <c r="AC105" s="68">
        <f t="shared" si="108"/>
        <v>0.78075899999999998</v>
      </c>
      <c r="AD105" s="348">
        <f t="shared" si="100"/>
        <v>1.0719030000000001</v>
      </c>
      <c r="AE105" s="68">
        <f t="shared" si="109"/>
        <v>3.4700399999999999E-2</v>
      </c>
      <c r="AF105" s="33">
        <f t="shared" si="110"/>
        <v>0.78075899999999998</v>
      </c>
      <c r="AG105" s="33">
        <f t="shared" si="101"/>
        <v>7.902660862446754</v>
      </c>
      <c r="AH105" s="33">
        <f t="shared" si="111"/>
        <v>-0.2782560913961527</v>
      </c>
      <c r="AI105" s="36">
        <f t="shared" si="112"/>
        <v>1.0719030000000001</v>
      </c>
      <c r="AJ105" s="33">
        <f t="shared" si="102"/>
        <v>1.2952853736642715</v>
      </c>
      <c r="AK105" s="33">
        <f t="shared" si="113"/>
        <v>3.1643843939842542E-2</v>
      </c>
      <c r="AL105" s="60">
        <f t="shared" si="114"/>
        <v>3.4700399999999999E-2</v>
      </c>
      <c r="AM105" s="60">
        <f t="shared" si="115"/>
        <v>4.2486717517845794E-2</v>
      </c>
      <c r="AN105" s="60">
        <f t="shared" si="116"/>
        <v>-1.5593458208771477E-3</v>
      </c>
      <c r="AO105" s="34">
        <f t="shared" si="103"/>
        <v>4.79739</v>
      </c>
      <c r="AP105" s="34">
        <f t="shared" si="117"/>
        <v>6.1992184067228182</v>
      </c>
      <c r="AQ105" s="10">
        <f t="shared" si="104"/>
        <v>4.9570599370859103</v>
      </c>
      <c r="AR105" s="10">
        <f t="shared" si="118"/>
        <v>4.5502263105345486</v>
      </c>
      <c r="AS105" s="10">
        <f t="shared" si="119"/>
        <v>-0.40683362655136168</v>
      </c>
      <c r="AT105" s="10">
        <f>SUM(AS$95:AS105)*5</f>
        <v>16.963236465188025</v>
      </c>
      <c r="AU105" s="10"/>
      <c r="AV105" s="10"/>
      <c r="AW105" s="10"/>
      <c r="AY105" s="10"/>
      <c r="AZ105" s="10"/>
    </row>
    <row r="106" spans="1:53" x14ac:dyDescent="0.25">
      <c r="A106" s="4">
        <v>60</v>
      </c>
      <c r="B106" s="18">
        <f t="shared" si="94"/>
        <v>2083</v>
      </c>
      <c r="C106" s="39">
        <f t="shared" si="90"/>
        <v>194.16</v>
      </c>
      <c r="D106" s="22">
        <f t="shared" si="105"/>
        <v>0.71000000000000796</v>
      </c>
      <c r="E106" s="64">
        <f t="shared" ref="E106:K115" si="120">E36</f>
        <v>2.0223</v>
      </c>
      <c r="F106" s="64">
        <f t="shared" si="120"/>
        <v>2.3771999999999998</v>
      </c>
      <c r="G106" s="64">
        <f t="shared" si="120"/>
        <v>0.1701</v>
      </c>
      <c r="H106" s="64">
        <f t="shared" si="120"/>
        <v>0.24</v>
      </c>
      <c r="I106" s="64">
        <f t="shared" si="120"/>
        <v>0.9282357</v>
      </c>
      <c r="J106" s="64">
        <f t="shared" si="120"/>
        <v>1.3987995</v>
      </c>
      <c r="K106" s="64">
        <f t="shared" si="120"/>
        <v>4.125492E-2</v>
      </c>
      <c r="L106" s="64">
        <f t="shared" si="96"/>
        <v>0.9282357</v>
      </c>
      <c r="M106" s="64">
        <f t="shared" si="91"/>
        <v>8.9551851361591304</v>
      </c>
      <c r="N106" s="64">
        <f t="shared" si="97"/>
        <v>-0.26535847680123936</v>
      </c>
      <c r="O106" s="64">
        <f t="shared" si="97"/>
        <v>1.3987995</v>
      </c>
      <c r="P106" s="64">
        <f t="shared" si="92"/>
        <v>1.6933615915094578</v>
      </c>
      <c r="Q106" s="64">
        <f t="shared" si="98"/>
        <v>2.7066772414818807E-2</v>
      </c>
      <c r="R106" s="64">
        <f t="shared" si="98"/>
        <v>4.125492E-2</v>
      </c>
      <c r="S106" s="64">
        <f t="shared" si="93"/>
        <v>5.0491368855045224E-2</v>
      </c>
      <c r="T106" s="64">
        <f t="shared" si="99"/>
        <v>-1.7578761008363933E-3</v>
      </c>
      <c r="U106" s="64">
        <f t="shared" si="99"/>
        <v>6.2524799999999994</v>
      </c>
      <c r="V106" s="64">
        <f t="shared" si="99"/>
        <v>6.72243041951275</v>
      </c>
      <c r="W106" s="29">
        <f>'2.4 Set aside x3'!D16</f>
        <v>217.28</v>
      </c>
      <c r="X106" s="35">
        <f t="shared" si="107"/>
        <v>1.5900000000000034</v>
      </c>
      <c r="Y106" s="29">
        <f>'2.4 Set aside x3'!F16*k</f>
        <v>1.7619</v>
      </c>
      <c r="Z106" s="29">
        <f>'2.4 Set aside x3'!G16*k</f>
        <v>1.6967999999999999</v>
      </c>
      <c r="AA106" s="29">
        <f>'2.4 Set aside x3'!H16*k</f>
        <v>0.13019999999999998</v>
      </c>
      <c r="AB106" s="29">
        <f>'2.4 Set aside x3'!I16/2</f>
        <v>0.18</v>
      </c>
      <c r="AC106" s="68">
        <f t="shared" si="108"/>
        <v>0.80871210000000004</v>
      </c>
      <c r="AD106" s="348">
        <f t="shared" si="100"/>
        <v>1.0764494999999998</v>
      </c>
      <c r="AE106" s="68">
        <f t="shared" si="109"/>
        <v>3.5942760000000004E-2</v>
      </c>
      <c r="AF106" s="33">
        <f t="shared" si="110"/>
        <v>0.80871210000000004</v>
      </c>
      <c r="AG106" s="33">
        <f t="shared" si="101"/>
        <v>7.6883779653412558</v>
      </c>
      <c r="AH106" s="33">
        <f t="shared" si="111"/>
        <v>-0.21428289710549819</v>
      </c>
      <c r="AI106" s="36">
        <f t="shared" si="112"/>
        <v>1.0764494999999998</v>
      </c>
      <c r="AJ106" s="33">
        <f t="shared" si="102"/>
        <v>1.3054257678224392</v>
      </c>
      <c r="AK106" s="33">
        <f t="shared" si="113"/>
        <v>1.0140394158167698E-2</v>
      </c>
      <c r="AL106" s="60">
        <f t="shared" si="114"/>
        <v>3.5942760000000004E-2</v>
      </c>
      <c r="AM106" s="60">
        <f t="shared" si="115"/>
        <v>4.3453421516806513E-2</v>
      </c>
      <c r="AN106" s="60">
        <f t="shared" si="116"/>
        <v>9.6670399896071901E-4</v>
      </c>
      <c r="AO106" s="34">
        <f t="shared" si="103"/>
        <v>4.8995699999999998</v>
      </c>
      <c r="AP106" s="34">
        <f t="shared" si="117"/>
        <v>6.2863942010516336</v>
      </c>
      <c r="AQ106" s="10">
        <f t="shared" si="104"/>
        <v>4.9342639279223581</v>
      </c>
      <c r="AR106" s="10">
        <f t="shared" si="118"/>
        <v>4.6142133435718993</v>
      </c>
      <c r="AS106" s="10">
        <f t="shared" si="119"/>
        <v>-0.32005058435045886</v>
      </c>
      <c r="AT106" s="10">
        <f>SUM(AS$95:AS106)*5</f>
        <v>15.362983543435732</v>
      </c>
      <c r="AU106" s="10"/>
      <c r="AV106" s="10"/>
      <c r="AW106" s="10"/>
      <c r="AY106" s="10"/>
      <c r="AZ106" s="10"/>
    </row>
    <row r="107" spans="1:53" x14ac:dyDescent="0.25">
      <c r="A107" s="4">
        <v>65</v>
      </c>
      <c r="B107" s="18">
        <f t="shared" si="94"/>
        <v>2088</v>
      </c>
      <c r="C107" s="39">
        <f t="shared" si="90"/>
        <v>194.58</v>
      </c>
      <c r="D107" s="22">
        <f t="shared" si="105"/>
        <v>0.42000000000001592</v>
      </c>
      <c r="E107" s="64">
        <f t="shared" si="120"/>
        <v>2.1944999999999997</v>
      </c>
      <c r="F107" s="64">
        <f t="shared" si="120"/>
        <v>2.2469999999999999</v>
      </c>
      <c r="G107" s="64">
        <f t="shared" si="120"/>
        <v>0.16800000000000001</v>
      </c>
      <c r="H107" s="64">
        <f t="shared" si="120"/>
        <v>0.27500000000000002</v>
      </c>
      <c r="I107" s="64">
        <f t="shared" si="120"/>
        <v>1.0072755</v>
      </c>
      <c r="J107" s="64">
        <f t="shared" si="120"/>
        <v>1.3915124999999997</v>
      </c>
      <c r="K107" s="64">
        <f t="shared" si="120"/>
        <v>4.4767799999999996E-2</v>
      </c>
      <c r="L107" s="64">
        <f t="shared" si="96"/>
        <v>1.0072755</v>
      </c>
      <c r="M107" s="64">
        <f t="shared" si="91"/>
        <v>8.8032169647044096</v>
      </c>
      <c r="N107" s="64">
        <f t="shared" si="97"/>
        <v>-0.15196817145472075</v>
      </c>
      <c r="O107" s="64">
        <f t="shared" si="97"/>
        <v>1.3915124999999997</v>
      </c>
      <c r="P107" s="64">
        <f t="shared" si="92"/>
        <v>1.6908593660892952</v>
      </c>
      <c r="Q107" s="64">
        <f t="shared" si="98"/>
        <v>-2.5022254201625405E-3</v>
      </c>
      <c r="R107" s="64">
        <f t="shared" si="98"/>
        <v>4.4767799999999996E-2</v>
      </c>
      <c r="S107" s="64">
        <f t="shared" si="93"/>
        <v>5.3693497327198428E-2</v>
      </c>
      <c r="T107" s="64">
        <f t="shared" si="99"/>
        <v>3.202128472153204E-3</v>
      </c>
      <c r="U107" s="64">
        <f t="shared" si="99"/>
        <v>6.34985</v>
      </c>
      <c r="V107" s="64">
        <f t="shared" si="99"/>
        <v>6.6185817315972857</v>
      </c>
      <c r="W107" s="29">
        <f>'2.4 Set aside x3'!D17</f>
        <v>218.69</v>
      </c>
      <c r="X107" s="35">
        <f t="shared" si="107"/>
        <v>1.4099999999999966</v>
      </c>
      <c r="Y107" s="29">
        <f>'2.4 Set aside x3'!F17*k</f>
        <v>1.8017999999999998</v>
      </c>
      <c r="Z107" s="29">
        <f>'2.4 Set aside x3'!G17*k</f>
        <v>1.6841999999999999</v>
      </c>
      <c r="AA107" s="29">
        <f>'2.4 Set aside x3'!H17*k</f>
        <v>0.13019999999999998</v>
      </c>
      <c r="AB107" s="29">
        <f>'2.4 Set aside x3'!I17/2</f>
        <v>0.17499999999999999</v>
      </c>
      <c r="AC107" s="68">
        <f t="shared" si="108"/>
        <v>0.82702619999999993</v>
      </c>
      <c r="AD107" s="348">
        <f t="shared" si="100"/>
        <v>1.081437</v>
      </c>
      <c r="AE107" s="68">
        <f t="shared" si="109"/>
        <v>3.675672E-2</v>
      </c>
      <c r="AF107" s="33">
        <f t="shared" si="110"/>
        <v>0.82702619999999993</v>
      </c>
      <c r="AG107" s="33">
        <f t="shared" si="101"/>
        <v>7.5201479685613384</v>
      </c>
      <c r="AH107" s="33">
        <f t="shared" si="111"/>
        <v>-0.16822999677991746</v>
      </c>
      <c r="AI107" s="36">
        <f t="shared" si="112"/>
        <v>1.081437</v>
      </c>
      <c r="AJ107" s="33">
        <f t="shared" si="102"/>
        <v>1.3122058531907257</v>
      </c>
      <c r="AK107" s="33">
        <f t="shared" si="113"/>
        <v>6.7800853682864481E-3</v>
      </c>
      <c r="AL107" s="60">
        <f t="shared" si="114"/>
        <v>3.675672E-2</v>
      </c>
      <c r="AM107" s="60">
        <f t="shared" si="115"/>
        <v>4.4438272255072832E-2</v>
      </c>
      <c r="AN107" s="60">
        <f t="shared" si="116"/>
        <v>9.8485073826631853E-4</v>
      </c>
      <c r="AO107" s="34">
        <f t="shared" si="103"/>
        <v>4.9285599999999992</v>
      </c>
      <c r="AP107" s="34">
        <f t="shared" si="117"/>
        <v>6.1780949393266313</v>
      </c>
      <c r="AQ107" s="10">
        <f t="shared" si="104"/>
        <v>4.8580389909924078</v>
      </c>
      <c r="AR107" s="10">
        <f t="shared" si="118"/>
        <v>4.5347216854657475</v>
      </c>
      <c r="AS107" s="10">
        <f t="shared" si="119"/>
        <v>-0.32331730552666027</v>
      </c>
      <c r="AT107" s="10">
        <f>SUM(AS$95:AS107)*5</f>
        <v>13.74639701580243</v>
      </c>
      <c r="AU107" s="10"/>
      <c r="AV107" s="10"/>
      <c r="AW107" s="10"/>
      <c r="AY107" s="10"/>
      <c r="AZ107" s="10"/>
      <c r="BA107" s="10"/>
    </row>
    <row r="108" spans="1:53" x14ac:dyDescent="0.25">
      <c r="A108" s="4">
        <v>70</v>
      </c>
      <c r="B108" s="18">
        <f t="shared" si="94"/>
        <v>2093</v>
      </c>
      <c r="C108" s="39">
        <f t="shared" si="90"/>
        <v>194.91</v>
      </c>
      <c r="D108" s="22">
        <f t="shared" si="105"/>
        <v>0.32999999999998408</v>
      </c>
      <c r="E108" s="64">
        <f t="shared" si="120"/>
        <v>2.3561999999999999</v>
      </c>
      <c r="F108" s="64">
        <f t="shared" si="120"/>
        <v>2.0453999999999999</v>
      </c>
      <c r="G108" s="64">
        <f t="shared" si="120"/>
        <v>0.16170000000000001</v>
      </c>
      <c r="H108" s="64">
        <f t="shared" si="120"/>
        <v>0.28499999999999998</v>
      </c>
      <c r="I108" s="64">
        <f t="shared" si="120"/>
        <v>1.0814957999999999</v>
      </c>
      <c r="J108" s="64">
        <f t="shared" si="120"/>
        <v>1.3545209999999999</v>
      </c>
      <c r="K108" s="64">
        <f t="shared" si="120"/>
        <v>4.8066480000000002E-2</v>
      </c>
      <c r="L108" s="64">
        <f t="shared" si="96"/>
        <v>1.0814957999999999</v>
      </c>
      <c r="M108" s="64">
        <f t="shared" si="91"/>
        <v>8.7451412874414203</v>
      </c>
      <c r="N108" s="64">
        <f t="shared" si="97"/>
        <v>-5.8075677262989345E-2</v>
      </c>
      <c r="O108" s="64">
        <f t="shared" si="97"/>
        <v>1.3545209999999999</v>
      </c>
      <c r="P108" s="64">
        <f t="shared" si="92"/>
        <v>1.6534255309486319</v>
      </c>
      <c r="Q108" s="64">
        <f t="shared" si="98"/>
        <v>-3.7433835140663341E-2</v>
      </c>
      <c r="R108" s="64">
        <f t="shared" si="98"/>
        <v>4.8066480000000002E-2</v>
      </c>
      <c r="S108" s="64">
        <f t="shared" si="93"/>
        <v>5.7558239016420945E-2</v>
      </c>
      <c r="T108" s="64">
        <f t="shared" si="99"/>
        <v>3.8647416892225173E-3</v>
      </c>
      <c r="U108" s="64">
        <f t="shared" si="99"/>
        <v>6.3027899999999999</v>
      </c>
      <c r="V108" s="64">
        <f t="shared" si="99"/>
        <v>6.5411452292855534</v>
      </c>
      <c r="W108" s="29">
        <f>'2.4 Set aside x3'!D18</f>
        <v>219.82</v>
      </c>
      <c r="X108" s="35">
        <f t="shared" si="107"/>
        <v>1.1299999999999955</v>
      </c>
      <c r="Y108" s="29">
        <f>'2.4 Set aside x3'!F18*k</f>
        <v>1.8669</v>
      </c>
      <c r="Z108" s="29">
        <f>'2.4 Set aside x3'!G18*k</f>
        <v>1.6127999999999998</v>
      </c>
      <c r="AA108" s="29">
        <f>'2.4 Set aside x3'!H18*k</f>
        <v>0.12809999999999999</v>
      </c>
      <c r="AB108" s="29">
        <f>'2.4 Set aside x3'!I18/2</f>
        <v>0.22500000000000001</v>
      </c>
      <c r="AC108" s="68">
        <f t="shared" si="108"/>
        <v>0.85690710000000003</v>
      </c>
      <c r="AD108" s="348">
        <f t="shared" si="100"/>
        <v>1.0702544999999999</v>
      </c>
      <c r="AE108" s="68">
        <f t="shared" si="109"/>
        <v>3.8084760000000002E-2</v>
      </c>
      <c r="AF108" s="33">
        <f t="shared" si="110"/>
        <v>0.85690710000000003</v>
      </c>
      <c r="AG108" s="33">
        <f t="shared" si="101"/>
        <v>7.4035761501012765</v>
      </c>
      <c r="AH108" s="33">
        <f t="shared" si="111"/>
        <v>-0.11657181846006193</v>
      </c>
      <c r="AI108" s="36">
        <f t="shared" si="112"/>
        <v>1.0702544999999999</v>
      </c>
      <c r="AJ108" s="33">
        <f t="shared" si="102"/>
        <v>1.3022219142759601</v>
      </c>
      <c r="AK108" s="33">
        <f t="shared" si="113"/>
        <v>-9.9839389147655666E-3</v>
      </c>
      <c r="AL108" s="60">
        <f t="shared" si="114"/>
        <v>3.8084760000000002E-2</v>
      </c>
      <c r="AM108" s="60">
        <f t="shared" si="115"/>
        <v>4.5940410913944005E-2</v>
      </c>
      <c r="AN108" s="60">
        <f t="shared" si="116"/>
        <v>1.502138658871173E-3</v>
      </c>
      <c r="AO108" s="34">
        <f t="shared" si="103"/>
        <v>4.98264</v>
      </c>
      <c r="AP108" s="34">
        <f t="shared" si="117"/>
        <v>5.9875863812840393</v>
      </c>
      <c r="AQ108" s="10">
        <f t="shared" si="104"/>
        <v>4.8012005982955959</v>
      </c>
      <c r="AR108" s="10">
        <f t="shared" si="118"/>
        <v>4.3948884038624847</v>
      </c>
      <c r="AS108" s="10">
        <f t="shared" si="119"/>
        <v>-0.40631219443311117</v>
      </c>
      <c r="AT108" s="10">
        <f>SUM(AS$95:AS108)*5</f>
        <v>11.714836043636874</v>
      </c>
      <c r="AU108" s="10"/>
      <c r="AV108" s="10"/>
      <c r="AW108" s="10"/>
      <c r="AY108" s="10"/>
      <c r="AZ108" s="10"/>
    </row>
    <row r="109" spans="1:53" x14ac:dyDescent="0.25">
      <c r="A109" s="4">
        <v>75</v>
      </c>
      <c r="B109" s="18">
        <f t="shared" si="94"/>
        <v>2098</v>
      </c>
      <c r="C109" s="39">
        <f t="shared" si="90"/>
        <v>195.12</v>
      </c>
      <c r="D109" s="22">
        <f t="shared" si="105"/>
        <v>0.21000000000000796</v>
      </c>
      <c r="E109" s="64">
        <f t="shared" si="120"/>
        <v>2.3456999999999999</v>
      </c>
      <c r="F109" s="64">
        <f t="shared" si="120"/>
        <v>1.9572000000000001</v>
      </c>
      <c r="G109" s="64">
        <f t="shared" si="120"/>
        <v>0.15539999999999998</v>
      </c>
      <c r="H109" s="64">
        <f t="shared" si="120"/>
        <v>0.23499999999999999</v>
      </c>
      <c r="I109" s="64">
        <f t="shared" si="120"/>
        <v>1.0766762999999999</v>
      </c>
      <c r="J109" s="64">
        <f t="shared" si="120"/>
        <v>1.3184325000000001</v>
      </c>
      <c r="K109" s="64">
        <f t="shared" si="120"/>
        <v>4.7852280000000004E-2</v>
      </c>
      <c r="L109" s="64">
        <f t="shared" si="96"/>
        <v>1.0766762999999999</v>
      </c>
      <c r="M109" s="64">
        <f t="shared" si="91"/>
        <v>8.6897639738863202</v>
      </c>
      <c r="N109" s="64">
        <f t="shared" si="97"/>
        <v>-5.5377313555100116E-2</v>
      </c>
      <c r="O109" s="64">
        <f t="shared" si="97"/>
        <v>1.3184325000000001</v>
      </c>
      <c r="P109" s="64">
        <f t="shared" si="92"/>
        <v>1.6107196012801865</v>
      </c>
      <c r="Q109" s="64">
        <f t="shared" si="98"/>
        <v>-4.270592966844533E-2</v>
      </c>
      <c r="R109" s="64">
        <f t="shared" si="98"/>
        <v>4.7852280000000004E-2</v>
      </c>
      <c r="S109" s="64">
        <f t="shared" si="93"/>
        <v>5.8027235280416846E-2</v>
      </c>
      <c r="T109" s="64">
        <f t="shared" si="99"/>
        <v>4.6899626399590083E-4</v>
      </c>
      <c r="U109" s="64">
        <f t="shared" si="99"/>
        <v>6.1012900000000014</v>
      </c>
      <c r="V109" s="64">
        <f t="shared" si="99"/>
        <v>6.2136757530404605</v>
      </c>
      <c r="W109" s="29">
        <f>'2.4 Set aside x3'!D19</f>
        <v>220.72</v>
      </c>
      <c r="X109" s="35">
        <f t="shared" si="107"/>
        <v>0.90000000000000568</v>
      </c>
      <c r="Y109" s="29">
        <f>'2.4 Set aside x3'!F19*k</f>
        <v>1.8983999999999996</v>
      </c>
      <c r="Z109" s="29">
        <f>'2.4 Set aside x3'!G19*k</f>
        <v>1.5645</v>
      </c>
      <c r="AA109" s="29">
        <f>'2.4 Set aside x3'!H19*k</f>
        <v>0.126</v>
      </c>
      <c r="AB109" s="29">
        <f>'2.4 Set aside x3'!I19/2</f>
        <v>0.18</v>
      </c>
      <c r="AC109" s="68">
        <f t="shared" si="108"/>
        <v>0.87136559999999985</v>
      </c>
      <c r="AD109" s="348">
        <f t="shared" si="100"/>
        <v>1.0596179999999999</v>
      </c>
      <c r="AE109" s="68">
        <f t="shared" si="109"/>
        <v>3.8727359999999995E-2</v>
      </c>
      <c r="AF109" s="33">
        <f t="shared" si="110"/>
        <v>0.87136559999999985</v>
      </c>
      <c r="AG109" s="33">
        <f t="shared" si="101"/>
        <v>7.3165529878764159</v>
      </c>
      <c r="AH109" s="33">
        <f t="shared" si="111"/>
        <v>-8.7023162224860506E-2</v>
      </c>
      <c r="AI109" s="36">
        <f t="shared" si="112"/>
        <v>1.0596179999999999</v>
      </c>
      <c r="AJ109" s="33">
        <f t="shared" si="102"/>
        <v>1.2898204865485645</v>
      </c>
      <c r="AK109" s="33">
        <f t="shared" si="113"/>
        <v>-1.2401427727395609E-2</v>
      </c>
      <c r="AL109" s="60">
        <f t="shared" si="114"/>
        <v>3.8727359999999995E-2</v>
      </c>
      <c r="AM109" s="60">
        <f t="shared" si="115"/>
        <v>4.6848554021936564E-2</v>
      </c>
      <c r="AN109" s="60">
        <f t="shared" si="116"/>
        <v>9.0814310799255948E-4</v>
      </c>
      <c r="AO109" s="34">
        <f t="shared" si="103"/>
        <v>4.8995699999999998</v>
      </c>
      <c r="AP109" s="34">
        <f t="shared" si="117"/>
        <v>5.7010535531557425</v>
      </c>
      <c r="AQ109" s="10">
        <f t="shared" si="104"/>
        <v>4.5608380027316979</v>
      </c>
      <c r="AR109" s="10">
        <f t="shared" si="118"/>
        <v>4.184573308016315</v>
      </c>
      <c r="AS109" s="10">
        <f t="shared" si="119"/>
        <v>-0.37626469471538293</v>
      </c>
      <c r="AT109" s="10">
        <f>SUM(AS$95:AS109)*5</f>
        <v>9.833512570059959</v>
      </c>
      <c r="AU109" s="10"/>
      <c r="AV109" s="10"/>
      <c r="AW109" s="10"/>
      <c r="AY109" s="10"/>
    </row>
    <row r="110" spans="1:53" x14ac:dyDescent="0.25">
      <c r="A110" s="4">
        <v>80</v>
      </c>
      <c r="B110" s="18">
        <f t="shared" si="94"/>
        <v>2103</v>
      </c>
      <c r="C110" s="39">
        <f t="shared" si="90"/>
        <v>195.4</v>
      </c>
      <c r="D110" s="22">
        <f t="shared" si="105"/>
        <v>0.28000000000000114</v>
      </c>
      <c r="E110" s="64">
        <f t="shared" si="120"/>
        <v>2.2427999999999999</v>
      </c>
      <c r="F110" s="64">
        <f t="shared" si="120"/>
        <v>1.9866000000000001</v>
      </c>
      <c r="G110" s="64">
        <f t="shared" si="120"/>
        <v>0.15539999999999998</v>
      </c>
      <c r="H110" s="64">
        <f t="shared" si="120"/>
        <v>0.215</v>
      </c>
      <c r="I110" s="64">
        <f t="shared" si="120"/>
        <v>1.0294452000000001</v>
      </c>
      <c r="J110" s="64">
        <f t="shared" si="120"/>
        <v>1.3043939999999998</v>
      </c>
      <c r="K110" s="64">
        <f t="shared" si="120"/>
        <v>4.5753120000000001E-2</v>
      </c>
      <c r="L110" s="64">
        <f t="shared" si="96"/>
        <v>1.0294452000000001</v>
      </c>
      <c r="M110" s="64">
        <f t="shared" si="91"/>
        <v>8.5943241223771025</v>
      </c>
      <c r="N110" s="64">
        <f t="shared" si="97"/>
        <v>-9.5439851509217632E-2</v>
      </c>
      <c r="O110" s="64">
        <f t="shared" si="97"/>
        <v>1.3043939999999998</v>
      </c>
      <c r="P110" s="64">
        <f t="shared" si="92"/>
        <v>1.5891316881638278</v>
      </c>
      <c r="Q110" s="64">
        <f t="shared" si="98"/>
        <v>-2.158791311635877E-2</v>
      </c>
      <c r="R110" s="64">
        <f t="shared" si="98"/>
        <v>4.5753120000000001E-2</v>
      </c>
      <c r="S110" s="64">
        <f t="shared" si="93"/>
        <v>5.601098289007251E-2</v>
      </c>
      <c r="T110" s="64">
        <f t="shared" si="99"/>
        <v>-2.0162523903443363E-3</v>
      </c>
      <c r="U110" s="64">
        <f t="shared" si="99"/>
        <v>5.9797400000000005</v>
      </c>
      <c r="V110" s="64">
        <f t="shared" si="99"/>
        <v>6.1406959829840808</v>
      </c>
      <c r="W110" s="29">
        <f>'2.4 Set aside x3'!D20</f>
        <v>221.53</v>
      </c>
      <c r="X110" s="35">
        <f t="shared" si="107"/>
        <v>0.81000000000000227</v>
      </c>
      <c r="Y110" s="29">
        <f>'2.4 Set aside x3'!F20*k</f>
        <v>1.8732</v>
      </c>
      <c r="Z110" s="29">
        <f>'2.4 Set aside x3'!G20*k</f>
        <v>1.4972999999999999</v>
      </c>
      <c r="AA110" s="29">
        <f>'2.4 Set aside x3'!H20*k</f>
        <v>0.12179999999999999</v>
      </c>
      <c r="AB110" s="29">
        <f>'2.4 Set aside x3'!I20/2</f>
        <v>0.22</v>
      </c>
      <c r="AC110" s="68">
        <f t="shared" si="108"/>
        <v>0.85979879999999997</v>
      </c>
      <c r="AD110" s="348">
        <f t="shared" si="100"/>
        <v>1.027908</v>
      </c>
      <c r="AE110" s="68">
        <f t="shared" si="109"/>
        <v>3.8213280000000002E-2</v>
      </c>
      <c r="AF110" s="33">
        <f t="shared" si="110"/>
        <v>0.85979879999999997</v>
      </c>
      <c r="AG110" s="33">
        <f t="shared" si="101"/>
        <v>7.2292281249817538</v>
      </c>
      <c r="AH110" s="33">
        <f t="shared" si="111"/>
        <v>-8.7324862894662125E-2</v>
      </c>
      <c r="AI110" s="36">
        <f t="shared" si="112"/>
        <v>1.027908</v>
      </c>
      <c r="AJ110" s="33">
        <f t="shared" si="102"/>
        <v>1.2559182031379557</v>
      </c>
      <c r="AK110" s="33">
        <f t="shared" si="113"/>
        <v>-3.3902283410608858E-2</v>
      </c>
      <c r="AL110" s="60">
        <f t="shared" si="114"/>
        <v>3.8213280000000002E-2</v>
      </c>
      <c r="AM110" s="60">
        <f t="shared" si="115"/>
        <v>4.6495012559423912E-2</v>
      </c>
      <c r="AN110" s="60">
        <f t="shared" si="116"/>
        <v>-3.5354146251265206E-4</v>
      </c>
      <c r="AO110" s="34">
        <f t="shared" si="103"/>
        <v>4.82599</v>
      </c>
      <c r="AP110" s="34">
        <f t="shared" si="117"/>
        <v>5.5144093122322184</v>
      </c>
      <c r="AQ110" s="10">
        <f t="shared" si="104"/>
        <v>4.5072708515103148</v>
      </c>
      <c r="AR110" s="10">
        <f t="shared" si="118"/>
        <v>4.0475764351784482</v>
      </c>
      <c r="AS110" s="10">
        <f t="shared" si="119"/>
        <v>-0.45969441633186658</v>
      </c>
      <c r="AT110" s="10">
        <f>SUM(AS$95:AS110)*5</f>
        <v>7.5350404884006261</v>
      </c>
      <c r="AU110" s="10"/>
      <c r="AV110" s="10"/>
      <c r="AW110" s="10"/>
      <c r="AY110" s="10"/>
    </row>
    <row r="111" spans="1:53" x14ac:dyDescent="0.25">
      <c r="A111" s="4">
        <v>85</v>
      </c>
      <c r="B111" s="18">
        <f t="shared" si="94"/>
        <v>2108</v>
      </c>
      <c r="C111" s="39">
        <f t="shared" si="90"/>
        <v>195.85</v>
      </c>
      <c r="D111" s="22">
        <f t="shared" si="105"/>
        <v>0.44999999999998863</v>
      </c>
      <c r="E111" s="64">
        <f t="shared" si="120"/>
        <v>2.3058000000000001</v>
      </c>
      <c r="F111" s="64">
        <f t="shared" si="120"/>
        <v>1.9887000000000001</v>
      </c>
      <c r="G111" s="64">
        <f t="shared" si="120"/>
        <v>0.1575</v>
      </c>
      <c r="H111" s="64">
        <f t="shared" si="120"/>
        <v>0.25</v>
      </c>
      <c r="I111" s="64">
        <f t="shared" si="120"/>
        <v>1.0583622000000001</v>
      </c>
      <c r="J111" s="64">
        <f t="shared" si="120"/>
        <v>1.320627</v>
      </c>
      <c r="K111" s="64">
        <f t="shared" si="120"/>
        <v>4.7038320000000002E-2</v>
      </c>
      <c r="L111" s="64">
        <f t="shared" si="96"/>
        <v>1.0583622000000001</v>
      </c>
      <c r="M111" s="64">
        <f t="shared" si="91"/>
        <v>8.5401559058848537</v>
      </c>
      <c r="N111" s="64">
        <f t="shared" si="97"/>
        <v>-5.4168216492248789E-2</v>
      </c>
      <c r="O111" s="64">
        <f t="shared" si="97"/>
        <v>1.320627</v>
      </c>
      <c r="P111" s="64">
        <f t="shared" si="92"/>
        <v>1.6015484482247673</v>
      </c>
      <c r="Q111" s="64">
        <f t="shared" si="98"/>
        <v>1.2416760060939502E-2</v>
      </c>
      <c r="R111" s="64">
        <f t="shared" si="98"/>
        <v>4.7038320000000002E-2</v>
      </c>
      <c r="S111" s="64">
        <f t="shared" si="93"/>
        <v>5.6939756455623491E-2</v>
      </c>
      <c r="T111" s="64">
        <f t="shared" si="99"/>
        <v>9.2877356555098184E-4</v>
      </c>
      <c r="U111" s="64">
        <f t="shared" si="99"/>
        <v>6.1126000000000005</v>
      </c>
      <c r="V111" s="64">
        <f t="shared" si="99"/>
        <v>6.521777317134231</v>
      </c>
      <c r="W111" s="29">
        <f>'2.4 Set aside x3'!D21</f>
        <v>222.3</v>
      </c>
      <c r="X111" s="35">
        <f t="shared" si="107"/>
        <v>0.77000000000001023</v>
      </c>
      <c r="Y111" s="29">
        <f>'2.4 Set aside x3'!F21*k</f>
        <v>1.8941999999999999</v>
      </c>
      <c r="Z111" s="29">
        <f>'2.4 Set aside x3'!G21*k</f>
        <v>1.4909999999999999</v>
      </c>
      <c r="AA111" s="29">
        <f>'2.4 Set aside x3'!H21*k</f>
        <v>0.12179999999999999</v>
      </c>
      <c r="AB111" s="29">
        <f>'2.4 Set aside x3'!I21/2</f>
        <v>0.22</v>
      </c>
      <c r="AC111" s="68">
        <f t="shared" si="108"/>
        <v>0.86943780000000004</v>
      </c>
      <c r="AD111" s="348">
        <f t="shared" si="100"/>
        <v>1.030659</v>
      </c>
      <c r="AE111" s="68">
        <f t="shared" si="109"/>
        <v>3.8641679999999998E-2</v>
      </c>
      <c r="AF111" s="33">
        <f t="shared" si="110"/>
        <v>0.86943780000000004</v>
      </c>
      <c r="AG111" s="33">
        <f t="shared" si="101"/>
        <v>7.1628464163990486</v>
      </c>
      <c r="AH111" s="33">
        <f t="shared" si="111"/>
        <v>-6.6381708582705201E-2</v>
      </c>
      <c r="AI111" s="36">
        <f t="shared" si="112"/>
        <v>1.030659</v>
      </c>
      <c r="AJ111" s="33">
        <f t="shared" si="102"/>
        <v>1.2526760695136181</v>
      </c>
      <c r="AK111" s="33">
        <f t="shared" si="113"/>
        <v>-3.242133624337562E-3</v>
      </c>
      <c r="AL111" s="60">
        <f t="shared" si="114"/>
        <v>3.8641679999999998E-2</v>
      </c>
      <c r="AM111" s="60">
        <f t="shared" si="115"/>
        <v>4.6860914668030586E-2</v>
      </c>
      <c r="AN111" s="60">
        <f t="shared" si="116"/>
        <v>3.6590210860667355E-4</v>
      </c>
      <c r="AO111" s="34">
        <f t="shared" si="103"/>
        <v>4.8451000000000004</v>
      </c>
      <c r="AP111" s="34">
        <f t="shared" si="117"/>
        <v>5.5458420599015747</v>
      </c>
      <c r="AQ111" s="10">
        <f t="shared" si="104"/>
        <v>4.7869845507765252</v>
      </c>
      <c r="AR111" s="10">
        <f t="shared" si="118"/>
        <v>4.0706480719677556</v>
      </c>
      <c r="AS111" s="10">
        <f t="shared" si="119"/>
        <v>-0.71633647880876961</v>
      </c>
      <c r="AT111" s="10">
        <f>SUM(AS$95:AS111)*5</f>
        <v>3.9533580943567781</v>
      </c>
      <c r="AU111" s="10"/>
      <c r="AV111" s="10"/>
      <c r="AW111" s="10"/>
      <c r="AY111" s="10"/>
    </row>
    <row r="112" spans="1:53" x14ac:dyDescent="0.25">
      <c r="A112" s="4">
        <v>90</v>
      </c>
      <c r="B112" s="18">
        <f t="shared" si="94"/>
        <v>2113</v>
      </c>
      <c r="C112" s="39">
        <f t="shared" si="90"/>
        <v>196.25</v>
      </c>
      <c r="D112" s="22">
        <f t="shared" si="105"/>
        <v>0.40000000000000568</v>
      </c>
      <c r="E112" s="64">
        <f t="shared" si="120"/>
        <v>2.4108000000000001</v>
      </c>
      <c r="F112" s="64">
        <f t="shared" si="120"/>
        <v>1.9634999999999998</v>
      </c>
      <c r="G112" s="64">
        <f t="shared" si="120"/>
        <v>0.1575</v>
      </c>
      <c r="H112" s="64">
        <f t="shared" si="120"/>
        <v>0.23</v>
      </c>
      <c r="I112" s="64">
        <f t="shared" si="120"/>
        <v>1.1065572000000001</v>
      </c>
      <c r="J112" s="64">
        <f t="shared" si="120"/>
        <v>1.336776</v>
      </c>
      <c r="K112" s="64">
        <f t="shared" si="120"/>
        <v>4.9180320000000007E-2</v>
      </c>
      <c r="L112" s="64">
        <f t="shared" si="96"/>
        <v>1.1065572000000001</v>
      </c>
      <c r="M112" s="64">
        <f t="shared" si="91"/>
        <v>8.5411947345047814</v>
      </c>
      <c r="N112" s="64">
        <f t="shared" si="97"/>
        <v>1.0388286199276564E-3</v>
      </c>
      <c r="O112" s="64">
        <f t="shared" si="97"/>
        <v>1.336776</v>
      </c>
      <c r="P112" s="64">
        <f t="shared" si="92"/>
        <v>1.6198924420346312</v>
      </c>
      <c r="Q112" s="64">
        <f t="shared" si="98"/>
        <v>1.8343993809863957E-2</v>
      </c>
      <c r="R112" s="64">
        <f t="shared" si="98"/>
        <v>4.9180320000000007E-2</v>
      </c>
      <c r="S112" s="64">
        <f t="shared" si="93"/>
        <v>5.9245941977220475E-2</v>
      </c>
      <c r="T112" s="64">
        <f t="shared" si="99"/>
        <v>2.3061855215969831E-3</v>
      </c>
      <c r="U112" s="64">
        <f t="shared" si="99"/>
        <v>6.19034</v>
      </c>
      <c r="V112" s="64">
        <f t="shared" si="99"/>
        <v>6.6120290079513939</v>
      </c>
      <c r="W112" s="29">
        <f>'2.4 Set aside x3'!D22</f>
        <v>223.06</v>
      </c>
      <c r="X112" s="35">
        <f t="shared" si="107"/>
        <v>0.75999999999999091</v>
      </c>
      <c r="Y112" s="29">
        <f>'2.4 Set aside x3'!F22*k</f>
        <v>1.9572000000000001</v>
      </c>
      <c r="Z112" s="29">
        <f>'2.4 Set aside x3'!G22*k</f>
        <v>1.4595</v>
      </c>
      <c r="AA112" s="29">
        <f>'2.4 Set aside x3'!H22*k</f>
        <v>0.12179999999999999</v>
      </c>
      <c r="AB112" s="29">
        <f>'2.4 Set aside x3'!I22/2</f>
        <v>0.20499999999999999</v>
      </c>
      <c r="AC112" s="68">
        <f t="shared" si="108"/>
        <v>0.89835480000000001</v>
      </c>
      <c r="AD112" s="348">
        <f t="shared" si="100"/>
        <v>1.034124</v>
      </c>
      <c r="AE112" s="68">
        <f t="shared" si="109"/>
        <v>3.9926880000000005E-2</v>
      </c>
      <c r="AF112" s="33">
        <f t="shared" si="110"/>
        <v>0.89835480000000001</v>
      </c>
      <c r="AG112" s="33">
        <f t="shared" si="101"/>
        <v>7.1339747825998154</v>
      </c>
      <c r="AH112" s="33">
        <f t="shared" si="111"/>
        <v>-2.8871633799233187E-2</v>
      </c>
      <c r="AI112" s="36">
        <f t="shared" si="112"/>
        <v>1.034124</v>
      </c>
      <c r="AJ112" s="33">
        <f t="shared" si="102"/>
        <v>1.2555679358457976</v>
      </c>
      <c r="AK112" s="33">
        <f t="shared" si="113"/>
        <v>2.8918663321795268E-3</v>
      </c>
      <c r="AL112" s="60">
        <f t="shared" si="114"/>
        <v>3.9926880000000005E-2</v>
      </c>
      <c r="AM112" s="60">
        <f t="shared" si="115"/>
        <v>4.8210797633592151E-2</v>
      </c>
      <c r="AN112" s="60">
        <f t="shared" si="116"/>
        <v>1.3498829655615649E-3</v>
      </c>
      <c r="AO112" s="34">
        <f t="shared" si="103"/>
        <v>4.8665500000000002</v>
      </c>
      <c r="AP112" s="34">
        <f t="shared" si="117"/>
        <v>5.6019201154984986</v>
      </c>
      <c r="AQ112" s="10">
        <f t="shared" si="104"/>
        <v>4.8532292918363229</v>
      </c>
      <c r="AR112" s="10">
        <f t="shared" si="118"/>
        <v>4.1118093647758975</v>
      </c>
      <c r="AS112" s="10">
        <f t="shared" si="119"/>
        <v>-0.74141992706042537</v>
      </c>
      <c r="AT112" s="10">
        <f>SUM(AS$95:AS112)*5</f>
        <v>0.24625845905465127</v>
      </c>
      <c r="AU112" s="10"/>
      <c r="AV112" s="10"/>
      <c r="AW112" s="10"/>
      <c r="AY112" s="10"/>
    </row>
    <row r="113" spans="1:52" x14ac:dyDescent="0.25">
      <c r="A113" s="4">
        <v>95</v>
      </c>
      <c r="B113" s="18">
        <f t="shared" si="94"/>
        <v>2118</v>
      </c>
      <c r="C113" s="39">
        <f t="shared" si="90"/>
        <v>196.74</v>
      </c>
      <c r="D113" s="22">
        <f t="shared" si="105"/>
        <v>0.49000000000000909</v>
      </c>
      <c r="E113" s="64">
        <f t="shared" si="120"/>
        <v>2.4780000000000002</v>
      </c>
      <c r="F113" s="64">
        <f t="shared" si="120"/>
        <v>1.9215</v>
      </c>
      <c r="G113" s="64">
        <f t="shared" si="120"/>
        <v>0.1575</v>
      </c>
      <c r="H113" s="64">
        <f t="shared" si="120"/>
        <v>0.19</v>
      </c>
      <c r="I113" s="64">
        <f t="shared" si="120"/>
        <v>1.1374020000000002</v>
      </c>
      <c r="J113" s="64">
        <f t="shared" si="120"/>
        <v>1.33728</v>
      </c>
      <c r="K113" s="64">
        <f t="shared" si="120"/>
        <v>5.0551200000000004E-2</v>
      </c>
      <c r="L113" s="64">
        <f t="shared" si="96"/>
        <v>1.1374020000000002</v>
      </c>
      <c r="M113" s="64">
        <f t="shared" si="91"/>
        <v>8.5729438873450263</v>
      </c>
      <c r="N113" s="64">
        <f t="shared" si="97"/>
        <v>3.1749152840244932E-2</v>
      </c>
      <c r="O113" s="64">
        <f t="shared" si="97"/>
        <v>1.33728</v>
      </c>
      <c r="P113" s="64">
        <f t="shared" si="92"/>
        <v>1.6236392326388811</v>
      </c>
      <c r="Q113" s="64">
        <f t="shared" si="98"/>
        <v>3.7467906042498722E-3</v>
      </c>
      <c r="R113" s="64">
        <f t="shared" si="98"/>
        <v>5.0551200000000004E-2</v>
      </c>
      <c r="S113" s="64">
        <f t="shared" si="93"/>
        <v>6.1024501832469338E-2</v>
      </c>
      <c r="T113" s="64">
        <f t="shared" si="99"/>
        <v>1.7785598552488638E-3</v>
      </c>
      <c r="U113" s="64">
        <f t="shared" si="99"/>
        <v>6.1711</v>
      </c>
      <c r="V113" s="64">
        <f t="shared" si="99"/>
        <v>6.6983745032997533</v>
      </c>
      <c r="W113" s="29">
        <f>'2.4 Set aside x3'!D23</f>
        <v>223.86</v>
      </c>
      <c r="X113" s="35">
        <f t="shared" si="107"/>
        <v>0.80000000000001137</v>
      </c>
      <c r="Y113" s="29">
        <f>'2.4 Set aside x3'!F23*k</f>
        <v>1.9908000000000001</v>
      </c>
      <c r="Z113" s="29">
        <f>'2.4 Set aside x3'!G23*k</f>
        <v>1.4447999999999999</v>
      </c>
      <c r="AA113" s="29">
        <f>'2.4 Set aside x3'!H23*k</f>
        <v>0.12179999999999999</v>
      </c>
      <c r="AB113" s="29">
        <f>'2.4 Set aside x3'!I23/2</f>
        <v>0.23499999999999999</v>
      </c>
      <c r="AC113" s="68">
        <f t="shared" si="108"/>
        <v>0.91377720000000007</v>
      </c>
      <c r="AD113" s="348">
        <f t="shared" si="100"/>
        <v>1.03677</v>
      </c>
      <c r="AE113" s="68">
        <f t="shared" si="109"/>
        <v>4.0612320000000007E-2</v>
      </c>
      <c r="AF113" s="33">
        <f t="shared" si="110"/>
        <v>0.91377720000000007</v>
      </c>
      <c r="AG113" s="33">
        <f t="shared" si="101"/>
        <v>7.1242629655326137</v>
      </c>
      <c r="AH113" s="33">
        <f t="shared" si="111"/>
        <v>-9.7118170672017001E-3</v>
      </c>
      <c r="AI113" s="36">
        <f t="shared" si="112"/>
        <v>1.03677</v>
      </c>
      <c r="AJ113" s="33">
        <f t="shared" si="102"/>
        <v>1.2587251504192398</v>
      </c>
      <c r="AK113" s="33">
        <f t="shared" si="113"/>
        <v>3.1572145734422019E-3</v>
      </c>
      <c r="AL113" s="60">
        <f t="shared" si="114"/>
        <v>4.0612320000000007E-2</v>
      </c>
      <c r="AM113" s="60">
        <f t="shared" si="115"/>
        <v>4.9134865483281352E-2</v>
      </c>
      <c r="AN113" s="60">
        <f t="shared" si="116"/>
        <v>9.2406784968920158E-4</v>
      </c>
      <c r="AO113" s="34">
        <f t="shared" si="103"/>
        <v>4.9301199999999996</v>
      </c>
      <c r="AP113" s="34">
        <f t="shared" si="117"/>
        <v>5.7244894653559406</v>
      </c>
      <c r="AQ113" s="10">
        <f t="shared" si="104"/>
        <v>4.9166068854220182</v>
      </c>
      <c r="AR113" s="10">
        <f t="shared" si="118"/>
        <v>4.2017752675712599</v>
      </c>
      <c r="AS113" s="10">
        <f t="shared" si="119"/>
        <v>-0.71483161785075833</v>
      </c>
      <c r="AT113" s="10">
        <f>SUM(AS$95:AS113)*5</f>
        <v>-3.3278996301991404</v>
      </c>
      <c r="AU113" s="10"/>
      <c r="AV113" s="10"/>
      <c r="AW113" s="10"/>
      <c r="AY113" s="10"/>
    </row>
    <row r="114" spans="1:52" x14ac:dyDescent="0.25">
      <c r="A114" s="4">
        <v>100</v>
      </c>
      <c r="B114" s="18">
        <f t="shared" si="94"/>
        <v>2123</v>
      </c>
      <c r="C114" s="39">
        <f t="shared" si="90"/>
        <v>197.15</v>
      </c>
      <c r="D114" s="22">
        <f t="shared" si="105"/>
        <v>0.40999999999999659</v>
      </c>
      <c r="E114" s="64">
        <f t="shared" si="120"/>
        <v>2.5073999999999996</v>
      </c>
      <c r="F114" s="64">
        <f t="shared" si="120"/>
        <v>1.9257</v>
      </c>
      <c r="G114" s="64">
        <f t="shared" si="120"/>
        <v>0.1575</v>
      </c>
      <c r="H114" s="64">
        <f t="shared" si="120"/>
        <v>0.22</v>
      </c>
      <c r="I114" s="64">
        <f t="shared" si="120"/>
        <v>1.1508965999999998</v>
      </c>
      <c r="J114" s="64">
        <f t="shared" si="120"/>
        <v>1.346079</v>
      </c>
      <c r="K114" s="64">
        <f t="shared" si="120"/>
        <v>5.1150959999999995E-2</v>
      </c>
      <c r="L114" s="64">
        <f t="shared" si="96"/>
        <v>1.1508965999999998</v>
      </c>
      <c r="M114" s="64">
        <f t="shared" si="91"/>
        <v>8.6140777302342766</v>
      </c>
      <c r="N114" s="64">
        <f t="shared" si="97"/>
        <v>4.1133842889250261E-2</v>
      </c>
      <c r="O114" s="64">
        <f t="shared" si="97"/>
        <v>1.346079</v>
      </c>
      <c r="P114" s="64">
        <f t="shared" si="92"/>
        <v>1.6331005778998688</v>
      </c>
      <c r="Q114" s="64">
        <f t="shared" si="98"/>
        <v>9.4613452609877413E-3</v>
      </c>
      <c r="R114" s="64">
        <f t="shared" si="98"/>
        <v>5.1150959999999995E-2</v>
      </c>
      <c r="S114" s="64">
        <f t="shared" si="93"/>
        <v>6.1938669766067489E-2</v>
      </c>
      <c r="T114" s="64">
        <f t="shared" si="99"/>
        <v>9.1416793359815063E-4</v>
      </c>
      <c r="U114" s="64">
        <f t="shared" si="99"/>
        <v>6.253779999999999</v>
      </c>
      <c r="V114" s="64">
        <f t="shared" si="99"/>
        <v>6.715289356083832</v>
      </c>
      <c r="W114" s="29">
        <f>'2.4 Set aside x3'!D24</f>
        <v>224.67</v>
      </c>
      <c r="X114" s="35">
        <f t="shared" si="107"/>
        <v>0.80999999999997385</v>
      </c>
      <c r="Y114" s="29">
        <f>'2.4 Set aside x3'!F24*k</f>
        <v>1.9970999999999999</v>
      </c>
      <c r="Z114" s="29">
        <f>'2.4 Set aside x3'!G24*k</f>
        <v>1.4867999999999999</v>
      </c>
      <c r="AA114" s="29">
        <f>'2.4 Set aside x3'!H24*k</f>
        <v>0.12389999999999998</v>
      </c>
      <c r="AB114" s="29">
        <f>'2.4 Set aside x3'!I24/2</f>
        <v>0.19500000000000001</v>
      </c>
      <c r="AC114" s="68">
        <f t="shared" si="108"/>
        <v>0.91666890000000001</v>
      </c>
      <c r="AD114" s="348">
        <f t="shared" si="100"/>
        <v>1.0542734999999999</v>
      </c>
      <c r="AE114" s="68">
        <f t="shared" si="109"/>
        <v>4.074084E-2</v>
      </c>
      <c r="AF114" s="33">
        <f t="shared" si="110"/>
        <v>0.91666890000000001</v>
      </c>
      <c r="AG114" s="33">
        <f t="shared" si="101"/>
        <v>7.1187000377141327</v>
      </c>
      <c r="AH114" s="33">
        <f t="shared" si="111"/>
        <v>-5.5629278184810005E-3</v>
      </c>
      <c r="AI114" s="36">
        <f t="shared" si="112"/>
        <v>1.0542734999999999</v>
      </c>
      <c r="AJ114" s="33">
        <f t="shared" si="102"/>
        <v>1.2767867723778752</v>
      </c>
      <c r="AK114" s="33">
        <f t="shared" si="113"/>
        <v>1.8061621958635365E-2</v>
      </c>
      <c r="AL114" s="60">
        <f t="shared" si="114"/>
        <v>4.074084E-2</v>
      </c>
      <c r="AM114" s="60">
        <f t="shared" si="115"/>
        <v>4.942673914397927E-2</v>
      </c>
      <c r="AN114" s="60">
        <f t="shared" si="116"/>
        <v>2.9187366069791804E-4</v>
      </c>
      <c r="AO114" s="34">
        <f t="shared" si="103"/>
        <v>4.9436399999999994</v>
      </c>
      <c r="AP114" s="34">
        <f t="shared" si="117"/>
        <v>5.7664305678008256</v>
      </c>
      <c r="AQ114" s="10">
        <f t="shared" si="104"/>
        <v>4.9290223873655332</v>
      </c>
      <c r="AR114" s="10">
        <f t="shared" si="118"/>
        <v>4.2325600367658058</v>
      </c>
      <c r="AS114" s="10">
        <f t="shared" si="119"/>
        <v>-0.69646235059972739</v>
      </c>
      <c r="AT114" s="10">
        <f>SUM(AS$95:AS114)*5</f>
        <v>-6.8102113831977773</v>
      </c>
      <c r="AU114" s="10"/>
      <c r="AV114" s="10"/>
      <c r="AW114" s="10"/>
      <c r="AY114" s="10"/>
    </row>
    <row r="115" spans="1:52" x14ac:dyDescent="0.25">
      <c r="A115" s="4">
        <v>105</v>
      </c>
      <c r="B115" s="18">
        <f t="shared" si="94"/>
        <v>2128</v>
      </c>
      <c r="C115" s="39">
        <f t="shared" si="90"/>
        <v>197.58</v>
      </c>
      <c r="D115" s="22">
        <f t="shared" si="105"/>
        <v>0.43000000000000682</v>
      </c>
      <c r="E115" s="64">
        <f t="shared" si="120"/>
        <v>2.2869000000000002</v>
      </c>
      <c r="F115" s="64">
        <f t="shared" si="120"/>
        <v>2.0726999999999998</v>
      </c>
      <c r="G115" s="64">
        <f t="shared" si="120"/>
        <v>0.16170000000000001</v>
      </c>
      <c r="H115" s="64">
        <f t="shared" si="120"/>
        <v>0.13500000000000001</v>
      </c>
      <c r="I115" s="64">
        <f t="shared" si="120"/>
        <v>1.0496871000000001</v>
      </c>
      <c r="J115" s="64">
        <f t="shared" si="120"/>
        <v>1.3479165</v>
      </c>
      <c r="K115" s="64">
        <f t="shared" si="120"/>
        <v>4.6652760000000008E-2</v>
      </c>
      <c r="L115" s="64">
        <f t="shared" si="96"/>
        <v>1.0496871000000001</v>
      </c>
      <c r="M115" s="64">
        <f t="shared" si="91"/>
        <v>8.5486773203320485</v>
      </c>
      <c r="N115" s="64">
        <f t="shared" si="97"/>
        <v>-6.5400409902228063E-2</v>
      </c>
      <c r="O115" s="64">
        <f t="shared" si="97"/>
        <v>1.3479165</v>
      </c>
      <c r="P115" s="64">
        <f t="shared" si="92"/>
        <v>1.6366106232481668</v>
      </c>
      <c r="Q115" s="64">
        <f t="shared" si="98"/>
        <v>3.5100453482979077E-3</v>
      </c>
      <c r="R115" s="64">
        <f t="shared" si="98"/>
        <v>4.6652760000000008E-2</v>
      </c>
      <c r="S115" s="64">
        <f t="shared" si="93"/>
        <v>5.7602073352315139E-2</v>
      </c>
      <c r="T115" s="64">
        <f t="shared" si="99"/>
        <v>-4.3365964137523499E-3</v>
      </c>
      <c r="U115" s="64">
        <f t="shared" si="99"/>
        <v>6.0531899999999998</v>
      </c>
      <c r="V115" s="64">
        <f t="shared" si="99"/>
        <v>6.416963039032324</v>
      </c>
      <c r="W115" s="29">
        <f>'2.4 Set aside x3'!D25</f>
        <v>225.37</v>
      </c>
      <c r="X115" s="35">
        <f t="shared" si="107"/>
        <v>0.70000000000001705</v>
      </c>
      <c r="Y115" s="29">
        <f>'2.4 Set aside x3'!F25*k</f>
        <v>1.9424999999999999</v>
      </c>
      <c r="Z115" s="29">
        <f>'2.4 Set aside x3'!G25*k</f>
        <v>1.5266999999999999</v>
      </c>
      <c r="AA115" s="29">
        <f>'2.4 Set aside x3'!H25*k</f>
        <v>0.12389999999999998</v>
      </c>
      <c r="AB115" s="29">
        <f>'2.4 Set aside x3'!I25/2</f>
        <v>0.16500000000000001</v>
      </c>
      <c r="AC115" s="68">
        <f t="shared" si="108"/>
        <v>0.8916075</v>
      </c>
      <c r="AD115" s="348">
        <f t="shared" si="100"/>
        <v>1.0560584999999998</v>
      </c>
      <c r="AE115" s="68">
        <f t="shared" si="109"/>
        <v>3.9627000000000002E-2</v>
      </c>
      <c r="AF115" s="33">
        <f t="shared" si="110"/>
        <v>0.8916075</v>
      </c>
      <c r="AG115" s="33">
        <f t="shared" si="101"/>
        <v>7.0887958277681786</v>
      </c>
      <c r="AH115" s="33">
        <f t="shared" si="111"/>
        <v>-2.9904209945954108E-2</v>
      </c>
      <c r="AI115" s="36">
        <f t="shared" si="112"/>
        <v>1.0560584999999998</v>
      </c>
      <c r="AJ115" s="33">
        <f t="shared" si="102"/>
        <v>1.2817646462194199</v>
      </c>
      <c r="AK115" s="33">
        <f t="shared" si="113"/>
        <v>4.9778738415446888E-3</v>
      </c>
      <c r="AL115" s="60">
        <f t="shared" si="114"/>
        <v>3.9627000000000002E-2</v>
      </c>
      <c r="AM115" s="60">
        <f t="shared" si="115"/>
        <v>4.8364495605161581E-2</v>
      </c>
      <c r="AN115" s="60">
        <f t="shared" si="116"/>
        <v>-1.0622435388176893E-3</v>
      </c>
      <c r="AO115" s="34">
        <f t="shared" si="103"/>
        <v>4.8855300000000002</v>
      </c>
      <c r="AP115" s="34">
        <f t="shared" si="117"/>
        <v>5.5595414203567897</v>
      </c>
      <c r="AQ115" s="10">
        <f t="shared" si="104"/>
        <v>4.7100508706497255</v>
      </c>
      <c r="AR115" s="10">
        <f t="shared" si="118"/>
        <v>4.080703402541884</v>
      </c>
      <c r="AS115" s="10">
        <f t="shared" si="119"/>
        <v>-0.62934746810784148</v>
      </c>
      <c r="AT115" s="10">
        <f>SUM(AS$95:AS115)*5</f>
        <v>-9.9569487237369856</v>
      </c>
      <c r="AU115" s="10"/>
      <c r="AV115" s="10"/>
      <c r="AW115" s="10"/>
      <c r="AY115" s="10"/>
    </row>
    <row r="116" spans="1:52" x14ac:dyDescent="0.25">
      <c r="A116" s="4">
        <v>110</v>
      </c>
      <c r="B116" s="18">
        <f t="shared" si="94"/>
        <v>2133</v>
      </c>
      <c r="C116" s="39">
        <f t="shared" si="90"/>
        <v>197.75</v>
      </c>
      <c r="D116" s="22">
        <f t="shared" si="105"/>
        <v>0.16999999999998749</v>
      </c>
      <c r="E116" s="64">
        <f t="shared" ref="E116:K124" si="121">E46</f>
        <v>2.5787999999999998</v>
      </c>
      <c r="F116" s="64">
        <f t="shared" si="121"/>
        <v>1.8584999999999998</v>
      </c>
      <c r="G116" s="64">
        <f t="shared" si="121"/>
        <v>0.15539999999999998</v>
      </c>
      <c r="H116" s="64">
        <f t="shared" si="121"/>
        <v>0.19500000000000001</v>
      </c>
      <c r="I116" s="64">
        <f t="shared" si="121"/>
        <v>1.1836692</v>
      </c>
      <c r="J116" s="64">
        <f t="shared" si="121"/>
        <v>1.3380359999999998</v>
      </c>
      <c r="K116" s="64">
        <f t="shared" si="121"/>
        <v>5.2607519999999998E-2</v>
      </c>
      <c r="L116" s="64">
        <f t="shared" si="96"/>
        <v>1.1836692</v>
      </c>
      <c r="M116" s="64">
        <f t="shared" si="91"/>
        <v>8.6257250566518664</v>
      </c>
      <c r="N116" s="64">
        <f t="shared" si="97"/>
        <v>7.7047736319817872E-2</v>
      </c>
      <c r="O116" s="64">
        <f t="shared" si="97"/>
        <v>1.3380359999999998</v>
      </c>
      <c r="P116" s="64">
        <f t="shared" si="92"/>
        <v>1.6273506174651799</v>
      </c>
      <c r="Q116" s="64">
        <f t="shared" si="98"/>
        <v>-9.2600057829868021E-3</v>
      </c>
      <c r="R116" s="64">
        <f t="shared" si="98"/>
        <v>5.2607519999999998E-2</v>
      </c>
      <c r="S116" s="64">
        <f t="shared" si="93"/>
        <v>6.2790224169456732E-2</v>
      </c>
      <c r="T116" s="64">
        <f t="shared" si="99"/>
        <v>5.188150817141593E-3</v>
      </c>
      <c r="U116" s="64">
        <f t="shared" si="99"/>
        <v>6.2240100000000007</v>
      </c>
      <c r="V116" s="64">
        <f t="shared" si="99"/>
        <v>6.4669858813539607</v>
      </c>
      <c r="W116" s="29">
        <f>'2.4 Set aside x3'!D26</f>
        <v>225.86</v>
      </c>
      <c r="X116" s="35">
        <f t="shared" si="107"/>
        <v>0.49000000000000909</v>
      </c>
      <c r="Y116" s="29">
        <f>'2.4 Set aside x3'!F26*k</f>
        <v>2.0684999999999998</v>
      </c>
      <c r="Z116" s="29">
        <f>'2.4 Set aside x3'!G26*k</f>
        <v>1.4637</v>
      </c>
      <c r="AA116" s="29">
        <f>'2.4 Set aside x3'!H26*k</f>
        <v>0.12389999999999998</v>
      </c>
      <c r="AB116" s="29">
        <f>'2.4 Set aside x3'!I26/2</f>
        <v>0.22500000000000001</v>
      </c>
      <c r="AC116" s="68">
        <f t="shared" si="108"/>
        <v>0.94944149999999994</v>
      </c>
      <c r="AD116" s="348">
        <f t="shared" si="100"/>
        <v>1.0629884999999999</v>
      </c>
      <c r="AE116" s="68">
        <f t="shared" si="109"/>
        <v>4.2197399999999996E-2</v>
      </c>
      <c r="AF116" s="33">
        <f t="shared" si="110"/>
        <v>0.94944149999999994</v>
      </c>
      <c r="AG116" s="33">
        <f t="shared" si="101"/>
        <v>7.1205967009548026</v>
      </c>
      <c r="AH116" s="33">
        <f t="shared" si="111"/>
        <v>3.1800873186623946E-2</v>
      </c>
      <c r="AI116" s="36">
        <f t="shared" si="112"/>
        <v>1.0629884999999999</v>
      </c>
      <c r="AJ116" s="33">
        <f t="shared" si="102"/>
        <v>1.2895746183067318</v>
      </c>
      <c r="AK116" s="33">
        <f t="shared" si="113"/>
        <v>7.8099720873119338E-3</v>
      </c>
      <c r="AL116" s="60">
        <f t="shared" si="114"/>
        <v>4.2197399999999996E-2</v>
      </c>
      <c r="AM116" s="60">
        <f t="shared" si="115"/>
        <v>5.0747115702769179E-2</v>
      </c>
      <c r="AN116" s="60">
        <f t="shared" si="116"/>
        <v>2.3826200976075976E-3</v>
      </c>
      <c r="AO116" s="34">
        <f t="shared" si="103"/>
        <v>5.0454299999999996</v>
      </c>
      <c r="AP116" s="34">
        <f t="shared" si="117"/>
        <v>5.5774234653715524</v>
      </c>
      <c r="AQ116" s="10">
        <f t="shared" si="104"/>
        <v>4.7467676369138072</v>
      </c>
      <c r="AR116" s="10">
        <f t="shared" si="118"/>
        <v>4.0938288235827196</v>
      </c>
      <c r="AS116" s="10">
        <f t="shared" si="119"/>
        <v>-0.65293881333108761</v>
      </c>
      <c r="AT116" s="10">
        <f>SUM(AS$95:AS116)*5</f>
        <v>-13.221642790392423</v>
      </c>
      <c r="AU116" s="10"/>
      <c r="AV116" s="10"/>
      <c r="AW116" s="10"/>
      <c r="AY116" s="10"/>
    </row>
    <row r="117" spans="1:52" x14ac:dyDescent="0.25">
      <c r="A117" s="4">
        <v>115</v>
      </c>
      <c r="B117" s="18">
        <f t="shared" si="94"/>
        <v>2138</v>
      </c>
      <c r="C117" s="39">
        <f t="shared" si="90"/>
        <v>198.17</v>
      </c>
      <c r="D117" s="22">
        <f t="shared" si="105"/>
        <v>0.41999999999998749</v>
      </c>
      <c r="E117" s="64">
        <f t="shared" si="121"/>
        <v>2.4822000000000002</v>
      </c>
      <c r="F117" s="64">
        <f t="shared" si="121"/>
        <v>1.9341000000000002</v>
      </c>
      <c r="G117" s="64">
        <f t="shared" si="121"/>
        <v>0.1575</v>
      </c>
      <c r="H117" s="64">
        <f t="shared" si="121"/>
        <v>0.26</v>
      </c>
      <c r="I117" s="64">
        <f t="shared" si="121"/>
        <v>1.1393298000000001</v>
      </c>
      <c r="J117" s="64">
        <f t="shared" si="121"/>
        <v>1.3430970000000002</v>
      </c>
      <c r="K117" s="64">
        <f t="shared" si="121"/>
        <v>5.0636880000000009E-2</v>
      </c>
      <c r="L117" s="64">
        <f t="shared" si="96"/>
        <v>1.1393298000000001</v>
      </c>
      <c r="M117" s="64">
        <f t="shared" si="91"/>
        <v>8.6484596069057744</v>
      </c>
      <c r="N117" s="64">
        <f t="shared" si="97"/>
        <v>2.2734550253908026E-2</v>
      </c>
      <c r="O117" s="64">
        <f t="shared" si="97"/>
        <v>1.3430970000000002</v>
      </c>
      <c r="P117" s="64">
        <f t="shared" si="92"/>
        <v>1.6307746642444363</v>
      </c>
      <c r="Q117" s="64">
        <f t="shared" si="98"/>
        <v>3.42404677925634E-3</v>
      </c>
      <c r="R117" s="64">
        <f t="shared" si="98"/>
        <v>5.0636880000000009E-2</v>
      </c>
      <c r="S117" s="64">
        <f t="shared" si="93"/>
        <v>6.1736728325611584E-2</v>
      </c>
      <c r="T117" s="64">
        <f t="shared" si="99"/>
        <v>-1.0534958438451481E-3</v>
      </c>
      <c r="U117" s="64">
        <f t="shared" si="99"/>
        <v>6.2839400000000003</v>
      </c>
      <c r="V117" s="64">
        <f t="shared" si="99"/>
        <v>6.7290451011893069</v>
      </c>
      <c r="W117" s="29">
        <f>'2.4 Set aside x3'!D27</f>
        <v>226.31</v>
      </c>
      <c r="X117" s="35">
        <f t="shared" si="107"/>
        <v>0.44999999999998863</v>
      </c>
      <c r="Y117" s="29">
        <f>'2.4 Set aside x3'!F27*k</f>
        <v>2.1692999999999998</v>
      </c>
      <c r="Z117" s="29">
        <f>'2.4 Set aside x3'!G27*k</f>
        <v>1.3524</v>
      </c>
      <c r="AA117" s="29">
        <f>'2.4 Set aside x3'!H27*k</f>
        <v>0.11969999999999999</v>
      </c>
      <c r="AB117" s="29">
        <f>'2.4 Set aside x3'!I27/2</f>
        <v>0.1</v>
      </c>
      <c r="AC117" s="68">
        <f t="shared" si="108"/>
        <v>0.99570869999999989</v>
      </c>
      <c r="AD117" s="348">
        <f t="shared" si="100"/>
        <v>1.0453904999999999</v>
      </c>
      <c r="AE117" s="68">
        <f t="shared" si="109"/>
        <v>4.4253719999999996E-2</v>
      </c>
      <c r="AF117" s="33">
        <f t="shared" si="110"/>
        <v>0.99570869999999989</v>
      </c>
      <c r="AG117" s="33">
        <f t="shared" si="101"/>
        <v>7.1945481690207265</v>
      </c>
      <c r="AH117" s="33">
        <f t="shared" si="111"/>
        <v>7.3951468065923898E-2</v>
      </c>
      <c r="AI117" s="36">
        <f t="shared" si="112"/>
        <v>1.0453904999999999</v>
      </c>
      <c r="AJ117" s="33">
        <f t="shared" si="102"/>
        <v>1.273357239362686</v>
      </c>
      <c r="AK117" s="33">
        <f t="shared" si="113"/>
        <v>-1.6217378944045846E-2</v>
      </c>
      <c r="AL117" s="60">
        <f t="shared" si="114"/>
        <v>4.4253719999999996E-2</v>
      </c>
      <c r="AM117" s="60">
        <f t="shared" si="115"/>
        <v>5.3224627409771602E-2</v>
      </c>
      <c r="AN117" s="60">
        <f t="shared" si="116"/>
        <v>2.4775117070024236E-3</v>
      </c>
      <c r="AO117" s="34">
        <f t="shared" si="103"/>
        <v>4.8638200000000005</v>
      </c>
      <c r="AP117" s="34">
        <f t="shared" si="117"/>
        <v>5.3740316008288698</v>
      </c>
      <c r="AQ117" s="10">
        <f t="shared" si="104"/>
        <v>4.939119104272951</v>
      </c>
      <c r="AR117" s="10">
        <f t="shared" si="118"/>
        <v>3.9445391950083901</v>
      </c>
      <c r="AS117" s="10">
        <f t="shared" si="119"/>
        <v>-0.99457990926456086</v>
      </c>
      <c r="AT117" s="10">
        <f>SUM(AS$95:AS117)*5</f>
        <v>-18.194542336715227</v>
      </c>
      <c r="AU117" s="10"/>
      <c r="AV117" s="10"/>
      <c r="AW117" s="10"/>
      <c r="AY117" s="10"/>
    </row>
    <row r="118" spans="1:52" x14ac:dyDescent="0.25">
      <c r="A118" s="4">
        <v>120</v>
      </c>
      <c r="B118" s="18">
        <f t="shared" si="94"/>
        <v>2143</v>
      </c>
      <c r="C118" s="39">
        <f t="shared" si="90"/>
        <v>198.39</v>
      </c>
      <c r="D118" s="22">
        <f t="shared" si="105"/>
        <v>0.21999999999999886</v>
      </c>
      <c r="E118" s="64">
        <f t="shared" si="121"/>
        <v>2.415</v>
      </c>
      <c r="F118" s="64">
        <f t="shared" si="121"/>
        <v>1.9424999999999999</v>
      </c>
      <c r="G118" s="64">
        <f t="shared" si="121"/>
        <v>0.1575</v>
      </c>
      <c r="H118" s="64">
        <f t="shared" si="121"/>
        <v>0.22</v>
      </c>
      <c r="I118" s="64">
        <f t="shared" si="121"/>
        <v>1.1084850000000002</v>
      </c>
      <c r="J118" s="64">
        <f t="shared" si="121"/>
        <v>1.329825</v>
      </c>
      <c r="K118" s="64">
        <f t="shared" si="121"/>
        <v>4.9266000000000004E-2</v>
      </c>
      <c r="L118" s="64">
        <f t="shared" si="96"/>
        <v>1.1084850000000002</v>
      </c>
      <c r="M118" s="64">
        <f t="shared" si="91"/>
        <v>8.6374063824355982</v>
      </c>
      <c r="N118" s="64">
        <f t="shared" si="97"/>
        <v>-1.1053224470176204E-2</v>
      </c>
      <c r="O118" s="64">
        <f t="shared" si="97"/>
        <v>1.329825</v>
      </c>
      <c r="P118" s="64">
        <f t="shared" si="92"/>
        <v>1.618107955918614</v>
      </c>
      <c r="Q118" s="64">
        <f t="shared" si="98"/>
        <v>-1.2666708325822285E-2</v>
      </c>
      <c r="R118" s="64">
        <f t="shared" si="98"/>
        <v>4.9266000000000004E-2</v>
      </c>
      <c r="S118" s="64">
        <f t="shared" si="93"/>
        <v>6.0179614811827896E-2</v>
      </c>
      <c r="T118" s="64">
        <f t="shared" si="99"/>
        <v>-1.5571135137836881E-3</v>
      </c>
      <c r="U118" s="64">
        <f t="shared" si="99"/>
        <v>6.1554999999999991</v>
      </c>
      <c r="V118" s="64">
        <f t="shared" si="99"/>
        <v>6.3502229536902162</v>
      </c>
      <c r="W118" s="29">
        <f>'2.4 Set aside x3'!D28</f>
        <v>226.8</v>
      </c>
      <c r="X118" s="35">
        <f t="shared" si="107"/>
        <v>0.49000000000000909</v>
      </c>
      <c r="Y118" s="29">
        <f>'2.4 Set aside x3'!F28*k</f>
        <v>2.0201999999999996</v>
      </c>
      <c r="Z118" s="29">
        <f>'2.4 Set aside x3'!G28*k</f>
        <v>1.4363999999999999</v>
      </c>
      <c r="AA118" s="29">
        <f>'2.4 Set aside x3'!H28*k</f>
        <v>0.12179999999999999</v>
      </c>
      <c r="AB118" s="29">
        <f>'2.4 Set aside x3'!I28/2</f>
        <v>0.20499999999999999</v>
      </c>
      <c r="AC118" s="68">
        <f t="shared" si="108"/>
        <v>0.92727179999999987</v>
      </c>
      <c r="AD118" s="348">
        <f t="shared" si="100"/>
        <v>1.040781</v>
      </c>
      <c r="AE118" s="68">
        <f t="shared" si="109"/>
        <v>4.1212079999999991E-2</v>
      </c>
      <c r="AF118" s="33">
        <f t="shared" si="110"/>
        <v>0.92727179999999987</v>
      </c>
      <c r="AG118" s="33">
        <f t="shared" si="101"/>
        <v>7.1904897612020919</v>
      </c>
      <c r="AH118" s="33">
        <f t="shared" si="111"/>
        <v>-4.0584078186345351E-3</v>
      </c>
      <c r="AI118" s="36">
        <f t="shared" si="112"/>
        <v>1.040781</v>
      </c>
      <c r="AJ118" s="33">
        <f t="shared" si="102"/>
        <v>1.2658808847065841</v>
      </c>
      <c r="AK118" s="33">
        <f t="shared" si="113"/>
        <v>-7.4763546561018579E-3</v>
      </c>
      <c r="AL118" s="60">
        <f t="shared" si="114"/>
        <v>4.1212079999999991E-2</v>
      </c>
      <c r="AM118" s="60">
        <f t="shared" si="115"/>
        <v>5.0620953741894216E-2</v>
      </c>
      <c r="AN118" s="60">
        <f t="shared" si="116"/>
        <v>-2.6036736678773861E-3</v>
      </c>
      <c r="AO118" s="34">
        <f t="shared" si="103"/>
        <v>4.9184199999999993</v>
      </c>
      <c r="AP118" s="34">
        <f t="shared" si="117"/>
        <v>5.394281563857394</v>
      </c>
      <c r="AQ118" s="10">
        <f t="shared" si="104"/>
        <v>4.6610636480086187</v>
      </c>
      <c r="AR118" s="10">
        <f t="shared" si="118"/>
        <v>3.959402667871327</v>
      </c>
      <c r="AS118" s="10">
        <f t="shared" si="119"/>
        <v>-0.70166098013729172</v>
      </c>
      <c r="AT118" s="10">
        <f>SUM(AS$95:AS118)*5</f>
        <v>-21.702847237401688</v>
      </c>
      <c r="AU118" s="10"/>
      <c r="AV118" s="10"/>
      <c r="AW118" s="10"/>
      <c r="AY118" s="10"/>
    </row>
    <row r="119" spans="1:52" x14ac:dyDescent="0.25">
      <c r="A119" s="4">
        <v>125</v>
      </c>
      <c r="B119" s="18">
        <f t="shared" si="94"/>
        <v>2148</v>
      </c>
      <c r="C119" s="39">
        <f t="shared" si="90"/>
        <v>198.51</v>
      </c>
      <c r="D119" s="22">
        <f t="shared" si="105"/>
        <v>0.12000000000000455</v>
      </c>
      <c r="E119" s="64">
        <f t="shared" si="121"/>
        <v>2.2994999999999997</v>
      </c>
      <c r="F119" s="64">
        <f t="shared" si="121"/>
        <v>1.9593</v>
      </c>
      <c r="G119" s="64">
        <f t="shared" si="121"/>
        <v>0.15539999999999998</v>
      </c>
      <c r="H119" s="64">
        <f t="shared" si="121"/>
        <v>0.14000000000000001</v>
      </c>
      <c r="I119" s="64">
        <f t="shared" si="121"/>
        <v>1.0554705</v>
      </c>
      <c r="J119" s="64">
        <f t="shared" si="121"/>
        <v>1.3079114999999999</v>
      </c>
      <c r="K119" s="64">
        <f t="shared" si="121"/>
        <v>4.6909799999999995E-2</v>
      </c>
      <c r="L119" s="64">
        <f t="shared" si="96"/>
        <v>1.0554705</v>
      </c>
      <c r="M119" s="64">
        <f t="shared" si="91"/>
        <v>8.5747694916468475</v>
      </c>
      <c r="N119" s="64">
        <f t="shared" si="97"/>
        <v>-6.2636890788750677E-2</v>
      </c>
      <c r="O119" s="64">
        <f t="shared" si="97"/>
        <v>1.3079114999999999</v>
      </c>
      <c r="P119" s="64">
        <f t="shared" si="92"/>
        <v>1.5939552770804886</v>
      </c>
      <c r="Q119" s="64">
        <f t="shared" si="98"/>
        <v>-2.4152678838125441E-2</v>
      </c>
      <c r="R119" s="64">
        <f t="shared" si="98"/>
        <v>4.6909799999999995E-2</v>
      </c>
      <c r="S119" s="64">
        <f t="shared" si="93"/>
        <v>5.7548153430659471E-2</v>
      </c>
      <c r="T119" s="64">
        <f t="shared" si="99"/>
        <v>-2.6314613811684248E-3</v>
      </c>
      <c r="U119" s="64">
        <f t="shared" si="99"/>
        <v>5.9204600000000003</v>
      </c>
      <c r="V119" s="64">
        <f t="shared" si="99"/>
        <v>5.9510389689919609</v>
      </c>
      <c r="W119" s="29">
        <f>'2.4 Set aside x3'!D29</f>
        <v>227.06</v>
      </c>
      <c r="X119" s="35">
        <f t="shared" si="107"/>
        <v>0.25999999999999091</v>
      </c>
      <c r="Y119" s="29">
        <f>'2.4 Set aside x3'!F29*k</f>
        <v>1.9319999999999997</v>
      </c>
      <c r="Z119" s="29">
        <f>'2.4 Set aside x3'!G29*k</f>
        <v>1.4342999999999999</v>
      </c>
      <c r="AA119" s="29">
        <f>'2.4 Set aside x3'!H29*k</f>
        <v>0.11969999999999999</v>
      </c>
      <c r="AB119" s="29">
        <f>'2.4 Set aside x3'!I29/2</f>
        <v>0.17499999999999999</v>
      </c>
      <c r="AC119" s="68">
        <f t="shared" si="108"/>
        <v>0.88678799999999991</v>
      </c>
      <c r="AD119" s="348">
        <f t="shared" si="100"/>
        <v>1.0183739999999999</v>
      </c>
      <c r="AE119" s="68">
        <f t="shared" si="109"/>
        <v>3.9412799999999998E-2</v>
      </c>
      <c r="AF119" s="33">
        <f t="shared" si="110"/>
        <v>0.88678799999999991</v>
      </c>
      <c r="AG119" s="33">
        <f t="shared" si="101"/>
        <v>7.1464729119894947</v>
      </c>
      <c r="AH119" s="33">
        <f t="shared" si="111"/>
        <v>-4.4016849212597187E-2</v>
      </c>
      <c r="AI119" s="36">
        <f t="shared" si="112"/>
        <v>1.0183739999999999</v>
      </c>
      <c r="AJ119" s="33">
        <f t="shared" si="102"/>
        <v>1.2421522394376128</v>
      </c>
      <c r="AK119" s="33">
        <f t="shared" si="113"/>
        <v>-2.3728645268971338E-2</v>
      </c>
      <c r="AL119" s="60">
        <f t="shared" si="114"/>
        <v>3.9412799999999998E-2</v>
      </c>
      <c r="AM119" s="60">
        <f t="shared" si="115"/>
        <v>4.8361404915255979E-2</v>
      </c>
      <c r="AN119" s="60">
        <f t="shared" si="116"/>
        <v>-2.2595488266382371E-3</v>
      </c>
      <c r="AO119" s="34">
        <f t="shared" si="103"/>
        <v>4.7592999999999996</v>
      </c>
      <c r="AP119" s="34">
        <f t="shared" si="117"/>
        <v>4.9492949566917845</v>
      </c>
      <c r="AQ119" s="10">
        <f t="shared" si="104"/>
        <v>4.3680626032400998</v>
      </c>
      <c r="AR119" s="10">
        <f t="shared" si="118"/>
        <v>3.6327824982117698</v>
      </c>
      <c r="AS119" s="10">
        <f t="shared" si="119"/>
        <v>-0.73528010502832997</v>
      </c>
      <c r="AT119" s="10">
        <f>SUM(AS$95:AS119)*5</f>
        <v>-25.37924776254334</v>
      </c>
      <c r="AU119" s="10"/>
      <c r="AV119" s="10"/>
      <c r="AW119" s="10"/>
      <c r="AY119" s="10"/>
    </row>
    <row r="120" spans="1:52" x14ac:dyDescent="0.25">
      <c r="A120" s="4">
        <v>130</v>
      </c>
      <c r="B120" s="18">
        <f t="shared" si="94"/>
        <v>2153</v>
      </c>
      <c r="C120" s="39">
        <f t="shared" si="90"/>
        <v>198.74</v>
      </c>
      <c r="D120" s="22">
        <f t="shared" si="105"/>
        <v>0.23000000000001819</v>
      </c>
      <c r="E120" s="64">
        <f t="shared" si="121"/>
        <v>2.3016000000000001</v>
      </c>
      <c r="F120" s="64">
        <f t="shared" si="121"/>
        <v>1.9403999999999999</v>
      </c>
      <c r="G120" s="64">
        <f t="shared" si="121"/>
        <v>0.15539999999999998</v>
      </c>
      <c r="H120" s="64">
        <f t="shared" si="121"/>
        <v>0.19</v>
      </c>
      <c r="I120" s="64">
        <f t="shared" si="121"/>
        <v>1.0564344000000001</v>
      </c>
      <c r="J120" s="64">
        <f t="shared" si="121"/>
        <v>1.3012440000000001</v>
      </c>
      <c r="K120" s="64">
        <f t="shared" si="121"/>
        <v>4.6952640000000004E-2</v>
      </c>
      <c r="L120" s="64">
        <f t="shared" si="96"/>
        <v>1.0564344000000001</v>
      </c>
      <c r="M120" s="64">
        <f t="shared" si="91"/>
        <v>8.5212048110875838</v>
      </c>
      <c r="N120" s="64">
        <f t="shared" si="97"/>
        <v>-5.3564680559263778E-2</v>
      </c>
      <c r="O120" s="64">
        <f t="shared" si="97"/>
        <v>1.3012440000000001</v>
      </c>
      <c r="P120" s="64">
        <f t="shared" si="92"/>
        <v>1.583018146332924</v>
      </c>
      <c r="Q120" s="64">
        <f t="shared" si="98"/>
        <v>-1.0937130747564527E-2</v>
      </c>
      <c r="R120" s="64">
        <f t="shared" si="98"/>
        <v>4.6952640000000004E-2</v>
      </c>
      <c r="S120" s="64">
        <f t="shared" si="93"/>
        <v>5.7125812383895802E-2</v>
      </c>
      <c r="T120" s="64">
        <f t="shared" si="99"/>
        <v>-4.2234104676366901E-4</v>
      </c>
      <c r="U120" s="64">
        <f t="shared" si="99"/>
        <v>5.9636200000000006</v>
      </c>
      <c r="V120" s="64">
        <f t="shared" si="99"/>
        <v>6.1286958476464273</v>
      </c>
      <c r="W120" s="29">
        <f>'2.4 Set aside x3'!D30</f>
        <v>227.38</v>
      </c>
      <c r="X120" s="35">
        <f t="shared" si="107"/>
        <v>0.31999999999999318</v>
      </c>
      <c r="Y120" s="29">
        <f>'2.4 Set aside x3'!F30*k</f>
        <v>1.8837000000000002</v>
      </c>
      <c r="Z120" s="29">
        <f>'2.4 Set aside x3'!G30*k</f>
        <v>1.4406000000000001</v>
      </c>
      <c r="AA120" s="29">
        <f>'2.4 Set aside x3'!H30*k</f>
        <v>0.11760000000000001</v>
      </c>
      <c r="AB120" s="29">
        <f>'2.4 Set aside x3'!I30/2</f>
        <v>0.16500000000000001</v>
      </c>
      <c r="AC120" s="68">
        <f t="shared" si="108"/>
        <v>0.86461830000000006</v>
      </c>
      <c r="AD120" s="348">
        <f t="shared" si="100"/>
        <v>1.0089345000000001</v>
      </c>
      <c r="AE120" s="68">
        <f t="shared" si="109"/>
        <v>3.8427480000000007E-2</v>
      </c>
      <c r="AF120" s="33">
        <f t="shared" si="110"/>
        <v>0.86461830000000006</v>
      </c>
      <c r="AG120" s="33">
        <f t="shared" si="101"/>
        <v>7.0859843191129475</v>
      </c>
      <c r="AH120" s="33">
        <f t="shared" si="111"/>
        <v>-6.0488592876547287E-2</v>
      </c>
      <c r="AI120" s="36">
        <f t="shared" si="112"/>
        <v>1.0089345000000001</v>
      </c>
      <c r="AJ120" s="33">
        <f t="shared" si="102"/>
        <v>1.228518067943098</v>
      </c>
      <c r="AK120" s="33">
        <f t="shared" si="113"/>
        <v>-1.3634171494514735E-2</v>
      </c>
      <c r="AL120" s="60">
        <f t="shared" si="114"/>
        <v>3.8427480000000007E-2</v>
      </c>
      <c r="AM120" s="60">
        <f t="shared" si="115"/>
        <v>4.6976649340821491E-2</v>
      </c>
      <c r="AN120" s="60">
        <f t="shared" si="116"/>
        <v>-1.3847555744344875E-3</v>
      </c>
      <c r="AO120" s="34">
        <f t="shared" si="103"/>
        <v>4.6889700000000003</v>
      </c>
      <c r="AP120" s="34">
        <f t="shared" si="117"/>
        <v>4.9334624800544962</v>
      </c>
      <c r="AQ120" s="10">
        <f t="shared" si="104"/>
        <v>4.4984627521724772</v>
      </c>
      <c r="AR120" s="10">
        <f t="shared" si="118"/>
        <v>3.6211614603600006</v>
      </c>
      <c r="AS120" s="10">
        <f t="shared" si="119"/>
        <v>-0.87730129181247651</v>
      </c>
      <c r="AT120" s="10">
        <f>SUM(AS$95:AS120)*5</f>
        <v>-29.765754221605722</v>
      </c>
      <c r="AU120" s="10"/>
      <c r="AV120" s="10"/>
      <c r="AW120" s="10"/>
      <c r="AY120" s="10"/>
    </row>
    <row r="121" spans="1:52" x14ac:dyDescent="0.25">
      <c r="A121" s="4">
        <v>135</v>
      </c>
      <c r="B121" s="18">
        <f t="shared" si="94"/>
        <v>2158</v>
      </c>
      <c r="C121" s="39">
        <f t="shared" si="90"/>
        <v>198.91</v>
      </c>
      <c r="D121" s="22">
        <f t="shared" si="105"/>
        <v>0.16999999999998749</v>
      </c>
      <c r="E121" s="64">
        <f t="shared" si="121"/>
        <v>2.3183999999999996</v>
      </c>
      <c r="F121" s="64">
        <f t="shared" si="121"/>
        <v>1.9508999999999999</v>
      </c>
      <c r="G121" s="64">
        <f t="shared" si="121"/>
        <v>0.15539999999999998</v>
      </c>
      <c r="H121" s="64">
        <f t="shared" si="121"/>
        <v>0.25</v>
      </c>
      <c r="I121" s="64">
        <f t="shared" si="121"/>
        <v>1.0641455999999998</v>
      </c>
      <c r="J121" s="64">
        <f t="shared" si="121"/>
        <v>1.3093499999999998</v>
      </c>
      <c r="K121" s="64">
        <f t="shared" si="121"/>
        <v>4.7295359999999995E-2</v>
      </c>
      <c r="L121" s="64">
        <f t="shared" si="96"/>
        <v>1.0641455999999998</v>
      </c>
      <c r="M121" s="64">
        <f t="shared" si="91"/>
        <v>8.4822852482539375</v>
      </c>
      <c r="N121" s="64">
        <f t="shared" si="97"/>
        <v>-3.8919562833646282E-2</v>
      </c>
      <c r="O121" s="64">
        <f t="shared" si="97"/>
        <v>1.3093499999999998</v>
      </c>
      <c r="P121" s="64">
        <f t="shared" si="92"/>
        <v>1.5891907165033421</v>
      </c>
      <c r="Q121" s="64">
        <f t="shared" si="98"/>
        <v>6.1725701704180569E-3</v>
      </c>
      <c r="R121" s="64">
        <f t="shared" si="98"/>
        <v>4.7295359999999995E-2</v>
      </c>
      <c r="S121" s="64">
        <f t="shared" si="93"/>
        <v>5.7393872329360787E-2</v>
      </c>
      <c r="T121" s="64">
        <f t="shared" si="99"/>
        <v>2.6805994546498513E-4</v>
      </c>
      <c r="U121" s="64">
        <f t="shared" si="99"/>
        <v>6.0771099999999993</v>
      </c>
      <c r="V121" s="64">
        <f t="shared" si="99"/>
        <v>6.2146310672822231</v>
      </c>
      <c r="W121" s="29">
        <f>'2.4 Set aside x3'!D31</f>
        <v>227.84</v>
      </c>
      <c r="X121" s="35">
        <f t="shared" si="107"/>
        <v>0.46000000000000796</v>
      </c>
      <c r="Y121" s="29">
        <f>'2.4 Set aside x3'!F31*k</f>
        <v>1.9424999999999999</v>
      </c>
      <c r="Z121" s="29">
        <f>'2.4 Set aside x3'!G31*k</f>
        <v>1.4447999999999999</v>
      </c>
      <c r="AA121" s="29">
        <f>'2.4 Set aside x3'!H31*k</f>
        <v>0.11969999999999999</v>
      </c>
      <c r="AB121" s="29">
        <f>'2.4 Set aside x3'!I31/2</f>
        <v>0.20499999999999999</v>
      </c>
      <c r="AC121" s="68">
        <f t="shared" si="108"/>
        <v>0.8916075</v>
      </c>
      <c r="AD121" s="348">
        <f t="shared" si="100"/>
        <v>1.0249364999999999</v>
      </c>
      <c r="AE121" s="68">
        <f t="shared" si="109"/>
        <v>3.9627000000000002E-2</v>
      </c>
      <c r="AF121" s="33">
        <f t="shared" si="110"/>
        <v>0.8916075</v>
      </c>
      <c r="AG121" s="33">
        <f t="shared" si="101"/>
        <v>7.0603151405112792</v>
      </c>
      <c r="AH121" s="33">
        <f t="shared" si="111"/>
        <v>-2.5669178601668285E-2</v>
      </c>
      <c r="AI121" s="36">
        <f t="shared" si="112"/>
        <v>1.0249364999999999</v>
      </c>
      <c r="AJ121" s="33">
        <f t="shared" si="102"/>
        <v>1.24210986416319</v>
      </c>
      <c r="AK121" s="33">
        <f t="shared" si="113"/>
        <v>1.359179622009199E-2</v>
      </c>
      <c r="AL121" s="60">
        <f t="shared" si="114"/>
        <v>3.9627000000000002E-2</v>
      </c>
      <c r="AM121" s="60">
        <f t="shared" si="115"/>
        <v>4.7931376826579358E-2</v>
      </c>
      <c r="AN121" s="60">
        <f t="shared" si="116"/>
        <v>9.5472748575786692E-4</v>
      </c>
      <c r="AO121" s="34">
        <f t="shared" si="103"/>
        <v>4.8255999999999997</v>
      </c>
      <c r="AP121" s="34">
        <f t="shared" si="117"/>
        <v>5.2744773451041898</v>
      </c>
      <c r="AQ121" s="10">
        <f t="shared" si="104"/>
        <v>4.5615392033851512</v>
      </c>
      <c r="AR121" s="10">
        <f t="shared" si="118"/>
        <v>3.8714663713064752</v>
      </c>
      <c r="AS121" s="10">
        <f t="shared" si="119"/>
        <v>-0.69007283207867598</v>
      </c>
      <c r="AT121" s="10">
        <f>SUM(AS$95:AS121)*5</f>
        <v>-33.216118381999102</v>
      </c>
      <c r="AU121" s="10"/>
      <c r="AV121" s="10"/>
      <c r="AW121" s="10"/>
      <c r="AY121" s="10"/>
    </row>
    <row r="122" spans="1:52" x14ac:dyDescent="0.25">
      <c r="A122" s="4">
        <v>140</v>
      </c>
      <c r="B122" s="18">
        <f t="shared" si="94"/>
        <v>2163</v>
      </c>
      <c r="C122" s="39">
        <f t="shared" si="90"/>
        <v>199.04</v>
      </c>
      <c r="D122" s="22">
        <f t="shared" si="105"/>
        <v>0.12999999999999545</v>
      </c>
      <c r="E122" s="64">
        <f t="shared" si="121"/>
        <v>2.4087000000000001</v>
      </c>
      <c r="F122" s="64">
        <f t="shared" si="121"/>
        <v>1.8773999999999997</v>
      </c>
      <c r="G122" s="64">
        <f t="shared" si="121"/>
        <v>0.15329999999999999</v>
      </c>
      <c r="H122" s="64">
        <f t="shared" si="121"/>
        <v>0.20499999999999999</v>
      </c>
      <c r="I122" s="64">
        <f t="shared" si="121"/>
        <v>1.1055933</v>
      </c>
      <c r="J122" s="64">
        <f t="shared" si="121"/>
        <v>1.3035435</v>
      </c>
      <c r="K122" s="64">
        <f t="shared" si="121"/>
        <v>4.9137480000000004E-2</v>
      </c>
      <c r="L122" s="64">
        <f t="shared" si="96"/>
        <v>1.1055933</v>
      </c>
      <c r="M122" s="64">
        <f t="shared" si="91"/>
        <v>8.4898515009058695</v>
      </c>
      <c r="N122" s="64">
        <f t="shared" si="97"/>
        <v>7.5662526519320039E-3</v>
      </c>
      <c r="O122" s="64">
        <f t="shared" si="97"/>
        <v>1.3035435</v>
      </c>
      <c r="P122" s="64">
        <f t="shared" si="92"/>
        <v>1.5844753830595553</v>
      </c>
      <c r="Q122" s="64">
        <f t="shared" si="98"/>
        <v>-4.7153334437868288E-3</v>
      </c>
      <c r="R122" s="64">
        <f t="shared" si="98"/>
        <v>4.9137480000000004E-2</v>
      </c>
      <c r="S122" s="64">
        <f t="shared" si="93"/>
        <v>5.9283379080661495E-2</v>
      </c>
      <c r="T122" s="64">
        <f t="shared" si="99"/>
        <v>1.8895067513007083E-3</v>
      </c>
      <c r="U122" s="64">
        <f t="shared" si="99"/>
        <v>6.0377199999999993</v>
      </c>
      <c r="V122" s="64">
        <f t="shared" si="99"/>
        <v>6.1724604259594411</v>
      </c>
      <c r="W122" s="29">
        <f>'2.4 Set aside x3'!D32</f>
        <v>228.12</v>
      </c>
      <c r="X122" s="35">
        <f t="shared" si="107"/>
        <v>0.28000000000000114</v>
      </c>
      <c r="Y122" s="29">
        <f>'2.4 Set aside x3'!F32*k</f>
        <v>1.9698</v>
      </c>
      <c r="Z122" s="29">
        <f>'2.4 Set aside x3'!G32*k</f>
        <v>1.4258999999999999</v>
      </c>
      <c r="AA122" s="29">
        <f>'2.4 Set aside x3'!H32*k</f>
        <v>0.11969999999999999</v>
      </c>
      <c r="AB122" s="29">
        <f>'2.4 Set aside x3'!I32/2</f>
        <v>0.16500000000000001</v>
      </c>
      <c r="AC122" s="68">
        <f t="shared" si="108"/>
        <v>0.9041382</v>
      </c>
      <c r="AD122" s="348">
        <f t="shared" si="100"/>
        <v>1.024443</v>
      </c>
      <c r="AE122" s="68">
        <f t="shared" si="109"/>
        <v>4.0183920000000005E-2</v>
      </c>
      <c r="AF122" s="33">
        <f t="shared" si="110"/>
        <v>0.9041382</v>
      </c>
      <c r="AG122" s="33">
        <f t="shared" si="101"/>
        <v>7.0504995226202478</v>
      </c>
      <c r="AH122" s="33">
        <f t="shared" si="111"/>
        <v>-9.8156178910313585E-3</v>
      </c>
      <c r="AI122" s="36">
        <f t="shared" si="112"/>
        <v>1.024443</v>
      </c>
      <c r="AJ122" s="33">
        <f t="shared" si="102"/>
        <v>1.2440190769821233</v>
      </c>
      <c r="AK122" s="33">
        <f t="shared" si="113"/>
        <v>1.9092128189333035E-3</v>
      </c>
      <c r="AL122" s="60">
        <f t="shared" si="114"/>
        <v>4.0183920000000005E-2</v>
      </c>
      <c r="AM122" s="60">
        <f t="shared" si="115"/>
        <v>4.8657070396420504E-2</v>
      </c>
      <c r="AN122" s="60">
        <f t="shared" si="116"/>
        <v>7.2569356984114597E-4</v>
      </c>
      <c r="AO122" s="34">
        <f t="shared" si="103"/>
        <v>4.7845199999999997</v>
      </c>
      <c r="AP122" s="34">
        <f t="shared" si="117"/>
        <v>5.0573392884977437</v>
      </c>
      <c r="AQ122" s="10">
        <f t="shared" si="104"/>
        <v>4.5305859526542296</v>
      </c>
      <c r="AR122" s="10">
        <f t="shared" si="118"/>
        <v>3.7120870377573438</v>
      </c>
      <c r="AS122" s="10">
        <f t="shared" si="119"/>
        <v>-0.81849891489688575</v>
      </c>
      <c r="AT122" s="10">
        <f>SUM(AS$95:AS122)*5</f>
        <v>-37.308612956483529</v>
      </c>
      <c r="AU122" s="10"/>
      <c r="AV122" s="10"/>
      <c r="AW122" s="10"/>
      <c r="AX122" s="10"/>
      <c r="AY122" s="10"/>
      <c r="AZ122" s="11"/>
    </row>
    <row r="123" spans="1:52" x14ac:dyDescent="0.25">
      <c r="A123" s="4">
        <v>145</v>
      </c>
      <c r="B123" s="18">
        <f t="shared" si="94"/>
        <v>2168</v>
      </c>
      <c r="C123" s="39">
        <f t="shared" si="90"/>
        <v>199.4</v>
      </c>
      <c r="D123" s="22">
        <f t="shared" si="105"/>
        <v>0.36000000000001364</v>
      </c>
      <c r="E123" s="64">
        <f t="shared" si="121"/>
        <v>2.4653999999999998</v>
      </c>
      <c r="F123" s="64">
        <f t="shared" si="121"/>
        <v>1.8416999999999999</v>
      </c>
      <c r="G123" s="64">
        <f t="shared" si="121"/>
        <v>0.15329999999999999</v>
      </c>
      <c r="H123" s="64">
        <f t="shared" si="121"/>
        <v>0.17499999999999999</v>
      </c>
      <c r="I123" s="64">
        <f t="shared" si="121"/>
        <v>1.1316185999999999</v>
      </c>
      <c r="J123" s="64">
        <f t="shared" si="121"/>
        <v>1.3038689999999999</v>
      </c>
      <c r="K123" s="64">
        <f t="shared" si="121"/>
        <v>5.0294159999999997E-2</v>
      </c>
      <c r="L123" s="64">
        <f t="shared" si="96"/>
        <v>1.1316185999999999</v>
      </c>
      <c r="M123" s="64">
        <f t="shared" si="91"/>
        <v>8.5224636064140498</v>
      </c>
      <c r="N123" s="64">
        <f t="shared" si="97"/>
        <v>3.2612105508180278E-2</v>
      </c>
      <c r="O123" s="64">
        <f t="shared" si="97"/>
        <v>1.3038689999999999</v>
      </c>
      <c r="P123" s="64">
        <f t="shared" si="92"/>
        <v>1.583967321996141</v>
      </c>
      <c r="Q123" s="64">
        <f t="shared" si="98"/>
        <v>-5.0806106341427792E-4</v>
      </c>
      <c r="R123" s="64">
        <f t="shared" si="98"/>
        <v>5.0294159999999997E-2</v>
      </c>
      <c r="S123" s="64">
        <f t="shared" si="93"/>
        <v>6.0774079839897112E-2</v>
      </c>
      <c r="T123" s="64">
        <f t="shared" si="99"/>
        <v>1.4907007592356164E-3</v>
      </c>
      <c r="U123" s="64">
        <f t="shared" si="99"/>
        <v>6.0260199999999999</v>
      </c>
      <c r="V123" s="64">
        <f t="shared" si="99"/>
        <v>6.4196147452040151</v>
      </c>
      <c r="W123" s="29">
        <f>'2.4 Set aside x3'!D33</f>
        <v>228.42</v>
      </c>
      <c r="X123" s="35">
        <f t="shared" si="107"/>
        <v>0.29999999999998295</v>
      </c>
      <c r="Y123" s="29">
        <f>'2.4 Set aside x3'!F33*k</f>
        <v>1.9382999999999999</v>
      </c>
      <c r="Z123" s="29">
        <f>'2.4 Set aside x3'!G33*k</f>
        <v>1.4552999999999998</v>
      </c>
      <c r="AA123" s="29">
        <f>'2.4 Set aside x3'!H33*k</f>
        <v>0.11969999999999999</v>
      </c>
      <c r="AB123" s="29">
        <f>'2.4 Set aside x3'!I33/2</f>
        <v>0.17499999999999999</v>
      </c>
      <c r="AC123" s="68">
        <f t="shared" si="108"/>
        <v>0.88967969999999996</v>
      </c>
      <c r="AD123" s="348">
        <f t="shared" si="100"/>
        <v>1.0278974999999999</v>
      </c>
      <c r="AE123" s="68">
        <f t="shared" si="109"/>
        <v>3.9541319999999998E-2</v>
      </c>
      <c r="AF123" s="33">
        <f t="shared" si="110"/>
        <v>0.88967969999999996</v>
      </c>
      <c r="AG123" s="33">
        <f t="shared" si="101"/>
        <v>7.0274960309361116</v>
      </c>
      <c r="AH123" s="33">
        <f t="shared" si="111"/>
        <v>-2.3003491684136179E-2</v>
      </c>
      <c r="AI123" s="36">
        <f t="shared" si="112"/>
        <v>1.0278974999999999</v>
      </c>
      <c r="AJ123" s="33">
        <f t="shared" si="102"/>
        <v>1.2478110813148722</v>
      </c>
      <c r="AK123" s="33">
        <f t="shared" si="113"/>
        <v>3.792004332748844E-3</v>
      </c>
      <c r="AL123" s="60">
        <f t="shared" si="114"/>
        <v>3.9541319999999998E-2</v>
      </c>
      <c r="AM123" s="60">
        <f t="shared" si="115"/>
        <v>4.8142756107495036E-2</v>
      </c>
      <c r="AN123" s="60">
        <f t="shared" si="116"/>
        <v>-5.1431428892546871E-4</v>
      </c>
      <c r="AO123" s="34">
        <f t="shared" si="103"/>
        <v>4.7947899999999999</v>
      </c>
      <c r="AP123" s="34">
        <f t="shared" si="117"/>
        <v>5.0750641983596703</v>
      </c>
      <c r="AQ123" s="10">
        <f t="shared" si="104"/>
        <v>4.7119972229797469</v>
      </c>
      <c r="AR123" s="10">
        <f t="shared" si="118"/>
        <v>3.725097121595998</v>
      </c>
      <c r="AS123" s="10">
        <f t="shared" si="119"/>
        <v>-0.98690010138374884</v>
      </c>
      <c r="AT123" s="10">
        <f>SUM(AS$95:AS123)*5</f>
        <v>-42.243113463402281</v>
      </c>
      <c r="AU123" s="10"/>
      <c r="AV123" s="10"/>
      <c r="AW123" s="10"/>
      <c r="AX123" s="10"/>
      <c r="AY123" s="10"/>
      <c r="AZ123" s="11"/>
    </row>
    <row r="124" spans="1:52" x14ac:dyDescent="0.25">
      <c r="A124" s="4">
        <v>150</v>
      </c>
      <c r="B124" s="18">
        <f t="shared" si="94"/>
        <v>2173</v>
      </c>
      <c r="C124" s="39">
        <f t="shared" si="90"/>
        <v>199.67</v>
      </c>
      <c r="D124" s="22">
        <f t="shared" si="105"/>
        <v>0.26999999999998181</v>
      </c>
      <c r="E124" s="64">
        <f t="shared" si="121"/>
        <v>2.4780000000000002</v>
      </c>
      <c r="F124" s="64">
        <f t="shared" si="121"/>
        <v>1.8648</v>
      </c>
      <c r="G124" s="64">
        <f t="shared" si="121"/>
        <v>0.15539999999999998</v>
      </c>
      <c r="H124" s="64">
        <f t="shared" si="121"/>
        <v>0.14000000000000001</v>
      </c>
      <c r="I124" s="64">
        <f t="shared" si="121"/>
        <v>1.1374020000000002</v>
      </c>
      <c r="J124" s="64">
        <f t="shared" si="121"/>
        <v>1.315734</v>
      </c>
      <c r="K124" s="64">
        <f t="shared" si="121"/>
        <v>5.0551200000000004E-2</v>
      </c>
      <c r="L124" s="64">
        <f t="shared" si="96"/>
        <v>1.1374020000000002</v>
      </c>
      <c r="M124" s="64">
        <f t="shared" si="91"/>
        <v>8.5566374932344686</v>
      </c>
      <c r="N124" s="64">
        <f t="shared" si="97"/>
        <v>3.4173886820418886E-2</v>
      </c>
      <c r="O124" s="64">
        <f t="shared" si="97"/>
        <v>1.315734</v>
      </c>
      <c r="P124" s="64">
        <f t="shared" si="92"/>
        <v>1.5957425086403418</v>
      </c>
      <c r="Q124" s="64">
        <f t="shared" si="98"/>
        <v>1.1775186644200852E-2</v>
      </c>
      <c r="R124" s="64">
        <f t="shared" si="98"/>
        <v>5.0551200000000004E-2</v>
      </c>
      <c r="S124" s="64">
        <f t="shared" si="93"/>
        <v>6.1294640993790978E-2</v>
      </c>
      <c r="T124" s="64">
        <f t="shared" si="99"/>
        <v>5.2056115389386565E-4</v>
      </c>
      <c r="U124" s="64">
        <f t="shared" si="99"/>
        <v>6.0296600000000007</v>
      </c>
      <c r="V124" s="64">
        <f t="shared" si="99"/>
        <v>6.3461296346184959</v>
      </c>
      <c r="W124" s="29">
        <f>'2.4 Set aside x3'!D34</f>
        <v>228.74</v>
      </c>
      <c r="X124" s="35">
        <f t="shared" si="107"/>
        <v>0.3200000000000216</v>
      </c>
      <c r="Y124" s="29">
        <f>'2.4 Set aside x3'!F34*k</f>
        <v>2.0411999999999999</v>
      </c>
      <c r="Z124" s="29">
        <f>'2.4 Set aside x3'!G34*k</f>
        <v>1.3901999999999999</v>
      </c>
      <c r="AA124" s="29">
        <f>'2.4 Set aside x3'!H34*k</f>
        <v>0.11969999999999999</v>
      </c>
      <c r="AB124" s="29">
        <f>'2.4 Set aside x3'!I34/2</f>
        <v>0.19500000000000001</v>
      </c>
      <c r="AC124" s="68">
        <f t="shared" si="108"/>
        <v>0.93691080000000004</v>
      </c>
      <c r="AD124" s="348">
        <f t="shared" si="100"/>
        <v>1.0283699999999998</v>
      </c>
      <c r="AE124" s="68">
        <f t="shared" si="109"/>
        <v>4.1640480000000001E-2</v>
      </c>
      <c r="AF124" s="33">
        <f t="shared" si="110"/>
        <v>0.93691080000000004</v>
      </c>
      <c r="AG124" s="33">
        <f t="shared" si="101"/>
        <v>7.0547014282927085</v>
      </c>
      <c r="AH124" s="33">
        <f t="shared" si="111"/>
        <v>2.7205397356596883E-2</v>
      </c>
      <c r="AI124" s="36">
        <f t="shared" si="112"/>
        <v>1.0283699999999998</v>
      </c>
      <c r="AJ124" s="33">
        <f t="shared" si="102"/>
        <v>1.2489539193093659</v>
      </c>
      <c r="AK124" s="33">
        <f t="shared" si="113"/>
        <v>1.1428379944937728E-3</v>
      </c>
      <c r="AL124" s="60">
        <f t="shared" si="114"/>
        <v>4.1640480000000001E-2</v>
      </c>
      <c r="AM124" s="60">
        <f t="shared" si="115"/>
        <v>5.0150997327154959E-2</v>
      </c>
      <c r="AN124" s="60">
        <f t="shared" si="116"/>
        <v>2.0082412196599231E-3</v>
      </c>
      <c r="AO124" s="34">
        <f t="shared" si="103"/>
        <v>4.8699300000000001</v>
      </c>
      <c r="AP124" s="34">
        <f t="shared" si="117"/>
        <v>5.2202864765707728</v>
      </c>
      <c r="AQ124" s="10">
        <f t="shared" si="104"/>
        <v>4.6580591518099759</v>
      </c>
      <c r="AR124" s="10">
        <f t="shared" si="118"/>
        <v>3.831690273802947</v>
      </c>
      <c r="AS124" s="10">
        <f t="shared" si="119"/>
        <v>-0.82636887800702885</v>
      </c>
      <c r="AT124" s="10">
        <f>SUM(AS$95:AS124)*5</f>
        <v>-46.374957853437422</v>
      </c>
      <c r="AU124" s="10"/>
      <c r="AV124" s="10"/>
      <c r="AW124" s="10"/>
      <c r="AX124" s="10"/>
      <c r="AY124" s="10"/>
      <c r="AZ124" s="11"/>
    </row>
    <row r="125" spans="1:52" x14ac:dyDescent="0.25">
      <c r="K125" s="1"/>
    </row>
    <row r="126" spans="1:52" x14ac:dyDescent="0.25">
      <c r="K126" s="1"/>
    </row>
    <row r="127" spans="1:52" ht="18.75" x14ac:dyDescent="0.3">
      <c r="C127" s="361" t="s">
        <v>19</v>
      </c>
      <c r="D127" s="361"/>
      <c r="E127" s="361"/>
      <c r="F127" s="361"/>
      <c r="G127" s="361"/>
      <c r="H127" s="361"/>
      <c r="I127" s="361"/>
      <c r="J127" s="361"/>
      <c r="K127" s="361"/>
      <c r="L127" s="361"/>
      <c r="M127" s="361"/>
      <c r="N127" s="361"/>
      <c r="O127" s="361"/>
      <c r="P127" s="361"/>
      <c r="Q127" s="361"/>
      <c r="R127" s="361"/>
      <c r="S127" s="361"/>
      <c r="T127" s="361"/>
      <c r="U127" s="361"/>
      <c r="V127" s="361"/>
      <c r="W127" s="362" t="s">
        <v>56</v>
      </c>
      <c r="X127" s="362"/>
      <c r="Y127" s="362"/>
      <c r="Z127" s="362"/>
      <c r="AA127" s="362"/>
      <c r="AB127" s="362"/>
      <c r="AC127" s="362"/>
      <c r="AD127" s="362"/>
      <c r="AE127" s="362"/>
      <c r="AF127" s="362"/>
      <c r="AG127" s="362"/>
      <c r="AH127" s="362"/>
      <c r="AI127" s="362"/>
      <c r="AJ127" s="362"/>
      <c r="AK127" s="362"/>
      <c r="AL127" s="362"/>
      <c r="AM127" s="362"/>
      <c r="AN127" s="362"/>
      <c r="AO127" s="362"/>
      <c r="AP127" s="362"/>
      <c r="AQ127" s="37"/>
      <c r="AR127" s="37"/>
      <c r="AS127" s="37"/>
      <c r="AT127" s="38"/>
      <c r="AU127" s="38"/>
      <c r="AV127" s="38"/>
      <c r="AW127" s="38"/>
      <c r="AX127" s="38"/>
      <c r="AY127" s="38"/>
    </row>
    <row r="128" spans="1:52" ht="135" x14ac:dyDescent="0.25">
      <c r="A128" s="13" t="s">
        <v>4</v>
      </c>
      <c r="B128" s="14" t="s">
        <v>0</v>
      </c>
      <c r="C128" s="58" t="s">
        <v>7</v>
      </c>
      <c r="D128" s="5" t="s">
        <v>6</v>
      </c>
      <c r="E128" s="21" t="s">
        <v>41</v>
      </c>
      <c r="F128" s="58" t="s">
        <v>42</v>
      </c>
      <c r="G128" s="58" t="s">
        <v>43</v>
      </c>
      <c r="H128" s="58"/>
      <c r="I128" s="58" t="s">
        <v>39</v>
      </c>
      <c r="J128" s="58" t="s">
        <v>40</v>
      </c>
      <c r="K128" s="58" t="s">
        <v>44</v>
      </c>
      <c r="L128" s="58" t="s">
        <v>36</v>
      </c>
      <c r="M128" s="15" t="s">
        <v>8</v>
      </c>
      <c r="N128" s="5" t="s">
        <v>11</v>
      </c>
      <c r="O128" s="5" t="s">
        <v>38</v>
      </c>
      <c r="P128" s="15" t="s">
        <v>33</v>
      </c>
      <c r="Q128" s="5" t="s">
        <v>34</v>
      </c>
      <c r="R128" s="58" t="s">
        <v>45</v>
      </c>
      <c r="S128" s="15" t="s">
        <v>46</v>
      </c>
      <c r="T128" s="5" t="s">
        <v>32</v>
      </c>
      <c r="U128" s="5" t="s">
        <v>24</v>
      </c>
      <c r="V128" s="5" t="s">
        <v>1</v>
      </c>
      <c r="W128" s="26" t="s">
        <v>5</v>
      </c>
      <c r="X128" s="26" t="s">
        <v>6</v>
      </c>
      <c r="Y128" s="27" t="s">
        <v>41</v>
      </c>
      <c r="Z128" s="59" t="s">
        <v>42</v>
      </c>
      <c r="AA128" s="59" t="s">
        <v>43</v>
      </c>
      <c r="AB128" s="59" t="s">
        <v>75</v>
      </c>
      <c r="AC128" s="59" t="s">
        <v>39</v>
      </c>
      <c r="AD128" s="59" t="s">
        <v>40</v>
      </c>
      <c r="AE128" s="59" t="s">
        <v>44</v>
      </c>
      <c r="AF128" s="67" t="s">
        <v>36</v>
      </c>
      <c r="AG128" s="26" t="s">
        <v>8</v>
      </c>
      <c r="AH128" s="28" t="s">
        <v>11</v>
      </c>
      <c r="AI128" s="28" t="s">
        <v>38</v>
      </c>
      <c r="AJ128" s="26" t="s">
        <v>33</v>
      </c>
      <c r="AK128" s="28" t="s">
        <v>34</v>
      </c>
      <c r="AL128" s="28" t="s">
        <v>47</v>
      </c>
      <c r="AM128" s="26" t="s">
        <v>46</v>
      </c>
      <c r="AN128" s="28" t="s">
        <v>32</v>
      </c>
      <c r="AO128" s="28" t="s">
        <v>24</v>
      </c>
      <c r="AP128" s="26" t="s">
        <v>1</v>
      </c>
      <c r="AQ128" s="6" t="str">
        <f>"Climate benefit " &amp;C127 &amp; " ton CO2/ha"</f>
        <v>Climate benefit BAU 95% ton CO2/ha</v>
      </c>
      <c r="AR128" s="6" t="str">
        <f>"Climate benefit "&amp;AT127 &amp; " ton CO2/ha"</f>
        <v>Climate benefit  ton CO2/ha</v>
      </c>
      <c r="AS128" s="6" t="str">
        <f>"Diff "&amp;C127&amp;" and "&amp;AT127 &amp; " ton CO2/ha/year"</f>
        <v>Diff BAU 95% and  ton CO2/ha/year</v>
      </c>
      <c r="AT128" s="16" t="s">
        <v>12</v>
      </c>
      <c r="AU128" s="16"/>
      <c r="AV128" s="16"/>
      <c r="AW128" s="6"/>
    </row>
    <row r="129" spans="1:53" x14ac:dyDescent="0.25">
      <c r="A129" s="4">
        <v>0</v>
      </c>
      <c r="B129" s="4">
        <v>2023</v>
      </c>
      <c r="C129" s="39">
        <f t="shared" ref="C129:C159" si="122">C24</f>
        <v>187.18</v>
      </c>
      <c r="D129" s="17"/>
      <c r="E129" s="17"/>
      <c r="F129" s="17"/>
      <c r="G129" s="17"/>
      <c r="H129" s="17"/>
      <c r="I129" s="17"/>
      <c r="J129" s="17"/>
      <c r="K129" s="17"/>
      <c r="L129" s="17"/>
      <c r="M129" s="66">
        <f t="shared" ref="M129:M159" si="123">M24</f>
        <v>15</v>
      </c>
      <c r="N129" s="8"/>
      <c r="O129" s="8"/>
      <c r="P129" s="66">
        <f t="shared" ref="P129:P159" si="124">P24</f>
        <v>1.5</v>
      </c>
      <c r="Q129" s="8"/>
      <c r="R129" s="8"/>
      <c r="S129" s="66">
        <f t="shared" ref="S129:S159" si="125">S24</f>
        <v>0.05</v>
      </c>
      <c r="T129" s="8"/>
      <c r="U129" s="9"/>
      <c r="V129" s="9"/>
      <c r="W129" s="29">
        <f>'2.6 Fert x3 '!D4</f>
        <v>187.27</v>
      </c>
      <c r="X129" s="29"/>
      <c r="Y129" s="29"/>
      <c r="Z129" s="31"/>
      <c r="AA129" s="31"/>
      <c r="AB129" s="31"/>
      <c r="AC129" s="31"/>
      <c r="AD129" s="31"/>
      <c r="AE129" s="31"/>
      <c r="AF129" s="31"/>
      <c r="AG129" s="32">
        <f>AG24</f>
        <v>15</v>
      </c>
      <c r="AH129" s="33"/>
      <c r="AI129" s="33"/>
      <c r="AJ129" s="32">
        <f>AJ24</f>
        <v>1.5</v>
      </c>
      <c r="AK129" s="33"/>
      <c r="AL129" s="33"/>
      <c r="AM129" s="32">
        <f>AM24</f>
        <v>0.05</v>
      </c>
      <c r="AN129" s="33"/>
      <c r="AO129" s="34"/>
      <c r="AP129" s="34"/>
      <c r="AS129">
        <v>0</v>
      </c>
      <c r="AT129">
        <v>0</v>
      </c>
    </row>
    <row r="130" spans="1:53" x14ac:dyDescent="0.25">
      <c r="A130" s="4">
        <v>5</v>
      </c>
      <c r="B130" s="18">
        <f t="shared" ref="B130:B159" si="126">B129+5</f>
        <v>2028</v>
      </c>
      <c r="C130" s="39">
        <f t="shared" si="122"/>
        <v>187.12</v>
      </c>
      <c r="D130" s="22">
        <f>C130-C129</f>
        <v>-6.0000000000002274E-2</v>
      </c>
      <c r="E130" s="64">
        <f t="shared" ref="E130:K130" si="127">Y25</f>
        <v>1.9130999999999998</v>
      </c>
      <c r="F130" s="64">
        <f t="shared" si="127"/>
        <v>1.3965000000000001</v>
      </c>
      <c r="G130" s="64">
        <f t="shared" si="127"/>
        <v>0.11760000000000001</v>
      </c>
      <c r="H130" s="64">
        <f t="shared" si="127"/>
        <v>0.11</v>
      </c>
      <c r="I130" s="64">
        <f t="shared" si="127"/>
        <v>0.87811289999999997</v>
      </c>
      <c r="J130" s="64">
        <f t="shared" si="127"/>
        <v>0.99937950000000009</v>
      </c>
      <c r="K130" s="64">
        <f t="shared" si="127"/>
        <v>3.9027239999999998E-2</v>
      </c>
      <c r="L130" s="64">
        <f t="shared" ref="L130:L159" si="128">L25</f>
        <v>1.1402937</v>
      </c>
      <c r="M130" s="64">
        <f t="shared" si="123"/>
        <v>14.198552149441863</v>
      </c>
      <c r="N130" s="64">
        <f t="shared" ref="N130:O159" si="129">N25</f>
        <v>-0.80144785055813728</v>
      </c>
      <c r="O130" s="64">
        <f t="shared" si="129"/>
        <v>1.2342854999999999</v>
      </c>
      <c r="P130" s="64">
        <f t="shared" si="124"/>
        <v>1.4994505429449552</v>
      </c>
      <c r="Q130" s="64">
        <f t="shared" ref="Q130:R159" si="130">Q25</f>
        <v>-5.49457055044833E-4</v>
      </c>
      <c r="R130" s="64">
        <f t="shared" si="130"/>
        <v>5.0679719999999998E-2</v>
      </c>
      <c r="S130" s="64">
        <f t="shared" si="125"/>
        <v>5.9518554764831845E-2</v>
      </c>
      <c r="T130" s="64">
        <f t="shared" ref="T130:V159" si="131">T25</f>
        <v>9.5185547648318422E-3</v>
      </c>
      <c r="U130" s="64">
        <f t="shared" si="131"/>
        <v>5.7310499999999989</v>
      </c>
      <c r="V130" s="64">
        <f t="shared" si="131"/>
        <v>4.8785712471516467</v>
      </c>
      <c r="W130" s="29">
        <f>'2.6 Fert x3 '!D5</f>
        <v>187.24</v>
      </c>
      <c r="X130" s="35">
        <f>W130-W129</f>
        <v>-3.0000000000001137E-2</v>
      </c>
      <c r="Y130" s="29">
        <f>'2.6 Fert x3 '!F5*k</f>
        <v>2.5283999999999995</v>
      </c>
      <c r="Z130" s="29">
        <f>'2.6 Fert x3 '!G5*k</f>
        <v>1.659</v>
      </c>
      <c r="AA130" s="29">
        <f>'2.6 Fert x3 '!H5*k</f>
        <v>0.14489999999999997</v>
      </c>
      <c r="AB130" s="29">
        <f>'2.6 Fert x3 '!I5/2</f>
        <v>0.17499999999999999</v>
      </c>
      <c r="AC130" s="68">
        <f>p*Y130</f>
        <v>1.1605355999999998</v>
      </c>
      <c r="AD130" s="348">
        <f t="shared" ref="AD130:AD159" si="132">Z130*paperpulp+Y130*(ppaperboard+papertimb)</f>
        <v>1.2498779999999998</v>
      </c>
      <c r="AE130" s="68">
        <f>Y130*pboard</f>
        <v>5.1579359999999998E-2</v>
      </c>
      <c r="AF130" s="36">
        <f>AC130</f>
        <v>1.1605355999999998</v>
      </c>
      <c r="AG130" s="33">
        <f t="shared" ref="AG130:AG159" si="133">AG129*EXP(-qsawn*5)+AF130</f>
        <v>14.218794049441861</v>
      </c>
      <c r="AH130" s="33">
        <f>AG130-AG129</f>
        <v>-0.7812059505581388</v>
      </c>
      <c r="AI130" s="36">
        <f>AD130</f>
        <v>1.2498779999999998</v>
      </c>
      <c r="AJ130" s="33">
        <f t="shared" ref="AJ130:AJ159" si="134">AJ129*EXP(-qpap*5)+AI130</f>
        <v>1.5150430429449551</v>
      </c>
      <c r="AK130" s="33">
        <f>AJ130-AJ129</f>
        <v>1.5043042944955065E-2</v>
      </c>
      <c r="AL130" s="60">
        <f>AE130</f>
        <v>5.1579359999999998E-2</v>
      </c>
      <c r="AM130" s="60">
        <f>AM129*EXP(-qpap*5)+AL130</f>
        <v>6.0418194764831845E-2</v>
      </c>
      <c r="AN130" s="60">
        <f>AM130-AM129</f>
        <v>1.0418194764831842E-2</v>
      </c>
      <c r="AO130" s="34">
        <f t="shared" ref="AO130:AO159" si="135">(Z130+Y130+AA130+AB130)*SFtot</f>
        <v>5.8594899999999992</v>
      </c>
      <c r="AP130" s="34">
        <f>X130+AO130+AK130+AN130+AH130</f>
        <v>5.0737452871516453</v>
      </c>
      <c r="AQ130" s="10">
        <f>V130*3.67/5</f>
        <v>3.5808712954093087</v>
      </c>
      <c r="AR130" s="10">
        <f>AP130*3.67/5</f>
        <v>3.724129040769308</v>
      </c>
      <c r="AS130" s="10">
        <f>(AR130-AQ130)</f>
        <v>0.14325774535999924</v>
      </c>
      <c r="AT130" s="10">
        <f>SUM(AS130:AS$130)*5</f>
        <v>0.71628872679999622</v>
      </c>
      <c r="AU130" s="10"/>
      <c r="AV130" s="10"/>
      <c r="AW130" s="10"/>
      <c r="AY130" s="10"/>
    </row>
    <row r="131" spans="1:53" x14ac:dyDescent="0.25">
      <c r="A131" s="4">
        <v>10</v>
      </c>
      <c r="B131" s="18">
        <f t="shared" si="126"/>
        <v>2033</v>
      </c>
      <c r="C131" s="39">
        <f t="shared" si="122"/>
        <v>187.21</v>
      </c>
      <c r="D131" s="22">
        <f t="shared" ref="D131:D159" si="136">C131-C130</f>
        <v>9.0000000000003411E-2</v>
      </c>
      <c r="E131" s="64">
        <f t="shared" ref="E131:K140" si="137">E26</f>
        <v>2.3519999999999999</v>
      </c>
      <c r="F131" s="64">
        <f t="shared" si="137"/>
        <v>1.7094</v>
      </c>
      <c r="G131" s="64">
        <f t="shared" si="137"/>
        <v>0.14280000000000001</v>
      </c>
      <c r="H131" s="64">
        <f t="shared" si="137"/>
        <v>0.16</v>
      </c>
      <c r="I131" s="64">
        <f t="shared" si="137"/>
        <v>1.0795680000000001</v>
      </c>
      <c r="J131" s="64">
        <f t="shared" si="137"/>
        <v>1.2258119999999999</v>
      </c>
      <c r="K131" s="64">
        <f t="shared" si="137"/>
        <v>4.7980800000000004E-2</v>
      </c>
      <c r="L131" s="64">
        <f t="shared" si="128"/>
        <v>1.0795680000000001</v>
      </c>
      <c r="M131" s="64">
        <f t="shared" si="123"/>
        <v>13.440125571686007</v>
      </c>
      <c r="N131" s="64">
        <f t="shared" si="129"/>
        <v>-0.75842657775585565</v>
      </c>
      <c r="O131" s="64">
        <f t="shared" si="129"/>
        <v>1.2258119999999999</v>
      </c>
      <c r="P131" s="64">
        <f t="shared" si="124"/>
        <v>1.4908799117425571</v>
      </c>
      <c r="Q131" s="64">
        <f t="shared" si="130"/>
        <v>-8.5706312023980935E-3</v>
      </c>
      <c r="R131" s="64">
        <f t="shared" si="130"/>
        <v>4.7980800000000004E-2</v>
      </c>
      <c r="S131" s="64">
        <f t="shared" si="125"/>
        <v>5.8502293420158877E-2</v>
      </c>
      <c r="T131" s="64">
        <f t="shared" si="131"/>
        <v>-1.0162613446729682E-3</v>
      </c>
      <c r="U131" s="64">
        <f t="shared" si="131"/>
        <v>5.6734600000000004</v>
      </c>
      <c r="V131" s="64">
        <f t="shared" si="131"/>
        <v>4.9954465296970776</v>
      </c>
      <c r="W131" s="29">
        <f>'2.6 Fert x3 '!D6</f>
        <v>187.26</v>
      </c>
      <c r="X131" s="35">
        <f t="shared" ref="X131:X159" si="138">W131-W130</f>
        <v>1.999999999998181E-2</v>
      </c>
      <c r="Y131" s="29">
        <f>'2.6 Fert x3 '!F6*k</f>
        <v>2.3708999999999998</v>
      </c>
      <c r="Z131" s="29">
        <f>'2.6 Fert x3 '!G6*k</f>
        <v>1.7451000000000001</v>
      </c>
      <c r="AA131" s="29">
        <f>'2.6 Fert x3 '!H6*k</f>
        <v>0.14489999999999997</v>
      </c>
      <c r="AB131" s="29">
        <f>'2.6 Fert x3 '!I6/2</f>
        <v>0.16</v>
      </c>
      <c r="AC131" s="68">
        <f t="shared" ref="AC131:AC159" si="139">p*Y131</f>
        <v>1.0882430999999999</v>
      </c>
      <c r="AD131" s="348">
        <f t="shared" si="132"/>
        <v>1.2440085000000001</v>
      </c>
      <c r="AE131" s="68">
        <f t="shared" ref="AE131:AE159" si="140">Y131*pboard</f>
        <v>4.8366359999999997E-2</v>
      </c>
      <c r="AF131" s="36">
        <f t="shared" ref="AF131:AF159" si="141">AC131</f>
        <v>1.0882430999999999</v>
      </c>
      <c r="AG131" s="33">
        <f t="shared" si="133"/>
        <v>13.46642226913319</v>
      </c>
      <c r="AH131" s="33">
        <f t="shared" ref="AH131:AH159" si="142">AG131-AG130</f>
        <v>-0.75237178030867113</v>
      </c>
      <c r="AI131" s="36">
        <f t="shared" ref="AI131:AI159" si="143">AD131</f>
        <v>1.2440085000000001</v>
      </c>
      <c r="AJ131" s="33">
        <f t="shared" si="134"/>
        <v>1.51183280236397</v>
      </c>
      <c r="AK131" s="33">
        <f t="shared" ref="AK131:AK159" si="144">AJ131-AJ130</f>
        <v>-3.2102405809850687E-3</v>
      </c>
      <c r="AL131" s="60">
        <f t="shared" ref="AL131:AL159" si="145">AE131</f>
        <v>4.8366359999999997E-2</v>
      </c>
      <c r="AM131" s="60">
        <f t="shared" ref="AM131:AM159" si="146">AM130*EXP(-qpap*5)+AL131</f>
        <v>5.9046888806315541E-2</v>
      </c>
      <c r="AN131" s="60">
        <f t="shared" ref="AN131:AN159" si="147">AM131-AM130</f>
        <v>-1.3713059585163043E-3</v>
      </c>
      <c r="AO131" s="34">
        <f t="shared" si="135"/>
        <v>5.7471699999999997</v>
      </c>
      <c r="AP131" s="34">
        <f t="shared" ref="AP131:AP159" si="148">X131+AO131+AK131+AN131+AH131</f>
        <v>5.0102166731518096</v>
      </c>
      <c r="AQ131" s="10">
        <f t="shared" ref="AQ131:AQ159" si="149">V131*3.67/5</f>
        <v>3.6666577527976552</v>
      </c>
      <c r="AR131" s="10">
        <f t="shared" ref="AR131:AR159" si="150">AP131*3.67/5</f>
        <v>3.6774990380934285</v>
      </c>
      <c r="AS131" s="10">
        <f t="shared" ref="AS131:AS159" si="151">(AR131-AQ131)</f>
        <v>1.0841285295773329E-2</v>
      </c>
      <c r="AT131" s="10">
        <f>SUM(AS$130:AS131)*5</f>
        <v>0.77049515327886287</v>
      </c>
      <c r="AU131" s="10"/>
      <c r="AV131" s="10"/>
      <c r="AW131" s="10"/>
      <c r="AY131" s="10"/>
    </row>
    <row r="132" spans="1:53" x14ac:dyDescent="0.25">
      <c r="A132" s="4">
        <v>15</v>
      </c>
      <c r="B132" s="18">
        <f t="shared" si="126"/>
        <v>2038</v>
      </c>
      <c r="C132" s="39">
        <f t="shared" si="122"/>
        <v>187.3</v>
      </c>
      <c r="D132" s="22">
        <f t="shared" si="136"/>
        <v>9.0000000000003411E-2</v>
      </c>
      <c r="E132" s="64">
        <f t="shared" si="137"/>
        <v>2.1923999999999997</v>
      </c>
      <c r="F132" s="64">
        <f t="shared" si="137"/>
        <v>1.6862999999999999</v>
      </c>
      <c r="G132" s="64">
        <f t="shared" si="137"/>
        <v>0.1386</v>
      </c>
      <c r="H132" s="64">
        <f t="shared" si="137"/>
        <v>0.12</v>
      </c>
      <c r="I132" s="64">
        <f t="shared" si="137"/>
        <v>1.0063115999999999</v>
      </c>
      <c r="J132" s="64">
        <f t="shared" si="137"/>
        <v>1.1779319999999998</v>
      </c>
      <c r="K132" s="64">
        <f t="shared" si="137"/>
        <v>4.4724959999999994E-2</v>
      </c>
      <c r="L132" s="64">
        <f t="shared" si="128"/>
        <v>1.0063115999999999</v>
      </c>
      <c r="M132" s="64">
        <f t="shared" si="123"/>
        <v>12.706620487201896</v>
      </c>
      <c r="N132" s="64">
        <f t="shared" si="129"/>
        <v>-0.73350508448411134</v>
      </c>
      <c r="O132" s="64">
        <f t="shared" si="129"/>
        <v>1.1779319999999998</v>
      </c>
      <c r="P132" s="64">
        <f t="shared" si="124"/>
        <v>1.4414848238819906</v>
      </c>
      <c r="Q132" s="64">
        <f t="shared" si="130"/>
        <v>-4.9395087860566456E-2</v>
      </c>
      <c r="R132" s="64">
        <f t="shared" si="130"/>
        <v>4.4724959999999994E-2</v>
      </c>
      <c r="S132" s="64">
        <f t="shared" si="125"/>
        <v>5.5066802098089868E-2</v>
      </c>
      <c r="T132" s="64">
        <f t="shared" si="131"/>
        <v>-3.4354913220690092E-3</v>
      </c>
      <c r="U132" s="64">
        <f t="shared" si="131"/>
        <v>5.3784900000000002</v>
      </c>
      <c r="V132" s="64">
        <f t="shared" si="131"/>
        <v>4.6821543363332569</v>
      </c>
      <c r="W132" s="29">
        <f>'2.6 Fert x3 '!D7</f>
        <v>187.32</v>
      </c>
      <c r="X132" s="35">
        <f t="shared" si="138"/>
        <v>6.0000000000002274E-2</v>
      </c>
      <c r="Y132" s="29">
        <f>'2.6 Fert x3 '!F7*k</f>
        <v>2.1734999999999998</v>
      </c>
      <c r="Z132" s="29">
        <f>'2.6 Fert x3 '!G7*k</f>
        <v>1.7241000000000002</v>
      </c>
      <c r="AA132" s="29">
        <f>'2.6 Fert x3 '!H7*k</f>
        <v>0.14069999999999999</v>
      </c>
      <c r="AB132" s="29">
        <f>'2.6 Fert x3 '!I7/2</f>
        <v>0.115</v>
      </c>
      <c r="AC132" s="68">
        <f t="shared" si="139"/>
        <v>0.99763649999999993</v>
      </c>
      <c r="AD132" s="348">
        <f t="shared" si="132"/>
        <v>1.1876655</v>
      </c>
      <c r="AE132" s="68">
        <f t="shared" si="140"/>
        <v>4.4339400000000001E-2</v>
      </c>
      <c r="AF132" s="36">
        <f t="shared" si="141"/>
        <v>0.99763649999999993</v>
      </c>
      <c r="AG132" s="33">
        <f t="shared" si="133"/>
        <v>12.720837991977369</v>
      </c>
      <c r="AH132" s="33">
        <f t="shared" si="142"/>
        <v>-0.74558427715582098</v>
      </c>
      <c r="AI132" s="36">
        <f t="shared" si="143"/>
        <v>1.1876655</v>
      </c>
      <c r="AJ132" s="33">
        <f t="shared" si="134"/>
        <v>1.4549223066429562</v>
      </c>
      <c r="AK132" s="33">
        <f t="shared" si="144"/>
        <v>-5.691049572101381E-2</v>
      </c>
      <c r="AL132" s="60">
        <f t="shared" si="145"/>
        <v>4.4339400000000001E-2</v>
      </c>
      <c r="AM132" s="60">
        <f t="shared" si="146"/>
        <v>5.4777513870728441E-2</v>
      </c>
      <c r="AN132" s="60">
        <f t="shared" si="147"/>
        <v>-4.2693749355871002E-3</v>
      </c>
      <c r="AO132" s="34">
        <f t="shared" si="135"/>
        <v>5.3992899999999997</v>
      </c>
      <c r="AP132" s="34">
        <f t="shared" si="148"/>
        <v>4.6525258521875799</v>
      </c>
      <c r="AQ132" s="10">
        <f t="shared" si="149"/>
        <v>3.4367012828686105</v>
      </c>
      <c r="AR132" s="10">
        <f t="shared" si="150"/>
        <v>3.4149539755056835</v>
      </c>
      <c r="AS132" s="10">
        <f t="shared" si="151"/>
        <v>-2.1747307362927071E-2</v>
      </c>
      <c r="AT132" s="10">
        <f>SUM(AS$130:AS132)*5</f>
        <v>0.66175861646422751</v>
      </c>
      <c r="AU132" s="10"/>
      <c r="AV132" s="10"/>
      <c r="AW132" s="10"/>
      <c r="AY132" s="10"/>
    </row>
    <row r="133" spans="1:53" x14ac:dyDescent="0.25">
      <c r="A133" s="4">
        <v>20</v>
      </c>
      <c r="B133" s="18">
        <f t="shared" si="126"/>
        <v>2043</v>
      </c>
      <c r="C133" s="39">
        <f t="shared" si="122"/>
        <v>187.56</v>
      </c>
      <c r="D133" s="22">
        <f t="shared" si="136"/>
        <v>0.25999999999999091</v>
      </c>
      <c r="E133" s="64">
        <f t="shared" si="137"/>
        <v>2.0055000000000001</v>
      </c>
      <c r="F133" s="64">
        <f t="shared" si="137"/>
        <v>1.8837000000000002</v>
      </c>
      <c r="G133" s="64">
        <f t="shared" si="137"/>
        <v>0.14489999999999997</v>
      </c>
      <c r="H133" s="64">
        <f t="shared" si="137"/>
        <v>0.13500000000000001</v>
      </c>
      <c r="I133" s="64">
        <f t="shared" si="137"/>
        <v>0.92052450000000008</v>
      </c>
      <c r="J133" s="64">
        <f t="shared" si="137"/>
        <v>1.2071535</v>
      </c>
      <c r="K133" s="64">
        <f t="shared" si="137"/>
        <v>4.0912200000000003E-2</v>
      </c>
      <c r="L133" s="64">
        <f t="shared" si="128"/>
        <v>0.92052450000000008</v>
      </c>
      <c r="M133" s="64">
        <f t="shared" si="123"/>
        <v>11.982280122723683</v>
      </c>
      <c r="N133" s="64">
        <f t="shared" si="129"/>
        <v>-0.72434036447821271</v>
      </c>
      <c r="O133" s="64">
        <f t="shared" si="129"/>
        <v>1.2071535</v>
      </c>
      <c r="P133" s="64">
        <f t="shared" si="124"/>
        <v>1.461974423486113</v>
      </c>
      <c r="Q133" s="64">
        <f t="shared" si="130"/>
        <v>2.0489599604122333E-2</v>
      </c>
      <c r="R133" s="64">
        <f t="shared" si="130"/>
        <v>4.0912200000000003E-2</v>
      </c>
      <c r="S133" s="64">
        <f t="shared" si="125"/>
        <v>5.064672729545424E-2</v>
      </c>
      <c r="T133" s="64">
        <f t="shared" si="131"/>
        <v>-4.4200748026356276E-3</v>
      </c>
      <c r="U133" s="64">
        <f t="shared" si="131"/>
        <v>5.4198300000000001</v>
      </c>
      <c r="V133" s="64">
        <f t="shared" si="131"/>
        <v>4.9715591603232649</v>
      </c>
      <c r="W133" s="29">
        <f>'2.6 Fert x3 '!D8</f>
        <v>187.6</v>
      </c>
      <c r="X133" s="35">
        <f t="shared" si="138"/>
        <v>0.28000000000000114</v>
      </c>
      <c r="Y133" s="29">
        <f>'2.6 Fert x3 '!F8*k</f>
        <v>2.0873999999999997</v>
      </c>
      <c r="Z133" s="29">
        <f>'2.6 Fert x3 '!G8*k</f>
        <v>1.8437999999999999</v>
      </c>
      <c r="AA133" s="29">
        <f>'2.6 Fert x3 '!H8*k</f>
        <v>0.14489999999999997</v>
      </c>
      <c r="AB133" s="29">
        <f>'2.6 Fert x3 '!I8/2</f>
        <v>0.12</v>
      </c>
      <c r="AC133" s="68">
        <f t="shared" si="139"/>
        <v>0.95811659999999987</v>
      </c>
      <c r="AD133" s="348">
        <f t="shared" si="132"/>
        <v>1.2120569999999997</v>
      </c>
      <c r="AE133" s="68">
        <f t="shared" si="140"/>
        <v>4.2582959999999996E-2</v>
      </c>
      <c r="AF133" s="36">
        <f t="shared" si="141"/>
        <v>0.95811659999999987</v>
      </c>
      <c r="AG133" s="33">
        <f t="shared" si="133"/>
        <v>12.032249279514636</v>
      </c>
      <c r="AH133" s="33">
        <f t="shared" si="142"/>
        <v>-0.68858871246273345</v>
      </c>
      <c r="AI133" s="36">
        <f t="shared" si="143"/>
        <v>1.2120569999999997</v>
      </c>
      <c r="AJ133" s="33">
        <f t="shared" si="134"/>
        <v>1.4692533572817017</v>
      </c>
      <c r="AK133" s="33">
        <f t="shared" si="144"/>
        <v>1.4331050638745513E-2</v>
      </c>
      <c r="AL133" s="60">
        <f t="shared" si="145"/>
        <v>4.2582959999999996E-2</v>
      </c>
      <c r="AM133" s="60">
        <f t="shared" si="146"/>
        <v>5.226634787863306E-2</v>
      </c>
      <c r="AN133" s="60">
        <f t="shared" si="147"/>
        <v>-2.5111659920953808E-3</v>
      </c>
      <c r="AO133" s="34">
        <f t="shared" si="135"/>
        <v>5.4549299999999992</v>
      </c>
      <c r="AP133" s="34">
        <f t="shared" si="148"/>
        <v>5.0581611721839161</v>
      </c>
      <c r="AQ133" s="10">
        <f t="shared" si="149"/>
        <v>3.6491244236772764</v>
      </c>
      <c r="AR133" s="10">
        <f t="shared" si="150"/>
        <v>3.7126903003829943</v>
      </c>
      <c r="AS133" s="10">
        <f t="shared" si="151"/>
        <v>6.3565876705717894E-2</v>
      </c>
      <c r="AT133" s="10">
        <f>SUM(AS$130:AS133)*5</f>
        <v>0.97958799999281698</v>
      </c>
      <c r="AU133" s="10"/>
      <c r="AV133" s="10"/>
      <c r="AW133" s="10"/>
      <c r="AY133" s="10"/>
    </row>
    <row r="134" spans="1:53" x14ac:dyDescent="0.25">
      <c r="A134" s="4">
        <v>25</v>
      </c>
      <c r="B134" s="18">
        <f t="shared" si="126"/>
        <v>2048</v>
      </c>
      <c r="C134" s="39">
        <f t="shared" si="122"/>
        <v>188.29</v>
      </c>
      <c r="D134" s="22">
        <f t="shared" si="136"/>
        <v>0.72999999999998977</v>
      </c>
      <c r="E134" s="64">
        <f t="shared" si="137"/>
        <v>2.0705999999999998</v>
      </c>
      <c r="F134" s="64">
        <f t="shared" si="137"/>
        <v>1.9047000000000001</v>
      </c>
      <c r="G134" s="64">
        <f t="shared" si="137"/>
        <v>0.14699999999999999</v>
      </c>
      <c r="H134" s="64">
        <f t="shared" si="137"/>
        <v>0.155</v>
      </c>
      <c r="I134" s="64">
        <f t="shared" si="137"/>
        <v>0.95040539999999996</v>
      </c>
      <c r="J134" s="64">
        <f t="shared" si="137"/>
        <v>1.2310829999999999</v>
      </c>
      <c r="K134" s="64">
        <f t="shared" si="137"/>
        <v>4.2240239999999998E-2</v>
      </c>
      <c r="L134" s="64">
        <f t="shared" si="128"/>
        <v>0.95040539999999996</v>
      </c>
      <c r="M134" s="64">
        <f t="shared" si="123"/>
        <v>11.381586110409053</v>
      </c>
      <c r="N134" s="64">
        <f t="shared" si="129"/>
        <v>-0.60069401231463004</v>
      </c>
      <c r="O134" s="64">
        <f t="shared" si="129"/>
        <v>1.2310829999999999</v>
      </c>
      <c r="P134" s="64">
        <f t="shared" si="124"/>
        <v>1.4895260071920808</v>
      </c>
      <c r="Q134" s="64">
        <f t="shared" si="130"/>
        <v>2.7551583705967886E-2</v>
      </c>
      <c r="R134" s="64">
        <f t="shared" si="130"/>
        <v>4.2240239999999998E-2</v>
      </c>
      <c r="S134" s="64">
        <f t="shared" si="125"/>
        <v>5.1193401078880374E-2</v>
      </c>
      <c r="T134" s="64">
        <f t="shared" si="131"/>
        <v>5.4667378342613399E-4</v>
      </c>
      <c r="U134" s="64">
        <f t="shared" si="131"/>
        <v>5.5604900000000006</v>
      </c>
      <c r="V134" s="64">
        <f t="shared" si="131"/>
        <v>5.7178942451747545</v>
      </c>
      <c r="W134" s="29">
        <f>'2.6 Fert x3 '!D9</f>
        <v>188.35</v>
      </c>
      <c r="X134" s="35">
        <f t="shared" si="138"/>
        <v>0.75</v>
      </c>
      <c r="Y134" s="29">
        <f>'2.6 Fert x3 '!F9*k</f>
        <v>1.9949999999999999</v>
      </c>
      <c r="Z134" s="29">
        <f>'2.6 Fert x3 '!G9*k</f>
        <v>1.9887000000000001</v>
      </c>
      <c r="AA134" s="29">
        <f>'2.6 Fert x3 '!H9*k</f>
        <v>0.14909999999999998</v>
      </c>
      <c r="AB134" s="29">
        <f>'2.6 Fert x3 '!I9/2</f>
        <v>0.15</v>
      </c>
      <c r="AC134" s="68">
        <f t="shared" si="139"/>
        <v>0.91570499999999999</v>
      </c>
      <c r="AD134" s="348">
        <f t="shared" si="132"/>
        <v>1.2444809999999999</v>
      </c>
      <c r="AE134" s="68">
        <f t="shared" si="140"/>
        <v>4.0697999999999998E-2</v>
      </c>
      <c r="AF134" s="36">
        <f t="shared" si="141"/>
        <v>0.91570499999999999</v>
      </c>
      <c r="AG134" s="33">
        <f t="shared" si="133"/>
        <v>11.390386388000849</v>
      </c>
      <c r="AH134" s="33">
        <f t="shared" si="142"/>
        <v>-0.64186289151378695</v>
      </c>
      <c r="AI134" s="36">
        <f t="shared" si="143"/>
        <v>1.2444809999999999</v>
      </c>
      <c r="AJ134" s="33">
        <f t="shared" si="134"/>
        <v>1.5042107530537481</v>
      </c>
      <c r="AK134" s="33">
        <f t="shared" si="144"/>
        <v>3.4957395772046373E-2</v>
      </c>
      <c r="AL134" s="60">
        <f t="shared" si="145"/>
        <v>4.0697999999999998E-2</v>
      </c>
      <c r="AM134" s="60">
        <f t="shared" si="146"/>
        <v>4.9937472253209138E-2</v>
      </c>
      <c r="AN134" s="60">
        <f t="shared" si="147"/>
        <v>-2.3288756254239221E-3</v>
      </c>
      <c r="AO134" s="34">
        <f t="shared" si="135"/>
        <v>5.5676399999999999</v>
      </c>
      <c r="AP134" s="34">
        <f t="shared" si="148"/>
        <v>5.7084056286328355</v>
      </c>
      <c r="AQ134" s="10">
        <f t="shared" si="149"/>
        <v>4.1969343759582696</v>
      </c>
      <c r="AR134" s="10">
        <f t="shared" si="150"/>
        <v>4.1899697314165012</v>
      </c>
      <c r="AS134" s="10">
        <f t="shared" si="151"/>
        <v>-6.9646445417683722E-3</v>
      </c>
      <c r="AT134" s="10">
        <f>SUM(AS$130:AS134)*5</f>
        <v>0.94476477728397512</v>
      </c>
      <c r="AU134" s="10"/>
      <c r="AV134" s="10"/>
      <c r="AW134" s="10"/>
      <c r="AY134" s="10"/>
    </row>
    <row r="135" spans="1:53" x14ac:dyDescent="0.25">
      <c r="A135" s="4">
        <v>30</v>
      </c>
      <c r="B135" s="18">
        <f t="shared" si="126"/>
        <v>2053</v>
      </c>
      <c r="C135" s="39">
        <f t="shared" si="122"/>
        <v>189.11</v>
      </c>
      <c r="D135" s="22">
        <f t="shared" si="136"/>
        <v>0.8200000000000216</v>
      </c>
      <c r="E135" s="64">
        <f t="shared" si="137"/>
        <v>2.1902999999999997</v>
      </c>
      <c r="F135" s="64">
        <f t="shared" si="137"/>
        <v>1.8878999999999999</v>
      </c>
      <c r="G135" s="64">
        <f t="shared" si="137"/>
        <v>0.14909999999999998</v>
      </c>
      <c r="H135" s="64">
        <f t="shared" si="137"/>
        <v>0.105</v>
      </c>
      <c r="I135" s="64">
        <f t="shared" si="137"/>
        <v>1.0053477</v>
      </c>
      <c r="J135" s="64">
        <f t="shared" si="137"/>
        <v>1.2540255</v>
      </c>
      <c r="K135" s="64">
        <f t="shared" si="137"/>
        <v>4.4682119999999999E-2</v>
      </c>
      <c r="L135" s="64">
        <f t="shared" si="128"/>
        <v>1.0053477</v>
      </c>
      <c r="M135" s="64">
        <f t="shared" si="123"/>
        <v>10.913593899619944</v>
      </c>
      <c r="N135" s="64">
        <f t="shared" si="129"/>
        <v>-0.46799221078910946</v>
      </c>
      <c r="O135" s="64">
        <f t="shared" si="129"/>
        <v>1.2540255</v>
      </c>
      <c r="P135" s="64">
        <f t="shared" si="124"/>
        <v>1.5173389851098107</v>
      </c>
      <c r="Q135" s="64">
        <f t="shared" si="130"/>
        <v>2.7812977917729853E-2</v>
      </c>
      <c r="R135" s="64">
        <f t="shared" si="130"/>
        <v>4.4682119999999999E-2</v>
      </c>
      <c r="S135" s="64">
        <f t="shared" si="125"/>
        <v>5.3731920263719757E-2</v>
      </c>
      <c r="T135" s="64">
        <f t="shared" si="131"/>
        <v>2.5385191848393829E-3</v>
      </c>
      <c r="U135" s="64">
        <f t="shared" si="131"/>
        <v>5.6319900000000001</v>
      </c>
      <c r="V135" s="64">
        <f t="shared" si="131"/>
        <v>6.0143492863134815</v>
      </c>
      <c r="W135" s="29">
        <f>'2.6 Fert x3 '!D10</f>
        <v>189.2</v>
      </c>
      <c r="X135" s="35">
        <f t="shared" si="138"/>
        <v>0.84999999999999432</v>
      </c>
      <c r="Y135" s="29">
        <f>'2.6 Fert x3 '!F10*k</f>
        <v>2.2406999999999999</v>
      </c>
      <c r="Z135" s="29">
        <f>'2.6 Fert x3 '!G10*k</f>
        <v>1.8816000000000002</v>
      </c>
      <c r="AA135" s="29">
        <f>'2.6 Fert x3 '!H10*k</f>
        <v>0.14909999999999998</v>
      </c>
      <c r="AB135" s="29">
        <f>'2.6 Fert x3 '!I10/2</f>
        <v>0.11</v>
      </c>
      <c r="AC135" s="68">
        <f t="shared" si="139"/>
        <v>1.0284812999999999</v>
      </c>
      <c r="AD135" s="348">
        <f t="shared" si="132"/>
        <v>1.2639795</v>
      </c>
      <c r="AE135" s="68">
        <f t="shared" si="140"/>
        <v>4.5710279999999999E-2</v>
      </c>
      <c r="AF135" s="36">
        <f t="shared" si="141"/>
        <v>1.0284812999999999</v>
      </c>
      <c r="AG135" s="33">
        <f t="shared" si="133"/>
        <v>10.944388586234643</v>
      </c>
      <c r="AH135" s="33">
        <f t="shared" si="142"/>
        <v>-0.44599780176620563</v>
      </c>
      <c r="AI135" s="36">
        <f t="shared" si="143"/>
        <v>1.2639795</v>
      </c>
      <c r="AJ135" s="33">
        <f t="shared" si="134"/>
        <v>1.5298889059545071</v>
      </c>
      <c r="AK135" s="33">
        <f t="shared" si="144"/>
        <v>2.5678152900759033E-2</v>
      </c>
      <c r="AL135" s="60">
        <f t="shared" si="145"/>
        <v>4.5710279999999999E-2</v>
      </c>
      <c r="AM135" s="60">
        <f t="shared" si="146"/>
        <v>5.4538061316389809E-2</v>
      </c>
      <c r="AN135" s="60">
        <f t="shared" si="147"/>
        <v>4.6005890631806712E-3</v>
      </c>
      <c r="AO135" s="34">
        <f t="shared" si="135"/>
        <v>5.6958200000000003</v>
      </c>
      <c r="AP135" s="34">
        <f t="shared" si="148"/>
        <v>6.1301009401977282</v>
      </c>
      <c r="AQ135" s="10">
        <f t="shared" si="149"/>
        <v>4.4145323761540949</v>
      </c>
      <c r="AR135" s="10">
        <f t="shared" si="150"/>
        <v>4.4994940901051326</v>
      </c>
      <c r="AS135" s="10">
        <f t="shared" si="151"/>
        <v>8.4961713951037687E-2</v>
      </c>
      <c r="AT135" s="10">
        <f>SUM(AS$130:AS135)*5</f>
        <v>1.3695733470391636</v>
      </c>
      <c r="AU135" s="10"/>
      <c r="AV135" s="10"/>
      <c r="AW135" s="10"/>
      <c r="AY135" s="10"/>
    </row>
    <row r="136" spans="1:53" x14ac:dyDescent="0.25">
      <c r="A136" s="4">
        <v>35</v>
      </c>
      <c r="B136" s="18">
        <f t="shared" si="126"/>
        <v>2058</v>
      </c>
      <c r="C136" s="39">
        <f t="shared" si="122"/>
        <v>189.96</v>
      </c>
      <c r="D136" s="22">
        <f t="shared" si="136"/>
        <v>0.84999999999999432</v>
      </c>
      <c r="E136" s="64">
        <f t="shared" si="137"/>
        <v>2.0748000000000002</v>
      </c>
      <c r="F136" s="64">
        <f t="shared" si="137"/>
        <v>2.0055000000000001</v>
      </c>
      <c r="G136" s="64">
        <f t="shared" si="137"/>
        <v>0.15329999999999999</v>
      </c>
      <c r="H136" s="64">
        <f t="shared" si="137"/>
        <v>0.14499999999999999</v>
      </c>
      <c r="I136" s="64">
        <f t="shared" si="137"/>
        <v>0.9523332000000001</v>
      </c>
      <c r="J136" s="64">
        <f t="shared" si="137"/>
        <v>1.270416</v>
      </c>
      <c r="K136" s="64">
        <f t="shared" si="137"/>
        <v>4.232592000000001E-2</v>
      </c>
      <c r="L136" s="64">
        <f t="shared" si="128"/>
        <v>0.9523332000000001</v>
      </c>
      <c r="M136" s="64">
        <f t="shared" si="123"/>
        <v>10.453168516899286</v>
      </c>
      <c r="N136" s="64">
        <f t="shared" si="129"/>
        <v>-0.46042538272065769</v>
      </c>
      <c r="O136" s="64">
        <f t="shared" si="129"/>
        <v>1.270416</v>
      </c>
      <c r="P136" s="64">
        <f t="shared" si="124"/>
        <v>1.5386461714324653</v>
      </c>
      <c r="Q136" s="64">
        <f t="shared" si="130"/>
        <v>2.1307186322654603E-2</v>
      </c>
      <c r="R136" s="64">
        <f t="shared" si="130"/>
        <v>4.232592000000001E-2</v>
      </c>
      <c r="S136" s="64">
        <f t="shared" si="125"/>
        <v>5.1824471296162786E-2</v>
      </c>
      <c r="T136" s="64">
        <f t="shared" si="131"/>
        <v>-1.9074489675569711E-3</v>
      </c>
      <c r="U136" s="64">
        <f t="shared" si="131"/>
        <v>5.6921799999999996</v>
      </c>
      <c r="V136" s="64">
        <f t="shared" si="131"/>
        <v>6.101154354634434</v>
      </c>
      <c r="W136" s="29">
        <f>'2.6 Fert x3 '!D11</f>
        <v>190.01</v>
      </c>
      <c r="X136" s="35">
        <f t="shared" si="138"/>
        <v>0.81000000000000227</v>
      </c>
      <c r="Y136" s="29">
        <f>'2.6 Fert x3 '!F11*k</f>
        <v>2.1083999999999996</v>
      </c>
      <c r="Z136" s="29">
        <f>'2.6 Fert x3 '!G11*k</f>
        <v>1.9991999999999999</v>
      </c>
      <c r="AA136" s="29">
        <f>'2.6 Fert x3 '!H11*k</f>
        <v>0.15329999999999999</v>
      </c>
      <c r="AB136" s="29">
        <f>'2.6 Fert x3 '!I11/2</f>
        <v>0.14499999999999999</v>
      </c>
      <c r="AC136" s="68">
        <f t="shared" si="139"/>
        <v>0.96775559999999983</v>
      </c>
      <c r="AD136" s="348">
        <f t="shared" si="132"/>
        <v>1.2762539999999998</v>
      </c>
      <c r="AE136" s="68">
        <f t="shared" si="140"/>
        <v>4.3011359999999998E-2</v>
      </c>
      <c r="AF136" s="36">
        <f t="shared" si="141"/>
        <v>0.96775559999999983</v>
      </c>
      <c r="AG136" s="33">
        <f t="shared" si="133"/>
        <v>10.49539924867824</v>
      </c>
      <c r="AH136" s="33">
        <f t="shared" si="142"/>
        <v>-0.44898933755640336</v>
      </c>
      <c r="AI136" s="36">
        <f t="shared" si="143"/>
        <v>1.2762539999999998</v>
      </c>
      <c r="AJ136" s="33">
        <f t="shared" si="134"/>
        <v>1.5467027049656248</v>
      </c>
      <c r="AK136" s="33">
        <f t="shared" si="144"/>
        <v>1.681379901111768E-2</v>
      </c>
      <c r="AL136" s="60">
        <f t="shared" si="145"/>
        <v>4.3011359999999998E-2</v>
      </c>
      <c r="AM136" s="60">
        <f t="shared" si="146"/>
        <v>5.2652418247396741E-2</v>
      </c>
      <c r="AN136" s="60">
        <f t="shared" si="147"/>
        <v>-1.8856430689930676E-3</v>
      </c>
      <c r="AO136" s="34">
        <f t="shared" si="135"/>
        <v>5.7276699999999989</v>
      </c>
      <c r="AP136" s="34">
        <f t="shared" si="148"/>
        <v>6.1036088183857222</v>
      </c>
      <c r="AQ136" s="10">
        <f t="shared" si="149"/>
        <v>4.4782472963016744</v>
      </c>
      <c r="AR136" s="10">
        <f t="shared" si="150"/>
        <v>4.4800488726951198</v>
      </c>
      <c r="AS136" s="10">
        <f t="shared" si="151"/>
        <v>1.8015763934453588E-3</v>
      </c>
      <c r="AT136" s="10">
        <f>SUM(AS$130:AS136)*5</f>
        <v>1.3785812290063904</v>
      </c>
      <c r="AU136" s="10"/>
      <c r="AV136" s="10"/>
      <c r="AW136" s="10"/>
      <c r="AY136" s="10"/>
    </row>
    <row r="137" spans="1:53" x14ac:dyDescent="0.25">
      <c r="A137" s="4">
        <v>40</v>
      </c>
      <c r="B137" s="18">
        <f t="shared" si="126"/>
        <v>2063</v>
      </c>
      <c r="C137" s="39">
        <f t="shared" si="122"/>
        <v>190.86</v>
      </c>
      <c r="D137" s="22">
        <f t="shared" si="136"/>
        <v>0.90000000000000568</v>
      </c>
      <c r="E137" s="64">
        <f t="shared" si="137"/>
        <v>2.2008000000000001</v>
      </c>
      <c r="F137" s="64">
        <f t="shared" si="137"/>
        <v>1.9634999999999998</v>
      </c>
      <c r="G137" s="64">
        <f t="shared" si="137"/>
        <v>0.15329999999999999</v>
      </c>
      <c r="H137" s="64">
        <f t="shared" si="137"/>
        <v>0.15</v>
      </c>
      <c r="I137" s="64">
        <f t="shared" si="137"/>
        <v>1.0101672000000002</v>
      </c>
      <c r="J137" s="64">
        <f t="shared" si="137"/>
        <v>1.285326</v>
      </c>
      <c r="K137" s="64">
        <f t="shared" si="137"/>
        <v>4.4896320000000003E-2</v>
      </c>
      <c r="L137" s="64">
        <f t="shared" si="128"/>
        <v>1.0101672000000002</v>
      </c>
      <c r="M137" s="64">
        <f t="shared" si="123"/>
        <v>10.110178940615983</v>
      </c>
      <c r="N137" s="64">
        <f t="shared" si="129"/>
        <v>-0.34298957628330307</v>
      </c>
      <c r="O137" s="64">
        <f t="shared" si="129"/>
        <v>1.285326</v>
      </c>
      <c r="P137" s="64">
        <f t="shared" si="124"/>
        <v>1.5573227854166538</v>
      </c>
      <c r="Q137" s="64">
        <f t="shared" si="130"/>
        <v>1.8676613984188517E-2</v>
      </c>
      <c r="R137" s="64">
        <f t="shared" si="130"/>
        <v>4.4896320000000003E-2</v>
      </c>
      <c r="S137" s="64">
        <f t="shared" si="125"/>
        <v>5.4057678771231077E-2</v>
      </c>
      <c r="T137" s="64">
        <f t="shared" si="131"/>
        <v>2.2332074750682912E-3</v>
      </c>
      <c r="U137" s="64">
        <f t="shared" si="131"/>
        <v>5.8078799999999999</v>
      </c>
      <c r="V137" s="64">
        <f t="shared" si="131"/>
        <v>6.3858002451759592</v>
      </c>
      <c r="W137" s="29">
        <f>'2.6 Fert x3 '!D12</f>
        <v>190.87</v>
      </c>
      <c r="X137" s="35">
        <f t="shared" si="138"/>
        <v>0.86000000000001364</v>
      </c>
      <c r="Y137" s="29">
        <f>'2.6 Fert x3 '!F12*k</f>
        <v>2.2869000000000002</v>
      </c>
      <c r="Z137" s="29">
        <f>'2.6 Fert x3 '!G12*k</f>
        <v>1.9257</v>
      </c>
      <c r="AA137" s="29">
        <f>'2.6 Fert x3 '!H12*k</f>
        <v>0.15329999999999999</v>
      </c>
      <c r="AB137" s="29">
        <f>'2.6 Fert x3 '!I12/2</f>
        <v>0.125</v>
      </c>
      <c r="AC137" s="68">
        <f t="shared" si="139"/>
        <v>1.0496871000000001</v>
      </c>
      <c r="AD137" s="348">
        <f t="shared" si="132"/>
        <v>1.2920565000000002</v>
      </c>
      <c r="AE137" s="68">
        <f t="shared" si="140"/>
        <v>4.6652760000000008E-2</v>
      </c>
      <c r="AF137" s="36">
        <f t="shared" si="141"/>
        <v>1.0496871000000001</v>
      </c>
      <c r="AG137" s="33">
        <f t="shared" si="133"/>
        <v>10.186462827954559</v>
      </c>
      <c r="AH137" s="33">
        <f t="shared" si="142"/>
        <v>-0.30893642072368088</v>
      </c>
      <c r="AI137" s="36">
        <f t="shared" si="143"/>
        <v>1.2920565000000002</v>
      </c>
      <c r="AJ137" s="33">
        <f t="shared" si="134"/>
        <v>1.5654774927901924</v>
      </c>
      <c r="AK137" s="33">
        <f t="shared" si="144"/>
        <v>1.8774787824567651E-2</v>
      </c>
      <c r="AL137" s="60">
        <f t="shared" si="145"/>
        <v>4.6652760000000008E-2</v>
      </c>
      <c r="AM137" s="60">
        <f t="shared" si="146"/>
        <v>5.5960480497151147E-2</v>
      </c>
      <c r="AN137" s="60">
        <f t="shared" si="147"/>
        <v>3.3080622497544052E-3</v>
      </c>
      <c r="AO137" s="34">
        <f t="shared" si="135"/>
        <v>5.8381699999999999</v>
      </c>
      <c r="AP137" s="34">
        <f t="shared" si="148"/>
        <v>6.4113164293506548</v>
      </c>
      <c r="AQ137" s="10">
        <f t="shared" si="149"/>
        <v>4.6871773799591541</v>
      </c>
      <c r="AR137" s="10">
        <f t="shared" si="150"/>
        <v>4.7059062591433811</v>
      </c>
      <c r="AS137" s="10">
        <f t="shared" si="151"/>
        <v>1.8728879184227054E-2</v>
      </c>
      <c r="AT137" s="10">
        <f>SUM(AS$130:AS137)*5</f>
        <v>1.4722256249275256</v>
      </c>
      <c r="AU137" s="10"/>
      <c r="AV137" s="10"/>
      <c r="AW137" s="10"/>
      <c r="AY137" s="10"/>
    </row>
    <row r="138" spans="1:53" x14ac:dyDescent="0.25">
      <c r="A138" s="4">
        <v>45</v>
      </c>
      <c r="B138" s="18">
        <f t="shared" si="126"/>
        <v>2068</v>
      </c>
      <c r="C138" s="39">
        <f t="shared" si="122"/>
        <v>191.75</v>
      </c>
      <c r="D138" s="22">
        <f t="shared" si="136"/>
        <v>0.88999999999998636</v>
      </c>
      <c r="E138" s="64">
        <f t="shared" si="137"/>
        <v>2.1630000000000003</v>
      </c>
      <c r="F138" s="64">
        <f t="shared" si="137"/>
        <v>2.0684999999999998</v>
      </c>
      <c r="G138" s="64">
        <f t="shared" si="137"/>
        <v>0.1575</v>
      </c>
      <c r="H138" s="64">
        <f t="shared" si="137"/>
        <v>0.19</v>
      </c>
      <c r="I138" s="64">
        <f t="shared" si="137"/>
        <v>0.99281700000000017</v>
      </c>
      <c r="J138" s="64">
        <f t="shared" si="137"/>
        <v>1.3159649999999998</v>
      </c>
      <c r="K138" s="64">
        <f t="shared" si="137"/>
        <v>4.412520000000001E-2</v>
      </c>
      <c r="L138" s="64">
        <f t="shared" si="128"/>
        <v>0.99281700000000017</v>
      </c>
      <c r="M138" s="64">
        <f t="shared" si="123"/>
        <v>9.7942389717778564</v>
      </c>
      <c r="N138" s="64">
        <f t="shared" si="129"/>
        <v>-0.31593996883812636</v>
      </c>
      <c r="O138" s="64">
        <f t="shared" si="129"/>
        <v>1.3159649999999998</v>
      </c>
      <c r="P138" s="64">
        <f t="shared" si="124"/>
        <v>1.5912633755161094</v>
      </c>
      <c r="Q138" s="64">
        <f t="shared" si="130"/>
        <v>3.3940590099455603E-2</v>
      </c>
      <c r="R138" s="64">
        <f t="shared" si="130"/>
        <v>4.412520000000001E-2</v>
      </c>
      <c r="S138" s="64">
        <f t="shared" si="125"/>
        <v>5.3681337808585403E-2</v>
      </c>
      <c r="T138" s="64">
        <f t="shared" si="131"/>
        <v>-3.7634096264567429E-4</v>
      </c>
      <c r="U138" s="64">
        <f t="shared" si="131"/>
        <v>5.952700000000001</v>
      </c>
      <c r="V138" s="64">
        <f t="shared" si="131"/>
        <v>6.560324280298671</v>
      </c>
      <c r="W138" s="29">
        <f>'2.6 Fert x3 '!D13</f>
        <v>191.79</v>
      </c>
      <c r="X138" s="35">
        <f t="shared" si="138"/>
        <v>0.91999999999998749</v>
      </c>
      <c r="Y138" s="29">
        <f>'2.6 Fert x3 '!F13*k</f>
        <v>2.2029000000000001</v>
      </c>
      <c r="Z138" s="29">
        <f>'2.6 Fert x3 '!G13*k</f>
        <v>2.0663999999999998</v>
      </c>
      <c r="AA138" s="29">
        <f>'2.6 Fert x3 '!H13*k</f>
        <v>0.15959999999999999</v>
      </c>
      <c r="AB138" s="29">
        <f>'2.6 Fert x3 '!I13/2</f>
        <v>0.185</v>
      </c>
      <c r="AC138" s="68">
        <f t="shared" si="139"/>
        <v>1.0111311000000001</v>
      </c>
      <c r="AD138" s="348">
        <f t="shared" si="132"/>
        <v>1.3249424999999999</v>
      </c>
      <c r="AE138" s="68">
        <f t="shared" si="140"/>
        <v>4.4939160000000006E-2</v>
      </c>
      <c r="AF138" s="36">
        <f t="shared" si="141"/>
        <v>1.0111311000000001</v>
      </c>
      <c r="AG138" s="33">
        <f t="shared" si="133"/>
        <v>9.8789620528708699</v>
      </c>
      <c r="AH138" s="33">
        <f t="shared" si="142"/>
        <v>-0.30750077508368889</v>
      </c>
      <c r="AI138" s="36">
        <f t="shared" si="143"/>
        <v>1.3249424999999999</v>
      </c>
      <c r="AJ138" s="33">
        <f t="shared" si="134"/>
        <v>1.6016824377367147</v>
      </c>
      <c r="AK138" s="33">
        <f t="shared" si="144"/>
        <v>3.6204944946522266E-2</v>
      </c>
      <c r="AL138" s="60">
        <f t="shared" si="145"/>
        <v>4.4939160000000006E-2</v>
      </c>
      <c r="AM138" s="60">
        <f t="shared" si="146"/>
        <v>5.4831668809498288E-2</v>
      </c>
      <c r="AN138" s="60">
        <f t="shared" si="147"/>
        <v>-1.1288116876528587E-3</v>
      </c>
      <c r="AO138" s="34">
        <f t="shared" si="135"/>
        <v>5.9980699999999993</v>
      </c>
      <c r="AP138" s="34">
        <f t="shared" si="148"/>
        <v>6.6456453581751678</v>
      </c>
      <c r="AQ138" s="10">
        <f t="shared" si="149"/>
        <v>4.8152780217392239</v>
      </c>
      <c r="AR138" s="10">
        <f t="shared" si="150"/>
        <v>4.8779036929005724</v>
      </c>
      <c r="AS138" s="10">
        <f t="shared" si="151"/>
        <v>6.2625671161348428E-2</v>
      </c>
      <c r="AT138" s="10">
        <f>SUM(AS$130:AS138)*5</f>
        <v>1.7853539807342678</v>
      </c>
      <c r="AU138" s="10"/>
      <c r="AV138" s="10"/>
      <c r="AW138" s="10"/>
      <c r="AY138" s="10"/>
    </row>
    <row r="139" spans="1:53" x14ac:dyDescent="0.25">
      <c r="A139" s="4">
        <v>50</v>
      </c>
      <c r="B139" s="18">
        <f t="shared" si="126"/>
        <v>2073</v>
      </c>
      <c r="C139" s="39">
        <f t="shared" si="122"/>
        <v>192.59</v>
      </c>
      <c r="D139" s="22">
        <f t="shared" si="136"/>
        <v>0.84000000000000341</v>
      </c>
      <c r="E139" s="64">
        <f t="shared" si="137"/>
        <v>2.0726999999999998</v>
      </c>
      <c r="F139" s="64">
        <f t="shared" si="137"/>
        <v>2.2176</v>
      </c>
      <c r="G139" s="64">
        <f t="shared" si="137"/>
        <v>0.1638</v>
      </c>
      <c r="H139" s="64">
        <f t="shared" si="137"/>
        <v>0.155</v>
      </c>
      <c r="I139" s="64">
        <f t="shared" si="137"/>
        <v>0.95136929999999997</v>
      </c>
      <c r="J139" s="64">
        <f t="shared" si="137"/>
        <v>1.3504995</v>
      </c>
      <c r="K139" s="64">
        <f t="shared" si="137"/>
        <v>4.2283080000000001E-2</v>
      </c>
      <c r="L139" s="64">
        <f t="shared" si="128"/>
        <v>0.95136929999999997</v>
      </c>
      <c r="M139" s="64">
        <f t="shared" si="123"/>
        <v>9.4777495539380645</v>
      </c>
      <c r="N139" s="64">
        <f t="shared" si="129"/>
        <v>-0.3164894178397919</v>
      </c>
      <c r="O139" s="64">
        <f t="shared" si="129"/>
        <v>1.3504995</v>
      </c>
      <c r="P139" s="64">
        <f t="shared" si="124"/>
        <v>1.631797780870309</v>
      </c>
      <c r="Q139" s="64">
        <f t="shared" si="130"/>
        <v>4.053440535419961E-2</v>
      </c>
      <c r="R139" s="64">
        <f t="shared" si="130"/>
        <v>4.2283080000000001E-2</v>
      </c>
      <c r="S139" s="64">
        <f t="shared" si="125"/>
        <v>5.177268949690414E-2</v>
      </c>
      <c r="T139" s="64">
        <f t="shared" si="131"/>
        <v>-1.908648311681263E-3</v>
      </c>
      <c r="U139" s="64">
        <f t="shared" si="131"/>
        <v>5.9918300000000011</v>
      </c>
      <c r="V139" s="64">
        <f t="shared" si="131"/>
        <v>6.5539663392027316</v>
      </c>
      <c r="W139" s="29">
        <f>'2.6 Fert x3 '!D14</f>
        <v>192.69</v>
      </c>
      <c r="X139" s="35">
        <f t="shared" si="138"/>
        <v>0.90000000000000568</v>
      </c>
      <c r="Y139" s="29">
        <f>'2.6 Fert x3 '!F14*k</f>
        <v>2.1062999999999996</v>
      </c>
      <c r="Z139" s="29">
        <f>'2.6 Fert x3 '!G14*k</f>
        <v>2.2112999999999996</v>
      </c>
      <c r="AA139" s="29">
        <f>'2.6 Fert x3 '!H14*k</f>
        <v>0.1638</v>
      </c>
      <c r="AB139" s="29">
        <f>'2.6 Fert x3 '!I14/2</f>
        <v>0.16500000000000001</v>
      </c>
      <c r="AC139" s="68">
        <f t="shared" si="139"/>
        <v>0.96679169999999981</v>
      </c>
      <c r="AD139" s="348">
        <f t="shared" si="132"/>
        <v>1.3563374999999998</v>
      </c>
      <c r="AE139" s="68">
        <f t="shared" si="140"/>
        <v>4.2968519999999996E-2</v>
      </c>
      <c r="AF139" s="36">
        <f t="shared" si="141"/>
        <v>0.96679169999999981</v>
      </c>
      <c r="AG139" s="33">
        <f t="shared" si="133"/>
        <v>9.5669276799077707</v>
      </c>
      <c r="AH139" s="33">
        <f t="shared" si="142"/>
        <v>-0.31203437296309922</v>
      </c>
      <c r="AI139" s="36">
        <f t="shared" si="143"/>
        <v>1.3563374999999998</v>
      </c>
      <c r="AJ139" s="33">
        <f t="shared" si="134"/>
        <v>1.6394776282577577</v>
      </c>
      <c r="AK139" s="33">
        <f t="shared" si="144"/>
        <v>3.7795190521042965E-2</v>
      </c>
      <c r="AL139" s="60">
        <f t="shared" si="145"/>
        <v>4.2968519999999996E-2</v>
      </c>
      <c r="AM139" s="60">
        <f t="shared" si="146"/>
        <v>5.2661481209742782E-2</v>
      </c>
      <c r="AN139" s="60">
        <f t="shared" si="147"/>
        <v>-2.1701875997555062E-3</v>
      </c>
      <c r="AO139" s="34">
        <f t="shared" si="135"/>
        <v>6.0403199999999986</v>
      </c>
      <c r="AP139" s="34">
        <f t="shared" si="148"/>
        <v>6.6639106299581918</v>
      </c>
      <c r="AQ139" s="10">
        <f t="shared" si="149"/>
        <v>4.8106112929748051</v>
      </c>
      <c r="AR139" s="10">
        <f t="shared" si="150"/>
        <v>4.8913104023893128</v>
      </c>
      <c r="AS139" s="10">
        <f t="shared" si="151"/>
        <v>8.0699109414507753E-2</v>
      </c>
      <c r="AT139" s="10">
        <f>SUM(AS$130:AS139)*5</f>
        <v>2.1888495278068065</v>
      </c>
      <c r="AU139" s="10"/>
      <c r="AV139" s="10"/>
      <c r="AW139" s="10"/>
      <c r="AY139" s="10"/>
      <c r="AZ139" s="10"/>
    </row>
    <row r="140" spans="1:53" x14ac:dyDescent="0.25">
      <c r="A140" s="4">
        <v>55</v>
      </c>
      <c r="B140" s="18">
        <f t="shared" si="126"/>
        <v>2078</v>
      </c>
      <c r="C140" s="39">
        <f t="shared" si="122"/>
        <v>193.45</v>
      </c>
      <c r="D140" s="22">
        <f t="shared" si="136"/>
        <v>0.85999999999998522</v>
      </c>
      <c r="E140" s="64">
        <f t="shared" si="137"/>
        <v>2.1126</v>
      </c>
      <c r="F140" s="64">
        <f t="shared" si="137"/>
        <v>2.2637999999999998</v>
      </c>
      <c r="G140" s="64">
        <f t="shared" si="137"/>
        <v>0.16800000000000001</v>
      </c>
      <c r="H140" s="64">
        <f t="shared" si="137"/>
        <v>0.16</v>
      </c>
      <c r="I140" s="64">
        <f t="shared" si="137"/>
        <v>0.96968340000000008</v>
      </c>
      <c r="J140" s="64">
        <f t="shared" si="137"/>
        <v>1.377831</v>
      </c>
      <c r="K140" s="64">
        <f t="shared" si="137"/>
        <v>4.3097040000000003E-2</v>
      </c>
      <c r="L140" s="64">
        <f t="shared" si="128"/>
        <v>0.96968340000000008</v>
      </c>
      <c r="M140" s="64">
        <f t="shared" si="123"/>
        <v>9.2205436129603697</v>
      </c>
      <c r="N140" s="64">
        <f t="shared" si="129"/>
        <v>-0.25720594097769478</v>
      </c>
      <c r="O140" s="64">
        <f t="shared" si="129"/>
        <v>1.377831</v>
      </c>
      <c r="P140" s="64">
        <f t="shared" si="124"/>
        <v>1.6662948190946389</v>
      </c>
      <c r="Q140" s="64">
        <f t="shared" si="130"/>
        <v>3.4497038224329923E-2</v>
      </c>
      <c r="R140" s="64">
        <f t="shared" si="130"/>
        <v>4.3097040000000003E-2</v>
      </c>
      <c r="S140" s="64">
        <f t="shared" si="125"/>
        <v>5.2249244955881617E-2</v>
      </c>
      <c r="T140" s="64">
        <f t="shared" si="131"/>
        <v>4.7655545897747759E-4</v>
      </c>
      <c r="U140" s="64">
        <f t="shared" si="131"/>
        <v>6.1157200000000014</v>
      </c>
      <c r="V140" s="64">
        <f t="shared" si="131"/>
        <v>6.7534876527055996</v>
      </c>
      <c r="W140" s="29">
        <f>'2.6 Fert x3 '!D15</f>
        <v>193.55</v>
      </c>
      <c r="X140" s="35">
        <f t="shared" si="138"/>
        <v>0.86000000000001364</v>
      </c>
      <c r="Y140" s="29">
        <f>'2.6 Fert x3 '!F15*k</f>
        <v>2.1083999999999996</v>
      </c>
      <c r="Z140" s="29">
        <f>'2.6 Fert x3 '!G15*k</f>
        <v>2.3162999999999996</v>
      </c>
      <c r="AA140" s="29">
        <f>'2.6 Fert x3 '!H15*k</f>
        <v>0.1701</v>
      </c>
      <c r="AB140" s="29">
        <f>'2.6 Fert x3 '!I15/2</f>
        <v>0.16500000000000001</v>
      </c>
      <c r="AC140" s="68">
        <f t="shared" si="139"/>
        <v>0.96775559999999983</v>
      </c>
      <c r="AD140" s="348">
        <f t="shared" si="132"/>
        <v>1.3967519999999998</v>
      </c>
      <c r="AE140" s="68">
        <f t="shared" si="140"/>
        <v>4.3011359999999998E-2</v>
      </c>
      <c r="AF140" s="36">
        <f t="shared" si="141"/>
        <v>0.96775559999999983</v>
      </c>
      <c r="AG140" s="33">
        <f t="shared" si="133"/>
        <v>9.2962498807569922</v>
      </c>
      <c r="AH140" s="33">
        <f t="shared" si="142"/>
        <v>-0.2706777991507785</v>
      </c>
      <c r="AI140" s="36">
        <f t="shared" si="143"/>
        <v>1.3967519999999998</v>
      </c>
      <c r="AJ140" s="33">
        <f t="shared" si="134"/>
        <v>1.6865734371361742</v>
      </c>
      <c r="AK140" s="33">
        <f t="shared" si="144"/>
        <v>4.7095808878416578E-2</v>
      </c>
      <c r="AL140" s="60">
        <f t="shared" si="145"/>
        <v>4.3011359999999998E-2</v>
      </c>
      <c r="AM140" s="60">
        <f t="shared" si="146"/>
        <v>5.2320682617684265E-2</v>
      </c>
      <c r="AN140" s="60">
        <f t="shared" si="147"/>
        <v>-3.4079859205851659E-4</v>
      </c>
      <c r="AO140" s="34">
        <f t="shared" si="135"/>
        <v>6.1877399999999998</v>
      </c>
      <c r="AP140" s="34">
        <f t="shared" si="148"/>
        <v>6.8238172111355926</v>
      </c>
      <c r="AQ140" s="10">
        <f t="shared" si="149"/>
        <v>4.9570599370859103</v>
      </c>
      <c r="AR140" s="10">
        <f t="shared" si="150"/>
        <v>5.008681832973525</v>
      </c>
      <c r="AS140" s="10">
        <f t="shared" si="151"/>
        <v>5.1621895887614677E-2</v>
      </c>
      <c r="AT140" s="10">
        <f>SUM(AS$130:AS140)*5</f>
        <v>2.4469590072448799</v>
      </c>
      <c r="AU140" s="10"/>
      <c r="AV140" s="10"/>
      <c r="AW140" s="10"/>
      <c r="AY140" s="10"/>
      <c r="AZ140" s="10"/>
    </row>
    <row r="141" spans="1:53" x14ac:dyDescent="0.25">
      <c r="A141" s="4">
        <v>60</v>
      </c>
      <c r="B141" s="18">
        <f t="shared" si="126"/>
        <v>2083</v>
      </c>
      <c r="C141" s="39">
        <f t="shared" si="122"/>
        <v>194.16</v>
      </c>
      <c r="D141" s="22">
        <f t="shared" si="136"/>
        <v>0.71000000000000796</v>
      </c>
      <c r="E141" s="64">
        <f t="shared" ref="E141:K150" si="152">E36</f>
        <v>2.0223</v>
      </c>
      <c r="F141" s="64">
        <f t="shared" si="152"/>
        <v>2.3771999999999998</v>
      </c>
      <c r="G141" s="64">
        <f t="shared" si="152"/>
        <v>0.1701</v>
      </c>
      <c r="H141" s="64">
        <f t="shared" si="152"/>
        <v>0.24</v>
      </c>
      <c r="I141" s="64">
        <f t="shared" si="152"/>
        <v>0.9282357</v>
      </c>
      <c r="J141" s="64">
        <f t="shared" si="152"/>
        <v>1.3987995</v>
      </c>
      <c r="K141" s="64">
        <f t="shared" si="152"/>
        <v>4.125492E-2</v>
      </c>
      <c r="L141" s="64">
        <f t="shared" si="128"/>
        <v>0.9282357</v>
      </c>
      <c r="M141" s="64">
        <f t="shared" si="123"/>
        <v>8.9551851361591304</v>
      </c>
      <c r="N141" s="64">
        <f t="shared" si="129"/>
        <v>-0.26535847680123936</v>
      </c>
      <c r="O141" s="64">
        <f t="shared" si="129"/>
        <v>1.3987995</v>
      </c>
      <c r="P141" s="64">
        <f t="shared" si="124"/>
        <v>1.6933615915094578</v>
      </c>
      <c r="Q141" s="64">
        <f t="shared" si="130"/>
        <v>2.7066772414818807E-2</v>
      </c>
      <c r="R141" s="64">
        <f t="shared" si="130"/>
        <v>4.125492E-2</v>
      </c>
      <c r="S141" s="64">
        <f t="shared" si="125"/>
        <v>5.0491368855045224E-2</v>
      </c>
      <c r="T141" s="64">
        <f t="shared" si="131"/>
        <v>-1.7578761008363933E-3</v>
      </c>
      <c r="U141" s="64">
        <f t="shared" si="131"/>
        <v>6.2524799999999994</v>
      </c>
      <c r="V141" s="64">
        <f t="shared" si="131"/>
        <v>6.72243041951275</v>
      </c>
      <c r="W141" s="29">
        <f>'2.6 Fert x3 '!D16</f>
        <v>194.1</v>
      </c>
      <c r="X141" s="35">
        <f t="shared" si="138"/>
        <v>0.54999999999998295</v>
      </c>
      <c r="Y141" s="29">
        <f>'2.6 Fert x3 '!F16*k</f>
        <v>2.0286</v>
      </c>
      <c r="Z141" s="29">
        <f>'2.6 Fert x3 '!G16*k</f>
        <v>2.3813999999999997</v>
      </c>
      <c r="AA141" s="29">
        <f>'2.6 Fert x3 '!H16*k</f>
        <v>0.17219999999999999</v>
      </c>
      <c r="AB141" s="29">
        <f>'2.6 Fert x3 '!I16/2</f>
        <v>0.22</v>
      </c>
      <c r="AC141" s="68">
        <f t="shared" si="139"/>
        <v>0.93112740000000005</v>
      </c>
      <c r="AD141" s="348">
        <f t="shared" si="132"/>
        <v>1.401939</v>
      </c>
      <c r="AE141" s="68">
        <f t="shared" si="140"/>
        <v>4.1383440000000001E-2</v>
      </c>
      <c r="AF141" s="36">
        <f t="shared" si="141"/>
        <v>0.93112740000000005</v>
      </c>
      <c r="AG141" s="33">
        <f t="shared" si="133"/>
        <v>9.0239829702345258</v>
      </c>
      <c r="AH141" s="33">
        <f t="shared" si="142"/>
        <v>-0.27226691052246643</v>
      </c>
      <c r="AI141" s="36">
        <f t="shared" si="143"/>
        <v>1.401939</v>
      </c>
      <c r="AJ141" s="33">
        <f t="shared" si="134"/>
        <v>1.7000858785920232</v>
      </c>
      <c r="AK141" s="33">
        <f t="shared" si="144"/>
        <v>1.3512441455848956E-2</v>
      </c>
      <c r="AL141" s="60">
        <f t="shared" si="145"/>
        <v>4.1383440000000001E-2</v>
      </c>
      <c r="AM141" s="60">
        <f t="shared" si="146"/>
        <v>5.0632517368818422E-2</v>
      </c>
      <c r="AN141" s="60">
        <f t="shared" si="147"/>
        <v>-1.688165248865843E-3</v>
      </c>
      <c r="AO141" s="34">
        <f t="shared" si="135"/>
        <v>6.2428600000000003</v>
      </c>
      <c r="AP141" s="34">
        <f t="shared" si="148"/>
        <v>6.5324173656845002</v>
      </c>
      <c r="AQ141" s="10">
        <f t="shared" si="149"/>
        <v>4.9342639279223581</v>
      </c>
      <c r="AR141" s="10">
        <f t="shared" si="150"/>
        <v>4.7947943464124227</v>
      </c>
      <c r="AS141" s="10">
        <f t="shared" si="151"/>
        <v>-0.13946958150993538</v>
      </c>
      <c r="AT141" s="10">
        <f>SUM(AS$130:AS141)*5</f>
        <v>1.749611099695203</v>
      </c>
      <c r="AU141" s="10"/>
      <c r="AV141" s="10"/>
      <c r="AW141" s="10"/>
      <c r="AY141" s="10"/>
      <c r="AZ141" s="10"/>
    </row>
    <row r="142" spans="1:53" x14ac:dyDescent="0.25">
      <c r="A142" s="4">
        <v>65</v>
      </c>
      <c r="B142" s="18">
        <f t="shared" si="126"/>
        <v>2088</v>
      </c>
      <c r="C142" s="39">
        <f t="shared" si="122"/>
        <v>194.58</v>
      </c>
      <c r="D142" s="22">
        <f t="shared" si="136"/>
        <v>0.42000000000001592</v>
      </c>
      <c r="E142" s="64">
        <f t="shared" si="152"/>
        <v>2.1944999999999997</v>
      </c>
      <c r="F142" s="64">
        <f t="shared" si="152"/>
        <v>2.2469999999999999</v>
      </c>
      <c r="G142" s="64">
        <f t="shared" si="152"/>
        <v>0.16800000000000001</v>
      </c>
      <c r="H142" s="64">
        <f t="shared" si="152"/>
        <v>0.27500000000000002</v>
      </c>
      <c r="I142" s="64">
        <f t="shared" si="152"/>
        <v>1.0072755</v>
      </c>
      <c r="J142" s="64">
        <f t="shared" si="152"/>
        <v>1.3915124999999997</v>
      </c>
      <c r="K142" s="64">
        <f t="shared" si="152"/>
        <v>4.4767799999999996E-2</v>
      </c>
      <c r="L142" s="64">
        <f t="shared" si="128"/>
        <v>1.0072755</v>
      </c>
      <c r="M142" s="64">
        <f t="shared" si="123"/>
        <v>8.8032169647044096</v>
      </c>
      <c r="N142" s="64">
        <f t="shared" si="129"/>
        <v>-0.15196817145472075</v>
      </c>
      <c r="O142" s="64">
        <f t="shared" si="129"/>
        <v>1.3915124999999997</v>
      </c>
      <c r="P142" s="64">
        <f t="shared" si="124"/>
        <v>1.6908593660892952</v>
      </c>
      <c r="Q142" s="64">
        <f t="shared" si="130"/>
        <v>-2.5022254201625405E-3</v>
      </c>
      <c r="R142" s="64">
        <f t="shared" si="130"/>
        <v>4.4767799999999996E-2</v>
      </c>
      <c r="S142" s="64">
        <f t="shared" si="125"/>
        <v>5.3693497327198428E-2</v>
      </c>
      <c r="T142" s="64">
        <f t="shared" si="131"/>
        <v>3.202128472153204E-3</v>
      </c>
      <c r="U142" s="64">
        <f t="shared" si="131"/>
        <v>6.34985</v>
      </c>
      <c r="V142" s="64">
        <f t="shared" si="131"/>
        <v>6.6185817315972857</v>
      </c>
      <c r="W142" s="29">
        <f>'2.6 Fert x3 '!D17</f>
        <v>194.69</v>
      </c>
      <c r="X142" s="35">
        <f t="shared" si="138"/>
        <v>0.59000000000000341</v>
      </c>
      <c r="Y142" s="29">
        <f>'2.6 Fert x3 '!F17*k</f>
        <v>2.2091999999999996</v>
      </c>
      <c r="Z142" s="29">
        <f>'2.6 Fert x3 '!G17*k</f>
        <v>2.2742999999999998</v>
      </c>
      <c r="AA142" s="29">
        <f>'2.6 Fert x3 '!H17*k</f>
        <v>0.1701</v>
      </c>
      <c r="AB142" s="29">
        <f>'2.6 Fert x3 '!I17/2</f>
        <v>0.27500000000000002</v>
      </c>
      <c r="AC142" s="68">
        <f t="shared" si="139"/>
        <v>1.0140227999999998</v>
      </c>
      <c r="AD142" s="348">
        <f t="shared" si="132"/>
        <v>1.4054879999999998</v>
      </c>
      <c r="AE142" s="68">
        <f t="shared" si="140"/>
        <v>4.5067679999999992E-2</v>
      </c>
      <c r="AF142" s="36">
        <f t="shared" si="141"/>
        <v>1.0140227999999998</v>
      </c>
      <c r="AG142" s="33">
        <f t="shared" si="133"/>
        <v>8.8698562579122981</v>
      </c>
      <c r="AH142" s="33">
        <f t="shared" si="142"/>
        <v>-0.15412671232222763</v>
      </c>
      <c r="AI142" s="36">
        <f t="shared" si="143"/>
        <v>1.4054879999999998</v>
      </c>
      <c r="AJ142" s="33">
        <f t="shared" si="134"/>
        <v>1.7060235633379772</v>
      </c>
      <c r="AK142" s="33">
        <f t="shared" si="144"/>
        <v>5.9376847459540194E-3</v>
      </c>
      <c r="AL142" s="60">
        <f t="shared" si="145"/>
        <v>4.5067679999999992E-2</v>
      </c>
      <c r="AM142" s="60">
        <f t="shared" si="146"/>
        <v>5.4018329095009282E-2</v>
      </c>
      <c r="AN142" s="60">
        <f t="shared" si="147"/>
        <v>3.3858117261908599E-3</v>
      </c>
      <c r="AO142" s="34">
        <f t="shared" si="135"/>
        <v>6.4071799999999994</v>
      </c>
      <c r="AP142" s="34">
        <f t="shared" si="148"/>
        <v>6.8523767841499206</v>
      </c>
      <c r="AQ142" s="10">
        <f t="shared" si="149"/>
        <v>4.8580389909924078</v>
      </c>
      <c r="AR142" s="10">
        <f t="shared" si="150"/>
        <v>5.0296445595660417</v>
      </c>
      <c r="AS142" s="10">
        <f t="shared" si="151"/>
        <v>0.17160556857363396</v>
      </c>
      <c r="AT142" s="10">
        <f>SUM(AS$130:AS142)*5</f>
        <v>2.6076389425633728</v>
      </c>
      <c r="AU142" s="10"/>
      <c r="AV142" s="10"/>
      <c r="AW142" s="10"/>
      <c r="AY142" s="10"/>
      <c r="AZ142" s="10"/>
      <c r="BA142" s="10"/>
    </row>
    <row r="143" spans="1:53" x14ac:dyDescent="0.25">
      <c r="A143" s="4">
        <v>70</v>
      </c>
      <c r="B143" s="18">
        <f t="shared" si="126"/>
        <v>2093</v>
      </c>
      <c r="C143" s="39">
        <f t="shared" si="122"/>
        <v>194.91</v>
      </c>
      <c r="D143" s="22">
        <f t="shared" si="136"/>
        <v>0.32999999999998408</v>
      </c>
      <c r="E143" s="64">
        <f t="shared" si="152"/>
        <v>2.3561999999999999</v>
      </c>
      <c r="F143" s="64">
        <f t="shared" si="152"/>
        <v>2.0453999999999999</v>
      </c>
      <c r="G143" s="64">
        <f t="shared" si="152"/>
        <v>0.16170000000000001</v>
      </c>
      <c r="H143" s="64">
        <f t="shared" si="152"/>
        <v>0.28499999999999998</v>
      </c>
      <c r="I143" s="64">
        <f t="shared" si="152"/>
        <v>1.0814957999999999</v>
      </c>
      <c r="J143" s="64">
        <f t="shared" si="152"/>
        <v>1.3545209999999999</v>
      </c>
      <c r="K143" s="64">
        <f t="shared" si="152"/>
        <v>4.8066480000000002E-2</v>
      </c>
      <c r="L143" s="64">
        <f t="shared" si="128"/>
        <v>1.0814957999999999</v>
      </c>
      <c r="M143" s="64">
        <f t="shared" si="123"/>
        <v>8.7451412874414203</v>
      </c>
      <c r="N143" s="64">
        <f t="shared" si="129"/>
        <v>-5.8075677262989345E-2</v>
      </c>
      <c r="O143" s="64">
        <f t="shared" si="129"/>
        <v>1.3545209999999999</v>
      </c>
      <c r="P143" s="64">
        <f t="shared" si="124"/>
        <v>1.6534255309486319</v>
      </c>
      <c r="Q143" s="64">
        <f t="shared" si="130"/>
        <v>-3.7433835140663341E-2</v>
      </c>
      <c r="R143" s="64">
        <f t="shared" si="130"/>
        <v>4.8066480000000002E-2</v>
      </c>
      <c r="S143" s="64">
        <f t="shared" si="125"/>
        <v>5.7558239016420945E-2</v>
      </c>
      <c r="T143" s="64">
        <f t="shared" si="131"/>
        <v>3.8647416892225173E-3</v>
      </c>
      <c r="U143" s="64">
        <f t="shared" si="131"/>
        <v>6.3027899999999999</v>
      </c>
      <c r="V143" s="64">
        <f t="shared" si="131"/>
        <v>6.5411452292855534</v>
      </c>
      <c r="W143" s="29">
        <f>'2.6 Fert x3 '!D18</f>
        <v>195</v>
      </c>
      <c r="X143" s="35">
        <f t="shared" si="138"/>
        <v>0.31000000000000227</v>
      </c>
      <c r="Y143" s="29">
        <f>'2.6 Fert x3 '!F18*k</f>
        <v>2.3624999999999998</v>
      </c>
      <c r="Z143" s="29">
        <f>'2.6 Fert x3 '!G18*k</f>
        <v>2.0453999999999999</v>
      </c>
      <c r="AA143" s="29">
        <f>'2.6 Fert x3 '!H18*k</f>
        <v>0.16170000000000001</v>
      </c>
      <c r="AB143" s="29">
        <f>'2.6 Fert x3 '!I18/2</f>
        <v>0.24</v>
      </c>
      <c r="AC143" s="68">
        <f t="shared" si="139"/>
        <v>1.0843875000000001</v>
      </c>
      <c r="AD143" s="348">
        <f t="shared" si="132"/>
        <v>1.3560645</v>
      </c>
      <c r="AE143" s="68">
        <f t="shared" si="140"/>
        <v>4.8195000000000002E-2</v>
      </c>
      <c r="AF143" s="36">
        <f t="shared" si="141"/>
        <v>1.0843875000000001</v>
      </c>
      <c r="AG143" s="33">
        <f t="shared" si="133"/>
        <v>8.8060458616812021</v>
      </c>
      <c r="AH143" s="33">
        <f t="shared" si="142"/>
        <v>-6.3810396231096078E-2</v>
      </c>
      <c r="AI143" s="36">
        <f t="shared" si="143"/>
        <v>1.3560645</v>
      </c>
      <c r="AJ143" s="33">
        <f t="shared" si="134"/>
        <v>1.6576497076250802</v>
      </c>
      <c r="AK143" s="33">
        <f t="shared" si="144"/>
        <v>-4.8373855712896985E-2</v>
      </c>
      <c r="AL143" s="60">
        <f t="shared" si="145"/>
        <v>4.8195000000000002E-2</v>
      </c>
      <c r="AM143" s="60">
        <f t="shared" si="146"/>
        <v>5.7744181702861913E-2</v>
      </c>
      <c r="AN143" s="60">
        <f t="shared" si="147"/>
        <v>3.7258526078526311E-3</v>
      </c>
      <c r="AO143" s="34">
        <f t="shared" si="135"/>
        <v>6.2524799999999994</v>
      </c>
      <c r="AP143" s="34">
        <f t="shared" si="148"/>
        <v>6.4540216006638618</v>
      </c>
      <c r="AQ143" s="10">
        <f t="shared" si="149"/>
        <v>4.8012005982955959</v>
      </c>
      <c r="AR143" s="10">
        <f t="shared" si="150"/>
        <v>4.7372518548872744</v>
      </c>
      <c r="AS143" s="10">
        <f t="shared" si="151"/>
        <v>-6.3948743408321462E-2</v>
      </c>
      <c r="AT143" s="10">
        <f>SUM(AS$130:AS143)*5</f>
        <v>2.2878952255217655</v>
      </c>
      <c r="AU143" s="10"/>
      <c r="AV143" s="10"/>
      <c r="AW143" s="10"/>
      <c r="AY143" s="10"/>
      <c r="AZ143" s="10"/>
    </row>
    <row r="144" spans="1:53" x14ac:dyDescent="0.25">
      <c r="A144" s="4">
        <v>75</v>
      </c>
      <c r="B144" s="18">
        <f t="shared" si="126"/>
        <v>2098</v>
      </c>
      <c r="C144" s="39">
        <f t="shared" si="122"/>
        <v>195.12</v>
      </c>
      <c r="D144" s="22">
        <f t="shared" si="136"/>
        <v>0.21000000000000796</v>
      </c>
      <c r="E144" s="64">
        <f t="shared" si="152"/>
        <v>2.3456999999999999</v>
      </c>
      <c r="F144" s="64">
        <f t="shared" si="152"/>
        <v>1.9572000000000001</v>
      </c>
      <c r="G144" s="64">
        <f t="shared" si="152"/>
        <v>0.15539999999999998</v>
      </c>
      <c r="H144" s="64">
        <f t="shared" si="152"/>
        <v>0.23499999999999999</v>
      </c>
      <c r="I144" s="64">
        <f t="shared" si="152"/>
        <v>1.0766762999999999</v>
      </c>
      <c r="J144" s="64">
        <f t="shared" si="152"/>
        <v>1.3184325000000001</v>
      </c>
      <c r="K144" s="64">
        <f t="shared" si="152"/>
        <v>4.7852280000000004E-2</v>
      </c>
      <c r="L144" s="64">
        <f t="shared" si="128"/>
        <v>1.0766762999999999</v>
      </c>
      <c r="M144" s="64">
        <f t="shared" si="123"/>
        <v>8.6897639738863202</v>
      </c>
      <c r="N144" s="64">
        <f t="shared" si="129"/>
        <v>-5.5377313555100116E-2</v>
      </c>
      <c r="O144" s="64">
        <f t="shared" si="129"/>
        <v>1.3184325000000001</v>
      </c>
      <c r="P144" s="64">
        <f t="shared" si="124"/>
        <v>1.6107196012801865</v>
      </c>
      <c r="Q144" s="64">
        <f t="shared" si="130"/>
        <v>-4.270592966844533E-2</v>
      </c>
      <c r="R144" s="64">
        <f t="shared" si="130"/>
        <v>4.7852280000000004E-2</v>
      </c>
      <c r="S144" s="64">
        <f t="shared" si="125"/>
        <v>5.8027235280416846E-2</v>
      </c>
      <c r="T144" s="64">
        <f t="shared" si="131"/>
        <v>4.6899626399590083E-4</v>
      </c>
      <c r="U144" s="64">
        <f t="shared" si="131"/>
        <v>6.1012900000000014</v>
      </c>
      <c r="V144" s="64">
        <f t="shared" si="131"/>
        <v>6.2136757530404605</v>
      </c>
      <c r="W144" s="29">
        <f>'2.6 Fert x3 '!D19</f>
        <v>195.31</v>
      </c>
      <c r="X144" s="35">
        <f t="shared" si="138"/>
        <v>0.31000000000000227</v>
      </c>
      <c r="Y144" s="29">
        <f>'2.6 Fert x3 '!F19*k</f>
        <v>2.3603999999999998</v>
      </c>
      <c r="Z144" s="29">
        <f>'2.6 Fert x3 '!G19*k</f>
        <v>1.9782</v>
      </c>
      <c r="AA144" s="29">
        <f>'2.6 Fert x3 '!H19*k</f>
        <v>0.1575</v>
      </c>
      <c r="AB144" s="29">
        <f>'2.6 Fert x3 '!I19/2</f>
        <v>0.21</v>
      </c>
      <c r="AC144" s="68">
        <f t="shared" si="139"/>
        <v>1.0834235999999999</v>
      </c>
      <c r="AD144" s="348">
        <f t="shared" si="132"/>
        <v>1.3300139999999998</v>
      </c>
      <c r="AE144" s="68">
        <f t="shared" si="140"/>
        <v>4.8152159999999999E-2</v>
      </c>
      <c r="AF144" s="36">
        <f t="shared" si="141"/>
        <v>1.0834235999999999</v>
      </c>
      <c r="AG144" s="33">
        <f t="shared" si="133"/>
        <v>8.749531785298073</v>
      </c>
      <c r="AH144" s="33">
        <f t="shared" si="142"/>
        <v>-5.6514076383129108E-2</v>
      </c>
      <c r="AI144" s="36">
        <f t="shared" si="143"/>
        <v>1.3300139999999998</v>
      </c>
      <c r="AJ144" s="33">
        <f t="shared" si="134"/>
        <v>1.6230478372733979</v>
      </c>
      <c r="AK144" s="33">
        <f t="shared" si="144"/>
        <v>-3.4601870351682384E-2</v>
      </c>
      <c r="AL144" s="60">
        <f t="shared" si="145"/>
        <v>4.8152159999999999E-2</v>
      </c>
      <c r="AM144" s="60">
        <f t="shared" si="146"/>
        <v>5.8359985614040454E-2</v>
      </c>
      <c r="AN144" s="60">
        <f t="shared" si="147"/>
        <v>6.1580391117854044E-4</v>
      </c>
      <c r="AO144" s="34">
        <f t="shared" si="135"/>
        <v>6.1179299999999994</v>
      </c>
      <c r="AP144" s="34">
        <f t="shared" si="148"/>
        <v>6.3374298571763683</v>
      </c>
      <c r="AQ144" s="10">
        <f t="shared" si="149"/>
        <v>4.5608380027316979</v>
      </c>
      <c r="AR144" s="10">
        <f t="shared" si="150"/>
        <v>4.6516735151674542</v>
      </c>
      <c r="AS144" s="10">
        <f t="shared" si="151"/>
        <v>9.0835512435756272E-2</v>
      </c>
      <c r="AT144" s="10">
        <f>SUM(AS$130:AS144)*5</f>
        <v>2.7420727877005469</v>
      </c>
      <c r="AU144" s="10"/>
      <c r="AV144" s="10"/>
      <c r="AW144" s="10"/>
      <c r="AY144" s="10"/>
    </row>
    <row r="145" spans="1:52" x14ac:dyDescent="0.25">
      <c r="A145" s="4">
        <v>80</v>
      </c>
      <c r="B145" s="18">
        <f t="shared" si="126"/>
        <v>2103</v>
      </c>
      <c r="C145" s="39">
        <f t="shared" si="122"/>
        <v>195.4</v>
      </c>
      <c r="D145" s="22">
        <f t="shared" si="136"/>
        <v>0.28000000000000114</v>
      </c>
      <c r="E145" s="64">
        <f t="shared" si="152"/>
        <v>2.2427999999999999</v>
      </c>
      <c r="F145" s="64">
        <f t="shared" si="152"/>
        <v>1.9866000000000001</v>
      </c>
      <c r="G145" s="64">
        <f t="shared" si="152"/>
        <v>0.15539999999999998</v>
      </c>
      <c r="H145" s="64">
        <f t="shared" si="152"/>
        <v>0.215</v>
      </c>
      <c r="I145" s="64">
        <f t="shared" si="152"/>
        <v>1.0294452000000001</v>
      </c>
      <c r="J145" s="64">
        <f t="shared" si="152"/>
        <v>1.3043939999999998</v>
      </c>
      <c r="K145" s="64">
        <f t="shared" si="152"/>
        <v>4.5753120000000001E-2</v>
      </c>
      <c r="L145" s="64">
        <f t="shared" si="128"/>
        <v>1.0294452000000001</v>
      </c>
      <c r="M145" s="64">
        <f t="shared" si="123"/>
        <v>8.5943241223771025</v>
      </c>
      <c r="N145" s="64">
        <f t="shared" si="129"/>
        <v>-9.5439851509217632E-2</v>
      </c>
      <c r="O145" s="64">
        <f t="shared" si="129"/>
        <v>1.3043939999999998</v>
      </c>
      <c r="P145" s="64">
        <f t="shared" si="124"/>
        <v>1.5891316881638278</v>
      </c>
      <c r="Q145" s="64">
        <f t="shared" si="130"/>
        <v>-2.158791311635877E-2</v>
      </c>
      <c r="R145" s="64">
        <f t="shared" si="130"/>
        <v>4.5753120000000001E-2</v>
      </c>
      <c r="S145" s="64">
        <f t="shared" si="125"/>
        <v>5.601098289007251E-2</v>
      </c>
      <c r="T145" s="64">
        <f t="shared" si="131"/>
        <v>-2.0162523903443363E-3</v>
      </c>
      <c r="U145" s="64">
        <f t="shared" si="131"/>
        <v>5.9797400000000005</v>
      </c>
      <c r="V145" s="64">
        <f t="shared" si="131"/>
        <v>6.1406959829840808</v>
      </c>
      <c r="W145" s="29">
        <f>'2.6 Fert x3 '!D20</f>
        <v>195.59</v>
      </c>
      <c r="X145" s="35">
        <f t="shared" si="138"/>
        <v>0.28000000000000114</v>
      </c>
      <c r="Y145" s="29">
        <f>'2.6 Fert x3 '!F20*k</f>
        <v>2.3037000000000001</v>
      </c>
      <c r="Z145" s="29">
        <f>'2.6 Fert x3 '!G20*k</f>
        <v>2.0012999999999996</v>
      </c>
      <c r="AA145" s="29">
        <f>'2.6 Fert x3 '!H20*k</f>
        <v>0.1575</v>
      </c>
      <c r="AB145" s="29">
        <f>'2.6 Fert x3 '!I20/2</f>
        <v>0.17</v>
      </c>
      <c r="AC145" s="68">
        <f t="shared" si="139"/>
        <v>1.0573983</v>
      </c>
      <c r="AD145" s="348">
        <f t="shared" si="132"/>
        <v>1.3249005</v>
      </c>
      <c r="AE145" s="68">
        <f t="shared" si="140"/>
        <v>4.6995480000000006E-2</v>
      </c>
      <c r="AF145" s="36">
        <f t="shared" si="141"/>
        <v>1.0573983</v>
      </c>
      <c r="AG145" s="33">
        <f t="shared" si="133"/>
        <v>8.6743081242685811</v>
      </c>
      <c r="AH145" s="33">
        <f t="shared" si="142"/>
        <v>-7.5223661029491851E-2</v>
      </c>
      <c r="AI145" s="36">
        <f t="shared" si="143"/>
        <v>1.3249005</v>
      </c>
      <c r="AJ145" s="33">
        <f t="shared" si="134"/>
        <v>1.611817532981545</v>
      </c>
      <c r="AK145" s="33">
        <f t="shared" si="144"/>
        <v>-1.1230304291852899E-2</v>
      </c>
      <c r="AL145" s="60">
        <f t="shared" si="145"/>
        <v>4.6995480000000006E-2</v>
      </c>
      <c r="AM145" s="60">
        <f t="shared" si="146"/>
        <v>5.7312165394409351E-2</v>
      </c>
      <c r="AN145" s="60">
        <f t="shared" si="147"/>
        <v>-1.0478202196311029E-3</v>
      </c>
      <c r="AO145" s="34">
        <f t="shared" si="135"/>
        <v>6.0222499999999997</v>
      </c>
      <c r="AP145" s="34">
        <f t="shared" si="148"/>
        <v>6.2147482144590249</v>
      </c>
      <c r="AQ145" s="10">
        <f t="shared" si="149"/>
        <v>4.5072708515103148</v>
      </c>
      <c r="AR145" s="10">
        <f t="shared" si="150"/>
        <v>4.5616251894129238</v>
      </c>
      <c r="AS145" s="10">
        <f t="shared" si="151"/>
        <v>5.4354337902609018E-2</v>
      </c>
      <c r="AT145" s="10">
        <f>SUM(AS$130:AS145)*5</f>
        <v>3.0138444772135919</v>
      </c>
      <c r="AU145" s="10"/>
      <c r="AV145" s="10"/>
      <c r="AW145" s="10"/>
      <c r="AY145" s="10"/>
    </row>
    <row r="146" spans="1:52" x14ac:dyDescent="0.25">
      <c r="A146" s="4">
        <v>85</v>
      </c>
      <c r="B146" s="18">
        <f t="shared" si="126"/>
        <v>2108</v>
      </c>
      <c r="C146" s="39">
        <f t="shared" si="122"/>
        <v>195.85</v>
      </c>
      <c r="D146" s="22">
        <f t="shared" si="136"/>
        <v>0.44999999999998863</v>
      </c>
      <c r="E146" s="64">
        <f t="shared" si="152"/>
        <v>2.3058000000000001</v>
      </c>
      <c r="F146" s="64">
        <f t="shared" si="152"/>
        <v>1.9887000000000001</v>
      </c>
      <c r="G146" s="64">
        <f t="shared" si="152"/>
        <v>0.1575</v>
      </c>
      <c r="H146" s="64">
        <f t="shared" si="152"/>
        <v>0.25</v>
      </c>
      <c r="I146" s="64">
        <f t="shared" si="152"/>
        <v>1.0583622000000001</v>
      </c>
      <c r="J146" s="64">
        <f t="shared" si="152"/>
        <v>1.320627</v>
      </c>
      <c r="K146" s="64">
        <f t="shared" si="152"/>
        <v>4.7038320000000002E-2</v>
      </c>
      <c r="L146" s="64">
        <f t="shared" si="128"/>
        <v>1.0583622000000001</v>
      </c>
      <c r="M146" s="64">
        <f t="shared" si="123"/>
        <v>8.5401559058848537</v>
      </c>
      <c r="N146" s="64">
        <f t="shared" si="129"/>
        <v>-5.4168216492248789E-2</v>
      </c>
      <c r="O146" s="64">
        <f t="shared" si="129"/>
        <v>1.320627</v>
      </c>
      <c r="P146" s="64">
        <f t="shared" si="124"/>
        <v>1.6015484482247673</v>
      </c>
      <c r="Q146" s="64">
        <f t="shared" si="130"/>
        <v>1.2416760060939502E-2</v>
      </c>
      <c r="R146" s="64">
        <f t="shared" si="130"/>
        <v>4.7038320000000002E-2</v>
      </c>
      <c r="S146" s="64">
        <f t="shared" si="125"/>
        <v>5.6939756455623491E-2</v>
      </c>
      <c r="T146" s="64">
        <f t="shared" si="131"/>
        <v>9.2877356555098184E-4</v>
      </c>
      <c r="U146" s="64">
        <f t="shared" si="131"/>
        <v>6.1126000000000005</v>
      </c>
      <c r="V146" s="64">
        <f t="shared" si="131"/>
        <v>6.521777317134231</v>
      </c>
      <c r="W146" s="29">
        <f>'2.6 Fert x3 '!D21</f>
        <v>195.99</v>
      </c>
      <c r="X146" s="35">
        <f t="shared" si="138"/>
        <v>0.40000000000000568</v>
      </c>
      <c r="Y146" s="29">
        <f>'2.6 Fert x3 '!F21*k</f>
        <v>2.3142</v>
      </c>
      <c r="Z146" s="29">
        <f>'2.6 Fert x3 '!G21*k</f>
        <v>2.0097</v>
      </c>
      <c r="AA146" s="29">
        <f>'2.6 Fert x3 '!H21*k</f>
        <v>0.1575</v>
      </c>
      <c r="AB146" s="29">
        <f>'2.6 Fert x3 '!I21/2</f>
        <v>0.26500000000000001</v>
      </c>
      <c r="AC146" s="68">
        <f t="shared" si="139"/>
        <v>1.0622178</v>
      </c>
      <c r="AD146" s="348">
        <f t="shared" si="132"/>
        <v>1.330665</v>
      </c>
      <c r="AE146" s="68">
        <f t="shared" si="140"/>
        <v>4.7209680000000004E-2</v>
      </c>
      <c r="AF146" s="36">
        <f t="shared" si="141"/>
        <v>1.0622178</v>
      </c>
      <c r="AG146" s="33">
        <f t="shared" si="133"/>
        <v>8.6136416237861582</v>
      </c>
      <c r="AH146" s="33">
        <f t="shared" si="142"/>
        <v>-6.0666500482422947E-2</v>
      </c>
      <c r="AI146" s="36">
        <f t="shared" si="143"/>
        <v>1.330665</v>
      </c>
      <c r="AJ146" s="33">
        <f t="shared" si="134"/>
        <v>1.6155967769016555</v>
      </c>
      <c r="AK146" s="33">
        <f t="shared" si="144"/>
        <v>3.779243920110531E-3</v>
      </c>
      <c r="AL146" s="60">
        <f t="shared" si="145"/>
        <v>4.7209680000000004E-2</v>
      </c>
      <c r="AM146" s="60">
        <f t="shared" si="146"/>
        <v>5.734113519871796E-2</v>
      </c>
      <c r="AN146" s="60">
        <f t="shared" si="147"/>
        <v>2.8969804308609515E-5</v>
      </c>
      <c r="AO146" s="34">
        <f t="shared" si="135"/>
        <v>6.1703199999999994</v>
      </c>
      <c r="AP146" s="34">
        <f t="shared" si="148"/>
        <v>6.513461713242001</v>
      </c>
      <c r="AQ146" s="10">
        <f t="shared" si="149"/>
        <v>4.7869845507765252</v>
      </c>
      <c r="AR146" s="10">
        <f t="shared" si="150"/>
        <v>4.7808808975196282</v>
      </c>
      <c r="AS146" s="10">
        <f t="shared" si="151"/>
        <v>-6.1036532568969903E-3</v>
      </c>
      <c r="AT146" s="10">
        <f>SUM(AS$130:AS146)*5</f>
        <v>2.983326210929107</v>
      </c>
      <c r="AU146" s="10"/>
      <c r="AV146" s="10"/>
      <c r="AW146" s="10"/>
      <c r="AY146" s="10"/>
    </row>
    <row r="147" spans="1:52" x14ac:dyDescent="0.25">
      <c r="A147" s="4">
        <v>90</v>
      </c>
      <c r="B147" s="18">
        <f t="shared" si="126"/>
        <v>2113</v>
      </c>
      <c r="C147" s="39">
        <f t="shared" si="122"/>
        <v>196.25</v>
      </c>
      <c r="D147" s="22">
        <f t="shared" si="136"/>
        <v>0.40000000000000568</v>
      </c>
      <c r="E147" s="64">
        <f t="shared" si="152"/>
        <v>2.4108000000000001</v>
      </c>
      <c r="F147" s="64">
        <f t="shared" si="152"/>
        <v>1.9634999999999998</v>
      </c>
      <c r="G147" s="64">
        <f t="shared" si="152"/>
        <v>0.1575</v>
      </c>
      <c r="H147" s="64">
        <f t="shared" si="152"/>
        <v>0.23</v>
      </c>
      <c r="I147" s="64">
        <f t="shared" si="152"/>
        <v>1.1065572000000001</v>
      </c>
      <c r="J147" s="64">
        <f t="shared" si="152"/>
        <v>1.336776</v>
      </c>
      <c r="K147" s="64">
        <f t="shared" si="152"/>
        <v>4.9180320000000007E-2</v>
      </c>
      <c r="L147" s="64">
        <f t="shared" si="128"/>
        <v>1.1065572000000001</v>
      </c>
      <c r="M147" s="64">
        <f t="shared" si="123"/>
        <v>8.5411947345047814</v>
      </c>
      <c r="N147" s="64">
        <f t="shared" si="129"/>
        <v>1.0388286199276564E-3</v>
      </c>
      <c r="O147" s="64">
        <f t="shared" si="129"/>
        <v>1.336776</v>
      </c>
      <c r="P147" s="64">
        <f t="shared" si="124"/>
        <v>1.6198924420346312</v>
      </c>
      <c r="Q147" s="64">
        <f t="shared" si="130"/>
        <v>1.8343993809863957E-2</v>
      </c>
      <c r="R147" s="64">
        <f t="shared" si="130"/>
        <v>4.9180320000000007E-2</v>
      </c>
      <c r="S147" s="64">
        <f t="shared" si="125"/>
        <v>5.9245941977220475E-2</v>
      </c>
      <c r="T147" s="64">
        <f t="shared" si="131"/>
        <v>2.3061855215969831E-3</v>
      </c>
      <c r="U147" s="64">
        <f t="shared" si="131"/>
        <v>6.19034</v>
      </c>
      <c r="V147" s="64">
        <f t="shared" si="131"/>
        <v>6.6120290079513939</v>
      </c>
      <c r="W147" s="29">
        <f>'2.6 Fert x3 '!D22</f>
        <v>196.42</v>
      </c>
      <c r="X147" s="35">
        <f t="shared" si="138"/>
        <v>0.4299999999999784</v>
      </c>
      <c r="Y147" s="29">
        <f>'2.6 Fert x3 '!F22*k</f>
        <v>2.4002999999999997</v>
      </c>
      <c r="Z147" s="29">
        <f>'2.6 Fert x3 '!G22*k</f>
        <v>1.9719</v>
      </c>
      <c r="AA147" s="29">
        <f>'2.6 Fert x3 '!H22*k</f>
        <v>0.1575</v>
      </c>
      <c r="AB147" s="29">
        <f>'2.6 Fert x3 '!I22/2</f>
        <v>0.245</v>
      </c>
      <c r="AC147" s="68">
        <f t="shared" si="139"/>
        <v>1.1017376999999999</v>
      </c>
      <c r="AD147" s="348">
        <f t="shared" si="132"/>
        <v>1.3373955</v>
      </c>
      <c r="AE147" s="68">
        <f t="shared" si="140"/>
        <v>4.8966119999999995E-2</v>
      </c>
      <c r="AF147" s="36">
        <f t="shared" si="141"/>
        <v>1.1017376999999999</v>
      </c>
      <c r="AG147" s="33">
        <f t="shared" si="133"/>
        <v>8.6003482676179814</v>
      </c>
      <c r="AH147" s="33">
        <f t="shared" si="142"/>
        <v>-1.3293356168176729E-2</v>
      </c>
      <c r="AI147" s="36">
        <f t="shared" si="143"/>
        <v>1.3373955</v>
      </c>
      <c r="AJ147" s="33">
        <f t="shared" si="134"/>
        <v>1.6229953591525725</v>
      </c>
      <c r="AK147" s="33">
        <f t="shared" si="144"/>
        <v>7.3985822509170518E-3</v>
      </c>
      <c r="AL147" s="60">
        <f t="shared" si="145"/>
        <v>4.8966119999999995E-2</v>
      </c>
      <c r="AM147" s="60">
        <f t="shared" si="146"/>
        <v>5.9102696384987025E-2</v>
      </c>
      <c r="AN147" s="60">
        <f t="shared" si="147"/>
        <v>1.7615611862690644E-3</v>
      </c>
      <c r="AO147" s="34">
        <f t="shared" si="135"/>
        <v>6.2071099999999992</v>
      </c>
      <c r="AP147" s="34">
        <f t="shared" si="148"/>
        <v>6.6329767872689871</v>
      </c>
      <c r="AQ147" s="10">
        <f t="shared" si="149"/>
        <v>4.8532292918363229</v>
      </c>
      <c r="AR147" s="10">
        <f t="shared" si="150"/>
        <v>4.8686049618554366</v>
      </c>
      <c r="AS147" s="10">
        <f t="shared" si="151"/>
        <v>1.5375670019113663E-2</v>
      </c>
      <c r="AT147" s="10">
        <f>SUM(AS$130:AS147)*5</f>
        <v>3.0602045610246753</v>
      </c>
      <c r="AU147" s="10"/>
      <c r="AV147" s="10"/>
      <c r="AW147" s="10"/>
      <c r="AY147" s="10"/>
    </row>
    <row r="148" spans="1:52" x14ac:dyDescent="0.25">
      <c r="A148" s="4">
        <v>95</v>
      </c>
      <c r="B148" s="18">
        <f t="shared" si="126"/>
        <v>2118</v>
      </c>
      <c r="C148" s="39">
        <f t="shared" si="122"/>
        <v>196.74</v>
      </c>
      <c r="D148" s="22">
        <f t="shared" si="136"/>
        <v>0.49000000000000909</v>
      </c>
      <c r="E148" s="64">
        <f t="shared" si="152"/>
        <v>2.4780000000000002</v>
      </c>
      <c r="F148" s="64">
        <f t="shared" si="152"/>
        <v>1.9215</v>
      </c>
      <c r="G148" s="64">
        <f t="shared" si="152"/>
        <v>0.1575</v>
      </c>
      <c r="H148" s="64">
        <f t="shared" si="152"/>
        <v>0.19</v>
      </c>
      <c r="I148" s="64">
        <f t="shared" si="152"/>
        <v>1.1374020000000002</v>
      </c>
      <c r="J148" s="64">
        <f t="shared" si="152"/>
        <v>1.33728</v>
      </c>
      <c r="K148" s="64">
        <f t="shared" si="152"/>
        <v>5.0551200000000004E-2</v>
      </c>
      <c r="L148" s="64">
        <f t="shared" si="128"/>
        <v>1.1374020000000002</v>
      </c>
      <c r="M148" s="64">
        <f t="shared" si="123"/>
        <v>8.5729438873450263</v>
      </c>
      <c r="N148" s="64">
        <f t="shared" si="129"/>
        <v>3.1749152840244932E-2</v>
      </c>
      <c r="O148" s="64">
        <f t="shared" si="129"/>
        <v>1.33728</v>
      </c>
      <c r="P148" s="64">
        <f t="shared" si="124"/>
        <v>1.6236392326388811</v>
      </c>
      <c r="Q148" s="64">
        <f t="shared" si="130"/>
        <v>3.7467906042498722E-3</v>
      </c>
      <c r="R148" s="64">
        <f t="shared" si="130"/>
        <v>5.0551200000000004E-2</v>
      </c>
      <c r="S148" s="64">
        <f t="shared" si="125"/>
        <v>6.1024501832469338E-2</v>
      </c>
      <c r="T148" s="64">
        <f t="shared" si="131"/>
        <v>1.7785598552488638E-3</v>
      </c>
      <c r="U148" s="64">
        <f t="shared" si="131"/>
        <v>6.1711</v>
      </c>
      <c r="V148" s="64">
        <f t="shared" si="131"/>
        <v>6.6983745032997533</v>
      </c>
      <c r="W148" s="29">
        <f>'2.6 Fert x3 '!D23</f>
        <v>196.94</v>
      </c>
      <c r="X148" s="35">
        <f t="shared" si="138"/>
        <v>0.52000000000001023</v>
      </c>
      <c r="Y148" s="29">
        <f>'2.6 Fert x3 '!F23*k</f>
        <v>2.5116000000000001</v>
      </c>
      <c r="Z148" s="29">
        <f>'2.6 Fert x3 '!G23*k</f>
        <v>1.9341000000000002</v>
      </c>
      <c r="AA148" s="29">
        <f>'2.6 Fert x3 '!H23*k</f>
        <v>0.15959999999999999</v>
      </c>
      <c r="AB148" s="29">
        <f>'2.6 Fert x3 '!I23/2</f>
        <v>0.24</v>
      </c>
      <c r="AC148" s="68">
        <f t="shared" si="139"/>
        <v>1.1528244000000001</v>
      </c>
      <c r="AD148" s="348">
        <f t="shared" si="132"/>
        <v>1.3503000000000003</v>
      </c>
      <c r="AE148" s="68">
        <f t="shared" si="140"/>
        <v>5.1236640000000007E-2</v>
      </c>
      <c r="AF148" s="36">
        <f t="shared" si="141"/>
        <v>1.1528244000000001</v>
      </c>
      <c r="AG148" s="33">
        <f t="shared" si="133"/>
        <v>8.6398624289176791</v>
      </c>
      <c r="AH148" s="33">
        <f t="shared" si="142"/>
        <v>3.9514161299697648E-2</v>
      </c>
      <c r="AI148" s="36">
        <f t="shared" si="143"/>
        <v>1.3503000000000003</v>
      </c>
      <c r="AJ148" s="33">
        <f t="shared" si="134"/>
        <v>1.6372077560727702</v>
      </c>
      <c r="AK148" s="33">
        <f t="shared" si="144"/>
        <v>1.4212396920197712E-2</v>
      </c>
      <c r="AL148" s="60">
        <f t="shared" si="145"/>
        <v>5.1236640000000007E-2</v>
      </c>
      <c r="AM148" s="60">
        <f t="shared" si="146"/>
        <v>6.1684619350058499E-2</v>
      </c>
      <c r="AN148" s="60">
        <f t="shared" si="147"/>
        <v>2.5819229650714745E-3</v>
      </c>
      <c r="AO148" s="34">
        <f t="shared" si="135"/>
        <v>6.298890000000001</v>
      </c>
      <c r="AP148" s="34">
        <f t="shared" si="148"/>
        <v>6.8751984811849782</v>
      </c>
      <c r="AQ148" s="10">
        <f t="shared" si="149"/>
        <v>4.9166068854220182</v>
      </c>
      <c r="AR148" s="10">
        <f t="shared" si="150"/>
        <v>5.0463956851897738</v>
      </c>
      <c r="AS148" s="10">
        <f t="shared" si="151"/>
        <v>0.12978879976775559</v>
      </c>
      <c r="AT148" s="10">
        <f>SUM(AS$130:AS148)*5</f>
        <v>3.7091485598634533</v>
      </c>
      <c r="AU148" s="10"/>
      <c r="AV148" s="10"/>
      <c r="AW148" s="10"/>
      <c r="AY148" s="10"/>
    </row>
    <row r="149" spans="1:52" x14ac:dyDescent="0.25">
      <c r="A149" s="4">
        <v>100</v>
      </c>
      <c r="B149" s="18">
        <f t="shared" si="126"/>
        <v>2123</v>
      </c>
      <c r="C149" s="39">
        <f t="shared" si="122"/>
        <v>197.15</v>
      </c>
      <c r="D149" s="22">
        <f t="shared" si="136"/>
        <v>0.40999999999999659</v>
      </c>
      <c r="E149" s="64">
        <f t="shared" si="152"/>
        <v>2.5073999999999996</v>
      </c>
      <c r="F149" s="64">
        <f t="shared" si="152"/>
        <v>1.9257</v>
      </c>
      <c r="G149" s="64">
        <f t="shared" si="152"/>
        <v>0.1575</v>
      </c>
      <c r="H149" s="64">
        <f t="shared" si="152"/>
        <v>0.22</v>
      </c>
      <c r="I149" s="64">
        <f t="shared" si="152"/>
        <v>1.1508965999999998</v>
      </c>
      <c r="J149" s="64">
        <f t="shared" si="152"/>
        <v>1.346079</v>
      </c>
      <c r="K149" s="64">
        <f t="shared" si="152"/>
        <v>5.1150959999999995E-2</v>
      </c>
      <c r="L149" s="64">
        <f t="shared" si="128"/>
        <v>1.1508965999999998</v>
      </c>
      <c r="M149" s="64">
        <f t="shared" si="123"/>
        <v>8.6140777302342766</v>
      </c>
      <c r="N149" s="64">
        <f t="shared" si="129"/>
        <v>4.1133842889250261E-2</v>
      </c>
      <c r="O149" s="64">
        <f t="shared" si="129"/>
        <v>1.346079</v>
      </c>
      <c r="P149" s="64">
        <f t="shared" si="124"/>
        <v>1.6331005778998688</v>
      </c>
      <c r="Q149" s="64">
        <f t="shared" si="130"/>
        <v>9.4613452609877413E-3</v>
      </c>
      <c r="R149" s="64">
        <f t="shared" si="130"/>
        <v>5.1150959999999995E-2</v>
      </c>
      <c r="S149" s="64">
        <f t="shared" si="125"/>
        <v>6.1938669766067489E-2</v>
      </c>
      <c r="T149" s="64">
        <f t="shared" si="131"/>
        <v>9.1416793359815063E-4</v>
      </c>
      <c r="U149" s="64">
        <f t="shared" si="131"/>
        <v>6.253779999999999</v>
      </c>
      <c r="V149" s="64">
        <f t="shared" si="131"/>
        <v>6.715289356083832</v>
      </c>
      <c r="W149" s="29">
        <f>'2.6 Fert x3 '!D24</f>
        <v>197.33</v>
      </c>
      <c r="X149" s="35">
        <f t="shared" si="138"/>
        <v>0.39000000000001478</v>
      </c>
      <c r="Y149" s="29">
        <f>'2.6 Fert x3 '!F24*k</f>
        <v>2.5305</v>
      </c>
      <c r="Z149" s="29">
        <f>'2.6 Fert x3 '!G24*k</f>
        <v>1.9130999999999998</v>
      </c>
      <c r="AA149" s="29">
        <f>'2.6 Fert x3 '!H24*k</f>
        <v>0.1575</v>
      </c>
      <c r="AB149" s="29">
        <f>'2.6 Fert x3 '!I24/2</f>
        <v>0.215</v>
      </c>
      <c r="AC149" s="68">
        <f t="shared" si="139"/>
        <v>1.1614995000000001</v>
      </c>
      <c r="AD149" s="348">
        <f t="shared" si="132"/>
        <v>1.3469504999999997</v>
      </c>
      <c r="AE149" s="68">
        <f t="shared" si="140"/>
        <v>5.16222E-2</v>
      </c>
      <c r="AF149" s="36">
        <f t="shared" si="141"/>
        <v>1.1614995000000001</v>
      </c>
      <c r="AG149" s="33">
        <f t="shared" si="133"/>
        <v>8.6829366042953051</v>
      </c>
      <c r="AH149" s="33">
        <f t="shared" si="142"/>
        <v>4.3074175377626034E-2</v>
      </c>
      <c r="AI149" s="36">
        <f t="shared" si="143"/>
        <v>1.3469504999999997</v>
      </c>
      <c r="AJ149" s="33">
        <f t="shared" si="134"/>
        <v>1.6363706766325665</v>
      </c>
      <c r="AK149" s="33">
        <f t="shared" si="144"/>
        <v>-8.3707944020372516E-4</v>
      </c>
      <c r="AL149" s="60">
        <f t="shared" si="145"/>
        <v>5.16222E-2</v>
      </c>
      <c r="AM149" s="60">
        <f t="shared" si="146"/>
        <v>6.2526603159334324E-2</v>
      </c>
      <c r="AN149" s="60">
        <f t="shared" si="147"/>
        <v>8.4198380927582445E-4</v>
      </c>
      <c r="AO149" s="34">
        <f t="shared" si="135"/>
        <v>6.2609300000000001</v>
      </c>
      <c r="AP149" s="34">
        <f t="shared" si="148"/>
        <v>6.6940090797467136</v>
      </c>
      <c r="AQ149" s="10">
        <f t="shared" si="149"/>
        <v>4.9290223873655332</v>
      </c>
      <c r="AR149" s="10">
        <f t="shared" si="150"/>
        <v>4.9134026645340878</v>
      </c>
      <c r="AS149" s="10">
        <f t="shared" si="151"/>
        <v>-1.5619722831445415E-2</v>
      </c>
      <c r="AT149" s="10">
        <f>SUM(AS$130:AS149)*5</f>
        <v>3.6310499457062262</v>
      </c>
      <c r="AU149" s="10"/>
      <c r="AV149" s="10"/>
      <c r="AW149" s="10"/>
      <c r="AY149" s="10"/>
    </row>
    <row r="150" spans="1:52" x14ac:dyDescent="0.25">
      <c r="A150" s="4">
        <v>105</v>
      </c>
      <c r="B150" s="18">
        <f t="shared" si="126"/>
        <v>2128</v>
      </c>
      <c r="C150" s="39">
        <f t="shared" si="122"/>
        <v>197.58</v>
      </c>
      <c r="D150" s="22">
        <f t="shared" si="136"/>
        <v>0.43000000000000682</v>
      </c>
      <c r="E150" s="64">
        <f t="shared" si="152"/>
        <v>2.2869000000000002</v>
      </c>
      <c r="F150" s="64">
        <f t="shared" si="152"/>
        <v>2.0726999999999998</v>
      </c>
      <c r="G150" s="64">
        <f t="shared" si="152"/>
        <v>0.16170000000000001</v>
      </c>
      <c r="H150" s="64">
        <f t="shared" si="152"/>
        <v>0.13500000000000001</v>
      </c>
      <c r="I150" s="64">
        <f t="shared" si="152"/>
        <v>1.0496871000000001</v>
      </c>
      <c r="J150" s="64">
        <f t="shared" si="152"/>
        <v>1.3479165</v>
      </c>
      <c r="K150" s="64">
        <f t="shared" si="152"/>
        <v>4.6652760000000008E-2</v>
      </c>
      <c r="L150" s="64">
        <f t="shared" si="128"/>
        <v>1.0496871000000001</v>
      </c>
      <c r="M150" s="64">
        <f t="shared" si="123"/>
        <v>8.5486773203320485</v>
      </c>
      <c r="N150" s="64">
        <f t="shared" si="129"/>
        <v>-6.5400409902228063E-2</v>
      </c>
      <c r="O150" s="64">
        <f t="shared" si="129"/>
        <v>1.3479165</v>
      </c>
      <c r="P150" s="64">
        <f t="shared" si="124"/>
        <v>1.6366106232481668</v>
      </c>
      <c r="Q150" s="64">
        <f t="shared" si="130"/>
        <v>3.5100453482979077E-3</v>
      </c>
      <c r="R150" s="64">
        <f t="shared" si="130"/>
        <v>4.6652760000000008E-2</v>
      </c>
      <c r="S150" s="64">
        <f t="shared" si="125"/>
        <v>5.7602073352315139E-2</v>
      </c>
      <c r="T150" s="64">
        <f t="shared" si="131"/>
        <v>-4.3365964137523499E-3</v>
      </c>
      <c r="U150" s="64">
        <f t="shared" si="131"/>
        <v>6.0531899999999998</v>
      </c>
      <c r="V150" s="64">
        <f t="shared" si="131"/>
        <v>6.416963039032324</v>
      </c>
      <c r="W150" s="29">
        <f>'2.6 Fert x3 '!D25</f>
        <v>197.77</v>
      </c>
      <c r="X150" s="35">
        <f t="shared" si="138"/>
        <v>0.43999999999999773</v>
      </c>
      <c r="Y150" s="29">
        <f>'2.6 Fert x3 '!F25*k</f>
        <v>2.3289</v>
      </c>
      <c r="Z150" s="29">
        <f>'2.6 Fert x3 '!G25*k</f>
        <v>2.0642999999999998</v>
      </c>
      <c r="AA150" s="29">
        <f>'2.6 Fert x3 '!H25*k</f>
        <v>0.16170000000000001</v>
      </c>
      <c r="AB150" s="29">
        <f>'2.6 Fert x3 '!I25/2</f>
        <v>0.2</v>
      </c>
      <c r="AC150" s="68">
        <f t="shared" si="139"/>
        <v>1.0689651</v>
      </c>
      <c r="AD150" s="348">
        <f t="shared" si="132"/>
        <v>1.3550144999999998</v>
      </c>
      <c r="AE150" s="68">
        <f t="shared" si="140"/>
        <v>4.7509560000000006E-2</v>
      </c>
      <c r="AF150" s="36">
        <f t="shared" si="141"/>
        <v>1.0689651</v>
      </c>
      <c r="AG150" s="33">
        <f t="shared" si="133"/>
        <v>8.6279004519338134</v>
      </c>
      <c r="AH150" s="33">
        <f t="shared" si="142"/>
        <v>-5.503615236149173E-2</v>
      </c>
      <c r="AI150" s="36">
        <f t="shared" si="143"/>
        <v>1.3550144999999998</v>
      </c>
      <c r="AJ150" s="33">
        <f t="shared" si="134"/>
        <v>1.6442867004954265</v>
      </c>
      <c r="AK150" s="33">
        <f t="shared" si="144"/>
        <v>7.9160238628599444E-3</v>
      </c>
      <c r="AL150" s="60">
        <f t="shared" si="145"/>
        <v>4.7509560000000006E-2</v>
      </c>
      <c r="AM150" s="60">
        <f t="shared" si="146"/>
        <v>5.8562806274631382E-2</v>
      </c>
      <c r="AN150" s="60">
        <f t="shared" si="147"/>
        <v>-3.9637968847029414E-3</v>
      </c>
      <c r="AO150" s="34">
        <f t="shared" si="135"/>
        <v>6.1813700000000003</v>
      </c>
      <c r="AP150" s="34">
        <f t="shared" si="148"/>
        <v>6.5702860746166634</v>
      </c>
      <c r="AQ150" s="10">
        <f t="shared" si="149"/>
        <v>4.7100508706497255</v>
      </c>
      <c r="AR150" s="10">
        <f t="shared" si="150"/>
        <v>4.8225899787686313</v>
      </c>
      <c r="AS150" s="10">
        <f t="shared" si="151"/>
        <v>0.11253910811890577</v>
      </c>
      <c r="AT150" s="10">
        <f>SUM(AS$130:AS150)*5</f>
        <v>4.1937454863007551</v>
      </c>
      <c r="AU150" s="10"/>
      <c r="AV150" s="10"/>
      <c r="AW150" s="10"/>
      <c r="AY150" s="10"/>
    </row>
    <row r="151" spans="1:52" x14ac:dyDescent="0.25">
      <c r="A151" s="4">
        <v>110</v>
      </c>
      <c r="B151" s="18">
        <f t="shared" si="126"/>
        <v>2133</v>
      </c>
      <c r="C151" s="39">
        <f t="shared" si="122"/>
        <v>197.75</v>
      </c>
      <c r="D151" s="22">
        <f t="shared" si="136"/>
        <v>0.16999999999998749</v>
      </c>
      <c r="E151" s="64">
        <f t="shared" ref="E151:K159" si="153">E46</f>
        <v>2.5787999999999998</v>
      </c>
      <c r="F151" s="64">
        <f t="shared" si="153"/>
        <v>1.8584999999999998</v>
      </c>
      <c r="G151" s="64">
        <f t="shared" si="153"/>
        <v>0.15539999999999998</v>
      </c>
      <c r="H151" s="64">
        <f t="shared" si="153"/>
        <v>0.19500000000000001</v>
      </c>
      <c r="I151" s="64">
        <f t="shared" si="153"/>
        <v>1.1836692</v>
      </c>
      <c r="J151" s="64">
        <f t="shared" si="153"/>
        <v>1.3380359999999998</v>
      </c>
      <c r="K151" s="64">
        <f t="shared" si="153"/>
        <v>5.2607519999999998E-2</v>
      </c>
      <c r="L151" s="64">
        <f t="shared" si="128"/>
        <v>1.1836692</v>
      </c>
      <c r="M151" s="64">
        <f t="shared" si="123"/>
        <v>8.6257250566518664</v>
      </c>
      <c r="N151" s="64">
        <f t="shared" si="129"/>
        <v>7.7047736319817872E-2</v>
      </c>
      <c r="O151" s="64">
        <f t="shared" si="129"/>
        <v>1.3380359999999998</v>
      </c>
      <c r="P151" s="64">
        <f t="shared" si="124"/>
        <v>1.6273506174651799</v>
      </c>
      <c r="Q151" s="64">
        <f t="shared" si="130"/>
        <v>-9.2600057829868021E-3</v>
      </c>
      <c r="R151" s="64">
        <f t="shared" si="130"/>
        <v>5.2607519999999998E-2</v>
      </c>
      <c r="S151" s="64">
        <f t="shared" si="125"/>
        <v>6.2790224169456732E-2</v>
      </c>
      <c r="T151" s="64">
        <f t="shared" si="131"/>
        <v>5.188150817141593E-3</v>
      </c>
      <c r="U151" s="64">
        <f t="shared" si="131"/>
        <v>6.2240100000000007</v>
      </c>
      <c r="V151" s="64">
        <f t="shared" si="131"/>
        <v>6.4669858813539607</v>
      </c>
      <c r="W151" s="29">
        <f>'2.6 Fert x3 '!D26</f>
        <v>197.94</v>
      </c>
      <c r="X151" s="35">
        <f t="shared" si="138"/>
        <v>0.16999999999998749</v>
      </c>
      <c r="Y151" s="29">
        <f>'2.6 Fert x3 '!F26*k</f>
        <v>2.6208</v>
      </c>
      <c r="Z151" s="29">
        <f>'2.6 Fert x3 '!G26*k</f>
        <v>1.8269999999999997</v>
      </c>
      <c r="AA151" s="29">
        <f>'2.6 Fert x3 '!H26*k</f>
        <v>0.15539999999999998</v>
      </c>
      <c r="AB151" s="29">
        <f>'2.6 Fert x3 '!I26/2</f>
        <v>0.18</v>
      </c>
      <c r="AC151" s="68">
        <f t="shared" si="139"/>
        <v>1.2029472000000001</v>
      </c>
      <c r="AD151" s="348">
        <f t="shared" si="132"/>
        <v>1.3363559999999999</v>
      </c>
      <c r="AE151" s="68">
        <f t="shared" si="140"/>
        <v>5.3464320000000003E-2</v>
      </c>
      <c r="AF151" s="36">
        <f t="shared" si="141"/>
        <v>1.2029472000000001</v>
      </c>
      <c r="AG151" s="33">
        <f t="shared" si="133"/>
        <v>8.7139707984938646</v>
      </c>
      <c r="AH151" s="33">
        <f t="shared" si="142"/>
        <v>8.6070346560051192E-2</v>
      </c>
      <c r="AI151" s="36">
        <f t="shared" si="143"/>
        <v>1.3363559999999999</v>
      </c>
      <c r="AJ151" s="33">
        <f t="shared" si="134"/>
        <v>1.6270275690337923</v>
      </c>
      <c r="AK151" s="33">
        <f t="shared" si="144"/>
        <v>-1.7259131461634158E-2</v>
      </c>
      <c r="AL151" s="60">
        <f t="shared" si="145"/>
        <v>5.3464320000000003E-2</v>
      </c>
      <c r="AM151" s="60">
        <f t="shared" si="146"/>
        <v>6.3816859360526487E-2</v>
      </c>
      <c r="AN151" s="60">
        <f t="shared" si="147"/>
        <v>5.2540530858951051E-3</v>
      </c>
      <c r="AO151" s="34">
        <f t="shared" si="135"/>
        <v>6.2181600000000001</v>
      </c>
      <c r="AP151" s="34">
        <f t="shared" si="148"/>
        <v>6.4622252681842998</v>
      </c>
      <c r="AQ151" s="10">
        <f t="shared" si="149"/>
        <v>4.7467676369138072</v>
      </c>
      <c r="AR151" s="10">
        <f t="shared" si="150"/>
        <v>4.7432733468472765</v>
      </c>
      <c r="AS151" s="10">
        <f t="shared" si="151"/>
        <v>-3.4942900665306809E-3</v>
      </c>
      <c r="AT151" s="10">
        <f>SUM(AS$130:AS151)*5</f>
        <v>4.1762740359681016</v>
      </c>
      <c r="AU151" s="10"/>
      <c r="AV151" s="10"/>
      <c r="AW151" s="10"/>
      <c r="AY151" s="10"/>
    </row>
    <row r="152" spans="1:52" x14ac:dyDescent="0.25">
      <c r="A152" s="4">
        <v>115</v>
      </c>
      <c r="B152" s="18">
        <f t="shared" si="126"/>
        <v>2138</v>
      </c>
      <c r="C152" s="39">
        <f t="shared" si="122"/>
        <v>198.17</v>
      </c>
      <c r="D152" s="22">
        <f t="shared" si="136"/>
        <v>0.41999999999998749</v>
      </c>
      <c r="E152" s="64">
        <f t="shared" si="153"/>
        <v>2.4822000000000002</v>
      </c>
      <c r="F152" s="64">
        <f t="shared" si="153"/>
        <v>1.9341000000000002</v>
      </c>
      <c r="G152" s="64">
        <f t="shared" si="153"/>
        <v>0.1575</v>
      </c>
      <c r="H152" s="64">
        <f t="shared" si="153"/>
        <v>0.26</v>
      </c>
      <c r="I152" s="64">
        <f t="shared" si="153"/>
        <v>1.1393298000000001</v>
      </c>
      <c r="J152" s="64">
        <f t="shared" si="153"/>
        <v>1.3430970000000002</v>
      </c>
      <c r="K152" s="64">
        <f t="shared" si="153"/>
        <v>5.0636880000000009E-2</v>
      </c>
      <c r="L152" s="64">
        <f t="shared" si="128"/>
        <v>1.1393298000000001</v>
      </c>
      <c r="M152" s="64">
        <f t="shared" si="123"/>
        <v>8.6484596069057744</v>
      </c>
      <c r="N152" s="64">
        <f t="shared" si="129"/>
        <v>2.2734550253908026E-2</v>
      </c>
      <c r="O152" s="64">
        <f t="shared" si="129"/>
        <v>1.3430970000000002</v>
      </c>
      <c r="P152" s="64">
        <f t="shared" si="124"/>
        <v>1.6307746642444363</v>
      </c>
      <c r="Q152" s="64">
        <f t="shared" si="130"/>
        <v>3.42404677925634E-3</v>
      </c>
      <c r="R152" s="64">
        <f t="shared" si="130"/>
        <v>5.0636880000000009E-2</v>
      </c>
      <c r="S152" s="64">
        <f t="shared" si="125"/>
        <v>6.1736728325611584E-2</v>
      </c>
      <c r="T152" s="64">
        <f t="shared" si="131"/>
        <v>-1.0534958438451481E-3</v>
      </c>
      <c r="U152" s="64">
        <f t="shared" si="131"/>
        <v>6.2839400000000003</v>
      </c>
      <c r="V152" s="64">
        <f t="shared" si="131"/>
        <v>6.7290451011893069</v>
      </c>
      <c r="W152" s="29">
        <f>'2.6 Fert x3 '!D27</f>
        <v>198.42</v>
      </c>
      <c r="X152" s="35">
        <f t="shared" si="138"/>
        <v>0.47999999999998977</v>
      </c>
      <c r="Y152" s="29">
        <f>'2.6 Fert x3 '!F27*k</f>
        <v>2.4002999999999997</v>
      </c>
      <c r="Z152" s="29">
        <f>'2.6 Fert x3 '!G27*k</f>
        <v>2.0327999999999999</v>
      </c>
      <c r="AA152" s="29">
        <f>'2.6 Fert x3 '!H27*k</f>
        <v>0.16170000000000001</v>
      </c>
      <c r="AB152" s="29">
        <f>'2.6 Fert x3 '!I27/2</f>
        <v>0.28999999999999998</v>
      </c>
      <c r="AC152" s="68">
        <f t="shared" si="139"/>
        <v>1.1017376999999999</v>
      </c>
      <c r="AD152" s="348">
        <f t="shared" si="132"/>
        <v>1.3605375</v>
      </c>
      <c r="AE152" s="68">
        <f t="shared" si="140"/>
        <v>4.8966119999999995E-2</v>
      </c>
      <c r="AF152" s="36">
        <f t="shared" si="141"/>
        <v>1.1017376999999999</v>
      </c>
      <c r="AG152" s="33">
        <f t="shared" si="133"/>
        <v>8.6876898871748107</v>
      </c>
      <c r="AH152" s="33">
        <f t="shared" si="142"/>
        <v>-2.6280911319053857E-2</v>
      </c>
      <c r="AI152" s="36">
        <f t="shared" si="143"/>
        <v>1.3605375</v>
      </c>
      <c r="AJ152" s="33">
        <f t="shared" si="134"/>
        <v>1.6481580568103145</v>
      </c>
      <c r="AK152" s="33">
        <f t="shared" si="144"/>
        <v>2.1130487776522155E-2</v>
      </c>
      <c r="AL152" s="60">
        <f t="shared" si="145"/>
        <v>4.8966119999999995E-2</v>
      </c>
      <c r="AM152" s="60">
        <f t="shared" si="146"/>
        <v>6.0247453501964116E-2</v>
      </c>
      <c r="AN152" s="60">
        <f t="shared" si="147"/>
        <v>-3.5694058585623717E-3</v>
      </c>
      <c r="AO152" s="34">
        <f t="shared" si="135"/>
        <v>6.3502399999999994</v>
      </c>
      <c r="AP152" s="34">
        <f t="shared" si="148"/>
        <v>6.8215201705988955</v>
      </c>
      <c r="AQ152" s="10">
        <f t="shared" si="149"/>
        <v>4.939119104272951</v>
      </c>
      <c r="AR152" s="10">
        <f t="shared" si="150"/>
        <v>5.0069958052195895</v>
      </c>
      <c r="AS152" s="10">
        <f t="shared" si="151"/>
        <v>6.7876700946638557E-2</v>
      </c>
      <c r="AT152" s="10">
        <f>SUM(AS$130:AS152)*5</f>
        <v>4.5156575407012944</v>
      </c>
      <c r="AU152" s="10"/>
      <c r="AV152" s="10"/>
      <c r="AW152" s="10"/>
      <c r="AY152" s="10"/>
    </row>
    <row r="153" spans="1:52" x14ac:dyDescent="0.25">
      <c r="A153" s="4">
        <v>120</v>
      </c>
      <c r="B153" s="18">
        <f t="shared" si="126"/>
        <v>2143</v>
      </c>
      <c r="C153" s="39">
        <f t="shared" si="122"/>
        <v>198.39</v>
      </c>
      <c r="D153" s="22">
        <f t="shared" si="136"/>
        <v>0.21999999999999886</v>
      </c>
      <c r="E153" s="64">
        <f t="shared" si="153"/>
        <v>2.415</v>
      </c>
      <c r="F153" s="64">
        <f t="shared" si="153"/>
        <v>1.9424999999999999</v>
      </c>
      <c r="G153" s="64">
        <f t="shared" si="153"/>
        <v>0.1575</v>
      </c>
      <c r="H153" s="64">
        <f t="shared" si="153"/>
        <v>0.22</v>
      </c>
      <c r="I153" s="64">
        <f t="shared" si="153"/>
        <v>1.1084850000000002</v>
      </c>
      <c r="J153" s="64">
        <f t="shared" si="153"/>
        <v>1.329825</v>
      </c>
      <c r="K153" s="64">
        <f t="shared" si="153"/>
        <v>4.9266000000000004E-2</v>
      </c>
      <c r="L153" s="64">
        <f t="shared" si="128"/>
        <v>1.1084850000000002</v>
      </c>
      <c r="M153" s="64">
        <f t="shared" si="123"/>
        <v>8.6374063824355982</v>
      </c>
      <c r="N153" s="64">
        <f t="shared" si="129"/>
        <v>-1.1053224470176204E-2</v>
      </c>
      <c r="O153" s="64">
        <f t="shared" si="129"/>
        <v>1.329825</v>
      </c>
      <c r="P153" s="64">
        <f t="shared" si="124"/>
        <v>1.618107955918614</v>
      </c>
      <c r="Q153" s="64">
        <f t="shared" si="130"/>
        <v>-1.2666708325822285E-2</v>
      </c>
      <c r="R153" s="64">
        <f t="shared" si="130"/>
        <v>4.9266000000000004E-2</v>
      </c>
      <c r="S153" s="64">
        <f t="shared" si="125"/>
        <v>6.0179614811827896E-2</v>
      </c>
      <c r="T153" s="64">
        <f t="shared" si="131"/>
        <v>-1.5571135137836881E-3</v>
      </c>
      <c r="U153" s="64">
        <f t="shared" si="131"/>
        <v>6.1554999999999991</v>
      </c>
      <c r="V153" s="64">
        <f t="shared" si="131"/>
        <v>6.3502229536902162</v>
      </c>
      <c r="W153" s="29">
        <f>'2.6 Fert x3 '!D28</f>
        <v>198.56</v>
      </c>
      <c r="X153" s="35">
        <f t="shared" si="138"/>
        <v>0.14000000000001478</v>
      </c>
      <c r="Y153" s="29">
        <f>'2.6 Fert x3 '!F28*k</f>
        <v>2.4318</v>
      </c>
      <c r="Z153" s="29">
        <f>'2.6 Fert x3 '!G28*k</f>
        <v>1.9130999999999998</v>
      </c>
      <c r="AA153" s="29">
        <f>'2.6 Fert x3 '!H28*k</f>
        <v>0.15539999999999998</v>
      </c>
      <c r="AB153" s="29">
        <f>'2.6 Fert x3 '!I28/2</f>
        <v>0.19500000000000001</v>
      </c>
      <c r="AC153" s="68">
        <f t="shared" si="139"/>
        <v>1.1161962000000001</v>
      </c>
      <c r="AD153" s="348">
        <f t="shared" si="132"/>
        <v>1.3227689999999999</v>
      </c>
      <c r="AE153" s="68">
        <f t="shared" si="140"/>
        <v>4.9608720000000002E-2</v>
      </c>
      <c r="AF153" s="36">
        <f t="shared" si="141"/>
        <v>1.1161962000000001</v>
      </c>
      <c r="AG153" s="33">
        <f t="shared" si="133"/>
        <v>8.6792695250220717</v>
      </c>
      <c r="AH153" s="33">
        <f t="shared" si="142"/>
        <v>-8.4203621527390027E-3</v>
      </c>
      <c r="AI153" s="36">
        <f t="shared" si="143"/>
        <v>1.3227689999999999</v>
      </c>
      <c r="AJ153" s="33">
        <f t="shared" si="134"/>
        <v>1.6141249346094539</v>
      </c>
      <c r="AK153" s="33">
        <f t="shared" si="144"/>
        <v>-3.4033122200860522E-2</v>
      </c>
      <c r="AL153" s="60">
        <f t="shared" si="145"/>
        <v>4.9608720000000002E-2</v>
      </c>
      <c r="AM153" s="60">
        <f t="shared" si="146"/>
        <v>6.0259065730115011E-2</v>
      </c>
      <c r="AN153" s="60">
        <f t="shared" si="147"/>
        <v>1.1612228150895132E-5</v>
      </c>
      <c r="AO153" s="34">
        <f t="shared" si="135"/>
        <v>6.1038900000000007</v>
      </c>
      <c r="AP153" s="34">
        <f t="shared" si="148"/>
        <v>6.2014481278745661</v>
      </c>
      <c r="AQ153" s="10">
        <f t="shared" si="149"/>
        <v>4.6610636480086187</v>
      </c>
      <c r="AR153" s="10">
        <f t="shared" si="150"/>
        <v>4.5518629258599308</v>
      </c>
      <c r="AS153" s="10">
        <f t="shared" si="151"/>
        <v>-0.10920072214868792</v>
      </c>
      <c r="AT153" s="10">
        <f>SUM(AS$130:AS153)*5</f>
        <v>3.9696539299578548</v>
      </c>
      <c r="AU153" s="10"/>
      <c r="AV153" s="10"/>
      <c r="AW153" s="10"/>
      <c r="AY153" s="10"/>
    </row>
    <row r="154" spans="1:52" x14ac:dyDescent="0.25">
      <c r="A154" s="4">
        <v>125</v>
      </c>
      <c r="B154" s="18">
        <f t="shared" si="126"/>
        <v>2148</v>
      </c>
      <c r="C154" s="39">
        <f t="shared" si="122"/>
        <v>198.51</v>
      </c>
      <c r="D154" s="22">
        <f t="shared" si="136"/>
        <v>0.12000000000000455</v>
      </c>
      <c r="E154" s="64">
        <f t="shared" si="153"/>
        <v>2.2994999999999997</v>
      </c>
      <c r="F154" s="64">
        <f t="shared" si="153"/>
        <v>1.9593</v>
      </c>
      <c r="G154" s="64">
        <f t="shared" si="153"/>
        <v>0.15539999999999998</v>
      </c>
      <c r="H154" s="64">
        <f t="shared" si="153"/>
        <v>0.14000000000000001</v>
      </c>
      <c r="I154" s="64">
        <f t="shared" si="153"/>
        <v>1.0554705</v>
      </c>
      <c r="J154" s="64">
        <f t="shared" si="153"/>
        <v>1.3079114999999999</v>
      </c>
      <c r="K154" s="64">
        <f t="shared" si="153"/>
        <v>4.6909799999999995E-2</v>
      </c>
      <c r="L154" s="64">
        <f t="shared" si="128"/>
        <v>1.0554705</v>
      </c>
      <c r="M154" s="64">
        <f t="shared" si="123"/>
        <v>8.5747694916468475</v>
      </c>
      <c r="N154" s="64">
        <f t="shared" si="129"/>
        <v>-6.2636890788750677E-2</v>
      </c>
      <c r="O154" s="64">
        <f t="shared" si="129"/>
        <v>1.3079114999999999</v>
      </c>
      <c r="P154" s="64">
        <f t="shared" si="124"/>
        <v>1.5939552770804886</v>
      </c>
      <c r="Q154" s="64">
        <f t="shared" si="130"/>
        <v>-2.4152678838125441E-2</v>
      </c>
      <c r="R154" s="64">
        <f t="shared" si="130"/>
        <v>4.6909799999999995E-2</v>
      </c>
      <c r="S154" s="64">
        <f t="shared" si="125"/>
        <v>5.7548153430659471E-2</v>
      </c>
      <c r="T154" s="64">
        <f t="shared" si="131"/>
        <v>-2.6314613811684248E-3</v>
      </c>
      <c r="U154" s="64">
        <f t="shared" si="131"/>
        <v>5.9204600000000003</v>
      </c>
      <c r="V154" s="64">
        <f t="shared" si="131"/>
        <v>5.9510389689919609</v>
      </c>
      <c r="W154" s="29">
        <f>'2.6 Fert x3 '!D29</f>
        <v>198.8</v>
      </c>
      <c r="X154" s="35">
        <f t="shared" si="138"/>
        <v>0.24000000000000909</v>
      </c>
      <c r="Y154" s="29">
        <f>'2.6 Fert x3 '!F29*k</f>
        <v>2.3541000000000003</v>
      </c>
      <c r="Z154" s="29">
        <f>'2.6 Fert x3 '!G29*k</f>
        <v>1.9403999999999999</v>
      </c>
      <c r="AA154" s="29">
        <f>'2.6 Fert x3 '!H29*k</f>
        <v>0.15539999999999998</v>
      </c>
      <c r="AB154" s="29">
        <f>'2.6 Fert x3 '!I29/2</f>
        <v>0.18</v>
      </c>
      <c r="AC154" s="68">
        <f t="shared" si="139"/>
        <v>1.0805319000000002</v>
      </c>
      <c r="AD154" s="348">
        <f t="shared" si="132"/>
        <v>1.3141065000000001</v>
      </c>
      <c r="AE154" s="68">
        <f t="shared" si="140"/>
        <v>4.8023640000000006E-2</v>
      </c>
      <c r="AF154" s="36">
        <f t="shared" si="141"/>
        <v>1.0805319000000002</v>
      </c>
      <c r="AG154" s="33">
        <f t="shared" si="133"/>
        <v>8.6362748740068476</v>
      </c>
      <c r="AH154" s="33">
        <f t="shared" si="142"/>
        <v>-4.299465101522415E-2</v>
      </c>
      <c r="AI154" s="36">
        <f t="shared" si="143"/>
        <v>1.3141065000000001</v>
      </c>
      <c r="AJ154" s="33">
        <f t="shared" si="134"/>
        <v>1.5994461717361594</v>
      </c>
      <c r="AK154" s="33">
        <f t="shared" si="144"/>
        <v>-1.4678762873294504E-2</v>
      </c>
      <c r="AL154" s="60">
        <f t="shared" si="145"/>
        <v>4.8023640000000006E-2</v>
      </c>
      <c r="AM154" s="60">
        <f t="shared" si="146"/>
        <v>5.8676038501432562E-2</v>
      </c>
      <c r="AN154" s="60">
        <f t="shared" si="147"/>
        <v>-1.5830272286824487E-3</v>
      </c>
      <c r="AO154" s="34">
        <f t="shared" si="135"/>
        <v>6.0188700000000006</v>
      </c>
      <c r="AP154" s="34">
        <f t="shared" si="148"/>
        <v>6.1996135588828087</v>
      </c>
      <c r="AQ154" s="10">
        <f t="shared" si="149"/>
        <v>4.3680626032400998</v>
      </c>
      <c r="AR154" s="10">
        <f t="shared" si="150"/>
        <v>4.5505163522199812</v>
      </c>
      <c r="AS154" s="10">
        <f t="shared" si="151"/>
        <v>0.18245374897988142</v>
      </c>
      <c r="AT154" s="10">
        <f>SUM(AS$130:AS154)*5</f>
        <v>4.8819226748572619</v>
      </c>
      <c r="AU154" s="10"/>
      <c r="AV154" s="10"/>
      <c r="AW154" s="10"/>
      <c r="AY154" s="10"/>
    </row>
    <row r="155" spans="1:52" x14ac:dyDescent="0.25">
      <c r="A155" s="4">
        <v>130</v>
      </c>
      <c r="B155" s="18">
        <f t="shared" si="126"/>
        <v>2153</v>
      </c>
      <c r="C155" s="39">
        <f t="shared" si="122"/>
        <v>198.74</v>
      </c>
      <c r="D155" s="22">
        <f t="shared" si="136"/>
        <v>0.23000000000001819</v>
      </c>
      <c r="E155" s="64">
        <f t="shared" si="153"/>
        <v>2.3016000000000001</v>
      </c>
      <c r="F155" s="64">
        <f t="shared" si="153"/>
        <v>1.9403999999999999</v>
      </c>
      <c r="G155" s="64">
        <f t="shared" si="153"/>
        <v>0.15539999999999998</v>
      </c>
      <c r="H155" s="64">
        <f t="shared" si="153"/>
        <v>0.19</v>
      </c>
      <c r="I155" s="64">
        <f t="shared" si="153"/>
        <v>1.0564344000000001</v>
      </c>
      <c r="J155" s="64">
        <f t="shared" si="153"/>
        <v>1.3012440000000001</v>
      </c>
      <c r="K155" s="64">
        <f t="shared" si="153"/>
        <v>4.6952640000000004E-2</v>
      </c>
      <c r="L155" s="64">
        <f t="shared" si="128"/>
        <v>1.0564344000000001</v>
      </c>
      <c r="M155" s="64">
        <f t="shared" si="123"/>
        <v>8.5212048110875838</v>
      </c>
      <c r="N155" s="64">
        <f t="shared" si="129"/>
        <v>-5.3564680559263778E-2</v>
      </c>
      <c r="O155" s="64">
        <f t="shared" si="129"/>
        <v>1.3012440000000001</v>
      </c>
      <c r="P155" s="64">
        <f t="shared" si="124"/>
        <v>1.583018146332924</v>
      </c>
      <c r="Q155" s="64">
        <f t="shared" si="130"/>
        <v>-1.0937130747564527E-2</v>
      </c>
      <c r="R155" s="64">
        <f t="shared" si="130"/>
        <v>4.6952640000000004E-2</v>
      </c>
      <c r="S155" s="64">
        <f t="shared" si="125"/>
        <v>5.7125812383895802E-2</v>
      </c>
      <c r="T155" s="64">
        <f t="shared" si="131"/>
        <v>-4.2234104676366901E-4</v>
      </c>
      <c r="U155" s="64">
        <f t="shared" si="131"/>
        <v>5.9636200000000006</v>
      </c>
      <c r="V155" s="64">
        <f t="shared" si="131"/>
        <v>6.1286958476464273</v>
      </c>
      <c r="W155" s="29">
        <f>'2.6 Fert x3 '!D30</f>
        <v>199.1</v>
      </c>
      <c r="X155" s="35">
        <f t="shared" si="138"/>
        <v>0.29999999999998295</v>
      </c>
      <c r="Y155" s="29">
        <f>'2.6 Fert x3 '!F30*k</f>
        <v>2.3121</v>
      </c>
      <c r="Z155" s="29">
        <f>'2.6 Fert x3 '!G30*k</f>
        <v>1.974</v>
      </c>
      <c r="AA155" s="29">
        <f>'2.6 Fert x3 '!H30*k</f>
        <v>0.1575</v>
      </c>
      <c r="AB155" s="29">
        <f>'2.6 Fert x3 '!I30/2</f>
        <v>0.19500000000000001</v>
      </c>
      <c r="AC155" s="68">
        <f t="shared" si="139"/>
        <v>1.0612539000000001</v>
      </c>
      <c r="AD155" s="348">
        <f t="shared" si="132"/>
        <v>1.3165845</v>
      </c>
      <c r="AE155" s="68">
        <f t="shared" si="140"/>
        <v>4.7166840000000002E-2</v>
      </c>
      <c r="AF155" s="36">
        <f t="shared" si="141"/>
        <v>1.0612539000000001</v>
      </c>
      <c r="AG155" s="33">
        <f t="shared" si="133"/>
        <v>8.5795678563468254</v>
      </c>
      <c r="AH155" s="33">
        <f t="shared" si="142"/>
        <v>-5.6707017660022174E-2</v>
      </c>
      <c r="AI155" s="36">
        <f t="shared" si="143"/>
        <v>1.3165845</v>
      </c>
      <c r="AJ155" s="33">
        <f t="shared" si="134"/>
        <v>1.5993293085443754</v>
      </c>
      <c r="AK155" s="33">
        <f t="shared" si="144"/>
        <v>-1.1686319178405569E-4</v>
      </c>
      <c r="AL155" s="60">
        <f t="shared" si="145"/>
        <v>4.7166840000000002E-2</v>
      </c>
      <c r="AM155" s="60">
        <f t="shared" si="146"/>
        <v>5.7539396179381481E-2</v>
      </c>
      <c r="AN155" s="60">
        <f t="shared" si="147"/>
        <v>-1.1366423220510805E-3</v>
      </c>
      <c r="AO155" s="34">
        <f t="shared" si="135"/>
        <v>6.0301800000000005</v>
      </c>
      <c r="AP155" s="34">
        <f t="shared" si="148"/>
        <v>6.2722194768261259</v>
      </c>
      <c r="AQ155" s="10">
        <f t="shared" si="149"/>
        <v>4.4984627521724772</v>
      </c>
      <c r="AR155" s="10">
        <f t="shared" si="150"/>
        <v>4.6038090959903766</v>
      </c>
      <c r="AS155" s="10">
        <f t="shared" si="151"/>
        <v>0.10534634381789942</v>
      </c>
      <c r="AT155" s="10">
        <f>SUM(AS$130:AS155)*5</f>
        <v>5.4086543939467591</v>
      </c>
      <c r="AU155" s="10"/>
      <c r="AV155" s="10"/>
      <c r="AW155" s="10"/>
      <c r="AY155" s="10"/>
    </row>
    <row r="156" spans="1:52" x14ac:dyDescent="0.25">
      <c r="A156" s="4">
        <v>135</v>
      </c>
      <c r="B156" s="18">
        <f t="shared" si="126"/>
        <v>2158</v>
      </c>
      <c r="C156" s="39">
        <f t="shared" si="122"/>
        <v>198.91</v>
      </c>
      <c r="D156" s="22">
        <f t="shared" si="136"/>
        <v>0.16999999999998749</v>
      </c>
      <c r="E156" s="64">
        <f t="shared" si="153"/>
        <v>2.3183999999999996</v>
      </c>
      <c r="F156" s="64">
        <f t="shared" si="153"/>
        <v>1.9508999999999999</v>
      </c>
      <c r="G156" s="64">
        <f t="shared" si="153"/>
        <v>0.15539999999999998</v>
      </c>
      <c r="H156" s="64">
        <f t="shared" si="153"/>
        <v>0.25</v>
      </c>
      <c r="I156" s="64">
        <f t="shared" si="153"/>
        <v>1.0641455999999998</v>
      </c>
      <c r="J156" s="64">
        <f t="shared" si="153"/>
        <v>1.3093499999999998</v>
      </c>
      <c r="K156" s="64">
        <f t="shared" si="153"/>
        <v>4.7295359999999995E-2</v>
      </c>
      <c r="L156" s="64">
        <f t="shared" si="128"/>
        <v>1.0641455999999998</v>
      </c>
      <c r="M156" s="64">
        <f t="shared" si="123"/>
        <v>8.4822852482539375</v>
      </c>
      <c r="N156" s="64">
        <f t="shared" si="129"/>
        <v>-3.8919562833646282E-2</v>
      </c>
      <c r="O156" s="64">
        <f t="shared" si="129"/>
        <v>1.3093499999999998</v>
      </c>
      <c r="P156" s="64">
        <f t="shared" si="124"/>
        <v>1.5891907165033421</v>
      </c>
      <c r="Q156" s="64">
        <f t="shared" si="130"/>
        <v>6.1725701704180569E-3</v>
      </c>
      <c r="R156" s="64">
        <f t="shared" si="130"/>
        <v>4.7295359999999995E-2</v>
      </c>
      <c r="S156" s="64">
        <f t="shared" si="125"/>
        <v>5.7393872329360787E-2</v>
      </c>
      <c r="T156" s="64">
        <f t="shared" si="131"/>
        <v>2.6805994546498513E-4</v>
      </c>
      <c r="U156" s="64">
        <f t="shared" si="131"/>
        <v>6.0771099999999993</v>
      </c>
      <c r="V156" s="64">
        <f t="shared" si="131"/>
        <v>6.2146310672822231</v>
      </c>
      <c r="W156" s="29">
        <f>'2.6 Fert x3 '!D31</f>
        <v>199.38</v>
      </c>
      <c r="X156" s="35">
        <f t="shared" si="138"/>
        <v>0.28000000000000114</v>
      </c>
      <c r="Y156" s="29">
        <f>'2.6 Fert x3 '!F31*k</f>
        <v>2.3121</v>
      </c>
      <c r="Z156" s="29">
        <f>'2.6 Fert x3 '!G31*k</f>
        <v>1.9949999999999999</v>
      </c>
      <c r="AA156" s="29">
        <f>'2.6 Fert x3 '!H31*k</f>
        <v>0.1575</v>
      </c>
      <c r="AB156" s="29">
        <f>'2.6 Fert x3 '!I31/2</f>
        <v>0.185</v>
      </c>
      <c r="AC156" s="68">
        <f t="shared" si="139"/>
        <v>1.0612539000000001</v>
      </c>
      <c r="AD156" s="348">
        <f t="shared" si="132"/>
        <v>1.3245645000000001</v>
      </c>
      <c r="AE156" s="68">
        <f t="shared" si="140"/>
        <v>4.7166840000000002E-2</v>
      </c>
      <c r="AF156" s="36">
        <f t="shared" si="141"/>
        <v>1.0612539000000001</v>
      </c>
      <c r="AG156" s="33">
        <f t="shared" si="133"/>
        <v>8.5302015301800491</v>
      </c>
      <c r="AH156" s="33">
        <f t="shared" si="142"/>
        <v>-4.9366326166776275E-2</v>
      </c>
      <c r="AI156" s="36">
        <f t="shared" si="143"/>
        <v>1.3245645000000001</v>
      </c>
      <c r="AJ156" s="33">
        <f t="shared" si="134"/>
        <v>1.6072886498555301</v>
      </c>
      <c r="AK156" s="33">
        <f t="shared" si="144"/>
        <v>7.9593413111547218E-3</v>
      </c>
      <c r="AL156" s="60">
        <f t="shared" si="145"/>
        <v>4.7166840000000002E-2</v>
      </c>
      <c r="AM156" s="60">
        <f t="shared" si="146"/>
        <v>5.7338464305954996E-2</v>
      </c>
      <c r="AN156" s="60">
        <f t="shared" si="147"/>
        <v>-2.0093187342648533E-4</v>
      </c>
      <c r="AO156" s="34">
        <f t="shared" si="135"/>
        <v>6.0444799999999992</v>
      </c>
      <c r="AP156" s="34">
        <f t="shared" si="148"/>
        <v>6.2828720832709521</v>
      </c>
      <c r="AQ156" s="10">
        <f t="shared" si="149"/>
        <v>4.5615392033851512</v>
      </c>
      <c r="AR156" s="10">
        <f t="shared" si="150"/>
        <v>4.6116281091208791</v>
      </c>
      <c r="AS156" s="10">
        <f t="shared" si="151"/>
        <v>5.0088905735727884E-2</v>
      </c>
      <c r="AT156" s="10">
        <f>SUM(AS$130:AS156)*5</f>
        <v>5.6590989226253985</v>
      </c>
      <c r="AU156" s="10"/>
      <c r="AV156" s="10"/>
      <c r="AW156" s="10"/>
      <c r="AY156" s="10"/>
    </row>
    <row r="157" spans="1:52" x14ac:dyDescent="0.25">
      <c r="A157" s="4">
        <v>140</v>
      </c>
      <c r="B157" s="18">
        <f t="shared" si="126"/>
        <v>2163</v>
      </c>
      <c r="C157" s="39">
        <f t="shared" si="122"/>
        <v>199.04</v>
      </c>
      <c r="D157" s="22">
        <f t="shared" si="136"/>
        <v>0.12999999999999545</v>
      </c>
      <c r="E157" s="64">
        <f t="shared" si="153"/>
        <v>2.4087000000000001</v>
      </c>
      <c r="F157" s="64">
        <f t="shared" si="153"/>
        <v>1.8773999999999997</v>
      </c>
      <c r="G157" s="64">
        <f t="shared" si="153"/>
        <v>0.15329999999999999</v>
      </c>
      <c r="H157" s="64">
        <f t="shared" si="153"/>
        <v>0.20499999999999999</v>
      </c>
      <c r="I157" s="64">
        <f t="shared" si="153"/>
        <v>1.1055933</v>
      </c>
      <c r="J157" s="64">
        <f t="shared" si="153"/>
        <v>1.3035435</v>
      </c>
      <c r="K157" s="64">
        <f t="shared" si="153"/>
        <v>4.9137480000000004E-2</v>
      </c>
      <c r="L157" s="64">
        <f t="shared" si="128"/>
        <v>1.1055933</v>
      </c>
      <c r="M157" s="64">
        <f t="shared" si="123"/>
        <v>8.4898515009058695</v>
      </c>
      <c r="N157" s="64">
        <f t="shared" si="129"/>
        <v>7.5662526519320039E-3</v>
      </c>
      <c r="O157" s="64">
        <f t="shared" si="129"/>
        <v>1.3035435</v>
      </c>
      <c r="P157" s="64">
        <f t="shared" si="124"/>
        <v>1.5844753830595553</v>
      </c>
      <c r="Q157" s="64">
        <f t="shared" si="130"/>
        <v>-4.7153334437868288E-3</v>
      </c>
      <c r="R157" s="64">
        <f t="shared" si="130"/>
        <v>4.9137480000000004E-2</v>
      </c>
      <c r="S157" s="64">
        <f t="shared" si="125"/>
        <v>5.9283379080661495E-2</v>
      </c>
      <c r="T157" s="64">
        <f t="shared" si="131"/>
        <v>1.8895067513007083E-3</v>
      </c>
      <c r="U157" s="64">
        <f t="shared" si="131"/>
        <v>6.0377199999999993</v>
      </c>
      <c r="V157" s="64">
        <f t="shared" si="131"/>
        <v>6.1724604259594411</v>
      </c>
      <c r="W157" s="29">
        <f>'2.6 Fert x3 '!D32</f>
        <v>199.71</v>
      </c>
      <c r="X157" s="35">
        <f t="shared" si="138"/>
        <v>0.33000000000001251</v>
      </c>
      <c r="Y157" s="29">
        <f>'2.6 Fert x3 '!F32*k</f>
        <v>2.4212999999999996</v>
      </c>
      <c r="Z157" s="29">
        <f>'2.6 Fert x3 '!G32*k</f>
        <v>1.8962999999999999</v>
      </c>
      <c r="AA157" s="29">
        <f>'2.6 Fert x3 '!H32*k</f>
        <v>0.15539999999999998</v>
      </c>
      <c r="AB157" s="29">
        <f>'2.6 Fert x3 '!I32/2</f>
        <v>0.30499999999999999</v>
      </c>
      <c r="AC157" s="68">
        <f t="shared" si="139"/>
        <v>1.1113766999999999</v>
      </c>
      <c r="AD157" s="348">
        <f t="shared" si="132"/>
        <v>1.3138124999999998</v>
      </c>
      <c r="AE157" s="68">
        <f t="shared" si="140"/>
        <v>4.9394519999999997E-2</v>
      </c>
      <c r="AF157" s="36">
        <f t="shared" si="141"/>
        <v>1.1113766999999999</v>
      </c>
      <c r="AG157" s="33">
        <f t="shared" si="133"/>
        <v>8.5373484471277017</v>
      </c>
      <c r="AH157" s="33">
        <f t="shared" si="142"/>
        <v>7.1469169476525707E-3</v>
      </c>
      <c r="AI157" s="36">
        <f t="shared" si="143"/>
        <v>1.3138124999999998</v>
      </c>
      <c r="AJ157" s="33">
        <f t="shared" si="134"/>
        <v>1.5979436759092538</v>
      </c>
      <c r="AK157" s="33">
        <f t="shared" si="144"/>
        <v>-9.3449739462763137E-3</v>
      </c>
      <c r="AL157" s="60">
        <f t="shared" si="145"/>
        <v>4.9394519999999997E-2</v>
      </c>
      <c r="AM157" s="60">
        <f t="shared" si="146"/>
        <v>5.9530624233390894E-2</v>
      </c>
      <c r="AN157" s="60">
        <f t="shared" si="147"/>
        <v>2.192159927435898E-3</v>
      </c>
      <c r="AO157" s="34">
        <f t="shared" si="135"/>
        <v>6.2113999999999994</v>
      </c>
      <c r="AP157" s="34">
        <f t="shared" si="148"/>
        <v>6.5413941029288241</v>
      </c>
      <c r="AQ157" s="10">
        <f t="shared" si="149"/>
        <v>4.5305859526542296</v>
      </c>
      <c r="AR157" s="10">
        <f t="shared" si="150"/>
        <v>4.8013832715497564</v>
      </c>
      <c r="AS157" s="10">
        <f t="shared" si="151"/>
        <v>0.27079731889552683</v>
      </c>
      <c r="AT157" s="10">
        <f>SUM(AS$130:AS157)*5</f>
        <v>7.0130855171030326</v>
      </c>
      <c r="AU157" s="10"/>
      <c r="AV157" s="10"/>
      <c r="AW157" s="10"/>
      <c r="AX157" s="10"/>
      <c r="AY157" s="10"/>
      <c r="AZ157" s="11"/>
    </row>
    <row r="158" spans="1:52" x14ac:dyDescent="0.25">
      <c r="A158" s="4">
        <v>145</v>
      </c>
      <c r="B158" s="18">
        <f t="shared" si="126"/>
        <v>2168</v>
      </c>
      <c r="C158" s="39">
        <f t="shared" si="122"/>
        <v>199.4</v>
      </c>
      <c r="D158" s="22">
        <f t="shared" si="136"/>
        <v>0.36000000000001364</v>
      </c>
      <c r="E158" s="64">
        <f t="shared" si="153"/>
        <v>2.4653999999999998</v>
      </c>
      <c r="F158" s="64">
        <f t="shared" si="153"/>
        <v>1.8416999999999999</v>
      </c>
      <c r="G158" s="64">
        <f t="shared" si="153"/>
        <v>0.15329999999999999</v>
      </c>
      <c r="H158" s="64">
        <f t="shared" si="153"/>
        <v>0.17499999999999999</v>
      </c>
      <c r="I158" s="64">
        <f t="shared" si="153"/>
        <v>1.1316185999999999</v>
      </c>
      <c r="J158" s="64">
        <f t="shared" si="153"/>
        <v>1.3038689999999999</v>
      </c>
      <c r="K158" s="64">
        <f t="shared" si="153"/>
        <v>5.0294159999999997E-2</v>
      </c>
      <c r="L158" s="64">
        <f t="shared" si="128"/>
        <v>1.1316185999999999</v>
      </c>
      <c r="M158" s="64">
        <f t="shared" si="123"/>
        <v>8.5224636064140498</v>
      </c>
      <c r="N158" s="64">
        <f t="shared" si="129"/>
        <v>3.2612105508180278E-2</v>
      </c>
      <c r="O158" s="64">
        <f t="shared" si="129"/>
        <v>1.3038689999999999</v>
      </c>
      <c r="P158" s="64">
        <f t="shared" si="124"/>
        <v>1.583967321996141</v>
      </c>
      <c r="Q158" s="64">
        <f t="shared" si="130"/>
        <v>-5.0806106341427792E-4</v>
      </c>
      <c r="R158" s="64">
        <f t="shared" si="130"/>
        <v>5.0294159999999997E-2</v>
      </c>
      <c r="S158" s="64">
        <f t="shared" si="125"/>
        <v>6.0774079839897112E-2</v>
      </c>
      <c r="T158" s="64">
        <f t="shared" si="131"/>
        <v>1.4907007592356164E-3</v>
      </c>
      <c r="U158" s="64">
        <f t="shared" si="131"/>
        <v>6.0260199999999999</v>
      </c>
      <c r="V158" s="64">
        <f t="shared" si="131"/>
        <v>6.4196147452040151</v>
      </c>
      <c r="W158" s="29">
        <f>'2.6 Fert x3 '!D33</f>
        <v>199.97</v>
      </c>
      <c r="X158" s="35">
        <f t="shared" si="138"/>
        <v>0.25999999999999091</v>
      </c>
      <c r="Y158" s="29">
        <f>'2.6 Fert x3 '!F33*k</f>
        <v>2.4297</v>
      </c>
      <c r="Z158" s="29">
        <f>'2.6 Fert x3 '!G33*k</f>
        <v>1.9572000000000001</v>
      </c>
      <c r="AA158" s="29">
        <f>'2.6 Fert x3 '!H33*k</f>
        <v>0.1575</v>
      </c>
      <c r="AB158" s="29">
        <f>'2.6 Fert x3 '!I33/2</f>
        <v>0.26</v>
      </c>
      <c r="AC158" s="68">
        <f t="shared" si="139"/>
        <v>1.1152323</v>
      </c>
      <c r="AD158" s="348">
        <f t="shared" si="132"/>
        <v>1.3390124999999999</v>
      </c>
      <c r="AE158" s="68">
        <f t="shared" si="140"/>
        <v>4.956588E-2</v>
      </c>
      <c r="AF158" s="36">
        <f t="shared" si="141"/>
        <v>1.1152323</v>
      </c>
      <c r="AG158" s="33">
        <f t="shared" si="133"/>
        <v>8.547425799702312</v>
      </c>
      <c r="AH158" s="33">
        <f t="shared" si="142"/>
        <v>1.0077352574610288E-2</v>
      </c>
      <c r="AI158" s="36">
        <f t="shared" si="143"/>
        <v>1.3390124999999999</v>
      </c>
      <c r="AJ158" s="33">
        <f t="shared" si="134"/>
        <v>1.621491702297398</v>
      </c>
      <c r="AK158" s="33">
        <f t="shared" si="144"/>
        <v>2.3548026388144239E-2</v>
      </c>
      <c r="AL158" s="60">
        <f t="shared" si="145"/>
        <v>4.956588E-2</v>
      </c>
      <c r="AM158" s="60">
        <f t="shared" si="146"/>
        <v>6.0089507020924728E-2</v>
      </c>
      <c r="AN158" s="60">
        <f t="shared" si="147"/>
        <v>5.5888278753383341E-4</v>
      </c>
      <c r="AO158" s="34">
        <f t="shared" si="135"/>
        <v>6.2457199999999995</v>
      </c>
      <c r="AP158" s="34">
        <f t="shared" si="148"/>
        <v>6.5399042617502783</v>
      </c>
      <c r="AQ158" s="10">
        <f t="shared" si="149"/>
        <v>4.7119972229797469</v>
      </c>
      <c r="AR158" s="10">
        <f t="shared" si="150"/>
        <v>4.8002897281247048</v>
      </c>
      <c r="AS158" s="10">
        <f t="shared" si="151"/>
        <v>8.82925051449579E-2</v>
      </c>
      <c r="AT158" s="10">
        <f>SUM(AS$130:AS158)*5</f>
        <v>7.4545480428278221</v>
      </c>
      <c r="AU158" s="10"/>
      <c r="AV158" s="10"/>
      <c r="AW158" s="10"/>
      <c r="AX158" s="10"/>
      <c r="AY158" s="10"/>
      <c r="AZ158" s="11"/>
    </row>
    <row r="159" spans="1:52" x14ac:dyDescent="0.25">
      <c r="A159" s="4">
        <v>150</v>
      </c>
      <c r="B159" s="18">
        <f t="shared" si="126"/>
        <v>2173</v>
      </c>
      <c r="C159" s="39">
        <f t="shared" si="122"/>
        <v>199.67</v>
      </c>
      <c r="D159" s="22">
        <f t="shared" si="136"/>
        <v>0.26999999999998181</v>
      </c>
      <c r="E159" s="64">
        <f t="shared" si="153"/>
        <v>2.4780000000000002</v>
      </c>
      <c r="F159" s="64">
        <f t="shared" si="153"/>
        <v>1.8648</v>
      </c>
      <c r="G159" s="64">
        <f t="shared" si="153"/>
        <v>0.15539999999999998</v>
      </c>
      <c r="H159" s="64">
        <f t="shared" si="153"/>
        <v>0.14000000000000001</v>
      </c>
      <c r="I159" s="64">
        <f t="shared" si="153"/>
        <v>1.1374020000000002</v>
      </c>
      <c r="J159" s="64">
        <f t="shared" si="153"/>
        <v>1.315734</v>
      </c>
      <c r="K159" s="64">
        <f t="shared" si="153"/>
        <v>5.0551200000000004E-2</v>
      </c>
      <c r="L159" s="64">
        <f t="shared" si="128"/>
        <v>1.1374020000000002</v>
      </c>
      <c r="M159" s="64">
        <f t="shared" si="123"/>
        <v>8.5566374932344686</v>
      </c>
      <c r="N159" s="64">
        <f t="shared" si="129"/>
        <v>3.4173886820418886E-2</v>
      </c>
      <c r="O159" s="64">
        <f t="shared" si="129"/>
        <v>1.315734</v>
      </c>
      <c r="P159" s="64">
        <f t="shared" si="124"/>
        <v>1.5957425086403418</v>
      </c>
      <c r="Q159" s="64">
        <f t="shared" si="130"/>
        <v>1.1775186644200852E-2</v>
      </c>
      <c r="R159" s="64">
        <f t="shared" si="130"/>
        <v>5.0551200000000004E-2</v>
      </c>
      <c r="S159" s="64">
        <f t="shared" si="125"/>
        <v>6.1294640993790978E-2</v>
      </c>
      <c r="T159" s="64">
        <f t="shared" si="131"/>
        <v>5.2056115389386565E-4</v>
      </c>
      <c r="U159" s="64">
        <f t="shared" si="131"/>
        <v>6.0296600000000007</v>
      </c>
      <c r="V159" s="64">
        <f t="shared" si="131"/>
        <v>6.3461296346184959</v>
      </c>
      <c r="W159" s="29">
        <f>'2.6 Fert x3 '!D34</f>
        <v>200.14</v>
      </c>
      <c r="X159" s="35">
        <f t="shared" si="138"/>
        <v>0.16999999999998749</v>
      </c>
      <c r="Y159" s="29">
        <f>'2.6 Fert x3 '!F34*k</f>
        <v>2.3940000000000001</v>
      </c>
      <c r="Z159" s="29">
        <f>'2.6 Fert x3 '!G34*k</f>
        <v>1.9530000000000001</v>
      </c>
      <c r="AA159" s="29">
        <f>'2.6 Fert x3 '!H34*k</f>
        <v>0.1575</v>
      </c>
      <c r="AB159" s="29">
        <f>'2.6 Fert x3 '!I34/2</f>
        <v>0.245</v>
      </c>
      <c r="AC159" s="68">
        <f t="shared" si="139"/>
        <v>1.0988460000000002</v>
      </c>
      <c r="AD159" s="348">
        <f t="shared" si="132"/>
        <v>1.32867</v>
      </c>
      <c r="AE159" s="68">
        <f t="shared" si="140"/>
        <v>4.8837600000000009E-2</v>
      </c>
      <c r="AF159" s="36">
        <f t="shared" si="141"/>
        <v>1.0988460000000002</v>
      </c>
      <c r="AG159" s="33">
        <f t="shared" si="133"/>
        <v>8.539812344662673</v>
      </c>
      <c r="AH159" s="33">
        <f t="shared" si="142"/>
        <v>-7.61345503963895E-3</v>
      </c>
      <c r="AI159" s="36">
        <f t="shared" si="143"/>
        <v>1.32867</v>
      </c>
      <c r="AJ159" s="33">
        <f t="shared" si="134"/>
        <v>1.6153119445830522</v>
      </c>
      <c r="AK159" s="33">
        <f t="shared" si="144"/>
        <v>-6.1797577143458682E-3</v>
      </c>
      <c r="AL159" s="60">
        <f t="shared" si="145"/>
        <v>4.8837600000000009E-2</v>
      </c>
      <c r="AM159" s="60">
        <f t="shared" si="146"/>
        <v>5.9460024473163141E-2</v>
      </c>
      <c r="AN159" s="60">
        <f t="shared" si="147"/>
        <v>-6.2948254776158674E-4</v>
      </c>
      <c r="AO159" s="34">
        <f t="shared" si="135"/>
        <v>6.1743500000000004</v>
      </c>
      <c r="AP159" s="34">
        <f t="shared" si="148"/>
        <v>6.3299273046982414</v>
      </c>
      <c r="AQ159" s="10">
        <f t="shared" si="149"/>
        <v>4.6580591518099759</v>
      </c>
      <c r="AR159" s="10">
        <f t="shared" si="150"/>
        <v>4.6461666416485086</v>
      </c>
      <c r="AS159" s="10">
        <f t="shared" si="151"/>
        <v>-1.1892510161467307E-2</v>
      </c>
      <c r="AT159" s="10">
        <f>SUM(AS$130:AS159)*5</f>
        <v>7.3950854920204856</v>
      </c>
      <c r="AU159" s="10"/>
      <c r="AV159" s="10"/>
      <c r="AW159" s="10"/>
      <c r="AX159" s="10"/>
      <c r="AY159" s="10"/>
      <c r="AZ159" s="11"/>
    </row>
    <row r="160" spans="1:52" x14ac:dyDescent="0.25">
      <c r="K160" s="1"/>
    </row>
    <row r="161" spans="1:52" x14ac:dyDescent="0.25">
      <c r="K161" s="1"/>
    </row>
    <row r="162" spans="1:52" ht="18.75" x14ac:dyDescent="0.3">
      <c r="C162" s="361" t="s">
        <v>19</v>
      </c>
      <c r="D162" s="361"/>
      <c r="E162" s="361"/>
      <c r="F162" s="361"/>
      <c r="G162" s="361"/>
      <c r="H162" s="361"/>
      <c r="I162" s="361"/>
      <c r="J162" s="361"/>
      <c r="K162" s="361"/>
      <c r="L162" s="361"/>
      <c r="M162" s="361"/>
      <c r="N162" s="361"/>
      <c r="O162" s="361"/>
      <c r="P162" s="361"/>
      <c r="Q162" s="361"/>
      <c r="R162" s="361"/>
      <c r="S162" s="361"/>
      <c r="T162" s="361"/>
      <c r="U162" s="361"/>
      <c r="V162" s="361"/>
      <c r="W162" s="362" t="s">
        <v>120</v>
      </c>
      <c r="X162" s="362"/>
      <c r="Y162" s="362"/>
      <c r="Z162" s="362"/>
      <c r="AA162" s="362"/>
      <c r="AB162" s="362"/>
      <c r="AC162" s="362"/>
      <c r="AD162" s="362"/>
      <c r="AE162" s="362"/>
      <c r="AF162" s="362"/>
      <c r="AG162" s="362"/>
      <c r="AH162" s="362"/>
      <c r="AI162" s="362"/>
      <c r="AJ162" s="362"/>
      <c r="AK162" s="362"/>
      <c r="AL162" s="362"/>
      <c r="AM162" s="362"/>
      <c r="AN162" s="362"/>
      <c r="AO162" s="362"/>
      <c r="AP162" s="362"/>
      <c r="AQ162" s="37"/>
      <c r="AR162" s="37"/>
      <c r="AS162" s="37"/>
      <c r="AT162" s="38"/>
      <c r="AU162" s="38"/>
      <c r="AV162" s="38"/>
      <c r="AW162" s="38"/>
      <c r="AX162" s="38"/>
      <c r="AY162" s="38"/>
    </row>
    <row r="163" spans="1:52" ht="135" x14ac:dyDescent="0.25">
      <c r="A163" s="13" t="s">
        <v>4</v>
      </c>
      <c r="B163" s="14" t="s">
        <v>0</v>
      </c>
      <c r="C163" s="58" t="s">
        <v>7</v>
      </c>
      <c r="D163" s="5" t="s">
        <v>6</v>
      </c>
      <c r="E163" s="21" t="s">
        <v>41</v>
      </c>
      <c r="F163" s="58" t="s">
        <v>42</v>
      </c>
      <c r="G163" s="58" t="s">
        <v>43</v>
      </c>
      <c r="H163" s="58"/>
      <c r="I163" s="58" t="s">
        <v>39</v>
      </c>
      <c r="J163" s="58" t="s">
        <v>40</v>
      </c>
      <c r="K163" s="58" t="s">
        <v>44</v>
      </c>
      <c r="L163" s="58" t="s">
        <v>36</v>
      </c>
      <c r="M163" s="15" t="s">
        <v>8</v>
      </c>
      <c r="N163" s="5" t="s">
        <v>11</v>
      </c>
      <c r="O163" s="5" t="s">
        <v>38</v>
      </c>
      <c r="P163" s="15" t="s">
        <v>33</v>
      </c>
      <c r="Q163" s="5" t="s">
        <v>34</v>
      </c>
      <c r="R163" s="58" t="s">
        <v>45</v>
      </c>
      <c r="S163" s="15" t="s">
        <v>46</v>
      </c>
      <c r="T163" s="5" t="s">
        <v>32</v>
      </c>
      <c r="U163" s="5" t="s">
        <v>24</v>
      </c>
      <c r="V163" s="5" t="s">
        <v>1</v>
      </c>
      <c r="W163" s="26" t="s">
        <v>5</v>
      </c>
      <c r="X163" s="26" t="s">
        <v>6</v>
      </c>
      <c r="Y163" s="27" t="s">
        <v>41</v>
      </c>
      <c r="Z163" s="59" t="s">
        <v>42</v>
      </c>
      <c r="AA163" s="59" t="s">
        <v>43</v>
      </c>
      <c r="AB163" s="59" t="s">
        <v>79</v>
      </c>
      <c r="AC163" s="59" t="s">
        <v>39</v>
      </c>
      <c r="AD163" s="59" t="s">
        <v>40</v>
      </c>
      <c r="AE163" s="59" t="s">
        <v>44</v>
      </c>
      <c r="AF163" s="67" t="s">
        <v>36</v>
      </c>
      <c r="AG163" s="26" t="s">
        <v>8</v>
      </c>
      <c r="AH163" s="28" t="s">
        <v>11</v>
      </c>
      <c r="AI163" s="28" t="s">
        <v>38</v>
      </c>
      <c r="AJ163" s="26" t="s">
        <v>33</v>
      </c>
      <c r="AK163" s="28" t="s">
        <v>34</v>
      </c>
      <c r="AL163" s="28" t="s">
        <v>47</v>
      </c>
      <c r="AM163" s="26" t="s">
        <v>46</v>
      </c>
      <c r="AN163" s="28" t="s">
        <v>32</v>
      </c>
      <c r="AO163" s="28" t="s">
        <v>24</v>
      </c>
      <c r="AP163" s="26" t="s">
        <v>1</v>
      </c>
      <c r="AQ163" s="6" t="str">
        <f>"Climate benefit " &amp;C162 &amp; " ton CO2/ha"</f>
        <v>Climate benefit BAU 95% ton CO2/ha</v>
      </c>
      <c r="AR163" s="6" t="str">
        <f>"Climate benefit "&amp;AT162 &amp; " ton CO2/ha"</f>
        <v>Climate benefit  ton CO2/ha</v>
      </c>
      <c r="AS163" s="6" t="str">
        <f>"Diff "&amp;C162&amp;" and "&amp;AT162 &amp; " ton CO2/ha/year"</f>
        <v>Diff BAU 95% and  ton CO2/ha/year</v>
      </c>
      <c r="AT163" s="16" t="s">
        <v>12</v>
      </c>
      <c r="AU163" s="16"/>
      <c r="AV163" s="16"/>
      <c r="AW163" s="6"/>
    </row>
    <row r="164" spans="1:52" x14ac:dyDescent="0.25">
      <c r="A164" s="4">
        <v>0</v>
      </c>
      <c r="B164" s="4">
        <v>2023</v>
      </c>
      <c r="C164" s="39">
        <f t="shared" ref="C164:C194" si="154">C24</f>
        <v>187.18</v>
      </c>
      <c r="D164" s="17"/>
      <c r="E164" s="17"/>
      <c r="F164" s="17"/>
      <c r="G164" s="17"/>
      <c r="H164" s="17"/>
      <c r="I164" s="17"/>
      <c r="J164" s="17"/>
      <c r="K164" s="17"/>
      <c r="L164" s="17"/>
      <c r="M164" s="66">
        <f t="shared" ref="M164:M194" si="155">M24</f>
        <v>15</v>
      </c>
      <c r="N164" s="8"/>
      <c r="O164" s="8"/>
      <c r="P164" s="66">
        <f t="shared" ref="P164:P194" si="156">P24</f>
        <v>1.5</v>
      </c>
      <c r="Q164" s="8"/>
      <c r="R164" s="8"/>
      <c r="S164" s="66">
        <f t="shared" ref="S164:S194" si="157">S24</f>
        <v>0.05</v>
      </c>
      <c r="T164" s="8"/>
      <c r="U164" s="9"/>
      <c r="V164" s="9"/>
      <c r="W164" s="29">
        <f>'2.7 Fert x7 '!D4</f>
        <v>187.39</v>
      </c>
      <c r="X164" s="29"/>
      <c r="Y164" s="29"/>
      <c r="Z164" s="29"/>
      <c r="AA164" s="29"/>
      <c r="AB164" s="29"/>
      <c r="AC164" s="31"/>
      <c r="AD164" s="31"/>
      <c r="AE164" s="31"/>
      <c r="AF164" s="31"/>
      <c r="AG164" s="32">
        <f>AG24</f>
        <v>15</v>
      </c>
      <c r="AH164" s="33"/>
      <c r="AI164" s="33"/>
      <c r="AJ164" s="32">
        <f>AJ24</f>
        <v>1.5</v>
      </c>
      <c r="AK164" s="33"/>
      <c r="AL164" s="33"/>
      <c r="AM164" s="32">
        <f>AM24</f>
        <v>0.05</v>
      </c>
      <c r="AN164" s="33"/>
      <c r="AO164" s="34"/>
      <c r="AP164" s="34"/>
      <c r="AS164">
        <v>0</v>
      </c>
      <c r="AT164">
        <v>0</v>
      </c>
    </row>
    <row r="165" spans="1:52" x14ac:dyDescent="0.25">
      <c r="A165" s="4">
        <v>5</v>
      </c>
      <c r="B165" s="18">
        <f t="shared" ref="B165:B194" si="158">B164+5</f>
        <v>2028</v>
      </c>
      <c r="C165" s="39">
        <f t="shared" si="154"/>
        <v>187.12</v>
      </c>
      <c r="D165" s="8">
        <f>C165-C164</f>
        <v>-6.0000000000002274E-2</v>
      </c>
      <c r="E165" s="64">
        <f t="shared" ref="E165:L174" si="159">E25</f>
        <v>2.4842999999999997</v>
      </c>
      <c r="F165" s="64">
        <f t="shared" si="159"/>
        <v>1.6463999999999999</v>
      </c>
      <c r="G165" s="64">
        <f t="shared" si="159"/>
        <v>0.14280000000000001</v>
      </c>
      <c r="H165" s="64">
        <f t="shared" si="159"/>
        <v>0.13500000000000001</v>
      </c>
      <c r="I165" s="64">
        <f t="shared" si="159"/>
        <v>1.1402937</v>
      </c>
      <c r="J165" s="64">
        <f t="shared" si="159"/>
        <v>1.2342854999999999</v>
      </c>
      <c r="K165" s="64">
        <f t="shared" si="159"/>
        <v>5.0679719999999998E-2</v>
      </c>
      <c r="L165" s="64">
        <f t="shared" si="159"/>
        <v>1.1402937</v>
      </c>
      <c r="M165" s="64">
        <f t="shared" si="155"/>
        <v>14.198552149441863</v>
      </c>
      <c r="N165" s="64">
        <f t="shared" ref="N165:O194" si="160">N25</f>
        <v>-0.80144785055813728</v>
      </c>
      <c r="O165" s="64">
        <f t="shared" si="160"/>
        <v>1.2342854999999999</v>
      </c>
      <c r="P165" s="64">
        <f t="shared" si="156"/>
        <v>1.4994505429449552</v>
      </c>
      <c r="Q165" s="64">
        <f t="shared" ref="Q165:R194" si="161">Q25</f>
        <v>-5.49457055044833E-4</v>
      </c>
      <c r="R165" s="64">
        <f t="shared" si="161"/>
        <v>5.0679719999999998E-2</v>
      </c>
      <c r="S165" s="64">
        <f t="shared" si="157"/>
        <v>5.9518554764831845E-2</v>
      </c>
      <c r="T165" s="64">
        <f t="shared" ref="T165:V194" si="162">T25</f>
        <v>9.5185547648318422E-3</v>
      </c>
      <c r="U165" s="64">
        <f t="shared" si="162"/>
        <v>5.7310499999999989</v>
      </c>
      <c r="V165" s="64">
        <f t="shared" si="162"/>
        <v>4.8785712471516467</v>
      </c>
      <c r="W165" s="29">
        <f>'2.7 Fert x7 '!D5</f>
        <v>187.43</v>
      </c>
      <c r="X165" s="71">
        <f>W165-W164</f>
        <v>4.0000000000020464E-2</v>
      </c>
      <c r="Y165" s="68">
        <f>'2.7 Fert x7 '!F5*k</f>
        <v>2.5367999999999999</v>
      </c>
      <c r="Z165" s="68">
        <f>'2.7 Fert x7 '!G5*k</f>
        <v>1.6820999999999999</v>
      </c>
      <c r="AA165" s="68">
        <f>'2.7 Fert x7 '!H5*k</f>
        <v>0.14699999999999999</v>
      </c>
      <c r="AB165" s="68">
        <f>'2.7 Fert x7 '!I5/2</f>
        <v>0.17499999999999999</v>
      </c>
      <c r="AC165" s="68">
        <f t="shared" ref="AC165:AC194" si="163">p*Y165</f>
        <v>1.1643912000000001</v>
      </c>
      <c r="AD165" s="348">
        <f t="shared" ref="AD165:AD194" si="164">Z165*paperpulp+Y165*(ppaperboard+papertimb)</f>
        <v>1.2607139999999999</v>
      </c>
      <c r="AE165" s="68">
        <f t="shared" ref="AE165:AE194" si="165">Y165*pboard</f>
        <v>5.175072E-2</v>
      </c>
      <c r="AF165" s="36">
        <f>AC165</f>
        <v>1.1643912000000001</v>
      </c>
      <c r="AG165" s="33">
        <f>AG164*EXP(-qsawn*5)+AF165</f>
        <v>14.222649649441863</v>
      </c>
      <c r="AH165" s="33">
        <f>AG165-AG164</f>
        <v>-0.77735035055813739</v>
      </c>
      <c r="AI165" s="36">
        <f>AD165</f>
        <v>1.2607139999999999</v>
      </c>
      <c r="AJ165" s="33">
        <f>AJ164*EXP(-qpap*5)+AI165</f>
        <v>1.5258790429449554</v>
      </c>
      <c r="AK165" s="33">
        <f>AJ165-AJ164</f>
        <v>2.5879042944955355E-2</v>
      </c>
      <c r="AL165" s="60">
        <f>AE165</f>
        <v>5.175072E-2</v>
      </c>
      <c r="AM165" s="60">
        <f t="shared" ref="AM165:AM194" si="166">AM164*EXP(-qpap*5)+AL165</f>
        <v>6.0589554764831847E-2</v>
      </c>
      <c r="AN165" s="60">
        <f>AM165-AM164</f>
        <v>1.0589554764831845E-2</v>
      </c>
      <c r="AO165" s="34">
        <f t="shared" ref="AO165:AO194" si="167">(Z165+Y165+AA165+AB165)*SFtot</f>
        <v>5.9031700000000003</v>
      </c>
      <c r="AP165" s="34">
        <f>X165+AO165+AK165+AN165+AH165</f>
        <v>5.20228824715167</v>
      </c>
      <c r="AQ165" s="10">
        <f t="shared" ref="AQ165:AQ194" si="168">V165*3.67/5</f>
        <v>3.5808712954093087</v>
      </c>
      <c r="AR165" s="10">
        <f>AP165*3.67/5</f>
        <v>3.8184795734093258</v>
      </c>
      <c r="AS165" s="10">
        <f>(AR165-AQ165)</f>
        <v>0.23760827800001705</v>
      </c>
      <c r="AT165" s="10">
        <f>SUM(AS$165:AS165)*5</f>
        <v>1.1880413900000852</v>
      </c>
      <c r="AU165" s="10"/>
      <c r="AV165" s="10"/>
      <c r="AW165" s="10"/>
      <c r="AY165" s="10"/>
    </row>
    <row r="166" spans="1:52" x14ac:dyDescent="0.25">
      <c r="A166" s="4">
        <v>10</v>
      </c>
      <c r="B166" s="18">
        <f t="shared" si="158"/>
        <v>2033</v>
      </c>
      <c r="C166" s="39">
        <f t="shared" si="154"/>
        <v>187.21</v>
      </c>
      <c r="D166" s="8">
        <f t="shared" ref="D166:D194" si="169">C166-C165</f>
        <v>9.0000000000003411E-2</v>
      </c>
      <c r="E166" s="64">
        <f t="shared" si="159"/>
        <v>2.3519999999999999</v>
      </c>
      <c r="F166" s="64">
        <f t="shared" si="159"/>
        <v>1.7094</v>
      </c>
      <c r="G166" s="64">
        <f t="shared" si="159"/>
        <v>0.14280000000000001</v>
      </c>
      <c r="H166" s="64">
        <f t="shared" si="159"/>
        <v>0.16</v>
      </c>
      <c r="I166" s="64">
        <f t="shared" si="159"/>
        <v>1.0795680000000001</v>
      </c>
      <c r="J166" s="64">
        <f t="shared" si="159"/>
        <v>1.2258119999999999</v>
      </c>
      <c r="K166" s="64">
        <f t="shared" si="159"/>
        <v>4.7980800000000004E-2</v>
      </c>
      <c r="L166" s="64">
        <f t="shared" si="159"/>
        <v>1.0795680000000001</v>
      </c>
      <c r="M166" s="64">
        <f t="shared" si="155"/>
        <v>13.440125571686007</v>
      </c>
      <c r="N166" s="64">
        <f t="shared" si="160"/>
        <v>-0.75842657775585565</v>
      </c>
      <c r="O166" s="64">
        <f t="shared" si="160"/>
        <v>1.2258119999999999</v>
      </c>
      <c r="P166" s="64">
        <f t="shared" si="156"/>
        <v>1.4908799117425571</v>
      </c>
      <c r="Q166" s="64">
        <f t="shared" si="161"/>
        <v>-8.5706312023980935E-3</v>
      </c>
      <c r="R166" s="64">
        <f t="shared" si="161"/>
        <v>4.7980800000000004E-2</v>
      </c>
      <c r="S166" s="64">
        <f t="shared" si="157"/>
        <v>5.8502293420158877E-2</v>
      </c>
      <c r="T166" s="64">
        <f t="shared" si="162"/>
        <v>-1.0162613446729682E-3</v>
      </c>
      <c r="U166" s="64">
        <f t="shared" si="162"/>
        <v>5.6734600000000004</v>
      </c>
      <c r="V166" s="64">
        <f t="shared" si="162"/>
        <v>4.9954465296970776</v>
      </c>
      <c r="W166" s="29">
        <f>'2.7 Fert x7 '!D6</f>
        <v>187.49</v>
      </c>
      <c r="X166" s="71">
        <f t="shared" ref="X166:X194" si="170">W166-W165</f>
        <v>6.0000000000002274E-2</v>
      </c>
      <c r="Y166" s="68">
        <f>'2.7 Fert x7 '!F6*k</f>
        <v>2.3708999999999998</v>
      </c>
      <c r="Z166" s="68">
        <f>'2.7 Fert x7 '!G6*k</f>
        <v>1.8123</v>
      </c>
      <c r="AA166" s="68">
        <f>'2.7 Fert x7 '!H6*k</f>
        <v>0.14909999999999998</v>
      </c>
      <c r="AB166" s="68">
        <f>'2.7 Fert x7 '!I6/2</f>
        <v>0.16</v>
      </c>
      <c r="AC166" s="68">
        <f t="shared" si="163"/>
        <v>1.0882430999999999</v>
      </c>
      <c r="AD166" s="348">
        <f t="shared" si="164"/>
        <v>1.2695444999999999</v>
      </c>
      <c r="AE166" s="68">
        <f t="shared" si="165"/>
        <v>4.8366359999999997E-2</v>
      </c>
      <c r="AF166" s="36">
        <f t="shared" ref="AF166:AF194" si="171">AC166</f>
        <v>1.0882430999999999</v>
      </c>
      <c r="AG166" s="33">
        <f t="shared" ref="AG166:AG194" si="172">AG165*EXP(-qsawn*5)+AF166</f>
        <v>13.469778763885035</v>
      </c>
      <c r="AH166" s="33">
        <f t="shared" ref="AH166:AH194" si="173">AG166-AG165</f>
        <v>-0.75287088555682757</v>
      </c>
      <c r="AI166" s="36">
        <f t="shared" ref="AI166:AI194" si="174">AD166</f>
        <v>1.2695444999999999</v>
      </c>
      <c r="AJ166" s="33">
        <f t="shared" ref="AJ166:AJ194" si="175">AJ165*EXP(-qpap*5)+AI166</f>
        <v>1.5392843546342041</v>
      </c>
      <c r="AK166" s="33">
        <f t="shared" ref="AK166:AK194" si="176">AJ166-AJ165</f>
        <v>1.3405311689248744E-2</v>
      </c>
      <c r="AL166" s="60">
        <f t="shared" ref="AL166:AL194" si="177">AE166</f>
        <v>4.8366359999999997E-2</v>
      </c>
      <c r="AM166" s="60">
        <f t="shared" si="166"/>
        <v>5.9077181260821572E-2</v>
      </c>
      <c r="AN166" s="60">
        <f t="shared" ref="AN166:AN194" si="178">AM166-AM165</f>
        <v>-1.5123735040102754E-3</v>
      </c>
      <c r="AO166" s="34">
        <f t="shared" si="167"/>
        <v>5.8399899999999993</v>
      </c>
      <c r="AP166" s="34">
        <f t="shared" ref="AP166:AP194" si="179">X166+AO166+AK166+AN166+AH166</f>
        <v>5.1590120526284124</v>
      </c>
      <c r="AQ166" s="10">
        <f t="shared" si="168"/>
        <v>3.6666577527976552</v>
      </c>
      <c r="AR166" s="10">
        <f t="shared" ref="AR166:AR194" si="180">AP166*3.67/5</f>
        <v>3.7867148466292546</v>
      </c>
      <c r="AS166" s="10">
        <f t="shared" ref="AS166:AS194" si="181">(AR166-AQ166)</f>
        <v>0.12005709383159946</v>
      </c>
      <c r="AT166" s="10">
        <f>SUM(AS$165:AS166)*5</f>
        <v>1.7883268591580825</v>
      </c>
      <c r="AU166" s="10"/>
      <c r="AV166" s="10"/>
      <c r="AW166" s="10"/>
      <c r="AY166" s="10"/>
    </row>
    <row r="167" spans="1:52" x14ac:dyDescent="0.25">
      <c r="A167" s="4">
        <v>15</v>
      </c>
      <c r="B167" s="18">
        <f t="shared" si="158"/>
        <v>2038</v>
      </c>
      <c r="C167" s="39">
        <f t="shared" si="154"/>
        <v>187.3</v>
      </c>
      <c r="D167" s="8">
        <f t="shared" si="169"/>
        <v>9.0000000000003411E-2</v>
      </c>
      <c r="E167" s="64">
        <f t="shared" si="159"/>
        <v>2.1923999999999997</v>
      </c>
      <c r="F167" s="64">
        <f t="shared" si="159"/>
        <v>1.6862999999999999</v>
      </c>
      <c r="G167" s="64">
        <f t="shared" si="159"/>
        <v>0.1386</v>
      </c>
      <c r="H167" s="64">
        <f t="shared" si="159"/>
        <v>0.12</v>
      </c>
      <c r="I167" s="64">
        <f t="shared" si="159"/>
        <v>1.0063115999999999</v>
      </c>
      <c r="J167" s="64">
        <f t="shared" si="159"/>
        <v>1.1779319999999998</v>
      </c>
      <c r="K167" s="64">
        <f t="shared" si="159"/>
        <v>4.4724959999999994E-2</v>
      </c>
      <c r="L167" s="64">
        <f t="shared" si="159"/>
        <v>1.0063115999999999</v>
      </c>
      <c r="M167" s="64">
        <f t="shared" si="155"/>
        <v>12.706620487201896</v>
      </c>
      <c r="N167" s="64">
        <f t="shared" si="160"/>
        <v>-0.73350508448411134</v>
      </c>
      <c r="O167" s="64">
        <f t="shared" si="160"/>
        <v>1.1779319999999998</v>
      </c>
      <c r="P167" s="64">
        <f t="shared" si="156"/>
        <v>1.4414848238819906</v>
      </c>
      <c r="Q167" s="64">
        <f t="shared" si="161"/>
        <v>-4.9395087860566456E-2</v>
      </c>
      <c r="R167" s="64">
        <f t="shared" si="161"/>
        <v>4.4724959999999994E-2</v>
      </c>
      <c r="S167" s="64">
        <f t="shared" si="157"/>
        <v>5.5066802098089868E-2</v>
      </c>
      <c r="T167" s="64">
        <f t="shared" si="162"/>
        <v>-3.4354913220690092E-3</v>
      </c>
      <c r="U167" s="64">
        <f t="shared" si="162"/>
        <v>5.3784900000000002</v>
      </c>
      <c r="V167" s="64">
        <f t="shared" si="162"/>
        <v>4.6821543363332569</v>
      </c>
      <c r="W167" s="29">
        <f>'2.7 Fert x7 '!D7</f>
        <v>187.53</v>
      </c>
      <c r="X167" s="71">
        <f t="shared" si="170"/>
        <v>3.9999999999992042E-2</v>
      </c>
      <c r="Y167" s="68">
        <f>'2.7 Fert x7 '!F7*k</f>
        <v>2.1902999999999997</v>
      </c>
      <c r="Z167" s="68">
        <f>'2.7 Fert x7 '!G7*k</f>
        <v>1.7661</v>
      </c>
      <c r="AA167" s="68">
        <f>'2.7 Fert x7 '!H7*k</f>
        <v>0.14280000000000001</v>
      </c>
      <c r="AB167" s="68">
        <f>'2.7 Fert x7 '!I7/2</f>
        <v>0.15</v>
      </c>
      <c r="AC167" s="68">
        <f t="shared" si="163"/>
        <v>1.0053477</v>
      </c>
      <c r="AD167" s="348">
        <f t="shared" si="164"/>
        <v>1.2077415</v>
      </c>
      <c r="AE167" s="68">
        <f t="shared" si="165"/>
        <v>4.4682119999999999E-2</v>
      </c>
      <c r="AF167" s="36">
        <f t="shared" si="171"/>
        <v>1.0053477</v>
      </c>
      <c r="AG167" s="33">
        <f t="shared" si="172"/>
        <v>12.731471190374288</v>
      </c>
      <c r="AH167" s="33">
        <f t="shared" si="173"/>
        <v>-0.73830757351074716</v>
      </c>
      <c r="AI167" s="36">
        <f t="shared" si="174"/>
        <v>1.2077415</v>
      </c>
      <c r="AJ167" s="33">
        <f t="shared" si="175"/>
        <v>1.479851101334051</v>
      </c>
      <c r="AK167" s="33">
        <f t="shared" si="176"/>
        <v>-5.9433253300153144E-2</v>
      </c>
      <c r="AL167" s="60">
        <f t="shared" si="177"/>
        <v>4.4682119999999999E-2</v>
      </c>
      <c r="AM167" s="60">
        <f t="shared" si="166"/>
        <v>5.5125588870728437E-2</v>
      </c>
      <c r="AN167" s="60">
        <f t="shared" si="178"/>
        <v>-3.9515923900931352E-3</v>
      </c>
      <c r="AO167" s="34">
        <f t="shared" si="167"/>
        <v>5.5239600000000006</v>
      </c>
      <c r="AP167" s="34">
        <f t="shared" si="179"/>
        <v>4.7622675807989996</v>
      </c>
      <c r="AQ167" s="10">
        <f t="shared" si="168"/>
        <v>3.4367012828686105</v>
      </c>
      <c r="AR167" s="10">
        <f t="shared" si="180"/>
        <v>3.4955044043064651</v>
      </c>
      <c r="AS167" s="10">
        <f t="shared" si="181"/>
        <v>5.88031214378546E-2</v>
      </c>
      <c r="AT167" s="10">
        <f>SUM(AS$165:AS167)*5</f>
        <v>2.0823424663473555</v>
      </c>
      <c r="AU167" s="10"/>
      <c r="AV167" s="10"/>
      <c r="AW167" s="10"/>
      <c r="AY167" s="10"/>
    </row>
    <row r="168" spans="1:52" x14ac:dyDescent="0.25">
      <c r="A168" s="4">
        <v>20</v>
      </c>
      <c r="B168" s="18">
        <f t="shared" si="158"/>
        <v>2043</v>
      </c>
      <c r="C168" s="39">
        <f t="shared" si="154"/>
        <v>187.56</v>
      </c>
      <c r="D168" s="8">
        <f t="shared" si="169"/>
        <v>0.25999999999999091</v>
      </c>
      <c r="E168" s="64">
        <f t="shared" si="159"/>
        <v>2.0055000000000001</v>
      </c>
      <c r="F168" s="64">
        <f t="shared" si="159"/>
        <v>1.8837000000000002</v>
      </c>
      <c r="G168" s="64">
        <f t="shared" si="159"/>
        <v>0.14489999999999997</v>
      </c>
      <c r="H168" s="64">
        <f t="shared" si="159"/>
        <v>0.13500000000000001</v>
      </c>
      <c r="I168" s="64">
        <f t="shared" si="159"/>
        <v>0.92052450000000008</v>
      </c>
      <c r="J168" s="64">
        <f t="shared" si="159"/>
        <v>1.2071535</v>
      </c>
      <c r="K168" s="64">
        <f t="shared" si="159"/>
        <v>4.0912200000000003E-2</v>
      </c>
      <c r="L168" s="64">
        <f t="shared" si="159"/>
        <v>0.92052450000000008</v>
      </c>
      <c r="M168" s="64">
        <f t="shared" si="155"/>
        <v>11.982280122723683</v>
      </c>
      <c r="N168" s="64">
        <f t="shared" si="160"/>
        <v>-0.72434036447821271</v>
      </c>
      <c r="O168" s="64">
        <f t="shared" si="160"/>
        <v>1.2071535</v>
      </c>
      <c r="P168" s="64">
        <f t="shared" si="156"/>
        <v>1.461974423486113</v>
      </c>
      <c r="Q168" s="64">
        <f t="shared" si="161"/>
        <v>2.0489599604122333E-2</v>
      </c>
      <c r="R168" s="64">
        <f t="shared" si="161"/>
        <v>4.0912200000000003E-2</v>
      </c>
      <c r="S168" s="64">
        <f t="shared" si="157"/>
        <v>5.064672729545424E-2</v>
      </c>
      <c r="T168" s="64">
        <f t="shared" si="162"/>
        <v>-4.4200748026356276E-3</v>
      </c>
      <c r="U168" s="64">
        <f t="shared" si="162"/>
        <v>5.4198300000000001</v>
      </c>
      <c r="V168" s="64">
        <f t="shared" si="162"/>
        <v>4.9715591603232649</v>
      </c>
      <c r="W168" s="29">
        <f>'2.7 Fert x7 '!D8</f>
        <v>187.86</v>
      </c>
      <c r="X168" s="71">
        <f t="shared" si="170"/>
        <v>0.33000000000001251</v>
      </c>
      <c r="Y168" s="68">
        <f>'2.7 Fert x7 '!F8*k</f>
        <v>2.1062999999999996</v>
      </c>
      <c r="Z168" s="68">
        <f>'2.7 Fert x7 '!G8*k</f>
        <v>1.89</v>
      </c>
      <c r="AA168" s="68">
        <f>'2.7 Fert x7 '!H8*k</f>
        <v>0.14699999999999999</v>
      </c>
      <c r="AB168" s="68">
        <f>'2.7 Fert x7 '!I8/2</f>
        <v>0.14000000000000001</v>
      </c>
      <c r="AC168" s="68">
        <f t="shared" si="163"/>
        <v>0.96679169999999981</v>
      </c>
      <c r="AD168" s="348">
        <f t="shared" si="164"/>
        <v>1.2342434999999998</v>
      </c>
      <c r="AE168" s="68">
        <f t="shared" si="165"/>
        <v>4.2968519999999996E-2</v>
      </c>
      <c r="AF168" s="36">
        <f t="shared" si="171"/>
        <v>0.96679169999999981</v>
      </c>
      <c r="AG168" s="33">
        <f t="shared" si="172"/>
        <v>12.050181116368712</v>
      </c>
      <c r="AH168" s="33">
        <f t="shared" si="173"/>
        <v>-0.68129007400557562</v>
      </c>
      <c r="AI168" s="36">
        <f t="shared" si="174"/>
        <v>1.2342434999999998</v>
      </c>
      <c r="AJ168" s="33">
        <f t="shared" si="175"/>
        <v>1.4958466872249219</v>
      </c>
      <c r="AK168" s="33">
        <f t="shared" si="176"/>
        <v>1.5995585890870911E-2</v>
      </c>
      <c r="AL168" s="60">
        <f t="shared" si="177"/>
        <v>4.2968519999999996E-2</v>
      </c>
      <c r="AM168" s="60">
        <f t="shared" si="166"/>
        <v>5.2713439426848432E-2</v>
      </c>
      <c r="AN168" s="60">
        <f t="shared" si="178"/>
        <v>-2.4121494438800045E-3</v>
      </c>
      <c r="AO168" s="34">
        <f t="shared" si="167"/>
        <v>5.5682900000000002</v>
      </c>
      <c r="AP168" s="34">
        <f t="shared" si="179"/>
        <v>5.2305833624414282</v>
      </c>
      <c r="AQ168" s="10">
        <f t="shared" si="168"/>
        <v>3.6491244236772764</v>
      </c>
      <c r="AR168" s="10">
        <f t="shared" si="180"/>
        <v>3.8392481880320082</v>
      </c>
      <c r="AS168" s="10">
        <f t="shared" si="181"/>
        <v>0.19012376435473177</v>
      </c>
      <c r="AT168" s="10">
        <f>SUM(AS$165:AS168)*5</f>
        <v>3.0329612881210144</v>
      </c>
      <c r="AU168" s="10"/>
      <c r="AV168" s="10"/>
      <c r="AW168" s="10"/>
      <c r="AY168" s="10"/>
    </row>
    <row r="169" spans="1:52" x14ac:dyDescent="0.25">
      <c r="A169" s="4">
        <v>25</v>
      </c>
      <c r="B169" s="18">
        <f t="shared" si="158"/>
        <v>2048</v>
      </c>
      <c r="C169" s="39">
        <f t="shared" si="154"/>
        <v>188.29</v>
      </c>
      <c r="D169" s="8">
        <f t="shared" si="169"/>
        <v>0.72999999999998977</v>
      </c>
      <c r="E169" s="64">
        <f t="shared" si="159"/>
        <v>2.0705999999999998</v>
      </c>
      <c r="F169" s="64">
        <f t="shared" si="159"/>
        <v>1.9047000000000001</v>
      </c>
      <c r="G169" s="64">
        <f t="shared" si="159"/>
        <v>0.14699999999999999</v>
      </c>
      <c r="H169" s="64">
        <f t="shared" si="159"/>
        <v>0.155</v>
      </c>
      <c r="I169" s="64">
        <f t="shared" si="159"/>
        <v>0.95040539999999996</v>
      </c>
      <c r="J169" s="64">
        <f t="shared" si="159"/>
        <v>1.2310829999999999</v>
      </c>
      <c r="K169" s="64">
        <f t="shared" si="159"/>
        <v>4.2240239999999998E-2</v>
      </c>
      <c r="L169" s="64">
        <f t="shared" si="159"/>
        <v>0.95040539999999996</v>
      </c>
      <c r="M169" s="64">
        <f t="shared" si="155"/>
        <v>11.381586110409053</v>
      </c>
      <c r="N169" s="64">
        <f t="shared" si="160"/>
        <v>-0.60069401231463004</v>
      </c>
      <c r="O169" s="64">
        <f t="shared" si="160"/>
        <v>1.2310829999999999</v>
      </c>
      <c r="P169" s="64">
        <f t="shared" si="156"/>
        <v>1.4895260071920808</v>
      </c>
      <c r="Q169" s="64">
        <f t="shared" si="161"/>
        <v>2.7551583705967886E-2</v>
      </c>
      <c r="R169" s="64">
        <f t="shared" si="161"/>
        <v>4.2240239999999998E-2</v>
      </c>
      <c r="S169" s="64">
        <f t="shared" si="157"/>
        <v>5.1193401078880374E-2</v>
      </c>
      <c r="T169" s="64">
        <f t="shared" si="162"/>
        <v>5.4667378342613399E-4</v>
      </c>
      <c r="U169" s="64">
        <f t="shared" si="162"/>
        <v>5.5604900000000006</v>
      </c>
      <c r="V169" s="64">
        <f t="shared" si="162"/>
        <v>5.7178942451747545</v>
      </c>
      <c r="W169" s="29">
        <f>'2.7 Fert x7 '!D9</f>
        <v>188.58</v>
      </c>
      <c r="X169" s="71">
        <f t="shared" si="170"/>
        <v>0.71999999999999886</v>
      </c>
      <c r="Y169" s="68">
        <f>'2.7 Fert x7 '!F9*k</f>
        <v>2.0937000000000001</v>
      </c>
      <c r="Z169" s="68">
        <f>'2.7 Fert x7 '!G9*k</f>
        <v>2.0118</v>
      </c>
      <c r="AA169" s="68">
        <f>'2.7 Fert x7 '!H9*k</f>
        <v>0.15329999999999999</v>
      </c>
      <c r="AB169" s="68">
        <f>'2.7 Fert x7 '!I9/2</f>
        <v>0.13</v>
      </c>
      <c r="AC169" s="68">
        <f t="shared" si="163"/>
        <v>0.96100830000000015</v>
      </c>
      <c r="AD169" s="348">
        <f t="shared" si="164"/>
        <v>1.2774405</v>
      </c>
      <c r="AE169" s="68">
        <f t="shared" si="165"/>
        <v>4.2711480000000003E-2</v>
      </c>
      <c r="AF169" s="36">
        <f t="shared" si="171"/>
        <v>0.96100830000000015</v>
      </c>
      <c r="AG169" s="33">
        <f t="shared" si="172"/>
        <v>11.451300258675101</v>
      </c>
      <c r="AH169" s="33">
        <f t="shared" si="173"/>
        <v>-0.59888085769361155</v>
      </c>
      <c r="AI169" s="36">
        <f t="shared" si="174"/>
        <v>1.2774405</v>
      </c>
      <c r="AJ169" s="33">
        <f t="shared" si="175"/>
        <v>1.5418713340380437</v>
      </c>
      <c r="AK169" s="33">
        <f t="shared" si="176"/>
        <v>4.6024646813121795E-2</v>
      </c>
      <c r="AL169" s="60">
        <f t="shared" si="177"/>
        <v>4.2711480000000003E-2</v>
      </c>
      <c r="AM169" s="60">
        <f t="shared" si="166"/>
        <v>5.2029987619597713E-2</v>
      </c>
      <c r="AN169" s="60">
        <f t="shared" si="178"/>
        <v>-6.8345180725071925E-4</v>
      </c>
      <c r="AO169" s="34">
        <f t="shared" si="167"/>
        <v>5.7054400000000003</v>
      </c>
      <c r="AP169" s="34">
        <f t="shared" si="179"/>
        <v>5.8719003373122591</v>
      </c>
      <c r="AQ169" s="10">
        <f t="shared" si="168"/>
        <v>4.1969343759582696</v>
      </c>
      <c r="AR169" s="10">
        <f t="shared" si="180"/>
        <v>4.3099748475871982</v>
      </c>
      <c r="AS169" s="10">
        <f t="shared" si="181"/>
        <v>0.11304047162892861</v>
      </c>
      <c r="AT169" s="10">
        <f>SUM(AS$165:AS169)*5</f>
        <v>3.5981636462656574</v>
      </c>
      <c r="AU169" s="10"/>
      <c r="AV169" s="10"/>
      <c r="AW169" s="10"/>
      <c r="AY169" s="10"/>
    </row>
    <row r="170" spans="1:52" x14ac:dyDescent="0.25">
      <c r="A170" s="4">
        <v>30</v>
      </c>
      <c r="B170" s="18">
        <f t="shared" si="158"/>
        <v>2053</v>
      </c>
      <c r="C170" s="39">
        <f t="shared" si="154"/>
        <v>189.11</v>
      </c>
      <c r="D170" s="8">
        <f t="shared" si="169"/>
        <v>0.8200000000000216</v>
      </c>
      <c r="E170" s="64">
        <f t="shared" si="159"/>
        <v>2.1902999999999997</v>
      </c>
      <c r="F170" s="64">
        <f t="shared" si="159"/>
        <v>1.8878999999999999</v>
      </c>
      <c r="G170" s="64">
        <f t="shared" si="159"/>
        <v>0.14909999999999998</v>
      </c>
      <c r="H170" s="64">
        <f t="shared" si="159"/>
        <v>0.105</v>
      </c>
      <c r="I170" s="64">
        <f t="shared" si="159"/>
        <v>1.0053477</v>
      </c>
      <c r="J170" s="64">
        <f t="shared" si="159"/>
        <v>1.2540255</v>
      </c>
      <c r="K170" s="64">
        <f t="shared" si="159"/>
        <v>4.4682119999999999E-2</v>
      </c>
      <c r="L170" s="64">
        <f t="shared" si="159"/>
        <v>1.0053477</v>
      </c>
      <c r="M170" s="64">
        <f t="shared" si="155"/>
        <v>10.913593899619944</v>
      </c>
      <c r="N170" s="64">
        <f t="shared" si="160"/>
        <v>-0.46799221078910946</v>
      </c>
      <c r="O170" s="64">
        <f t="shared" si="160"/>
        <v>1.2540255</v>
      </c>
      <c r="P170" s="64">
        <f t="shared" si="156"/>
        <v>1.5173389851098107</v>
      </c>
      <c r="Q170" s="64">
        <f t="shared" si="161"/>
        <v>2.7812977917729853E-2</v>
      </c>
      <c r="R170" s="64">
        <f t="shared" si="161"/>
        <v>4.4682119999999999E-2</v>
      </c>
      <c r="S170" s="64">
        <f t="shared" si="157"/>
        <v>5.3731920263719757E-2</v>
      </c>
      <c r="T170" s="64">
        <f t="shared" si="162"/>
        <v>2.5385191848393829E-3</v>
      </c>
      <c r="U170" s="64">
        <f t="shared" si="162"/>
        <v>5.6319900000000001</v>
      </c>
      <c r="V170" s="64">
        <f t="shared" si="162"/>
        <v>6.0143492863134815</v>
      </c>
      <c r="W170" s="29">
        <f>'2.7 Fert x7 '!D10</f>
        <v>189.36</v>
      </c>
      <c r="X170" s="71">
        <f t="shared" si="170"/>
        <v>0.78000000000000114</v>
      </c>
      <c r="Y170" s="68">
        <f>'2.7 Fert x7 '!F10*k</f>
        <v>2.3331</v>
      </c>
      <c r="Z170" s="68">
        <f>'2.7 Fert x7 '!G10*k</f>
        <v>1.8563999999999998</v>
      </c>
      <c r="AA170" s="68">
        <f>'2.7 Fert x7 '!H10*k</f>
        <v>0.1512</v>
      </c>
      <c r="AB170" s="68">
        <f>'2.7 Fert x7 '!I10/2</f>
        <v>0.14000000000000001</v>
      </c>
      <c r="AC170" s="68">
        <f t="shared" si="163"/>
        <v>1.0708929</v>
      </c>
      <c r="AD170" s="348">
        <f t="shared" si="164"/>
        <v>1.2770414999999999</v>
      </c>
      <c r="AE170" s="68">
        <f t="shared" si="165"/>
        <v>4.7595240000000004E-2</v>
      </c>
      <c r="AF170" s="36">
        <f t="shared" si="171"/>
        <v>1.0708929</v>
      </c>
      <c r="AG170" s="33">
        <f t="shared" si="172"/>
        <v>11.039828790662661</v>
      </c>
      <c r="AH170" s="33">
        <f t="shared" si="173"/>
        <v>-0.41147146801244006</v>
      </c>
      <c r="AI170" s="36">
        <f t="shared" si="174"/>
        <v>1.2770414999999999</v>
      </c>
      <c r="AJ170" s="33">
        <f t="shared" si="175"/>
        <v>1.5496084190038621</v>
      </c>
      <c r="AK170" s="33">
        <f t="shared" si="176"/>
        <v>7.7370849658184859E-3</v>
      </c>
      <c r="AL170" s="60">
        <f t="shared" si="177"/>
        <v>4.7595240000000004E-2</v>
      </c>
      <c r="AM170" s="60">
        <f t="shared" si="166"/>
        <v>5.6792929267717417E-2</v>
      </c>
      <c r="AN170" s="60">
        <f t="shared" si="178"/>
        <v>4.7629416481197034E-3</v>
      </c>
      <c r="AO170" s="34">
        <f t="shared" si="167"/>
        <v>5.82491</v>
      </c>
      <c r="AP170" s="34">
        <f t="shared" si="179"/>
        <v>6.2059385586014999</v>
      </c>
      <c r="AQ170" s="10">
        <f t="shared" si="168"/>
        <v>4.4145323761540949</v>
      </c>
      <c r="AR170" s="10">
        <f t="shared" si="180"/>
        <v>4.5551589020135008</v>
      </c>
      <c r="AS170" s="10">
        <f t="shared" si="181"/>
        <v>0.14062652585940594</v>
      </c>
      <c r="AT170" s="10">
        <f>SUM(AS$165:AS170)*5</f>
        <v>4.3012962755626871</v>
      </c>
      <c r="AU170" s="10"/>
      <c r="AV170" s="10"/>
      <c r="AW170" s="10"/>
      <c r="AY170" s="10"/>
    </row>
    <row r="171" spans="1:52" x14ac:dyDescent="0.25">
      <c r="A171" s="4">
        <v>35</v>
      </c>
      <c r="B171" s="18">
        <f t="shared" si="158"/>
        <v>2058</v>
      </c>
      <c r="C171" s="39">
        <f t="shared" si="154"/>
        <v>189.96</v>
      </c>
      <c r="D171" s="8">
        <f t="shared" si="169"/>
        <v>0.84999999999999432</v>
      </c>
      <c r="E171" s="64">
        <f t="shared" si="159"/>
        <v>2.0748000000000002</v>
      </c>
      <c r="F171" s="64">
        <f t="shared" si="159"/>
        <v>2.0055000000000001</v>
      </c>
      <c r="G171" s="64">
        <f t="shared" si="159"/>
        <v>0.15329999999999999</v>
      </c>
      <c r="H171" s="64">
        <f t="shared" si="159"/>
        <v>0.14499999999999999</v>
      </c>
      <c r="I171" s="64">
        <f t="shared" si="159"/>
        <v>0.9523332000000001</v>
      </c>
      <c r="J171" s="64">
        <f t="shared" si="159"/>
        <v>1.270416</v>
      </c>
      <c r="K171" s="64">
        <f t="shared" si="159"/>
        <v>4.232592000000001E-2</v>
      </c>
      <c r="L171" s="64">
        <f t="shared" si="159"/>
        <v>0.9523332000000001</v>
      </c>
      <c r="M171" s="64">
        <f t="shared" si="155"/>
        <v>10.453168516899286</v>
      </c>
      <c r="N171" s="64">
        <f t="shared" si="160"/>
        <v>-0.46042538272065769</v>
      </c>
      <c r="O171" s="64">
        <f t="shared" si="160"/>
        <v>1.270416</v>
      </c>
      <c r="P171" s="64">
        <f t="shared" si="156"/>
        <v>1.5386461714324653</v>
      </c>
      <c r="Q171" s="64">
        <f t="shared" si="161"/>
        <v>2.1307186322654603E-2</v>
      </c>
      <c r="R171" s="64">
        <f t="shared" si="161"/>
        <v>4.232592000000001E-2</v>
      </c>
      <c r="S171" s="64">
        <f t="shared" si="157"/>
        <v>5.1824471296162786E-2</v>
      </c>
      <c r="T171" s="64">
        <f t="shared" si="162"/>
        <v>-1.9074489675569711E-3</v>
      </c>
      <c r="U171" s="64">
        <f t="shared" si="162"/>
        <v>5.6921799999999996</v>
      </c>
      <c r="V171" s="64">
        <f t="shared" si="162"/>
        <v>6.101154354634434</v>
      </c>
      <c r="W171" s="29">
        <f>'2.7 Fert x7 '!D11</f>
        <v>190.3</v>
      </c>
      <c r="X171" s="71">
        <f t="shared" si="170"/>
        <v>0.93999999999999773</v>
      </c>
      <c r="Y171" s="68">
        <f>'2.7 Fert x7 '!F11*k</f>
        <v>2.2826999999999997</v>
      </c>
      <c r="Z171" s="68">
        <f>'2.7 Fert x7 '!G11*k</f>
        <v>1.9487999999999999</v>
      </c>
      <c r="AA171" s="68">
        <f>'2.7 Fert x7 '!H11*k</f>
        <v>0.15539999999999998</v>
      </c>
      <c r="AB171" s="68">
        <f>'2.7 Fert x7 '!I11/2</f>
        <v>0.14499999999999999</v>
      </c>
      <c r="AC171" s="68">
        <f t="shared" si="163"/>
        <v>1.0477592999999998</v>
      </c>
      <c r="AD171" s="348">
        <f t="shared" si="164"/>
        <v>1.2998054999999999</v>
      </c>
      <c r="AE171" s="68">
        <f t="shared" si="165"/>
        <v>4.6567079999999997E-2</v>
      </c>
      <c r="AF171" s="36">
        <f t="shared" si="171"/>
        <v>1.0477592999999998</v>
      </c>
      <c r="AG171" s="33">
        <f t="shared" si="172"/>
        <v>10.658488472404148</v>
      </c>
      <c r="AH171" s="33">
        <f t="shared" si="173"/>
        <v>-0.38134031825851267</v>
      </c>
      <c r="AI171" s="36">
        <f t="shared" si="174"/>
        <v>1.2998054999999999</v>
      </c>
      <c r="AJ171" s="33">
        <f t="shared" si="175"/>
        <v>1.5737401553153489</v>
      </c>
      <c r="AK171" s="33">
        <f t="shared" si="176"/>
        <v>2.4131736311486796E-2</v>
      </c>
      <c r="AL171" s="60">
        <f t="shared" si="177"/>
        <v>4.6567079999999997E-2</v>
      </c>
      <c r="AM171" s="60">
        <f t="shared" si="166"/>
        <v>5.6606746352162729E-2</v>
      </c>
      <c r="AN171" s="60">
        <f t="shared" si="178"/>
        <v>-1.8618291555468763E-4</v>
      </c>
      <c r="AO171" s="34">
        <f t="shared" si="167"/>
        <v>5.8914699999999991</v>
      </c>
      <c r="AP171" s="34">
        <f t="shared" si="179"/>
        <v>6.4740752351374162</v>
      </c>
      <c r="AQ171" s="10">
        <f t="shared" si="168"/>
        <v>4.4782472963016744</v>
      </c>
      <c r="AR171" s="10">
        <f t="shared" si="180"/>
        <v>4.7519712225908632</v>
      </c>
      <c r="AS171" s="10">
        <f t="shared" si="181"/>
        <v>0.27372392628918885</v>
      </c>
      <c r="AT171" s="10">
        <f>SUM(AS$165:AS171)*5</f>
        <v>5.6699159070086314</v>
      </c>
      <c r="AU171" s="10"/>
      <c r="AV171" s="10"/>
      <c r="AW171" s="10"/>
      <c r="AY171" s="10"/>
    </row>
    <row r="172" spans="1:52" x14ac:dyDescent="0.25">
      <c r="A172" s="4">
        <v>40</v>
      </c>
      <c r="B172" s="18">
        <f t="shared" si="158"/>
        <v>2063</v>
      </c>
      <c r="C172" s="39">
        <f t="shared" si="154"/>
        <v>190.86</v>
      </c>
      <c r="D172" s="8">
        <f t="shared" si="169"/>
        <v>0.90000000000000568</v>
      </c>
      <c r="E172" s="64">
        <f t="shared" si="159"/>
        <v>2.2008000000000001</v>
      </c>
      <c r="F172" s="64">
        <f t="shared" si="159"/>
        <v>1.9634999999999998</v>
      </c>
      <c r="G172" s="64">
        <f t="shared" si="159"/>
        <v>0.15329999999999999</v>
      </c>
      <c r="H172" s="64">
        <f t="shared" si="159"/>
        <v>0.15</v>
      </c>
      <c r="I172" s="64">
        <f t="shared" si="159"/>
        <v>1.0101672000000002</v>
      </c>
      <c r="J172" s="64">
        <f t="shared" si="159"/>
        <v>1.285326</v>
      </c>
      <c r="K172" s="64">
        <f t="shared" si="159"/>
        <v>4.4896320000000003E-2</v>
      </c>
      <c r="L172" s="64">
        <f t="shared" si="159"/>
        <v>1.0101672000000002</v>
      </c>
      <c r="M172" s="64">
        <f t="shared" si="155"/>
        <v>10.110178940615983</v>
      </c>
      <c r="N172" s="64">
        <f t="shared" si="160"/>
        <v>-0.34298957628330307</v>
      </c>
      <c r="O172" s="64">
        <f t="shared" si="160"/>
        <v>1.285326</v>
      </c>
      <c r="P172" s="64">
        <f t="shared" si="156"/>
        <v>1.5573227854166538</v>
      </c>
      <c r="Q172" s="64">
        <f t="shared" si="161"/>
        <v>1.8676613984188517E-2</v>
      </c>
      <c r="R172" s="64">
        <f t="shared" si="161"/>
        <v>4.4896320000000003E-2</v>
      </c>
      <c r="S172" s="64">
        <f t="shared" si="157"/>
        <v>5.4057678771231077E-2</v>
      </c>
      <c r="T172" s="64">
        <f t="shared" si="162"/>
        <v>2.2332074750682912E-3</v>
      </c>
      <c r="U172" s="64">
        <f t="shared" si="162"/>
        <v>5.8078799999999999</v>
      </c>
      <c r="V172" s="64">
        <f t="shared" si="162"/>
        <v>6.3858002451759592</v>
      </c>
      <c r="W172" s="29">
        <f>'2.7 Fert x7 '!D12</f>
        <v>191.3</v>
      </c>
      <c r="X172" s="71">
        <f t="shared" si="170"/>
        <v>1</v>
      </c>
      <c r="Y172" s="68">
        <f>'2.7 Fert x7 '!F12*k</f>
        <v>2.3142</v>
      </c>
      <c r="Z172" s="68">
        <f>'2.7 Fert x7 '!G12*k</f>
        <v>2.016</v>
      </c>
      <c r="AA172" s="68">
        <f>'2.7 Fert x7 '!H12*k</f>
        <v>0.15959999999999999</v>
      </c>
      <c r="AB172" s="68">
        <f>'2.7 Fert x7 '!I12/2</f>
        <v>0.155</v>
      </c>
      <c r="AC172" s="68">
        <f t="shared" si="163"/>
        <v>1.0622178</v>
      </c>
      <c r="AD172" s="348">
        <f t="shared" si="164"/>
        <v>1.333059</v>
      </c>
      <c r="AE172" s="68">
        <f t="shared" si="165"/>
        <v>4.7209680000000004E-2</v>
      </c>
      <c r="AF172" s="36">
        <f t="shared" si="171"/>
        <v>1.0622178</v>
      </c>
      <c r="AG172" s="33">
        <f t="shared" si="172"/>
        <v>10.340970943536675</v>
      </c>
      <c r="AH172" s="33">
        <f t="shared" si="173"/>
        <v>-0.31751752886747298</v>
      </c>
      <c r="AI172" s="36">
        <f t="shared" si="174"/>
        <v>1.333059</v>
      </c>
      <c r="AJ172" s="33">
        <f t="shared" si="175"/>
        <v>1.6112595839122634</v>
      </c>
      <c r="AK172" s="33">
        <f t="shared" si="176"/>
        <v>3.7519428596914484E-2</v>
      </c>
      <c r="AL172" s="60">
        <f t="shared" si="177"/>
        <v>4.7209680000000004E-2</v>
      </c>
      <c r="AM172" s="60">
        <f t="shared" si="166"/>
        <v>5.7216433551630287E-2</v>
      </c>
      <c r="AN172" s="60">
        <f t="shared" si="178"/>
        <v>6.0968719946755817E-4</v>
      </c>
      <c r="AO172" s="34">
        <f t="shared" si="167"/>
        <v>6.0382400000000001</v>
      </c>
      <c r="AP172" s="34">
        <f t="shared" si="179"/>
        <v>6.758851586928909</v>
      </c>
      <c r="AQ172" s="10">
        <f t="shared" si="168"/>
        <v>4.6871773799591541</v>
      </c>
      <c r="AR172" s="10">
        <f t="shared" si="180"/>
        <v>4.9609970648058193</v>
      </c>
      <c r="AS172" s="10">
        <f t="shared" si="181"/>
        <v>0.27381968484666519</v>
      </c>
      <c r="AT172" s="10">
        <f>SUM(AS$165:AS172)*5</f>
        <v>7.0390143312419573</v>
      </c>
      <c r="AU172" s="10"/>
      <c r="AV172" s="10"/>
      <c r="AW172" s="10"/>
      <c r="AY172" s="10"/>
    </row>
    <row r="173" spans="1:52" x14ac:dyDescent="0.25">
      <c r="A173" s="4">
        <v>45</v>
      </c>
      <c r="B173" s="18">
        <f t="shared" si="158"/>
        <v>2068</v>
      </c>
      <c r="C173" s="39">
        <f t="shared" si="154"/>
        <v>191.75</v>
      </c>
      <c r="D173" s="8">
        <f t="shared" si="169"/>
        <v>0.88999999999998636</v>
      </c>
      <c r="E173" s="64">
        <f t="shared" si="159"/>
        <v>2.1630000000000003</v>
      </c>
      <c r="F173" s="64">
        <f t="shared" si="159"/>
        <v>2.0684999999999998</v>
      </c>
      <c r="G173" s="64">
        <f t="shared" si="159"/>
        <v>0.1575</v>
      </c>
      <c r="H173" s="64">
        <f t="shared" si="159"/>
        <v>0.19</v>
      </c>
      <c r="I173" s="64">
        <f t="shared" si="159"/>
        <v>0.99281700000000017</v>
      </c>
      <c r="J173" s="64">
        <f t="shared" si="159"/>
        <v>1.3159649999999998</v>
      </c>
      <c r="K173" s="64">
        <f t="shared" si="159"/>
        <v>4.412520000000001E-2</v>
      </c>
      <c r="L173" s="64">
        <f t="shared" si="159"/>
        <v>0.99281700000000017</v>
      </c>
      <c r="M173" s="64">
        <f t="shared" si="155"/>
        <v>9.7942389717778564</v>
      </c>
      <c r="N173" s="64">
        <f t="shared" si="160"/>
        <v>-0.31593996883812636</v>
      </c>
      <c r="O173" s="64">
        <f t="shared" si="160"/>
        <v>1.3159649999999998</v>
      </c>
      <c r="P173" s="64">
        <f t="shared" si="156"/>
        <v>1.5912633755161094</v>
      </c>
      <c r="Q173" s="64">
        <f t="shared" si="161"/>
        <v>3.3940590099455603E-2</v>
      </c>
      <c r="R173" s="64">
        <f t="shared" si="161"/>
        <v>4.412520000000001E-2</v>
      </c>
      <c r="S173" s="64">
        <f t="shared" si="157"/>
        <v>5.3681337808585403E-2</v>
      </c>
      <c r="T173" s="64">
        <f t="shared" si="162"/>
        <v>-3.7634096264567429E-4</v>
      </c>
      <c r="U173" s="64">
        <f t="shared" si="162"/>
        <v>5.952700000000001</v>
      </c>
      <c r="V173" s="64">
        <f t="shared" si="162"/>
        <v>6.560324280298671</v>
      </c>
      <c r="W173" s="29">
        <f>'2.7 Fert x7 '!D13</f>
        <v>192.24</v>
      </c>
      <c r="X173" s="35">
        <f t="shared" si="170"/>
        <v>0.93999999999999773</v>
      </c>
      <c r="Y173" s="68">
        <f>'2.7 Fert x7 '!F13*k</f>
        <v>2.2616999999999998</v>
      </c>
      <c r="Z173" s="68">
        <f>'2.7 Fert x7 '!G13*k</f>
        <v>2.1650999999999998</v>
      </c>
      <c r="AA173" s="68">
        <f>'2.7 Fert x7 '!H13*k</f>
        <v>0.16589999999999999</v>
      </c>
      <c r="AB173" s="68">
        <f>'2.7 Fert x7 '!I13/2</f>
        <v>0.16500000000000001</v>
      </c>
      <c r="AC173" s="68">
        <f t="shared" si="163"/>
        <v>1.0381202999999999</v>
      </c>
      <c r="AD173" s="348">
        <f t="shared" si="164"/>
        <v>1.3768544999999999</v>
      </c>
      <c r="AE173" s="68">
        <f t="shared" si="165"/>
        <v>4.6138680000000001E-2</v>
      </c>
      <c r="AF173" s="36">
        <f t="shared" si="171"/>
        <v>1.0381202999999999</v>
      </c>
      <c r="AG173" s="33">
        <f t="shared" si="172"/>
        <v>10.040458379924704</v>
      </c>
      <c r="AH173" s="33">
        <f t="shared" si="173"/>
        <v>-0.30051256361197076</v>
      </c>
      <c r="AI173" s="36">
        <f t="shared" si="174"/>
        <v>1.3768544999999999</v>
      </c>
      <c r="AJ173" s="33">
        <f t="shared" si="175"/>
        <v>1.661687644509044</v>
      </c>
      <c r="AK173" s="33">
        <f t="shared" si="176"/>
        <v>5.0428060596780622E-2</v>
      </c>
      <c r="AL173" s="60">
        <f t="shared" si="177"/>
        <v>4.6138680000000001E-2</v>
      </c>
      <c r="AM173" s="60">
        <f t="shared" si="166"/>
        <v>5.6253212039916817E-2</v>
      </c>
      <c r="AN173" s="60">
        <f t="shared" si="178"/>
        <v>-9.6322151171347042E-4</v>
      </c>
      <c r="AO173" s="34">
        <f t="shared" si="167"/>
        <v>6.1850100000000001</v>
      </c>
      <c r="AP173" s="34">
        <f t="shared" si="179"/>
        <v>6.8739622754730947</v>
      </c>
      <c r="AQ173" s="10">
        <f t="shared" si="168"/>
        <v>4.8152780217392239</v>
      </c>
      <c r="AR173" s="10">
        <f t="shared" si="180"/>
        <v>5.0454883101972516</v>
      </c>
      <c r="AS173" s="10">
        <f t="shared" si="181"/>
        <v>0.23021028845802771</v>
      </c>
      <c r="AT173" s="10">
        <f>SUM(AS$165:AS173)*5</f>
        <v>8.1900657735320959</v>
      </c>
      <c r="AU173" s="10"/>
      <c r="AV173" s="10"/>
      <c r="AW173" s="10"/>
      <c r="AY173" s="10"/>
    </row>
    <row r="174" spans="1:52" x14ac:dyDescent="0.25">
      <c r="A174" s="4">
        <v>50</v>
      </c>
      <c r="B174" s="18">
        <f t="shared" si="158"/>
        <v>2073</v>
      </c>
      <c r="C174" s="39">
        <f t="shared" si="154"/>
        <v>192.59</v>
      </c>
      <c r="D174" s="8">
        <f t="shared" si="169"/>
        <v>0.84000000000000341</v>
      </c>
      <c r="E174" s="64">
        <f t="shared" si="159"/>
        <v>2.0726999999999998</v>
      </c>
      <c r="F174" s="64">
        <f t="shared" si="159"/>
        <v>2.2176</v>
      </c>
      <c r="G174" s="64">
        <f t="shared" si="159"/>
        <v>0.1638</v>
      </c>
      <c r="H174" s="64">
        <f t="shared" si="159"/>
        <v>0.155</v>
      </c>
      <c r="I174" s="64">
        <f t="shared" si="159"/>
        <v>0.95136929999999997</v>
      </c>
      <c r="J174" s="64">
        <f t="shared" si="159"/>
        <v>1.3504995</v>
      </c>
      <c r="K174" s="64">
        <f t="shared" si="159"/>
        <v>4.2283080000000001E-2</v>
      </c>
      <c r="L174" s="64">
        <f t="shared" si="159"/>
        <v>0.95136929999999997</v>
      </c>
      <c r="M174" s="64">
        <f t="shared" si="155"/>
        <v>9.4777495539380645</v>
      </c>
      <c r="N174" s="64">
        <f t="shared" si="160"/>
        <v>-0.3164894178397919</v>
      </c>
      <c r="O174" s="64">
        <f t="shared" si="160"/>
        <v>1.3504995</v>
      </c>
      <c r="P174" s="64">
        <f t="shared" si="156"/>
        <v>1.631797780870309</v>
      </c>
      <c r="Q174" s="64">
        <f t="shared" si="161"/>
        <v>4.053440535419961E-2</v>
      </c>
      <c r="R174" s="64">
        <f t="shared" si="161"/>
        <v>4.2283080000000001E-2</v>
      </c>
      <c r="S174" s="64">
        <f t="shared" si="157"/>
        <v>5.177268949690414E-2</v>
      </c>
      <c r="T174" s="64">
        <f t="shared" si="162"/>
        <v>-1.908648311681263E-3</v>
      </c>
      <c r="U174" s="64">
        <f t="shared" si="162"/>
        <v>5.9918300000000011</v>
      </c>
      <c r="V174" s="64">
        <f t="shared" si="162"/>
        <v>6.5539663392027316</v>
      </c>
      <c r="W174" s="29">
        <f>'2.7 Fert x7 '!D14</f>
        <v>193.06</v>
      </c>
      <c r="X174" s="35">
        <f t="shared" si="170"/>
        <v>0.81999999999999318</v>
      </c>
      <c r="Y174" s="68">
        <f>'2.7 Fert x7 '!F14*k</f>
        <v>2.3079000000000001</v>
      </c>
      <c r="Z174" s="68">
        <f>'2.7 Fert x7 '!G14*k</f>
        <v>2.1461999999999999</v>
      </c>
      <c r="AA174" s="68">
        <f>'2.7 Fert x7 '!H14*k</f>
        <v>0.16589999999999999</v>
      </c>
      <c r="AB174" s="68">
        <f>'2.7 Fert x7 '!I14/2</f>
        <v>0.19500000000000001</v>
      </c>
      <c r="AC174" s="68">
        <f t="shared" si="163"/>
        <v>1.0593261</v>
      </c>
      <c r="AD174" s="348">
        <f t="shared" si="164"/>
        <v>1.3809914999999999</v>
      </c>
      <c r="AE174" s="68">
        <f t="shared" si="165"/>
        <v>4.7081160000000004E-2</v>
      </c>
      <c r="AF174" s="36">
        <f t="shared" si="171"/>
        <v>1.0593261</v>
      </c>
      <c r="AG174" s="33">
        <f t="shared" si="172"/>
        <v>9.8000527983947414</v>
      </c>
      <c r="AH174" s="33">
        <f t="shared" si="173"/>
        <v>-0.24040558152996283</v>
      </c>
      <c r="AI174" s="36">
        <f t="shared" si="174"/>
        <v>1.3809914999999999</v>
      </c>
      <c r="AJ174" s="33">
        <f t="shared" si="175"/>
        <v>1.6747391504115616</v>
      </c>
      <c r="AK174" s="33">
        <f t="shared" si="176"/>
        <v>1.3051505902517579E-2</v>
      </c>
      <c r="AL174" s="60">
        <f t="shared" si="177"/>
        <v>4.7081160000000004E-2</v>
      </c>
      <c r="AM174" s="60">
        <f t="shared" si="166"/>
        <v>5.7025416924237488E-2</v>
      </c>
      <c r="AN174" s="60">
        <f t="shared" si="178"/>
        <v>7.722048843206708E-4</v>
      </c>
      <c r="AO174" s="34">
        <f t="shared" si="167"/>
        <v>6.259500000000001</v>
      </c>
      <c r="AP174" s="34">
        <f t="shared" si="179"/>
        <v>6.8529181292568691</v>
      </c>
      <c r="AQ174" s="10">
        <f t="shared" si="168"/>
        <v>4.8106112929748051</v>
      </c>
      <c r="AR174" s="10">
        <f t="shared" si="180"/>
        <v>5.0300419068745423</v>
      </c>
      <c r="AS174" s="10">
        <f t="shared" si="181"/>
        <v>0.21943061389973728</v>
      </c>
      <c r="AT174" s="10">
        <f>SUM(AS$165:AS174)*5</f>
        <v>9.2872188430307823</v>
      </c>
      <c r="AU174" s="10"/>
      <c r="AV174" s="10"/>
      <c r="AW174" s="10"/>
      <c r="AY174" s="10"/>
      <c r="AZ174" s="10"/>
    </row>
    <row r="175" spans="1:52" x14ac:dyDescent="0.25">
      <c r="A175" s="4">
        <v>55</v>
      </c>
      <c r="B175" s="18">
        <f t="shared" si="158"/>
        <v>2078</v>
      </c>
      <c r="C175" s="39">
        <f t="shared" si="154"/>
        <v>193.45</v>
      </c>
      <c r="D175" s="8">
        <f t="shared" si="169"/>
        <v>0.85999999999998522</v>
      </c>
      <c r="E175" s="64">
        <f t="shared" ref="E175:L184" si="182">E35</f>
        <v>2.1126</v>
      </c>
      <c r="F175" s="64">
        <f t="shared" si="182"/>
        <v>2.2637999999999998</v>
      </c>
      <c r="G175" s="64">
        <f t="shared" si="182"/>
        <v>0.16800000000000001</v>
      </c>
      <c r="H175" s="64">
        <f t="shared" si="182"/>
        <v>0.16</v>
      </c>
      <c r="I175" s="64">
        <f t="shared" si="182"/>
        <v>0.96968340000000008</v>
      </c>
      <c r="J175" s="64">
        <f t="shared" si="182"/>
        <v>1.377831</v>
      </c>
      <c r="K175" s="64">
        <f t="shared" si="182"/>
        <v>4.3097040000000003E-2</v>
      </c>
      <c r="L175" s="64">
        <f t="shared" si="182"/>
        <v>0.96968340000000008</v>
      </c>
      <c r="M175" s="64">
        <f t="shared" si="155"/>
        <v>9.2205436129603697</v>
      </c>
      <c r="N175" s="64">
        <f t="shared" si="160"/>
        <v>-0.25720594097769478</v>
      </c>
      <c r="O175" s="64">
        <f t="shared" si="160"/>
        <v>1.377831</v>
      </c>
      <c r="P175" s="64">
        <f t="shared" si="156"/>
        <v>1.6662948190946389</v>
      </c>
      <c r="Q175" s="64">
        <f t="shared" si="161"/>
        <v>3.4497038224329923E-2</v>
      </c>
      <c r="R175" s="64">
        <f t="shared" si="161"/>
        <v>4.3097040000000003E-2</v>
      </c>
      <c r="S175" s="64">
        <f t="shared" si="157"/>
        <v>5.2249244955881617E-2</v>
      </c>
      <c r="T175" s="64">
        <f t="shared" si="162"/>
        <v>4.7655545897747759E-4</v>
      </c>
      <c r="U175" s="64">
        <f t="shared" si="162"/>
        <v>6.1157200000000014</v>
      </c>
      <c r="V175" s="64">
        <f t="shared" si="162"/>
        <v>6.7534876527055996</v>
      </c>
      <c r="W175" s="29">
        <f>'2.7 Fert x7 '!D15</f>
        <v>193.89</v>
      </c>
      <c r="X175" s="35">
        <f t="shared" si="170"/>
        <v>0.82999999999998408</v>
      </c>
      <c r="Y175" s="68">
        <f>'2.7 Fert x7 '!F15*k</f>
        <v>2.1524999999999999</v>
      </c>
      <c r="Z175" s="68">
        <f>'2.7 Fert x7 '!G15*k</f>
        <v>2.3372999999999999</v>
      </c>
      <c r="AA175" s="68">
        <f>'2.7 Fert x7 '!H15*k</f>
        <v>0.17219999999999999</v>
      </c>
      <c r="AB175" s="68">
        <f>'2.7 Fert x7 '!I15/2</f>
        <v>0.16500000000000001</v>
      </c>
      <c r="AC175" s="68">
        <f t="shared" si="163"/>
        <v>0.98799749999999997</v>
      </c>
      <c r="AD175" s="348">
        <f t="shared" si="164"/>
        <v>1.4155365</v>
      </c>
      <c r="AE175" s="68">
        <f t="shared" si="165"/>
        <v>4.3910999999999999E-2</v>
      </c>
      <c r="AF175" s="36">
        <f t="shared" si="171"/>
        <v>0.98799749999999997</v>
      </c>
      <c r="AG175" s="33">
        <f t="shared" si="172"/>
        <v>9.5194389839743003</v>
      </c>
      <c r="AH175" s="33">
        <f t="shared" si="173"/>
        <v>-0.28061381442044109</v>
      </c>
      <c r="AI175" s="36">
        <f t="shared" si="174"/>
        <v>1.4155365</v>
      </c>
      <c r="AJ175" s="33">
        <f t="shared" si="175"/>
        <v>1.7115913524936532</v>
      </c>
      <c r="AK175" s="33">
        <f t="shared" si="176"/>
        <v>3.6852202082091612E-2</v>
      </c>
      <c r="AL175" s="60">
        <f t="shared" si="177"/>
        <v>4.3910999999999999E-2</v>
      </c>
      <c r="AM175" s="60">
        <f t="shared" si="166"/>
        <v>5.3991764751779608E-2</v>
      </c>
      <c r="AN175" s="60">
        <f t="shared" si="178"/>
        <v>-3.0336521724578791E-3</v>
      </c>
      <c r="AO175" s="34">
        <f t="shared" si="167"/>
        <v>6.2751000000000001</v>
      </c>
      <c r="AP175" s="34">
        <f t="shared" si="179"/>
        <v>6.8583047354891766</v>
      </c>
      <c r="AQ175" s="10">
        <f t="shared" si="168"/>
        <v>4.9570599370859103</v>
      </c>
      <c r="AR175" s="10">
        <f t="shared" si="180"/>
        <v>5.0339956758490558</v>
      </c>
      <c r="AS175" s="10">
        <f t="shared" si="181"/>
        <v>7.6935738763145523E-2</v>
      </c>
      <c r="AT175" s="10">
        <f>SUM(AS$165:AS175)*5</f>
        <v>9.6718975368465099</v>
      </c>
      <c r="AU175" s="10"/>
      <c r="AV175" s="10"/>
      <c r="AW175" s="10"/>
      <c r="AY175" s="10"/>
      <c r="AZ175" s="10"/>
    </row>
    <row r="176" spans="1:52" x14ac:dyDescent="0.25">
      <c r="A176" s="4">
        <v>60</v>
      </c>
      <c r="B176" s="18">
        <f t="shared" si="158"/>
        <v>2083</v>
      </c>
      <c r="C176" s="39">
        <f t="shared" si="154"/>
        <v>194.16</v>
      </c>
      <c r="D176" s="8">
        <f t="shared" si="169"/>
        <v>0.71000000000000796</v>
      </c>
      <c r="E176" s="64">
        <f t="shared" si="182"/>
        <v>2.0223</v>
      </c>
      <c r="F176" s="64">
        <f t="shared" si="182"/>
        <v>2.3771999999999998</v>
      </c>
      <c r="G176" s="64">
        <f t="shared" si="182"/>
        <v>0.1701</v>
      </c>
      <c r="H176" s="64">
        <f t="shared" si="182"/>
        <v>0.24</v>
      </c>
      <c r="I176" s="64">
        <f t="shared" si="182"/>
        <v>0.9282357</v>
      </c>
      <c r="J176" s="64">
        <f t="shared" si="182"/>
        <v>1.3987995</v>
      </c>
      <c r="K176" s="64">
        <f t="shared" si="182"/>
        <v>4.125492E-2</v>
      </c>
      <c r="L176" s="64">
        <f t="shared" si="182"/>
        <v>0.9282357</v>
      </c>
      <c r="M176" s="64">
        <f t="shared" si="155"/>
        <v>8.9551851361591304</v>
      </c>
      <c r="N176" s="64">
        <f t="shared" si="160"/>
        <v>-0.26535847680123936</v>
      </c>
      <c r="O176" s="64">
        <f t="shared" si="160"/>
        <v>1.3987995</v>
      </c>
      <c r="P176" s="64">
        <f t="shared" si="156"/>
        <v>1.6933615915094578</v>
      </c>
      <c r="Q176" s="64">
        <f t="shared" si="161"/>
        <v>2.7066772414818807E-2</v>
      </c>
      <c r="R176" s="64">
        <f t="shared" si="161"/>
        <v>4.125492E-2</v>
      </c>
      <c r="S176" s="64">
        <f t="shared" si="157"/>
        <v>5.0491368855045224E-2</v>
      </c>
      <c r="T176" s="64">
        <f t="shared" si="162"/>
        <v>-1.7578761008363933E-3</v>
      </c>
      <c r="U176" s="64">
        <f t="shared" si="162"/>
        <v>6.2524799999999994</v>
      </c>
      <c r="V176" s="64">
        <f t="shared" si="162"/>
        <v>6.72243041951275</v>
      </c>
      <c r="W176" s="29">
        <f>'2.7 Fert x7 '!D16</f>
        <v>194.57</v>
      </c>
      <c r="X176" s="35">
        <f t="shared" si="170"/>
        <v>0.68000000000000682</v>
      </c>
      <c r="Y176" s="68">
        <f>'2.7 Fert x7 '!F16*k</f>
        <v>2.0055000000000001</v>
      </c>
      <c r="Z176" s="68">
        <f>'2.7 Fert x7 '!G16*k</f>
        <v>2.4527999999999999</v>
      </c>
      <c r="AA176" s="68">
        <f>'2.7 Fert x7 '!H16*k</f>
        <v>0.17429999999999998</v>
      </c>
      <c r="AB176" s="68">
        <f>'2.7 Fert x7 '!I16/2</f>
        <v>0.20499999999999999</v>
      </c>
      <c r="AC176" s="68">
        <f t="shared" si="163"/>
        <v>0.92052450000000008</v>
      </c>
      <c r="AD176" s="348">
        <f t="shared" si="164"/>
        <v>1.4234115000000001</v>
      </c>
      <c r="AE176" s="68">
        <f t="shared" si="165"/>
        <v>4.0912200000000003E-2</v>
      </c>
      <c r="AF176" s="36">
        <f t="shared" si="171"/>
        <v>0.92052450000000008</v>
      </c>
      <c r="AG176" s="33">
        <f t="shared" si="172"/>
        <v>9.2076774697619115</v>
      </c>
      <c r="AH176" s="33">
        <f t="shared" si="173"/>
        <v>-0.31176151421238885</v>
      </c>
      <c r="AI176" s="36">
        <f t="shared" si="174"/>
        <v>1.4234115000000001</v>
      </c>
      <c r="AJ176" s="33">
        <f t="shared" si="175"/>
        <v>1.7259809629921292</v>
      </c>
      <c r="AK176" s="33">
        <f t="shared" si="176"/>
        <v>1.438961049847598E-2</v>
      </c>
      <c r="AL176" s="60">
        <f t="shared" si="177"/>
        <v>4.0912200000000003E-2</v>
      </c>
      <c r="AM176" s="60">
        <f t="shared" si="166"/>
        <v>5.0456685746053047E-2</v>
      </c>
      <c r="AN176" s="60">
        <f t="shared" si="178"/>
        <v>-3.5350790057265616E-3</v>
      </c>
      <c r="AO176" s="34">
        <f t="shared" si="167"/>
        <v>6.2888799999999989</v>
      </c>
      <c r="AP176" s="34">
        <f t="shared" si="179"/>
        <v>6.6679730172803664</v>
      </c>
      <c r="AQ176" s="10">
        <f t="shared" si="168"/>
        <v>4.9342639279223581</v>
      </c>
      <c r="AR176" s="10">
        <f t="shared" si="180"/>
        <v>4.8942921946837892</v>
      </c>
      <c r="AS176" s="10">
        <f t="shared" si="181"/>
        <v>-3.9971733238568952E-2</v>
      </c>
      <c r="AT176" s="10">
        <f>SUM(AS$165:AS176)*5</f>
        <v>9.472038870653666</v>
      </c>
      <c r="AU176" s="10"/>
      <c r="AV176" s="10"/>
      <c r="AW176" s="10"/>
      <c r="AY176" s="10"/>
      <c r="AZ176" s="10"/>
    </row>
    <row r="177" spans="1:53" x14ac:dyDescent="0.25">
      <c r="A177" s="4">
        <v>65</v>
      </c>
      <c r="B177" s="18">
        <f t="shared" si="158"/>
        <v>2088</v>
      </c>
      <c r="C177" s="39">
        <f t="shared" si="154"/>
        <v>194.58</v>
      </c>
      <c r="D177" s="8">
        <f t="shared" si="169"/>
        <v>0.42000000000001592</v>
      </c>
      <c r="E177" s="64">
        <f t="shared" si="182"/>
        <v>2.1944999999999997</v>
      </c>
      <c r="F177" s="64">
        <f t="shared" si="182"/>
        <v>2.2469999999999999</v>
      </c>
      <c r="G177" s="64">
        <f t="shared" si="182"/>
        <v>0.16800000000000001</v>
      </c>
      <c r="H177" s="64">
        <f t="shared" si="182"/>
        <v>0.27500000000000002</v>
      </c>
      <c r="I177" s="64">
        <f t="shared" si="182"/>
        <v>1.0072755</v>
      </c>
      <c r="J177" s="64">
        <f t="shared" si="182"/>
        <v>1.3915124999999997</v>
      </c>
      <c r="K177" s="64">
        <f t="shared" si="182"/>
        <v>4.4767799999999996E-2</v>
      </c>
      <c r="L177" s="64">
        <f t="shared" si="182"/>
        <v>1.0072755</v>
      </c>
      <c r="M177" s="64">
        <f t="shared" si="155"/>
        <v>8.8032169647044096</v>
      </c>
      <c r="N177" s="64">
        <f t="shared" si="160"/>
        <v>-0.15196817145472075</v>
      </c>
      <c r="O177" s="64">
        <f t="shared" si="160"/>
        <v>1.3915124999999997</v>
      </c>
      <c r="P177" s="64">
        <f t="shared" si="156"/>
        <v>1.6908593660892952</v>
      </c>
      <c r="Q177" s="64">
        <f t="shared" si="161"/>
        <v>-2.5022254201625405E-3</v>
      </c>
      <c r="R177" s="64">
        <f t="shared" si="161"/>
        <v>4.4767799999999996E-2</v>
      </c>
      <c r="S177" s="64">
        <f t="shared" si="157"/>
        <v>5.3693497327198428E-2</v>
      </c>
      <c r="T177" s="64">
        <f t="shared" si="162"/>
        <v>3.202128472153204E-3</v>
      </c>
      <c r="U177" s="64">
        <f t="shared" si="162"/>
        <v>6.34985</v>
      </c>
      <c r="V177" s="64">
        <f t="shared" si="162"/>
        <v>6.6185817315972857</v>
      </c>
      <c r="W177" s="29">
        <f>'2.7 Fert x7 '!D17</f>
        <v>195.1</v>
      </c>
      <c r="X177" s="35">
        <f t="shared" si="170"/>
        <v>0.53000000000000114</v>
      </c>
      <c r="Y177" s="68">
        <f>'2.7 Fert x7 '!F17*k</f>
        <v>2.2490999999999999</v>
      </c>
      <c r="Z177" s="68">
        <f>'2.7 Fert x7 '!G17*k</f>
        <v>2.3331</v>
      </c>
      <c r="AA177" s="68">
        <f>'2.7 Fert x7 '!H17*k</f>
        <v>0.17429999999999998</v>
      </c>
      <c r="AB177" s="68">
        <f>'2.7 Fert x7 '!I17/2</f>
        <v>0.28999999999999998</v>
      </c>
      <c r="AC177" s="68">
        <f t="shared" si="163"/>
        <v>1.0323369</v>
      </c>
      <c r="AD177" s="348">
        <f t="shared" si="164"/>
        <v>1.4376074999999999</v>
      </c>
      <c r="AE177" s="68">
        <f t="shared" si="165"/>
        <v>4.5881640000000001E-2</v>
      </c>
      <c r="AF177" s="36">
        <f t="shared" si="171"/>
        <v>1.0323369</v>
      </c>
      <c r="AG177" s="33">
        <f t="shared" si="172"/>
        <v>9.0480857079502641</v>
      </c>
      <c r="AH177" s="33">
        <f t="shared" si="173"/>
        <v>-0.15959176181164736</v>
      </c>
      <c r="AI177" s="36">
        <f t="shared" si="174"/>
        <v>1.4376074999999999</v>
      </c>
      <c r="AJ177" s="33">
        <f t="shared" si="175"/>
        <v>1.7427207107826554</v>
      </c>
      <c r="AK177" s="33">
        <f t="shared" si="176"/>
        <v>1.6739747790526227E-2</v>
      </c>
      <c r="AL177" s="60">
        <f t="shared" si="177"/>
        <v>4.5881640000000001E-2</v>
      </c>
      <c r="AM177" s="60">
        <f t="shared" si="166"/>
        <v>5.4801206161808183E-2</v>
      </c>
      <c r="AN177" s="60">
        <f t="shared" si="178"/>
        <v>4.3445204157551362E-3</v>
      </c>
      <c r="AO177" s="34">
        <f t="shared" si="167"/>
        <v>6.5604500000000003</v>
      </c>
      <c r="AP177" s="34">
        <f t="shared" si="179"/>
        <v>6.9519425063946363</v>
      </c>
      <c r="AQ177" s="10">
        <f t="shared" si="168"/>
        <v>4.8580389909924078</v>
      </c>
      <c r="AR177" s="10">
        <f t="shared" si="180"/>
        <v>5.1027257996936628</v>
      </c>
      <c r="AS177" s="10">
        <f t="shared" si="181"/>
        <v>0.24468680870125503</v>
      </c>
      <c r="AT177" s="10">
        <f>SUM(AS$165:AS177)*5</f>
        <v>10.695472914159939</v>
      </c>
      <c r="AU177" s="10"/>
      <c r="AV177" s="10"/>
      <c r="AW177" s="10"/>
      <c r="AY177" s="10"/>
      <c r="AZ177" s="10"/>
      <c r="BA177" s="10"/>
    </row>
    <row r="178" spans="1:53" x14ac:dyDescent="0.25">
      <c r="A178" s="4">
        <v>70</v>
      </c>
      <c r="B178" s="18">
        <f t="shared" si="158"/>
        <v>2093</v>
      </c>
      <c r="C178" s="39">
        <f t="shared" si="154"/>
        <v>194.91</v>
      </c>
      <c r="D178" s="8">
        <f t="shared" si="169"/>
        <v>0.32999999999998408</v>
      </c>
      <c r="E178" s="64">
        <f t="shared" si="182"/>
        <v>2.3561999999999999</v>
      </c>
      <c r="F178" s="64">
        <f t="shared" si="182"/>
        <v>2.0453999999999999</v>
      </c>
      <c r="G178" s="64">
        <f t="shared" si="182"/>
        <v>0.16170000000000001</v>
      </c>
      <c r="H178" s="64">
        <f t="shared" si="182"/>
        <v>0.28499999999999998</v>
      </c>
      <c r="I178" s="64">
        <f t="shared" si="182"/>
        <v>1.0814957999999999</v>
      </c>
      <c r="J178" s="64">
        <f t="shared" si="182"/>
        <v>1.3545209999999999</v>
      </c>
      <c r="K178" s="64">
        <f t="shared" si="182"/>
        <v>4.8066480000000002E-2</v>
      </c>
      <c r="L178" s="64">
        <f t="shared" si="182"/>
        <v>1.0814957999999999</v>
      </c>
      <c r="M178" s="64">
        <f t="shared" si="155"/>
        <v>8.7451412874414203</v>
      </c>
      <c r="N178" s="64">
        <f t="shared" si="160"/>
        <v>-5.8075677262989345E-2</v>
      </c>
      <c r="O178" s="64">
        <f t="shared" si="160"/>
        <v>1.3545209999999999</v>
      </c>
      <c r="P178" s="64">
        <f t="shared" si="156"/>
        <v>1.6534255309486319</v>
      </c>
      <c r="Q178" s="64">
        <f t="shared" si="161"/>
        <v>-3.7433835140663341E-2</v>
      </c>
      <c r="R178" s="64">
        <f t="shared" si="161"/>
        <v>4.8066480000000002E-2</v>
      </c>
      <c r="S178" s="64">
        <f t="shared" si="157"/>
        <v>5.7558239016420945E-2</v>
      </c>
      <c r="T178" s="64">
        <f t="shared" si="162"/>
        <v>3.8647416892225173E-3</v>
      </c>
      <c r="U178" s="64">
        <f t="shared" si="162"/>
        <v>6.3027899999999999</v>
      </c>
      <c r="V178" s="64">
        <f t="shared" si="162"/>
        <v>6.5411452292855534</v>
      </c>
      <c r="W178" s="29">
        <f>'2.7 Fert x7 '!D18</f>
        <v>195.49</v>
      </c>
      <c r="X178" s="35">
        <f t="shared" si="170"/>
        <v>0.39000000000001478</v>
      </c>
      <c r="Y178" s="68">
        <f>'2.7 Fert x7 '!F18*k</f>
        <v>2.4255</v>
      </c>
      <c r="Z178" s="68">
        <f>'2.7 Fert x7 '!G18*k</f>
        <v>2.121</v>
      </c>
      <c r="AA178" s="68">
        <f>'2.7 Fert x7 '!H18*k</f>
        <v>0.16589999999999999</v>
      </c>
      <c r="AB178" s="68">
        <f>'2.7 Fert x7 '!I18/2</f>
        <v>0.26</v>
      </c>
      <c r="AC178" s="68">
        <f t="shared" si="163"/>
        <v>1.1133045000000001</v>
      </c>
      <c r="AD178" s="348">
        <f t="shared" si="164"/>
        <v>1.4002275000000002</v>
      </c>
      <c r="AE178" s="68">
        <f t="shared" si="165"/>
        <v>4.9480200000000002E-2</v>
      </c>
      <c r="AF178" s="36">
        <f t="shared" si="171"/>
        <v>1.1133045000000001</v>
      </c>
      <c r="AG178" s="33">
        <f t="shared" si="172"/>
        <v>8.9901206098077129</v>
      </c>
      <c r="AH178" s="33">
        <f t="shared" si="173"/>
        <v>-5.7965098142551241E-2</v>
      </c>
      <c r="AI178" s="36">
        <f t="shared" si="174"/>
        <v>1.4002275000000002</v>
      </c>
      <c r="AJ178" s="33">
        <f t="shared" si="175"/>
        <v>1.7082999080771641</v>
      </c>
      <c r="AK178" s="33">
        <f t="shared" si="176"/>
        <v>-3.4420802705491305E-2</v>
      </c>
      <c r="AL178" s="60">
        <f t="shared" si="177"/>
        <v>4.9480200000000002E-2</v>
      </c>
      <c r="AM178" s="60">
        <f t="shared" si="166"/>
        <v>5.9167776123554144E-2</v>
      </c>
      <c r="AN178" s="60">
        <f t="shared" si="178"/>
        <v>4.3665699617459613E-3</v>
      </c>
      <c r="AO178" s="34">
        <f t="shared" si="167"/>
        <v>6.4641199999999994</v>
      </c>
      <c r="AP178" s="34">
        <f t="shared" si="179"/>
        <v>6.766100669113718</v>
      </c>
      <c r="AQ178" s="10">
        <f t="shared" si="168"/>
        <v>4.8012005982955959</v>
      </c>
      <c r="AR178" s="10">
        <f t="shared" si="180"/>
        <v>4.966317891129469</v>
      </c>
      <c r="AS178" s="10">
        <f t="shared" si="181"/>
        <v>0.16511729283387311</v>
      </c>
      <c r="AT178" s="10">
        <f>SUM(AS$165:AS178)*5</f>
        <v>11.521059378329305</v>
      </c>
      <c r="AU178" s="10"/>
      <c r="AV178" s="10"/>
      <c r="AW178" s="10"/>
      <c r="AY178" s="10"/>
      <c r="AZ178" s="10"/>
    </row>
    <row r="179" spans="1:53" x14ac:dyDescent="0.25">
      <c r="A179" s="4">
        <v>75</v>
      </c>
      <c r="B179" s="18">
        <f t="shared" si="158"/>
        <v>2098</v>
      </c>
      <c r="C179" s="39">
        <f t="shared" si="154"/>
        <v>195.12</v>
      </c>
      <c r="D179" s="8">
        <f t="shared" si="169"/>
        <v>0.21000000000000796</v>
      </c>
      <c r="E179" s="64">
        <f t="shared" si="182"/>
        <v>2.3456999999999999</v>
      </c>
      <c r="F179" s="64">
        <f t="shared" si="182"/>
        <v>1.9572000000000001</v>
      </c>
      <c r="G179" s="64">
        <f t="shared" si="182"/>
        <v>0.15539999999999998</v>
      </c>
      <c r="H179" s="64">
        <f t="shared" si="182"/>
        <v>0.23499999999999999</v>
      </c>
      <c r="I179" s="64">
        <f t="shared" si="182"/>
        <v>1.0766762999999999</v>
      </c>
      <c r="J179" s="64">
        <f t="shared" si="182"/>
        <v>1.3184325000000001</v>
      </c>
      <c r="K179" s="64">
        <f t="shared" si="182"/>
        <v>4.7852280000000004E-2</v>
      </c>
      <c r="L179" s="64">
        <f t="shared" si="182"/>
        <v>1.0766762999999999</v>
      </c>
      <c r="M179" s="64">
        <f t="shared" si="155"/>
        <v>8.6897639738863202</v>
      </c>
      <c r="N179" s="64">
        <f t="shared" si="160"/>
        <v>-5.5377313555100116E-2</v>
      </c>
      <c r="O179" s="64">
        <f t="shared" si="160"/>
        <v>1.3184325000000001</v>
      </c>
      <c r="P179" s="64">
        <f t="shared" si="156"/>
        <v>1.6107196012801865</v>
      </c>
      <c r="Q179" s="64">
        <f t="shared" si="161"/>
        <v>-4.270592966844533E-2</v>
      </c>
      <c r="R179" s="64">
        <f t="shared" si="161"/>
        <v>4.7852280000000004E-2</v>
      </c>
      <c r="S179" s="64">
        <f t="shared" si="157"/>
        <v>5.8027235280416846E-2</v>
      </c>
      <c r="T179" s="64">
        <f t="shared" si="162"/>
        <v>4.6899626399590083E-4</v>
      </c>
      <c r="U179" s="64">
        <f t="shared" si="162"/>
        <v>6.1012900000000014</v>
      </c>
      <c r="V179" s="64">
        <f t="shared" si="162"/>
        <v>6.2136757530404605</v>
      </c>
      <c r="W179" s="29">
        <f>'2.7 Fert x7 '!D19</f>
        <v>195.73</v>
      </c>
      <c r="X179" s="35">
        <f t="shared" si="170"/>
        <v>0.23999999999998067</v>
      </c>
      <c r="Y179" s="68">
        <f>'2.7 Fert x7 '!F19*k</f>
        <v>2.5305</v>
      </c>
      <c r="Z179" s="68">
        <f>'2.7 Fert x7 '!G19*k</f>
        <v>1.9634999999999998</v>
      </c>
      <c r="AA179" s="68">
        <f>'2.7 Fert x7 '!H19*k</f>
        <v>0.16170000000000001</v>
      </c>
      <c r="AB179" s="68">
        <f>'2.7 Fert x7 '!I19/2</f>
        <v>0.245</v>
      </c>
      <c r="AC179" s="68">
        <f t="shared" si="163"/>
        <v>1.1614995000000001</v>
      </c>
      <c r="AD179" s="348">
        <f t="shared" si="164"/>
        <v>1.3661024999999998</v>
      </c>
      <c r="AE179" s="68">
        <f t="shared" si="165"/>
        <v>5.16222E-2</v>
      </c>
      <c r="AF179" s="36">
        <f t="shared" si="171"/>
        <v>1.1614995000000001</v>
      </c>
      <c r="AG179" s="33">
        <f t="shared" si="172"/>
        <v>8.9878540609681998</v>
      </c>
      <c r="AH179" s="33">
        <f t="shared" si="173"/>
        <v>-2.2665488395130495E-3</v>
      </c>
      <c r="AI179" s="36">
        <f t="shared" si="174"/>
        <v>1.3661024999999998</v>
      </c>
      <c r="AJ179" s="33">
        <f t="shared" si="175"/>
        <v>1.6680901123254295</v>
      </c>
      <c r="AK179" s="33">
        <f t="shared" si="176"/>
        <v>-4.0209795751734667E-2</v>
      </c>
      <c r="AL179" s="60">
        <f t="shared" si="177"/>
        <v>5.16222E-2</v>
      </c>
      <c r="AM179" s="60">
        <f t="shared" si="166"/>
        <v>6.2081683931173158E-2</v>
      </c>
      <c r="AN179" s="60">
        <f t="shared" si="178"/>
        <v>2.9139078076190136E-3</v>
      </c>
      <c r="AO179" s="34">
        <f t="shared" si="167"/>
        <v>6.3709099999999994</v>
      </c>
      <c r="AP179" s="34">
        <f t="shared" si="179"/>
        <v>6.5713475632163512</v>
      </c>
      <c r="AQ179" s="10">
        <f t="shared" si="168"/>
        <v>4.5608380027316979</v>
      </c>
      <c r="AR179" s="10">
        <f t="shared" si="180"/>
        <v>4.8233691114008019</v>
      </c>
      <c r="AS179" s="10">
        <f t="shared" si="181"/>
        <v>0.26253110866910401</v>
      </c>
      <c r="AT179" s="10">
        <f>SUM(AS$165:AS179)*5</f>
        <v>12.833714921674826</v>
      </c>
      <c r="AU179" s="10"/>
      <c r="AV179" s="10"/>
      <c r="AW179" s="10"/>
      <c r="AY179" s="10"/>
    </row>
    <row r="180" spans="1:53" x14ac:dyDescent="0.25">
      <c r="A180" s="4">
        <v>80</v>
      </c>
      <c r="B180" s="18">
        <f t="shared" si="158"/>
        <v>2103</v>
      </c>
      <c r="C180" s="39">
        <f t="shared" si="154"/>
        <v>195.4</v>
      </c>
      <c r="D180" s="8">
        <f t="shared" si="169"/>
        <v>0.28000000000000114</v>
      </c>
      <c r="E180" s="64">
        <f t="shared" si="182"/>
        <v>2.2427999999999999</v>
      </c>
      <c r="F180" s="64">
        <f t="shared" si="182"/>
        <v>1.9866000000000001</v>
      </c>
      <c r="G180" s="64">
        <f t="shared" si="182"/>
        <v>0.15539999999999998</v>
      </c>
      <c r="H180" s="64">
        <f t="shared" si="182"/>
        <v>0.215</v>
      </c>
      <c r="I180" s="64">
        <f t="shared" si="182"/>
        <v>1.0294452000000001</v>
      </c>
      <c r="J180" s="64">
        <f t="shared" si="182"/>
        <v>1.3043939999999998</v>
      </c>
      <c r="K180" s="64">
        <f t="shared" si="182"/>
        <v>4.5753120000000001E-2</v>
      </c>
      <c r="L180" s="64">
        <f t="shared" si="182"/>
        <v>1.0294452000000001</v>
      </c>
      <c r="M180" s="64">
        <f t="shared" si="155"/>
        <v>8.5943241223771025</v>
      </c>
      <c r="N180" s="64">
        <f t="shared" si="160"/>
        <v>-9.5439851509217632E-2</v>
      </c>
      <c r="O180" s="64">
        <f t="shared" si="160"/>
        <v>1.3043939999999998</v>
      </c>
      <c r="P180" s="64">
        <f t="shared" si="156"/>
        <v>1.5891316881638278</v>
      </c>
      <c r="Q180" s="64">
        <f t="shared" si="161"/>
        <v>-2.158791311635877E-2</v>
      </c>
      <c r="R180" s="64">
        <f t="shared" si="161"/>
        <v>4.5753120000000001E-2</v>
      </c>
      <c r="S180" s="64">
        <f t="shared" si="157"/>
        <v>5.601098289007251E-2</v>
      </c>
      <c r="T180" s="64">
        <f t="shared" si="162"/>
        <v>-2.0162523903443363E-3</v>
      </c>
      <c r="U180" s="64">
        <f t="shared" si="162"/>
        <v>5.9797400000000005</v>
      </c>
      <c r="V180" s="64">
        <f t="shared" si="162"/>
        <v>6.1406959829840808</v>
      </c>
      <c r="W180" s="29">
        <f>'2.7 Fert x7 '!D20</f>
        <v>196.08</v>
      </c>
      <c r="X180" s="35">
        <f t="shared" si="170"/>
        <v>0.35000000000002274</v>
      </c>
      <c r="Y180" s="68">
        <f>'2.7 Fert x7 '!F20*k</f>
        <v>2.4653999999999998</v>
      </c>
      <c r="Z180" s="68">
        <f>'2.7 Fert x7 '!G20*k</f>
        <v>1.9634999999999998</v>
      </c>
      <c r="AA180" s="68">
        <f>'2.7 Fert x7 '!H20*k</f>
        <v>0.15959999999999999</v>
      </c>
      <c r="AB180" s="68">
        <f>'2.7 Fert x7 '!I20/2</f>
        <v>0.24</v>
      </c>
      <c r="AC180" s="68">
        <f t="shared" si="163"/>
        <v>1.1316185999999999</v>
      </c>
      <c r="AD180" s="348">
        <f t="shared" si="164"/>
        <v>1.3501529999999999</v>
      </c>
      <c r="AE180" s="68">
        <f t="shared" si="165"/>
        <v>5.0294159999999997E-2</v>
      </c>
      <c r="AF180" s="36">
        <f t="shared" si="171"/>
        <v>1.1316185999999999</v>
      </c>
      <c r="AG180" s="33">
        <f t="shared" si="172"/>
        <v>8.9560000155992228</v>
      </c>
      <c r="AH180" s="33">
        <f t="shared" si="173"/>
        <v>-3.1854045368977069E-2</v>
      </c>
      <c r="AI180" s="36">
        <f t="shared" si="174"/>
        <v>1.3501529999999999</v>
      </c>
      <c r="AJ180" s="33">
        <f t="shared" si="175"/>
        <v>1.6450324575138853</v>
      </c>
      <c r="AK180" s="33">
        <f t="shared" si="176"/>
        <v>-2.3057654811544204E-2</v>
      </c>
      <c r="AL180" s="60">
        <f t="shared" si="177"/>
        <v>5.0294159999999997E-2</v>
      </c>
      <c r="AM180" s="60">
        <f t="shared" si="166"/>
        <v>6.1268754923803112E-2</v>
      </c>
      <c r="AN180" s="60">
        <f t="shared" si="178"/>
        <v>-8.1292900737004598E-4</v>
      </c>
      <c r="AO180" s="34">
        <f t="shared" si="167"/>
        <v>6.27705</v>
      </c>
      <c r="AP180" s="34">
        <f t="shared" si="179"/>
        <v>6.5713253708121311</v>
      </c>
      <c r="AQ180" s="10">
        <f t="shared" si="168"/>
        <v>4.5072708515103148</v>
      </c>
      <c r="AR180" s="10">
        <f t="shared" si="180"/>
        <v>4.8233528221761039</v>
      </c>
      <c r="AS180" s="10">
        <f t="shared" si="181"/>
        <v>0.31608197066578914</v>
      </c>
      <c r="AT180" s="10">
        <f>SUM(AS$165:AS180)*5</f>
        <v>14.414124775003771</v>
      </c>
      <c r="AU180" s="10"/>
      <c r="AV180" s="10"/>
      <c r="AW180" s="10"/>
      <c r="AY180" s="10"/>
    </row>
    <row r="181" spans="1:53" x14ac:dyDescent="0.25">
      <c r="A181" s="4">
        <v>85</v>
      </c>
      <c r="B181" s="18">
        <f t="shared" si="158"/>
        <v>2108</v>
      </c>
      <c r="C181" s="39">
        <f t="shared" si="154"/>
        <v>195.85</v>
      </c>
      <c r="D181" s="8">
        <f t="shared" si="169"/>
        <v>0.44999999999998863</v>
      </c>
      <c r="E181" s="64">
        <f t="shared" si="182"/>
        <v>2.3058000000000001</v>
      </c>
      <c r="F181" s="64">
        <f t="shared" si="182"/>
        <v>1.9887000000000001</v>
      </c>
      <c r="G181" s="64">
        <f t="shared" si="182"/>
        <v>0.1575</v>
      </c>
      <c r="H181" s="64">
        <f t="shared" si="182"/>
        <v>0.25</v>
      </c>
      <c r="I181" s="64">
        <f t="shared" si="182"/>
        <v>1.0583622000000001</v>
      </c>
      <c r="J181" s="64">
        <f t="shared" si="182"/>
        <v>1.320627</v>
      </c>
      <c r="K181" s="64">
        <f t="shared" si="182"/>
        <v>4.7038320000000002E-2</v>
      </c>
      <c r="L181" s="64">
        <f t="shared" si="182"/>
        <v>1.0583622000000001</v>
      </c>
      <c r="M181" s="64">
        <f t="shared" si="155"/>
        <v>8.5401559058848537</v>
      </c>
      <c r="N181" s="64">
        <f t="shared" si="160"/>
        <v>-5.4168216492248789E-2</v>
      </c>
      <c r="O181" s="64">
        <f t="shared" si="160"/>
        <v>1.320627</v>
      </c>
      <c r="P181" s="64">
        <f t="shared" si="156"/>
        <v>1.6015484482247673</v>
      </c>
      <c r="Q181" s="64">
        <f t="shared" si="161"/>
        <v>1.2416760060939502E-2</v>
      </c>
      <c r="R181" s="64">
        <f t="shared" si="161"/>
        <v>4.7038320000000002E-2</v>
      </c>
      <c r="S181" s="64">
        <f t="shared" si="157"/>
        <v>5.6939756455623491E-2</v>
      </c>
      <c r="T181" s="64">
        <f t="shared" si="162"/>
        <v>9.2877356555098184E-4</v>
      </c>
      <c r="U181" s="64">
        <f t="shared" si="162"/>
        <v>6.1126000000000005</v>
      </c>
      <c r="V181" s="64">
        <f t="shared" si="162"/>
        <v>6.521777317134231</v>
      </c>
      <c r="W181" s="29">
        <f>'2.7 Fert x7 '!D21</f>
        <v>196.5</v>
      </c>
      <c r="X181" s="35">
        <f t="shared" si="170"/>
        <v>0.41999999999998749</v>
      </c>
      <c r="Y181" s="68">
        <f>'2.7 Fert x7 '!F21*k</f>
        <v>2.4401999999999999</v>
      </c>
      <c r="Z181" s="68">
        <f>'2.7 Fert x7 '!G21*k</f>
        <v>2.0201999999999996</v>
      </c>
      <c r="AA181" s="68">
        <f>'2.7 Fert x7 '!H21*k</f>
        <v>0.16170000000000001</v>
      </c>
      <c r="AB181" s="68">
        <f>'2.7 Fert x7 '!I21/2</f>
        <v>0.245</v>
      </c>
      <c r="AC181" s="68">
        <f t="shared" si="163"/>
        <v>1.1200517999999999</v>
      </c>
      <c r="AD181" s="348">
        <f t="shared" si="164"/>
        <v>1.3655249999999999</v>
      </c>
      <c r="AE181" s="68">
        <f t="shared" si="165"/>
        <v>4.9780080000000004E-2</v>
      </c>
      <c r="AF181" s="36">
        <f t="shared" si="171"/>
        <v>1.1200517999999999</v>
      </c>
      <c r="AG181" s="33">
        <f t="shared" si="172"/>
        <v>8.9167026584600002</v>
      </c>
      <c r="AH181" s="33">
        <f t="shared" si="173"/>
        <v>-3.9297357139222555E-2</v>
      </c>
      <c r="AI181" s="36">
        <f t="shared" si="174"/>
        <v>1.3655249999999999</v>
      </c>
      <c r="AJ181" s="33">
        <f t="shared" si="175"/>
        <v>1.6563284014950097</v>
      </c>
      <c r="AK181" s="33">
        <f t="shared" si="176"/>
        <v>1.1295943981124434E-2</v>
      </c>
      <c r="AL181" s="60">
        <f t="shared" si="177"/>
        <v>4.9780080000000004E-2</v>
      </c>
      <c r="AM181" s="60">
        <f t="shared" si="166"/>
        <v>6.0610968020369471E-2</v>
      </c>
      <c r="AN181" s="60">
        <f t="shared" si="178"/>
        <v>-6.5778690343364088E-4</v>
      </c>
      <c r="AO181" s="34">
        <f t="shared" si="167"/>
        <v>6.3272300000000001</v>
      </c>
      <c r="AP181" s="34">
        <f t="shared" si="179"/>
        <v>6.7185707999384565</v>
      </c>
      <c r="AQ181" s="10">
        <f t="shared" si="168"/>
        <v>4.7869845507765252</v>
      </c>
      <c r="AR181" s="10">
        <f t="shared" si="180"/>
        <v>4.9314309671548271</v>
      </c>
      <c r="AS181" s="10">
        <f t="shared" si="181"/>
        <v>0.14444641637830191</v>
      </c>
      <c r="AT181" s="10">
        <f>SUM(AS$165:AS181)*5</f>
        <v>15.136356856895281</v>
      </c>
      <c r="AU181" s="10"/>
      <c r="AV181" s="10"/>
      <c r="AW181" s="10"/>
      <c r="AY181" s="10"/>
    </row>
    <row r="182" spans="1:53" x14ac:dyDescent="0.25">
      <c r="A182" s="4">
        <v>90</v>
      </c>
      <c r="B182" s="18">
        <f t="shared" si="158"/>
        <v>2113</v>
      </c>
      <c r="C182" s="39">
        <f t="shared" si="154"/>
        <v>196.25</v>
      </c>
      <c r="D182" s="8">
        <f t="shared" si="169"/>
        <v>0.40000000000000568</v>
      </c>
      <c r="E182" s="64">
        <f t="shared" si="182"/>
        <v>2.4108000000000001</v>
      </c>
      <c r="F182" s="64">
        <f t="shared" si="182"/>
        <v>1.9634999999999998</v>
      </c>
      <c r="G182" s="64">
        <f t="shared" si="182"/>
        <v>0.1575</v>
      </c>
      <c r="H182" s="64">
        <f t="shared" si="182"/>
        <v>0.23</v>
      </c>
      <c r="I182" s="64">
        <f t="shared" si="182"/>
        <v>1.1065572000000001</v>
      </c>
      <c r="J182" s="64">
        <f t="shared" si="182"/>
        <v>1.336776</v>
      </c>
      <c r="K182" s="64">
        <f t="shared" si="182"/>
        <v>4.9180320000000007E-2</v>
      </c>
      <c r="L182" s="64">
        <f t="shared" si="182"/>
        <v>1.1065572000000001</v>
      </c>
      <c r="M182" s="64">
        <f t="shared" si="155"/>
        <v>8.5411947345047814</v>
      </c>
      <c r="N182" s="64">
        <f t="shared" si="160"/>
        <v>1.0388286199276564E-3</v>
      </c>
      <c r="O182" s="64">
        <f t="shared" si="160"/>
        <v>1.336776</v>
      </c>
      <c r="P182" s="64">
        <f t="shared" si="156"/>
        <v>1.6198924420346312</v>
      </c>
      <c r="Q182" s="64">
        <f t="shared" si="161"/>
        <v>1.8343993809863957E-2</v>
      </c>
      <c r="R182" s="64">
        <f t="shared" si="161"/>
        <v>4.9180320000000007E-2</v>
      </c>
      <c r="S182" s="64">
        <f t="shared" si="157"/>
        <v>5.9245941977220475E-2</v>
      </c>
      <c r="T182" s="64">
        <f t="shared" si="162"/>
        <v>2.3061855215969831E-3</v>
      </c>
      <c r="U182" s="64">
        <f t="shared" si="162"/>
        <v>6.19034</v>
      </c>
      <c r="V182" s="64">
        <f t="shared" si="162"/>
        <v>6.6120290079513939</v>
      </c>
      <c r="W182" s="29">
        <f>'2.7 Fert x7 '!D22</f>
        <v>197.03</v>
      </c>
      <c r="X182" s="35">
        <f t="shared" si="170"/>
        <v>0.53000000000000114</v>
      </c>
      <c r="Y182" s="68">
        <f>'2.7 Fert x7 '!F22*k</f>
        <v>2.5158</v>
      </c>
      <c r="Z182" s="68">
        <f>'2.7 Fert x7 '!G22*k</f>
        <v>1.9719</v>
      </c>
      <c r="AA182" s="68">
        <f>'2.7 Fert x7 '!H22*k</f>
        <v>0.16170000000000001</v>
      </c>
      <c r="AB182" s="68">
        <f>'2.7 Fert x7 '!I22/2</f>
        <v>0.19</v>
      </c>
      <c r="AC182" s="68">
        <f t="shared" si="163"/>
        <v>1.1547522000000001</v>
      </c>
      <c r="AD182" s="348">
        <f t="shared" si="164"/>
        <v>1.365693</v>
      </c>
      <c r="AE182" s="68">
        <f t="shared" si="165"/>
        <v>5.1322320000000005E-2</v>
      </c>
      <c r="AF182" s="36">
        <f t="shared" si="171"/>
        <v>1.1547522000000001</v>
      </c>
      <c r="AG182" s="33">
        <f t="shared" si="172"/>
        <v>8.9171927220664013</v>
      </c>
      <c r="AH182" s="33">
        <f t="shared" si="173"/>
        <v>4.9006360640113655E-4</v>
      </c>
      <c r="AI182" s="36">
        <f t="shared" si="174"/>
        <v>1.365693</v>
      </c>
      <c r="AJ182" s="33">
        <f t="shared" si="175"/>
        <v>1.6584932611422492</v>
      </c>
      <c r="AK182" s="33">
        <f t="shared" si="176"/>
        <v>2.1648596472394477E-3</v>
      </c>
      <c r="AL182" s="60">
        <f t="shared" si="177"/>
        <v>5.1322320000000005E-2</v>
      </c>
      <c r="AM182" s="60">
        <f t="shared" si="166"/>
        <v>6.203692662537106E-2</v>
      </c>
      <c r="AN182" s="60">
        <f t="shared" si="178"/>
        <v>1.4259586050015885E-3</v>
      </c>
      <c r="AO182" s="34">
        <f t="shared" si="167"/>
        <v>6.2912200000000009</v>
      </c>
      <c r="AP182" s="34">
        <f t="shared" si="179"/>
        <v>6.8253008818586443</v>
      </c>
      <c r="AQ182" s="10">
        <f t="shared" si="168"/>
        <v>4.8532292918363229</v>
      </c>
      <c r="AR182" s="10">
        <f t="shared" si="180"/>
        <v>5.009770847284245</v>
      </c>
      <c r="AS182" s="10">
        <f t="shared" si="181"/>
        <v>0.15654155544792214</v>
      </c>
      <c r="AT182" s="10">
        <f>SUM(AS$165:AS182)*5</f>
        <v>15.919064634134891</v>
      </c>
      <c r="AU182" s="10"/>
      <c r="AV182" s="10"/>
      <c r="AW182" s="10"/>
      <c r="AY182" s="10"/>
    </row>
    <row r="183" spans="1:53" x14ac:dyDescent="0.25">
      <c r="A183" s="4">
        <v>95</v>
      </c>
      <c r="B183" s="18">
        <f t="shared" si="158"/>
        <v>2118</v>
      </c>
      <c r="C183" s="39">
        <f t="shared" si="154"/>
        <v>196.74</v>
      </c>
      <c r="D183" s="8">
        <f t="shared" si="169"/>
        <v>0.49000000000000909</v>
      </c>
      <c r="E183" s="64">
        <f t="shared" si="182"/>
        <v>2.4780000000000002</v>
      </c>
      <c r="F183" s="64">
        <f t="shared" si="182"/>
        <v>1.9215</v>
      </c>
      <c r="G183" s="64">
        <f t="shared" si="182"/>
        <v>0.1575</v>
      </c>
      <c r="H183" s="64">
        <f t="shared" si="182"/>
        <v>0.19</v>
      </c>
      <c r="I183" s="64">
        <f t="shared" si="182"/>
        <v>1.1374020000000002</v>
      </c>
      <c r="J183" s="64">
        <f t="shared" si="182"/>
        <v>1.33728</v>
      </c>
      <c r="K183" s="64">
        <f t="shared" si="182"/>
        <v>5.0551200000000004E-2</v>
      </c>
      <c r="L183" s="64">
        <f t="shared" si="182"/>
        <v>1.1374020000000002</v>
      </c>
      <c r="M183" s="64">
        <f t="shared" si="155"/>
        <v>8.5729438873450263</v>
      </c>
      <c r="N183" s="64">
        <f t="shared" si="160"/>
        <v>3.1749152840244932E-2</v>
      </c>
      <c r="O183" s="64">
        <f t="shared" si="160"/>
        <v>1.33728</v>
      </c>
      <c r="P183" s="64">
        <f t="shared" si="156"/>
        <v>1.6236392326388811</v>
      </c>
      <c r="Q183" s="64">
        <f t="shared" si="161"/>
        <v>3.7467906042498722E-3</v>
      </c>
      <c r="R183" s="64">
        <f t="shared" si="161"/>
        <v>5.0551200000000004E-2</v>
      </c>
      <c r="S183" s="64">
        <f t="shared" si="157"/>
        <v>6.1024501832469338E-2</v>
      </c>
      <c r="T183" s="64">
        <f t="shared" si="162"/>
        <v>1.7785598552488638E-3</v>
      </c>
      <c r="U183" s="64">
        <f t="shared" si="162"/>
        <v>6.1711</v>
      </c>
      <c r="V183" s="64">
        <f t="shared" si="162"/>
        <v>6.6983745032997533</v>
      </c>
      <c r="W183" s="29">
        <f>'2.7 Fert x7 '!D23</f>
        <v>197.66</v>
      </c>
      <c r="X183" s="35">
        <f t="shared" si="170"/>
        <v>0.62999999999999545</v>
      </c>
      <c r="Y183" s="68">
        <f>'2.7 Fert x7 '!F23*k</f>
        <v>2.5892999999999997</v>
      </c>
      <c r="Z183" s="68">
        <f>'2.7 Fert x7 '!G23*k</f>
        <v>1.9551000000000001</v>
      </c>
      <c r="AA183" s="68">
        <f>'2.7 Fert x7 '!H23*k</f>
        <v>0.16170000000000001</v>
      </c>
      <c r="AB183" s="68">
        <f>'2.7 Fert x7 '!I23/2</f>
        <v>0.24</v>
      </c>
      <c r="AC183" s="68">
        <f t="shared" si="163"/>
        <v>1.1884887</v>
      </c>
      <c r="AD183" s="348">
        <f t="shared" si="164"/>
        <v>1.3773165000000001</v>
      </c>
      <c r="AE183" s="68">
        <f t="shared" si="165"/>
        <v>5.2821719999999996E-2</v>
      </c>
      <c r="AF183" s="36">
        <f t="shared" si="171"/>
        <v>1.1884887</v>
      </c>
      <c r="AG183" s="33">
        <f t="shared" si="172"/>
        <v>8.9513558472150034</v>
      </c>
      <c r="AH183" s="33">
        <f t="shared" si="173"/>
        <v>3.4163125148602091E-2</v>
      </c>
      <c r="AI183" s="36">
        <f t="shared" si="174"/>
        <v>1.3773165000000001</v>
      </c>
      <c r="AJ183" s="33">
        <f t="shared" si="175"/>
        <v>1.6704994578764691</v>
      </c>
      <c r="AK183" s="33">
        <f t="shared" si="176"/>
        <v>1.2006196734219987E-2</v>
      </c>
      <c r="AL183" s="60">
        <f t="shared" si="177"/>
        <v>5.2821719999999996E-2</v>
      </c>
      <c r="AM183" s="60">
        <f t="shared" si="166"/>
        <v>6.3788402875193037E-2</v>
      </c>
      <c r="AN183" s="60">
        <f t="shared" si="178"/>
        <v>1.7514762498219774E-3</v>
      </c>
      <c r="AO183" s="34">
        <f t="shared" si="167"/>
        <v>6.4299299999999997</v>
      </c>
      <c r="AP183" s="34">
        <f t="shared" si="179"/>
        <v>7.10785079813264</v>
      </c>
      <c r="AQ183" s="10">
        <f t="shared" si="168"/>
        <v>4.9166068854220182</v>
      </c>
      <c r="AR183" s="10">
        <f t="shared" si="180"/>
        <v>5.2171624858293573</v>
      </c>
      <c r="AS183" s="10">
        <f t="shared" si="181"/>
        <v>0.30055560040733909</v>
      </c>
      <c r="AT183" s="10">
        <f>SUM(AS$165:AS183)*5</f>
        <v>17.421842636171586</v>
      </c>
      <c r="AU183" s="10"/>
      <c r="AV183" s="10"/>
      <c r="AW183" s="10"/>
      <c r="AY183" s="10"/>
    </row>
    <row r="184" spans="1:53" x14ac:dyDescent="0.25">
      <c r="A184" s="4">
        <v>100</v>
      </c>
      <c r="B184" s="18">
        <f t="shared" si="158"/>
        <v>2123</v>
      </c>
      <c r="C184" s="39">
        <f t="shared" si="154"/>
        <v>197.15</v>
      </c>
      <c r="D184" s="8">
        <f t="shared" si="169"/>
        <v>0.40999999999999659</v>
      </c>
      <c r="E184" s="64">
        <f t="shared" si="182"/>
        <v>2.5073999999999996</v>
      </c>
      <c r="F184" s="64">
        <f t="shared" si="182"/>
        <v>1.9257</v>
      </c>
      <c r="G184" s="64">
        <f t="shared" si="182"/>
        <v>0.1575</v>
      </c>
      <c r="H184" s="64">
        <f t="shared" si="182"/>
        <v>0.22</v>
      </c>
      <c r="I184" s="64">
        <f t="shared" si="182"/>
        <v>1.1508965999999998</v>
      </c>
      <c r="J184" s="64">
        <f t="shared" si="182"/>
        <v>1.346079</v>
      </c>
      <c r="K184" s="64">
        <f t="shared" si="182"/>
        <v>5.1150959999999995E-2</v>
      </c>
      <c r="L184" s="64">
        <f t="shared" si="182"/>
        <v>1.1508965999999998</v>
      </c>
      <c r="M184" s="64">
        <f t="shared" si="155"/>
        <v>8.6140777302342766</v>
      </c>
      <c r="N184" s="64">
        <f t="shared" si="160"/>
        <v>4.1133842889250261E-2</v>
      </c>
      <c r="O184" s="64">
        <f t="shared" si="160"/>
        <v>1.346079</v>
      </c>
      <c r="P184" s="64">
        <f t="shared" si="156"/>
        <v>1.6331005778998688</v>
      </c>
      <c r="Q184" s="64">
        <f t="shared" si="161"/>
        <v>9.4613452609877413E-3</v>
      </c>
      <c r="R184" s="64">
        <f t="shared" si="161"/>
        <v>5.1150959999999995E-2</v>
      </c>
      <c r="S184" s="64">
        <f t="shared" si="157"/>
        <v>6.1938669766067489E-2</v>
      </c>
      <c r="T184" s="64">
        <f t="shared" si="162"/>
        <v>9.1416793359815063E-4</v>
      </c>
      <c r="U184" s="64">
        <f t="shared" si="162"/>
        <v>6.253779999999999</v>
      </c>
      <c r="V184" s="64">
        <f t="shared" si="162"/>
        <v>6.715289356083832</v>
      </c>
      <c r="W184" s="29">
        <f>'2.7 Fert x7 '!D24</f>
        <v>198.19</v>
      </c>
      <c r="X184" s="35">
        <f t="shared" si="170"/>
        <v>0.53000000000000114</v>
      </c>
      <c r="Y184" s="68">
        <f>'2.7 Fert x7 '!F24*k</f>
        <v>2.5641000000000003</v>
      </c>
      <c r="Z184" s="68">
        <f>'2.7 Fert x7 '!G24*k</f>
        <v>2.0055000000000001</v>
      </c>
      <c r="AA184" s="68">
        <f>'2.7 Fert x7 '!H24*k</f>
        <v>0.1638</v>
      </c>
      <c r="AB184" s="68">
        <f>'2.7 Fert x7 '!I24/2</f>
        <v>0.28000000000000003</v>
      </c>
      <c r="AC184" s="68">
        <f t="shared" si="163"/>
        <v>1.1769219000000002</v>
      </c>
      <c r="AD184" s="348">
        <f t="shared" si="164"/>
        <v>1.3902945</v>
      </c>
      <c r="AE184" s="68">
        <f t="shared" si="165"/>
        <v>5.2307640000000009E-2</v>
      </c>
      <c r="AF184" s="36">
        <f t="shared" si="171"/>
        <v>1.1769219000000002</v>
      </c>
      <c r="AG184" s="33">
        <f t="shared" si="172"/>
        <v>8.9695297750570759</v>
      </c>
      <c r="AH184" s="33">
        <f t="shared" si="173"/>
        <v>1.8173927842072501E-2</v>
      </c>
      <c r="AI184" s="36">
        <f t="shared" si="174"/>
        <v>1.3902945</v>
      </c>
      <c r="AJ184" s="33">
        <f t="shared" si="175"/>
        <v>1.6855998736582256</v>
      </c>
      <c r="AK184" s="33">
        <f t="shared" si="176"/>
        <v>1.5100415781756471E-2</v>
      </c>
      <c r="AL184" s="60">
        <f t="shared" si="177"/>
        <v>5.2307640000000009E-2</v>
      </c>
      <c r="AM184" s="60">
        <f t="shared" si="166"/>
        <v>6.3583943058527131E-2</v>
      </c>
      <c r="AN184" s="60">
        <f t="shared" si="178"/>
        <v>-2.0445981666590562E-4</v>
      </c>
      <c r="AO184" s="34">
        <f t="shared" si="167"/>
        <v>6.5174200000000013</v>
      </c>
      <c r="AP184" s="34">
        <f t="shared" si="179"/>
        <v>7.0804898838071653</v>
      </c>
      <c r="AQ184" s="10">
        <f t="shared" si="168"/>
        <v>4.9290223873655332</v>
      </c>
      <c r="AR184" s="10">
        <f t="shared" si="180"/>
        <v>5.1970795747144596</v>
      </c>
      <c r="AS184" s="10">
        <f t="shared" si="181"/>
        <v>0.26805718734892636</v>
      </c>
      <c r="AT184" s="10">
        <f>SUM(AS$165:AS184)*5</f>
        <v>18.762128572916218</v>
      </c>
      <c r="AU184" s="10"/>
      <c r="AV184" s="10"/>
      <c r="AW184" s="10"/>
      <c r="AY184" s="10"/>
    </row>
    <row r="185" spans="1:53" x14ac:dyDescent="0.25">
      <c r="A185" s="4">
        <v>105</v>
      </c>
      <c r="B185" s="18">
        <f t="shared" si="158"/>
        <v>2128</v>
      </c>
      <c r="C185" s="39">
        <f t="shared" si="154"/>
        <v>197.58</v>
      </c>
      <c r="D185" s="8">
        <f t="shared" si="169"/>
        <v>0.43000000000000682</v>
      </c>
      <c r="E185" s="64">
        <f t="shared" ref="E185:L194" si="183">E45</f>
        <v>2.2869000000000002</v>
      </c>
      <c r="F185" s="64">
        <f t="shared" si="183"/>
        <v>2.0726999999999998</v>
      </c>
      <c r="G185" s="64">
        <f t="shared" si="183"/>
        <v>0.16170000000000001</v>
      </c>
      <c r="H185" s="64">
        <f t="shared" si="183"/>
        <v>0.13500000000000001</v>
      </c>
      <c r="I185" s="64">
        <f t="shared" si="183"/>
        <v>1.0496871000000001</v>
      </c>
      <c r="J185" s="64">
        <f t="shared" si="183"/>
        <v>1.3479165</v>
      </c>
      <c r="K185" s="64">
        <f t="shared" si="183"/>
        <v>4.6652760000000008E-2</v>
      </c>
      <c r="L185" s="64">
        <f t="shared" si="183"/>
        <v>1.0496871000000001</v>
      </c>
      <c r="M185" s="64">
        <f t="shared" si="155"/>
        <v>8.5486773203320485</v>
      </c>
      <c r="N185" s="64">
        <f t="shared" si="160"/>
        <v>-6.5400409902228063E-2</v>
      </c>
      <c r="O185" s="64">
        <f t="shared" si="160"/>
        <v>1.3479165</v>
      </c>
      <c r="P185" s="64">
        <f t="shared" si="156"/>
        <v>1.6366106232481668</v>
      </c>
      <c r="Q185" s="64">
        <f t="shared" si="161"/>
        <v>3.5100453482979077E-3</v>
      </c>
      <c r="R185" s="64">
        <f t="shared" si="161"/>
        <v>4.6652760000000008E-2</v>
      </c>
      <c r="S185" s="64">
        <f t="shared" si="157"/>
        <v>5.7602073352315139E-2</v>
      </c>
      <c r="T185" s="64">
        <f t="shared" si="162"/>
        <v>-4.3365964137523499E-3</v>
      </c>
      <c r="U185" s="64">
        <f t="shared" si="162"/>
        <v>6.0531899999999998</v>
      </c>
      <c r="V185" s="64">
        <f t="shared" si="162"/>
        <v>6.416963039032324</v>
      </c>
      <c r="W185" s="29">
        <f>'2.7 Fert x7 '!D25</f>
        <v>198.72</v>
      </c>
      <c r="X185" s="35">
        <f t="shared" si="170"/>
        <v>0.53000000000000114</v>
      </c>
      <c r="Y185" s="68">
        <f>'2.7 Fert x7 '!F25*k</f>
        <v>2.5577999999999999</v>
      </c>
      <c r="Z185" s="68">
        <f>'2.7 Fert x7 '!G25*k</f>
        <v>2.0327999999999999</v>
      </c>
      <c r="AA185" s="68">
        <f>'2.7 Fert x7 '!H25*k</f>
        <v>0.16589999999999999</v>
      </c>
      <c r="AB185" s="68">
        <f>'2.7 Fert x7 '!I25/2</f>
        <v>0.245</v>
      </c>
      <c r="AC185" s="68">
        <f t="shared" si="163"/>
        <v>1.1740302</v>
      </c>
      <c r="AD185" s="348">
        <f t="shared" si="164"/>
        <v>1.399125</v>
      </c>
      <c r="AE185" s="68">
        <f t="shared" si="165"/>
        <v>5.2179120000000002E-2</v>
      </c>
      <c r="AF185" s="36">
        <f t="shared" si="171"/>
        <v>1.1740302</v>
      </c>
      <c r="AG185" s="33">
        <f t="shared" si="172"/>
        <v>8.982459398177296</v>
      </c>
      <c r="AH185" s="33">
        <f t="shared" si="173"/>
        <v>1.2929623120220057E-2</v>
      </c>
      <c r="AI185" s="36">
        <f t="shared" si="174"/>
        <v>1.399125</v>
      </c>
      <c r="AJ185" s="33">
        <f t="shared" si="175"/>
        <v>1.6970997752577297</v>
      </c>
      <c r="AK185" s="33">
        <f t="shared" si="176"/>
        <v>1.1499901599504092E-2</v>
      </c>
      <c r="AL185" s="60">
        <f t="shared" si="177"/>
        <v>5.2179120000000002E-2</v>
      </c>
      <c r="AM185" s="60">
        <f t="shared" si="166"/>
        <v>6.3419279327815964E-2</v>
      </c>
      <c r="AN185" s="60">
        <f t="shared" si="178"/>
        <v>-1.6466373071116758E-4</v>
      </c>
      <c r="AO185" s="34">
        <f t="shared" si="167"/>
        <v>6.5019499999999999</v>
      </c>
      <c r="AP185" s="34">
        <f t="shared" si="179"/>
        <v>7.0562148609890141</v>
      </c>
      <c r="AQ185" s="10">
        <f t="shared" si="168"/>
        <v>4.7100508706497255</v>
      </c>
      <c r="AR185" s="10">
        <f t="shared" si="180"/>
        <v>5.1792617079659369</v>
      </c>
      <c r="AS185" s="10">
        <f t="shared" si="181"/>
        <v>0.46921083731621138</v>
      </c>
      <c r="AT185" s="10">
        <f>SUM(AS$165:AS185)*5</f>
        <v>21.108182759497275</v>
      </c>
      <c r="AU185" s="10"/>
      <c r="AV185" s="10"/>
      <c r="AW185" s="10"/>
      <c r="AY185" s="10"/>
    </row>
    <row r="186" spans="1:53" x14ac:dyDescent="0.25">
      <c r="A186" s="4">
        <v>110</v>
      </c>
      <c r="B186" s="18">
        <f t="shared" si="158"/>
        <v>2133</v>
      </c>
      <c r="C186" s="39">
        <f t="shared" si="154"/>
        <v>197.75</v>
      </c>
      <c r="D186" s="8">
        <f t="shared" si="169"/>
        <v>0.16999999999998749</v>
      </c>
      <c r="E186" s="64">
        <f t="shared" si="183"/>
        <v>2.5787999999999998</v>
      </c>
      <c r="F186" s="64">
        <f t="shared" si="183"/>
        <v>1.8584999999999998</v>
      </c>
      <c r="G186" s="64">
        <f t="shared" si="183"/>
        <v>0.15539999999999998</v>
      </c>
      <c r="H186" s="64">
        <f t="shared" si="183"/>
        <v>0.19500000000000001</v>
      </c>
      <c r="I186" s="64">
        <f t="shared" si="183"/>
        <v>1.1836692</v>
      </c>
      <c r="J186" s="64">
        <f t="shared" si="183"/>
        <v>1.3380359999999998</v>
      </c>
      <c r="K186" s="64">
        <f t="shared" si="183"/>
        <v>5.2607519999999998E-2</v>
      </c>
      <c r="L186" s="64">
        <f t="shared" si="183"/>
        <v>1.1836692</v>
      </c>
      <c r="M186" s="64">
        <f t="shared" si="155"/>
        <v>8.6257250566518664</v>
      </c>
      <c r="N186" s="64">
        <f t="shared" si="160"/>
        <v>7.7047736319817872E-2</v>
      </c>
      <c r="O186" s="64">
        <f t="shared" si="160"/>
        <v>1.3380359999999998</v>
      </c>
      <c r="P186" s="64">
        <f t="shared" si="156"/>
        <v>1.6273506174651799</v>
      </c>
      <c r="Q186" s="64">
        <f t="shared" si="161"/>
        <v>-9.2600057829868021E-3</v>
      </c>
      <c r="R186" s="64">
        <f t="shared" si="161"/>
        <v>5.2607519999999998E-2</v>
      </c>
      <c r="S186" s="64">
        <f t="shared" si="157"/>
        <v>6.2790224169456732E-2</v>
      </c>
      <c r="T186" s="64">
        <f t="shared" si="162"/>
        <v>5.188150817141593E-3</v>
      </c>
      <c r="U186" s="64">
        <f t="shared" si="162"/>
        <v>6.2240100000000007</v>
      </c>
      <c r="V186" s="64">
        <f t="shared" si="162"/>
        <v>6.4669858813539607</v>
      </c>
      <c r="W186" s="29">
        <f>'2.7 Fert x7 '!D26</f>
        <v>198.95</v>
      </c>
      <c r="X186" s="35">
        <f t="shared" si="170"/>
        <v>0.22999999999998977</v>
      </c>
      <c r="Y186" s="68">
        <f>'2.7 Fert x7 '!F26*k</f>
        <v>2.5451999999999999</v>
      </c>
      <c r="Z186" s="68">
        <f>'2.7 Fert x7 '!G26*k</f>
        <v>2.016</v>
      </c>
      <c r="AA186" s="68">
        <f>'2.7 Fert x7 '!H26*k</f>
        <v>0.1638</v>
      </c>
      <c r="AB186" s="68">
        <f>'2.7 Fert x7 '!I26/2</f>
        <v>0.245</v>
      </c>
      <c r="AC186" s="68">
        <f t="shared" si="163"/>
        <v>1.1682467999999999</v>
      </c>
      <c r="AD186" s="348">
        <f t="shared" si="164"/>
        <v>1.3896539999999999</v>
      </c>
      <c r="AE186" s="68">
        <f t="shared" si="165"/>
        <v>5.1922080000000002E-2</v>
      </c>
      <c r="AF186" s="36">
        <f t="shared" si="171"/>
        <v>1.1682467999999999</v>
      </c>
      <c r="AG186" s="33">
        <f t="shared" si="172"/>
        <v>8.9879318888678092</v>
      </c>
      <c r="AH186" s="33">
        <f t="shared" si="173"/>
        <v>5.4724906905132542E-3</v>
      </c>
      <c r="AI186" s="36">
        <f t="shared" si="174"/>
        <v>1.3896539999999999</v>
      </c>
      <c r="AJ186" s="33">
        <f t="shared" si="175"/>
        <v>1.6896616898587267</v>
      </c>
      <c r="AK186" s="33">
        <f t="shared" si="176"/>
        <v>-7.438085399003036E-3</v>
      </c>
      <c r="AL186" s="60">
        <f t="shared" si="177"/>
        <v>5.1922080000000002E-2</v>
      </c>
      <c r="AM186" s="60">
        <f t="shared" si="166"/>
        <v>6.3133130617665623E-2</v>
      </c>
      <c r="AN186" s="60">
        <f t="shared" si="178"/>
        <v>-2.8614871015034127E-4</v>
      </c>
      <c r="AO186" s="34">
        <f t="shared" si="167"/>
        <v>6.4610000000000003</v>
      </c>
      <c r="AP186" s="34">
        <f t="shared" si="179"/>
        <v>6.6887482565813503</v>
      </c>
      <c r="AQ186" s="10">
        <f t="shared" si="168"/>
        <v>4.7467676369138072</v>
      </c>
      <c r="AR186" s="10">
        <f t="shared" si="180"/>
        <v>4.9095412203307109</v>
      </c>
      <c r="AS186" s="10">
        <f t="shared" si="181"/>
        <v>0.16277358341690373</v>
      </c>
      <c r="AT186" s="10">
        <f>SUM(AS$165:AS186)*5</f>
        <v>21.922050676581794</v>
      </c>
      <c r="AU186" s="10"/>
      <c r="AV186" s="10"/>
      <c r="AW186" s="10"/>
      <c r="AY186" s="10"/>
    </row>
    <row r="187" spans="1:53" x14ac:dyDescent="0.25">
      <c r="A187" s="4">
        <v>115</v>
      </c>
      <c r="B187" s="18">
        <f t="shared" si="158"/>
        <v>2138</v>
      </c>
      <c r="C187" s="39">
        <f t="shared" si="154"/>
        <v>198.17</v>
      </c>
      <c r="D187" s="8">
        <f t="shared" si="169"/>
        <v>0.41999999999998749</v>
      </c>
      <c r="E187" s="64">
        <f t="shared" si="183"/>
        <v>2.4822000000000002</v>
      </c>
      <c r="F187" s="64">
        <f t="shared" si="183"/>
        <v>1.9341000000000002</v>
      </c>
      <c r="G187" s="64">
        <f t="shared" si="183"/>
        <v>0.1575</v>
      </c>
      <c r="H187" s="64">
        <f t="shared" si="183"/>
        <v>0.26</v>
      </c>
      <c r="I187" s="64">
        <f t="shared" si="183"/>
        <v>1.1393298000000001</v>
      </c>
      <c r="J187" s="64">
        <f t="shared" si="183"/>
        <v>1.3430970000000002</v>
      </c>
      <c r="K187" s="64">
        <f t="shared" si="183"/>
        <v>5.0636880000000009E-2</v>
      </c>
      <c r="L187" s="64">
        <f t="shared" si="183"/>
        <v>1.1393298000000001</v>
      </c>
      <c r="M187" s="64">
        <f t="shared" si="155"/>
        <v>8.6484596069057744</v>
      </c>
      <c r="N187" s="64">
        <f t="shared" si="160"/>
        <v>2.2734550253908026E-2</v>
      </c>
      <c r="O187" s="64">
        <f t="shared" si="160"/>
        <v>1.3430970000000002</v>
      </c>
      <c r="P187" s="64">
        <f t="shared" si="156"/>
        <v>1.6307746642444363</v>
      </c>
      <c r="Q187" s="64">
        <f t="shared" si="161"/>
        <v>3.42404677925634E-3</v>
      </c>
      <c r="R187" s="64">
        <f t="shared" si="161"/>
        <v>5.0636880000000009E-2</v>
      </c>
      <c r="S187" s="64">
        <f t="shared" si="157"/>
        <v>6.1736728325611584E-2</v>
      </c>
      <c r="T187" s="64">
        <f t="shared" si="162"/>
        <v>-1.0534958438451481E-3</v>
      </c>
      <c r="U187" s="64">
        <f t="shared" si="162"/>
        <v>6.2839400000000003</v>
      </c>
      <c r="V187" s="64">
        <f t="shared" si="162"/>
        <v>6.7290451011893069</v>
      </c>
      <c r="W187" s="29">
        <f>'2.7 Fert x7 '!D27</f>
        <v>199.22</v>
      </c>
      <c r="X187" s="35">
        <f t="shared" si="170"/>
        <v>0.27000000000001023</v>
      </c>
      <c r="Y187" s="68">
        <f>'2.7 Fert x7 '!F27*k</f>
        <v>2.5032000000000001</v>
      </c>
      <c r="Z187" s="68">
        <f>'2.7 Fert x7 '!G27*k</f>
        <v>1.9719</v>
      </c>
      <c r="AA187" s="68">
        <f>'2.7 Fert x7 '!H27*k</f>
        <v>0.16170000000000001</v>
      </c>
      <c r="AB187" s="68">
        <f>'2.7 Fert x7 '!I27/2</f>
        <v>0.35</v>
      </c>
      <c r="AC187" s="68">
        <f t="shared" si="163"/>
        <v>1.1489688</v>
      </c>
      <c r="AD187" s="348">
        <f t="shared" si="164"/>
        <v>1.362606</v>
      </c>
      <c r="AE187" s="68">
        <f t="shared" si="165"/>
        <v>5.1065280000000005E-2</v>
      </c>
      <c r="AF187" s="36">
        <f t="shared" si="171"/>
        <v>1.1489688</v>
      </c>
      <c r="AG187" s="33">
        <f t="shared" si="172"/>
        <v>8.9734179687210691</v>
      </c>
      <c r="AH187" s="33">
        <f t="shared" si="173"/>
        <v>-1.4513920146740134E-2</v>
      </c>
      <c r="AI187" s="36">
        <f t="shared" si="174"/>
        <v>1.362606</v>
      </c>
      <c r="AJ187" s="33">
        <f t="shared" si="175"/>
        <v>1.6612988097025567</v>
      </c>
      <c r="AK187" s="33">
        <f t="shared" si="176"/>
        <v>-2.8362880156169945E-2</v>
      </c>
      <c r="AL187" s="60">
        <f t="shared" si="177"/>
        <v>5.1065280000000005E-2</v>
      </c>
      <c r="AM187" s="60">
        <f t="shared" si="166"/>
        <v>6.2225746194321856E-2</v>
      </c>
      <c r="AN187" s="60">
        <f t="shared" si="178"/>
        <v>-9.0738442334376695E-4</v>
      </c>
      <c r="AO187" s="34">
        <f t="shared" si="167"/>
        <v>6.4828399999999995</v>
      </c>
      <c r="AP187" s="34">
        <f t="shared" si="179"/>
        <v>6.7090558152737563</v>
      </c>
      <c r="AQ187" s="10">
        <f t="shared" si="168"/>
        <v>4.939119104272951</v>
      </c>
      <c r="AR187" s="10">
        <f t="shared" si="180"/>
        <v>4.9244469684109369</v>
      </c>
      <c r="AS187" s="10">
        <f t="shared" si="181"/>
        <v>-1.4672135862014102E-2</v>
      </c>
      <c r="AT187" s="10">
        <f>SUM(AS$165:AS187)*5</f>
        <v>21.848689997271723</v>
      </c>
      <c r="AU187" s="10"/>
      <c r="AV187" s="10"/>
      <c r="AW187" s="10"/>
      <c r="AY187" s="10"/>
    </row>
    <row r="188" spans="1:53" x14ac:dyDescent="0.25">
      <c r="A188" s="4">
        <v>120</v>
      </c>
      <c r="B188" s="18">
        <f t="shared" si="158"/>
        <v>2143</v>
      </c>
      <c r="C188" s="39">
        <f t="shared" si="154"/>
        <v>198.39</v>
      </c>
      <c r="D188" s="8">
        <f t="shared" si="169"/>
        <v>0.21999999999999886</v>
      </c>
      <c r="E188" s="64">
        <f t="shared" si="183"/>
        <v>2.415</v>
      </c>
      <c r="F188" s="64">
        <f t="shared" si="183"/>
        <v>1.9424999999999999</v>
      </c>
      <c r="G188" s="64">
        <f t="shared" si="183"/>
        <v>0.1575</v>
      </c>
      <c r="H188" s="64">
        <f t="shared" si="183"/>
        <v>0.22</v>
      </c>
      <c r="I188" s="64">
        <f t="shared" si="183"/>
        <v>1.1084850000000002</v>
      </c>
      <c r="J188" s="64">
        <f t="shared" si="183"/>
        <v>1.329825</v>
      </c>
      <c r="K188" s="64">
        <f t="shared" si="183"/>
        <v>4.9266000000000004E-2</v>
      </c>
      <c r="L188" s="64">
        <f t="shared" si="183"/>
        <v>1.1084850000000002</v>
      </c>
      <c r="M188" s="64">
        <f t="shared" si="155"/>
        <v>8.6374063824355982</v>
      </c>
      <c r="N188" s="64">
        <f t="shared" si="160"/>
        <v>-1.1053224470176204E-2</v>
      </c>
      <c r="O188" s="64">
        <f t="shared" si="160"/>
        <v>1.329825</v>
      </c>
      <c r="P188" s="64">
        <f t="shared" si="156"/>
        <v>1.618107955918614</v>
      </c>
      <c r="Q188" s="64">
        <f t="shared" si="161"/>
        <v>-1.2666708325822285E-2</v>
      </c>
      <c r="R188" s="64">
        <f t="shared" si="161"/>
        <v>4.9266000000000004E-2</v>
      </c>
      <c r="S188" s="64">
        <f t="shared" si="157"/>
        <v>6.0179614811827896E-2</v>
      </c>
      <c r="T188" s="64">
        <f t="shared" si="162"/>
        <v>-1.5571135137836881E-3</v>
      </c>
      <c r="U188" s="64">
        <f t="shared" si="162"/>
        <v>6.1554999999999991</v>
      </c>
      <c r="V188" s="64">
        <f t="shared" si="162"/>
        <v>6.3502229536902162</v>
      </c>
      <c r="W188" s="29">
        <f>'2.7 Fert x7 '!D28</f>
        <v>199.35</v>
      </c>
      <c r="X188" s="35">
        <f t="shared" si="170"/>
        <v>0.12999999999999545</v>
      </c>
      <c r="Y188" s="68">
        <f>'2.7 Fert x7 '!F28*k</f>
        <v>2.3687999999999998</v>
      </c>
      <c r="Z188" s="68">
        <f>'2.7 Fert x7 '!G28*k</f>
        <v>2.0580000000000003</v>
      </c>
      <c r="AA188" s="68">
        <f>'2.7 Fert x7 '!H28*k</f>
        <v>0.16170000000000001</v>
      </c>
      <c r="AB188" s="68">
        <f>'2.7 Fert x7 '!I28/2</f>
        <v>0.255</v>
      </c>
      <c r="AC188" s="68">
        <f t="shared" si="163"/>
        <v>1.0872792</v>
      </c>
      <c r="AD188" s="348">
        <f t="shared" si="164"/>
        <v>1.3623959999999999</v>
      </c>
      <c r="AE188" s="68">
        <f t="shared" si="165"/>
        <v>4.8323520000000002E-2</v>
      </c>
      <c r="AF188" s="36">
        <f t="shared" si="171"/>
        <v>1.0872792</v>
      </c>
      <c r="AG188" s="33">
        <f t="shared" si="172"/>
        <v>8.8990932673616889</v>
      </c>
      <c r="AH188" s="33">
        <f t="shared" si="173"/>
        <v>-7.4324701359380185E-2</v>
      </c>
      <c r="AI188" s="36">
        <f t="shared" si="174"/>
        <v>1.3623959999999999</v>
      </c>
      <c r="AJ188" s="33">
        <f t="shared" si="175"/>
        <v>1.6560749134794543</v>
      </c>
      <c r="AK188" s="33">
        <f t="shared" si="176"/>
        <v>-5.2238962231023756E-3</v>
      </c>
      <c r="AL188" s="60">
        <f t="shared" si="177"/>
        <v>4.8323520000000002E-2</v>
      </c>
      <c r="AM188" s="60">
        <f t="shared" si="166"/>
        <v>5.9323581774599496E-2</v>
      </c>
      <c r="AN188" s="60">
        <f t="shared" si="178"/>
        <v>-2.9021644197223598E-3</v>
      </c>
      <c r="AO188" s="34">
        <f t="shared" si="167"/>
        <v>6.2965499999999999</v>
      </c>
      <c r="AP188" s="34">
        <f t="shared" si="179"/>
        <v>6.3440992379977912</v>
      </c>
      <c r="AQ188" s="10">
        <f t="shared" si="168"/>
        <v>4.6610636480086187</v>
      </c>
      <c r="AR188" s="10">
        <f t="shared" si="180"/>
        <v>4.6565688406903787</v>
      </c>
      <c r="AS188" s="10">
        <f t="shared" si="181"/>
        <v>-4.494807318240035E-3</v>
      </c>
      <c r="AT188" s="10">
        <f>SUM(AS$165:AS188)*5</f>
        <v>21.826215960680525</v>
      </c>
      <c r="AU188" s="10"/>
      <c r="AV188" s="10"/>
      <c r="AW188" s="10"/>
      <c r="AY188" s="10"/>
    </row>
    <row r="189" spans="1:53" x14ac:dyDescent="0.25">
      <c r="A189" s="4">
        <v>125</v>
      </c>
      <c r="B189" s="18">
        <f t="shared" si="158"/>
        <v>2148</v>
      </c>
      <c r="C189" s="39">
        <f t="shared" si="154"/>
        <v>198.51</v>
      </c>
      <c r="D189" s="8">
        <f t="shared" si="169"/>
        <v>0.12000000000000455</v>
      </c>
      <c r="E189" s="64">
        <f t="shared" si="183"/>
        <v>2.2994999999999997</v>
      </c>
      <c r="F189" s="64">
        <f t="shared" si="183"/>
        <v>1.9593</v>
      </c>
      <c r="G189" s="64">
        <f t="shared" si="183"/>
        <v>0.15539999999999998</v>
      </c>
      <c r="H189" s="64">
        <f t="shared" si="183"/>
        <v>0.14000000000000001</v>
      </c>
      <c r="I189" s="64">
        <f t="shared" si="183"/>
        <v>1.0554705</v>
      </c>
      <c r="J189" s="64">
        <f t="shared" si="183"/>
        <v>1.3079114999999999</v>
      </c>
      <c r="K189" s="64">
        <f t="shared" si="183"/>
        <v>4.6909799999999995E-2</v>
      </c>
      <c r="L189" s="64">
        <f t="shared" si="183"/>
        <v>1.0554705</v>
      </c>
      <c r="M189" s="64">
        <f t="shared" si="155"/>
        <v>8.5747694916468475</v>
      </c>
      <c r="N189" s="64">
        <f t="shared" si="160"/>
        <v>-6.2636890788750677E-2</v>
      </c>
      <c r="O189" s="64">
        <f t="shared" si="160"/>
        <v>1.3079114999999999</v>
      </c>
      <c r="P189" s="64">
        <f t="shared" si="156"/>
        <v>1.5939552770804886</v>
      </c>
      <c r="Q189" s="64">
        <f t="shared" si="161"/>
        <v>-2.4152678838125441E-2</v>
      </c>
      <c r="R189" s="64">
        <f t="shared" si="161"/>
        <v>4.6909799999999995E-2</v>
      </c>
      <c r="S189" s="64">
        <f t="shared" si="157"/>
        <v>5.7548153430659471E-2</v>
      </c>
      <c r="T189" s="64">
        <f t="shared" si="162"/>
        <v>-2.6314613811684248E-3</v>
      </c>
      <c r="U189" s="64">
        <f t="shared" si="162"/>
        <v>5.9204600000000003</v>
      </c>
      <c r="V189" s="64">
        <f t="shared" si="162"/>
        <v>5.9510389689919609</v>
      </c>
      <c r="W189" s="29">
        <f>'2.7 Fert x7 '!D29</f>
        <v>199.46</v>
      </c>
      <c r="X189" s="35">
        <f t="shared" si="170"/>
        <v>0.11000000000001364</v>
      </c>
      <c r="Y189" s="68">
        <f>'2.7 Fert x7 '!F29*k</f>
        <v>2.3351999999999999</v>
      </c>
      <c r="Z189" s="68">
        <f>'2.7 Fert x7 '!G29*k</f>
        <v>1.9719</v>
      </c>
      <c r="AA189" s="68">
        <f>'2.7 Fert x7 '!H29*k</f>
        <v>0.1575</v>
      </c>
      <c r="AB189" s="68">
        <f>'2.7 Fert x7 '!I29/2</f>
        <v>0.17</v>
      </c>
      <c r="AC189" s="68">
        <f t="shared" si="163"/>
        <v>1.0718567999999999</v>
      </c>
      <c r="AD189" s="348">
        <f t="shared" si="164"/>
        <v>1.3214459999999999</v>
      </c>
      <c r="AE189" s="68">
        <f t="shared" si="165"/>
        <v>4.7638079999999999E-2</v>
      </c>
      <c r="AF189" s="36">
        <f t="shared" si="171"/>
        <v>1.0718567999999999</v>
      </c>
      <c r="AG189" s="33">
        <f t="shared" si="172"/>
        <v>8.8189674567264635</v>
      </c>
      <c r="AH189" s="33">
        <f t="shared" si="173"/>
        <v>-8.0125810635225392E-2</v>
      </c>
      <c r="AI189" s="36">
        <f t="shared" si="174"/>
        <v>1.3214459999999999</v>
      </c>
      <c r="AJ189" s="33">
        <f t="shared" si="175"/>
        <v>1.6142014503685618</v>
      </c>
      <c r="AK189" s="33">
        <f t="shared" si="176"/>
        <v>-4.1873463110892573E-2</v>
      </c>
      <c r="AL189" s="60">
        <f t="shared" si="177"/>
        <v>4.7638079999999999E-2</v>
      </c>
      <c r="AM189" s="60">
        <f t="shared" si="166"/>
        <v>5.8125106739273499E-2</v>
      </c>
      <c r="AN189" s="60">
        <f t="shared" si="178"/>
        <v>-1.1984750353259965E-3</v>
      </c>
      <c r="AO189" s="34">
        <f t="shared" si="167"/>
        <v>6.0249800000000002</v>
      </c>
      <c r="AP189" s="34">
        <f t="shared" si="179"/>
        <v>6.0117822512185697</v>
      </c>
      <c r="AQ189" s="10">
        <f t="shared" si="168"/>
        <v>4.3680626032400998</v>
      </c>
      <c r="AR189" s="10">
        <f t="shared" si="180"/>
        <v>4.4126481723944302</v>
      </c>
      <c r="AS189" s="10">
        <f t="shared" si="181"/>
        <v>4.4585569154330429E-2</v>
      </c>
      <c r="AT189" s="10">
        <f>SUM(AS$165:AS189)*5</f>
        <v>22.049143806452175</v>
      </c>
      <c r="AU189" s="10"/>
      <c r="AV189" s="10"/>
      <c r="AW189" s="10"/>
      <c r="AY189" s="10"/>
    </row>
    <row r="190" spans="1:53" x14ac:dyDescent="0.25">
      <c r="A190" s="4">
        <v>130</v>
      </c>
      <c r="B190" s="18">
        <f t="shared" si="158"/>
        <v>2153</v>
      </c>
      <c r="C190" s="39">
        <f t="shared" si="154"/>
        <v>198.74</v>
      </c>
      <c r="D190" s="8">
        <f t="shared" si="169"/>
        <v>0.23000000000001819</v>
      </c>
      <c r="E190" s="64">
        <f t="shared" si="183"/>
        <v>2.3016000000000001</v>
      </c>
      <c r="F190" s="64">
        <f t="shared" si="183"/>
        <v>1.9403999999999999</v>
      </c>
      <c r="G190" s="64">
        <f t="shared" si="183"/>
        <v>0.15539999999999998</v>
      </c>
      <c r="H190" s="64">
        <f t="shared" si="183"/>
        <v>0.19</v>
      </c>
      <c r="I190" s="64">
        <f t="shared" si="183"/>
        <v>1.0564344000000001</v>
      </c>
      <c r="J190" s="64">
        <f t="shared" si="183"/>
        <v>1.3012440000000001</v>
      </c>
      <c r="K190" s="64">
        <f t="shared" si="183"/>
        <v>4.6952640000000004E-2</v>
      </c>
      <c r="L190" s="64">
        <f t="shared" si="183"/>
        <v>1.0564344000000001</v>
      </c>
      <c r="M190" s="64">
        <f t="shared" si="155"/>
        <v>8.5212048110875838</v>
      </c>
      <c r="N190" s="64">
        <f t="shared" si="160"/>
        <v>-5.3564680559263778E-2</v>
      </c>
      <c r="O190" s="64">
        <f t="shared" si="160"/>
        <v>1.3012440000000001</v>
      </c>
      <c r="P190" s="64">
        <f t="shared" si="156"/>
        <v>1.583018146332924</v>
      </c>
      <c r="Q190" s="64">
        <f t="shared" si="161"/>
        <v>-1.0937130747564527E-2</v>
      </c>
      <c r="R190" s="64">
        <f t="shared" si="161"/>
        <v>4.6952640000000004E-2</v>
      </c>
      <c r="S190" s="64">
        <f t="shared" si="157"/>
        <v>5.7125812383895802E-2</v>
      </c>
      <c r="T190" s="64">
        <f t="shared" si="162"/>
        <v>-4.2234104676366901E-4</v>
      </c>
      <c r="U190" s="64">
        <f t="shared" si="162"/>
        <v>5.9636200000000006</v>
      </c>
      <c r="V190" s="64">
        <f t="shared" si="162"/>
        <v>6.1286958476464273</v>
      </c>
      <c r="W190" s="29">
        <f>'2.7 Fert x7 '!D30</f>
        <v>199.75</v>
      </c>
      <c r="X190" s="35">
        <f t="shared" si="170"/>
        <v>0.28999999999999204</v>
      </c>
      <c r="Y190" s="68">
        <f>'2.7 Fert x7 '!F30*k</f>
        <v>2.3561999999999999</v>
      </c>
      <c r="Z190" s="68">
        <f>'2.7 Fert x7 '!G30*k</f>
        <v>1.9866000000000001</v>
      </c>
      <c r="AA190" s="68">
        <f>'2.7 Fert x7 '!H30*k</f>
        <v>0.1575</v>
      </c>
      <c r="AB190" s="68">
        <f>'2.7 Fert x7 '!I30/2</f>
        <v>0.125</v>
      </c>
      <c r="AC190" s="68">
        <f t="shared" si="163"/>
        <v>1.0814957999999999</v>
      </c>
      <c r="AD190" s="348">
        <f t="shared" si="164"/>
        <v>1.3321769999999999</v>
      </c>
      <c r="AE190" s="68">
        <f t="shared" si="165"/>
        <v>4.8066480000000002E-2</v>
      </c>
      <c r="AF190" s="36">
        <f t="shared" si="171"/>
        <v>1.0814957999999999</v>
      </c>
      <c r="AG190" s="33">
        <f t="shared" si="172"/>
        <v>8.7588528871434086</v>
      </c>
      <c r="AH190" s="33">
        <f t="shared" si="173"/>
        <v>-6.0114569583054944E-2</v>
      </c>
      <c r="AI190" s="36">
        <f t="shared" si="174"/>
        <v>1.3321769999999999</v>
      </c>
      <c r="AJ190" s="33">
        <f t="shared" si="175"/>
        <v>1.6175301979391925</v>
      </c>
      <c r="AK190" s="33">
        <f t="shared" si="176"/>
        <v>3.3287475706307301E-3</v>
      </c>
      <c r="AL190" s="60">
        <f t="shared" si="177"/>
        <v>4.8066480000000002E-2</v>
      </c>
      <c r="AM190" s="60">
        <f t="shared" si="166"/>
        <v>5.834164428313305E-2</v>
      </c>
      <c r="AN190" s="60">
        <f t="shared" si="178"/>
        <v>2.1653754385955043E-4</v>
      </c>
      <c r="AO190" s="34">
        <f t="shared" si="167"/>
        <v>6.0128900000000005</v>
      </c>
      <c r="AP190" s="34">
        <f t="shared" si="179"/>
        <v>6.2463207155314278</v>
      </c>
      <c r="AQ190" s="10">
        <f t="shared" si="168"/>
        <v>4.4984627521724772</v>
      </c>
      <c r="AR190" s="10">
        <f t="shared" si="180"/>
        <v>4.5847994052000676</v>
      </c>
      <c r="AS190" s="10">
        <f t="shared" si="181"/>
        <v>8.6336653027590415E-2</v>
      </c>
      <c r="AT190" s="10">
        <f>SUM(AS$165:AS190)*5</f>
        <v>22.480827071590127</v>
      </c>
      <c r="AU190" s="10"/>
      <c r="AV190" s="10"/>
      <c r="AW190" s="10"/>
      <c r="AY190" s="10"/>
    </row>
    <row r="191" spans="1:53" x14ac:dyDescent="0.25">
      <c r="A191" s="4">
        <v>135</v>
      </c>
      <c r="B191" s="18">
        <f t="shared" si="158"/>
        <v>2158</v>
      </c>
      <c r="C191" s="39">
        <f t="shared" si="154"/>
        <v>198.91</v>
      </c>
      <c r="D191" s="8">
        <f t="shared" si="169"/>
        <v>0.16999999999998749</v>
      </c>
      <c r="E191" s="64">
        <f t="shared" si="183"/>
        <v>2.3183999999999996</v>
      </c>
      <c r="F191" s="64">
        <f t="shared" si="183"/>
        <v>1.9508999999999999</v>
      </c>
      <c r="G191" s="64">
        <f t="shared" si="183"/>
        <v>0.15539999999999998</v>
      </c>
      <c r="H191" s="64">
        <f t="shared" si="183"/>
        <v>0.25</v>
      </c>
      <c r="I191" s="64">
        <f t="shared" si="183"/>
        <v>1.0641455999999998</v>
      </c>
      <c r="J191" s="64">
        <f t="shared" si="183"/>
        <v>1.3093499999999998</v>
      </c>
      <c r="K191" s="64">
        <f t="shared" si="183"/>
        <v>4.7295359999999995E-2</v>
      </c>
      <c r="L191" s="64">
        <f t="shared" si="183"/>
        <v>1.0641455999999998</v>
      </c>
      <c r="M191" s="64">
        <f t="shared" si="155"/>
        <v>8.4822852482539375</v>
      </c>
      <c r="N191" s="64">
        <f t="shared" si="160"/>
        <v>-3.8919562833646282E-2</v>
      </c>
      <c r="O191" s="64">
        <f t="shared" si="160"/>
        <v>1.3093499999999998</v>
      </c>
      <c r="P191" s="64">
        <f t="shared" si="156"/>
        <v>1.5891907165033421</v>
      </c>
      <c r="Q191" s="64">
        <f t="shared" si="161"/>
        <v>6.1725701704180569E-3</v>
      </c>
      <c r="R191" s="64">
        <f t="shared" si="161"/>
        <v>4.7295359999999995E-2</v>
      </c>
      <c r="S191" s="64">
        <f t="shared" si="157"/>
        <v>5.7393872329360787E-2</v>
      </c>
      <c r="T191" s="64">
        <f t="shared" si="162"/>
        <v>2.6805994546498513E-4</v>
      </c>
      <c r="U191" s="64">
        <f t="shared" si="162"/>
        <v>6.0771099999999993</v>
      </c>
      <c r="V191" s="64">
        <f t="shared" si="162"/>
        <v>6.2146310672822231</v>
      </c>
      <c r="W191" s="29">
        <f>'2.7 Fert x7 '!D31</f>
        <v>200.04</v>
      </c>
      <c r="X191" s="35">
        <f t="shared" si="170"/>
        <v>0.28999999999999204</v>
      </c>
      <c r="Y191" s="68">
        <f>'2.7 Fert x7 '!F31*k</f>
        <v>2.3268</v>
      </c>
      <c r="Z191" s="68">
        <f>'2.7 Fert x7 '!G31*k</f>
        <v>1.9887000000000001</v>
      </c>
      <c r="AA191" s="68">
        <f>'2.7 Fert x7 '!H31*k</f>
        <v>0.1575</v>
      </c>
      <c r="AB191" s="68">
        <f>'2.7 Fert x7 '!I31/2</f>
        <v>0.15</v>
      </c>
      <c r="AC191" s="68">
        <f t="shared" si="163"/>
        <v>1.0680012000000001</v>
      </c>
      <c r="AD191" s="348">
        <f t="shared" si="164"/>
        <v>1.3257720000000002</v>
      </c>
      <c r="AE191" s="68">
        <f t="shared" si="165"/>
        <v>4.7466720000000004E-2</v>
      </c>
      <c r="AF191" s="36">
        <f t="shared" si="171"/>
        <v>1.0680012000000001</v>
      </c>
      <c r="AG191" s="33">
        <f t="shared" si="172"/>
        <v>8.6930255147305768</v>
      </c>
      <c r="AH191" s="33">
        <f t="shared" si="173"/>
        <v>-6.5827372412831764E-2</v>
      </c>
      <c r="AI191" s="36">
        <f t="shared" si="174"/>
        <v>1.3257720000000002</v>
      </c>
      <c r="AJ191" s="33">
        <f t="shared" si="175"/>
        <v>1.6117136429342056</v>
      </c>
      <c r="AK191" s="33">
        <f t="shared" si="176"/>
        <v>-5.8165550049869008E-3</v>
      </c>
      <c r="AL191" s="60">
        <f t="shared" si="177"/>
        <v>4.7466720000000004E-2</v>
      </c>
      <c r="AM191" s="60">
        <f t="shared" si="166"/>
        <v>5.7780163074544193E-2</v>
      </c>
      <c r="AN191" s="60">
        <f t="shared" si="178"/>
        <v>-5.6148120858885708E-4</v>
      </c>
      <c r="AO191" s="34">
        <f t="shared" si="167"/>
        <v>6.0099000000000009</v>
      </c>
      <c r="AP191" s="34">
        <f t="shared" si="179"/>
        <v>6.2276945913735853</v>
      </c>
      <c r="AQ191" s="10">
        <f t="shared" si="168"/>
        <v>4.5615392033851512</v>
      </c>
      <c r="AR191" s="10">
        <f t="shared" si="180"/>
        <v>4.5711278300682121</v>
      </c>
      <c r="AS191" s="10">
        <f t="shared" si="181"/>
        <v>9.5886266830609301E-3</v>
      </c>
      <c r="AT191" s="10">
        <f>SUM(AS$165:AS191)*5</f>
        <v>22.528770205005433</v>
      </c>
      <c r="AU191" s="10"/>
      <c r="AV191" s="10"/>
      <c r="AW191" s="10"/>
      <c r="AY191" s="10"/>
    </row>
    <row r="192" spans="1:53" x14ac:dyDescent="0.25">
      <c r="A192" s="4">
        <v>140</v>
      </c>
      <c r="B192" s="18">
        <f t="shared" si="158"/>
        <v>2163</v>
      </c>
      <c r="C192" s="39">
        <f t="shared" si="154"/>
        <v>199.04</v>
      </c>
      <c r="D192" s="8">
        <f t="shared" si="169"/>
        <v>0.12999999999999545</v>
      </c>
      <c r="E192" s="64">
        <f t="shared" si="183"/>
        <v>2.4087000000000001</v>
      </c>
      <c r="F192" s="64">
        <f t="shared" si="183"/>
        <v>1.8773999999999997</v>
      </c>
      <c r="G192" s="64">
        <f t="shared" si="183"/>
        <v>0.15329999999999999</v>
      </c>
      <c r="H192" s="64">
        <f t="shared" si="183"/>
        <v>0.20499999999999999</v>
      </c>
      <c r="I192" s="64">
        <f t="shared" si="183"/>
        <v>1.1055933</v>
      </c>
      <c r="J192" s="64">
        <f t="shared" si="183"/>
        <v>1.3035435</v>
      </c>
      <c r="K192" s="64">
        <f t="shared" si="183"/>
        <v>4.9137480000000004E-2</v>
      </c>
      <c r="L192" s="64">
        <f t="shared" si="183"/>
        <v>1.1055933</v>
      </c>
      <c r="M192" s="64">
        <f t="shared" si="155"/>
        <v>8.4898515009058695</v>
      </c>
      <c r="N192" s="64">
        <f t="shared" si="160"/>
        <v>7.5662526519320039E-3</v>
      </c>
      <c r="O192" s="64">
        <f t="shared" si="160"/>
        <v>1.3035435</v>
      </c>
      <c r="P192" s="64">
        <f t="shared" si="156"/>
        <v>1.5844753830595553</v>
      </c>
      <c r="Q192" s="64">
        <f t="shared" si="161"/>
        <v>-4.7153334437868288E-3</v>
      </c>
      <c r="R192" s="64">
        <f t="shared" si="161"/>
        <v>4.9137480000000004E-2</v>
      </c>
      <c r="S192" s="64">
        <f t="shared" si="157"/>
        <v>5.9283379080661495E-2</v>
      </c>
      <c r="T192" s="64">
        <f t="shared" si="162"/>
        <v>1.8895067513007083E-3</v>
      </c>
      <c r="U192" s="64">
        <f t="shared" si="162"/>
        <v>6.0377199999999993</v>
      </c>
      <c r="V192" s="64">
        <f t="shared" si="162"/>
        <v>6.1724604259594411</v>
      </c>
      <c r="W192" s="29">
        <f>'2.7 Fert x7 '!D32</f>
        <v>200.28</v>
      </c>
      <c r="X192" s="35">
        <f t="shared" si="170"/>
        <v>0.24000000000000909</v>
      </c>
      <c r="Y192" s="68">
        <f>'2.7 Fert x7 '!F32*k</f>
        <v>2.415</v>
      </c>
      <c r="Z192" s="68">
        <f>'2.7 Fert x7 '!G32*k</f>
        <v>1.9445999999999999</v>
      </c>
      <c r="AA192" s="68">
        <f>'2.7 Fert x7 '!H32*k</f>
        <v>0.1575</v>
      </c>
      <c r="AB192" s="68">
        <f>'2.7 Fert x7 '!I32/2</f>
        <v>0.245</v>
      </c>
      <c r="AC192" s="68">
        <f t="shared" si="163"/>
        <v>1.1084850000000002</v>
      </c>
      <c r="AD192" s="348">
        <f t="shared" si="164"/>
        <v>1.3306229999999999</v>
      </c>
      <c r="AE192" s="68">
        <f t="shared" si="165"/>
        <v>4.9266000000000004E-2</v>
      </c>
      <c r="AF192" s="36">
        <f t="shared" si="171"/>
        <v>1.1084850000000002</v>
      </c>
      <c r="AG192" s="33">
        <f t="shared" si="172"/>
        <v>8.6762032585962832</v>
      </c>
      <c r="AH192" s="33">
        <f t="shared" si="173"/>
        <v>-1.6822256134293667E-2</v>
      </c>
      <c r="AI192" s="36">
        <f t="shared" si="174"/>
        <v>1.3306229999999999</v>
      </c>
      <c r="AJ192" s="33">
        <f t="shared" si="175"/>
        <v>1.6155364115624127</v>
      </c>
      <c r="AK192" s="33">
        <f t="shared" si="176"/>
        <v>3.8227686282070739E-3</v>
      </c>
      <c r="AL192" s="60">
        <f t="shared" si="177"/>
        <v>4.9266000000000004E-2</v>
      </c>
      <c r="AM192" s="60">
        <f t="shared" si="166"/>
        <v>5.9480186282018691E-2</v>
      </c>
      <c r="AN192" s="60">
        <f t="shared" si="178"/>
        <v>1.7000232074744978E-3</v>
      </c>
      <c r="AO192" s="34">
        <f t="shared" si="167"/>
        <v>6.1907300000000003</v>
      </c>
      <c r="AP192" s="34">
        <f t="shared" si="179"/>
        <v>6.4194305357013972</v>
      </c>
      <c r="AQ192" s="10">
        <f t="shared" si="168"/>
        <v>4.5305859526542296</v>
      </c>
      <c r="AR192" s="10">
        <f t="shared" si="180"/>
        <v>4.7118620132048257</v>
      </c>
      <c r="AS192" s="10">
        <f t="shared" si="181"/>
        <v>0.18127606055059609</v>
      </c>
      <c r="AT192" s="10">
        <f>SUM(AS$165:AS192)*5</f>
        <v>23.435150507758415</v>
      </c>
      <c r="AU192" s="10"/>
      <c r="AV192" s="10"/>
      <c r="AW192" s="10"/>
      <c r="AX192" s="10"/>
      <c r="AY192" s="10"/>
      <c r="AZ192" s="11"/>
    </row>
    <row r="193" spans="1:52" x14ac:dyDescent="0.25">
      <c r="A193" s="4">
        <v>145</v>
      </c>
      <c r="B193" s="18">
        <f t="shared" si="158"/>
        <v>2168</v>
      </c>
      <c r="C193" s="39">
        <f t="shared" si="154"/>
        <v>199.4</v>
      </c>
      <c r="D193" s="8">
        <f t="shared" si="169"/>
        <v>0.36000000000001364</v>
      </c>
      <c r="E193" s="64">
        <f t="shared" si="183"/>
        <v>2.4653999999999998</v>
      </c>
      <c r="F193" s="64">
        <f t="shared" si="183"/>
        <v>1.8416999999999999</v>
      </c>
      <c r="G193" s="64">
        <f t="shared" si="183"/>
        <v>0.15329999999999999</v>
      </c>
      <c r="H193" s="64">
        <f t="shared" si="183"/>
        <v>0.17499999999999999</v>
      </c>
      <c r="I193" s="64">
        <f t="shared" si="183"/>
        <v>1.1316185999999999</v>
      </c>
      <c r="J193" s="64">
        <f t="shared" si="183"/>
        <v>1.3038689999999999</v>
      </c>
      <c r="K193" s="64">
        <f t="shared" si="183"/>
        <v>5.0294159999999997E-2</v>
      </c>
      <c r="L193" s="64">
        <f t="shared" si="183"/>
        <v>1.1316185999999999</v>
      </c>
      <c r="M193" s="64">
        <f t="shared" si="155"/>
        <v>8.5224636064140498</v>
      </c>
      <c r="N193" s="64">
        <f t="shared" si="160"/>
        <v>3.2612105508180278E-2</v>
      </c>
      <c r="O193" s="64">
        <f t="shared" si="160"/>
        <v>1.3038689999999999</v>
      </c>
      <c r="P193" s="64">
        <f t="shared" si="156"/>
        <v>1.583967321996141</v>
      </c>
      <c r="Q193" s="64">
        <f t="shared" si="161"/>
        <v>-5.0806106341427792E-4</v>
      </c>
      <c r="R193" s="64">
        <f t="shared" si="161"/>
        <v>5.0294159999999997E-2</v>
      </c>
      <c r="S193" s="64">
        <f t="shared" si="157"/>
        <v>6.0774079839897112E-2</v>
      </c>
      <c r="T193" s="64">
        <f t="shared" si="162"/>
        <v>1.4907007592356164E-3</v>
      </c>
      <c r="U193" s="64">
        <f t="shared" si="162"/>
        <v>6.0260199999999999</v>
      </c>
      <c r="V193" s="64">
        <f t="shared" si="162"/>
        <v>6.4196147452040151</v>
      </c>
      <c r="W193" s="29">
        <f>'2.7 Fert x7 '!D33</f>
        <v>200.64</v>
      </c>
      <c r="X193" s="35">
        <f t="shared" si="170"/>
        <v>0.35999999999998522</v>
      </c>
      <c r="Y193" s="68">
        <f>'2.7 Fert x7 '!F33*k</f>
        <v>2.2848000000000002</v>
      </c>
      <c r="Z193" s="68">
        <f>'2.7 Fert x7 '!G33*k</f>
        <v>2.1294</v>
      </c>
      <c r="AA193" s="68">
        <f>'2.7 Fert x7 '!H33*k</f>
        <v>0.1638</v>
      </c>
      <c r="AB193" s="68">
        <f>'2.7 Fert x7 '!I33/2</f>
        <v>0.27500000000000002</v>
      </c>
      <c r="AC193" s="68">
        <f t="shared" si="163"/>
        <v>1.0487232000000002</v>
      </c>
      <c r="AD193" s="348">
        <f t="shared" si="164"/>
        <v>1.3689480000000001</v>
      </c>
      <c r="AE193" s="68">
        <f t="shared" si="165"/>
        <v>4.6609920000000006E-2</v>
      </c>
      <c r="AF193" s="36">
        <f t="shared" si="171"/>
        <v>1.0487232000000002</v>
      </c>
      <c r="AG193" s="33">
        <f t="shared" si="172"/>
        <v>8.6017968340426627</v>
      </c>
      <c r="AH193" s="33">
        <f t="shared" si="173"/>
        <v>-7.4406424553620454E-2</v>
      </c>
      <c r="AI193" s="36">
        <f t="shared" si="174"/>
        <v>1.3689480000000001</v>
      </c>
      <c r="AJ193" s="33">
        <f t="shared" si="175"/>
        <v>1.6545371879673909</v>
      </c>
      <c r="AK193" s="33">
        <f t="shared" si="176"/>
        <v>3.9000776404978232E-2</v>
      </c>
      <c r="AL193" s="60">
        <f t="shared" si="177"/>
        <v>4.6609920000000006E-2</v>
      </c>
      <c r="AM193" s="60">
        <f t="shared" si="166"/>
        <v>5.7124630766563628E-2</v>
      </c>
      <c r="AN193" s="60">
        <f t="shared" si="178"/>
        <v>-2.3555555154550628E-3</v>
      </c>
      <c r="AO193" s="34">
        <f t="shared" si="167"/>
        <v>6.3089000000000013</v>
      </c>
      <c r="AP193" s="34">
        <f t="shared" si="179"/>
        <v>6.6311387963358897</v>
      </c>
      <c r="AQ193" s="10">
        <f t="shared" si="168"/>
        <v>4.7119972229797469</v>
      </c>
      <c r="AR193" s="10">
        <f t="shared" si="180"/>
        <v>4.8672558765105425</v>
      </c>
      <c r="AS193" s="10">
        <f t="shared" si="181"/>
        <v>0.1552586535307956</v>
      </c>
      <c r="AT193" s="10">
        <f>SUM(AS$165:AS193)*5</f>
        <v>24.211443775412391</v>
      </c>
      <c r="AU193" s="10"/>
      <c r="AV193" s="10"/>
      <c r="AW193" s="10"/>
      <c r="AX193" s="10"/>
      <c r="AY193" s="10"/>
      <c r="AZ193" s="11"/>
    </row>
    <row r="194" spans="1:52" x14ac:dyDescent="0.25">
      <c r="A194" s="4">
        <v>150</v>
      </c>
      <c r="B194" s="18">
        <f t="shared" si="158"/>
        <v>2173</v>
      </c>
      <c r="C194" s="39">
        <f t="shared" si="154"/>
        <v>199.67</v>
      </c>
      <c r="D194" s="8">
        <f t="shared" si="169"/>
        <v>0.26999999999998181</v>
      </c>
      <c r="E194" s="64">
        <f t="shared" si="183"/>
        <v>2.4780000000000002</v>
      </c>
      <c r="F194" s="64">
        <f t="shared" si="183"/>
        <v>1.8648</v>
      </c>
      <c r="G194" s="64">
        <f t="shared" si="183"/>
        <v>0.15539999999999998</v>
      </c>
      <c r="H194" s="64">
        <f t="shared" si="183"/>
        <v>0.14000000000000001</v>
      </c>
      <c r="I194" s="64">
        <f t="shared" si="183"/>
        <v>1.1374020000000002</v>
      </c>
      <c r="J194" s="64">
        <f t="shared" si="183"/>
        <v>1.315734</v>
      </c>
      <c r="K194" s="64">
        <f t="shared" si="183"/>
        <v>5.0551200000000004E-2</v>
      </c>
      <c r="L194" s="64">
        <f t="shared" si="183"/>
        <v>1.1374020000000002</v>
      </c>
      <c r="M194" s="64">
        <f t="shared" si="155"/>
        <v>8.5566374932344686</v>
      </c>
      <c r="N194" s="64">
        <f t="shared" si="160"/>
        <v>3.4173886820418886E-2</v>
      </c>
      <c r="O194" s="64">
        <f t="shared" si="160"/>
        <v>1.315734</v>
      </c>
      <c r="P194" s="64">
        <f t="shared" si="156"/>
        <v>1.5957425086403418</v>
      </c>
      <c r="Q194" s="64">
        <f t="shared" si="161"/>
        <v>1.1775186644200852E-2</v>
      </c>
      <c r="R194" s="64">
        <f t="shared" si="161"/>
        <v>5.0551200000000004E-2</v>
      </c>
      <c r="S194" s="64">
        <f t="shared" si="157"/>
        <v>6.1294640993790978E-2</v>
      </c>
      <c r="T194" s="64">
        <f t="shared" si="162"/>
        <v>5.2056115389386565E-4</v>
      </c>
      <c r="U194" s="64">
        <f t="shared" si="162"/>
        <v>6.0296600000000007</v>
      </c>
      <c r="V194" s="64">
        <f t="shared" si="162"/>
        <v>6.3461296346184959</v>
      </c>
      <c r="W194" s="29">
        <f>'2.7 Fert x7 '!D34</f>
        <v>200.86</v>
      </c>
      <c r="X194" s="35">
        <f t="shared" si="170"/>
        <v>0.22000000000002728</v>
      </c>
      <c r="Y194" s="68">
        <f>'2.7 Fert x7 '!F34*k</f>
        <v>2.5409999999999999</v>
      </c>
      <c r="Z194" s="68">
        <f>'2.7 Fert x7 '!G34*k</f>
        <v>1.8920999999999999</v>
      </c>
      <c r="AA194" s="68">
        <f>'2.7 Fert x7 '!H34*k</f>
        <v>0.1575</v>
      </c>
      <c r="AB194" s="68">
        <f>'2.7 Fert x7 '!I34/2</f>
        <v>0.23</v>
      </c>
      <c r="AC194" s="68">
        <f t="shared" si="163"/>
        <v>1.1663190000000001</v>
      </c>
      <c r="AD194" s="348">
        <f t="shared" si="164"/>
        <v>1.3415429999999999</v>
      </c>
      <c r="AE194" s="68">
        <f t="shared" si="165"/>
        <v>5.1836400000000005E-2</v>
      </c>
      <c r="AF194" s="36">
        <f t="shared" si="171"/>
        <v>1.1663190000000001</v>
      </c>
      <c r="AG194" s="33">
        <f t="shared" si="172"/>
        <v>8.6546180792346572</v>
      </c>
      <c r="AH194" s="33">
        <f t="shared" si="173"/>
        <v>5.2821245191994493E-2</v>
      </c>
      <c r="AI194" s="36">
        <f t="shared" si="174"/>
        <v>1.3415429999999999</v>
      </c>
      <c r="AJ194" s="33">
        <f t="shared" si="175"/>
        <v>1.6340266163342658</v>
      </c>
      <c r="AK194" s="33">
        <f t="shared" si="176"/>
        <v>-2.0510571633125085E-2</v>
      </c>
      <c r="AL194" s="60">
        <f t="shared" si="177"/>
        <v>5.1836400000000005E-2</v>
      </c>
      <c r="AM194" s="60">
        <f t="shared" si="166"/>
        <v>6.1934703446953711E-2</v>
      </c>
      <c r="AN194" s="60">
        <f t="shared" si="178"/>
        <v>4.8100726803900831E-3</v>
      </c>
      <c r="AO194" s="34">
        <f t="shared" si="167"/>
        <v>6.2667799999999998</v>
      </c>
      <c r="AP194" s="34">
        <f t="shared" si="179"/>
        <v>6.5239007462392857</v>
      </c>
      <c r="AQ194" s="10">
        <f t="shared" si="168"/>
        <v>4.6580591518099759</v>
      </c>
      <c r="AR194" s="10">
        <f t="shared" si="180"/>
        <v>4.7885431477396363</v>
      </c>
      <c r="AS194" s="10">
        <f t="shared" si="181"/>
        <v>0.13048399592966042</v>
      </c>
      <c r="AT194" s="10">
        <f>SUM(AS$165:AS194)*5</f>
        <v>24.863863755060692</v>
      </c>
      <c r="AU194" s="10"/>
      <c r="AV194" s="10"/>
      <c r="AW194" s="10"/>
      <c r="AX194" s="10"/>
      <c r="AY194" s="10"/>
      <c r="AZ194" s="11"/>
    </row>
    <row r="195" spans="1:52" x14ac:dyDescent="0.25">
      <c r="K195" s="1"/>
    </row>
    <row r="196" spans="1:52" x14ac:dyDescent="0.25">
      <c r="K196" s="1"/>
    </row>
    <row r="197" spans="1:52" ht="18.75" x14ac:dyDescent="0.3">
      <c r="C197" s="361" t="s">
        <v>19</v>
      </c>
      <c r="D197" s="361"/>
      <c r="E197" s="361"/>
      <c r="F197" s="361"/>
      <c r="G197" s="361"/>
      <c r="H197" s="361"/>
      <c r="I197" s="361"/>
      <c r="J197" s="361"/>
      <c r="K197" s="361"/>
      <c r="L197" s="361"/>
      <c r="M197" s="361"/>
      <c r="N197" s="361"/>
      <c r="O197" s="361"/>
      <c r="P197" s="361"/>
      <c r="Q197" s="361"/>
      <c r="R197" s="361"/>
      <c r="S197" s="361"/>
      <c r="T197" s="361"/>
      <c r="U197" s="361"/>
      <c r="V197" s="361"/>
      <c r="W197" s="362" t="s">
        <v>121</v>
      </c>
      <c r="X197" s="362"/>
      <c r="Y197" s="362"/>
      <c r="Z197" s="362"/>
      <c r="AA197" s="362"/>
      <c r="AB197" s="362"/>
      <c r="AC197" s="362"/>
      <c r="AD197" s="362"/>
      <c r="AE197" s="362"/>
      <c r="AF197" s="362"/>
      <c r="AG197" s="362"/>
      <c r="AH197" s="362"/>
      <c r="AI197" s="362"/>
      <c r="AJ197" s="362"/>
      <c r="AK197" s="362"/>
      <c r="AL197" s="362"/>
      <c r="AM197" s="362"/>
      <c r="AN197" s="362"/>
      <c r="AO197" s="362"/>
      <c r="AP197" s="362"/>
      <c r="AQ197" s="37"/>
      <c r="AR197" s="37"/>
      <c r="AS197" s="37"/>
      <c r="AT197" s="38"/>
      <c r="AU197" s="38"/>
      <c r="AV197" s="38"/>
      <c r="AW197" s="38"/>
      <c r="AX197" s="38"/>
      <c r="AY197" s="38"/>
    </row>
    <row r="198" spans="1:52" ht="135" x14ac:dyDescent="0.25">
      <c r="A198" s="13" t="s">
        <v>4</v>
      </c>
      <c r="B198" s="14" t="s">
        <v>0</v>
      </c>
      <c r="C198" s="58" t="s">
        <v>7</v>
      </c>
      <c r="D198" s="5" t="s">
        <v>6</v>
      </c>
      <c r="E198" s="21" t="s">
        <v>41</v>
      </c>
      <c r="F198" s="58" t="s">
        <v>42</v>
      </c>
      <c r="G198" s="58" t="s">
        <v>43</v>
      </c>
      <c r="H198" s="58"/>
      <c r="I198" s="58" t="s">
        <v>39</v>
      </c>
      <c r="J198" s="58" t="s">
        <v>40</v>
      </c>
      <c r="K198" s="58" t="s">
        <v>44</v>
      </c>
      <c r="L198" s="58" t="s">
        <v>36</v>
      </c>
      <c r="M198" s="15" t="s">
        <v>8</v>
      </c>
      <c r="N198" s="5" t="s">
        <v>11</v>
      </c>
      <c r="O198" s="5" t="s">
        <v>38</v>
      </c>
      <c r="P198" s="15" t="s">
        <v>33</v>
      </c>
      <c r="Q198" s="5" t="s">
        <v>34</v>
      </c>
      <c r="R198" s="58" t="s">
        <v>45</v>
      </c>
      <c r="S198" s="15" t="s">
        <v>46</v>
      </c>
      <c r="T198" s="5" t="s">
        <v>32</v>
      </c>
      <c r="U198" s="5" t="s">
        <v>24</v>
      </c>
      <c r="V198" s="5" t="s">
        <v>1</v>
      </c>
      <c r="W198" s="26" t="s">
        <v>5</v>
      </c>
      <c r="X198" s="26" t="s">
        <v>6</v>
      </c>
      <c r="Y198" s="27" t="s">
        <v>41</v>
      </c>
      <c r="Z198" s="59" t="s">
        <v>42</v>
      </c>
      <c r="AA198" s="59" t="s">
        <v>43</v>
      </c>
      <c r="AB198" s="59" t="s">
        <v>75</v>
      </c>
      <c r="AC198" s="59" t="s">
        <v>39</v>
      </c>
      <c r="AD198" s="59" t="s">
        <v>40</v>
      </c>
      <c r="AE198" s="59" t="s">
        <v>44</v>
      </c>
      <c r="AF198" s="67" t="s">
        <v>36</v>
      </c>
      <c r="AG198" s="26" t="s">
        <v>8</v>
      </c>
      <c r="AH198" s="28" t="s">
        <v>11</v>
      </c>
      <c r="AI198" s="28" t="s">
        <v>38</v>
      </c>
      <c r="AJ198" s="26" t="s">
        <v>33</v>
      </c>
      <c r="AK198" s="28" t="s">
        <v>34</v>
      </c>
      <c r="AL198" s="28" t="s">
        <v>47</v>
      </c>
      <c r="AM198" s="26" t="s">
        <v>46</v>
      </c>
      <c r="AN198" s="28" t="s">
        <v>32</v>
      </c>
      <c r="AO198" s="28" t="s">
        <v>24</v>
      </c>
      <c r="AP198" s="26" t="s">
        <v>1</v>
      </c>
      <c r="AQ198" s="6" t="str">
        <f>"Climate benefit " &amp;C197 &amp; " ton CO2/ha"</f>
        <v>Climate benefit BAU 95% ton CO2/ha</v>
      </c>
      <c r="AR198" s="6" t="str">
        <f>"Climate benefit "&amp;AT197 &amp; " ton CO2/ha"</f>
        <v>Climate benefit  ton CO2/ha</v>
      </c>
      <c r="AS198" s="6" t="str">
        <f>"Diff "&amp;C197&amp;" and "&amp;AT197 &amp; " ton CO2/ha/year"</f>
        <v>Diff BAU 95% and  ton CO2/ha/year</v>
      </c>
      <c r="AT198" s="16" t="s">
        <v>12</v>
      </c>
    </row>
    <row r="199" spans="1:52" x14ac:dyDescent="0.25">
      <c r="A199" s="4">
        <v>0</v>
      </c>
      <c r="B199" s="4">
        <v>2023</v>
      </c>
      <c r="C199" s="8">
        <f t="shared" ref="C199:C229" si="184">C24</f>
        <v>187.18</v>
      </c>
      <c r="D199" s="8"/>
      <c r="E199" s="8"/>
      <c r="F199" s="8"/>
      <c r="G199" s="8"/>
      <c r="H199" s="8"/>
      <c r="I199" s="8"/>
      <c r="J199" s="8"/>
      <c r="K199" s="8"/>
      <c r="L199" s="8"/>
      <c r="M199" s="65">
        <f t="shared" ref="M199:M229" si="185">M24</f>
        <v>15</v>
      </c>
      <c r="N199" s="22"/>
      <c r="O199" s="22"/>
      <c r="P199" s="65">
        <f t="shared" ref="P199:P229" si="186">P24</f>
        <v>1.5</v>
      </c>
      <c r="Q199" s="22"/>
      <c r="R199" s="22"/>
      <c r="S199" s="61">
        <f t="shared" ref="S199:S229" si="187">S24</f>
        <v>0.05</v>
      </c>
      <c r="T199" s="8"/>
      <c r="U199" s="8"/>
      <c r="V199" s="8"/>
      <c r="W199" s="29">
        <f>'2.8 Fert x35 '!D4</f>
        <v>187.43</v>
      </c>
      <c r="X199" s="29"/>
      <c r="Y199" s="29"/>
      <c r="Z199" s="29"/>
      <c r="AA199" s="29"/>
      <c r="AB199" s="77"/>
      <c r="AC199" s="77"/>
      <c r="AD199" s="77"/>
      <c r="AE199" s="77"/>
      <c r="AF199" s="77"/>
      <c r="AG199" s="78">
        <f>AG24</f>
        <v>15</v>
      </c>
      <c r="AH199" s="77"/>
      <c r="AI199" s="77"/>
      <c r="AJ199" s="78">
        <f>AJ24</f>
        <v>1.5</v>
      </c>
      <c r="AK199" s="77"/>
      <c r="AL199" s="77"/>
      <c r="AM199" s="78">
        <f>AM24</f>
        <v>0.05</v>
      </c>
      <c r="AN199" s="77"/>
      <c r="AO199" s="77"/>
      <c r="AP199" s="77"/>
      <c r="AS199">
        <v>0</v>
      </c>
      <c r="AT199">
        <v>0</v>
      </c>
    </row>
    <row r="200" spans="1:52" x14ac:dyDescent="0.25">
      <c r="A200" s="4">
        <v>5</v>
      </c>
      <c r="B200" s="18">
        <f t="shared" ref="B200:B229" si="188">B199+5</f>
        <v>2028</v>
      </c>
      <c r="C200" s="8">
        <f t="shared" si="184"/>
        <v>187.12</v>
      </c>
      <c r="D200" s="8">
        <f>C200-C199</f>
        <v>-6.0000000000002274E-2</v>
      </c>
      <c r="E200" s="8">
        <f t="shared" ref="E200:L209" si="189">E25</f>
        <v>2.4842999999999997</v>
      </c>
      <c r="F200" s="8">
        <f t="shared" si="189"/>
        <v>1.6463999999999999</v>
      </c>
      <c r="G200" s="8">
        <f t="shared" si="189"/>
        <v>0.14280000000000001</v>
      </c>
      <c r="H200" s="8">
        <f t="shared" si="189"/>
        <v>0.13500000000000001</v>
      </c>
      <c r="I200" s="8">
        <f t="shared" si="189"/>
        <v>1.1402937</v>
      </c>
      <c r="J200" s="8">
        <f t="shared" si="189"/>
        <v>1.2342854999999999</v>
      </c>
      <c r="K200" s="8">
        <f t="shared" si="189"/>
        <v>5.0679719999999998E-2</v>
      </c>
      <c r="L200" s="8">
        <f t="shared" si="189"/>
        <v>1.1402937</v>
      </c>
      <c r="M200" s="8">
        <f t="shared" si="185"/>
        <v>14.198552149441863</v>
      </c>
      <c r="N200" s="8">
        <f t="shared" ref="N200:O229" si="190">N25</f>
        <v>-0.80144785055813728</v>
      </c>
      <c r="O200" s="8">
        <f t="shared" si="190"/>
        <v>1.2342854999999999</v>
      </c>
      <c r="P200" s="8">
        <f t="shared" si="186"/>
        <v>1.4994505429449552</v>
      </c>
      <c r="Q200" s="8">
        <f t="shared" ref="Q200:R229" si="191">Q25</f>
        <v>-5.49457055044833E-4</v>
      </c>
      <c r="R200" s="8">
        <f t="shared" si="191"/>
        <v>5.0679719999999998E-2</v>
      </c>
      <c r="S200" s="8">
        <f t="shared" si="187"/>
        <v>5.9518554764831845E-2</v>
      </c>
      <c r="T200" s="8">
        <f t="shared" ref="T200:V229" si="192">T25</f>
        <v>9.5185547648318422E-3</v>
      </c>
      <c r="U200" s="8">
        <f t="shared" si="192"/>
        <v>5.7310499999999989</v>
      </c>
      <c r="V200" s="8">
        <f t="shared" si="192"/>
        <v>4.8785712471516467</v>
      </c>
      <c r="W200" s="29">
        <f>'2.8 Fert x35 '!D5</f>
        <v>188.18</v>
      </c>
      <c r="X200" s="71">
        <f>W200-W199</f>
        <v>0.75</v>
      </c>
      <c r="Y200" s="29">
        <f>'2.8 Fert x35 '!F5*k</f>
        <v>2.8034999999999997</v>
      </c>
      <c r="Z200" s="29">
        <f>'2.8 Fert x35 '!G5*k</f>
        <v>1.8144</v>
      </c>
      <c r="AA200" s="29">
        <f>'2.8 Fert x35 '!H5*k</f>
        <v>0.15959999999999999</v>
      </c>
      <c r="AB200" s="29">
        <f>'2.8 Fert x35 '!I5/2</f>
        <v>0.2</v>
      </c>
      <c r="AC200" s="68">
        <f>p*Y200</f>
        <v>1.2868065</v>
      </c>
      <c r="AD200" s="348">
        <f t="shared" ref="AD200:AD229" si="193">Z200*paperpulp+Y200*(ppaperboard+papertimb)</f>
        <v>1.3763294999999998</v>
      </c>
      <c r="AE200" s="68">
        <f>Y200*pboard</f>
        <v>5.7191399999999996E-2</v>
      </c>
      <c r="AF200" s="36">
        <f>AC200</f>
        <v>1.2868065</v>
      </c>
      <c r="AG200" s="33">
        <f t="shared" ref="AG200:AG229" si="194">AG199*EXP(-qsawn*5)+AF200</f>
        <v>14.345064949441863</v>
      </c>
      <c r="AH200" s="33">
        <f>AG200-AG199</f>
        <v>-0.65493505055813728</v>
      </c>
      <c r="AI200" s="36">
        <f>AD200</f>
        <v>1.3763294999999998</v>
      </c>
      <c r="AJ200" s="33">
        <f t="shared" ref="AJ200:AJ229" si="195">AJ199*EXP(-qpap*5)+AI200</f>
        <v>1.641494542944955</v>
      </c>
      <c r="AK200" s="33">
        <f>AJ200-AJ199</f>
        <v>0.141494542944955</v>
      </c>
      <c r="AL200" s="60">
        <f>AE200</f>
        <v>5.7191399999999996E-2</v>
      </c>
      <c r="AM200" s="60">
        <f>AM199*EXP(-qpap*5)+AL200</f>
        <v>6.6030234764831844E-2</v>
      </c>
      <c r="AN200" s="60">
        <f>AM200-AM199</f>
        <v>1.6030234764831841E-2</v>
      </c>
      <c r="AO200" s="34">
        <f t="shared" ref="AO200:AO229" si="196">(Z200+Y200+AA200+AB200)*SFtot</f>
        <v>6.4707500000000007</v>
      </c>
      <c r="AP200" s="34">
        <f>X200+AO200+AK200+AN200+AH200</f>
        <v>6.7233397271516502</v>
      </c>
      <c r="AQ200" s="10">
        <f>V200*3.67/5</f>
        <v>3.5808712954093087</v>
      </c>
      <c r="AR200" s="10">
        <f>AP200*3.67/5</f>
        <v>4.934931359729311</v>
      </c>
      <c r="AS200" s="10">
        <f>(AR200-AQ200)</f>
        <v>1.3540600643200023</v>
      </c>
      <c r="AT200" s="10">
        <f>AS200*5</f>
        <v>6.7703003216000113</v>
      </c>
    </row>
    <row r="201" spans="1:52" x14ac:dyDescent="0.25">
      <c r="A201" s="4">
        <v>10</v>
      </c>
      <c r="B201" s="18">
        <f t="shared" si="188"/>
        <v>2033</v>
      </c>
      <c r="C201" s="8">
        <f t="shared" si="184"/>
        <v>187.21</v>
      </c>
      <c r="D201" s="8">
        <f t="shared" ref="D201:D229" si="197">C201-C200</f>
        <v>9.0000000000003411E-2</v>
      </c>
      <c r="E201" s="8">
        <f t="shared" si="189"/>
        <v>2.3519999999999999</v>
      </c>
      <c r="F201" s="8">
        <f t="shared" si="189"/>
        <v>1.7094</v>
      </c>
      <c r="G201" s="8">
        <f t="shared" si="189"/>
        <v>0.14280000000000001</v>
      </c>
      <c r="H201" s="8">
        <f t="shared" si="189"/>
        <v>0.16</v>
      </c>
      <c r="I201" s="8">
        <f t="shared" si="189"/>
        <v>1.0795680000000001</v>
      </c>
      <c r="J201" s="8">
        <f t="shared" si="189"/>
        <v>1.2258119999999999</v>
      </c>
      <c r="K201" s="8">
        <f t="shared" si="189"/>
        <v>4.7980800000000004E-2</v>
      </c>
      <c r="L201" s="8">
        <f t="shared" si="189"/>
        <v>1.0795680000000001</v>
      </c>
      <c r="M201" s="8">
        <f t="shared" si="185"/>
        <v>13.440125571686007</v>
      </c>
      <c r="N201" s="8">
        <f t="shared" si="190"/>
        <v>-0.75842657775585565</v>
      </c>
      <c r="O201" s="8">
        <f t="shared" si="190"/>
        <v>1.2258119999999999</v>
      </c>
      <c r="P201" s="8">
        <f t="shared" si="186"/>
        <v>1.4908799117425571</v>
      </c>
      <c r="Q201" s="8">
        <f t="shared" si="191"/>
        <v>-8.5706312023980935E-3</v>
      </c>
      <c r="R201" s="8">
        <f t="shared" si="191"/>
        <v>4.7980800000000004E-2</v>
      </c>
      <c r="S201" s="8">
        <f t="shared" si="187"/>
        <v>5.8502293420158877E-2</v>
      </c>
      <c r="T201" s="8">
        <f t="shared" si="192"/>
        <v>-1.0162613446729682E-3</v>
      </c>
      <c r="U201" s="8">
        <f t="shared" si="192"/>
        <v>5.6734600000000004</v>
      </c>
      <c r="V201" s="8">
        <f t="shared" si="192"/>
        <v>4.9954465296970776</v>
      </c>
      <c r="W201" s="29">
        <f>'2.8 Fert x35 '!D6</f>
        <v>188.58</v>
      </c>
      <c r="X201" s="71">
        <f t="shared" ref="X201:X229" si="198">W201-W200</f>
        <v>0.40000000000000568</v>
      </c>
      <c r="Y201" s="29">
        <f>'2.8 Fert x35 '!F6*k</f>
        <v>2.6187</v>
      </c>
      <c r="Z201" s="29">
        <f>'2.8 Fert x35 '!G6*k</f>
        <v>2.0474999999999999</v>
      </c>
      <c r="AA201" s="29">
        <f>'2.8 Fert x35 '!H6*k</f>
        <v>0.16800000000000001</v>
      </c>
      <c r="AB201" s="29">
        <f>'2.8 Fert x35 '!I6/2</f>
        <v>0.16</v>
      </c>
      <c r="AC201" s="68">
        <f t="shared" ref="AC201:AC229" si="199">p*Y201</f>
        <v>1.2019833</v>
      </c>
      <c r="AD201" s="348">
        <f t="shared" si="193"/>
        <v>1.4196314999999999</v>
      </c>
      <c r="AE201" s="68">
        <f t="shared" ref="AE201:AE229" si="200">Y201*pboard</f>
        <v>5.3421480000000007E-2</v>
      </c>
      <c r="AF201" s="36">
        <f t="shared" ref="AF201:AF229" si="201">AC201</f>
        <v>1.2019833</v>
      </c>
      <c r="AG201" s="33">
        <f t="shared" si="194"/>
        <v>13.6900876722561</v>
      </c>
      <c r="AH201" s="33">
        <f t="shared" ref="AH201:AH229" si="202">AG201-AG200</f>
        <v>-0.65497727718576293</v>
      </c>
      <c r="AI201" s="36">
        <f t="shared" ref="AI201:AI229" si="203">AD201</f>
        <v>1.4196314999999999</v>
      </c>
      <c r="AJ201" s="33">
        <f t="shared" si="195"/>
        <v>1.7098094806492725</v>
      </c>
      <c r="AK201" s="33">
        <f t="shared" ref="AK201:AK229" si="204">AJ201-AJ200</f>
        <v>6.8314937704317513E-2</v>
      </c>
      <c r="AL201" s="60">
        <f t="shared" ref="AL201:AL229" si="205">AE201</f>
        <v>5.3421480000000007E-2</v>
      </c>
      <c r="AM201" s="60">
        <f t="shared" ref="AM201:AM229" si="206">AM200*EXP(-qpap*5)+AL201</f>
        <v>6.5094086691388081E-2</v>
      </c>
      <c r="AN201" s="60">
        <f t="shared" ref="AN201:AN229" si="207">AM201-AM200</f>
        <v>-9.3614807344376272E-4</v>
      </c>
      <c r="AO201" s="34">
        <f t="shared" si="196"/>
        <v>6.4924600000000003</v>
      </c>
      <c r="AP201" s="34">
        <f t="shared" ref="AP201:AP229" si="208">X201+AO201+AK201+AN201+AH201</f>
        <v>6.3048615124451173</v>
      </c>
      <c r="AQ201" s="10">
        <f t="shared" ref="AQ201:AQ229" si="209">V201*3.67/5</f>
        <v>3.6666577527976552</v>
      </c>
      <c r="AR201" s="10">
        <f t="shared" ref="AR201:AR229" si="210">AP201*3.67/5</f>
        <v>4.6277683501347164</v>
      </c>
      <c r="AS201" s="10">
        <f t="shared" ref="AS201:AS229" si="211">(AR201-AQ201)</f>
        <v>0.96111059733706128</v>
      </c>
      <c r="AT201" s="10">
        <f>AT200+AS201*5</f>
        <v>11.575853308285318</v>
      </c>
    </row>
    <row r="202" spans="1:52" x14ac:dyDescent="0.25">
      <c r="A202" s="4">
        <v>15</v>
      </c>
      <c r="B202" s="18">
        <f t="shared" si="188"/>
        <v>2038</v>
      </c>
      <c r="C202" s="8">
        <f t="shared" si="184"/>
        <v>187.3</v>
      </c>
      <c r="D202" s="8">
        <f t="shared" si="197"/>
        <v>9.0000000000003411E-2</v>
      </c>
      <c r="E202" s="8">
        <f t="shared" si="189"/>
        <v>2.1923999999999997</v>
      </c>
      <c r="F202" s="8">
        <f t="shared" si="189"/>
        <v>1.6862999999999999</v>
      </c>
      <c r="G202" s="8">
        <f t="shared" si="189"/>
        <v>0.1386</v>
      </c>
      <c r="H202" s="8">
        <f t="shared" si="189"/>
        <v>0.12</v>
      </c>
      <c r="I202" s="8">
        <f t="shared" si="189"/>
        <v>1.0063115999999999</v>
      </c>
      <c r="J202" s="8">
        <f t="shared" si="189"/>
        <v>1.1779319999999998</v>
      </c>
      <c r="K202" s="8">
        <f t="shared" si="189"/>
        <v>4.4724959999999994E-2</v>
      </c>
      <c r="L202" s="8">
        <f t="shared" si="189"/>
        <v>1.0063115999999999</v>
      </c>
      <c r="M202" s="8">
        <f t="shared" si="185"/>
        <v>12.706620487201896</v>
      </c>
      <c r="N202" s="8">
        <f t="shared" si="190"/>
        <v>-0.73350508448411134</v>
      </c>
      <c r="O202" s="8">
        <f t="shared" si="190"/>
        <v>1.1779319999999998</v>
      </c>
      <c r="P202" s="8">
        <f t="shared" si="186"/>
        <v>1.4414848238819906</v>
      </c>
      <c r="Q202" s="8">
        <f t="shared" si="191"/>
        <v>-4.9395087860566456E-2</v>
      </c>
      <c r="R202" s="8">
        <f t="shared" si="191"/>
        <v>4.4724959999999994E-2</v>
      </c>
      <c r="S202" s="8">
        <f t="shared" si="187"/>
        <v>5.5066802098089868E-2</v>
      </c>
      <c r="T202" s="8">
        <f t="shared" si="192"/>
        <v>-3.4354913220690092E-3</v>
      </c>
      <c r="U202" s="8">
        <f t="shared" si="192"/>
        <v>5.3784900000000002</v>
      </c>
      <c r="V202" s="8">
        <f t="shared" si="192"/>
        <v>4.6821543363332569</v>
      </c>
      <c r="W202" s="29">
        <f>'2.8 Fert x35 '!D7</f>
        <v>188.7</v>
      </c>
      <c r="X202" s="71">
        <f t="shared" si="198"/>
        <v>0.11999999999997613</v>
      </c>
      <c r="Y202" s="29">
        <f>'2.8 Fert x35 '!F7*k</f>
        <v>2.4632999999999998</v>
      </c>
      <c r="Z202" s="29">
        <f>'2.8 Fert x35 '!G7*k</f>
        <v>2.0369999999999999</v>
      </c>
      <c r="AA202" s="29">
        <f>'2.8 Fert x35 '!H7*k</f>
        <v>0.1638</v>
      </c>
      <c r="AB202" s="29">
        <f>'2.8 Fert x35 '!I7/2</f>
        <v>0.16500000000000001</v>
      </c>
      <c r="AC202" s="68">
        <f t="shared" si="199"/>
        <v>1.1306547</v>
      </c>
      <c r="AD202" s="348">
        <f t="shared" si="193"/>
        <v>1.3775684999999998</v>
      </c>
      <c r="AE202" s="68">
        <f t="shared" si="200"/>
        <v>5.0251320000000002E-2</v>
      </c>
      <c r="AF202" s="36">
        <f t="shared" si="201"/>
        <v>1.1306547</v>
      </c>
      <c r="AG202" s="33">
        <f t="shared" si="194"/>
        <v>13.048568234655871</v>
      </c>
      <c r="AH202" s="33">
        <f t="shared" si="202"/>
        <v>-0.64151943760022867</v>
      </c>
      <c r="AI202" s="36">
        <f t="shared" si="203"/>
        <v>1.3775684999999998</v>
      </c>
      <c r="AJ202" s="33">
        <f t="shared" si="195"/>
        <v>1.6798229695760372</v>
      </c>
      <c r="AK202" s="33">
        <f t="shared" si="204"/>
        <v>-2.9986511073235356E-2</v>
      </c>
      <c r="AL202" s="60">
        <f t="shared" si="205"/>
        <v>5.0251320000000002E-2</v>
      </c>
      <c r="AM202" s="60">
        <f t="shared" si="206"/>
        <v>6.1758437528656382E-2</v>
      </c>
      <c r="AN202" s="60">
        <f t="shared" si="207"/>
        <v>-3.3356491627316992E-3</v>
      </c>
      <c r="AO202" s="34">
        <f t="shared" si="196"/>
        <v>6.2778299999999998</v>
      </c>
      <c r="AP202" s="34">
        <f t="shared" si="208"/>
        <v>5.7229884021637805</v>
      </c>
      <c r="AQ202" s="10">
        <f t="shared" si="209"/>
        <v>3.4367012828686105</v>
      </c>
      <c r="AR202" s="10">
        <f t="shared" si="210"/>
        <v>4.2006734871882143</v>
      </c>
      <c r="AS202" s="10">
        <f t="shared" si="211"/>
        <v>0.76397220431960378</v>
      </c>
      <c r="AT202" s="10">
        <f t="shared" ref="AT202:AT229" si="212">AT201+AS202*5</f>
        <v>15.395714329883337</v>
      </c>
    </row>
    <row r="203" spans="1:52" x14ac:dyDescent="0.25">
      <c r="A203" s="4">
        <v>20</v>
      </c>
      <c r="B203" s="18">
        <f t="shared" si="188"/>
        <v>2043</v>
      </c>
      <c r="C203" s="8">
        <f t="shared" si="184"/>
        <v>187.56</v>
      </c>
      <c r="D203" s="8">
        <f t="shared" si="197"/>
        <v>0.25999999999999091</v>
      </c>
      <c r="E203" s="8">
        <f t="shared" si="189"/>
        <v>2.0055000000000001</v>
      </c>
      <c r="F203" s="8">
        <f t="shared" si="189"/>
        <v>1.8837000000000002</v>
      </c>
      <c r="G203" s="8">
        <f t="shared" si="189"/>
        <v>0.14489999999999997</v>
      </c>
      <c r="H203" s="8">
        <f t="shared" si="189"/>
        <v>0.13500000000000001</v>
      </c>
      <c r="I203" s="8">
        <f t="shared" si="189"/>
        <v>0.92052450000000008</v>
      </c>
      <c r="J203" s="8">
        <f t="shared" si="189"/>
        <v>1.2071535</v>
      </c>
      <c r="K203" s="8">
        <f t="shared" si="189"/>
        <v>4.0912200000000003E-2</v>
      </c>
      <c r="L203" s="8">
        <f t="shared" si="189"/>
        <v>0.92052450000000008</v>
      </c>
      <c r="M203" s="8">
        <f t="shared" si="185"/>
        <v>11.982280122723683</v>
      </c>
      <c r="N203" s="8">
        <f t="shared" si="190"/>
        <v>-0.72434036447821271</v>
      </c>
      <c r="O203" s="8">
        <f t="shared" si="190"/>
        <v>1.2071535</v>
      </c>
      <c r="P203" s="8">
        <f t="shared" si="186"/>
        <v>1.461974423486113</v>
      </c>
      <c r="Q203" s="8">
        <f t="shared" si="191"/>
        <v>2.0489599604122333E-2</v>
      </c>
      <c r="R203" s="8">
        <f t="shared" si="191"/>
        <v>4.0912200000000003E-2</v>
      </c>
      <c r="S203" s="8">
        <f t="shared" si="187"/>
        <v>5.064672729545424E-2</v>
      </c>
      <c r="T203" s="8">
        <f t="shared" si="192"/>
        <v>-4.4200748026356276E-3</v>
      </c>
      <c r="U203" s="8">
        <f t="shared" si="192"/>
        <v>5.4198300000000001</v>
      </c>
      <c r="V203" s="8">
        <f t="shared" si="192"/>
        <v>4.9715591603232649</v>
      </c>
      <c r="W203" s="29">
        <f>'2.8 Fert x35 '!D8</f>
        <v>189</v>
      </c>
      <c r="X203" s="71">
        <f t="shared" si="198"/>
        <v>0.30000000000001137</v>
      </c>
      <c r="Y203" s="29">
        <f>'2.8 Fert x35 '!F8*k</f>
        <v>2.4255</v>
      </c>
      <c r="Z203" s="29">
        <f>'2.8 Fert x35 '!G8*k</f>
        <v>2.1083999999999996</v>
      </c>
      <c r="AA203" s="29">
        <f>'2.8 Fert x35 '!H8*k</f>
        <v>0.16589999999999999</v>
      </c>
      <c r="AB203" s="29">
        <f>'2.8 Fert x35 '!I8/2</f>
        <v>0.13</v>
      </c>
      <c r="AC203" s="68">
        <f t="shared" si="199"/>
        <v>1.1133045000000001</v>
      </c>
      <c r="AD203" s="348">
        <f t="shared" si="193"/>
        <v>1.3954394999999999</v>
      </c>
      <c r="AE203" s="68">
        <f t="shared" si="200"/>
        <v>4.9480200000000002E-2</v>
      </c>
      <c r="AF203" s="36">
        <f t="shared" si="201"/>
        <v>1.1133045000000001</v>
      </c>
      <c r="AG203" s="33">
        <f t="shared" si="194"/>
        <v>12.47274292688758</v>
      </c>
      <c r="AH203" s="33">
        <f t="shared" si="202"/>
        <v>-0.57582530776829088</v>
      </c>
      <c r="AI203" s="36">
        <f t="shared" si="203"/>
        <v>1.3954394999999999</v>
      </c>
      <c r="AJ203" s="33">
        <f t="shared" si="195"/>
        <v>1.6923930532450349</v>
      </c>
      <c r="AK203" s="33">
        <f t="shared" si="204"/>
        <v>1.25700836689977E-2</v>
      </c>
      <c r="AL203" s="60">
        <f t="shared" si="205"/>
        <v>4.9480200000000002E-2</v>
      </c>
      <c r="AM203" s="60">
        <f t="shared" si="206"/>
        <v>6.0397652492999679E-2</v>
      </c>
      <c r="AN203" s="60">
        <f t="shared" si="207"/>
        <v>-1.3607850356567031E-3</v>
      </c>
      <c r="AO203" s="34">
        <f t="shared" si="196"/>
        <v>6.2787399999999982</v>
      </c>
      <c r="AP203" s="34">
        <f t="shared" si="208"/>
        <v>6.0141239908650599</v>
      </c>
      <c r="AQ203" s="10">
        <f t="shared" si="209"/>
        <v>3.6491244236772764</v>
      </c>
      <c r="AR203" s="10">
        <f t="shared" si="210"/>
        <v>4.4143670092949545</v>
      </c>
      <c r="AS203" s="10">
        <f t="shared" si="211"/>
        <v>0.76524258561767811</v>
      </c>
      <c r="AT203" s="10">
        <f t="shared" si="212"/>
        <v>19.221927257971728</v>
      </c>
    </row>
    <row r="204" spans="1:52" x14ac:dyDescent="0.25">
      <c r="A204" s="4">
        <v>25</v>
      </c>
      <c r="B204" s="18">
        <f t="shared" si="188"/>
        <v>2048</v>
      </c>
      <c r="C204" s="8">
        <f t="shared" si="184"/>
        <v>188.29</v>
      </c>
      <c r="D204" s="8">
        <f t="shared" si="197"/>
        <v>0.72999999999998977</v>
      </c>
      <c r="E204" s="8">
        <f t="shared" si="189"/>
        <v>2.0705999999999998</v>
      </c>
      <c r="F204" s="8">
        <f t="shared" si="189"/>
        <v>1.9047000000000001</v>
      </c>
      <c r="G204" s="8">
        <f t="shared" si="189"/>
        <v>0.14699999999999999</v>
      </c>
      <c r="H204" s="8">
        <f t="shared" si="189"/>
        <v>0.155</v>
      </c>
      <c r="I204" s="8">
        <f t="shared" si="189"/>
        <v>0.95040539999999996</v>
      </c>
      <c r="J204" s="8">
        <f t="shared" si="189"/>
        <v>1.2310829999999999</v>
      </c>
      <c r="K204" s="8">
        <f t="shared" si="189"/>
        <v>4.2240239999999998E-2</v>
      </c>
      <c r="L204" s="8">
        <f t="shared" si="189"/>
        <v>0.95040539999999996</v>
      </c>
      <c r="M204" s="8">
        <f t="shared" si="185"/>
        <v>11.381586110409053</v>
      </c>
      <c r="N204" s="8">
        <f t="shared" si="190"/>
        <v>-0.60069401231463004</v>
      </c>
      <c r="O204" s="8">
        <f t="shared" si="190"/>
        <v>1.2310829999999999</v>
      </c>
      <c r="P204" s="8">
        <f t="shared" si="186"/>
        <v>1.4895260071920808</v>
      </c>
      <c r="Q204" s="8">
        <f t="shared" si="191"/>
        <v>2.7551583705967886E-2</v>
      </c>
      <c r="R204" s="8">
        <f t="shared" si="191"/>
        <v>4.2240239999999998E-2</v>
      </c>
      <c r="S204" s="8">
        <f t="shared" si="187"/>
        <v>5.1193401078880374E-2</v>
      </c>
      <c r="T204" s="8">
        <f t="shared" si="192"/>
        <v>5.4667378342613399E-4</v>
      </c>
      <c r="U204" s="8">
        <f t="shared" si="192"/>
        <v>5.5604900000000006</v>
      </c>
      <c r="V204" s="8">
        <f t="shared" si="192"/>
        <v>5.7178942451747545</v>
      </c>
      <c r="W204" s="29">
        <f>'2.8 Fert x35 '!D9</f>
        <v>189.8</v>
      </c>
      <c r="X204" s="71">
        <f t="shared" si="198"/>
        <v>0.80000000000001137</v>
      </c>
      <c r="Y204" s="29">
        <f>'2.8 Fert x35 '!F9*k</f>
        <v>2.4737999999999998</v>
      </c>
      <c r="Z204" s="29">
        <f>'2.8 Fert x35 '!G9*k</f>
        <v>2.1545999999999998</v>
      </c>
      <c r="AA204" s="29">
        <f>'2.8 Fert x35 '!H9*k</f>
        <v>0.1701</v>
      </c>
      <c r="AB204" s="29">
        <f>'2.8 Fert x35 '!I9/2</f>
        <v>0.14499999999999999</v>
      </c>
      <c r="AC204" s="68">
        <f t="shared" si="199"/>
        <v>1.1354742</v>
      </c>
      <c r="AD204" s="348">
        <f t="shared" si="193"/>
        <v>1.4248289999999999</v>
      </c>
      <c r="AE204" s="68">
        <f t="shared" si="200"/>
        <v>5.046552E-2</v>
      </c>
      <c r="AF204" s="36">
        <f t="shared" si="201"/>
        <v>1.1354742</v>
      </c>
      <c r="AG204" s="33">
        <f t="shared" si="194"/>
        <v>11.993627580849729</v>
      </c>
      <c r="AH204" s="33">
        <f t="shared" si="202"/>
        <v>-0.479115346037851</v>
      </c>
      <c r="AI204" s="36">
        <f t="shared" si="203"/>
        <v>1.4248289999999999</v>
      </c>
      <c r="AJ204" s="33">
        <f t="shared" si="195"/>
        <v>1.7240046510956424</v>
      </c>
      <c r="AK204" s="33">
        <f t="shared" si="204"/>
        <v>3.161159785060752E-2</v>
      </c>
      <c r="AL204" s="60">
        <f t="shared" si="205"/>
        <v>5.046552E-2</v>
      </c>
      <c r="AM204" s="60">
        <f t="shared" si="206"/>
        <v>6.1142417411387165E-2</v>
      </c>
      <c r="AN204" s="60">
        <f t="shared" si="207"/>
        <v>7.4476491838748604E-4</v>
      </c>
      <c r="AO204" s="34">
        <f t="shared" si="196"/>
        <v>6.426549999999998</v>
      </c>
      <c r="AP204" s="34">
        <f t="shared" si="208"/>
        <v>6.7797910167311528</v>
      </c>
      <c r="AQ204" s="10">
        <f t="shared" si="209"/>
        <v>4.1969343759582696</v>
      </c>
      <c r="AR204" s="10">
        <f t="shared" si="210"/>
        <v>4.9763666062806662</v>
      </c>
      <c r="AS204" s="10">
        <f t="shared" si="211"/>
        <v>0.77943223032239661</v>
      </c>
      <c r="AT204" s="10">
        <f t="shared" si="212"/>
        <v>23.119088409583711</v>
      </c>
    </row>
    <row r="205" spans="1:52" x14ac:dyDescent="0.25">
      <c r="A205" s="4">
        <v>30</v>
      </c>
      <c r="B205" s="18">
        <f t="shared" si="188"/>
        <v>2053</v>
      </c>
      <c r="C205" s="8">
        <f t="shared" si="184"/>
        <v>189.11</v>
      </c>
      <c r="D205" s="8">
        <f t="shared" si="197"/>
        <v>0.8200000000000216</v>
      </c>
      <c r="E205" s="8">
        <f t="shared" si="189"/>
        <v>2.1902999999999997</v>
      </c>
      <c r="F205" s="8">
        <f t="shared" si="189"/>
        <v>1.8878999999999999</v>
      </c>
      <c r="G205" s="8">
        <f t="shared" si="189"/>
        <v>0.14909999999999998</v>
      </c>
      <c r="H205" s="8">
        <f t="shared" si="189"/>
        <v>0.105</v>
      </c>
      <c r="I205" s="8">
        <f t="shared" si="189"/>
        <v>1.0053477</v>
      </c>
      <c r="J205" s="8">
        <f t="shared" si="189"/>
        <v>1.2540255</v>
      </c>
      <c r="K205" s="8">
        <f t="shared" si="189"/>
        <v>4.4682119999999999E-2</v>
      </c>
      <c r="L205" s="8">
        <f t="shared" si="189"/>
        <v>1.0053477</v>
      </c>
      <c r="M205" s="8">
        <f t="shared" si="185"/>
        <v>10.913593899619944</v>
      </c>
      <c r="N205" s="8">
        <f t="shared" si="190"/>
        <v>-0.46799221078910946</v>
      </c>
      <c r="O205" s="8">
        <f t="shared" si="190"/>
        <v>1.2540255</v>
      </c>
      <c r="P205" s="8">
        <f t="shared" si="186"/>
        <v>1.5173389851098107</v>
      </c>
      <c r="Q205" s="8">
        <f t="shared" si="191"/>
        <v>2.7812977917729853E-2</v>
      </c>
      <c r="R205" s="8">
        <f t="shared" si="191"/>
        <v>4.4682119999999999E-2</v>
      </c>
      <c r="S205" s="8">
        <f t="shared" si="187"/>
        <v>5.3731920263719757E-2</v>
      </c>
      <c r="T205" s="8">
        <f t="shared" si="192"/>
        <v>2.5385191848393829E-3</v>
      </c>
      <c r="U205" s="8">
        <f t="shared" si="192"/>
        <v>5.6319900000000001</v>
      </c>
      <c r="V205" s="8">
        <f t="shared" si="192"/>
        <v>6.0143492863134815</v>
      </c>
      <c r="W205" s="29">
        <f>'2.8 Fert x35 '!D10</f>
        <v>190.7</v>
      </c>
      <c r="X205" s="71">
        <f t="shared" si="198"/>
        <v>0.89999999999997726</v>
      </c>
      <c r="Y205" s="29">
        <f>'2.8 Fert x35 '!F10*k</f>
        <v>2.6333999999999995</v>
      </c>
      <c r="Z205" s="29">
        <f>'2.8 Fert x35 '!G10*k</f>
        <v>2.0979000000000001</v>
      </c>
      <c r="AA205" s="29">
        <f>'2.8 Fert x35 '!H10*k</f>
        <v>0.1701</v>
      </c>
      <c r="AB205" s="29">
        <f>'2.8 Fert x35 '!I10/2</f>
        <v>0.115</v>
      </c>
      <c r="AC205" s="68">
        <f t="shared" si="199"/>
        <v>1.2087305999999998</v>
      </c>
      <c r="AD205" s="348">
        <f t="shared" si="193"/>
        <v>1.4423849999999998</v>
      </c>
      <c r="AE205" s="68">
        <f t="shared" si="200"/>
        <v>5.3721359999999996E-2</v>
      </c>
      <c r="AF205" s="36">
        <f t="shared" si="201"/>
        <v>1.2087305999999998</v>
      </c>
      <c r="AG205" s="33">
        <f t="shared" si="194"/>
        <v>11.649789846472661</v>
      </c>
      <c r="AH205" s="33">
        <f t="shared" si="202"/>
        <v>-0.34383773437706822</v>
      </c>
      <c r="AI205" s="36">
        <f t="shared" si="203"/>
        <v>1.4423849999999998</v>
      </c>
      <c r="AJ205" s="33">
        <f t="shared" si="195"/>
        <v>1.747148844896719</v>
      </c>
      <c r="AK205" s="33">
        <f t="shared" si="204"/>
        <v>2.3144193801076574E-2</v>
      </c>
      <c r="AL205" s="60">
        <f t="shared" si="205"/>
        <v>5.3721359999999996E-2</v>
      </c>
      <c r="AM205" s="60">
        <f t="shared" si="206"/>
        <v>6.4529914492432575E-2</v>
      </c>
      <c r="AN205" s="60">
        <f t="shared" si="207"/>
        <v>3.3874970810454097E-3</v>
      </c>
      <c r="AO205" s="34">
        <f t="shared" si="196"/>
        <v>6.5213199999999993</v>
      </c>
      <c r="AP205" s="34">
        <f t="shared" si="208"/>
        <v>7.1040139565050309</v>
      </c>
      <c r="AQ205" s="10">
        <f t="shared" si="209"/>
        <v>4.4145323761540949</v>
      </c>
      <c r="AR205" s="10">
        <f t="shared" si="210"/>
        <v>5.2143462440746919</v>
      </c>
      <c r="AS205" s="10">
        <f t="shared" si="211"/>
        <v>0.79981386792059705</v>
      </c>
      <c r="AT205" s="10">
        <f t="shared" si="212"/>
        <v>27.118157749186697</v>
      </c>
    </row>
    <row r="206" spans="1:52" x14ac:dyDescent="0.25">
      <c r="A206" s="4">
        <v>35</v>
      </c>
      <c r="B206" s="18">
        <f t="shared" si="188"/>
        <v>2058</v>
      </c>
      <c r="C206" s="8">
        <f t="shared" si="184"/>
        <v>189.96</v>
      </c>
      <c r="D206" s="8">
        <f t="shared" si="197"/>
        <v>0.84999999999999432</v>
      </c>
      <c r="E206" s="8">
        <f t="shared" si="189"/>
        <v>2.0748000000000002</v>
      </c>
      <c r="F206" s="8">
        <f t="shared" si="189"/>
        <v>2.0055000000000001</v>
      </c>
      <c r="G206" s="8">
        <f t="shared" si="189"/>
        <v>0.15329999999999999</v>
      </c>
      <c r="H206" s="8">
        <f t="shared" si="189"/>
        <v>0.14499999999999999</v>
      </c>
      <c r="I206" s="8">
        <f t="shared" si="189"/>
        <v>0.9523332000000001</v>
      </c>
      <c r="J206" s="8">
        <f t="shared" si="189"/>
        <v>1.270416</v>
      </c>
      <c r="K206" s="8">
        <f t="shared" si="189"/>
        <v>4.232592000000001E-2</v>
      </c>
      <c r="L206" s="8">
        <f t="shared" si="189"/>
        <v>0.9523332000000001</v>
      </c>
      <c r="M206" s="8">
        <f t="shared" si="185"/>
        <v>10.453168516899286</v>
      </c>
      <c r="N206" s="8">
        <f t="shared" si="190"/>
        <v>-0.46042538272065769</v>
      </c>
      <c r="O206" s="8">
        <f t="shared" si="190"/>
        <v>1.270416</v>
      </c>
      <c r="P206" s="8">
        <f t="shared" si="186"/>
        <v>1.5386461714324653</v>
      </c>
      <c r="Q206" s="8">
        <f t="shared" si="191"/>
        <v>2.1307186322654603E-2</v>
      </c>
      <c r="R206" s="8">
        <f t="shared" si="191"/>
        <v>4.232592000000001E-2</v>
      </c>
      <c r="S206" s="8">
        <f t="shared" si="187"/>
        <v>5.1824471296162786E-2</v>
      </c>
      <c r="T206" s="8">
        <f t="shared" si="192"/>
        <v>-1.9074489675569711E-3</v>
      </c>
      <c r="U206" s="8">
        <f t="shared" si="192"/>
        <v>5.6921799999999996</v>
      </c>
      <c r="V206" s="8">
        <f t="shared" si="192"/>
        <v>6.101154354634434</v>
      </c>
      <c r="W206" s="29">
        <f>'2.8 Fert x35 '!D11</f>
        <v>191.68</v>
      </c>
      <c r="X206" s="71">
        <f t="shared" si="198"/>
        <v>0.98000000000001819</v>
      </c>
      <c r="Y206" s="29">
        <f>'2.8 Fert x35 '!F11*k</f>
        <v>2.6166</v>
      </c>
      <c r="Z206" s="29">
        <f>'2.8 Fert x35 '!G11*k</f>
        <v>2.1944999999999997</v>
      </c>
      <c r="AA206" s="29">
        <f>'2.8 Fert x35 '!H11*k</f>
        <v>0.17429999999999998</v>
      </c>
      <c r="AB206" s="29">
        <f>'2.8 Fert x35 '!I11/2</f>
        <v>0.15</v>
      </c>
      <c r="AC206" s="68">
        <f t="shared" si="199"/>
        <v>1.2010194000000001</v>
      </c>
      <c r="AD206" s="348">
        <f t="shared" si="193"/>
        <v>1.474977</v>
      </c>
      <c r="AE206" s="68">
        <f t="shared" si="200"/>
        <v>5.3378640000000005E-2</v>
      </c>
      <c r="AF206" s="36">
        <f t="shared" si="201"/>
        <v>1.2010194000000001</v>
      </c>
      <c r="AG206" s="33">
        <f t="shared" si="194"/>
        <v>11.342750513128243</v>
      </c>
      <c r="AH206" s="33">
        <f t="shared" si="202"/>
        <v>-0.30703933334441835</v>
      </c>
      <c r="AI206" s="36">
        <f t="shared" si="203"/>
        <v>1.474977</v>
      </c>
      <c r="AJ206" s="33">
        <f t="shared" si="195"/>
        <v>1.7838321989921784</v>
      </c>
      <c r="AK206" s="33">
        <f t="shared" si="204"/>
        <v>3.6683354095459419E-2</v>
      </c>
      <c r="AL206" s="60">
        <f t="shared" si="205"/>
        <v>5.3378640000000005E-2</v>
      </c>
      <c r="AM206" s="60">
        <f t="shared" si="206"/>
        <v>6.4786025031746797E-2</v>
      </c>
      <c r="AN206" s="60">
        <f t="shared" si="207"/>
        <v>2.5611053931422212E-4</v>
      </c>
      <c r="AO206" s="34">
        <f t="shared" si="196"/>
        <v>6.6760200000000003</v>
      </c>
      <c r="AP206" s="34">
        <f t="shared" si="208"/>
        <v>7.3859201312903737</v>
      </c>
      <c r="AQ206" s="10">
        <f t="shared" si="209"/>
        <v>4.4782472963016744</v>
      </c>
      <c r="AR206" s="10">
        <f t="shared" si="210"/>
        <v>5.4212653763671339</v>
      </c>
      <c r="AS206" s="10">
        <f t="shared" si="211"/>
        <v>0.94301808006545951</v>
      </c>
      <c r="AT206" s="10">
        <f t="shared" si="212"/>
        <v>31.833248149513995</v>
      </c>
    </row>
    <row r="207" spans="1:52" x14ac:dyDescent="0.25">
      <c r="A207" s="4">
        <v>40</v>
      </c>
      <c r="B207" s="18">
        <f t="shared" si="188"/>
        <v>2063</v>
      </c>
      <c r="C207" s="8">
        <f t="shared" si="184"/>
        <v>190.86</v>
      </c>
      <c r="D207" s="8">
        <f t="shared" si="197"/>
        <v>0.90000000000000568</v>
      </c>
      <c r="E207" s="8">
        <f t="shared" si="189"/>
        <v>2.2008000000000001</v>
      </c>
      <c r="F207" s="8">
        <f t="shared" si="189"/>
        <v>1.9634999999999998</v>
      </c>
      <c r="G207" s="8">
        <f t="shared" si="189"/>
        <v>0.15329999999999999</v>
      </c>
      <c r="H207" s="8">
        <f t="shared" si="189"/>
        <v>0.15</v>
      </c>
      <c r="I207" s="8">
        <f t="shared" si="189"/>
        <v>1.0101672000000002</v>
      </c>
      <c r="J207" s="8">
        <f t="shared" si="189"/>
        <v>1.285326</v>
      </c>
      <c r="K207" s="8">
        <f t="shared" si="189"/>
        <v>4.4896320000000003E-2</v>
      </c>
      <c r="L207" s="8">
        <f t="shared" si="189"/>
        <v>1.0101672000000002</v>
      </c>
      <c r="M207" s="8">
        <f t="shared" si="185"/>
        <v>10.110178940615983</v>
      </c>
      <c r="N207" s="8">
        <f t="shared" si="190"/>
        <v>-0.34298957628330307</v>
      </c>
      <c r="O207" s="8">
        <f t="shared" si="190"/>
        <v>1.285326</v>
      </c>
      <c r="P207" s="8">
        <f t="shared" si="186"/>
        <v>1.5573227854166538</v>
      </c>
      <c r="Q207" s="8">
        <f t="shared" si="191"/>
        <v>1.8676613984188517E-2</v>
      </c>
      <c r="R207" s="8">
        <f t="shared" si="191"/>
        <v>4.4896320000000003E-2</v>
      </c>
      <c r="S207" s="8">
        <f t="shared" si="187"/>
        <v>5.4057678771231077E-2</v>
      </c>
      <c r="T207" s="8">
        <f t="shared" si="192"/>
        <v>2.2332074750682912E-3</v>
      </c>
      <c r="U207" s="8">
        <f t="shared" si="192"/>
        <v>5.8078799999999999</v>
      </c>
      <c r="V207" s="8">
        <f t="shared" si="192"/>
        <v>6.3858002451759592</v>
      </c>
      <c r="W207" s="29">
        <f>'2.8 Fert x35 '!D12</f>
        <v>192.68</v>
      </c>
      <c r="X207" s="71">
        <f t="shared" si="198"/>
        <v>1</v>
      </c>
      <c r="Y207" s="29">
        <f>'2.8 Fert x35 '!F12*k</f>
        <v>2.5347</v>
      </c>
      <c r="Z207" s="29">
        <f>'2.8 Fert x35 '!G12*k</f>
        <v>2.3351999999999999</v>
      </c>
      <c r="AA207" s="29">
        <f>'2.8 Fert x35 '!H12*k</f>
        <v>0.18059999999999998</v>
      </c>
      <c r="AB207" s="29">
        <f>'2.8 Fert x35 '!I12/2</f>
        <v>0.19500000000000001</v>
      </c>
      <c r="AC207" s="68">
        <f t="shared" si="199"/>
        <v>1.1634272999999999</v>
      </c>
      <c r="AD207" s="348">
        <f t="shared" si="193"/>
        <v>1.5083774999999999</v>
      </c>
      <c r="AE207" s="68">
        <f t="shared" si="200"/>
        <v>5.1707880000000005E-2</v>
      </c>
      <c r="AF207" s="36">
        <f t="shared" si="201"/>
        <v>1.1634272999999999</v>
      </c>
      <c r="AG207" s="33">
        <f t="shared" si="194"/>
        <v>11.037865148531193</v>
      </c>
      <c r="AH207" s="33">
        <f t="shared" si="202"/>
        <v>-0.30488536459704996</v>
      </c>
      <c r="AI207" s="36">
        <f t="shared" si="203"/>
        <v>1.5083774999999999</v>
      </c>
      <c r="AJ207" s="33">
        <f t="shared" si="195"/>
        <v>1.8237174611015701</v>
      </c>
      <c r="AK207" s="33">
        <f t="shared" si="204"/>
        <v>3.9885262109391695E-2</v>
      </c>
      <c r="AL207" s="60">
        <f t="shared" si="205"/>
        <v>5.1707880000000005E-2</v>
      </c>
      <c r="AM207" s="60">
        <f t="shared" si="206"/>
        <v>6.3160539406517405E-2</v>
      </c>
      <c r="AN207" s="60">
        <f t="shared" si="207"/>
        <v>-1.625485625229392E-3</v>
      </c>
      <c r="AO207" s="34">
        <f t="shared" si="196"/>
        <v>6.8191499999999996</v>
      </c>
      <c r="AP207" s="34">
        <f t="shared" si="208"/>
        <v>7.552524411887112</v>
      </c>
      <c r="AQ207" s="10">
        <f t="shared" si="209"/>
        <v>4.6871773799591541</v>
      </c>
      <c r="AR207" s="10">
        <f t="shared" si="210"/>
        <v>5.5435529183251404</v>
      </c>
      <c r="AS207" s="10">
        <f t="shared" si="211"/>
        <v>0.85637553836598634</v>
      </c>
      <c r="AT207" s="10">
        <f t="shared" si="212"/>
        <v>36.115125841343925</v>
      </c>
    </row>
    <row r="208" spans="1:52" x14ac:dyDescent="0.25">
      <c r="A208" s="4">
        <v>45</v>
      </c>
      <c r="B208" s="18">
        <f t="shared" si="188"/>
        <v>2068</v>
      </c>
      <c r="C208" s="8">
        <f t="shared" si="184"/>
        <v>191.75</v>
      </c>
      <c r="D208" s="8">
        <f t="shared" si="197"/>
        <v>0.88999999999998636</v>
      </c>
      <c r="E208" s="8">
        <f t="shared" si="189"/>
        <v>2.1630000000000003</v>
      </c>
      <c r="F208" s="8">
        <f t="shared" si="189"/>
        <v>2.0684999999999998</v>
      </c>
      <c r="G208" s="8">
        <f t="shared" si="189"/>
        <v>0.1575</v>
      </c>
      <c r="H208" s="8">
        <f t="shared" si="189"/>
        <v>0.19</v>
      </c>
      <c r="I208" s="8">
        <f t="shared" si="189"/>
        <v>0.99281700000000017</v>
      </c>
      <c r="J208" s="8">
        <f t="shared" si="189"/>
        <v>1.3159649999999998</v>
      </c>
      <c r="K208" s="8">
        <f t="shared" si="189"/>
        <v>4.412520000000001E-2</v>
      </c>
      <c r="L208" s="8">
        <f t="shared" si="189"/>
        <v>0.99281700000000017</v>
      </c>
      <c r="M208" s="8">
        <f t="shared" si="185"/>
        <v>9.7942389717778564</v>
      </c>
      <c r="N208" s="8">
        <f t="shared" si="190"/>
        <v>-0.31593996883812636</v>
      </c>
      <c r="O208" s="8">
        <f t="shared" si="190"/>
        <v>1.3159649999999998</v>
      </c>
      <c r="P208" s="8">
        <f t="shared" si="186"/>
        <v>1.5912633755161094</v>
      </c>
      <c r="Q208" s="8">
        <f t="shared" si="191"/>
        <v>3.3940590099455603E-2</v>
      </c>
      <c r="R208" s="8">
        <f t="shared" si="191"/>
        <v>4.412520000000001E-2</v>
      </c>
      <c r="S208" s="8">
        <f t="shared" si="187"/>
        <v>5.3681337808585403E-2</v>
      </c>
      <c r="T208" s="8">
        <f t="shared" si="192"/>
        <v>-3.7634096264567429E-4</v>
      </c>
      <c r="U208" s="8">
        <f t="shared" si="192"/>
        <v>5.952700000000001</v>
      </c>
      <c r="V208" s="8">
        <f t="shared" si="192"/>
        <v>6.560324280298671</v>
      </c>
      <c r="W208" s="29">
        <f>'2.8 Fert x35 '!D13</f>
        <v>193.63</v>
      </c>
      <c r="X208" s="71">
        <f t="shared" si="198"/>
        <v>0.94999999999998863</v>
      </c>
      <c r="Y208" s="29">
        <f>'2.8 Fert x35 '!F13*k</f>
        <v>2.7111000000000001</v>
      </c>
      <c r="Z208" s="29">
        <f>'2.8 Fert x35 '!G13*k</f>
        <v>2.2701000000000002</v>
      </c>
      <c r="AA208" s="29">
        <f>'2.8 Fert x35 '!H13*k</f>
        <v>0.18059999999999998</v>
      </c>
      <c r="AB208" s="29">
        <f>'2.8 Fert x35 '!I13/2</f>
        <v>0.185</v>
      </c>
      <c r="AC208" s="68">
        <f t="shared" si="199"/>
        <v>1.2443949000000001</v>
      </c>
      <c r="AD208" s="348">
        <f t="shared" si="193"/>
        <v>1.5268575000000002</v>
      </c>
      <c r="AE208" s="68">
        <f t="shared" si="200"/>
        <v>5.5306440000000005E-2</v>
      </c>
      <c r="AF208" s="36">
        <f t="shared" si="201"/>
        <v>1.2443949000000001</v>
      </c>
      <c r="AG208" s="33">
        <f t="shared" si="194"/>
        <v>10.853414622640486</v>
      </c>
      <c r="AH208" s="33">
        <f t="shared" si="202"/>
        <v>-0.18445052589070698</v>
      </c>
      <c r="AI208" s="36">
        <f t="shared" si="203"/>
        <v>1.5268575000000002</v>
      </c>
      <c r="AJ208" s="33">
        <f t="shared" si="195"/>
        <v>1.8492482459283086</v>
      </c>
      <c r="AK208" s="33">
        <f t="shared" si="204"/>
        <v>2.553078482673854E-2</v>
      </c>
      <c r="AL208" s="60">
        <f t="shared" si="205"/>
        <v>5.5306440000000005E-2</v>
      </c>
      <c r="AM208" s="60">
        <f t="shared" si="206"/>
        <v>6.6471751429437162E-2</v>
      </c>
      <c r="AN208" s="60">
        <f t="shared" si="207"/>
        <v>3.3112120229197572E-3</v>
      </c>
      <c r="AO208" s="34">
        <f t="shared" si="196"/>
        <v>6.9508400000000004</v>
      </c>
      <c r="AP208" s="34">
        <f t="shared" si="208"/>
        <v>7.7452314709589407</v>
      </c>
      <c r="AQ208" s="10">
        <f t="shared" si="209"/>
        <v>4.8152780217392239</v>
      </c>
      <c r="AR208" s="10">
        <f t="shared" si="210"/>
        <v>5.684999899683862</v>
      </c>
      <c r="AS208" s="10">
        <f t="shared" si="211"/>
        <v>0.86972187794463807</v>
      </c>
      <c r="AT208" s="10">
        <f t="shared" si="212"/>
        <v>40.463735231067119</v>
      </c>
    </row>
    <row r="209" spans="1:46" x14ac:dyDescent="0.25">
      <c r="A209" s="4">
        <v>50</v>
      </c>
      <c r="B209" s="18">
        <f t="shared" si="188"/>
        <v>2073</v>
      </c>
      <c r="C209" s="8">
        <f t="shared" si="184"/>
        <v>192.59</v>
      </c>
      <c r="D209" s="8">
        <f t="shared" si="197"/>
        <v>0.84000000000000341</v>
      </c>
      <c r="E209" s="8">
        <f t="shared" si="189"/>
        <v>2.0726999999999998</v>
      </c>
      <c r="F209" s="8">
        <f t="shared" si="189"/>
        <v>2.2176</v>
      </c>
      <c r="G209" s="8">
        <f t="shared" si="189"/>
        <v>0.1638</v>
      </c>
      <c r="H209" s="8">
        <f t="shared" si="189"/>
        <v>0.155</v>
      </c>
      <c r="I209" s="8">
        <f t="shared" si="189"/>
        <v>0.95136929999999997</v>
      </c>
      <c r="J209" s="8">
        <f t="shared" si="189"/>
        <v>1.3504995</v>
      </c>
      <c r="K209" s="8">
        <f t="shared" si="189"/>
        <v>4.2283080000000001E-2</v>
      </c>
      <c r="L209" s="8">
        <f t="shared" si="189"/>
        <v>0.95136929999999997</v>
      </c>
      <c r="M209" s="8">
        <f t="shared" si="185"/>
        <v>9.4777495539380645</v>
      </c>
      <c r="N209" s="8">
        <f t="shared" si="190"/>
        <v>-0.3164894178397919</v>
      </c>
      <c r="O209" s="8">
        <f t="shared" si="190"/>
        <v>1.3504995</v>
      </c>
      <c r="P209" s="8">
        <f t="shared" si="186"/>
        <v>1.631797780870309</v>
      </c>
      <c r="Q209" s="8">
        <f t="shared" si="191"/>
        <v>4.053440535419961E-2</v>
      </c>
      <c r="R209" s="8">
        <f t="shared" si="191"/>
        <v>4.2283080000000001E-2</v>
      </c>
      <c r="S209" s="8">
        <f t="shared" si="187"/>
        <v>5.177268949690414E-2</v>
      </c>
      <c r="T209" s="8">
        <f t="shared" si="192"/>
        <v>-1.908648311681263E-3</v>
      </c>
      <c r="U209" s="8">
        <f t="shared" si="192"/>
        <v>5.9918300000000011</v>
      </c>
      <c r="V209" s="8">
        <f t="shared" si="192"/>
        <v>6.5539663392027316</v>
      </c>
      <c r="W209" s="29">
        <f>'2.8 Fert x35 '!D14</f>
        <v>194.66</v>
      </c>
      <c r="X209" s="71">
        <f t="shared" si="198"/>
        <v>1.0300000000000011</v>
      </c>
      <c r="Y209" s="29">
        <f>'2.8 Fert x35 '!F14*k</f>
        <v>2.4822000000000002</v>
      </c>
      <c r="Z209" s="29">
        <f>'2.8 Fert x35 '!G14*k</f>
        <v>2.5116000000000001</v>
      </c>
      <c r="AA209" s="29">
        <f>'2.8 Fert x35 '!H14*k</f>
        <v>0.189</v>
      </c>
      <c r="AB209" s="29">
        <f>'2.8 Fert x35 '!I14/2</f>
        <v>0.16</v>
      </c>
      <c r="AC209" s="68">
        <f t="shared" si="199"/>
        <v>1.1393298000000001</v>
      </c>
      <c r="AD209" s="348">
        <f t="shared" si="193"/>
        <v>1.5625469999999999</v>
      </c>
      <c r="AE209" s="68">
        <f t="shared" si="200"/>
        <v>5.0636880000000009E-2</v>
      </c>
      <c r="AF209" s="36">
        <f t="shared" si="201"/>
        <v>1.1393298000000001</v>
      </c>
      <c r="AG209" s="33">
        <f t="shared" si="194"/>
        <v>10.587776013426065</v>
      </c>
      <c r="AH209" s="33">
        <f t="shared" si="202"/>
        <v>-0.26563860921442028</v>
      </c>
      <c r="AI209" s="36">
        <f t="shared" si="203"/>
        <v>1.5625469999999999</v>
      </c>
      <c r="AJ209" s="33">
        <f t="shared" si="195"/>
        <v>1.8894509936983088</v>
      </c>
      <c r="AK209" s="33">
        <f t="shared" si="204"/>
        <v>4.0202747770000213E-2</v>
      </c>
      <c r="AL209" s="60">
        <f t="shared" si="205"/>
        <v>5.0636880000000009E-2</v>
      </c>
      <c r="AM209" s="60">
        <f t="shared" si="206"/>
        <v>6.2387536548275412E-2</v>
      </c>
      <c r="AN209" s="60">
        <f t="shared" si="207"/>
        <v>-4.0842148811617504E-3</v>
      </c>
      <c r="AO209" s="34">
        <f t="shared" si="196"/>
        <v>6.9456400000000009</v>
      </c>
      <c r="AP209" s="34">
        <f t="shared" si="208"/>
        <v>7.7461199236744189</v>
      </c>
      <c r="AQ209" s="10">
        <f t="shared" si="209"/>
        <v>4.8106112929748051</v>
      </c>
      <c r="AR209" s="10">
        <f t="shared" si="210"/>
        <v>5.6856520239770232</v>
      </c>
      <c r="AS209" s="10">
        <f t="shared" si="211"/>
        <v>0.87504073100221813</v>
      </c>
      <c r="AT209" s="10">
        <f t="shared" si="212"/>
        <v>44.838938886078211</v>
      </c>
    </row>
    <row r="210" spans="1:46" x14ac:dyDescent="0.25">
      <c r="A210" s="4">
        <v>55</v>
      </c>
      <c r="B210" s="18">
        <f t="shared" si="188"/>
        <v>2078</v>
      </c>
      <c r="C210" s="8">
        <f t="shared" si="184"/>
        <v>193.45</v>
      </c>
      <c r="D210" s="8">
        <f t="shared" si="197"/>
        <v>0.85999999999998522</v>
      </c>
      <c r="E210" s="8">
        <f t="shared" ref="E210:L219" si="213">E35</f>
        <v>2.1126</v>
      </c>
      <c r="F210" s="8">
        <f t="shared" si="213"/>
        <v>2.2637999999999998</v>
      </c>
      <c r="G210" s="8">
        <f t="shared" si="213"/>
        <v>0.16800000000000001</v>
      </c>
      <c r="H210" s="8">
        <f t="shared" si="213"/>
        <v>0.16</v>
      </c>
      <c r="I210" s="8">
        <f t="shared" si="213"/>
        <v>0.96968340000000008</v>
      </c>
      <c r="J210" s="8">
        <f t="shared" si="213"/>
        <v>1.377831</v>
      </c>
      <c r="K210" s="8">
        <f t="shared" si="213"/>
        <v>4.3097040000000003E-2</v>
      </c>
      <c r="L210" s="8">
        <f t="shared" si="213"/>
        <v>0.96968340000000008</v>
      </c>
      <c r="M210" s="8">
        <f t="shared" si="185"/>
        <v>9.2205436129603697</v>
      </c>
      <c r="N210" s="8">
        <f t="shared" si="190"/>
        <v>-0.25720594097769478</v>
      </c>
      <c r="O210" s="8">
        <f t="shared" si="190"/>
        <v>1.377831</v>
      </c>
      <c r="P210" s="8">
        <f t="shared" si="186"/>
        <v>1.6662948190946389</v>
      </c>
      <c r="Q210" s="8">
        <f t="shared" si="191"/>
        <v>3.4497038224329923E-2</v>
      </c>
      <c r="R210" s="8">
        <f t="shared" si="191"/>
        <v>4.3097040000000003E-2</v>
      </c>
      <c r="S210" s="8">
        <f t="shared" si="187"/>
        <v>5.2249244955881617E-2</v>
      </c>
      <c r="T210" s="8">
        <f t="shared" si="192"/>
        <v>4.7655545897747759E-4</v>
      </c>
      <c r="U210" s="8">
        <f t="shared" si="192"/>
        <v>6.1157200000000014</v>
      </c>
      <c r="V210" s="8">
        <f t="shared" si="192"/>
        <v>6.7534876527055996</v>
      </c>
      <c r="W210" s="29">
        <f>'2.8 Fert x35 '!D15</f>
        <v>195.61</v>
      </c>
      <c r="X210" s="71">
        <f t="shared" si="198"/>
        <v>0.95000000000001705</v>
      </c>
      <c r="Y210" s="29">
        <f>'2.8 Fert x35 '!F15*k</f>
        <v>2.5409999999999999</v>
      </c>
      <c r="Z210" s="29">
        <f>'2.8 Fert x35 '!G15*k</f>
        <v>2.5745999999999998</v>
      </c>
      <c r="AA210" s="29">
        <f>'2.8 Fert x35 '!H15*k</f>
        <v>0.19320000000000001</v>
      </c>
      <c r="AB210" s="29">
        <f>'2.8 Fert x35 '!I15/2</f>
        <v>0.20499999999999999</v>
      </c>
      <c r="AC210" s="68">
        <f t="shared" si="199"/>
        <v>1.1663190000000001</v>
      </c>
      <c r="AD210" s="348">
        <f t="shared" si="193"/>
        <v>1.6008929999999999</v>
      </c>
      <c r="AE210" s="68">
        <f t="shared" si="200"/>
        <v>5.1836400000000005E-2</v>
      </c>
      <c r="AF210" s="36">
        <f t="shared" si="201"/>
        <v>1.1663190000000001</v>
      </c>
      <c r="AG210" s="33">
        <f t="shared" si="194"/>
        <v>10.383513372541252</v>
      </c>
      <c r="AH210" s="33">
        <f t="shared" si="202"/>
        <v>-0.20426264088481361</v>
      </c>
      <c r="AI210" s="36">
        <f t="shared" si="203"/>
        <v>1.6008929999999999</v>
      </c>
      <c r="AJ210" s="33">
        <f t="shared" si="195"/>
        <v>1.9349039025909336</v>
      </c>
      <c r="AK210" s="33">
        <f t="shared" si="204"/>
        <v>4.5452908892624766E-2</v>
      </c>
      <c r="AL210" s="60">
        <f t="shared" si="205"/>
        <v>5.1836400000000005E-2</v>
      </c>
      <c r="AM210" s="60">
        <f t="shared" si="206"/>
        <v>6.286506253870229E-2</v>
      </c>
      <c r="AN210" s="60">
        <f t="shared" si="207"/>
        <v>4.7752599042687888E-4</v>
      </c>
      <c r="AO210" s="34">
        <f t="shared" si="196"/>
        <v>7.1679399999999998</v>
      </c>
      <c r="AP210" s="34">
        <f t="shared" si="208"/>
        <v>7.9596077939982539</v>
      </c>
      <c r="AQ210" s="10">
        <f t="shared" si="209"/>
        <v>4.9570599370859103</v>
      </c>
      <c r="AR210" s="10">
        <f t="shared" si="210"/>
        <v>5.8423521207947182</v>
      </c>
      <c r="AS210" s="10">
        <f t="shared" si="211"/>
        <v>0.88529218370880791</v>
      </c>
      <c r="AT210" s="10">
        <f t="shared" si="212"/>
        <v>49.265399804622248</v>
      </c>
    </row>
    <row r="211" spans="1:46" x14ac:dyDescent="0.25">
      <c r="A211" s="4">
        <v>60</v>
      </c>
      <c r="B211" s="18">
        <f t="shared" si="188"/>
        <v>2083</v>
      </c>
      <c r="C211" s="8">
        <f t="shared" si="184"/>
        <v>194.16</v>
      </c>
      <c r="D211" s="8">
        <f t="shared" si="197"/>
        <v>0.71000000000000796</v>
      </c>
      <c r="E211" s="8">
        <f t="shared" si="213"/>
        <v>2.0223</v>
      </c>
      <c r="F211" s="8">
        <f t="shared" si="213"/>
        <v>2.3771999999999998</v>
      </c>
      <c r="G211" s="8">
        <f t="shared" si="213"/>
        <v>0.1701</v>
      </c>
      <c r="H211" s="8">
        <f t="shared" si="213"/>
        <v>0.24</v>
      </c>
      <c r="I211" s="8">
        <f t="shared" si="213"/>
        <v>0.9282357</v>
      </c>
      <c r="J211" s="8">
        <f t="shared" si="213"/>
        <v>1.3987995</v>
      </c>
      <c r="K211" s="8">
        <f t="shared" si="213"/>
        <v>4.125492E-2</v>
      </c>
      <c r="L211" s="8">
        <f t="shared" si="213"/>
        <v>0.9282357</v>
      </c>
      <c r="M211" s="8">
        <f t="shared" si="185"/>
        <v>8.9551851361591304</v>
      </c>
      <c r="N211" s="8">
        <f t="shared" si="190"/>
        <v>-0.26535847680123936</v>
      </c>
      <c r="O211" s="8">
        <f t="shared" si="190"/>
        <v>1.3987995</v>
      </c>
      <c r="P211" s="8">
        <f t="shared" si="186"/>
        <v>1.6933615915094578</v>
      </c>
      <c r="Q211" s="8">
        <f t="shared" si="191"/>
        <v>2.7066772414818807E-2</v>
      </c>
      <c r="R211" s="8">
        <f t="shared" si="191"/>
        <v>4.125492E-2</v>
      </c>
      <c r="S211" s="8">
        <f t="shared" si="187"/>
        <v>5.0491368855045224E-2</v>
      </c>
      <c r="T211" s="8">
        <f t="shared" si="192"/>
        <v>-1.7578761008363933E-3</v>
      </c>
      <c r="U211" s="8">
        <f t="shared" si="192"/>
        <v>6.2524799999999994</v>
      </c>
      <c r="V211" s="8">
        <f t="shared" si="192"/>
        <v>6.72243041951275</v>
      </c>
      <c r="W211" s="29">
        <f>'2.8 Fert x35 '!D16</f>
        <v>196.34</v>
      </c>
      <c r="X211" s="71">
        <f t="shared" si="198"/>
        <v>0.72999999999998977</v>
      </c>
      <c r="Y211" s="29">
        <f>'2.8 Fert x35 '!F16*k</f>
        <v>2.2050000000000001</v>
      </c>
      <c r="Z211" s="29">
        <f>'2.8 Fert x35 '!G16*k</f>
        <v>2.7614999999999998</v>
      </c>
      <c r="AA211" s="29">
        <f>'2.8 Fert x35 '!H16*k</f>
        <v>0.1953</v>
      </c>
      <c r="AB211" s="29">
        <f>'2.8 Fert x35 '!I16/2</f>
        <v>0.2</v>
      </c>
      <c r="AC211" s="68">
        <f t="shared" si="199"/>
        <v>1.012095</v>
      </c>
      <c r="AD211" s="348">
        <f t="shared" si="193"/>
        <v>1.5895949999999999</v>
      </c>
      <c r="AE211" s="68">
        <f t="shared" si="200"/>
        <v>4.4982000000000008E-2</v>
      </c>
      <c r="AF211" s="36">
        <f t="shared" si="201"/>
        <v>1.012095</v>
      </c>
      <c r="AG211" s="33">
        <f t="shared" si="194"/>
        <v>10.051468415458626</v>
      </c>
      <c r="AH211" s="33">
        <f t="shared" si="202"/>
        <v>-0.33204495708262627</v>
      </c>
      <c r="AI211" s="36">
        <f t="shared" si="203"/>
        <v>1.5895949999999999</v>
      </c>
      <c r="AJ211" s="33">
        <f t="shared" si="195"/>
        <v>1.931640917616591</v>
      </c>
      <c r="AK211" s="33">
        <f t="shared" si="204"/>
        <v>-3.2629849743426309E-3</v>
      </c>
      <c r="AL211" s="60">
        <f t="shared" si="205"/>
        <v>4.4982000000000008E-2</v>
      </c>
      <c r="AM211" s="60">
        <f t="shared" si="206"/>
        <v>5.6095078005208202E-2</v>
      </c>
      <c r="AN211" s="60">
        <f t="shared" si="207"/>
        <v>-6.7699845334940889E-3</v>
      </c>
      <c r="AO211" s="34">
        <f t="shared" si="196"/>
        <v>6.9703400000000002</v>
      </c>
      <c r="AP211" s="34">
        <f t="shared" si="208"/>
        <v>7.3582620734095272</v>
      </c>
      <c r="AQ211" s="10">
        <f t="shared" si="209"/>
        <v>4.9342639279223581</v>
      </c>
      <c r="AR211" s="10">
        <f t="shared" si="210"/>
        <v>5.4009643618825924</v>
      </c>
      <c r="AS211" s="10">
        <f t="shared" si="211"/>
        <v>0.46670043396023431</v>
      </c>
      <c r="AT211" s="10">
        <f t="shared" si="212"/>
        <v>51.59890197442342</v>
      </c>
    </row>
    <row r="212" spans="1:46" x14ac:dyDescent="0.25">
      <c r="A212" s="4">
        <v>65</v>
      </c>
      <c r="B212" s="18">
        <f t="shared" si="188"/>
        <v>2088</v>
      </c>
      <c r="C212" s="8">
        <f t="shared" si="184"/>
        <v>194.58</v>
      </c>
      <c r="D212" s="8">
        <f t="shared" si="197"/>
        <v>0.42000000000001592</v>
      </c>
      <c r="E212" s="8">
        <f t="shared" si="213"/>
        <v>2.1944999999999997</v>
      </c>
      <c r="F212" s="8">
        <f t="shared" si="213"/>
        <v>2.2469999999999999</v>
      </c>
      <c r="G212" s="8">
        <f t="shared" si="213"/>
        <v>0.16800000000000001</v>
      </c>
      <c r="H212" s="8">
        <f t="shared" si="213"/>
        <v>0.27500000000000002</v>
      </c>
      <c r="I212" s="8">
        <f t="shared" si="213"/>
        <v>1.0072755</v>
      </c>
      <c r="J212" s="8">
        <f t="shared" si="213"/>
        <v>1.3915124999999997</v>
      </c>
      <c r="K212" s="8">
        <f t="shared" si="213"/>
        <v>4.4767799999999996E-2</v>
      </c>
      <c r="L212" s="8">
        <f t="shared" si="213"/>
        <v>1.0072755</v>
      </c>
      <c r="M212" s="8">
        <f t="shared" si="185"/>
        <v>8.8032169647044096</v>
      </c>
      <c r="N212" s="8">
        <f t="shared" si="190"/>
        <v>-0.15196817145472075</v>
      </c>
      <c r="O212" s="8">
        <f t="shared" si="190"/>
        <v>1.3915124999999997</v>
      </c>
      <c r="P212" s="8">
        <f t="shared" si="186"/>
        <v>1.6908593660892952</v>
      </c>
      <c r="Q212" s="8">
        <f t="shared" si="191"/>
        <v>-2.5022254201625405E-3</v>
      </c>
      <c r="R212" s="8">
        <f t="shared" si="191"/>
        <v>4.4767799999999996E-2</v>
      </c>
      <c r="S212" s="8">
        <f t="shared" si="187"/>
        <v>5.3693497327198428E-2</v>
      </c>
      <c r="T212" s="8">
        <f t="shared" si="192"/>
        <v>3.202128472153204E-3</v>
      </c>
      <c r="U212" s="8">
        <f t="shared" si="192"/>
        <v>6.34985</v>
      </c>
      <c r="V212" s="8">
        <f t="shared" si="192"/>
        <v>6.6185817315972857</v>
      </c>
      <c r="W212" s="29">
        <f>'2.8 Fert x35 '!D17</f>
        <v>196.96</v>
      </c>
      <c r="X212" s="71">
        <f t="shared" si="198"/>
        <v>0.62000000000000455</v>
      </c>
      <c r="Y212" s="29">
        <f>'2.8 Fert x35 '!F17*k</f>
        <v>2.8791000000000002</v>
      </c>
      <c r="Z212" s="29">
        <f>'2.8 Fert x35 '!G17*k</f>
        <v>2.4108000000000001</v>
      </c>
      <c r="AA212" s="29">
        <f>'2.8 Fert x35 '!H17*k</f>
        <v>0.19320000000000001</v>
      </c>
      <c r="AB212" s="29">
        <f>'2.8 Fert x35 '!I17/2</f>
        <v>0.33500000000000002</v>
      </c>
      <c r="AC212" s="68">
        <f t="shared" si="199"/>
        <v>1.3215069000000002</v>
      </c>
      <c r="AD212" s="348">
        <f t="shared" si="193"/>
        <v>1.6214835000000001</v>
      </c>
      <c r="AE212" s="68">
        <f t="shared" si="200"/>
        <v>5.8733640000000011E-2</v>
      </c>
      <c r="AF212" s="36">
        <f t="shared" si="201"/>
        <v>1.3215069000000002</v>
      </c>
      <c r="AG212" s="33">
        <f t="shared" si="194"/>
        <v>10.071818391030707</v>
      </c>
      <c r="AH212" s="33">
        <f t="shared" si="202"/>
        <v>2.0349975572081291E-2</v>
      </c>
      <c r="AI212" s="36">
        <f t="shared" si="203"/>
        <v>1.6214835000000001</v>
      </c>
      <c r="AJ212" s="33">
        <f t="shared" si="195"/>
        <v>1.9629525979160243</v>
      </c>
      <c r="AK212" s="33">
        <f t="shared" si="204"/>
        <v>3.131168029943332E-2</v>
      </c>
      <c r="AL212" s="60">
        <f t="shared" si="205"/>
        <v>5.8733640000000011E-2</v>
      </c>
      <c r="AM212" s="60">
        <f t="shared" si="206"/>
        <v>6.8649942512167772E-2</v>
      </c>
      <c r="AN212" s="60">
        <f t="shared" si="207"/>
        <v>1.255486450695957E-2</v>
      </c>
      <c r="AO212" s="34">
        <f t="shared" si="196"/>
        <v>7.563530000000001</v>
      </c>
      <c r="AP212" s="34">
        <f t="shared" si="208"/>
        <v>8.2477465203784792</v>
      </c>
      <c r="AQ212" s="10">
        <f t="shared" si="209"/>
        <v>4.8580389909924078</v>
      </c>
      <c r="AR212" s="10">
        <f t="shared" si="210"/>
        <v>6.0538459459578036</v>
      </c>
      <c r="AS212" s="10">
        <f t="shared" si="211"/>
        <v>1.1958069549653958</v>
      </c>
      <c r="AT212" s="10">
        <f t="shared" si="212"/>
        <v>57.577936749250398</v>
      </c>
    </row>
    <row r="213" spans="1:46" x14ac:dyDescent="0.25">
      <c r="A213" s="4">
        <v>70</v>
      </c>
      <c r="B213" s="18">
        <f t="shared" si="188"/>
        <v>2093</v>
      </c>
      <c r="C213" s="8">
        <f t="shared" si="184"/>
        <v>194.91</v>
      </c>
      <c r="D213" s="8">
        <f t="shared" si="197"/>
        <v>0.32999999999998408</v>
      </c>
      <c r="E213" s="8">
        <f t="shared" si="213"/>
        <v>2.3561999999999999</v>
      </c>
      <c r="F213" s="8">
        <f t="shared" si="213"/>
        <v>2.0453999999999999</v>
      </c>
      <c r="G213" s="8">
        <f t="shared" si="213"/>
        <v>0.16170000000000001</v>
      </c>
      <c r="H213" s="8">
        <f t="shared" si="213"/>
        <v>0.28499999999999998</v>
      </c>
      <c r="I213" s="8">
        <f t="shared" si="213"/>
        <v>1.0814957999999999</v>
      </c>
      <c r="J213" s="8">
        <f t="shared" si="213"/>
        <v>1.3545209999999999</v>
      </c>
      <c r="K213" s="8">
        <f t="shared" si="213"/>
        <v>4.8066480000000002E-2</v>
      </c>
      <c r="L213" s="8">
        <f t="shared" si="213"/>
        <v>1.0814957999999999</v>
      </c>
      <c r="M213" s="8">
        <f t="shared" si="185"/>
        <v>8.7451412874414203</v>
      </c>
      <c r="N213" s="8">
        <f t="shared" si="190"/>
        <v>-5.8075677262989345E-2</v>
      </c>
      <c r="O213" s="8">
        <f t="shared" si="190"/>
        <v>1.3545209999999999</v>
      </c>
      <c r="P213" s="8">
        <f t="shared" si="186"/>
        <v>1.6534255309486319</v>
      </c>
      <c r="Q213" s="8">
        <f t="shared" si="191"/>
        <v>-3.7433835140663341E-2</v>
      </c>
      <c r="R213" s="8">
        <f t="shared" si="191"/>
        <v>4.8066480000000002E-2</v>
      </c>
      <c r="S213" s="8">
        <f t="shared" si="187"/>
        <v>5.7558239016420945E-2</v>
      </c>
      <c r="T213" s="8">
        <f t="shared" si="192"/>
        <v>3.8647416892225173E-3</v>
      </c>
      <c r="U213" s="8">
        <f t="shared" si="192"/>
        <v>6.3027899999999999</v>
      </c>
      <c r="V213" s="8">
        <f t="shared" si="192"/>
        <v>6.5411452292855534</v>
      </c>
      <c r="W213" s="29">
        <f>'2.8 Fert x35 '!D18</f>
        <v>197.34</v>
      </c>
      <c r="X213" s="71">
        <f t="shared" si="198"/>
        <v>0.37999999999999545</v>
      </c>
      <c r="Y213" s="29">
        <f>'2.8 Fert x35 '!F18*k</f>
        <v>3.0030000000000001</v>
      </c>
      <c r="Z213" s="29">
        <f>'2.8 Fert x35 '!G18*k</f>
        <v>2.1671999999999998</v>
      </c>
      <c r="AA213" s="29">
        <f>'2.8 Fert x35 '!H18*k</f>
        <v>0.1827</v>
      </c>
      <c r="AB213" s="29">
        <f>'2.8 Fert x35 '!I18/2</f>
        <v>0.28000000000000003</v>
      </c>
      <c r="AC213" s="68">
        <f t="shared" si="199"/>
        <v>1.3783770000000002</v>
      </c>
      <c r="AD213" s="348">
        <f t="shared" si="193"/>
        <v>1.5592709999999999</v>
      </c>
      <c r="AE213" s="68">
        <f t="shared" si="200"/>
        <v>6.1261200000000009E-2</v>
      </c>
      <c r="AF213" s="36">
        <f t="shared" si="201"/>
        <v>1.3783770000000002</v>
      </c>
      <c r="AG213" s="33">
        <f t="shared" si="194"/>
        <v>10.146404173728046</v>
      </c>
      <c r="AH213" s="33">
        <f t="shared" si="202"/>
        <v>7.4585782697338843E-2</v>
      </c>
      <c r="AI213" s="36">
        <f t="shared" si="203"/>
        <v>1.5592709999999999</v>
      </c>
      <c r="AJ213" s="33">
        <f t="shared" si="195"/>
        <v>1.9062752732835426</v>
      </c>
      <c r="AK213" s="33">
        <f t="shared" si="204"/>
        <v>-5.6677324632481652E-2</v>
      </c>
      <c r="AL213" s="60">
        <f t="shared" si="205"/>
        <v>6.1261200000000009E-2</v>
      </c>
      <c r="AM213" s="60">
        <f t="shared" si="206"/>
        <v>7.3396909969605129E-2</v>
      </c>
      <c r="AN213" s="60">
        <f t="shared" si="207"/>
        <v>4.7469674574373566E-3</v>
      </c>
      <c r="AO213" s="34">
        <f t="shared" si="196"/>
        <v>7.3227699999999993</v>
      </c>
      <c r="AP213" s="34">
        <f t="shared" si="208"/>
        <v>7.7254254255222898</v>
      </c>
      <c r="AQ213" s="10">
        <f t="shared" si="209"/>
        <v>4.8012005982955959</v>
      </c>
      <c r="AR213" s="10">
        <f t="shared" si="210"/>
        <v>5.6704622623333609</v>
      </c>
      <c r="AS213" s="10">
        <f t="shared" si="211"/>
        <v>0.86926166403776506</v>
      </c>
      <c r="AT213" s="10">
        <f t="shared" si="212"/>
        <v>61.924245069439223</v>
      </c>
    </row>
    <row r="214" spans="1:46" x14ac:dyDescent="0.25">
      <c r="A214" s="4">
        <v>75</v>
      </c>
      <c r="B214" s="18">
        <f t="shared" si="188"/>
        <v>2098</v>
      </c>
      <c r="C214" s="8">
        <f t="shared" si="184"/>
        <v>195.12</v>
      </c>
      <c r="D214" s="8">
        <f t="shared" si="197"/>
        <v>0.21000000000000796</v>
      </c>
      <c r="E214" s="8">
        <f t="shared" si="213"/>
        <v>2.3456999999999999</v>
      </c>
      <c r="F214" s="8">
        <f t="shared" si="213"/>
        <v>1.9572000000000001</v>
      </c>
      <c r="G214" s="8">
        <f t="shared" si="213"/>
        <v>0.15539999999999998</v>
      </c>
      <c r="H214" s="8">
        <f t="shared" si="213"/>
        <v>0.23499999999999999</v>
      </c>
      <c r="I214" s="8">
        <f t="shared" si="213"/>
        <v>1.0766762999999999</v>
      </c>
      <c r="J214" s="8">
        <f t="shared" si="213"/>
        <v>1.3184325000000001</v>
      </c>
      <c r="K214" s="8">
        <f t="shared" si="213"/>
        <v>4.7852280000000004E-2</v>
      </c>
      <c r="L214" s="8">
        <f t="shared" si="213"/>
        <v>1.0766762999999999</v>
      </c>
      <c r="M214" s="8">
        <f t="shared" si="185"/>
        <v>8.6897639738863202</v>
      </c>
      <c r="N214" s="8">
        <f t="shared" si="190"/>
        <v>-5.5377313555100116E-2</v>
      </c>
      <c r="O214" s="8">
        <f t="shared" si="190"/>
        <v>1.3184325000000001</v>
      </c>
      <c r="P214" s="8">
        <f t="shared" si="186"/>
        <v>1.6107196012801865</v>
      </c>
      <c r="Q214" s="8">
        <f t="shared" si="191"/>
        <v>-4.270592966844533E-2</v>
      </c>
      <c r="R214" s="8">
        <f t="shared" si="191"/>
        <v>4.7852280000000004E-2</v>
      </c>
      <c r="S214" s="8">
        <f t="shared" si="187"/>
        <v>5.8027235280416846E-2</v>
      </c>
      <c r="T214" s="8">
        <f t="shared" si="192"/>
        <v>4.6899626399590083E-4</v>
      </c>
      <c r="U214" s="8">
        <f t="shared" si="192"/>
        <v>6.1012900000000014</v>
      </c>
      <c r="V214" s="8">
        <f t="shared" si="192"/>
        <v>6.2136757530404605</v>
      </c>
      <c r="W214" s="29">
        <f>'2.8 Fert x35 '!D19</f>
        <v>197.72</v>
      </c>
      <c r="X214" s="71">
        <f t="shared" si="198"/>
        <v>0.37999999999999545</v>
      </c>
      <c r="Y214" s="29">
        <f>'2.8 Fert x35 '!F19*k</f>
        <v>2.8937999999999997</v>
      </c>
      <c r="Z214" s="29">
        <f>'2.8 Fert x35 '!G19*k</f>
        <v>2.1630000000000003</v>
      </c>
      <c r="AA214" s="29">
        <f>'2.8 Fert x35 '!H19*k</f>
        <v>0.18059999999999998</v>
      </c>
      <c r="AB214" s="29">
        <f>'2.8 Fert x35 '!I19/2</f>
        <v>0.22500000000000001</v>
      </c>
      <c r="AC214" s="68">
        <f t="shared" si="199"/>
        <v>1.3282541999999999</v>
      </c>
      <c r="AD214" s="348">
        <f t="shared" si="193"/>
        <v>1.530921</v>
      </c>
      <c r="AE214" s="68">
        <f t="shared" si="200"/>
        <v>5.9033519999999999E-2</v>
      </c>
      <c r="AF214" s="36">
        <f t="shared" si="201"/>
        <v>1.3282541999999999</v>
      </c>
      <c r="AG214" s="33">
        <f t="shared" si="194"/>
        <v>10.161212068869094</v>
      </c>
      <c r="AH214" s="33">
        <f t="shared" si="202"/>
        <v>1.4807895141048633E-2</v>
      </c>
      <c r="AI214" s="36">
        <f t="shared" si="203"/>
        <v>1.530921</v>
      </c>
      <c r="AJ214" s="33">
        <f t="shared" si="195"/>
        <v>1.867906043136758</v>
      </c>
      <c r="AK214" s="33">
        <f t="shared" si="204"/>
        <v>-3.8369230146784616E-2</v>
      </c>
      <c r="AL214" s="60">
        <f t="shared" si="205"/>
        <v>5.9033519999999999E-2</v>
      </c>
      <c r="AM214" s="60">
        <f t="shared" si="206"/>
        <v>7.2008383189411579E-2</v>
      </c>
      <c r="AN214" s="60">
        <f t="shared" si="207"/>
        <v>-1.3885267801935497E-3</v>
      </c>
      <c r="AO214" s="34">
        <f t="shared" si="196"/>
        <v>7.1011199999999999</v>
      </c>
      <c r="AP214" s="34">
        <f t="shared" si="208"/>
        <v>7.4561701382140662</v>
      </c>
      <c r="AQ214" s="10">
        <f t="shared" si="209"/>
        <v>4.5608380027316979</v>
      </c>
      <c r="AR214" s="10">
        <f t="shared" si="210"/>
        <v>5.4728288814491242</v>
      </c>
      <c r="AS214" s="10">
        <f t="shared" si="211"/>
        <v>0.91199087871742623</v>
      </c>
      <c r="AT214" s="10">
        <f t="shared" si="212"/>
        <v>66.484199463026357</v>
      </c>
    </row>
    <row r="215" spans="1:46" x14ac:dyDescent="0.25">
      <c r="A215" s="4">
        <v>80</v>
      </c>
      <c r="B215" s="18">
        <f t="shared" si="188"/>
        <v>2103</v>
      </c>
      <c r="C215" s="8">
        <f t="shared" si="184"/>
        <v>195.4</v>
      </c>
      <c r="D215" s="8">
        <f t="shared" si="197"/>
        <v>0.28000000000000114</v>
      </c>
      <c r="E215" s="8">
        <f t="shared" si="213"/>
        <v>2.2427999999999999</v>
      </c>
      <c r="F215" s="8">
        <f t="shared" si="213"/>
        <v>1.9866000000000001</v>
      </c>
      <c r="G215" s="8">
        <f t="shared" si="213"/>
        <v>0.15539999999999998</v>
      </c>
      <c r="H215" s="8">
        <f t="shared" si="213"/>
        <v>0.215</v>
      </c>
      <c r="I215" s="8">
        <f t="shared" si="213"/>
        <v>1.0294452000000001</v>
      </c>
      <c r="J215" s="8">
        <f t="shared" si="213"/>
        <v>1.3043939999999998</v>
      </c>
      <c r="K215" s="8">
        <f t="shared" si="213"/>
        <v>4.5753120000000001E-2</v>
      </c>
      <c r="L215" s="8">
        <f t="shared" si="213"/>
        <v>1.0294452000000001</v>
      </c>
      <c r="M215" s="8">
        <f t="shared" si="185"/>
        <v>8.5943241223771025</v>
      </c>
      <c r="N215" s="8">
        <f t="shared" si="190"/>
        <v>-9.5439851509217632E-2</v>
      </c>
      <c r="O215" s="8">
        <f t="shared" si="190"/>
        <v>1.3043939999999998</v>
      </c>
      <c r="P215" s="8">
        <f t="shared" si="186"/>
        <v>1.5891316881638278</v>
      </c>
      <c r="Q215" s="8">
        <f t="shared" si="191"/>
        <v>-2.158791311635877E-2</v>
      </c>
      <c r="R215" s="8">
        <f t="shared" si="191"/>
        <v>4.5753120000000001E-2</v>
      </c>
      <c r="S215" s="8">
        <f t="shared" si="187"/>
        <v>5.601098289007251E-2</v>
      </c>
      <c r="T215" s="8">
        <f t="shared" si="192"/>
        <v>-2.0162523903443363E-3</v>
      </c>
      <c r="U215" s="8">
        <f t="shared" si="192"/>
        <v>5.9797400000000005</v>
      </c>
      <c r="V215" s="8">
        <f t="shared" si="192"/>
        <v>6.1406959829840808</v>
      </c>
      <c r="W215" s="29">
        <f>'2.8 Fert x35 '!D20</f>
        <v>198.13</v>
      </c>
      <c r="X215" s="71">
        <f t="shared" si="198"/>
        <v>0.40999999999999659</v>
      </c>
      <c r="Y215" s="29">
        <f>'2.8 Fert x35 '!F20*k</f>
        <v>2.8812000000000002</v>
      </c>
      <c r="Z215" s="29">
        <f>'2.8 Fert x35 '!G20*k</f>
        <v>2.1335999999999999</v>
      </c>
      <c r="AA215" s="29">
        <f>'2.8 Fert x35 '!H20*k</f>
        <v>0.17849999999999999</v>
      </c>
      <c r="AB215" s="29">
        <f>'2.8 Fert x35 '!I20/2</f>
        <v>0.26500000000000001</v>
      </c>
      <c r="AC215" s="68">
        <f t="shared" si="199"/>
        <v>1.3224708000000001</v>
      </c>
      <c r="AD215" s="348">
        <f t="shared" si="193"/>
        <v>1.516662</v>
      </c>
      <c r="AE215" s="68">
        <f t="shared" si="200"/>
        <v>5.8776480000000006E-2</v>
      </c>
      <c r="AF215" s="36">
        <f t="shared" si="201"/>
        <v>1.3224708000000001</v>
      </c>
      <c r="AG215" s="33">
        <f t="shared" si="194"/>
        <v>10.168319690325365</v>
      </c>
      <c r="AH215" s="33">
        <f t="shared" si="202"/>
        <v>7.1076214562708628E-3</v>
      </c>
      <c r="AI215" s="36">
        <f t="shared" si="203"/>
        <v>1.516662</v>
      </c>
      <c r="AJ215" s="33">
        <f t="shared" si="195"/>
        <v>1.8468642574303333</v>
      </c>
      <c r="AK215" s="33">
        <f t="shared" si="204"/>
        <v>-2.1041785706424676E-2</v>
      </c>
      <c r="AL215" s="60">
        <f t="shared" si="205"/>
        <v>5.8776480000000006E-2</v>
      </c>
      <c r="AM215" s="60">
        <f t="shared" si="206"/>
        <v>7.1505884013878085E-2</v>
      </c>
      <c r="AN215" s="60">
        <f t="shared" si="207"/>
        <v>-5.0249917553349399E-4</v>
      </c>
      <c r="AO215" s="34">
        <f t="shared" si="196"/>
        <v>7.0957899999999992</v>
      </c>
      <c r="AP215" s="34">
        <f t="shared" si="208"/>
        <v>7.4913533365743081</v>
      </c>
      <c r="AQ215" s="10">
        <f t="shared" si="209"/>
        <v>4.5072708515103148</v>
      </c>
      <c r="AR215" s="10">
        <f t="shared" si="210"/>
        <v>5.4986533490455418</v>
      </c>
      <c r="AS215" s="10">
        <f t="shared" si="211"/>
        <v>0.991382497535227</v>
      </c>
      <c r="AT215" s="10">
        <f t="shared" si="212"/>
        <v>71.441111950702492</v>
      </c>
    </row>
    <row r="216" spans="1:46" x14ac:dyDescent="0.25">
      <c r="A216" s="4">
        <v>85</v>
      </c>
      <c r="B216" s="18">
        <f t="shared" si="188"/>
        <v>2108</v>
      </c>
      <c r="C216" s="8">
        <f t="shared" si="184"/>
        <v>195.85</v>
      </c>
      <c r="D216" s="8">
        <f t="shared" si="197"/>
        <v>0.44999999999998863</v>
      </c>
      <c r="E216" s="8">
        <f t="shared" si="213"/>
        <v>2.3058000000000001</v>
      </c>
      <c r="F216" s="8">
        <f t="shared" si="213"/>
        <v>1.9887000000000001</v>
      </c>
      <c r="G216" s="8">
        <f t="shared" si="213"/>
        <v>0.1575</v>
      </c>
      <c r="H216" s="8">
        <f t="shared" si="213"/>
        <v>0.25</v>
      </c>
      <c r="I216" s="8">
        <f t="shared" si="213"/>
        <v>1.0583622000000001</v>
      </c>
      <c r="J216" s="8">
        <f t="shared" si="213"/>
        <v>1.320627</v>
      </c>
      <c r="K216" s="8">
        <f t="shared" si="213"/>
        <v>4.7038320000000002E-2</v>
      </c>
      <c r="L216" s="8">
        <f t="shared" si="213"/>
        <v>1.0583622000000001</v>
      </c>
      <c r="M216" s="8">
        <f t="shared" si="185"/>
        <v>8.5401559058848537</v>
      </c>
      <c r="N216" s="8">
        <f t="shared" si="190"/>
        <v>-5.4168216492248789E-2</v>
      </c>
      <c r="O216" s="8">
        <f t="shared" si="190"/>
        <v>1.320627</v>
      </c>
      <c r="P216" s="8">
        <f t="shared" si="186"/>
        <v>1.6015484482247673</v>
      </c>
      <c r="Q216" s="8">
        <f t="shared" si="191"/>
        <v>1.2416760060939502E-2</v>
      </c>
      <c r="R216" s="8">
        <f t="shared" si="191"/>
        <v>4.7038320000000002E-2</v>
      </c>
      <c r="S216" s="8">
        <f t="shared" si="187"/>
        <v>5.6939756455623491E-2</v>
      </c>
      <c r="T216" s="8">
        <f t="shared" si="192"/>
        <v>9.2877356555098184E-4</v>
      </c>
      <c r="U216" s="8">
        <f t="shared" si="192"/>
        <v>6.1126000000000005</v>
      </c>
      <c r="V216" s="8">
        <f t="shared" si="192"/>
        <v>6.521777317134231</v>
      </c>
      <c r="W216" s="29">
        <f>'2.8 Fert x35 '!D21</f>
        <v>198.56</v>
      </c>
      <c r="X216" s="71">
        <f t="shared" si="198"/>
        <v>0.43000000000000682</v>
      </c>
      <c r="Y216" s="29">
        <f>'2.8 Fert x35 '!F21*k</f>
        <v>2.8643999999999998</v>
      </c>
      <c r="Z216" s="29">
        <f>'2.8 Fert x35 '!G21*k</f>
        <v>2.1587999999999998</v>
      </c>
      <c r="AA216" s="29">
        <f>'2.8 Fert x35 '!H21*k</f>
        <v>0.17849999999999999</v>
      </c>
      <c r="AB216" s="29">
        <f>'2.8 Fert x35 '!I21/2</f>
        <v>0.245</v>
      </c>
      <c r="AC216" s="68">
        <f t="shared" si="199"/>
        <v>1.3147595999999999</v>
      </c>
      <c r="AD216" s="348">
        <f t="shared" si="193"/>
        <v>1.522122</v>
      </c>
      <c r="AE216" s="68">
        <f t="shared" si="200"/>
        <v>5.8433760000000001E-2</v>
      </c>
      <c r="AF216" s="36">
        <f t="shared" si="201"/>
        <v>1.3147595999999999</v>
      </c>
      <c r="AG216" s="33">
        <f t="shared" si="194"/>
        <v>10.166796034187817</v>
      </c>
      <c r="AH216" s="33">
        <f t="shared" si="202"/>
        <v>-1.523656137548457E-3</v>
      </c>
      <c r="AI216" s="36">
        <f t="shared" si="203"/>
        <v>1.522122</v>
      </c>
      <c r="AJ216" s="33">
        <f t="shared" si="195"/>
        <v>1.8486045600900116</v>
      </c>
      <c r="AK216" s="33">
        <f t="shared" si="204"/>
        <v>1.7403026596782833E-3</v>
      </c>
      <c r="AL216" s="60">
        <f t="shared" si="205"/>
        <v>5.8433760000000001E-2</v>
      </c>
      <c r="AM216" s="60">
        <f t="shared" si="206"/>
        <v>7.1074333870237982E-2</v>
      </c>
      <c r="AN216" s="60">
        <f t="shared" si="207"/>
        <v>-4.3155014364010258E-4</v>
      </c>
      <c r="AO216" s="34">
        <f t="shared" si="196"/>
        <v>7.0807099999999989</v>
      </c>
      <c r="AP216" s="34">
        <f t="shared" si="208"/>
        <v>7.510495096378496</v>
      </c>
      <c r="AQ216" s="10">
        <f t="shared" si="209"/>
        <v>4.7869845507765252</v>
      </c>
      <c r="AR216" s="10">
        <f t="shared" si="210"/>
        <v>5.5127034007418159</v>
      </c>
      <c r="AS216" s="10">
        <f t="shared" si="211"/>
        <v>0.72571884996529068</v>
      </c>
      <c r="AT216" s="10">
        <f t="shared" si="212"/>
        <v>75.069706200528941</v>
      </c>
    </row>
    <row r="217" spans="1:46" x14ac:dyDescent="0.25">
      <c r="A217" s="4">
        <v>90</v>
      </c>
      <c r="B217" s="18">
        <f t="shared" si="188"/>
        <v>2113</v>
      </c>
      <c r="C217" s="8">
        <f t="shared" si="184"/>
        <v>196.25</v>
      </c>
      <c r="D217" s="8">
        <f t="shared" si="197"/>
        <v>0.40000000000000568</v>
      </c>
      <c r="E217" s="8">
        <f t="shared" si="213"/>
        <v>2.4108000000000001</v>
      </c>
      <c r="F217" s="8">
        <f t="shared" si="213"/>
        <v>1.9634999999999998</v>
      </c>
      <c r="G217" s="8">
        <f t="shared" si="213"/>
        <v>0.1575</v>
      </c>
      <c r="H217" s="8">
        <f t="shared" si="213"/>
        <v>0.23</v>
      </c>
      <c r="I217" s="8">
        <f t="shared" si="213"/>
        <v>1.1065572000000001</v>
      </c>
      <c r="J217" s="8">
        <f t="shared" si="213"/>
        <v>1.336776</v>
      </c>
      <c r="K217" s="8">
        <f t="shared" si="213"/>
        <v>4.9180320000000007E-2</v>
      </c>
      <c r="L217" s="8">
        <f t="shared" si="213"/>
        <v>1.1065572000000001</v>
      </c>
      <c r="M217" s="8">
        <f t="shared" si="185"/>
        <v>8.5411947345047814</v>
      </c>
      <c r="N217" s="8">
        <f t="shared" si="190"/>
        <v>1.0388286199276564E-3</v>
      </c>
      <c r="O217" s="8">
        <f t="shared" si="190"/>
        <v>1.336776</v>
      </c>
      <c r="P217" s="8">
        <f t="shared" si="186"/>
        <v>1.6198924420346312</v>
      </c>
      <c r="Q217" s="8">
        <f t="shared" si="191"/>
        <v>1.8343993809863957E-2</v>
      </c>
      <c r="R217" s="8">
        <f t="shared" si="191"/>
        <v>4.9180320000000007E-2</v>
      </c>
      <c r="S217" s="8">
        <f t="shared" si="187"/>
        <v>5.9245941977220475E-2</v>
      </c>
      <c r="T217" s="8">
        <f t="shared" si="192"/>
        <v>2.3061855215969831E-3</v>
      </c>
      <c r="U217" s="8">
        <f t="shared" si="192"/>
        <v>6.19034</v>
      </c>
      <c r="V217" s="8">
        <f t="shared" si="192"/>
        <v>6.6120290079513939</v>
      </c>
      <c r="W217" s="29">
        <f>'2.8 Fert x35 '!D22</f>
        <v>199.14</v>
      </c>
      <c r="X217" s="71">
        <f t="shared" si="198"/>
        <v>0.57999999999998408</v>
      </c>
      <c r="Y217" s="29">
        <f>'2.8 Fert x35 '!F22*k</f>
        <v>2.9673000000000003</v>
      </c>
      <c r="Z217" s="29">
        <f>'2.8 Fert x35 '!G22*k</f>
        <v>2.121</v>
      </c>
      <c r="AA217" s="29">
        <f>'2.8 Fert x35 '!H22*k</f>
        <v>0.17849999999999999</v>
      </c>
      <c r="AB217" s="29">
        <f>'2.8 Fert x35 '!I22/2</f>
        <v>0.3</v>
      </c>
      <c r="AC217" s="68">
        <f t="shared" si="199"/>
        <v>1.3619907000000002</v>
      </c>
      <c r="AD217" s="348">
        <f t="shared" si="193"/>
        <v>1.5329685</v>
      </c>
      <c r="AE217" s="68">
        <f t="shared" si="200"/>
        <v>6.0532920000000011E-2</v>
      </c>
      <c r="AF217" s="36">
        <f t="shared" si="201"/>
        <v>1.3619907000000002</v>
      </c>
      <c r="AG217" s="33">
        <f t="shared" si="194"/>
        <v>10.212700714479004</v>
      </c>
      <c r="AH217" s="33">
        <f t="shared" si="202"/>
        <v>4.5904680291187105E-2</v>
      </c>
      <c r="AI217" s="36">
        <f t="shared" si="203"/>
        <v>1.5329685</v>
      </c>
      <c r="AJ217" s="33">
        <f t="shared" si="195"/>
        <v>1.8597587050430056</v>
      </c>
      <c r="AK217" s="33">
        <f t="shared" si="204"/>
        <v>1.1154144952993938E-2</v>
      </c>
      <c r="AL217" s="60">
        <f t="shared" si="205"/>
        <v>6.0532920000000011E-2</v>
      </c>
      <c r="AM217" s="60">
        <f t="shared" si="206"/>
        <v>7.3097205861990505E-2</v>
      </c>
      <c r="AN217" s="60">
        <f t="shared" si="207"/>
        <v>2.0228719917525229E-3</v>
      </c>
      <c r="AO217" s="34">
        <f t="shared" si="196"/>
        <v>7.2368399999999999</v>
      </c>
      <c r="AP217" s="34">
        <f t="shared" si="208"/>
        <v>7.8759216972359178</v>
      </c>
      <c r="AQ217" s="10">
        <f t="shared" si="209"/>
        <v>4.8532292918363229</v>
      </c>
      <c r="AR217" s="10">
        <f t="shared" si="210"/>
        <v>5.7809265257711635</v>
      </c>
      <c r="AS217" s="10">
        <f t="shared" si="211"/>
        <v>0.9276972339348406</v>
      </c>
      <c r="AT217" s="10">
        <f t="shared" si="212"/>
        <v>79.70819237020315</v>
      </c>
    </row>
    <row r="218" spans="1:46" x14ac:dyDescent="0.25">
      <c r="A218" s="4">
        <v>95</v>
      </c>
      <c r="B218" s="18">
        <f t="shared" si="188"/>
        <v>2118</v>
      </c>
      <c r="C218" s="8">
        <f t="shared" si="184"/>
        <v>196.74</v>
      </c>
      <c r="D218" s="8">
        <f t="shared" si="197"/>
        <v>0.49000000000000909</v>
      </c>
      <c r="E218" s="8">
        <f t="shared" si="213"/>
        <v>2.4780000000000002</v>
      </c>
      <c r="F218" s="8">
        <f t="shared" si="213"/>
        <v>1.9215</v>
      </c>
      <c r="G218" s="8">
        <f t="shared" si="213"/>
        <v>0.1575</v>
      </c>
      <c r="H218" s="8">
        <f t="shared" si="213"/>
        <v>0.19</v>
      </c>
      <c r="I218" s="8">
        <f t="shared" si="213"/>
        <v>1.1374020000000002</v>
      </c>
      <c r="J218" s="8">
        <f t="shared" si="213"/>
        <v>1.33728</v>
      </c>
      <c r="K218" s="8">
        <f t="shared" si="213"/>
        <v>5.0551200000000004E-2</v>
      </c>
      <c r="L218" s="8">
        <f t="shared" si="213"/>
        <v>1.1374020000000002</v>
      </c>
      <c r="M218" s="8">
        <f t="shared" si="185"/>
        <v>8.5729438873450263</v>
      </c>
      <c r="N218" s="8">
        <f t="shared" si="190"/>
        <v>3.1749152840244932E-2</v>
      </c>
      <c r="O218" s="8">
        <f t="shared" si="190"/>
        <v>1.33728</v>
      </c>
      <c r="P218" s="8">
        <f t="shared" si="186"/>
        <v>1.6236392326388811</v>
      </c>
      <c r="Q218" s="8">
        <f t="shared" si="191"/>
        <v>3.7467906042498722E-3</v>
      </c>
      <c r="R218" s="8">
        <f t="shared" si="191"/>
        <v>5.0551200000000004E-2</v>
      </c>
      <c r="S218" s="8">
        <f t="shared" si="187"/>
        <v>6.1024501832469338E-2</v>
      </c>
      <c r="T218" s="8">
        <f t="shared" si="192"/>
        <v>1.7785598552488638E-3</v>
      </c>
      <c r="U218" s="8">
        <f t="shared" si="192"/>
        <v>6.1711</v>
      </c>
      <c r="V218" s="8">
        <f t="shared" si="192"/>
        <v>6.6983745032997533</v>
      </c>
      <c r="W218" s="29">
        <f>'2.8 Fert x35 '!D23</f>
        <v>199.76</v>
      </c>
      <c r="X218" s="71">
        <f t="shared" si="198"/>
        <v>0.62000000000000455</v>
      </c>
      <c r="Y218" s="29">
        <f>'2.8 Fert x35 '!F23*k</f>
        <v>3.0344999999999995</v>
      </c>
      <c r="Z218" s="29">
        <f>'2.8 Fert x35 '!G23*k</f>
        <v>2.0852999999999997</v>
      </c>
      <c r="AA218" s="29">
        <f>'2.8 Fert x35 '!H23*k</f>
        <v>0.17849999999999999</v>
      </c>
      <c r="AB218" s="29">
        <f>'2.8 Fert x35 '!I23/2</f>
        <v>0.19</v>
      </c>
      <c r="AC218" s="68">
        <f t="shared" si="199"/>
        <v>1.3928354999999999</v>
      </c>
      <c r="AD218" s="348">
        <f t="shared" si="193"/>
        <v>1.5358664999999998</v>
      </c>
      <c r="AE218" s="68">
        <f t="shared" si="200"/>
        <v>6.1903799999999995E-2</v>
      </c>
      <c r="AF218" s="36">
        <f t="shared" si="201"/>
        <v>1.3928354999999999</v>
      </c>
      <c r="AG218" s="33">
        <f t="shared" si="194"/>
        <v>10.283507859764427</v>
      </c>
      <c r="AH218" s="33">
        <f t="shared" si="202"/>
        <v>7.080714528542309E-2</v>
      </c>
      <c r="AI218" s="36">
        <f t="shared" si="203"/>
        <v>1.5358664999999998</v>
      </c>
      <c r="AJ218" s="33">
        <f t="shared" si="195"/>
        <v>1.8646284979266552</v>
      </c>
      <c r="AK218" s="33">
        <f t="shared" si="204"/>
        <v>4.8697928836496374E-3</v>
      </c>
      <c r="AL218" s="60">
        <f t="shared" si="205"/>
        <v>6.1903799999999995E-2</v>
      </c>
      <c r="AM218" s="60">
        <f t="shared" si="206"/>
        <v>7.4825682487700634E-2</v>
      </c>
      <c r="AN218" s="60">
        <f t="shared" si="207"/>
        <v>1.7284766257101292E-3</v>
      </c>
      <c r="AO218" s="34">
        <f t="shared" si="196"/>
        <v>7.1347899999999997</v>
      </c>
      <c r="AP218" s="34">
        <f t="shared" si="208"/>
        <v>7.8321954147947874</v>
      </c>
      <c r="AQ218" s="10">
        <f t="shared" si="209"/>
        <v>4.9166068854220182</v>
      </c>
      <c r="AR218" s="10">
        <f t="shared" si="210"/>
        <v>5.7488314344593743</v>
      </c>
      <c r="AS218" s="10">
        <f t="shared" si="211"/>
        <v>0.8322245490373561</v>
      </c>
      <c r="AT218" s="10">
        <f t="shared" si="212"/>
        <v>83.869315115389924</v>
      </c>
    </row>
    <row r="219" spans="1:46" x14ac:dyDescent="0.25">
      <c r="A219" s="4">
        <v>100</v>
      </c>
      <c r="B219" s="18">
        <f t="shared" si="188"/>
        <v>2123</v>
      </c>
      <c r="C219" s="8">
        <f t="shared" si="184"/>
        <v>197.15</v>
      </c>
      <c r="D219" s="8">
        <f t="shared" si="197"/>
        <v>0.40999999999999659</v>
      </c>
      <c r="E219" s="8">
        <f t="shared" si="213"/>
        <v>2.5073999999999996</v>
      </c>
      <c r="F219" s="8">
        <f t="shared" si="213"/>
        <v>1.9257</v>
      </c>
      <c r="G219" s="8">
        <f t="shared" si="213"/>
        <v>0.1575</v>
      </c>
      <c r="H219" s="8">
        <f t="shared" si="213"/>
        <v>0.22</v>
      </c>
      <c r="I219" s="8">
        <f t="shared" si="213"/>
        <v>1.1508965999999998</v>
      </c>
      <c r="J219" s="8">
        <f t="shared" si="213"/>
        <v>1.346079</v>
      </c>
      <c r="K219" s="8">
        <f t="shared" si="213"/>
        <v>5.1150959999999995E-2</v>
      </c>
      <c r="L219" s="8">
        <f t="shared" si="213"/>
        <v>1.1508965999999998</v>
      </c>
      <c r="M219" s="8">
        <f t="shared" si="185"/>
        <v>8.6140777302342766</v>
      </c>
      <c r="N219" s="8">
        <f t="shared" si="190"/>
        <v>4.1133842889250261E-2</v>
      </c>
      <c r="O219" s="8">
        <f t="shared" si="190"/>
        <v>1.346079</v>
      </c>
      <c r="P219" s="8">
        <f t="shared" si="186"/>
        <v>1.6331005778998688</v>
      </c>
      <c r="Q219" s="8">
        <f t="shared" si="191"/>
        <v>9.4613452609877413E-3</v>
      </c>
      <c r="R219" s="8">
        <f t="shared" si="191"/>
        <v>5.1150959999999995E-2</v>
      </c>
      <c r="S219" s="8">
        <f t="shared" si="187"/>
        <v>6.1938669766067489E-2</v>
      </c>
      <c r="T219" s="8">
        <f t="shared" si="192"/>
        <v>9.1416793359815063E-4</v>
      </c>
      <c r="U219" s="8">
        <f t="shared" si="192"/>
        <v>6.253779999999999</v>
      </c>
      <c r="V219" s="8">
        <f t="shared" si="192"/>
        <v>6.715289356083832</v>
      </c>
      <c r="W219" s="29">
        <f>'2.8 Fert x35 '!D24</f>
        <v>200.41</v>
      </c>
      <c r="X219" s="71">
        <f t="shared" si="198"/>
        <v>0.65000000000000568</v>
      </c>
      <c r="Y219" s="29">
        <f>'2.8 Fert x35 '!F24*k</f>
        <v>3.0449999999999999</v>
      </c>
      <c r="Z219" s="29">
        <f>'2.8 Fert x35 '!G24*k</f>
        <v>2.1461999999999999</v>
      </c>
      <c r="AA219" s="29">
        <f>'2.8 Fert x35 '!H24*k</f>
        <v>0.1827</v>
      </c>
      <c r="AB219" s="29">
        <f>'2.8 Fert x35 '!I24/2</f>
        <v>0.26</v>
      </c>
      <c r="AC219" s="68">
        <f t="shared" si="199"/>
        <v>1.3976550000000001</v>
      </c>
      <c r="AD219" s="348">
        <f t="shared" si="193"/>
        <v>1.5615809999999999</v>
      </c>
      <c r="AE219" s="68">
        <f t="shared" si="200"/>
        <v>6.2118E-2</v>
      </c>
      <c r="AF219" s="36">
        <f t="shared" si="201"/>
        <v>1.3976550000000001</v>
      </c>
      <c r="AG219" s="33">
        <f t="shared" si="194"/>
        <v>10.349968559978041</v>
      </c>
      <c r="AH219" s="33">
        <f t="shared" si="202"/>
        <v>6.6460700213614388E-2</v>
      </c>
      <c r="AI219" s="36">
        <f t="shared" si="203"/>
        <v>1.5615809999999999</v>
      </c>
      <c r="AJ219" s="33">
        <f t="shared" si="195"/>
        <v>1.891203863819406</v>
      </c>
      <c r="AK219" s="33">
        <f t="shared" si="204"/>
        <v>2.657536589275078E-2</v>
      </c>
      <c r="AL219" s="60">
        <f t="shared" si="205"/>
        <v>6.2118E-2</v>
      </c>
      <c r="AM219" s="60">
        <f t="shared" si="206"/>
        <v>7.5345436873491156E-2</v>
      </c>
      <c r="AN219" s="60">
        <f t="shared" si="207"/>
        <v>5.197543857905218E-4</v>
      </c>
      <c r="AO219" s="34">
        <f t="shared" si="196"/>
        <v>7.3240699999999999</v>
      </c>
      <c r="AP219" s="34">
        <f t="shared" si="208"/>
        <v>8.0676258204921609</v>
      </c>
      <c r="AQ219" s="10">
        <f t="shared" si="209"/>
        <v>4.9290223873655332</v>
      </c>
      <c r="AR219" s="10">
        <f t="shared" si="210"/>
        <v>5.9216373522412464</v>
      </c>
      <c r="AS219" s="10">
        <f t="shared" si="211"/>
        <v>0.99261496487571321</v>
      </c>
      <c r="AT219" s="10">
        <f t="shared" si="212"/>
        <v>88.83238993976849</v>
      </c>
    </row>
    <row r="220" spans="1:46" x14ac:dyDescent="0.25">
      <c r="A220" s="4">
        <v>105</v>
      </c>
      <c r="B220" s="18">
        <f t="shared" si="188"/>
        <v>2128</v>
      </c>
      <c r="C220" s="8">
        <f t="shared" si="184"/>
        <v>197.58</v>
      </c>
      <c r="D220" s="8">
        <f t="shared" si="197"/>
        <v>0.43000000000000682</v>
      </c>
      <c r="E220" s="8">
        <f t="shared" ref="E220:L229" si="214">E45</f>
        <v>2.2869000000000002</v>
      </c>
      <c r="F220" s="8">
        <f t="shared" si="214"/>
        <v>2.0726999999999998</v>
      </c>
      <c r="G220" s="8">
        <f t="shared" si="214"/>
        <v>0.16170000000000001</v>
      </c>
      <c r="H220" s="8">
        <f t="shared" si="214"/>
        <v>0.13500000000000001</v>
      </c>
      <c r="I220" s="8">
        <f t="shared" si="214"/>
        <v>1.0496871000000001</v>
      </c>
      <c r="J220" s="8">
        <f t="shared" si="214"/>
        <v>1.3479165</v>
      </c>
      <c r="K220" s="8">
        <f t="shared" si="214"/>
        <v>4.6652760000000008E-2</v>
      </c>
      <c r="L220" s="8">
        <f t="shared" si="214"/>
        <v>1.0496871000000001</v>
      </c>
      <c r="M220" s="8">
        <f t="shared" si="185"/>
        <v>8.5486773203320485</v>
      </c>
      <c r="N220" s="8">
        <f t="shared" si="190"/>
        <v>-6.5400409902228063E-2</v>
      </c>
      <c r="O220" s="8">
        <f t="shared" si="190"/>
        <v>1.3479165</v>
      </c>
      <c r="P220" s="8">
        <f t="shared" si="186"/>
        <v>1.6366106232481668</v>
      </c>
      <c r="Q220" s="8">
        <f t="shared" si="191"/>
        <v>3.5100453482979077E-3</v>
      </c>
      <c r="R220" s="8">
        <f t="shared" si="191"/>
        <v>4.6652760000000008E-2</v>
      </c>
      <c r="S220" s="8">
        <f t="shared" si="187"/>
        <v>5.7602073352315139E-2</v>
      </c>
      <c r="T220" s="8">
        <f t="shared" si="192"/>
        <v>-4.3365964137523499E-3</v>
      </c>
      <c r="U220" s="8">
        <f t="shared" si="192"/>
        <v>6.0531899999999998</v>
      </c>
      <c r="V220" s="8">
        <f t="shared" si="192"/>
        <v>6.416963039032324</v>
      </c>
      <c r="W220" s="29">
        <f>'2.8 Fert x35 '!D25</f>
        <v>200.83</v>
      </c>
      <c r="X220" s="71">
        <f t="shared" si="198"/>
        <v>0.42000000000001592</v>
      </c>
      <c r="Y220" s="29">
        <f>'2.8 Fert x35 '!F25*k</f>
        <v>2.8664999999999998</v>
      </c>
      <c r="Z220" s="29">
        <f>'2.8 Fert x35 '!G25*k</f>
        <v>2.2323</v>
      </c>
      <c r="AA220" s="29">
        <f>'2.8 Fert x35 '!H25*k</f>
        <v>0.1827</v>
      </c>
      <c r="AB220" s="29">
        <f>'2.8 Fert x35 '!I25/2</f>
        <v>0.155</v>
      </c>
      <c r="AC220" s="68">
        <f t="shared" si="199"/>
        <v>1.3157235</v>
      </c>
      <c r="AD220" s="348">
        <f t="shared" si="193"/>
        <v>1.5505665</v>
      </c>
      <c r="AE220" s="68">
        <f t="shared" si="200"/>
        <v>5.8476600000000004E-2</v>
      </c>
      <c r="AF220" s="36">
        <f t="shared" si="201"/>
        <v>1.3157235</v>
      </c>
      <c r="AG220" s="33">
        <f t="shared" si="194"/>
        <v>10.32589445998606</v>
      </c>
      <c r="AH220" s="33">
        <f t="shared" si="202"/>
        <v>-2.4074099991981512E-2</v>
      </c>
      <c r="AI220" s="36">
        <f t="shared" si="203"/>
        <v>1.5505665</v>
      </c>
      <c r="AJ220" s="33">
        <f t="shared" si="195"/>
        <v>1.8848872691782255</v>
      </c>
      <c r="AK220" s="33">
        <f t="shared" si="204"/>
        <v>-6.3165946411805063E-3</v>
      </c>
      <c r="AL220" s="60">
        <f t="shared" si="205"/>
        <v>5.8476600000000004E-2</v>
      </c>
      <c r="AM220" s="60">
        <f t="shared" si="206"/>
        <v>7.1795917336177142E-2</v>
      </c>
      <c r="AN220" s="60">
        <f t="shared" si="207"/>
        <v>-3.5495195373140137E-3</v>
      </c>
      <c r="AO220" s="34">
        <f t="shared" si="196"/>
        <v>7.06745</v>
      </c>
      <c r="AP220" s="34">
        <f t="shared" si="208"/>
        <v>7.4535097858295396</v>
      </c>
      <c r="AQ220" s="10">
        <f t="shared" si="209"/>
        <v>4.7100508706497255</v>
      </c>
      <c r="AR220" s="10">
        <f t="shared" si="210"/>
        <v>5.4708761827988814</v>
      </c>
      <c r="AS220" s="10">
        <f t="shared" si="211"/>
        <v>0.76082531214915594</v>
      </c>
      <c r="AT220" s="10">
        <f t="shared" si="212"/>
        <v>92.636516500514276</v>
      </c>
    </row>
    <row r="221" spans="1:46" x14ac:dyDescent="0.25">
      <c r="A221" s="4">
        <v>110</v>
      </c>
      <c r="B221" s="18">
        <f t="shared" si="188"/>
        <v>2133</v>
      </c>
      <c r="C221" s="8">
        <f t="shared" si="184"/>
        <v>197.75</v>
      </c>
      <c r="D221" s="8">
        <f t="shared" si="197"/>
        <v>0.16999999999998749</v>
      </c>
      <c r="E221" s="8">
        <f t="shared" si="214"/>
        <v>2.5787999999999998</v>
      </c>
      <c r="F221" s="8">
        <f t="shared" si="214"/>
        <v>1.8584999999999998</v>
      </c>
      <c r="G221" s="8">
        <f t="shared" si="214"/>
        <v>0.15539999999999998</v>
      </c>
      <c r="H221" s="8">
        <f t="shared" si="214"/>
        <v>0.19500000000000001</v>
      </c>
      <c r="I221" s="8">
        <f t="shared" si="214"/>
        <v>1.1836692</v>
      </c>
      <c r="J221" s="8">
        <f t="shared" si="214"/>
        <v>1.3380359999999998</v>
      </c>
      <c r="K221" s="8">
        <f t="shared" si="214"/>
        <v>5.2607519999999998E-2</v>
      </c>
      <c r="L221" s="8">
        <f t="shared" si="214"/>
        <v>1.1836692</v>
      </c>
      <c r="M221" s="8">
        <f t="shared" si="185"/>
        <v>8.6257250566518664</v>
      </c>
      <c r="N221" s="8">
        <f t="shared" si="190"/>
        <v>7.7047736319817872E-2</v>
      </c>
      <c r="O221" s="8">
        <f t="shared" si="190"/>
        <v>1.3380359999999998</v>
      </c>
      <c r="P221" s="8">
        <f t="shared" si="186"/>
        <v>1.6273506174651799</v>
      </c>
      <c r="Q221" s="8">
        <f t="shared" si="191"/>
        <v>-9.2600057829868021E-3</v>
      </c>
      <c r="R221" s="8">
        <f t="shared" si="191"/>
        <v>5.2607519999999998E-2</v>
      </c>
      <c r="S221" s="8">
        <f t="shared" si="187"/>
        <v>6.2790224169456732E-2</v>
      </c>
      <c r="T221" s="8">
        <f t="shared" si="192"/>
        <v>5.188150817141593E-3</v>
      </c>
      <c r="U221" s="8">
        <f t="shared" si="192"/>
        <v>6.2240100000000007</v>
      </c>
      <c r="V221" s="8">
        <f t="shared" si="192"/>
        <v>6.4669858813539607</v>
      </c>
      <c r="W221" s="29">
        <f>'2.8 Fert x35 '!D26</f>
        <v>201.09</v>
      </c>
      <c r="X221" s="71">
        <f t="shared" si="198"/>
        <v>0.25999999999999091</v>
      </c>
      <c r="Y221" s="29">
        <f>'2.8 Fert x35 '!F26*k</f>
        <v>3.2108999999999996</v>
      </c>
      <c r="Z221" s="29">
        <f>'2.8 Fert x35 '!G26*k</f>
        <v>2.0223</v>
      </c>
      <c r="AA221" s="29">
        <f>'2.8 Fert x35 '!H26*k</f>
        <v>0.17849999999999999</v>
      </c>
      <c r="AB221" s="29">
        <f>'2.8 Fert x35 '!I26/2</f>
        <v>0.21</v>
      </c>
      <c r="AC221" s="68">
        <f t="shared" si="199"/>
        <v>1.4738030999999998</v>
      </c>
      <c r="AD221" s="348">
        <f t="shared" si="193"/>
        <v>1.5551444999999999</v>
      </c>
      <c r="AE221" s="68">
        <f t="shared" si="200"/>
        <v>6.5502359999999996E-2</v>
      </c>
      <c r="AF221" s="36">
        <f t="shared" si="201"/>
        <v>1.4738030999999998</v>
      </c>
      <c r="AG221" s="33">
        <f t="shared" si="194"/>
        <v>10.463016338677191</v>
      </c>
      <c r="AH221" s="33">
        <f t="shared" si="202"/>
        <v>0.13712187869113102</v>
      </c>
      <c r="AI221" s="36">
        <f t="shared" si="203"/>
        <v>1.5551444999999999</v>
      </c>
      <c r="AJ221" s="33">
        <f t="shared" si="195"/>
        <v>1.888348642452029</v>
      </c>
      <c r="AK221" s="33">
        <f t="shared" si="204"/>
        <v>3.4613732738035807E-3</v>
      </c>
      <c r="AL221" s="60">
        <f t="shared" si="205"/>
        <v>6.5502359999999996E-2</v>
      </c>
      <c r="AM221" s="60">
        <f t="shared" si="206"/>
        <v>7.8194205002479908E-2</v>
      </c>
      <c r="AN221" s="60">
        <f t="shared" si="207"/>
        <v>6.3982876663027655E-3</v>
      </c>
      <c r="AO221" s="34">
        <f t="shared" si="196"/>
        <v>7.3082099999999999</v>
      </c>
      <c r="AP221" s="34">
        <f t="shared" si="208"/>
        <v>7.7151915396312285</v>
      </c>
      <c r="AQ221" s="10">
        <f t="shared" si="209"/>
        <v>4.7467676369138072</v>
      </c>
      <c r="AR221" s="10">
        <f t="shared" si="210"/>
        <v>5.6629505900893218</v>
      </c>
      <c r="AS221" s="10">
        <f t="shared" si="211"/>
        <v>0.91618295317551457</v>
      </c>
      <c r="AT221" s="10">
        <f t="shared" si="212"/>
        <v>97.217431266391856</v>
      </c>
    </row>
    <row r="222" spans="1:46" x14ac:dyDescent="0.25">
      <c r="A222" s="4">
        <v>115</v>
      </c>
      <c r="B222" s="18">
        <f t="shared" si="188"/>
        <v>2138</v>
      </c>
      <c r="C222" s="8">
        <f t="shared" si="184"/>
        <v>198.17</v>
      </c>
      <c r="D222" s="8">
        <f t="shared" si="197"/>
        <v>0.41999999999998749</v>
      </c>
      <c r="E222" s="8">
        <f t="shared" si="214"/>
        <v>2.4822000000000002</v>
      </c>
      <c r="F222" s="8">
        <f t="shared" si="214"/>
        <v>1.9341000000000002</v>
      </c>
      <c r="G222" s="8">
        <f t="shared" si="214"/>
        <v>0.1575</v>
      </c>
      <c r="H222" s="8">
        <f t="shared" si="214"/>
        <v>0.26</v>
      </c>
      <c r="I222" s="8">
        <f t="shared" si="214"/>
        <v>1.1393298000000001</v>
      </c>
      <c r="J222" s="8">
        <f t="shared" si="214"/>
        <v>1.3430970000000002</v>
      </c>
      <c r="K222" s="8">
        <f t="shared" si="214"/>
        <v>5.0636880000000009E-2</v>
      </c>
      <c r="L222" s="8">
        <f t="shared" si="214"/>
        <v>1.1393298000000001</v>
      </c>
      <c r="M222" s="8">
        <f t="shared" si="185"/>
        <v>8.6484596069057744</v>
      </c>
      <c r="N222" s="8">
        <f t="shared" si="190"/>
        <v>2.2734550253908026E-2</v>
      </c>
      <c r="O222" s="8">
        <f t="shared" si="190"/>
        <v>1.3430970000000002</v>
      </c>
      <c r="P222" s="8">
        <f t="shared" si="186"/>
        <v>1.6307746642444363</v>
      </c>
      <c r="Q222" s="8">
        <f t="shared" si="191"/>
        <v>3.42404677925634E-3</v>
      </c>
      <c r="R222" s="8">
        <f t="shared" si="191"/>
        <v>5.0636880000000009E-2</v>
      </c>
      <c r="S222" s="8">
        <f t="shared" si="187"/>
        <v>6.1736728325611584E-2</v>
      </c>
      <c r="T222" s="8">
        <f t="shared" si="192"/>
        <v>-1.0534958438451481E-3</v>
      </c>
      <c r="U222" s="8">
        <f t="shared" si="192"/>
        <v>6.2839400000000003</v>
      </c>
      <c r="V222" s="8">
        <f t="shared" si="192"/>
        <v>6.7290451011893069</v>
      </c>
      <c r="W222" s="29">
        <f>'2.8 Fert x35 '!D27</f>
        <v>201.47</v>
      </c>
      <c r="X222" s="71">
        <f t="shared" si="198"/>
        <v>0.37999999999999545</v>
      </c>
      <c r="Y222" s="29">
        <f>'2.8 Fert x35 '!F27*k</f>
        <v>3.0891000000000002</v>
      </c>
      <c r="Z222" s="29">
        <f>'2.8 Fert x35 '!G27*k</f>
        <v>2.0390999999999999</v>
      </c>
      <c r="AA222" s="29">
        <f>'2.8 Fert x35 '!H27*k</f>
        <v>0.17849999999999999</v>
      </c>
      <c r="AB222" s="29">
        <f>'2.8 Fert x35 '!I27/2</f>
        <v>0.21</v>
      </c>
      <c r="AC222" s="68">
        <f t="shared" si="199"/>
        <v>1.4178969000000001</v>
      </c>
      <c r="AD222" s="348">
        <f t="shared" si="193"/>
        <v>1.5316874999999999</v>
      </c>
      <c r="AE222" s="68">
        <f t="shared" si="200"/>
        <v>6.3017640000000014E-2</v>
      </c>
      <c r="AF222" s="36">
        <f t="shared" si="201"/>
        <v>1.4178969000000001</v>
      </c>
      <c r="AG222" s="33">
        <f t="shared" si="194"/>
        <v>10.526481667411979</v>
      </c>
      <c r="AH222" s="33">
        <f t="shared" si="202"/>
        <v>6.3465328734787718E-2</v>
      </c>
      <c r="AI222" s="36">
        <f t="shared" si="203"/>
        <v>1.5316874999999999</v>
      </c>
      <c r="AJ222" s="33">
        <f t="shared" si="195"/>
        <v>1.86550353258056</v>
      </c>
      <c r="AK222" s="33">
        <f t="shared" si="204"/>
        <v>-2.2845109871469038E-2</v>
      </c>
      <c r="AL222" s="60">
        <f t="shared" si="205"/>
        <v>6.3017640000000014E-2</v>
      </c>
      <c r="AM222" s="60">
        <f t="shared" si="206"/>
        <v>7.684055315168617E-2</v>
      </c>
      <c r="AN222" s="60">
        <f t="shared" si="207"/>
        <v>-1.3536518507937384E-3</v>
      </c>
      <c r="AO222" s="34">
        <f t="shared" si="196"/>
        <v>7.1717099999999991</v>
      </c>
      <c r="AP222" s="34">
        <f t="shared" si="208"/>
        <v>7.59097656701252</v>
      </c>
      <c r="AQ222" s="10">
        <f t="shared" si="209"/>
        <v>4.939119104272951</v>
      </c>
      <c r="AR222" s="10">
        <f t="shared" si="210"/>
        <v>5.5717768001871892</v>
      </c>
      <c r="AS222" s="10">
        <f t="shared" si="211"/>
        <v>0.63265769591423826</v>
      </c>
      <c r="AT222" s="10">
        <f t="shared" si="212"/>
        <v>100.38071974596305</v>
      </c>
    </row>
    <row r="223" spans="1:46" x14ac:dyDescent="0.25">
      <c r="A223" s="4">
        <v>120</v>
      </c>
      <c r="B223" s="18">
        <f t="shared" si="188"/>
        <v>2143</v>
      </c>
      <c r="C223" s="8">
        <f t="shared" si="184"/>
        <v>198.39</v>
      </c>
      <c r="D223" s="8">
        <f t="shared" si="197"/>
        <v>0.21999999999999886</v>
      </c>
      <c r="E223" s="8">
        <f t="shared" si="214"/>
        <v>2.415</v>
      </c>
      <c r="F223" s="8">
        <f t="shared" si="214"/>
        <v>1.9424999999999999</v>
      </c>
      <c r="G223" s="8">
        <f t="shared" si="214"/>
        <v>0.1575</v>
      </c>
      <c r="H223" s="8">
        <f t="shared" si="214"/>
        <v>0.22</v>
      </c>
      <c r="I223" s="8">
        <f t="shared" si="214"/>
        <v>1.1084850000000002</v>
      </c>
      <c r="J223" s="8">
        <f t="shared" si="214"/>
        <v>1.329825</v>
      </c>
      <c r="K223" s="8">
        <f t="shared" si="214"/>
        <v>4.9266000000000004E-2</v>
      </c>
      <c r="L223" s="8">
        <f t="shared" si="214"/>
        <v>1.1084850000000002</v>
      </c>
      <c r="M223" s="8">
        <f t="shared" si="185"/>
        <v>8.6374063824355982</v>
      </c>
      <c r="N223" s="8">
        <f t="shared" si="190"/>
        <v>-1.1053224470176204E-2</v>
      </c>
      <c r="O223" s="8">
        <f t="shared" si="190"/>
        <v>1.329825</v>
      </c>
      <c r="P223" s="8">
        <f t="shared" si="186"/>
        <v>1.618107955918614</v>
      </c>
      <c r="Q223" s="8">
        <f t="shared" si="191"/>
        <v>-1.2666708325822285E-2</v>
      </c>
      <c r="R223" s="8">
        <f t="shared" si="191"/>
        <v>4.9266000000000004E-2</v>
      </c>
      <c r="S223" s="8">
        <f t="shared" si="187"/>
        <v>6.0179614811827896E-2</v>
      </c>
      <c r="T223" s="8">
        <f t="shared" si="192"/>
        <v>-1.5571135137836881E-3</v>
      </c>
      <c r="U223" s="8">
        <f t="shared" si="192"/>
        <v>6.1554999999999991</v>
      </c>
      <c r="V223" s="8">
        <f t="shared" si="192"/>
        <v>6.3502229536902162</v>
      </c>
      <c r="W223" s="29">
        <f>'2.8 Fert x35 '!D28</f>
        <v>201.78</v>
      </c>
      <c r="X223" s="71">
        <f t="shared" si="198"/>
        <v>0.31000000000000227</v>
      </c>
      <c r="Y223" s="29">
        <f>'2.8 Fert x35 '!F28*k</f>
        <v>2.9525999999999999</v>
      </c>
      <c r="Z223" s="29">
        <f>'2.8 Fert x35 '!G28*k</f>
        <v>2.0873999999999997</v>
      </c>
      <c r="AA223" s="29">
        <f>'2.8 Fert x35 '!H28*k</f>
        <v>0.17639999999999997</v>
      </c>
      <c r="AB223" s="29">
        <f>'2.8 Fert x35 '!I28/2</f>
        <v>0.20499999999999999</v>
      </c>
      <c r="AC223" s="68">
        <f t="shared" si="199"/>
        <v>1.3552434</v>
      </c>
      <c r="AD223" s="348">
        <f t="shared" si="193"/>
        <v>1.5165989999999998</v>
      </c>
      <c r="AE223" s="68">
        <f t="shared" si="200"/>
        <v>6.0233040000000002E-2</v>
      </c>
      <c r="AF223" s="36">
        <f t="shared" si="201"/>
        <v>1.3552434</v>
      </c>
      <c r="AG223" s="33">
        <f t="shared" si="194"/>
        <v>10.519077945091823</v>
      </c>
      <c r="AH223" s="33">
        <f t="shared" si="202"/>
        <v>-7.4037223201557367E-3</v>
      </c>
      <c r="AI223" s="36">
        <f t="shared" si="203"/>
        <v>1.5165989999999998</v>
      </c>
      <c r="AJ223" s="33">
        <f t="shared" si="195"/>
        <v>1.8463765495537932</v>
      </c>
      <c r="AK223" s="33">
        <f t="shared" si="204"/>
        <v>-1.9126983026766853E-2</v>
      </c>
      <c r="AL223" s="60">
        <f t="shared" si="205"/>
        <v>6.0233040000000002E-2</v>
      </c>
      <c r="AM223" s="60">
        <f t="shared" si="206"/>
        <v>7.3816659050920663E-2</v>
      </c>
      <c r="AN223" s="60">
        <f t="shared" si="207"/>
        <v>-3.0238941007655062E-3</v>
      </c>
      <c r="AO223" s="34">
        <f t="shared" si="196"/>
        <v>7.0478199999999998</v>
      </c>
      <c r="AP223" s="34">
        <f t="shared" si="208"/>
        <v>7.328265400552314</v>
      </c>
      <c r="AQ223" s="10">
        <f t="shared" si="209"/>
        <v>4.6610636480086187</v>
      </c>
      <c r="AR223" s="10">
        <f t="shared" si="210"/>
        <v>5.3789468040053983</v>
      </c>
      <c r="AS223" s="10">
        <f t="shared" si="211"/>
        <v>0.71788315599677954</v>
      </c>
      <c r="AT223" s="10">
        <f t="shared" si="212"/>
        <v>103.97013552594694</v>
      </c>
    </row>
    <row r="224" spans="1:46" x14ac:dyDescent="0.25">
      <c r="A224" s="4">
        <v>125</v>
      </c>
      <c r="B224" s="18">
        <f t="shared" si="188"/>
        <v>2148</v>
      </c>
      <c r="C224" s="8">
        <f t="shared" si="184"/>
        <v>198.51</v>
      </c>
      <c r="D224" s="8">
        <f t="shared" si="197"/>
        <v>0.12000000000000455</v>
      </c>
      <c r="E224" s="8">
        <f t="shared" si="214"/>
        <v>2.2994999999999997</v>
      </c>
      <c r="F224" s="8">
        <f t="shared" si="214"/>
        <v>1.9593</v>
      </c>
      <c r="G224" s="8">
        <f t="shared" si="214"/>
        <v>0.15539999999999998</v>
      </c>
      <c r="H224" s="8">
        <f t="shared" si="214"/>
        <v>0.14000000000000001</v>
      </c>
      <c r="I224" s="8">
        <f t="shared" si="214"/>
        <v>1.0554705</v>
      </c>
      <c r="J224" s="8">
        <f t="shared" si="214"/>
        <v>1.3079114999999999</v>
      </c>
      <c r="K224" s="8">
        <f t="shared" si="214"/>
        <v>4.6909799999999995E-2</v>
      </c>
      <c r="L224" s="8">
        <f t="shared" si="214"/>
        <v>1.0554705</v>
      </c>
      <c r="M224" s="8">
        <f t="shared" si="185"/>
        <v>8.5747694916468475</v>
      </c>
      <c r="N224" s="8">
        <f t="shared" si="190"/>
        <v>-6.2636890788750677E-2</v>
      </c>
      <c r="O224" s="8">
        <f t="shared" si="190"/>
        <v>1.3079114999999999</v>
      </c>
      <c r="P224" s="8">
        <f t="shared" si="186"/>
        <v>1.5939552770804886</v>
      </c>
      <c r="Q224" s="8">
        <f t="shared" si="191"/>
        <v>-2.4152678838125441E-2</v>
      </c>
      <c r="R224" s="8">
        <f t="shared" si="191"/>
        <v>4.6909799999999995E-2</v>
      </c>
      <c r="S224" s="8">
        <f t="shared" si="187"/>
        <v>5.7548153430659471E-2</v>
      </c>
      <c r="T224" s="8">
        <f t="shared" si="192"/>
        <v>-2.6314613811684248E-3</v>
      </c>
      <c r="U224" s="8">
        <f t="shared" si="192"/>
        <v>5.9204600000000003</v>
      </c>
      <c r="V224" s="8">
        <f t="shared" si="192"/>
        <v>5.9510389689919609</v>
      </c>
      <c r="W224" s="29">
        <f>'2.8 Fert x35 '!D29</f>
        <v>202.1</v>
      </c>
      <c r="X224" s="71">
        <f t="shared" si="198"/>
        <v>0.31999999999999318</v>
      </c>
      <c r="Y224" s="29">
        <f>'2.8 Fert x35 '!F29*k</f>
        <v>2.8874999999999997</v>
      </c>
      <c r="Z224" s="29">
        <f>'2.8 Fert x35 '!G29*k</f>
        <v>2.0831999999999997</v>
      </c>
      <c r="AA224" s="29">
        <f>'2.8 Fert x35 '!H29*k</f>
        <v>0.17429999999999998</v>
      </c>
      <c r="AB224" s="29">
        <f>'2.8 Fert x35 '!I29/2</f>
        <v>0.215</v>
      </c>
      <c r="AC224" s="68">
        <f t="shared" si="199"/>
        <v>1.3253625</v>
      </c>
      <c r="AD224" s="348">
        <f t="shared" si="193"/>
        <v>1.4990534999999998</v>
      </c>
      <c r="AE224" s="68">
        <f t="shared" si="200"/>
        <v>5.8904999999999999E-2</v>
      </c>
      <c r="AF224" s="36">
        <f t="shared" si="201"/>
        <v>1.3253625</v>
      </c>
      <c r="AG224" s="33">
        <f t="shared" si="194"/>
        <v>10.482751730455522</v>
      </c>
      <c r="AH224" s="33">
        <f t="shared" si="202"/>
        <v>-3.6326214636300591E-2</v>
      </c>
      <c r="AI224" s="36">
        <f t="shared" si="203"/>
        <v>1.4990534999999998</v>
      </c>
      <c r="AJ224" s="33">
        <f t="shared" si="195"/>
        <v>1.8254498447033265</v>
      </c>
      <c r="AK224" s="33">
        <f t="shared" si="204"/>
        <v>-2.092670485046666E-2</v>
      </c>
      <c r="AL224" s="60">
        <f t="shared" si="205"/>
        <v>5.8904999999999999E-2</v>
      </c>
      <c r="AM224" s="60">
        <f t="shared" si="206"/>
        <v>7.1954065044860335E-2</v>
      </c>
      <c r="AN224" s="60">
        <f t="shared" si="207"/>
        <v>-1.862594006060328E-3</v>
      </c>
      <c r="AO224" s="34">
        <f t="shared" si="196"/>
        <v>6.9679999999999982</v>
      </c>
      <c r="AP224" s="34">
        <f t="shared" si="208"/>
        <v>7.2288844865071633</v>
      </c>
      <c r="AQ224" s="10">
        <f t="shared" si="209"/>
        <v>4.3680626032400998</v>
      </c>
      <c r="AR224" s="10">
        <f t="shared" si="210"/>
        <v>5.3060012130962573</v>
      </c>
      <c r="AS224" s="10">
        <f t="shared" si="211"/>
        <v>0.93793860985615751</v>
      </c>
      <c r="AT224" s="10">
        <f t="shared" si="212"/>
        <v>108.65982857522773</v>
      </c>
    </row>
    <row r="225" spans="1:51" x14ac:dyDescent="0.25">
      <c r="A225" s="4">
        <v>130</v>
      </c>
      <c r="B225" s="18">
        <f t="shared" si="188"/>
        <v>2153</v>
      </c>
      <c r="C225" s="8">
        <f t="shared" si="184"/>
        <v>198.74</v>
      </c>
      <c r="D225" s="8">
        <f t="shared" si="197"/>
        <v>0.23000000000001819</v>
      </c>
      <c r="E225" s="8">
        <f t="shared" si="214"/>
        <v>2.3016000000000001</v>
      </c>
      <c r="F225" s="8">
        <f t="shared" si="214"/>
        <v>1.9403999999999999</v>
      </c>
      <c r="G225" s="8">
        <f t="shared" si="214"/>
        <v>0.15539999999999998</v>
      </c>
      <c r="H225" s="8">
        <f t="shared" si="214"/>
        <v>0.19</v>
      </c>
      <c r="I225" s="8">
        <f t="shared" si="214"/>
        <v>1.0564344000000001</v>
      </c>
      <c r="J225" s="8">
        <f t="shared" si="214"/>
        <v>1.3012440000000001</v>
      </c>
      <c r="K225" s="8">
        <f t="shared" si="214"/>
        <v>4.6952640000000004E-2</v>
      </c>
      <c r="L225" s="8">
        <f t="shared" si="214"/>
        <v>1.0564344000000001</v>
      </c>
      <c r="M225" s="8">
        <f t="shared" si="185"/>
        <v>8.5212048110875838</v>
      </c>
      <c r="N225" s="8">
        <f t="shared" si="190"/>
        <v>-5.3564680559263778E-2</v>
      </c>
      <c r="O225" s="8">
        <f t="shared" si="190"/>
        <v>1.3012440000000001</v>
      </c>
      <c r="P225" s="8">
        <f t="shared" si="186"/>
        <v>1.583018146332924</v>
      </c>
      <c r="Q225" s="8">
        <f t="shared" si="191"/>
        <v>-1.0937130747564527E-2</v>
      </c>
      <c r="R225" s="8">
        <f t="shared" si="191"/>
        <v>4.6952640000000004E-2</v>
      </c>
      <c r="S225" s="8">
        <f t="shared" si="187"/>
        <v>5.7125812383895802E-2</v>
      </c>
      <c r="T225" s="8">
        <f t="shared" si="192"/>
        <v>-4.2234104676366901E-4</v>
      </c>
      <c r="U225" s="8">
        <f t="shared" si="192"/>
        <v>5.9636200000000006</v>
      </c>
      <c r="V225" s="8">
        <f t="shared" si="192"/>
        <v>6.1286958476464273</v>
      </c>
      <c r="W225" s="29">
        <f>'2.8 Fert x35 '!D30</f>
        <v>202.3</v>
      </c>
      <c r="X225" s="71">
        <f t="shared" si="198"/>
        <v>0.20000000000001705</v>
      </c>
      <c r="Y225" s="29">
        <f>'2.8 Fert x35 '!F30*k</f>
        <v>2.6837999999999997</v>
      </c>
      <c r="Z225" s="29">
        <f>'2.8 Fert x35 '!G30*k</f>
        <v>2.2008000000000001</v>
      </c>
      <c r="AA225" s="29">
        <f>'2.8 Fert x35 '!H30*k</f>
        <v>0.17639999999999997</v>
      </c>
      <c r="AB225" s="29">
        <f>'2.8 Fert x35 '!I30/2</f>
        <v>0.21</v>
      </c>
      <c r="AC225" s="68">
        <f t="shared" si="199"/>
        <v>1.2318642</v>
      </c>
      <c r="AD225" s="348">
        <f t="shared" si="193"/>
        <v>1.493835</v>
      </c>
      <c r="AE225" s="68">
        <f t="shared" si="200"/>
        <v>5.4749519999999996E-2</v>
      </c>
      <c r="AF225" s="36">
        <f t="shared" si="201"/>
        <v>1.2318642</v>
      </c>
      <c r="AG225" s="33">
        <f t="shared" si="194"/>
        <v>10.357629623841476</v>
      </c>
      <c r="AH225" s="33">
        <f t="shared" si="202"/>
        <v>-0.12512210661404666</v>
      </c>
      <c r="AI225" s="36">
        <f t="shared" si="203"/>
        <v>1.493835</v>
      </c>
      <c r="AJ225" s="33">
        <f t="shared" si="195"/>
        <v>1.816531990976413</v>
      </c>
      <c r="AK225" s="33">
        <f t="shared" si="204"/>
        <v>-8.9178537269134495E-3</v>
      </c>
      <c r="AL225" s="60">
        <f t="shared" si="205"/>
        <v>5.4749519999999996E-2</v>
      </c>
      <c r="AM225" s="60">
        <f t="shared" si="206"/>
        <v>6.7469321831789664E-2</v>
      </c>
      <c r="AN225" s="60">
        <f t="shared" si="207"/>
        <v>-4.4847432130706716E-3</v>
      </c>
      <c r="AO225" s="34">
        <f t="shared" si="196"/>
        <v>6.8523000000000005</v>
      </c>
      <c r="AP225" s="34">
        <f t="shared" si="208"/>
        <v>6.9137752964459871</v>
      </c>
      <c r="AQ225" s="10">
        <f t="shared" si="209"/>
        <v>4.4984627521724772</v>
      </c>
      <c r="AR225" s="10">
        <f t="shared" si="210"/>
        <v>5.0747110675913545</v>
      </c>
      <c r="AS225" s="10">
        <f t="shared" si="211"/>
        <v>0.57624831541887733</v>
      </c>
      <c r="AT225" s="10">
        <f t="shared" si="212"/>
        <v>111.54107015232212</v>
      </c>
    </row>
    <row r="226" spans="1:51" x14ac:dyDescent="0.25">
      <c r="A226" s="4">
        <v>135</v>
      </c>
      <c r="B226" s="18">
        <f t="shared" si="188"/>
        <v>2158</v>
      </c>
      <c r="C226" s="8">
        <f t="shared" si="184"/>
        <v>198.91</v>
      </c>
      <c r="D226" s="8">
        <f t="shared" si="197"/>
        <v>0.16999999999998749</v>
      </c>
      <c r="E226" s="8">
        <f t="shared" si="214"/>
        <v>2.3183999999999996</v>
      </c>
      <c r="F226" s="8">
        <f t="shared" si="214"/>
        <v>1.9508999999999999</v>
      </c>
      <c r="G226" s="8">
        <f t="shared" si="214"/>
        <v>0.15539999999999998</v>
      </c>
      <c r="H226" s="8">
        <f t="shared" si="214"/>
        <v>0.25</v>
      </c>
      <c r="I226" s="8">
        <f t="shared" si="214"/>
        <v>1.0641455999999998</v>
      </c>
      <c r="J226" s="8">
        <f t="shared" si="214"/>
        <v>1.3093499999999998</v>
      </c>
      <c r="K226" s="8">
        <f t="shared" si="214"/>
        <v>4.7295359999999995E-2</v>
      </c>
      <c r="L226" s="8">
        <f t="shared" si="214"/>
        <v>1.0641455999999998</v>
      </c>
      <c r="M226" s="8">
        <f t="shared" si="185"/>
        <v>8.4822852482539375</v>
      </c>
      <c r="N226" s="8">
        <f t="shared" si="190"/>
        <v>-3.8919562833646282E-2</v>
      </c>
      <c r="O226" s="8">
        <f t="shared" si="190"/>
        <v>1.3093499999999998</v>
      </c>
      <c r="P226" s="8">
        <f t="shared" si="186"/>
        <v>1.5891907165033421</v>
      </c>
      <c r="Q226" s="8">
        <f t="shared" si="191"/>
        <v>6.1725701704180569E-3</v>
      </c>
      <c r="R226" s="8">
        <f t="shared" si="191"/>
        <v>4.7295359999999995E-2</v>
      </c>
      <c r="S226" s="8">
        <f t="shared" si="187"/>
        <v>5.7393872329360787E-2</v>
      </c>
      <c r="T226" s="8">
        <f t="shared" si="192"/>
        <v>2.6805994546498513E-4</v>
      </c>
      <c r="U226" s="8">
        <f t="shared" si="192"/>
        <v>6.0771099999999993</v>
      </c>
      <c r="V226" s="8">
        <f t="shared" si="192"/>
        <v>6.2146310672822231</v>
      </c>
      <c r="W226" s="29">
        <f>'2.8 Fert x35 '!D31</f>
        <v>202.46</v>
      </c>
      <c r="X226" s="71">
        <f t="shared" si="198"/>
        <v>0.15999999999999659</v>
      </c>
      <c r="Y226" s="29">
        <f>'2.8 Fert x35 '!F31*k</f>
        <v>2.8727999999999998</v>
      </c>
      <c r="Z226" s="29">
        <f>'2.8 Fert x35 '!G31*k</f>
        <v>2.0495999999999999</v>
      </c>
      <c r="AA226" s="29">
        <f>'2.8 Fert x35 '!H31*k</f>
        <v>0.17219999999999999</v>
      </c>
      <c r="AB226" s="29">
        <f>'2.8 Fert x35 '!I31/2</f>
        <v>0.115</v>
      </c>
      <c r="AC226" s="68">
        <f t="shared" si="199"/>
        <v>1.3186152</v>
      </c>
      <c r="AD226" s="348">
        <f t="shared" si="193"/>
        <v>1.4826839999999999</v>
      </c>
      <c r="AE226" s="68">
        <f t="shared" si="200"/>
        <v>5.8605119999999997E-2</v>
      </c>
      <c r="AF226" s="36">
        <f t="shared" si="201"/>
        <v>1.3186152</v>
      </c>
      <c r="AG226" s="33">
        <f t="shared" si="194"/>
        <v>10.335455503447818</v>
      </c>
      <c r="AH226" s="33">
        <f t="shared" si="202"/>
        <v>-2.2174120393657404E-2</v>
      </c>
      <c r="AI226" s="36">
        <f t="shared" si="203"/>
        <v>1.4826839999999999</v>
      </c>
      <c r="AJ226" s="33">
        <f t="shared" si="195"/>
        <v>1.8038045222654304</v>
      </c>
      <c r="AK226" s="33">
        <f t="shared" si="204"/>
        <v>-1.2727468710982626E-2</v>
      </c>
      <c r="AL226" s="60">
        <f t="shared" si="205"/>
        <v>5.8605119999999997E-2</v>
      </c>
      <c r="AM226" s="60">
        <f t="shared" si="206"/>
        <v>7.0532123747329006E-2</v>
      </c>
      <c r="AN226" s="60">
        <f t="shared" si="207"/>
        <v>3.0628019155393427E-3</v>
      </c>
      <c r="AO226" s="34">
        <f t="shared" si="196"/>
        <v>6.7724799999999998</v>
      </c>
      <c r="AP226" s="34">
        <f t="shared" si="208"/>
        <v>6.9006412128108954</v>
      </c>
      <c r="AQ226" s="10">
        <f t="shared" si="209"/>
        <v>4.5615392033851512</v>
      </c>
      <c r="AR226" s="10">
        <f t="shared" si="210"/>
        <v>5.0650706502031975</v>
      </c>
      <c r="AS226" s="10">
        <f t="shared" si="211"/>
        <v>0.50353144681804629</v>
      </c>
      <c r="AT226" s="10">
        <f t="shared" si="212"/>
        <v>114.05872738641236</v>
      </c>
    </row>
    <row r="227" spans="1:51" x14ac:dyDescent="0.25">
      <c r="A227" s="4">
        <v>140</v>
      </c>
      <c r="B227" s="18">
        <f t="shared" si="188"/>
        <v>2163</v>
      </c>
      <c r="C227" s="8">
        <f t="shared" si="184"/>
        <v>199.04</v>
      </c>
      <c r="D227" s="8">
        <f t="shared" si="197"/>
        <v>0.12999999999999545</v>
      </c>
      <c r="E227" s="8">
        <f t="shared" si="214"/>
        <v>2.4087000000000001</v>
      </c>
      <c r="F227" s="8">
        <f t="shared" si="214"/>
        <v>1.8773999999999997</v>
      </c>
      <c r="G227" s="8">
        <f t="shared" si="214"/>
        <v>0.15329999999999999</v>
      </c>
      <c r="H227" s="8">
        <f t="shared" si="214"/>
        <v>0.20499999999999999</v>
      </c>
      <c r="I227" s="8">
        <f t="shared" si="214"/>
        <v>1.1055933</v>
      </c>
      <c r="J227" s="8">
        <f t="shared" si="214"/>
        <v>1.3035435</v>
      </c>
      <c r="K227" s="8">
        <f t="shared" si="214"/>
        <v>4.9137480000000004E-2</v>
      </c>
      <c r="L227" s="8">
        <f t="shared" si="214"/>
        <v>1.1055933</v>
      </c>
      <c r="M227" s="8">
        <f t="shared" si="185"/>
        <v>8.4898515009058695</v>
      </c>
      <c r="N227" s="8">
        <f t="shared" si="190"/>
        <v>7.5662526519320039E-3</v>
      </c>
      <c r="O227" s="8">
        <f t="shared" si="190"/>
        <v>1.3035435</v>
      </c>
      <c r="P227" s="8">
        <f t="shared" si="186"/>
        <v>1.5844753830595553</v>
      </c>
      <c r="Q227" s="8">
        <f t="shared" si="191"/>
        <v>-4.7153334437868288E-3</v>
      </c>
      <c r="R227" s="8">
        <f t="shared" si="191"/>
        <v>4.9137480000000004E-2</v>
      </c>
      <c r="S227" s="8">
        <f t="shared" si="187"/>
        <v>5.9283379080661495E-2</v>
      </c>
      <c r="T227" s="8">
        <f t="shared" si="192"/>
        <v>1.8895067513007083E-3</v>
      </c>
      <c r="U227" s="8">
        <f t="shared" si="192"/>
        <v>6.0377199999999993</v>
      </c>
      <c r="V227" s="8">
        <f t="shared" si="192"/>
        <v>6.1724604259594411</v>
      </c>
      <c r="W227" s="29">
        <f>'2.8 Fert x35 '!D32</f>
        <v>202.79</v>
      </c>
      <c r="X227" s="71">
        <f t="shared" si="198"/>
        <v>0.32999999999998408</v>
      </c>
      <c r="Y227" s="29">
        <f>'2.8 Fert x35 '!F32*k</f>
        <v>2.8223999999999996</v>
      </c>
      <c r="Z227" s="29">
        <f>'2.8 Fert x35 '!G32*k</f>
        <v>2.0852999999999997</v>
      </c>
      <c r="AA227" s="29">
        <f>'2.8 Fert x35 '!H32*k</f>
        <v>0.17429999999999998</v>
      </c>
      <c r="AB227" s="29">
        <f>'2.8 Fert x35 '!I32/2</f>
        <v>0.22500000000000001</v>
      </c>
      <c r="AC227" s="68">
        <f t="shared" si="199"/>
        <v>1.2954815999999998</v>
      </c>
      <c r="AD227" s="348">
        <f t="shared" si="193"/>
        <v>1.4839019999999998</v>
      </c>
      <c r="AE227" s="68">
        <f t="shared" si="200"/>
        <v>5.7576959999999996E-2</v>
      </c>
      <c r="AF227" s="36">
        <f t="shared" si="201"/>
        <v>1.2954815999999998</v>
      </c>
      <c r="AG227" s="33">
        <f t="shared" si="194"/>
        <v>10.293018210448524</v>
      </c>
      <c r="AH227" s="33">
        <f t="shared" si="202"/>
        <v>-4.2437292999293774E-2</v>
      </c>
      <c r="AI227" s="36">
        <f t="shared" si="203"/>
        <v>1.4839019999999998</v>
      </c>
      <c r="AJ227" s="33">
        <f t="shared" si="195"/>
        <v>1.8027726024072115</v>
      </c>
      <c r="AK227" s="33">
        <f t="shared" si="204"/>
        <v>-1.0319198582189326E-3</v>
      </c>
      <c r="AL227" s="60">
        <f t="shared" si="205"/>
        <v>5.7576959999999996E-2</v>
      </c>
      <c r="AM227" s="60">
        <f t="shared" si="206"/>
        <v>7.0045395748306261E-2</v>
      </c>
      <c r="AN227" s="60">
        <f t="shared" si="207"/>
        <v>-4.8672799902274577E-4</v>
      </c>
      <c r="AO227" s="34">
        <f t="shared" si="196"/>
        <v>6.899099999999998</v>
      </c>
      <c r="AP227" s="34">
        <f t="shared" si="208"/>
        <v>7.1851440591434468</v>
      </c>
      <c r="AQ227" s="10">
        <f t="shared" si="209"/>
        <v>4.5305859526542296</v>
      </c>
      <c r="AR227" s="10">
        <f t="shared" si="210"/>
        <v>5.27389573941129</v>
      </c>
      <c r="AS227" s="10">
        <f t="shared" si="211"/>
        <v>0.74330978675706039</v>
      </c>
      <c r="AT227" s="10">
        <f t="shared" si="212"/>
        <v>117.77527632019766</v>
      </c>
    </row>
    <row r="228" spans="1:51" x14ac:dyDescent="0.25">
      <c r="A228" s="4">
        <v>145</v>
      </c>
      <c r="B228" s="18">
        <f t="shared" si="188"/>
        <v>2168</v>
      </c>
      <c r="C228" s="8">
        <f t="shared" si="184"/>
        <v>199.4</v>
      </c>
      <c r="D228" s="8">
        <f t="shared" si="197"/>
        <v>0.36000000000001364</v>
      </c>
      <c r="E228" s="8">
        <f t="shared" si="214"/>
        <v>2.4653999999999998</v>
      </c>
      <c r="F228" s="8">
        <f t="shared" si="214"/>
        <v>1.8416999999999999</v>
      </c>
      <c r="G228" s="8">
        <f t="shared" si="214"/>
        <v>0.15329999999999999</v>
      </c>
      <c r="H228" s="8">
        <f t="shared" si="214"/>
        <v>0.17499999999999999</v>
      </c>
      <c r="I228" s="8">
        <f t="shared" si="214"/>
        <v>1.1316185999999999</v>
      </c>
      <c r="J228" s="8">
        <f t="shared" si="214"/>
        <v>1.3038689999999999</v>
      </c>
      <c r="K228" s="8">
        <f t="shared" si="214"/>
        <v>5.0294159999999997E-2</v>
      </c>
      <c r="L228" s="8">
        <f t="shared" si="214"/>
        <v>1.1316185999999999</v>
      </c>
      <c r="M228" s="8">
        <f t="shared" si="185"/>
        <v>8.5224636064140498</v>
      </c>
      <c r="N228" s="8">
        <f t="shared" si="190"/>
        <v>3.2612105508180278E-2</v>
      </c>
      <c r="O228" s="8">
        <f t="shared" si="190"/>
        <v>1.3038689999999999</v>
      </c>
      <c r="P228" s="8">
        <f t="shared" si="186"/>
        <v>1.583967321996141</v>
      </c>
      <c r="Q228" s="8">
        <f t="shared" si="191"/>
        <v>-5.0806106341427792E-4</v>
      </c>
      <c r="R228" s="8">
        <f t="shared" si="191"/>
        <v>5.0294159999999997E-2</v>
      </c>
      <c r="S228" s="8">
        <f t="shared" si="187"/>
        <v>6.0774079839897112E-2</v>
      </c>
      <c r="T228" s="8">
        <f t="shared" si="192"/>
        <v>1.4907007592356164E-3</v>
      </c>
      <c r="U228" s="8">
        <f t="shared" si="192"/>
        <v>6.0260199999999999</v>
      </c>
      <c r="V228" s="8">
        <f t="shared" si="192"/>
        <v>6.4196147452040151</v>
      </c>
      <c r="W228" s="29">
        <f>'2.8 Fert x35 '!D33</f>
        <v>203.08</v>
      </c>
      <c r="X228" s="71">
        <f t="shared" si="198"/>
        <v>0.29000000000002046</v>
      </c>
      <c r="Y228" s="29">
        <f>'2.8 Fert x35 '!F33*k</f>
        <v>2.9063999999999997</v>
      </c>
      <c r="Z228" s="29">
        <f>'2.8 Fert x35 '!G33*k</f>
        <v>2.0537999999999998</v>
      </c>
      <c r="AA228" s="29">
        <f>'2.8 Fert x35 '!H33*k</f>
        <v>0.17429999999999998</v>
      </c>
      <c r="AB228" s="29">
        <f>'2.8 Fert x35 '!I33/2</f>
        <v>0.255</v>
      </c>
      <c r="AC228" s="68">
        <f t="shared" si="199"/>
        <v>1.3340375999999998</v>
      </c>
      <c r="AD228" s="348">
        <f t="shared" si="193"/>
        <v>1.4925119999999998</v>
      </c>
      <c r="AE228" s="68">
        <f t="shared" si="200"/>
        <v>5.9290559999999999E-2</v>
      </c>
      <c r="AF228" s="36">
        <f t="shared" si="201"/>
        <v>1.3340375999999998</v>
      </c>
      <c r="AG228" s="33">
        <f t="shared" si="194"/>
        <v>10.294630401123227</v>
      </c>
      <c r="AH228" s="33">
        <f t="shared" si="202"/>
        <v>1.6121906747024184E-3</v>
      </c>
      <c r="AI228" s="36">
        <f t="shared" si="203"/>
        <v>1.4925119999999998</v>
      </c>
      <c r="AJ228" s="33">
        <f t="shared" si="195"/>
        <v>1.8112001830248645</v>
      </c>
      <c r="AK228" s="33">
        <f t="shared" si="204"/>
        <v>8.4275806176530299E-3</v>
      </c>
      <c r="AL228" s="60">
        <f t="shared" si="205"/>
        <v>5.9290559999999999E-2</v>
      </c>
      <c r="AM228" s="60">
        <f t="shared" si="206"/>
        <v>7.1672953581130683E-2</v>
      </c>
      <c r="AN228" s="60">
        <f t="shared" si="207"/>
        <v>1.6275578328244222E-3</v>
      </c>
      <c r="AO228" s="34">
        <f t="shared" si="196"/>
        <v>7.0063499999999994</v>
      </c>
      <c r="AP228" s="34">
        <f t="shared" si="208"/>
        <v>7.3080173291251995</v>
      </c>
      <c r="AQ228" s="10">
        <f t="shared" si="209"/>
        <v>4.7119972229797469</v>
      </c>
      <c r="AR228" s="10">
        <f t="shared" si="210"/>
        <v>5.364084719577896</v>
      </c>
      <c r="AS228" s="10">
        <f t="shared" si="211"/>
        <v>0.65208749659814913</v>
      </c>
      <c r="AT228" s="10">
        <f t="shared" si="212"/>
        <v>121.0357138031884</v>
      </c>
    </row>
    <row r="229" spans="1:51" x14ac:dyDescent="0.25">
      <c r="A229" s="4">
        <v>150</v>
      </c>
      <c r="B229" s="18">
        <f t="shared" si="188"/>
        <v>2173</v>
      </c>
      <c r="C229" s="8">
        <f t="shared" si="184"/>
        <v>199.67</v>
      </c>
      <c r="D229" s="8">
        <f t="shared" si="197"/>
        <v>0.26999999999998181</v>
      </c>
      <c r="E229" s="8">
        <f t="shared" si="214"/>
        <v>2.4780000000000002</v>
      </c>
      <c r="F229" s="8">
        <f t="shared" si="214"/>
        <v>1.8648</v>
      </c>
      <c r="G229" s="8">
        <f t="shared" si="214"/>
        <v>0.15539999999999998</v>
      </c>
      <c r="H229" s="8">
        <f t="shared" si="214"/>
        <v>0.14000000000000001</v>
      </c>
      <c r="I229" s="8">
        <f t="shared" si="214"/>
        <v>1.1374020000000002</v>
      </c>
      <c r="J229" s="8">
        <f t="shared" si="214"/>
        <v>1.315734</v>
      </c>
      <c r="K229" s="8">
        <f t="shared" si="214"/>
        <v>5.0551200000000004E-2</v>
      </c>
      <c r="L229" s="8">
        <f t="shared" si="214"/>
        <v>1.1374020000000002</v>
      </c>
      <c r="M229" s="8">
        <f t="shared" si="185"/>
        <v>8.5566374932344686</v>
      </c>
      <c r="N229" s="8">
        <f t="shared" si="190"/>
        <v>3.4173886820418886E-2</v>
      </c>
      <c r="O229" s="8">
        <f t="shared" si="190"/>
        <v>1.315734</v>
      </c>
      <c r="P229" s="8">
        <f t="shared" si="186"/>
        <v>1.5957425086403418</v>
      </c>
      <c r="Q229" s="8">
        <f t="shared" si="191"/>
        <v>1.1775186644200852E-2</v>
      </c>
      <c r="R229" s="8">
        <f t="shared" si="191"/>
        <v>5.0551200000000004E-2</v>
      </c>
      <c r="S229" s="8">
        <f t="shared" si="187"/>
        <v>6.1294640993790978E-2</v>
      </c>
      <c r="T229" s="8">
        <f t="shared" si="192"/>
        <v>5.2056115389386565E-4</v>
      </c>
      <c r="U229" s="8">
        <f t="shared" si="192"/>
        <v>6.0296600000000007</v>
      </c>
      <c r="V229" s="8">
        <f t="shared" si="192"/>
        <v>6.3461296346184959</v>
      </c>
      <c r="W229" s="29">
        <f>'2.8 Fert x35 '!D34</f>
        <v>203.36</v>
      </c>
      <c r="X229" s="71">
        <f t="shared" si="198"/>
        <v>0.28000000000000114</v>
      </c>
      <c r="Y229" s="29">
        <f>'2.8 Fert x35 '!F34*k</f>
        <v>3.0701999999999998</v>
      </c>
      <c r="Z229" s="29">
        <f>'2.8 Fert x35 '!G34*k</f>
        <v>1.9613999999999998</v>
      </c>
      <c r="AA229" s="29">
        <f>'2.8 Fert x35 '!H34*k</f>
        <v>0.17219999999999999</v>
      </c>
      <c r="AB229" s="29">
        <f>'2.8 Fert x35 '!I34/2</f>
        <v>0.18</v>
      </c>
      <c r="AC229" s="68">
        <f t="shared" si="199"/>
        <v>1.4092218000000001</v>
      </c>
      <c r="AD229" s="348">
        <f t="shared" si="193"/>
        <v>1.4975309999999999</v>
      </c>
      <c r="AE229" s="68">
        <f t="shared" si="200"/>
        <v>6.2632080000000007E-2</v>
      </c>
      <c r="AF229" s="36">
        <f t="shared" si="201"/>
        <v>1.4092218000000001</v>
      </c>
      <c r="AG229" s="33">
        <f t="shared" si="194"/>
        <v>10.371218094623231</v>
      </c>
      <c r="AH229" s="33">
        <f t="shared" si="202"/>
        <v>7.658769350000405E-2</v>
      </c>
      <c r="AI229" s="36">
        <f t="shared" si="203"/>
        <v>1.4975309999999999</v>
      </c>
      <c r="AJ229" s="33">
        <f t="shared" si="195"/>
        <v>1.8177089828757995</v>
      </c>
      <c r="AK229" s="33">
        <f t="shared" si="204"/>
        <v>6.5087998509349987E-3</v>
      </c>
      <c r="AL229" s="60">
        <f t="shared" si="205"/>
        <v>6.2632080000000007E-2</v>
      </c>
      <c r="AM229" s="60">
        <f t="shared" si="206"/>
        <v>7.5302187876221546E-2</v>
      </c>
      <c r="AN229" s="60">
        <f t="shared" si="207"/>
        <v>3.6292342950908635E-3</v>
      </c>
      <c r="AO229" s="34">
        <f t="shared" si="196"/>
        <v>6.9989399999999993</v>
      </c>
      <c r="AP229" s="34">
        <f t="shared" si="208"/>
        <v>7.3656657276460304</v>
      </c>
      <c r="AQ229" s="10">
        <f t="shared" si="209"/>
        <v>4.6580591518099759</v>
      </c>
      <c r="AR229" s="10">
        <f t="shared" si="210"/>
        <v>5.4063986440921861</v>
      </c>
      <c r="AS229" s="10">
        <f t="shared" si="211"/>
        <v>0.74833949228221019</v>
      </c>
      <c r="AT229" s="10">
        <f t="shared" si="212"/>
        <v>124.77741126459945</v>
      </c>
    </row>
    <row r="230" spans="1:51" x14ac:dyDescent="0.25">
      <c r="K230" s="1"/>
    </row>
    <row r="231" spans="1:51" x14ac:dyDescent="0.25">
      <c r="K231" s="1"/>
    </row>
    <row r="232" spans="1:51" ht="18.75" x14ac:dyDescent="0.3">
      <c r="C232" s="361" t="s">
        <v>19</v>
      </c>
      <c r="D232" s="361"/>
      <c r="E232" s="361"/>
      <c r="F232" s="361"/>
      <c r="G232" s="361"/>
      <c r="H232" s="361"/>
      <c r="I232" s="361"/>
      <c r="J232" s="361"/>
      <c r="K232" s="361"/>
      <c r="L232" s="361"/>
      <c r="M232" s="361"/>
      <c r="N232" s="361"/>
      <c r="O232" s="361"/>
      <c r="P232" s="361"/>
      <c r="Q232" s="361"/>
      <c r="R232" s="361"/>
      <c r="S232" s="361"/>
      <c r="T232" s="361"/>
      <c r="U232" s="361"/>
      <c r="V232" s="361"/>
      <c r="W232" s="362" t="s">
        <v>223</v>
      </c>
      <c r="X232" s="362"/>
      <c r="Y232" s="362"/>
      <c r="Z232" s="362"/>
      <c r="AA232" s="362"/>
      <c r="AB232" s="362"/>
      <c r="AC232" s="362"/>
      <c r="AD232" s="362"/>
      <c r="AE232" s="362"/>
      <c r="AF232" s="362"/>
      <c r="AG232" s="362"/>
      <c r="AH232" s="362"/>
      <c r="AI232" s="362"/>
      <c r="AJ232" s="362"/>
      <c r="AK232" s="362"/>
      <c r="AL232" s="362"/>
      <c r="AM232" s="362"/>
      <c r="AN232" s="362"/>
      <c r="AO232" s="362"/>
      <c r="AP232" s="362"/>
      <c r="AQ232" s="37"/>
      <c r="AR232" s="37"/>
      <c r="AS232" s="37"/>
      <c r="AT232" s="38"/>
      <c r="AU232" s="38"/>
      <c r="AV232" s="38"/>
      <c r="AW232" s="38"/>
      <c r="AX232" s="38"/>
      <c r="AY232" s="38"/>
    </row>
    <row r="233" spans="1:51" ht="135" x14ac:dyDescent="0.25">
      <c r="A233" s="13" t="s">
        <v>4</v>
      </c>
      <c r="B233" s="14" t="s">
        <v>0</v>
      </c>
      <c r="C233" s="58" t="s">
        <v>7</v>
      </c>
      <c r="D233" s="5" t="s">
        <v>6</v>
      </c>
      <c r="E233" s="21" t="s">
        <v>41</v>
      </c>
      <c r="F233" s="58" t="s">
        <v>42</v>
      </c>
      <c r="G233" s="58" t="s">
        <v>43</v>
      </c>
      <c r="H233" s="58"/>
      <c r="I233" s="58" t="s">
        <v>39</v>
      </c>
      <c r="J233" s="58" t="s">
        <v>40</v>
      </c>
      <c r="K233" s="58" t="s">
        <v>44</v>
      </c>
      <c r="L233" s="58" t="s">
        <v>36</v>
      </c>
      <c r="M233" s="15" t="s">
        <v>8</v>
      </c>
      <c r="N233" s="5" t="s">
        <v>11</v>
      </c>
      <c r="O233" s="5" t="s">
        <v>38</v>
      </c>
      <c r="P233" s="15" t="s">
        <v>33</v>
      </c>
      <c r="Q233" s="5" t="s">
        <v>34</v>
      </c>
      <c r="R233" s="58" t="s">
        <v>45</v>
      </c>
      <c r="S233" s="15" t="s">
        <v>46</v>
      </c>
      <c r="T233" s="5" t="s">
        <v>32</v>
      </c>
      <c r="U233" s="5" t="s">
        <v>24</v>
      </c>
      <c r="V233" s="5" t="s">
        <v>1</v>
      </c>
      <c r="W233" s="26" t="s">
        <v>5</v>
      </c>
      <c r="X233" s="26" t="s">
        <v>6</v>
      </c>
      <c r="Y233" s="27" t="s">
        <v>41</v>
      </c>
      <c r="Z233" s="59" t="s">
        <v>42</v>
      </c>
      <c r="AA233" s="59" t="s">
        <v>43</v>
      </c>
      <c r="AB233" s="59" t="s">
        <v>75</v>
      </c>
      <c r="AC233" s="59" t="s">
        <v>39</v>
      </c>
      <c r="AD233" s="59" t="s">
        <v>40</v>
      </c>
      <c r="AE233" s="59" t="s">
        <v>44</v>
      </c>
      <c r="AF233" s="67" t="s">
        <v>36</v>
      </c>
      <c r="AG233" s="26" t="s">
        <v>8</v>
      </c>
      <c r="AH233" s="28" t="s">
        <v>11</v>
      </c>
      <c r="AI233" s="28" t="s">
        <v>38</v>
      </c>
      <c r="AJ233" s="26" t="s">
        <v>33</v>
      </c>
      <c r="AK233" s="28" t="s">
        <v>34</v>
      </c>
      <c r="AL233" s="28" t="s">
        <v>47</v>
      </c>
      <c r="AM233" s="26" t="s">
        <v>46</v>
      </c>
      <c r="AN233" s="28" t="s">
        <v>32</v>
      </c>
      <c r="AO233" s="28" t="s">
        <v>24</v>
      </c>
      <c r="AP233" s="26" t="s">
        <v>1</v>
      </c>
      <c r="AQ233" s="6" t="str">
        <f>"Climate benefit " &amp;C232 &amp; " ton CO2/ha"</f>
        <v>Climate benefit BAU 95% ton CO2/ha</v>
      </c>
      <c r="AR233" s="6" t="str">
        <f>"Climate benefit "&amp;AT232 &amp; " ton CO2/ha"</f>
        <v>Climate benefit  ton CO2/ha</v>
      </c>
      <c r="AS233" s="6" t="str">
        <f>"Diff "&amp;C232&amp;" and "&amp;AT232 &amp; " ton CO2/ha/year"</f>
        <v>Diff BAU 95% and  ton CO2/ha/year</v>
      </c>
      <c r="AT233" s="16" t="s">
        <v>12</v>
      </c>
      <c r="AU233" s="16"/>
      <c r="AV233" s="16"/>
      <c r="AW233" s="6"/>
    </row>
    <row r="234" spans="1:51" x14ac:dyDescent="0.25">
      <c r="A234" s="4">
        <v>0</v>
      </c>
      <c r="B234" s="4">
        <v>2023</v>
      </c>
      <c r="C234" s="39">
        <f t="shared" ref="C234:C264" si="215">C24</f>
        <v>187.18</v>
      </c>
      <c r="D234" s="17"/>
      <c r="E234" s="17"/>
      <c r="F234" s="17"/>
      <c r="G234" s="17"/>
      <c r="H234" s="17"/>
      <c r="I234" s="17"/>
      <c r="J234" s="17"/>
      <c r="K234" s="17"/>
      <c r="L234" s="17"/>
      <c r="M234" s="66">
        <f t="shared" ref="M234:M264" si="216">M24</f>
        <v>15</v>
      </c>
      <c r="N234" s="8"/>
      <c r="O234" s="8"/>
      <c r="P234" s="66">
        <f t="shared" ref="P234:P264" si="217">P24</f>
        <v>1.5</v>
      </c>
      <c r="Q234" s="8"/>
      <c r="R234" s="8"/>
      <c r="S234" s="66">
        <f t="shared" ref="S234:S264" si="218">S24</f>
        <v>0.05</v>
      </c>
      <c r="T234" s="8"/>
      <c r="U234" s="9"/>
      <c r="V234" s="9"/>
      <c r="W234" s="29">
        <f>'2.3 Set aside x2'!D4</f>
        <v>187.41</v>
      </c>
      <c r="X234" s="29"/>
      <c r="Y234" s="29"/>
      <c r="Z234" s="29"/>
      <c r="AA234" s="29"/>
      <c r="AB234" s="29"/>
      <c r="AC234" s="31"/>
      <c r="AD234" s="31"/>
      <c r="AE234" s="31"/>
      <c r="AF234" s="31"/>
      <c r="AG234" s="32">
        <f>AG24</f>
        <v>15</v>
      </c>
      <c r="AH234" s="33"/>
      <c r="AI234" s="33"/>
      <c r="AJ234" s="32">
        <f>AJ24</f>
        <v>1.5</v>
      </c>
      <c r="AK234" s="33"/>
      <c r="AL234" s="33"/>
      <c r="AM234" s="32">
        <f>AM24</f>
        <v>0.05</v>
      </c>
      <c r="AN234" s="33"/>
      <c r="AO234" s="34"/>
      <c r="AP234" s="34"/>
      <c r="AS234">
        <v>0</v>
      </c>
      <c r="AT234">
        <v>0</v>
      </c>
    </row>
    <row r="235" spans="1:51" x14ac:dyDescent="0.25">
      <c r="A235" s="4">
        <v>5</v>
      </c>
      <c r="B235" s="18">
        <f t="shared" ref="B235:B264" si="219">B234+5</f>
        <v>2028</v>
      </c>
      <c r="C235" s="39">
        <f t="shared" si="215"/>
        <v>187.12</v>
      </c>
      <c r="D235" s="22">
        <f>C235-C234</f>
        <v>-6.0000000000002274E-2</v>
      </c>
      <c r="E235" s="64">
        <f t="shared" ref="E235:L244" si="220">E25</f>
        <v>2.4842999999999997</v>
      </c>
      <c r="F235" s="64">
        <f t="shared" si="220"/>
        <v>1.6463999999999999</v>
      </c>
      <c r="G235" s="64">
        <f t="shared" si="220"/>
        <v>0.14280000000000001</v>
      </c>
      <c r="H235" s="64">
        <f t="shared" si="220"/>
        <v>0.13500000000000001</v>
      </c>
      <c r="I235" s="64">
        <f t="shared" si="220"/>
        <v>1.1402937</v>
      </c>
      <c r="J235" s="64">
        <f t="shared" si="220"/>
        <v>1.2342854999999999</v>
      </c>
      <c r="K235" s="64">
        <f t="shared" si="220"/>
        <v>5.0679719999999998E-2</v>
      </c>
      <c r="L235" s="64">
        <f t="shared" si="220"/>
        <v>1.1402937</v>
      </c>
      <c r="M235" s="64">
        <f t="shared" si="216"/>
        <v>14.198552149441863</v>
      </c>
      <c r="N235" s="64">
        <f t="shared" ref="N235:O264" si="221">N25</f>
        <v>-0.80144785055813728</v>
      </c>
      <c r="O235" s="64">
        <f t="shared" si="221"/>
        <v>1.2342854999999999</v>
      </c>
      <c r="P235" s="64">
        <f t="shared" si="217"/>
        <v>1.4994505429449552</v>
      </c>
      <c r="Q235" s="64">
        <f t="shared" ref="Q235:R264" si="222">Q25</f>
        <v>-5.49457055044833E-4</v>
      </c>
      <c r="R235" s="64">
        <f t="shared" si="222"/>
        <v>5.0679719999999998E-2</v>
      </c>
      <c r="S235" s="64">
        <f t="shared" si="218"/>
        <v>5.9518554764831845E-2</v>
      </c>
      <c r="T235" s="64">
        <f t="shared" ref="T235:V264" si="223">T25</f>
        <v>9.5185547648318422E-3</v>
      </c>
      <c r="U235" s="64">
        <f>U25</f>
        <v>5.7310499999999989</v>
      </c>
      <c r="V235" s="64">
        <f t="shared" si="223"/>
        <v>4.8785712471516467</v>
      </c>
      <c r="W235" s="29">
        <f>'2.3 Set aside x2'!D5</f>
        <v>187.56</v>
      </c>
      <c r="X235" s="35">
        <f>W235-W234</f>
        <v>0.15000000000000568</v>
      </c>
      <c r="Y235" s="68">
        <f>'2.3 Set aside x2'!F5*k</f>
        <v>1.5645</v>
      </c>
      <c r="Z235" s="68">
        <f>'2.3 Set aside x2'!G5*k</f>
        <v>1.4300999999999999</v>
      </c>
      <c r="AA235" s="68">
        <f>'2.3 Set aside x2'!H5*k</f>
        <v>0.1113</v>
      </c>
      <c r="AB235" s="68">
        <f>'2.3 Set aside x2'!I5/2</f>
        <v>0.12</v>
      </c>
      <c r="AC235" s="68">
        <f>p*Y235</f>
        <v>0.71810550000000006</v>
      </c>
      <c r="AD235" s="348">
        <f t="shared" ref="AD235:AD264" si="224">Z235*paperpulp+Y235*(ppaperboard+papertimb)</f>
        <v>0.92674049999999997</v>
      </c>
      <c r="AE235" s="68">
        <f t="shared" ref="AE235:AE264" si="225">Y235*pboard</f>
        <v>3.1915800000000001E-2</v>
      </c>
      <c r="AF235" s="36">
        <f>AC235</f>
        <v>0.71810550000000006</v>
      </c>
      <c r="AG235" s="33">
        <f>AG234*EXP(-qsawn*5)+AF235</f>
        <v>13.776363949441862</v>
      </c>
      <c r="AH235" s="33">
        <f>AG235-AG234</f>
        <v>-1.2236360505581381</v>
      </c>
      <c r="AI235" s="36">
        <f>AD235</f>
        <v>0.92674049999999997</v>
      </c>
      <c r="AJ235" s="33">
        <f>AJ234*EXP(-qpap*5)+AI235</f>
        <v>1.1919055429449554</v>
      </c>
      <c r="AK235" s="33">
        <f>AJ235-AJ234</f>
        <v>-0.30809445705504457</v>
      </c>
      <c r="AL235" s="60">
        <f>AE235</f>
        <v>3.1915800000000001E-2</v>
      </c>
      <c r="AM235" s="60">
        <f t="shared" ref="AM235:AM264" si="226">AM234*EXP(-qpap*5)+AL235</f>
        <v>4.0754634764831849E-2</v>
      </c>
      <c r="AN235" s="60">
        <f>AM235-AM234</f>
        <v>-9.2453652351681542E-3</v>
      </c>
      <c r="AO235" s="34">
        <f>(Z235+Y235+AA235+AB235)*SFtot</f>
        <v>4.19367</v>
      </c>
      <c r="AP235" s="34">
        <f>X235+AO235+AK235+AN235+AH235</f>
        <v>2.8026941271516552</v>
      </c>
      <c r="AQ235" s="10">
        <f t="shared" ref="AQ235:AQ264" si="227">V235*3.67/5</f>
        <v>3.5808712954093087</v>
      </c>
      <c r="AR235" s="10">
        <f>AP235*3.67/5</f>
        <v>2.0571774893293151</v>
      </c>
      <c r="AS235" s="10">
        <f>(AR235-AQ235)</f>
        <v>-1.5236938060799936</v>
      </c>
      <c r="AT235" s="10">
        <f>SUM(AS$234:AS235)*5</f>
        <v>-7.618469030399968</v>
      </c>
      <c r="AU235" s="10"/>
      <c r="AV235" s="10"/>
      <c r="AW235" s="10"/>
      <c r="AY235" s="10"/>
    </row>
    <row r="236" spans="1:51" x14ac:dyDescent="0.25">
      <c r="A236" s="4">
        <v>10</v>
      </c>
      <c r="B236" s="18">
        <f t="shared" si="219"/>
        <v>2033</v>
      </c>
      <c r="C236" s="39">
        <f t="shared" si="215"/>
        <v>187.21</v>
      </c>
      <c r="D236" s="22">
        <f t="shared" ref="D236:D264" si="228">C236-C235</f>
        <v>9.0000000000003411E-2</v>
      </c>
      <c r="E236" s="64">
        <f t="shared" si="220"/>
        <v>2.3519999999999999</v>
      </c>
      <c r="F236" s="64">
        <f t="shared" si="220"/>
        <v>1.7094</v>
      </c>
      <c r="G236" s="64">
        <f t="shared" si="220"/>
        <v>0.14280000000000001</v>
      </c>
      <c r="H236" s="64">
        <f t="shared" si="220"/>
        <v>0.16</v>
      </c>
      <c r="I236" s="64">
        <f t="shared" si="220"/>
        <v>1.0795680000000001</v>
      </c>
      <c r="J236" s="64">
        <f t="shared" si="220"/>
        <v>1.2258119999999999</v>
      </c>
      <c r="K236" s="64">
        <f t="shared" si="220"/>
        <v>4.7980800000000004E-2</v>
      </c>
      <c r="L236" s="64">
        <f t="shared" si="220"/>
        <v>1.0795680000000001</v>
      </c>
      <c r="M236" s="64">
        <f t="shared" si="216"/>
        <v>13.440125571686007</v>
      </c>
      <c r="N236" s="64">
        <f t="shared" si="221"/>
        <v>-0.75842657775585565</v>
      </c>
      <c r="O236" s="64">
        <f t="shared" si="221"/>
        <v>1.2258119999999999</v>
      </c>
      <c r="P236" s="64">
        <f t="shared" si="217"/>
        <v>1.4908799117425571</v>
      </c>
      <c r="Q236" s="64">
        <f t="shared" si="222"/>
        <v>-8.5706312023980935E-3</v>
      </c>
      <c r="R236" s="64">
        <f t="shared" si="222"/>
        <v>4.7980800000000004E-2</v>
      </c>
      <c r="S236" s="64">
        <f t="shared" si="218"/>
        <v>5.8502293420158877E-2</v>
      </c>
      <c r="T236" s="64">
        <f t="shared" si="223"/>
        <v>-1.0162613446729682E-3</v>
      </c>
      <c r="U236" s="64">
        <f t="shared" si="223"/>
        <v>5.6734600000000004</v>
      </c>
      <c r="V236" s="64">
        <f t="shared" si="223"/>
        <v>4.9954465296970776</v>
      </c>
      <c r="W236" s="29">
        <f>'2.3 Set aside x2'!D6</f>
        <v>189.01</v>
      </c>
      <c r="X236" s="35">
        <f t="shared" ref="X236:X264" si="229">W236-W235</f>
        <v>1.4499999999999886</v>
      </c>
      <c r="Y236" s="68">
        <f>'2.3 Set aside x2'!F6*k</f>
        <v>1.5329999999999999</v>
      </c>
      <c r="Z236" s="68">
        <f>'2.3 Set aside x2'!G6*k</f>
        <v>1.4300999999999999</v>
      </c>
      <c r="AA236" s="68">
        <f>'2.3 Set aside x2'!H6*k</f>
        <v>0.10920000000000001</v>
      </c>
      <c r="AB236" s="68">
        <f>'2.3 Set aside x2'!I6/2</f>
        <v>0.14000000000000001</v>
      </c>
      <c r="AC236" s="68">
        <f t="shared" ref="AC236:AC264" si="230">p*Y236</f>
        <v>0.70364700000000002</v>
      </c>
      <c r="AD236" s="348">
        <f t="shared" si="224"/>
        <v>0.91902299999999992</v>
      </c>
      <c r="AE236" s="68">
        <f t="shared" si="225"/>
        <v>3.1273200000000001E-2</v>
      </c>
      <c r="AF236" s="36">
        <f t="shared" ref="AF236:AF264" si="231">AC236</f>
        <v>0.70364700000000002</v>
      </c>
      <c r="AG236" s="33">
        <f t="shared" ref="AG236:AG264" si="232">AG235*EXP(-qsawn*5)+AF236</f>
        <v>12.69666839635903</v>
      </c>
      <c r="AH236" s="33">
        <f t="shared" ref="AH236:AH264" si="233">AG236-AG235</f>
        <v>-1.079695553082832</v>
      </c>
      <c r="AI236" s="36">
        <f t="shared" ref="AI236:AI264" si="234">AD236</f>
        <v>0.91902299999999992</v>
      </c>
      <c r="AJ236" s="33">
        <f t="shared" ref="AJ236:AJ264" si="235">AJ235*EXP(-qpap*5)+AI236</f>
        <v>1.129724122987553</v>
      </c>
      <c r="AK236" s="33">
        <f t="shared" ref="AK236:AK264" si="236">AJ236-AJ235</f>
        <v>-6.2181419957402451E-2</v>
      </c>
      <c r="AL236" s="60">
        <f t="shared" ref="AL236:AL264" si="237">AE236</f>
        <v>3.1273200000000001E-2</v>
      </c>
      <c r="AM236" s="60">
        <f t="shared" si="226"/>
        <v>3.8477669651748404E-2</v>
      </c>
      <c r="AN236" s="60">
        <f t="shared" ref="AN236:AN264" si="238">AM236-AM235</f>
        <v>-2.2769651130834442E-3</v>
      </c>
      <c r="AO236" s="34">
        <f t="shared" ref="AO236:AO264" si="239">(Z236+Y236+AA236+AB236)*SFtot</f>
        <v>4.1759899999999996</v>
      </c>
      <c r="AP236" s="34">
        <f t="shared" ref="AP236:AP264" si="240">X236+AO236+AK236+AN236+AH236</f>
        <v>4.4818360618466704</v>
      </c>
      <c r="AQ236" s="10">
        <f t="shared" si="227"/>
        <v>3.6666577527976552</v>
      </c>
      <c r="AR236" s="10">
        <f t="shared" ref="AR236:AR264" si="241">AP236*3.67/5</f>
        <v>3.2896676693954561</v>
      </c>
      <c r="AS236" s="10">
        <f t="shared" ref="AS236:AS264" si="242">(AR236-AQ236)</f>
        <v>-0.37699008340219908</v>
      </c>
      <c r="AT236" s="10">
        <f>SUM(AS$234:AS236)*5</f>
        <v>-9.5034194474109626</v>
      </c>
      <c r="AU236" s="10"/>
      <c r="AV236" s="10"/>
      <c r="AW236" s="10"/>
      <c r="AY236" s="10"/>
    </row>
    <row r="237" spans="1:51" x14ac:dyDescent="0.25">
      <c r="A237" s="4">
        <v>15</v>
      </c>
      <c r="B237" s="18">
        <f t="shared" si="219"/>
        <v>2038</v>
      </c>
      <c r="C237" s="39">
        <f t="shared" si="215"/>
        <v>187.3</v>
      </c>
      <c r="D237" s="22">
        <f t="shared" si="228"/>
        <v>9.0000000000003411E-2</v>
      </c>
      <c r="E237" s="64">
        <f t="shared" si="220"/>
        <v>2.1923999999999997</v>
      </c>
      <c r="F237" s="64">
        <f t="shared" si="220"/>
        <v>1.6862999999999999</v>
      </c>
      <c r="G237" s="64">
        <f t="shared" si="220"/>
        <v>0.1386</v>
      </c>
      <c r="H237" s="64">
        <f t="shared" si="220"/>
        <v>0.12</v>
      </c>
      <c r="I237" s="64">
        <f t="shared" si="220"/>
        <v>1.0063115999999999</v>
      </c>
      <c r="J237" s="64">
        <f t="shared" si="220"/>
        <v>1.1779319999999998</v>
      </c>
      <c r="K237" s="64">
        <f t="shared" si="220"/>
        <v>4.4724959999999994E-2</v>
      </c>
      <c r="L237" s="64">
        <f t="shared" si="220"/>
        <v>1.0063115999999999</v>
      </c>
      <c r="M237" s="64">
        <f t="shared" si="216"/>
        <v>12.706620487201896</v>
      </c>
      <c r="N237" s="64">
        <f t="shared" si="221"/>
        <v>-0.73350508448411134</v>
      </c>
      <c r="O237" s="64">
        <f t="shared" si="221"/>
        <v>1.1779319999999998</v>
      </c>
      <c r="P237" s="64">
        <f t="shared" si="217"/>
        <v>1.4414848238819906</v>
      </c>
      <c r="Q237" s="64">
        <f t="shared" si="222"/>
        <v>-4.9395087860566456E-2</v>
      </c>
      <c r="R237" s="64">
        <f t="shared" si="222"/>
        <v>4.4724959999999994E-2</v>
      </c>
      <c r="S237" s="64">
        <f t="shared" si="218"/>
        <v>5.5066802098089868E-2</v>
      </c>
      <c r="T237" s="64">
        <f t="shared" si="223"/>
        <v>-3.4354913220690092E-3</v>
      </c>
      <c r="U237" s="64">
        <f t="shared" si="223"/>
        <v>5.3784900000000002</v>
      </c>
      <c r="V237" s="64">
        <f t="shared" si="223"/>
        <v>4.6821543363332569</v>
      </c>
      <c r="W237" s="29">
        <f>'2.3 Set aside x2'!D7</f>
        <v>190.59</v>
      </c>
      <c r="X237" s="35">
        <f t="shared" si="229"/>
        <v>1.5800000000000125</v>
      </c>
      <c r="Y237" s="68">
        <f>'2.3 Set aside x2'!F7*k</f>
        <v>1.6988999999999999</v>
      </c>
      <c r="Z237" s="68">
        <f>'2.3 Set aside x2'!G7*k</f>
        <v>1.4742</v>
      </c>
      <c r="AA237" s="68">
        <f>'2.3 Set aside x2'!H7*k</f>
        <v>0.11550000000000001</v>
      </c>
      <c r="AB237" s="68">
        <f>'2.3 Set aside x2'!I7/2</f>
        <v>0.08</v>
      </c>
      <c r="AC237" s="68">
        <f t="shared" si="230"/>
        <v>0.77979509999999996</v>
      </c>
      <c r="AD237" s="348">
        <f t="shared" si="224"/>
        <v>0.97642649999999998</v>
      </c>
      <c r="AE237" s="68">
        <f t="shared" si="225"/>
        <v>3.4657559999999997E-2</v>
      </c>
      <c r="AF237" s="36">
        <f t="shared" si="231"/>
        <v>0.77979509999999996</v>
      </c>
      <c r="AG237" s="33">
        <f t="shared" si="232"/>
        <v>11.832886924434449</v>
      </c>
      <c r="AH237" s="33">
        <f t="shared" si="233"/>
        <v>-0.86378147192458066</v>
      </c>
      <c r="AI237" s="36">
        <f t="shared" si="234"/>
        <v>0.97642649999999998</v>
      </c>
      <c r="AJ237" s="33">
        <f t="shared" si="235"/>
        <v>1.176135397058631</v>
      </c>
      <c r="AK237" s="33">
        <f t="shared" si="236"/>
        <v>4.6411274071078035E-2</v>
      </c>
      <c r="AL237" s="60">
        <f t="shared" si="237"/>
        <v>3.4657559999999997E-2</v>
      </c>
      <c r="AM237" s="60">
        <f t="shared" si="226"/>
        <v>4.1459515283751774E-2</v>
      </c>
      <c r="AN237" s="60">
        <f t="shared" si="238"/>
        <v>2.9818456320033701E-3</v>
      </c>
      <c r="AO237" s="34">
        <f t="shared" si="239"/>
        <v>4.3791799999999999</v>
      </c>
      <c r="AP237" s="34">
        <f t="shared" si="240"/>
        <v>5.1447916477785132</v>
      </c>
      <c r="AQ237" s="10">
        <f t="shared" si="227"/>
        <v>3.4367012828686105</v>
      </c>
      <c r="AR237" s="10">
        <f t="shared" si="241"/>
        <v>3.7762770694694288</v>
      </c>
      <c r="AS237" s="10">
        <f t="shared" si="242"/>
        <v>0.33957578660081822</v>
      </c>
      <c r="AT237" s="10">
        <f>SUM(AS$234:AS237)*5</f>
        <v>-7.8055405144068724</v>
      </c>
      <c r="AU237" s="10"/>
      <c r="AV237" s="10"/>
      <c r="AW237" s="10"/>
      <c r="AY237" s="10"/>
    </row>
    <row r="238" spans="1:51" x14ac:dyDescent="0.25">
      <c r="A238" s="4">
        <v>20</v>
      </c>
      <c r="B238" s="18">
        <f t="shared" si="219"/>
        <v>2043</v>
      </c>
      <c r="C238" s="39">
        <f t="shared" si="215"/>
        <v>187.56</v>
      </c>
      <c r="D238" s="22">
        <f t="shared" si="228"/>
        <v>0.25999999999999091</v>
      </c>
      <c r="E238" s="64">
        <f t="shared" si="220"/>
        <v>2.0055000000000001</v>
      </c>
      <c r="F238" s="64">
        <f t="shared" si="220"/>
        <v>1.8837000000000002</v>
      </c>
      <c r="G238" s="64">
        <f t="shared" si="220"/>
        <v>0.14489999999999997</v>
      </c>
      <c r="H238" s="64">
        <f t="shared" si="220"/>
        <v>0.13500000000000001</v>
      </c>
      <c r="I238" s="64">
        <f t="shared" si="220"/>
        <v>0.92052450000000008</v>
      </c>
      <c r="J238" s="64">
        <f t="shared" si="220"/>
        <v>1.2071535</v>
      </c>
      <c r="K238" s="64">
        <f t="shared" si="220"/>
        <v>4.0912200000000003E-2</v>
      </c>
      <c r="L238" s="64">
        <f t="shared" si="220"/>
        <v>0.92052450000000008</v>
      </c>
      <c r="M238" s="64">
        <f t="shared" si="216"/>
        <v>11.982280122723683</v>
      </c>
      <c r="N238" s="64">
        <f t="shared" si="221"/>
        <v>-0.72434036447821271</v>
      </c>
      <c r="O238" s="64">
        <f t="shared" si="221"/>
        <v>1.2071535</v>
      </c>
      <c r="P238" s="64">
        <f t="shared" si="217"/>
        <v>1.461974423486113</v>
      </c>
      <c r="Q238" s="64">
        <f t="shared" si="222"/>
        <v>2.0489599604122333E-2</v>
      </c>
      <c r="R238" s="64">
        <f t="shared" si="222"/>
        <v>4.0912200000000003E-2</v>
      </c>
      <c r="S238" s="64">
        <f t="shared" si="218"/>
        <v>5.064672729545424E-2</v>
      </c>
      <c r="T238" s="64">
        <f t="shared" si="223"/>
        <v>-4.4200748026356276E-3</v>
      </c>
      <c r="U238" s="64">
        <f t="shared" si="223"/>
        <v>5.4198300000000001</v>
      </c>
      <c r="V238" s="64">
        <f t="shared" si="223"/>
        <v>4.9715591603232649</v>
      </c>
      <c r="W238" s="29">
        <f>'2.3 Set aside x2'!D8</f>
        <v>192.21</v>
      </c>
      <c r="X238" s="35">
        <f t="shared" si="229"/>
        <v>1.6200000000000045</v>
      </c>
      <c r="Y238" s="68">
        <f>'2.3 Set aside x2'!F8*k</f>
        <v>1.5981000000000001</v>
      </c>
      <c r="Z238" s="68">
        <f>'2.3 Set aside x2'!G8*k</f>
        <v>1.6358999999999999</v>
      </c>
      <c r="AA238" s="68">
        <f>'2.3 Set aside x2'!H8*k</f>
        <v>0.12179999999999999</v>
      </c>
      <c r="AB238" s="68">
        <f>'2.3 Set aside x2'!I8/2</f>
        <v>7.0000000000000007E-2</v>
      </c>
      <c r="AC238" s="68">
        <f t="shared" si="230"/>
        <v>0.73352790000000001</v>
      </c>
      <c r="AD238" s="348">
        <f t="shared" si="224"/>
        <v>1.0131765000000001</v>
      </c>
      <c r="AE238" s="68">
        <f t="shared" si="225"/>
        <v>3.2601240000000004E-2</v>
      </c>
      <c r="AF238" s="36">
        <f t="shared" si="231"/>
        <v>0.73352790000000001</v>
      </c>
      <c r="AG238" s="33">
        <f t="shared" si="232"/>
        <v>11.034654277485751</v>
      </c>
      <c r="AH238" s="33">
        <f t="shared" si="233"/>
        <v>-0.79823264694869778</v>
      </c>
      <c r="AI238" s="36">
        <f t="shared" si="234"/>
        <v>1.0131765000000001</v>
      </c>
      <c r="AJ238" s="33">
        <f t="shared" si="235"/>
        <v>1.2210898287134229</v>
      </c>
      <c r="AK238" s="33">
        <f t="shared" si="236"/>
        <v>4.4954431654791849E-2</v>
      </c>
      <c r="AL238" s="60">
        <f t="shared" si="237"/>
        <v>3.2601240000000004E-2</v>
      </c>
      <c r="AM238" s="60">
        <f t="shared" si="226"/>
        <v>3.9930316100462049E-2</v>
      </c>
      <c r="AN238" s="60">
        <f t="shared" si="238"/>
        <v>-1.5291991832897256E-3</v>
      </c>
      <c r="AO238" s="34">
        <f t="shared" si="239"/>
        <v>4.4535399999999994</v>
      </c>
      <c r="AP238" s="34">
        <f t="shared" si="240"/>
        <v>5.3187325855228078</v>
      </c>
      <c r="AQ238" s="10">
        <f t="shared" si="227"/>
        <v>3.6491244236772764</v>
      </c>
      <c r="AR238" s="10">
        <f t="shared" si="241"/>
        <v>3.9039497177737408</v>
      </c>
      <c r="AS238" s="10">
        <f t="shared" si="242"/>
        <v>0.25482529409646437</v>
      </c>
      <c r="AT238" s="10">
        <f>SUM(AS$234:AS238)*5</f>
        <v>-6.5314140439245509</v>
      </c>
      <c r="AU238" s="10"/>
      <c r="AV238" s="10"/>
      <c r="AW238" s="10"/>
      <c r="AY238" s="10"/>
    </row>
    <row r="239" spans="1:51" x14ac:dyDescent="0.25">
      <c r="A239" s="4">
        <v>25</v>
      </c>
      <c r="B239" s="18">
        <f t="shared" si="219"/>
        <v>2048</v>
      </c>
      <c r="C239" s="39">
        <f t="shared" si="215"/>
        <v>188.29</v>
      </c>
      <c r="D239" s="22">
        <f t="shared" si="228"/>
        <v>0.72999999999998977</v>
      </c>
      <c r="E239" s="64">
        <f t="shared" si="220"/>
        <v>2.0705999999999998</v>
      </c>
      <c r="F239" s="64">
        <f t="shared" si="220"/>
        <v>1.9047000000000001</v>
      </c>
      <c r="G239" s="64">
        <f t="shared" si="220"/>
        <v>0.14699999999999999</v>
      </c>
      <c r="H239" s="64">
        <f t="shared" si="220"/>
        <v>0.155</v>
      </c>
      <c r="I239" s="64">
        <f t="shared" si="220"/>
        <v>0.95040539999999996</v>
      </c>
      <c r="J239" s="64">
        <f t="shared" si="220"/>
        <v>1.2310829999999999</v>
      </c>
      <c r="K239" s="64">
        <f t="shared" si="220"/>
        <v>4.2240239999999998E-2</v>
      </c>
      <c r="L239" s="64">
        <f t="shared" si="220"/>
        <v>0.95040539999999996</v>
      </c>
      <c r="M239" s="64">
        <f t="shared" si="216"/>
        <v>11.381586110409053</v>
      </c>
      <c r="N239" s="64">
        <f t="shared" si="221"/>
        <v>-0.60069401231463004</v>
      </c>
      <c r="O239" s="64">
        <f t="shared" si="221"/>
        <v>1.2310829999999999</v>
      </c>
      <c r="P239" s="64">
        <f t="shared" si="217"/>
        <v>1.4895260071920808</v>
      </c>
      <c r="Q239" s="64">
        <f t="shared" si="222"/>
        <v>2.7551583705967886E-2</v>
      </c>
      <c r="R239" s="64">
        <f t="shared" si="222"/>
        <v>4.2240239999999998E-2</v>
      </c>
      <c r="S239" s="64">
        <f t="shared" si="218"/>
        <v>5.1193401078880374E-2</v>
      </c>
      <c r="T239" s="64">
        <f t="shared" si="223"/>
        <v>5.4667378342613399E-4</v>
      </c>
      <c r="U239" s="64">
        <f t="shared" si="223"/>
        <v>5.5604900000000006</v>
      </c>
      <c r="V239" s="64">
        <f t="shared" si="223"/>
        <v>5.7178942451747545</v>
      </c>
      <c r="W239" s="29">
        <f>'2.3 Set aside x2'!D9</f>
        <v>194.25</v>
      </c>
      <c r="X239" s="35">
        <f t="shared" si="229"/>
        <v>2.039999999999992</v>
      </c>
      <c r="Y239" s="68">
        <f>'2.3 Set aside x2'!F9*k</f>
        <v>1.8962999999999999</v>
      </c>
      <c r="Z239" s="68">
        <f>'2.3 Set aside x2'!G9*k</f>
        <v>1.8312000000000002</v>
      </c>
      <c r="AA239" s="68">
        <f>'2.3 Set aside x2'!H9*k</f>
        <v>0.1386</v>
      </c>
      <c r="AB239" s="68">
        <f>'2.3 Set aside x2'!I9/2</f>
        <v>0.15</v>
      </c>
      <c r="AC239" s="68">
        <f t="shared" si="230"/>
        <v>0.87040169999999994</v>
      </c>
      <c r="AD239" s="348">
        <f t="shared" si="224"/>
        <v>1.1604494999999999</v>
      </c>
      <c r="AE239" s="68">
        <f t="shared" si="225"/>
        <v>3.868452E-2</v>
      </c>
      <c r="AF239" s="36">
        <f t="shared" si="231"/>
        <v>0.87040169999999994</v>
      </c>
      <c r="AG239" s="33">
        <f t="shared" si="232"/>
        <v>10.476626197043206</v>
      </c>
      <c r="AH239" s="33">
        <f t="shared" si="233"/>
        <v>-0.55802808044254526</v>
      </c>
      <c r="AI239" s="36">
        <f t="shared" si="234"/>
        <v>1.1604494999999999</v>
      </c>
      <c r="AJ239" s="33">
        <f t="shared" si="235"/>
        <v>1.3763097245802953</v>
      </c>
      <c r="AK239" s="33">
        <f t="shared" si="236"/>
        <v>0.15521989586687246</v>
      </c>
      <c r="AL239" s="60">
        <f t="shared" si="237"/>
        <v>3.868452E-2</v>
      </c>
      <c r="AM239" s="60">
        <f t="shared" si="226"/>
        <v>4.5743269322389771E-2</v>
      </c>
      <c r="AN239" s="60">
        <f t="shared" si="238"/>
        <v>5.8129532219277219E-3</v>
      </c>
      <c r="AO239" s="34">
        <f t="shared" si="239"/>
        <v>5.2209300000000001</v>
      </c>
      <c r="AP239" s="34">
        <f t="shared" si="240"/>
        <v>6.8639347686462466</v>
      </c>
      <c r="AQ239" s="10">
        <f t="shared" si="227"/>
        <v>4.1969343759582696</v>
      </c>
      <c r="AR239" s="10">
        <f t="shared" si="241"/>
        <v>5.0381281201863448</v>
      </c>
      <c r="AS239" s="10">
        <f t="shared" si="242"/>
        <v>0.84119374422807525</v>
      </c>
      <c r="AT239" s="10">
        <f>SUM(AS$234:AS239)*5</f>
        <v>-2.3254453227841743</v>
      </c>
      <c r="AU239" s="10"/>
      <c r="AV239" s="10"/>
      <c r="AW239" s="10"/>
      <c r="AY239" s="10"/>
    </row>
    <row r="240" spans="1:51" x14ac:dyDescent="0.25">
      <c r="A240" s="4">
        <v>30</v>
      </c>
      <c r="B240" s="18">
        <f t="shared" si="219"/>
        <v>2053</v>
      </c>
      <c r="C240" s="39">
        <f t="shared" si="215"/>
        <v>189.11</v>
      </c>
      <c r="D240" s="22">
        <f t="shared" si="228"/>
        <v>0.8200000000000216</v>
      </c>
      <c r="E240" s="64">
        <f t="shared" si="220"/>
        <v>2.1902999999999997</v>
      </c>
      <c r="F240" s="64">
        <f t="shared" si="220"/>
        <v>1.8878999999999999</v>
      </c>
      <c r="G240" s="64">
        <f t="shared" si="220"/>
        <v>0.14909999999999998</v>
      </c>
      <c r="H240" s="64">
        <f t="shared" si="220"/>
        <v>0.105</v>
      </c>
      <c r="I240" s="64">
        <f t="shared" si="220"/>
        <v>1.0053477</v>
      </c>
      <c r="J240" s="64">
        <f t="shared" si="220"/>
        <v>1.2540255</v>
      </c>
      <c r="K240" s="64">
        <f t="shared" si="220"/>
        <v>4.4682119999999999E-2</v>
      </c>
      <c r="L240" s="64">
        <f t="shared" si="220"/>
        <v>1.0053477</v>
      </c>
      <c r="M240" s="64">
        <f t="shared" si="216"/>
        <v>10.913593899619944</v>
      </c>
      <c r="N240" s="64">
        <f t="shared" si="221"/>
        <v>-0.46799221078910946</v>
      </c>
      <c r="O240" s="64">
        <f t="shared" si="221"/>
        <v>1.2540255</v>
      </c>
      <c r="P240" s="64">
        <f t="shared" si="217"/>
        <v>1.5173389851098107</v>
      </c>
      <c r="Q240" s="64">
        <f t="shared" si="222"/>
        <v>2.7812977917729853E-2</v>
      </c>
      <c r="R240" s="64">
        <f t="shared" si="222"/>
        <v>4.4682119999999999E-2</v>
      </c>
      <c r="S240" s="64">
        <f t="shared" si="218"/>
        <v>5.3731920263719757E-2</v>
      </c>
      <c r="T240" s="64">
        <f t="shared" si="223"/>
        <v>2.5385191848393829E-3</v>
      </c>
      <c r="U240" s="64">
        <f t="shared" si="223"/>
        <v>5.6319900000000001</v>
      </c>
      <c r="V240" s="64">
        <f t="shared" si="223"/>
        <v>6.0143492863134815</v>
      </c>
      <c r="W240" s="29">
        <f>'2.3 Set aside x2'!D10</f>
        <v>195.71</v>
      </c>
      <c r="X240" s="35">
        <f t="shared" si="229"/>
        <v>1.460000000000008</v>
      </c>
      <c r="Y240" s="68">
        <f>'2.3 Set aside x2'!F10*k</f>
        <v>2.0748000000000002</v>
      </c>
      <c r="Z240" s="68">
        <f>'2.3 Set aside x2'!G10*k</f>
        <v>1.7030999999999998</v>
      </c>
      <c r="AA240" s="68">
        <f>'2.3 Set aside x2'!H10*k</f>
        <v>0.13650000000000001</v>
      </c>
      <c r="AB240" s="68">
        <f>'2.3 Set aside x2'!I10/2</f>
        <v>0.09</v>
      </c>
      <c r="AC240" s="68">
        <f t="shared" si="230"/>
        <v>0.9523332000000001</v>
      </c>
      <c r="AD240" s="348">
        <f t="shared" si="224"/>
        <v>1.1555040000000001</v>
      </c>
      <c r="AE240" s="68">
        <f t="shared" si="225"/>
        <v>4.232592000000001E-2</v>
      </c>
      <c r="AF240" s="36">
        <f t="shared" si="231"/>
        <v>0.9523332000000001</v>
      </c>
      <c r="AG240" s="33">
        <f t="shared" si="232"/>
        <v>10.072766037278894</v>
      </c>
      <c r="AH240" s="33">
        <f t="shared" si="233"/>
        <v>-0.40386015976431189</v>
      </c>
      <c r="AI240" s="36">
        <f t="shared" si="234"/>
        <v>1.1555040000000001</v>
      </c>
      <c r="AJ240" s="33">
        <f t="shared" si="235"/>
        <v>1.3988034848159292</v>
      </c>
      <c r="AK240" s="33">
        <f t="shared" si="236"/>
        <v>2.2493760235633875E-2</v>
      </c>
      <c r="AL240" s="60">
        <f t="shared" si="237"/>
        <v>4.232592000000001E-2</v>
      </c>
      <c r="AM240" s="60">
        <f t="shared" si="226"/>
        <v>5.0412263982876106E-2</v>
      </c>
      <c r="AN240" s="60">
        <f t="shared" si="238"/>
        <v>4.668994660486335E-3</v>
      </c>
      <c r="AO240" s="34">
        <f t="shared" si="239"/>
        <v>5.2057199999999995</v>
      </c>
      <c r="AP240" s="34">
        <f t="shared" si="240"/>
        <v>6.2890225951318151</v>
      </c>
      <c r="AQ240" s="10">
        <f t="shared" si="227"/>
        <v>4.4145323761540949</v>
      </c>
      <c r="AR240" s="10">
        <f t="shared" si="241"/>
        <v>4.6161425848267523</v>
      </c>
      <c r="AS240" s="10">
        <f t="shared" si="242"/>
        <v>0.20161020867265744</v>
      </c>
      <c r="AT240" s="10">
        <f>SUM(AS$234:AS240)*5</f>
        <v>-1.317394279420887</v>
      </c>
      <c r="AU240" s="10"/>
      <c r="AV240" s="10"/>
      <c r="AW240" s="10"/>
      <c r="AY240" s="10"/>
    </row>
    <row r="241" spans="1:53" x14ac:dyDescent="0.25">
      <c r="A241" s="4">
        <v>35</v>
      </c>
      <c r="B241" s="18">
        <f t="shared" si="219"/>
        <v>2058</v>
      </c>
      <c r="C241" s="39">
        <f t="shared" si="215"/>
        <v>189.96</v>
      </c>
      <c r="D241" s="22">
        <f t="shared" si="228"/>
        <v>0.84999999999999432</v>
      </c>
      <c r="E241" s="64">
        <f t="shared" si="220"/>
        <v>2.0748000000000002</v>
      </c>
      <c r="F241" s="64">
        <f t="shared" si="220"/>
        <v>2.0055000000000001</v>
      </c>
      <c r="G241" s="64">
        <f t="shared" si="220"/>
        <v>0.15329999999999999</v>
      </c>
      <c r="H241" s="64">
        <f t="shared" si="220"/>
        <v>0.14499999999999999</v>
      </c>
      <c r="I241" s="64">
        <f t="shared" si="220"/>
        <v>0.9523332000000001</v>
      </c>
      <c r="J241" s="64">
        <f t="shared" si="220"/>
        <v>1.270416</v>
      </c>
      <c r="K241" s="64">
        <f t="shared" si="220"/>
        <v>4.232592000000001E-2</v>
      </c>
      <c r="L241" s="64">
        <f t="shared" si="220"/>
        <v>0.9523332000000001</v>
      </c>
      <c r="M241" s="64">
        <f t="shared" si="216"/>
        <v>10.453168516899286</v>
      </c>
      <c r="N241" s="64">
        <f t="shared" si="221"/>
        <v>-0.46042538272065769</v>
      </c>
      <c r="O241" s="64">
        <f t="shared" si="221"/>
        <v>1.270416</v>
      </c>
      <c r="P241" s="64">
        <f t="shared" si="217"/>
        <v>1.5386461714324653</v>
      </c>
      <c r="Q241" s="64">
        <f t="shared" si="222"/>
        <v>2.1307186322654603E-2</v>
      </c>
      <c r="R241" s="64">
        <f t="shared" si="222"/>
        <v>4.232592000000001E-2</v>
      </c>
      <c r="S241" s="64">
        <f t="shared" si="218"/>
        <v>5.1824471296162786E-2</v>
      </c>
      <c r="T241" s="64">
        <f t="shared" si="223"/>
        <v>-1.9074489675569711E-3</v>
      </c>
      <c r="U241" s="64">
        <f t="shared" si="223"/>
        <v>5.6921799999999996</v>
      </c>
      <c r="V241" s="64">
        <f t="shared" si="223"/>
        <v>6.101154354634434</v>
      </c>
      <c r="W241" s="29">
        <f>'2.3 Set aside x2'!D11</f>
        <v>197.19</v>
      </c>
      <c r="X241" s="35">
        <f t="shared" si="229"/>
        <v>1.4799999999999898</v>
      </c>
      <c r="Y241" s="68">
        <f>'2.3 Set aside x2'!F11*k</f>
        <v>1.9026000000000001</v>
      </c>
      <c r="Z241" s="68">
        <f>'2.3 Set aside x2'!G11*k</f>
        <v>1.8962999999999999</v>
      </c>
      <c r="AA241" s="68">
        <f>'2.3 Set aside x2'!H11*k</f>
        <v>0.14280000000000001</v>
      </c>
      <c r="AB241" s="68">
        <f>'2.3 Set aside x2'!I11/2</f>
        <v>0.125</v>
      </c>
      <c r="AC241" s="68">
        <f t="shared" si="230"/>
        <v>0.87329340000000011</v>
      </c>
      <c r="AD241" s="348">
        <f t="shared" si="224"/>
        <v>1.186731</v>
      </c>
      <c r="AE241" s="68">
        <f t="shared" si="225"/>
        <v>3.8813040000000007E-2</v>
      </c>
      <c r="AF241" s="36">
        <f t="shared" si="231"/>
        <v>0.87329340000000011</v>
      </c>
      <c r="AG241" s="33">
        <f t="shared" si="232"/>
        <v>9.6421455477032083</v>
      </c>
      <c r="AH241" s="33">
        <f t="shared" si="233"/>
        <v>-0.43062048957568599</v>
      </c>
      <c r="AI241" s="36">
        <f t="shared" si="234"/>
        <v>1.186731</v>
      </c>
      <c r="AJ241" s="33">
        <f t="shared" si="235"/>
        <v>1.4340068574151794</v>
      </c>
      <c r="AK241" s="33">
        <f t="shared" si="236"/>
        <v>3.5203372599250216E-2</v>
      </c>
      <c r="AL241" s="60">
        <f t="shared" si="237"/>
        <v>3.8813040000000007E-2</v>
      </c>
      <c r="AM241" s="60">
        <f t="shared" si="226"/>
        <v>4.7724753429314523E-2</v>
      </c>
      <c r="AN241" s="60">
        <f t="shared" si="238"/>
        <v>-2.6875105535615826E-3</v>
      </c>
      <c r="AO241" s="34">
        <f t="shared" si="239"/>
        <v>5.2867099999999994</v>
      </c>
      <c r="AP241" s="34">
        <f t="shared" si="240"/>
        <v>6.3686053724699914</v>
      </c>
      <c r="AQ241" s="10">
        <f t="shared" si="227"/>
        <v>4.4782472963016744</v>
      </c>
      <c r="AR241" s="10">
        <f t="shared" si="241"/>
        <v>4.6745563433929735</v>
      </c>
      <c r="AS241" s="10">
        <f t="shared" si="242"/>
        <v>0.19630904709129915</v>
      </c>
      <c r="AT241" s="10">
        <f>SUM(AS$234:AS241)*5</f>
        <v>-0.3358490439643913</v>
      </c>
      <c r="AU241" s="10"/>
      <c r="AV241" s="10"/>
      <c r="AW241" s="10"/>
      <c r="AY241" s="10"/>
    </row>
    <row r="242" spans="1:53" x14ac:dyDescent="0.25">
      <c r="A242" s="4">
        <v>40</v>
      </c>
      <c r="B242" s="18">
        <f t="shared" si="219"/>
        <v>2063</v>
      </c>
      <c r="C242" s="39">
        <f t="shared" si="215"/>
        <v>190.86</v>
      </c>
      <c r="D242" s="22">
        <f t="shared" si="228"/>
        <v>0.90000000000000568</v>
      </c>
      <c r="E242" s="64">
        <f t="shared" si="220"/>
        <v>2.2008000000000001</v>
      </c>
      <c r="F242" s="64">
        <f t="shared" si="220"/>
        <v>1.9634999999999998</v>
      </c>
      <c r="G242" s="64">
        <f t="shared" si="220"/>
        <v>0.15329999999999999</v>
      </c>
      <c r="H242" s="64">
        <f t="shared" si="220"/>
        <v>0.15</v>
      </c>
      <c r="I242" s="64">
        <f t="shared" si="220"/>
        <v>1.0101672000000002</v>
      </c>
      <c r="J242" s="64">
        <f t="shared" si="220"/>
        <v>1.285326</v>
      </c>
      <c r="K242" s="64">
        <f t="shared" si="220"/>
        <v>4.4896320000000003E-2</v>
      </c>
      <c r="L242" s="64">
        <f t="shared" si="220"/>
        <v>1.0101672000000002</v>
      </c>
      <c r="M242" s="64">
        <f t="shared" si="216"/>
        <v>10.110178940615983</v>
      </c>
      <c r="N242" s="64">
        <f t="shared" si="221"/>
        <v>-0.34298957628330307</v>
      </c>
      <c r="O242" s="64">
        <f t="shared" si="221"/>
        <v>1.285326</v>
      </c>
      <c r="P242" s="64">
        <f t="shared" si="217"/>
        <v>1.5573227854166538</v>
      </c>
      <c r="Q242" s="64">
        <f t="shared" si="222"/>
        <v>1.8676613984188517E-2</v>
      </c>
      <c r="R242" s="64">
        <f t="shared" si="222"/>
        <v>4.4896320000000003E-2</v>
      </c>
      <c r="S242" s="64">
        <f t="shared" si="218"/>
        <v>5.4057678771231077E-2</v>
      </c>
      <c r="T242" s="64">
        <f t="shared" si="223"/>
        <v>2.2332074750682912E-3</v>
      </c>
      <c r="U242" s="64">
        <f t="shared" si="223"/>
        <v>5.8078799999999999</v>
      </c>
      <c r="V242" s="64">
        <f t="shared" si="223"/>
        <v>6.3858002451759592</v>
      </c>
      <c r="W242" s="29">
        <f>'2.3 Set aside x2'!D12</f>
        <v>198.52</v>
      </c>
      <c r="X242" s="35">
        <f t="shared" si="229"/>
        <v>1.3300000000000125</v>
      </c>
      <c r="Y242" s="68">
        <f>'2.3 Set aside x2'!F12*k</f>
        <v>1.9782</v>
      </c>
      <c r="Z242" s="68">
        <f>'2.3 Set aside x2'!G12*k</f>
        <v>1.8458999999999997</v>
      </c>
      <c r="AA242" s="68">
        <f>'2.3 Set aside x2'!H12*k</f>
        <v>0.14280000000000001</v>
      </c>
      <c r="AB242" s="68">
        <f>'2.3 Set aside x2'!I12/2</f>
        <v>0.17</v>
      </c>
      <c r="AC242" s="68">
        <f t="shared" si="230"/>
        <v>0.90799380000000007</v>
      </c>
      <c r="AD242" s="348">
        <f t="shared" si="224"/>
        <v>1.1861009999999998</v>
      </c>
      <c r="AE242" s="68">
        <f t="shared" si="225"/>
        <v>4.035528E-2</v>
      </c>
      <c r="AF242" s="36">
        <f t="shared" si="231"/>
        <v>0.90799380000000007</v>
      </c>
      <c r="AG242" s="33">
        <f t="shared" si="232"/>
        <v>9.3019690379362423</v>
      </c>
      <c r="AH242" s="33">
        <f t="shared" si="233"/>
        <v>-0.34017650976696601</v>
      </c>
      <c r="AI242" s="36">
        <f t="shared" si="234"/>
        <v>1.1861009999999998</v>
      </c>
      <c r="AJ242" s="33">
        <f t="shared" si="235"/>
        <v>1.4395999932865708</v>
      </c>
      <c r="AK242" s="33">
        <f t="shared" si="236"/>
        <v>5.5931358713914303E-3</v>
      </c>
      <c r="AL242" s="60">
        <f t="shared" si="237"/>
        <v>4.035528E-2</v>
      </c>
      <c r="AM242" s="60">
        <f t="shared" si="226"/>
        <v>4.8791904195081059E-2</v>
      </c>
      <c r="AN242" s="60">
        <f t="shared" si="238"/>
        <v>1.0671507657665363E-3</v>
      </c>
      <c r="AO242" s="34">
        <f t="shared" si="239"/>
        <v>5.3779700000000004</v>
      </c>
      <c r="AP242" s="34">
        <f t="shared" si="240"/>
        <v>6.3744537768702054</v>
      </c>
      <c r="AQ242" s="10">
        <f t="shared" si="227"/>
        <v>4.6871773799591541</v>
      </c>
      <c r="AR242" s="10">
        <f t="shared" si="241"/>
        <v>4.6788490722227305</v>
      </c>
      <c r="AS242" s="10">
        <f t="shared" si="242"/>
        <v>-8.328307736423568E-3</v>
      </c>
      <c r="AT242" s="10">
        <f>SUM(AS$234:AS242)*5</f>
        <v>-0.37749058264650914</v>
      </c>
      <c r="AU242" s="10"/>
      <c r="AV242" s="10"/>
      <c r="AW242" s="10"/>
      <c r="AY242" s="10"/>
    </row>
    <row r="243" spans="1:53" x14ac:dyDescent="0.25">
      <c r="A243" s="4">
        <v>45</v>
      </c>
      <c r="B243" s="18">
        <f t="shared" si="219"/>
        <v>2068</v>
      </c>
      <c r="C243" s="39">
        <f t="shared" si="215"/>
        <v>191.75</v>
      </c>
      <c r="D243" s="22">
        <f t="shared" si="228"/>
        <v>0.88999999999998636</v>
      </c>
      <c r="E243" s="64">
        <f t="shared" si="220"/>
        <v>2.1630000000000003</v>
      </c>
      <c r="F243" s="64">
        <f t="shared" si="220"/>
        <v>2.0684999999999998</v>
      </c>
      <c r="G243" s="64">
        <f t="shared" si="220"/>
        <v>0.1575</v>
      </c>
      <c r="H243" s="64">
        <f t="shared" si="220"/>
        <v>0.19</v>
      </c>
      <c r="I243" s="64">
        <f t="shared" si="220"/>
        <v>0.99281700000000017</v>
      </c>
      <c r="J243" s="64">
        <f t="shared" si="220"/>
        <v>1.3159649999999998</v>
      </c>
      <c r="K243" s="64">
        <f t="shared" si="220"/>
        <v>4.412520000000001E-2</v>
      </c>
      <c r="L243" s="64">
        <f t="shared" si="220"/>
        <v>0.99281700000000017</v>
      </c>
      <c r="M243" s="64">
        <f t="shared" si="216"/>
        <v>9.7942389717778564</v>
      </c>
      <c r="N243" s="64">
        <f t="shared" si="221"/>
        <v>-0.31593996883812636</v>
      </c>
      <c r="O243" s="64">
        <f t="shared" si="221"/>
        <v>1.3159649999999998</v>
      </c>
      <c r="P243" s="64">
        <f t="shared" si="217"/>
        <v>1.5912633755161094</v>
      </c>
      <c r="Q243" s="64">
        <f t="shared" si="222"/>
        <v>3.3940590099455603E-2</v>
      </c>
      <c r="R243" s="64">
        <f t="shared" si="222"/>
        <v>4.412520000000001E-2</v>
      </c>
      <c r="S243" s="64">
        <f t="shared" si="218"/>
        <v>5.3681337808585403E-2</v>
      </c>
      <c r="T243" s="64">
        <f t="shared" si="223"/>
        <v>-3.7634096264567429E-4</v>
      </c>
      <c r="U243" s="64">
        <f t="shared" si="223"/>
        <v>5.952700000000001</v>
      </c>
      <c r="V243" s="64">
        <f t="shared" si="223"/>
        <v>6.560324280298671</v>
      </c>
      <c r="W243" s="29">
        <f>'2.3 Set aside x2'!D13</f>
        <v>199.79</v>
      </c>
      <c r="X243" s="35">
        <f t="shared" si="229"/>
        <v>1.2699999999999818</v>
      </c>
      <c r="Y243" s="68">
        <f>'2.3 Set aside x2'!F13*k</f>
        <v>1.9530000000000001</v>
      </c>
      <c r="Z243" s="68">
        <f>'2.3 Set aside x2'!G13*k</f>
        <v>1.9005000000000001</v>
      </c>
      <c r="AA243" s="68">
        <f>'2.3 Set aside x2'!H13*k</f>
        <v>0.14489999999999997</v>
      </c>
      <c r="AB243" s="68">
        <f>'2.3 Set aside x2'!I13/2</f>
        <v>0.16</v>
      </c>
      <c r="AC243" s="68">
        <f t="shared" si="230"/>
        <v>0.89642700000000008</v>
      </c>
      <c r="AD243" s="348">
        <f t="shared" si="224"/>
        <v>1.2006749999999999</v>
      </c>
      <c r="AE243" s="68">
        <f t="shared" si="225"/>
        <v>3.9841200000000007E-2</v>
      </c>
      <c r="AF243" s="36">
        <f t="shared" si="231"/>
        <v>0.89642700000000008</v>
      </c>
      <c r="AG243" s="33">
        <f t="shared" si="232"/>
        <v>8.9942613857385005</v>
      </c>
      <c r="AH243" s="33">
        <f t="shared" si="233"/>
        <v>-0.30770765219774177</v>
      </c>
      <c r="AI243" s="36">
        <f t="shared" si="234"/>
        <v>1.2006749999999999</v>
      </c>
      <c r="AJ243" s="33">
        <f t="shared" si="235"/>
        <v>1.4551627293622607</v>
      </c>
      <c r="AK243" s="33">
        <f t="shared" si="236"/>
        <v>1.5562736075689809E-2</v>
      </c>
      <c r="AL243" s="60">
        <f t="shared" si="237"/>
        <v>3.9841200000000007E-2</v>
      </c>
      <c r="AM243" s="60">
        <f t="shared" si="226"/>
        <v>4.846647158083655E-2</v>
      </c>
      <c r="AN243" s="60">
        <f t="shared" si="238"/>
        <v>-3.2543261424450992E-4</v>
      </c>
      <c r="AO243" s="34">
        <f t="shared" si="239"/>
        <v>5.4059200000000009</v>
      </c>
      <c r="AP243" s="34">
        <f t="shared" si="240"/>
        <v>6.3834496512636862</v>
      </c>
      <c r="AQ243" s="10">
        <f t="shared" si="227"/>
        <v>4.8152780217392239</v>
      </c>
      <c r="AR243" s="10">
        <f t="shared" si="241"/>
        <v>4.6854520440275458</v>
      </c>
      <c r="AS243" s="10">
        <f t="shared" si="242"/>
        <v>-0.12982597771167814</v>
      </c>
      <c r="AT243" s="10">
        <f>SUM(AS$234:AS243)*5</f>
        <v>-1.0266204712048999</v>
      </c>
      <c r="AU243" s="10"/>
      <c r="AV243" s="10"/>
      <c r="AW243" s="10"/>
      <c r="AY243" s="10"/>
    </row>
    <row r="244" spans="1:53" x14ac:dyDescent="0.25">
      <c r="A244" s="4">
        <v>50</v>
      </c>
      <c r="B244" s="18">
        <f t="shared" si="219"/>
        <v>2073</v>
      </c>
      <c r="C244" s="39">
        <f t="shared" si="215"/>
        <v>192.59</v>
      </c>
      <c r="D244" s="22">
        <f t="shared" si="228"/>
        <v>0.84000000000000341</v>
      </c>
      <c r="E244" s="64">
        <f t="shared" si="220"/>
        <v>2.0726999999999998</v>
      </c>
      <c r="F244" s="64">
        <f t="shared" si="220"/>
        <v>2.2176</v>
      </c>
      <c r="G244" s="64">
        <f t="shared" si="220"/>
        <v>0.1638</v>
      </c>
      <c r="H244" s="64">
        <f t="shared" si="220"/>
        <v>0.155</v>
      </c>
      <c r="I244" s="64">
        <f t="shared" si="220"/>
        <v>0.95136929999999997</v>
      </c>
      <c r="J244" s="64">
        <f t="shared" si="220"/>
        <v>1.3504995</v>
      </c>
      <c r="K244" s="64">
        <f t="shared" si="220"/>
        <v>4.2283080000000001E-2</v>
      </c>
      <c r="L244" s="64">
        <f t="shared" si="220"/>
        <v>0.95136929999999997</v>
      </c>
      <c r="M244" s="64">
        <f t="shared" si="216"/>
        <v>9.4777495539380645</v>
      </c>
      <c r="N244" s="64">
        <f t="shared" si="221"/>
        <v>-0.3164894178397919</v>
      </c>
      <c r="O244" s="64">
        <f t="shared" si="221"/>
        <v>1.3504995</v>
      </c>
      <c r="P244" s="64">
        <f t="shared" si="217"/>
        <v>1.631797780870309</v>
      </c>
      <c r="Q244" s="64">
        <f t="shared" si="222"/>
        <v>4.053440535419961E-2</v>
      </c>
      <c r="R244" s="64">
        <f t="shared" si="222"/>
        <v>4.2283080000000001E-2</v>
      </c>
      <c r="S244" s="64">
        <f t="shared" si="218"/>
        <v>5.177268949690414E-2</v>
      </c>
      <c r="T244" s="64">
        <f t="shared" si="223"/>
        <v>-1.908648311681263E-3</v>
      </c>
      <c r="U244" s="64">
        <f t="shared" si="223"/>
        <v>5.9918300000000011</v>
      </c>
      <c r="V244" s="64">
        <f t="shared" si="223"/>
        <v>6.5539663392027316</v>
      </c>
      <c r="W244" s="29">
        <f>'2.3 Set aside x2'!D14</f>
        <v>201.03</v>
      </c>
      <c r="X244" s="35">
        <f t="shared" si="229"/>
        <v>1.2400000000000091</v>
      </c>
      <c r="Y244" s="68">
        <f>'2.3 Set aside x2'!F14*k</f>
        <v>1.9194</v>
      </c>
      <c r="Z244" s="68">
        <f>'2.3 Set aside x2'!G14*k</f>
        <v>1.9593</v>
      </c>
      <c r="AA244" s="68">
        <f>'2.3 Set aside x2'!H14*k</f>
        <v>0.14699999999999999</v>
      </c>
      <c r="AB244" s="68">
        <f>'2.3 Set aside x2'!I14/2</f>
        <v>0.15</v>
      </c>
      <c r="AC244" s="68">
        <f t="shared" si="230"/>
        <v>0.88100460000000003</v>
      </c>
      <c r="AD244" s="348">
        <f t="shared" si="224"/>
        <v>1.2147870000000001</v>
      </c>
      <c r="AE244" s="68">
        <f t="shared" si="225"/>
        <v>3.9155760000000005E-2</v>
      </c>
      <c r="AF244" s="36">
        <f t="shared" si="231"/>
        <v>0.88100460000000003</v>
      </c>
      <c r="AG244" s="33">
        <f t="shared" si="232"/>
        <v>8.7109639157872305</v>
      </c>
      <c r="AH244" s="33">
        <f t="shared" si="233"/>
        <v>-0.28329746995127003</v>
      </c>
      <c r="AI244" s="36">
        <f t="shared" si="234"/>
        <v>1.2147870000000001</v>
      </c>
      <c r="AJ244" s="33">
        <f t="shared" si="235"/>
        <v>1.4720258584154948</v>
      </c>
      <c r="AK244" s="33">
        <f t="shared" si="236"/>
        <v>1.6863129053234172E-2</v>
      </c>
      <c r="AL244" s="60">
        <f t="shared" si="237"/>
        <v>3.9155760000000005E-2</v>
      </c>
      <c r="AM244" s="60">
        <f t="shared" si="226"/>
        <v>4.7723502678748655E-2</v>
      </c>
      <c r="AN244" s="60">
        <f t="shared" si="238"/>
        <v>-7.4296890208789407E-4</v>
      </c>
      <c r="AO244" s="34">
        <f t="shared" si="239"/>
        <v>5.4284100000000013</v>
      </c>
      <c r="AP244" s="34">
        <f t="shared" si="240"/>
        <v>6.4012326901998868</v>
      </c>
      <c r="AQ244" s="10">
        <f t="shared" si="227"/>
        <v>4.8106112929748051</v>
      </c>
      <c r="AR244" s="10">
        <f t="shared" si="241"/>
        <v>4.6985047946067171</v>
      </c>
      <c r="AS244" s="10">
        <f t="shared" si="242"/>
        <v>-0.11210649836808795</v>
      </c>
      <c r="AT244" s="10">
        <f>SUM(AS$234:AS244)*5</f>
        <v>-1.5871529630453396</v>
      </c>
      <c r="AU244" s="10"/>
      <c r="AV244" s="10"/>
      <c r="AW244" s="10"/>
      <c r="AY244" s="10"/>
      <c r="AZ244" s="10"/>
    </row>
    <row r="245" spans="1:53" x14ac:dyDescent="0.25">
      <c r="A245" s="4">
        <v>55</v>
      </c>
      <c r="B245" s="18">
        <f t="shared" si="219"/>
        <v>2078</v>
      </c>
      <c r="C245" s="39">
        <f t="shared" si="215"/>
        <v>193.45</v>
      </c>
      <c r="D245" s="22">
        <f t="shared" si="228"/>
        <v>0.85999999999998522</v>
      </c>
      <c r="E245" s="64">
        <f t="shared" ref="E245:L254" si="243">E35</f>
        <v>2.1126</v>
      </c>
      <c r="F245" s="64">
        <f t="shared" si="243"/>
        <v>2.2637999999999998</v>
      </c>
      <c r="G245" s="64">
        <f t="shared" si="243"/>
        <v>0.16800000000000001</v>
      </c>
      <c r="H245" s="64">
        <f t="shared" si="243"/>
        <v>0.16</v>
      </c>
      <c r="I245" s="64">
        <f t="shared" si="243"/>
        <v>0.96968340000000008</v>
      </c>
      <c r="J245" s="64">
        <f t="shared" si="243"/>
        <v>1.377831</v>
      </c>
      <c r="K245" s="64">
        <f t="shared" si="243"/>
        <v>4.3097040000000003E-2</v>
      </c>
      <c r="L245" s="64">
        <f t="shared" si="243"/>
        <v>0.96968340000000008</v>
      </c>
      <c r="M245" s="64">
        <f t="shared" si="216"/>
        <v>9.2205436129603697</v>
      </c>
      <c r="N245" s="64">
        <f t="shared" si="221"/>
        <v>-0.25720594097769478</v>
      </c>
      <c r="O245" s="64">
        <f t="shared" si="221"/>
        <v>1.377831</v>
      </c>
      <c r="P245" s="64">
        <f t="shared" si="217"/>
        <v>1.6662948190946389</v>
      </c>
      <c r="Q245" s="64">
        <f t="shared" si="222"/>
        <v>3.4497038224329923E-2</v>
      </c>
      <c r="R245" s="64">
        <f t="shared" si="222"/>
        <v>4.3097040000000003E-2</v>
      </c>
      <c r="S245" s="64">
        <f t="shared" si="218"/>
        <v>5.2249244955881617E-2</v>
      </c>
      <c r="T245" s="64">
        <f t="shared" si="223"/>
        <v>4.7655545897747759E-4</v>
      </c>
      <c r="U245" s="64">
        <f t="shared" si="223"/>
        <v>6.1157200000000014</v>
      </c>
      <c r="V245" s="64">
        <f t="shared" si="223"/>
        <v>6.7534876527055996</v>
      </c>
      <c r="W245" s="29">
        <f>'2.3 Set aside x2'!D15</f>
        <v>202.21</v>
      </c>
      <c r="X245" s="35">
        <f t="shared" si="229"/>
        <v>1.1800000000000068</v>
      </c>
      <c r="Y245" s="68">
        <f>'2.3 Set aside x2'!F15*k</f>
        <v>1.7451000000000001</v>
      </c>
      <c r="Z245" s="68">
        <f>'2.3 Set aside x2'!G15*k</f>
        <v>2.1566999999999998</v>
      </c>
      <c r="AA245" s="68">
        <f>'2.3 Set aside x2'!H15*k</f>
        <v>0.15329999999999999</v>
      </c>
      <c r="AB245" s="68">
        <f>'2.3 Set aside x2'!I15/2</f>
        <v>0.14000000000000001</v>
      </c>
      <c r="AC245" s="68">
        <f t="shared" si="230"/>
        <v>0.80100090000000013</v>
      </c>
      <c r="AD245" s="348">
        <f t="shared" si="224"/>
        <v>1.2470954999999999</v>
      </c>
      <c r="AE245" s="68">
        <f t="shared" si="225"/>
        <v>3.5600040000000006E-2</v>
      </c>
      <c r="AF245" s="36">
        <f t="shared" si="231"/>
        <v>0.80100090000000013</v>
      </c>
      <c r="AG245" s="33">
        <f t="shared" si="232"/>
        <v>8.3843354437407847</v>
      </c>
      <c r="AH245" s="33">
        <f t="shared" si="233"/>
        <v>-0.32662847204644585</v>
      </c>
      <c r="AI245" s="36">
        <f t="shared" si="234"/>
        <v>1.2470954999999999</v>
      </c>
      <c r="AJ245" s="33">
        <f t="shared" si="235"/>
        <v>1.5073153666418861</v>
      </c>
      <c r="AK245" s="33">
        <f t="shared" si="236"/>
        <v>3.528950822639132E-2</v>
      </c>
      <c r="AL245" s="60">
        <f t="shared" si="237"/>
        <v>3.5600040000000006E-2</v>
      </c>
      <c r="AM245" s="60">
        <f t="shared" si="226"/>
        <v>4.403644309152939E-2</v>
      </c>
      <c r="AN245" s="60">
        <f t="shared" si="238"/>
        <v>-3.6870595872192657E-3</v>
      </c>
      <c r="AO245" s="34">
        <f t="shared" si="239"/>
        <v>5.4536299999999995</v>
      </c>
      <c r="AP245" s="34">
        <f t="shared" si="240"/>
        <v>6.3386039765927329</v>
      </c>
      <c r="AQ245" s="10">
        <f t="shared" si="227"/>
        <v>4.9570599370859103</v>
      </c>
      <c r="AR245" s="10">
        <f t="shared" si="241"/>
        <v>4.6525353188190657</v>
      </c>
      <c r="AS245" s="10">
        <f t="shared" si="242"/>
        <v>-0.30452461826684463</v>
      </c>
      <c r="AT245" s="10">
        <f>SUM(AS$234:AS245)*5</f>
        <v>-3.1097760543795627</v>
      </c>
      <c r="AU245" s="10"/>
      <c r="AV245" s="10"/>
      <c r="AW245" s="10"/>
      <c r="AY245" s="10"/>
      <c r="AZ245" s="10"/>
    </row>
    <row r="246" spans="1:53" x14ac:dyDescent="0.25">
      <c r="A246" s="4">
        <v>60</v>
      </c>
      <c r="B246" s="18">
        <f t="shared" si="219"/>
        <v>2083</v>
      </c>
      <c r="C246" s="39">
        <f t="shared" si="215"/>
        <v>194.16</v>
      </c>
      <c r="D246" s="22">
        <f t="shared" si="228"/>
        <v>0.71000000000000796</v>
      </c>
      <c r="E246" s="64">
        <f t="shared" si="243"/>
        <v>2.0223</v>
      </c>
      <c r="F246" s="64">
        <f t="shared" si="243"/>
        <v>2.3771999999999998</v>
      </c>
      <c r="G246" s="64">
        <f t="shared" si="243"/>
        <v>0.1701</v>
      </c>
      <c r="H246" s="64">
        <f t="shared" si="243"/>
        <v>0.24</v>
      </c>
      <c r="I246" s="64">
        <f t="shared" si="243"/>
        <v>0.9282357</v>
      </c>
      <c r="J246" s="64">
        <f t="shared" si="243"/>
        <v>1.3987995</v>
      </c>
      <c r="K246" s="64">
        <f t="shared" si="243"/>
        <v>4.125492E-2</v>
      </c>
      <c r="L246" s="64">
        <f t="shared" si="243"/>
        <v>0.9282357</v>
      </c>
      <c r="M246" s="64">
        <f t="shared" si="216"/>
        <v>8.9551851361591304</v>
      </c>
      <c r="N246" s="64">
        <f t="shared" si="221"/>
        <v>-0.26535847680123936</v>
      </c>
      <c r="O246" s="64">
        <f t="shared" si="221"/>
        <v>1.3987995</v>
      </c>
      <c r="P246" s="64">
        <f t="shared" si="217"/>
        <v>1.6933615915094578</v>
      </c>
      <c r="Q246" s="64">
        <f t="shared" si="222"/>
        <v>2.7066772414818807E-2</v>
      </c>
      <c r="R246" s="64">
        <f t="shared" si="222"/>
        <v>4.125492E-2</v>
      </c>
      <c r="S246" s="64">
        <f t="shared" si="218"/>
        <v>5.0491368855045224E-2</v>
      </c>
      <c r="T246" s="64">
        <f t="shared" si="223"/>
        <v>-1.7578761008363933E-3</v>
      </c>
      <c r="U246" s="64">
        <f t="shared" si="223"/>
        <v>6.2524799999999994</v>
      </c>
      <c r="V246" s="64">
        <f t="shared" si="223"/>
        <v>6.72243041951275</v>
      </c>
      <c r="W246" s="29">
        <f>'2.3 Set aside x2'!D16</f>
        <v>203.29</v>
      </c>
      <c r="X246" s="35">
        <f t="shared" si="229"/>
        <v>1.0799999999999841</v>
      </c>
      <c r="Y246" s="68">
        <f>'2.3 Set aside x2'!F16*k</f>
        <v>1.8059999999999998</v>
      </c>
      <c r="Z246" s="68">
        <f>'2.3 Set aside x2'!G16*k</f>
        <v>2.1189</v>
      </c>
      <c r="AA246" s="68">
        <f>'2.3 Set aside x2'!H16*k</f>
        <v>0.15329999999999999</v>
      </c>
      <c r="AB246" s="68">
        <f>'2.3 Set aside x2'!I16/2</f>
        <v>0.23</v>
      </c>
      <c r="AC246" s="68">
        <f t="shared" si="230"/>
        <v>0.82895399999999997</v>
      </c>
      <c r="AD246" s="348">
        <f t="shared" si="224"/>
        <v>1.247652</v>
      </c>
      <c r="AE246" s="68">
        <f t="shared" si="225"/>
        <v>3.6842399999999997E-2</v>
      </c>
      <c r="AF246" s="36">
        <f t="shared" si="231"/>
        <v>0.82895399999999997</v>
      </c>
      <c r="AG246" s="33">
        <f t="shared" si="232"/>
        <v>8.127941943412198</v>
      </c>
      <c r="AH246" s="33">
        <f t="shared" si="233"/>
        <v>-0.25639350032858665</v>
      </c>
      <c r="AI246" s="36">
        <f t="shared" si="234"/>
        <v>1.247652</v>
      </c>
      <c r="AJ246" s="33">
        <f t="shared" si="235"/>
        <v>1.5141102292847912</v>
      </c>
      <c r="AK246" s="33">
        <f t="shared" si="236"/>
        <v>6.7948626429050751E-3</v>
      </c>
      <c r="AL246" s="60">
        <f t="shared" si="237"/>
        <v>3.6842399999999997E-2</v>
      </c>
      <c r="AM246" s="60">
        <f t="shared" si="226"/>
        <v>4.4627016882338978E-2</v>
      </c>
      <c r="AN246" s="60">
        <f t="shared" si="238"/>
        <v>5.9057379080958844E-4</v>
      </c>
      <c r="AO246" s="34">
        <f t="shared" si="239"/>
        <v>5.6006600000000004</v>
      </c>
      <c r="AP246" s="34">
        <f t="shared" si="240"/>
        <v>6.4316519361051121</v>
      </c>
      <c r="AQ246" s="10">
        <f t="shared" si="227"/>
        <v>4.9342639279223581</v>
      </c>
      <c r="AR246" s="10">
        <f t="shared" si="241"/>
        <v>4.7208325211011521</v>
      </c>
      <c r="AS246" s="10">
        <f t="shared" si="242"/>
        <v>-0.21343140682120598</v>
      </c>
      <c r="AT246" s="10">
        <f>SUM(AS$234:AS246)*5</f>
        <v>-4.1769330884855922</v>
      </c>
      <c r="AU246" s="10"/>
      <c r="AV246" s="10"/>
      <c r="AW246" s="10"/>
      <c r="AY246" s="10"/>
      <c r="AZ246" s="10"/>
    </row>
    <row r="247" spans="1:53" x14ac:dyDescent="0.25">
      <c r="A247" s="4">
        <v>65</v>
      </c>
      <c r="B247" s="18">
        <f t="shared" si="219"/>
        <v>2088</v>
      </c>
      <c r="C247" s="39">
        <f t="shared" si="215"/>
        <v>194.58</v>
      </c>
      <c r="D247" s="22">
        <f t="shared" si="228"/>
        <v>0.42000000000001592</v>
      </c>
      <c r="E247" s="64">
        <f t="shared" si="243"/>
        <v>2.1944999999999997</v>
      </c>
      <c r="F247" s="64">
        <f t="shared" si="243"/>
        <v>2.2469999999999999</v>
      </c>
      <c r="G247" s="64">
        <f t="shared" si="243"/>
        <v>0.16800000000000001</v>
      </c>
      <c r="H247" s="64">
        <f t="shared" si="243"/>
        <v>0.27500000000000002</v>
      </c>
      <c r="I247" s="64">
        <f t="shared" si="243"/>
        <v>1.0072755</v>
      </c>
      <c r="J247" s="64">
        <f t="shared" si="243"/>
        <v>1.3915124999999997</v>
      </c>
      <c r="K247" s="64">
        <f t="shared" si="243"/>
        <v>4.4767799999999996E-2</v>
      </c>
      <c r="L247" s="64">
        <f t="shared" si="243"/>
        <v>1.0072755</v>
      </c>
      <c r="M247" s="64">
        <f t="shared" si="216"/>
        <v>8.8032169647044096</v>
      </c>
      <c r="N247" s="64">
        <f t="shared" si="221"/>
        <v>-0.15196817145472075</v>
      </c>
      <c r="O247" s="64">
        <f t="shared" si="221"/>
        <v>1.3915124999999997</v>
      </c>
      <c r="P247" s="64">
        <f t="shared" si="217"/>
        <v>1.6908593660892952</v>
      </c>
      <c r="Q247" s="64">
        <f t="shared" si="222"/>
        <v>-2.5022254201625405E-3</v>
      </c>
      <c r="R247" s="64">
        <f t="shared" si="222"/>
        <v>4.4767799999999996E-2</v>
      </c>
      <c r="S247" s="64">
        <f t="shared" si="218"/>
        <v>5.3693497327198428E-2</v>
      </c>
      <c r="T247" s="64">
        <f t="shared" si="223"/>
        <v>3.202128472153204E-3</v>
      </c>
      <c r="U247" s="64">
        <f t="shared" si="223"/>
        <v>6.34985</v>
      </c>
      <c r="V247" s="64">
        <f t="shared" si="223"/>
        <v>6.6185817315972857</v>
      </c>
      <c r="W247" s="29">
        <f>'2.3 Set aside x2'!D17</f>
        <v>204.09</v>
      </c>
      <c r="X247" s="35">
        <f t="shared" si="229"/>
        <v>0.80000000000001137</v>
      </c>
      <c r="Y247" s="68">
        <f>'2.3 Set aside x2'!F17*k</f>
        <v>2.0327999999999999</v>
      </c>
      <c r="Z247" s="68">
        <f>'2.3 Set aside x2'!G17*k</f>
        <v>1.974</v>
      </c>
      <c r="AA247" s="68">
        <f>'2.3 Set aside x2'!H17*k</f>
        <v>0.14909999999999998</v>
      </c>
      <c r="AB247" s="68">
        <f>'2.3 Set aside x2'!I17/2</f>
        <v>0.29499999999999998</v>
      </c>
      <c r="AC247" s="68">
        <f t="shared" si="230"/>
        <v>0.93305519999999997</v>
      </c>
      <c r="AD247" s="348">
        <f t="shared" si="224"/>
        <v>1.248156</v>
      </c>
      <c r="AE247" s="68">
        <f t="shared" si="225"/>
        <v>4.1469120000000005E-2</v>
      </c>
      <c r="AF247" s="36">
        <f t="shared" si="231"/>
        <v>0.93305519999999997</v>
      </c>
      <c r="AG247" s="33">
        <f t="shared" si="232"/>
        <v>8.0088396372756829</v>
      </c>
      <c r="AH247" s="33">
        <f t="shared" si="233"/>
        <v>-0.11910230613651507</v>
      </c>
      <c r="AI247" s="36">
        <f t="shared" si="234"/>
        <v>1.248156</v>
      </c>
      <c r="AJ247" s="33">
        <f t="shared" si="235"/>
        <v>1.5158154026477986</v>
      </c>
      <c r="AK247" s="33">
        <f t="shared" si="236"/>
        <v>1.7051733630073507E-3</v>
      </c>
      <c r="AL247" s="60">
        <f t="shared" si="237"/>
        <v>4.1469120000000005E-2</v>
      </c>
      <c r="AM247" s="60">
        <f t="shared" si="226"/>
        <v>4.9358136565407114E-2</v>
      </c>
      <c r="AN247" s="60">
        <f t="shared" si="238"/>
        <v>4.7311196830681357E-3</v>
      </c>
      <c r="AO247" s="34">
        <f t="shared" si="239"/>
        <v>5.7861700000000003</v>
      </c>
      <c r="AP247" s="34">
        <f t="shared" si="240"/>
        <v>6.4735039869095719</v>
      </c>
      <c r="AQ247" s="10">
        <f t="shared" si="227"/>
        <v>4.8580389909924078</v>
      </c>
      <c r="AR247" s="10">
        <f t="shared" si="241"/>
        <v>4.7515519263916257</v>
      </c>
      <c r="AS247" s="10">
        <f t="shared" si="242"/>
        <v>-0.10648706460078206</v>
      </c>
      <c r="AT247" s="10">
        <f>SUM(AS$234:AS247)*5</f>
        <v>-4.7093684114895034</v>
      </c>
      <c r="AU247" s="10"/>
      <c r="AV247" s="10"/>
      <c r="AW247" s="10"/>
      <c r="AY247" s="10"/>
      <c r="AZ247" s="10"/>
      <c r="BA247" s="10"/>
    </row>
    <row r="248" spans="1:53" x14ac:dyDescent="0.25">
      <c r="A248" s="4">
        <v>70</v>
      </c>
      <c r="B248" s="18">
        <f t="shared" si="219"/>
        <v>2093</v>
      </c>
      <c r="C248" s="39">
        <f t="shared" si="215"/>
        <v>194.91</v>
      </c>
      <c r="D248" s="22">
        <f t="shared" si="228"/>
        <v>0.32999999999998408</v>
      </c>
      <c r="E248" s="64">
        <f t="shared" si="243"/>
        <v>2.3561999999999999</v>
      </c>
      <c r="F248" s="64">
        <f t="shared" si="243"/>
        <v>2.0453999999999999</v>
      </c>
      <c r="G248" s="64">
        <f t="shared" si="243"/>
        <v>0.16170000000000001</v>
      </c>
      <c r="H248" s="64">
        <f t="shared" si="243"/>
        <v>0.28499999999999998</v>
      </c>
      <c r="I248" s="64">
        <f t="shared" si="243"/>
        <v>1.0814957999999999</v>
      </c>
      <c r="J248" s="64">
        <f t="shared" si="243"/>
        <v>1.3545209999999999</v>
      </c>
      <c r="K248" s="64">
        <f t="shared" si="243"/>
        <v>4.8066480000000002E-2</v>
      </c>
      <c r="L248" s="64">
        <f t="shared" si="243"/>
        <v>1.0814957999999999</v>
      </c>
      <c r="M248" s="64">
        <f t="shared" si="216"/>
        <v>8.7451412874414203</v>
      </c>
      <c r="N248" s="64">
        <f t="shared" si="221"/>
        <v>-5.8075677262989345E-2</v>
      </c>
      <c r="O248" s="64">
        <f t="shared" si="221"/>
        <v>1.3545209999999999</v>
      </c>
      <c r="P248" s="64">
        <f t="shared" si="217"/>
        <v>1.6534255309486319</v>
      </c>
      <c r="Q248" s="64">
        <f t="shared" si="222"/>
        <v>-3.7433835140663341E-2</v>
      </c>
      <c r="R248" s="64">
        <f t="shared" si="222"/>
        <v>4.8066480000000002E-2</v>
      </c>
      <c r="S248" s="64">
        <f t="shared" si="218"/>
        <v>5.7558239016420945E-2</v>
      </c>
      <c r="T248" s="64">
        <f t="shared" si="223"/>
        <v>3.8647416892225173E-3</v>
      </c>
      <c r="U248" s="64">
        <f t="shared" si="223"/>
        <v>6.3027899999999999</v>
      </c>
      <c r="V248" s="64">
        <f t="shared" si="223"/>
        <v>6.5411452292855534</v>
      </c>
      <c r="W248" s="29">
        <f>'2.3 Set aside x2'!D18</f>
        <v>204.67</v>
      </c>
      <c r="X248" s="35">
        <f t="shared" si="229"/>
        <v>0.57999999999998408</v>
      </c>
      <c r="Y248" s="68">
        <f>'2.3 Set aside x2'!F18*k</f>
        <v>2.1630000000000003</v>
      </c>
      <c r="Z248" s="68">
        <f>'2.3 Set aside x2'!G18*k</f>
        <v>1.764</v>
      </c>
      <c r="AA248" s="68">
        <f>'2.3 Set aside x2'!H18*k</f>
        <v>0.14280000000000001</v>
      </c>
      <c r="AB248" s="68">
        <f>'2.3 Set aside x2'!I18/2</f>
        <v>0.245</v>
      </c>
      <c r="AC248" s="68">
        <f t="shared" si="230"/>
        <v>0.99281700000000017</v>
      </c>
      <c r="AD248" s="348">
        <f t="shared" si="224"/>
        <v>1.2002550000000001</v>
      </c>
      <c r="AE248" s="68">
        <f t="shared" si="225"/>
        <v>4.412520000000001E-2</v>
      </c>
      <c r="AF248" s="36">
        <f t="shared" si="231"/>
        <v>0.99281700000000017</v>
      </c>
      <c r="AG248" s="33">
        <f t="shared" si="232"/>
        <v>7.9649168575786726</v>
      </c>
      <c r="AH248" s="33">
        <f t="shared" si="233"/>
        <v>-4.3922779697010306E-2</v>
      </c>
      <c r="AI248" s="36">
        <f t="shared" si="234"/>
        <v>1.2002550000000001</v>
      </c>
      <c r="AJ248" s="33">
        <f t="shared" si="235"/>
        <v>1.4682158375598189</v>
      </c>
      <c r="AK248" s="33">
        <f t="shared" si="236"/>
        <v>-4.7599565087979689E-2</v>
      </c>
      <c r="AL248" s="60">
        <f t="shared" si="237"/>
        <v>4.412520000000001E-2</v>
      </c>
      <c r="AM248" s="60">
        <f t="shared" si="226"/>
        <v>5.2850568268032777E-2</v>
      </c>
      <c r="AN248" s="60">
        <f t="shared" si="238"/>
        <v>3.4924317026256632E-3</v>
      </c>
      <c r="AO248" s="34">
        <f t="shared" si="239"/>
        <v>5.6092400000000016</v>
      </c>
      <c r="AP248" s="34">
        <f t="shared" si="240"/>
        <v>6.1012100869176207</v>
      </c>
      <c r="AQ248" s="10">
        <f t="shared" si="227"/>
        <v>4.8012005982955959</v>
      </c>
      <c r="AR248" s="10">
        <f t="shared" si="241"/>
        <v>4.4782882037975336</v>
      </c>
      <c r="AS248" s="10">
        <f t="shared" si="242"/>
        <v>-0.32291239449806231</v>
      </c>
      <c r="AT248" s="10">
        <f>SUM(AS$234:AS248)*5</f>
        <v>-6.323930383979814</v>
      </c>
      <c r="AU248" s="10"/>
      <c r="AV248" s="10"/>
      <c r="AW248" s="10"/>
      <c r="AY248" s="10"/>
      <c r="AZ248" s="10"/>
    </row>
    <row r="249" spans="1:53" x14ac:dyDescent="0.25">
      <c r="A249" s="4">
        <v>75</v>
      </c>
      <c r="B249" s="18">
        <f t="shared" si="219"/>
        <v>2098</v>
      </c>
      <c r="C249" s="39">
        <f t="shared" si="215"/>
        <v>195.12</v>
      </c>
      <c r="D249" s="22">
        <f t="shared" si="228"/>
        <v>0.21000000000000796</v>
      </c>
      <c r="E249" s="64">
        <f t="shared" si="243"/>
        <v>2.3456999999999999</v>
      </c>
      <c r="F249" s="64">
        <f t="shared" si="243"/>
        <v>1.9572000000000001</v>
      </c>
      <c r="G249" s="64">
        <f t="shared" si="243"/>
        <v>0.15539999999999998</v>
      </c>
      <c r="H249" s="64">
        <f t="shared" si="243"/>
        <v>0.23499999999999999</v>
      </c>
      <c r="I249" s="64">
        <f t="shared" si="243"/>
        <v>1.0766762999999999</v>
      </c>
      <c r="J249" s="64">
        <f t="shared" si="243"/>
        <v>1.3184325000000001</v>
      </c>
      <c r="K249" s="64">
        <f t="shared" si="243"/>
        <v>4.7852280000000004E-2</v>
      </c>
      <c r="L249" s="64">
        <f t="shared" si="243"/>
        <v>1.0766762999999999</v>
      </c>
      <c r="M249" s="64">
        <f t="shared" si="216"/>
        <v>8.6897639738863202</v>
      </c>
      <c r="N249" s="64">
        <f t="shared" si="221"/>
        <v>-5.5377313555100116E-2</v>
      </c>
      <c r="O249" s="64">
        <f t="shared" si="221"/>
        <v>1.3184325000000001</v>
      </c>
      <c r="P249" s="64">
        <f t="shared" si="217"/>
        <v>1.6107196012801865</v>
      </c>
      <c r="Q249" s="64">
        <f t="shared" si="222"/>
        <v>-4.270592966844533E-2</v>
      </c>
      <c r="R249" s="64">
        <f t="shared" si="222"/>
        <v>4.7852280000000004E-2</v>
      </c>
      <c r="S249" s="64">
        <f t="shared" si="218"/>
        <v>5.8027235280416846E-2</v>
      </c>
      <c r="T249" s="64">
        <f t="shared" si="223"/>
        <v>4.6899626399590083E-4</v>
      </c>
      <c r="U249" s="64">
        <f t="shared" si="223"/>
        <v>6.1012900000000014</v>
      </c>
      <c r="V249" s="64">
        <f t="shared" si="223"/>
        <v>6.2136757530404605</v>
      </c>
      <c r="W249" s="29">
        <f>'2.3 Set aside x2'!D19</f>
        <v>205.22</v>
      </c>
      <c r="X249" s="35">
        <f t="shared" si="229"/>
        <v>0.55000000000001137</v>
      </c>
      <c r="Y249" s="68">
        <f>'2.3 Set aside x2'!F19*k</f>
        <v>2.1168</v>
      </c>
      <c r="Z249" s="68">
        <f>'2.3 Set aside x2'!G19*k</f>
        <v>1.7387999999999999</v>
      </c>
      <c r="AA249" s="68">
        <f>'2.3 Set aside x2'!H19*k</f>
        <v>0.14069999999999999</v>
      </c>
      <c r="AB249" s="68">
        <f>'2.3 Set aside x2'!I19/2</f>
        <v>0.185</v>
      </c>
      <c r="AC249" s="68">
        <f t="shared" si="230"/>
        <v>0.97161120000000001</v>
      </c>
      <c r="AD249" s="348">
        <f t="shared" si="224"/>
        <v>1.17936</v>
      </c>
      <c r="AE249" s="68">
        <f t="shared" si="225"/>
        <v>4.3182720000000001E-2</v>
      </c>
      <c r="AF249" s="36">
        <f t="shared" si="231"/>
        <v>0.97161120000000001</v>
      </c>
      <c r="AG249" s="33">
        <f t="shared" si="232"/>
        <v>7.905474056971908</v>
      </c>
      <c r="AH249" s="33">
        <f t="shared" si="233"/>
        <v>-5.9442800606764656E-2</v>
      </c>
      <c r="AI249" s="36">
        <f t="shared" si="234"/>
        <v>1.17936</v>
      </c>
      <c r="AJ249" s="33">
        <f t="shared" si="235"/>
        <v>1.4389063437460086</v>
      </c>
      <c r="AK249" s="33">
        <f t="shared" si="236"/>
        <v>-2.9309493813810317E-2</v>
      </c>
      <c r="AL249" s="60">
        <f t="shared" si="237"/>
        <v>4.3182720000000001E-2</v>
      </c>
      <c r="AM249" s="60">
        <f t="shared" si="226"/>
        <v>5.2525468802972139E-2</v>
      </c>
      <c r="AN249" s="60">
        <f t="shared" si="238"/>
        <v>-3.2509946506063814E-4</v>
      </c>
      <c r="AO249" s="34">
        <f t="shared" si="239"/>
        <v>5.4356899999999992</v>
      </c>
      <c r="AP249" s="34">
        <f t="shared" si="240"/>
        <v>5.8966126061143749</v>
      </c>
      <c r="AQ249" s="10">
        <f t="shared" si="227"/>
        <v>4.5608380027316979</v>
      </c>
      <c r="AR249" s="10">
        <f t="shared" si="241"/>
        <v>4.3281136528879509</v>
      </c>
      <c r="AS249" s="10">
        <f t="shared" si="242"/>
        <v>-0.23272434984374701</v>
      </c>
      <c r="AT249" s="10">
        <f>SUM(AS$234:AS249)*5</f>
        <v>-7.48755213319855</v>
      </c>
      <c r="AU249" s="10"/>
      <c r="AV249" s="10"/>
      <c r="AW249" s="10"/>
      <c r="AY249" s="10"/>
    </row>
    <row r="250" spans="1:53" x14ac:dyDescent="0.25">
      <c r="A250" s="4">
        <v>80</v>
      </c>
      <c r="B250" s="18">
        <f t="shared" si="219"/>
        <v>2103</v>
      </c>
      <c r="C250" s="39">
        <f t="shared" si="215"/>
        <v>195.4</v>
      </c>
      <c r="D250" s="22">
        <f t="shared" si="228"/>
        <v>0.28000000000000114</v>
      </c>
      <c r="E250" s="64">
        <f t="shared" si="243"/>
        <v>2.2427999999999999</v>
      </c>
      <c r="F250" s="64">
        <f t="shared" si="243"/>
        <v>1.9866000000000001</v>
      </c>
      <c r="G250" s="64">
        <f t="shared" si="243"/>
        <v>0.15539999999999998</v>
      </c>
      <c r="H250" s="64">
        <f t="shared" si="243"/>
        <v>0.215</v>
      </c>
      <c r="I250" s="64">
        <f t="shared" si="243"/>
        <v>1.0294452000000001</v>
      </c>
      <c r="J250" s="64">
        <f t="shared" si="243"/>
        <v>1.3043939999999998</v>
      </c>
      <c r="K250" s="64">
        <f t="shared" si="243"/>
        <v>4.5753120000000001E-2</v>
      </c>
      <c r="L250" s="64">
        <f t="shared" si="243"/>
        <v>1.0294452000000001</v>
      </c>
      <c r="M250" s="64">
        <f t="shared" si="216"/>
        <v>8.5943241223771025</v>
      </c>
      <c r="N250" s="64">
        <f t="shared" si="221"/>
        <v>-9.5439851509217632E-2</v>
      </c>
      <c r="O250" s="64">
        <f t="shared" si="221"/>
        <v>1.3043939999999998</v>
      </c>
      <c r="P250" s="64">
        <f t="shared" si="217"/>
        <v>1.5891316881638278</v>
      </c>
      <c r="Q250" s="64">
        <f t="shared" si="222"/>
        <v>-2.158791311635877E-2</v>
      </c>
      <c r="R250" s="64">
        <f t="shared" si="222"/>
        <v>4.5753120000000001E-2</v>
      </c>
      <c r="S250" s="64">
        <f t="shared" si="218"/>
        <v>5.601098289007251E-2</v>
      </c>
      <c r="T250" s="64">
        <f t="shared" si="223"/>
        <v>-2.0162523903443363E-3</v>
      </c>
      <c r="U250" s="64">
        <f t="shared" si="223"/>
        <v>5.9797400000000005</v>
      </c>
      <c r="V250" s="64">
        <f t="shared" si="223"/>
        <v>6.1406959829840808</v>
      </c>
      <c r="W250" s="29">
        <f>'2.3 Set aside x2'!D20</f>
        <v>205.8</v>
      </c>
      <c r="X250" s="35">
        <f t="shared" si="229"/>
        <v>0.58000000000001251</v>
      </c>
      <c r="Y250" s="68">
        <f>'2.3 Set aside x2'!F20*k</f>
        <v>2.0118</v>
      </c>
      <c r="Z250" s="68">
        <f>'2.3 Set aside x2'!G20*k</f>
        <v>1.7933999999999997</v>
      </c>
      <c r="AA250" s="68">
        <f>'2.3 Set aside x2'!H20*k</f>
        <v>0.14069999999999999</v>
      </c>
      <c r="AB250" s="68">
        <f>'2.3 Set aside x2'!I20/2</f>
        <v>0.21</v>
      </c>
      <c r="AC250" s="68">
        <f t="shared" si="230"/>
        <v>0.92341620000000002</v>
      </c>
      <c r="AD250" s="348">
        <f t="shared" si="224"/>
        <v>1.174383</v>
      </c>
      <c r="AE250" s="68">
        <f t="shared" si="225"/>
        <v>4.1040720000000003E-2</v>
      </c>
      <c r="AF250" s="36">
        <f t="shared" si="231"/>
        <v>0.92341620000000002</v>
      </c>
      <c r="AG250" s="33">
        <f t="shared" si="232"/>
        <v>7.8055310934197903</v>
      </c>
      <c r="AH250" s="33">
        <f t="shared" si="233"/>
        <v>-9.9942963552117625E-2</v>
      </c>
      <c r="AI250" s="36">
        <f t="shared" si="234"/>
        <v>1.174383</v>
      </c>
      <c r="AJ250" s="33">
        <f t="shared" si="235"/>
        <v>1.4287481082887861</v>
      </c>
      <c r="AK250" s="33">
        <f t="shared" si="236"/>
        <v>-1.0158235457222498E-2</v>
      </c>
      <c r="AL250" s="60">
        <f t="shared" si="237"/>
        <v>4.1040720000000003E-2</v>
      </c>
      <c r="AM250" s="60">
        <f t="shared" si="226"/>
        <v>5.0325998793896015E-2</v>
      </c>
      <c r="AN250" s="60">
        <f t="shared" si="238"/>
        <v>-2.1994700090761238E-3</v>
      </c>
      <c r="AO250" s="34">
        <f t="shared" si="239"/>
        <v>5.4026700000000005</v>
      </c>
      <c r="AP250" s="34">
        <f t="shared" si="240"/>
        <v>5.870369330981597</v>
      </c>
      <c r="AQ250" s="10">
        <f t="shared" si="227"/>
        <v>4.5072708515103148</v>
      </c>
      <c r="AR250" s="10">
        <f t="shared" si="241"/>
        <v>4.3088510889404921</v>
      </c>
      <c r="AS250" s="10">
        <f t="shared" si="242"/>
        <v>-0.19841976256982274</v>
      </c>
      <c r="AT250" s="10">
        <f>SUM(AS$234:AS250)*5</f>
        <v>-8.4796509460476628</v>
      </c>
      <c r="AU250" s="10"/>
      <c r="AV250" s="10"/>
      <c r="AW250" s="10"/>
      <c r="AY250" s="10"/>
    </row>
    <row r="251" spans="1:53" x14ac:dyDescent="0.25">
      <c r="A251" s="4">
        <v>85</v>
      </c>
      <c r="B251" s="18">
        <f t="shared" si="219"/>
        <v>2108</v>
      </c>
      <c r="C251" s="39">
        <f t="shared" si="215"/>
        <v>195.85</v>
      </c>
      <c r="D251" s="22">
        <f t="shared" si="228"/>
        <v>0.44999999999998863</v>
      </c>
      <c r="E251" s="64">
        <f t="shared" si="243"/>
        <v>2.3058000000000001</v>
      </c>
      <c r="F251" s="64">
        <f t="shared" si="243"/>
        <v>1.9887000000000001</v>
      </c>
      <c r="G251" s="64">
        <f t="shared" si="243"/>
        <v>0.1575</v>
      </c>
      <c r="H251" s="64">
        <f t="shared" si="243"/>
        <v>0.25</v>
      </c>
      <c r="I251" s="64">
        <f t="shared" si="243"/>
        <v>1.0583622000000001</v>
      </c>
      <c r="J251" s="64">
        <f t="shared" si="243"/>
        <v>1.320627</v>
      </c>
      <c r="K251" s="64">
        <f t="shared" si="243"/>
        <v>4.7038320000000002E-2</v>
      </c>
      <c r="L251" s="64">
        <f t="shared" si="243"/>
        <v>1.0583622000000001</v>
      </c>
      <c r="M251" s="64">
        <f t="shared" si="216"/>
        <v>8.5401559058848537</v>
      </c>
      <c r="N251" s="64">
        <f t="shared" si="221"/>
        <v>-5.4168216492248789E-2</v>
      </c>
      <c r="O251" s="64">
        <f t="shared" si="221"/>
        <v>1.320627</v>
      </c>
      <c r="P251" s="64">
        <f t="shared" si="217"/>
        <v>1.6015484482247673</v>
      </c>
      <c r="Q251" s="64">
        <f t="shared" si="222"/>
        <v>1.2416760060939502E-2</v>
      </c>
      <c r="R251" s="64">
        <f t="shared" si="222"/>
        <v>4.7038320000000002E-2</v>
      </c>
      <c r="S251" s="64">
        <f t="shared" si="218"/>
        <v>5.6939756455623491E-2</v>
      </c>
      <c r="T251" s="64">
        <f t="shared" si="223"/>
        <v>9.2877356555098184E-4</v>
      </c>
      <c r="U251" s="64">
        <f t="shared" si="223"/>
        <v>6.1126000000000005</v>
      </c>
      <c r="V251" s="64">
        <f t="shared" si="223"/>
        <v>6.521777317134231</v>
      </c>
      <c r="W251" s="29">
        <f>'2.3 Set aside x2'!D21</f>
        <v>206.42</v>
      </c>
      <c r="X251" s="35">
        <f t="shared" si="229"/>
        <v>0.61999999999997613</v>
      </c>
      <c r="Y251" s="68">
        <f>'2.3 Set aside x2'!F21*k</f>
        <v>2.0348999999999999</v>
      </c>
      <c r="Z251" s="68">
        <f>'2.3 Set aside x2'!G21*k</f>
        <v>1.8207</v>
      </c>
      <c r="AA251" s="68">
        <f>'2.3 Set aside x2'!H21*k</f>
        <v>0.14280000000000001</v>
      </c>
      <c r="AB251" s="68">
        <f>'2.3 Set aside x2'!I21/2</f>
        <v>0.245</v>
      </c>
      <c r="AC251" s="68">
        <f t="shared" si="230"/>
        <v>0.93401909999999999</v>
      </c>
      <c r="AD251" s="348">
        <f t="shared" si="224"/>
        <v>1.1904165</v>
      </c>
      <c r="AE251" s="68">
        <f t="shared" si="225"/>
        <v>4.1511960000000001E-2</v>
      </c>
      <c r="AF251" s="36">
        <f t="shared" si="231"/>
        <v>0.93401909999999999</v>
      </c>
      <c r="AG251" s="33">
        <f t="shared" si="232"/>
        <v>7.7291285902020093</v>
      </c>
      <c r="AH251" s="33">
        <f t="shared" si="233"/>
        <v>-7.6402503217781081E-2</v>
      </c>
      <c r="AI251" s="36">
        <f t="shared" si="234"/>
        <v>1.1904165</v>
      </c>
      <c r="AJ251" s="33">
        <f t="shared" si="235"/>
        <v>1.4429858689946131</v>
      </c>
      <c r="AK251" s="33">
        <f t="shared" si="236"/>
        <v>1.4237760705827052E-2</v>
      </c>
      <c r="AL251" s="60">
        <f t="shared" si="237"/>
        <v>4.1511960000000001E-2</v>
      </c>
      <c r="AM251" s="60">
        <f t="shared" si="226"/>
        <v>5.0408423754287474E-2</v>
      </c>
      <c r="AN251" s="60">
        <f t="shared" si="238"/>
        <v>8.2424960391458413E-5</v>
      </c>
      <c r="AO251" s="34">
        <f t="shared" si="239"/>
        <v>5.5164199999999992</v>
      </c>
      <c r="AP251" s="34">
        <f t="shared" si="240"/>
        <v>6.0743376824484123</v>
      </c>
      <c r="AQ251" s="10">
        <f t="shared" si="227"/>
        <v>4.7869845507765252</v>
      </c>
      <c r="AR251" s="10">
        <f t="shared" si="241"/>
        <v>4.4585638589171346</v>
      </c>
      <c r="AS251" s="10">
        <f t="shared" si="242"/>
        <v>-0.3284206918593906</v>
      </c>
      <c r="AT251" s="10">
        <f>SUM(AS$234:AS251)*5</f>
        <v>-10.121754405344616</v>
      </c>
      <c r="AU251" s="10"/>
      <c r="AV251" s="10"/>
      <c r="AW251" s="10"/>
      <c r="AY251" s="10"/>
    </row>
    <row r="252" spans="1:53" x14ac:dyDescent="0.25">
      <c r="A252" s="4">
        <v>90</v>
      </c>
      <c r="B252" s="18">
        <f t="shared" si="219"/>
        <v>2113</v>
      </c>
      <c r="C252" s="39">
        <f t="shared" si="215"/>
        <v>196.25</v>
      </c>
      <c r="D252" s="22">
        <f t="shared" si="228"/>
        <v>0.40000000000000568</v>
      </c>
      <c r="E252" s="64">
        <f t="shared" si="243"/>
        <v>2.4108000000000001</v>
      </c>
      <c r="F252" s="64">
        <f t="shared" si="243"/>
        <v>1.9634999999999998</v>
      </c>
      <c r="G252" s="64">
        <f t="shared" si="243"/>
        <v>0.1575</v>
      </c>
      <c r="H252" s="64">
        <f t="shared" si="243"/>
        <v>0.23</v>
      </c>
      <c r="I252" s="64">
        <f t="shared" si="243"/>
        <v>1.1065572000000001</v>
      </c>
      <c r="J252" s="64">
        <f t="shared" si="243"/>
        <v>1.336776</v>
      </c>
      <c r="K252" s="64">
        <f t="shared" si="243"/>
        <v>4.9180320000000007E-2</v>
      </c>
      <c r="L252" s="64">
        <f t="shared" si="243"/>
        <v>1.1065572000000001</v>
      </c>
      <c r="M252" s="64">
        <f t="shared" si="216"/>
        <v>8.5411947345047814</v>
      </c>
      <c r="N252" s="64">
        <f t="shared" si="221"/>
        <v>1.0388286199276564E-3</v>
      </c>
      <c r="O252" s="64">
        <f t="shared" si="221"/>
        <v>1.336776</v>
      </c>
      <c r="P252" s="64">
        <f t="shared" si="217"/>
        <v>1.6198924420346312</v>
      </c>
      <c r="Q252" s="64">
        <f t="shared" si="222"/>
        <v>1.8343993809863957E-2</v>
      </c>
      <c r="R252" s="64">
        <f t="shared" si="222"/>
        <v>4.9180320000000007E-2</v>
      </c>
      <c r="S252" s="64">
        <f t="shared" si="218"/>
        <v>5.9245941977220475E-2</v>
      </c>
      <c r="T252" s="64">
        <f t="shared" si="223"/>
        <v>2.3061855215969831E-3</v>
      </c>
      <c r="U252" s="64">
        <f t="shared" si="223"/>
        <v>6.19034</v>
      </c>
      <c r="V252" s="64">
        <f t="shared" si="223"/>
        <v>6.6120290079513939</v>
      </c>
      <c r="W252" s="29">
        <f>'2.3 Set aside x2'!D22</f>
        <v>207.11</v>
      </c>
      <c r="X252" s="35">
        <f t="shared" si="229"/>
        <v>0.69000000000002615</v>
      </c>
      <c r="Y252" s="68">
        <f>'2.3 Set aside x2'!F22*k</f>
        <v>2.1587999999999998</v>
      </c>
      <c r="Z252" s="68">
        <f>'2.3 Set aside x2'!G22*k</f>
        <v>1.7828999999999999</v>
      </c>
      <c r="AA252" s="68">
        <f>'2.3 Set aside x2'!H22*k</f>
        <v>0.14280000000000001</v>
      </c>
      <c r="AB252" s="68">
        <f>'2.3 Set aside x2'!I22/2</f>
        <v>0.24</v>
      </c>
      <c r="AC252" s="68">
        <f t="shared" si="230"/>
        <v>0.99088919999999991</v>
      </c>
      <c r="AD252" s="348">
        <f t="shared" si="224"/>
        <v>1.2064079999999999</v>
      </c>
      <c r="AE252" s="68">
        <f t="shared" si="225"/>
        <v>4.4039519999999999E-2</v>
      </c>
      <c r="AF252" s="36">
        <f t="shared" si="231"/>
        <v>0.99088919999999991</v>
      </c>
      <c r="AG252" s="33">
        <f t="shared" si="232"/>
        <v>7.7194864479885368</v>
      </c>
      <c r="AH252" s="33">
        <f t="shared" si="233"/>
        <v>-9.6421422134724821E-3</v>
      </c>
      <c r="AI252" s="36">
        <f t="shared" si="234"/>
        <v>1.2064079999999999</v>
      </c>
      <c r="AJ252" s="33">
        <f t="shared" si="235"/>
        <v>1.4614942732806133</v>
      </c>
      <c r="AK252" s="33">
        <f t="shared" si="236"/>
        <v>1.8508404286000202E-2</v>
      </c>
      <c r="AL252" s="60">
        <f t="shared" si="237"/>
        <v>4.4039519999999999E-2</v>
      </c>
      <c r="AM252" s="60">
        <f t="shared" si="226"/>
        <v>5.2950554566395427E-2</v>
      </c>
      <c r="AN252" s="60">
        <f t="shared" si="238"/>
        <v>2.5421308121079539E-3</v>
      </c>
      <c r="AO252" s="34">
        <f t="shared" si="239"/>
        <v>5.6218500000000011</v>
      </c>
      <c r="AP252" s="34">
        <f t="shared" si="240"/>
        <v>6.3232583928846626</v>
      </c>
      <c r="AQ252" s="10">
        <f t="shared" si="227"/>
        <v>4.8532292918363229</v>
      </c>
      <c r="AR252" s="10">
        <f t="shared" si="241"/>
        <v>4.6412716603773427</v>
      </c>
      <c r="AS252" s="10">
        <f t="shared" si="242"/>
        <v>-0.21195763145898017</v>
      </c>
      <c r="AT252" s="10">
        <f>SUM(AS$234:AS252)*5</f>
        <v>-11.181542562639518</v>
      </c>
      <c r="AU252" s="10"/>
      <c r="AV252" s="10"/>
      <c r="AW252" s="10"/>
      <c r="AY252" s="10"/>
    </row>
    <row r="253" spans="1:53" x14ac:dyDescent="0.25">
      <c r="A253" s="4">
        <v>95</v>
      </c>
      <c r="B253" s="18">
        <f t="shared" si="219"/>
        <v>2118</v>
      </c>
      <c r="C253" s="39">
        <f t="shared" si="215"/>
        <v>196.74</v>
      </c>
      <c r="D253" s="22">
        <f t="shared" si="228"/>
        <v>0.49000000000000909</v>
      </c>
      <c r="E253" s="64">
        <f t="shared" si="243"/>
        <v>2.4780000000000002</v>
      </c>
      <c r="F253" s="64">
        <f t="shared" si="243"/>
        <v>1.9215</v>
      </c>
      <c r="G253" s="64">
        <f t="shared" si="243"/>
        <v>0.1575</v>
      </c>
      <c r="H253" s="64">
        <f t="shared" si="243"/>
        <v>0.19</v>
      </c>
      <c r="I253" s="64">
        <f t="shared" si="243"/>
        <v>1.1374020000000002</v>
      </c>
      <c r="J253" s="64">
        <f t="shared" si="243"/>
        <v>1.33728</v>
      </c>
      <c r="K253" s="64">
        <f t="shared" si="243"/>
        <v>5.0551200000000004E-2</v>
      </c>
      <c r="L253" s="64">
        <f t="shared" si="243"/>
        <v>1.1374020000000002</v>
      </c>
      <c r="M253" s="64">
        <f t="shared" si="216"/>
        <v>8.5729438873450263</v>
      </c>
      <c r="N253" s="64">
        <f t="shared" si="221"/>
        <v>3.1749152840244932E-2</v>
      </c>
      <c r="O253" s="64">
        <f t="shared" si="221"/>
        <v>1.33728</v>
      </c>
      <c r="P253" s="64">
        <f t="shared" si="217"/>
        <v>1.6236392326388811</v>
      </c>
      <c r="Q253" s="64">
        <f t="shared" si="222"/>
        <v>3.7467906042498722E-3</v>
      </c>
      <c r="R253" s="64">
        <f t="shared" si="222"/>
        <v>5.0551200000000004E-2</v>
      </c>
      <c r="S253" s="64">
        <f t="shared" si="218"/>
        <v>6.1024501832469338E-2</v>
      </c>
      <c r="T253" s="64">
        <f t="shared" si="223"/>
        <v>1.7785598552488638E-3</v>
      </c>
      <c r="U253" s="64">
        <f t="shared" si="223"/>
        <v>6.1711</v>
      </c>
      <c r="V253" s="64">
        <f t="shared" si="223"/>
        <v>6.6983745032997533</v>
      </c>
      <c r="W253" s="29">
        <f>'2.3 Set aside x2'!D23</f>
        <v>207.8</v>
      </c>
      <c r="X253" s="35">
        <f t="shared" si="229"/>
        <v>0.68999999999999773</v>
      </c>
      <c r="Y253" s="68">
        <f>'2.3 Set aside x2'!F23*k</f>
        <v>2.2490999999999999</v>
      </c>
      <c r="Z253" s="68">
        <f>'2.3 Set aside x2'!G23*k</f>
        <v>1.7451000000000001</v>
      </c>
      <c r="AA253" s="68">
        <f>'2.3 Set aside x2'!H23*k</f>
        <v>0.14280000000000001</v>
      </c>
      <c r="AB253" s="68">
        <f>'2.3 Set aside x2'!I23/2</f>
        <v>0.245</v>
      </c>
      <c r="AC253" s="68">
        <f t="shared" si="230"/>
        <v>1.0323369</v>
      </c>
      <c r="AD253" s="348">
        <f t="shared" si="224"/>
        <v>1.2141674999999998</v>
      </c>
      <c r="AE253" s="68">
        <f t="shared" si="225"/>
        <v>4.5881640000000001E-2</v>
      </c>
      <c r="AF253" s="36">
        <f t="shared" si="231"/>
        <v>1.0323369</v>
      </c>
      <c r="AG253" s="33">
        <f t="shared" si="232"/>
        <v>7.7525401756532171</v>
      </c>
      <c r="AH253" s="33">
        <f t="shared" si="233"/>
        <v>3.3053727664680288E-2</v>
      </c>
      <c r="AI253" s="36">
        <f t="shared" si="234"/>
        <v>1.2141674999999998</v>
      </c>
      <c r="AJ253" s="33">
        <f t="shared" si="235"/>
        <v>1.4725256278255066</v>
      </c>
      <c r="AK253" s="33">
        <f t="shared" si="236"/>
        <v>1.1031354544893235E-2</v>
      </c>
      <c r="AL253" s="60">
        <f t="shared" si="237"/>
        <v>4.5881640000000001E-2</v>
      </c>
      <c r="AM253" s="60">
        <f t="shared" si="226"/>
        <v>5.5242064050371631E-2</v>
      </c>
      <c r="AN253" s="60">
        <f t="shared" si="238"/>
        <v>2.2915094839762035E-3</v>
      </c>
      <c r="AO253" s="34">
        <f t="shared" si="239"/>
        <v>5.696600000000001</v>
      </c>
      <c r="AP253" s="34">
        <f t="shared" si="240"/>
        <v>6.4329765916935484</v>
      </c>
      <c r="AQ253" s="10">
        <f t="shared" si="227"/>
        <v>4.9166068854220182</v>
      </c>
      <c r="AR253" s="10">
        <f t="shared" si="241"/>
        <v>4.721804818303065</v>
      </c>
      <c r="AS253" s="10">
        <f t="shared" si="242"/>
        <v>-0.1948020671189532</v>
      </c>
      <c r="AT253" s="10">
        <f>SUM(AS$234:AS253)*5</f>
        <v>-12.155552898234284</v>
      </c>
      <c r="AU253" s="10"/>
      <c r="AV253" s="10"/>
      <c r="AW253" s="10"/>
      <c r="AY253" s="10"/>
    </row>
    <row r="254" spans="1:53" x14ac:dyDescent="0.25">
      <c r="A254" s="4">
        <v>100</v>
      </c>
      <c r="B254" s="18">
        <f t="shared" si="219"/>
        <v>2123</v>
      </c>
      <c r="C254" s="39">
        <f t="shared" si="215"/>
        <v>197.15</v>
      </c>
      <c r="D254" s="22">
        <f t="shared" si="228"/>
        <v>0.40999999999999659</v>
      </c>
      <c r="E254" s="64">
        <f t="shared" si="243"/>
        <v>2.5073999999999996</v>
      </c>
      <c r="F254" s="64">
        <f t="shared" si="243"/>
        <v>1.9257</v>
      </c>
      <c r="G254" s="64">
        <f t="shared" si="243"/>
        <v>0.1575</v>
      </c>
      <c r="H254" s="64">
        <f t="shared" si="243"/>
        <v>0.22</v>
      </c>
      <c r="I254" s="64">
        <f t="shared" si="243"/>
        <v>1.1508965999999998</v>
      </c>
      <c r="J254" s="64">
        <f t="shared" si="243"/>
        <v>1.346079</v>
      </c>
      <c r="K254" s="64">
        <f t="shared" si="243"/>
        <v>5.1150959999999995E-2</v>
      </c>
      <c r="L254" s="64">
        <f t="shared" si="243"/>
        <v>1.1508965999999998</v>
      </c>
      <c r="M254" s="64">
        <f t="shared" si="216"/>
        <v>8.6140777302342766</v>
      </c>
      <c r="N254" s="64">
        <f t="shared" si="221"/>
        <v>4.1133842889250261E-2</v>
      </c>
      <c r="O254" s="64">
        <f t="shared" si="221"/>
        <v>1.346079</v>
      </c>
      <c r="P254" s="64">
        <f t="shared" si="217"/>
        <v>1.6331005778998688</v>
      </c>
      <c r="Q254" s="64">
        <f t="shared" si="222"/>
        <v>9.4613452609877413E-3</v>
      </c>
      <c r="R254" s="64">
        <f t="shared" si="222"/>
        <v>5.1150959999999995E-2</v>
      </c>
      <c r="S254" s="64">
        <f t="shared" si="218"/>
        <v>6.1938669766067489E-2</v>
      </c>
      <c r="T254" s="64">
        <f t="shared" si="223"/>
        <v>9.1416793359815063E-4</v>
      </c>
      <c r="U254" s="64">
        <f t="shared" si="223"/>
        <v>6.253779999999999</v>
      </c>
      <c r="V254" s="64">
        <f t="shared" si="223"/>
        <v>6.715289356083832</v>
      </c>
      <c r="W254" s="29">
        <f>'2.3 Set aside x2'!D24</f>
        <v>208.39</v>
      </c>
      <c r="X254" s="35">
        <f t="shared" si="229"/>
        <v>0.58999999999997499</v>
      </c>
      <c r="Y254" s="68">
        <f>'2.3 Set aside x2'!F24*k</f>
        <v>2.1944999999999997</v>
      </c>
      <c r="Z254" s="68">
        <f>'2.3 Set aside x2'!G24*k</f>
        <v>1.8017999999999998</v>
      </c>
      <c r="AA254" s="68">
        <f>'2.3 Set aside x2'!H24*k</f>
        <v>0.14489999999999997</v>
      </c>
      <c r="AB254" s="68">
        <f>'2.3 Set aside x2'!I24/2</f>
        <v>0.26</v>
      </c>
      <c r="AC254" s="68">
        <f t="shared" si="230"/>
        <v>1.0072755</v>
      </c>
      <c r="AD254" s="348">
        <f t="shared" si="224"/>
        <v>1.2223364999999999</v>
      </c>
      <c r="AE254" s="68">
        <f t="shared" si="225"/>
        <v>4.4767799999999996E-2</v>
      </c>
      <c r="AF254" s="36">
        <f t="shared" si="231"/>
        <v>1.0072755</v>
      </c>
      <c r="AG254" s="33">
        <f t="shared" si="232"/>
        <v>7.7562537168907415</v>
      </c>
      <c r="AH254" s="33">
        <f t="shared" si="233"/>
        <v>3.7135412375244314E-3</v>
      </c>
      <c r="AI254" s="36">
        <f t="shared" si="234"/>
        <v>1.2223364999999999</v>
      </c>
      <c r="AJ254" s="33">
        <f t="shared" si="235"/>
        <v>1.4826447142265984</v>
      </c>
      <c r="AK254" s="33">
        <f t="shared" si="236"/>
        <v>1.0119086401091826E-2</v>
      </c>
      <c r="AL254" s="60">
        <f t="shared" si="237"/>
        <v>4.4767799999999996E-2</v>
      </c>
      <c r="AM254" s="60">
        <f t="shared" si="226"/>
        <v>5.4533309524189839E-2</v>
      </c>
      <c r="AN254" s="60">
        <f t="shared" si="238"/>
        <v>-7.0875452618179152E-4</v>
      </c>
      <c r="AO254" s="34">
        <f t="shared" si="239"/>
        <v>5.7215599999999993</v>
      </c>
      <c r="AP254" s="34">
        <f t="shared" si="240"/>
        <v>6.3246838731124093</v>
      </c>
      <c r="AQ254" s="10">
        <f t="shared" si="227"/>
        <v>4.9290223873655332</v>
      </c>
      <c r="AR254" s="10">
        <f t="shared" si="241"/>
        <v>4.6423179628645084</v>
      </c>
      <c r="AS254" s="10">
        <f t="shared" si="242"/>
        <v>-0.28670442450102485</v>
      </c>
      <c r="AT254" s="10">
        <f>SUM(AS$234:AS254)*5</f>
        <v>-13.589075020739408</v>
      </c>
      <c r="AU254" s="10"/>
      <c r="AV254" s="10"/>
      <c r="AW254" s="10"/>
      <c r="AY254" s="10"/>
    </row>
    <row r="255" spans="1:53" x14ac:dyDescent="0.25">
      <c r="A255" s="4">
        <v>105</v>
      </c>
      <c r="B255" s="18">
        <f t="shared" si="219"/>
        <v>2128</v>
      </c>
      <c r="C255" s="39">
        <f t="shared" si="215"/>
        <v>197.58</v>
      </c>
      <c r="D255" s="22">
        <f t="shared" si="228"/>
        <v>0.43000000000000682</v>
      </c>
      <c r="E255" s="64">
        <f t="shared" ref="E255:L264" si="244">E45</f>
        <v>2.2869000000000002</v>
      </c>
      <c r="F255" s="64">
        <f t="shared" si="244"/>
        <v>2.0726999999999998</v>
      </c>
      <c r="G255" s="64">
        <f t="shared" si="244"/>
        <v>0.16170000000000001</v>
      </c>
      <c r="H255" s="64">
        <f t="shared" si="244"/>
        <v>0.13500000000000001</v>
      </c>
      <c r="I255" s="64">
        <f t="shared" si="244"/>
        <v>1.0496871000000001</v>
      </c>
      <c r="J255" s="64">
        <f t="shared" si="244"/>
        <v>1.3479165</v>
      </c>
      <c r="K255" s="64">
        <f t="shared" si="244"/>
        <v>4.6652760000000008E-2</v>
      </c>
      <c r="L255" s="64">
        <f t="shared" si="244"/>
        <v>1.0496871000000001</v>
      </c>
      <c r="M255" s="64">
        <f t="shared" si="216"/>
        <v>8.5486773203320485</v>
      </c>
      <c r="N255" s="64">
        <f t="shared" si="221"/>
        <v>-6.5400409902228063E-2</v>
      </c>
      <c r="O255" s="64">
        <f t="shared" si="221"/>
        <v>1.3479165</v>
      </c>
      <c r="P255" s="64">
        <f t="shared" si="217"/>
        <v>1.6366106232481668</v>
      </c>
      <c r="Q255" s="64">
        <f t="shared" si="222"/>
        <v>3.5100453482979077E-3</v>
      </c>
      <c r="R255" s="64">
        <f t="shared" si="222"/>
        <v>4.6652760000000008E-2</v>
      </c>
      <c r="S255" s="64">
        <f t="shared" si="218"/>
        <v>5.7602073352315139E-2</v>
      </c>
      <c r="T255" s="64">
        <f t="shared" si="223"/>
        <v>-4.3365964137523499E-3</v>
      </c>
      <c r="U255" s="64">
        <f t="shared" si="223"/>
        <v>6.0531899999999998</v>
      </c>
      <c r="V255" s="64">
        <f t="shared" si="223"/>
        <v>6.416963039032324</v>
      </c>
      <c r="W255" s="29">
        <f>'2.3 Set aside x2'!D25</f>
        <v>208.89</v>
      </c>
      <c r="X255" s="35">
        <f t="shared" si="229"/>
        <v>0.5</v>
      </c>
      <c r="Y255" s="68">
        <f>'2.3 Set aside x2'!F25*k</f>
        <v>1.974</v>
      </c>
      <c r="Z255" s="68">
        <f>'2.3 Set aside x2'!G25*k</f>
        <v>1.9298999999999997</v>
      </c>
      <c r="AA255" s="68">
        <f>'2.3 Set aside x2'!H25*k</f>
        <v>0.14699999999999999</v>
      </c>
      <c r="AB255" s="68">
        <f>'2.3 Set aside x2'!I25/2</f>
        <v>0.215</v>
      </c>
      <c r="AC255" s="68">
        <f t="shared" si="230"/>
        <v>0.90606600000000004</v>
      </c>
      <c r="AD255" s="348">
        <f t="shared" si="224"/>
        <v>1.2169919999999999</v>
      </c>
      <c r="AE255" s="68">
        <f t="shared" si="225"/>
        <v>4.0269600000000003E-2</v>
      </c>
      <c r="AF255" s="36">
        <f t="shared" si="231"/>
        <v>0.90606600000000004</v>
      </c>
      <c r="AG255" s="33">
        <f t="shared" si="232"/>
        <v>7.6582770423068913</v>
      </c>
      <c r="AH255" s="33">
        <f t="shared" si="233"/>
        <v>-9.7976674583850176E-2</v>
      </c>
      <c r="AI255" s="36">
        <f t="shared" si="234"/>
        <v>1.2169919999999999</v>
      </c>
      <c r="AJ255" s="33">
        <f t="shared" si="235"/>
        <v>1.4790890328800046</v>
      </c>
      <c r="AK255" s="33">
        <f t="shared" si="236"/>
        <v>-3.5556813465937864E-3</v>
      </c>
      <c r="AL255" s="60">
        <f t="shared" si="237"/>
        <v>4.0269600000000003E-2</v>
      </c>
      <c r="AM255" s="60">
        <f t="shared" si="226"/>
        <v>4.9909818241274898E-2</v>
      </c>
      <c r="AN255" s="60">
        <f t="shared" si="238"/>
        <v>-4.6234912829149419E-3</v>
      </c>
      <c r="AO255" s="34">
        <f t="shared" si="239"/>
        <v>5.5456699999999994</v>
      </c>
      <c r="AP255" s="34">
        <f t="shared" si="240"/>
        <v>5.9395141527866402</v>
      </c>
      <c r="AQ255" s="10">
        <f t="shared" si="227"/>
        <v>4.7100508706497255</v>
      </c>
      <c r="AR255" s="10">
        <f t="shared" si="241"/>
        <v>4.3596033881453939</v>
      </c>
      <c r="AS255" s="10">
        <f t="shared" si="242"/>
        <v>-0.35044748250433155</v>
      </c>
      <c r="AT255" s="10">
        <f>SUM(AS$234:AS255)*5</f>
        <v>-15.341312433261065</v>
      </c>
      <c r="AU255" s="10"/>
      <c r="AV255" s="10"/>
      <c r="AW255" s="10"/>
      <c r="AY255" s="10"/>
    </row>
    <row r="256" spans="1:53" x14ac:dyDescent="0.25">
      <c r="A256" s="4">
        <v>110</v>
      </c>
      <c r="B256" s="18">
        <f t="shared" si="219"/>
        <v>2133</v>
      </c>
      <c r="C256" s="39">
        <f t="shared" si="215"/>
        <v>197.75</v>
      </c>
      <c r="D256" s="22">
        <f t="shared" si="228"/>
        <v>0.16999999999998749</v>
      </c>
      <c r="E256" s="64">
        <f t="shared" si="244"/>
        <v>2.5787999999999998</v>
      </c>
      <c r="F256" s="64">
        <f t="shared" si="244"/>
        <v>1.8584999999999998</v>
      </c>
      <c r="G256" s="64">
        <f t="shared" si="244"/>
        <v>0.15539999999999998</v>
      </c>
      <c r="H256" s="64">
        <f t="shared" si="244"/>
        <v>0.19500000000000001</v>
      </c>
      <c r="I256" s="64">
        <f t="shared" si="244"/>
        <v>1.1836692</v>
      </c>
      <c r="J256" s="64">
        <f t="shared" si="244"/>
        <v>1.3380359999999998</v>
      </c>
      <c r="K256" s="64">
        <f t="shared" si="244"/>
        <v>5.2607519999999998E-2</v>
      </c>
      <c r="L256" s="64">
        <f t="shared" si="244"/>
        <v>1.1836692</v>
      </c>
      <c r="M256" s="64">
        <f t="shared" si="216"/>
        <v>8.6257250566518664</v>
      </c>
      <c r="N256" s="64">
        <f t="shared" si="221"/>
        <v>7.7047736319817872E-2</v>
      </c>
      <c r="O256" s="64">
        <f t="shared" si="221"/>
        <v>1.3380359999999998</v>
      </c>
      <c r="P256" s="64">
        <f t="shared" si="217"/>
        <v>1.6273506174651799</v>
      </c>
      <c r="Q256" s="64">
        <f t="shared" si="222"/>
        <v>-9.2600057829868021E-3</v>
      </c>
      <c r="R256" s="64">
        <f t="shared" si="222"/>
        <v>5.2607519999999998E-2</v>
      </c>
      <c r="S256" s="64">
        <f t="shared" si="218"/>
        <v>6.2790224169456732E-2</v>
      </c>
      <c r="T256" s="64">
        <f t="shared" si="223"/>
        <v>5.188150817141593E-3</v>
      </c>
      <c r="U256" s="64">
        <f t="shared" si="223"/>
        <v>6.2240100000000007</v>
      </c>
      <c r="V256" s="64">
        <f t="shared" si="223"/>
        <v>6.4669858813539607</v>
      </c>
      <c r="W256" s="29">
        <f>'2.3 Set aside x2'!D26</f>
        <v>209.24</v>
      </c>
      <c r="X256" s="35">
        <f t="shared" si="229"/>
        <v>0.35000000000002274</v>
      </c>
      <c r="Y256" s="68">
        <f>'2.3 Set aside x2'!F26*k</f>
        <v>2.2091999999999996</v>
      </c>
      <c r="Z256" s="68">
        <f>'2.3 Set aside x2'!G26*k</f>
        <v>1.7451000000000001</v>
      </c>
      <c r="AA256" s="68">
        <f>'2.3 Set aside x2'!H26*k</f>
        <v>0.14280000000000001</v>
      </c>
      <c r="AB256" s="68">
        <f>'2.3 Set aside x2'!I26/2</f>
        <v>0.21</v>
      </c>
      <c r="AC256" s="68">
        <f t="shared" si="230"/>
        <v>1.0140227999999998</v>
      </c>
      <c r="AD256" s="348">
        <f t="shared" si="224"/>
        <v>1.2043919999999999</v>
      </c>
      <c r="AE256" s="68">
        <f t="shared" si="225"/>
        <v>4.5067679999999992E-2</v>
      </c>
      <c r="AF256" s="36">
        <f t="shared" si="231"/>
        <v>1.0140227999999998</v>
      </c>
      <c r="AG256" s="33">
        <f t="shared" si="232"/>
        <v>7.6809401930580385</v>
      </c>
      <c r="AH256" s="33">
        <f t="shared" si="233"/>
        <v>2.2663150751147221E-2</v>
      </c>
      <c r="AI256" s="36">
        <f t="shared" si="234"/>
        <v>1.2043919999999999</v>
      </c>
      <c r="AJ256" s="33">
        <f t="shared" si="235"/>
        <v>1.4658604712820258</v>
      </c>
      <c r="AK256" s="33">
        <f t="shared" si="236"/>
        <v>-1.3228561597978805E-2</v>
      </c>
      <c r="AL256" s="60">
        <f t="shared" si="237"/>
        <v>4.5067679999999992E-2</v>
      </c>
      <c r="AM256" s="60">
        <f t="shared" si="226"/>
        <v>5.3890572731548375E-2</v>
      </c>
      <c r="AN256" s="60">
        <f t="shared" si="238"/>
        <v>3.9807544902734776E-3</v>
      </c>
      <c r="AO256" s="34">
        <f t="shared" si="239"/>
        <v>5.5992300000000004</v>
      </c>
      <c r="AP256" s="34">
        <f t="shared" si="240"/>
        <v>5.962645343643465</v>
      </c>
      <c r="AQ256" s="10">
        <f t="shared" si="227"/>
        <v>4.7467676369138072</v>
      </c>
      <c r="AR256" s="10">
        <f t="shared" si="241"/>
        <v>4.3765816822343035</v>
      </c>
      <c r="AS256" s="10">
        <f t="shared" si="242"/>
        <v>-0.37018595467950366</v>
      </c>
      <c r="AT256" s="10">
        <f>SUM(AS$234:AS256)*5</f>
        <v>-17.192242206658584</v>
      </c>
      <c r="AU256" s="10"/>
      <c r="AV256" s="10"/>
      <c r="AW256" s="10"/>
      <c r="AY256" s="10"/>
    </row>
    <row r="257" spans="1:52" x14ac:dyDescent="0.25">
      <c r="A257" s="4">
        <v>115</v>
      </c>
      <c r="B257" s="18">
        <f t="shared" si="219"/>
        <v>2138</v>
      </c>
      <c r="C257" s="39">
        <f t="shared" si="215"/>
        <v>198.17</v>
      </c>
      <c r="D257" s="22">
        <f t="shared" si="228"/>
        <v>0.41999999999998749</v>
      </c>
      <c r="E257" s="64">
        <f t="shared" si="244"/>
        <v>2.4822000000000002</v>
      </c>
      <c r="F257" s="64">
        <f t="shared" si="244"/>
        <v>1.9341000000000002</v>
      </c>
      <c r="G257" s="64">
        <f t="shared" si="244"/>
        <v>0.1575</v>
      </c>
      <c r="H257" s="64">
        <f t="shared" si="244"/>
        <v>0.26</v>
      </c>
      <c r="I257" s="64">
        <f t="shared" si="244"/>
        <v>1.1393298000000001</v>
      </c>
      <c r="J257" s="64">
        <f t="shared" si="244"/>
        <v>1.3430970000000002</v>
      </c>
      <c r="K257" s="64">
        <f t="shared" si="244"/>
        <v>5.0636880000000009E-2</v>
      </c>
      <c r="L257" s="64">
        <f t="shared" si="244"/>
        <v>1.1393298000000001</v>
      </c>
      <c r="M257" s="64">
        <f t="shared" si="216"/>
        <v>8.6484596069057744</v>
      </c>
      <c r="N257" s="64">
        <f t="shared" si="221"/>
        <v>2.2734550253908026E-2</v>
      </c>
      <c r="O257" s="64">
        <f t="shared" si="221"/>
        <v>1.3430970000000002</v>
      </c>
      <c r="P257" s="64">
        <f t="shared" si="217"/>
        <v>1.6307746642444363</v>
      </c>
      <c r="Q257" s="64">
        <f t="shared" si="222"/>
        <v>3.42404677925634E-3</v>
      </c>
      <c r="R257" s="64">
        <f t="shared" si="222"/>
        <v>5.0636880000000009E-2</v>
      </c>
      <c r="S257" s="64">
        <f t="shared" si="218"/>
        <v>6.1736728325611584E-2</v>
      </c>
      <c r="T257" s="64">
        <f t="shared" si="223"/>
        <v>-1.0534958438451481E-3</v>
      </c>
      <c r="U257" s="64">
        <f t="shared" si="223"/>
        <v>6.2839400000000003</v>
      </c>
      <c r="V257" s="64">
        <f t="shared" si="223"/>
        <v>6.7290451011893069</v>
      </c>
      <c r="W257" s="29">
        <f>'2.3 Set aside x2'!D27</f>
        <v>209.63</v>
      </c>
      <c r="X257" s="35">
        <f t="shared" si="229"/>
        <v>0.38999999999998636</v>
      </c>
      <c r="Y257" s="68">
        <f>'2.3 Set aside x2'!F27*k</f>
        <v>2.2385999999999999</v>
      </c>
      <c r="Z257" s="68">
        <f>'2.3 Set aside x2'!G27*k</f>
        <v>1.7387999999999999</v>
      </c>
      <c r="AA257" s="68">
        <f>'2.3 Set aside x2'!H27*k</f>
        <v>0.14280000000000001</v>
      </c>
      <c r="AB257" s="68">
        <f>'2.3 Set aside x2'!I27/2</f>
        <v>0.215</v>
      </c>
      <c r="AC257" s="68">
        <f t="shared" si="230"/>
        <v>1.0275174</v>
      </c>
      <c r="AD257" s="348">
        <f t="shared" si="224"/>
        <v>1.209201</v>
      </c>
      <c r="AE257" s="68">
        <f t="shared" si="225"/>
        <v>4.5667440000000004E-2</v>
      </c>
      <c r="AF257" s="36">
        <f t="shared" si="231"/>
        <v>1.0275174</v>
      </c>
      <c r="AG257" s="33">
        <f t="shared" si="232"/>
        <v>7.714164211710516</v>
      </c>
      <c r="AH257" s="33">
        <f t="shared" si="233"/>
        <v>3.3224018652477483E-2</v>
      </c>
      <c r="AI257" s="36">
        <f t="shared" si="234"/>
        <v>1.209201</v>
      </c>
      <c r="AJ257" s="33">
        <f t="shared" si="235"/>
        <v>1.4683309698792071</v>
      </c>
      <c r="AK257" s="33">
        <f t="shared" si="236"/>
        <v>2.4704985971812921E-3</v>
      </c>
      <c r="AL257" s="60">
        <f t="shared" si="237"/>
        <v>4.5667440000000004E-2</v>
      </c>
      <c r="AM257" s="60">
        <f t="shared" si="226"/>
        <v>5.519403735512618E-2</v>
      </c>
      <c r="AN257" s="60">
        <f t="shared" si="238"/>
        <v>1.3034646235778047E-3</v>
      </c>
      <c r="AO257" s="34">
        <f t="shared" si="239"/>
        <v>5.6357599999999994</v>
      </c>
      <c r="AP257" s="34">
        <f t="shared" si="240"/>
        <v>6.0627579818732222</v>
      </c>
      <c r="AQ257" s="10">
        <f t="shared" si="227"/>
        <v>4.939119104272951</v>
      </c>
      <c r="AR257" s="10">
        <f t="shared" si="241"/>
        <v>4.4500643586949451</v>
      </c>
      <c r="AS257" s="10">
        <f t="shared" si="242"/>
        <v>-0.48905474557800588</v>
      </c>
      <c r="AT257" s="10">
        <f>SUM(AS$234:AS257)*5</f>
        <v>-19.637515934548613</v>
      </c>
      <c r="AU257" s="10"/>
      <c r="AV257" s="10"/>
      <c r="AW257" s="10"/>
      <c r="AY257" s="10"/>
    </row>
    <row r="258" spans="1:52" x14ac:dyDescent="0.25">
      <c r="A258" s="4">
        <v>120</v>
      </c>
      <c r="B258" s="18">
        <f t="shared" si="219"/>
        <v>2143</v>
      </c>
      <c r="C258" s="39">
        <f t="shared" si="215"/>
        <v>198.39</v>
      </c>
      <c r="D258" s="22">
        <f t="shared" si="228"/>
        <v>0.21999999999999886</v>
      </c>
      <c r="E258" s="64">
        <f t="shared" si="244"/>
        <v>2.415</v>
      </c>
      <c r="F258" s="64">
        <f t="shared" si="244"/>
        <v>1.9424999999999999</v>
      </c>
      <c r="G258" s="64">
        <f t="shared" si="244"/>
        <v>0.1575</v>
      </c>
      <c r="H258" s="64">
        <f t="shared" si="244"/>
        <v>0.22</v>
      </c>
      <c r="I258" s="64">
        <f t="shared" si="244"/>
        <v>1.1084850000000002</v>
      </c>
      <c r="J258" s="64">
        <f t="shared" si="244"/>
        <v>1.329825</v>
      </c>
      <c r="K258" s="64">
        <f t="shared" si="244"/>
        <v>4.9266000000000004E-2</v>
      </c>
      <c r="L258" s="64">
        <f t="shared" si="244"/>
        <v>1.1084850000000002</v>
      </c>
      <c r="M258" s="64">
        <f t="shared" si="216"/>
        <v>8.6374063824355982</v>
      </c>
      <c r="N258" s="64">
        <f t="shared" si="221"/>
        <v>-1.1053224470176204E-2</v>
      </c>
      <c r="O258" s="64">
        <f t="shared" si="221"/>
        <v>1.329825</v>
      </c>
      <c r="P258" s="64">
        <f t="shared" si="217"/>
        <v>1.618107955918614</v>
      </c>
      <c r="Q258" s="64">
        <f t="shared" si="222"/>
        <v>-1.2666708325822285E-2</v>
      </c>
      <c r="R258" s="64">
        <f t="shared" si="222"/>
        <v>4.9266000000000004E-2</v>
      </c>
      <c r="S258" s="64">
        <f t="shared" si="218"/>
        <v>6.0179614811827896E-2</v>
      </c>
      <c r="T258" s="64">
        <f t="shared" si="223"/>
        <v>-1.5571135137836881E-3</v>
      </c>
      <c r="U258" s="64">
        <f t="shared" si="223"/>
        <v>6.1554999999999991</v>
      </c>
      <c r="V258" s="64">
        <f t="shared" si="223"/>
        <v>6.3502229536902162</v>
      </c>
      <c r="W258" s="29">
        <f>'2.3 Set aside x2'!D28</f>
        <v>209.9</v>
      </c>
      <c r="X258" s="35">
        <f t="shared" si="229"/>
        <v>0.27000000000001023</v>
      </c>
      <c r="Y258" s="68">
        <f>'2.3 Set aside x2'!F28*k</f>
        <v>2.1671999999999998</v>
      </c>
      <c r="Z258" s="68">
        <f>'2.3 Set aside x2'!G28*k</f>
        <v>1.7451000000000001</v>
      </c>
      <c r="AA258" s="68">
        <f>'2.3 Set aside x2'!H28*k</f>
        <v>0.14069999999999999</v>
      </c>
      <c r="AB258" s="68">
        <f>'2.3 Set aside x2'!I28/2</f>
        <v>0.28000000000000003</v>
      </c>
      <c r="AC258" s="68">
        <f t="shared" si="230"/>
        <v>0.99474479999999998</v>
      </c>
      <c r="AD258" s="348">
        <f t="shared" si="224"/>
        <v>1.194102</v>
      </c>
      <c r="AE258" s="68">
        <f t="shared" si="225"/>
        <v>4.4210880000000001E-2</v>
      </c>
      <c r="AF258" s="36">
        <f t="shared" si="231"/>
        <v>0.99474479999999998</v>
      </c>
      <c r="AG258" s="33">
        <f t="shared" si="232"/>
        <v>7.710314799863391</v>
      </c>
      <c r="AH258" s="33">
        <f t="shared" si="233"/>
        <v>-3.8494118471250616E-3</v>
      </c>
      <c r="AI258" s="36">
        <f t="shared" si="234"/>
        <v>1.194102</v>
      </c>
      <c r="AJ258" s="33">
        <f t="shared" si="235"/>
        <v>1.4536686964569518</v>
      </c>
      <c r="AK258" s="33">
        <f t="shared" si="236"/>
        <v>-1.4662273422255234E-2</v>
      </c>
      <c r="AL258" s="60">
        <f t="shared" si="237"/>
        <v>4.4210880000000001E-2</v>
      </c>
      <c r="AM258" s="60">
        <f t="shared" si="226"/>
        <v>5.3967899523718332E-2</v>
      </c>
      <c r="AN258" s="60">
        <f t="shared" si="238"/>
        <v>-1.2261378314078475E-3</v>
      </c>
      <c r="AO258" s="34">
        <f t="shared" si="239"/>
        <v>5.6329000000000002</v>
      </c>
      <c r="AP258" s="34">
        <f t="shared" si="240"/>
        <v>5.8831621768992228</v>
      </c>
      <c r="AQ258" s="10">
        <f t="shared" si="227"/>
        <v>4.6610636480086187</v>
      </c>
      <c r="AR258" s="10">
        <f t="shared" si="241"/>
        <v>4.3182410378440297</v>
      </c>
      <c r="AS258" s="10">
        <f t="shared" si="242"/>
        <v>-0.34282261016458904</v>
      </c>
      <c r="AT258" s="10">
        <f>SUM(AS$234:AS258)*5</f>
        <v>-21.351628985371562</v>
      </c>
      <c r="AU258" s="10"/>
      <c r="AV258" s="10"/>
      <c r="AW258" s="10"/>
      <c r="AY258" s="10"/>
    </row>
    <row r="259" spans="1:52" x14ac:dyDescent="0.25">
      <c r="A259" s="4">
        <v>125</v>
      </c>
      <c r="B259" s="18">
        <f t="shared" si="219"/>
        <v>2148</v>
      </c>
      <c r="C259" s="39">
        <f t="shared" si="215"/>
        <v>198.51</v>
      </c>
      <c r="D259" s="22">
        <f t="shared" si="228"/>
        <v>0.12000000000000455</v>
      </c>
      <c r="E259" s="64">
        <f t="shared" si="244"/>
        <v>2.2994999999999997</v>
      </c>
      <c r="F259" s="64">
        <f t="shared" si="244"/>
        <v>1.9593</v>
      </c>
      <c r="G259" s="64">
        <f t="shared" si="244"/>
        <v>0.15539999999999998</v>
      </c>
      <c r="H259" s="64">
        <f t="shared" si="244"/>
        <v>0.14000000000000001</v>
      </c>
      <c r="I259" s="64">
        <f t="shared" si="244"/>
        <v>1.0554705</v>
      </c>
      <c r="J259" s="64">
        <f t="shared" si="244"/>
        <v>1.3079114999999999</v>
      </c>
      <c r="K259" s="64">
        <f t="shared" si="244"/>
        <v>4.6909799999999995E-2</v>
      </c>
      <c r="L259" s="64">
        <f t="shared" si="244"/>
        <v>1.0554705</v>
      </c>
      <c r="M259" s="64">
        <f t="shared" si="216"/>
        <v>8.5747694916468475</v>
      </c>
      <c r="N259" s="64">
        <f t="shared" si="221"/>
        <v>-6.2636890788750677E-2</v>
      </c>
      <c r="O259" s="64">
        <f t="shared" si="221"/>
        <v>1.3079114999999999</v>
      </c>
      <c r="P259" s="64">
        <f t="shared" si="217"/>
        <v>1.5939552770804886</v>
      </c>
      <c r="Q259" s="64">
        <f t="shared" si="222"/>
        <v>-2.4152678838125441E-2</v>
      </c>
      <c r="R259" s="64">
        <f t="shared" si="222"/>
        <v>4.6909799999999995E-2</v>
      </c>
      <c r="S259" s="64">
        <f t="shared" si="218"/>
        <v>5.7548153430659471E-2</v>
      </c>
      <c r="T259" s="64">
        <f t="shared" si="223"/>
        <v>-2.6314613811684248E-3</v>
      </c>
      <c r="U259" s="64">
        <f t="shared" si="223"/>
        <v>5.9204600000000003</v>
      </c>
      <c r="V259" s="64">
        <f t="shared" si="223"/>
        <v>5.9510389689919609</v>
      </c>
      <c r="W259" s="29">
        <f>'2.3 Set aside x2'!D29</f>
        <v>210.15</v>
      </c>
      <c r="X259" s="35">
        <f t="shared" si="229"/>
        <v>0.25</v>
      </c>
      <c r="Y259" s="68">
        <f>'2.3 Set aside x2'!F29*k</f>
        <v>2.0748000000000002</v>
      </c>
      <c r="Z259" s="68">
        <f>'2.3 Set aside x2'!G29*k</f>
        <v>1.7387999999999999</v>
      </c>
      <c r="AA259" s="68">
        <f>'2.3 Set aside x2'!H29*k</f>
        <v>0.1386</v>
      </c>
      <c r="AB259" s="68">
        <f>'2.3 Set aside x2'!I29/2</f>
        <v>0.2</v>
      </c>
      <c r="AC259" s="68">
        <f t="shared" si="230"/>
        <v>0.9523332000000001</v>
      </c>
      <c r="AD259" s="348">
        <f t="shared" si="224"/>
        <v>1.1690700000000001</v>
      </c>
      <c r="AE259" s="68">
        <f t="shared" si="225"/>
        <v>4.232592000000001E-2</v>
      </c>
      <c r="AF259" s="36">
        <f t="shared" si="231"/>
        <v>0.9523332000000001</v>
      </c>
      <c r="AG259" s="33">
        <f t="shared" si="232"/>
        <v>7.6645520922115171</v>
      </c>
      <c r="AH259" s="33">
        <f t="shared" si="233"/>
        <v>-4.5762707651873846E-2</v>
      </c>
      <c r="AI259" s="36">
        <f t="shared" si="234"/>
        <v>1.1690700000000001</v>
      </c>
      <c r="AJ259" s="33">
        <f t="shared" si="235"/>
        <v>1.42604474821583</v>
      </c>
      <c r="AK259" s="33">
        <f t="shared" si="236"/>
        <v>-2.7623948241121798E-2</v>
      </c>
      <c r="AL259" s="60">
        <f t="shared" si="237"/>
        <v>4.232592000000001E-2</v>
      </c>
      <c r="AM259" s="60">
        <f t="shared" si="226"/>
        <v>5.1866186929903885E-2</v>
      </c>
      <c r="AN259" s="60">
        <f t="shared" si="238"/>
        <v>-2.1017125938144476E-3</v>
      </c>
      <c r="AO259" s="34">
        <f t="shared" si="239"/>
        <v>5.3978599999999997</v>
      </c>
      <c r="AP259" s="34">
        <f t="shared" si="240"/>
        <v>5.5723716315131897</v>
      </c>
      <c r="AQ259" s="10">
        <f t="shared" si="227"/>
        <v>4.3680626032400998</v>
      </c>
      <c r="AR259" s="10">
        <f t="shared" si="241"/>
        <v>4.0901207775306805</v>
      </c>
      <c r="AS259" s="10">
        <f t="shared" si="242"/>
        <v>-0.27794182570941928</v>
      </c>
      <c r="AT259" s="10">
        <f>SUM(AS$234:AS259)*5</f>
        <v>-22.741338113918658</v>
      </c>
      <c r="AU259" s="10"/>
      <c r="AV259" s="10"/>
      <c r="AW259" s="10"/>
      <c r="AY259" s="10"/>
    </row>
    <row r="260" spans="1:52" x14ac:dyDescent="0.25">
      <c r="A260" s="4">
        <v>130</v>
      </c>
      <c r="B260" s="18">
        <f t="shared" si="219"/>
        <v>2153</v>
      </c>
      <c r="C260" s="39">
        <f t="shared" si="215"/>
        <v>198.74</v>
      </c>
      <c r="D260" s="22">
        <f t="shared" si="228"/>
        <v>0.23000000000001819</v>
      </c>
      <c r="E260" s="64">
        <f t="shared" si="244"/>
        <v>2.3016000000000001</v>
      </c>
      <c r="F260" s="64">
        <f t="shared" si="244"/>
        <v>1.9403999999999999</v>
      </c>
      <c r="G260" s="64">
        <f t="shared" si="244"/>
        <v>0.15539999999999998</v>
      </c>
      <c r="H260" s="64">
        <f t="shared" si="244"/>
        <v>0.19</v>
      </c>
      <c r="I260" s="64">
        <f t="shared" si="244"/>
        <v>1.0564344000000001</v>
      </c>
      <c r="J260" s="64">
        <f t="shared" si="244"/>
        <v>1.3012440000000001</v>
      </c>
      <c r="K260" s="64">
        <f t="shared" si="244"/>
        <v>4.6952640000000004E-2</v>
      </c>
      <c r="L260" s="64">
        <f t="shared" si="244"/>
        <v>1.0564344000000001</v>
      </c>
      <c r="M260" s="64">
        <f t="shared" si="216"/>
        <v>8.5212048110875838</v>
      </c>
      <c r="N260" s="64">
        <f t="shared" si="221"/>
        <v>-5.3564680559263778E-2</v>
      </c>
      <c r="O260" s="64">
        <f t="shared" si="221"/>
        <v>1.3012440000000001</v>
      </c>
      <c r="P260" s="64">
        <f t="shared" si="217"/>
        <v>1.583018146332924</v>
      </c>
      <c r="Q260" s="64">
        <f t="shared" si="222"/>
        <v>-1.0937130747564527E-2</v>
      </c>
      <c r="R260" s="64">
        <f t="shared" si="222"/>
        <v>4.6952640000000004E-2</v>
      </c>
      <c r="S260" s="64">
        <f t="shared" si="218"/>
        <v>5.7125812383895802E-2</v>
      </c>
      <c r="T260" s="64">
        <f t="shared" si="223"/>
        <v>-4.2234104676366901E-4</v>
      </c>
      <c r="U260" s="64">
        <f t="shared" si="223"/>
        <v>5.9636200000000006</v>
      </c>
      <c r="V260" s="64">
        <f t="shared" si="223"/>
        <v>6.1286958476464273</v>
      </c>
      <c r="W260" s="29">
        <f>'2.3 Set aside x2'!D30</f>
        <v>210.41</v>
      </c>
      <c r="X260" s="35">
        <f t="shared" si="229"/>
        <v>0.25999999999999091</v>
      </c>
      <c r="Y260" s="68">
        <f>'2.3 Set aside x2'!F30*k</f>
        <v>2.0580000000000003</v>
      </c>
      <c r="Z260" s="68">
        <f>'2.3 Set aside x2'!G30*k</f>
        <v>1.7661</v>
      </c>
      <c r="AA260" s="68">
        <f>'2.3 Set aside x2'!H30*k</f>
        <v>0.14069999999999999</v>
      </c>
      <c r="AB260" s="68">
        <f>'2.3 Set aside x2'!I30/2</f>
        <v>0.22</v>
      </c>
      <c r="AC260" s="68">
        <f t="shared" si="230"/>
        <v>0.94462200000000018</v>
      </c>
      <c r="AD260" s="348">
        <f t="shared" si="224"/>
        <v>1.1753279999999999</v>
      </c>
      <c r="AE260" s="68">
        <f t="shared" si="225"/>
        <v>4.1983200000000005E-2</v>
      </c>
      <c r="AF260" s="36">
        <f t="shared" si="231"/>
        <v>0.94462200000000018</v>
      </c>
      <c r="AG260" s="33">
        <f t="shared" si="232"/>
        <v>7.6170021412872231</v>
      </c>
      <c r="AH260" s="33">
        <f t="shared" si="233"/>
        <v>-4.7549950924294038E-2</v>
      </c>
      <c r="AI260" s="36">
        <f t="shared" si="234"/>
        <v>1.1753279999999999</v>
      </c>
      <c r="AJ260" s="33">
        <f t="shared" si="235"/>
        <v>1.4274194779347189</v>
      </c>
      <c r="AK260" s="33">
        <f t="shared" si="236"/>
        <v>1.3747297188888563E-3</v>
      </c>
      <c r="AL260" s="60">
        <f t="shared" si="237"/>
        <v>4.1983200000000005E-2</v>
      </c>
      <c r="AM260" s="60">
        <f t="shared" si="226"/>
        <v>5.1151933123106036E-2</v>
      </c>
      <c r="AN260" s="60">
        <f t="shared" si="238"/>
        <v>-7.1425380679784878E-4</v>
      </c>
      <c r="AO260" s="34">
        <f t="shared" si="239"/>
        <v>5.4402400000000002</v>
      </c>
      <c r="AP260" s="34">
        <f t="shared" si="240"/>
        <v>5.653350524987788</v>
      </c>
      <c r="AQ260" s="10">
        <f t="shared" si="227"/>
        <v>4.4984627521724772</v>
      </c>
      <c r="AR260" s="10">
        <f t="shared" si="241"/>
        <v>4.1495592853410361</v>
      </c>
      <c r="AS260" s="10">
        <f t="shared" si="242"/>
        <v>-0.34890346683144102</v>
      </c>
      <c r="AT260" s="10">
        <f>SUM(AS$234:AS260)*5</f>
        <v>-24.48585544807586</v>
      </c>
      <c r="AU260" s="10"/>
      <c r="AV260" s="10"/>
      <c r="AW260" s="10"/>
      <c r="AY260" s="10"/>
    </row>
    <row r="261" spans="1:52" x14ac:dyDescent="0.25">
      <c r="A261" s="4">
        <v>135</v>
      </c>
      <c r="B261" s="18">
        <f t="shared" si="219"/>
        <v>2158</v>
      </c>
      <c r="C261" s="39">
        <f t="shared" si="215"/>
        <v>198.91</v>
      </c>
      <c r="D261" s="22">
        <f t="shared" si="228"/>
        <v>0.16999999999998749</v>
      </c>
      <c r="E261" s="64">
        <f t="shared" si="244"/>
        <v>2.3183999999999996</v>
      </c>
      <c r="F261" s="64">
        <f t="shared" si="244"/>
        <v>1.9508999999999999</v>
      </c>
      <c r="G261" s="64">
        <f t="shared" si="244"/>
        <v>0.15539999999999998</v>
      </c>
      <c r="H261" s="64">
        <f t="shared" si="244"/>
        <v>0.25</v>
      </c>
      <c r="I261" s="64">
        <f t="shared" si="244"/>
        <v>1.0641455999999998</v>
      </c>
      <c r="J261" s="64">
        <f t="shared" si="244"/>
        <v>1.3093499999999998</v>
      </c>
      <c r="K261" s="64">
        <f t="shared" si="244"/>
        <v>4.7295359999999995E-2</v>
      </c>
      <c r="L261" s="64">
        <f t="shared" si="244"/>
        <v>1.0641455999999998</v>
      </c>
      <c r="M261" s="64">
        <f t="shared" si="216"/>
        <v>8.4822852482539375</v>
      </c>
      <c r="N261" s="64">
        <f t="shared" si="221"/>
        <v>-3.8919562833646282E-2</v>
      </c>
      <c r="O261" s="64">
        <f t="shared" si="221"/>
        <v>1.3093499999999998</v>
      </c>
      <c r="P261" s="64">
        <f t="shared" si="217"/>
        <v>1.5891907165033421</v>
      </c>
      <c r="Q261" s="64">
        <f t="shared" si="222"/>
        <v>6.1725701704180569E-3</v>
      </c>
      <c r="R261" s="64">
        <f t="shared" si="222"/>
        <v>4.7295359999999995E-2</v>
      </c>
      <c r="S261" s="64">
        <f t="shared" si="218"/>
        <v>5.7393872329360787E-2</v>
      </c>
      <c r="T261" s="64">
        <f t="shared" si="223"/>
        <v>2.6805994546498513E-4</v>
      </c>
      <c r="U261" s="64">
        <f t="shared" si="223"/>
        <v>6.0771099999999993</v>
      </c>
      <c r="V261" s="64">
        <f t="shared" si="223"/>
        <v>6.2146310672822231</v>
      </c>
      <c r="W261" s="29">
        <f>'2.3 Set aside x2'!D31</f>
        <v>210.65</v>
      </c>
      <c r="X261" s="35">
        <f t="shared" si="229"/>
        <v>0.24000000000000909</v>
      </c>
      <c r="Y261" s="68">
        <f>'2.3 Set aside x2'!F31*k</f>
        <v>2.0306999999999999</v>
      </c>
      <c r="Z261" s="68">
        <f>'2.3 Set aside x2'!G31*k</f>
        <v>1.8123</v>
      </c>
      <c r="AA261" s="68">
        <f>'2.3 Set aside x2'!H31*k</f>
        <v>0.14069999999999999</v>
      </c>
      <c r="AB261" s="68">
        <f>'2.3 Set aside x2'!I31/2</f>
        <v>0.14499999999999999</v>
      </c>
      <c r="AC261" s="68">
        <f t="shared" si="230"/>
        <v>0.93209130000000007</v>
      </c>
      <c r="AD261" s="348">
        <f t="shared" si="224"/>
        <v>1.1861955</v>
      </c>
      <c r="AE261" s="68">
        <f t="shared" si="225"/>
        <v>4.1426280000000003E-2</v>
      </c>
      <c r="AF261" s="36">
        <f t="shared" si="231"/>
        <v>0.93209130000000007</v>
      </c>
      <c r="AG261" s="33">
        <f t="shared" si="232"/>
        <v>7.5630768047253758</v>
      </c>
      <c r="AH261" s="33">
        <f t="shared" si="233"/>
        <v>-5.3925336561847281E-2</v>
      </c>
      <c r="AI261" s="36">
        <f t="shared" si="234"/>
        <v>1.1861955</v>
      </c>
      <c r="AJ261" s="33">
        <f t="shared" si="235"/>
        <v>1.4385299981113504</v>
      </c>
      <c r="AK261" s="33">
        <f t="shared" si="236"/>
        <v>1.11105201766315E-2</v>
      </c>
      <c r="AL261" s="60">
        <f t="shared" si="237"/>
        <v>4.1426280000000003E-2</v>
      </c>
      <c r="AM261" s="60">
        <f t="shared" si="226"/>
        <v>5.0468749695537267E-2</v>
      </c>
      <c r="AN261" s="60">
        <f t="shared" si="238"/>
        <v>-6.8318342756876899E-4</v>
      </c>
      <c r="AO261" s="34">
        <f t="shared" si="239"/>
        <v>5.3673099999999998</v>
      </c>
      <c r="AP261" s="34">
        <f t="shared" si="240"/>
        <v>5.563812000187224</v>
      </c>
      <c r="AQ261" s="10">
        <f t="shared" si="227"/>
        <v>4.5615392033851512</v>
      </c>
      <c r="AR261" s="10">
        <f t="shared" si="241"/>
        <v>4.0838380081374224</v>
      </c>
      <c r="AS261" s="10">
        <f t="shared" si="242"/>
        <v>-0.4777011952477288</v>
      </c>
      <c r="AT261" s="10">
        <f>SUM(AS$234:AS261)*5</f>
        <v>-26.874361424314507</v>
      </c>
      <c r="AU261" s="10"/>
      <c r="AV261" s="10"/>
      <c r="AW261" s="10"/>
      <c r="AY261" s="10"/>
    </row>
    <row r="262" spans="1:52" x14ac:dyDescent="0.25">
      <c r="A262" s="4">
        <v>140</v>
      </c>
      <c r="B262" s="18">
        <f t="shared" si="219"/>
        <v>2163</v>
      </c>
      <c r="C262" s="39">
        <f t="shared" si="215"/>
        <v>199.04</v>
      </c>
      <c r="D262" s="22">
        <f t="shared" si="228"/>
        <v>0.12999999999999545</v>
      </c>
      <c r="E262" s="64">
        <f t="shared" si="244"/>
        <v>2.4087000000000001</v>
      </c>
      <c r="F262" s="64">
        <f t="shared" si="244"/>
        <v>1.8773999999999997</v>
      </c>
      <c r="G262" s="64">
        <f t="shared" si="244"/>
        <v>0.15329999999999999</v>
      </c>
      <c r="H262" s="64">
        <f t="shared" si="244"/>
        <v>0.20499999999999999</v>
      </c>
      <c r="I262" s="64">
        <f t="shared" si="244"/>
        <v>1.1055933</v>
      </c>
      <c r="J262" s="64">
        <f t="shared" si="244"/>
        <v>1.3035435</v>
      </c>
      <c r="K262" s="64">
        <f t="shared" si="244"/>
        <v>4.9137480000000004E-2</v>
      </c>
      <c r="L262" s="64">
        <f t="shared" si="244"/>
        <v>1.1055933</v>
      </c>
      <c r="M262" s="64">
        <f t="shared" si="216"/>
        <v>8.4898515009058695</v>
      </c>
      <c r="N262" s="64">
        <f t="shared" si="221"/>
        <v>7.5662526519320039E-3</v>
      </c>
      <c r="O262" s="64">
        <f t="shared" si="221"/>
        <v>1.3035435</v>
      </c>
      <c r="P262" s="64">
        <f t="shared" si="217"/>
        <v>1.5844753830595553</v>
      </c>
      <c r="Q262" s="64">
        <f t="shared" si="222"/>
        <v>-4.7153334437868288E-3</v>
      </c>
      <c r="R262" s="64">
        <f t="shared" si="222"/>
        <v>4.9137480000000004E-2</v>
      </c>
      <c r="S262" s="64">
        <f t="shared" si="218"/>
        <v>5.9283379080661495E-2</v>
      </c>
      <c r="T262" s="64">
        <f t="shared" si="223"/>
        <v>1.8895067513007083E-3</v>
      </c>
      <c r="U262" s="64">
        <f t="shared" si="223"/>
        <v>6.0377199999999993</v>
      </c>
      <c r="V262" s="64">
        <f t="shared" si="223"/>
        <v>6.1724604259594411</v>
      </c>
      <c r="W262" s="29">
        <f>'2.3 Set aside x2'!D32</f>
        <v>210.83</v>
      </c>
      <c r="X262" s="35">
        <f t="shared" si="229"/>
        <v>0.18000000000000682</v>
      </c>
      <c r="Y262" s="68">
        <f>'2.3 Set aside x2'!F32*k</f>
        <v>2.0958000000000001</v>
      </c>
      <c r="Z262" s="68">
        <f>'2.3 Set aside x2'!G32*k</f>
        <v>1.7492999999999999</v>
      </c>
      <c r="AA262" s="68">
        <f>'2.3 Set aside x2'!H32*k</f>
        <v>0.14069999999999999</v>
      </c>
      <c r="AB262" s="68">
        <f>'2.3 Set aside x2'!I32/2</f>
        <v>0.26500000000000001</v>
      </c>
      <c r="AC262" s="68">
        <f t="shared" si="230"/>
        <v>0.96197220000000006</v>
      </c>
      <c r="AD262" s="348">
        <f t="shared" si="224"/>
        <v>1.1782049999999999</v>
      </c>
      <c r="AE262" s="68">
        <f t="shared" si="225"/>
        <v>4.2754320000000005E-2</v>
      </c>
      <c r="AF262" s="36">
        <f t="shared" si="231"/>
        <v>0.96197220000000006</v>
      </c>
      <c r="AG262" s="33">
        <f t="shared" si="232"/>
        <v>7.5460129726055261</v>
      </c>
      <c r="AH262" s="33">
        <f t="shared" si="233"/>
        <v>-1.7063832119849742E-2</v>
      </c>
      <c r="AI262" s="36">
        <f t="shared" si="234"/>
        <v>1.1782049999999999</v>
      </c>
      <c r="AJ262" s="33">
        <f t="shared" si="235"/>
        <v>1.4325035791512017</v>
      </c>
      <c r="AK262" s="33">
        <f t="shared" si="236"/>
        <v>-6.0264189601486606E-3</v>
      </c>
      <c r="AL262" s="60">
        <f t="shared" si="237"/>
        <v>4.2754320000000005E-2</v>
      </c>
      <c r="AM262" s="60">
        <f t="shared" si="226"/>
        <v>5.1676018786930233E-2</v>
      </c>
      <c r="AN262" s="60">
        <f t="shared" si="238"/>
        <v>1.2072690913929665E-3</v>
      </c>
      <c r="AO262" s="34">
        <f t="shared" si="239"/>
        <v>5.5260400000000001</v>
      </c>
      <c r="AP262" s="34">
        <f t="shared" si="240"/>
        <v>5.6841570180114012</v>
      </c>
      <c r="AQ262" s="10">
        <f t="shared" si="227"/>
        <v>4.5305859526542296</v>
      </c>
      <c r="AR262" s="10">
        <f t="shared" si="241"/>
        <v>4.1721712512203677</v>
      </c>
      <c r="AS262" s="10">
        <f t="shared" si="242"/>
        <v>-0.35841470143386189</v>
      </c>
      <c r="AT262" s="10">
        <f>SUM(AS$234:AS262)*5</f>
        <v>-28.666434931483813</v>
      </c>
      <c r="AU262" s="10"/>
      <c r="AV262" s="10"/>
      <c r="AW262" s="10"/>
      <c r="AX262" s="10"/>
      <c r="AY262" s="10"/>
      <c r="AZ262" s="11"/>
    </row>
    <row r="263" spans="1:52" x14ac:dyDescent="0.25">
      <c r="A263" s="4">
        <v>145</v>
      </c>
      <c r="B263" s="18">
        <f t="shared" si="219"/>
        <v>2168</v>
      </c>
      <c r="C263" s="39">
        <f t="shared" si="215"/>
        <v>199.4</v>
      </c>
      <c r="D263" s="22">
        <f t="shared" si="228"/>
        <v>0.36000000000001364</v>
      </c>
      <c r="E263" s="64">
        <f t="shared" si="244"/>
        <v>2.4653999999999998</v>
      </c>
      <c r="F263" s="64">
        <f t="shared" si="244"/>
        <v>1.8416999999999999</v>
      </c>
      <c r="G263" s="64">
        <f t="shared" si="244"/>
        <v>0.15329999999999999</v>
      </c>
      <c r="H263" s="64">
        <f t="shared" si="244"/>
        <v>0.17499999999999999</v>
      </c>
      <c r="I263" s="64">
        <f t="shared" si="244"/>
        <v>1.1316185999999999</v>
      </c>
      <c r="J263" s="64">
        <f t="shared" si="244"/>
        <v>1.3038689999999999</v>
      </c>
      <c r="K263" s="64">
        <f t="shared" si="244"/>
        <v>5.0294159999999997E-2</v>
      </c>
      <c r="L263" s="64">
        <f t="shared" si="244"/>
        <v>1.1316185999999999</v>
      </c>
      <c r="M263" s="64">
        <f t="shared" si="216"/>
        <v>8.5224636064140498</v>
      </c>
      <c r="N263" s="64">
        <f t="shared" si="221"/>
        <v>3.2612105508180278E-2</v>
      </c>
      <c r="O263" s="64">
        <f t="shared" si="221"/>
        <v>1.3038689999999999</v>
      </c>
      <c r="P263" s="64">
        <f t="shared" si="217"/>
        <v>1.583967321996141</v>
      </c>
      <c r="Q263" s="64">
        <f t="shared" si="222"/>
        <v>-5.0806106341427792E-4</v>
      </c>
      <c r="R263" s="64">
        <f t="shared" si="222"/>
        <v>5.0294159999999997E-2</v>
      </c>
      <c r="S263" s="64">
        <f t="shared" si="218"/>
        <v>6.0774079839897112E-2</v>
      </c>
      <c r="T263" s="64">
        <f t="shared" si="223"/>
        <v>1.4907007592356164E-3</v>
      </c>
      <c r="U263" s="64">
        <f t="shared" si="223"/>
        <v>6.0260199999999999</v>
      </c>
      <c r="V263" s="64">
        <f t="shared" si="223"/>
        <v>6.4196147452040151</v>
      </c>
      <c r="W263" s="29">
        <f>'2.3 Set aside x2'!D33</f>
        <v>211.02</v>
      </c>
      <c r="X263" s="35">
        <f t="shared" si="229"/>
        <v>0.18999999999999773</v>
      </c>
      <c r="Y263" s="68">
        <f>'2.3 Set aside x2'!F33*k</f>
        <v>2.1861000000000002</v>
      </c>
      <c r="Z263" s="68">
        <f>'2.3 Set aside x2'!G33*k</f>
        <v>1.6442999999999999</v>
      </c>
      <c r="AA263" s="68">
        <f>'2.3 Set aside x2'!H33*k</f>
        <v>0.13650000000000001</v>
      </c>
      <c r="AB263" s="68">
        <f>'2.3 Set aside x2'!I33/2</f>
        <v>0.22</v>
      </c>
      <c r="AC263" s="68">
        <f t="shared" si="230"/>
        <v>1.0034199000000001</v>
      </c>
      <c r="AD263" s="348">
        <f t="shared" si="224"/>
        <v>1.1604285000000001</v>
      </c>
      <c r="AE263" s="68">
        <f t="shared" si="225"/>
        <v>4.4596440000000008E-2</v>
      </c>
      <c r="AF263" s="36">
        <f t="shared" si="231"/>
        <v>1.0034199000000001</v>
      </c>
      <c r="AG263" s="33">
        <f t="shared" si="232"/>
        <v>7.572605743941601</v>
      </c>
      <c r="AH263" s="33">
        <f t="shared" si="233"/>
        <v>2.6592771336074961E-2</v>
      </c>
      <c r="AI263" s="36">
        <f t="shared" si="234"/>
        <v>1.1604285000000001</v>
      </c>
      <c r="AJ263" s="33">
        <f t="shared" si="235"/>
        <v>1.4136617487229539</v>
      </c>
      <c r="AK263" s="33">
        <f t="shared" si="236"/>
        <v>-1.884183042824783E-2</v>
      </c>
      <c r="AL263" s="60">
        <f t="shared" si="237"/>
        <v>4.4596440000000008E-2</v>
      </c>
      <c r="AM263" s="60">
        <f t="shared" si="226"/>
        <v>5.3731555827240457E-2</v>
      </c>
      <c r="AN263" s="60">
        <f t="shared" si="238"/>
        <v>2.0555370403102236E-3</v>
      </c>
      <c r="AO263" s="34">
        <f t="shared" si="239"/>
        <v>5.4429699999999999</v>
      </c>
      <c r="AP263" s="34">
        <f t="shared" si="240"/>
        <v>5.6427764779481349</v>
      </c>
      <c r="AQ263" s="10">
        <f t="shared" si="227"/>
        <v>4.7119972229797469</v>
      </c>
      <c r="AR263" s="10">
        <f t="shared" si="241"/>
        <v>4.1417979348139315</v>
      </c>
      <c r="AS263" s="10">
        <f t="shared" si="242"/>
        <v>-0.57019928816581533</v>
      </c>
      <c r="AT263" s="10">
        <f>SUM(AS$234:AS263)*5</f>
        <v>-31.517431372312892</v>
      </c>
      <c r="AU263" s="10"/>
      <c r="AV263" s="10"/>
      <c r="AW263" s="10"/>
      <c r="AX263" s="10"/>
      <c r="AY263" s="10"/>
      <c r="AZ263" s="11"/>
    </row>
    <row r="264" spans="1:52" x14ac:dyDescent="0.25">
      <c r="A264" s="4">
        <v>150</v>
      </c>
      <c r="B264" s="18">
        <f t="shared" si="219"/>
        <v>2173</v>
      </c>
      <c r="C264" s="39">
        <f t="shared" si="215"/>
        <v>199.67</v>
      </c>
      <c r="D264" s="22">
        <f t="shared" si="228"/>
        <v>0.26999999999998181</v>
      </c>
      <c r="E264" s="64">
        <f t="shared" si="244"/>
        <v>2.4780000000000002</v>
      </c>
      <c r="F264" s="64">
        <f t="shared" si="244"/>
        <v>1.8648</v>
      </c>
      <c r="G264" s="64">
        <f t="shared" si="244"/>
        <v>0.15539999999999998</v>
      </c>
      <c r="H264" s="64">
        <f t="shared" si="244"/>
        <v>0.14000000000000001</v>
      </c>
      <c r="I264" s="64">
        <f t="shared" si="244"/>
        <v>1.1374020000000002</v>
      </c>
      <c r="J264" s="64">
        <f t="shared" si="244"/>
        <v>1.315734</v>
      </c>
      <c r="K264" s="64">
        <f t="shared" si="244"/>
        <v>5.0551200000000004E-2</v>
      </c>
      <c r="L264" s="64">
        <f t="shared" si="244"/>
        <v>1.1374020000000002</v>
      </c>
      <c r="M264" s="64">
        <f t="shared" si="216"/>
        <v>8.5566374932344686</v>
      </c>
      <c r="N264" s="64">
        <f t="shared" si="221"/>
        <v>3.4173886820418886E-2</v>
      </c>
      <c r="O264" s="64">
        <f t="shared" si="221"/>
        <v>1.315734</v>
      </c>
      <c r="P264" s="64">
        <f t="shared" si="217"/>
        <v>1.5957425086403418</v>
      </c>
      <c r="Q264" s="64">
        <f t="shared" si="222"/>
        <v>1.1775186644200852E-2</v>
      </c>
      <c r="R264" s="64">
        <f t="shared" si="222"/>
        <v>5.0551200000000004E-2</v>
      </c>
      <c r="S264" s="64">
        <f t="shared" si="218"/>
        <v>6.1294640993790978E-2</v>
      </c>
      <c r="T264" s="64">
        <f t="shared" si="223"/>
        <v>5.2056115389386565E-4</v>
      </c>
      <c r="U264" s="64">
        <f t="shared" si="223"/>
        <v>6.0296600000000007</v>
      </c>
      <c r="V264" s="64">
        <f t="shared" si="223"/>
        <v>6.3461296346184959</v>
      </c>
      <c r="W264" s="29">
        <f>'2.3 Set aside x2'!D34</f>
        <v>211.38</v>
      </c>
      <c r="X264" s="35">
        <f t="shared" si="229"/>
        <v>0.35999999999998522</v>
      </c>
      <c r="Y264" s="68">
        <f>'2.3 Set aside x2'!F34*k</f>
        <v>2.2532999999999999</v>
      </c>
      <c r="Z264" s="68">
        <f>'2.3 Set aside x2'!G34*k</f>
        <v>1.6254</v>
      </c>
      <c r="AA264" s="68">
        <f>'2.3 Set aside x2'!H34*k</f>
        <v>0.13650000000000001</v>
      </c>
      <c r="AB264" s="68">
        <f>'2.3 Set aside x2'!I34/2</f>
        <v>0.19500000000000001</v>
      </c>
      <c r="AC264" s="68">
        <f t="shared" si="230"/>
        <v>1.0342647</v>
      </c>
      <c r="AD264" s="348">
        <f t="shared" si="224"/>
        <v>1.1697104999999999</v>
      </c>
      <c r="AE264" s="68">
        <f t="shared" si="225"/>
        <v>4.5967319999999999E-2</v>
      </c>
      <c r="AF264" s="36">
        <f t="shared" si="231"/>
        <v>1.0342647</v>
      </c>
      <c r="AG264" s="33">
        <f t="shared" si="232"/>
        <v>7.626600896007826</v>
      </c>
      <c r="AH264" s="33">
        <f t="shared" si="233"/>
        <v>5.3995152066224961E-2</v>
      </c>
      <c r="AI264" s="36">
        <f t="shared" si="234"/>
        <v>1.1697104999999999</v>
      </c>
      <c r="AJ264" s="33">
        <f t="shared" si="235"/>
        <v>1.4196129522065084</v>
      </c>
      <c r="AK264" s="33">
        <f t="shared" si="236"/>
        <v>5.9512034835544902E-3</v>
      </c>
      <c r="AL264" s="60">
        <f t="shared" si="237"/>
        <v>4.5967319999999999E-2</v>
      </c>
      <c r="AM264" s="60">
        <f t="shared" si="226"/>
        <v>5.5465806872286319E-2</v>
      </c>
      <c r="AN264" s="60">
        <f t="shared" si="238"/>
        <v>1.734251045045862E-3</v>
      </c>
      <c r="AO264" s="34">
        <f t="shared" si="239"/>
        <v>5.4732600000000007</v>
      </c>
      <c r="AP264" s="34">
        <f t="shared" si="240"/>
        <v>5.8949406065948109</v>
      </c>
      <c r="AQ264" s="10">
        <f t="shared" si="227"/>
        <v>4.6580591518099759</v>
      </c>
      <c r="AR264" s="10">
        <f t="shared" si="241"/>
        <v>4.3268864052405913</v>
      </c>
      <c r="AS264" s="10">
        <f t="shared" si="242"/>
        <v>-0.33117274656938456</v>
      </c>
      <c r="AT264" s="10">
        <f>SUM(AS$234:AS264)*5</f>
        <v>-33.173295105159816</v>
      </c>
      <c r="AU264" s="10"/>
      <c r="AV264" s="10"/>
      <c r="AW264" s="10"/>
      <c r="AX264" s="10"/>
      <c r="AY264" s="10"/>
      <c r="AZ264" s="11"/>
    </row>
    <row r="265" spans="1:52" x14ac:dyDescent="0.25">
      <c r="K265" s="1"/>
    </row>
    <row r="266" spans="1:52" x14ac:dyDescent="0.25">
      <c r="K266" s="1"/>
    </row>
    <row r="267" spans="1:52" ht="18.75" x14ac:dyDescent="0.3">
      <c r="C267" s="361" t="s">
        <v>19</v>
      </c>
      <c r="D267" s="361"/>
      <c r="E267" s="361"/>
      <c r="F267" s="361"/>
      <c r="G267" s="361"/>
      <c r="H267" s="361"/>
      <c r="I267" s="361"/>
      <c r="J267" s="361"/>
      <c r="K267" s="361"/>
      <c r="L267" s="361"/>
      <c r="M267" s="361"/>
      <c r="N267" s="361"/>
      <c r="O267" s="361"/>
      <c r="P267" s="361"/>
      <c r="Q267" s="361"/>
      <c r="R267" s="361"/>
      <c r="S267" s="361"/>
      <c r="T267" s="361"/>
      <c r="U267" s="361"/>
      <c r="V267" s="361"/>
      <c r="W267" s="362" t="s">
        <v>50</v>
      </c>
      <c r="X267" s="362"/>
      <c r="Y267" s="362"/>
      <c r="Z267" s="362"/>
      <c r="AA267" s="362"/>
      <c r="AB267" s="362"/>
      <c r="AC267" s="362"/>
      <c r="AD267" s="362"/>
      <c r="AE267" s="362"/>
      <c r="AF267" s="362"/>
      <c r="AG267" s="362"/>
      <c r="AH267" s="362"/>
      <c r="AI267" s="362"/>
      <c r="AJ267" s="362"/>
      <c r="AK267" s="362"/>
      <c r="AL267" s="362"/>
      <c r="AM267" s="362"/>
      <c r="AN267" s="362"/>
      <c r="AO267" s="362"/>
      <c r="AP267" s="362"/>
      <c r="AQ267" s="37"/>
      <c r="AR267" s="37"/>
      <c r="AS267" s="37"/>
      <c r="AT267" s="38"/>
      <c r="AU267" s="38"/>
      <c r="AV267" s="38"/>
      <c r="AW267" s="38"/>
      <c r="AX267" s="38"/>
      <c r="AY267" s="38"/>
    </row>
    <row r="268" spans="1:52" ht="135" x14ac:dyDescent="0.25">
      <c r="A268" s="13" t="s">
        <v>4</v>
      </c>
      <c r="B268" s="14" t="s">
        <v>0</v>
      </c>
      <c r="C268" s="58" t="s">
        <v>7</v>
      </c>
      <c r="D268" s="5" t="s">
        <v>6</v>
      </c>
      <c r="E268" s="21" t="s">
        <v>41</v>
      </c>
      <c r="F268" s="58" t="s">
        <v>42</v>
      </c>
      <c r="G268" s="58" t="s">
        <v>43</v>
      </c>
      <c r="H268" s="58"/>
      <c r="I268" s="58" t="s">
        <v>39</v>
      </c>
      <c r="J268" s="58" t="s">
        <v>40</v>
      </c>
      <c r="K268" s="58" t="s">
        <v>44</v>
      </c>
      <c r="L268" s="58" t="s">
        <v>36</v>
      </c>
      <c r="M268" s="15" t="s">
        <v>8</v>
      </c>
      <c r="N268" s="5" t="s">
        <v>11</v>
      </c>
      <c r="O268" s="5" t="s">
        <v>38</v>
      </c>
      <c r="P268" s="15" t="s">
        <v>33</v>
      </c>
      <c r="Q268" s="5" t="s">
        <v>34</v>
      </c>
      <c r="R268" s="58" t="s">
        <v>45</v>
      </c>
      <c r="S268" s="15" t="s">
        <v>46</v>
      </c>
      <c r="T268" s="5" t="s">
        <v>32</v>
      </c>
      <c r="U268" s="5" t="s">
        <v>24</v>
      </c>
      <c r="V268" s="5" t="s">
        <v>1</v>
      </c>
      <c r="W268" s="26" t="s">
        <v>5</v>
      </c>
      <c r="X268" s="26" t="s">
        <v>6</v>
      </c>
      <c r="Y268" s="27" t="s">
        <v>41</v>
      </c>
      <c r="Z268" s="59" t="s">
        <v>42</v>
      </c>
      <c r="AA268" s="59" t="s">
        <v>43</v>
      </c>
      <c r="AB268" s="59" t="s">
        <v>49</v>
      </c>
      <c r="AC268" s="59" t="s">
        <v>39</v>
      </c>
      <c r="AD268" s="59" t="s">
        <v>40</v>
      </c>
      <c r="AE268" s="59" t="s">
        <v>44</v>
      </c>
      <c r="AF268" s="67" t="s">
        <v>36</v>
      </c>
      <c r="AG268" s="26" t="s">
        <v>8</v>
      </c>
      <c r="AH268" s="28" t="s">
        <v>11</v>
      </c>
      <c r="AI268" s="28" t="s">
        <v>38</v>
      </c>
      <c r="AJ268" s="26" t="s">
        <v>33</v>
      </c>
      <c r="AK268" s="28" t="s">
        <v>34</v>
      </c>
      <c r="AL268" s="28" t="s">
        <v>47</v>
      </c>
      <c r="AM268" s="26" t="s">
        <v>46</v>
      </c>
      <c r="AN268" s="28" t="s">
        <v>32</v>
      </c>
      <c r="AO268" s="28" t="s">
        <v>24</v>
      </c>
      <c r="AP268" s="26" t="s">
        <v>1</v>
      </c>
      <c r="AQ268" s="6" t="str">
        <f>"Climate benefit " &amp;C267 &amp; " ton CO2/ha"</f>
        <v>Climate benefit BAU 95% ton CO2/ha</v>
      </c>
      <c r="AR268" s="6" t="str">
        <f>"Climate benefit "&amp;AT267 &amp; " ton CO2/ha"</f>
        <v>Climate benefit  ton CO2/ha</v>
      </c>
      <c r="AS268" s="6" t="str">
        <f>"Diff "&amp;C267&amp;" and "&amp;AT267 &amp; " ton CO2/ha/year"</f>
        <v>Diff BAU 95% and  ton CO2/ha/year</v>
      </c>
      <c r="AT268" s="16" t="s">
        <v>12</v>
      </c>
      <c r="AU268" s="16"/>
      <c r="AV268" s="16"/>
      <c r="AW268" s="6"/>
    </row>
    <row r="269" spans="1:52" x14ac:dyDescent="0.25">
      <c r="A269" s="4">
        <v>0</v>
      </c>
      <c r="B269" s="4">
        <v>2023</v>
      </c>
      <c r="C269" s="39">
        <f t="shared" ref="C269:C299" si="245">C24</f>
        <v>187.18</v>
      </c>
      <c r="D269" s="17"/>
      <c r="E269" s="17"/>
      <c r="F269" s="17"/>
      <c r="G269" s="17"/>
      <c r="H269" s="17"/>
      <c r="I269" s="17"/>
      <c r="J269" s="17"/>
      <c r="K269" s="17"/>
      <c r="L269" s="17"/>
      <c r="M269" s="69">
        <f t="shared" ref="M269:M299" si="246">M24</f>
        <v>15</v>
      </c>
      <c r="N269" s="8"/>
      <c r="O269" s="8"/>
      <c r="P269" s="69">
        <f t="shared" ref="P269:P299" si="247">P24</f>
        <v>1.5</v>
      </c>
      <c r="Q269" s="8"/>
      <c r="R269" s="8"/>
      <c r="S269" s="69">
        <f t="shared" ref="S269:S299" si="248">S24</f>
        <v>0.05</v>
      </c>
      <c r="T269" s="8"/>
      <c r="U269" s="9"/>
      <c r="V269" s="9"/>
      <c r="W269" s="29">
        <f>'2.11 Prod Gust 2017'!D4</f>
        <v>187.68</v>
      </c>
      <c r="X269" s="29"/>
      <c r="Y269" s="29"/>
      <c r="Z269" s="29"/>
      <c r="AA269" s="29"/>
      <c r="AB269" s="29"/>
      <c r="AC269" s="31"/>
      <c r="AD269" s="31"/>
      <c r="AE269" s="31"/>
      <c r="AF269" s="31"/>
      <c r="AG269" s="32">
        <f>AG24</f>
        <v>15</v>
      </c>
      <c r="AH269" s="33"/>
      <c r="AI269" s="33"/>
      <c r="AJ269" s="32">
        <f>AJ24</f>
        <v>1.5</v>
      </c>
      <c r="AK269" s="33"/>
      <c r="AL269" s="33"/>
      <c r="AM269" s="32">
        <f>AM24</f>
        <v>0.05</v>
      </c>
      <c r="AN269" s="33"/>
      <c r="AO269" s="34"/>
      <c r="AP269" s="34"/>
      <c r="AS269">
        <v>0</v>
      </c>
      <c r="AT269">
        <v>0</v>
      </c>
    </row>
    <row r="270" spans="1:52" x14ac:dyDescent="0.25">
      <c r="A270" s="4">
        <v>5</v>
      </c>
      <c r="B270" s="18">
        <f t="shared" ref="B270:B299" si="249">B269+5</f>
        <v>2028</v>
      </c>
      <c r="C270" s="64">
        <f t="shared" si="245"/>
        <v>187.12</v>
      </c>
      <c r="D270" s="64">
        <f t="shared" ref="D270:L270" si="250">D25</f>
        <v>-6.0000000000002274E-2</v>
      </c>
      <c r="E270" s="64">
        <f t="shared" si="250"/>
        <v>2.4842999999999997</v>
      </c>
      <c r="F270" s="64">
        <f t="shared" si="250"/>
        <v>1.6463999999999999</v>
      </c>
      <c r="G270" s="64">
        <f t="shared" si="250"/>
        <v>0.14280000000000001</v>
      </c>
      <c r="H270" s="64">
        <f t="shared" si="250"/>
        <v>0.13500000000000001</v>
      </c>
      <c r="I270" s="64">
        <f t="shared" si="250"/>
        <v>1.1402937</v>
      </c>
      <c r="J270" s="64">
        <f t="shared" si="250"/>
        <v>1.2342854999999999</v>
      </c>
      <c r="K270" s="64">
        <f t="shared" si="250"/>
        <v>5.0679719999999998E-2</v>
      </c>
      <c r="L270" s="64">
        <f t="shared" si="250"/>
        <v>1.1402937</v>
      </c>
      <c r="M270" s="64">
        <f t="shared" si="246"/>
        <v>14.198552149441863</v>
      </c>
      <c r="N270" s="64">
        <f t="shared" ref="N270:O299" si="251">N25</f>
        <v>-0.80144785055813728</v>
      </c>
      <c r="O270" s="64">
        <f t="shared" si="251"/>
        <v>1.2342854999999999</v>
      </c>
      <c r="P270" s="64">
        <f t="shared" si="247"/>
        <v>1.4994505429449552</v>
      </c>
      <c r="Q270" s="64">
        <f t="shared" ref="Q270:R299" si="252">Q25</f>
        <v>-5.49457055044833E-4</v>
      </c>
      <c r="R270" s="64">
        <f t="shared" si="252"/>
        <v>5.0679719999999998E-2</v>
      </c>
      <c r="S270" s="64">
        <f t="shared" si="248"/>
        <v>5.9518554764831845E-2</v>
      </c>
      <c r="T270" s="64">
        <f t="shared" ref="T270:V299" si="253">T25</f>
        <v>9.5185547648318422E-3</v>
      </c>
      <c r="U270" s="64">
        <f t="shared" si="253"/>
        <v>5.7310499999999989</v>
      </c>
      <c r="V270" s="64">
        <f t="shared" si="253"/>
        <v>4.8785712471516467</v>
      </c>
      <c r="W270" s="29">
        <f>'2.11 Prod Gust 2017'!D5</f>
        <v>186.52</v>
      </c>
      <c r="X270" s="35">
        <f>W270-W269</f>
        <v>-1.1599999999999966</v>
      </c>
      <c r="Y270" s="29">
        <f>'2.11 Prod Gust 2017'!F5*k</f>
        <v>2.5032000000000001</v>
      </c>
      <c r="Z270" s="29">
        <f>'2.11 Prod Gust 2017'!G5*k</f>
        <v>1.6400999999999999</v>
      </c>
      <c r="AA270" s="29">
        <f>'2.11 Prod Gust 2017'!H5*k</f>
        <v>0.14280000000000001</v>
      </c>
      <c r="AB270" s="29">
        <f>SUM('2.11 Prod Gust 2017'!I5:J5)/2</f>
        <v>1.9100000000000001</v>
      </c>
      <c r="AC270" s="29">
        <f t="shared" ref="AC270:AC299" si="254">p*Y270</f>
        <v>1.1489688</v>
      </c>
      <c r="AD270" s="348">
        <f t="shared" ref="AD270:AD299" si="255">Z270*paperpulp+Y270*(ppaperboard+papertimb)</f>
        <v>1.2365219999999999</v>
      </c>
      <c r="AE270" s="68">
        <f>Y270*pboard</f>
        <v>5.1065280000000005E-2</v>
      </c>
      <c r="AF270" s="36">
        <f>AC270</f>
        <v>1.1489688</v>
      </c>
      <c r="AG270" s="33">
        <f t="shared" ref="AG270:AG299" si="256">AG269*EXP(-qsawn*5)+AF270</f>
        <v>14.207227249441862</v>
      </c>
      <c r="AH270" s="33">
        <f>AG270-AG269</f>
        <v>-0.79277275055813767</v>
      </c>
      <c r="AI270" s="36">
        <f>AD270</f>
        <v>1.2365219999999999</v>
      </c>
      <c r="AJ270" s="33">
        <f t="shared" ref="AJ270:AJ299" si="257">AJ269*EXP(-qpap*5)+AI270</f>
        <v>1.5016870429449551</v>
      </c>
      <c r="AK270" s="33">
        <f>AJ270-AJ269</f>
        <v>1.6870429449551416E-3</v>
      </c>
      <c r="AL270" s="60">
        <f>AE270</f>
        <v>5.1065280000000005E-2</v>
      </c>
      <c r="AM270" s="60">
        <f t="shared" ref="AM270:AM299" si="258">AM269*EXP(-qpap*5)+AL270</f>
        <v>5.9904114764831852E-2</v>
      </c>
      <c r="AN270" s="60">
        <f>AM270-AM269</f>
        <v>9.9041147648318492E-3</v>
      </c>
      <c r="AO270" s="34">
        <f>(Z270+Y270+AA270+AB305)*SFtot</f>
        <v>6.260930000000001</v>
      </c>
      <c r="AP270" s="34">
        <f>X270+AO270+AK270+AN270+AH270</f>
        <v>4.3197484071516543</v>
      </c>
      <c r="AQ270" s="10">
        <f t="shared" ref="AQ270:AQ299" si="259">V270*3.67/5</f>
        <v>3.5808712954093087</v>
      </c>
      <c r="AR270" s="10">
        <f>AP270*3.67/5</f>
        <v>3.170695330849314</v>
      </c>
      <c r="AS270" s="10">
        <f>(AR270-AQ270)</f>
        <v>-0.41017596455999472</v>
      </c>
      <c r="AT270" s="10">
        <f>SUM(AS$270:AS270)*5</f>
        <v>-2.0508798227999736</v>
      </c>
      <c r="AU270" s="10"/>
      <c r="AV270" s="10"/>
      <c r="AW270" s="10"/>
      <c r="AY270" s="10"/>
    </row>
    <row r="271" spans="1:52" x14ac:dyDescent="0.25">
      <c r="A271" s="4">
        <v>10</v>
      </c>
      <c r="B271" s="18">
        <f t="shared" si="249"/>
        <v>2033</v>
      </c>
      <c r="C271" s="64">
        <f t="shared" si="245"/>
        <v>187.21</v>
      </c>
      <c r="D271" s="64">
        <f t="shared" ref="D271:L271" si="260">D26</f>
        <v>9.0000000000003411E-2</v>
      </c>
      <c r="E271" s="64">
        <f t="shared" si="260"/>
        <v>2.3519999999999999</v>
      </c>
      <c r="F271" s="64">
        <f t="shared" si="260"/>
        <v>1.7094</v>
      </c>
      <c r="G271" s="64">
        <f t="shared" si="260"/>
        <v>0.14280000000000001</v>
      </c>
      <c r="H271" s="64">
        <f t="shared" si="260"/>
        <v>0.16</v>
      </c>
      <c r="I271" s="64">
        <f t="shared" si="260"/>
        <v>1.0795680000000001</v>
      </c>
      <c r="J271" s="64">
        <f t="shared" si="260"/>
        <v>1.2258119999999999</v>
      </c>
      <c r="K271" s="64">
        <f t="shared" si="260"/>
        <v>4.7980800000000004E-2</v>
      </c>
      <c r="L271" s="64">
        <f t="shared" si="260"/>
        <v>1.0795680000000001</v>
      </c>
      <c r="M271" s="64">
        <f t="shared" si="246"/>
        <v>13.440125571686007</v>
      </c>
      <c r="N271" s="64">
        <f t="shared" si="251"/>
        <v>-0.75842657775585565</v>
      </c>
      <c r="O271" s="64">
        <f t="shared" si="251"/>
        <v>1.2258119999999999</v>
      </c>
      <c r="P271" s="64">
        <f t="shared" si="247"/>
        <v>1.4908799117425571</v>
      </c>
      <c r="Q271" s="64">
        <f t="shared" si="252"/>
        <v>-8.5706312023980935E-3</v>
      </c>
      <c r="R271" s="64">
        <f t="shared" si="252"/>
        <v>4.7980800000000004E-2</v>
      </c>
      <c r="S271" s="64">
        <f t="shared" si="248"/>
        <v>5.8502293420158877E-2</v>
      </c>
      <c r="T271" s="64">
        <f t="shared" si="253"/>
        <v>-1.0162613446729682E-3</v>
      </c>
      <c r="U271" s="64">
        <f t="shared" si="253"/>
        <v>5.6734600000000004</v>
      </c>
      <c r="V271" s="64">
        <f t="shared" si="253"/>
        <v>4.9954465296970776</v>
      </c>
      <c r="W271" s="29">
        <f>'2.11 Prod Gust 2017'!D6</f>
        <v>185.32</v>
      </c>
      <c r="X271" s="35">
        <f t="shared" ref="X271:X299" si="261">W271-W270</f>
        <v>-1.2000000000000171</v>
      </c>
      <c r="Y271" s="29">
        <f>'2.11 Prod Gust 2017'!F6*k</f>
        <v>2.3351999999999999</v>
      </c>
      <c r="Z271" s="29">
        <f>'2.11 Prod Gust 2017'!G6*k</f>
        <v>1.7177999999999998</v>
      </c>
      <c r="AA271" s="29">
        <f>'2.11 Prod Gust 2017'!H6*k</f>
        <v>0.14280000000000001</v>
      </c>
      <c r="AB271" s="29">
        <f>SUM('2.11 Prod Gust 2017'!I6:J6)/2</f>
        <v>1.9350000000000001</v>
      </c>
      <c r="AC271" s="29">
        <f t="shared" si="254"/>
        <v>1.0718567999999999</v>
      </c>
      <c r="AD271" s="348">
        <f t="shared" si="255"/>
        <v>1.224888</v>
      </c>
      <c r="AE271" s="68">
        <f t="shared" ref="AE271:AE299" si="262">Y271*pboard</f>
        <v>4.7638079999999999E-2</v>
      </c>
      <c r="AF271" s="36">
        <f t="shared" ref="AF271:AF299" si="263">AC271</f>
        <v>1.0718567999999999</v>
      </c>
      <c r="AG271" s="33">
        <f t="shared" si="256"/>
        <v>13.439966484877658</v>
      </c>
      <c r="AH271" s="33">
        <f t="shared" ref="AH271:AH299" si="264">AG271-AG270</f>
        <v>-0.76726076456420422</v>
      </c>
      <c r="AI271" s="36">
        <f t="shared" ref="AI271:AI299" si="265">AD271</f>
        <v>1.224888</v>
      </c>
      <c r="AJ271" s="33">
        <f t="shared" si="257"/>
        <v>1.490351272821588</v>
      </c>
      <c r="AK271" s="33">
        <f t="shared" ref="AK271:AK299" si="266">AJ271-AJ270</f>
        <v>-1.1335770123367173E-2</v>
      </c>
      <c r="AL271" s="60">
        <f t="shared" ref="AL271:AL299" si="267">AE271</f>
        <v>4.7638079999999999E-2</v>
      </c>
      <c r="AM271" s="60">
        <f t="shared" si="258"/>
        <v>5.8227731442797449E-2</v>
      </c>
      <c r="AN271" s="60">
        <f t="shared" ref="AN271:AN299" si="268">AM271-AM270</f>
        <v>-1.6763833220344027E-3</v>
      </c>
      <c r="AO271" s="34">
        <f t="shared" ref="AO271:AO299" si="269">(Z271+Y271+AA271+AB271)*SFtot</f>
        <v>7.9700400000000009</v>
      </c>
      <c r="AP271" s="34">
        <f t="shared" ref="AP271:AP299" si="270">X271+AO271+AK271+AN271+AH271</f>
        <v>5.9897670819903785</v>
      </c>
      <c r="AQ271" s="10">
        <f t="shared" si="259"/>
        <v>3.6666577527976552</v>
      </c>
      <c r="AR271" s="10">
        <f t="shared" ref="AR271:AR299" si="271">AP271*3.67/5</f>
        <v>4.3964890381809374</v>
      </c>
      <c r="AS271" s="10">
        <f t="shared" ref="AS271:AS299" si="272">(AR271-AQ271)</f>
        <v>0.72983128538328224</v>
      </c>
      <c r="AT271" s="10">
        <f>SUM(AS$270:AS271)*5</f>
        <v>1.5982766041164376</v>
      </c>
      <c r="AU271" s="10"/>
      <c r="AV271" s="10"/>
      <c r="AW271" s="10"/>
      <c r="AY271" s="10"/>
    </row>
    <row r="272" spans="1:52" x14ac:dyDescent="0.25">
      <c r="A272" s="4">
        <v>15</v>
      </c>
      <c r="B272" s="18">
        <f t="shared" si="249"/>
        <v>2038</v>
      </c>
      <c r="C272" s="64">
        <f t="shared" si="245"/>
        <v>187.3</v>
      </c>
      <c r="D272" s="64">
        <f t="shared" ref="D272:L272" si="273">D27</f>
        <v>9.0000000000003411E-2</v>
      </c>
      <c r="E272" s="64">
        <f t="shared" si="273"/>
        <v>2.1923999999999997</v>
      </c>
      <c r="F272" s="64">
        <f t="shared" si="273"/>
        <v>1.6862999999999999</v>
      </c>
      <c r="G272" s="64">
        <f t="shared" si="273"/>
        <v>0.1386</v>
      </c>
      <c r="H272" s="64">
        <f t="shared" si="273"/>
        <v>0.12</v>
      </c>
      <c r="I272" s="64">
        <f t="shared" si="273"/>
        <v>1.0063115999999999</v>
      </c>
      <c r="J272" s="64">
        <f t="shared" si="273"/>
        <v>1.1779319999999998</v>
      </c>
      <c r="K272" s="64">
        <f t="shared" si="273"/>
        <v>4.4724959999999994E-2</v>
      </c>
      <c r="L272" s="64">
        <f t="shared" si="273"/>
        <v>1.0063115999999999</v>
      </c>
      <c r="M272" s="64">
        <f t="shared" si="246"/>
        <v>12.706620487201896</v>
      </c>
      <c r="N272" s="64">
        <f t="shared" si="251"/>
        <v>-0.73350508448411134</v>
      </c>
      <c r="O272" s="64">
        <f t="shared" si="251"/>
        <v>1.1779319999999998</v>
      </c>
      <c r="P272" s="64">
        <f t="shared" si="247"/>
        <v>1.4414848238819906</v>
      </c>
      <c r="Q272" s="64">
        <f t="shared" si="252"/>
        <v>-4.9395087860566456E-2</v>
      </c>
      <c r="R272" s="64">
        <f t="shared" si="252"/>
        <v>4.4724959999999994E-2</v>
      </c>
      <c r="S272" s="64">
        <f t="shared" si="248"/>
        <v>5.5066802098089868E-2</v>
      </c>
      <c r="T272" s="64">
        <f t="shared" si="253"/>
        <v>-3.4354913220690092E-3</v>
      </c>
      <c r="U272" s="64">
        <f t="shared" si="253"/>
        <v>5.3784900000000002</v>
      </c>
      <c r="V272" s="64">
        <f t="shared" si="253"/>
        <v>4.6821543363332569</v>
      </c>
      <c r="W272" s="29">
        <f>'2.11 Prod Gust 2017'!D7</f>
        <v>184.4</v>
      </c>
      <c r="X272" s="35">
        <f t="shared" si="261"/>
        <v>-0.91999999999998749</v>
      </c>
      <c r="Y272" s="29">
        <f>'2.11 Prod Gust 2017'!F7*k</f>
        <v>2.1755999999999998</v>
      </c>
      <c r="Z272" s="29">
        <f>'2.11 Prod Gust 2017'!G7*k</f>
        <v>1.6988999999999999</v>
      </c>
      <c r="AA272" s="29">
        <f>'2.11 Prod Gust 2017'!H7*k</f>
        <v>0.1386</v>
      </c>
      <c r="AB272" s="29">
        <f>SUM('2.11 Prod Gust 2017'!I7:J7)/2</f>
        <v>1.75</v>
      </c>
      <c r="AC272" s="29">
        <f t="shared" si="254"/>
        <v>0.99860039999999994</v>
      </c>
      <c r="AD272" s="348">
        <f t="shared" si="255"/>
        <v>1.178604</v>
      </c>
      <c r="AE272" s="68">
        <f t="shared" si="262"/>
        <v>4.4382239999999996E-2</v>
      </c>
      <c r="AF272" s="36">
        <f t="shared" si="263"/>
        <v>0.99860039999999994</v>
      </c>
      <c r="AG272" s="33">
        <f t="shared" si="256"/>
        <v>12.698770794091274</v>
      </c>
      <c r="AH272" s="33">
        <f t="shared" si="264"/>
        <v>-0.74119569078638392</v>
      </c>
      <c r="AI272" s="36">
        <f t="shared" si="265"/>
        <v>1.178604</v>
      </c>
      <c r="AJ272" s="33">
        <f t="shared" si="257"/>
        <v>1.4420633728405368</v>
      </c>
      <c r="AK272" s="33">
        <f t="shared" si="266"/>
        <v>-4.8287899981051208E-2</v>
      </c>
      <c r="AL272" s="60">
        <f t="shared" si="267"/>
        <v>4.4382239999999996E-2</v>
      </c>
      <c r="AM272" s="60">
        <f t="shared" si="258"/>
        <v>5.4675545939077808E-2</v>
      </c>
      <c r="AN272" s="60">
        <f t="shared" si="268"/>
        <v>-3.5521855037196418E-3</v>
      </c>
      <c r="AO272" s="34">
        <f t="shared" si="269"/>
        <v>7.4920299999999997</v>
      </c>
      <c r="AP272" s="34">
        <f t="shared" si="270"/>
        <v>5.7789942237288567</v>
      </c>
      <c r="AQ272" s="10">
        <f t="shared" si="259"/>
        <v>3.4367012828686105</v>
      </c>
      <c r="AR272" s="10">
        <f t="shared" si="271"/>
        <v>4.2417817602169805</v>
      </c>
      <c r="AS272" s="10">
        <f t="shared" si="272"/>
        <v>0.80508047734836996</v>
      </c>
      <c r="AT272" s="10">
        <f>SUM(AS$270:AS272)*5</f>
        <v>5.6236789908582878</v>
      </c>
      <c r="AU272" s="10"/>
      <c r="AV272" s="10"/>
      <c r="AW272" s="10"/>
      <c r="AY272" s="10"/>
    </row>
    <row r="273" spans="1:53" x14ac:dyDescent="0.25">
      <c r="A273" s="4">
        <v>20</v>
      </c>
      <c r="B273" s="18">
        <f t="shared" si="249"/>
        <v>2043</v>
      </c>
      <c r="C273" s="64">
        <f t="shared" si="245"/>
        <v>187.56</v>
      </c>
      <c r="D273" s="64">
        <f t="shared" ref="D273:L273" si="274">D28</f>
        <v>0.25999999999999091</v>
      </c>
      <c r="E273" s="64">
        <f t="shared" si="274"/>
        <v>2.0055000000000001</v>
      </c>
      <c r="F273" s="64">
        <f t="shared" si="274"/>
        <v>1.8837000000000002</v>
      </c>
      <c r="G273" s="64">
        <f t="shared" si="274"/>
        <v>0.14489999999999997</v>
      </c>
      <c r="H273" s="64">
        <f t="shared" si="274"/>
        <v>0.13500000000000001</v>
      </c>
      <c r="I273" s="64">
        <f t="shared" si="274"/>
        <v>0.92052450000000008</v>
      </c>
      <c r="J273" s="64">
        <f t="shared" si="274"/>
        <v>1.2071535</v>
      </c>
      <c r="K273" s="64">
        <f t="shared" si="274"/>
        <v>4.0912200000000003E-2</v>
      </c>
      <c r="L273" s="64">
        <f t="shared" si="274"/>
        <v>0.92052450000000008</v>
      </c>
      <c r="M273" s="64">
        <f t="shared" si="246"/>
        <v>11.982280122723683</v>
      </c>
      <c r="N273" s="64">
        <f t="shared" si="251"/>
        <v>-0.72434036447821271</v>
      </c>
      <c r="O273" s="64">
        <f t="shared" si="251"/>
        <v>1.2071535</v>
      </c>
      <c r="P273" s="64">
        <f t="shared" si="247"/>
        <v>1.461974423486113</v>
      </c>
      <c r="Q273" s="64">
        <f t="shared" si="252"/>
        <v>2.0489599604122333E-2</v>
      </c>
      <c r="R273" s="64">
        <f t="shared" si="252"/>
        <v>4.0912200000000003E-2</v>
      </c>
      <c r="S273" s="64">
        <f t="shared" si="248"/>
        <v>5.064672729545424E-2</v>
      </c>
      <c r="T273" s="64">
        <f t="shared" si="253"/>
        <v>-4.4200748026356276E-3</v>
      </c>
      <c r="U273" s="64">
        <f t="shared" si="253"/>
        <v>5.4198300000000001</v>
      </c>
      <c r="V273" s="64">
        <f t="shared" si="253"/>
        <v>4.9715591603232649</v>
      </c>
      <c r="W273" s="29">
        <f>'2.11 Prod Gust 2017'!D8</f>
        <v>184.21</v>
      </c>
      <c r="X273" s="35">
        <f t="shared" si="261"/>
        <v>-0.18999999999999773</v>
      </c>
      <c r="Y273" s="29">
        <f>'2.11 Prod Gust 2017'!F8*k</f>
        <v>2.0831999999999997</v>
      </c>
      <c r="Z273" s="29">
        <f>'2.11 Prod Gust 2017'!G8*k</f>
        <v>1.8794999999999997</v>
      </c>
      <c r="AA273" s="29">
        <f>'2.11 Prod Gust 2017'!H8*k</f>
        <v>0.14699999999999999</v>
      </c>
      <c r="AB273" s="29">
        <f>SUM('2.11 Prod Gust 2017'!I8:J8)/2</f>
        <v>1.73</v>
      </c>
      <c r="AC273" s="29">
        <f t="shared" si="254"/>
        <v>0.95618879999999995</v>
      </c>
      <c r="AD273" s="348">
        <f t="shared" si="255"/>
        <v>1.2245939999999997</v>
      </c>
      <c r="AE273" s="68">
        <f t="shared" si="262"/>
        <v>4.2497279999999998E-2</v>
      </c>
      <c r="AF273" s="36">
        <f t="shared" si="263"/>
        <v>0.95618879999999995</v>
      </c>
      <c r="AG273" s="33">
        <f t="shared" si="256"/>
        <v>12.011110867964527</v>
      </c>
      <c r="AH273" s="33">
        <f t="shared" si="264"/>
        <v>-0.68765992612674687</v>
      </c>
      <c r="AI273" s="36">
        <f t="shared" si="265"/>
        <v>1.2245939999999997</v>
      </c>
      <c r="AJ273" s="33">
        <f t="shared" si="257"/>
        <v>1.4795171974590717</v>
      </c>
      <c r="AK273" s="33">
        <f t="shared" si="266"/>
        <v>3.745382461853497E-2</v>
      </c>
      <c r="AL273" s="60">
        <f t="shared" si="267"/>
        <v>4.2497279999999998E-2</v>
      </c>
      <c r="AM273" s="60">
        <f t="shared" si="258"/>
        <v>5.2162642324649629E-2</v>
      </c>
      <c r="AN273" s="60">
        <f t="shared" si="268"/>
        <v>-2.5129036144281788E-3</v>
      </c>
      <c r="AO273" s="34">
        <f t="shared" si="269"/>
        <v>7.5916099999999984</v>
      </c>
      <c r="AP273" s="34">
        <f t="shared" si="270"/>
        <v>6.7488909948773612</v>
      </c>
      <c r="AQ273" s="10">
        <f t="shared" si="259"/>
        <v>3.6491244236772764</v>
      </c>
      <c r="AR273" s="10">
        <f t="shared" si="271"/>
        <v>4.9536859902399835</v>
      </c>
      <c r="AS273" s="10">
        <f t="shared" si="272"/>
        <v>1.3045615665627071</v>
      </c>
      <c r="AT273" s="10">
        <f>SUM(AS$270:AS273)*5</f>
        <v>12.146486823671822</v>
      </c>
      <c r="AU273" s="10"/>
      <c r="AV273" s="10"/>
      <c r="AW273" s="10"/>
      <c r="AY273" s="10"/>
    </row>
    <row r="274" spans="1:53" x14ac:dyDescent="0.25">
      <c r="A274" s="4">
        <v>25</v>
      </c>
      <c r="B274" s="18">
        <f t="shared" si="249"/>
        <v>2048</v>
      </c>
      <c r="C274" s="64">
        <f t="shared" si="245"/>
        <v>188.29</v>
      </c>
      <c r="D274" s="64">
        <f t="shared" ref="D274:L274" si="275">D29</f>
        <v>0.72999999999998977</v>
      </c>
      <c r="E274" s="64">
        <f t="shared" si="275"/>
        <v>2.0705999999999998</v>
      </c>
      <c r="F274" s="64">
        <f t="shared" si="275"/>
        <v>1.9047000000000001</v>
      </c>
      <c r="G274" s="64">
        <f t="shared" si="275"/>
        <v>0.14699999999999999</v>
      </c>
      <c r="H274" s="64">
        <f t="shared" si="275"/>
        <v>0.155</v>
      </c>
      <c r="I274" s="64">
        <f t="shared" si="275"/>
        <v>0.95040539999999996</v>
      </c>
      <c r="J274" s="64">
        <f t="shared" si="275"/>
        <v>1.2310829999999999</v>
      </c>
      <c r="K274" s="64">
        <f t="shared" si="275"/>
        <v>4.2240239999999998E-2</v>
      </c>
      <c r="L274" s="64">
        <f t="shared" si="275"/>
        <v>0.95040539999999996</v>
      </c>
      <c r="M274" s="64">
        <f t="shared" si="246"/>
        <v>11.381586110409053</v>
      </c>
      <c r="N274" s="64">
        <f t="shared" si="251"/>
        <v>-0.60069401231463004</v>
      </c>
      <c r="O274" s="64">
        <f t="shared" si="251"/>
        <v>1.2310829999999999</v>
      </c>
      <c r="P274" s="64">
        <f t="shared" si="247"/>
        <v>1.4895260071920808</v>
      </c>
      <c r="Q274" s="64">
        <f t="shared" si="252"/>
        <v>2.7551583705967886E-2</v>
      </c>
      <c r="R274" s="64">
        <f t="shared" si="252"/>
        <v>4.2240239999999998E-2</v>
      </c>
      <c r="S274" s="64">
        <f t="shared" si="248"/>
        <v>5.1193401078880374E-2</v>
      </c>
      <c r="T274" s="64">
        <f t="shared" si="253"/>
        <v>5.4667378342613399E-4</v>
      </c>
      <c r="U274" s="64">
        <f t="shared" si="253"/>
        <v>5.5604900000000006</v>
      </c>
      <c r="V274" s="64">
        <f t="shared" si="253"/>
        <v>5.7178942451747545</v>
      </c>
      <c r="W274" s="29">
        <f>'2.11 Prod Gust 2017'!D9</f>
        <v>184.41</v>
      </c>
      <c r="X274" s="35">
        <f t="shared" si="261"/>
        <v>0.19999999999998863</v>
      </c>
      <c r="Y274" s="29">
        <f>'2.11 Prod Gust 2017'!F9*k</f>
        <v>2.0769000000000002</v>
      </c>
      <c r="Z274" s="29">
        <f>'2.11 Prod Gust 2017'!G9*k</f>
        <v>1.9970999999999999</v>
      </c>
      <c r="AA274" s="29">
        <f>'2.11 Prod Gust 2017'!H9*k</f>
        <v>0.15329999999999999</v>
      </c>
      <c r="AB274" s="29">
        <f>SUM('2.11 Prod Gust 2017'!I9:J9)/2</f>
        <v>1.665</v>
      </c>
      <c r="AC274" s="29">
        <f t="shared" si="254"/>
        <v>0.95329710000000012</v>
      </c>
      <c r="AD274" s="348">
        <f t="shared" si="255"/>
        <v>1.2677385000000001</v>
      </c>
      <c r="AE274" s="68">
        <f t="shared" si="262"/>
        <v>4.2368760000000005E-2</v>
      </c>
      <c r="AF274" s="36">
        <f t="shared" si="263"/>
        <v>0.95329710000000012</v>
      </c>
      <c r="AG274" s="33">
        <f t="shared" si="256"/>
        <v>11.409576431918717</v>
      </c>
      <c r="AH274" s="33">
        <f t="shared" si="264"/>
        <v>-0.60153443604581014</v>
      </c>
      <c r="AI274" s="36">
        <f t="shared" si="265"/>
        <v>1.2677385000000001</v>
      </c>
      <c r="AJ274" s="33">
        <f t="shared" si="257"/>
        <v>1.5292826608013566</v>
      </c>
      <c r="AK274" s="33">
        <f t="shared" si="266"/>
        <v>4.9765463342284821E-2</v>
      </c>
      <c r="AL274" s="60">
        <f t="shared" si="267"/>
        <v>4.2368760000000005E-2</v>
      </c>
      <c r="AM274" s="60">
        <f t="shared" si="258"/>
        <v>5.1589899528092051E-2</v>
      </c>
      <c r="AN274" s="60">
        <f t="shared" si="268"/>
        <v>-5.7274279655757793E-4</v>
      </c>
      <c r="AO274" s="34">
        <f t="shared" si="269"/>
        <v>7.6599899999999996</v>
      </c>
      <c r="AP274" s="34">
        <f t="shared" si="270"/>
        <v>7.3076482844999058</v>
      </c>
      <c r="AQ274" s="10">
        <f t="shared" si="259"/>
        <v>4.1969343759582696</v>
      </c>
      <c r="AR274" s="10">
        <f t="shared" si="271"/>
        <v>5.3638138408229308</v>
      </c>
      <c r="AS274" s="10">
        <f t="shared" si="272"/>
        <v>1.1668794648646612</v>
      </c>
      <c r="AT274" s="10">
        <f>SUM(AS$270:AS274)*5</f>
        <v>17.980884147995127</v>
      </c>
      <c r="AU274" s="10"/>
      <c r="AV274" s="10"/>
      <c r="AW274" s="10"/>
      <c r="AY274" s="10"/>
    </row>
    <row r="275" spans="1:53" x14ac:dyDescent="0.25">
      <c r="A275" s="4">
        <v>30</v>
      </c>
      <c r="B275" s="18">
        <f t="shared" si="249"/>
        <v>2053</v>
      </c>
      <c r="C275" s="64">
        <f t="shared" si="245"/>
        <v>189.11</v>
      </c>
      <c r="D275" s="64">
        <f t="shared" ref="D275:L275" si="276">D30</f>
        <v>0.8200000000000216</v>
      </c>
      <c r="E275" s="64">
        <f t="shared" si="276"/>
        <v>2.1902999999999997</v>
      </c>
      <c r="F275" s="64">
        <f t="shared" si="276"/>
        <v>1.8878999999999999</v>
      </c>
      <c r="G275" s="64">
        <f t="shared" si="276"/>
        <v>0.14909999999999998</v>
      </c>
      <c r="H275" s="64">
        <f t="shared" si="276"/>
        <v>0.105</v>
      </c>
      <c r="I275" s="64">
        <f t="shared" si="276"/>
        <v>1.0053477</v>
      </c>
      <c r="J275" s="64">
        <f t="shared" si="276"/>
        <v>1.2540255</v>
      </c>
      <c r="K275" s="64">
        <f t="shared" si="276"/>
        <v>4.4682119999999999E-2</v>
      </c>
      <c r="L275" s="64">
        <f t="shared" si="276"/>
        <v>1.0053477</v>
      </c>
      <c r="M275" s="64">
        <f t="shared" si="246"/>
        <v>10.913593899619944</v>
      </c>
      <c r="N275" s="64">
        <f t="shared" si="251"/>
        <v>-0.46799221078910946</v>
      </c>
      <c r="O275" s="64">
        <f t="shared" si="251"/>
        <v>1.2540255</v>
      </c>
      <c r="P275" s="64">
        <f t="shared" si="247"/>
        <v>1.5173389851098107</v>
      </c>
      <c r="Q275" s="64">
        <f t="shared" si="252"/>
        <v>2.7812977917729853E-2</v>
      </c>
      <c r="R275" s="64">
        <f t="shared" si="252"/>
        <v>4.4682119999999999E-2</v>
      </c>
      <c r="S275" s="64">
        <f t="shared" si="248"/>
        <v>5.3731920263719757E-2</v>
      </c>
      <c r="T275" s="64">
        <f t="shared" si="253"/>
        <v>2.5385191848393829E-3</v>
      </c>
      <c r="U275" s="64">
        <f t="shared" si="253"/>
        <v>5.6319900000000001</v>
      </c>
      <c r="V275" s="64">
        <f t="shared" si="253"/>
        <v>6.0143492863134815</v>
      </c>
      <c r="W275" s="29">
        <f>'2.11 Prod Gust 2017'!D10</f>
        <v>184.85</v>
      </c>
      <c r="X275" s="35">
        <f t="shared" si="261"/>
        <v>0.43999999999999773</v>
      </c>
      <c r="Y275" s="29">
        <f>'2.11 Prod Gust 2017'!F10*k</f>
        <v>2.2469999999999999</v>
      </c>
      <c r="Z275" s="29">
        <f>'2.11 Prod Gust 2017'!G10*k</f>
        <v>1.9487999999999999</v>
      </c>
      <c r="AA275" s="29">
        <f>'2.11 Prod Gust 2017'!H10*k</f>
        <v>0.15329999999999999</v>
      </c>
      <c r="AB275" s="29">
        <f>SUM('2.11 Prod Gust 2017'!I10:J10)/2</f>
        <v>1.6349999999999998</v>
      </c>
      <c r="AC275" s="29">
        <f t="shared" si="254"/>
        <v>1.0313730000000001</v>
      </c>
      <c r="AD275" s="348">
        <f t="shared" si="255"/>
        <v>1.291059</v>
      </c>
      <c r="AE275" s="68">
        <f t="shared" si="262"/>
        <v>4.5838799999999999E-2</v>
      </c>
      <c r="AF275" s="36">
        <f t="shared" si="263"/>
        <v>1.0313730000000001</v>
      </c>
      <c r="AG275" s="33">
        <f t="shared" si="256"/>
        <v>10.963986189777021</v>
      </c>
      <c r="AH275" s="33">
        <f t="shared" si="264"/>
        <v>-0.44559024214169618</v>
      </c>
      <c r="AI275" s="36">
        <f t="shared" si="265"/>
        <v>1.291059</v>
      </c>
      <c r="AJ275" s="33">
        <f t="shared" si="257"/>
        <v>1.5614005349509115</v>
      </c>
      <c r="AK275" s="33">
        <f t="shared" si="266"/>
        <v>3.2117874149554915E-2</v>
      </c>
      <c r="AL275" s="60">
        <f t="shared" si="267"/>
        <v>4.5838799999999999E-2</v>
      </c>
      <c r="AM275" s="60">
        <f t="shared" si="258"/>
        <v>5.4958691949261639E-2</v>
      </c>
      <c r="AN275" s="60">
        <f t="shared" si="268"/>
        <v>3.3687924211695877E-3</v>
      </c>
      <c r="AO275" s="34">
        <f t="shared" si="269"/>
        <v>7.7793299999999999</v>
      </c>
      <c r="AP275" s="34">
        <f t="shared" si="270"/>
        <v>7.8092264244290241</v>
      </c>
      <c r="AQ275" s="10">
        <f t="shared" si="259"/>
        <v>4.4145323761540949</v>
      </c>
      <c r="AR275" s="10">
        <f t="shared" si="271"/>
        <v>5.7319721955309033</v>
      </c>
      <c r="AS275" s="10">
        <f t="shared" si="272"/>
        <v>1.3174398193768084</v>
      </c>
      <c r="AT275" s="10">
        <f>SUM(AS$270:AS275)*5</f>
        <v>24.568083244879169</v>
      </c>
      <c r="AU275" s="10"/>
      <c r="AV275" s="10"/>
      <c r="AW275" s="10"/>
      <c r="AY275" s="10"/>
    </row>
    <row r="276" spans="1:53" x14ac:dyDescent="0.25">
      <c r="A276" s="4">
        <v>35</v>
      </c>
      <c r="B276" s="18">
        <f t="shared" si="249"/>
        <v>2058</v>
      </c>
      <c r="C276" s="64">
        <f t="shared" si="245"/>
        <v>189.96</v>
      </c>
      <c r="D276" s="64">
        <f t="shared" ref="D276:L276" si="277">D31</f>
        <v>0.84999999999999432</v>
      </c>
      <c r="E276" s="64">
        <f t="shared" si="277"/>
        <v>2.0748000000000002</v>
      </c>
      <c r="F276" s="64">
        <f t="shared" si="277"/>
        <v>2.0055000000000001</v>
      </c>
      <c r="G276" s="64">
        <f t="shared" si="277"/>
        <v>0.15329999999999999</v>
      </c>
      <c r="H276" s="64">
        <f t="shared" si="277"/>
        <v>0.14499999999999999</v>
      </c>
      <c r="I276" s="64">
        <f t="shared" si="277"/>
        <v>0.9523332000000001</v>
      </c>
      <c r="J276" s="64">
        <f t="shared" si="277"/>
        <v>1.270416</v>
      </c>
      <c r="K276" s="64">
        <f t="shared" si="277"/>
        <v>4.232592000000001E-2</v>
      </c>
      <c r="L276" s="64">
        <f t="shared" si="277"/>
        <v>0.9523332000000001</v>
      </c>
      <c r="M276" s="64">
        <f t="shared" si="246"/>
        <v>10.453168516899286</v>
      </c>
      <c r="N276" s="64">
        <f t="shared" si="251"/>
        <v>-0.46042538272065769</v>
      </c>
      <c r="O276" s="64">
        <f t="shared" si="251"/>
        <v>1.270416</v>
      </c>
      <c r="P276" s="64">
        <f t="shared" si="247"/>
        <v>1.5386461714324653</v>
      </c>
      <c r="Q276" s="64">
        <f t="shared" si="252"/>
        <v>2.1307186322654603E-2</v>
      </c>
      <c r="R276" s="64">
        <f t="shared" si="252"/>
        <v>4.232592000000001E-2</v>
      </c>
      <c r="S276" s="64">
        <f t="shared" si="248"/>
        <v>5.1824471296162786E-2</v>
      </c>
      <c r="T276" s="64">
        <f t="shared" si="253"/>
        <v>-1.9074489675569711E-3</v>
      </c>
      <c r="U276" s="64">
        <f t="shared" si="253"/>
        <v>5.6921799999999996</v>
      </c>
      <c r="V276" s="64">
        <f t="shared" si="253"/>
        <v>6.101154354634434</v>
      </c>
      <c r="W276" s="29">
        <f>'2.11 Prod Gust 2017'!D11</f>
        <v>185.42</v>
      </c>
      <c r="X276" s="35">
        <f t="shared" si="261"/>
        <v>0.56999999999999318</v>
      </c>
      <c r="Y276" s="29">
        <f>'2.11 Prod Gust 2017'!F11*k</f>
        <v>2.0474999999999999</v>
      </c>
      <c r="Z276" s="29">
        <f>'2.11 Prod Gust 2017'!G11*k</f>
        <v>2.2008000000000001</v>
      </c>
      <c r="AA276" s="29">
        <f>'2.11 Prod Gust 2017'!H11*k</f>
        <v>0.16170000000000001</v>
      </c>
      <c r="AB276" s="29">
        <f>SUM('2.11 Prod Gust 2017'!I11:J11)/2</f>
        <v>1.5449999999999999</v>
      </c>
      <c r="AC276" s="29">
        <f t="shared" si="254"/>
        <v>0.93980249999999999</v>
      </c>
      <c r="AD276" s="348">
        <f t="shared" si="255"/>
        <v>1.3379414999999999</v>
      </c>
      <c r="AE276" s="68">
        <f t="shared" si="262"/>
        <v>4.1769000000000001E-2</v>
      </c>
      <c r="AF276" s="36">
        <f t="shared" si="263"/>
        <v>0.93980249999999999</v>
      </c>
      <c r="AG276" s="33">
        <f t="shared" si="256"/>
        <v>10.484506853481312</v>
      </c>
      <c r="AH276" s="33">
        <f t="shared" si="264"/>
        <v>-0.47947933629570905</v>
      </c>
      <c r="AI276" s="36">
        <f t="shared" si="265"/>
        <v>1.3379414999999999</v>
      </c>
      <c r="AJ276" s="33">
        <f t="shared" si="257"/>
        <v>1.6139607266030231</v>
      </c>
      <c r="AK276" s="33">
        <f t="shared" si="266"/>
        <v>5.2560191652111676E-2</v>
      </c>
      <c r="AL276" s="60">
        <f t="shared" si="267"/>
        <v>4.1769000000000001E-2</v>
      </c>
      <c r="AM276" s="60">
        <f t="shared" si="258"/>
        <v>5.1484415940616354E-2</v>
      </c>
      <c r="AN276" s="60">
        <f t="shared" si="268"/>
        <v>-3.4742760086452842E-3</v>
      </c>
      <c r="AO276" s="34">
        <f t="shared" si="269"/>
        <v>7.7415000000000003</v>
      </c>
      <c r="AP276" s="34">
        <f t="shared" si="270"/>
        <v>7.8811065793477493</v>
      </c>
      <c r="AQ276" s="10">
        <f t="shared" si="259"/>
        <v>4.4782472963016744</v>
      </c>
      <c r="AR276" s="10">
        <f t="shared" si="271"/>
        <v>5.7847322292412482</v>
      </c>
      <c r="AS276" s="10">
        <f t="shared" si="272"/>
        <v>1.3064849329395738</v>
      </c>
      <c r="AT276" s="10">
        <f>SUM(AS$270:AS276)*5</f>
        <v>31.10050790957704</v>
      </c>
      <c r="AU276" s="10"/>
      <c r="AV276" s="10"/>
      <c r="AW276" s="10"/>
      <c r="AY276" s="10"/>
    </row>
    <row r="277" spans="1:53" x14ac:dyDescent="0.25">
      <c r="A277" s="4">
        <v>40</v>
      </c>
      <c r="B277" s="18">
        <f t="shared" si="249"/>
        <v>2063</v>
      </c>
      <c r="C277" s="64">
        <f t="shared" si="245"/>
        <v>190.86</v>
      </c>
      <c r="D277" s="64">
        <f t="shared" ref="D277:L277" si="278">D32</f>
        <v>0.90000000000000568</v>
      </c>
      <c r="E277" s="64">
        <f t="shared" si="278"/>
        <v>2.2008000000000001</v>
      </c>
      <c r="F277" s="64">
        <f t="shared" si="278"/>
        <v>1.9634999999999998</v>
      </c>
      <c r="G277" s="64">
        <f t="shared" si="278"/>
        <v>0.15329999999999999</v>
      </c>
      <c r="H277" s="64">
        <f t="shared" si="278"/>
        <v>0.15</v>
      </c>
      <c r="I277" s="64">
        <f t="shared" si="278"/>
        <v>1.0101672000000002</v>
      </c>
      <c r="J277" s="64">
        <f t="shared" si="278"/>
        <v>1.285326</v>
      </c>
      <c r="K277" s="64">
        <f t="shared" si="278"/>
        <v>4.4896320000000003E-2</v>
      </c>
      <c r="L277" s="64">
        <f t="shared" si="278"/>
        <v>1.0101672000000002</v>
      </c>
      <c r="M277" s="64">
        <f t="shared" si="246"/>
        <v>10.110178940615983</v>
      </c>
      <c r="N277" s="64">
        <f t="shared" si="251"/>
        <v>-0.34298957628330307</v>
      </c>
      <c r="O277" s="64">
        <f t="shared" si="251"/>
        <v>1.285326</v>
      </c>
      <c r="P277" s="64">
        <f t="shared" si="247"/>
        <v>1.5573227854166538</v>
      </c>
      <c r="Q277" s="64">
        <f t="shared" si="252"/>
        <v>1.8676613984188517E-2</v>
      </c>
      <c r="R277" s="64">
        <f t="shared" si="252"/>
        <v>4.4896320000000003E-2</v>
      </c>
      <c r="S277" s="64">
        <f t="shared" si="248"/>
        <v>5.4057678771231077E-2</v>
      </c>
      <c r="T277" s="64">
        <f t="shared" si="253"/>
        <v>2.2332074750682912E-3</v>
      </c>
      <c r="U277" s="64">
        <f t="shared" si="253"/>
        <v>5.8078799999999999</v>
      </c>
      <c r="V277" s="64">
        <f t="shared" si="253"/>
        <v>6.3858002451759592</v>
      </c>
      <c r="W277" s="29">
        <f>'2.11 Prod Gust 2017'!D12</f>
        <v>186.17</v>
      </c>
      <c r="X277" s="35">
        <f t="shared" si="261"/>
        <v>0.75</v>
      </c>
      <c r="Y277" s="29">
        <f>'2.11 Prod Gust 2017'!F12*k</f>
        <v>2.2448999999999999</v>
      </c>
      <c r="Z277" s="29">
        <f>'2.11 Prod Gust 2017'!G12*k</f>
        <v>2.1168</v>
      </c>
      <c r="AA277" s="29">
        <f>'2.11 Prod Gust 2017'!H12*k</f>
        <v>0.16170000000000001</v>
      </c>
      <c r="AB277" s="29">
        <f>SUM('2.11 Prod Gust 2017'!I12:J12)/2</f>
        <v>1.605</v>
      </c>
      <c r="AC277" s="29">
        <f t="shared" si="254"/>
        <v>1.0304091</v>
      </c>
      <c r="AD277" s="348">
        <f t="shared" si="255"/>
        <v>1.3543845000000001</v>
      </c>
      <c r="AE277" s="68">
        <f t="shared" si="262"/>
        <v>4.5795960000000004E-2</v>
      </c>
      <c r="AF277" s="36">
        <f t="shared" si="263"/>
        <v>1.0304091</v>
      </c>
      <c r="AG277" s="33">
        <f t="shared" si="256"/>
        <v>10.157702447180229</v>
      </c>
      <c r="AH277" s="33">
        <f t="shared" si="264"/>
        <v>-0.32680440630108265</v>
      </c>
      <c r="AI277" s="36">
        <f t="shared" si="265"/>
        <v>1.3543845000000001</v>
      </c>
      <c r="AJ277" s="33">
        <f t="shared" si="257"/>
        <v>1.6396951435874414</v>
      </c>
      <c r="AK277" s="33">
        <f t="shared" si="266"/>
        <v>2.5734416984418251E-2</v>
      </c>
      <c r="AL277" s="60">
        <f t="shared" si="267"/>
        <v>4.5795960000000004E-2</v>
      </c>
      <c r="AM277" s="60">
        <f t="shared" si="258"/>
        <v>5.4897204909259659E-2</v>
      </c>
      <c r="AN277" s="60">
        <f t="shared" si="268"/>
        <v>3.4127889686433044E-3</v>
      </c>
      <c r="AO277" s="34">
        <f t="shared" si="269"/>
        <v>7.9669199999999991</v>
      </c>
      <c r="AP277" s="34">
        <f t="shared" si="270"/>
        <v>8.4192627996519782</v>
      </c>
      <c r="AQ277" s="10">
        <f t="shared" si="259"/>
        <v>4.6871773799591541</v>
      </c>
      <c r="AR277" s="10">
        <f t="shared" si="271"/>
        <v>6.1797388949445518</v>
      </c>
      <c r="AS277" s="10">
        <f t="shared" si="272"/>
        <v>1.4925615149853977</v>
      </c>
      <c r="AT277" s="10">
        <f>SUM(AS$270:AS277)*5</f>
        <v>38.563315484504031</v>
      </c>
      <c r="AU277" s="10"/>
      <c r="AV277" s="10"/>
      <c r="AW277" s="10"/>
      <c r="AY277" s="10"/>
    </row>
    <row r="278" spans="1:53" x14ac:dyDescent="0.25">
      <c r="A278" s="4">
        <v>45</v>
      </c>
      <c r="B278" s="18">
        <f t="shared" si="249"/>
        <v>2068</v>
      </c>
      <c r="C278" s="64">
        <f t="shared" si="245"/>
        <v>191.75</v>
      </c>
      <c r="D278" s="64">
        <f t="shared" ref="D278:L278" si="279">D33</f>
        <v>0.88999999999998636</v>
      </c>
      <c r="E278" s="64">
        <f t="shared" si="279"/>
        <v>2.1630000000000003</v>
      </c>
      <c r="F278" s="64">
        <f t="shared" si="279"/>
        <v>2.0684999999999998</v>
      </c>
      <c r="G278" s="64">
        <f t="shared" si="279"/>
        <v>0.1575</v>
      </c>
      <c r="H278" s="64">
        <f t="shared" si="279"/>
        <v>0.19</v>
      </c>
      <c r="I278" s="64">
        <f t="shared" si="279"/>
        <v>0.99281700000000017</v>
      </c>
      <c r="J278" s="64">
        <f t="shared" si="279"/>
        <v>1.3159649999999998</v>
      </c>
      <c r="K278" s="64">
        <f t="shared" si="279"/>
        <v>4.412520000000001E-2</v>
      </c>
      <c r="L278" s="64">
        <f t="shared" si="279"/>
        <v>0.99281700000000017</v>
      </c>
      <c r="M278" s="64">
        <f t="shared" si="246"/>
        <v>9.7942389717778564</v>
      </c>
      <c r="N278" s="64">
        <f t="shared" si="251"/>
        <v>-0.31593996883812636</v>
      </c>
      <c r="O278" s="64">
        <f t="shared" si="251"/>
        <v>1.3159649999999998</v>
      </c>
      <c r="P278" s="64">
        <f t="shared" si="247"/>
        <v>1.5912633755161094</v>
      </c>
      <c r="Q278" s="64">
        <f t="shared" si="252"/>
        <v>3.3940590099455603E-2</v>
      </c>
      <c r="R278" s="64">
        <f t="shared" si="252"/>
        <v>4.412520000000001E-2</v>
      </c>
      <c r="S278" s="64">
        <f t="shared" si="248"/>
        <v>5.3681337808585403E-2</v>
      </c>
      <c r="T278" s="64">
        <f t="shared" si="253"/>
        <v>-3.7634096264567429E-4</v>
      </c>
      <c r="U278" s="64">
        <f t="shared" si="253"/>
        <v>5.952700000000001</v>
      </c>
      <c r="V278" s="64">
        <f t="shared" si="253"/>
        <v>6.560324280298671</v>
      </c>
      <c r="W278" s="29">
        <f>'2.11 Prod Gust 2017'!D13</f>
        <v>186.85</v>
      </c>
      <c r="X278" s="35">
        <f t="shared" si="261"/>
        <v>0.68000000000000682</v>
      </c>
      <c r="Y278" s="29">
        <f>'2.11 Prod Gust 2017'!F13*k</f>
        <v>2.1755999999999998</v>
      </c>
      <c r="Z278" s="29">
        <f>'2.11 Prod Gust 2017'!G13*k</f>
        <v>2.2637999999999998</v>
      </c>
      <c r="AA278" s="29">
        <f>'2.11 Prod Gust 2017'!H13*k</f>
        <v>0.16800000000000001</v>
      </c>
      <c r="AB278" s="29">
        <f>SUM('2.11 Prod Gust 2017'!I13:J13)/2</f>
        <v>1.605</v>
      </c>
      <c r="AC278" s="29">
        <f t="shared" si="254"/>
        <v>0.99860039999999994</v>
      </c>
      <c r="AD278" s="348">
        <f t="shared" si="255"/>
        <v>1.3932659999999997</v>
      </c>
      <c r="AE278" s="68">
        <f t="shared" si="262"/>
        <v>4.4382239999999996E-2</v>
      </c>
      <c r="AF278" s="36">
        <f t="shared" si="263"/>
        <v>0.99860039999999994</v>
      </c>
      <c r="AG278" s="33">
        <f t="shared" si="256"/>
        <v>9.8413939871871676</v>
      </c>
      <c r="AH278" s="33">
        <f t="shared" si="264"/>
        <v>-0.31630845999306167</v>
      </c>
      <c r="AI278" s="36">
        <f t="shared" si="265"/>
        <v>1.3932659999999997</v>
      </c>
      <c r="AJ278" s="33">
        <f t="shared" si="257"/>
        <v>1.6831258887773322</v>
      </c>
      <c r="AK278" s="33">
        <f t="shared" si="266"/>
        <v>4.3430745189890763E-2</v>
      </c>
      <c r="AL278" s="60">
        <f t="shared" si="267"/>
        <v>4.4382239999999996E-2</v>
      </c>
      <c r="AM278" s="60">
        <f t="shared" si="258"/>
        <v>5.4086786464881229E-2</v>
      </c>
      <c r="AN278" s="60">
        <f t="shared" si="268"/>
        <v>-8.1041844437843014E-4</v>
      </c>
      <c r="AO278" s="34">
        <f t="shared" si="269"/>
        <v>8.0761199999999995</v>
      </c>
      <c r="AP278" s="34">
        <f t="shared" si="270"/>
        <v>8.4824318667524565</v>
      </c>
      <c r="AQ278" s="10">
        <f t="shared" si="259"/>
        <v>4.8152780217392239</v>
      </c>
      <c r="AR278" s="10">
        <f t="shared" si="271"/>
        <v>6.226104990196303</v>
      </c>
      <c r="AS278" s="10">
        <f t="shared" si="272"/>
        <v>1.4108269684570791</v>
      </c>
      <c r="AT278" s="10">
        <f>SUM(AS$270:AS278)*5</f>
        <v>45.617450326789424</v>
      </c>
      <c r="AU278" s="10"/>
      <c r="AV278" s="10"/>
      <c r="AW278" s="10"/>
      <c r="AY278" s="10"/>
    </row>
    <row r="279" spans="1:53" x14ac:dyDescent="0.25">
      <c r="A279" s="4">
        <v>50</v>
      </c>
      <c r="B279" s="18">
        <f t="shared" si="249"/>
        <v>2073</v>
      </c>
      <c r="C279" s="64">
        <f t="shared" si="245"/>
        <v>192.59</v>
      </c>
      <c r="D279" s="64">
        <f t="shared" ref="D279:L279" si="280">D34</f>
        <v>0.84000000000000341</v>
      </c>
      <c r="E279" s="64">
        <f t="shared" si="280"/>
        <v>2.0726999999999998</v>
      </c>
      <c r="F279" s="64">
        <f t="shared" si="280"/>
        <v>2.2176</v>
      </c>
      <c r="G279" s="64">
        <f t="shared" si="280"/>
        <v>0.1638</v>
      </c>
      <c r="H279" s="64">
        <f t="shared" si="280"/>
        <v>0.155</v>
      </c>
      <c r="I279" s="64">
        <f t="shared" si="280"/>
        <v>0.95136929999999997</v>
      </c>
      <c r="J279" s="64">
        <f t="shared" si="280"/>
        <v>1.3504995</v>
      </c>
      <c r="K279" s="64">
        <f t="shared" si="280"/>
        <v>4.2283080000000001E-2</v>
      </c>
      <c r="L279" s="64">
        <f t="shared" si="280"/>
        <v>0.95136929999999997</v>
      </c>
      <c r="M279" s="64">
        <f t="shared" si="246"/>
        <v>9.4777495539380645</v>
      </c>
      <c r="N279" s="64">
        <f t="shared" si="251"/>
        <v>-0.3164894178397919</v>
      </c>
      <c r="O279" s="64">
        <f t="shared" si="251"/>
        <v>1.3504995</v>
      </c>
      <c r="P279" s="64">
        <f t="shared" si="247"/>
        <v>1.631797780870309</v>
      </c>
      <c r="Q279" s="64">
        <f t="shared" si="252"/>
        <v>4.053440535419961E-2</v>
      </c>
      <c r="R279" s="64">
        <f t="shared" si="252"/>
        <v>4.2283080000000001E-2</v>
      </c>
      <c r="S279" s="64">
        <f t="shared" si="248"/>
        <v>5.177268949690414E-2</v>
      </c>
      <c r="T279" s="64">
        <f t="shared" si="253"/>
        <v>-1.908648311681263E-3</v>
      </c>
      <c r="U279" s="64">
        <f t="shared" si="253"/>
        <v>5.9918300000000011</v>
      </c>
      <c r="V279" s="64">
        <f t="shared" si="253"/>
        <v>6.5539663392027316</v>
      </c>
      <c r="W279" s="29">
        <f>'2.11 Prod Gust 2017'!D14</f>
        <v>187.64</v>
      </c>
      <c r="X279" s="35">
        <f t="shared" si="261"/>
        <v>0.78999999999999204</v>
      </c>
      <c r="Y279" s="29">
        <f>'2.11 Prod Gust 2017'!F14*k</f>
        <v>2.0621999999999998</v>
      </c>
      <c r="Z279" s="29">
        <f>'2.11 Prod Gust 2017'!G14*k</f>
        <v>2.4990000000000001</v>
      </c>
      <c r="AA279" s="29">
        <f>'2.11 Prod Gust 2017'!H14*k</f>
        <v>0.17849999999999999</v>
      </c>
      <c r="AB279" s="29">
        <f>SUM('2.11 Prod Gust 2017'!I14:J14)/2</f>
        <v>1.6099999999999999</v>
      </c>
      <c r="AC279" s="29">
        <f t="shared" si="254"/>
        <v>0.9465498</v>
      </c>
      <c r="AD279" s="348">
        <f t="shared" si="255"/>
        <v>1.4548589999999999</v>
      </c>
      <c r="AE279" s="68">
        <f t="shared" si="262"/>
        <v>4.2068879999999996E-2</v>
      </c>
      <c r="AF279" s="36">
        <f t="shared" si="263"/>
        <v>0.9465498</v>
      </c>
      <c r="AG279" s="33">
        <f t="shared" si="256"/>
        <v>9.5139808791648779</v>
      </c>
      <c r="AH279" s="33">
        <f t="shared" si="264"/>
        <v>-0.32741310802228973</v>
      </c>
      <c r="AI279" s="36">
        <f t="shared" si="265"/>
        <v>1.4548589999999999</v>
      </c>
      <c r="AJ279" s="33">
        <f t="shared" si="257"/>
        <v>1.7523964323862715</v>
      </c>
      <c r="AK279" s="33">
        <f t="shared" si="266"/>
        <v>6.9270543608939361E-2</v>
      </c>
      <c r="AL279" s="60">
        <f t="shared" si="267"/>
        <v>4.2068879999999996E-2</v>
      </c>
      <c r="AM279" s="60">
        <f t="shared" si="258"/>
        <v>5.1630163370476573E-2</v>
      </c>
      <c r="AN279" s="60">
        <f t="shared" si="268"/>
        <v>-2.4566230944046558E-3</v>
      </c>
      <c r="AO279" s="34">
        <f t="shared" si="269"/>
        <v>8.2546099999999978</v>
      </c>
      <c r="AP279" s="34">
        <f t="shared" si="270"/>
        <v>8.7840108124922338</v>
      </c>
      <c r="AQ279" s="10">
        <f t="shared" si="259"/>
        <v>4.8106112929748051</v>
      </c>
      <c r="AR279" s="10">
        <f t="shared" si="271"/>
        <v>6.4474639363693003</v>
      </c>
      <c r="AS279" s="10">
        <f t="shared" si="272"/>
        <v>1.6368526433944952</v>
      </c>
      <c r="AT279" s="10">
        <f>SUM(AS$270:AS279)*5</f>
        <v>53.801713543761892</v>
      </c>
      <c r="AU279" s="10"/>
      <c r="AV279" s="10"/>
      <c r="AW279" s="10"/>
      <c r="AY279" s="10"/>
      <c r="AZ279" s="10"/>
    </row>
    <row r="280" spans="1:53" x14ac:dyDescent="0.25">
      <c r="A280" s="4">
        <v>55</v>
      </c>
      <c r="B280" s="18">
        <f t="shared" si="249"/>
        <v>2078</v>
      </c>
      <c r="C280" s="64">
        <f t="shared" si="245"/>
        <v>193.45</v>
      </c>
      <c r="D280" s="64">
        <f t="shared" ref="D280:L280" si="281">D35</f>
        <v>0.85999999999998522</v>
      </c>
      <c r="E280" s="64">
        <f t="shared" si="281"/>
        <v>2.1126</v>
      </c>
      <c r="F280" s="64">
        <f t="shared" si="281"/>
        <v>2.2637999999999998</v>
      </c>
      <c r="G280" s="64">
        <f t="shared" si="281"/>
        <v>0.16800000000000001</v>
      </c>
      <c r="H280" s="64">
        <f t="shared" si="281"/>
        <v>0.16</v>
      </c>
      <c r="I280" s="64">
        <f t="shared" si="281"/>
        <v>0.96968340000000008</v>
      </c>
      <c r="J280" s="64">
        <f t="shared" si="281"/>
        <v>1.377831</v>
      </c>
      <c r="K280" s="64">
        <f t="shared" si="281"/>
        <v>4.3097040000000003E-2</v>
      </c>
      <c r="L280" s="64">
        <f t="shared" si="281"/>
        <v>0.96968340000000008</v>
      </c>
      <c r="M280" s="64">
        <f t="shared" si="246"/>
        <v>9.2205436129603697</v>
      </c>
      <c r="N280" s="64">
        <f t="shared" si="251"/>
        <v>-0.25720594097769478</v>
      </c>
      <c r="O280" s="64">
        <f t="shared" si="251"/>
        <v>1.377831</v>
      </c>
      <c r="P280" s="64">
        <f t="shared" si="247"/>
        <v>1.6662948190946389</v>
      </c>
      <c r="Q280" s="64">
        <f t="shared" si="252"/>
        <v>3.4497038224329923E-2</v>
      </c>
      <c r="R280" s="64">
        <f t="shared" si="252"/>
        <v>4.3097040000000003E-2</v>
      </c>
      <c r="S280" s="64">
        <f t="shared" si="248"/>
        <v>5.2249244955881617E-2</v>
      </c>
      <c r="T280" s="64">
        <f t="shared" si="253"/>
        <v>4.7655545897747759E-4</v>
      </c>
      <c r="U280" s="64">
        <f t="shared" si="253"/>
        <v>6.1157200000000014</v>
      </c>
      <c r="V280" s="64">
        <f t="shared" si="253"/>
        <v>6.7534876527055996</v>
      </c>
      <c r="W280" s="29">
        <f>'2.11 Prod Gust 2017'!D15</f>
        <v>188.24</v>
      </c>
      <c r="X280" s="35">
        <f t="shared" si="261"/>
        <v>0.60000000000002274</v>
      </c>
      <c r="Y280" s="29">
        <f>'2.11 Prod Gust 2017'!F15*k</f>
        <v>1.9593</v>
      </c>
      <c r="Z280" s="29">
        <f>'2.11 Prod Gust 2017'!G15*k</f>
        <v>2.6480999999999999</v>
      </c>
      <c r="AA280" s="29">
        <f>'2.11 Prod Gust 2017'!H15*k</f>
        <v>0.18479999999999999</v>
      </c>
      <c r="AB280" s="29">
        <f>SUM('2.11 Prod Gust 2017'!I15:J15)/2</f>
        <v>1.6549999999999998</v>
      </c>
      <c r="AC280" s="29">
        <f t="shared" si="254"/>
        <v>0.89931870000000003</v>
      </c>
      <c r="AD280" s="348">
        <f t="shared" si="255"/>
        <v>1.4863065</v>
      </c>
      <c r="AE280" s="68">
        <f t="shared" si="262"/>
        <v>3.996972E-2</v>
      </c>
      <c r="AF280" s="36">
        <f t="shared" si="263"/>
        <v>0.89931870000000003</v>
      </c>
      <c r="AG280" s="33">
        <f t="shared" si="256"/>
        <v>9.1817201135455395</v>
      </c>
      <c r="AH280" s="33">
        <f t="shared" si="264"/>
        <v>-0.33226076561933837</v>
      </c>
      <c r="AI280" s="36">
        <f t="shared" si="265"/>
        <v>1.4863065</v>
      </c>
      <c r="AJ280" s="33">
        <f t="shared" si="257"/>
        <v>1.7960893501668616</v>
      </c>
      <c r="AK280" s="33">
        <f t="shared" si="266"/>
        <v>4.3692917780590035E-2</v>
      </c>
      <c r="AL280" s="60">
        <f t="shared" si="267"/>
        <v>3.996972E-2</v>
      </c>
      <c r="AM280" s="60">
        <f t="shared" si="258"/>
        <v>4.9096729658258322E-2</v>
      </c>
      <c r="AN280" s="60">
        <f t="shared" si="268"/>
        <v>-2.5334337122182513E-3</v>
      </c>
      <c r="AO280" s="34">
        <f t="shared" si="269"/>
        <v>8.3813600000000008</v>
      </c>
      <c r="AP280" s="34">
        <f t="shared" si="270"/>
        <v>8.6902587184490567</v>
      </c>
      <c r="AQ280" s="10">
        <f t="shared" si="259"/>
        <v>4.9570599370859103</v>
      </c>
      <c r="AR280" s="10">
        <f t="shared" si="271"/>
        <v>6.3786498993416076</v>
      </c>
      <c r="AS280" s="10">
        <f t="shared" si="272"/>
        <v>1.4215899622556973</v>
      </c>
      <c r="AT280" s="10">
        <f>SUM(AS$270:AS280)*5</f>
        <v>60.909663355040387</v>
      </c>
      <c r="AU280" s="10"/>
      <c r="AV280" s="10"/>
      <c r="AW280" s="10"/>
      <c r="AY280" s="10"/>
      <c r="AZ280" s="10"/>
    </row>
    <row r="281" spans="1:53" x14ac:dyDescent="0.25">
      <c r="A281" s="4">
        <v>60</v>
      </c>
      <c r="B281" s="18">
        <f t="shared" si="249"/>
        <v>2083</v>
      </c>
      <c r="C281" s="64">
        <f t="shared" si="245"/>
        <v>194.16</v>
      </c>
      <c r="D281" s="64">
        <f t="shared" ref="D281:L281" si="282">D36</f>
        <v>0.71000000000000796</v>
      </c>
      <c r="E281" s="64">
        <f t="shared" si="282"/>
        <v>2.0223</v>
      </c>
      <c r="F281" s="64">
        <f t="shared" si="282"/>
        <v>2.3771999999999998</v>
      </c>
      <c r="G281" s="64">
        <f t="shared" si="282"/>
        <v>0.1701</v>
      </c>
      <c r="H281" s="64">
        <f t="shared" si="282"/>
        <v>0.24</v>
      </c>
      <c r="I281" s="64">
        <f t="shared" si="282"/>
        <v>0.9282357</v>
      </c>
      <c r="J281" s="64">
        <f t="shared" si="282"/>
        <v>1.3987995</v>
      </c>
      <c r="K281" s="64">
        <f t="shared" si="282"/>
        <v>4.125492E-2</v>
      </c>
      <c r="L281" s="64">
        <f t="shared" si="282"/>
        <v>0.9282357</v>
      </c>
      <c r="M281" s="64">
        <f t="shared" si="246"/>
        <v>8.9551851361591304</v>
      </c>
      <c r="N281" s="64">
        <f t="shared" si="251"/>
        <v>-0.26535847680123936</v>
      </c>
      <c r="O281" s="64">
        <f t="shared" si="251"/>
        <v>1.3987995</v>
      </c>
      <c r="P281" s="64">
        <f t="shared" si="247"/>
        <v>1.6933615915094578</v>
      </c>
      <c r="Q281" s="64">
        <f t="shared" si="252"/>
        <v>2.7066772414818807E-2</v>
      </c>
      <c r="R281" s="64">
        <f t="shared" si="252"/>
        <v>4.125492E-2</v>
      </c>
      <c r="S281" s="64">
        <f t="shared" si="248"/>
        <v>5.0491368855045224E-2</v>
      </c>
      <c r="T281" s="64">
        <f t="shared" si="253"/>
        <v>-1.7578761008363933E-3</v>
      </c>
      <c r="U281" s="64">
        <f t="shared" si="253"/>
        <v>6.2524799999999994</v>
      </c>
      <c r="V281" s="64">
        <f t="shared" si="253"/>
        <v>6.72243041951275</v>
      </c>
      <c r="W281" s="29">
        <f>'2.11 Prod Gust 2017'!D16</f>
        <v>188.73</v>
      </c>
      <c r="X281" s="35">
        <f t="shared" si="261"/>
        <v>0.48999999999998067</v>
      </c>
      <c r="Y281" s="29">
        <f>'2.11 Prod Gust 2017'!F16*k</f>
        <v>1.4468999999999999</v>
      </c>
      <c r="Z281" s="29">
        <f>'2.11 Prod Gust 2017'!G16*k</f>
        <v>3.1625999999999999</v>
      </c>
      <c r="AA281" s="29">
        <f>'2.11 Prod Gust 2017'!H16*k</f>
        <v>0.19949999999999998</v>
      </c>
      <c r="AB281" s="29">
        <f>SUM('2.11 Prod Gust 2017'!I16:J16)/2</f>
        <v>1.5049999999999999</v>
      </c>
      <c r="AC281" s="29">
        <f t="shared" si="254"/>
        <v>0.66412709999999997</v>
      </c>
      <c r="AD281" s="348">
        <f t="shared" si="255"/>
        <v>1.5562784999999999</v>
      </c>
      <c r="AE281" s="68">
        <f t="shared" si="262"/>
        <v>2.951676E-2</v>
      </c>
      <c r="AF281" s="36">
        <f t="shared" si="263"/>
        <v>0.66412709999999997</v>
      </c>
      <c r="AG281" s="33">
        <f t="shared" si="256"/>
        <v>8.6572787168744227</v>
      </c>
      <c r="AH281" s="33">
        <f t="shared" si="264"/>
        <v>-0.52444139667111678</v>
      </c>
      <c r="AI281" s="36">
        <f t="shared" si="265"/>
        <v>1.5562784999999999</v>
      </c>
      <c r="AJ281" s="33">
        <f t="shared" si="257"/>
        <v>1.8737852397799817</v>
      </c>
      <c r="AK281" s="33">
        <f t="shared" si="266"/>
        <v>7.7695889613120128E-2</v>
      </c>
      <c r="AL281" s="60">
        <f t="shared" si="267"/>
        <v>2.951676E-2</v>
      </c>
      <c r="AM281" s="60">
        <f t="shared" si="258"/>
        <v>3.8195917618859286E-2</v>
      </c>
      <c r="AN281" s="60">
        <f t="shared" si="268"/>
        <v>-1.0900812039399035E-2</v>
      </c>
      <c r="AO281" s="34">
        <f t="shared" si="269"/>
        <v>8.2081999999999997</v>
      </c>
      <c r="AP281" s="34">
        <f t="shared" si="270"/>
        <v>8.2405536809025843</v>
      </c>
      <c r="AQ281" s="10">
        <f t="shared" si="259"/>
        <v>4.9342639279223581</v>
      </c>
      <c r="AR281" s="10">
        <f t="shared" si="271"/>
        <v>6.0485664017824963</v>
      </c>
      <c r="AS281" s="10">
        <f t="shared" si="272"/>
        <v>1.1143024738601381</v>
      </c>
      <c r="AT281" s="10">
        <f>SUM(AS$270:AS281)*5</f>
        <v>66.481175724341085</v>
      </c>
      <c r="AU281" s="10"/>
      <c r="AV281" s="10"/>
      <c r="AW281" s="10"/>
      <c r="AY281" s="10"/>
      <c r="AZ281" s="10"/>
    </row>
    <row r="282" spans="1:53" x14ac:dyDescent="0.25">
      <c r="A282" s="4">
        <v>65</v>
      </c>
      <c r="B282" s="18">
        <f t="shared" si="249"/>
        <v>2088</v>
      </c>
      <c r="C282" s="64">
        <f t="shared" si="245"/>
        <v>194.58</v>
      </c>
      <c r="D282" s="64">
        <f t="shared" ref="D282:L282" si="283">D37</f>
        <v>0.42000000000001592</v>
      </c>
      <c r="E282" s="64">
        <f t="shared" si="283"/>
        <v>2.1944999999999997</v>
      </c>
      <c r="F282" s="64">
        <f t="shared" si="283"/>
        <v>2.2469999999999999</v>
      </c>
      <c r="G282" s="64">
        <f t="shared" si="283"/>
        <v>0.16800000000000001</v>
      </c>
      <c r="H282" s="64">
        <f t="shared" si="283"/>
        <v>0.27500000000000002</v>
      </c>
      <c r="I282" s="64">
        <f t="shared" si="283"/>
        <v>1.0072755</v>
      </c>
      <c r="J282" s="64">
        <f t="shared" si="283"/>
        <v>1.3915124999999997</v>
      </c>
      <c r="K282" s="64">
        <f t="shared" si="283"/>
        <v>4.4767799999999996E-2</v>
      </c>
      <c r="L282" s="64">
        <f t="shared" si="283"/>
        <v>1.0072755</v>
      </c>
      <c r="M282" s="64">
        <f t="shared" si="246"/>
        <v>8.8032169647044096</v>
      </c>
      <c r="N282" s="64">
        <f t="shared" si="251"/>
        <v>-0.15196817145472075</v>
      </c>
      <c r="O282" s="64">
        <f t="shared" si="251"/>
        <v>1.3915124999999997</v>
      </c>
      <c r="P282" s="64">
        <f t="shared" si="247"/>
        <v>1.6908593660892952</v>
      </c>
      <c r="Q282" s="64">
        <f t="shared" si="252"/>
        <v>-2.5022254201625405E-3</v>
      </c>
      <c r="R282" s="64">
        <f t="shared" si="252"/>
        <v>4.4767799999999996E-2</v>
      </c>
      <c r="S282" s="64">
        <f t="shared" si="248"/>
        <v>5.3693497327198428E-2</v>
      </c>
      <c r="T282" s="64">
        <f t="shared" si="253"/>
        <v>3.202128472153204E-3</v>
      </c>
      <c r="U282" s="64">
        <f t="shared" si="253"/>
        <v>6.34985</v>
      </c>
      <c r="V282" s="64">
        <f t="shared" si="253"/>
        <v>6.6185817315972857</v>
      </c>
      <c r="W282" s="29">
        <f>'2.11 Prod Gust 2017'!D17</f>
        <v>189.33</v>
      </c>
      <c r="X282" s="35">
        <f t="shared" si="261"/>
        <v>0.60000000000002274</v>
      </c>
      <c r="Y282" s="29">
        <f>'2.11 Prod Gust 2017'!F17*k</f>
        <v>1.4406000000000001</v>
      </c>
      <c r="Z282" s="29">
        <f>'2.11 Prod Gust 2017'!G17*k</f>
        <v>3.129</v>
      </c>
      <c r="AA282" s="29">
        <f>'2.11 Prod Gust 2017'!H17*k</f>
        <v>0.19739999999999999</v>
      </c>
      <c r="AB282" s="29">
        <f>SUM('2.11 Prod Gust 2017'!I17:J17)/2</f>
        <v>1.3900000000000001</v>
      </c>
      <c r="AC282" s="29">
        <f t="shared" si="254"/>
        <v>0.66123540000000003</v>
      </c>
      <c r="AD282" s="348">
        <f t="shared" si="255"/>
        <v>1.5419670000000001</v>
      </c>
      <c r="AE282" s="68">
        <f t="shared" si="262"/>
        <v>2.9388240000000003E-2</v>
      </c>
      <c r="AF282" s="36">
        <f t="shared" si="263"/>
        <v>0.66123540000000003</v>
      </c>
      <c r="AG282" s="33">
        <f t="shared" si="256"/>
        <v>8.1978342635865751</v>
      </c>
      <c r="AH282" s="33">
        <f t="shared" si="264"/>
        <v>-0.45944445328784767</v>
      </c>
      <c r="AI282" s="36">
        <f t="shared" si="265"/>
        <v>1.5419670000000001</v>
      </c>
      <c r="AJ282" s="33">
        <f t="shared" si="257"/>
        <v>1.8732085623839216</v>
      </c>
      <c r="AK282" s="33">
        <f t="shared" si="266"/>
        <v>-5.7667739606004353E-4</v>
      </c>
      <c r="AL282" s="60">
        <f t="shared" si="267"/>
        <v>2.9388240000000003E-2</v>
      </c>
      <c r="AM282" s="60">
        <f t="shared" si="258"/>
        <v>3.6140388090484532E-2</v>
      </c>
      <c r="AN282" s="60">
        <f t="shared" si="268"/>
        <v>-2.0555295283747541E-3</v>
      </c>
      <c r="AO282" s="34">
        <f t="shared" si="269"/>
        <v>8.0041000000000011</v>
      </c>
      <c r="AP282" s="34">
        <f t="shared" si="270"/>
        <v>8.1420233397877411</v>
      </c>
      <c r="AQ282" s="10">
        <f t="shared" si="259"/>
        <v>4.8580389909924078</v>
      </c>
      <c r="AR282" s="10">
        <f t="shared" si="271"/>
        <v>5.9762451314042018</v>
      </c>
      <c r="AS282" s="10">
        <f t="shared" si="272"/>
        <v>1.118206140411794</v>
      </c>
      <c r="AT282" s="10">
        <f>SUM(AS$270:AS282)*5</f>
        <v>72.072206426400044</v>
      </c>
      <c r="AU282" s="10"/>
      <c r="AV282" s="10"/>
      <c r="AW282" s="10"/>
      <c r="AY282" s="10"/>
      <c r="AZ282" s="10"/>
      <c r="BA282" s="10"/>
    </row>
    <row r="283" spans="1:53" x14ac:dyDescent="0.25">
      <c r="A283" s="4">
        <v>70</v>
      </c>
      <c r="B283" s="18">
        <f t="shared" si="249"/>
        <v>2093</v>
      </c>
      <c r="C283" s="64">
        <f t="shared" si="245"/>
        <v>194.91</v>
      </c>
      <c r="D283" s="64">
        <f t="shared" ref="D283:L283" si="284">D38</f>
        <v>0.32999999999998408</v>
      </c>
      <c r="E283" s="64">
        <f t="shared" si="284"/>
        <v>2.3561999999999999</v>
      </c>
      <c r="F283" s="64">
        <f t="shared" si="284"/>
        <v>2.0453999999999999</v>
      </c>
      <c r="G283" s="64">
        <f t="shared" si="284"/>
        <v>0.16170000000000001</v>
      </c>
      <c r="H283" s="64">
        <f t="shared" si="284"/>
        <v>0.28499999999999998</v>
      </c>
      <c r="I283" s="64">
        <f t="shared" si="284"/>
        <v>1.0814957999999999</v>
      </c>
      <c r="J283" s="64">
        <f t="shared" si="284"/>
        <v>1.3545209999999999</v>
      </c>
      <c r="K283" s="64">
        <f t="shared" si="284"/>
        <v>4.8066480000000002E-2</v>
      </c>
      <c r="L283" s="64">
        <f t="shared" si="284"/>
        <v>1.0814957999999999</v>
      </c>
      <c r="M283" s="64">
        <f t="shared" si="246"/>
        <v>8.7451412874414203</v>
      </c>
      <c r="N283" s="64">
        <f t="shared" si="251"/>
        <v>-5.8075677262989345E-2</v>
      </c>
      <c r="O283" s="64">
        <f t="shared" si="251"/>
        <v>1.3545209999999999</v>
      </c>
      <c r="P283" s="64">
        <f t="shared" si="247"/>
        <v>1.6534255309486319</v>
      </c>
      <c r="Q283" s="64">
        <f t="shared" si="252"/>
        <v>-3.7433835140663341E-2</v>
      </c>
      <c r="R283" s="64">
        <f t="shared" si="252"/>
        <v>4.8066480000000002E-2</v>
      </c>
      <c r="S283" s="64">
        <f t="shared" si="248"/>
        <v>5.7558239016420945E-2</v>
      </c>
      <c r="T283" s="64">
        <f t="shared" si="253"/>
        <v>3.8647416892225173E-3</v>
      </c>
      <c r="U283" s="64">
        <f t="shared" si="253"/>
        <v>6.3027899999999999</v>
      </c>
      <c r="V283" s="64">
        <f t="shared" si="253"/>
        <v>6.5411452292855534</v>
      </c>
      <c r="W283" s="29">
        <f>'2.11 Prod Gust 2017'!D18</f>
        <v>189.93</v>
      </c>
      <c r="X283" s="35">
        <f t="shared" si="261"/>
        <v>0.59999999999999432</v>
      </c>
      <c r="Y283" s="29">
        <f>'2.11 Prod Gust 2017'!F18*k</f>
        <v>1.764</v>
      </c>
      <c r="Z283" s="29">
        <f>'2.11 Prod Gust 2017'!G18*k</f>
        <v>2.8034999999999997</v>
      </c>
      <c r="AA283" s="29">
        <f>'2.11 Prod Gust 2017'!H18*k</f>
        <v>0.18689999999999998</v>
      </c>
      <c r="AB283" s="29">
        <f>SUM('2.11 Prod Gust 2017'!I18:J18)/2</f>
        <v>1.4350000000000001</v>
      </c>
      <c r="AC283" s="29">
        <f t="shared" si="254"/>
        <v>0.80967600000000006</v>
      </c>
      <c r="AD283" s="348">
        <f t="shared" si="255"/>
        <v>1.4975099999999999</v>
      </c>
      <c r="AE283" s="68">
        <f t="shared" si="262"/>
        <v>3.59856E-2</v>
      </c>
      <c r="AF283" s="36">
        <f t="shared" si="263"/>
        <v>0.80967600000000006</v>
      </c>
      <c r="AG283" s="33">
        <f t="shared" si="256"/>
        <v>7.9463052359735595</v>
      </c>
      <c r="AH283" s="33">
        <f t="shared" si="264"/>
        <v>-0.25152902761301554</v>
      </c>
      <c r="AI283" s="36">
        <f t="shared" si="265"/>
        <v>1.4975099999999999</v>
      </c>
      <c r="AJ283" s="33">
        <f t="shared" si="257"/>
        <v>1.8286496192595936</v>
      </c>
      <c r="AK283" s="33">
        <f t="shared" si="266"/>
        <v>-4.4558943124328065E-2</v>
      </c>
      <c r="AL283" s="60">
        <f t="shared" si="267"/>
        <v>3.59856E-2</v>
      </c>
      <c r="AM283" s="60">
        <f t="shared" si="258"/>
        <v>4.2374378373373787E-2</v>
      </c>
      <c r="AN283" s="60">
        <f t="shared" si="268"/>
        <v>6.2339902828892554E-3</v>
      </c>
      <c r="AO283" s="34">
        <f t="shared" si="269"/>
        <v>8.0462199999999999</v>
      </c>
      <c r="AP283" s="34">
        <f t="shared" si="270"/>
        <v>8.3563660195455398</v>
      </c>
      <c r="AQ283" s="10">
        <f t="shared" si="259"/>
        <v>4.8012005982955959</v>
      </c>
      <c r="AR283" s="10">
        <f t="shared" si="271"/>
        <v>6.1335726583464254</v>
      </c>
      <c r="AS283" s="10">
        <f t="shared" si="272"/>
        <v>1.3323720600508295</v>
      </c>
      <c r="AT283" s="10">
        <f>SUM(AS$270:AS283)*5</f>
        <v>78.734066726654191</v>
      </c>
      <c r="AU283" s="10"/>
      <c r="AV283" s="10"/>
      <c r="AW283" s="10"/>
      <c r="AY283" s="10"/>
      <c r="AZ283" s="10"/>
    </row>
    <row r="284" spans="1:53" x14ac:dyDescent="0.25">
      <c r="A284" s="4">
        <v>75</v>
      </c>
      <c r="B284" s="18">
        <f t="shared" si="249"/>
        <v>2098</v>
      </c>
      <c r="C284" s="64">
        <f t="shared" si="245"/>
        <v>195.12</v>
      </c>
      <c r="D284" s="64">
        <f t="shared" ref="D284:L284" si="285">D39</f>
        <v>0.21000000000000796</v>
      </c>
      <c r="E284" s="64">
        <f t="shared" si="285"/>
        <v>2.3456999999999999</v>
      </c>
      <c r="F284" s="64">
        <f t="shared" si="285"/>
        <v>1.9572000000000001</v>
      </c>
      <c r="G284" s="64">
        <f t="shared" si="285"/>
        <v>0.15539999999999998</v>
      </c>
      <c r="H284" s="64">
        <f t="shared" si="285"/>
        <v>0.23499999999999999</v>
      </c>
      <c r="I284" s="64">
        <f t="shared" si="285"/>
        <v>1.0766762999999999</v>
      </c>
      <c r="J284" s="64">
        <f t="shared" si="285"/>
        <v>1.3184325000000001</v>
      </c>
      <c r="K284" s="64">
        <f t="shared" si="285"/>
        <v>4.7852280000000004E-2</v>
      </c>
      <c r="L284" s="64">
        <f t="shared" si="285"/>
        <v>1.0766762999999999</v>
      </c>
      <c r="M284" s="64">
        <f t="shared" si="246"/>
        <v>8.6897639738863202</v>
      </c>
      <c r="N284" s="64">
        <f t="shared" si="251"/>
        <v>-5.5377313555100116E-2</v>
      </c>
      <c r="O284" s="64">
        <f t="shared" si="251"/>
        <v>1.3184325000000001</v>
      </c>
      <c r="P284" s="64">
        <f t="shared" si="247"/>
        <v>1.6107196012801865</v>
      </c>
      <c r="Q284" s="64">
        <f t="shared" si="252"/>
        <v>-4.270592966844533E-2</v>
      </c>
      <c r="R284" s="64">
        <f t="shared" si="252"/>
        <v>4.7852280000000004E-2</v>
      </c>
      <c r="S284" s="64">
        <f t="shared" si="248"/>
        <v>5.8027235280416846E-2</v>
      </c>
      <c r="T284" s="64">
        <f t="shared" si="253"/>
        <v>4.6899626399590083E-4</v>
      </c>
      <c r="U284" s="64">
        <f t="shared" si="253"/>
        <v>6.1012900000000014</v>
      </c>
      <c r="V284" s="64">
        <f t="shared" si="253"/>
        <v>6.2136757530404605</v>
      </c>
      <c r="W284" s="29">
        <f>'2.11 Prod Gust 2017'!D19</f>
        <v>190.4</v>
      </c>
      <c r="X284" s="35">
        <f t="shared" si="261"/>
        <v>0.46999999999999886</v>
      </c>
      <c r="Y284" s="29">
        <f>'2.11 Prod Gust 2017'!F19*k</f>
        <v>1.7177999999999998</v>
      </c>
      <c r="Z284" s="29">
        <f>'2.11 Prod Gust 2017'!G19*k</f>
        <v>2.7572999999999999</v>
      </c>
      <c r="AA284" s="29">
        <f>'2.11 Prod Gust 2017'!H19*k</f>
        <v>0.18479999999999999</v>
      </c>
      <c r="AB284" s="29">
        <f>SUM('2.11 Prod Gust 2017'!I19:J19)/2</f>
        <v>1.4849999999999999</v>
      </c>
      <c r="AC284" s="29">
        <f t="shared" si="254"/>
        <v>0.7884701999999999</v>
      </c>
      <c r="AD284" s="348">
        <f t="shared" si="255"/>
        <v>1.4686349999999999</v>
      </c>
      <c r="AE284" s="68">
        <f t="shared" si="262"/>
        <v>3.5043119999999997E-2</v>
      </c>
      <c r="AF284" s="36">
        <f t="shared" si="263"/>
        <v>0.7884701999999999</v>
      </c>
      <c r="AG284" s="33">
        <f t="shared" si="256"/>
        <v>7.7061306992997229</v>
      </c>
      <c r="AH284" s="33">
        <f t="shared" si="264"/>
        <v>-0.24017453667383659</v>
      </c>
      <c r="AI284" s="36">
        <f t="shared" si="265"/>
        <v>1.4686349999999999</v>
      </c>
      <c r="AJ284" s="33">
        <f t="shared" si="257"/>
        <v>1.791897636548164</v>
      </c>
      <c r="AK284" s="33">
        <f t="shared" si="266"/>
        <v>-3.6751982711429543E-2</v>
      </c>
      <c r="AL284" s="60">
        <f t="shared" si="267"/>
        <v>3.5043119999999997E-2</v>
      </c>
      <c r="AM284" s="60">
        <f t="shared" si="258"/>
        <v>4.2533922574094295E-2</v>
      </c>
      <c r="AN284" s="60">
        <f t="shared" si="268"/>
        <v>1.5954420072050723E-4</v>
      </c>
      <c r="AO284" s="34">
        <f t="shared" si="269"/>
        <v>7.9883699999999997</v>
      </c>
      <c r="AP284" s="34">
        <f t="shared" si="270"/>
        <v>8.1816030248154519</v>
      </c>
      <c r="AQ284" s="10">
        <f t="shared" si="259"/>
        <v>4.5608380027316979</v>
      </c>
      <c r="AR284" s="10">
        <f t="shared" si="271"/>
        <v>6.0052966202145415</v>
      </c>
      <c r="AS284" s="10">
        <f t="shared" si="272"/>
        <v>1.4444586174828435</v>
      </c>
      <c r="AT284" s="10">
        <f>SUM(AS$270:AS284)*5</f>
        <v>85.956359814068421</v>
      </c>
      <c r="AU284" s="10"/>
      <c r="AV284" s="10"/>
      <c r="AW284" s="10"/>
      <c r="AY284" s="10"/>
    </row>
    <row r="285" spans="1:53" x14ac:dyDescent="0.25">
      <c r="A285" s="4">
        <v>80</v>
      </c>
      <c r="B285" s="18">
        <f t="shared" si="249"/>
        <v>2103</v>
      </c>
      <c r="C285" s="64">
        <f t="shared" si="245"/>
        <v>195.4</v>
      </c>
      <c r="D285" s="64">
        <f t="shared" ref="D285:L285" si="286">D40</f>
        <v>0.28000000000000114</v>
      </c>
      <c r="E285" s="64">
        <f t="shared" si="286"/>
        <v>2.2427999999999999</v>
      </c>
      <c r="F285" s="64">
        <f t="shared" si="286"/>
        <v>1.9866000000000001</v>
      </c>
      <c r="G285" s="64">
        <f t="shared" si="286"/>
        <v>0.15539999999999998</v>
      </c>
      <c r="H285" s="64">
        <f t="shared" si="286"/>
        <v>0.215</v>
      </c>
      <c r="I285" s="64">
        <f t="shared" si="286"/>
        <v>1.0294452000000001</v>
      </c>
      <c r="J285" s="64">
        <f t="shared" si="286"/>
        <v>1.3043939999999998</v>
      </c>
      <c r="K285" s="64">
        <f t="shared" si="286"/>
        <v>4.5753120000000001E-2</v>
      </c>
      <c r="L285" s="64">
        <f t="shared" si="286"/>
        <v>1.0294452000000001</v>
      </c>
      <c r="M285" s="64">
        <f t="shared" si="246"/>
        <v>8.5943241223771025</v>
      </c>
      <c r="N285" s="64">
        <f t="shared" si="251"/>
        <v>-9.5439851509217632E-2</v>
      </c>
      <c r="O285" s="64">
        <f t="shared" si="251"/>
        <v>1.3043939999999998</v>
      </c>
      <c r="P285" s="64">
        <f t="shared" si="247"/>
        <v>1.5891316881638278</v>
      </c>
      <c r="Q285" s="64">
        <f t="shared" si="252"/>
        <v>-2.158791311635877E-2</v>
      </c>
      <c r="R285" s="64">
        <f t="shared" si="252"/>
        <v>4.5753120000000001E-2</v>
      </c>
      <c r="S285" s="64">
        <f t="shared" si="248"/>
        <v>5.601098289007251E-2</v>
      </c>
      <c r="T285" s="64">
        <f t="shared" si="253"/>
        <v>-2.0162523903443363E-3</v>
      </c>
      <c r="U285" s="64">
        <f t="shared" si="253"/>
        <v>5.9797400000000005</v>
      </c>
      <c r="V285" s="64">
        <f t="shared" si="253"/>
        <v>6.1406959829840808</v>
      </c>
      <c r="W285" s="29">
        <f>'2.11 Prod Gust 2017'!D20</f>
        <v>190.83</v>
      </c>
      <c r="X285" s="35">
        <f t="shared" si="261"/>
        <v>0.43000000000000682</v>
      </c>
      <c r="Y285" s="29">
        <f>'2.11 Prod Gust 2017'!F20*k</f>
        <v>1.4531999999999998</v>
      </c>
      <c r="Z285" s="29">
        <f>'2.11 Prod Gust 2017'!G20*k</f>
        <v>2.9777999999999998</v>
      </c>
      <c r="AA285" s="29">
        <f>'2.11 Prod Gust 2017'!H20*k</f>
        <v>0.189</v>
      </c>
      <c r="AB285" s="29">
        <f>SUM('2.11 Prod Gust 2017'!I20:J20)/2</f>
        <v>1.3199999999999998</v>
      </c>
      <c r="AC285" s="29">
        <f t="shared" si="254"/>
        <v>0.66701879999999991</v>
      </c>
      <c r="AD285" s="348">
        <f t="shared" si="255"/>
        <v>1.487598</v>
      </c>
      <c r="AE285" s="68">
        <f t="shared" si="262"/>
        <v>2.964528E-2</v>
      </c>
      <c r="AF285" s="36">
        <f t="shared" si="263"/>
        <v>0.66701879999999991</v>
      </c>
      <c r="AG285" s="33">
        <f t="shared" si="256"/>
        <v>7.3755952211089291</v>
      </c>
      <c r="AH285" s="33">
        <f t="shared" si="264"/>
        <v>-0.33053547819079387</v>
      </c>
      <c r="AI285" s="36">
        <f t="shared" si="265"/>
        <v>1.487598</v>
      </c>
      <c r="AJ285" s="33">
        <f t="shared" si="257"/>
        <v>1.8043637424988386</v>
      </c>
      <c r="AK285" s="33">
        <f t="shared" si="266"/>
        <v>1.2466105950674544E-2</v>
      </c>
      <c r="AL285" s="60">
        <f t="shared" si="267"/>
        <v>2.964528E-2</v>
      </c>
      <c r="AM285" s="60">
        <f t="shared" si="258"/>
        <v>3.7164286270651409E-2</v>
      </c>
      <c r="AN285" s="60">
        <f t="shared" si="268"/>
        <v>-5.3696363034428859E-3</v>
      </c>
      <c r="AO285" s="34">
        <f t="shared" si="269"/>
        <v>7.7219999999999995</v>
      </c>
      <c r="AP285" s="34">
        <f t="shared" si="270"/>
        <v>7.8285609914564427</v>
      </c>
      <c r="AQ285" s="10">
        <f t="shared" si="259"/>
        <v>4.5072708515103148</v>
      </c>
      <c r="AR285" s="10">
        <f t="shared" si="271"/>
        <v>5.7461637677290289</v>
      </c>
      <c r="AS285" s="10">
        <f t="shared" si="272"/>
        <v>1.2388929162187141</v>
      </c>
      <c r="AT285" s="10">
        <f>SUM(AS$270:AS285)*5</f>
        <v>92.150824395161976</v>
      </c>
      <c r="AU285" s="10"/>
      <c r="AV285" s="10"/>
      <c r="AW285" s="10"/>
      <c r="AY285" s="10"/>
    </row>
    <row r="286" spans="1:53" x14ac:dyDescent="0.25">
      <c r="A286" s="4">
        <v>85</v>
      </c>
      <c r="B286" s="18">
        <f t="shared" si="249"/>
        <v>2108</v>
      </c>
      <c r="C286" s="64">
        <f t="shared" si="245"/>
        <v>195.85</v>
      </c>
      <c r="D286" s="64">
        <f t="shared" ref="D286:L286" si="287">D41</f>
        <v>0.44999999999998863</v>
      </c>
      <c r="E286" s="64">
        <f t="shared" si="287"/>
        <v>2.3058000000000001</v>
      </c>
      <c r="F286" s="64">
        <f t="shared" si="287"/>
        <v>1.9887000000000001</v>
      </c>
      <c r="G286" s="64">
        <f t="shared" si="287"/>
        <v>0.1575</v>
      </c>
      <c r="H286" s="64">
        <f t="shared" si="287"/>
        <v>0.25</v>
      </c>
      <c r="I286" s="64">
        <f t="shared" si="287"/>
        <v>1.0583622000000001</v>
      </c>
      <c r="J286" s="64">
        <f t="shared" si="287"/>
        <v>1.320627</v>
      </c>
      <c r="K286" s="64">
        <f t="shared" si="287"/>
        <v>4.7038320000000002E-2</v>
      </c>
      <c r="L286" s="64">
        <f t="shared" si="287"/>
        <v>1.0583622000000001</v>
      </c>
      <c r="M286" s="64">
        <f t="shared" si="246"/>
        <v>8.5401559058848537</v>
      </c>
      <c r="N286" s="64">
        <f t="shared" si="251"/>
        <v>-5.4168216492248789E-2</v>
      </c>
      <c r="O286" s="64">
        <f t="shared" si="251"/>
        <v>1.320627</v>
      </c>
      <c r="P286" s="64">
        <f t="shared" si="247"/>
        <v>1.6015484482247673</v>
      </c>
      <c r="Q286" s="64">
        <f t="shared" si="252"/>
        <v>1.2416760060939502E-2</v>
      </c>
      <c r="R286" s="64">
        <f t="shared" si="252"/>
        <v>4.7038320000000002E-2</v>
      </c>
      <c r="S286" s="64">
        <f t="shared" si="248"/>
        <v>5.6939756455623491E-2</v>
      </c>
      <c r="T286" s="64">
        <f t="shared" si="253"/>
        <v>9.2877356555098184E-4</v>
      </c>
      <c r="U286" s="64">
        <f t="shared" si="253"/>
        <v>6.1126000000000005</v>
      </c>
      <c r="V286" s="64">
        <f t="shared" si="253"/>
        <v>6.521777317134231</v>
      </c>
      <c r="W286" s="29">
        <f>'2.11 Prod Gust 2017'!D21</f>
        <v>191.54</v>
      </c>
      <c r="X286" s="35">
        <f t="shared" si="261"/>
        <v>0.70999999999997954</v>
      </c>
      <c r="Y286" s="29">
        <f>'2.11 Prod Gust 2017'!F21*k</f>
        <v>1.764</v>
      </c>
      <c r="Z286" s="29">
        <f>'2.11 Prod Gust 2017'!G21*k</f>
        <v>2.7383999999999995</v>
      </c>
      <c r="AA286" s="29">
        <f>'2.11 Prod Gust 2017'!H21*k</f>
        <v>0.18479999999999999</v>
      </c>
      <c r="AB286" s="29">
        <f>SUM('2.11 Prod Gust 2017'!I21:J21)/2</f>
        <v>1.47</v>
      </c>
      <c r="AC286" s="29">
        <f t="shared" si="254"/>
        <v>0.80967600000000006</v>
      </c>
      <c r="AD286" s="348">
        <f t="shared" si="255"/>
        <v>1.4727719999999997</v>
      </c>
      <c r="AE286" s="68">
        <f t="shared" si="262"/>
        <v>3.59856E-2</v>
      </c>
      <c r="AF286" s="36">
        <f t="shared" si="263"/>
        <v>0.80967600000000006</v>
      </c>
      <c r="AG286" s="33">
        <f t="shared" si="256"/>
        <v>7.2305045743805803</v>
      </c>
      <c r="AH286" s="33">
        <f t="shared" si="264"/>
        <v>-0.14509064672834882</v>
      </c>
      <c r="AI286" s="36">
        <f t="shared" si="265"/>
        <v>1.4727719999999997</v>
      </c>
      <c r="AJ286" s="33">
        <f t="shared" si="257"/>
        <v>1.7917414595120165</v>
      </c>
      <c r="AK286" s="33">
        <f t="shared" si="266"/>
        <v>-1.2622282986822109E-2</v>
      </c>
      <c r="AL286" s="60">
        <f t="shared" si="267"/>
        <v>3.59856E-2</v>
      </c>
      <c r="AM286" s="60">
        <f t="shared" si="258"/>
        <v>4.255537970998393E-2</v>
      </c>
      <c r="AN286" s="60">
        <f t="shared" si="268"/>
        <v>5.3910934393325213E-3</v>
      </c>
      <c r="AO286" s="34">
        <f t="shared" si="269"/>
        <v>8.0043600000000001</v>
      </c>
      <c r="AP286" s="34">
        <f t="shared" si="270"/>
        <v>8.5620381637241412</v>
      </c>
      <c r="AQ286" s="10">
        <f t="shared" si="259"/>
        <v>4.7869845507765252</v>
      </c>
      <c r="AR286" s="10">
        <f t="shared" si="271"/>
        <v>6.2845360121735201</v>
      </c>
      <c r="AS286" s="10">
        <f t="shared" si="272"/>
        <v>1.4975514613969949</v>
      </c>
      <c r="AT286" s="10">
        <f>SUM(AS$270:AS286)*5</f>
        <v>99.638581702146951</v>
      </c>
      <c r="AU286" s="10"/>
      <c r="AV286" s="10"/>
      <c r="AW286" s="10"/>
      <c r="AY286" s="10"/>
    </row>
    <row r="287" spans="1:53" x14ac:dyDescent="0.25">
      <c r="A287" s="4">
        <v>90</v>
      </c>
      <c r="B287" s="18">
        <f t="shared" si="249"/>
        <v>2113</v>
      </c>
      <c r="C287" s="64">
        <f t="shared" si="245"/>
        <v>196.25</v>
      </c>
      <c r="D287" s="64">
        <f t="shared" ref="D287:L287" si="288">D42</f>
        <v>0.40000000000000568</v>
      </c>
      <c r="E287" s="64">
        <f t="shared" si="288"/>
        <v>2.4108000000000001</v>
      </c>
      <c r="F287" s="64">
        <f t="shared" si="288"/>
        <v>1.9634999999999998</v>
      </c>
      <c r="G287" s="64">
        <f t="shared" si="288"/>
        <v>0.1575</v>
      </c>
      <c r="H287" s="64">
        <f t="shared" si="288"/>
        <v>0.23</v>
      </c>
      <c r="I287" s="64">
        <f t="shared" si="288"/>
        <v>1.1065572000000001</v>
      </c>
      <c r="J287" s="64">
        <f t="shared" si="288"/>
        <v>1.336776</v>
      </c>
      <c r="K287" s="64">
        <f t="shared" si="288"/>
        <v>4.9180320000000007E-2</v>
      </c>
      <c r="L287" s="64">
        <f t="shared" si="288"/>
        <v>1.1065572000000001</v>
      </c>
      <c r="M287" s="64">
        <f t="shared" si="246"/>
        <v>8.5411947345047814</v>
      </c>
      <c r="N287" s="64">
        <f t="shared" si="251"/>
        <v>1.0388286199276564E-3</v>
      </c>
      <c r="O287" s="64">
        <f t="shared" si="251"/>
        <v>1.336776</v>
      </c>
      <c r="P287" s="64">
        <f t="shared" si="247"/>
        <v>1.6198924420346312</v>
      </c>
      <c r="Q287" s="64">
        <f t="shared" si="252"/>
        <v>1.8343993809863957E-2</v>
      </c>
      <c r="R287" s="64">
        <f t="shared" si="252"/>
        <v>4.9180320000000007E-2</v>
      </c>
      <c r="S287" s="64">
        <f t="shared" si="248"/>
        <v>5.9245941977220475E-2</v>
      </c>
      <c r="T287" s="64">
        <f t="shared" si="253"/>
        <v>2.3061855215969831E-3</v>
      </c>
      <c r="U287" s="64">
        <f t="shared" si="253"/>
        <v>6.19034</v>
      </c>
      <c r="V287" s="64">
        <f t="shared" si="253"/>
        <v>6.6120290079513939</v>
      </c>
      <c r="W287" s="29">
        <f>'2.11 Prod Gust 2017'!D22</f>
        <v>192.17</v>
      </c>
      <c r="X287" s="35">
        <f t="shared" si="261"/>
        <v>0.62999999999999545</v>
      </c>
      <c r="Y287" s="29">
        <f>'2.11 Prod Gust 2017'!F22*k</f>
        <v>1.7870999999999999</v>
      </c>
      <c r="Z287" s="29">
        <f>'2.11 Prod Gust 2017'!G22*k</f>
        <v>2.7845999999999997</v>
      </c>
      <c r="AA287" s="29">
        <f>'2.11 Prod Gust 2017'!H22*k</f>
        <v>0.18689999999999998</v>
      </c>
      <c r="AB287" s="29">
        <f>SUM('2.11 Prod Gust 2017'!I22:J22)/2</f>
        <v>1.54</v>
      </c>
      <c r="AC287" s="29">
        <f t="shared" si="254"/>
        <v>0.82027890000000003</v>
      </c>
      <c r="AD287" s="348">
        <f t="shared" si="255"/>
        <v>1.4959874999999998</v>
      </c>
      <c r="AE287" s="68">
        <f t="shared" si="262"/>
        <v>3.6456840000000004E-2</v>
      </c>
      <c r="AF287" s="36">
        <f t="shared" si="263"/>
        <v>0.82027890000000003</v>
      </c>
      <c r="AG287" s="33">
        <f t="shared" si="256"/>
        <v>7.1147987301422164</v>
      </c>
      <c r="AH287" s="33">
        <f t="shared" si="264"/>
        <v>-0.11570584423836383</v>
      </c>
      <c r="AI287" s="36">
        <f t="shared" si="265"/>
        <v>1.4959874999999998</v>
      </c>
      <c r="AJ287" s="33">
        <f t="shared" si="257"/>
        <v>1.8127256340385069</v>
      </c>
      <c r="AK287" s="33">
        <f t="shared" si="266"/>
        <v>2.0984174526490484E-2</v>
      </c>
      <c r="AL287" s="60">
        <f t="shared" si="267"/>
        <v>3.6456840000000004E-2</v>
      </c>
      <c r="AM287" s="60">
        <f t="shared" si="258"/>
        <v>4.3979639392224518E-2</v>
      </c>
      <c r="AN287" s="60">
        <f t="shared" si="268"/>
        <v>1.4242596822405876E-3</v>
      </c>
      <c r="AO287" s="34">
        <f t="shared" si="269"/>
        <v>8.1881799999999991</v>
      </c>
      <c r="AP287" s="34">
        <f t="shared" si="270"/>
        <v>8.7248825899703597</v>
      </c>
      <c r="AQ287" s="10">
        <f t="shared" si="259"/>
        <v>4.8532292918363229</v>
      </c>
      <c r="AR287" s="10">
        <f t="shared" si="271"/>
        <v>6.4040638210382443</v>
      </c>
      <c r="AS287" s="10">
        <f t="shared" si="272"/>
        <v>1.5508345292019214</v>
      </c>
      <c r="AT287" s="10">
        <f>SUM(AS$270:AS287)*5</f>
        <v>107.39275434815656</v>
      </c>
      <c r="AU287" s="10"/>
      <c r="AV287" s="10"/>
      <c r="AW287" s="10"/>
      <c r="AY287" s="10"/>
    </row>
    <row r="288" spans="1:53" x14ac:dyDescent="0.25">
      <c r="A288" s="4">
        <v>95</v>
      </c>
      <c r="B288" s="18">
        <f t="shared" si="249"/>
        <v>2118</v>
      </c>
      <c r="C288" s="64">
        <f t="shared" si="245"/>
        <v>196.74</v>
      </c>
      <c r="D288" s="64">
        <f t="shared" ref="D288:L288" si="289">D43</f>
        <v>0.49000000000000909</v>
      </c>
      <c r="E288" s="64">
        <f t="shared" si="289"/>
        <v>2.4780000000000002</v>
      </c>
      <c r="F288" s="64">
        <f t="shared" si="289"/>
        <v>1.9215</v>
      </c>
      <c r="G288" s="64">
        <f t="shared" si="289"/>
        <v>0.1575</v>
      </c>
      <c r="H288" s="64">
        <f t="shared" si="289"/>
        <v>0.19</v>
      </c>
      <c r="I288" s="64">
        <f t="shared" si="289"/>
        <v>1.1374020000000002</v>
      </c>
      <c r="J288" s="64">
        <f t="shared" si="289"/>
        <v>1.33728</v>
      </c>
      <c r="K288" s="64">
        <f t="shared" si="289"/>
        <v>5.0551200000000004E-2</v>
      </c>
      <c r="L288" s="64">
        <f t="shared" si="289"/>
        <v>1.1374020000000002</v>
      </c>
      <c r="M288" s="64">
        <f t="shared" si="246"/>
        <v>8.5729438873450263</v>
      </c>
      <c r="N288" s="64">
        <f t="shared" si="251"/>
        <v>3.1749152840244932E-2</v>
      </c>
      <c r="O288" s="64">
        <f t="shared" si="251"/>
        <v>1.33728</v>
      </c>
      <c r="P288" s="64">
        <f t="shared" si="247"/>
        <v>1.6236392326388811</v>
      </c>
      <c r="Q288" s="64">
        <f t="shared" si="252"/>
        <v>3.7467906042498722E-3</v>
      </c>
      <c r="R288" s="64">
        <f t="shared" si="252"/>
        <v>5.0551200000000004E-2</v>
      </c>
      <c r="S288" s="64">
        <f t="shared" si="248"/>
        <v>6.1024501832469338E-2</v>
      </c>
      <c r="T288" s="64">
        <f t="shared" si="253"/>
        <v>1.7785598552488638E-3</v>
      </c>
      <c r="U288" s="64">
        <f t="shared" si="253"/>
        <v>6.1711</v>
      </c>
      <c r="V288" s="64">
        <f t="shared" si="253"/>
        <v>6.6983745032997533</v>
      </c>
      <c r="W288" s="29">
        <f>'2.11 Prod Gust 2017'!D23</f>
        <v>192.77</v>
      </c>
      <c r="X288" s="35">
        <f t="shared" si="261"/>
        <v>0.60000000000002274</v>
      </c>
      <c r="Y288" s="29">
        <f>'2.11 Prod Gust 2017'!F23*k</f>
        <v>1.9382999999999999</v>
      </c>
      <c r="Z288" s="29">
        <f>'2.11 Prod Gust 2017'!G23*k</f>
        <v>2.6963999999999997</v>
      </c>
      <c r="AA288" s="29">
        <f>'2.11 Prod Gust 2017'!H23*k</f>
        <v>0.18689999999999998</v>
      </c>
      <c r="AB288" s="29">
        <f>SUM('2.11 Prod Gust 2017'!I23:J23)/2</f>
        <v>1.5999999999999999</v>
      </c>
      <c r="AC288" s="29">
        <f t="shared" si="254"/>
        <v>0.88967969999999996</v>
      </c>
      <c r="AD288" s="348">
        <f t="shared" si="255"/>
        <v>1.4995155</v>
      </c>
      <c r="AE288" s="68">
        <f t="shared" si="262"/>
        <v>3.9541319999999998E-2</v>
      </c>
      <c r="AF288" s="36">
        <f t="shared" si="263"/>
        <v>0.88967969999999996</v>
      </c>
      <c r="AG288" s="33">
        <f t="shared" si="256"/>
        <v>7.0834717422638551</v>
      </c>
      <c r="AH288" s="33">
        <f t="shared" si="264"/>
        <v>-3.1326987878361301E-2</v>
      </c>
      <c r="AI288" s="36">
        <f t="shared" si="265"/>
        <v>1.4995155</v>
      </c>
      <c r="AJ288" s="33">
        <f t="shared" si="257"/>
        <v>1.8199631470648281</v>
      </c>
      <c r="AK288" s="33">
        <f t="shared" si="266"/>
        <v>7.2375130263211407E-3</v>
      </c>
      <c r="AL288" s="60">
        <f t="shared" si="267"/>
        <v>3.9541319999999998E-2</v>
      </c>
      <c r="AM288" s="60">
        <f t="shared" si="258"/>
        <v>4.7315895312095242E-2</v>
      </c>
      <c r="AN288" s="60">
        <f t="shared" si="268"/>
        <v>3.3362559198707245E-3</v>
      </c>
      <c r="AO288" s="34">
        <f t="shared" si="269"/>
        <v>8.3480799999999995</v>
      </c>
      <c r="AP288" s="34">
        <f t="shared" si="270"/>
        <v>8.9273267810678547</v>
      </c>
      <c r="AQ288" s="10">
        <f t="shared" si="259"/>
        <v>4.9166068854220182</v>
      </c>
      <c r="AR288" s="10">
        <f t="shared" si="271"/>
        <v>6.5526578573038048</v>
      </c>
      <c r="AS288" s="10">
        <f t="shared" si="272"/>
        <v>1.6360509718817866</v>
      </c>
      <c r="AT288" s="10">
        <f>SUM(AS$270:AS288)*5</f>
        <v>115.57300920756549</v>
      </c>
      <c r="AU288" s="10"/>
      <c r="AV288" s="10"/>
      <c r="AW288" s="10"/>
      <c r="AY288" s="10"/>
    </row>
    <row r="289" spans="1:52" x14ac:dyDescent="0.25">
      <c r="A289" s="4">
        <v>100</v>
      </c>
      <c r="B289" s="18">
        <f t="shared" si="249"/>
        <v>2123</v>
      </c>
      <c r="C289" s="64">
        <f t="shared" si="245"/>
        <v>197.15</v>
      </c>
      <c r="D289" s="64">
        <f t="shared" ref="D289:L289" si="290">D44</f>
        <v>0.40999999999999659</v>
      </c>
      <c r="E289" s="64">
        <f t="shared" si="290"/>
        <v>2.5073999999999996</v>
      </c>
      <c r="F289" s="64">
        <f t="shared" si="290"/>
        <v>1.9257</v>
      </c>
      <c r="G289" s="64">
        <f t="shared" si="290"/>
        <v>0.1575</v>
      </c>
      <c r="H289" s="64">
        <f t="shared" si="290"/>
        <v>0.22</v>
      </c>
      <c r="I289" s="64">
        <f t="shared" si="290"/>
        <v>1.1508965999999998</v>
      </c>
      <c r="J289" s="64">
        <f t="shared" si="290"/>
        <v>1.346079</v>
      </c>
      <c r="K289" s="64">
        <f t="shared" si="290"/>
        <v>5.1150959999999995E-2</v>
      </c>
      <c r="L289" s="64">
        <f t="shared" si="290"/>
        <v>1.1508965999999998</v>
      </c>
      <c r="M289" s="64">
        <f t="shared" si="246"/>
        <v>8.6140777302342766</v>
      </c>
      <c r="N289" s="64">
        <f t="shared" si="251"/>
        <v>4.1133842889250261E-2</v>
      </c>
      <c r="O289" s="64">
        <f t="shared" si="251"/>
        <v>1.346079</v>
      </c>
      <c r="P289" s="64">
        <f t="shared" si="247"/>
        <v>1.6331005778998688</v>
      </c>
      <c r="Q289" s="64">
        <f t="shared" si="252"/>
        <v>9.4613452609877413E-3</v>
      </c>
      <c r="R289" s="64">
        <f t="shared" si="252"/>
        <v>5.1150959999999995E-2</v>
      </c>
      <c r="S289" s="64">
        <f t="shared" si="248"/>
        <v>6.1938669766067489E-2</v>
      </c>
      <c r="T289" s="64">
        <f t="shared" si="253"/>
        <v>9.1416793359815063E-4</v>
      </c>
      <c r="U289" s="64">
        <f t="shared" si="253"/>
        <v>6.253779999999999</v>
      </c>
      <c r="V289" s="64">
        <f t="shared" si="253"/>
        <v>6.715289356083832</v>
      </c>
      <c r="W289" s="29">
        <f>'2.11 Prod Gust 2017'!D24</f>
        <v>193.18</v>
      </c>
      <c r="X289" s="35">
        <f t="shared" si="261"/>
        <v>0.40999999999999659</v>
      </c>
      <c r="Y289" s="29">
        <f>'2.11 Prod Gust 2017'!F24*k</f>
        <v>1.9026000000000001</v>
      </c>
      <c r="Z289" s="29">
        <f>'2.11 Prod Gust 2017'!G24*k</f>
        <v>2.7656999999999998</v>
      </c>
      <c r="AA289" s="29">
        <f>'2.11 Prod Gust 2017'!H24*k</f>
        <v>0.189</v>
      </c>
      <c r="AB289" s="29">
        <f>SUM('2.11 Prod Gust 2017'!I24:J24)/2</f>
        <v>1.5499999999999998</v>
      </c>
      <c r="AC289" s="29">
        <f t="shared" si="254"/>
        <v>0.87329340000000011</v>
      </c>
      <c r="AD289" s="348">
        <f t="shared" si="255"/>
        <v>1.5171029999999999</v>
      </c>
      <c r="AE289" s="68">
        <f t="shared" si="262"/>
        <v>3.8813040000000007E-2</v>
      </c>
      <c r="AF289" s="36">
        <f t="shared" si="263"/>
        <v>0.87329340000000011</v>
      </c>
      <c r="AG289" s="33">
        <f t="shared" si="256"/>
        <v>7.0398137153199762</v>
      </c>
      <c r="AH289" s="33">
        <f t="shared" si="264"/>
        <v>-4.365802694387888E-2</v>
      </c>
      <c r="AI289" s="36">
        <f t="shared" si="265"/>
        <v>1.5171029999999999</v>
      </c>
      <c r="AJ289" s="33">
        <f t="shared" si="257"/>
        <v>1.8388300706997873</v>
      </c>
      <c r="AK289" s="33">
        <f t="shared" si="266"/>
        <v>1.8866923634959232E-2</v>
      </c>
      <c r="AL289" s="60">
        <f t="shared" si="267"/>
        <v>3.8813040000000007E-2</v>
      </c>
      <c r="AM289" s="60">
        <f t="shared" si="258"/>
        <v>4.7177387608273835E-2</v>
      </c>
      <c r="AN289" s="60">
        <f t="shared" si="268"/>
        <v>-1.3850770382140692E-4</v>
      </c>
      <c r="AO289" s="34">
        <f t="shared" si="269"/>
        <v>8.3294899999999998</v>
      </c>
      <c r="AP289" s="34">
        <f t="shared" si="270"/>
        <v>8.7145603889872554</v>
      </c>
      <c r="AQ289" s="10">
        <f t="shared" si="259"/>
        <v>4.9290223873655332</v>
      </c>
      <c r="AR289" s="10">
        <f t="shared" si="271"/>
        <v>6.3964873255166452</v>
      </c>
      <c r="AS289" s="10">
        <f t="shared" si="272"/>
        <v>1.467464938151112</v>
      </c>
      <c r="AT289" s="10">
        <f>SUM(AS$270:AS289)*5</f>
        <v>122.91033389832106</v>
      </c>
      <c r="AU289" s="10"/>
      <c r="AV289" s="10"/>
      <c r="AW289" s="10"/>
      <c r="AY289" s="10"/>
    </row>
    <row r="290" spans="1:52" x14ac:dyDescent="0.25">
      <c r="A290" s="4">
        <v>105</v>
      </c>
      <c r="B290" s="18">
        <f t="shared" si="249"/>
        <v>2128</v>
      </c>
      <c r="C290" s="64">
        <f t="shared" si="245"/>
        <v>197.58</v>
      </c>
      <c r="D290" s="64">
        <f t="shared" ref="D290:L290" si="291">D45</f>
        <v>0.43000000000000682</v>
      </c>
      <c r="E290" s="64">
        <f t="shared" si="291"/>
        <v>2.2869000000000002</v>
      </c>
      <c r="F290" s="64">
        <f t="shared" si="291"/>
        <v>2.0726999999999998</v>
      </c>
      <c r="G290" s="64">
        <f t="shared" si="291"/>
        <v>0.16170000000000001</v>
      </c>
      <c r="H290" s="64">
        <f t="shared" si="291"/>
        <v>0.13500000000000001</v>
      </c>
      <c r="I290" s="64">
        <f t="shared" si="291"/>
        <v>1.0496871000000001</v>
      </c>
      <c r="J290" s="64">
        <f t="shared" si="291"/>
        <v>1.3479165</v>
      </c>
      <c r="K290" s="64">
        <f t="shared" si="291"/>
        <v>4.6652760000000008E-2</v>
      </c>
      <c r="L290" s="64">
        <f t="shared" si="291"/>
        <v>1.0496871000000001</v>
      </c>
      <c r="M290" s="64">
        <f t="shared" si="246"/>
        <v>8.5486773203320485</v>
      </c>
      <c r="N290" s="64">
        <f t="shared" si="251"/>
        <v>-6.5400409902228063E-2</v>
      </c>
      <c r="O290" s="64">
        <f t="shared" si="251"/>
        <v>1.3479165</v>
      </c>
      <c r="P290" s="64">
        <f t="shared" si="247"/>
        <v>1.6366106232481668</v>
      </c>
      <c r="Q290" s="64">
        <f t="shared" si="252"/>
        <v>3.5100453482979077E-3</v>
      </c>
      <c r="R290" s="64">
        <f t="shared" si="252"/>
        <v>4.6652760000000008E-2</v>
      </c>
      <c r="S290" s="64">
        <f t="shared" si="248"/>
        <v>5.7602073352315139E-2</v>
      </c>
      <c r="T290" s="64">
        <f t="shared" si="253"/>
        <v>-4.3365964137523499E-3</v>
      </c>
      <c r="U290" s="64">
        <f t="shared" si="253"/>
        <v>6.0531899999999998</v>
      </c>
      <c r="V290" s="64">
        <f t="shared" si="253"/>
        <v>6.416963039032324</v>
      </c>
      <c r="W290" s="29">
        <f>'2.11 Prod Gust 2017'!D25</f>
        <v>193.57</v>
      </c>
      <c r="X290" s="35">
        <f t="shared" si="261"/>
        <v>0.38999999999998636</v>
      </c>
      <c r="Y290" s="29">
        <f>'2.11 Prod Gust 2017'!F25*k</f>
        <v>2.2218</v>
      </c>
      <c r="Z290" s="29">
        <f>'2.11 Prod Gust 2017'!G25*k</f>
        <v>2.4548999999999999</v>
      </c>
      <c r="AA290" s="29">
        <f>'2.11 Prod Gust 2017'!H25*k</f>
        <v>0.18059999999999998</v>
      </c>
      <c r="AB290" s="29">
        <f>SUM('2.11 Prod Gust 2017'!I25:J25)/2</f>
        <v>1.71</v>
      </c>
      <c r="AC290" s="29">
        <f t="shared" si="254"/>
        <v>1.0198062000000001</v>
      </c>
      <c r="AD290" s="348">
        <f t="shared" si="255"/>
        <v>1.4772029999999998</v>
      </c>
      <c r="AE290" s="68">
        <f t="shared" si="262"/>
        <v>4.5324720000000006E-2</v>
      </c>
      <c r="AF290" s="36">
        <f t="shared" si="263"/>
        <v>1.0198062000000001</v>
      </c>
      <c r="AG290" s="33">
        <f t="shared" si="256"/>
        <v>7.148319995371585</v>
      </c>
      <c r="AH290" s="33">
        <f t="shared" si="264"/>
        <v>0.10850628005160878</v>
      </c>
      <c r="AI290" s="36">
        <f t="shared" si="265"/>
        <v>1.4772029999999998</v>
      </c>
      <c r="AJ290" s="33">
        <f t="shared" si="257"/>
        <v>1.8022653031103895</v>
      </c>
      <c r="AK290" s="33">
        <f t="shared" si="266"/>
        <v>-3.6564767589397862E-2</v>
      </c>
      <c r="AL290" s="60">
        <f t="shared" si="267"/>
        <v>4.5324720000000006E-2</v>
      </c>
      <c r="AM290" s="60">
        <f t="shared" si="258"/>
        <v>5.3664582674119166E-2</v>
      </c>
      <c r="AN290" s="60">
        <f t="shared" si="268"/>
        <v>6.4871950658453303E-3</v>
      </c>
      <c r="AO290" s="34">
        <f t="shared" si="269"/>
        <v>8.53749</v>
      </c>
      <c r="AP290" s="34">
        <f t="shared" si="270"/>
        <v>9.0059187075280427</v>
      </c>
      <c r="AQ290" s="10">
        <f t="shared" si="259"/>
        <v>4.7100508706497255</v>
      </c>
      <c r="AR290" s="10">
        <f t="shared" si="271"/>
        <v>6.6103443313255834</v>
      </c>
      <c r="AS290" s="10">
        <f t="shared" si="272"/>
        <v>1.9002934606758579</v>
      </c>
      <c r="AT290" s="10">
        <f>SUM(AS$270:AS290)*5</f>
        <v>132.41180120170034</v>
      </c>
      <c r="AU290" s="10"/>
      <c r="AV290" s="10"/>
      <c r="AW290" s="10"/>
      <c r="AY290" s="10"/>
    </row>
    <row r="291" spans="1:52" x14ac:dyDescent="0.25">
      <c r="A291" s="4">
        <v>110</v>
      </c>
      <c r="B291" s="18">
        <f t="shared" si="249"/>
        <v>2133</v>
      </c>
      <c r="C291" s="64">
        <f t="shared" si="245"/>
        <v>197.75</v>
      </c>
      <c r="D291" s="64">
        <f t="shared" ref="D291:L291" si="292">D46</f>
        <v>0.16999999999998749</v>
      </c>
      <c r="E291" s="64">
        <f t="shared" si="292"/>
        <v>2.5787999999999998</v>
      </c>
      <c r="F291" s="64">
        <f t="shared" si="292"/>
        <v>1.8584999999999998</v>
      </c>
      <c r="G291" s="64">
        <f t="shared" si="292"/>
        <v>0.15539999999999998</v>
      </c>
      <c r="H291" s="64">
        <f t="shared" si="292"/>
        <v>0.19500000000000001</v>
      </c>
      <c r="I291" s="64">
        <f t="shared" si="292"/>
        <v>1.1836692</v>
      </c>
      <c r="J291" s="64">
        <f t="shared" si="292"/>
        <v>1.3380359999999998</v>
      </c>
      <c r="K291" s="64">
        <f t="shared" si="292"/>
        <v>5.2607519999999998E-2</v>
      </c>
      <c r="L291" s="64">
        <f t="shared" si="292"/>
        <v>1.1836692</v>
      </c>
      <c r="M291" s="64">
        <f t="shared" si="246"/>
        <v>8.6257250566518664</v>
      </c>
      <c r="N291" s="64">
        <f t="shared" si="251"/>
        <v>7.7047736319817872E-2</v>
      </c>
      <c r="O291" s="64">
        <f t="shared" si="251"/>
        <v>1.3380359999999998</v>
      </c>
      <c r="P291" s="64">
        <f t="shared" si="247"/>
        <v>1.6273506174651799</v>
      </c>
      <c r="Q291" s="64">
        <f t="shared" si="252"/>
        <v>-9.2600057829868021E-3</v>
      </c>
      <c r="R291" s="64">
        <f t="shared" si="252"/>
        <v>5.2607519999999998E-2</v>
      </c>
      <c r="S291" s="64">
        <f t="shared" si="248"/>
        <v>6.2790224169456732E-2</v>
      </c>
      <c r="T291" s="64">
        <f t="shared" si="253"/>
        <v>5.188150817141593E-3</v>
      </c>
      <c r="U291" s="64">
        <f t="shared" si="253"/>
        <v>6.2240100000000007</v>
      </c>
      <c r="V291" s="64">
        <f t="shared" si="253"/>
        <v>6.4669858813539607</v>
      </c>
      <c r="W291" s="29">
        <f>'2.11 Prod Gust 2017'!D26</f>
        <v>193.57</v>
      </c>
      <c r="X291" s="35">
        <f t="shared" si="261"/>
        <v>0</v>
      </c>
      <c r="Y291" s="29">
        <f>'2.11 Prod Gust 2017'!F26*k</f>
        <v>1.8228</v>
      </c>
      <c r="Z291" s="29">
        <f>'2.11 Prod Gust 2017'!G26*k</f>
        <v>2.8454999999999999</v>
      </c>
      <c r="AA291" s="29">
        <f>'2.11 Prod Gust 2017'!H26*k</f>
        <v>0.19109999999999999</v>
      </c>
      <c r="AB291" s="29">
        <f>SUM('2.11 Prod Gust 2017'!I26:J26)/2</f>
        <v>1.585</v>
      </c>
      <c r="AC291" s="29">
        <f t="shared" si="254"/>
        <v>0.8366652</v>
      </c>
      <c r="AD291" s="348">
        <f t="shared" si="255"/>
        <v>1.527876</v>
      </c>
      <c r="AE291" s="68">
        <f t="shared" si="262"/>
        <v>3.7185120000000002E-2</v>
      </c>
      <c r="AF291" s="36">
        <f t="shared" si="263"/>
        <v>0.8366652</v>
      </c>
      <c r="AG291" s="33">
        <f t="shared" si="256"/>
        <v>7.0596391985916807</v>
      </c>
      <c r="AH291" s="33">
        <f t="shared" si="264"/>
        <v>-8.8680796779904369E-2</v>
      </c>
      <c r="AI291" s="36">
        <f t="shared" si="265"/>
        <v>1.527876</v>
      </c>
      <c r="AJ291" s="33">
        <f t="shared" si="257"/>
        <v>1.8464745043316464</v>
      </c>
      <c r="AK291" s="33">
        <f t="shared" si="266"/>
        <v>4.4209201221256933E-2</v>
      </c>
      <c r="AL291" s="60">
        <f t="shared" si="267"/>
        <v>3.7185120000000002E-2</v>
      </c>
      <c r="AM291" s="60">
        <f t="shared" si="258"/>
        <v>4.6671767579603944E-2</v>
      </c>
      <c r="AN291" s="60">
        <f t="shared" si="268"/>
        <v>-6.9928150945152215E-3</v>
      </c>
      <c r="AO291" s="34">
        <f t="shared" si="269"/>
        <v>8.3777200000000001</v>
      </c>
      <c r="AP291" s="34">
        <f t="shared" si="270"/>
        <v>8.3262555893468377</v>
      </c>
      <c r="AQ291" s="10">
        <f t="shared" si="259"/>
        <v>4.7467676369138072</v>
      </c>
      <c r="AR291" s="10">
        <f t="shared" si="271"/>
        <v>6.1114716025805791</v>
      </c>
      <c r="AS291" s="10">
        <f t="shared" si="272"/>
        <v>1.3647039656667719</v>
      </c>
      <c r="AT291" s="10">
        <f>SUM(AS$270:AS291)*5</f>
        <v>139.23532103003421</v>
      </c>
      <c r="AU291" s="10"/>
      <c r="AV291" s="10"/>
      <c r="AW291" s="10"/>
      <c r="AY291" s="10"/>
    </row>
    <row r="292" spans="1:52" x14ac:dyDescent="0.25">
      <c r="A292" s="4">
        <v>115</v>
      </c>
      <c r="B292" s="18">
        <f t="shared" si="249"/>
        <v>2138</v>
      </c>
      <c r="C292" s="64">
        <f t="shared" si="245"/>
        <v>198.17</v>
      </c>
      <c r="D292" s="64">
        <f t="shared" ref="D292:L292" si="293">D47</f>
        <v>0.41999999999998749</v>
      </c>
      <c r="E292" s="64">
        <f t="shared" si="293"/>
        <v>2.4822000000000002</v>
      </c>
      <c r="F292" s="64">
        <f t="shared" si="293"/>
        <v>1.9341000000000002</v>
      </c>
      <c r="G292" s="64">
        <f t="shared" si="293"/>
        <v>0.1575</v>
      </c>
      <c r="H292" s="64">
        <f t="shared" si="293"/>
        <v>0.26</v>
      </c>
      <c r="I292" s="64">
        <f t="shared" si="293"/>
        <v>1.1393298000000001</v>
      </c>
      <c r="J292" s="64">
        <f t="shared" si="293"/>
        <v>1.3430970000000002</v>
      </c>
      <c r="K292" s="64">
        <f t="shared" si="293"/>
        <v>5.0636880000000009E-2</v>
      </c>
      <c r="L292" s="64">
        <f t="shared" si="293"/>
        <v>1.1393298000000001</v>
      </c>
      <c r="M292" s="64">
        <f t="shared" si="246"/>
        <v>8.6484596069057744</v>
      </c>
      <c r="N292" s="64">
        <f t="shared" si="251"/>
        <v>2.2734550253908026E-2</v>
      </c>
      <c r="O292" s="64">
        <f t="shared" si="251"/>
        <v>1.3430970000000002</v>
      </c>
      <c r="P292" s="64">
        <f t="shared" si="247"/>
        <v>1.6307746642444363</v>
      </c>
      <c r="Q292" s="64">
        <f t="shared" si="252"/>
        <v>3.42404677925634E-3</v>
      </c>
      <c r="R292" s="64">
        <f t="shared" si="252"/>
        <v>5.0636880000000009E-2</v>
      </c>
      <c r="S292" s="64">
        <f t="shared" si="248"/>
        <v>6.1736728325611584E-2</v>
      </c>
      <c r="T292" s="64">
        <f t="shared" si="253"/>
        <v>-1.0534958438451481E-3</v>
      </c>
      <c r="U292" s="64">
        <f t="shared" si="253"/>
        <v>6.2839400000000003</v>
      </c>
      <c r="V292" s="64">
        <f t="shared" si="253"/>
        <v>6.7290451011893069</v>
      </c>
      <c r="W292" s="29">
        <f>'2.11 Prod Gust 2017'!D27</f>
        <v>193.7</v>
      </c>
      <c r="X292" s="35">
        <f t="shared" si="261"/>
        <v>0.12999999999999545</v>
      </c>
      <c r="Y292" s="29">
        <f>'2.11 Prod Gust 2017'!F27*k</f>
        <v>1.7387999999999999</v>
      </c>
      <c r="Z292" s="29">
        <f>'2.11 Prod Gust 2017'!G27*k</f>
        <v>2.8706999999999998</v>
      </c>
      <c r="AA292" s="29">
        <f>'2.11 Prod Gust 2017'!H27*k</f>
        <v>0.19109999999999999</v>
      </c>
      <c r="AB292" s="29">
        <f>SUM('2.11 Prod Gust 2017'!I27:J27)/2</f>
        <v>1.5549999999999999</v>
      </c>
      <c r="AC292" s="29">
        <f t="shared" si="254"/>
        <v>0.79810919999999996</v>
      </c>
      <c r="AD292" s="348">
        <f t="shared" si="255"/>
        <v>1.5168719999999998</v>
      </c>
      <c r="AE292" s="68">
        <f t="shared" si="262"/>
        <v>3.5471519999999999E-2</v>
      </c>
      <c r="AF292" s="36">
        <f t="shared" si="263"/>
        <v>0.79810919999999996</v>
      </c>
      <c r="AG292" s="33">
        <f t="shared" si="256"/>
        <v>6.9438820810013855</v>
      </c>
      <c r="AH292" s="33">
        <f t="shared" si="264"/>
        <v>-0.11575711759029517</v>
      </c>
      <c r="AI292" s="36">
        <f t="shared" si="265"/>
        <v>1.5168719999999998</v>
      </c>
      <c r="AJ292" s="33">
        <f t="shared" si="257"/>
        <v>1.8432856608252439</v>
      </c>
      <c r="AK292" s="33">
        <f t="shared" si="266"/>
        <v>-3.1888435064024723E-3</v>
      </c>
      <c r="AL292" s="60">
        <f t="shared" si="267"/>
        <v>3.5471519999999999E-2</v>
      </c>
      <c r="AM292" s="60">
        <f t="shared" si="258"/>
        <v>4.3722000836375105E-2</v>
      </c>
      <c r="AN292" s="60">
        <f t="shared" si="268"/>
        <v>-2.9497667432288391E-3</v>
      </c>
      <c r="AO292" s="34">
        <f t="shared" si="269"/>
        <v>8.2622799999999987</v>
      </c>
      <c r="AP292" s="34">
        <f t="shared" si="270"/>
        <v>8.2703842721600687</v>
      </c>
      <c r="AQ292" s="10">
        <f t="shared" si="259"/>
        <v>4.939119104272951</v>
      </c>
      <c r="AR292" s="10">
        <f t="shared" si="271"/>
        <v>6.0704620557654909</v>
      </c>
      <c r="AS292" s="10">
        <f t="shared" si="272"/>
        <v>1.1313429514925399</v>
      </c>
      <c r="AT292" s="10">
        <f>SUM(AS$270:AS292)*5</f>
        <v>144.89203578749692</v>
      </c>
      <c r="AU292" s="10"/>
      <c r="AV292" s="10"/>
      <c r="AW292" s="10"/>
      <c r="AY292" s="10"/>
    </row>
    <row r="293" spans="1:52" x14ac:dyDescent="0.25">
      <c r="A293" s="4">
        <v>120</v>
      </c>
      <c r="B293" s="18">
        <f t="shared" si="249"/>
        <v>2143</v>
      </c>
      <c r="C293" s="64">
        <f t="shared" si="245"/>
        <v>198.39</v>
      </c>
      <c r="D293" s="64">
        <f t="shared" ref="D293:L293" si="294">D48</f>
        <v>0.21999999999999886</v>
      </c>
      <c r="E293" s="64">
        <f t="shared" si="294"/>
        <v>2.415</v>
      </c>
      <c r="F293" s="64">
        <f t="shared" si="294"/>
        <v>1.9424999999999999</v>
      </c>
      <c r="G293" s="64">
        <f t="shared" si="294"/>
        <v>0.1575</v>
      </c>
      <c r="H293" s="64">
        <f t="shared" si="294"/>
        <v>0.22</v>
      </c>
      <c r="I293" s="64">
        <f t="shared" si="294"/>
        <v>1.1084850000000002</v>
      </c>
      <c r="J293" s="64">
        <f t="shared" si="294"/>
        <v>1.329825</v>
      </c>
      <c r="K293" s="64">
        <f t="shared" si="294"/>
        <v>4.9266000000000004E-2</v>
      </c>
      <c r="L293" s="64">
        <f t="shared" si="294"/>
        <v>1.1084850000000002</v>
      </c>
      <c r="M293" s="64">
        <f t="shared" si="246"/>
        <v>8.6374063824355982</v>
      </c>
      <c r="N293" s="64">
        <f t="shared" si="251"/>
        <v>-1.1053224470176204E-2</v>
      </c>
      <c r="O293" s="64">
        <f t="shared" si="251"/>
        <v>1.329825</v>
      </c>
      <c r="P293" s="64">
        <f t="shared" si="247"/>
        <v>1.618107955918614</v>
      </c>
      <c r="Q293" s="64">
        <f t="shared" si="252"/>
        <v>-1.2666708325822285E-2</v>
      </c>
      <c r="R293" s="64">
        <f t="shared" si="252"/>
        <v>4.9266000000000004E-2</v>
      </c>
      <c r="S293" s="64">
        <f t="shared" si="248"/>
        <v>6.0179614811827896E-2</v>
      </c>
      <c r="T293" s="64">
        <f t="shared" si="253"/>
        <v>-1.5571135137836881E-3</v>
      </c>
      <c r="U293" s="64">
        <f t="shared" si="253"/>
        <v>6.1554999999999991</v>
      </c>
      <c r="V293" s="64">
        <f t="shared" si="253"/>
        <v>6.3502229536902162</v>
      </c>
      <c r="W293" s="29">
        <f>'2.11 Prod Gust 2017'!D28</f>
        <v>193.87</v>
      </c>
      <c r="X293" s="35">
        <f t="shared" si="261"/>
        <v>0.17000000000001592</v>
      </c>
      <c r="Y293" s="29">
        <f>'2.11 Prod Gust 2017'!F28*k</f>
        <v>1.6883999999999997</v>
      </c>
      <c r="Z293" s="29">
        <f>'2.11 Prod Gust 2017'!G28*k</f>
        <v>2.8538999999999999</v>
      </c>
      <c r="AA293" s="29">
        <f>'2.11 Prod Gust 2017'!H28*k</f>
        <v>0.189</v>
      </c>
      <c r="AB293" s="29">
        <f>SUM('2.11 Prod Gust 2017'!I28:J28)/2</f>
        <v>1.5599999999999998</v>
      </c>
      <c r="AC293" s="29">
        <f t="shared" si="254"/>
        <v>0.77497559999999988</v>
      </c>
      <c r="AD293" s="348">
        <f t="shared" si="255"/>
        <v>1.4981399999999998</v>
      </c>
      <c r="AE293" s="68">
        <f t="shared" si="262"/>
        <v>3.4443359999999999E-2</v>
      </c>
      <c r="AF293" s="36">
        <f t="shared" si="263"/>
        <v>0.77497559999999988</v>
      </c>
      <c r="AG293" s="33">
        <f t="shared" si="256"/>
        <v>6.8199760570776178</v>
      </c>
      <c r="AH293" s="33">
        <f t="shared" si="264"/>
        <v>-0.12390602392376771</v>
      </c>
      <c r="AI293" s="36">
        <f t="shared" si="265"/>
        <v>1.4981399999999998</v>
      </c>
      <c r="AJ293" s="33">
        <f t="shared" si="257"/>
        <v>1.8239899476083639</v>
      </c>
      <c r="AK293" s="33">
        <f t="shared" si="266"/>
        <v>-1.9295713216880062E-2</v>
      </c>
      <c r="AL293" s="60">
        <f t="shared" si="267"/>
        <v>3.4443359999999999E-2</v>
      </c>
      <c r="AM293" s="60">
        <f t="shared" si="258"/>
        <v>4.2172390819611182E-2</v>
      </c>
      <c r="AN293" s="60">
        <f t="shared" si="268"/>
        <v>-1.5496100167639235E-3</v>
      </c>
      <c r="AO293" s="34">
        <f t="shared" si="269"/>
        <v>8.1786899999999996</v>
      </c>
      <c r="AP293" s="34">
        <f t="shared" si="270"/>
        <v>8.2039386528426039</v>
      </c>
      <c r="AQ293" s="10">
        <f t="shared" si="259"/>
        <v>4.6610636480086187</v>
      </c>
      <c r="AR293" s="10">
        <f t="shared" si="271"/>
        <v>6.0216909711864712</v>
      </c>
      <c r="AS293" s="10">
        <f t="shared" si="272"/>
        <v>1.3606273231778525</v>
      </c>
      <c r="AT293" s="10">
        <f>SUM(AS$270:AS293)*5</f>
        <v>151.69517240338618</v>
      </c>
      <c r="AU293" s="10"/>
      <c r="AV293" s="10"/>
      <c r="AW293" s="10"/>
      <c r="AY293" s="10"/>
    </row>
    <row r="294" spans="1:52" x14ac:dyDescent="0.25">
      <c r="A294" s="4">
        <v>125</v>
      </c>
      <c r="B294" s="18">
        <f t="shared" si="249"/>
        <v>2148</v>
      </c>
      <c r="C294" s="64">
        <f t="shared" si="245"/>
        <v>198.51</v>
      </c>
      <c r="D294" s="64">
        <f t="shared" ref="D294:L294" si="295">D49</f>
        <v>0.12000000000000455</v>
      </c>
      <c r="E294" s="64">
        <f t="shared" si="295"/>
        <v>2.2994999999999997</v>
      </c>
      <c r="F294" s="64">
        <f t="shared" si="295"/>
        <v>1.9593</v>
      </c>
      <c r="G294" s="64">
        <f t="shared" si="295"/>
        <v>0.15539999999999998</v>
      </c>
      <c r="H294" s="64">
        <f t="shared" si="295"/>
        <v>0.14000000000000001</v>
      </c>
      <c r="I294" s="64">
        <f t="shared" si="295"/>
        <v>1.0554705</v>
      </c>
      <c r="J294" s="64">
        <f t="shared" si="295"/>
        <v>1.3079114999999999</v>
      </c>
      <c r="K294" s="64">
        <f t="shared" si="295"/>
        <v>4.6909799999999995E-2</v>
      </c>
      <c r="L294" s="64">
        <f t="shared" si="295"/>
        <v>1.0554705</v>
      </c>
      <c r="M294" s="64">
        <f t="shared" si="246"/>
        <v>8.5747694916468475</v>
      </c>
      <c r="N294" s="64">
        <f t="shared" si="251"/>
        <v>-6.2636890788750677E-2</v>
      </c>
      <c r="O294" s="64">
        <f t="shared" si="251"/>
        <v>1.3079114999999999</v>
      </c>
      <c r="P294" s="64">
        <f t="shared" si="247"/>
        <v>1.5939552770804886</v>
      </c>
      <c r="Q294" s="64">
        <f t="shared" si="252"/>
        <v>-2.4152678838125441E-2</v>
      </c>
      <c r="R294" s="64">
        <f t="shared" si="252"/>
        <v>4.6909799999999995E-2</v>
      </c>
      <c r="S294" s="64">
        <f t="shared" si="248"/>
        <v>5.7548153430659471E-2</v>
      </c>
      <c r="T294" s="64">
        <f t="shared" si="253"/>
        <v>-2.6314613811684248E-3</v>
      </c>
      <c r="U294" s="64">
        <f t="shared" si="253"/>
        <v>5.9204600000000003</v>
      </c>
      <c r="V294" s="64">
        <f t="shared" si="253"/>
        <v>5.9510389689919609</v>
      </c>
      <c r="W294" s="29">
        <f>'2.11 Prod Gust 2017'!D29</f>
        <v>193.97</v>
      </c>
      <c r="X294" s="35">
        <f t="shared" si="261"/>
        <v>9.9999999999994316E-2</v>
      </c>
      <c r="Y294" s="29">
        <f>'2.11 Prod Gust 2017'!F29*k</f>
        <v>1.4574</v>
      </c>
      <c r="Z294" s="29">
        <f>'2.11 Prod Gust 2017'!G29*k</f>
        <v>2.9966999999999997</v>
      </c>
      <c r="AA294" s="29">
        <f>'2.11 Prod Gust 2017'!H29*k</f>
        <v>0.19109999999999999</v>
      </c>
      <c r="AB294" s="29">
        <f>SUM('2.11 Prod Gust 2017'!I29:J29)/2</f>
        <v>1.415</v>
      </c>
      <c r="AC294" s="29">
        <f t="shared" si="254"/>
        <v>0.66894660000000006</v>
      </c>
      <c r="AD294" s="348">
        <f t="shared" si="255"/>
        <v>1.4958089999999999</v>
      </c>
      <c r="AE294" s="68">
        <f t="shared" si="262"/>
        <v>2.9730960000000004E-2</v>
      </c>
      <c r="AF294" s="36">
        <f t="shared" si="263"/>
        <v>0.66894660000000006</v>
      </c>
      <c r="AG294" s="33">
        <f t="shared" si="256"/>
        <v>6.6060805981549997</v>
      </c>
      <c r="AH294" s="33">
        <f t="shared" si="264"/>
        <v>-0.21389545892261808</v>
      </c>
      <c r="AI294" s="36">
        <f t="shared" si="265"/>
        <v>1.4958089999999999</v>
      </c>
      <c r="AJ294" s="33">
        <f t="shared" si="257"/>
        <v>1.8182479151924924</v>
      </c>
      <c r="AK294" s="33">
        <f t="shared" si="266"/>
        <v>-5.7420324158714564E-3</v>
      </c>
      <c r="AL294" s="60">
        <f t="shared" si="267"/>
        <v>2.9730960000000004E-2</v>
      </c>
      <c r="AM294" s="60">
        <f t="shared" si="258"/>
        <v>3.7186055881849096E-2</v>
      </c>
      <c r="AN294" s="60">
        <f t="shared" si="268"/>
        <v>-4.9863349377620853E-3</v>
      </c>
      <c r="AO294" s="34">
        <f t="shared" si="269"/>
        <v>7.8782599999999992</v>
      </c>
      <c r="AP294" s="34">
        <f t="shared" si="270"/>
        <v>7.7536361737237423</v>
      </c>
      <c r="AQ294" s="10">
        <f t="shared" si="259"/>
        <v>4.3680626032400998</v>
      </c>
      <c r="AR294" s="10">
        <f t="shared" si="271"/>
        <v>5.6911689515132267</v>
      </c>
      <c r="AS294" s="10">
        <f t="shared" si="272"/>
        <v>1.3231063482731269</v>
      </c>
      <c r="AT294" s="10">
        <f>SUM(AS$270:AS294)*5</f>
        <v>158.31070414475181</v>
      </c>
      <c r="AU294" s="10"/>
      <c r="AV294" s="10"/>
      <c r="AW294" s="10"/>
      <c r="AY294" s="10"/>
    </row>
    <row r="295" spans="1:52" x14ac:dyDescent="0.25">
      <c r="A295" s="4">
        <v>130</v>
      </c>
      <c r="B295" s="18">
        <f t="shared" si="249"/>
        <v>2153</v>
      </c>
      <c r="C295" s="64">
        <f t="shared" si="245"/>
        <v>198.74</v>
      </c>
      <c r="D295" s="64">
        <f t="shared" ref="D295:L295" si="296">D50</f>
        <v>0.23000000000001819</v>
      </c>
      <c r="E295" s="64">
        <f t="shared" si="296"/>
        <v>2.3016000000000001</v>
      </c>
      <c r="F295" s="64">
        <f t="shared" si="296"/>
        <v>1.9403999999999999</v>
      </c>
      <c r="G295" s="64">
        <f t="shared" si="296"/>
        <v>0.15539999999999998</v>
      </c>
      <c r="H295" s="64">
        <f t="shared" si="296"/>
        <v>0.19</v>
      </c>
      <c r="I295" s="64">
        <f t="shared" si="296"/>
        <v>1.0564344000000001</v>
      </c>
      <c r="J295" s="64">
        <f t="shared" si="296"/>
        <v>1.3012440000000001</v>
      </c>
      <c r="K295" s="64">
        <f t="shared" si="296"/>
        <v>4.6952640000000004E-2</v>
      </c>
      <c r="L295" s="64">
        <f t="shared" si="296"/>
        <v>1.0564344000000001</v>
      </c>
      <c r="M295" s="64">
        <f t="shared" si="246"/>
        <v>8.5212048110875838</v>
      </c>
      <c r="N295" s="64">
        <f t="shared" si="251"/>
        <v>-5.3564680559263778E-2</v>
      </c>
      <c r="O295" s="64">
        <f t="shared" si="251"/>
        <v>1.3012440000000001</v>
      </c>
      <c r="P295" s="64">
        <f t="shared" si="247"/>
        <v>1.583018146332924</v>
      </c>
      <c r="Q295" s="64">
        <f t="shared" si="252"/>
        <v>-1.0937130747564527E-2</v>
      </c>
      <c r="R295" s="64">
        <f t="shared" si="252"/>
        <v>4.6952640000000004E-2</v>
      </c>
      <c r="S295" s="64">
        <f t="shared" si="248"/>
        <v>5.7125812383895802E-2</v>
      </c>
      <c r="T295" s="64">
        <f t="shared" si="253"/>
        <v>-4.2234104676366901E-4</v>
      </c>
      <c r="U295" s="64">
        <f t="shared" si="253"/>
        <v>5.9636200000000006</v>
      </c>
      <c r="V295" s="64">
        <f t="shared" si="253"/>
        <v>6.1286958476464273</v>
      </c>
      <c r="W295" s="29">
        <f>'2.11 Prod Gust 2017'!D30</f>
        <v>194.33</v>
      </c>
      <c r="X295" s="35">
        <f t="shared" si="261"/>
        <v>0.36000000000001364</v>
      </c>
      <c r="Y295" s="29">
        <f>'2.11 Prod Gust 2017'!F30*k</f>
        <v>1.6652999999999998</v>
      </c>
      <c r="Z295" s="29">
        <f>'2.11 Prod Gust 2017'!G30*k</f>
        <v>2.8223999999999996</v>
      </c>
      <c r="AA295" s="29">
        <f>'2.11 Prod Gust 2017'!H30*k</f>
        <v>0.18689999999999998</v>
      </c>
      <c r="AB295" s="29">
        <f>SUM('2.11 Prod Gust 2017'!I30:J30)/2</f>
        <v>1.405</v>
      </c>
      <c r="AC295" s="29">
        <f t="shared" si="254"/>
        <v>0.7643726999999999</v>
      </c>
      <c r="AD295" s="348">
        <f t="shared" si="255"/>
        <v>1.4805104999999998</v>
      </c>
      <c r="AE295" s="68">
        <f t="shared" si="262"/>
        <v>3.3972119999999995E-2</v>
      </c>
      <c r="AF295" s="36">
        <f t="shared" si="263"/>
        <v>0.7643726999999999</v>
      </c>
      <c r="AG295" s="33">
        <f t="shared" si="256"/>
        <v>6.5152998859034312</v>
      </c>
      <c r="AH295" s="33">
        <f t="shared" si="264"/>
        <v>-9.0780712251568474E-2</v>
      </c>
      <c r="AI295" s="36">
        <f t="shared" si="265"/>
        <v>1.4805104999999998</v>
      </c>
      <c r="AJ295" s="33">
        <f t="shared" si="257"/>
        <v>1.8019343576777285</v>
      </c>
      <c r="AK295" s="33">
        <f t="shared" si="266"/>
        <v>-1.6313557514763932E-2</v>
      </c>
      <c r="AL295" s="60">
        <f t="shared" si="267"/>
        <v>3.3972119999999995E-2</v>
      </c>
      <c r="AM295" s="60">
        <f t="shared" si="258"/>
        <v>4.0545748069909342E-2</v>
      </c>
      <c r="AN295" s="60">
        <f t="shared" si="268"/>
        <v>3.3596921880602454E-3</v>
      </c>
      <c r="AO295" s="34">
        <f t="shared" si="269"/>
        <v>7.9034799999999992</v>
      </c>
      <c r="AP295" s="34">
        <f t="shared" si="270"/>
        <v>8.1597454224217394</v>
      </c>
      <c r="AQ295" s="10">
        <f t="shared" si="259"/>
        <v>4.4984627521724772</v>
      </c>
      <c r="AR295" s="10">
        <f t="shared" si="271"/>
        <v>5.9892531400575564</v>
      </c>
      <c r="AS295" s="10">
        <f t="shared" si="272"/>
        <v>1.4907903878850792</v>
      </c>
      <c r="AT295" s="10">
        <f>SUM(AS$270:AS295)*5</f>
        <v>165.7646560841772</v>
      </c>
      <c r="AU295" s="10"/>
      <c r="AV295" s="10"/>
      <c r="AW295" s="10"/>
      <c r="AY295" s="10"/>
    </row>
    <row r="296" spans="1:52" x14ac:dyDescent="0.25">
      <c r="A296" s="4">
        <v>135</v>
      </c>
      <c r="B296" s="18">
        <f t="shared" si="249"/>
        <v>2158</v>
      </c>
      <c r="C296" s="64">
        <f t="shared" si="245"/>
        <v>198.91</v>
      </c>
      <c r="D296" s="64">
        <f t="shared" ref="D296:L296" si="297">D51</f>
        <v>0.16999999999998749</v>
      </c>
      <c r="E296" s="64">
        <f t="shared" si="297"/>
        <v>2.3183999999999996</v>
      </c>
      <c r="F296" s="64">
        <f t="shared" si="297"/>
        <v>1.9508999999999999</v>
      </c>
      <c r="G296" s="64">
        <f t="shared" si="297"/>
        <v>0.15539999999999998</v>
      </c>
      <c r="H296" s="64">
        <f t="shared" si="297"/>
        <v>0.25</v>
      </c>
      <c r="I296" s="64">
        <f t="shared" si="297"/>
        <v>1.0641455999999998</v>
      </c>
      <c r="J296" s="64">
        <f t="shared" si="297"/>
        <v>1.3093499999999998</v>
      </c>
      <c r="K296" s="64">
        <f t="shared" si="297"/>
        <v>4.7295359999999995E-2</v>
      </c>
      <c r="L296" s="64">
        <f t="shared" si="297"/>
        <v>1.0641455999999998</v>
      </c>
      <c r="M296" s="64">
        <f t="shared" si="246"/>
        <v>8.4822852482539375</v>
      </c>
      <c r="N296" s="64">
        <f t="shared" si="251"/>
        <v>-3.8919562833646282E-2</v>
      </c>
      <c r="O296" s="64">
        <f t="shared" si="251"/>
        <v>1.3093499999999998</v>
      </c>
      <c r="P296" s="64">
        <f t="shared" si="247"/>
        <v>1.5891907165033421</v>
      </c>
      <c r="Q296" s="64">
        <f t="shared" si="252"/>
        <v>6.1725701704180569E-3</v>
      </c>
      <c r="R296" s="64">
        <f t="shared" si="252"/>
        <v>4.7295359999999995E-2</v>
      </c>
      <c r="S296" s="64">
        <f t="shared" si="248"/>
        <v>5.7393872329360787E-2</v>
      </c>
      <c r="T296" s="64">
        <f t="shared" si="253"/>
        <v>2.6805994546498513E-4</v>
      </c>
      <c r="U296" s="64">
        <f t="shared" si="253"/>
        <v>6.0771099999999993</v>
      </c>
      <c r="V296" s="64">
        <f t="shared" si="253"/>
        <v>6.2146310672822231</v>
      </c>
      <c r="W296" s="29">
        <f>'2.11 Prod Gust 2017'!D31</f>
        <v>194.7</v>
      </c>
      <c r="X296" s="35">
        <f t="shared" si="261"/>
        <v>0.36999999999997613</v>
      </c>
      <c r="Y296" s="29">
        <f>'2.11 Prod Gust 2017'!F31*k</f>
        <v>1.512</v>
      </c>
      <c r="Z296" s="29">
        <f>'2.11 Prod Gust 2017'!G31*k</f>
        <v>2.9819999999999998</v>
      </c>
      <c r="AA296" s="29">
        <f>'2.11 Prod Gust 2017'!H31*k</f>
        <v>0.19109999999999999</v>
      </c>
      <c r="AB296" s="29">
        <f>SUM('2.11 Prod Gust 2017'!I31:J31)/2</f>
        <v>1.365</v>
      </c>
      <c r="AC296" s="29">
        <f t="shared" si="254"/>
        <v>0.69400800000000007</v>
      </c>
      <c r="AD296" s="348">
        <f t="shared" si="255"/>
        <v>1.5036</v>
      </c>
      <c r="AE296" s="68">
        <f t="shared" si="262"/>
        <v>3.0844800000000002E-2</v>
      </c>
      <c r="AF296" s="36">
        <f t="shared" si="263"/>
        <v>0.69400800000000007</v>
      </c>
      <c r="AG296" s="33">
        <f t="shared" si="256"/>
        <v>6.3659059857164051</v>
      </c>
      <c r="AH296" s="33">
        <f t="shared" si="264"/>
        <v>-0.14939390018702614</v>
      </c>
      <c r="AI296" s="36">
        <f t="shared" si="265"/>
        <v>1.5036</v>
      </c>
      <c r="AJ296" s="33">
        <f t="shared" si="257"/>
        <v>1.822140000891737</v>
      </c>
      <c r="AK296" s="33">
        <f t="shared" si="266"/>
        <v>2.0205643214008528E-2</v>
      </c>
      <c r="AL296" s="60">
        <f t="shared" si="267"/>
        <v>3.0844800000000002E-2</v>
      </c>
      <c r="AM296" s="60">
        <f t="shared" si="258"/>
        <v>3.8012343352128566E-2</v>
      </c>
      <c r="AN296" s="60">
        <f t="shared" si="268"/>
        <v>-2.5334047177807753E-3</v>
      </c>
      <c r="AO296" s="34">
        <f t="shared" si="269"/>
        <v>7.8651299999999997</v>
      </c>
      <c r="AP296" s="34">
        <f t="shared" si="270"/>
        <v>8.1034083383091797</v>
      </c>
      <c r="AQ296" s="10">
        <f t="shared" si="259"/>
        <v>4.5615392033851512</v>
      </c>
      <c r="AR296" s="10">
        <f t="shared" si="271"/>
        <v>5.9479017203189377</v>
      </c>
      <c r="AS296" s="10">
        <f t="shared" si="272"/>
        <v>1.3863625169337865</v>
      </c>
      <c r="AT296" s="10">
        <f>SUM(AS$270:AS296)*5</f>
        <v>172.69646866884614</v>
      </c>
      <c r="AU296" s="10"/>
      <c r="AV296" s="10"/>
      <c r="AW296" s="10"/>
      <c r="AY296" s="10"/>
    </row>
    <row r="297" spans="1:52" x14ac:dyDescent="0.25">
      <c r="A297" s="4">
        <v>140</v>
      </c>
      <c r="B297" s="18">
        <f t="shared" si="249"/>
        <v>2163</v>
      </c>
      <c r="C297" s="64">
        <f t="shared" si="245"/>
        <v>199.04</v>
      </c>
      <c r="D297" s="64">
        <f t="shared" ref="D297:L297" si="298">D52</f>
        <v>0.12999999999999545</v>
      </c>
      <c r="E297" s="64">
        <f t="shared" si="298"/>
        <v>2.4087000000000001</v>
      </c>
      <c r="F297" s="64">
        <f t="shared" si="298"/>
        <v>1.8773999999999997</v>
      </c>
      <c r="G297" s="64">
        <f t="shared" si="298"/>
        <v>0.15329999999999999</v>
      </c>
      <c r="H297" s="64">
        <f t="shared" si="298"/>
        <v>0.20499999999999999</v>
      </c>
      <c r="I297" s="64">
        <f t="shared" si="298"/>
        <v>1.1055933</v>
      </c>
      <c r="J297" s="64">
        <f t="shared" si="298"/>
        <v>1.3035435</v>
      </c>
      <c r="K297" s="64">
        <f t="shared" si="298"/>
        <v>4.9137480000000004E-2</v>
      </c>
      <c r="L297" s="64">
        <f t="shared" si="298"/>
        <v>1.1055933</v>
      </c>
      <c r="M297" s="64">
        <f t="shared" si="246"/>
        <v>8.4898515009058695</v>
      </c>
      <c r="N297" s="64">
        <f t="shared" si="251"/>
        <v>7.5662526519320039E-3</v>
      </c>
      <c r="O297" s="64">
        <f t="shared" si="251"/>
        <v>1.3035435</v>
      </c>
      <c r="P297" s="64">
        <f t="shared" si="247"/>
        <v>1.5844753830595553</v>
      </c>
      <c r="Q297" s="64">
        <f t="shared" si="252"/>
        <v>-4.7153334437868288E-3</v>
      </c>
      <c r="R297" s="64">
        <f t="shared" si="252"/>
        <v>4.9137480000000004E-2</v>
      </c>
      <c r="S297" s="64">
        <f t="shared" si="248"/>
        <v>5.9283379080661495E-2</v>
      </c>
      <c r="T297" s="64">
        <f t="shared" si="253"/>
        <v>1.8895067513007083E-3</v>
      </c>
      <c r="U297" s="64">
        <f t="shared" si="253"/>
        <v>6.0377199999999993</v>
      </c>
      <c r="V297" s="64">
        <f t="shared" si="253"/>
        <v>6.1724604259594411</v>
      </c>
      <c r="W297" s="29">
        <f>'2.11 Prod Gust 2017'!D32</f>
        <v>195.15</v>
      </c>
      <c r="X297" s="35">
        <f t="shared" si="261"/>
        <v>0.45000000000001705</v>
      </c>
      <c r="Y297" s="29">
        <f>'2.11 Prod Gust 2017'!F32*k</f>
        <v>1.9676999999999998</v>
      </c>
      <c r="Z297" s="29">
        <f>'2.11 Prod Gust 2017'!G32*k</f>
        <v>2.6313</v>
      </c>
      <c r="AA297" s="29">
        <f>'2.11 Prod Gust 2017'!H32*k</f>
        <v>0.1827</v>
      </c>
      <c r="AB297" s="29">
        <f>SUM('2.11 Prod Gust 2017'!I32:J32)/2</f>
        <v>1.595</v>
      </c>
      <c r="AC297" s="29">
        <f t="shared" si="254"/>
        <v>0.90317429999999999</v>
      </c>
      <c r="AD297" s="348">
        <f t="shared" si="255"/>
        <v>1.4819804999999999</v>
      </c>
      <c r="AE297" s="68">
        <f t="shared" si="262"/>
        <v>4.0141079999999996E-2</v>
      </c>
      <c r="AF297" s="36">
        <f t="shared" si="263"/>
        <v>0.90317429999999999</v>
      </c>
      <c r="AG297" s="33">
        <f t="shared" si="256"/>
        <v>6.4450173417555847</v>
      </c>
      <c r="AH297" s="33">
        <f t="shared" si="264"/>
        <v>7.9111356039179626E-2</v>
      </c>
      <c r="AI297" s="36">
        <f t="shared" si="265"/>
        <v>1.4819804999999999</v>
      </c>
      <c r="AJ297" s="33">
        <f t="shared" si="257"/>
        <v>1.8040923877254522</v>
      </c>
      <c r="AK297" s="33">
        <f t="shared" si="266"/>
        <v>-1.8047613166284782E-2</v>
      </c>
      <c r="AL297" s="60">
        <f t="shared" si="267"/>
        <v>4.0141079999999996E-2</v>
      </c>
      <c r="AM297" s="60">
        <f t="shared" si="258"/>
        <v>4.6860776438270371E-2</v>
      </c>
      <c r="AN297" s="60">
        <f t="shared" si="268"/>
        <v>8.8484330861418048E-3</v>
      </c>
      <c r="AO297" s="34">
        <f t="shared" si="269"/>
        <v>8.2897099999999995</v>
      </c>
      <c r="AP297" s="34">
        <f t="shared" si="270"/>
        <v>8.8096221759590527</v>
      </c>
      <c r="AQ297" s="10">
        <f t="shared" si="259"/>
        <v>4.5305859526542296</v>
      </c>
      <c r="AR297" s="10">
        <f t="shared" si="271"/>
        <v>6.4662626771539449</v>
      </c>
      <c r="AS297" s="10">
        <f t="shared" si="272"/>
        <v>1.9356767244997153</v>
      </c>
      <c r="AT297" s="10">
        <f>SUM(AS$270:AS297)*5</f>
        <v>182.37485229134472</v>
      </c>
      <c r="AU297" s="10"/>
      <c r="AV297" s="10"/>
      <c r="AW297" s="10"/>
      <c r="AX297" s="10"/>
      <c r="AY297" s="10"/>
      <c r="AZ297" s="11"/>
    </row>
    <row r="298" spans="1:52" x14ac:dyDescent="0.25">
      <c r="A298" s="4">
        <v>145</v>
      </c>
      <c r="B298" s="18">
        <f t="shared" si="249"/>
        <v>2168</v>
      </c>
      <c r="C298" s="64">
        <f t="shared" si="245"/>
        <v>199.4</v>
      </c>
      <c r="D298" s="64">
        <f t="shared" ref="D298:L298" si="299">D53</f>
        <v>0.36000000000001364</v>
      </c>
      <c r="E298" s="64">
        <f t="shared" si="299"/>
        <v>2.4653999999999998</v>
      </c>
      <c r="F298" s="64">
        <f t="shared" si="299"/>
        <v>1.8416999999999999</v>
      </c>
      <c r="G298" s="64">
        <f t="shared" si="299"/>
        <v>0.15329999999999999</v>
      </c>
      <c r="H298" s="64">
        <f t="shared" si="299"/>
        <v>0.17499999999999999</v>
      </c>
      <c r="I298" s="64">
        <f t="shared" si="299"/>
        <v>1.1316185999999999</v>
      </c>
      <c r="J298" s="64">
        <f t="shared" si="299"/>
        <v>1.3038689999999999</v>
      </c>
      <c r="K298" s="64">
        <f t="shared" si="299"/>
        <v>5.0294159999999997E-2</v>
      </c>
      <c r="L298" s="64">
        <f t="shared" si="299"/>
        <v>1.1316185999999999</v>
      </c>
      <c r="M298" s="64">
        <f t="shared" si="246"/>
        <v>8.5224636064140498</v>
      </c>
      <c r="N298" s="64">
        <f t="shared" si="251"/>
        <v>3.2612105508180278E-2</v>
      </c>
      <c r="O298" s="64">
        <f t="shared" si="251"/>
        <v>1.3038689999999999</v>
      </c>
      <c r="P298" s="64">
        <f t="shared" si="247"/>
        <v>1.583967321996141</v>
      </c>
      <c r="Q298" s="64">
        <f t="shared" si="252"/>
        <v>-5.0806106341427792E-4</v>
      </c>
      <c r="R298" s="64">
        <f t="shared" si="252"/>
        <v>5.0294159999999997E-2</v>
      </c>
      <c r="S298" s="64">
        <f t="shared" si="248"/>
        <v>6.0774079839897112E-2</v>
      </c>
      <c r="T298" s="64">
        <f t="shared" si="253"/>
        <v>1.4907007592356164E-3</v>
      </c>
      <c r="U298" s="64">
        <f t="shared" si="253"/>
        <v>6.0260199999999999</v>
      </c>
      <c r="V298" s="64">
        <f t="shared" si="253"/>
        <v>6.4196147452040151</v>
      </c>
      <c r="W298" s="29">
        <f>'2.11 Prod Gust 2017'!D33</f>
        <v>195.32</v>
      </c>
      <c r="X298" s="35">
        <f t="shared" si="261"/>
        <v>0.16999999999998749</v>
      </c>
      <c r="Y298" s="29">
        <f>'2.11 Prod Gust 2017'!F33*k</f>
        <v>1.8522000000000001</v>
      </c>
      <c r="Z298" s="29">
        <f>'2.11 Prod Gust 2017'!G33*k</f>
        <v>2.7173999999999996</v>
      </c>
      <c r="AA298" s="29">
        <f>'2.11 Prod Gust 2017'!H33*k</f>
        <v>0.18479999999999999</v>
      </c>
      <c r="AB298" s="29">
        <f>SUM('2.11 Prod Gust 2017'!I33:J33)/2</f>
        <v>1.54</v>
      </c>
      <c r="AC298" s="29">
        <f t="shared" si="254"/>
        <v>0.85015980000000002</v>
      </c>
      <c r="AD298" s="348">
        <f t="shared" si="255"/>
        <v>1.4864009999999999</v>
      </c>
      <c r="AE298" s="68">
        <f t="shared" si="262"/>
        <v>3.7784880000000007E-2</v>
      </c>
      <c r="AF298" s="36">
        <f t="shared" si="263"/>
        <v>0.85015980000000002</v>
      </c>
      <c r="AG298" s="33">
        <f t="shared" si="256"/>
        <v>6.4608732773186128</v>
      </c>
      <c r="AH298" s="33">
        <f t="shared" si="264"/>
        <v>1.5855935563028112E-2</v>
      </c>
      <c r="AI298" s="36">
        <f t="shared" si="265"/>
        <v>1.4864009999999999</v>
      </c>
      <c r="AJ298" s="33">
        <f t="shared" si="257"/>
        <v>1.8053224903119243</v>
      </c>
      <c r="AK298" s="33">
        <f t="shared" si="266"/>
        <v>1.2301025864720483E-3</v>
      </c>
      <c r="AL298" s="60">
        <f t="shared" si="267"/>
        <v>3.7784880000000007E-2</v>
      </c>
      <c r="AM298" s="60">
        <f t="shared" si="258"/>
        <v>4.606877319779195E-2</v>
      </c>
      <c r="AN298" s="60">
        <f t="shared" si="268"/>
        <v>-7.9200324047842136E-4</v>
      </c>
      <c r="AO298" s="34">
        <f t="shared" si="269"/>
        <v>8.1827199999999998</v>
      </c>
      <c r="AP298" s="34">
        <f t="shared" si="270"/>
        <v>8.369014034909009</v>
      </c>
      <c r="AQ298" s="10">
        <f t="shared" si="259"/>
        <v>4.7119972229797469</v>
      </c>
      <c r="AR298" s="10">
        <f t="shared" si="271"/>
        <v>6.1428563016232127</v>
      </c>
      <c r="AS298" s="10">
        <f t="shared" si="272"/>
        <v>1.4308590786434658</v>
      </c>
      <c r="AT298" s="10">
        <f>SUM(AS$270:AS298)*5</f>
        <v>189.52914768456202</v>
      </c>
      <c r="AU298" s="10"/>
      <c r="AV298" s="10"/>
      <c r="AW298" s="10"/>
      <c r="AX298" s="10"/>
      <c r="AY298" s="10"/>
      <c r="AZ298" s="11"/>
    </row>
    <row r="299" spans="1:52" x14ac:dyDescent="0.25">
      <c r="A299" s="4">
        <v>150</v>
      </c>
      <c r="B299" s="18">
        <f t="shared" si="249"/>
        <v>2173</v>
      </c>
      <c r="C299" s="64">
        <f t="shared" si="245"/>
        <v>199.67</v>
      </c>
      <c r="D299" s="64">
        <f t="shared" ref="D299:L299" si="300">D54</f>
        <v>0.26999999999998181</v>
      </c>
      <c r="E299" s="64">
        <f t="shared" si="300"/>
        <v>2.4780000000000002</v>
      </c>
      <c r="F299" s="64">
        <f t="shared" si="300"/>
        <v>1.8648</v>
      </c>
      <c r="G299" s="64">
        <f t="shared" si="300"/>
        <v>0.15539999999999998</v>
      </c>
      <c r="H299" s="64">
        <f t="shared" si="300"/>
        <v>0.14000000000000001</v>
      </c>
      <c r="I299" s="64">
        <f t="shared" si="300"/>
        <v>1.1374020000000002</v>
      </c>
      <c r="J299" s="64">
        <f t="shared" si="300"/>
        <v>1.315734</v>
      </c>
      <c r="K299" s="64">
        <f t="shared" si="300"/>
        <v>5.0551200000000004E-2</v>
      </c>
      <c r="L299" s="64">
        <f t="shared" si="300"/>
        <v>1.1374020000000002</v>
      </c>
      <c r="M299" s="64">
        <f t="shared" si="246"/>
        <v>8.5566374932344686</v>
      </c>
      <c r="N299" s="64">
        <f t="shared" si="251"/>
        <v>3.4173886820418886E-2</v>
      </c>
      <c r="O299" s="64">
        <f t="shared" si="251"/>
        <v>1.315734</v>
      </c>
      <c r="P299" s="64">
        <f t="shared" si="247"/>
        <v>1.5957425086403418</v>
      </c>
      <c r="Q299" s="64">
        <f t="shared" si="252"/>
        <v>1.1775186644200852E-2</v>
      </c>
      <c r="R299" s="64">
        <f t="shared" si="252"/>
        <v>5.0551200000000004E-2</v>
      </c>
      <c r="S299" s="64">
        <f t="shared" si="248"/>
        <v>6.1294640993790978E-2</v>
      </c>
      <c r="T299" s="64">
        <f t="shared" si="253"/>
        <v>5.2056115389386565E-4</v>
      </c>
      <c r="U299" s="64">
        <f t="shared" si="253"/>
        <v>6.0296600000000007</v>
      </c>
      <c r="V299" s="64">
        <f t="shared" si="253"/>
        <v>6.3461296346184959</v>
      </c>
      <c r="W299" s="29">
        <f>'2.11 Prod Gust 2017'!D34</f>
        <v>195.6</v>
      </c>
      <c r="X299" s="35">
        <f t="shared" si="261"/>
        <v>0.28000000000000114</v>
      </c>
      <c r="Y299" s="29">
        <f>'2.11 Prod Gust 2017'!F34*k</f>
        <v>1.4426999999999999</v>
      </c>
      <c r="Z299" s="29">
        <f>'2.11 Prod Gust 2017'!G34*k</f>
        <v>3.0869999999999997</v>
      </c>
      <c r="AA299" s="29">
        <f>'2.11 Prod Gust 2017'!H34*k</f>
        <v>0.1953</v>
      </c>
      <c r="AB299" s="29">
        <f>SUM('2.11 Prod Gust 2017'!I34:J34)/2</f>
        <v>1.45</v>
      </c>
      <c r="AC299" s="29">
        <f t="shared" si="254"/>
        <v>0.66219929999999994</v>
      </c>
      <c r="AD299" s="348">
        <f t="shared" si="255"/>
        <v>1.5265214999999999</v>
      </c>
      <c r="AE299" s="68">
        <f t="shared" si="262"/>
        <v>2.9431079999999998E-2</v>
      </c>
      <c r="AF299" s="36">
        <f t="shared" si="263"/>
        <v>0.66219929999999994</v>
      </c>
      <c r="AG299" s="33">
        <f t="shared" si="256"/>
        <v>6.2867161709545938</v>
      </c>
      <c r="AH299" s="33">
        <f t="shared" si="264"/>
        <v>-0.17415710636401904</v>
      </c>
      <c r="AI299" s="36">
        <f t="shared" si="265"/>
        <v>1.5265214999999999</v>
      </c>
      <c r="AJ299" s="33">
        <f t="shared" si="257"/>
        <v>1.8456604437820365</v>
      </c>
      <c r="AK299" s="33">
        <f t="shared" si="266"/>
        <v>4.0337953470112264E-2</v>
      </c>
      <c r="AL299" s="60">
        <f t="shared" si="267"/>
        <v>2.9431079999999998E-2</v>
      </c>
      <c r="AM299" s="60">
        <f t="shared" si="258"/>
        <v>3.7574965482275936E-2</v>
      </c>
      <c r="AN299" s="60">
        <f t="shared" si="268"/>
        <v>-8.4938077155160135E-3</v>
      </c>
      <c r="AO299" s="34">
        <f t="shared" si="269"/>
        <v>8.0274999999999999</v>
      </c>
      <c r="AP299" s="34">
        <f t="shared" si="270"/>
        <v>8.1651870393905792</v>
      </c>
      <c r="AQ299" s="10">
        <f t="shared" si="259"/>
        <v>4.6580591518099759</v>
      </c>
      <c r="AR299" s="10">
        <f t="shared" si="271"/>
        <v>5.9932472869126849</v>
      </c>
      <c r="AS299" s="10">
        <f t="shared" si="272"/>
        <v>1.3351881351027091</v>
      </c>
      <c r="AT299" s="10">
        <f>SUM(AS$270:AS299)*5</f>
        <v>196.20508836007559</v>
      </c>
      <c r="AU299" s="10"/>
      <c r="AV299" s="10"/>
      <c r="AW299" s="10"/>
      <c r="AX299" s="10"/>
      <c r="AY299" s="10"/>
      <c r="AZ299" s="11"/>
    </row>
    <row r="300" spans="1:52" x14ac:dyDescent="0.25">
      <c r="K300" s="1"/>
    </row>
    <row r="301" spans="1:52" x14ac:dyDescent="0.25">
      <c r="K301" s="1"/>
    </row>
    <row r="302" spans="1:52" ht="18.75" x14ac:dyDescent="0.3">
      <c r="C302" s="361" t="s">
        <v>19</v>
      </c>
      <c r="D302" s="361"/>
      <c r="E302" s="361"/>
      <c r="F302" s="361"/>
      <c r="G302" s="361"/>
      <c r="H302" s="361"/>
      <c r="I302" s="361"/>
      <c r="J302" s="361"/>
      <c r="K302" s="361"/>
      <c r="L302" s="361"/>
      <c r="M302" s="361"/>
      <c r="N302" s="361"/>
      <c r="O302" s="361"/>
      <c r="P302" s="361"/>
      <c r="Q302" s="361"/>
      <c r="R302" s="361"/>
      <c r="S302" s="361"/>
      <c r="T302" s="361"/>
      <c r="U302" s="361"/>
      <c r="V302" s="361"/>
      <c r="W302" s="362" t="s">
        <v>73</v>
      </c>
      <c r="X302" s="362"/>
      <c r="Y302" s="362"/>
      <c r="Z302" s="362"/>
      <c r="AA302" s="362"/>
      <c r="AB302" s="362"/>
      <c r="AC302" s="362"/>
      <c r="AD302" s="362"/>
      <c r="AE302" s="362"/>
      <c r="AF302" s="362"/>
      <c r="AG302" s="362"/>
      <c r="AH302" s="362"/>
      <c r="AI302" s="362"/>
      <c r="AJ302" s="362"/>
      <c r="AK302" s="362"/>
      <c r="AL302" s="362"/>
      <c r="AM302" s="362"/>
      <c r="AN302" s="362"/>
      <c r="AO302" s="362"/>
      <c r="AP302" s="362"/>
      <c r="AQ302" s="37"/>
      <c r="AR302" s="37"/>
      <c r="AS302" s="37"/>
      <c r="AT302" s="38"/>
      <c r="AU302" s="38"/>
      <c r="AV302" s="38"/>
      <c r="AW302" s="38"/>
      <c r="AX302" s="38"/>
      <c r="AY302" s="38"/>
    </row>
    <row r="303" spans="1:52" ht="135" x14ac:dyDescent="0.25">
      <c r="A303" s="13" t="s">
        <v>4</v>
      </c>
      <c r="B303" s="14" t="s">
        <v>0</v>
      </c>
      <c r="C303" s="58" t="s">
        <v>7</v>
      </c>
      <c r="D303" s="5" t="s">
        <v>6</v>
      </c>
      <c r="E303" s="21" t="s">
        <v>41</v>
      </c>
      <c r="F303" s="58" t="s">
        <v>42</v>
      </c>
      <c r="G303" s="58" t="s">
        <v>43</v>
      </c>
      <c r="H303" s="58"/>
      <c r="I303" s="58" t="s">
        <v>39</v>
      </c>
      <c r="J303" s="58" t="s">
        <v>40</v>
      </c>
      <c r="K303" s="58" t="s">
        <v>44</v>
      </c>
      <c r="L303" s="58" t="s">
        <v>36</v>
      </c>
      <c r="M303" s="15" t="s">
        <v>8</v>
      </c>
      <c r="N303" s="5" t="s">
        <v>11</v>
      </c>
      <c r="O303" s="5" t="s">
        <v>38</v>
      </c>
      <c r="P303" s="15" t="s">
        <v>33</v>
      </c>
      <c r="Q303" s="5" t="s">
        <v>34</v>
      </c>
      <c r="R303" s="58" t="s">
        <v>45</v>
      </c>
      <c r="S303" s="15" t="s">
        <v>46</v>
      </c>
      <c r="T303" s="5" t="s">
        <v>32</v>
      </c>
      <c r="U303" s="5" t="s">
        <v>24</v>
      </c>
      <c r="V303" s="5" t="s">
        <v>1</v>
      </c>
      <c r="W303" s="26" t="s">
        <v>5</v>
      </c>
      <c r="X303" s="26" t="s">
        <v>6</v>
      </c>
      <c r="Y303" s="27" t="s">
        <v>41</v>
      </c>
      <c r="Z303" s="59" t="s">
        <v>42</v>
      </c>
      <c r="AA303" s="59" t="s">
        <v>43</v>
      </c>
      <c r="AB303" s="59" t="s">
        <v>49</v>
      </c>
      <c r="AC303" s="59" t="s">
        <v>39</v>
      </c>
      <c r="AD303" s="59" t="s">
        <v>40</v>
      </c>
      <c r="AE303" s="59" t="s">
        <v>44</v>
      </c>
      <c r="AF303" s="67" t="s">
        <v>36</v>
      </c>
      <c r="AG303" s="26" t="s">
        <v>8</v>
      </c>
      <c r="AH303" s="28" t="s">
        <v>11</v>
      </c>
      <c r="AI303" s="28" t="s">
        <v>38</v>
      </c>
      <c r="AJ303" s="26" t="s">
        <v>33</v>
      </c>
      <c r="AK303" s="28" t="s">
        <v>34</v>
      </c>
      <c r="AL303" s="28" t="s">
        <v>47</v>
      </c>
      <c r="AM303" s="26" t="s">
        <v>46</v>
      </c>
      <c r="AN303" s="28" t="s">
        <v>32</v>
      </c>
      <c r="AO303" s="28" t="s">
        <v>24</v>
      </c>
      <c r="AP303" s="26" t="s">
        <v>1</v>
      </c>
      <c r="AQ303" s="6" t="str">
        <f>"Climate benefit " &amp;C302 &amp; " ton CO2/ha"</f>
        <v>Climate benefit BAU 95% ton CO2/ha</v>
      </c>
      <c r="AR303" s="6" t="str">
        <f>"Climate benefit "&amp;AT302 &amp; " ton CO2/ha"</f>
        <v>Climate benefit  ton CO2/ha</v>
      </c>
      <c r="AS303" s="6" t="str">
        <f>"Diff "&amp;C302&amp;" and "&amp;AT302 &amp; " ton CO2/ha/year"</f>
        <v>Diff BAU 95% and  ton CO2/ha/year</v>
      </c>
      <c r="AT303" s="16" t="s">
        <v>12</v>
      </c>
      <c r="AU303" s="16"/>
      <c r="AV303" s="16"/>
      <c r="AW303" s="6"/>
    </row>
    <row r="304" spans="1:52" x14ac:dyDescent="0.25">
      <c r="A304" s="4">
        <v>0</v>
      </c>
      <c r="B304" s="4">
        <v>2023</v>
      </c>
      <c r="C304" s="19">
        <f t="shared" ref="C304:C334" si="301">C24</f>
        <v>187.18</v>
      </c>
      <c r="D304" s="19"/>
      <c r="E304" s="19"/>
      <c r="F304" s="19"/>
      <c r="G304" s="19"/>
      <c r="H304" s="19"/>
      <c r="I304" s="19"/>
      <c r="J304" s="19"/>
      <c r="K304" s="19"/>
      <c r="L304" s="19"/>
      <c r="M304" s="69">
        <f t="shared" ref="M304:M334" si="302">M24</f>
        <v>15</v>
      </c>
      <c r="N304" s="19"/>
      <c r="O304" s="19"/>
      <c r="P304" s="69">
        <f t="shared" ref="P304:P334" si="303">P24</f>
        <v>1.5</v>
      </c>
      <c r="Q304" s="19"/>
      <c r="R304" s="19"/>
      <c r="S304" s="69">
        <f t="shared" ref="S304:S334" si="304">S24</f>
        <v>0.05</v>
      </c>
      <c r="T304" s="19"/>
      <c r="U304" s="19"/>
      <c r="V304" s="19"/>
      <c r="W304" s="29">
        <f>'2.10 Prod Gust real. pot.'!D4</f>
        <v>187.33</v>
      </c>
      <c r="X304" s="77"/>
      <c r="Y304" s="77"/>
      <c r="Z304" s="77"/>
      <c r="AA304" s="77"/>
      <c r="AB304" s="77"/>
      <c r="AC304" s="77"/>
      <c r="AD304" s="77"/>
      <c r="AE304" s="77"/>
      <c r="AF304" s="77"/>
      <c r="AG304" s="80">
        <f>AG24</f>
        <v>15</v>
      </c>
      <c r="AH304" s="77"/>
      <c r="AI304" s="77"/>
      <c r="AJ304" s="80">
        <f>AJ24</f>
        <v>1.5</v>
      </c>
      <c r="AK304" s="77"/>
      <c r="AL304" s="77"/>
      <c r="AM304" s="80">
        <f>AM24</f>
        <v>0.05</v>
      </c>
      <c r="AN304" s="77"/>
      <c r="AO304" s="77"/>
      <c r="AP304" s="77"/>
      <c r="AT304">
        <v>0</v>
      </c>
    </row>
    <row r="305" spans="1:46" x14ac:dyDescent="0.25">
      <c r="A305" s="4">
        <v>5</v>
      </c>
      <c r="B305" s="18">
        <f t="shared" ref="B305:B334" si="305">B304+5</f>
        <v>2028</v>
      </c>
      <c r="C305" s="19">
        <f t="shared" si="301"/>
        <v>187.12</v>
      </c>
      <c r="D305" s="64" t="e">
        <f>#REF!</f>
        <v>#REF!</v>
      </c>
      <c r="E305" s="57">
        <f t="shared" ref="E305:L314" si="306">E25</f>
        <v>2.4842999999999997</v>
      </c>
      <c r="F305" s="57">
        <f t="shared" si="306"/>
        <v>1.6463999999999999</v>
      </c>
      <c r="G305" s="57">
        <f t="shared" si="306"/>
        <v>0.14280000000000001</v>
      </c>
      <c r="H305" s="57">
        <f t="shared" si="306"/>
        <v>0.13500000000000001</v>
      </c>
      <c r="I305" s="57">
        <f t="shared" si="306"/>
        <v>1.1402937</v>
      </c>
      <c r="J305" s="57">
        <f t="shared" si="306"/>
        <v>1.2342854999999999</v>
      </c>
      <c r="K305" s="57">
        <f t="shared" si="306"/>
        <v>5.0679719999999998E-2</v>
      </c>
      <c r="L305" s="57">
        <f t="shared" si="306"/>
        <v>1.1402937</v>
      </c>
      <c r="M305" s="57">
        <f t="shared" si="302"/>
        <v>14.198552149441863</v>
      </c>
      <c r="N305" s="57">
        <f t="shared" ref="N305:O334" si="307">N25</f>
        <v>-0.80144785055813728</v>
      </c>
      <c r="O305" s="57">
        <f t="shared" si="307"/>
        <v>1.2342854999999999</v>
      </c>
      <c r="P305" s="57">
        <f t="shared" si="303"/>
        <v>1.4994505429449552</v>
      </c>
      <c r="Q305" s="57">
        <f t="shared" ref="Q305:R334" si="308">Q25</f>
        <v>-5.49457055044833E-4</v>
      </c>
      <c r="R305" s="57">
        <f t="shared" si="308"/>
        <v>5.0679719999999998E-2</v>
      </c>
      <c r="S305" s="57">
        <f t="shared" si="304"/>
        <v>5.9518554764831845E-2</v>
      </c>
      <c r="T305" s="57">
        <f t="shared" ref="T305:V334" si="309">T25</f>
        <v>9.5185547648318422E-3</v>
      </c>
      <c r="U305" s="57">
        <f t="shared" si="309"/>
        <v>5.7310499999999989</v>
      </c>
      <c r="V305" s="57">
        <f t="shared" si="309"/>
        <v>4.8785712471516467</v>
      </c>
      <c r="W305" s="29">
        <f>'2.10 Prod Gust real. pot.'!D5</f>
        <v>187</v>
      </c>
      <c r="X305" s="35">
        <f>W305-W304</f>
        <v>-0.33000000000001251</v>
      </c>
      <c r="Y305" s="29">
        <f>'2.10 Prod Gust real. pot.'!F5*k</f>
        <v>2.4948000000000001</v>
      </c>
      <c r="Z305" s="29">
        <f>'2.10 Prod Gust real. pot.'!G5*k</f>
        <v>1.6295999999999999</v>
      </c>
      <c r="AA305" s="29">
        <f>'2.10 Prod Gust real. pot.'!H5*k</f>
        <v>0.14280000000000001</v>
      </c>
      <c r="AB305" s="29">
        <f>SUM('2.10 Prod Gust real. pot.'!I5:J5)/2</f>
        <v>0.53</v>
      </c>
      <c r="AC305" s="29">
        <f t="shared" ref="AC305:AC334" si="310">p*Y305</f>
        <v>1.1451132000000002</v>
      </c>
      <c r="AD305" s="348">
        <f t="shared" ref="AD305:AD334" si="311">Z305*paperpulp+Y305*(ppaperboard+papertimb)</f>
        <v>1.2304740000000001</v>
      </c>
      <c r="AE305" s="68">
        <f t="shared" ref="AE305:AE334" si="312">Y305*pboard</f>
        <v>5.0893920000000009E-2</v>
      </c>
      <c r="AF305" s="36">
        <f>AC305</f>
        <v>1.1451132000000002</v>
      </c>
      <c r="AG305" s="33">
        <f t="shared" ref="AG305:AG334" si="313">AG304*EXP(-qsawn*5)+AF305</f>
        <v>14.203371649441863</v>
      </c>
      <c r="AH305" s="33">
        <f>AG305-AG304</f>
        <v>-0.7966283505581373</v>
      </c>
      <c r="AI305" s="36">
        <f>AD305</f>
        <v>1.2304740000000001</v>
      </c>
      <c r="AJ305" s="33">
        <f t="shared" ref="AJ305:AJ334" si="314">AJ304*EXP(-qpap*5)+AI305</f>
        <v>1.4956390429449553</v>
      </c>
      <c r="AK305" s="33">
        <f>AJ305-AJ304</f>
        <v>-4.3609570550446897E-3</v>
      </c>
      <c r="AL305" s="60">
        <f>AE305</f>
        <v>5.0893920000000009E-2</v>
      </c>
      <c r="AM305" s="60">
        <f t="shared" ref="AM305:AM334" si="315">AM304*EXP(-qpap*5)+AL305</f>
        <v>5.9732754764831857E-2</v>
      </c>
      <c r="AN305" s="60">
        <f>AM305-AM304</f>
        <v>9.7327547648318538E-3</v>
      </c>
      <c r="AO305" s="34">
        <f t="shared" ref="AO305:AO334" si="316">(Z305+Y305+AA305+AB305)*SFtot</f>
        <v>6.2363600000000003</v>
      </c>
      <c r="AP305" s="34">
        <f>X305+AO305+AK305+AN305+AH305</f>
        <v>5.1151034471516379</v>
      </c>
      <c r="AQ305" s="10">
        <f>V305*3.67/5</f>
        <v>3.5808712954093087</v>
      </c>
      <c r="AR305" s="10">
        <f>AP305*3.67/5</f>
        <v>3.7544859302093023</v>
      </c>
      <c r="AS305" s="10">
        <f>(AR305-AQ305)</f>
        <v>0.17361463479999362</v>
      </c>
      <c r="AT305" s="10">
        <f>SUM(AS$305:AS305)*5</f>
        <v>0.86807317399996808</v>
      </c>
    </row>
    <row r="306" spans="1:46" x14ac:dyDescent="0.25">
      <c r="A306" s="4">
        <v>10</v>
      </c>
      <c r="B306" s="18">
        <f t="shared" si="305"/>
        <v>2033</v>
      </c>
      <c r="C306" s="19">
        <f t="shared" si="301"/>
        <v>187.21</v>
      </c>
      <c r="D306" s="64" t="e">
        <f>#REF!</f>
        <v>#REF!</v>
      </c>
      <c r="E306" s="57">
        <f t="shared" si="306"/>
        <v>2.3519999999999999</v>
      </c>
      <c r="F306" s="57">
        <f t="shared" si="306"/>
        <v>1.7094</v>
      </c>
      <c r="G306" s="57">
        <f t="shared" si="306"/>
        <v>0.14280000000000001</v>
      </c>
      <c r="H306" s="57">
        <f t="shared" si="306"/>
        <v>0.16</v>
      </c>
      <c r="I306" s="57">
        <f t="shared" si="306"/>
        <v>1.0795680000000001</v>
      </c>
      <c r="J306" s="57">
        <f t="shared" si="306"/>
        <v>1.2258119999999999</v>
      </c>
      <c r="K306" s="57">
        <f t="shared" si="306"/>
        <v>4.7980800000000004E-2</v>
      </c>
      <c r="L306" s="57">
        <f t="shared" si="306"/>
        <v>1.0795680000000001</v>
      </c>
      <c r="M306" s="57">
        <f t="shared" si="302"/>
        <v>13.440125571686007</v>
      </c>
      <c r="N306" s="57">
        <f t="shared" si="307"/>
        <v>-0.75842657775585565</v>
      </c>
      <c r="O306" s="57">
        <f t="shared" si="307"/>
        <v>1.2258119999999999</v>
      </c>
      <c r="P306" s="57">
        <f t="shared" si="303"/>
        <v>1.4908799117425571</v>
      </c>
      <c r="Q306" s="57">
        <f t="shared" si="308"/>
        <v>-8.5706312023980935E-3</v>
      </c>
      <c r="R306" s="57">
        <f t="shared" si="308"/>
        <v>4.7980800000000004E-2</v>
      </c>
      <c r="S306" s="57">
        <f t="shared" si="304"/>
        <v>5.8502293420158877E-2</v>
      </c>
      <c r="T306" s="57">
        <f t="shared" si="309"/>
        <v>-1.0162613446729682E-3</v>
      </c>
      <c r="U306" s="57">
        <f t="shared" si="309"/>
        <v>5.6734600000000004</v>
      </c>
      <c r="V306" s="57">
        <f t="shared" si="309"/>
        <v>4.9954465296970776</v>
      </c>
      <c r="W306" s="29">
        <f>'2.10 Prod Gust real. pot.'!D6</f>
        <v>186.86</v>
      </c>
      <c r="X306" s="35">
        <f t="shared" ref="X306:X334" si="317">W306-W305</f>
        <v>-0.13999999999998636</v>
      </c>
      <c r="Y306" s="29">
        <f>'2.10 Prod Gust real. pot.'!F6*k</f>
        <v>2.3582999999999998</v>
      </c>
      <c r="Z306" s="29">
        <f>'2.10 Prod Gust real. pot.'!G6*k</f>
        <v>1.7262000000000002</v>
      </c>
      <c r="AA306" s="29">
        <f>'2.10 Prod Gust real. pot.'!H6*k</f>
        <v>0.14489999999999997</v>
      </c>
      <c r="AB306" s="29">
        <f>SUM('2.10 Prod Gust real. pot.'!I6:J6)/2</f>
        <v>0.52</v>
      </c>
      <c r="AC306" s="29">
        <f t="shared" si="310"/>
        <v>1.0824597</v>
      </c>
      <c r="AD306" s="348">
        <f t="shared" si="311"/>
        <v>1.2337395</v>
      </c>
      <c r="AE306" s="68">
        <f t="shared" si="312"/>
        <v>4.8109319999999997E-2</v>
      </c>
      <c r="AF306" s="36">
        <f t="shared" ref="AF306:AF334" si="318">AC306</f>
        <v>1.0824597</v>
      </c>
      <c r="AG306" s="33">
        <f t="shared" si="313"/>
        <v>13.447212890125813</v>
      </c>
      <c r="AH306" s="33">
        <f t="shared" ref="AH306:AH334" si="319">AG306-AG305</f>
        <v>-0.75615875931604926</v>
      </c>
      <c r="AI306" s="36">
        <f t="shared" ref="AI306:AI334" si="320">AD306</f>
        <v>1.2337395</v>
      </c>
      <c r="AJ306" s="33">
        <f t="shared" si="314"/>
        <v>1.498133627368434</v>
      </c>
      <c r="AK306" s="33">
        <f t="shared" ref="AK306:AK334" si="321">AJ306-AJ305</f>
        <v>2.4945844234787184E-3</v>
      </c>
      <c r="AL306" s="60">
        <f t="shared" ref="AL306:AL334" si="322">AE306</f>
        <v>4.8109319999999997E-2</v>
      </c>
      <c r="AM306" s="60">
        <f t="shared" si="315"/>
        <v>5.8668678988291416E-2</v>
      </c>
      <c r="AN306" s="60">
        <f t="shared" ref="AN306:AN334" si="323">AM306-AM305</f>
        <v>-1.0640757765404407E-3</v>
      </c>
      <c r="AO306" s="34">
        <f t="shared" si="316"/>
        <v>6.17422</v>
      </c>
      <c r="AP306" s="34">
        <f t="shared" ref="AP306:AP334" si="324">X306+AO306+AK306+AN306+AH306</f>
        <v>5.2794917493309033</v>
      </c>
      <c r="AQ306" s="10">
        <f t="shared" ref="AQ306:AQ334" si="325">V306*3.67/5</f>
        <v>3.6666577527976552</v>
      </c>
      <c r="AR306" s="10">
        <f t="shared" ref="AR306:AR334" si="326">AP306*3.67/5</f>
        <v>3.8751469440088826</v>
      </c>
      <c r="AS306" s="10">
        <f t="shared" ref="AS306:AS334" si="327">(AR306-AQ306)</f>
        <v>0.20848919121122744</v>
      </c>
      <c r="AT306" s="10">
        <f>SUM(AS$305:AS306)*5</f>
        <v>1.9105191300561053</v>
      </c>
    </row>
    <row r="307" spans="1:46" x14ac:dyDescent="0.25">
      <c r="A307" s="4">
        <v>15</v>
      </c>
      <c r="B307" s="18">
        <f t="shared" si="305"/>
        <v>2038</v>
      </c>
      <c r="C307" s="19">
        <f t="shared" si="301"/>
        <v>187.3</v>
      </c>
      <c r="D307" s="64" t="e">
        <f>#REF!</f>
        <v>#REF!</v>
      </c>
      <c r="E307" s="57">
        <f t="shared" si="306"/>
        <v>2.1923999999999997</v>
      </c>
      <c r="F307" s="57">
        <f t="shared" si="306"/>
        <v>1.6862999999999999</v>
      </c>
      <c r="G307" s="57">
        <f t="shared" si="306"/>
        <v>0.1386</v>
      </c>
      <c r="H307" s="57">
        <f t="shared" si="306"/>
        <v>0.12</v>
      </c>
      <c r="I307" s="57">
        <f t="shared" si="306"/>
        <v>1.0063115999999999</v>
      </c>
      <c r="J307" s="57">
        <f t="shared" si="306"/>
        <v>1.1779319999999998</v>
      </c>
      <c r="K307" s="57">
        <f t="shared" si="306"/>
        <v>4.4724959999999994E-2</v>
      </c>
      <c r="L307" s="57">
        <f t="shared" si="306"/>
        <v>1.0063115999999999</v>
      </c>
      <c r="M307" s="57">
        <f t="shared" si="302"/>
        <v>12.706620487201896</v>
      </c>
      <c r="N307" s="57">
        <f t="shared" si="307"/>
        <v>-0.73350508448411134</v>
      </c>
      <c r="O307" s="57">
        <f t="shared" si="307"/>
        <v>1.1779319999999998</v>
      </c>
      <c r="P307" s="57">
        <f t="shared" si="303"/>
        <v>1.4414848238819906</v>
      </c>
      <c r="Q307" s="57">
        <f t="shared" si="308"/>
        <v>-4.9395087860566456E-2</v>
      </c>
      <c r="R307" s="57">
        <f t="shared" si="308"/>
        <v>4.4724959999999994E-2</v>
      </c>
      <c r="S307" s="57">
        <f t="shared" si="304"/>
        <v>5.5066802098089868E-2</v>
      </c>
      <c r="T307" s="57">
        <f t="shared" si="309"/>
        <v>-3.4354913220690092E-3</v>
      </c>
      <c r="U307" s="57">
        <f t="shared" si="309"/>
        <v>5.3784900000000002</v>
      </c>
      <c r="V307" s="57">
        <f t="shared" si="309"/>
        <v>4.6821543363332569</v>
      </c>
      <c r="W307" s="29">
        <f>'2.10 Prod Gust real. pot.'!D7</f>
        <v>186.79</v>
      </c>
      <c r="X307" s="35">
        <f t="shared" si="317"/>
        <v>-7.00000000000216E-2</v>
      </c>
      <c r="Y307" s="29">
        <f>'2.10 Prod Gust real. pot.'!F7*k</f>
        <v>2.1671999999999998</v>
      </c>
      <c r="Z307" s="29">
        <f>'2.10 Prod Gust real. pot.'!G7*k</f>
        <v>1.6947000000000001</v>
      </c>
      <c r="AA307" s="29">
        <f>'2.10 Prod Gust real. pot.'!H7*k</f>
        <v>0.1386</v>
      </c>
      <c r="AB307" s="29">
        <f>SUM('2.10 Prod Gust real. pot.'!I7:J7)/2</f>
        <v>0.47499999999999998</v>
      </c>
      <c r="AC307" s="29">
        <f t="shared" si="310"/>
        <v>0.99474479999999998</v>
      </c>
      <c r="AD307" s="348">
        <f t="shared" si="311"/>
        <v>1.1749499999999999</v>
      </c>
      <c r="AE307" s="68">
        <f t="shared" si="312"/>
        <v>4.4210880000000001E-2</v>
      </c>
      <c r="AF307" s="36">
        <f t="shared" si="318"/>
        <v>0.99474479999999998</v>
      </c>
      <c r="AG307" s="33">
        <f t="shared" si="313"/>
        <v>12.701223556261928</v>
      </c>
      <c r="AH307" s="33">
        <f t="shared" si="319"/>
        <v>-0.74598933386388566</v>
      </c>
      <c r="AI307" s="36">
        <f t="shared" si="320"/>
        <v>1.1749499999999999</v>
      </c>
      <c r="AJ307" s="33">
        <f t="shared" si="314"/>
        <v>1.4397851117589551</v>
      </c>
      <c r="AK307" s="33">
        <f t="shared" si="321"/>
        <v>-5.8348515609478957E-2</v>
      </c>
      <c r="AL307" s="60">
        <f t="shared" si="322"/>
        <v>4.4210880000000001E-2</v>
      </c>
      <c r="AM307" s="60">
        <f t="shared" si="315"/>
        <v>5.45821351889694E-2</v>
      </c>
      <c r="AN307" s="60">
        <f t="shared" si="323"/>
        <v>-4.0865437993220163E-3</v>
      </c>
      <c r="AO307" s="34">
        <f t="shared" si="316"/>
        <v>5.8181499999999993</v>
      </c>
      <c r="AP307" s="34">
        <f t="shared" si="324"/>
        <v>4.9397256067272908</v>
      </c>
      <c r="AQ307" s="10">
        <f t="shared" si="325"/>
        <v>3.4367012828686105</v>
      </c>
      <c r="AR307" s="10">
        <f t="shared" si="326"/>
        <v>3.6257585953378308</v>
      </c>
      <c r="AS307" s="10">
        <f t="shared" si="327"/>
        <v>0.18905731246922031</v>
      </c>
      <c r="AT307" s="10">
        <f>SUM(AS$305:AS307)*5</f>
        <v>2.8558056924022068</v>
      </c>
    </row>
    <row r="308" spans="1:46" x14ac:dyDescent="0.25">
      <c r="A308" s="4">
        <v>20</v>
      </c>
      <c r="B308" s="18">
        <f t="shared" si="305"/>
        <v>2043</v>
      </c>
      <c r="C308" s="19">
        <f t="shared" si="301"/>
        <v>187.56</v>
      </c>
      <c r="D308" s="64" t="e">
        <f>#REF!</f>
        <v>#REF!</v>
      </c>
      <c r="E308" s="57">
        <f t="shared" si="306"/>
        <v>2.0055000000000001</v>
      </c>
      <c r="F308" s="57">
        <f t="shared" si="306"/>
        <v>1.8837000000000002</v>
      </c>
      <c r="G308" s="57">
        <f t="shared" si="306"/>
        <v>0.14489999999999997</v>
      </c>
      <c r="H308" s="57">
        <f t="shared" si="306"/>
        <v>0.13500000000000001</v>
      </c>
      <c r="I308" s="57">
        <f t="shared" si="306"/>
        <v>0.92052450000000008</v>
      </c>
      <c r="J308" s="57">
        <f t="shared" si="306"/>
        <v>1.2071535</v>
      </c>
      <c r="K308" s="57">
        <f t="shared" si="306"/>
        <v>4.0912200000000003E-2</v>
      </c>
      <c r="L308" s="57">
        <f t="shared" si="306"/>
        <v>0.92052450000000008</v>
      </c>
      <c r="M308" s="57">
        <f t="shared" si="302"/>
        <v>11.982280122723683</v>
      </c>
      <c r="N308" s="57">
        <f t="shared" si="307"/>
        <v>-0.72434036447821271</v>
      </c>
      <c r="O308" s="57">
        <f t="shared" si="307"/>
        <v>1.2071535</v>
      </c>
      <c r="P308" s="57">
        <f t="shared" si="303"/>
        <v>1.461974423486113</v>
      </c>
      <c r="Q308" s="57">
        <f t="shared" si="308"/>
        <v>2.0489599604122333E-2</v>
      </c>
      <c r="R308" s="57">
        <f t="shared" si="308"/>
        <v>4.0912200000000003E-2</v>
      </c>
      <c r="S308" s="57">
        <f t="shared" si="304"/>
        <v>5.064672729545424E-2</v>
      </c>
      <c r="T308" s="57">
        <f t="shared" si="309"/>
        <v>-4.4200748026356276E-3</v>
      </c>
      <c r="U308" s="57">
        <f t="shared" si="309"/>
        <v>5.4198300000000001</v>
      </c>
      <c r="V308" s="57">
        <f t="shared" si="309"/>
        <v>4.9715591603232649</v>
      </c>
      <c r="W308" s="29">
        <f>'2.10 Prod Gust real. pot.'!D8</f>
        <v>186.98</v>
      </c>
      <c r="X308" s="35">
        <f t="shared" si="317"/>
        <v>0.18999999999999773</v>
      </c>
      <c r="Y308" s="29">
        <f>'2.10 Prod Gust real. pot.'!F8*k</f>
        <v>2.0852999999999997</v>
      </c>
      <c r="Z308" s="29">
        <f>'2.10 Prod Gust real. pot.'!G8*k</f>
        <v>1.8312000000000002</v>
      </c>
      <c r="AA308" s="29">
        <f>'2.10 Prod Gust real. pot.'!H8*k</f>
        <v>0.14280000000000001</v>
      </c>
      <c r="AB308" s="29">
        <f>SUM('2.10 Prod Gust real. pot.'!I8:J8)/2</f>
        <v>0.48</v>
      </c>
      <c r="AC308" s="29">
        <f t="shared" si="310"/>
        <v>0.95715269999999986</v>
      </c>
      <c r="AD308" s="348">
        <f t="shared" si="311"/>
        <v>1.2067545</v>
      </c>
      <c r="AE308" s="68">
        <f t="shared" si="312"/>
        <v>4.2540119999999994E-2</v>
      </c>
      <c r="AF308" s="36">
        <f t="shared" si="318"/>
        <v>0.95715269999999986</v>
      </c>
      <c r="AG308" s="33">
        <f t="shared" si="313"/>
        <v>12.014210021453822</v>
      </c>
      <c r="AH308" s="33">
        <f t="shared" si="319"/>
        <v>-0.68701353480810567</v>
      </c>
      <c r="AI308" s="36">
        <f t="shared" si="320"/>
        <v>1.2067545</v>
      </c>
      <c r="AJ308" s="33">
        <f t="shared" si="314"/>
        <v>1.4612749539940471</v>
      </c>
      <c r="AK308" s="33">
        <f t="shared" si="321"/>
        <v>2.1489842235091983E-2</v>
      </c>
      <c r="AL308" s="60">
        <f t="shared" si="322"/>
        <v>4.2540119999999994E-2</v>
      </c>
      <c r="AM308" s="60">
        <f t="shared" si="315"/>
        <v>5.2188969480940275E-2</v>
      </c>
      <c r="AN308" s="60">
        <f t="shared" si="323"/>
        <v>-2.3931657080291241E-3</v>
      </c>
      <c r="AO308" s="34">
        <f t="shared" si="316"/>
        <v>5.9010900000000008</v>
      </c>
      <c r="AP308" s="34">
        <f t="shared" si="324"/>
        <v>5.4231731417189559</v>
      </c>
      <c r="AQ308" s="10">
        <f t="shared" si="325"/>
        <v>3.6491244236772764</v>
      </c>
      <c r="AR308" s="10">
        <f t="shared" si="326"/>
        <v>3.9806090860217131</v>
      </c>
      <c r="AS308" s="10">
        <f t="shared" si="327"/>
        <v>0.33148466234443674</v>
      </c>
      <c r="AT308" s="10">
        <f>SUM(AS$305:AS308)*5</f>
        <v>4.5132290041243905</v>
      </c>
    </row>
    <row r="309" spans="1:46" x14ac:dyDescent="0.25">
      <c r="A309" s="4">
        <v>25</v>
      </c>
      <c r="B309" s="18">
        <f t="shared" si="305"/>
        <v>2048</v>
      </c>
      <c r="C309" s="19">
        <f t="shared" si="301"/>
        <v>188.29</v>
      </c>
      <c r="D309" s="64" t="e">
        <f>#REF!</f>
        <v>#REF!</v>
      </c>
      <c r="E309" s="57">
        <f t="shared" si="306"/>
        <v>2.0705999999999998</v>
      </c>
      <c r="F309" s="57">
        <f t="shared" si="306"/>
        <v>1.9047000000000001</v>
      </c>
      <c r="G309" s="57">
        <f t="shared" si="306"/>
        <v>0.14699999999999999</v>
      </c>
      <c r="H309" s="57">
        <f t="shared" si="306"/>
        <v>0.155</v>
      </c>
      <c r="I309" s="57">
        <f t="shared" si="306"/>
        <v>0.95040539999999996</v>
      </c>
      <c r="J309" s="57">
        <f t="shared" si="306"/>
        <v>1.2310829999999999</v>
      </c>
      <c r="K309" s="57">
        <f t="shared" si="306"/>
        <v>4.2240239999999998E-2</v>
      </c>
      <c r="L309" s="57">
        <f t="shared" si="306"/>
        <v>0.95040539999999996</v>
      </c>
      <c r="M309" s="57">
        <f t="shared" si="302"/>
        <v>11.381586110409053</v>
      </c>
      <c r="N309" s="57">
        <f t="shared" si="307"/>
        <v>-0.60069401231463004</v>
      </c>
      <c r="O309" s="57">
        <f t="shared" si="307"/>
        <v>1.2310829999999999</v>
      </c>
      <c r="P309" s="57">
        <f t="shared" si="303"/>
        <v>1.4895260071920808</v>
      </c>
      <c r="Q309" s="57">
        <f t="shared" si="308"/>
        <v>2.7551583705967886E-2</v>
      </c>
      <c r="R309" s="57">
        <f t="shared" si="308"/>
        <v>4.2240239999999998E-2</v>
      </c>
      <c r="S309" s="57">
        <f t="shared" si="304"/>
        <v>5.1193401078880374E-2</v>
      </c>
      <c r="T309" s="57">
        <f t="shared" si="309"/>
        <v>5.4667378342613399E-4</v>
      </c>
      <c r="U309" s="57">
        <f t="shared" si="309"/>
        <v>5.5604900000000006</v>
      </c>
      <c r="V309" s="57">
        <f t="shared" si="309"/>
        <v>5.7178942451747545</v>
      </c>
      <c r="W309" s="29">
        <f>'2.10 Prod Gust real. pot.'!D9</f>
        <v>187.67</v>
      </c>
      <c r="X309" s="35">
        <f t="shared" si="317"/>
        <v>0.68999999999999773</v>
      </c>
      <c r="Y309" s="29">
        <f>'2.10 Prod Gust real. pot.'!F9*k</f>
        <v>1.9634999999999998</v>
      </c>
      <c r="Z309" s="29">
        <f>'2.10 Prod Gust real. pot.'!G9*k</f>
        <v>2.0139</v>
      </c>
      <c r="AA309" s="29">
        <f>'2.10 Prod Gust real. pot.'!H9*k</f>
        <v>0.1512</v>
      </c>
      <c r="AB309" s="29">
        <f>SUM('2.10 Prod Gust real. pot.'!I9:J9)/2</f>
        <v>0.45999999999999996</v>
      </c>
      <c r="AC309" s="29">
        <f t="shared" si="310"/>
        <v>0.90124649999999995</v>
      </c>
      <c r="AD309" s="348">
        <f t="shared" si="311"/>
        <v>1.2463394999999999</v>
      </c>
      <c r="AE309" s="68">
        <f t="shared" si="312"/>
        <v>4.0055399999999998E-2</v>
      </c>
      <c r="AF309" s="36">
        <f t="shared" si="318"/>
        <v>0.90124649999999995</v>
      </c>
      <c r="AG309" s="33">
        <f t="shared" si="313"/>
        <v>11.360223801734563</v>
      </c>
      <c r="AH309" s="33">
        <f t="shared" si="319"/>
        <v>-0.65398621971925941</v>
      </c>
      <c r="AI309" s="36">
        <f t="shared" si="320"/>
        <v>1.2463394999999999</v>
      </c>
      <c r="AJ309" s="33">
        <f t="shared" si="314"/>
        <v>1.5046588572868127</v>
      </c>
      <c r="AK309" s="33">
        <f t="shared" si="321"/>
        <v>4.3383903292765646E-2</v>
      </c>
      <c r="AL309" s="60">
        <f t="shared" si="322"/>
        <v>4.0055399999999998E-2</v>
      </c>
      <c r="AM309" s="60">
        <f t="shared" si="315"/>
        <v>4.9281193555777661E-2</v>
      </c>
      <c r="AN309" s="60">
        <f t="shared" si="323"/>
        <v>-2.9077759251626145E-3</v>
      </c>
      <c r="AO309" s="34">
        <f t="shared" si="316"/>
        <v>5.9651799999999993</v>
      </c>
      <c r="AP309" s="34">
        <f t="shared" si="324"/>
        <v>6.0416699076483402</v>
      </c>
      <c r="AQ309" s="10">
        <f t="shared" si="325"/>
        <v>4.1969343759582696</v>
      </c>
      <c r="AR309" s="10">
        <f t="shared" si="326"/>
        <v>4.4345857122138819</v>
      </c>
      <c r="AS309" s="10">
        <f t="shared" si="327"/>
        <v>0.2376513362556123</v>
      </c>
      <c r="AT309" s="10">
        <f>SUM(AS$305:AS309)*5</f>
        <v>5.701485685402452</v>
      </c>
    </row>
    <row r="310" spans="1:46" x14ac:dyDescent="0.25">
      <c r="A310" s="4">
        <v>30</v>
      </c>
      <c r="B310" s="18">
        <f t="shared" si="305"/>
        <v>2053</v>
      </c>
      <c r="C310" s="19">
        <f t="shared" si="301"/>
        <v>189.11</v>
      </c>
      <c r="D310" s="64" t="e">
        <f>#REF!</f>
        <v>#REF!</v>
      </c>
      <c r="E310" s="57">
        <f t="shared" si="306"/>
        <v>2.1902999999999997</v>
      </c>
      <c r="F310" s="57">
        <f t="shared" si="306"/>
        <v>1.8878999999999999</v>
      </c>
      <c r="G310" s="57">
        <f t="shared" si="306"/>
        <v>0.14909999999999998</v>
      </c>
      <c r="H310" s="57">
        <f t="shared" si="306"/>
        <v>0.105</v>
      </c>
      <c r="I310" s="57">
        <f t="shared" si="306"/>
        <v>1.0053477</v>
      </c>
      <c r="J310" s="57">
        <f t="shared" si="306"/>
        <v>1.2540255</v>
      </c>
      <c r="K310" s="57">
        <f t="shared" si="306"/>
        <v>4.4682119999999999E-2</v>
      </c>
      <c r="L310" s="57">
        <f t="shared" si="306"/>
        <v>1.0053477</v>
      </c>
      <c r="M310" s="57">
        <f t="shared" si="302"/>
        <v>10.913593899619944</v>
      </c>
      <c r="N310" s="57">
        <f t="shared" si="307"/>
        <v>-0.46799221078910946</v>
      </c>
      <c r="O310" s="57">
        <f t="shared" si="307"/>
        <v>1.2540255</v>
      </c>
      <c r="P310" s="57">
        <f t="shared" si="303"/>
        <v>1.5173389851098107</v>
      </c>
      <c r="Q310" s="57">
        <f t="shared" si="308"/>
        <v>2.7812977917729853E-2</v>
      </c>
      <c r="R310" s="57">
        <f t="shared" si="308"/>
        <v>4.4682119999999999E-2</v>
      </c>
      <c r="S310" s="57">
        <f t="shared" si="304"/>
        <v>5.3731920263719757E-2</v>
      </c>
      <c r="T310" s="57">
        <f t="shared" si="309"/>
        <v>2.5385191848393829E-3</v>
      </c>
      <c r="U310" s="57">
        <f t="shared" si="309"/>
        <v>5.6319900000000001</v>
      </c>
      <c r="V310" s="57">
        <f t="shared" si="309"/>
        <v>6.0143492863134815</v>
      </c>
      <c r="W310" s="29">
        <f>'2.10 Prod Gust real. pot.'!D10</f>
        <v>188.45</v>
      </c>
      <c r="X310" s="35">
        <f t="shared" si="317"/>
        <v>0.78000000000000114</v>
      </c>
      <c r="Y310" s="29">
        <f>'2.10 Prod Gust real. pot.'!F10*k</f>
        <v>2.2281</v>
      </c>
      <c r="Z310" s="29">
        <f>'2.10 Prod Gust real. pot.'!G10*k</f>
        <v>1.8584999999999998</v>
      </c>
      <c r="AA310" s="29">
        <f>'2.10 Prod Gust real. pot.'!H10*k</f>
        <v>0.14909999999999998</v>
      </c>
      <c r="AB310" s="29">
        <f>SUM('2.10 Prod Gust real. pot.'!I10:J10)/2</f>
        <v>0.48</v>
      </c>
      <c r="AC310" s="29">
        <f t="shared" si="310"/>
        <v>1.0226979</v>
      </c>
      <c r="AD310" s="348">
        <f t="shared" si="311"/>
        <v>1.2521144999999998</v>
      </c>
      <c r="AE310" s="68">
        <f t="shared" si="312"/>
        <v>4.5453240000000006E-2</v>
      </c>
      <c r="AF310" s="36">
        <f t="shared" si="318"/>
        <v>1.0226979</v>
      </c>
      <c r="AG310" s="33">
        <f t="shared" si="313"/>
        <v>10.912347129770062</v>
      </c>
      <c r="AH310" s="33">
        <f t="shared" si="319"/>
        <v>-0.44787667196450087</v>
      </c>
      <c r="AI310" s="36">
        <f t="shared" si="320"/>
        <v>1.2521144999999998</v>
      </c>
      <c r="AJ310" s="33">
        <f t="shared" si="314"/>
        <v>1.5181031203399766</v>
      </c>
      <c r="AK310" s="33">
        <f t="shared" si="321"/>
        <v>1.344426305316393E-2</v>
      </c>
      <c r="AL310" s="60">
        <f t="shared" si="322"/>
        <v>4.5453240000000006E-2</v>
      </c>
      <c r="AM310" s="60">
        <f t="shared" si="315"/>
        <v>5.4165006537064297E-2</v>
      </c>
      <c r="AN310" s="60">
        <f t="shared" si="323"/>
        <v>4.8838129812866365E-3</v>
      </c>
      <c r="AO310" s="34">
        <f t="shared" si="316"/>
        <v>6.1304100000000004</v>
      </c>
      <c r="AP310" s="34">
        <f t="shared" si="324"/>
        <v>6.4808614040699508</v>
      </c>
      <c r="AQ310" s="10">
        <f t="shared" si="325"/>
        <v>4.4145323761540949</v>
      </c>
      <c r="AR310" s="10">
        <f t="shared" si="326"/>
        <v>4.7569522705873437</v>
      </c>
      <c r="AS310" s="10">
        <f t="shared" si="327"/>
        <v>0.34241989443324883</v>
      </c>
      <c r="AT310" s="10">
        <f>SUM(AS$305:AS310)*5</f>
        <v>7.4135851575686962</v>
      </c>
    </row>
    <row r="311" spans="1:46" x14ac:dyDescent="0.25">
      <c r="A311" s="4">
        <v>35</v>
      </c>
      <c r="B311" s="18">
        <f t="shared" si="305"/>
        <v>2058</v>
      </c>
      <c r="C311" s="19">
        <f t="shared" si="301"/>
        <v>189.96</v>
      </c>
      <c r="D311" s="64" t="e">
        <f>#REF!</f>
        <v>#REF!</v>
      </c>
      <c r="E311" s="57">
        <f t="shared" si="306"/>
        <v>2.0748000000000002</v>
      </c>
      <c r="F311" s="57">
        <f t="shared" si="306"/>
        <v>2.0055000000000001</v>
      </c>
      <c r="G311" s="57">
        <f t="shared" si="306"/>
        <v>0.15329999999999999</v>
      </c>
      <c r="H311" s="57">
        <f t="shared" si="306"/>
        <v>0.14499999999999999</v>
      </c>
      <c r="I311" s="57">
        <f t="shared" si="306"/>
        <v>0.9523332000000001</v>
      </c>
      <c r="J311" s="57">
        <f t="shared" si="306"/>
        <v>1.270416</v>
      </c>
      <c r="K311" s="57">
        <f t="shared" si="306"/>
        <v>4.232592000000001E-2</v>
      </c>
      <c r="L311" s="57">
        <f t="shared" si="306"/>
        <v>0.9523332000000001</v>
      </c>
      <c r="M311" s="57">
        <f t="shared" si="302"/>
        <v>10.453168516899286</v>
      </c>
      <c r="N311" s="57">
        <f t="shared" si="307"/>
        <v>-0.46042538272065769</v>
      </c>
      <c r="O311" s="57">
        <f t="shared" si="307"/>
        <v>1.270416</v>
      </c>
      <c r="P311" s="57">
        <f t="shared" si="303"/>
        <v>1.5386461714324653</v>
      </c>
      <c r="Q311" s="57">
        <f t="shared" si="308"/>
        <v>2.1307186322654603E-2</v>
      </c>
      <c r="R311" s="57">
        <f t="shared" si="308"/>
        <v>4.232592000000001E-2</v>
      </c>
      <c r="S311" s="57">
        <f t="shared" si="304"/>
        <v>5.1824471296162786E-2</v>
      </c>
      <c r="T311" s="57">
        <f t="shared" si="309"/>
        <v>-1.9074489675569711E-3</v>
      </c>
      <c r="U311" s="57">
        <f t="shared" si="309"/>
        <v>5.6921799999999996</v>
      </c>
      <c r="V311" s="57">
        <f t="shared" si="309"/>
        <v>6.101154354634434</v>
      </c>
      <c r="W311" s="29">
        <f>'2.10 Prod Gust real. pot.'!D11</f>
        <v>189.26</v>
      </c>
      <c r="X311" s="35">
        <f t="shared" si="317"/>
        <v>0.81000000000000227</v>
      </c>
      <c r="Y311" s="29">
        <f>'2.10 Prod Gust real. pot.'!F11*k</f>
        <v>2.1041999999999996</v>
      </c>
      <c r="Z311" s="29">
        <f>'2.10 Prod Gust real. pot.'!G11*k</f>
        <v>2.0390999999999999</v>
      </c>
      <c r="AA311" s="29">
        <f>'2.10 Prod Gust real. pot.'!H11*k</f>
        <v>0.15539999999999998</v>
      </c>
      <c r="AB311" s="29">
        <f>SUM('2.10 Prod Gust real. pot.'!I11:J11)/2</f>
        <v>0.435</v>
      </c>
      <c r="AC311" s="29">
        <f t="shared" si="310"/>
        <v>0.9658277999999999</v>
      </c>
      <c r="AD311" s="348">
        <f t="shared" si="311"/>
        <v>1.290387</v>
      </c>
      <c r="AE311" s="68">
        <f t="shared" si="312"/>
        <v>4.2925679999999994E-2</v>
      </c>
      <c r="AF311" s="36">
        <f t="shared" si="318"/>
        <v>0.9658277999999999</v>
      </c>
      <c r="AG311" s="33">
        <f t="shared" si="313"/>
        <v>10.46557774070417</v>
      </c>
      <c r="AH311" s="33">
        <f t="shared" si="319"/>
        <v>-0.44676938906589214</v>
      </c>
      <c r="AI311" s="36">
        <f t="shared" si="320"/>
        <v>1.290387</v>
      </c>
      <c r="AJ311" s="33">
        <f t="shared" si="314"/>
        <v>1.5587522527332136</v>
      </c>
      <c r="AK311" s="33">
        <f t="shared" si="321"/>
        <v>4.0649132393236975E-2</v>
      </c>
      <c r="AL311" s="60">
        <f t="shared" si="322"/>
        <v>4.2925679999999994E-2</v>
      </c>
      <c r="AM311" s="60">
        <f t="shared" si="315"/>
        <v>5.2500790856342953E-2</v>
      </c>
      <c r="AN311" s="60">
        <f t="shared" si="323"/>
        <v>-1.664215680721344E-3</v>
      </c>
      <c r="AO311" s="34">
        <f t="shared" si="316"/>
        <v>6.15381</v>
      </c>
      <c r="AP311" s="34">
        <f t="shared" si="324"/>
        <v>6.5560255276466259</v>
      </c>
      <c r="AQ311" s="10">
        <f t="shared" si="325"/>
        <v>4.4782472963016744</v>
      </c>
      <c r="AR311" s="10">
        <f t="shared" si="326"/>
        <v>4.8121227372926239</v>
      </c>
      <c r="AS311" s="10">
        <f t="shared" si="327"/>
        <v>0.33387544099094946</v>
      </c>
      <c r="AT311" s="10">
        <f>SUM(AS$305:AS311)*5</f>
        <v>9.0829623625234426</v>
      </c>
    </row>
    <row r="312" spans="1:46" x14ac:dyDescent="0.25">
      <c r="A312" s="4">
        <v>40</v>
      </c>
      <c r="B312" s="18">
        <f t="shared" si="305"/>
        <v>2063</v>
      </c>
      <c r="C312" s="19">
        <f t="shared" si="301"/>
        <v>190.86</v>
      </c>
      <c r="D312" s="64" t="e">
        <f>#REF!</f>
        <v>#REF!</v>
      </c>
      <c r="E312" s="57">
        <f t="shared" si="306"/>
        <v>2.2008000000000001</v>
      </c>
      <c r="F312" s="57">
        <f t="shared" si="306"/>
        <v>1.9634999999999998</v>
      </c>
      <c r="G312" s="57">
        <f t="shared" si="306"/>
        <v>0.15329999999999999</v>
      </c>
      <c r="H312" s="57">
        <f t="shared" si="306"/>
        <v>0.15</v>
      </c>
      <c r="I312" s="57">
        <f t="shared" si="306"/>
        <v>1.0101672000000002</v>
      </c>
      <c r="J312" s="57">
        <f t="shared" si="306"/>
        <v>1.285326</v>
      </c>
      <c r="K312" s="57">
        <f t="shared" si="306"/>
        <v>4.4896320000000003E-2</v>
      </c>
      <c r="L312" s="57">
        <f t="shared" si="306"/>
        <v>1.0101672000000002</v>
      </c>
      <c r="M312" s="57">
        <f t="shared" si="302"/>
        <v>10.110178940615983</v>
      </c>
      <c r="N312" s="57">
        <f t="shared" si="307"/>
        <v>-0.34298957628330307</v>
      </c>
      <c r="O312" s="57">
        <f t="shared" si="307"/>
        <v>1.285326</v>
      </c>
      <c r="P312" s="57">
        <f t="shared" si="303"/>
        <v>1.5573227854166538</v>
      </c>
      <c r="Q312" s="57">
        <f t="shared" si="308"/>
        <v>1.8676613984188517E-2</v>
      </c>
      <c r="R312" s="57">
        <f t="shared" si="308"/>
        <v>4.4896320000000003E-2</v>
      </c>
      <c r="S312" s="57">
        <f t="shared" si="304"/>
        <v>5.4057678771231077E-2</v>
      </c>
      <c r="T312" s="57">
        <f t="shared" si="309"/>
        <v>2.2332074750682912E-3</v>
      </c>
      <c r="U312" s="57">
        <f t="shared" si="309"/>
        <v>5.8078799999999999</v>
      </c>
      <c r="V312" s="57">
        <f t="shared" si="309"/>
        <v>6.3858002451759592</v>
      </c>
      <c r="W312" s="29">
        <f>'2.10 Prod Gust real. pot.'!D12</f>
        <v>190.14</v>
      </c>
      <c r="X312" s="35">
        <f t="shared" si="317"/>
        <v>0.87999999999999545</v>
      </c>
      <c r="Y312" s="29">
        <f>'2.10 Prod Gust real. pot.'!F12*k</f>
        <v>2.2574999999999998</v>
      </c>
      <c r="Z312" s="29">
        <f>'2.10 Prod Gust real. pot.'!G12*k</f>
        <v>1.974</v>
      </c>
      <c r="AA312" s="29">
        <f>'2.10 Prod Gust real. pot.'!H12*k</f>
        <v>0.15539999999999998</v>
      </c>
      <c r="AB312" s="29">
        <f>SUM('2.10 Prod Gust real. pot.'!I12:J12)/2</f>
        <v>0.44999999999999996</v>
      </c>
      <c r="AC312" s="29">
        <f t="shared" si="310"/>
        <v>1.0361925000000001</v>
      </c>
      <c r="AD312" s="348">
        <f t="shared" si="311"/>
        <v>1.3032075000000001</v>
      </c>
      <c r="AE312" s="68">
        <f t="shared" si="312"/>
        <v>4.6052999999999997E-2</v>
      </c>
      <c r="AF312" s="36">
        <f t="shared" si="318"/>
        <v>1.0361925000000001</v>
      </c>
      <c r="AG312" s="33">
        <f t="shared" si="313"/>
        <v>10.147007097389393</v>
      </c>
      <c r="AH312" s="33">
        <f t="shared" si="319"/>
        <v>-0.3185706433147768</v>
      </c>
      <c r="AI312" s="36">
        <f t="shared" si="320"/>
        <v>1.3032075000000001</v>
      </c>
      <c r="AJ312" s="33">
        <f t="shared" si="314"/>
        <v>1.5787585720243658</v>
      </c>
      <c r="AK312" s="33">
        <f t="shared" si="321"/>
        <v>2.0006319291152153E-2</v>
      </c>
      <c r="AL312" s="60">
        <f t="shared" si="322"/>
        <v>4.6052999999999997E-2</v>
      </c>
      <c r="AM312" s="60">
        <f t="shared" si="315"/>
        <v>5.5333916308044198E-2</v>
      </c>
      <c r="AN312" s="60">
        <f t="shared" si="323"/>
        <v>2.8331254517012447E-3</v>
      </c>
      <c r="AO312" s="34">
        <f t="shared" si="316"/>
        <v>6.2879700000000005</v>
      </c>
      <c r="AP312" s="34">
        <f t="shared" si="324"/>
        <v>6.8722388014280726</v>
      </c>
      <c r="AQ312" s="10">
        <f t="shared" si="325"/>
        <v>4.6871773799591541</v>
      </c>
      <c r="AR312" s="10">
        <f t="shared" si="326"/>
        <v>5.0442232802482057</v>
      </c>
      <c r="AS312" s="10">
        <f t="shared" si="327"/>
        <v>0.35704590028905159</v>
      </c>
      <c r="AT312" s="10">
        <f>SUM(AS$305:AS312)*5</f>
        <v>10.868191863968701</v>
      </c>
    </row>
    <row r="313" spans="1:46" x14ac:dyDescent="0.25">
      <c r="A313" s="4">
        <v>45</v>
      </c>
      <c r="B313" s="18">
        <f t="shared" si="305"/>
        <v>2068</v>
      </c>
      <c r="C313" s="19">
        <f t="shared" si="301"/>
        <v>191.75</v>
      </c>
      <c r="D313" s="64" t="e">
        <f>#REF!</f>
        <v>#REF!</v>
      </c>
      <c r="E313" s="57">
        <f t="shared" si="306"/>
        <v>2.1630000000000003</v>
      </c>
      <c r="F313" s="57">
        <f t="shared" si="306"/>
        <v>2.0684999999999998</v>
      </c>
      <c r="G313" s="57">
        <f t="shared" si="306"/>
        <v>0.1575</v>
      </c>
      <c r="H313" s="57">
        <f t="shared" si="306"/>
        <v>0.19</v>
      </c>
      <c r="I313" s="57">
        <f t="shared" si="306"/>
        <v>0.99281700000000017</v>
      </c>
      <c r="J313" s="57">
        <f t="shared" si="306"/>
        <v>1.3159649999999998</v>
      </c>
      <c r="K313" s="57">
        <f t="shared" si="306"/>
        <v>4.412520000000001E-2</v>
      </c>
      <c r="L313" s="57">
        <f t="shared" si="306"/>
        <v>0.99281700000000017</v>
      </c>
      <c r="M313" s="57">
        <f t="shared" si="302"/>
        <v>9.7942389717778564</v>
      </c>
      <c r="N313" s="57">
        <f t="shared" si="307"/>
        <v>-0.31593996883812636</v>
      </c>
      <c r="O313" s="57">
        <f t="shared" si="307"/>
        <v>1.3159649999999998</v>
      </c>
      <c r="P313" s="57">
        <f t="shared" si="303"/>
        <v>1.5912633755161094</v>
      </c>
      <c r="Q313" s="57">
        <f t="shared" si="308"/>
        <v>3.3940590099455603E-2</v>
      </c>
      <c r="R313" s="57">
        <f t="shared" si="308"/>
        <v>4.412520000000001E-2</v>
      </c>
      <c r="S313" s="57">
        <f t="shared" si="304"/>
        <v>5.3681337808585403E-2</v>
      </c>
      <c r="T313" s="57">
        <f t="shared" si="309"/>
        <v>-3.7634096264567429E-4</v>
      </c>
      <c r="U313" s="57">
        <f t="shared" si="309"/>
        <v>5.952700000000001</v>
      </c>
      <c r="V313" s="57">
        <f t="shared" si="309"/>
        <v>6.560324280298671</v>
      </c>
      <c r="W313" s="29">
        <f>'2.10 Prod Gust real. pot.'!D13</f>
        <v>191.03</v>
      </c>
      <c r="X313" s="35">
        <f t="shared" si="317"/>
        <v>0.89000000000001478</v>
      </c>
      <c r="Y313" s="29">
        <f>'2.10 Prod Gust real. pot.'!F13*k</f>
        <v>2.2364999999999999</v>
      </c>
      <c r="Z313" s="29">
        <f>'2.10 Prod Gust real. pot.'!G13*k</f>
        <v>2.0642999999999998</v>
      </c>
      <c r="AA313" s="29">
        <f>'2.10 Prod Gust real. pot.'!H13*k</f>
        <v>0.15959999999999999</v>
      </c>
      <c r="AB313" s="29">
        <f>SUM('2.10 Prod Gust real. pot.'!I13:J13)/2</f>
        <v>0.49000000000000005</v>
      </c>
      <c r="AC313" s="29">
        <f t="shared" si="310"/>
        <v>1.0265535000000001</v>
      </c>
      <c r="AD313" s="348">
        <f t="shared" si="311"/>
        <v>1.3323765000000001</v>
      </c>
      <c r="AE313" s="68">
        <f t="shared" si="312"/>
        <v>4.5624600000000001E-2</v>
      </c>
      <c r="AF313" s="36">
        <f t="shared" si="318"/>
        <v>1.0265535000000001</v>
      </c>
      <c r="AG313" s="33">
        <f t="shared" si="313"/>
        <v>9.8600362444021066</v>
      </c>
      <c r="AH313" s="33">
        <f t="shared" si="319"/>
        <v>-0.28697085298728631</v>
      </c>
      <c r="AI313" s="36">
        <f t="shared" si="320"/>
        <v>1.3323765000000001</v>
      </c>
      <c r="AJ313" s="33">
        <f t="shared" si="314"/>
        <v>1.6114642230337051</v>
      </c>
      <c r="AK313" s="33">
        <f t="shared" si="321"/>
        <v>3.2705651009339309E-2</v>
      </c>
      <c r="AL313" s="60">
        <f t="shared" si="322"/>
        <v>4.5624600000000001E-2</v>
      </c>
      <c r="AM313" s="60">
        <f t="shared" si="315"/>
        <v>5.5406346862756736E-2</v>
      </c>
      <c r="AN313" s="60">
        <f t="shared" si="323"/>
        <v>7.243055471253812E-5</v>
      </c>
      <c r="AO313" s="34">
        <f t="shared" si="316"/>
        <v>6.4355200000000004</v>
      </c>
      <c r="AP313" s="34">
        <f t="shared" si="324"/>
        <v>7.0713272285767799</v>
      </c>
      <c r="AQ313" s="10">
        <f t="shared" si="325"/>
        <v>4.8152780217392239</v>
      </c>
      <c r="AR313" s="10">
        <f t="shared" si="326"/>
        <v>5.190354185775357</v>
      </c>
      <c r="AS313" s="10">
        <f t="shared" si="327"/>
        <v>0.37507616403613309</v>
      </c>
      <c r="AT313" s="10">
        <f>SUM(AS$305:AS313)*5</f>
        <v>12.743572684149367</v>
      </c>
    </row>
    <row r="314" spans="1:46" x14ac:dyDescent="0.25">
      <c r="A314" s="4">
        <v>50</v>
      </c>
      <c r="B314" s="18">
        <f t="shared" si="305"/>
        <v>2073</v>
      </c>
      <c r="C314" s="19">
        <f t="shared" si="301"/>
        <v>192.59</v>
      </c>
      <c r="D314" s="64" t="e">
        <f>#REF!</f>
        <v>#REF!</v>
      </c>
      <c r="E314" s="57">
        <f t="shared" si="306"/>
        <v>2.0726999999999998</v>
      </c>
      <c r="F314" s="57">
        <f t="shared" si="306"/>
        <v>2.2176</v>
      </c>
      <c r="G314" s="57">
        <f t="shared" si="306"/>
        <v>0.1638</v>
      </c>
      <c r="H314" s="57">
        <f t="shared" si="306"/>
        <v>0.155</v>
      </c>
      <c r="I314" s="57">
        <f t="shared" si="306"/>
        <v>0.95136929999999997</v>
      </c>
      <c r="J314" s="57">
        <f t="shared" si="306"/>
        <v>1.3504995</v>
      </c>
      <c r="K314" s="57">
        <f t="shared" si="306"/>
        <v>4.2283080000000001E-2</v>
      </c>
      <c r="L314" s="57">
        <f t="shared" si="306"/>
        <v>0.95136929999999997</v>
      </c>
      <c r="M314" s="57">
        <f t="shared" si="302"/>
        <v>9.4777495539380645</v>
      </c>
      <c r="N314" s="57">
        <f t="shared" si="307"/>
        <v>-0.3164894178397919</v>
      </c>
      <c r="O314" s="57">
        <f t="shared" si="307"/>
        <v>1.3504995</v>
      </c>
      <c r="P314" s="57">
        <f t="shared" si="303"/>
        <v>1.631797780870309</v>
      </c>
      <c r="Q314" s="57">
        <f t="shared" si="308"/>
        <v>4.053440535419961E-2</v>
      </c>
      <c r="R314" s="57">
        <f t="shared" si="308"/>
        <v>4.2283080000000001E-2</v>
      </c>
      <c r="S314" s="57">
        <f t="shared" si="304"/>
        <v>5.177268949690414E-2</v>
      </c>
      <c r="T314" s="57">
        <f t="shared" si="309"/>
        <v>-1.908648311681263E-3</v>
      </c>
      <c r="U314" s="57">
        <f t="shared" si="309"/>
        <v>5.9918300000000011</v>
      </c>
      <c r="V314" s="57">
        <f t="shared" si="309"/>
        <v>6.5539663392027316</v>
      </c>
      <c r="W314" s="29">
        <f>'2.10 Prod Gust real. pot.'!D14</f>
        <v>191.89</v>
      </c>
      <c r="X314" s="35">
        <f t="shared" si="317"/>
        <v>0.85999999999998522</v>
      </c>
      <c r="Y314" s="29">
        <f>'2.10 Prod Gust real. pot.'!F14*k</f>
        <v>2.0537999999999998</v>
      </c>
      <c r="Z314" s="29">
        <f>'2.10 Prod Gust real. pot.'!G14*k</f>
        <v>2.3037000000000001</v>
      </c>
      <c r="AA314" s="29">
        <f>'2.10 Prod Gust real. pot.'!H14*k</f>
        <v>0.16800000000000001</v>
      </c>
      <c r="AB314" s="29">
        <f>SUM('2.10 Prod Gust real. pot.'!I14:J14)/2</f>
        <v>0.48000000000000004</v>
      </c>
      <c r="AC314" s="29">
        <f t="shared" si="310"/>
        <v>0.94269419999999993</v>
      </c>
      <c r="AD314" s="348">
        <f t="shared" si="311"/>
        <v>1.378587</v>
      </c>
      <c r="AE314" s="68">
        <f t="shared" si="312"/>
        <v>4.1897520000000001E-2</v>
      </c>
      <c r="AF314" s="36">
        <f t="shared" si="318"/>
        <v>0.94269419999999993</v>
      </c>
      <c r="AG314" s="33">
        <f t="shared" si="313"/>
        <v>9.5263543066844534</v>
      </c>
      <c r="AH314" s="33">
        <f t="shared" si="319"/>
        <v>-0.3336819377176532</v>
      </c>
      <c r="AI314" s="36">
        <f t="shared" si="320"/>
        <v>1.378587</v>
      </c>
      <c r="AJ314" s="33">
        <f t="shared" si="314"/>
        <v>1.663456319936661</v>
      </c>
      <c r="AK314" s="33">
        <f t="shared" si="321"/>
        <v>5.199209690295592E-2</v>
      </c>
      <c r="AL314" s="60">
        <f t="shared" si="322"/>
        <v>4.1897520000000001E-2</v>
      </c>
      <c r="AM314" s="60">
        <f t="shared" si="315"/>
        <v>5.1692070896857324E-2</v>
      </c>
      <c r="AN314" s="60">
        <f t="shared" si="323"/>
        <v>-3.7142759658994121E-3</v>
      </c>
      <c r="AO314" s="34">
        <f t="shared" si="316"/>
        <v>6.5071500000000011</v>
      </c>
      <c r="AP314" s="34">
        <f t="shared" si="324"/>
        <v>7.0817458832193898</v>
      </c>
      <c r="AQ314" s="10">
        <f t="shared" si="325"/>
        <v>4.8106112929748051</v>
      </c>
      <c r="AR314" s="10">
        <f t="shared" si="326"/>
        <v>5.1980014782830315</v>
      </c>
      <c r="AS314" s="10">
        <f t="shared" si="327"/>
        <v>0.38739018530822644</v>
      </c>
      <c r="AT314" s="10">
        <f>SUM(AS$305:AS314)*5</f>
        <v>14.6805236106905</v>
      </c>
    </row>
    <row r="315" spans="1:46" x14ac:dyDescent="0.25">
      <c r="A315" s="4">
        <v>55</v>
      </c>
      <c r="B315" s="18">
        <f t="shared" si="305"/>
        <v>2078</v>
      </c>
      <c r="C315" s="19">
        <f t="shared" si="301"/>
        <v>193.45</v>
      </c>
      <c r="D315" s="64" t="e">
        <f>#REF!</f>
        <v>#REF!</v>
      </c>
      <c r="E315" s="57">
        <f t="shared" ref="E315:L324" si="328">E35</f>
        <v>2.1126</v>
      </c>
      <c r="F315" s="57">
        <f t="shared" si="328"/>
        <v>2.2637999999999998</v>
      </c>
      <c r="G315" s="57">
        <f t="shared" si="328"/>
        <v>0.16800000000000001</v>
      </c>
      <c r="H315" s="57">
        <f t="shared" si="328"/>
        <v>0.16</v>
      </c>
      <c r="I315" s="57">
        <f t="shared" si="328"/>
        <v>0.96968340000000008</v>
      </c>
      <c r="J315" s="57">
        <f t="shared" si="328"/>
        <v>1.377831</v>
      </c>
      <c r="K315" s="57">
        <f t="shared" si="328"/>
        <v>4.3097040000000003E-2</v>
      </c>
      <c r="L315" s="57">
        <f t="shared" si="328"/>
        <v>0.96968340000000008</v>
      </c>
      <c r="M315" s="57">
        <f t="shared" si="302"/>
        <v>9.2205436129603697</v>
      </c>
      <c r="N315" s="57">
        <f t="shared" si="307"/>
        <v>-0.25720594097769478</v>
      </c>
      <c r="O315" s="57">
        <f t="shared" si="307"/>
        <v>1.377831</v>
      </c>
      <c r="P315" s="57">
        <f t="shared" si="303"/>
        <v>1.6662948190946389</v>
      </c>
      <c r="Q315" s="57">
        <f t="shared" si="308"/>
        <v>3.4497038224329923E-2</v>
      </c>
      <c r="R315" s="57">
        <f t="shared" si="308"/>
        <v>4.3097040000000003E-2</v>
      </c>
      <c r="S315" s="57">
        <f t="shared" si="304"/>
        <v>5.2249244955881617E-2</v>
      </c>
      <c r="T315" s="57">
        <f t="shared" si="309"/>
        <v>4.7655545897747759E-4</v>
      </c>
      <c r="U315" s="57">
        <f t="shared" si="309"/>
        <v>6.1157200000000014</v>
      </c>
      <c r="V315" s="57">
        <f t="shared" si="309"/>
        <v>6.7534876527055996</v>
      </c>
      <c r="W315" s="29">
        <f>'2.10 Prod Gust real. pot.'!D15</f>
        <v>192.62</v>
      </c>
      <c r="X315" s="35">
        <f t="shared" si="317"/>
        <v>0.73000000000001819</v>
      </c>
      <c r="Y315" s="29">
        <f>'2.10 Prod Gust real. pot.'!F15*k</f>
        <v>2.1461999999999999</v>
      </c>
      <c r="Z315" s="29">
        <f>'2.10 Prod Gust real. pot.'!G15*k</f>
        <v>2.2973999999999997</v>
      </c>
      <c r="AA315" s="29">
        <f>'2.10 Prod Gust real. pot.'!H15*k</f>
        <v>0.1701</v>
      </c>
      <c r="AB315" s="29">
        <f>SUM('2.10 Prod Gust real. pot.'!I15:J15)/2</f>
        <v>0.49</v>
      </c>
      <c r="AC315" s="29">
        <f t="shared" si="310"/>
        <v>0.98510580000000003</v>
      </c>
      <c r="AD315" s="348">
        <f t="shared" si="311"/>
        <v>1.3988309999999999</v>
      </c>
      <c r="AE315" s="68">
        <f t="shared" si="312"/>
        <v>4.3782479999999999E-2</v>
      </c>
      <c r="AF315" s="36">
        <f t="shared" si="318"/>
        <v>0.98510580000000003</v>
      </c>
      <c r="AG315" s="33">
        <f t="shared" si="313"/>
        <v>9.2782789078426084</v>
      </c>
      <c r="AH315" s="33">
        <f t="shared" si="319"/>
        <v>-0.24807539884184493</v>
      </c>
      <c r="AI315" s="36">
        <f t="shared" si="320"/>
        <v>1.3988309999999999</v>
      </c>
      <c r="AJ315" s="33">
        <f t="shared" si="314"/>
        <v>1.692891311008708</v>
      </c>
      <c r="AK315" s="33">
        <f t="shared" si="321"/>
        <v>2.9434991072047056E-2</v>
      </c>
      <c r="AL315" s="60">
        <f t="shared" si="322"/>
        <v>4.3782479999999999E-2</v>
      </c>
      <c r="AM315" s="60">
        <f t="shared" si="315"/>
        <v>5.2920433466185898E-2</v>
      </c>
      <c r="AN315" s="60">
        <f t="shared" si="323"/>
        <v>1.2283625693285741E-3</v>
      </c>
      <c r="AO315" s="34">
        <f t="shared" si="316"/>
        <v>6.6348099999999999</v>
      </c>
      <c r="AP315" s="34">
        <f t="shared" si="324"/>
        <v>7.1473979547995485</v>
      </c>
      <c r="AQ315" s="10">
        <f t="shared" si="325"/>
        <v>4.9570599370859103</v>
      </c>
      <c r="AR315" s="10">
        <f t="shared" si="326"/>
        <v>5.2461900988228685</v>
      </c>
      <c r="AS315" s="10">
        <f t="shared" si="327"/>
        <v>0.28913016173695816</v>
      </c>
      <c r="AT315" s="10">
        <f>SUM(AS$305:AS315)*5</f>
        <v>16.126174419375289</v>
      </c>
    </row>
    <row r="316" spans="1:46" x14ac:dyDescent="0.25">
      <c r="A316" s="4">
        <v>60</v>
      </c>
      <c r="B316" s="18">
        <f t="shared" si="305"/>
        <v>2083</v>
      </c>
      <c r="C316" s="19">
        <f t="shared" si="301"/>
        <v>194.16</v>
      </c>
      <c r="D316" s="64" t="e">
        <f>#REF!</f>
        <v>#REF!</v>
      </c>
      <c r="E316" s="57">
        <f t="shared" si="328"/>
        <v>2.0223</v>
      </c>
      <c r="F316" s="57">
        <f t="shared" si="328"/>
        <v>2.3771999999999998</v>
      </c>
      <c r="G316" s="57">
        <f t="shared" si="328"/>
        <v>0.1701</v>
      </c>
      <c r="H316" s="57">
        <f t="shared" si="328"/>
        <v>0.24</v>
      </c>
      <c r="I316" s="57">
        <f t="shared" si="328"/>
        <v>0.9282357</v>
      </c>
      <c r="J316" s="57">
        <f t="shared" si="328"/>
        <v>1.3987995</v>
      </c>
      <c r="K316" s="57">
        <f t="shared" si="328"/>
        <v>4.125492E-2</v>
      </c>
      <c r="L316" s="57">
        <f t="shared" si="328"/>
        <v>0.9282357</v>
      </c>
      <c r="M316" s="57">
        <f t="shared" si="302"/>
        <v>8.9551851361591304</v>
      </c>
      <c r="N316" s="57">
        <f t="shared" si="307"/>
        <v>-0.26535847680123936</v>
      </c>
      <c r="O316" s="57">
        <f t="shared" si="307"/>
        <v>1.3987995</v>
      </c>
      <c r="P316" s="57">
        <f t="shared" si="303"/>
        <v>1.6933615915094578</v>
      </c>
      <c r="Q316" s="57">
        <f t="shared" si="308"/>
        <v>2.7066772414818807E-2</v>
      </c>
      <c r="R316" s="57">
        <f t="shared" si="308"/>
        <v>4.125492E-2</v>
      </c>
      <c r="S316" s="57">
        <f t="shared" si="304"/>
        <v>5.0491368855045224E-2</v>
      </c>
      <c r="T316" s="57">
        <f t="shared" si="309"/>
        <v>-1.7578761008363933E-3</v>
      </c>
      <c r="U316" s="57">
        <f t="shared" si="309"/>
        <v>6.2524799999999994</v>
      </c>
      <c r="V316" s="57">
        <f t="shared" si="309"/>
        <v>6.72243041951275</v>
      </c>
      <c r="W316" s="29">
        <f>'2.10 Prod Gust real. pot.'!D16</f>
        <v>193.21</v>
      </c>
      <c r="X316" s="35">
        <f t="shared" si="317"/>
        <v>0.59000000000000341</v>
      </c>
      <c r="Y316" s="29">
        <f>'2.10 Prod Gust real. pot.'!F16*k</f>
        <v>1.9068000000000001</v>
      </c>
      <c r="Z316" s="29">
        <f>'2.10 Prod Gust real. pot.'!G16*k</f>
        <v>2.5326</v>
      </c>
      <c r="AA316" s="29">
        <f>'2.10 Prod Gust real. pot.'!H16*k</f>
        <v>0.17639999999999997</v>
      </c>
      <c r="AB316" s="29">
        <f>SUM('2.10 Prod Gust real. pot.'!I16:J16)/2</f>
        <v>0.54500000000000004</v>
      </c>
      <c r="AC316" s="29">
        <f t="shared" si="310"/>
        <v>0.87522120000000003</v>
      </c>
      <c r="AD316" s="348">
        <f t="shared" si="311"/>
        <v>1.429554</v>
      </c>
      <c r="AE316" s="68">
        <f t="shared" si="312"/>
        <v>3.8898720000000005E-2</v>
      </c>
      <c r="AF316" s="36">
        <f t="shared" si="318"/>
        <v>0.87522120000000003</v>
      </c>
      <c r="AG316" s="33">
        <f t="shared" si="313"/>
        <v>8.9524321296409308</v>
      </c>
      <c r="AH316" s="33">
        <f t="shared" si="319"/>
        <v>-0.32584677820167762</v>
      </c>
      <c r="AI316" s="36">
        <f t="shared" si="320"/>
        <v>1.429554</v>
      </c>
      <c r="AJ316" s="33">
        <f t="shared" si="314"/>
        <v>1.7288177314565105</v>
      </c>
      <c r="AK316" s="33">
        <f t="shared" si="321"/>
        <v>3.5926420447802476E-2</v>
      </c>
      <c r="AL316" s="60">
        <f t="shared" si="322"/>
        <v>3.8898720000000005E-2</v>
      </c>
      <c r="AM316" s="60">
        <f t="shared" si="315"/>
        <v>4.8253819341817897E-2</v>
      </c>
      <c r="AN316" s="60">
        <f t="shared" si="323"/>
        <v>-4.6666141243680015E-3</v>
      </c>
      <c r="AO316" s="34">
        <f t="shared" si="316"/>
        <v>6.7090399999999999</v>
      </c>
      <c r="AP316" s="34">
        <f t="shared" si="324"/>
        <v>7.0044530281217607</v>
      </c>
      <c r="AQ316" s="10">
        <f t="shared" si="325"/>
        <v>4.9342639279223581</v>
      </c>
      <c r="AR316" s="10">
        <f t="shared" si="326"/>
        <v>5.1412685226413721</v>
      </c>
      <c r="AS316" s="10">
        <f t="shared" si="327"/>
        <v>0.207004594719014</v>
      </c>
      <c r="AT316" s="10">
        <f>SUM(AS$305:AS316)*5</f>
        <v>17.161197392970358</v>
      </c>
    </row>
    <row r="317" spans="1:46" x14ac:dyDescent="0.25">
      <c r="A317" s="4">
        <v>65</v>
      </c>
      <c r="B317" s="18">
        <f t="shared" si="305"/>
        <v>2088</v>
      </c>
      <c r="C317" s="19">
        <f t="shared" si="301"/>
        <v>194.58</v>
      </c>
      <c r="D317" s="64" t="e">
        <f>#REF!</f>
        <v>#REF!</v>
      </c>
      <c r="E317" s="57">
        <f t="shared" si="328"/>
        <v>2.1944999999999997</v>
      </c>
      <c r="F317" s="57">
        <f t="shared" si="328"/>
        <v>2.2469999999999999</v>
      </c>
      <c r="G317" s="57">
        <f t="shared" si="328"/>
        <v>0.16800000000000001</v>
      </c>
      <c r="H317" s="57">
        <f t="shared" si="328"/>
        <v>0.27500000000000002</v>
      </c>
      <c r="I317" s="57">
        <f t="shared" si="328"/>
        <v>1.0072755</v>
      </c>
      <c r="J317" s="57">
        <f t="shared" si="328"/>
        <v>1.3915124999999997</v>
      </c>
      <c r="K317" s="57">
        <f t="shared" si="328"/>
        <v>4.4767799999999996E-2</v>
      </c>
      <c r="L317" s="57">
        <f t="shared" si="328"/>
        <v>1.0072755</v>
      </c>
      <c r="M317" s="57">
        <f t="shared" si="302"/>
        <v>8.8032169647044096</v>
      </c>
      <c r="N317" s="57">
        <f t="shared" si="307"/>
        <v>-0.15196817145472075</v>
      </c>
      <c r="O317" s="57">
        <f t="shared" si="307"/>
        <v>1.3915124999999997</v>
      </c>
      <c r="P317" s="57">
        <f t="shared" si="303"/>
        <v>1.6908593660892952</v>
      </c>
      <c r="Q317" s="57">
        <f t="shared" si="308"/>
        <v>-2.5022254201625405E-3</v>
      </c>
      <c r="R317" s="57">
        <f t="shared" si="308"/>
        <v>4.4767799999999996E-2</v>
      </c>
      <c r="S317" s="57">
        <f t="shared" si="304"/>
        <v>5.3693497327198428E-2</v>
      </c>
      <c r="T317" s="57">
        <f t="shared" si="309"/>
        <v>3.202128472153204E-3</v>
      </c>
      <c r="U317" s="57">
        <f t="shared" si="309"/>
        <v>6.34985</v>
      </c>
      <c r="V317" s="57">
        <f t="shared" si="309"/>
        <v>6.6185817315972857</v>
      </c>
      <c r="W317" s="29">
        <f>'2.10 Prod Gust real. pot.'!D17</f>
        <v>193.75</v>
      </c>
      <c r="X317" s="35">
        <f t="shared" si="317"/>
        <v>0.53999999999999204</v>
      </c>
      <c r="Y317" s="29">
        <f>'2.10 Prod Gust real. pot.'!F17*k</f>
        <v>1.9109999999999998</v>
      </c>
      <c r="Z317" s="29">
        <f>'2.10 Prod Gust real. pot.'!G17*k</f>
        <v>2.5493999999999999</v>
      </c>
      <c r="AA317" s="29">
        <f>'2.10 Prod Gust real. pot.'!H17*k</f>
        <v>0.17849999999999999</v>
      </c>
      <c r="AB317" s="29">
        <f>SUM('2.10 Prod Gust real. pot.'!I17:J17)/2</f>
        <v>0.57000000000000006</v>
      </c>
      <c r="AC317" s="29">
        <f t="shared" si="310"/>
        <v>0.87714899999999996</v>
      </c>
      <c r="AD317" s="348">
        <f t="shared" si="311"/>
        <v>1.4369669999999999</v>
      </c>
      <c r="AE317" s="68">
        <f t="shared" si="312"/>
        <v>3.8984400000000002E-2</v>
      </c>
      <c r="AF317" s="36">
        <f t="shared" si="318"/>
        <v>0.87714899999999996</v>
      </c>
      <c r="AG317" s="33">
        <f t="shared" si="313"/>
        <v>8.6706938333292314</v>
      </c>
      <c r="AH317" s="33">
        <f t="shared" si="319"/>
        <v>-0.28173829631169944</v>
      </c>
      <c r="AI317" s="36">
        <f t="shared" si="320"/>
        <v>1.4369669999999999</v>
      </c>
      <c r="AJ317" s="33">
        <f t="shared" si="314"/>
        <v>1.7425816853371106</v>
      </c>
      <c r="AK317" s="33">
        <f t="shared" si="321"/>
        <v>1.3763953880600033E-2</v>
      </c>
      <c r="AL317" s="60">
        <f t="shared" si="322"/>
        <v>3.8984400000000002E-2</v>
      </c>
      <c r="AM317" s="60">
        <f t="shared" si="315"/>
        <v>4.7514550718687508E-2</v>
      </c>
      <c r="AN317" s="60">
        <f t="shared" si="323"/>
        <v>-7.3926862313038882E-4</v>
      </c>
      <c r="AO317" s="34">
        <f t="shared" si="316"/>
        <v>6.7715699999999996</v>
      </c>
      <c r="AP317" s="34">
        <f t="shared" si="324"/>
        <v>7.0428563889457623</v>
      </c>
      <c r="AQ317" s="10">
        <f t="shared" si="325"/>
        <v>4.8580389909924078</v>
      </c>
      <c r="AR317" s="10">
        <f t="shared" si="326"/>
        <v>5.1694565894861899</v>
      </c>
      <c r="AS317" s="10">
        <f t="shared" si="327"/>
        <v>0.31141759849378214</v>
      </c>
      <c r="AT317" s="10">
        <f>SUM(AS$305:AS317)*5</f>
        <v>18.71828538543927</v>
      </c>
    </row>
    <row r="318" spans="1:46" x14ac:dyDescent="0.25">
      <c r="A318" s="4">
        <v>70</v>
      </c>
      <c r="B318" s="18">
        <f t="shared" si="305"/>
        <v>2093</v>
      </c>
      <c r="C318" s="19">
        <f t="shared" si="301"/>
        <v>194.91</v>
      </c>
      <c r="D318" s="64" t="e">
        <f>#REF!</f>
        <v>#REF!</v>
      </c>
      <c r="E318" s="57">
        <f t="shared" si="328"/>
        <v>2.3561999999999999</v>
      </c>
      <c r="F318" s="57">
        <f t="shared" si="328"/>
        <v>2.0453999999999999</v>
      </c>
      <c r="G318" s="57">
        <f t="shared" si="328"/>
        <v>0.16170000000000001</v>
      </c>
      <c r="H318" s="57">
        <f t="shared" si="328"/>
        <v>0.28499999999999998</v>
      </c>
      <c r="I318" s="57">
        <f t="shared" si="328"/>
        <v>1.0814957999999999</v>
      </c>
      <c r="J318" s="57">
        <f t="shared" si="328"/>
        <v>1.3545209999999999</v>
      </c>
      <c r="K318" s="57">
        <f t="shared" si="328"/>
        <v>4.8066480000000002E-2</v>
      </c>
      <c r="L318" s="57">
        <f t="shared" si="328"/>
        <v>1.0814957999999999</v>
      </c>
      <c r="M318" s="57">
        <f t="shared" si="302"/>
        <v>8.7451412874414203</v>
      </c>
      <c r="N318" s="57">
        <f t="shared" si="307"/>
        <v>-5.8075677262989345E-2</v>
      </c>
      <c r="O318" s="57">
        <f t="shared" si="307"/>
        <v>1.3545209999999999</v>
      </c>
      <c r="P318" s="57">
        <f t="shared" si="303"/>
        <v>1.6534255309486319</v>
      </c>
      <c r="Q318" s="57">
        <f t="shared" si="308"/>
        <v>-3.7433835140663341E-2</v>
      </c>
      <c r="R318" s="57">
        <f t="shared" si="308"/>
        <v>4.8066480000000002E-2</v>
      </c>
      <c r="S318" s="57">
        <f t="shared" si="304"/>
        <v>5.7558239016420945E-2</v>
      </c>
      <c r="T318" s="57">
        <f t="shared" si="309"/>
        <v>3.8647416892225173E-3</v>
      </c>
      <c r="U318" s="57">
        <f t="shared" si="309"/>
        <v>6.3027899999999999</v>
      </c>
      <c r="V318" s="57">
        <f t="shared" si="309"/>
        <v>6.5411452292855534</v>
      </c>
      <c r="W318" s="29">
        <f>'2.10 Prod Gust real. pot.'!D18</f>
        <v>194.07</v>
      </c>
      <c r="X318" s="35">
        <f t="shared" si="317"/>
        <v>0.31999999999999318</v>
      </c>
      <c r="Y318" s="29">
        <f>'2.10 Prod Gust real. pot.'!F18*k</f>
        <v>2.2050000000000001</v>
      </c>
      <c r="Z318" s="29">
        <f>'2.10 Prod Gust real. pot.'!G18*k</f>
        <v>2.2343999999999999</v>
      </c>
      <c r="AA318" s="29">
        <f>'2.10 Prod Gust real. pot.'!H18*k</f>
        <v>0.16800000000000001</v>
      </c>
      <c r="AB318" s="29">
        <f>SUM('2.10 Prod Gust real. pot.'!I18:J18)/2</f>
        <v>0.54</v>
      </c>
      <c r="AC318" s="29">
        <f t="shared" si="310"/>
        <v>1.012095</v>
      </c>
      <c r="AD318" s="348">
        <f t="shared" si="311"/>
        <v>1.389297</v>
      </c>
      <c r="AE318" s="68">
        <f t="shared" si="312"/>
        <v>4.4982000000000008E-2</v>
      </c>
      <c r="AF318" s="36">
        <f t="shared" si="318"/>
        <v>1.012095</v>
      </c>
      <c r="AG318" s="33">
        <f t="shared" si="313"/>
        <v>8.5603724007729927</v>
      </c>
      <c r="AH318" s="33">
        <f t="shared" si="319"/>
        <v>-0.11032143255623872</v>
      </c>
      <c r="AI318" s="36">
        <f t="shared" si="320"/>
        <v>1.389297</v>
      </c>
      <c r="AJ318" s="33">
        <f t="shared" si="314"/>
        <v>1.6973448316183384</v>
      </c>
      <c r="AK318" s="33">
        <f t="shared" si="321"/>
        <v>-4.5236853718772174E-2</v>
      </c>
      <c r="AL318" s="60">
        <f t="shared" si="322"/>
        <v>4.4982000000000008E-2</v>
      </c>
      <c r="AM318" s="60">
        <f t="shared" si="315"/>
        <v>5.3381465254554027E-2</v>
      </c>
      <c r="AN318" s="60">
        <f t="shared" si="323"/>
        <v>5.8669145358665187E-3</v>
      </c>
      <c r="AO318" s="34">
        <f t="shared" si="316"/>
        <v>6.6916200000000003</v>
      </c>
      <c r="AP318" s="34">
        <f t="shared" si="324"/>
        <v>6.8619286282608494</v>
      </c>
      <c r="AQ318" s="10">
        <f t="shared" si="325"/>
        <v>4.8012005982955959</v>
      </c>
      <c r="AR318" s="10">
        <f t="shared" si="326"/>
        <v>5.0366556131434637</v>
      </c>
      <c r="AS318" s="10">
        <f t="shared" si="327"/>
        <v>0.23545501484786779</v>
      </c>
      <c r="AT318" s="10">
        <f>SUM(AS$305:AS318)*5</f>
        <v>19.89556045967861</v>
      </c>
    </row>
    <row r="319" spans="1:46" x14ac:dyDescent="0.25">
      <c r="A319" s="4">
        <v>75</v>
      </c>
      <c r="B319" s="18">
        <f t="shared" si="305"/>
        <v>2098</v>
      </c>
      <c r="C319" s="19">
        <f t="shared" si="301"/>
        <v>195.12</v>
      </c>
      <c r="D319" s="64" t="e">
        <f>#REF!</f>
        <v>#REF!</v>
      </c>
      <c r="E319" s="57">
        <f t="shared" si="328"/>
        <v>2.3456999999999999</v>
      </c>
      <c r="F319" s="57">
        <f t="shared" si="328"/>
        <v>1.9572000000000001</v>
      </c>
      <c r="G319" s="57">
        <f t="shared" si="328"/>
        <v>0.15539999999999998</v>
      </c>
      <c r="H319" s="57">
        <f t="shared" si="328"/>
        <v>0.23499999999999999</v>
      </c>
      <c r="I319" s="57">
        <f t="shared" si="328"/>
        <v>1.0766762999999999</v>
      </c>
      <c r="J319" s="57">
        <f t="shared" si="328"/>
        <v>1.3184325000000001</v>
      </c>
      <c r="K319" s="57">
        <f t="shared" si="328"/>
        <v>4.7852280000000004E-2</v>
      </c>
      <c r="L319" s="57">
        <f t="shared" si="328"/>
        <v>1.0766762999999999</v>
      </c>
      <c r="M319" s="57">
        <f t="shared" si="302"/>
        <v>8.6897639738863202</v>
      </c>
      <c r="N319" s="57">
        <f t="shared" si="307"/>
        <v>-5.5377313555100116E-2</v>
      </c>
      <c r="O319" s="57">
        <f t="shared" si="307"/>
        <v>1.3184325000000001</v>
      </c>
      <c r="P319" s="57">
        <f t="shared" si="303"/>
        <v>1.6107196012801865</v>
      </c>
      <c r="Q319" s="57">
        <f t="shared" si="308"/>
        <v>-4.270592966844533E-2</v>
      </c>
      <c r="R319" s="57">
        <f t="shared" si="308"/>
        <v>4.7852280000000004E-2</v>
      </c>
      <c r="S319" s="57">
        <f t="shared" si="304"/>
        <v>5.8027235280416846E-2</v>
      </c>
      <c r="T319" s="57">
        <f t="shared" si="309"/>
        <v>4.6899626399590083E-4</v>
      </c>
      <c r="U319" s="57">
        <f t="shared" si="309"/>
        <v>6.1012900000000014</v>
      </c>
      <c r="V319" s="57">
        <f t="shared" si="309"/>
        <v>6.2136757530404605</v>
      </c>
      <c r="W319" s="29">
        <f>'2.10 Prod Gust real. pot.'!D19</f>
        <v>194.36</v>
      </c>
      <c r="X319" s="35">
        <f t="shared" si="317"/>
        <v>0.29000000000002046</v>
      </c>
      <c r="Y319" s="29">
        <f>'2.10 Prod Gust real. pot.'!F19*k</f>
        <v>2.2805999999999997</v>
      </c>
      <c r="Z319" s="29">
        <f>'2.10 Prod Gust real. pot.'!G19*k</f>
        <v>2.1041999999999996</v>
      </c>
      <c r="AA319" s="29">
        <f>'2.10 Prod Gust real. pot.'!H19*k</f>
        <v>0.16170000000000001</v>
      </c>
      <c r="AB319" s="29">
        <f>SUM('2.10 Prod Gust real. pot.'!I19:J19)/2</f>
        <v>0.49</v>
      </c>
      <c r="AC319" s="29">
        <f t="shared" si="310"/>
        <v>1.0467953999999999</v>
      </c>
      <c r="AD319" s="348">
        <f t="shared" si="311"/>
        <v>1.3583429999999996</v>
      </c>
      <c r="AE319" s="68">
        <f t="shared" si="312"/>
        <v>4.6524240000000001E-2</v>
      </c>
      <c r="AF319" s="36">
        <f t="shared" si="318"/>
        <v>1.0467953999999999</v>
      </c>
      <c r="AG319" s="33">
        <f t="shared" si="313"/>
        <v>8.4990324155175241</v>
      </c>
      <c r="AH319" s="33">
        <f t="shared" si="319"/>
        <v>-6.1339985255468576E-2</v>
      </c>
      <c r="AI319" s="36">
        <f t="shared" si="320"/>
        <v>1.3583429999999996</v>
      </c>
      <c r="AJ319" s="33">
        <f t="shared" si="314"/>
        <v>1.658394010112316</v>
      </c>
      <c r="AK319" s="33">
        <f t="shared" si="321"/>
        <v>-3.8950821506022359E-2</v>
      </c>
      <c r="AL319" s="60">
        <f t="shared" si="322"/>
        <v>4.6524240000000001E-2</v>
      </c>
      <c r="AM319" s="60">
        <f t="shared" si="315"/>
        <v>5.5960839017792308E-2</v>
      </c>
      <c r="AN319" s="60">
        <f t="shared" si="323"/>
        <v>2.579373763238281E-3</v>
      </c>
      <c r="AO319" s="34">
        <f t="shared" si="316"/>
        <v>6.5474499999999995</v>
      </c>
      <c r="AP319" s="34">
        <f t="shared" si="324"/>
        <v>6.7397385670017673</v>
      </c>
      <c r="AQ319" s="10">
        <f t="shared" si="325"/>
        <v>4.5608380027316979</v>
      </c>
      <c r="AR319" s="10">
        <f t="shared" si="326"/>
        <v>4.9469681081792967</v>
      </c>
      <c r="AS319" s="10">
        <f t="shared" si="327"/>
        <v>0.38613010544759874</v>
      </c>
      <c r="AT319" s="10">
        <f>SUM(AS$305:AS319)*5</f>
        <v>21.826210986916603</v>
      </c>
    </row>
    <row r="320" spans="1:46" x14ac:dyDescent="0.25">
      <c r="A320" s="4">
        <v>80</v>
      </c>
      <c r="B320" s="18">
        <f t="shared" si="305"/>
        <v>2103</v>
      </c>
      <c r="C320" s="19">
        <f t="shared" si="301"/>
        <v>195.4</v>
      </c>
      <c r="D320" s="64" t="e">
        <f>#REF!</f>
        <v>#REF!</v>
      </c>
      <c r="E320" s="57">
        <f t="shared" si="328"/>
        <v>2.2427999999999999</v>
      </c>
      <c r="F320" s="57">
        <f t="shared" si="328"/>
        <v>1.9866000000000001</v>
      </c>
      <c r="G320" s="57">
        <f t="shared" si="328"/>
        <v>0.15539999999999998</v>
      </c>
      <c r="H320" s="57">
        <f t="shared" si="328"/>
        <v>0.215</v>
      </c>
      <c r="I320" s="57">
        <f t="shared" si="328"/>
        <v>1.0294452000000001</v>
      </c>
      <c r="J320" s="57">
        <f t="shared" si="328"/>
        <v>1.3043939999999998</v>
      </c>
      <c r="K320" s="57">
        <f t="shared" si="328"/>
        <v>4.5753120000000001E-2</v>
      </c>
      <c r="L320" s="57">
        <f t="shared" si="328"/>
        <v>1.0294452000000001</v>
      </c>
      <c r="M320" s="57">
        <f t="shared" si="302"/>
        <v>8.5943241223771025</v>
      </c>
      <c r="N320" s="57">
        <f t="shared" si="307"/>
        <v>-9.5439851509217632E-2</v>
      </c>
      <c r="O320" s="57">
        <f t="shared" si="307"/>
        <v>1.3043939999999998</v>
      </c>
      <c r="P320" s="57">
        <f t="shared" si="303"/>
        <v>1.5891316881638278</v>
      </c>
      <c r="Q320" s="57">
        <f t="shared" si="308"/>
        <v>-2.158791311635877E-2</v>
      </c>
      <c r="R320" s="57">
        <f t="shared" si="308"/>
        <v>4.5753120000000001E-2</v>
      </c>
      <c r="S320" s="57">
        <f t="shared" si="304"/>
        <v>5.601098289007251E-2</v>
      </c>
      <c r="T320" s="57">
        <f t="shared" si="309"/>
        <v>-2.0162523903443363E-3</v>
      </c>
      <c r="U320" s="57">
        <f t="shared" si="309"/>
        <v>5.9797400000000005</v>
      </c>
      <c r="V320" s="57">
        <f t="shared" si="309"/>
        <v>6.1406959829840808</v>
      </c>
      <c r="W320" s="29">
        <f>'2.10 Prod Gust real. pot.'!D20</f>
        <v>194.67</v>
      </c>
      <c r="X320" s="35">
        <f t="shared" si="317"/>
        <v>0.30999999999997385</v>
      </c>
      <c r="Y320" s="29">
        <f>'2.10 Prod Gust real. pot.'!F20*k</f>
        <v>2.0348999999999999</v>
      </c>
      <c r="Z320" s="29">
        <f>'2.10 Prod Gust real. pot.'!G20*k</f>
        <v>2.2763999999999998</v>
      </c>
      <c r="AA320" s="29">
        <f>'2.10 Prod Gust real. pot.'!H20*k</f>
        <v>0.16589999999999999</v>
      </c>
      <c r="AB320" s="29">
        <f>SUM('2.10 Prod Gust real. pot.'!I20:J20)/2</f>
        <v>0.48500000000000004</v>
      </c>
      <c r="AC320" s="29">
        <f t="shared" si="310"/>
        <v>0.93401909999999999</v>
      </c>
      <c r="AD320" s="348">
        <f t="shared" si="311"/>
        <v>1.3635824999999999</v>
      </c>
      <c r="AE320" s="68">
        <f t="shared" si="312"/>
        <v>4.1511960000000001E-2</v>
      </c>
      <c r="AF320" s="36">
        <f t="shared" si="318"/>
        <v>0.93401909999999999</v>
      </c>
      <c r="AG320" s="33">
        <f t="shared" si="313"/>
        <v>8.3328565568007988</v>
      </c>
      <c r="AH320" s="33">
        <f t="shared" si="319"/>
        <v>-0.16617585871672524</v>
      </c>
      <c r="AI320" s="36">
        <f t="shared" si="320"/>
        <v>1.3635824999999999</v>
      </c>
      <c r="AJ320" s="33">
        <f t="shared" si="314"/>
        <v>1.6567479126073925</v>
      </c>
      <c r="AK320" s="33">
        <f t="shared" si="321"/>
        <v>-1.6460975049235049E-3</v>
      </c>
      <c r="AL320" s="60">
        <f t="shared" si="322"/>
        <v>4.1511960000000001E-2</v>
      </c>
      <c r="AM320" s="60">
        <f t="shared" si="315"/>
        <v>5.1404532187592417E-2</v>
      </c>
      <c r="AN320" s="60">
        <f t="shared" si="323"/>
        <v>-4.556306830199891E-3</v>
      </c>
      <c r="AO320" s="34">
        <f t="shared" si="316"/>
        <v>6.4508599999999996</v>
      </c>
      <c r="AP320" s="34">
        <f t="shared" si="324"/>
        <v>6.5884817369481254</v>
      </c>
      <c r="AQ320" s="10">
        <f t="shared" si="325"/>
        <v>4.5072708515103148</v>
      </c>
      <c r="AR320" s="10">
        <f t="shared" si="326"/>
        <v>4.8359455949199237</v>
      </c>
      <c r="AS320" s="10">
        <f t="shared" si="327"/>
        <v>0.32867474340960889</v>
      </c>
      <c r="AT320" s="10">
        <f>SUM(AS$305:AS320)*5</f>
        <v>23.469584703964649</v>
      </c>
    </row>
    <row r="321" spans="1:46" x14ac:dyDescent="0.25">
      <c r="A321" s="4">
        <v>85</v>
      </c>
      <c r="B321" s="18">
        <f t="shared" si="305"/>
        <v>2108</v>
      </c>
      <c r="C321" s="19">
        <f t="shared" si="301"/>
        <v>195.85</v>
      </c>
      <c r="D321" s="64" t="e">
        <f>#REF!</f>
        <v>#REF!</v>
      </c>
      <c r="E321" s="57">
        <f t="shared" si="328"/>
        <v>2.3058000000000001</v>
      </c>
      <c r="F321" s="57">
        <f t="shared" si="328"/>
        <v>1.9887000000000001</v>
      </c>
      <c r="G321" s="57">
        <f t="shared" si="328"/>
        <v>0.1575</v>
      </c>
      <c r="H321" s="57">
        <f t="shared" si="328"/>
        <v>0.25</v>
      </c>
      <c r="I321" s="57">
        <f t="shared" si="328"/>
        <v>1.0583622000000001</v>
      </c>
      <c r="J321" s="57">
        <f t="shared" si="328"/>
        <v>1.320627</v>
      </c>
      <c r="K321" s="57">
        <f t="shared" si="328"/>
        <v>4.7038320000000002E-2</v>
      </c>
      <c r="L321" s="57">
        <f t="shared" si="328"/>
        <v>1.0583622000000001</v>
      </c>
      <c r="M321" s="57">
        <f t="shared" si="302"/>
        <v>8.5401559058848537</v>
      </c>
      <c r="N321" s="57">
        <f t="shared" si="307"/>
        <v>-5.4168216492248789E-2</v>
      </c>
      <c r="O321" s="57">
        <f t="shared" si="307"/>
        <v>1.320627</v>
      </c>
      <c r="P321" s="57">
        <f t="shared" si="303"/>
        <v>1.6015484482247673</v>
      </c>
      <c r="Q321" s="57">
        <f t="shared" si="308"/>
        <v>1.2416760060939502E-2</v>
      </c>
      <c r="R321" s="57">
        <f t="shared" si="308"/>
        <v>4.7038320000000002E-2</v>
      </c>
      <c r="S321" s="57">
        <f t="shared" si="304"/>
        <v>5.6939756455623491E-2</v>
      </c>
      <c r="T321" s="57">
        <f t="shared" si="309"/>
        <v>9.2877356555098184E-4</v>
      </c>
      <c r="U321" s="57">
        <f t="shared" si="309"/>
        <v>6.1126000000000005</v>
      </c>
      <c r="V321" s="57">
        <f t="shared" si="309"/>
        <v>6.521777317134231</v>
      </c>
      <c r="W321" s="29">
        <f>'2.10 Prod Gust real. pot.'!D21</f>
        <v>195.13</v>
      </c>
      <c r="X321" s="35">
        <f t="shared" si="317"/>
        <v>0.46000000000000796</v>
      </c>
      <c r="Y321" s="29">
        <f>'2.10 Prod Gust real. pot.'!F21*k</f>
        <v>2.1902999999999997</v>
      </c>
      <c r="Z321" s="29">
        <f>'2.10 Prod Gust real. pot.'!G21*k</f>
        <v>2.1692999999999998</v>
      </c>
      <c r="AA321" s="29">
        <f>'2.10 Prod Gust real. pot.'!H21*k</f>
        <v>0.1638</v>
      </c>
      <c r="AB321" s="29">
        <f>SUM('2.10 Prod Gust real. pot.'!I21:J21)/2</f>
        <v>0.53500000000000003</v>
      </c>
      <c r="AC321" s="29">
        <f t="shared" si="310"/>
        <v>1.0053477</v>
      </c>
      <c r="AD321" s="348">
        <f t="shared" si="311"/>
        <v>1.3609574999999998</v>
      </c>
      <c r="AE321" s="68">
        <f t="shared" si="312"/>
        <v>4.4682119999999999E-2</v>
      </c>
      <c r="AF321" s="36">
        <f t="shared" si="318"/>
        <v>1.0053477</v>
      </c>
      <c r="AG321" s="33">
        <f t="shared" si="313"/>
        <v>8.2595206693887366</v>
      </c>
      <c r="AH321" s="33">
        <f t="shared" si="319"/>
        <v>-7.3335887412062206E-2</v>
      </c>
      <c r="AI321" s="36">
        <f t="shared" si="320"/>
        <v>1.3609574999999998</v>
      </c>
      <c r="AJ321" s="33">
        <f t="shared" si="314"/>
        <v>1.653831920930336</v>
      </c>
      <c r="AK321" s="33">
        <f t="shared" si="321"/>
        <v>-2.9159916770564731E-3</v>
      </c>
      <c r="AL321" s="60">
        <f t="shared" si="322"/>
        <v>4.4682119999999999E-2</v>
      </c>
      <c r="AM321" s="60">
        <f t="shared" si="315"/>
        <v>5.3769243323392189E-2</v>
      </c>
      <c r="AN321" s="60">
        <f t="shared" si="323"/>
        <v>2.3647111357997727E-3</v>
      </c>
      <c r="AO321" s="34">
        <f t="shared" si="316"/>
        <v>6.57592</v>
      </c>
      <c r="AP321" s="34">
        <f t="shared" si="324"/>
        <v>6.9620328320466891</v>
      </c>
      <c r="AQ321" s="10">
        <f t="shared" si="325"/>
        <v>4.7869845507765252</v>
      </c>
      <c r="AR321" s="10">
        <f t="shared" si="326"/>
        <v>5.1101320987222696</v>
      </c>
      <c r="AS321" s="10">
        <f t="shared" si="327"/>
        <v>0.32314754794574441</v>
      </c>
      <c r="AT321" s="10">
        <f>SUM(AS$305:AS321)*5</f>
        <v>25.085322443693371</v>
      </c>
    </row>
    <row r="322" spans="1:46" x14ac:dyDescent="0.25">
      <c r="A322" s="4">
        <v>90</v>
      </c>
      <c r="B322" s="18">
        <f t="shared" si="305"/>
        <v>2113</v>
      </c>
      <c r="C322" s="19">
        <f t="shared" si="301"/>
        <v>196.25</v>
      </c>
      <c r="D322" s="64" t="e">
        <f>#REF!</f>
        <v>#REF!</v>
      </c>
      <c r="E322" s="57">
        <f t="shared" si="328"/>
        <v>2.4108000000000001</v>
      </c>
      <c r="F322" s="57">
        <f t="shared" si="328"/>
        <v>1.9634999999999998</v>
      </c>
      <c r="G322" s="57">
        <f t="shared" si="328"/>
        <v>0.1575</v>
      </c>
      <c r="H322" s="57">
        <f t="shared" si="328"/>
        <v>0.23</v>
      </c>
      <c r="I322" s="57">
        <f t="shared" si="328"/>
        <v>1.1065572000000001</v>
      </c>
      <c r="J322" s="57">
        <f t="shared" si="328"/>
        <v>1.336776</v>
      </c>
      <c r="K322" s="57">
        <f t="shared" si="328"/>
        <v>4.9180320000000007E-2</v>
      </c>
      <c r="L322" s="57">
        <f t="shared" si="328"/>
        <v>1.1065572000000001</v>
      </c>
      <c r="M322" s="57">
        <f t="shared" si="302"/>
        <v>8.5411947345047814</v>
      </c>
      <c r="N322" s="57">
        <f t="shared" si="307"/>
        <v>1.0388286199276564E-3</v>
      </c>
      <c r="O322" s="57">
        <f t="shared" si="307"/>
        <v>1.336776</v>
      </c>
      <c r="P322" s="57">
        <f t="shared" si="303"/>
        <v>1.6198924420346312</v>
      </c>
      <c r="Q322" s="57">
        <f t="shared" si="308"/>
        <v>1.8343993809863957E-2</v>
      </c>
      <c r="R322" s="57">
        <f t="shared" si="308"/>
        <v>4.9180320000000007E-2</v>
      </c>
      <c r="S322" s="57">
        <f t="shared" si="304"/>
        <v>5.9245941977220475E-2</v>
      </c>
      <c r="T322" s="57">
        <f t="shared" si="309"/>
        <v>2.3061855215969831E-3</v>
      </c>
      <c r="U322" s="57">
        <f t="shared" si="309"/>
        <v>6.19034</v>
      </c>
      <c r="V322" s="57">
        <f t="shared" si="309"/>
        <v>6.6120290079513939</v>
      </c>
      <c r="W322" s="29">
        <f>'2.10 Prod Gust real. pot.'!D22</f>
        <v>195.6</v>
      </c>
      <c r="X322" s="35">
        <f t="shared" si="317"/>
        <v>0.46999999999999886</v>
      </c>
      <c r="Y322" s="29">
        <f>'2.10 Prod Gust real. pot.'!F22*k</f>
        <v>2.1966000000000001</v>
      </c>
      <c r="Z322" s="29">
        <f>'2.10 Prod Gust real. pot.'!G22*k</f>
        <v>2.226</v>
      </c>
      <c r="AA322" s="29">
        <f>'2.10 Prod Gust real. pot.'!H22*k</f>
        <v>0.16800000000000001</v>
      </c>
      <c r="AB322" s="29">
        <f>SUM('2.10 Prod Gust real. pot.'!I22:J22)/2</f>
        <v>0.52</v>
      </c>
      <c r="AC322" s="29">
        <f t="shared" si="310"/>
        <v>1.0082394000000001</v>
      </c>
      <c r="AD322" s="348">
        <f t="shared" si="311"/>
        <v>1.384047</v>
      </c>
      <c r="AE322" s="68">
        <f t="shared" si="312"/>
        <v>4.4810640000000006E-2</v>
      </c>
      <c r="AF322" s="36">
        <f t="shared" si="318"/>
        <v>1.0082394000000001</v>
      </c>
      <c r="AG322" s="33">
        <f t="shared" si="313"/>
        <v>8.1985697712923447</v>
      </c>
      <c r="AH322" s="33">
        <f t="shared" si="319"/>
        <v>-6.0950898096391981E-2</v>
      </c>
      <c r="AI322" s="36">
        <f t="shared" si="320"/>
        <v>1.384047</v>
      </c>
      <c r="AJ322" s="33">
        <f t="shared" si="314"/>
        <v>1.6764059415581536</v>
      </c>
      <c r="AK322" s="33">
        <f t="shared" si="321"/>
        <v>2.2574020627817548E-2</v>
      </c>
      <c r="AL322" s="60">
        <f t="shared" si="322"/>
        <v>4.4810640000000006E-2</v>
      </c>
      <c r="AM322" s="60">
        <f t="shared" si="315"/>
        <v>5.4315789143310034E-2</v>
      </c>
      <c r="AN322" s="60">
        <f t="shared" si="323"/>
        <v>5.465458199178444E-4</v>
      </c>
      <c r="AO322" s="34">
        <f t="shared" si="316"/>
        <v>6.6437799999999996</v>
      </c>
      <c r="AP322" s="34">
        <f t="shared" si="324"/>
        <v>7.0759496683513419</v>
      </c>
      <c r="AQ322" s="10">
        <f t="shared" si="325"/>
        <v>4.8532292918363229</v>
      </c>
      <c r="AR322" s="10">
        <f t="shared" si="326"/>
        <v>5.1937470565698849</v>
      </c>
      <c r="AS322" s="10">
        <f t="shared" si="327"/>
        <v>0.34051776473356199</v>
      </c>
      <c r="AT322" s="10">
        <f>SUM(AS$305:AS322)*5</f>
        <v>26.787911267361181</v>
      </c>
    </row>
    <row r="323" spans="1:46" x14ac:dyDescent="0.25">
      <c r="A323" s="4">
        <v>95</v>
      </c>
      <c r="B323" s="18">
        <f t="shared" si="305"/>
        <v>2118</v>
      </c>
      <c r="C323" s="19">
        <f t="shared" si="301"/>
        <v>196.74</v>
      </c>
      <c r="D323" s="64" t="e">
        <f>#REF!</f>
        <v>#REF!</v>
      </c>
      <c r="E323" s="57">
        <f t="shared" si="328"/>
        <v>2.4780000000000002</v>
      </c>
      <c r="F323" s="57">
        <f t="shared" si="328"/>
        <v>1.9215</v>
      </c>
      <c r="G323" s="57">
        <f t="shared" si="328"/>
        <v>0.1575</v>
      </c>
      <c r="H323" s="57">
        <f t="shared" si="328"/>
        <v>0.19</v>
      </c>
      <c r="I323" s="57">
        <f t="shared" si="328"/>
        <v>1.1374020000000002</v>
      </c>
      <c r="J323" s="57">
        <f t="shared" si="328"/>
        <v>1.33728</v>
      </c>
      <c r="K323" s="57">
        <f t="shared" si="328"/>
        <v>5.0551200000000004E-2</v>
      </c>
      <c r="L323" s="57">
        <f t="shared" si="328"/>
        <v>1.1374020000000002</v>
      </c>
      <c r="M323" s="57">
        <f t="shared" si="302"/>
        <v>8.5729438873450263</v>
      </c>
      <c r="N323" s="57">
        <f t="shared" si="307"/>
        <v>3.1749152840244932E-2</v>
      </c>
      <c r="O323" s="57">
        <f t="shared" si="307"/>
        <v>1.33728</v>
      </c>
      <c r="P323" s="57">
        <f t="shared" si="303"/>
        <v>1.6236392326388811</v>
      </c>
      <c r="Q323" s="57">
        <f t="shared" si="308"/>
        <v>3.7467906042498722E-3</v>
      </c>
      <c r="R323" s="57">
        <f t="shared" si="308"/>
        <v>5.0551200000000004E-2</v>
      </c>
      <c r="S323" s="57">
        <f t="shared" si="304"/>
        <v>6.1024501832469338E-2</v>
      </c>
      <c r="T323" s="57">
        <f t="shared" si="309"/>
        <v>1.7785598552488638E-3</v>
      </c>
      <c r="U323" s="57">
        <f t="shared" si="309"/>
        <v>6.1711</v>
      </c>
      <c r="V323" s="57">
        <f t="shared" si="309"/>
        <v>6.6983745032997533</v>
      </c>
      <c r="W323" s="29">
        <f>'2.10 Prod Gust real. pot.'!D23</f>
        <v>196.1</v>
      </c>
      <c r="X323" s="35">
        <f t="shared" si="317"/>
        <v>0.5</v>
      </c>
      <c r="Y323" s="29">
        <f>'2.10 Prod Gust real. pot.'!F23*k</f>
        <v>2.2616999999999998</v>
      </c>
      <c r="Z323" s="29">
        <f>'2.10 Prod Gust real. pot.'!G23*k</f>
        <v>2.1840000000000002</v>
      </c>
      <c r="AA323" s="29">
        <f>'2.10 Prod Gust real. pot.'!H23*k</f>
        <v>0.16589999999999999</v>
      </c>
      <c r="AB323" s="29">
        <f>SUM('2.10 Prod Gust real. pot.'!I23:J23)/2</f>
        <v>0.54500000000000004</v>
      </c>
      <c r="AC323" s="29">
        <f t="shared" si="310"/>
        <v>1.0381202999999999</v>
      </c>
      <c r="AD323" s="348">
        <f t="shared" si="311"/>
        <v>1.3840365000000001</v>
      </c>
      <c r="AE323" s="68">
        <f t="shared" si="312"/>
        <v>4.6138680000000001E-2</v>
      </c>
      <c r="AF323" s="36">
        <f t="shared" si="318"/>
        <v>1.0381202999999999</v>
      </c>
      <c r="AG323" s="33">
        <f t="shared" si="313"/>
        <v>8.175389832621125</v>
      </c>
      <c r="AH323" s="33">
        <f t="shared" si="319"/>
        <v>-2.3179938671219702E-2</v>
      </c>
      <c r="AI323" s="36">
        <f t="shared" si="320"/>
        <v>1.3840365000000001</v>
      </c>
      <c r="AJ323" s="33">
        <f t="shared" si="314"/>
        <v>1.6803860023242976</v>
      </c>
      <c r="AK323" s="33">
        <f t="shared" si="321"/>
        <v>3.9800607661439891E-3</v>
      </c>
      <c r="AL323" s="60">
        <f t="shared" si="322"/>
        <v>4.6138680000000001E-2</v>
      </c>
      <c r="AM323" s="60">
        <f t="shared" si="315"/>
        <v>5.5740445707183298E-2</v>
      </c>
      <c r="AN323" s="60">
        <f t="shared" si="323"/>
        <v>1.4246565638732639E-3</v>
      </c>
      <c r="AO323" s="34">
        <f t="shared" si="316"/>
        <v>6.7035800000000005</v>
      </c>
      <c r="AP323" s="34">
        <f t="shared" si="324"/>
        <v>7.1858047786587989</v>
      </c>
      <c r="AQ323" s="10">
        <f t="shared" si="325"/>
        <v>4.9166068854220182</v>
      </c>
      <c r="AR323" s="10">
        <f t="shared" si="326"/>
        <v>5.274380707535558</v>
      </c>
      <c r="AS323" s="10">
        <f t="shared" si="327"/>
        <v>0.35777382211353981</v>
      </c>
      <c r="AT323" s="10">
        <f>SUM(AS$305:AS323)*5</f>
        <v>28.576780377928877</v>
      </c>
    </row>
    <row r="324" spans="1:46" x14ac:dyDescent="0.25">
      <c r="A324" s="4">
        <v>100</v>
      </c>
      <c r="B324" s="18">
        <f t="shared" si="305"/>
        <v>2123</v>
      </c>
      <c r="C324" s="19">
        <f t="shared" si="301"/>
        <v>197.15</v>
      </c>
      <c r="D324" s="64" t="e">
        <f>#REF!</f>
        <v>#REF!</v>
      </c>
      <c r="E324" s="57">
        <f t="shared" si="328"/>
        <v>2.5073999999999996</v>
      </c>
      <c r="F324" s="57">
        <f t="shared" si="328"/>
        <v>1.9257</v>
      </c>
      <c r="G324" s="57">
        <f t="shared" si="328"/>
        <v>0.1575</v>
      </c>
      <c r="H324" s="57">
        <f t="shared" si="328"/>
        <v>0.22</v>
      </c>
      <c r="I324" s="57">
        <f t="shared" si="328"/>
        <v>1.1508965999999998</v>
      </c>
      <c r="J324" s="57">
        <f t="shared" si="328"/>
        <v>1.346079</v>
      </c>
      <c r="K324" s="57">
        <f t="shared" si="328"/>
        <v>5.1150959999999995E-2</v>
      </c>
      <c r="L324" s="57">
        <f t="shared" si="328"/>
        <v>1.1508965999999998</v>
      </c>
      <c r="M324" s="57">
        <f t="shared" si="302"/>
        <v>8.6140777302342766</v>
      </c>
      <c r="N324" s="57">
        <f t="shared" si="307"/>
        <v>4.1133842889250261E-2</v>
      </c>
      <c r="O324" s="57">
        <f t="shared" si="307"/>
        <v>1.346079</v>
      </c>
      <c r="P324" s="57">
        <f t="shared" si="303"/>
        <v>1.6331005778998688</v>
      </c>
      <c r="Q324" s="57">
        <f t="shared" si="308"/>
        <v>9.4613452609877413E-3</v>
      </c>
      <c r="R324" s="57">
        <f t="shared" si="308"/>
        <v>5.1150959999999995E-2</v>
      </c>
      <c r="S324" s="57">
        <f t="shared" si="304"/>
        <v>6.1938669766067489E-2</v>
      </c>
      <c r="T324" s="57">
        <f t="shared" si="309"/>
        <v>9.1416793359815063E-4</v>
      </c>
      <c r="U324" s="57">
        <f t="shared" si="309"/>
        <v>6.253779999999999</v>
      </c>
      <c r="V324" s="57">
        <f t="shared" si="309"/>
        <v>6.715289356083832</v>
      </c>
      <c r="W324" s="29">
        <f>'2.10 Prod Gust real. pot.'!D24</f>
        <v>196.55</v>
      </c>
      <c r="X324" s="35">
        <f t="shared" si="317"/>
        <v>0.45000000000001705</v>
      </c>
      <c r="Y324" s="29">
        <f>'2.10 Prod Gust real. pot.'!F24*k</f>
        <v>2.4171</v>
      </c>
      <c r="Z324" s="29">
        <f>'2.10 Prod Gust real. pot.'!G24*k</f>
        <v>2.0894999999999997</v>
      </c>
      <c r="AA324" s="29">
        <f>'2.10 Prod Gust real. pot.'!H24*k</f>
        <v>0.16589999999999999</v>
      </c>
      <c r="AB324" s="29">
        <f>SUM('2.10 Prod Gust real. pot.'!I24:J24)/2</f>
        <v>0.53</v>
      </c>
      <c r="AC324" s="29">
        <f t="shared" si="310"/>
        <v>1.1094489000000001</v>
      </c>
      <c r="AD324" s="348">
        <f t="shared" si="311"/>
        <v>1.3861995</v>
      </c>
      <c r="AE324" s="68">
        <f t="shared" si="312"/>
        <v>4.9308840000000007E-2</v>
      </c>
      <c r="AF324" s="36">
        <f t="shared" si="318"/>
        <v>1.1094489000000001</v>
      </c>
      <c r="AG324" s="33">
        <f t="shared" si="313"/>
        <v>8.2265391239537262</v>
      </c>
      <c r="AH324" s="33">
        <f t="shared" si="319"/>
        <v>5.1149291332601265E-2</v>
      </c>
      <c r="AI324" s="36">
        <f t="shared" si="320"/>
        <v>1.3861995</v>
      </c>
      <c r="AJ324" s="33">
        <f t="shared" si="314"/>
        <v>1.6832525843136161</v>
      </c>
      <c r="AK324" s="33">
        <f t="shared" si="321"/>
        <v>2.8665819893185507E-3</v>
      </c>
      <c r="AL324" s="60">
        <f t="shared" si="322"/>
        <v>4.9308840000000007E-2</v>
      </c>
      <c r="AM324" s="60">
        <f t="shared" si="315"/>
        <v>5.9162451786477478E-2</v>
      </c>
      <c r="AN324" s="60">
        <f t="shared" si="323"/>
        <v>3.4220060792941806E-3</v>
      </c>
      <c r="AO324" s="34">
        <f t="shared" si="316"/>
        <v>6.7632500000000002</v>
      </c>
      <c r="AP324" s="34">
        <f t="shared" si="324"/>
        <v>7.2706878794012315</v>
      </c>
      <c r="AQ324" s="10">
        <f t="shared" si="325"/>
        <v>4.9290223873655332</v>
      </c>
      <c r="AR324" s="10">
        <f t="shared" si="326"/>
        <v>5.3366849034805037</v>
      </c>
      <c r="AS324" s="10">
        <f t="shared" si="327"/>
        <v>0.40766251611497051</v>
      </c>
      <c r="AT324" s="10">
        <f>SUM(AS$305:AS324)*5</f>
        <v>30.61509295850373</v>
      </c>
    </row>
    <row r="325" spans="1:46" x14ac:dyDescent="0.25">
      <c r="A325" s="4">
        <v>105</v>
      </c>
      <c r="B325" s="18">
        <f t="shared" si="305"/>
        <v>2128</v>
      </c>
      <c r="C325" s="19">
        <f t="shared" si="301"/>
        <v>197.58</v>
      </c>
      <c r="D325" s="64" t="e">
        <f>#REF!</f>
        <v>#REF!</v>
      </c>
      <c r="E325" s="57">
        <f t="shared" ref="E325:L334" si="329">E45</f>
        <v>2.2869000000000002</v>
      </c>
      <c r="F325" s="57">
        <f t="shared" si="329"/>
        <v>2.0726999999999998</v>
      </c>
      <c r="G325" s="57">
        <f t="shared" si="329"/>
        <v>0.16170000000000001</v>
      </c>
      <c r="H325" s="57">
        <f t="shared" si="329"/>
        <v>0.13500000000000001</v>
      </c>
      <c r="I325" s="57">
        <f t="shared" si="329"/>
        <v>1.0496871000000001</v>
      </c>
      <c r="J325" s="57">
        <f t="shared" si="329"/>
        <v>1.3479165</v>
      </c>
      <c r="K325" s="57">
        <f t="shared" si="329"/>
        <v>4.6652760000000008E-2</v>
      </c>
      <c r="L325" s="57">
        <f t="shared" si="329"/>
        <v>1.0496871000000001</v>
      </c>
      <c r="M325" s="57">
        <f t="shared" si="302"/>
        <v>8.5486773203320485</v>
      </c>
      <c r="N325" s="57">
        <f t="shared" si="307"/>
        <v>-6.5400409902228063E-2</v>
      </c>
      <c r="O325" s="57">
        <f t="shared" si="307"/>
        <v>1.3479165</v>
      </c>
      <c r="P325" s="57">
        <f t="shared" si="303"/>
        <v>1.6366106232481668</v>
      </c>
      <c r="Q325" s="57">
        <f t="shared" si="308"/>
        <v>3.5100453482979077E-3</v>
      </c>
      <c r="R325" s="57">
        <f t="shared" si="308"/>
        <v>4.6652760000000008E-2</v>
      </c>
      <c r="S325" s="57">
        <f t="shared" si="304"/>
        <v>5.7602073352315139E-2</v>
      </c>
      <c r="T325" s="57">
        <f t="shared" si="309"/>
        <v>-4.3365964137523499E-3</v>
      </c>
      <c r="U325" s="57">
        <f t="shared" si="309"/>
        <v>6.0531899999999998</v>
      </c>
      <c r="V325" s="57">
        <f t="shared" si="309"/>
        <v>6.416963039032324</v>
      </c>
      <c r="W325" s="29">
        <f>'2.10 Prod Gust real. pot.'!D25</f>
        <v>196.91</v>
      </c>
      <c r="X325" s="35">
        <f t="shared" si="317"/>
        <v>0.35999999999998522</v>
      </c>
      <c r="Y325" s="29">
        <f>'2.10 Prod Gust real. pot.'!F25*k</f>
        <v>2.3771999999999998</v>
      </c>
      <c r="Z325" s="29">
        <f>'2.10 Prod Gust real. pot.'!G25*k</f>
        <v>2.0600999999999998</v>
      </c>
      <c r="AA325" s="29">
        <f>'2.10 Prod Gust real. pot.'!H25*k</f>
        <v>0.16170000000000001</v>
      </c>
      <c r="AB325" s="29">
        <f>SUM('2.10 Prod Gust real. pot.'!I25:J25)/2</f>
        <v>0.41500000000000004</v>
      </c>
      <c r="AC325" s="29">
        <f t="shared" si="310"/>
        <v>1.0911347999999998</v>
      </c>
      <c r="AD325" s="348">
        <f t="shared" si="311"/>
        <v>1.3652519999999999</v>
      </c>
      <c r="AE325" s="68">
        <f t="shared" si="312"/>
        <v>4.8494879999999997E-2</v>
      </c>
      <c r="AF325" s="36">
        <f t="shared" si="318"/>
        <v>1.0911347999999998</v>
      </c>
      <c r="AG325" s="33">
        <f t="shared" si="313"/>
        <v>8.2527530683355188</v>
      </c>
      <c r="AH325" s="33">
        <f t="shared" si="319"/>
        <v>2.6213944381792587E-2</v>
      </c>
      <c r="AI325" s="36">
        <f t="shared" si="320"/>
        <v>1.3652519999999999</v>
      </c>
      <c r="AJ325" s="33">
        <f t="shared" si="314"/>
        <v>1.6628118292044847</v>
      </c>
      <c r="AK325" s="33">
        <f t="shared" si="321"/>
        <v>-2.0440755109131459E-2</v>
      </c>
      <c r="AL325" s="60">
        <f t="shared" si="322"/>
        <v>4.8494879999999997E-2</v>
      </c>
      <c r="AM325" s="60">
        <f t="shared" si="315"/>
        <v>5.8953422712460096E-2</v>
      </c>
      <c r="AN325" s="60">
        <f t="shared" si="323"/>
        <v>-2.0902907401738197E-4</v>
      </c>
      <c r="AO325" s="34">
        <f t="shared" si="316"/>
        <v>6.5181999999999993</v>
      </c>
      <c r="AP325" s="34">
        <f t="shared" si="324"/>
        <v>6.8837641601986279</v>
      </c>
      <c r="AQ325" s="10">
        <f t="shared" si="325"/>
        <v>4.7100508706497255</v>
      </c>
      <c r="AR325" s="10">
        <f t="shared" si="326"/>
        <v>5.0526828935857928</v>
      </c>
      <c r="AS325" s="10">
        <f t="shared" si="327"/>
        <v>0.34263202293606732</v>
      </c>
      <c r="AT325" s="10">
        <f>SUM(AS$305:AS325)*5</f>
        <v>32.328253073184065</v>
      </c>
    </row>
    <row r="326" spans="1:46" x14ac:dyDescent="0.25">
      <c r="A326" s="4">
        <v>110</v>
      </c>
      <c r="B326" s="18">
        <f t="shared" si="305"/>
        <v>2133</v>
      </c>
      <c r="C326" s="19">
        <f t="shared" si="301"/>
        <v>197.75</v>
      </c>
      <c r="D326" s="64" t="e">
        <f>#REF!</f>
        <v>#REF!</v>
      </c>
      <c r="E326" s="57">
        <f t="shared" si="329"/>
        <v>2.5787999999999998</v>
      </c>
      <c r="F326" s="57">
        <f t="shared" si="329"/>
        <v>1.8584999999999998</v>
      </c>
      <c r="G326" s="57">
        <f t="shared" si="329"/>
        <v>0.15539999999999998</v>
      </c>
      <c r="H326" s="57">
        <f t="shared" si="329"/>
        <v>0.19500000000000001</v>
      </c>
      <c r="I326" s="57">
        <f t="shared" si="329"/>
        <v>1.1836692</v>
      </c>
      <c r="J326" s="57">
        <f t="shared" si="329"/>
        <v>1.3380359999999998</v>
      </c>
      <c r="K326" s="57">
        <f t="shared" si="329"/>
        <v>5.2607519999999998E-2</v>
      </c>
      <c r="L326" s="57">
        <f t="shared" si="329"/>
        <v>1.1836692</v>
      </c>
      <c r="M326" s="57">
        <f t="shared" si="302"/>
        <v>8.6257250566518664</v>
      </c>
      <c r="N326" s="57">
        <f t="shared" si="307"/>
        <v>7.7047736319817872E-2</v>
      </c>
      <c r="O326" s="57">
        <f t="shared" si="307"/>
        <v>1.3380359999999998</v>
      </c>
      <c r="P326" s="57">
        <f t="shared" si="303"/>
        <v>1.6273506174651799</v>
      </c>
      <c r="Q326" s="57">
        <f t="shared" si="308"/>
        <v>-9.2600057829868021E-3</v>
      </c>
      <c r="R326" s="57">
        <f t="shared" si="308"/>
        <v>5.2607519999999998E-2</v>
      </c>
      <c r="S326" s="57">
        <f t="shared" si="304"/>
        <v>6.2790224169456732E-2</v>
      </c>
      <c r="T326" s="57">
        <f t="shared" si="309"/>
        <v>5.188150817141593E-3</v>
      </c>
      <c r="U326" s="57">
        <f t="shared" si="309"/>
        <v>6.2240100000000007</v>
      </c>
      <c r="V326" s="57">
        <f t="shared" si="309"/>
        <v>6.4669858813539607</v>
      </c>
      <c r="W326" s="29">
        <f>'2.10 Prod Gust real. pot.'!D26</f>
        <v>197.17</v>
      </c>
      <c r="X326" s="35">
        <f t="shared" si="317"/>
        <v>0.25999999999999091</v>
      </c>
      <c r="Y326" s="29">
        <f>'2.10 Prod Gust real. pot.'!F26*k</f>
        <v>2.415</v>
      </c>
      <c r="Z326" s="29">
        <f>'2.10 Prod Gust real. pot.'!G26*k</f>
        <v>2.0894999999999997</v>
      </c>
      <c r="AA326" s="29">
        <f>'2.10 Prod Gust real. pot.'!H26*k</f>
        <v>0.16589999999999999</v>
      </c>
      <c r="AB326" s="29">
        <f>SUM('2.10 Prod Gust real. pot.'!I26:J26)/2</f>
        <v>0.46</v>
      </c>
      <c r="AC326" s="29">
        <f t="shared" si="310"/>
        <v>1.1084850000000002</v>
      </c>
      <c r="AD326" s="348">
        <f t="shared" si="311"/>
        <v>1.3856849999999998</v>
      </c>
      <c r="AE326" s="68">
        <f t="shared" si="312"/>
        <v>4.9266000000000004E-2</v>
      </c>
      <c r="AF326" s="36">
        <f t="shared" si="318"/>
        <v>1.1084850000000002</v>
      </c>
      <c r="AG326" s="33">
        <f t="shared" si="313"/>
        <v>8.2929238323833037</v>
      </c>
      <c r="AH326" s="33">
        <f t="shared" si="319"/>
        <v>4.0170764047784857E-2</v>
      </c>
      <c r="AI326" s="36">
        <f t="shared" si="320"/>
        <v>1.3856849999999998</v>
      </c>
      <c r="AJ326" s="33">
        <f t="shared" si="314"/>
        <v>1.6796313800669245</v>
      </c>
      <c r="AK326" s="33">
        <f t="shared" si="321"/>
        <v>1.6819550862439803E-2</v>
      </c>
      <c r="AL326" s="60">
        <f t="shared" si="322"/>
        <v>4.9266000000000004E-2</v>
      </c>
      <c r="AM326" s="60">
        <f t="shared" si="315"/>
        <v>5.9687591243534399E-2</v>
      </c>
      <c r="AN326" s="60">
        <f t="shared" si="323"/>
        <v>7.3416853107430291E-4</v>
      </c>
      <c r="AO326" s="34">
        <f t="shared" si="316"/>
        <v>6.6695200000000003</v>
      </c>
      <c r="AP326" s="34">
        <f t="shared" si="324"/>
        <v>6.9872444834412901</v>
      </c>
      <c r="AQ326" s="10">
        <f t="shared" si="325"/>
        <v>4.7467676369138072</v>
      </c>
      <c r="AR326" s="10">
        <f t="shared" si="326"/>
        <v>5.1286374508459067</v>
      </c>
      <c r="AS326" s="10">
        <f t="shared" si="327"/>
        <v>0.38186981393209951</v>
      </c>
      <c r="AT326" s="10">
        <f>SUM(AS$305:AS326)*5</f>
        <v>34.237602142844565</v>
      </c>
    </row>
    <row r="327" spans="1:46" x14ac:dyDescent="0.25">
      <c r="A327" s="4">
        <v>115</v>
      </c>
      <c r="B327" s="18">
        <f t="shared" si="305"/>
        <v>2138</v>
      </c>
      <c r="C327" s="19">
        <f t="shared" si="301"/>
        <v>198.17</v>
      </c>
      <c r="D327" s="64" t="e">
        <f>#REF!</f>
        <v>#REF!</v>
      </c>
      <c r="E327" s="57">
        <f t="shared" si="329"/>
        <v>2.4822000000000002</v>
      </c>
      <c r="F327" s="57">
        <f t="shared" si="329"/>
        <v>1.9341000000000002</v>
      </c>
      <c r="G327" s="57">
        <f t="shared" si="329"/>
        <v>0.1575</v>
      </c>
      <c r="H327" s="57">
        <f t="shared" si="329"/>
        <v>0.26</v>
      </c>
      <c r="I327" s="57">
        <f t="shared" si="329"/>
        <v>1.1393298000000001</v>
      </c>
      <c r="J327" s="57">
        <f t="shared" si="329"/>
        <v>1.3430970000000002</v>
      </c>
      <c r="K327" s="57">
        <f t="shared" si="329"/>
        <v>5.0636880000000009E-2</v>
      </c>
      <c r="L327" s="57">
        <f t="shared" si="329"/>
        <v>1.1393298000000001</v>
      </c>
      <c r="M327" s="57">
        <f t="shared" si="302"/>
        <v>8.6484596069057744</v>
      </c>
      <c r="N327" s="57">
        <f t="shared" si="307"/>
        <v>2.2734550253908026E-2</v>
      </c>
      <c r="O327" s="57">
        <f t="shared" si="307"/>
        <v>1.3430970000000002</v>
      </c>
      <c r="P327" s="57">
        <f t="shared" si="303"/>
        <v>1.6307746642444363</v>
      </c>
      <c r="Q327" s="57">
        <f t="shared" si="308"/>
        <v>3.42404677925634E-3</v>
      </c>
      <c r="R327" s="57">
        <f t="shared" si="308"/>
        <v>5.0636880000000009E-2</v>
      </c>
      <c r="S327" s="57">
        <f t="shared" si="304"/>
        <v>6.1736728325611584E-2</v>
      </c>
      <c r="T327" s="57">
        <f t="shared" si="309"/>
        <v>-1.0534958438451481E-3</v>
      </c>
      <c r="U327" s="57">
        <f t="shared" si="309"/>
        <v>6.2839400000000003</v>
      </c>
      <c r="V327" s="57">
        <f t="shared" si="309"/>
        <v>6.7290451011893069</v>
      </c>
      <c r="W327" s="29">
        <f>'2.10 Prod Gust real. pot.'!D27</f>
        <v>197.47</v>
      </c>
      <c r="X327" s="35">
        <f t="shared" si="317"/>
        <v>0.30000000000001137</v>
      </c>
      <c r="Y327" s="29">
        <f>'2.10 Prod Gust real. pot.'!F27*k</f>
        <v>2.2637999999999998</v>
      </c>
      <c r="Z327" s="29">
        <f>'2.10 Prod Gust real. pot.'!G27*k</f>
        <v>2.1734999999999998</v>
      </c>
      <c r="AA327" s="29">
        <f>'2.10 Prod Gust real. pot.'!H27*k</f>
        <v>0.16589999999999999</v>
      </c>
      <c r="AB327" s="29">
        <f>SUM('2.10 Prod Gust real. pot.'!I27:J27)/2</f>
        <v>0.53500000000000003</v>
      </c>
      <c r="AC327" s="29">
        <f t="shared" si="310"/>
        <v>1.0390842</v>
      </c>
      <c r="AD327" s="348">
        <f t="shared" si="311"/>
        <v>1.3805609999999999</v>
      </c>
      <c r="AE327" s="68">
        <f t="shared" si="312"/>
        <v>4.6181519999999997E-2</v>
      </c>
      <c r="AF327" s="36">
        <f t="shared" si="318"/>
        <v>1.0390842</v>
      </c>
      <c r="AG327" s="33">
        <f t="shared" si="313"/>
        <v>8.258493713653138</v>
      </c>
      <c r="AH327" s="33">
        <f t="shared" si="319"/>
        <v>-3.443011873016566E-2</v>
      </c>
      <c r="AI327" s="36">
        <f t="shared" si="320"/>
        <v>1.3805609999999999</v>
      </c>
      <c r="AJ327" s="33">
        <f t="shared" si="314"/>
        <v>1.6774806846847603</v>
      </c>
      <c r="AK327" s="33">
        <f t="shared" si="321"/>
        <v>-2.1506953821641694E-3</v>
      </c>
      <c r="AL327" s="60">
        <f t="shared" si="322"/>
        <v>4.6181519999999997E-2</v>
      </c>
      <c r="AM327" s="60">
        <f t="shared" si="315"/>
        <v>5.6732895130248491E-2</v>
      </c>
      <c r="AN327" s="60">
        <f t="shared" si="323"/>
        <v>-2.9546961132859081E-3</v>
      </c>
      <c r="AO327" s="34">
        <f t="shared" si="316"/>
        <v>6.6796599999999993</v>
      </c>
      <c r="AP327" s="34">
        <f t="shared" si="324"/>
        <v>6.9401244897743952</v>
      </c>
      <c r="AQ327" s="10">
        <f t="shared" si="325"/>
        <v>4.939119104272951</v>
      </c>
      <c r="AR327" s="10">
        <f t="shared" si="326"/>
        <v>5.0940513754944057</v>
      </c>
      <c r="AS327" s="10">
        <f t="shared" si="327"/>
        <v>0.1549322712214547</v>
      </c>
      <c r="AT327" s="10">
        <f>SUM(AS$305:AS327)*5</f>
        <v>35.012263498951839</v>
      </c>
    </row>
    <row r="328" spans="1:46" x14ac:dyDescent="0.25">
      <c r="A328" s="4">
        <v>120</v>
      </c>
      <c r="B328" s="18">
        <f t="shared" si="305"/>
        <v>2143</v>
      </c>
      <c r="C328" s="19">
        <f t="shared" si="301"/>
        <v>198.39</v>
      </c>
      <c r="D328" s="64" t="e">
        <f>#REF!</f>
        <v>#REF!</v>
      </c>
      <c r="E328" s="57">
        <f t="shared" si="329"/>
        <v>2.415</v>
      </c>
      <c r="F328" s="57">
        <f t="shared" si="329"/>
        <v>1.9424999999999999</v>
      </c>
      <c r="G328" s="57">
        <f t="shared" si="329"/>
        <v>0.1575</v>
      </c>
      <c r="H328" s="57">
        <f t="shared" si="329"/>
        <v>0.22</v>
      </c>
      <c r="I328" s="57">
        <f t="shared" si="329"/>
        <v>1.1084850000000002</v>
      </c>
      <c r="J328" s="57">
        <f t="shared" si="329"/>
        <v>1.329825</v>
      </c>
      <c r="K328" s="57">
        <f t="shared" si="329"/>
        <v>4.9266000000000004E-2</v>
      </c>
      <c r="L328" s="57">
        <f t="shared" si="329"/>
        <v>1.1084850000000002</v>
      </c>
      <c r="M328" s="57">
        <f t="shared" si="302"/>
        <v>8.6374063824355982</v>
      </c>
      <c r="N328" s="57">
        <f t="shared" si="307"/>
        <v>-1.1053224470176204E-2</v>
      </c>
      <c r="O328" s="57">
        <f t="shared" si="307"/>
        <v>1.329825</v>
      </c>
      <c r="P328" s="57">
        <f t="shared" si="303"/>
        <v>1.618107955918614</v>
      </c>
      <c r="Q328" s="57">
        <f t="shared" si="308"/>
        <v>-1.2666708325822285E-2</v>
      </c>
      <c r="R328" s="57">
        <f t="shared" si="308"/>
        <v>4.9266000000000004E-2</v>
      </c>
      <c r="S328" s="57">
        <f t="shared" si="304"/>
        <v>6.0179614811827896E-2</v>
      </c>
      <c r="T328" s="57">
        <f t="shared" si="309"/>
        <v>-1.5571135137836881E-3</v>
      </c>
      <c r="U328" s="57">
        <f t="shared" si="309"/>
        <v>6.1554999999999991</v>
      </c>
      <c r="V328" s="57">
        <f t="shared" si="309"/>
        <v>6.3502229536902162</v>
      </c>
      <c r="W328" s="29">
        <f>'2.10 Prod Gust real. pot.'!D28</f>
        <v>197.63</v>
      </c>
      <c r="X328" s="35">
        <f t="shared" si="317"/>
        <v>0.15999999999999659</v>
      </c>
      <c r="Y328" s="29">
        <f>'2.10 Prod Gust real. pot.'!F28*k</f>
        <v>2.1630000000000003</v>
      </c>
      <c r="Z328" s="29">
        <f>'2.10 Prod Gust real. pot.'!G28*k</f>
        <v>2.2511999999999999</v>
      </c>
      <c r="AA328" s="29">
        <f>'2.10 Prod Gust real. pot.'!H28*k</f>
        <v>0.16800000000000001</v>
      </c>
      <c r="AB328" s="29">
        <f>SUM('2.10 Prod Gust real. pot.'!I28:J28)/2</f>
        <v>0.495</v>
      </c>
      <c r="AC328" s="29">
        <f t="shared" si="310"/>
        <v>0.99281700000000017</v>
      </c>
      <c r="AD328" s="348">
        <f t="shared" si="311"/>
        <v>1.385391</v>
      </c>
      <c r="AE328" s="68">
        <f t="shared" si="312"/>
        <v>4.412520000000001E-2</v>
      </c>
      <c r="AF328" s="36">
        <f t="shared" si="318"/>
        <v>0.99281700000000017</v>
      </c>
      <c r="AG328" s="33">
        <f t="shared" si="313"/>
        <v>8.1822533543982399</v>
      </c>
      <c r="AH328" s="33">
        <f t="shared" si="319"/>
        <v>-7.6240359254898138E-2</v>
      </c>
      <c r="AI328" s="36">
        <f t="shared" si="320"/>
        <v>1.385391</v>
      </c>
      <c r="AJ328" s="33">
        <f t="shared" si="314"/>
        <v>1.6819304918625118</v>
      </c>
      <c r="AK328" s="33">
        <f t="shared" si="321"/>
        <v>4.4498071777514525E-3</v>
      </c>
      <c r="AL328" s="60">
        <f t="shared" si="322"/>
        <v>4.412520000000001E-2</v>
      </c>
      <c r="AM328" s="60">
        <f t="shared" si="315"/>
        <v>5.4154253715736005E-2</v>
      </c>
      <c r="AN328" s="60">
        <f t="shared" si="323"/>
        <v>-2.5786414145124864E-3</v>
      </c>
      <c r="AO328" s="34">
        <f t="shared" si="316"/>
        <v>6.6003600000000011</v>
      </c>
      <c r="AP328" s="34">
        <f t="shared" si="324"/>
        <v>6.6859908065083387</v>
      </c>
      <c r="AQ328" s="10">
        <f t="shared" si="325"/>
        <v>4.6610636480086187</v>
      </c>
      <c r="AR328" s="10">
        <f t="shared" si="326"/>
        <v>4.9075172519771204</v>
      </c>
      <c r="AS328" s="10">
        <f t="shared" si="327"/>
        <v>0.24645360396850169</v>
      </c>
      <c r="AT328" s="10">
        <f>SUM(AS$305:AS328)*5</f>
        <v>36.244531518794346</v>
      </c>
    </row>
    <row r="329" spans="1:46" x14ac:dyDescent="0.25">
      <c r="A329" s="4">
        <v>125</v>
      </c>
      <c r="B329" s="18">
        <f t="shared" si="305"/>
        <v>2148</v>
      </c>
      <c r="C329" s="19">
        <f t="shared" si="301"/>
        <v>198.51</v>
      </c>
      <c r="D329" s="64" t="e">
        <f>#REF!</f>
        <v>#REF!</v>
      </c>
      <c r="E329" s="57">
        <f t="shared" si="329"/>
        <v>2.2994999999999997</v>
      </c>
      <c r="F329" s="57">
        <f t="shared" si="329"/>
        <v>1.9593</v>
      </c>
      <c r="G329" s="57">
        <f t="shared" si="329"/>
        <v>0.15539999999999998</v>
      </c>
      <c r="H329" s="57">
        <f t="shared" si="329"/>
        <v>0.14000000000000001</v>
      </c>
      <c r="I329" s="57">
        <f t="shared" si="329"/>
        <v>1.0554705</v>
      </c>
      <c r="J329" s="57">
        <f t="shared" si="329"/>
        <v>1.3079114999999999</v>
      </c>
      <c r="K329" s="57">
        <f t="shared" si="329"/>
        <v>4.6909799999999995E-2</v>
      </c>
      <c r="L329" s="57">
        <f t="shared" si="329"/>
        <v>1.0554705</v>
      </c>
      <c r="M329" s="57">
        <f t="shared" si="302"/>
        <v>8.5747694916468475</v>
      </c>
      <c r="N329" s="57">
        <f t="shared" si="307"/>
        <v>-6.2636890788750677E-2</v>
      </c>
      <c r="O329" s="57">
        <f t="shared" si="307"/>
        <v>1.3079114999999999</v>
      </c>
      <c r="P329" s="57">
        <f t="shared" si="303"/>
        <v>1.5939552770804886</v>
      </c>
      <c r="Q329" s="57">
        <f t="shared" si="308"/>
        <v>-2.4152678838125441E-2</v>
      </c>
      <c r="R329" s="57">
        <f t="shared" si="308"/>
        <v>4.6909799999999995E-2</v>
      </c>
      <c r="S329" s="57">
        <f t="shared" si="304"/>
        <v>5.7548153430659471E-2</v>
      </c>
      <c r="T329" s="57">
        <f t="shared" si="309"/>
        <v>-2.6314613811684248E-3</v>
      </c>
      <c r="U329" s="57">
        <f t="shared" si="309"/>
        <v>5.9204600000000003</v>
      </c>
      <c r="V329" s="57">
        <f t="shared" si="309"/>
        <v>5.9510389689919609</v>
      </c>
      <c r="W329" s="29">
        <f>'2.10 Prod Gust real. pot.'!D29</f>
        <v>197.8</v>
      </c>
      <c r="X329" s="35">
        <f t="shared" si="317"/>
        <v>0.17000000000001592</v>
      </c>
      <c r="Y329" s="29">
        <f>'2.10 Prod Gust real. pot.'!F29*k</f>
        <v>2.121</v>
      </c>
      <c r="Z329" s="29">
        <f>'2.10 Prod Gust real. pot.'!G29*k</f>
        <v>2.1881999999999997</v>
      </c>
      <c r="AA329" s="29">
        <f>'2.10 Prod Gust real. pot.'!H29*k</f>
        <v>0.1638</v>
      </c>
      <c r="AB329" s="29">
        <f>SUM('2.10 Prod Gust real. pot.'!I29:J29)/2</f>
        <v>0.38500000000000001</v>
      </c>
      <c r="AC329" s="29">
        <f t="shared" si="310"/>
        <v>0.97353900000000004</v>
      </c>
      <c r="AD329" s="348">
        <f t="shared" si="311"/>
        <v>1.3511609999999998</v>
      </c>
      <c r="AE329" s="68">
        <f t="shared" si="312"/>
        <v>4.3268400000000005E-2</v>
      </c>
      <c r="AF329" s="36">
        <f t="shared" si="318"/>
        <v>0.97353900000000004</v>
      </c>
      <c r="AG329" s="33">
        <f t="shared" si="313"/>
        <v>8.0966042667029896</v>
      </c>
      <c r="AH329" s="33">
        <f t="shared" si="319"/>
        <v>-8.5649087695250259E-2</v>
      </c>
      <c r="AI329" s="36">
        <f t="shared" si="320"/>
        <v>1.3511609999999998</v>
      </c>
      <c r="AJ329" s="33">
        <f t="shared" si="314"/>
        <v>1.6484871140701016</v>
      </c>
      <c r="AK329" s="33">
        <f t="shared" si="321"/>
        <v>-3.3443377792410134E-2</v>
      </c>
      <c r="AL329" s="60">
        <f t="shared" si="322"/>
        <v>4.3268400000000005E-2</v>
      </c>
      <c r="AM329" s="60">
        <f t="shared" si="315"/>
        <v>5.2841610008123437E-2</v>
      </c>
      <c r="AN329" s="60">
        <f t="shared" si="323"/>
        <v>-1.312643707612568E-3</v>
      </c>
      <c r="AO329" s="34">
        <f t="shared" si="316"/>
        <v>6.3153999999999995</v>
      </c>
      <c r="AP329" s="34">
        <f t="shared" si="324"/>
        <v>6.3649948908047422</v>
      </c>
      <c r="AQ329" s="10">
        <f t="shared" si="325"/>
        <v>4.3680626032400998</v>
      </c>
      <c r="AR329" s="10">
        <f t="shared" si="326"/>
        <v>4.6719062498506805</v>
      </c>
      <c r="AS329" s="10">
        <f t="shared" si="327"/>
        <v>0.30384364661058072</v>
      </c>
      <c r="AT329" s="10">
        <f>SUM(AS$305:AS329)*5</f>
        <v>37.76374975184725</v>
      </c>
    </row>
    <row r="330" spans="1:46" x14ac:dyDescent="0.25">
      <c r="A330" s="4">
        <v>130</v>
      </c>
      <c r="B330" s="18">
        <f t="shared" si="305"/>
        <v>2153</v>
      </c>
      <c r="C330" s="19">
        <f t="shared" si="301"/>
        <v>198.74</v>
      </c>
      <c r="D330" s="64" t="e">
        <f>#REF!</f>
        <v>#REF!</v>
      </c>
      <c r="E330" s="57">
        <f t="shared" si="329"/>
        <v>2.3016000000000001</v>
      </c>
      <c r="F330" s="57">
        <f t="shared" si="329"/>
        <v>1.9403999999999999</v>
      </c>
      <c r="G330" s="57">
        <f t="shared" si="329"/>
        <v>0.15539999999999998</v>
      </c>
      <c r="H330" s="57">
        <f t="shared" si="329"/>
        <v>0.19</v>
      </c>
      <c r="I330" s="57">
        <f t="shared" si="329"/>
        <v>1.0564344000000001</v>
      </c>
      <c r="J330" s="57">
        <f t="shared" si="329"/>
        <v>1.3012440000000001</v>
      </c>
      <c r="K330" s="57">
        <f t="shared" si="329"/>
        <v>4.6952640000000004E-2</v>
      </c>
      <c r="L330" s="57">
        <f t="shared" si="329"/>
        <v>1.0564344000000001</v>
      </c>
      <c r="M330" s="57">
        <f t="shared" si="302"/>
        <v>8.5212048110875838</v>
      </c>
      <c r="N330" s="57">
        <f t="shared" si="307"/>
        <v>-5.3564680559263778E-2</v>
      </c>
      <c r="O330" s="57">
        <f t="shared" si="307"/>
        <v>1.3012440000000001</v>
      </c>
      <c r="P330" s="57">
        <f t="shared" si="303"/>
        <v>1.583018146332924</v>
      </c>
      <c r="Q330" s="57">
        <f t="shared" si="308"/>
        <v>-1.0937130747564527E-2</v>
      </c>
      <c r="R330" s="57">
        <f t="shared" si="308"/>
        <v>4.6952640000000004E-2</v>
      </c>
      <c r="S330" s="57">
        <f t="shared" si="304"/>
        <v>5.7125812383895802E-2</v>
      </c>
      <c r="T330" s="57">
        <f t="shared" si="309"/>
        <v>-4.2234104676366901E-4</v>
      </c>
      <c r="U330" s="57">
        <f t="shared" si="309"/>
        <v>5.9636200000000006</v>
      </c>
      <c r="V330" s="57">
        <f t="shared" si="309"/>
        <v>6.1286958476464273</v>
      </c>
      <c r="W330" s="29">
        <f>'2.10 Prod Gust real. pot.'!D30</f>
        <v>198.15</v>
      </c>
      <c r="X330" s="35">
        <f t="shared" si="317"/>
        <v>0.34999999999999432</v>
      </c>
      <c r="Y330" s="29">
        <f>'2.10 Prod Gust real. pot.'!F30*k</f>
        <v>2.1524999999999999</v>
      </c>
      <c r="Z330" s="29">
        <f>'2.10 Prod Gust real. pot.'!G30*k</f>
        <v>2.1819000000000002</v>
      </c>
      <c r="AA330" s="29">
        <f>'2.10 Prod Gust real. pot.'!H30*k</f>
        <v>0.1638</v>
      </c>
      <c r="AB330" s="29">
        <f>SUM('2.10 Prod Gust real. pot.'!I30:J30)/2</f>
        <v>0.47499999999999998</v>
      </c>
      <c r="AC330" s="29">
        <f t="shared" si="310"/>
        <v>0.98799749999999997</v>
      </c>
      <c r="AD330" s="348">
        <f t="shared" si="311"/>
        <v>1.3564845000000001</v>
      </c>
      <c r="AE330" s="68">
        <f t="shared" si="312"/>
        <v>4.3910999999999999E-2</v>
      </c>
      <c r="AF330" s="36">
        <f t="shared" si="318"/>
        <v>0.98799749999999997</v>
      </c>
      <c r="AG330" s="33">
        <f t="shared" si="313"/>
        <v>8.0365009051640897</v>
      </c>
      <c r="AH330" s="33">
        <f t="shared" si="319"/>
        <v>-6.0103361538899946E-2</v>
      </c>
      <c r="AI330" s="36">
        <f t="shared" si="320"/>
        <v>1.3564845000000001</v>
      </c>
      <c r="AJ330" s="33">
        <f t="shared" si="314"/>
        <v>1.6478986042644028</v>
      </c>
      <c r="AK330" s="33">
        <f t="shared" si="321"/>
        <v>-5.8850980569880029E-4</v>
      </c>
      <c r="AL330" s="60">
        <f t="shared" si="322"/>
        <v>4.3910999999999999E-2</v>
      </c>
      <c r="AM330" s="60">
        <f t="shared" si="315"/>
        <v>5.3252165191389755E-2</v>
      </c>
      <c r="AN330" s="60">
        <f t="shared" si="323"/>
        <v>4.1055518326631874E-4</v>
      </c>
      <c r="AO330" s="34">
        <f t="shared" si="316"/>
        <v>6.4651600000000009</v>
      </c>
      <c r="AP330" s="34">
        <f t="shared" si="324"/>
        <v>6.7548786838386627</v>
      </c>
      <c r="AQ330" s="10">
        <f t="shared" si="325"/>
        <v>4.4984627521724772</v>
      </c>
      <c r="AR330" s="10">
        <f t="shared" si="326"/>
        <v>4.9580809539375785</v>
      </c>
      <c r="AS330" s="10">
        <f t="shared" si="327"/>
        <v>0.45961820176510138</v>
      </c>
      <c r="AT330" s="10">
        <f>SUM(AS$305:AS330)*5</f>
        <v>40.061840760672766</v>
      </c>
    </row>
    <row r="331" spans="1:46" x14ac:dyDescent="0.25">
      <c r="A331" s="4">
        <v>135</v>
      </c>
      <c r="B331" s="18">
        <f t="shared" si="305"/>
        <v>2158</v>
      </c>
      <c r="C331" s="19">
        <f t="shared" si="301"/>
        <v>198.91</v>
      </c>
      <c r="D331" s="64" t="e">
        <f>#REF!</f>
        <v>#REF!</v>
      </c>
      <c r="E331" s="57">
        <f t="shared" si="329"/>
        <v>2.3183999999999996</v>
      </c>
      <c r="F331" s="57">
        <f t="shared" si="329"/>
        <v>1.9508999999999999</v>
      </c>
      <c r="G331" s="57">
        <f t="shared" si="329"/>
        <v>0.15539999999999998</v>
      </c>
      <c r="H331" s="57">
        <f t="shared" si="329"/>
        <v>0.25</v>
      </c>
      <c r="I331" s="57">
        <f t="shared" si="329"/>
        <v>1.0641455999999998</v>
      </c>
      <c r="J331" s="57">
        <f t="shared" si="329"/>
        <v>1.3093499999999998</v>
      </c>
      <c r="K331" s="57">
        <f t="shared" si="329"/>
        <v>4.7295359999999995E-2</v>
      </c>
      <c r="L331" s="57">
        <f t="shared" si="329"/>
        <v>1.0641455999999998</v>
      </c>
      <c r="M331" s="57">
        <f t="shared" si="302"/>
        <v>8.4822852482539375</v>
      </c>
      <c r="N331" s="57">
        <f t="shared" si="307"/>
        <v>-3.8919562833646282E-2</v>
      </c>
      <c r="O331" s="57">
        <f t="shared" si="307"/>
        <v>1.3093499999999998</v>
      </c>
      <c r="P331" s="57">
        <f t="shared" si="303"/>
        <v>1.5891907165033421</v>
      </c>
      <c r="Q331" s="57">
        <f t="shared" si="308"/>
        <v>6.1725701704180569E-3</v>
      </c>
      <c r="R331" s="57">
        <f t="shared" si="308"/>
        <v>4.7295359999999995E-2</v>
      </c>
      <c r="S331" s="57">
        <f t="shared" si="304"/>
        <v>5.7393872329360787E-2</v>
      </c>
      <c r="T331" s="57">
        <f t="shared" si="309"/>
        <v>2.6805994546498513E-4</v>
      </c>
      <c r="U331" s="57">
        <f t="shared" si="309"/>
        <v>6.0771099999999993</v>
      </c>
      <c r="V331" s="57">
        <f t="shared" si="309"/>
        <v>6.2146310672822231</v>
      </c>
      <c r="W331" s="29">
        <f>'2.10 Prod Gust real. pot.'!D31</f>
        <v>198.39</v>
      </c>
      <c r="X331" s="35">
        <f t="shared" si="317"/>
        <v>0.23999999999998067</v>
      </c>
      <c r="Y331" s="29">
        <f>'2.10 Prod Gust real. pot.'!F31*k</f>
        <v>2.0537999999999998</v>
      </c>
      <c r="Z331" s="29">
        <f>'2.10 Prod Gust real. pot.'!G31*k</f>
        <v>2.2595999999999998</v>
      </c>
      <c r="AA331" s="29">
        <f>'2.10 Prod Gust real. pot.'!H31*k</f>
        <v>0.16589999999999999</v>
      </c>
      <c r="AB331" s="29">
        <f>SUM('2.10 Prod Gust real. pot.'!I31:J31)/2</f>
        <v>0.5</v>
      </c>
      <c r="AC331" s="29">
        <f t="shared" si="310"/>
        <v>0.94269419999999993</v>
      </c>
      <c r="AD331" s="348">
        <f t="shared" si="311"/>
        <v>1.361829</v>
      </c>
      <c r="AE331" s="68">
        <f t="shared" si="312"/>
        <v>4.1897520000000001E-2</v>
      </c>
      <c r="AF331" s="36">
        <f t="shared" si="318"/>
        <v>0.94269419999999993</v>
      </c>
      <c r="AG331" s="33">
        <f t="shared" si="313"/>
        <v>7.9388745899204096</v>
      </c>
      <c r="AH331" s="33">
        <f t="shared" si="319"/>
        <v>-9.762631524368004E-2</v>
      </c>
      <c r="AI331" s="36">
        <f t="shared" si="320"/>
        <v>1.361829</v>
      </c>
      <c r="AJ331" s="33">
        <f t="shared" si="314"/>
        <v>1.6531390694458015</v>
      </c>
      <c r="AK331" s="33">
        <f t="shared" si="321"/>
        <v>5.2404651813986458E-3</v>
      </c>
      <c r="AL331" s="60">
        <f t="shared" si="322"/>
        <v>4.1897520000000001E-2</v>
      </c>
      <c r="AM331" s="60">
        <f t="shared" si="315"/>
        <v>5.1311261779924483E-2</v>
      </c>
      <c r="AN331" s="60">
        <f t="shared" si="323"/>
        <v>-1.9409034114652723E-3</v>
      </c>
      <c r="AO331" s="34">
        <f t="shared" si="316"/>
        <v>6.4730899999999991</v>
      </c>
      <c r="AP331" s="34">
        <f t="shared" si="324"/>
        <v>6.6187632465262336</v>
      </c>
      <c r="AQ331" s="10">
        <f t="shared" si="325"/>
        <v>4.5615392033851512</v>
      </c>
      <c r="AR331" s="10">
        <f t="shared" si="326"/>
        <v>4.8581722229502553</v>
      </c>
      <c r="AS331" s="10">
        <f t="shared" si="327"/>
        <v>0.29663301956510413</v>
      </c>
      <c r="AT331" s="10">
        <f>SUM(AS$305:AS331)*5</f>
        <v>41.545005858498278</v>
      </c>
    </row>
    <row r="332" spans="1:46" x14ac:dyDescent="0.25">
      <c r="A332" s="4">
        <v>140</v>
      </c>
      <c r="B332" s="18">
        <f t="shared" si="305"/>
        <v>2163</v>
      </c>
      <c r="C332" s="19">
        <f t="shared" si="301"/>
        <v>199.04</v>
      </c>
      <c r="D332" s="64" t="e">
        <f>#REF!</f>
        <v>#REF!</v>
      </c>
      <c r="E332" s="57">
        <f t="shared" si="329"/>
        <v>2.4087000000000001</v>
      </c>
      <c r="F332" s="57">
        <f t="shared" si="329"/>
        <v>1.8773999999999997</v>
      </c>
      <c r="G332" s="57">
        <f t="shared" si="329"/>
        <v>0.15329999999999999</v>
      </c>
      <c r="H332" s="57">
        <f t="shared" si="329"/>
        <v>0.20499999999999999</v>
      </c>
      <c r="I332" s="57">
        <f t="shared" si="329"/>
        <v>1.1055933</v>
      </c>
      <c r="J332" s="57">
        <f t="shared" si="329"/>
        <v>1.3035435</v>
      </c>
      <c r="K332" s="57">
        <f t="shared" si="329"/>
        <v>4.9137480000000004E-2</v>
      </c>
      <c r="L332" s="57">
        <f t="shared" si="329"/>
        <v>1.1055933</v>
      </c>
      <c r="M332" s="57">
        <f t="shared" si="302"/>
        <v>8.4898515009058695</v>
      </c>
      <c r="N332" s="57">
        <f t="shared" si="307"/>
        <v>7.5662526519320039E-3</v>
      </c>
      <c r="O332" s="57">
        <f t="shared" si="307"/>
        <v>1.3035435</v>
      </c>
      <c r="P332" s="57">
        <f t="shared" si="303"/>
        <v>1.5844753830595553</v>
      </c>
      <c r="Q332" s="57">
        <f t="shared" si="308"/>
        <v>-4.7153334437868288E-3</v>
      </c>
      <c r="R332" s="57">
        <f t="shared" si="308"/>
        <v>4.9137480000000004E-2</v>
      </c>
      <c r="S332" s="57">
        <f t="shared" si="304"/>
        <v>5.9283379080661495E-2</v>
      </c>
      <c r="T332" s="57">
        <f t="shared" si="309"/>
        <v>1.8895067513007083E-3</v>
      </c>
      <c r="U332" s="57">
        <f t="shared" si="309"/>
        <v>6.0377199999999993</v>
      </c>
      <c r="V332" s="57">
        <f t="shared" si="309"/>
        <v>6.1724604259594411</v>
      </c>
      <c r="W332" s="29">
        <f>'2.10 Prod Gust real. pot.'!D32</f>
        <v>198.68</v>
      </c>
      <c r="X332" s="35">
        <f t="shared" si="317"/>
        <v>0.29000000000002046</v>
      </c>
      <c r="Y332" s="29">
        <f>'2.10 Prod Gust real. pot.'!F32*k</f>
        <v>2.2112999999999996</v>
      </c>
      <c r="Z332" s="29">
        <f>'2.10 Prod Gust real. pot.'!G32*k</f>
        <v>2.1524999999999999</v>
      </c>
      <c r="AA332" s="29">
        <f>'2.10 Prod Gust real. pot.'!H32*k</f>
        <v>0.1638</v>
      </c>
      <c r="AB332" s="29">
        <f>SUM('2.10 Prod Gust real. pot.'!I32:J32)/2</f>
        <v>0.5</v>
      </c>
      <c r="AC332" s="29">
        <f t="shared" si="310"/>
        <v>1.0149866999999999</v>
      </c>
      <c r="AD332" s="348">
        <f t="shared" si="311"/>
        <v>1.3597184999999998</v>
      </c>
      <c r="AE332" s="68">
        <f t="shared" si="312"/>
        <v>4.5110519999999994E-2</v>
      </c>
      <c r="AF332" s="36">
        <f t="shared" si="318"/>
        <v>1.0149866999999999</v>
      </c>
      <c r="AG332" s="33">
        <f t="shared" si="313"/>
        <v>7.9261784461924991</v>
      </c>
      <c r="AH332" s="33">
        <f t="shared" si="319"/>
        <v>-1.2696143727910503E-2</v>
      </c>
      <c r="AI332" s="36">
        <f t="shared" si="320"/>
        <v>1.3597184999999998</v>
      </c>
      <c r="AJ332" s="33">
        <f t="shared" si="314"/>
        <v>1.6519549615623861</v>
      </c>
      <c r="AK332" s="33">
        <f t="shared" si="321"/>
        <v>-1.1841078834153862E-3</v>
      </c>
      <c r="AL332" s="60">
        <f t="shared" si="322"/>
        <v>4.5110519999999994E-2</v>
      </c>
      <c r="AM332" s="60">
        <f t="shared" si="315"/>
        <v>5.4181155288955674E-2</v>
      </c>
      <c r="AN332" s="60">
        <f t="shared" si="323"/>
        <v>2.8698935090311906E-3</v>
      </c>
      <c r="AO332" s="34">
        <f t="shared" si="316"/>
        <v>6.5358799999999997</v>
      </c>
      <c r="AP332" s="34">
        <f t="shared" si="324"/>
        <v>6.814869641897725</v>
      </c>
      <c r="AQ332" s="10">
        <f t="shared" si="325"/>
        <v>4.5305859526542296</v>
      </c>
      <c r="AR332" s="10">
        <f t="shared" si="326"/>
        <v>5.0021143171529303</v>
      </c>
      <c r="AS332" s="10">
        <f t="shared" si="327"/>
        <v>0.47152836449870072</v>
      </c>
      <c r="AT332" s="10">
        <f>SUM(AS$305:AS332)*5</f>
        <v>43.902647680991784</v>
      </c>
    </row>
    <row r="333" spans="1:46" x14ac:dyDescent="0.25">
      <c r="A333" s="4">
        <v>145</v>
      </c>
      <c r="B333" s="18">
        <f t="shared" si="305"/>
        <v>2168</v>
      </c>
      <c r="C333" s="19">
        <f t="shared" si="301"/>
        <v>199.4</v>
      </c>
      <c r="D333" s="64" t="e">
        <f>#REF!</f>
        <v>#REF!</v>
      </c>
      <c r="E333" s="57">
        <f t="shared" si="329"/>
        <v>2.4653999999999998</v>
      </c>
      <c r="F333" s="57">
        <f t="shared" si="329"/>
        <v>1.8416999999999999</v>
      </c>
      <c r="G333" s="57">
        <f t="shared" si="329"/>
        <v>0.15329999999999999</v>
      </c>
      <c r="H333" s="57">
        <f t="shared" si="329"/>
        <v>0.17499999999999999</v>
      </c>
      <c r="I333" s="57">
        <f t="shared" si="329"/>
        <v>1.1316185999999999</v>
      </c>
      <c r="J333" s="57">
        <f t="shared" si="329"/>
        <v>1.3038689999999999</v>
      </c>
      <c r="K333" s="57">
        <f t="shared" si="329"/>
        <v>5.0294159999999997E-2</v>
      </c>
      <c r="L333" s="57">
        <f t="shared" si="329"/>
        <v>1.1316185999999999</v>
      </c>
      <c r="M333" s="57">
        <f t="shared" si="302"/>
        <v>8.5224636064140498</v>
      </c>
      <c r="N333" s="57">
        <f t="shared" si="307"/>
        <v>3.2612105508180278E-2</v>
      </c>
      <c r="O333" s="57">
        <f t="shared" si="307"/>
        <v>1.3038689999999999</v>
      </c>
      <c r="P333" s="57">
        <f t="shared" si="303"/>
        <v>1.583967321996141</v>
      </c>
      <c r="Q333" s="57">
        <f t="shared" si="308"/>
        <v>-5.0806106341427792E-4</v>
      </c>
      <c r="R333" s="57">
        <f t="shared" si="308"/>
        <v>5.0294159999999997E-2</v>
      </c>
      <c r="S333" s="57">
        <f t="shared" si="304"/>
        <v>6.0774079839897112E-2</v>
      </c>
      <c r="T333" s="57">
        <f t="shared" si="309"/>
        <v>1.4907007592356164E-3</v>
      </c>
      <c r="U333" s="57">
        <f t="shared" si="309"/>
        <v>6.0260199999999999</v>
      </c>
      <c r="V333" s="57">
        <f t="shared" si="309"/>
        <v>6.4196147452040151</v>
      </c>
      <c r="W333" s="29">
        <f>'2.10 Prod Gust real. pot.'!D33</f>
        <v>198.94</v>
      </c>
      <c r="X333" s="35">
        <f t="shared" si="317"/>
        <v>0.25999999999999091</v>
      </c>
      <c r="Y333" s="29">
        <f>'2.10 Prod Gust real. pot.'!F33*k</f>
        <v>2.2008000000000001</v>
      </c>
      <c r="Z333" s="29">
        <f>'2.10 Prod Gust real. pot.'!G33*k</f>
        <v>2.1482999999999999</v>
      </c>
      <c r="AA333" s="29">
        <f>'2.10 Prod Gust real. pot.'!H33*k</f>
        <v>0.1638</v>
      </c>
      <c r="AB333" s="29">
        <f>SUM('2.10 Prod Gust real. pot.'!I33:J33)/2</f>
        <v>0.46499999999999997</v>
      </c>
      <c r="AC333" s="29">
        <f t="shared" si="310"/>
        <v>1.0101672000000002</v>
      </c>
      <c r="AD333" s="348">
        <f t="shared" si="311"/>
        <v>1.35555</v>
      </c>
      <c r="AE333" s="68">
        <f t="shared" si="312"/>
        <v>4.4896320000000003E-2</v>
      </c>
      <c r="AF333" s="36">
        <f t="shared" si="318"/>
        <v>1.0101672000000002</v>
      </c>
      <c r="AG333" s="33">
        <f t="shared" si="313"/>
        <v>7.9103063111184788</v>
      </c>
      <c r="AH333" s="33">
        <f t="shared" si="319"/>
        <v>-1.5872135074020299E-2</v>
      </c>
      <c r="AI333" s="36">
        <f t="shared" si="320"/>
        <v>1.35555</v>
      </c>
      <c r="AJ333" s="33">
        <f t="shared" si="314"/>
        <v>1.6475771388838814</v>
      </c>
      <c r="AK333" s="33">
        <f t="shared" si="321"/>
        <v>-4.3778226785047281E-3</v>
      </c>
      <c r="AL333" s="60">
        <f t="shared" si="322"/>
        <v>4.4896320000000003E-2</v>
      </c>
      <c r="AM333" s="60">
        <f t="shared" si="315"/>
        <v>5.4474285579335487E-2</v>
      </c>
      <c r="AN333" s="60">
        <f t="shared" si="323"/>
        <v>2.9313029037981303E-4</v>
      </c>
      <c r="AO333" s="34">
        <f t="shared" si="316"/>
        <v>6.4712700000000005</v>
      </c>
      <c r="AP333" s="34">
        <f t="shared" si="324"/>
        <v>6.7113131725378459</v>
      </c>
      <c r="AQ333" s="10">
        <f t="shared" si="325"/>
        <v>4.7119972229797469</v>
      </c>
      <c r="AR333" s="10">
        <f t="shared" si="326"/>
        <v>4.9261038686427785</v>
      </c>
      <c r="AS333" s="10">
        <f t="shared" si="327"/>
        <v>0.21410664566303161</v>
      </c>
      <c r="AT333" s="10">
        <f>SUM(AS$305:AS333)*5</f>
        <v>44.97318090930694</v>
      </c>
    </row>
    <row r="334" spans="1:46" x14ac:dyDescent="0.25">
      <c r="A334" s="4">
        <v>150</v>
      </c>
      <c r="B334" s="18">
        <f t="shared" si="305"/>
        <v>2173</v>
      </c>
      <c r="C334" s="19">
        <f t="shared" si="301"/>
        <v>199.67</v>
      </c>
      <c r="D334" s="64" t="e">
        <f>#REF!</f>
        <v>#REF!</v>
      </c>
      <c r="E334" s="57">
        <f t="shared" si="329"/>
        <v>2.4780000000000002</v>
      </c>
      <c r="F334" s="57">
        <f t="shared" si="329"/>
        <v>1.8648</v>
      </c>
      <c r="G334" s="57">
        <f t="shared" si="329"/>
        <v>0.15539999999999998</v>
      </c>
      <c r="H334" s="57">
        <f t="shared" si="329"/>
        <v>0.14000000000000001</v>
      </c>
      <c r="I334" s="57">
        <f t="shared" si="329"/>
        <v>1.1374020000000002</v>
      </c>
      <c r="J334" s="57">
        <f t="shared" si="329"/>
        <v>1.315734</v>
      </c>
      <c r="K334" s="57">
        <f t="shared" si="329"/>
        <v>5.0551200000000004E-2</v>
      </c>
      <c r="L334" s="57">
        <f t="shared" si="329"/>
        <v>1.1374020000000002</v>
      </c>
      <c r="M334" s="57">
        <f t="shared" si="302"/>
        <v>8.5566374932344686</v>
      </c>
      <c r="N334" s="57">
        <f t="shared" si="307"/>
        <v>3.4173886820418886E-2</v>
      </c>
      <c r="O334" s="57">
        <f t="shared" si="307"/>
        <v>1.315734</v>
      </c>
      <c r="P334" s="57">
        <f t="shared" si="303"/>
        <v>1.5957425086403418</v>
      </c>
      <c r="Q334" s="57">
        <f t="shared" si="308"/>
        <v>1.1775186644200852E-2</v>
      </c>
      <c r="R334" s="57">
        <f t="shared" si="308"/>
        <v>5.0551200000000004E-2</v>
      </c>
      <c r="S334" s="57">
        <f t="shared" si="304"/>
        <v>6.1294640993790978E-2</v>
      </c>
      <c r="T334" s="57">
        <f t="shared" si="309"/>
        <v>5.2056115389386565E-4</v>
      </c>
      <c r="U334" s="57">
        <f t="shared" si="309"/>
        <v>6.0296600000000007</v>
      </c>
      <c r="V334" s="57">
        <f t="shared" si="309"/>
        <v>6.3461296346184959</v>
      </c>
      <c r="W334" s="29">
        <f>'2.10 Prod Gust real. pot.'!D34</f>
        <v>199.38</v>
      </c>
      <c r="X334" s="35">
        <f t="shared" si="317"/>
        <v>0.43999999999999773</v>
      </c>
      <c r="Y334" s="29">
        <f>'2.10 Prod Gust real. pot.'!F34*k</f>
        <v>2.2952999999999997</v>
      </c>
      <c r="Z334" s="29">
        <f>'2.10 Prod Gust real. pot.'!G34*k</f>
        <v>2.1294</v>
      </c>
      <c r="AA334" s="29">
        <f>'2.10 Prod Gust real. pot.'!H34*k</f>
        <v>0.1638</v>
      </c>
      <c r="AB334" s="29">
        <f>SUM('2.10 Prod Gust real. pot.'!I34:J34)/2</f>
        <v>0.51500000000000001</v>
      </c>
      <c r="AC334" s="29">
        <f t="shared" si="310"/>
        <v>1.0535426999999999</v>
      </c>
      <c r="AD334" s="348">
        <f t="shared" si="311"/>
        <v>1.3715204999999999</v>
      </c>
      <c r="AE334" s="68">
        <f t="shared" si="312"/>
        <v>4.6824119999999997E-2</v>
      </c>
      <c r="AF334" s="36">
        <f t="shared" si="318"/>
        <v>1.0535426999999999</v>
      </c>
      <c r="AG334" s="33">
        <f t="shared" si="313"/>
        <v>7.9398643149890766</v>
      </c>
      <c r="AH334" s="33">
        <f t="shared" si="319"/>
        <v>2.9558003870597815E-2</v>
      </c>
      <c r="AI334" s="36">
        <f t="shared" si="320"/>
        <v>1.3715204999999999</v>
      </c>
      <c r="AJ334" s="33">
        <f t="shared" si="314"/>
        <v>1.6627737418581807</v>
      </c>
      <c r="AK334" s="33">
        <f t="shared" si="321"/>
        <v>1.5196602974299367E-2</v>
      </c>
      <c r="AL334" s="60">
        <f t="shared" si="322"/>
        <v>4.6824119999999997E-2</v>
      </c>
      <c r="AM334" s="60">
        <f t="shared" si="315"/>
        <v>5.6453904183360167E-2</v>
      </c>
      <c r="AN334" s="60">
        <f t="shared" si="323"/>
        <v>1.9796186040246799E-3</v>
      </c>
      <c r="AO334" s="34">
        <f t="shared" si="316"/>
        <v>6.6345499999999999</v>
      </c>
      <c r="AP334" s="34">
        <f t="shared" si="324"/>
        <v>7.1212842254489193</v>
      </c>
      <c r="AQ334" s="10">
        <f t="shared" si="325"/>
        <v>4.6580591518099759</v>
      </c>
      <c r="AR334" s="10">
        <f t="shared" si="326"/>
        <v>5.2270226214795068</v>
      </c>
      <c r="AS334" s="10">
        <f t="shared" si="327"/>
        <v>0.56896346966953093</v>
      </c>
      <c r="AT334" s="10">
        <f>SUM(AS$305:AS334)*5</f>
        <v>47.817998257654594</v>
      </c>
    </row>
    <row r="335" spans="1:46" x14ac:dyDescent="0.25">
      <c r="J335" s="1"/>
    </row>
    <row r="336" spans="1:46" x14ac:dyDescent="0.25">
      <c r="J336" s="1"/>
    </row>
    <row r="337" spans="1:51" x14ac:dyDescent="0.25">
      <c r="J337" s="1"/>
    </row>
    <row r="338" spans="1:51" ht="18.75" x14ac:dyDescent="0.3">
      <c r="C338" s="361" t="s">
        <v>19</v>
      </c>
      <c r="D338" s="361"/>
      <c r="E338" s="361"/>
      <c r="F338" s="361"/>
      <c r="G338" s="361"/>
      <c r="H338" s="361"/>
      <c r="I338" s="361"/>
      <c r="J338" s="361"/>
      <c r="K338" s="361"/>
      <c r="L338" s="361"/>
      <c r="M338" s="361"/>
      <c r="N338" s="361"/>
      <c r="O338" s="361"/>
      <c r="P338" s="361"/>
      <c r="Q338" s="361"/>
      <c r="R338" s="361"/>
      <c r="S338" s="361"/>
      <c r="T338" s="361"/>
      <c r="U338" s="361"/>
      <c r="V338" s="361"/>
      <c r="W338" s="362" t="s">
        <v>266</v>
      </c>
      <c r="X338" s="362"/>
      <c r="Y338" s="362"/>
      <c r="Z338" s="362"/>
      <c r="AA338" s="362"/>
      <c r="AB338" s="362"/>
      <c r="AC338" s="362"/>
      <c r="AD338" s="362"/>
      <c r="AE338" s="362"/>
      <c r="AF338" s="362"/>
      <c r="AG338" s="362"/>
      <c r="AH338" s="362"/>
      <c r="AI338" s="362"/>
      <c r="AJ338" s="362"/>
      <c r="AK338" s="362"/>
      <c r="AL338" s="362"/>
      <c r="AM338" s="362"/>
      <c r="AN338" s="362"/>
      <c r="AO338" s="362"/>
      <c r="AP338" s="362"/>
      <c r="AQ338" s="37"/>
      <c r="AR338" s="37"/>
      <c r="AS338" s="37"/>
      <c r="AT338" s="38"/>
      <c r="AU338" s="38"/>
      <c r="AV338" s="38"/>
      <c r="AW338" s="38"/>
      <c r="AX338" s="38"/>
      <c r="AY338" s="38"/>
    </row>
    <row r="339" spans="1:51" ht="135" x14ac:dyDescent="0.25">
      <c r="A339" s="13" t="s">
        <v>4</v>
      </c>
      <c r="B339" s="14" t="s">
        <v>0</v>
      </c>
      <c r="C339" s="58" t="s">
        <v>7</v>
      </c>
      <c r="D339" s="5" t="s">
        <v>6</v>
      </c>
      <c r="E339" s="21" t="s">
        <v>41</v>
      </c>
      <c r="F339" s="58" t="s">
        <v>42</v>
      </c>
      <c r="G339" s="58" t="s">
        <v>43</v>
      </c>
      <c r="H339" s="58"/>
      <c r="I339" s="58" t="s">
        <v>39</v>
      </c>
      <c r="J339" s="58" t="s">
        <v>40</v>
      </c>
      <c r="K339" s="58" t="s">
        <v>44</v>
      </c>
      <c r="L339" s="58" t="s">
        <v>36</v>
      </c>
      <c r="M339" s="15" t="s">
        <v>8</v>
      </c>
      <c r="N339" s="5" t="s">
        <v>11</v>
      </c>
      <c r="O339" s="5" t="s">
        <v>38</v>
      </c>
      <c r="P339" s="15" t="s">
        <v>33</v>
      </c>
      <c r="Q339" s="5" t="s">
        <v>34</v>
      </c>
      <c r="R339" s="58" t="s">
        <v>45</v>
      </c>
      <c r="S339" s="15" t="s">
        <v>46</v>
      </c>
      <c r="T339" s="5" t="s">
        <v>32</v>
      </c>
      <c r="U339" s="5" t="s">
        <v>24</v>
      </c>
      <c r="V339" s="5" t="s">
        <v>1</v>
      </c>
      <c r="W339" s="26" t="s">
        <v>5</v>
      </c>
      <c r="X339" s="26" t="s">
        <v>6</v>
      </c>
      <c r="Y339" s="27" t="s">
        <v>41</v>
      </c>
      <c r="Z339" s="59" t="s">
        <v>42</v>
      </c>
      <c r="AA339" s="59" t="s">
        <v>43</v>
      </c>
      <c r="AB339" s="59" t="s">
        <v>79</v>
      </c>
      <c r="AC339" s="59" t="s">
        <v>39</v>
      </c>
      <c r="AD339" s="59" t="s">
        <v>40</v>
      </c>
      <c r="AE339" s="59" t="s">
        <v>44</v>
      </c>
      <c r="AF339" s="67" t="s">
        <v>36</v>
      </c>
      <c r="AG339" s="26" t="s">
        <v>8</v>
      </c>
      <c r="AH339" s="28" t="s">
        <v>11</v>
      </c>
      <c r="AI339" s="28" t="s">
        <v>38</v>
      </c>
      <c r="AJ339" s="26" t="s">
        <v>33</v>
      </c>
      <c r="AK339" s="28" t="s">
        <v>34</v>
      </c>
      <c r="AL339" s="28" t="s">
        <v>47</v>
      </c>
      <c r="AM339" s="26" t="s">
        <v>46</v>
      </c>
      <c r="AN339" s="28" t="s">
        <v>32</v>
      </c>
      <c r="AO339" s="28" t="s">
        <v>24</v>
      </c>
      <c r="AP339" s="26" t="s">
        <v>1</v>
      </c>
      <c r="AQ339" s="6" t="str">
        <f>"Climate benefit " &amp;C338 &amp; " ton CO2/ha"</f>
        <v>Climate benefit BAU 95% ton CO2/ha</v>
      </c>
      <c r="AR339" s="6" t="str">
        <f>"Climate benefit "&amp;AT338 &amp; " ton CO2/ha"</f>
        <v>Climate benefit  ton CO2/ha</v>
      </c>
      <c r="AS339" s="6" t="str">
        <f>"Diff "&amp;C338&amp;" and "&amp;AT338 &amp; " ton CO2/ha/year"</f>
        <v>Diff BAU 95% and  ton CO2/ha/year</v>
      </c>
      <c r="AT339" s="16" t="s">
        <v>12</v>
      </c>
      <c r="AU339" s="16"/>
      <c r="AV339" s="16"/>
      <c r="AW339" s="6"/>
    </row>
    <row r="340" spans="1:51" x14ac:dyDescent="0.25">
      <c r="A340" s="4">
        <v>0</v>
      </c>
      <c r="B340" s="4">
        <v>2023</v>
      </c>
      <c r="C340" s="19">
        <f t="shared" ref="C340:C370" si="330">C24</f>
        <v>187.18</v>
      </c>
      <c r="D340" s="19"/>
      <c r="E340" s="19"/>
      <c r="F340" s="19"/>
      <c r="G340" s="19"/>
      <c r="H340" s="19"/>
      <c r="I340" s="19"/>
      <c r="J340" s="19"/>
      <c r="K340" s="19"/>
      <c r="L340" s="19"/>
      <c r="M340" s="61">
        <f t="shared" ref="M340:M370" si="331">M24</f>
        <v>15</v>
      </c>
      <c r="N340" s="19"/>
      <c r="O340" s="19"/>
      <c r="P340" s="61">
        <f t="shared" ref="P340:P370" si="332">P24</f>
        <v>1.5</v>
      </c>
      <c r="Q340" s="19"/>
      <c r="R340" s="19"/>
      <c r="S340" s="61">
        <f t="shared" ref="S340:S370" si="333">S24</f>
        <v>0.05</v>
      </c>
      <c r="T340" s="19"/>
      <c r="U340" s="19"/>
      <c r="V340" s="19"/>
      <c r="W340" s="29">
        <f>'2.9 Biofuel 21 TWh'!D4</f>
        <v>187.38</v>
      </c>
      <c r="X340" s="77"/>
      <c r="Y340" s="77"/>
      <c r="Z340" s="77"/>
      <c r="AA340" s="77"/>
      <c r="AB340" s="77"/>
      <c r="AC340" s="77"/>
      <c r="AD340" s="77"/>
      <c r="AE340" s="77"/>
      <c r="AF340" s="77"/>
      <c r="AG340" s="62">
        <f>AG24</f>
        <v>15</v>
      </c>
      <c r="AH340" s="77"/>
      <c r="AI340" s="77"/>
      <c r="AJ340" s="62">
        <f>AJ24</f>
        <v>1.5</v>
      </c>
      <c r="AK340" s="77"/>
      <c r="AL340" s="77"/>
      <c r="AM340" s="62">
        <f>AM24</f>
        <v>0.05</v>
      </c>
      <c r="AN340" s="77"/>
      <c r="AO340" s="77"/>
      <c r="AP340" s="77"/>
      <c r="AT340">
        <v>0</v>
      </c>
    </row>
    <row r="341" spans="1:51" x14ac:dyDescent="0.25">
      <c r="A341" s="4">
        <v>5</v>
      </c>
      <c r="B341" s="18">
        <f t="shared" ref="B341:B370" si="334">B340+5</f>
        <v>2028</v>
      </c>
      <c r="C341" s="8">
        <f t="shared" si="330"/>
        <v>187.12</v>
      </c>
      <c r="D341" s="8">
        <f t="shared" ref="D341:L341" si="335">D25</f>
        <v>-6.0000000000002274E-2</v>
      </c>
      <c r="E341" s="8">
        <f t="shared" si="335"/>
        <v>2.4842999999999997</v>
      </c>
      <c r="F341" s="8">
        <f t="shared" si="335"/>
        <v>1.6463999999999999</v>
      </c>
      <c r="G341" s="8">
        <f t="shared" si="335"/>
        <v>0.14280000000000001</v>
      </c>
      <c r="H341" s="8">
        <f t="shared" si="335"/>
        <v>0.13500000000000001</v>
      </c>
      <c r="I341" s="8">
        <f t="shared" si="335"/>
        <v>1.1402937</v>
      </c>
      <c r="J341" s="8">
        <f t="shared" si="335"/>
        <v>1.2342854999999999</v>
      </c>
      <c r="K341" s="8">
        <f t="shared" si="335"/>
        <v>5.0679719999999998E-2</v>
      </c>
      <c r="L341" s="8">
        <f t="shared" si="335"/>
        <v>1.1402937</v>
      </c>
      <c r="M341" s="8">
        <f t="shared" si="331"/>
        <v>14.198552149441863</v>
      </c>
      <c r="N341" s="8">
        <f t="shared" ref="N341:O370" si="336">N25</f>
        <v>-0.80144785055813728</v>
      </c>
      <c r="O341" s="8">
        <f t="shared" si="336"/>
        <v>1.2342854999999999</v>
      </c>
      <c r="P341" s="8">
        <f t="shared" si="332"/>
        <v>1.4994505429449552</v>
      </c>
      <c r="Q341" s="8">
        <f t="shared" ref="Q341:R370" si="337">Q25</f>
        <v>-5.49457055044833E-4</v>
      </c>
      <c r="R341" s="8">
        <f t="shared" si="337"/>
        <v>5.0679719999999998E-2</v>
      </c>
      <c r="S341" s="8">
        <f t="shared" si="333"/>
        <v>5.9518554764831845E-2</v>
      </c>
      <c r="T341" s="8">
        <f t="shared" ref="T341:V370" si="338">T25</f>
        <v>9.5185547648318422E-3</v>
      </c>
      <c r="U341" s="8">
        <f t="shared" si="338"/>
        <v>5.7310499999999989</v>
      </c>
      <c r="V341" s="8">
        <f t="shared" si="338"/>
        <v>4.8785712471516467</v>
      </c>
      <c r="W341" s="29">
        <f>'2.9 Biofuel 21 TWh'!D5</f>
        <v>187.01</v>
      </c>
      <c r="X341" s="35">
        <f>W341-W340</f>
        <v>-0.37000000000000455</v>
      </c>
      <c r="Y341" s="29">
        <f>'2.9 Biofuel 21 TWh'!F5*k</f>
        <v>2.4863999999999997</v>
      </c>
      <c r="Z341" s="29">
        <f>'2.9 Biofuel 21 TWh'!G5*k</f>
        <v>1.6358999999999999</v>
      </c>
      <c r="AA341" s="29">
        <f>'2.9 Biofuel 21 TWh'!H5*k</f>
        <v>0.14280000000000001</v>
      </c>
      <c r="AB341" s="29">
        <f>'2.9 Biofuel 21 TWh'!I5/2</f>
        <v>0.47</v>
      </c>
      <c r="AC341" s="29">
        <f t="shared" ref="AC341:AC370" si="339">p*Y341</f>
        <v>1.1412575999999999</v>
      </c>
      <c r="AD341" s="348">
        <f t="shared" ref="AD341:AD370" si="340">Z341*paperpulp+Y341*(ppaperboard+papertimb)</f>
        <v>1.23081</v>
      </c>
      <c r="AE341" s="68">
        <f t="shared" ref="AE341:AE370" si="341">Y341*pboard</f>
        <v>5.072256E-2</v>
      </c>
      <c r="AF341" s="36">
        <f>AC341</f>
        <v>1.1412575999999999</v>
      </c>
      <c r="AG341" s="33">
        <f t="shared" ref="AG341:AG370" si="342">AG340*EXP(-qsawn*5)+AF341</f>
        <v>14.199516049441861</v>
      </c>
      <c r="AH341" s="33">
        <f>AG341-AG340</f>
        <v>-0.8004839505581387</v>
      </c>
      <c r="AI341" s="36">
        <f>AD341</f>
        <v>1.23081</v>
      </c>
      <c r="AJ341" s="33">
        <f t="shared" ref="AJ341:AJ370" si="343">AJ340*EXP(-qpap*5)+AI341</f>
        <v>1.4959750429449552</v>
      </c>
      <c r="AK341" s="33">
        <f>AJ341-AJ340</f>
        <v>-4.0249570550447977E-3</v>
      </c>
      <c r="AL341" s="60">
        <f>AE341</f>
        <v>5.072256E-2</v>
      </c>
      <c r="AM341" s="60">
        <f t="shared" ref="AM341:AM370" si="344">AM340*EXP(-qpap*5)+AL341</f>
        <v>5.9561394764831847E-2</v>
      </c>
      <c r="AN341" s="60">
        <f>AM341-AM340</f>
        <v>9.5613947648318445E-3</v>
      </c>
      <c r="AO341" s="34">
        <f t="shared" ref="AO341:AO370" si="345">(Z341+Y341+AA341+AB341)*SFtot</f>
        <v>6.1556299999999995</v>
      </c>
      <c r="AP341" s="34">
        <f>X341+AO341+AK341+AN341+AH341</f>
        <v>4.9906824871516431</v>
      </c>
      <c r="AQ341" s="10">
        <f>V341*3.67/5</f>
        <v>3.5808712954093087</v>
      </c>
      <c r="AR341" s="10">
        <f>AP341*3.67/5</f>
        <v>3.6631609455693059</v>
      </c>
      <c r="AS341" s="10">
        <f>(AR341-AQ341)</f>
        <v>8.228965015999723E-2</v>
      </c>
      <c r="AT341" s="10">
        <f>SUM(AS$341:AS341)*5</f>
        <v>0.41144825079998615</v>
      </c>
    </row>
    <row r="342" spans="1:51" x14ac:dyDescent="0.25">
      <c r="A342" s="4">
        <v>10</v>
      </c>
      <c r="B342" s="18">
        <f t="shared" si="334"/>
        <v>2033</v>
      </c>
      <c r="C342" s="19">
        <f t="shared" si="330"/>
        <v>187.21</v>
      </c>
      <c r="D342" s="8">
        <f t="shared" ref="D342:L342" si="346">D26</f>
        <v>9.0000000000003411E-2</v>
      </c>
      <c r="E342" s="8">
        <f t="shared" si="346"/>
        <v>2.3519999999999999</v>
      </c>
      <c r="F342" s="8">
        <f t="shared" si="346"/>
        <v>1.7094</v>
      </c>
      <c r="G342" s="8">
        <f t="shared" si="346"/>
        <v>0.14280000000000001</v>
      </c>
      <c r="H342" s="8">
        <f t="shared" si="346"/>
        <v>0.16</v>
      </c>
      <c r="I342" s="8">
        <f t="shared" si="346"/>
        <v>1.0795680000000001</v>
      </c>
      <c r="J342" s="8">
        <f t="shared" si="346"/>
        <v>1.2258119999999999</v>
      </c>
      <c r="K342" s="8">
        <f t="shared" si="346"/>
        <v>4.7980800000000004E-2</v>
      </c>
      <c r="L342" s="8">
        <f t="shared" si="346"/>
        <v>1.0795680000000001</v>
      </c>
      <c r="M342" s="8">
        <f t="shared" si="331"/>
        <v>13.440125571686007</v>
      </c>
      <c r="N342" s="8">
        <f t="shared" si="336"/>
        <v>-0.75842657775585565</v>
      </c>
      <c r="O342" s="8">
        <f t="shared" si="336"/>
        <v>1.2258119999999999</v>
      </c>
      <c r="P342" s="8">
        <f t="shared" si="332"/>
        <v>1.4908799117425571</v>
      </c>
      <c r="Q342" s="8">
        <f t="shared" si="337"/>
        <v>-8.5706312023980935E-3</v>
      </c>
      <c r="R342" s="8">
        <f t="shared" si="337"/>
        <v>4.7980800000000004E-2</v>
      </c>
      <c r="S342" s="8">
        <f t="shared" si="333"/>
        <v>5.8502293420158877E-2</v>
      </c>
      <c r="T342" s="8">
        <f t="shared" si="338"/>
        <v>-1.0162613446729682E-3</v>
      </c>
      <c r="U342" s="8">
        <f t="shared" si="338"/>
        <v>5.6734600000000004</v>
      </c>
      <c r="V342" s="8">
        <f t="shared" si="338"/>
        <v>4.9954465296970776</v>
      </c>
      <c r="W342" s="29">
        <f>'2.9 Biofuel 21 TWh'!D6</f>
        <v>186.84</v>
      </c>
      <c r="X342" s="35">
        <f t="shared" ref="X342:X370" si="347">W342-W341</f>
        <v>-0.16999999999998749</v>
      </c>
      <c r="Y342" s="29">
        <f>'2.9 Biofuel 21 TWh'!F6*k</f>
        <v>2.3331</v>
      </c>
      <c r="Z342" s="29">
        <f>'2.9 Biofuel 21 TWh'!G6*k</f>
        <v>1.7198999999999998</v>
      </c>
      <c r="AA342" s="29">
        <f>'2.9 Biofuel 21 TWh'!H6*k</f>
        <v>0.14280000000000001</v>
      </c>
      <c r="AB342" s="29">
        <f>'2.9 Biofuel 21 TWh'!I6/2</f>
        <v>0.46500000000000002</v>
      </c>
      <c r="AC342" s="29">
        <f t="shared" si="339"/>
        <v>1.0708929</v>
      </c>
      <c r="AD342" s="348">
        <f t="shared" si="340"/>
        <v>1.2251714999999999</v>
      </c>
      <c r="AE342" s="68">
        <f t="shared" si="341"/>
        <v>4.7595240000000004E-2</v>
      </c>
      <c r="AF342" s="36">
        <f t="shared" ref="AF342:AF370" si="348">AC342</f>
        <v>1.0708929</v>
      </c>
      <c r="AG342" s="33">
        <f t="shared" si="342"/>
        <v>13.432289595373968</v>
      </c>
      <c r="AH342" s="33">
        <f t="shared" ref="AH342:AH370" si="349">AG342-AG341</f>
        <v>-0.76722645406789347</v>
      </c>
      <c r="AI342" s="36">
        <f t="shared" ref="AI342:AI370" si="350">AD342</f>
        <v>1.2251714999999999</v>
      </c>
      <c r="AJ342" s="33">
        <f t="shared" si="343"/>
        <v>1.4896250243380535</v>
      </c>
      <c r="AK342" s="33">
        <f t="shared" ref="AK342:AK370" si="351">AJ342-AJ341</f>
        <v>-6.3500186069016529E-3</v>
      </c>
      <c r="AL342" s="60">
        <f t="shared" ref="AL342:AL370" si="352">AE342</f>
        <v>4.7595240000000004E-2</v>
      </c>
      <c r="AM342" s="60">
        <f t="shared" si="344"/>
        <v>5.8124306533785391E-2</v>
      </c>
      <c r="AN342" s="60">
        <f t="shared" ref="AN342:AN370" si="353">AM342-AM341</f>
        <v>-1.4370882310464558E-3</v>
      </c>
      <c r="AO342" s="34">
        <f t="shared" si="345"/>
        <v>6.0590400000000004</v>
      </c>
      <c r="AP342" s="34">
        <f t="shared" ref="AP342:AP370" si="354">X342+AO342+AK342+AN342+AH342</f>
        <v>5.1140264390941716</v>
      </c>
      <c r="AQ342" s="10">
        <f t="shared" ref="AQ342:AQ370" si="355">V342*3.67/5</f>
        <v>3.6666577527976552</v>
      </c>
      <c r="AR342" s="10">
        <f t="shared" ref="AR342:AR370" si="356">AP342*3.67/5</f>
        <v>3.7536954062951216</v>
      </c>
      <c r="AS342" s="10">
        <f t="shared" ref="AS342:AS370" si="357">(AR342-AQ342)</f>
        <v>8.7037653497466394E-2</v>
      </c>
      <c r="AT342" s="10">
        <f>SUM(AS$341:AS342)*5</f>
        <v>0.84663651828731812</v>
      </c>
    </row>
    <row r="343" spans="1:51" x14ac:dyDescent="0.25">
      <c r="A343" s="4">
        <v>15</v>
      </c>
      <c r="B343" s="18">
        <f t="shared" si="334"/>
        <v>2038</v>
      </c>
      <c r="C343" s="19">
        <f t="shared" si="330"/>
        <v>187.3</v>
      </c>
      <c r="D343" s="8">
        <f t="shared" ref="D343:L343" si="358">D27</f>
        <v>9.0000000000003411E-2</v>
      </c>
      <c r="E343" s="8">
        <f t="shared" si="358"/>
        <v>2.1923999999999997</v>
      </c>
      <c r="F343" s="8">
        <f t="shared" si="358"/>
        <v>1.6862999999999999</v>
      </c>
      <c r="G343" s="8">
        <f t="shared" si="358"/>
        <v>0.1386</v>
      </c>
      <c r="H343" s="8">
        <f t="shared" si="358"/>
        <v>0.12</v>
      </c>
      <c r="I343" s="8">
        <f t="shared" si="358"/>
        <v>1.0063115999999999</v>
      </c>
      <c r="J343" s="8">
        <f t="shared" si="358"/>
        <v>1.1779319999999998</v>
      </c>
      <c r="K343" s="8">
        <f t="shared" si="358"/>
        <v>4.4724959999999994E-2</v>
      </c>
      <c r="L343" s="8">
        <f t="shared" si="358"/>
        <v>1.0063115999999999</v>
      </c>
      <c r="M343" s="8">
        <f t="shared" si="331"/>
        <v>12.706620487201896</v>
      </c>
      <c r="N343" s="8">
        <f t="shared" si="336"/>
        <v>-0.73350508448411134</v>
      </c>
      <c r="O343" s="8">
        <f t="shared" si="336"/>
        <v>1.1779319999999998</v>
      </c>
      <c r="P343" s="8">
        <f t="shared" si="332"/>
        <v>1.4414848238819906</v>
      </c>
      <c r="Q343" s="8">
        <f t="shared" si="337"/>
        <v>-4.9395087860566456E-2</v>
      </c>
      <c r="R343" s="8">
        <f t="shared" si="337"/>
        <v>4.4724959999999994E-2</v>
      </c>
      <c r="S343" s="8">
        <f t="shared" si="333"/>
        <v>5.5066802098089868E-2</v>
      </c>
      <c r="T343" s="8">
        <f t="shared" si="338"/>
        <v>-3.4354913220690092E-3</v>
      </c>
      <c r="U343" s="8">
        <f t="shared" si="338"/>
        <v>5.3784900000000002</v>
      </c>
      <c r="V343" s="8">
        <f t="shared" si="338"/>
        <v>4.6821543363332569</v>
      </c>
      <c r="W343" s="29">
        <f>'2.9 Biofuel 21 TWh'!D7</f>
        <v>186.75</v>
      </c>
      <c r="X343" s="35">
        <f t="shared" si="347"/>
        <v>-9.0000000000003411E-2</v>
      </c>
      <c r="Y343" s="29">
        <f>'2.9 Biofuel 21 TWh'!F7*k</f>
        <v>2.1566999999999998</v>
      </c>
      <c r="Z343" s="29">
        <f>'2.9 Biofuel 21 TWh'!G7*k</f>
        <v>1.6737</v>
      </c>
      <c r="AA343" s="29">
        <f>'2.9 Biofuel 21 TWh'!H7*k</f>
        <v>0.13650000000000001</v>
      </c>
      <c r="AB343" s="29">
        <f>'2.9 Biofuel 21 TWh'!I7/2</f>
        <v>0.41499999999999998</v>
      </c>
      <c r="AC343" s="29">
        <f t="shared" si="339"/>
        <v>0.98992530000000001</v>
      </c>
      <c r="AD343" s="348">
        <f t="shared" si="340"/>
        <v>1.1643974999999998</v>
      </c>
      <c r="AE343" s="68">
        <f t="shared" si="341"/>
        <v>4.3996680000000003E-2</v>
      </c>
      <c r="AF343" s="36">
        <f t="shared" si="348"/>
        <v>0.98992530000000001</v>
      </c>
      <c r="AG343" s="33">
        <f t="shared" si="342"/>
        <v>12.683412573609475</v>
      </c>
      <c r="AH343" s="33">
        <f t="shared" si="349"/>
        <v>-0.74887702176449267</v>
      </c>
      <c r="AI343" s="36">
        <f t="shared" si="350"/>
        <v>1.1643974999999998</v>
      </c>
      <c r="AJ343" s="33">
        <f t="shared" si="343"/>
        <v>1.4277284890336532</v>
      </c>
      <c r="AK343" s="33">
        <f t="shared" si="351"/>
        <v>-6.1896535304400313E-2</v>
      </c>
      <c r="AL343" s="60">
        <f t="shared" si="352"/>
        <v>4.3996680000000003E-2</v>
      </c>
      <c r="AM343" s="60">
        <f t="shared" si="344"/>
        <v>5.4271702825451303E-2</v>
      </c>
      <c r="AN343" s="60">
        <f t="shared" si="353"/>
        <v>-3.8526037083340889E-3</v>
      </c>
      <c r="AO343" s="34">
        <f t="shared" si="345"/>
        <v>5.6964699999999997</v>
      </c>
      <c r="AP343" s="34">
        <f t="shared" si="354"/>
        <v>4.7918438392227687</v>
      </c>
      <c r="AQ343" s="10">
        <f t="shared" si="355"/>
        <v>3.4367012828686105</v>
      </c>
      <c r="AR343" s="10">
        <f t="shared" si="356"/>
        <v>3.5172133779895121</v>
      </c>
      <c r="AS343" s="10">
        <f t="shared" si="357"/>
        <v>8.0512095120901517E-2</v>
      </c>
      <c r="AT343" s="10">
        <f>SUM(AS$341:AS343)*5</f>
        <v>1.2491969938918257</v>
      </c>
    </row>
    <row r="344" spans="1:51" x14ac:dyDescent="0.25">
      <c r="A344" s="4">
        <v>20</v>
      </c>
      <c r="B344" s="18">
        <f t="shared" si="334"/>
        <v>2043</v>
      </c>
      <c r="C344" s="19">
        <f t="shared" si="330"/>
        <v>187.56</v>
      </c>
      <c r="D344" s="8">
        <f t="shared" ref="D344:L344" si="359">D28</f>
        <v>0.25999999999999091</v>
      </c>
      <c r="E344" s="8">
        <f t="shared" si="359"/>
        <v>2.0055000000000001</v>
      </c>
      <c r="F344" s="8">
        <f t="shared" si="359"/>
        <v>1.8837000000000002</v>
      </c>
      <c r="G344" s="8">
        <f t="shared" si="359"/>
        <v>0.14489999999999997</v>
      </c>
      <c r="H344" s="8">
        <f t="shared" si="359"/>
        <v>0.13500000000000001</v>
      </c>
      <c r="I344" s="8">
        <f t="shared" si="359"/>
        <v>0.92052450000000008</v>
      </c>
      <c r="J344" s="8">
        <f t="shared" si="359"/>
        <v>1.2071535</v>
      </c>
      <c r="K344" s="8">
        <f t="shared" si="359"/>
        <v>4.0912200000000003E-2</v>
      </c>
      <c r="L344" s="8">
        <f t="shared" si="359"/>
        <v>0.92052450000000008</v>
      </c>
      <c r="M344" s="8">
        <f t="shared" si="331"/>
        <v>11.982280122723683</v>
      </c>
      <c r="N344" s="8">
        <f t="shared" si="336"/>
        <v>-0.72434036447821271</v>
      </c>
      <c r="O344" s="8">
        <f t="shared" si="336"/>
        <v>1.2071535</v>
      </c>
      <c r="P344" s="8">
        <f t="shared" si="332"/>
        <v>1.461974423486113</v>
      </c>
      <c r="Q344" s="8">
        <f t="shared" si="337"/>
        <v>2.0489599604122333E-2</v>
      </c>
      <c r="R344" s="8">
        <f t="shared" si="337"/>
        <v>4.0912200000000003E-2</v>
      </c>
      <c r="S344" s="8">
        <f t="shared" si="333"/>
        <v>5.064672729545424E-2</v>
      </c>
      <c r="T344" s="8">
        <f t="shared" si="338"/>
        <v>-4.4200748026356276E-3</v>
      </c>
      <c r="U344" s="8">
        <f t="shared" si="338"/>
        <v>5.4198300000000001</v>
      </c>
      <c r="V344" s="8">
        <f t="shared" si="338"/>
        <v>4.9715591603232649</v>
      </c>
      <c r="W344" s="29">
        <f>'2.9 Biofuel 21 TWh'!D8</f>
        <v>186.95</v>
      </c>
      <c r="X344" s="35">
        <f t="shared" si="347"/>
        <v>0.19999999999998863</v>
      </c>
      <c r="Y344" s="29">
        <f>'2.9 Biofuel 21 TWh'!F8*k</f>
        <v>2.0306999999999999</v>
      </c>
      <c r="Z344" s="29">
        <f>'2.9 Biofuel 21 TWh'!G8*k</f>
        <v>1.8248999999999997</v>
      </c>
      <c r="AA344" s="29">
        <f>'2.9 Biofuel 21 TWh'!H8*k</f>
        <v>0.14280000000000001</v>
      </c>
      <c r="AB344" s="29">
        <f>'2.9 Biofuel 21 TWh'!I8/2</f>
        <v>0.44</v>
      </c>
      <c r="AC344" s="29">
        <f t="shared" si="339"/>
        <v>0.93209130000000007</v>
      </c>
      <c r="AD344" s="348">
        <f t="shared" si="340"/>
        <v>1.1909835</v>
      </c>
      <c r="AE344" s="68">
        <f t="shared" si="341"/>
        <v>4.1426280000000003E-2</v>
      </c>
      <c r="AF344" s="36">
        <f t="shared" si="348"/>
        <v>0.93209130000000007</v>
      </c>
      <c r="AG344" s="33">
        <f t="shared" si="342"/>
        <v>11.973643260472871</v>
      </c>
      <c r="AH344" s="33">
        <f t="shared" si="349"/>
        <v>-0.7097693131366043</v>
      </c>
      <c r="AI344" s="36">
        <f t="shared" si="350"/>
        <v>1.1909835</v>
      </c>
      <c r="AJ344" s="33">
        <f t="shared" si="343"/>
        <v>1.44337262407223</v>
      </c>
      <c r="AK344" s="33">
        <f t="shared" si="351"/>
        <v>1.5644135038576756E-2</v>
      </c>
      <c r="AL344" s="60">
        <f t="shared" si="352"/>
        <v>4.1426280000000003E-2</v>
      </c>
      <c r="AM344" s="60">
        <f t="shared" si="344"/>
        <v>5.1020252273604433E-2</v>
      </c>
      <c r="AN344" s="60">
        <f t="shared" si="353"/>
        <v>-3.2514505518468698E-3</v>
      </c>
      <c r="AO344" s="34">
        <f t="shared" si="345"/>
        <v>5.7699199999999999</v>
      </c>
      <c r="AP344" s="34">
        <f t="shared" si="354"/>
        <v>5.272543371350114</v>
      </c>
      <c r="AQ344" s="10">
        <f t="shared" si="355"/>
        <v>3.6491244236772764</v>
      </c>
      <c r="AR344" s="10">
        <f t="shared" si="356"/>
        <v>3.8700468345709838</v>
      </c>
      <c r="AS344" s="10">
        <f t="shared" si="357"/>
        <v>0.22092241089370734</v>
      </c>
      <c r="AT344" s="10">
        <f>SUM(AS$341:AS344)*5</f>
        <v>2.3538090483603624</v>
      </c>
    </row>
    <row r="345" spans="1:51" x14ac:dyDescent="0.25">
      <c r="A345" s="4">
        <v>25</v>
      </c>
      <c r="B345" s="18">
        <f t="shared" si="334"/>
        <v>2048</v>
      </c>
      <c r="C345" s="19">
        <f t="shared" si="330"/>
        <v>188.29</v>
      </c>
      <c r="D345" s="8">
        <f t="shared" ref="D345:L345" si="360">D29</f>
        <v>0.72999999999998977</v>
      </c>
      <c r="E345" s="8">
        <f t="shared" si="360"/>
        <v>2.0705999999999998</v>
      </c>
      <c r="F345" s="8">
        <f t="shared" si="360"/>
        <v>1.9047000000000001</v>
      </c>
      <c r="G345" s="8">
        <f t="shared" si="360"/>
        <v>0.14699999999999999</v>
      </c>
      <c r="H345" s="8">
        <f t="shared" si="360"/>
        <v>0.155</v>
      </c>
      <c r="I345" s="8">
        <f t="shared" si="360"/>
        <v>0.95040539999999996</v>
      </c>
      <c r="J345" s="8">
        <f t="shared" si="360"/>
        <v>1.2310829999999999</v>
      </c>
      <c r="K345" s="8">
        <f t="shared" si="360"/>
        <v>4.2240239999999998E-2</v>
      </c>
      <c r="L345" s="8">
        <f t="shared" si="360"/>
        <v>0.95040539999999996</v>
      </c>
      <c r="M345" s="8">
        <f t="shared" si="331"/>
        <v>11.381586110409053</v>
      </c>
      <c r="N345" s="8">
        <f t="shared" si="336"/>
        <v>-0.60069401231463004</v>
      </c>
      <c r="O345" s="8">
        <f t="shared" si="336"/>
        <v>1.2310829999999999</v>
      </c>
      <c r="P345" s="8">
        <f t="shared" si="332"/>
        <v>1.4895260071920808</v>
      </c>
      <c r="Q345" s="8">
        <f t="shared" si="337"/>
        <v>2.7551583705967886E-2</v>
      </c>
      <c r="R345" s="8">
        <f t="shared" si="337"/>
        <v>4.2240239999999998E-2</v>
      </c>
      <c r="S345" s="8">
        <f t="shared" si="333"/>
        <v>5.1193401078880374E-2</v>
      </c>
      <c r="T345" s="8">
        <f t="shared" si="338"/>
        <v>5.4667378342613399E-4</v>
      </c>
      <c r="U345" s="8">
        <f t="shared" si="338"/>
        <v>5.5604900000000006</v>
      </c>
      <c r="V345" s="8">
        <f t="shared" si="338"/>
        <v>5.7178942451747545</v>
      </c>
      <c r="W345" s="29">
        <f>'2.9 Biofuel 21 TWh'!D9</f>
        <v>187.56</v>
      </c>
      <c r="X345" s="35">
        <f t="shared" si="347"/>
        <v>0.61000000000001364</v>
      </c>
      <c r="Y345" s="29">
        <f>'2.9 Biofuel 21 TWh'!F9*k</f>
        <v>2.0390999999999999</v>
      </c>
      <c r="Z345" s="29">
        <f>'2.9 Biofuel 21 TWh'!G9*k</f>
        <v>1.8920999999999999</v>
      </c>
      <c r="AA345" s="29">
        <f>'2.9 Biofuel 21 TWh'!H9*k</f>
        <v>0.14489999999999997</v>
      </c>
      <c r="AB345" s="29">
        <f>'2.9 Biofuel 21 TWh'!I9/2</f>
        <v>0.43</v>
      </c>
      <c r="AC345" s="29">
        <f t="shared" si="339"/>
        <v>0.93594690000000003</v>
      </c>
      <c r="AD345" s="348">
        <f t="shared" si="340"/>
        <v>1.2185774999999999</v>
      </c>
      <c r="AE345" s="68">
        <f t="shared" si="341"/>
        <v>4.1597639999999998E-2</v>
      </c>
      <c r="AF345" s="36">
        <f t="shared" si="348"/>
        <v>0.93594690000000003</v>
      </c>
      <c r="AG345" s="33">
        <f t="shared" si="342"/>
        <v>11.359608785111497</v>
      </c>
      <c r="AH345" s="33">
        <f t="shared" si="349"/>
        <v>-0.61403447536137357</v>
      </c>
      <c r="AI345" s="36">
        <f t="shared" si="350"/>
        <v>1.2185774999999999</v>
      </c>
      <c r="AJ345" s="33">
        <f t="shared" si="343"/>
        <v>1.4737321425651237</v>
      </c>
      <c r="AK345" s="33">
        <f t="shared" si="351"/>
        <v>3.0359518492893756E-2</v>
      </c>
      <c r="AL345" s="60">
        <f t="shared" si="352"/>
        <v>4.1597639999999998E-2</v>
      </c>
      <c r="AM345" s="60">
        <f t="shared" si="344"/>
        <v>5.0616831590128517E-2</v>
      </c>
      <c r="AN345" s="60">
        <f t="shared" si="353"/>
        <v>-4.0342068347591631E-4</v>
      </c>
      <c r="AO345" s="34">
        <f t="shared" si="345"/>
        <v>5.8579299999999987</v>
      </c>
      <c r="AP345" s="34">
        <f t="shared" si="354"/>
        <v>5.8838516224480566</v>
      </c>
      <c r="AQ345" s="10">
        <f t="shared" si="355"/>
        <v>4.1969343759582696</v>
      </c>
      <c r="AR345" s="10">
        <f t="shared" si="356"/>
        <v>4.3187470908768741</v>
      </c>
      <c r="AS345" s="10">
        <f t="shared" si="357"/>
        <v>0.12181271491860457</v>
      </c>
      <c r="AT345" s="10">
        <f>SUM(AS$341:AS345)*5</f>
        <v>2.9628726229533853</v>
      </c>
    </row>
    <row r="346" spans="1:51" x14ac:dyDescent="0.25">
      <c r="A346" s="4">
        <v>30</v>
      </c>
      <c r="B346" s="18">
        <f t="shared" si="334"/>
        <v>2053</v>
      </c>
      <c r="C346" s="19">
        <f t="shared" si="330"/>
        <v>189.11</v>
      </c>
      <c r="D346" s="8">
        <f t="shared" ref="D346:L346" si="361">D30</f>
        <v>0.8200000000000216</v>
      </c>
      <c r="E346" s="8">
        <f t="shared" si="361"/>
        <v>2.1902999999999997</v>
      </c>
      <c r="F346" s="8">
        <f t="shared" si="361"/>
        <v>1.8878999999999999</v>
      </c>
      <c r="G346" s="8">
        <f t="shared" si="361"/>
        <v>0.14909999999999998</v>
      </c>
      <c r="H346" s="8">
        <f t="shared" si="361"/>
        <v>0.105</v>
      </c>
      <c r="I346" s="8">
        <f t="shared" si="361"/>
        <v>1.0053477</v>
      </c>
      <c r="J346" s="8">
        <f t="shared" si="361"/>
        <v>1.2540255</v>
      </c>
      <c r="K346" s="8">
        <f t="shared" si="361"/>
        <v>4.4682119999999999E-2</v>
      </c>
      <c r="L346" s="8">
        <f t="shared" si="361"/>
        <v>1.0053477</v>
      </c>
      <c r="M346" s="8">
        <f t="shared" si="331"/>
        <v>10.913593899619944</v>
      </c>
      <c r="N346" s="8">
        <f t="shared" si="336"/>
        <v>-0.46799221078910946</v>
      </c>
      <c r="O346" s="8">
        <f t="shared" si="336"/>
        <v>1.2540255</v>
      </c>
      <c r="P346" s="8">
        <f t="shared" si="332"/>
        <v>1.5173389851098107</v>
      </c>
      <c r="Q346" s="8">
        <f t="shared" si="337"/>
        <v>2.7812977917729853E-2</v>
      </c>
      <c r="R346" s="8">
        <f t="shared" si="337"/>
        <v>4.4682119999999999E-2</v>
      </c>
      <c r="S346" s="8">
        <f t="shared" si="333"/>
        <v>5.3731920263719757E-2</v>
      </c>
      <c r="T346" s="8">
        <f t="shared" si="338"/>
        <v>2.5385191848393829E-3</v>
      </c>
      <c r="U346" s="8">
        <f t="shared" si="338"/>
        <v>5.6319900000000001</v>
      </c>
      <c r="V346" s="8">
        <f t="shared" si="338"/>
        <v>6.0143492863134815</v>
      </c>
      <c r="W346" s="29">
        <f>'2.9 Biofuel 21 TWh'!D10</f>
        <v>188.33</v>
      </c>
      <c r="X346" s="35">
        <f t="shared" si="347"/>
        <v>0.77000000000001023</v>
      </c>
      <c r="Y346" s="29">
        <f>'2.9 Biofuel 21 TWh'!F10*k</f>
        <v>2.1398999999999999</v>
      </c>
      <c r="Z346" s="29">
        <f>'2.9 Biofuel 21 TWh'!G10*k</f>
        <v>1.8773999999999997</v>
      </c>
      <c r="AA346" s="29">
        <f>'2.9 Biofuel 21 TWh'!H10*k</f>
        <v>0.14699999999999999</v>
      </c>
      <c r="AB346" s="29">
        <f>'2.9 Biofuel 21 TWh'!I10/2</f>
        <v>0.435</v>
      </c>
      <c r="AC346" s="29">
        <f t="shared" si="339"/>
        <v>0.98221409999999998</v>
      </c>
      <c r="AD346" s="348">
        <f t="shared" si="340"/>
        <v>1.2376874999999998</v>
      </c>
      <c r="AE346" s="68">
        <f t="shared" si="341"/>
        <v>4.3653959999999999E-2</v>
      </c>
      <c r="AF346" s="36">
        <f t="shared" si="348"/>
        <v>0.98221409999999998</v>
      </c>
      <c r="AG346" s="33">
        <f t="shared" si="342"/>
        <v>10.871327926702415</v>
      </c>
      <c r="AH346" s="33">
        <f t="shared" si="349"/>
        <v>-0.48828085840908209</v>
      </c>
      <c r="AI346" s="36">
        <f t="shared" si="350"/>
        <v>1.2376874999999998</v>
      </c>
      <c r="AJ346" s="33">
        <f t="shared" si="343"/>
        <v>1.4982089979150945</v>
      </c>
      <c r="AK346" s="33">
        <f t="shared" si="351"/>
        <v>2.4476855349970794E-2</v>
      </c>
      <c r="AL346" s="60">
        <f t="shared" si="352"/>
        <v>4.3653959999999999E-2</v>
      </c>
      <c r="AM346" s="60">
        <f t="shared" si="344"/>
        <v>5.2601836214889335E-2</v>
      </c>
      <c r="AN346" s="60">
        <f t="shared" si="353"/>
        <v>1.985004624760818E-3</v>
      </c>
      <c r="AO346" s="34">
        <f t="shared" si="345"/>
        <v>5.9790899999999993</v>
      </c>
      <c r="AP346" s="34">
        <f t="shared" si="354"/>
        <v>6.2872710015656583</v>
      </c>
      <c r="AQ346" s="10">
        <f t="shared" si="355"/>
        <v>4.4145323761540949</v>
      </c>
      <c r="AR346" s="10">
        <f t="shared" si="356"/>
        <v>4.6148569151491934</v>
      </c>
      <c r="AS346" s="10">
        <f t="shared" si="357"/>
        <v>0.2003245389950985</v>
      </c>
      <c r="AT346" s="10">
        <f>SUM(AS$341:AS346)*5</f>
        <v>3.9644953179288778</v>
      </c>
    </row>
    <row r="347" spans="1:51" x14ac:dyDescent="0.25">
      <c r="A347" s="4">
        <v>35</v>
      </c>
      <c r="B347" s="18">
        <f t="shared" si="334"/>
        <v>2058</v>
      </c>
      <c r="C347" s="19">
        <f t="shared" si="330"/>
        <v>189.96</v>
      </c>
      <c r="D347" s="8">
        <f t="shared" ref="D347:L347" si="362">D31</f>
        <v>0.84999999999999432</v>
      </c>
      <c r="E347" s="8">
        <f t="shared" si="362"/>
        <v>2.0748000000000002</v>
      </c>
      <c r="F347" s="8">
        <f t="shared" si="362"/>
        <v>2.0055000000000001</v>
      </c>
      <c r="G347" s="8">
        <f t="shared" si="362"/>
        <v>0.15329999999999999</v>
      </c>
      <c r="H347" s="8">
        <f t="shared" si="362"/>
        <v>0.14499999999999999</v>
      </c>
      <c r="I347" s="8">
        <f t="shared" si="362"/>
        <v>0.9523332000000001</v>
      </c>
      <c r="J347" s="8">
        <f t="shared" si="362"/>
        <v>1.270416</v>
      </c>
      <c r="K347" s="8">
        <f t="shared" si="362"/>
        <v>4.232592000000001E-2</v>
      </c>
      <c r="L347" s="8">
        <f t="shared" si="362"/>
        <v>0.9523332000000001</v>
      </c>
      <c r="M347" s="8">
        <f t="shared" si="331"/>
        <v>10.453168516899286</v>
      </c>
      <c r="N347" s="8">
        <f t="shared" si="336"/>
        <v>-0.46042538272065769</v>
      </c>
      <c r="O347" s="8">
        <f t="shared" si="336"/>
        <v>1.270416</v>
      </c>
      <c r="P347" s="8">
        <f t="shared" si="332"/>
        <v>1.5386461714324653</v>
      </c>
      <c r="Q347" s="8">
        <f t="shared" si="337"/>
        <v>2.1307186322654603E-2</v>
      </c>
      <c r="R347" s="8">
        <f t="shared" si="337"/>
        <v>4.232592000000001E-2</v>
      </c>
      <c r="S347" s="8">
        <f t="shared" si="333"/>
        <v>5.1824471296162786E-2</v>
      </c>
      <c r="T347" s="8">
        <f t="shared" si="338"/>
        <v>-1.9074489675569711E-3</v>
      </c>
      <c r="U347" s="8">
        <f t="shared" si="338"/>
        <v>5.6921799999999996</v>
      </c>
      <c r="V347" s="8">
        <f t="shared" si="338"/>
        <v>6.101154354634434</v>
      </c>
      <c r="W347" s="29">
        <f>'2.9 Biofuel 21 TWh'!D11</f>
        <v>189.15</v>
      </c>
      <c r="X347" s="35">
        <f t="shared" si="347"/>
        <v>0.81999999999999318</v>
      </c>
      <c r="Y347" s="29">
        <f>'2.9 Biofuel 21 TWh'!F11*k</f>
        <v>2.0474999999999999</v>
      </c>
      <c r="Z347" s="29">
        <f>'2.9 Biofuel 21 TWh'!G11*k</f>
        <v>2.0055000000000001</v>
      </c>
      <c r="AA347" s="29">
        <f>'2.9 Biofuel 21 TWh'!H11*k</f>
        <v>0.1512</v>
      </c>
      <c r="AB347" s="29">
        <f>'2.9 Biofuel 21 TWh'!I11/2</f>
        <v>0.42</v>
      </c>
      <c r="AC347" s="29">
        <f t="shared" si="339"/>
        <v>0.93980249999999999</v>
      </c>
      <c r="AD347" s="348">
        <f t="shared" si="340"/>
        <v>1.2637274999999999</v>
      </c>
      <c r="AE347" s="68">
        <f t="shared" si="341"/>
        <v>4.1769000000000001E-2</v>
      </c>
      <c r="AF347" s="36">
        <f t="shared" si="348"/>
        <v>0.93980249999999999</v>
      </c>
      <c r="AG347" s="33">
        <f t="shared" si="342"/>
        <v>10.403843150367674</v>
      </c>
      <c r="AH347" s="33">
        <f t="shared" si="349"/>
        <v>-0.46748477633474117</v>
      </c>
      <c r="AI347" s="36">
        <f t="shared" si="350"/>
        <v>1.2637274999999999</v>
      </c>
      <c r="AJ347" s="33">
        <f t="shared" si="343"/>
        <v>1.5285759355151163</v>
      </c>
      <c r="AK347" s="33">
        <f t="shared" si="351"/>
        <v>3.0366937600021737E-2</v>
      </c>
      <c r="AL347" s="60">
        <f t="shared" si="352"/>
        <v>4.1769000000000001E-2</v>
      </c>
      <c r="AM347" s="60">
        <f t="shared" si="344"/>
        <v>5.1067778772603094E-2</v>
      </c>
      <c r="AN347" s="60">
        <f t="shared" si="353"/>
        <v>-1.5340574422862407E-3</v>
      </c>
      <c r="AO347" s="34">
        <f t="shared" si="345"/>
        <v>6.0114600000000005</v>
      </c>
      <c r="AP347" s="34">
        <f t="shared" si="354"/>
        <v>6.392808103822988</v>
      </c>
      <c r="AQ347" s="10">
        <f t="shared" si="355"/>
        <v>4.4782472963016744</v>
      </c>
      <c r="AR347" s="10">
        <f t="shared" si="356"/>
        <v>4.6923211482060729</v>
      </c>
      <c r="AS347" s="10">
        <f t="shared" si="357"/>
        <v>0.21407385190439854</v>
      </c>
      <c r="AT347" s="10">
        <f>SUM(AS$341:AS347)*5</f>
        <v>5.03486457745087</v>
      </c>
    </row>
    <row r="348" spans="1:51" x14ac:dyDescent="0.25">
      <c r="A348" s="4">
        <v>40</v>
      </c>
      <c r="B348" s="18">
        <f t="shared" si="334"/>
        <v>2063</v>
      </c>
      <c r="C348" s="19">
        <f t="shared" si="330"/>
        <v>190.86</v>
      </c>
      <c r="D348" s="8">
        <f t="shared" ref="D348:L348" si="363">D32</f>
        <v>0.90000000000000568</v>
      </c>
      <c r="E348" s="8">
        <f t="shared" si="363"/>
        <v>2.2008000000000001</v>
      </c>
      <c r="F348" s="8">
        <f t="shared" si="363"/>
        <v>1.9634999999999998</v>
      </c>
      <c r="G348" s="8">
        <f t="shared" si="363"/>
        <v>0.15329999999999999</v>
      </c>
      <c r="H348" s="8">
        <f t="shared" si="363"/>
        <v>0.15</v>
      </c>
      <c r="I348" s="8">
        <f t="shared" si="363"/>
        <v>1.0101672000000002</v>
      </c>
      <c r="J348" s="8">
        <f t="shared" si="363"/>
        <v>1.285326</v>
      </c>
      <c r="K348" s="8">
        <f t="shared" si="363"/>
        <v>4.4896320000000003E-2</v>
      </c>
      <c r="L348" s="8">
        <f t="shared" si="363"/>
        <v>1.0101672000000002</v>
      </c>
      <c r="M348" s="8">
        <f t="shared" si="331"/>
        <v>10.110178940615983</v>
      </c>
      <c r="N348" s="8">
        <f t="shared" si="336"/>
        <v>-0.34298957628330307</v>
      </c>
      <c r="O348" s="8">
        <f t="shared" si="336"/>
        <v>1.285326</v>
      </c>
      <c r="P348" s="8">
        <f t="shared" si="332"/>
        <v>1.5573227854166538</v>
      </c>
      <c r="Q348" s="8">
        <f t="shared" si="337"/>
        <v>1.8676613984188517E-2</v>
      </c>
      <c r="R348" s="8">
        <f t="shared" si="337"/>
        <v>4.4896320000000003E-2</v>
      </c>
      <c r="S348" s="8">
        <f t="shared" si="333"/>
        <v>5.4057678771231077E-2</v>
      </c>
      <c r="T348" s="8">
        <f t="shared" si="338"/>
        <v>2.2332074750682912E-3</v>
      </c>
      <c r="U348" s="8">
        <f t="shared" si="338"/>
        <v>5.8078799999999999</v>
      </c>
      <c r="V348" s="8">
        <f t="shared" si="338"/>
        <v>6.3858002451759592</v>
      </c>
      <c r="W348" s="29">
        <f>'2.9 Biofuel 21 TWh'!D12</f>
        <v>190.01</v>
      </c>
      <c r="X348" s="35">
        <f t="shared" si="347"/>
        <v>0.85999999999998522</v>
      </c>
      <c r="Y348" s="29">
        <f>'2.9 Biofuel 21 TWh'!F12*k</f>
        <v>2.1</v>
      </c>
      <c r="Z348" s="29">
        <f>'2.9 Biofuel 21 TWh'!G12*k</f>
        <v>2.0286</v>
      </c>
      <c r="AA348" s="29">
        <f>'2.9 Biofuel 21 TWh'!H12*k</f>
        <v>0.15539999999999998</v>
      </c>
      <c r="AB348" s="29">
        <f>'2.9 Biofuel 21 TWh'!I12/2</f>
        <v>0.42499999999999999</v>
      </c>
      <c r="AC348" s="29">
        <f t="shared" si="339"/>
        <v>0.96390000000000009</v>
      </c>
      <c r="AD348" s="348">
        <f t="shared" si="340"/>
        <v>1.2853680000000001</v>
      </c>
      <c r="AE348" s="68">
        <f t="shared" si="341"/>
        <v>4.2840000000000003E-2</v>
      </c>
      <c r="AF348" s="36">
        <f t="shared" si="348"/>
        <v>0.96390000000000009</v>
      </c>
      <c r="AG348" s="33">
        <f t="shared" si="342"/>
        <v>10.020971514997102</v>
      </c>
      <c r="AH348" s="33">
        <f t="shared" si="349"/>
        <v>-0.38287163537057189</v>
      </c>
      <c r="AI348" s="36">
        <f t="shared" si="350"/>
        <v>1.2853680000000001</v>
      </c>
      <c r="AJ348" s="33">
        <f t="shared" si="343"/>
        <v>1.5555846023903275</v>
      </c>
      <c r="AK348" s="33">
        <f t="shared" si="351"/>
        <v>2.7008666875211196E-2</v>
      </c>
      <c r="AL348" s="60">
        <f t="shared" si="352"/>
        <v>4.2840000000000003E-2</v>
      </c>
      <c r="AM348" s="60">
        <f t="shared" si="344"/>
        <v>5.1867593167560525E-2</v>
      </c>
      <c r="AN348" s="60">
        <f t="shared" si="353"/>
        <v>7.9981439495743073E-4</v>
      </c>
      <c r="AO348" s="34">
        <f t="shared" si="345"/>
        <v>6.1217000000000006</v>
      </c>
      <c r="AP348" s="34">
        <f t="shared" si="354"/>
        <v>6.6266368458995828</v>
      </c>
      <c r="AQ348" s="10">
        <f t="shared" si="355"/>
        <v>4.6871773799591541</v>
      </c>
      <c r="AR348" s="10">
        <f t="shared" si="356"/>
        <v>4.8639514448902936</v>
      </c>
      <c r="AS348" s="10">
        <f t="shared" si="357"/>
        <v>0.17677406493113956</v>
      </c>
      <c r="AT348" s="10">
        <f>SUM(AS$341:AS348)*5</f>
        <v>5.9187349021065678</v>
      </c>
    </row>
    <row r="349" spans="1:51" x14ac:dyDescent="0.25">
      <c r="A349" s="4">
        <v>45</v>
      </c>
      <c r="B349" s="18">
        <f t="shared" si="334"/>
        <v>2068</v>
      </c>
      <c r="C349" s="19">
        <f t="shared" si="330"/>
        <v>191.75</v>
      </c>
      <c r="D349" s="8">
        <f t="shared" ref="D349:L349" si="364">D33</f>
        <v>0.88999999999998636</v>
      </c>
      <c r="E349" s="8">
        <f t="shared" si="364"/>
        <v>2.1630000000000003</v>
      </c>
      <c r="F349" s="8">
        <f t="shared" si="364"/>
        <v>2.0684999999999998</v>
      </c>
      <c r="G349" s="8">
        <f t="shared" si="364"/>
        <v>0.1575</v>
      </c>
      <c r="H349" s="8">
        <f t="shared" si="364"/>
        <v>0.19</v>
      </c>
      <c r="I349" s="8">
        <f t="shared" si="364"/>
        <v>0.99281700000000017</v>
      </c>
      <c r="J349" s="8">
        <f t="shared" si="364"/>
        <v>1.3159649999999998</v>
      </c>
      <c r="K349" s="8">
        <f t="shared" si="364"/>
        <v>4.412520000000001E-2</v>
      </c>
      <c r="L349" s="8">
        <f t="shared" si="364"/>
        <v>0.99281700000000017</v>
      </c>
      <c r="M349" s="8">
        <f t="shared" si="331"/>
        <v>9.7942389717778564</v>
      </c>
      <c r="N349" s="8">
        <f t="shared" si="336"/>
        <v>-0.31593996883812636</v>
      </c>
      <c r="O349" s="8">
        <f t="shared" si="336"/>
        <v>1.3159649999999998</v>
      </c>
      <c r="P349" s="8">
        <f t="shared" si="332"/>
        <v>1.5912633755161094</v>
      </c>
      <c r="Q349" s="8">
        <f t="shared" si="337"/>
        <v>3.3940590099455603E-2</v>
      </c>
      <c r="R349" s="8">
        <f t="shared" si="337"/>
        <v>4.412520000000001E-2</v>
      </c>
      <c r="S349" s="8">
        <f t="shared" si="333"/>
        <v>5.3681337808585403E-2</v>
      </c>
      <c r="T349" s="8">
        <f t="shared" si="338"/>
        <v>-3.7634096264567429E-4</v>
      </c>
      <c r="U349" s="8">
        <f t="shared" si="338"/>
        <v>5.952700000000001</v>
      </c>
      <c r="V349" s="8">
        <f t="shared" si="338"/>
        <v>6.560324280298671</v>
      </c>
      <c r="W349" s="29">
        <f>'2.9 Biofuel 21 TWh'!D13</f>
        <v>190.8</v>
      </c>
      <c r="X349" s="35">
        <f t="shared" si="347"/>
        <v>0.79000000000002046</v>
      </c>
      <c r="Y349" s="29">
        <f>'2.9 Biofuel 21 TWh'!F13*k</f>
        <v>2.1692999999999998</v>
      </c>
      <c r="Z349" s="29">
        <f>'2.9 Biofuel 21 TWh'!G13*k</f>
        <v>2.0265</v>
      </c>
      <c r="AA349" s="29">
        <f>'2.9 Biofuel 21 TWh'!H13*k</f>
        <v>0.15539999999999998</v>
      </c>
      <c r="AB349" s="29">
        <f>'2.9 Biofuel 21 TWh'!I13/2</f>
        <v>0.435</v>
      </c>
      <c r="AC349" s="29">
        <f t="shared" si="339"/>
        <v>0.99570869999999989</v>
      </c>
      <c r="AD349" s="348">
        <f t="shared" si="340"/>
        <v>1.3015485</v>
      </c>
      <c r="AE349" s="68">
        <f t="shared" si="341"/>
        <v>4.4253719999999996E-2</v>
      </c>
      <c r="AF349" s="36">
        <f t="shared" si="348"/>
        <v>0.99570869999999989</v>
      </c>
      <c r="AG349" s="33">
        <f t="shared" si="342"/>
        <v>9.7194710971551412</v>
      </c>
      <c r="AH349" s="33">
        <f t="shared" si="349"/>
        <v>-0.30150041784196091</v>
      </c>
      <c r="AI349" s="36">
        <f t="shared" si="350"/>
        <v>1.3015485</v>
      </c>
      <c r="AJ349" s="33">
        <f t="shared" si="343"/>
        <v>1.576539605264895</v>
      </c>
      <c r="AK349" s="33">
        <f t="shared" si="351"/>
        <v>2.095500287456753E-2</v>
      </c>
      <c r="AL349" s="60">
        <f t="shared" si="352"/>
        <v>4.4253719999999996E-2</v>
      </c>
      <c r="AM349" s="60">
        <f t="shared" si="344"/>
        <v>5.342270171315177E-2</v>
      </c>
      <c r="AN349" s="60">
        <f t="shared" si="353"/>
        <v>1.5551085455912453E-3</v>
      </c>
      <c r="AO349" s="34">
        <f t="shared" si="345"/>
        <v>6.2220599999999999</v>
      </c>
      <c r="AP349" s="34">
        <f t="shared" si="354"/>
        <v>6.7330696935782184</v>
      </c>
      <c r="AQ349" s="10">
        <f t="shared" si="355"/>
        <v>4.8152780217392239</v>
      </c>
      <c r="AR349" s="10">
        <f t="shared" si="356"/>
        <v>4.9420731550864119</v>
      </c>
      <c r="AS349" s="10">
        <f t="shared" si="357"/>
        <v>0.12679513334718795</v>
      </c>
      <c r="AT349" s="10">
        <f>SUM(AS$341:AS349)*5</f>
        <v>6.5527105688425085</v>
      </c>
    </row>
    <row r="350" spans="1:51" x14ac:dyDescent="0.25">
      <c r="A350" s="4">
        <v>50</v>
      </c>
      <c r="B350" s="18">
        <f t="shared" si="334"/>
        <v>2073</v>
      </c>
      <c r="C350" s="19">
        <f t="shared" si="330"/>
        <v>192.59</v>
      </c>
      <c r="D350" s="8">
        <f t="shared" ref="D350:L350" si="365">D34</f>
        <v>0.84000000000000341</v>
      </c>
      <c r="E350" s="8">
        <f t="shared" si="365"/>
        <v>2.0726999999999998</v>
      </c>
      <c r="F350" s="8">
        <f t="shared" si="365"/>
        <v>2.2176</v>
      </c>
      <c r="G350" s="8">
        <f t="shared" si="365"/>
        <v>0.1638</v>
      </c>
      <c r="H350" s="8">
        <f t="shared" si="365"/>
        <v>0.155</v>
      </c>
      <c r="I350" s="8">
        <f t="shared" si="365"/>
        <v>0.95136929999999997</v>
      </c>
      <c r="J350" s="8">
        <f t="shared" si="365"/>
        <v>1.3504995</v>
      </c>
      <c r="K350" s="8">
        <f t="shared" si="365"/>
        <v>4.2283080000000001E-2</v>
      </c>
      <c r="L350" s="8">
        <f t="shared" si="365"/>
        <v>0.95136929999999997</v>
      </c>
      <c r="M350" s="8">
        <f t="shared" si="331"/>
        <v>9.4777495539380645</v>
      </c>
      <c r="N350" s="8">
        <f t="shared" si="336"/>
        <v>-0.3164894178397919</v>
      </c>
      <c r="O350" s="8">
        <f t="shared" si="336"/>
        <v>1.3504995</v>
      </c>
      <c r="P350" s="8">
        <f t="shared" si="332"/>
        <v>1.631797780870309</v>
      </c>
      <c r="Q350" s="8">
        <f t="shared" si="337"/>
        <v>4.053440535419961E-2</v>
      </c>
      <c r="R350" s="8">
        <f t="shared" si="337"/>
        <v>4.2283080000000001E-2</v>
      </c>
      <c r="S350" s="8">
        <f t="shared" si="333"/>
        <v>5.177268949690414E-2</v>
      </c>
      <c r="T350" s="8">
        <f t="shared" si="338"/>
        <v>-1.908648311681263E-3</v>
      </c>
      <c r="U350" s="8">
        <f t="shared" si="338"/>
        <v>5.9918300000000011</v>
      </c>
      <c r="V350" s="8">
        <f t="shared" si="338"/>
        <v>6.5539663392027316</v>
      </c>
      <c r="W350" s="29">
        <f>'2.9 Biofuel 21 TWh'!D14</f>
        <v>191.61</v>
      </c>
      <c r="X350" s="35">
        <f t="shared" si="347"/>
        <v>0.81000000000000227</v>
      </c>
      <c r="Y350" s="29">
        <f>'2.9 Biofuel 21 TWh'!F14*k</f>
        <v>2.0769000000000002</v>
      </c>
      <c r="Z350" s="29">
        <f>'2.9 Biofuel 21 TWh'!G14*k</f>
        <v>2.1524999999999999</v>
      </c>
      <c r="AA350" s="29">
        <f>'2.9 Biofuel 21 TWh'!H14*k</f>
        <v>0.15959999999999999</v>
      </c>
      <c r="AB350" s="29">
        <f>'2.9 Biofuel 21 TWh'!I14/2</f>
        <v>0.47</v>
      </c>
      <c r="AC350" s="29">
        <f t="shared" si="339"/>
        <v>0.95329710000000012</v>
      </c>
      <c r="AD350" s="348">
        <f t="shared" si="340"/>
        <v>1.3267905</v>
      </c>
      <c r="AE350" s="68">
        <f t="shared" si="341"/>
        <v>4.2368760000000005E-2</v>
      </c>
      <c r="AF350" s="36">
        <f t="shared" si="348"/>
        <v>0.95329710000000012</v>
      </c>
      <c r="AG350" s="33">
        <f t="shared" si="342"/>
        <v>9.4145881385688064</v>
      </c>
      <c r="AH350" s="33">
        <f t="shared" si="349"/>
        <v>-0.30488295858633485</v>
      </c>
      <c r="AI350" s="36">
        <f t="shared" si="350"/>
        <v>1.3267905</v>
      </c>
      <c r="AJ350" s="33">
        <f t="shared" si="343"/>
        <v>1.6054859614229926</v>
      </c>
      <c r="AK350" s="33">
        <f t="shared" si="351"/>
        <v>2.8946356158097597E-2</v>
      </c>
      <c r="AL350" s="60">
        <f t="shared" si="352"/>
        <v>4.2368760000000005E-2</v>
      </c>
      <c r="AM350" s="60">
        <f t="shared" si="344"/>
        <v>5.1812648662668957E-2</v>
      </c>
      <c r="AN350" s="60">
        <f t="shared" si="353"/>
        <v>-1.6100530504828126E-3</v>
      </c>
      <c r="AO350" s="34">
        <f t="shared" si="345"/>
        <v>6.3167</v>
      </c>
      <c r="AP350" s="34">
        <f t="shared" si="354"/>
        <v>6.849153344521282</v>
      </c>
      <c r="AQ350" s="10">
        <f t="shared" si="355"/>
        <v>4.8106112929748051</v>
      </c>
      <c r="AR350" s="10">
        <f t="shared" si="356"/>
        <v>5.0272785548786212</v>
      </c>
      <c r="AS350" s="10">
        <f t="shared" si="357"/>
        <v>0.21666726190381613</v>
      </c>
      <c r="AT350" s="10">
        <f>SUM(AS$341:AS350)*5</f>
        <v>7.6360468783615882</v>
      </c>
    </row>
    <row r="351" spans="1:51" x14ac:dyDescent="0.25">
      <c r="A351" s="4">
        <v>55</v>
      </c>
      <c r="B351" s="18">
        <f t="shared" si="334"/>
        <v>2078</v>
      </c>
      <c r="C351" s="19">
        <f t="shared" si="330"/>
        <v>193.45</v>
      </c>
      <c r="D351" s="8">
        <f t="shared" ref="D351:L351" si="366">D35</f>
        <v>0.85999999999998522</v>
      </c>
      <c r="E351" s="8">
        <f t="shared" si="366"/>
        <v>2.1126</v>
      </c>
      <c r="F351" s="8">
        <f t="shared" si="366"/>
        <v>2.2637999999999998</v>
      </c>
      <c r="G351" s="8">
        <f t="shared" si="366"/>
        <v>0.16800000000000001</v>
      </c>
      <c r="H351" s="8">
        <f t="shared" si="366"/>
        <v>0.16</v>
      </c>
      <c r="I351" s="8">
        <f t="shared" si="366"/>
        <v>0.96968340000000008</v>
      </c>
      <c r="J351" s="8">
        <f t="shared" si="366"/>
        <v>1.377831</v>
      </c>
      <c r="K351" s="8">
        <f t="shared" si="366"/>
        <v>4.3097040000000003E-2</v>
      </c>
      <c r="L351" s="8">
        <f t="shared" si="366"/>
        <v>0.96968340000000008</v>
      </c>
      <c r="M351" s="8">
        <f t="shared" si="331"/>
        <v>9.2205436129603697</v>
      </c>
      <c r="N351" s="8">
        <f t="shared" si="336"/>
        <v>-0.25720594097769478</v>
      </c>
      <c r="O351" s="8">
        <f t="shared" si="336"/>
        <v>1.377831</v>
      </c>
      <c r="P351" s="8">
        <f t="shared" si="332"/>
        <v>1.6662948190946389</v>
      </c>
      <c r="Q351" s="8">
        <f t="shared" si="337"/>
        <v>3.4497038224329923E-2</v>
      </c>
      <c r="R351" s="8">
        <f t="shared" si="337"/>
        <v>4.3097040000000003E-2</v>
      </c>
      <c r="S351" s="8">
        <f t="shared" si="333"/>
        <v>5.2249244955881617E-2</v>
      </c>
      <c r="T351" s="8">
        <f t="shared" si="338"/>
        <v>4.7655545897747759E-4</v>
      </c>
      <c r="U351" s="8">
        <f t="shared" si="338"/>
        <v>6.1157200000000014</v>
      </c>
      <c r="V351" s="8">
        <f t="shared" si="338"/>
        <v>6.7534876527055996</v>
      </c>
      <c r="W351" s="29">
        <f>'2.9 Biofuel 21 TWh'!D15</f>
        <v>192.39</v>
      </c>
      <c r="X351" s="35">
        <f t="shared" si="347"/>
        <v>0.77999999999997272</v>
      </c>
      <c r="Y351" s="29">
        <f>'2.9 Biofuel 21 TWh'!F15*k</f>
        <v>2.0516999999999999</v>
      </c>
      <c r="Z351" s="29">
        <f>'2.9 Biofuel 21 TWh'!G15*k</f>
        <v>2.2197</v>
      </c>
      <c r="AA351" s="29">
        <f>'2.9 Biofuel 21 TWh'!H15*k</f>
        <v>0.1638</v>
      </c>
      <c r="AB351" s="29">
        <f>'2.9 Biofuel 21 TWh'!I15/2</f>
        <v>0.44</v>
      </c>
      <c r="AC351" s="29">
        <f t="shared" si="339"/>
        <v>0.94173030000000002</v>
      </c>
      <c r="AD351" s="348">
        <f t="shared" si="340"/>
        <v>1.3461524999999999</v>
      </c>
      <c r="AE351" s="68">
        <f t="shared" si="341"/>
        <v>4.1854679999999998E-2</v>
      </c>
      <c r="AF351" s="36">
        <f t="shared" si="348"/>
        <v>0.94173030000000002</v>
      </c>
      <c r="AG351" s="33">
        <f t="shared" si="342"/>
        <v>9.1376053072320822</v>
      </c>
      <c r="AH351" s="33">
        <f t="shared" si="349"/>
        <v>-0.27698283133672419</v>
      </c>
      <c r="AI351" s="36">
        <f t="shared" si="350"/>
        <v>1.3461524999999999</v>
      </c>
      <c r="AJ351" s="33">
        <f t="shared" si="343"/>
        <v>1.6299650026055004</v>
      </c>
      <c r="AK351" s="33">
        <f t="shared" si="351"/>
        <v>2.4479041182507766E-2</v>
      </c>
      <c r="AL351" s="60">
        <f t="shared" si="352"/>
        <v>4.1854679999999998E-2</v>
      </c>
      <c r="AM351" s="60">
        <f t="shared" si="344"/>
        <v>5.101394880515233E-2</v>
      </c>
      <c r="AN351" s="60">
        <f t="shared" si="353"/>
        <v>-7.9869985751662709E-4</v>
      </c>
      <c r="AO351" s="34">
        <f t="shared" si="345"/>
        <v>6.3377600000000012</v>
      </c>
      <c r="AP351" s="34">
        <f t="shared" si="354"/>
        <v>6.8644575099882408</v>
      </c>
      <c r="AQ351" s="10">
        <f t="shared" si="355"/>
        <v>4.9570599370859103</v>
      </c>
      <c r="AR351" s="10">
        <f t="shared" si="356"/>
        <v>5.038511812331369</v>
      </c>
      <c r="AS351" s="10">
        <f t="shared" si="357"/>
        <v>8.1451875245458716E-2</v>
      </c>
      <c r="AT351" s="10">
        <f>SUM(AS$341:AS351)*5</f>
        <v>8.0433062545888827</v>
      </c>
    </row>
    <row r="352" spans="1:51" x14ac:dyDescent="0.25">
      <c r="A352" s="4">
        <v>60</v>
      </c>
      <c r="B352" s="18">
        <f t="shared" si="334"/>
        <v>2083</v>
      </c>
      <c r="C352" s="19">
        <f t="shared" si="330"/>
        <v>194.16</v>
      </c>
      <c r="D352" s="8">
        <f t="shared" ref="D352:L352" si="367">D36</f>
        <v>0.71000000000000796</v>
      </c>
      <c r="E352" s="8">
        <f t="shared" si="367"/>
        <v>2.0223</v>
      </c>
      <c r="F352" s="8">
        <f t="shared" si="367"/>
        <v>2.3771999999999998</v>
      </c>
      <c r="G352" s="8">
        <f t="shared" si="367"/>
        <v>0.1701</v>
      </c>
      <c r="H352" s="8">
        <f t="shared" si="367"/>
        <v>0.24</v>
      </c>
      <c r="I352" s="8">
        <f t="shared" si="367"/>
        <v>0.9282357</v>
      </c>
      <c r="J352" s="8">
        <f t="shared" si="367"/>
        <v>1.3987995</v>
      </c>
      <c r="K352" s="8">
        <f t="shared" si="367"/>
        <v>4.125492E-2</v>
      </c>
      <c r="L352" s="8">
        <f t="shared" si="367"/>
        <v>0.9282357</v>
      </c>
      <c r="M352" s="8">
        <f t="shared" si="331"/>
        <v>8.9551851361591304</v>
      </c>
      <c r="N352" s="8">
        <f t="shared" si="336"/>
        <v>-0.26535847680123936</v>
      </c>
      <c r="O352" s="8">
        <f t="shared" si="336"/>
        <v>1.3987995</v>
      </c>
      <c r="P352" s="8">
        <f t="shared" si="332"/>
        <v>1.6933615915094578</v>
      </c>
      <c r="Q352" s="8">
        <f t="shared" si="337"/>
        <v>2.7066772414818807E-2</v>
      </c>
      <c r="R352" s="8">
        <f t="shared" si="337"/>
        <v>4.125492E-2</v>
      </c>
      <c r="S352" s="8">
        <f t="shared" si="333"/>
        <v>5.0491368855045224E-2</v>
      </c>
      <c r="T352" s="8">
        <f t="shared" si="338"/>
        <v>-1.7578761008363933E-3</v>
      </c>
      <c r="U352" s="8">
        <f t="shared" si="338"/>
        <v>6.2524799999999994</v>
      </c>
      <c r="V352" s="8">
        <f t="shared" si="338"/>
        <v>6.72243041951275</v>
      </c>
      <c r="W352" s="29">
        <f>'2.9 Biofuel 21 TWh'!D16</f>
        <v>193.06</v>
      </c>
      <c r="X352" s="35">
        <f t="shared" si="347"/>
        <v>0.67000000000001592</v>
      </c>
      <c r="Y352" s="29">
        <f>'2.9 Biofuel 21 TWh'!F16*k</f>
        <v>1.9866000000000001</v>
      </c>
      <c r="Z352" s="29">
        <f>'2.9 Biofuel 21 TWh'!G16*k</f>
        <v>2.3519999999999999</v>
      </c>
      <c r="AA352" s="29">
        <f>'2.9 Biofuel 21 TWh'!H16*k</f>
        <v>0.16800000000000001</v>
      </c>
      <c r="AB352" s="29">
        <f>'2.9 Biofuel 21 TWh'!I16/2</f>
        <v>0.56999999999999995</v>
      </c>
      <c r="AC352" s="29">
        <f t="shared" si="339"/>
        <v>0.91184940000000014</v>
      </c>
      <c r="AD352" s="348">
        <f t="shared" si="340"/>
        <v>1.380477</v>
      </c>
      <c r="AE352" s="68">
        <f t="shared" si="341"/>
        <v>4.0526640000000003E-2</v>
      </c>
      <c r="AF352" s="36">
        <f t="shared" si="348"/>
        <v>0.91184940000000014</v>
      </c>
      <c r="AG352" s="33">
        <f t="shared" si="342"/>
        <v>8.8665968473885428</v>
      </c>
      <c r="AH352" s="33">
        <f t="shared" si="349"/>
        <v>-0.27100845984353938</v>
      </c>
      <c r="AI352" s="36">
        <f t="shared" si="350"/>
        <v>1.380477</v>
      </c>
      <c r="AJ352" s="33">
        <f t="shared" si="343"/>
        <v>1.6686168266097745</v>
      </c>
      <c r="AK352" s="33">
        <f t="shared" si="351"/>
        <v>3.8651824004274138E-2</v>
      </c>
      <c r="AL352" s="60">
        <f t="shared" si="352"/>
        <v>4.0526640000000003E-2</v>
      </c>
      <c r="AM352" s="60">
        <f t="shared" si="344"/>
        <v>4.9544717283806647E-2</v>
      </c>
      <c r="AN352" s="60">
        <f t="shared" si="353"/>
        <v>-1.4692315213456833E-3</v>
      </c>
      <c r="AO352" s="34">
        <f t="shared" si="345"/>
        <v>6.5995800000000004</v>
      </c>
      <c r="AP352" s="34">
        <f t="shared" si="354"/>
        <v>7.035754132639406</v>
      </c>
      <c r="AQ352" s="10">
        <f t="shared" si="355"/>
        <v>4.9342639279223581</v>
      </c>
      <c r="AR352" s="10">
        <f t="shared" si="356"/>
        <v>5.1642435333573236</v>
      </c>
      <c r="AS352" s="10">
        <f t="shared" si="357"/>
        <v>0.22997960543496543</v>
      </c>
      <c r="AT352" s="10">
        <f>SUM(AS$341:AS352)*5</f>
        <v>9.193204281763709</v>
      </c>
    </row>
    <row r="353" spans="1:46" x14ac:dyDescent="0.25">
      <c r="A353" s="4">
        <v>65</v>
      </c>
      <c r="B353" s="18">
        <f t="shared" si="334"/>
        <v>2088</v>
      </c>
      <c r="C353" s="19">
        <f t="shared" si="330"/>
        <v>194.58</v>
      </c>
      <c r="D353" s="8">
        <f t="shared" ref="D353:L353" si="368">D37</f>
        <v>0.42000000000001592</v>
      </c>
      <c r="E353" s="8">
        <f t="shared" si="368"/>
        <v>2.1944999999999997</v>
      </c>
      <c r="F353" s="8">
        <f t="shared" si="368"/>
        <v>2.2469999999999999</v>
      </c>
      <c r="G353" s="8">
        <f t="shared" si="368"/>
        <v>0.16800000000000001</v>
      </c>
      <c r="H353" s="8">
        <f t="shared" si="368"/>
        <v>0.27500000000000002</v>
      </c>
      <c r="I353" s="8">
        <f t="shared" si="368"/>
        <v>1.0072755</v>
      </c>
      <c r="J353" s="8">
        <f t="shared" si="368"/>
        <v>1.3915124999999997</v>
      </c>
      <c r="K353" s="8">
        <f t="shared" si="368"/>
        <v>4.4767799999999996E-2</v>
      </c>
      <c r="L353" s="8">
        <f t="shared" si="368"/>
        <v>1.0072755</v>
      </c>
      <c r="M353" s="8">
        <f t="shared" si="331"/>
        <v>8.8032169647044096</v>
      </c>
      <c r="N353" s="8">
        <f t="shared" si="336"/>
        <v>-0.15196817145472075</v>
      </c>
      <c r="O353" s="8">
        <f t="shared" si="336"/>
        <v>1.3915124999999997</v>
      </c>
      <c r="P353" s="8">
        <f t="shared" si="332"/>
        <v>1.6908593660892952</v>
      </c>
      <c r="Q353" s="8">
        <f t="shared" si="337"/>
        <v>-2.5022254201625405E-3</v>
      </c>
      <c r="R353" s="8">
        <f t="shared" si="337"/>
        <v>4.4767799999999996E-2</v>
      </c>
      <c r="S353" s="8">
        <f t="shared" si="333"/>
        <v>5.3693497327198428E-2</v>
      </c>
      <c r="T353" s="8">
        <f t="shared" si="338"/>
        <v>3.202128472153204E-3</v>
      </c>
      <c r="U353" s="8">
        <f t="shared" si="338"/>
        <v>6.34985</v>
      </c>
      <c r="V353" s="8">
        <f t="shared" si="338"/>
        <v>6.6185817315972857</v>
      </c>
      <c r="W353" s="29">
        <f>'2.9 Biofuel 21 TWh'!D17</f>
        <v>193.45</v>
      </c>
      <c r="X353" s="35">
        <f t="shared" si="347"/>
        <v>0.38999999999998636</v>
      </c>
      <c r="Y353" s="29">
        <f>'2.9 Biofuel 21 TWh'!F17*k</f>
        <v>2.0916000000000001</v>
      </c>
      <c r="Z353" s="29">
        <f>'2.9 Biofuel 21 TWh'!G17*k</f>
        <v>2.2532999999999999</v>
      </c>
      <c r="AA353" s="29">
        <f>'2.9 Biofuel 21 TWh'!H17*k</f>
        <v>0.16589999999999999</v>
      </c>
      <c r="AB353" s="29">
        <f>'2.9 Biofuel 21 TWh'!I17/2</f>
        <v>0.55000000000000004</v>
      </c>
      <c r="AC353" s="29">
        <f t="shared" si="339"/>
        <v>0.96004440000000013</v>
      </c>
      <c r="AD353" s="348">
        <f t="shared" si="340"/>
        <v>1.3686959999999999</v>
      </c>
      <c r="AE353" s="68">
        <f t="shared" si="341"/>
        <v>4.2668640000000008E-2</v>
      </c>
      <c r="AF353" s="36">
        <f t="shared" si="348"/>
        <v>0.96004440000000013</v>
      </c>
      <c r="AG353" s="33">
        <f t="shared" si="342"/>
        <v>8.6788652800137349</v>
      </c>
      <c r="AH353" s="33">
        <f t="shared" si="349"/>
        <v>-0.1877315673748079</v>
      </c>
      <c r="AI353" s="36">
        <f t="shared" si="350"/>
        <v>1.3686959999999999</v>
      </c>
      <c r="AJ353" s="33">
        <f t="shared" si="343"/>
        <v>1.6636685683244372</v>
      </c>
      <c r="AK353" s="33">
        <f t="shared" si="351"/>
        <v>-4.9482582853372925E-3</v>
      </c>
      <c r="AL353" s="60">
        <f t="shared" si="352"/>
        <v>4.2668640000000008E-2</v>
      </c>
      <c r="AM353" s="60">
        <f t="shared" si="344"/>
        <v>5.1426991390837513E-2</v>
      </c>
      <c r="AN353" s="60">
        <f t="shared" si="353"/>
        <v>1.8822741070308666E-3</v>
      </c>
      <c r="AO353" s="34">
        <f t="shared" si="345"/>
        <v>6.57904</v>
      </c>
      <c r="AP353" s="34">
        <f t="shared" si="354"/>
        <v>6.7782424484468713</v>
      </c>
      <c r="AQ353" s="10">
        <f t="shared" si="355"/>
        <v>4.8580389909924078</v>
      </c>
      <c r="AR353" s="10">
        <f t="shared" si="356"/>
        <v>4.9752299571600034</v>
      </c>
      <c r="AS353" s="10">
        <f t="shared" si="357"/>
        <v>0.11719096616759561</v>
      </c>
      <c r="AT353" s="10">
        <f>SUM(AS$341:AS353)*5</f>
        <v>9.7791591126016879</v>
      </c>
    </row>
    <row r="354" spans="1:46" x14ac:dyDescent="0.25">
      <c r="A354" s="4">
        <v>70</v>
      </c>
      <c r="B354" s="18">
        <f t="shared" si="334"/>
        <v>2093</v>
      </c>
      <c r="C354" s="19">
        <f t="shared" si="330"/>
        <v>194.91</v>
      </c>
      <c r="D354" s="8">
        <f t="shared" ref="D354:L354" si="369">D38</f>
        <v>0.32999999999998408</v>
      </c>
      <c r="E354" s="8">
        <f t="shared" si="369"/>
        <v>2.3561999999999999</v>
      </c>
      <c r="F354" s="8">
        <f t="shared" si="369"/>
        <v>2.0453999999999999</v>
      </c>
      <c r="G354" s="8">
        <f t="shared" si="369"/>
        <v>0.16170000000000001</v>
      </c>
      <c r="H354" s="8">
        <f t="shared" si="369"/>
        <v>0.28499999999999998</v>
      </c>
      <c r="I354" s="8">
        <f t="shared" si="369"/>
        <v>1.0814957999999999</v>
      </c>
      <c r="J354" s="8">
        <f t="shared" si="369"/>
        <v>1.3545209999999999</v>
      </c>
      <c r="K354" s="8">
        <f t="shared" si="369"/>
        <v>4.8066480000000002E-2</v>
      </c>
      <c r="L354" s="8">
        <f t="shared" si="369"/>
        <v>1.0814957999999999</v>
      </c>
      <c r="M354" s="8">
        <f t="shared" si="331"/>
        <v>8.7451412874414203</v>
      </c>
      <c r="N354" s="8">
        <f t="shared" si="336"/>
        <v>-5.8075677262989345E-2</v>
      </c>
      <c r="O354" s="8">
        <f t="shared" si="336"/>
        <v>1.3545209999999999</v>
      </c>
      <c r="P354" s="8">
        <f t="shared" si="332"/>
        <v>1.6534255309486319</v>
      </c>
      <c r="Q354" s="8">
        <f t="shared" si="337"/>
        <v>-3.7433835140663341E-2</v>
      </c>
      <c r="R354" s="8">
        <f t="shared" si="337"/>
        <v>4.8066480000000002E-2</v>
      </c>
      <c r="S354" s="8">
        <f t="shared" si="333"/>
        <v>5.7558239016420945E-2</v>
      </c>
      <c r="T354" s="8">
        <f t="shared" si="338"/>
        <v>3.8647416892225173E-3</v>
      </c>
      <c r="U354" s="8">
        <f t="shared" si="338"/>
        <v>6.3027899999999999</v>
      </c>
      <c r="V354" s="8">
        <f t="shared" si="338"/>
        <v>6.5411452292855534</v>
      </c>
      <c r="W354" s="29">
        <f>'2.9 Biofuel 21 TWh'!D18</f>
        <v>193.74</v>
      </c>
      <c r="X354" s="35">
        <f t="shared" si="347"/>
        <v>0.29000000000002046</v>
      </c>
      <c r="Y354" s="29">
        <f>'2.9 Biofuel 21 TWh'!F18*k</f>
        <v>2.2658999999999998</v>
      </c>
      <c r="Z354" s="29">
        <f>'2.9 Biofuel 21 TWh'!G18*k</f>
        <v>2.0286</v>
      </c>
      <c r="AA354" s="29">
        <f>'2.9 Biofuel 21 TWh'!H18*k</f>
        <v>0.1575</v>
      </c>
      <c r="AB354" s="29">
        <f>'2.9 Biofuel 21 TWh'!I18/2</f>
        <v>0.505</v>
      </c>
      <c r="AC354" s="29">
        <f t="shared" si="339"/>
        <v>1.0400480999999999</v>
      </c>
      <c r="AD354" s="348">
        <f t="shared" si="340"/>
        <v>1.3260135</v>
      </c>
      <c r="AE354" s="68">
        <f t="shared" si="341"/>
        <v>4.6224359999999999E-2</v>
      </c>
      <c r="AF354" s="36">
        <f t="shared" si="348"/>
        <v>1.0400480999999999</v>
      </c>
      <c r="AG354" s="33">
        <f t="shared" si="342"/>
        <v>8.5954391582871317</v>
      </c>
      <c r="AH354" s="33">
        <f t="shared" si="349"/>
        <v>-8.3426121726603242E-2</v>
      </c>
      <c r="AI354" s="36">
        <f t="shared" si="350"/>
        <v>1.3260135</v>
      </c>
      <c r="AJ354" s="33">
        <f t="shared" si="343"/>
        <v>1.6201113315772813</v>
      </c>
      <c r="AK354" s="33">
        <f t="shared" si="351"/>
        <v>-4.3557236747155947E-2</v>
      </c>
      <c r="AL354" s="60">
        <f t="shared" si="352"/>
        <v>4.6224359999999999E-2</v>
      </c>
      <c r="AM354" s="60">
        <f t="shared" si="344"/>
        <v>5.5315453587120852E-2</v>
      </c>
      <c r="AN354" s="60">
        <f t="shared" si="353"/>
        <v>3.8884621962833391E-3</v>
      </c>
      <c r="AO354" s="34">
        <f t="shared" si="345"/>
        <v>6.4440999999999988</v>
      </c>
      <c r="AP354" s="34">
        <f t="shared" si="354"/>
        <v>6.611005103722543</v>
      </c>
      <c r="AQ354" s="10">
        <f t="shared" si="355"/>
        <v>4.8012005982955959</v>
      </c>
      <c r="AR354" s="10">
        <f t="shared" si="356"/>
        <v>4.8524777461323465</v>
      </c>
      <c r="AS354" s="10">
        <f t="shared" si="357"/>
        <v>5.1277147836750636E-2</v>
      </c>
      <c r="AT354" s="10">
        <f>SUM(AS$341:AS354)*5</f>
        <v>10.03554485178544</v>
      </c>
    </row>
    <row r="355" spans="1:46" x14ac:dyDescent="0.25">
      <c r="A355" s="4">
        <v>75</v>
      </c>
      <c r="B355" s="18">
        <f t="shared" si="334"/>
        <v>2098</v>
      </c>
      <c r="C355" s="19">
        <f t="shared" si="330"/>
        <v>195.12</v>
      </c>
      <c r="D355" s="8">
        <f t="shared" ref="D355:L355" si="370">D39</f>
        <v>0.21000000000000796</v>
      </c>
      <c r="E355" s="8">
        <f t="shared" si="370"/>
        <v>2.3456999999999999</v>
      </c>
      <c r="F355" s="8">
        <f t="shared" si="370"/>
        <v>1.9572000000000001</v>
      </c>
      <c r="G355" s="8">
        <f t="shared" si="370"/>
        <v>0.15539999999999998</v>
      </c>
      <c r="H355" s="8">
        <f t="shared" si="370"/>
        <v>0.23499999999999999</v>
      </c>
      <c r="I355" s="8">
        <f t="shared" si="370"/>
        <v>1.0766762999999999</v>
      </c>
      <c r="J355" s="8">
        <f t="shared" si="370"/>
        <v>1.3184325000000001</v>
      </c>
      <c r="K355" s="8">
        <f t="shared" si="370"/>
        <v>4.7852280000000004E-2</v>
      </c>
      <c r="L355" s="8">
        <f t="shared" si="370"/>
        <v>1.0766762999999999</v>
      </c>
      <c r="M355" s="8">
        <f t="shared" si="331"/>
        <v>8.6897639738863202</v>
      </c>
      <c r="N355" s="8">
        <f t="shared" si="336"/>
        <v>-5.5377313555100116E-2</v>
      </c>
      <c r="O355" s="8">
        <f t="shared" si="336"/>
        <v>1.3184325000000001</v>
      </c>
      <c r="P355" s="8">
        <f t="shared" si="332"/>
        <v>1.6107196012801865</v>
      </c>
      <c r="Q355" s="8">
        <f t="shared" si="337"/>
        <v>-4.270592966844533E-2</v>
      </c>
      <c r="R355" s="8">
        <f t="shared" si="337"/>
        <v>4.7852280000000004E-2</v>
      </c>
      <c r="S355" s="8">
        <f t="shared" si="333"/>
        <v>5.8027235280416846E-2</v>
      </c>
      <c r="T355" s="8">
        <f t="shared" si="338"/>
        <v>4.6899626399590083E-4</v>
      </c>
      <c r="U355" s="8">
        <f t="shared" si="338"/>
        <v>6.1012900000000014</v>
      </c>
      <c r="V355" s="8">
        <f t="shared" si="338"/>
        <v>6.2136757530404605</v>
      </c>
      <c r="W355" s="29">
        <f>'2.9 Biofuel 21 TWh'!D19</f>
        <v>194.11</v>
      </c>
      <c r="X355" s="35">
        <f t="shared" si="347"/>
        <v>0.37000000000000455</v>
      </c>
      <c r="Y355" s="29">
        <f>'2.9 Biofuel 21 TWh'!F19*k</f>
        <v>2.2616999999999998</v>
      </c>
      <c r="Z355" s="29">
        <f>'2.9 Biofuel 21 TWh'!G19*k</f>
        <v>1.9844999999999997</v>
      </c>
      <c r="AA355" s="29">
        <f>'2.9 Biofuel 21 TWh'!H19*k</f>
        <v>0.15539999999999998</v>
      </c>
      <c r="AB355" s="29">
        <f>'2.9 Biofuel 21 TWh'!I19/2</f>
        <v>0.52</v>
      </c>
      <c r="AC355" s="29">
        <f t="shared" si="339"/>
        <v>1.0381202999999999</v>
      </c>
      <c r="AD355" s="348">
        <f t="shared" si="340"/>
        <v>1.3082265</v>
      </c>
      <c r="AE355" s="68">
        <f t="shared" si="341"/>
        <v>4.6138680000000001E-2</v>
      </c>
      <c r="AF355" s="36">
        <f t="shared" si="348"/>
        <v>1.0381202999999999</v>
      </c>
      <c r="AG355" s="33">
        <f t="shared" si="342"/>
        <v>8.5208847010244249</v>
      </c>
      <c r="AH355" s="33">
        <f t="shared" si="349"/>
        <v>-7.4554457262706819E-2</v>
      </c>
      <c r="AI355" s="36">
        <f t="shared" si="350"/>
        <v>1.3082265</v>
      </c>
      <c r="AJ355" s="33">
        <f t="shared" si="343"/>
        <v>1.5946244272088657</v>
      </c>
      <c r="AK355" s="33">
        <f t="shared" si="351"/>
        <v>-2.5486904368415608E-2</v>
      </c>
      <c r="AL355" s="60">
        <f t="shared" si="352"/>
        <v>4.6138680000000001E-2</v>
      </c>
      <c r="AM355" s="60">
        <f t="shared" si="344"/>
        <v>5.5917163083965722E-2</v>
      </c>
      <c r="AN355" s="60">
        <f t="shared" si="353"/>
        <v>6.0170949684486968E-4</v>
      </c>
      <c r="AO355" s="34">
        <f t="shared" si="345"/>
        <v>6.3980800000000002</v>
      </c>
      <c r="AP355" s="34">
        <f t="shared" si="354"/>
        <v>6.6686403478657272</v>
      </c>
      <c r="AQ355" s="10">
        <f t="shared" si="355"/>
        <v>4.5608380027316979</v>
      </c>
      <c r="AR355" s="10">
        <f t="shared" si="356"/>
        <v>4.894782015333444</v>
      </c>
      <c r="AS355" s="10">
        <f t="shared" si="357"/>
        <v>0.33394401260174611</v>
      </c>
      <c r="AT355" s="10">
        <f>SUM(AS$341:AS355)*5</f>
        <v>11.705264914794171</v>
      </c>
    </row>
    <row r="356" spans="1:46" x14ac:dyDescent="0.25">
      <c r="A356" s="4">
        <v>80</v>
      </c>
      <c r="B356" s="18">
        <f t="shared" si="334"/>
        <v>2103</v>
      </c>
      <c r="C356" s="19">
        <f t="shared" si="330"/>
        <v>195.4</v>
      </c>
      <c r="D356" s="8">
        <f t="shared" ref="D356:L356" si="371">D40</f>
        <v>0.28000000000000114</v>
      </c>
      <c r="E356" s="8">
        <f t="shared" si="371"/>
        <v>2.2427999999999999</v>
      </c>
      <c r="F356" s="8">
        <f t="shared" si="371"/>
        <v>1.9866000000000001</v>
      </c>
      <c r="G356" s="8">
        <f t="shared" si="371"/>
        <v>0.15539999999999998</v>
      </c>
      <c r="H356" s="8">
        <f t="shared" si="371"/>
        <v>0.215</v>
      </c>
      <c r="I356" s="8">
        <f t="shared" si="371"/>
        <v>1.0294452000000001</v>
      </c>
      <c r="J356" s="8">
        <f t="shared" si="371"/>
        <v>1.3043939999999998</v>
      </c>
      <c r="K356" s="8">
        <f t="shared" si="371"/>
        <v>4.5753120000000001E-2</v>
      </c>
      <c r="L356" s="8">
        <f t="shared" si="371"/>
        <v>1.0294452000000001</v>
      </c>
      <c r="M356" s="8">
        <f t="shared" si="331"/>
        <v>8.5943241223771025</v>
      </c>
      <c r="N356" s="8">
        <f t="shared" si="336"/>
        <v>-9.5439851509217632E-2</v>
      </c>
      <c r="O356" s="8">
        <f t="shared" si="336"/>
        <v>1.3043939999999998</v>
      </c>
      <c r="P356" s="8">
        <f t="shared" si="332"/>
        <v>1.5891316881638278</v>
      </c>
      <c r="Q356" s="8">
        <f t="shared" si="337"/>
        <v>-2.158791311635877E-2</v>
      </c>
      <c r="R356" s="8">
        <f t="shared" si="337"/>
        <v>4.5753120000000001E-2</v>
      </c>
      <c r="S356" s="8">
        <f t="shared" si="333"/>
        <v>5.601098289007251E-2</v>
      </c>
      <c r="T356" s="8">
        <f t="shared" si="338"/>
        <v>-2.0162523903443363E-3</v>
      </c>
      <c r="U356" s="8">
        <f t="shared" si="338"/>
        <v>5.9797400000000005</v>
      </c>
      <c r="V356" s="8">
        <f t="shared" si="338"/>
        <v>6.1406959829840808</v>
      </c>
      <c r="W356" s="29">
        <f>'2.9 Biofuel 21 TWh'!D20</f>
        <v>194.39</v>
      </c>
      <c r="X356" s="35">
        <f t="shared" si="347"/>
        <v>0.27999999999997272</v>
      </c>
      <c r="Y356" s="29">
        <f>'2.9 Biofuel 21 TWh'!F20*k</f>
        <v>2.1966000000000001</v>
      </c>
      <c r="Z356" s="29">
        <f>'2.9 Biofuel 21 TWh'!G20*k</f>
        <v>1.9844999999999997</v>
      </c>
      <c r="AA356" s="29">
        <f>'2.9 Biofuel 21 TWh'!H20*k</f>
        <v>0.15329999999999999</v>
      </c>
      <c r="AB356" s="29">
        <f>'2.9 Biofuel 21 TWh'!I20/2</f>
        <v>0.47</v>
      </c>
      <c r="AC356" s="29">
        <f t="shared" si="339"/>
        <v>1.0082394000000001</v>
      </c>
      <c r="AD356" s="348">
        <f t="shared" si="340"/>
        <v>1.2922769999999999</v>
      </c>
      <c r="AE356" s="68">
        <f t="shared" si="341"/>
        <v>4.4810640000000006E-2</v>
      </c>
      <c r="AF356" s="36">
        <f t="shared" si="348"/>
        <v>1.0082394000000001</v>
      </c>
      <c r="AG356" s="33">
        <f t="shared" si="342"/>
        <v>8.4261003762581392</v>
      </c>
      <c r="AH356" s="33">
        <f t="shared" si="349"/>
        <v>-9.4784324766285621E-2</v>
      </c>
      <c r="AI356" s="36">
        <f t="shared" si="350"/>
        <v>1.2922769999999999</v>
      </c>
      <c r="AJ356" s="33">
        <f t="shared" si="343"/>
        <v>1.5741694364812757</v>
      </c>
      <c r="AK356" s="33">
        <f t="shared" si="351"/>
        <v>-2.0454990727589939E-2</v>
      </c>
      <c r="AL356" s="60">
        <f t="shared" si="352"/>
        <v>4.4810640000000006E-2</v>
      </c>
      <c r="AM356" s="60">
        <f t="shared" si="344"/>
        <v>5.4695491300346566E-2</v>
      </c>
      <c r="AN356" s="60">
        <f t="shared" si="353"/>
        <v>-1.2216717836191562E-3</v>
      </c>
      <c r="AO356" s="34">
        <f t="shared" si="345"/>
        <v>6.2457199999999995</v>
      </c>
      <c r="AP356" s="34">
        <f t="shared" si="354"/>
        <v>6.4092590127224778</v>
      </c>
      <c r="AQ356" s="10">
        <f t="shared" si="355"/>
        <v>4.5072708515103148</v>
      </c>
      <c r="AR356" s="10">
        <f t="shared" si="356"/>
        <v>4.7043961153382989</v>
      </c>
      <c r="AS356" s="10">
        <f t="shared" si="357"/>
        <v>0.19712526382798412</v>
      </c>
      <c r="AT356" s="10">
        <f>SUM(AS$341:AS356)*5</f>
        <v>12.690891233934092</v>
      </c>
    </row>
    <row r="357" spans="1:46" x14ac:dyDescent="0.25">
      <c r="A357" s="4">
        <v>85</v>
      </c>
      <c r="B357" s="18">
        <f t="shared" si="334"/>
        <v>2108</v>
      </c>
      <c r="C357" s="19">
        <f t="shared" si="330"/>
        <v>195.85</v>
      </c>
      <c r="D357" s="8">
        <f t="shared" ref="D357:L357" si="372">D41</f>
        <v>0.44999999999998863</v>
      </c>
      <c r="E357" s="8">
        <f t="shared" si="372"/>
        <v>2.3058000000000001</v>
      </c>
      <c r="F357" s="8">
        <f t="shared" si="372"/>
        <v>1.9887000000000001</v>
      </c>
      <c r="G357" s="8">
        <f t="shared" si="372"/>
        <v>0.1575</v>
      </c>
      <c r="H357" s="8">
        <f t="shared" si="372"/>
        <v>0.25</v>
      </c>
      <c r="I357" s="8">
        <f t="shared" si="372"/>
        <v>1.0583622000000001</v>
      </c>
      <c r="J357" s="8">
        <f t="shared" si="372"/>
        <v>1.320627</v>
      </c>
      <c r="K357" s="8">
        <f t="shared" si="372"/>
        <v>4.7038320000000002E-2</v>
      </c>
      <c r="L357" s="8">
        <f t="shared" si="372"/>
        <v>1.0583622000000001</v>
      </c>
      <c r="M357" s="8">
        <f t="shared" si="331"/>
        <v>8.5401559058848537</v>
      </c>
      <c r="N357" s="8">
        <f t="shared" si="336"/>
        <v>-5.4168216492248789E-2</v>
      </c>
      <c r="O357" s="8">
        <f t="shared" si="336"/>
        <v>1.320627</v>
      </c>
      <c r="P357" s="8">
        <f t="shared" si="332"/>
        <v>1.6015484482247673</v>
      </c>
      <c r="Q357" s="8">
        <f t="shared" si="337"/>
        <v>1.2416760060939502E-2</v>
      </c>
      <c r="R357" s="8">
        <f t="shared" si="337"/>
        <v>4.7038320000000002E-2</v>
      </c>
      <c r="S357" s="8">
        <f t="shared" si="333"/>
        <v>5.6939756455623491E-2</v>
      </c>
      <c r="T357" s="8">
        <f t="shared" si="338"/>
        <v>9.2877356555098184E-4</v>
      </c>
      <c r="U357" s="8">
        <f t="shared" si="338"/>
        <v>6.1126000000000005</v>
      </c>
      <c r="V357" s="8">
        <f t="shared" si="338"/>
        <v>6.521777317134231</v>
      </c>
      <c r="W357" s="29">
        <f>'2.9 Biofuel 21 TWh'!D21</f>
        <v>194.83</v>
      </c>
      <c r="X357" s="35">
        <f t="shared" si="347"/>
        <v>0.44000000000002615</v>
      </c>
      <c r="Y357" s="29">
        <f>'2.9 Biofuel 21 TWh'!F21*k</f>
        <v>2.3183999999999996</v>
      </c>
      <c r="Z357" s="29">
        <f>'2.9 Biofuel 21 TWh'!G21*k</f>
        <v>1.9445999999999999</v>
      </c>
      <c r="AA357" s="29">
        <f>'2.9 Biofuel 21 TWh'!H21*k</f>
        <v>0.15539999999999998</v>
      </c>
      <c r="AB357" s="29">
        <f>'2.9 Biofuel 21 TWh'!I21/2</f>
        <v>0.505</v>
      </c>
      <c r="AC357" s="29">
        <f t="shared" si="339"/>
        <v>1.0641455999999998</v>
      </c>
      <c r="AD357" s="348">
        <f t="shared" si="340"/>
        <v>1.3069559999999998</v>
      </c>
      <c r="AE357" s="68">
        <f t="shared" si="341"/>
        <v>4.7295359999999995E-2</v>
      </c>
      <c r="AF357" s="36">
        <f t="shared" si="348"/>
        <v>1.0641455999999998</v>
      </c>
      <c r="AG357" s="33">
        <f t="shared" si="342"/>
        <v>8.3994920289412072</v>
      </c>
      <c r="AH357" s="33">
        <f t="shared" si="349"/>
        <v>-2.6608347316932068E-2</v>
      </c>
      <c r="AI357" s="36">
        <f t="shared" si="350"/>
        <v>1.3069559999999998</v>
      </c>
      <c r="AJ357" s="33">
        <f t="shared" si="343"/>
        <v>1.5852324708181289</v>
      </c>
      <c r="AK357" s="33">
        <f t="shared" si="351"/>
        <v>1.1063034336853184E-2</v>
      </c>
      <c r="AL357" s="60">
        <f t="shared" si="352"/>
        <v>4.7295359999999995E-2</v>
      </c>
      <c r="AM357" s="60">
        <f t="shared" si="344"/>
        <v>5.6964248199701216E-2</v>
      </c>
      <c r="AN357" s="60">
        <f t="shared" si="353"/>
        <v>2.26875689935465E-3</v>
      </c>
      <c r="AO357" s="34">
        <f t="shared" si="345"/>
        <v>6.4004200000000004</v>
      </c>
      <c r="AP357" s="34">
        <f t="shared" si="354"/>
        <v>6.8271434439193026</v>
      </c>
      <c r="AQ357" s="10">
        <f t="shared" si="355"/>
        <v>4.7869845507765252</v>
      </c>
      <c r="AR357" s="10">
        <f t="shared" si="356"/>
        <v>5.0111232878367682</v>
      </c>
      <c r="AS357" s="10">
        <f t="shared" si="357"/>
        <v>0.22413873706024301</v>
      </c>
      <c r="AT357" s="10">
        <f>SUM(AS$341:AS357)*5</f>
        <v>13.811584919235306</v>
      </c>
    </row>
    <row r="358" spans="1:46" x14ac:dyDescent="0.25">
      <c r="A358" s="4">
        <v>90</v>
      </c>
      <c r="B358" s="18">
        <f t="shared" si="334"/>
        <v>2113</v>
      </c>
      <c r="C358" s="19">
        <f t="shared" si="330"/>
        <v>196.25</v>
      </c>
      <c r="D358" s="8">
        <f t="shared" ref="D358:L358" si="373">D42</f>
        <v>0.40000000000000568</v>
      </c>
      <c r="E358" s="8">
        <f t="shared" si="373"/>
        <v>2.4108000000000001</v>
      </c>
      <c r="F358" s="8">
        <f t="shared" si="373"/>
        <v>1.9634999999999998</v>
      </c>
      <c r="G358" s="8">
        <f t="shared" si="373"/>
        <v>0.1575</v>
      </c>
      <c r="H358" s="8">
        <f t="shared" si="373"/>
        <v>0.23</v>
      </c>
      <c r="I358" s="8">
        <f t="shared" si="373"/>
        <v>1.1065572000000001</v>
      </c>
      <c r="J358" s="8">
        <f t="shared" si="373"/>
        <v>1.336776</v>
      </c>
      <c r="K358" s="8">
        <f t="shared" si="373"/>
        <v>4.9180320000000007E-2</v>
      </c>
      <c r="L358" s="8">
        <f t="shared" si="373"/>
        <v>1.1065572000000001</v>
      </c>
      <c r="M358" s="8">
        <f t="shared" si="331"/>
        <v>8.5411947345047814</v>
      </c>
      <c r="N358" s="8">
        <f t="shared" si="336"/>
        <v>1.0388286199276564E-3</v>
      </c>
      <c r="O358" s="8">
        <f t="shared" si="336"/>
        <v>1.336776</v>
      </c>
      <c r="P358" s="8">
        <f t="shared" si="332"/>
        <v>1.6198924420346312</v>
      </c>
      <c r="Q358" s="8">
        <f t="shared" si="337"/>
        <v>1.8343993809863957E-2</v>
      </c>
      <c r="R358" s="8">
        <f t="shared" si="337"/>
        <v>4.9180320000000007E-2</v>
      </c>
      <c r="S358" s="8">
        <f t="shared" si="333"/>
        <v>5.9245941977220475E-2</v>
      </c>
      <c r="T358" s="8">
        <f t="shared" si="338"/>
        <v>2.3061855215969831E-3</v>
      </c>
      <c r="U358" s="8">
        <f t="shared" si="338"/>
        <v>6.19034</v>
      </c>
      <c r="V358" s="8">
        <f t="shared" si="338"/>
        <v>6.6120290079513939</v>
      </c>
      <c r="W358" s="29">
        <f>'2.9 Biofuel 21 TWh'!D22</f>
        <v>195.29</v>
      </c>
      <c r="X358" s="35">
        <f t="shared" si="347"/>
        <v>0.45999999999997954</v>
      </c>
      <c r="Y358" s="29">
        <f>'2.9 Biofuel 21 TWh'!F22*k</f>
        <v>2.3519999999999999</v>
      </c>
      <c r="Z358" s="29">
        <f>'2.9 Biofuel 21 TWh'!G22*k</f>
        <v>1.9382999999999999</v>
      </c>
      <c r="AA358" s="29">
        <f>'2.9 Biofuel 21 TWh'!H22*k</f>
        <v>0.15539999999999998</v>
      </c>
      <c r="AB358" s="29">
        <f>'2.9 Biofuel 21 TWh'!I22/2</f>
        <v>0.48</v>
      </c>
      <c r="AC358" s="29">
        <f t="shared" si="339"/>
        <v>1.0795680000000001</v>
      </c>
      <c r="AD358" s="348">
        <f t="shared" si="340"/>
        <v>1.3127939999999998</v>
      </c>
      <c r="AE358" s="68">
        <f t="shared" si="341"/>
        <v>4.7980800000000004E-2</v>
      </c>
      <c r="AF358" s="36">
        <f t="shared" si="348"/>
        <v>1.0795680000000001</v>
      </c>
      <c r="AG358" s="33">
        <f t="shared" si="342"/>
        <v>8.3917505171960727</v>
      </c>
      <c r="AH358" s="33">
        <f t="shared" si="349"/>
        <v>-7.7415117451344884E-3</v>
      </c>
      <c r="AI358" s="36">
        <f t="shared" si="350"/>
        <v>1.3127939999999998</v>
      </c>
      <c r="AJ358" s="33">
        <f t="shared" si="343"/>
        <v>1.593026157468151</v>
      </c>
      <c r="AK358" s="33">
        <f t="shared" si="351"/>
        <v>7.7936866500221136E-3</v>
      </c>
      <c r="AL358" s="60">
        <f t="shared" si="352"/>
        <v>4.7980800000000004E-2</v>
      </c>
      <c r="AM358" s="60">
        <f t="shared" si="344"/>
        <v>5.8050751546800582E-2</v>
      </c>
      <c r="AN358" s="60">
        <f t="shared" si="353"/>
        <v>1.0865033470993657E-3</v>
      </c>
      <c r="AO358" s="34">
        <f t="shared" si="345"/>
        <v>6.4034100000000009</v>
      </c>
      <c r="AP358" s="34">
        <f t="shared" si="354"/>
        <v>6.8645486782519667</v>
      </c>
      <c r="AQ358" s="10">
        <f t="shared" si="355"/>
        <v>4.8532292918363229</v>
      </c>
      <c r="AR358" s="10">
        <f t="shared" si="356"/>
        <v>5.038578729836944</v>
      </c>
      <c r="AS358" s="10">
        <f t="shared" si="357"/>
        <v>0.18534943800062109</v>
      </c>
      <c r="AT358" s="10">
        <f>SUM(AS$341:AS358)*5</f>
        <v>14.738332109238412</v>
      </c>
    </row>
    <row r="359" spans="1:46" x14ac:dyDescent="0.25">
      <c r="A359" s="4">
        <v>95</v>
      </c>
      <c r="B359" s="18">
        <f t="shared" si="334"/>
        <v>2118</v>
      </c>
      <c r="C359" s="19">
        <f t="shared" si="330"/>
        <v>196.74</v>
      </c>
      <c r="D359" s="8">
        <f t="shared" ref="D359:L359" si="374">D43</f>
        <v>0.49000000000000909</v>
      </c>
      <c r="E359" s="8">
        <f t="shared" si="374"/>
        <v>2.4780000000000002</v>
      </c>
      <c r="F359" s="8">
        <f t="shared" si="374"/>
        <v>1.9215</v>
      </c>
      <c r="G359" s="8">
        <f t="shared" si="374"/>
        <v>0.1575</v>
      </c>
      <c r="H359" s="8">
        <f t="shared" si="374"/>
        <v>0.19</v>
      </c>
      <c r="I359" s="8">
        <f t="shared" si="374"/>
        <v>1.1374020000000002</v>
      </c>
      <c r="J359" s="8">
        <f t="shared" si="374"/>
        <v>1.33728</v>
      </c>
      <c r="K359" s="8">
        <f t="shared" si="374"/>
        <v>5.0551200000000004E-2</v>
      </c>
      <c r="L359" s="8">
        <f t="shared" si="374"/>
        <v>1.1374020000000002</v>
      </c>
      <c r="M359" s="8">
        <f t="shared" si="331"/>
        <v>8.5729438873450263</v>
      </c>
      <c r="N359" s="8">
        <f t="shared" si="336"/>
        <v>3.1749152840244932E-2</v>
      </c>
      <c r="O359" s="8">
        <f t="shared" si="336"/>
        <v>1.33728</v>
      </c>
      <c r="P359" s="8">
        <f t="shared" si="332"/>
        <v>1.6236392326388811</v>
      </c>
      <c r="Q359" s="8">
        <f t="shared" si="337"/>
        <v>3.7467906042498722E-3</v>
      </c>
      <c r="R359" s="8">
        <f t="shared" si="337"/>
        <v>5.0551200000000004E-2</v>
      </c>
      <c r="S359" s="8">
        <f t="shared" si="333"/>
        <v>6.1024501832469338E-2</v>
      </c>
      <c r="T359" s="8">
        <f t="shared" si="338"/>
        <v>1.7785598552488638E-3</v>
      </c>
      <c r="U359" s="8">
        <f t="shared" si="338"/>
        <v>6.1711</v>
      </c>
      <c r="V359" s="8">
        <f t="shared" si="338"/>
        <v>6.6983745032997533</v>
      </c>
      <c r="W359" s="29">
        <f>'2.9 Biofuel 21 TWh'!D23</f>
        <v>195.85</v>
      </c>
      <c r="X359" s="35">
        <f t="shared" si="347"/>
        <v>0.56000000000000227</v>
      </c>
      <c r="Y359" s="29">
        <f>'2.9 Biofuel 21 TWh'!F23*k</f>
        <v>2.4674999999999998</v>
      </c>
      <c r="Z359" s="29">
        <f>'2.9 Biofuel 21 TWh'!G23*k</f>
        <v>1.8816000000000002</v>
      </c>
      <c r="AA359" s="29">
        <f>'2.9 Biofuel 21 TWh'!H23*k</f>
        <v>0.15539999999999998</v>
      </c>
      <c r="AB359" s="29">
        <f>'2.9 Biofuel 21 TWh'!I23/2</f>
        <v>0.49</v>
      </c>
      <c r="AC359" s="29">
        <f t="shared" si="339"/>
        <v>1.1325825</v>
      </c>
      <c r="AD359" s="348">
        <f t="shared" si="340"/>
        <v>1.3195455</v>
      </c>
      <c r="AE359" s="68">
        <f t="shared" si="341"/>
        <v>5.0337E-2</v>
      </c>
      <c r="AF359" s="36">
        <f t="shared" si="348"/>
        <v>1.1325825</v>
      </c>
      <c r="AG359" s="33">
        <f t="shared" si="342"/>
        <v>8.4380256397855824</v>
      </c>
      <c r="AH359" s="33">
        <f t="shared" si="349"/>
        <v>4.6275122589509721E-2</v>
      </c>
      <c r="AI359" s="36">
        <f t="shared" si="350"/>
        <v>1.3195455</v>
      </c>
      <c r="AJ359" s="33">
        <f t="shared" si="343"/>
        <v>1.6011553996383197</v>
      </c>
      <c r="AK359" s="33">
        <f t="shared" si="351"/>
        <v>8.1292421701686379E-3</v>
      </c>
      <c r="AL359" s="60">
        <f t="shared" si="352"/>
        <v>5.0337E-2</v>
      </c>
      <c r="AM359" s="60">
        <f t="shared" si="344"/>
        <v>6.0599020017929536E-2</v>
      </c>
      <c r="AN359" s="60">
        <f t="shared" si="353"/>
        <v>2.5482684711289547E-3</v>
      </c>
      <c r="AO359" s="34">
        <f t="shared" si="345"/>
        <v>6.4928500000000007</v>
      </c>
      <c r="AP359" s="34">
        <f t="shared" si="354"/>
        <v>7.1098026332308102</v>
      </c>
      <c r="AQ359" s="10">
        <f t="shared" si="355"/>
        <v>4.9166068854220182</v>
      </c>
      <c r="AR359" s="10">
        <f t="shared" si="356"/>
        <v>5.2185951327914148</v>
      </c>
      <c r="AS359" s="10">
        <f t="shared" si="357"/>
        <v>0.30198824736939667</v>
      </c>
      <c r="AT359" s="10">
        <f>SUM(AS$341:AS359)*5</f>
        <v>16.248273346085394</v>
      </c>
    </row>
    <row r="360" spans="1:46" x14ac:dyDescent="0.25">
      <c r="A360" s="4">
        <v>100</v>
      </c>
      <c r="B360" s="18">
        <f t="shared" si="334"/>
        <v>2123</v>
      </c>
      <c r="C360" s="19">
        <f t="shared" si="330"/>
        <v>197.15</v>
      </c>
      <c r="D360" s="8">
        <f t="shared" ref="D360:L360" si="375">D44</f>
        <v>0.40999999999999659</v>
      </c>
      <c r="E360" s="8">
        <f t="shared" si="375"/>
        <v>2.5073999999999996</v>
      </c>
      <c r="F360" s="8">
        <f t="shared" si="375"/>
        <v>1.9257</v>
      </c>
      <c r="G360" s="8">
        <f t="shared" si="375"/>
        <v>0.1575</v>
      </c>
      <c r="H360" s="8">
        <f t="shared" si="375"/>
        <v>0.22</v>
      </c>
      <c r="I360" s="8">
        <f t="shared" si="375"/>
        <v>1.1508965999999998</v>
      </c>
      <c r="J360" s="8">
        <f t="shared" si="375"/>
        <v>1.346079</v>
      </c>
      <c r="K360" s="8">
        <f t="shared" si="375"/>
        <v>5.1150959999999995E-2</v>
      </c>
      <c r="L360" s="8">
        <f t="shared" si="375"/>
        <v>1.1508965999999998</v>
      </c>
      <c r="M360" s="8">
        <f t="shared" si="331"/>
        <v>8.6140777302342766</v>
      </c>
      <c r="N360" s="8">
        <f t="shared" si="336"/>
        <v>4.1133842889250261E-2</v>
      </c>
      <c r="O360" s="8">
        <f t="shared" si="336"/>
        <v>1.346079</v>
      </c>
      <c r="P360" s="8">
        <f t="shared" si="332"/>
        <v>1.6331005778998688</v>
      </c>
      <c r="Q360" s="8">
        <f t="shared" si="337"/>
        <v>9.4613452609877413E-3</v>
      </c>
      <c r="R360" s="8">
        <f t="shared" si="337"/>
        <v>5.1150959999999995E-2</v>
      </c>
      <c r="S360" s="8">
        <f t="shared" si="333"/>
        <v>6.1938669766067489E-2</v>
      </c>
      <c r="T360" s="8">
        <f t="shared" si="338"/>
        <v>9.1416793359815063E-4</v>
      </c>
      <c r="U360" s="8">
        <f t="shared" si="338"/>
        <v>6.253779999999999</v>
      </c>
      <c r="V360" s="8">
        <f t="shared" si="338"/>
        <v>6.715289356083832</v>
      </c>
      <c r="W360" s="29">
        <f>'2.9 Biofuel 21 TWh'!D24</f>
        <v>196.28</v>
      </c>
      <c r="X360" s="35">
        <f t="shared" si="347"/>
        <v>0.43000000000000682</v>
      </c>
      <c r="Y360" s="29">
        <f>'2.9 Biofuel 21 TWh'!F24*k</f>
        <v>2.4318</v>
      </c>
      <c r="Z360" s="29">
        <f>'2.9 Biofuel 21 TWh'!G24*k</f>
        <v>1.9593</v>
      </c>
      <c r="AA360" s="29">
        <f>'2.9 Biofuel 21 TWh'!H24*k</f>
        <v>0.1575</v>
      </c>
      <c r="AB360" s="29">
        <f>'2.9 Biofuel 21 TWh'!I24/2</f>
        <v>0.51500000000000001</v>
      </c>
      <c r="AC360" s="29">
        <f t="shared" si="339"/>
        <v>1.1161962000000001</v>
      </c>
      <c r="AD360" s="348">
        <f t="shared" si="340"/>
        <v>1.340325</v>
      </c>
      <c r="AE360" s="68">
        <f t="shared" si="341"/>
        <v>4.9608720000000002E-2</v>
      </c>
      <c r="AF360" s="36">
        <f t="shared" si="348"/>
        <v>1.1161962000000001</v>
      </c>
      <c r="AG360" s="33">
        <f t="shared" si="342"/>
        <v>8.461924173822478</v>
      </c>
      <c r="AH360" s="33">
        <f t="shared" si="349"/>
        <v>2.3898534036895569E-2</v>
      </c>
      <c r="AI360" s="36">
        <f t="shared" si="350"/>
        <v>1.340325</v>
      </c>
      <c r="AJ360" s="33">
        <f t="shared" si="343"/>
        <v>1.6233719602044281</v>
      </c>
      <c r="AK360" s="33">
        <f t="shared" si="351"/>
        <v>2.2216560566108434E-2</v>
      </c>
      <c r="AL360" s="60">
        <f t="shared" si="352"/>
        <v>4.9608720000000002E-2</v>
      </c>
      <c r="AM360" s="60">
        <f t="shared" si="344"/>
        <v>6.0321214496984334E-2</v>
      </c>
      <c r="AN360" s="60">
        <f t="shared" si="353"/>
        <v>-2.7780552094520267E-4</v>
      </c>
      <c r="AO360" s="34">
        <f t="shared" si="345"/>
        <v>6.582679999999999</v>
      </c>
      <c r="AP360" s="34">
        <f t="shared" si="354"/>
        <v>7.0585172890820642</v>
      </c>
      <c r="AQ360" s="10">
        <f t="shared" si="355"/>
        <v>4.9290223873655332</v>
      </c>
      <c r="AR360" s="10">
        <f t="shared" si="356"/>
        <v>5.1809516901862356</v>
      </c>
      <c r="AS360" s="10">
        <f t="shared" si="357"/>
        <v>0.25192930282070236</v>
      </c>
      <c r="AT360" s="10">
        <f>SUM(AS$341:AS360)*5</f>
        <v>17.507919860188906</v>
      </c>
    </row>
    <row r="361" spans="1:46" x14ac:dyDescent="0.25">
      <c r="A361" s="4">
        <v>105</v>
      </c>
      <c r="B361" s="18">
        <f t="shared" si="334"/>
        <v>2128</v>
      </c>
      <c r="C361" s="19">
        <f t="shared" si="330"/>
        <v>197.58</v>
      </c>
      <c r="D361" s="8">
        <f t="shared" ref="D361:L361" si="376">D45</f>
        <v>0.43000000000000682</v>
      </c>
      <c r="E361" s="8">
        <f t="shared" si="376"/>
        <v>2.2869000000000002</v>
      </c>
      <c r="F361" s="8">
        <f t="shared" si="376"/>
        <v>2.0726999999999998</v>
      </c>
      <c r="G361" s="8">
        <f t="shared" si="376"/>
        <v>0.16170000000000001</v>
      </c>
      <c r="H361" s="8">
        <f t="shared" si="376"/>
        <v>0.13500000000000001</v>
      </c>
      <c r="I361" s="8">
        <f t="shared" si="376"/>
        <v>1.0496871000000001</v>
      </c>
      <c r="J361" s="8">
        <f t="shared" si="376"/>
        <v>1.3479165</v>
      </c>
      <c r="K361" s="8">
        <f t="shared" si="376"/>
        <v>4.6652760000000008E-2</v>
      </c>
      <c r="L361" s="8">
        <f t="shared" si="376"/>
        <v>1.0496871000000001</v>
      </c>
      <c r="M361" s="8">
        <f t="shared" si="331"/>
        <v>8.5486773203320485</v>
      </c>
      <c r="N361" s="8">
        <f t="shared" si="336"/>
        <v>-6.5400409902228063E-2</v>
      </c>
      <c r="O361" s="8">
        <f t="shared" si="336"/>
        <v>1.3479165</v>
      </c>
      <c r="P361" s="8">
        <f t="shared" si="332"/>
        <v>1.6366106232481668</v>
      </c>
      <c r="Q361" s="8">
        <f t="shared" si="337"/>
        <v>3.5100453482979077E-3</v>
      </c>
      <c r="R361" s="8">
        <f t="shared" si="337"/>
        <v>4.6652760000000008E-2</v>
      </c>
      <c r="S361" s="8">
        <f t="shared" si="333"/>
        <v>5.7602073352315139E-2</v>
      </c>
      <c r="T361" s="8">
        <f t="shared" si="338"/>
        <v>-4.3365964137523499E-3</v>
      </c>
      <c r="U361" s="8">
        <f t="shared" si="338"/>
        <v>6.0531899999999998</v>
      </c>
      <c r="V361" s="8">
        <f t="shared" si="338"/>
        <v>6.416963039032324</v>
      </c>
      <c r="W361" s="29">
        <f>'2.9 Biofuel 21 TWh'!D25</f>
        <v>196.62</v>
      </c>
      <c r="X361" s="35">
        <f t="shared" si="347"/>
        <v>0.34000000000000341</v>
      </c>
      <c r="Y361" s="29">
        <f>'2.9 Biofuel 21 TWh'!F25*k</f>
        <v>2.2848000000000002</v>
      </c>
      <c r="Z361" s="29">
        <f>'2.9 Biofuel 21 TWh'!G25*k</f>
        <v>2.0097</v>
      </c>
      <c r="AA361" s="29">
        <f>'2.9 Biofuel 21 TWh'!H25*k</f>
        <v>0.1575</v>
      </c>
      <c r="AB361" s="29">
        <f>'2.9 Biofuel 21 TWh'!I25/2</f>
        <v>0.39</v>
      </c>
      <c r="AC361" s="29">
        <f t="shared" si="339"/>
        <v>1.0487232000000002</v>
      </c>
      <c r="AD361" s="348">
        <f t="shared" si="340"/>
        <v>1.3234620000000001</v>
      </c>
      <c r="AE361" s="68">
        <f t="shared" si="341"/>
        <v>4.6609920000000006E-2</v>
      </c>
      <c r="AF361" s="36">
        <f t="shared" si="348"/>
        <v>1.0487232000000002</v>
      </c>
      <c r="AG361" s="33">
        <f t="shared" si="342"/>
        <v>8.4152560560902483</v>
      </c>
      <c r="AH361" s="33">
        <f t="shared" si="349"/>
        <v>-4.6668117732229675E-2</v>
      </c>
      <c r="AI361" s="36">
        <f t="shared" si="350"/>
        <v>1.3234620000000001</v>
      </c>
      <c r="AJ361" s="33">
        <f t="shared" si="343"/>
        <v>1.6104363303621625</v>
      </c>
      <c r="AK361" s="33">
        <f t="shared" si="351"/>
        <v>-1.2935629842265595E-2</v>
      </c>
      <c r="AL361" s="60">
        <f t="shared" si="352"/>
        <v>4.6609920000000006E-2</v>
      </c>
      <c r="AM361" s="60">
        <f t="shared" si="344"/>
        <v>5.7273304955056482E-2</v>
      </c>
      <c r="AN361" s="60">
        <f t="shared" si="353"/>
        <v>-3.0479095419278512E-3</v>
      </c>
      <c r="AO361" s="34">
        <f t="shared" si="345"/>
        <v>6.2946</v>
      </c>
      <c r="AP361" s="34">
        <f t="shared" si="354"/>
        <v>6.571948342883581</v>
      </c>
      <c r="AQ361" s="10">
        <f t="shared" si="355"/>
        <v>4.7100508706497255</v>
      </c>
      <c r="AR361" s="10">
        <f t="shared" si="356"/>
        <v>4.8238100836765483</v>
      </c>
      <c r="AS361" s="10">
        <f t="shared" si="357"/>
        <v>0.11375921302682279</v>
      </c>
      <c r="AT361" s="10">
        <f>SUM(AS$341:AS361)*5</f>
        <v>18.076715925323022</v>
      </c>
    </row>
    <row r="362" spans="1:46" x14ac:dyDescent="0.25">
      <c r="A362" s="4">
        <v>110</v>
      </c>
      <c r="B362" s="18">
        <f t="shared" si="334"/>
        <v>2133</v>
      </c>
      <c r="C362" s="19">
        <f t="shared" si="330"/>
        <v>197.75</v>
      </c>
      <c r="D362" s="8">
        <f t="shared" ref="D362:L362" si="377">D46</f>
        <v>0.16999999999998749</v>
      </c>
      <c r="E362" s="8">
        <f t="shared" si="377"/>
        <v>2.5787999999999998</v>
      </c>
      <c r="F362" s="8">
        <f t="shared" si="377"/>
        <v>1.8584999999999998</v>
      </c>
      <c r="G362" s="8">
        <f t="shared" si="377"/>
        <v>0.15539999999999998</v>
      </c>
      <c r="H362" s="8">
        <f t="shared" si="377"/>
        <v>0.19500000000000001</v>
      </c>
      <c r="I362" s="8">
        <f t="shared" si="377"/>
        <v>1.1836692</v>
      </c>
      <c r="J362" s="8">
        <f t="shared" si="377"/>
        <v>1.3380359999999998</v>
      </c>
      <c r="K362" s="8">
        <f t="shared" si="377"/>
        <v>5.2607519999999998E-2</v>
      </c>
      <c r="L362" s="8">
        <f t="shared" si="377"/>
        <v>1.1836692</v>
      </c>
      <c r="M362" s="8">
        <f t="shared" si="331"/>
        <v>8.6257250566518664</v>
      </c>
      <c r="N362" s="8">
        <f t="shared" si="336"/>
        <v>7.7047736319817872E-2</v>
      </c>
      <c r="O362" s="8">
        <f t="shared" si="336"/>
        <v>1.3380359999999998</v>
      </c>
      <c r="P362" s="8">
        <f t="shared" si="332"/>
        <v>1.6273506174651799</v>
      </c>
      <c r="Q362" s="8">
        <f t="shared" si="337"/>
        <v>-9.2600057829868021E-3</v>
      </c>
      <c r="R362" s="8">
        <f t="shared" si="337"/>
        <v>5.2607519999999998E-2</v>
      </c>
      <c r="S362" s="8">
        <f t="shared" si="333"/>
        <v>6.2790224169456732E-2</v>
      </c>
      <c r="T362" s="8">
        <f t="shared" si="338"/>
        <v>5.188150817141593E-3</v>
      </c>
      <c r="U362" s="8">
        <f t="shared" si="338"/>
        <v>6.2240100000000007</v>
      </c>
      <c r="V362" s="8">
        <f t="shared" si="338"/>
        <v>6.4669858813539607</v>
      </c>
      <c r="W362" s="29">
        <f>'2.9 Biofuel 21 TWh'!D26</f>
        <v>196.88</v>
      </c>
      <c r="X362" s="35">
        <f t="shared" si="347"/>
        <v>0.25999999999999091</v>
      </c>
      <c r="Y362" s="29">
        <f>'2.9 Biofuel 21 TWh'!F26*k</f>
        <v>2.4822000000000002</v>
      </c>
      <c r="Z362" s="29">
        <f>'2.9 Biofuel 21 TWh'!G26*k</f>
        <v>1.9109999999999998</v>
      </c>
      <c r="AA362" s="29">
        <f>'2.9 Biofuel 21 TWh'!H26*k</f>
        <v>0.1575</v>
      </c>
      <c r="AB362" s="29">
        <f>'2.9 Biofuel 21 TWh'!I26/2</f>
        <v>0.44500000000000001</v>
      </c>
      <c r="AC362" s="29">
        <f t="shared" si="339"/>
        <v>1.1393298000000001</v>
      </c>
      <c r="AD362" s="348">
        <f t="shared" si="340"/>
        <v>1.3343189999999998</v>
      </c>
      <c r="AE362" s="68">
        <f t="shared" si="341"/>
        <v>5.0636880000000009E-2</v>
      </c>
      <c r="AF362" s="36">
        <f t="shared" si="348"/>
        <v>1.1393298000000001</v>
      </c>
      <c r="AG362" s="33">
        <f t="shared" si="342"/>
        <v>8.465235699910485</v>
      </c>
      <c r="AH362" s="33">
        <f t="shared" si="349"/>
        <v>4.9979643820236674E-2</v>
      </c>
      <c r="AI362" s="36">
        <f t="shared" si="350"/>
        <v>1.3343189999999998</v>
      </c>
      <c r="AJ362" s="33">
        <f t="shared" si="343"/>
        <v>1.6190066124670659</v>
      </c>
      <c r="AK362" s="33">
        <f t="shared" si="351"/>
        <v>8.5702821049034039E-3</v>
      </c>
      <c r="AL362" s="60">
        <f t="shared" si="352"/>
        <v>5.0636880000000009E-2</v>
      </c>
      <c r="AM362" s="60">
        <f t="shared" si="344"/>
        <v>6.0761465578671389E-2</v>
      </c>
      <c r="AN362" s="60">
        <f t="shared" si="353"/>
        <v>3.4881606236149068E-3</v>
      </c>
      <c r="AO362" s="34">
        <f t="shared" si="345"/>
        <v>6.4944100000000002</v>
      </c>
      <c r="AP362" s="34">
        <f t="shared" si="354"/>
        <v>6.8164480865487462</v>
      </c>
      <c r="AQ362" s="10">
        <f t="shared" si="355"/>
        <v>4.7467676369138072</v>
      </c>
      <c r="AR362" s="10">
        <f t="shared" si="356"/>
        <v>5.0032728955267798</v>
      </c>
      <c r="AS362" s="10">
        <f t="shared" si="357"/>
        <v>0.25650525861297258</v>
      </c>
      <c r="AT362" s="10">
        <f>SUM(AS$341:AS362)*5</f>
        <v>19.359242218387884</v>
      </c>
    </row>
    <row r="363" spans="1:46" x14ac:dyDescent="0.25">
      <c r="A363" s="4">
        <v>115</v>
      </c>
      <c r="B363" s="18">
        <f t="shared" si="334"/>
        <v>2138</v>
      </c>
      <c r="C363" s="19">
        <f t="shared" si="330"/>
        <v>198.17</v>
      </c>
      <c r="D363" s="8">
        <f t="shared" ref="D363:L363" si="378">D47</f>
        <v>0.41999999999998749</v>
      </c>
      <c r="E363" s="8">
        <f t="shared" si="378"/>
        <v>2.4822000000000002</v>
      </c>
      <c r="F363" s="8">
        <f t="shared" si="378"/>
        <v>1.9341000000000002</v>
      </c>
      <c r="G363" s="8">
        <f t="shared" si="378"/>
        <v>0.1575</v>
      </c>
      <c r="H363" s="8">
        <f t="shared" si="378"/>
        <v>0.26</v>
      </c>
      <c r="I363" s="8">
        <f t="shared" si="378"/>
        <v>1.1393298000000001</v>
      </c>
      <c r="J363" s="8">
        <f t="shared" si="378"/>
        <v>1.3430970000000002</v>
      </c>
      <c r="K363" s="8">
        <f t="shared" si="378"/>
        <v>5.0636880000000009E-2</v>
      </c>
      <c r="L363" s="8">
        <f t="shared" si="378"/>
        <v>1.1393298000000001</v>
      </c>
      <c r="M363" s="8">
        <f t="shared" si="331"/>
        <v>8.6484596069057744</v>
      </c>
      <c r="N363" s="8">
        <f t="shared" si="336"/>
        <v>2.2734550253908026E-2</v>
      </c>
      <c r="O363" s="8">
        <f t="shared" si="336"/>
        <v>1.3430970000000002</v>
      </c>
      <c r="P363" s="8">
        <f t="shared" si="332"/>
        <v>1.6307746642444363</v>
      </c>
      <c r="Q363" s="8">
        <f t="shared" si="337"/>
        <v>3.42404677925634E-3</v>
      </c>
      <c r="R363" s="8">
        <f t="shared" si="337"/>
        <v>5.0636880000000009E-2</v>
      </c>
      <c r="S363" s="8">
        <f t="shared" si="333"/>
        <v>6.1736728325611584E-2</v>
      </c>
      <c r="T363" s="8">
        <f t="shared" si="338"/>
        <v>-1.0534958438451481E-3</v>
      </c>
      <c r="U363" s="8">
        <f t="shared" si="338"/>
        <v>6.2839400000000003</v>
      </c>
      <c r="V363" s="8">
        <f t="shared" si="338"/>
        <v>6.7290451011893069</v>
      </c>
      <c r="W363" s="29">
        <f>'2.9 Biofuel 21 TWh'!D27</f>
        <v>197.27</v>
      </c>
      <c r="X363" s="35">
        <f t="shared" si="347"/>
        <v>0.39000000000001478</v>
      </c>
      <c r="Y363" s="29">
        <f>'2.9 Biofuel 21 TWh'!F27*k</f>
        <v>2.3982000000000001</v>
      </c>
      <c r="Z363" s="29">
        <f>'2.9 Biofuel 21 TWh'!G27*k</f>
        <v>1.9572000000000001</v>
      </c>
      <c r="AA363" s="29">
        <f>'2.9 Biofuel 21 TWh'!H27*k</f>
        <v>0.1575</v>
      </c>
      <c r="AB363" s="29">
        <f>'2.9 Biofuel 21 TWh'!I27/2</f>
        <v>0.47</v>
      </c>
      <c r="AC363" s="29">
        <f t="shared" si="339"/>
        <v>1.1007738</v>
      </c>
      <c r="AD363" s="348">
        <f t="shared" si="340"/>
        <v>1.3312950000000001</v>
      </c>
      <c r="AE363" s="68">
        <f t="shared" si="341"/>
        <v>4.8923280000000006E-2</v>
      </c>
      <c r="AF363" s="36">
        <f t="shared" si="348"/>
        <v>1.1007738</v>
      </c>
      <c r="AG363" s="33">
        <f t="shared" si="342"/>
        <v>8.4701895069915327</v>
      </c>
      <c r="AH363" s="33">
        <f t="shared" si="349"/>
        <v>4.9538070810477564E-3</v>
      </c>
      <c r="AI363" s="36">
        <f t="shared" si="350"/>
        <v>1.3312950000000001</v>
      </c>
      <c r="AJ363" s="33">
        <f t="shared" si="343"/>
        <v>1.617497638615331</v>
      </c>
      <c r="AK363" s="33">
        <f t="shared" si="351"/>
        <v>-1.5089738517348739E-3</v>
      </c>
      <c r="AL363" s="60">
        <f t="shared" si="352"/>
        <v>4.8923280000000006E-2</v>
      </c>
      <c r="AM363" s="60">
        <f t="shared" si="344"/>
        <v>5.9664491086377891E-2</v>
      </c>
      <c r="AN363" s="60">
        <f t="shared" si="353"/>
        <v>-1.0969744922934982E-3</v>
      </c>
      <c r="AO363" s="34">
        <f t="shared" si="345"/>
        <v>6.4777700000000005</v>
      </c>
      <c r="AP363" s="34">
        <f t="shared" si="354"/>
        <v>6.8701178587370348</v>
      </c>
      <c r="AQ363" s="10">
        <f t="shared" si="355"/>
        <v>4.939119104272951</v>
      </c>
      <c r="AR363" s="10">
        <f t="shared" si="356"/>
        <v>5.0426665083129834</v>
      </c>
      <c r="AS363" s="10">
        <f t="shared" si="357"/>
        <v>0.10354740404003238</v>
      </c>
      <c r="AT363" s="10">
        <f>SUM(AS$341:AS363)*5</f>
        <v>19.876979238588046</v>
      </c>
    </row>
    <row r="364" spans="1:46" x14ac:dyDescent="0.25">
      <c r="A364" s="4">
        <v>120</v>
      </c>
      <c r="B364" s="18">
        <f t="shared" si="334"/>
        <v>2143</v>
      </c>
      <c r="C364" s="19">
        <f t="shared" si="330"/>
        <v>198.39</v>
      </c>
      <c r="D364" s="8">
        <f t="shared" ref="D364:L364" si="379">D48</f>
        <v>0.21999999999999886</v>
      </c>
      <c r="E364" s="8">
        <f t="shared" si="379"/>
        <v>2.415</v>
      </c>
      <c r="F364" s="8">
        <f t="shared" si="379"/>
        <v>1.9424999999999999</v>
      </c>
      <c r="G364" s="8">
        <f t="shared" si="379"/>
        <v>0.1575</v>
      </c>
      <c r="H364" s="8">
        <f t="shared" si="379"/>
        <v>0.22</v>
      </c>
      <c r="I364" s="8">
        <f t="shared" si="379"/>
        <v>1.1084850000000002</v>
      </c>
      <c r="J364" s="8">
        <f t="shared" si="379"/>
        <v>1.329825</v>
      </c>
      <c r="K364" s="8">
        <f t="shared" si="379"/>
        <v>4.9266000000000004E-2</v>
      </c>
      <c r="L364" s="8">
        <f t="shared" si="379"/>
        <v>1.1084850000000002</v>
      </c>
      <c r="M364" s="8">
        <f t="shared" si="331"/>
        <v>8.6374063824355982</v>
      </c>
      <c r="N364" s="8">
        <f t="shared" si="336"/>
        <v>-1.1053224470176204E-2</v>
      </c>
      <c r="O364" s="8">
        <f t="shared" si="336"/>
        <v>1.329825</v>
      </c>
      <c r="P364" s="8">
        <f t="shared" si="332"/>
        <v>1.618107955918614</v>
      </c>
      <c r="Q364" s="8">
        <f t="shared" si="337"/>
        <v>-1.2666708325822285E-2</v>
      </c>
      <c r="R364" s="8">
        <f t="shared" si="337"/>
        <v>4.9266000000000004E-2</v>
      </c>
      <c r="S364" s="8">
        <f t="shared" si="333"/>
        <v>6.0179614811827896E-2</v>
      </c>
      <c r="T364" s="8">
        <f t="shared" si="338"/>
        <v>-1.5571135137836881E-3</v>
      </c>
      <c r="U364" s="8">
        <f t="shared" si="338"/>
        <v>6.1554999999999991</v>
      </c>
      <c r="V364" s="8">
        <f t="shared" si="338"/>
        <v>6.3502229536902162</v>
      </c>
      <c r="W364" s="29">
        <f>'2.9 Biofuel 21 TWh'!D28</f>
        <v>197.53</v>
      </c>
      <c r="X364" s="35">
        <f t="shared" si="347"/>
        <v>0.25999999999999091</v>
      </c>
      <c r="Y364" s="29">
        <f>'2.9 Biofuel 21 TWh'!F28*k</f>
        <v>2.3247</v>
      </c>
      <c r="Z364" s="29">
        <f>'2.9 Biofuel 21 TWh'!G28*k</f>
        <v>1.9676999999999998</v>
      </c>
      <c r="AA364" s="29">
        <f>'2.9 Biofuel 21 TWh'!H28*k</f>
        <v>0.15539999999999998</v>
      </c>
      <c r="AB364" s="29">
        <f>'2.9 Biofuel 21 TWh'!I28/2</f>
        <v>0.46</v>
      </c>
      <c r="AC364" s="29">
        <f t="shared" si="339"/>
        <v>1.0670373</v>
      </c>
      <c r="AD364" s="348">
        <f t="shared" si="340"/>
        <v>1.3172774999999999</v>
      </c>
      <c r="AE364" s="68">
        <f t="shared" si="341"/>
        <v>4.7423880000000002E-2</v>
      </c>
      <c r="AF364" s="36">
        <f t="shared" si="348"/>
        <v>1.0670373</v>
      </c>
      <c r="AG364" s="33">
        <f t="shared" si="342"/>
        <v>8.4407655465363991</v>
      </c>
      <c r="AH364" s="33">
        <f t="shared" si="349"/>
        <v>-2.9423960455133624E-2</v>
      </c>
      <c r="AI364" s="36">
        <f t="shared" si="350"/>
        <v>1.3172774999999999</v>
      </c>
      <c r="AJ364" s="33">
        <f t="shared" si="343"/>
        <v>1.603213387204532</v>
      </c>
      <c r="AK364" s="33">
        <f t="shared" si="351"/>
        <v>-1.4284251410799031E-2</v>
      </c>
      <c r="AL364" s="60">
        <f t="shared" si="352"/>
        <v>4.7423880000000002E-2</v>
      </c>
      <c r="AM364" s="60">
        <f t="shared" si="344"/>
        <v>5.7971171560805536E-2</v>
      </c>
      <c r="AN364" s="60">
        <f t="shared" si="353"/>
        <v>-1.6933195255723552E-3</v>
      </c>
      <c r="AO364" s="34">
        <f t="shared" si="345"/>
        <v>6.3801399999999999</v>
      </c>
      <c r="AP364" s="34">
        <f t="shared" si="354"/>
        <v>6.5947384686084858</v>
      </c>
      <c r="AQ364" s="10">
        <f t="shared" si="355"/>
        <v>4.6610636480086187</v>
      </c>
      <c r="AR364" s="10">
        <f t="shared" si="356"/>
        <v>4.8405380359586285</v>
      </c>
      <c r="AS364" s="10">
        <f t="shared" si="357"/>
        <v>0.17947438795000981</v>
      </c>
      <c r="AT364" s="10">
        <f>SUM(AS$341:AS364)*5</f>
        <v>20.774351178338097</v>
      </c>
    </row>
    <row r="365" spans="1:46" x14ac:dyDescent="0.25">
      <c r="A365" s="4">
        <v>125</v>
      </c>
      <c r="B365" s="18">
        <f t="shared" si="334"/>
        <v>2148</v>
      </c>
      <c r="C365" s="19">
        <f t="shared" si="330"/>
        <v>198.51</v>
      </c>
      <c r="D365" s="8">
        <f t="shared" ref="D365:L365" si="380">D49</f>
        <v>0.12000000000000455</v>
      </c>
      <c r="E365" s="8">
        <f t="shared" si="380"/>
        <v>2.2994999999999997</v>
      </c>
      <c r="F365" s="8">
        <f t="shared" si="380"/>
        <v>1.9593</v>
      </c>
      <c r="G365" s="8">
        <f t="shared" si="380"/>
        <v>0.15539999999999998</v>
      </c>
      <c r="H365" s="8">
        <f t="shared" si="380"/>
        <v>0.14000000000000001</v>
      </c>
      <c r="I365" s="8">
        <f t="shared" si="380"/>
        <v>1.0554705</v>
      </c>
      <c r="J365" s="8">
        <f t="shared" si="380"/>
        <v>1.3079114999999999</v>
      </c>
      <c r="K365" s="8">
        <f t="shared" si="380"/>
        <v>4.6909799999999995E-2</v>
      </c>
      <c r="L365" s="8">
        <f t="shared" si="380"/>
        <v>1.0554705</v>
      </c>
      <c r="M365" s="8">
        <f t="shared" si="331"/>
        <v>8.5747694916468475</v>
      </c>
      <c r="N365" s="8">
        <f t="shared" si="336"/>
        <v>-6.2636890788750677E-2</v>
      </c>
      <c r="O365" s="8">
        <f t="shared" si="336"/>
        <v>1.3079114999999999</v>
      </c>
      <c r="P365" s="8">
        <f t="shared" si="332"/>
        <v>1.5939552770804886</v>
      </c>
      <c r="Q365" s="8">
        <f t="shared" si="337"/>
        <v>-2.4152678838125441E-2</v>
      </c>
      <c r="R365" s="8">
        <f t="shared" si="337"/>
        <v>4.6909799999999995E-2</v>
      </c>
      <c r="S365" s="8">
        <f t="shared" si="333"/>
        <v>5.7548153430659471E-2</v>
      </c>
      <c r="T365" s="8">
        <f t="shared" si="338"/>
        <v>-2.6314613811684248E-3</v>
      </c>
      <c r="U365" s="8">
        <f t="shared" si="338"/>
        <v>5.9204600000000003</v>
      </c>
      <c r="V365" s="8">
        <f t="shared" si="338"/>
        <v>5.9510389689919609</v>
      </c>
      <c r="W365" s="29">
        <f>'2.9 Biofuel 21 TWh'!D29</f>
        <v>197.64</v>
      </c>
      <c r="X365" s="35">
        <f t="shared" si="347"/>
        <v>0.10999999999998522</v>
      </c>
      <c r="Y365" s="29">
        <f>'2.9 Biofuel 21 TWh'!F29*k</f>
        <v>2.2742999999999998</v>
      </c>
      <c r="Z365" s="29">
        <f>'2.9 Biofuel 21 TWh'!G29*k</f>
        <v>1.9634999999999998</v>
      </c>
      <c r="AA365" s="29">
        <f>'2.9 Biofuel 21 TWh'!H29*k</f>
        <v>0.15539999999999998</v>
      </c>
      <c r="AB365" s="29">
        <f>'2.9 Biofuel 21 TWh'!I29/2</f>
        <v>0.41</v>
      </c>
      <c r="AC365" s="29">
        <f t="shared" si="339"/>
        <v>1.0439037</v>
      </c>
      <c r="AD365" s="348">
        <f t="shared" si="340"/>
        <v>1.3033334999999999</v>
      </c>
      <c r="AE365" s="68">
        <f t="shared" si="341"/>
        <v>4.6395720000000001E-2</v>
      </c>
      <c r="AF365" s="36">
        <f t="shared" si="348"/>
        <v>1.0439037</v>
      </c>
      <c r="AG365" s="33">
        <f t="shared" si="342"/>
        <v>8.3920169011877785</v>
      </c>
      <c r="AH365" s="33">
        <f t="shared" si="349"/>
        <v>-4.8748645348620556E-2</v>
      </c>
      <c r="AI365" s="36">
        <f t="shared" si="350"/>
        <v>1.3033334999999999</v>
      </c>
      <c r="AJ365" s="33">
        <f t="shared" si="343"/>
        <v>1.5867442644453447</v>
      </c>
      <c r="AK365" s="33">
        <f t="shared" si="351"/>
        <v>-1.6469122759187327E-2</v>
      </c>
      <c r="AL365" s="60">
        <f t="shared" si="352"/>
        <v>4.6395720000000001E-2</v>
      </c>
      <c r="AM365" s="60">
        <f t="shared" si="344"/>
        <v>5.6643672130993583E-2</v>
      </c>
      <c r="AN365" s="60">
        <f t="shared" si="353"/>
        <v>-1.3274994298119527E-3</v>
      </c>
      <c r="AO365" s="34">
        <f t="shared" si="345"/>
        <v>6.2441600000000008</v>
      </c>
      <c r="AP365" s="34">
        <f t="shared" si="354"/>
        <v>6.2876147324623659</v>
      </c>
      <c r="AQ365" s="10">
        <f t="shared" si="355"/>
        <v>4.3680626032400998</v>
      </c>
      <c r="AR365" s="10">
        <f t="shared" si="356"/>
        <v>4.6151092136273766</v>
      </c>
      <c r="AS365" s="10">
        <f t="shared" si="357"/>
        <v>0.24704661038727682</v>
      </c>
      <c r="AT365" s="10">
        <f>SUM(AS$341:AS365)*5</f>
        <v>22.009584230274481</v>
      </c>
    </row>
    <row r="366" spans="1:46" x14ac:dyDescent="0.25">
      <c r="A366" s="4">
        <v>130</v>
      </c>
      <c r="B366" s="18">
        <f t="shared" si="334"/>
        <v>2153</v>
      </c>
      <c r="C366" s="19">
        <f t="shared" si="330"/>
        <v>198.74</v>
      </c>
      <c r="D366" s="8">
        <f t="shared" ref="D366:L366" si="381">D50</f>
        <v>0.23000000000001819</v>
      </c>
      <c r="E366" s="8">
        <f t="shared" si="381"/>
        <v>2.3016000000000001</v>
      </c>
      <c r="F366" s="8">
        <f t="shared" si="381"/>
        <v>1.9403999999999999</v>
      </c>
      <c r="G366" s="8">
        <f t="shared" si="381"/>
        <v>0.15539999999999998</v>
      </c>
      <c r="H366" s="8">
        <f t="shared" si="381"/>
        <v>0.19</v>
      </c>
      <c r="I366" s="8">
        <f t="shared" si="381"/>
        <v>1.0564344000000001</v>
      </c>
      <c r="J366" s="8">
        <f t="shared" si="381"/>
        <v>1.3012440000000001</v>
      </c>
      <c r="K366" s="8">
        <f t="shared" si="381"/>
        <v>4.6952640000000004E-2</v>
      </c>
      <c r="L366" s="8">
        <f t="shared" si="381"/>
        <v>1.0564344000000001</v>
      </c>
      <c r="M366" s="8">
        <f t="shared" si="331"/>
        <v>8.5212048110875838</v>
      </c>
      <c r="N366" s="8">
        <f t="shared" si="336"/>
        <v>-5.3564680559263778E-2</v>
      </c>
      <c r="O366" s="8">
        <f t="shared" si="336"/>
        <v>1.3012440000000001</v>
      </c>
      <c r="P366" s="8">
        <f t="shared" si="332"/>
        <v>1.583018146332924</v>
      </c>
      <c r="Q366" s="8">
        <f t="shared" si="337"/>
        <v>-1.0937130747564527E-2</v>
      </c>
      <c r="R366" s="8">
        <f t="shared" si="337"/>
        <v>4.6952640000000004E-2</v>
      </c>
      <c r="S366" s="8">
        <f t="shared" si="333"/>
        <v>5.7125812383895802E-2</v>
      </c>
      <c r="T366" s="8">
        <f t="shared" si="338"/>
        <v>-4.2234104676366901E-4</v>
      </c>
      <c r="U366" s="8">
        <f t="shared" si="338"/>
        <v>5.9636200000000006</v>
      </c>
      <c r="V366" s="8">
        <f t="shared" si="338"/>
        <v>6.1286958476464273</v>
      </c>
      <c r="W366" s="29">
        <f>'2.9 Biofuel 21 TWh'!D30</f>
        <v>197.83</v>
      </c>
      <c r="X366" s="35">
        <f t="shared" si="347"/>
        <v>0.19000000000002615</v>
      </c>
      <c r="Y366" s="29">
        <f>'2.9 Biofuel 21 TWh'!F30*k</f>
        <v>2.2973999999999997</v>
      </c>
      <c r="Z366" s="29">
        <f>'2.9 Biofuel 21 TWh'!G30*k</f>
        <v>1.9026000000000001</v>
      </c>
      <c r="AA366" s="29">
        <f>'2.9 Biofuel 21 TWh'!H30*k</f>
        <v>0.15329999999999999</v>
      </c>
      <c r="AB366" s="29">
        <f>'2.9 Biofuel 21 TWh'!I30/2</f>
        <v>0.44</v>
      </c>
      <c r="AC366" s="29">
        <f t="shared" si="339"/>
        <v>1.0545065999999998</v>
      </c>
      <c r="AD366" s="348">
        <f t="shared" si="340"/>
        <v>1.2858510000000001</v>
      </c>
      <c r="AE366" s="68">
        <f t="shared" si="341"/>
        <v>4.6866959999999999E-2</v>
      </c>
      <c r="AF366" s="36">
        <f t="shared" si="348"/>
        <v>1.0545065999999998</v>
      </c>
      <c r="AG366" s="33">
        <f t="shared" si="342"/>
        <v>8.3601816405196132</v>
      </c>
      <c r="AH366" s="33">
        <f t="shared" si="349"/>
        <v>-3.1835260668165333E-2</v>
      </c>
      <c r="AI366" s="36">
        <f t="shared" si="350"/>
        <v>1.2858510000000001</v>
      </c>
      <c r="AJ366" s="33">
        <f t="shared" si="343"/>
        <v>1.5663504073495411</v>
      </c>
      <c r="AK366" s="33">
        <f t="shared" si="351"/>
        <v>-2.0393857095803547E-2</v>
      </c>
      <c r="AL366" s="60">
        <f t="shared" si="352"/>
        <v>4.6866959999999999E-2</v>
      </c>
      <c r="AM366" s="60">
        <f t="shared" si="344"/>
        <v>5.6880241168783256E-2</v>
      </c>
      <c r="AN366" s="60">
        <f t="shared" si="353"/>
        <v>2.3656903778967314E-4</v>
      </c>
      <c r="AO366" s="34">
        <f t="shared" si="345"/>
        <v>6.2312899999999996</v>
      </c>
      <c r="AP366" s="34">
        <f t="shared" si="354"/>
        <v>6.3692974512738463</v>
      </c>
      <c r="AQ366" s="10">
        <f t="shared" si="355"/>
        <v>4.4984627521724772</v>
      </c>
      <c r="AR366" s="10">
        <f t="shared" si="356"/>
        <v>4.6750643292350036</v>
      </c>
      <c r="AS366" s="10">
        <f t="shared" si="357"/>
        <v>0.17660157706252644</v>
      </c>
      <c r="AT366" s="10">
        <f>SUM(AS$341:AS366)*5</f>
        <v>22.892592115587114</v>
      </c>
    </row>
    <row r="367" spans="1:46" x14ac:dyDescent="0.25">
      <c r="A367" s="4">
        <v>135</v>
      </c>
      <c r="B367" s="18">
        <f t="shared" si="334"/>
        <v>2158</v>
      </c>
      <c r="C367" s="19">
        <f t="shared" si="330"/>
        <v>198.91</v>
      </c>
      <c r="D367" s="8">
        <f t="shared" ref="D367:L367" si="382">D51</f>
        <v>0.16999999999998749</v>
      </c>
      <c r="E367" s="8">
        <f t="shared" si="382"/>
        <v>2.3183999999999996</v>
      </c>
      <c r="F367" s="8">
        <f t="shared" si="382"/>
        <v>1.9508999999999999</v>
      </c>
      <c r="G367" s="8">
        <f t="shared" si="382"/>
        <v>0.15539999999999998</v>
      </c>
      <c r="H367" s="8">
        <f t="shared" si="382"/>
        <v>0.25</v>
      </c>
      <c r="I367" s="8">
        <f t="shared" si="382"/>
        <v>1.0641455999999998</v>
      </c>
      <c r="J367" s="8">
        <f t="shared" si="382"/>
        <v>1.3093499999999998</v>
      </c>
      <c r="K367" s="8">
        <f t="shared" si="382"/>
        <v>4.7295359999999995E-2</v>
      </c>
      <c r="L367" s="8">
        <f t="shared" si="382"/>
        <v>1.0641455999999998</v>
      </c>
      <c r="M367" s="8">
        <f t="shared" si="331"/>
        <v>8.4822852482539375</v>
      </c>
      <c r="N367" s="8">
        <f t="shared" si="336"/>
        <v>-3.8919562833646282E-2</v>
      </c>
      <c r="O367" s="8">
        <f t="shared" si="336"/>
        <v>1.3093499999999998</v>
      </c>
      <c r="P367" s="8">
        <f t="shared" si="332"/>
        <v>1.5891907165033421</v>
      </c>
      <c r="Q367" s="8">
        <f t="shared" si="337"/>
        <v>6.1725701704180569E-3</v>
      </c>
      <c r="R367" s="8">
        <f t="shared" si="337"/>
        <v>4.7295359999999995E-2</v>
      </c>
      <c r="S367" s="8">
        <f t="shared" si="333"/>
        <v>5.7393872329360787E-2</v>
      </c>
      <c r="T367" s="8">
        <f t="shared" si="338"/>
        <v>2.6805994546498513E-4</v>
      </c>
      <c r="U367" s="8">
        <f t="shared" si="338"/>
        <v>6.0771099999999993</v>
      </c>
      <c r="V367" s="8">
        <f t="shared" si="338"/>
        <v>6.2146310672822231</v>
      </c>
      <c r="W367" s="29">
        <f>'2.9 Biofuel 21 TWh'!D31</f>
        <v>198.12</v>
      </c>
      <c r="X367" s="35">
        <f t="shared" si="347"/>
        <v>0.28999999999999204</v>
      </c>
      <c r="Y367" s="29">
        <f>'2.9 Biofuel 21 TWh'!F31*k</f>
        <v>2.2931999999999997</v>
      </c>
      <c r="Z367" s="29">
        <f>'2.9 Biofuel 21 TWh'!G31*k</f>
        <v>1.9530000000000001</v>
      </c>
      <c r="AA367" s="29">
        <f>'2.9 Biofuel 21 TWh'!H31*k</f>
        <v>0.15539999999999998</v>
      </c>
      <c r="AB367" s="29">
        <f>'2.9 Biofuel 21 TWh'!I31/2</f>
        <v>0.43</v>
      </c>
      <c r="AC367" s="29">
        <f t="shared" si="339"/>
        <v>1.0525787999999998</v>
      </c>
      <c r="AD367" s="348">
        <f t="shared" si="340"/>
        <v>1.303974</v>
      </c>
      <c r="AE367" s="68">
        <f t="shared" si="341"/>
        <v>4.6781279999999995E-2</v>
      </c>
      <c r="AF367" s="36">
        <f t="shared" si="348"/>
        <v>1.0525787999999998</v>
      </c>
      <c r="AG367" s="33">
        <f t="shared" si="342"/>
        <v>8.3305396364122632</v>
      </c>
      <c r="AH367" s="33">
        <f t="shared" si="349"/>
        <v>-2.9642004107349962E-2</v>
      </c>
      <c r="AI367" s="36">
        <f t="shared" si="350"/>
        <v>1.303974</v>
      </c>
      <c r="AJ367" s="33">
        <f t="shared" si="343"/>
        <v>1.5808682486877927</v>
      </c>
      <c r="AK367" s="33">
        <f t="shared" si="351"/>
        <v>1.4517841338251625E-2</v>
      </c>
      <c r="AL367" s="60">
        <f t="shared" si="352"/>
        <v>4.6781279999999995E-2</v>
      </c>
      <c r="AM367" s="60">
        <f t="shared" si="344"/>
        <v>5.6836381061493212E-2</v>
      </c>
      <c r="AN367" s="60">
        <f t="shared" si="353"/>
        <v>-4.3860107290044636E-5</v>
      </c>
      <c r="AO367" s="34">
        <f t="shared" si="345"/>
        <v>6.2810800000000002</v>
      </c>
      <c r="AP367" s="34">
        <f t="shared" si="354"/>
        <v>6.5559119771236034</v>
      </c>
      <c r="AQ367" s="10">
        <f t="shared" si="355"/>
        <v>4.5615392033851512</v>
      </c>
      <c r="AR367" s="10">
        <f t="shared" si="356"/>
        <v>4.8120393912087245</v>
      </c>
      <c r="AS367" s="10">
        <f t="shared" si="357"/>
        <v>0.25050018782357331</v>
      </c>
      <c r="AT367" s="10">
        <f>SUM(AS$341:AS367)*5</f>
        <v>24.145093054704979</v>
      </c>
    </row>
    <row r="368" spans="1:46" x14ac:dyDescent="0.25">
      <c r="A368" s="4">
        <v>140</v>
      </c>
      <c r="B368" s="18">
        <f t="shared" si="334"/>
        <v>2163</v>
      </c>
      <c r="C368" s="19">
        <f t="shared" si="330"/>
        <v>199.04</v>
      </c>
      <c r="D368" s="8">
        <f t="shared" ref="D368:L368" si="383">D52</f>
        <v>0.12999999999999545</v>
      </c>
      <c r="E368" s="8">
        <f t="shared" si="383"/>
        <v>2.4087000000000001</v>
      </c>
      <c r="F368" s="8">
        <f t="shared" si="383"/>
        <v>1.8773999999999997</v>
      </c>
      <c r="G368" s="8">
        <f t="shared" si="383"/>
        <v>0.15329999999999999</v>
      </c>
      <c r="H368" s="8">
        <f t="shared" si="383"/>
        <v>0.20499999999999999</v>
      </c>
      <c r="I368" s="8">
        <f t="shared" si="383"/>
        <v>1.1055933</v>
      </c>
      <c r="J368" s="8">
        <f t="shared" si="383"/>
        <v>1.3035435</v>
      </c>
      <c r="K368" s="8">
        <f t="shared" si="383"/>
        <v>4.9137480000000004E-2</v>
      </c>
      <c r="L368" s="8">
        <f t="shared" si="383"/>
        <v>1.1055933</v>
      </c>
      <c r="M368" s="8">
        <f t="shared" si="331"/>
        <v>8.4898515009058695</v>
      </c>
      <c r="N368" s="8">
        <f t="shared" si="336"/>
        <v>7.5662526519320039E-3</v>
      </c>
      <c r="O368" s="8">
        <f t="shared" si="336"/>
        <v>1.3035435</v>
      </c>
      <c r="P368" s="8">
        <f t="shared" si="332"/>
        <v>1.5844753830595553</v>
      </c>
      <c r="Q368" s="8">
        <f t="shared" si="337"/>
        <v>-4.7153334437868288E-3</v>
      </c>
      <c r="R368" s="8">
        <f t="shared" si="337"/>
        <v>4.9137480000000004E-2</v>
      </c>
      <c r="S368" s="8">
        <f t="shared" si="333"/>
        <v>5.9283379080661495E-2</v>
      </c>
      <c r="T368" s="8">
        <f t="shared" si="338"/>
        <v>1.8895067513007083E-3</v>
      </c>
      <c r="U368" s="8">
        <f t="shared" si="338"/>
        <v>6.0377199999999993</v>
      </c>
      <c r="V368" s="8">
        <f t="shared" si="338"/>
        <v>6.1724604259594411</v>
      </c>
      <c r="W368" s="29">
        <f>'2.9 Biofuel 21 TWh'!D32</f>
        <v>198.29</v>
      </c>
      <c r="X368" s="35">
        <f t="shared" si="347"/>
        <v>0.16999999999998749</v>
      </c>
      <c r="Y368" s="29">
        <f>'2.9 Biofuel 21 TWh'!F32*k</f>
        <v>2.2721999999999998</v>
      </c>
      <c r="Z368" s="29">
        <f>'2.9 Biofuel 21 TWh'!G32*k</f>
        <v>1.9403999999999999</v>
      </c>
      <c r="AA368" s="29">
        <f>'2.9 Biofuel 21 TWh'!H32*k</f>
        <v>0.15329999999999999</v>
      </c>
      <c r="AB368" s="29">
        <f>'2.9 Biofuel 21 TWh'!I32/2</f>
        <v>0.52500000000000002</v>
      </c>
      <c r="AC368" s="29">
        <f t="shared" si="339"/>
        <v>1.0429397999999999</v>
      </c>
      <c r="AD368" s="348">
        <f t="shared" si="340"/>
        <v>1.294041</v>
      </c>
      <c r="AE368" s="68">
        <f t="shared" si="341"/>
        <v>4.6352879999999999E-2</v>
      </c>
      <c r="AF368" s="36">
        <f t="shared" si="348"/>
        <v>1.0429397999999999</v>
      </c>
      <c r="AG368" s="33">
        <f t="shared" si="342"/>
        <v>8.2950957730393853</v>
      </c>
      <c r="AH368" s="33">
        <f t="shared" si="349"/>
        <v>-3.5443863372877971E-2</v>
      </c>
      <c r="AI368" s="36">
        <f t="shared" si="350"/>
        <v>1.294041</v>
      </c>
      <c r="AJ368" s="33">
        <f t="shared" si="343"/>
        <v>1.5735016647024098</v>
      </c>
      <c r="AK368" s="33">
        <f t="shared" si="351"/>
        <v>-7.366583985382924E-3</v>
      </c>
      <c r="AL368" s="60">
        <f t="shared" si="352"/>
        <v>4.6352879999999999E-2</v>
      </c>
      <c r="AM368" s="60">
        <f t="shared" si="344"/>
        <v>5.6400227616671128E-2</v>
      </c>
      <c r="AN368" s="60">
        <f t="shared" si="353"/>
        <v>-4.3615344482208357E-4</v>
      </c>
      <c r="AO368" s="34">
        <f t="shared" si="345"/>
        <v>6.3581700000000003</v>
      </c>
      <c r="AP368" s="34">
        <f t="shared" si="354"/>
        <v>6.4849233991969051</v>
      </c>
      <c r="AQ368" s="10">
        <f t="shared" si="355"/>
        <v>4.5305859526542296</v>
      </c>
      <c r="AR368" s="10">
        <f t="shared" si="356"/>
        <v>4.7599337750105288</v>
      </c>
      <c r="AS368" s="10">
        <f t="shared" si="357"/>
        <v>0.22934782235629925</v>
      </c>
      <c r="AT368" s="10">
        <f>SUM(AS$341:AS368)*5</f>
        <v>25.291832166486476</v>
      </c>
    </row>
    <row r="369" spans="1:46" x14ac:dyDescent="0.25">
      <c r="A369" s="4">
        <v>145</v>
      </c>
      <c r="B369" s="18">
        <f t="shared" si="334"/>
        <v>2168</v>
      </c>
      <c r="C369" s="19">
        <f t="shared" si="330"/>
        <v>199.4</v>
      </c>
      <c r="D369" s="8">
        <f t="shared" ref="D369:L369" si="384">D53</f>
        <v>0.36000000000001364</v>
      </c>
      <c r="E369" s="8">
        <f t="shared" si="384"/>
        <v>2.4653999999999998</v>
      </c>
      <c r="F369" s="8">
        <f t="shared" si="384"/>
        <v>1.8416999999999999</v>
      </c>
      <c r="G369" s="8">
        <f t="shared" si="384"/>
        <v>0.15329999999999999</v>
      </c>
      <c r="H369" s="8">
        <f t="shared" si="384"/>
        <v>0.17499999999999999</v>
      </c>
      <c r="I369" s="8">
        <f t="shared" si="384"/>
        <v>1.1316185999999999</v>
      </c>
      <c r="J369" s="8">
        <f t="shared" si="384"/>
        <v>1.3038689999999999</v>
      </c>
      <c r="K369" s="8">
        <f t="shared" si="384"/>
        <v>5.0294159999999997E-2</v>
      </c>
      <c r="L369" s="8">
        <f t="shared" si="384"/>
        <v>1.1316185999999999</v>
      </c>
      <c r="M369" s="8">
        <f t="shared" si="331"/>
        <v>8.5224636064140498</v>
      </c>
      <c r="N369" s="8">
        <f t="shared" si="336"/>
        <v>3.2612105508180278E-2</v>
      </c>
      <c r="O369" s="8">
        <f t="shared" si="336"/>
        <v>1.3038689999999999</v>
      </c>
      <c r="P369" s="8">
        <f t="shared" si="332"/>
        <v>1.583967321996141</v>
      </c>
      <c r="Q369" s="8">
        <f t="shared" si="337"/>
        <v>-5.0806106341427792E-4</v>
      </c>
      <c r="R369" s="8">
        <f t="shared" si="337"/>
        <v>5.0294159999999997E-2</v>
      </c>
      <c r="S369" s="8">
        <f t="shared" si="333"/>
        <v>6.0774079839897112E-2</v>
      </c>
      <c r="T369" s="8">
        <f t="shared" si="338"/>
        <v>1.4907007592356164E-3</v>
      </c>
      <c r="U369" s="8">
        <f t="shared" si="338"/>
        <v>6.0260199999999999</v>
      </c>
      <c r="V369" s="8">
        <f t="shared" si="338"/>
        <v>6.4196147452040151</v>
      </c>
      <c r="W369" s="29">
        <f>'2.9 Biofuel 21 TWh'!D33</f>
        <v>198.57</v>
      </c>
      <c r="X369" s="35">
        <f t="shared" si="347"/>
        <v>0.28000000000000114</v>
      </c>
      <c r="Y369" s="29">
        <f>'2.9 Biofuel 21 TWh'!F33*k</f>
        <v>2.4359999999999999</v>
      </c>
      <c r="Z369" s="29">
        <f>'2.9 Biofuel 21 TWh'!G33*k</f>
        <v>1.8248999999999997</v>
      </c>
      <c r="AA369" s="29">
        <f>'2.9 Biofuel 21 TWh'!H33*k</f>
        <v>0.1512</v>
      </c>
      <c r="AB369" s="29">
        <f>'2.9 Biofuel 21 TWh'!I33/2</f>
        <v>0.41499999999999998</v>
      </c>
      <c r="AC369" s="29">
        <f t="shared" si="339"/>
        <v>1.1181240000000001</v>
      </c>
      <c r="AD369" s="348">
        <f t="shared" si="340"/>
        <v>1.2902819999999999</v>
      </c>
      <c r="AE369" s="68">
        <f t="shared" si="341"/>
        <v>4.96944E-2</v>
      </c>
      <c r="AF369" s="36">
        <f t="shared" si="348"/>
        <v>1.1181240000000001</v>
      </c>
      <c r="AG369" s="33">
        <f t="shared" si="342"/>
        <v>8.3394242978147357</v>
      </c>
      <c r="AH369" s="33">
        <f t="shared" si="349"/>
        <v>4.4328524775350431E-2</v>
      </c>
      <c r="AI369" s="36">
        <f t="shared" si="350"/>
        <v>1.2902819999999999</v>
      </c>
      <c r="AJ369" s="33">
        <f t="shared" si="343"/>
        <v>1.5684404243298489</v>
      </c>
      <c r="AK369" s="33">
        <f t="shared" si="351"/>
        <v>-5.0612403725609489E-3</v>
      </c>
      <c r="AL369" s="60">
        <f t="shared" si="352"/>
        <v>4.96944E-2</v>
      </c>
      <c r="AM369" s="60">
        <f t="shared" si="344"/>
        <v>5.9664645852053236E-2</v>
      </c>
      <c r="AN369" s="60">
        <f t="shared" si="353"/>
        <v>3.2644182353821077E-3</v>
      </c>
      <c r="AO369" s="34">
        <f t="shared" si="345"/>
        <v>6.2752299999999996</v>
      </c>
      <c r="AP369" s="34">
        <f t="shared" si="354"/>
        <v>6.5977617026381719</v>
      </c>
      <c r="AQ369" s="10">
        <f t="shared" si="355"/>
        <v>4.7119972229797469</v>
      </c>
      <c r="AR369" s="10">
        <f t="shared" si="356"/>
        <v>4.8427570897364181</v>
      </c>
      <c r="AS369" s="10">
        <f t="shared" si="357"/>
        <v>0.13075986675667117</v>
      </c>
      <c r="AT369" s="10">
        <f>SUM(AS$341:AS369)*5</f>
        <v>25.945631500269833</v>
      </c>
    </row>
    <row r="370" spans="1:46" x14ac:dyDescent="0.25">
      <c r="A370" s="4">
        <v>150</v>
      </c>
      <c r="B370" s="18">
        <f t="shared" si="334"/>
        <v>2173</v>
      </c>
      <c r="C370" s="19">
        <f t="shared" si="330"/>
        <v>199.67</v>
      </c>
      <c r="D370" s="8">
        <f t="shared" ref="D370:L370" si="385">D54</f>
        <v>0.26999999999998181</v>
      </c>
      <c r="E370" s="8">
        <f t="shared" si="385"/>
        <v>2.4780000000000002</v>
      </c>
      <c r="F370" s="8">
        <f t="shared" si="385"/>
        <v>1.8648</v>
      </c>
      <c r="G370" s="8">
        <f t="shared" si="385"/>
        <v>0.15539999999999998</v>
      </c>
      <c r="H370" s="8">
        <f t="shared" si="385"/>
        <v>0.14000000000000001</v>
      </c>
      <c r="I370" s="8">
        <f t="shared" si="385"/>
        <v>1.1374020000000002</v>
      </c>
      <c r="J370" s="8">
        <f t="shared" si="385"/>
        <v>1.315734</v>
      </c>
      <c r="K370" s="8">
        <f t="shared" si="385"/>
        <v>5.0551200000000004E-2</v>
      </c>
      <c r="L370" s="8">
        <f t="shared" si="385"/>
        <v>1.1374020000000002</v>
      </c>
      <c r="M370" s="8">
        <f t="shared" si="331"/>
        <v>8.5566374932344686</v>
      </c>
      <c r="N370" s="8">
        <f t="shared" si="336"/>
        <v>3.4173886820418886E-2</v>
      </c>
      <c r="O370" s="8">
        <f t="shared" si="336"/>
        <v>1.315734</v>
      </c>
      <c r="P370" s="8">
        <f t="shared" si="332"/>
        <v>1.5957425086403418</v>
      </c>
      <c r="Q370" s="8">
        <f t="shared" si="337"/>
        <v>1.1775186644200852E-2</v>
      </c>
      <c r="R370" s="8">
        <f t="shared" si="337"/>
        <v>5.0551200000000004E-2</v>
      </c>
      <c r="S370" s="8">
        <f t="shared" si="333"/>
        <v>6.1294640993790978E-2</v>
      </c>
      <c r="T370" s="8">
        <f t="shared" si="338"/>
        <v>5.2056115389386565E-4</v>
      </c>
      <c r="U370" s="8">
        <f t="shared" si="338"/>
        <v>6.0296600000000007</v>
      </c>
      <c r="V370" s="8">
        <f t="shared" si="338"/>
        <v>6.3461296346184959</v>
      </c>
      <c r="W370" s="29">
        <f>'2.9 Biofuel 21 TWh'!D34</f>
        <v>198.91</v>
      </c>
      <c r="X370" s="35">
        <f t="shared" si="347"/>
        <v>0.34000000000000341</v>
      </c>
      <c r="Y370" s="29">
        <f>'2.9 Biofuel 21 TWh'!F34*k</f>
        <v>2.4401999999999999</v>
      </c>
      <c r="Z370" s="29">
        <f>'2.9 Biofuel 21 TWh'!G34*k</f>
        <v>1.8458999999999997</v>
      </c>
      <c r="AA370" s="29">
        <f>'2.9 Biofuel 21 TWh'!H34*k</f>
        <v>0.15329999999999999</v>
      </c>
      <c r="AB370" s="29">
        <f>'2.9 Biofuel 21 TWh'!I34/2</f>
        <v>0.44</v>
      </c>
      <c r="AC370" s="29">
        <f t="shared" si="339"/>
        <v>1.1200517999999999</v>
      </c>
      <c r="AD370" s="348">
        <f t="shared" si="340"/>
        <v>1.2992909999999998</v>
      </c>
      <c r="AE370" s="68">
        <f t="shared" si="341"/>
        <v>4.9780080000000004E-2</v>
      </c>
      <c r="AF370" s="36">
        <f t="shared" si="348"/>
        <v>1.1200517999999999</v>
      </c>
      <c r="AG370" s="33">
        <f t="shared" si="342"/>
        <v>8.3799423200280021</v>
      </c>
      <c r="AH370" s="33">
        <f t="shared" si="349"/>
        <v>4.0518022213266391E-2</v>
      </c>
      <c r="AI370" s="36">
        <f t="shared" si="350"/>
        <v>1.2992909999999998</v>
      </c>
      <c r="AJ370" s="33">
        <f t="shared" si="343"/>
        <v>1.5765547149826853</v>
      </c>
      <c r="AK370" s="33">
        <f t="shared" si="351"/>
        <v>8.11429065283642E-3</v>
      </c>
      <c r="AL370" s="60">
        <f t="shared" si="352"/>
        <v>4.9780080000000004E-2</v>
      </c>
      <c r="AM370" s="60">
        <f t="shared" si="344"/>
        <v>6.0327398919770167E-2</v>
      </c>
      <c r="AN370" s="60">
        <f t="shared" si="353"/>
        <v>6.6275306771693132E-4</v>
      </c>
      <c r="AO370" s="34">
        <f t="shared" si="345"/>
        <v>6.3432199999999996</v>
      </c>
      <c r="AP370" s="34">
        <f t="shared" si="354"/>
        <v>6.7325150659338231</v>
      </c>
      <c r="AQ370" s="10">
        <f t="shared" si="355"/>
        <v>4.6580591518099759</v>
      </c>
      <c r="AR370" s="10">
        <f t="shared" si="356"/>
        <v>4.9416660583954259</v>
      </c>
      <c r="AS370" s="10">
        <f t="shared" si="357"/>
        <v>0.28360690658545007</v>
      </c>
      <c r="AT370" s="10">
        <f>SUM(AS$341:AS370)*5</f>
        <v>27.363666033197084</v>
      </c>
    </row>
    <row r="371" spans="1:46" x14ac:dyDescent="0.25">
      <c r="J371" s="1"/>
    </row>
    <row r="372" spans="1:46" x14ac:dyDescent="0.25">
      <c r="J372" s="1"/>
    </row>
    <row r="373" spans="1:46" x14ac:dyDescent="0.25">
      <c r="J373" s="1"/>
    </row>
    <row r="374" spans="1:46" x14ac:dyDescent="0.25">
      <c r="J374" s="1"/>
    </row>
    <row r="375" spans="1:46" x14ac:dyDescent="0.25">
      <c r="J375" s="1"/>
    </row>
    <row r="376" spans="1:46" x14ac:dyDescent="0.25">
      <c r="J376" s="1"/>
    </row>
    <row r="377" spans="1:46" x14ac:dyDescent="0.25">
      <c r="J377" s="1"/>
    </row>
    <row r="378" spans="1:46" x14ac:dyDescent="0.25">
      <c r="J378" s="1"/>
    </row>
    <row r="379" spans="1:46" x14ac:dyDescent="0.25">
      <c r="J379" s="1"/>
    </row>
    <row r="380" spans="1:46" x14ac:dyDescent="0.25">
      <c r="J380" s="1"/>
    </row>
    <row r="381" spans="1:46" x14ac:dyDescent="0.25">
      <c r="J381" s="1"/>
    </row>
    <row r="382" spans="1:46" x14ac:dyDescent="0.25">
      <c r="J382" s="1"/>
    </row>
    <row r="383" spans="1:46" x14ac:dyDescent="0.25">
      <c r="J383" s="1"/>
    </row>
    <row r="384" spans="1:46" x14ac:dyDescent="0.25">
      <c r="J384" s="1"/>
    </row>
    <row r="385" spans="10:10" x14ac:dyDescent="0.25">
      <c r="J385" s="1"/>
    </row>
    <row r="386" spans="10:10" x14ac:dyDescent="0.25">
      <c r="J386" s="1"/>
    </row>
    <row r="387" spans="10:10" x14ac:dyDescent="0.25">
      <c r="J387" s="1"/>
    </row>
    <row r="388" spans="10:10" x14ac:dyDescent="0.25">
      <c r="J388" s="1"/>
    </row>
    <row r="389" spans="10:10" x14ac:dyDescent="0.25">
      <c r="J389" s="1"/>
    </row>
    <row r="390" spans="10:10" x14ac:dyDescent="0.25">
      <c r="J390" s="1"/>
    </row>
    <row r="391" spans="10:10" x14ac:dyDescent="0.25">
      <c r="J391" s="1"/>
    </row>
    <row r="392" spans="10:10" x14ac:dyDescent="0.25">
      <c r="J392" s="1"/>
    </row>
    <row r="393" spans="10:10" x14ac:dyDescent="0.25">
      <c r="J393" s="1"/>
    </row>
    <row r="394" spans="10:10" x14ac:dyDescent="0.25">
      <c r="J394" s="1"/>
    </row>
    <row r="395" spans="10:10" x14ac:dyDescent="0.25">
      <c r="J395" s="1"/>
    </row>
    <row r="396" spans="10:10" x14ac:dyDescent="0.25">
      <c r="J396" s="1"/>
    </row>
    <row r="397" spans="10:10" x14ac:dyDescent="0.25">
      <c r="J397" s="1"/>
    </row>
    <row r="398" spans="10:10" x14ac:dyDescent="0.25">
      <c r="J398" s="1"/>
    </row>
    <row r="399" spans="10:10" x14ac:dyDescent="0.25">
      <c r="J399" s="1"/>
    </row>
    <row r="400" spans="10:10" x14ac:dyDescent="0.25">
      <c r="J400" s="1"/>
    </row>
    <row r="401" spans="10:10" x14ac:dyDescent="0.25">
      <c r="J401" s="1"/>
    </row>
    <row r="402" spans="10:10" x14ac:dyDescent="0.25">
      <c r="J402" s="1"/>
    </row>
    <row r="403" spans="10:10" x14ac:dyDescent="0.25">
      <c r="J403" s="1"/>
    </row>
    <row r="404" spans="10:10" x14ac:dyDescent="0.25">
      <c r="J404" s="1"/>
    </row>
    <row r="405" spans="10:10" x14ac:dyDescent="0.25">
      <c r="J405" s="1"/>
    </row>
    <row r="406" spans="10:10" x14ac:dyDescent="0.25">
      <c r="J406" s="1"/>
    </row>
    <row r="407" spans="10:10" x14ac:dyDescent="0.25">
      <c r="J407" s="1"/>
    </row>
    <row r="408" spans="10:10" x14ac:dyDescent="0.25">
      <c r="J408" s="1"/>
    </row>
    <row r="409" spans="10:10" x14ac:dyDescent="0.25">
      <c r="J409" s="1"/>
    </row>
    <row r="410" spans="10:10" x14ac:dyDescent="0.25">
      <c r="J410" s="1"/>
    </row>
    <row r="411" spans="10:10" x14ac:dyDescent="0.25">
      <c r="J411" s="1"/>
    </row>
    <row r="412" spans="10:10" x14ac:dyDescent="0.25">
      <c r="J412" s="1"/>
    </row>
    <row r="413" spans="10:10" x14ac:dyDescent="0.25">
      <c r="J413" s="1"/>
    </row>
    <row r="414" spans="10:10" x14ac:dyDescent="0.25">
      <c r="J414" s="1"/>
    </row>
    <row r="415" spans="10:10" x14ac:dyDescent="0.25">
      <c r="J415" s="1"/>
    </row>
    <row r="416" spans="10:10" x14ac:dyDescent="0.25">
      <c r="J416" s="1"/>
    </row>
    <row r="417" spans="10:10" x14ac:dyDescent="0.25">
      <c r="J417" s="1"/>
    </row>
    <row r="418" spans="10:10" x14ac:dyDescent="0.25">
      <c r="J418" s="1"/>
    </row>
    <row r="419" spans="10:10" x14ac:dyDescent="0.25">
      <c r="J419" s="1"/>
    </row>
    <row r="420" spans="10:10" x14ac:dyDescent="0.25">
      <c r="J420" s="1"/>
    </row>
    <row r="421" spans="10:10" x14ac:dyDescent="0.25">
      <c r="J421" s="1"/>
    </row>
    <row r="422" spans="10:10" x14ac:dyDescent="0.25">
      <c r="J422" s="1"/>
    </row>
    <row r="423" spans="10:10" x14ac:dyDescent="0.25">
      <c r="J423" s="1"/>
    </row>
    <row r="424" spans="10:10" x14ac:dyDescent="0.25">
      <c r="J424" s="1"/>
    </row>
    <row r="425" spans="10:10" x14ac:dyDescent="0.25">
      <c r="J425" s="1"/>
    </row>
    <row r="426" spans="10:10" x14ac:dyDescent="0.25">
      <c r="J426" s="1"/>
    </row>
    <row r="427" spans="10:10" x14ac:dyDescent="0.25">
      <c r="J427" s="1"/>
    </row>
    <row r="428" spans="10:10" x14ac:dyDescent="0.25">
      <c r="J428" s="1"/>
    </row>
    <row r="429" spans="10:10" x14ac:dyDescent="0.25">
      <c r="J429" s="1"/>
    </row>
    <row r="430" spans="10:10" x14ac:dyDescent="0.25">
      <c r="J430" s="1"/>
    </row>
    <row r="431" spans="10:10" x14ac:dyDescent="0.25">
      <c r="J431" s="1"/>
    </row>
    <row r="432" spans="10:10" x14ac:dyDescent="0.25">
      <c r="J432" s="1"/>
    </row>
    <row r="433" spans="10:10" x14ac:dyDescent="0.25">
      <c r="J433" s="1"/>
    </row>
    <row r="434" spans="10:10" x14ac:dyDescent="0.25">
      <c r="J434" s="1"/>
    </row>
    <row r="435" spans="10:10" x14ac:dyDescent="0.25">
      <c r="J435" s="1"/>
    </row>
    <row r="436" spans="10:10" x14ac:dyDescent="0.25">
      <c r="J436" s="1"/>
    </row>
    <row r="437" spans="10:10" x14ac:dyDescent="0.25">
      <c r="J437" s="1"/>
    </row>
    <row r="438" spans="10:10" x14ac:dyDescent="0.25">
      <c r="J438" s="1"/>
    </row>
    <row r="439" spans="10:10" x14ac:dyDescent="0.25">
      <c r="J439" s="1"/>
    </row>
    <row r="440" spans="10:10" x14ac:dyDescent="0.25">
      <c r="J440" s="1"/>
    </row>
    <row r="441" spans="10:10" x14ac:dyDescent="0.25">
      <c r="J441" s="1"/>
    </row>
    <row r="442" spans="10:10" x14ac:dyDescent="0.25">
      <c r="J442" s="1"/>
    </row>
    <row r="443" spans="10:10" x14ac:dyDescent="0.25">
      <c r="J443" s="1"/>
    </row>
    <row r="444" spans="10:10" x14ac:dyDescent="0.25">
      <c r="J444" s="1"/>
    </row>
    <row r="445" spans="10:10" x14ac:dyDescent="0.25">
      <c r="J445" s="1"/>
    </row>
    <row r="446" spans="10:10" x14ac:dyDescent="0.25">
      <c r="J446" s="1"/>
    </row>
    <row r="447" spans="10:10" x14ac:dyDescent="0.25">
      <c r="J447" s="1"/>
    </row>
    <row r="448" spans="10:10" x14ac:dyDescent="0.25">
      <c r="J448" s="1"/>
    </row>
    <row r="449" spans="10:10" x14ac:dyDescent="0.25">
      <c r="J449" s="1"/>
    </row>
    <row r="450" spans="10:10" x14ac:dyDescent="0.25">
      <c r="J450" s="1"/>
    </row>
    <row r="451" spans="10:10" x14ac:dyDescent="0.25">
      <c r="J451" s="1"/>
    </row>
    <row r="452" spans="10:10" x14ac:dyDescent="0.25">
      <c r="J452" s="1"/>
    </row>
    <row r="453" spans="10:10" x14ac:dyDescent="0.25">
      <c r="J453" s="1"/>
    </row>
    <row r="454" spans="10:10" x14ac:dyDescent="0.25">
      <c r="J454" s="1"/>
    </row>
    <row r="455" spans="10:10" x14ac:dyDescent="0.25">
      <c r="J455" s="1"/>
    </row>
    <row r="456" spans="10:10" x14ac:dyDescent="0.25">
      <c r="J456" s="1"/>
    </row>
    <row r="457" spans="10:10" x14ac:dyDescent="0.25">
      <c r="J457" s="1"/>
    </row>
    <row r="458" spans="10:10" x14ac:dyDescent="0.25">
      <c r="J458" s="1"/>
    </row>
    <row r="459" spans="10:10" x14ac:dyDescent="0.25">
      <c r="J459" s="1"/>
    </row>
    <row r="460" spans="10:10" x14ac:dyDescent="0.25">
      <c r="J460" s="1"/>
    </row>
    <row r="461" spans="10:10" x14ac:dyDescent="0.25">
      <c r="J461" s="1"/>
    </row>
    <row r="462" spans="10:10" x14ac:dyDescent="0.25">
      <c r="J462" s="1"/>
    </row>
    <row r="463" spans="10:10" x14ac:dyDescent="0.25">
      <c r="J463" s="1"/>
    </row>
    <row r="464" spans="10:10" x14ac:dyDescent="0.25">
      <c r="J464" s="1"/>
    </row>
    <row r="465" spans="10:10" x14ac:dyDescent="0.25">
      <c r="J465" s="1"/>
    </row>
    <row r="466" spans="10:10" x14ac:dyDescent="0.25">
      <c r="J466" s="1"/>
    </row>
    <row r="467" spans="10:10" x14ac:dyDescent="0.25">
      <c r="J467" s="1"/>
    </row>
    <row r="468" spans="10:10" x14ac:dyDescent="0.25">
      <c r="J468" s="1"/>
    </row>
    <row r="469" spans="10:10" x14ac:dyDescent="0.25">
      <c r="J469" s="1"/>
    </row>
    <row r="470" spans="10:10" x14ac:dyDescent="0.25">
      <c r="J470" s="1"/>
    </row>
    <row r="471" spans="10:10" x14ac:dyDescent="0.25">
      <c r="J471" s="1"/>
    </row>
    <row r="472" spans="10:10" x14ac:dyDescent="0.25">
      <c r="J472" s="1"/>
    </row>
    <row r="473" spans="10:10" x14ac:dyDescent="0.25">
      <c r="J473" s="1"/>
    </row>
    <row r="474" spans="10:10" x14ac:dyDescent="0.25">
      <c r="J474" s="1"/>
    </row>
    <row r="475" spans="10:10" x14ac:dyDescent="0.25">
      <c r="J475" s="1"/>
    </row>
    <row r="476" spans="10:10" x14ac:dyDescent="0.25">
      <c r="J476" s="1"/>
    </row>
    <row r="477" spans="10:10" x14ac:dyDescent="0.25">
      <c r="J477" s="1"/>
    </row>
    <row r="478" spans="10:10" x14ac:dyDescent="0.25">
      <c r="J478" s="1"/>
    </row>
    <row r="479" spans="10:10" x14ac:dyDescent="0.25">
      <c r="J479" s="1"/>
    </row>
    <row r="480" spans="10:10" x14ac:dyDescent="0.25">
      <c r="J480" s="1"/>
    </row>
    <row r="481" spans="10:10" x14ac:dyDescent="0.25">
      <c r="J481" s="1"/>
    </row>
    <row r="482" spans="10:10" x14ac:dyDescent="0.25">
      <c r="J482" s="1"/>
    </row>
    <row r="483" spans="10:10" x14ac:dyDescent="0.25">
      <c r="J483" s="1"/>
    </row>
    <row r="484" spans="10:10" x14ac:dyDescent="0.25">
      <c r="J484" s="1"/>
    </row>
    <row r="485" spans="10:10" x14ac:dyDescent="0.25">
      <c r="J485" s="1"/>
    </row>
    <row r="486" spans="10:10" x14ac:dyDescent="0.25">
      <c r="J486" s="1"/>
    </row>
    <row r="487" spans="10:10" x14ac:dyDescent="0.25">
      <c r="J487" s="1"/>
    </row>
    <row r="488" spans="10:10" x14ac:dyDescent="0.25">
      <c r="J488" s="1"/>
    </row>
    <row r="489" spans="10:10" x14ac:dyDescent="0.25">
      <c r="J489" s="1"/>
    </row>
    <row r="490" spans="10:10" x14ac:dyDescent="0.25">
      <c r="J490" s="1"/>
    </row>
    <row r="491" spans="10:10" x14ac:dyDescent="0.25">
      <c r="J491" s="1"/>
    </row>
    <row r="492" spans="10:10" x14ac:dyDescent="0.25">
      <c r="J492" s="1"/>
    </row>
    <row r="493" spans="10:10" x14ac:dyDescent="0.25">
      <c r="J493" s="1"/>
    </row>
    <row r="494" spans="10:10" x14ac:dyDescent="0.25">
      <c r="J494" s="1"/>
    </row>
    <row r="495" spans="10:10" x14ac:dyDescent="0.25">
      <c r="J495" s="1"/>
    </row>
    <row r="496" spans="10:10" x14ac:dyDescent="0.25">
      <c r="J496" s="1"/>
    </row>
    <row r="497" spans="10:10" x14ac:dyDescent="0.25">
      <c r="J497" s="1"/>
    </row>
    <row r="498" spans="10:10" x14ac:dyDescent="0.25">
      <c r="J498" s="1"/>
    </row>
    <row r="499" spans="10:10" x14ac:dyDescent="0.25">
      <c r="J499" s="1"/>
    </row>
    <row r="500" spans="10:10" x14ac:dyDescent="0.25">
      <c r="J500" s="1"/>
    </row>
    <row r="501" spans="10:10" x14ac:dyDescent="0.25">
      <c r="J501" s="1"/>
    </row>
    <row r="502" spans="10:10" x14ac:dyDescent="0.25">
      <c r="J502" s="1"/>
    </row>
    <row r="503" spans="10:10" x14ac:dyDescent="0.25">
      <c r="J503" s="1"/>
    </row>
    <row r="504" spans="10:10" x14ac:dyDescent="0.25">
      <c r="J504" s="1"/>
    </row>
    <row r="505" spans="10:10" x14ac:dyDescent="0.25">
      <c r="J505" s="1"/>
    </row>
    <row r="506" spans="10:10" x14ac:dyDescent="0.25">
      <c r="J506" s="1"/>
    </row>
    <row r="507" spans="10:10" x14ac:dyDescent="0.25">
      <c r="J507" s="1"/>
    </row>
    <row r="508" spans="10:10" x14ac:dyDescent="0.25">
      <c r="J508" s="1"/>
    </row>
    <row r="509" spans="10:10" x14ac:dyDescent="0.25">
      <c r="J509" s="1"/>
    </row>
    <row r="510" spans="10:10" x14ac:dyDescent="0.25">
      <c r="J510" s="1"/>
    </row>
    <row r="511" spans="10:10" x14ac:dyDescent="0.25">
      <c r="J511" s="1"/>
    </row>
    <row r="512" spans="10:10" x14ac:dyDescent="0.25">
      <c r="J512" s="1"/>
    </row>
    <row r="513" spans="10:10" x14ac:dyDescent="0.25">
      <c r="J513" s="1"/>
    </row>
    <row r="514" spans="10:10" x14ac:dyDescent="0.25">
      <c r="J514" s="1"/>
    </row>
    <row r="515" spans="10:10" x14ac:dyDescent="0.25">
      <c r="J515" s="1"/>
    </row>
    <row r="516" spans="10:10" x14ac:dyDescent="0.25">
      <c r="J516" s="1"/>
    </row>
    <row r="517" spans="10:10" x14ac:dyDescent="0.25">
      <c r="J517" s="1"/>
    </row>
    <row r="518" spans="10:10" x14ac:dyDescent="0.25">
      <c r="J518" s="1"/>
    </row>
    <row r="519" spans="10:10" x14ac:dyDescent="0.25">
      <c r="J519" s="1"/>
    </row>
    <row r="520" spans="10:10" x14ac:dyDescent="0.25">
      <c r="J520" s="1"/>
    </row>
    <row r="521" spans="10:10" x14ac:dyDescent="0.25">
      <c r="J521" s="1"/>
    </row>
    <row r="522" spans="10:10" x14ac:dyDescent="0.25">
      <c r="J522" s="1"/>
    </row>
    <row r="523" spans="10:10" x14ac:dyDescent="0.25">
      <c r="J523" s="1"/>
    </row>
    <row r="524" spans="10:10" x14ac:dyDescent="0.25">
      <c r="J524" s="1"/>
    </row>
    <row r="525" spans="10:10" x14ac:dyDescent="0.25">
      <c r="J525" s="1"/>
    </row>
    <row r="526" spans="10:10" x14ac:dyDescent="0.25">
      <c r="J526" s="1"/>
    </row>
    <row r="527" spans="10:10" x14ac:dyDescent="0.25">
      <c r="J527" s="1"/>
    </row>
    <row r="528" spans="10:10" x14ac:dyDescent="0.25">
      <c r="J528" s="1"/>
    </row>
    <row r="529" spans="10:10" x14ac:dyDescent="0.25">
      <c r="J529" s="1"/>
    </row>
    <row r="530" spans="10:10" x14ac:dyDescent="0.25">
      <c r="J530" s="1"/>
    </row>
    <row r="531" spans="10:10" x14ac:dyDescent="0.25">
      <c r="J531" s="1"/>
    </row>
    <row r="532" spans="10:10" x14ac:dyDescent="0.25">
      <c r="J532" s="1"/>
    </row>
    <row r="533" spans="10:10" x14ac:dyDescent="0.25">
      <c r="J533" s="1"/>
    </row>
    <row r="534" spans="10:10" x14ac:dyDescent="0.25">
      <c r="J534" s="1"/>
    </row>
    <row r="535" spans="10:10" x14ac:dyDescent="0.25">
      <c r="J535" s="1"/>
    </row>
    <row r="536" spans="10:10" x14ac:dyDescent="0.25">
      <c r="J536" s="1"/>
    </row>
    <row r="537" spans="10:10" x14ac:dyDescent="0.25">
      <c r="J537" s="1"/>
    </row>
    <row r="538" spans="10:10" x14ac:dyDescent="0.25">
      <c r="J538" s="1"/>
    </row>
    <row r="539" spans="10:10" x14ac:dyDescent="0.25">
      <c r="J539" s="1"/>
    </row>
    <row r="540" spans="10:10" x14ac:dyDescent="0.25">
      <c r="J540" s="1"/>
    </row>
    <row r="541" spans="10:10" x14ac:dyDescent="0.25">
      <c r="J541" s="1"/>
    </row>
    <row r="542" spans="10:10" x14ac:dyDescent="0.25">
      <c r="J542" s="1"/>
    </row>
    <row r="543" spans="10:10" x14ac:dyDescent="0.25">
      <c r="J543" s="1"/>
    </row>
    <row r="544" spans="10:10" x14ac:dyDescent="0.25">
      <c r="J544" s="1"/>
    </row>
    <row r="545" spans="10:10" x14ac:dyDescent="0.25">
      <c r="J545" s="1"/>
    </row>
    <row r="546" spans="10:10" x14ac:dyDescent="0.25">
      <c r="J546" s="1"/>
    </row>
    <row r="547" spans="10:10" x14ac:dyDescent="0.25">
      <c r="J547" s="1"/>
    </row>
    <row r="548" spans="10:10" x14ac:dyDescent="0.25">
      <c r="J548" s="1"/>
    </row>
    <row r="549" spans="10:10" x14ac:dyDescent="0.25">
      <c r="J549" s="1"/>
    </row>
    <row r="550" spans="10:10" x14ac:dyDescent="0.25">
      <c r="J550" s="1"/>
    </row>
    <row r="551" spans="10:10" x14ac:dyDescent="0.25">
      <c r="J551" s="1"/>
    </row>
    <row r="552" spans="10:10" x14ac:dyDescent="0.25">
      <c r="J552" s="1"/>
    </row>
    <row r="553" spans="10:10" x14ac:dyDescent="0.25">
      <c r="J553" s="1"/>
    </row>
    <row r="554" spans="10:10" x14ac:dyDescent="0.25">
      <c r="J554" s="1"/>
    </row>
    <row r="555" spans="10:10" x14ac:dyDescent="0.25">
      <c r="J555" s="1"/>
    </row>
    <row r="556" spans="10:10" x14ac:dyDescent="0.25">
      <c r="J556" s="1"/>
    </row>
    <row r="557" spans="10:10" x14ac:dyDescent="0.25">
      <c r="J557" s="1"/>
    </row>
    <row r="558" spans="10:10" x14ac:dyDescent="0.25">
      <c r="J558" s="1"/>
    </row>
    <row r="559" spans="10:10" x14ac:dyDescent="0.25">
      <c r="J559" s="1"/>
    </row>
    <row r="560" spans="10:10" x14ac:dyDescent="0.25">
      <c r="J560" s="1"/>
    </row>
    <row r="561" spans="10:10" x14ac:dyDescent="0.25">
      <c r="J561" s="1"/>
    </row>
    <row r="562" spans="10:10" x14ac:dyDescent="0.25">
      <c r="J562" s="1"/>
    </row>
    <row r="563" spans="10:10" x14ac:dyDescent="0.25">
      <c r="J563" s="1"/>
    </row>
    <row r="564" spans="10:10" x14ac:dyDescent="0.25">
      <c r="J564" s="1"/>
    </row>
    <row r="565" spans="10:10" x14ac:dyDescent="0.25">
      <c r="J565" s="1"/>
    </row>
    <row r="566" spans="10:10" x14ac:dyDescent="0.25">
      <c r="J566" s="1"/>
    </row>
    <row r="567" spans="10:10" x14ac:dyDescent="0.25">
      <c r="J567" s="1"/>
    </row>
    <row r="568" spans="10:10" x14ac:dyDescent="0.25">
      <c r="J568" s="1"/>
    </row>
    <row r="569" spans="10:10" x14ac:dyDescent="0.25">
      <c r="J569" s="1"/>
    </row>
    <row r="570" spans="10:10" x14ac:dyDescent="0.25">
      <c r="J570" s="1"/>
    </row>
    <row r="571" spans="10:10" x14ac:dyDescent="0.25">
      <c r="J571" s="1"/>
    </row>
    <row r="572" spans="10:10" x14ac:dyDescent="0.25">
      <c r="J572" s="1"/>
    </row>
    <row r="573" spans="10:10" x14ac:dyDescent="0.25">
      <c r="J573" s="1"/>
    </row>
    <row r="574" spans="10:10" x14ac:dyDescent="0.25">
      <c r="J574" s="1"/>
    </row>
    <row r="575" spans="10:10" x14ac:dyDescent="0.25">
      <c r="J575" s="1"/>
    </row>
    <row r="576" spans="10:10" x14ac:dyDescent="0.25">
      <c r="J576" s="1"/>
    </row>
    <row r="577" spans="10:10" x14ac:dyDescent="0.25">
      <c r="J577" s="1"/>
    </row>
    <row r="578" spans="10:10" x14ac:dyDescent="0.25">
      <c r="J578" s="1"/>
    </row>
    <row r="579" spans="10:10" x14ac:dyDescent="0.25">
      <c r="J579" s="1"/>
    </row>
    <row r="580" spans="10:10" x14ac:dyDescent="0.25">
      <c r="J580" s="1"/>
    </row>
    <row r="581" spans="10:10" x14ac:dyDescent="0.25">
      <c r="J581" s="1"/>
    </row>
    <row r="582" spans="10:10" x14ac:dyDescent="0.25">
      <c r="J582" s="1"/>
    </row>
    <row r="583" spans="10:10" x14ac:dyDescent="0.25">
      <c r="J583" s="1"/>
    </row>
    <row r="584" spans="10:10" x14ac:dyDescent="0.25">
      <c r="J584" s="1"/>
    </row>
    <row r="585" spans="10:10" x14ac:dyDescent="0.25">
      <c r="J585" s="1"/>
    </row>
    <row r="586" spans="10:10" x14ac:dyDescent="0.25">
      <c r="J586" s="1"/>
    </row>
    <row r="587" spans="10:10" x14ac:dyDescent="0.25">
      <c r="J587" s="1"/>
    </row>
    <row r="588" spans="10:10" x14ac:dyDescent="0.25">
      <c r="J588" s="1"/>
    </row>
    <row r="589" spans="10:10" x14ac:dyDescent="0.25">
      <c r="J589" s="1"/>
    </row>
    <row r="590" spans="10:10" x14ac:dyDescent="0.25">
      <c r="J590" s="1"/>
    </row>
    <row r="591" spans="10:10" x14ac:dyDescent="0.25">
      <c r="J591" s="1"/>
    </row>
    <row r="592" spans="10:10" x14ac:dyDescent="0.25">
      <c r="J592" s="1"/>
    </row>
    <row r="593" spans="10:10" x14ac:dyDescent="0.25">
      <c r="J593" s="1"/>
    </row>
    <row r="594" spans="10:10" x14ac:dyDescent="0.25">
      <c r="J594" s="1"/>
    </row>
    <row r="595" spans="10:10" x14ac:dyDescent="0.25">
      <c r="J595" s="1"/>
    </row>
    <row r="596" spans="10:10" x14ac:dyDescent="0.25">
      <c r="J596" s="1"/>
    </row>
    <row r="597" spans="10:10" x14ac:dyDescent="0.25">
      <c r="J597" s="1"/>
    </row>
    <row r="598" spans="10:10" x14ac:dyDescent="0.25">
      <c r="J598" s="1"/>
    </row>
    <row r="599" spans="10:10" x14ac:dyDescent="0.25">
      <c r="J599" s="1"/>
    </row>
    <row r="600" spans="10:10" x14ac:dyDescent="0.25">
      <c r="J600" s="1"/>
    </row>
    <row r="601" spans="10:10" x14ac:dyDescent="0.25">
      <c r="J601" s="1"/>
    </row>
    <row r="602" spans="10:10" x14ac:dyDescent="0.25">
      <c r="J602" s="1"/>
    </row>
    <row r="603" spans="10:10" x14ac:dyDescent="0.25">
      <c r="J603" s="1"/>
    </row>
    <row r="604" spans="10:10" x14ac:dyDescent="0.25">
      <c r="J604" s="1"/>
    </row>
    <row r="605" spans="10:10" x14ac:dyDescent="0.25">
      <c r="J605" s="1"/>
    </row>
    <row r="606" spans="10:10" x14ac:dyDescent="0.25">
      <c r="J606" s="1"/>
    </row>
    <row r="607" spans="10:10" x14ac:dyDescent="0.25">
      <c r="J607" s="1"/>
    </row>
    <row r="608" spans="10:10" x14ac:dyDescent="0.25">
      <c r="J608" s="1"/>
    </row>
    <row r="609" spans="10:10" x14ac:dyDescent="0.25">
      <c r="J609" s="1"/>
    </row>
    <row r="610" spans="10:10" x14ac:dyDescent="0.25">
      <c r="J610" s="1"/>
    </row>
    <row r="611" spans="10:10" x14ac:dyDescent="0.25">
      <c r="J611" s="1"/>
    </row>
    <row r="612" spans="10:10" x14ac:dyDescent="0.25">
      <c r="J612" s="1"/>
    </row>
    <row r="613" spans="10:10" x14ac:dyDescent="0.25">
      <c r="J613" s="1"/>
    </row>
    <row r="614" spans="10:10" x14ac:dyDescent="0.25">
      <c r="J614" s="1"/>
    </row>
    <row r="615" spans="10:10" x14ac:dyDescent="0.25">
      <c r="J615" s="1"/>
    </row>
    <row r="616" spans="10:10" x14ac:dyDescent="0.25">
      <c r="J616" s="1"/>
    </row>
    <row r="617" spans="10:10" x14ac:dyDescent="0.25">
      <c r="J617" s="1"/>
    </row>
    <row r="618" spans="10:10" x14ac:dyDescent="0.25">
      <c r="J618" s="1"/>
    </row>
    <row r="619" spans="10:10" x14ac:dyDescent="0.25">
      <c r="J619" s="1"/>
    </row>
    <row r="620" spans="10:10" x14ac:dyDescent="0.25">
      <c r="J620" s="1"/>
    </row>
    <row r="621" spans="10:10" x14ac:dyDescent="0.25">
      <c r="J621" s="1"/>
    </row>
    <row r="622" spans="10:10" x14ac:dyDescent="0.25">
      <c r="J622" s="1"/>
    </row>
    <row r="623" spans="10:10" x14ac:dyDescent="0.25">
      <c r="J623" s="1"/>
    </row>
    <row r="624" spans="10:10" x14ac:dyDescent="0.25">
      <c r="J624" s="1"/>
    </row>
    <row r="625" spans="10:10" x14ac:dyDescent="0.25">
      <c r="J625" s="1"/>
    </row>
    <row r="626" spans="10:10" x14ac:dyDescent="0.25">
      <c r="J626" s="1"/>
    </row>
    <row r="627" spans="10:10" x14ac:dyDescent="0.25">
      <c r="J627" s="1"/>
    </row>
    <row r="628" spans="10:10" x14ac:dyDescent="0.25">
      <c r="J628" s="1"/>
    </row>
    <row r="629" spans="10:10" x14ac:dyDescent="0.25">
      <c r="J629" s="1"/>
    </row>
    <row r="630" spans="10:10" x14ac:dyDescent="0.25">
      <c r="J630" s="1"/>
    </row>
    <row r="631" spans="10:10" x14ac:dyDescent="0.25">
      <c r="J631" s="1"/>
    </row>
    <row r="632" spans="10:10" x14ac:dyDescent="0.25">
      <c r="J632" s="1"/>
    </row>
    <row r="633" spans="10:10" x14ac:dyDescent="0.25">
      <c r="J633" s="1"/>
    </row>
    <row r="634" spans="10:10" x14ac:dyDescent="0.25">
      <c r="J634" s="1"/>
    </row>
    <row r="635" spans="10:10" x14ac:dyDescent="0.25">
      <c r="J635" s="1"/>
    </row>
    <row r="636" spans="10:10" x14ac:dyDescent="0.25">
      <c r="J636" s="1"/>
    </row>
    <row r="637" spans="10:10" x14ac:dyDescent="0.25">
      <c r="J637" s="1"/>
    </row>
    <row r="638" spans="10:10" x14ac:dyDescent="0.25">
      <c r="J638" s="1"/>
    </row>
    <row r="639" spans="10:10" x14ac:dyDescent="0.25">
      <c r="J639" s="1"/>
    </row>
    <row r="640" spans="10:10" x14ac:dyDescent="0.25">
      <c r="J640" s="1"/>
    </row>
    <row r="641" spans="10:10" x14ac:dyDescent="0.25">
      <c r="J641" s="1"/>
    </row>
    <row r="642" spans="10:10" x14ac:dyDescent="0.25">
      <c r="J642" s="1"/>
    </row>
    <row r="643" spans="10:10" x14ac:dyDescent="0.25">
      <c r="J643" s="1"/>
    </row>
    <row r="644" spans="10:10" x14ac:dyDescent="0.25">
      <c r="J644" s="1"/>
    </row>
    <row r="645" spans="10:10" x14ac:dyDescent="0.25">
      <c r="J645" s="1"/>
    </row>
    <row r="646" spans="10:10" x14ac:dyDescent="0.25">
      <c r="J646" s="1"/>
    </row>
    <row r="647" spans="10:10" x14ac:dyDescent="0.25">
      <c r="J647" s="1"/>
    </row>
    <row r="648" spans="10:10" x14ac:dyDescent="0.25">
      <c r="J648" s="1"/>
    </row>
    <row r="649" spans="10:10" x14ac:dyDescent="0.25">
      <c r="J649" s="1"/>
    </row>
    <row r="650" spans="10:10" x14ac:dyDescent="0.25">
      <c r="J650" s="1"/>
    </row>
    <row r="651" spans="10:10" x14ac:dyDescent="0.25">
      <c r="J651" s="1"/>
    </row>
    <row r="652" spans="10:10" x14ac:dyDescent="0.25">
      <c r="J652" s="1"/>
    </row>
    <row r="653" spans="10:10" x14ac:dyDescent="0.25">
      <c r="J653" s="1"/>
    </row>
    <row r="654" spans="10:10" x14ac:dyDescent="0.25">
      <c r="J654" s="1"/>
    </row>
    <row r="655" spans="10:10" x14ac:dyDescent="0.25">
      <c r="J655" s="1"/>
    </row>
    <row r="656" spans="10:10" x14ac:dyDescent="0.25">
      <c r="J656" s="1"/>
    </row>
    <row r="657" spans="10:10" x14ac:dyDescent="0.25">
      <c r="J657" s="1"/>
    </row>
    <row r="658" spans="10:10" x14ac:dyDescent="0.25">
      <c r="J658" s="1"/>
    </row>
    <row r="659" spans="10:10" x14ac:dyDescent="0.25">
      <c r="J659" s="1"/>
    </row>
    <row r="660" spans="10:10" x14ac:dyDescent="0.25">
      <c r="J660" s="1"/>
    </row>
    <row r="661" spans="10:10" x14ac:dyDescent="0.25">
      <c r="J661" s="1"/>
    </row>
    <row r="662" spans="10:10" x14ac:dyDescent="0.25">
      <c r="J662" s="1"/>
    </row>
    <row r="663" spans="10:10" x14ac:dyDescent="0.25">
      <c r="J663" s="1"/>
    </row>
    <row r="664" spans="10:10" x14ac:dyDescent="0.25">
      <c r="J664" s="1"/>
    </row>
    <row r="665" spans="10:10" x14ac:dyDescent="0.25">
      <c r="J665" s="1"/>
    </row>
    <row r="666" spans="10:10" x14ac:dyDescent="0.25">
      <c r="J666" s="1"/>
    </row>
    <row r="667" spans="10:10" x14ac:dyDescent="0.25">
      <c r="J667" s="1"/>
    </row>
    <row r="668" spans="10:10" x14ac:dyDescent="0.25">
      <c r="J668" s="1"/>
    </row>
    <row r="669" spans="10:10" x14ac:dyDescent="0.25">
      <c r="J669" s="1"/>
    </row>
    <row r="670" spans="10:10" x14ac:dyDescent="0.25">
      <c r="J670" s="1"/>
    </row>
    <row r="671" spans="10:10" x14ac:dyDescent="0.25">
      <c r="J671" s="1"/>
    </row>
    <row r="672" spans="10:10" x14ac:dyDescent="0.25">
      <c r="J672" s="1"/>
    </row>
    <row r="673" spans="10:10" x14ac:dyDescent="0.25">
      <c r="J673" s="1"/>
    </row>
    <row r="674" spans="10:10" x14ac:dyDescent="0.25">
      <c r="J674" s="1"/>
    </row>
    <row r="675" spans="10:10" x14ac:dyDescent="0.25">
      <c r="J675" s="1"/>
    </row>
    <row r="676" spans="10:10" x14ac:dyDescent="0.25">
      <c r="J676" s="1"/>
    </row>
    <row r="677" spans="10:10" x14ac:dyDescent="0.25">
      <c r="J677" s="1"/>
    </row>
    <row r="678" spans="10:10" x14ac:dyDescent="0.25">
      <c r="J678" s="1"/>
    </row>
    <row r="679" spans="10:10" x14ac:dyDescent="0.25">
      <c r="J679" s="1"/>
    </row>
    <row r="680" spans="10:10" x14ac:dyDescent="0.25">
      <c r="J680" s="1"/>
    </row>
    <row r="681" spans="10:10" x14ac:dyDescent="0.25">
      <c r="J681" s="1"/>
    </row>
    <row r="682" spans="10:10" x14ac:dyDescent="0.25">
      <c r="J682" s="1"/>
    </row>
    <row r="683" spans="10:10" x14ac:dyDescent="0.25">
      <c r="J683" s="1"/>
    </row>
    <row r="684" spans="10:10" x14ac:dyDescent="0.25">
      <c r="J684" s="1"/>
    </row>
    <row r="685" spans="10:10" x14ac:dyDescent="0.25">
      <c r="J685" s="1"/>
    </row>
    <row r="686" spans="10:10" x14ac:dyDescent="0.25">
      <c r="J686" s="1"/>
    </row>
    <row r="687" spans="10:10" x14ac:dyDescent="0.25">
      <c r="J687" s="1"/>
    </row>
    <row r="688" spans="10:10" x14ac:dyDescent="0.25">
      <c r="J688" s="1"/>
    </row>
    <row r="689" spans="10:10" x14ac:dyDescent="0.25">
      <c r="J689" s="1"/>
    </row>
    <row r="690" spans="10:10" x14ac:dyDescent="0.25">
      <c r="J690" s="1"/>
    </row>
    <row r="691" spans="10:10" x14ac:dyDescent="0.25">
      <c r="J691" s="1"/>
    </row>
    <row r="692" spans="10:10" x14ac:dyDescent="0.25">
      <c r="J692" s="1"/>
    </row>
    <row r="693" spans="10:10" x14ac:dyDescent="0.25">
      <c r="J693" s="1"/>
    </row>
    <row r="694" spans="10:10" x14ac:dyDescent="0.25">
      <c r="J694" s="1"/>
    </row>
    <row r="695" spans="10:10" x14ac:dyDescent="0.25">
      <c r="J695" s="1"/>
    </row>
    <row r="696" spans="10:10" x14ac:dyDescent="0.25">
      <c r="J696" s="1"/>
    </row>
    <row r="697" spans="10:10" x14ac:dyDescent="0.25">
      <c r="J697" s="1"/>
    </row>
    <row r="698" spans="10:10" x14ac:dyDescent="0.25">
      <c r="J698" s="1"/>
    </row>
    <row r="699" spans="10:10" x14ac:dyDescent="0.25">
      <c r="J699" s="1"/>
    </row>
    <row r="700" spans="10:10" x14ac:dyDescent="0.25">
      <c r="J700" s="1"/>
    </row>
    <row r="701" spans="10:10" x14ac:dyDescent="0.25">
      <c r="J701" s="1"/>
    </row>
    <row r="702" spans="10:10" x14ac:dyDescent="0.25">
      <c r="J702" s="1"/>
    </row>
    <row r="703" spans="10:10" x14ac:dyDescent="0.25">
      <c r="J703" s="1"/>
    </row>
    <row r="704" spans="10:10" x14ac:dyDescent="0.25">
      <c r="J704" s="1"/>
    </row>
    <row r="705" spans="10:10" x14ac:dyDescent="0.25">
      <c r="J705" s="1"/>
    </row>
    <row r="706" spans="10:10" x14ac:dyDescent="0.25">
      <c r="J706" s="1"/>
    </row>
    <row r="707" spans="10:10" x14ac:dyDescent="0.25">
      <c r="J707" s="1"/>
    </row>
    <row r="708" spans="10:10" x14ac:dyDescent="0.25">
      <c r="J708" s="1"/>
    </row>
    <row r="709" spans="10:10" x14ac:dyDescent="0.25">
      <c r="J709" s="1"/>
    </row>
    <row r="710" spans="10:10" x14ac:dyDescent="0.25">
      <c r="J710" s="1"/>
    </row>
    <row r="711" spans="10:10" x14ac:dyDescent="0.25">
      <c r="J711" s="1"/>
    </row>
    <row r="712" spans="10:10" x14ac:dyDescent="0.25">
      <c r="J712" s="1"/>
    </row>
    <row r="713" spans="10:10" x14ac:dyDescent="0.25">
      <c r="J713" s="1"/>
    </row>
    <row r="714" spans="10:10" x14ac:dyDescent="0.25">
      <c r="J714" s="1"/>
    </row>
    <row r="715" spans="10:10" x14ac:dyDescent="0.25">
      <c r="J715" s="1"/>
    </row>
    <row r="716" spans="10:10" x14ac:dyDescent="0.25">
      <c r="J716" s="1"/>
    </row>
    <row r="717" spans="10:10" x14ac:dyDescent="0.25">
      <c r="J717" s="1"/>
    </row>
    <row r="718" spans="10:10" x14ac:dyDescent="0.25">
      <c r="J718" s="1"/>
    </row>
    <row r="719" spans="10:10" x14ac:dyDescent="0.25">
      <c r="J719" s="1"/>
    </row>
    <row r="720" spans="10:10" x14ac:dyDescent="0.25">
      <c r="J720" s="1"/>
    </row>
    <row r="721" spans="10:10" x14ac:dyDescent="0.25">
      <c r="J721" s="1"/>
    </row>
    <row r="722" spans="10:10" x14ac:dyDescent="0.25">
      <c r="J722" s="1"/>
    </row>
    <row r="723" spans="10:10" x14ac:dyDescent="0.25">
      <c r="J723" s="1"/>
    </row>
    <row r="724" spans="10:10" x14ac:dyDescent="0.25">
      <c r="J724" s="1"/>
    </row>
    <row r="725" spans="10:10" x14ac:dyDescent="0.25">
      <c r="J725" s="1"/>
    </row>
    <row r="726" spans="10:10" x14ac:dyDescent="0.25">
      <c r="J726" s="1"/>
    </row>
    <row r="727" spans="10:10" x14ac:dyDescent="0.25">
      <c r="J727" s="1"/>
    </row>
    <row r="728" spans="10:10" x14ac:dyDescent="0.25">
      <c r="J728" s="1"/>
    </row>
    <row r="729" spans="10:10" x14ac:dyDescent="0.25">
      <c r="J729" s="1"/>
    </row>
    <row r="730" spans="10:10" x14ac:dyDescent="0.25">
      <c r="J730" s="1"/>
    </row>
    <row r="731" spans="10:10" x14ac:dyDescent="0.25">
      <c r="J731" s="1"/>
    </row>
    <row r="732" spans="10:10" x14ac:dyDescent="0.25">
      <c r="J732" s="1"/>
    </row>
    <row r="733" spans="10:10" x14ac:dyDescent="0.25">
      <c r="J733" s="1"/>
    </row>
    <row r="734" spans="10:10" x14ac:dyDescent="0.25">
      <c r="J734" s="1"/>
    </row>
    <row r="735" spans="10:10" x14ac:dyDescent="0.25">
      <c r="J735" s="1"/>
    </row>
    <row r="736" spans="10:10" x14ac:dyDescent="0.25">
      <c r="J736" s="1"/>
    </row>
    <row r="737" spans="10:10" x14ac:dyDescent="0.25">
      <c r="J737" s="1"/>
    </row>
    <row r="738" spans="10:10" x14ac:dyDescent="0.25">
      <c r="J738" s="1"/>
    </row>
    <row r="739" spans="10:10" x14ac:dyDescent="0.25">
      <c r="J739" s="1"/>
    </row>
    <row r="740" spans="10:10" x14ac:dyDescent="0.25">
      <c r="J740" s="1"/>
    </row>
    <row r="741" spans="10:10" x14ac:dyDescent="0.25">
      <c r="J741" s="1"/>
    </row>
    <row r="742" spans="10:10" x14ac:dyDescent="0.25">
      <c r="J742" s="1"/>
    </row>
    <row r="743" spans="10:10" x14ac:dyDescent="0.25">
      <c r="J743" s="1"/>
    </row>
    <row r="744" spans="10:10" x14ac:dyDescent="0.25">
      <c r="J744" s="1"/>
    </row>
    <row r="745" spans="10:10" x14ac:dyDescent="0.25">
      <c r="J745" s="1"/>
    </row>
    <row r="746" spans="10:10" x14ac:dyDescent="0.25">
      <c r="J746" s="1"/>
    </row>
    <row r="747" spans="10:10" x14ac:dyDescent="0.25">
      <c r="J747" s="1"/>
    </row>
    <row r="748" spans="10:10" x14ac:dyDescent="0.25">
      <c r="J748" s="1"/>
    </row>
    <row r="749" spans="10:10" x14ac:dyDescent="0.25">
      <c r="J749" s="1"/>
    </row>
    <row r="750" spans="10:10" x14ac:dyDescent="0.25">
      <c r="J750" s="1"/>
    </row>
    <row r="751" spans="10:10" x14ac:dyDescent="0.25">
      <c r="J751" s="1"/>
    </row>
    <row r="752" spans="10:10" x14ac:dyDescent="0.25">
      <c r="J752" s="1"/>
    </row>
    <row r="753" spans="10:10" x14ac:dyDescent="0.25">
      <c r="J753" s="1"/>
    </row>
    <row r="754" spans="10:10" x14ac:dyDescent="0.25">
      <c r="J754" s="1"/>
    </row>
    <row r="755" spans="10:10" x14ac:dyDescent="0.25">
      <c r="J755" s="1"/>
    </row>
    <row r="756" spans="10:10" x14ac:dyDescent="0.25">
      <c r="J756" s="1"/>
    </row>
    <row r="757" spans="10:10" x14ac:dyDescent="0.25">
      <c r="J757" s="1"/>
    </row>
    <row r="758" spans="10:10" x14ac:dyDescent="0.25">
      <c r="J758" s="1"/>
    </row>
    <row r="759" spans="10:10" x14ac:dyDescent="0.25">
      <c r="J759" s="1"/>
    </row>
    <row r="760" spans="10:10" x14ac:dyDescent="0.25">
      <c r="J760" s="1"/>
    </row>
    <row r="761" spans="10:10" x14ac:dyDescent="0.25">
      <c r="J761" s="1"/>
    </row>
    <row r="762" spans="10:10" x14ac:dyDescent="0.25">
      <c r="J762" s="1"/>
    </row>
    <row r="763" spans="10:10" x14ac:dyDescent="0.25">
      <c r="J763" s="1"/>
    </row>
    <row r="764" spans="10:10" x14ac:dyDescent="0.25">
      <c r="J764" s="1"/>
    </row>
    <row r="765" spans="10:10" x14ac:dyDescent="0.25">
      <c r="J765" s="1"/>
    </row>
    <row r="766" spans="10:10" x14ac:dyDescent="0.25">
      <c r="J766" s="1"/>
    </row>
    <row r="767" spans="10:10" x14ac:dyDescent="0.25">
      <c r="J767" s="1"/>
    </row>
    <row r="768" spans="10:10" x14ac:dyDescent="0.25">
      <c r="J768" s="1"/>
    </row>
    <row r="769" spans="10:10" x14ac:dyDescent="0.25">
      <c r="J769" s="1"/>
    </row>
    <row r="770" spans="10:10" x14ac:dyDescent="0.25">
      <c r="J770" s="1"/>
    </row>
    <row r="771" spans="10:10" x14ac:dyDescent="0.25">
      <c r="J771" s="1"/>
    </row>
    <row r="772" spans="10:10" x14ac:dyDescent="0.25">
      <c r="J772" s="1"/>
    </row>
    <row r="773" spans="10:10" x14ac:dyDescent="0.25">
      <c r="J773" s="1"/>
    </row>
    <row r="774" spans="10:10" x14ac:dyDescent="0.25">
      <c r="J774" s="1"/>
    </row>
    <row r="775" spans="10:10" x14ac:dyDescent="0.25">
      <c r="J775" s="1"/>
    </row>
    <row r="776" spans="10:10" x14ac:dyDescent="0.25">
      <c r="J776" s="1"/>
    </row>
    <row r="777" spans="10:10" x14ac:dyDescent="0.25">
      <c r="J777" s="1"/>
    </row>
    <row r="778" spans="10:10" x14ac:dyDescent="0.25">
      <c r="J778" s="1"/>
    </row>
    <row r="779" spans="10:10" x14ac:dyDescent="0.25">
      <c r="J779" s="1"/>
    </row>
    <row r="780" spans="10:10" x14ac:dyDescent="0.25">
      <c r="J780" s="1"/>
    </row>
    <row r="781" spans="10:10" x14ac:dyDescent="0.25">
      <c r="J781" s="1"/>
    </row>
    <row r="782" spans="10:10" x14ac:dyDescent="0.25">
      <c r="J782" s="1"/>
    </row>
    <row r="783" spans="10:10" x14ac:dyDescent="0.25">
      <c r="J783" s="1"/>
    </row>
    <row r="784" spans="10:10" x14ac:dyDescent="0.25">
      <c r="J784" s="1"/>
    </row>
    <row r="785" spans="10:10" x14ac:dyDescent="0.25">
      <c r="J785" s="1"/>
    </row>
    <row r="786" spans="10:10" x14ac:dyDescent="0.25">
      <c r="J786" s="1"/>
    </row>
    <row r="787" spans="10:10" x14ac:dyDescent="0.25">
      <c r="J787" s="1"/>
    </row>
    <row r="788" spans="10:10" x14ac:dyDescent="0.25">
      <c r="J788" s="1"/>
    </row>
    <row r="789" spans="10:10" x14ac:dyDescent="0.25">
      <c r="J789" s="1"/>
    </row>
    <row r="790" spans="10:10" x14ac:dyDescent="0.25">
      <c r="J790" s="1"/>
    </row>
    <row r="791" spans="10:10" x14ac:dyDescent="0.25">
      <c r="J791" s="1"/>
    </row>
    <row r="792" spans="10:10" x14ac:dyDescent="0.25">
      <c r="J792" s="1"/>
    </row>
    <row r="793" spans="10:10" x14ac:dyDescent="0.25">
      <c r="J793" s="1"/>
    </row>
    <row r="794" spans="10:10" x14ac:dyDescent="0.25">
      <c r="J794" s="1"/>
    </row>
    <row r="795" spans="10:10" x14ac:dyDescent="0.25">
      <c r="J795" s="1"/>
    </row>
    <row r="796" spans="10:10" x14ac:dyDescent="0.25">
      <c r="J796" s="1"/>
    </row>
    <row r="797" spans="10:10" x14ac:dyDescent="0.25">
      <c r="J797" s="1"/>
    </row>
    <row r="798" spans="10:10" x14ac:dyDescent="0.25">
      <c r="J798" s="1"/>
    </row>
    <row r="799" spans="10:10" x14ac:dyDescent="0.25">
      <c r="J799" s="1"/>
    </row>
    <row r="800" spans="10:10" x14ac:dyDescent="0.25">
      <c r="J800" s="1"/>
    </row>
    <row r="801" spans="10:10" x14ac:dyDescent="0.25">
      <c r="J801" s="1"/>
    </row>
    <row r="802" spans="10:10" x14ac:dyDescent="0.25">
      <c r="J802" s="1"/>
    </row>
    <row r="803" spans="10:10" x14ac:dyDescent="0.25">
      <c r="J803" s="1"/>
    </row>
    <row r="804" spans="10:10" x14ac:dyDescent="0.25">
      <c r="J804" s="1"/>
    </row>
    <row r="805" spans="10:10" x14ac:dyDescent="0.25">
      <c r="J805" s="1"/>
    </row>
    <row r="806" spans="10:10" x14ac:dyDescent="0.25">
      <c r="J806" s="1"/>
    </row>
    <row r="807" spans="10:10" x14ac:dyDescent="0.25">
      <c r="J807" s="1"/>
    </row>
    <row r="808" spans="10:10" x14ac:dyDescent="0.25">
      <c r="J808" s="1"/>
    </row>
    <row r="809" spans="10:10" x14ac:dyDescent="0.25">
      <c r="J809" s="1"/>
    </row>
    <row r="810" spans="10:10" x14ac:dyDescent="0.25">
      <c r="J810" s="1"/>
    </row>
    <row r="811" spans="10:10" x14ac:dyDescent="0.25">
      <c r="J811" s="1"/>
    </row>
    <row r="812" spans="10:10" x14ac:dyDescent="0.25">
      <c r="J812" s="1"/>
    </row>
    <row r="813" spans="10:10" x14ac:dyDescent="0.25">
      <c r="J813" s="1"/>
    </row>
    <row r="814" spans="10:10" x14ac:dyDescent="0.25">
      <c r="J814" s="1"/>
    </row>
    <row r="815" spans="10:10" x14ac:dyDescent="0.25">
      <c r="J815" s="1"/>
    </row>
    <row r="816" spans="10:10" x14ac:dyDescent="0.25">
      <c r="J816" s="1"/>
    </row>
    <row r="817" spans="10:10" x14ac:dyDescent="0.25">
      <c r="J817" s="1"/>
    </row>
    <row r="818" spans="10:10" x14ac:dyDescent="0.25">
      <c r="J818" s="1"/>
    </row>
    <row r="819" spans="10:10" x14ac:dyDescent="0.25">
      <c r="J819" s="1"/>
    </row>
    <row r="820" spans="10:10" x14ac:dyDescent="0.25">
      <c r="J820" s="1"/>
    </row>
    <row r="821" spans="10:10" x14ac:dyDescent="0.25">
      <c r="J821" s="1"/>
    </row>
    <row r="822" spans="10:10" x14ac:dyDescent="0.25">
      <c r="J822" s="1"/>
    </row>
    <row r="823" spans="10:10" x14ac:dyDescent="0.25">
      <c r="J823" s="1"/>
    </row>
    <row r="824" spans="10:10" x14ac:dyDescent="0.25">
      <c r="J824" s="1"/>
    </row>
    <row r="825" spans="10:10" x14ac:dyDescent="0.25">
      <c r="J825" s="1"/>
    </row>
    <row r="826" spans="10:10" x14ac:dyDescent="0.25">
      <c r="J826" s="1"/>
    </row>
    <row r="827" spans="10:10" x14ac:dyDescent="0.25">
      <c r="J827" s="1"/>
    </row>
    <row r="828" spans="10:10" x14ac:dyDescent="0.25">
      <c r="J828" s="1"/>
    </row>
    <row r="829" spans="10:10" x14ac:dyDescent="0.25">
      <c r="J829" s="1"/>
    </row>
    <row r="830" spans="10:10" x14ac:dyDescent="0.25">
      <c r="J830" s="1"/>
    </row>
    <row r="831" spans="10:10" x14ac:dyDescent="0.25">
      <c r="J831" s="1"/>
    </row>
    <row r="832" spans="10:10" x14ac:dyDescent="0.25">
      <c r="J832" s="1"/>
    </row>
    <row r="833" spans="10:10" x14ac:dyDescent="0.25">
      <c r="J833" s="1"/>
    </row>
    <row r="834" spans="10:10" x14ac:dyDescent="0.25">
      <c r="J834" s="1"/>
    </row>
    <row r="835" spans="10:10" x14ac:dyDescent="0.25">
      <c r="J835" s="1"/>
    </row>
    <row r="836" spans="10:10" x14ac:dyDescent="0.25">
      <c r="J836" s="1"/>
    </row>
    <row r="837" spans="10:10" x14ac:dyDescent="0.25">
      <c r="J837" s="1"/>
    </row>
    <row r="838" spans="10:10" x14ac:dyDescent="0.25">
      <c r="J838" s="1"/>
    </row>
    <row r="839" spans="10:10" x14ac:dyDescent="0.25">
      <c r="J839" s="1"/>
    </row>
    <row r="840" spans="10:10" x14ac:dyDescent="0.25">
      <c r="J840" s="1"/>
    </row>
    <row r="841" spans="10:10" x14ac:dyDescent="0.25">
      <c r="J841" s="1"/>
    </row>
    <row r="842" spans="10:10" x14ac:dyDescent="0.25">
      <c r="J842" s="1"/>
    </row>
    <row r="843" spans="10:10" x14ac:dyDescent="0.25">
      <c r="J843" s="1"/>
    </row>
    <row r="844" spans="10:10" x14ac:dyDescent="0.25">
      <c r="J844" s="1"/>
    </row>
    <row r="845" spans="10:10" x14ac:dyDescent="0.25">
      <c r="J845" s="1"/>
    </row>
    <row r="846" spans="10:10" x14ac:dyDescent="0.25">
      <c r="J846" s="1"/>
    </row>
    <row r="847" spans="10:10" x14ac:dyDescent="0.25">
      <c r="J847" s="1"/>
    </row>
    <row r="848" spans="10:10" x14ac:dyDescent="0.25">
      <c r="J848" s="1"/>
    </row>
    <row r="849" spans="10:10" x14ac:dyDescent="0.25">
      <c r="J849" s="1"/>
    </row>
    <row r="850" spans="10:10" x14ac:dyDescent="0.25">
      <c r="J850" s="1"/>
    </row>
    <row r="851" spans="10:10" x14ac:dyDescent="0.25">
      <c r="J851" s="1"/>
    </row>
    <row r="852" spans="10:10" x14ac:dyDescent="0.25">
      <c r="J852" s="1"/>
    </row>
    <row r="853" spans="10:10" x14ac:dyDescent="0.25">
      <c r="J853" s="1"/>
    </row>
    <row r="854" spans="10:10" x14ac:dyDescent="0.25">
      <c r="J854" s="1"/>
    </row>
    <row r="855" spans="10:10" x14ac:dyDescent="0.25">
      <c r="J855" s="1"/>
    </row>
    <row r="856" spans="10:10" x14ac:dyDescent="0.25">
      <c r="J856" s="1"/>
    </row>
    <row r="857" spans="10:10" x14ac:dyDescent="0.25">
      <c r="J857" s="1"/>
    </row>
    <row r="858" spans="10:10" x14ac:dyDescent="0.25">
      <c r="J858" s="1"/>
    </row>
    <row r="859" spans="10:10" x14ac:dyDescent="0.25">
      <c r="J859" s="1"/>
    </row>
    <row r="860" spans="10:10" x14ac:dyDescent="0.25">
      <c r="J860" s="1"/>
    </row>
    <row r="861" spans="10:10" x14ac:dyDescent="0.25">
      <c r="J861" s="1"/>
    </row>
    <row r="862" spans="10:10" x14ac:dyDescent="0.25">
      <c r="J862" s="1"/>
    </row>
    <row r="863" spans="10:10" x14ac:dyDescent="0.25">
      <c r="J863" s="1"/>
    </row>
    <row r="864" spans="10:10" x14ac:dyDescent="0.25">
      <c r="J864" s="1"/>
    </row>
    <row r="865" spans="10:10" x14ac:dyDescent="0.25">
      <c r="J865" s="1"/>
    </row>
    <row r="866" spans="10:10" x14ac:dyDescent="0.25">
      <c r="J866" s="1"/>
    </row>
    <row r="867" spans="10:10" x14ac:dyDescent="0.25">
      <c r="J867" s="1"/>
    </row>
    <row r="868" spans="10:10" x14ac:dyDescent="0.25">
      <c r="J868" s="1"/>
    </row>
    <row r="869" spans="10:10" x14ac:dyDescent="0.25">
      <c r="J869" s="1"/>
    </row>
    <row r="870" spans="10:10" x14ac:dyDescent="0.25">
      <c r="J870" s="1"/>
    </row>
    <row r="871" spans="10:10" x14ac:dyDescent="0.25">
      <c r="J871" s="1"/>
    </row>
    <row r="872" spans="10:10" x14ac:dyDescent="0.25">
      <c r="J872" s="1"/>
    </row>
    <row r="873" spans="10:10" x14ac:dyDescent="0.25">
      <c r="J873" s="1"/>
    </row>
    <row r="874" spans="10:10" x14ac:dyDescent="0.25">
      <c r="J874" s="1"/>
    </row>
    <row r="875" spans="10:10" x14ac:dyDescent="0.25">
      <c r="J875" s="1"/>
    </row>
    <row r="876" spans="10:10" x14ac:dyDescent="0.25">
      <c r="J876" s="1"/>
    </row>
    <row r="877" spans="10:10" x14ac:dyDescent="0.25">
      <c r="J877" s="1"/>
    </row>
    <row r="878" spans="10:10" x14ac:dyDescent="0.25">
      <c r="J878" s="1"/>
    </row>
    <row r="879" spans="10:10" x14ac:dyDescent="0.25">
      <c r="J879" s="1"/>
    </row>
    <row r="880" spans="10:10" x14ac:dyDescent="0.25">
      <c r="J880" s="1"/>
    </row>
    <row r="881" spans="10:10" x14ac:dyDescent="0.25">
      <c r="J881" s="1"/>
    </row>
    <row r="882" spans="10:10" x14ac:dyDescent="0.25">
      <c r="J882" s="1"/>
    </row>
    <row r="883" spans="10:10" x14ac:dyDescent="0.25">
      <c r="J883" s="1"/>
    </row>
    <row r="884" spans="10:10" x14ac:dyDescent="0.25">
      <c r="J884" s="1"/>
    </row>
    <row r="885" spans="10:10" x14ac:dyDescent="0.25">
      <c r="J885" s="1"/>
    </row>
    <row r="886" spans="10:10" x14ac:dyDescent="0.25">
      <c r="J886" s="1"/>
    </row>
    <row r="887" spans="10:10" x14ac:dyDescent="0.25">
      <c r="J887" s="1"/>
    </row>
    <row r="888" spans="10:10" x14ac:dyDescent="0.25">
      <c r="J888" s="1"/>
    </row>
    <row r="889" spans="10:10" x14ac:dyDescent="0.25">
      <c r="J889" s="1"/>
    </row>
    <row r="890" spans="10:10" x14ac:dyDescent="0.25">
      <c r="J890" s="1"/>
    </row>
    <row r="891" spans="10:10" x14ac:dyDescent="0.25">
      <c r="J891" s="1"/>
    </row>
    <row r="892" spans="10:10" x14ac:dyDescent="0.25">
      <c r="J892" s="1"/>
    </row>
    <row r="893" spans="10:10" x14ac:dyDescent="0.25">
      <c r="J893" s="1"/>
    </row>
    <row r="894" spans="10:10" x14ac:dyDescent="0.25">
      <c r="J894" s="1"/>
    </row>
    <row r="895" spans="10:10" x14ac:dyDescent="0.25">
      <c r="J895" s="1"/>
    </row>
    <row r="896" spans="10:10" x14ac:dyDescent="0.25">
      <c r="J896" s="1"/>
    </row>
    <row r="897" spans="10:10" x14ac:dyDescent="0.25">
      <c r="J897" s="1"/>
    </row>
    <row r="898" spans="10:10" x14ac:dyDescent="0.25">
      <c r="J898" s="1"/>
    </row>
    <row r="899" spans="10:10" x14ac:dyDescent="0.25">
      <c r="J899" s="1"/>
    </row>
    <row r="900" spans="10:10" x14ac:dyDescent="0.25">
      <c r="J900" s="1"/>
    </row>
    <row r="901" spans="10:10" x14ac:dyDescent="0.25">
      <c r="J901" s="1"/>
    </row>
    <row r="902" spans="10:10" x14ac:dyDescent="0.25">
      <c r="J902" s="1"/>
    </row>
    <row r="903" spans="10:10" x14ac:dyDescent="0.25">
      <c r="J903" s="1"/>
    </row>
    <row r="904" spans="10:10" x14ac:dyDescent="0.25">
      <c r="J904" s="1"/>
    </row>
    <row r="905" spans="10:10" x14ac:dyDescent="0.25">
      <c r="J905" s="1"/>
    </row>
    <row r="906" spans="10:10" x14ac:dyDescent="0.25">
      <c r="J906" s="1"/>
    </row>
    <row r="907" spans="10:10" x14ac:dyDescent="0.25">
      <c r="J907" s="1"/>
    </row>
    <row r="908" spans="10:10" x14ac:dyDescent="0.25">
      <c r="J908" s="1"/>
    </row>
    <row r="909" spans="10:10" x14ac:dyDescent="0.25">
      <c r="J909" s="1"/>
    </row>
    <row r="910" spans="10:10" x14ac:dyDescent="0.25">
      <c r="J910" s="1"/>
    </row>
    <row r="911" spans="10:10" x14ac:dyDescent="0.25">
      <c r="J911" s="1"/>
    </row>
    <row r="912" spans="10:10" x14ac:dyDescent="0.25">
      <c r="J912" s="1"/>
    </row>
    <row r="913" spans="10:10" x14ac:dyDescent="0.25">
      <c r="J913" s="1"/>
    </row>
    <row r="914" spans="10:10" x14ac:dyDescent="0.25">
      <c r="J914" s="1"/>
    </row>
    <row r="915" spans="10:10" x14ac:dyDescent="0.25">
      <c r="J915" s="1"/>
    </row>
    <row r="916" spans="10:10" x14ac:dyDescent="0.25">
      <c r="J916" s="1"/>
    </row>
    <row r="917" spans="10:10" x14ac:dyDescent="0.25">
      <c r="J917" s="1"/>
    </row>
    <row r="918" spans="10:10" x14ac:dyDescent="0.25">
      <c r="J918" s="1"/>
    </row>
    <row r="919" spans="10:10" x14ac:dyDescent="0.25">
      <c r="J919" s="1"/>
    </row>
    <row r="920" spans="10:10" x14ac:dyDescent="0.25">
      <c r="J920" s="1"/>
    </row>
    <row r="921" spans="10:10" x14ac:dyDescent="0.25">
      <c r="J921" s="1"/>
    </row>
    <row r="922" spans="10:10" x14ac:dyDescent="0.25">
      <c r="J922" s="1"/>
    </row>
    <row r="923" spans="10:10" x14ac:dyDescent="0.25">
      <c r="J923" s="1"/>
    </row>
    <row r="924" spans="10:10" x14ac:dyDescent="0.25">
      <c r="J924" s="1"/>
    </row>
    <row r="925" spans="10:10" x14ac:dyDescent="0.25">
      <c r="J925" s="1"/>
    </row>
    <row r="926" spans="10:10" x14ac:dyDescent="0.25">
      <c r="J926" s="1"/>
    </row>
    <row r="927" spans="10:10" x14ac:dyDescent="0.25">
      <c r="J927" s="1"/>
    </row>
    <row r="928" spans="10:10" x14ac:dyDescent="0.25">
      <c r="J928" s="1"/>
    </row>
    <row r="929" spans="10:10" x14ac:dyDescent="0.25">
      <c r="J929" s="1"/>
    </row>
    <row r="930" spans="10:10" x14ac:dyDescent="0.25">
      <c r="J930" s="1"/>
    </row>
    <row r="931" spans="10:10" x14ac:dyDescent="0.25">
      <c r="J931" s="1"/>
    </row>
    <row r="932" spans="10:10" x14ac:dyDescent="0.25">
      <c r="J932" s="1"/>
    </row>
    <row r="933" spans="10:10" x14ac:dyDescent="0.25">
      <c r="J933" s="1"/>
    </row>
    <row r="934" spans="10:10" x14ac:dyDescent="0.25">
      <c r="J934" s="1"/>
    </row>
    <row r="935" spans="10:10" x14ac:dyDescent="0.25">
      <c r="J935" s="1"/>
    </row>
    <row r="936" spans="10:10" x14ac:dyDescent="0.25">
      <c r="J936" s="1"/>
    </row>
    <row r="937" spans="10:10" x14ac:dyDescent="0.25">
      <c r="J937" s="1"/>
    </row>
    <row r="938" spans="10:10" x14ac:dyDescent="0.25">
      <c r="J938" s="1"/>
    </row>
    <row r="939" spans="10:10" x14ac:dyDescent="0.25">
      <c r="J939" s="1"/>
    </row>
    <row r="940" spans="10:10" x14ac:dyDescent="0.25">
      <c r="J940" s="1"/>
    </row>
    <row r="941" spans="10:10" x14ac:dyDescent="0.25">
      <c r="J941" s="1"/>
    </row>
    <row r="942" spans="10:10" x14ac:dyDescent="0.25">
      <c r="J942" s="1"/>
    </row>
    <row r="943" spans="10:10" x14ac:dyDescent="0.25">
      <c r="J943" s="1"/>
    </row>
    <row r="944" spans="10:10" x14ac:dyDescent="0.25">
      <c r="J944" s="1"/>
    </row>
    <row r="945" spans="10:10" x14ac:dyDescent="0.25">
      <c r="J945" s="1"/>
    </row>
    <row r="946" spans="10:10" x14ac:dyDescent="0.25">
      <c r="J946" s="1"/>
    </row>
    <row r="947" spans="10:10" x14ac:dyDescent="0.25">
      <c r="J947" s="1"/>
    </row>
    <row r="948" spans="10:10" x14ac:dyDescent="0.25">
      <c r="J948" s="1"/>
    </row>
    <row r="949" spans="10:10" x14ac:dyDescent="0.25">
      <c r="J949" s="1"/>
    </row>
    <row r="950" spans="10:10" x14ac:dyDescent="0.25">
      <c r="J950" s="1"/>
    </row>
    <row r="951" spans="10:10" x14ac:dyDescent="0.25">
      <c r="J951" s="1"/>
    </row>
    <row r="952" spans="10:10" x14ac:dyDescent="0.25">
      <c r="J952" s="1"/>
    </row>
    <row r="953" spans="10:10" x14ac:dyDescent="0.25">
      <c r="J953" s="1"/>
    </row>
    <row r="954" spans="10:10" x14ac:dyDescent="0.25">
      <c r="J954" s="1"/>
    </row>
    <row r="955" spans="10:10" x14ac:dyDescent="0.25">
      <c r="J955" s="1"/>
    </row>
    <row r="956" spans="10:10" x14ac:dyDescent="0.25">
      <c r="J956" s="1"/>
    </row>
    <row r="957" spans="10:10" x14ac:dyDescent="0.25">
      <c r="J957" s="1"/>
    </row>
    <row r="958" spans="10:10" x14ac:dyDescent="0.25">
      <c r="J958" s="1"/>
    </row>
    <row r="959" spans="10:10" x14ac:dyDescent="0.25">
      <c r="J959" s="1"/>
    </row>
    <row r="960" spans="10:10" x14ac:dyDescent="0.25">
      <c r="J960" s="1"/>
    </row>
    <row r="961" spans="10:10" x14ac:dyDescent="0.25">
      <c r="J961" s="1"/>
    </row>
    <row r="962" spans="10:10" x14ac:dyDescent="0.25">
      <c r="J962" s="1"/>
    </row>
    <row r="963" spans="10:10" x14ac:dyDescent="0.25">
      <c r="J963" s="1"/>
    </row>
    <row r="964" spans="10:10" x14ac:dyDescent="0.25">
      <c r="J964" s="1"/>
    </row>
    <row r="965" spans="10:10" x14ac:dyDescent="0.25">
      <c r="J965" s="1"/>
    </row>
    <row r="966" spans="10:10" x14ac:dyDescent="0.25">
      <c r="J966" s="1"/>
    </row>
    <row r="967" spans="10:10" x14ac:dyDescent="0.25">
      <c r="J967" s="1"/>
    </row>
    <row r="968" spans="10:10" x14ac:dyDescent="0.25">
      <c r="J968" s="1"/>
    </row>
    <row r="969" spans="10:10" x14ac:dyDescent="0.25">
      <c r="J969" s="1"/>
    </row>
    <row r="970" spans="10:10" x14ac:dyDescent="0.25">
      <c r="J970" s="1"/>
    </row>
    <row r="971" spans="10:10" x14ac:dyDescent="0.25">
      <c r="J971" s="1"/>
    </row>
    <row r="972" spans="10:10" x14ac:dyDescent="0.25">
      <c r="J972" s="1"/>
    </row>
    <row r="973" spans="10:10" x14ac:dyDescent="0.25">
      <c r="J973" s="1"/>
    </row>
    <row r="974" spans="10:10" x14ac:dyDescent="0.25">
      <c r="J974" s="1"/>
    </row>
    <row r="975" spans="10:10" x14ac:dyDescent="0.25">
      <c r="J975" s="1"/>
    </row>
    <row r="976" spans="10:10" x14ac:dyDescent="0.25">
      <c r="J976" s="1"/>
    </row>
    <row r="977" spans="10:10" x14ac:dyDescent="0.25">
      <c r="J977" s="1"/>
    </row>
    <row r="978" spans="10:10" x14ac:dyDescent="0.25">
      <c r="J978" s="1"/>
    </row>
    <row r="979" spans="10:10" x14ac:dyDescent="0.25">
      <c r="J979" s="1"/>
    </row>
    <row r="980" spans="10:10" x14ac:dyDescent="0.25">
      <c r="J980" s="1"/>
    </row>
    <row r="981" spans="10:10" x14ac:dyDescent="0.25">
      <c r="J981" s="1"/>
    </row>
    <row r="982" spans="10:10" x14ac:dyDescent="0.25">
      <c r="J982" s="1"/>
    </row>
    <row r="983" spans="10:10" x14ac:dyDescent="0.25">
      <c r="J983" s="1"/>
    </row>
    <row r="984" spans="10:10" x14ac:dyDescent="0.25">
      <c r="J984" s="1"/>
    </row>
    <row r="985" spans="10:10" x14ac:dyDescent="0.25">
      <c r="J985" s="1"/>
    </row>
    <row r="986" spans="10:10" x14ac:dyDescent="0.25">
      <c r="J986" s="1"/>
    </row>
    <row r="987" spans="10:10" x14ac:dyDescent="0.25">
      <c r="J987" s="1"/>
    </row>
    <row r="988" spans="10:10" x14ac:dyDescent="0.25">
      <c r="J988" s="1"/>
    </row>
    <row r="989" spans="10:10" x14ac:dyDescent="0.25">
      <c r="J989" s="1"/>
    </row>
    <row r="990" spans="10:10" x14ac:dyDescent="0.25">
      <c r="J990" s="1"/>
    </row>
    <row r="991" spans="10:10" x14ac:dyDescent="0.25">
      <c r="J991" s="1"/>
    </row>
    <row r="992" spans="10:10" x14ac:dyDescent="0.25">
      <c r="J992" s="1"/>
    </row>
    <row r="993" spans="10:10" x14ac:dyDescent="0.25">
      <c r="J993" s="1"/>
    </row>
    <row r="994" spans="10:10" x14ac:dyDescent="0.25">
      <c r="J994" s="1"/>
    </row>
    <row r="995" spans="10:10" x14ac:dyDescent="0.25">
      <c r="J995" s="1"/>
    </row>
    <row r="996" spans="10:10" x14ac:dyDescent="0.25">
      <c r="J996" s="1"/>
    </row>
    <row r="997" spans="10:10" x14ac:dyDescent="0.25">
      <c r="J997" s="1"/>
    </row>
    <row r="998" spans="10:10" x14ac:dyDescent="0.25">
      <c r="J998" s="1"/>
    </row>
    <row r="999" spans="10:10" x14ac:dyDescent="0.25">
      <c r="J999" s="1"/>
    </row>
    <row r="1000" spans="10:10" x14ac:dyDescent="0.25">
      <c r="J1000" s="1"/>
    </row>
    <row r="1001" spans="10:10" x14ac:dyDescent="0.25">
      <c r="J1001" s="1"/>
    </row>
    <row r="1002" spans="10:10" x14ac:dyDescent="0.25">
      <c r="J1002" s="1"/>
    </row>
    <row r="1003" spans="10:10" x14ac:dyDescent="0.25">
      <c r="J1003" s="1"/>
    </row>
    <row r="1004" spans="10:10" x14ac:dyDescent="0.25">
      <c r="J1004" s="1"/>
    </row>
    <row r="1005" spans="10:10" x14ac:dyDescent="0.25">
      <c r="J1005" s="1"/>
    </row>
    <row r="1006" spans="10:10" x14ac:dyDescent="0.25">
      <c r="J1006" s="1"/>
    </row>
    <row r="1007" spans="10:10" x14ac:dyDescent="0.25">
      <c r="J1007" s="1"/>
    </row>
    <row r="1008" spans="10:10" x14ac:dyDescent="0.25">
      <c r="J1008" s="1"/>
    </row>
    <row r="1009" spans="10:10" x14ac:dyDescent="0.25">
      <c r="J1009" s="1"/>
    </row>
    <row r="1010" spans="10:10" x14ac:dyDescent="0.25">
      <c r="J1010" s="1"/>
    </row>
    <row r="1011" spans="10:10" x14ac:dyDescent="0.25">
      <c r="J1011" s="1"/>
    </row>
    <row r="1012" spans="10:10" x14ac:dyDescent="0.25">
      <c r="J1012" s="1"/>
    </row>
    <row r="1013" spans="10:10" x14ac:dyDescent="0.25">
      <c r="J1013" s="1"/>
    </row>
    <row r="1014" spans="10:10" x14ac:dyDescent="0.25">
      <c r="J1014" s="1"/>
    </row>
    <row r="1015" spans="10:10" x14ac:dyDescent="0.25">
      <c r="J1015" s="1"/>
    </row>
    <row r="1016" spans="10:10" x14ac:dyDescent="0.25">
      <c r="J1016" s="1"/>
    </row>
    <row r="1017" spans="10:10" x14ac:dyDescent="0.25">
      <c r="J1017" s="1"/>
    </row>
    <row r="1018" spans="10:10" x14ac:dyDescent="0.25">
      <c r="J1018" s="1"/>
    </row>
    <row r="1019" spans="10:10" x14ac:dyDescent="0.25">
      <c r="J1019" s="1"/>
    </row>
    <row r="1020" spans="10:10" x14ac:dyDescent="0.25">
      <c r="J1020" s="1"/>
    </row>
    <row r="1021" spans="10:10" x14ac:dyDescent="0.25">
      <c r="J1021" s="1"/>
    </row>
    <row r="1022" spans="10:10" x14ac:dyDescent="0.25">
      <c r="J1022" s="1"/>
    </row>
    <row r="1023" spans="10:10" x14ac:dyDescent="0.25">
      <c r="J1023" s="1"/>
    </row>
    <row r="1024" spans="10:10" x14ac:dyDescent="0.25">
      <c r="J1024" s="1"/>
    </row>
    <row r="1025" spans="10:10" x14ac:dyDescent="0.25">
      <c r="J1025" s="1"/>
    </row>
    <row r="1026" spans="10:10" x14ac:dyDescent="0.25">
      <c r="J1026" s="1"/>
    </row>
    <row r="1027" spans="10:10" x14ac:dyDescent="0.25">
      <c r="J1027" s="1"/>
    </row>
    <row r="1028" spans="10:10" x14ac:dyDescent="0.25">
      <c r="J1028" s="1"/>
    </row>
    <row r="1029" spans="10:10" x14ac:dyDescent="0.25">
      <c r="J1029" s="1"/>
    </row>
    <row r="1030" spans="10:10" x14ac:dyDescent="0.25">
      <c r="J1030" s="1"/>
    </row>
    <row r="1031" spans="10:10" x14ac:dyDescent="0.25">
      <c r="J1031" s="1"/>
    </row>
    <row r="1032" spans="10:10" x14ac:dyDescent="0.25">
      <c r="J1032" s="1"/>
    </row>
    <row r="1033" spans="10:10" x14ac:dyDescent="0.25">
      <c r="J1033" s="1"/>
    </row>
    <row r="1034" spans="10:10" x14ac:dyDescent="0.25">
      <c r="J1034" s="1"/>
    </row>
    <row r="1035" spans="10:10" x14ac:dyDescent="0.25">
      <c r="J1035" s="1"/>
    </row>
    <row r="1036" spans="10:10" x14ac:dyDescent="0.25">
      <c r="J1036" s="1"/>
    </row>
    <row r="1037" spans="10:10" x14ac:dyDescent="0.25">
      <c r="J1037" s="1"/>
    </row>
    <row r="1038" spans="10:10" x14ac:dyDescent="0.25">
      <c r="J1038" s="1"/>
    </row>
    <row r="1039" spans="10:10" x14ac:dyDescent="0.25">
      <c r="J1039" s="1"/>
    </row>
    <row r="1040" spans="10:10" x14ac:dyDescent="0.25">
      <c r="J1040" s="1"/>
    </row>
    <row r="1041" spans="10:10" x14ac:dyDescent="0.25">
      <c r="J1041" s="1"/>
    </row>
    <row r="1042" spans="10:10" x14ac:dyDescent="0.25">
      <c r="J1042" s="1"/>
    </row>
    <row r="1043" spans="10:10" x14ac:dyDescent="0.25">
      <c r="J1043" s="1"/>
    </row>
    <row r="1044" spans="10:10" x14ac:dyDescent="0.25">
      <c r="J1044" s="1"/>
    </row>
    <row r="1045" spans="10:10" x14ac:dyDescent="0.25">
      <c r="J1045" s="1"/>
    </row>
    <row r="1046" spans="10:10" x14ac:dyDescent="0.25">
      <c r="J1046" s="1"/>
    </row>
    <row r="1047" spans="10:10" x14ac:dyDescent="0.25">
      <c r="J1047" s="1"/>
    </row>
    <row r="1048" spans="10:10" x14ac:dyDescent="0.25">
      <c r="J1048" s="1"/>
    </row>
    <row r="1049" spans="10:10" x14ac:dyDescent="0.25">
      <c r="J1049" s="1"/>
    </row>
    <row r="1050" spans="10:10" x14ac:dyDescent="0.25">
      <c r="J1050" s="1"/>
    </row>
    <row r="1051" spans="10:10" x14ac:dyDescent="0.25">
      <c r="J1051" s="1"/>
    </row>
    <row r="1052" spans="10:10" x14ac:dyDescent="0.25">
      <c r="J1052" s="1"/>
    </row>
    <row r="1053" spans="10:10" x14ac:dyDescent="0.25">
      <c r="J1053" s="1"/>
    </row>
    <row r="1054" spans="10:10" x14ac:dyDescent="0.25">
      <c r="J1054" s="1"/>
    </row>
    <row r="1055" spans="10:10" x14ac:dyDescent="0.25">
      <c r="J1055" s="1"/>
    </row>
    <row r="1056" spans="10:10" x14ac:dyDescent="0.25">
      <c r="J1056" s="1"/>
    </row>
    <row r="1057" spans="10:10" x14ac:dyDescent="0.25">
      <c r="J1057" s="1"/>
    </row>
    <row r="1058" spans="10:10" x14ac:dyDescent="0.25">
      <c r="J1058" s="1"/>
    </row>
    <row r="1059" spans="10:10" x14ac:dyDescent="0.25">
      <c r="J1059" s="1"/>
    </row>
    <row r="1060" spans="10:10" x14ac:dyDescent="0.25">
      <c r="J1060" s="1"/>
    </row>
    <row r="1061" spans="10:10" x14ac:dyDescent="0.25">
      <c r="J1061" s="1"/>
    </row>
    <row r="1062" spans="10:10" x14ac:dyDescent="0.25">
      <c r="J1062" s="1"/>
    </row>
    <row r="1063" spans="10:10" x14ac:dyDescent="0.25">
      <c r="J1063" s="1"/>
    </row>
    <row r="1064" spans="10:10" x14ac:dyDescent="0.25">
      <c r="J1064" s="1"/>
    </row>
    <row r="1065" spans="10:10" x14ac:dyDescent="0.25">
      <c r="J1065" s="1"/>
    </row>
    <row r="1066" spans="10:10" x14ac:dyDescent="0.25">
      <c r="J1066" s="1"/>
    </row>
    <row r="1067" spans="10:10" x14ac:dyDescent="0.25">
      <c r="J1067" s="1"/>
    </row>
    <row r="1068" spans="10:10" x14ac:dyDescent="0.25">
      <c r="J1068" s="1"/>
    </row>
    <row r="1069" spans="10:10" x14ac:dyDescent="0.25">
      <c r="J1069" s="1"/>
    </row>
    <row r="1070" spans="10:10" x14ac:dyDescent="0.25">
      <c r="J1070" s="1"/>
    </row>
    <row r="1071" spans="10:10" x14ac:dyDescent="0.25">
      <c r="J1071" s="1"/>
    </row>
    <row r="1072" spans="10:10" x14ac:dyDescent="0.25">
      <c r="J1072" s="1"/>
    </row>
    <row r="1073" spans="10:10" x14ac:dyDescent="0.25">
      <c r="J1073" s="1"/>
    </row>
    <row r="1074" spans="10:10" x14ac:dyDescent="0.25">
      <c r="J1074" s="1"/>
    </row>
    <row r="1075" spans="10:10" x14ac:dyDescent="0.25">
      <c r="J1075" s="1"/>
    </row>
    <row r="1076" spans="10:10" x14ac:dyDescent="0.25">
      <c r="J1076" s="1"/>
    </row>
    <row r="1077" spans="10:10" x14ac:dyDescent="0.25">
      <c r="J1077" s="1"/>
    </row>
    <row r="1078" spans="10:10" x14ac:dyDescent="0.25">
      <c r="J1078" s="1"/>
    </row>
    <row r="1079" spans="10:10" x14ac:dyDescent="0.25">
      <c r="J1079" s="1"/>
    </row>
    <row r="1080" spans="10:10" x14ac:dyDescent="0.25">
      <c r="J1080" s="1"/>
    </row>
    <row r="1081" spans="10:10" x14ac:dyDescent="0.25">
      <c r="J1081" s="1"/>
    </row>
    <row r="1082" spans="10:10" x14ac:dyDescent="0.25">
      <c r="J1082" s="1"/>
    </row>
    <row r="1083" spans="10:10" x14ac:dyDescent="0.25">
      <c r="J1083" s="1"/>
    </row>
    <row r="1084" spans="10:10" x14ac:dyDescent="0.25">
      <c r="J1084" s="1"/>
    </row>
    <row r="1085" spans="10:10" x14ac:dyDescent="0.25">
      <c r="J1085" s="1"/>
    </row>
    <row r="1086" spans="10:10" x14ac:dyDescent="0.25">
      <c r="J1086" s="1"/>
    </row>
    <row r="1087" spans="10:10" x14ac:dyDescent="0.25">
      <c r="J1087" s="1"/>
    </row>
    <row r="1088" spans="10:10" x14ac:dyDescent="0.25">
      <c r="J1088" s="1"/>
    </row>
    <row r="1089" spans="10:10" x14ac:dyDescent="0.25">
      <c r="J1089" s="1"/>
    </row>
    <row r="1090" spans="10:10" x14ac:dyDescent="0.25">
      <c r="J1090" s="1"/>
    </row>
    <row r="1091" spans="10:10" x14ac:dyDescent="0.25">
      <c r="J1091" s="1"/>
    </row>
    <row r="1092" spans="10:10" x14ac:dyDescent="0.25">
      <c r="J1092" s="1"/>
    </row>
    <row r="1093" spans="10:10" x14ac:dyDescent="0.25">
      <c r="J1093" s="1"/>
    </row>
    <row r="1094" spans="10:10" x14ac:dyDescent="0.25">
      <c r="J1094" s="1"/>
    </row>
    <row r="1095" spans="10:10" x14ac:dyDescent="0.25">
      <c r="J1095" s="1"/>
    </row>
    <row r="1096" spans="10:10" x14ac:dyDescent="0.25">
      <c r="J1096" s="1"/>
    </row>
    <row r="1097" spans="10:10" x14ac:dyDescent="0.25">
      <c r="J1097" s="1"/>
    </row>
    <row r="1098" spans="10:10" x14ac:dyDescent="0.25">
      <c r="J1098" s="1"/>
    </row>
    <row r="1099" spans="10:10" x14ac:dyDescent="0.25">
      <c r="J1099" s="1"/>
    </row>
    <row r="1100" spans="10:10" x14ac:dyDescent="0.25">
      <c r="J1100" s="1"/>
    </row>
    <row r="1101" spans="10:10" x14ac:dyDescent="0.25">
      <c r="J1101" s="1"/>
    </row>
    <row r="1102" spans="10:10" x14ac:dyDescent="0.25">
      <c r="J1102" s="1"/>
    </row>
    <row r="1103" spans="10:10" x14ac:dyDescent="0.25">
      <c r="J1103" s="1"/>
    </row>
    <row r="1104" spans="10:10" x14ac:dyDescent="0.25">
      <c r="J1104" s="1"/>
    </row>
    <row r="1105" spans="10:10" x14ac:dyDescent="0.25">
      <c r="J1105" s="1"/>
    </row>
    <row r="1106" spans="10:10" x14ac:dyDescent="0.25">
      <c r="J1106" s="1"/>
    </row>
    <row r="1107" spans="10:10" x14ac:dyDescent="0.25">
      <c r="J1107" s="1"/>
    </row>
    <row r="1108" spans="10:10" x14ac:dyDescent="0.25">
      <c r="J1108" s="1"/>
    </row>
    <row r="1109" spans="10:10" x14ac:dyDescent="0.25">
      <c r="J1109" s="1"/>
    </row>
    <row r="1110" spans="10:10" x14ac:dyDescent="0.25">
      <c r="J1110" s="1"/>
    </row>
    <row r="1111" spans="10:10" x14ac:dyDescent="0.25">
      <c r="J1111" s="1"/>
    </row>
    <row r="1112" spans="10:10" x14ac:dyDescent="0.25">
      <c r="J1112" s="1"/>
    </row>
    <row r="1113" spans="10:10" x14ac:dyDescent="0.25">
      <c r="J1113" s="1"/>
    </row>
    <row r="1114" spans="10:10" x14ac:dyDescent="0.25">
      <c r="J1114" s="1"/>
    </row>
    <row r="1115" spans="10:10" x14ac:dyDescent="0.25">
      <c r="J1115" s="1"/>
    </row>
    <row r="1116" spans="10:10" x14ac:dyDescent="0.25">
      <c r="J1116" s="1"/>
    </row>
    <row r="1117" spans="10:10" x14ac:dyDescent="0.25">
      <c r="J1117" s="1"/>
    </row>
    <row r="1118" spans="10:10" x14ac:dyDescent="0.25">
      <c r="J1118" s="1"/>
    </row>
    <row r="1119" spans="10:10" x14ac:dyDescent="0.25">
      <c r="J1119" s="1"/>
    </row>
    <row r="1120" spans="10:10" x14ac:dyDescent="0.25">
      <c r="J1120" s="1"/>
    </row>
    <row r="1121" spans="10:10" x14ac:dyDescent="0.25">
      <c r="J1121" s="1"/>
    </row>
    <row r="1122" spans="10:10" x14ac:dyDescent="0.25">
      <c r="J1122" s="1"/>
    </row>
    <row r="1123" spans="10:10" x14ac:dyDescent="0.25">
      <c r="J1123" s="1"/>
    </row>
    <row r="1124" spans="10:10" x14ac:dyDescent="0.25">
      <c r="J1124" s="1"/>
    </row>
    <row r="1125" spans="10:10" x14ac:dyDescent="0.25">
      <c r="J1125" s="1"/>
    </row>
    <row r="1126" spans="10:10" x14ac:dyDescent="0.25">
      <c r="J1126" s="1"/>
    </row>
    <row r="1127" spans="10:10" x14ac:dyDescent="0.25">
      <c r="J1127" s="1"/>
    </row>
    <row r="1128" spans="10:10" x14ac:dyDescent="0.25">
      <c r="J1128" s="1"/>
    </row>
    <row r="1129" spans="10:10" x14ac:dyDescent="0.25">
      <c r="J1129" s="1"/>
    </row>
    <row r="1130" spans="10:10" x14ac:dyDescent="0.25">
      <c r="J1130" s="1"/>
    </row>
    <row r="1131" spans="10:10" x14ac:dyDescent="0.25">
      <c r="J1131" s="1"/>
    </row>
    <row r="1132" spans="10:10" x14ac:dyDescent="0.25">
      <c r="J1132" s="1"/>
    </row>
    <row r="1133" spans="10:10" x14ac:dyDescent="0.25">
      <c r="J1133" s="1"/>
    </row>
    <row r="1134" spans="10:10" x14ac:dyDescent="0.25">
      <c r="J1134" s="1"/>
    </row>
    <row r="1135" spans="10:10" x14ac:dyDescent="0.25">
      <c r="J1135" s="1"/>
    </row>
    <row r="1136" spans="10:10" x14ac:dyDescent="0.25">
      <c r="J1136" s="1"/>
    </row>
    <row r="1137" spans="10:10" x14ac:dyDescent="0.25">
      <c r="J1137" s="1"/>
    </row>
    <row r="1138" spans="10:10" x14ac:dyDescent="0.25">
      <c r="J1138" s="1"/>
    </row>
    <row r="1139" spans="10:10" x14ac:dyDescent="0.25">
      <c r="J1139" s="1"/>
    </row>
    <row r="1140" spans="10:10" x14ac:dyDescent="0.25">
      <c r="J1140" s="1"/>
    </row>
    <row r="1141" spans="10:10" x14ac:dyDescent="0.25">
      <c r="J1141" s="1"/>
    </row>
    <row r="1142" spans="10:10" x14ac:dyDescent="0.25">
      <c r="J1142" s="1"/>
    </row>
    <row r="1143" spans="10:10" x14ac:dyDescent="0.25">
      <c r="J1143" s="1"/>
    </row>
    <row r="1144" spans="10:10" x14ac:dyDescent="0.25">
      <c r="J1144" s="1"/>
    </row>
    <row r="1145" spans="10:10" x14ac:dyDescent="0.25">
      <c r="J1145" s="1"/>
    </row>
    <row r="1146" spans="10:10" x14ac:dyDescent="0.25">
      <c r="J1146" s="1"/>
    </row>
    <row r="1147" spans="10:10" x14ac:dyDescent="0.25">
      <c r="J1147" s="1"/>
    </row>
    <row r="1148" spans="10:10" x14ac:dyDescent="0.25">
      <c r="J1148" s="1"/>
    </row>
    <row r="1149" spans="10:10" x14ac:dyDescent="0.25">
      <c r="J1149" s="1"/>
    </row>
    <row r="1150" spans="10:10" x14ac:dyDescent="0.25">
      <c r="J1150" s="1"/>
    </row>
    <row r="1151" spans="10:10" x14ac:dyDescent="0.25">
      <c r="J1151" s="1"/>
    </row>
    <row r="1152" spans="10:10" x14ac:dyDescent="0.25">
      <c r="J1152" s="1"/>
    </row>
    <row r="1153" spans="10:10" x14ac:dyDescent="0.25">
      <c r="J1153" s="1"/>
    </row>
    <row r="1154" spans="10:10" x14ac:dyDescent="0.25">
      <c r="J1154" s="1"/>
    </row>
    <row r="1155" spans="10:10" x14ac:dyDescent="0.25">
      <c r="J1155" s="1"/>
    </row>
    <row r="1156" spans="10:10" x14ac:dyDescent="0.25">
      <c r="J1156" s="1"/>
    </row>
    <row r="1157" spans="10:10" x14ac:dyDescent="0.25">
      <c r="J1157" s="1"/>
    </row>
    <row r="1158" spans="10:10" x14ac:dyDescent="0.25">
      <c r="J1158" s="1"/>
    </row>
    <row r="1159" spans="10:10" x14ac:dyDescent="0.25">
      <c r="J1159" s="1"/>
    </row>
    <row r="1160" spans="10:10" x14ac:dyDescent="0.25">
      <c r="J1160" s="1"/>
    </row>
    <row r="1161" spans="10:10" x14ac:dyDescent="0.25">
      <c r="J1161" s="1"/>
    </row>
    <row r="1162" spans="10:10" x14ac:dyDescent="0.25">
      <c r="J1162" s="1"/>
    </row>
    <row r="1163" spans="10:10" x14ac:dyDescent="0.25">
      <c r="J1163" s="1"/>
    </row>
    <row r="1164" spans="10:10" x14ac:dyDescent="0.25">
      <c r="J1164" s="1"/>
    </row>
    <row r="1165" spans="10:10" x14ac:dyDescent="0.25">
      <c r="J1165" s="1"/>
    </row>
    <row r="1166" spans="10:10" x14ac:dyDescent="0.25">
      <c r="J1166" s="1"/>
    </row>
    <row r="1167" spans="10:10" x14ac:dyDescent="0.25">
      <c r="J1167" s="1"/>
    </row>
    <row r="1168" spans="10:10" x14ac:dyDescent="0.25">
      <c r="J1168" s="1"/>
    </row>
    <row r="1169" spans="10:10" x14ac:dyDescent="0.25">
      <c r="J1169" s="1"/>
    </row>
    <row r="1170" spans="10:10" x14ac:dyDescent="0.25">
      <c r="J1170" s="1"/>
    </row>
    <row r="1171" spans="10:10" x14ac:dyDescent="0.25">
      <c r="J1171" s="1"/>
    </row>
    <row r="1172" spans="10:10" x14ac:dyDescent="0.25">
      <c r="J1172" s="1"/>
    </row>
    <row r="1173" spans="10:10" x14ac:dyDescent="0.25">
      <c r="J1173" s="1"/>
    </row>
    <row r="1174" spans="10:10" x14ac:dyDescent="0.25">
      <c r="J1174" s="1"/>
    </row>
    <row r="1175" spans="10:10" x14ac:dyDescent="0.25">
      <c r="J1175" s="1"/>
    </row>
    <row r="1176" spans="10:10" x14ac:dyDescent="0.25">
      <c r="J1176" s="1"/>
    </row>
    <row r="1177" spans="10:10" x14ac:dyDescent="0.25">
      <c r="J1177" s="1"/>
    </row>
    <row r="1178" spans="10:10" x14ac:dyDescent="0.25">
      <c r="J1178" s="1"/>
    </row>
    <row r="1179" spans="10:10" x14ac:dyDescent="0.25">
      <c r="J1179" s="1"/>
    </row>
    <row r="1180" spans="10:10" x14ac:dyDescent="0.25">
      <c r="J1180" s="1"/>
    </row>
    <row r="1181" spans="10:10" x14ac:dyDescent="0.25">
      <c r="J1181" s="1"/>
    </row>
    <row r="1182" spans="10:10" x14ac:dyDescent="0.25">
      <c r="J1182" s="1"/>
    </row>
    <row r="1183" spans="10:10" x14ac:dyDescent="0.25">
      <c r="J1183" s="1"/>
    </row>
    <row r="1184" spans="10:10" x14ac:dyDescent="0.25">
      <c r="J1184" s="1"/>
    </row>
    <row r="1185" spans="10:10" x14ac:dyDescent="0.25">
      <c r="J1185" s="1"/>
    </row>
    <row r="1186" spans="10:10" x14ac:dyDescent="0.25">
      <c r="J1186" s="1"/>
    </row>
    <row r="1187" spans="10:10" x14ac:dyDescent="0.25">
      <c r="J1187" s="1"/>
    </row>
    <row r="1188" spans="10:10" x14ac:dyDescent="0.25">
      <c r="J1188" s="1"/>
    </row>
    <row r="1189" spans="10:10" x14ac:dyDescent="0.25">
      <c r="J1189" s="1"/>
    </row>
    <row r="1190" spans="10:10" x14ac:dyDescent="0.25">
      <c r="J1190" s="1"/>
    </row>
    <row r="1191" spans="10:10" x14ac:dyDescent="0.25">
      <c r="J1191" s="1"/>
    </row>
    <row r="1192" spans="10:10" x14ac:dyDescent="0.25">
      <c r="J1192" s="1"/>
    </row>
    <row r="1193" spans="10:10" x14ac:dyDescent="0.25">
      <c r="J1193" s="1"/>
    </row>
    <row r="1194" spans="10:10" x14ac:dyDescent="0.25">
      <c r="J1194" s="1"/>
    </row>
    <row r="1195" spans="10:10" x14ac:dyDescent="0.25">
      <c r="J1195" s="1"/>
    </row>
    <row r="1196" spans="10:10" x14ac:dyDescent="0.25">
      <c r="J1196" s="1"/>
    </row>
    <row r="1197" spans="10:10" x14ac:dyDescent="0.25">
      <c r="J1197" s="1"/>
    </row>
    <row r="1198" spans="10:10" x14ac:dyDescent="0.25">
      <c r="J1198" s="1"/>
    </row>
    <row r="1199" spans="10:10" x14ac:dyDescent="0.25">
      <c r="J1199" s="1"/>
    </row>
    <row r="1200" spans="10:10" x14ac:dyDescent="0.25">
      <c r="J1200" s="1"/>
    </row>
    <row r="1201" spans="10:10" x14ac:dyDescent="0.25">
      <c r="J1201" s="1"/>
    </row>
    <row r="1202" spans="10:10" x14ac:dyDescent="0.25">
      <c r="J1202" s="1"/>
    </row>
    <row r="1203" spans="10:10" x14ac:dyDescent="0.25">
      <c r="J1203" s="1"/>
    </row>
    <row r="1204" spans="10:10" x14ac:dyDescent="0.25">
      <c r="J1204" s="1"/>
    </row>
    <row r="1205" spans="10:10" x14ac:dyDescent="0.25">
      <c r="J1205" s="1"/>
    </row>
    <row r="1206" spans="10:10" x14ac:dyDescent="0.25">
      <c r="J1206" s="1"/>
    </row>
    <row r="1207" spans="10:10" x14ac:dyDescent="0.25">
      <c r="J1207" s="1"/>
    </row>
    <row r="1208" spans="10:10" x14ac:dyDescent="0.25">
      <c r="J1208" s="1"/>
    </row>
    <row r="1209" spans="10:10" x14ac:dyDescent="0.25">
      <c r="J1209" s="1"/>
    </row>
    <row r="1210" spans="10:10" x14ac:dyDescent="0.25">
      <c r="J1210" s="1"/>
    </row>
    <row r="1211" spans="10:10" x14ac:dyDescent="0.25">
      <c r="J1211" s="1"/>
    </row>
    <row r="1212" spans="10:10" x14ac:dyDescent="0.25">
      <c r="J1212" s="1"/>
    </row>
    <row r="1213" spans="10:10" x14ac:dyDescent="0.25">
      <c r="J1213" s="1"/>
    </row>
    <row r="1214" spans="10:10" x14ac:dyDescent="0.25">
      <c r="J1214" s="1"/>
    </row>
    <row r="1215" spans="10:10" x14ac:dyDescent="0.25">
      <c r="J1215" s="1"/>
    </row>
    <row r="1216" spans="10:10" x14ac:dyDescent="0.25">
      <c r="J1216" s="1"/>
    </row>
    <row r="1217" spans="10:10" x14ac:dyDescent="0.25">
      <c r="J1217" s="1"/>
    </row>
    <row r="1218" spans="10:10" x14ac:dyDescent="0.25">
      <c r="J1218" s="1"/>
    </row>
    <row r="1219" spans="10:10" x14ac:dyDescent="0.25">
      <c r="J1219" s="1"/>
    </row>
    <row r="1220" spans="10:10" x14ac:dyDescent="0.25">
      <c r="J1220" s="1"/>
    </row>
    <row r="1221" spans="10:10" x14ac:dyDescent="0.25">
      <c r="J1221" s="1"/>
    </row>
    <row r="1222" spans="10:10" x14ac:dyDescent="0.25">
      <c r="J1222" s="1"/>
    </row>
    <row r="1223" spans="10:10" x14ac:dyDescent="0.25">
      <c r="J1223" s="1"/>
    </row>
    <row r="1224" spans="10:10" x14ac:dyDescent="0.25">
      <c r="J1224" s="1"/>
    </row>
    <row r="1225" spans="10:10" x14ac:dyDescent="0.25">
      <c r="J1225" s="1"/>
    </row>
    <row r="1226" spans="10:10" x14ac:dyDescent="0.25">
      <c r="J1226" s="1"/>
    </row>
    <row r="1227" spans="10:10" x14ac:dyDescent="0.25">
      <c r="J1227" s="1"/>
    </row>
    <row r="1228" spans="10:10" x14ac:dyDescent="0.25">
      <c r="J1228" s="1"/>
    </row>
    <row r="1229" spans="10:10" x14ac:dyDescent="0.25">
      <c r="J1229" s="1"/>
    </row>
    <row r="1230" spans="10:10" x14ac:dyDescent="0.25">
      <c r="J1230" s="1"/>
    </row>
    <row r="1231" spans="10:10" x14ac:dyDescent="0.25">
      <c r="J1231" s="1"/>
    </row>
    <row r="1232" spans="10:10" x14ac:dyDescent="0.25">
      <c r="J1232" s="1"/>
    </row>
    <row r="1233" spans="10:10" x14ac:dyDescent="0.25">
      <c r="J1233" s="1"/>
    </row>
    <row r="1234" spans="10:10" x14ac:dyDescent="0.25">
      <c r="J1234" s="1"/>
    </row>
    <row r="1235" spans="10:10" x14ac:dyDescent="0.25">
      <c r="J1235" s="1"/>
    </row>
    <row r="1236" spans="10:10" x14ac:dyDescent="0.25">
      <c r="J1236" s="1"/>
    </row>
    <row r="1237" spans="10:10" x14ac:dyDescent="0.25">
      <c r="J1237" s="1"/>
    </row>
    <row r="1238" spans="10:10" x14ac:dyDescent="0.25">
      <c r="J1238" s="1"/>
    </row>
    <row r="1239" spans="10:10" x14ac:dyDescent="0.25">
      <c r="J1239" s="1"/>
    </row>
    <row r="1240" spans="10:10" x14ac:dyDescent="0.25">
      <c r="J1240" s="1"/>
    </row>
    <row r="1241" spans="10:10" x14ac:dyDescent="0.25">
      <c r="J1241" s="1"/>
    </row>
    <row r="1242" spans="10:10" x14ac:dyDescent="0.25">
      <c r="J1242" s="1"/>
    </row>
    <row r="1243" spans="10:10" x14ac:dyDescent="0.25">
      <c r="J1243" s="1"/>
    </row>
    <row r="1244" spans="10:10" x14ac:dyDescent="0.25">
      <c r="J1244" s="1"/>
    </row>
    <row r="1245" spans="10:10" x14ac:dyDescent="0.25">
      <c r="J1245" s="1"/>
    </row>
    <row r="1246" spans="10:10" x14ac:dyDescent="0.25">
      <c r="J1246" s="1"/>
    </row>
    <row r="1247" spans="10:10" x14ac:dyDescent="0.25">
      <c r="J1247" s="1"/>
    </row>
    <row r="1248" spans="10:10" x14ac:dyDescent="0.25">
      <c r="J1248" s="1"/>
    </row>
    <row r="1249" spans="10:10" x14ac:dyDescent="0.25">
      <c r="J1249" s="1"/>
    </row>
    <row r="1250" spans="10:10" x14ac:dyDescent="0.25">
      <c r="J1250" s="1"/>
    </row>
    <row r="1251" spans="10:10" x14ac:dyDescent="0.25">
      <c r="J1251" s="1"/>
    </row>
    <row r="1252" spans="10:10" x14ac:dyDescent="0.25">
      <c r="J1252" s="1"/>
    </row>
    <row r="1253" spans="10:10" x14ac:dyDescent="0.25">
      <c r="J1253" s="1"/>
    </row>
    <row r="1254" spans="10:10" x14ac:dyDescent="0.25">
      <c r="J1254" s="1"/>
    </row>
    <row r="1255" spans="10:10" x14ac:dyDescent="0.25">
      <c r="J1255" s="1"/>
    </row>
    <row r="1256" spans="10:10" x14ac:dyDescent="0.25">
      <c r="J1256" s="1"/>
    </row>
    <row r="1257" spans="10:10" x14ac:dyDescent="0.25">
      <c r="J1257" s="1"/>
    </row>
    <row r="1258" spans="10:10" x14ac:dyDescent="0.25">
      <c r="J1258" s="1"/>
    </row>
    <row r="1259" spans="10:10" x14ac:dyDescent="0.25">
      <c r="J1259" s="1"/>
    </row>
    <row r="1260" spans="10:10" x14ac:dyDescent="0.25">
      <c r="J1260" s="1"/>
    </row>
    <row r="1261" spans="10:10" x14ac:dyDescent="0.25">
      <c r="J1261" s="1"/>
    </row>
    <row r="1262" spans="10:10" x14ac:dyDescent="0.25">
      <c r="J1262" s="1"/>
    </row>
    <row r="1263" spans="10:10" x14ac:dyDescent="0.25">
      <c r="J1263" s="1"/>
    </row>
    <row r="1264" spans="10:10" x14ac:dyDescent="0.25">
      <c r="J1264" s="1"/>
    </row>
    <row r="1265" spans="10:10" x14ac:dyDescent="0.25">
      <c r="J1265" s="1"/>
    </row>
    <row r="1266" spans="10:10" x14ac:dyDescent="0.25">
      <c r="J1266" s="1"/>
    </row>
    <row r="1267" spans="10:10" x14ac:dyDescent="0.25">
      <c r="J1267" s="1"/>
    </row>
    <row r="1268" spans="10:10" x14ac:dyDescent="0.25">
      <c r="J1268" s="1"/>
    </row>
    <row r="1269" spans="10:10" x14ac:dyDescent="0.25">
      <c r="J1269" s="1"/>
    </row>
    <row r="1270" spans="10:10" x14ac:dyDescent="0.25">
      <c r="J1270" s="1"/>
    </row>
    <row r="1271" spans="10:10" x14ac:dyDescent="0.25">
      <c r="J1271" s="1"/>
    </row>
    <row r="1272" spans="10:10" x14ac:dyDescent="0.25">
      <c r="J1272" s="1"/>
    </row>
    <row r="1273" spans="10:10" x14ac:dyDescent="0.25">
      <c r="J1273" s="1"/>
    </row>
    <row r="1274" spans="10:10" x14ac:dyDescent="0.25">
      <c r="J1274" s="1"/>
    </row>
    <row r="1275" spans="10:10" x14ac:dyDescent="0.25">
      <c r="J1275" s="1"/>
    </row>
    <row r="1276" spans="10:10" x14ac:dyDescent="0.25">
      <c r="J1276" s="1"/>
    </row>
    <row r="1277" spans="10:10" x14ac:dyDescent="0.25">
      <c r="J1277" s="1"/>
    </row>
    <row r="1278" spans="10:10" x14ac:dyDescent="0.25">
      <c r="J1278" s="1"/>
    </row>
    <row r="1279" spans="10:10" x14ac:dyDescent="0.25">
      <c r="J1279" s="1"/>
    </row>
    <row r="1280" spans="10:10" x14ac:dyDescent="0.25">
      <c r="J1280" s="1"/>
    </row>
    <row r="1281" spans="10:10" x14ac:dyDescent="0.25">
      <c r="J1281" s="1"/>
    </row>
    <row r="1282" spans="10:10" x14ac:dyDescent="0.25">
      <c r="J1282" s="1"/>
    </row>
    <row r="1283" spans="10:10" x14ac:dyDescent="0.25">
      <c r="J1283" s="1"/>
    </row>
    <row r="1284" spans="10:10" x14ac:dyDescent="0.25">
      <c r="J1284" s="1"/>
    </row>
    <row r="1285" spans="10:10" x14ac:dyDescent="0.25">
      <c r="J1285" s="1"/>
    </row>
    <row r="1286" spans="10:10" x14ac:dyDescent="0.25">
      <c r="J1286" s="1"/>
    </row>
    <row r="1287" spans="10:10" x14ac:dyDescent="0.25">
      <c r="J1287" s="1"/>
    </row>
    <row r="1288" spans="10:10" x14ac:dyDescent="0.25">
      <c r="J1288" s="1"/>
    </row>
    <row r="1289" spans="10:10" x14ac:dyDescent="0.25">
      <c r="J1289" s="1"/>
    </row>
    <row r="1290" spans="10:10" x14ac:dyDescent="0.25">
      <c r="J1290" s="1"/>
    </row>
    <row r="1291" spans="10:10" x14ac:dyDescent="0.25">
      <c r="J1291" s="1"/>
    </row>
    <row r="1292" spans="10:10" x14ac:dyDescent="0.25">
      <c r="J1292" s="1"/>
    </row>
    <row r="1293" spans="10:10" x14ac:dyDescent="0.25">
      <c r="J1293" s="1"/>
    </row>
    <row r="1294" spans="10:10" x14ac:dyDescent="0.25">
      <c r="J1294" s="1"/>
    </row>
    <row r="1295" spans="10:10" x14ac:dyDescent="0.25">
      <c r="J1295" s="1"/>
    </row>
    <row r="1296" spans="10:10" x14ac:dyDescent="0.25">
      <c r="J1296" s="1"/>
    </row>
    <row r="1297" spans="10:10" x14ac:dyDescent="0.25">
      <c r="J1297" s="1"/>
    </row>
    <row r="1298" spans="10:10" x14ac:dyDescent="0.25">
      <c r="J1298" s="1"/>
    </row>
    <row r="1299" spans="10:10" x14ac:dyDescent="0.25">
      <c r="J1299" s="1"/>
    </row>
    <row r="1300" spans="10:10" x14ac:dyDescent="0.25">
      <c r="J1300" s="1"/>
    </row>
    <row r="1301" spans="10:10" x14ac:dyDescent="0.25">
      <c r="J1301" s="1"/>
    </row>
    <row r="1302" spans="10:10" x14ac:dyDescent="0.25">
      <c r="J1302" s="1"/>
    </row>
    <row r="1303" spans="10:10" x14ac:dyDescent="0.25">
      <c r="J1303" s="1"/>
    </row>
    <row r="1304" spans="10:10" x14ac:dyDescent="0.25">
      <c r="J1304" s="1"/>
    </row>
    <row r="1305" spans="10:10" x14ac:dyDescent="0.25">
      <c r="J1305" s="1"/>
    </row>
    <row r="1306" spans="10:10" x14ac:dyDescent="0.25">
      <c r="J1306" s="1"/>
    </row>
    <row r="1307" spans="10:10" x14ac:dyDescent="0.25">
      <c r="J1307" s="1"/>
    </row>
    <row r="1308" spans="10:10" x14ac:dyDescent="0.25">
      <c r="J1308" s="1"/>
    </row>
    <row r="1309" spans="10:10" x14ac:dyDescent="0.25">
      <c r="J1309" s="1"/>
    </row>
    <row r="1310" spans="10:10" x14ac:dyDescent="0.25">
      <c r="J1310" s="1"/>
    </row>
    <row r="1311" spans="10:10" x14ac:dyDescent="0.25">
      <c r="J1311" s="1"/>
    </row>
    <row r="1312" spans="10:10" x14ac:dyDescent="0.25">
      <c r="J1312" s="1"/>
    </row>
    <row r="1313" spans="10:10" x14ac:dyDescent="0.25">
      <c r="J1313" s="1"/>
    </row>
    <row r="1314" spans="10:10" x14ac:dyDescent="0.25">
      <c r="J1314" s="1"/>
    </row>
    <row r="1315" spans="10:10" x14ac:dyDescent="0.25">
      <c r="J1315" s="1"/>
    </row>
    <row r="1316" spans="10:10" x14ac:dyDescent="0.25">
      <c r="J1316" s="1"/>
    </row>
    <row r="1317" spans="10:10" x14ac:dyDescent="0.25">
      <c r="J1317" s="1"/>
    </row>
    <row r="1318" spans="10:10" x14ac:dyDescent="0.25">
      <c r="J1318" s="1"/>
    </row>
    <row r="1319" spans="10:10" x14ac:dyDescent="0.25">
      <c r="J1319" s="1"/>
    </row>
    <row r="1320" spans="10:10" x14ac:dyDescent="0.25">
      <c r="J1320" s="1"/>
    </row>
    <row r="1321" spans="10:10" x14ac:dyDescent="0.25">
      <c r="J1321" s="1"/>
    </row>
    <row r="1322" spans="10:10" x14ac:dyDescent="0.25">
      <c r="J1322" s="1"/>
    </row>
    <row r="1323" spans="10:10" x14ac:dyDescent="0.25">
      <c r="J1323" s="1"/>
    </row>
    <row r="1324" spans="10:10" x14ac:dyDescent="0.25">
      <c r="J1324" s="1"/>
    </row>
    <row r="1325" spans="10:10" x14ac:dyDescent="0.25">
      <c r="J1325" s="1"/>
    </row>
    <row r="1326" spans="10:10" x14ac:dyDescent="0.25">
      <c r="J1326" s="1"/>
    </row>
    <row r="1327" spans="10:10" x14ac:dyDescent="0.25">
      <c r="J1327" s="1"/>
    </row>
    <row r="1328" spans="10:10" x14ac:dyDescent="0.25">
      <c r="J1328" s="1"/>
    </row>
    <row r="1329" spans="10:10" x14ac:dyDescent="0.25">
      <c r="J1329" s="1"/>
    </row>
    <row r="1330" spans="10:10" x14ac:dyDescent="0.25">
      <c r="J1330" s="1"/>
    </row>
    <row r="1331" spans="10:10" x14ac:dyDescent="0.25">
      <c r="J1331" s="1"/>
    </row>
    <row r="1332" spans="10:10" x14ac:dyDescent="0.25">
      <c r="J1332" s="1"/>
    </row>
    <row r="1333" spans="10:10" x14ac:dyDescent="0.25">
      <c r="J1333" s="1"/>
    </row>
    <row r="1334" spans="10:10" x14ac:dyDescent="0.25">
      <c r="J1334" s="1"/>
    </row>
    <row r="1335" spans="10:10" x14ac:dyDescent="0.25">
      <c r="J1335" s="1"/>
    </row>
    <row r="1336" spans="10:10" x14ac:dyDescent="0.25">
      <c r="J1336" s="1"/>
    </row>
    <row r="1337" spans="10:10" x14ac:dyDescent="0.25">
      <c r="J1337" s="1"/>
    </row>
    <row r="1338" spans="10:10" x14ac:dyDescent="0.25">
      <c r="J1338" s="1"/>
    </row>
    <row r="1339" spans="10:10" x14ac:dyDescent="0.25">
      <c r="J1339" s="1"/>
    </row>
    <row r="1340" spans="10:10" x14ac:dyDescent="0.25">
      <c r="J1340" s="1"/>
    </row>
    <row r="1341" spans="10:10" x14ac:dyDescent="0.25">
      <c r="J1341" s="1"/>
    </row>
    <row r="1342" spans="10:10" x14ac:dyDescent="0.25">
      <c r="J1342" s="1"/>
    </row>
    <row r="1343" spans="10:10" x14ac:dyDescent="0.25">
      <c r="J1343" s="1"/>
    </row>
    <row r="1344" spans="10:10" x14ac:dyDescent="0.25">
      <c r="J1344" s="1"/>
    </row>
    <row r="1345" spans="10:10" x14ac:dyDescent="0.25">
      <c r="J1345" s="1"/>
    </row>
    <row r="1346" spans="10:10" x14ac:dyDescent="0.25">
      <c r="J1346" s="1"/>
    </row>
    <row r="1347" spans="10:10" x14ac:dyDescent="0.25">
      <c r="J1347" s="1"/>
    </row>
    <row r="1348" spans="10:10" x14ac:dyDescent="0.25">
      <c r="J1348" s="1"/>
    </row>
    <row r="1349" spans="10:10" x14ac:dyDescent="0.25">
      <c r="J1349" s="1"/>
    </row>
    <row r="1350" spans="10:10" x14ac:dyDescent="0.25">
      <c r="J1350" s="1"/>
    </row>
    <row r="1351" spans="10:10" x14ac:dyDescent="0.25">
      <c r="J1351" s="1"/>
    </row>
    <row r="1352" spans="10:10" x14ac:dyDescent="0.25">
      <c r="J1352" s="1"/>
    </row>
    <row r="1353" spans="10:10" x14ac:dyDescent="0.25">
      <c r="J1353" s="1"/>
    </row>
    <row r="1354" spans="10:10" x14ac:dyDescent="0.25">
      <c r="J1354" s="1"/>
    </row>
    <row r="1355" spans="10:10" x14ac:dyDescent="0.25">
      <c r="J1355" s="1"/>
    </row>
    <row r="1356" spans="10:10" x14ac:dyDescent="0.25">
      <c r="J1356" s="1"/>
    </row>
    <row r="1357" spans="10:10" x14ac:dyDescent="0.25">
      <c r="J1357" s="1"/>
    </row>
    <row r="1358" spans="10:10" x14ac:dyDescent="0.25">
      <c r="J1358" s="1"/>
    </row>
    <row r="1359" spans="10:10" x14ac:dyDescent="0.25">
      <c r="J1359" s="1"/>
    </row>
    <row r="1360" spans="10:10" x14ac:dyDescent="0.25">
      <c r="J1360" s="1"/>
    </row>
    <row r="1361" spans="10:10" x14ac:dyDescent="0.25">
      <c r="J1361" s="1"/>
    </row>
    <row r="1362" spans="10:10" x14ac:dyDescent="0.25">
      <c r="J1362" s="1"/>
    </row>
    <row r="1363" spans="10:10" x14ac:dyDescent="0.25">
      <c r="J1363" s="1"/>
    </row>
    <row r="1364" spans="10:10" x14ac:dyDescent="0.25">
      <c r="J1364" s="1"/>
    </row>
    <row r="1365" spans="10:10" x14ac:dyDescent="0.25">
      <c r="J1365" s="1"/>
    </row>
    <row r="1366" spans="10:10" x14ac:dyDescent="0.25">
      <c r="J1366" s="1"/>
    </row>
    <row r="1367" spans="10:10" x14ac:dyDescent="0.25">
      <c r="J1367" s="1"/>
    </row>
    <row r="1368" spans="10:10" x14ac:dyDescent="0.25">
      <c r="J1368" s="1"/>
    </row>
    <row r="1369" spans="10:10" x14ac:dyDescent="0.25">
      <c r="J1369" s="1"/>
    </row>
    <row r="1370" spans="10:10" x14ac:dyDescent="0.25">
      <c r="J1370" s="1"/>
    </row>
    <row r="1371" spans="10:10" x14ac:dyDescent="0.25">
      <c r="J1371" s="1"/>
    </row>
    <row r="1372" spans="10:10" x14ac:dyDescent="0.25">
      <c r="J1372" s="1"/>
    </row>
    <row r="1373" spans="10:10" x14ac:dyDescent="0.25">
      <c r="J1373" s="1"/>
    </row>
    <row r="1374" spans="10:10" x14ac:dyDescent="0.25">
      <c r="J1374" s="1"/>
    </row>
    <row r="1375" spans="10:10" x14ac:dyDescent="0.25">
      <c r="J1375" s="1"/>
    </row>
    <row r="1376" spans="10:10" x14ac:dyDescent="0.25">
      <c r="J1376" s="1"/>
    </row>
    <row r="1377" spans="10:10" x14ac:dyDescent="0.25">
      <c r="J1377" s="1"/>
    </row>
    <row r="1378" spans="10:10" x14ac:dyDescent="0.25">
      <c r="J1378" s="1"/>
    </row>
    <row r="1379" spans="10:10" x14ac:dyDescent="0.25">
      <c r="J1379" s="1"/>
    </row>
    <row r="1380" spans="10:10" x14ac:dyDescent="0.25">
      <c r="J1380" s="1"/>
    </row>
    <row r="1381" spans="10:10" x14ac:dyDescent="0.25">
      <c r="J1381" s="1"/>
    </row>
    <row r="1382" spans="10:10" x14ac:dyDescent="0.25">
      <c r="J1382" s="1"/>
    </row>
    <row r="1383" spans="10:10" x14ac:dyDescent="0.25">
      <c r="J1383" s="1"/>
    </row>
    <row r="1384" spans="10:10" x14ac:dyDescent="0.25">
      <c r="J1384" s="1"/>
    </row>
    <row r="1385" spans="10:10" x14ac:dyDescent="0.25">
      <c r="J1385" s="1"/>
    </row>
    <row r="1386" spans="10:10" x14ac:dyDescent="0.25">
      <c r="J1386" s="1"/>
    </row>
    <row r="1387" spans="10:10" x14ac:dyDescent="0.25">
      <c r="J1387" s="1"/>
    </row>
    <row r="1388" spans="10:10" x14ac:dyDescent="0.25">
      <c r="J1388" s="1"/>
    </row>
    <row r="1389" spans="10:10" x14ac:dyDescent="0.25">
      <c r="J1389" s="1"/>
    </row>
    <row r="1390" spans="10:10" x14ac:dyDescent="0.25">
      <c r="J1390" s="1"/>
    </row>
    <row r="1391" spans="10:10" x14ac:dyDescent="0.25">
      <c r="J1391" s="1"/>
    </row>
    <row r="1392" spans="10:10" x14ac:dyDescent="0.25">
      <c r="J1392" s="1"/>
    </row>
    <row r="1393" spans="10:10" x14ac:dyDescent="0.25">
      <c r="J1393" s="1"/>
    </row>
    <row r="1394" spans="10:10" x14ac:dyDescent="0.25">
      <c r="J1394" s="1"/>
    </row>
    <row r="1395" spans="10:10" x14ac:dyDescent="0.25">
      <c r="J1395" s="1"/>
    </row>
    <row r="1396" spans="10:10" x14ac:dyDescent="0.25">
      <c r="J1396" s="1"/>
    </row>
    <row r="1397" spans="10:10" x14ac:dyDescent="0.25">
      <c r="J1397" s="1"/>
    </row>
    <row r="1398" spans="10:10" x14ac:dyDescent="0.25">
      <c r="J1398" s="1"/>
    </row>
    <row r="1399" spans="10:10" x14ac:dyDescent="0.25">
      <c r="J1399" s="1"/>
    </row>
    <row r="1400" spans="10:10" x14ac:dyDescent="0.25">
      <c r="J1400" s="1"/>
    </row>
    <row r="1401" spans="10:10" x14ac:dyDescent="0.25">
      <c r="J1401" s="1"/>
    </row>
    <row r="1402" spans="10:10" x14ac:dyDescent="0.25">
      <c r="J1402" s="1"/>
    </row>
    <row r="1403" spans="10:10" x14ac:dyDescent="0.25">
      <c r="J1403" s="1"/>
    </row>
    <row r="1404" spans="10:10" x14ac:dyDescent="0.25">
      <c r="J1404" s="1"/>
    </row>
    <row r="1405" spans="10:10" x14ac:dyDescent="0.25">
      <c r="J1405" s="1"/>
    </row>
    <row r="1406" spans="10:10" x14ac:dyDescent="0.25">
      <c r="J1406" s="1"/>
    </row>
    <row r="1407" spans="10:10" x14ac:dyDescent="0.25">
      <c r="J1407" s="1"/>
    </row>
    <row r="1408" spans="10:10" x14ac:dyDescent="0.25">
      <c r="J1408" s="1"/>
    </row>
    <row r="1409" spans="10:10" x14ac:dyDescent="0.25">
      <c r="J1409" s="1"/>
    </row>
    <row r="1410" spans="10:10" x14ac:dyDescent="0.25">
      <c r="J1410" s="1"/>
    </row>
    <row r="1411" spans="10:10" x14ac:dyDescent="0.25">
      <c r="J1411" s="1"/>
    </row>
    <row r="1412" spans="10:10" x14ac:dyDescent="0.25">
      <c r="J1412" s="1"/>
    </row>
    <row r="1413" spans="10:10" x14ac:dyDescent="0.25">
      <c r="J1413" s="1"/>
    </row>
    <row r="1414" spans="10:10" x14ac:dyDescent="0.25">
      <c r="J1414" s="1"/>
    </row>
    <row r="1415" spans="10:10" x14ac:dyDescent="0.25">
      <c r="J1415" s="1"/>
    </row>
    <row r="1416" spans="10:10" x14ac:dyDescent="0.25">
      <c r="J1416" s="1"/>
    </row>
    <row r="1417" spans="10:10" x14ac:dyDescent="0.25">
      <c r="J1417" s="1"/>
    </row>
    <row r="1418" spans="10:10" x14ac:dyDescent="0.25">
      <c r="J1418" s="1"/>
    </row>
    <row r="1419" spans="10:10" x14ac:dyDescent="0.25">
      <c r="J1419" s="1"/>
    </row>
    <row r="1420" spans="10:10" x14ac:dyDescent="0.25">
      <c r="J1420" s="1"/>
    </row>
    <row r="1421" spans="10:10" x14ac:dyDescent="0.25">
      <c r="J1421" s="1"/>
    </row>
    <row r="1422" spans="10:10" x14ac:dyDescent="0.25">
      <c r="J1422" s="1"/>
    </row>
    <row r="1423" spans="10:10" x14ac:dyDescent="0.25">
      <c r="J1423" s="1"/>
    </row>
    <row r="1424" spans="10:10" x14ac:dyDescent="0.25">
      <c r="J1424" s="1"/>
    </row>
    <row r="1425" spans="10:10" x14ac:dyDescent="0.25">
      <c r="J1425" s="1"/>
    </row>
    <row r="1426" spans="10:10" x14ac:dyDescent="0.25">
      <c r="J1426" s="1"/>
    </row>
    <row r="1427" spans="10:10" x14ac:dyDescent="0.25">
      <c r="J1427" s="1"/>
    </row>
    <row r="1428" spans="10:10" x14ac:dyDescent="0.25">
      <c r="J1428" s="1"/>
    </row>
    <row r="1429" spans="10:10" x14ac:dyDescent="0.25">
      <c r="J1429" s="1"/>
    </row>
    <row r="1430" spans="10:10" x14ac:dyDescent="0.25">
      <c r="J1430" s="1"/>
    </row>
    <row r="1431" spans="10:10" x14ac:dyDescent="0.25">
      <c r="J1431" s="1"/>
    </row>
    <row r="1432" spans="10:10" x14ac:dyDescent="0.25">
      <c r="J1432" s="1"/>
    </row>
    <row r="1433" spans="10:10" x14ac:dyDescent="0.25">
      <c r="J1433" s="1"/>
    </row>
    <row r="1434" spans="10:10" x14ac:dyDescent="0.25">
      <c r="J1434" s="1"/>
    </row>
    <row r="1435" spans="10:10" x14ac:dyDescent="0.25">
      <c r="J1435" s="1"/>
    </row>
    <row r="1436" spans="10:10" x14ac:dyDescent="0.25">
      <c r="J1436" s="1"/>
    </row>
    <row r="1437" spans="10:10" x14ac:dyDescent="0.25">
      <c r="J1437" s="1"/>
    </row>
    <row r="1438" spans="10:10" x14ac:dyDescent="0.25">
      <c r="J1438" s="1"/>
    </row>
    <row r="1439" spans="10:10" x14ac:dyDescent="0.25">
      <c r="J1439" s="1"/>
    </row>
    <row r="1440" spans="10:10" x14ac:dyDescent="0.25">
      <c r="J1440" s="1"/>
    </row>
    <row r="1441" spans="10:10" x14ac:dyDescent="0.25">
      <c r="J1441" s="1"/>
    </row>
    <row r="1442" spans="10:10" x14ac:dyDescent="0.25">
      <c r="J1442" s="1"/>
    </row>
    <row r="1443" spans="10:10" x14ac:dyDescent="0.25">
      <c r="J1443" s="1"/>
    </row>
    <row r="1444" spans="10:10" x14ac:dyDescent="0.25">
      <c r="J1444" s="1"/>
    </row>
    <row r="1445" spans="10:10" x14ac:dyDescent="0.25">
      <c r="J1445" s="1"/>
    </row>
    <row r="1446" spans="10:10" x14ac:dyDescent="0.25">
      <c r="J1446" s="1"/>
    </row>
    <row r="1447" spans="10:10" x14ac:dyDescent="0.25">
      <c r="J1447" s="1"/>
    </row>
    <row r="1448" spans="10:10" x14ac:dyDescent="0.25">
      <c r="J1448" s="1"/>
    </row>
    <row r="1449" spans="10:10" x14ac:dyDescent="0.25">
      <c r="J1449" s="1"/>
    </row>
    <row r="1450" spans="10:10" x14ac:dyDescent="0.25">
      <c r="J1450" s="1"/>
    </row>
    <row r="1451" spans="10:10" x14ac:dyDescent="0.25">
      <c r="J1451" s="1"/>
    </row>
    <row r="1452" spans="10:10" x14ac:dyDescent="0.25">
      <c r="J1452" s="1"/>
    </row>
    <row r="1453" spans="10:10" x14ac:dyDescent="0.25">
      <c r="J1453" s="1"/>
    </row>
    <row r="1454" spans="10:10" x14ac:dyDescent="0.25">
      <c r="J1454" s="1"/>
    </row>
    <row r="1455" spans="10:10" x14ac:dyDescent="0.25">
      <c r="J1455" s="1"/>
    </row>
    <row r="1456" spans="10:10" x14ac:dyDescent="0.25">
      <c r="J1456" s="1"/>
    </row>
    <row r="1457" spans="10:10" x14ac:dyDescent="0.25">
      <c r="J1457" s="1"/>
    </row>
    <row r="1458" spans="10:10" x14ac:dyDescent="0.25">
      <c r="J1458" s="1"/>
    </row>
    <row r="1459" spans="10:10" x14ac:dyDescent="0.25">
      <c r="J1459" s="1"/>
    </row>
    <row r="1460" spans="10:10" x14ac:dyDescent="0.25">
      <c r="J1460" s="1"/>
    </row>
    <row r="1461" spans="10:10" x14ac:dyDescent="0.25">
      <c r="J1461" s="1"/>
    </row>
    <row r="1462" spans="10:10" x14ac:dyDescent="0.25">
      <c r="J1462" s="1"/>
    </row>
    <row r="1463" spans="10:10" x14ac:dyDescent="0.25">
      <c r="J1463" s="1"/>
    </row>
    <row r="1464" spans="10:10" x14ac:dyDescent="0.25">
      <c r="J1464" s="1"/>
    </row>
    <row r="1465" spans="10:10" x14ac:dyDescent="0.25">
      <c r="J1465" s="1"/>
    </row>
    <row r="1466" spans="10:10" x14ac:dyDescent="0.25">
      <c r="J1466" s="1"/>
    </row>
    <row r="1467" spans="10:10" x14ac:dyDescent="0.25">
      <c r="J1467" s="1"/>
    </row>
    <row r="1468" spans="10:10" x14ac:dyDescent="0.25">
      <c r="J1468" s="1"/>
    </row>
    <row r="1469" spans="10:10" x14ac:dyDescent="0.25">
      <c r="J1469" s="1"/>
    </row>
    <row r="1470" spans="10:10" x14ac:dyDescent="0.25">
      <c r="J1470" s="1"/>
    </row>
    <row r="1471" spans="10:10" x14ac:dyDescent="0.25">
      <c r="J1471" s="1"/>
    </row>
    <row r="1472" spans="10:10" x14ac:dyDescent="0.25">
      <c r="J1472" s="1"/>
    </row>
    <row r="1473" spans="10:10" x14ac:dyDescent="0.25">
      <c r="J1473" s="1"/>
    </row>
    <row r="1474" spans="10:10" x14ac:dyDescent="0.25">
      <c r="J1474" s="1"/>
    </row>
    <row r="1475" spans="10:10" x14ac:dyDescent="0.25">
      <c r="J1475" s="1"/>
    </row>
    <row r="1476" spans="10:10" x14ac:dyDescent="0.25">
      <c r="J1476" s="1"/>
    </row>
    <row r="1477" spans="10:10" x14ac:dyDescent="0.25">
      <c r="J1477" s="1"/>
    </row>
    <row r="1478" spans="10:10" x14ac:dyDescent="0.25">
      <c r="J1478" s="1"/>
    </row>
    <row r="1479" spans="10:10" x14ac:dyDescent="0.25">
      <c r="J1479" s="1"/>
    </row>
    <row r="1480" spans="10:10" x14ac:dyDescent="0.25">
      <c r="J1480" s="1"/>
    </row>
    <row r="1481" spans="10:10" x14ac:dyDescent="0.25">
      <c r="J1481" s="1"/>
    </row>
    <row r="1482" spans="10:10" x14ac:dyDescent="0.25">
      <c r="J1482" s="1"/>
    </row>
    <row r="1483" spans="10:10" x14ac:dyDescent="0.25">
      <c r="J1483" s="1"/>
    </row>
    <row r="1484" spans="10:10" x14ac:dyDescent="0.25">
      <c r="J1484" s="1"/>
    </row>
    <row r="1485" spans="10:10" x14ac:dyDescent="0.25">
      <c r="J1485" s="1"/>
    </row>
    <row r="1486" spans="10:10" x14ac:dyDescent="0.25">
      <c r="J1486" s="1"/>
    </row>
    <row r="1487" spans="10:10" x14ac:dyDescent="0.25">
      <c r="J1487" s="1"/>
    </row>
    <row r="1488" spans="10:10" x14ac:dyDescent="0.25">
      <c r="J1488" s="1"/>
    </row>
    <row r="1489" spans="10:10" x14ac:dyDescent="0.25">
      <c r="J1489" s="1"/>
    </row>
    <row r="1490" spans="10:10" x14ac:dyDescent="0.25">
      <c r="J1490" s="1"/>
    </row>
    <row r="1491" spans="10:10" x14ac:dyDescent="0.25">
      <c r="J1491" s="1"/>
    </row>
    <row r="1492" spans="10:10" x14ac:dyDescent="0.25">
      <c r="J1492" s="1"/>
    </row>
    <row r="1493" spans="10:10" x14ac:dyDescent="0.25">
      <c r="J1493" s="1"/>
    </row>
    <row r="1494" spans="10:10" x14ac:dyDescent="0.25">
      <c r="J1494" s="1"/>
    </row>
    <row r="1495" spans="10:10" x14ac:dyDescent="0.25">
      <c r="J1495" s="1"/>
    </row>
    <row r="1496" spans="10:10" x14ac:dyDescent="0.25">
      <c r="J1496" s="1"/>
    </row>
    <row r="1497" spans="10:10" x14ac:dyDescent="0.25">
      <c r="J1497" s="1"/>
    </row>
    <row r="1498" spans="10:10" x14ac:dyDescent="0.25">
      <c r="J1498" s="1"/>
    </row>
    <row r="1499" spans="10:10" x14ac:dyDescent="0.25">
      <c r="J1499" s="1"/>
    </row>
    <row r="1500" spans="10:10" x14ac:dyDescent="0.25">
      <c r="J1500" s="1"/>
    </row>
    <row r="1501" spans="10:10" x14ac:dyDescent="0.25">
      <c r="J1501" s="1"/>
    </row>
    <row r="1502" spans="10:10" x14ac:dyDescent="0.25">
      <c r="J1502" s="1"/>
    </row>
    <row r="1503" spans="10:10" x14ac:dyDescent="0.25">
      <c r="J1503" s="1"/>
    </row>
    <row r="1504" spans="10:10" x14ac:dyDescent="0.25">
      <c r="J1504" s="1"/>
    </row>
    <row r="1505" spans="10:10" x14ac:dyDescent="0.25">
      <c r="J1505" s="1"/>
    </row>
    <row r="1506" spans="10:10" x14ac:dyDescent="0.25">
      <c r="J1506" s="1"/>
    </row>
    <row r="1507" spans="10:10" x14ac:dyDescent="0.25">
      <c r="J1507" s="1"/>
    </row>
    <row r="1508" spans="10:10" x14ac:dyDescent="0.25">
      <c r="J1508" s="1"/>
    </row>
    <row r="1509" spans="10:10" x14ac:dyDescent="0.25">
      <c r="J1509" s="1"/>
    </row>
    <row r="1510" spans="10:10" x14ac:dyDescent="0.25">
      <c r="J1510" s="1"/>
    </row>
    <row r="1511" spans="10:10" x14ac:dyDescent="0.25">
      <c r="J1511" s="1"/>
    </row>
    <row r="1512" spans="10:10" x14ac:dyDescent="0.25">
      <c r="J1512" s="1"/>
    </row>
    <row r="1513" spans="10:10" x14ac:dyDescent="0.25">
      <c r="J1513" s="1"/>
    </row>
    <row r="1514" spans="10:10" x14ac:dyDescent="0.25">
      <c r="J1514" s="1"/>
    </row>
    <row r="1515" spans="10:10" x14ac:dyDescent="0.25">
      <c r="J1515" s="1"/>
    </row>
    <row r="1516" spans="10:10" x14ac:dyDescent="0.25">
      <c r="J1516" s="1"/>
    </row>
    <row r="1517" spans="10:10" x14ac:dyDescent="0.25">
      <c r="J1517" s="1"/>
    </row>
    <row r="1518" spans="10:10" x14ac:dyDescent="0.25">
      <c r="J1518" s="1"/>
    </row>
    <row r="1519" spans="10:10" x14ac:dyDescent="0.25">
      <c r="J1519" s="1"/>
    </row>
    <row r="1520" spans="10:10" x14ac:dyDescent="0.25">
      <c r="J1520" s="1"/>
    </row>
    <row r="1521" spans="10:10" x14ac:dyDescent="0.25">
      <c r="J1521" s="1"/>
    </row>
    <row r="1522" spans="10:10" x14ac:dyDescent="0.25">
      <c r="J1522" s="1"/>
    </row>
    <row r="1523" spans="10:10" x14ac:dyDescent="0.25">
      <c r="J1523" s="1"/>
    </row>
    <row r="1524" spans="10:10" x14ac:dyDescent="0.25">
      <c r="J1524" s="1"/>
    </row>
    <row r="1525" spans="10:10" x14ac:dyDescent="0.25">
      <c r="J1525" s="1"/>
    </row>
    <row r="1526" spans="10:10" x14ac:dyDescent="0.25">
      <c r="J1526" s="1"/>
    </row>
    <row r="1527" spans="10:10" x14ac:dyDescent="0.25">
      <c r="J1527" s="1"/>
    </row>
    <row r="1528" spans="10:10" x14ac:dyDescent="0.25">
      <c r="J1528" s="1"/>
    </row>
    <row r="1529" spans="10:10" x14ac:dyDescent="0.25">
      <c r="J1529" s="1"/>
    </row>
    <row r="1530" spans="10:10" x14ac:dyDescent="0.25">
      <c r="J1530" s="1"/>
    </row>
    <row r="1531" spans="10:10" x14ac:dyDescent="0.25">
      <c r="J1531" s="1"/>
    </row>
    <row r="1532" spans="10:10" x14ac:dyDescent="0.25">
      <c r="J1532" s="1"/>
    </row>
    <row r="1533" spans="10:10" x14ac:dyDescent="0.25">
      <c r="J1533" s="1"/>
    </row>
    <row r="1534" spans="10:10" x14ac:dyDescent="0.25">
      <c r="J1534" s="1"/>
    </row>
    <row r="1535" spans="10:10" x14ac:dyDescent="0.25">
      <c r="J1535" s="1"/>
    </row>
    <row r="1536" spans="10:10" x14ac:dyDescent="0.25">
      <c r="J1536" s="1"/>
    </row>
    <row r="1537" spans="10:10" x14ac:dyDescent="0.25">
      <c r="J1537" s="1"/>
    </row>
    <row r="1538" spans="10:10" x14ac:dyDescent="0.25">
      <c r="J1538" s="1"/>
    </row>
    <row r="1539" spans="10:10" x14ac:dyDescent="0.25">
      <c r="J1539" s="1"/>
    </row>
    <row r="1540" spans="10:10" x14ac:dyDescent="0.25">
      <c r="J1540" s="1"/>
    </row>
    <row r="1541" spans="10:10" x14ac:dyDescent="0.25">
      <c r="J1541" s="1"/>
    </row>
    <row r="1542" spans="10:10" x14ac:dyDescent="0.25">
      <c r="J1542" s="1"/>
    </row>
    <row r="1543" spans="10:10" x14ac:dyDescent="0.25">
      <c r="J1543" s="1"/>
    </row>
    <row r="1544" spans="10:10" x14ac:dyDescent="0.25">
      <c r="J1544" s="1"/>
    </row>
    <row r="1545" spans="10:10" x14ac:dyDescent="0.25">
      <c r="J1545" s="1"/>
    </row>
    <row r="1546" spans="10:10" x14ac:dyDescent="0.25">
      <c r="J1546" s="1"/>
    </row>
    <row r="1547" spans="10:10" x14ac:dyDescent="0.25">
      <c r="J1547" s="1"/>
    </row>
    <row r="1548" spans="10:10" x14ac:dyDescent="0.25">
      <c r="J1548" s="1"/>
    </row>
    <row r="1549" spans="10:10" x14ac:dyDescent="0.25">
      <c r="J1549" s="1"/>
    </row>
    <row r="1550" spans="10:10" x14ac:dyDescent="0.25">
      <c r="J1550" s="1"/>
    </row>
    <row r="1551" spans="10:10" x14ac:dyDescent="0.25">
      <c r="J1551" s="1"/>
    </row>
    <row r="1552" spans="10:10" x14ac:dyDescent="0.25">
      <c r="J1552" s="1"/>
    </row>
    <row r="1553" spans="10:10" x14ac:dyDescent="0.25">
      <c r="J1553" s="1"/>
    </row>
    <row r="1554" spans="10:10" x14ac:dyDescent="0.25">
      <c r="J1554" s="1"/>
    </row>
    <row r="1555" spans="10:10" x14ac:dyDescent="0.25">
      <c r="J1555" s="1"/>
    </row>
    <row r="1556" spans="10:10" x14ac:dyDescent="0.25">
      <c r="J1556" s="1"/>
    </row>
    <row r="1557" spans="10:10" x14ac:dyDescent="0.25">
      <c r="J1557" s="1"/>
    </row>
    <row r="1558" spans="10:10" x14ac:dyDescent="0.25">
      <c r="J1558" s="1"/>
    </row>
    <row r="1559" spans="10:10" x14ac:dyDescent="0.25">
      <c r="J1559" s="1"/>
    </row>
    <row r="1560" spans="10:10" x14ac:dyDescent="0.25">
      <c r="J1560" s="1"/>
    </row>
    <row r="1561" spans="10:10" x14ac:dyDescent="0.25">
      <c r="J1561" s="1"/>
    </row>
    <row r="1562" spans="10:10" x14ac:dyDescent="0.25">
      <c r="J1562" s="1"/>
    </row>
    <row r="1563" spans="10:10" x14ac:dyDescent="0.25">
      <c r="J1563" s="1"/>
    </row>
    <row r="1564" spans="10:10" x14ac:dyDescent="0.25">
      <c r="J1564" s="1"/>
    </row>
    <row r="1565" spans="10:10" x14ac:dyDescent="0.25">
      <c r="J1565" s="1"/>
    </row>
    <row r="1566" spans="10:10" x14ac:dyDescent="0.25">
      <c r="J1566" s="1"/>
    </row>
    <row r="1567" spans="10:10" x14ac:dyDescent="0.25">
      <c r="J1567" s="1"/>
    </row>
    <row r="1568" spans="10:10" x14ac:dyDescent="0.25">
      <c r="J1568" s="1"/>
    </row>
    <row r="1569" spans="10:10" x14ac:dyDescent="0.25">
      <c r="J1569" s="1"/>
    </row>
    <row r="1570" spans="10:10" x14ac:dyDescent="0.25">
      <c r="J1570" s="1"/>
    </row>
    <row r="1571" spans="10:10" x14ac:dyDescent="0.25">
      <c r="J1571" s="1"/>
    </row>
    <row r="1572" spans="10:10" x14ac:dyDescent="0.25">
      <c r="J1572" s="1"/>
    </row>
    <row r="1573" spans="10:10" x14ac:dyDescent="0.25">
      <c r="J1573" s="1"/>
    </row>
    <row r="1574" spans="10:10" x14ac:dyDescent="0.25">
      <c r="J1574" s="1"/>
    </row>
    <row r="1575" spans="10:10" x14ac:dyDescent="0.25">
      <c r="J1575" s="1"/>
    </row>
    <row r="1576" spans="10:10" x14ac:dyDescent="0.25">
      <c r="J1576" s="1"/>
    </row>
    <row r="1577" spans="10:10" x14ac:dyDescent="0.25">
      <c r="J1577" s="1"/>
    </row>
    <row r="1578" spans="10:10" x14ac:dyDescent="0.25">
      <c r="J1578" s="1"/>
    </row>
    <row r="1579" spans="10:10" x14ac:dyDescent="0.25">
      <c r="J1579" s="1"/>
    </row>
    <row r="1580" spans="10:10" x14ac:dyDescent="0.25">
      <c r="J1580" s="1"/>
    </row>
    <row r="1581" spans="10:10" x14ac:dyDescent="0.25">
      <c r="J1581" s="1"/>
    </row>
    <row r="1582" spans="10:10" x14ac:dyDescent="0.25">
      <c r="J1582" s="1"/>
    </row>
    <row r="1583" spans="10:10" x14ac:dyDescent="0.25">
      <c r="J1583" s="1"/>
    </row>
    <row r="1584" spans="10:10" x14ac:dyDescent="0.25">
      <c r="J1584" s="1"/>
    </row>
    <row r="1585" spans="10:10" x14ac:dyDescent="0.25">
      <c r="J1585" s="1"/>
    </row>
    <row r="1586" spans="10:10" x14ac:dyDescent="0.25">
      <c r="J1586" s="1"/>
    </row>
    <row r="1587" spans="10:10" x14ac:dyDescent="0.25">
      <c r="J1587" s="1"/>
    </row>
    <row r="1588" spans="10:10" x14ac:dyDescent="0.25">
      <c r="J1588" s="1"/>
    </row>
    <row r="1589" spans="10:10" x14ac:dyDescent="0.25">
      <c r="J1589" s="1"/>
    </row>
    <row r="1590" spans="10:10" x14ac:dyDescent="0.25">
      <c r="J1590" s="1"/>
    </row>
    <row r="1591" spans="10:10" x14ac:dyDescent="0.25">
      <c r="J1591" s="1"/>
    </row>
    <row r="1592" spans="10:10" x14ac:dyDescent="0.25">
      <c r="J1592" s="1"/>
    </row>
    <row r="1593" spans="10:10" x14ac:dyDescent="0.25">
      <c r="J1593" s="1"/>
    </row>
    <row r="1594" spans="10:10" x14ac:dyDescent="0.25">
      <c r="J1594" s="1"/>
    </row>
    <row r="1595" spans="10:10" x14ac:dyDescent="0.25">
      <c r="J1595" s="1"/>
    </row>
    <row r="1596" spans="10:10" x14ac:dyDescent="0.25">
      <c r="J1596" s="1"/>
    </row>
    <row r="1597" spans="10:10" x14ac:dyDescent="0.25">
      <c r="J1597" s="1"/>
    </row>
    <row r="1598" spans="10:10" x14ac:dyDescent="0.25">
      <c r="J1598" s="1"/>
    </row>
    <row r="1599" spans="10:10" x14ac:dyDescent="0.25">
      <c r="J1599" s="1"/>
    </row>
    <row r="1600" spans="10:10" x14ac:dyDescent="0.25">
      <c r="J1600" s="1"/>
    </row>
    <row r="1601" spans="10:10" x14ac:dyDescent="0.25">
      <c r="J1601" s="1"/>
    </row>
    <row r="1602" spans="10:10" x14ac:dyDescent="0.25">
      <c r="J1602" s="1"/>
    </row>
    <row r="1603" spans="10:10" x14ac:dyDescent="0.25">
      <c r="J1603" s="1"/>
    </row>
    <row r="1604" spans="10:10" x14ac:dyDescent="0.25">
      <c r="J1604" s="1"/>
    </row>
    <row r="1605" spans="10:10" x14ac:dyDescent="0.25">
      <c r="J1605" s="1"/>
    </row>
    <row r="1606" spans="10:10" x14ac:dyDescent="0.25">
      <c r="J1606" s="1"/>
    </row>
    <row r="1607" spans="10:10" x14ac:dyDescent="0.25">
      <c r="J1607" s="1"/>
    </row>
    <row r="1608" spans="10:10" x14ac:dyDescent="0.25">
      <c r="J1608" s="1"/>
    </row>
    <row r="1609" spans="10:10" x14ac:dyDescent="0.25">
      <c r="J1609" s="1"/>
    </row>
    <row r="1610" spans="10:10" x14ac:dyDescent="0.25">
      <c r="J1610" s="1"/>
    </row>
    <row r="1611" spans="10:10" x14ac:dyDescent="0.25">
      <c r="J1611" s="1"/>
    </row>
    <row r="1612" spans="10:10" x14ac:dyDescent="0.25">
      <c r="J1612" s="1"/>
    </row>
    <row r="1613" spans="10:10" x14ac:dyDescent="0.25">
      <c r="J1613" s="1"/>
    </row>
    <row r="1614" spans="10:10" x14ac:dyDescent="0.25">
      <c r="J1614" s="1"/>
    </row>
    <row r="1615" spans="10:10" x14ac:dyDescent="0.25">
      <c r="J1615" s="1"/>
    </row>
    <row r="1616" spans="10:10" x14ac:dyDescent="0.25">
      <c r="J1616" s="1"/>
    </row>
    <row r="1617" spans="10:10" x14ac:dyDescent="0.25">
      <c r="J1617" s="1"/>
    </row>
    <row r="1618" spans="10:10" x14ac:dyDescent="0.25">
      <c r="J1618" s="1"/>
    </row>
    <row r="1619" spans="10:10" x14ac:dyDescent="0.25">
      <c r="J1619" s="1"/>
    </row>
    <row r="1620" spans="10:10" x14ac:dyDescent="0.25">
      <c r="J1620" s="1"/>
    </row>
    <row r="1621" spans="10:10" x14ac:dyDescent="0.25">
      <c r="J1621" s="1"/>
    </row>
    <row r="1622" spans="10:10" x14ac:dyDescent="0.25">
      <c r="J1622" s="1"/>
    </row>
    <row r="1623" spans="10:10" x14ac:dyDescent="0.25">
      <c r="J1623" s="1"/>
    </row>
    <row r="1624" spans="10:10" x14ac:dyDescent="0.25">
      <c r="J1624" s="1"/>
    </row>
    <row r="1625" spans="10:10" x14ac:dyDescent="0.25">
      <c r="J1625" s="1"/>
    </row>
    <row r="1626" spans="10:10" x14ac:dyDescent="0.25">
      <c r="J1626" s="1"/>
    </row>
    <row r="1627" spans="10:10" x14ac:dyDescent="0.25">
      <c r="J1627" s="1"/>
    </row>
    <row r="1628" spans="10:10" x14ac:dyDescent="0.25">
      <c r="J1628" s="1"/>
    </row>
    <row r="1629" spans="10:10" x14ac:dyDescent="0.25">
      <c r="J1629" s="1"/>
    </row>
    <row r="1630" spans="10:10" x14ac:dyDescent="0.25">
      <c r="J1630" s="1"/>
    </row>
    <row r="1631" spans="10:10" x14ac:dyDescent="0.25">
      <c r="J1631" s="1"/>
    </row>
    <row r="1632" spans="10:10" x14ac:dyDescent="0.25">
      <c r="J1632" s="1"/>
    </row>
    <row r="1633" spans="10:10" x14ac:dyDescent="0.25">
      <c r="J1633" s="1"/>
    </row>
    <row r="1634" spans="10:10" x14ac:dyDescent="0.25">
      <c r="J1634" s="1"/>
    </row>
    <row r="1635" spans="10:10" x14ac:dyDescent="0.25">
      <c r="J1635" s="1"/>
    </row>
    <row r="1636" spans="10:10" x14ac:dyDescent="0.25">
      <c r="J1636" s="1"/>
    </row>
    <row r="1637" spans="10:10" x14ac:dyDescent="0.25">
      <c r="J1637" s="1"/>
    </row>
    <row r="1638" spans="10:10" x14ac:dyDescent="0.25">
      <c r="J1638" s="1"/>
    </row>
    <row r="1639" spans="10:10" x14ac:dyDescent="0.25">
      <c r="J1639" s="1"/>
    </row>
    <row r="1640" spans="10:10" x14ac:dyDescent="0.25">
      <c r="J1640" s="1"/>
    </row>
    <row r="1641" spans="10:10" x14ac:dyDescent="0.25">
      <c r="J1641" s="1"/>
    </row>
    <row r="1642" spans="10:10" x14ac:dyDescent="0.25">
      <c r="J1642" s="1"/>
    </row>
    <row r="1643" spans="10:10" x14ac:dyDescent="0.25">
      <c r="J1643" s="1"/>
    </row>
    <row r="1644" spans="10:10" x14ac:dyDescent="0.25">
      <c r="J1644" s="1"/>
    </row>
    <row r="1645" spans="10:10" x14ac:dyDescent="0.25">
      <c r="J1645" s="1"/>
    </row>
    <row r="1646" spans="10:10" x14ac:dyDescent="0.25">
      <c r="J1646" s="1"/>
    </row>
    <row r="1647" spans="10:10" x14ac:dyDescent="0.25">
      <c r="J1647" s="1"/>
    </row>
    <row r="1648" spans="10:10" x14ac:dyDescent="0.25">
      <c r="J1648" s="1"/>
    </row>
    <row r="1649" spans="10:10" x14ac:dyDescent="0.25">
      <c r="J1649" s="1"/>
    </row>
    <row r="1650" spans="10:10" x14ac:dyDescent="0.25">
      <c r="J1650" s="1"/>
    </row>
    <row r="1651" spans="10:10" x14ac:dyDescent="0.25">
      <c r="J1651" s="1"/>
    </row>
    <row r="1652" spans="10:10" x14ac:dyDescent="0.25">
      <c r="J1652" s="1"/>
    </row>
    <row r="1653" spans="10:10" x14ac:dyDescent="0.25">
      <c r="J1653" s="1"/>
    </row>
    <row r="1654" spans="10:10" x14ac:dyDescent="0.25">
      <c r="J1654" s="1"/>
    </row>
    <row r="1655" spans="10:10" x14ac:dyDescent="0.25">
      <c r="J1655" s="1"/>
    </row>
    <row r="1656" spans="10:10" x14ac:dyDescent="0.25">
      <c r="J1656" s="1"/>
    </row>
    <row r="1657" spans="10:10" x14ac:dyDescent="0.25">
      <c r="J1657" s="1"/>
    </row>
    <row r="1658" spans="10:10" x14ac:dyDescent="0.25">
      <c r="J1658" s="1"/>
    </row>
    <row r="1659" spans="10:10" x14ac:dyDescent="0.25">
      <c r="J1659" s="1"/>
    </row>
    <row r="1660" spans="10:10" x14ac:dyDescent="0.25">
      <c r="J1660" s="1"/>
    </row>
    <row r="1661" spans="10:10" x14ac:dyDescent="0.25">
      <c r="J1661" s="1"/>
    </row>
    <row r="1662" spans="10:10" x14ac:dyDescent="0.25">
      <c r="J1662" s="1"/>
    </row>
    <row r="1663" spans="10:10" x14ac:dyDescent="0.25">
      <c r="J1663" s="1"/>
    </row>
    <row r="1664" spans="10:10" x14ac:dyDescent="0.25">
      <c r="J1664" s="1"/>
    </row>
    <row r="1665" spans="10:10" x14ac:dyDescent="0.25">
      <c r="J1665" s="1"/>
    </row>
    <row r="1666" spans="10:10" x14ac:dyDescent="0.25">
      <c r="J1666" s="1"/>
    </row>
    <row r="1667" spans="10:10" x14ac:dyDescent="0.25">
      <c r="J1667" s="1"/>
    </row>
    <row r="1668" spans="10:10" x14ac:dyDescent="0.25">
      <c r="J1668" s="1"/>
    </row>
    <row r="1669" spans="10:10" x14ac:dyDescent="0.25">
      <c r="J1669" s="1"/>
    </row>
    <row r="1670" spans="10:10" x14ac:dyDescent="0.25">
      <c r="J1670" s="1"/>
    </row>
    <row r="1671" spans="10:10" x14ac:dyDescent="0.25">
      <c r="J1671" s="1"/>
    </row>
    <row r="1672" spans="10:10" x14ac:dyDescent="0.25">
      <c r="J1672" s="1"/>
    </row>
    <row r="1673" spans="10:10" x14ac:dyDescent="0.25">
      <c r="J1673" s="1"/>
    </row>
    <row r="1674" spans="10:10" x14ac:dyDescent="0.25">
      <c r="J1674" s="1"/>
    </row>
    <row r="1675" spans="10:10" x14ac:dyDescent="0.25">
      <c r="J1675" s="1"/>
    </row>
    <row r="1676" spans="10:10" x14ac:dyDescent="0.25">
      <c r="J1676" s="1"/>
    </row>
    <row r="1677" spans="10:10" x14ac:dyDescent="0.25">
      <c r="J1677" s="1"/>
    </row>
    <row r="1678" spans="10:10" x14ac:dyDescent="0.25">
      <c r="J1678" s="1"/>
    </row>
    <row r="1679" spans="10:10" x14ac:dyDescent="0.25">
      <c r="J1679" s="1"/>
    </row>
    <row r="1680" spans="10:10" x14ac:dyDescent="0.25">
      <c r="J1680" s="1"/>
    </row>
    <row r="1681" spans="10:10" x14ac:dyDescent="0.25">
      <c r="J1681" s="1"/>
    </row>
    <row r="1682" spans="10:10" x14ac:dyDescent="0.25">
      <c r="J1682" s="1"/>
    </row>
    <row r="1683" spans="10:10" x14ac:dyDescent="0.25">
      <c r="J1683" s="1"/>
    </row>
    <row r="1684" spans="10:10" x14ac:dyDescent="0.25">
      <c r="J1684" s="1"/>
    </row>
    <row r="1685" spans="10:10" x14ac:dyDescent="0.25">
      <c r="J1685" s="1"/>
    </row>
    <row r="1686" spans="10:10" x14ac:dyDescent="0.25">
      <c r="J1686" s="1"/>
    </row>
    <row r="1687" spans="10:10" x14ac:dyDescent="0.25">
      <c r="J1687" s="1"/>
    </row>
    <row r="1688" spans="10:10" x14ac:dyDescent="0.25">
      <c r="J1688" s="1"/>
    </row>
    <row r="1689" spans="10:10" x14ac:dyDescent="0.25">
      <c r="J1689" s="1"/>
    </row>
    <row r="1690" spans="10:10" x14ac:dyDescent="0.25">
      <c r="J1690" s="1"/>
    </row>
    <row r="1691" spans="10:10" x14ac:dyDescent="0.25">
      <c r="J1691" s="1"/>
    </row>
    <row r="1692" spans="10:10" x14ac:dyDescent="0.25">
      <c r="J1692" s="1"/>
    </row>
    <row r="1693" spans="10:10" x14ac:dyDescent="0.25">
      <c r="J1693" s="1"/>
    </row>
    <row r="1694" spans="10:10" x14ac:dyDescent="0.25">
      <c r="J1694" s="1"/>
    </row>
    <row r="1695" spans="10:10" x14ac:dyDescent="0.25">
      <c r="J1695" s="1"/>
    </row>
    <row r="1696" spans="10:10" x14ac:dyDescent="0.25">
      <c r="J1696" s="1"/>
    </row>
    <row r="1697" spans="10:10" x14ac:dyDescent="0.25">
      <c r="J1697" s="1"/>
    </row>
    <row r="1698" spans="10:10" x14ac:dyDescent="0.25">
      <c r="J1698" s="1"/>
    </row>
    <row r="1699" spans="10:10" x14ac:dyDescent="0.25">
      <c r="J1699" s="1"/>
    </row>
    <row r="1700" spans="10:10" x14ac:dyDescent="0.25">
      <c r="J1700" s="1"/>
    </row>
    <row r="1701" spans="10:10" x14ac:dyDescent="0.25">
      <c r="J1701" s="1"/>
    </row>
    <row r="1702" spans="10:10" x14ac:dyDescent="0.25">
      <c r="J1702" s="1"/>
    </row>
    <row r="1703" spans="10:10" x14ac:dyDescent="0.25">
      <c r="J1703" s="1"/>
    </row>
    <row r="1704" spans="10:10" x14ac:dyDescent="0.25">
      <c r="J1704" s="1"/>
    </row>
    <row r="1705" spans="10:10" x14ac:dyDescent="0.25">
      <c r="J1705" s="1"/>
    </row>
    <row r="1706" spans="10:10" x14ac:dyDescent="0.25">
      <c r="J1706" s="1"/>
    </row>
    <row r="1707" spans="10:10" x14ac:dyDescent="0.25">
      <c r="J1707" s="1"/>
    </row>
    <row r="1708" spans="10:10" x14ac:dyDescent="0.25">
      <c r="J1708" s="1"/>
    </row>
    <row r="1709" spans="10:10" x14ac:dyDescent="0.25">
      <c r="J1709" s="1"/>
    </row>
    <row r="1710" spans="10:10" x14ac:dyDescent="0.25">
      <c r="J1710" s="1"/>
    </row>
    <row r="1711" spans="10:10" x14ac:dyDescent="0.25">
      <c r="J1711" s="1"/>
    </row>
    <row r="1712" spans="10:10" x14ac:dyDescent="0.25">
      <c r="J1712" s="1"/>
    </row>
    <row r="1713" spans="10:10" x14ac:dyDescent="0.25">
      <c r="J1713" s="1"/>
    </row>
    <row r="1714" spans="10:10" x14ac:dyDescent="0.25">
      <c r="J1714" s="1"/>
    </row>
    <row r="1715" spans="10:10" x14ac:dyDescent="0.25">
      <c r="J1715" s="1"/>
    </row>
    <row r="1716" spans="10:10" x14ac:dyDescent="0.25">
      <c r="J1716" s="1"/>
    </row>
    <row r="1717" spans="10:10" x14ac:dyDescent="0.25">
      <c r="J1717" s="1"/>
    </row>
    <row r="1718" spans="10:10" x14ac:dyDescent="0.25">
      <c r="J1718" s="1"/>
    </row>
    <row r="1719" spans="10:10" x14ac:dyDescent="0.25">
      <c r="J1719" s="1"/>
    </row>
    <row r="1720" spans="10:10" x14ac:dyDescent="0.25">
      <c r="J1720" s="1"/>
    </row>
    <row r="1721" spans="10:10" x14ac:dyDescent="0.25">
      <c r="J1721" s="1"/>
    </row>
    <row r="1722" spans="10:10" x14ac:dyDescent="0.25">
      <c r="J1722" s="1"/>
    </row>
    <row r="1723" spans="10:10" x14ac:dyDescent="0.25">
      <c r="J1723" s="1"/>
    </row>
    <row r="1724" spans="10:10" x14ac:dyDescent="0.25">
      <c r="J1724" s="1"/>
    </row>
    <row r="1725" spans="10:10" x14ac:dyDescent="0.25">
      <c r="J1725" s="1"/>
    </row>
    <row r="1726" spans="10:10" x14ac:dyDescent="0.25">
      <c r="J1726" s="1"/>
    </row>
    <row r="1727" spans="10:10" x14ac:dyDescent="0.25">
      <c r="J1727" s="1"/>
    </row>
    <row r="1728" spans="10:10" x14ac:dyDescent="0.25">
      <c r="J1728" s="1"/>
    </row>
    <row r="1729" spans="10:10" x14ac:dyDescent="0.25">
      <c r="J1729" s="1"/>
    </row>
    <row r="1730" spans="10:10" x14ac:dyDescent="0.25">
      <c r="J1730" s="1"/>
    </row>
    <row r="1731" spans="10:10" x14ac:dyDescent="0.25">
      <c r="J1731" s="1"/>
    </row>
    <row r="1732" spans="10:10" x14ac:dyDescent="0.25">
      <c r="J1732" s="1"/>
    </row>
    <row r="1733" spans="10:10" x14ac:dyDescent="0.25">
      <c r="J1733" s="1"/>
    </row>
    <row r="1734" spans="10:10" x14ac:dyDescent="0.25">
      <c r="J1734" s="1"/>
    </row>
    <row r="1735" spans="10:10" x14ac:dyDescent="0.25">
      <c r="J1735" s="1"/>
    </row>
    <row r="1736" spans="10:10" x14ac:dyDescent="0.25">
      <c r="J1736" s="1"/>
    </row>
    <row r="1737" spans="10:10" x14ac:dyDescent="0.25">
      <c r="J1737" s="1"/>
    </row>
    <row r="1738" spans="10:10" x14ac:dyDescent="0.25">
      <c r="J1738" s="1"/>
    </row>
    <row r="1739" spans="10:10" x14ac:dyDescent="0.25">
      <c r="J1739" s="1"/>
    </row>
    <row r="1740" spans="10:10" x14ac:dyDescent="0.25">
      <c r="J1740" s="1"/>
    </row>
    <row r="1741" spans="10:10" x14ac:dyDescent="0.25">
      <c r="J1741" s="1"/>
    </row>
    <row r="1742" spans="10:10" x14ac:dyDescent="0.25">
      <c r="J1742" s="1"/>
    </row>
    <row r="1743" spans="10:10" x14ac:dyDescent="0.25">
      <c r="J1743" s="1"/>
    </row>
    <row r="1744" spans="10:10" x14ac:dyDescent="0.25">
      <c r="J1744" s="1"/>
    </row>
    <row r="1745" spans="10:10" x14ac:dyDescent="0.25">
      <c r="J1745" s="1"/>
    </row>
    <row r="1746" spans="10:10" x14ac:dyDescent="0.25">
      <c r="J1746" s="1"/>
    </row>
    <row r="1747" spans="10:10" x14ac:dyDescent="0.25">
      <c r="J1747" s="1"/>
    </row>
    <row r="1748" spans="10:10" x14ac:dyDescent="0.25">
      <c r="J1748" s="1"/>
    </row>
    <row r="1749" spans="10:10" x14ac:dyDescent="0.25">
      <c r="J1749" s="1"/>
    </row>
    <row r="1750" spans="10:10" x14ac:dyDescent="0.25">
      <c r="J1750" s="1"/>
    </row>
    <row r="1751" spans="10:10" x14ac:dyDescent="0.25">
      <c r="J1751" s="1"/>
    </row>
    <row r="1752" spans="10:10" x14ac:dyDescent="0.25">
      <c r="J1752" s="1"/>
    </row>
    <row r="1753" spans="10:10" x14ac:dyDescent="0.25">
      <c r="J1753" s="1"/>
    </row>
    <row r="1754" spans="10:10" x14ac:dyDescent="0.25">
      <c r="J1754" s="1"/>
    </row>
    <row r="1755" spans="10:10" x14ac:dyDescent="0.25">
      <c r="J1755" s="1"/>
    </row>
    <row r="1756" spans="10:10" x14ac:dyDescent="0.25">
      <c r="J1756" s="1"/>
    </row>
    <row r="1757" spans="10:10" x14ac:dyDescent="0.25">
      <c r="J1757" s="1"/>
    </row>
    <row r="1758" spans="10:10" x14ac:dyDescent="0.25">
      <c r="J1758" s="1"/>
    </row>
    <row r="1759" spans="10:10" x14ac:dyDescent="0.25">
      <c r="J1759" s="1"/>
    </row>
    <row r="1760" spans="10:10" x14ac:dyDescent="0.25">
      <c r="J1760" s="1"/>
    </row>
    <row r="1761" spans="10:10" x14ac:dyDescent="0.25">
      <c r="J1761" s="1"/>
    </row>
    <row r="1762" spans="10:10" x14ac:dyDescent="0.25">
      <c r="J1762" s="1"/>
    </row>
    <row r="1763" spans="10:10" x14ac:dyDescent="0.25">
      <c r="J1763" s="1"/>
    </row>
    <row r="1764" spans="10:10" x14ac:dyDescent="0.25">
      <c r="J1764" s="1"/>
    </row>
    <row r="1765" spans="10:10" x14ac:dyDescent="0.25">
      <c r="J1765" s="1"/>
    </row>
    <row r="1766" spans="10:10" x14ac:dyDescent="0.25">
      <c r="J1766" s="1"/>
    </row>
    <row r="1767" spans="10:10" x14ac:dyDescent="0.25">
      <c r="J1767" s="1"/>
    </row>
    <row r="1768" spans="10:10" x14ac:dyDescent="0.25">
      <c r="J1768" s="1"/>
    </row>
    <row r="1769" spans="10:10" x14ac:dyDescent="0.25">
      <c r="J1769" s="1"/>
    </row>
    <row r="1770" spans="10:10" x14ac:dyDescent="0.25">
      <c r="J1770" s="1"/>
    </row>
    <row r="1771" spans="10:10" x14ac:dyDescent="0.25">
      <c r="J1771" s="1"/>
    </row>
    <row r="1772" spans="10:10" x14ac:dyDescent="0.25">
      <c r="J1772" s="1"/>
    </row>
    <row r="1773" spans="10:10" x14ac:dyDescent="0.25">
      <c r="J1773" s="1"/>
    </row>
    <row r="1774" spans="10:10" x14ac:dyDescent="0.25">
      <c r="J1774" s="1"/>
    </row>
    <row r="1775" spans="10:10" x14ac:dyDescent="0.25">
      <c r="J1775" s="1"/>
    </row>
    <row r="1776" spans="10:10" x14ac:dyDescent="0.25">
      <c r="J1776" s="1"/>
    </row>
    <row r="1777" spans="10:10" x14ac:dyDescent="0.25">
      <c r="J1777" s="1"/>
    </row>
    <row r="1778" spans="10:10" x14ac:dyDescent="0.25">
      <c r="J1778" s="1"/>
    </row>
    <row r="1779" spans="10:10" x14ac:dyDescent="0.25">
      <c r="J1779" s="1"/>
    </row>
    <row r="1780" spans="10:10" x14ac:dyDescent="0.25">
      <c r="J1780" s="1"/>
    </row>
    <row r="1781" spans="10:10" x14ac:dyDescent="0.25">
      <c r="J1781" s="1"/>
    </row>
    <row r="1782" spans="10:10" x14ac:dyDescent="0.25">
      <c r="J1782" s="1"/>
    </row>
    <row r="1783" spans="10:10" x14ac:dyDescent="0.25">
      <c r="J1783" s="1"/>
    </row>
    <row r="1784" spans="10:10" x14ac:dyDescent="0.25">
      <c r="J1784" s="1"/>
    </row>
    <row r="1785" spans="10:10" x14ac:dyDescent="0.25">
      <c r="J1785" s="1"/>
    </row>
    <row r="1786" spans="10:10" x14ac:dyDescent="0.25">
      <c r="J1786" s="1"/>
    </row>
    <row r="1787" spans="10:10" x14ac:dyDescent="0.25">
      <c r="J1787" s="1"/>
    </row>
    <row r="1788" spans="10:10" x14ac:dyDescent="0.25">
      <c r="J1788" s="1"/>
    </row>
    <row r="1789" spans="10:10" x14ac:dyDescent="0.25">
      <c r="J1789" s="1"/>
    </row>
    <row r="1790" spans="10:10" x14ac:dyDescent="0.25">
      <c r="J1790" s="1"/>
    </row>
    <row r="1791" spans="10:10" x14ac:dyDescent="0.25">
      <c r="J1791" s="1"/>
    </row>
    <row r="1792" spans="10:10" x14ac:dyDescent="0.25">
      <c r="J1792" s="1"/>
    </row>
    <row r="1793" spans="10:10" x14ac:dyDescent="0.25">
      <c r="J1793" s="1"/>
    </row>
    <row r="1794" spans="10:10" x14ac:dyDescent="0.25">
      <c r="J1794" s="1"/>
    </row>
    <row r="1795" spans="10:10" x14ac:dyDescent="0.25">
      <c r="J1795" s="1"/>
    </row>
    <row r="1796" spans="10:10" x14ac:dyDescent="0.25">
      <c r="J1796" s="1"/>
    </row>
    <row r="1797" spans="10:10" x14ac:dyDescent="0.25">
      <c r="J1797" s="1"/>
    </row>
    <row r="1798" spans="10:10" x14ac:dyDescent="0.25">
      <c r="J1798" s="1"/>
    </row>
    <row r="1799" spans="10:10" x14ac:dyDescent="0.25">
      <c r="J1799" s="1"/>
    </row>
    <row r="1800" spans="10:10" x14ac:dyDescent="0.25">
      <c r="J1800" s="1"/>
    </row>
    <row r="1801" spans="10:10" x14ac:dyDescent="0.25">
      <c r="J1801" s="1"/>
    </row>
    <row r="1802" spans="10:10" x14ac:dyDescent="0.25">
      <c r="J1802" s="1"/>
    </row>
    <row r="1803" spans="10:10" x14ac:dyDescent="0.25">
      <c r="J1803" s="1"/>
    </row>
    <row r="1804" spans="10:10" x14ac:dyDescent="0.25">
      <c r="J1804" s="1"/>
    </row>
    <row r="1805" spans="10:10" x14ac:dyDescent="0.25">
      <c r="J1805" s="1"/>
    </row>
    <row r="1806" spans="10:10" x14ac:dyDescent="0.25">
      <c r="J1806" s="1"/>
    </row>
    <row r="1807" spans="10:10" x14ac:dyDescent="0.25">
      <c r="J1807" s="1"/>
    </row>
    <row r="1808" spans="10:10" x14ac:dyDescent="0.25">
      <c r="J1808" s="1"/>
    </row>
    <row r="1809" spans="10:10" x14ac:dyDescent="0.25">
      <c r="J1809" s="1"/>
    </row>
    <row r="1810" spans="10:10" x14ac:dyDescent="0.25">
      <c r="J1810" s="1"/>
    </row>
    <row r="1811" spans="10:10" x14ac:dyDescent="0.25">
      <c r="J1811" s="1"/>
    </row>
    <row r="1812" spans="10:10" x14ac:dyDescent="0.25">
      <c r="J1812" s="1"/>
    </row>
    <row r="1813" spans="10:10" x14ac:dyDescent="0.25">
      <c r="J1813" s="1"/>
    </row>
    <row r="1814" spans="10:10" x14ac:dyDescent="0.25">
      <c r="J1814" s="1"/>
    </row>
    <row r="1815" spans="10:10" x14ac:dyDescent="0.25">
      <c r="J1815" s="1"/>
    </row>
    <row r="1816" spans="10:10" x14ac:dyDescent="0.25">
      <c r="J1816" s="1"/>
    </row>
    <row r="1817" spans="10:10" x14ac:dyDescent="0.25">
      <c r="J1817" s="1"/>
    </row>
    <row r="1818" spans="10:10" x14ac:dyDescent="0.25">
      <c r="J1818" s="1"/>
    </row>
    <row r="1819" spans="10:10" x14ac:dyDescent="0.25">
      <c r="J1819" s="1"/>
    </row>
    <row r="1820" spans="10:10" x14ac:dyDescent="0.25">
      <c r="J1820" s="1"/>
    </row>
    <row r="1821" spans="10:10" x14ac:dyDescent="0.25">
      <c r="J1821" s="1"/>
    </row>
    <row r="1822" spans="10:10" x14ac:dyDescent="0.25">
      <c r="J1822" s="1"/>
    </row>
    <row r="1823" spans="10:10" x14ac:dyDescent="0.25">
      <c r="J1823" s="1"/>
    </row>
    <row r="1824" spans="10:10" x14ac:dyDescent="0.25">
      <c r="J1824" s="1"/>
    </row>
    <row r="1825" spans="10:10" x14ac:dyDescent="0.25">
      <c r="J1825" s="1"/>
    </row>
    <row r="1826" spans="10:10" x14ac:dyDescent="0.25">
      <c r="J1826" s="1"/>
    </row>
    <row r="1827" spans="10:10" x14ac:dyDescent="0.25">
      <c r="J1827" s="1"/>
    </row>
    <row r="1828" spans="10:10" x14ac:dyDescent="0.25">
      <c r="J1828" s="1"/>
    </row>
    <row r="1829" spans="10:10" x14ac:dyDescent="0.25">
      <c r="J1829" s="1"/>
    </row>
    <row r="1830" spans="10:10" x14ac:dyDescent="0.25">
      <c r="J1830" s="1"/>
    </row>
    <row r="1831" spans="10:10" x14ac:dyDescent="0.25">
      <c r="J1831" s="1"/>
    </row>
    <row r="1832" spans="10:10" x14ac:dyDescent="0.25">
      <c r="J1832" s="1"/>
    </row>
    <row r="1833" spans="10:10" x14ac:dyDescent="0.25">
      <c r="J1833" s="1"/>
    </row>
    <row r="1834" spans="10:10" x14ac:dyDescent="0.25">
      <c r="J1834" s="1"/>
    </row>
    <row r="1835" spans="10:10" x14ac:dyDescent="0.25">
      <c r="J1835" s="1"/>
    </row>
    <row r="1836" spans="10:10" x14ac:dyDescent="0.25">
      <c r="J1836" s="1"/>
    </row>
    <row r="1837" spans="10:10" x14ac:dyDescent="0.25">
      <c r="J1837" s="1"/>
    </row>
    <row r="1838" spans="10:10" x14ac:dyDescent="0.25">
      <c r="J1838" s="1"/>
    </row>
    <row r="1839" spans="10:10" x14ac:dyDescent="0.25">
      <c r="J1839" s="1"/>
    </row>
    <row r="1840" spans="10:10" x14ac:dyDescent="0.25">
      <c r="J1840" s="1"/>
    </row>
    <row r="1841" spans="10:10" x14ac:dyDescent="0.25">
      <c r="J1841" s="1"/>
    </row>
    <row r="1842" spans="10:10" x14ac:dyDescent="0.25">
      <c r="J1842" s="1"/>
    </row>
    <row r="1843" spans="10:10" x14ac:dyDescent="0.25">
      <c r="J1843" s="1"/>
    </row>
    <row r="1844" spans="10:10" x14ac:dyDescent="0.25">
      <c r="J1844" s="1"/>
    </row>
    <row r="1845" spans="10:10" x14ac:dyDescent="0.25">
      <c r="J1845" s="1"/>
    </row>
    <row r="1846" spans="10:10" x14ac:dyDescent="0.25">
      <c r="J1846" s="1"/>
    </row>
    <row r="1847" spans="10:10" x14ac:dyDescent="0.25">
      <c r="J1847" s="1"/>
    </row>
    <row r="1848" spans="10:10" x14ac:dyDescent="0.25">
      <c r="J1848" s="1"/>
    </row>
    <row r="1849" spans="10:10" x14ac:dyDescent="0.25">
      <c r="J1849" s="1"/>
    </row>
    <row r="1850" spans="10:10" x14ac:dyDescent="0.25">
      <c r="J1850" s="1"/>
    </row>
    <row r="1851" spans="10:10" x14ac:dyDescent="0.25">
      <c r="J1851" s="1"/>
    </row>
    <row r="1852" spans="10:10" x14ac:dyDescent="0.25">
      <c r="J1852" s="1"/>
    </row>
    <row r="1853" spans="10:10" x14ac:dyDescent="0.25">
      <c r="J1853" s="1"/>
    </row>
    <row r="1854" spans="10:10" x14ac:dyDescent="0.25">
      <c r="J1854" s="1"/>
    </row>
    <row r="1855" spans="10:10" x14ac:dyDescent="0.25">
      <c r="J1855" s="1"/>
    </row>
    <row r="1856" spans="10:10" x14ac:dyDescent="0.25">
      <c r="J1856" s="1"/>
    </row>
    <row r="1857" spans="10:10" x14ac:dyDescent="0.25">
      <c r="J1857" s="1"/>
    </row>
    <row r="1858" spans="10:10" x14ac:dyDescent="0.25">
      <c r="J1858" s="1"/>
    </row>
    <row r="1859" spans="10:10" x14ac:dyDescent="0.25">
      <c r="J1859" s="1"/>
    </row>
    <row r="1860" spans="10:10" x14ac:dyDescent="0.25">
      <c r="J1860" s="1"/>
    </row>
    <row r="1861" spans="10:10" x14ac:dyDescent="0.25">
      <c r="J1861" s="1"/>
    </row>
    <row r="1862" spans="10:10" x14ac:dyDescent="0.25">
      <c r="J1862" s="1"/>
    </row>
    <row r="1863" spans="10:10" x14ac:dyDescent="0.25">
      <c r="J1863" s="1"/>
    </row>
    <row r="1864" spans="10:10" x14ac:dyDescent="0.25">
      <c r="J1864" s="1"/>
    </row>
    <row r="1865" spans="10:10" x14ac:dyDescent="0.25">
      <c r="J1865" s="1"/>
    </row>
    <row r="1866" spans="10:10" x14ac:dyDescent="0.25">
      <c r="J1866" s="1"/>
    </row>
    <row r="1867" spans="10:10" x14ac:dyDescent="0.25">
      <c r="J1867" s="1"/>
    </row>
    <row r="1868" spans="10:10" x14ac:dyDescent="0.25">
      <c r="J1868" s="1"/>
    </row>
    <row r="1869" spans="10:10" x14ac:dyDescent="0.25">
      <c r="J1869" s="1"/>
    </row>
    <row r="1870" spans="10:10" x14ac:dyDescent="0.25">
      <c r="J1870" s="1"/>
    </row>
    <row r="1871" spans="10:10" x14ac:dyDescent="0.25">
      <c r="J1871" s="1"/>
    </row>
    <row r="1872" spans="10:10" x14ac:dyDescent="0.25">
      <c r="J1872" s="1"/>
    </row>
    <row r="1873" spans="10:10" x14ac:dyDescent="0.25">
      <c r="J1873" s="1"/>
    </row>
    <row r="1874" spans="10:10" x14ac:dyDescent="0.25">
      <c r="J1874" s="1"/>
    </row>
    <row r="1875" spans="10:10" x14ac:dyDescent="0.25">
      <c r="J1875" s="1"/>
    </row>
    <row r="1876" spans="10:10" x14ac:dyDescent="0.25">
      <c r="J1876" s="1"/>
    </row>
    <row r="1877" spans="10:10" x14ac:dyDescent="0.25">
      <c r="J1877" s="1"/>
    </row>
    <row r="1878" spans="10:10" x14ac:dyDescent="0.25">
      <c r="J1878" s="1"/>
    </row>
    <row r="1879" spans="10:10" x14ac:dyDescent="0.25">
      <c r="J1879" s="1"/>
    </row>
    <row r="1880" spans="10:10" x14ac:dyDescent="0.25">
      <c r="J1880" s="1"/>
    </row>
    <row r="1881" spans="10:10" x14ac:dyDescent="0.25">
      <c r="J1881" s="1"/>
    </row>
    <row r="1882" spans="10:10" x14ac:dyDescent="0.25">
      <c r="J1882" s="1"/>
    </row>
    <row r="1883" spans="10:10" x14ac:dyDescent="0.25">
      <c r="J1883" s="1"/>
    </row>
    <row r="1884" spans="10:10" x14ac:dyDescent="0.25">
      <c r="J1884" s="1"/>
    </row>
    <row r="1885" spans="10:10" x14ac:dyDescent="0.25">
      <c r="J1885" s="1"/>
    </row>
    <row r="1886" spans="10:10" x14ac:dyDescent="0.25">
      <c r="J1886" s="1"/>
    </row>
    <row r="1887" spans="10:10" x14ac:dyDescent="0.25">
      <c r="J1887" s="1"/>
    </row>
    <row r="1888" spans="10:10" x14ac:dyDescent="0.25">
      <c r="J1888" s="1"/>
    </row>
    <row r="1889" spans="10:10" x14ac:dyDescent="0.25">
      <c r="J1889" s="1"/>
    </row>
    <row r="1890" spans="10:10" x14ac:dyDescent="0.25">
      <c r="J1890" s="1"/>
    </row>
    <row r="1891" spans="10:10" x14ac:dyDescent="0.25">
      <c r="J1891" s="1"/>
    </row>
    <row r="1892" spans="10:10" x14ac:dyDescent="0.25">
      <c r="J1892" s="1"/>
    </row>
    <row r="1893" spans="10:10" x14ac:dyDescent="0.25">
      <c r="J1893" s="1"/>
    </row>
    <row r="1894" spans="10:10" x14ac:dyDescent="0.25">
      <c r="J1894" s="1"/>
    </row>
    <row r="1895" spans="10:10" x14ac:dyDescent="0.25">
      <c r="J1895" s="1"/>
    </row>
    <row r="1896" spans="10:10" x14ac:dyDescent="0.25">
      <c r="J1896" s="1"/>
    </row>
    <row r="1897" spans="10:10" x14ac:dyDescent="0.25">
      <c r="J1897" s="1"/>
    </row>
    <row r="1898" spans="10:10" x14ac:dyDescent="0.25">
      <c r="J1898" s="1"/>
    </row>
    <row r="1899" spans="10:10" x14ac:dyDescent="0.25">
      <c r="J1899" s="1"/>
    </row>
    <row r="1900" spans="10:10" x14ac:dyDescent="0.25">
      <c r="J1900" s="1"/>
    </row>
    <row r="1901" spans="10:10" x14ac:dyDescent="0.25">
      <c r="J1901" s="1"/>
    </row>
    <row r="1902" spans="10:10" x14ac:dyDescent="0.25">
      <c r="J1902" s="1"/>
    </row>
    <row r="1903" spans="10:10" x14ac:dyDescent="0.25">
      <c r="J1903" s="1"/>
    </row>
    <row r="1904" spans="10:10" x14ac:dyDescent="0.25">
      <c r="J1904" s="1"/>
    </row>
    <row r="1905" spans="10:10" x14ac:dyDescent="0.25">
      <c r="J1905" s="1"/>
    </row>
    <row r="1906" spans="10:10" x14ac:dyDescent="0.25">
      <c r="J1906" s="1"/>
    </row>
    <row r="1907" spans="10:10" x14ac:dyDescent="0.25">
      <c r="J1907" s="1"/>
    </row>
    <row r="1908" spans="10:10" x14ac:dyDescent="0.25">
      <c r="J1908" s="1"/>
    </row>
    <row r="1909" spans="10:10" x14ac:dyDescent="0.25">
      <c r="J1909" s="1"/>
    </row>
    <row r="1910" spans="10:10" x14ac:dyDescent="0.25">
      <c r="J1910" s="1"/>
    </row>
    <row r="1911" spans="10:10" x14ac:dyDescent="0.25">
      <c r="J1911" s="1"/>
    </row>
    <row r="1912" spans="10:10" x14ac:dyDescent="0.25">
      <c r="J1912" s="1"/>
    </row>
    <row r="1913" spans="10:10" x14ac:dyDescent="0.25">
      <c r="J1913" s="1"/>
    </row>
    <row r="1914" spans="10:10" x14ac:dyDescent="0.25">
      <c r="J1914" s="1"/>
    </row>
    <row r="1915" spans="10:10" x14ac:dyDescent="0.25">
      <c r="J1915" s="1"/>
    </row>
    <row r="1916" spans="10:10" x14ac:dyDescent="0.25">
      <c r="J1916" s="1"/>
    </row>
    <row r="1917" spans="10:10" x14ac:dyDescent="0.25">
      <c r="J1917" s="1"/>
    </row>
    <row r="1918" spans="10:10" x14ac:dyDescent="0.25">
      <c r="J1918" s="1"/>
    </row>
    <row r="1919" spans="10:10" x14ac:dyDescent="0.25">
      <c r="J1919" s="1"/>
    </row>
    <row r="1920" spans="10:10" x14ac:dyDescent="0.25">
      <c r="J1920" s="1"/>
    </row>
    <row r="1921" spans="10:10" x14ac:dyDescent="0.25">
      <c r="J1921" s="1"/>
    </row>
    <row r="1922" spans="10:10" x14ac:dyDescent="0.25">
      <c r="J1922" s="1"/>
    </row>
    <row r="1923" spans="10:10" x14ac:dyDescent="0.25">
      <c r="J1923" s="1"/>
    </row>
    <row r="1924" spans="10:10" x14ac:dyDescent="0.25">
      <c r="J1924" s="1"/>
    </row>
    <row r="1925" spans="10:10" x14ac:dyDescent="0.25">
      <c r="J1925" s="1"/>
    </row>
    <row r="1926" spans="10:10" x14ac:dyDescent="0.25">
      <c r="J1926" s="1"/>
    </row>
    <row r="1927" spans="10:10" x14ac:dyDescent="0.25">
      <c r="J1927" s="1"/>
    </row>
    <row r="1928" spans="10:10" x14ac:dyDescent="0.25">
      <c r="J1928" s="1"/>
    </row>
    <row r="1929" spans="10:10" x14ac:dyDescent="0.25">
      <c r="J1929" s="1"/>
    </row>
    <row r="1930" spans="10:10" x14ac:dyDescent="0.25">
      <c r="J1930" s="1"/>
    </row>
    <row r="1931" spans="10:10" x14ac:dyDescent="0.25">
      <c r="J1931" s="1"/>
    </row>
    <row r="1932" spans="10:10" x14ac:dyDescent="0.25">
      <c r="J1932" s="1"/>
    </row>
    <row r="1933" spans="10:10" x14ac:dyDescent="0.25">
      <c r="J1933" s="1"/>
    </row>
    <row r="1934" spans="10:10" x14ac:dyDescent="0.25">
      <c r="J1934" s="1"/>
    </row>
    <row r="1935" spans="10:10" x14ac:dyDescent="0.25">
      <c r="J1935" s="1"/>
    </row>
    <row r="1936" spans="10:10" x14ac:dyDescent="0.25">
      <c r="J1936" s="1"/>
    </row>
    <row r="1937" spans="10:10" x14ac:dyDescent="0.25">
      <c r="J1937" s="1"/>
    </row>
    <row r="1938" spans="10:10" x14ac:dyDescent="0.25">
      <c r="J1938" s="1"/>
    </row>
    <row r="1939" spans="10:10" x14ac:dyDescent="0.25">
      <c r="J1939" s="1"/>
    </row>
    <row r="1940" spans="10:10" x14ac:dyDescent="0.25">
      <c r="J1940" s="1"/>
    </row>
    <row r="1941" spans="10:10" x14ac:dyDescent="0.25">
      <c r="J1941" s="1"/>
    </row>
    <row r="1942" spans="10:10" x14ac:dyDescent="0.25">
      <c r="J1942" s="1"/>
    </row>
    <row r="1943" spans="10:10" x14ac:dyDescent="0.25">
      <c r="J1943" s="1"/>
    </row>
    <row r="1944" spans="10:10" x14ac:dyDescent="0.25">
      <c r="J1944" s="1"/>
    </row>
    <row r="1945" spans="10:10" x14ac:dyDescent="0.25">
      <c r="J1945" s="1"/>
    </row>
    <row r="1946" spans="10:10" x14ac:dyDescent="0.25">
      <c r="J1946" s="1"/>
    </row>
    <row r="1947" spans="10:10" x14ac:dyDescent="0.25">
      <c r="J1947" s="1"/>
    </row>
    <row r="1948" spans="10:10" x14ac:dyDescent="0.25">
      <c r="J1948" s="1"/>
    </row>
    <row r="1949" spans="10:10" x14ac:dyDescent="0.25">
      <c r="J1949" s="1"/>
    </row>
    <row r="1950" spans="10:10" x14ac:dyDescent="0.25">
      <c r="J1950" s="1"/>
    </row>
    <row r="1951" spans="10:10" x14ac:dyDescent="0.25">
      <c r="J1951" s="1"/>
    </row>
    <row r="1952" spans="10:10" x14ac:dyDescent="0.25">
      <c r="J1952" s="1"/>
    </row>
    <row r="1953" spans="10:10" x14ac:dyDescent="0.25">
      <c r="J1953" s="1"/>
    </row>
    <row r="1954" spans="10:10" x14ac:dyDescent="0.25">
      <c r="J1954" s="1"/>
    </row>
    <row r="1955" spans="10:10" x14ac:dyDescent="0.25">
      <c r="J1955" s="1"/>
    </row>
    <row r="1956" spans="10:10" x14ac:dyDescent="0.25">
      <c r="J1956" s="1"/>
    </row>
    <row r="1957" spans="10:10" x14ac:dyDescent="0.25">
      <c r="J1957" s="1"/>
    </row>
    <row r="1958" spans="10:10" x14ac:dyDescent="0.25">
      <c r="J1958" s="1"/>
    </row>
    <row r="1959" spans="10:10" x14ac:dyDescent="0.25">
      <c r="J1959" s="1"/>
    </row>
    <row r="1960" spans="10:10" x14ac:dyDescent="0.25">
      <c r="J1960" s="1"/>
    </row>
    <row r="1961" spans="10:10" x14ac:dyDescent="0.25">
      <c r="J1961" s="1"/>
    </row>
    <row r="1962" spans="10:10" x14ac:dyDescent="0.25">
      <c r="J1962" s="1"/>
    </row>
    <row r="1963" spans="10:10" x14ac:dyDescent="0.25">
      <c r="J1963" s="1"/>
    </row>
    <row r="1964" spans="10:10" x14ac:dyDescent="0.25">
      <c r="J1964" s="1"/>
    </row>
    <row r="1965" spans="10:10" x14ac:dyDescent="0.25">
      <c r="J1965" s="1"/>
    </row>
    <row r="1966" spans="10:10" x14ac:dyDescent="0.25">
      <c r="J1966" s="1"/>
    </row>
    <row r="1967" spans="10:10" x14ac:dyDescent="0.25">
      <c r="J1967" s="1"/>
    </row>
    <row r="1968" spans="10:10" x14ac:dyDescent="0.25">
      <c r="J1968" s="1"/>
    </row>
    <row r="1969" spans="10:10" x14ac:dyDescent="0.25">
      <c r="J1969" s="1"/>
    </row>
    <row r="1970" spans="10:10" x14ac:dyDescent="0.25">
      <c r="J1970" s="1"/>
    </row>
    <row r="1971" spans="10:10" x14ac:dyDescent="0.25">
      <c r="J1971" s="1"/>
    </row>
    <row r="1972" spans="10:10" x14ac:dyDescent="0.25">
      <c r="J1972" s="1"/>
    </row>
    <row r="1973" spans="10:10" x14ac:dyDescent="0.25">
      <c r="J1973" s="1"/>
    </row>
    <row r="1974" spans="10:10" x14ac:dyDescent="0.25">
      <c r="J1974" s="1"/>
    </row>
    <row r="1975" spans="10:10" x14ac:dyDescent="0.25">
      <c r="J1975" s="1"/>
    </row>
    <row r="1976" spans="10:10" x14ac:dyDescent="0.25">
      <c r="J1976" s="1"/>
    </row>
    <row r="1977" spans="10:10" x14ac:dyDescent="0.25">
      <c r="J1977" s="1"/>
    </row>
    <row r="1978" spans="10:10" x14ac:dyDescent="0.25">
      <c r="J1978" s="1"/>
    </row>
    <row r="1979" spans="10:10" x14ac:dyDescent="0.25">
      <c r="J1979" s="1"/>
    </row>
    <row r="1980" spans="10:10" x14ac:dyDescent="0.25">
      <c r="J1980" s="1"/>
    </row>
    <row r="1981" spans="10:10" x14ac:dyDescent="0.25">
      <c r="J1981" s="1"/>
    </row>
    <row r="1982" spans="10:10" x14ac:dyDescent="0.25">
      <c r="J1982" s="1"/>
    </row>
    <row r="1983" spans="10:10" x14ac:dyDescent="0.25">
      <c r="J1983" s="1"/>
    </row>
    <row r="1984" spans="10:10" x14ac:dyDescent="0.25">
      <c r="J1984" s="1"/>
    </row>
    <row r="1985" spans="10:10" x14ac:dyDescent="0.25">
      <c r="J1985" s="1"/>
    </row>
    <row r="1986" spans="10:10" x14ac:dyDescent="0.25">
      <c r="J1986" s="1"/>
    </row>
    <row r="1987" spans="10:10" x14ac:dyDescent="0.25">
      <c r="J1987" s="1"/>
    </row>
    <row r="1988" spans="10:10" x14ac:dyDescent="0.25">
      <c r="J1988" s="1"/>
    </row>
    <row r="1989" spans="10:10" x14ac:dyDescent="0.25">
      <c r="J1989" s="1"/>
    </row>
    <row r="1990" spans="10:10" x14ac:dyDescent="0.25">
      <c r="J1990" s="1"/>
    </row>
    <row r="1991" spans="10:10" x14ac:dyDescent="0.25">
      <c r="J1991" s="1"/>
    </row>
    <row r="1992" spans="10:10" x14ac:dyDescent="0.25">
      <c r="J1992" s="1"/>
    </row>
    <row r="1993" spans="10:10" x14ac:dyDescent="0.25">
      <c r="J1993" s="1"/>
    </row>
    <row r="1994" spans="10:10" x14ac:dyDescent="0.25">
      <c r="J1994" s="1"/>
    </row>
    <row r="1995" spans="10:10" x14ac:dyDescent="0.25">
      <c r="J1995" s="1"/>
    </row>
    <row r="1996" spans="10:10" x14ac:dyDescent="0.25">
      <c r="J1996" s="1"/>
    </row>
    <row r="1997" spans="10:10" x14ac:dyDescent="0.25">
      <c r="J1997" s="1"/>
    </row>
    <row r="1998" spans="10:10" x14ac:dyDescent="0.25">
      <c r="J1998" s="1"/>
    </row>
    <row r="1999" spans="10:10" x14ac:dyDescent="0.25">
      <c r="J1999" s="1"/>
    </row>
    <row r="2000" spans="10:10" x14ac:dyDescent="0.25">
      <c r="J2000" s="1"/>
    </row>
    <row r="2001" spans="10:10" x14ac:dyDescent="0.25">
      <c r="J2001" s="1"/>
    </row>
    <row r="2002" spans="10:10" x14ac:dyDescent="0.25">
      <c r="J2002" s="1"/>
    </row>
    <row r="2003" spans="10:10" x14ac:dyDescent="0.25">
      <c r="J2003" s="1"/>
    </row>
    <row r="2004" spans="10:10" x14ac:dyDescent="0.25">
      <c r="J2004" s="1"/>
    </row>
    <row r="2005" spans="10:10" x14ac:dyDescent="0.25">
      <c r="J2005" s="1"/>
    </row>
    <row r="2006" spans="10:10" x14ac:dyDescent="0.25">
      <c r="J2006" s="1"/>
    </row>
    <row r="2007" spans="10:10" x14ac:dyDescent="0.25">
      <c r="J2007" s="1"/>
    </row>
    <row r="2008" spans="10:10" x14ac:dyDescent="0.25">
      <c r="J2008" s="1"/>
    </row>
    <row r="2009" spans="10:10" x14ac:dyDescent="0.25">
      <c r="J2009" s="1"/>
    </row>
    <row r="2010" spans="10:10" x14ac:dyDescent="0.25">
      <c r="J2010" s="1"/>
    </row>
    <row r="2011" spans="10:10" x14ac:dyDescent="0.25">
      <c r="J2011" s="1"/>
    </row>
    <row r="2012" spans="10:10" x14ac:dyDescent="0.25">
      <c r="J2012" s="1"/>
    </row>
    <row r="2013" spans="10:10" x14ac:dyDescent="0.25">
      <c r="J2013" s="1"/>
    </row>
    <row r="2014" spans="10:10" x14ac:dyDescent="0.25">
      <c r="J2014" s="1"/>
    </row>
    <row r="2015" spans="10:10" x14ac:dyDescent="0.25">
      <c r="J2015" s="1"/>
    </row>
    <row r="2016" spans="10:10" x14ac:dyDescent="0.25">
      <c r="J2016" s="1"/>
    </row>
    <row r="2017" spans="10:10" x14ac:dyDescent="0.25">
      <c r="J2017" s="1"/>
    </row>
    <row r="2018" spans="10:10" x14ac:dyDescent="0.25">
      <c r="J2018" s="1"/>
    </row>
    <row r="2019" spans="10:10" x14ac:dyDescent="0.25">
      <c r="J2019" s="1"/>
    </row>
    <row r="2020" spans="10:10" x14ac:dyDescent="0.25">
      <c r="J2020" s="1"/>
    </row>
    <row r="2021" spans="10:10" x14ac:dyDescent="0.25">
      <c r="J2021" s="1"/>
    </row>
    <row r="2022" spans="10:10" x14ac:dyDescent="0.25">
      <c r="J2022" s="1"/>
    </row>
    <row r="2023" spans="10:10" x14ac:dyDescent="0.25">
      <c r="J2023" s="1"/>
    </row>
    <row r="2024" spans="10:10" x14ac:dyDescent="0.25">
      <c r="J2024" s="1"/>
    </row>
    <row r="2025" spans="10:10" x14ac:dyDescent="0.25">
      <c r="J2025" s="1"/>
    </row>
    <row r="2026" spans="10:10" x14ac:dyDescent="0.25">
      <c r="J2026" s="1"/>
    </row>
    <row r="2027" spans="10:10" x14ac:dyDescent="0.25">
      <c r="J2027" s="1"/>
    </row>
    <row r="2028" spans="10:10" x14ac:dyDescent="0.25">
      <c r="J2028" s="1"/>
    </row>
    <row r="2029" spans="10:10" x14ac:dyDescent="0.25">
      <c r="J2029" s="1"/>
    </row>
    <row r="2030" spans="10:10" x14ac:dyDescent="0.25">
      <c r="J2030" s="1"/>
    </row>
    <row r="2031" spans="10:10" x14ac:dyDescent="0.25">
      <c r="J2031" s="1"/>
    </row>
    <row r="2032" spans="10:10" x14ac:dyDescent="0.25">
      <c r="J2032" s="1"/>
    </row>
    <row r="2033" spans="10:10" x14ac:dyDescent="0.25">
      <c r="J2033" s="1"/>
    </row>
    <row r="2034" spans="10:10" x14ac:dyDescent="0.25">
      <c r="J2034" s="1"/>
    </row>
    <row r="2035" spans="10:10" x14ac:dyDescent="0.25">
      <c r="J2035" s="1"/>
    </row>
    <row r="2036" spans="10:10" x14ac:dyDescent="0.25">
      <c r="J2036" s="1"/>
    </row>
    <row r="2037" spans="10:10" x14ac:dyDescent="0.25">
      <c r="J2037" s="1"/>
    </row>
    <row r="2038" spans="10:10" x14ac:dyDescent="0.25">
      <c r="J2038" s="1"/>
    </row>
    <row r="2039" spans="10:10" x14ac:dyDescent="0.25">
      <c r="J2039" s="1"/>
    </row>
    <row r="2040" spans="10:10" x14ac:dyDescent="0.25">
      <c r="J2040" s="1"/>
    </row>
    <row r="2041" spans="10:10" x14ac:dyDescent="0.25">
      <c r="J2041" s="1"/>
    </row>
    <row r="2042" spans="10:10" x14ac:dyDescent="0.25">
      <c r="J2042" s="1"/>
    </row>
    <row r="2043" spans="10:10" x14ac:dyDescent="0.25">
      <c r="J2043" s="1"/>
    </row>
    <row r="2044" spans="10:10" x14ac:dyDescent="0.25">
      <c r="J2044" s="1"/>
    </row>
    <row r="2045" spans="10:10" x14ac:dyDescent="0.25">
      <c r="J2045" s="1"/>
    </row>
    <row r="2046" spans="10:10" x14ac:dyDescent="0.25">
      <c r="J2046" s="1"/>
    </row>
    <row r="2047" spans="10:10" x14ac:dyDescent="0.25">
      <c r="J2047" s="1"/>
    </row>
    <row r="2048" spans="10:10" x14ac:dyDescent="0.25">
      <c r="J2048" s="1"/>
    </row>
    <row r="2049" spans="10:10" x14ac:dyDescent="0.25">
      <c r="J2049" s="1"/>
    </row>
    <row r="2050" spans="10:10" x14ac:dyDescent="0.25">
      <c r="J2050" s="1"/>
    </row>
    <row r="2051" spans="10:10" x14ac:dyDescent="0.25">
      <c r="J2051" s="1"/>
    </row>
    <row r="2052" spans="10:10" x14ac:dyDescent="0.25">
      <c r="J2052" s="1"/>
    </row>
    <row r="2053" spans="10:10" x14ac:dyDescent="0.25">
      <c r="J2053" s="1"/>
    </row>
    <row r="2054" spans="10:10" x14ac:dyDescent="0.25">
      <c r="J2054" s="1"/>
    </row>
    <row r="2055" spans="10:10" x14ac:dyDescent="0.25">
      <c r="J2055" s="1"/>
    </row>
    <row r="2056" spans="10:10" x14ac:dyDescent="0.25">
      <c r="J2056" s="1"/>
    </row>
    <row r="2057" spans="10:10" x14ac:dyDescent="0.25">
      <c r="J2057" s="1"/>
    </row>
    <row r="2058" spans="10:10" x14ac:dyDescent="0.25">
      <c r="J2058" s="1"/>
    </row>
    <row r="2059" spans="10:10" x14ac:dyDescent="0.25">
      <c r="J2059" s="1"/>
    </row>
    <row r="2060" spans="10:10" x14ac:dyDescent="0.25">
      <c r="J2060" s="1"/>
    </row>
    <row r="2061" spans="10:10" x14ac:dyDescent="0.25">
      <c r="J2061" s="1"/>
    </row>
    <row r="2062" spans="10:10" x14ac:dyDescent="0.25">
      <c r="J2062" s="1"/>
    </row>
    <row r="2063" spans="10:10" x14ac:dyDescent="0.25">
      <c r="J2063" s="1"/>
    </row>
    <row r="2064" spans="10:10" x14ac:dyDescent="0.25">
      <c r="J2064" s="1"/>
    </row>
    <row r="2065" spans="10:10" x14ac:dyDescent="0.25">
      <c r="J2065" s="1"/>
    </row>
    <row r="2066" spans="10:10" x14ac:dyDescent="0.25">
      <c r="J2066" s="1"/>
    </row>
    <row r="2067" spans="10:10" x14ac:dyDescent="0.25">
      <c r="J2067" s="1"/>
    </row>
    <row r="2068" spans="10:10" x14ac:dyDescent="0.25">
      <c r="J2068" s="1"/>
    </row>
    <row r="2069" spans="10:10" x14ac:dyDescent="0.25">
      <c r="J2069" s="1"/>
    </row>
    <row r="2070" spans="10:10" x14ac:dyDescent="0.25">
      <c r="J2070" s="1"/>
    </row>
    <row r="2071" spans="10:10" x14ac:dyDescent="0.25">
      <c r="J2071" s="1"/>
    </row>
    <row r="2072" spans="10:10" x14ac:dyDescent="0.25">
      <c r="J2072" s="1"/>
    </row>
    <row r="2073" spans="10:10" x14ac:dyDescent="0.25">
      <c r="J2073" s="1"/>
    </row>
    <row r="2074" spans="10:10" x14ac:dyDescent="0.25">
      <c r="J2074" s="1"/>
    </row>
    <row r="2075" spans="10:10" x14ac:dyDescent="0.25">
      <c r="J2075" s="1"/>
    </row>
    <row r="2076" spans="10:10" x14ac:dyDescent="0.25">
      <c r="J2076" s="1"/>
    </row>
    <row r="2077" spans="10:10" x14ac:dyDescent="0.25">
      <c r="J2077" s="1"/>
    </row>
    <row r="2078" spans="10:10" x14ac:dyDescent="0.25">
      <c r="J2078" s="1"/>
    </row>
    <row r="2079" spans="10:10" x14ac:dyDescent="0.25">
      <c r="J2079" s="1"/>
    </row>
    <row r="2080" spans="10:10" x14ac:dyDescent="0.25">
      <c r="J2080" s="1"/>
    </row>
    <row r="2081" spans="10:10" x14ac:dyDescent="0.25">
      <c r="J2081" s="1"/>
    </row>
    <row r="2082" spans="10:10" x14ac:dyDescent="0.25">
      <c r="J2082" s="1"/>
    </row>
    <row r="2083" spans="10:10" x14ac:dyDescent="0.25">
      <c r="J2083" s="1"/>
    </row>
    <row r="2084" spans="10:10" x14ac:dyDescent="0.25">
      <c r="J2084" s="1"/>
    </row>
    <row r="2085" spans="10:10" x14ac:dyDescent="0.25">
      <c r="J2085" s="1"/>
    </row>
    <row r="2086" spans="10:10" x14ac:dyDescent="0.25">
      <c r="J2086" s="1"/>
    </row>
    <row r="2087" spans="10:10" x14ac:dyDescent="0.25">
      <c r="J2087" s="1"/>
    </row>
    <row r="2088" spans="10:10" x14ac:dyDescent="0.25">
      <c r="J2088" s="1"/>
    </row>
    <row r="2089" spans="10:10" x14ac:dyDescent="0.25">
      <c r="J2089" s="1"/>
    </row>
    <row r="2090" spans="10:10" x14ac:dyDescent="0.25">
      <c r="J2090" s="1"/>
    </row>
    <row r="2091" spans="10:10" x14ac:dyDescent="0.25">
      <c r="J2091" s="1"/>
    </row>
    <row r="2092" spans="10:10" x14ac:dyDescent="0.25">
      <c r="J2092" s="1"/>
    </row>
    <row r="2093" spans="10:10" x14ac:dyDescent="0.25">
      <c r="J2093" s="1"/>
    </row>
    <row r="2094" spans="10:10" x14ac:dyDescent="0.25">
      <c r="J2094" s="1"/>
    </row>
    <row r="2095" spans="10:10" x14ac:dyDescent="0.25">
      <c r="J2095" s="1"/>
    </row>
    <row r="2096" spans="10:10" x14ac:dyDescent="0.25">
      <c r="J2096" s="1"/>
    </row>
    <row r="2097" spans="10:10" x14ac:dyDescent="0.25">
      <c r="J2097" s="1"/>
    </row>
    <row r="2098" spans="10:10" x14ac:dyDescent="0.25">
      <c r="J2098" s="1"/>
    </row>
    <row r="2099" spans="10:10" x14ac:dyDescent="0.25">
      <c r="J2099" s="1"/>
    </row>
    <row r="2100" spans="10:10" x14ac:dyDescent="0.25">
      <c r="J2100" s="1"/>
    </row>
    <row r="2101" spans="10:10" x14ac:dyDescent="0.25">
      <c r="J2101" s="1"/>
    </row>
    <row r="2102" spans="10:10" x14ac:dyDescent="0.25">
      <c r="J2102" s="1"/>
    </row>
    <row r="2103" spans="10:10" x14ac:dyDescent="0.25">
      <c r="J2103" s="1"/>
    </row>
    <row r="2104" spans="10:10" x14ac:dyDescent="0.25">
      <c r="J2104" s="1"/>
    </row>
    <row r="2105" spans="10:10" x14ac:dyDescent="0.25">
      <c r="J2105" s="1"/>
    </row>
    <row r="2106" spans="10:10" x14ac:dyDescent="0.25">
      <c r="J2106" s="1"/>
    </row>
    <row r="2107" spans="10:10" x14ac:dyDescent="0.25">
      <c r="J2107" s="1"/>
    </row>
    <row r="2108" spans="10:10" x14ac:dyDescent="0.25">
      <c r="J2108" s="1"/>
    </row>
    <row r="2109" spans="10:10" x14ac:dyDescent="0.25">
      <c r="J2109" s="1"/>
    </row>
    <row r="2110" spans="10:10" x14ac:dyDescent="0.25">
      <c r="J2110" s="1"/>
    </row>
    <row r="2111" spans="10:10" x14ac:dyDescent="0.25">
      <c r="J2111" s="1"/>
    </row>
    <row r="2112" spans="10:10" x14ac:dyDescent="0.25">
      <c r="J2112" s="1"/>
    </row>
    <row r="2113" spans="10:10" x14ac:dyDescent="0.25">
      <c r="J2113" s="1"/>
    </row>
    <row r="2114" spans="10:10" x14ac:dyDescent="0.25">
      <c r="J2114" s="1"/>
    </row>
    <row r="2115" spans="10:10" x14ac:dyDescent="0.25">
      <c r="J2115" s="1"/>
    </row>
    <row r="2116" spans="10:10" x14ac:dyDescent="0.25">
      <c r="J2116" s="1"/>
    </row>
    <row r="2117" spans="10:10" x14ac:dyDescent="0.25">
      <c r="J2117" s="1"/>
    </row>
    <row r="2118" spans="10:10" x14ac:dyDescent="0.25">
      <c r="J2118" s="1"/>
    </row>
    <row r="2119" spans="10:10" x14ac:dyDescent="0.25">
      <c r="J2119" s="1"/>
    </row>
    <row r="2120" spans="10:10" x14ac:dyDescent="0.25">
      <c r="J2120" s="1"/>
    </row>
    <row r="2121" spans="10:10" x14ac:dyDescent="0.25">
      <c r="J2121" s="1"/>
    </row>
    <row r="2122" spans="10:10" x14ac:dyDescent="0.25">
      <c r="J2122" s="1"/>
    </row>
    <row r="2123" spans="10:10" x14ac:dyDescent="0.25">
      <c r="J2123" s="1"/>
    </row>
    <row r="2124" spans="10:10" x14ac:dyDescent="0.25">
      <c r="J2124" s="1"/>
    </row>
    <row r="2125" spans="10:10" x14ac:dyDescent="0.25">
      <c r="J2125" s="1"/>
    </row>
    <row r="2126" spans="10:10" x14ac:dyDescent="0.25">
      <c r="J2126" s="1"/>
    </row>
    <row r="2127" spans="10:10" x14ac:dyDescent="0.25">
      <c r="J2127" s="1"/>
    </row>
    <row r="2128" spans="10:10" x14ac:dyDescent="0.25">
      <c r="J2128" s="1"/>
    </row>
    <row r="2129" spans="10:10" x14ac:dyDescent="0.25">
      <c r="J2129" s="1"/>
    </row>
    <row r="2130" spans="10:10" x14ac:dyDescent="0.25">
      <c r="J2130" s="1"/>
    </row>
    <row r="2131" spans="10:10" x14ac:dyDescent="0.25">
      <c r="J2131" s="1"/>
    </row>
    <row r="2132" spans="10:10" x14ac:dyDescent="0.25">
      <c r="J2132" s="1"/>
    </row>
    <row r="2133" spans="10:10" x14ac:dyDescent="0.25">
      <c r="J2133" s="1"/>
    </row>
    <row r="2134" spans="10:10" x14ac:dyDescent="0.25">
      <c r="J2134" s="1"/>
    </row>
    <row r="2135" spans="10:10" x14ac:dyDescent="0.25">
      <c r="J2135" s="1"/>
    </row>
    <row r="2136" spans="10:10" x14ac:dyDescent="0.25">
      <c r="J2136" s="1"/>
    </row>
    <row r="2137" spans="10:10" x14ac:dyDescent="0.25">
      <c r="J2137" s="1"/>
    </row>
    <row r="2138" spans="10:10" x14ac:dyDescent="0.25">
      <c r="J2138" s="1"/>
    </row>
    <row r="2139" spans="10:10" x14ac:dyDescent="0.25">
      <c r="J2139" s="1"/>
    </row>
    <row r="2140" spans="10:10" x14ac:dyDescent="0.25">
      <c r="J2140" s="1"/>
    </row>
    <row r="2141" spans="10:10" x14ac:dyDescent="0.25">
      <c r="J2141" s="1"/>
    </row>
    <row r="2142" spans="10:10" x14ac:dyDescent="0.25">
      <c r="J2142" s="1"/>
    </row>
    <row r="2143" spans="10:10" x14ac:dyDescent="0.25">
      <c r="J2143" s="1"/>
    </row>
    <row r="2144" spans="10:10" x14ac:dyDescent="0.25">
      <c r="J2144" s="1"/>
    </row>
    <row r="2145" spans="10:10" x14ac:dyDescent="0.25">
      <c r="J2145" s="1"/>
    </row>
    <row r="2146" spans="10:10" x14ac:dyDescent="0.25">
      <c r="J2146" s="1"/>
    </row>
    <row r="2147" spans="10:10" x14ac:dyDescent="0.25">
      <c r="J2147" s="1"/>
    </row>
    <row r="2148" spans="10:10" x14ac:dyDescent="0.25">
      <c r="J2148" s="1"/>
    </row>
    <row r="2149" spans="10:10" x14ac:dyDescent="0.25">
      <c r="J2149" s="1"/>
    </row>
    <row r="2150" spans="10:10" x14ac:dyDescent="0.25">
      <c r="J2150" s="1"/>
    </row>
    <row r="2151" spans="10:10" x14ac:dyDescent="0.25">
      <c r="J2151" s="1"/>
    </row>
    <row r="2152" spans="10:10" x14ac:dyDescent="0.25">
      <c r="J2152" s="1"/>
    </row>
    <row r="2153" spans="10:10" x14ac:dyDescent="0.25">
      <c r="J2153" s="1"/>
    </row>
    <row r="2154" spans="10:10" x14ac:dyDescent="0.25">
      <c r="J2154" s="1"/>
    </row>
    <row r="2155" spans="10:10" x14ac:dyDescent="0.25">
      <c r="J2155" s="1"/>
    </row>
    <row r="2156" spans="10:10" x14ac:dyDescent="0.25">
      <c r="J2156" s="1"/>
    </row>
    <row r="2157" spans="10:10" x14ac:dyDescent="0.25">
      <c r="J2157" s="1"/>
    </row>
    <row r="2158" spans="10:10" x14ac:dyDescent="0.25">
      <c r="J2158" s="1"/>
    </row>
    <row r="2159" spans="10:10" x14ac:dyDescent="0.25">
      <c r="J2159" s="1"/>
    </row>
    <row r="2160" spans="10:10" x14ac:dyDescent="0.25">
      <c r="J2160" s="1"/>
    </row>
    <row r="2161" spans="10:10" x14ac:dyDescent="0.25">
      <c r="J2161" s="1"/>
    </row>
    <row r="2162" spans="10:10" x14ac:dyDescent="0.25">
      <c r="J2162" s="1"/>
    </row>
    <row r="2163" spans="10:10" x14ac:dyDescent="0.25">
      <c r="J2163" s="1"/>
    </row>
    <row r="2164" spans="10:10" x14ac:dyDescent="0.25">
      <c r="J2164" s="1"/>
    </row>
    <row r="2165" spans="10:10" x14ac:dyDescent="0.25">
      <c r="J2165" s="1"/>
    </row>
    <row r="2166" spans="10:10" x14ac:dyDescent="0.25">
      <c r="J2166" s="1"/>
    </row>
    <row r="2167" spans="10:10" x14ac:dyDescent="0.25">
      <c r="J2167" s="1"/>
    </row>
    <row r="2168" spans="10:10" x14ac:dyDescent="0.25">
      <c r="J2168" s="1"/>
    </row>
    <row r="2169" spans="10:10" x14ac:dyDescent="0.25">
      <c r="J2169" s="1"/>
    </row>
    <row r="2170" spans="10:10" x14ac:dyDescent="0.25">
      <c r="J2170" s="1"/>
    </row>
    <row r="2171" spans="10:10" x14ac:dyDescent="0.25">
      <c r="J2171" s="1"/>
    </row>
    <row r="2172" spans="10:10" x14ac:dyDescent="0.25">
      <c r="J2172" s="1"/>
    </row>
    <row r="2173" spans="10:10" x14ac:dyDescent="0.25">
      <c r="J2173" s="1"/>
    </row>
    <row r="2174" spans="10:10" x14ac:dyDescent="0.25">
      <c r="J2174" s="1"/>
    </row>
    <row r="2175" spans="10:10" x14ac:dyDescent="0.25">
      <c r="J2175" s="1"/>
    </row>
    <row r="2176" spans="10:10" x14ac:dyDescent="0.25">
      <c r="J2176" s="1"/>
    </row>
    <row r="2177" spans="10:10" x14ac:dyDescent="0.25">
      <c r="J2177" s="1"/>
    </row>
    <row r="2178" spans="10:10" x14ac:dyDescent="0.25">
      <c r="J2178" s="1"/>
    </row>
    <row r="2179" spans="10:10" x14ac:dyDescent="0.25">
      <c r="J2179" s="1"/>
    </row>
    <row r="2180" spans="10:10" x14ac:dyDescent="0.25">
      <c r="J2180" s="1"/>
    </row>
    <row r="2181" spans="10:10" x14ac:dyDescent="0.25">
      <c r="J2181" s="1"/>
    </row>
    <row r="2182" spans="10:10" x14ac:dyDescent="0.25">
      <c r="J2182" s="1"/>
    </row>
    <row r="2183" spans="10:10" x14ac:dyDescent="0.25">
      <c r="J2183" s="1"/>
    </row>
    <row r="2184" spans="10:10" x14ac:dyDescent="0.25">
      <c r="J2184" s="1"/>
    </row>
    <row r="2185" spans="10:10" x14ac:dyDescent="0.25">
      <c r="J2185" s="1"/>
    </row>
    <row r="2186" spans="10:10" x14ac:dyDescent="0.25">
      <c r="J2186" s="1"/>
    </row>
    <row r="2187" spans="10:10" x14ac:dyDescent="0.25">
      <c r="J2187" s="1"/>
    </row>
    <row r="2188" spans="10:10" x14ac:dyDescent="0.25">
      <c r="J2188" s="1"/>
    </row>
    <row r="2189" spans="10:10" x14ac:dyDescent="0.25">
      <c r="J2189" s="1"/>
    </row>
    <row r="2190" spans="10:10" x14ac:dyDescent="0.25">
      <c r="J2190" s="1"/>
    </row>
    <row r="2191" spans="10:10" x14ac:dyDescent="0.25">
      <c r="J2191" s="1"/>
    </row>
    <row r="2192" spans="10:10" x14ac:dyDescent="0.25">
      <c r="J2192" s="1"/>
    </row>
    <row r="2193" spans="10:10" x14ac:dyDescent="0.25">
      <c r="J2193" s="1"/>
    </row>
    <row r="2194" spans="10:10" x14ac:dyDescent="0.25">
      <c r="J2194" s="1"/>
    </row>
    <row r="2195" spans="10:10" x14ac:dyDescent="0.25">
      <c r="J2195" s="1"/>
    </row>
    <row r="2196" spans="10:10" x14ac:dyDescent="0.25">
      <c r="J2196" s="1"/>
    </row>
    <row r="2197" spans="10:10" x14ac:dyDescent="0.25">
      <c r="J2197" s="1"/>
    </row>
    <row r="2198" spans="10:10" x14ac:dyDescent="0.25">
      <c r="J2198" s="1"/>
    </row>
    <row r="2199" spans="10:10" x14ac:dyDescent="0.25">
      <c r="J2199" s="1"/>
    </row>
    <row r="2200" spans="10:10" x14ac:dyDescent="0.25">
      <c r="J2200" s="1"/>
    </row>
    <row r="2201" spans="10:10" x14ac:dyDescent="0.25">
      <c r="J2201" s="1"/>
    </row>
    <row r="2202" spans="10:10" x14ac:dyDescent="0.25">
      <c r="J2202" s="1"/>
    </row>
    <row r="2203" spans="10:10" x14ac:dyDescent="0.25">
      <c r="J2203" s="1"/>
    </row>
    <row r="2204" spans="10:10" x14ac:dyDescent="0.25">
      <c r="J2204" s="1"/>
    </row>
    <row r="2205" spans="10:10" x14ac:dyDescent="0.25">
      <c r="J2205" s="1"/>
    </row>
    <row r="2206" spans="10:10" x14ac:dyDescent="0.25">
      <c r="J2206" s="1"/>
    </row>
    <row r="2207" spans="10:10" x14ac:dyDescent="0.25">
      <c r="J2207" s="1"/>
    </row>
    <row r="2208" spans="10:10" x14ac:dyDescent="0.25">
      <c r="J2208" s="1"/>
    </row>
    <row r="2209" spans="10:10" x14ac:dyDescent="0.25">
      <c r="J2209" s="1"/>
    </row>
    <row r="2210" spans="10:10" x14ac:dyDescent="0.25">
      <c r="J2210" s="1"/>
    </row>
    <row r="2211" spans="10:10" x14ac:dyDescent="0.25">
      <c r="J2211" s="1"/>
    </row>
    <row r="2212" spans="10:10" x14ac:dyDescent="0.25">
      <c r="J2212" s="1"/>
    </row>
    <row r="2213" spans="10:10" x14ac:dyDescent="0.25">
      <c r="J2213" s="1"/>
    </row>
    <row r="2214" spans="10:10" x14ac:dyDescent="0.25">
      <c r="J2214" s="1"/>
    </row>
    <row r="2215" spans="10:10" x14ac:dyDescent="0.25">
      <c r="J2215" s="1"/>
    </row>
    <row r="2216" spans="10:10" x14ac:dyDescent="0.25">
      <c r="J2216" s="1"/>
    </row>
    <row r="2217" spans="10:10" x14ac:dyDescent="0.25">
      <c r="J2217" s="1"/>
    </row>
    <row r="2218" spans="10:10" x14ac:dyDescent="0.25">
      <c r="J2218" s="1"/>
    </row>
    <row r="2219" spans="10:10" x14ac:dyDescent="0.25">
      <c r="J2219" s="1"/>
    </row>
    <row r="2220" spans="10:10" x14ac:dyDescent="0.25">
      <c r="J2220" s="1"/>
    </row>
    <row r="2221" spans="10:10" x14ac:dyDescent="0.25">
      <c r="J2221" s="1"/>
    </row>
    <row r="2222" spans="10:10" x14ac:dyDescent="0.25">
      <c r="J2222" s="1"/>
    </row>
    <row r="2223" spans="10:10" x14ac:dyDescent="0.25">
      <c r="J2223" s="1"/>
    </row>
    <row r="2224" spans="10:10" x14ac:dyDescent="0.25">
      <c r="J2224" s="1"/>
    </row>
    <row r="2225" spans="10:10" x14ac:dyDescent="0.25">
      <c r="J2225" s="1"/>
    </row>
    <row r="2226" spans="10:10" x14ac:dyDescent="0.25">
      <c r="J2226" s="1"/>
    </row>
    <row r="2227" spans="10:10" x14ac:dyDescent="0.25">
      <c r="J2227" s="1"/>
    </row>
    <row r="2228" spans="10:10" x14ac:dyDescent="0.25">
      <c r="J2228" s="1"/>
    </row>
    <row r="2229" spans="10:10" x14ac:dyDescent="0.25">
      <c r="J2229" s="1"/>
    </row>
    <row r="2230" spans="10:10" x14ac:dyDescent="0.25">
      <c r="J2230" s="1"/>
    </row>
    <row r="2231" spans="10:10" x14ac:dyDescent="0.25">
      <c r="J2231" s="1"/>
    </row>
    <row r="2232" spans="10:10" x14ac:dyDescent="0.25">
      <c r="J2232" s="1"/>
    </row>
    <row r="2233" spans="10:10" x14ac:dyDescent="0.25">
      <c r="J2233" s="1"/>
    </row>
    <row r="2234" spans="10:10" x14ac:dyDescent="0.25">
      <c r="J2234" s="1"/>
    </row>
    <row r="2235" spans="10:10" x14ac:dyDescent="0.25">
      <c r="J2235" s="1"/>
    </row>
    <row r="2236" spans="10:10" x14ac:dyDescent="0.25">
      <c r="J2236" s="1"/>
    </row>
    <row r="2237" spans="10:10" x14ac:dyDescent="0.25">
      <c r="J2237" s="1"/>
    </row>
    <row r="2238" spans="10:10" x14ac:dyDescent="0.25">
      <c r="J2238" s="1"/>
    </row>
    <row r="2239" spans="10:10" x14ac:dyDescent="0.25">
      <c r="J2239" s="1"/>
    </row>
    <row r="2240" spans="10:10" x14ac:dyDescent="0.25">
      <c r="J2240" s="1"/>
    </row>
    <row r="2241" spans="10:10" x14ac:dyDescent="0.25">
      <c r="J2241" s="1"/>
    </row>
    <row r="2242" spans="10:10" x14ac:dyDescent="0.25">
      <c r="J2242" s="1"/>
    </row>
    <row r="2243" spans="10:10" x14ac:dyDescent="0.25">
      <c r="J2243" s="1"/>
    </row>
    <row r="2244" spans="10:10" x14ac:dyDescent="0.25">
      <c r="J2244" s="1"/>
    </row>
    <row r="2245" spans="10:10" x14ac:dyDescent="0.25">
      <c r="J2245" s="1"/>
    </row>
    <row r="2246" spans="10:10" x14ac:dyDescent="0.25">
      <c r="J2246" s="1"/>
    </row>
    <row r="2247" spans="10:10" x14ac:dyDescent="0.25">
      <c r="J2247" s="1"/>
    </row>
    <row r="2248" spans="10:10" x14ac:dyDescent="0.25">
      <c r="J2248" s="1"/>
    </row>
    <row r="2249" spans="10:10" x14ac:dyDescent="0.25">
      <c r="J2249" s="1"/>
    </row>
    <row r="2250" spans="10:10" x14ac:dyDescent="0.25">
      <c r="J2250" s="1"/>
    </row>
    <row r="2251" spans="10:10" x14ac:dyDescent="0.25">
      <c r="J2251" s="1"/>
    </row>
    <row r="2252" spans="10:10" x14ac:dyDescent="0.25">
      <c r="J2252" s="1"/>
    </row>
    <row r="2253" spans="10:10" x14ac:dyDescent="0.25">
      <c r="J2253" s="1"/>
    </row>
    <row r="2254" spans="10:10" x14ac:dyDescent="0.25">
      <c r="J2254" s="1"/>
    </row>
    <row r="2255" spans="10:10" x14ac:dyDescent="0.25">
      <c r="J2255" s="1"/>
    </row>
    <row r="2256" spans="10:10" x14ac:dyDescent="0.25">
      <c r="J2256" s="1"/>
    </row>
    <row r="2257" spans="10:10" x14ac:dyDescent="0.25">
      <c r="J2257" s="1"/>
    </row>
    <row r="2258" spans="10:10" x14ac:dyDescent="0.25">
      <c r="J2258" s="1"/>
    </row>
    <row r="2259" spans="10:10" x14ac:dyDescent="0.25">
      <c r="J2259" s="1"/>
    </row>
    <row r="2260" spans="10:10" x14ac:dyDescent="0.25">
      <c r="J2260" s="1"/>
    </row>
    <row r="2261" spans="10:10" x14ac:dyDescent="0.25">
      <c r="J2261" s="1"/>
    </row>
    <row r="2262" spans="10:10" x14ac:dyDescent="0.25">
      <c r="J2262" s="1"/>
    </row>
    <row r="2263" spans="10:10" x14ac:dyDescent="0.25">
      <c r="J2263" s="1"/>
    </row>
    <row r="2264" spans="10:10" x14ac:dyDescent="0.25">
      <c r="J2264" s="1"/>
    </row>
    <row r="2265" spans="10:10" x14ac:dyDescent="0.25">
      <c r="J2265" s="1"/>
    </row>
    <row r="2266" spans="10:10" x14ac:dyDescent="0.25">
      <c r="J2266" s="1"/>
    </row>
    <row r="2267" spans="10:10" x14ac:dyDescent="0.25">
      <c r="J2267" s="1"/>
    </row>
    <row r="2268" spans="10:10" x14ac:dyDescent="0.25">
      <c r="J2268" s="1"/>
    </row>
    <row r="2269" spans="10:10" x14ac:dyDescent="0.25">
      <c r="J2269" s="1"/>
    </row>
    <row r="2270" spans="10:10" x14ac:dyDescent="0.25">
      <c r="J2270" s="1"/>
    </row>
    <row r="2271" spans="10:10" x14ac:dyDescent="0.25">
      <c r="J2271" s="1"/>
    </row>
    <row r="2272" spans="10:10" x14ac:dyDescent="0.25">
      <c r="J2272" s="1"/>
    </row>
    <row r="2273" spans="10:10" x14ac:dyDescent="0.25">
      <c r="J2273" s="1"/>
    </row>
    <row r="2274" spans="10:10" x14ac:dyDescent="0.25">
      <c r="J2274" s="1"/>
    </row>
    <row r="2275" spans="10:10" x14ac:dyDescent="0.25">
      <c r="J2275" s="1"/>
    </row>
    <row r="2276" spans="10:10" x14ac:dyDescent="0.25">
      <c r="J2276" s="1"/>
    </row>
    <row r="2277" spans="10:10" x14ac:dyDescent="0.25">
      <c r="J2277" s="1"/>
    </row>
    <row r="2278" spans="10:10" x14ac:dyDescent="0.25">
      <c r="J2278" s="1"/>
    </row>
    <row r="2279" spans="10:10" x14ac:dyDescent="0.25">
      <c r="J2279" s="1"/>
    </row>
    <row r="2280" spans="10:10" x14ac:dyDescent="0.25">
      <c r="J2280" s="1"/>
    </row>
    <row r="2281" spans="10:10" x14ac:dyDescent="0.25">
      <c r="J2281" s="1"/>
    </row>
    <row r="2282" spans="10:10" x14ac:dyDescent="0.25">
      <c r="J2282" s="1"/>
    </row>
    <row r="2283" spans="10:10" x14ac:dyDescent="0.25">
      <c r="J2283" s="1"/>
    </row>
    <row r="2284" spans="10:10" x14ac:dyDescent="0.25">
      <c r="J2284" s="1"/>
    </row>
    <row r="2285" spans="10:10" x14ac:dyDescent="0.25">
      <c r="J2285" s="1"/>
    </row>
    <row r="2286" spans="10:10" x14ac:dyDescent="0.25">
      <c r="J2286" s="1"/>
    </row>
    <row r="2287" spans="10:10" x14ac:dyDescent="0.25">
      <c r="J2287" s="1"/>
    </row>
    <row r="2288" spans="10:10" x14ac:dyDescent="0.25">
      <c r="J2288" s="1"/>
    </row>
    <row r="2289" spans="10:10" x14ac:dyDescent="0.25">
      <c r="J2289" s="1"/>
    </row>
    <row r="2290" spans="10:10" x14ac:dyDescent="0.25">
      <c r="J2290" s="1"/>
    </row>
    <row r="2291" spans="10:10" x14ac:dyDescent="0.25">
      <c r="J2291" s="1"/>
    </row>
    <row r="2292" spans="10:10" x14ac:dyDescent="0.25">
      <c r="J2292" s="1"/>
    </row>
    <row r="2293" spans="10:10" x14ac:dyDescent="0.25">
      <c r="J2293" s="1"/>
    </row>
    <row r="2294" spans="10:10" x14ac:dyDescent="0.25">
      <c r="J2294" s="1"/>
    </row>
    <row r="2295" spans="10:10" x14ac:dyDescent="0.25">
      <c r="J2295" s="1"/>
    </row>
    <row r="2296" spans="10:10" x14ac:dyDescent="0.25">
      <c r="J2296" s="1"/>
    </row>
    <row r="2297" spans="10:10" x14ac:dyDescent="0.25">
      <c r="J2297" s="1"/>
    </row>
    <row r="2298" spans="10:10" x14ac:dyDescent="0.25">
      <c r="J2298" s="1"/>
    </row>
    <row r="2299" spans="10:10" x14ac:dyDescent="0.25">
      <c r="J2299" s="1"/>
    </row>
    <row r="2300" spans="10:10" x14ac:dyDescent="0.25">
      <c r="J2300" s="1"/>
    </row>
    <row r="2301" spans="10:10" x14ac:dyDescent="0.25">
      <c r="J2301" s="1"/>
    </row>
    <row r="2302" spans="10:10" x14ac:dyDescent="0.25">
      <c r="J2302" s="1"/>
    </row>
    <row r="2303" spans="10:10" x14ac:dyDescent="0.25">
      <c r="J2303" s="1"/>
    </row>
    <row r="2304" spans="10:10" x14ac:dyDescent="0.25">
      <c r="J2304" s="1"/>
    </row>
    <row r="2305" spans="10:10" x14ac:dyDescent="0.25">
      <c r="J2305" s="1"/>
    </row>
    <row r="2306" spans="10:10" x14ac:dyDescent="0.25">
      <c r="J2306" s="1"/>
    </row>
    <row r="2307" spans="10:10" x14ac:dyDescent="0.25">
      <c r="J2307" s="1"/>
    </row>
    <row r="2308" spans="10:10" x14ac:dyDescent="0.25">
      <c r="J2308" s="1"/>
    </row>
    <row r="2309" spans="10:10" x14ac:dyDescent="0.25">
      <c r="J2309" s="1"/>
    </row>
    <row r="2310" spans="10:10" x14ac:dyDescent="0.25">
      <c r="J2310" s="1"/>
    </row>
    <row r="2311" spans="10:10" x14ac:dyDescent="0.25">
      <c r="J2311" s="1"/>
    </row>
    <row r="2312" spans="10:10" x14ac:dyDescent="0.25">
      <c r="J2312" s="1"/>
    </row>
    <row r="2313" spans="10:10" x14ac:dyDescent="0.25">
      <c r="J2313" s="1"/>
    </row>
    <row r="2314" spans="10:10" x14ac:dyDescent="0.25">
      <c r="J2314" s="1"/>
    </row>
    <row r="2315" spans="10:10" x14ac:dyDescent="0.25">
      <c r="J2315" s="1"/>
    </row>
    <row r="2316" spans="10:10" x14ac:dyDescent="0.25">
      <c r="J2316" s="1"/>
    </row>
    <row r="2317" spans="10:10" x14ac:dyDescent="0.25">
      <c r="J2317" s="1"/>
    </row>
    <row r="2318" spans="10:10" x14ac:dyDescent="0.25">
      <c r="J2318" s="1"/>
    </row>
    <row r="2319" spans="10:10" x14ac:dyDescent="0.25">
      <c r="J2319" s="1"/>
    </row>
    <row r="2320" spans="10:10" x14ac:dyDescent="0.25">
      <c r="J2320" s="1"/>
    </row>
    <row r="2321" spans="10:10" x14ac:dyDescent="0.25">
      <c r="J2321" s="1"/>
    </row>
    <row r="2322" spans="10:10" x14ac:dyDescent="0.25">
      <c r="J2322" s="1"/>
    </row>
    <row r="2323" spans="10:10" x14ac:dyDescent="0.25">
      <c r="J2323" s="1"/>
    </row>
    <row r="2324" spans="10:10" x14ac:dyDescent="0.25">
      <c r="J2324" s="1"/>
    </row>
    <row r="2325" spans="10:10" x14ac:dyDescent="0.25">
      <c r="J2325" s="1"/>
    </row>
    <row r="2326" spans="10:10" x14ac:dyDescent="0.25">
      <c r="J2326" s="1"/>
    </row>
    <row r="2327" spans="10:10" x14ac:dyDescent="0.25">
      <c r="J2327" s="1"/>
    </row>
    <row r="2328" spans="10:10" x14ac:dyDescent="0.25">
      <c r="J2328" s="1"/>
    </row>
    <row r="2329" spans="10:10" x14ac:dyDescent="0.25">
      <c r="J2329" s="1"/>
    </row>
    <row r="2330" spans="10:10" x14ac:dyDescent="0.25">
      <c r="J2330" s="1"/>
    </row>
    <row r="2331" spans="10:10" x14ac:dyDescent="0.25">
      <c r="J2331" s="1"/>
    </row>
    <row r="2332" spans="10:10" x14ac:dyDescent="0.25">
      <c r="J2332" s="1"/>
    </row>
    <row r="2333" spans="10:10" x14ac:dyDescent="0.25">
      <c r="J2333" s="1"/>
    </row>
    <row r="2334" spans="10:10" x14ac:dyDescent="0.25">
      <c r="J2334" s="1"/>
    </row>
    <row r="2335" spans="10:10" x14ac:dyDescent="0.25">
      <c r="J2335" s="1"/>
    </row>
    <row r="2336" spans="10:10" x14ac:dyDescent="0.25">
      <c r="J2336" s="1"/>
    </row>
    <row r="2337" spans="10:10" x14ac:dyDescent="0.25">
      <c r="J2337" s="1"/>
    </row>
    <row r="2338" spans="10:10" x14ac:dyDescent="0.25">
      <c r="J2338" s="1"/>
    </row>
    <row r="2339" spans="10:10" x14ac:dyDescent="0.25">
      <c r="J2339" s="1"/>
    </row>
    <row r="2340" spans="10:10" x14ac:dyDescent="0.25">
      <c r="J2340" s="1"/>
    </row>
    <row r="2341" spans="10:10" x14ac:dyDescent="0.25">
      <c r="J2341" s="1"/>
    </row>
    <row r="2342" spans="10:10" x14ac:dyDescent="0.25">
      <c r="J2342" s="1"/>
    </row>
    <row r="2343" spans="10:10" x14ac:dyDescent="0.25">
      <c r="J2343" s="1"/>
    </row>
    <row r="2344" spans="10:10" x14ac:dyDescent="0.25">
      <c r="J2344" s="1"/>
    </row>
    <row r="2345" spans="10:10" x14ac:dyDescent="0.25">
      <c r="J2345" s="1"/>
    </row>
    <row r="2346" spans="10:10" x14ac:dyDescent="0.25">
      <c r="J2346" s="1"/>
    </row>
    <row r="2347" spans="10:10" x14ac:dyDescent="0.25">
      <c r="J2347" s="1"/>
    </row>
    <row r="2348" spans="10:10" x14ac:dyDescent="0.25">
      <c r="J2348" s="1"/>
    </row>
    <row r="2349" spans="10:10" x14ac:dyDescent="0.25">
      <c r="J2349" s="1"/>
    </row>
    <row r="2350" spans="10:10" x14ac:dyDescent="0.25">
      <c r="J2350" s="1"/>
    </row>
    <row r="2351" spans="10:10" x14ac:dyDescent="0.25">
      <c r="J2351" s="1"/>
    </row>
    <row r="2352" spans="10:10" x14ac:dyDescent="0.25">
      <c r="J2352" s="1"/>
    </row>
    <row r="2353" spans="10:10" x14ac:dyDescent="0.25">
      <c r="J2353" s="1"/>
    </row>
    <row r="2354" spans="10:10" x14ac:dyDescent="0.25">
      <c r="J2354" s="1"/>
    </row>
    <row r="2355" spans="10:10" x14ac:dyDescent="0.25">
      <c r="J2355" s="1"/>
    </row>
    <row r="2356" spans="10:10" x14ac:dyDescent="0.25">
      <c r="J2356" s="1"/>
    </row>
    <row r="2357" spans="10:10" x14ac:dyDescent="0.25">
      <c r="J2357" s="1"/>
    </row>
    <row r="2358" spans="10:10" x14ac:dyDescent="0.25">
      <c r="J2358" s="1"/>
    </row>
    <row r="2359" spans="10:10" x14ac:dyDescent="0.25">
      <c r="J2359" s="1"/>
    </row>
    <row r="2360" spans="10:10" x14ac:dyDescent="0.25">
      <c r="J2360" s="1"/>
    </row>
    <row r="2361" spans="10:10" x14ac:dyDescent="0.25">
      <c r="J2361" s="1"/>
    </row>
    <row r="2362" spans="10:10" x14ac:dyDescent="0.25">
      <c r="J2362" s="1"/>
    </row>
    <row r="2363" spans="10:10" x14ac:dyDescent="0.25">
      <c r="J2363" s="1"/>
    </row>
    <row r="2364" spans="10:10" x14ac:dyDescent="0.25">
      <c r="J2364" s="1"/>
    </row>
    <row r="2365" spans="10:10" x14ac:dyDescent="0.25">
      <c r="J2365" s="1"/>
    </row>
    <row r="2366" spans="10:10" x14ac:dyDescent="0.25">
      <c r="J2366" s="1"/>
    </row>
    <row r="2367" spans="10:10" x14ac:dyDescent="0.25">
      <c r="J2367" s="1"/>
    </row>
    <row r="2368" spans="10:10" x14ac:dyDescent="0.25">
      <c r="J2368" s="1"/>
    </row>
    <row r="2369" spans="10:10" x14ac:dyDescent="0.25">
      <c r="J2369" s="1"/>
    </row>
    <row r="2370" spans="10:10" x14ac:dyDescent="0.25">
      <c r="J2370" s="1"/>
    </row>
    <row r="2371" spans="10:10" x14ac:dyDescent="0.25">
      <c r="J2371" s="1"/>
    </row>
    <row r="2372" spans="10:10" x14ac:dyDescent="0.25">
      <c r="J2372" s="1"/>
    </row>
    <row r="2373" spans="10:10" x14ac:dyDescent="0.25">
      <c r="J2373" s="1"/>
    </row>
    <row r="2374" spans="10:10" x14ac:dyDescent="0.25">
      <c r="J2374" s="1"/>
    </row>
    <row r="2375" spans="10:10" x14ac:dyDescent="0.25">
      <c r="J2375" s="1"/>
    </row>
    <row r="2376" spans="10:10" x14ac:dyDescent="0.25">
      <c r="J2376" s="1"/>
    </row>
    <row r="2377" spans="10:10" x14ac:dyDescent="0.25">
      <c r="J2377" s="1"/>
    </row>
    <row r="2378" spans="10:10" x14ac:dyDescent="0.25">
      <c r="J2378" s="1"/>
    </row>
    <row r="2379" spans="10:10" x14ac:dyDescent="0.25">
      <c r="J2379" s="1"/>
    </row>
    <row r="2380" spans="10:10" x14ac:dyDescent="0.25">
      <c r="J2380" s="1"/>
    </row>
    <row r="2381" spans="10:10" x14ac:dyDescent="0.25">
      <c r="J2381" s="1"/>
    </row>
    <row r="2382" spans="10:10" x14ac:dyDescent="0.25">
      <c r="J2382" s="1"/>
    </row>
    <row r="2383" spans="10:10" x14ac:dyDescent="0.25">
      <c r="J2383" s="1"/>
    </row>
    <row r="2384" spans="10:10" x14ac:dyDescent="0.25">
      <c r="J2384" s="1"/>
    </row>
    <row r="2385" spans="10:10" x14ac:dyDescent="0.25">
      <c r="J2385" s="1"/>
    </row>
    <row r="2386" spans="10:10" x14ac:dyDescent="0.25">
      <c r="J2386" s="1"/>
    </row>
    <row r="2387" spans="10:10" x14ac:dyDescent="0.25">
      <c r="J2387" s="1"/>
    </row>
    <row r="2388" spans="10:10" x14ac:dyDescent="0.25">
      <c r="J2388" s="1"/>
    </row>
    <row r="2389" spans="10:10" x14ac:dyDescent="0.25">
      <c r="J2389" s="1"/>
    </row>
    <row r="2390" spans="10:10" x14ac:dyDescent="0.25">
      <c r="J2390" s="1"/>
    </row>
    <row r="2391" spans="10:10" x14ac:dyDescent="0.25">
      <c r="J2391" s="1"/>
    </row>
    <row r="2392" spans="10:10" x14ac:dyDescent="0.25">
      <c r="J2392" s="1"/>
    </row>
    <row r="2393" spans="10:10" x14ac:dyDescent="0.25">
      <c r="J2393" s="1"/>
    </row>
    <row r="2394" spans="10:10" x14ac:dyDescent="0.25">
      <c r="J2394" s="1"/>
    </row>
    <row r="2395" spans="10:10" x14ac:dyDescent="0.25">
      <c r="J2395" s="1"/>
    </row>
    <row r="2396" spans="10:10" x14ac:dyDescent="0.25">
      <c r="J2396" s="1"/>
    </row>
    <row r="2397" spans="10:10" x14ac:dyDescent="0.25">
      <c r="J2397" s="1"/>
    </row>
    <row r="2398" spans="10:10" x14ac:dyDescent="0.25">
      <c r="J2398" s="1"/>
    </row>
    <row r="2399" spans="10:10" x14ac:dyDescent="0.25">
      <c r="J2399" s="1"/>
    </row>
    <row r="2400" spans="10:10" x14ac:dyDescent="0.25">
      <c r="J2400" s="1"/>
    </row>
    <row r="2401" spans="10:10" x14ac:dyDescent="0.25">
      <c r="J2401" s="1"/>
    </row>
    <row r="2402" spans="10:10" x14ac:dyDescent="0.25">
      <c r="J2402" s="1"/>
    </row>
    <row r="2403" spans="10:10" x14ac:dyDescent="0.25">
      <c r="J2403" s="1"/>
    </row>
    <row r="2404" spans="10:10" x14ac:dyDescent="0.25">
      <c r="J2404" s="1"/>
    </row>
    <row r="2405" spans="10:10" x14ac:dyDescent="0.25">
      <c r="J2405" s="1"/>
    </row>
    <row r="2406" spans="10:10" x14ac:dyDescent="0.25">
      <c r="J2406" s="1"/>
    </row>
    <row r="2407" spans="10:10" x14ac:dyDescent="0.25">
      <c r="J2407" s="1"/>
    </row>
    <row r="2408" spans="10:10" x14ac:dyDescent="0.25">
      <c r="J2408" s="1"/>
    </row>
    <row r="2409" spans="10:10" x14ac:dyDescent="0.25">
      <c r="J2409" s="1"/>
    </row>
    <row r="2410" spans="10:10" x14ac:dyDescent="0.25">
      <c r="J2410" s="1"/>
    </row>
    <row r="2411" spans="10:10" x14ac:dyDescent="0.25">
      <c r="J2411" s="1"/>
    </row>
    <row r="2412" spans="10:10" x14ac:dyDescent="0.25">
      <c r="J2412" s="1"/>
    </row>
    <row r="2413" spans="10:10" x14ac:dyDescent="0.25">
      <c r="J2413" s="1"/>
    </row>
    <row r="2414" spans="10:10" x14ac:dyDescent="0.25">
      <c r="J2414" s="1"/>
    </row>
    <row r="2415" spans="10:10" x14ac:dyDescent="0.25">
      <c r="J2415" s="1"/>
    </row>
    <row r="2416" spans="10:10" x14ac:dyDescent="0.25">
      <c r="J2416" s="1"/>
    </row>
    <row r="2417" spans="10:10" x14ac:dyDescent="0.25">
      <c r="J2417" s="1"/>
    </row>
    <row r="2418" spans="10:10" x14ac:dyDescent="0.25">
      <c r="J2418" s="1"/>
    </row>
    <row r="2419" spans="10:10" x14ac:dyDescent="0.25">
      <c r="J2419" s="1"/>
    </row>
    <row r="2420" spans="10:10" x14ac:dyDescent="0.25">
      <c r="J2420" s="1"/>
    </row>
    <row r="2421" spans="10:10" x14ac:dyDescent="0.25">
      <c r="J2421" s="1"/>
    </row>
    <row r="2422" spans="10:10" x14ac:dyDescent="0.25">
      <c r="J2422" s="1"/>
    </row>
    <row r="2423" spans="10:10" x14ac:dyDescent="0.25">
      <c r="J2423" s="1"/>
    </row>
    <row r="2424" spans="10:10" x14ac:dyDescent="0.25">
      <c r="J2424" s="1"/>
    </row>
    <row r="2425" spans="10:10" x14ac:dyDescent="0.25">
      <c r="J2425" s="1"/>
    </row>
    <row r="2426" spans="10:10" x14ac:dyDescent="0.25">
      <c r="J2426" s="1"/>
    </row>
    <row r="2427" spans="10:10" x14ac:dyDescent="0.25">
      <c r="J2427" s="1"/>
    </row>
    <row r="2428" spans="10:10" x14ac:dyDescent="0.25">
      <c r="J2428" s="1"/>
    </row>
    <row r="2429" spans="10:10" x14ac:dyDescent="0.25">
      <c r="J2429" s="1"/>
    </row>
    <row r="2430" spans="10:10" x14ac:dyDescent="0.25">
      <c r="J2430" s="1"/>
    </row>
    <row r="2431" spans="10:10" x14ac:dyDescent="0.25">
      <c r="J2431" s="1"/>
    </row>
    <row r="2432" spans="10:10" x14ac:dyDescent="0.25">
      <c r="J2432" s="1"/>
    </row>
    <row r="2433" spans="10:10" x14ac:dyDescent="0.25">
      <c r="J2433" s="1"/>
    </row>
    <row r="2434" spans="10:10" x14ac:dyDescent="0.25">
      <c r="J2434" s="1"/>
    </row>
    <row r="2435" spans="10:10" x14ac:dyDescent="0.25">
      <c r="J2435" s="1"/>
    </row>
    <row r="2436" spans="10:10" x14ac:dyDescent="0.25">
      <c r="J2436" s="1"/>
    </row>
    <row r="2437" spans="10:10" x14ac:dyDescent="0.25">
      <c r="J2437" s="1"/>
    </row>
    <row r="2438" spans="10:10" x14ac:dyDescent="0.25">
      <c r="J2438" s="1"/>
    </row>
    <row r="2439" spans="10:10" x14ac:dyDescent="0.25">
      <c r="J2439" s="1"/>
    </row>
    <row r="2440" spans="10:10" x14ac:dyDescent="0.25">
      <c r="J2440" s="1"/>
    </row>
    <row r="2441" spans="10:10" x14ac:dyDescent="0.25">
      <c r="J2441" s="1"/>
    </row>
    <row r="2442" spans="10:10" x14ac:dyDescent="0.25">
      <c r="J2442" s="1"/>
    </row>
    <row r="2443" spans="10:10" x14ac:dyDescent="0.25">
      <c r="J2443" s="1"/>
    </row>
    <row r="2444" spans="10:10" x14ac:dyDescent="0.25">
      <c r="J2444" s="1"/>
    </row>
    <row r="2445" spans="10:10" x14ac:dyDescent="0.25">
      <c r="J2445" s="1"/>
    </row>
    <row r="2446" spans="10:10" x14ac:dyDescent="0.25">
      <c r="J2446" s="1"/>
    </row>
    <row r="2447" spans="10:10" x14ac:dyDescent="0.25">
      <c r="J2447" s="1"/>
    </row>
    <row r="2448" spans="10:10" x14ac:dyDescent="0.25">
      <c r="J2448" s="1"/>
    </row>
    <row r="2449" spans="10:10" x14ac:dyDescent="0.25">
      <c r="J2449" s="1"/>
    </row>
    <row r="2450" spans="10:10" x14ac:dyDescent="0.25">
      <c r="J2450" s="1"/>
    </row>
    <row r="2451" spans="10:10" x14ac:dyDescent="0.25">
      <c r="J2451" s="1"/>
    </row>
    <row r="2452" spans="10:10" x14ac:dyDescent="0.25">
      <c r="J2452" s="1"/>
    </row>
    <row r="2453" spans="10:10" x14ac:dyDescent="0.25">
      <c r="J2453" s="1"/>
    </row>
    <row r="2454" spans="10:10" x14ac:dyDescent="0.25">
      <c r="J2454" s="1"/>
    </row>
    <row r="2455" spans="10:10" x14ac:dyDescent="0.25">
      <c r="J2455" s="1"/>
    </row>
    <row r="2456" spans="10:10" x14ac:dyDescent="0.25">
      <c r="J2456" s="1"/>
    </row>
    <row r="2457" spans="10:10" x14ac:dyDescent="0.25">
      <c r="J2457" s="1"/>
    </row>
    <row r="2458" spans="10:10" x14ac:dyDescent="0.25">
      <c r="J2458" s="1"/>
    </row>
    <row r="2459" spans="10:10" x14ac:dyDescent="0.25">
      <c r="J2459" s="1"/>
    </row>
    <row r="2460" spans="10:10" x14ac:dyDescent="0.25">
      <c r="J2460" s="1"/>
    </row>
    <row r="2461" spans="10:10" x14ac:dyDescent="0.25">
      <c r="J2461" s="1"/>
    </row>
    <row r="2462" spans="10:10" x14ac:dyDescent="0.25">
      <c r="J2462" s="1"/>
    </row>
    <row r="2463" spans="10:10" x14ac:dyDescent="0.25">
      <c r="J2463" s="1"/>
    </row>
    <row r="2464" spans="10:10" x14ac:dyDescent="0.25">
      <c r="J2464" s="1"/>
    </row>
    <row r="2465" spans="10:10" x14ac:dyDescent="0.25">
      <c r="J2465" s="1"/>
    </row>
    <row r="2466" spans="10:10" x14ac:dyDescent="0.25">
      <c r="J2466" s="1"/>
    </row>
    <row r="2467" spans="10:10" x14ac:dyDescent="0.25">
      <c r="J2467" s="1"/>
    </row>
    <row r="2468" spans="10:10" x14ac:dyDescent="0.25">
      <c r="J2468" s="1"/>
    </row>
    <row r="2469" spans="10:10" x14ac:dyDescent="0.25">
      <c r="J2469" s="1"/>
    </row>
    <row r="2470" spans="10:10" x14ac:dyDescent="0.25">
      <c r="J2470" s="1"/>
    </row>
    <row r="2471" spans="10:10" x14ac:dyDescent="0.25">
      <c r="J2471" s="1"/>
    </row>
    <row r="2472" spans="10:10" x14ac:dyDescent="0.25">
      <c r="J2472" s="1"/>
    </row>
    <row r="2473" spans="10:10" x14ac:dyDescent="0.25">
      <c r="J2473" s="1"/>
    </row>
    <row r="2474" spans="10:10" x14ac:dyDescent="0.25">
      <c r="J2474" s="1"/>
    </row>
    <row r="2475" spans="10:10" x14ac:dyDescent="0.25">
      <c r="J2475" s="1"/>
    </row>
    <row r="2476" spans="10:10" x14ac:dyDescent="0.25">
      <c r="J2476" s="1"/>
    </row>
    <row r="2477" spans="10:10" x14ac:dyDescent="0.25">
      <c r="J2477" s="1"/>
    </row>
    <row r="2478" spans="10:10" x14ac:dyDescent="0.25">
      <c r="J2478" s="1"/>
    </row>
    <row r="2479" spans="10:10" x14ac:dyDescent="0.25">
      <c r="J2479" s="1"/>
    </row>
    <row r="2480" spans="10:10" x14ac:dyDescent="0.25">
      <c r="J2480" s="1"/>
    </row>
    <row r="2481" spans="10:10" x14ac:dyDescent="0.25">
      <c r="J2481" s="1"/>
    </row>
    <row r="2482" spans="10:10" x14ac:dyDescent="0.25">
      <c r="J2482" s="1"/>
    </row>
    <row r="2483" spans="10:10" x14ac:dyDescent="0.25">
      <c r="J2483" s="1"/>
    </row>
    <row r="2484" spans="10:10" x14ac:dyDescent="0.25">
      <c r="J2484" s="1"/>
    </row>
    <row r="2485" spans="10:10" x14ac:dyDescent="0.25">
      <c r="J2485" s="1"/>
    </row>
    <row r="2486" spans="10:10" x14ac:dyDescent="0.25">
      <c r="J2486" s="1"/>
    </row>
    <row r="2487" spans="10:10" x14ac:dyDescent="0.25">
      <c r="J2487" s="1"/>
    </row>
    <row r="2488" spans="10:10" x14ac:dyDescent="0.25">
      <c r="J2488" s="1"/>
    </row>
    <row r="2489" spans="10:10" x14ac:dyDescent="0.25">
      <c r="J2489" s="1"/>
    </row>
    <row r="2490" spans="10:10" x14ac:dyDescent="0.25">
      <c r="J2490" s="1"/>
    </row>
    <row r="2491" spans="10:10" x14ac:dyDescent="0.25">
      <c r="J2491" s="1"/>
    </row>
    <row r="2492" spans="10:10" x14ac:dyDescent="0.25">
      <c r="J2492" s="1"/>
    </row>
    <row r="2493" spans="10:10" x14ac:dyDescent="0.25">
      <c r="J2493" s="1"/>
    </row>
    <row r="2494" spans="10:10" x14ac:dyDescent="0.25">
      <c r="J2494" s="1"/>
    </row>
    <row r="2495" spans="10:10" x14ac:dyDescent="0.25">
      <c r="J2495" s="1"/>
    </row>
    <row r="2496" spans="10:10" x14ac:dyDescent="0.25">
      <c r="J2496" s="1"/>
    </row>
    <row r="2497" spans="10:10" x14ac:dyDescent="0.25">
      <c r="J2497" s="1"/>
    </row>
    <row r="2498" spans="10:10" x14ac:dyDescent="0.25">
      <c r="J2498" s="1"/>
    </row>
    <row r="2499" spans="10:10" x14ac:dyDescent="0.25">
      <c r="J2499" s="1"/>
    </row>
    <row r="2500" spans="10:10" x14ac:dyDescent="0.25">
      <c r="J2500" s="1"/>
    </row>
    <row r="2501" spans="10:10" x14ac:dyDescent="0.25">
      <c r="J2501" s="1"/>
    </row>
    <row r="2502" spans="10:10" x14ac:dyDescent="0.25">
      <c r="J2502" s="1"/>
    </row>
    <row r="2503" spans="10:10" x14ac:dyDescent="0.25">
      <c r="J2503" s="1"/>
    </row>
    <row r="2504" spans="10:10" x14ac:dyDescent="0.25">
      <c r="J2504" s="1"/>
    </row>
    <row r="2505" spans="10:10" x14ac:dyDescent="0.25">
      <c r="J2505" s="1"/>
    </row>
    <row r="2506" spans="10:10" x14ac:dyDescent="0.25">
      <c r="J2506" s="1"/>
    </row>
    <row r="2507" spans="10:10" x14ac:dyDescent="0.25">
      <c r="J2507" s="1"/>
    </row>
    <row r="2508" spans="10:10" x14ac:dyDescent="0.25">
      <c r="J2508" s="1"/>
    </row>
    <row r="2509" spans="10:10" x14ac:dyDescent="0.25">
      <c r="J2509" s="1"/>
    </row>
    <row r="2510" spans="10:10" x14ac:dyDescent="0.25">
      <c r="J2510" s="1"/>
    </row>
    <row r="2511" spans="10:10" x14ac:dyDescent="0.25">
      <c r="J2511" s="1"/>
    </row>
    <row r="2512" spans="10:10" x14ac:dyDescent="0.25">
      <c r="J2512" s="1"/>
    </row>
    <row r="2513" spans="10:10" x14ac:dyDescent="0.25">
      <c r="J2513" s="1"/>
    </row>
    <row r="2514" spans="10:10" x14ac:dyDescent="0.25">
      <c r="J2514" s="1"/>
    </row>
    <row r="2515" spans="10:10" x14ac:dyDescent="0.25">
      <c r="J2515" s="1"/>
    </row>
    <row r="2516" spans="10:10" x14ac:dyDescent="0.25">
      <c r="J2516" s="1"/>
    </row>
    <row r="2517" spans="10:10" x14ac:dyDescent="0.25">
      <c r="J2517" s="1"/>
    </row>
    <row r="2518" spans="10:10" x14ac:dyDescent="0.25">
      <c r="J2518" s="1"/>
    </row>
    <row r="2519" spans="10:10" x14ac:dyDescent="0.25">
      <c r="J2519" s="1"/>
    </row>
    <row r="2520" spans="10:10" x14ac:dyDescent="0.25">
      <c r="J2520" s="1"/>
    </row>
    <row r="2521" spans="10:10" x14ac:dyDescent="0.25">
      <c r="J2521" s="1"/>
    </row>
    <row r="2522" spans="10:10" x14ac:dyDescent="0.25">
      <c r="J2522" s="1"/>
    </row>
    <row r="2523" spans="10:10" x14ac:dyDescent="0.25">
      <c r="J2523" s="1"/>
    </row>
    <row r="2524" spans="10:10" x14ac:dyDescent="0.25">
      <c r="J2524" s="1"/>
    </row>
    <row r="2525" spans="10:10" x14ac:dyDescent="0.25">
      <c r="J2525" s="1"/>
    </row>
    <row r="2526" spans="10:10" x14ac:dyDescent="0.25">
      <c r="J2526" s="1"/>
    </row>
    <row r="2527" spans="10:10" x14ac:dyDescent="0.25">
      <c r="J2527" s="1"/>
    </row>
    <row r="2528" spans="10:10" x14ac:dyDescent="0.25">
      <c r="J2528" s="1"/>
    </row>
    <row r="2529" spans="10:10" x14ac:dyDescent="0.25">
      <c r="J2529" s="1"/>
    </row>
    <row r="2530" spans="10:10" x14ac:dyDescent="0.25">
      <c r="J2530" s="1"/>
    </row>
    <row r="2531" spans="10:10" x14ac:dyDescent="0.25">
      <c r="J2531" s="1"/>
    </row>
    <row r="2532" spans="10:10" x14ac:dyDescent="0.25">
      <c r="J2532" s="1"/>
    </row>
    <row r="2533" spans="10:10" x14ac:dyDescent="0.25">
      <c r="J2533" s="1"/>
    </row>
    <row r="2534" spans="10:10" x14ac:dyDescent="0.25">
      <c r="J2534" s="1"/>
    </row>
    <row r="2535" spans="10:10" x14ac:dyDescent="0.25">
      <c r="J2535" s="1"/>
    </row>
    <row r="2536" spans="10:10" x14ac:dyDescent="0.25">
      <c r="J2536" s="1"/>
    </row>
    <row r="2537" spans="10:10" x14ac:dyDescent="0.25">
      <c r="J2537" s="1"/>
    </row>
    <row r="2538" spans="10:10" x14ac:dyDescent="0.25">
      <c r="J2538" s="1"/>
    </row>
    <row r="2539" spans="10:10" x14ac:dyDescent="0.25">
      <c r="J2539" s="1"/>
    </row>
    <row r="2540" spans="10:10" x14ac:dyDescent="0.25">
      <c r="J2540" s="1"/>
    </row>
    <row r="2541" spans="10:10" x14ac:dyDescent="0.25">
      <c r="J2541" s="1"/>
    </row>
    <row r="2542" spans="10:10" x14ac:dyDescent="0.25">
      <c r="J2542" s="1"/>
    </row>
    <row r="2543" spans="10:10" x14ac:dyDescent="0.25">
      <c r="J2543" s="1"/>
    </row>
    <row r="2544" spans="10:10" x14ac:dyDescent="0.25">
      <c r="J2544" s="1"/>
    </row>
    <row r="2545" spans="10:10" x14ac:dyDescent="0.25">
      <c r="J2545" s="1"/>
    </row>
    <row r="2546" spans="10:10" x14ac:dyDescent="0.25">
      <c r="J2546" s="1"/>
    </row>
    <row r="2547" spans="10:10" x14ac:dyDescent="0.25">
      <c r="J2547" s="1"/>
    </row>
    <row r="2548" spans="10:10" x14ac:dyDescent="0.25">
      <c r="J2548" s="1"/>
    </row>
    <row r="2549" spans="10:10" x14ac:dyDescent="0.25">
      <c r="J2549" s="1"/>
    </row>
    <row r="2550" spans="10:10" x14ac:dyDescent="0.25">
      <c r="J2550" s="1"/>
    </row>
    <row r="2551" spans="10:10" x14ac:dyDescent="0.25">
      <c r="J2551" s="1"/>
    </row>
    <row r="2552" spans="10:10" x14ac:dyDescent="0.25">
      <c r="J2552" s="1"/>
    </row>
    <row r="2553" spans="10:10" x14ac:dyDescent="0.25">
      <c r="J2553" s="1"/>
    </row>
    <row r="2554" spans="10:10" x14ac:dyDescent="0.25">
      <c r="J2554" s="1"/>
    </row>
    <row r="2555" spans="10:10" x14ac:dyDescent="0.25">
      <c r="J2555" s="1"/>
    </row>
    <row r="2556" spans="10:10" x14ac:dyDescent="0.25">
      <c r="J2556" s="1"/>
    </row>
    <row r="2557" spans="10:10" x14ac:dyDescent="0.25">
      <c r="J2557" s="1"/>
    </row>
    <row r="2558" spans="10:10" x14ac:dyDescent="0.25">
      <c r="J2558" s="1"/>
    </row>
    <row r="2559" spans="10:10" x14ac:dyDescent="0.25">
      <c r="J2559" s="1"/>
    </row>
    <row r="2560" spans="10:10" x14ac:dyDescent="0.25">
      <c r="J2560" s="1"/>
    </row>
    <row r="2561" spans="10:10" x14ac:dyDescent="0.25">
      <c r="J2561" s="1"/>
    </row>
    <row r="2562" spans="10:10" x14ac:dyDescent="0.25">
      <c r="J2562" s="1"/>
    </row>
    <row r="2563" spans="10:10" x14ac:dyDescent="0.25">
      <c r="J2563" s="1"/>
    </row>
    <row r="2564" spans="10:10" x14ac:dyDescent="0.25">
      <c r="J2564" s="1"/>
    </row>
    <row r="2565" spans="10:10" x14ac:dyDescent="0.25">
      <c r="J2565" s="1"/>
    </row>
    <row r="2566" spans="10:10" x14ac:dyDescent="0.25">
      <c r="J2566" s="1"/>
    </row>
    <row r="2567" spans="10:10" x14ac:dyDescent="0.25">
      <c r="J2567" s="1"/>
    </row>
    <row r="2568" spans="10:10" x14ac:dyDescent="0.25">
      <c r="J2568" s="1"/>
    </row>
    <row r="2569" spans="10:10" x14ac:dyDescent="0.25">
      <c r="J2569" s="1"/>
    </row>
    <row r="2570" spans="10:10" x14ac:dyDescent="0.25">
      <c r="J2570" s="1"/>
    </row>
    <row r="2571" spans="10:10" x14ac:dyDescent="0.25">
      <c r="J2571" s="1"/>
    </row>
    <row r="2572" spans="10:10" x14ac:dyDescent="0.25">
      <c r="J2572" s="1"/>
    </row>
    <row r="2573" spans="10:10" x14ac:dyDescent="0.25">
      <c r="J2573" s="1"/>
    </row>
    <row r="2574" spans="10:10" x14ac:dyDescent="0.25">
      <c r="J2574" s="1"/>
    </row>
    <row r="2575" spans="10:10" x14ac:dyDescent="0.25">
      <c r="J2575" s="1"/>
    </row>
    <row r="2576" spans="10:10" x14ac:dyDescent="0.25">
      <c r="J2576" s="1"/>
    </row>
    <row r="2577" spans="10:10" x14ac:dyDescent="0.25">
      <c r="J2577" s="1"/>
    </row>
    <row r="2578" spans="10:10" x14ac:dyDescent="0.25">
      <c r="J2578" s="1"/>
    </row>
    <row r="2579" spans="10:10" x14ac:dyDescent="0.25">
      <c r="J2579" s="1"/>
    </row>
    <row r="2580" spans="10:10" x14ac:dyDescent="0.25">
      <c r="J2580" s="1"/>
    </row>
    <row r="2581" spans="10:10" x14ac:dyDescent="0.25">
      <c r="J2581" s="1"/>
    </row>
    <row r="2582" spans="10:10" x14ac:dyDescent="0.25">
      <c r="J2582" s="1"/>
    </row>
    <row r="2583" spans="10:10" x14ac:dyDescent="0.25">
      <c r="J2583" s="1"/>
    </row>
    <row r="2584" spans="10:10" x14ac:dyDescent="0.25">
      <c r="J2584" s="1"/>
    </row>
    <row r="2585" spans="10:10" x14ac:dyDescent="0.25">
      <c r="J2585" s="1"/>
    </row>
    <row r="2586" spans="10:10" x14ac:dyDescent="0.25">
      <c r="J2586" s="1"/>
    </row>
    <row r="2587" spans="10:10" x14ac:dyDescent="0.25">
      <c r="J2587" s="1"/>
    </row>
    <row r="2588" spans="10:10" x14ac:dyDescent="0.25">
      <c r="J2588" s="1"/>
    </row>
    <row r="2589" spans="10:10" x14ac:dyDescent="0.25">
      <c r="J2589" s="1"/>
    </row>
    <row r="2590" spans="10:10" x14ac:dyDescent="0.25">
      <c r="J2590" s="1"/>
    </row>
    <row r="2591" spans="10:10" x14ac:dyDescent="0.25">
      <c r="J2591" s="1"/>
    </row>
    <row r="2592" spans="10:10" x14ac:dyDescent="0.25">
      <c r="J2592" s="1"/>
    </row>
    <row r="2593" spans="10:10" x14ac:dyDescent="0.25">
      <c r="J2593" s="1"/>
    </row>
    <row r="2594" spans="10:10" x14ac:dyDescent="0.25">
      <c r="J2594" s="1"/>
    </row>
    <row r="2595" spans="10:10" x14ac:dyDescent="0.25">
      <c r="J2595" s="1"/>
    </row>
    <row r="2596" spans="10:10" x14ac:dyDescent="0.25">
      <c r="J2596" s="1"/>
    </row>
    <row r="2597" spans="10:10" x14ac:dyDescent="0.25">
      <c r="J2597" s="1"/>
    </row>
    <row r="2598" spans="10:10" x14ac:dyDescent="0.25">
      <c r="J2598" s="1"/>
    </row>
    <row r="2599" spans="10:10" x14ac:dyDescent="0.25">
      <c r="J2599" s="1"/>
    </row>
    <row r="2600" spans="10:10" x14ac:dyDescent="0.25">
      <c r="J2600" s="1"/>
    </row>
    <row r="2601" spans="10:10" x14ac:dyDescent="0.25">
      <c r="J2601" s="1"/>
    </row>
    <row r="2602" spans="10:10" x14ac:dyDescent="0.25">
      <c r="J2602" s="1"/>
    </row>
    <row r="2603" spans="10:10" x14ac:dyDescent="0.25">
      <c r="J2603" s="1"/>
    </row>
    <row r="2604" spans="10:10" x14ac:dyDescent="0.25">
      <c r="J2604" s="1"/>
    </row>
    <row r="2605" spans="10:10" x14ac:dyDescent="0.25">
      <c r="J2605" s="1"/>
    </row>
    <row r="2606" spans="10:10" x14ac:dyDescent="0.25">
      <c r="J2606" s="1"/>
    </row>
    <row r="2607" spans="10:10" x14ac:dyDescent="0.25">
      <c r="J2607" s="1"/>
    </row>
    <row r="2608" spans="10:10" x14ac:dyDescent="0.25">
      <c r="J2608" s="1"/>
    </row>
    <row r="2609" spans="10:10" x14ac:dyDescent="0.25">
      <c r="J2609" s="1"/>
    </row>
    <row r="2610" spans="10:10" x14ac:dyDescent="0.25">
      <c r="J2610" s="1"/>
    </row>
    <row r="2611" spans="10:10" x14ac:dyDescent="0.25">
      <c r="J2611" s="1"/>
    </row>
    <row r="2612" spans="10:10" x14ac:dyDescent="0.25">
      <c r="J2612" s="1"/>
    </row>
    <row r="2613" spans="10:10" x14ac:dyDescent="0.25">
      <c r="J2613" s="1"/>
    </row>
    <row r="2614" spans="10:10" x14ac:dyDescent="0.25">
      <c r="J2614" s="1"/>
    </row>
    <row r="2615" spans="10:10" x14ac:dyDescent="0.25">
      <c r="J2615" s="1"/>
    </row>
    <row r="2616" spans="10:10" x14ac:dyDescent="0.25">
      <c r="J2616" s="1"/>
    </row>
    <row r="2617" spans="10:10" x14ac:dyDescent="0.25">
      <c r="J2617" s="1"/>
    </row>
    <row r="2618" spans="10:10" x14ac:dyDescent="0.25">
      <c r="J2618" s="1"/>
    </row>
    <row r="2619" spans="10:10" x14ac:dyDescent="0.25">
      <c r="J2619" s="1"/>
    </row>
    <row r="2620" spans="10:10" x14ac:dyDescent="0.25">
      <c r="J2620" s="1"/>
    </row>
    <row r="2621" spans="10:10" x14ac:dyDescent="0.25">
      <c r="J2621" s="1"/>
    </row>
    <row r="2622" spans="10:10" x14ac:dyDescent="0.25">
      <c r="J2622" s="1"/>
    </row>
    <row r="2623" spans="10:10" x14ac:dyDescent="0.25">
      <c r="J2623" s="1"/>
    </row>
    <row r="2624" spans="10:10" x14ac:dyDescent="0.25">
      <c r="J2624" s="1"/>
    </row>
    <row r="2625" spans="10:10" x14ac:dyDescent="0.25">
      <c r="J2625" s="1"/>
    </row>
    <row r="2626" spans="10:10" x14ac:dyDescent="0.25">
      <c r="J2626" s="1"/>
    </row>
    <row r="2627" spans="10:10" x14ac:dyDescent="0.25">
      <c r="J2627" s="1"/>
    </row>
    <row r="2628" spans="10:10" x14ac:dyDescent="0.25">
      <c r="J2628" s="1"/>
    </row>
    <row r="2629" spans="10:10" x14ac:dyDescent="0.25">
      <c r="J2629" s="1"/>
    </row>
    <row r="2630" spans="10:10" x14ac:dyDescent="0.25">
      <c r="J2630" s="1"/>
    </row>
    <row r="2631" spans="10:10" x14ac:dyDescent="0.25">
      <c r="J2631" s="1"/>
    </row>
    <row r="2632" spans="10:10" x14ac:dyDescent="0.25">
      <c r="J2632" s="1"/>
    </row>
    <row r="2633" spans="10:10" x14ac:dyDescent="0.25">
      <c r="J2633" s="1"/>
    </row>
    <row r="2634" spans="10:10" x14ac:dyDescent="0.25">
      <c r="J2634" s="1"/>
    </row>
    <row r="2635" spans="10:10" x14ac:dyDescent="0.25">
      <c r="J2635" s="1"/>
    </row>
    <row r="2636" spans="10:10" x14ac:dyDescent="0.25">
      <c r="J2636" s="1"/>
    </row>
    <row r="2637" spans="10:10" x14ac:dyDescent="0.25">
      <c r="J2637" s="1"/>
    </row>
    <row r="2638" spans="10:10" x14ac:dyDescent="0.25">
      <c r="J2638" s="1"/>
    </row>
    <row r="2639" spans="10:10" x14ac:dyDescent="0.25">
      <c r="J2639" s="1"/>
    </row>
    <row r="2640" spans="10:10" x14ac:dyDescent="0.25">
      <c r="J2640" s="1"/>
    </row>
    <row r="2641" spans="10:10" x14ac:dyDescent="0.25">
      <c r="J2641" s="1"/>
    </row>
    <row r="2642" spans="10:10" x14ac:dyDescent="0.25">
      <c r="J2642" s="1"/>
    </row>
    <row r="2643" spans="10:10" x14ac:dyDescent="0.25">
      <c r="J2643" s="1"/>
    </row>
    <row r="2644" spans="10:10" x14ac:dyDescent="0.25">
      <c r="J2644" s="1"/>
    </row>
    <row r="2645" spans="10:10" x14ac:dyDescent="0.25">
      <c r="J2645" s="1"/>
    </row>
    <row r="2646" spans="10:10" x14ac:dyDescent="0.25">
      <c r="J2646" s="1"/>
    </row>
    <row r="2647" spans="10:10" x14ac:dyDescent="0.25">
      <c r="J2647" s="1"/>
    </row>
    <row r="2648" spans="10:10" x14ac:dyDescent="0.25">
      <c r="J2648" s="1"/>
    </row>
    <row r="2649" spans="10:10" x14ac:dyDescent="0.25">
      <c r="J2649" s="1"/>
    </row>
    <row r="2650" spans="10:10" x14ac:dyDescent="0.25">
      <c r="J2650" s="1"/>
    </row>
    <row r="2651" spans="10:10" x14ac:dyDescent="0.25">
      <c r="J2651" s="1"/>
    </row>
    <row r="2652" spans="10:10" x14ac:dyDescent="0.25">
      <c r="J2652" s="1"/>
    </row>
    <row r="2653" spans="10:10" x14ac:dyDescent="0.25">
      <c r="J2653" s="1"/>
    </row>
    <row r="2654" spans="10:10" x14ac:dyDescent="0.25">
      <c r="J2654" s="1"/>
    </row>
    <row r="2655" spans="10:10" x14ac:dyDescent="0.25">
      <c r="J2655" s="1"/>
    </row>
    <row r="2656" spans="10:10" x14ac:dyDescent="0.25">
      <c r="J2656" s="1"/>
    </row>
    <row r="2657" spans="10:10" x14ac:dyDescent="0.25">
      <c r="J2657" s="1"/>
    </row>
    <row r="2658" spans="10:10" x14ac:dyDescent="0.25">
      <c r="J2658" s="1"/>
    </row>
    <row r="2659" spans="10:10" x14ac:dyDescent="0.25">
      <c r="J2659" s="1"/>
    </row>
    <row r="2660" spans="10:10" x14ac:dyDescent="0.25">
      <c r="J2660" s="1"/>
    </row>
    <row r="2661" spans="10:10" x14ac:dyDescent="0.25">
      <c r="J2661" s="1"/>
    </row>
    <row r="2662" spans="10:10" x14ac:dyDescent="0.25">
      <c r="J2662" s="1"/>
    </row>
    <row r="2663" spans="10:10" x14ac:dyDescent="0.25">
      <c r="J2663" s="1"/>
    </row>
    <row r="2664" spans="10:10" x14ac:dyDescent="0.25">
      <c r="J2664" s="1"/>
    </row>
    <row r="2665" spans="10:10" x14ac:dyDescent="0.25">
      <c r="J2665" s="1"/>
    </row>
    <row r="2666" spans="10:10" x14ac:dyDescent="0.25">
      <c r="J2666" s="1"/>
    </row>
    <row r="2667" spans="10:10" x14ac:dyDescent="0.25">
      <c r="J2667" s="1"/>
    </row>
    <row r="2668" spans="10:10" x14ac:dyDescent="0.25">
      <c r="J2668" s="1"/>
    </row>
    <row r="2669" spans="10:10" x14ac:dyDescent="0.25">
      <c r="J2669" s="1"/>
    </row>
    <row r="2670" spans="10:10" x14ac:dyDescent="0.25">
      <c r="J2670" s="1"/>
    </row>
    <row r="2671" spans="10:10" x14ac:dyDescent="0.25">
      <c r="J2671" s="1"/>
    </row>
    <row r="2672" spans="10:10" x14ac:dyDescent="0.25">
      <c r="J2672" s="1"/>
    </row>
    <row r="2673" spans="10:10" x14ac:dyDescent="0.25">
      <c r="J2673" s="1"/>
    </row>
    <row r="2674" spans="10:10" x14ac:dyDescent="0.25">
      <c r="J2674" s="1"/>
    </row>
    <row r="2675" spans="10:10" x14ac:dyDescent="0.25">
      <c r="J2675" s="1"/>
    </row>
    <row r="2676" spans="10:10" x14ac:dyDescent="0.25">
      <c r="J2676" s="1"/>
    </row>
    <row r="2677" spans="10:10" x14ac:dyDescent="0.25">
      <c r="J2677" s="1"/>
    </row>
    <row r="2678" spans="10:10" x14ac:dyDescent="0.25">
      <c r="J2678" s="1"/>
    </row>
    <row r="2679" spans="10:10" x14ac:dyDescent="0.25">
      <c r="J2679" s="1"/>
    </row>
    <row r="2680" spans="10:10" x14ac:dyDescent="0.25">
      <c r="J2680" s="1"/>
    </row>
    <row r="2681" spans="10:10" x14ac:dyDescent="0.25">
      <c r="J2681" s="1"/>
    </row>
    <row r="2682" spans="10:10" x14ac:dyDescent="0.25">
      <c r="J2682" s="1"/>
    </row>
    <row r="2683" spans="10:10" x14ac:dyDescent="0.25">
      <c r="J2683" s="1"/>
    </row>
    <row r="2684" spans="10:10" x14ac:dyDescent="0.25">
      <c r="J2684" s="1"/>
    </row>
    <row r="2685" spans="10:10" x14ac:dyDescent="0.25">
      <c r="J2685" s="1"/>
    </row>
    <row r="2686" spans="10:10" x14ac:dyDescent="0.25">
      <c r="J2686" s="1"/>
    </row>
    <row r="2687" spans="10:10" x14ac:dyDescent="0.25">
      <c r="J2687" s="1"/>
    </row>
    <row r="2688" spans="10:10" x14ac:dyDescent="0.25">
      <c r="J2688" s="1"/>
    </row>
    <row r="2689" spans="10:10" x14ac:dyDescent="0.25">
      <c r="J2689" s="1"/>
    </row>
    <row r="2690" spans="10:10" x14ac:dyDescent="0.25">
      <c r="J2690" s="1"/>
    </row>
    <row r="2691" spans="10:10" x14ac:dyDescent="0.25">
      <c r="J2691" s="1"/>
    </row>
    <row r="2692" spans="10:10" x14ac:dyDescent="0.25">
      <c r="J2692" s="1"/>
    </row>
    <row r="2693" spans="10:10" x14ac:dyDescent="0.25">
      <c r="J2693" s="1"/>
    </row>
    <row r="2694" spans="10:10" x14ac:dyDescent="0.25">
      <c r="J2694" s="1"/>
    </row>
    <row r="2695" spans="10:10" x14ac:dyDescent="0.25">
      <c r="J2695" s="1"/>
    </row>
    <row r="2696" spans="10:10" x14ac:dyDescent="0.25">
      <c r="J2696" s="1"/>
    </row>
    <row r="2697" spans="10:10" x14ac:dyDescent="0.25">
      <c r="J2697" s="1"/>
    </row>
    <row r="2698" spans="10:10" x14ac:dyDescent="0.25">
      <c r="J2698" s="1"/>
    </row>
    <row r="2699" spans="10:10" x14ac:dyDescent="0.25">
      <c r="J2699" s="1"/>
    </row>
    <row r="2700" spans="10:10" x14ac:dyDescent="0.25">
      <c r="J2700" s="1"/>
    </row>
    <row r="2701" spans="10:10" x14ac:dyDescent="0.25">
      <c r="J2701" s="1"/>
    </row>
    <row r="2702" spans="10:10" x14ac:dyDescent="0.25">
      <c r="J2702" s="1"/>
    </row>
    <row r="2703" spans="10:10" x14ac:dyDescent="0.25">
      <c r="J2703" s="1"/>
    </row>
    <row r="2704" spans="10:10" x14ac:dyDescent="0.25">
      <c r="J2704" s="1"/>
    </row>
    <row r="2705" spans="10:10" x14ac:dyDescent="0.25">
      <c r="J2705" s="1"/>
    </row>
    <row r="2706" spans="10:10" x14ac:dyDescent="0.25">
      <c r="J2706" s="1"/>
    </row>
    <row r="2707" spans="10:10" x14ac:dyDescent="0.25">
      <c r="J2707" s="1"/>
    </row>
    <row r="2708" spans="10:10" x14ac:dyDescent="0.25">
      <c r="J2708" s="1"/>
    </row>
    <row r="2709" spans="10:10" x14ac:dyDescent="0.25">
      <c r="J2709" s="1"/>
    </row>
    <row r="2710" spans="10:10" x14ac:dyDescent="0.25">
      <c r="J2710" s="1"/>
    </row>
    <row r="2711" spans="10:10" x14ac:dyDescent="0.25">
      <c r="J2711" s="1"/>
    </row>
    <row r="2712" spans="10:10" x14ac:dyDescent="0.25">
      <c r="J2712" s="1"/>
    </row>
    <row r="2713" spans="10:10" x14ac:dyDescent="0.25">
      <c r="J2713" s="1"/>
    </row>
    <row r="2714" spans="10:10" x14ac:dyDescent="0.25">
      <c r="J2714" s="1"/>
    </row>
    <row r="2715" spans="10:10" x14ac:dyDescent="0.25">
      <c r="J2715" s="1"/>
    </row>
    <row r="2716" spans="10:10" x14ac:dyDescent="0.25">
      <c r="J2716" s="1"/>
    </row>
    <row r="2717" spans="10:10" x14ac:dyDescent="0.25">
      <c r="J2717" s="1"/>
    </row>
    <row r="2718" spans="10:10" x14ac:dyDescent="0.25">
      <c r="J2718" s="1"/>
    </row>
    <row r="2719" spans="10:10" x14ac:dyDescent="0.25">
      <c r="J2719" s="1"/>
    </row>
    <row r="2720" spans="10:10" x14ac:dyDescent="0.25">
      <c r="J2720" s="1"/>
    </row>
    <row r="2721" spans="10:10" x14ac:dyDescent="0.25">
      <c r="J2721" s="1"/>
    </row>
    <row r="2722" spans="10:10" x14ac:dyDescent="0.25">
      <c r="J2722" s="1"/>
    </row>
    <row r="2723" spans="10:10" x14ac:dyDescent="0.25">
      <c r="J2723" s="1"/>
    </row>
    <row r="2724" spans="10:10" x14ac:dyDescent="0.25">
      <c r="J2724" s="1"/>
    </row>
    <row r="2725" spans="10:10" x14ac:dyDescent="0.25">
      <c r="J2725" s="1"/>
    </row>
    <row r="2726" spans="10:10" x14ac:dyDescent="0.25">
      <c r="J2726" s="1"/>
    </row>
    <row r="2727" spans="10:10" x14ac:dyDescent="0.25">
      <c r="J2727" s="1"/>
    </row>
    <row r="2728" spans="10:10" x14ac:dyDescent="0.25">
      <c r="J2728" s="1"/>
    </row>
    <row r="2729" spans="10:10" x14ac:dyDescent="0.25">
      <c r="J2729" s="1"/>
    </row>
    <row r="2730" spans="10:10" x14ac:dyDescent="0.25">
      <c r="J2730" s="1"/>
    </row>
    <row r="2731" spans="10:10" x14ac:dyDescent="0.25">
      <c r="J2731" s="1"/>
    </row>
    <row r="2732" spans="10:10" x14ac:dyDescent="0.25">
      <c r="J2732" s="1"/>
    </row>
    <row r="2733" spans="10:10" x14ac:dyDescent="0.25">
      <c r="J2733" s="1"/>
    </row>
    <row r="2734" spans="10:10" x14ac:dyDescent="0.25">
      <c r="J2734" s="1"/>
    </row>
    <row r="2735" spans="10:10" x14ac:dyDescent="0.25">
      <c r="J2735" s="1"/>
    </row>
    <row r="2736" spans="10:10" x14ac:dyDescent="0.25">
      <c r="J2736" s="1"/>
    </row>
    <row r="2737" spans="10:10" x14ac:dyDescent="0.25">
      <c r="J2737" s="1"/>
    </row>
    <row r="2738" spans="10:10" x14ac:dyDescent="0.25">
      <c r="J2738" s="1"/>
    </row>
    <row r="2739" spans="10:10" x14ac:dyDescent="0.25">
      <c r="J2739" s="1"/>
    </row>
    <row r="2740" spans="10:10" x14ac:dyDescent="0.25">
      <c r="J2740" s="1"/>
    </row>
    <row r="2741" spans="10:10" x14ac:dyDescent="0.25">
      <c r="J2741" s="1"/>
    </row>
    <row r="2742" spans="10:10" x14ac:dyDescent="0.25">
      <c r="J2742" s="1"/>
    </row>
    <row r="2743" spans="10:10" x14ac:dyDescent="0.25">
      <c r="J2743" s="1"/>
    </row>
    <row r="2744" spans="10:10" x14ac:dyDescent="0.25">
      <c r="J2744" s="1"/>
    </row>
    <row r="2745" spans="10:10" x14ac:dyDescent="0.25">
      <c r="J2745" s="1"/>
    </row>
    <row r="2746" spans="10:10" x14ac:dyDescent="0.25">
      <c r="J2746" s="1"/>
    </row>
    <row r="2747" spans="10:10" x14ac:dyDescent="0.25">
      <c r="J2747" s="1"/>
    </row>
    <row r="2748" spans="10:10" x14ac:dyDescent="0.25">
      <c r="J2748" s="1"/>
    </row>
    <row r="2749" spans="10:10" x14ac:dyDescent="0.25">
      <c r="J2749" s="1"/>
    </row>
    <row r="2750" spans="10:10" x14ac:dyDescent="0.25">
      <c r="J2750" s="1"/>
    </row>
    <row r="2751" spans="10:10" x14ac:dyDescent="0.25">
      <c r="J2751" s="1"/>
    </row>
    <row r="2752" spans="10:10" x14ac:dyDescent="0.25">
      <c r="J2752" s="1"/>
    </row>
    <row r="2753" spans="10:10" x14ac:dyDescent="0.25">
      <c r="J2753" s="1"/>
    </row>
    <row r="2754" spans="10:10" x14ac:dyDescent="0.25">
      <c r="J2754" s="1"/>
    </row>
    <row r="2755" spans="10:10" x14ac:dyDescent="0.25">
      <c r="J2755" s="1"/>
    </row>
    <row r="2756" spans="10:10" x14ac:dyDescent="0.25">
      <c r="J2756" s="1"/>
    </row>
    <row r="2757" spans="10:10" x14ac:dyDescent="0.25">
      <c r="J2757" s="1"/>
    </row>
    <row r="2758" spans="10:10" x14ac:dyDescent="0.25">
      <c r="J2758" s="1"/>
    </row>
    <row r="2759" spans="10:10" x14ac:dyDescent="0.25">
      <c r="J2759" s="1"/>
    </row>
    <row r="2760" spans="10:10" x14ac:dyDescent="0.25">
      <c r="J2760" s="1"/>
    </row>
    <row r="2761" spans="10:10" x14ac:dyDescent="0.25">
      <c r="J2761" s="1"/>
    </row>
    <row r="2762" spans="10:10" x14ac:dyDescent="0.25">
      <c r="J2762" s="1"/>
    </row>
    <row r="2763" spans="10:10" x14ac:dyDescent="0.25">
      <c r="J2763" s="1"/>
    </row>
    <row r="2764" spans="10:10" x14ac:dyDescent="0.25">
      <c r="J2764" s="1"/>
    </row>
    <row r="2765" spans="10:10" x14ac:dyDescent="0.25">
      <c r="J2765" s="1"/>
    </row>
    <row r="2766" spans="10:10" x14ac:dyDescent="0.25">
      <c r="J2766" s="1"/>
    </row>
    <row r="2767" spans="10:10" x14ac:dyDescent="0.25">
      <c r="J2767" s="1"/>
    </row>
    <row r="2768" spans="10:10" x14ac:dyDescent="0.25">
      <c r="J2768" s="1"/>
    </row>
    <row r="2769" spans="10:10" x14ac:dyDescent="0.25">
      <c r="J2769" s="1"/>
    </row>
    <row r="2770" spans="10:10" x14ac:dyDescent="0.25">
      <c r="J2770" s="1"/>
    </row>
    <row r="2771" spans="10:10" x14ac:dyDescent="0.25">
      <c r="J2771" s="1"/>
    </row>
    <row r="2772" spans="10:10" x14ac:dyDescent="0.25">
      <c r="J2772" s="1"/>
    </row>
    <row r="2773" spans="10:10" x14ac:dyDescent="0.25">
      <c r="J2773" s="1"/>
    </row>
    <row r="2774" spans="10:10" x14ac:dyDescent="0.25">
      <c r="J2774" s="1"/>
    </row>
    <row r="2775" spans="10:10" x14ac:dyDescent="0.25">
      <c r="J2775" s="1"/>
    </row>
    <row r="2776" spans="10:10" x14ac:dyDescent="0.25">
      <c r="J2776" s="1"/>
    </row>
    <row r="2777" spans="10:10" x14ac:dyDescent="0.25">
      <c r="J2777" s="1"/>
    </row>
    <row r="2778" spans="10:10" x14ac:dyDescent="0.25">
      <c r="J2778" s="1"/>
    </row>
    <row r="2779" spans="10:10" x14ac:dyDescent="0.25">
      <c r="J2779" s="1"/>
    </row>
    <row r="2780" spans="10:10" x14ac:dyDescent="0.25">
      <c r="J2780" s="1"/>
    </row>
    <row r="2781" spans="10:10" x14ac:dyDescent="0.25">
      <c r="J2781" s="1"/>
    </row>
    <row r="2782" spans="10:10" x14ac:dyDescent="0.25">
      <c r="J2782" s="1"/>
    </row>
    <row r="2783" spans="10:10" x14ac:dyDescent="0.25">
      <c r="J2783" s="1"/>
    </row>
    <row r="2784" spans="10:10" x14ac:dyDescent="0.25">
      <c r="J2784" s="1"/>
    </row>
    <row r="2785" spans="10:10" x14ac:dyDescent="0.25">
      <c r="J2785" s="1"/>
    </row>
    <row r="2786" spans="10:10" x14ac:dyDescent="0.25">
      <c r="J2786" s="1"/>
    </row>
    <row r="2787" spans="10:10" x14ac:dyDescent="0.25">
      <c r="J2787" s="1"/>
    </row>
    <row r="2788" spans="10:10" x14ac:dyDescent="0.25">
      <c r="J2788" s="1"/>
    </row>
    <row r="2789" spans="10:10" x14ac:dyDescent="0.25">
      <c r="J2789" s="1"/>
    </row>
    <row r="2790" spans="10:10" x14ac:dyDescent="0.25">
      <c r="J2790" s="1"/>
    </row>
    <row r="2791" spans="10:10" x14ac:dyDescent="0.25">
      <c r="J2791" s="1"/>
    </row>
    <row r="2792" spans="10:10" x14ac:dyDescent="0.25">
      <c r="J2792" s="1"/>
    </row>
    <row r="2793" spans="10:10" x14ac:dyDescent="0.25">
      <c r="J2793" s="1"/>
    </row>
    <row r="2794" spans="10:10" x14ac:dyDescent="0.25">
      <c r="J2794" s="1"/>
    </row>
    <row r="2795" spans="10:10" x14ac:dyDescent="0.25">
      <c r="J2795" s="1"/>
    </row>
    <row r="2796" spans="10:10" x14ac:dyDescent="0.25">
      <c r="J2796" s="1"/>
    </row>
    <row r="2797" spans="10:10" x14ac:dyDescent="0.25">
      <c r="J2797" s="1"/>
    </row>
    <row r="2798" spans="10:10" x14ac:dyDescent="0.25">
      <c r="J2798" s="1"/>
    </row>
    <row r="2799" spans="10:10" x14ac:dyDescent="0.25">
      <c r="J2799" s="1"/>
    </row>
    <row r="2800" spans="10:10" x14ac:dyDescent="0.25">
      <c r="J2800" s="1"/>
    </row>
    <row r="2801" spans="10:10" x14ac:dyDescent="0.25">
      <c r="J2801" s="1"/>
    </row>
    <row r="2802" spans="10:10" x14ac:dyDescent="0.25">
      <c r="J2802" s="1"/>
    </row>
    <row r="2803" spans="10:10" x14ac:dyDescent="0.25">
      <c r="J2803" s="1"/>
    </row>
    <row r="2804" spans="10:10" x14ac:dyDescent="0.25">
      <c r="J2804" s="1"/>
    </row>
    <row r="2805" spans="10:10" x14ac:dyDescent="0.25">
      <c r="J2805" s="1"/>
    </row>
    <row r="2806" spans="10:10" x14ac:dyDescent="0.25">
      <c r="J2806" s="1"/>
    </row>
    <row r="2807" spans="10:10" x14ac:dyDescent="0.25">
      <c r="J2807" s="1"/>
    </row>
    <row r="2808" spans="10:10" x14ac:dyDescent="0.25">
      <c r="J2808" s="1"/>
    </row>
    <row r="2809" spans="10:10" x14ac:dyDescent="0.25">
      <c r="J2809" s="1"/>
    </row>
    <row r="2810" spans="10:10" x14ac:dyDescent="0.25">
      <c r="J2810" s="1"/>
    </row>
    <row r="2811" spans="10:10" x14ac:dyDescent="0.25">
      <c r="J2811" s="1"/>
    </row>
    <row r="2812" spans="10:10" x14ac:dyDescent="0.25">
      <c r="J2812" s="1"/>
    </row>
    <row r="2813" spans="10:10" x14ac:dyDescent="0.25">
      <c r="J2813" s="1"/>
    </row>
    <row r="2814" spans="10:10" x14ac:dyDescent="0.25">
      <c r="J2814" s="1"/>
    </row>
    <row r="2815" spans="10:10" x14ac:dyDescent="0.25">
      <c r="J2815" s="1"/>
    </row>
    <row r="2816" spans="10:10" x14ac:dyDescent="0.25">
      <c r="J2816" s="1"/>
    </row>
    <row r="2817" spans="10:10" x14ac:dyDescent="0.25">
      <c r="J2817" s="1"/>
    </row>
    <row r="2818" spans="10:10" x14ac:dyDescent="0.25">
      <c r="J2818" s="1"/>
    </row>
    <row r="2819" spans="10:10" x14ac:dyDescent="0.25">
      <c r="J2819" s="1"/>
    </row>
    <row r="2820" spans="10:10" x14ac:dyDescent="0.25">
      <c r="J2820" s="1"/>
    </row>
    <row r="2821" spans="10:10" x14ac:dyDescent="0.25">
      <c r="J2821" s="1"/>
    </row>
    <row r="2822" spans="10:10" x14ac:dyDescent="0.25">
      <c r="J2822" s="1"/>
    </row>
    <row r="2823" spans="10:10" x14ac:dyDescent="0.25">
      <c r="J2823" s="1"/>
    </row>
    <row r="2824" spans="10:10" x14ac:dyDescent="0.25">
      <c r="J2824" s="1"/>
    </row>
    <row r="2825" spans="10:10" x14ac:dyDescent="0.25">
      <c r="J2825" s="1"/>
    </row>
    <row r="2826" spans="10:10" x14ac:dyDescent="0.25">
      <c r="J2826" s="1"/>
    </row>
    <row r="2827" spans="10:10" x14ac:dyDescent="0.25">
      <c r="J2827" s="1"/>
    </row>
    <row r="2828" spans="10:10" x14ac:dyDescent="0.25">
      <c r="J2828" s="1"/>
    </row>
    <row r="2829" spans="10:10" x14ac:dyDescent="0.25">
      <c r="J2829" s="1"/>
    </row>
    <row r="2830" spans="10:10" x14ac:dyDescent="0.25">
      <c r="J2830" s="1"/>
    </row>
    <row r="2831" spans="10:10" x14ac:dyDescent="0.25">
      <c r="J2831" s="1"/>
    </row>
    <row r="2832" spans="10:10" x14ac:dyDescent="0.25">
      <c r="J2832" s="1"/>
    </row>
    <row r="2833" spans="10:10" x14ac:dyDescent="0.25">
      <c r="J2833" s="1"/>
    </row>
    <row r="2834" spans="10:10" x14ac:dyDescent="0.25">
      <c r="J2834" s="1"/>
    </row>
    <row r="2835" spans="10:10" x14ac:dyDescent="0.25">
      <c r="J2835" s="1"/>
    </row>
    <row r="2836" spans="10:10" x14ac:dyDescent="0.25">
      <c r="J2836" s="1"/>
    </row>
    <row r="2837" spans="10:10" x14ac:dyDescent="0.25">
      <c r="J2837" s="1"/>
    </row>
    <row r="2838" spans="10:10" x14ac:dyDescent="0.25">
      <c r="J2838" s="1"/>
    </row>
    <row r="2839" spans="10:10" x14ac:dyDescent="0.25">
      <c r="J2839" s="1"/>
    </row>
    <row r="2840" spans="10:10" x14ac:dyDescent="0.25">
      <c r="J2840" s="1"/>
    </row>
    <row r="2841" spans="10:10" x14ac:dyDescent="0.25">
      <c r="J2841" s="1"/>
    </row>
    <row r="2842" spans="10:10" x14ac:dyDescent="0.25">
      <c r="J2842" s="1"/>
    </row>
    <row r="2843" spans="10:10" x14ac:dyDescent="0.25">
      <c r="J2843" s="1"/>
    </row>
    <row r="2844" spans="10:10" x14ac:dyDescent="0.25">
      <c r="J2844" s="1"/>
    </row>
    <row r="2845" spans="10:10" x14ac:dyDescent="0.25">
      <c r="J2845" s="1"/>
    </row>
    <row r="2846" spans="10:10" x14ac:dyDescent="0.25">
      <c r="J2846" s="1"/>
    </row>
    <row r="2847" spans="10:10" x14ac:dyDescent="0.25">
      <c r="J2847" s="1"/>
    </row>
    <row r="2848" spans="10:10" x14ac:dyDescent="0.25">
      <c r="J2848" s="1"/>
    </row>
    <row r="2849" spans="10:10" x14ac:dyDescent="0.25">
      <c r="J2849" s="1"/>
    </row>
    <row r="2850" spans="10:10" x14ac:dyDescent="0.25">
      <c r="J2850" s="1"/>
    </row>
    <row r="2851" spans="10:10" x14ac:dyDescent="0.25">
      <c r="J2851" s="1"/>
    </row>
    <row r="2852" spans="10:10" x14ac:dyDescent="0.25">
      <c r="J2852" s="1"/>
    </row>
    <row r="2853" spans="10:10" x14ac:dyDescent="0.25">
      <c r="J2853" s="1"/>
    </row>
    <row r="2854" spans="10:10" x14ac:dyDescent="0.25">
      <c r="J2854" s="1"/>
    </row>
    <row r="2855" spans="10:10" x14ac:dyDescent="0.25">
      <c r="J2855" s="1"/>
    </row>
    <row r="2856" spans="10:10" x14ac:dyDescent="0.25">
      <c r="J2856" s="1"/>
    </row>
    <row r="2857" spans="10:10" x14ac:dyDescent="0.25">
      <c r="J2857" s="1"/>
    </row>
    <row r="2858" spans="10:10" x14ac:dyDescent="0.25">
      <c r="J2858" s="1"/>
    </row>
    <row r="2859" spans="10:10" x14ac:dyDescent="0.25">
      <c r="J2859" s="1"/>
    </row>
    <row r="2860" spans="10:10" x14ac:dyDescent="0.25">
      <c r="J2860" s="1"/>
    </row>
    <row r="2861" spans="10:10" x14ac:dyDescent="0.25">
      <c r="J2861" s="1"/>
    </row>
    <row r="2862" spans="10:10" x14ac:dyDescent="0.25">
      <c r="J2862" s="1"/>
    </row>
    <row r="2863" spans="10:10" x14ac:dyDescent="0.25">
      <c r="J2863" s="1"/>
    </row>
    <row r="2864" spans="10:10" x14ac:dyDescent="0.25">
      <c r="J2864" s="1"/>
    </row>
    <row r="2865" spans="10:10" x14ac:dyDescent="0.25">
      <c r="J2865" s="1"/>
    </row>
    <row r="2866" spans="10:10" x14ac:dyDescent="0.25">
      <c r="J2866" s="1"/>
    </row>
    <row r="2867" spans="10:10" x14ac:dyDescent="0.25">
      <c r="J2867" s="1"/>
    </row>
    <row r="2868" spans="10:10" x14ac:dyDescent="0.25">
      <c r="J2868" s="1"/>
    </row>
    <row r="2869" spans="10:10" x14ac:dyDescent="0.25">
      <c r="J2869" s="1"/>
    </row>
    <row r="2870" spans="10:10" x14ac:dyDescent="0.25">
      <c r="J2870" s="1"/>
    </row>
    <row r="2871" spans="10:10" x14ac:dyDescent="0.25">
      <c r="J2871" s="1"/>
    </row>
    <row r="2872" spans="10:10" x14ac:dyDescent="0.25">
      <c r="J2872" s="1"/>
    </row>
    <row r="2873" spans="10:10" x14ac:dyDescent="0.25">
      <c r="J2873" s="1"/>
    </row>
    <row r="2874" spans="10:10" x14ac:dyDescent="0.25">
      <c r="J2874" s="1"/>
    </row>
    <row r="2875" spans="10:10" x14ac:dyDescent="0.25">
      <c r="J2875" s="1"/>
    </row>
    <row r="2876" spans="10:10" x14ac:dyDescent="0.25">
      <c r="J2876" s="1"/>
    </row>
    <row r="2877" spans="10:10" x14ac:dyDescent="0.25">
      <c r="J2877" s="1"/>
    </row>
    <row r="2878" spans="10:10" x14ac:dyDescent="0.25">
      <c r="J2878" s="1"/>
    </row>
    <row r="2879" spans="10:10" x14ac:dyDescent="0.25">
      <c r="J2879" s="1"/>
    </row>
    <row r="2880" spans="10:10" x14ac:dyDescent="0.25">
      <c r="J2880" s="1"/>
    </row>
    <row r="2881" spans="10:10" x14ac:dyDescent="0.25">
      <c r="J2881" s="1"/>
    </row>
    <row r="2882" spans="10:10" x14ac:dyDescent="0.25">
      <c r="J2882" s="1"/>
    </row>
    <row r="2883" spans="10:10" x14ac:dyDescent="0.25">
      <c r="J2883" s="1"/>
    </row>
    <row r="2884" spans="10:10" x14ac:dyDescent="0.25">
      <c r="J2884" s="1"/>
    </row>
    <row r="2885" spans="10:10" x14ac:dyDescent="0.25">
      <c r="J2885" s="1"/>
    </row>
    <row r="2886" spans="10:10" x14ac:dyDescent="0.25">
      <c r="J2886" s="1"/>
    </row>
    <row r="2887" spans="10:10" x14ac:dyDescent="0.25">
      <c r="J2887" s="1"/>
    </row>
    <row r="2888" spans="10:10" x14ac:dyDescent="0.25">
      <c r="J2888" s="1"/>
    </row>
    <row r="2889" spans="10:10" x14ac:dyDescent="0.25">
      <c r="J2889" s="1"/>
    </row>
    <row r="2890" spans="10:10" x14ac:dyDescent="0.25">
      <c r="J2890" s="1"/>
    </row>
    <row r="2891" spans="10:10" x14ac:dyDescent="0.25">
      <c r="J2891" s="1"/>
    </row>
    <row r="2892" spans="10:10" x14ac:dyDescent="0.25">
      <c r="J2892" s="1"/>
    </row>
    <row r="2893" spans="10:10" x14ac:dyDescent="0.25">
      <c r="J2893" s="1"/>
    </row>
    <row r="2894" spans="10:10" x14ac:dyDescent="0.25">
      <c r="J2894" s="1"/>
    </row>
    <row r="2895" spans="10:10" x14ac:dyDescent="0.25">
      <c r="J2895" s="1"/>
    </row>
    <row r="2896" spans="10:10" x14ac:dyDescent="0.25">
      <c r="J2896" s="1"/>
    </row>
    <row r="2897" spans="10:10" x14ac:dyDescent="0.25">
      <c r="J2897" s="1"/>
    </row>
    <row r="2898" spans="10:10" x14ac:dyDescent="0.25">
      <c r="J2898" s="1"/>
    </row>
    <row r="2899" spans="10:10" x14ac:dyDescent="0.25">
      <c r="J2899" s="1"/>
    </row>
    <row r="2900" spans="10:10" x14ac:dyDescent="0.25">
      <c r="J2900" s="1"/>
    </row>
    <row r="2901" spans="10:10" x14ac:dyDescent="0.25">
      <c r="J2901" s="1"/>
    </row>
    <row r="2902" spans="10:10" x14ac:dyDescent="0.25">
      <c r="J2902" s="1"/>
    </row>
    <row r="2903" spans="10:10" x14ac:dyDescent="0.25">
      <c r="J2903" s="1"/>
    </row>
    <row r="2904" spans="10:10" x14ac:dyDescent="0.25">
      <c r="J2904" s="1"/>
    </row>
    <row r="2905" spans="10:10" x14ac:dyDescent="0.25">
      <c r="J2905" s="1"/>
    </row>
    <row r="2906" spans="10:10" x14ac:dyDescent="0.25">
      <c r="J2906" s="1"/>
    </row>
    <row r="2907" spans="10:10" x14ac:dyDescent="0.25">
      <c r="J2907" s="1"/>
    </row>
    <row r="2908" spans="10:10" x14ac:dyDescent="0.25">
      <c r="J2908" s="1"/>
    </row>
    <row r="2909" spans="10:10" x14ac:dyDescent="0.25">
      <c r="J2909" s="1"/>
    </row>
    <row r="2910" spans="10:10" x14ac:dyDescent="0.25">
      <c r="J2910" s="1"/>
    </row>
    <row r="2911" spans="10:10" x14ac:dyDescent="0.25">
      <c r="J2911" s="1"/>
    </row>
    <row r="2912" spans="10:10" x14ac:dyDescent="0.25">
      <c r="J2912" s="1"/>
    </row>
    <row r="2913" spans="10:10" x14ac:dyDescent="0.25">
      <c r="J2913" s="1"/>
    </row>
    <row r="2914" spans="10:10" x14ac:dyDescent="0.25">
      <c r="J2914" s="1"/>
    </row>
    <row r="2915" spans="10:10" x14ac:dyDescent="0.25">
      <c r="J2915" s="1"/>
    </row>
    <row r="2916" spans="10:10" x14ac:dyDescent="0.25">
      <c r="J2916" s="1"/>
    </row>
    <row r="2917" spans="10:10" x14ac:dyDescent="0.25">
      <c r="J2917" s="1"/>
    </row>
    <row r="2918" spans="10:10" x14ac:dyDescent="0.25">
      <c r="J2918" s="1"/>
    </row>
    <row r="2919" spans="10:10" x14ac:dyDescent="0.25">
      <c r="J2919" s="1"/>
    </row>
    <row r="2920" spans="10:10" x14ac:dyDescent="0.25">
      <c r="J2920" s="1"/>
    </row>
    <row r="2921" spans="10:10" x14ac:dyDescent="0.25">
      <c r="J2921" s="1"/>
    </row>
    <row r="2922" spans="10:10" x14ac:dyDescent="0.25">
      <c r="J2922" s="1"/>
    </row>
    <row r="2923" spans="10:10" x14ac:dyDescent="0.25">
      <c r="J2923" s="1"/>
    </row>
    <row r="2924" spans="10:10" x14ac:dyDescent="0.25">
      <c r="J2924" s="1"/>
    </row>
    <row r="2925" spans="10:10" x14ac:dyDescent="0.25">
      <c r="J2925" s="1"/>
    </row>
    <row r="2926" spans="10:10" x14ac:dyDescent="0.25">
      <c r="J2926" s="1"/>
    </row>
    <row r="2927" spans="10:10" x14ac:dyDescent="0.25">
      <c r="J2927" s="1"/>
    </row>
    <row r="2928" spans="10:10" x14ac:dyDescent="0.25">
      <c r="J2928" s="1"/>
    </row>
    <row r="2929" spans="10:10" x14ac:dyDescent="0.25">
      <c r="J2929" s="1"/>
    </row>
    <row r="2930" spans="10:10" x14ac:dyDescent="0.25">
      <c r="J2930" s="1"/>
    </row>
    <row r="2931" spans="10:10" x14ac:dyDescent="0.25">
      <c r="J2931" s="1"/>
    </row>
    <row r="2932" spans="10:10" x14ac:dyDescent="0.25">
      <c r="J2932" s="1"/>
    </row>
    <row r="2933" spans="10:10" x14ac:dyDescent="0.25">
      <c r="J2933" s="1"/>
    </row>
    <row r="2934" spans="10:10" x14ac:dyDescent="0.25">
      <c r="J2934" s="1"/>
    </row>
    <row r="2935" spans="10:10" x14ac:dyDescent="0.25">
      <c r="J2935" s="1"/>
    </row>
    <row r="2936" spans="10:10" x14ac:dyDescent="0.25">
      <c r="J2936" s="1"/>
    </row>
    <row r="2937" spans="10:10" x14ac:dyDescent="0.25">
      <c r="J2937" s="1"/>
    </row>
    <row r="2938" spans="10:10" x14ac:dyDescent="0.25">
      <c r="J2938" s="1"/>
    </row>
    <row r="2939" spans="10:10" x14ac:dyDescent="0.25">
      <c r="J2939" s="1"/>
    </row>
    <row r="2940" spans="10:10" x14ac:dyDescent="0.25">
      <c r="J2940" s="1"/>
    </row>
    <row r="2941" spans="10:10" x14ac:dyDescent="0.25">
      <c r="J2941" s="1"/>
    </row>
    <row r="2942" spans="10:10" x14ac:dyDescent="0.25">
      <c r="J2942" s="1"/>
    </row>
    <row r="2943" spans="10:10" x14ac:dyDescent="0.25">
      <c r="J2943" s="1"/>
    </row>
    <row r="2944" spans="10:10" x14ac:dyDescent="0.25">
      <c r="J2944" s="1"/>
    </row>
    <row r="2945" spans="10:10" x14ac:dyDescent="0.25">
      <c r="J2945" s="1"/>
    </row>
    <row r="2946" spans="10:10" x14ac:dyDescent="0.25">
      <c r="J2946" s="1"/>
    </row>
    <row r="2947" spans="10:10" x14ac:dyDescent="0.25">
      <c r="J2947" s="1"/>
    </row>
    <row r="2948" spans="10:10" x14ac:dyDescent="0.25">
      <c r="J2948" s="1"/>
    </row>
    <row r="2949" spans="10:10" x14ac:dyDescent="0.25">
      <c r="J2949" s="1"/>
    </row>
    <row r="2950" spans="10:10" x14ac:dyDescent="0.25">
      <c r="J2950" s="1"/>
    </row>
    <row r="2951" spans="10:10" x14ac:dyDescent="0.25">
      <c r="J2951" s="1"/>
    </row>
    <row r="2952" spans="10:10" x14ac:dyDescent="0.25">
      <c r="J2952" s="1"/>
    </row>
    <row r="2953" spans="10:10" x14ac:dyDescent="0.25">
      <c r="J2953" s="1"/>
    </row>
    <row r="2954" spans="10:10" x14ac:dyDescent="0.25">
      <c r="J2954" s="1"/>
    </row>
    <row r="2955" spans="10:10" x14ac:dyDescent="0.25">
      <c r="J2955" s="1"/>
    </row>
    <row r="2956" spans="10:10" x14ac:dyDescent="0.25">
      <c r="J2956" s="1"/>
    </row>
    <row r="2957" spans="10:10" x14ac:dyDescent="0.25">
      <c r="J2957" s="1"/>
    </row>
    <row r="2958" spans="10:10" x14ac:dyDescent="0.25">
      <c r="J2958" s="1"/>
    </row>
    <row r="2959" spans="10:10" x14ac:dyDescent="0.25">
      <c r="J2959" s="1"/>
    </row>
    <row r="2960" spans="10:10" x14ac:dyDescent="0.25">
      <c r="J2960" s="1"/>
    </row>
    <row r="2961" spans="10:10" x14ac:dyDescent="0.25">
      <c r="J2961" s="1"/>
    </row>
    <row r="2962" spans="10:10" x14ac:dyDescent="0.25">
      <c r="J2962" s="1"/>
    </row>
    <row r="2963" spans="10:10" x14ac:dyDescent="0.25">
      <c r="J2963" s="1"/>
    </row>
    <row r="2964" spans="10:10" x14ac:dyDescent="0.25">
      <c r="J2964" s="1"/>
    </row>
    <row r="2965" spans="10:10" x14ac:dyDescent="0.25">
      <c r="J2965" s="1"/>
    </row>
    <row r="2966" spans="10:10" x14ac:dyDescent="0.25">
      <c r="J2966" s="1"/>
    </row>
    <row r="2967" spans="10:10" x14ac:dyDescent="0.25">
      <c r="J2967" s="1"/>
    </row>
    <row r="2968" spans="10:10" x14ac:dyDescent="0.25">
      <c r="J2968" s="1"/>
    </row>
    <row r="2969" spans="10:10" x14ac:dyDescent="0.25">
      <c r="J2969" s="1"/>
    </row>
    <row r="2970" spans="10:10" x14ac:dyDescent="0.25">
      <c r="J2970" s="1"/>
    </row>
    <row r="2971" spans="10:10" x14ac:dyDescent="0.25">
      <c r="J2971" s="1"/>
    </row>
    <row r="2972" spans="10:10" x14ac:dyDescent="0.25">
      <c r="J2972" s="1"/>
    </row>
    <row r="2973" spans="10:10" x14ac:dyDescent="0.25">
      <c r="J2973" s="1"/>
    </row>
    <row r="2974" spans="10:10" x14ac:dyDescent="0.25">
      <c r="J2974" s="1"/>
    </row>
    <row r="2975" spans="10:10" x14ac:dyDescent="0.25">
      <c r="J2975" s="1"/>
    </row>
    <row r="2976" spans="10:10" x14ac:dyDescent="0.25">
      <c r="J2976" s="1"/>
    </row>
    <row r="2977" spans="10:10" x14ac:dyDescent="0.25">
      <c r="J2977" s="1"/>
    </row>
    <row r="2978" spans="10:10" x14ac:dyDescent="0.25">
      <c r="J2978" s="1"/>
    </row>
    <row r="2979" spans="10:10" x14ac:dyDescent="0.25">
      <c r="J2979" s="1"/>
    </row>
    <row r="2980" spans="10:10" x14ac:dyDescent="0.25">
      <c r="J2980" s="1"/>
    </row>
    <row r="2981" spans="10:10" x14ac:dyDescent="0.25">
      <c r="J2981" s="1"/>
    </row>
    <row r="2982" spans="10:10" x14ac:dyDescent="0.25">
      <c r="J2982" s="1"/>
    </row>
    <row r="2983" spans="10:10" x14ac:dyDescent="0.25">
      <c r="J2983" s="1"/>
    </row>
    <row r="2984" spans="10:10" x14ac:dyDescent="0.25">
      <c r="J2984" s="1"/>
    </row>
    <row r="2985" spans="10:10" x14ac:dyDescent="0.25">
      <c r="J2985" s="1"/>
    </row>
    <row r="2986" spans="10:10" x14ac:dyDescent="0.25">
      <c r="J2986" s="1"/>
    </row>
    <row r="2987" spans="10:10" x14ac:dyDescent="0.25">
      <c r="J2987" s="1"/>
    </row>
    <row r="2988" spans="10:10" x14ac:dyDescent="0.25">
      <c r="J2988" s="1"/>
    </row>
    <row r="2989" spans="10:10" x14ac:dyDescent="0.25">
      <c r="J2989" s="1"/>
    </row>
    <row r="2990" spans="10:10" x14ac:dyDescent="0.25">
      <c r="J2990" s="1"/>
    </row>
    <row r="2991" spans="10:10" x14ac:dyDescent="0.25">
      <c r="J2991" s="1"/>
    </row>
    <row r="2992" spans="10:10" x14ac:dyDescent="0.25">
      <c r="J2992" s="1"/>
    </row>
    <row r="2993" spans="10:10" x14ac:dyDescent="0.25">
      <c r="J2993" s="1"/>
    </row>
    <row r="2994" spans="10:10" x14ac:dyDescent="0.25">
      <c r="J2994" s="1"/>
    </row>
    <row r="2995" spans="10:10" x14ac:dyDescent="0.25">
      <c r="J2995" s="1"/>
    </row>
    <row r="2996" spans="10:10" x14ac:dyDescent="0.25">
      <c r="J2996" s="1"/>
    </row>
    <row r="2997" spans="10:10" x14ac:dyDescent="0.25">
      <c r="J2997" s="1"/>
    </row>
    <row r="2998" spans="10:10" x14ac:dyDescent="0.25">
      <c r="J2998" s="1"/>
    </row>
    <row r="2999" spans="10:10" x14ac:dyDescent="0.25">
      <c r="J2999" s="1"/>
    </row>
    <row r="3000" spans="10:10" x14ac:dyDescent="0.25">
      <c r="J3000" s="1"/>
    </row>
    <row r="3001" spans="10:10" x14ac:dyDescent="0.25">
      <c r="J3001" s="1"/>
    </row>
    <row r="3002" spans="10:10" x14ac:dyDescent="0.25">
      <c r="J3002" s="1"/>
    </row>
    <row r="3003" spans="10:10" x14ac:dyDescent="0.25">
      <c r="J3003" s="1"/>
    </row>
    <row r="3004" spans="10:10" x14ac:dyDescent="0.25">
      <c r="J3004" s="1"/>
    </row>
    <row r="3005" spans="10:10" x14ac:dyDescent="0.25">
      <c r="J3005" s="1"/>
    </row>
    <row r="3006" spans="10:10" x14ac:dyDescent="0.25">
      <c r="J3006" s="1"/>
    </row>
    <row r="3007" spans="10:10" x14ac:dyDescent="0.25">
      <c r="J3007" s="1"/>
    </row>
    <row r="3008" spans="10:10" x14ac:dyDescent="0.25">
      <c r="J3008" s="1"/>
    </row>
    <row r="3009" spans="10:10" x14ac:dyDescent="0.25">
      <c r="J3009" s="1"/>
    </row>
    <row r="3010" spans="10:10" x14ac:dyDescent="0.25">
      <c r="J3010" s="1"/>
    </row>
    <row r="3011" spans="10:10" x14ac:dyDescent="0.25">
      <c r="J3011" s="1"/>
    </row>
    <row r="3012" spans="10:10" x14ac:dyDescent="0.25">
      <c r="J3012" s="1"/>
    </row>
    <row r="3013" spans="10:10" x14ac:dyDescent="0.25">
      <c r="J3013" s="1"/>
    </row>
    <row r="3014" spans="10:10" x14ac:dyDescent="0.25">
      <c r="J3014" s="1"/>
    </row>
    <row r="3015" spans="10:10" x14ac:dyDescent="0.25">
      <c r="J3015" s="1"/>
    </row>
    <row r="3016" spans="10:10" x14ac:dyDescent="0.25">
      <c r="J3016" s="1"/>
    </row>
    <row r="3017" spans="10:10" x14ac:dyDescent="0.25">
      <c r="J3017" s="1"/>
    </row>
    <row r="3018" spans="10:10" x14ac:dyDescent="0.25">
      <c r="J3018" s="1"/>
    </row>
    <row r="3019" spans="10:10" x14ac:dyDescent="0.25">
      <c r="J3019" s="1"/>
    </row>
    <row r="3020" spans="10:10" x14ac:dyDescent="0.25">
      <c r="J3020" s="1"/>
    </row>
    <row r="3021" spans="10:10" x14ac:dyDescent="0.25">
      <c r="J3021" s="1"/>
    </row>
    <row r="3022" spans="10:10" x14ac:dyDescent="0.25">
      <c r="J3022" s="1"/>
    </row>
    <row r="3023" spans="10:10" x14ac:dyDescent="0.25">
      <c r="J3023" s="1"/>
    </row>
    <row r="3024" spans="10:10" x14ac:dyDescent="0.25">
      <c r="J3024" s="1"/>
    </row>
    <row r="3025" spans="10:10" x14ac:dyDescent="0.25">
      <c r="J3025" s="1"/>
    </row>
    <row r="3026" spans="10:10" x14ac:dyDescent="0.25">
      <c r="J3026" s="1"/>
    </row>
    <row r="3027" spans="10:10" x14ac:dyDescent="0.25">
      <c r="J3027" s="1"/>
    </row>
    <row r="3028" spans="10:10" x14ac:dyDescent="0.25">
      <c r="J3028" s="1"/>
    </row>
    <row r="3029" spans="10:10" x14ac:dyDescent="0.25">
      <c r="J3029" s="1"/>
    </row>
    <row r="3030" spans="10:10" x14ac:dyDescent="0.25">
      <c r="J3030" s="1"/>
    </row>
    <row r="3031" spans="10:10" x14ac:dyDescent="0.25">
      <c r="J3031" s="1"/>
    </row>
    <row r="3032" spans="10:10" x14ac:dyDescent="0.25">
      <c r="J3032" s="1"/>
    </row>
    <row r="3033" spans="10:10" x14ac:dyDescent="0.25">
      <c r="J3033" s="1"/>
    </row>
    <row r="3034" spans="10:10" x14ac:dyDescent="0.25">
      <c r="J3034" s="1"/>
    </row>
    <row r="3035" spans="10:10" x14ac:dyDescent="0.25">
      <c r="J3035" s="1"/>
    </row>
    <row r="3036" spans="10:10" x14ac:dyDescent="0.25">
      <c r="J3036" s="1"/>
    </row>
    <row r="3037" spans="10:10" x14ac:dyDescent="0.25">
      <c r="J3037" s="1"/>
    </row>
    <row r="3038" spans="10:10" x14ac:dyDescent="0.25">
      <c r="J3038" s="1"/>
    </row>
    <row r="3039" spans="10:10" x14ac:dyDescent="0.25">
      <c r="J3039" s="1"/>
    </row>
    <row r="3040" spans="10:10" x14ac:dyDescent="0.25">
      <c r="J3040" s="1"/>
    </row>
    <row r="3041" spans="10:10" x14ac:dyDescent="0.25">
      <c r="J3041" s="1"/>
    </row>
    <row r="3042" spans="10:10" x14ac:dyDescent="0.25">
      <c r="J3042" s="1"/>
    </row>
    <row r="3043" spans="10:10" x14ac:dyDescent="0.25">
      <c r="J3043" s="1"/>
    </row>
    <row r="3044" spans="10:10" x14ac:dyDescent="0.25">
      <c r="J3044" s="1"/>
    </row>
    <row r="3045" spans="10:10" x14ac:dyDescent="0.25">
      <c r="J3045" s="1"/>
    </row>
    <row r="3046" spans="10:10" x14ac:dyDescent="0.25">
      <c r="J3046" s="1"/>
    </row>
    <row r="3047" spans="10:10" x14ac:dyDescent="0.25">
      <c r="J3047" s="1"/>
    </row>
    <row r="3048" spans="10:10" x14ac:dyDescent="0.25">
      <c r="J3048" s="1"/>
    </row>
    <row r="3049" spans="10:10" x14ac:dyDescent="0.25">
      <c r="J3049" s="1"/>
    </row>
    <row r="3050" spans="10:10" x14ac:dyDescent="0.25">
      <c r="J3050" s="1"/>
    </row>
    <row r="3051" spans="10:10" x14ac:dyDescent="0.25">
      <c r="J3051" s="1"/>
    </row>
    <row r="3052" spans="10:10" x14ac:dyDescent="0.25">
      <c r="J3052" s="1"/>
    </row>
    <row r="3053" spans="10:10" x14ac:dyDescent="0.25">
      <c r="J3053" s="1"/>
    </row>
    <row r="3054" spans="10:10" x14ac:dyDescent="0.25">
      <c r="J3054" s="1"/>
    </row>
    <row r="3055" spans="10:10" x14ac:dyDescent="0.25">
      <c r="J3055" s="1"/>
    </row>
    <row r="3056" spans="10:10" x14ac:dyDescent="0.25">
      <c r="J3056" s="1"/>
    </row>
    <row r="3057" spans="10:10" x14ac:dyDescent="0.25">
      <c r="J3057" s="1"/>
    </row>
    <row r="3058" spans="10:10" x14ac:dyDescent="0.25">
      <c r="J3058" s="1"/>
    </row>
    <row r="3059" spans="10:10" x14ac:dyDescent="0.25">
      <c r="J3059" s="1"/>
    </row>
    <row r="3060" spans="10:10" x14ac:dyDescent="0.25">
      <c r="J3060" s="1"/>
    </row>
    <row r="3061" spans="10:10" x14ac:dyDescent="0.25">
      <c r="J3061" s="1"/>
    </row>
    <row r="3062" spans="10:10" x14ac:dyDescent="0.25">
      <c r="J3062" s="1"/>
    </row>
    <row r="3063" spans="10:10" x14ac:dyDescent="0.25">
      <c r="J3063" s="1"/>
    </row>
    <row r="3064" spans="10:10" x14ac:dyDescent="0.25">
      <c r="J3064" s="1"/>
    </row>
    <row r="3065" spans="10:10" x14ac:dyDescent="0.25">
      <c r="J3065" s="1"/>
    </row>
    <row r="3066" spans="10:10" x14ac:dyDescent="0.25">
      <c r="J3066" s="1"/>
    </row>
    <row r="3067" spans="10:10" x14ac:dyDescent="0.25">
      <c r="J3067" s="1"/>
    </row>
    <row r="3068" spans="10:10" x14ac:dyDescent="0.25">
      <c r="J3068" s="1"/>
    </row>
    <row r="3069" spans="10:10" x14ac:dyDescent="0.25">
      <c r="J3069" s="1"/>
    </row>
    <row r="3070" spans="10:10" x14ac:dyDescent="0.25">
      <c r="J3070" s="1"/>
    </row>
    <row r="3071" spans="10:10" x14ac:dyDescent="0.25">
      <c r="J3071" s="1"/>
    </row>
    <row r="3072" spans="10:10" x14ac:dyDescent="0.25">
      <c r="J3072" s="1"/>
    </row>
    <row r="3073" spans="10:10" x14ac:dyDescent="0.25">
      <c r="J3073" s="1"/>
    </row>
    <row r="3074" spans="10:10" x14ac:dyDescent="0.25">
      <c r="J3074" s="1"/>
    </row>
    <row r="3075" spans="10:10" x14ac:dyDescent="0.25">
      <c r="J3075" s="1"/>
    </row>
    <row r="3076" spans="10:10" x14ac:dyDescent="0.25">
      <c r="J3076" s="1"/>
    </row>
    <row r="3077" spans="10:10" x14ac:dyDescent="0.25">
      <c r="J3077" s="1"/>
    </row>
    <row r="3078" spans="10:10" x14ac:dyDescent="0.25">
      <c r="J3078" s="1"/>
    </row>
    <row r="3079" spans="10:10" x14ac:dyDescent="0.25">
      <c r="J3079" s="1"/>
    </row>
    <row r="3080" spans="10:10" x14ac:dyDescent="0.25">
      <c r="J3080" s="1"/>
    </row>
    <row r="3081" spans="10:10" x14ac:dyDescent="0.25">
      <c r="J3081" s="1"/>
    </row>
    <row r="3082" spans="10:10" x14ac:dyDescent="0.25">
      <c r="J3082" s="1"/>
    </row>
    <row r="3083" spans="10:10" x14ac:dyDescent="0.25">
      <c r="J3083" s="1"/>
    </row>
    <row r="3084" spans="10:10" x14ac:dyDescent="0.25">
      <c r="J3084" s="1"/>
    </row>
    <row r="3085" spans="10:10" x14ac:dyDescent="0.25">
      <c r="J3085" s="1"/>
    </row>
    <row r="3086" spans="10:10" x14ac:dyDescent="0.25">
      <c r="J3086" s="1"/>
    </row>
    <row r="3087" spans="10:10" x14ac:dyDescent="0.25">
      <c r="J3087" s="1"/>
    </row>
    <row r="3088" spans="10:10" x14ac:dyDescent="0.25">
      <c r="J3088" s="1"/>
    </row>
    <row r="3089" spans="10:10" x14ac:dyDescent="0.25">
      <c r="J3089" s="1"/>
    </row>
    <row r="3090" spans="10:10" x14ac:dyDescent="0.25">
      <c r="J3090" s="1"/>
    </row>
    <row r="3091" spans="10:10" x14ac:dyDescent="0.25">
      <c r="J3091" s="1"/>
    </row>
    <row r="3092" spans="10:10" x14ac:dyDescent="0.25">
      <c r="J3092" s="1"/>
    </row>
    <row r="3093" spans="10:10" x14ac:dyDescent="0.25">
      <c r="J3093" s="1"/>
    </row>
    <row r="3094" spans="10:10" x14ac:dyDescent="0.25">
      <c r="J3094" s="1"/>
    </row>
    <row r="3095" spans="10:10" x14ac:dyDescent="0.25">
      <c r="J3095" s="1"/>
    </row>
    <row r="3096" spans="10:10" x14ac:dyDescent="0.25">
      <c r="J3096" s="1"/>
    </row>
    <row r="3097" spans="10:10" x14ac:dyDescent="0.25">
      <c r="J3097" s="1"/>
    </row>
    <row r="3098" spans="10:10" x14ac:dyDescent="0.25">
      <c r="J3098" s="1"/>
    </row>
    <row r="3099" spans="10:10" x14ac:dyDescent="0.25">
      <c r="J3099" s="1"/>
    </row>
    <row r="3100" spans="10:10" x14ac:dyDescent="0.25">
      <c r="J3100" s="1"/>
    </row>
    <row r="3101" spans="10:10" x14ac:dyDescent="0.25">
      <c r="J3101" s="1"/>
    </row>
    <row r="3102" spans="10:10" x14ac:dyDescent="0.25">
      <c r="J3102" s="1"/>
    </row>
    <row r="3103" spans="10:10" x14ac:dyDescent="0.25">
      <c r="J3103" s="1"/>
    </row>
    <row r="3104" spans="10:10" x14ac:dyDescent="0.25">
      <c r="J3104" s="1"/>
    </row>
    <row r="3105" spans="10:10" x14ac:dyDescent="0.25">
      <c r="J3105" s="1"/>
    </row>
    <row r="3106" spans="10:10" x14ac:dyDescent="0.25">
      <c r="J3106" s="1"/>
    </row>
    <row r="3107" spans="10:10" x14ac:dyDescent="0.25">
      <c r="J3107" s="1"/>
    </row>
    <row r="3108" spans="10:10" x14ac:dyDescent="0.25">
      <c r="J3108" s="1"/>
    </row>
    <row r="3109" spans="10:10" x14ac:dyDescent="0.25">
      <c r="J3109" s="1"/>
    </row>
    <row r="3110" spans="10:10" x14ac:dyDescent="0.25">
      <c r="J3110" s="1"/>
    </row>
    <row r="3111" spans="10:10" x14ac:dyDescent="0.25">
      <c r="J3111" s="1"/>
    </row>
    <row r="3112" spans="10:10" x14ac:dyDescent="0.25">
      <c r="J3112" s="1"/>
    </row>
    <row r="3113" spans="10:10" x14ac:dyDescent="0.25">
      <c r="J3113" s="1"/>
    </row>
    <row r="3114" spans="10:10" x14ac:dyDescent="0.25">
      <c r="J3114" s="1"/>
    </row>
    <row r="3115" spans="10:10" x14ac:dyDescent="0.25">
      <c r="J3115" s="1"/>
    </row>
    <row r="3116" spans="10:10" x14ac:dyDescent="0.25">
      <c r="J3116" s="1"/>
    </row>
    <row r="3117" spans="10:10" x14ac:dyDescent="0.25">
      <c r="J3117" s="1"/>
    </row>
    <row r="3118" spans="10:10" x14ac:dyDescent="0.25">
      <c r="J3118" s="1"/>
    </row>
    <row r="3119" spans="10:10" x14ac:dyDescent="0.25">
      <c r="J3119" s="1"/>
    </row>
    <row r="3120" spans="10:10" x14ac:dyDescent="0.25">
      <c r="J3120" s="1"/>
    </row>
    <row r="3121" spans="10:10" x14ac:dyDescent="0.25">
      <c r="J3121" s="1"/>
    </row>
    <row r="3122" spans="10:10" x14ac:dyDescent="0.25">
      <c r="J3122" s="1"/>
    </row>
    <row r="3123" spans="10:10" x14ac:dyDescent="0.25">
      <c r="J3123" s="1"/>
    </row>
    <row r="3124" spans="10:10" x14ac:dyDescent="0.25">
      <c r="J3124" s="1"/>
    </row>
    <row r="3125" spans="10:10" x14ac:dyDescent="0.25">
      <c r="J3125" s="1"/>
    </row>
    <row r="3126" spans="10:10" x14ac:dyDescent="0.25">
      <c r="J3126" s="1"/>
    </row>
    <row r="3127" spans="10:10" x14ac:dyDescent="0.25">
      <c r="J3127" s="1"/>
    </row>
    <row r="3128" spans="10:10" x14ac:dyDescent="0.25">
      <c r="J3128" s="1"/>
    </row>
    <row r="3129" spans="10:10" x14ac:dyDescent="0.25">
      <c r="J3129" s="1"/>
    </row>
    <row r="3130" spans="10:10" x14ac:dyDescent="0.25">
      <c r="J3130" s="1"/>
    </row>
    <row r="3131" spans="10:10" x14ac:dyDescent="0.25">
      <c r="J3131" s="1"/>
    </row>
    <row r="3132" spans="10:10" x14ac:dyDescent="0.25">
      <c r="J3132" s="1"/>
    </row>
    <row r="3133" spans="10:10" x14ac:dyDescent="0.25">
      <c r="J3133" s="1"/>
    </row>
    <row r="3134" spans="10:10" x14ac:dyDescent="0.25">
      <c r="J3134" s="1"/>
    </row>
    <row r="3135" spans="10:10" x14ac:dyDescent="0.25">
      <c r="J3135" s="1"/>
    </row>
    <row r="3136" spans="10:10" x14ac:dyDescent="0.25">
      <c r="J3136" s="1"/>
    </row>
    <row r="3137" spans="10:10" x14ac:dyDescent="0.25">
      <c r="J3137" s="1"/>
    </row>
    <row r="3138" spans="10:10" x14ac:dyDescent="0.25">
      <c r="J3138" s="1"/>
    </row>
    <row r="3139" spans="10:10" x14ac:dyDescent="0.25">
      <c r="J3139" s="1"/>
    </row>
    <row r="3140" spans="10:10" x14ac:dyDescent="0.25">
      <c r="J3140" s="1"/>
    </row>
    <row r="3141" spans="10:10" x14ac:dyDescent="0.25">
      <c r="J3141" s="1"/>
    </row>
    <row r="3142" spans="10:10" x14ac:dyDescent="0.25">
      <c r="J3142" s="1"/>
    </row>
    <row r="3143" spans="10:10" x14ac:dyDescent="0.25">
      <c r="J3143" s="1"/>
    </row>
    <row r="3144" spans="10:10" x14ac:dyDescent="0.25">
      <c r="J3144" s="1"/>
    </row>
    <row r="3145" spans="10:10" x14ac:dyDescent="0.25">
      <c r="J3145" s="1"/>
    </row>
    <row r="3146" spans="10:10" x14ac:dyDescent="0.25">
      <c r="J3146" s="1"/>
    </row>
    <row r="3147" spans="10:10" x14ac:dyDescent="0.25">
      <c r="J3147" s="1"/>
    </row>
    <row r="3148" spans="10:10" x14ac:dyDescent="0.25">
      <c r="J3148" s="1"/>
    </row>
    <row r="3149" spans="10:10" x14ac:dyDescent="0.25">
      <c r="J3149" s="1"/>
    </row>
    <row r="3150" spans="10:10" x14ac:dyDescent="0.25">
      <c r="J3150" s="1"/>
    </row>
    <row r="3151" spans="10:10" x14ac:dyDescent="0.25">
      <c r="J3151" s="1"/>
    </row>
    <row r="3152" spans="10:10" x14ac:dyDescent="0.25">
      <c r="J3152" s="1"/>
    </row>
    <row r="3153" spans="10:10" x14ac:dyDescent="0.25">
      <c r="J3153" s="1"/>
    </row>
    <row r="3154" spans="10:10" x14ac:dyDescent="0.25">
      <c r="J3154" s="1"/>
    </row>
    <row r="3155" spans="10:10" x14ac:dyDescent="0.25">
      <c r="J3155" s="1"/>
    </row>
    <row r="3156" spans="10:10" x14ac:dyDescent="0.25">
      <c r="J3156" s="1"/>
    </row>
    <row r="3157" spans="10:10" x14ac:dyDescent="0.25">
      <c r="J3157" s="1"/>
    </row>
    <row r="3158" spans="10:10" x14ac:dyDescent="0.25">
      <c r="J3158" s="1"/>
    </row>
    <row r="3159" spans="10:10" x14ac:dyDescent="0.25">
      <c r="J3159" s="1"/>
    </row>
    <row r="3160" spans="10:10" x14ac:dyDescent="0.25">
      <c r="J3160" s="1"/>
    </row>
    <row r="3161" spans="10:10" x14ac:dyDescent="0.25">
      <c r="J3161" s="1"/>
    </row>
    <row r="3162" spans="10:10" x14ac:dyDescent="0.25">
      <c r="J3162" s="1"/>
    </row>
    <row r="3163" spans="10:10" x14ac:dyDescent="0.25">
      <c r="J3163" s="1"/>
    </row>
    <row r="3164" spans="10:10" x14ac:dyDescent="0.25">
      <c r="J3164" s="1"/>
    </row>
    <row r="3165" spans="10:10" x14ac:dyDescent="0.25">
      <c r="J3165" s="1"/>
    </row>
    <row r="3166" spans="10:10" x14ac:dyDescent="0.25">
      <c r="J3166" s="1"/>
    </row>
    <row r="3167" spans="10:10" x14ac:dyDescent="0.25">
      <c r="J3167" s="1"/>
    </row>
    <row r="3168" spans="10:10" x14ac:dyDescent="0.25">
      <c r="J3168" s="1"/>
    </row>
    <row r="3169" spans="10:10" x14ac:dyDescent="0.25">
      <c r="J3169" s="1"/>
    </row>
    <row r="3170" spans="10:10" x14ac:dyDescent="0.25">
      <c r="J3170" s="1"/>
    </row>
    <row r="3171" spans="10:10" x14ac:dyDescent="0.25">
      <c r="J3171" s="1"/>
    </row>
    <row r="3172" spans="10:10" x14ac:dyDescent="0.25">
      <c r="J3172" s="1"/>
    </row>
    <row r="3173" spans="10:10" x14ac:dyDescent="0.25">
      <c r="J3173" s="1"/>
    </row>
    <row r="3174" spans="10:10" x14ac:dyDescent="0.25">
      <c r="J3174" s="1"/>
    </row>
    <row r="3175" spans="10:10" x14ac:dyDescent="0.25">
      <c r="J3175" s="1"/>
    </row>
    <row r="3176" spans="10:10" x14ac:dyDescent="0.25">
      <c r="J3176" s="1"/>
    </row>
    <row r="3177" spans="10:10" x14ac:dyDescent="0.25">
      <c r="J3177" s="1"/>
    </row>
    <row r="3178" spans="10:10" x14ac:dyDescent="0.25">
      <c r="J3178" s="1"/>
    </row>
    <row r="3179" spans="10:10" x14ac:dyDescent="0.25">
      <c r="J3179" s="1"/>
    </row>
    <row r="3180" spans="10:10" x14ac:dyDescent="0.25">
      <c r="J3180" s="1"/>
    </row>
    <row r="3181" spans="10:10" x14ac:dyDescent="0.25">
      <c r="J3181" s="1"/>
    </row>
    <row r="3182" spans="10:10" x14ac:dyDescent="0.25">
      <c r="J3182" s="1"/>
    </row>
    <row r="3183" spans="10:10" x14ac:dyDescent="0.25">
      <c r="J3183" s="1"/>
    </row>
    <row r="3184" spans="10:10" x14ac:dyDescent="0.25">
      <c r="J3184" s="1"/>
    </row>
    <row r="3185" spans="10:10" x14ac:dyDescent="0.25">
      <c r="J3185" s="1"/>
    </row>
    <row r="3186" spans="10:10" x14ac:dyDescent="0.25">
      <c r="J3186" s="1"/>
    </row>
    <row r="3187" spans="10:10" x14ac:dyDescent="0.25">
      <c r="J3187" s="1"/>
    </row>
    <row r="3188" spans="10:10" x14ac:dyDescent="0.25">
      <c r="J3188" s="1"/>
    </row>
    <row r="3189" spans="10:10" x14ac:dyDescent="0.25">
      <c r="J3189" s="1"/>
    </row>
    <row r="3190" spans="10:10" x14ac:dyDescent="0.25">
      <c r="J3190" s="1"/>
    </row>
    <row r="3191" spans="10:10" x14ac:dyDescent="0.25">
      <c r="J3191" s="1"/>
    </row>
    <row r="3192" spans="10:10" x14ac:dyDescent="0.25">
      <c r="J3192" s="1"/>
    </row>
    <row r="3193" spans="10:10" x14ac:dyDescent="0.25">
      <c r="J3193" s="1"/>
    </row>
    <row r="3194" spans="10:10" x14ac:dyDescent="0.25">
      <c r="J3194" s="1"/>
    </row>
    <row r="3195" spans="10:10" x14ac:dyDescent="0.25">
      <c r="J3195" s="1"/>
    </row>
    <row r="3196" spans="10:10" x14ac:dyDescent="0.25">
      <c r="J3196" s="1"/>
    </row>
    <row r="3197" spans="10:10" x14ac:dyDescent="0.25">
      <c r="J3197" s="1"/>
    </row>
    <row r="3198" spans="10:10" x14ac:dyDescent="0.25">
      <c r="J3198" s="1"/>
    </row>
    <row r="3199" spans="10:10" x14ac:dyDescent="0.25">
      <c r="J3199" s="1"/>
    </row>
    <row r="3200" spans="10:10" x14ac:dyDescent="0.25">
      <c r="J3200" s="1"/>
    </row>
    <row r="3201" spans="10:10" x14ac:dyDescent="0.25">
      <c r="J3201" s="1"/>
    </row>
    <row r="3202" spans="10:10" x14ac:dyDescent="0.25">
      <c r="J3202" s="1"/>
    </row>
    <row r="3203" spans="10:10" x14ac:dyDescent="0.25">
      <c r="J3203" s="1"/>
    </row>
    <row r="3204" spans="10:10" x14ac:dyDescent="0.25">
      <c r="J3204" s="1"/>
    </row>
    <row r="3205" spans="10:10" x14ac:dyDescent="0.25">
      <c r="J3205" s="1"/>
    </row>
    <row r="3206" spans="10:10" x14ac:dyDescent="0.25">
      <c r="J3206" s="1"/>
    </row>
    <row r="3207" spans="10:10" x14ac:dyDescent="0.25">
      <c r="J3207" s="1"/>
    </row>
    <row r="3208" spans="10:10" x14ac:dyDescent="0.25">
      <c r="J3208" s="1"/>
    </row>
    <row r="3209" spans="10:10" x14ac:dyDescent="0.25">
      <c r="J3209" s="1"/>
    </row>
    <row r="3210" spans="10:10" x14ac:dyDescent="0.25">
      <c r="J3210" s="1"/>
    </row>
    <row r="3211" spans="10:10" x14ac:dyDescent="0.25">
      <c r="J3211" s="1"/>
    </row>
    <row r="3212" spans="10:10" x14ac:dyDescent="0.25">
      <c r="J3212" s="1"/>
    </row>
    <row r="3213" spans="10:10" x14ac:dyDescent="0.25">
      <c r="J3213" s="1"/>
    </row>
    <row r="3214" spans="10:10" x14ac:dyDescent="0.25">
      <c r="J3214" s="1"/>
    </row>
    <row r="3215" spans="10:10" x14ac:dyDescent="0.25">
      <c r="J3215" s="1"/>
    </row>
    <row r="3216" spans="10:10" x14ac:dyDescent="0.25">
      <c r="J3216" s="1"/>
    </row>
    <row r="3217" spans="10:10" x14ac:dyDescent="0.25">
      <c r="J3217" s="1"/>
    </row>
    <row r="3218" spans="10:10" x14ac:dyDescent="0.25">
      <c r="J3218" s="1"/>
    </row>
    <row r="3219" spans="10:10" x14ac:dyDescent="0.25">
      <c r="J3219" s="1"/>
    </row>
    <row r="3220" spans="10:10" x14ac:dyDescent="0.25">
      <c r="J3220" s="1"/>
    </row>
    <row r="3221" spans="10:10" x14ac:dyDescent="0.25">
      <c r="J3221" s="1"/>
    </row>
    <row r="3222" spans="10:10" x14ac:dyDescent="0.25">
      <c r="J3222" s="1"/>
    </row>
    <row r="3223" spans="10:10" x14ac:dyDescent="0.25">
      <c r="J3223" s="1"/>
    </row>
    <row r="3224" spans="10:10" x14ac:dyDescent="0.25">
      <c r="J3224" s="1"/>
    </row>
    <row r="3225" spans="10:10" x14ac:dyDescent="0.25">
      <c r="J3225" s="1"/>
    </row>
    <row r="3226" spans="10:10" x14ac:dyDescent="0.25">
      <c r="J3226" s="1"/>
    </row>
    <row r="3227" spans="10:10" x14ac:dyDescent="0.25">
      <c r="J3227" s="1"/>
    </row>
    <row r="3228" spans="10:10" x14ac:dyDescent="0.25">
      <c r="J3228" s="1"/>
    </row>
    <row r="3229" spans="10:10" x14ac:dyDescent="0.25">
      <c r="J3229" s="1"/>
    </row>
    <row r="3230" spans="10:10" x14ac:dyDescent="0.25">
      <c r="J3230" s="1"/>
    </row>
    <row r="3231" spans="10:10" x14ac:dyDescent="0.25">
      <c r="J3231" s="1"/>
    </row>
    <row r="3232" spans="10:10" x14ac:dyDescent="0.25">
      <c r="J3232" s="1"/>
    </row>
    <row r="3233" spans="10:10" x14ac:dyDescent="0.25">
      <c r="J3233" s="1"/>
    </row>
    <row r="3234" spans="10:10" x14ac:dyDescent="0.25">
      <c r="J3234" s="1"/>
    </row>
    <row r="3235" spans="10:10" x14ac:dyDescent="0.25">
      <c r="J3235" s="1"/>
    </row>
    <row r="3236" spans="10:10" x14ac:dyDescent="0.25">
      <c r="J3236" s="1"/>
    </row>
    <row r="3237" spans="10:10" x14ac:dyDescent="0.25">
      <c r="J3237" s="1"/>
    </row>
    <row r="3238" spans="10:10" x14ac:dyDescent="0.25">
      <c r="J3238" s="1"/>
    </row>
    <row r="3239" spans="10:10" x14ac:dyDescent="0.25">
      <c r="J3239" s="1"/>
    </row>
    <row r="3240" spans="10:10" x14ac:dyDescent="0.25">
      <c r="J3240" s="1"/>
    </row>
    <row r="3241" spans="10:10" x14ac:dyDescent="0.25">
      <c r="J3241" s="1"/>
    </row>
    <row r="3242" spans="10:10" x14ac:dyDescent="0.25">
      <c r="J3242" s="1"/>
    </row>
    <row r="3243" spans="10:10" x14ac:dyDescent="0.25">
      <c r="J3243" s="1"/>
    </row>
    <row r="3244" spans="10:10" x14ac:dyDescent="0.25">
      <c r="J3244" s="1"/>
    </row>
    <row r="3245" spans="10:10" x14ac:dyDescent="0.25">
      <c r="J3245" s="1"/>
    </row>
    <row r="3246" spans="10:10" x14ac:dyDescent="0.25">
      <c r="J3246" s="1"/>
    </row>
    <row r="3247" spans="10:10" x14ac:dyDescent="0.25">
      <c r="J3247" s="1"/>
    </row>
    <row r="3248" spans="10:10" x14ac:dyDescent="0.25">
      <c r="J3248" s="1"/>
    </row>
    <row r="3249" spans="10:10" x14ac:dyDescent="0.25">
      <c r="J3249" s="1"/>
    </row>
    <row r="3250" spans="10:10" x14ac:dyDescent="0.25">
      <c r="J3250" s="1"/>
    </row>
    <row r="3251" spans="10:10" x14ac:dyDescent="0.25">
      <c r="J3251" s="1"/>
    </row>
    <row r="3252" spans="10:10" x14ac:dyDescent="0.25">
      <c r="J3252" s="1"/>
    </row>
    <row r="3253" spans="10:10" x14ac:dyDescent="0.25">
      <c r="J3253" s="1"/>
    </row>
    <row r="3254" spans="10:10" x14ac:dyDescent="0.25">
      <c r="J3254" s="1"/>
    </row>
    <row r="3255" spans="10:10" x14ac:dyDescent="0.25">
      <c r="J3255" s="1"/>
    </row>
    <row r="3256" spans="10:10" x14ac:dyDescent="0.25">
      <c r="J3256" s="1"/>
    </row>
    <row r="3257" spans="10:10" x14ac:dyDescent="0.25">
      <c r="J3257" s="1"/>
    </row>
    <row r="3258" spans="10:10" x14ac:dyDescent="0.25">
      <c r="J3258" s="1"/>
    </row>
    <row r="3259" spans="10:10" x14ac:dyDescent="0.25">
      <c r="J3259" s="1"/>
    </row>
    <row r="3260" spans="10:10" x14ac:dyDescent="0.25">
      <c r="J3260" s="1"/>
    </row>
    <row r="3261" spans="10:10" x14ac:dyDescent="0.25">
      <c r="J3261" s="1"/>
    </row>
    <row r="3262" spans="10:10" x14ac:dyDescent="0.25">
      <c r="J3262" s="1"/>
    </row>
    <row r="3263" spans="10:10" x14ac:dyDescent="0.25">
      <c r="J3263" s="1"/>
    </row>
    <row r="3264" spans="10:10" x14ac:dyDescent="0.25">
      <c r="J3264" s="1"/>
    </row>
    <row r="3265" spans="10:10" x14ac:dyDescent="0.25">
      <c r="J3265" s="1"/>
    </row>
    <row r="3266" spans="10:10" x14ac:dyDescent="0.25">
      <c r="J3266" s="1"/>
    </row>
    <row r="3267" spans="10:10" x14ac:dyDescent="0.25">
      <c r="J3267" s="1"/>
    </row>
    <row r="3268" spans="10:10" x14ac:dyDescent="0.25">
      <c r="J3268" s="1"/>
    </row>
    <row r="3269" spans="10:10" x14ac:dyDescent="0.25">
      <c r="J3269" s="1"/>
    </row>
    <row r="3270" spans="10:10" x14ac:dyDescent="0.25">
      <c r="J3270" s="1"/>
    </row>
    <row r="3271" spans="10:10" x14ac:dyDescent="0.25">
      <c r="J3271" s="1"/>
    </row>
    <row r="3272" spans="10:10" x14ac:dyDescent="0.25">
      <c r="J3272" s="1"/>
    </row>
    <row r="3273" spans="10:10" x14ac:dyDescent="0.25">
      <c r="J3273" s="1"/>
    </row>
    <row r="3274" spans="10:10" x14ac:dyDescent="0.25">
      <c r="J3274" s="1"/>
    </row>
    <row r="3275" spans="10:10" x14ac:dyDescent="0.25">
      <c r="J3275" s="1"/>
    </row>
    <row r="3276" spans="10:10" x14ac:dyDescent="0.25">
      <c r="J3276" s="1"/>
    </row>
    <row r="3277" spans="10:10" x14ac:dyDescent="0.25">
      <c r="J3277" s="1"/>
    </row>
    <row r="3278" spans="10:10" x14ac:dyDescent="0.25">
      <c r="J3278" s="1"/>
    </row>
    <row r="3279" spans="10:10" x14ac:dyDescent="0.25">
      <c r="J3279" s="1"/>
    </row>
    <row r="3280" spans="10:10" x14ac:dyDescent="0.25">
      <c r="J3280" s="1"/>
    </row>
    <row r="3281" spans="10:10" x14ac:dyDescent="0.25">
      <c r="J3281" s="1"/>
    </row>
    <row r="3282" spans="10:10" x14ac:dyDescent="0.25">
      <c r="J3282" s="1"/>
    </row>
    <row r="3283" spans="10:10" x14ac:dyDescent="0.25">
      <c r="J3283" s="1"/>
    </row>
    <row r="3284" spans="10:10" x14ac:dyDescent="0.25">
      <c r="J3284" s="1"/>
    </row>
    <row r="3285" spans="10:10" x14ac:dyDescent="0.25">
      <c r="J3285" s="1"/>
    </row>
    <row r="3286" spans="10:10" x14ac:dyDescent="0.25">
      <c r="J3286" s="1"/>
    </row>
    <row r="3287" spans="10:10" x14ac:dyDescent="0.25">
      <c r="J3287" s="1"/>
    </row>
    <row r="3288" spans="10:10" x14ac:dyDescent="0.25">
      <c r="J3288" s="1"/>
    </row>
    <row r="3289" spans="10:10" x14ac:dyDescent="0.25">
      <c r="J3289" s="1"/>
    </row>
    <row r="3290" spans="10:10" x14ac:dyDescent="0.25">
      <c r="J3290" s="1"/>
    </row>
    <row r="3291" spans="10:10" x14ac:dyDescent="0.25">
      <c r="J3291" s="1"/>
    </row>
    <row r="3292" spans="10:10" x14ac:dyDescent="0.25">
      <c r="J3292" s="1"/>
    </row>
    <row r="3293" spans="10:10" x14ac:dyDescent="0.25">
      <c r="J3293" s="1"/>
    </row>
    <row r="3294" spans="10:10" x14ac:dyDescent="0.25">
      <c r="J3294" s="1"/>
    </row>
    <row r="3295" spans="10:10" x14ac:dyDescent="0.25">
      <c r="J3295" s="1"/>
    </row>
    <row r="3296" spans="10:10" x14ac:dyDescent="0.25">
      <c r="J3296" s="1"/>
    </row>
    <row r="3297" spans="10:10" x14ac:dyDescent="0.25">
      <c r="J3297" s="1"/>
    </row>
    <row r="3298" spans="10:10" x14ac:dyDescent="0.25">
      <c r="J3298" s="1"/>
    </row>
    <row r="3299" spans="10:10" x14ac:dyDescent="0.25">
      <c r="J3299" s="1"/>
    </row>
    <row r="3300" spans="10:10" x14ac:dyDescent="0.25">
      <c r="J3300" s="1"/>
    </row>
    <row r="3301" spans="10:10" x14ac:dyDescent="0.25">
      <c r="J3301" s="1"/>
    </row>
    <row r="3302" spans="10:10" x14ac:dyDescent="0.25">
      <c r="J3302" s="1"/>
    </row>
    <row r="3303" spans="10:10" x14ac:dyDescent="0.25">
      <c r="J3303" s="1"/>
    </row>
    <row r="3304" spans="10:10" x14ac:dyDescent="0.25">
      <c r="J3304" s="1"/>
    </row>
    <row r="3305" spans="10:10" x14ac:dyDescent="0.25">
      <c r="J3305" s="1"/>
    </row>
    <row r="3306" spans="10:10" x14ac:dyDescent="0.25">
      <c r="J3306" s="1"/>
    </row>
    <row r="3307" spans="10:10" x14ac:dyDescent="0.25">
      <c r="J3307" s="1"/>
    </row>
    <row r="3308" spans="10:10" x14ac:dyDescent="0.25">
      <c r="J3308" s="1"/>
    </row>
    <row r="3309" spans="10:10" x14ac:dyDescent="0.25">
      <c r="J3309" s="1"/>
    </row>
    <row r="3310" spans="10:10" x14ac:dyDescent="0.25">
      <c r="J3310" s="1"/>
    </row>
    <row r="3311" spans="10:10" x14ac:dyDescent="0.25">
      <c r="J3311" s="1"/>
    </row>
    <row r="3312" spans="10:10" x14ac:dyDescent="0.25">
      <c r="J3312" s="1"/>
    </row>
    <row r="3313" spans="10:10" x14ac:dyDescent="0.25">
      <c r="J3313" s="1"/>
    </row>
    <row r="3314" spans="10:10" x14ac:dyDescent="0.25">
      <c r="J3314" s="1"/>
    </row>
    <row r="3315" spans="10:10" x14ac:dyDescent="0.25">
      <c r="J3315" s="1"/>
    </row>
    <row r="3316" spans="10:10" x14ac:dyDescent="0.25">
      <c r="J3316" s="1"/>
    </row>
    <row r="3317" spans="10:10" x14ac:dyDescent="0.25">
      <c r="J3317" s="1"/>
    </row>
    <row r="3318" spans="10:10" x14ac:dyDescent="0.25">
      <c r="J3318" s="1"/>
    </row>
    <row r="3319" spans="10:10" x14ac:dyDescent="0.25">
      <c r="J3319" s="1"/>
    </row>
    <row r="3320" spans="10:10" x14ac:dyDescent="0.25">
      <c r="J3320" s="1"/>
    </row>
    <row r="3321" spans="10:10" x14ac:dyDescent="0.25">
      <c r="J3321" s="1"/>
    </row>
    <row r="3322" spans="10:10" x14ac:dyDescent="0.25">
      <c r="J3322" s="1"/>
    </row>
    <row r="3323" spans="10:10" x14ac:dyDescent="0.25">
      <c r="J3323" s="1"/>
    </row>
    <row r="3324" spans="10:10" x14ac:dyDescent="0.25">
      <c r="J3324" s="1"/>
    </row>
    <row r="3325" spans="10:10" x14ac:dyDescent="0.25">
      <c r="J3325" s="1"/>
    </row>
    <row r="3326" spans="10:10" x14ac:dyDescent="0.25">
      <c r="J3326" s="1"/>
    </row>
    <row r="3327" spans="10:10" x14ac:dyDescent="0.25">
      <c r="J3327" s="1"/>
    </row>
    <row r="3328" spans="10:10" x14ac:dyDescent="0.25">
      <c r="J3328" s="1"/>
    </row>
    <row r="3329" spans="10:10" x14ac:dyDescent="0.25">
      <c r="J3329" s="1"/>
    </row>
    <row r="3330" spans="10:10" x14ac:dyDescent="0.25">
      <c r="J3330" s="1"/>
    </row>
    <row r="3331" spans="10:10" x14ac:dyDescent="0.25">
      <c r="J3331" s="1"/>
    </row>
    <row r="3332" spans="10:10" x14ac:dyDescent="0.25">
      <c r="J3332" s="1"/>
    </row>
    <row r="3333" spans="10:10" x14ac:dyDescent="0.25">
      <c r="J3333" s="1"/>
    </row>
    <row r="3334" spans="10:10" x14ac:dyDescent="0.25">
      <c r="J3334" s="1"/>
    </row>
    <row r="3335" spans="10:10" x14ac:dyDescent="0.25">
      <c r="J3335" s="1"/>
    </row>
    <row r="3336" spans="10:10" x14ac:dyDescent="0.25">
      <c r="J3336" s="1"/>
    </row>
    <row r="3337" spans="10:10" x14ac:dyDescent="0.25">
      <c r="J3337" s="1"/>
    </row>
    <row r="3338" spans="10:10" x14ac:dyDescent="0.25">
      <c r="J3338" s="1"/>
    </row>
    <row r="3339" spans="10:10" x14ac:dyDescent="0.25">
      <c r="J3339" s="1"/>
    </row>
    <row r="3340" spans="10:10" x14ac:dyDescent="0.25">
      <c r="J3340" s="1"/>
    </row>
    <row r="3341" spans="10:10" x14ac:dyDescent="0.25">
      <c r="J3341" s="1"/>
    </row>
    <row r="3342" spans="10:10" x14ac:dyDescent="0.25">
      <c r="J3342" s="1"/>
    </row>
    <row r="3343" spans="10:10" x14ac:dyDescent="0.25">
      <c r="J3343" s="1"/>
    </row>
    <row r="3344" spans="10:10" x14ac:dyDescent="0.25">
      <c r="J3344" s="1"/>
    </row>
    <row r="3345" spans="10:10" x14ac:dyDescent="0.25">
      <c r="J3345" s="1"/>
    </row>
    <row r="3346" spans="10:10" x14ac:dyDescent="0.25">
      <c r="J3346" s="1"/>
    </row>
    <row r="3347" spans="10:10" x14ac:dyDescent="0.25">
      <c r="J3347" s="1"/>
    </row>
    <row r="3348" spans="10:10" x14ac:dyDescent="0.25">
      <c r="J3348" s="1"/>
    </row>
    <row r="3349" spans="10:10" x14ac:dyDescent="0.25">
      <c r="J3349" s="1"/>
    </row>
    <row r="3350" spans="10:10" x14ac:dyDescent="0.25">
      <c r="J3350" s="1"/>
    </row>
    <row r="3351" spans="10:10" x14ac:dyDescent="0.25">
      <c r="J3351" s="1"/>
    </row>
    <row r="3352" spans="10:10" x14ac:dyDescent="0.25">
      <c r="J3352" s="1"/>
    </row>
    <row r="3353" spans="10:10" x14ac:dyDescent="0.25">
      <c r="J3353" s="1"/>
    </row>
    <row r="3354" spans="10:10" x14ac:dyDescent="0.25">
      <c r="J3354" s="1"/>
    </row>
    <row r="3355" spans="10:10" x14ac:dyDescent="0.25">
      <c r="J3355" s="1"/>
    </row>
    <row r="3356" spans="10:10" x14ac:dyDescent="0.25">
      <c r="J3356" s="1"/>
    </row>
    <row r="3357" spans="10:10" x14ac:dyDescent="0.25">
      <c r="J3357" s="1"/>
    </row>
    <row r="3358" spans="10:10" x14ac:dyDescent="0.25">
      <c r="J3358" s="1"/>
    </row>
    <row r="3359" spans="10:10" x14ac:dyDescent="0.25">
      <c r="J3359" s="1"/>
    </row>
    <row r="3360" spans="10:10" x14ac:dyDescent="0.25">
      <c r="J3360" s="1"/>
    </row>
    <row r="3361" spans="10:10" x14ac:dyDescent="0.25">
      <c r="J3361" s="1"/>
    </row>
    <row r="3362" spans="10:10" x14ac:dyDescent="0.25">
      <c r="J3362" s="1"/>
    </row>
    <row r="3363" spans="10:10" x14ac:dyDescent="0.25">
      <c r="J3363" s="1"/>
    </row>
    <row r="3364" spans="10:10" x14ac:dyDescent="0.25">
      <c r="J3364" s="1"/>
    </row>
    <row r="3365" spans="10:10" x14ac:dyDescent="0.25">
      <c r="J3365" s="1"/>
    </row>
    <row r="3366" spans="10:10" x14ac:dyDescent="0.25">
      <c r="J3366" s="1"/>
    </row>
    <row r="3367" spans="10:10" x14ac:dyDescent="0.25">
      <c r="J3367" s="1"/>
    </row>
    <row r="3368" spans="10:10" x14ac:dyDescent="0.25">
      <c r="J3368" s="1"/>
    </row>
    <row r="3369" spans="10:10" x14ac:dyDescent="0.25">
      <c r="J3369" s="1"/>
    </row>
    <row r="3370" spans="10:10" x14ac:dyDescent="0.25">
      <c r="J3370" s="1"/>
    </row>
    <row r="3371" spans="10:10" x14ac:dyDescent="0.25">
      <c r="J3371" s="1"/>
    </row>
    <row r="3372" spans="10:10" x14ac:dyDescent="0.25">
      <c r="J3372" s="1"/>
    </row>
    <row r="3373" spans="10:10" x14ac:dyDescent="0.25">
      <c r="J3373" s="1"/>
    </row>
    <row r="3374" spans="10:10" x14ac:dyDescent="0.25">
      <c r="J3374" s="1"/>
    </row>
    <row r="3375" spans="10:10" x14ac:dyDescent="0.25">
      <c r="J3375" s="1"/>
    </row>
    <row r="3376" spans="10:10" x14ac:dyDescent="0.25">
      <c r="J3376" s="1"/>
    </row>
    <row r="3377" spans="10:10" x14ac:dyDescent="0.25">
      <c r="J3377" s="1"/>
    </row>
    <row r="3378" spans="10:10" x14ac:dyDescent="0.25">
      <c r="J3378" s="1"/>
    </row>
    <row r="3379" spans="10:10" x14ac:dyDescent="0.25">
      <c r="J3379" s="1"/>
    </row>
    <row r="3380" spans="10:10" x14ac:dyDescent="0.25">
      <c r="J3380" s="1"/>
    </row>
    <row r="3381" spans="10:10" x14ac:dyDescent="0.25">
      <c r="J3381" s="1"/>
    </row>
    <row r="3382" spans="10:10" x14ac:dyDescent="0.25">
      <c r="J3382" s="1"/>
    </row>
    <row r="3383" spans="10:10" x14ac:dyDescent="0.25">
      <c r="J3383" s="1"/>
    </row>
    <row r="3384" spans="10:10" x14ac:dyDescent="0.25">
      <c r="J3384" s="1"/>
    </row>
    <row r="3385" spans="10:10" x14ac:dyDescent="0.25">
      <c r="J3385" s="1"/>
    </row>
    <row r="3386" spans="10:10" x14ac:dyDescent="0.25">
      <c r="J3386" s="1"/>
    </row>
    <row r="3387" spans="10:10" x14ac:dyDescent="0.25">
      <c r="J3387" s="1"/>
    </row>
    <row r="3388" spans="10:10" x14ac:dyDescent="0.25">
      <c r="J3388" s="1"/>
    </row>
    <row r="3389" spans="10:10" x14ac:dyDescent="0.25">
      <c r="J3389" s="1"/>
    </row>
    <row r="3390" spans="10:10" x14ac:dyDescent="0.25">
      <c r="J3390" s="1"/>
    </row>
    <row r="3391" spans="10:10" x14ac:dyDescent="0.25">
      <c r="J3391" s="1"/>
    </row>
    <row r="3392" spans="10:10" x14ac:dyDescent="0.25">
      <c r="J3392" s="1"/>
    </row>
    <row r="3393" spans="10:10" x14ac:dyDescent="0.25">
      <c r="J3393" s="1"/>
    </row>
    <row r="3394" spans="10:10" x14ac:dyDescent="0.25">
      <c r="J3394" s="1"/>
    </row>
    <row r="3395" spans="10:10" x14ac:dyDescent="0.25">
      <c r="J3395" s="1"/>
    </row>
    <row r="3396" spans="10:10" x14ac:dyDescent="0.25">
      <c r="J3396" s="1"/>
    </row>
    <row r="3397" spans="10:10" x14ac:dyDescent="0.25">
      <c r="J3397" s="1"/>
    </row>
    <row r="3398" spans="10:10" x14ac:dyDescent="0.25">
      <c r="J3398" s="1"/>
    </row>
    <row r="3399" spans="10:10" x14ac:dyDescent="0.25">
      <c r="J3399" s="1"/>
    </row>
    <row r="3400" spans="10:10" x14ac:dyDescent="0.25">
      <c r="J3400" s="1"/>
    </row>
    <row r="3401" spans="10:10" x14ac:dyDescent="0.25">
      <c r="J3401" s="1"/>
    </row>
    <row r="3402" spans="10:10" x14ac:dyDescent="0.25">
      <c r="J3402" s="1"/>
    </row>
    <row r="3403" spans="10:10" x14ac:dyDescent="0.25">
      <c r="J3403" s="1"/>
    </row>
    <row r="3404" spans="10:10" x14ac:dyDescent="0.25">
      <c r="J3404" s="1"/>
    </row>
    <row r="3405" spans="10:10" x14ac:dyDescent="0.25">
      <c r="J3405" s="1"/>
    </row>
    <row r="3406" spans="10:10" x14ac:dyDescent="0.25">
      <c r="J3406" s="1"/>
    </row>
    <row r="3407" spans="10:10" x14ac:dyDescent="0.25">
      <c r="J3407" s="1"/>
    </row>
    <row r="3408" spans="10:10" x14ac:dyDescent="0.25">
      <c r="J3408" s="1"/>
    </row>
    <row r="3409" spans="10:10" x14ac:dyDescent="0.25">
      <c r="J3409" s="1"/>
    </row>
    <row r="3410" spans="10:10" x14ac:dyDescent="0.25">
      <c r="J3410" s="1"/>
    </row>
    <row r="3411" spans="10:10" x14ac:dyDescent="0.25">
      <c r="J3411" s="1"/>
    </row>
    <row r="3412" spans="10:10" x14ac:dyDescent="0.25">
      <c r="J3412" s="1"/>
    </row>
    <row r="3413" spans="10:10" x14ac:dyDescent="0.25">
      <c r="J3413" s="1"/>
    </row>
    <row r="3414" spans="10:10" x14ac:dyDescent="0.25">
      <c r="J3414" s="1"/>
    </row>
    <row r="3415" spans="10:10" x14ac:dyDescent="0.25">
      <c r="J3415" s="1"/>
    </row>
    <row r="3416" spans="10:10" x14ac:dyDescent="0.25">
      <c r="J3416" s="1"/>
    </row>
    <row r="3417" spans="10:10" x14ac:dyDescent="0.25">
      <c r="J3417" s="1"/>
    </row>
    <row r="3418" spans="10:10" x14ac:dyDescent="0.25">
      <c r="J3418" s="1"/>
    </row>
    <row r="3419" spans="10:10" x14ac:dyDescent="0.25">
      <c r="J3419" s="1"/>
    </row>
    <row r="3420" spans="10:10" x14ac:dyDescent="0.25">
      <c r="J3420" s="1"/>
    </row>
    <row r="3421" spans="10:10" x14ac:dyDescent="0.25">
      <c r="J3421" s="1"/>
    </row>
    <row r="3422" spans="10:10" x14ac:dyDescent="0.25">
      <c r="J3422" s="1"/>
    </row>
    <row r="3423" spans="10:10" x14ac:dyDescent="0.25">
      <c r="J3423" s="1"/>
    </row>
    <row r="3424" spans="10:10" x14ac:dyDescent="0.25">
      <c r="J3424" s="1"/>
    </row>
    <row r="3425" spans="10:10" x14ac:dyDescent="0.25">
      <c r="J3425" s="1"/>
    </row>
    <row r="3426" spans="10:10" x14ac:dyDescent="0.25">
      <c r="J3426" s="1"/>
    </row>
    <row r="3427" spans="10:10" x14ac:dyDescent="0.25">
      <c r="J3427" s="1"/>
    </row>
    <row r="3428" spans="10:10" x14ac:dyDescent="0.25">
      <c r="J3428" s="1"/>
    </row>
    <row r="3429" spans="10:10" x14ac:dyDescent="0.25">
      <c r="J3429" s="1"/>
    </row>
    <row r="3430" spans="10:10" x14ac:dyDescent="0.25">
      <c r="J3430" s="1"/>
    </row>
    <row r="3431" spans="10:10" x14ac:dyDescent="0.25">
      <c r="J3431" s="1"/>
    </row>
    <row r="3432" spans="10:10" x14ac:dyDescent="0.25">
      <c r="J3432" s="1"/>
    </row>
    <row r="3433" spans="10:10" x14ac:dyDescent="0.25">
      <c r="J3433" s="1"/>
    </row>
    <row r="3434" spans="10:10" x14ac:dyDescent="0.25">
      <c r="J3434" s="1"/>
    </row>
    <row r="3435" spans="10:10" x14ac:dyDescent="0.25">
      <c r="J3435" s="1"/>
    </row>
    <row r="3436" spans="10:10" x14ac:dyDescent="0.25">
      <c r="J3436" s="1"/>
    </row>
    <row r="3437" spans="10:10" x14ac:dyDescent="0.25">
      <c r="J3437" s="1"/>
    </row>
    <row r="3438" spans="10:10" x14ac:dyDescent="0.25">
      <c r="J3438" s="1"/>
    </row>
    <row r="3439" spans="10:10" x14ac:dyDescent="0.25">
      <c r="J3439" s="1"/>
    </row>
    <row r="3440" spans="10:10" x14ac:dyDescent="0.25">
      <c r="J3440" s="1"/>
    </row>
    <row r="3441" spans="10:10" x14ac:dyDescent="0.25">
      <c r="J3441" s="1"/>
    </row>
    <row r="3442" spans="10:10" x14ac:dyDescent="0.25">
      <c r="J3442" s="1"/>
    </row>
    <row r="3443" spans="10:10" x14ac:dyDescent="0.25">
      <c r="J3443" s="1"/>
    </row>
    <row r="3444" spans="10:10" x14ac:dyDescent="0.25">
      <c r="J3444" s="1"/>
    </row>
    <row r="3445" spans="10:10" x14ac:dyDescent="0.25">
      <c r="J3445" s="1"/>
    </row>
    <row r="3446" spans="10:10" x14ac:dyDescent="0.25">
      <c r="J3446" s="1"/>
    </row>
    <row r="3447" spans="10:10" x14ac:dyDescent="0.25">
      <c r="J3447" s="1"/>
    </row>
    <row r="3448" spans="10:10" x14ac:dyDescent="0.25">
      <c r="J3448" s="1"/>
    </row>
    <row r="3449" spans="10:10" x14ac:dyDescent="0.25">
      <c r="J3449" s="1"/>
    </row>
    <row r="3450" spans="10:10" x14ac:dyDescent="0.25">
      <c r="J3450" s="1"/>
    </row>
    <row r="3451" spans="10:10" x14ac:dyDescent="0.25">
      <c r="J3451" s="1"/>
    </row>
    <row r="3452" spans="10:10" x14ac:dyDescent="0.25">
      <c r="J3452" s="1"/>
    </row>
    <row r="3453" spans="10:10" x14ac:dyDescent="0.25">
      <c r="J3453" s="1"/>
    </row>
    <row r="3454" spans="10:10" x14ac:dyDescent="0.25">
      <c r="J3454" s="1"/>
    </row>
    <row r="3455" spans="10:10" x14ac:dyDescent="0.25">
      <c r="J3455" s="1"/>
    </row>
    <row r="3456" spans="10:10" x14ac:dyDescent="0.25">
      <c r="J3456" s="1"/>
    </row>
    <row r="3457" spans="10:10" x14ac:dyDescent="0.25">
      <c r="J3457" s="1"/>
    </row>
    <row r="3458" spans="10:10" x14ac:dyDescent="0.25">
      <c r="J3458" s="1"/>
    </row>
    <row r="3459" spans="10:10" x14ac:dyDescent="0.25">
      <c r="J3459" s="1"/>
    </row>
    <row r="3460" spans="10:10" x14ac:dyDescent="0.25">
      <c r="J3460" s="1"/>
    </row>
    <row r="3461" spans="10:10" x14ac:dyDescent="0.25">
      <c r="J3461" s="1"/>
    </row>
    <row r="3462" spans="10:10" x14ac:dyDescent="0.25">
      <c r="J3462" s="1"/>
    </row>
    <row r="3463" spans="10:10" x14ac:dyDescent="0.25">
      <c r="J3463" s="1"/>
    </row>
    <row r="3464" spans="10:10" x14ac:dyDescent="0.25">
      <c r="J3464" s="1"/>
    </row>
    <row r="3465" spans="10:10" x14ac:dyDescent="0.25">
      <c r="J3465" s="1"/>
    </row>
    <row r="3466" spans="10:10" x14ac:dyDescent="0.25">
      <c r="J3466" s="1"/>
    </row>
    <row r="3467" spans="10:10" x14ac:dyDescent="0.25">
      <c r="J3467" s="1"/>
    </row>
    <row r="3468" spans="10:10" x14ac:dyDescent="0.25">
      <c r="J3468" s="1"/>
    </row>
    <row r="3469" spans="10:10" x14ac:dyDescent="0.25">
      <c r="J3469" s="1"/>
    </row>
    <row r="3470" spans="10:10" x14ac:dyDescent="0.25">
      <c r="J3470" s="1"/>
    </row>
    <row r="3471" spans="10:10" x14ac:dyDescent="0.25">
      <c r="J3471" s="1"/>
    </row>
    <row r="3472" spans="10:10" x14ac:dyDescent="0.25">
      <c r="J3472" s="1"/>
    </row>
    <row r="3473" spans="10:10" x14ac:dyDescent="0.25">
      <c r="J3473" s="1"/>
    </row>
    <row r="3474" spans="10:10" x14ac:dyDescent="0.25">
      <c r="J3474" s="1"/>
    </row>
    <row r="3475" spans="10:10" x14ac:dyDescent="0.25">
      <c r="J3475" s="1"/>
    </row>
    <row r="3476" spans="10:10" x14ac:dyDescent="0.25">
      <c r="J3476" s="1"/>
    </row>
    <row r="3477" spans="10:10" x14ac:dyDescent="0.25">
      <c r="J3477" s="1"/>
    </row>
    <row r="3478" spans="10:10" x14ac:dyDescent="0.25">
      <c r="J3478" s="1"/>
    </row>
    <row r="3479" spans="10:10" x14ac:dyDescent="0.25">
      <c r="J3479" s="1"/>
    </row>
    <row r="3480" spans="10:10" x14ac:dyDescent="0.25">
      <c r="J3480" s="1"/>
    </row>
    <row r="3481" spans="10:10" x14ac:dyDescent="0.25">
      <c r="J3481" s="1"/>
    </row>
    <row r="3482" spans="10:10" x14ac:dyDescent="0.25">
      <c r="J3482" s="1"/>
    </row>
    <row r="3483" spans="10:10" x14ac:dyDescent="0.25">
      <c r="J3483" s="1"/>
    </row>
    <row r="3484" spans="10:10" x14ac:dyDescent="0.25">
      <c r="J3484" s="1"/>
    </row>
    <row r="3485" spans="10:10" x14ac:dyDescent="0.25">
      <c r="J3485" s="1"/>
    </row>
    <row r="3486" spans="10:10" x14ac:dyDescent="0.25">
      <c r="J3486" s="1"/>
    </row>
    <row r="3487" spans="10:10" x14ac:dyDescent="0.25">
      <c r="J3487" s="1"/>
    </row>
    <row r="3488" spans="10:10" x14ac:dyDescent="0.25">
      <c r="J3488" s="1"/>
    </row>
    <row r="3489" spans="10:10" x14ac:dyDescent="0.25">
      <c r="J3489" s="1"/>
    </row>
    <row r="3490" spans="10:10" x14ac:dyDescent="0.25">
      <c r="J3490" s="1"/>
    </row>
    <row r="3491" spans="10:10" x14ac:dyDescent="0.25">
      <c r="J3491" s="1"/>
    </row>
    <row r="3492" spans="10:10" x14ac:dyDescent="0.25">
      <c r="J3492" s="1"/>
    </row>
    <row r="3493" spans="10:10" x14ac:dyDescent="0.25">
      <c r="J3493" s="1"/>
    </row>
    <row r="3494" spans="10:10" x14ac:dyDescent="0.25">
      <c r="J3494" s="1"/>
    </row>
    <row r="3495" spans="10:10" x14ac:dyDescent="0.25">
      <c r="J3495" s="1"/>
    </row>
    <row r="3496" spans="10:10" x14ac:dyDescent="0.25">
      <c r="J3496" s="1"/>
    </row>
    <row r="3497" spans="10:10" x14ac:dyDescent="0.25">
      <c r="J3497" s="1"/>
    </row>
    <row r="3498" spans="10:10" x14ac:dyDescent="0.25">
      <c r="J3498" s="1"/>
    </row>
    <row r="3499" spans="10:10" x14ac:dyDescent="0.25">
      <c r="J3499" s="1"/>
    </row>
    <row r="3500" spans="10:10" x14ac:dyDescent="0.25">
      <c r="J3500" s="1"/>
    </row>
    <row r="3501" spans="10:10" x14ac:dyDescent="0.25">
      <c r="J3501" s="1"/>
    </row>
    <row r="3502" spans="10:10" x14ac:dyDescent="0.25">
      <c r="J3502" s="1"/>
    </row>
    <row r="3503" spans="10:10" x14ac:dyDescent="0.25">
      <c r="J3503" s="1"/>
    </row>
    <row r="3504" spans="10:10" x14ac:dyDescent="0.25">
      <c r="J3504" s="1"/>
    </row>
    <row r="3505" spans="10:10" x14ac:dyDescent="0.25">
      <c r="J3505" s="1"/>
    </row>
    <row r="3506" spans="10:10" x14ac:dyDescent="0.25">
      <c r="J3506" s="1"/>
    </row>
    <row r="3507" spans="10:10" x14ac:dyDescent="0.25">
      <c r="J3507" s="1"/>
    </row>
    <row r="3508" spans="10:10" x14ac:dyDescent="0.25">
      <c r="J3508" s="1"/>
    </row>
    <row r="3509" spans="10:10" x14ac:dyDescent="0.25">
      <c r="J3509" s="1"/>
    </row>
    <row r="3510" spans="10:10" x14ac:dyDescent="0.25">
      <c r="J3510" s="1"/>
    </row>
    <row r="3511" spans="10:10" x14ac:dyDescent="0.25">
      <c r="J3511" s="1"/>
    </row>
    <row r="3512" spans="10:10" x14ac:dyDescent="0.25">
      <c r="J3512" s="1"/>
    </row>
    <row r="3513" spans="10:10" x14ac:dyDescent="0.25">
      <c r="J3513" s="1"/>
    </row>
    <row r="3514" spans="10:10" x14ac:dyDescent="0.25">
      <c r="J3514" s="1"/>
    </row>
    <row r="3515" spans="10:10" x14ac:dyDescent="0.25">
      <c r="J3515" s="1"/>
    </row>
    <row r="3516" spans="10:10" x14ac:dyDescent="0.25">
      <c r="J3516" s="1"/>
    </row>
    <row r="3517" spans="10:10" x14ac:dyDescent="0.25">
      <c r="J3517" s="1"/>
    </row>
    <row r="3518" spans="10:10" x14ac:dyDescent="0.25">
      <c r="J3518" s="1"/>
    </row>
    <row r="3519" spans="10:10" x14ac:dyDescent="0.25">
      <c r="J3519" s="1"/>
    </row>
    <row r="3520" spans="10:10" x14ac:dyDescent="0.25">
      <c r="J3520" s="1"/>
    </row>
    <row r="3521" spans="10:10" x14ac:dyDescent="0.25">
      <c r="J3521" s="1"/>
    </row>
    <row r="3522" spans="10:10" x14ac:dyDescent="0.25">
      <c r="J3522" s="1"/>
    </row>
    <row r="3523" spans="10:10" x14ac:dyDescent="0.25">
      <c r="J3523" s="1"/>
    </row>
    <row r="3524" spans="10:10" x14ac:dyDescent="0.25">
      <c r="J3524" s="1"/>
    </row>
    <row r="3525" spans="10:10" x14ac:dyDescent="0.25">
      <c r="J3525" s="1"/>
    </row>
    <row r="3526" spans="10:10" x14ac:dyDescent="0.25">
      <c r="J3526" s="1"/>
    </row>
    <row r="3527" spans="10:10" x14ac:dyDescent="0.25">
      <c r="J3527" s="1"/>
    </row>
    <row r="3528" spans="10:10" x14ac:dyDescent="0.25">
      <c r="J3528" s="1"/>
    </row>
    <row r="3529" spans="10:10" x14ac:dyDescent="0.25">
      <c r="J3529" s="1"/>
    </row>
    <row r="3530" spans="10:10" x14ac:dyDescent="0.25">
      <c r="J3530" s="1"/>
    </row>
    <row r="3531" spans="10:10" x14ac:dyDescent="0.25">
      <c r="J3531" s="1"/>
    </row>
    <row r="3532" spans="10:10" x14ac:dyDescent="0.25">
      <c r="J3532" s="1"/>
    </row>
    <row r="3533" spans="10:10" x14ac:dyDescent="0.25">
      <c r="J3533" s="1"/>
    </row>
    <row r="3534" spans="10:10" x14ac:dyDescent="0.25">
      <c r="J3534" s="1"/>
    </row>
    <row r="3535" spans="10:10" x14ac:dyDescent="0.25">
      <c r="J3535" s="1"/>
    </row>
    <row r="3536" spans="10:10" x14ac:dyDescent="0.25">
      <c r="J3536" s="1"/>
    </row>
    <row r="3537" spans="10:10" x14ac:dyDescent="0.25">
      <c r="J3537" s="1"/>
    </row>
    <row r="3538" spans="10:10" x14ac:dyDescent="0.25">
      <c r="J3538" s="1"/>
    </row>
    <row r="3539" spans="10:10" x14ac:dyDescent="0.25">
      <c r="J3539" s="1"/>
    </row>
    <row r="3540" spans="10:10" x14ac:dyDescent="0.25">
      <c r="J3540" s="1"/>
    </row>
    <row r="3541" spans="10:10" x14ac:dyDescent="0.25">
      <c r="J3541" s="1"/>
    </row>
    <row r="3542" spans="10:10" x14ac:dyDescent="0.25">
      <c r="J3542" s="1"/>
    </row>
    <row r="3543" spans="10:10" x14ac:dyDescent="0.25">
      <c r="J3543" s="1"/>
    </row>
    <row r="3544" spans="10:10" x14ac:dyDescent="0.25">
      <c r="J3544" s="1"/>
    </row>
    <row r="3545" spans="10:10" x14ac:dyDescent="0.25">
      <c r="J3545" s="1"/>
    </row>
    <row r="3546" spans="10:10" x14ac:dyDescent="0.25">
      <c r="J3546" s="1"/>
    </row>
    <row r="3547" spans="10:10" x14ac:dyDescent="0.25">
      <c r="J3547" s="1"/>
    </row>
    <row r="3548" spans="10:10" x14ac:dyDescent="0.25">
      <c r="J3548" s="1"/>
    </row>
    <row r="3549" spans="10:10" x14ac:dyDescent="0.25">
      <c r="J3549" s="1"/>
    </row>
    <row r="3550" spans="10:10" x14ac:dyDescent="0.25">
      <c r="J3550" s="1"/>
    </row>
    <row r="3551" spans="10:10" x14ac:dyDescent="0.25">
      <c r="J3551" s="1"/>
    </row>
    <row r="3552" spans="10:10" x14ac:dyDescent="0.25">
      <c r="J3552" s="1"/>
    </row>
    <row r="3553" spans="10:10" x14ac:dyDescent="0.25">
      <c r="J3553" s="1"/>
    </row>
    <row r="3554" spans="10:10" x14ac:dyDescent="0.25">
      <c r="J3554" s="1"/>
    </row>
    <row r="3555" spans="10:10" x14ac:dyDescent="0.25">
      <c r="J3555" s="1"/>
    </row>
    <row r="3556" spans="10:10" x14ac:dyDescent="0.25">
      <c r="J3556" s="1"/>
    </row>
    <row r="3557" spans="10:10" x14ac:dyDescent="0.25">
      <c r="J3557" s="1"/>
    </row>
    <row r="3558" spans="10:10" x14ac:dyDescent="0.25">
      <c r="J3558" s="1"/>
    </row>
    <row r="3559" spans="10:10" x14ac:dyDescent="0.25">
      <c r="J3559" s="1"/>
    </row>
    <row r="3560" spans="10:10" x14ac:dyDescent="0.25">
      <c r="J3560" s="1"/>
    </row>
    <row r="3561" spans="10:10" x14ac:dyDescent="0.25">
      <c r="J3561" s="1"/>
    </row>
    <row r="3562" spans="10:10" x14ac:dyDescent="0.25">
      <c r="J3562" s="1"/>
    </row>
    <row r="3563" spans="10:10" x14ac:dyDescent="0.25">
      <c r="J3563" s="1"/>
    </row>
    <row r="3564" spans="10:10" x14ac:dyDescent="0.25">
      <c r="J3564" s="1"/>
    </row>
    <row r="3565" spans="10:10" x14ac:dyDescent="0.25">
      <c r="J3565" s="1"/>
    </row>
    <row r="3566" spans="10:10" x14ac:dyDescent="0.25">
      <c r="J3566" s="1"/>
    </row>
    <row r="3567" spans="10:10" x14ac:dyDescent="0.25">
      <c r="J3567" s="1"/>
    </row>
    <row r="3568" spans="10:10" x14ac:dyDescent="0.25">
      <c r="J3568" s="1"/>
    </row>
    <row r="3569" spans="10:10" x14ac:dyDescent="0.25">
      <c r="J3569" s="1"/>
    </row>
    <row r="3570" spans="10:10" x14ac:dyDescent="0.25">
      <c r="J3570" s="1"/>
    </row>
    <row r="3571" spans="10:10" x14ac:dyDescent="0.25">
      <c r="J3571" s="1"/>
    </row>
    <row r="3572" spans="10:10" x14ac:dyDescent="0.25">
      <c r="J3572" s="1"/>
    </row>
    <row r="3573" spans="10:10" x14ac:dyDescent="0.25">
      <c r="J3573" s="1"/>
    </row>
    <row r="3574" spans="10:10" x14ac:dyDescent="0.25">
      <c r="J3574" s="1"/>
    </row>
    <row r="3575" spans="10:10" x14ac:dyDescent="0.25">
      <c r="J3575" s="1"/>
    </row>
    <row r="3576" spans="10:10" x14ac:dyDescent="0.25">
      <c r="J3576" s="1"/>
    </row>
    <row r="3577" spans="10:10" x14ac:dyDescent="0.25">
      <c r="J3577" s="1"/>
    </row>
    <row r="3578" spans="10:10" x14ac:dyDescent="0.25">
      <c r="J3578" s="1"/>
    </row>
    <row r="3579" spans="10:10" x14ac:dyDescent="0.25">
      <c r="J3579" s="1"/>
    </row>
    <row r="3580" spans="10:10" x14ac:dyDescent="0.25">
      <c r="J3580" s="1"/>
    </row>
    <row r="3581" spans="10:10" x14ac:dyDescent="0.25">
      <c r="J3581" s="1"/>
    </row>
    <row r="3582" spans="10:10" x14ac:dyDescent="0.25">
      <c r="J3582" s="1"/>
    </row>
    <row r="3583" spans="10:10" x14ac:dyDescent="0.25">
      <c r="J3583" s="1"/>
    </row>
    <row r="3584" spans="10:10" x14ac:dyDescent="0.25">
      <c r="J3584" s="1"/>
    </row>
    <row r="3585" spans="10:10" x14ac:dyDescent="0.25">
      <c r="J3585" s="1"/>
    </row>
    <row r="3586" spans="10:10" x14ac:dyDescent="0.25">
      <c r="J3586" s="1"/>
    </row>
    <row r="3587" spans="10:10" x14ac:dyDescent="0.25">
      <c r="J3587" s="1"/>
    </row>
    <row r="3588" spans="10:10" x14ac:dyDescent="0.25">
      <c r="J3588" s="1"/>
    </row>
    <row r="3589" spans="10:10" x14ac:dyDescent="0.25">
      <c r="J3589" s="1"/>
    </row>
    <row r="3590" spans="10:10" x14ac:dyDescent="0.25">
      <c r="J3590" s="1"/>
    </row>
    <row r="3591" spans="10:10" x14ac:dyDescent="0.25">
      <c r="J3591" s="1"/>
    </row>
    <row r="3592" spans="10:10" x14ac:dyDescent="0.25">
      <c r="J3592" s="1"/>
    </row>
    <row r="3593" spans="10:10" x14ac:dyDescent="0.25">
      <c r="J3593" s="1"/>
    </row>
    <row r="3594" spans="10:10" x14ac:dyDescent="0.25">
      <c r="J3594" s="1"/>
    </row>
    <row r="3595" spans="10:10" x14ac:dyDescent="0.25">
      <c r="J3595" s="1"/>
    </row>
    <row r="3596" spans="10:10" x14ac:dyDescent="0.25">
      <c r="J3596" s="1"/>
    </row>
    <row r="3597" spans="10:10" x14ac:dyDescent="0.25">
      <c r="J3597" s="1"/>
    </row>
    <row r="3598" spans="10:10" x14ac:dyDescent="0.25">
      <c r="J3598" s="1"/>
    </row>
    <row r="3599" spans="10:10" x14ac:dyDescent="0.25">
      <c r="J3599" s="1"/>
    </row>
    <row r="3600" spans="10:10" x14ac:dyDescent="0.25">
      <c r="J3600" s="1"/>
    </row>
    <row r="3601" spans="10:10" x14ac:dyDescent="0.25">
      <c r="J3601" s="1"/>
    </row>
    <row r="3602" spans="10:10" x14ac:dyDescent="0.25">
      <c r="J3602" s="1"/>
    </row>
    <row r="3603" spans="10:10" x14ac:dyDescent="0.25">
      <c r="J3603" s="1"/>
    </row>
    <row r="3604" spans="10:10" x14ac:dyDescent="0.25">
      <c r="J3604" s="1"/>
    </row>
    <row r="3605" spans="10:10" x14ac:dyDescent="0.25">
      <c r="J3605" s="1"/>
    </row>
    <row r="3606" spans="10:10" x14ac:dyDescent="0.25">
      <c r="J3606" s="1"/>
    </row>
    <row r="3607" spans="10:10" x14ac:dyDescent="0.25">
      <c r="J3607" s="1"/>
    </row>
    <row r="3608" spans="10:10" x14ac:dyDescent="0.25">
      <c r="J3608" s="1"/>
    </row>
    <row r="3609" spans="10:10" x14ac:dyDescent="0.25">
      <c r="J3609" s="1"/>
    </row>
    <row r="3610" spans="10:10" x14ac:dyDescent="0.25">
      <c r="J3610" s="1"/>
    </row>
    <row r="3611" spans="10:10" x14ac:dyDescent="0.25">
      <c r="J3611" s="1"/>
    </row>
    <row r="3612" spans="10:10" x14ac:dyDescent="0.25">
      <c r="J3612" s="1"/>
    </row>
    <row r="3613" spans="10:10" x14ac:dyDescent="0.25">
      <c r="J3613" s="1"/>
    </row>
    <row r="3614" spans="10:10" x14ac:dyDescent="0.25">
      <c r="J3614" s="1"/>
    </row>
    <row r="3615" spans="10:10" x14ac:dyDescent="0.25">
      <c r="J3615" s="1"/>
    </row>
    <row r="3616" spans="10:10" x14ac:dyDescent="0.25">
      <c r="J3616" s="1"/>
    </row>
    <row r="3617" spans="10:10" x14ac:dyDescent="0.25">
      <c r="J3617" s="1"/>
    </row>
    <row r="3618" spans="10:10" x14ac:dyDescent="0.25">
      <c r="J3618" s="1"/>
    </row>
    <row r="3619" spans="10:10" x14ac:dyDescent="0.25">
      <c r="J3619" s="1"/>
    </row>
    <row r="3620" spans="10:10" x14ac:dyDescent="0.25">
      <c r="J3620" s="1"/>
    </row>
    <row r="3621" spans="10:10" x14ac:dyDescent="0.25">
      <c r="J3621" s="1"/>
    </row>
    <row r="3622" spans="10:10" x14ac:dyDescent="0.25">
      <c r="J3622" s="1"/>
    </row>
    <row r="3623" spans="10:10" x14ac:dyDescent="0.25">
      <c r="J3623" s="1"/>
    </row>
    <row r="3624" spans="10:10" x14ac:dyDescent="0.25">
      <c r="J3624" s="1"/>
    </row>
    <row r="3625" spans="10:10" x14ac:dyDescent="0.25">
      <c r="J3625" s="1"/>
    </row>
    <row r="3626" spans="10:10" x14ac:dyDescent="0.25">
      <c r="J3626" s="1"/>
    </row>
    <row r="3627" spans="10:10" x14ac:dyDescent="0.25">
      <c r="J3627" s="1"/>
    </row>
    <row r="3628" spans="10:10" x14ac:dyDescent="0.25">
      <c r="J3628" s="1"/>
    </row>
    <row r="3629" spans="10:10" x14ac:dyDescent="0.25">
      <c r="J3629" s="1"/>
    </row>
    <row r="3630" spans="10:10" x14ac:dyDescent="0.25">
      <c r="J3630" s="1"/>
    </row>
    <row r="3631" spans="10:10" x14ac:dyDescent="0.25">
      <c r="J3631" s="1"/>
    </row>
    <row r="3632" spans="10:10" x14ac:dyDescent="0.25">
      <c r="J3632" s="1"/>
    </row>
    <row r="3633" spans="10:10" x14ac:dyDescent="0.25">
      <c r="J3633" s="1"/>
    </row>
    <row r="3634" spans="10:10" x14ac:dyDescent="0.25">
      <c r="J3634" s="1"/>
    </row>
    <row r="3635" spans="10:10" x14ac:dyDescent="0.25">
      <c r="J3635" s="1"/>
    </row>
    <row r="3636" spans="10:10" x14ac:dyDescent="0.25">
      <c r="J3636" s="1"/>
    </row>
    <row r="3637" spans="10:10" x14ac:dyDescent="0.25">
      <c r="J3637" s="1"/>
    </row>
    <row r="3638" spans="10:10" x14ac:dyDescent="0.25">
      <c r="J3638" s="1"/>
    </row>
    <row r="3639" spans="10:10" x14ac:dyDescent="0.25">
      <c r="J3639" s="1"/>
    </row>
    <row r="3640" spans="10:10" x14ac:dyDescent="0.25">
      <c r="J3640" s="1"/>
    </row>
    <row r="3641" spans="10:10" x14ac:dyDescent="0.25">
      <c r="J3641" s="1"/>
    </row>
    <row r="3642" spans="10:10" x14ac:dyDescent="0.25">
      <c r="J3642" s="1"/>
    </row>
    <row r="3643" spans="10:10" x14ac:dyDescent="0.25">
      <c r="J3643" s="1"/>
    </row>
    <row r="3644" spans="10:10" x14ac:dyDescent="0.25">
      <c r="J3644" s="1"/>
    </row>
    <row r="3645" spans="10:10" x14ac:dyDescent="0.25">
      <c r="J3645" s="1"/>
    </row>
    <row r="3646" spans="10:10" x14ac:dyDescent="0.25">
      <c r="J3646" s="1"/>
    </row>
    <row r="3647" spans="10:10" x14ac:dyDescent="0.25">
      <c r="J3647" s="1"/>
    </row>
    <row r="3648" spans="10:10" x14ac:dyDescent="0.25">
      <c r="J3648" s="1"/>
    </row>
    <row r="3649" spans="10:10" x14ac:dyDescent="0.25">
      <c r="J3649" s="1"/>
    </row>
    <row r="3650" spans="10:10" x14ac:dyDescent="0.25">
      <c r="J3650" s="1"/>
    </row>
    <row r="3651" spans="10:10" x14ac:dyDescent="0.25">
      <c r="J3651" s="1"/>
    </row>
    <row r="3652" spans="10:10" x14ac:dyDescent="0.25">
      <c r="J3652" s="1"/>
    </row>
    <row r="3653" spans="10:10" x14ac:dyDescent="0.25">
      <c r="J3653" s="1"/>
    </row>
    <row r="3654" spans="10:10" x14ac:dyDescent="0.25">
      <c r="J3654" s="1"/>
    </row>
    <row r="3655" spans="10:10" x14ac:dyDescent="0.25">
      <c r="J3655" s="1"/>
    </row>
    <row r="3656" spans="10:10" x14ac:dyDescent="0.25">
      <c r="J3656" s="1"/>
    </row>
    <row r="3657" spans="10:10" x14ac:dyDescent="0.25">
      <c r="J3657" s="1"/>
    </row>
    <row r="3658" spans="10:10" x14ac:dyDescent="0.25">
      <c r="J3658" s="1"/>
    </row>
    <row r="3659" spans="10:10" x14ac:dyDescent="0.25">
      <c r="J3659" s="1"/>
    </row>
    <row r="3660" spans="10:10" x14ac:dyDescent="0.25">
      <c r="J3660" s="1"/>
    </row>
    <row r="3661" spans="10:10" x14ac:dyDescent="0.25">
      <c r="J3661" s="1"/>
    </row>
    <row r="3662" spans="10:10" x14ac:dyDescent="0.25">
      <c r="J3662" s="1"/>
    </row>
    <row r="3663" spans="10:10" x14ac:dyDescent="0.25">
      <c r="J3663" s="1"/>
    </row>
    <row r="3664" spans="10:10" x14ac:dyDescent="0.25">
      <c r="J3664" s="1"/>
    </row>
    <row r="3665" spans="10:10" x14ac:dyDescent="0.25">
      <c r="J3665" s="1"/>
    </row>
    <row r="3666" spans="10:10" x14ac:dyDescent="0.25">
      <c r="J3666" s="1"/>
    </row>
    <row r="3667" spans="10:10" x14ac:dyDescent="0.25">
      <c r="J3667" s="1"/>
    </row>
    <row r="3668" spans="10:10" x14ac:dyDescent="0.25">
      <c r="J3668" s="1"/>
    </row>
    <row r="3669" spans="10:10" x14ac:dyDescent="0.25">
      <c r="J3669" s="1"/>
    </row>
    <row r="3670" spans="10:10" x14ac:dyDescent="0.25">
      <c r="J3670" s="1"/>
    </row>
    <row r="3671" spans="10:10" x14ac:dyDescent="0.25">
      <c r="J3671" s="1"/>
    </row>
    <row r="3672" spans="10:10" x14ac:dyDescent="0.25">
      <c r="J3672" s="1"/>
    </row>
    <row r="3673" spans="10:10" x14ac:dyDescent="0.25">
      <c r="J3673" s="1"/>
    </row>
    <row r="3674" spans="10:10" x14ac:dyDescent="0.25">
      <c r="J3674" s="1"/>
    </row>
    <row r="3675" spans="10:10" x14ac:dyDescent="0.25">
      <c r="J3675" s="1"/>
    </row>
    <row r="3676" spans="10:10" x14ac:dyDescent="0.25">
      <c r="J3676" s="1"/>
    </row>
    <row r="3677" spans="10:10" x14ac:dyDescent="0.25">
      <c r="J3677" s="1"/>
    </row>
    <row r="3678" spans="10:10" x14ac:dyDescent="0.25">
      <c r="J3678" s="1"/>
    </row>
    <row r="3679" spans="10:10" x14ac:dyDescent="0.25">
      <c r="J3679" s="1"/>
    </row>
    <row r="3680" spans="10:10" x14ac:dyDescent="0.25">
      <c r="J3680" s="1"/>
    </row>
    <row r="3681" spans="10:10" x14ac:dyDescent="0.25">
      <c r="J3681" s="1"/>
    </row>
    <row r="3682" spans="10:10" x14ac:dyDescent="0.25">
      <c r="J3682" s="1"/>
    </row>
    <row r="3683" spans="10:10" x14ac:dyDescent="0.25">
      <c r="J3683" s="1"/>
    </row>
    <row r="3684" spans="10:10" x14ac:dyDescent="0.25">
      <c r="J3684" s="1"/>
    </row>
    <row r="3685" spans="10:10" x14ac:dyDescent="0.25">
      <c r="J3685" s="1"/>
    </row>
    <row r="3686" spans="10:10" x14ac:dyDescent="0.25">
      <c r="J3686" s="1"/>
    </row>
    <row r="3687" spans="10:10" x14ac:dyDescent="0.25">
      <c r="J3687" s="1"/>
    </row>
    <row r="3688" spans="10:10" x14ac:dyDescent="0.25">
      <c r="J3688" s="1"/>
    </row>
    <row r="3689" spans="10:10" x14ac:dyDescent="0.25">
      <c r="J3689" s="1"/>
    </row>
    <row r="3690" spans="10:10" x14ac:dyDescent="0.25">
      <c r="J3690" s="1"/>
    </row>
    <row r="3691" spans="10:10" x14ac:dyDescent="0.25">
      <c r="J3691" s="1"/>
    </row>
    <row r="3692" spans="10:10" x14ac:dyDescent="0.25">
      <c r="J3692" s="1"/>
    </row>
    <row r="3693" spans="10:10" x14ac:dyDescent="0.25">
      <c r="J3693" s="1"/>
    </row>
    <row r="3694" spans="10:10" x14ac:dyDescent="0.25">
      <c r="J3694" s="1"/>
    </row>
    <row r="3695" spans="10:10" x14ac:dyDescent="0.25">
      <c r="J3695" s="1"/>
    </row>
    <row r="3696" spans="10:10" x14ac:dyDescent="0.25">
      <c r="J3696" s="1"/>
    </row>
    <row r="3697" spans="10:10" x14ac:dyDescent="0.25">
      <c r="J3697" s="1"/>
    </row>
    <row r="3698" spans="10:10" x14ac:dyDescent="0.25">
      <c r="J3698" s="1"/>
    </row>
    <row r="3699" spans="10:10" x14ac:dyDescent="0.25">
      <c r="J3699" s="1"/>
    </row>
    <row r="3700" spans="10:10" x14ac:dyDescent="0.25">
      <c r="J3700" s="1"/>
    </row>
    <row r="3701" spans="10:10" x14ac:dyDescent="0.25">
      <c r="J3701" s="1"/>
    </row>
    <row r="3702" spans="10:10" x14ac:dyDescent="0.25">
      <c r="J3702" s="1"/>
    </row>
    <row r="3703" spans="10:10" x14ac:dyDescent="0.25">
      <c r="J3703" s="1"/>
    </row>
    <row r="3704" spans="10:10" x14ac:dyDescent="0.25">
      <c r="J3704" s="1"/>
    </row>
    <row r="3705" spans="10:10" x14ac:dyDescent="0.25">
      <c r="J3705" s="1"/>
    </row>
    <row r="3706" spans="10:10" x14ac:dyDescent="0.25">
      <c r="J3706" s="1"/>
    </row>
    <row r="3707" spans="10:10" x14ac:dyDescent="0.25">
      <c r="J3707" s="1"/>
    </row>
    <row r="3708" spans="10:10" x14ac:dyDescent="0.25">
      <c r="J3708" s="1"/>
    </row>
    <row r="3709" spans="10:10" x14ac:dyDescent="0.25">
      <c r="J3709" s="1"/>
    </row>
    <row r="3710" spans="10:10" x14ac:dyDescent="0.25">
      <c r="J3710" s="1"/>
    </row>
    <row r="3711" spans="10:10" x14ac:dyDescent="0.25">
      <c r="J3711" s="1"/>
    </row>
    <row r="3712" spans="10:10" x14ac:dyDescent="0.25">
      <c r="J3712" s="1"/>
    </row>
    <row r="3713" spans="10:10" x14ac:dyDescent="0.25">
      <c r="J3713" s="1"/>
    </row>
    <row r="3714" spans="10:10" x14ac:dyDescent="0.25">
      <c r="J3714" s="1"/>
    </row>
    <row r="3715" spans="10:10" x14ac:dyDescent="0.25">
      <c r="J3715" s="1"/>
    </row>
    <row r="3716" spans="10:10" x14ac:dyDescent="0.25">
      <c r="J3716" s="1"/>
    </row>
    <row r="3717" spans="10:10" x14ac:dyDescent="0.25">
      <c r="J3717" s="1"/>
    </row>
    <row r="3718" spans="10:10" x14ac:dyDescent="0.25">
      <c r="J3718" s="1"/>
    </row>
    <row r="3719" spans="10:10" x14ac:dyDescent="0.25">
      <c r="J3719" s="1"/>
    </row>
    <row r="3720" spans="10:10" x14ac:dyDescent="0.25">
      <c r="J3720" s="1"/>
    </row>
    <row r="3721" spans="10:10" x14ac:dyDescent="0.25">
      <c r="J3721" s="1"/>
    </row>
    <row r="3722" spans="10:10" x14ac:dyDescent="0.25">
      <c r="J3722" s="1"/>
    </row>
    <row r="3723" spans="10:10" x14ac:dyDescent="0.25">
      <c r="J3723" s="1"/>
    </row>
    <row r="3724" spans="10:10" x14ac:dyDescent="0.25">
      <c r="J3724" s="1"/>
    </row>
    <row r="3725" spans="10:10" x14ac:dyDescent="0.25">
      <c r="J3725" s="1"/>
    </row>
    <row r="3726" spans="10:10" x14ac:dyDescent="0.25">
      <c r="J3726" s="1"/>
    </row>
    <row r="3727" spans="10:10" x14ac:dyDescent="0.25">
      <c r="J3727" s="1"/>
    </row>
    <row r="3728" spans="10:10" x14ac:dyDescent="0.25">
      <c r="J3728" s="1"/>
    </row>
    <row r="3729" spans="10:10" x14ac:dyDescent="0.25">
      <c r="J3729" s="1"/>
    </row>
    <row r="3730" spans="10:10" x14ac:dyDescent="0.25">
      <c r="J3730" s="1"/>
    </row>
    <row r="3731" spans="10:10" x14ac:dyDescent="0.25">
      <c r="J3731" s="1"/>
    </row>
    <row r="3732" spans="10:10" x14ac:dyDescent="0.25">
      <c r="J3732" s="1"/>
    </row>
    <row r="3733" spans="10:10" x14ac:dyDescent="0.25">
      <c r="J3733" s="1"/>
    </row>
    <row r="3734" spans="10:10" x14ac:dyDescent="0.25">
      <c r="J3734" s="1"/>
    </row>
    <row r="3735" spans="10:10" x14ac:dyDescent="0.25">
      <c r="J3735" s="1"/>
    </row>
    <row r="3736" spans="10:10" x14ac:dyDescent="0.25">
      <c r="J3736" s="1"/>
    </row>
    <row r="3737" spans="10:10" x14ac:dyDescent="0.25">
      <c r="J3737" s="1"/>
    </row>
    <row r="3738" spans="10:10" x14ac:dyDescent="0.25">
      <c r="J3738" s="1"/>
    </row>
    <row r="3739" spans="10:10" x14ac:dyDescent="0.25">
      <c r="J3739" s="1"/>
    </row>
    <row r="3740" spans="10:10" x14ac:dyDescent="0.25">
      <c r="J3740" s="1"/>
    </row>
    <row r="3741" spans="10:10" x14ac:dyDescent="0.25">
      <c r="J3741" s="1"/>
    </row>
    <row r="3742" spans="10:10" x14ac:dyDescent="0.25">
      <c r="J3742" s="1"/>
    </row>
    <row r="3743" spans="10:10" x14ac:dyDescent="0.25">
      <c r="J3743" s="1"/>
    </row>
    <row r="3744" spans="10:10" x14ac:dyDescent="0.25">
      <c r="J3744" s="1"/>
    </row>
    <row r="3745" spans="10:10" x14ac:dyDescent="0.25">
      <c r="J3745" s="1"/>
    </row>
    <row r="3746" spans="10:10" x14ac:dyDescent="0.25">
      <c r="J3746" s="1"/>
    </row>
    <row r="3747" spans="10:10" x14ac:dyDescent="0.25">
      <c r="J3747" s="1"/>
    </row>
    <row r="3748" spans="10:10" x14ac:dyDescent="0.25">
      <c r="J3748" s="1"/>
    </row>
    <row r="3749" spans="10:10" x14ac:dyDescent="0.25">
      <c r="J3749" s="1"/>
    </row>
    <row r="3750" spans="10:10" x14ac:dyDescent="0.25">
      <c r="J3750" s="1"/>
    </row>
    <row r="3751" spans="10:10" x14ac:dyDescent="0.25">
      <c r="J3751" s="1"/>
    </row>
    <row r="3752" spans="10:10" x14ac:dyDescent="0.25">
      <c r="J3752" s="1"/>
    </row>
    <row r="3753" spans="10:10" x14ac:dyDescent="0.25">
      <c r="J3753" s="1"/>
    </row>
    <row r="3754" spans="10:10" x14ac:dyDescent="0.25">
      <c r="J3754" s="1"/>
    </row>
    <row r="3755" spans="10:10" x14ac:dyDescent="0.25">
      <c r="J3755" s="1"/>
    </row>
    <row r="3756" spans="10:10" x14ac:dyDescent="0.25">
      <c r="J3756" s="1"/>
    </row>
    <row r="3757" spans="10:10" x14ac:dyDescent="0.25">
      <c r="J3757" s="1"/>
    </row>
    <row r="3758" spans="10:10" x14ac:dyDescent="0.25">
      <c r="J3758" s="1"/>
    </row>
    <row r="3759" spans="10:10" x14ac:dyDescent="0.25">
      <c r="J3759" s="1"/>
    </row>
    <row r="3760" spans="10:10" x14ac:dyDescent="0.25">
      <c r="J3760" s="1"/>
    </row>
    <row r="3761" spans="10:10" x14ac:dyDescent="0.25">
      <c r="J3761" s="1"/>
    </row>
    <row r="3762" spans="10:10" x14ac:dyDescent="0.25">
      <c r="J3762" s="1"/>
    </row>
    <row r="3763" spans="10:10" x14ac:dyDescent="0.25">
      <c r="J3763" s="1"/>
    </row>
    <row r="3764" spans="10:10" x14ac:dyDescent="0.25">
      <c r="J3764" s="1"/>
    </row>
    <row r="3765" spans="10:10" x14ac:dyDescent="0.25">
      <c r="J3765" s="1"/>
    </row>
    <row r="3766" spans="10:10" x14ac:dyDescent="0.25">
      <c r="J3766" s="1"/>
    </row>
    <row r="3767" spans="10:10" x14ac:dyDescent="0.25">
      <c r="J3767" s="1"/>
    </row>
    <row r="3768" spans="10:10" x14ac:dyDescent="0.25">
      <c r="J3768" s="1"/>
    </row>
    <row r="3769" spans="10:10" x14ac:dyDescent="0.25">
      <c r="J3769" s="1"/>
    </row>
    <row r="3770" spans="10:10" x14ac:dyDescent="0.25">
      <c r="J3770" s="1"/>
    </row>
    <row r="3771" spans="10:10" x14ac:dyDescent="0.25">
      <c r="J3771" s="1"/>
    </row>
    <row r="3772" spans="10:10" x14ac:dyDescent="0.25">
      <c r="J3772" s="1"/>
    </row>
    <row r="3773" spans="10:10" x14ac:dyDescent="0.25">
      <c r="J3773" s="1"/>
    </row>
    <row r="3774" spans="10:10" x14ac:dyDescent="0.25">
      <c r="J3774" s="1"/>
    </row>
    <row r="3775" spans="10:10" x14ac:dyDescent="0.25">
      <c r="J3775" s="1"/>
    </row>
    <row r="3776" spans="10:10" x14ac:dyDescent="0.25">
      <c r="J3776" s="1"/>
    </row>
    <row r="3777" spans="10:10" x14ac:dyDescent="0.25">
      <c r="J3777" s="1"/>
    </row>
    <row r="3778" spans="10:10" x14ac:dyDescent="0.25">
      <c r="J3778" s="1"/>
    </row>
    <row r="3779" spans="10:10" x14ac:dyDescent="0.25">
      <c r="J3779" s="1"/>
    </row>
    <row r="3780" spans="10:10" x14ac:dyDescent="0.25">
      <c r="J3780" s="1"/>
    </row>
    <row r="3781" spans="10:10" x14ac:dyDescent="0.25">
      <c r="J3781" s="1"/>
    </row>
    <row r="3782" spans="10:10" x14ac:dyDescent="0.25">
      <c r="J3782" s="1"/>
    </row>
    <row r="3783" spans="10:10" x14ac:dyDescent="0.25">
      <c r="J3783" s="1"/>
    </row>
    <row r="3784" spans="10:10" x14ac:dyDescent="0.25">
      <c r="J3784" s="1"/>
    </row>
    <row r="3785" spans="10:10" x14ac:dyDescent="0.25">
      <c r="J3785" s="1"/>
    </row>
    <row r="3786" spans="10:10" x14ac:dyDescent="0.25">
      <c r="J3786" s="1"/>
    </row>
    <row r="3787" spans="10:10" x14ac:dyDescent="0.25">
      <c r="J3787" s="1"/>
    </row>
    <row r="3788" spans="10:10" x14ac:dyDescent="0.25">
      <c r="J3788" s="1"/>
    </row>
    <row r="3789" spans="10:10" x14ac:dyDescent="0.25">
      <c r="J3789" s="1"/>
    </row>
    <row r="3790" spans="10:10" x14ac:dyDescent="0.25">
      <c r="J3790" s="1"/>
    </row>
    <row r="3791" spans="10:10" x14ac:dyDescent="0.25">
      <c r="J3791" s="1"/>
    </row>
    <row r="3792" spans="10:10" x14ac:dyDescent="0.25">
      <c r="J3792" s="1"/>
    </row>
    <row r="3793" spans="10:10" x14ac:dyDescent="0.25">
      <c r="J3793" s="1"/>
    </row>
    <row r="3794" spans="10:10" x14ac:dyDescent="0.25">
      <c r="J3794" s="1"/>
    </row>
    <row r="3795" spans="10:10" x14ac:dyDescent="0.25">
      <c r="J3795" s="1"/>
    </row>
    <row r="3796" spans="10:10" x14ac:dyDescent="0.25">
      <c r="J3796" s="1"/>
    </row>
    <row r="3797" spans="10:10" x14ac:dyDescent="0.25">
      <c r="J3797" s="1"/>
    </row>
    <row r="3798" spans="10:10" x14ac:dyDescent="0.25">
      <c r="J3798" s="1"/>
    </row>
    <row r="3799" spans="10:10" x14ac:dyDescent="0.25">
      <c r="J3799" s="1"/>
    </row>
    <row r="3800" spans="10:10" x14ac:dyDescent="0.25">
      <c r="J3800" s="1"/>
    </row>
    <row r="3801" spans="10:10" x14ac:dyDescent="0.25">
      <c r="J3801" s="1"/>
    </row>
    <row r="3802" spans="10:10" x14ac:dyDescent="0.25">
      <c r="J3802" s="1"/>
    </row>
    <row r="3803" spans="10:10" x14ac:dyDescent="0.25">
      <c r="J3803" s="1"/>
    </row>
    <row r="3804" spans="10:10" x14ac:dyDescent="0.25">
      <c r="J3804" s="1"/>
    </row>
    <row r="3805" spans="10:10" x14ac:dyDescent="0.25">
      <c r="J3805" s="1"/>
    </row>
    <row r="3806" spans="10:10" x14ac:dyDescent="0.25">
      <c r="J3806" s="1"/>
    </row>
    <row r="3807" spans="10:10" x14ac:dyDescent="0.25">
      <c r="J3807" s="1"/>
    </row>
    <row r="3808" spans="10:10" x14ac:dyDescent="0.25">
      <c r="J3808" s="1"/>
    </row>
    <row r="3809" spans="10:10" x14ac:dyDescent="0.25">
      <c r="J3809" s="1"/>
    </row>
    <row r="3810" spans="10:10" x14ac:dyDescent="0.25">
      <c r="J3810" s="1"/>
    </row>
    <row r="3811" spans="10:10" x14ac:dyDescent="0.25">
      <c r="J3811" s="1"/>
    </row>
    <row r="3812" spans="10:10" x14ac:dyDescent="0.25">
      <c r="J3812" s="1"/>
    </row>
    <row r="3813" spans="10:10" x14ac:dyDescent="0.25">
      <c r="J3813" s="1"/>
    </row>
    <row r="3814" spans="10:10" x14ac:dyDescent="0.25">
      <c r="J3814" s="1"/>
    </row>
    <row r="3815" spans="10:10" x14ac:dyDescent="0.25">
      <c r="J3815" s="1"/>
    </row>
    <row r="3816" spans="10:10" x14ac:dyDescent="0.25">
      <c r="J3816" s="1"/>
    </row>
    <row r="3817" spans="10:10" x14ac:dyDescent="0.25">
      <c r="J3817" s="1"/>
    </row>
    <row r="3818" spans="10:10" x14ac:dyDescent="0.25">
      <c r="J3818" s="1"/>
    </row>
    <row r="3819" spans="10:10" x14ac:dyDescent="0.25">
      <c r="J3819" s="1"/>
    </row>
    <row r="3820" spans="10:10" x14ac:dyDescent="0.25">
      <c r="J3820" s="1"/>
    </row>
    <row r="3821" spans="10:10" x14ac:dyDescent="0.25">
      <c r="J3821" s="1"/>
    </row>
    <row r="3822" spans="10:10" x14ac:dyDescent="0.25">
      <c r="J3822" s="1"/>
    </row>
    <row r="3823" spans="10:10" x14ac:dyDescent="0.25">
      <c r="J3823" s="1"/>
    </row>
    <row r="3824" spans="10:10" x14ac:dyDescent="0.25">
      <c r="J3824" s="1"/>
    </row>
    <row r="3825" spans="10:10" x14ac:dyDescent="0.25">
      <c r="J3825" s="1"/>
    </row>
    <row r="3826" spans="10:10" x14ac:dyDescent="0.25">
      <c r="J3826" s="1"/>
    </row>
    <row r="3827" spans="10:10" x14ac:dyDescent="0.25">
      <c r="J3827" s="1"/>
    </row>
    <row r="3828" spans="10:10" x14ac:dyDescent="0.25">
      <c r="J3828" s="1"/>
    </row>
    <row r="3829" spans="10:10" x14ac:dyDescent="0.25">
      <c r="J3829" s="1"/>
    </row>
    <row r="3830" spans="10:10" x14ac:dyDescent="0.25">
      <c r="J3830" s="1"/>
    </row>
    <row r="3831" spans="10:10" x14ac:dyDescent="0.25">
      <c r="J3831" s="1"/>
    </row>
    <row r="3832" spans="10:10" x14ac:dyDescent="0.25">
      <c r="J3832" s="1"/>
    </row>
    <row r="3833" spans="10:10" x14ac:dyDescent="0.25">
      <c r="J3833" s="1"/>
    </row>
    <row r="3834" spans="10:10" x14ac:dyDescent="0.25">
      <c r="J3834" s="1"/>
    </row>
    <row r="3835" spans="10:10" x14ac:dyDescent="0.25">
      <c r="J3835" s="1"/>
    </row>
    <row r="3836" spans="10:10" x14ac:dyDescent="0.25">
      <c r="J3836" s="1"/>
    </row>
    <row r="3837" spans="10:10" x14ac:dyDescent="0.25">
      <c r="J3837" s="1"/>
    </row>
    <row r="3838" spans="10:10" x14ac:dyDescent="0.25">
      <c r="J3838" s="1"/>
    </row>
    <row r="3839" spans="10:10" x14ac:dyDescent="0.25">
      <c r="J3839" s="1"/>
    </row>
    <row r="3840" spans="10:10" x14ac:dyDescent="0.25">
      <c r="J3840" s="1"/>
    </row>
    <row r="3841" spans="10:10" x14ac:dyDescent="0.25">
      <c r="J3841" s="1"/>
    </row>
    <row r="3842" spans="10:10" x14ac:dyDescent="0.25">
      <c r="J3842" s="1"/>
    </row>
    <row r="3843" spans="10:10" x14ac:dyDescent="0.25">
      <c r="J3843" s="1"/>
    </row>
    <row r="3844" spans="10:10" x14ac:dyDescent="0.25">
      <c r="J3844" s="1"/>
    </row>
    <row r="3845" spans="10:10" x14ac:dyDescent="0.25">
      <c r="J3845" s="1"/>
    </row>
    <row r="3846" spans="10:10" x14ac:dyDescent="0.25">
      <c r="J3846" s="1"/>
    </row>
    <row r="3847" spans="10:10" x14ac:dyDescent="0.25">
      <c r="J3847" s="1"/>
    </row>
    <row r="3848" spans="10:10" x14ac:dyDescent="0.25">
      <c r="J3848" s="1"/>
    </row>
    <row r="3849" spans="10:10" x14ac:dyDescent="0.25">
      <c r="J3849" s="1"/>
    </row>
    <row r="3850" spans="10:10" x14ac:dyDescent="0.25">
      <c r="J3850" s="1"/>
    </row>
    <row r="3851" spans="10:10" x14ac:dyDescent="0.25">
      <c r="J3851" s="1"/>
    </row>
    <row r="3852" spans="10:10" x14ac:dyDescent="0.25">
      <c r="J3852" s="1"/>
    </row>
    <row r="3853" spans="10:10" x14ac:dyDescent="0.25">
      <c r="J3853" s="1"/>
    </row>
    <row r="3854" spans="10:10" x14ac:dyDescent="0.25">
      <c r="J3854" s="1"/>
    </row>
    <row r="3855" spans="10:10" x14ac:dyDescent="0.25">
      <c r="J3855" s="1"/>
    </row>
    <row r="3856" spans="10:10" x14ac:dyDescent="0.25">
      <c r="J3856" s="1"/>
    </row>
    <row r="3857" spans="10:10" x14ac:dyDescent="0.25">
      <c r="J3857" s="1"/>
    </row>
    <row r="3858" spans="10:10" x14ac:dyDescent="0.25">
      <c r="J3858" s="1"/>
    </row>
    <row r="3859" spans="10:10" x14ac:dyDescent="0.25">
      <c r="J3859" s="1"/>
    </row>
    <row r="3860" spans="10:10" x14ac:dyDescent="0.25">
      <c r="J3860" s="1"/>
    </row>
    <row r="3861" spans="10:10" x14ac:dyDescent="0.25">
      <c r="J3861" s="1"/>
    </row>
    <row r="3862" spans="10:10" x14ac:dyDescent="0.25">
      <c r="J3862" s="1"/>
    </row>
    <row r="3863" spans="10:10" x14ac:dyDescent="0.25">
      <c r="J3863" s="1"/>
    </row>
    <row r="3864" spans="10:10" x14ac:dyDescent="0.25">
      <c r="J3864" s="1"/>
    </row>
    <row r="3865" spans="10:10" x14ac:dyDescent="0.25">
      <c r="J3865" s="1"/>
    </row>
    <row r="3866" spans="10:10" x14ac:dyDescent="0.25">
      <c r="J3866" s="1"/>
    </row>
    <row r="3867" spans="10:10" x14ac:dyDescent="0.25">
      <c r="J3867" s="1"/>
    </row>
    <row r="3868" spans="10:10" x14ac:dyDescent="0.25">
      <c r="J3868" s="1"/>
    </row>
    <row r="3869" spans="10:10" x14ac:dyDescent="0.25">
      <c r="J3869" s="1"/>
    </row>
    <row r="3870" spans="10:10" x14ac:dyDescent="0.25">
      <c r="J3870" s="1"/>
    </row>
    <row r="3871" spans="10:10" x14ac:dyDescent="0.25">
      <c r="J3871" s="1"/>
    </row>
    <row r="3872" spans="10:10" x14ac:dyDescent="0.25">
      <c r="J3872" s="1"/>
    </row>
    <row r="3873" spans="10:10" x14ac:dyDescent="0.25">
      <c r="J3873" s="1"/>
    </row>
    <row r="3874" spans="10:10" x14ac:dyDescent="0.25">
      <c r="J3874" s="1"/>
    </row>
    <row r="3875" spans="10:10" x14ac:dyDescent="0.25">
      <c r="J3875" s="1"/>
    </row>
    <row r="3876" spans="10:10" x14ac:dyDescent="0.25">
      <c r="J3876" s="1"/>
    </row>
    <row r="3877" spans="10:10" x14ac:dyDescent="0.25">
      <c r="J3877" s="1"/>
    </row>
    <row r="3878" spans="10:10" x14ac:dyDescent="0.25">
      <c r="J3878" s="1"/>
    </row>
    <row r="3879" spans="10:10" x14ac:dyDescent="0.25">
      <c r="J3879" s="1"/>
    </row>
    <row r="3880" spans="10:10" x14ac:dyDescent="0.25">
      <c r="J3880" s="1"/>
    </row>
    <row r="3881" spans="10:10" x14ac:dyDescent="0.25">
      <c r="J3881" s="1"/>
    </row>
    <row r="3882" spans="10:10" x14ac:dyDescent="0.25">
      <c r="J3882" s="1"/>
    </row>
    <row r="3883" spans="10:10" x14ac:dyDescent="0.25">
      <c r="J3883" s="1"/>
    </row>
    <row r="3884" spans="10:10" x14ac:dyDescent="0.25">
      <c r="J3884" s="1"/>
    </row>
    <row r="3885" spans="10:10" x14ac:dyDescent="0.25">
      <c r="J3885" s="1"/>
    </row>
    <row r="3886" spans="10:10" x14ac:dyDescent="0.25">
      <c r="J3886" s="1"/>
    </row>
    <row r="3887" spans="10:10" x14ac:dyDescent="0.25">
      <c r="J3887" s="1"/>
    </row>
    <row r="3888" spans="10:10" x14ac:dyDescent="0.25">
      <c r="J3888" s="1"/>
    </row>
    <row r="3889" spans="10:10" x14ac:dyDescent="0.25">
      <c r="J3889" s="1"/>
    </row>
    <row r="3890" spans="10:10" x14ac:dyDescent="0.25">
      <c r="J3890" s="1"/>
    </row>
    <row r="3891" spans="10:10" x14ac:dyDescent="0.25">
      <c r="J3891" s="1"/>
    </row>
    <row r="3892" spans="10:10" x14ac:dyDescent="0.25">
      <c r="J3892" s="1"/>
    </row>
    <row r="3893" spans="10:10" x14ac:dyDescent="0.25">
      <c r="J3893" s="1"/>
    </row>
    <row r="3894" spans="10:10" x14ac:dyDescent="0.25">
      <c r="J3894" s="1"/>
    </row>
    <row r="3895" spans="10:10" x14ac:dyDescent="0.25">
      <c r="J3895" s="1"/>
    </row>
    <row r="3896" spans="10:10" x14ac:dyDescent="0.25">
      <c r="J3896" s="1"/>
    </row>
    <row r="3897" spans="10:10" x14ac:dyDescent="0.25">
      <c r="J3897" s="1"/>
    </row>
    <row r="3898" spans="10:10" x14ac:dyDescent="0.25">
      <c r="J3898" s="1"/>
    </row>
    <row r="3899" spans="10:10" x14ac:dyDescent="0.25">
      <c r="J3899" s="1"/>
    </row>
    <row r="3900" spans="10:10" x14ac:dyDescent="0.25">
      <c r="J3900" s="1"/>
    </row>
    <row r="3901" spans="10:10" x14ac:dyDescent="0.25">
      <c r="J3901" s="1"/>
    </row>
    <row r="3902" spans="10:10" x14ac:dyDescent="0.25">
      <c r="J3902" s="1"/>
    </row>
    <row r="3903" spans="10:10" x14ac:dyDescent="0.25">
      <c r="J3903" s="1"/>
    </row>
    <row r="3904" spans="10:10" x14ac:dyDescent="0.25">
      <c r="J3904" s="1"/>
    </row>
    <row r="3905" spans="10:10" x14ac:dyDescent="0.25">
      <c r="J3905" s="1"/>
    </row>
    <row r="3906" spans="10:10" x14ac:dyDescent="0.25">
      <c r="J3906" s="1"/>
    </row>
    <row r="3907" spans="10:10" x14ac:dyDescent="0.25">
      <c r="J3907" s="1"/>
    </row>
    <row r="3908" spans="10:10" x14ac:dyDescent="0.25">
      <c r="J3908" s="1"/>
    </row>
    <row r="3909" spans="10:10" x14ac:dyDescent="0.25">
      <c r="J3909" s="1"/>
    </row>
    <row r="3910" spans="10:10" x14ac:dyDescent="0.25">
      <c r="J3910" s="1"/>
    </row>
    <row r="3911" spans="10:10" x14ac:dyDescent="0.25">
      <c r="J3911" s="1"/>
    </row>
    <row r="3912" spans="10:10" x14ac:dyDescent="0.25">
      <c r="J3912" s="1"/>
    </row>
    <row r="3913" spans="10:10" x14ac:dyDescent="0.25">
      <c r="J3913" s="1"/>
    </row>
    <row r="3914" spans="10:10" x14ac:dyDescent="0.25">
      <c r="J3914" s="1"/>
    </row>
    <row r="3915" spans="10:10" x14ac:dyDescent="0.25">
      <c r="J3915" s="1"/>
    </row>
    <row r="3916" spans="10:10" x14ac:dyDescent="0.25">
      <c r="J3916" s="1"/>
    </row>
    <row r="3917" spans="10:10" x14ac:dyDescent="0.25">
      <c r="J3917" s="1"/>
    </row>
    <row r="3918" spans="10:10" x14ac:dyDescent="0.25">
      <c r="J3918" s="1"/>
    </row>
    <row r="3919" spans="10:10" x14ac:dyDescent="0.25">
      <c r="J3919" s="1"/>
    </row>
    <row r="3920" spans="10:10" x14ac:dyDescent="0.25">
      <c r="J3920" s="1"/>
    </row>
    <row r="3921" spans="10:10" x14ac:dyDescent="0.25">
      <c r="J3921" s="1"/>
    </row>
    <row r="3922" spans="10:10" x14ac:dyDescent="0.25">
      <c r="J3922" s="1"/>
    </row>
    <row r="3923" spans="10:10" x14ac:dyDescent="0.25">
      <c r="J3923" s="1"/>
    </row>
    <row r="3924" spans="10:10" x14ac:dyDescent="0.25">
      <c r="J3924" s="1"/>
    </row>
    <row r="3925" spans="10:10" x14ac:dyDescent="0.25">
      <c r="J3925" s="1"/>
    </row>
    <row r="3926" spans="10:10" x14ac:dyDescent="0.25">
      <c r="J3926" s="1"/>
    </row>
    <row r="3927" spans="10:10" x14ac:dyDescent="0.25">
      <c r="J3927" s="1"/>
    </row>
    <row r="3928" spans="10:10" x14ac:dyDescent="0.25">
      <c r="J3928" s="1"/>
    </row>
    <row r="3929" spans="10:10" x14ac:dyDescent="0.25">
      <c r="J3929" s="1"/>
    </row>
    <row r="3930" spans="10:10" x14ac:dyDescent="0.25">
      <c r="J3930" s="1"/>
    </row>
    <row r="3931" spans="10:10" x14ac:dyDescent="0.25">
      <c r="J3931" s="1"/>
    </row>
    <row r="3932" spans="10:10" x14ac:dyDescent="0.25">
      <c r="J3932" s="1"/>
    </row>
    <row r="3933" spans="10:10" x14ac:dyDescent="0.25">
      <c r="J3933" s="1"/>
    </row>
    <row r="3934" spans="10:10" x14ac:dyDescent="0.25">
      <c r="J3934" s="1"/>
    </row>
    <row r="3935" spans="10:10" x14ac:dyDescent="0.25">
      <c r="J3935" s="1"/>
    </row>
    <row r="3936" spans="10:10" x14ac:dyDescent="0.25">
      <c r="J3936" s="1"/>
    </row>
    <row r="3937" spans="10:10" x14ac:dyDescent="0.25">
      <c r="J3937" s="1"/>
    </row>
    <row r="3938" spans="10:10" x14ac:dyDescent="0.25">
      <c r="J3938" s="1"/>
    </row>
    <row r="3939" spans="10:10" x14ac:dyDescent="0.25">
      <c r="J3939" s="1"/>
    </row>
    <row r="3940" spans="10:10" x14ac:dyDescent="0.25">
      <c r="J3940" s="1"/>
    </row>
    <row r="3941" spans="10:10" x14ac:dyDescent="0.25">
      <c r="J3941" s="1"/>
    </row>
    <row r="3942" spans="10:10" x14ac:dyDescent="0.25">
      <c r="J3942" s="1"/>
    </row>
    <row r="3943" spans="10:10" x14ac:dyDescent="0.25">
      <c r="J3943" s="1"/>
    </row>
    <row r="3944" spans="10:10" x14ac:dyDescent="0.25">
      <c r="J3944" s="1"/>
    </row>
    <row r="3945" spans="10:10" x14ac:dyDescent="0.25">
      <c r="J3945" s="1"/>
    </row>
    <row r="3946" spans="10:10" x14ac:dyDescent="0.25">
      <c r="J3946" s="1"/>
    </row>
    <row r="3947" spans="10:10" x14ac:dyDescent="0.25">
      <c r="J3947" s="1"/>
    </row>
    <row r="3948" spans="10:10" x14ac:dyDescent="0.25">
      <c r="J3948" s="1"/>
    </row>
    <row r="3949" spans="10:10" x14ac:dyDescent="0.25">
      <c r="J3949" s="1"/>
    </row>
    <row r="3950" spans="10:10" x14ac:dyDescent="0.25">
      <c r="J3950" s="1"/>
    </row>
    <row r="3951" spans="10:10" x14ac:dyDescent="0.25">
      <c r="J3951" s="1"/>
    </row>
    <row r="3952" spans="10:10" x14ac:dyDescent="0.25">
      <c r="J3952" s="1"/>
    </row>
    <row r="3953" spans="10:10" x14ac:dyDescent="0.25">
      <c r="J3953" s="1"/>
    </row>
    <row r="3954" spans="10:10" x14ac:dyDescent="0.25">
      <c r="J3954" s="1"/>
    </row>
    <row r="3955" spans="10:10" x14ac:dyDescent="0.25">
      <c r="J3955" s="1"/>
    </row>
    <row r="3956" spans="10:10" x14ac:dyDescent="0.25">
      <c r="J3956" s="1"/>
    </row>
    <row r="3957" spans="10:10" x14ac:dyDescent="0.25">
      <c r="J3957" s="1"/>
    </row>
    <row r="3958" spans="10:10" x14ac:dyDescent="0.25">
      <c r="J3958" s="1"/>
    </row>
    <row r="3959" spans="10:10" x14ac:dyDescent="0.25">
      <c r="J3959" s="1"/>
    </row>
    <row r="3960" spans="10:10" x14ac:dyDescent="0.25">
      <c r="J3960" s="1"/>
    </row>
    <row r="3961" spans="10:10" x14ac:dyDescent="0.25">
      <c r="J3961" s="1"/>
    </row>
    <row r="3962" spans="10:10" x14ac:dyDescent="0.25">
      <c r="J3962" s="1"/>
    </row>
    <row r="3963" spans="10:10" x14ac:dyDescent="0.25">
      <c r="J3963" s="1"/>
    </row>
    <row r="3964" spans="10:10" x14ac:dyDescent="0.25">
      <c r="J3964" s="1"/>
    </row>
    <row r="3965" spans="10:10" x14ac:dyDescent="0.25">
      <c r="J3965" s="1"/>
    </row>
    <row r="3966" spans="10:10" x14ac:dyDescent="0.25">
      <c r="J3966" s="1"/>
    </row>
    <row r="3967" spans="10:10" x14ac:dyDescent="0.25">
      <c r="J3967" s="1"/>
    </row>
    <row r="3968" spans="10:10" x14ac:dyDescent="0.25">
      <c r="J3968" s="1"/>
    </row>
    <row r="3969" spans="10:10" x14ac:dyDescent="0.25">
      <c r="J3969" s="1"/>
    </row>
    <row r="3970" spans="10:10" x14ac:dyDescent="0.25">
      <c r="J3970" s="1"/>
    </row>
    <row r="3971" spans="10:10" x14ac:dyDescent="0.25">
      <c r="J3971" s="1"/>
    </row>
    <row r="3972" spans="10:10" x14ac:dyDescent="0.25">
      <c r="J3972" s="1"/>
    </row>
    <row r="3973" spans="10:10" x14ac:dyDescent="0.25">
      <c r="J3973" s="1"/>
    </row>
    <row r="3974" spans="10:10" x14ac:dyDescent="0.25">
      <c r="J3974" s="1"/>
    </row>
    <row r="3975" spans="10:10" x14ac:dyDescent="0.25">
      <c r="J3975" s="1"/>
    </row>
    <row r="3976" spans="10:10" x14ac:dyDescent="0.25">
      <c r="J3976" s="1"/>
    </row>
    <row r="3977" spans="10:10" x14ac:dyDescent="0.25">
      <c r="J3977" s="1"/>
    </row>
    <row r="3978" spans="10:10" x14ac:dyDescent="0.25">
      <c r="J3978" s="1"/>
    </row>
    <row r="3979" spans="10:10" x14ac:dyDescent="0.25">
      <c r="J3979" s="1"/>
    </row>
    <row r="3980" spans="10:10" x14ac:dyDescent="0.25">
      <c r="J3980" s="1"/>
    </row>
    <row r="3981" spans="10:10" x14ac:dyDescent="0.25">
      <c r="J3981" s="1"/>
    </row>
    <row r="3982" spans="10:10" x14ac:dyDescent="0.25">
      <c r="J3982" s="1"/>
    </row>
    <row r="3983" spans="10:10" x14ac:dyDescent="0.25">
      <c r="J3983" s="1"/>
    </row>
    <row r="3984" spans="10:10" x14ac:dyDescent="0.25">
      <c r="J3984" s="1"/>
    </row>
    <row r="3985" spans="10:10" x14ac:dyDescent="0.25">
      <c r="J3985" s="1"/>
    </row>
    <row r="3986" spans="10:10" x14ac:dyDescent="0.25">
      <c r="J3986" s="1"/>
    </row>
    <row r="3987" spans="10:10" x14ac:dyDescent="0.25">
      <c r="J3987" s="1"/>
    </row>
    <row r="3988" spans="10:10" x14ac:dyDescent="0.25">
      <c r="J3988" s="1"/>
    </row>
    <row r="3989" spans="10:10" x14ac:dyDescent="0.25">
      <c r="J3989" s="1"/>
    </row>
    <row r="3990" spans="10:10" x14ac:dyDescent="0.25">
      <c r="J3990" s="1"/>
    </row>
    <row r="3991" spans="10:10" x14ac:dyDescent="0.25">
      <c r="J3991" s="1"/>
    </row>
    <row r="3992" spans="10:10" x14ac:dyDescent="0.25">
      <c r="J3992" s="1"/>
    </row>
    <row r="3993" spans="10:10" x14ac:dyDescent="0.25">
      <c r="J3993" s="1"/>
    </row>
    <row r="3994" spans="10:10" x14ac:dyDescent="0.25">
      <c r="J3994" s="1"/>
    </row>
    <row r="3995" spans="10:10" x14ac:dyDescent="0.25">
      <c r="J3995" s="1"/>
    </row>
    <row r="3996" spans="10:10" x14ac:dyDescent="0.25">
      <c r="J3996" s="1"/>
    </row>
    <row r="3997" spans="10:10" x14ac:dyDescent="0.25">
      <c r="J3997" s="1"/>
    </row>
    <row r="3998" spans="10:10" x14ac:dyDescent="0.25">
      <c r="J3998" s="1"/>
    </row>
    <row r="3999" spans="10:10" x14ac:dyDescent="0.25">
      <c r="J3999" s="1"/>
    </row>
    <row r="4000" spans="10:10" x14ac:dyDescent="0.25">
      <c r="J4000" s="1"/>
    </row>
    <row r="4001" spans="10:10" x14ac:dyDescent="0.25">
      <c r="J4001" s="1"/>
    </row>
    <row r="4002" spans="10:10" x14ac:dyDescent="0.25">
      <c r="J4002" s="1"/>
    </row>
    <row r="4003" spans="10:10" x14ac:dyDescent="0.25">
      <c r="J4003" s="1"/>
    </row>
    <row r="4004" spans="10:10" x14ac:dyDescent="0.25">
      <c r="J4004" s="1"/>
    </row>
    <row r="4005" spans="10:10" x14ac:dyDescent="0.25">
      <c r="J4005" s="1"/>
    </row>
    <row r="4006" spans="10:10" x14ac:dyDescent="0.25">
      <c r="J4006" s="1"/>
    </row>
    <row r="4007" spans="10:10" x14ac:dyDescent="0.25">
      <c r="J4007" s="1"/>
    </row>
    <row r="4008" spans="10:10" x14ac:dyDescent="0.25">
      <c r="J4008" s="1"/>
    </row>
    <row r="4009" spans="10:10" x14ac:dyDescent="0.25">
      <c r="J4009" s="1"/>
    </row>
    <row r="4010" spans="10:10" x14ac:dyDescent="0.25">
      <c r="J4010" s="1"/>
    </row>
    <row r="4011" spans="10:10" x14ac:dyDescent="0.25">
      <c r="J4011" s="1"/>
    </row>
    <row r="4012" spans="10:10" x14ac:dyDescent="0.25">
      <c r="J4012" s="1"/>
    </row>
    <row r="4013" spans="10:10" x14ac:dyDescent="0.25">
      <c r="J4013" s="1"/>
    </row>
    <row r="4014" spans="10:10" x14ac:dyDescent="0.25">
      <c r="J4014" s="1"/>
    </row>
    <row r="4015" spans="10:10" x14ac:dyDescent="0.25">
      <c r="J4015" s="1"/>
    </row>
    <row r="4016" spans="10:10" x14ac:dyDescent="0.25">
      <c r="J4016" s="1"/>
    </row>
    <row r="4017" spans="10:10" x14ac:dyDescent="0.25">
      <c r="J4017" s="1"/>
    </row>
    <row r="4018" spans="10:10" x14ac:dyDescent="0.25">
      <c r="J4018" s="1"/>
    </row>
    <row r="4019" spans="10:10" x14ac:dyDescent="0.25">
      <c r="J4019" s="1"/>
    </row>
    <row r="4020" spans="10:10" x14ac:dyDescent="0.25">
      <c r="J4020" s="1"/>
    </row>
    <row r="4021" spans="10:10" x14ac:dyDescent="0.25">
      <c r="J4021" s="1"/>
    </row>
    <row r="4022" spans="10:10" x14ac:dyDescent="0.25">
      <c r="J4022" s="1"/>
    </row>
    <row r="4023" spans="10:10" x14ac:dyDescent="0.25">
      <c r="J4023" s="1"/>
    </row>
    <row r="4024" spans="10:10" x14ac:dyDescent="0.25">
      <c r="J4024" s="1"/>
    </row>
    <row r="4025" spans="10:10" x14ac:dyDescent="0.25">
      <c r="J4025" s="1"/>
    </row>
    <row r="4026" spans="10:10" x14ac:dyDescent="0.25">
      <c r="J4026" s="1"/>
    </row>
    <row r="4027" spans="10:10" x14ac:dyDescent="0.25">
      <c r="J4027" s="1"/>
    </row>
    <row r="4028" spans="10:10" x14ac:dyDescent="0.25">
      <c r="J4028" s="1"/>
    </row>
    <row r="4029" spans="10:10" x14ac:dyDescent="0.25">
      <c r="J4029" s="1"/>
    </row>
    <row r="4030" spans="10:10" x14ac:dyDescent="0.25">
      <c r="J4030" s="1"/>
    </row>
    <row r="4031" spans="10:10" x14ac:dyDescent="0.25">
      <c r="J4031" s="1"/>
    </row>
    <row r="4032" spans="10:10" x14ac:dyDescent="0.25">
      <c r="J4032" s="1"/>
    </row>
    <row r="4033" spans="10:10" x14ac:dyDescent="0.25">
      <c r="J4033" s="1"/>
    </row>
    <row r="4034" spans="10:10" x14ac:dyDescent="0.25">
      <c r="J4034" s="1"/>
    </row>
    <row r="4035" spans="10:10" x14ac:dyDescent="0.25">
      <c r="J4035" s="1"/>
    </row>
    <row r="4036" spans="10:10" x14ac:dyDescent="0.25">
      <c r="J4036" s="1"/>
    </row>
    <row r="4037" spans="10:10" x14ac:dyDescent="0.25">
      <c r="J4037" s="1"/>
    </row>
    <row r="4038" spans="10:10" x14ac:dyDescent="0.25">
      <c r="J4038" s="1"/>
    </row>
    <row r="4039" spans="10:10" x14ac:dyDescent="0.25">
      <c r="J4039" s="1"/>
    </row>
    <row r="4040" spans="10:10" x14ac:dyDescent="0.25">
      <c r="J4040" s="1"/>
    </row>
    <row r="4041" spans="10:10" x14ac:dyDescent="0.25">
      <c r="J4041" s="1"/>
    </row>
    <row r="4042" spans="10:10" x14ac:dyDescent="0.25">
      <c r="J4042" s="1"/>
    </row>
    <row r="4043" spans="10:10" x14ac:dyDescent="0.25">
      <c r="J4043" s="1"/>
    </row>
    <row r="4044" spans="10:10" x14ac:dyDescent="0.25">
      <c r="J4044" s="1"/>
    </row>
    <row r="4045" spans="10:10" x14ac:dyDescent="0.25">
      <c r="J4045" s="1"/>
    </row>
    <row r="4046" spans="10:10" x14ac:dyDescent="0.25">
      <c r="J4046" s="1"/>
    </row>
    <row r="4047" spans="10:10" x14ac:dyDescent="0.25">
      <c r="J4047" s="1"/>
    </row>
    <row r="4048" spans="10:10" x14ac:dyDescent="0.25">
      <c r="J4048" s="1"/>
    </row>
    <row r="4049" spans="10:10" x14ac:dyDescent="0.25">
      <c r="J4049" s="1"/>
    </row>
    <row r="4050" spans="10:10" x14ac:dyDescent="0.25">
      <c r="J4050" s="1"/>
    </row>
    <row r="4051" spans="10:10" x14ac:dyDescent="0.25">
      <c r="J4051" s="1"/>
    </row>
    <row r="4052" spans="10:10" x14ac:dyDescent="0.25">
      <c r="J4052" s="1"/>
    </row>
    <row r="4053" spans="10:10" x14ac:dyDescent="0.25">
      <c r="J4053" s="1"/>
    </row>
    <row r="4054" spans="10:10" x14ac:dyDescent="0.25">
      <c r="J4054" s="1"/>
    </row>
    <row r="4055" spans="10:10" x14ac:dyDescent="0.25">
      <c r="J4055" s="1"/>
    </row>
    <row r="4056" spans="10:10" x14ac:dyDescent="0.25">
      <c r="J4056" s="1"/>
    </row>
    <row r="4057" spans="10:10" x14ac:dyDescent="0.25">
      <c r="J4057" s="1"/>
    </row>
    <row r="4058" spans="10:10" x14ac:dyDescent="0.25">
      <c r="J4058" s="1"/>
    </row>
    <row r="4059" spans="10:10" x14ac:dyDescent="0.25">
      <c r="J4059" s="1"/>
    </row>
    <row r="4060" spans="10:10" x14ac:dyDescent="0.25">
      <c r="J4060" s="1"/>
    </row>
    <row r="4061" spans="10:10" x14ac:dyDescent="0.25">
      <c r="J4061" s="1"/>
    </row>
    <row r="4062" spans="10:10" x14ac:dyDescent="0.25">
      <c r="J4062" s="1"/>
    </row>
    <row r="4063" spans="10:10" x14ac:dyDescent="0.25">
      <c r="J4063" s="1"/>
    </row>
    <row r="4064" spans="10:10" x14ac:dyDescent="0.25">
      <c r="J4064" s="1"/>
    </row>
    <row r="4065" spans="10:10" x14ac:dyDescent="0.25">
      <c r="J4065" s="1"/>
    </row>
    <row r="4066" spans="10:10" x14ac:dyDescent="0.25">
      <c r="J4066" s="1"/>
    </row>
    <row r="4067" spans="10:10" x14ac:dyDescent="0.25">
      <c r="J4067" s="1"/>
    </row>
    <row r="4068" spans="10:10" x14ac:dyDescent="0.25">
      <c r="J4068" s="1"/>
    </row>
    <row r="4069" spans="10:10" x14ac:dyDescent="0.25">
      <c r="J4069" s="1"/>
    </row>
    <row r="4070" spans="10:10" x14ac:dyDescent="0.25">
      <c r="J4070" s="1"/>
    </row>
    <row r="4071" spans="10:10" x14ac:dyDescent="0.25">
      <c r="J4071" s="1"/>
    </row>
    <row r="4072" spans="10:10" x14ac:dyDescent="0.25">
      <c r="J4072" s="1"/>
    </row>
    <row r="4073" spans="10:10" x14ac:dyDescent="0.25">
      <c r="J4073" s="1"/>
    </row>
    <row r="4074" spans="10:10" x14ac:dyDescent="0.25">
      <c r="J4074" s="1"/>
    </row>
    <row r="4075" spans="10:10" x14ac:dyDescent="0.25">
      <c r="J4075" s="1"/>
    </row>
    <row r="4076" spans="10:10" x14ac:dyDescent="0.25">
      <c r="J4076" s="1"/>
    </row>
    <row r="4077" spans="10:10" x14ac:dyDescent="0.25">
      <c r="J4077" s="1"/>
    </row>
    <row r="4078" spans="10:10" x14ac:dyDescent="0.25">
      <c r="J4078" s="1"/>
    </row>
    <row r="4079" spans="10:10" x14ac:dyDescent="0.25">
      <c r="J4079" s="1"/>
    </row>
    <row r="4080" spans="10:10" x14ac:dyDescent="0.25">
      <c r="J4080" s="1"/>
    </row>
    <row r="4081" spans="10:10" x14ac:dyDescent="0.25">
      <c r="J4081" s="1"/>
    </row>
    <row r="4082" spans="10:10" x14ac:dyDescent="0.25">
      <c r="J4082" s="1"/>
    </row>
    <row r="4083" spans="10:10" x14ac:dyDescent="0.25">
      <c r="J4083" s="1"/>
    </row>
    <row r="4084" spans="10:10" x14ac:dyDescent="0.25">
      <c r="J4084" s="1"/>
    </row>
    <row r="4085" spans="10:10" x14ac:dyDescent="0.25">
      <c r="J4085" s="1"/>
    </row>
    <row r="4086" spans="10:10" x14ac:dyDescent="0.25">
      <c r="J4086" s="1"/>
    </row>
    <row r="4087" spans="10:10" x14ac:dyDescent="0.25">
      <c r="J4087" s="1"/>
    </row>
    <row r="4088" spans="10:10" x14ac:dyDescent="0.25">
      <c r="J4088" s="1"/>
    </row>
    <row r="4089" spans="10:10" x14ac:dyDescent="0.25">
      <c r="J4089" s="1"/>
    </row>
    <row r="4090" spans="10:10" x14ac:dyDescent="0.25">
      <c r="J4090" s="1"/>
    </row>
    <row r="4091" spans="10:10" x14ac:dyDescent="0.25">
      <c r="J4091" s="1"/>
    </row>
    <row r="4092" spans="10:10" x14ac:dyDescent="0.25">
      <c r="J4092" s="1"/>
    </row>
    <row r="4093" spans="10:10" x14ac:dyDescent="0.25">
      <c r="J4093" s="1"/>
    </row>
    <row r="4094" spans="10:10" x14ac:dyDescent="0.25">
      <c r="J4094" s="1"/>
    </row>
    <row r="4095" spans="10:10" x14ac:dyDescent="0.25">
      <c r="J4095" s="1"/>
    </row>
    <row r="4096" spans="10:10" x14ac:dyDescent="0.25">
      <c r="J4096" s="1"/>
    </row>
    <row r="4097" spans="10:10" x14ac:dyDescent="0.25">
      <c r="J4097" s="1"/>
    </row>
    <row r="4098" spans="10:10" x14ac:dyDescent="0.25">
      <c r="J4098" s="1"/>
    </row>
    <row r="4099" spans="10:10" x14ac:dyDescent="0.25">
      <c r="J4099" s="1"/>
    </row>
    <row r="4100" spans="10:10" x14ac:dyDescent="0.25">
      <c r="J4100" s="1"/>
    </row>
    <row r="4101" spans="10:10" x14ac:dyDescent="0.25">
      <c r="J4101" s="1"/>
    </row>
    <row r="4102" spans="10:10" x14ac:dyDescent="0.25">
      <c r="J4102" s="1"/>
    </row>
    <row r="4103" spans="10:10" x14ac:dyDescent="0.25">
      <c r="J4103" s="1"/>
    </row>
    <row r="4104" spans="10:10" x14ac:dyDescent="0.25">
      <c r="J4104" s="1"/>
    </row>
    <row r="4105" spans="10:10" x14ac:dyDescent="0.25">
      <c r="J4105" s="1"/>
    </row>
    <row r="4106" spans="10:10" x14ac:dyDescent="0.25">
      <c r="J4106" s="1"/>
    </row>
    <row r="4107" spans="10:10" x14ac:dyDescent="0.25">
      <c r="J4107" s="1"/>
    </row>
    <row r="4108" spans="10:10" x14ac:dyDescent="0.25">
      <c r="J4108" s="1"/>
    </row>
    <row r="4109" spans="10:10" x14ac:dyDescent="0.25">
      <c r="J4109" s="1"/>
    </row>
    <row r="4110" spans="10:10" x14ac:dyDescent="0.25">
      <c r="J4110" s="1"/>
    </row>
    <row r="4111" spans="10:10" x14ac:dyDescent="0.25">
      <c r="J4111" s="1"/>
    </row>
    <row r="4112" spans="10:10" x14ac:dyDescent="0.25">
      <c r="J4112" s="1"/>
    </row>
    <row r="4113" spans="10:10" x14ac:dyDescent="0.25">
      <c r="J4113" s="1"/>
    </row>
    <row r="4114" spans="10:10" x14ac:dyDescent="0.25">
      <c r="J4114" s="1"/>
    </row>
    <row r="4115" spans="10:10" x14ac:dyDescent="0.25">
      <c r="J4115" s="1"/>
    </row>
    <row r="4116" spans="10:10" x14ac:dyDescent="0.25">
      <c r="J4116" s="1"/>
    </row>
    <row r="4117" spans="10:10" x14ac:dyDescent="0.25">
      <c r="J4117" s="1"/>
    </row>
    <row r="4118" spans="10:10" x14ac:dyDescent="0.25">
      <c r="J4118" s="1"/>
    </row>
    <row r="4119" spans="10:10" x14ac:dyDescent="0.25">
      <c r="J4119" s="1"/>
    </row>
    <row r="4120" spans="10:10" x14ac:dyDescent="0.25">
      <c r="J4120" s="1"/>
    </row>
    <row r="4121" spans="10:10" x14ac:dyDescent="0.25">
      <c r="J4121" s="1"/>
    </row>
    <row r="4122" spans="10:10" x14ac:dyDescent="0.25">
      <c r="J4122" s="1"/>
    </row>
    <row r="4123" spans="10:10" x14ac:dyDescent="0.25">
      <c r="J4123" s="1"/>
    </row>
    <row r="4124" spans="10:10" x14ac:dyDescent="0.25">
      <c r="J4124" s="1"/>
    </row>
    <row r="4125" spans="10:10" x14ac:dyDescent="0.25">
      <c r="J4125" s="1"/>
    </row>
    <row r="4126" spans="10:10" x14ac:dyDescent="0.25">
      <c r="J4126" s="1"/>
    </row>
    <row r="4127" spans="10:10" x14ac:dyDescent="0.25">
      <c r="J4127" s="1"/>
    </row>
    <row r="4128" spans="10:10" x14ac:dyDescent="0.25">
      <c r="J4128" s="1"/>
    </row>
    <row r="4129" spans="10:10" x14ac:dyDescent="0.25">
      <c r="J4129" s="1"/>
    </row>
    <row r="4130" spans="10:10" x14ac:dyDescent="0.25">
      <c r="J4130" s="1"/>
    </row>
    <row r="4131" spans="10:10" x14ac:dyDescent="0.25">
      <c r="J4131" s="1"/>
    </row>
    <row r="4132" spans="10:10" x14ac:dyDescent="0.25">
      <c r="J4132" s="1"/>
    </row>
    <row r="4133" spans="10:10" x14ac:dyDescent="0.25">
      <c r="J4133" s="1"/>
    </row>
    <row r="4134" spans="10:10" x14ac:dyDescent="0.25">
      <c r="J4134" s="1"/>
    </row>
    <row r="4135" spans="10:10" x14ac:dyDescent="0.25">
      <c r="J4135" s="1"/>
    </row>
    <row r="4136" spans="10:10" x14ac:dyDescent="0.25">
      <c r="J4136" s="1"/>
    </row>
    <row r="4137" spans="10:10" x14ac:dyDescent="0.25">
      <c r="J4137" s="1"/>
    </row>
    <row r="4138" spans="10:10" x14ac:dyDescent="0.25">
      <c r="J4138" s="1"/>
    </row>
    <row r="4139" spans="10:10" x14ac:dyDescent="0.25">
      <c r="J4139" s="1"/>
    </row>
    <row r="4140" spans="10:10" x14ac:dyDescent="0.25">
      <c r="J4140" s="1"/>
    </row>
    <row r="4141" spans="10:10" x14ac:dyDescent="0.25">
      <c r="J4141" s="1"/>
    </row>
    <row r="4142" spans="10:10" x14ac:dyDescent="0.25">
      <c r="J4142" s="1"/>
    </row>
    <row r="4143" spans="10:10" x14ac:dyDescent="0.25">
      <c r="J4143" s="1"/>
    </row>
    <row r="4144" spans="10:10" x14ac:dyDescent="0.25">
      <c r="J4144" s="1"/>
    </row>
    <row r="4145" spans="10:10" x14ac:dyDescent="0.25">
      <c r="J4145" s="1"/>
    </row>
    <row r="4146" spans="10:10" x14ac:dyDescent="0.25">
      <c r="J4146" s="1"/>
    </row>
    <row r="4147" spans="10:10" x14ac:dyDescent="0.25">
      <c r="J4147" s="1"/>
    </row>
    <row r="4148" spans="10:10" x14ac:dyDescent="0.25">
      <c r="J4148" s="1"/>
    </row>
    <row r="4149" spans="10:10" x14ac:dyDescent="0.25">
      <c r="J4149" s="1"/>
    </row>
    <row r="4150" spans="10:10" x14ac:dyDescent="0.25">
      <c r="J4150" s="1"/>
    </row>
    <row r="4151" spans="10:10" x14ac:dyDescent="0.25">
      <c r="J4151" s="1"/>
    </row>
    <row r="4152" spans="10:10" x14ac:dyDescent="0.25">
      <c r="J4152" s="1"/>
    </row>
    <row r="4153" spans="10:10" x14ac:dyDescent="0.25">
      <c r="J4153" s="1"/>
    </row>
    <row r="4154" spans="10:10" x14ac:dyDescent="0.25">
      <c r="J4154" s="1"/>
    </row>
    <row r="4155" spans="10:10" x14ac:dyDescent="0.25">
      <c r="J4155" s="1"/>
    </row>
    <row r="4156" spans="10:10" x14ac:dyDescent="0.25">
      <c r="J4156" s="1"/>
    </row>
    <row r="4157" spans="10:10" x14ac:dyDescent="0.25">
      <c r="J4157" s="1"/>
    </row>
    <row r="4158" spans="10:10" x14ac:dyDescent="0.25">
      <c r="J4158" s="1"/>
    </row>
    <row r="4159" spans="10:10" x14ac:dyDescent="0.25">
      <c r="J4159" s="1"/>
    </row>
    <row r="4160" spans="10:10" x14ac:dyDescent="0.25">
      <c r="J4160" s="1"/>
    </row>
    <row r="4161" spans="10:10" x14ac:dyDescent="0.25">
      <c r="J4161" s="1"/>
    </row>
    <row r="4162" spans="10:10" x14ac:dyDescent="0.25">
      <c r="J4162" s="1"/>
    </row>
    <row r="4163" spans="10:10" x14ac:dyDescent="0.25">
      <c r="J4163" s="1"/>
    </row>
    <row r="4164" spans="10:10" x14ac:dyDescent="0.25">
      <c r="J4164" s="1"/>
    </row>
    <row r="4165" spans="10:10" x14ac:dyDescent="0.25">
      <c r="J4165" s="1"/>
    </row>
    <row r="4166" spans="10:10" x14ac:dyDescent="0.25">
      <c r="J4166" s="1"/>
    </row>
    <row r="4167" spans="10:10" x14ac:dyDescent="0.25">
      <c r="J4167" s="1"/>
    </row>
    <row r="4168" spans="10:10" x14ac:dyDescent="0.25">
      <c r="J4168" s="1"/>
    </row>
    <row r="4169" spans="10:10" x14ac:dyDescent="0.25">
      <c r="J4169" s="1"/>
    </row>
    <row r="4170" spans="10:10" x14ac:dyDescent="0.25">
      <c r="J4170" s="1"/>
    </row>
    <row r="4171" spans="10:10" x14ac:dyDescent="0.25">
      <c r="J4171" s="1"/>
    </row>
    <row r="4172" spans="10:10" x14ac:dyDescent="0.25">
      <c r="J4172" s="1"/>
    </row>
    <row r="4173" spans="10:10" x14ac:dyDescent="0.25">
      <c r="J4173" s="1"/>
    </row>
    <row r="4174" spans="10:10" x14ac:dyDescent="0.25">
      <c r="J4174" s="1"/>
    </row>
    <row r="4175" spans="10:10" x14ac:dyDescent="0.25">
      <c r="J4175" s="1"/>
    </row>
    <row r="4176" spans="10:10" x14ac:dyDescent="0.25">
      <c r="J4176" s="1"/>
    </row>
    <row r="4177" spans="10:10" x14ac:dyDescent="0.25">
      <c r="J4177" s="1"/>
    </row>
    <row r="4178" spans="10:10" x14ac:dyDescent="0.25">
      <c r="J4178" s="1"/>
    </row>
    <row r="4179" spans="10:10" x14ac:dyDescent="0.25">
      <c r="J4179" s="1"/>
    </row>
    <row r="4180" spans="10:10" x14ac:dyDescent="0.25">
      <c r="J4180" s="1"/>
    </row>
    <row r="4181" spans="10:10" x14ac:dyDescent="0.25">
      <c r="J4181" s="1"/>
    </row>
    <row r="4182" spans="10:10" x14ac:dyDescent="0.25">
      <c r="J4182" s="1"/>
    </row>
    <row r="4183" spans="10:10" x14ac:dyDescent="0.25">
      <c r="J4183" s="1"/>
    </row>
    <row r="4184" spans="10:10" x14ac:dyDescent="0.25">
      <c r="J4184" s="1"/>
    </row>
    <row r="4185" spans="10:10" x14ac:dyDescent="0.25">
      <c r="J4185" s="1"/>
    </row>
    <row r="4186" spans="10:10" x14ac:dyDescent="0.25">
      <c r="J4186" s="1"/>
    </row>
    <row r="4187" spans="10:10" x14ac:dyDescent="0.25">
      <c r="J4187" s="1"/>
    </row>
    <row r="4188" spans="10:10" x14ac:dyDescent="0.25">
      <c r="J4188" s="1"/>
    </row>
    <row r="4189" spans="10:10" x14ac:dyDescent="0.25">
      <c r="J4189" s="1"/>
    </row>
    <row r="4190" spans="10:10" x14ac:dyDescent="0.25">
      <c r="J4190" s="1"/>
    </row>
    <row r="4191" spans="10:10" x14ac:dyDescent="0.25">
      <c r="J4191" s="1"/>
    </row>
    <row r="4192" spans="10:10" x14ac:dyDescent="0.25">
      <c r="J4192" s="1"/>
    </row>
    <row r="4193" spans="10:10" x14ac:dyDescent="0.25">
      <c r="J4193" s="1"/>
    </row>
    <row r="4194" spans="10:10" x14ac:dyDescent="0.25">
      <c r="J4194" s="1"/>
    </row>
    <row r="4195" spans="10:10" x14ac:dyDescent="0.25">
      <c r="J4195" s="1"/>
    </row>
    <row r="4196" spans="10:10" x14ac:dyDescent="0.25">
      <c r="J4196" s="1"/>
    </row>
    <row r="4197" spans="10:10" x14ac:dyDescent="0.25">
      <c r="J4197" s="1"/>
    </row>
    <row r="4198" spans="10:10" x14ac:dyDescent="0.25">
      <c r="J4198" s="1"/>
    </row>
    <row r="4199" spans="10:10" x14ac:dyDescent="0.25">
      <c r="J4199" s="1"/>
    </row>
    <row r="4200" spans="10:10" x14ac:dyDescent="0.25">
      <c r="J4200" s="1"/>
    </row>
    <row r="4201" spans="10:10" x14ac:dyDescent="0.25">
      <c r="J4201" s="1"/>
    </row>
    <row r="4202" spans="10:10" x14ac:dyDescent="0.25">
      <c r="J4202" s="1"/>
    </row>
    <row r="4203" spans="10:10" x14ac:dyDescent="0.25">
      <c r="J4203" s="1"/>
    </row>
    <row r="4204" spans="10:10" x14ac:dyDescent="0.25">
      <c r="J4204" s="1"/>
    </row>
    <row r="4205" spans="10:10" x14ac:dyDescent="0.25">
      <c r="J4205" s="1"/>
    </row>
    <row r="4206" spans="10:10" x14ac:dyDescent="0.25">
      <c r="J4206" s="1"/>
    </row>
    <row r="4207" spans="10:10" x14ac:dyDescent="0.25">
      <c r="J4207" s="1"/>
    </row>
    <row r="4208" spans="10:10" x14ac:dyDescent="0.25">
      <c r="J4208" s="1"/>
    </row>
    <row r="4209" spans="10:10" x14ac:dyDescent="0.25">
      <c r="J4209" s="1"/>
    </row>
    <row r="4210" spans="10:10" x14ac:dyDescent="0.25">
      <c r="J4210" s="1"/>
    </row>
    <row r="4211" spans="10:10" x14ac:dyDescent="0.25">
      <c r="J4211" s="1"/>
    </row>
    <row r="4212" spans="10:10" x14ac:dyDescent="0.25">
      <c r="J4212" s="1"/>
    </row>
    <row r="4213" spans="10:10" x14ac:dyDescent="0.25">
      <c r="J4213" s="1"/>
    </row>
    <row r="4214" spans="10:10" x14ac:dyDescent="0.25">
      <c r="J4214" s="1"/>
    </row>
    <row r="4215" spans="10:10" x14ac:dyDescent="0.25">
      <c r="J4215" s="1"/>
    </row>
    <row r="4216" spans="10:10" x14ac:dyDescent="0.25">
      <c r="J4216" s="1"/>
    </row>
    <row r="4217" spans="10:10" x14ac:dyDescent="0.25">
      <c r="J4217" s="1"/>
    </row>
    <row r="4218" spans="10:10" x14ac:dyDescent="0.25">
      <c r="J4218" s="1"/>
    </row>
    <row r="4219" spans="10:10" x14ac:dyDescent="0.25">
      <c r="J4219" s="1"/>
    </row>
    <row r="4220" spans="10:10" x14ac:dyDescent="0.25">
      <c r="J4220" s="1"/>
    </row>
    <row r="4221" spans="10:10" x14ac:dyDescent="0.25">
      <c r="J4221" s="1"/>
    </row>
    <row r="4222" spans="10:10" x14ac:dyDescent="0.25">
      <c r="J4222" s="1"/>
    </row>
    <row r="4223" spans="10:10" x14ac:dyDescent="0.25">
      <c r="J4223" s="1"/>
    </row>
    <row r="4224" spans="10:10" x14ac:dyDescent="0.25">
      <c r="J4224" s="1"/>
    </row>
    <row r="4225" spans="10:10" x14ac:dyDescent="0.25">
      <c r="J4225" s="1"/>
    </row>
    <row r="4226" spans="10:10" x14ac:dyDescent="0.25">
      <c r="J4226" s="1"/>
    </row>
    <row r="4227" spans="10:10" x14ac:dyDescent="0.25">
      <c r="J4227" s="1"/>
    </row>
    <row r="4228" spans="10:10" x14ac:dyDescent="0.25">
      <c r="J4228" s="1"/>
    </row>
    <row r="4229" spans="10:10" x14ac:dyDescent="0.25">
      <c r="J4229" s="1"/>
    </row>
    <row r="4230" spans="10:10" x14ac:dyDescent="0.25">
      <c r="J4230" s="1"/>
    </row>
    <row r="4231" spans="10:10" x14ac:dyDescent="0.25">
      <c r="J4231" s="1"/>
    </row>
    <row r="4232" spans="10:10" x14ac:dyDescent="0.25">
      <c r="J4232" s="1"/>
    </row>
    <row r="4233" spans="10:10" x14ac:dyDescent="0.25">
      <c r="J4233" s="1"/>
    </row>
    <row r="4234" spans="10:10" x14ac:dyDescent="0.25">
      <c r="J4234" s="1"/>
    </row>
    <row r="4235" spans="10:10" x14ac:dyDescent="0.25">
      <c r="J4235" s="1"/>
    </row>
    <row r="4236" spans="10:10" x14ac:dyDescent="0.25">
      <c r="J4236" s="1"/>
    </row>
    <row r="4237" spans="10:10" x14ac:dyDescent="0.25">
      <c r="J4237" s="1"/>
    </row>
    <row r="4238" spans="10:10" x14ac:dyDescent="0.25">
      <c r="J4238" s="1"/>
    </row>
    <row r="4239" spans="10:10" x14ac:dyDescent="0.25">
      <c r="J4239" s="1"/>
    </row>
    <row r="4240" spans="10:10" x14ac:dyDescent="0.25">
      <c r="J4240" s="1"/>
    </row>
    <row r="4241" spans="10:10" x14ac:dyDescent="0.25">
      <c r="J4241" s="1"/>
    </row>
    <row r="4242" spans="10:10" x14ac:dyDescent="0.25">
      <c r="J4242" s="1"/>
    </row>
    <row r="4243" spans="10:10" x14ac:dyDescent="0.25">
      <c r="J4243" s="1"/>
    </row>
    <row r="4244" spans="10:10" x14ac:dyDescent="0.25">
      <c r="J4244" s="1"/>
    </row>
    <row r="4245" spans="10:10" x14ac:dyDescent="0.25">
      <c r="J4245" s="1"/>
    </row>
    <row r="4246" spans="10:10" x14ac:dyDescent="0.25">
      <c r="J4246" s="1"/>
    </row>
    <row r="4247" spans="10:10" x14ac:dyDescent="0.25">
      <c r="J4247" s="1"/>
    </row>
    <row r="4248" spans="10:10" x14ac:dyDescent="0.25">
      <c r="J4248" s="1"/>
    </row>
    <row r="4249" spans="10:10" x14ac:dyDescent="0.25">
      <c r="J4249" s="1"/>
    </row>
    <row r="4250" spans="10:10" x14ac:dyDescent="0.25">
      <c r="J4250" s="1"/>
    </row>
    <row r="4251" spans="10:10" x14ac:dyDescent="0.25">
      <c r="J4251" s="1"/>
    </row>
    <row r="4252" spans="10:10" x14ac:dyDescent="0.25">
      <c r="J4252" s="1"/>
    </row>
    <row r="4253" spans="10:10" x14ac:dyDescent="0.25">
      <c r="J4253" s="1"/>
    </row>
    <row r="4254" spans="10:10" x14ac:dyDescent="0.25">
      <c r="J4254" s="1"/>
    </row>
    <row r="4255" spans="10:10" x14ac:dyDescent="0.25">
      <c r="J4255" s="1"/>
    </row>
    <row r="4256" spans="10:10" x14ac:dyDescent="0.25">
      <c r="J4256" s="1"/>
    </row>
    <row r="4257" spans="10:10" x14ac:dyDescent="0.25">
      <c r="J4257" s="1"/>
    </row>
    <row r="4258" spans="10:10" x14ac:dyDescent="0.25">
      <c r="J4258" s="1"/>
    </row>
    <row r="4259" spans="10:10" x14ac:dyDescent="0.25">
      <c r="J4259" s="1"/>
    </row>
    <row r="4260" spans="10:10" x14ac:dyDescent="0.25">
      <c r="J4260" s="1"/>
    </row>
    <row r="4261" spans="10:10" x14ac:dyDescent="0.25">
      <c r="J4261" s="1"/>
    </row>
    <row r="4262" spans="10:10" x14ac:dyDescent="0.25">
      <c r="J4262" s="1"/>
    </row>
    <row r="4263" spans="10:10" x14ac:dyDescent="0.25">
      <c r="J4263" s="1"/>
    </row>
    <row r="4264" spans="10:10" x14ac:dyDescent="0.25">
      <c r="J4264" s="1"/>
    </row>
    <row r="4265" spans="10:10" x14ac:dyDescent="0.25">
      <c r="J4265" s="1"/>
    </row>
    <row r="4266" spans="10:10" x14ac:dyDescent="0.25">
      <c r="J4266" s="1"/>
    </row>
    <row r="4267" spans="10:10" x14ac:dyDescent="0.25">
      <c r="J4267" s="1"/>
    </row>
    <row r="4268" spans="10:10" x14ac:dyDescent="0.25">
      <c r="J4268" s="1"/>
    </row>
    <row r="4269" spans="10:10" x14ac:dyDescent="0.25">
      <c r="J4269" s="1"/>
    </row>
    <row r="4270" spans="10:10" x14ac:dyDescent="0.25">
      <c r="J4270" s="1"/>
    </row>
    <row r="4271" spans="10:10" x14ac:dyDescent="0.25">
      <c r="J4271" s="1"/>
    </row>
    <row r="4272" spans="10:10" x14ac:dyDescent="0.25">
      <c r="J4272" s="1"/>
    </row>
    <row r="4273" spans="10:10" x14ac:dyDescent="0.25">
      <c r="J4273" s="1"/>
    </row>
    <row r="4274" spans="10:10" x14ac:dyDescent="0.25">
      <c r="J4274" s="1"/>
    </row>
    <row r="4275" spans="10:10" x14ac:dyDescent="0.25">
      <c r="J4275" s="1"/>
    </row>
    <row r="4276" spans="10:10" x14ac:dyDescent="0.25">
      <c r="J4276" s="1"/>
    </row>
    <row r="4277" spans="10:10" x14ac:dyDescent="0.25">
      <c r="J4277" s="1"/>
    </row>
    <row r="4278" spans="10:10" x14ac:dyDescent="0.25">
      <c r="J4278" s="1"/>
    </row>
    <row r="4279" spans="10:10" x14ac:dyDescent="0.25">
      <c r="J4279" s="1"/>
    </row>
    <row r="4280" spans="10:10" x14ac:dyDescent="0.25">
      <c r="J4280" s="1"/>
    </row>
    <row r="4281" spans="10:10" x14ac:dyDescent="0.25">
      <c r="J4281" s="1"/>
    </row>
    <row r="4282" spans="10:10" x14ac:dyDescent="0.25">
      <c r="J4282" s="1"/>
    </row>
    <row r="4283" spans="10:10" x14ac:dyDescent="0.25">
      <c r="J4283" s="1"/>
    </row>
    <row r="4284" spans="10:10" x14ac:dyDescent="0.25">
      <c r="J4284" s="1"/>
    </row>
    <row r="4285" spans="10:10" x14ac:dyDescent="0.25">
      <c r="J4285" s="1"/>
    </row>
    <row r="4286" spans="10:10" x14ac:dyDescent="0.25">
      <c r="J4286" s="1"/>
    </row>
    <row r="4287" spans="10:10" x14ac:dyDescent="0.25">
      <c r="J4287" s="1"/>
    </row>
    <row r="4288" spans="10:10" x14ac:dyDescent="0.25">
      <c r="J4288" s="1"/>
    </row>
    <row r="4289" spans="10:10" x14ac:dyDescent="0.25">
      <c r="J4289" s="1"/>
    </row>
    <row r="4290" spans="10:10" x14ac:dyDescent="0.25">
      <c r="J4290" s="1"/>
    </row>
    <row r="4291" spans="10:10" x14ac:dyDescent="0.25">
      <c r="J4291" s="1"/>
    </row>
    <row r="4292" spans="10:10" x14ac:dyDescent="0.25">
      <c r="J4292" s="1"/>
    </row>
    <row r="4293" spans="10:10" x14ac:dyDescent="0.25">
      <c r="J4293" s="1"/>
    </row>
    <row r="4294" spans="10:10" x14ac:dyDescent="0.25">
      <c r="J4294" s="1"/>
    </row>
    <row r="4295" spans="10:10" x14ac:dyDescent="0.25">
      <c r="J4295" s="1"/>
    </row>
    <row r="4296" spans="10:10" x14ac:dyDescent="0.25">
      <c r="J4296" s="1"/>
    </row>
    <row r="4297" spans="10:10" x14ac:dyDescent="0.25">
      <c r="J4297" s="1"/>
    </row>
    <row r="4298" spans="10:10" x14ac:dyDescent="0.25">
      <c r="J4298" s="1"/>
    </row>
    <row r="4299" spans="10:10" x14ac:dyDescent="0.25">
      <c r="J4299" s="1"/>
    </row>
    <row r="4300" spans="10:10" x14ac:dyDescent="0.25">
      <c r="J4300" s="1"/>
    </row>
    <row r="4301" spans="10:10" x14ac:dyDescent="0.25">
      <c r="J4301" s="1"/>
    </row>
    <row r="4302" spans="10:10" x14ac:dyDescent="0.25">
      <c r="J4302" s="1"/>
    </row>
    <row r="4303" spans="10:10" x14ac:dyDescent="0.25">
      <c r="J4303" s="1"/>
    </row>
    <row r="4304" spans="10:10" x14ac:dyDescent="0.25">
      <c r="J4304" s="1"/>
    </row>
    <row r="4305" spans="10:10" x14ac:dyDescent="0.25">
      <c r="J4305" s="1"/>
    </row>
    <row r="4306" spans="10:10" x14ac:dyDescent="0.25">
      <c r="J4306" s="1"/>
    </row>
    <row r="4307" spans="10:10" x14ac:dyDescent="0.25">
      <c r="J4307" s="1"/>
    </row>
    <row r="4308" spans="10:10" x14ac:dyDescent="0.25">
      <c r="J4308" s="1"/>
    </row>
    <row r="4309" spans="10:10" x14ac:dyDescent="0.25">
      <c r="J4309" s="1"/>
    </row>
    <row r="4310" spans="10:10" x14ac:dyDescent="0.25">
      <c r="J4310" s="1"/>
    </row>
    <row r="4311" spans="10:10" x14ac:dyDescent="0.25">
      <c r="J4311" s="1"/>
    </row>
    <row r="4312" spans="10:10" x14ac:dyDescent="0.25">
      <c r="J4312" s="1"/>
    </row>
    <row r="4313" spans="10:10" x14ac:dyDescent="0.25">
      <c r="J4313" s="1"/>
    </row>
    <row r="4314" spans="10:10" x14ac:dyDescent="0.25">
      <c r="J4314" s="1"/>
    </row>
    <row r="4315" spans="10:10" x14ac:dyDescent="0.25">
      <c r="J4315" s="1"/>
    </row>
    <row r="4316" spans="10:10" x14ac:dyDescent="0.25">
      <c r="J4316" s="1"/>
    </row>
    <row r="4317" spans="10:10" x14ac:dyDescent="0.25">
      <c r="J4317" s="1"/>
    </row>
    <row r="4318" spans="10:10" x14ac:dyDescent="0.25">
      <c r="J4318" s="1"/>
    </row>
    <row r="4319" spans="10:10" x14ac:dyDescent="0.25">
      <c r="J4319" s="1"/>
    </row>
    <row r="4320" spans="10:10" x14ac:dyDescent="0.25">
      <c r="J4320" s="1"/>
    </row>
    <row r="4321" spans="10:10" x14ac:dyDescent="0.25">
      <c r="J4321" s="1"/>
    </row>
    <row r="4322" spans="10:10" x14ac:dyDescent="0.25">
      <c r="J4322" s="1"/>
    </row>
    <row r="4323" spans="10:10" x14ac:dyDescent="0.25">
      <c r="J4323" s="1"/>
    </row>
    <row r="4324" spans="10:10" x14ac:dyDescent="0.25">
      <c r="J4324" s="1"/>
    </row>
    <row r="4325" spans="10:10" x14ac:dyDescent="0.25">
      <c r="J4325" s="1"/>
    </row>
    <row r="4326" spans="10:10" x14ac:dyDescent="0.25">
      <c r="J4326" s="1"/>
    </row>
    <row r="4327" spans="10:10" x14ac:dyDescent="0.25">
      <c r="J4327" s="1"/>
    </row>
    <row r="4328" spans="10:10" x14ac:dyDescent="0.25">
      <c r="J4328" s="1"/>
    </row>
    <row r="4329" spans="10:10" x14ac:dyDescent="0.25">
      <c r="J4329" s="1"/>
    </row>
    <row r="4330" spans="10:10" x14ac:dyDescent="0.25">
      <c r="J4330" s="1"/>
    </row>
    <row r="4331" spans="10:10" x14ac:dyDescent="0.25">
      <c r="J4331" s="1"/>
    </row>
    <row r="4332" spans="10:10" x14ac:dyDescent="0.25">
      <c r="J4332" s="1"/>
    </row>
    <row r="4333" spans="10:10" x14ac:dyDescent="0.25">
      <c r="J4333" s="1"/>
    </row>
    <row r="4334" spans="10:10" x14ac:dyDescent="0.25">
      <c r="J4334" s="1"/>
    </row>
    <row r="4335" spans="10:10" x14ac:dyDescent="0.25">
      <c r="J4335" s="1"/>
    </row>
    <row r="4336" spans="10:10" x14ac:dyDescent="0.25">
      <c r="J4336" s="1"/>
    </row>
    <row r="4337" spans="10:10" x14ac:dyDescent="0.25">
      <c r="J4337" s="1"/>
    </row>
    <row r="4338" spans="10:10" x14ac:dyDescent="0.25">
      <c r="J4338" s="1"/>
    </row>
    <row r="4339" spans="10:10" x14ac:dyDescent="0.25">
      <c r="J4339" s="1"/>
    </row>
    <row r="4340" spans="10:10" x14ac:dyDescent="0.25">
      <c r="J4340" s="1"/>
    </row>
    <row r="4341" spans="10:10" x14ac:dyDescent="0.25">
      <c r="J4341" s="1"/>
    </row>
    <row r="4342" spans="10:10" x14ac:dyDescent="0.25">
      <c r="J4342" s="1"/>
    </row>
    <row r="4343" spans="10:10" x14ac:dyDescent="0.25">
      <c r="J4343" s="1"/>
    </row>
    <row r="4344" spans="10:10" x14ac:dyDescent="0.25">
      <c r="J4344" s="1"/>
    </row>
    <row r="4345" spans="10:10" x14ac:dyDescent="0.25">
      <c r="J4345" s="1"/>
    </row>
    <row r="4346" spans="10:10" x14ac:dyDescent="0.25">
      <c r="J4346" s="1"/>
    </row>
    <row r="4347" spans="10:10" x14ac:dyDescent="0.25">
      <c r="J4347" s="1"/>
    </row>
    <row r="4348" spans="10:10" x14ac:dyDescent="0.25">
      <c r="J4348" s="1"/>
    </row>
    <row r="4349" spans="10:10" x14ac:dyDescent="0.25">
      <c r="J4349" s="1"/>
    </row>
    <row r="4350" spans="10:10" x14ac:dyDescent="0.25">
      <c r="J4350" s="1"/>
    </row>
    <row r="4351" spans="10:10" x14ac:dyDescent="0.25">
      <c r="J4351" s="1"/>
    </row>
    <row r="4352" spans="10:10" x14ac:dyDescent="0.25">
      <c r="J4352" s="1"/>
    </row>
    <row r="4353" spans="10:10" x14ac:dyDescent="0.25">
      <c r="J4353" s="1"/>
    </row>
    <row r="4354" spans="10:10" x14ac:dyDescent="0.25">
      <c r="J4354" s="1"/>
    </row>
    <row r="4355" spans="10:10" x14ac:dyDescent="0.25">
      <c r="J4355" s="1"/>
    </row>
    <row r="4356" spans="10:10" x14ac:dyDescent="0.25">
      <c r="J4356" s="1"/>
    </row>
    <row r="4357" spans="10:10" x14ac:dyDescent="0.25">
      <c r="J4357" s="1"/>
    </row>
    <row r="4358" spans="10:10" x14ac:dyDescent="0.25">
      <c r="J4358" s="1"/>
    </row>
    <row r="4359" spans="10:10" x14ac:dyDescent="0.25">
      <c r="J4359" s="1"/>
    </row>
    <row r="4360" spans="10:10" x14ac:dyDescent="0.25">
      <c r="J4360" s="1"/>
    </row>
    <row r="4361" spans="10:10" x14ac:dyDescent="0.25">
      <c r="J4361" s="1"/>
    </row>
    <row r="4362" spans="10:10" x14ac:dyDescent="0.25">
      <c r="J4362" s="1"/>
    </row>
    <row r="4363" spans="10:10" x14ac:dyDescent="0.25">
      <c r="J4363" s="1"/>
    </row>
    <row r="4364" spans="10:10" x14ac:dyDescent="0.25">
      <c r="J4364" s="1"/>
    </row>
    <row r="4365" spans="10:10" x14ac:dyDescent="0.25">
      <c r="J4365" s="1"/>
    </row>
    <row r="4366" spans="10:10" x14ac:dyDescent="0.25">
      <c r="J4366" s="1"/>
    </row>
    <row r="4367" spans="10:10" x14ac:dyDescent="0.25">
      <c r="J4367" s="1"/>
    </row>
    <row r="4368" spans="10:10" x14ac:dyDescent="0.25">
      <c r="J4368" s="1"/>
    </row>
    <row r="4369" spans="10:10" x14ac:dyDescent="0.25">
      <c r="J4369" s="1"/>
    </row>
    <row r="4370" spans="10:10" x14ac:dyDescent="0.25">
      <c r="J4370" s="1"/>
    </row>
    <row r="4371" spans="10:10" x14ac:dyDescent="0.25">
      <c r="J4371" s="1"/>
    </row>
    <row r="4372" spans="10:10" x14ac:dyDescent="0.25">
      <c r="J4372" s="1"/>
    </row>
    <row r="4373" spans="10:10" x14ac:dyDescent="0.25">
      <c r="J4373" s="1"/>
    </row>
    <row r="4374" spans="10:10" x14ac:dyDescent="0.25">
      <c r="J4374" s="1"/>
    </row>
    <row r="4375" spans="10:10" x14ac:dyDescent="0.25">
      <c r="J4375" s="1"/>
    </row>
    <row r="4376" spans="10:10" x14ac:dyDescent="0.25">
      <c r="J4376" s="1"/>
    </row>
    <row r="4377" spans="10:10" x14ac:dyDescent="0.25">
      <c r="J4377" s="1"/>
    </row>
    <row r="4378" spans="10:10" x14ac:dyDescent="0.25">
      <c r="J4378" s="1"/>
    </row>
    <row r="4379" spans="10:10" x14ac:dyDescent="0.25">
      <c r="J4379" s="1"/>
    </row>
    <row r="4380" spans="10:10" x14ac:dyDescent="0.25">
      <c r="J4380" s="1"/>
    </row>
    <row r="4381" spans="10:10" x14ac:dyDescent="0.25">
      <c r="J4381" s="1"/>
    </row>
    <row r="4382" spans="10:10" x14ac:dyDescent="0.25">
      <c r="J4382" s="1"/>
    </row>
    <row r="4383" spans="10:10" x14ac:dyDescent="0.25">
      <c r="J4383" s="1"/>
    </row>
    <row r="4384" spans="10:10" x14ac:dyDescent="0.25">
      <c r="J4384" s="1"/>
    </row>
    <row r="4385" spans="10:10" x14ac:dyDescent="0.25">
      <c r="J4385" s="1"/>
    </row>
    <row r="4386" spans="10:10" x14ac:dyDescent="0.25">
      <c r="J4386" s="1"/>
    </row>
    <row r="4387" spans="10:10" x14ac:dyDescent="0.25">
      <c r="J4387" s="1"/>
    </row>
    <row r="4388" spans="10:10" x14ac:dyDescent="0.25">
      <c r="J4388" s="1"/>
    </row>
    <row r="4389" spans="10:10" x14ac:dyDescent="0.25">
      <c r="J4389" s="1"/>
    </row>
    <row r="4390" spans="10:10" x14ac:dyDescent="0.25">
      <c r="J4390" s="1"/>
    </row>
    <row r="4391" spans="10:10" x14ac:dyDescent="0.25">
      <c r="J4391" s="1"/>
    </row>
    <row r="4392" spans="10:10" x14ac:dyDescent="0.25">
      <c r="J4392" s="1"/>
    </row>
    <row r="4393" spans="10:10" x14ac:dyDescent="0.25">
      <c r="J4393" s="1"/>
    </row>
    <row r="4394" spans="10:10" x14ac:dyDescent="0.25">
      <c r="J4394" s="1"/>
    </row>
    <row r="4395" spans="10:10" x14ac:dyDescent="0.25">
      <c r="J4395" s="1"/>
    </row>
    <row r="4396" spans="10:10" x14ac:dyDescent="0.25">
      <c r="J4396" s="1"/>
    </row>
    <row r="4397" spans="10:10" x14ac:dyDescent="0.25">
      <c r="J4397" s="1"/>
    </row>
    <row r="4398" spans="10:10" x14ac:dyDescent="0.25">
      <c r="J4398" s="1"/>
    </row>
    <row r="4399" spans="10:10" x14ac:dyDescent="0.25">
      <c r="J4399" s="1"/>
    </row>
    <row r="4400" spans="10:10" x14ac:dyDescent="0.25">
      <c r="J4400" s="1"/>
    </row>
    <row r="4401" spans="10:10" x14ac:dyDescent="0.25">
      <c r="J4401" s="1"/>
    </row>
    <row r="4402" spans="10:10" x14ac:dyDescent="0.25">
      <c r="J4402" s="1"/>
    </row>
    <row r="4403" spans="10:10" x14ac:dyDescent="0.25">
      <c r="J4403" s="1"/>
    </row>
    <row r="4404" spans="10:10" x14ac:dyDescent="0.25">
      <c r="J4404" s="1"/>
    </row>
    <row r="4405" spans="10:10" x14ac:dyDescent="0.25">
      <c r="J4405" s="1"/>
    </row>
    <row r="4406" spans="10:10" x14ac:dyDescent="0.25">
      <c r="J4406" s="1"/>
    </row>
    <row r="4407" spans="10:10" x14ac:dyDescent="0.25">
      <c r="J4407" s="1"/>
    </row>
    <row r="4408" spans="10:10" x14ac:dyDescent="0.25">
      <c r="J4408" s="1"/>
    </row>
    <row r="4409" spans="10:10" x14ac:dyDescent="0.25">
      <c r="J4409" s="1"/>
    </row>
    <row r="4410" spans="10:10" x14ac:dyDescent="0.25">
      <c r="J4410" s="1"/>
    </row>
    <row r="4411" spans="10:10" x14ac:dyDescent="0.25">
      <c r="J4411" s="1"/>
    </row>
    <row r="4412" spans="10:10" x14ac:dyDescent="0.25">
      <c r="J4412" s="1"/>
    </row>
    <row r="4413" spans="10:10" x14ac:dyDescent="0.25">
      <c r="J4413" s="1"/>
    </row>
    <row r="4414" spans="10:10" x14ac:dyDescent="0.25">
      <c r="J4414" s="1"/>
    </row>
    <row r="4415" spans="10:10" x14ac:dyDescent="0.25">
      <c r="J4415" s="1"/>
    </row>
    <row r="4416" spans="10:10" x14ac:dyDescent="0.25">
      <c r="J4416" s="1"/>
    </row>
    <row r="4417" spans="10:10" x14ac:dyDescent="0.25">
      <c r="J4417" s="1"/>
    </row>
    <row r="4418" spans="10:10" x14ac:dyDescent="0.25">
      <c r="J4418" s="1"/>
    </row>
    <row r="4419" spans="10:10" x14ac:dyDescent="0.25">
      <c r="J4419" s="1"/>
    </row>
    <row r="4420" spans="10:10" x14ac:dyDescent="0.25">
      <c r="J4420" s="1"/>
    </row>
    <row r="4421" spans="10:10" x14ac:dyDescent="0.25">
      <c r="J4421" s="1"/>
    </row>
    <row r="4422" spans="10:10" x14ac:dyDescent="0.25">
      <c r="J4422" s="1"/>
    </row>
    <row r="4423" spans="10:10" x14ac:dyDescent="0.25">
      <c r="J4423" s="1"/>
    </row>
    <row r="4424" spans="10:10" x14ac:dyDescent="0.25">
      <c r="J4424" s="1"/>
    </row>
    <row r="4425" spans="10:10" x14ac:dyDescent="0.25">
      <c r="J4425" s="1"/>
    </row>
    <row r="4426" spans="10:10" x14ac:dyDescent="0.25">
      <c r="J4426" s="1"/>
    </row>
    <row r="4427" spans="10:10" x14ac:dyDescent="0.25">
      <c r="J4427" s="1"/>
    </row>
    <row r="4428" spans="10:10" x14ac:dyDescent="0.25">
      <c r="J4428" s="1"/>
    </row>
    <row r="4429" spans="10:10" x14ac:dyDescent="0.25">
      <c r="J4429" s="1"/>
    </row>
    <row r="4430" spans="10:10" x14ac:dyDescent="0.25">
      <c r="J4430" s="1"/>
    </row>
    <row r="4431" spans="10:10" x14ac:dyDescent="0.25">
      <c r="J4431" s="1"/>
    </row>
    <row r="4432" spans="10:10" x14ac:dyDescent="0.25">
      <c r="J4432" s="1"/>
    </row>
    <row r="4433" spans="10:10" x14ac:dyDescent="0.25">
      <c r="J4433" s="1"/>
    </row>
    <row r="4434" spans="10:10" x14ac:dyDescent="0.25">
      <c r="J4434" s="1"/>
    </row>
    <row r="4435" spans="10:10" x14ac:dyDescent="0.25">
      <c r="J4435" s="1"/>
    </row>
    <row r="4436" spans="10:10" x14ac:dyDescent="0.25">
      <c r="J4436" s="1"/>
    </row>
    <row r="4437" spans="10:10" x14ac:dyDescent="0.25">
      <c r="J4437" s="1"/>
    </row>
    <row r="4438" spans="10:10" x14ac:dyDescent="0.25">
      <c r="J4438" s="1"/>
    </row>
    <row r="4439" spans="10:10" x14ac:dyDescent="0.25">
      <c r="J4439" s="1"/>
    </row>
    <row r="4440" spans="10:10" x14ac:dyDescent="0.25">
      <c r="J4440" s="1"/>
    </row>
    <row r="4441" spans="10:10" x14ac:dyDescent="0.25">
      <c r="J4441" s="1"/>
    </row>
    <row r="4442" spans="10:10" x14ac:dyDescent="0.25">
      <c r="J4442" s="1"/>
    </row>
    <row r="4443" spans="10:10" x14ac:dyDescent="0.25">
      <c r="J4443" s="1"/>
    </row>
    <row r="4444" spans="10:10" x14ac:dyDescent="0.25">
      <c r="J4444" s="1"/>
    </row>
    <row r="4445" spans="10:10" x14ac:dyDescent="0.25">
      <c r="J4445" s="1"/>
    </row>
    <row r="4446" spans="10:10" x14ac:dyDescent="0.25">
      <c r="J4446" s="1"/>
    </row>
    <row r="4447" spans="10:10" x14ac:dyDescent="0.25">
      <c r="J4447" s="1"/>
    </row>
    <row r="4448" spans="10:10" x14ac:dyDescent="0.25">
      <c r="J4448" s="1"/>
    </row>
    <row r="4449" spans="10:10" x14ac:dyDescent="0.25">
      <c r="J4449" s="1"/>
    </row>
    <row r="4450" spans="10:10" x14ac:dyDescent="0.25">
      <c r="J4450" s="1"/>
    </row>
    <row r="4451" spans="10:10" x14ac:dyDescent="0.25">
      <c r="J4451" s="1"/>
    </row>
    <row r="4452" spans="10:10" x14ac:dyDescent="0.25">
      <c r="J4452" s="1"/>
    </row>
    <row r="4453" spans="10:10" x14ac:dyDescent="0.25">
      <c r="J4453" s="1"/>
    </row>
    <row r="4454" spans="10:10" x14ac:dyDescent="0.25">
      <c r="J4454" s="1"/>
    </row>
    <row r="4455" spans="10:10" x14ac:dyDescent="0.25">
      <c r="J4455" s="1"/>
    </row>
    <row r="4456" spans="10:10" x14ac:dyDescent="0.25">
      <c r="J4456" s="1"/>
    </row>
    <row r="4457" spans="10:10" x14ac:dyDescent="0.25">
      <c r="J4457" s="1"/>
    </row>
    <row r="4458" spans="10:10" x14ac:dyDescent="0.25">
      <c r="J4458" s="1"/>
    </row>
    <row r="4459" spans="10:10" x14ac:dyDescent="0.25">
      <c r="J4459" s="1"/>
    </row>
    <row r="4460" spans="10:10" x14ac:dyDescent="0.25">
      <c r="J4460" s="1"/>
    </row>
    <row r="4461" spans="10:10" x14ac:dyDescent="0.25">
      <c r="J4461" s="1"/>
    </row>
    <row r="4462" spans="10:10" x14ac:dyDescent="0.25">
      <c r="J4462" s="1"/>
    </row>
    <row r="4463" spans="10:10" x14ac:dyDescent="0.25">
      <c r="J4463" s="1"/>
    </row>
    <row r="4464" spans="10:10" x14ac:dyDescent="0.25">
      <c r="J4464" s="1"/>
    </row>
    <row r="4465" spans="10:10" x14ac:dyDescent="0.25">
      <c r="J4465" s="1"/>
    </row>
    <row r="4466" spans="10:10" x14ac:dyDescent="0.25">
      <c r="J4466" s="1"/>
    </row>
    <row r="4467" spans="10:10" x14ac:dyDescent="0.25">
      <c r="J4467" s="1"/>
    </row>
    <row r="4468" spans="10:10" x14ac:dyDescent="0.25">
      <c r="J4468" s="1"/>
    </row>
    <row r="4469" spans="10:10" x14ac:dyDescent="0.25">
      <c r="J4469" s="1"/>
    </row>
    <row r="4470" spans="10:10" x14ac:dyDescent="0.25">
      <c r="J4470" s="1"/>
    </row>
    <row r="4471" spans="10:10" x14ac:dyDescent="0.25">
      <c r="J4471" s="1"/>
    </row>
    <row r="4472" spans="10:10" x14ac:dyDescent="0.25">
      <c r="J4472" s="1"/>
    </row>
    <row r="4473" spans="10:10" x14ac:dyDescent="0.25">
      <c r="J4473" s="1"/>
    </row>
    <row r="4474" spans="10:10" x14ac:dyDescent="0.25">
      <c r="J4474" s="1"/>
    </row>
    <row r="4475" spans="10:10" x14ac:dyDescent="0.25">
      <c r="J4475" s="1"/>
    </row>
    <row r="4476" spans="10:10" x14ac:dyDescent="0.25">
      <c r="J4476" s="1"/>
    </row>
    <row r="4477" spans="10:10" x14ac:dyDescent="0.25">
      <c r="J4477" s="1"/>
    </row>
    <row r="4478" spans="10:10" x14ac:dyDescent="0.25">
      <c r="J4478" s="1"/>
    </row>
    <row r="4479" spans="10:10" x14ac:dyDescent="0.25">
      <c r="J4479" s="1"/>
    </row>
    <row r="4480" spans="10:10" x14ac:dyDescent="0.25">
      <c r="J4480" s="1"/>
    </row>
    <row r="4481" spans="10:10" x14ac:dyDescent="0.25">
      <c r="J4481" s="1"/>
    </row>
    <row r="4482" spans="10:10" x14ac:dyDescent="0.25">
      <c r="J4482" s="1"/>
    </row>
    <row r="4483" spans="10:10" x14ac:dyDescent="0.25">
      <c r="J4483" s="1"/>
    </row>
    <row r="4484" spans="10:10" x14ac:dyDescent="0.25">
      <c r="J4484" s="1"/>
    </row>
    <row r="4485" spans="10:10" x14ac:dyDescent="0.25">
      <c r="J4485" s="1"/>
    </row>
    <row r="4486" spans="10:10" x14ac:dyDescent="0.25">
      <c r="J4486" s="1"/>
    </row>
    <row r="4487" spans="10:10" x14ac:dyDescent="0.25">
      <c r="J4487" s="1"/>
    </row>
    <row r="4488" spans="10:10" x14ac:dyDescent="0.25">
      <c r="J4488" s="1"/>
    </row>
    <row r="4489" spans="10:10" x14ac:dyDescent="0.25">
      <c r="J4489" s="1"/>
    </row>
    <row r="4490" spans="10:10" x14ac:dyDescent="0.25">
      <c r="J4490" s="1"/>
    </row>
    <row r="4491" spans="10:10" x14ac:dyDescent="0.25">
      <c r="J4491" s="1"/>
    </row>
    <row r="4492" spans="10:10" x14ac:dyDescent="0.25">
      <c r="J4492" s="1"/>
    </row>
    <row r="4493" spans="10:10" x14ac:dyDescent="0.25">
      <c r="J4493" s="1"/>
    </row>
    <row r="4494" spans="10:10" x14ac:dyDescent="0.25">
      <c r="J4494" s="1"/>
    </row>
    <row r="4495" spans="10:10" x14ac:dyDescent="0.25">
      <c r="J4495" s="1"/>
    </row>
    <row r="4496" spans="10:10" x14ac:dyDescent="0.25">
      <c r="J4496" s="1"/>
    </row>
    <row r="4497" spans="10:10" x14ac:dyDescent="0.25">
      <c r="J4497" s="1"/>
    </row>
    <row r="4498" spans="10:10" x14ac:dyDescent="0.25">
      <c r="J4498" s="1"/>
    </row>
    <row r="4499" spans="10:10" x14ac:dyDescent="0.25">
      <c r="J4499" s="1"/>
    </row>
    <row r="4500" spans="10:10" x14ac:dyDescent="0.25">
      <c r="J4500" s="1"/>
    </row>
    <row r="4501" spans="10:10" x14ac:dyDescent="0.25">
      <c r="J4501" s="1"/>
    </row>
    <row r="4502" spans="10:10" x14ac:dyDescent="0.25">
      <c r="J4502" s="1"/>
    </row>
    <row r="4503" spans="10:10" x14ac:dyDescent="0.25">
      <c r="J4503" s="1"/>
    </row>
    <row r="4504" spans="10:10" x14ac:dyDescent="0.25">
      <c r="J4504" s="1"/>
    </row>
    <row r="4505" spans="10:10" x14ac:dyDescent="0.25">
      <c r="J4505" s="1"/>
    </row>
    <row r="4506" spans="10:10" x14ac:dyDescent="0.25">
      <c r="J4506" s="1"/>
    </row>
    <row r="4507" spans="10:10" x14ac:dyDescent="0.25">
      <c r="J4507" s="1"/>
    </row>
    <row r="4508" spans="10:10" x14ac:dyDescent="0.25">
      <c r="J4508" s="1"/>
    </row>
    <row r="4509" spans="10:10" x14ac:dyDescent="0.25">
      <c r="J4509" s="1"/>
    </row>
    <row r="4510" spans="10:10" x14ac:dyDescent="0.25">
      <c r="J4510" s="1"/>
    </row>
    <row r="4511" spans="10:10" x14ac:dyDescent="0.25">
      <c r="J4511" s="1"/>
    </row>
    <row r="4512" spans="10:10" x14ac:dyDescent="0.25">
      <c r="J4512" s="1"/>
    </row>
    <row r="4513" spans="10:10" x14ac:dyDescent="0.25">
      <c r="J4513" s="1"/>
    </row>
    <row r="4514" spans="10:10" x14ac:dyDescent="0.25">
      <c r="J4514" s="1"/>
    </row>
    <row r="4515" spans="10:10" x14ac:dyDescent="0.25">
      <c r="J4515" s="1"/>
    </row>
    <row r="4516" spans="10:10" x14ac:dyDescent="0.25">
      <c r="J4516" s="1"/>
    </row>
    <row r="4517" spans="10:10" x14ac:dyDescent="0.25">
      <c r="J4517" s="1"/>
    </row>
    <row r="4518" spans="10:10" x14ac:dyDescent="0.25">
      <c r="J4518" s="1"/>
    </row>
    <row r="4519" spans="10:10" x14ac:dyDescent="0.25">
      <c r="J4519" s="1"/>
    </row>
    <row r="4520" spans="10:10" x14ac:dyDescent="0.25">
      <c r="J4520" s="1"/>
    </row>
    <row r="4521" spans="10:10" x14ac:dyDescent="0.25">
      <c r="J4521" s="1"/>
    </row>
    <row r="4522" spans="10:10" x14ac:dyDescent="0.25">
      <c r="J4522" s="1"/>
    </row>
    <row r="4523" spans="10:10" x14ac:dyDescent="0.25">
      <c r="J4523" s="1"/>
    </row>
    <row r="4524" spans="10:10" x14ac:dyDescent="0.25">
      <c r="J4524" s="1"/>
    </row>
    <row r="4525" spans="10:10" x14ac:dyDescent="0.25">
      <c r="J4525" s="1"/>
    </row>
    <row r="4526" spans="10:10" x14ac:dyDescent="0.25">
      <c r="J4526" s="1"/>
    </row>
    <row r="4527" spans="10:10" x14ac:dyDescent="0.25">
      <c r="J4527" s="1"/>
    </row>
    <row r="4528" spans="10:10" x14ac:dyDescent="0.25">
      <c r="J4528" s="1"/>
    </row>
    <row r="4529" spans="10:10" x14ac:dyDescent="0.25">
      <c r="J4529" s="1"/>
    </row>
    <row r="4530" spans="10:10" x14ac:dyDescent="0.25">
      <c r="J4530" s="1"/>
    </row>
    <row r="4531" spans="10:10" x14ac:dyDescent="0.25">
      <c r="J4531" s="1"/>
    </row>
    <row r="4532" spans="10:10" x14ac:dyDescent="0.25">
      <c r="J4532" s="1"/>
    </row>
    <row r="4533" spans="10:10" x14ac:dyDescent="0.25">
      <c r="J4533" s="1"/>
    </row>
    <row r="4534" spans="10:10" x14ac:dyDescent="0.25">
      <c r="J4534" s="1"/>
    </row>
    <row r="4535" spans="10:10" x14ac:dyDescent="0.25">
      <c r="J4535" s="1"/>
    </row>
    <row r="4536" spans="10:10" x14ac:dyDescent="0.25">
      <c r="J4536" s="1"/>
    </row>
    <row r="4537" spans="10:10" x14ac:dyDescent="0.25">
      <c r="J4537" s="1"/>
    </row>
    <row r="4538" spans="10:10" x14ac:dyDescent="0.25">
      <c r="J4538" s="1"/>
    </row>
    <row r="4539" spans="10:10" x14ac:dyDescent="0.25">
      <c r="J4539" s="1"/>
    </row>
    <row r="4540" spans="10:10" x14ac:dyDescent="0.25">
      <c r="J4540" s="1"/>
    </row>
    <row r="4541" spans="10:10" x14ac:dyDescent="0.25">
      <c r="J4541" s="1"/>
    </row>
    <row r="4542" spans="10:10" x14ac:dyDescent="0.25">
      <c r="J4542" s="1"/>
    </row>
    <row r="4543" spans="10:10" x14ac:dyDescent="0.25">
      <c r="J4543" s="1"/>
    </row>
    <row r="4544" spans="10:10" x14ac:dyDescent="0.25">
      <c r="J4544" s="1"/>
    </row>
    <row r="4545" spans="10:10" x14ac:dyDescent="0.25">
      <c r="J4545" s="1"/>
    </row>
    <row r="4546" spans="10:10" x14ac:dyDescent="0.25">
      <c r="J4546" s="1"/>
    </row>
    <row r="4547" spans="10:10" x14ac:dyDescent="0.25">
      <c r="J4547" s="1"/>
    </row>
    <row r="4548" spans="10:10" x14ac:dyDescent="0.25">
      <c r="J4548" s="1"/>
    </row>
    <row r="4549" spans="10:10" x14ac:dyDescent="0.25">
      <c r="J4549" s="1"/>
    </row>
    <row r="4550" spans="10:10" x14ac:dyDescent="0.25">
      <c r="J4550" s="1"/>
    </row>
    <row r="4551" spans="10:10" x14ac:dyDescent="0.25">
      <c r="J4551" s="1"/>
    </row>
    <row r="4552" spans="10:10" x14ac:dyDescent="0.25">
      <c r="J4552" s="1"/>
    </row>
    <row r="4553" spans="10:10" x14ac:dyDescent="0.25">
      <c r="J4553" s="1"/>
    </row>
    <row r="4554" spans="10:10" x14ac:dyDescent="0.25">
      <c r="J4554" s="1"/>
    </row>
    <row r="4555" spans="10:10" x14ac:dyDescent="0.25">
      <c r="J4555" s="1"/>
    </row>
    <row r="4556" spans="10:10" x14ac:dyDescent="0.25">
      <c r="J4556" s="1"/>
    </row>
    <row r="4557" spans="10:10" x14ac:dyDescent="0.25">
      <c r="J4557" s="1"/>
    </row>
    <row r="4558" spans="10:10" x14ac:dyDescent="0.25">
      <c r="J4558" s="1"/>
    </row>
    <row r="4559" spans="10:10" x14ac:dyDescent="0.25">
      <c r="J4559" s="1"/>
    </row>
    <row r="4560" spans="10:10" x14ac:dyDescent="0.25">
      <c r="J4560" s="1"/>
    </row>
    <row r="4561" spans="10:10" x14ac:dyDescent="0.25">
      <c r="J4561" s="1"/>
    </row>
    <row r="4562" spans="10:10" x14ac:dyDescent="0.25">
      <c r="J4562" s="1"/>
    </row>
    <row r="4563" spans="10:10" x14ac:dyDescent="0.25">
      <c r="J4563" s="1"/>
    </row>
    <row r="4564" spans="10:10" x14ac:dyDescent="0.25">
      <c r="J4564" s="1"/>
    </row>
    <row r="4565" spans="10:10" x14ac:dyDescent="0.25">
      <c r="J4565" s="1"/>
    </row>
    <row r="4566" spans="10:10" x14ac:dyDescent="0.25">
      <c r="J4566" s="1"/>
    </row>
    <row r="4567" spans="10:10" x14ac:dyDescent="0.25">
      <c r="J4567" s="1"/>
    </row>
    <row r="4568" spans="10:10" x14ac:dyDescent="0.25">
      <c r="J4568" s="1"/>
    </row>
    <row r="4569" spans="10:10" x14ac:dyDescent="0.25">
      <c r="J4569" s="1"/>
    </row>
    <row r="4570" spans="10:10" x14ac:dyDescent="0.25">
      <c r="J4570" s="1"/>
    </row>
    <row r="4571" spans="10:10" x14ac:dyDescent="0.25">
      <c r="J4571" s="1"/>
    </row>
    <row r="4572" spans="10:10" x14ac:dyDescent="0.25">
      <c r="J4572" s="1"/>
    </row>
    <row r="4573" spans="10:10" x14ac:dyDescent="0.25">
      <c r="J4573" s="1"/>
    </row>
    <row r="4574" spans="10:10" x14ac:dyDescent="0.25">
      <c r="J4574" s="1"/>
    </row>
    <row r="4575" spans="10:10" x14ac:dyDescent="0.25">
      <c r="J4575" s="1"/>
    </row>
    <row r="4576" spans="10:10" x14ac:dyDescent="0.25">
      <c r="J4576" s="1"/>
    </row>
    <row r="4577" spans="10:10" x14ac:dyDescent="0.25">
      <c r="J4577" s="1"/>
    </row>
    <row r="4578" spans="10:10" x14ac:dyDescent="0.25">
      <c r="J4578" s="1"/>
    </row>
    <row r="4579" spans="10:10" x14ac:dyDescent="0.25">
      <c r="J4579" s="1"/>
    </row>
    <row r="4580" spans="10:10" x14ac:dyDescent="0.25">
      <c r="J4580" s="1"/>
    </row>
    <row r="4581" spans="10:10" x14ac:dyDescent="0.25">
      <c r="J4581" s="1"/>
    </row>
    <row r="4582" spans="10:10" x14ac:dyDescent="0.25">
      <c r="J4582" s="1"/>
    </row>
    <row r="4583" spans="10:10" x14ac:dyDescent="0.25">
      <c r="J4583" s="1"/>
    </row>
    <row r="4584" spans="10:10" x14ac:dyDescent="0.25">
      <c r="J4584" s="1"/>
    </row>
    <row r="4585" spans="10:10" x14ac:dyDescent="0.25">
      <c r="J4585" s="1"/>
    </row>
    <row r="4586" spans="10:10" x14ac:dyDescent="0.25">
      <c r="J4586" s="1"/>
    </row>
    <row r="4587" spans="10:10" x14ac:dyDescent="0.25">
      <c r="J4587" s="1"/>
    </row>
    <row r="4588" spans="10:10" x14ac:dyDescent="0.25">
      <c r="J4588" s="1"/>
    </row>
    <row r="4589" spans="10:10" x14ac:dyDescent="0.25">
      <c r="J4589" s="1"/>
    </row>
    <row r="4590" spans="10:10" x14ac:dyDescent="0.25">
      <c r="J4590" s="1"/>
    </row>
    <row r="4591" spans="10:10" x14ac:dyDescent="0.25">
      <c r="J4591" s="1"/>
    </row>
    <row r="4592" spans="10:10" x14ac:dyDescent="0.25">
      <c r="J4592" s="1"/>
    </row>
    <row r="4593" spans="10:10" x14ac:dyDescent="0.25">
      <c r="J4593" s="1"/>
    </row>
    <row r="4594" spans="10:10" x14ac:dyDescent="0.25">
      <c r="J4594" s="1"/>
    </row>
    <row r="4595" spans="10:10" x14ac:dyDescent="0.25">
      <c r="J4595" s="1"/>
    </row>
    <row r="4596" spans="10:10" x14ac:dyDescent="0.25">
      <c r="J4596" s="1"/>
    </row>
    <row r="4597" spans="10:10" x14ac:dyDescent="0.25">
      <c r="J4597" s="1"/>
    </row>
    <row r="4598" spans="10:10" x14ac:dyDescent="0.25">
      <c r="J4598" s="1"/>
    </row>
    <row r="4599" spans="10:10" x14ac:dyDescent="0.25">
      <c r="J4599" s="1"/>
    </row>
    <row r="4600" spans="10:10" x14ac:dyDescent="0.25">
      <c r="J4600" s="1"/>
    </row>
    <row r="4601" spans="10:10" x14ac:dyDescent="0.25">
      <c r="J4601" s="1"/>
    </row>
    <row r="4602" spans="10:10" x14ac:dyDescent="0.25">
      <c r="J4602" s="1"/>
    </row>
    <row r="4603" spans="10:10" x14ac:dyDescent="0.25">
      <c r="J4603" s="1"/>
    </row>
    <row r="4604" spans="10:10" x14ac:dyDescent="0.25">
      <c r="J4604" s="1"/>
    </row>
    <row r="4605" spans="10:10" x14ac:dyDescent="0.25">
      <c r="J4605" s="1"/>
    </row>
    <row r="4606" spans="10:10" x14ac:dyDescent="0.25">
      <c r="J4606" s="1"/>
    </row>
    <row r="4607" spans="10:10" x14ac:dyDescent="0.25">
      <c r="J4607" s="1"/>
    </row>
    <row r="4608" spans="10:10" x14ac:dyDescent="0.25">
      <c r="J4608" s="1"/>
    </row>
    <row r="4609" spans="10:10" x14ac:dyDescent="0.25">
      <c r="J4609" s="1"/>
    </row>
    <row r="4610" spans="10:10" x14ac:dyDescent="0.25">
      <c r="J4610" s="1"/>
    </row>
    <row r="4611" spans="10:10" x14ac:dyDescent="0.25">
      <c r="J4611" s="1"/>
    </row>
    <row r="4612" spans="10:10" x14ac:dyDescent="0.25">
      <c r="J4612" s="1"/>
    </row>
    <row r="4613" spans="10:10" x14ac:dyDescent="0.25">
      <c r="J4613" s="1"/>
    </row>
    <row r="4614" spans="10:10" x14ac:dyDescent="0.25">
      <c r="J4614" s="1"/>
    </row>
    <row r="4615" spans="10:10" x14ac:dyDescent="0.25">
      <c r="J4615" s="1"/>
    </row>
    <row r="4616" spans="10:10" x14ac:dyDescent="0.25">
      <c r="J4616" s="1"/>
    </row>
    <row r="4617" spans="10:10" x14ac:dyDescent="0.25">
      <c r="J4617" s="1"/>
    </row>
    <row r="4618" spans="10:10" x14ac:dyDescent="0.25">
      <c r="J4618" s="1"/>
    </row>
    <row r="4619" spans="10:10" x14ac:dyDescent="0.25">
      <c r="J4619" s="1"/>
    </row>
    <row r="4620" spans="10:10" x14ac:dyDescent="0.25">
      <c r="J4620" s="1"/>
    </row>
    <row r="4621" spans="10:10" x14ac:dyDescent="0.25">
      <c r="J4621" s="1"/>
    </row>
    <row r="4622" spans="10:10" x14ac:dyDescent="0.25">
      <c r="J4622" s="1"/>
    </row>
    <row r="4623" spans="10:10" x14ac:dyDescent="0.25">
      <c r="J4623" s="1"/>
    </row>
    <row r="4624" spans="10:10" x14ac:dyDescent="0.25">
      <c r="J4624" s="1"/>
    </row>
    <row r="4625" spans="10:10" x14ac:dyDescent="0.25">
      <c r="J4625" s="1"/>
    </row>
    <row r="4626" spans="10:10" x14ac:dyDescent="0.25">
      <c r="J4626" s="1"/>
    </row>
    <row r="4627" spans="10:10" x14ac:dyDescent="0.25">
      <c r="J4627" s="1"/>
    </row>
    <row r="4628" spans="10:10" x14ac:dyDescent="0.25">
      <c r="J4628" s="1"/>
    </row>
    <row r="4629" spans="10:10" x14ac:dyDescent="0.25">
      <c r="J4629" s="1"/>
    </row>
    <row r="4630" spans="10:10" x14ac:dyDescent="0.25">
      <c r="J4630" s="1"/>
    </row>
    <row r="4631" spans="10:10" x14ac:dyDescent="0.25">
      <c r="J4631" s="1"/>
    </row>
    <row r="4632" spans="10:10" x14ac:dyDescent="0.25">
      <c r="J4632" s="1"/>
    </row>
    <row r="4633" spans="10:10" x14ac:dyDescent="0.25">
      <c r="J4633" s="1"/>
    </row>
    <row r="4634" spans="10:10" x14ac:dyDescent="0.25">
      <c r="J4634" s="1"/>
    </row>
    <row r="4635" spans="10:10" x14ac:dyDescent="0.25">
      <c r="J4635" s="1"/>
    </row>
    <row r="4636" spans="10:10" x14ac:dyDescent="0.25">
      <c r="J4636" s="1"/>
    </row>
    <row r="4637" spans="10:10" x14ac:dyDescent="0.25">
      <c r="J4637" s="1"/>
    </row>
    <row r="4638" spans="10:10" x14ac:dyDescent="0.25">
      <c r="J4638" s="1"/>
    </row>
    <row r="4639" spans="10:10" x14ac:dyDescent="0.25">
      <c r="J4639" s="1"/>
    </row>
    <row r="4640" spans="10:10" x14ac:dyDescent="0.25">
      <c r="J4640" s="1"/>
    </row>
    <row r="4641" spans="10:10" x14ac:dyDescent="0.25">
      <c r="J4641" s="1"/>
    </row>
    <row r="4642" spans="10:10" x14ac:dyDescent="0.25">
      <c r="J4642" s="1"/>
    </row>
    <row r="4643" spans="10:10" x14ac:dyDescent="0.25">
      <c r="J4643" s="1"/>
    </row>
    <row r="4644" spans="10:10" x14ac:dyDescent="0.25">
      <c r="J4644" s="1"/>
    </row>
    <row r="4645" spans="10:10" x14ac:dyDescent="0.25">
      <c r="J4645" s="1"/>
    </row>
    <row r="4646" spans="10:10" x14ac:dyDescent="0.25">
      <c r="J4646" s="1"/>
    </row>
    <row r="4647" spans="10:10" x14ac:dyDescent="0.25">
      <c r="J4647" s="1"/>
    </row>
    <row r="4648" spans="10:10" x14ac:dyDescent="0.25">
      <c r="J4648" s="1"/>
    </row>
    <row r="4649" spans="10:10" x14ac:dyDescent="0.25">
      <c r="J4649" s="1"/>
    </row>
    <row r="4650" spans="10:10" x14ac:dyDescent="0.25">
      <c r="J4650" s="1"/>
    </row>
    <row r="4651" spans="10:10" x14ac:dyDescent="0.25">
      <c r="J4651" s="1"/>
    </row>
    <row r="4652" spans="10:10" x14ac:dyDescent="0.25">
      <c r="J4652" s="1"/>
    </row>
    <row r="4653" spans="10:10" x14ac:dyDescent="0.25">
      <c r="J4653" s="1"/>
    </row>
    <row r="4654" spans="10:10" x14ac:dyDescent="0.25">
      <c r="J4654" s="1"/>
    </row>
    <row r="4655" spans="10:10" x14ac:dyDescent="0.25">
      <c r="J4655" s="1"/>
    </row>
    <row r="4656" spans="10:10" x14ac:dyDescent="0.25">
      <c r="J4656" s="1"/>
    </row>
    <row r="4657" spans="10:10" x14ac:dyDescent="0.25">
      <c r="J4657" s="1"/>
    </row>
    <row r="4658" spans="10:10" x14ac:dyDescent="0.25">
      <c r="J4658" s="1"/>
    </row>
    <row r="4659" spans="10:10" x14ac:dyDescent="0.25">
      <c r="J4659" s="1"/>
    </row>
    <row r="4660" spans="10:10" x14ac:dyDescent="0.25">
      <c r="J4660" s="1"/>
    </row>
    <row r="4661" spans="10:10" x14ac:dyDescent="0.25">
      <c r="J4661" s="1"/>
    </row>
    <row r="4662" spans="10:10" x14ac:dyDescent="0.25">
      <c r="J4662" s="1"/>
    </row>
    <row r="4663" spans="10:10" x14ac:dyDescent="0.25">
      <c r="J4663" s="1"/>
    </row>
    <row r="4664" spans="10:10" x14ac:dyDescent="0.25">
      <c r="J4664" s="1"/>
    </row>
    <row r="4665" spans="10:10" x14ac:dyDescent="0.25">
      <c r="J4665" s="1"/>
    </row>
    <row r="4666" spans="10:10" x14ac:dyDescent="0.25">
      <c r="J4666" s="1"/>
    </row>
    <row r="4667" spans="10:10" x14ac:dyDescent="0.25">
      <c r="J4667" s="1"/>
    </row>
    <row r="4668" spans="10:10" x14ac:dyDescent="0.25">
      <c r="J4668" s="1"/>
    </row>
    <row r="4669" spans="10:10" x14ac:dyDescent="0.25">
      <c r="J4669" s="1"/>
    </row>
    <row r="4670" spans="10:10" x14ac:dyDescent="0.25">
      <c r="J4670" s="1"/>
    </row>
    <row r="4671" spans="10:10" x14ac:dyDescent="0.25">
      <c r="J4671" s="1"/>
    </row>
    <row r="4672" spans="10:10" x14ac:dyDescent="0.25">
      <c r="J4672" s="1"/>
    </row>
    <row r="4673" spans="10:10" x14ac:dyDescent="0.25">
      <c r="J4673" s="1"/>
    </row>
    <row r="4674" spans="10:10" x14ac:dyDescent="0.25">
      <c r="J4674" s="1"/>
    </row>
    <row r="4675" spans="10:10" x14ac:dyDescent="0.25">
      <c r="J4675" s="1"/>
    </row>
    <row r="4676" spans="10:10" x14ac:dyDescent="0.25">
      <c r="J4676" s="1"/>
    </row>
    <row r="4677" spans="10:10" x14ac:dyDescent="0.25">
      <c r="J4677" s="1"/>
    </row>
    <row r="4678" spans="10:10" x14ac:dyDescent="0.25">
      <c r="J4678" s="1"/>
    </row>
    <row r="4679" spans="10:10" x14ac:dyDescent="0.25">
      <c r="J4679" s="1"/>
    </row>
    <row r="4680" spans="10:10" x14ac:dyDescent="0.25">
      <c r="J4680" s="1"/>
    </row>
    <row r="4681" spans="10:10" x14ac:dyDescent="0.25">
      <c r="J4681" s="1"/>
    </row>
    <row r="4682" spans="10:10" x14ac:dyDescent="0.25">
      <c r="J4682" s="1"/>
    </row>
    <row r="4683" spans="10:10" x14ac:dyDescent="0.25">
      <c r="J4683" s="1"/>
    </row>
    <row r="4684" spans="10:10" x14ac:dyDescent="0.25">
      <c r="J4684" s="1"/>
    </row>
    <row r="4685" spans="10:10" x14ac:dyDescent="0.25">
      <c r="J4685" s="1"/>
    </row>
    <row r="4686" spans="10:10" x14ac:dyDescent="0.25">
      <c r="J4686" s="1"/>
    </row>
    <row r="4687" spans="10:10" x14ac:dyDescent="0.25">
      <c r="J4687" s="1"/>
    </row>
    <row r="4688" spans="10:10" x14ac:dyDescent="0.25">
      <c r="J4688" s="1"/>
    </row>
    <row r="4689" spans="10:10" x14ac:dyDescent="0.25">
      <c r="J4689" s="1"/>
    </row>
    <row r="4690" spans="10:10" x14ac:dyDescent="0.25">
      <c r="J4690" s="1"/>
    </row>
    <row r="4691" spans="10:10" x14ac:dyDescent="0.25">
      <c r="J4691" s="1"/>
    </row>
    <row r="4692" spans="10:10" x14ac:dyDescent="0.25">
      <c r="J4692" s="1"/>
    </row>
    <row r="4693" spans="10:10" x14ac:dyDescent="0.25">
      <c r="J4693" s="1"/>
    </row>
    <row r="4694" spans="10:10" x14ac:dyDescent="0.25">
      <c r="J4694" s="1"/>
    </row>
    <row r="4695" spans="10:10" x14ac:dyDescent="0.25">
      <c r="J4695" s="1"/>
    </row>
    <row r="4696" spans="10:10" x14ac:dyDescent="0.25">
      <c r="J4696" s="1"/>
    </row>
    <row r="4697" spans="10:10" x14ac:dyDescent="0.25">
      <c r="J4697" s="1"/>
    </row>
    <row r="4698" spans="10:10" x14ac:dyDescent="0.25">
      <c r="J4698" s="1"/>
    </row>
    <row r="4699" spans="10:10" x14ac:dyDescent="0.25">
      <c r="J4699" s="1"/>
    </row>
    <row r="4700" spans="10:10" x14ac:dyDescent="0.25">
      <c r="J4700" s="1"/>
    </row>
    <row r="4701" spans="10:10" x14ac:dyDescent="0.25">
      <c r="J4701" s="1"/>
    </row>
    <row r="4702" spans="10:10" x14ac:dyDescent="0.25">
      <c r="J4702" s="1"/>
    </row>
    <row r="4703" spans="10:10" x14ac:dyDescent="0.25">
      <c r="J4703" s="1"/>
    </row>
    <row r="4704" spans="10:10" x14ac:dyDescent="0.25">
      <c r="J4704" s="1"/>
    </row>
    <row r="4705" spans="10:10" x14ac:dyDescent="0.25">
      <c r="J4705" s="1"/>
    </row>
    <row r="4706" spans="10:10" x14ac:dyDescent="0.25">
      <c r="J4706" s="1"/>
    </row>
    <row r="4707" spans="10:10" x14ac:dyDescent="0.25">
      <c r="J4707" s="1"/>
    </row>
    <row r="4708" spans="10:10" x14ac:dyDescent="0.25">
      <c r="J4708" s="1"/>
    </row>
    <row r="4709" spans="10:10" x14ac:dyDescent="0.25">
      <c r="J4709" s="1"/>
    </row>
    <row r="4710" spans="10:10" x14ac:dyDescent="0.25">
      <c r="J4710" s="1"/>
    </row>
    <row r="4711" spans="10:10" x14ac:dyDescent="0.25">
      <c r="J4711" s="1"/>
    </row>
    <row r="4712" spans="10:10" x14ac:dyDescent="0.25">
      <c r="J4712" s="1"/>
    </row>
    <row r="4713" spans="10:10" x14ac:dyDescent="0.25">
      <c r="J4713" s="1"/>
    </row>
    <row r="4714" spans="10:10" x14ac:dyDescent="0.25">
      <c r="J4714" s="1"/>
    </row>
    <row r="4715" spans="10:10" x14ac:dyDescent="0.25">
      <c r="J4715" s="1"/>
    </row>
    <row r="4716" spans="10:10" x14ac:dyDescent="0.25">
      <c r="J4716" s="1"/>
    </row>
    <row r="4717" spans="10:10" x14ac:dyDescent="0.25">
      <c r="J4717" s="1"/>
    </row>
    <row r="4718" spans="10:10" x14ac:dyDescent="0.25">
      <c r="J4718" s="1"/>
    </row>
    <row r="4719" spans="10:10" x14ac:dyDescent="0.25">
      <c r="J4719" s="1"/>
    </row>
    <row r="4720" spans="10:10" x14ac:dyDescent="0.25">
      <c r="J4720" s="1"/>
    </row>
    <row r="4721" spans="10:10" x14ac:dyDescent="0.25">
      <c r="J4721" s="1"/>
    </row>
    <row r="4722" spans="10:10" x14ac:dyDescent="0.25">
      <c r="J4722" s="1"/>
    </row>
    <row r="4723" spans="10:10" x14ac:dyDescent="0.25">
      <c r="J4723" s="1"/>
    </row>
    <row r="4724" spans="10:10" x14ac:dyDescent="0.25">
      <c r="J4724" s="1"/>
    </row>
    <row r="4725" spans="10:10" x14ac:dyDescent="0.25">
      <c r="J4725" s="1"/>
    </row>
    <row r="4726" spans="10:10" x14ac:dyDescent="0.25">
      <c r="J4726" s="1"/>
    </row>
    <row r="4727" spans="10:10" x14ac:dyDescent="0.25">
      <c r="J4727" s="1"/>
    </row>
    <row r="4728" spans="10:10" x14ac:dyDescent="0.25">
      <c r="J4728" s="1"/>
    </row>
    <row r="4729" spans="10:10" x14ac:dyDescent="0.25">
      <c r="J4729" s="1"/>
    </row>
    <row r="4730" spans="10:10" x14ac:dyDescent="0.25">
      <c r="J4730" s="1"/>
    </row>
    <row r="4731" spans="10:10" x14ac:dyDescent="0.25">
      <c r="J4731" s="1"/>
    </row>
    <row r="4732" spans="10:10" x14ac:dyDescent="0.25">
      <c r="J4732" s="1"/>
    </row>
    <row r="4733" spans="10:10" x14ac:dyDescent="0.25">
      <c r="J4733" s="1"/>
    </row>
    <row r="4734" spans="10:10" x14ac:dyDescent="0.25">
      <c r="J4734" s="1"/>
    </row>
    <row r="4735" spans="10:10" x14ac:dyDescent="0.25">
      <c r="J4735" s="1"/>
    </row>
    <row r="4736" spans="10:10" x14ac:dyDescent="0.25">
      <c r="J4736" s="1"/>
    </row>
    <row r="4737" spans="10:10" x14ac:dyDescent="0.25">
      <c r="J4737" s="1"/>
    </row>
    <row r="4738" spans="10:10" x14ac:dyDescent="0.25">
      <c r="J4738" s="1"/>
    </row>
    <row r="4739" spans="10:10" x14ac:dyDescent="0.25">
      <c r="J4739" s="1"/>
    </row>
    <row r="4740" spans="10:10" x14ac:dyDescent="0.25">
      <c r="J4740" s="1"/>
    </row>
    <row r="4741" spans="10:10" x14ac:dyDescent="0.25">
      <c r="J4741" s="1"/>
    </row>
    <row r="4742" spans="10:10" x14ac:dyDescent="0.25">
      <c r="J4742" s="1"/>
    </row>
    <row r="4743" spans="10:10" x14ac:dyDescent="0.25">
      <c r="J4743" s="1"/>
    </row>
    <row r="4744" spans="10:10" x14ac:dyDescent="0.25">
      <c r="J4744" s="1"/>
    </row>
    <row r="4745" spans="10:10" x14ac:dyDescent="0.25">
      <c r="J4745" s="1"/>
    </row>
    <row r="4746" spans="10:10" x14ac:dyDescent="0.25">
      <c r="J4746" s="1"/>
    </row>
    <row r="4747" spans="10:10" x14ac:dyDescent="0.25">
      <c r="J4747" s="1"/>
    </row>
    <row r="4748" spans="10:10" x14ac:dyDescent="0.25">
      <c r="J4748" s="1"/>
    </row>
    <row r="4749" spans="10:10" x14ac:dyDescent="0.25">
      <c r="J4749" s="1"/>
    </row>
    <row r="4750" spans="10:10" x14ac:dyDescent="0.25">
      <c r="J4750" s="1"/>
    </row>
    <row r="4751" spans="10:10" x14ac:dyDescent="0.25">
      <c r="J4751" s="1"/>
    </row>
    <row r="4752" spans="10:10" x14ac:dyDescent="0.25">
      <c r="J4752" s="1"/>
    </row>
    <row r="4753" spans="10:10" x14ac:dyDescent="0.25">
      <c r="J4753" s="1"/>
    </row>
    <row r="4754" spans="10:10" x14ac:dyDescent="0.25">
      <c r="J4754" s="1"/>
    </row>
    <row r="4755" spans="10:10" x14ac:dyDescent="0.25">
      <c r="J4755" s="1"/>
    </row>
    <row r="4756" spans="10:10" x14ac:dyDescent="0.25">
      <c r="J4756" s="1"/>
    </row>
    <row r="4757" spans="10:10" x14ac:dyDescent="0.25">
      <c r="J4757" s="1"/>
    </row>
    <row r="4758" spans="10:10" x14ac:dyDescent="0.25">
      <c r="J4758" s="1"/>
    </row>
    <row r="4759" spans="10:10" x14ac:dyDescent="0.25">
      <c r="J4759" s="1"/>
    </row>
    <row r="4760" spans="10:10" x14ac:dyDescent="0.25">
      <c r="J4760" s="1"/>
    </row>
    <row r="4761" spans="10:10" x14ac:dyDescent="0.25">
      <c r="J4761" s="1"/>
    </row>
    <row r="4762" spans="10:10" x14ac:dyDescent="0.25">
      <c r="J4762" s="1"/>
    </row>
    <row r="4763" spans="10:10" x14ac:dyDescent="0.25">
      <c r="J4763" s="1"/>
    </row>
    <row r="4764" spans="10:10" x14ac:dyDescent="0.25">
      <c r="J4764" s="1"/>
    </row>
    <row r="4765" spans="10:10" x14ac:dyDescent="0.25">
      <c r="J4765" s="1"/>
    </row>
    <row r="4766" spans="10:10" x14ac:dyDescent="0.25">
      <c r="J4766" s="1"/>
    </row>
    <row r="4767" spans="10:10" x14ac:dyDescent="0.25">
      <c r="J4767" s="1"/>
    </row>
    <row r="4768" spans="10:10" x14ac:dyDescent="0.25">
      <c r="J4768" s="1"/>
    </row>
    <row r="4769" spans="10:10" x14ac:dyDescent="0.25">
      <c r="J4769" s="1"/>
    </row>
    <row r="4770" spans="10:10" x14ac:dyDescent="0.25">
      <c r="J4770" s="1"/>
    </row>
    <row r="4771" spans="10:10" x14ac:dyDescent="0.25">
      <c r="J4771" s="1"/>
    </row>
    <row r="4772" spans="10:10" x14ac:dyDescent="0.25">
      <c r="J4772" s="1"/>
    </row>
    <row r="4773" spans="10:10" x14ac:dyDescent="0.25">
      <c r="J4773" s="1"/>
    </row>
    <row r="4774" spans="10:10" x14ac:dyDescent="0.25">
      <c r="J4774" s="1"/>
    </row>
    <row r="4775" spans="10:10" x14ac:dyDescent="0.25">
      <c r="J4775" s="1"/>
    </row>
    <row r="4776" spans="10:10" x14ac:dyDescent="0.25">
      <c r="J4776" s="1"/>
    </row>
    <row r="4777" spans="10:10" x14ac:dyDescent="0.25">
      <c r="J4777" s="1"/>
    </row>
    <row r="4778" spans="10:10" x14ac:dyDescent="0.25">
      <c r="J4778" s="1"/>
    </row>
    <row r="4779" spans="10:10" x14ac:dyDescent="0.25">
      <c r="J4779" s="1"/>
    </row>
    <row r="4780" spans="10:10" x14ac:dyDescent="0.25">
      <c r="J4780" s="1"/>
    </row>
    <row r="4781" spans="10:10" x14ac:dyDescent="0.25">
      <c r="J4781" s="1"/>
    </row>
    <row r="4782" spans="10:10" x14ac:dyDescent="0.25">
      <c r="J4782" s="1"/>
    </row>
    <row r="4783" spans="10:10" x14ac:dyDescent="0.25">
      <c r="J4783" s="1"/>
    </row>
    <row r="4784" spans="10:10" x14ac:dyDescent="0.25">
      <c r="J4784" s="1"/>
    </row>
    <row r="4785" spans="10:10" x14ac:dyDescent="0.25">
      <c r="J4785" s="1"/>
    </row>
    <row r="4786" spans="10:10" x14ac:dyDescent="0.25">
      <c r="J4786" s="1"/>
    </row>
    <row r="4787" spans="10:10" x14ac:dyDescent="0.25">
      <c r="J4787" s="1"/>
    </row>
    <row r="4788" spans="10:10" x14ac:dyDescent="0.25">
      <c r="J4788" s="1"/>
    </row>
    <row r="4789" spans="10:10" x14ac:dyDescent="0.25">
      <c r="J4789" s="1"/>
    </row>
    <row r="4790" spans="10:10" x14ac:dyDescent="0.25">
      <c r="J4790" s="1"/>
    </row>
    <row r="4791" spans="10:10" x14ac:dyDescent="0.25">
      <c r="J4791" s="1"/>
    </row>
    <row r="4792" spans="10:10" x14ac:dyDescent="0.25">
      <c r="J4792" s="1"/>
    </row>
    <row r="4793" spans="10:10" x14ac:dyDescent="0.25">
      <c r="J4793" s="1"/>
    </row>
    <row r="4794" spans="10:10" x14ac:dyDescent="0.25">
      <c r="J4794" s="1"/>
    </row>
    <row r="4795" spans="10:10" x14ac:dyDescent="0.25">
      <c r="J4795" s="1"/>
    </row>
    <row r="4796" spans="10:10" x14ac:dyDescent="0.25">
      <c r="J4796" s="1"/>
    </row>
    <row r="4797" spans="10:10" x14ac:dyDescent="0.25">
      <c r="J4797" s="1"/>
    </row>
    <row r="4798" spans="10:10" x14ac:dyDescent="0.25">
      <c r="J4798" s="1"/>
    </row>
    <row r="4799" spans="10:10" x14ac:dyDescent="0.25">
      <c r="J4799" s="1"/>
    </row>
    <row r="4800" spans="10:10" x14ac:dyDescent="0.25">
      <c r="J4800" s="1"/>
    </row>
    <row r="4801" spans="10:10" x14ac:dyDescent="0.25">
      <c r="J4801" s="1"/>
    </row>
    <row r="4802" spans="10:10" x14ac:dyDescent="0.25">
      <c r="J4802" s="1"/>
    </row>
    <row r="4803" spans="10:10" x14ac:dyDescent="0.25">
      <c r="J4803" s="1"/>
    </row>
    <row r="4804" spans="10:10" x14ac:dyDescent="0.25">
      <c r="J4804" s="1"/>
    </row>
    <row r="4805" spans="10:10" x14ac:dyDescent="0.25">
      <c r="J4805" s="1"/>
    </row>
    <row r="4806" spans="10:10" x14ac:dyDescent="0.25">
      <c r="J4806" s="1"/>
    </row>
    <row r="4807" spans="10:10" x14ac:dyDescent="0.25">
      <c r="J4807" s="1"/>
    </row>
    <row r="4808" spans="10:10" x14ac:dyDescent="0.25">
      <c r="J4808" s="1"/>
    </row>
    <row r="4809" spans="10:10" x14ac:dyDescent="0.25">
      <c r="J4809" s="1"/>
    </row>
    <row r="4810" spans="10:10" x14ac:dyDescent="0.25">
      <c r="J4810" s="1"/>
    </row>
    <row r="4811" spans="10:10" x14ac:dyDescent="0.25">
      <c r="J4811" s="1"/>
    </row>
    <row r="4812" spans="10:10" x14ac:dyDescent="0.25">
      <c r="J4812" s="1"/>
    </row>
    <row r="4813" spans="10:10" x14ac:dyDescent="0.25">
      <c r="J4813" s="1"/>
    </row>
    <row r="4814" spans="10:10" x14ac:dyDescent="0.25">
      <c r="J4814" s="1"/>
    </row>
    <row r="4815" spans="10:10" x14ac:dyDescent="0.25">
      <c r="J4815" s="1"/>
    </row>
    <row r="4816" spans="10:10" x14ac:dyDescent="0.25">
      <c r="J4816" s="1"/>
    </row>
    <row r="4817" spans="10:10" x14ac:dyDescent="0.25">
      <c r="J4817" s="1"/>
    </row>
    <row r="4818" spans="10:10" x14ac:dyDescent="0.25">
      <c r="J4818" s="1"/>
    </row>
    <row r="4819" spans="10:10" x14ac:dyDescent="0.25">
      <c r="J4819" s="1"/>
    </row>
    <row r="4820" spans="10:10" x14ac:dyDescent="0.25">
      <c r="J4820" s="1"/>
    </row>
    <row r="4821" spans="10:10" x14ac:dyDescent="0.25">
      <c r="J4821" s="1"/>
    </row>
    <row r="4822" spans="10:10" x14ac:dyDescent="0.25">
      <c r="J4822" s="1"/>
    </row>
    <row r="4823" spans="10:10" x14ac:dyDescent="0.25">
      <c r="J4823" s="1"/>
    </row>
    <row r="4824" spans="10:10" x14ac:dyDescent="0.25">
      <c r="J4824" s="1"/>
    </row>
    <row r="4825" spans="10:10" x14ac:dyDescent="0.25">
      <c r="J4825" s="1"/>
    </row>
    <row r="4826" spans="10:10" x14ac:dyDescent="0.25">
      <c r="J4826" s="1"/>
    </row>
    <row r="4827" spans="10:10" x14ac:dyDescent="0.25">
      <c r="J4827" s="1"/>
    </row>
    <row r="4828" spans="10:10" x14ac:dyDescent="0.25">
      <c r="J4828" s="1"/>
    </row>
    <row r="4829" spans="10:10" x14ac:dyDescent="0.25">
      <c r="J4829" s="1"/>
    </row>
    <row r="4830" spans="10:10" x14ac:dyDescent="0.25">
      <c r="J4830" s="1"/>
    </row>
    <row r="4831" spans="10:10" x14ac:dyDescent="0.25">
      <c r="J4831" s="1"/>
    </row>
    <row r="4832" spans="10:10" x14ac:dyDescent="0.25">
      <c r="J4832" s="1"/>
    </row>
    <row r="4833" spans="10:10" x14ac:dyDescent="0.25">
      <c r="J4833" s="1"/>
    </row>
    <row r="4834" spans="10:10" x14ac:dyDescent="0.25">
      <c r="J4834" s="1"/>
    </row>
    <row r="4835" spans="10:10" x14ac:dyDescent="0.25">
      <c r="J4835" s="1"/>
    </row>
    <row r="4836" spans="10:10" x14ac:dyDescent="0.25">
      <c r="J4836" s="1"/>
    </row>
    <row r="4837" spans="10:10" x14ac:dyDescent="0.25">
      <c r="J4837" s="1"/>
    </row>
    <row r="4838" spans="10:10" x14ac:dyDescent="0.25">
      <c r="J4838" s="1"/>
    </row>
    <row r="4839" spans="10:10" x14ac:dyDescent="0.25">
      <c r="J4839" s="1"/>
    </row>
    <row r="4840" spans="10:10" x14ac:dyDescent="0.25">
      <c r="J4840" s="1"/>
    </row>
    <row r="4841" spans="10:10" x14ac:dyDescent="0.25">
      <c r="J4841" s="1"/>
    </row>
    <row r="4842" spans="10:10" x14ac:dyDescent="0.25">
      <c r="J4842" s="1"/>
    </row>
    <row r="4843" spans="10:10" x14ac:dyDescent="0.25">
      <c r="J4843" s="1"/>
    </row>
    <row r="4844" spans="10:10" x14ac:dyDescent="0.25">
      <c r="J4844" s="1"/>
    </row>
    <row r="4845" spans="10:10" x14ac:dyDescent="0.25">
      <c r="J4845" s="1"/>
    </row>
    <row r="4846" spans="10:10" x14ac:dyDescent="0.25">
      <c r="J4846" s="1"/>
    </row>
    <row r="4847" spans="10:10" x14ac:dyDescent="0.25">
      <c r="J4847" s="1"/>
    </row>
    <row r="4848" spans="10:10" x14ac:dyDescent="0.25">
      <c r="J4848" s="1"/>
    </row>
    <row r="4849" spans="10:10" x14ac:dyDescent="0.25">
      <c r="J4849" s="1"/>
    </row>
    <row r="4850" spans="10:10" x14ac:dyDescent="0.25">
      <c r="J4850" s="1"/>
    </row>
    <row r="4851" spans="10:10" x14ac:dyDescent="0.25">
      <c r="J4851" s="1"/>
    </row>
    <row r="4852" spans="10:10" x14ac:dyDescent="0.25">
      <c r="J4852" s="1"/>
    </row>
    <row r="4853" spans="10:10" x14ac:dyDescent="0.25">
      <c r="J4853" s="1"/>
    </row>
    <row r="4854" spans="10:10" x14ac:dyDescent="0.25">
      <c r="J4854" s="1"/>
    </row>
    <row r="4855" spans="10:10" x14ac:dyDescent="0.25">
      <c r="J4855" s="1"/>
    </row>
    <row r="4856" spans="10:10" x14ac:dyDescent="0.25">
      <c r="J4856" s="1"/>
    </row>
    <row r="4857" spans="10:10" x14ac:dyDescent="0.25">
      <c r="J4857" s="1"/>
    </row>
    <row r="4858" spans="10:10" x14ac:dyDescent="0.25">
      <c r="J4858" s="1"/>
    </row>
    <row r="4859" spans="10:10" x14ac:dyDescent="0.25">
      <c r="J4859" s="1"/>
    </row>
    <row r="4860" spans="10:10" x14ac:dyDescent="0.25">
      <c r="J4860" s="1"/>
    </row>
    <row r="4861" spans="10:10" x14ac:dyDescent="0.25">
      <c r="J4861" s="1"/>
    </row>
    <row r="4862" spans="10:10" x14ac:dyDescent="0.25">
      <c r="J4862" s="1"/>
    </row>
    <row r="4863" spans="10:10" x14ac:dyDescent="0.25">
      <c r="J4863" s="1"/>
    </row>
    <row r="4864" spans="10:10" x14ac:dyDescent="0.25">
      <c r="J4864" s="1"/>
    </row>
    <row r="4865" spans="10:10" x14ac:dyDescent="0.25">
      <c r="J4865" s="1"/>
    </row>
    <row r="4866" spans="10:10" x14ac:dyDescent="0.25">
      <c r="J4866" s="1"/>
    </row>
    <row r="4867" spans="10:10" x14ac:dyDescent="0.25">
      <c r="J4867" s="1"/>
    </row>
    <row r="4868" spans="10:10" x14ac:dyDescent="0.25">
      <c r="J4868" s="1"/>
    </row>
    <row r="4869" spans="10:10" x14ac:dyDescent="0.25">
      <c r="J4869" s="1"/>
    </row>
    <row r="4870" spans="10:10" x14ac:dyDescent="0.25">
      <c r="J4870" s="1"/>
    </row>
    <row r="4871" spans="10:10" x14ac:dyDescent="0.25">
      <c r="J4871" s="1"/>
    </row>
    <row r="4872" spans="10:10" x14ac:dyDescent="0.25">
      <c r="J4872" s="1"/>
    </row>
    <row r="4873" spans="10:10" x14ac:dyDescent="0.25">
      <c r="J4873" s="1"/>
    </row>
    <row r="4874" spans="10:10" x14ac:dyDescent="0.25">
      <c r="J4874" s="1"/>
    </row>
    <row r="4875" spans="10:10" x14ac:dyDescent="0.25">
      <c r="J4875" s="1"/>
    </row>
    <row r="4876" spans="10:10" x14ac:dyDescent="0.25">
      <c r="J4876" s="1"/>
    </row>
    <row r="4877" spans="10:10" x14ac:dyDescent="0.25">
      <c r="J4877" s="1"/>
    </row>
    <row r="4878" spans="10:10" x14ac:dyDescent="0.25">
      <c r="J4878" s="1"/>
    </row>
    <row r="4879" spans="10:10" x14ac:dyDescent="0.25">
      <c r="J4879" s="1"/>
    </row>
    <row r="4880" spans="10:10" x14ac:dyDescent="0.25">
      <c r="J4880" s="1"/>
    </row>
    <row r="4881" spans="10:10" x14ac:dyDescent="0.25">
      <c r="J4881" s="1"/>
    </row>
    <row r="4882" spans="10:10" x14ac:dyDescent="0.25">
      <c r="J4882" s="1"/>
    </row>
    <row r="4883" spans="10:10" x14ac:dyDescent="0.25">
      <c r="J4883" s="1"/>
    </row>
    <row r="4884" spans="10:10" x14ac:dyDescent="0.25">
      <c r="J4884" s="1"/>
    </row>
    <row r="4885" spans="10:10" x14ac:dyDescent="0.25">
      <c r="J4885" s="1"/>
    </row>
    <row r="4886" spans="10:10" x14ac:dyDescent="0.25">
      <c r="J4886" s="1"/>
    </row>
    <row r="4887" spans="10:10" x14ac:dyDescent="0.25">
      <c r="J4887" s="1"/>
    </row>
    <row r="4888" spans="10:10" x14ac:dyDescent="0.25">
      <c r="J4888" s="1"/>
    </row>
    <row r="4889" spans="10:10" x14ac:dyDescent="0.25">
      <c r="J4889" s="1"/>
    </row>
    <row r="4890" spans="10:10" x14ac:dyDescent="0.25">
      <c r="J4890" s="1"/>
    </row>
    <row r="4891" spans="10:10" x14ac:dyDescent="0.25">
      <c r="J4891" s="1"/>
    </row>
    <row r="4892" spans="10:10" x14ac:dyDescent="0.25">
      <c r="J4892" s="1"/>
    </row>
    <row r="4893" spans="10:10" x14ac:dyDescent="0.25">
      <c r="J4893" s="1"/>
    </row>
    <row r="4894" spans="10:10" x14ac:dyDescent="0.25">
      <c r="J4894" s="1"/>
    </row>
    <row r="4895" spans="10:10" x14ac:dyDescent="0.25">
      <c r="J4895" s="1"/>
    </row>
    <row r="4896" spans="10:10" x14ac:dyDescent="0.25">
      <c r="J4896" s="1"/>
    </row>
    <row r="4897" spans="10:10" x14ac:dyDescent="0.25">
      <c r="J4897" s="1"/>
    </row>
    <row r="4898" spans="10:10" x14ac:dyDescent="0.25">
      <c r="J4898" s="1"/>
    </row>
    <row r="4899" spans="10:10" x14ac:dyDescent="0.25">
      <c r="J4899" s="1"/>
    </row>
    <row r="4900" spans="10:10" x14ac:dyDescent="0.25">
      <c r="J4900" s="1"/>
    </row>
    <row r="4901" spans="10:10" x14ac:dyDescent="0.25">
      <c r="J4901" s="1"/>
    </row>
    <row r="4902" spans="10:10" x14ac:dyDescent="0.25">
      <c r="J4902" s="1"/>
    </row>
    <row r="4903" spans="10:10" x14ac:dyDescent="0.25">
      <c r="J4903" s="1"/>
    </row>
    <row r="4904" spans="10:10" x14ac:dyDescent="0.25">
      <c r="J4904" s="1"/>
    </row>
    <row r="4905" spans="10:10" x14ac:dyDescent="0.25">
      <c r="J4905" s="1"/>
    </row>
    <row r="4906" spans="10:10" x14ac:dyDescent="0.25">
      <c r="J4906" s="1"/>
    </row>
    <row r="4907" spans="10:10" x14ac:dyDescent="0.25">
      <c r="J4907" s="1"/>
    </row>
    <row r="4908" spans="10:10" x14ac:dyDescent="0.25">
      <c r="J4908" s="1"/>
    </row>
    <row r="4909" spans="10:10" x14ac:dyDescent="0.25">
      <c r="J4909" s="1"/>
    </row>
    <row r="4910" spans="10:10" x14ac:dyDescent="0.25">
      <c r="J4910" s="1"/>
    </row>
    <row r="4911" spans="10:10" x14ac:dyDescent="0.25">
      <c r="J4911" s="1"/>
    </row>
    <row r="4912" spans="10:10" x14ac:dyDescent="0.25">
      <c r="J4912" s="1"/>
    </row>
    <row r="4913" spans="10:10" x14ac:dyDescent="0.25">
      <c r="J4913" s="1"/>
    </row>
    <row r="4914" spans="10:10" x14ac:dyDescent="0.25">
      <c r="J4914" s="1"/>
    </row>
    <row r="4915" spans="10:10" x14ac:dyDescent="0.25">
      <c r="J4915" s="1"/>
    </row>
    <row r="4916" spans="10:10" x14ac:dyDescent="0.25">
      <c r="J4916" s="1"/>
    </row>
    <row r="4917" spans="10:10" x14ac:dyDescent="0.25">
      <c r="J4917" s="1"/>
    </row>
    <row r="4918" spans="10:10" x14ac:dyDescent="0.25">
      <c r="J4918" s="1"/>
    </row>
    <row r="4919" spans="10:10" x14ac:dyDescent="0.25">
      <c r="J4919" s="1"/>
    </row>
    <row r="4920" spans="10:10" x14ac:dyDescent="0.25">
      <c r="J4920" s="1"/>
    </row>
    <row r="4921" spans="10:10" x14ac:dyDescent="0.25">
      <c r="J4921" s="1"/>
    </row>
    <row r="4922" spans="10:10" x14ac:dyDescent="0.25">
      <c r="J4922" s="1"/>
    </row>
    <row r="4923" spans="10:10" x14ac:dyDescent="0.25">
      <c r="J4923" s="1"/>
    </row>
    <row r="4924" spans="10:10" x14ac:dyDescent="0.25">
      <c r="J4924" s="1"/>
    </row>
    <row r="4925" spans="10:10" x14ac:dyDescent="0.25">
      <c r="J4925" s="1"/>
    </row>
    <row r="4926" spans="10:10" x14ac:dyDescent="0.25">
      <c r="J4926" s="1"/>
    </row>
    <row r="4927" spans="10:10" x14ac:dyDescent="0.25">
      <c r="J4927" s="1"/>
    </row>
    <row r="4928" spans="10:10" x14ac:dyDescent="0.25">
      <c r="J4928" s="1"/>
    </row>
    <row r="4929" spans="10:10" x14ac:dyDescent="0.25">
      <c r="J4929" s="1"/>
    </row>
    <row r="4930" spans="10:10" x14ac:dyDescent="0.25">
      <c r="J4930" s="1"/>
    </row>
    <row r="4931" spans="10:10" x14ac:dyDescent="0.25">
      <c r="J4931" s="1"/>
    </row>
    <row r="4932" spans="10:10" x14ac:dyDescent="0.25">
      <c r="J4932" s="1"/>
    </row>
    <row r="4933" spans="10:10" x14ac:dyDescent="0.25">
      <c r="J4933" s="1"/>
    </row>
    <row r="4934" spans="10:10" x14ac:dyDescent="0.25">
      <c r="J4934" s="1"/>
    </row>
    <row r="4935" spans="10:10" x14ac:dyDescent="0.25">
      <c r="J4935" s="1"/>
    </row>
    <row r="4936" spans="10:10" x14ac:dyDescent="0.25">
      <c r="J4936" s="1"/>
    </row>
    <row r="4937" spans="10:10" x14ac:dyDescent="0.25">
      <c r="J4937" s="1"/>
    </row>
    <row r="4938" spans="10:10" x14ac:dyDescent="0.25">
      <c r="J4938" s="1"/>
    </row>
    <row r="4939" spans="10:10" x14ac:dyDescent="0.25">
      <c r="J4939" s="1"/>
    </row>
    <row r="4940" spans="10:10" x14ac:dyDescent="0.25">
      <c r="J4940" s="1"/>
    </row>
    <row r="4941" spans="10:10" x14ac:dyDescent="0.25">
      <c r="J4941" s="1"/>
    </row>
    <row r="4942" spans="10:10" x14ac:dyDescent="0.25">
      <c r="J4942" s="1"/>
    </row>
    <row r="4943" spans="10:10" x14ac:dyDescent="0.25">
      <c r="J4943" s="1"/>
    </row>
    <row r="4944" spans="10:10" x14ac:dyDescent="0.25">
      <c r="J4944" s="1"/>
    </row>
    <row r="4945" spans="10:10" x14ac:dyDescent="0.25">
      <c r="J4945" s="1"/>
    </row>
    <row r="4946" spans="10:10" x14ac:dyDescent="0.25">
      <c r="J4946" s="1"/>
    </row>
    <row r="4947" spans="10:10" x14ac:dyDescent="0.25">
      <c r="J4947" s="1"/>
    </row>
    <row r="4948" spans="10:10" x14ac:dyDescent="0.25">
      <c r="J4948" s="1"/>
    </row>
    <row r="4949" spans="10:10" x14ac:dyDescent="0.25">
      <c r="J4949" s="1"/>
    </row>
    <row r="4950" spans="10:10" x14ac:dyDescent="0.25">
      <c r="J4950" s="1"/>
    </row>
    <row r="4951" spans="10:10" x14ac:dyDescent="0.25">
      <c r="J4951" s="1"/>
    </row>
    <row r="4952" spans="10:10" x14ac:dyDescent="0.25">
      <c r="J4952" s="1"/>
    </row>
    <row r="4953" spans="10:10" x14ac:dyDescent="0.25">
      <c r="J4953" s="1"/>
    </row>
    <row r="4954" spans="10:10" x14ac:dyDescent="0.25">
      <c r="J4954" s="1"/>
    </row>
    <row r="4955" spans="10:10" x14ac:dyDescent="0.25">
      <c r="J4955" s="1"/>
    </row>
    <row r="4956" spans="10:10" x14ac:dyDescent="0.25">
      <c r="J4956" s="1"/>
    </row>
    <row r="4957" spans="10:10" x14ac:dyDescent="0.25">
      <c r="J4957" s="1"/>
    </row>
    <row r="4958" spans="10:10" x14ac:dyDescent="0.25">
      <c r="J4958" s="1"/>
    </row>
    <row r="4959" spans="10:10" x14ac:dyDescent="0.25">
      <c r="J4959" s="1"/>
    </row>
    <row r="4960" spans="10:10" x14ac:dyDescent="0.25">
      <c r="J4960" s="1"/>
    </row>
    <row r="4961" spans="10:10" x14ac:dyDescent="0.25">
      <c r="J4961" s="1"/>
    </row>
    <row r="4962" spans="10:10" x14ac:dyDescent="0.25">
      <c r="J4962" s="1"/>
    </row>
    <row r="4963" spans="10:10" x14ac:dyDescent="0.25">
      <c r="J4963" s="1"/>
    </row>
    <row r="4964" spans="10:10" x14ac:dyDescent="0.25">
      <c r="J4964" s="1"/>
    </row>
    <row r="4965" spans="10:10" x14ac:dyDescent="0.25">
      <c r="J4965" s="1"/>
    </row>
    <row r="4966" spans="10:10" x14ac:dyDescent="0.25">
      <c r="J4966" s="1"/>
    </row>
    <row r="4967" spans="10:10" x14ac:dyDescent="0.25">
      <c r="J4967" s="1"/>
    </row>
    <row r="4968" spans="10:10" x14ac:dyDescent="0.25">
      <c r="J4968" s="1"/>
    </row>
    <row r="4969" spans="10:10" x14ac:dyDescent="0.25">
      <c r="J4969" s="1"/>
    </row>
    <row r="4970" spans="10:10" x14ac:dyDescent="0.25">
      <c r="J4970" s="1"/>
    </row>
    <row r="4971" spans="10:10" x14ac:dyDescent="0.25">
      <c r="J4971" s="1"/>
    </row>
    <row r="4972" spans="10:10" x14ac:dyDescent="0.25">
      <c r="J4972" s="1"/>
    </row>
    <row r="4973" spans="10:10" x14ac:dyDescent="0.25">
      <c r="J4973" s="1"/>
    </row>
    <row r="4974" spans="10:10" x14ac:dyDescent="0.25">
      <c r="J4974" s="1"/>
    </row>
    <row r="4975" spans="10:10" x14ac:dyDescent="0.25">
      <c r="J4975" s="1"/>
    </row>
    <row r="4976" spans="10:10" x14ac:dyDescent="0.25">
      <c r="J4976" s="1"/>
    </row>
    <row r="4977" spans="10:10" x14ac:dyDescent="0.25">
      <c r="J4977" s="1"/>
    </row>
    <row r="4978" spans="10:10" x14ac:dyDescent="0.25">
      <c r="J4978" s="1"/>
    </row>
    <row r="4979" spans="10:10" x14ac:dyDescent="0.25">
      <c r="J4979" s="1"/>
    </row>
    <row r="4980" spans="10:10" x14ac:dyDescent="0.25">
      <c r="J4980" s="1"/>
    </row>
    <row r="4981" spans="10:10" x14ac:dyDescent="0.25">
      <c r="J4981" s="1"/>
    </row>
    <row r="4982" spans="10:10" x14ac:dyDescent="0.25">
      <c r="J4982" s="1"/>
    </row>
    <row r="4983" spans="10:10" x14ac:dyDescent="0.25">
      <c r="J4983" s="1"/>
    </row>
    <row r="4984" spans="10:10" x14ac:dyDescent="0.25">
      <c r="J4984" s="1"/>
    </row>
    <row r="4985" spans="10:10" x14ac:dyDescent="0.25">
      <c r="J4985" s="1"/>
    </row>
    <row r="4986" spans="10:10" x14ac:dyDescent="0.25">
      <c r="J4986" s="1"/>
    </row>
    <row r="4987" spans="10:10" x14ac:dyDescent="0.25">
      <c r="J4987" s="1"/>
    </row>
    <row r="4988" spans="10:10" x14ac:dyDescent="0.25">
      <c r="J4988" s="1"/>
    </row>
    <row r="4989" spans="10:10" x14ac:dyDescent="0.25">
      <c r="J4989" s="1"/>
    </row>
    <row r="4990" spans="10:10" x14ac:dyDescent="0.25">
      <c r="J4990" s="1"/>
    </row>
    <row r="4991" spans="10:10" x14ac:dyDescent="0.25">
      <c r="J4991" s="1"/>
    </row>
    <row r="4992" spans="10:10" x14ac:dyDescent="0.25">
      <c r="J4992" s="1"/>
    </row>
    <row r="4993" spans="10:10" x14ac:dyDescent="0.25">
      <c r="J4993" s="1"/>
    </row>
    <row r="4994" spans="10:10" x14ac:dyDescent="0.25">
      <c r="J4994" s="1"/>
    </row>
    <row r="4995" spans="10:10" x14ac:dyDescent="0.25">
      <c r="J4995" s="1"/>
    </row>
    <row r="4996" spans="10:10" x14ac:dyDescent="0.25">
      <c r="J4996" s="1"/>
    </row>
    <row r="4997" spans="10:10" x14ac:dyDescent="0.25">
      <c r="J4997" s="1"/>
    </row>
    <row r="4998" spans="10:10" x14ac:dyDescent="0.25">
      <c r="J4998" s="1"/>
    </row>
    <row r="4999" spans="10:10" x14ac:dyDescent="0.25">
      <c r="J4999" s="1"/>
    </row>
    <row r="5000" spans="10:10" x14ac:dyDescent="0.25">
      <c r="J5000" s="1"/>
    </row>
    <row r="5001" spans="10:10" x14ac:dyDescent="0.25">
      <c r="J5001" s="1"/>
    </row>
    <row r="5002" spans="10:10" x14ac:dyDescent="0.25">
      <c r="J5002" s="1"/>
    </row>
    <row r="5003" spans="10:10" x14ac:dyDescent="0.25">
      <c r="J5003" s="1"/>
    </row>
    <row r="5004" spans="10:10" x14ac:dyDescent="0.25">
      <c r="J5004" s="1"/>
    </row>
    <row r="5005" spans="10:10" x14ac:dyDescent="0.25">
      <c r="J5005" s="1"/>
    </row>
    <row r="5006" spans="10:10" x14ac:dyDescent="0.25">
      <c r="J5006" s="1"/>
    </row>
    <row r="5007" spans="10:10" x14ac:dyDescent="0.25">
      <c r="J5007" s="1"/>
    </row>
    <row r="5008" spans="10:10" x14ac:dyDescent="0.25">
      <c r="J5008" s="1"/>
    </row>
    <row r="5009" spans="10:10" x14ac:dyDescent="0.25">
      <c r="J5009" s="1"/>
    </row>
    <row r="5010" spans="10:10" x14ac:dyDescent="0.25">
      <c r="J5010" s="1"/>
    </row>
    <row r="5011" spans="10:10" x14ac:dyDescent="0.25">
      <c r="J5011" s="1"/>
    </row>
    <row r="5012" spans="10:10" x14ac:dyDescent="0.25">
      <c r="J5012" s="1"/>
    </row>
    <row r="5013" spans="10:10" x14ac:dyDescent="0.25">
      <c r="J5013" s="1"/>
    </row>
    <row r="5014" spans="10:10" x14ac:dyDescent="0.25">
      <c r="J5014" s="1"/>
    </row>
    <row r="5015" spans="10:10" x14ac:dyDescent="0.25">
      <c r="J5015" s="1"/>
    </row>
    <row r="5016" spans="10:10" x14ac:dyDescent="0.25">
      <c r="J5016" s="1"/>
    </row>
    <row r="5017" spans="10:10" x14ac:dyDescent="0.25">
      <c r="J5017" s="1"/>
    </row>
    <row r="5018" spans="10:10" x14ac:dyDescent="0.25">
      <c r="J5018" s="1"/>
    </row>
    <row r="5019" spans="10:10" x14ac:dyDescent="0.25">
      <c r="J5019" s="1"/>
    </row>
    <row r="5020" spans="10:10" x14ac:dyDescent="0.25">
      <c r="J5020" s="1"/>
    </row>
    <row r="5021" spans="10:10" x14ac:dyDescent="0.25">
      <c r="J5021" s="1"/>
    </row>
    <row r="5022" spans="10:10" x14ac:dyDescent="0.25">
      <c r="J5022" s="1"/>
    </row>
    <row r="5023" spans="10:10" x14ac:dyDescent="0.25">
      <c r="J5023" s="1"/>
    </row>
    <row r="5024" spans="10:10" x14ac:dyDescent="0.25">
      <c r="J5024" s="1"/>
    </row>
    <row r="5025" spans="10:10" x14ac:dyDescent="0.25">
      <c r="J5025" s="1"/>
    </row>
    <row r="5026" spans="10:10" x14ac:dyDescent="0.25">
      <c r="J5026" s="1"/>
    </row>
    <row r="5027" spans="10:10" x14ac:dyDescent="0.25">
      <c r="J5027" s="1"/>
    </row>
    <row r="5028" spans="10:10" x14ac:dyDescent="0.25">
      <c r="J5028" s="1"/>
    </row>
    <row r="5029" spans="10:10" x14ac:dyDescent="0.25">
      <c r="J5029" s="1"/>
    </row>
    <row r="5030" spans="10:10" x14ac:dyDescent="0.25">
      <c r="J5030" s="1"/>
    </row>
    <row r="5031" spans="10:10" x14ac:dyDescent="0.25">
      <c r="J5031" s="1"/>
    </row>
    <row r="5032" spans="10:10" x14ac:dyDescent="0.25">
      <c r="J5032" s="1"/>
    </row>
    <row r="5033" spans="10:10" x14ac:dyDescent="0.25">
      <c r="J5033" s="1"/>
    </row>
    <row r="5034" spans="10:10" x14ac:dyDescent="0.25">
      <c r="J5034" s="1"/>
    </row>
    <row r="5035" spans="10:10" x14ac:dyDescent="0.25">
      <c r="J5035" s="1"/>
    </row>
    <row r="5036" spans="10:10" x14ac:dyDescent="0.25">
      <c r="J5036" s="1"/>
    </row>
    <row r="5037" spans="10:10" x14ac:dyDescent="0.25">
      <c r="J5037" s="1"/>
    </row>
    <row r="5038" spans="10:10" x14ac:dyDescent="0.25">
      <c r="J5038" s="1"/>
    </row>
    <row r="5039" spans="10:10" x14ac:dyDescent="0.25">
      <c r="J5039" s="1"/>
    </row>
    <row r="5040" spans="10:10" x14ac:dyDescent="0.25">
      <c r="J5040" s="1"/>
    </row>
    <row r="5041" spans="10:10" x14ac:dyDescent="0.25">
      <c r="J5041" s="1"/>
    </row>
    <row r="5042" spans="10:10" x14ac:dyDescent="0.25">
      <c r="J5042" s="1"/>
    </row>
    <row r="5043" spans="10:10" x14ac:dyDescent="0.25">
      <c r="J5043" s="1"/>
    </row>
    <row r="5044" spans="10:10" x14ac:dyDescent="0.25">
      <c r="J5044" s="1"/>
    </row>
    <row r="5045" spans="10:10" x14ac:dyDescent="0.25">
      <c r="J5045" s="1"/>
    </row>
    <row r="5046" spans="10:10" x14ac:dyDescent="0.25">
      <c r="J5046" s="1"/>
    </row>
    <row r="5047" spans="10:10" x14ac:dyDescent="0.25">
      <c r="J5047" s="1"/>
    </row>
    <row r="5048" spans="10:10" x14ac:dyDescent="0.25">
      <c r="J5048" s="1"/>
    </row>
    <row r="5049" spans="10:10" x14ac:dyDescent="0.25">
      <c r="J5049" s="1"/>
    </row>
    <row r="5050" spans="10:10" x14ac:dyDescent="0.25">
      <c r="J5050" s="1"/>
    </row>
    <row r="5051" spans="10:10" x14ac:dyDescent="0.25">
      <c r="J5051" s="1"/>
    </row>
    <row r="5052" spans="10:10" x14ac:dyDescent="0.25">
      <c r="J5052" s="1"/>
    </row>
    <row r="5053" spans="10:10" x14ac:dyDescent="0.25">
      <c r="J5053" s="1"/>
    </row>
    <row r="5054" spans="10:10" x14ac:dyDescent="0.25">
      <c r="J5054" s="1"/>
    </row>
    <row r="5055" spans="10:10" x14ac:dyDescent="0.25">
      <c r="J5055" s="1"/>
    </row>
    <row r="5056" spans="10:10" x14ac:dyDescent="0.25">
      <c r="J5056" s="1"/>
    </row>
    <row r="5057" spans="10:10" x14ac:dyDescent="0.25">
      <c r="J5057" s="1"/>
    </row>
    <row r="5058" spans="10:10" x14ac:dyDescent="0.25">
      <c r="J5058" s="1"/>
    </row>
    <row r="5059" spans="10:10" x14ac:dyDescent="0.25">
      <c r="J5059" s="1"/>
    </row>
    <row r="5060" spans="10:10" x14ac:dyDescent="0.25">
      <c r="J5060" s="1"/>
    </row>
    <row r="5061" spans="10:10" x14ac:dyDescent="0.25">
      <c r="J5061" s="1"/>
    </row>
    <row r="5062" spans="10:10" x14ac:dyDescent="0.25">
      <c r="J5062" s="1"/>
    </row>
    <row r="5063" spans="10:10" x14ac:dyDescent="0.25">
      <c r="J5063" s="1"/>
    </row>
    <row r="5064" spans="10:10" x14ac:dyDescent="0.25">
      <c r="J5064" s="1"/>
    </row>
    <row r="5065" spans="10:10" x14ac:dyDescent="0.25">
      <c r="J5065" s="1"/>
    </row>
    <row r="5066" spans="10:10" x14ac:dyDescent="0.25">
      <c r="J5066" s="1"/>
    </row>
    <row r="5067" spans="10:10" x14ac:dyDescent="0.25">
      <c r="J5067" s="1"/>
    </row>
    <row r="5068" spans="10:10" x14ac:dyDescent="0.25">
      <c r="J5068" s="1"/>
    </row>
    <row r="5069" spans="10:10" x14ac:dyDescent="0.25">
      <c r="J5069" s="1"/>
    </row>
    <row r="5070" spans="10:10" x14ac:dyDescent="0.25">
      <c r="J5070" s="1"/>
    </row>
    <row r="5071" spans="10:10" x14ac:dyDescent="0.25">
      <c r="J5071" s="1"/>
    </row>
    <row r="5072" spans="10:10" x14ac:dyDescent="0.25">
      <c r="J5072" s="1"/>
    </row>
    <row r="5073" spans="10:10" x14ac:dyDescent="0.25">
      <c r="J5073" s="1"/>
    </row>
    <row r="5074" spans="10:10" x14ac:dyDescent="0.25">
      <c r="J5074" s="1"/>
    </row>
    <row r="5075" spans="10:10" x14ac:dyDescent="0.25">
      <c r="J5075" s="1"/>
    </row>
    <row r="5076" spans="10:10" x14ac:dyDescent="0.25">
      <c r="J5076" s="1"/>
    </row>
    <row r="5077" spans="10:10" x14ac:dyDescent="0.25">
      <c r="J5077" s="1"/>
    </row>
    <row r="5078" spans="10:10" x14ac:dyDescent="0.25">
      <c r="J5078" s="1"/>
    </row>
    <row r="5079" spans="10:10" x14ac:dyDescent="0.25">
      <c r="J5079" s="1"/>
    </row>
    <row r="5080" spans="10:10" x14ac:dyDescent="0.25">
      <c r="J5080" s="1"/>
    </row>
    <row r="5081" spans="10:10" x14ac:dyDescent="0.25">
      <c r="J5081" s="1"/>
    </row>
    <row r="5082" spans="10:10" x14ac:dyDescent="0.25">
      <c r="J5082" s="1"/>
    </row>
    <row r="5083" spans="10:10" x14ac:dyDescent="0.25">
      <c r="J5083" s="1"/>
    </row>
    <row r="5084" spans="10:10" x14ac:dyDescent="0.25">
      <c r="J5084" s="1"/>
    </row>
    <row r="5085" spans="10:10" x14ac:dyDescent="0.25">
      <c r="J5085" s="1"/>
    </row>
    <row r="5086" spans="10:10" x14ac:dyDescent="0.25">
      <c r="J5086" s="1"/>
    </row>
    <row r="5087" spans="10:10" x14ac:dyDescent="0.25">
      <c r="J5087" s="1"/>
    </row>
    <row r="5088" spans="10:10" x14ac:dyDescent="0.25">
      <c r="J5088" s="1"/>
    </row>
    <row r="5089" spans="10:10" x14ac:dyDescent="0.25">
      <c r="J5089" s="1"/>
    </row>
    <row r="5090" spans="10:10" x14ac:dyDescent="0.25">
      <c r="J5090" s="1"/>
    </row>
    <row r="5091" spans="10:10" x14ac:dyDescent="0.25">
      <c r="J5091" s="1"/>
    </row>
    <row r="5092" spans="10:10" x14ac:dyDescent="0.25">
      <c r="J5092" s="1"/>
    </row>
    <row r="5093" spans="10:10" x14ac:dyDescent="0.25">
      <c r="J5093" s="1"/>
    </row>
    <row r="5094" spans="10:10" x14ac:dyDescent="0.25">
      <c r="J5094" s="1"/>
    </row>
    <row r="5095" spans="10:10" x14ac:dyDescent="0.25">
      <c r="J5095" s="1"/>
    </row>
    <row r="5096" spans="10:10" x14ac:dyDescent="0.25">
      <c r="J5096" s="1"/>
    </row>
    <row r="5097" spans="10:10" x14ac:dyDescent="0.25">
      <c r="J5097" s="1"/>
    </row>
    <row r="5098" spans="10:10" x14ac:dyDescent="0.25">
      <c r="J5098" s="1"/>
    </row>
    <row r="5099" spans="10:10" x14ac:dyDescent="0.25">
      <c r="J5099" s="1"/>
    </row>
    <row r="5100" spans="10:10" x14ac:dyDescent="0.25">
      <c r="J5100" s="1"/>
    </row>
    <row r="5101" spans="10:10" x14ac:dyDescent="0.25">
      <c r="J5101" s="1"/>
    </row>
    <row r="5102" spans="10:10" x14ac:dyDescent="0.25">
      <c r="J5102" s="1"/>
    </row>
    <row r="5103" spans="10:10" x14ac:dyDescent="0.25">
      <c r="J5103" s="1"/>
    </row>
    <row r="5104" spans="10:10" x14ac:dyDescent="0.25">
      <c r="J5104" s="1"/>
    </row>
    <row r="5105" spans="10:10" x14ac:dyDescent="0.25">
      <c r="J5105" s="1"/>
    </row>
    <row r="5106" spans="10:10" x14ac:dyDescent="0.25">
      <c r="J5106" s="1"/>
    </row>
    <row r="5107" spans="10:10" x14ac:dyDescent="0.25">
      <c r="J5107" s="1"/>
    </row>
    <row r="5108" spans="10:10" x14ac:dyDescent="0.25">
      <c r="J5108" s="1"/>
    </row>
    <row r="5109" spans="10:10" x14ac:dyDescent="0.25">
      <c r="J5109" s="1"/>
    </row>
    <row r="5110" spans="10:10" x14ac:dyDescent="0.25">
      <c r="J5110" s="1"/>
    </row>
    <row r="5111" spans="10:10" x14ac:dyDescent="0.25">
      <c r="J5111" s="1"/>
    </row>
    <row r="5112" spans="10:10" x14ac:dyDescent="0.25">
      <c r="J5112" s="1"/>
    </row>
    <row r="5113" spans="10:10" x14ac:dyDescent="0.25">
      <c r="J5113" s="1"/>
    </row>
    <row r="5114" spans="10:10" x14ac:dyDescent="0.25">
      <c r="J5114" s="1"/>
    </row>
    <row r="5115" spans="10:10" x14ac:dyDescent="0.25">
      <c r="J5115" s="1"/>
    </row>
    <row r="5116" spans="10:10" x14ac:dyDescent="0.25">
      <c r="J5116" s="1"/>
    </row>
    <row r="5117" spans="10:10" x14ac:dyDescent="0.25">
      <c r="J5117" s="1"/>
    </row>
    <row r="5118" spans="10:10" x14ac:dyDescent="0.25">
      <c r="J5118" s="1"/>
    </row>
    <row r="5119" spans="10:10" x14ac:dyDescent="0.25">
      <c r="J5119" s="1"/>
    </row>
    <row r="5120" spans="10:10" x14ac:dyDescent="0.25">
      <c r="J5120" s="1"/>
    </row>
    <row r="5121" spans="10:10" x14ac:dyDescent="0.25">
      <c r="J5121" s="1"/>
    </row>
    <row r="5122" spans="10:10" x14ac:dyDescent="0.25">
      <c r="J5122" s="1"/>
    </row>
    <row r="5123" spans="10:10" x14ac:dyDescent="0.25">
      <c r="J5123" s="1"/>
    </row>
    <row r="5124" spans="10:10" x14ac:dyDescent="0.25">
      <c r="J5124" s="1"/>
    </row>
    <row r="5125" spans="10:10" x14ac:dyDescent="0.25">
      <c r="J5125" s="1"/>
    </row>
    <row r="5126" spans="10:10" x14ac:dyDescent="0.25">
      <c r="J5126" s="1"/>
    </row>
    <row r="5127" spans="10:10" x14ac:dyDescent="0.25">
      <c r="J5127" s="1"/>
    </row>
    <row r="5128" spans="10:10" x14ac:dyDescent="0.25">
      <c r="J5128" s="1"/>
    </row>
    <row r="5129" spans="10:10" x14ac:dyDescent="0.25">
      <c r="J5129" s="1"/>
    </row>
    <row r="5130" spans="10:10" x14ac:dyDescent="0.25">
      <c r="J5130" s="1"/>
    </row>
    <row r="5131" spans="10:10" x14ac:dyDescent="0.25">
      <c r="J5131" s="1"/>
    </row>
    <row r="5132" spans="10:10" x14ac:dyDescent="0.25">
      <c r="J5132" s="1"/>
    </row>
    <row r="5133" spans="10:10" x14ac:dyDescent="0.25">
      <c r="J5133" s="1"/>
    </row>
    <row r="5134" spans="10:10" x14ac:dyDescent="0.25">
      <c r="J5134" s="1"/>
    </row>
    <row r="5135" spans="10:10" x14ac:dyDescent="0.25">
      <c r="J5135" s="1"/>
    </row>
    <row r="5136" spans="10:10" x14ac:dyDescent="0.25">
      <c r="J5136" s="1"/>
    </row>
    <row r="5137" spans="10:10" x14ac:dyDescent="0.25">
      <c r="J5137" s="1"/>
    </row>
    <row r="5138" spans="10:10" x14ac:dyDescent="0.25">
      <c r="J5138" s="1"/>
    </row>
    <row r="5139" spans="10:10" x14ac:dyDescent="0.25">
      <c r="J5139" s="1"/>
    </row>
    <row r="5140" spans="10:10" x14ac:dyDescent="0.25">
      <c r="J5140" s="1"/>
    </row>
    <row r="5141" spans="10:10" x14ac:dyDescent="0.25">
      <c r="J5141" s="1"/>
    </row>
    <row r="5142" spans="10:10" x14ac:dyDescent="0.25">
      <c r="J5142" s="1"/>
    </row>
    <row r="5143" spans="10:10" x14ac:dyDescent="0.25">
      <c r="J5143" s="1"/>
    </row>
    <row r="5144" spans="10:10" x14ac:dyDescent="0.25">
      <c r="J5144" s="1"/>
    </row>
    <row r="5145" spans="10:10" x14ac:dyDescent="0.25">
      <c r="J5145" s="1"/>
    </row>
    <row r="5146" spans="10:10" x14ac:dyDescent="0.25">
      <c r="J5146" s="1"/>
    </row>
    <row r="5147" spans="10:10" x14ac:dyDescent="0.25">
      <c r="J5147" s="1"/>
    </row>
    <row r="5148" spans="10:10" x14ac:dyDescent="0.25">
      <c r="J5148" s="1"/>
    </row>
    <row r="5149" spans="10:10" x14ac:dyDescent="0.25">
      <c r="J5149" s="1"/>
    </row>
    <row r="5150" spans="10:10" x14ac:dyDescent="0.25">
      <c r="J5150" s="1"/>
    </row>
    <row r="5151" spans="10:10" x14ac:dyDescent="0.25">
      <c r="J5151" s="1"/>
    </row>
    <row r="5152" spans="10:10" x14ac:dyDescent="0.25">
      <c r="J5152" s="1"/>
    </row>
    <row r="5153" spans="10:10" x14ac:dyDescent="0.25">
      <c r="J5153" s="1"/>
    </row>
    <row r="5154" spans="10:10" x14ac:dyDescent="0.25">
      <c r="J5154" s="1"/>
    </row>
    <row r="5155" spans="10:10" x14ac:dyDescent="0.25">
      <c r="J5155" s="1"/>
    </row>
    <row r="5156" spans="10:10" x14ac:dyDescent="0.25">
      <c r="J5156" s="1"/>
    </row>
    <row r="5157" spans="10:10" x14ac:dyDescent="0.25">
      <c r="J5157" s="1"/>
    </row>
    <row r="5158" spans="10:10" x14ac:dyDescent="0.25">
      <c r="J5158" s="1"/>
    </row>
    <row r="5159" spans="10:10" x14ac:dyDescent="0.25">
      <c r="J5159" s="1"/>
    </row>
    <row r="5160" spans="10:10" x14ac:dyDescent="0.25">
      <c r="J5160" s="1"/>
    </row>
    <row r="5161" spans="10:10" x14ac:dyDescent="0.25">
      <c r="J5161" s="1"/>
    </row>
    <row r="5162" spans="10:10" x14ac:dyDescent="0.25">
      <c r="J5162" s="1"/>
    </row>
    <row r="5163" spans="10:10" x14ac:dyDescent="0.25">
      <c r="J5163" s="1"/>
    </row>
    <row r="5164" spans="10:10" x14ac:dyDescent="0.25">
      <c r="J5164" s="1"/>
    </row>
    <row r="5165" spans="10:10" x14ac:dyDescent="0.25">
      <c r="J5165" s="1"/>
    </row>
    <row r="5166" spans="10:10" x14ac:dyDescent="0.25">
      <c r="J5166" s="1"/>
    </row>
    <row r="5167" spans="10:10" x14ac:dyDescent="0.25">
      <c r="J5167" s="1"/>
    </row>
    <row r="5168" spans="10:10" x14ac:dyDescent="0.25">
      <c r="J5168" s="1"/>
    </row>
    <row r="5169" spans="10:10" x14ac:dyDescent="0.25">
      <c r="J5169" s="1"/>
    </row>
    <row r="5170" spans="10:10" x14ac:dyDescent="0.25">
      <c r="J5170" s="1"/>
    </row>
    <row r="5171" spans="10:10" x14ac:dyDescent="0.25">
      <c r="J5171" s="1"/>
    </row>
    <row r="5172" spans="10:10" x14ac:dyDescent="0.25">
      <c r="J5172" s="1"/>
    </row>
    <row r="5173" spans="10:10" x14ac:dyDescent="0.25">
      <c r="J5173" s="1"/>
    </row>
    <row r="5174" spans="10:10" x14ac:dyDescent="0.25">
      <c r="J5174" s="1"/>
    </row>
    <row r="5175" spans="10:10" x14ac:dyDescent="0.25">
      <c r="J5175" s="1"/>
    </row>
    <row r="5176" spans="10:10" x14ac:dyDescent="0.25">
      <c r="J5176" s="1"/>
    </row>
    <row r="5177" spans="10:10" x14ac:dyDescent="0.25">
      <c r="J5177" s="1"/>
    </row>
    <row r="5178" spans="10:10" x14ac:dyDescent="0.25">
      <c r="J5178" s="1"/>
    </row>
    <row r="5179" spans="10:10" x14ac:dyDescent="0.25">
      <c r="J5179" s="1"/>
    </row>
    <row r="5180" spans="10:10" x14ac:dyDescent="0.25">
      <c r="J5180" s="1"/>
    </row>
    <row r="5181" spans="10:10" x14ac:dyDescent="0.25">
      <c r="J5181" s="1"/>
    </row>
    <row r="5182" spans="10:10" x14ac:dyDescent="0.25">
      <c r="J5182" s="1"/>
    </row>
    <row r="5183" spans="10:10" x14ac:dyDescent="0.25">
      <c r="J5183" s="1"/>
    </row>
    <row r="5184" spans="10:10" x14ac:dyDescent="0.25">
      <c r="J5184" s="1"/>
    </row>
    <row r="5185" spans="10:10" x14ac:dyDescent="0.25">
      <c r="J5185" s="1"/>
    </row>
    <row r="5186" spans="10:10" x14ac:dyDescent="0.25">
      <c r="J5186" s="1"/>
    </row>
    <row r="5187" spans="10:10" x14ac:dyDescent="0.25">
      <c r="J5187" s="1"/>
    </row>
    <row r="5188" spans="10:10" x14ac:dyDescent="0.25">
      <c r="J5188" s="1"/>
    </row>
    <row r="5189" spans="10:10" x14ac:dyDescent="0.25">
      <c r="J5189" s="1"/>
    </row>
    <row r="5190" spans="10:10" x14ac:dyDescent="0.25">
      <c r="J5190" s="1"/>
    </row>
    <row r="5191" spans="10:10" x14ac:dyDescent="0.25">
      <c r="J5191" s="1"/>
    </row>
    <row r="5192" spans="10:10" x14ac:dyDescent="0.25">
      <c r="J5192" s="1"/>
    </row>
    <row r="5193" spans="10:10" x14ac:dyDescent="0.25">
      <c r="J5193" s="1"/>
    </row>
    <row r="5194" spans="10:10" x14ac:dyDescent="0.25">
      <c r="J5194" s="1"/>
    </row>
    <row r="5195" spans="10:10" x14ac:dyDescent="0.25">
      <c r="J5195" s="1"/>
    </row>
    <row r="5196" spans="10:10" x14ac:dyDescent="0.25">
      <c r="J5196" s="1"/>
    </row>
    <row r="5197" spans="10:10" x14ac:dyDescent="0.25">
      <c r="J5197" s="1"/>
    </row>
    <row r="5198" spans="10:10" x14ac:dyDescent="0.25">
      <c r="J5198" s="1"/>
    </row>
    <row r="5199" spans="10:10" x14ac:dyDescent="0.25">
      <c r="J5199" s="1"/>
    </row>
    <row r="5200" spans="10:10" x14ac:dyDescent="0.25">
      <c r="J5200" s="1"/>
    </row>
    <row r="5201" spans="10:10" x14ac:dyDescent="0.25">
      <c r="J5201" s="1"/>
    </row>
    <row r="5202" spans="10:10" x14ac:dyDescent="0.25">
      <c r="J5202" s="1"/>
    </row>
    <row r="5203" spans="10:10" x14ac:dyDescent="0.25">
      <c r="J5203" s="1"/>
    </row>
    <row r="5204" spans="10:10" x14ac:dyDescent="0.25">
      <c r="J5204" s="1"/>
    </row>
    <row r="5205" spans="10:10" x14ac:dyDescent="0.25">
      <c r="J5205" s="1"/>
    </row>
    <row r="5206" spans="10:10" x14ac:dyDescent="0.25">
      <c r="J5206" s="1"/>
    </row>
    <row r="5207" spans="10:10" x14ac:dyDescent="0.25">
      <c r="J5207" s="1"/>
    </row>
    <row r="5208" spans="10:10" x14ac:dyDescent="0.25">
      <c r="J5208" s="1"/>
    </row>
    <row r="5209" spans="10:10" x14ac:dyDescent="0.25">
      <c r="J5209" s="1"/>
    </row>
    <row r="5210" spans="10:10" x14ac:dyDescent="0.25">
      <c r="J5210" s="1"/>
    </row>
    <row r="5211" spans="10:10" x14ac:dyDescent="0.25">
      <c r="J5211" s="1"/>
    </row>
    <row r="5212" spans="10:10" x14ac:dyDescent="0.25">
      <c r="J5212" s="1"/>
    </row>
    <row r="5213" spans="10:10" x14ac:dyDescent="0.25">
      <c r="J5213" s="1"/>
    </row>
    <row r="5214" spans="10:10" x14ac:dyDescent="0.25">
      <c r="J5214" s="1"/>
    </row>
    <row r="5215" spans="10:10" x14ac:dyDescent="0.25">
      <c r="J5215" s="1"/>
    </row>
    <row r="5216" spans="10:10" x14ac:dyDescent="0.25">
      <c r="J5216" s="1"/>
    </row>
    <row r="5217" spans="10:10" x14ac:dyDescent="0.25">
      <c r="J5217" s="1"/>
    </row>
    <row r="5218" spans="10:10" x14ac:dyDescent="0.25">
      <c r="J5218" s="1"/>
    </row>
    <row r="5219" spans="10:10" x14ac:dyDescent="0.25">
      <c r="J5219" s="1"/>
    </row>
    <row r="5220" spans="10:10" x14ac:dyDescent="0.25">
      <c r="J5220" s="1"/>
    </row>
    <row r="5221" spans="10:10" x14ac:dyDescent="0.25">
      <c r="J5221" s="1"/>
    </row>
    <row r="5222" spans="10:10" x14ac:dyDescent="0.25">
      <c r="J5222" s="1"/>
    </row>
    <row r="5223" spans="10:10" x14ac:dyDescent="0.25">
      <c r="J5223" s="1"/>
    </row>
    <row r="5224" spans="10:10" x14ac:dyDescent="0.25">
      <c r="J5224" s="1"/>
    </row>
    <row r="5225" spans="10:10" x14ac:dyDescent="0.25">
      <c r="J5225" s="1"/>
    </row>
    <row r="5226" spans="10:10" x14ac:dyDescent="0.25">
      <c r="J5226" s="1"/>
    </row>
    <row r="5227" spans="10:10" x14ac:dyDescent="0.25">
      <c r="J5227" s="1"/>
    </row>
    <row r="5228" spans="10:10" x14ac:dyDescent="0.25">
      <c r="J5228" s="1"/>
    </row>
    <row r="5229" spans="10:10" x14ac:dyDescent="0.25">
      <c r="J5229" s="1"/>
    </row>
    <row r="5230" spans="10:10" x14ac:dyDescent="0.25">
      <c r="J5230" s="1"/>
    </row>
    <row r="5231" spans="10:10" x14ac:dyDescent="0.25">
      <c r="J5231" s="1"/>
    </row>
    <row r="5232" spans="10:10" x14ac:dyDescent="0.25">
      <c r="J5232" s="1"/>
    </row>
    <row r="5233" spans="10:10" x14ac:dyDescent="0.25">
      <c r="J5233" s="1"/>
    </row>
    <row r="5234" spans="10:10" x14ac:dyDescent="0.25">
      <c r="J5234" s="1"/>
    </row>
    <row r="5235" spans="10:10" x14ac:dyDescent="0.25">
      <c r="J5235" s="1"/>
    </row>
    <row r="5236" spans="10:10" x14ac:dyDescent="0.25">
      <c r="J5236" s="1"/>
    </row>
    <row r="5237" spans="10:10" x14ac:dyDescent="0.25">
      <c r="J5237" s="1"/>
    </row>
    <row r="5238" spans="10:10" x14ac:dyDescent="0.25">
      <c r="J5238" s="1"/>
    </row>
    <row r="5239" spans="10:10" x14ac:dyDescent="0.25">
      <c r="J5239" s="1"/>
    </row>
    <row r="5240" spans="10:10" x14ac:dyDescent="0.25">
      <c r="J5240" s="1"/>
    </row>
    <row r="5241" spans="10:10" x14ac:dyDescent="0.25">
      <c r="J5241" s="1"/>
    </row>
    <row r="5242" spans="10:10" x14ac:dyDescent="0.25">
      <c r="J5242" s="1"/>
    </row>
    <row r="5243" spans="10:10" x14ac:dyDescent="0.25">
      <c r="J5243" s="1"/>
    </row>
    <row r="5244" spans="10:10" x14ac:dyDescent="0.25">
      <c r="J5244" s="1"/>
    </row>
    <row r="5245" spans="10:10" x14ac:dyDescent="0.25">
      <c r="J5245" s="1"/>
    </row>
    <row r="5246" spans="10:10" x14ac:dyDescent="0.25">
      <c r="J5246" s="1"/>
    </row>
    <row r="5247" spans="10:10" x14ac:dyDescent="0.25">
      <c r="J5247" s="1"/>
    </row>
    <row r="5248" spans="10:10" x14ac:dyDescent="0.25">
      <c r="J5248" s="1"/>
    </row>
    <row r="5249" spans="10:10" x14ac:dyDescent="0.25">
      <c r="J5249" s="1"/>
    </row>
    <row r="5250" spans="10:10" x14ac:dyDescent="0.25">
      <c r="J5250" s="1"/>
    </row>
    <row r="5251" spans="10:10" x14ac:dyDescent="0.25">
      <c r="J5251" s="1"/>
    </row>
    <row r="5252" spans="10:10" x14ac:dyDescent="0.25">
      <c r="J5252" s="1"/>
    </row>
    <row r="5253" spans="10:10" x14ac:dyDescent="0.25">
      <c r="J5253" s="1"/>
    </row>
    <row r="5254" spans="10:10" x14ac:dyDescent="0.25">
      <c r="J5254" s="1"/>
    </row>
    <row r="5255" spans="10:10" x14ac:dyDescent="0.25">
      <c r="J5255" s="1"/>
    </row>
    <row r="5256" spans="10:10" x14ac:dyDescent="0.25">
      <c r="J5256" s="1"/>
    </row>
    <row r="5257" spans="10:10" x14ac:dyDescent="0.25">
      <c r="J5257" s="1"/>
    </row>
    <row r="5258" spans="10:10" x14ac:dyDescent="0.25">
      <c r="J5258" s="1"/>
    </row>
    <row r="5259" spans="10:10" x14ac:dyDescent="0.25">
      <c r="J5259" s="1"/>
    </row>
    <row r="5260" spans="10:10" x14ac:dyDescent="0.25">
      <c r="J5260" s="1"/>
    </row>
    <row r="5261" spans="10:10" x14ac:dyDescent="0.25">
      <c r="J5261" s="1"/>
    </row>
    <row r="5262" spans="10:10" x14ac:dyDescent="0.25">
      <c r="J5262" s="1"/>
    </row>
    <row r="5263" spans="10:10" x14ac:dyDescent="0.25">
      <c r="J5263" s="1"/>
    </row>
    <row r="5264" spans="10:10" x14ac:dyDescent="0.25">
      <c r="J5264" s="1"/>
    </row>
    <row r="5265" spans="10:10" x14ac:dyDescent="0.25">
      <c r="J5265" s="1"/>
    </row>
    <row r="5266" spans="10:10" x14ac:dyDescent="0.25">
      <c r="J5266" s="1"/>
    </row>
    <row r="5267" spans="10:10" x14ac:dyDescent="0.25">
      <c r="J5267" s="1"/>
    </row>
    <row r="5268" spans="10:10" x14ac:dyDescent="0.25">
      <c r="J5268" s="1"/>
    </row>
    <row r="5269" spans="10:10" x14ac:dyDescent="0.25">
      <c r="J5269" s="1"/>
    </row>
    <row r="5270" spans="10:10" x14ac:dyDescent="0.25">
      <c r="J5270" s="1"/>
    </row>
    <row r="5271" spans="10:10" x14ac:dyDescent="0.25">
      <c r="J5271" s="1"/>
    </row>
    <row r="5272" spans="10:10" x14ac:dyDescent="0.25">
      <c r="J5272" s="1"/>
    </row>
    <row r="5273" spans="10:10" x14ac:dyDescent="0.25">
      <c r="J5273" s="1"/>
    </row>
    <row r="5274" spans="10:10" x14ac:dyDescent="0.25">
      <c r="J5274" s="1"/>
    </row>
    <row r="5275" spans="10:10" x14ac:dyDescent="0.25">
      <c r="J5275" s="1"/>
    </row>
    <row r="5276" spans="10:10" x14ac:dyDescent="0.25">
      <c r="J5276" s="1"/>
    </row>
    <row r="5277" spans="10:10" x14ac:dyDescent="0.25">
      <c r="J5277" s="1"/>
    </row>
    <row r="5278" spans="10:10" x14ac:dyDescent="0.25">
      <c r="J5278" s="1"/>
    </row>
    <row r="5279" spans="10:10" x14ac:dyDescent="0.25">
      <c r="J5279" s="1"/>
    </row>
    <row r="5280" spans="10:10" x14ac:dyDescent="0.25">
      <c r="J5280" s="1"/>
    </row>
    <row r="5281" spans="10:10" x14ac:dyDescent="0.25">
      <c r="J5281" s="1"/>
    </row>
    <row r="5282" spans="10:10" x14ac:dyDescent="0.25">
      <c r="J5282" s="1"/>
    </row>
    <row r="5283" spans="10:10" x14ac:dyDescent="0.25">
      <c r="J5283" s="1"/>
    </row>
    <row r="5284" spans="10:10" x14ac:dyDescent="0.25">
      <c r="J5284" s="1"/>
    </row>
    <row r="5285" spans="10:10" x14ac:dyDescent="0.25">
      <c r="J5285" s="1"/>
    </row>
    <row r="5286" spans="10:10" x14ac:dyDescent="0.25">
      <c r="J5286" s="1"/>
    </row>
    <row r="5287" spans="10:10" x14ac:dyDescent="0.25">
      <c r="J5287" s="1"/>
    </row>
    <row r="5288" spans="10:10" x14ac:dyDescent="0.25">
      <c r="J5288" s="1"/>
    </row>
    <row r="5289" spans="10:10" x14ac:dyDescent="0.25">
      <c r="J5289" s="1"/>
    </row>
    <row r="5290" spans="10:10" x14ac:dyDescent="0.25">
      <c r="J5290" s="1"/>
    </row>
    <row r="5291" spans="10:10" x14ac:dyDescent="0.25">
      <c r="J5291" s="1"/>
    </row>
    <row r="5292" spans="10:10" x14ac:dyDescent="0.25">
      <c r="J5292" s="1"/>
    </row>
    <row r="5293" spans="10:10" x14ac:dyDescent="0.25">
      <c r="J5293" s="1"/>
    </row>
    <row r="5294" spans="10:10" x14ac:dyDescent="0.25">
      <c r="J5294" s="1"/>
    </row>
    <row r="5295" spans="10:10" x14ac:dyDescent="0.25">
      <c r="J5295" s="1"/>
    </row>
    <row r="5296" spans="10:10" x14ac:dyDescent="0.25">
      <c r="J5296" s="1"/>
    </row>
    <row r="5297" spans="10:10" x14ac:dyDescent="0.25">
      <c r="J5297" s="1"/>
    </row>
    <row r="5298" spans="10:10" x14ac:dyDescent="0.25">
      <c r="J5298" s="1"/>
    </row>
    <row r="5299" spans="10:10" x14ac:dyDescent="0.25">
      <c r="J5299" s="1"/>
    </row>
    <row r="5300" spans="10:10" x14ac:dyDescent="0.25">
      <c r="J5300" s="1"/>
    </row>
    <row r="5301" spans="10:10" x14ac:dyDescent="0.25">
      <c r="J5301" s="1"/>
    </row>
    <row r="5302" spans="10:10" x14ac:dyDescent="0.25">
      <c r="J5302" s="1"/>
    </row>
    <row r="5303" spans="10:10" x14ac:dyDescent="0.25">
      <c r="J5303" s="1"/>
    </row>
    <row r="5304" spans="10:10" x14ac:dyDescent="0.25">
      <c r="J5304" s="1"/>
    </row>
    <row r="5305" spans="10:10" x14ac:dyDescent="0.25">
      <c r="J5305" s="1"/>
    </row>
    <row r="5306" spans="10:10" x14ac:dyDescent="0.25">
      <c r="J5306" s="1"/>
    </row>
    <row r="5307" spans="10:10" x14ac:dyDescent="0.25">
      <c r="J5307" s="1"/>
    </row>
    <row r="5308" spans="10:10" x14ac:dyDescent="0.25">
      <c r="J5308" s="1"/>
    </row>
    <row r="5309" spans="10:10" x14ac:dyDescent="0.25">
      <c r="J5309" s="1"/>
    </row>
    <row r="5310" spans="10:10" x14ac:dyDescent="0.25">
      <c r="J5310" s="1"/>
    </row>
    <row r="5311" spans="10:10" x14ac:dyDescent="0.25">
      <c r="J5311" s="1"/>
    </row>
    <row r="5312" spans="10:10" x14ac:dyDescent="0.25">
      <c r="J5312" s="1"/>
    </row>
    <row r="5313" spans="10:10" x14ac:dyDescent="0.25">
      <c r="J5313" s="1"/>
    </row>
    <row r="5314" spans="10:10" x14ac:dyDescent="0.25">
      <c r="J5314" s="1"/>
    </row>
    <row r="5315" spans="10:10" x14ac:dyDescent="0.25">
      <c r="J5315" s="1"/>
    </row>
    <row r="5316" spans="10:10" x14ac:dyDescent="0.25">
      <c r="J5316" s="1"/>
    </row>
    <row r="5317" spans="10:10" x14ac:dyDescent="0.25">
      <c r="J5317" s="1"/>
    </row>
    <row r="5318" spans="10:10" x14ac:dyDescent="0.25">
      <c r="J5318" s="1"/>
    </row>
    <row r="5319" spans="10:10" x14ac:dyDescent="0.25">
      <c r="J5319" s="1"/>
    </row>
    <row r="5320" spans="10:10" x14ac:dyDescent="0.25">
      <c r="J5320" s="1"/>
    </row>
    <row r="5321" spans="10:10" x14ac:dyDescent="0.25">
      <c r="J5321" s="1"/>
    </row>
    <row r="5322" spans="10:10" x14ac:dyDescent="0.25">
      <c r="J5322" s="1"/>
    </row>
    <row r="5323" spans="10:10" x14ac:dyDescent="0.25">
      <c r="J5323" s="1"/>
    </row>
    <row r="5324" spans="10:10" x14ac:dyDescent="0.25">
      <c r="J5324" s="1"/>
    </row>
    <row r="5325" spans="10:10" x14ac:dyDescent="0.25">
      <c r="J5325" s="1"/>
    </row>
    <row r="5326" spans="10:10" x14ac:dyDescent="0.25">
      <c r="J5326" s="1"/>
    </row>
    <row r="5327" spans="10:10" x14ac:dyDescent="0.25">
      <c r="J5327" s="1"/>
    </row>
    <row r="5328" spans="10:10" x14ac:dyDescent="0.25">
      <c r="J5328" s="1"/>
    </row>
    <row r="5329" spans="10:10" x14ac:dyDescent="0.25">
      <c r="J5329" s="1"/>
    </row>
    <row r="5330" spans="10:10" x14ac:dyDescent="0.25">
      <c r="J5330" s="1"/>
    </row>
    <row r="5331" spans="10:10" x14ac:dyDescent="0.25">
      <c r="J5331" s="1"/>
    </row>
    <row r="5332" spans="10:10" x14ac:dyDescent="0.25">
      <c r="J5332" s="1"/>
    </row>
    <row r="5333" spans="10:10" x14ac:dyDescent="0.25">
      <c r="J5333" s="1"/>
    </row>
    <row r="5334" spans="10:10" x14ac:dyDescent="0.25">
      <c r="J5334" s="1"/>
    </row>
    <row r="5335" spans="10:10" x14ac:dyDescent="0.25">
      <c r="J5335" s="1"/>
    </row>
    <row r="5336" spans="10:10" x14ac:dyDescent="0.25">
      <c r="J5336" s="1"/>
    </row>
    <row r="5337" spans="10:10" x14ac:dyDescent="0.25">
      <c r="J5337" s="1"/>
    </row>
    <row r="5338" spans="10:10" x14ac:dyDescent="0.25">
      <c r="J5338" s="1"/>
    </row>
    <row r="5339" spans="10:10" x14ac:dyDescent="0.25">
      <c r="J5339" s="1"/>
    </row>
    <row r="5340" spans="10:10" x14ac:dyDescent="0.25">
      <c r="J5340" s="1"/>
    </row>
    <row r="5341" spans="10:10" x14ac:dyDescent="0.25">
      <c r="J5341" s="1"/>
    </row>
    <row r="5342" spans="10:10" x14ac:dyDescent="0.25">
      <c r="J5342" s="1"/>
    </row>
    <row r="5343" spans="10:10" x14ac:dyDescent="0.25">
      <c r="J5343" s="1"/>
    </row>
    <row r="5344" spans="10:10" x14ac:dyDescent="0.25">
      <c r="J5344" s="1"/>
    </row>
    <row r="5345" spans="10:10" x14ac:dyDescent="0.25">
      <c r="J5345" s="1"/>
    </row>
    <row r="5346" spans="10:10" x14ac:dyDescent="0.25">
      <c r="J5346" s="1"/>
    </row>
    <row r="5347" spans="10:10" x14ac:dyDescent="0.25">
      <c r="J5347" s="1"/>
    </row>
    <row r="5348" spans="10:10" x14ac:dyDescent="0.25">
      <c r="J5348" s="1"/>
    </row>
    <row r="5349" spans="10:10" x14ac:dyDescent="0.25">
      <c r="J5349" s="1"/>
    </row>
    <row r="5350" spans="10:10" x14ac:dyDescent="0.25">
      <c r="J5350" s="1"/>
    </row>
    <row r="5351" spans="10:10" x14ac:dyDescent="0.25">
      <c r="J5351" s="1"/>
    </row>
    <row r="5352" spans="10:10" x14ac:dyDescent="0.25">
      <c r="J5352" s="1"/>
    </row>
    <row r="5353" spans="10:10" x14ac:dyDescent="0.25">
      <c r="J5353" s="1"/>
    </row>
    <row r="5354" spans="10:10" x14ac:dyDescent="0.25">
      <c r="J5354" s="1"/>
    </row>
    <row r="5355" spans="10:10" x14ac:dyDescent="0.25">
      <c r="J5355" s="1"/>
    </row>
    <row r="5356" spans="10:10" x14ac:dyDescent="0.25">
      <c r="J5356" s="1"/>
    </row>
    <row r="5357" spans="10:10" x14ac:dyDescent="0.25">
      <c r="J5357" s="1"/>
    </row>
    <row r="5358" spans="10:10" x14ac:dyDescent="0.25">
      <c r="J5358" s="1"/>
    </row>
    <row r="5359" spans="10:10" x14ac:dyDescent="0.25">
      <c r="J5359" s="1"/>
    </row>
    <row r="5360" spans="10:10" x14ac:dyDescent="0.25">
      <c r="J5360" s="1"/>
    </row>
    <row r="5361" spans="10:10" x14ac:dyDescent="0.25">
      <c r="J5361" s="1"/>
    </row>
    <row r="5362" spans="10:10" x14ac:dyDescent="0.25">
      <c r="J5362" s="1"/>
    </row>
    <row r="5363" spans="10:10" x14ac:dyDescent="0.25">
      <c r="J5363" s="1"/>
    </row>
    <row r="5364" spans="10:10" x14ac:dyDescent="0.25">
      <c r="J5364" s="1"/>
    </row>
    <row r="5365" spans="10:10" x14ac:dyDescent="0.25">
      <c r="J5365" s="1"/>
    </row>
    <row r="5366" spans="10:10" x14ac:dyDescent="0.25">
      <c r="J5366" s="1"/>
    </row>
    <row r="5367" spans="10:10" x14ac:dyDescent="0.25">
      <c r="J5367" s="1"/>
    </row>
    <row r="5368" spans="10:10" x14ac:dyDescent="0.25">
      <c r="J5368" s="1"/>
    </row>
    <row r="5369" spans="10:10" x14ac:dyDescent="0.25">
      <c r="J5369" s="1"/>
    </row>
    <row r="5370" spans="10:10" x14ac:dyDescent="0.25">
      <c r="J5370" s="1"/>
    </row>
    <row r="5371" spans="10:10" x14ac:dyDescent="0.25">
      <c r="J5371" s="1"/>
    </row>
    <row r="5372" spans="10:10" x14ac:dyDescent="0.25">
      <c r="J5372" s="1"/>
    </row>
    <row r="5373" spans="10:10" x14ac:dyDescent="0.25">
      <c r="J5373" s="1"/>
    </row>
    <row r="5374" spans="10:10" x14ac:dyDescent="0.25">
      <c r="J5374" s="1"/>
    </row>
    <row r="5375" spans="10:10" x14ac:dyDescent="0.25">
      <c r="J5375" s="1"/>
    </row>
    <row r="5376" spans="10:10" x14ac:dyDescent="0.25">
      <c r="J5376" s="1"/>
    </row>
    <row r="5377" spans="10:10" x14ac:dyDescent="0.25">
      <c r="J5377" s="1"/>
    </row>
    <row r="5378" spans="10:10" x14ac:dyDescent="0.25">
      <c r="J5378" s="1"/>
    </row>
    <row r="5379" spans="10:10" x14ac:dyDescent="0.25">
      <c r="J5379" s="1"/>
    </row>
    <row r="5380" spans="10:10" x14ac:dyDescent="0.25">
      <c r="J5380" s="1"/>
    </row>
    <row r="5381" spans="10:10" x14ac:dyDescent="0.25">
      <c r="J5381" s="1"/>
    </row>
    <row r="5382" spans="10:10" x14ac:dyDescent="0.25">
      <c r="J5382" s="1"/>
    </row>
    <row r="5383" spans="10:10" x14ac:dyDescent="0.25">
      <c r="J5383" s="1"/>
    </row>
    <row r="5384" spans="10:10" x14ac:dyDescent="0.25">
      <c r="J5384" s="1"/>
    </row>
    <row r="5385" spans="10:10" x14ac:dyDescent="0.25">
      <c r="J5385" s="1"/>
    </row>
    <row r="5386" spans="10:10" x14ac:dyDescent="0.25">
      <c r="J5386" s="1"/>
    </row>
    <row r="5387" spans="10:10" x14ac:dyDescent="0.25">
      <c r="J5387" s="1"/>
    </row>
    <row r="5388" spans="10:10" x14ac:dyDescent="0.25">
      <c r="J5388" s="1"/>
    </row>
    <row r="5389" spans="10:10" x14ac:dyDescent="0.25">
      <c r="J5389" s="1"/>
    </row>
    <row r="5390" spans="10:10" x14ac:dyDescent="0.25">
      <c r="J5390" s="1"/>
    </row>
    <row r="5391" spans="10:10" x14ac:dyDescent="0.25">
      <c r="J5391" s="1"/>
    </row>
    <row r="5392" spans="10:10" x14ac:dyDescent="0.25">
      <c r="J5392" s="1"/>
    </row>
    <row r="5393" spans="10:10" x14ac:dyDescent="0.25">
      <c r="J5393" s="1"/>
    </row>
    <row r="5394" spans="10:10" x14ac:dyDescent="0.25">
      <c r="J5394" s="1"/>
    </row>
    <row r="5395" spans="10:10" x14ac:dyDescent="0.25">
      <c r="J5395" s="1"/>
    </row>
    <row r="5396" spans="10:10" x14ac:dyDescent="0.25">
      <c r="J5396" s="1"/>
    </row>
    <row r="5397" spans="10:10" x14ac:dyDescent="0.25">
      <c r="J5397" s="1"/>
    </row>
    <row r="5398" spans="10:10" x14ac:dyDescent="0.25">
      <c r="J5398" s="1"/>
    </row>
    <row r="5399" spans="10:10" x14ac:dyDescent="0.25">
      <c r="J5399" s="1"/>
    </row>
    <row r="5400" spans="10:10" x14ac:dyDescent="0.25">
      <c r="J5400" s="1"/>
    </row>
    <row r="5401" spans="10:10" x14ac:dyDescent="0.25">
      <c r="J5401" s="1"/>
    </row>
    <row r="5402" spans="10:10" x14ac:dyDescent="0.25">
      <c r="J5402" s="1"/>
    </row>
    <row r="5403" spans="10:10" x14ac:dyDescent="0.25">
      <c r="J5403" s="1"/>
    </row>
    <row r="5404" spans="10:10" x14ac:dyDescent="0.25">
      <c r="J5404" s="1"/>
    </row>
    <row r="5405" spans="10:10" x14ac:dyDescent="0.25">
      <c r="J5405" s="1"/>
    </row>
    <row r="5406" spans="10:10" x14ac:dyDescent="0.25">
      <c r="J5406" s="1"/>
    </row>
    <row r="5407" spans="10:10" x14ac:dyDescent="0.25">
      <c r="J5407" s="1"/>
    </row>
    <row r="5408" spans="10:10" x14ac:dyDescent="0.25">
      <c r="J5408" s="1"/>
    </row>
    <row r="5409" spans="10:10" x14ac:dyDescent="0.25">
      <c r="J5409" s="1"/>
    </row>
    <row r="5410" spans="10:10" x14ac:dyDescent="0.25">
      <c r="J5410" s="1"/>
    </row>
    <row r="5411" spans="10:10" x14ac:dyDescent="0.25">
      <c r="J5411" s="1"/>
    </row>
    <row r="5412" spans="10:10" x14ac:dyDescent="0.25">
      <c r="J5412" s="1"/>
    </row>
    <row r="5413" spans="10:10" x14ac:dyDescent="0.25">
      <c r="J5413" s="1"/>
    </row>
    <row r="5414" spans="10:10" x14ac:dyDescent="0.25">
      <c r="J5414" s="1"/>
    </row>
    <row r="5415" spans="10:10" x14ac:dyDescent="0.25">
      <c r="J5415" s="1"/>
    </row>
    <row r="5416" spans="10:10" x14ac:dyDescent="0.25">
      <c r="J5416" s="1"/>
    </row>
    <row r="5417" spans="10:10" x14ac:dyDescent="0.25">
      <c r="J5417" s="1"/>
    </row>
    <row r="5418" spans="10:10" x14ac:dyDescent="0.25">
      <c r="J5418" s="1"/>
    </row>
    <row r="5419" spans="10:10" x14ac:dyDescent="0.25">
      <c r="J5419" s="1"/>
    </row>
    <row r="5420" spans="10:10" x14ac:dyDescent="0.25">
      <c r="J5420" s="1"/>
    </row>
    <row r="5421" spans="10:10" x14ac:dyDescent="0.25">
      <c r="J5421" s="1"/>
    </row>
    <row r="5422" spans="10:10" x14ac:dyDescent="0.25">
      <c r="J5422" s="1"/>
    </row>
    <row r="5423" spans="10:10" x14ac:dyDescent="0.25">
      <c r="J5423" s="1"/>
    </row>
    <row r="5424" spans="10:10" x14ac:dyDescent="0.25">
      <c r="J5424" s="1"/>
    </row>
    <row r="5425" spans="10:10" x14ac:dyDescent="0.25">
      <c r="J5425" s="1"/>
    </row>
    <row r="5426" spans="10:10" x14ac:dyDescent="0.25">
      <c r="J5426" s="1"/>
    </row>
    <row r="5427" spans="10:10" x14ac:dyDescent="0.25">
      <c r="J5427" s="1"/>
    </row>
    <row r="5428" spans="10:10" x14ac:dyDescent="0.25">
      <c r="J5428" s="1"/>
    </row>
    <row r="5429" spans="10:10" x14ac:dyDescent="0.25">
      <c r="J5429" s="1"/>
    </row>
    <row r="5430" spans="10:10" x14ac:dyDescent="0.25">
      <c r="J5430" s="1"/>
    </row>
    <row r="5431" spans="10:10" x14ac:dyDescent="0.25">
      <c r="J5431" s="1"/>
    </row>
    <row r="5432" spans="10:10" x14ac:dyDescent="0.25">
      <c r="J5432" s="1"/>
    </row>
    <row r="5433" spans="10:10" x14ac:dyDescent="0.25">
      <c r="J5433" s="1"/>
    </row>
    <row r="5434" spans="10:10" x14ac:dyDescent="0.25">
      <c r="J5434" s="1"/>
    </row>
    <row r="5435" spans="10:10" x14ac:dyDescent="0.25">
      <c r="J5435" s="1"/>
    </row>
    <row r="5436" spans="10:10" x14ac:dyDescent="0.25">
      <c r="J5436" s="1"/>
    </row>
    <row r="5437" spans="10:10" x14ac:dyDescent="0.25">
      <c r="J5437" s="1"/>
    </row>
    <row r="5438" spans="10:10" x14ac:dyDescent="0.25">
      <c r="J5438" s="1"/>
    </row>
    <row r="5439" spans="10:10" x14ac:dyDescent="0.25">
      <c r="J5439" s="1"/>
    </row>
    <row r="5440" spans="10:10" x14ac:dyDescent="0.25">
      <c r="J5440" s="1"/>
    </row>
    <row r="5441" spans="10:10" x14ac:dyDescent="0.25">
      <c r="J5441" s="1"/>
    </row>
    <row r="5442" spans="10:10" x14ac:dyDescent="0.25">
      <c r="J5442" s="1"/>
    </row>
    <row r="5443" spans="10:10" x14ac:dyDescent="0.25">
      <c r="J5443" s="1"/>
    </row>
    <row r="5444" spans="10:10" x14ac:dyDescent="0.25">
      <c r="J5444" s="1"/>
    </row>
    <row r="5445" spans="10:10" x14ac:dyDescent="0.25">
      <c r="J5445" s="1"/>
    </row>
    <row r="5446" spans="10:10" x14ac:dyDescent="0.25">
      <c r="J5446" s="1"/>
    </row>
    <row r="5447" spans="10:10" x14ac:dyDescent="0.25">
      <c r="J5447" s="1"/>
    </row>
    <row r="5448" spans="10:10" x14ac:dyDescent="0.25">
      <c r="J5448" s="1"/>
    </row>
    <row r="5449" spans="10:10" x14ac:dyDescent="0.25">
      <c r="J5449" s="1"/>
    </row>
    <row r="5450" spans="10:10" x14ac:dyDescent="0.25">
      <c r="J5450" s="1"/>
    </row>
    <row r="5451" spans="10:10" x14ac:dyDescent="0.25">
      <c r="J5451" s="1"/>
    </row>
    <row r="5452" spans="10:10" x14ac:dyDescent="0.25">
      <c r="J5452" s="1"/>
    </row>
    <row r="5453" spans="10:10" x14ac:dyDescent="0.25">
      <c r="J5453" s="1"/>
    </row>
    <row r="5454" spans="10:10" x14ac:dyDescent="0.25">
      <c r="J5454" s="1"/>
    </row>
    <row r="5455" spans="10:10" x14ac:dyDescent="0.25">
      <c r="J5455" s="1"/>
    </row>
    <row r="5456" spans="10:10" x14ac:dyDescent="0.25">
      <c r="J5456" s="1"/>
    </row>
    <row r="5457" spans="10:10" x14ac:dyDescent="0.25">
      <c r="J5457" s="1"/>
    </row>
    <row r="5458" spans="10:10" x14ac:dyDescent="0.25">
      <c r="J5458" s="1"/>
    </row>
    <row r="5459" spans="10:10" x14ac:dyDescent="0.25">
      <c r="J5459" s="1"/>
    </row>
    <row r="5460" spans="10:10" x14ac:dyDescent="0.25">
      <c r="J5460" s="1"/>
    </row>
    <row r="5461" spans="10:10" x14ac:dyDescent="0.25">
      <c r="J5461" s="1"/>
    </row>
    <row r="5462" spans="10:10" x14ac:dyDescent="0.25">
      <c r="J5462" s="1"/>
    </row>
    <row r="5463" spans="10:10" x14ac:dyDescent="0.25">
      <c r="J5463" s="1"/>
    </row>
    <row r="5464" spans="10:10" x14ac:dyDescent="0.25">
      <c r="J5464" s="1"/>
    </row>
    <row r="5465" spans="10:10" x14ac:dyDescent="0.25">
      <c r="J5465" s="1"/>
    </row>
    <row r="5466" spans="10:10" x14ac:dyDescent="0.25">
      <c r="J5466" s="1"/>
    </row>
    <row r="5467" spans="10:10" x14ac:dyDescent="0.25">
      <c r="J5467" s="1"/>
    </row>
    <row r="5468" spans="10:10" x14ac:dyDescent="0.25">
      <c r="J5468" s="1"/>
    </row>
    <row r="5469" spans="10:10" x14ac:dyDescent="0.25">
      <c r="J5469" s="1"/>
    </row>
    <row r="5470" spans="10:10" x14ac:dyDescent="0.25">
      <c r="J5470" s="1"/>
    </row>
    <row r="5471" spans="10:10" x14ac:dyDescent="0.25">
      <c r="J5471" s="1"/>
    </row>
    <row r="5472" spans="10:10" x14ac:dyDescent="0.25">
      <c r="J5472" s="1"/>
    </row>
    <row r="5473" spans="10:10" x14ac:dyDescent="0.25">
      <c r="J5473" s="1"/>
    </row>
    <row r="5474" spans="10:10" x14ac:dyDescent="0.25">
      <c r="J5474" s="1"/>
    </row>
    <row r="5475" spans="10:10" x14ac:dyDescent="0.25">
      <c r="J5475" s="1"/>
    </row>
    <row r="5476" spans="10:10" x14ac:dyDescent="0.25">
      <c r="J5476" s="1"/>
    </row>
    <row r="5477" spans="10:10" x14ac:dyDescent="0.25">
      <c r="J5477" s="1"/>
    </row>
    <row r="5478" spans="10:10" x14ac:dyDescent="0.25">
      <c r="J5478" s="1"/>
    </row>
    <row r="5479" spans="10:10" x14ac:dyDescent="0.25">
      <c r="J5479" s="1"/>
    </row>
    <row r="5480" spans="10:10" x14ac:dyDescent="0.25">
      <c r="J5480" s="1"/>
    </row>
    <row r="5481" spans="10:10" x14ac:dyDescent="0.25">
      <c r="J5481" s="1"/>
    </row>
    <row r="5482" spans="10:10" x14ac:dyDescent="0.25">
      <c r="J5482" s="1"/>
    </row>
    <row r="5483" spans="10:10" x14ac:dyDescent="0.25">
      <c r="J5483" s="1"/>
    </row>
    <row r="5484" spans="10:10" x14ac:dyDescent="0.25">
      <c r="J5484" s="1"/>
    </row>
    <row r="5485" spans="10:10" x14ac:dyDescent="0.25">
      <c r="J5485" s="1"/>
    </row>
    <row r="5486" spans="10:10" x14ac:dyDescent="0.25">
      <c r="J5486" s="1"/>
    </row>
    <row r="5487" spans="10:10" x14ac:dyDescent="0.25">
      <c r="J5487" s="1"/>
    </row>
    <row r="5488" spans="10:10" x14ac:dyDescent="0.25">
      <c r="J5488" s="1"/>
    </row>
    <row r="5489" spans="10:10" x14ac:dyDescent="0.25">
      <c r="J5489" s="1"/>
    </row>
    <row r="5490" spans="10:10" x14ac:dyDescent="0.25">
      <c r="J5490" s="1"/>
    </row>
    <row r="5491" spans="10:10" x14ac:dyDescent="0.25">
      <c r="J5491" s="1"/>
    </row>
    <row r="5492" spans="10:10" x14ac:dyDescent="0.25">
      <c r="J5492" s="1"/>
    </row>
    <row r="5493" spans="10:10" x14ac:dyDescent="0.25">
      <c r="J5493" s="1"/>
    </row>
    <row r="5494" spans="10:10" x14ac:dyDescent="0.25">
      <c r="J5494" s="1"/>
    </row>
    <row r="5495" spans="10:10" x14ac:dyDescent="0.25">
      <c r="J5495" s="1"/>
    </row>
    <row r="5496" spans="10:10" x14ac:dyDescent="0.25">
      <c r="J5496" s="1"/>
    </row>
    <row r="5497" spans="10:10" x14ac:dyDescent="0.25">
      <c r="J5497" s="1"/>
    </row>
    <row r="5498" spans="10:10" x14ac:dyDescent="0.25">
      <c r="J5498" s="1"/>
    </row>
    <row r="5499" spans="10:10" x14ac:dyDescent="0.25">
      <c r="J5499" s="1"/>
    </row>
    <row r="5500" spans="10:10" x14ac:dyDescent="0.25">
      <c r="J5500" s="1"/>
    </row>
    <row r="5501" spans="10:10" x14ac:dyDescent="0.25">
      <c r="J5501" s="1"/>
    </row>
    <row r="5502" spans="10:10" x14ac:dyDescent="0.25">
      <c r="J5502" s="1"/>
    </row>
    <row r="5503" spans="10:10" x14ac:dyDescent="0.25">
      <c r="J5503" s="1"/>
    </row>
    <row r="5504" spans="10:10" x14ac:dyDescent="0.25">
      <c r="J5504" s="1"/>
    </row>
    <row r="5505" spans="10:10" x14ac:dyDescent="0.25">
      <c r="J5505" s="1"/>
    </row>
    <row r="5506" spans="10:10" x14ac:dyDescent="0.25">
      <c r="J5506" s="1"/>
    </row>
    <row r="5507" spans="10:10" x14ac:dyDescent="0.25">
      <c r="J5507" s="1"/>
    </row>
    <row r="5508" spans="10:10" x14ac:dyDescent="0.25">
      <c r="J5508" s="1"/>
    </row>
    <row r="5509" spans="10:10" x14ac:dyDescent="0.25">
      <c r="J5509" s="1"/>
    </row>
    <row r="5510" spans="10:10" x14ac:dyDescent="0.25">
      <c r="J5510" s="1"/>
    </row>
    <row r="5511" spans="10:10" x14ac:dyDescent="0.25">
      <c r="J5511" s="1"/>
    </row>
    <row r="5512" spans="10:10" x14ac:dyDescent="0.25">
      <c r="J5512" s="1"/>
    </row>
    <row r="5513" spans="10:10" x14ac:dyDescent="0.25">
      <c r="J5513" s="1"/>
    </row>
    <row r="5514" spans="10:10" x14ac:dyDescent="0.25">
      <c r="J5514" s="1"/>
    </row>
    <row r="5515" spans="10:10" x14ac:dyDescent="0.25">
      <c r="J5515" s="1"/>
    </row>
    <row r="5516" spans="10:10" x14ac:dyDescent="0.25">
      <c r="J5516" s="1"/>
    </row>
    <row r="5517" spans="10:10" x14ac:dyDescent="0.25">
      <c r="J5517" s="1"/>
    </row>
    <row r="5518" spans="10:10" x14ac:dyDescent="0.25">
      <c r="J5518" s="1"/>
    </row>
    <row r="5519" spans="10:10" x14ac:dyDescent="0.25">
      <c r="J5519" s="1"/>
    </row>
    <row r="5520" spans="10:10" x14ac:dyDescent="0.25">
      <c r="J5520" s="1"/>
    </row>
    <row r="5521" spans="10:10" x14ac:dyDescent="0.25">
      <c r="J5521" s="1"/>
    </row>
    <row r="5522" spans="10:10" x14ac:dyDescent="0.25">
      <c r="J5522" s="1"/>
    </row>
    <row r="5523" spans="10:10" x14ac:dyDescent="0.25">
      <c r="J5523" s="1"/>
    </row>
    <row r="5524" spans="10:10" x14ac:dyDescent="0.25">
      <c r="J5524" s="1"/>
    </row>
    <row r="5525" spans="10:10" x14ac:dyDescent="0.25">
      <c r="J5525" s="1"/>
    </row>
    <row r="5526" spans="10:10" x14ac:dyDescent="0.25">
      <c r="J5526" s="1"/>
    </row>
    <row r="5527" spans="10:10" x14ac:dyDescent="0.25">
      <c r="J5527" s="1"/>
    </row>
    <row r="5528" spans="10:10" x14ac:dyDescent="0.25">
      <c r="J5528" s="1"/>
    </row>
    <row r="5529" spans="10:10" x14ac:dyDescent="0.25">
      <c r="J5529" s="1"/>
    </row>
    <row r="5530" spans="10:10" x14ac:dyDescent="0.25">
      <c r="J5530" s="1"/>
    </row>
    <row r="5531" spans="10:10" x14ac:dyDescent="0.25">
      <c r="J5531" s="1"/>
    </row>
    <row r="5532" spans="10:10" x14ac:dyDescent="0.25">
      <c r="J5532" s="1"/>
    </row>
    <row r="5533" spans="10:10" x14ac:dyDescent="0.25">
      <c r="J5533" s="1"/>
    </row>
    <row r="5534" spans="10:10" x14ac:dyDescent="0.25">
      <c r="J5534" s="1"/>
    </row>
    <row r="5535" spans="10:10" x14ac:dyDescent="0.25">
      <c r="J5535" s="1"/>
    </row>
    <row r="5536" spans="10:10" x14ac:dyDescent="0.25">
      <c r="J5536" s="1"/>
    </row>
    <row r="5537" spans="10:10" x14ac:dyDescent="0.25">
      <c r="J5537" s="1"/>
    </row>
    <row r="5538" spans="10:10" x14ac:dyDescent="0.25">
      <c r="J5538" s="1"/>
    </row>
    <row r="5539" spans="10:10" x14ac:dyDescent="0.25">
      <c r="J5539" s="1"/>
    </row>
    <row r="5540" spans="10:10" x14ac:dyDescent="0.25">
      <c r="J5540" s="1"/>
    </row>
    <row r="5541" spans="10:10" x14ac:dyDescent="0.25">
      <c r="J5541" s="1"/>
    </row>
    <row r="5542" spans="10:10" x14ac:dyDescent="0.25">
      <c r="J5542" s="1"/>
    </row>
    <row r="5543" spans="10:10" x14ac:dyDescent="0.25">
      <c r="J5543" s="1"/>
    </row>
    <row r="5544" spans="10:10" x14ac:dyDescent="0.25">
      <c r="J5544" s="1"/>
    </row>
    <row r="5545" spans="10:10" x14ac:dyDescent="0.25">
      <c r="J5545" s="1"/>
    </row>
    <row r="5546" spans="10:10" x14ac:dyDescent="0.25">
      <c r="J5546" s="1"/>
    </row>
    <row r="5547" spans="10:10" x14ac:dyDescent="0.25">
      <c r="J5547" s="1"/>
    </row>
    <row r="5548" spans="10:10" x14ac:dyDescent="0.25">
      <c r="J5548" s="1"/>
    </row>
    <row r="5549" spans="10:10" x14ac:dyDescent="0.25">
      <c r="J5549" s="1"/>
    </row>
    <row r="5550" spans="10:10" x14ac:dyDescent="0.25">
      <c r="J5550" s="1"/>
    </row>
    <row r="5551" spans="10:10" x14ac:dyDescent="0.25">
      <c r="J5551" s="1"/>
    </row>
    <row r="5552" spans="10:10" x14ac:dyDescent="0.25">
      <c r="J5552" s="1"/>
    </row>
    <row r="5553" spans="10:10" x14ac:dyDescent="0.25">
      <c r="J5553" s="1"/>
    </row>
    <row r="5554" spans="10:10" x14ac:dyDescent="0.25">
      <c r="J5554" s="1"/>
    </row>
    <row r="5555" spans="10:10" x14ac:dyDescent="0.25">
      <c r="J5555" s="1"/>
    </row>
    <row r="5556" spans="10:10" x14ac:dyDescent="0.25">
      <c r="J5556" s="1"/>
    </row>
    <row r="5557" spans="10:10" x14ac:dyDescent="0.25">
      <c r="J5557" s="1"/>
    </row>
    <row r="5558" spans="10:10" x14ac:dyDescent="0.25">
      <c r="J5558" s="1"/>
    </row>
    <row r="5559" spans="10:10" x14ac:dyDescent="0.25">
      <c r="J5559" s="1"/>
    </row>
    <row r="5560" spans="10:10" x14ac:dyDescent="0.25">
      <c r="J5560" s="1"/>
    </row>
    <row r="5561" spans="10:10" x14ac:dyDescent="0.25">
      <c r="J5561" s="1"/>
    </row>
    <row r="5562" spans="10:10" x14ac:dyDescent="0.25">
      <c r="J5562" s="1"/>
    </row>
    <row r="5563" spans="10:10" x14ac:dyDescent="0.25">
      <c r="J5563" s="1"/>
    </row>
    <row r="5564" spans="10:10" x14ac:dyDescent="0.25">
      <c r="J5564" s="1"/>
    </row>
    <row r="5565" spans="10:10" x14ac:dyDescent="0.25">
      <c r="J5565" s="1"/>
    </row>
    <row r="5566" spans="10:10" x14ac:dyDescent="0.25">
      <c r="J5566" s="1"/>
    </row>
    <row r="5567" spans="10:10" x14ac:dyDescent="0.25">
      <c r="J5567" s="1"/>
    </row>
    <row r="5568" spans="10:10" x14ac:dyDescent="0.25">
      <c r="J5568" s="1"/>
    </row>
    <row r="5569" spans="10:10" x14ac:dyDescent="0.25">
      <c r="J5569" s="1"/>
    </row>
    <row r="5570" spans="10:10" x14ac:dyDescent="0.25">
      <c r="J5570" s="1"/>
    </row>
    <row r="5571" spans="10:10" x14ac:dyDescent="0.25">
      <c r="J5571" s="1"/>
    </row>
    <row r="5572" spans="10:10" x14ac:dyDescent="0.25">
      <c r="J5572" s="1"/>
    </row>
    <row r="5573" spans="10:10" x14ac:dyDescent="0.25">
      <c r="J5573" s="1"/>
    </row>
    <row r="5574" spans="10:10" x14ac:dyDescent="0.25">
      <c r="J5574" s="1"/>
    </row>
    <row r="5575" spans="10:10" x14ac:dyDescent="0.25">
      <c r="J5575" s="1"/>
    </row>
    <row r="5576" spans="10:10" x14ac:dyDescent="0.25">
      <c r="J5576" s="1"/>
    </row>
    <row r="5577" spans="10:10" x14ac:dyDescent="0.25">
      <c r="J5577" s="1"/>
    </row>
    <row r="5578" spans="10:10" x14ac:dyDescent="0.25">
      <c r="J5578" s="1"/>
    </row>
    <row r="5579" spans="10:10" x14ac:dyDescent="0.25">
      <c r="J5579" s="1"/>
    </row>
    <row r="5580" spans="10:10" x14ac:dyDescent="0.25">
      <c r="J5580" s="1"/>
    </row>
    <row r="5581" spans="10:10" x14ac:dyDescent="0.25">
      <c r="J5581" s="1"/>
    </row>
    <row r="5582" spans="10:10" x14ac:dyDescent="0.25">
      <c r="J5582" s="1"/>
    </row>
    <row r="5583" spans="10:10" x14ac:dyDescent="0.25">
      <c r="J5583" s="1"/>
    </row>
    <row r="5584" spans="10:10" x14ac:dyDescent="0.25">
      <c r="J5584" s="1"/>
    </row>
    <row r="5585" spans="10:10" x14ac:dyDescent="0.25">
      <c r="J5585" s="1"/>
    </row>
    <row r="5586" spans="10:10" x14ac:dyDescent="0.25">
      <c r="J5586" s="1"/>
    </row>
    <row r="5587" spans="10:10" x14ac:dyDescent="0.25">
      <c r="J5587" s="1"/>
    </row>
    <row r="5588" spans="10:10" x14ac:dyDescent="0.25">
      <c r="J5588" s="1"/>
    </row>
    <row r="5589" spans="10:10" x14ac:dyDescent="0.25">
      <c r="J5589" s="1"/>
    </row>
    <row r="5590" spans="10:10" x14ac:dyDescent="0.25">
      <c r="J5590" s="1"/>
    </row>
    <row r="5591" spans="10:10" x14ac:dyDescent="0.25">
      <c r="J5591" s="1"/>
    </row>
    <row r="5592" spans="10:10" x14ac:dyDescent="0.25">
      <c r="J5592" s="1"/>
    </row>
    <row r="5593" spans="10:10" x14ac:dyDescent="0.25">
      <c r="J5593" s="1"/>
    </row>
    <row r="5594" spans="10:10" x14ac:dyDescent="0.25">
      <c r="J5594" s="1"/>
    </row>
    <row r="5595" spans="10:10" x14ac:dyDescent="0.25">
      <c r="J5595" s="1"/>
    </row>
    <row r="5596" spans="10:10" x14ac:dyDescent="0.25">
      <c r="J5596" s="1"/>
    </row>
    <row r="5597" spans="10:10" x14ac:dyDescent="0.25">
      <c r="J5597" s="1"/>
    </row>
    <row r="5598" spans="10:10" x14ac:dyDescent="0.25">
      <c r="J5598" s="1"/>
    </row>
    <row r="5599" spans="10:10" x14ac:dyDescent="0.25">
      <c r="J5599" s="1"/>
    </row>
    <row r="5600" spans="10:10" x14ac:dyDescent="0.25">
      <c r="J5600" s="1"/>
    </row>
    <row r="5601" spans="10:10" x14ac:dyDescent="0.25">
      <c r="J5601" s="1"/>
    </row>
    <row r="5602" spans="10:10" x14ac:dyDescent="0.25">
      <c r="J5602" s="1"/>
    </row>
    <row r="5603" spans="10:10" x14ac:dyDescent="0.25">
      <c r="J5603" s="1"/>
    </row>
    <row r="5604" spans="10:10" x14ac:dyDescent="0.25">
      <c r="J5604" s="1"/>
    </row>
    <row r="5605" spans="10:10" x14ac:dyDescent="0.25">
      <c r="J5605" s="1"/>
    </row>
    <row r="5606" spans="10:10" x14ac:dyDescent="0.25">
      <c r="J5606" s="1"/>
    </row>
    <row r="5607" spans="10:10" x14ac:dyDescent="0.25">
      <c r="J5607" s="1"/>
    </row>
    <row r="5608" spans="10:10" x14ac:dyDescent="0.25">
      <c r="J5608" s="1"/>
    </row>
    <row r="5609" spans="10:10" x14ac:dyDescent="0.25">
      <c r="J5609" s="1"/>
    </row>
    <row r="5610" spans="10:10" x14ac:dyDescent="0.25">
      <c r="J5610" s="1"/>
    </row>
    <row r="5611" spans="10:10" x14ac:dyDescent="0.25">
      <c r="J5611" s="1"/>
    </row>
    <row r="5612" spans="10:10" x14ac:dyDescent="0.25">
      <c r="J5612" s="1"/>
    </row>
    <row r="5613" spans="10:10" x14ac:dyDescent="0.25">
      <c r="J5613" s="1"/>
    </row>
    <row r="5614" spans="10:10" x14ac:dyDescent="0.25">
      <c r="J5614" s="1"/>
    </row>
    <row r="5615" spans="10:10" x14ac:dyDescent="0.25">
      <c r="J5615" s="1"/>
    </row>
    <row r="5616" spans="10:10" x14ac:dyDescent="0.25">
      <c r="J5616" s="1"/>
    </row>
    <row r="5617" spans="10:10" x14ac:dyDescent="0.25">
      <c r="J5617" s="1"/>
    </row>
    <row r="5618" spans="10:10" x14ac:dyDescent="0.25">
      <c r="J5618" s="1"/>
    </row>
    <row r="5619" spans="10:10" x14ac:dyDescent="0.25">
      <c r="J5619" s="1"/>
    </row>
    <row r="5620" spans="10:10" x14ac:dyDescent="0.25">
      <c r="J5620" s="1"/>
    </row>
    <row r="5621" spans="10:10" x14ac:dyDescent="0.25">
      <c r="J5621" s="1"/>
    </row>
    <row r="5622" spans="10:10" x14ac:dyDescent="0.25">
      <c r="J5622" s="1"/>
    </row>
    <row r="5623" spans="10:10" x14ac:dyDescent="0.25">
      <c r="J5623" s="1"/>
    </row>
    <row r="5624" spans="10:10" x14ac:dyDescent="0.25">
      <c r="J5624" s="1"/>
    </row>
    <row r="5625" spans="10:10" x14ac:dyDescent="0.25">
      <c r="J5625" s="1"/>
    </row>
    <row r="5626" spans="10:10" x14ac:dyDescent="0.25">
      <c r="J5626" s="1"/>
    </row>
    <row r="5627" spans="10:10" x14ac:dyDescent="0.25">
      <c r="J5627" s="1"/>
    </row>
    <row r="5628" spans="10:10" x14ac:dyDescent="0.25">
      <c r="J5628" s="1"/>
    </row>
    <row r="5629" spans="10:10" x14ac:dyDescent="0.25">
      <c r="J5629" s="1"/>
    </row>
    <row r="5630" spans="10:10" x14ac:dyDescent="0.25">
      <c r="J5630" s="1"/>
    </row>
    <row r="5631" spans="10:10" x14ac:dyDescent="0.25">
      <c r="J5631" s="1"/>
    </row>
    <row r="5632" spans="10:10" x14ac:dyDescent="0.25">
      <c r="J5632" s="1"/>
    </row>
    <row r="5633" spans="10:10" x14ac:dyDescent="0.25">
      <c r="J5633" s="1"/>
    </row>
    <row r="5634" spans="10:10" x14ac:dyDescent="0.25">
      <c r="J5634" s="1"/>
    </row>
    <row r="5635" spans="10:10" x14ac:dyDescent="0.25">
      <c r="J5635" s="1"/>
    </row>
    <row r="5636" spans="10:10" x14ac:dyDescent="0.25">
      <c r="J5636" s="1"/>
    </row>
    <row r="5637" spans="10:10" x14ac:dyDescent="0.25">
      <c r="J5637" s="1"/>
    </row>
    <row r="5638" spans="10:10" x14ac:dyDescent="0.25">
      <c r="J5638" s="1"/>
    </row>
    <row r="5639" spans="10:10" x14ac:dyDescent="0.25">
      <c r="J5639" s="1"/>
    </row>
    <row r="5640" spans="10:10" x14ac:dyDescent="0.25">
      <c r="J5640" s="1"/>
    </row>
    <row r="5641" spans="10:10" x14ac:dyDescent="0.25">
      <c r="J5641" s="1"/>
    </row>
    <row r="5642" spans="10:10" x14ac:dyDescent="0.25">
      <c r="J5642" s="1"/>
    </row>
    <row r="5643" spans="10:10" x14ac:dyDescent="0.25">
      <c r="J5643" s="1"/>
    </row>
    <row r="5644" spans="10:10" x14ac:dyDescent="0.25">
      <c r="J5644" s="1"/>
    </row>
    <row r="5645" spans="10:10" x14ac:dyDescent="0.25">
      <c r="J5645" s="1"/>
    </row>
    <row r="5646" spans="10:10" x14ac:dyDescent="0.25">
      <c r="J5646" s="1"/>
    </row>
    <row r="5647" spans="10:10" x14ac:dyDescent="0.25">
      <c r="J5647" s="1"/>
    </row>
    <row r="5648" spans="10:10" x14ac:dyDescent="0.25">
      <c r="J5648" s="1"/>
    </row>
    <row r="5649" spans="10:10" x14ac:dyDescent="0.25">
      <c r="J5649" s="1"/>
    </row>
    <row r="5650" spans="10:10" x14ac:dyDescent="0.25">
      <c r="J5650" s="1"/>
    </row>
    <row r="5651" spans="10:10" x14ac:dyDescent="0.25">
      <c r="J5651" s="1"/>
    </row>
    <row r="5652" spans="10:10" x14ac:dyDescent="0.25">
      <c r="J5652" s="1"/>
    </row>
    <row r="5653" spans="10:10" x14ac:dyDescent="0.25">
      <c r="J5653" s="1"/>
    </row>
    <row r="5654" spans="10:10" x14ac:dyDescent="0.25">
      <c r="J5654" s="1"/>
    </row>
    <row r="5655" spans="10:10" x14ac:dyDescent="0.25">
      <c r="J5655" s="1"/>
    </row>
    <row r="5656" spans="10:10" x14ac:dyDescent="0.25">
      <c r="J5656" s="1"/>
    </row>
    <row r="5657" spans="10:10" x14ac:dyDescent="0.25">
      <c r="J5657" s="1"/>
    </row>
    <row r="5658" spans="10:10" x14ac:dyDescent="0.25">
      <c r="J5658" s="1"/>
    </row>
    <row r="5659" spans="10:10" x14ac:dyDescent="0.25">
      <c r="J5659" s="1"/>
    </row>
    <row r="5660" spans="10:10" x14ac:dyDescent="0.25">
      <c r="J5660" s="1"/>
    </row>
    <row r="5661" spans="10:10" x14ac:dyDescent="0.25">
      <c r="J5661" s="1"/>
    </row>
    <row r="5662" spans="10:10" x14ac:dyDescent="0.25">
      <c r="J5662" s="1"/>
    </row>
    <row r="5663" spans="10:10" x14ac:dyDescent="0.25">
      <c r="J5663" s="1"/>
    </row>
    <row r="5664" spans="10:10" x14ac:dyDescent="0.25">
      <c r="J5664" s="1"/>
    </row>
    <row r="5665" spans="10:10" x14ac:dyDescent="0.25">
      <c r="J5665" s="1"/>
    </row>
    <row r="5666" spans="10:10" x14ac:dyDescent="0.25">
      <c r="J5666" s="1"/>
    </row>
    <row r="5667" spans="10:10" x14ac:dyDescent="0.25">
      <c r="J5667" s="1"/>
    </row>
    <row r="5668" spans="10:10" x14ac:dyDescent="0.25">
      <c r="J5668" s="1"/>
    </row>
    <row r="5669" spans="10:10" x14ac:dyDescent="0.25">
      <c r="J5669" s="1"/>
    </row>
    <row r="5670" spans="10:10" x14ac:dyDescent="0.25">
      <c r="J5670" s="1"/>
    </row>
    <row r="5671" spans="10:10" x14ac:dyDescent="0.25">
      <c r="J5671" s="1"/>
    </row>
    <row r="5672" spans="10:10" x14ac:dyDescent="0.25">
      <c r="J5672" s="1"/>
    </row>
    <row r="5673" spans="10:10" x14ac:dyDescent="0.25">
      <c r="J5673" s="1"/>
    </row>
    <row r="5674" spans="10:10" x14ac:dyDescent="0.25">
      <c r="J5674" s="1"/>
    </row>
    <row r="5675" spans="10:10" x14ac:dyDescent="0.25">
      <c r="J5675" s="1"/>
    </row>
    <row r="5676" spans="10:10" x14ac:dyDescent="0.25">
      <c r="J5676" s="1"/>
    </row>
    <row r="5677" spans="10:10" x14ac:dyDescent="0.25">
      <c r="J5677" s="1"/>
    </row>
    <row r="5678" spans="10:10" x14ac:dyDescent="0.25">
      <c r="J5678" s="1"/>
    </row>
    <row r="5679" spans="10:10" x14ac:dyDescent="0.25">
      <c r="J5679" s="1"/>
    </row>
    <row r="5680" spans="10:10" x14ac:dyDescent="0.25">
      <c r="J5680" s="1"/>
    </row>
    <row r="5681" spans="10:10" x14ac:dyDescent="0.25">
      <c r="J5681" s="1"/>
    </row>
    <row r="5682" spans="10:10" x14ac:dyDescent="0.25">
      <c r="J5682" s="1"/>
    </row>
    <row r="5683" spans="10:10" x14ac:dyDescent="0.25">
      <c r="J5683" s="1"/>
    </row>
    <row r="5684" spans="10:10" x14ac:dyDescent="0.25">
      <c r="J5684" s="1"/>
    </row>
    <row r="5685" spans="10:10" x14ac:dyDescent="0.25">
      <c r="J5685" s="1"/>
    </row>
    <row r="5686" spans="10:10" x14ac:dyDescent="0.25">
      <c r="J5686" s="1"/>
    </row>
    <row r="5687" spans="10:10" x14ac:dyDescent="0.25">
      <c r="J5687" s="1"/>
    </row>
    <row r="5688" spans="10:10" x14ac:dyDescent="0.25">
      <c r="J5688" s="1"/>
    </row>
    <row r="5689" spans="10:10" x14ac:dyDescent="0.25">
      <c r="J5689" s="1"/>
    </row>
    <row r="5690" spans="10:10" x14ac:dyDescent="0.25">
      <c r="J5690" s="1"/>
    </row>
    <row r="5691" spans="10:10" x14ac:dyDescent="0.25">
      <c r="J5691" s="1"/>
    </row>
    <row r="5692" spans="10:10" x14ac:dyDescent="0.25">
      <c r="J5692" s="1"/>
    </row>
    <row r="5693" spans="10:10" x14ac:dyDescent="0.25">
      <c r="J5693" s="1"/>
    </row>
    <row r="5694" spans="10:10" x14ac:dyDescent="0.25">
      <c r="J5694" s="1"/>
    </row>
    <row r="5695" spans="10:10" x14ac:dyDescent="0.25">
      <c r="J5695" s="1"/>
    </row>
    <row r="5696" spans="10:10" x14ac:dyDescent="0.25">
      <c r="J5696" s="1"/>
    </row>
    <row r="5697" spans="10:10" x14ac:dyDescent="0.25">
      <c r="J5697" s="1"/>
    </row>
    <row r="5698" spans="10:10" x14ac:dyDescent="0.25">
      <c r="J5698" s="1"/>
    </row>
    <row r="5699" spans="10:10" x14ac:dyDescent="0.25">
      <c r="J5699" s="1"/>
    </row>
    <row r="5700" spans="10:10" x14ac:dyDescent="0.25">
      <c r="J5700" s="1"/>
    </row>
    <row r="5701" spans="10:10" x14ac:dyDescent="0.25">
      <c r="J5701" s="1"/>
    </row>
    <row r="5702" spans="10:10" x14ac:dyDescent="0.25">
      <c r="J5702" s="1"/>
    </row>
    <row r="5703" spans="10:10" x14ac:dyDescent="0.25">
      <c r="J5703" s="1"/>
    </row>
    <row r="5704" spans="10:10" x14ac:dyDescent="0.25">
      <c r="J5704" s="1"/>
    </row>
    <row r="5705" spans="10:10" x14ac:dyDescent="0.25">
      <c r="J5705" s="1"/>
    </row>
    <row r="5706" spans="10:10" x14ac:dyDescent="0.25">
      <c r="J5706" s="1"/>
    </row>
    <row r="5707" spans="10:10" x14ac:dyDescent="0.25">
      <c r="J5707" s="1"/>
    </row>
    <row r="5708" spans="10:10" x14ac:dyDescent="0.25">
      <c r="J5708" s="1"/>
    </row>
    <row r="5709" spans="10:10" x14ac:dyDescent="0.25">
      <c r="J5709" s="1"/>
    </row>
    <row r="5710" spans="10:10" x14ac:dyDescent="0.25">
      <c r="J5710" s="1"/>
    </row>
    <row r="5711" spans="10:10" x14ac:dyDescent="0.25">
      <c r="J5711" s="1"/>
    </row>
    <row r="5712" spans="10:10" x14ac:dyDescent="0.25">
      <c r="J5712" s="1"/>
    </row>
    <row r="5713" spans="10:10" x14ac:dyDescent="0.25">
      <c r="J5713" s="1"/>
    </row>
    <row r="5714" spans="10:10" x14ac:dyDescent="0.25">
      <c r="J5714" s="1"/>
    </row>
    <row r="5715" spans="10:10" x14ac:dyDescent="0.25">
      <c r="J5715" s="1"/>
    </row>
    <row r="5716" spans="10:10" x14ac:dyDescent="0.25">
      <c r="J5716" s="1"/>
    </row>
    <row r="5717" spans="10:10" x14ac:dyDescent="0.25">
      <c r="J5717" s="1"/>
    </row>
    <row r="5718" spans="10:10" x14ac:dyDescent="0.25">
      <c r="J5718" s="1"/>
    </row>
    <row r="5719" spans="10:10" x14ac:dyDescent="0.25">
      <c r="J5719" s="1"/>
    </row>
    <row r="5720" spans="10:10" x14ac:dyDescent="0.25">
      <c r="J5720" s="1"/>
    </row>
    <row r="5721" spans="10:10" x14ac:dyDescent="0.25">
      <c r="J5721" s="1"/>
    </row>
    <row r="5722" spans="10:10" x14ac:dyDescent="0.25">
      <c r="J5722" s="1"/>
    </row>
    <row r="5723" spans="10:10" x14ac:dyDescent="0.25">
      <c r="J5723" s="1"/>
    </row>
    <row r="5724" spans="10:10" x14ac:dyDescent="0.25">
      <c r="J5724" s="1"/>
    </row>
    <row r="5725" spans="10:10" x14ac:dyDescent="0.25">
      <c r="J5725" s="1"/>
    </row>
    <row r="5726" spans="10:10" x14ac:dyDescent="0.25">
      <c r="J5726" s="1"/>
    </row>
    <row r="5727" spans="10:10" x14ac:dyDescent="0.25">
      <c r="J5727" s="1"/>
    </row>
    <row r="5728" spans="10:10" x14ac:dyDescent="0.25">
      <c r="J5728" s="1"/>
    </row>
    <row r="5729" spans="10:10" x14ac:dyDescent="0.25">
      <c r="J5729" s="1"/>
    </row>
    <row r="5730" spans="10:10" x14ac:dyDescent="0.25">
      <c r="J5730" s="1"/>
    </row>
    <row r="5731" spans="10:10" x14ac:dyDescent="0.25">
      <c r="J5731" s="1"/>
    </row>
    <row r="5732" spans="10:10" x14ac:dyDescent="0.25">
      <c r="J5732" s="1"/>
    </row>
    <row r="5733" spans="10:10" x14ac:dyDescent="0.25">
      <c r="J5733" s="1"/>
    </row>
    <row r="5734" spans="10:10" x14ac:dyDescent="0.25">
      <c r="J5734" s="1"/>
    </row>
    <row r="5735" spans="10:10" x14ac:dyDescent="0.25">
      <c r="J5735" s="1"/>
    </row>
    <row r="5736" spans="10:10" x14ac:dyDescent="0.25">
      <c r="J5736" s="1"/>
    </row>
    <row r="5737" spans="10:10" x14ac:dyDescent="0.25">
      <c r="J5737" s="1"/>
    </row>
    <row r="5738" spans="10:10" x14ac:dyDescent="0.25">
      <c r="J5738" s="1"/>
    </row>
    <row r="5739" spans="10:10" x14ac:dyDescent="0.25">
      <c r="J5739" s="1"/>
    </row>
    <row r="5740" spans="10:10" x14ac:dyDescent="0.25">
      <c r="J5740" s="1"/>
    </row>
    <row r="5741" spans="10:10" x14ac:dyDescent="0.25">
      <c r="J5741" s="1"/>
    </row>
    <row r="5742" spans="10:10" x14ac:dyDescent="0.25">
      <c r="J5742" s="1"/>
    </row>
    <row r="5743" spans="10:10" x14ac:dyDescent="0.25">
      <c r="J5743" s="1"/>
    </row>
    <row r="5744" spans="10:10" x14ac:dyDescent="0.25">
      <c r="J5744" s="1"/>
    </row>
    <row r="5745" spans="10:10" x14ac:dyDescent="0.25">
      <c r="J5745" s="1"/>
    </row>
    <row r="5746" spans="10:10" x14ac:dyDescent="0.25">
      <c r="J5746" s="1"/>
    </row>
    <row r="5747" spans="10:10" x14ac:dyDescent="0.25">
      <c r="J5747" s="1"/>
    </row>
    <row r="5748" spans="10:10" x14ac:dyDescent="0.25">
      <c r="J5748" s="1"/>
    </row>
    <row r="5749" spans="10:10" x14ac:dyDescent="0.25">
      <c r="J5749" s="1"/>
    </row>
    <row r="5750" spans="10:10" x14ac:dyDescent="0.25">
      <c r="J5750" s="1"/>
    </row>
    <row r="5751" spans="10:10" x14ac:dyDescent="0.25">
      <c r="J5751" s="1"/>
    </row>
    <row r="5752" spans="10:10" x14ac:dyDescent="0.25">
      <c r="J5752" s="1"/>
    </row>
    <row r="5753" spans="10:10" x14ac:dyDescent="0.25">
      <c r="J5753" s="1"/>
    </row>
    <row r="5754" spans="10:10" x14ac:dyDescent="0.25">
      <c r="J5754" s="1"/>
    </row>
    <row r="5755" spans="10:10" x14ac:dyDescent="0.25">
      <c r="J5755" s="1"/>
    </row>
    <row r="5756" spans="10:10" x14ac:dyDescent="0.25">
      <c r="J5756" s="1"/>
    </row>
    <row r="5757" spans="10:10" x14ac:dyDescent="0.25">
      <c r="J5757" s="1"/>
    </row>
    <row r="5758" spans="10:10" x14ac:dyDescent="0.25">
      <c r="J5758" s="1"/>
    </row>
    <row r="5759" spans="10:10" x14ac:dyDescent="0.25">
      <c r="J5759" s="1"/>
    </row>
    <row r="5760" spans="10:10" x14ac:dyDescent="0.25">
      <c r="J5760" s="1"/>
    </row>
    <row r="5761" spans="10:10" x14ac:dyDescent="0.25">
      <c r="J5761" s="1"/>
    </row>
    <row r="5762" spans="10:10" x14ac:dyDescent="0.25">
      <c r="J5762" s="1"/>
    </row>
    <row r="5763" spans="10:10" x14ac:dyDescent="0.25">
      <c r="J5763" s="1"/>
    </row>
    <row r="5764" spans="10:10" x14ac:dyDescent="0.25">
      <c r="J5764" s="1"/>
    </row>
    <row r="5765" spans="10:10" x14ac:dyDescent="0.25">
      <c r="J5765" s="1"/>
    </row>
    <row r="5766" spans="10:10" x14ac:dyDescent="0.25">
      <c r="J5766" s="1"/>
    </row>
    <row r="5767" spans="10:10" x14ac:dyDescent="0.25">
      <c r="J5767" s="1"/>
    </row>
    <row r="5768" spans="10:10" x14ac:dyDescent="0.25">
      <c r="J5768" s="1"/>
    </row>
    <row r="5769" spans="10:10" x14ac:dyDescent="0.25">
      <c r="J5769" s="1"/>
    </row>
    <row r="5770" spans="10:10" x14ac:dyDescent="0.25">
      <c r="J5770" s="1"/>
    </row>
    <row r="5771" spans="10:10" x14ac:dyDescent="0.25">
      <c r="J5771" s="1"/>
    </row>
    <row r="5772" spans="10:10" x14ac:dyDescent="0.25">
      <c r="J5772" s="1"/>
    </row>
    <row r="5773" spans="10:10" x14ac:dyDescent="0.25">
      <c r="J5773" s="1"/>
    </row>
    <row r="5774" spans="10:10" x14ac:dyDescent="0.25">
      <c r="J5774" s="1"/>
    </row>
    <row r="5775" spans="10:10" x14ac:dyDescent="0.25">
      <c r="J5775" s="1"/>
    </row>
    <row r="5776" spans="10:10" x14ac:dyDescent="0.25">
      <c r="J5776" s="1"/>
    </row>
    <row r="5777" spans="10:10" x14ac:dyDescent="0.25">
      <c r="J5777" s="1"/>
    </row>
    <row r="5778" spans="10:10" x14ac:dyDescent="0.25">
      <c r="J5778" s="1"/>
    </row>
    <row r="5779" spans="10:10" x14ac:dyDescent="0.25">
      <c r="J5779" s="1"/>
    </row>
    <row r="5780" spans="10:10" x14ac:dyDescent="0.25">
      <c r="J5780" s="1"/>
    </row>
    <row r="5781" spans="10:10" x14ac:dyDescent="0.25">
      <c r="J5781" s="1"/>
    </row>
    <row r="5782" spans="10:10" x14ac:dyDescent="0.25">
      <c r="J5782" s="1"/>
    </row>
    <row r="5783" spans="10:10" x14ac:dyDescent="0.25">
      <c r="J5783" s="1"/>
    </row>
    <row r="5784" spans="10:10" x14ac:dyDescent="0.25">
      <c r="J5784" s="1"/>
    </row>
    <row r="5785" spans="10:10" x14ac:dyDescent="0.25">
      <c r="J5785" s="1"/>
    </row>
    <row r="5786" spans="10:10" x14ac:dyDescent="0.25">
      <c r="J5786" s="1"/>
    </row>
    <row r="5787" spans="10:10" x14ac:dyDescent="0.25">
      <c r="J5787" s="1"/>
    </row>
    <row r="5788" spans="10:10" x14ac:dyDescent="0.25">
      <c r="J5788" s="1"/>
    </row>
    <row r="5789" spans="10:10" x14ac:dyDescent="0.25">
      <c r="J5789" s="1"/>
    </row>
    <row r="5790" spans="10:10" x14ac:dyDescent="0.25">
      <c r="J5790" s="1"/>
    </row>
    <row r="5791" spans="10:10" x14ac:dyDescent="0.25">
      <c r="J5791" s="1"/>
    </row>
    <row r="5792" spans="10:10" x14ac:dyDescent="0.25">
      <c r="J5792" s="1"/>
    </row>
    <row r="5793" spans="10:10" x14ac:dyDescent="0.25">
      <c r="J5793" s="1"/>
    </row>
    <row r="5794" spans="10:10" x14ac:dyDescent="0.25">
      <c r="J5794" s="1"/>
    </row>
    <row r="5795" spans="10:10" x14ac:dyDescent="0.25">
      <c r="J5795" s="1"/>
    </row>
    <row r="5796" spans="10:10" x14ac:dyDescent="0.25">
      <c r="J5796" s="1"/>
    </row>
    <row r="5797" spans="10:10" x14ac:dyDescent="0.25">
      <c r="J5797" s="1"/>
    </row>
    <row r="5798" spans="10:10" x14ac:dyDescent="0.25">
      <c r="J5798" s="1"/>
    </row>
    <row r="5799" spans="10:10" x14ac:dyDescent="0.25">
      <c r="J5799" s="1"/>
    </row>
    <row r="5800" spans="10:10" x14ac:dyDescent="0.25">
      <c r="J5800" s="1"/>
    </row>
    <row r="5801" spans="10:10" x14ac:dyDescent="0.25">
      <c r="J5801" s="1"/>
    </row>
    <row r="5802" spans="10:10" x14ac:dyDescent="0.25">
      <c r="J5802" s="1"/>
    </row>
    <row r="5803" spans="10:10" x14ac:dyDescent="0.25">
      <c r="J5803" s="1"/>
    </row>
    <row r="5804" spans="10:10" x14ac:dyDescent="0.25">
      <c r="J5804" s="1"/>
    </row>
    <row r="5805" spans="10:10" x14ac:dyDescent="0.25">
      <c r="J5805" s="1"/>
    </row>
    <row r="5806" spans="10:10" x14ac:dyDescent="0.25">
      <c r="J5806" s="1"/>
    </row>
    <row r="5807" spans="10:10" x14ac:dyDescent="0.25">
      <c r="J5807" s="1"/>
    </row>
    <row r="5808" spans="10:10" x14ac:dyDescent="0.25">
      <c r="J5808" s="1"/>
    </row>
    <row r="5809" spans="10:10" x14ac:dyDescent="0.25">
      <c r="J5809" s="1"/>
    </row>
    <row r="5810" spans="10:10" x14ac:dyDescent="0.25">
      <c r="J5810" s="1"/>
    </row>
    <row r="5811" spans="10:10" x14ac:dyDescent="0.25">
      <c r="J5811" s="1"/>
    </row>
    <row r="5812" spans="10:10" x14ac:dyDescent="0.25">
      <c r="J5812" s="1"/>
    </row>
    <row r="5813" spans="10:10" x14ac:dyDescent="0.25">
      <c r="J5813" s="1"/>
    </row>
    <row r="5814" spans="10:10" x14ac:dyDescent="0.25">
      <c r="J5814" s="1"/>
    </row>
    <row r="5815" spans="10:10" x14ac:dyDescent="0.25">
      <c r="J5815" s="1"/>
    </row>
    <row r="5816" spans="10:10" x14ac:dyDescent="0.25">
      <c r="J5816" s="1"/>
    </row>
    <row r="5817" spans="10:10" x14ac:dyDescent="0.25">
      <c r="J5817" s="1"/>
    </row>
    <row r="5818" spans="10:10" x14ac:dyDescent="0.25">
      <c r="J5818" s="1"/>
    </row>
    <row r="5819" spans="10:10" x14ac:dyDescent="0.25">
      <c r="J5819" s="1"/>
    </row>
    <row r="5820" spans="10:10" x14ac:dyDescent="0.25">
      <c r="J5820" s="1"/>
    </row>
    <row r="5821" spans="10:10" x14ac:dyDescent="0.25">
      <c r="J5821" s="1"/>
    </row>
    <row r="5822" spans="10:10" x14ac:dyDescent="0.25">
      <c r="J5822" s="1"/>
    </row>
    <row r="5823" spans="10:10" x14ac:dyDescent="0.25">
      <c r="J5823" s="1"/>
    </row>
    <row r="5824" spans="10:10" x14ac:dyDescent="0.25">
      <c r="J5824" s="1"/>
    </row>
    <row r="5825" spans="10:10" x14ac:dyDescent="0.25">
      <c r="J5825" s="1"/>
    </row>
    <row r="5826" spans="10:10" x14ac:dyDescent="0.25">
      <c r="J5826" s="1"/>
    </row>
    <row r="5827" spans="10:10" x14ac:dyDescent="0.25">
      <c r="J5827" s="1"/>
    </row>
    <row r="5828" spans="10:10" x14ac:dyDescent="0.25">
      <c r="J5828" s="1"/>
    </row>
    <row r="5829" spans="10:10" x14ac:dyDescent="0.25">
      <c r="J5829" s="1"/>
    </row>
    <row r="5830" spans="10:10" x14ac:dyDescent="0.25">
      <c r="J5830" s="1"/>
    </row>
    <row r="5831" spans="10:10" x14ac:dyDescent="0.25">
      <c r="J5831" s="1"/>
    </row>
    <row r="5832" spans="10:10" x14ac:dyDescent="0.25">
      <c r="J5832" s="1"/>
    </row>
    <row r="5833" spans="10:10" x14ac:dyDescent="0.25">
      <c r="J5833" s="1"/>
    </row>
    <row r="5834" spans="10:10" x14ac:dyDescent="0.25">
      <c r="J5834" s="1"/>
    </row>
    <row r="5835" spans="10:10" x14ac:dyDescent="0.25">
      <c r="J5835" s="1"/>
    </row>
    <row r="5836" spans="10:10" x14ac:dyDescent="0.25">
      <c r="J5836" s="1"/>
    </row>
    <row r="5837" spans="10:10" x14ac:dyDescent="0.25">
      <c r="J5837" s="1"/>
    </row>
    <row r="5838" spans="10:10" x14ac:dyDescent="0.25">
      <c r="J5838" s="1"/>
    </row>
    <row r="5839" spans="10:10" x14ac:dyDescent="0.25">
      <c r="J5839" s="1"/>
    </row>
    <row r="5840" spans="10:10" x14ac:dyDescent="0.25">
      <c r="J5840" s="1"/>
    </row>
    <row r="5841" spans="10:10" x14ac:dyDescent="0.25">
      <c r="J5841" s="1"/>
    </row>
    <row r="5842" spans="10:10" x14ac:dyDescent="0.25">
      <c r="J5842" s="1"/>
    </row>
    <row r="5843" spans="10:10" x14ac:dyDescent="0.25">
      <c r="J5843" s="1"/>
    </row>
    <row r="5844" spans="10:10" x14ac:dyDescent="0.25">
      <c r="J5844" s="1"/>
    </row>
    <row r="5845" spans="10:10" x14ac:dyDescent="0.25">
      <c r="J5845" s="1"/>
    </row>
    <row r="5846" spans="10:10" x14ac:dyDescent="0.25">
      <c r="J5846" s="1"/>
    </row>
    <row r="5847" spans="10:10" x14ac:dyDescent="0.25">
      <c r="J5847" s="1"/>
    </row>
    <row r="5848" spans="10:10" x14ac:dyDescent="0.25">
      <c r="J5848" s="1"/>
    </row>
    <row r="5849" spans="10:10" x14ac:dyDescent="0.25">
      <c r="J5849" s="1"/>
    </row>
    <row r="5850" spans="10:10" x14ac:dyDescent="0.25">
      <c r="J5850" s="1"/>
    </row>
    <row r="5851" spans="10:10" x14ac:dyDescent="0.25">
      <c r="J5851" s="1"/>
    </row>
    <row r="5852" spans="10:10" x14ac:dyDescent="0.25">
      <c r="J5852" s="1"/>
    </row>
    <row r="5853" spans="10:10" x14ac:dyDescent="0.25">
      <c r="J5853" s="1"/>
    </row>
    <row r="5854" spans="10:10" x14ac:dyDescent="0.25">
      <c r="J5854" s="1"/>
    </row>
    <row r="5855" spans="10:10" x14ac:dyDescent="0.25">
      <c r="J5855" s="1"/>
    </row>
    <row r="5856" spans="10:10" x14ac:dyDescent="0.25">
      <c r="J5856" s="1"/>
    </row>
    <row r="5857" spans="10:10" x14ac:dyDescent="0.25">
      <c r="J5857" s="1"/>
    </row>
    <row r="5858" spans="10:10" x14ac:dyDescent="0.25">
      <c r="J5858" s="1"/>
    </row>
    <row r="5859" spans="10:10" x14ac:dyDescent="0.25">
      <c r="J5859" s="1"/>
    </row>
    <row r="5860" spans="10:10" x14ac:dyDescent="0.25">
      <c r="J5860" s="1"/>
    </row>
    <row r="5861" spans="10:10" x14ac:dyDescent="0.25">
      <c r="J5861" s="1"/>
    </row>
    <row r="5862" spans="10:10" x14ac:dyDescent="0.25">
      <c r="J5862" s="1"/>
    </row>
    <row r="5863" spans="10:10" x14ac:dyDescent="0.25">
      <c r="J5863" s="1"/>
    </row>
    <row r="5864" spans="10:10" x14ac:dyDescent="0.25">
      <c r="J5864" s="1"/>
    </row>
    <row r="5865" spans="10:10" x14ac:dyDescent="0.25">
      <c r="J5865" s="1"/>
    </row>
    <row r="5866" spans="10:10" x14ac:dyDescent="0.25">
      <c r="J5866" s="1"/>
    </row>
    <row r="5867" spans="10:10" x14ac:dyDescent="0.25">
      <c r="J5867" s="1"/>
    </row>
    <row r="5868" spans="10:10" x14ac:dyDescent="0.25">
      <c r="J5868" s="1"/>
    </row>
    <row r="5869" spans="10:10" x14ac:dyDescent="0.25">
      <c r="J5869" s="1"/>
    </row>
    <row r="5870" spans="10:10" x14ac:dyDescent="0.25">
      <c r="J5870" s="1"/>
    </row>
    <row r="5871" spans="10:10" x14ac:dyDescent="0.25">
      <c r="J5871" s="1"/>
    </row>
    <row r="5872" spans="10:10" x14ac:dyDescent="0.25">
      <c r="J5872" s="1"/>
    </row>
    <row r="5873" spans="10:10" x14ac:dyDescent="0.25">
      <c r="J5873" s="1"/>
    </row>
    <row r="5874" spans="10:10" x14ac:dyDescent="0.25">
      <c r="J5874" s="1"/>
    </row>
    <row r="5875" spans="10:10" x14ac:dyDescent="0.25">
      <c r="J5875" s="1"/>
    </row>
    <row r="5876" spans="10:10" x14ac:dyDescent="0.25">
      <c r="J5876" s="1"/>
    </row>
    <row r="5877" spans="10:10" x14ac:dyDescent="0.25">
      <c r="J5877" s="1"/>
    </row>
    <row r="5878" spans="10:10" x14ac:dyDescent="0.25">
      <c r="J5878" s="1"/>
    </row>
    <row r="5879" spans="10:10" x14ac:dyDescent="0.25">
      <c r="J5879" s="1"/>
    </row>
    <row r="5880" spans="10:10" x14ac:dyDescent="0.25">
      <c r="J5880" s="1"/>
    </row>
    <row r="5881" spans="10:10" x14ac:dyDescent="0.25">
      <c r="J5881" s="1"/>
    </row>
    <row r="5882" spans="10:10" x14ac:dyDescent="0.25">
      <c r="J5882" s="1"/>
    </row>
    <row r="5883" spans="10:10" x14ac:dyDescent="0.25">
      <c r="J5883" s="1"/>
    </row>
    <row r="5884" spans="10:10" x14ac:dyDescent="0.25">
      <c r="J5884" s="1"/>
    </row>
    <row r="5885" spans="10:10" x14ac:dyDescent="0.25">
      <c r="J5885" s="1"/>
    </row>
    <row r="5886" spans="10:10" x14ac:dyDescent="0.25">
      <c r="J5886" s="1"/>
    </row>
    <row r="5887" spans="10:10" x14ac:dyDescent="0.25">
      <c r="J5887" s="1"/>
    </row>
    <row r="5888" spans="10:10" x14ac:dyDescent="0.25">
      <c r="J5888" s="1"/>
    </row>
    <row r="5889" spans="10:10" x14ac:dyDescent="0.25">
      <c r="J5889" s="1"/>
    </row>
    <row r="5890" spans="10:10" x14ac:dyDescent="0.25">
      <c r="J5890" s="1"/>
    </row>
    <row r="5891" spans="10:10" x14ac:dyDescent="0.25">
      <c r="J5891" s="1"/>
    </row>
    <row r="5892" spans="10:10" x14ac:dyDescent="0.25">
      <c r="J5892" s="1"/>
    </row>
    <row r="5893" spans="10:10" x14ac:dyDescent="0.25">
      <c r="J5893" s="1"/>
    </row>
    <row r="5894" spans="10:10" x14ac:dyDescent="0.25">
      <c r="J5894" s="1"/>
    </row>
    <row r="5895" spans="10:10" x14ac:dyDescent="0.25">
      <c r="J5895" s="1"/>
    </row>
    <row r="5896" spans="10:10" x14ac:dyDescent="0.25">
      <c r="J5896" s="1"/>
    </row>
    <row r="5897" spans="10:10" x14ac:dyDescent="0.25">
      <c r="J5897" s="1"/>
    </row>
    <row r="5898" spans="10:10" x14ac:dyDescent="0.25">
      <c r="J5898" s="1"/>
    </row>
    <row r="5899" spans="10:10" x14ac:dyDescent="0.25">
      <c r="J5899" s="1"/>
    </row>
    <row r="5900" spans="10:10" x14ac:dyDescent="0.25">
      <c r="J5900" s="1"/>
    </row>
    <row r="5901" spans="10:10" x14ac:dyDescent="0.25">
      <c r="J5901" s="1"/>
    </row>
    <row r="5902" spans="10:10" x14ac:dyDescent="0.25">
      <c r="J5902" s="1"/>
    </row>
    <row r="5903" spans="10:10" x14ac:dyDescent="0.25">
      <c r="J5903" s="1"/>
    </row>
    <row r="5904" spans="10:10" x14ac:dyDescent="0.25">
      <c r="J5904" s="1"/>
    </row>
    <row r="5905" spans="10:10" x14ac:dyDescent="0.25">
      <c r="J5905" s="1"/>
    </row>
    <row r="5906" spans="10:10" x14ac:dyDescent="0.25">
      <c r="J5906" s="1"/>
    </row>
    <row r="5907" spans="10:10" x14ac:dyDescent="0.25">
      <c r="J5907" s="1"/>
    </row>
    <row r="5908" spans="10:10" x14ac:dyDescent="0.25">
      <c r="J5908" s="1"/>
    </row>
    <row r="5909" spans="10:10" x14ac:dyDescent="0.25">
      <c r="J5909" s="1"/>
    </row>
    <row r="5910" spans="10:10" x14ac:dyDescent="0.25">
      <c r="J5910" s="1"/>
    </row>
    <row r="5911" spans="10:10" x14ac:dyDescent="0.25">
      <c r="J5911" s="1"/>
    </row>
    <row r="5912" spans="10:10" x14ac:dyDescent="0.25">
      <c r="J5912" s="1"/>
    </row>
    <row r="5913" spans="10:10" x14ac:dyDescent="0.25">
      <c r="J5913" s="1"/>
    </row>
    <row r="5914" spans="10:10" x14ac:dyDescent="0.25">
      <c r="J5914" s="1"/>
    </row>
    <row r="5915" spans="10:10" x14ac:dyDescent="0.25">
      <c r="J5915" s="1"/>
    </row>
    <row r="5916" spans="10:10" x14ac:dyDescent="0.25">
      <c r="J5916" s="1"/>
    </row>
    <row r="5917" spans="10:10" x14ac:dyDescent="0.25">
      <c r="J5917" s="1"/>
    </row>
    <row r="5918" spans="10:10" x14ac:dyDescent="0.25">
      <c r="J5918" s="1"/>
    </row>
    <row r="5919" spans="10:10" x14ac:dyDescent="0.25">
      <c r="J5919" s="1"/>
    </row>
    <row r="5920" spans="10:10" x14ac:dyDescent="0.25">
      <c r="J5920" s="1"/>
    </row>
    <row r="5921" spans="10:10" x14ac:dyDescent="0.25">
      <c r="J5921" s="1"/>
    </row>
    <row r="5922" spans="10:10" x14ac:dyDescent="0.25">
      <c r="J5922" s="1"/>
    </row>
    <row r="5923" spans="10:10" x14ac:dyDescent="0.25">
      <c r="J5923" s="1"/>
    </row>
    <row r="5924" spans="10:10" x14ac:dyDescent="0.25">
      <c r="J5924" s="1"/>
    </row>
    <row r="5925" spans="10:10" x14ac:dyDescent="0.25">
      <c r="J5925" s="1"/>
    </row>
    <row r="5926" spans="10:10" x14ac:dyDescent="0.25">
      <c r="J5926" s="1"/>
    </row>
    <row r="5927" spans="10:10" x14ac:dyDescent="0.25">
      <c r="J5927" s="1"/>
    </row>
    <row r="5928" spans="10:10" x14ac:dyDescent="0.25">
      <c r="J5928" s="1"/>
    </row>
    <row r="5929" spans="10:10" x14ac:dyDescent="0.25">
      <c r="J5929" s="1"/>
    </row>
    <row r="5930" spans="10:10" x14ac:dyDescent="0.25">
      <c r="J5930" s="1"/>
    </row>
    <row r="5931" spans="10:10" x14ac:dyDescent="0.25">
      <c r="J5931" s="1"/>
    </row>
    <row r="5932" spans="10:10" x14ac:dyDescent="0.25">
      <c r="J5932" s="1"/>
    </row>
    <row r="5933" spans="10:10" x14ac:dyDescent="0.25">
      <c r="J5933" s="1"/>
    </row>
    <row r="5934" spans="10:10" x14ac:dyDescent="0.25">
      <c r="J5934" s="1"/>
    </row>
    <row r="5935" spans="10:10" x14ac:dyDescent="0.25">
      <c r="J5935" s="1"/>
    </row>
    <row r="5936" spans="10:10" x14ac:dyDescent="0.25">
      <c r="J5936" s="1"/>
    </row>
    <row r="5937" spans="10:10" x14ac:dyDescent="0.25">
      <c r="J5937" s="1"/>
    </row>
    <row r="5938" spans="10:10" x14ac:dyDescent="0.25">
      <c r="J5938" s="1"/>
    </row>
    <row r="5939" spans="10:10" x14ac:dyDescent="0.25">
      <c r="J5939" s="1"/>
    </row>
    <row r="5940" spans="10:10" x14ac:dyDescent="0.25">
      <c r="J5940" s="1"/>
    </row>
    <row r="5941" spans="10:10" x14ac:dyDescent="0.25">
      <c r="J5941" s="1"/>
    </row>
    <row r="5942" spans="10:10" x14ac:dyDescent="0.25">
      <c r="J5942" s="1"/>
    </row>
    <row r="5943" spans="10:10" x14ac:dyDescent="0.25">
      <c r="J5943" s="1"/>
    </row>
    <row r="5944" spans="10:10" x14ac:dyDescent="0.25">
      <c r="J5944" s="1"/>
    </row>
    <row r="5945" spans="10:10" x14ac:dyDescent="0.25">
      <c r="J5945" s="1"/>
    </row>
    <row r="5946" spans="10:10" x14ac:dyDescent="0.25">
      <c r="J5946" s="1"/>
    </row>
    <row r="5947" spans="10:10" x14ac:dyDescent="0.25">
      <c r="J5947" s="1"/>
    </row>
    <row r="5948" spans="10:10" x14ac:dyDescent="0.25">
      <c r="J5948" s="1"/>
    </row>
    <row r="5949" spans="10:10" x14ac:dyDescent="0.25">
      <c r="J5949" s="1"/>
    </row>
    <row r="5950" spans="10:10" x14ac:dyDescent="0.25">
      <c r="J5950" s="1"/>
    </row>
    <row r="5951" spans="10:10" x14ac:dyDescent="0.25">
      <c r="J5951" s="1"/>
    </row>
    <row r="5952" spans="10:10" x14ac:dyDescent="0.25">
      <c r="J5952" s="1"/>
    </row>
    <row r="5953" spans="10:10" x14ac:dyDescent="0.25">
      <c r="J5953" s="1"/>
    </row>
    <row r="5954" spans="10:10" x14ac:dyDescent="0.25">
      <c r="J5954" s="1"/>
    </row>
    <row r="5955" spans="10:10" x14ac:dyDescent="0.25">
      <c r="J5955" s="1"/>
    </row>
    <row r="5956" spans="10:10" x14ac:dyDescent="0.25">
      <c r="J5956" s="1"/>
    </row>
    <row r="5957" spans="10:10" x14ac:dyDescent="0.25">
      <c r="J5957" s="1"/>
    </row>
    <row r="5958" spans="10:10" x14ac:dyDescent="0.25">
      <c r="J5958" s="1"/>
    </row>
    <row r="5959" spans="10:10" x14ac:dyDescent="0.25">
      <c r="J5959" s="1"/>
    </row>
    <row r="5960" spans="10:10" x14ac:dyDescent="0.25">
      <c r="J5960" s="1"/>
    </row>
    <row r="5961" spans="10:10" x14ac:dyDescent="0.25">
      <c r="J5961" s="1"/>
    </row>
    <row r="5962" spans="10:10" x14ac:dyDescent="0.25">
      <c r="J5962" s="1"/>
    </row>
    <row r="5963" spans="10:10" x14ac:dyDescent="0.25">
      <c r="J5963" s="1"/>
    </row>
    <row r="5964" spans="10:10" x14ac:dyDescent="0.25">
      <c r="J5964" s="1"/>
    </row>
    <row r="5965" spans="10:10" x14ac:dyDescent="0.25">
      <c r="J5965" s="1"/>
    </row>
    <row r="5966" spans="10:10" x14ac:dyDescent="0.25">
      <c r="J5966" s="1"/>
    </row>
    <row r="5967" spans="10:10" x14ac:dyDescent="0.25">
      <c r="J5967" s="1"/>
    </row>
    <row r="5968" spans="10:10" x14ac:dyDescent="0.25">
      <c r="J5968" s="1"/>
    </row>
    <row r="5969" spans="10:10" x14ac:dyDescent="0.25">
      <c r="J5969" s="1"/>
    </row>
    <row r="5970" spans="10:10" x14ac:dyDescent="0.25">
      <c r="J5970" s="1"/>
    </row>
    <row r="5971" spans="10:10" x14ac:dyDescent="0.25">
      <c r="J5971" s="1"/>
    </row>
    <row r="5972" spans="10:10" x14ac:dyDescent="0.25">
      <c r="J5972" s="1"/>
    </row>
    <row r="5973" spans="10:10" x14ac:dyDescent="0.25">
      <c r="J5973" s="1"/>
    </row>
    <row r="5974" spans="10:10" x14ac:dyDescent="0.25">
      <c r="J5974" s="1"/>
    </row>
    <row r="5975" spans="10:10" x14ac:dyDescent="0.25">
      <c r="J5975" s="1"/>
    </row>
    <row r="5976" spans="10:10" x14ac:dyDescent="0.25">
      <c r="J5976" s="1"/>
    </row>
    <row r="5977" spans="10:10" x14ac:dyDescent="0.25">
      <c r="J5977" s="1"/>
    </row>
    <row r="5978" spans="10:10" x14ac:dyDescent="0.25">
      <c r="J5978" s="1"/>
    </row>
    <row r="5979" spans="10:10" x14ac:dyDescent="0.25">
      <c r="J5979" s="1"/>
    </row>
    <row r="5980" spans="10:10" x14ac:dyDescent="0.25">
      <c r="J5980" s="1"/>
    </row>
    <row r="5981" spans="10:10" x14ac:dyDescent="0.25">
      <c r="J5981" s="1"/>
    </row>
    <row r="5982" spans="10:10" x14ac:dyDescent="0.25">
      <c r="J5982" s="1"/>
    </row>
    <row r="5983" spans="10:10" x14ac:dyDescent="0.25">
      <c r="J5983" s="1"/>
    </row>
    <row r="5984" spans="10:10" x14ac:dyDescent="0.25">
      <c r="J5984" s="1"/>
    </row>
    <row r="5985" spans="10:10" x14ac:dyDescent="0.25">
      <c r="J5985" s="1"/>
    </row>
    <row r="5986" spans="10:10" x14ac:dyDescent="0.25">
      <c r="J5986" s="1"/>
    </row>
    <row r="5987" spans="10:10" x14ac:dyDescent="0.25">
      <c r="J5987" s="1"/>
    </row>
    <row r="5988" spans="10:10" x14ac:dyDescent="0.25">
      <c r="J5988" s="1"/>
    </row>
    <row r="5989" spans="10:10" x14ac:dyDescent="0.25">
      <c r="J5989" s="1"/>
    </row>
    <row r="5990" spans="10:10" x14ac:dyDescent="0.25">
      <c r="J5990" s="1"/>
    </row>
    <row r="5991" spans="10:10" x14ac:dyDescent="0.25">
      <c r="J5991" s="1"/>
    </row>
    <row r="5992" spans="10:10" x14ac:dyDescent="0.25">
      <c r="J5992" s="1"/>
    </row>
    <row r="5993" spans="10:10" x14ac:dyDescent="0.25">
      <c r="J5993" s="1"/>
    </row>
    <row r="5994" spans="10:10" x14ac:dyDescent="0.25">
      <c r="J5994" s="1"/>
    </row>
    <row r="5995" spans="10:10" x14ac:dyDescent="0.25">
      <c r="J5995" s="1"/>
    </row>
    <row r="5996" spans="10:10" x14ac:dyDescent="0.25">
      <c r="J5996" s="1"/>
    </row>
    <row r="5997" spans="10:10" x14ac:dyDescent="0.25">
      <c r="J5997" s="1"/>
    </row>
    <row r="5998" spans="10:10" x14ac:dyDescent="0.25">
      <c r="J5998" s="1"/>
    </row>
    <row r="5999" spans="10:10" x14ac:dyDescent="0.25">
      <c r="J5999" s="1"/>
    </row>
    <row r="6000" spans="10:10" x14ac:dyDescent="0.25">
      <c r="J6000" s="1"/>
    </row>
    <row r="6001" spans="10:10" x14ac:dyDescent="0.25">
      <c r="J6001" s="1"/>
    </row>
    <row r="6002" spans="10:10" x14ac:dyDescent="0.25">
      <c r="J6002" s="1"/>
    </row>
    <row r="6003" spans="10:10" x14ac:dyDescent="0.25">
      <c r="J6003" s="1"/>
    </row>
    <row r="6004" spans="10:10" x14ac:dyDescent="0.25">
      <c r="J6004" s="1"/>
    </row>
    <row r="6005" spans="10:10" x14ac:dyDescent="0.25">
      <c r="J6005" s="1"/>
    </row>
    <row r="6006" spans="10:10" x14ac:dyDescent="0.25">
      <c r="J6006" s="1"/>
    </row>
    <row r="6007" spans="10:10" x14ac:dyDescent="0.25">
      <c r="J6007" s="1"/>
    </row>
    <row r="6008" spans="10:10" x14ac:dyDescent="0.25">
      <c r="J6008" s="1"/>
    </row>
    <row r="6009" spans="10:10" x14ac:dyDescent="0.25">
      <c r="J6009" s="1"/>
    </row>
    <row r="6010" spans="10:10" x14ac:dyDescent="0.25">
      <c r="J6010" s="1"/>
    </row>
    <row r="6011" spans="10:10" x14ac:dyDescent="0.25">
      <c r="J6011" s="1"/>
    </row>
    <row r="6012" spans="10:10" x14ac:dyDescent="0.25">
      <c r="J6012" s="1"/>
    </row>
    <row r="6013" spans="10:10" x14ac:dyDescent="0.25">
      <c r="J6013" s="1"/>
    </row>
    <row r="6014" spans="10:10" x14ac:dyDescent="0.25">
      <c r="J6014" s="1"/>
    </row>
    <row r="6015" spans="10:10" x14ac:dyDescent="0.25">
      <c r="J6015" s="1"/>
    </row>
    <row r="6016" spans="10:10" x14ac:dyDescent="0.25">
      <c r="J6016" s="1"/>
    </row>
    <row r="6017" spans="10:10" x14ac:dyDescent="0.25">
      <c r="J6017" s="1"/>
    </row>
    <row r="6018" spans="10:10" x14ac:dyDescent="0.25">
      <c r="J6018" s="1"/>
    </row>
    <row r="6019" spans="10:10" x14ac:dyDescent="0.25">
      <c r="J6019" s="1"/>
    </row>
    <row r="6020" spans="10:10" x14ac:dyDescent="0.25">
      <c r="J6020" s="1"/>
    </row>
    <row r="6021" spans="10:10" x14ac:dyDescent="0.25">
      <c r="J6021" s="1"/>
    </row>
    <row r="6022" spans="10:10" x14ac:dyDescent="0.25">
      <c r="J6022" s="1"/>
    </row>
    <row r="6023" spans="10:10" x14ac:dyDescent="0.25">
      <c r="J6023" s="1"/>
    </row>
    <row r="6024" spans="10:10" x14ac:dyDescent="0.25">
      <c r="J6024" s="1"/>
    </row>
    <row r="6025" spans="10:10" x14ac:dyDescent="0.25">
      <c r="J6025" s="1"/>
    </row>
    <row r="6026" spans="10:10" x14ac:dyDescent="0.25">
      <c r="J6026" s="1"/>
    </row>
    <row r="6027" spans="10:10" x14ac:dyDescent="0.25">
      <c r="J6027" s="1"/>
    </row>
    <row r="6028" spans="10:10" x14ac:dyDescent="0.25">
      <c r="J6028" s="1"/>
    </row>
    <row r="6029" spans="10:10" x14ac:dyDescent="0.25">
      <c r="J6029" s="1"/>
    </row>
    <row r="6030" spans="10:10" x14ac:dyDescent="0.25">
      <c r="J6030" s="1"/>
    </row>
    <row r="6031" spans="10:10" x14ac:dyDescent="0.25">
      <c r="J6031" s="1"/>
    </row>
    <row r="6032" spans="10:10" x14ac:dyDescent="0.25">
      <c r="J6032" s="1"/>
    </row>
    <row r="6033" spans="10:10" x14ac:dyDescent="0.25">
      <c r="J6033" s="1"/>
    </row>
    <row r="6034" spans="10:10" x14ac:dyDescent="0.25">
      <c r="J6034" s="1"/>
    </row>
    <row r="6035" spans="10:10" x14ac:dyDescent="0.25">
      <c r="J6035" s="1"/>
    </row>
    <row r="6036" spans="10:10" x14ac:dyDescent="0.25">
      <c r="J6036" s="1"/>
    </row>
    <row r="6037" spans="10:10" x14ac:dyDescent="0.25">
      <c r="J6037" s="1"/>
    </row>
    <row r="6038" spans="10:10" x14ac:dyDescent="0.25">
      <c r="J6038" s="1"/>
    </row>
    <row r="6039" spans="10:10" x14ac:dyDescent="0.25">
      <c r="J6039" s="1"/>
    </row>
    <row r="6040" spans="10:10" x14ac:dyDescent="0.25">
      <c r="J6040" s="1"/>
    </row>
    <row r="6041" spans="10:10" x14ac:dyDescent="0.25">
      <c r="J6041" s="1"/>
    </row>
    <row r="6042" spans="10:10" x14ac:dyDescent="0.25">
      <c r="J6042" s="1"/>
    </row>
    <row r="6043" spans="10:10" x14ac:dyDescent="0.25">
      <c r="J6043" s="1"/>
    </row>
    <row r="6044" spans="10:10" x14ac:dyDescent="0.25">
      <c r="J6044" s="1"/>
    </row>
    <row r="6045" spans="10:10" x14ac:dyDescent="0.25">
      <c r="J6045" s="1"/>
    </row>
    <row r="6046" spans="10:10" x14ac:dyDescent="0.25">
      <c r="J6046" s="1"/>
    </row>
    <row r="6047" spans="10:10" x14ac:dyDescent="0.25">
      <c r="J6047" s="1"/>
    </row>
    <row r="6048" spans="10:10" x14ac:dyDescent="0.25">
      <c r="J6048" s="1"/>
    </row>
    <row r="6049" spans="10:10" x14ac:dyDescent="0.25">
      <c r="J6049" s="1"/>
    </row>
    <row r="6050" spans="10:10" x14ac:dyDescent="0.25">
      <c r="J6050" s="1"/>
    </row>
    <row r="6051" spans="10:10" x14ac:dyDescent="0.25">
      <c r="J6051" s="1"/>
    </row>
    <row r="6052" spans="10:10" x14ac:dyDescent="0.25">
      <c r="J6052" s="1"/>
    </row>
    <row r="6053" spans="10:10" x14ac:dyDescent="0.25">
      <c r="J6053" s="1"/>
    </row>
    <row r="6054" spans="10:10" x14ac:dyDescent="0.25">
      <c r="J6054" s="1"/>
    </row>
    <row r="6055" spans="10:10" x14ac:dyDescent="0.25">
      <c r="J6055" s="1"/>
    </row>
    <row r="6056" spans="10:10" x14ac:dyDescent="0.25">
      <c r="J6056" s="1"/>
    </row>
    <row r="6057" spans="10:10" x14ac:dyDescent="0.25">
      <c r="J6057" s="1"/>
    </row>
    <row r="6058" spans="10:10" x14ac:dyDescent="0.25">
      <c r="J6058" s="1"/>
    </row>
    <row r="6059" spans="10:10" x14ac:dyDescent="0.25">
      <c r="J6059" s="1"/>
    </row>
    <row r="6060" spans="10:10" x14ac:dyDescent="0.25">
      <c r="J6060" s="1"/>
    </row>
    <row r="6061" spans="10:10" x14ac:dyDescent="0.25">
      <c r="J6061" s="1"/>
    </row>
    <row r="6062" spans="10:10" x14ac:dyDescent="0.25">
      <c r="J6062" s="1"/>
    </row>
    <row r="6063" spans="10:10" x14ac:dyDescent="0.25">
      <c r="J6063" s="1"/>
    </row>
    <row r="6064" spans="10:10" x14ac:dyDescent="0.25">
      <c r="J6064" s="1"/>
    </row>
    <row r="6065" spans="10:10" x14ac:dyDescent="0.25">
      <c r="J6065" s="1"/>
    </row>
    <row r="6066" spans="10:10" x14ac:dyDescent="0.25">
      <c r="J6066" s="1"/>
    </row>
    <row r="6067" spans="10:10" x14ac:dyDescent="0.25">
      <c r="J6067" s="1"/>
    </row>
    <row r="6068" spans="10:10" x14ac:dyDescent="0.25">
      <c r="J6068" s="1"/>
    </row>
    <row r="6069" spans="10:10" x14ac:dyDescent="0.25">
      <c r="J6069" s="1"/>
    </row>
    <row r="6070" spans="10:10" x14ac:dyDescent="0.25">
      <c r="J6070" s="1"/>
    </row>
    <row r="6071" spans="10:10" x14ac:dyDescent="0.25">
      <c r="J6071" s="1"/>
    </row>
    <row r="6072" spans="10:10" x14ac:dyDescent="0.25">
      <c r="J6072" s="1"/>
    </row>
    <row r="6073" spans="10:10" x14ac:dyDescent="0.25">
      <c r="J6073" s="1"/>
    </row>
    <row r="6074" spans="10:10" x14ac:dyDescent="0.25">
      <c r="J6074" s="1"/>
    </row>
    <row r="6075" spans="10:10" x14ac:dyDescent="0.25">
      <c r="J6075" s="1"/>
    </row>
    <row r="6076" spans="10:10" x14ac:dyDescent="0.25">
      <c r="J6076" s="1"/>
    </row>
    <row r="6077" spans="10:10" x14ac:dyDescent="0.25">
      <c r="J6077" s="1"/>
    </row>
    <row r="6078" spans="10:10" x14ac:dyDescent="0.25">
      <c r="J6078" s="1"/>
    </row>
    <row r="6079" spans="10:10" x14ac:dyDescent="0.25">
      <c r="J6079" s="1"/>
    </row>
    <row r="6080" spans="10:10" x14ac:dyDescent="0.25">
      <c r="J6080" s="1"/>
    </row>
    <row r="6081" spans="10:10" x14ac:dyDescent="0.25">
      <c r="J6081" s="1"/>
    </row>
    <row r="6082" spans="10:10" x14ac:dyDescent="0.25">
      <c r="J6082" s="1"/>
    </row>
    <row r="6083" spans="10:10" x14ac:dyDescent="0.25">
      <c r="J6083" s="1"/>
    </row>
    <row r="6084" spans="10:10" x14ac:dyDescent="0.25">
      <c r="J6084" s="1"/>
    </row>
    <row r="6085" spans="10:10" x14ac:dyDescent="0.25">
      <c r="J6085" s="1"/>
    </row>
    <row r="6086" spans="10:10" x14ac:dyDescent="0.25">
      <c r="J6086" s="1"/>
    </row>
    <row r="6087" spans="10:10" x14ac:dyDescent="0.25">
      <c r="J6087" s="1"/>
    </row>
    <row r="6088" spans="10:10" x14ac:dyDescent="0.25">
      <c r="J6088" s="1"/>
    </row>
    <row r="6089" spans="10:10" x14ac:dyDescent="0.25">
      <c r="J6089" s="1"/>
    </row>
    <row r="6090" spans="10:10" x14ac:dyDescent="0.25">
      <c r="J6090" s="1"/>
    </row>
    <row r="6091" spans="10:10" x14ac:dyDescent="0.25">
      <c r="J6091" s="1"/>
    </row>
    <row r="6092" spans="10:10" x14ac:dyDescent="0.25">
      <c r="J6092" s="1"/>
    </row>
    <row r="6093" spans="10:10" x14ac:dyDescent="0.25">
      <c r="J6093" s="1"/>
    </row>
    <row r="6094" spans="10:10" x14ac:dyDescent="0.25">
      <c r="J6094" s="1"/>
    </row>
    <row r="6095" spans="10:10" x14ac:dyDescent="0.25">
      <c r="J6095" s="1"/>
    </row>
    <row r="6096" spans="10:10" x14ac:dyDescent="0.25">
      <c r="J6096" s="1"/>
    </row>
    <row r="6097" spans="10:10" x14ac:dyDescent="0.25">
      <c r="J6097" s="1"/>
    </row>
    <row r="6098" spans="10:10" x14ac:dyDescent="0.25">
      <c r="J6098" s="1"/>
    </row>
    <row r="6099" spans="10:10" x14ac:dyDescent="0.25">
      <c r="J6099" s="1"/>
    </row>
    <row r="6100" spans="10:10" x14ac:dyDescent="0.25">
      <c r="J6100" s="1"/>
    </row>
    <row r="6101" spans="10:10" x14ac:dyDescent="0.25">
      <c r="J6101" s="1"/>
    </row>
    <row r="6102" spans="10:10" x14ac:dyDescent="0.25">
      <c r="J6102" s="1"/>
    </row>
    <row r="6103" spans="10:10" x14ac:dyDescent="0.25">
      <c r="J6103" s="1"/>
    </row>
    <row r="6104" spans="10:10" x14ac:dyDescent="0.25">
      <c r="J6104" s="1"/>
    </row>
    <row r="6105" spans="10:10" x14ac:dyDescent="0.25">
      <c r="J6105" s="1"/>
    </row>
    <row r="6106" spans="10:10" x14ac:dyDescent="0.25">
      <c r="J6106" s="1"/>
    </row>
    <row r="6107" spans="10:10" x14ac:dyDescent="0.25">
      <c r="J6107" s="1"/>
    </row>
    <row r="6108" spans="10:10" x14ac:dyDescent="0.25">
      <c r="J6108" s="1"/>
    </row>
    <row r="6109" spans="10:10" x14ac:dyDescent="0.25">
      <c r="J6109" s="1"/>
    </row>
    <row r="6110" spans="10:10" x14ac:dyDescent="0.25">
      <c r="J6110" s="1"/>
    </row>
    <row r="6111" spans="10:10" x14ac:dyDescent="0.25">
      <c r="J6111" s="1"/>
    </row>
    <row r="6112" spans="10:10" x14ac:dyDescent="0.25">
      <c r="J6112" s="1"/>
    </row>
    <row r="6113" spans="10:10" x14ac:dyDescent="0.25">
      <c r="J6113" s="1"/>
    </row>
    <row r="6114" spans="10:10" x14ac:dyDescent="0.25">
      <c r="J6114" s="1"/>
    </row>
    <row r="6115" spans="10:10" x14ac:dyDescent="0.25">
      <c r="J6115" s="1"/>
    </row>
    <row r="6116" spans="10:10" x14ac:dyDescent="0.25">
      <c r="J6116" s="1"/>
    </row>
    <row r="6117" spans="10:10" x14ac:dyDescent="0.25">
      <c r="J6117" s="1"/>
    </row>
    <row r="6118" spans="10:10" x14ac:dyDescent="0.25">
      <c r="J6118" s="1"/>
    </row>
    <row r="6119" spans="10:10" x14ac:dyDescent="0.25">
      <c r="J6119" s="1"/>
    </row>
    <row r="6120" spans="10:10" x14ac:dyDescent="0.25">
      <c r="J6120" s="1"/>
    </row>
    <row r="6121" spans="10:10" x14ac:dyDescent="0.25">
      <c r="J6121" s="1"/>
    </row>
    <row r="6122" spans="10:10" x14ac:dyDescent="0.25">
      <c r="J6122" s="1"/>
    </row>
    <row r="6123" spans="10:10" x14ac:dyDescent="0.25">
      <c r="J6123" s="1"/>
    </row>
    <row r="6124" spans="10:10" x14ac:dyDescent="0.25">
      <c r="J6124" s="1"/>
    </row>
    <row r="6125" spans="10:10" x14ac:dyDescent="0.25">
      <c r="J6125" s="1"/>
    </row>
    <row r="6126" spans="10:10" x14ac:dyDescent="0.25">
      <c r="J6126" s="1"/>
    </row>
    <row r="6127" spans="10:10" x14ac:dyDescent="0.25">
      <c r="J6127" s="1"/>
    </row>
    <row r="6128" spans="10:10" x14ac:dyDescent="0.25">
      <c r="J6128" s="1"/>
    </row>
    <row r="6129" spans="10:10" x14ac:dyDescent="0.25">
      <c r="J6129" s="1"/>
    </row>
    <row r="6130" spans="10:10" x14ac:dyDescent="0.25">
      <c r="J6130" s="1"/>
    </row>
    <row r="6131" spans="10:10" x14ac:dyDescent="0.25">
      <c r="J6131" s="1"/>
    </row>
    <row r="6132" spans="10:10" x14ac:dyDescent="0.25">
      <c r="J6132" s="1"/>
    </row>
    <row r="6133" spans="10:10" x14ac:dyDescent="0.25">
      <c r="J6133" s="1"/>
    </row>
    <row r="6134" spans="10:10" x14ac:dyDescent="0.25">
      <c r="J6134" s="1"/>
    </row>
    <row r="6135" spans="10:10" x14ac:dyDescent="0.25">
      <c r="J6135" s="1"/>
    </row>
    <row r="6136" spans="10:10" x14ac:dyDescent="0.25">
      <c r="J6136" s="1"/>
    </row>
    <row r="6137" spans="10:10" x14ac:dyDescent="0.25">
      <c r="J6137" s="1"/>
    </row>
    <row r="6138" spans="10:10" x14ac:dyDescent="0.25">
      <c r="J6138" s="1"/>
    </row>
    <row r="6139" spans="10:10" x14ac:dyDescent="0.25">
      <c r="J6139" s="1"/>
    </row>
    <row r="6140" spans="10:10" x14ac:dyDescent="0.25">
      <c r="J6140" s="1"/>
    </row>
    <row r="6141" spans="10:10" x14ac:dyDescent="0.25">
      <c r="J6141" s="1"/>
    </row>
    <row r="6142" spans="10:10" x14ac:dyDescent="0.25">
      <c r="J6142" s="1"/>
    </row>
    <row r="6143" spans="10:10" x14ac:dyDescent="0.25">
      <c r="J6143" s="1"/>
    </row>
    <row r="6144" spans="10:10" x14ac:dyDescent="0.25">
      <c r="J6144" s="1"/>
    </row>
    <row r="6145" spans="10:10" x14ac:dyDescent="0.25">
      <c r="J6145" s="1"/>
    </row>
    <row r="6146" spans="10:10" x14ac:dyDescent="0.25">
      <c r="J6146" s="1"/>
    </row>
    <row r="6147" spans="10:10" x14ac:dyDescent="0.25">
      <c r="J6147" s="1"/>
    </row>
    <row r="6148" spans="10:10" x14ac:dyDescent="0.25">
      <c r="J6148" s="1"/>
    </row>
    <row r="6149" spans="10:10" x14ac:dyDescent="0.25">
      <c r="J6149" s="1"/>
    </row>
    <row r="6150" spans="10:10" x14ac:dyDescent="0.25">
      <c r="J6150" s="1"/>
    </row>
    <row r="6151" spans="10:10" x14ac:dyDescent="0.25">
      <c r="J6151" s="1"/>
    </row>
    <row r="6152" spans="10:10" x14ac:dyDescent="0.25">
      <c r="J6152" s="1"/>
    </row>
    <row r="6153" spans="10:10" x14ac:dyDescent="0.25">
      <c r="J6153" s="1"/>
    </row>
    <row r="6154" spans="10:10" x14ac:dyDescent="0.25">
      <c r="J6154" s="1"/>
    </row>
    <row r="6155" spans="10:10" x14ac:dyDescent="0.25">
      <c r="J6155" s="1"/>
    </row>
    <row r="6156" spans="10:10" x14ac:dyDescent="0.25">
      <c r="J6156" s="1"/>
    </row>
    <row r="6157" spans="10:10" x14ac:dyDescent="0.25">
      <c r="J6157" s="1"/>
    </row>
    <row r="6158" spans="10:10" x14ac:dyDescent="0.25">
      <c r="J6158" s="1"/>
    </row>
    <row r="6159" spans="10:10" x14ac:dyDescent="0.25">
      <c r="J6159" s="1"/>
    </row>
    <row r="6160" spans="10:10" x14ac:dyDescent="0.25">
      <c r="J6160" s="1"/>
    </row>
    <row r="6161" spans="10:10" x14ac:dyDescent="0.25">
      <c r="J6161" s="1"/>
    </row>
    <row r="6162" spans="10:10" x14ac:dyDescent="0.25">
      <c r="J6162" s="1"/>
    </row>
    <row r="6163" spans="10:10" x14ac:dyDescent="0.25">
      <c r="J6163" s="1"/>
    </row>
    <row r="6164" spans="10:10" x14ac:dyDescent="0.25">
      <c r="J6164" s="1"/>
    </row>
    <row r="6165" spans="10:10" x14ac:dyDescent="0.25">
      <c r="J6165" s="1"/>
    </row>
    <row r="6166" spans="10:10" x14ac:dyDescent="0.25">
      <c r="J6166" s="1"/>
    </row>
    <row r="6167" spans="10:10" x14ac:dyDescent="0.25">
      <c r="J6167" s="1"/>
    </row>
    <row r="6168" spans="10:10" x14ac:dyDescent="0.25">
      <c r="J6168" s="1"/>
    </row>
    <row r="6169" spans="10:10" x14ac:dyDescent="0.25">
      <c r="J6169" s="1"/>
    </row>
    <row r="6170" spans="10:10" x14ac:dyDescent="0.25">
      <c r="J6170" s="1"/>
    </row>
    <row r="6171" spans="10:10" x14ac:dyDescent="0.25">
      <c r="J6171" s="1"/>
    </row>
    <row r="6172" spans="10:10" x14ac:dyDescent="0.25">
      <c r="J6172" s="1"/>
    </row>
    <row r="6173" spans="10:10" x14ac:dyDescent="0.25">
      <c r="J6173" s="1"/>
    </row>
    <row r="6174" spans="10:10" x14ac:dyDescent="0.25">
      <c r="J6174" s="1"/>
    </row>
    <row r="6175" spans="10:10" x14ac:dyDescent="0.25">
      <c r="J6175" s="1"/>
    </row>
    <row r="6176" spans="10:10" x14ac:dyDescent="0.25">
      <c r="J6176" s="1"/>
    </row>
    <row r="6177" spans="10:10" x14ac:dyDescent="0.25">
      <c r="J6177" s="1"/>
    </row>
    <row r="6178" spans="10:10" x14ac:dyDescent="0.25">
      <c r="J6178" s="1"/>
    </row>
    <row r="6179" spans="10:10" x14ac:dyDescent="0.25">
      <c r="J6179" s="1"/>
    </row>
    <row r="6180" spans="10:10" x14ac:dyDescent="0.25">
      <c r="J6180" s="1"/>
    </row>
    <row r="6181" spans="10:10" x14ac:dyDescent="0.25">
      <c r="J6181" s="1"/>
    </row>
    <row r="6182" spans="10:10" x14ac:dyDescent="0.25">
      <c r="J6182" s="1"/>
    </row>
    <row r="6183" spans="10:10" x14ac:dyDescent="0.25">
      <c r="J6183" s="1"/>
    </row>
    <row r="6184" spans="10:10" x14ac:dyDescent="0.25">
      <c r="J6184" s="1"/>
    </row>
    <row r="6185" spans="10:10" x14ac:dyDescent="0.25">
      <c r="J6185" s="1"/>
    </row>
    <row r="6186" spans="10:10" x14ac:dyDescent="0.25">
      <c r="J6186" s="1"/>
    </row>
    <row r="6187" spans="10:10" x14ac:dyDescent="0.25">
      <c r="J6187" s="1"/>
    </row>
    <row r="6188" spans="10:10" x14ac:dyDescent="0.25">
      <c r="J6188" s="1"/>
    </row>
    <row r="6189" spans="10:10" x14ac:dyDescent="0.25">
      <c r="J6189" s="1"/>
    </row>
    <row r="6190" spans="10:10" x14ac:dyDescent="0.25">
      <c r="J6190" s="1"/>
    </row>
    <row r="6191" spans="10:10" x14ac:dyDescent="0.25">
      <c r="J6191" s="1"/>
    </row>
    <row r="6192" spans="10:10" x14ac:dyDescent="0.25">
      <c r="J6192" s="1"/>
    </row>
    <row r="6193" spans="10:10" x14ac:dyDescent="0.25">
      <c r="J6193" s="1"/>
    </row>
    <row r="6194" spans="10:10" x14ac:dyDescent="0.25">
      <c r="J6194" s="1"/>
    </row>
    <row r="6195" spans="10:10" x14ac:dyDescent="0.25">
      <c r="J6195" s="1"/>
    </row>
    <row r="6196" spans="10:10" x14ac:dyDescent="0.25">
      <c r="J6196" s="1"/>
    </row>
    <row r="6197" spans="10:10" x14ac:dyDescent="0.25">
      <c r="J6197" s="1"/>
    </row>
    <row r="6198" spans="10:10" x14ac:dyDescent="0.25">
      <c r="J6198" s="1"/>
    </row>
    <row r="6199" spans="10:10" x14ac:dyDescent="0.25">
      <c r="J6199" s="1"/>
    </row>
    <row r="6200" spans="10:10" x14ac:dyDescent="0.25">
      <c r="J6200" s="1"/>
    </row>
    <row r="6201" spans="10:10" x14ac:dyDescent="0.25">
      <c r="J6201" s="1"/>
    </row>
    <row r="6202" spans="10:10" x14ac:dyDescent="0.25">
      <c r="J6202" s="1"/>
    </row>
    <row r="6203" spans="10:10" x14ac:dyDescent="0.25">
      <c r="J6203" s="1"/>
    </row>
    <row r="6204" spans="10:10" x14ac:dyDescent="0.25">
      <c r="J6204" s="1"/>
    </row>
    <row r="6205" spans="10:10" x14ac:dyDescent="0.25">
      <c r="J6205" s="1"/>
    </row>
    <row r="6206" spans="10:10" x14ac:dyDescent="0.25">
      <c r="J6206" s="1"/>
    </row>
    <row r="6207" spans="10:10" x14ac:dyDescent="0.25">
      <c r="J6207" s="1"/>
    </row>
    <row r="6208" spans="10:10" x14ac:dyDescent="0.25">
      <c r="J6208" s="1"/>
    </row>
    <row r="6209" spans="10:10" x14ac:dyDescent="0.25">
      <c r="J6209" s="1"/>
    </row>
    <row r="6210" spans="10:10" x14ac:dyDescent="0.25">
      <c r="J6210" s="1"/>
    </row>
    <row r="6211" spans="10:10" x14ac:dyDescent="0.25">
      <c r="J6211" s="1"/>
    </row>
    <row r="6212" spans="10:10" x14ac:dyDescent="0.25">
      <c r="J6212" s="1"/>
    </row>
    <row r="6213" spans="10:10" x14ac:dyDescent="0.25">
      <c r="J6213" s="1"/>
    </row>
    <row r="6214" spans="10:10" x14ac:dyDescent="0.25">
      <c r="J6214" s="1"/>
    </row>
    <row r="6215" spans="10:10" x14ac:dyDescent="0.25">
      <c r="J6215" s="1"/>
    </row>
    <row r="6216" spans="10:10" x14ac:dyDescent="0.25">
      <c r="J6216" s="1"/>
    </row>
    <row r="6217" spans="10:10" x14ac:dyDescent="0.25">
      <c r="J6217" s="1"/>
    </row>
    <row r="6218" spans="10:10" x14ac:dyDescent="0.25">
      <c r="J6218" s="1"/>
    </row>
    <row r="6219" spans="10:10" x14ac:dyDescent="0.25">
      <c r="J6219" s="1"/>
    </row>
    <row r="6220" spans="10:10" x14ac:dyDescent="0.25">
      <c r="J6220" s="1"/>
    </row>
    <row r="6221" spans="10:10" x14ac:dyDescent="0.25">
      <c r="J6221" s="1"/>
    </row>
    <row r="6222" spans="10:10" x14ac:dyDescent="0.25">
      <c r="J6222" s="1"/>
    </row>
    <row r="6223" spans="10:10" x14ac:dyDescent="0.25">
      <c r="J6223" s="1"/>
    </row>
    <row r="6224" spans="10:10" x14ac:dyDescent="0.25">
      <c r="J6224" s="1"/>
    </row>
    <row r="6225" spans="10:10" x14ac:dyDescent="0.25">
      <c r="J6225" s="1"/>
    </row>
    <row r="6226" spans="10:10" x14ac:dyDescent="0.25">
      <c r="J6226" s="1"/>
    </row>
    <row r="6227" spans="10:10" x14ac:dyDescent="0.25">
      <c r="J6227" s="1"/>
    </row>
    <row r="6228" spans="10:10" x14ac:dyDescent="0.25">
      <c r="J6228" s="1"/>
    </row>
    <row r="6229" spans="10:10" x14ac:dyDescent="0.25">
      <c r="J6229" s="1"/>
    </row>
    <row r="6230" spans="10:10" x14ac:dyDescent="0.25">
      <c r="J6230" s="1"/>
    </row>
    <row r="6231" spans="10:10" x14ac:dyDescent="0.25">
      <c r="J6231" s="1"/>
    </row>
    <row r="6232" spans="10:10" x14ac:dyDescent="0.25">
      <c r="J6232" s="1"/>
    </row>
    <row r="6233" spans="10:10" x14ac:dyDescent="0.25">
      <c r="J6233" s="1"/>
    </row>
    <row r="6234" spans="10:10" x14ac:dyDescent="0.25">
      <c r="J6234" s="1"/>
    </row>
    <row r="6235" spans="10:10" x14ac:dyDescent="0.25">
      <c r="J6235" s="1"/>
    </row>
    <row r="6236" spans="10:10" x14ac:dyDescent="0.25">
      <c r="J6236" s="1"/>
    </row>
    <row r="6237" spans="10:10" x14ac:dyDescent="0.25">
      <c r="J6237" s="1"/>
    </row>
    <row r="6238" spans="10:10" x14ac:dyDescent="0.25">
      <c r="J6238" s="1"/>
    </row>
    <row r="6239" spans="10:10" x14ac:dyDescent="0.25">
      <c r="J6239" s="1"/>
    </row>
    <row r="6240" spans="10:10" x14ac:dyDescent="0.25">
      <c r="J6240" s="1"/>
    </row>
    <row r="6241" spans="10:10" x14ac:dyDescent="0.25">
      <c r="J6241" s="1"/>
    </row>
    <row r="6242" spans="10:10" x14ac:dyDescent="0.25">
      <c r="J6242" s="1"/>
    </row>
    <row r="6243" spans="10:10" x14ac:dyDescent="0.25">
      <c r="J6243" s="1"/>
    </row>
    <row r="6244" spans="10:10" x14ac:dyDescent="0.25">
      <c r="J6244" s="1"/>
    </row>
    <row r="6245" spans="10:10" x14ac:dyDescent="0.25">
      <c r="J6245" s="1"/>
    </row>
    <row r="6246" spans="10:10" x14ac:dyDescent="0.25">
      <c r="J6246" s="1"/>
    </row>
    <row r="6247" spans="10:10" x14ac:dyDescent="0.25">
      <c r="J6247" s="1"/>
    </row>
    <row r="6248" spans="10:10" x14ac:dyDescent="0.25">
      <c r="J6248" s="1"/>
    </row>
    <row r="6249" spans="10:10" x14ac:dyDescent="0.25">
      <c r="J6249" s="1"/>
    </row>
    <row r="6250" spans="10:10" x14ac:dyDescent="0.25">
      <c r="J6250" s="1"/>
    </row>
    <row r="6251" spans="10:10" x14ac:dyDescent="0.25">
      <c r="J6251" s="1"/>
    </row>
    <row r="6252" spans="10:10" x14ac:dyDescent="0.25">
      <c r="J6252" s="1"/>
    </row>
    <row r="6253" spans="10:10" x14ac:dyDescent="0.25">
      <c r="J6253" s="1"/>
    </row>
    <row r="6254" spans="10:10" x14ac:dyDescent="0.25">
      <c r="J6254" s="1"/>
    </row>
    <row r="6255" spans="10:10" x14ac:dyDescent="0.25">
      <c r="J6255" s="1"/>
    </row>
    <row r="6256" spans="10:10" x14ac:dyDescent="0.25">
      <c r="J6256" s="1"/>
    </row>
    <row r="6257" spans="10:10" x14ac:dyDescent="0.25">
      <c r="J6257" s="1"/>
    </row>
    <row r="6258" spans="10:10" x14ac:dyDescent="0.25">
      <c r="J6258" s="1"/>
    </row>
    <row r="6259" spans="10:10" x14ac:dyDescent="0.25">
      <c r="J6259" s="1"/>
    </row>
    <row r="6260" spans="10:10" x14ac:dyDescent="0.25">
      <c r="J6260" s="1"/>
    </row>
    <row r="6261" spans="10:10" x14ac:dyDescent="0.25">
      <c r="J6261" s="1"/>
    </row>
    <row r="6262" spans="10:10" x14ac:dyDescent="0.25">
      <c r="J6262" s="1"/>
    </row>
    <row r="6263" spans="10:10" x14ac:dyDescent="0.25">
      <c r="J6263" s="1"/>
    </row>
    <row r="6264" spans="10:10" x14ac:dyDescent="0.25">
      <c r="J6264" s="1"/>
    </row>
    <row r="6265" spans="10:10" x14ac:dyDescent="0.25">
      <c r="J6265" s="1"/>
    </row>
    <row r="6266" spans="10:10" x14ac:dyDescent="0.25">
      <c r="J6266" s="1"/>
    </row>
    <row r="6267" spans="10:10" x14ac:dyDescent="0.25">
      <c r="J6267" s="1"/>
    </row>
    <row r="6268" spans="10:10" x14ac:dyDescent="0.25">
      <c r="J6268" s="1"/>
    </row>
    <row r="6269" spans="10:10" x14ac:dyDescent="0.25">
      <c r="J6269" s="1"/>
    </row>
    <row r="6270" spans="10:10" x14ac:dyDescent="0.25">
      <c r="J6270" s="1"/>
    </row>
    <row r="6271" spans="10:10" x14ac:dyDescent="0.25">
      <c r="J6271" s="1"/>
    </row>
    <row r="6272" spans="10:10" x14ac:dyDescent="0.25">
      <c r="J6272" s="1"/>
    </row>
    <row r="6273" spans="10:10" x14ac:dyDescent="0.25">
      <c r="J6273" s="1"/>
    </row>
    <row r="6274" spans="10:10" x14ac:dyDescent="0.25">
      <c r="J6274" s="1"/>
    </row>
    <row r="6275" spans="10:10" x14ac:dyDescent="0.25">
      <c r="J6275" s="1"/>
    </row>
    <row r="6276" spans="10:10" x14ac:dyDescent="0.25">
      <c r="J6276" s="1"/>
    </row>
    <row r="6277" spans="10:10" x14ac:dyDescent="0.25">
      <c r="J6277" s="1"/>
    </row>
    <row r="6278" spans="10:10" x14ac:dyDescent="0.25">
      <c r="J6278" s="1"/>
    </row>
    <row r="6279" spans="10:10" x14ac:dyDescent="0.25">
      <c r="J6279" s="1"/>
    </row>
    <row r="6280" spans="10:10" x14ac:dyDescent="0.25">
      <c r="J6280" s="1"/>
    </row>
    <row r="6281" spans="10:10" x14ac:dyDescent="0.25">
      <c r="J6281" s="1"/>
    </row>
    <row r="6282" spans="10:10" x14ac:dyDescent="0.25">
      <c r="J6282" s="1"/>
    </row>
    <row r="6283" spans="10:10" x14ac:dyDescent="0.25">
      <c r="J6283" s="1"/>
    </row>
    <row r="6284" spans="10:10" x14ac:dyDescent="0.25">
      <c r="J6284" s="1"/>
    </row>
    <row r="6285" spans="10:10" x14ac:dyDescent="0.25">
      <c r="J6285" s="1"/>
    </row>
    <row r="6286" spans="10:10" x14ac:dyDescent="0.25">
      <c r="J6286" s="1"/>
    </row>
    <row r="6287" spans="10:10" x14ac:dyDescent="0.25">
      <c r="J6287" s="1"/>
    </row>
    <row r="6288" spans="10:10" x14ac:dyDescent="0.25">
      <c r="J6288" s="1"/>
    </row>
    <row r="6289" spans="10:10" x14ac:dyDescent="0.25">
      <c r="J6289" s="1"/>
    </row>
    <row r="6290" spans="10:10" x14ac:dyDescent="0.25">
      <c r="J6290" s="1"/>
    </row>
    <row r="6291" spans="10:10" x14ac:dyDescent="0.25">
      <c r="J6291" s="1"/>
    </row>
    <row r="6292" spans="10:10" x14ac:dyDescent="0.25">
      <c r="J6292" s="1"/>
    </row>
    <row r="6293" spans="10:10" x14ac:dyDescent="0.25">
      <c r="J6293" s="1"/>
    </row>
    <row r="6294" spans="10:10" x14ac:dyDescent="0.25">
      <c r="J6294" s="1"/>
    </row>
    <row r="6295" spans="10:10" x14ac:dyDescent="0.25">
      <c r="J6295" s="1"/>
    </row>
    <row r="6296" spans="10:10" x14ac:dyDescent="0.25">
      <c r="J6296" s="1"/>
    </row>
    <row r="6297" spans="10:10" x14ac:dyDescent="0.25">
      <c r="J6297" s="1"/>
    </row>
    <row r="6298" spans="10:10" x14ac:dyDescent="0.25">
      <c r="J6298" s="1"/>
    </row>
    <row r="6299" spans="10:10" x14ac:dyDescent="0.25">
      <c r="J6299" s="1"/>
    </row>
    <row r="6300" spans="10:10" x14ac:dyDescent="0.25">
      <c r="J6300" s="1"/>
    </row>
    <row r="6301" spans="10:10" x14ac:dyDescent="0.25">
      <c r="J6301" s="1"/>
    </row>
    <row r="6302" spans="10:10" x14ac:dyDescent="0.25">
      <c r="J6302" s="1"/>
    </row>
    <row r="6303" spans="10:10" x14ac:dyDescent="0.25">
      <c r="J6303" s="1"/>
    </row>
    <row r="6304" spans="10:10" x14ac:dyDescent="0.25">
      <c r="J6304" s="1"/>
    </row>
    <row r="6305" spans="10:10" x14ac:dyDescent="0.25">
      <c r="J6305" s="1"/>
    </row>
    <row r="6306" spans="10:10" x14ac:dyDescent="0.25">
      <c r="J6306" s="1"/>
    </row>
    <row r="6307" spans="10:10" x14ac:dyDescent="0.25">
      <c r="J6307" s="1"/>
    </row>
    <row r="6308" spans="10:10" x14ac:dyDescent="0.25">
      <c r="J6308" s="1"/>
    </row>
    <row r="6309" spans="10:10" x14ac:dyDescent="0.25">
      <c r="J6309" s="1"/>
    </row>
    <row r="6310" spans="10:10" x14ac:dyDescent="0.25">
      <c r="J6310" s="1"/>
    </row>
    <row r="6311" spans="10:10" x14ac:dyDescent="0.25">
      <c r="J6311" s="1"/>
    </row>
    <row r="6312" spans="10:10" x14ac:dyDescent="0.25">
      <c r="J6312" s="1"/>
    </row>
    <row r="6313" spans="10:10" x14ac:dyDescent="0.25">
      <c r="J6313" s="1"/>
    </row>
    <row r="6314" spans="10:10" x14ac:dyDescent="0.25">
      <c r="J6314" s="1"/>
    </row>
    <row r="6315" spans="10:10" x14ac:dyDescent="0.25">
      <c r="J6315" s="1"/>
    </row>
    <row r="6316" spans="10:10" x14ac:dyDescent="0.25">
      <c r="J6316" s="1"/>
    </row>
    <row r="6317" spans="10:10" x14ac:dyDescent="0.25">
      <c r="J6317" s="1"/>
    </row>
    <row r="6318" spans="10:10" x14ac:dyDescent="0.25">
      <c r="J6318" s="1"/>
    </row>
    <row r="6319" spans="10:10" x14ac:dyDescent="0.25">
      <c r="J6319" s="1"/>
    </row>
    <row r="6320" spans="10:10" x14ac:dyDescent="0.25">
      <c r="J6320" s="1"/>
    </row>
    <row r="6321" spans="10:10" x14ac:dyDescent="0.25">
      <c r="J6321" s="1"/>
    </row>
    <row r="6322" spans="10:10" x14ac:dyDescent="0.25">
      <c r="J6322" s="1"/>
    </row>
    <row r="6323" spans="10:10" x14ac:dyDescent="0.25">
      <c r="J6323" s="1"/>
    </row>
    <row r="6324" spans="10:10" x14ac:dyDescent="0.25">
      <c r="J6324" s="1"/>
    </row>
    <row r="6325" spans="10:10" x14ac:dyDescent="0.25">
      <c r="J6325" s="1"/>
    </row>
    <row r="6326" spans="10:10" x14ac:dyDescent="0.25">
      <c r="J6326" s="1"/>
    </row>
    <row r="6327" spans="10:10" x14ac:dyDescent="0.25">
      <c r="J6327" s="1"/>
    </row>
    <row r="6328" spans="10:10" x14ac:dyDescent="0.25">
      <c r="J6328" s="1"/>
    </row>
    <row r="6329" spans="10:10" x14ac:dyDescent="0.25">
      <c r="J6329" s="1"/>
    </row>
    <row r="6330" spans="10:10" x14ac:dyDescent="0.25">
      <c r="J6330" s="1"/>
    </row>
    <row r="6331" spans="10:10" x14ac:dyDescent="0.25">
      <c r="J6331" s="1"/>
    </row>
    <row r="6332" spans="10:10" x14ac:dyDescent="0.25">
      <c r="J6332" s="1"/>
    </row>
    <row r="6333" spans="10:10" x14ac:dyDescent="0.25">
      <c r="J6333" s="1"/>
    </row>
    <row r="6334" spans="10:10" x14ac:dyDescent="0.25">
      <c r="J6334" s="1"/>
    </row>
    <row r="6335" spans="10:10" x14ac:dyDescent="0.25">
      <c r="J6335" s="1"/>
    </row>
    <row r="6336" spans="10:10" x14ac:dyDescent="0.25">
      <c r="J6336" s="1"/>
    </row>
    <row r="6337" spans="10:10" x14ac:dyDescent="0.25">
      <c r="J6337" s="1"/>
    </row>
    <row r="6338" spans="10:10" x14ac:dyDescent="0.25">
      <c r="J6338" s="1"/>
    </row>
    <row r="6339" spans="10:10" x14ac:dyDescent="0.25">
      <c r="J6339" s="1"/>
    </row>
    <row r="6340" spans="10:10" x14ac:dyDescent="0.25">
      <c r="J6340" s="1"/>
    </row>
    <row r="6341" spans="10:10" x14ac:dyDescent="0.25">
      <c r="J6341" s="1"/>
    </row>
    <row r="6342" spans="10:10" x14ac:dyDescent="0.25">
      <c r="J6342" s="1"/>
    </row>
    <row r="6343" spans="10:10" x14ac:dyDescent="0.25">
      <c r="J6343" s="1"/>
    </row>
    <row r="6344" spans="10:10" x14ac:dyDescent="0.25">
      <c r="J6344" s="1"/>
    </row>
    <row r="6345" spans="10:10" x14ac:dyDescent="0.25">
      <c r="J6345" s="1"/>
    </row>
    <row r="6346" spans="10:10" x14ac:dyDescent="0.25">
      <c r="J6346" s="1"/>
    </row>
    <row r="6347" spans="10:10" x14ac:dyDescent="0.25">
      <c r="J6347" s="1"/>
    </row>
    <row r="6348" spans="10:10" x14ac:dyDescent="0.25">
      <c r="J6348" s="1"/>
    </row>
    <row r="6349" spans="10:10" x14ac:dyDescent="0.25">
      <c r="J6349" s="1"/>
    </row>
    <row r="6350" spans="10:10" x14ac:dyDescent="0.25">
      <c r="J6350" s="1"/>
    </row>
    <row r="6351" spans="10:10" x14ac:dyDescent="0.25">
      <c r="J6351" s="1"/>
    </row>
    <row r="6352" spans="10:10" x14ac:dyDescent="0.25">
      <c r="J6352" s="1"/>
    </row>
    <row r="6353" spans="10:10" x14ac:dyDescent="0.25">
      <c r="J6353" s="1"/>
    </row>
    <row r="6354" spans="10:10" x14ac:dyDescent="0.25">
      <c r="J6354" s="1"/>
    </row>
    <row r="6355" spans="10:10" x14ac:dyDescent="0.25">
      <c r="J6355" s="1"/>
    </row>
    <row r="6356" spans="10:10" x14ac:dyDescent="0.25">
      <c r="J6356" s="1"/>
    </row>
    <row r="6357" spans="10:10" x14ac:dyDescent="0.25">
      <c r="J6357" s="1"/>
    </row>
    <row r="6358" spans="10:10" x14ac:dyDescent="0.25">
      <c r="J6358" s="1"/>
    </row>
    <row r="6359" spans="10:10" x14ac:dyDescent="0.25">
      <c r="J6359" s="1"/>
    </row>
    <row r="6360" spans="10:10" x14ac:dyDescent="0.25">
      <c r="J6360" s="1"/>
    </row>
    <row r="6361" spans="10:10" x14ac:dyDescent="0.25">
      <c r="J6361" s="1"/>
    </row>
    <row r="6362" spans="10:10" x14ac:dyDescent="0.25">
      <c r="J6362" s="1"/>
    </row>
    <row r="6363" spans="10:10" x14ac:dyDescent="0.25">
      <c r="J6363" s="1"/>
    </row>
    <row r="6364" spans="10:10" x14ac:dyDescent="0.25">
      <c r="J6364" s="1"/>
    </row>
    <row r="6365" spans="10:10" x14ac:dyDescent="0.25">
      <c r="J6365" s="1"/>
    </row>
    <row r="6366" spans="10:10" x14ac:dyDescent="0.25">
      <c r="J6366" s="1"/>
    </row>
    <row r="6367" spans="10:10" x14ac:dyDescent="0.25">
      <c r="J6367" s="1"/>
    </row>
    <row r="6368" spans="10:10" x14ac:dyDescent="0.25">
      <c r="J6368" s="1"/>
    </row>
    <row r="6369" spans="10:10" x14ac:dyDescent="0.25">
      <c r="J6369" s="1"/>
    </row>
    <row r="6370" spans="10:10" x14ac:dyDescent="0.25">
      <c r="J6370" s="1"/>
    </row>
    <row r="6371" spans="10:10" x14ac:dyDescent="0.25">
      <c r="J6371" s="1"/>
    </row>
    <row r="6372" spans="10:10" x14ac:dyDescent="0.25">
      <c r="J6372" s="1"/>
    </row>
    <row r="6373" spans="10:10" x14ac:dyDescent="0.25">
      <c r="J6373" s="1"/>
    </row>
    <row r="6374" spans="10:10" x14ac:dyDescent="0.25">
      <c r="J6374" s="1"/>
    </row>
    <row r="6375" spans="10:10" x14ac:dyDescent="0.25">
      <c r="J6375" s="1"/>
    </row>
    <row r="6376" spans="10:10" x14ac:dyDescent="0.25">
      <c r="J6376" s="1"/>
    </row>
    <row r="6377" spans="10:10" x14ac:dyDescent="0.25">
      <c r="J6377" s="1"/>
    </row>
    <row r="6378" spans="10:10" x14ac:dyDescent="0.25">
      <c r="J6378" s="1"/>
    </row>
    <row r="6379" spans="10:10" x14ac:dyDescent="0.25">
      <c r="J6379" s="1"/>
    </row>
    <row r="6380" spans="10:10" x14ac:dyDescent="0.25">
      <c r="J6380" s="1"/>
    </row>
    <row r="6381" spans="10:10" x14ac:dyDescent="0.25">
      <c r="J6381" s="1"/>
    </row>
    <row r="6382" spans="10:10" x14ac:dyDescent="0.25">
      <c r="J6382" s="1"/>
    </row>
    <row r="6383" spans="10:10" x14ac:dyDescent="0.25">
      <c r="J6383" s="1"/>
    </row>
    <row r="6384" spans="10:10" x14ac:dyDescent="0.25">
      <c r="J6384" s="1"/>
    </row>
    <row r="6385" spans="10:10" x14ac:dyDescent="0.25">
      <c r="J6385" s="1"/>
    </row>
    <row r="6386" spans="10:10" x14ac:dyDescent="0.25">
      <c r="J6386" s="1"/>
    </row>
    <row r="6387" spans="10:10" x14ac:dyDescent="0.25">
      <c r="J6387" s="1"/>
    </row>
    <row r="6388" spans="10:10" x14ac:dyDescent="0.25">
      <c r="J6388" s="1"/>
    </row>
    <row r="6389" spans="10:10" x14ac:dyDescent="0.25">
      <c r="J6389" s="1"/>
    </row>
    <row r="6390" spans="10:10" x14ac:dyDescent="0.25">
      <c r="J6390" s="1"/>
    </row>
    <row r="6391" spans="10:10" x14ac:dyDescent="0.25">
      <c r="J6391" s="1"/>
    </row>
    <row r="6392" spans="10:10" x14ac:dyDescent="0.25">
      <c r="J6392" s="1"/>
    </row>
    <row r="6393" spans="10:10" x14ac:dyDescent="0.25">
      <c r="J6393" s="1"/>
    </row>
    <row r="6394" spans="10:10" x14ac:dyDescent="0.25">
      <c r="J6394" s="1"/>
    </row>
    <row r="6395" spans="10:10" x14ac:dyDescent="0.25">
      <c r="J6395" s="1"/>
    </row>
    <row r="6396" spans="10:10" x14ac:dyDescent="0.25">
      <c r="J6396" s="1"/>
    </row>
    <row r="6397" spans="10:10" x14ac:dyDescent="0.25">
      <c r="J6397" s="1"/>
    </row>
    <row r="6398" spans="10:10" x14ac:dyDescent="0.25">
      <c r="J6398" s="1"/>
    </row>
    <row r="6399" spans="10:10" x14ac:dyDescent="0.25">
      <c r="J6399" s="1"/>
    </row>
    <row r="6400" spans="10:10" x14ac:dyDescent="0.25">
      <c r="J6400" s="1"/>
    </row>
    <row r="6401" spans="10:10" x14ac:dyDescent="0.25">
      <c r="J6401" s="1"/>
    </row>
    <row r="6402" spans="10:10" x14ac:dyDescent="0.25">
      <c r="J6402" s="1"/>
    </row>
    <row r="6403" spans="10:10" x14ac:dyDescent="0.25">
      <c r="J6403" s="1"/>
    </row>
    <row r="6404" spans="10:10" x14ac:dyDescent="0.25">
      <c r="J6404" s="1"/>
    </row>
    <row r="6405" spans="10:10" x14ac:dyDescent="0.25">
      <c r="J6405" s="1"/>
    </row>
    <row r="6406" spans="10:10" x14ac:dyDescent="0.25">
      <c r="J6406" s="1"/>
    </row>
    <row r="6407" spans="10:10" x14ac:dyDescent="0.25">
      <c r="J6407" s="1"/>
    </row>
    <row r="6408" spans="10:10" x14ac:dyDescent="0.25">
      <c r="J6408" s="1"/>
    </row>
    <row r="6409" spans="10:10" x14ac:dyDescent="0.25">
      <c r="J6409" s="1"/>
    </row>
    <row r="6410" spans="10:10" x14ac:dyDescent="0.25">
      <c r="J6410" s="1"/>
    </row>
    <row r="6411" spans="10:10" x14ac:dyDescent="0.25">
      <c r="J6411" s="1"/>
    </row>
    <row r="6412" spans="10:10" x14ac:dyDescent="0.25">
      <c r="J6412" s="1"/>
    </row>
    <row r="6413" spans="10:10" x14ac:dyDescent="0.25">
      <c r="J6413" s="1"/>
    </row>
    <row r="6414" spans="10:10" x14ac:dyDescent="0.25">
      <c r="J6414" s="1"/>
    </row>
    <row r="6415" spans="10:10" x14ac:dyDescent="0.25">
      <c r="J6415" s="1"/>
    </row>
    <row r="6416" spans="10:10" x14ac:dyDescent="0.25">
      <c r="J6416" s="1"/>
    </row>
    <row r="6417" spans="10:10" x14ac:dyDescent="0.25">
      <c r="J6417" s="1"/>
    </row>
    <row r="6418" spans="10:10" x14ac:dyDescent="0.25">
      <c r="J6418" s="1"/>
    </row>
    <row r="6419" spans="10:10" x14ac:dyDescent="0.25">
      <c r="J6419" s="1"/>
    </row>
    <row r="6420" spans="10:10" x14ac:dyDescent="0.25">
      <c r="J6420" s="1"/>
    </row>
    <row r="6421" spans="10:10" x14ac:dyDescent="0.25">
      <c r="J6421" s="1"/>
    </row>
    <row r="6422" spans="10:10" x14ac:dyDescent="0.25">
      <c r="J6422" s="1"/>
    </row>
    <row r="6423" spans="10:10" x14ac:dyDescent="0.25">
      <c r="J6423" s="1"/>
    </row>
    <row r="6424" spans="10:10" x14ac:dyDescent="0.25">
      <c r="J6424" s="1"/>
    </row>
    <row r="6425" spans="10:10" x14ac:dyDescent="0.25">
      <c r="J6425" s="1"/>
    </row>
    <row r="6426" spans="10:10" x14ac:dyDescent="0.25">
      <c r="J6426" s="1"/>
    </row>
    <row r="6427" spans="10:10" x14ac:dyDescent="0.25">
      <c r="J6427" s="1"/>
    </row>
    <row r="6428" spans="10:10" x14ac:dyDescent="0.25">
      <c r="J6428" s="1"/>
    </row>
    <row r="6429" spans="10:10" x14ac:dyDescent="0.25">
      <c r="J6429" s="1"/>
    </row>
    <row r="6430" spans="10:10" x14ac:dyDescent="0.25">
      <c r="J6430" s="1"/>
    </row>
    <row r="6431" spans="10:10" x14ac:dyDescent="0.25">
      <c r="J6431" s="1"/>
    </row>
    <row r="6432" spans="10:10" x14ac:dyDescent="0.25">
      <c r="J6432" s="1"/>
    </row>
    <row r="6433" spans="10:10" x14ac:dyDescent="0.25">
      <c r="J6433" s="1"/>
    </row>
    <row r="6434" spans="10:10" x14ac:dyDescent="0.25">
      <c r="J6434" s="1"/>
    </row>
    <row r="6435" spans="10:10" x14ac:dyDescent="0.25">
      <c r="J6435" s="1"/>
    </row>
    <row r="6436" spans="10:10" x14ac:dyDescent="0.25">
      <c r="J6436" s="1"/>
    </row>
    <row r="6437" spans="10:10" x14ac:dyDescent="0.25">
      <c r="J6437" s="1"/>
    </row>
    <row r="6438" spans="10:10" x14ac:dyDescent="0.25">
      <c r="J6438" s="1"/>
    </row>
    <row r="6439" spans="10:10" x14ac:dyDescent="0.25">
      <c r="J6439" s="1"/>
    </row>
    <row r="6440" spans="10:10" x14ac:dyDescent="0.25">
      <c r="J6440" s="1"/>
    </row>
    <row r="6441" spans="10:10" x14ac:dyDescent="0.25">
      <c r="J6441" s="1"/>
    </row>
    <row r="6442" spans="10:10" x14ac:dyDescent="0.25">
      <c r="J6442" s="1"/>
    </row>
    <row r="6443" spans="10:10" x14ac:dyDescent="0.25">
      <c r="J6443" s="1"/>
    </row>
    <row r="6444" spans="10:10" x14ac:dyDescent="0.25">
      <c r="J6444" s="1"/>
    </row>
    <row r="6445" spans="10:10" x14ac:dyDescent="0.25">
      <c r="J6445" s="1"/>
    </row>
    <row r="6446" spans="10:10" x14ac:dyDescent="0.25">
      <c r="J6446" s="1"/>
    </row>
    <row r="6447" spans="10:10" x14ac:dyDescent="0.25">
      <c r="J6447" s="1"/>
    </row>
    <row r="6448" spans="10:10" x14ac:dyDescent="0.25">
      <c r="J6448" s="1"/>
    </row>
    <row r="6449" spans="10:10" x14ac:dyDescent="0.25">
      <c r="J6449" s="1"/>
    </row>
    <row r="6450" spans="10:10" x14ac:dyDescent="0.25">
      <c r="J6450" s="1"/>
    </row>
    <row r="6451" spans="10:10" x14ac:dyDescent="0.25">
      <c r="J6451" s="1"/>
    </row>
    <row r="6452" spans="10:10" x14ac:dyDescent="0.25">
      <c r="J6452" s="1"/>
    </row>
    <row r="6453" spans="10:10" x14ac:dyDescent="0.25">
      <c r="J6453" s="1"/>
    </row>
    <row r="6454" spans="10:10" x14ac:dyDescent="0.25">
      <c r="J6454" s="1"/>
    </row>
    <row r="6455" spans="10:10" x14ac:dyDescent="0.25">
      <c r="J6455" s="1"/>
    </row>
    <row r="6456" spans="10:10" x14ac:dyDescent="0.25">
      <c r="J6456" s="1"/>
    </row>
    <row r="6457" spans="10:10" x14ac:dyDescent="0.25">
      <c r="J6457" s="1"/>
    </row>
    <row r="6458" spans="10:10" x14ac:dyDescent="0.25">
      <c r="J6458" s="1"/>
    </row>
    <row r="6459" spans="10:10" x14ac:dyDescent="0.25">
      <c r="J6459" s="1"/>
    </row>
    <row r="6460" spans="10:10" x14ac:dyDescent="0.25">
      <c r="J6460" s="1"/>
    </row>
    <row r="6461" spans="10:10" x14ac:dyDescent="0.25">
      <c r="J6461" s="1"/>
    </row>
    <row r="6462" spans="10:10" x14ac:dyDescent="0.25">
      <c r="J6462" s="1"/>
    </row>
    <row r="6463" spans="10:10" x14ac:dyDescent="0.25">
      <c r="J6463" s="1"/>
    </row>
    <row r="6464" spans="10:10" x14ac:dyDescent="0.25">
      <c r="J6464" s="1"/>
    </row>
    <row r="6465" spans="10:10" x14ac:dyDescent="0.25">
      <c r="J6465" s="1"/>
    </row>
    <row r="6466" spans="10:10" x14ac:dyDescent="0.25">
      <c r="J6466" s="1"/>
    </row>
    <row r="6467" spans="10:10" x14ac:dyDescent="0.25">
      <c r="J6467" s="1"/>
    </row>
    <row r="6468" spans="10:10" x14ac:dyDescent="0.25">
      <c r="J6468" s="1"/>
    </row>
    <row r="6469" spans="10:10" x14ac:dyDescent="0.25">
      <c r="J6469" s="1"/>
    </row>
    <row r="6470" spans="10:10" x14ac:dyDescent="0.25">
      <c r="J6470" s="1"/>
    </row>
    <row r="6471" spans="10:10" x14ac:dyDescent="0.25">
      <c r="J6471" s="1"/>
    </row>
    <row r="6472" spans="10:10" x14ac:dyDescent="0.25">
      <c r="J6472" s="1"/>
    </row>
    <row r="6473" spans="10:10" x14ac:dyDescent="0.25">
      <c r="J6473" s="1"/>
    </row>
    <row r="6474" spans="10:10" x14ac:dyDescent="0.25">
      <c r="J6474" s="1"/>
    </row>
    <row r="6475" spans="10:10" x14ac:dyDescent="0.25">
      <c r="J6475" s="1"/>
    </row>
    <row r="6476" spans="10:10" x14ac:dyDescent="0.25">
      <c r="J6476" s="1"/>
    </row>
    <row r="6477" spans="10:10" x14ac:dyDescent="0.25">
      <c r="J6477" s="1"/>
    </row>
    <row r="6478" spans="10:10" x14ac:dyDescent="0.25">
      <c r="J6478" s="1"/>
    </row>
    <row r="6479" spans="10:10" x14ac:dyDescent="0.25">
      <c r="J6479" s="1"/>
    </row>
    <row r="6480" spans="10:10" x14ac:dyDescent="0.25">
      <c r="J6480" s="1"/>
    </row>
    <row r="6481" spans="10:10" x14ac:dyDescent="0.25">
      <c r="J6481" s="1"/>
    </row>
    <row r="6482" spans="10:10" x14ac:dyDescent="0.25">
      <c r="J6482" s="1"/>
    </row>
    <row r="6483" spans="10:10" x14ac:dyDescent="0.25">
      <c r="J6483" s="1"/>
    </row>
    <row r="6484" spans="10:10" x14ac:dyDescent="0.25">
      <c r="J6484" s="1"/>
    </row>
    <row r="6485" spans="10:10" x14ac:dyDescent="0.25">
      <c r="J6485" s="1"/>
    </row>
    <row r="6486" spans="10:10" x14ac:dyDescent="0.25">
      <c r="J6486" s="1"/>
    </row>
    <row r="6487" spans="10:10" x14ac:dyDescent="0.25">
      <c r="J6487" s="1"/>
    </row>
    <row r="6488" spans="10:10" x14ac:dyDescent="0.25">
      <c r="J6488" s="1"/>
    </row>
    <row r="6489" spans="10:10" x14ac:dyDescent="0.25">
      <c r="J6489" s="1"/>
    </row>
    <row r="6490" spans="10:10" x14ac:dyDescent="0.25">
      <c r="J6490" s="1"/>
    </row>
    <row r="6491" spans="10:10" x14ac:dyDescent="0.25">
      <c r="J6491" s="1"/>
    </row>
    <row r="6492" spans="10:10" x14ac:dyDescent="0.25">
      <c r="J6492" s="1"/>
    </row>
    <row r="6493" spans="10:10" x14ac:dyDescent="0.25">
      <c r="J6493" s="1"/>
    </row>
    <row r="6494" spans="10:10" x14ac:dyDescent="0.25">
      <c r="J6494" s="1"/>
    </row>
    <row r="6495" spans="10:10" x14ac:dyDescent="0.25">
      <c r="J6495" s="1"/>
    </row>
    <row r="6496" spans="10:10" x14ac:dyDescent="0.25">
      <c r="J6496" s="1"/>
    </row>
    <row r="6497" spans="10:10" x14ac:dyDescent="0.25">
      <c r="J6497" s="1"/>
    </row>
    <row r="6498" spans="10:10" x14ac:dyDescent="0.25">
      <c r="J6498" s="1"/>
    </row>
    <row r="6499" spans="10:10" x14ac:dyDescent="0.25">
      <c r="J6499" s="1"/>
    </row>
    <row r="6500" spans="10:10" x14ac:dyDescent="0.25">
      <c r="J6500" s="1"/>
    </row>
    <row r="6501" spans="10:10" x14ac:dyDescent="0.25">
      <c r="J6501" s="1"/>
    </row>
    <row r="6502" spans="10:10" x14ac:dyDescent="0.25">
      <c r="J6502" s="1"/>
    </row>
    <row r="6503" spans="10:10" x14ac:dyDescent="0.25">
      <c r="J6503" s="1"/>
    </row>
    <row r="6504" spans="10:10" x14ac:dyDescent="0.25">
      <c r="J6504" s="1"/>
    </row>
    <row r="6505" spans="10:10" x14ac:dyDescent="0.25">
      <c r="J6505" s="1"/>
    </row>
    <row r="6506" spans="10:10" x14ac:dyDescent="0.25">
      <c r="J6506" s="1"/>
    </row>
    <row r="6507" spans="10:10" x14ac:dyDescent="0.25">
      <c r="J6507" s="1"/>
    </row>
    <row r="6508" spans="10:10" x14ac:dyDescent="0.25">
      <c r="J6508" s="1"/>
    </row>
    <row r="6509" spans="10:10" x14ac:dyDescent="0.25">
      <c r="J6509" s="1"/>
    </row>
    <row r="6510" spans="10:10" x14ac:dyDescent="0.25">
      <c r="J6510" s="1"/>
    </row>
    <row r="6511" spans="10:10" x14ac:dyDescent="0.25">
      <c r="J6511" s="1"/>
    </row>
    <row r="6512" spans="10:10" x14ac:dyDescent="0.25">
      <c r="J6512" s="1"/>
    </row>
    <row r="6513" spans="10:10" x14ac:dyDescent="0.25">
      <c r="J6513" s="1"/>
    </row>
    <row r="6514" spans="10:10" x14ac:dyDescent="0.25">
      <c r="J6514" s="1"/>
    </row>
    <row r="6515" spans="10:10" x14ac:dyDescent="0.25">
      <c r="J6515" s="1"/>
    </row>
    <row r="6516" spans="10:10" x14ac:dyDescent="0.25">
      <c r="J6516" s="1"/>
    </row>
    <row r="6517" spans="10:10" x14ac:dyDescent="0.25">
      <c r="J6517" s="1"/>
    </row>
    <row r="6518" spans="10:10" x14ac:dyDescent="0.25">
      <c r="J6518" s="1"/>
    </row>
    <row r="6519" spans="10:10" x14ac:dyDescent="0.25">
      <c r="J6519" s="1"/>
    </row>
    <row r="6520" spans="10:10" x14ac:dyDescent="0.25">
      <c r="J6520" s="1"/>
    </row>
    <row r="6521" spans="10:10" x14ac:dyDescent="0.25">
      <c r="J6521" s="1"/>
    </row>
    <row r="6522" spans="10:10" x14ac:dyDescent="0.25">
      <c r="J6522" s="1"/>
    </row>
    <row r="6523" spans="10:10" x14ac:dyDescent="0.25">
      <c r="J6523" s="1"/>
    </row>
    <row r="6524" spans="10:10" x14ac:dyDescent="0.25">
      <c r="J6524" s="1"/>
    </row>
    <row r="6525" spans="10:10" x14ac:dyDescent="0.25">
      <c r="J6525" s="1"/>
    </row>
    <row r="6526" spans="10:10" x14ac:dyDescent="0.25">
      <c r="J6526" s="1"/>
    </row>
    <row r="6527" spans="10:10" x14ac:dyDescent="0.25">
      <c r="J6527" s="1"/>
    </row>
    <row r="6528" spans="10:10" x14ac:dyDescent="0.25">
      <c r="J6528" s="1"/>
    </row>
    <row r="6529" spans="10:10" x14ac:dyDescent="0.25">
      <c r="J6529" s="1"/>
    </row>
    <row r="6530" spans="10:10" x14ac:dyDescent="0.25">
      <c r="J6530" s="1"/>
    </row>
    <row r="6531" spans="10:10" x14ac:dyDescent="0.25">
      <c r="J6531" s="1"/>
    </row>
    <row r="6532" spans="10:10" x14ac:dyDescent="0.25">
      <c r="J6532" s="1"/>
    </row>
    <row r="6533" spans="10:10" x14ac:dyDescent="0.25">
      <c r="J6533" s="1"/>
    </row>
    <row r="6534" spans="10:10" x14ac:dyDescent="0.25">
      <c r="J6534" s="1"/>
    </row>
    <row r="6535" spans="10:10" x14ac:dyDescent="0.25">
      <c r="J6535" s="1"/>
    </row>
    <row r="6536" spans="10:10" x14ac:dyDescent="0.25">
      <c r="J6536" s="1"/>
    </row>
    <row r="6537" spans="10:10" x14ac:dyDescent="0.25">
      <c r="J6537" s="1"/>
    </row>
    <row r="6538" spans="10:10" x14ac:dyDescent="0.25">
      <c r="J6538" s="1"/>
    </row>
    <row r="6539" spans="10:10" x14ac:dyDescent="0.25">
      <c r="J6539" s="1"/>
    </row>
    <row r="6540" spans="10:10" x14ac:dyDescent="0.25">
      <c r="J6540" s="1"/>
    </row>
    <row r="6541" spans="10:10" x14ac:dyDescent="0.25">
      <c r="J6541" s="1"/>
    </row>
    <row r="6542" spans="10:10" x14ac:dyDescent="0.25">
      <c r="J6542" s="1"/>
    </row>
    <row r="6543" spans="10:10" x14ac:dyDescent="0.25">
      <c r="J6543" s="1"/>
    </row>
    <row r="6544" spans="10:10" x14ac:dyDescent="0.25">
      <c r="J6544" s="1"/>
    </row>
    <row r="6545" spans="10:10" x14ac:dyDescent="0.25">
      <c r="J6545" s="1"/>
    </row>
    <row r="6546" spans="10:10" x14ac:dyDescent="0.25">
      <c r="J6546" s="1"/>
    </row>
    <row r="6547" spans="10:10" x14ac:dyDescent="0.25">
      <c r="J6547" s="1"/>
    </row>
    <row r="6548" spans="10:10" x14ac:dyDescent="0.25">
      <c r="J6548" s="1"/>
    </row>
    <row r="6549" spans="10:10" x14ac:dyDescent="0.25">
      <c r="J6549" s="1"/>
    </row>
    <row r="6550" spans="10:10" x14ac:dyDescent="0.25">
      <c r="J6550" s="1"/>
    </row>
    <row r="6551" spans="10:10" x14ac:dyDescent="0.25">
      <c r="J6551" s="1"/>
    </row>
    <row r="6552" spans="10:10" x14ac:dyDescent="0.25">
      <c r="J6552" s="1"/>
    </row>
    <row r="6553" spans="10:10" x14ac:dyDescent="0.25">
      <c r="J6553" s="1"/>
    </row>
    <row r="6554" spans="10:10" x14ac:dyDescent="0.25">
      <c r="J6554" s="1"/>
    </row>
    <row r="6555" spans="10:10" x14ac:dyDescent="0.25">
      <c r="J6555" s="1"/>
    </row>
    <row r="6556" spans="10:10" x14ac:dyDescent="0.25">
      <c r="J6556" s="1"/>
    </row>
    <row r="6557" spans="10:10" x14ac:dyDescent="0.25">
      <c r="J6557" s="1"/>
    </row>
    <row r="6558" spans="10:10" x14ac:dyDescent="0.25">
      <c r="J6558" s="1"/>
    </row>
    <row r="6559" spans="10:10" x14ac:dyDescent="0.25">
      <c r="J6559" s="1"/>
    </row>
    <row r="6560" spans="10:10" x14ac:dyDescent="0.25">
      <c r="J6560" s="1"/>
    </row>
    <row r="6561" spans="10:10" x14ac:dyDescent="0.25">
      <c r="J6561" s="1"/>
    </row>
    <row r="6562" spans="10:10" x14ac:dyDescent="0.25">
      <c r="J6562" s="1"/>
    </row>
    <row r="6563" spans="10:10" x14ac:dyDescent="0.25">
      <c r="J6563" s="1"/>
    </row>
    <row r="6564" spans="10:10" x14ac:dyDescent="0.25">
      <c r="J6564" s="1"/>
    </row>
    <row r="6565" spans="10:10" x14ac:dyDescent="0.25">
      <c r="J6565" s="1"/>
    </row>
    <row r="6566" spans="10:10" x14ac:dyDescent="0.25">
      <c r="J6566" s="1"/>
    </row>
    <row r="6567" spans="10:10" x14ac:dyDescent="0.25">
      <c r="J6567" s="1"/>
    </row>
    <row r="6568" spans="10:10" x14ac:dyDescent="0.25">
      <c r="J6568" s="1"/>
    </row>
    <row r="6569" spans="10:10" x14ac:dyDescent="0.25">
      <c r="J6569" s="1"/>
    </row>
    <row r="6570" spans="10:10" x14ac:dyDescent="0.25">
      <c r="J6570" s="1"/>
    </row>
    <row r="6571" spans="10:10" x14ac:dyDescent="0.25">
      <c r="J6571" s="1"/>
    </row>
    <row r="6572" spans="10:10" x14ac:dyDescent="0.25">
      <c r="J6572" s="1"/>
    </row>
    <row r="6573" spans="10:10" x14ac:dyDescent="0.25">
      <c r="J6573" s="1"/>
    </row>
    <row r="6574" spans="10:10" x14ac:dyDescent="0.25">
      <c r="J6574" s="1"/>
    </row>
    <row r="6575" spans="10:10" x14ac:dyDescent="0.25">
      <c r="J6575" s="1"/>
    </row>
    <row r="6576" spans="10:10" x14ac:dyDescent="0.25">
      <c r="J6576" s="1"/>
    </row>
    <row r="6577" spans="10:10" x14ac:dyDescent="0.25">
      <c r="J6577" s="1"/>
    </row>
    <row r="6578" spans="10:10" x14ac:dyDescent="0.25">
      <c r="J6578" s="1"/>
    </row>
    <row r="6579" spans="10:10" x14ac:dyDescent="0.25">
      <c r="J6579" s="1"/>
    </row>
    <row r="6580" spans="10:10" x14ac:dyDescent="0.25">
      <c r="J6580" s="1"/>
    </row>
    <row r="6581" spans="10:10" x14ac:dyDescent="0.25">
      <c r="J6581" s="1"/>
    </row>
    <row r="6582" spans="10:10" x14ac:dyDescent="0.25">
      <c r="J6582" s="1"/>
    </row>
    <row r="6583" spans="10:10" x14ac:dyDescent="0.25">
      <c r="J6583" s="1"/>
    </row>
    <row r="6584" spans="10:10" x14ac:dyDescent="0.25">
      <c r="J6584" s="1"/>
    </row>
    <row r="6585" spans="10:10" x14ac:dyDescent="0.25">
      <c r="J6585" s="1"/>
    </row>
    <row r="6586" spans="10:10" x14ac:dyDescent="0.25">
      <c r="J6586" s="1"/>
    </row>
    <row r="6587" spans="10:10" x14ac:dyDescent="0.25">
      <c r="J6587" s="1"/>
    </row>
    <row r="6588" spans="10:10" x14ac:dyDescent="0.25">
      <c r="J6588" s="1"/>
    </row>
    <row r="6589" spans="10:10" x14ac:dyDescent="0.25">
      <c r="J6589" s="1"/>
    </row>
    <row r="6590" spans="10:10" x14ac:dyDescent="0.25">
      <c r="J6590" s="1"/>
    </row>
    <row r="6591" spans="10:10" x14ac:dyDescent="0.25">
      <c r="J6591" s="1"/>
    </row>
    <row r="6592" spans="10:10" x14ac:dyDescent="0.25">
      <c r="J6592" s="1"/>
    </row>
    <row r="6593" spans="10:10" x14ac:dyDescent="0.25">
      <c r="J6593" s="1"/>
    </row>
    <row r="6594" spans="10:10" x14ac:dyDescent="0.25">
      <c r="J6594" s="1"/>
    </row>
    <row r="6595" spans="10:10" x14ac:dyDescent="0.25">
      <c r="J6595" s="1"/>
    </row>
    <row r="6596" spans="10:10" x14ac:dyDescent="0.25">
      <c r="J6596" s="1"/>
    </row>
    <row r="6597" spans="10:10" x14ac:dyDescent="0.25">
      <c r="J6597" s="1"/>
    </row>
    <row r="6598" spans="10:10" x14ac:dyDescent="0.25">
      <c r="J6598" s="1"/>
    </row>
    <row r="6599" spans="10:10" x14ac:dyDescent="0.25">
      <c r="J6599" s="1"/>
    </row>
    <row r="6600" spans="10:10" x14ac:dyDescent="0.25">
      <c r="J6600" s="1"/>
    </row>
    <row r="6601" spans="10:10" x14ac:dyDescent="0.25">
      <c r="J6601" s="1"/>
    </row>
    <row r="6602" spans="10:10" x14ac:dyDescent="0.25">
      <c r="J6602" s="1"/>
    </row>
    <row r="6603" spans="10:10" x14ac:dyDescent="0.25">
      <c r="J6603" s="1"/>
    </row>
    <row r="6604" spans="10:10" x14ac:dyDescent="0.25">
      <c r="J6604" s="1"/>
    </row>
    <row r="6605" spans="10:10" x14ac:dyDescent="0.25">
      <c r="J6605" s="1"/>
    </row>
    <row r="6606" spans="10:10" x14ac:dyDescent="0.25">
      <c r="J6606" s="1"/>
    </row>
    <row r="6607" spans="10:10" x14ac:dyDescent="0.25">
      <c r="J6607" s="1"/>
    </row>
    <row r="6608" spans="10:10" x14ac:dyDescent="0.25">
      <c r="J6608" s="1"/>
    </row>
    <row r="6609" spans="10:10" x14ac:dyDescent="0.25">
      <c r="J6609" s="1"/>
    </row>
    <row r="6610" spans="10:10" x14ac:dyDescent="0.25">
      <c r="J6610" s="1"/>
    </row>
    <row r="6611" spans="10:10" x14ac:dyDescent="0.25">
      <c r="J6611" s="1"/>
    </row>
    <row r="6612" spans="10:10" x14ac:dyDescent="0.25">
      <c r="J6612" s="1"/>
    </row>
    <row r="6613" spans="10:10" x14ac:dyDescent="0.25">
      <c r="J6613" s="1"/>
    </row>
    <row r="6614" spans="10:10" x14ac:dyDescent="0.25">
      <c r="J6614" s="1"/>
    </row>
    <row r="6615" spans="10:10" x14ac:dyDescent="0.25">
      <c r="J6615" s="1"/>
    </row>
    <row r="6616" spans="10:10" x14ac:dyDescent="0.25">
      <c r="J6616" s="1"/>
    </row>
    <row r="6617" spans="10:10" x14ac:dyDescent="0.25">
      <c r="J6617" s="1"/>
    </row>
    <row r="6618" spans="10:10" x14ac:dyDescent="0.25">
      <c r="J6618" s="1"/>
    </row>
    <row r="6619" spans="10:10" x14ac:dyDescent="0.25">
      <c r="J6619" s="1"/>
    </row>
    <row r="6620" spans="10:10" x14ac:dyDescent="0.25">
      <c r="J6620" s="1"/>
    </row>
    <row r="6621" spans="10:10" x14ac:dyDescent="0.25">
      <c r="J6621" s="1"/>
    </row>
    <row r="6622" spans="10:10" x14ac:dyDescent="0.25">
      <c r="J6622" s="1"/>
    </row>
    <row r="6623" spans="10:10" x14ac:dyDescent="0.25">
      <c r="J6623" s="1"/>
    </row>
    <row r="6624" spans="10:10" x14ac:dyDescent="0.25">
      <c r="J6624" s="1"/>
    </row>
    <row r="6625" spans="10:10" x14ac:dyDescent="0.25">
      <c r="J6625" s="1"/>
    </row>
    <row r="6626" spans="10:10" x14ac:dyDescent="0.25">
      <c r="J6626" s="1"/>
    </row>
    <row r="6627" spans="10:10" x14ac:dyDescent="0.25">
      <c r="J6627" s="1"/>
    </row>
    <row r="6628" spans="10:10" x14ac:dyDescent="0.25">
      <c r="J6628" s="1"/>
    </row>
    <row r="6629" spans="10:10" x14ac:dyDescent="0.25">
      <c r="J6629" s="1"/>
    </row>
    <row r="6630" spans="10:10" x14ac:dyDescent="0.25">
      <c r="J6630" s="1"/>
    </row>
    <row r="6631" spans="10:10" x14ac:dyDescent="0.25">
      <c r="J6631" s="1"/>
    </row>
    <row r="6632" spans="10:10" x14ac:dyDescent="0.25">
      <c r="J6632" s="1"/>
    </row>
    <row r="6633" spans="10:10" x14ac:dyDescent="0.25">
      <c r="J6633" s="1"/>
    </row>
    <row r="6634" spans="10:10" x14ac:dyDescent="0.25">
      <c r="J6634" s="1"/>
    </row>
    <row r="6635" spans="10:10" x14ac:dyDescent="0.25">
      <c r="J6635" s="1"/>
    </row>
    <row r="6636" spans="10:10" x14ac:dyDescent="0.25">
      <c r="J6636" s="1"/>
    </row>
    <row r="6637" spans="10:10" x14ac:dyDescent="0.25">
      <c r="J6637" s="1"/>
    </row>
    <row r="6638" spans="10:10" x14ac:dyDescent="0.25">
      <c r="J6638" s="1"/>
    </row>
    <row r="6639" spans="10:10" x14ac:dyDescent="0.25">
      <c r="J6639" s="1"/>
    </row>
    <row r="6640" spans="10:10" x14ac:dyDescent="0.25">
      <c r="J6640" s="1"/>
    </row>
    <row r="6641" spans="10:10" x14ac:dyDescent="0.25">
      <c r="J6641" s="1"/>
    </row>
    <row r="6642" spans="10:10" x14ac:dyDescent="0.25">
      <c r="J6642" s="1"/>
    </row>
    <row r="6643" spans="10:10" x14ac:dyDescent="0.25">
      <c r="J6643" s="1"/>
    </row>
    <row r="6644" spans="10:10" x14ac:dyDescent="0.25">
      <c r="J6644" s="1"/>
    </row>
    <row r="6645" spans="10:10" x14ac:dyDescent="0.25">
      <c r="J6645" s="1"/>
    </row>
    <row r="6646" spans="10:10" x14ac:dyDescent="0.25">
      <c r="J6646" s="1"/>
    </row>
    <row r="6647" spans="10:10" x14ac:dyDescent="0.25">
      <c r="J6647" s="1"/>
    </row>
    <row r="6648" spans="10:10" x14ac:dyDescent="0.25">
      <c r="J6648" s="1"/>
    </row>
    <row r="6649" spans="10:10" x14ac:dyDescent="0.25">
      <c r="J6649" s="1"/>
    </row>
    <row r="6650" spans="10:10" x14ac:dyDescent="0.25">
      <c r="J6650" s="1"/>
    </row>
    <row r="6651" spans="10:10" x14ac:dyDescent="0.25">
      <c r="J6651" s="1"/>
    </row>
    <row r="6652" spans="10:10" x14ac:dyDescent="0.25">
      <c r="J6652" s="1"/>
    </row>
    <row r="6653" spans="10:10" x14ac:dyDescent="0.25">
      <c r="J6653" s="1"/>
    </row>
    <row r="6654" spans="10:10" x14ac:dyDescent="0.25">
      <c r="J6654" s="1"/>
    </row>
    <row r="6655" spans="10:10" x14ac:dyDescent="0.25">
      <c r="J6655" s="1"/>
    </row>
    <row r="6656" spans="10:10" x14ac:dyDescent="0.25">
      <c r="J6656" s="1"/>
    </row>
    <row r="6657" spans="10:10" x14ac:dyDescent="0.25">
      <c r="J6657" s="1"/>
    </row>
    <row r="6658" spans="10:10" x14ac:dyDescent="0.25">
      <c r="J6658" s="1"/>
    </row>
    <row r="6659" spans="10:10" x14ac:dyDescent="0.25">
      <c r="J6659" s="1"/>
    </row>
    <row r="6660" spans="10:10" x14ac:dyDescent="0.25">
      <c r="J6660" s="1"/>
    </row>
    <row r="6661" spans="10:10" x14ac:dyDescent="0.25">
      <c r="J6661" s="1"/>
    </row>
    <row r="6662" spans="10:10" x14ac:dyDescent="0.25">
      <c r="J6662" s="1"/>
    </row>
    <row r="6663" spans="10:10" x14ac:dyDescent="0.25">
      <c r="J6663" s="1"/>
    </row>
    <row r="6664" spans="10:10" x14ac:dyDescent="0.25">
      <c r="J6664" s="1"/>
    </row>
    <row r="6665" spans="10:10" x14ac:dyDescent="0.25">
      <c r="J6665" s="1"/>
    </row>
    <row r="6666" spans="10:10" x14ac:dyDescent="0.25">
      <c r="J6666" s="1"/>
    </row>
    <row r="6667" spans="10:10" x14ac:dyDescent="0.25">
      <c r="J6667" s="1"/>
    </row>
    <row r="6668" spans="10:10" x14ac:dyDescent="0.25">
      <c r="J6668" s="1"/>
    </row>
    <row r="6669" spans="10:10" x14ac:dyDescent="0.25">
      <c r="J6669" s="1"/>
    </row>
    <row r="6670" spans="10:10" x14ac:dyDescent="0.25">
      <c r="J6670" s="1"/>
    </row>
    <row r="6671" spans="10:10" x14ac:dyDescent="0.25">
      <c r="J6671" s="1"/>
    </row>
    <row r="6672" spans="10:10" x14ac:dyDescent="0.25">
      <c r="J6672" s="1"/>
    </row>
    <row r="6673" spans="10:10" x14ac:dyDescent="0.25">
      <c r="J6673" s="1"/>
    </row>
    <row r="6674" spans="10:10" x14ac:dyDescent="0.25">
      <c r="J6674" s="1"/>
    </row>
    <row r="6675" spans="10:10" x14ac:dyDescent="0.25">
      <c r="J6675" s="1"/>
    </row>
    <row r="6676" spans="10:10" x14ac:dyDescent="0.25">
      <c r="J6676" s="1"/>
    </row>
    <row r="6677" spans="10:10" x14ac:dyDescent="0.25">
      <c r="J6677" s="1"/>
    </row>
    <row r="6678" spans="10:10" x14ac:dyDescent="0.25">
      <c r="J6678" s="1"/>
    </row>
    <row r="6679" spans="10:10" x14ac:dyDescent="0.25">
      <c r="J6679" s="1"/>
    </row>
    <row r="6680" spans="10:10" x14ac:dyDescent="0.25">
      <c r="J6680" s="1"/>
    </row>
    <row r="6681" spans="10:10" x14ac:dyDescent="0.25">
      <c r="J6681" s="1"/>
    </row>
    <row r="6682" spans="10:10" x14ac:dyDescent="0.25">
      <c r="J6682" s="1"/>
    </row>
    <row r="6683" spans="10:10" x14ac:dyDescent="0.25">
      <c r="J6683" s="1"/>
    </row>
    <row r="6684" spans="10:10" x14ac:dyDescent="0.25">
      <c r="J6684" s="1"/>
    </row>
    <row r="6685" spans="10:10" x14ac:dyDescent="0.25">
      <c r="J6685" s="1"/>
    </row>
    <row r="6686" spans="10:10" x14ac:dyDescent="0.25">
      <c r="J6686" s="1"/>
    </row>
    <row r="6687" spans="10:10" x14ac:dyDescent="0.25">
      <c r="J6687" s="1"/>
    </row>
    <row r="6688" spans="10:10" x14ac:dyDescent="0.25">
      <c r="J6688" s="1"/>
    </row>
    <row r="6689" spans="10:10" x14ac:dyDescent="0.25">
      <c r="J6689" s="1"/>
    </row>
    <row r="6690" spans="10:10" x14ac:dyDescent="0.25">
      <c r="J6690" s="1"/>
    </row>
    <row r="6691" spans="10:10" x14ac:dyDescent="0.25">
      <c r="J6691" s="1"/>
    </row>
    <row r="6692" spans="10:10" x14ac:dyDescent="0.25">
      <c r="J6692" s="1"/>
    </row>
    <row r="6693" spans="10:10" x14ac:dyDescent="0.25">
      <c r="J6693" s="1"/>
    </row>
    <row r="6694" spans="10:10" x14ac:dyDescent="0.25">
      <c r="J6694" s="1"/>
    </row>
    <row r="6695" spans="10:10" x14ac:dyDescent="0.25">
      <c r="J6695" s="1"/>
    </row>
    <row r="6696" spans="10:10" x14ac:dyDescent="0.25">
      <c r="J6696" s="1"/>
    </row>
    <row r="6697" spans="10:10" x14ac:dyDescent="0.25">
      <c r="J6697" s="1"/>
    </row>
    <row r="6698" spans="10:10" x14ac:dyDescent="0.25">
      <c r="J6698" s="1"/>
    </row>
    <row r="6699" spans="10:10" x14ac:dyDescent="0.25">
      <c r="J6699" s="1"/>
    </row>
    <row r="6700" spans="10:10" x14ac:dyDescent="0.25">
      <c r="J6700" s="1"/>
    </row>
    <row r="6701" spans="10:10" x14ac:dyDescent="0.25">
      <c r="J6701" s="1"/>
    </row>
    <row r="6702" spans="10:10" x14ac:dyDescent="0.25">
      <c r="J6702" s="1"/>
    </row>
    <row r="6703" spans="10:10" x14ac:dyDescent="0.25">
      <c r="J6703" s="1"/>
    </row>
    <row r="6704" spans="10:10" x14ac:dyDescent="0.25">
      <c r="J6704" s="1"/>
    </row>
    <row r="6705" spans="10:10" x14ac:dyDescent="0.25">
      <c r="J6705" s="1"/>
    </row>
    <row r="6706" spans="10:10" x14ac:dyDescent="0.25">
      <c r="J6706" s="1"/>
    </row>
    <row r="6707" spans="10:10" x14ac:dyDescent="0.25">
      <c r="J6707" s="1"/>
    </row>
    <row r="6708" spans="10:10" x14ac:dyDescent="0.25">
      <c r="J6708" s="1"/>
    </row>
    <row r="6709" spans="10:10" x14ac:dyDescent="0.25">
      <c r="J6709" s="1"/>
    </row>
    <row r="6710" spans="10:10" x14ac:dyDescent="0.25">
      <c r="J6710" s="1"/>
    </row>
    <row r="6711" spans="10:10" x14ac:dyDescent="0.25">
      <c r="J6711" s="1"/>
    </row>
    <row r="6712" spans="10:10" x14ac:dyDescent="0.25">
      <c r="J6712" s="1"/>
    </row>
    <row r="6713" spans="10:10" x14ac:dyDescent="0.25">
      <c r="J6713" s="1"/>
    </row>
    <row r="6714" spans="10:10" x14ac:dyDescent="0.25">
      <c r="J6714" s="1"/>
    </row>
    <row r="6715" spans="10:10" x14ac:dyDescent="0.25">
      <c r="J6715" s="1"/>
    </row>
    <row r="6716" spans="10:10" x14ac:dyDescent="0.25">
      <c r="J6716" s="1"/>
    </row>
    <row r="6717" spans="10:10" x14ac:dyDescent="0.25">
      <c r="J6717" s="1"/>
    </row>
    <row r="6718" spans="10:10" x14ac:dyDescent="0.25">
      <c r="J6718" s="1"/>
    </row>
    <row r="6719" spans="10:10" x14ac:dyDescent="0.25">
      <c r="J6719" s="1"/>
    </row>
    <row r="6720" spans="10:10" x14ac:dyDescent="0.25">
      <c r="J6720" s="1"/>
    </row>
    <row r="6721" spans="10:10" x14ac:dyDescent="0.25">
      <c r="J6721" s="1"/>
    </row>
    <row r="6722" spans="10:10" x14ac:dyDescent="0.25">
      <c r="J6722" s="1"/>
    </row>
    <row r="6723" spans="10:10" x14ac:dyDescent="0.25">
      <c r="J6723" s="1"/>
    </row>
    <row r="6724" spans="10:10" x14ac:dyDescent="0.25">
      <c r="J6724" s="1"/>
    </row>
    <row r="6725" spans="10:10" x14ac:dyDescent="0.25">
      <c r="J6725" s="1"/>
    </row>
    <row r="6726" spans="10:10" x14ac:dyDescent="0.25">
      <c r="J6726" s="1"/>
    </row>
    <row r="6727" spans="10:10" x14ac:dyDescent="0.25">
      <c r="J6727" s="1"/>
    </row>
    <row r="6728" spans="10:10" x14ac:dyDescent="0.25">
      <c r="J6728" s="1"/>
    </row>
    <row r="6729" spans="10:10" x14ac:dyDescent="0.25">
      <c r="J6729" s="1"/>
    </row>
    <row r="6730" spans="10:10" x14ac:dyDescent="0.25">
      <c r="J6730" s="1"/>
    </row>
    <row r="6731" spans="10:10" x14ac:dyDescent="0.25">
      <c r="J6731" s="1"/>
    </row>
    <row r="6732" spans="10:10" x14ac:dyDescent="0.25">
      <c r="J6732" s="1"/>
    </row>
    <row r="6733" spans="10:10" x14ac:dyDescent="0.25">
      <c r="J6733" s="1"/>
    </row>
    <row r="6734" spans="10:10" x14ac:dyDescent="0.25">
      <c r="J6734" s="1"/>
    </row>
    <row r="6735" spans="10:10" x14ac:dyDescent="0.25">
      <c r="J6735" s="1"/>
    </row>
    <row r="6736" spans="10:10" x14ac:dyDescent="0.25">
      <c r="J6736" s="1"/>
    </row>
    <row r="6737" spans="10:10" x14ac:dyDescent="0.25">
      <c r="J6737" s="1"/>
    </row>
    <row r="6738" spans="10:10" x14ac:dyDescent="0.25">
      <c r="J6738" s="1"/>
    </row>
    <row r="6739" spans="10:10" x14ac:dyDescent="0.25">
      <c r="J6739" s="1"/>
    </row>
    <row r="6740" spans="10:10" x14ac:dyDescent="0.25">
      <c r="J6740" s="1"/>
    </row>
    <row r="6741" spans="10:10" x14ac:dyDescent="0.25">
      <c r="J6741" s="1"/>
    </row>
    <row r="6742" spans="10:10" x14ac:dyDescent="0.25">
      <c r="J6742" s="1"/>
    </row>
    <row r="6743" spans="10:10" x14ac:dyDescent="0.25">
      <c r="J6743" s="1"/>
    </row>
    <row r="6744" spans="10:10" x14ac:dyDescent="0.25">
      <c r="J6744" s="1"/>
    </row>
    <row r="6745" spans="10:10" x14ac:dyDescent="0.25">
      <c r="J6745" s="1"/>
    </row>
    <row r="6746" spans="10:10" x14ac:dyDescent="0.25">
      <c r="J6746" s="1"/>
    </row>
    <row r="6747" spans="10:10" x14ac:dyDescent="0.25">
      <c r="J6747" s="1"/>
    </row>
    <row r="6748" spans="10:10" x14ac:dyDescent="0.25">
      <c r="J6748" s="1"/>
    </row>
    <row r="6749" spans="10:10" x14ac:dyDescent="0.25">
      <c r="J6749" s="1"/>
    </row>
    <row r="6750" spans="10:10" x14ac:dyDescent="0.25">
      <c r="J6750" s="1"/>
    </row>
    <row r="6751" spans="10:10" x14ac:dyDescent="0.25">
      <c r="J6751" s="1"/>
    </row>
    <row r="6752" spans="10:10" x14ac:dyDescent="0.25">
      <c r="J6752" s="1"/>
    </row>
    <row r="6753" spans="10:10" x14ac:dyDescent="0.25">
      <c r="J6753" s="1"/>
    </row>
    <row r="6754" spans="10:10" x14ac:dyDescent="0.25">
      <c r="J6754" s="1"/>
    </row>
    <row r="6755" spans="10:10" x14ac:dyDescent="0.25">
      <c r="J6755" s="1"/>
    </row>
    <row r="6756" spans="10:10" x14ac:dyDescent="0.25">
      <c r="J6756" s="1"/>
    </row>
    <row r="6757" spans="10:10" x14ac:dyDescent="0.25">
      <c r="J6757" s="1"/>
    </row>
    <row r="6758" spans="10:10" x14ac:dyDescent="0.25">
      <c r="J6758" s="1"/>
    </row>
    <row r="6759" spans="10:10" x14ac:dyDescent="0.25">
      <c r="J6759" s="1"/>
    </row>
    <row r="6760" spans="10:10" x14ac:dyDescent="0.25">
      <c r="J6760" s="1"/>
    </row>
    <row r="6761" spans="10:10" x14ac:dyDescent="0.25">
      <c r="J6761" s="1"/>
    </row>
    <row r="6762" spans="10:10" x14ac:dyDescent="0.25">
      <c r="J6762" s="1"/>
    </row>
    <row r="6763" spans="10:10" x14ac:dyDescent="0.25">
      <c r="J6763" s="1"/>
    </row>
    <row r="6764" spans="10:10" x14ac:dyDescent="0.25">
      <c r="J6764" s="1"/>
    </row>
    <row r="6765" spans="10:10" x14ac:dyDescent="0.25">
      <c r="J6765" s="1"/>
    </row>
    <row r="6766" spans="10:10" x14ac:dyDescent="0.25">
      <c r="J6766" s="1"/>
    </row>
    <row r="6767" spans="10:10" x14ac:dyDescent="0.25">
      <c r="J6767" s="1"/>
    </row>
    <row r="6768" spans="10:10" x14ac:dyDescent="0.25">
      <c r="J6768" s="1"/>
    </row>
    <row r="6769" spans="10:10" x14ac:dyDescent="0.25">
      <c r="J6769" s="1"/>
    </row>
    <row r="6770" spans="10:10" x14ac:dyDescent="0.25">
      <c r="J6770" s="1"/>
    </row>
    <row r="6771" spans="10:10" x14ac:dyDescent="0.25">
      <c r="J6771" s="1"/>
    </row>
    <row r="6772" spans="10:10" x14ac:dyDescent="0.25">
      <c r="J6772" s="1"/>
    </row>
    <row r="6773" spans="10:10" x14ac:dyDescent="0.25">
      <c r="J6773" s="1"/>
    </row>
    <row r="6774" spans="10:10" x14ac:dyDescent="0.25">
      <c r="J6774" s="1"/>
    </row>
    <row r="6775" spans="10:10" x14ac:dyDescent="0.25">
      <c r="J6775" s="1"/>
    </row>
    <row r="6776" spans="10:10" x14ac:dyDescent="0.25">
      <c r="J6776" s="1"/>
    </row>
    <row r="6777" spans="10:10" x14ac:dyDescent="0.25">
      <c r="J6777" s="1"/>
    </row>
    <row r="6778" spans="10:10" x14ac:dyDescent="0.25">
      <c r="J6778" s="1"/>
    </row>
    <row r="6779" spans="10:10" x14ac:dyDescent="0.25">
      <c r="J6779" s="1"/>
    </row>
    <row r="6780" spans="10:10" x14ac:dyDescent="0.25">
      <c r="J6780" s="1"/>
    </row>
    <row r="6781" spans="10:10" x14ac:dyDescent="0.25">
      <c r="J6781" s="1"/>
    </row>
    <row r="6782" spans="10:10" x14ac:dyDescent="0.25">
      <c r="J6782" s="1"/>
    </row>
    <row r="6783" spans="10:10" x14ac:dyDescent="0.25">
      <c r="J6783" s="1"/>
    </row>
    <row r="6784" spans="10:10" x14ac:dyDescent="0.25">
      <c r="J6784" s="1"/>
    </row>
    <row r="6785" spans="10:10" x14ac:dyDescent="0.25">
      <c r="J6785" s="1"/>
    </row>
    <row r="6786" spans="10:10" x14ac:dyDescent="0.25">
      <c r="J6786" s="1"/>
    </row>
    <row r="6787" spans="10:10" x14ac:dyDescent="0.25">
      <c r="J6787" s="1"/>
    </row>
    <row r="6788" spans="10:10" x14ac:dyDescent="0.25">
      <c r="J6788" s="1"/>
    </row>
    <row r="6789" spans="10:10" x14ac:dyDescent="0.25">
      <c r="J6789" s="1"/>
    </row>
    <row r="6790" spans="10:10" x14ac:dyDescent="0.25">
      <c r="J6790" s="1"/>
    </row>
    <row r="6791" spans="10:10" x14ac:dyDescent="0.25">
      <c r="J6791" s="1"/>
    </row>
    <row r="6792" spans="10:10" x14ac:dyDescent="0.25">
      <c r="J6792" s="1"/>
    </row>
    <row r="6793" spans="10:10" x14ac:dyDescent="0.25">
      <c r="J6793" s="1"/>
    </row>
    <row r="6794" spans="10:10" x14ac:dyDescent="0.25">
      <c r="J6794" s="1"/>
    </row>
    <row r="6795" spans="10:10" x14ac:dyDescent="0.25">
      <c r="J6795" s="1"/>
    </row>
    <row r="6796" spans="10:10" x14ac:dyDescent="0.25">
      <c r="J6796" s="1"/>
    </row>
    <row r="6797" spans="10:10" x14ac:dyDescent="0.25">
      <c r="J6797" s="1"/>
    </row>
    <row r="6798" spans="10:10" x14ac:dyDescent="0.25">
      <c r="J6798" s="1"/>
    </row>
    <row r="6799" spans="10:10" x14ac:dyDescent="0.25">
      <c r="J6799" s="1"/>
    </row>
    <row r="6800" spans="10:10" x14ac:dyDescent="0.25">
      <c r="J6800" s="1"/>
    </row>
    <row r="6801" spans="10:10" x14ac:dyDescent="0.25">
      <c r="J6801" s="1"/>
    </row>
    <row r="6802" spans="10:10" x14ac:dyDescent="0.25">
      <c r="J6802" s="1"/>
    </row>
    <row r="6803" spans="10:10" x14ac:dyDescent="0.25">
      <c r="J6803" s="1"/>
    </row>
    <row r="6804" spans="10:10" x14ac:dyDescent="0.25">
      <c r="J6804" s="1"/>
    </row>
    <row r="6805" spans="10:10" x14ac:dyDescent="0.25">
      <c r="J6805" s="1"/>
    </row>
    <row r="6806" spans="10:10" x14ac:dyDescent="0.25">
      <c r="J6806" s="1"/>
    </row>
    <row r="6807" spans="10:10" x14ac:dyDescent="0.25">
      <c r="J6807" s="1"/>
    </row>
    <row r="6808" spans="10:10" x14ac:dyDescent="0.25">
      <c r="J6808" s="1"/>
    </row>
    <row r="6809" spans="10:10" x14ac:dyDescent="0.25">
      <c r="J6809" s="1"/>
    </row>
    <row r="6810" spans="10:10" x14ac:dyDescent="0.25">
      <c r="J6810" s="1"/>
    </row>
    <row r="6811" spans="10:10" x14ac:dyDescent="0.25">
      <c r="J6811" s="1"/>
    </row>
    <row r="6812" spans="10:10" x14ac:dyDescent="0.25">
      <c r="J6812" s="1"/>
    </row>
    <row r="6813" spans="10:10" x14ac:dyDescent="0.25">
      <c r="J6813" s="1"/>
    </row>
    <row r="6814" spans="10:10" x14ac:dyDescent="0.25">
      <c r="J6814" s="1"/>
    </row>
    <row r="6815" spans="10:10" x14ac:dyDescent="0.25">
      <c r="J6815" s="1"/>
    </row>
    <row r="6816" spans="10:10" x14ac:dyDescent="0.25">
      <c r="J6816" s="1"/>
    </row>
    <row r="6817" spans="10:10" x14ac:dyDescent="0.25">
      <c r="J6817" s="1"/>
    </row>
    <row r="6818" spans="10:10" x14ac:dyDescent="0.25">
      <c r="J6818" s="1"/>
    </row>
    <row r="6819" spans="10:10" x14ac:dyDescent="0.25">
      <c r="J6819" s="1"/>
    </row>
    <row r="6820" spans="10:10" x14ac:dyDescent="0.25">
      <c r="J6820" s="1"/>
    </row>
    <row r="6821" spans="10:10" x14ac:dyDescent="0.25">
      <c r="J6821" s="1"/>
    </row>
    <row r="6822" spans="10:10" x14ac:dyDescent="0.25">
      <c r="J6822" s="1"/>
    </row>
    <row r="6823" spans="10:10" x14ac:dyDescent="0.25">
      <c r="J6823" s="1"/>
    </row>
    <row r="6824" spans="10:10" x14ac:dyDescent="0.25">
      <c r="J6824" s="1"/>
    </row>
    <row r="6825" spans="10:10" x14ac:dyDescent="0.25">
      <c r="J6825" s="1"/>
    </row>
    <row r="6826" spans="10:10" x14ac:dyDescent="0.25">
      <c r="J6826" s="1"/>
    </row>
    <row r="6827" spans="10:10" x14ac:dyDescent="0.25">
      <c r="J6827" s="1"/>
    </row>
    <row r="6828" spans="10:10" x14ac:dyDescent="0.25">
      <c r="J6828" s="1"/>
    </row>
    <row r="6829" spans="10:10" x14ac:dyDescent="0.25">
      <c r="J6829" s="1"/>
    </row>
    <row r="6830" spans="10:10" x14ac:dyDescent="0.25">
      <c r="J6830" s="1"/>
    </row>
    <row r="6831" spans="10:10" x14ac:dyDescent="0.25">
      <c r="J6831" s="1"/>
    </row>
    <row r="6832" spans="10:10" x14ac:dyDescent="0.25">
      <c r="J6832" s="1"/>
    </row>
    <row r="6833" spans="10:10" x14ac:dyDescent="0.25">
      <c r="J6833" s="1"/>
    </row>
    <row r="6834" spans="10:10" x14ac:dyDescent="0.25">
      <c r="J6834" s="1"/>
    </row>
    <row r="6835" spans="10:10" x14ac:dyDescent="0.25">
      <c r="J6835" s="1"/>
    </row>
    <row r="6836" spans="10:10" x14ac:dyDescent="0.25">
      <c r="J6836" s="1"/>
    </row>
    <row r="6837" spans="10:10" x14ac:dyDescent="0.25">
      <c r="J6837" s="1"/>
    </row>
    <row r="6838" spans="10:10" x14ac:dyDescent="0.25">
      <c r="J6838" s="1"/>
    </row>
    <row r="6839" spans="10:10" x14ac:dyDescent="0.25">
      <c r="J6839" s="1"/>
    </row>
    <row r="6840" spans="10:10" x14ac:dyDescent="0.25">
      <c r="J6840" s="1"/>
    </row>
    <row r="6841" spans="10:10" x14ac:dyDescent="0.25">
      <c r="J6841" s="1"/>
    </row>
    <row r="6842" spans="10:10" x14ac:dyDescent="0.25">
      <c r="J6842" s="1"/>
    </row>
    <row r="6843" spans="10:10" x14ac:dyDescent="0.25">
      <c r="J6843" s="1"/>
    </row>
    <row r="6844" spans="10:10" x14ac:dyDescent="0.25">
      <c r="J6844" s="1"/>
    </row>
    <row r="6845" spans="10:10" x14ac:dyDescent="0.25">
      <c r="J6845" s="1"/>
    </row>
    <row r="6846" spans="10:10" x14ac:dyDescent="0.25">
      <c r="J6846" s="1"/>
    </row>
    <row r="6847" spans="10:10" x14ac:dyDescent="0.25">
      <c r="J6847" s="1"/>
    </row>
    <row r="6848" spans="10:10" x14ac:dyDescent="0.25">
      <c r="J6848" s="1"/>
    </row>
    <row r="6849" spans="10:10" x14ac:dyDescent="0.25">
      <c r="J6849" s="1"/>
    </row>
    <row r="6850" spans="10:10" x14ac:dyDescent="0.25">
      <c r="J6850" s="1"/>
    </row>
    <row r="6851" spans="10:10" x14ac:dyDescent="0.25">
      <c r="J6851" s="1"/>
    </row>
    <row r="6852" spans="10:10" x14ac:dyDescent="0.25">
      <c r="J6852" s="1"/>
    </row>
    <row r="6853" spans="10:10" x14ac:dyDescent="0.25">
      <c r="J6853" s="1"/>
    </row>
    <row r="6854" spans="10:10" x14ac:dyDescent="0.25">
      <c r="J6854" s="1"/>
    </row>
    <row r="6855" spans="10:10" x14ac:dyDescent="0.25">
      <c r="J6855" s="1"/>
    </row>
    <row r="6856" spans="10:10" x14ac:dyDescent="0.25">
      <c r="J6856" s="1"/>
    </row>
    <row r="6857" spans="10:10" x14ac:dyDescent="0.25">
      <c r="J6857" s="1"/>
    </row>
    <row r="6858" spans="10:10" x14ac:dyDescent="0.25">
      <c r="J6858" s="1"/>
    </row>
    <row r="6859" spans="10:10" x14ac:dyDescent="0.25">
      <c r="J6859" s="1"/>
    </row>
    <row r="6860" spans="10:10" x14ac:dyDescent="0.25">
      <c r="J6860" s="1"/>
    </row>
    <row r="6861" spans="10:10" x14ac:dyDescent="0.25">
      <c r="J6861" s="1"/>
    </row>
    <row r="6862" spans="10:10" x14ac:dyDescent="0.25">
      <c r="J6862" s="1"/>
    </row>
    <row r="6863" spans="10:10" x14ac:dyDescent="0.25">
      <c r="J6863" s="1"/>
    </row>
    <row r="6864" spans="10:10" x14ac:dyDescent="0.25">
      <c r="J6864" s="1"/>
    </row>
    <row r="6865" spans="10:10" x14ac:dyDescent="0.25">
      <c r="J6865" s="1"/>
    </row>
    <row r="6866" spans="10:10" x14ac:dyDescent="0.25">
      <c r="J6866" s="1"/>
    </row>
    <row r="6867" spans="10:10" x14ac:dyDescent="0.25">
      <c r="J6867" s="1"/>
    </row>
    <row r="6868" spans="10:10" x14ac:dyDescent="0.25">
      <c r="J6868" s="1"/>
    </row>
    <row r="6869" spans="10:10" x14ac:dyDescent="0.25">
      <c r="J6869" s="1"/>
    </row>
    <row r="6870" spans="10:10" x14ac:dyDescent="0.25">
      <c r="J6870" s="1"/>
    </row>
    <row r="6871" spans="10:10" x14ac:dyDescent="0.25">
      <c r="J6871" s="1"/>
    </row>
    <row r="6872" spans="10:10" x14ac:dyDescent="0.25">
      <c r="J6872" s="1"/>
    </row>
    <row r="6873" spans="10:10" x14ac:dyDescent="0.25">
      <c r="J6873" s="1"/>
    </row>
    <row r="6874" spans="10:10" x14ac:dyDescent="0.25">
      <c r="J6874" s="1"/>
    </row>
    <row r="6875" spans="10:10" x14ac:dyDescent="0.25">
      <c r="J6875" s="1"/>
    </row>
    <row r="6876" spans="10:10" x14ac:dyDescent="0.25">
      <c r="J6876" s="1"/>
    </row>
    <row r="6877" spans="10:10" x14ac:dyDescent="0.25">
      <c r="J6877" s="1"/>
    </row>
    <row r="6878" spans="10:10" x14ac:dyDescent="0.25">
      <c r="J6878" s="1"/>
    </row>
    <row r="6879" spans="10:10" x14ac:dyDescent="0.25">
      <c r="J6879" s="1"/>
    </row>
    <row r="6880" spans="10:10" x14ac:dyDescent="0.25">
      <c r="J6880" s="1"/>
    </row>
    <row r="6881" spans="10:10" x14ac:dyDescent="0.25">
      <c r="J6881" s="1"/>
    </row>
    <row r="6882" spans="10:10" x14ac:dyDescent="0.25">
      <c r="J6882" s="1"/>
    </row>
    <row r="6883" spans="10:10" x14ac:dyDescent="0.25">
      <c r="J6883" s="1"/>
    </row>
    <row r="6884" spans="10:10" x14ac:dyDescent="0.25">
      <c r="J6884" s="1"/>
    </row>
    <row r="6885" spans="10:10" x14ac:dyDescent="0.25">
      <c r="J6885" s="1"/>
    </row>
    <row r="6886" spans="10:10" x14ac:dyDescent="0.25">
      <c r="J6886" s="1"/>
    </row>
    <row r="6887" spans="10:10" x14ac:dyDescent="0.25">
      <c r="J6887" s="1"/>
    </row>
    <row r="6888" spans="10:10" x14ac:dyDescent="0.25">
      <c r="J6888" s="1"/>
    </row>
    <row r="6889" spans="10:10" x14ac:dyDescent="0.25">
      <c r="J6889" s="1"/>
    </row>
    <row r="6890" spans="10:10" x14ac:dyDescent="0.25">
      <c r="J6890" s="1"/>
    </row>
    <row r="6891" spans="10:10" x14ac:dyDescent="0.25">
      <c r="J6891" s="1"/>
    </row>
    <row r="6892" spans="10:10" x14ac:dyDescent="0.25">
      <c r="J6892" s="1"/>
    </row>
    <row r="6893" spans="10:10" x14ac:dyDescent="0.25">
      <c r="J6893" s="1"/>
    </row>
    <row r="6894" spans="10:10" x14ac:dyDescent="0.25">
      <c r="J6894" s="1"/>
    </row>
    <row r="6895" spans="10:10" x14ac:dyDescent="0.25">
      <c r="J6895" s="1"/>
    </row>
    <row r="6896" spans="10:10" x14ac:dyDescent="0.25">
      <c r="J6896" s="1"/>
    </row>
    <row r="6897" spans="10:10" x14ac:dyDescent="0.25">
      <c r="J6897" s="1"/>
    </row>
    <row r="6898" spans="10:10" x14ac:dyDescent="0.25">
      <c r="J6898" s="1"/>
    </row>
    <row r="6899" spans="10:10" x14ac:dyDescent="0.25">
      <c r="J6899" s="1"/>
    </row>
    <row r="6900" spans="10:10" x14ac:dyDescent="0.25">
      <c r="J6900" s="1"/>
    </row>
    <row r="6901" spans="10:10" x14ac:dyDescent="0.25">
      <c r="J6901" s="1"/>
    </row>
    <row r="6902" spans="10:10" x14ac:dyDescent="0.25">
      <c r="J6902" s="1"/>
    </row>
    <row r="6903" spans="10:10" x14ac:dyDescent="0.25">
      <c r="J6903" s="1"/>
    </row>
    <row r="6904" spans="10:10" x14ac:dyDescent="0.25">
      <c r="J6904" s="1"/>
    </row>
    <row r="6905" spans="10:10" x14ac:dyDescent="0.25">
      <c r="J6905" s="1"/>
    </row>
    <row r="6906" spans="10:10" x14ac:dyDescent="0.25">
      <c r="J6906" s="1"/>
    </row>
    <row r="6907" spans="10:10" x14ac:dyDescent="0.25">
      <c r="J6907" s="1"/>
    </row>
    <row r="6908" spans="10:10" x14ac:dyDescent="0.25">
      <c r="J6908" s="1"/>
    </row>
    <row r="6909" spans="10:10" x14ac:dyDescent="0.25">
      <c r="J6909" s="1"/>
    </row>
    <row r="6910" spans="10:10" x14ac:dyDescent="0.25">
      <c r="J6910" s="1"/>
    </row>
    <row r="6911" spans="10:10" x14ac:dyDescent="0.25">
      <c r="J6911" s="1"/>
    </row>
    <row r="6912" spans="10:10" x14ac:dyDescent="0.25">
      <c r="J6912" s="1"/>
    </row>
    <row r="6913" spans="10:10" x14ac:dyDescent="0.25">
      <c r="J6913" s="1"/>
    </row>
    <row r="6914" spans="10:10" x14ac:dyDescent="0.25">
      <c r="J6914" s="1"/>
    </row>
    <row r="6915" spans="10:10" x14ac:dyDescent="0.25">
      <c r="J6915" s="1"/>
    </row>
    <row r="6916" spans="10:10" x14ac:dyDescent="0.25">
      <c r="J6916" s="1"/>
    </row>
    <row r="6917" spans="10:10" x14ac:dyDescent="0.25">
      <c r="J6917" s="1"/>
    </row>
    <row r="6918" spans="10:10" x14ac:dyDescent="0.25">
      <c r="J6918" s="1"/>
    </row>
    <row r="6919" spans="10:10" x14ac:dyDescent="0.25">
      <c r="J6919" s="1"/>
    </row>
    <row r="6920" spans="10:10" x14ac:dyDescent="0.25">
      <c r="J6920" s="1"/>
    </row>
    <row r="6921" spans="10:10" x14ac:dyDescent="0.25">
      <c r="J6921" s="1"/>
    </row>
    <row r="6922" spans="10:10" x14ac:dyDescent="0.25">
      <c r="J6922" s="1"/>
    </row>
    <row r="6923" spans="10:10" x14ac:dyDescent="0.25">
      <c r="J6923" s="1"/>
    </row>
    <row r="6924" spans="10:10" x14ac:dyDescent="0.25">
      <c r="J6924" s="1"/>
    </row>
    <row r="6925" spans="10:10" x14ac:dyDescent="0.25">
      <c r="J6925" s="1"/>
    </row>
    <row r="6926" spans="10:10" x14ac:dyDescent="0.25">
      <c r="J6926" s="1"/>
    </row>
    <row r="6927" spans="10:10" x14ac:dyDescent="0.25">
      <c r="J6927" s="1"/>
    </row>
    <row r="6928" spans="10:10" x14ac:dyDescent="0.25">
      <c r="J6928" s="1"/>
    </row>
    <row r="6929" spans="10:10" x14ac:dyDescent="0.25">
      <c r="J6929" s="1"/>
    </row>
    <row r="6930" spans="10:10" x14ac:dyDescent="0.25">
      <c r="J6930" s="1"/>
    </row>
    <row r="6931" spans="10:10" x14ac:dyDescent="0.25">
      <c r="J6931" s="1"/>
    </row>
    <row r="6932" spans="10:10" x14ac:dyDescent="0.25">
      <c r="J6932" s="1"/>
    </row>
    <row r="6933" spans="10:10" x14ac:dyDescent="0.25">
      <c r="J6933" s="1"/>
    </row>
    <row r="6934" spans="10:10" x14ac:dyDescent="0.25">
      <c r="J6934" s="1"/>
    </row>
    <row r="6935" spans="10:10" x14ac:dyDescent="0.25">
      <c r="J6935" s="1"/>
    </row>
    <row r="6936" spans="10:10" x14ac:dyDescent="0.25">
      <c r="J6936" s="1"/>
    </row>
    <row r="6937" spans="10:10" x14ac:dyDescent="0.25">
      <c r="J6937" s="1"/>
    </row>
    <row r="6938" spans="10:10" x14ac:dyDescent="0.25">
      <c r="J6938" s="1"/>
    </row>
    <row r="6939" spans="10:10" x14ac:dyDescent="0.25">
      <c r="J6939" s="1"/>
    </row>
    <row r="6940" spans="10:10" x14ac:dyDescent="0.25">
      <c r="J6940" s="1"/>
    </row>
    <row r="6941" spans="10:10" x14ac:dyDescent="0.25">
      <c r="J6941" s="1"/>
    </row>
    <row r="6942" spans="10:10" x14ac:dyDescent="0.25">
      <c r="J6942" s="1"/>
    </row>
    <row r="6943" spans="10:10" x14ac:dyDescent="0.25">
      <c r="J6943" s="1"/>
    </row>
    <row r="6944" spans="10:10" x14ac:dyDescent="0.25">
      <c r="J6944" s="1"/>
    </row>
    <row r="6945" spans="10:10" x14ac:dyDescent="0.25">
      <c r="J6945" s="1"/>
    </row>
    <row r="6946" spans="10:10" x14ac:dyDescent="0.25">
      <c r="J6946" s="1"/>
    </row>
    <row r="6947" spans="10:10" x14ac:dyDescent="0.25">
      <c r="J6947" s="1"/>
    </row>
    <row r="6948" spans="10:10" x14ac:dyDescent="0.25">
      <c r="J6948" s="1"/>
    </row>
    <row r="6949" spans="10:10" x14ac:dyDescent="0.25">
      <c r="J6949" s="1"/>
    </row>
    <row r="6950" spans="10:10" x14ac:dyDescent="0.25">
      <c r="J6950" s="1"/>
    </row>
    <row r="6951" spans="10:10" x14ac:dyDescent="0.25">
      <c r="J6951" s="1"/>
    </row>
    <row r="6952" spans="10:10" x14ac:dyDescent="0.25">
      <c r="J6952" s="1"/>
    </row>
    <row r="6953" spans="10:10" x14ac:dyDescent="0.25">
      <c r="J6953" s="1"/>
    </row>
    <row r="6954" spans="10:10" x14ac:dyDescent="0.25">
      <c r="J6954" s="1"/>
    </row>
    <row r="6955" spans="10:10" x14ac:dyDescent="0.25">
      <c r="J6955" s="1"/>
    </row>
    <row r="6956" spans="10:10" x14ac:dyDescent="0.25">
      <c r="J6956" s="1"/>
    </row>
    <row r="6957" spans="10:10" x14ac:dyDescent="0.25">
      <c r="J6957" s="1"/>
    </row>
    <row r="6958" spans="10:10" x14ac:dyDescent="0.25">
      <c r="J6958" s="1"/>
    </row>
    <row r="6959" spans="10:10" x14ac:dyDescent="0.25">
      <c r="J6959" s="1"/>
    </row>
    <row r="6960" spans="10:10" x14ac:dyDescent="0.25">
      <c r="J6960" s="1"/>
    </row>
    <row r="6961" spans="10:10" x14ac:dyDescent="0.25">
      <c r="J6961" s="1"/>
    </row>
    <row r="6962" spans="10:10" x14ac:dyDescent="0.25">
      <c r="J6962" s="1"/>
    </row>
    <row r="6963" spans="10:10" x14ac:dyDescent="0.25">
      <c r="J6963" s="1"/>
    </row>
    <row r="6964" spans="10:10" x14ac:dyDescent="0.25">
      <c r="J6964" s="1"/>
    </row>
    <row r="6965" spans="10:10" x14ac:dyDescent="0.25">
      <c r="J6965" s="1"/>
    </row>
    <row r="6966" spans="10:10" x14ac:dyDescent="0.25">
      <c r="J6966" s="1"/>
    </row>
    <row r="6967" spans="10:10" x14ac:dyDescent="0.25">
      <c r="J6967" s="1"/>
    </row>
    <row r="6968" spans="10:10" x14ac:dyDescent="0.25">
      <c r="J6968" s="1"/>
    </row>
    <row r="6969" spans="10:10" x14ac:dyDescent="0.25">
      <c r="J6969" s="1"/>
    </row>
    <row r="6970" spans="10:10" x14ac:dyDescent="0.25">
      <c r="J6970" s="1"/>
    </row>
    <row r="6971" spans="10:10" x14ac:dyDescent="0.25">
      <c r="J6971" s="1"/>
    </row>
    <row r="6972" spans="10:10" x14ac:dyDescent="0.25">
      <c r="J6972" s="1"/>
    </row>
    <row r="6973" spans="10:10" x14ac:dyDescent="0.25">
      <c r="J6973" s="1"/>
    </row>
    <row r="6974" spans="10:10" x14ac:dyDescent="0.25">
      <c r="J6974" s="1"/>
    </row>
    <row r="6975" spans="10:10" x14ac:dyDescent="0.25">
      <c r="J6975" s="1"/>
    </row>
    <row r="6976" spans="10:10" x14ac:dyDescent="0.25">
      <c r="J6976" s="1"/>
    </row>
    <row r="6977" spans="10:10" x14ac:dyDescent="0.25">
      <c r="J6977" s="1"/>
    </row>
    <row r="6978" spans="10:10" x14ac:dyDescent="0.25">
      <c r="J6978" s="1"/>
    </row>
    <row r="6979" spans="10:10" x14ac:dyDescent="0.25">
      <c r="J6979" s="1"/>
    </row>
    <row r="6980" spans="10:10" x14ac:dyDescent="0.25">
      <c r="J6980" s="1"/>
    </row>
    <row r="6981" spans="10:10" x14ac:dyDescent="0.25">
      <c r="J6981" s="1"/>
    </row>
    <row r="6982" spans="10:10" x14ac:dyDescent="0.25">
      <c r="J6982" s="1"/>
    </row>
    <row r="6983" spans="10:10" x14ac:dyDescent="0.25">
      <c r="J6983" s="1"/>
    </row>
    <row r="6984" spans="10:10" x14ac:dyDescent="0.25">
      <c r="J6984" s="1"/>
    </row>
    <row r="6985" spans="10:10" x14ac:dyDescent="0.25">
      <c r="J6985" s="1"/>
    </row>
    <row r="6986" spans="10:10" x14ac:dyDescent="0.25">
      <c r="J6986" s="1"/>
    </row>
    <row r="6987" spans="10:10" x14ac:dyDescent="0.25">
      <c r="J6987" s="1"/>
    </row>
    <row r="6988" spans="10:10" x14ac:dyDescent="0.25">
      <c r="J6988" s="1"/>
    </row>
    <row r="6989" spans="10:10" x14ac:dyDescent="0.25">
      <c r="J6989" s="1"/>
    </row>
    <row r="6990" spans="10:10" x14ac:dyDescent="0.25">
      <c r="J6990" s="1"/>
    </row>
    <row r="6991" spans="10:10" x14ac:dyDescent="0.25">
      <c r="J6991" s="1"/>
    </row>
    <row r="6992" spans="10:10" x14ac:dyDescent="0.25">
      <c r="J6992" s="1"/>
    </row>
    <row r="6993" spans="10:10" x14ac:dyDescent="0.25">
      <c r="J6993" s="1"/>
    </row>
    <row r="6994" spans="10:10" x14ac:dyDescent="0.25">
      <c r="J6994" s="1"/>
    </row>
    <row r="6995" spans="10:10" x14ac:dyDescent="0.25">
      <c r="J6995" s="1"/>
    </row>
    <row r="6996" spans="10:10" x14ac:dyDescent="0.25">
      <c r="J6996" s="1"/>
    </row>
    <row r="6997" spans="10:10" x14ac:dyDescent="0.25">
      <c r="J6997" s="1"/>
    </row>
    <row r="6998" spans="10:10" x14ac:dyDescent="0.25">
      <c r="J6998" s="1"/>
    </row>
    <row r="6999" spans="10:10" x14ac:dyDescent="0.25">
      <c r="J6999" s="1"/>
    </row>
    <row r="7000" spans="10:10" x14ac:dyDescent="0.25">
      <c r="J7000" s="1"/>
    </row>
    <row r="7001" spans="10:10" x14ac:dyDescent="0.25">
      <c r="J7001" s="1"/>
    </row>
    <row r="7002" spans="10:10" x14ac:dyDescent="0.25">
      <c r="J7002" s="1"/>
    </row>
    <row r="7003" spans="10:10" x14ac:dyDescent="0.25">
      <c r="J7003" s="1"/>
    </row>
    <row r="7004" spans="10:10" x14ac:dyDescent="0.25">
      <c r="J7004" s="1"/>
    </row>
    <row r="7005" spans="10:10" x14ac:dyDescent="0.25">
      <c r="J7005" s="1"/>
    </row>
    <row r="7006" spans="10:10" x14ac:dyDescent="0.25">
      <c r="J7006" s="1"/>
    </row>
    <row r="7007" spans="10:10" x14ac:dyDescent="0.25">
      <c r="J7007" s="1"/>
    </row>
    <row r="7008" spans="10:10" x14ac:dyDescent="0.25">
      <c r="J7008" s="1"/>
    </row>
    <row r="7009" spans="10:10" x14ac:dyDescent="0.25">
      <c r="J7009" s="1"/>
    </row>
    <row r="7010" spans="10:10" x14ac:dyDescent="0.25">
      <c r="J7010" s="1"/>
    </row>
    <row r="7011" spans="10:10" x14ac:dyDescent="0.25">
      <c r="J7011" s="1"/>
    </row>
    <row r="7012" spans="10:10" x14ac:dyDescent="0.25">
      <c r="J7012" s="1"/>
    </row>
    <row r="7013" spans="10:10" x14ac:dyDescent="0.25">
      <c r="J7013" s="1"/>
    </row>
    <row r="7014" spans="10:10" x14ac:dyDescent="0.25">
      <c r="J7014" s="1"/>
    </row>
    <row r="7015" spans="10:10" x14ac:dyDescent="0.25">
      <c r="J7015" s="1"/>
    </row>
    <row r="7016" spans="10:10" x14ac:dyDescent="0.25">
      <c r="J7016" s="1"/>
    </row>
    <row r="7017" spans="10:10" x14ac:dyDescent="0.25">
      <c r="J7017" s="1"/>
    </row>
    <row r="7018" spans="10:10" x14ac:dyDescent="0.25">
      <c r="J7018" s="1"/>
    </row>
    <row r="7019" spans="10:10" x14ac:dyDescent="0.25">
      <c r="J7019" s="1"/>
    </row>
    <row r="7020" spans="10:10" x14ac:dyDescent="0.25">
      <c r="J7020" s="1"/>
    </row>
    <row r="7021" spans="10:10" x14ac:dyDescent="0.25">
      <c r="J7021" s="1"/>
    </row>
    <row r="7022" spans="10:10" x14ac:dyDescent="0.25">
      <c r="J7022" s="1"/>
    </row>
    <row r="7023" spans="10:10" x14ac:dyDescent="0.25">
      <c r="J7023" s="1"/>
    </row>
    <row r="7024" spans="10:10" x14ac:dyDescent="0.25">
      <c r="J7024" s="1"/>
    </row>
    <row r="7025" spans="10:10" x14ac:dyDescent="0.25">
      <c r="J7025" s="1"/>
    </row>
    <row r="7026" spans="10:10" x14ac:dyDescent="0.25">
      <c r="J7026" s="1"/>
    </row>
    <row r="7027" spans="10:10" x14ac:dyDescent="0.25">
      <c r="J7027" s="1"/>
    </row>
    <row r="7028" spans="10:10" x14ac:dyDescent="0.25">
      <c r="J7028" s="1"/>
    </row>
    <row r="7029" spans="10:10" x14ac:dyDescent="0.25">
      <c r="J7029" s="1"/>
    </row>
    <row r="7030" spans="10:10" x14ac:dyDescent="0.25">
      <c r="J7030" s="1"/>
    </row>
    <row r="7031" spans="10:10" x14ac:dyDescent="0.25">
      <c r="J7031" s="1"/>
    </row>
    <row r="7032" spans="10:10" x14ac:dyDescent="0.25">
      <c r="J7032" s="1"/>
    </row>
    <row r="7033" spans="10:10" x14ac:dyDescent="0.25">
      <c r="J7033" s="1"/>
    </row>
    <row r="7034" spans="10:10" x14ac:dyDescent="0.25">
      <c r="J7034" s="1"/>
    </row>
    <row r="7035" spans="10:10" x14ac:dyDescent="0.25">
      <c r="J7035" s="1"/>
    </row>
    <row r="7036" spans="10:10" x14ac:dyDescent="0.25">
      <c r="J7036" s="1"/>
    </row>
    <row r="7037" spans="10:10" x14ac:dyDescent="0.25">
      <c r="J7037" s="1"/>
    </row>
    <row r="7038" spans="10:10" x14ac:dyDescent="0.25">
      <c r="J7038" s="1"/>
    </row>
    <row r="7039" spans="10:10" x14ac:dyDescent="0.25">
      <c r="J7039" s="1"/>
    </row>
    <row r="7040" spans="10:10" x14ac:dyDescent="0.25">
      <c r="J7040" s="1"/>
    </row>
    <row r="7041" spans="10:10" x14ac:dyDescent="0.25">
      <c r="J7041" s="1"/>
    </row>
    <row r="7042" spans="10:10" x14ac:dyDescent="0.25">
      <c r="J7042" s="1"/>
    </row>
    <row r="7043" spans="10:10" x14ac:dyDescent="0.25">
      <c r="J7043" s="1"/>
    </row>
    <row r="7044" spans="10:10" x14ac:dyDescent="0.25">
      <c r="J7044" s="1"/>
    </row>
    <row r="7045" spans="10:10" x14ac:dyDescent="0.25">
      <c r="J7045" s="1"/>
    </row>
    <row r="7046" spans="10:10" x14ac:dyDescent="0.25">
      <c r="J7046" s="1"/>
    </row>
    <row r="7047" spans="10:10" x14ac:dyDescent="0.25">
      <c r="J7047" s="1"/>
    </row>
    <row r="7048" spans="10:10" x14ac:dyDescent="0.25">
      <c r="J7048" s="1"/>
    </row>
    <row r="7049" spans="10:10" x14ac:dyDescent="0.25">
      <c r="J7049" s="1"/>
    </row>
    <row r="7050" spans="10:10" x14ac:dyDescent="0.25">
      <c r="J7050" s="1"/>
    </row>
    <row r="7051" spans="10:10" x14ac:dyDescent="0.25">
      <c r="J7051" s="1"/>
    </row>
    <row r="7052" spans="10:10" x14ac:dyDescent="0.25">
      <c r="J7052" s="1"/>
    </row>
    <row r="7053" spans="10:10" x14ac:dyDescent="0.25">
      <c r="J7053" s="1"/>
    </row>
    <row r="7054" spans="10:10" x14ac:dyDescent="0.25">
      <c r="J7054" s="1"/>
    </row>
    <row r="7055" spans="10:10" x14ac:dyDescent="0.25">
      <c r="J7055" s="1"/>
    </row>
    <row r="7056" spans="10:10" x14ac:dyDescent="0.25">
      <c r="J7056" s="1"/>
    </row>
    <row r="7057" spans="10:10" x14ac:dyDescent="0.25">
      <c r="J7057" s="1"/>
    </row>
    <row r="7058" spans="10:10" x14ac:dyDescent="0.25">
      <c r="J7058" s="1"/>
    </row>
    <row r="7059" spans="10:10" x14ac:dyDescent="0.25">
      <c r="J7059" s="1"/>
    </row>
    <row r="7060" spans="10:10" x14ac:dyDescent="0.25">
      <c r="J7060" s="1"/>
    </row>
    <row r="7061" spans="10:10" x14ac:dyDescent="0.25">
      <c r="J7061" s="1"/>
    </row>
    <row r="7062" spans="10:10" x14ac:dyDescent="0.25">
      <c r="J7062" s="1"/>
    </row>
    <row r="7063" spans="10:10" x14ac:dyDescent="0.25">
      <c r="J7063" s="1"/>
    </row>
    <row r="7064" spans="10:10" x14ac:dyDescent="0.25">
      <c r="J7064" s="1"/>
    </row>
    <row r="7065" spans="10:10" x14ac:dyDescent="0.25">
      <c r="J7065" s="1"/>
    </row>
    <row r="7066" spans="10:10" x14ac:dyDescent="0.25">
      <c r="J7066" s="1"/>
    </row>
    <row r="7067" spans="10:10" x14ac:dyDescent="0.25">
      <c r="J7067" s="1"/>
    </row>
    <row r="7068" spans="10:10" x14ac:dyDescent="0.25">
      <c r="J7068" s="1"/>
    </row>
    <row r="7069" spans="10:10" x14ac:dyDescent="0.25">
      <c r="J7069" s="1"/>
    </row>
    <row r="7070" spans="10:10" x14ac:dyDescent="0.25">
      <c r="J7070" s="1"/>
    </row>
    <row r="7071" spans="10:10" x14ac:dyDescent="0.25">
      <c r="J7071" s="1"/>
    </row>
    <row r="7072" spans="10:10" x14ac:dyDescent="0.25">
      <c r="J7072" s="1"/>
    </row>
    <row r="7073" spans="10:10" x14ac:dyDescent="0.25">
      <c r="J7073" s="1"/>
    </row>
    <row r="7074" spans="10:10" x14ac:dyDescent="0.25">
      <c r="J7074" s="1"/>
    </row>
    <row r="7075" spans="10:10" x14ac:dyDescent="0.25">
      <c r="J7075" s="1"/>
    </row>
    <row r="7076" spans="10:10" x14ac:dyDescent="0.25">
      <c r="J7076" s="1"/>
    </row>
    <row r="7077" spans="10:10" x14ac:dyDescent="0.25">
      <c r="J7077" s="1"/>
    </row>
    <row r="7078" spans="10:10" x14ac:dyDescent="0.25">
      <c r="J7078" s="1"/>
    </row>
    <row r="7079" spans="10:10" x14ac:dyDescent="0.25">
      <c r="J7079" s="1"/>
    </row>
    <row r="7080" spans="10:10" x14ac:dyDescent="0.25">
      <c r="J7080" s="1"/>
    </row>
    <row r="7081" spans="10:10" x14ac:dyDescent="0.25">
      <c r="J7081" s="1"/>
    </row>
    <row r="7082" spans="10:10" x14ac:dyDescent="0.25">
      <c r="J7082" s="1"/>
    </row>
    <row r="7083" spans="10:10" x14ac:dyDescent="0.25">
      <c r="J7083" s="1"/>
    </row>
    <row r="7084" spans="10:10" x14ac:dyDescent="0.25">
      <c r="J7084" s="1"/>
    </row>
    <row r="7085" spans="10:10" x14ac:dyDescent="0.25">
      <c r="J7085" s="1"/>
    </row>
    <row r="7086" spans="10:10" x14ac:dyDescent="0.25">
      <c r="J7086" s="1"/>
    </row>
    <row r="7087" spans="10:10" x14ac:dyDescent="0.25">
      <c r="J7087" s="1"/>
    </row>
    <row r="7088" spans="10:10" x14ac:dyDescent="0.25">
      <c r="J7088" s="1"/>
    </row>
    <row r="7089" spans="10:10" x14ac:dyDescent="0.25">
      <c r="J7089" s="1"/>
    </row>
    <row r="7090" spans="10:10" x14ac:dyDescent="0.25">
      <c r="J7090" s="1"/>
    </row>
    <row r="7091" spans="10:10" x14ac:dyDescent="0.25">
      <c r="J7091" s="1"/>
    </row>
    <row r="7092" spans="10:10" x14ac:dyDescent="0.25">
      <c r="J7092" s="1"/>
    </row>
    <row r="7093" spans="10:10" x14ac:dyDescent="0.25">
      <c r="J7093" s="1"/>
    </row>
    <row r="7094" spans="10:10" x14ac:dyDescent="0.25">
      <c r="J7094" s="1"/>
    </row>
    <row r="7095" spans="10:10" x14ac:dyDescent="0.25">
      <c r="J7095" s="1"/>
    </row>
    <row r="7096" spans="10:10" x14ac:dyDescent="0.25">
      <c r="J7096" s="1"/>
    </row>
    <row r="7097" spans="10:10" x14ac:dyDescent="0.25">
      <c r="J7097" s="1"/>
    </row>
    <row r="7098" spans="10:10" x14ac:dyDescent="0.25">
      <c r="J7098" s="1"/>
    </row>
    <row r="7099" spans="10:10" x14ac:dyDescent="0.25">
      <c r="J7099" s="1"/>
    </row>
    <row r="7100" spans="10:10" x14ac:dyDescent="0.25">
      <c r="J7100" s="1"/>
    </row>
    <row r="7101" spans="10:10" x14ac:dyDescent="0.25">
      <c r="J7101" s="1"/>
    </row>
    <row r="7102" spans="10:10" x14ac:dyDescent="0.25">
      <c r="J7102" s="1"/>
    </row>
    <row r="7103" spans="10:10" x14ac:dyDescent="0.25">
      <c r="J7103" s="1"/>
    </row>
    <row r="7104" spans="10:10" x14ac:dyDescent="0.25">
      <c r="J7104" s="1"/>
    </row>
    <row r="7105" spans="10:10" x14ac:dyDescent="0.25">
      <c r="J7105" s="1"/>
    </row>
    <row r="7106" spans="10:10" x14ac:dyDescent="0.25">
      <c r="J7106" s="1"/>
    </row>
    <row r="7107" spans="10:10" x14ac:dyDescent="0.25">
      <c r="J7107" s="1"/>
    </row>
    <row r="7108" spans="10:10" x14ac:dyDescent="0.25">
      <c r="J7108" s="1"/>
    </row>
    <row r="7109" spans="10:10" x14ac:dyDescent="0.25">
      <c r="J7109" s="1"/>
    </row>
    <row r="7110" spans="10:10" x14ac:dyDescent="0.25">
      <c r="J7110" s="1"/>
    </row>
    <row r="7111" spans="10:10" x14ac:dyDescent="0.25">
      <c r="J7111" s="1"/>
    </row>
    <row r="7112" spans="10:10" x14ac:dyDescent="0.25">
      <c r="J7112" s="1"/>
    </row>
    <row r="7113" spans="10:10" x14ac:dyDescent="0.25">
      <c r="J7113" s="1"/>
    </row>
    <row r="7114" spans="10:10" x14ac:dyDescent="0.25">
      <c r="J7114" s="1"/>
    </row>
    <row r="7115" spans="10:10" x14ac:dyDescent="0.25">
      <c r="J7115" s="1"/>
    </row>
    <row r="7116" spans="10:10" x14ac:dyDescent="0.25">
      <c r="J7116" s="1"/>
    </row>
    <row r="7117" spans="10:10" x14ac:dyDescent="0.25">
      <c r="J7117" s="1"/>
    </row>
    <row r="7118" spans="10:10" x14ac:dyDescent="0.25">
      <c r="J7118" s="1"/>
    </row>
    <row r="7119" spans="10:10" x14ac:dyDescent="0.25">
      <c r="J7119" s="1"/>
    </row>
    <row r="7120" spans="10:10" x14ac:dyDescent="0.25">
      <c r="J7120" s="1"/>
    </row>
    <row r="7121" spans="10:10" x14ac:dyDescent="0.25">
      <c r="J7121" s="1"/>
    </row>
    <row r="7122" spans="10:10" x14ac:dyDescent="0.25">
      <c r="J7122" s="1"/>
    </row>
    <row r="7123" spans="10:10" x14ac:dyDescent="0.25">
      <c r="J7123" s="1"/>
    </row>
    <row r="7124" spans="10:10" x14ac:dyDescent="0.25">
      <c r="J7124" s="1"/>
    </row>
    <row r="7125" spans="10:10" x14ac:dyDescent="0.25">
      <c r="J7125" s="1"/>
    </row>
    <row r="7126" spans="10:10" x14ac:dyDescent="0.25">
      <c r="J7126" s="1"/>
    </row>
    <row r="7127" spans="10:10" x14ac:dyDescent="0.25">
      <c r="J7127" s="1"/>
    </row>
    <row r="7128" spans="10:10" x14ac:dyDescent="0.25">
      <c r="J7128" s="1"/>
    </row>
    <row r="7129" spans="10:10" x14ac:dyDescent="0.25">
      <c r="J7129" s="1"/>
    </row>
    <row r="7130" spans="10:10" x14ac:dyDescent="0.25">
      <c r="J7130" s="1"/>
    </row>
    <row r="7131" spans="10:10" x14ac:dyDescent="0.25">
      <c r="J7131" s="1"/>
    </row>
    <row r="7132" spans="10:10" x14ac:dyDescent="0.25">
      <c r="J7132" s="1"/>
    </row>
    <row r="7133" spans="10:10" x14ac:dyDescent="0.25">
      <c r="J7133" s="1"/>
    </row>
    <row r="7134" spans="10:10" x14ac:dyDescent="0.25">
      <c r="J7134" s="1"/>
    </row>
    <row r="7135" spans="10:10" x14ac:dyDescent="0.25">
      <c r="J7135" s="1"/>
    </row>
    <row r="7136" spans="10:10" x14ac:dyDescent="0.25">
      <c r="J7136" s="1"/>
    </row>
    <row r="7137" spans="10:10" x14ac:dyDescent="0.25">
      <c r="J7137" s="1"/>
    </row>
    <row r="7138" spans="10:10" x14ac:dyDescent="0.25">
      <c r="J7138" s="1"/>
    </row>
    <row r="7139" spans="10:10" x14ac:dyDescent="0.25">
      <c r="J7139" s="1"/>
    </row>
    <row r="7140" spans="10:10" x14ac:dyDescent="0.25">
      <c r="J7140" s="1"/>
    </row>
    <row r="7141" spans="10:10" x14ac:dyDescent="0.25">
      <c r="J7141" s="1"/>
    </row>
    <row r="7142" spans="10:10" x14ac:dyDescent="0.25">
      <c r="J7142" s="1"/>
    </row>
    <row r="7143" spans="10:10" x14ac:dyDescent="0.25">
      <c r="J7143" s="1"/>
    </row>
    <row r="7144" spans="10:10" x14ac:dyDescent="0.25">
      <c r="J7144" s="1"/>
    </row>
    <row r="7145" spans="10:10" x14ac:dyDescent="0.25">
      <c r="J7145" s="1"/>
    </row>
    <row r="7146" spans="10:10" x14ac:dyDescent="0.25">
      <c r="J7146" s="1"/>
    </row>
    <row r="7147" spans="10:10" x14ac:dyDescent="0.25">
      <c r="J7147" s="1"/>
    </row>
    <row r="7148" spans="10:10" x14ac:dyDescent="0.25">
      <c r="J7148" s="1"/>
    </row>
    <row r="7149" spans="10:10" x14ac:dyDescent="0.25">
      <c r="J7149" s="1"/>
    </row>
    <row r="7150" spans="10:10" x14ac:dyDescent="0.25">
      <c r="J7150" s="1"/>
    </row>
    <row r="7151" spans="10:10" x14ac:dyDescent="0.25">
      <c r="J7151" s="1"/>
    </row>
    <row r="7152" spans="10:10" x14ac:dyDescent="0.25">
      <c r="J7152" s="1"/>
    </row>
    <row r="7153" spans="10:10" x14ac:dyDescent="0.25">
      <c r="J7153" s="1"/>
    </row>
    <row r="7154" spans="10:10" x14ac:dyDescent="0.25">
      <c r="J7154" s="1"/>
    </row>
    <row r="7155" spans="10:10" x14ac:dyDescent="0.25">
      <c r="J7155" s="1"/>
    </row>
    <row r="7156" spans="10:10" x14ac:dyDescent="0.25">
      <c r="J7156" s="1"/>
    </row>
    <row r="7157" spans="10:10" x14ac:dyDescent="0.25">
      <c r="J7157" s="1"/>
    </row>
    <row r="7158" spans="10:10" x14ac:dyDescent="0.25">
      <c r="J7158" s="1"/>
    </row>
    <row r="7159" spans="10:10" x14ac:dyDescent="0.25">
      <c r="J7159" s="1"/>
    </row>
    <row r="7160" spans="10:10" x14ac:dyDescent="0.25">
      <c r="J7160" s="1"/>
    </row>
    <row r="7161" spans="10:10" x14ac:dyDescent="0.25">
      <c r="J7161" s="1"/>
    </row>
    <row r="7162" spans="10:10" x14ac:dyDescent="0.25">
      <c r="J7162" s="1"/>
    </row>
    <row r="7163" spans="10:10" x14ac:dyDescent="0.25">
      <c r="J7163" s="1"/>
    </row>
    <row r="7164" spans="10:10" x14ac:dyDescent="0.25">
      <c r="J7164" s="1"/>
    </row>
    <row r="7165" spans="10:10" x14ac:dyDescent="0.25">
      <c r="J7165" s="1"/>
    </row>
    <row r="7166" spans="10:10" x14ac:dyDescent="0.25">
      <c r="J7166" s="1"/>
    </row>
    <row r="7167" spans="10:10" x14ac:dyDescent="0.25">
      <c r="J7167" s="1"/>
    </row>
    <row r="7168" spans="10:10" x14ac:dyDescent="0.25">
      <c r="J7168" s="1"/>
    </row>
    <row r="7169" spans="10:10" x14ac:dyDescent="0.25">
      <c r="J7169" s="1"/>
    </row>
    <row r="7170" spans="10:10" x14ac:dyDescent="0.25">
      <c r="J7170" s="1"/>
    </row>
    <row r="7171" spans="10:10" x14ac:dyDescent="0.25">
      <c r="J7171" s="1"/>
    </row>
    <row r="7172" spans="10:10" x14ac:dyDescent="0.25">
      <c r="J7172" s="1"/>
    </row>
    <row r="7173" spans="10:10" x14ac:dyDescent="0.25">
      <c r="J7173" s="1"/>
    </row>
    <row r="7174" spans="10:10" x14ac:dyDescent="0.25">
      <c r="J7174" s="1"/>
    </row>
    <row r="7175" spans="10:10" x14ac:dyDescent="0.25">
      <c r="J7175" s="1"/>
    </row>
    <row r="7176" spans="10:10" x14ac:dyDescent="0.25">
      <c r="J7176" s="1"/>
    </row>
    <row r="7177" spans="10:10" x14ac:dyDescent="0.25">
      <c r="J7177" s="1"/>
    </row>
    <row r="7178" spans="10:10" x14ac:dyDescent="0.25">
      <c r="J7178" s="1"/>
    </row>
    <row r="7179" spans="10:10" x14ac:dyDescent="0.25">
      <c r="J7179" s="1"/>
    </row>
    <row r="7180" spans="10:10" x14ac:dyDescent="0.25">
      <c r="J7180" s="1"/>
    </row>
    <row r="7181" spans="10:10" x14ac:dyDescent="0.25">
      <c r="J7181" s="1"/>
    </row>
    <row r="7182" spans="10:10" x14ac:dyDescent="0.25">
      <c r="J7182" s="1"/>
    </row>
    <row r="7183" spans="10:10" x14ac:dyDescent="0.25">
      <c r="J7183" s="1"/>
    </row>
    <row r="7184" spans="10:10" x14ac:dyDescent="0.25">
      <c r="J7184" s="1"/>
    </row>
    <row r="7185" spans="10:10" x14ac:dyDescent="0.25">
      <c r="J7185" s="1"/>
    </row>
    <row r="7186" spans="10:10" x14ac:dyDescent="0.25">
      <c r="J7186" s="1"/>
    </row>
    <row r="7187" spans="10:10" x14ac:dyDescent="0.25">
      <c r="J7187" s="1"/>
    </row>
    <row r="7188" spans="10:10" x14ac:dyDescent="0.25">
      <c r="J7188" s="1"/>
    </row>
    <row r="7189" spans="10:10" x14ac:dyDescent="0.25">
      <c r="J7189" s="1"/>
    </row>
    <row r="7190" spans="10:10" x14ac:dyDescent="0.25">
      <c r="J7190" s="1"/>
    </row>
    <row r="7191" spans="10:10" x14ac:dyDescent="0.25">
      <c r="J7191" s="1"/>
    </row>
    <row r="7192" spans="10:10" x14ac:dyDescent="0.25">
      <c r="J7192" s="1"/>
    </row>
    <row r="7193" spans="10:10" x14ac:dyDescent="0.25">
      <c r="J7193" s="1"/>
    </row>
    <row r="7194" spans="10:10" x14ac:dyDescent="0.25">
      <c r="J7194" s="1"/>
    </row>
    <row r="7195" spans="10:10" x14ac:dyDescent="0.25">
      <c r="J7195" s="1"/>
    </row>
    <row r="7196" spans="10:10" x14ac:dyDescent="0.25">
      <c r="J7196" s="1"/>
    </row>
    <row r="7197" spans="10:10" x14ac:dyDescent="0.25">
      <c r="J7197" s="1"/>
    </row>
    <row r="7198" spans="10:10" x14ac:dyDescent="0.25">
      <c r="J7198" s="1"/>
    </row>
    <row r="7199" spans="10:10" x14ac:dyDescent="0.25">
      <c r="J7199" s="1"/>
    </row>
    <row r="7200" spans="10:10" x14ac:dyDescent="0.25">
      <c r="J7200" s="1"/>
    </row>
    <row r="7201" spans="10:10" x14ac:dyDescent="0.25">
      <c r="J7201" s="1"/>
    </row>
    <row r="7202" spans="10:10" x14ac:dyDescent="0.25">
      <c r="J7202" s="1"/>
    </row>
    <row r="7203" spans="10:10" x14ac:dyDescent="0.25">
      <c r="J7203" s="1"/>
    </row>
    <row r="7204" spans="10:10" x14ac:dyDescent="0.25">
      <c r="J7204" s="1"/>
    </row>
    <row r="7205" spans="10:10" x14ac:dyDescent="0.25">
      <c r="J7205" s="1"/>
    </row>
    <row r="7206" spans="10:10" x14ac:dyDescent="0.25">
      <c r="J7206" s="1"/>
    </row>
    <row r="7207" spans="10:10" x14ac:dyDescent="0.25">
      <c r="J7207" s="1"/>
    </row>
    <row r="7208" spans="10:10" x14ac:dyDescent="0.25">
      <c r="J7208" s="1"/>
    </row>
    <row r="7209" spans="10:10" x14ac:dyDescent="0.25">
      <c r="J7209" s="1"/>
    </row>
    <row r="7210" spans="10:10" x14ac:dyDescent="0.25">
      <c r="J7210" s="1"/>
    </row>
    <row r="7211" spans="10:10" x14ac:dyDescent="0.25">
      <c r="J7211" s="1"/>
    </row>
    <row r="7212" spans="10:10" x14ac:dyDescent="0.25">
      <c r="J7212" s="1"/>
    </row>
    <row r="7213" spans="10:10" x14ac:dyDescent="0.25">
      <c r="J7213" s="1"/>
    </row>
    <row r="7214" spans="10:10" x14ac:dyDescent="0.25">
      <c r="J7214" s="1"/>
    </row>
    <row r="7215" spans="10:10" x14ac:dyDescent="0.25">
      <c r="J7215" s="1"/>
    </row>
    <row r="7216" spans="10:10" x14ac:dyDescent="0.25">
      <c r="J7216" s="1"/>
    </row>
    <row r="7217" spans="10:10" x14ac:dyDescent="0.25">
      <c r="J7217" s="1"/>
    </row>
    <row r="7218" spans="10:10" x14ac:dyDescent="0.25">
      <c r="J7218" s="1"/>
    </row>
    <row r="7219" spans="10:10" x14ac:dyDescent="0.25">
      <c r="J7219" s="1"/>
    </row>
    <row r="7220" spans="10:10" x14ac:dyDescent="0.25">
      <c r="J7220" s="1"/>
    </row>
    <row r="7221" spans="10:10" x14ac:dyDescent="0.25">
      <c r="J7221" s="1"/>
    </row>
    <row r="7222" spans="10:10" x14ac:dyDescent="0.25">
      <c r="J7222" s="1"/>
    </row>
    <row r="7223" spans="10:10" x14ac:dyDescent="0.25">
      <c r="J7223" s="1"/>
    </row>
    <row r="7224" spans="10:10" x14ac:dyDescent="0.25">
      <c r="J7224" s="1"/>
    </row>
    <row r="7225" spans="10:10" x14ac:dyDescent="0.25">
      <c r="J7225" s="1"/>
    </row>
    <row r="7226" spans="10:10" x14ac:dyDescent="0.25">
      <c r="J7226" s="1"/>
    </row>
    <row r="7227" spans="10:10" x14ac:dyDescent="0.25">
      <c r="J7227" s="1"/>
    </row>
    <row r="7228" spans="10:10" x14ac:dyDescent="0.25">
      <c r="J7228" s="1"/>
    </row>
    <row r="7229" spans="10:10" x14ac:dyDescent="0.25">
      <c r="J7229" s="1"/>
    </row>
    <row r="7230" spans="10:10" x14ac:dyDescent="0.25">
      <c r="J7230" s="1"/>
    </row>
    <row r="7231" spans="10:10" x14ac:dyDescent="0.25">
      <c r="J7231" s="1"/>
    </row>
    <row r="7232" spans="10:10" x14ac:dyDescent="0.25">
      <c r="J7232" s="1"/>
    </row>
    <row r="7233" spans="10:10" x14ac:dyDescent="0.25">
      <c r="J7233" s="1"/>
    </row>
    <row r="7234" spans="10:10" x14ac:dyDescent="0.25">
      <c r="J7234" s="1"/>
    </row>
    <row r="7235" spans="10:10" x14ac:dyDescent="0.25">
      <c r="J7235" s="1"/>
    </row>
    <row r="7236" spans="10:10" x14ac:dyDescent="0.25">
      <c r="J7236" s="1"/>
    </row>
    <row r="7237" spans="10:10" x14ac:dyDescent="0.25">
      <c r="J7237" s="1"/>
    </row>
    <row r="7238" spans="10:10" x14ac:dyDescent="0.25">
      <c r="J7238" s="1"/>
    </row>
    <row r="7239" spans="10:10" x14ac:dyDescent="0.25">
      <c r="J7239" s="1"/>
    </row>
    <row r="7240" spans="10:10" x14ac:dyDescent="0.25">
      <c r="J7240" s="1"/>
    </row>
    <row r="7241" spans="10:10" x14ac:dyDescent="0.25">
      <c r="J7241" s="1"/>
    </row>
    <row r="7242" spans="10:10" x14ac:dyDescent="0.25">
      <c r="J7242" s="1"/>
    </row>
    <row r="7243" spans="10:10" x14ac:dyDescent="0.25">
      <c r="J7243" s="1"/>
    </row>
    <row r="7244" spans="10:10" x14ac:dyDescent="0.25">
      <c r="J7244" s="1"/>
    </row>
    <row r="7245" spans="10:10" x14ac:dyDescent="0.25">
      <c r="J7245" s="1"/>
    </row>
    <row r="7246" spans="10:10" x14ac:dyDescent="0.25">
      <c r="J7246" s="1"/>
    </row>
    <row r="7247" spans="10:10" x14ac:dyDescent="0.25">
      <c r="J7247" s="1"/>
    </row>
    <row r="7248" spans="10:10" x14ac:dyDescent="0.25">
      <c r="J7248" s="1"/>
    </row>
    <row r="7249" spans="10:10" x14ac:dyDescent="0.25">
      <c r="J7249" s="1"/>
    </row>
    <row r="7250" spans="10:10" x14ac:dyDescent="0.25">
      <c r="J7250" s="1"/>
    </row>
    <row r="7251" spans="10:10" x14ac:dyDescent="0.25">
      <c r="J7251" s="1"/>
    </row>
    <row r="7252" spans="10:10" x14ac:dyDescent="0.25">
      <c r="J7252" s="1"/>
    </row>
    <row r="7253" spans="10:10" x14ac:dyDescent="0.25">
      <c r="J7253" s="1"/>
    </row>
    <row r="7254" spans="10:10" x14ac:dyDescent="0.25">
      <c r="J7254" s="1"/>
    </row>
    <row r="7255" spans="10:10" x14ac:dyDescent="0.25">
      <c r="J7255" s="1"/>
    </row>
    <row r="7256" spans="10:10" x14ac:dyDescent="0.25">
      <c r="J7256" s="1"/>
    </row>
    <row r="7257" spans="10:10" x14ac:dyDescent="0.25">
      <c r="J7257" s="1"/>
    </row>
    <row r="7258" spans="10:10" x14ac:dyDescent="0.25">
      <c r="J7258" s="1"/>
    </row>
    <row r="7259" spans="10:10" x14ac:dyDescent="0.25">
      <c r="J7259" s="1"/>
    </row>
    <row r="7260" spans="10:10" x14ac:dyDescent="0.25">
      <c r="J7260" s="1"/>
    </row>
    <row r="7261" spans="10:10" x14ac:dyDescent="0.25">
      <c r="J7261" s="1"/>
    </row>
    <row r="7262" spans="10:10" x14ac:dyDescent="0.25">
      <c r="J7262" s="1"/>
    </row>
    <row r="7263" spans="10:10" x14ac:dyDescent="0.25">
      <c r="J7263" s="1"/>
    </row>
    <row r="7264" spans="10:10" x14ac:dyDescent="0.25">
      <c r="J7264" s="1"/>
    </row>
    <row r="7265" spans="10:10" x14ac:dyDescent="0.25">
      <c r="J7265" s="1"/>
    </row>
    <row r="7266" spans="10:10" x14ac:dyDescent="0.25">
      <c r="J7266" s="1"/>
    </row>
    <row r="7267" spans="10:10" x14ac:dyDescent="0.25">
      <c r="J7267" s="1"/>
    </row>
    <row r="7268" spans="10:10" x14ac:dyDescent="0.25">
      <c r="J7268" s="1"/>
    </row>
    <row r="7269" spans="10:10" x14ac:dyDescent="0.25">
      <c r="J7269" s="1"/>
    </row>
    <row r="7270" spans="10:10" x14ac:dyDescent="0.25">
      <c r="J7270" s="1"/>
    </row>
    <row r="7271" spans="10:10" x14ac:dyDescent="0.25">
      <c r="J7271" s="1"/>
    </row>
    <row r="7272" spans="10:10" x14ac:dyDescent="0.25">
      <c r="J7272" s="1"/>
    </row>
    <row r="7273" spans="10:10" x14ac:dyDescent="0.25">
      <c r="J7273" s="1"/>
    </row>
    <row r="7274" spans="10:10" x14ac:dyDescent="0.25">
      <c r="J7274" s="1"/>
    </row>
    <row r="7275" spans="10:10" x14ac:dyDescent="0.25">
      <c r="J7275" s="1"/>
    </row>
    <row r="7276" spans="10:10" x14ac:dyDescent="0.25">
      <c r="J7276" s="1"/>
    </row>
    <row r="7277" spans="10:10" x14ac:dyDescent="0.25">
      <c r="J7277" s="1"/>
    </row>
    <row r="7278" spans="10:10" x14ac:dyDescent="0.25">
      <c r="J7278" s="1"/>
    </row>
    <row r="7279" spans="10:10" x14ac:dyDescent="0.25">
      <c r="J7279" s="1"/>
    </row>
    <row r="7280" spans="10:10" x14ac:dyDescent="0.25">
      <c r="J7280" s="1"/>
    </row>
    <row r="7281" spans="10:10" x14ac:dyDescent="0.25">
      <c r="J7281" s="1"/>
    </row>
    <row r="7282" spans="10:10" x14ac:dyDescent="0.25">
      <c r="J7282" s="1"/>
    </row>
    <row r="7283" spans="10:10" x14ac:dyDescent="0.25">
      <c r="J7283" s="1"/>
    </row>
    <row r="7284" spans="10:10" x14ac:dyDescent="0.25">
      <c r="J7284" s="1"/>
    </row>
    <row r="7285" spans="10:10" x14ac:dyDescent="0.25">
      <c r="J7285" s="1"/>
    </row>
    <row r="7286" spans="10:10" x14ac:dyDescent="0.25">
      <c r="J7286" s="1"/>
    </row>
    <row r="7287" spans="10:10" x14ac:dyDescent="0.25">
      <c r="J7287" s="1"/>
    </row>
    <row r="7288" spans="10:10" x14ac:dyDescent="0.25">
      <c r="J7288" s="1"/>
    </row>
    <row r="7289" spans="10:10" x14ac:dyDescent="0.25">
      <c r="J7289" s="1"/>
    </row>
    <row r="7290" spans="10:10" x14ac:dyDescent="0.25">
      <c r="J7290" s="1"/>
    </row>
    <row r="7291" spans="10:10" x14ac:dyDescent="0.25">
      <c r="J7291" s="1"/>
    </row>
    <row r="7292" spans="10:10" x14ac:dyDescent="0.25">
      <c r="J7292" s="1"/>
    </row>
    <row r="7293" spans="10:10" x14ac:dyDescent="0.25">
      <c r="J7293" s="1"/>
    </row>
    <row r="7294" spans="10:10" x14ac:dyDescent="0.25">
      <c r="J7294" s="1"/>
    </row>
    <row r="7295" spans="10:10" x14ac:dyDescent="0.25">
      <c r="J7295" s="1"/>
    </row>
    <row r="7296" spans="10:10" x14ac:dyDescent="0.25">
      <c r="J7296" s="1"/>
    </row>
    <row r="7297" spans="10:10" x14ac:dyDescent="0.25">
      <c r="J7297" s="1"/>
    </row>
    <row r="7298" spans="10:10" x14ac:dyDescent="0.25">
      <c r="J7298" s="1"/>
    </row>
    <row r="7299" spans="10:10" x14ac:dyDescent="0.25">
      <c r="J7299" s="1"/>
    </row>
    <row r="7300" spans="10:10" x14ac:dyDescent="0.25">
      <c r="J7300" s="1"/>
    </row>
    <row r="7301" spans="10:10" x14ac:dyDescent="0.25">
      <c r="J7301" s="1"/>
    </row>
    <row r="7302" spans="10:10" x14ac:dyDescent="0.25">
      <c r="J7302" s="1"/>
    </row>
    <row r="7303" spans="10:10" x14ac:dyDescent="0.25">
      <c r="J7303" s="1"/>
    </row>
    <row r="7304" spans="10:10" x14ac:dyDescent="0.25">
      <c r="J7304" s="1"/>
    </row>
    <row r="7305" spans="10:10" x14ac:dyDescent="0.25">
      <c r="J7305" s="1"/>
    </row>
    <row r="7306" spans="10:10" x14ac:dyDescent="0.25">
      <c r="J7306" s="1"/>
    </row>
    <row r="7307" spans="10:10" x14ac:dyDescent="0.25">
      <c r="J7307" s="1"/>
    </row>
    <row r="7308" spans="10:10" x14ac:dyDescent="0.25">
      <c r="J7308" s="1"/>
    </row>
    <row r="7309" spans="10:10" x14ac:dyDescent="0.25">
      <c r="J7309" s="1"/>
    </row>
    <row r="7310" spans="10:10" x14ac:dyDescent="0.25">
      <c r="J7310" s="1"/>
    </row>
    <row r="7311" spans="10:10" x14ac:dyDescent="0.25">
      <c r="J7311" s="1"/>
    </row>
    <row r="7312" spans="10:10" x14ac:dyDescent="0.25">
      <c r="J7312" s="1"/>
    </row>
    <row r="7313" spans="10:10" x14ac:dyDescent="0.25">
      <c r="J7313" s="1"/>
    </row>
    <row r="7314" spans="10:10" x14ac:dyDescent="0.25">
      <c r="J7314" s="1"/>
    </row>
    <row r="7315" spans="10:10" x14ac:dyDescent="0.25">
      <c r="J7315" s="1"/>
    </row>
    <row r="7316" spans="10:10" x14ac:dyDescent="0.25">
      <c r="J7316" s="1"/>
    </row>
    <row r="7317" spans="10:10" x14ac:dyDescent="0.25">
      <c r="J7317" s="1"/>
    </row>
    <row r="7318" spans="10:10" x14ac:dyDescent="0.25">
      <c r="J7318" s="1"/>
    </row>
    <row r="7319" spans="10:10" x14ac:dyDescent="0.25">
      <c r="J7319" s="1"/>
    </row>
    <row r="7320" spans="10:10" x14ac:dyDescent="0.25">
      <c r="J7320" s="1"/>
    </row>
    <row r="7321" spans="10:10" x14ac:dyDescent="0.25">
      <c r="J7321" s="1"/>
    </row>
    <row r="7322" spans="10:10" x14ac:dyDescent="0.25">
      <c r="J7322" s="1"/>
    </row>
    <row r="7323" spans="10:10" x14ac:dyDescent="0.25">
      <c r="J7323" s="1"/>
    </row>
    <row r="7324" spans="10:10" x14ac:dyDescent="0.25">
      <c r="J7324" s="1"/>
    </row>
    <row r="7325" spans="10:10" x14ac:dyDescent="0.25">
      <c r="J7325" s="1"/>
    </row>
    <row r="7326" spans="10:10" x14ac:dyDescent="0.25">
      <c r="J7326" s="1"/>
    </row>
    <row r="7327" spans="10:10" x14ac:dyDescent="0.25">
      <c r="J7327" s="1"/>
    </row>
    <row r="7328" spans="10:10" x14ac:dyDescent="0.25">
      <c r="J7328" s="1"/>
    </row>
    <row r="7329" spans="10:10" x14ac:dyDescent="0.25">
      <c r="J7329" s="1"/>
    </row>
    <row r="7330" spans="10:10" x14ac:dyDescent="0.25">
      <c r="J7330" s="1"/>
    </row>
    <row r="7331" spans="10:10" x14ac:dyDescent="0.25">
      <c r="J7331" s="1"/>
    </row>
    <row r="7332" spans="10:10" x14ac:dyDescent="0.25">
      <c r="J7332" s="1"/>
    </row>
    <row r="7333" spans="10:10" x14ac:dyDescent="0.25">
      <c r="J7333" s="1"/>
    </row>
    <row r="7334" spans="10:10" x14ac:dyDescent="0.25">
      <c r="J7334" s="1"/>
    </row>
    <row r="7335" spans="10:10" x14ac:dyDescent="0.25">
      <c r="J7335" s="1"/>
    </row>
    <row r="7336" spans="10:10" x14ac:dyDescent="0.25">
      <c r="J7336" s="1"/>
    </row>
    <row r="7337" spans="10:10" x14ac:dyDescent="0.25">
      <c r="J7337" s="1"/>
    </row>
    <row r="7338" spans="10:10" x14ac:dyDescent="0.25">
      <c r="J7338" s="1"/>
    </row>
    <row r="7339" spans="10:10" x14ac:dyDescent="0.25">
      <c r="J7339" s="1"/>
    </row>
    <row r="7340" spans="10:10" x14ac:dyDescent="0.25">
      <c r="J7340" s="1"/>
    </row>
    <row r="7341" spans="10:10" x14ac:dyDescent="0.25">
      <c r="J7341" s="1"/>
    </row>
    <row r="7342" spans="10:10" x14ac:dyDescent="0.25">
      <c r="J7342" s="1"/>
    </row>
    <row r="7343" spans="10:10" x14ac:dyDescent="0.25">
      <c r="J7343" s="1"/>
    </row>
    <row r="7344" spans="10:10" x14ac:dyDescent="0.25">
      <c r="J7344" s="1"/>
    </row>
    <row r="7345" spans="10:10" x14ac:dyDescent="0.25">
      <c r="J7345" s="1"/>
    </row>
    <row r="7346" spans="10:10" x14ac:dyDescent="0.25">
      <c r="J7346" s="1"/>
    </row>
    <row r="7347" spans="10:10" x14ac:dyDescent="0.25">
      <c r="J7347" s="1"/>
    </row>
    <row r="7348" spans="10:10" x14ac:dyDescent="0.25">
      <c r="J7348" s="1"/>
    </row>
    <row r="7349" spans="10:10" x14ac:dyDescent="0.25">
      <c r="J7349" s="1"/>
    </row>
    <row r="7350" spans="10:10" x14ac:dyDescent="0.25">
      <c r="J7350" s="1"/>
    </row>
    <row r="7351" spans="10:10" x14ac:dyDescent="0.25">
      <c r="J7351" s="1"/>
    </row>
    <row r="7352" spans="10:10" x14ac:dyDescent="0.25">
      <c r="J7352" s="1"/>
    </row>
    <row r="7353" spans="10:10" x14ac:dyDescent="0.25">
      <c r="J7353" s="1"/>
    </row>
    <row r="7354" spans="10:10" x14ac:dyDescent="0.25">
      <c r="J7354" s="1"/>
    </row>
    <row r="7355" spans="10:10" x14ac:dyDescent="0.25">
      <c r="J7355" s="1"/>
    </row>
    <row r="7356" spans="10:10" x14ac:dyDescent="0.25">
      <c r="J7356" s="1"/>
    </row>
    <row r="7357" spans="10:10" x14ac:dyDescent="0.25">
      <c r="J7357" s="1"/>
    </row>
    <row r="7358" spans="10:10" x14ac:dyDescent="0.25">
      <c r="J7358" s="1"/>
    </row>
    <row r="7359" spans="10:10" x14ac:dyDescent="0.25">
      <c r="J7359" s="1"/>
    </row>
    <row r="7360" spans="10:10" x14ac:dyDescent="0.25">
      <c r="J7360" s="1"/>
    </row>
    <row r="7361" spans="10:10" x14ac:dyDescent="0.25">
      <c r="J7361" s="1"/>
    </row>
    <row r="7362" spans="10:10" x14ac:dyDescent="0.25">
      <c r="J7362" s="1"/>
    </row>
    <row r="7363" spans="10:10" x14ac:dyDescent="0.25">
      <c r="J7363" s="1"/>
    </row>
    <row r="7364" spans="10:10" x14ac:dyDescent="0.25">
      <c r="J7364" s="1"/>
    </row>
    <row r="7365" spans="10:10" x14ac:dyDescent="0.25">
      <c r="J7365" s="1"/>
    </row>
    <row r="7366" spans="10:10" x14ac:dyDescent="0.25">
      <c r="J7366" s="1"/>
    </row>
    <row r="7367" spans="10:10" x14ac:dyDescent="0.25">
      <c r="J7367" s="1"/>
    </row>
    <row r="7368" spans="10:10" x14ac:dyDescent="0.25">
      <c r="J7368" s="1"/>
    </row>
    <row r="7369" spans="10:10" x14ac:dyDescent="0.25">
      <c r="J7369" s="1"/>
    </row>
    <row r="7370" spans="10:10" x14ac:dyDescent="0.25">
      <c r="J7370" s="1"/>
    </row>
    <row r="7371" spans="10:10" x14ac:dyDescent="0.25">
      <c r="J7371" s="1"/>
    </row>
    <row r="7372" spans="10:10" x14ac:dyDescent="0.25">
      <c r="J7372" s="1"/>
    </row>
    <row r="7373" spans="10:10" x14ac:dyDescent="0.25">
      <c r="J7373" s="1"/>
    </row>
    <row r="7374" spans="10:10" x14ac:dyDescent="0.25">
      <c r="J7374" s="1"/>
    </row>
    <row r="7375" spans="10:10" x14ac:dyDescent="0.25">
      <c r="J7375" s="1"/>
    </row>
    <row r="7376" spans="10:10" x14ac:dyDescent="0.25">
      <c r="J7376" s="1"/>
    </row>
    <row r="7377" spans="10:10" x14ac:dyDescent="0.25">
      <c r="J7377" s="1"/>
    </row>
    <row r="7378" spans="10:10" x14ac:dyDescent="0.25">
      <c r="J7378" s="1"/>
    </row>
    <row r="7379" spans="10:10" x14ac:dyDescent="0.25">
      <c r="J7379" s="1"/>
    </row>
    <row r="7380" spans="10:10" x14ac:dyDescent="0.25">
      <c r="J7380" s="1"/>
    </row>
    <row r="7381" spans="10:10" x14ac:dyDescent="0.25">
      <c r="J7381" s="1"/>
    </row>
    <row r="7382" spans="10:10" x14ac:dyDescent="0.25">
      <c r="J7382" s="1"/>
    </row>
    <row r="7383" spans="10:10" x14ac:dyDescent="0.25">
      <c r="J7383" s="1"/>
    </row>
    <row r="7384" spans="10:10" x14ac:dyDescent="0.25">
      <c r="J7384" s="1"/>
    </row>
    <row r="7385" spans="10:10" x14ac:dyDescent="0.25">
      <c r="J7385" s="1"/>
    </row>
    <row r="7386" spans="10:10" x14ac:dyDescent="0.25">
      <c r="J7386" s="1"/>
    </row>
    <row r="7387" spans="10:10" x14ac:dyDescent="0.25">
      <c r="J7387" s="1"/>
    </row>
    <row r="7388" spans="10:10" x14ac:dyDescent="0.25">
      <c r="J7388" s="1"/>
    </row>
    <row r="7389" spans="10:10" x14ac:dyDescent="0.25">
      <c r="J7389" s="1"/>
    </row>
    <row r="7390" spans="10:10" x14ac:dyDescent="0.25">
      <c r="J7390" s="1"/>
    </row>
    <row r="7391" spans="10:10" x14ac:dyDescent="0.25">
      <c r="J7391" s="1"/>
    </row>
    <row r="7392" spans="10:10" x14ac:dyDescent="0.25">
      <c r="J7392" s="1"/>
    </row>
    <row r="7393" spans="10:10" x14ac:dyDescent="0.25">
      <c r="J7393" s="1"/>
    </row>
    <row r="7394" spans="10:10" x14ac:dyDescent="0.25">
      <c r="J7394" s="1"/>
    </row>
    <row r="7395" spans="10:10" x14ac:dyDescent="0.25">
      <c r="J7395" s="1"/>
    </row>
    <row r="7396" spans="10:10" x14ac:dyDescent="0.25">
      <c r="J7396" s="1"/>
    </row>
    <row r="7397" spans="10:10" x14ac:dyDescent="0.25">
      <c r="J7397" s="1"/>
    </row>
    <row r="7398" spans="10:10" x14ac:dyDescent="0.25">
      <c r="J7398" s="1"/>
    </row>
    <row r="7399" spans="10:10" x14ac:dyDescent="0.25">
      <c r="J7399" s="1"/>
    </row>
    <row r="7400" spans="10:10" x14ac:dyDescent="0.25">
      <c r="J7400" s="1"/>
    </row>
    <row r="7401" spans="10:10" x14ac:dyDescent="0.25">
      <c r="J7401" s="1"/>
    </row>
    <row r="7402" spans="10:10" x14ac:dyDescent="0.25">
      <c r="J7402" s="1"/>
    </row>
    <row r="7403" spans="10:10" x14ac:dyDescent="0.25">
      <c r="J7403" s="1"/>
    </row>
    <row r="7404" spans="10:10" x14ac:dyDescent="0.25">
      <c r="J7404" s="1"/>
    </row>
    <row r="7405" spans="10:10" x14ac:dyDescent="0.25">
      <c r="J7405" s="1"/>
    </row>
    <row r="7406" spans="10:10" x14ac:dyDescent="0.25">
      <c r="J7406" s="1"/>
    </row>
    <row r="7407" spans="10:10" x14ac:dyDescent="0.25">
      <c r="J7407" s="1"/>
    </row>
    <row r="7408" spans="10:10" x14ac:dyDescent="0.25">
      <c r="J7408" s="1"/>
    </row>
    <row r="7409" spans="10:10" x14ac:dyDescent="0.25">
      <c r="J7409" s="1"/>
    </row>
    <row r="7410" spans="10:10" x14ac:dyDescent="0.25">
      <c r="J7410" s="1"/>
    </row>
    <row r="7411" spans="10:10" x14ac:dyDescent="0.25">
      <c r="J7411" s="1"/>
    </row>
    <row r="7412" spans="10:10" x14ac:dyDescent="0.25">
      <c r="J7412" s="1"/>
    </row>
    <row r="7413" spans="10:10" x14ac:dyDescent="0.25">
      <c r="J7413" s="1"/>
    </row>
    <row r="7414" spans="10:10" x14ac:dyDescent="0.25">
      <c r="J7414" s="1"/>
    </row>
    <row r="7415" spans="10:10" x14ac:dyDescent="0.25">
      <c r="J7415" s="1"/>
    </row>
    <row r="7416" spans="10:10" x14ac:dyDescent="0.25">
      <c r="J7416" s="1"/>
    </row>
    <row r="7417" spans="10:10" x14ac:dyDescent="0.25">
      <c r="J7417" s="1"/>
    </row>
    <row r="7418" spans="10:10" x14ac:dyDescent="0.25">
      <c r="J7418" s="1"/>
    </row>
    <row r="7419" spans="10:10" x14ac:dyDescent="0.25">
      <c r="J7419" s="1"/>
    </row>
    <row r="7420" spans="10:10" x14ac:dyDescent="0.25">
      <c r="J7420" s="1"/>
    </row>
    <row r="7421" spans="10:10" x14ac:dyDescent="0.25">
      <c r="J7421" s="1"/>
    </row>
    <row r="7422" spans="10:10" x14ac:dyDescent="0.25">
      <c r="J7422" s="1"/>
    </row>
    <row r="7423" spans="10:10" x14ac:dyDescent="0.25">
      <c r="J7423" s="1"/>
    </row>
    <row r="7424" spans="10:10" x14ac:dyDescent="0.25">
      <c r="J7424" s="1"/>
    </row>
    <row r="7425" spans="10:10" x14ac:dyDescent="0.25">
      <c r="J7425" s="1"/>
    </row>
    <row r="7426" spans="10:10" x14ac:dyDescent="0.25">
      <c r="J7426" s="1"/>
    </row>
    <row r="7427" spans="10:10" x14ac:dyDescent="0.25">
      <c r="J7427" s="1"/>
    </row>
    <row r="7428" spans="10:10" x14ac:dyDescent="0.25">
      <c r="J7428" s="1"/>
    </row>
    <row r="7429" spans="10:10" x14ac:dyDescent="0.25">
      <c r="J7429" s="1"/>
    </row>
    <row r="7430" spans="10:10" x14ac:dyDescent="0.25">
      <c r="J7430" s="1"/>
    </row>
    <row r="7431" spans="10:10" x14ac:dyDescent="0.25">
      <c r="J7431" s="1"/>
    </row>
    <row r="7432" spans="10:10" x14ac:dyDescent="0.25">
      <c r="J7432" s="1"/>
    </row>
    <row r="7433" spans="10:10" x14ac:dyDescent="0.25">
      <c r="J7433" s="1"/>
    </row>
    <row r="7434" spans="10:10" x14ac:dyDescent="0.25">
      <c r="J7434" s="1"/>
    </row>
    <row r="7435" spans="10:10" x14ac:dyDescent="0.25">
      <c r="J7435" s="1"/>
    </row>
    <row r="7436" spans="10:10" x14ac:dyDescent="0.25">
      <c r="J7436" s="1"/>
    </row>
    <row r="7437" spans="10:10" x14ac:dyDescent="0.25">
      <c r="J7437" s="1"/>
    </row>
    <row r="7438" spans="10:10" x14ac:dyDescent="0.25">
      <c r="J7438" s="1"/>
    </row>
    <row r="7439" spans="10:10" x14ac:dyDescent="0.25">
      <c r="J7439" s="1"/>
    </row>
    <row r="7440" spans="10:10" x14ac:dyDescent="0.25">
      <c r="J7440" s="1"/>
    </row>
    <row r="7441" spans="10:10" x14ac:dyDescent="0.25">
      <c r="J7441" s="1"/>
    </row>
    <row r="7442" spans="10:10" x14ac:dyDescent="0.25">
      <c r="J7442" s="1"/>
    </row>
    <row r="7443" spans="10:10" x14ac:dyDescent="0.25">
      <c r="J7443" s="1"/>
    </row>
    <row r="7444" spans="10:10" x14ac:dyDescent="0.25">
      <c r="J7444" s="1"/>
    </row>
    <row r="7445" spans="10:10" x14ac:dyDescent="0.25">
      <c r="J7445" s="1"/>
    </row>
    <row r="7446" spans="10:10" x14ac:dyDescent="0.25">
      <c r="J7446" s="1"/>
    </row>
    <row r="7447" spans="10:10" x14ac:dyDescent="0.25">
      <c r="J7447" s="1"/>
    </row>
    <row r="7448" spans="10:10" x14ac:dyDescent="0.25">
      <c r="J7448" s="1"/>
    </row>
    <row r="7449" spans="10:10" x14ac:dyDescent="0.25">
      <c r="J7449" s="1"/>
    </row>
    <row r="7450" spans="10:10" x14ac:dyDescent="0.25">
      <c r="J7450" s="1"/>
    </row>
    <row r="7451" spans="10:10" x14ac:dyDescent="0.25">
      <c r="J7451" s="1"/>
    </row>
    <row r="7452" spans="10:10" x14ac:dyDescent="0.25">
      <c r="J7452" s="1"/>
    </row>
    <row r="7453" spans="10:10" x14ac:dyDescent="0.25">
      <c r="J7453" s="1"/>
    </row>
    <row r="7454" spans="10:10" x14ac:dyDescent="0.25">
      <c r="J7454" s="1"/>
    </row>
    <row r="7455" spans="10:10" x14ac:dyDescent="0.25">
      <c r="J7455" s="1"/>
    </row>
    <row r="7456" spans="10:10" x14ac:dyDescent="0.25">
      <c r="J7456" s="1"/>
    </row>
    <row r="7457" spans="10:10" x14ac:dyDescent="0.25">
      <c r="J7457" s="1"/>
    </row>
    <row r="7458" spans="10:10" x14ac:dyDescent="0.25">
      <c r="J7458" s="1"/>
    </row>
    <row r="7459" spans="10:10" x14ac:dyDescent="0.25">
      <c r="J7459" s="1"/>
    </row>
    <row r="7460" spans="10:10" x14ac:dyDescent="0.25">
      <c r="J7460" s="1"/>
    </row>
    <row r="7461" spans="10:10" x14ac:dyDescent="0.25">
      <c r="J7461" s="1"/>
    </row>
    <row r="7462" spans="10:10" x14ac:dyDescent="0.25">
      <c r="J7462" s="1"/>
    </row>
    <row r="7463" spans="10:10" x14ac:dyDescent="0.25">
      <c r="J7463" s="1"/>
    </row>
    <row r="7464" spans="10:10" x14ac:dyDescent="0.25">
      <c r="J7464" s="1"/>
    </row>
    <row r="7465" spans="10:10" x14ac:dyDescent="0.25">
      <c r="J7465" s="1"/>
    </row>
    <row r="7466" spans="10:10" x14ac:dyDescent="0.25">
      <c r="J7466" s="1"/>
    </row>
    <row r="7467" spans="10:10" x14ac:dyDescent="0.25">
      <c r="J7467" s="1"/>
    </row>
    <row r="7468" spans="10:10" x14ac:dyDescent="0.25">
      <c r="J7468" s="1"/>
    </row>
    <row r="7469" spans="10:10" x14ac:dyDescent="0.25">
      <c r="J7469" s="1"/>
    </row>
    <row r="7470" spans="10:10" x14ac:dyDescent="0.25">
      <c r="J7470" s="1"/>
    </row>
    <row r="7471" spans="10:10" x14ac:dyDescent="0.25">
      <c r="J7471" s="1"/>
    </row>
    <row r="7472" spans="10:10" x14ac:dyDescent="0.25">
      <c r="J7472" s="1"/>
    </row>
    <row r="7473" spans="10:10" x14ac:dyDescent="0.25">
      <c r="J7473" s="1"/>
    </row>
    <row r="7474" spans="10:10" x14ac:dyDescent="0.25">
      <c r="J7474" s="1"/>
    </row>
    <row r="7475" spans="10:10" x14ac:dyDescent="0.25">
      <c r="J7475" s="1"/>
    </row>
    <row r="7476" spans="10:10" x14ac:dyDescent="0.25">
      <c r="J7476" s="1"/>
    </row>
    <row r="7477" spans="10:10" x14ac:dyDescent="0.25">
      <c r="J7477" s="1"/>
    </row>
    <row r="7478" spans="10:10" x14ac:dyDescent="0.25">
      <c r="J7478" s="1"/>
    </row>
    <row r="7479" spans="10:10" x14ac:dyDescent="0.25">
      <c r="J7479" s="1"/>
    </row>
    <row r="7480" spans="10:10" x14ac:dyDescent="0.25">
      <c r="J7480" s="1"/>
    </row>
    <row r="7481" spans="10:10" x14ac:dyDescent="0.25">
      <c r="J7481" s="1"/>
    </row>
    <row r="7482" spans="10:10" x14ac:dyDescent="0.25">
      <c r="J7482" s="1"/>
    </row>
    <row r="7483" spans="10:10" x14ac:dyDescent="0.25">
      <c r="J7483" s="1"/>
    </row>
    <row r="7484" spans="10:10" x14ac:dyDescent="0.25">
      <c r="J7484" s="1"/>
    </row>
    <row r="7485" spans="10:10" x14ac:dyDescent="0.25">
      <c r="J7485" s="1"/>
    </row>
    <row r="7486" spans="10:10" x14ac:dyDescent="0.25">
      <c r="J7486" s="1"/>
    </row>
    <row r="7487" spans="10:10" x14ac:dyDescent="0.25">
      <c r="J7487" s="1"/>
    </row>
    <row r="7488" spans="10:10" x14ac:dyDescent="0.25">
      <c r="J7488" s="1"/>
    </row>
    <row r="7489" spans="10:10" x14ac:dyDescent="0.25">
      <c r="J7489" s="1"/>
    </row>
    <row r="7490" spans="10:10" x14ac:dyDescent="0.25">
      <c r="J7490" s="1"/>
    </row>
    <row r="7491" spans="10:10" x14ac:dyDescent="0.25">
      <c r="J7491" s="1"/>
    </row>
    <row r="7492" spans="10:10" x14ac:dyDescent="0.25">
      <c r="J7492" s="1"/>
    </row>
    <row r="7493" spans="10:10" x14ac:dyDescent="0.25">
      <c r="J7493" s="1"/>
    </row>
    <row r="7494" spans="10:10" x14ac:dyDescent="0.25">
      <c r="J7494" s="1"/>
    </row>
    <row r="7495" spans="10:10" x14ac:dyDescent="0.25">
      <c r="J7495" s="1"/>
    </row>
    <row r="7496" spans="10:10" x14ac:dyDescent="0.25">
      <c r="J7496" s="1"/>
    </row>
    <row r="7497" spans="10:10" x14ac:dyDescent="0.25">
      <c r="J7497" s="1"/>
    </row>
    <row r="7498" spans="10:10" x14ac:dyDescent="0.25">
      <c r="J7498" s="1"/>
    </row>
    <row r="7499" spans="10:10" x14ac:dyDescent="0.25">
      <c r="J7499" s="1"/>
    </row>
    <row r="7500" spans="10:10" x14ac:dyDescent="0.25">
      <c r="J7500" s="1"/>
    </row>
    <row r="7501" spans="10:10" x14ac:dyDescent="0.25">
      <c r="J7501" s="1"/>
    </row>
    <row r="7502" spans="10:10" x14ac:dyDescent="0.25">
      <c r="J7502" s="1"/>
    </row>
    <row r="7503" spans="10:10" x14ac:dyDescent="0.25">
      <c r="J7503" s="1"/>
    </row>
    <row r="7504" spans="10:10" x14ac:dyDescent="0.25">
      <c r="J7504" s="1"/>
    </row>
    <row r="7505" spans="10:10" x14ac:dyDescent="0.25">
      <c r="J7505" s="1"/>
    </row>
    <row r="7506" spans="10:10" x14ac:dyDescent="0.25">
      <c r="J7506" s="1"/>
    </row>
    <row r="7507" spans="10:10" x14ac:dyDescent="0.25">
      <c r="J7507" s="1"/>
    </row>
    <row r="7508" spans="10:10" x14ac:dyDescent="0.25">
      <c r="J7508" s="1"/>
    </row>
    <row r="7509" spans="10:10" x14ac:dyDescent="0.25">
      <c r="J7509" s="1"/>
    </row>
    <row r="7510" spans="10:10" x14ac:dyDescent="0.25">
      <c r="J7510" s="1"/>
    </row>
    <row r="7511" spans="10:10" x14ac:dyDescent="0.25">
      <c r="J7511" s="1"/>
    </row>
    <row r="7512" spans="10:10" x14ac:dyDescent="0.25">
      <c r="J7512" s="1"/>
    </row>
    <row r="7513" spans="10:10" x14ac:dyDescent="0.25">
      <c r="J7513" s="1"/>
    </row>
    <row r="7514" spans="10:10" x14ac:dyDescent="0.25">
      <c r="J7514" s="1"/>
    </row>
    <row r="7515" spans="10:10" x14ac:dyDescent="0.25">
      <c r="J7515" s="1"/>
    </row>
    <row r="7516" spans="10:10" x14ac:dyDescent="0.25">
      <c r="J7516" s="1"/>
    </row>
    <row r="7517" spans="10:10" x14ac:dyDescent="0.25">
      <c r="J7517" s="1"/>
    </row>
    <row r="7518" spans="10:10" x14ac:dyDescent="0.25">
      <c r="J7518" s="1"/>
    </row>
    <row r="7519" spans="10:10" x14ac:dyDescent="0.25">
      <c r="J7519" s="1"/>
    </row>
    <row r="7520" spans="10:10" x14ac:dyDescent="0.25">
      <c r="J7520" s="1"/>
    </row>
    <row r="7521" spans="10:10" x14ac:dyDescent="0.25">
      <c r="J7521" s="1"/>
    </row>
    <row r="7522" spans="10:10" x14ac:dyDescent="0.25">
      <c r="J7522" s="1"/>
    </row>
    <row r="7523" spans="10:10" x14ac:dyDescent="0.25">
      <c r="J7523" s="1"/>
    </row>
    <row r="7524" spans="10:10" x14ac:dyDescent="0.25">
      <c r="J7524" s="1"/>
    </row>
    <row r="7525" spans="10:10" x14ac:dyDescent="0.25">
      <c r="J7525" s="1"/>
    </row>
    <row r="7526" spans="10:10" x14ac:dyDescent="0.25">
      <c r="J7526" s="1"/>
    </row>
    <row r="7527" spans="10:10" x14ac:dyDescent="0.25">
      <c r="J7527" s="1"/>
    </row>
    <row r="7528" spans="10:10" x14ac:dyDescent="0.25">
      <c r="J7528" s="1"/>
    </row>
    <row r="7529" spans="10:10" x14ac:dyDescent="0.25">
      <c r="J7529" s="1"/>
    </row>
    <row r="7530" spans="10:10" x14ac:dyDescent="0.25">
      <c r="J7530" s="1"/>
    </row>
    <row r="7531" spans="10:10" x14ac:dyDescent="0.25">
      <c r="J7531" s="1"/>
    </row>
    <row r="7532" spans="10:10" x14ac:dyDescent="0.25">
      <c r="J7532" s="1"/>
    </row>
    <row r="7533" spans="10:10" x14ac:dyDescent="0.25">
      <c r="J7533" s="1"/>
    </row>
    <row r="7534" spans="10:10" x14ac:dyDescent="0.25">
      <c r="J7534" s="1"/>
    </row>
    <row r="7535" spans="10:10" x14ac:dyDescent="0.25">
      <c r="J7535" s="1"/>
    </row>
    <row r="7536" spans="10:10" x14ac:dyDescent="0.25">
      <c r="J7536" s="1"/>
    </row>
    <row r="7537" spans="10:10" x14ac:dyDescent="0.25">
      <c r="J7537" s="1"/>
    </row>
    <row r="7538" spans="10:10" x14ac:dyDescent="0.25">
      <c r="J7538" s="1"/>
    </row>
    <row r="7539" spans="10:10" x14ac:dyDescent="0.25">
      <c r="J7539" s="1"/>
    </row>
    <row r="7540" spans="10:10" x14ac:dyDescent="0.25">
      <c r="J7540" s="1"/>
    </row>
    <row r="7541" spans="10:10" x14ac:dyDescent="0.25">
      <c r="J7541" s="1"/>
    </row>
    <row r="7542" spans="10:10" x14ac:dyDescent="0.25">
      <c r="J7542" s="1"/>
    </row>
    <row r="7543" spans="10:10" x14ac:dyDescent="0.25">
      <c r="J7543" s="1"/>
    </row>
    <row r="7544" spans="10:10" x14ac:dyDescent="0.25">
      <c r="J7544" s="1"/>
    </row>
    <row r="7545" spans="10:10" x14ac:dyDescent="0.25">
      <c r="J7545" s="1"/>
    </row>
    <row r="7546" spans="10:10" x14ac:dyDescent="0.25">
      <c r="J7546" s="1"/>
    </row>
    <row r="7547" spans="10:10" x14ac:dyDescent="0.25">
      <c r="J7547" s="1"/>
    </row>
    <row r="7548" spans="10:10" x14ac:dyDescent="0.25">
      <c r="J7548" s="1"/>
    </row>
    <row r="7549" spans="10:10" x14ac:dyDescent="0.25">
      <c r="J7549" s="1"/>
    </row>
    <row r="7550" spans="10:10" x14ac:dyDescent="0.25">
      <c r="J7550" s="1"/>
    </row>
    <row r="7551" spans="10:10" x14ac:dyDescent="0.25">
      <c r="J7551" s="1"/>
    </row>
    <row r="7552" spans="10:10" x14ac:dyDescent="0.25">
      <c r="J7552" s="1"/>
    </row>
    <row r="7553" spans="10:10" x14ac:dyDescent="0.25">
      <c r="J7553" s="1"/>
    </row>
    <row r="7554" spans="10:10" x14ac:dyDescent="0.25">
      <c r="J7554" s="1"/>
    </row>
    <row r="7555" spans="10:10" x14ac:dyDescent="0.25">
      <c r="J7555" s="1"/>
    </row>
    <row r="7556" spans="10:10" x14ac:dyDescent="0.25">
      <c r="J7556" s="1"/>
    </row>
    <row r="7557" spans="10:10" x14ac:dyDescent="0.25">
      <c r="J7557" s="1"/>
    </row>
    <row r="7558" spans="10:10" x14ac:dyDescent="0.25">
      <c r="J7558" s="1"/>
    </row>
    <row r="7559" spans="10:10" x14ac:dyDescent="0.25">
      <c r="J7559" s="1"/>
    </row>
    <row r="7560" spans="10:10" x14ac:dyDescent="0.25">
      <c r="J7560" s="1"/>
    </row>
    <row r="7561" spans="10:10" x14ac:dyDescent="0.25">
      <c r="J7561" s="1"/>
    </row>
    <row r="7562" spans="10:10" x14ac:dyDescent="0.25">
      <c r="J7562" s="1"/>
    </row>
    <row r="7563" spans="10:10" x14ac:dyDescent="0.25">
      <c r="J7563" s="1"/>
    </row>
    <row r="7564" spans="10:10" x14ac:dyDescent="0.25">
      <c r="J7564" s="1"/>
    </row>
    <row r="7565" spans="10:10" x14ac:dyDescent="0.25">
      <c r="J7565" s="1"/>
    </row>
    <row r="7566" spans="10:10" x14ac:dyDescent="0.25">
      <c r="J7566" s="1"/>
    </row>
    <row r="7567" spans="10:10" x14ac:dyDescent="0.25">
      <c r="J7567" s="1"/>
    </row>
    <row r="7568" spans="10:10" x14ac:dyDescent="0.25">
      <c r="J7568" s="1"/>
    </row>
    <row r="7569" spans="10:10" x14ac:dyDescent="0.25">
      <c r="J7569" s="1"/>
    </row>
    <row r="7570" spans="10:10" x14ac:dyDescent="0.25">
      <c r="J7570" s="1"/>
    </row>
    <row r="7571" spans="10:10" x14ac:dyDescent="0.25">
      <c r="J7571" s="1"/>
    </row>
    <row r="7572" spans="10:10" x14ac:dyDescent="0.25">
      <c r="J7572" s="1"/>
    </row>
    <row r="7573" spans="10:10" x14ac:dyDescent="0.25">
      <c r="J7573" s="1"/>
    </row>
    <row r="7574" spans="10:10" x14ac:dyDescent="0.25">
      <c r="J7574" s="1"/>
    </row>
    <row r="7575" spans="10:10" x14ac:dyDescent="0.25">
      <c r="J7575" s="1"/>
    </row>
    <row r="7576" spans="10:10" x14ac:dyDescent="0.25">
      <c r="J7576" s="1"/>
    </row>
    <row r="7577" spans="10:10" x14ac:dyDescent="0.25">
      <c r="J7577" s="1"/>
    </row>
    <row r="7578" spans="10:10" x14ac:dyDescent="0.25">
      <c r="J7578" s="1"/>
    </row>
    <row r="7579" spans="10:10" x14ac:dyDescent="0.25">
      <c r="J7579" s="1"/>
    </row>
    <row r="7580" spans="10:10" x14ac:dyDescent="0.25">
      <c r="J7580" s="1"/>
    </row>
    <row r="7581" spans="10:10" x14ac:dyDescent="0.25">
      <c r="J7581" s="1"/>
    </row>
    <row r="7582" spans="10:10" x14ac:dyDescent="0.25">
      <c r="J7582" s="1"/>
    </row>
    <row r="7583" spans="10:10" x14ac:dyDescent="0.25">
      <c r="J7583" s="1"/>
    </row>
    <row r="7584" spans="10:10" x14ac:dyDescent="0.25">
      <c r="J7584" s="1"/>
    </row>
    <row r="7585" spans="10:10" x14ac:dyDescent="0.25">
      <c r="J7585" s="1"/>
    </row>
    <row r="7586" spans="10:10" x14ac:dyDescent="0.25">
      <c r="J7586" s="1"/>
    </row>
    <row r="7587" spans="10:10" x14ac:dyDescent="0.25">
      <c r="J7587" s="1"/>
    </row>
    <row r="7588" spans="10:10" x14ac:dyDescent="0.25">
      <c r="J7588" s="1"/>
    </row>
    <row r="7589" spans="10:10" x14ac:dyDescent="0.25">
      <c r="J7589" s="1"/>
    </row>
    <row r="7590" spans="10:10" x14ac:dyDescent="0.25">
      <c r="J7590" s="1"/>
    </row>
    <row r="7591" spans="10:10" x14ac:dyDescent="0.25">
      <c r="J7591" s="1"/>
    </row>
    <row r="7592" spans="10:10" x14ac:dyDescent="0.25">
      <c r="J7592" s="1"/>
    </row>
    <row r="7593" spans="10:10" x14ac:dyDescent="0.25">
      <c r="J7593" s="1"/>
    </row>
    <row r="7594" spans="10:10" x14ac:dyDescent="0.25">
      <c r="J7594" s="1"/>
    </row>
    <row r="7595" spans="10:10" x14ac:dyDescent="0.25">
      <c r="J7595" s="1"/>
    </row>
    <row r="7596" spans="10:10" x14ac:dyDescent="0.25">
      <c r="J7596" s="1"/>
    </row>
    <row r="7597" spans="10:10" x14ac:dyDescent="0.25">
      <c r="J7597" s="1"/>
    </row>
    <row r="7598" spans="10:10" x14ac:dyDescent="0.25">
      <c r="J7598" s="1"/>
    </row>
    <row r="7599" spans="10:10" x14ac:dyDescent="0.25">
      <c r="J7599" s="1"/>
    </row>
    <row r="7600" spans="10:10" x14ac:dyDescent="0.25">
      <c r="J7600" s="1"/>
    </row>
    <row r="7601" spans="10:10" x14ac:dyDescent="0.25">
      <c r="J7601" s="1"/>
    </row>
    <row r="7602" spans="10:10" x14ac:dyDescent="0.25">
      <c r="J7602" s="1"/>
    </row>
    <row r="7603" spans="10:10" x14ac:dyDescent="0.25">
      <c r="J7603" s="1"/>
    </row>
    <row r="7604" spans="10:10" x14ac:dyDescent="0.25">
      <c r="J7604" s="1"/>
    </row>
    <row r="7605" spans="10:10" x14ac:dyDescent="0.25">
      <c r="J7605" s="1"/>
    </row>
    <row r="7606" spans="10:10" x14ac:dyDescent="0.25">
      <c r="J7606" s="1"/>
    </row>
    <row r="7607" spans="10:10" x14ac:dyDescent="0.25">
      <c r="J7607" s="1"/>
    </row>
    <row r="7608" spans="10:10" x14ac:dyDescent="0.25">
      <c r="J7608" s="1"/>
    </row>
    <row r="7609" spans="10:10" x14ac:dyDescent="0.25">
      <c r="J7609" s="1"/>
    </row>
    <row r="7610" spans="10:10" x14ac:dyDescent="0.25">
      <c r="J7610" s="1"/>
    </row>
    <row r="7611" spans="10:10" x14ac:dyDescent="0.25">
      <c r="J7611" s="1"/>
    </row>
    <row r="7612" spans="10:10" x14ac:dyDescent="0.25">
      <c r="J7612" s="1"/>
    </row>
    <row r="7613" spans="10:10" x14ac:dyDescent="0.25">
      <c r="J7613" s="1"/>
    </row>
    <row r="7614" spans="10:10" x14ac:dyDescent="0.25">
      <c r="J7614" s="1"/>
    </row>
    <row r="7615" spans="10:10" x14ac:dyDescent="0.25">
      <c r="J7615" s="1"/>
    </row>
    <row r="7616" spans="10:10" x14ac:dyDescent="0.25">
      <c r="J7616" s="1"/>
    </row>
    <row r="7617" spans="10:10" x14ac:dyDescent="0.25">
      <c r="J7617" s="1"/>
    </row>
    <row r="7618" spans="10:10" x14ac:dyDescent="0.25">
      <c r="J7618" s="1"/>
    </row>
    <row r="7619" spans="10:10" x14ac:dyDescent="0.25">
      <c r="J7619" s="1"/>
    </row>
    <row r="7620" spans="10:10" x14ac:dyDescent="0.25">
      <c r="J7620" s="1"/>
    </row>
    <row r="7621" spans="10:10" x14ac:dyDescent="0.25">
      <c r="J7621" s="1"/>
    </row>
    <row r="7622" spans="10:10" x14ac:dyDescent="0.25">
      <c r="J7622" s="1"/>
    </row>
    <row r="7623" spans="10:10" x14ac:dyDescent="0.25">
      <c r="J7623" s="1"/>
    </row>
    <row r="7624" spans="10:10" x14ac:dyDescent="0.25">
      <c r="J7624" s="1"/>
    </row>
    <row r="7625" spans="10:10" x14ac:dyDescent="0.25">
      <c r="J7625" s="1"/>
    </row>
    <row r="7626" spans="10:10" x14ac:dyDescent="0.25">
      <c r="J7626" s="1"/>
    </row>
    <row r="7627" spans="10:10" x14ac:dyDescent="0.25">
      <c r="J7627" s="1"/>
    </row>
    <row r="7628" spans="10:10" x14ac:dyDescent="0.25">
      <c r="J7628" s="1"/>
    </row>
    <row r="7629" spans="10:10" x14ac:dyDescent="0.25">
      <c r="J7629" s="1"/>
    </row>
    <row r="7630" spans="10:10" x14ac:dyDescent="0.25">
      <c r="J7630" s="1"/>
    </row>
    <row r="7631" spans="10:10" x14ac:dyDescent="0.25">
      <c r="J7631" s="1"/>
    </row>
    <row r="7632" spans="10:10" x14ac:dyDescent="0.25">
      <c r="J7632" s="1"/>
    </row>
    <row r="7633" spans="10:10" x14ac:dyDescent="0.25">
      <c r="J7633" s="1"/>
    </row>
    <row r="7634" spans="10:10" x14ac:dyDescent="0.25">
      <c r="J7634" s="1"/>
    </row>
    <row r="7635" spans="10:10" x14ac:dyDescent="0.25">
      <c r="J7635" s="1"/>
    </row>
    <row r="7636" spans="10:10" x14ac:dyDescent="0.25">
      <c r="J7636" s="1"/>
    </row>
    <row r="7637" spans="10:10" x14ac:dyDescent="0.25">
      <c r="J7637" s="1"/>
    </row>
    <row r="7638" spans="10:10" x14ac:dyDescent="0.25">
      <c r="J7638" s="1"/>
    </row>
    <row r="7639" spans="10:10" x14ac:dyDescent="0.25">
      <c r="J7639" s="1"/>
    </row>
    <row r="7640" spans="10:10" x14ac:dyDescent="0.25">
      <c r="J7640" s="1"/>
    </row>
    <row r="7641" spans="10:10" x14ac:dyDescent="0.25">
      <c r="J7641" s="1"/>
    </row>
    <row r="7642" spans="10:10" x14ac:dyDescent="0.25">
      <c r="J7642" s="1"/>
    </row>
    <row r="7643" spans="10:10" x14ac:dyDescent="0.25">
      <c r="J7643" s="1"/>
    </row>
    <row r="7644" spans="10:10" x14ac:dyDescent="0.25">
      <c r="J7644" s="1"/>
    </row>
    <row r="7645" spans="10:10" x14ac:dyDescent="0.25">
      <c r="J7645" s="1"/>
    </row>
    <row r="7646" spans="10:10" x14ac:dyDescent="0.25">
      <c r="J7646" s="1"/>
    </row>
    <row r="7647" spans="10:10" x14ac:dyDescent="0.25">
      <c r="J7647" s="1"/>
    </row>
    <row r="7648" spans="10:10" x14ac:dyDescent="0.25">
      <c r="J7648" s="1"/>
    </row>
    <row r="7649" spans="10:10" x14ac:dyDescent="0.25">
      <c r="J7649" s="1"/>
    </row>
    <row r="7650" spans="10:10" x14ac:dyDescent="0.25">
      <c r="J7650" s="1"/>
    </row>
    <row r="7651" spans="10:10" x14ac:dyDescent="0.25">
      <c r="J7651" s="1"/>
    </row>
    <row r="7652" spans="10:10" x14ac:dyDescent="0.25">
      <c r="J7652" s="1"/>
    </row>
    <row r="7653" spans="10:10" x14ac:dyDescent="0.25">
      <c r="J7653" s="1"/>
    </row>
    <row r="7654" spans="10:10" x14ac:dyDescent="0.25">
      <c r="J7654" s="1"/>
    </row>
    <row r="7655" spans="10:10" x14ac:dyDescent="0.25">
      <c r="J7655" s="1"/>
    </row>
    <row r="7656" spans="10:10" x14ac:dyDescent="0.25">
      <c r="J7656" s="1"/>
    </row>
    <row r="7657" spans="10:10" x14ac:dyDescent="0.25">
      <c r="J7657" s="1"/>
    </row>
    <row r="7658" spans="10:10" x14ac:dyDescent="0.25">
      <c r="J7658" s="1"/>
    </row>
    <row r="7659" spans="10:10" x14ac:dyDescent="0.25">
      <c r="J7659" s="1"/>
    </row>
    <row r="7660" spans="10:10" x14ac:dyDescent="0.25">
      <c r="J7660" s="1"/>
    </row>
    <row r="7661" spans="10:10" x14ac:dyDescent="0.25">
      <c r="J7661" s="1"/>
    </row>
    <row r="7662" spans="10:10" x14ac:dyDescent="0.25">
      <c r="J7662" s="1"/>
    </row>
    <row r="7663" spans="10:10" x14ac:dyDescent="0.25">
      <c r="J7663" s="1"/>
    </row>
    <row r="7664" spans="10:10" x14ac:dyDescent="0.25">
      <c r="J7664" s="1"/>
    </row>
    <row r="7665" spans="10:10" x14ac:dyDescent="0.25">
      <c r="J7665" s="1"/>
    </row>
    <row r="7666" spans="10:10" x14ac:dyDescent="0.25">
      <c r="J7666" s="1"/>
    </row>
    <row r="7667" spans="10:10" x14ac:dyDescent="0.25">
      <c r="J7667" s="1"/>
    </row>
    <row r="7668" spans="10:10" x14ac:dyDescent="0.25">
      <c r="J7668" s="1"/>
    </row>
    <row r="7669" spans="10:10" x14ac:dyDescent="0.25">
      <c r="J7669" s="1"/>
    </row>
    <row r="7670" spans="10:10" x14ac:dyDescent="0.25">
      <c r="J7670" s="1"/>
    </row>
    <row r="7671" spans="10:10" x14ac:dyDescent="0.25">
      <c r="J7671" s="1"/>
    </row>
    <row r="7672" spans="10:10" x14ac:dyDescent="0.25">
      <c r="J7672" s="1"/>
    </row>
    <row r="7673" spans="10:10" x14ac:dyDescent="0.25">
      <c r="J7673" s="1"/>
    </row>
    <row r="7674" spans="10:10" x14ac:dyDescent="0.25">
      <c r="J7674" s="1"/>
    </row>
    <row r="7675" spans="10:10" x14ac:dyDescent="0.25">
      <c r="J7675" s="1"/>
    </row>
    <row r="7676" spans="10:10" x14ac:dyDescent="0.25">
      <c r="J7676" s="1"/>
    </row>
    <row r="7677" spans="10:10" x14ac:dyDescent="0.25">
      <c r="J7677" s="1"/>
    </row>
    <row r="7678" spans="10:10" x14ac:dyDescent="0.25">
      <c r="J7678" s="1"/>
    </row>
    <row r="7679" spans="10:10" x14ac:dyDescent="0.25">
      <c r="J7679" s="1"/>
    </row>
    <row r="7680" spans="10:10" x14ac:dyDescent="0.25">
      <c r="J7680" s="1"/>
    </row>
    <row r="7681" spans="10:10" x14ac:dyDescent="0.25">
      <c r="J7681" s="1"/>
    </row>
    <row r="7682" spans="10:10" x14ac:dyDescent="0.25">
      <c r="J7682" s="1"/>
    </row>
    <row r="7683" spans="10:10" x14ac:dyDescent="0.25">
      <c r="J7683" s="1"/>
    </row>
    <row r="7684" spans="10:10" x14ac:dyDescent="0.25">
      <c r="J7684" s="1"/>
    </row>
    <row r="7685" spans="10:10" x14ac:dyDescent="0.25">
      <c r="J7685" s="1"/>
    </row>
    <row r="7686" spans="10:10" x14ac:dyDescent="0.25">
      <c r="J7686" s="1"/>
    </row>
    <row r="7687" spans="10:10" x14ac:dyDescent="0.25">
      <c r="J7687" s="1"/>
    </row>
    <row r="7688" spans="10:10" x14ac:dyDescent="0.25">
      <c r="J7688" s="1"/>
    </row>
    <row r="7689" spans="10:10" x14ac:dyDescent="0.25">
      <c r="J7689" s="1"/>
    </row>
    <row r="7690" spans="10:10" x14ac:dyDescent="0.25">
      <c r="J7690" s="1"/>
    </row>
    <row r="7691" spans="10:10" x14ac:dyDescent="0.25">
      <c r="J7691" s="1"/>
    </row>
    <row r="7692" spans="10:10" x14ac:dyDescent="0.25">
      <c r="J7692" s="1"/>
    </row>
    <row r="7693" spans="10:10" x14ac:dyDescent="0.25">
      <c r="J7693" s="1"/>
    </row>
    <row r="7694" spans="10:10" x14ac:dyDescent="0.25">
      <c r="J7694" s="1"/>
    </row>
    <row r="7695" spans="10:10" x14ac:dyDescent="0.25">
      <c r="J7695" s="1"/>
    </row>
    <row r="7696" spans="10:10" x14ac:dyDescent="0.25">
      <c r="J7696" s="1"/>
    </row>
    <row r="7697" spans="10:10" x14ac:dyDescent="0.25">
      <c r="J7697" s="1"/>
    </row>
    <row r="7698" spans="10:10" x14ac:dyDescent="0.25">
      <c r="J7698" s="1"/>
    </row>
    <row r="7699" spans="10:10" x14ac:dyDescent="0.25">
      <c r="J7699" s="1"/>
    </row>
    <row r="7700" spans="10:10" x14ac:dyDescent="0.25">
      <c r="J7700" s="1"/>
    </row>
    <row r="7701" spans="10:10" x14ac:dyDescent="0.25">
      <c r="J7701" s="1"/>
    </row>
    <row r="7702" spans="10:10" x14ac:dyDescent="0.25">
      <c r="J7702" s="1"/>
    </row>
    <row r="7703" spans="10:10" x14ac:dyDescent="0.25">
      <c r="J7703" s="1"/>
    </row>
    <row r="7704" spans="10:10" x14ac:dyDescent="0.25">
      <c r="J7704" s="1"/>
    </row>
    <row r="7705" spans="10:10" x14ac:dyDescent="0.25">
      <c r="J7705" s="1"/>
    </row>
    <row r="7706" spans="10:10" x14ac:dyDescent="0.25">
      <c r="J7706" s="1"/>
    </row>
    <row r="7707" spans="10:10" x14ac:dyDescent="0.25">
      <c r="J7707" s="1"/>
    </row>
    <row r="7708" spans="10:10" x14ac:dyDescent="0.25">
      <c r="J7708" s="1"/>
    </row>
    <row r="7709" spans="10:10" x14ac:dyDescent="0.25">
      <c r="J7709" s="1"/>
    </row>
    <row r="7710" spans="10:10" x14ac:dyDescent="0.25">
      <c r="J7710" s="1"/>
    </row>
    <row r="7711" spans="10:10" x14ac:dyDescent="0.25">
      <c r="J7711" s="1"/>
    </row>
    <row r="7712" spans="10:10" x14ac:dyDescent="0.25">
      <c r="J7712" s="1"/>
    </row>
    <row r="7713" spans="10:10" x14ac:dyDescent="0.25">
      <c r="J7713" s="1"/>
    </row>
    <row r="7714" spans="10:10" x14ac:dyDescent="0.25">
      <c r="J7714" s="1"/>
    </row>
    <row r="7715" spans="10:10" x14ac:dyDescent="0.25">
      <c r="J7715" s="1"/>
    </row>
    <row r="7716" spans="10:10" x14ac:dyDescent="0.25">
      <c r="J7716" s="1"/>
    </row>
    <row r="7717" spans="10:10" x14ac:dyDescent="0.25">
      <c r="J7717" s="1"/>
    </row>
    <row r="7718" spans="10:10" x14ac:dyDescent="0.25">
      <c r="J7718" s="1"/>
    </row>
    <row r="7719" spans="10:10" x14ac:dyDescent="0.25">
      <c r="J7719" s="1"/>
    </row>
    <row r="7720" spans="10:10" x14ac:dyDescent="0.25">
      <c r="J7720" s="1"/>
    </row>
    <row r="7721" spans="10:10" x14ac:dyDescent="0.25">
      <c r="J7721" s="1"/>
    </row>
    <row r="7722" spans="10:10" x14ac:dyDescent="0.25">
      <c r="J7722" s="1"/>
    </row>
    <row r="7723" spans="10:10" x14ac:dyDescent="0.25">
      <c r="J7723" s="1"/>
    </row>
    <row r="7724" spans="10:10" x14ac:dyDescent="0.25">
      <c r="J7724" s="1"/>
    </row>
    <row r="7725" spans="10:10" x14ac:dyDescent="0.25">
      <c r="J7725" s="1"/>
    </row>
    <row r="7726" spans="10:10" x14ac:dyDescent="0.25">
      <c r="J7726" s="1"/>
    </row>
    <row r="7727" spans="10:10" x14ac:dyDescent="0.25">
      <c r="J7727" s="1"/>
    </row>
    <row r="7728" spans="10:10" x14ac:dyDescent="0.25">
      <c r="J7728" s="1"/>
    </row>
    <row r="7729" spans="10:10" x14ac:dyDescent="0.25">
      <c r="J7729" s="1"/>
    </row>
    <row r="7730" spans="10:10" x14ac:dyDescent="0.25">
      <c r="J7730" s="1"/>
    </row>
    <row r="7731" spans="10:10" x14ac:dyDescent="0.25">
      <c r="J7731" s="1"/>
    </row>
    <row r="7732" spans="10:10" x14ac:dyDescent="0.25">
      <c r="J7732" s="1"/>
    </row>
    <row r="7733" spans="10:10" x14ac:dyDescent="0.25">
      <c r="J7733" s="1"/>
    </row>
    <row r="7734" spans="10:10" x14ac:dyDescent="0.25">
      <c r="J7734" s="1"/>
    </row>
    <row r="7735" spans="10:10" x14ac:dyDescent="0.25">
      <c r="J7735" s="1"/>
    </row>
    <row r="7736" spans="10:10" x14ac:dyDescent="0.25">
      <c r="J7736" s="1"/>
    </row>
    <row r="7737" spans="10:10" x14ac:dyDescent="0.25">
      <c r="J7737" s="1"/>
    </row>
    <row r="7738" spans="10:10" x14ac:dyDescent="0.25">
      <c r="J7738" s="1"/>
    </row>
    <row r="7739" spans="10:10" x14ac:dyDescent="0.25">
      <c r="J7739" s="1"/>
    </row>
    <row r="7740" spans="10:10" x14ac:dyDescent="0.25">
      <c r="J7740" s="1"/>
    </row>
    <row r="7741" spans="10:10" x14ac:dyDescent="0.25">
      <c r="J7741" s="1"/>
    </row>
    <row r="7742" spans="10:10" x14ac:dyDescent="0.25">
      <c r="J7742" s="1"/>
    </row>
    <row r="7743" spans="10:10" x14ac:dyDescent="0.25">
      <c r="J7743" s="1"/>
    </row>
    <row r="7744" spans="10:10" x14ac:dyDescent="0.25">
      <c r="J7744" s="1"/>
    </row>
    <row r="7745" spans="10:10" x14ac:dyDescent="0.25">
      <c r="J7745" s="1"/>
    </row>
    <row r="7746" spans="10:10" x14ac:dyDescent="0.25">
      <c r="J7746" s="1"/>
    </row>
    <row r="7747" spans="10:10" x14ac:dyDescent="0.25">
      <c r="J7747" s="1"/>
    </row>
    <row r="7748" spans="10:10" x14ac:dyDescent="0.25">
      <c r="J7748" s="1"/>
    </row>
    <row r="7749" spans="10:10" x14ac:dyDescent="0.25">
      <c r="J7749" s="1"/>
    </row>
    <row r="7750" spans="10:10" x14ac:dyDescent="0.25">
      <c r="J7750" s="1"/>
    </row>
    <row r="7751" spans="10:10" x14ac:dyDescent="0.25">
      <c r="J7751" s="1"/>
    </row>
    <row r="7752" spans="10:10" x14ac:dyDescent="0.25">
      <c r="J7752" s="1"/>
    </row>
    <row r="7753" spans="10:10" x14ac:dyDescent="0.25">
      <c r="J7753" s="1"/>
    </row>
    <row r="7754" spans="10:10" x14ac:dyDescent="0.25">
      <c r="J7754" s="1"/>
    </row>
    <row r="7755" spans="10:10" x14ac:dyDescent="0.25">
      <c r="J7755" s="1"/>
    </row>
    <row r="7756" spans="10:10" x14ac:dyDescent="0.25">
      <c r="J7756" s="1"/>
    </row>
    <row r="7757" spans="10:10" x14ac:dyDescent="0.25">
      <c r="J7757" s="1"/>
    </row>
    <row r="7758" spans="10:10" x14ac:dyDescent="0.25">
      <c r="J7758" s="1"/>
    </row>
    <row r="7759" spans="10:10" x14ac:dyDescent="0.25">
      <c r="J7759" s="1"/>
    </row>
    <row r="7760" spans="10:10" x14ac:dyDescent="0.25">
      <c r="J7760" s="1"/>
    </row>
    <row r="7761" spans="10:10" x14ac:dyDescent="0.25">
      <c r="J7761" s="1"/>
    </row>
    <row r="7762" spans="10:10" x14ac:dyDescent="0.25">
      <c r="J7762" s="1"/>
    </row>
    <row r="7763" spans="10:10" x14ac:dyDescent="0.25">
      <c r="J7763" s="1"/>
    </row>
    <row r="7764" spans="10:10" x14ac:dyDescent="0.25">
      <c r="J7764" s="1"/>
    </row>
    <row r="7765" spans="10:10" x14ac:dyDescent="0.25">
      <c r="J7765" s="1"/>
    </row>
    <row r="7766" spans="10:10" x14ac:dyDescent="0.25">
      <c r="J7766" s="1"/>
    </row>
    <row r="7767" spans="10:10" x14ac:dyDescent="0.25">
      <c r="J7767" s="1"/>
    </row>
    <row r="7768" spans="10:10" x14ac:dyDescent="0.25">
      <c r="J7768" s="1"/>
    </row>
    <row r="7769" spans="10:10" x14ac:dyDescent="0.25">
      <c r="J7769" s="1"/>
    </row>
    <row r="7770" spans="10:10" x14ac:dyDescent="0.25">
      <c r="J7770" s="1"/>
    </row>
    <row r="7771" spans="10:10" x14ac:dyDescent="0.25">
      <c r="J7771" s="1"/>
    </row>
    <row r="7772" spans="10:10" x14ac:dyDescent="0.25">
      <c r="J7772" s="1"/>
    </row>
    <row r="7773" spans="10:10" x14ac:dyDescent="0.25">
      <c r="J7773" s="1"/>
    </row>
    <row r="7774" spans="10:10" x14ac:dyDescent="0.25">
      <c r="J7774" s="1"/>
    </row>
    <row r="7775" spans="10:10" x14ac:dyDescent="0.25">
      <c r="J7775" s="1"/>
    </row>
    <row r="7776" spans="10:10" x14ac:dyDescent="0.25">
      <c r="J7776" s="1"/>
    </row>
    <row r="7777" spans="10:10" x14ac:dyDescent="0.25">
      <c r="J7777" s="1"/>
    </row>
    <row r="7778" spans="10:10" x14ac:dyDescent="0.25">
      <c r="J7778" s="1"/>
    </row>
    <row r="7779" spans="10:10" x14ac:dyDescent="0.25">
      <c r="J7779" s="1"/>
    </row>
    <row r="7780" spans="10:10" x14ac:dyDescent="0.25">
      <c r="J7780" s="1"/>
    </row>
    <row r="7781" spans="10:10" x14ac:dyDescent="0.25">
      <c r="J7781" s="1"/>
    </row>
    <row r="7782" spans="10:10" x14ac:dyDescent="0.25">
      <c r="J7782" s="1"/>
    </row>
    <row r="7783" spans="10:10" x14ac:dyDescent="0.25">
      <c r="J7783" s="1"/>
    </row>
    <row r="7784" spans="10:10" x14ac:dyDescent="0.25">
      <c r="J7784" s="1"/>
    </row>
    <row r="7785" spans="10:10" x14ac:dyDescent="0.25">
      <c r="J7785" s="1"/>
    </row>
    <row r="7786" spans="10:10" x14ac:dyDescent="0.25">
      <c r="J7786" s="1"/>
    </row>
    <row r="7787" spans="10:10" x14ac:dyDescent="0.25">
      <c r="J7787" s="1"/>
    </row>
    <row r="7788" spans="10:10" x14ac:dyDescent="0.25">
      <c r="J7788" s="1"/>
    </row>
    <row r="7789" spans="10:10" x14ac:dyDescent="0.25">
      <c r="J7789" s="1"/>
    </row>
    <row r="7790" spans="10:10" x14ac:dyDescent="0.25">
      <c r="J7790" s="1"/>
    </row>
    <row r="7791" spans="10:10" x14ac:dyDescent="0.25">
      <c r="J7791" s="1"/>
    </row>
    <row r="7792" spans="10:10" x14ac:dyDescent="0.25">
      <c r="J7792" s="1"/>
    </row>
    <row r="7793" spans="10:10" x14ac:dyDescent="0.25">
      <c r="J7793" s="1"/>
    </row>
    <row r="7794" spans="10:10" x14ac:dyDescent="0.25">
      <c r="J7794" s="1"/>
    </row>
    <row r="7795" spans="10:10" x14ac:dyDescent="0.25">
      <c r="J7795" s="1"/>
    </row>
    <row r="7796" spans="10:10" x14ac:dyDescent="0.25">
      <c r="J7796" s="1"/>
    </row>
    <row r="7797" spans="10:10" x14ac:dyDescent="0.25">
      <c r="J7797" s="1"/>
    </row>
    <row r="7798" spans="10:10" x14ac:dyDescent="0.25">
      <c r="J7798" s="1"/>
    </row>
    <row r="7799" spans="10:10" x14ac:dyDescent="0.25">
      <c r="J7799" s="1"/>
    </row>
    <row r="7800" spans="10:10" x14ac:dyDescent="0.25">
      <c r="J7800" s="1"/>
    </row>
    <row r="7801" spans="10:10" x14ac:dyDescent="0.25">
      <c r="J7801" s="1"/>
    </row>
    <row r="7802" spans="10:10" x14ac:dyDescent="0.25">
      <c r="J7802" s="1"/>
    </row>
    <row r="7803" spans="10:10" x14ac:dyDescent="0.25">
      <c r="J7803" s="1"/>
    </row>
    <row r="7804" spans="10:10" x14ac:dyDescent="0.25">
      <c r="J7804" s="1"/>
    </row>
    <row r="7805" spans="10:10" x14ac:dyDescent="0.25">
      <c r="J7805" s="1"/>
    </row>
    <row r="7806" spans="10:10" x14ac:dyDescent="0.25">
      <c r="J7806" s="1"/>
    </row>
    <row r="7807" spans="10:10" x14ac:dyDescent="0.25">
      <c r="J7807" s="1"/>
    </row>
    <row r="7808" spans="10:10" x14ac:dyDescent="0.25">
      <c r="J7808" s="1"/>
    </row>
    <row r="7809" spans="10:10" x14ac:dyDescent="0.25">
      <c r="J7809" s="1"/>
    </row>
    <row r="7810" spans="10:10" x14ac:dyDescent="0.25">
      <c r="J7810" s="1"/>
    </row>
    <row r="7811" spans="10:10" x14ac:dyDescent="0.25">
      <c r="J7811" s="1"/>
    </row>
    <row r="7812" spans="10:10" x14ac:dyDescent="0.25">
      <c r="J7812" s="1"/>
    </row>
    <row r="7813" spans="10:10" x14ac:dyDescent="0.25">
      <c r="J7813" s="1"/>
    </row>
    <row r="7814" spans="10:10" x14ac:dyDescent="0.25">
      <c r="J7814" s="1"/>
    </row>
    <row r="7815" spans="10:10" x14ac:dyDescent="0.25">
      <c r="J7815" s="1"/>
    </row>
    <row r="7816" spans="10:10" x14ac:dyDescent="0.25">
      <c r="J7816" s="1"/>
    </row>
    <row r="7817" spans="10:10" x14ac:dyDescent="0.25">
      <c r="J7817" s="1"/>
    </row>
    <row r="7818" spans="10:10" x14ac:dyDescent="0.25">
      <c r="J7818" s="1"/>
    </row>
    <row r="7819" spans="10:10" x14ac:dyDescent="0.25">
      <c r="J7819" s="1"/>
    </row>
    <row r="7820" spans="10:10" x14ac:dyDescent="0.25">
      <c r="J7820" s="1"/>
    </row>
    <row r="7821" spans="10:10" x14ac:dyDescent="0.25">
      <c r="J7821" s="1"/>
    </row>
    <row r="7822" spans="10:10" x14ac:dyDescent="0.25">
      <c r="J7822" s="1"/>
    </row>
    <row r="7823" spans="10:10" x14ac:dyDescent="0.25">
      <c r="J7823" s="1"/>
    </row>
    <row r="7824" spans="10:10" x14ac:dyDescent="0.25">
      <c r="J7824" s="1"/>
    </row>
    <row r="7825" spans="10:10" x14ac:dyDescent="0.25">
      <c r="J7825" s="1"/>
    </row>
    <row r="7826" spans="10:10" x14ac:dyDescent="0.25">
      <c r="J7826" s="1"/>
    </row>
    <row r="7827" spans="10:10" x14ac:dyDescent="0.25">
      <c r="J7827" s="1"/>
    </row>
    <row r="7828" spans="10:10" x14ac:dyDescent="0.25">
      <c r="J7828" s="1"/>
    </row>
    <row r="7829" spans="10:10" x14ac:dyDescent="0.25">
      <c r="J7829" s="1"/>
    </row>
    <row r="7830" spans="10:10" x14ac:dyDescent="0.25">
      <c r="J7830" s="1"/>
    </row>
    <row r="7831" spans="10:10" x14ac:dyDescent="0.25">
      <c r="J7831" s="1"/>
    </row>
    <row r="7832" spans="10:10" x14ac:dyDescent="0.25">
      <c r="J7832" s="1"/>
    </row>
    <row r="7833" spans="10:10" x14ac:dyDescent="0.25">
      <c r="J7833" s="1"/>
    </row>
    <row r="7834" spans="10:10" x14ac:dyDescent="0.25">
      <c r="J7834" s="1"/>
    </row>
    <row r="7835" spans="10:10" x14ac:dyDescent="0.25">
      <c r="J7835" s="1"/>
    </row>
    <row r="7836" spans="10:10" x14ac:dyDescent="0.25">
      <c r="J7836" s="1"/>
    </row>
    <row r="7837" spans="10:10" x14ac:dyDescent="0.25">
      <c r="J7837" s="1"/>
    </row>
    <row r="7838" spans="10:10" x14ac:dyDescent="0.25">
      <c r="J7838" s="1"/>
    </row>
    <row r="7839" spans="10:10" x14ac:dyDescent="0.25">
      <c r="J7839" s="1"/>
    </row>
    <row r="7840" spans="10:10" x14ac:dyDescent="0.25">
      <c r="J7840" s="1"/>
    </row>
    <row r="7841" spans="10:10" x14ac:dyDescent="0.25">
      <c r="J7841" s="1"/>
    </row>
    <row r="7842" spans="10:10" x14ac:dyDescent="0.25">
      <c r="J7842" s="1"/>
    </row>
    <row r="7843" spans="10:10" x14ac:dyDescent="0.25">
      <c r="J7843" s="1"/>
    </row>
    <row r="7844" spans="10:10" x14ac:dyDescent="0.25">
      <c r="J7844" s="1"/>
    </row>
    <row r="7845" spans="10:10" x14ac:dyDescent="0.25">
      <c r="J7845" s="1"/>
    </row>
    <row r="7846" spans="10:10" x14ac:dyDescent="0.25">
      <c r="J7846" s="1"/>
    </row>
    <row r="7847" spans="10:10" x14ac:dyDescent="0.25">
      <c r="J7847" s="1"/>
    </row>
    <row r="7848" spans="10:10" x14ac:dyDescent="0.25">
      <c r="J7848" s="1"/>
    </row>
    <row r="7849" spans="10:10" x14ac:dyDescent="0.25">
      <c r="J7849" s="1"/>
    </row>
    <row r="7850" spans="10:10" x14ac:dyDescent="0.25">
      <c r="J7850" s="1"/>
    </row>
    <row r="7851" spans="10:10" x14ac:dyDescent="0.25">
      <c r="J7851" s="1"/>
    </row>
    <row r="7852" spans="10:10" x14ac:dyDescent="0.25">
      <c r="J7852" s="1"/>
    </row>
    <row r="7853" spans="10:10" x14ac:dyDescent="0.25">
      <c r="J7853" s="1"/>
    </row>
    <row r="7854" spans="10:10" x14ac:dyDescent="0.25">
      <c r="J7854" s="1"/>
    </row>
    <row r="7855" spans="10:10" x14ac:dyDescent="0.25">
      <c r="J7855" s="1"/>
    </row>
    <row r="7856" spans="10:10" x14ac:dyDescent="0.25">
      <c r="J7856" s="1"/>
    </row>
    <row r="7857" spans="10:10" x14ac:dyDescent="0.25">
      <c r="J7857" s="1"/>
    </row>
    <row r="7858" spans="10:10" x14ac:dyDescent="0.25">
      <c r="J7858" s="1"/>
    </row>
    <row r="7859" spans="10:10" x14ac:dyDescent="0.25">
      <c r="J7859" s="1"/>
    </row>
    <row r="7860" spans="10:10" x14ac:dyDescent="0.25">
      <c r="J7860" s="1"/>
    </row>
    <row r="7861" spans="10:10" x14ac:dyDescent="0.25">
      <c r="J7861" s="1"/>
    </row>
    <row r="7862" spans="10:10" x14ac:dyDescent="0.25">
      <c r="J7862" s="1"/>
    </row>
    <row r="7863" spans="10:10" x14ac:dyDescent="0.25">
      <c r="J7863" s="1"/>
    </row>
    <row r="7864" spans="10:10" x14ac:dyDescent="0.25">
      <c r="J7864" s="1"/>
    </row>
    <row r="7865" spans="10:10" x14ac:dyDescent="0.25">
      <c r="J7865" s="1"/>
    </row>
    <row r="7866" spans="10:10" x14ac:dyDescent="0.25">
      <c r="J7866" s="1"/>
    </row>
    <row r="7867" spans="10:10" x14ac:dyDescent="0.25">
      <c r="J7867" s="1"/>
    </row>
    <row r="7868" spans="10:10" x14ac:dyDescent="0.25">
      <c r="J7868" s="1"/>
    </row>
    <row r="7869" spans="10:10" x14ac:dyDescent="0.25">
      <c r="J7869" s="1"/>
    </row>
    <row r="7870" spans="10:10" x14ac:dyDescent="0.25">
      <c r="J7870" s="1"/>
    </row>
    <row r="7871" spans="10:10" x14ac:dyDescent="0.25">
      <c r="J7871" s="1"/>
    </row>
    <row r="7872" spans="10:10" x14ac:dyDescent="0.25">
      <c r="J7872" s="1"/>
    </row>
    <row r="7873" spans="10:10" x14ac:dyDescent="0.25">
      <c r="J7873" s="1"/>
    </row>
    <row r="7874" spans="10:10" x14ac:dyDescent="0.25">
      <c r="J7874" s="1"/>
    </row>
    <row r="7875" spans="10:10" x14ac:dyDescent="0.25">
      <c r="J7875" s="1"/>
    </row>
    <row r="7876" spans="10:10" x14ac:dyDescent="0.25">
      <c r="J7876" s="1"/>
    </row>
    <row r="7877" spans="10:10" x14ac:dyDescent="0.25">
      <c r="J7877" s="1"/>
    </row>
    <row r="7878" spans="10:10" x14ac:dyDescent="0.25">
      <c r="J7878" s="1"/>
    </row>
    <row r="7879" spans="10:10" x14ac:dyDescent="0.25">
      <c r="J7879" s="1"/>
    </row>
    <row r="7880" spans="10:10" x14ac:dyDescent="0.25">
      <c r="J7880" s="1"/>
    </row>
    <row r="7881" spans="10:10" x14ac:dyDescent="0.25">
      <c r="J7881" s="1"/>
    </row>
    <row r="7882" spans="10:10" x14ac:dyDescent="0.25">
      <c r="J7882" s="1"/>
    </row>
    <row r="7883" spans="10:10" x14ac:dyDescent="0.25">
      <c r="J7883" s="1"/>
    </row>
    <row r="7884" spans="10:10" x14ac:dyDescent="0.25">
      <c r="J7884" s="1"/>
    </row>
    <row r="7885" spans="10:10" x14ac:dyDescent="0.25">
      <c r="J7885" s="1"/>
    </row>
    <row r="7886" spans="10:10" x14ac:dyDescent="0.25">
      <c r="J7886" s="1"/>
    </row>
    <row r="7887" spans="10:10" x14ac:dyDescent="0.25">
      <c r="J7887" s="1"/>
    </row>
    <row r="7888" spans="10:10" x14ac:dyDescent="0.25">
      <c r="J7888" s="1"/>
    </row>
    <row r="7889" spans="10:10" x14ac:dyDescent="0.25">
      <c r="J7889" s="1"/>
    </row>
    <row r="7890" spans="10:10" x14ac:dyDescent="0.25">
      <c r="J7890" s="1"/>
    </row>
    <row r="7891" spans="10:10" x14ac:dyDescent="0.25">
      <c r="J7891" s="1"/>
    </row>
    <row r="7892" spans="10:10" x14ac:dyDescent="0.25">
      <c r="J7892" s="1"/>
    </row>
    <row r="7893" spans="10:10" x14ac:dyDescent="0.25">
      <c r="J7893" s="1"/>
    </row>
    <row r="7894" spans="10:10" x14ac:dyDescent="0.25">
      <c r="J7894" s="1"/>
    </row>
    <row r="7895" spans="10:10" x14ac:dyDescent="0.25">
      <c r="J7895" s="1"/>
    </row>
    <row r="7896" spans="10:10" x14ac:dyDescent="0.25">
      <c r="J7896" s="1"/>
    </row>
    <row r="7897" spans="10:10" x14ac:dyDescent="0.25">
      <c r="J7897" s="1"/>
    </row>
    <row r="7898" spans="10:10" x14ac:dyDescent="0.25">
      <c r="J7898" s="1"/>
    </row>
    <row r="7899" spans="10:10" x14ac:dyDescent="0.25">
      <c r="J7899" s="1"/>
    </row>
    <row r="7900" spans="10:10" x14ac:dyDescent="0.25">
      <c r="J7900" s="1"/>
    </row>
    <row r="7901" spans="10:10" x14ac:dyDescent="0.25">
      <c r="J7901" s="1"/>
    </row>
    <row r="7902" spans="10:10" x14ac:dyDescent="0.25">
      <c r="J7902" s="1"/>
    </row>
    <row r="7903" spans="10:10" x14ac:dyDescent="0.25">
      <c r="J7903" s="1"/>
    </row>
    <row r="7904" spans="10:10" x14ac:dyDescent="0.25">
      <c r="J7904" s="1"/>
    </row>
    <row r="7905" spans="10:10" x14ac:dyDescent="0.25">
      <c r="J7905" s="1"/>
    </row>
    <row r="7906" spans="10:10" x14ac:dyDescent="0.25">
      <c r="J7906" s="1"/>
    </row>
    <row r="7907" spans="10:10" x14ac:dyDescent="0.25">
      <c r="J7907" s="1"/>
    </row>
    <row r="7908" spans="10:10" x14ac:dyDescent="0.25">
      <c r="J7908" s="1"/>
    </row>
    <row r="7909" spans="10:10" x14ac:dyDescent="0.25">
      <c r="J7909" s="1"/>
    </row>
    <row r="7910" spans="10:10" x14ac:dyDescent="0.25">
      <c r="J7910" s="1"/>
    </row>
    <row r="7911" spans="10:10" x14ac:dyDescent="0.25">
      <c r="J7911" s="1"/>
    </row>
    <row r="7912" spans="10:10" x14ac:dyDescent="0.25">
      <c r="J7912" s="1"/>
    </row>
    <row r="7913" spans="10:10" x14ac:dyDescent="0.25">
      <c r="J7913" s="1"/>
    </row>
    <row r="7914" spans="10:10" x14ac:dyDescent="0.25">
      <c r="J7914" s="1"/>
    </row>
    <row r="7915" spans="10:10" x14ac:dyDescent="0.25">
      <c r="J7915" s="1"/>
    </row>
    <row r="7916" spans="10:10" x14ac:dyDescent="0.25">
      <c r="J7916" s="1"/>
    </row>
    <row r="7917" spans="10:10" x14ac:dyDescent="0.25">
      <c r="J7917" s="1"/>
    </row>
    <row r="7918" spans="10:10" x14ac:dyDescent="0.25">
      <c r="J7918" s="1"/>
    </row>
    <row r="7919" spans="10:10" x14ac:dyDescent="0.25">
      <c r="J7919" s="1"/>
    </row>
    <row r="7920" spans="10:10" x14ac:dyDescent="0.25">
      <c r="J7920" s="1"/>
    </row>
    <row r="7921" spans="10:10" x14ac:dyDescent="0.25">
      <c r="J7921" s="1"/>
    </row>
    <row r="7922" spans="10:10" x14ac:dyDescent="0.25">
      <c r="J7922" s="1"/>
    </row>
    <row r="7923" spans="10:10" x14ac:dyDescent="0.25">
      <c r="J7923" s="1"/>
    </row>
    <row r="7924" spans="10:10" x14ac:dyDescent="0.25">
      <c r="J7924" s="1"/>
    </row>
    <row r="7925" spans="10:10" x14ac:dyDescent="0.25">
      <c r="J7925" s="1"/>
    </row>
    <row r="7926" spans="10:10" x14ac:dyDescent="0.25">
      <c r="J7926" s="1"/>
    </row>
    <row r="7927" spans="10:10" x14ac:dyDescent="0.25">
      <c r="J7927" s="1"/>
    </row>
    <row r="7928" spans="10:10" x14ac:dyDescent="0.25">
      <c r="J7928" s="1"/>
    </row>
    <row r="7929" spans="10:10" x14ac:dyDescent="0.25">
      <c r="J7929" s="1"/>
    </row>
    <row r="7930" spans="10:10" x14ac:dyDescent="0.25">
      <c r="J7930" s="1"/>
    </row>
    <row r="7931" spans="10:10" x14ac:dyDescent="0.25">
      <c r="J7931" s="1"/>
    </row>
    <row r="7932" spans="10:10" x14ac:dyDescent="0.25">
      <c r="J7932" s="1"/>
    </row>
    <row r="7933" spans="10:10" x14ac:dyDescent="0.25">
      <c r="J7933" s="1"/>
    </row>
    <row r="7934" spans="10:10" x14ac:dyDescent="0.25">
      <c r="J7934" s="1"/>
    </row>
    <row r="7935" spans="10:10" x14ac:dyDescent="0.25">
      <c r="J7935" s="1"/>
    </row>
    <row r="7936" spans="10:10" x14ac:dyDescent="0.25">
      <c r="J7936" s="1"/>
    </row>
    <row r="7937" spans="10:10" x14ac:dyDescent="0.25">
      <c r="J7937" s="1"/>
    </row>
    <row r="7938" spans="10:10" x14ac:dyDescent="0.25">
      <c r="J7938" s="1"/>
    </row>
    <row r="7939" spans="10:10" x14ac:dyDescent="0.25">
      <c r="J7939" s="1"/>
    </row>
    <row r="7940" spans="10:10" x14ac:dyDescent="0.25">
      <c r="J7940" s="1"/>
    </row>
    <row r="7941" spans="10:10" x14ac:dyDescent="0.25">
      <c r="J7941" s="1"/>
    </row>
    <row r="7942" spans="10:10" x14ac:dyDescent="0.25">
      <c r="J7942" s="1"/>
    </row>
    <row r="7943" spans="10:10" x14ac:dyDescent="0.25">
      <c r="J7943" s="1"/>
    </row>
    <row r="7944" spans="10:10" x14ac:dyDescent="0.25">
      <c r="J7944" s="1"/>
    </row>
    <row r="7945" spans="10:10" x14ac:dyDescent="0.25">
      <c r="J7945" s="1"/>
    </row>
    <row r="7946" spans="10:10" x14ac:dyDescent="0.25">
      <c r="J7946" s="1"/>
    </row>
    <row r="7947" spans="10:10" x14ac:dyDescent="0.25">
      <c r="J7947" s="1"/>
    </row>
    <row r="7948" spans="10:10" x14ac:dyDescent="0.25">
      <c r="J7948" s="1"/>
    </row>
    <row r="7949" spans="10:10" x14ac:dyDescent="0.25">
      <c r="J7949" s="1"/>
    </row>
    <row r="7950" spans="10:10" x14ac:dyDescent="0.25">
      <c r="J7950" s="1"/>
    </row>
    <row r="7951" spans="10:10" x14ac:dyDescent="0.25">
      <c r="J7951" s="1"/>
    </row>
    <row r="7952" spans="10:10" x14ac:dyDescent="0.25">
      <c r="J7952" s="1"/>
    </row>
    <row r="7953" spans="10:10" x14ac:dyDescent="0.25">
      <c r="J7953" s="1"/>
    </row>
    <row r="7954" spans="10:10" x14ac:dyDescent="0.25">
      <c r="J7954" s="1"/>
    </row>
    <row r="7955" spans="10:10" x14ac:dyDescent="0.25">
      <c r="J7955" s="1"/>
    </row>
    <row r="7956" spans="10:10" x14ac:dyDescent="0.25">
      <c r="J7956" s="1"/>
    </row>
    <row r="7957" spans="10:10" x14ac:dyDescent="0.25">
      <c r="J7957" s="1"/>
    </row>
    <row r="7958" spans="10:10" x14ac:dyDescent="0.25">
      <c r="J7958" s="1"/>
    </row>
    <row r="7959" spans="10:10" x14ac:dyDescent="0.25">
      <c r="J7959" s="1"/>
    </row>
    <row r="7960" spans="10:10" x14ac:dyDescent="0.25">
      <c r="J7960" s="1"/>
    </row>
    <row r="7961" spans="10:10" x14ac:dyDescent="0.25">
      <c r="J7961" s="1"/>
    </row>
    <row r="7962" spans="10:10" x14ac:dyDescent="0.25">
      <c r="J7962" s="1"/>
    </row>
    <row r="7963" spans="10:10" x14ac:dyDescent="0.25">
      <c r="J7963" s="1"/>
    </row>
    <row r="7964" spans="10:10" x14ac:dyDescent="0.25">
      <c r="J7964" s="1"/>
    </row>
    <row r="7965" spans="10:10" x14ac:dyDescent="0.25">
      <c r="J7965" s="1"/>
    </row>
    <row r="7966" spans="10:10" x14ac:dyDescent="0.25">
      <c r="J7966" s="1"/>
    </row>
    <row r="7967" spans="10:10" x14ac:dyDescent="0.25">
      <c r="J7967" s="1"/>
    </row>
    <row r="7968" spans="10:10" x14ac:dyDescent="0.25">
      <c r="J7968" s="1"/>
    </row>
    <row r="7969" spans="10:10" x14ac:dyDescent="0.25">
      <c r="J7969" s="1"/>
    </row>
    <row r="7970" spans="10:10" x14ac:dyDescent="0.25">
      <c r="J7970" s="1"/>
    </row>
    <row r="7971" spans="10:10" x14ac:dyDescent="0.25">
      <c r="J7971" s="1"/>
    </row>
    <row r="7972" spans="10:10" x14ac:dyDescent="0.25">
      <c r="J7972" s="1"/>
    </row>
    <row r="7973" spans="10:10" x14ac:dyDescent="0.25">
      <c r="J7973" s="1"/>
    </row>
    <row r="7974" spans="10:10" x14ac:dyDescent="0.25">
      <c r="J7974" s="1"/>
    </row>
    <row r="7975" spans="10:10" x14ac:dyDescent="0.25">
      <c r="J7975" s="1"/>
    </row>
    <row r="7976" spans="10:10" x14ac:dyDescent="0.25">
      <c r="J7976" s="1"/>
    </row>
    <row r="7977" spans="10:10" x14ac:dyDescent="0.25">
      <c r="J7977" s="1"/>
    </row>
    <row r="7978" spans="10:10" x14ac:dyDescent="0.25">
      <c r="J7978" s="1"/>
    </row>
    <row r="7979" spans="10:10" x14ac:dyDescent="0.25">
      <c r="J7979" s="1"/>
    </row>
    <row r="7980" spans="10:10" x14ac:dyDescent="0.25">
      <c r="J7980" s="1"/>
    </row>
    <row r="7981" spans="10:10" x14ac:dyDescent="0.25">
      <c r="J7981" s="1"/>
    </row>
    <row r="7982" spans="10:10" x14ac:dyDescent="0.25">
      <c r="J7982" s="1"/>
    </row>
    <row r="7983" spans="10:10" x14ac:dyDescent="0.25">
      <c r="J7983" s="1"/>
    </row>
    <row r="7984" spans="10:10" x14ac:dyDescent="0.25">
      <c r="J7984" s="1"/>
    </row>
    <row r="7985" spans="10:10" x14ac:dyDescent="0.25">
      <c r="J7985" s="1"/>
    </row>
    <row r="7986" spans="10:10" x14ac:dyDescent="0.25">
      <c r="J7986" s="1"/>
    </row>
    <row r="7987" spans="10:10" x14ac:dyDescent="0.25">
      <c r="J7987" s="1"/>
    </row>
    <row r="7988" spans="10:10" x14ac:dyDescent="0.25">
      <c r="J7988" s="1"/>
    </row>
    <row r="7989" spans="10:10" x14ac:dyDescent="0.25">
      <c r="J7989" s="1"/>
    </row>
    <row r="7990" spans="10:10" x14ac:dyDescent="0.25">
      <c r="J7990" s="1"/>
    </row>
    <row r="7991" spans="10:10" x14ac:dyDescent="0.25">
      <c r="J7991" s="1"/>
    </row>
    <row r="7992" spans="10:10" x14ac:dyDescent="0.25">
      <c r="J7992" s="1"/>
    </row>
    <row r="7993" spans="10:10" x14ac:dyDescent="0.25">
      <c r="J7993" s="1"/>
    </row>
    <row r="7994" spans="10:10" x14ac:dyDescent="0.25">
      <c r="J7994" s="1"/>
    </row>
    <row r="7995" spans="10:10" x14ac:dyDescent="0.25">
      <c r="J7995" s="1"/>
    </row>
    <row r="7996" spans="10:10" x14ac:dyDescent="0.25">
      <c r="J7996" s="1"/>
    </row>
    <row r="7997" spans="10:10" x14ac:dyDescent="0.25">
      <c r="J7997" s="1"/>
    </row>
    <row r="7998" spans="10:10" x14ac:dyDescent="0.25">
      <c r="J7998" s="1"/>
    </row>
    <row r="7999" spans="10:10" x14ac:dyDescent="0.25">
      <c r="J7999" s="1"/>
    </row>
    <row r="8000" spans="10:10" x14ac:dyDescent="0.25">
      <c r="J8000" s="1"/>
    </row>
    <row r="8001" spans="10:10" x14ac:dyDescent="0.25">
      <c r="J8001" s="1"/>
    </row>
    <row r="8002" spans="10:10" x14ac:dyDescent="0.25">
      <c r="J8002" s="1"/>
    </row>
    <row r="8003" spans="10:10" x14ac:dyDescent="0.25">
      <c r="J8003" s="1"/>
    </row>
    <row r="8004" spans="10:10" x14ac:dyDescent="0.25">
      <c r="J8004" s="1"/>
    </row>
    <row r="8005" spans="10:10" x14ac:dyDescent="0.25">
      <c r="J8005" s="1"/>
    </row>
    <row r="8006" spans="10:10" x14ac:dyDescent="0.25">
      <c r="J8006" s="1"/>
    </row>
    <row r="8007" spans="10:10" x14ac:dyDescent="0.25">
      <c r="J8007" s="1"/>
    </row>
    <row r="8008" spans="10:10" x14ac:dyDescent="0.25">
      <c r="J8008" s="1"/>
    </row>
    <row r="8009" spans="10:10" x14ac:dyDescent="0.25">
      <c r="J8009" s="1"/>
    </row>
    <row r="8010" spans="10:10" x14ac:dyDescent="0.25">
      <c r="J8010" s="1"/>
    </row>
    <row r="8011" spans="10:10" x14ac:dyDescent="0.25">
      <c r="J8011" s="1"/>
    </row>
    <row r="8012" spans="10:10" x14ac:dyDescent="0.25">
      <c r="J8012" s="1"/>
    </row>
    <row r="8013" spans="10:10" x14ac:dyDescent="0.25">
      <c r="J8013" s="1"/>
    </row>
    <row r="8014" spans="10:10" x14ac:dyDescent="0.25">
      <c r="J8014" s="1"/>
    </row>
    <row r="8015" spans="10:10" x14ac:dyDescent="0.25">
      <c r="J8015" s="1"/>
    </row>
    <row r="8016" spans="10:10" x14ac:dyDescent="0.25">
      <c r="J8016" s="1"/>
    </row>
    <row r="8017" spans="10:10" x14ac:dyDescent="0.25">
      <c r="J8017" s="1"/>
    </row>
    <row r="8018" spans="10:10" x14ac:dyDescent="0.25">
      <c r="J8018" s="1"/>
    </row>
    <row r="8019" spans="10:10" x14ac:dyDescent="0.25">
      <c r="J8019" s="1"/>
    </row>
    <row r="8020" spans="10:10" x14ac:dyDescent="0.25">
      <c r="J8020" s="1"/>
    </row>
    <row r="8021" spans="10:10" x14ac:dyDescent="0.25">
      <c r="J8021" s="1"/>
    </row>
    <row r="8022" spans="10:10" x14ac:dyDescent="0.25">
      <c r="J8022" s="1"/>
    </row>
    <row r="8023" spans="10:10" x14ac:dyDescent="0.25">
      <c r="J8023" s="1"/>
    </row>
    <row r="8024" spans="10:10" x14ac:dyDescent="0.25">
      <c r="J8024" s="1"/>
    </row>
    <row r="8025" spans="10:10" x14ac:dyDescent="0.25">
      <c r="J8025" s="1"/>
    </row>
    <row r="8026" spans="10:10" x14ac:dyDescent="0.25">
      <c r="J8026" s="1"/>
    </row>
    <row r="8027" spans="10:10" x14ac:dyDescent="0.25">
      <c r="J8027" s="1"/>
    </row>
    <row r="8028" spans="10:10" x14ac:dyDescent="0.25">
      <c r="J8028" s="1"/>
    </row>
    <row r="8029" spans="10:10" x14ac:dyDescent="0.25">
      <c r="J8029" s="1"/>
    </row>
    <row r="8030" spans="10:10" x14ac:dyDescent="0.25">
      <c r="J8030" s="1"/>
    </row>
    <row r="8031" spans="10:10" x14ac:dyDescent="0.25">
      <c r="J8031" s="1"/>
    </row>
    <row r="8032" spans="10:10" x14ac:dyDescent="0.25">
      <c r="J8032" s="1"/>
    </row>
    <row r="8033" spans="10:10" x14ac:dyDescent="0.25">
      <c r="J8033" s="1"/>
    </row>
    <row r="8034" spans="10:10" x14ac:dyDescent="0.25">
      <c r="J8034" s="1"/>
    </row>
    <row r="8035" spans="10:10" x14ac:dyDescent="0.25">
      <c r="J8035" s="1"/>
    </row>
    <row r="8036" spans="10:10" x14ac:dyDescent="0.25">
      <c r="J8036" s="1"/>
    </row>
    <row r="8037" spans="10:10" x14ac:dyDescent="0.25">
      <c r="J8037" s="1"/>
    </row>
    <row r="8038" spans="10:10" x14ac:dyDescent="0.25">
      <c r="J8038" s="1"/>
    </row>
    <row r="8039" spans="10:10" x14ac:dyDescent="0.25">
      <c r="J8039" s="1"/>
    </row>
    <row r="8040" spans="10:10" x14ac:dyDescent="0.25">
      <c r="J8040" s="1"/>
    </row>
    <row r="8041" spans="10:10" x14ac:dyDescent="0.25">
      <c r="J8041" s="1"/>
    </row>
    <row r="8042" spans="10:10" x14ac:dyDescent="0.25">
      <c r="J8042" s="1"/>
    </row>
    <row r="8043" spans="10:10" x14ac:dyDescent="0.25">
      <c r="J8043" s="1"/>
    </row>
    <row r="8044" spans="10:10" x14ac:dyDescent="0.25">
      <c r="J8044" s="1"/>
    </row>
    <row r="8045" spans="10:10" x14ac:dyDescent="0.25">
      <c r="J8045" s="1"/>
    </row>
    <row r="8046" spans="10:10" x14ac:dyDescent="0.25">
      <c r="J8046" s="1"/>
    </row>
    <row r="8047" spans="10:10" x14ac:dyDescent="0.25">
      <c r="J8047" s="1"/>
    </row>
    <row r="8048" spans="10:10" x14ac:dyDescent="0.25">
      <c r="J8048" s="1"/>
    </row>
    <row r="8049" spans="10:10" x14ac:dyDescent="0.25">
      <c r="J8049" s="1"/>
    </row>
    <row r="8050" spans="10:10" x14ac:dyDescent="0.25">
      <c r="J8050" s="1"/>
    </row>
    <row r="8051" spans="10:10" x14ac:dyDescent="0.25">
      <c r="J8051" s="1"/>
    </row>
    <row r="8052" spans="10:10" x14ac:dyDescent="0.25">
      <c r="J8052" s="1"/>
    </row>
    <row r="8053" spans="10:10" x14ac:dyDescent="0.25">
      <c r="J8053" s="1"/>
    </row>
    <row r="8054" spans="10:10" x14ac:dyDescent="0.25">
      <c r="J8054" s="1"/>
    </row>
    <row r="8055" spans="10:10" x14ac:dyDescent="0.25">
      <c r="J8055" s="1"/>
    </row>
    <row r="8056" spans="10:10" x14ac:dyDescent="0.25">
      <c r="J8056" s="1"/>
    </row>
    <row r="8057" spans="10:10" x14ac:dyDescent="0.25">
      <c r="J8057" s="1"/>
    </row>
    <row r="8058" spans="10:10" x14ac:dyDescent="0.25">
      <c r="J8058" s="1"/>
    </row>
    <row r="8059" spans="10:10" x14ac:dyDescent="0.25">
      <c r="J8059" s="1"/>
    </row>
    <row r="8060" spans="10:10" x14ac:dyDescent="0.25">
      <c r="J8060" s="1"/>
    </row>
    <row r="8061" spans="10:10" x14ac:dyDescent="0.25">
      <c r="J8061" s="1"/>
    </row>
    <row r="8062" spans="10:10" x14ac:dyDescent="0.25">
      <c r="J8062" s="1"/>
    </row>
    <row r="8063" spans="10:10" x14ac:dyDescent="0.25">
      <c r="J8063" s="1"/>
    </row>
    <row r="8064" spans="10:10" x14ac:dyDescent="0.25">
      <c r="J8064" s="1"/>
    </row>
    <row r="8065" spans="10:10" x14ac:dyDescent="0.25">
      <c r="J8065" s="1"/>
    </row>
    <row r="8066" spans="10:10" x14ac:dyDescent="0.25">
      <c r="J8066" s="1"/>
    </row>
    <row r="8067" spans="10:10" x14ac:dyDescent="0.25">
      <c r="J8067" s="1"/>
    </row>
    <row r="8068" spans="10:10" x14ac:dyDescent="0.25">
      <c r="J8068" s="1"/>
    </row>
    <row r="8069" spans="10:10" x14ac:dyDescent="0.25">
      <c r="J8069" s="1"/>
    </row>
    <row r="8070" spans="10:10" x14ac:dyDescent="0.25">
      <c r="J8070" s="1"/>
    </row>
    <row r="8071" spans="10:10" x14ac:dyDescent="0.25">
      <c r="J8071" s="1"/>
    </row>
    <row r="8072" spans="10:10" x14ac:dyDescent="0.25">
      <c r="J8072" s="1"/>
    </row>
    <row r="8073" spans="10:10" x14ac:dyDescent="0.25">
      <c r="J8073" s="1"/>
    </row>
    <row r="8074" spans="10:10" x14ac:dyDescent="0.25">
      <c r="J8074" s="1"/>
    </row>
    <row r="8075" spans="10:10" x14ac:dyDescent="0.25">
      <c r="J8075" s="1"/>
    </row>
    <row r="8076" spans="10:10" x14ac:dyDescent="0.25">
      <c r="J8076" s="1"/>
    </row>
    <row r="8077" spans="10:10" x14ac:dyDescent="0.25">
      <c r="J8077" s="1"/>
    </row>
    <row r="8078" spans="10:10" x14ac:dyDescent="0.25">
      <c r="J8078" s="1"/>
    </row>
    <row r="8079" spans="10:10" x14ac:dyDescent="0.25">
      <c r="J8079" s="1"/>
    </row>
    <row r="8080" spans="10:10" x14ac:dyDescent="0.25">
      <c r="J8080" s="1"/>
    </row>
    <row r="8081" spans="10:10" x14ac:dyDescent="0.25">
      <c r="J8081" s="1"/>
    </row>
    <row r="8082" spans="10:10" x14ac:dyDescent="0.25">
      <c r="J8082" s="1"/>
    </row>
    <row r="8083" spans="10:10" x14ac:dyDescent="0.25">
      <c r="J8083" s="1"/>
    </row>
    <row r="8084" spans="10:10" x14ac:dyDescent="0.25">
      <c r="J8084" s="1"/>
    </row>
    <row r="8085" spans="10:10" x14ac:dyDescent="0.25">
      <c r="J8085" s="1"/>
    </row>
    <row r="8086" spans="10:10" x14ac:dyDescent="0.25">
      <c r="J8086" s="1"/>
    </row>
    <row r="8087" spans="10:10" x14ac:dyDescent="0.25">
      <c r="J8087" s="1"/>
    </row>
    <row r="8088" spans="10:10" x14ac:dyDescent="0.25">
      <c r="J8088" s="1"/>
    </row>
    <row r="8089" spans="10:10" x14ac:dyDescent="0.25">
      <c r="J8089" s="1"/>
    </row>
    <row r="8090" spans="10:10" x14ac:dyDescent="0.25">
      <c r="J8090" s="1"/>
    </row>
    <row r="8091" spans="10:10" x14ac:dyDescent="0.25">
      <c r="J8091" s="1"/>
    </row>
    <row r="8092" spans="10:10" x14ac:dyDescent="0.25">
      <c r="J8092" s="1"/>
    </row>
    <row r="8093" spans="10:10" x14ac:dyDescent="0.25">
      <c r="J8093" s="1"/>
    </row>
    <row r="8094" spans="10:10" x14ac:dyDescent="0.25">
      <c r="J8094" s="1"/>
    </row>
    <row r="8095" spans="10:10" x14ac:dyDescent="0.25">
      <c r="J8095" s="1"/>
    </row>
    <row r="8096" spans="10:10" x14ac:dyDescent="0.25">
      <c r="J8096" s="1"/>
    </row>
    <row r="8097" spans="10:10" x14ac:dyDescent="0.25">
      <c r="J8097" s="1"/>
    </row>
    <row r="8098" spans="10:10" x14ac:dyDescent="0.25">
      <c r="J8098" s="1"/>
    </row>
    <row r="8099" spans="10:10" x14ac:dyDescent="0.25">
      <c r="J8099" s="1"/>
    </row>
    <row r="8100" spans="10:10" x14ac:dyDescent="0.25">
      <c r="J8100" s="1"/>
    </row>
    <row r="8101" spans="10:10" x14ac:dyDescent="0.25">
      <c r="J8101" s="1"/>
    </row>
    <row r="8102" spans="10:10" x14ac:dyDescent="0.25">
      <c r="J8102" s="1"/>
    </row>
    <row r="8103" spans="10:10" x14ac:dyDescent="0.25">
      <c r="J8103" s="1"/>
    </row>
    <row r="8104" spans="10:10" x14ac:dyDescent="0.25">
      <c r="J8104" s="1"/>
    </row>
    <row r="8105" spans="10:10" x14ac:dyDescent="0.25">
      <c r="J8105" s="1"/>
    </row>
    <row r="8106" spans="10:10" x14ac:dyDescent="0.25">
      <c r="J8106" s="1"/>
    </row>
    <row r="8107" spans="10:10" x14ac:dyDescent="0.25">
      <c r="J8107" s="1"/>
    </row>
    <row r="8108" spans="10:10" x14ac:dyDescent="0.25">
      <c r="J8108" s="1"/>
    </row>
    <row r="8109" spans="10:10" x14ac:dyDescent="0.25">
      <c r="J8109" s="1"/>
    </row>
    <row r="8110" spans="10:10" x14ac:dyDescent="0.25">
      <c r="J8110" s="1"/>
    </row>
    <row r="8111" spans="10:10" x14ac:dyDescent="0.25">
      <c r="J8111" s="1"/>
    </row>
    <row r="8112" spans="10:10" x14ac:dyDescent="0.25">
      <c r="J8112" s="1"/>
    </row>
    <row r="8113" spans="10:10" x14ac:dyDescent="0.25">
      <c r="J8113" s="1"/>
    </row>
    <row r="8114" spans="10:10" x14ac:dyDescent="0.25">
      <c r="J8114" s="1"/>
    </row>
    <row r="8115" spans="10:10" x14ac:dyDescent="0.25">
      <c r="J8115" s="1"/>
    </row>
    <row r="8116" spans="10:10" x14ac:dyDescent="0.25">
      <c r="J8116" s="1"/>
    </row>
    <row r="8117" spans="10:10" x14ac:dyDescent="0.25">
      <c r="J8117" s="1"/>
    </row>
    <row r="8118" spans="10:10" x14ac:dyDescent="0.25">
      <c r="J8118" s="1"/>
    </row>
    <row r="8119" spans="10:10" x14ac:dyDescent="0.25">
      <c r="J8119" s="1"/>
    </row>
    <row r="8120" spans="10:10" x14ac:dyDescent="0.25">
      <c r="J8120" s="1"/>
    </row>
    <row r="8121" spans="10:10" x14ac:dyDescent="0.25">
      <c r="J8121" s="1"/>
    </row>
    <row r="8122" spans="10:10" x14ac:dyDescent="0.25">
      <c r="J8122" s="1"/>
    </row>
    <row r="8123" spans="10:10" x14ac:dyDescent="0.25">
      <c r="J8123" s="1"/>
    </row>
    <row r="8124" spans="10:10" x14ac:dyDescent="0.25">
      <c r="J8124" s="1"/>
    </row>
    <row r="8125" spans="10:10" x14ac:dyDescent="0.25">
      <c r="J8125" s="1"/>
    </row>
    <row r="8126" spans="10:10" x14ac:dyDescent="0.25">
      <c r="J8126" s="1"/>
    </row>
    <row r="8127" spans="10:10" x14ac:dyDescent="0.25">
      <c r="J8127" s="1"/>
    </row>
    <row r="8128" spans="10:10" x14ac:dyDescent="0.25">
      <c r="J8128" s="1"/>
    </row>
    <row r="8129" spans="10:10" x14ac:dyDescent="0.25">
      <c r="J8129" s="1"/>
    </row>
    <row r="8130" spans="10:10" x14ac:dyDescent="0.25">
      <c r="J8130" s="1"/>
    </row>
    <row r="8131" spans="10:10" x14ac:dyDescent="0.25">
      <c r="J8131" s="1"/>
    </row>
    <row r="8132" spans="10:10" x14ac:dyDescent="0.25">
      <c r="J8132" s="1"/>
    </row>
    <row r="8133" spans="10:10" x14ac:dyDescent="0.25">
      <c r="J8133" s="1"/>
    </row>
    <row r="8134" spans="10:10" x14ac:dyDescent="0.25">
      <c r="J8134" s="1"/>
    </row>
    <row r="8135" spans="10:10" x14ac:dyDescent="0.25">
      <c r="J8135" s="1"/>
    </row>
    <row r="8136" spans="10:10" x14ac:dyDescent="0.25">
      <c r="J8136" s="1"/>
    </row>
    <row r="8137" spans="10:10" x14ac:dyDescent="0.25">
      <c r="J8137" s="1"/>
    </row>
    <row r="8138" spans="10:10" x14ac:dyDescent="0.25">
      <c r="J8138" s="1"/>
    </row>
    <row r="8139" spans="10:10" x14ac:dyDescent="0.25">
      <c r="J8139" s="1"/>
    </row>
    <row r="8140" spans="10:10" x14ac:dyDescent="0.25">
      <c r="J8140" s="1"/>
    </row>
    <row r="8141" spans="10:10" x14ac:dyDescent="0.25">
      <c r="J8141" s="1"/>
    </row>
    <row r="8142" spans="10:10" x14ac:dyDescent="0.25">
      <c r="J8142" s="1"/>
    </row>
    <row r="8143" spans="10:10" x14ac:dyDescent="0.25">
      <c r="J8143" s="1"/>
    </row>
    <row r="8144" spans="10:10" x14ac:dyDescent="0.25">
      <c r="J8144" s="1"/>
    </row>
    <row r="8145" spans="10:10" x14ac:dyDescent="0.25">
      <c r="J8145" s="1"/>
    </row>
    <row r="8146" spans="10:10" x14ac:dyDescent="0.25">
      <c r="J8146" s="1"/>
    </row>
    <row r="8147" spans="10:10" x14ac:dyDescent="0.25">
      <c r="J8147" s="1"/>
    </row>
    <row r="8148" spans="10:10" x14ac:dyDescent="0.25">
      <c r="J8148" s="1"/>
    </row>
    <row r="8149" spans="10:10" x14ac:dyDescent="0.25">
      <c r="J8149" s="1"/>
    </row>
    <row r="8150" spans="10:10" x14ac:dyDescent="0.25">
      <c r="J8150" s="1"/>
    </row>
    <row r="8151" spans="10:10" x14ac:dyDescent="0.25">
      <c r="J8151" s="1"/>
    </row>
    <row r="8152" spans="10:10" x14ac:dyDescent="0.25">
      <c r="J8152" s="1"/>
    </row>
    <row r="8153" spans="10:10" x14ac:dyDescent="0.25">
      <c r="J8153" s="1"/>
    </row>
    <row r="8154" spans="10:10" x14ac:dyDescent="0.25">
      <c r="J8154" s="1"/>
    </row>
    <row r="8155" spans="10:10" x14ac:dyDescent="0.25">
      <c r="J8155" s="1"/>
    </row>
    <row r="8156" spans="10:10" x14ac:dyDescent="0.25">
      <c r="J8156" s="1"/>
    </row>
    <row r="8157" spans="10:10" x14ac:dyDescent="0.25">
      <c r="J8157" s="1"/>
    </row>
    <row r="8158" spans="10:10" x14ac:dyDescent="0.25">
      <c r="J8158" s="1"/>
    </row>
    <row r="8159" spans="10:10" x14ac:dyDescent="0.25">
      <c r="J8159" s="1"/>
    </row>
    <row r="8160" spans="10:10" x14ac:dyDescent="0.25">
      <c r="J8160" s="1"/>
    </row>
    <row r="8161" spans="10:10" x14ac:dyDescent="0.25">
      <c r="J8161" s="1"/>
    </row>
    <row r="8162" spans="10:10" x14ac:dyDescent="0.25">
      <c r="J8162" s="1"/>
    </row>
    <row r="8163" spans="10:10" x14ac:dyDescent="0.25">
      <c r="J8163" s="1"/>
    </row>
    <row r="8164" spans="10:10" x14ac:dyDescent="0.25">
      <c r="J8164" s="1"/>
    </row>
    <row r="8165" spans="10:10" x14ac:dyDescent="0.25">
      <c r="J8165" s="1"/>
    </row>
    <row r="8166" spans="10:10" x14ac:dyDescent="0.25">
      <c r="J8166" s="1"/>
    </row>
    <row r="8167" spans="10:10" x14ac:dyDescent="0.25">
      <c r="J8167" s="1"/>
    </row>
    <row r="8168" spans="10:10" x14ac:dyDescent="0.25">
      <c r="J8168" s="1"/>
    </row>
    <row r="8169" spans="10:10" x14ac:dyDescent="0.25">
      <c r="J8169" s="1"/>
    </row>
    <row r="8170" spans="10:10" x14ac:dyDescent="0.25">
      <c r="J8170" s="1"/>
    </row>
    <row r="8171" spans="10:10" x14ac:dyDescent="0.25">
      <c r="J8171" s="1"/>
    </row>
    <row r="8172" spans="10:10" x14ac:dyDescent="0.25">
      <c r="J8172" s="1"/>
    </row>
    <row r="8173" spans="10:10" x14ac:dyDescent="0.25">
      <c r="J8173" s="1"/>
    </row>
    <row r="8174" spans="10:10" x14ac:dyDescent="0.25">
      <c r="J8174" s="1"/>
    </row>
    <row r="8175" spans="10:10" x14ac:dyDescent="0.25">
      <c r="J8175" s="1"/>
    </row>
    <row r="8176" spans="10:10" x14ac:dyDescent="0.25">
      <c r="J8176" s="1"/>
    </row>
    <row r="8177" spans="10:10" x14ac:dyDescent="0.25">
      <c r="J8177" s="1"/>
    </row>
    <row r="8178" spans="10:10" x14ac:dyDescent="0.25">
      <c r="J8178" s="1"/>
    </row>
    <row r="8179" spans="10:10" x14ac:dyDescent="0.25">
      <c r="J8179" s="1"/>
    </row>
    <row r="8180" spans="10:10" x14ac:dyDescent="0.25">
      <c r="J8180" s="1"/>
    </row>
    <row r="8181" spans="10:10" x14ac:dyDescent="0.25">
      <c r="J8181" s="1"/>
    </row>
    <row r="8182" spans="10:10" x14ac:dyDescent="0.25">
      <c r="J8182" s="1"/>
    </row>
    <row r="8183" spans="10:10" x14ac:dyDescent="0.25">
      <c r="J8183" s="1"/>
    </row>
    <row r="8184" spans="10:10" x14ac:dyDescent="0.25">
      <c r="J8184" s="1"/>
    </row>
    <row r="8185" spans="10:10" x14ac:dyDescent="0.25">
      <c r="J8185" s="1"/>
    </row>
    <row r="8186" spans="10:10" x14ac:dyDescent="0.25">
      <c r="J8186" s="1"/>
    </row>
    <row r="8187" spans="10:10" x14ac:dyDescent="0.25">
      <c r="J8187" s="1"/>
    </row>
    <row r="8188" spans="10:10" x14ac:dyDescent="0.25">
      <c r="J8188" s="1"/>
    </row>
    <row r="8189" spans="10:10" x14ac:dyDescent="0.25">
      <c r="J8189" s="1"/>
    </row>
    <row r="8190" spans="10:10" x14ac:dyDescent="0.25">
      <c r="J8190" s="1"/>
    </row>
    <row r="8191" spans="10:10" x14ac:dyDescent="0.25">
      <c r="J8191" s="1"/>
    </row>
    <row r="8192" spans="10:10" x14ac:dyDescent="0.25">
      <c r="J8192" s="1"/>
    </row>
    <row r="8193" spans="10:10" x14ac:dyDescent="0.25">
      <c r="J8193" s="1"/>
    </row>
    <row r="8194" spans="10:10" x14ac:dyDescent="0.25">
      <c r="J8194" s="1"/>
    </row>
    <row r="8195" spans="10:10" x14ac:dyDescent="0.25">
      <c r="J8195" s="1"/>
    </row>
    <row r="8196" spans="10:10" x14ac:dyDescent="0.25">
      <c r="J8196" s="1"/>
    </row>
    <row r="8197" spans="10:10" x14ac:dyDescent="0.25">
      <c r="J8197" s="1"/>
    </row>
    <row r="8198" spans="10:10" x14ac:dyDescent="0.25">
      <c r="J8198" s="1"/>
    </row>
    <row r="8199" spans="10:10" x14ac:dyDescent="0.25">
      <c r="J8199" s="1"/>
    </row>
    <row r="8200" spans="10:10" x14ac:dyDescent="0.25">
      <c r="J8200" s="1"/>
    </row>
    <row r="8201" spans="10:10" x14ac:dyDescent="0.25">
      <c r="J8201" s="1"/>
    </row>
    <row r="8202" spans="10:10" x14ac:dyDescent="0.25">
      <c r="J8202" s="1"/>
    </row>
    <row r="8203" spans="10:10" x14ac:dyDescent="0.25">
      <c r="J8203" s="1"/>
    </row>
    <row r="8204" spans="10:10" x14ac:dyDescent="0.25">
      <c r="J8204" s="1"/>
    </row>
    <row r="8205" spans="10:10" x14ac:dyDescent="0.25">
      <c r="J8205" s="1"/>
    </row>
    <row r="8206" spans="10:10" x14ac:dyDescent="0.25">
      <c r="J8206" s="1"/>
    </row>
    <row r="8207" spans="10:10" x14ac:dyDescent="0.25">
      <c r="J8207" s="1"/>
    </row>
    <row r="8208" spans="10:10" x14ac:dyDescent="0.25">
      <c r="J8208" s="1"/>
    </row>
    <row r="8209" spans="10:10" x14ac:dyDescent="0.25">
      <c r="J8209" s="1"/>
    </row>
    <row r="8210" spans="10:10" x14ac:dyDescent="0.25">
      <c r="J8210" s="1"/>
    </row>
    <row r="8211" spans="10:10" x14ac:dyDescent="0.25">
      <c r="J8211" s="1"/>
    </row>
    <row r="8212" spans="10:10" x14ac:dyDescent="0.25">
      <c r="J8212" s="1"/>
    </row>
    <row r="8213" spans="10:10" x14ac:dyDescent="0.25">
      <c r="J8213" s="1"/>
    </row>
    <row r="8214" spans="10:10" x14ac:dyDescent="0.25">
      <c r="J8214" s="1"/>
    </row>
    <row r="8215" spans="10:10" x14ac:dyDescent="0.25">
      <c r="J8215" s="1"/>
    </row>
    <row r="8216" spans="10:10" x14ac:dyDescent="0.25">
      <c r="J8216" s="1"/>
    </row>
    <row r="8217" spans="10:10" x14ac:dyDescent="0.25">
      <c r="J8217" s="1"/>
    </row>
    <row r="8218" spans="10:10" x14ac:dyDescent="0.25">
      <c r="J8218" s="1"/>
    </row>
    <row r="8219" spans="10:10" x14ac:dyDescent="0.25">
      <c r="J8219" s="1"/>
    </row>
    <row r="8220" spans="10:10" x14ac:dyDescent="0.25">
      <c r="J8220" s="1"/>
    </row>
    <row r="8221" spans="10:10" x14ac:dyDescent="0.25">
      <c r="J8221" s="1"/>
    </row>
    <row r="8222" spans="10:10" x14ac:dyDescent="0.25">
      <c r="J8222" s="1"/>
    </row>
    <row r="8223" spans="10:10" x14ac:dyDescent="0.25">
      <c r="J8223" s="1"/>
    </row>
    <row r="8224" spans="10:10" x14ac:dyDescent="0.25">
      <c r="J8224" s="1"/>
    </row>
    <row r="8225" spans="10:10" x14ac:dyDescent="0.25">
      <c r="J8225" s="1"/>
    </row>
    <row r="8226" spans="10:10" x14ac:dyDescent="0.25">
      <c r="J8226" s="1"/>
    </row>
    <row r="8227" spans="10:10" x14ac:dyDescent="0.25">
      <c r="J8227" s="1"/>
    </row>
    <row r="8228" spans="10:10" x14ac:dyDescent="0.25">
      <c r="J8228" s="1"/>
    </row>
    <row r="8229" spans="10:10" x14ac:dyDescent="0.25">
      <c r="J8229" s="1"/>
    </row>
    <row r="8230" spans="10:10" x14ac:dyDescent="0.25">
      <c r="J8230" s="1"/>
    </row>
    <row r="8231" spans="10:10" x14ac:dyDescent="0.25">
      <c r="J8231" s="1"/>
    </row>
    <row r="8232" spans="10:10" x14ac:dyDescent="0.25">
      <c r="J8232" s="1"/>
    </row>
    <row r="8233" spans="10:10" x14ac:dyDescent="0.25">
      <c r="J8233" s="1"/>
    </row>
    <row r="8234" spans="10:10" x14ac:dyDescent="0.25">
      <c r="J8234" s="1"/>
    </row>
    <row r="8235" spans="10:10" x14ac:dyDescent="0.25">
      <c r="J8235" s="1"/>
    </row>
    <row r="8236" spans="10:10" x14ac:dyDescent="0.25">
      <c r="J8236" s="1"/>
    </row>
    <row r="8237" spans="10:10" x14ac:dyDescent="0.25">
      <c r="J8237" s="1"/>
    </row>
    <row r="8238" spans="10:10" x14ac:dyDescent="0.25">
      <c r="J8238" s="1"/>
    </row>
    <row r="8239" spans="10:10" x14ac:dyDescent="0.25">
      <c r="J8239" s="1"/>
    </row>
    <row r="8240" spans="10:10" x14ac:dyDescent="0.25">
      <c r="J8240" s="1"/>
    </row>
    <row r="8241" spans="10:10" x14ac:dyDescent="0.25">
      <c r="J8241" s="1"/>
    </row>
    <row r="8242" spans="10:10" x14ac:dyDescent="0.25">
      <c r="J8242" s="1"/>
    </row>
    <row r="8243" spans="10:10" x14ac:dyDescent="0.25">
      <c r="J8243" s="1"/>
    </row>
    <row r="8244" spans="10:10" x14ac:dyDescent="0.25">
      <c r="J8244" s="1"/>
    </row>
    <row r="8245" spans="10:10" x14ac:dyDescent="0.25">
      <c r="J8245" s="1"/>
    </row>
    <row r="8246" spans="10:10" x14ac:dyDescent="0.25">
      <c r="J8246" s="1"/>
    </row>
    <row r="8247" spans="10:10" x14ac:dyDescent="0.25">
      <c r="J8247" s="1"/>
    </row>
    <row r="8248" spans="10:10" x14ac:dyDescent="0.25">
      <c r="J8248" s="1"/>
    </row>
    <row r="8249" spans="10:10" x14ac:dyDescent="0.25">
      <c r="J8249" s="1"/>
    </row>
    <row r="8250" spans="10:10" x14ac:dyDescent="0.25">
      <c r="J8250" s="1"/>
    </row>
    <row r="8251" spans="10:10" x14ac:dyDescent="0.25">
      <c r="J8251" s="1"/>
    </row>
    <row r="8252" spans="10:10" x14ac:dyDescent="0.25">
      <c r="J8252" s="1"/>
    </row>
    <row r="8253" spans="10:10" x14ac:dyDescent="0.25">
      <c r="J8253" s="1"/>
    </row>
    <row r="8254" spans="10:10" x14ac:dyDescent="0.25">
      <c r="J8254" s="1"/>
    </row>
    <row r="8255" spans="10:10" x14ac:dyDescent="0.25">
      <c r="J8255" s="1"/>
    </row>
    <row r="8256" spans="10:10" x14ac:dyDescent="0.25">
      <c r="J8256" s="1"/>
    </row>
    <row r="8257" spans="10:10" x14ac:dyDescent="0.25">
      <c r="J8257" s="1"/>
    </row>
    <row r="8258" spans="10:10" x14ac:dyDescent="0.25">
      <c r="J8258" s="1"/>
    </row>
    <row r="8259" spans="10:10" x14ac:dyDescent="0.25">
      <c r="J8259" s="1"/>
    </row>
    <row r="8260" spans="10:10" x14ac:dyDescent="0.25">
      <c r="J8260" s="1"/>
    </row>
    <row r="8261" spans="10:10" x14ac:dyDescent="0.25">
      <c r="J8261" s="1"/>
    </row>
    <row r="8262" spans="10:10" x14ac:dyDescent="0.25">
      <c r="J8262" s="1"/>
    </row>
    <row r="8263" spans="10:10" x14ac:dyDescent="0.25">
      <c r="J8263" s="1"/>
    </row>
    <row r="8264" spans="10:10" x14ac:dyDescent="0.25">
      <c r="J8264" s="1"/>
    </row>
    <row r="8265" spans="10:10" x14ac:dyDescent="0.25">
      <c r="J8265" s="1"/>
    </row>
    <row r="8266" spans="10:10" x14ac:dyDescent="0.25">
      <c r="J8266" s="1"/>
    </row>
    <row r="8267" spans="10:10" x14ac:dyDescent="0.25">
      <c r="J8267" s="1"/>
    </row>
    <row r="8268" spans="10:10" x14ac:dyDescent="0.25">
      <c r="J8268" s="1"/>
    </row>
    <row r="8269" spans="10:10" x14ac:dyDescent="0.25">
      <c r="J8269" s="1"/>
    </row>
    <row r="8270" spans="10:10" x14ac:dyDescent="0.25">
      <c r="J8270" s="1"/>
    </row>
    <row r="8271" spans="10:10" x14ac:dyDescent="0.25">
      <c r="J8271" s="1"/>
    </row>
    <row r="8272" spans="10:10" x14ac:dyDescent="0.25">
      <c r="J8272" s="1"/>
    </row>
    <row r="8273" spans="10:10" x14ac:dyDescent="0.25">
      <c r="J8273" s="1"/>
    </row>
    <row r="8274" spans="10:10" x14ac:dyDescent="0.25">
      <c r="J8274" s="1"/>
    </row>
    <row r="8275" spans="10:10" x14ac:dyDescent="0.25">
      <c r="J8275" s="1"/>
    </row>
    <row r="8276" spans="10:10" x14ac:dyDescent="0.25">
      <c r="J8276" s="1"/>
    </row>
    <row r="8277" spans="10:10" x14ac:dyDescent="0.25">
      <c r="J8277" s="1"/>
    </row>
    <row r="8278" spans="10:10" x14ac:dyDescent="0.25">
      <c r="J8278" s="1"/>
    </row>
    <row r="8279" spans="10:10" x14ac:dyDescent="0.25">
      <c r="J8279" s="1"/>
    </row>
    <row r="8280" spans="10:10" x14ac:dyDescent="0.25">
      <c r="J8280" s="1"/>
    </row>
    <row r="8281" spans="10:10" x14ac:dyDescent="0.25">
      <c r="J8281" s="1"/>
    </row>
    <row r="8282" spans="10:10" x14ac:dyDescent="0.25">
      <c r="J8282" s="1"/>
    </row>
    <row r="8283" spans="10:10" x14ac:dyDescent="0.25">
      <c r="J8283" s="1"/>
    </row>
    <row r="8284" spans="10:10" x14ac:dyDescent="0.25">
      <c r="J8284" s="1"/>
    </row>
    <row r="8285" spans="10:10" x14ac:dyDescent="0.25">
      <c r="J8285" s="1"/>
    </row>
    <row r="8286" spans="10:10" x14ac:dyDescent="0.25">
      <c r="J8286" s="1"/>
    </row>
    <row r="8287" spans="10:10" x14ac:dyDescent="0.25">
      <c r="J8287" s="1"/>
    </row>
    <row r="8288" spans="10:10" x14ac:dyDescent="0.25">
      <c r="J8288" s="1"/>
    </row>
    <row r="8289" spans="10:10" x14ac:dyDescent="0.25">
      <c r="J8289" s="1"/>
    </row>
    <row r="8290" spans="10:10" x14ac:dyDescent="0.25">
      <c r="J8290" s="1"/>
    </row>
    <row r="8291" spans="10:10" x14ac:dyDescent="0.25">
      <c r="J8291" s="1"/>
    </row>
    <row r="8292" spans="10:10" x14ac:dyDescent="0.25">
      <c r="J8292" s="1"/>
    </row>
    <row r="8293" spans="10:10" x14ac:dyDescent="0.25">
      <c r="J8293" s="1"/>
    </row>
    <row r="8294" spans="10:10" x14ac:dyDescent="0.25">
      <c r="J8294" s="1"/>
    </row>
    <row r="8295" spans="10:10" x14ac:dyDescent="0.25">
      <c r="J8295" s="1"/>
    </row>
    <row r="8296" spans="10:10" x14ac:dyDescent="0.25">
      <c r="J8296" s="1"/>
    </row>
    <row r="8297" spans="10:10" x14ac:dyDescent="0.25">
      <c r="J8297" s="1"/>
    </row>
    <row r="8298" spans="10:10" x14ac:dyDescent="0.25">
      <c r="J8298" s="1"/>
    </row>
    <row r="8299" spans="10:10" x14ac:dyDescent="0.25">
      <c r="J8299" s="1"/>
    </row>
    <row r="8300" spans="10:10" x14ac:dyDescent="0.25">
      <c r="J8300" s="1"/>
    </row>
    <row r="8301" spans="10:10" x14ac:dyDescent="0.25">
      <c r="J8301" s="1"/>
    </row>
    <row r="8302" spans="10:10" x14ac:dyDescent="0.25">
      <c r="J8302" s="1"/>
    </row>
    <row r="8303" spans="10:10" x14ac:dyDescent="0.25">
      <c r="J8303" s="1"/>
    </row>
    <row r="8304" spans="10:10" x14ac:dyDescent="0.25">
      <c r="J8304" s="1"/>
    </row>
    <row r="8305" spans="10:10" x14ac:dyDescent="0.25">
      <c r="J8305" s="1"/>
    </row>
    <row r="8306" spans="10:10" x14ac:dyDescent="0.25">
      <c r="J8306" s="1"/>
    </row>
    <row r="8307" spans="10:10" x14ac:dyDescent="0.25">
      <c r="J8307" s="1"/>
    </row>
    <row r="8308" spans="10:10" x14ac:dyDescent="0.25">
      <c r="J8308" s="1"/>
    </row>
    <row r="8309" spans="10:10" x14ac:dyDescent="0.25">
      <c r="J8309" s="1"/>
    </row>
    <row r="8310" spans="10:10" x14ac:dyDescent="0.25">
      <c r="J8310" s="1"/>
    </row>
    <row r="8311" spans="10:10" x14ac:dyDescent="0.25">
      <c r="J8311" s="1"/>
    </row>
    <row r="8312" spans="10:10" x14ac:dyDescent="0.25">
      <c r="J8312" s="1"/>
    </row>
    <row r="8313" spans="10:10" x14ac:dyDescent="0.25">
      <c r="J8313" s="1"/>
    </row>
    <row r="8314" spans="10:10" x14ac:dyDescent="0.25">
      <c r="J8314" s="1"/>
    </row>
    <row r="8315" spans="10:10" x14ac:dyDescent="0.25">
      <c r="J8315" s="1"/>
    </row>
    <row r="8316" spans="10:10" x14ac:dyDescent="0.25">
      <c r="J8316" s="1"/>
    </row>
    <row r="8317" spans="10:10" x14ac:dyDescent="0.25">
      <c r="J8317" s="1"/>
    </row>
    <row r="8318" spans="10:10" x14ac:dyDescent="0.25">
      <c r="J8318" s="1"/>
    </row>
    <row r="8319" spans="10:10" x14ac:dyDescent="0.25">
      <c r="J8319" s="1"/>
    </row>
    <row r="8320" spans="10:10" x14ac:dyDescent="0.25">
      <c r="J8320" s="1"/>
    </row>
    <row r="8321" spans="10:10" x14ac:dyDescent="0.25">
      <c r="J8321" s="1"/>
    </row>
    <row r="8322" spans="10:10" x14ac:dyDescent="0.25">
      <c r="J8322" s="1"/>
    </row>
    <row r="8323" spans="10:10" x14ac:dyDescent="0.25">
      <c r="J8323" s="1"/>
    </row>
    <row r="8324" spans="10:10" x14ac:dyDescent="0.25">
      <c r="J8324" s="1"/>
    </row>
    <row r="8325" spans="10:10" x14ac:dyDescent="0.25">
      <c r="J8325" s="1"/>
    </row>
    <row r="8326" spans="10:10" x14ac:dyDescent="0.25">
      <c r="J8326" s="1"/>
    </row>
    <row r="8327" spans="10:10" x14ac:dyDescent="0.25">
      <c r="J8327" s="1"/>
    </row>
    <row r="8328" spans="10:10" x14ac:dyDescent="0.25">
      <c r="J8328" s="1"/>
    </row>
    <row r="8329" spans="10:10" x14ac:dyDescent="0.25">
      <c r="J8329" s="1"/>
    </row>
    <row r="8330" spans="10:10" x14ac:dyDescent="0.25">
      <c r="J8330" s="1"/>
    </row>
    <row r="8331" spans="10:10" x14ac:dyDescent="0.25">
      <c r="J8331" s="1"/>
    </row>
    <row r="8332" spans="10:10" x14ac:dyDescent="0.25">
      <c r="J8332" s="1"/>
    </row>
    <row r="8333" spans="10:10" x14ac:dyDescent="0.25">
      <c r="J8333" s="1"/>
    </row>
    <row r="8334" spans="10:10" x14ac:dyDescent="0.25">
      <c r="J8334" s="1"/>
    </row>
    <row r="8335" spans="10:10" x14ac:dyDescent="0.25">
      <c r="J8335" s="1"/>
    </row>
    <row r="8336" spans="10:10" x14ac:dyDescent="0.25">
      <c r="J8336" s="1"/>
    </row>
    <row r="8337" spans="10:10" x14ac:dyDescent="0.25">
      <c r="J8337" s="1"/>
    </row>
    <row r="8338" spans="10:10" x14ac:dyDescent="0.25">
      <c r="J8338" s="1"/>
    </row>
    <row r="8339" spans="10:10" x14ac:dyDescent="0.25">
      <c r="J8339" s="1"/>
    </row>
    <row r="8340" spans="10:10" x14ac:dyDescent="0.25">
      <c r="J8340" s="1"/>
    </row>
    <row r="8341" spans="10:10" x14ac:dyDescent="0.25">
      <c r="J8341" s="1"/>
    </row>
    <row r="8342" spans="10:10" x14ac:dyDescent="0.25">
      <c r="J8342" s="1"/>
    </row>
    <row r="8343" spans="10:10" x14ac:dyDescent="0.25">
      <c r="J8343" s="1"/>
    </row>
    <row r="8344" spans="10:10" x14ac:dyDescent="0.25">
      <c r="J8344" s="1"/>
    </row>
    <row r="8345" spans="10:10" x14ac:dyDescent="0.25">
      <c r="J8345" s="1"/>
    </row>
    <row r="8346" spans="10:10" x14ac:dyDescent="0.25">
      <c r="J8346" s="1"/>
    </row>
    <row r="8347" spans="10:10" x14ac:dyDescent="0.25">
      <c r="J8347" s="1"/>
    </row>
    <row r="8348" spans="10:10" x14ac:dyDescent="0.25">
      <c r="J8348" s="1"/>
    </row>
    <row r="8349" spans="10:10" x14ac:dyDescent="0.25">
      <c r="J8349" s="1"/>
    </row>
    <row r="8350" spans="10:10" x14ac:dyDescent="0.25">
      <c r="J8350" s="1"/>
    </row>
    <row r="8351" spans="10:10" x14ac:dyDescent="0.25">
      <c r="J8351" s="1"/>
    </row>
    <row r="8352" spans="10:10" x14ac:dyDescent="0.25">
      <c r="J8352" s="1"/>
    </row>
    <row r="8353" spans="10:10" x14ac:dyDescent="0.25">
      <c r="J8353" s="1"/>
    </row>
    <row r="8354" spans="10:10" x14ac:dyDescent="0.25">
      <c r="J8354" s="1"/>
    </row>
    <row r="8355" spans="10:10" x14ac:dyDescent="0.25">
      <c r="J8355" s="1"/>
    </row>
    <row r="8356" spans="10:10" x14ac:dyDescent="0.25">
      <c r="J8356" s="1"/>
    </row>
    <row r="8357" spans="10:10" x14ac:dyDescent="0.25">
      <c r="J8357" s="1"/>
    </row>
    <row r="8358" spans="10:10" x14ac:dyDescent="0.25">
      <c r="J8358" s="1"/>
    </row>
    <row r="8359" spans="10:10" x14ac:dyDescent="0.25">
      <c r="J8359" s="1"/>
    </row>
    <row r="8360" spans="10:10" x14ac:dyDescent="0.25">
      <c r="J8360" s="1"/>
    </row>
    <row r="8361" spans="10:10" x14ac:dyDescent="0.25">
      <c r="J8361" s="1"/>
    </row>
    <row r="8362" spans="10:10" x14ac:dyDescent="0.25">
      <c r="J8362" s="1"/>
    </row>
    <row r="8363" spans="10:10" x14ac:dyDescent="0.25">
      <c r="J8363" s="1"/>
    </row>
    <row r="8364" spans="10:10" x14ac:dyDescent="0.25">
      <c r="J8364" s="1"/>
    </row>
    <row r="8365" spans="10:10" x14ac:dyDescent="0.25">
      <c r="J8365" s="1"/>
    </row>
    <row r="8366" spans="10:10" x14ac:dyDescent="0.25">
      <c r="J8366" s="1"/>
    </row>
    <row r="8367" spans="10:10" x14ac:dyDescent="0.25">
      <c r="J8367" s="1"/>
    </row>
    <row r="8368" spans="10:10" x14ac:dyDescent="0.25">
      <c r="J8368" s="1"/>
    </row>
    <row r="8369" spans="10:10" x14ac:dyDescent="0.25">
      <c r="J8369" s="1"/>
    </row>
    <row r="8370" spans="10:10" x14ac:dyDescent="0.25">
      <c r="J8370" s="1"/>
    </row>
    <row r="8371" spans="10:10" x14ac:dyDescent="0.25">
      <c r="J8371" s="1"/>
    </row>
    <row r="8372" spans="10:10" x14ac:dyDescent="0.25">
      <c r="J8372" s="1"/>
    </row>
    <row r="8373" spans="10:10" x14ac:dyDescent="0.25">
      <c r="J8373" s="1"/>
    </row>
    <row r="8374" spans="10:10" x14ac:dyDescent="0.25">
      <c r="J8374" s="1"/>
    </row>
    <row r="8375" spans="10:10" x14ac:dyDescent="0.25">
      <c r="J8375" s="1"/>
    </row>
    <row r="8376" spans="10:10" x14ac:dyDescent="0.25">
      <c r="J8376" s="1"/>
    </row>
    <row r="8377" spans="10:10" x14ac:dyDescent="0.25">
      <c r="J8377" s="1"/>
    </row>
    <row r="8378" spans="10:10" x14ac:dyDescent="0.25">
      <c r="J8378" s="1"/>
    </row>
    <row r="8379" spans="10:10" x14ac:dyDescent="0.25">
      <c r="J8379" s="1"/>
    </row>
    <row r="8380" spans="10:10" x14ac:dyDescent="0.25">
      <c r="J8380" s="1"/>
    </row>
    <row r="8381" spans="10:10" x14ac:dyDescent="0.25">
      <c r="J8381" s="1"/>
    </row>
    <row r="8382" spans="10:10" x14ac:dyDescent="0.25">
      <c r="J8382" s="1"/>
    </row>
    <row r="8383" spans="10:10" x14ac:dyDescent="0.25">
      <c r="J8383" s="1"/>
    </row>
    <row r="8384" spans="10:10" x14ac:dyDescent="0.25">
      <c r="J8384" s="1"/>
    </row>
    <row r="8385" spans="10:10" x14ac:dyDescent="0.25">
      <c r="J8385" s="1"/>
    </row>
    <row r="8386" spans="10:10" x14ac:dyDescent="0.25">
      <c r="J8386" s="1"/>
    </row>
    <row r="8387" spans="10:10" x14ac:dyDescent="0.25">
      <c r="J8387" s="1"/>
    </row>
    <row r="8388" spans="10:10" x14ac:dyDescent="0.25">
      <c r="J8388" s="1"/>
    </row>
    <row r="8389" spans="10:10" x14ac:dyDescent="0.25">
      <c r="J8389" s="1"/>
    </row>
    <row r="8390" spans="10:10" x14ac:dyDescent="0.25">
      <c r="J8390" s="1"/>
    </row>
    <row r="8391" spans="10:10" x14ac:dyDescent="0.25">
      <c r="J8391" s="1"/>
    </row>
    <row r="8392" spans="10:10" x14ac:dyDescent="0.25">
      <c r="J8392" s="1"/>
    </row>
    <row r="8393" spans="10:10" x14ac:dyDescent="0.25">
      <c r="J8393" s="1"/>
    </row>
    <row r="8394" spans="10:10" x14ac:dyDescent="0.25">
      <c r="J8394" s="1"/>
    </row>
    <row r="8395" spans="10:10" x14ac:dyDescent="0.25">
      <c r="J8395" s="1"/>
    </row>
    <row r="8396" spans="10:10" x14ac:dyDescent="0.25">
      <c r="J8396" s="1"/>
    </row>
    <row r="8397" spans="10:10" x14ac:dyDescent="0.25">
      <c r="J8397" s="1"/>
    </row>
    <row r="8398" spans="10:10" x14ac:dyDescent="0.25">
      <c r="J8398" s="1"/>
    </row>
    <row r="8399" spans="10:10" x14ac:dyDescent="0.25">
      <c r="J8399" s="1"/>
    </row>
    <row r="8400" spans="10:10" x14ac:dyDescent="0.25">
      <c r="J8400" s="1"/>
    </row>
    <row r="8401" spans="10:10" x14ac:dyDescent="0.25">
      <c r="J8401" s="1"/>
    </row>
    <row r="8402" spans="10:10" x14ac:dyDescent="0.25">
      <c r="J8402" s="1"/>
    </row>
    <row r="8403" spans="10:10" x14ac:dyDescent="0.25">
      <c r="J8403" s="1"/>
    </row>
    <row r="8404" spans="10:10" x14ac:dyDescent="0.25">
      <c r="J8404" s="1"/>
    </row>
    <row r="8405" spans="10:10" x14ac:dyDescent="0.25">
      <c r="J8405" s="1"/>
    </row>
    <row r="8406" spans="10:10" x14ac:dyDescent="0.25">
      <c r="J8406" s="1"/>
    </row>
    <row r="8407" spans="10:10" x14ac:dyDescent="0.25">
      <c r="J8407" s="1"/>
    </row>
    <row r="8408" spans="10:10" x14ac:dyDescent="0.25">
      <c r="J8408" s="1"/>
    </row>
    <row r="8409" spans="10:10" x14ac:dyDescent="0.25">
      <c r="J8409" s="1"/>
    </row>
    <row r="8410" spans="10:10" x14ac:dyDescent="0.25">
      <c r="J8410" s="1"/>
    </row>
    <row r="8411" spans="10:10" x14ac:dyDescent="0.25">
      <c r="J8411" s="1"/>
    </row>
    <row r="8412" spans="10:10" x14ac:dyDescent="0.25">
      <c r="J8412" s="1"/>
    </row>
    <row r="8413" spans="10:10" x14ac:dyDescent="0.25">
      <c r="J8413" s="1"/>
    </row>
    <row r="8414" spans="10:10" x14ac:dyDescent="0.25">
      <c r="J8414" s="1"/>
    </row>
    <row r="8415" spans="10:10" x14ac:dyDescent="0.25">
      <c r="J8415" s="1"/>
    </row>
    <row r="8416" spans="10:10" x14ac:dyDescent="0.25">
      <c r="J8416" s="1"/>
    </row>
    <row r="8417" spans="10:10" x14ac:dyDescent="0.25">
      <c r="J8417" s="1"/>
    </row>
    <row r="8418" spans="10:10" x14ac:dyDescent="0.25">
      <c r="J8418" s="1"/>
    </row>
    <row r="8419" spans="10:10" x14ac:dyDescent="0.25">
      <c r="J8419" s="1"/>
    </row>
    <row r="8420" spans="10:10" x14ac:dyDescent="0.25">
      <c r="J8420" s="1"/>
    </row>
    <row r="8421" spans="10:10" x14ac:dyDescent="0.25">
      <c r="J8421" s="1"/>
    </row>
    <row r="8422" spans="10:10" x14ac:dyDescent="0.25">
      <c r="J8422" s="1"/>
    </row>
    <row r="8423" spans="10:10" x14ac:dyDescent="0.25">
      <c r="J8423" s="1"/>
    </row>
    <row r="8424" spans="10:10" x14ac:dyDescent="0.25">
      <c r="J8424" s="1"/>
    </row>
    <row r="8425" spans="10:10" x14ac:dyDescent="0.25">
      <c r="J8425" s="1"/>
    </row>
    <row r="8426" spans="10:10" x14ac:dyDescent="0.25">
      <c r="J8426" s="1"/>
    </row>
    <row r="8427" spans="10:10" x14ac:dyDescent="0.25">
      <c r="J8427" s="1"/>
    </row>
    <row r="8428" spans="10:10" x14ac:dyDescent="0.25">
      <c r="J8428" s="1"/>
    </row>
    <row r="8429" spans="10:10" x14ac:dyDescent="0.25">
      <c r="J8429" s="1"/>
    </row>
    <row r="8430" spans="10:10" x14ac:dyDescent="0.25">
      <c r="J8430" s="1"/>
    </row>
    <row r="8431" spans="10:10" x14ac:dyDescent="0.25">
      <c r="J8431" s="1"/>
    </row>
    <row r="8432" spans="10:10" x14ac:dyDescent="0.25">
      <c r="J8432" s="1"/>
    </row>
    <row r="8433" spans="10:10" x14ac:dyDescent="0.25">
      <c r="J8433" s="1"/>
    </row>
    <row r="8434" spans="10:10" x14ac:dyDescent="0.25">
      <c r="J8434" s="1"/>
    </row>
    <row r="8435" spans="10:10" x14ac:dyDescent="0.25">
      <c r="J8435" s="1"/>
    </row>
    <row r="8436" spans="10:10" x14ac:dyDescent="0.25">
      <c r="J8436" s="1"/>
    </row>
    <row r="8437" spans="10:10" x14ac:dyDescent="0.25">
      <c r="J8437" s="1"/>
    </row>
    <row r="8438" spans="10:10" x14ac:dyDescent="0.25">
      <c r="J8438" s="1"/>
    </row>
    <row r="8439" spans="10:10" x14ac:dyDescent="0.25">
      <c r="J8439" s="1"/>
    </row>
    <row r="8440" spans="10:10" x14ac:dyDescent="0.25">
      <c r="J8440" s="1"/>
    </row>
    <row r="8441" spans="10:10" x14ac:dyDescent="0.25">
      <c r="J8441" s="1"/>
    </row>
    <row r="8442" spans="10:10" x14ac:dyDescent="0.25">
      <c r="J8442" s="1"/>
    </row>
    <row r="8443" spans="10:10" x14ac:dyDescent="0.25">
      <c r="J8443" s="1"/>
    </row>
    <row r="8444" spans="10:10" x14ac:dyDescent="0.25">
      <c r="J8444" s="1"/>
    </row>
    <row r="8445" spans="10:10" x14ac:dyDescent="0.25">
      <c r="J8445" s="1"/>
    </row>
    <row r="8446" spans="10:10" x14ac:dyDescent="0.25">
      <c r="J8446" s="1"/>
    </row>
    <row r="8447" spans="10:10" x14ac:dyDescent="0.25">
      <c r="J8447" s="1"/>
    </row>
    <row r="8448" spans="10:10" x14ac:dyDescent="0.25">
      <c r="J8448" s="1"/>
    </row>
    <row r="8449" spans="10:10" x14ac:dyDescent="0.25">
      <c r="J8449" s="1"/>
    </row>
    <row r="8450" spans="10:10" x14ac:dyDescent="0.25">
      <c r="J8450" s="1"/>
    </row>
    <row r="8451" spans="10:10" x14ac:dyDescent="0.25">
      <c r="J8451" s="1"/>
    </row>
    <row r="8452" spans="10:10" x14ac:dyDescent="0.25">
      <c r="J8452" s="1"/>
    </row>
    <row r="8453" spans="10:10" x14ac:dyDescent="0.25">
      <c r="J8453" s="1"/>
    </row>
    <row r="8454" spans="10:10" x14ac:dyDescent="0.25">
      <c r="J8454" s="1"/>
    </row>
    <row r="8455" spans="10:10" x14ac:dyDescent="0.25">
      <c r="J8455" s="1"/>
    </row>
    <row r="8456" spans="10:10" x14ac:dyDescent="0.25">
      <c r="J8456" s="1"/>
    </row>
    <row r="8457" spans="10:10" x14ac:dyDescent="0.25">
      <c r="J8457" s="1"/>
    </row>
    <row r="8458" spans="10:10" x14ac:dyDescent="0.25">
      <c r="J8458" s="1"/>
    </row>
    <row r="8459" spans="10:10" x14ac:dyDescent="0.25">
      <c r="J8459" s="1"/>
    </row>
    <row r="8460" spans="10:10" x14ac:dyDescent="0.25">
      <c r="J8460" s="1"/>
    </row>
    <row r="8461" spans="10:10" x14ac:dyDescent="0.25">
      <c r="J8461" s="1"/>
    </row>
    <row r="8462" spans="10:10" x14ac:dyDescent="0.25">
      <c r="J8462" s="1"/>
    </row>
    <row r="8463" spans="10:10" x14ac:dyDescent="0.25">
      <c r="J8463" s="1"/>
    </row>
    <row r="8464" spans="10:10" x14ac:dyDescent="0.25">
      <c r="J8464" s="1"/>
    </row>
    <row r="8465" spans="10:10" x14ac:dyDescent="0.25">
      <c r="J8465" s="1"/>
    </row>
    <row r="8466" spans="10:10" x14ac:dyDescent="0.25">
      <c r="J8466" s="1"/>
    </row>
    <row r="8467" spans="10:10" x14ac:dyDescent="0.25">
      <c r="J8467" s="1"/>
    </row>
    <row r="8468" spans="10:10" x14ac:dyDescent="0.25">
      <c r="J8468" s="1"/>
    </row>
    <row r="8469" spans="10:10" x14ac:dyDescent="0.25">
      <c r="J8469" s="1"/>
    </row>
    <row r="8470" spans="10:10" x14ac:dyDescent="0.25">
      <c r="J8470" s="1"/>
    </row>
    <row r="8471" spans="10:10" x14ac:dyDescent="0.25">
      <c r="J8471" s="1"/>
    </row>
    <row r="8472" spans="10:10" x14ac:dyDescent="0.25">
      <c r="J8472" s="1"/>
    </row>
    <row r="8473" spans="10:10" x14ac:dyDescent="0.25">
      <c r="J8473" s="1"/>
    </row>
    <row r="8474" spans="10:10" x14ac:dyDescent="0.25">
      <c r="J8474" s="1"/>
    </row>
    <row r="8475" spans="10:10" x14ac:dyDescent="0.25">
      <c r="J8475" s="1"/>
    </row>
    <row r="8476" spans="10:10" x14ac:dyDescent="0.25">
      <c r="J8476" s="1"/>
    </row>
    <row r="8477" spans="10:10" x14ac:dyDescent="0.25">
      <c r="J8477" s="1"/>
    </row>
    <row r="8478" spans="10:10" x14ac:dyDescent="0.25">
      <c r="J8478" s="1"/>
    </row>
    <row r="8479" spans="10:10" x14ac:dyDescent="0.25">
      <c r="J8479" s="1"/>
    </row>
    <row r="8480" spans="10:10" x14ac:dyDescent="0.25">
      <c r="J8480" s="1"/>
    </row>
    <row r="8481" spans="10:10" x14ac:dyDescent="0.25">
      <c r="J8481" s="1"/>
    </row>
    <row r="8482" spans="10:10" x14ac:dyDescent="0.25">
      <c r="J8482" s="1"/>
    </row>
    <row r="8483" spans="10:10" x14ac:dyDescent="0.25">
      <c r="J8483" s="1"/>
    </row>
    <row r="8484" spans="10:10" x14ac:dyDescent="0.25">
      <c r="J8484" s="1"/>
    </row>
    <row r="8485" spans="10:10" x14ac:dyDescent="0.25">
      <c r="J8485" s="1"/>
    </row>
    <row r="8486" spans="10:10" x14ac:dyDescent="0.25">
      <c r="J8486" s="1"/>
    </row>
    <row r="8487" spans="10:10" x14ac:dyDescent="0.25">
      <c r="J8487" s="1"/>
    </row>
    <row r="8488" spans="10:10" x14ac:dyDescent="0.25">
      <c r="J8488" s="1"/>
    </row>
    <row r="8489" spans="10:10" x14ac:dyDescent="0.25">
      <c r="J8489" s="1"/>
    </row>
    <row r="8490" spans="10:10" x14ac:dyDescent="0.25">
      <c r="J8490" s="1"/>
    </row>
    <row r="8491" spans="10:10" x14ac:dyDescent="0.25">
      <c r="J8491" s="1"/>
    </row>
    <row r="8492" spans="10:10" x14ac:dyDescent="0.25">
      <c r="J8492" s="1"/>
    </row>
    <row r="8493" spans="10:10" x14ac:dyDescent="0.25">
      <c r="J8493" s="1"/>
    </row>
    <row r="8494" spans="10:10" x14ac:dyDescent="0.25">
      <c r="J8494" s="1"/>
    </row>
    <row r="8495" spans="10:10" x14ac:dyDescent="0.25">
      <c r="J8495" s="1"/>
    </row>
    <row r="8496" spans="10:10" x14ac:dyDescent="0.25">
      <c r="J8496" s="1"/>
    </row>
    <row r="8497" spans="10:10" x14ac:dyDescent="0.25">
      <c r="J8497" s="1"/>
    </row>
    <row r="8498" spans="10:10" x14ac:dyDescent="0.25">
      <c r="J8498" s="1"/>
    </row>
    <row r="8499" spans="10:10" x14ac:dyDescent="0.25">
      <c r="J8499" s="1"/>
    </row>
    <row r="8500" spans="10:10" x14ac:dyDescent="0.25">
      <c r="J8500" s="1"/>
    </row>
    <row r="8501" spans="10:10" x14ac:dyDescent="0.25">
      <c r="J8501" s="1"/>
    </row>
    <row r="8502" spans="10:10" x14ac:dyDescent="0.25">
      <c r="J8502" s="1"/>
    </row>
    <row r="8503" spans="10:10" x14ac:dyDescent="0.25">
      <c r="J8503" s="1"/>
    </row>
    <row r="8504" spans="10:10" x14ac:dyDescent="0.25">
      <c r="J8504" s="1"/>
    </row>
    <row r="8505" spans="10:10" x14ac:dyDescent="0.25">
      <c r="J8505" s="1"/>
    </row>
    <row r="8506" spans="10:10" x14ac:dyDescent="0.25">
      <c r="J8506" s="1"/>
    </row>
    <row r="8507" spans="10:10" x14ac:dyDescent="0.25">
      <c r="J8507" s="1"/>
    </row>
    <row r="8508" spans="10:10" x14ac:dyDescent="0.25">
      <c r="J8508" s="1"/>
    </row>
    <row r="8509" spans="10:10" x14ac:dyDescent="0.25">
      <c r="J8509" s="1"/>
    </row>
    <row r="8510" spans="10:10" x14ac:dyDescent="0.25">
      <c r="J8510" s="1"/>
    </row>
    <row r="8511" spans="10:10" x14ac:dyDescent="0.25">
      <c r="J8511" s="1"/>
    </row>
    <row r="8512" spans="10:10" x14ac:dyDescent="0.25">
      <c r="J8512" s="1"/>
    </row>
    <row r="8513" spans="10:10" x14ac:dyDescent="0.25">
      <c r="J8513" s="1"/>
    </row>
    <row r="8514" spans="10:10" x14ac:dyDescent="0.25">
      <c r="J8514" s="1"/>
    </row>
    <row r="8515" spans="10:10" x14ac:dyDescent="0.25">
      <c r="J8515" s="1"/>
    </row>
    <row r="8516" spans="10:10" x14ac:dyDescent="0.25">
      <c r="J8516" s="1"/>
    </row>
    <row r="8517" spans="10:10" x14ac:dyDescent="0.25">
      <c r="J8517" s="1"/>
    </row>
    <row r="8518" spans="10:10" x14ac:dyDescent="0.25">
      <c r="J8518" s="1"/>
    </row>
    <row r="8519" spans="10:10" x14ac:dyDescent="0.25">
      <c r="J8519" s="1"/>
    </row>
    <row r="8520" spans="10:10" x14ac:dyDescent="0.25">
      <c r="J8520" s="1"/>
    </row>
    <row r="8521" spans="10:10" x14ac:dyDescent="0.25">
      <c r="J8521" s="1"/>
    </row>
    <row r="8522" spans="10:10" x14ac:dyDescent="0.25">
      <c r="J8522" s="1"/>
    </row>
    <row r="8523" spans="10:10" x14ac:dyDescent="0.25">
      <c r="J8523" s="1"/>
    </row>
    <row r="8524" spans="10:10" x14ac:dyDescent="0.25">
      <c r="J8524" s="1"/>
    </row>
    <row r="8525" spans="10:10" x14ac:dyDescent="0.25">
      <c r="J8525" s="1"/>
    </row>
    <row r="8526" spans="10:10" x14ac:dyDescent="0.25">
      <c r="J8526" s="1"/>
    </row>
    <row r="8527" spans="10:10" x14ac:dyDescent="0.25">
      <c r="J8527" s="1"/>
    </row>
    <row r="8528" spans="10:10" x14ac:dyDescent="0.25">
      <c r="J8528" s="1"/>
    </row>
    <row r="8529" spans="10:10" x14ac:dyDescent="0.25">
      <c r="J8529" s="1"/>
    </row>
    <row r="8530" spans="10:10" x14ac:dyDescent="0.25">
      <c r="J8530" s="1"/>
    </row>
    <row r="8531" spans="10:10" x14ac:dyDescent="0.25">
      <c r="J8531" s="1"/>
    </row>
    <row r="8532" spans="10:10" x14ac:dyDescent="0.25">
      <c r="J8532" s="1"/>
    </row>
    <row r="8533" spans="10:10" x14ac:dyDescent="0.25">
      <c r="J8533" s="1"/>
    </row>
    <row r="8534" spans="10:10" x14ac:dyDescent="0.25">
      <c r="J8534" s="1"/>
    </row>
    <row r="8535" spans="10:10" x14ac:dyDescent="0.25">
      <c r="J8535" s="1"/>
    </row>
    <row r="8536" spans="10:10" x14ac:dyDescent="0.25">
      <c r="J8536" s="1"/>
    </row>
    <row r="8537" spans="10:10" x14ac:dyDescent="0.25">
      <c r="J8537" s="1"/>
    </row>
    <row r="8538" spans="10:10" x14ac:dyDescent="0.25">
      <c r="J8538" s="1"/>
    </row>
    <row r="8539" spans="10:10" x14ac:dyDescent="0.25">
      <c r="J8539" s="1"/>
    </row>
    <row r="8540" spans="10:10" x14ac:dyDescent="0.25">
      <c r="J8540" s="1"/>
    </row>
    <row r="8541" spans="10:10" x14ac:dyDescent="0.25">
      <c r="J8541" s="1"/>
    </row>
    <row r="8542" spans="10:10" x14ac:dyDescent="0.25">
      <c r="J8542" s="1"/>
    </row>
    <row r="8543" spans="10:10" x14ac:dyDescent="0.25">
      <c r="J8543" s="1"/>
    </row>
    <row r="8544" spans="10:10" x14ac:dyDescent="0.25">
      <c r="J8544" s="1"/>
    </row>
    <row r="8545" spans="10:10" x14ac:dyDescent="0.25">
      <c r="J8545" s="1"/>
    </row>
    <row r="8546" spans="10:10" x14ac:dyDescent="0.25">
      <c r="J8546" s="1"/>
    </row>
    <row r="8547" spans="10:10" x14ac:dyDescent="0.25">
      <c r="J8547" s="1"/>
    </row>
    <row r="8548" spans="10:10" x14ac:dyDescent="0.25">
      <c r="J8548" s="1"/>
    </row>
    <row r="8549" spans="10:10" x14ac:dyDescent="0.25">
      <c r="J8549" s="1"/>
    </row>
    <row r="8550" spans="10:10" x14ac:dyDescent="0.25">
      <c r="J8550" s="1"/>
    </row>
    <row r="8551" spans="10:10" x14ac:dyDescent="0.25">
      <c r="J8551" s="1"/>
    </row>
    <row r="8552" spans="10:10" x14ac:dyDescent="0.25">
      <c r="J8552" s="1"/>
    </row>
    <row r="8553" spans="10:10" x14ac:dyDescent="0.25">
      <c r="J8553" s="1"/>
    </row>
    <row r="8554" spans="10:10" x14ac:dyDescent="0.25">
      <c r="J8554" s="1"/>
    </row>
    <row r="8555" spans="10:10" x14ac:dyDescent="0.25">
      <c r="J8555" s="1"/>
    </row>
    <row r="8556" spans="10:10" x14ac:dyDescent="0.25">
      <c r="J8556" s="1"/>
    </row>
    <row r="8557" spans="10:10" x14ac:dyDescent="0.25">
      <c r="J8557" s="1"/>
    </row>
    <row r="8558" spans="10:10" x14ac:dyDescent="0.25">
      <c r="J8558" s="1"/>
    </row>
    <row r="8559" spans="10:10" x14ac:dyDescent="0.25">
      <c r="J8559" s="1"/>
    </row>
    <row r="8560" spans="10:10" x14ac:dyDescent="0.25">
      <c r="J8560" s="1"/>
    </row>
    <row r="8561" spans="10:10" x14ac:dyDescent="0.25">
      <c r="J8561" s="1"/>
    </row>
    <row r="8562" spans="10:10" x14ac:dyDescent="0.25">
      <c r="J8562" s="1"/>
    </row>
    <row r="8563" spans="10:10" x14ac:dyDescent="0.25">
      <c r="J8563" s="1"/>
    </row>
    <row r="8564" spans="10:10" x14ac:dyDescent="0.25">
      <c r="J8564" s="1"/>
    </row>
    <row r="8565" spans="10:10" x14ac:dyDescent="0.25">
      <c r="J8565" s="1"/>
    </row>
    <row r="8566" spans="10:10" x14ac:dyDescent="0.25">
      <c r="J8566" s="1"/>
    </row>
    <row r="8567" spans="10:10" x14ac:dyDescent="0.25">
      <c r="J8567" s="1"/>
    </row>
    <row r="8568" spans="10:10" x14ac:dyDescent="0.25">
      <c r="J8568" s="1"/>
    </row>
    <row r="8569" spans="10:10" x14ac:dyDescent="0.25">
      <c r="J8569" s="1"/>
    </row>
    <row r="8570" spans="10:10" x14ac:dyDescent="0.25">
      <c r="J8570" s="1"/>
    </row>
    <row r="8571" spans="10:10" x14ac:dyDescent="0.25">
      <c r="J8571" s="1"/>
    </row>
    <row r="8572" spans="10:10" x14ac:dyDescent="0.25">
      <c r="J8572" s="1"/>
    </row>
    <row r="8573" spans="10:10" x14ac:dyDescent="0.25">
      <c r="J8573" s="1"/>
    </row>
    <row r="8574" spans="10:10" x14ac:dyDescent="0.25">
      <c r="J8574" s="1"/>
    </row>
    <row r="8575" spans="10:10" x14ac:dyDescent="0.25">
      <c r="J8575" s="1"/>
    </row>
    <row r="8576" spans="10:10" x14ac:dyDescent="0.25">
      <c r="J8576" s="1"/>
    </row>
    <row r="8577" spans="10:10" x14ac:dyDescent="0.25">
      <c r="J8577" s="1"/>
    </row>
    <row r="8578" spans="10:10" x14ac:dyDescent="0.25">
      <c r="J8578" s="1"/>
    </row>
    <row r="8579" spans="10:10" x14ac:dyDescent="0.25">
      <c r="J8579" s="1"/>
    </row>
    <row r="8580" spans="10:10" x14ac:dyDescent="0.25">
      <c r="J8580" s="1"/>
    </row>
    <row r="8581" spans="10:10" x14ac:dyDescent="0.25">
      <c r="J8581" s="1"/>
    </row>
    <row r="8582" spans="10:10" x14ac:dyDescent="0.25">
      <c r="J8582" s="1"/>
    </row>
    <row r="8583" spans="10:10" x14ac:dyDescent="0.25">
      <c r="J8583" s="1"/>
    </row>
    <row r="8584" spans="10:10" x14ac:dyDescent="0.25">
      <c r="J8584" s="1"/>
    </row>
    <row r="8585" spans="10:10" x14ac:dyDescent="0.25">
      <c r="J8585" s="1"/>
    </row>
    <row r="8586" spans="10:10" x14ac:dyDescent="0.25">
      <c r="J8586" s="1"/>
    </row>
    <row r="8587" spans="10:10" x14ac:dyDescent="0.25">
      <c r="J8587" s="1"/>
    </row>
    <row r="8588" spans="10:10" x14ac:dyDescent="0.25">
      <c r="J8588" s="1"/>
    </row>
    <row r="8589" spans="10:10" x14ac:dyDescent="0.25">
      <c r="J8589" s="1"/>
    </row>
    <row r="8590" spans="10:10" x14ac:dyDescent="0.25">
      <c r="J8590" s="1"/>
    </row>
    <row r="8591" spans="10:10" x14ac:dyDescent="0.25">
      <c r="J8591" s="1"/>
    </row>
    <row r="8592" spans="10:10" x14ac:dyDescent="0.25">
      <c r="J8592" s="1"/>
    </row>
    <row r="8593" spans="10:10" x14ac:dyDescent="0.25">
      <c r="J8593" s="1"/>
    </row>
    <row r="8594" spans="10:10" x14ac:dyDescent="0.25">
      <c r="J8594" s="1"/>
    </row>
    <row r="8595" spans="10:10" x14ac:dyDescent="0.25">
      <c r="J8595" s="1"/>
    </row>
    <row r="8596" spans="10:10" x14ac:dyDescent="0.25">
      <c r="J8596" s="1"/>
    </row>
    <row r="8597" spans="10:10" x14ac:dyDescent="0.25">
      <c r="J8597" s="1"/>
    </row>
    <row r="8598" spans="10:10" x14ac:dyDescent="0.25">
      <c r="J8598" s="1"/>
    </row>
    <row r="8599" spans="10:10" x14ac:dyDescent="0.25">
      <c r="J8599" s="1"/>
    </row>
    <row r="8600" spans="10:10" x14ac:dyDescent="0.25">
      <c r="J8600" s="1"/>
    </row>
    <row r="8601" spans="10:10" x14ac:dyDescent="0.25">
      <c r="J8601" s="1"/>
    </row>
    <row r="8602" spans="10:10" x14ac:dyDescent="0.25">
      <c r="J8602" s="1"/>
    </row>
    <row r="8603" spans="10:10" x14ac:dyDescent="0.25">
      <c r="J8603" s="1"/>
    </row>
    <row r="8604" spans="10:10" x14ac:dyDescent="0.25">
      <c r="J8604" s="1"/>
    </row>
    <row r="8605" spans="10:10" x14ac:dyDescent="0.25">
      <c r="J8605" s="1"/>
    </row>
    <row r="8606" spans="10:10" x14ac:dyDescent="0.25">
      <c r="J8606" s="1"/>
    </row>
    <row r="8607" spans="10:10" x14ac:dyDescent="0.25">
      <c r="J8607" s="1"/>
    </row>
    <row r="8608" spans="10:10" x14ac:dyDescent="0.25">
      <c r="J8608" s="1"/>
    </row>
    <row r="8609" spans="10:10" x14ac:dyDescent="0.25">
      <c r="J8609" s="1"/>
    </row>
    <row r="8610" spans="10:10" x14ac:dyDescent="0.25">
      <c r="J8610" s="1"/>
    </row>
    <row r="8611" spans="10:10" x14ac:dyDescent="0.25">
      <c r="J8611" s="1"/>
    </row>
    <row r="8612" spans="10:10" x14ac:dyDescent="0.25">
      <c r="J8612" s="1"/>
    </row>
    <row r="8613" spans="10:10" x14ac:dyDescent="0.25">
      <c r="J8613" s="1"/>
    </row>
    <row r="8614" spans="10:10" x14ac:dyDescent="0.25">
      <c r="J8614" s="1"/>
    </row>
    <row r="8615" spans="10:10" x14ac:dyDescent="0.25">
      <c r="J8615" s="1"/>
    </row>
    <row r="8616" spans="10:10" x14ac:dyDescent="0.25">
      <c r="J8616" s="1"/>
    </row>
    <row r="8617" spans="10:10" x14ac:dyDescent="0.25">
      <c r="J8617" s="1"/>
    </row>
    <row r="8618" spans="10:10" x14ac:dyDescent="0.25">
      <c r="J8618" s="1"/>
    </row>
    <row r="8619" spans="10:10" x14ac:dyDescent="0.25">
      <c r="J8619" s="1"/>
    </row>
    <row r="8620" spans="10:10" x14ac:dyDescent="0.25">
      <c r="J8620" s="1"/>
    </row>
    <row r="8621" spans="10:10" x14ac:dyDescent="0.25">
      <c r="J8621" s="1"/>
    </row>
    <row r="8622" spans="10:10" x14ac:dyDescent="0.25">
      <c r="J8622" s="1"/>
    </row>
    <row r="8623" spans="10:10" x14ac:dyDescent="0.25">
      <c r="J8623" s="1"/>
    </row>
    <row r="8624" spans="10:10" x14ac:dyDescent="0.25">
      <c r="J8624" s="1"/>
    </row>
    <row r="8625" spans="10:10" x14ac:dyDescent="0.25">
      <c r="J8625" s="1"/>
    </row>
    <row r="8626" spans="10:10" x14ac:dyDescent="0.25">
      <c r="J8626" s="1"/>
    </row>
    <row r="8627" spans="10:10" x14ac:dyDescent="0.25">
      <c r="J8627" s="1"/>
    </row>
    <row r="8628" spans="10:10" x14ac:dyDescent="0.25">
      <c r="J8628" s="1"/>
    </row>
    <row r="8629" spans="10:10" x14ac:dyDescent="0.25">
      <c r="J8629" s="1"/>
    </row>
    <row r="8630" spans="10:10" x14ac:dyDescent="0.25">
      <c r="J8630" s="1"/>
    </row>
    <row r="8631" spans="10:10" x14ac:dyDescent="0.25">
      <c r="J8631" s="1"/>
    </row>
    <row r="8632" spans="10:10" x14ac:dyDescent="0.25">
      <c r="J8632" s="1"/>
    </row>
    <row r="8633" spans="10:10" x14ac:dyDescent="0.25">
      <c r="J8633" s="1"/>
    </row>
    <row r="8634" spans="10:10" x14ac:dyDescent="0.25">
      <c r="J8634" s="1"/>
    </row>
    <row r="8635" spans="10:10" x14ac:dyDescent="0.25">
      <c r="J8635" s="1"/>
    </row>
    <row r="8636" spans="10:10" x14ac:dyDescent="0.25">
      <c r="J8636" s="1"/>
    </row>
    <row r="8637" spans="10:10" x14ac:dyDescent="0.25">
      <c r="J8637" s="1"/>
    </row>
    <row r="8638" spans="10:10" x14ac:dyDescent="0.25">
      <c r="J8638" s="1"/>
    </row>
    <row r="8639" spans="10:10" x14ac:dyDescent="0.25">
      <c r="J8639" s="1"/>
    </row>
    <row r="8640" spans="10:10" x14ac:dyDescent="0.25">
      <c r="J8640" s="1"/>
    </row>
    <row r="8641" spans="10:10" x14ac:dyDescent="0.25">
      <c r="J8641" s="1"/>
    </row>
    <row r="8642" spans="10:10" x14ac:dyDescent="0.25">
      <c r="J8642" s="1"/>
    </row>
    <row r="8643" spans="10:10" x14ac:dyDescent="0.25">
      <c r="J8643" s="1"/>
    </row>
    <row r="8644" spans="10:10" x14ac:dyDescent="0.25">
      <c r="J8644" s="1"/>
    </row>
    <row r="8645" spans="10:10" x14ac:dyDescent="0.25">
      <c r="J8645" s="1"/>
    </row>
    <row r="8646" spans="10:10" x14ac:dyDescent="0.25">
      <c r="J8646" s="1"/>
    </row>
    <row r="8647" spans="10:10" x14ac:dyDescent="0.25">
      <c r="J8647" s="1"/>
    </row>
    <row r="8648" spans="10:10" x14ac:dyDescent="0.25">
      <c r="J8648" s="1"/>
    </row>
    <row r="8649" spans="10:10" x14ac:dyDescent="0.25">
      <c r="J8649" s="1"/>
    </row>
    <row r="8650" spans="10:10" x14ac:dyDescent="0.25">
      <c r="J8650" s="1"/>
    </row>
    <row r="8651" spans="10:10" x14ac:dyDescent="0.25">
      <c r="J8651" s="1"/>
    </row>
    <row r="8652" spans="10:10" x14ac:dyDescent="0.25">
      <c r="J8652" s="1"/>
    </row>
    <row r="8653" spans="10:10" x14ac:dyDescent="0.25">
      <c r="J8653" s="1"/>
    </row>
    <row r="8654" spans="10:10" x14ac:dyDescent="0.25">
      <c r="J8654" s="1"/>
    </row>
    <row r="8655" spans="10:10" x14ac:dyDescent="0.25">
      <c r="J8655" s="1"/>
    </row>
    <row r="8656" spans="10:10" x14ac:dyDescent="0.25">
      <c r="J8656" s="1"/>
    </row>
    <row r="8657" spans="10:10" x14ac:dyDescent="0.25">
      <c r="J8657" s="1"/>
    </row>
    <row r="8658" spans="10:10" x14ac:dyDescent="0.25">
      <c r="J8658" s="1"/>
    </row>
    <row r="8659" spans="10:10" x14ac:dyDescent="0.25">
      <c r="J8659" s="1"/>
    </row>
    <row r="8660" spans="10:10" x14ac:dyDescent="0.25">
      <c r="J8660" s="1"/>
    </row>
    <row r="8661" spans="10:10" x14ac:dyDescent="0.25">
      <c r="J8661" s="1"/>
    </row>
    <row r="8662" spans="10:10" x14ac:dyDescent="0.25">
      <c r="J8662" s="1"/>
    </row>
    <row r="8663" spans="10:10" x14ac:dyDescent="0.25">
      <c r="J8663" s="1"/>
    </row>
    <row r="8664" spans="10:10" x14ac:dyDescent="0.25">
      <c r="J8664" s="1"/>
    </row>
    <row r="8665" spans="10:10" x14ac:dyDescent="0.25">
      <c r="J8665" s="1"/>
    </row>
    <row r="8666" spans="10:10" x14ac:dyDescent="0.25">
      <c r="J8666" s="1"/>
    </row>
    <row r="8667" spans="10:10" x14ac:dyDescent="0.25">
      <c r="J8667" s="1"/>
    </row>
    <row r="8668" spans="10:10" x14ac:dyDescent="0.25">
      <c r="J8668" s="1"/>
    </row>
    <row r="8669" spans="10:10" x14ac:dyDescent="0.25">
      <c r="J8669" s="1"/>
    </row>
    <row r="8670" spans="10:10" x14ac:dyDescent="0.25">
      <c r="J8670" s="1"/>
    </row>
    <row r="8671" spans="10:10" x14ac:dyDescent="0.25">
      <c r="J8671" s="1"/>
    </row>
    <row r="8672" spans="10:10" x14ac:dyDescent="0.25">
      <c r="J8672" s="1"/>
    </row>
    <row r="8673" spans="10:10" x14ac:dyDescent="0.25">
      <c r="J8673" s="1"/>
    </row>
    <row r="8674" spans="10:10" x14ac:dyDescent="0.25">
      <c r="J8674" s="1"/>
    </row>
    <row r="8675" spans="10:10" x14ac:dyDescent="0.25">
      <c r="J8675" s="1"/>
    </row>
    <row r="8676" spans="10:10" x14ac:dyDescent="0.25">
      <c r="J8676" s="1"/>
    </row>
    <row r="8677" spans="10:10" x14ac:dyDescent="0.25">
      <c r="J8677" s="1"/>
    </row>
    <row r="8678" spans="10:10" x14ac:dyDescent="0.25">
      <c r="J8678" s="1"/>
    </row>
    <row r="8679" spans="10:10" x14ac:dyDescent="0.25">
      <c r="J8679" s="1"/>
    </row>
    <row r="8680" spans="10:10" x14ac:dyDescent="0.25">
      <c r="J8680" s="1"/>
    </row>
    <row r="8681" spans="10:10" x14ac:dyDescent="0.25">
      <c r="J8681" s="1"/>
    </row>
    <row r="8682" spans="10:10" x14ac:dyDescent="0.25">
      <c r="J8682" s="1"/>
    </row>
    <row r="8683" spans="10:10" x14ac:dyDescent="0.25">
      <c r="J8683" s="1"/>
    </row>
    <row r="8684" spans="10:10" x14ac:dyDescent="0.25">
      <c r="J8684" s="1"/>
    </row>
    <row r="8685" spans="10:10" x14ac:dyDescent="0.25">
      <c r="J8685" s="1"/>
    </row>
    <row r="8686" spans="10:10" x14ac:dyDescent="0.25">
      <c r="J8686" s="1"/>
    </row>
    <row r="8687" spans="10:10" x14ac:dyDescent="0.25">
      <c r="J8687" s="1"/>
    </row>
    <row r="8688" spans="10:10" x14ac:dyDescent="0.25">
      <c r="J8688" s="1"/>
    </row>
    <row r="8689" spans="10:10" x14ac:dyDescent="0.25">
      <c r="J8689" s="1"/>
    </row>
    <row r="8690" spans="10:10" x14ac:dyDescent="0.25">
      <c r="J8690" s="1"/>
    </row>
    <row r="8691" spans="10:10" x14ac:dyDescent="0.25">
      <c r="J8691" s="1"/>
    </row>
    <row r="8692" spans="10:10" x14ac:dyDescent="0.25">
      <c r="J8692" s="1"/>
    </row>
    <row r="8693" spans="10:10" x14ac:dyDescent="0.25">
      <c r="J8693" s="1"/>
    </row>
    <row r="8694" spans="10:10" x14ac:dyDescent="0.25">
      <c r="J8694" s="1"/>
    </row>
    <row r="8695" spans="10:10" x14ac:dyDescent="0.25">
      <c r="J8695" s="1"/>
    </row>
    <row r="8696" spans="10:10" x14ac:dyDescent="0.25">
      <c r="J8696" s="1"/>
    </row>
    <row r="8697" spans="10:10" x14ac:dyDescent="0.25">
      <c r="J8697" s="1"/>
    </row>
    <row r="8698" spans="10:10" x14ac:dyDescent="0.25">
      <c r="J8698" s="1"/>
    </row>
    <row r="8699" spans="10:10" x14ac:dyDescent="0.25">
      <c r="J8699" s="1"/>
    </row>
    <row r="8700" spans="10:10" x14ac:dyDescent="0.25">
      <c r="J8700" s="1"/>
    </row>
    <row r="8701" spans="10:10" x14ac:dyDescent="0.25">
      <c r="J8701" s="1"/>
    </row>
    <row r="8702" spans="10:10" x14ac:dyDescent="0.25">
      <c r="J8702" s="1"/>
    </row>
    <row r="8703" spans="10:10" x14ac:dyDescent="0.25">
      <c r="J8703" s="1"/>
    </row>
    <row r="8704" spans="10:10" x14ac:dyDescent="0.25">
      <c r="J8704" s="1"/>
    </row>
    <row r="8705" spans="10:10" x14ac:dyDescent="0.25">
      <c r="J8705" s="1"/>
    </row>
    <row r="8706" spans="10:10" x14ac:dyDescent="0.25">
      <c r="J8706" s="1"/>
    </row>
    <row r="8707" spans="10:10" x14ac:dyDescent="0.25">
      <c r="J8707" s="1"/>
    </row>
    <row r="8708" spans="10:10" x14ac:dyDescent="0.25">
      <c r="J8708" s="1"/>
    </row>
    <row r="8709" spans="10:10" x14ac:dyDescent="0.25">
      <c r="J8709" s="1"/>
    </row>
    <row r="8710" spans="10:10" x14ac:dyDescent="0.25">
      <c r="J8710" s="1"/>
    </row>
    <row r="8711" spans="10:10" x14ac:dyDescent="0.25">
      <c r="J8711" s="1"/>
    </row>
    <row r="8712" spans="10:10" x14ac:dyDescent="0.25">
      <c r="J8712" s="1"/>
    </row>
    <row r="8713" spans="10:10" x14ac:dyDescent="0.25">
      <c r="J8713" s="1"/>
    </row>
    <row r="8714" spans="10:10" x14ac:dyDescent="0.25">
      <c r="J8714" s="1"/>
    </row>
    <row r="8715" spans="10:10" x14ac:dyDescent="0.25">
      <c r="J8715" s="1"/>
    </row>
    <row r="8716" spans="10:10" x14ac:dyDescent="0.25">
      <c r="J8716" s="1"/>
    </row>
    <row r="8717" spans="10:10" x14ac:dyDescent="0.25">
      <c r="J8717" s="1"/>
    </row>
    <row r="8718" spans="10:10" x14ac:dyDescent="0.25">
      <c r="J8718" s="1"/>
    </row>
    <row r="8719" spans="10:10" x14ac:dyDescent="0.25">
      <c r="J8719" s="1"/>
    </row>
    <row r="8720" spans="10:10" x14ac:dyDescent="0.25">
      <c r="J8720" s="1"/>
    </row>
    <row r="8721" spans="10:10" x14ac:dyDescent="0.25">
      <c r="J8721" s="1"/>
    </row>
    <row r="8722" spans="10:10" x14ac:dyDescent="0.25">
      <c r="J8722" s="1"/>
    </row>
    <row r="8723" spans="10:10" x14ac:dyDescent="0.25">
      <c r="J8723" s="1"/>
    </row>
    <row r="8724" spans="10:10" x14ac:dyDescent="0.25">
      <c r="J8724" s="1"/>
    </row>
    <row r="8725" spans="10:10" x14ac:dyDescent="0.25">
      <c r="J8725" s="1"/>
    </row>
    <row r="8726" spans="10:10" x14ac:dyDescent="0.25">
      <c r="J8726" s="1"/>
    </row>
    <row r="8727" spans="10:10" x14ac:dyDescent="0.25">
      <c r="J8727" s="1"/>
    </row>
    <row r="8728" spans="10:10" x14ac:dyDescent="0.25">
      <c r="J8728" s="1"/>
    </row>
    <row r="8729" spans="10:10" x14ac:dyDescent="0.25">
      <c r="J8729" s="1"/>
    </row>
    <row r="8730" spans="10:10" x14ac:dyDescent="0.25">
      <c r="J8730" s="1"/>
    </row>
    <row r="8731" spans="10:10" x14ac:dyDescent="0.25">
      <c r="J8731" s="1"/>
    </row>
    <row r="8732" spans="10:10" x14ac:dyDescent="0.25">
      <c r="J8732" s="1"/>
    </row>
    <row r="8733" spans="10:10" x14ac:dyDescent="0.25">
      <c r="J8733" s="1"/>
    </row>
    <row r="8734" spans="10:10" x14ac:dyDescent="0.25">
      <c r="J8734" s="1"/>
    </row>
    <row r="8735" spans="10:10" x14ac:dyDescent="0.25">
      <c r="J8735" s="1"/>
    </row>
    <row r="8736" spans="10:10" x14ac:dyDescent="0.25">
      <c r="J8736" s="1"/>
    </row>
    <row r="8737" spans="10:10" x14ac:dyDescent="0.25">
      <c r="J8737" s="1"/>
    </row>
    <row r="8738" spans="10:10" x14ac:dyDescent="0.25">
      <c r="J8738" s="1"/>
    </row>
    <row r="8739" spans="10:10" x14ac:dyDescent="0.25">
      <c r="J8739" s="1"/>
    </row>
    <row r="8740" spans="10:10" x14ac:dyDescent="0.25">
      <c r="J8740" s="1"/>
    </row>
    <row r="8741" spans="10:10" x14ac:dyDescent="0.25">
      <c r="J8741" s="1"/>
    </row>
    <row r="8742" spans="10:10" x14ac:dyDescent="0.25">
      <c r="J8742" s="1"/>
    </row>
    <row r="8743" spans="10:10" x14ac:dyDescent="0.25">
      <c r="J8743" s="1"/>
    </row>
    <row r="8744" spans="10:10" x14ac:dyDescent="0.25">
      <c r="J8744" s="1"/>
    </row>
    <row r="8745" spans="10:10" x14ac:dyDescent="0.25">
      <c r="J8745" s="1"/>
    </row>
    <row r="8746" spans="10:10" x14ac:dyDescent="0.25">
      <c r="J8746" s="1"/>
    </row>
    <row r="8747" spans="10:10" x14ac:dyDescent="0.25">
      <c r="J8747" s="1"/>
    </row>
    <row r="8748" spans="10:10" x14ac:dyDescent="0.25">
      <c r="J8748" s="1"/>
    </row>
    <row r="8749" spans="10:10" x14ac:dyDescent="0.25">
      <c r="J8749" s="1"/>
    </row>
    <row r="8750" spans="10:10" x14ac:dyDescent="0.25">
      <c r="J8750" s="1"/>
    </row>
    <row r="8751" spans="10:10" x14ac:dyDescent="0.25">
      <c r="J8751" s="1"/>
    </row>
    <row r="8752" spans="10:10" x14ac:dyDescent="0.25">
      <c r="J8752" s="1"/>
    </row>
    <row r="8753" spans="10:10" x14ac:dyDescent="0.25">
      <c r="J8753" s="1"/>
    </row>
    <row r="8754" spans="10:10" x14ac:dyDescent="0.25">
      <c r="J8754" s="1"/>
    </row>
    <row r="8755" spans="10:10" x14ac:dyDescent="0.25">
      <c r="J8755" s="1"/>
    </row>
    <row r="8756" spans="10:10" x14ac:dyDescent="0.25">
      <c r="J8756" s="1"/>
    </row>
    <row r="8757" spans="10:10" x14ac:dyDescent="0.25">
      <c r="J8757" s="1"/>
    </row>
    <row r="8758" spans="10:10" x14ac:dyDescent="0.25">
      <c r="J8758" s="1"/>
    </row>
    <row r="8759" spans="10:10" x14ac:dyDescent="0.25">
      <c r="J8759" s="1"/>
    </row>
    <row r="8760" spans="10:10" x14ac:dyDescent="0.25">
      <c r="J8760" s="1"/>
    </row>
    <row r="8761" spans="10:10" x14ac:dyDescent="0.25">
      <c r="J8761" s="1"/>
    </row>
    <row r="8762" spans="10:10" x14ac:dyDescent="0.25">
      <c r="J8762" s="1"/>
    </row>
    <row r="8763" spans="10:10" x14ac:dyDescent="0.25">
      <c r="J8763" s="1"/>
    </row>
    <row r="8764" spans="10:10" x14ac:dyDescent="0.25">
      <c r="J8764" s="1"/>
    </row>
    <row r="8765" spans="10:10" x14ac:dyDescent="0.25">
      <c r="J8765" s="1"/>
    </row>
    <row r="8766" spans="10:10" x14ac:dyDescent="0.25">
      <c r="J8766" s="1"/>
    </row>
    <row r="8767" spans="10:10" x14ac:dyDescent="0.25">
      <c r="J8767" s="1"/>
    </row>
    <row r="8768" spans="10:10" x14ac:dyDescent="0.25">
      <c r="J8768" s="1"/>
    </row>
    <row r="8769" spans="10:10" x14ac:dyDescent="0.25">
      <c r="J8769" s="1"/>
    </row>
    <row r="8770" spans="10:10" x14ac:dyDescent="0.25">
      <c r="J8770" s="1"/>
    </row>
    <row r="8771" spans="10:10" x14ac:dyDescent="0.25">
      <c r="J8771" s="1"/>
    </row>
    <row r="8772" spans="10:10" x14ac:dyDescent="0.25">
      <c r="J8772" s="1"/>
    </row>
    <row r="8773" spans="10:10" x14ac:dyDescent="0.25">
      <c r="J8773" s="1"/>
    </row>
    <row r="8774" spans="10:10" x14ac:dyDescent="0.25">
      <c r="J8774" s="1"/>
    </row>
    <row r="8775" spans="10:10" x14ac:dyDescent="0.25">
      <c r="J8775" s="1"/>
    </row>
    <row r="8776" spans="10:10" x14ac:dyDescent="0.25">
      <c r="J8776" s="1"/>
    </row>
    <row r="8777" spans="10:10" x14ac:dyDescent="0.25">
      <c r="J8777" s="1"/>
    </row>
    <row r="8778" spans="10:10" x14ac:dyDescent="0.25">
      <c r="J8778" s="1"/>
    </row>
    <row r="8779" spans="10:10" x14ac:dyDescent="0.25">
      <c r="J8779" s="1"/>
    </row>
    <row r="8780" spans="10:10" x14ac:dyDescent="0.25">
      <c r="J8780" s="1"/>
    </row>
    <row r="8781" spans="10:10" x14ac:dyDescent="0.25">
      <c r="J8781" s="1"/>
    </row>
    <row r="8782" spans="10:10" x14ac:dyDescent="0.25">
      <c r="J8782" s="1"/>
    </row>
    <row r="8783" spans="10:10" x14ac:dyDescent="0.25">
      <c r="J8783" s="1"/>
    </row>
    <row r="8784" spans="10:10" x14ac:dyDescent="0.25">
      <c r="J8784" s="1"/>
    </row>
    <row r="8785" spans="10:10" x14ac:dyDescent="0.25">
      <c r="J8785" s="1"/>
    </row>
    <row r="8786" spans="10:10" x14ac:dyDescent="0.25">
      <c r="J8786" s="1"/>
    </row>
    <row r="8787" spans="10:10" x14ac:dyDescent="0.25">
      <c r="J8787" s="1"/>
    </row>
    <row r="8788" spans="10:10" x14ac:dyDescent="0.25">
      <c r="J8788" s="1"/>
    </row>
    <row r="8789" spans="10:10" x14ac:dyDescent="0.25">
      <c r="J8789" s="1"/>
    </row>
    <row r="8790" spans="10:10" x14ac:dyDescent="0.25">
      <c r="J8790" s="1"/>
    </row>
    <row r="8791" spans="10:10" x14ac:dyDescent="0.25">
      <c r="J8791" s="1"/>
    </row>
    <row r="8792" spans="10:10" x14ac:dyDescent="0.25">
      <c r="J8792" s="1"/>
    </row>
    <row r="8793" spans="10:10" x14ac:dyDescent="0.25">
      <c r="J8793" s="1"/>
    </row>
    <row r="8794" spans="10:10" x14ac:dyDescent="0.25">
      <c r="J8794" s="1"/>
    </row>
    <row r="8795" spans="10:10" x14ac:dyDescent="0.25">
      <c r="J8795" s="1"/>
    </row>
    <row r="8796" spans="10:10" x14ac:dyDescent="0.25">
      <c r="J8796" s="1"/>
    </row>
    <row r="8797" spans="10:10" x14ac:dyDescent="0.25">
      <c r="J8797" s="1"/>
    </row>
    <row r="8798" spans="10:10" x14ac:dyDescent="0.25">
      <c r="J8798" s="1"/>
    </row>
    <row r="8799" spans="10:10" x14ac:dyDescent="0.25">
      <c r="J8799" s="1"/>
    </row>
    <row r="8800" spans="10:10" x14ac:dyDescent="0.25">
      <c r="J8800" s="1"/>
    </row>
    <row r="8801" spans="10:10" x14ac:dyDescent="0.25">
      <c r="J8801" s="1"/>
    </row>
    <row r="8802" spans="10:10" x14ac:dyDescent="0.25">
      <c r="J8802" s="1"/>
    </row>
    <row r="8803" spans="10:10" x14ac:dyDescent="0.25">
      <c r="J8803" s="1"/>
    </row>
    <row r="8804" spans="10:10" x14ac:dyDescent="0.25">
      <c r="J8804" s="1"/>
    </row>
    <row r="8805" spans="10:10" x14ac:dyDescent="0.25">
      <c r="J8805" s="1"/>
    </row>
    <row r="8806" spans="10:10" x14ac:dyDescent="0.25">
      <c r="J8806" s="1"/>
    </row>
    <row r="8807" spans="10:10" x14ac:dyDescent="0.25">
      <c r="J8807" s="1"/>
    </row>
    <row r="8808" spans="10:10" x14ac:dyDescent="0.25">
      <c r="J8808" s="1"/>
    </row>
    <row r="8809" spans="10:10" x14ac:dyDescent="0.25">
      <c r="J8809" s="1"/>
    </row>
    <row r="8810" spans="10:10" x14ac:dyDescent="0.25">
      <c r="J8810" s="1"/>
    </row>
    <row r="8811" spans="10:10" x14ac:dyDescent="0.25">
      <c r="J8811" s="1"/>
    </row>
    <row r="8812" spans="10:10" x14ac:dyDescent="0.25">
      <c r="J8812" s="1"/>
    </row>
    <row r="8813" spans="10:10" x14ac:dyDescent="0.25">
      <c r="J8813" s="1"/>
    </row>
    <row r="8814" spans="10:10" x14ac:dyDescent="0.25">
      <c r="J8814" s="1"/>
    </row>
    <row r="8815" spans="10:10" x14ac:dyDescent="0.25">
      <c r="J8815" s="1"/>
    </row>
    <row r="8816" spans="10:10" x14ac:dyDescent="0.25">
      <c r="J8816" s="1"/>
    </row>
    <row r="8817" spans="10:10" x14ac:dyDescent="0.25">
      <c r="J8817" s="1"/>
    </row>
    <row r="8818" spans="10:10" x14ac:dyDescent="0.25">
      <c r="J8818" s="1"/>
    </row>
    <row r="8819" spans="10:10" x14ac:dyDescent="0.25">
      <c r="J8819" s="1"/>
    </row>
    <row r="8820" spans="10:10" x14ac:dyDescent="0.25">
      <c r="J8820" s="1"/>
    </row>
    <row r="8821" spans="10:10" x14ac:dyDescent="0.25">
      <c r="J8821" s="1"/>
    </row>
    <row r="8822" spans="10:10" x14ac:dyDescent="0.25">
      <c r="J8822" s="1"/>
    </row>
    <row r="8823" spans="10:10" x14ac:dyDescent="0.25">
      <c r="J8823" s="1"/>
    </row>
    <row r="8824" spans="10:10" x14ac:dyDescent="0.25">
      <c r="J8824" s="1"/>
    </row>
    <row r="8825" spans="10:10" x14ac:dyDescent="0.25">
      <c r="J8825" s="1"/>
    </row>
    <row r="8826" spans="10:10" x14ac:dyDescent="0.25">
      <c r="J8826" s="1"/>
    </row>
    <row r="8827" spans="10:10" x14ac:dyDescent="0.25">
      <c r="J8827" s="1"/>
    </row>
    <row r="8828" spans="10:10" x14ac:dyDescent="0.25">
      <c r="J8828" s="1"/>
    </row>
    <row r="8829" spans="10:10" x14ac:dyDescent="0.25">
      <c r="J8829" s="1"/>
    </row>
    <row r="8830" spans="10:10" x14ac:dyDescent="0.25">
      <c r="J8830" s="1"/>
    </row>
    <row r="8831" spans="10:10" x14ac:dyDescent="0.25">
      <c r="J8831" s="1"/>
    </row>
    <row r="8832" spans="10:10" x14ac:dyDescent="0.25">
      <c r="J8832" s="1"/>
    </row>
    <row r="8833" spans="10:10" x14ac:dyDescent="0.25">
      <c r="J8833" s="1"/>
    </row>
    <row r="8834" spans="10:10" x14ac:dyDescent="0.25">
      <c r="J8834" s="1"/>
    </row>
    <row r="8835" spans="10:10" x14ac:dyDescent="0.25">
      <c r="J8835" s="1"/>
    </row>
    <row r="8836" spans="10:10" x14ac:dyDescent="0.25">
      <c r="J8836" s="1"/>
    </row>
    <row r="8837" spans="10:10" x14ac:dyDescent="0.25">
      <c r="J8837" s="1"/>
    </row>
    <row r="8838" spans="10:10" x14ac:dyDescent="0.25">
      <c r="J8838" s="1"/>
    </row>
    <row r="8839" spans="10:10" x14ac:dyDescent="0.25">
      <c r="J8839" s="1"/>
    </row>
    <row r="8840" spans="10:10" x14ac:dyDescent="0.25">
      <c r="J8840" s="1"/>
    </row>
    <row r="8841" spans="10:10" x14ac:dyDescent="0.25">
      <c r="J8841" s="1"/>
    </row>
    <row r="8842" spans="10:10" x14ac:dyDescent="0.25">
      <c r="J8842" s="1"/>
    </row>
    <row r="8843" spans="10:10" x14ac:dyDescent="0.25">
      <c r="J8843" s="1"/>
    </row>
    <row r="8844" spans="10:10" x14ac:dyDescent="0.25">
      <c r="J8844" s="1"/>
    </row>
    <row r="8845" spans="10:10" x14ac:dyDescent="0.25">
      <c r="J8845" s="1"/>
    </row>
    <row r="8846" spans="10:10" x14ac:dyDescent="0.25">
      <c r="J8846" s="1"/>
    </row>
    <row r="8847" spans="10:10" x14ac:dyDescent="0.25">
      <c r="J8847" s="1"/>
    </row>
    <row r="8848" spans="10:10" x14ac:dyDescent="0.25">
      <c r="J8848" s="1"/>
    </row>
    <row r="8849" spans="10:10" x14ac:dyDescent="0.25">
      <c r="J8849" s="1"/>
    </row>
    <row r="8850" spans="10:10" x14ac:dyDescent="0.25">
      <c r="J8850" s="1"/>
    </row>
    <row r="8851" spans="10:10" x14ac:dyDescent="0.25">
      <c r="J8851" s="1"/>
    </row>
    <row r="8852" spans="10:10" x14ac:dyDescent="0.25">
      <c r="J8852" s="1"/>
    </row>
    <row r="8853" spans="10:10" x14ac:dyDescent="0.25">
      <c r="J8853" s="1"/>
    </row>
    <row r="8854" spans="10:10" x14ac:dyDescent="0.25">
      <c r="J8854" s="1"/>
    </row>
    <row r="8855" spans="10:10" x14ac:dyDescent="0.25">
      <c r="J8855" s="1"/>
    </row>
    <row r="8856" spans="10:10" x14ac:dyDescent="0.25">
      <c r="J8856" s="1"/>
    </row>
    <row r="8857" spans="10:10" x14ac:dyDescent="0.25">
      <c r="J8857" s="1"/>
    </row>
    <row r="8858" spans="10:10" x14ac:dyDescent="0.25">
      <c r="J8858" s="1"/>
    </row>
    <row r="8859" spans="10:10" x14ac:dyDescent="0.25">
      <c r="J8859" s="1"/>
    </row>
    <row r="8860" spans="10:10" x14ac:dyDescent="0.25">
      <c r="J8860" s="1"/>
    </row>
    <row r="8861" spans="10:10" x14ac:dyDescent="0.25">
      <c r="J8861" s="1"/>
    </row>
    <row r="8862" spans="10:10" x14ac:dyDescent="0.25">
      <c r="J8862" s="1"/>
    </row>
    <row r="8863" spans="10:10" x14ac:dyDescent="0.25">
      <c r="J8863" s="1"/>
    </row>
    <row r="8864" spans="10:10" x14ac:dyDescent="0.25">
      <c r="J8864" s="1"/>
    </row>
    <row r="8865" spans="10:10" x14ac:dyDescent="0.25">
      <c r="J8865" s="1"/>
    </row>
    <row r="8866" spans="10:10" x14ac:dyDescent="0.25">
      <c r="J8866" s="1"/>
    </row>
    <row r="8867" spans="10:10" x14ac:dyDescent="0.25">
      <c r="J8867" s="1"/>
    </row>
    <row r="8868" spans="10:10" x14ac:dyDescent="0.25">
      <c r="J8868" s="1"/>
    </row>
    <row r="8869" spans="10:10" x14ac:dyDescent="0.25">
      <c r="J8869" s="1"/>
    </row>
    <row r="8870" spans="10:10" x14ac:dyDescent="0.25">
      <c r="J8870" s="1"/>
    </row>
    <row r="8871" spans="10:10" x14ac:dyDescent="0.25">
      <c r="J8871" s="1"/>
    </row>
    <row r="8872" spans="10:10" x14ac:dyDescent="0.25">
      <c r="J8872" s="1"/>
    </row>
    <row r="8873" spans="10:10" x14ac:dyDescent="0.25">
      <c r="J8873" s="1"/>
    </row>
    <row r="8874" spans="10:10" x14ac:dyDescent="0.25">
      <c r="J8874" s="1"/>
    </row>
    <row r="8875" spans="10:10" x14ac:dyDescent="0.25">
      <c r="J8875" s="1"/>
    </row>
    <row r="8876" spans="10:10" x14ac:dyDescent="0.25">
      <c r="J8876" s="1"/>
    </row>
    <row r="8877" spans="10:10" x14ac:dyDescent="0.25">
      <c r="J8877" s="1"/>
    </row>
    <row r="8878" spans="10:10" x14ac:dyDescent="0.25">
      <c r="J8878" s="1"/>
    </row>
    <row r="8879" spans="10:10" x14ac:dyDescent="0.25">
      <c r="J8879" s="1"/>
    </row>
    <row r="8880" spans="10:10" x14ac:dyDescent="0.25">
      <c r="J8880" s="1"/>
    </row>
    <row r="8881" spans="10:10" x14ac:dyDescent="0.25">
      <c r="J8881" s="1"/>
    </row>
    <row r="8882" spans="10:10" x14ac:dyDescent="0.25">
      <c r="J8882" s="1"/>
    </row>
    <row r="8883" spans="10:10" x14ac:dyDescent="0.25">
      <c r="J8883" s="1"/>
    </row>
    <row r="8884" spans="10:10" x14ac:dyDescent="0.25">
      <c r="J8884" s="1"/>
    </row>
    <row r="8885" spans="10:10" x14ac:dyDescent="0.25">
      <c r="J8885" s="1"/>
    </row>
    <row r="8886" spans="10:10" x14ac:dyDescent="0.25">
      <c r="J8886" s="1"/>
    </row>
    <row r="8887" spans="10:10" x14ac:dyDescent="0.25">
      <c r="J8887" s="1"/>
    </row>
    <row r="8888" spans="10:10" x14ac:dyDescent="0.25">
      <c r="J8888" s="1"/>
    </row>
    <row r="8889" spans="10:10" x14ac:dyDescent="0.25">
      <c r="J8889" s="1"/>
    </row>
    <row r="8890" spans="10:10" x14ac:dyDescent="0.25">
      <c r="J8890" s="1"/>
    </row>
    <row r="8891" spans="10:10" x14ac:dyDescent="0.25">
      <c r="J8891" s="1"/>
    </row>
    <row r="8892" spans="10:10" x14ac:dyDescent="0.25">
      <c r="J8892" s="1"/>
    </row>
    <row r="8893" spans="10:10" x14ac:dyDescent="0.25">
      <c r="J8893" s="1"/>
    </row>
    <row r="8894" spans="10:10" x14ac:dyDescent="0.25">
      <c r="J8894" s="1"/>
    </row>
    <row r="8895" spans="10:10" x14ac:dyDescent="0.25">
      <c r="J8895" s="1"/>
    </row>
    <row r="8896" spans="10:10" x14ac:dyDescent="0.25">
      <c r="J8896" s="1"/>
    </row>
    <row r="8897" spans="10:10" x14ac:dyDescent="0.25">
      <c r="J8897" s="1"/>
    </row>
    <row r="8898" spans="10:10" x14ac:dyDescent="0.25">
      <c r="J8898" s="1"/>
    </row>
    <row r="8899" spans="10:10" x14ac:dyDescent="0.25">
      <c r="J8899" s="1"/>
    </row>
    <row r="8900" spans="10:10" x14ac:dyDescent="0.25">
      <c r="J8900" s="1"/>
    </row>
    <row r="8901" spans="10:10" x14ac:dyDescent="0.25">
      <c r="J8901" s="1"/>
    </row>
    <row r="8902" spans="10:10" x14ac:dyDescent="0.25">
      <c r="J8902" s="1"/>
    </row>
    <row r="8903" spans="10:10" x14ac:dyDescent="0.25">
      <c r="J8903" s="1"/>
    </row>
    <row r="8904" spans="10:10" x14ac:dyDescent="0.25">
      <c r="J8904" s="1"/>
    </row>
    <row r="8905" spans="10:10" x14ac:dyDescent="0.25">
      <c r="J8905" s="1"/>
    </row>
    <row r="8906" spans="10:10" x14ac:dyDescent="0.25">
      <c r="J8906" s="1"/>
    </row>
    <row r="8907" spans="10:10" x14ac:dyDescent="0.25">
      <c r="J8907" s="1"/>
    </row>
    <row r="8908" spans="10:10" x14ac:dyDescent="0.25">
      <c r="J8908" s="1"/>
    </row>
    <row r="8909" spans="10:10" x14ac:dyDescent="0.25">
      <c r="J8909" s="1"/>
    </row>
    <row r="8910" spans="10:10" x14ac:dyDescent="0.25">
      <c r="J8910" s="1"/>
    </row>
    <row r="8911" spans="10:10" x14ac:dyDescent="0.25">
      <c r="J8911" s="1"/>
    </row>
    <row r="8912" spans="10:10" x14ac:dyDescent="0.25">
      <c r="J8912" s="1"/>
    </row>
    <row r="8913" spans="10:10" x14ac:dyDescent="0.25">
      <c r="J8913" s="1"/>
    </row>
    <row r="8914" spans="10:10" x14ac:dyDescent="0.25">
      <c r="J8914" s="1"/>
    </row>
    <row r="8915" spans="10:10" x14ac:dyDescent="0.25">
      <c r="J8915" s="1"/>
    </row>
    <row r="8916" spans="10:10" x14ac:dyDescent="0.25">
      <c r="J8916" s="1"/>
    </row>
    <row r="8917" spans="10:10" x14ac:dyDescent="0.25">
      <c r="J8917" s="1"/>
    </row>
    <row r="8918" spans="10:10" x14ac:dyDescent="0.25">
      <c r="J8918" s="1"/>
    </row>
    <row r="8919" spans="10:10" x14ac:dyDescent="0.25">
      <c r="J8919" s="1"/>
    </row>
    <row r="8920" spans="10:10" x14ac:dyDescent="0.25">
      <c r="J8920" s="1"/>
    </row>
    <row r="8921" spans="10:10" x14ac:dyDescent="0.25">
      <c r="J8921" s="1"/>
    </row>
    <row r="8922" spans="10:10" x14ac:dyDescent="0.25">
      <c r="J8922" s="1"/>
    </row>
    <row r="8923" spans="10:10" x14ac:dyDescent="0.25">
      <c r="J8923" s="1"/>
    </row>
    <row r="8924" spans="10:10" x14ac:dyDescent="0.25">
      <c r="J8924" s="1"/>
    </row>
    <row r="8925" spans="10:10" x14ac:dyDescent="0.25">
      <c r="J8925" s="1"/>
    </row>
    <row r="8926" spans="10:10" x14ac:dyDescent="0.25">
      <c r="J8926" s="1"/>
    </row>
    <row r="8927" spans="10:10" x14ac:dyDescent="0.25">
      <c r="J8927" s="1"/>
    </row>
    <row r="8928" spans="10:10" x14ac:dyDescent="0.25">
      <c r="J8928" s="1"/>
    </row>
    <row r="8929" spans="10:10" x14ac:dyDescent="0.25">
      <c r="J8929" s="1"/>
    </row>
    <row r="8930" spans="10:10" x14ac:dyDescent="0.25">
      <c r="J8930" s="1"/>
    </row>
    <row r="8931" spans="10:10" x14ac:dyDescent="0.25">
      <c r="J8931" s="1"/>
    </row>
    <row r="8932" spans="10:10" x14ac:dyDescent="0.25">
      <c r="J8932" s="1"/>
    </row>
    <row r="8933" spans="10:10" x14ac:dyDescent="0.25">
      <c r="J8933" s="1"/>
    </row>
    <row r="8934" spans="10:10" x14ac:dyDescent="0.25">
      <c r="J8934" s="1"/>
    </row>
    <row r="8935" spans="10:10" x14ac:dyDescent="0.25">
      <c r="J8935" s="1"/>
    </row>
    <row r="8936" spans="10:10" x14ac:dyDescent="0.25">
      <c r="J8936" s="1"/>
    </row>
    <row r="8937" spans="10:10" x14ac:dyDescent="0.25">
      <c r="J8937" s="1"/>
    </row>
    <row r="8938" spans="10:10" x14ac:dyDescent="0.25">
      <c r="J8938" s="1"/>
    </row>
    <row r="8939" spans="10:10" x14ac:dyDescent="0.25">
      <c r="J8939" s="1"/>
    </row>
    <row r="8940" spans="10:10" x14ac:dyDescent="0.25">
      <c r="J8940" s="1"/>
    </row>
    <row r="8941" spans="10:10" x14ac:dyDescent="0.25">
      <c r="J8941" s="1"/>
    </row>
    <row r="8942" spans="10:10" x14ac:dyDescent="0.25">
      <c r="J8942" s="1"/>
    </row>
    <row r="8943" spans="10:10" x14ac:dyDescent="0.25">
      <c r="J8943" s="1"/>
    </row>
    <row r="8944" spans="10:10" x14ac:dyDescent="0.25">
      <c r="J8944" s="1"/>
    </row>
    <row r="8945" spans="10:10" x14ac:dyDescent="0.25">
      <c r="J8945" s="1"/>
    </row>
    <row r="8946" spans="10:10" x14ac:dyDescent="0.25">
      <c r="J8946" s="1"/>
    </row>
    <row r="8947" spans="10:10" x14ac:dyDescent="0.25">
      <c r="J8947" s="1"/>
    </row>
    <row r="8948" spans="10:10" x14ac:dyDescent="0.25">
      <c r="J8948" s="1"/>
    </row>
    <row r="8949" spans="10:10" x14ac:dyDescent="0.25">
      <c r="J8949" s="1"/>
    </row>
    <row r="8950" spans="10:10" x14ac:dyDescent="0.25">
      <c r="J8950" s="1"/>
    </row>
    <row r="8951" spans="10:10" x14ac:dyDescent="0.25">
      <c r="J8951" s="1"/>
    </row>
    <row r="8952" spans="10:10" x14ac:dyDescent="0.25">
      <c r="J8952" s="1"/>
    </row>
    <row r="8953" spans="10:10" x14ac:dyDescent="0.25">
      <c r="J8953" s="1"/>
    </row>
    <row r="8954" spans="10:10" x14ac:dyDescent="0.25">
      <c r="J8954" s="1"/>
    </row>
    <row r="8955" spans="10:10" x14ac:dyDescent="0.25">
      <c r="J8955" s="1"/>
    </row>
    <row r="8956" spans="10:10" x14ac:dyDescent="0.25">
      <c r="J8956" s="1"/>
    </row>
    <row r="8957" spans="10:10" x14ac:dyDescent="0.25">
      <c r="J8957" s="1"/>
    </row>
    <row r="8958" spans="10:10" x14ac:dyDescent="0.25">
      <c r="J8958" s="1"/>
    </row>
    <row r="8959" spans="10:10" x14ac:dyDescent="0.25">
      <c r="J8959" s="1"/>
    </row>
    <row r="8960" spans="10:10" x14ac:dyDescent="0.25">
      <c r="J8960" s="1"/>
    </row>
    <row r="8961" spans="10:10" x14ac:dyDescent="0.25">
      <c r="J8961" s="1"/>
    </row>
    <row r="8962" spans="10:10" x14ac:dyDescent="0.25">
      <c r="J8962" s="1"/>
    </row>
    <row r="8963" spans="10:10" x14ac:dyDescent="0.25">
      <c r="J8963" s="1"/>
    </row>
    <row r="8964" spans="10:10" x14ac:dyDescent="0.25">
      <c r="J8964" s="1"/>
    </row>
    <row r="8965" spans="10:10" x14ac:dyDescent="0.25">
      <c r="J8965" s="1"/>
    </row>
    <row r="8966" spans="10:10" x14ac:dyDescent="0.25">
      <c r="J8966" s="1"/>
    </row>
    <row r="8967" spans="10:10" x14ac:dyDescent="0.25">
      <c r="J8967" s="1"/>
    </row>
    <row r="8968" spans="10:10" x14ac:dyDescent="0.25">
      <c r="J8968" s="1"/>
    </row>
    <row r="8969" spans="10:10" x14ac:dyDescent="0.25">
      <c r="J8969" s="1"/>
    </row>
    <row r="8970" spans="10:10" x14ac:dyDescent="0.25">
      <c r="J8970" s="1"/>
    </row>
    <row r="8971" spans="10:10" x14ac:dyDescent="0.25">
      <c r="J8971" s="1"/>
    </row>
    <row r="8972" spans="10:10" x14ac:dyDescent="0.25">
      <c r="J8972" s="1"/>
    </row>
    <row r="8973" spans="10:10" x14ac:dyDescent="0.25">
      <c r="J8973" s="1"/>
    </row>
    <row r="8974" spans="10:10" x14ac:dyDescent="0.25">
      <c r="J8974" s="1"/>
    </row>
    <row r="8975" spans="10:10" x14ac:dyDescent="0.25">
      <c r="J8975" s="1"/>
    </row>
    <row r="8976" spans="10:10" x14ac:dyDescent="0.25">
      <c r="J8976" s="1"/>
    </row>
    <row r="8977" spans="10:10" x14ac:dyDescent="0.25">
      <c r="J8977" s="1"/>
    </row>
    <row r="8978" spans="10:10" x14ac:dyDescent="0.25">
      <c r="J8978" s="1"/>
    </row>
    <row r="8979" spans="10:10" x14ac:dyDescent="0.25">
      <c r="J8979" s="1"/>
    </row>
    <row r="8980" spans="10:10" x14ac:dyDescent="0.25">
      <c r="J8980" s="1"/>
    </row>
    <row r="8981" spans="10:10" x14ac:dyDescent="0.25">
      <c r="J8981" s="1"/>
    </row>
    <row r="8982" spans="10:10" x14ac:dyDescent="0.25">
      <c r="J8982" s="1"/>
    </row>
    <row r="8983" spans="10:10" x14ac:dyDescent="0.25">
      <c r="J8983" s="1"/>
    </row>
    <row r="8984" spans="10:10" x14ac:dyDescent="0.25">
      <c r="J8984" s="1"/>
    </row>
    <row r="8985" spans="10:10" x14ac:dyDescent="0.25">
      <c r="J8985" s="1"/>
    </row>
    <row r="8986" spans="10:10" x14ac:dyDescent="0.25">
      <c r="J8986" s="1"/>
    </row>
    <row r="8987" spans="10:10" x14ac:dyDescent="0.25">
      <c r="J8987" s="1"/>
    </row>
    <row r="8988" spans="10:10" x14ac:dyDescent="0.25">
      <c r="J8988" s="1"/>
    </row>
    <row r="8989" spans="10:10" x14ac:dyDescent="0.25">
      <c r="J8989" s="1"/>
    </row>
    <row r="8990" spans="10:10" x14ac:dyDescent="0.25">
      <c r="J8990" s="1"/>
    </row>
    <row r="8991" spans="10:10" x14ac:dyDescent="0.25">
      <c r="J8991" s="1"/>
    </row>
    <row r="8992" spans="10:10" x14ac:dyDescent="0.25">
      <c r="J8992" s="1"/>
    </row>
    <row r="8993" spans="10:10" x14ac:dyDescent="0.25">
      <c r="J8993" s="1"/>
    </row>
    <row r="8994" spans="10:10" x14ac:dyDescent="0.25">
      <c r="J8994" s="1"/>
    </row>
    <row r="8995" spans="10:10" x14ac:dyDescent="0.25">
      <c r="J8995" s="1"/>
    </row>
    <row r="8996" spans="10:10" x14ac:dyDescent="0.25">
      <c r="J8996" s="1"/>
    </row>
    <row r="8997" spans="10:10" x14ac:dyDescent="0.25">
      <c r="J8997" s="1"/>
    </row>
    <row r="8998" spans="10:10" x14ac:dyDescent="0.25">
      <c r="J8998" s="1"/>
    </row>
    <row r="8999" spans="10:10" x14ac:dyDescent="0.25">
      <c r="J8999" s="1"/>
    </row>
    <row r="9000" spans="10:10" x14ac:dyDescent="0.25">
      <c r="J9000" s="1"/>
    </row>
    <row r="9001" spans="10:10" x14ac:dyDescent="0.25">
      <c r="J9001" s="1"/>
    </row>
    <row r="9002" spans="10:10" x14ac:dyDescent="0.25">
      <c r="J9002" s="1"/>
    </row>
    <row r="9003" spans="10:10" x14ac:dyDescent="0.25">
      <c r="J9003" s="1"/>
    </row>
    <row r="9004" spans="10:10" x14ac:dyDescent="0.25">
      <c r="J9004" s="1"/>
    </row>
    <row r="9005" spans="10:10" x14ac:dyDescent="0.25">
      <c r="J9005" s="1"/>
    </row>
    <row r="9006" spans="10:10" x14ac:dyDescent="0.25">
      <c r="J9006" s="1"/>
    </row>
    <row r="9007" spans="10:10" x14ac:dyDescent="0.25">
      <c r="J9007" s="1"/>
    </row>
    <row r="9008" spans="10:10" x14ac:dyDescent="0.25">
      <c r="J9008" s="1"/>
    </row>
    <row r="9009" spans="10:10" x14ac:dyDescent="0.25">
      <c r="J9009" s="1"/>
    </row>
    <row r="9010" spans="10:10" x14ac:dyDescent="0.25">
      <c r="J9010" s="1"/>
    </row>
    <row r="9011" spans="10:10" x14ac:dyDescent="0.25">
      <c r="J9011" s="1"/>
    </row>
    <row r="9012" spans="10:10" x14ac:dyDescent="0.25">
      <c r="J9012" s="1"/>
    </row>
    <row r="9013" spans="10:10" x14ac:dyDescent="0.25">
      <c r="J9013" s="1"/>
    </row>
    <row r="9014" spans="10:10" x14ac:dyDescent="0.25">
      <c r="J9014" s="1"/>
    </row>
    <row r="9015" spans="10:10" x14ac:dyDescent="0.25">
      <c r="J9015" s="1"/>
    </row>
    <row r="9016" spans="10:10" x14ac:dyDescent="0.25">
      <c r="J9016" s="1"/>
    </row>
    <row r="9017" spans="10:10" x14ac:dyDescent="0.25">
      <c r="J9017" s="1"/>
    </row>
    <row r="9018" spans="10:10" x14ac:dyDescent="0.25">
      <c r="J9018" s="1"/>
    </row>
    <row r="9019" spans="10:10" x14ac:dyDescent="0.25">
      <c r="J9019" s="1"/>
    </row>
    <row r="9020" spans="10:10" x14ac:dyDescent="0.25">
      <c r="J9020" s="1"/>
    </row>
    <row r="9021" spans="10:10" x14ac:dyDescent="0.25">
      <c r="J9021" s="1"/>
    </row>
    <row r="9022" spans="10:10" x14ac:dyDescent="0.25">
      <c r="J9022" s="1"/>
    </row>
    <row r="9023" spans="10:10" x14ac:dyDescent="0.25">
      <c r="J9023" s="1"/>
    </row>
    <row r="9024" spans="10:10" x14ac:dyDescent="0.25">
      <c r="J9024" s="1"/>
    </row>
    <row r="9025" spans="10:10" x14ac:dyDescent="0.25">
      <c r="J9025" s="1"/>
    </row>
    <row r="9026" spans="10:10" x14ac:dyDescent="0.25">
      <c r="J9026" s="1"/>
    </row>
    <row r="9027" spans="10:10" x14ac:dyDescent="0.25">
      <c r="J9027" s="1"/>
    </row>
    <row r="9028" spans="10:10" x14ac:dyDescent="0.25">
      <c r="J9028" s="1"/>
    </row>
    <row r="9029" spans="10:10" x14ac:dyDescent="0.25">
      <c r="J9029" s="1"/>
    </row>
    <row r="9030" spans="10:10" x14ac:dyDescent="0.25">
      <c r="J9030" s="1"/>
    </row>
    <row r="9031" spans="10:10" x14ac:dyDescent="0.25">
      <c r="J9031" s="1"/>
    </row>
    <row r="9032" spans="10:10" x14ac:dyDescent="0.25">
      <c r="J9032" s="1"/>
    </row>
    <row r="9033" spans="10:10" x14ac:dyDescent="0.25">
      <c r="J9033" s="1"/>
    </row>
    <row r="9034" spans="10:10" x14ac:dyDescent="0.25">
      <c r="J9034" s="1"/>
    </row>
    <row r="9035" spans="10:10" x14ac:dyDescent="0.25">
      <c r="J9035" s="1"/>
    </row>
    <row r="9036" spans="10:10" x14ac:dyDescent="0.25">
      <c r="J9036" s="1"/>
    </row>
    <row r="9037" spans="10:10" x14ac:dyDescent="0.25">
      <c r="J9037" s="1"/>
    </row>
    <row r="9038" spans="10:10" x14ac:dyDescent="0.25">
      <c r="J9038" s="1"/>
    </row>
    <row r="9039" spans="10:10" x14ac:dyDescent="0.25">
      <c r="J9039" s="1"/>
    </row>
    <row r="9040" spans="10:10" x14ac:dyDescent="0.25">
      <c r="J9040" s="1"/>
    </row>
    <row r="9041" spans="10:10" x14ac:dyDescent="0.25">
      <c r="J9041" s="1"/>
    </row>
    <row r="9042" spans="10:10" x14ac:dyDescent="0.25">
      <c r="J9042" s="1"/>
    </row>
    <row r="9043" spans="10:10" x14ac:dyDescent="0.25">
      <c r="J9043" s="1"/>
    </row>
    <row r="9044" spans="10:10" x14ac:dyDescent="0.25">
      <c r="J9044" s="1"/>
    </row>
    <row r="9045" spans="10:10" x14ac:dyDescent="0.25">
      <c r="J9045" s="1"/>
    </row>
    <row r="9046" spans="10:10" x14ac:dyDescent="0.25">
      <c r="J9046" s="1"/>
    </row>
    <row r="9047" spans="10:10" x14ac:dyDescent="0.25">
      <c r="J9047" s="1"/>
    </row>
    <row r="9048" spans="10:10" x14ac:dyDescent="0.25">
      <c r="J9048" s="1"/>
    </row>
    <row r="9049" spans="10:10" x14ac:dyDescent="0.25">
      <c r="J9049" s="1"/>
    </row>
    <row r="9050" spans="10:10" x14ac:dyDescent="0.25">
      <c r="J9050" s="1"/>
    </row>
    <row r="9051" spans="10:10" x14ac:dyDescent="0.25">
      <c r="J9051" s="1"/>
    </row>
    <row r="9052" spans="10:10" x14ac:dyDescent="0.25">
      <c r="J9052" s="1"/>
    </row>
    <row r="9053" spans="10:10" x14ac:dyDescent="0.25">
      <c r="J9053" s="1"/>
    </row>
    <row r="9054" spans="10:10" x14ac:dyDescent="0.25">
      <c r="J9054" s="1"/>
    </row>
    <row r="9055" spans="10:10" x14ac:dyDescent="0.25">
      <c r="J9055" s="1"/>
    </row>
    <row r="9056" spans="10:10" x14ac:dyDescent="0.25">
      <c r="J9056" s="1"/>
    </row>
    <row r="9057" spans="10:10" x14ac:dyDescent="0.25">
      <c r="J9057" s="1"/>
    </row>
    <row r="9058" spans="10:10" x14ac:dyDescent="0.25">
      <c r="J9058" s="1"/>
    </row>
    <row r="9059" spans="10:10" x14ac:dyDescent="0.25">
      <c r="J9059" s="1"/>
    </row>
    <row r="9060" spans="10:10" x14ac:dyDescent="0.25">
      <c r="J9060" s="1"/>
    </row>
    <row r="9061" spans="10:10" x14ac:dyDescent="0.25">
      <c r="J9061" s="1"/>
    </row>
    <row r="9062" spans="10:10" x14ac:dyDescent="0.25">
      <c r="J9062" s="1"/>
    </row>
    <row r="9063" spans="10:10" x14ac:dyDescent="0.25">
      <c r="J9063" s="1"/>
    </row>
    <row r="9064" spans="10:10" x14ac:dyDescent="0.25">
      <c r="J9064" s="1"/>
    </row>
    <row r="9065" spans="10:10" x14ac:dyDescent="0.25">
      <c r="J9065" s="1"/>
    </row>
    <row r="9066" spans="10:10" x14ac:dyDescent="0.25">
      <c r="J9066" s="1"/>
    </row>
    <row r="9067" spans="10:10" x14ac:dyDescent="0.25">
      <c r="J9067" s="1"/>
    </row>
    <row r="9068" spans="10:10" x14ac:dyDescent="0.25">
      <c r="J9068" s="1"/>
    </row>
    <row r="9069" spans="10:10" x14ac:dyDescent="0.25">
      <c r="J9069" s="1"/>
    </row>
    <row r="9070" spans="10:10" x14ac:dyDescent="0.25">
      <c r="J9070" s="1"/>
    </row>
    <row r="9071" spans="10:10" x14ac:dyDescent="0.25">
      <c r="J9071" s="1"/>
    </row>
    <row r="9072" spans="10:10" x14ac:dyDescent="0.25">
      <c r="J9072" s="1"/>
    </row>
    <row r="9073" spans="10:10" x14ac:dyDescent="0.25">
      <c r="J9073" s="1"/>
    </row>
    <row r="9074" spans="10:10" x14ac:dyDescent="0.25">
      <c r="J9074" s="1"/>
    </row>
    <row r="9075" spans="10:10" x14ac:dyDescent="0.25">
      <c r="J9075" s="1"/>
    </row>
    <row r="9076" spans="10:10" x14ac:dyDescent="0.25">
      <c r="J9076" s="1"/>
    </row>
    <row r="9077" spans="10:10" x14ac:dyDescent="0.25">
      <c r="J9077" s="1"/>
    </row>
    <row r="9078" spans="10:10" x14ac:dyDescent="0.25">
      <c r="J9078" s="1"/>
    </row>
    <row r="9079" spans="10:10" x14ac:dyDescent="0.25">
      <c r="J9079" s="1"/>
    </row>
    <row r="9080" spans="10:10" x14ac:dyDescent="0.25">
      <c r="J9080" s="1"/>
    </row>
    <row r="9081" spans="10:10" x14ac:dyDescent="0.25">
      <c r="J9081" s="1"/>
    </row>
    <row r="9082" spans="10:10" x14ac:dyDescent="0.25">
      <c r="J9082" s="1"/>
    </row>
    <row r="9083" spans="10:10" x14ac:dyDescent="0.25">
      <c r="J9083" s="1"/>
    </row>
    <row r="9084" spans="10:10" x14ac:dyDescent="0.25">
      <c r="J9084" s="1"/>
    </row>
    <row r="9085" spans="10:10" x14ac:dyDescent="0.25">
      <c r="J9085" s="1"/>
    </row>
    <row r="9086" spans="10:10" x14ac:dyDescent="0.25">
      <c r="J9086" s="1"/>
    </row>
    <row r="9087" spans="10:10" x14ac:dyDescent="0.25">
      <c r="J9087" s="1"/>
    </row>
    <row r="9088" spans="10:10" x14ac:dyDescent="0.25">
      <c r="J9088" s="1"/>
    </row>
    <row r="9089" spans="10:10" x14ac:dyDescent="0.25">
      <c r="J9089" s="1"/>
    </row>
    <row r="9090" spans="10:10" x14ac:dyDescent="0.25">
      <c r="J9090" s="1"/>
    </row>
    <row r="9091" spans="10:10" x14ac:dyDescent="0.25">
      <c r="J9091" s="1"/>
    </row>
    <row r="9092" spans="10:10" x14ac:dyDescent="0.25">
      <c r="J9092" s="1"/>
    </row>
    <row r="9093" spans="10:10" x14ac:dyDescent="0.25">
      <c r="J9093" s="1"/>
    </row>
    <row r="9094" spans="10:10" x14ac:dyDescent="0.25">
      <c r="J9094" s="1"/>
    </row>
    <row r="9095" spans="10:10" x14ac:dyDescent="0.25">
      <c r="J9095" s="1"/>
    </row>
    <row r="9096" spans="10:10" x14ac:dyDescent="0.25">
      <c r="J9096" s="1"/>
    </row>
    <row r="9097" spans="10:10" x14ac:dyDescent="0.25">
      <c r="J9097" s="1"/>
    </row>
    <row r="9098" spans="10:10" x14ac:dyDescent="0.25">
      <c r="J9098" s="1"/>
    </row>
    <row r="9099" spans="10:10" x14ac:dyDescent="0.25">
      <c r="J9099" s="1"/>
    </row>
    <row r="9100" spans="10:10" x14ac:dyDescent="0.25">
      <c r="J9100" s="1"/>
    </row>
    <row r="9101" spans="10:10" x14ac:dyDescent="0.25">
      <c r="J9101" s="1"/>
    </row>
    <row r="9102" spans="10:10" x14ac:dyDescent="0.25">
      <c r="J9102" s="1"/>
    </row>
    <row r="9103" spans="10:10" x14ac:dyDescent="0.25">
      <c r="J9103" s="1"/>
    </row>
    <row r="9104" spans="10:10" x14ac:dyDescent="0.25">
      <c r="J9104" s="1"/>
    </row>
    <row r="9105" spans="10:10" x14ac:dyDescent="0.25">
      <c r="J9105" s="1"/>
    </row>
    <row r="9106" spans="10:10" x14ac:dyDescent="0.25">
      <c r="J9106" s="1"/>
    </row>
    <row r="9107" spans="10:10" x14ac:dyDescent="0.25">
      <c r="J9107" s="1"/>
    </row>
    <row r="9108" spans="10:10" x14ac:dyDescent="0.25">
      <c r="J9108" s="1"/>
    </row>
    <row r="9109" spans="10:10" x14ac:dyDescent="0.25">
      <c r="J9109" s="1"/>
    </row>
    <row r="9110" spans="10:10" x14ac:dyDescent="0.25">
      <c r="J9110" s="1"/>
    </row>
    <row r="9111" spans="10:10" x14ac:dyDescent="0.25">
      <c r="J9111" s="1"/>
    </row>
    <row r="9112" spans="10:10" x14ac:dyDescent="0.25">
      <c r="J9112" s="1"/>
    </row>
    <row r="9113" spans="10:10" x14ac:dyDescent="0.25">
      <c r="J9113" s="1"/>
    </row>
    <row r="9114" spans="10:10" x14ac:dyDescent="0.25">
      <c r="J9114" s="1"/>
    </row>
    <row r="9115" spans="10:10" x14ac:dyDescent="0.25">
      <c r="J9115" s="1"/>
    </row>
    <row r="9116" spans="10:10" x14ac:dyDescent="0.25">
      <c r="J9116" s="1"/>
    </row>
    <row r="9117" spans="10:10" x14ac:dyDescent="0.25">
      <c r="J9117" s="1"/>
    </row>
    <row r="9118" spans="10:10" x14ac:dyDescent="0.25">
      <c r="J9118" s="1"/>
    </row>
    <row r="9119" spans="10:10" x14ac:dyDescent="0.25">
      <c r="J9119" s="1"/>
    </row>
    <row r="9120" spans="10:10" x14ac:dyDescent="0.25">
      <c r="J9120" s="1"/>
    </row>
    <row r="9121" spans="10:10" x14ac:dyDescent="0.25">
      <c r="J9121" s="1"/>
    </row>
    <row r="9122" spans="10:10" x14ac:dyDescent="0.25">
      <c r="J9122" s="1"/>
    </row>
    <row r="9123" spans="10:10" x14ac:dyDescent="0.25">
      <c r="J9123" s="1"/>
    </row>
    <row r="9124" spans="10:10" x14ac:dyDescent="0.25">
      <c r="J9124" s="1"/>
    </row>
    <row r="9125" spans="10:10" x14ac:dyDescent="0.25">
      <c r="J9125" s="1"/>
    </row>
    <row r="9126" spans="10:10" x14ac:dyDescent="0.25">
      <c r="J9126" s="1"/>
    </row>
    <row r="9127" spans="10:10" x14ac:dyDescent="0.25">
      <c r="J9127" s="1"/>
    </row>
    <row r="9128" spans="10:10" x14ac:dyDescent="0.25">
      <c r="J9128" s="1"/>
    </row>
    <row r="9129" spans="10:10" x14ac:dyDescent="0.25">
      <c r="J9129" s="1"/>
    </row>
    <row r="9130" spans="10:10" x14ac:dyDescent="0.25">
      <c r="J9130" s="1"/>
    </row>
    <row r="9131" spans="10:10" x14ac:dyDescent="0.25">
      <c r="J9131" s="1"/>
    </row>
    <row r="9132" spans="10:10" x14ac:dyDescent="0.25">
      <c r="J9132" s="1"/>
    </row>
    <row r="9133" spans="10:10" x14ac:dyDescent="0.25">
      <c r="J9133" s="1"/>
    </row>
    <row r="9134" spans="10:10" x14ac:dyDescent="0.25">
      <c r="J9134" s="1"/>
    </row>
    <row r="9135" spans="10:10" x14ac:dyDescent="0.25">
      <c r="J9135" s="1"/>
    </row>
    <row r="9136" spans="10:10" x14ac:dyDescent="0.25">
      <c r="J9136" s="1"/>
    </row>
    <row r="9137" spans="10:10" x14ac:dyDescent="0.25">
      <c r="J9137" s="1"/>
    </row>
    <row r="9138" spans="10:10" x14ac:dyDescent="0.25">
      <c r="J9138" s="1"/>
    </row>
    <row r="9139" spans="10:10" x14ac:dyDescent="0.25">
      <c r="J9139" s="1"/>
    </row>
    <row r="9140" spans="10:10" x14ac:dyDescent="0.25">
      <c r="J9140" s="1"/>
    </row>
    <row r="9141" spans="10:10" x14ac:dyDescent="0.25">
      <c r="J9141" s="1"/>
    </row>
    <row r="9142" spans="10:10" x14ac:dyDescent="0.25">
      <c r="J9142" s="1"/>
    </row>
    <row r="9143" spans="10:10" x14ac:dyDescent="0.25">
      <c r="J9143" s="1"/>
    </row>
    <row r="9144" spans="10:10" x14ac:dyDescent="0.25">
      <c r="J9144" s="1"/>
    </row>
    <row r="9145" spans="10:10" x14ac:dyDescent="0.25">
      <c r="J9145" s="1"/>
    </row>
    <row r="9146" spans="10:10" x14ac:dyDescent="0.25">
      <c r="J9146" s="1"/>
    </row>
    <row r="9147" spans="10:10" x14ac:dyDescent="0.25">
      <c r="J9147" s="1"/>
    </row>
    <row r="9148" spans="10:10" x14ac:dyDescent="0.25">
      <c r="J9148" s="1"/>
    </row>
    <row r="9149" spans="10:10" x14ac:dyDescent="0.25">
      <c r="J9149" s="1"/>
    </row>
    <row r="9150" spans="10:10" x14ac:dyDescent="0.25">
      <c r="J9150" s="1"/>
    </row>
    <row r="9151" spans="10:10" x14ac:dyDescent="0.25">
      <c r="J9151" s="1"/>
    </row>
    <row r="9152" spans="10:10" x14ac:dyDescent="0.25">
      <c r="J9152" s="1"/>
    </row>
    <row r="9153" spans="10:10" x14ac:dyDescent="0.25">
      <c r="J9153" s="1"/>
    </row>
    <row r="9154" spans="10:10" x14ac:dyDescent="0.25">
      <c r="J9154" s="1"/>
    </row>
    <row r="9155" spans="10:10" x14ac:dyDescent="0.25">
      <c r="J9155" s="1"/>
    </row>
    <row r="9156" spans="10:10" x14ac:dyDescent="0.25">
      <c r="J9156" s="1"/>
    </row>
    <row r="9157" spans="10:10" x14ac:dyDescent="0.25">
      <c r="J9157" s="1"/>
    </row>
    <row r="9158" spans="10:10" x14ac:dyDescent="0.25">
      <c r="J9158" s="1"/>
    </row>
    <row r="9159" spans="10:10" x14ac:dyDescent="0.25">
      <c r="J9159" s="1"/>
    </row>
    <row r="9160" spans="10:10" x14ac:dyDescent="0.25">
      <c r="J9160" s="1"/>
    </row>
    <row r="9161" spans="10:10" x14ac:dyDescent="0.25">
      <c r="J9161" s="1"/>
    </row>
    <row r="9162" spans="10:10" x14ac:dyDescent="0.25">
      <c r="J9162" s="1"/>
    </row>
    <row r="9163" spans="10:10" x14ac:dyDescent="0.25">
      <c r="J9163" s="1"/>
    </row>
    <row r="9164" spans="10:10" x14ac:dyDescent="0.25">
      <c r="J9164" s="1"/>
    </row>
    <row r="9165" spans="10:10" x14ac:dyDescent="0.25">
      <c r="J9165" s="1"/>
    </row>
    <row r="9166" spans="10:10" x14ac:dyDescent="0.25">
      <c r="J9166" s="1"/>
    </row>
    <row r="9167" spans="10:10" x14ac:dyDescent="0.25">
      <c r="J9167" s="1"/>
    </row>
    <row r="9168" spans="10:10" x14ac:dyDescent="0.25">
      <c r="J9168" s="1"/>
    </row>
    <row r="9169" spans="10:10" x14ac:dyDescent="0.25">
      <c r="J9169" s="1"/>
    </row>
    <row r="9170" spans="10:10" x14ac:dyDescent="0.25">
      <c r="J9170" s="1"/>
    </row>
    <row r="9171" spans="10:10" x14ac:dyDescent="0.25">
      <c r="J9171" s="1"/>
    </row>
    <row r="9172" spans="10:10" x14ac:dyDescent="0.25">
      <c r="J9172" s="1"/>
    </row>
    <row r="9173" spans="10:10" x14ac:dyDescent="0.25">
      <c r="J9173" s="1"/>
    </row>
    <row r="9174" spans="10:10" x14ac:dyDescent="0.25">
      <c r="J9174" s="1"/>
    </row>
    <row r="9175" spans="10:10" x14ac:dyDescent="0.25">
      <c r="J9175" s="1"/>
    </row>
    <row r="9176" spans="10:10" x14ac:dyDescent="0.25">
      <c r="J9176" s="1"/>
    </row>
    <row r="9177" spans="10:10" x14ac:dyDescent="0.25">
      <c r="J9177" s="1"/>
    </row>
    <row r="9178" spans="10:10" x14ac:dyDescent="0.25">
      <c r="J9178" s="1"/>
    </row>
    <row r="9179" spans="10:10" x14ac:dyDescent="0.25">
      <c r="J9179" s="1"/>
    </row>
    <row r="9180" spans="10:10" x14ac:dyDescent="0.25">
      <c r="J9180" s="1"/>
    </row>
    <row r="9181" spans="10:10" x14ac:dyDescent="0.25">
      <c r="J9181" s="1"/>
    </row>
    <row r="9182" spans="10:10" x14ac:dyDescent="0.25">
      <c r="J9182" s="1"/>
    </row>
    <row r="9183" spans="10:10" x14ac:dyDescent="0.25">
      <c r="J9183" s="1"/>
    </row>
    <row r="9184" spans="10:10" x14ac:dyDescent="0.25">
      <c r="J9184" s="1"/>
    </row>
    <row r="9185" spans="10:10" x14ac:dyDescent="0.25">
      <c r="J9185" s="1"/>
    </row>
    <row r="9186" spans="10:10" x14ac:dyDescent="0.25">
      <c r="J9186" s="1"/>
    </row>
    <row r="9187" spans="10:10" x14ac:dyDescent="0.25">
      <c r="J9187" s="1"/>
    </row>
    <row r="9188" spans="10:10" x14ac:dyDescent="0.25">
      <c r="J9188" s="1"/>
    </row>
    <row r="9189" spans="10:10" x14ac:dyDescent="0.25">
      <c r="J9189" s="1"/>
    </row>
    <row r="9190" spans="10:10" x14ac:dyDescent="0.25">
      <c r="J9190" s="1"/>
    </row>
    <row r="9191" spans="10:10" x14ac:dyDescent="0.25">
      <c r="J9191" s="1"/>
    </row>
    <row r="9192" spans="10:10" x14ac:dyDescent="0.25">
      <c r="J9192" s="1"/>
    </row>
    <row r="9193" spans="10:10" x14ac:dyDescent="0.25">
      <c r="J9193" s="1"/>
    </row>
    <row r="9194" spans="10:10" x14ac:dyDescent="0.25">
      <c r="J9194" s="1"/>
    </row>
    <row r="9195" spans="10:10" x14ac:dyDescent="0.25">
      <c r="J9195" s="1"/>
    </row>
    <row r="9196" spans="10:10" x14ac:dyDescent="0.25">
      <c r="J9196" s="1"/>
    </row>
    <row r="9197" spans="10:10" x14ac:dyDescent="0.25">
      <c r="J9197" s="1"/>
    </row>
    <row r="9198" spans="10:10" x14ac:dyDescent="0.25">
      <c r="J9198" s="1"/>
    </row>
    <row r="9199" spans="10:10" x14ac:dyDescent="0.25">
      <c r="J9199" s="1"/>
    </row>
    <row r="9200" spans="10:10" x14ac:dyDescent="0.25">
      <c r="J9200" s="1"/>
    </row>
    <row r="9201" spans="10:10" x14ac:dyDescent="0.25">
      <c r="J9201" s="1"/>
    </row>
    <row r="9202" spans="10:10" x14ac:dyDescent="0.25">
      <c r="J9202" s="1"/>
    </row>
    <row r="9203" spans="10:10" x14ac:dyDescent="0.25">
      <c r="J9203" s="1"/>
    </row>
    <row r="9204" spans="10:10" x14ac:dyDescent="0.25">
      <c r="J9204" s="1"/>
    </row>
    <row r="9205" spans="10:10" x14ac:dyDescent="0.25">
      <c r="J9205" s="1"/>
    </row>
    <row r="9206" spans="10:10" x14ac:dyDescent="0.25">
      <c r="J9206" s="1"/>
    </row>
    <row r="9207" spans="10:10" x14ac:dyDescent="0.25">
      <c r="J9207" s="1"/>
    </row>
    <row r="9208" spans="10:10" x14ac:dyDescent="0.25">
      <c r="J9208" s="1"/>
    </row>
    <row r="9209" spans="10:10" x14ac:dyDescent="0.25">
      <c r="J9209" s="1"/>
    </row>
    <row r="9210" spans="10:10" x14ac:dyDescent="0.25">
      <c r="J9210" s="1"/>
    </row>
    <row r="9211" spans="10:10" x14ac:dyDescent="0.25">
      <c r="J9211" s="1"/>
    </row>
    <row r="9212" spans="10:10" x14ac:dyDescent="0.25">
      <c r="J9212" s="1"/>
    </row>
    <row r="9213" spans="10:10" x14ac:dyDescent="0.25">
      <c r="J9213" s="1"/>
    </row>
    <row r="9214" spans="10:10" x14ac:dyDescent="0.25">
      <c r="J9214" s="1"/>
    </row>
    <row r="9215" spans="10:10" x14ac:dyDescent="0.25">
      <c r="J9215" s="1"/>
    </row>
    <row r="9216" spans="10:10" x14ac:dyDescent="0.25">
      <c r="J9216" s="1"/>
    </row>
    <row r="9217" spans="10:10" x14ac:dyDescent="0.25">
      <c r="J9217" s="1"/>
    </row>
    <row r="9218" spans="10:10" x14ac:dyDescent="0.25">
      <c r="J9218" s="1"/>
    </row>
    <row r="9219" spans="10:10" x14ac:dyDescent="0.25">
      <c r="J9219" s="1"/>
    </row>
    <row r="9220" spans="10:10" x14ac:dyDescent="0.25">
      <c r="J9220" s="1"/>
    </row>
    <row r="9221" spans="10:10" x14ac:dyDescent="0.25">
      <c r="J9221" s="1"/>
    </row>
    <row r="9222" spans="10:10" x14ac:dyDescent="0.25">
      <c r="J9222" s="1"/>
    </row>
    <row r="9223" spans="10:10" x14ac:dyDescent="0.25">
      <c r="J9223" s="1"/>
    </row>
    <row r="9224" spans="10:10" x14ac:dyDescent="0.25">
      <c r="J9224" s="1"/>
    </row>
    <row r="9225" spans="10:10" x14ac:dyDescent="0.25">
      <c r="J9225" s="1"/>
    </row>
    <row r="9226" spans="10:10" x14ac:dyDescent="0.25">
      <c r="J9226" s="1"/>
    </row>
    <row r="9227" spans="10:10" x14ac:dyDescent="0.25">
      <c r="J9227" s="1"/>
    </row>
    <row r="9228" spans="10:10" x14ac:dyDescent="0.25">
      <c r="J9228" s="1"/>
    </row>
    <row r="9229" spans="10:10" x14ac:dyDescent="0.25">
      <c r="J9229" s="1"/>
    </row>
    <row r="9230" spans="10:10" x14ac:dyDescent="0.25">
      <c r="J9230" s="1"/>
    </row>
    <row r="9231" spans="10:10" x14ac:dyDescent="0.25">
      <c r="J9231" s="1"/>
    </row>
    <row r="9232" spans="10:10" x14ac:dyDescent="0.25">
      <c r="J9232" s="1"/>
    </row>
    <row r="9233" spans="10:10" x14ac:dyDescent="0.25">
      <c r="J9233" s="1"/>
    </row>
    <row r="9234" spans="10:10" x14ac:dyDescent="0.25">
      <c r="J9234" s="1"/>
    </row>
    <row r="9235" spans="10:10" x14ac:dyDescent="0.25">
      <c r="J9235" s="1"/>
    </row>
    <row r="9236" spans="10:10" x14ac:dyDescent="0.25">
      <c r="J9236" s="1"/>
    </row>
    <row r="9237" spans="10:10" x14ac:dyDescent="0.25">
      <c r="J9237" s="1"/>
    </row>
    <row r="9238" spans="10:10" x14ac:dyDescent="0.25">
      <c r="J9238" s="1"/>
    </row>
    <row r="9239" spans="10:10" x14ac:dyDescent="0.25">
      <c r="J9239" s="1"/>
    </row>
    <row r="9240" spans="10:10" x14ac:dyDescent="0.25">
      <c r="J9240" s="1"/>
    </row>
    <row r="9241" spans="10:10" x14ac:dyDescent="0.25">
      <c r="J9241" s="1"/>
    </row>
    <row r="9242" spans="10:10" x14ac:dyDescent="0.25">
      <c r="J9242" s="1"/>
    </row>
    <row r="9243" spans="10:10" x14ac:dyDescent="0.25">
      <c r="J9243" s="1"/>
    </row>
    <row r="9244" spans="10:10" x14ac:dyDescent="0.25">
      <c r="J9244" s="1"/>
    </row>
    <row r="9245" spans="10:10" x14ac:dyDescent="0.25">
      <c r="J9245" s="1"/>
    </row>
    <row r="9246" spans="10:10" x14ac:dyDescent="0.25">
      <c r="J9246" s="1"/>
    </row>
    <row r="9247" spans="10:10" x14ac:dyDescent="0.25">
      <c r="J9247" s="1"/>
    </row>
    <row r="9248" spans="10:10" x14ac:dyDescent="0.25">
      <c r="J9248" s="1"/>
    </row>
    <row r="9249" spans="10:10" x14ac:dyDescent="0.25">
      <c r="J9249" s="1"/>
    </row>
    <row r="9250" spans="10:10" x14ac:dyDescent="0.25">
      <c r="J9250" s="1"/>
    </row>
    <row r="9251" spans="10:10" x14ac:dyDescent="0.25">
      <c r="J9251" s="1"/>
    </row>
    <row r="9252" spans="10:10" x14ac:dyDescent="0.25">
      <c r="J9252" s="1"/>
    </row>
    <row r="9253" spans="10:10" x14ac:dyDescent="0.25">
      <c r="J9253" s="1"/>
    </row>
    <row r="9254" spans="10:10" x14ac:dyDescent="0.25">
      <c r="J9254" s="1"/>
    </row>
    <row r="9255" spans="10:10" x14ac:dyDescent="0.25">
      <c r="J9255" s="1"/>
    </row>
    <row r="9256" spans="10:10" x14ac:dyDescent="0.25">
      <c r="J9256" s="1"/>
    </row>
    <row r="9257" spans="10:10" x14ac:dyDescent="0.25">
      <c r="J9257" s="1"/>
    </row>
    <row r="9258" spans="10:10" x14ac:dyDescent="0.25">
      <c r="J9258" s="1"/>
    </row>
    <row r="9259" spans="10:10" x14ac:dyDescent="0.25">
      <c r="J9259" s="1"/>
    </row>
    <row r="9260" spans="10:10" x14ac:dyDescent="0.25">
      <c r="J9260" s="1"/>
    </row>
    <row r="9261" spans="10:10" x14ac:dyDescent="0.25">
      <c r="J9261" s="1"/>
    </row>
    <row r="9262" spans="10:10" x14ac:dyDescent="0.25">
      <c r="J9262" s="1"/>
    </row>
    <row r="9263" spans="10:10" x14ac:dyDescent="0.25">
      <c r="J9263" s="1"/>
    </row>
    <row r="9264" spans="10:10" x14ac:dyDescent="0.25">
      <c r="J9264" s="1"/>
    </row>
    <row r="9265" spans="10:10" x14ac:dyDescent="0.25">
      <c r="J9265" s="1"/>
    </row>
    <row r="9266" spans="10:10" x14ac:dyDescent="0.25">
      <c r="J9266" s="1"/>
    </row>
    <row r="9267" spans="10:10" x14ac:dyDescent="0.25">
      <c r="J9267" s="1"/>
    </row>
    <row r="9268" spans="10:10" x14ac:dyDescent="0.25">
      <c r="J9268" s="1"/>
    </row>
    <row r="9269" spans="10:10" x14ac:dyDescent="0.25">
      <c r="J9269" s="1"/>
    </row>
    <row r="9270" spans="10:10" x14ac:dyDescent="0.25">
      <c r="J9270" s="1"/>
    </row>
    <row r="9271" spans="10:10" x14ac:dyDescent="0.25">
      <c r="J9271" s="1"/>
    </row>
    <row r="9272" spans="10:10" x14ac:dyDescent="0.25">
      <c r="J9272" s="1"/>
    </row>
    <row r="9273" spans="10:10" x14ac:dyDescent="0.25">
      <c r="J9273" s="1"/>
    </row>
    <row r="9274" spans="10:10" x14ac:dyDescent="0.25">
      <c r="J9274" s="1"/>
    </row>
    <row r="9275" spans="10:10" x14ac:dyDescent="0.25">
      <c r="J9275" s="1"/>
    </row>
    <row r="9276" spans="10:10" x14ac:dyDescent="0.25">
      <c r="J9276" s="1"/>
    </row>
    <row r="9277" spans="10:10" x14ac:dyDescent="0.25">
      <c r="J9277" s="1"/>
    </row>
    <row r="9278" spans="10:10" x14ac:dyDescent="0.25">
      <c r="J9278" s="1"/>
    </row>
    <row r="9279" spans="10:10" x14ac:dyDescent="0.25">
      <c r="J9279" s="1"/>
    </row>
    <row r="9280" spans="10:10" x14ac:dyDescent="0.25">
      <c r="J9280" s="1"/>
    </row>
    <row r="9281" spans="10:10" x14ac:dyDescent="0.25">
      <c r="J9281" s="1"/>
    </row>
    <row r="9282" spans="10:10" x14ac:dyDescent="0.25">
      <c r="J9282" s="1"/>
    </row>
    <row r="9283" spans="10:10" x14ac:dyDescent="0.25">
      <c r="J9283" s="1"/>
    </row>
    <row r="9284" spans="10:10" x14ac:dyDescent="0.25">
      <c r="J9284" s="1"/>
    </row>
    <row r="9285" spans="10:10" x14ac:dyDescent="0.25">
      <c r="J9285" s="1"/>
    </row>
    <row r="9286" spans="10:10" x14ac:dyDescent="0.25">
      <c r="J9286" s="1"/>
    </row>
    <row r="9287" spans="10:10" x14ac:dyDescent="0.25">
      <c r="J9287" s="1"/>
    </row>
    <row r="9288" spans="10:10" x14ac:dyDescent="0.25">
      <c r="J9288" s="1"/>
    </row>
    <row r="9289" spans="10:10" x14ac:dyDescent="0.25">
      <c r="J9289" s="1"/>
    </row>
    <row r="9290" spans="10:10" x14ac:dyDescent="0.25">
      <c r="J9290" s="1"/>
    </row>
    <row r="9291" spans="10:10" x14ac:dyDescent="0.25">
      <c r="J9291" s="1"/>
    </row>
    <row r="9292" spans="10:10" x14ac:dyDescent="0.25">
      <c r="J9292" s="1"/>
    </row>
    <row r="9293" spans="10:10" x14ac:dyDescent="0.25">
      <c r="J9293" s="1"/>
    </row>
    <row r="9294" spans="10:10" x14ac:dyDescent="0.25">
      <c r="J9294" s="1"/>
    </row>
    <row r="9295" spans="10:10" x14ac:dyDescent="0.25">
      <c r="J9295" s="1"/>
    </row>
    <row r="9296" spans="10:10" x14ac:dyDescent="0.25">
      <c r="J9296" s="1"/>
    </row>
    <row r="9297" spans="10:10" x14ac:dyDescent="0.25">
      <c r="J9297" s="1"/>
    </row>
    <row r="9298" spans="10:10" x14ac:dyDescent="0.25">
      <c r="J9298" s="1"/>
    </row>
    <row r="9299" spans="10:10" x14ac:dyDescent="0.25">
      <c r="J9299" s="1"/>
    </row>
    <row r="9300" spans="10:10" x14ac:dyDescent="0.25">
      <c r="J9300" s="1"/>
    </row>
    <row r="9301" spans="10:10" x14ac:dyDescent="0.25">
      <c r="J9301" s="1"/>
    </row>
    <row r="9302" spans="10:10" x14ac:dyDescent="0.25">
      <c r="J9302" s="1"/>
    </row>
    <row r="9303" spans="10:10" x14ac:dyDescent="0.25">
      <c r="J9303" s="1"/>
    </row>
    <row r="9304" spans="10:10" x14ac:dyDescent="0.25">
      <c r="J9304" s="1"/>
    </row>
    <row r="9305" spans="10:10" x14ac:dyDescent="0.25">
      <c r="J9305" s="1"/>
    </row>
    <row r="9306" spans="10:10" x14ac:dyDescent="0.25">
      <c r="J9306" s="1"/>
    </row>
    <row r="9307" spans="10:10" x14ac:dyDescent="0.25">
      <c r="J9307" s="1"/>
    </row>
    <row r="9308" spans="10:10" x14ac:dyDescent="0.25">
      <c r="J9308" s="1"/>
    </row>
    <row r="9309" spans="10:10" x14ac:dyDescent="0.25">
      <c r="J9309" s="1"/>
    </row>
    <row r="9310" spans="10:10" x14ac:dyDescent="0.25">
      <c r="J9310" s="1"/>
    </row>
    <row r="9311" spans="10:10" x14ac:dyDescent="0.25">
      <c r="J9311" s="1"/>
    </row>
    <row r="9312" spans="10:10" x14ac:dyDescent="0.25">
      <c r="J9312" s="1"/>
    </row>
    <row r="9313" spans="10:10" x14ac:dyDescent="0.25">
      <c r="J9313" s="1"/>
    </row>
    <row r="9314" spans="10:10" x14ac:dyDescent="0.25">
      <c r="J9314" s="1"/>
    </row>
    <row r="9315" spans="10:10" x14ac:dyDescent="0.25">
      <c r="J9315" s="1"/>
    </row>
    <row r="9316" spans="10:10" x14ac:dyDescent="0.25">
      <c r="J9316" s="1"/>
    </row>
    <row r="9317" spans="10:10" x14ac:dyDescent="0.25">
      <c r="J9317" s="1"/>
    </row>
    <row r="9318" spans="10:10" x14ac:dyDescent="0.25">
      <c r="J9318" s="1"/>
    </row>
    <row r="9319" spans="10:10" x14ac:dyDescent="0.25">
      <c r="J9319" s="1"/>
    </row>
    <row r="9320" spans="10:10" x14ac:dyDescent="0.25">
      <c r="J9320" s="1"/>
    </row>
    <row r="9321" spans="10:10" x14ac:dyDescent="0.25">
      <c r="J9321" s="1"/>
    </row>
    <row r="9322" spans="10:10" x14ac:dyDescent="0.25">
      <c r="J9322" s="1"/>
    </row>
    <row r="9323" spans="10:10" x14ac:dyDescent="0.25">
      <c r="J9323" s="1"/>
    </row>
    <row r="9324" spans="10:10" x14ac:dyDescent="0.25">
      <c r="J9324" s="1"/>
    </row>
    <row r="9325" spans="10:10" x14ac:dyDescent="0.25">
      <c r="J9325" s="1"/>
    </row>
    <row r="9326" spans="10:10" x14ac:dyDescent="0.25">
      <c r="J9326" s="1"/>
    </row>
    <row r="9327" spans="10:10" x14ac:dyDescent="0.25">
      <c r="J9327" s="1"/>
    </row>
    <row r="9328" spans="10:10" x14ac:dyDescent="0.25">
      <c r="J9328" s="1"/>
    </row>
    <row r="9329" spans="10:10" x14ac:dyDescent="0.25">
      <c r="J9329" s="1"/>
    </row>
    <row r="9330" spans="10:10" x14ac:dyDescent="0.25">
      <c r="J9330" s="1"/>
    </row>
    <row r="9331" spans="10:10" x14ac:dyDescent="0.25">
      <c r="J9331" s="1"/>
    </row>
    <row r="9332" spans="10:10" x14ac:dyDescent="0.25">
      <c r="J9332" s="1"/>
    </row>
    <row r="9333" spans="10:10" x14ac:dyDescent="0.25">
      <c r="J9333" s="1"/>
    </row>
    <row r="9334" spans="10:10" x14ac:dyDescent="0.25">
      <c r="J9334" s="1"/>
    </row>
    <row r="9335" spans="10:10" x14ac:dyDescent="0.25">
      <c r="J9335" s="1"/>
    </row>
    <row r="9336" spans="10:10" x14ac:dyDescent="0.25">
      <c r="J9336" s="1"/>
    </row>
    <row r="9337" spans="10:10" x14ac:dyDescent="0.25">
      <c r="J9337" s="1"/>
    </row>
    <row r="9338" spans="10:10" x14ac:dyDescent="0.25">
      <c r="J9338" s="1"/>
    </row>
    <row r="9339" spans="10:10" x14ac:dyDescent="0.25">
      <c r="J9339" s="1"/>
    </row>
    <row r="9340" spans="10:10" x14ac:dyDescent="0.25">
      <c r="J9340" s="1"/>
    </row>
    <row r="9341" spans="10:10" x14ac:dyDescent="0.25">
      <c r="J9341" s="1"/>
    </row>
    <row r="9342" spans="10:10" x14ac:dyDescent="0.25">
      <c r="J9342" s="1"/>
    </row>
    <row r="9343" spans="10:10" x14ac:dyDescent="0.25">
      <c r="J9343" s="1"/>
    </row>
    <row r="9344" spans="10:10" x14ac:dyDescent="0.25">
      <c r="J9344" s="1"/>
    </row>
    <row r="9345" spans="10:10" x14ac:dyDescent="0.25">
      <c r="J9345" s="1"/>
    </row>
    <row r="9346" spans="10:10" x14ac:dyDescent="0.25">
      <c r="J9346" s="1"/>
    </row>
    <row r="9347" spans="10:10" x14ac:dyDescent="0.25">
      <c r="J9347" s="1"/>
    </row>
    <row r="9348" spans="10:10" x14ac:dyDescent="0.25">
      <c r="J9348" s="1"/>
    </row>
    <row r="9349" spans="10:10" x14ac:dyDescent="0.25">
      <c r="J9349" s="1"/>
    </row>
    <row r="9350" spans="10:10" x14ac:dyDescent="0.25">
      <c r="J9350" s="1"/>
    </row>
    <row r="9351" spans="10:10" x14ac:dyDescent="0.25">
      <c r="J9351" s="1"/>
    </row>
    <row r="9352" spans="10:10" x14ac:dyDescent="0.25">
      <c r="J9352" s="1"/>
    </row>
    <row r="9353" spans="10:10" x14ac:dyDescent="0.25">
      <c r="J9353" s="1"/>
    </row>
    <row r="9354" spans="10:10" x14ac:dyDescent="0.25">
      <c r="J9354" s="1"/>
    </row>
    <row r="9355" spans="10:10" x14ac:dyDescent="0.25">
      <c r="J9355" s="1"/>
    </row>
    <row r="9356" spans="10:10" x14ac:dyDescent="0.25">
      <c r="J9356" s="1"/>
    </row>
    <row r="9357" spans="10:10" x14ac:dyDescent="0.25">
      <c r="J9357" s="1"/>
    </row>
    <row r="9358" spans="10:10" x14ac:dyDescent="0.25">
      <c r="J9358" s="1"/>
    </row>
    <row r="9359" spans="10:10" x14ac:dyDescent="0.25">
      <c r="J9359" s="1"/>
    </row>
    <row r="9360" spans="10:10" x14ac:dyDescent="0.25">
      <c r="J9360" s="1"/>
    </row>
    <row r="9361" spans="10:10" x14ac:dyDescent="0.25">
      <c r="J9361" s="1"/>
    </row>
    <row r="9362" spans="10:10" x14ac:dyDescent="0.25">
      <c r="J9362" s="1"/>
    </row>
    <row r="9363" spans="10:10" x14ac:dyDescent="0.25">
      <c r="J9363" s="1"/>
    </row>
    <row r="9364" spans="10:10" x14ac:dyDescent="0.25">
      <c r="J9364" s="1"/>
    </row>
    <row r="9365" spans="10:10" x14ac:dyDescent="0.25">
      <c r="J9365" s="1"/>
    </row>
    <row r="9366" spans="10:10" x14ac:dyDescent="0.25">
      <c r="J9366" s="1"/>
    </row>
    <row r="9367" spans="10:10" x14ac:dyDescent="0.25">
      <c r="J9367" s="1"/>
    </row>
    <row r="9368" spans="10:10" x14ac:dyDescent="0.25">
      <c r="J9368" s="1"/>
    </row>
    <row r="9369" spans="10:10" x14ac:dyDescent="0.25">
      <c r="J9369" s="1"/>
    </row>
    <row r="9370" spans="10:10" x14ac:dyDescent="0.25">
      <c r="J9370" s="1"/>
    </row>
    <row r="9371" spans="10:10" x14ac:dyDescent="0.25">
      <c r="J9371" s="1"/>
    </row>
    <row r="9372" spans="10:10" x14ac:dyDescent="0.25">
      <c r="J9372" s="1"/>
    </row>
    <row r="9373" spans="10:10" x14ac:dyDescent="0.25">
      <c r="J9373" s="1"/>
    </row>
    <row r="9374" spans="10:10" x14ac:dyDescent="0.25">
      <c r="J9374" s="1"/>
    </row>
    <row r="9375" spans="10:10" x14ac:dyDescent="0.25">
      <c r="J9375" s="1"/>
    </row>
    <row r="9376" spans="10:10" x14ac:dyDescent="0.25">
      <c r="J9376" s="1"/>
    </row>
    <row r="9377" spans="10:10" x14ac:dyDescent="0.25">
      <c r="J9377" s="1"/>
    </row>
    <row r="9378" spans="10:10" x14ac:dyDescent="0.25">
      <c r="J9378" s="1"/>
    </row>
    <row r="9379" spans="10:10" x14ac:dyDescent="0.25">
      <c r="J9379" s="1"/>
    </row>
    <row r="9380" spans="10:10" x14ac:dyDescent="0.25">
      <c r="J9380" s="1"/>
    </row>
    <row r="9381" spans="10:10" x14ac:dyDescent="0.25">
      <c r="J9381" s="1"/>
    </row>
    <row r="9382" spans="10:10" x14ac:dyDescent="0.25">
      <c r="J9382" s="1"/>
    </row>
    <row r="9383" spans="10:10" x14ac:dyDescent="0.25">
      <c r="J9383" s="1"/>
    </row>
    <row r="9384" spans="10:10" x14ac:dyDescent="0.25">
      <c r="J9384" s="1"/>
    </row>
    <row r="9385" spans="10:10" x14ac:dyDescent="0.25">
      <c r="J9385" s="1"/>
    </row>
    <row r="9386" spans="10:10" x14ac:dyDescent="0.25">
      <c r="J9386" s="1"/>
    </row>
    <row r="9387" spans="10:10" x14ac:dyDescent="0.25">
      <c r="J9387" s="1"/>
    </row>
    <row r="9388" spans="10:10" x14ac:dyDescent="0.25">
      <c r="J9388" s="1"/>
    </row>
    <row r="9389" spans="10:10" x14ac:dyDescent="0.25">
      <c r="J9389" s="1"/>
    </row>
    <row r="9390" spans="10:10" x14ac:dyDescent="0.25">
      <c r="J9390" s="1"/>
    </row>
    <row r="9391" spans="10:10" x14ac:dyDescent="0.25">
      <c r="J9391" s="1"/>
    </row>
    <row r="9392" spans="10:10" x14ac:dyDescent="0.25">
      <c r="J9392" s="1"/>
    </row>
    <row r="9393" spans="10:10" x14ac:dyDescent="0.25">
      <c r="J9393" s="1"/>
    </row>
    <row r="9394" spans="10:10" x14ac:dyDescent="0.25">
      <c r="J9394" s="1"/>
    </row>
    <row r="9395" spans="10:10" x14ac:dyDescent="0.25">
      <c r="J9395" s="1"/>
    </row>
    <row r="9396" spans="10:10" x14ac:dyDescent="0.25">
      <c r="J9396" s="1"/>
    </row>
    <row r="9397" spans="10:10" x14ac:dyDescent="0.25">
      <c r="J9397" s="1"/>
    </row>
    <row r="9398" spans="10:10" x14ac:dyDescent="0.25">
      <c r="J9398" s="1"/>
    </row>
    <row r="9399" spans="10:10" x14ac:dyDescent="0.25">
      <c r="J9399" s="1"/>
    </row>
    <row r="9400" spans="10:10" x14ac:dyDescent="0.25">
      <c r="J9400" s="1"/>
    </row>
    <row r="9401" spans="10:10" x14ac:dyDescent="0.25">
      <c r="J9401" s="1"/>
    </row>
    <row r="9402" spans="10:10" x14ac:dyDescent="0.25">
      <c r="J9402" s="1"/>
    </row>
    <row r="9403" spans="10:10" x14ac:dyDescent="0.25">
      <c r="J9403" s="1"/>
    </row>
    <row r="9404" spans="10:10" x14ac:dyDescent="0.25">
      <c r="J9404" s="1"/>
    </row>
    <row r="9405" spans="10:10" x14ac:dyDescent="0.25">
      <c r="J9405" s="1"/>
    </row>
    <row r="9406" spans="10:10" x14ac:dyDescent="0.25">
      <c r="J9406" s="1"/>
    </row>
    <row r="9407" spans="10:10" x14ac:dyDescent="0.25">
      <c r="J9407" s="1"/>
    </row>
    <row r="9408" spans="10:10" x14ac:dyDescent="0.25">
      <c r="J9408" s="1"/>
    </row>
    <row r="9409" spans="10:10" x14ac:dyDescent="0.25">
      <c r="J9409" s="1"/>
    </row>
    <row r="9410" spans="10:10" x14ac:dyDescent="0.25">
      <c r="J9410" s="1"/>
    </row>
    <row r="9411" spans="10:10" x14ac:dyDescent="0.25">
      <c r="J9411" s="1"/>
    </row>
    <row r="9412" spans="10:10" x14ac:dyDescent="0.25">
      <c r="J9412" s="1"/>
    </row>
    <row r="9413" spans="10:10" x14ac:dyDescent="0.25">
      <c r="J9413" s="1"/>
    </row>
    <row r="9414" spans="10:10" x14ac:dyDescent="0.25">
      <c r="J9414" s="1"/>
    </row>
    <row r="9415" spans="10:10" x14ac:dyDescent="0.25">
      <c r="J9415" s="1"/>
    </row>
    <row r="9416" spans="10:10" x14ac:dyDescent="0.25">
      <c r="J9416" s="1"/>
    </row>
    <row r="9417" spans="10:10" x14ac:dyDescent="0.25">
      <c r="J9417" s="1"/>
    </row>
    <row r="9418" spans="10:10" x14ac:dyDescent="0.25">
      <c r="J9418" s="1"/>
    </row>
    <row r="9419" spans="10:10" x14ac:dyDescent="0.25">
      <c r="J9419" s="1"/>
    </row>
    <row r="9420" spans="10:10" x14ac:dyDescent="0.25">
      <c r="J9420" s="1"/>
    </row>
    <row r="9421" spans="10:10" x14ac:dyDescent="0.25">
      <c r="J9421" s="1"/>
    </row>
    <row r="9422" spans="10:10" x14ac:dyDescent="0.25">
      <c r="J9422" s="1"/>
    </row>
    <row r="9423" spans="10:10" x14ac:dyDescent="0.25">
      <c r="J9423" s="1"/>
    </row>
    <row r="9424" spans="10:10" x14ac:dyDescent="0.25">
      <c r="J9424" s="1"/>
    </row>
    <row r="9425" spans="10:10" x14ac:dyDescent="0.25">
      <c r="J9425" s="1"/>
    </row>
    <row r="9426" spans="10:10" x14ac:dyDescent="0.25">
      <c r="J9426" s="1"/>
    </row>
    <row r="9427" spans="10:10" x14ac:dyDescent="0.25">
      <c r="J9427" s="1"/>
    </row>
    <row r="9428" spans="10:10" x14ac:dyDescent="0.25">
      <c r="J9428" s="1"/>
    </row>
    <row r="9429" spans="10:10" x14ac:dyDescent="0.25">
      <c r="J9429" s="1"/>
    </row>
    <row r="9430" spans="10:10" x14ac:dyDescent="0.25">
      <c r="J9430" s="1"/>
    </row>
    <row r="9431" spans="10:10" x14ac:dyDescent="0.25">
      <c r="J9431" s="1"/>
    </row>
    <row r="9432" spans="10:10" x14ac:dyDescent="0.25">
      <c r="J9432" s="1"/>
    </row>
    <row r="9433" spans="10:10" x14ac:dyDescent="0.25">
      <c r="J9433" s="1"/>
    </row>
    <row r="9434" spans="10:10" x14ac:dyDescent="0.25">
      <c r="J9434" s="1"/>
    </row>
    <row r="9435" spans="10:10" x14ac:dyDescent="0.25">
      <c r="J9435" s="1"/>
    </row>
    <row r="9436" spans="10:10" x14ac:dyDescent="0.25">
      <c r="J9436" s="1"/>
    </row>
    <row r="9437" spans="10:10" x14ac:dyDescent="0.25">
      <c r="J9437" s="1"/>
    </row>
    <row r="9438" spans="10:10" x14ac:dyDescent="0.25">
      <c r="J9438" s="1"/>
    </row>
    <row r="9439" spans="10:10" x14ac:dyDescent="0.25">
      <c r="J9439" s="1"/>
    </row>
    <row r="9440" spans="10:10" x14ac:dyDescent="0.25">
      <c r="J9440" s="1"/>
    </row>
    <row r="9441" spans="10:10" x14ac:dyDescent="0.25">
      <c r="J9441" s="1"/>
    </row>
    <row r="9442" spans="10:10" x14ac:dyDescent="0.25">
      <c r="J9442" s="1"/>
    </row>
    <row r="9443" spans="10:10" x14ac:dyDescent="0.25">
      <c r="J9443" s="1"/>
    </row>
    <row r="9444" spans="10:10" x14ac:dyDescent="0.25">
      <c r="J9444" s="1"/>
    </row>
    <row r="9445" spans="10:10" x14ac:dyDescent="0.25">
      <c r="J9445" s="1"/>
    </row>
    <row r="9446" spans="10:10" x14ac:dyDescent="0.25">
      <c r="J9446" s="1"/>
    </row>
    <row r="9447" spans="10:10" x14ac:dyDescent="0.25">
      <c r="J9447" s="1"/>
    </row>
    <row r="9448" spans="10:10" x14ac:dyDescent="0.25">
      <c r="J9448" s="1"/>
    </row>
    <row r="9449" spans="10:10" x14ac:dyDescent="0.25">
      <c r="J9449" s="1"/>
    </row>
    <row r="9450" spans="10:10" x14ac:dyDescent="0.25">
      <c r="J9450" s="1"/>
    </row>
    <row r="9451" spans="10:10" x14ac:dyDescent="0.25">
      <c r="J9451" s="1"/>
    </row>
    <row r="9452" spans="10:10" x14ac:dyDescent="0.25">
      <c r="J9452" s="1"/>
    </row>
    <row r="9453" spans="10:10" x14ac:dyDescent="0.25">
      <c r="J9453" s="1"/>
    </row>
    <row r="9454" spans="10:10" x14ac:dyDescent="0.25">
      <c r="J9454" s="1"/>
    </row>
    <row r="9455" spans="10:10" x14ac:dyDescent="0.25">
      <c r="J9455" s="1"/>
    </row>
    <row r="9456" spans="10:10" x14ac:dyDescent="0.25">
      <c r="J9456" s="1"/>
    </row>
    <row r="9457" spans="10:10" x14ac:dyDescent="0.25">
      <c r="J9457" s="1"/>
    </row>
    <row r="9458" spans="10:10" x14ac:dyDescent="0.25">
      <c r="J9458" s="1"/>
    </row>
    <row r="9459" spans="10:10" x14ac:dyDescent="0.25">
      <c r="J9459" s="1"/>
    </row>
    <row r="9460" spans="10:10" x14ac:dyDescent="0.25">
      <c r="J9460" s="1"/>
    </row>
    <row r="9461" spans="10:10" x14ac:dyDescent="0.25">
      <c r="J9461" s="1"/>
    </row>
    <row r="9462" spans="10:10" x14ac:dyDescent="0.25">
      <c r="J9462" s="1"/>
    </row>
    <row r="9463" spans="10:10" x14ac:dyDescent="0.25">
      <c r="J9463" s="1"/>
    </row>
    <row r="9464" spans="10:10" x14ac:dyDescent="0.25">
      <c r="J9464" s="1"/>
    </row>
    <row r="9465" spans="10:10" x14ac:dyDescent="0.25">
      <c r="J9465" s="1"/>
    </row>
    <row r="9466" spans="10:10" x14ac:dyDescent="0.25">
      <c r="J9466" s="1"/>
    </row>
    <row r="9467" spans="10:10" x14ac:dyDescent="0.25">
      <c r="J9467" s="1"/>
    </row>
    <row r="9468" spans="10:10" x14ac:dyDescent="0.25">
      <c r="J9468" s="1"/>
    </row>
    <row r="9469" spans="10:10" x14ac:dyDescent="0.25">
      <c r="J9469" s="1"/>
    </row>
    <row r="9470" spans="10:10" x14ac:dyDescent="0.25">
      <c r="J9470" s="1"/>
    </row>
    <row r="9471" spans="10:10" x14ac:dyDescent="0.25">
      <c r="J9471" s="1"/>
    </row>
    <row r="9472" spans="10:10" x14ac:dyDescent="0.25">
      <c r="J9472" s="1"/>
    </row>
    <row r="9473" spans="10:10" x14ac:dyDescent="0.25">
      <c r="J9473" s="1"/>
    </row>
    <row r="9474" spans="10:10" x14ac:dyDescent="0.25">
      <c r="J9474" s="1"/>
    </row>
    <row r="9475" spans="10:10" x14ac:dyDescent="0.25">
      <c r="J9475" s="1"/>
    </row>
    <row r="9476" spans="10:10" x14ac:dyDescent="0.25">
      <c r="J9476" s="1"/>
    </row>
    <row r="9477" spans="10:10" x14ac:dyDescent="0.25">
      <c r="J9477" s="1"/>
    </row>
    <row r="9478" spans="10:10" x14ac:dyDescent="0.25">
      <c r="J9478" s="1"/>
    </row>
    <row r="9479" spans="10:10" x14ac:dyDescent="0.25">
      <c r="J9479" s="1"/>
    </row>
    <row r="9480" spans="10:10" x14ac:dyDescent="0.25">
      <c r="J9480" s="1"/>
    </row>
    <row r="9481" spans="10:10" x14ac:dyDescent="0.25">
      <c r="J9481" s="1"/>
    </row>
    <row r="9482" spans="10:10" x14ac:dyDescent="0.25">
      <c r="J9482" s="1"/>
    </row>
    <row r="9483" spans="10:10" x14ac:dyDescent="0.25">
      <c r="J9483" s="1"/>
    </row>
    <row r="9484" spans="10:10" x14ac:dyDescent="0.25">
      <c r="J9484" s="1"/>
    </row>
    <row r="9485" spans="10:10" x14ac:dyDescent="0.25">
      <c r="J9485" s="1"/>
    </row>
    <row r="9486" spans="10:10" x14ac:dyDescent="0.25">
      <c r="J9486" s="1"/>
    </row>
    <row r="9487" spans="10:10" x14ac:dyDescent="0.25">
      <c r="J9487" s="1"/>
    </row>
    <row r="9488" spans="10:10" x14ac:dyDescent="0.25">
      <c r="J9488" s="1"/>
    </row>
    <row r="9489" spans="10:10" x14ac:dyDescent="0.25">
      <c r="J9489" s="1"/>
    </row>
    <row r="9490" spans="10:10" x14ac:dyDescent="0.25">
      <c r="J9490" s="1"/>
    </row>
    <row r="9491" spans="10:10" x14ac:dyDescent="0.25">
      <c r="J9491" s="1"/>
    </row>
    <row r="9492" spans="10:10" x14ac:dyDescent="0.25">
      <c r="J9492" s="1"/>
    </row>
    <row r="9493" spans="10:10" x14ac:dyDescent="0.25">
      <c r="J9493" s="1"/>
    </row>
    <row r="9494" spans="10:10" x14ac:dyDescent="0.25">
      <c r="J9494" s="1"/>
    </row>
    <row r="9495" spans="10:10" x14ac:dyDescent="0.25">
      <c r="J9495" s="1"/>
    </row>
    <row r="9496" spans="10:10" x14ac:dyDescent="0.25">
      <c r="J9496" s="1"/>
    </row>
    <row r="9497" spans="10:10" x14ac:dyDescent="0.25">
      <c r="J9497" s="1"/>
    </row>
    <row r="9498" spans="10:10" x14ac:dyDescent="0.25">
      <c r="J9498" s="1"/>
    </row>
    <row r="9499" spans="10:10" x14ac:dyDescent="0.25">
      <c r="J9499" s="1"/>
    </row>
    <row r="9500" spans="10:10" x14ac:dyDescent="0.25">
      <c r="J9500" s="1"/>
    </row>
    <row r="9501" spans="10:10" x14ac:dyDescent="0.25">
      <c r="J9501" s="1"/>
    </row>
    <row r="9502" spans="10:10" x14ac:dyDescent="0.25">
      <c r="J9502" s="1"/>
    </row>
    <row r="9503" spans="10:10" x14ac:dyDescent="0.25">
      <c r="J9503" s="1"/>
    </row>
    <row r="9504" spans="10:10" x14ac:dyDescent="0.25">
      <c r="J9504" s="1"/>
    </row>
    <row r="9505" spans="10:10" x14ac:dyDescent="0.25">
      <c r="J9505" s="1"/>
    </row>
    <row r="9506" spans="10:10" x14ac:dyDescent="0.25">
      <c r="J9506" s="1"/>
    </row>
    <row r="9507" spans="10:10" x14ac:dyDescent="0.25">
      <c r="J9507" s="1"/>
    </row>
    <row r="9508" spans="10:10" x14ac:dyDescent="0.25">
      <c r="J9508" s="1"/>
    </row>
    <row r="9509" spans="10:10" x14ac:dyDescent="0.25">
      <c r="J9509" s="1"/>
    </row>
    <row r="9510" spans="10:10" x14ac:dyDescent="0.25">
      <c r="J9510" s="1"/>
    </row>
    <row r="9511" spans="10:10" x14ac:dyDescent="0.25">
      <c r="J9511" s="1"/>
    </row>
    <row r="9512" spans="10:10" x14ac:dyDescent="0.25">
      <c r="J9512" s="1"/>
    </row>
    <row r="9513" spans="10:10" x14ac:dyDescent="0.25">
      <c r="J9513" s="1"/>
    </row>
    <row r="9514" spans="10:10" x14ac:dyDescent="0.25">
      <c r="J9514" s="1"/>
    </row>
    <row r="9515" spans="10:10" x14ac:dyDescent="0.25">
      <c r="J9515" s="1"/>
    </row>
    <row r="9516" spans="10:10" x14ac:dyDescent="0.25">
      <c r="J9516" s="1"/>
    </row>
    <row r="9517" spans="10:10" x14ac:dyDescent="0.25">
      <c r="J9517" s="1"/>
    </row>
    <row r="9518" spans="10:10" x14ac:dyDescent="0.25">
      <c r="J9518" s="1"/>
    </row>
    <row r="9519" spans="10:10" x14ac:dyDescent="0.25">
      <c r="J9519" s="1"/>
    </row>
    <row r="9520" spans="10:10" x14ac:dyDescent="0.25">
      <c r="J9520" s="1"/>
    </row>
    <row r="9521" spans="10:10" x14ac:dyDescent="0.25">
      <c r="J9521" s="1"/>
    </row>
    <row r="9522" spans="10:10" x14ac:dyDescent="0.25">
      <c r="J9522" s="1"/>
    </row>
    <row r="9523" spans="10:10" x14ac:dyDescent="0.25">
      <c r="J9523" s="1"/>
    </row>
    <row r="9524" spans="10:10" x14ac:dyDescent="0.25">
      <c r="J9524" s="1"/>
    </row>
    <row r="9525" spans="10:10" x14ac:dyDescent="0.25">
      <c r="J9525" s="1"/>
    </row>
    <row r="9526" spans="10:10" x14ac:dyDescent="0.25">
      <c r="J9526" s="1"/>
    </row>
    <row r="9527" spans="10:10" x14ac:dyDescent="0.25">
      <c r="J9527" s="1"/>
    </row>
    <row r="9528" spans="10:10" x14ac:dyDescent="0.25">
      <c r="J9528" s="1"/>
    </row>
    <row r="9529" spans="10:10" x14ac:dyDescent="0.25">
      <c r="J9529" s="1"/>
    </row>
    <row r="9530" spans="10:10" x14ac:dyDescent="0.25">
      <c r="J9530" s="1"/>
    </row>
    <row r="9531" spans="10:10" x14ac:dyDescent="0.25">
      <c r="J9531" s="1"/>
    </row>
    <row r="9532" spans="10:10" x14ac:dyDescent="0.25">
      <c r="J9532" s="1"/>
    </row>
    <row r="9533" spans="10:10" x14ac:dyDescent="0.25">
      <c r="J9533" s="1"/>
    </row>
    <row r="9534" spans="10:10" x14ac:dyDescent="0.25">
      <c r="J9534" s="1"/>
    </row>
    <row r="9535" spans="10:10" x14ac:dyDescent="0.25">
      <c r="J9535" s="1"/>
    </row>
    <row r="9536" spans="10:10" x14ac:dyDescent="0.25">
      <c r="J9536" s="1"/>
    </row>
    <row r="9537" spans="10:10" x14ac:dyDescent="0.25">
      <c r="J9537" s="1"/>
    </row>
    <row r="9538" spans="10:10" x14ac:dyDescent="0.25">
      <c r="J9538" s="1"/>
    </row>
    <row r="9539" spans="10:10" x14ac:dyDescent="0.25">
      <c r="J9539" s="1"/>
    </row>
    <row r="9540" spans="10:10" x14ac:dyDescent="0.25">
      <c r="J9540" s="1"/>
    </row>
    <row r="9541" spans="10:10" x14ac:dyDescent="0.25">
      <c r="J9541" s="1"/>
    </row>
    <row r="9542" spans="10:10" x14ac:dyDescent="0.25">
      <c r="J9542" s="1"/>
    </row>
    <row r="9543" spans="10:10" x14ac:dyDescent="0.25">
      <c r="J9543" s="1"/>
    </row>
    <row r="9544" spans="10:10" x14ac:dyDescent="0.25">
      <c r="J9544" s="1"/>
    </row>
    <row r="9545" spans="10:10" x14ac:dyDescent="0.25">
      <c r="J9545" s="1"/>
    </row>
    <row r="9546" spans="10:10" x14ac:dyDescent="0.25">
      <c r="J9546" s="1"/>
    </row>
    <row r="9547" spans="10:10" x14ac:dyDescent="0.25">
      <c r="J9547" s="1"/>
    </row>
    <row r="9548" spans="10:10" x14ac:dyDescent="0.25">
      <c r="J9548" s="1"/>
    </row>
    <row r="9549" spans="10:10" x14ac:dyDescent="0.25">
      <c r="J9549" s="1"/>
    </row>
    <row r="9550" spans="10:10" x14ac:dyDescent="0.25">
      <c r="J9550" s="1"/>
    </row>
    <row r="9551" spans="10:10" x14ac:dyDescent="0.25">
      <c r="J9551" s="1"/>
    </row>
    <row r="9552" spans="10:10" x14ac:dyDescent="0.25">
      <c r="J9552" s="1"/>
    </row>
    <row r="9553" spans="10:10" x14ac:dyDescent="0.25">
      <c r="J9553" s="1"/>
    </row>
    <row r="9554" spans="10:10" x14ac:dyDescent="0.25">
      <c r="J9554" s="1"/>
    </row>
    <row r="9555" spans="10:10" x14ac:dyDescent="0.25">
      <c r="J9555" s="1"/>
    </row>
    <row r="9556" spans="10:10" x14ac:dyDescent="0.25">
      <c r="J9556" s="1"/>
    </row>
    <row r="9557" spans="10:10" x14ac:dyDescent="0.25">
      <c r="J9557" s="1"/>
    </row>
    <row r="9558" spans="10:10" x14ac:dyDescent="0.25">
      <c r="J9558" s="1"/>
    </row>
    <row r="9559" spans="10:10" x14ac:dyDescent="0.25">
      <c r="J9559" s="1"/>
    </row>
    <row r="9560" spans="10:10" x14ac:dyDescent="0.25">
      <c r="J9560" s="1"/>
    </row>
    <row r="9561" spans="10:10" x14ac:dyDescent="0.25">
      <c r="J9561" s="1"/>
    </row>
    <row r="9562" spans="10:10" x14ac:dyDescent="0.25">
      <c r="J9562" s="1"/>
    </row>
    <row r="9563" spans="10:10" x14ac:dyDescent="0.25">
      <c r="J9563" s="1"/>
    </row>
    <row r="9564" spans="10:10" x14ac:dyDescent="0.25">
      <c r="J9564" s="1"/>
    </row>
    <row r="9565" spans="10:10" x14ac:dyDescent="0.25">
      <c r="J9565" s="1"/>
    </row>
    <row r="9566" spans="10:10" x14ac:dyDescent="0.25">
      <c r="J9566" s="1"/>
    </row>
    <row r="9567" spans="10:10" x14ac:dyDescent="0.25">
      <c r="J9567" s="1"/>
    </row>
    <row r="9568" spans="10:10" x14ac:dyDescent="0.25">
      <c r="J9568" s="1"/>
    </row>
    <row r="9569" spans="10:10" x14ac:dyDescent="0.25">
      <c r="J9569" s="1"/>
    </row>
    <row r="9570" spans="10:10" x14ac:dyDescent="0.25">
      <c r="J9570" s="1"/>
    </row>
    <row r="9571" spans="10:10" x14ac:dyDescent="0.25">
      <c r="J9571" s="1"/>
    </row>
    <row r="9572" spans="10:10" x14ac:dyDescent="0.25">
      <c r="J9572" s="1"/>
    </row>
    <row r="9573" spans="10:10" x14ac:dyDescent="0.25">
      <c r="J9573" s="1"/>
    </row>
    <row r="9574" spans="10:10" x14ac:dyDescent="0.25">
      <c r="J9574" s="1"/>
    </row>
    <row r="9575" spans="10:10" x14ac:dyDescent="0.25">
      <c r="J9575" s="1"/>
    </row>
    <row r="9576" spans="10:10" x14ac:dyDescent="0.25">
      <c r="J9576" s="1"/>
    </row>
    <row r="9577" spans="10:10" x14ac:dyDescent="0.25">
      <c r="J9577" s="1"/>
    </row>
    <row r="9578" spans="10:10" x14ac:dyDescent="0.25">
      <c r="J9578" s="1"/>
    </row>
    <row r="9579" spans="10:10" x14ac:dyDescent="0.25">
      <c r="J9579" s="1"/>
    </row>
    <row r="9580" spans="10:10" x14ac:dyDescent="0.25">
      <c r="J9580" s="1"/>
    </row>
    <row r="9581" spans="10:10" x14ac:dyDescent="0.25">
      <c r="J9581" s="1"/>
    </row>
    <row r="9582" spans="10:10" x14ac:dyDescent="0.25">
      <c r="J9582" s="1"/>
    </row>
    <row r="9583" spans="10:10" x14ac:dyDescent="0.25">
      <c r="J9583" s="1"/>
    </row>
    <row r="9584" spans="10:10" x14ac:dyDescent="0.25">
      <c r="J9584" s="1"/>
    </row>
    <row r="9585" spans="10:10" x14ac:dyDescent="0.25">
      <c r="J9585" s="1"/>
    </row>
    <row r="9586" spans="10:10" x14ac:dyDescent="0.25">
      <c r="J9586" s="1"/>
    </row>
    <row r="9587" spans="10:10" x14ac:dyDescent="0.25">
      <c r="J9587" s="1"/>
    </row>
    <row r="9588" spans="10:10" x14ac:dyDescent="0.25">
      <c r="J9588" s="1"/>
    </row>
    <row r="9589" spans="10:10" x14ac:dyDescent="0.25">
      <c r="J9589" s="1"/>
    </row>
    <row r="9590" spans="10:10" x14ac:dyDescent="0.25">
      <c r="J9590" s="1"/>
    </row>
    <row r="9591" spans="10:10" x14ac:dyDescent="0.25">
      <c r="J9591" s="1"/>
    </row>
    <row r="9592" spans="10:10" x14ac:dyDescent="0.25">
      <c r="J9592" s="1"/>
    </row>
    <row r="9593" spans="10:10" x14ac:dyDescent="0.25">
      <c r="J9593" s="1"/>
    </row>
    <row r="9594" spans="10:10" x14ac:dyDescent="0.25">
      <c r="J9594" s="1"/>
    </row>
    <row r="9595" spans="10:10" x14ac:dyDescent="0.25">
      <c r="J9595" s="1"/>
    </row>
    <row r="9596" spans="10:10" x14ac:dyDescent="0.25">
      <c r="J9596" s="1"/>
    </row>
    <row r="9597" spans="10:10" x14ac:dyDescent="0.25">
      <c r="J9597" s="1"/>
    </row>
    <row r="9598" spans="10:10" x14ac:dyDescent="0.25">
      <c r="J9598" s="1"/>
    </row>
    <row r="9599" spans="10:10" x14ac:dyDescent="0.25">
      <c r="J9599" s="1"/>
    </row>
    <row r="9600" spans="10:10" x14ac:dyDescent="0.25">
      <c r="J9600" s="1"/>
    </row>
    <row r="9601" spans="10:10" x14ac:dyDescent="0.25">
      <c r="J9601" s="1"/>
    </row>
    <row r="9602" spans="10:10" x14ac:dyDescent="0.25">
      <c r="J9602" s="1"/>
    </row>
    <row r="9603" spans="10:10" x14ac:dyDescent="0.25">
      <c r="J9603" s="1"/>
    </row>
    <row r="9604" spans="10:10" x14ac:dyDescent="0.25">
      <c r="J9604" s="1"/>
    </row>
    <row r="9605" spans="10:10" x14ac:dyDescent="0.25">
      <c r="J9605" s="1"/>
    </row>
    <row r="9606" spans="10:10" x14ac:dyDescent="0.25">
      <c r="J9606" s="1"/>
    </row>
    <row r="9607" spans="10:10" x14ac:dyDescent="0.25">
      <c r="J9607" s="1"/>
    </row>
    <row r="9608" spans="10:10" x14ac:dyDescent="0.25">
      <c r="J9608" s="1"/>
    </row>
    <row r="9609" spans="10:10" x14ac:dyDescent="0.25">
      <c r="J9609" s="1"/>
    </row>
    <row r="9610" spans="10:10" x14ac:dyDescent="0.25">
      <c r="J9610" s="1"/>
    </row>
    <row r="9611" spans="10:10" x14ac:dyDescent="0.25">
      <c r="J9611" s="1"/>
    </row>
    <row r="9612" spans="10:10" x14ac:dyDescent="0.25">
      <c r="J9612" s="1"/>
    </row>
    <row r="9613" spans="10:10" x14ac:dyDescent="0.25">
      <c r="J9613" s="1"/>
    </row>
    <row r="9614" spans="10:10" x14ac:dyDescent="0.25">
      <c r="J9614" s="1"/>
    </row>
    <row r="9615" spans="10:10" x14ac:dyDescent="0.25">
      <c r="J9615" s="1"/>
    </row>
    <row r="9616" spans="10:10" x14ac:dyDescent="0.25">
      <c r="J9616" s="1"/>
    </row>
    <row r="9617" spans="10:10" x14ac:dyDescent="0.25">
      <c r="J9617" s="1"/>
    </row>
    <row r="9618" spans="10:10" x14ac:dyDescent="0.25">
      <c r="J9618" s="1"/>
    </row>
    <row r="9619" spans="10:10" x14ac:dyDescent="0.25">
      <c r="J9619" s="1"/>
    </row>
    <row r="9620" spans="10:10" x14ac:dyDescent="0.25">
      <c r="J9620" s="1"/>
    </row>
    <row r="9621" spans="10:10" x14ac:dyDescent="0.25">
      <c r="J9621" s="1"/>
    </row>
    <row r="9622" spans="10:10" x14ac:dyDescent="0.25">
      <c r="J9622" s="1"/>
    </row>
    <row r="9623" spans="10:10" x14ac:dyDescent="0.25">
      <c r="J9623" s="1"/>
    </row>
    <row r="9624" spans="10:10" x14ac:dyDescent="0.25">
      <c r="J9624" s="1"/>
    </row>
    <row r="9625" spans="10:10" x14ac:dyDescent="0.25">
      <c r="J9625" s="1"/>
    </row>
    <row r="9626" spans="10:10" x14ac:dyDescent="0.25">
      <c r="J9626" s="1"/>
    </row>
    <row r="9627" spans="10:10" x14ac:dyDescent="0.25">
      <c r="J9627" s="1"/>
    </row>
    <row r="9628" spans="10:10" x14ac:dyDescent="0.25">
      <c r="J9628" s="1"/>
    </row>
    <row r="9629" spans="10:10" x14ac:dyDescent="0.25">
      <c r="J9629" s="1"/>
    </row>
    <row r="9630" spans="10:10" x14ac:dyDescent="0.25">
      <c r="J9630" s="1"/>
    </row>
    <row r="9631" spans="10:10" x14ac:dyDescent="0.25">
      <c r="J9631" s="1"/>
    </row>
    <row r="9632" spans="10:10" x14ac:dyDescent="0.25">
      <c r="J9632" s="1"/>
    </row>
    <row r="9633" spans="10:10" x14ac:dyDescent="0.25">
      <c r="J9633" s="1"/>
    </row>
    <row r="9634" spans="10:10" x14ac:dyDescent="0.25">
      <c r="J9634" s="1"/>
    </row>
    <row r="9635" spans="10:10" x14ac:dyDescent="0.25">
      <c r="J9635" s="1"/>
    </row>
    <row r="9636" spans="10:10" x14ac:dyDescent="0.25">
      <c r="J9636" s="1"/>
    </row>
    <row r="9637" spans="10:10" x14ac:dyDescent="0.25">
      <c r="J9637" s="1"/>
    </row>
    <row r="9638" spans="10:10" x14ac:dyDescent="0.25">
      <c r="J9638" s="1"/>
    </row>
    <row r="9639" spans="10:10" x14ac:dyDescent="0.25">
      <c r="J9639" s="1"/>
    </row>
    <row r="9640" spans="10:10" x14ac:dyDescent="0.25">
      <c r="J9640" s="1"/>
    </row>
    <row r="9641" spans="10:10" x14ac:dyDescent="0.25">
      <c r="J9641" s="1"/>
    </row>
    <row r="9642" spans="10:10" x14ac:dyDescent="0.25">
      <c r="J9642" s="1"/>
    </row>
    <row r="9643" spans="10:10" x14ac:dyDescent="0.25">
      <c r="J9643" s="1"/>
    </row>
    <row r="9644" spans="10:10" x14ac:dyDescent="0.25">
      <c r="J9644" s="1"/>
    </row>
    <row r="9645" spans="10:10" x14ac:dyDescent="0.25">
      <c r="J9645" s="1"/>
    </row>
    <row r="9646" spans="10:10" x14ac:dyDescent="0.25">
      <c r="J9646" s="1"/>
    </row>
    <row r="9647" spans="10:10" x14ac:dyDescent="0.25">
      <c r="J9647" s="1"/>
    </row>
    <row r="9648" spans="10:10" x14ac:dyDescent="0.25">
      <c r="J9648" s="1"/>
    </row>
    <row r="9649" spans="10:10" x14ac:dyDescent="0.25">
      <c r="J9649" s="1"/>
    </row>
    <row r="9650" spans="10:10" x14ac:dyDescent="0.25">
      <c r="J9650" s="1"/>
    </row>
    <row r="9651" spans="10:10" x14ac:dyDescent="0.25">
      <c r="J9651" s="1"/>
    </row>
    <row r="9652" spans="10:10" x14ac:dyDescent="0.25">
      <c r="J9652" s="1"/>
    </row>
    <row r="9653" spans="10:10" x14ac:dyDescent="0.25">
      <c r="J9653" s="1"/>
    </row>
    <row r="9654" spans="10:10" x14ac:dyDescent="0.25">
      <c r="J9654" s="1"/>
    </row>
    <row r="9655" spans="10:10" x14ac:dyDescent="0.25">
      <c r="J9655" s="1"/>
    </row>
    <row r="9656" spans="10:10" x14ac:dyDescent="0.25">
      <c r="J9656" s="1"/>
    </row>
    <row r="9657" spans="10:10" x14ac:dyDescent="0.25">
      <c r="J9657" s="1"/>
    </row>
    <row r="9658" spans="10:10" x14ac:dyDescent="0.25">
      <c r="J9658" s="1"/>
    </row>
    <row r="9659" spans="10:10" x14ac:dyDescent="0.25">
      <c r="J9659" s="1"/>
    </row>
    <row r="9660" spans="10:10" x14ac:dyDescent="0.25">
      <c r="J9660" s="1"/>
    </row>
    <row r="9661" spans="10:10" x14ac:dyDescent="0.25">
      <c r="J9661" s="1"/>
    </row>
    <row r="9662" spans="10:10" x14ac:dyDescent="0.25">
      <c r="J9662" s="1"/>
    </row>
    <row r="9663" spans="10:10" x14ac:dyDescent="0.25">
      <c r="J9663" s="1"/>
    </row>
    <row r="9664" spans="10:10" x14ac:dyDescent="0.25">
      <c r="J9664" s="1"/>
    </row>
    <row r="9665" spans="10:10" x14ac:dyDescent="0.25">
      <c r="J9665" s="1"/>
    </row>
    <row r="9666" spans="10:10" x14ac:dyDescent="0.25">
      <c r="J9666" s="1"/>
    </row>
    <row r="9667" spans="10:10" x14ac:dyDescent="0.25">
      <c r="J9667" s="1"/>
    </row>
    <row r="9668" spans="10:10" x14ac:dyDescent="0.25">
      <c r="J9668" s="1"/>
    </row>
    <row r="9669" spans="10:10" x14ac:dyDescent="0.25">
      <c r="J9669" s="1"/>
    </row>
    <row r="9670" spans="10:10" x14ac:dyDescent="0.25">
      <c r="J9670" s="1"/>
    </row>
    <row r="9671" spans="10:10" x14ac:dyDescent="0.25">
      <c r="J9671" s="1"/>
    </row>
    <row r="9672" spans="10:10" x14ac:dyDescent="0.25">
      <c r="J9672" s="1"/>
    </row>
    <row r="9673" spans="10:10" x14ac:dyDescent="0.25">
      <c r="J9673" s="1"/>
    </row>
    <row r="9674" spans="10:10" x14ac:dyDescent="0.25">
      <c r="J9674" s="1"/>
    </row>
    <row r="9675" spans="10:10" x14ac:dyDescent="0.25">
      <c r="J9675" s="1"/>
    </row>
    <row r="9676" spans="10:10" x14ac:dyDescent="0.25">
      <c r="J9676" s="1"/>
    </row>
    <row r="9677" spans="10:10" x14ac:dyDescent="0.25">
      <c r="J9677" s="1"/>
    </row>
    <row r="9678" spans="10:10" x14ac:dyDescent="0.25">
      <c r="J9678" s="1"/>
    </row>
    <row r="9679" spans="10:10" x14ac:dyDescent="0.25">
      <c r="J9679" s="1"/>
    </row>
    <row r="9680" spans="10:10" x14ac:dyDescent="0.25">
      <c r="J9680" s="1"/>
    </row>
    <row r="9681" spans="10:10" x14ac:dyDescent="0.25">
      <c r="J9681" s="1"/>
    </row>
    <row r="9682" spans="10:10" x14ac:dyDescent="0.25">
      <c r="J9682" s="1"/>
    </row>
    <row r="9683" spans="10:10" x14ac:dyDescent="0.25">
      <c r="J9683" s="1"/>
    </row>
    <row r="9684" spans="10:10" x14ac:dyDescent="0.25">
      <c r="J9684" s="1"/>
    </row>
    <row r="9685" spans="10:10" x14ac:dyDescent="0.25">
      <c r="J9685" s="1"/>
    </row>
    <row r="9686" spans="10:10" x14ac:dyDescent="0.25">
      <c r="J9686" s="1"/>
    </row>
    <row r="9687" spans="10:10" x14ac:dyDescent="0.25">
      <c r="J9687" s="1"/>
    </row>
    <row r="9688" spans="10:10" x14ac:dyDescent="0.25">
      <c r="J9688" s="1"/>
    </row>
    <row r="9689" spans="10:10" x14ac:dyDescent="0.25">
      <c r="J9689" s="1"/>
    </row>
    <row r="9690" spans="10:10" x14ac:dyDescent="0.25">
      <c r="J9690" s="1"/>
    </row>
    <row r="9691" spans="10:10" x14ac:dyDescent="0.25">
      <c r="J9691" s="1"/>
    </row>
    <row r="9692" spans="10:10" x14ac:dyDescent="0.25">
      <c r="J9692" s="1"/>
    </row>
    <row r="9693" spans="10:10" x14ac:dyDescent="0.25">
      <c r="J9693" s="1"/>
    </row>
    <row r="9694" spans="10:10" x14ac:dyDescent="0.25">
      <c r="J9694" s="1"/>
    </row>
    <row r="9695" spans="10:10" x14ac:dyDescent="0.25">
      <c r="J9695" s="1"/>
    </row>
    <row r="9696" spans="10:10" x14ac:dyDescent="0.25">
      <c r="J9696" s="1"/>
    </row>
    <row r="9697" spans="10:10" x14ac:dyDescent="0.25">
      <c r="J9697" s="1"/>
    </row>
    <row r="9698" spans="10:10" x14ac:dyDescent="0.25">
      <c r="J9698" s="1"/>
    </row>
    <row r="9699" spans="10:10" x14ac:dyDescent="0.25">
      <c r="J9699" s="1"/>
    </row>
    <row r="9700" spans="10:10" x14ac:dyDescent="0.25">
      <c r="J9700" s="1"/>
    </row>
    <row r="9701" spans="10:10" x14ac:dyDescent="0.25">
      <c r="J9701" s="1"/>
    </row>
    <row r="9702" spans="10:10" x14ac:dyDescent="0.25">
      <c r="J9702" s="1"/>
    </row>
    <row r="9703" spans="10:10" x14ac:dyDescent="0.25">
      <c r="J9703" s="1"/>
    </row>
    <row r="9704" spans="10:10" x14ac:dyDescent="0.25">
      <c r="J9704" s="1"/>
    </row>
    <row r="9705" spans="10:10" x14ac:dyDescent="0.25">
      <c r="J9705" s="1"/>
    </row>
    <row r="9706" spans="10:10" x14ac:dyDescent="0.25">
      <c r="J9706" s="1"/>
    </row>
    <row r="9707" spans="10:10" x14ac:dyDescent="0.25">
      <c r="J9707" s="1"/>
    </row>
    <row r="9708" spans="10:10" x14ac:dyDescent="0.25">
      <c r="J9708" s="1"/>
    </row>
    <row r="9709" spans="10:10" x14ac:dyDescent="0.25">
      <c r="J9709" s="1"/>
    </row>
    <row r="9710" spans="10:10" x14ac:dyDescent="0.25">
      <c r="J9710" s="1"/>
    </row>
    <row r="9711" spans="10:10" x14ac:dyDescent="0.25">
      <c r="J9711" s="1"/>
    </row>
    <row r="9712" spans="10:10" x14ac:dyDescent="0.25">
      <c r="J9712" s="1"/>
    </row>
    <row r="9713" spans="10:10" x14ac:dyDescent="0.25">
      <c r="J9713" s="1"/>
    </row>
    <row r="9714" spans="10:10" x14ac:dyDescent="0.25">
      <c r="J9714" s="1"/>
    </row>
    <row r="9715" spans="10:10" x14ac:dyDescent="0.25">
      <c r="J9715" s="1"/>
    </row>
    <row r="9716" spans="10:10" x14ac:dyDescent="0.25">
      <c r="J9716" s="1"/>
    </row>
    <row r="9717" spans="10:10" x14ac:dyDescent="0.25">
      <c r="J9717" s="1"/>
    </row>
    <row r="9718" spans="10:10" x14ac:dyDescent="0.25">
      <c r="J9718" s="1"/>
    </row>
    <row r="9719" spans="10:10" x14ac:dyDescent="0.25">
      <c r="J9719" s="1"/>
    </row>
    <row r="9720" spans="10:10" x14ac:dyDescent="0.25">
      <c r="J9720" s="1"/>
    </row>
    <row r="9721" spans="10:10" x14ac:dyDescent="0.25">
      <c r="J9721" s="1"/>
    </row>
    <row r="9722" spans="10:10" x14ac:dyDescent="0.25">
      <c r="J9722" s="1"/>
    </row>
    <row r="9723" spans="10:10" x14ac:dyDescent="0.25">
      <c r="J9723" s="1"/>
    </row>
    <row r="9724" spans="10:10" x14ac:dyDescent="0.25">
      <c r="J9724" s="1"/>
    </row>
    <row r="9725" spans="10:10" x14ac:dyDescent="0.25">
      <c r="J9725" s="1"/>
    </row>
    <row r="9726" spans="10:10" x14ac:dyDescent="0.25">
      <c r="J9726" s="1"/>
    </row>
    <row r="9727" spans="10:10" x14ac:dyDescent="0.25">
      <c r="J9727" s="1"/>
    </row>
    <row r="9728" spans="10:10" x14ac:dyDescent="0.25">
      <c r="J9728" s="1"/>
    </row>
    <row r="9729" spans="10:10" x14ac:dyDescent="0.25">
      <c r="J9729" s="1"/>
    </row>
    <row r="9730" spans="10:10" x14ac:dyDescent="0.25">
      <c r="J9730" s="1"/>
    </row>
    <row r="9731" spans="10:10" x14ac:dyDescent="0.25">
      <c r="J9731" s="1"/>
    </row>
    <row r="9732" spans="10:10" x14ac:dyDescent="0.25">
      <c r="J9732" s="1"/>
    </row>
    <row r="9733" spans="10:10" x14ac:dyDescent="0.25">
      <c r="J9733" s="1"/>
    </row>
    <row r="9734" spans="10:10" x14ac:dyDescent="0.25">
      <c r="J9734" s="1"/>
    </row>
    <row r="9735" spans="10:10" x14ac:dyDescent="0.25">
      <c r="J9735" s="1"/>
    </row>
    <row r="9736" spans="10:10" x14ac:dyDescent="0.25">
      <c r="J9736" s="1"/>
    </row>
    <row r="9737" spans="10:10" x14ac:dyDescent="0.25">
      <c r="J9737" s="1"/>
    </row>
    <row r="9738" spans="10:10" x14ac:dyDescent="0.25">
      <c r="J9738" s="1"/>
    </row>
    <row r="9739" spans="10:10" x14ac:dyDescent="0.25">
      <c r="J9739" s="1"/>
    </row>
    <row r="9740" spans="10:10" x14ac:dyDescent="0.25">
      <c r="J9740" s="1"/>
    </row>
    <row r="9741" spans="10:10" x14ac:dyDescent="0.25">
      <c r="J9741" s="1"/>
    </row>
    <row r="9742" spans="10:10" x14ac:dyDescent="0.25">
      <c r="J9742" s="1"/>
    </row>
    <row r="9743" spans="10:10" x14ac:dyDescent="0.25">
      <c r="J9743" s="1"/>
    </row>
    <row r="9744" spans="10:10" x14ac:dyDescent="0.25">
      <c r="J9744" s="1"/>
    </row>
    <row r="9745" spans="10:10" x14ac:dyDescent="0.25">
      <c r="J9745" s="1"/>
    </row>
    <row r="9746" spans="10:10" x14ac:dyDescent="0.25">
      <c r="J9746" s="1"/>
    </row>
    <row r="9747" spans="10:10" x14ac:dyDescent="0.25">
      <c r="J9747" s="1"/>
    </row>
    <row r="9748" spans="10:10" x14ac:dyDescent="0.25">
      <c r="J9748" s="1"/>
    </row>
    <row r="9749" spans="10:10" x14ac:dyDescent="0.25">
      <c r="J9749" s="1"/>
    </row>
    <row r="9750" spans="10:10" x14ac:dyDescent="0.25">
      <c r="J9750" s="1"/>
    </row>
    <row r="9751" spans="10:10" x14ac:dyDescent="0.25">
      <c r="J9751" s="1"/>
    </row>
    <row r="9752" spans="10:10" x14ac:dyDescent="0.25">
      <c r="J9752" s="1"/>
    </row>
    <row r="9753" spans="10:10" x14ac:dyDescent="0.25">
      <c r="J9753" s="1"/>
    </row>
    <row r="9754" spans="10:10" x14ac:dyDescent="0.25">
      <c r="J9754" s="1"/>
    </row>
    <row r="9755" spans="10:10" x14ac:dyDescent="0.25">
      <c r="J9755" s="1"/>
    </row>
    <row r="9756" spans="10:10" x14ac:dyDescent="0.25">
      <c r="J9756" s="1"/>
    </row>
    <row r="9757" spans="10:10" x14ac:dyDescent="0.25">
      <c r="J9757" s="1"/>
    </row>
    <row r="9758" spans="10:10" x14ac:dyDescent="0.25">
      <c r="J9758" s="1"/>
    </row>
    <row r="9759" spans="10:10" x14ac:dyDescent="0.25">
      <c r="J9759" s="1"/>
    </row>
    <row r="9760" spans="10:10" x14ac:dyDescent="0.25">
      <c r="J9760" s="1"/>
    </row>
    <row r="9761" spans="10:10" x14ac:dyDescent="0.25">
      <c r="J9761" s="1"/>
    </row>
    <row r="9762" spans="10:10" x14ac:dyDescent="0.25">
      <c r="J9762" s="1"/>
    </row>
    <row r="9763" spans="10:10" x14ac:dyDescent="0.25">
      <c r="J9763" s="1"/>
    </row>
    <row r="9764" spans="10:10" x14ac:dyDescent="0.25">
      <c r="J9764" s="1"/>
    </row>
    <row r="9765" spans="10:10" x14ac:dyDescent="0.25">
      <c r="J9765" s="1"/>
    </row>
    <row r="9766" spans="10:10" x14ac:dyDescent="0.25">
      <c r="J9766" s="1"/>
    </row>
    <row r="9767" spans="10:10" x14ac:dyDescent="0.25">
      <c r="J9767" s="1"/>
    </row>
    <row r="9768" spans="10:10" x14ac:dyDescent="0.25">
      <c r="J9768" s="1"/>
    </row>
    <row r="9769" spans="10:10" x14ac:dyDescent="0.25">
      <c r="J9769" s="1"/>
    </row>
    <row r="9770" spans="10:10" x14ac:dyDescent="0.25">
      <c r="J9770" s="1"/>
    </row>
    <row r="9771" spans="10:10" x14ac:dyDescent="0.25">
      <c r="J9771" s="1"/>
    </row>
    <row r="9772" spans="10:10" x14ac:dyDescent="0.25">
      <c r="J9772" s="1"/>
    </row>
    <row r="9773" spans="10:10" x14ac:dyDescent="0.25">
      <c r="J9773" s="1"/>
    </row>
    <row r="9774" spans="10:10" x14ac:dyDescent="0.25">
      <c r="J9774" s="1"/>
    </row>
    <row r="9775" spans="10:10" x14ac:dyDescent="0.25">
      <c r="J9775" s="1"/>
    </row>
    <row r="9776" spans="10:10" x14ac:dyDescent="0.25">
      <c r="J9776" s="1"/>
    </row>
    <row r="9777" spans="10:10" x14ac:dyDescent="0.25">
      <c r="J9777" s="1"/>
    </row>
    <row r="9778" spans="10:10" x14ac:dyDescent="0.25">
      <c r="J9778" s="1"/>
    </row>
    <row r="9779" spans="10:10" x14ac:dyDescent="0.25">
      <c r="J9779" s="1"/>
    </row>
    <row r="9780" spans="10:10" x14ac:dyDescent="0.25">
      <c r="J9780" s="1"/>
    </row>
    <row r="9781" spans="10:10" x14ac:dyDescent="0.25">
      <c r="J9781" s="1"/>
    </row>
    <row r="9782" spans="10:10" x14ac:dyDescent="0.25">
      <c r="J9782" s="1"/>
    </row>
    <row r="9783" spans="10:10" x14ac:dyDescent="0.25">
      <c r="J9783" s="1"/>
    </row>
    <row r="9784" spans="10:10" x14ac:dyDescent="0.25">
      <c r="J9784" s="1"/>
    </row>
    <row r="9785" spans="10:10" x14ac:dyDescent="0.25">
      <c r="J9785" s="1"/>
    </row>
    <row r="9786" spans="10:10" x14ac:dyDescent="0.25">
      <c r="J9786" s="1"/>
    </row>
    <row r="9787" spans="10:10" x14ac:dyDescent="0.25">
      <c r="J9787" s="1"/>
    </row>
    <row r="9788" spans="10:10" x14ac:dyDescent="0.25">
      <c r="J9788" s="1"/>
    </row>
    <row r="9789" spans="10:10" x14ac:dyDescent="0.25">
      <c r="J9789" s="1"/>
    </row>
    <row r="9790" spans="10:10" x14ac:dyDescent="0.25">
      <c r="J9790" s="1"/>
    </row>
    <row r="9791" spans="10:10" x14ac:dyDescent="0.25">
      <c r="J9791" s="1"/>
    </row>
    <row r="9792" spans="10:10" x14ac:dyDescent="0.25">
      <c r="J9792" s="1"/>
    </row>
    <row r="9793" spans="10:10" x14ac:dyDescent="0.25">
      <c r="J9793" s="1"/>
    </row>
    <row r="9794" spans="10:10" x14ac:dyDescent="0.25">
      <c r="J9794" s="1"/>
    </row>
    <row r="9795" spans="10:10" x14ac:dyDescent="0.25">
      <c r="J9795" s="1"/>
    </row>
    <row r="9796" spans="10:10" x14ac:dyDescent="0.25">
      <c r="J9796" s="1"/>
    </row>
    <row r="9797" spans="10:10" x14ac:dyDescent="0.25">
      <c r="J9797" s="1"/>
    </row>
    <row r="9798" spans="10:10" x14ac:dyDescent="0.25">
      <c r="J9798" s="1"/>
    </row>
    <row r="9799" spans="10:10" x14ac:dyDescent="0.25">
      <c r="J9799" s="1"/>
    </row>
    <row r="9800" spans="10:10" x14ac:dyDescent="0.25">
      <c r="J9800" s="1"/>
    </row>
    <row r="9801" spans="10:10" x14ac:dyDescent="0.25">
      <c r="J9801" s="1"/>
    </row>
    <row r="9802" spans="10:10" x14ac:dyDescent="0.25">
      <c r="J9802" s="1"/>
    </row>
    <row r="9803" spans="10:10" x14ac:dyDescent="0.25">
      <c r="J9803" s="1"/>
    </row>
    <row r="9804" spans="10:10" x14ac:dyDescent="0.25">
      <c r="J9804" s="1"/>
    </row>
    <row r="9805" spans="10:10" x14ac:dyDescent="0.25">
      <c r="J9805" s="1"/>
    </row>
    <row r="9806" spans="10:10" x14ac:dyDescent="0.25">
      <c r="J9806" s="1"/>
    </row>
    <row r="9807" spans="10:10" x14ac:dyDescent="0.25">
      <c r="J9807" s="1"/>
    </row>
    <row r="9808" spans="10:10" x14ac:dyDescent="0.25">
      <c r="J9808" s="1"/>
    </row>
    <row r="9809" spans="10:10" x14ac:dyDescent="0.25">
      <c r="J9809" s="1"/>
    </row>
    <row r="9810" spans="10:10" x14ac:dyDescent="0.25">
      <c r="J9810" s="1"/>
    </row>
    <row r="9811" spans="10:10" x14ac:dyDescent="0.25">
      <c r="J9811" s="1"/>
    </row>
    <row r="9812" spans="10:10" x14ac:dyDescent="0.25">
      <c r="J9812" s="1"/>
    </row>
    <row r="9813" spans="10:10" x14ac:dyDescent="0.25">
      <c r="J9813" s="1"/>
    </row>
    <row r="9814" spans="10:10" x14ac:dyDescent="0.25">
      <c r="J9814" s="1"/>
    </row>
    <row r="9815" spans="10:10" x14ac:dyDescent="0.25">
      <c r="J9815" s="1"/>
    </row>
    <row r="9816" spans="10:10" x14ac:dyDescent="0.25">
      <c r="J9816" s="1"/>
    </row>
    <row r="9817" spans="10:10" x14ac:dyDescent="0.25">
      <c r="J9817" s="1"/>
    </row>
    <row r="9818" spans="10:10" x14ac:dyDescent="0.25">
      <c r="J9818" s="1"/>
    </row>
    <row r="9819" spans="10:10" x14ac:dyDescent="0.25">
      <c r="J9819" s="1"/>
    </row>
    <row r="9820" spans="10:10" x14ac:dyDescent="0.25">
      <c r="J9820" s="1"/>
    </row>
    <row r="9821" spans="10:10" x14ac:dyDescent="0.25">
      <c r="J9821" s="1"/>
    </row>
    <row r="9822" spans="10:10" x14ac:dyDescent="0.25">
      <c r="J9822" s="1"/>
    </row>
    <row r="9823" spans="10:10" x14ac:dyDescent="0.25">
      <c r="J9823" s="1"/>
    </row>
    <row r="9824" spans="10:10" x14ac:dyDescent="0.25">
      <c r="J9824" s="1"/>
    </row>
    <row r="9825" spans="10:10" x14ac:dyDescent="0.25">
      <c r="J9825" s="1"/>
    </row>
    <row r="9826" spans="10:10" x14ac:dyDescent="0.25">
      <c r="J9826" s="1"/>
    </row>
    <row r="9827" spans="10:10" x14ac:dyDescent="0.25">
      <c r="J9827" s="1"/>
    </row>
    <row r="9828" spans="10:10" x14ac:dyDescent="0.25">
      <c r="J9828" s="1"/>
    </row>
    <row r="9829" spans="10:10" x14ac:dyDescent="0.25">
      <c r="J9829" s="1"/>
    </row>
    <row r="9830" spans="10:10" x14ac:dyDescent="0.25">
      <c r="J9830" s="1"/>
    </row>
    <row r="9831" spans="10:10" x14ac:dyDescent="0.25">
      <c r="J9831" s="1"/>
    </row>
    <row r="9832" spans="10:10" x14ac:dyDescent="0.25">
      <c r="J9832" s="1"/>
    </row>
    <row r="9833" spans="10:10" x14ac:dyDescent="0.25">
      <c r="J9833" s="1"/>
    </row>
    <row r="9834" spans="10:10" x14ac:dyDescent="0.25">
      <c r="J9834" s="1"/>
    </row>
    <row r="9835" spans="10:10" x14ac:dyDescent="0.25">
      <c r="J9835" s="1"/>
    </row>
    <row r="9836" spans="10:10" x14ac:dyDescent="0.25">
      <c r="J9836" s="1"/>
    </row>
    <row r="9837" spans="10:10" x14ac:dyDescent="0.25">
      <c r="J9837" s="1"/>
    </row>
    <row r="9838" spans="10:10" x14ac:dyDescent="0.25">
      <c r="J9838" s="1"/>
    </row>
    <row r="9839" spans="10:10" x14ac:dyDescent="0.25">
      <c r="J9839" s="1"/>
    </row>
    <row r="9840" spans="10:10" x14ac:dyDescent="0.25">
      <c r="J9840" s="1"/>
    </row>
    <row r="9841" spans="10:10" x14ac:dyDescent="0.25">
      <c r="J9841" s="1"/>
    </row>
    <row r="9842" spans="10:10" x14ac:dyDescent="0.25">
      <c r="J9842" s="1"/>
    </row>
    <row r="9843" spans="10:10" x14ac:dyDescent="0.25">
      <c r="J9843" s="1"/>
    </row>
    <row r="9844" spans="10:10" x14ac:dyDescent="0.25">
      <c r="J9844" s="1"/>
    </row>
    <row r="9845" spans="10:10" x14ac:dyDescent="0.25">
      <c r="J9845" s="1"/>
    </row>
    <row r="9846" spans="10:10" x14ac:dyDescent="0.25">
      <c r="J9846" s="1"/>
    </row>
    <row r="9847" spans="10:10" x14ac:dyDescent="0.25">
      <c r="J9847" s="1"/>
    </row>
    <row r="9848" spans="10:10" x14ac:dyDescent="0.25">
      <c r="J9848" s="1"/>
    </row>
    <row r="9849" spans="10:10" x14ac:dyDescent="0.25">
      <c r="J9849" s="1"/>
    </row>
    <row r="9850" spans="10:10" x14ac:dyDescent="0.25">
      <c r="J9850" s="1"/>
    </row>
    <row r="9851" spans="10:10" x14ac:dyDescent="0.25">
      <c r="J9851" s="1"/>
    </row>
    <row r="9852" spans="10:10" x14ac:dyDescent="0.25">
      <c r="J9852" s="1"/>
    </row>
    <row r="9853" spans="10:10" x14ac:dyDescent="0.25">
      <c r="J9853" s="1"/>
    </row>
    <row r="9854" spans="10:10" x14ac:dyDescent="0.25">
      <c r="J9854" s="1"/>
    </row>
    <row r="9855" spans="10:10" x14ac:dyDescent="0.25">
      <c r="J9855" s="1"/>
    </row>
    <row r="9856" spans="10:10" x14ac:dyDescent="0.25">
      <c r="J9856" s="1"/>
    </row>
    <row r="9857" spans="10:10" x14ac:dyDescent="0.25">
      <c r="J9857" s="1"/>
    </row>
    <row r="9858" spans="10:10" x14ac:dyDescent="0.25">
      <c r="J9858" s="1"/>
    </row>
    <row r="9859" spans="10:10" x14ac:dyDescent="0.25">
      <c r="J9859" s="1"/>
    </row>
    <row r="9860" spans="10:10" x14ac:dyDescent="0.25">
      <c r="J9860" s="1"/>
    </row>
    <row r="9861" spans="10:10" x14ac:dyDescent="0.25">
      <c r="J9861" s="1"/>
    </row>
    <row r="9862" spans="10:10" x14ac:dyDescent="0.25">
      <c r="J9862" s="1"/>
    </row>
    <row r="9863" spans="10:10" x14ac:dyDescent="0.25">
      <c r="J9863" s="1"/>
    </row>
    <row r="9864" spans="10:10" x14ac:dyDescent="0.25">
      <c r="J9864" s="1"/>
    </row>
    <row r="9865" spans="10:10" x14ac:dyDescent="0.25">
      <c r="J9865" s="1"/>
    </row>
    <row r="9866" spans="10:10" x14ac:dyDescent="0.25">
      <c r="J9866" s="1"/>
    </row>
    <row r="9867" spans="10:10" x14ac:dyDescent="0.25">
      <c r="J9867" s="1"/>
    </row>
    <row r="9868" spans="10:10" x14ac:dyDescent="0.25">
      <c r="J9868" s="1"/>
    </row>
    <row r="9869" spans="10:10" x14ac:dyDescent="0.25">
      <c r="J9869" s="1"/>
    </row>
    <row r="9870" spans="10:10" x14ac:dyDescent="0.25">
      <c r="J9870" s="1"/>
    </row>
    <row r="9871" spans="10:10" x14ac:dyDescent="0.25">
      <c r="J9871" s="1"/>
    </row>
    <row r="9872" spans="10:10" x14ac:dyDescent="0.25">
      <c r="J9872" s="1"/>
    </row>
    <row r="9873" spans="10:10" x14ac:dyDescent="0.25">
      <c r="J9873" s="1"/>
    </row>
    <row r="9874" spans="10:10" x14ac:dyDescent="0.25">
      <c r="J9874" s="1"/>
    </row>
    <row r="9875" spans="10:10" x14ac:dyDescent="0.25">
      <c r="J9875" s="1"/>
    </row>
    <row r="9876" spans="10:10" x14ac:dyDescent="0.25">
      <c r="J9876" s="1"/>
    </row>
    <row r="9877" spans="10:10" x14ac:dyDescent="0.25">
      <c r="J9877" s="1"/>
    </row>
    <row r="9878" spans="10:10" x14ac:dyDescent="0.25">
      <c r="J9878" s="1"/>
    </row>
    <row r="9879" spans="10:10" x14ac:dyDescent="0.25">
      <c r="J9879" s="1"/>
    </row>
    <row r="9880" spans="10:10" x14ac:dyDescent="0.25">
      <c r="J9880" s="1"/>
    </row>
    <row r="9881" spans="10:10" x14ac:dyDescent="0.25">
      <c r="J9881" s="1"/>
    </row>
    <row r="9882" spans="10:10" x14ac:dyDescent="0.25">
      <c r="J9882" s="1"/>
    </row>
    <row r="9883" spans="10:10" x14ac:dyDescent="0.25">
      <c r="J9883" s="1"/>
    </row>
    <row r="9884" spans="10:10" x14ac:dyDescent="0.25">
      <c r="J9884" s="1"/>
    </row>
    <row r="9885" spans="10:10" x14ac:dyDescent="0.25">
      <c r="J9885" s="1"/>
    </row>
    <row r="9886" spans="10:10" x14ac:dyDescent="0.25">
      <c r="J9886" s="1"/>
    </row>
    <row r="9887" spans="10:10" x14ac:dyDescent="0.25">
      <c r="J9887" s="1"/>
    </row>
    <row r="9888" spans="10:10" x14ac:dyDescent="0.25">
      <c r="J9888" s="1"/>
    </row>
    <row r="9889" spans="10:10" x14ac:dyDescent="0.25">
      <c r="J9889" s="1"/>
    </row>
    <row r="9890" spans="10:10" x14ac:dyDescent="0.25">
      <c r="J9890" s="1"/>
    </row>
    <row r="9891" spans="10:10" x14ac:dyDescent="0.25">
      <c r="J9891" s="1"/>
    </row>
    <row r="9892" spans="10:10" x14ac:dyDescent="0.25">
      <c r="J9892" s="1"/>
    </row>
    <row r="9893" spans="10:10" x14ac:dyDescent="0.25">
      <c r="J9893" s="1"/>
    </row>
    <row r="9894" spans="10:10" x14ac:dyDescent="0.25">
      <c r="J9894" s="1"/>
    </row>
    <row r="9895" spans="10:10" x14ac:dyDescent="0.25">
      <c r="J9895" s="1"/>
    </row>
    <row r="9896" spans="10:10" x14ac:dyDescent="0.25">
      <c r="J9896" s="1"/>
    </row>
    <row r="9897" spans="10:10" x14ac:dyDescent="0.25">
      <c r="J9897" s="1"/>
    </row>
    <row r="9898" spans="10:10" x14ac:dyDescent="0.25">
      <c r="J9898" s="1"/>
    </row>
    <row r="9899" spans="10:10" x14ac:dyDescent="0.25">
      <c r="J9899" s="1"/>
    </row>
    <row r="9900" spans="10:10" x14ac:dyDescent="0.25">
      <c r="J9900" s="1"/>
    </row>
    <row r="9901" spans="10:10" x14ac:dyDescent="0.25">
      <c r="J9901" s="1"/>
    </row>
    <row r="9902" spans="10:10" x14ac:dyDescent="0.25">
      <c r="J9902" s="1"/>
    </row>
    <row r="9903" spans="10:10" x14ac:dyDescent="0.25">
      <c r="J9903" s="1"/>
    </row>
    <row r="9904" spans="10:10" x14ac:dyDescent="0.25">
      <c r="J9904" s="1"/>
    </row>
    <row r="9905" spans="10:10" x14ac:dyDescent="0.25">
      <c r="J9905" s="1"/>
    </row>
    <row r="9906" spans="10:10" x14ac:dyDescent="0.25">
      <c r="J9906" s="1"/>
    </row>
    <row r="9907" spans="10:10" x14ac:dyDescent="0.25">
      <c r="J9907" s="1"/>
    </row>
    <row r="9908" spans="10:10" x14ac:dyDescent="0.25">
      <c r="J9908" s="1"/>
    </row>
    <row r="9909" spans="10:10" x14ac:dyDescent="0.25">
      <c r="J9909" s="1"/>
    </row>
    <row r="9910" spans="10:10" x14ac:dyDescent="0.25">
      <c r="J9910" s="1"/>
    </row>
    <row r="9911" spans="10:10" x14ac:dyDescent="0.25">
      <c r="J9911" s="1"/>
    </row>
    <row r="9912" spans="10:10" x14ac:dyDescent="0.25">
      <c r="J9912" s="1"/>
    </row>
    <row r="9913" spans="10:10" x14ac:dyDescent="0.25">
      <c r="J9913" s="1"/>
    </row>
    <row r="9914" spans="10:10" x14ac:dyDescent="0.25">
      <c r="J9914" s="1"/>
    </row>
    <row r="9915" spans="10:10" x14ac:dyDescent="0.25">
      <c r="J9915" s="1"/>
    </row>
    <row r="9916" spans="10:10" x14ac:dyDescent="0.25">
      <c r="J9916" s="1"/>
    </row>
    <row r="9917" spans="10:10" x14ac:dyDescent="0.25">
      <c r="J9917" s="1"/>
    </row>
    <row r="9918" spans="10:10" x14ac:dyDescent="0.25">
      <c r="J9918" s="1"/>
    </row>
    <row r="9919" spans="10:10" x14ac:dyDescent="0.25">
      <c r="J9919" s="1"/>
    </row>
    <row r="9920" spans="10:10" x14ac:dyDescent="0.25">
      <c r="J9920" s="1"/>
    </row>
    <row r="9921" spans="10:10" x14ac:dyDescent="0.25">
      <c r="J9921" s="1"/>
    </row>
    <row r="9922" spans="10:10" x14ac:dyDescent="0.25">
      <c r="J9922" s="1"/>
    </row>
    <row r="9923" spans="10:10" x14ac:dyDescent="0.25">
      <c r="J9923" s="1"/>
    </row>
    <row r="9924" spans="10:10" x14ac:dyDescent="0.25">
      <c r="J9924" s="1"/>
    </row>
    <row r="9925" spans="10:10" x14ac:dyDescent="0.25">
      <c r="J9925" s="1"/>
    </row>
    <row r="9926" spans="10:10" x14ac:dyDescent="0.25">
      <c r="J9926" s="1"/>
    </row>
    <row r="9927" spans="10:10" x14ac:dyDescent="0.25">
      <c r="J9927" s="1"/>
    </row>
    <row r="9928" spans="10:10" x14ac:dyDescent="0.25">
      <c r="J9928" s="1"/>
    </row>
    <row r="9929" spans="10:10" x14ac:dyDescent="0.25">
      <c r="J9929" s="1"/>
    </row>
    <row r="9930" spans="10:10" x14ac:dyDescent="0.25">
      <c r="J9930" s="1"/>
    </row>
    <row r="9931" spans="10:10" x14ac:dyDescent="0.25">
      <c r="J9931" s="1"/>
    </row>
    <row r="9932" spans="10:10" x14ac:dyDescent="0.25">
      <c r="J9932" s="1"/>
    </row>
    <row r="9933" spans="10:10" x14ac:dyDescent="0.25">
      <c r="J9933" s="1"/>
    </row>
    <row r="9934" spans="10:10" x14ac:dyDescent="0.25">
      <c r="J9934" s="1"/>
    </row>
    <row r="9935" spans="10:10" x14ac:dyDescent="0.25">
      <c r="J9935" s="1"/>
    </row>
    <row r="9936" spans="10:10" x14ac:dyDescent="0.25">
      <c r="J9936" s="1"/>
    </row>
    <row r="9937" spans="10:10" x14ac:dyDescent="0.25">
      <c r="J9937" s="1"/>
    </row>
    <row r="9938" spans="10:10" x14ac:dyDescent="0.25">
      <c r="J9938" s="1"/>
    </row>
    <row r="9939" spans="10:10" x14ac:dyDescent="0.25">
      <c r="J9939" s="1"/>
    </row>
    <row r="9940" spans="10:10" x14ac:dyDescent="0.25">
      <c r="J9940" s="1"/>
    </row>
    <row r="9941" spans="10:10" x14ac:dyDescent="0.25">
      <c r="J9941" s="1"/>
    </row>
    <row r="9942" spans="10:10" x14ac:dyDescent="0.25">
      <c r="J9942" s="1"/>
    </row>
    <row r="9943" spans="10:10" x14ac:dyDescent="0.25">
      <c r="J9943" s="1"/>
    </row>
    <row r="9944" spans="10:10" x14ac:dyDescent="0.25">
      <c r="J9944" s="1"/>
    </row>
    <row r="9945" spans="10:10" x14ac:dyDescent="0.25">
      <c r="J9945" s="1"/>
    </row>
    <row r="9946" spans="10:10" x14ac:dyDescent="0.25">
      <c r="J9946" s="1"/>
    </row>
    <row r="9947" spans="10:10" x14ac:dyDescent="0.25">
      <c r="J9947" s="1"/>
    </row>
    <row r="9948" spans="10:10" x14ac:dyDescent="0.25">
      <c r="J9948" s="1"/>
    </row>
    <row r="9949" spans="10:10" x14ac:dyDescent="0.25">
      <c r="J9949" s="1"/>
    </row>
    <row r="9950" spans="10:10" x14ac:dyDescent="0.25">
      <c r="J9950" s="1"/>
    </row>
    <row r="9951" spans="10:10" x14ac:dyDescent="0.25">
      <c r="J9951" s="1"/>
    </row>
    <row r="9952" spans="10:10" x14ac:dyDescent="0.25">
      <c r="J9952" s="1"/>
    </row>
    <row r="9953" spans="10:10" x14ac:dyDescent="0.25">
      <c r="J9953" s="1"/>
    </row>
    <row r="9954" spans="10:10" x14ac:dyDescent="0.25">
      <c r="J9954" s="1"/>
    </row>
    <row r="9955" spans="10:10" x14ac:dyDescent="0.25">
      <c r="J9955" s="1"/>
    </row>
    <row r="9956" spans="10:10" x14ac:dyDescent="0.25">
      <c r="J9956" s="1"/>
    </row>
    <row r="9957" spans="10:10" x14ac:dyDescent="0.25">
      <c r="J9957" s="1"/>
    </row>
    <row r="9958" spans="10:10" x14ac:dyDescent="0.25">
      <c r="J9958" s="1"/>
    </row>
    <row r="9959" spans="10:10" x14ac:dyDescent="0.25">
      <c r="J9959" s="1"/>
    </row>
    <row r="9960" spans="10:10" x14ac:dyDescent="0.25">
      <c r="J9960" s="1"/>
    </row>
    <row r="9961" spans="10:10" x14ac:dyDescent="0.25">
      <c r="J9961" s="1"/>
    </row>
    <row r="9962" spans="10:10" x14ac:dyDescent="0.25">
      <c r="J9962" s="1"/>
    </row>
    <row r="9963" spans="10:10" x14ac:dyDescent="0.25">
      <c r="J9963" s="1"/>
    </row>
    <row r="9964" spans="10:10" x14ac:dyDescent="0.25">
      <c r="J9964" s="1"/>
    </row>
    <row r="9965" spans="10:10" x14ac:dyDescent="0.25">
      <c r="J9965" s="1"/>
    </row>
    <row r="9966" spans="10:10" x14ac:dyDescent="0.25">
      <c r="J9966" s="1"/>
    </row>
    <row r="9967" spans="10:10" x14ac:dyDescent="0.25">
      <c r="J9967" s="1"/>
    </row>
    <row r="9968" spans="10:10" x14ac:dyDescent="0.25">
      <c r="J9968" s="1"/>
    </row>
    <row r="9969" spans="10:10" x14ac:dyDescent="0.25">
      <c r="J9969" s="1"/>
    </row>
    <row r="9970" spans="10:10" x14ac:dyDescent="0.25">
      <c r="J9970" s="1"/>
    </row>
    <row r="9971" spans="10:10" x14ac:dyDescent="0.25">
      <c r="J9971" s="1"/>
    </row>
    <row r="9972" spans="10:10" x14ac:dyDescent="0.25">
      <c r="J9972" s="1"/>
    </row>
    <row r="9973" spans="10:10" x14ac:dyDescent="0.25">
      <c r="J9973" s="1"/>
    </row>
    <row r="9974" spans="10:10" x14ac:dyDescent="0.25">
      <c r="J9974" s="1"/>
    </row>
    <row r="9975" spans="10:10" x14ac:dyDescent="0.25">
      <c r="J9975" s="1"/>
    </row>
    <row r="9976" spans="10:10" x14ac:dyDescent="0.25">
      <c r="J9976" s="1"/>
    </row>
    <row r="9977" spans="10:10" x14ac:dyDescent="0.25">
      <c r="J9977" s="1"/>
    </row>
    <row r="9978" spans="10:10" x14ac:dyDescent="0.25">
      <c r="J9978" s="1"/>
    </row>
    <row r="9979" spans="10:10" x14ac:dyDescent="0.25">
      <c r="J9979" s="1"/>
    </row>
    <row r="9980" spans="10:10" x14ac:dyDescent="0.25">
      <c r="J9980" s="1"/>
    </row>
    <row r="9981" spans="10:10" x14ac:dyDescent="0.25">
      <c r="J9981" s="1"/>
    </row>
    <row r="9982" spans="10:10" x14ac:dyDescent="0.25">
      <c r="J9982" s="1"/>
    </row>
    <row r="9983" spans="10:10" x14ac:dyDescent="0.25">
      <c r="J9983" s="1"/>
    </row>
    <row r="9984" spans="10:10" x14ac:dyDescent="0.25">
      <c r="J9984" s="1"/>
    </row>
    <row r="9985" spans="10:10" x14ac:dyDescent="0.25">
      <c r="J9985" s="1"/>
    </row>
    <row r="9986" spans="10:10" x14ac:dyDescent="0.25">
      <c r="J9986" s="1"/>
    </row>
    <row r="9987" spans="10:10" x14ac:dyDescent="0.25">
      <c r="J9987" s="1"/>
    </row>
    <row r="9988" spans="10:10" x14ac:dyDescent="0.25">
      <c r="J9988" s="1"/>
    </row>
    <row r="9989" spans="10:10" x14ac:dyDescent="0.25">
      <c r="J9989" s="1"/>
    </row>
    <row r="9990" spans="10:10" x14ac:dyDescent="0.25">
      <c r="J9990" s="1"/>
    </row>
    <row r="9991" spans="10:10" x14ac:dyDescent="0.25">
      <c r="J9991" s="1"/>
    </row>
    <row r="9992" spans="10:10" x14ac:dyDescent="0.25">
      <c r="J9992" s="1"/>
    </row>
    <row r="9993" spans="10:10" x14ac:dyDescent="0.25">
      <c r="J9993" s="1"/>
    </row>
    <row r="9994" spans="10:10" x14ac:dyDescent="0.25">
      <c r="J9994" s="1"/>
    </row>
    <row r="9995" spans="10:10" x14ac:dyDescent="0.25">
      <c r="J9995" s="1"/>
    </row>
    <row r="9996" spans="10:10" x14ac:dyDescent="0.25">
      <c r="J9996" s="1"/>
    </row>
    <row r="9997" spans="10:10" x14ac:dyDescent="0.25">
      <c r="J9997" s="1"/>
    </row>
    <row r="9998" spans="10:10" x14ac:dyDescent="0.25">
      <c r="J9998" s="1"/>
    </row>
    <row r="9999" spans="10:10" x14ac:dyDescent="0.25">
      <c r="J9999" s="1"/>
    </row>
    <row r="10000" spans="10:10" x14ac:dyDescent="0.25">
      <c r="J10000" s="1"/>
    </row>
    <row r="10001" spans="10:10" x14ac:dyDescent="0.25">
      <c r="J10001" s="1"/>
    </row>
    <row r="10002" spans="10:10" x14ac:dyDescent="0.25">
      <c r="J10002" s="1"/>
    </row>
    <row r="10003" spans="10:10" x14ac:dyDescent="0.25">
      <c r="J10003" s="1"/>
    </row>
    <row r="10004" spans="10:10" x14ac:dyDescent="0.25">
      <c r="J10004" s="1"/>
    </row>
    <row r="10005" spans="10:10" x14ac:dyDescent="0.25">
      <c r="J10005" s="1"/>
    </row>
    <row r="10006" spans="10:10" x14ac:dyDescent="0.25">
      <c r="J10006" s="1"/>
    </row>
    <row r="10007" spans="10:10" x14ac:dyDescent="0.25">
      <c r="J10007" s="1"/>
    </row>
    <row r="10008" spans="10:10" x14ac:dyDescent="0.25">
      <c r="J10008" s="1"/>
    </row>
    <row r="10009" spans="10:10" x14ac:dyDescent="0.25">
      <c r="J10009" s="1"/>
    </row>
    <row r="10010" spans="10:10" x14ac:dyDescent="0.25">
      <c r="J10010" s="1"/>
    </row>
    <row r="10011" spans="10:10" x14ac:dyDescent="0.25">
      <c r="J10011" s="1"/>
    </row>
    <row r="10012" spans="10:10" x14ac:dyDescent="0.25">
      <c r="J10012" s="1"/>
    </row>
    <row r="10013" spans="10:10" x14ac:dyDescent="0.25">
      <c r="J10013" s="1"/>
    </row>
    <row r="10014" spans="10:10" x14ac:dyDescent="0.25">
      <c r="J10014" s="1"/>
    </row>
    <row r="10015" spans="10:10" x14ac:dyDescent="0.25">
      <c r="J10015" s="1"/>
    </row>
    <row r="10016" spans="10:10" x14ac:dyDescent="0.25">
      <c r="J10016" s="1"/>
    </row>
    <row r="10017" spans="10:10" x14ac:dyDescent="0.25">
      <c r="J10017" s="1"/>
    </row>
    <row r="10018" spans="10:10" x14ac:dyDescent="0.25">
      <c r="J10018" s="1"/>
    </row>
    <row r="10019" spans="10:10" x14ac:dyDescent="0.25">
      <c r="J10019" s="1"/>
    </row>
    <row r="10020" spans="10:10" x14ac:dyDescent="0.25">
      <c r="J10020" s="1"/>
    </row>
    <row r="10021" spans="10:10" x14ac:dyDescent="0.25">
      <c r="J10021" s="1"/>
    </row>
    <row r="10022" spans="10:10" x14ac:dyDescent="0.25">
      <c r="J10022" s="1"/>
    </row>
    <row r="10023" spans="10:10" x14ac:dyDescent="0.25">
      <c r="J10023" s="1"/>
    </row>
    <row r="10024" spans="10:10" x14ac:dyDescent="0.25">
      <c r="J10024" s="1"/>
    </row>
    <row r="10025" spans="10:10" x14ac:dyDescent="0.25">
      <c r="J10025" s="1"/>
    </row>
    <row r="10026" spans="10:10" x14ac:dyDescent="0.25">
      <c r="J10026" s="1"/>
    </row>
    <row r="10027" spans="10:10" x14ac:dyDescent="0.25">
      <c r="J10027" s="1"/>
    </row>
    <row r="10028" spans="10:10" x14ac:dyDescent="0.25">
      <c r="J10028" s="1"/>
    </row>
    <row r="10029" spans="10:10" x14ac:dyDescent="0.25">
      <c r="J10029" s="1"/>
    </row>
    <row r="10030" spans="10:10" x14ac:dyDescent="0.25">
      <c r="J10030" s="1"/>
    </row>
    <row r="10031" spans="10:10" x14ac:dyDescent="0.25">
      <c r="J10031" s="1"/>
    </row>
    <row r="10032" spans="10:10" x14ac:dyDescent="0.25">
      <c r="J10032" s="1"/>
    </row>
    <row r="10033" spans="10:10" x14ac:dyDescent="0.25">
      <c r="J10033" s="1"/>
    </row>
    <row r="10034" spans="10:10" x14ac:dyDescent="0.25">
      <c r="J10034" s="1"/>
    </row>
    <row r="10035" spans="10:10" x14ac:dyDescent="0.25">
      <c r="J10035" s="1"/>
    </row>
    <row r="10036" spans="10:10" x14ac:dyDescent="0.25">
      <c r="J10036" s="1"/>
    </row>
    <row r="10037" spans="10:10" x14ac:dyDescent="0.25">
      <c r="J10037" s="1"/>
    </row>
    <row r="10038" spans="10:10" x14ac:dyDescent="0.25">
      <c r="J10038" s="1"/>
    </row>
    <row r="10039" spans="10:10" x14ac:dyDescent="0.25">
      <c r="J10039" s="1"/>
    </row>
    <row r="10040" spans="10:10" x14ac:dyDescent="0.25">
      <c r="J10040" s="1"/>
    </row>
    <row r="10041" spans="10:10" x14ac:dyDescent="0.25">
      <c r="J10041" s="1"/>
    </row>
    <row r="10042" spans="10:10" x14ac:dyDescent="0.25">
      <c r="J10042" s="1"/>
    </row>
    <row r="10043" spans="10:10" x14ac:dyDescent="0.25">
      <c r="J10043" s="1"/>
    </row>
    <row r="10044" spans="10:10" x14ac:dyDescent="0.25">
      <c r="J10044" s="1"/>
    </row>
    <row r="10045" spans="10:10" x14ac:dyDescent="0.25">
      <c r="J10045" s="1"/>
    </row>
    <row r="10046" spans="10:10" x14ac:dyDescent="0.25">
      <c r="J10046" s="1"/>
    </row>
    <row r="10047" spans="10:10" x14ac:dyDescent="0.25">
      <c r="J10047" s="1"/>
    </row>
    <row r="10048" spans="10:10" x14ac:dyDescent="0.25">
      <c r="J10048" s="1"/>
    </row>
    <row r="10049" spans="10:10" x14ac:dyDescent="0.25">
      <c r="J10049" s="1"/>
    </row>
    <row r="10050" spans="10:10" x14ac:dyDescent="0.25">
      <c r="J10050" s="1"/>
    </row>
    <row r="10051" spans="10:10" x14ac:dyDescent="0.25">
      <c r="J10051" s="1"/>
    </row>
    <row r="10052" spans="10:10" x14ac:dyDescent="0.25">
      <c r="J10052" s="1"/>
    </row>
    <row r="10053" spans="10:10" x14ac:dyDescent="0.25">
      <c r="J10053" s="1"/>
    </row>
    <row r="10054" spans="10:10" x14ac:dyDescent="0.25">
      <c r="J10054" s="1"/>
    </row>
    <row r="10055" spans="10:10" x14ac:dyDescent="0.25">
      <c r="J10055" s="1"/>
    </row>
    <row r="10056" spans="10:10" x14ac:dyDescent="0.25">
      <c r="J10056" s="1"/>
    </row>
    <row r="10057" spans="10:10" x14ac:dyDescent="0.25">
      <c r="J10057" s="1"/>
    </row>
    <row r="10058" spans="10:10" x14ac:dyDescent="0.25">
      <c r="J10058" s="1"/>
    </row>
    <row r="10059" spans="10:10" x14ac:dyDescent="0.25">
      <c r="J10059" s="1"/>
    </row>
    <row r="10060" spans="10:10" x14ac:dyDescent="0.25">
      <c r="J10060" s="1"/>
    </row>
    <row r="10061" spans="10:10" x14ac:dyDescent="0.25">
      <c r="J10061" s="1"/>
    </row>
    <row r="10062" spans="10:10" x14ac:dyDescent="0.25">
      <c r="J10062" s="1"/>
    </row>
    <row r="10063" spans="10:10" x14ac:dyDescent="0.25">
      <c r="J10063" s="1"/>
    </row>
    <row r="10064" spans="10:10" x14ac:dyDescent="0.25">
      <c r="J10064" s="1"/>
    </row>
    <row r="10065" spans="10:10" x14ac:dyDescent="0.25">
      <c r="J10065" s="1"/>
    </row>
    <row r="10066" spans="10:10" x14ac:dyDescent="0.25">
      <c r="J10066" s="1"/>
    </row>
    <row r="10067" spans="10:10" x14ac:dyDescent="0.25">
      <c r="J10067" s="1"/>
    </row>
    <row r="10068" spans="10:10" x14ac:dyDescent="0.25">
      <c r="J10068" s="1"/>
    </row>
    <row r="10069" spans="10:10" x14ac:dyDescent="0.25">
      <c r="J10069" s="1"/>
    </row>
    <row r="10070" spans="10:10" x14ac:dyDescent="0.25">
      <c r="J10070" s="1"/>
    </row>
    <row r="10071" spans="10:10" x14ac:dyDescent="0.25">
      <c r="J10071" s="1"/>
    </row>
    <row r="10072" spans="10:10" x14ac:dyDescent="0.25">
      <c r="J10072" s="1"/>
    </row>
    <row r="10073" spans="10:10" x14ac:dyDescent="0.25">
      <c r="J10073" s="1"/>
    </row>
    <row r="10074" spans="10:10" x14ac:dyDescent="0.25">
      <c r="J10074" s="1"/>
    </row>
    <row r="10075" spans="10:10" x14ac:dyDescent="0.25">
      <c r="J10075" s="1"/>
    </row>
    <row r="10076" spans="10:10" x14ac:dyDescent="0.25">
      <c r="J10076" s="1"/>
    </row>
    <row r="10077" spans="10:10" x14ac:dyDescent="0.25">
      <c r="J10077" s="1"/>
    </row>
    <row r="10078" spans="10:10" x14ac:dyDescent="0.25">
      <c r="J10078" s="1"/>
    </row>
    <row r="10079" spans="10:10" x14ac:dyDescent="0.25">
      <c r="J10079" s="1"/>
    </row>
    <row r="10080" spans="10:10" x14ac:dyDescent="0.25">
      <c r="J10080" s="1"/>
    </row>
    <row r="10081" spans="10:10" x14ac:dyDescent="0.25">
      <c r="J10081" s="1"/>
    </row>
    <row r="10082" spans="10:10" x14ac:dyDescent="0.25">
      <c r="J10082" s="1"/>
    </row>
    <row r="10083" spans="10:10" x14ac:dyDescent="0.25">
      <c r="J10083" s="1"/>
    </row>
    <row r="10084" spans="10:10" x14ac:dyDescent="0.25">
      <c r="J10084" s="1"/>
    </row>
    <row r="10085" spans="10:10" x14ac:dyDescent="0.25">
      <c r="J10085" s="1"/>
    </row>
    <row r="10086" spans="10:10" x14ac:dyDescent="0.25">
      <c r="J10086" s="1"/>
    </row>
    <row r="10087" spans="10:10" x14ac:dyDescent="0.25">
      <c r="J10087" s="1"/>
    </row>
    <row r="10088" spans="10:10" x14ac:dyDescent="0.25">
      <c r="J10088" s="1"/>
    </row>
    <row r="10089" spans="10:10" x14ac:dyDescent="0.25">
      <c r="J10089" s="1"/>
    </row>
    <row r="10090" spans="10:10" x14ac:dyDescent="0.25">
      <c r="J10090" s="1"/>
    </row>
    <row r="10091" spans="10:10" x14ac:dyDescent="0.25">
      <c r="J10091" s="1"/>
    </row>
    <row r="10092" spans="10:10" x14ac:dyDescent="0.25">
      <c r="J10092" s="1"/>
    </row>
    <row r="10093" spans="10:10" x14ac:dyDescent="0.25">
      <c r="J10093" s="1"/>
    </row>
    <row r="10094" spans="10:10" x14ac:dyDescent="0.25">
      <c r="J10094" s="1"/>
    </row>
    <row r="10095" spans="10:10" x14ac:dyDescent="0.25">
      <c r="J10095" s="1"/>
    </row>
    <row r="10096" spans="10:10" x14ac:dyDescent="0.25">
      <c r="J10096" s="1"/>
    </row>
    <row r="10097" spans="10:10" x14ac:dyDescent="0.25">
      <c r="J10097" s="1"/>
    </row>
    <row r="10098" spans="10:10" x14ac:dyDescent="0.25">
      <c r="J10098" s="1"/>
    </row>
    <row r="10099" spans="10:10" x14ac:dyDescent="0.25">
      <c r="J10099" s="1"/>
    </row>
    <row r="10100" spans="10:10" x14ac:dyDescent="0.25">
      <c r="J10100" s="1"/>
    </row>
    <row r="10101" spans="10:10" x14ac:dyDescent="0.25">
      <c r="J10101" s="1"/>
    </row>
    <row r="10102" spans="10:10" x14ac:dyDescent="0.25">
      <c r="J10102" s="1"/>
    </row>
    <row r="10103" spans="10:10" x14ac:dyDescent="0.25">
      <c r="J10103" s="1"/>
    </row>
    <row r="10104" spans="10:10" x14ac:dyDescent="0.25">
      <c r="J10104" s="1"/>
    </row>
    <row r="10105" spans="10:10" x14ac:dyDescent="0.25">
      <c r="J10105" s="1"/>
    </row>
    <row r="10106" spans="10:10" x14ac:dyDescent="0.25">
      <c r="J10106" s="1"/>
    </row>
    <row r="10107" spans="10:10" x14ac:dyDescent="0.25">
      <c r="J10107" s="1"/>
    </row>
    <row r="10108" spans="10:10" x14ac:dyDescent="0.25">
      <c r="J10108" s="1"/>
    </row>
    <row r="10109" spans="10:10" x14ac:dyDescent="0.25">
      <c r="J10109" s="1"/>
    </row>
    <row r="10110" spans="10:10" x14ac:dyDescent="0.25">
      <c r="J10110" s="1"/>
    </row>
    <row r="10111" spans="10:10" x14ac:dyDescent="0.25">
      <c r="J10111" s="1"/>
    </row>
    <row r="10112" spans="10:10" x14ac:dyDescent="0.25">
      <c r="J10112" s="1"/>
    </row>
    <row r="10113" spans="10:10" x14ac:dyDescent="0.25">
      <c r="J10113" s="1"/>
    </row>
    <row r="10114" spans="10:10" x14ac:dyDescent="0.25">
      <c r="J10114" s="1"/>
    </row>
    <row r="10115" spans="10:10" x14ac:dyDescent="0.25">
      <c r="J10115" s="1"/>
    </row>
    <row r="10116" spans="10:10" x14ac:dyDescent="0.25">
      <c r="J10116" s="1"/>
    </row>
    <row r="10117" spans="10:10" x14ac:dyDescent="0.25">
      <c r="J10117" s="1"/>
    </row>
    <row r="10118" spans="10:10" x14ac:dyDescent="0.25">
      <c r="J10118" s="1"/>
    </row>
    <row r="10119" spans="10:10" x14ac:dyDescent="0.25">
      <c r="J10119" s="1"/>
    </row>
    <row r="10120" spans="10:10" x14ac:dyDescent="0.25">
      <c r="J10120" s="1"/>
    </row>
    <row r="10121" spans="10:10" x14ac:dyDescent="0.25">
      <c r="J10121" s="1"/>
    </row>
    <row r="10122" spans="10:10" x14ac:dyDescent="0.25">
      <c r="J10122" s="1"/>
    </row>
    <row r="10123" spans="10:10" x14ac:dyDescent="0.25">
      <c r="J10123" s="1"/>
    </row>
    <row r="10124" spans="10:10" x14ac:dyDescent="0.25">
      <c r="J10124" s="1"/>
    </row>
    <row r="10125" spans="10:10" x14ac:dyDescent="0.25">
      <c r="J10125" s="1"/>
    </row>
    <row r="10126" spans="10:10" x14ac:dyDescent="0.25">
      <c r="J10126" s="1"/>
    </row>
    <row r="10127" spans="10:10" x14ac:dyDescent="0.25">
      <c r="J10127" s="1"/>
    </row>
    <row r="10128" spans="10:10" x14ac:dyDescent="0.25">
      <c r="J10128" s="1"/>
    </row>
    <row r="10129" spans="10:10" x14ac:dyDescent="0.25">
      <c r="J10129" s="1"/>
    </row>
    <row r="10130" spans="10:10" x14ac:dyDescent="0.25">
      <c r="J10130" s="1"/>
    </row>
    <row r="10131" spans="10:10" x14ac:dyDescent="0.25">
      <c r="J10131" s="1"/>
    </row>
    <row r="10132" spans="10:10" x14ac:dyDescent="0.25">
      <c r="J10132" s="1"/>
    </row>
    <row r="10133" spans="10:10" x14ac:dyDescent="0.25">
      <c r="J10133" s="1"/>
    </row>
    <row r="10134" spans="10:10" x14ac:dyDescent="0.25">
      <c r="J10134" s="1"/>
    </row>
    <row r="10135" spans="10:10" x14ac:dyDescent="0.25">
      <c r="J10135" s="1"/>
    </row>
    <row r="10136" spans="10:10" x14ac:dyDescent="0.25">
      <c r="J10136" s="1"/>
    </row>
    <row r="10137" spans="10:10" x14ac:dyDescent="0.25">
      <c r="J10137" s="1"/>
    </row>
    <row r="10138" spans="10:10" x14ac:dyDescent="0.25">
      <c r="J10138" s="1"/>
    </row>
    <row r="10139" spans="10:10" x14ac:dyDescent="0.25">
      <c r="J10139" s="1"/>
    </row>
    <row r="10140" spans="10:10" x14ac:dyDescent="0.25">
      <c r="J10140" s="1"/>
    </row>
    <row r="10141" spans="10:10" x14ac:dyDescent="0.25">
      <c r="J10141" s="1"/>
    </row>
    <row r="10142" spans="10:10" x14ac:dyDescent="0.25">
      <c r="J10142" s="1"/>
    </row>
    <row r="10143" spans="10:10" x14ac:dyDescent="0.25">
      <c r="J10143" s="1"/>
    </row>
    <row r="10144" spans="10:10" x14ac:dyDescent="0.25">
      <c r="J10144" s="1"/>
    </row>
    <row r="10145" spans="10:10" x14ac:dyDescent="0.25">
      <c r="J10145" s="1"/>
    </row>
    <row r="10146" spans="10:10" x14ac:dyDescent="0.25">
      <c r="J10146" s="1"/>
    </row>
    <row r="10147" spans="10:10" x14ac:dyDescent="0.25">
      <c r="J10147" s="1"/>
    </row>
    <row r="10148" spans="10:10" x14ac:dyDescent="0.25">
      <c r="J10148" s="1"/>
    </row>
    <row r="10149" spans="10:10" x14ac:dyDescent="0.25">
      <c r="J10149" s="1"/>
    </row>
    <row r="10150" spans="10:10" x14ac:dyDescent="0.25">
      <c r="J10150" s="1"/>
    </row>
    <row r="10151" spans="10:10" x14ac:dyDescent="0.25">
      <c r="J10151" s="1"/>
    </row>
    <row r="10152" spans="10:10" x14ac:dyDescent="0.25">
      <c r="J10152" s="1"/>
    </row>
    <row r="10153" spans="10:10" x14ac:dyDescent="0.25">
      <c r="J10153" s="1"/>
    </row>
    <row r="10154" spans="10:10" x14ac:dyDescent="0.25">
      <c r="J10154" s="1"/>
    </row>
    <row r="10155" spans="10:10" x14ac:dyDescent="0.25">
      <c r="J10155" s="1"/>
    </row>
    <row r="10156" spans="10:10" x14ac:dyDescent="0.25">
      <c r="J10156" s="1"/>
    </row>
    <row r="10157" spans="10:10" x14ac:dyDescent="0.25">
      <c r="J10157" s="1"/>
    </row>
    <row r="10158" spans="10:10" x14ac:dyDescent="0.25">
      <c r="J10158" s="1"/>
    </row>
    <row r="10159" spans="10:10" x14ac:dyDescent="0.25">
      <c r="J10159" s="1"/>
    </row>
    <row r="10160" spans="10:10" x14ac:dyDescent="0.25">
      <c r="J10160" s="1"/>
    </row>
    <row r="10161" spans="10:10" x14ac:dyDescent="0.25">
      <c r="J10161" s="1"/>
    </row>
    <row r="10162" spans="10:10" x14ac:dyDescent="0.25">
      <c r="J10162" s="1"/>
    </row>
    <row r="10163" spans="10:10" x14ac:dyDescent="0.25">
      <c r="J10163" s="1"/>
    </row>
    <row r="10164" spans="10:10" x14ac:dyDescent="0.25">
      <c r="J10164" s="1"/>
    </row>
    <row r="10165" spans="10:10" x14ac:dyDescent="0.25">
      <c r="J10165" s="1"/>
    </row>
    <row r="10166" spans="10:10" x14ac:dyDescent="0.25">
      <c r="J10166" s="1"/>
    </row>
    <row r="10167" spans="10:10" x14ac:dyDescent="0.25">
      <c r="J10167" s="1"/>
    </row>
    <row r="10168" spans="10:10" x14ac:dyDescent="0.25">
      <c r="J10168" s="1"/>
    </row>
    <row r="10169" spans="10:10" x14ac:dyDescent="0.25">
      <c r="J10169" s="1"/>
    </row>
    <row r="10170" spans="10:10" x14ac:dyDescent="0.25">
      <c r="J10170" s="1"/>
    </row>
    <row r="10171" spans="10:10" x14ac:dyDescent="0.25">
      <c r="J10171" s="1"/>
    </row>
    <row r="10172" spans="10:10" x14ac:dyDescent="0.25">
      <c r="J10172" s="1"/>
    </row>
    <row r="10173" spans="10:10" x14ac:dyDescent="0.25">
      <c r="J10173" s="1"/>
    </row>
    <row r="10174" spans="10:10" x14ac:dyDescent="0.25">
      <c r="J10174" s="1"/>
    </row>
    <row r="10175" spans="10:10" x14ac:dyDescent="0.25">
      <c r="J10175" s="1"/>
    </row>
    <row r="10176" spans="10:10" x14ac:dyDescent="0.25">
      <c r="J10176" s="1"/>
    </row>
    <row r="10177" spans="10:10" x14ac:dyDescent="0.25">
      <c r="J10177" s="1"/>
    </row>
    <row r="10178" spans="10:10" x14ac:dyDescent="0.25">
      <c r="J10178" s="1"/>
    </row>
    <row r="10179" spans="10:10" x14ac:dyDescent="0.25">
      <c r="J10179" s="1"/>
    </row>
    <row r="10180" spans="10:10" x14ac:dyDescent="0.25">
      <c r="J10180" s="1"/>
    </row>
    <row r="10181" spans="10:10" x14ac:dyDescent="0.25">
      <c r="J10181" s="1"/>
    </row>
    <row r="10182" spans="10:10" x14ac:dyDescent="0.25">
      <c r="J10182" s="1"/>
    </row>
    <row r="10183" spans="10:10" x14ac:dyDescent="0.25">
      <c r="J10183" s="1"/>
    </row>
    <row r="10184" spans="10:10" x14ac:dyDescent="0.25">
      <c r="J10184" s="1"/>
    </row>
    <row r="10185" spans="10:10" x14ac:dyDescent="0.25">
      <c r="J10185" s="1"/>
    </row>
    <row r="10186" spans="10:10" x14ac:dyDescent="0.25">
      <c r="J10186" s="1"/>
    </row>
    <row r="10187" spans="10:10" x14ac:dyDescent="0.25">
      <c r="J10187" s="1"/>
    </row>
    <row r="10188" spans="10:10" x14ac:dyDescent="0.25">
      <c r="J10188" s="1"/>
    </row>
    <row r="10189" spans="10:10" x14ac:dyDescent="0.25">
      <c r="J10189" s="1"/>
    </row>
    <row r="10190" spans="10:10" x14ac:dyDescent="0.25">
      <c r="J10190" s="1"/>
    </row>
    <row r="10191" spans="10:10" x14ac:dyDescent="0.25">
      <c r="J10191" s="1"/>
    </row>
    <row r="10192" spans="10:10" x14ac:dyDescent="0.25">
      <c r="J10192" s="1"/>
    </row>
    <row r="10193" spans="10:10" x14ac:dyDescent="0.25">
      <c r="J10193" s="1"/>
    </row>
    <row r="10194" spans="10:10" x14ac:dyDescent="0.25">
      <c r="J10194" s="1"/>
    </row>
    <row r="10195" spans="10:10" x14ac:dyDescent="0.25">
      <c r="J10195" s="1"/>
    </row>
    <row r="10196" spans="10:10" x14ac:dyDescent="0.25">
      <c r="J10196" s="1"/>
    </row>
    <row r="10197" spans="10:10" x14ac:dyDescent="0.25">
      <c r="J10197" s="1"/>
    </row>
    <row r="10198" spans="10:10" x14ac:dyDescent="0.25">
      <c r="J10198" s="1"/>
    </row>
    <row r="10199" spans="10:10" x14ac:dyDescent="0.25">
      <c r="J10199" s="1"/>
    </row>
    <row r="10200" spans="10:10" x14ac:dyDescent="0.25">
      <c r="J10200" s="1"/>
    </row>
    <row r="10201" spans="10:10" x14ac:dyDescent="0.25">
      <c r="J10201" s="1"/>
    </row>
    <row r="10202" spans="10:10" x14ac:dyDescent="0.25">
      <c r="J10202" s="1"/>
    </row>
    <row r="10203" spans="10:10" x14ac:dyDescent="0.25">
      <c r="J10203" s="1"/>
    </row>
    <row r="10204" spans="10:10" x14ac:dyDescent="0.25">
      <c r="J10204" s="1"/>
    </row>
    <row r="10205" spans="10:10" x14ac:dyDescent="0.25">
      <c r="J10205" s="1"/>
    </row>
    <row r="10206" spans="10:10" x14ac:dyDescent="0.25">
      <c r="J10206" s="1"/>
    </row>
    <row r="10207" spans="10:10" x14ac:dyDescent="0.25">
      <c r="J10207" s="1"/>
    </row>
    <row r="10208" spans="10:10" x14ac:dyDescent="0.25">
      <c r="J10208" s="1"/>
    </row>
    <row r="10209" spans="10:10" x14ac:dyDescent="0.25">
      <c r="J10209" s="1"/>
    </row>
    <row r="10210" spans="10:10" x14ac:dyDescent="0.25">
      <c r="J10210" s="1"/>
    </row>
    <row r="10211" spans="10:10" x14ac:dyDescent="0.25">
      <c r="J10211" s="1"/>
    </row>
    <row r="10212" spans="10:10" x14ac:dyDescent="0.25">
      <c r="J10212" s="1"/>
    </row>
    <row r="10213" spans="10:10" x14ac:dyDescent="0.25">
      <c r="J10213" s="1"/>
    </row>
    <row r="10214" spans="10:10" x14ac:dyDescent="0.25">
      <c r="J10214" s="1"/>
    </row>
    <row r="10215" spans="10:10" x14ac:dyDescent="0.25">
      <c r="J10215" s="1"/>
    </row>
    <row r="10216" spans="10:10" x14ac:dyDescent="0.25">
      <c r="J10216" s="1"/>
    </row>
    <row r="10217" spans="10:10" x14ac:dyDescent="0.25">
      <c r="J10217" s="1"/>
    </row>
    <row r="10218" spans="10:10" x14ac:dyDescent="0.25">
      <c r="J10218" s="1"/>
    </row>
    <row r="10219" spans="10:10" x14ac:dyDescent="0.25">
      <c r="J10219" s="1"/>
    </row>
    <row r="10220" spans="10:10" x14ac:dyDescent="0.25">
      <c r="J10220" s="1"/>
    </row>
    <row r="10221" spans="10:10" x14ac:dyDescent="0.25">
      <c r="J10221" s="1"/>
    </row>
    <row r="10222" spans="10:10" x14ac:dyDescent="0.25">
      <c r="J10222" s="1"/>
    </row>
    <row r="10223" spans="10:10" x14ac:dyDescent="0.25">
      <c r="J10223" s="1"/>
    </row>
    <row r="10224" spans="10:10" x14ac:dyDescent="0.25">
      <c r="J10224" s="1"/>
    </row>
    <row r="10225" spans="10:10" x14ac:dyDescent="0.25">
      <c r="J10225" s="1"/>
    </row>
    <row r="10226" spans="10:10" x14ac:dyDescent="0.25">
      <c r="J10226" s="1"/>
    </row>
    <row r="10227" spans="10:10" x14ac:dyDescent="0.25">
      <c r="J10227" s="1"/>
    </row>
    <row r="10228" spans="10:10" x14ac:dyDescent="0.25">
      <c r="J10228" s="1"/>
    </row>
    <row r="10229" spans="10:10" x14ac:dyDescent="0.25">
      <c r="J10229" s="1"/>
    </row>
    <row r="10230" spans="10:10" x14ac:dyDescent="0.25">
      <c r="J10230" s="1"/>
    </row>
    <row r="10231" spans="10:10" x14ac:dyDescent="0.25">
      <c r="J10231" s="1"/>
    </row>
    <row r="10232" spans="10:10" x14ac:dyDescent="0.25">
      <c r="J10232" s="1"/>
    </row>
    <row r="10233" spans="10:10" x14ac:dyDescent="0.25">
      <c r="J10233" s="1"/>
    </row>
    <row r="10234" spans="10:10" x14ac:dyDescent="0.25">
      <c r="J10234" s="1"/>
    </row>
    <row r="10235" spans="10:10" x14ac:dyDescent="0.25">
      <c r="J10235" s="1"/>
    </row>
    <row r="10236" spans="10:10" x14ac:dyDescent="0.25">
      <c r="J10236" s="1"/>
    </row>
    <row r="10237" spans="10:10" x14ac:dyDescent="0.25">
      <c r="J10237" s="1"/>
    </row>
    <row r="10238" spans="10:10" x14ac:dyDescent="0.25">
      <c r="J10238" s="1"/>
    </row>
    <row r="10239" spans="10:10" x14ac:dyDescent="0.25">
      <c r="J10239" s="1"/>
    </row>
    <row r="10240" spans="10:10" x14ac:dyDescent="0.25">
      <c r="J10240" s="1"/>
    </row>
    <row r="10241" spans="10:10" x14ac:dyDescent="0.25">
      <c r="J10241" s="1"/>
    </row>
    <row r="10242" spans="10:10" x14ac:dyDescent="0.25">
      <c r="J10242" s="1"/>
    </row>
    <row r="10243" spans="10:10" x14ac:dyDescent="0.25">
      <c r="J10243" s="1"/>
    </row>
    <row r="10244" spans="10:10" x14ac:dyDescent="0.25">
      <c r="J10244" s="1"/>
    </row>
    <row r="10245" spans="10:10" x14ac:dyDescent="0.25">
      <c r="J10245" s="1"/>
    </row>
    <row r="10246" spans="10:10" x14ac:dyDescent="0.25">
      <c r="J10246" s="1"/>
    </row>
    <row r="10247" spans="10:10" x14ac:dyDescent="0.25">
      <c r="J10247" s="1"/>
    </row>
    <row r="10248" spans="10:10" x14ac:dyDescent="0.25">
      <c r="J10248" s="1"/>
    </row>
    <row r="10249" spans="10:10" x14ac:dyDescent="0.25">
      <c r="J10249" s="1"/>
    </row>
    <row r="10250" spans="10:10" x14ac:dyDescent="0.25">
      <c r="J10250" s="1"/>
    </row>
    <row r="10251" spans="10:10" x14ac:dyDescent="0.25">
      <c r="J10251" s="1"/>
    </row>
    <row r="10252" spans="10:10" x14ac:dyDescent="0.25">
      <c r="J10252" s="1"/>
    </row>
    <row r="10253" spans="10:10" x14ac:dyDescent="0.25">
      <c r="J10253" s="1"/>
    </row>
    <row r="10254" spans="10:10" x14ac:dyDescent="0.25">
      <c r="J10254" s="1"/>
    </row>
    <row r="10255" spans="10:10" x14ac:dyDescent="0.25">
      <c r="J10255" s="1"/>
    </row>
    <row r="10256" spans="10:10" x14ac:dyDescent="0.25">
      <c r="J10256" s="1"/>
    </row>
    <row r="10257" spans="10:10" x14ac:dyDescent="0.25">
      <c r="J10257" s="1"/>
    </row>
    <row r="10258" spans="10:10" x14ac:dyDescent="0.25">
      <c r="J10258" s="1"/>
    </row>
    <row r="10259" spans="10:10" x14ac:dyDescent="0.25">
      <c r="J10259" s="1"/>
    </row>
    <row r="10260" spans="10:10" x14ac:dyDescent="0.25">
      <c r="J10260" s="1"/>
    </row>
    <row r="10261" spans="10:10" x14ac:dyDescent="0.25">
      <c r="J10261" s="1"/>
    </row>
    <row r="10262" spans="10:10" x14ac:dyDescent="0.25">
      <c r="J10262" s="1"/>
    </row>
    <row r="10263" spans="10:10" x14ac:dyDescent="0.25">
      <c r="J10263" s="1"/>
    </row>
    <row r="10264" spans="10:10" x14ac:dyDescent="0.25">
      <c r="J10264" s="1"/>
    </row>
    <row r="10265" spans="10:10" x14ac:dyDescent="0.25">
      <c r="J10265" s="1"/>
    </row>
    <row r="10266" spans="10:10" x14ac:dyDescent="0.25">
      <c r="J10266" s="1"/>
    </row>
    <row r="10267" spans="10:10" x14ac:dyDescent="0.25">
      <c r="J10267" s="1"/>
    </row>
    <row r="10268" spans="10:10" x14ac:dyDescent="0.25">
      <c r="J10268" s="1"/>
    </row>
    <row r="10269" spans="10:10" x14ac:dyDescent="0.25">
      <c r="J10269" s="1"/>
    </row>
    <row r="10270" spans="10:10" x14ac:dyDescent="0.25">
      <c r="J10270" s="1"/>
    </row>
    <row r="10271" spans="10:10" x14ac:dyDescent="0.25">
      <c r="J10271" s="1"/>
    </row>
    <row r="10272" spans="10:10" x14ac:dyDescent="0.25">
      <c r="J10272" s="1"/>
    </row>
    <row r="10273" spans="10:10" x14ac:dyDescent="0.25">
      <c r="J10273" s="1"/>
    </row>
    <row r="10274" spans="10:10" x14ac:dyDescent="0.25">
      <c r="J10274" s="1"/>
    </row>
    <row r="10275" spans="10:10" x14ac:dyDescent="0.25">
      <c r="J10275" s="1"/>
    </row>
    <row r="10276" spans="10:10" x14ac:dyDescent="0.25">
      <c r="J10276" s="1"/>
    </row>
    <row r="10277" spans="10:10" x14ac:dyDescent="0.25">
      <c r="J10277" s="1"/>
    </row>
    <row r="10278" spans="10:10" x14ac:dyDescent="0.25">
      <c r="J10278" s="1"/>
    </row>
    <row r="10279" spans="10:10" x14ac:dyDescent="0.25">
      <c r="J10279" s="1"/>
    </row>
    <row r="10280" spans="10:10" x14ac:dyDescent="0.25">
      <c r="J10280" s="1"/>
    </row>
    <row r="10281" spans="10:10" x14ac:dyDescent="0.25">
      <c r="J10281" s="1"/>
    </row>
    <row r="10282" spans="10:10" x14ac:dyDescent="0.25">
      <c r="J10282" s="1"/>
    </row>
    <row r="10283" spans="10:10" x14ac:dyDescent="0.25">
      <c r="J10283" s="1"/>
    </row>
    <row r="10284" spans="10:10" x14ac:dyDescent="0.25">
      <c r="J10284" s="1"/>
    </row>
    <row r="10285" spans="10:10" x14ac:dyDescent="0.25">
      <c r="J10285" s="1"/>
    </row>
    <row r="10286" spans="10:10" x14ac:dyDescent="0.25">
      <c r="J10286" s="1"/>
    </row>
    <row r="10287" spans="10:10" x14ac:dyDescent="0.25">
      <c r="J10287" s="1"/>
    </row>
    <row r="10288" spans="10:10" x14ac:dyDescent="0.25">
      <c r="J10288" s="1"/>
    </row>
    <row r="10289" spans="10:10" x14ac:dyDescent="0.25">
      <c r="J10289" s="1"/>
    </row>
    <row r="10290" spans="10:10" x14ac:dyDescent="0.25">
      <c r="J10290" s="1"/>
    </row>
    <row r="10291" spans="10:10" x14ac:dyDescent="0.25">
      <c r="J10291" s="1"/>
    </row>
    <row r="10292" spans="10:10" x14ac:dyDescent="0.25">
      <c r="J10292" s="1"/>
    </row>
    <row r="10293" spans="10:10" x14ac:dyDescent="0.25">
      <c r="J10293" s="1"/>
    </row>
    <row r="10294" spans="10:10" x14ac:dyDescent="0.25">
      <c r="J10294" s="1"/>
    </row>
    <row r="10295" spans="10:10" x14ac:dyDescent="0.25">
      <c r="J10295" s="1"/>
    </row>
    <row r="10296" spans="10:10" x14ac:dyDescent="0.25">
      <c r="J10296" s="1"/>
    </row>
    <row r="10297" spans="10:10" x14ac:dyDescent="0.25">
      <c r="J10297" s="1"/>
    </row>
    <row r="10298" spans="10:10" x14ac:dyDescent="0.25">
      <c r="J10298" s="1"/>
    </row>
    <row r="10299" spans="10:10" x14ac:dyDescent="0.25">
      <c r="J10299" s="1"/>
    </row>
    <row r="10300" spans="10:10" x14ac:dyDescent="0.25">
      <c r="J10300" s="1"/>
    </row>
    <row r="10301" spans="10:10" x14ac:dyDescent="0.25">
      <c r="J10301" s="1"/>
    </row>
    <row r="10302" spans="10:10" x14ac:dyDescent="0.25">
      <c r="J10302" s="1"/>
    </row>
    <row r="10303" spans="10:10" x14ac:dyDescent="0.25">
      <c r="J10303" s="1"/>
    </row>
    <row r="10304" spans="10:10" x14ac:dyDescent="0.25">
      <c r="J10304" s="1"/>
    </row>
    <row r="10305" spans="10:10" x14ac:dyDescent="0.25">
      <c r="J10305" s="1"/>
    </row>
    <row r="10306" spans="10:10" x14ac:dyDescent="0.25">
      <c r="J10306" s="1"/>
    </row>
    <row r="10307" spans="10:10" x14ac:dyDescent="0.25">
      <c r="J10307" s="1"/>
    </row>
    <row r="10308" spans="10:10" x14ac:dyDescent="0.25">
      <c r="J10308" s="1"/>
    </row>
    <row r="10309" spans="10:10" x14ac:dyDescent="0.25">
      <c r="J10309" s="1"/>
    </row>
    <row r="10310" spans="10:10" x14ac:dyDescent="0.25">
      <c r="J10310" s="1"/>
    </row>
    <row r="10311" spans="10:10" x14ac:dyDescent="0.25">
      <c r="J10311" s="1"/>
    </row>
    <row r="10312" spans="10:10" x14ac:dyDescent="0.25">
      <c r="J10312" s="1"/>
    </row>
    <row r="10313" spans="10:10" x14ac:dyDescent="0.25">
      <c r="J10313" s="1"/>
    </row>
    <row r="10314" spans="10:10" x14ac:dyDescent="0.25">
      <c r="J10314" s="1"/>
    </row>
    <row r="10315" spans="10:10" x14ac:dyDescent="0.25">
      <c r="J10315" s="1"/>
    </row>
    <row r="10316" spans="10:10" x14ac:dyDescent="0.25">
      <c r="J10316" s="1"/>
    </row>
    <row r="10317" spans="10:10" x14ac:dyDescent="0.25">
      <c r="J10317" s="1"/>
    </row>
    <row r="10318" spans="10:10" x14ac:dyDescent="0.25">
      <c r="J10318" s="1"/>
    </row>
    <row r="10319" spans="10:10" x14ac:dyDescent="0.25">
      <c r="J10319" s="1"/>
    </row>
    <row r="10320" spans="10:10" x14ac:dyDescent="0.25">
      <c r="J10320" s="1"/>
    </row>
    <row r="10321" spans="10:10" x14ac:dyDescent="0.25">
      <c r="J10321" s="1"/>
    </row>
    <row r="10322" spans="10:10" x14ac:dyDescent="0.25">
      <c r="J10322" s="1"/>
    </row>
    <row r="10323" spans="10:10" x14ac:dyDescent="0.25">
      <c r="J10323" s="1"/>
    </row>
    <row r="10324" spans="10:10" x14ac:dyDescent="0.25">
      <c r="J10324" s="1"/>
    </row>
    <row r="10325" spans="10:10" x14ac:dyDescent="0.25">
      <c r="J10325" s="1"/>
    </row>
    <row r="10326" spans="10:10" x14ac:dyDescent="0.25">
      <c r="J10326" s="1"/>
    </row>
    <row r="10327" spans="10:10" x14ac:dyDescent="0.25">
      <c r="J10327" s="1"/>
    </row>
    <row r="10328" spans="10:10" x14ac:dyDescent="0.25">
      <c r="J10328" s="1"/>
    </row>
    <row r="10329" spans="10:10" x14ac:dyDescent="0.25">
      <c r="J10329" s="1"/>
    </row>
    <row r="10330" spans="10:10" x14ac:dyDescent="0.25">
      <c r="J10330" s="1"/>
    </row>
    <row r="10331" spans="10:10" x14ac:dyDescent="0.25">
      <c r="J10331" s="1"/>
    </row>
    <row r="10332" spans="10:10" x14ac:dyDescent="0.25">
      <c r="J10332" s="1"/>
    </row>
    <row r="10333" spans="10:10" x14ac:dyDescent="0.25">
      <c r="J10333" s="1"/>
    </row>
    <row r="10334" spans="10:10" x14ac:dyDescent="0.25">
      <c r="J10334" s="1"/>
    </row>
    <row r="10335" spans="10:10" x14ac:dyDescent="0.25">
      <c r="J10335" s="1"/>
    </row>
    <row r="10336" spans="10:10" x14ac:dyDescent="0.25">
      <c r="J10336" s="1"/>
    </row>
    <row r="10337" spans="10:10" x14ac:dyDescent="0.25">
      <c r="J10337" s="1"/>
    </row>
    <row r="10338" spans="10:10" x14ac:dyDescent="0.25">
      <c r="J10338" s="1"/>
    </row>
    <row r="10339" spans="10:10" x14ac:dyDescent="0.25">
      <c r="J10339" s="1"/>
    </row>
    <row r="10340" spans="10:10" x14ac:dyDescent="0.25">
      <c r="J10340" s="1"/>
    </row>
    <row r="10341" spans="10:10" x14ac:dyDescent="0.25">
      <c r="J10341" s="1"/>
    </row>
    <row r="10342" spans="10:10" x14ac:dyDescent="0.25">
      <c r="J10342" s="1"/>
    </row>
    <row r="10343" spans="10:10" x14ac:dyDescent="0.25">
      <c r="J10343" s="1"/>
    </row>
    <row r="10344" spans="10:10" x14ac:dyDescent="0.25">
      <c r="J10344" s="1"/>
    </row>
    <row r="10345" spans="10:10" x14ac:dyDescent="0.25">
      <c r="J10345" s="1"/>
    </row>
    <row r="10346" spans="10:10" x14ac:dyDescent="0.25">
      <c r="J10346" s="1"/>
    </row>
    <row r="10347" spans="10:10" x14ac:dyDescent="0.25">
      <c r="J10347" s="1"/>
    </row>
    <row r="10348" spans="10:10" x14ac:dyDescent="0.25">
      <c r="J10348" s="1"/>
    </row>
    <row r="10349" spans="10:10" x14ac:dyDescent="0.25">
      <c r="J10349" s="1"/>
    </row>
    <row r="10350" spans="10:10" x14ac:dyDescent="0.25">
      <c r="J10350" s="1"/>
    </row>
    <row r="10351" spans="10:10" x14ac:dyDescent="0.25">
      <c r="J10351" s="1"/>
    </row>
    <row r="10352" spans="10:10" x14ac:dyDescent="0.25">
      <c r="J10352" s="1"/>
    </row>
    <row r="10353" spans="10:10" x14ac:dyDescent="0.25">
      <c r="J10353" s="1"/>
    </row>
    <row r="10354" spans="10:10" x14ac:dyDescent="0.25">
      <c r="J10354" s="1"/>
    </row>
    <row r="10355" spans="10:10" x14ac:dyDescent="0.25">
      <c r="J10355" s="1"/>
    </row>
    <row r="10356" spans="10:10" x14ac:dyDescent="0.25">
      <c r="J10356" s="1"/>
    </row>
    <row r="10357" spans="10:10" x14ac:dyDescent="0.25">
      <c r="J10357" s="1"/>
    </row>
    <row r="10358" spans="10:10" x14ac:dyDescent="0.25">
      <c r="J10358" s="1"/>
    </row>
    <row r="10359" spans="10:10" x14ac:dyDescent="0.25">
      <c r="J10359" s="1"/>
    </row>
    <row r="10360" spans="10:10" x14ac:dyDescent="0.25">
      <c r="J10360" s="1"/>
    </row>
    <row r="10361" spans="10:10" x14ac:dyDescent="0.25">
      <c r="J10361" s="1"/>
    </row>
    <row r="10362" spans="10:10" x14ac:dyDescent="0.25">
      <c r="J10362" s="1"/>
    </row>
    <row r="10363" spans="10:10" x14ac:dyDescent="0.25">
      <c r="J10363" s="1"/>
    </row>
    <row r="10364" spans="10:10" x14ac:dyDescent="0.25">
      <c r="J10364" s="1"/>
    </row>
    <row r="10365" spans="10:10" x14ac:dyDescent="0.25">
      <c r="J10365" s="1"/>
    </row>
    <row r="10366" spans="10:10" x14ac:dyDescent="0.25">
      <c r="J10366" s="1"/>
    </row>
    <row r="10367" spans="10:10" x14ac:dyDescent="0.25">
      <c r="J10367" s="1"/>
    </row>
    <row r="10368" spans="10:10" x14ac:dyDescent="0.25">
      <c r="J10368" s="1"/>
    </row>
    <row r="10369" spans="10:10" x14ac:dyDescent="0.25">
      <c r="J10369" s="1"/>
    </row>
    <row r="10370" spans="10:10" x14ac:dyDescent="0.25">
      <c r="J10370" s="1"/>
    </row>
    <row r="10371" spans="10:10" x14ac:dyDescent="0.25">
      <c r="J10371" s="1"/>
    </row>
    <row r="10372" spans="10:10" x14ac:dyDescent="0.25">
      <c r="J10372" s="1"/>
    </row>
    <row r="10373" spans="10:10" x14ac:dyDescent="0.25">
      <c r="J10373" s="1"/>
    </row>
    <row r="10374" spans="10:10" x14ac:dyDescent="0.25">
      <c r="J10374" s="1"/>
    </row>
    <row r="10375" spans="10:10" x14ac:dyDescent="0.25">
      <c r="J10375" s="1"/>
    </row>
    <row r="10376" spans="10:10" x14ac:dyDescent="0.25">
      <c r="J10376" s="1"/>
    </row>
    <row r="10377" spans="10:10" x14ac:dyDescent="0.25">
      <c r="J10377" s="1"/>
    </row>
    <row r="10378" spans="10:10" x14ac:dyDescent="0.25">
      <c r="J10378" s="1"/>
    </row>
    <row r="10379" spans="10:10" x14ac:dyDescent="0.25">
      <c r="J10379" s="1"/>
    </row>
    <row r="10380" spans="10:10" x14ac:dyDescent="0.25">
      <c r="J10380" s="1"/>
    </row>
    <row r="10381" spans="10:10" x14ac:dyDescent="0.25">
      <c r="J10381" s="1"/>
    </row>
    <row r="10382" spans="10:10" x14ac:dyDescent="0.25">
      <c r="J10382" s="1"/>
    </row>
    <row r="10383" spans="10:10" x14ac:dyDescent="0.25">
      <c r="J10383" s="1"/>
    </row>
    <row r="10384" spans="10:10" x14ac:dyDescent="0.25">
      <c r="J10384" s="1"/>
    </row>
    <row r="10385" spans="10:10" x14ac:dyDescent="0.25">
      <c r="J10385" s="1"/>
    </row>
    <row r="10386" spans="10:10" x14ac:dyDescent="0.25">
      <c r="J10386" s="1"/>
    </row>
    <row r="10387" spans="10:10" x14ac:dyDescent="0.25">
      <c r="J10387" s="1"/>
    </row>
    <row r="10388" spans="10:10" x14ac:dyDescent="0.25">
      <c r="J10388" s="1"/>
    </row>
    <row r="10389" spans="10:10" x14ac:dyDescent="0.25">
      <c r="J10389" s="1"/>
    </row>
    <row r="10390" spans="10:10" x14ac:dyDescent="0.25">
      <c r="J10390" s="1"/>
    </row>
    <row r="10391" spans="10:10" x14ac:dyDescent="0.25">
      <c r="J10391" s="1"/>
    </row>
    <row r="10392" spans="10:10" x14ac:dyDescent="0.25">
      <c r="J10392" s="1"/>
    </row>
    <row r="10393" spans="10:10" x14ac:dyDescent="0.25">
      <c r="J10393" s="1"/>
    </row>
    <row r="10394" spans="10:10" x14ac:dyDescent="0.25">
      <c r="J10394" s="1"/>
    </row>
    <row r="10395" spans="10:10" x14ac:dyDescent="0.25">
      <c r="J10395" s="1"/>
    </row>
    <row r="10396" spans="10:10" x14ac:dyDescent="0.25">
      <c r="J10396" s="1"/>
    </row>
    <row r="10397" spans="10:10" x14ac:dyDescent="0.25">
      <c r="J10397" s="1"/>
    </row>
    <row r="10398" spans="10:10" x14ac:dyDescent="0.25">
      <c r="J10398" s="1"/>
    </row>
    <row r="10399" spans="10:10" x14ac:dyDescent="0.25">
      <c r="J10399" s="1"/>
    </row>
    <row r="10400" spans="10:10" x14ac:dyDescent="0.25">
      <c r="J10400" s="1"/>
    </row>
    <row r="10401" spans="10:10" x14ac:dyDescent="0.25">
      <c r="J10401" s="1"/>
    </row>
    <row r="10402" spans="10:10" x14ac:dyDescent="0.25">
      <c r="J10402" s="1"/>
    </row>
    <row r="10403" spans="10:10" x14ac:dyDescent="0.25">
      <c r="J10403" s="1"/>
    </row>
    <row r="10404" spans="10:10" x14ac:dyDescent="0.25">
      <c r="J10404" s="1"/>
    </row>
    <row r="10405" spans="10:10" x14ac:dyDescent="0.25">
      <c r="J10405" s="1"/>
    </row>
    <row r="10406" spans="10:10" x14ac:dyDescent="0.25">
      <c r="J10406" s="1"/>
    </row>
    <row r="10407" spans="10:10" x14ac:dyDescent="0.25">
      <c r="J10407" s="1"/>
    </row>
    <row r="10408" spans="10:10" x14ac:dyDescent="0.25">
      <c r="J10408" s="1"/>
    </row>
    <row r="10409" spans="10:10" x14ac:dyDescent="0.25">
      <c r="J10409" s="1"/>
    </row>
    <row r="10410" spans="10:10" x14ac:dyDescent="0.25">
      <c r="J10410" s="1"/>
    </row>
    <row r="10411" spans="10:10" x14ac:dyDescent="0.25">
      <c r="J10411" s="1"/>
    </row>
    <row r="10412" spans="10:10" x14ac:dyDescent="0.25">
      <c r="J10412" s="1"/>
    </row>
    <row r="10413" spans="10:10" x14ac:dyDescent="0.25">
      <c r="J10413" s="1"/>
    </row>
    <row r="10414" spans="10:10" x14ac:dyDescent="0.25">
      <c r="J10414" s="1"/>
    </row>
    <row r="10415" spans="10:10" x14ac:dyDescent="0.25">
      <c r="J10415" s="1"/>
    </row>
    <row r="10416" spans="10:10" x14ac:dyDescent="0.25">
      <c r="J10416" s="1"/>
    </row>
    <row r="10417" spans="10:10" x14ac:dyDescent="0.25">
      <c r="J10417" s="1"/>
    </row>
    <row r="10418" spans="10:10" x14ac:dyDescent="0.25">
      <c r="J10418" s="1"/>
    </row>
    <row r="10419" spans="10:10" x14ac:dyDescent="0.25">
      <c r="J10419" s="1"/>
    </row>
    <row r="10420" spans="10:10" x14ac:dyDescent="0.25">
      <c r="J10420" s="1"/>
    </row>
    <row r="10421" spans="10:10" x14ac:dyDescent="0.25">
      <c r="J10421" s="1"/>
    </row>
    <row r="10422" spans="10:10" x14ac:dyDescent="0.25">
      <c r="J10422" s="1"/>
    </row>
    <row r="10423" spans="10:10" x14ac:dyDescent="0.25">
      <c r="J10423" s="1"/>
    </row>
    <row r="10424" spans="10:10" x14ac:dyDescent="0.25">
      <c r="J10424" s="1"/>
    </row>
    <row r="10425" spans="10:10" x14ac:dyDescent="0.25">
      <c r="J10425" s="1"/>
    </row>
    <row r="10426" spans="10:10" x14ac:dyDescent="0.25">
      <c r="J10426" s="1"/>
    </row>
    <row r="10427" spans="10:10" x14ac:dyDescent="0.25">
      <c r="J10427" s="1"/>
    </row>
    <row r="10428" spans="10:10" x14ac:dyDescent="0.25">
      <c r="J10428" s="1"/>
    </row>
    <row r="10429" spans="10:10" x14ac:dyDescent="0.25">
      <c r="J10429" s="1"/>
    </row>
    <row r="10430" spans="10:10" x14ac:dyDescent="0.25">
      <c r="J10430" s="1"/>
    </row>
    <row r="10431" spans="10:10" x14ac:dyDescent="0.25">
      <c r="J10431" s="1"/>
    </row>
    <row r="10432" spans="10:10" x14ac:dyDescent="0.25">
      <c r="J10432" s="1"/>
    </row>
    <row r="10433" spans="10:10" x14ac:dyDescent="0.25">
      <c r="J10433" s="1"/>
    </row>
    <row r="10434" spans="10:10" x14ac:dyDescent="0.25">
      <c r="J10434" s="1"/>
    </row>
    <row r="10435" spans="10:10" x14ac:dyDescent="0.25">
      <c r="J10435" s="1"/>
    </row>
    <row r="10436" spans="10:10" x14ac:dyDescent="0.25">
      <c r="J10436" s="1"/>
    </row>
    <row r="10437" spans="10:10" x14ac:dyDescent="0.25">
      <c r="J10437" s="1"/>
    </row>
    <row r="10438" spans="10:10" x14ac:dyDescent="0.25">
      <c r="J10438" s="1"/>
    </row>
    <row r="10439" spans="10:10" x14ac:dyDescent="0.25">
      <c r="J10439" s="1"/>
    </row>
    <row r="10440" spans="10:10" x14ac:dyDescent="0.25">
      <c r="J10440" s="1"/>
    </row>
    <row r="10441" spans="10:10" x14ac:dyDescent="0.25">
      <c r="J10441" s="1"/>
    </row>
    <row r="10442" spans="10:10" x14ac:dyDescent="0.25">
      <c r="J10442" s="1"/>
    </row>
    <row r="10443" spans="10:10" x14ac:dyDescent="0.25">
      <c r="J10443" s="1"/>
    </row>
    <row r="10444" spans="10:10" x14ac:dyDescent="0.25">
      <c r="J10444" s="1"/>
    </row>
    <row r="10445" spans="10:10" x14ac:dyDescent="0.25">
      <c r="J10445" s="1"/>
    </row>
    <row r="10446" spans="10:10" x14ac:dyDescent="0.25">
      <c r="J10446" s="1"/>
    </row>
    <row r="10447" spans="10:10" x14ac:dyDescent="0.25">
      <c r="J10447" s="1"/>
    </row>
    <row r="10448" spans="10:10" x14ac:dyDescent="0.25">
      <c r="J10448" s="1"/>
    </row>
    <row r="10449" spans="10:10" x14ac:dyDescent="0.25">
      <c r="J10449" s="1"/>
    </row>
    <row r="10450" spans="10:10" x14ac:dyDescent="0.25">
      <c r="J10450" s="1"/>
    </row>
    <row r="10451" spans="10:10" x14ac:dyDescent="0.25">
      <c r="J10451" s="1"/>
    </row>
    <row r="10452" spans="10:10" x14ac:dyDescent="0.25">
      <c r="J10452" s="1"/>
    </row>
    <row r="10453" spans="10:10" x14ac:dyDescent="0.25">
      <c r="J10453" s="1"/>
    </row>
    <row r="10454" spans="10:10" x14ac:dyDescent="0.25">
      <c r="J10454" s="1"/>
    </row>
    <row r="10455" spans="10:10" x14ac:dyDescent="0.25">
      <c r="J10455" s="1"/>
    </row>
    <row r="10456" spans="10:10" x14ac:dyDescent="0.25">
      <c r="J10456" s="1"/>
    </row>
    <row r="10457" spans="10:10" x14ac:dyDescent="0.25">
      <c r="J10457" s="1"/>
    </row>
    <row r="10458" spans="10:10" x14ac:dyDescent="0.25">
      <c r="J10458" s="1"/>
    </row>
    <row r="10459" spans="10:10" x14ac:dyDescent="0.25">
      <c r="J10459" s="1"/>
    </row>
    <row r="10460" spans="10:10" x14ac:dyDescent="0.25">
      <c r="J10460" s="1"/>
    </row>
    <row r="10461" spans="10:10" x14ac:dyDescent="0.25">
      <c r="J10461" s="1"/>
    </row>
    <row r="10462" spans="10:10" x14ac:dyDescent="0.25">
      <c r="J10462" s="1"/>
    </row>
    <row r="10463" spans="10:10" x14ac:dyDescent="0.25">
      <c r="J10463" s="1"/>
    </row>
    <row r="10464" spans="10:10" x14ac:dyDescent="0.25">
      <c r="J10464" s="1"/>
    </row>
    <row r="10465" spans="10:10" x14ac:dyDescent="0.25">
      <c r="J10465" s="1"/>
    </row>
    <row r="10466" spans="10:10" x14ac:dyDescent="0.25">
      <c r="J10466" s="1"/>
    </row>
    <row r="10467" spans="10:10" x14ac:dyDescent="0.25">
      <c r="J10467" s="1"/>
    </row>
    <row r="10468" spans="10:10" x14ac:dyDescent="0.25">
      <c r="J10468" s="1"/>
    </row>
    <row r="10469" spans="10:10" x14ac:dyDescent="0.25">
      <c r="J10469" s="1"/>
    </row>
    <row r="10470" spans="10:10" x14ac:dyDescent="0.25">
      <c r="J10470" s="1"/>
    </row>
    <row r="10471" spans="10:10" x14ac:dyDescent="0.25">
      <c r="J10471" s="1"/>
    </row>
    <row r="10472" spans="10:10" x14ac:dyDescent="0.25">
      <c r="J10472" s="1"/>
    </row>
    <row r="10473" spans="10:10" x14ac:dyDescent="0.25">
      <c r="J10473" s="1"/>
    </row>
    <row r="10474" spans="10:10" x14ac:dyDescent="0.25">
      <c r="J10474" s="1"/>
    </row>
    <row r="10475" spans="10:10" x14ac:dyDescent="0.25">
      <c r="J10475" s="1"/>
    </row>
    <row r="10476" spans="10:10" x14ac:dyDescent="0.25">
      <c r="J10476" s="1"/>
    </row>
    <row r="10477" spans="10:10" x14ac:dyDescent="0.25">
      <c r="J10477" s="1"/>
    </row>
    <row r="10478" spans="10:10" x14ac:dyDescent="0.25">
      <c r="J10478" s="1"/>
    </row>
    <row r="10479" spans="10:10" x14ac:dyDescent="0.25">
      <c r="J10479" s="1"/>
    </row>
    <row r="10480" spans="10:10" x14ac:dyDescent="0.25">
      <c r="J10480" s="1"/>
    </row>
    <row r="10481" spans="10:10" x14ac:dyDescent="0.25">
      <c r="J10481" s="1"/>
    </row>
    <row r="10482" spans="10:10" x14ac:dyDescent="0.25">
      <c r="J10482" s="1"/>
    </row>
    <row r="10483" spans="10:10" x14ac:dyDescent="0.25">
      <c r="J10483" s="1"/>
    </row>
    <row r="10484" spans="10:10" x14ac:dyDescent="0.25">
      <c r="J10484" s="1"/>
    </row>
    <row r="10485" spans="10:10" x14ac:dyDescent="0.25">
      <c r="J10485" s="1"/>
    </row>
    <row r="10486" spans="10:10" x14ac:dyDescent="0.25">
      <c r="J10486" s="1"/>
    </row>
    <row r="10487" spans="10:10" x14ac:dyDescent="0.25">
      <c r="J10487" s="1"/>
    </row>
    <row r="10488" spans="10:10" x14ac:dyDescent="0.25">
      <c r="J10488" s="1"/>
    </row>
    <row r="10489" spans="10:10" x14ac:dyDescent="0.25">
      <c r="J10489" s="1"/>
    </row>
    <row r="10490" spans="10:10" x14ac:dyDescent="0.25">
      <c r="J10490" s="1"/>
    </row>
    <row r="10491" spans="10:10" x14ac:dyDescent="0.25">
      <c r="J10491" s="1"/>
    </row>
    <row r="10492" spans="10:10" x14ac:dyDescent="0.25">
      <c r="J10492" s="1"/>
    </row>
    <row r="10493" spans="10:10" x14ac:dyDescent="0.25">
      <c r="J10493" s="1"/>
    </row>
    <row r="10494" spans="10:10" x14ac:dyDescent="0.25">
      <c r="J10494" s="1"/>
    </row>
    <row r="10495" spans="10:10" x14ac:dyDescent="0.25">
      <c r="J10495" s="1"/>
    </row>
    <row r="10496" spans="10:10" x14ac:dyDescent="0.25">
      <c r="J10496" s="1"/>
    </row>
    <row r="10497" spans="10:10" x14ac:dyDescent="0.25">
      <c r="J10497" s="1"/>
    </row>
    <row r="10498" spans="10:10" x14ac:dyDescent="0.25">
      <c r="J10498" s="1"/>
    </row>
    <row r="10499" spans="10:10" x14ac:dyDescent="0.25">
      <c r="J10499" s="1"/>
    </row>
    <row r="10500" spans="10:10" x14ac:dyDescent="0.25">
      <c r="J10500" s="1"/>
    </row>
    <row r="10501" spans="10:10" x14ac:dyDescent="0.25">
      <c r="J10501" s="1"/>
    </row>
    <row r="10502" spans="10:10" x14ac:dyDescent="0.25">
      <c r="J10502" s="1"/>
    </row>
    <row r="10503" spans="10:10" x14ac:dyDescent="0.25">
      <c r="J10503" s="1"/>
    </row>
    <row r="10504" spans="10:10" x14ac:dyDescent="0.25">
      <c r="J10504" s="1"/>
    </row>
    <row r="10505" spans="10:10" x14ac:dyDescent="0.25">
      <c r="J10505" s="1"/>
    </row>
    <row r="10506" spans="10:10" x14ac:dyDescent="0.25">
      <c r="J10506" s="1"/>
    </row>
    <row r="10507" spans="10:10" x14ac:dyDescent="0.25">
      <c r="J10507" s="1"/>
    </row>
    <row r="10508" spans="10:10" x14ac:dyDescent="0.25">
      <c r="J10508" s="1"/>
    </row>
    <row r="10509" spans="10:10" x14ac:dyDescent="0.25">
      <c r="J10509" s="1"/>
    </row>
    <row r="10510" spans="10:10" x14ac:dyDescent="0.25">
      <c r="J10510" s="1"/>
    </row>
    <row r="10511" spans="10:10" x14ac:dyDescent="0.25">
      <c r="J10511" s="1"/>
    </row>
    <row r="10512" spans="10:10" x14ac:dyDescent="0.25">
      <c r="J10512" s="1"/>
    </row>
    <row r="10513" spans="10:10" x14ac:dyDescent="0.25">
      <c r="J10513" s="1"/>
    </row>
    <row r="10514" spans="10:10" x14ac:dyDescent="0.25">
      <c r="J10514" s="1"/>
    </row>
    <row r="10515" spans="10:10" x14ac:dyDescent="0.25">
      <c r="J10515" s="1"/>
    </row>
    <row r="10516" spans="10:10" x14ac:dyDescent="0.25">
      <c r="J10516" s="1"/>
    </row>
    <row r="10517" spans="10:10" x14ac:dyDescent="0.25">
      <c r="J10517" s="1"/>
    </row>
    <row r="10518" spans="10:10" x14ac:dyDescent="0.25">
      <c r="J10518" s="1"/>
    </row>
    <row r="10519" spans="10:10" x14ac:dyDescent="0.25">
      <c r="J10519" s="1"/>
    </row>
    <row r="10520" spans="10:10" x14ac:dyDescent="0.25">
      <c r="J10520" s="1"/>
    </row>
    <row r="10521" spans="10:10" x14ac:dyDescent="0.25">
      <c r="J10521" s="1"/>
    </row>
    <row r="10522" spans="10:10" x14ac:dyDescent="0.25">
      <c r="J10522" s="1"/>
    </row>
    <row r="10523" spans="10:10" x14ac:dyDescent="0.25">
      <c r="J10523" s="1"/>
    </row>
    <row r="10524" spans="10:10" x14ac:dyDescent="0.25">
      <c r="J10524" s="1"/>
    </row>
    <row r="10525" spans="10:10" x14ac:dyDescent="0.25">
      <c r="J10525" s="1"/>
    </row>
    <row r="10526" spans="10:10" x14ac:dyDescent="0.25">
      <c r="J10526" s="1"/>
    </row>
    <row r="10527" spans="10:10" x14ac:dyDescent="0.25">
      <c r="J10527" s="1"/>
    </row>
    <row r="10528" spans="10:10" x14ac:dyDescent="0.25">
      <c r="J10528" s="1"/>
    </row>
    <row r="10529" spans="10:10" x14ac:dyDescent="0.25">
      <c r="J10529" s="1"/>
    </row>
    <row r="10530" spans="10:10" x14ac:dyDescent="0.25">
      <c r="J10530" s="1"/>
    </row>
    <row r="10531" spans="10:10" x14ac:dyDescent="0.25">
      <c r="J10531" s="1"/>
    </row>
    <row r="10532" spans="10:10" x14ac:dyDescent="0.25">
      <c r="J10532" s="1"/>
    </row>
    <row r="10533" spans="10:10" x14ac:dyDescent="0.25">
      <c r="J10533" s="1"/>
    </row>
    <row r="10534" spans="10:10" x14ac:dyDescent="0.25">
      <c r="J10534" s="1"/>
    </row>
    <row r="10535" spans="10:10" x14ac:dyDescent="0.25">
      <c r="J10535" s="1"/>
    </row>
    <row r="10536" spans="10:10" x14ac:dyDescent="0.25">
      <c r="J10536" s="1"/>
    </row>
    <row r="10537" spans="10:10" x14ac:dyDescent="0.25">
      <c r="J10537" s="1"/>
    </row>
    <row r="10538" spans="10:10" x14ac:dyDescent="0.25">
      <c r="J10538" s="1"/>
    </row>
    <row r="10539" spans="10:10" x14ac:dyDescent="0.25">
      <c r="J10539" s="1"/>
    </row>
    <row r="10540" spans="10:10" x14ac:dyDescent="0.25">
      <c r="J10540" s="1"/>
    </row>
    <row r="10541" spans="10:10" x14ac:dyDescent="0.25">
      <c r="J10541" s="1"/>
    </row>
    <row r="10542" spans="10:10" x14ac:dyDescent="0.25">
      <c r="J10542" s="1"/>
    </row>
    <row r="10543" spans="10:10" x14ac:dyDescent="0.25">
      <c r="J10543" s="1"/>
    </row>
    <row r="10544" spans="10:10" x14ac:dyDescent="0.25">
      <c r="J10544" s="1"/>
    </row>
    <row r="10545" spans="10:10" x14ac:dyDescent="0.25">
      <c r="J10545" s="1"/>
    </row>
    <row r="10546" spans="10:10" x14ac:dyDescent="0.25">
      <c r="J10546" s="1"/>
    </row>
    <row r="10547" spans="10:10" x14ac:dyDescent="0.25">
      <c r="J10547" s="1"/>
    </row>
    <row r="10548" spans="10:10" x14ac:dyDescent="0.25">
      <c r="J10548" s="1"/>
    </row>
    <row r="10549" spans="10:10" x14ac:dyDescent="0.25">
      <c r="J10549" s="1"/>
    </row>
    <row r="10550" spans="10:10" x14ac:dyDescent="0.25">
      <c r="J10550" s="1"/>
    </row>
    <row r="10551" spans="10:10" x14ac:dyDescent="0.25">
      <c r="J10551" s="1"/>
    </row>
    <row r="10552" spans="10:10" x14ac:dyDescent="0.25">
      <c r="J10552" s="1"/>
    </row>
    <row r="10553" spans="10:10" x14ac:dyDescent="0.25">
      <c r="J10553" s="1"/>
    </row>
    <row r="10554" spans="10:10" x14ac:dyDescent="0.25">
      <c r="J10554" s="1"/>
    </row>
    <row r="10555" spans="10:10" x14ac:dyDescent="0.25">
      <c r="J10555" s="1"/>
    </row>
    <row r="10556" spans="10:10" x14ac:dyDescent="0.25">
      <c r="J10556" s="1"/>
    </row>
    <row r="10557" spans="10:10" x14ac:dyDescent="0.25">
      <c r="J10557" s="1"/>
    </row>
    <row r="10558" spans="10:10" x14ac:dyDescent="0.25">
      <c r="J10558" s="1"/>
    </row>
    <row r="10559" spans="10:10" x14ac:dyDescent="0.25">
      <c r="J10559" s="1"/>
    </row>
    <row r="10560" spans="10:10" x14ac:dyDescent="0.25">
      <c r="J10560" s="1"/>
    </row>
    <row r="10561" spans="10:10" x14ac:dyDescent="0.25">
      <c r="J10561" s="1"/>
    </row>
    <row r="10562" spans="10:10" x14ac:dyDescent="0.25">
      <c r="J10562" s="1"/>
    </row>
    <row r="10563" spans="10:10" x14ac:dyDescent="0.25">
      <c r="J10563" s="1"/>
    </row>
    <row r="10564" spans="10:10" x14ac:dyDescent="0.25">
      <c r="J10564" s="1"/>
    </row>
    <row r="10565" spans="10:10" x14ac:dyDescent="0.25">
      <c r="J10565" s="1"/>
    </row>
    <row r="10566" spans="10:10" x14ac:dyDescent="0.25">
      <c r="J10566" s="1"/>
    </row>
    <row r="10567" spans="10:10" x14ac:dyDescent="0.25">
      <c r="J10567" s="1"/>
    </row>
    <row r="10568" spans="10:10" x14ac:dyDescent="0.25">
      <c r="J10568" s="1"/>
    </row>
    <row r="10569" spans="10:10" x14ac:dyDescent="0.25">
      <c r="J10569" s="1"/>
    </row>
    <row r="10570" spans="10:10" x14ac:dyDescent="0.25">
      <c r="J10570" s="1"/>
    </row>
    <row r="10571" spans="10:10" x14ac:dyDescent="0.25">
      <c r="J10571" s="1"/>
    </row>
    <row r="10572" spans="10:10" x14ac:dyDescent="0.25">
      <c r="J10572" s="1"/>
    </row>
    <row r="10573" spans="10:10" x14ac:dyDescent="0.25">
      <c r="J10573" s="1"/>
    </row>
    <row r="10574" spans="10:10" x14ac:dyDescent="0.25">
      <c r="J10574" s="1"/>
    </row>
    <row r="10575" spans="10:10" x14ac:dyDescent="0.25">
      <c r="J10575" s="1"/>
    </row>
    <row r="10576" spans="10:10" x14ac:dyDescent="0.25">
      <c r="J10576" s="1"/>
    </row>
    <row r="10577" spans="10:10" x14ac:dyDescent="0.25">
      <c r="J10577" s="1"/>
    </row>
    <row r="10578" spans="10:10" x14ac:dyDescent="0.25">
      <c r="J10578" s="1"/>
    </row>
    <row r="10579" spans="10:10" x14ac:dyDescent="0.25">
      <c r="J10579" s="1"/>
    </row>
    <row r="10580" spans="10:10" x14ac:dyDescent="0.25">
      <c r="J10580" s="1"/>
    </row>
    <row r="10581" spans="10:10" x14ac:dyDescent="0.25">
      <c r="J10581" s="1"/>
    </row>
    <row r="10582" spans="10:10" x14ac:dyDescent="0.25">
      <c r="J10582" s="1"/>
    </row>
    <row r="10583" spans="10:10" x14ac:dyDescent="0.25">
      <c r="J10583" s="1"/>
    </row>
    <row r="10584" spans="10:10" x14ac:dyDescent="0.25">
      <c r="J10584" s="1"/>
    </row>
    <row r="10585" spans="10:10" x14ac:dyDescent="0.25">
      <c r="J10585" s="1"/>
    </row>
    <row r="10586" spans="10:10" x14ac:dyDescent="0.25">
      <c r="J10586" s="1"/>
    </row>
    <row r="10587" spans="10:10" x14ac:dyDescent="0.25">
      <c r="J10587" s="1"/>
    </row>
    <row r="10588" spans="10:10" x14ac:dyDescent="0.25">
      <c r="J10588" s="1"/>
    </row>
    <row r="10589" spans="10:10" x14ac:dyDescent="0.25">
      <c r="J10589" s="1"/>
    </row>
    <row r="10590" spans="10:10" x14ac:dyDescent="0.25">
      <c r="J10590" s="1"/>
    </row>
    <row r="10591" spans="10:10" x14ac:dyDescent="0.25">
      <c r="J10591" s="1"/>
    </row>
    <row r="10592" spans="10:10" x14ac:dyDescent="0.25">
      <c r="J10592" s="1"/>
    </row>
    <row r="10593" spans="10:10" x14ac:dyDescent="0.25">
      <c r="J10593" s="1"/>
    </row>
    <row r="10594" spans="10:10" x14ac:dyDescent="0.25">
      <c r="J10594" s="1"/>
    </row>
    <row r="10595" spans="10:10" x14ac:dyDescent="0.25">
      <c r="J10595" s="1"/>
    </row>
    <row r="10596" spans="10:10" x14ac:dyDescent="0.25">
      <c r="J10596" s="1"/>
    </row>
    <row r="10597" spans="10:10" x14ac:dyDescent="0.25">
      <c r="J10597" s="1"/>
    </row>
    <row r="10598" spans="10:10" x14ac:dyDescent="0.25">
      <c r="J10598" s="1"/>
    </row>
    <row r="10599" spans="10:10" x14ac:dyDescent="0.25">
      <c r="J10599" s="1"/>
    </row>
    <row r="10600" spans="10:10" x14ac:dyDescent="0.25">
      <c r="J10600" s="1"/>
    </row>
    <row r="10601" spans="10:10" x14ac:dyDescent="0.25">
      <c r="J10601" s="1"/>
    </row>
    <row r="10602" spans="10:10" x14ac:dyDescent="0.25">
      <c r="J10602" s="1"/>
    </row>
    <row r="10603" spans="10:10" x14ac:dyDescent="0.25">
      <c r="J10603" s="1"/>
    </row>
    <row r="10604" spans="10:10" x14ac:dyDescent="0.25">
      <c r="J10604" s="1"/>
    </row>
    <row r="10605" spans="10:10" x14ac:dyDescent="0.25">
      <c r="J10605" s="1"/>
    </row>
    <row r="10606" spans="10:10" x14ac:dyDescent="0.25">
      <c r="J10606" s="1"/>
    </row>
    <row r="10607" spans="10:10" x14ac:dyDescent="0.25">
      <c r="J10607" s="1"/>
    </row>
    <row r="10608" spans="10:10" x14ac:dyDescent="0.25">
      <c r="J10608" s="1"/>
    </row>
    <row r="10609" spans="10:10" x14ac:dyDescent="0.25">
      <c r="J10609" s="1"/>
    </row>
    <row r="10610" spans="10:10" x14ac:dyDescent="0.25">
      <c r="J10610" s="1"/>
    </row>
    <row r="10611" spans="10:10" x14ac:dyDescent="0.25">
      <c r="J10611" s="1"/>
    </row>
    <row r="10612" spans="10:10" x14ac:dyDescent="0.25">
      <c r="J10612" s="1"/>
    </row>
    <row r="10613" spans="10:10" x14ac:dyDescent="0.25">
      <c r="J10613" s="1"/>
    </row>
    <row r="10614" spans="10:10" x14ac:dyDescent="0.25">
      <c r="J10614" s="1"/>
    </row>
    <row r="10615" spans="10:10" x14ac:dyDescent="0.25">
      <c r="J10615" s="1"/>
    </row>
    <row r="10616" spans="10:10" x14ac:dyDescent="0.25">
      <c r="J10616" s="1"/>
    </row>
    <row r="10617" spans="10:10" x14ac:dyDescent="0.25">
      <c r="J10617" s="1"/>
    </row>
    <row r="10618" spans="10:10" x14ac:dyDescent="0.25">
      <c r="J10618" s="1"/>
    </row>
    <row r="10619" spans="10:10" x14ac:dyDescent="0.25">
      <c r="J10619" s="1"/>
    </row>
    <row r="10620" spans="10:10" x14ac:dyDescent="0.25">
      <c r="J10620" s="1"/>
    </row>
    <row r="10621" spans="10:10" x14ac:dyDescent="0.25">
      <c r="J10621" s="1"/>
    </row>
    <row r="10622" spans="10:10" x14ac:dyDescent="0.25">
      <c r="J10622" s="1"/>
    </row>
    <row r="10623" spans="10:10" x14ac:dyDescent="0.25">
      <c r="J10623" s="1"/>
    </row>
    <row r="10624" spans="10:10" x14ac:dyDescent="0.25">
      <c r="J10624" s="1"/>
    </row>
    <row r="10625" spans="10:10" x14ac:dyDescent="0.25">
      <c r="J10625" s="1"/>
    </row>
    <row r="10626" spans="10:10" x14ac:dyDescent="0.25">
      <c r="J10626" s="1"/>
    </row>
    <row r="10627" spans="10:10" x14ac:dyDescent="0.25">
      <c r="J10627" s="1"/>
    </row>
    <row r="10628" spans="10:10" x14ac:dyDescent="0.25">
      <c r="J10628" s="1"/>
    </row>
    <row r="10629" spans="10:10" x14ac:dyDescent="0.25">
      <c r="J10629" s="1"/>
    </row>
    <row r="10630" spans="10:10" x14ac:dyDescent="0.25">
      <c r="J10630" s="1"/>
    </row>
    <row r="10631" spans="10:10" x14ac:dyDescent="0.25">
      <c r="J10631" s="1"/>
    </row>
    <row r="10632" spans="10:10" x14ac:dyDescent="0.25">
      <c r="J10632" s="1"/>
    </row>
    <row r="10633" spans="10:10" x14ac:dyDescent="0.25">
      <c r="J10633" s="1"/>
    </row>
    <row r="10634" spans="10:10" x14ac:dyDescent="0.25">
      <c r="J10634" s="1"/>
    </row>
    <row r="10635" spans="10:10" x14ac:dyDescent="0.25">
      <c r="J10635" s="1"/>
    </row>
    <row r="10636" spans="10:10" x14ac:dyDescent="0.25">
      <c r="J10636" s="1"/>
    </row>
    <row r="10637" spans="10:10" x14ac:dyDescent="0.25">
      <c r="J10637" s="1"/>
    </row>
    <row r="10638" spans="10:10" x14ac:dyDescent="0.25">
      <c r="J10638" s="1"/>
    </row>
    <row r="10639" spans="10:10" x14ac:dyDescent="0.25">
      <c r="J10639" s="1"/>
    </row>
    <row r="10640" spans="10:10" x14ac:dyDescent="0.25">
      <c r="J10640" s="1"/>
    </row>
    <row r="10641" spans="10:10" x14ac:dyDescent="0.25">
      <c r="J10641" s="1"/>
    </row>
    <row r="10642" spans="10:10" x14ac:dyDescent="0.25">
      <c r="J10642" s="1"/>
    </row>
    <row r="10643" spans="10:10" x14ac:dyDescent="0.25">
      <c r="J10643" s="1"/>
    </row>
    <row r="10644" spans="10:10" x14ac:dyDescent="0.25">
      <c r="J10644" s="1"/>
    </row>
    <row r="10645" spans="10:10" x14ac:dyDescent="0.25">
      <c r="J10645" s="1"/>
    </row>
    <row r="10646" spans="10:10" x14ac:dyDescent="0.25">
      <c r="J10646" s="1"/>
    </row>
    <row r="10647" spans="10:10" x14ac:dyDescent="0.25">
      <c r="J10647" s="1"/>
    </row>
    <row r="10648" spans="10:10" x14ac:dyDescent="0.25">
      <c r="J10648" s="1"/>
    </row>
    <row r="10649" spans="10:10" x14ac:dyDescent="0.25">
      <c r="J10649" s="1"/>
    </row>
    <row r="10650" spans="10:10" x14ac:dyDescent="0.25">
      <c r="J10650" s="1"/>
    </row>
    <row r="10651" spans="10:10" x14ac:dyDescent="0.25">
      <c r="J10651" s="1"/>
    </row>
    <row r="10652" spans="10:10" x14ac:dyDescent="0.25">
      <c r="J10652" s="1"/>
    </row>
    <row r="10653" spans="10:10" x14ac:dyDescent="0.25">
      <c r="J10653" s="1"/>
    </row>
    <row r="10654" spans="10:10" x14ac:dyDescent="0.25">
      <c r="J10654" s="1"/>
    </row>
    <row r="10655" spans="10:10" x14ac:dyDescent="0.25">
      <c r="J10655" s="1"/>
    </row>
    <row r="10656" spans="10:10" x14ac:dyDescent="0.25">
      <c r="J10656" s="1"/>
    </row>
    <row r="10657" spans="10:10" x14ac:dyDescent="0.25">
      <c r="J10657" s="1"/>
    </row>
    <row r="10658" spans="10:10" x14ac:dyDescent="0.25">
      <c r="J10658" s="1"/>
    </row>
    <row r="10659" spans="10:10" x14ac:dyDescent="0.25">
      <c r="J10659" s="1"/>
    </row>
    <row r="10660" spans="10:10" x14ac:dyDescent="0.25">
      <c r="J10660" s="1"/>
    </row>
    <row r="10661" spans="10:10" x14ac:dyDescent="0.25">
      <c r="J10661" s="1"/>
    </row>
    <row r="10662" spans="10:10" x14ac:dyDescent="0.25">
      <c r="J10662" s="1"/>
    </row>
    <row r="10663" spans="10:10" x14ac:dyDescent="0.25">
      <c r="J10663" s="1"/>
    </row>
    <row r="10664" spans="10:10" x14ac:dyDescent="0.25">
      <c r="J10664" s="1"/>
    </row>
    <row r="10665" spans="10:10" x14ac:dyDescent="0.25">
      <c r="J10665" s="1"/>
    </row>
    <row r="10666" spans="10:10" x14ac:dyDescent="0.25">
      <c r="J10666" s="1"/>
    </row>
    <row r="10667" spans="10:10" x14ac:dyDescent="0.25">
      <c r="J10667" s="1"/>
    </row>
    <row r="10668" spans="10:10" x14ac:dyDescent="0.25">
      <c r="J10668" s="1"/>
    </row>
    <row r="10669" spans="10:10" x14ac:dyDescent="0.25">
      <c r="J10669" s="1"/>
    </row>
    <row r="10670" spans="10:10" x14ac:dyDescent="0.25">
      <c r="J10670" s="1"/>
    </row>
    <row r="10671" spans="10:10" x14ac:dyDescent="0.25">
      <c r="J10671" s="1"/>
    </row>
    <row r="10672" spans="10:10" x14ac:dyDescent="0.25">
      <c r="J10672" s="1"/>
    </row>
    <row r="10673" spans="10:10" x14ac:dyDescent="0.25">
      <c r="J10673" s="1"/>
    </row>
    <row r="10674" spans="10:10" x14ac:dyDescent="0.25">
      <c r="J10674" s="1"/>
    </row>
    <row r="10675" spans="10:10" x14ac:dyDescent="0.25">
      <c r="J10675" s="1"/>
    </row>
    <row r="10676" spans="10:10" x14ac:dyDescent="0.25">
      <c r="J10676" s="1"/>
    </row>
    <row r="10677" spans="10:10" x14ac:dyDescent="0.25">
      <c r="J10677" s="1"/>
    </row>
    <row r="10678" spans="10:10" x14ac:dyDescent="0.25">
      <c r="J10678" s="1"/>
    </row>
    <row r="10679" spans="10:10" x14ac:dyDescent="0.25">
      <c r="J10679" s="1"/>
    </row>
    <row r="10680" spans="10:10" x14ac:dyDescent="0.25">
      <c r="J10680" s="1"/>
    </row>
    <row r="10681" spans="10:10" x14ac:dyDescent="0.25">
      <c r="J10681" s="1"/>
    </row>
    <row r="10682" spans="10:10" x14ac:dyDescent="0.25">
      <c r="J10682" s="1"/>
    </row>
    <row r="10683" spans="10:10" x14ac:dyDescent="0.25">
      <c r="J10683" s="1"/>
    </row>
    <row r="10684" spans="10:10" x14ac:dyDescent="0.25">
      <c r="J10684" s="1"/>
    </row>
    <row r="10685" spans="10:10" x14ac:dyDescent="0.25">
      <c r="J10685" s="1"/>
    </row>
    <row r="10686" spans="10:10" x14ac:dyDescent="0.25">
      <c r="J10686" s="1"/>
    </row>
    <row r="10687" spans="10:10" x14ac:dyDescent="0.25">
      <c r="J10687" s="1"/>
    </row>
    <row r="10688" spans="10:10" x14ac:dyDescent="0.25">
      <c r="J10688" s="1"/>
    </row>
    <row r="10689" spans="10:10" x14ac:dyDescent="0.25">
      <c r="J10689" s="1"/>
    </row>
    <row r="10690" spans="10:10" x14ac:dyDescent="0.25">
      <c r="J10690" s="1"/>
    </row>
    <row r="10691" spans="10:10" x14ac:dyDescent="0.25">
      <c r="J10691" s="1"/>
    </row>
    <row r="10692" spans="10:10" x14ac:dyDescent="0.25">
      <c r="J10692" s="1"/>
    </row>
    <row r="10693" spans="10:10" x14ac:dyDescent="0.25">
      <c r="J10693" s="1"/>
    </row>
    <row r="10694" spans="10:10" x14ac:dyDescent="0.25">
      <c r="J10694" s="1"/>
    </row>
    <row r="10695" spans="10:10" x14ac:dyDescent="0.25">
      <c r="J10695" s="1"/>
    </row>
    <row r="10696" spans="10:10" x14ac:dyDescent="0.25">
      <c r="J10696" s="1"/>
    </row>
    <row r="10697" spans="10:10" x14ac:dyDescent="0.25">
      <c r="J10697" s="1"/>
    </row>
    <row r="10698" spans="10:10" x14ac:dyDescent="0.25">
      <c r="J10698" s="1"/>
    </row>
    <row r="10699" spans="10:10" x14ac:dyDescent="0.25">
      <c r="J10699" s="1"/>
    </row>
    <row r="10700" spans="10:10" x14ac:dyDescent="0.25">
      <c r="J10700" s="1"/>
    </row>
    <row r="10701" spans="10:10" x14ac:dyDescent="0.25">
      <c r="J10701" s="1"/>
    </row>
    <row r="10702" spans="10:10" x14ac:dyDescent="0.25">
      <c r="J10702" s="1"/>
    </row>
    <row r="10703" spans="10:10" x14ac:dyDescent="0.25">
      <c r="J10703" s="1"/>
    </row>
    <row r="10704" spans="10:10" x14ac:dyDescent="0.25">
      <c r="J10704" s="1"/>
    </row>
    <row r="10705" spans="10:10" x14ac:dyDescent="0.25">
      <c r="J10705" s="1"/>
    </row>
    <row r="10706" spans="10:10" x14ac:dyDescent="0.25">
      <c r="J10706" s="1"/>
    </row>
    <row r="10707" spans="10:10" x14ac:dyDescent="0.25">
      <c r="J10707" s="1"/>
    </row>
    <row r="10708" spans="10:10" x14ac:dyDescent="0.25">
      <c r="J10708" s="1"/>
    </row>
    <row r="10709" spans="10:10" x14ac:dyDescent="0.25">
      <c r="J10709" s="1"/>
    </row>
    <row r="10710" spans="10:10" x14ac:dyDescent="0.25">
      <c r="J10710" s="1"/>
    </row>
    <row r="10711" spans="10:10" x14ac:dyDescent="0.25">
      <c r="J10711" s="1"/>
    </row>
    <row r="10712" spans="10:10" x14ac:dyDescent="0.25">
      <c r="J10712" s="1"/>
    </row>
    <row r="10713" spans="10:10" x14ac:dyDescent="0.25">
      <c r="J10713" s="1"/>
    </row>
    <row r="10714" spans="10:10" x14ac:dyDescent="0.25">
      <c r="J10714" s="1"/>
    </row>
    <row r="10715" spans="10:10" x14ac:dyDescent="0.25">
      <c r="J10715" s="1"/>
    </row>
    <row r="10716" spans="10:10" x14ac:dyDescent="0.25">
      <c r="J10716" s="1"/>
    </row>
    <row r="10717" spans="10:10" x14ac:dyDescent="0.25">
      <c r="J10717" s="1"/>
    </row>
    <row r="10718" spans="10:10" x14ac:dyDescent="0.25">
      <c r="J10718" s="1"/>
    </row>
    <row r="10719" spans="10:10" x14ac:dyDescent="0.25">
      <c r="J10719" s="1"/>
    </row>
    <row r="10720" spans="10:10" x14ac:dyDescent="0.25">
      <c r="J10720" s="1"/>
    </row>
    <row r="10721" spans="10:10" x14ac:dyDescent="0.25">
      <c r="J10721" s="1"/>
    </row>
    <row r="10722" spans="10:10" x14ac:dyDescent="0.25">
      <c r="J10722" s="1"/>
    </row>
    <row r="10723" spans="10:10" x14ac:dyDescent="0.25">
      <c r="J10723" s="1"/>
    </row>
    <row r="10724" spans="10:10" x14ac:dyDescent="0.25">
      <c r="J10724" s="1"/>
    </row>
    <row r="10725" spans="10:10" x14ac:dyDescent="0.25">
      <c r="J10725" s="1"/>
    </row>
    <row r="10726" spans="10:10" x14ac:dyDescent="0.25">
      <c r="J10726" s="1"/>
    </row>
    <row r="10727" spans="10:10" x14ac:dyDescent="0.25">
      <c r="J10727" s="1"/>
    </row>
    <row r="10728" spans="10:10" x14ac:dyDescent="0.25">
      <c r="J10728" s="1"/>
    </row>
    <row r="10729" spans="10:10" x14ac:dyDescent="0.25">
      <c r="J10729" s="1"/>
    </row>
    <row r="10730" spans="10:10" x14ac:dyDescent="0.25">
      <c r="J10730" s="1"/>
    </row>
    <row r="10731" spans="10:10" x14ac:dyDescent="0.25">
      <c r="J10731" s="1"/>
    </row>
    <row r="10732" spans="10:10" x14ac:dyDescent="0.25">
      <c r="J10732" s="1"/>
    </row>
    <row r="10733" spans="10:10" x14ac:dyDescent="0.25">
      <c r="J10733" s="1"/>
    </row>
    <row r="10734" spans="10:10" x14ac:dyDescent="0.25">
      <c r="J10734" s="1"/>
    </row>
    <row r="10735" spans="10:10" x14ac:dyDescent="0.25">
      <c r="J10735" s="1"/>
    </row>
    <row r="10736" spans="10:10" x14ac:dyDescent="0.25">
      <c r="J10736" s="1"/>
    </row>
    <row r="10737" spans="10:10" x14ac:dyDescent="0.25">
      <c r="J10737" s="1"/>
    </row>
    <row r="10738" spans="10:10" x14ac:dyDescent="0.25">
      <c r="J10738" s="1"/>
    </row>
    <row r="10739" spans="10:10" x14ac:dyDescent="0.25">
      <c r="J10739" s="1"/>
    </row>
    <row r="10740" spans="10:10" x14ac:dyDescent="0.25">
      <c r="J10740" s="1"/>
    </row>
    <row r="10741" spans="10:10" x14ac:dyDescent="0.25">
      <c r="J10741" s="1"/>
    </row>
    <row r="10742" spans="10:10" x14ac:dyDescent="0.25">
      <c r="J10742" s="1"/>
    </row>
    <row r="10743" spans="10:10" x14ac:dyDescent="0.25">
      <c r="J10743" s="1"/>
    </row>
    <row r="10744" spans="10:10" x14ac:dyDescent="0.25">
      <c r="J10744" s="1"/>
    </row>
    <row r="10745" spans="10:10" x14ac:dyDescent="0.25">
      <c r="J10745" s="1"/>
    </row>
    <row r="10746" spans="10:10" x14ac:dyDescent="0.25">
      <c r="J10746" s="1"/>
    </row>
    <row r="10747" spans="10:10" x14ac:dyDescent="0.25">
      <c r="J10747" s="1"/>
    </row>
    <row r="10748" spans="10:10" x14ac:dyDescent="0.25">
      <c r="J10748" s="1"/>
    </row>
    <row r="10749" spans="10:10" x14ac:dyDescent="0.25">
      <c r="J10749" s="1"/>
    </row>
    <row r="10750" spans="10:10" x14ac:dyDescent="0.25">
      <c r="J10750" s="1"/>
    </row>
    <row r="10751" spans="10:10" x14ac:dyDescent="0.25">
      <c r="J10751" s="1"/>
    </row>
    <row r="10752" spans="10:10" x14ac:dyDescent="0.25">
      <c r="J10752" s="1"/>
    </row>
    <row r="10753" spans="10:10" x14ac:dyDescent="0.25">
      <c r="J10753" s="1"/>
    </row>
    <row r="10754" spans="10:10" x14ac:dyDescent="0.25">
      <c r="J10754" s="1"/>
    </row>
    <row r="10755" spans="10:10" x14ac:dyDescent="0.25">
      <c r="J10755" s="1"/>
    </row>
    <row r="10756" spans="10:10" x14ac:dyDescent="0.25">
      <c r="J10756" s="1"/>
    </row>
    <row r="10757" spans="10:10" x14ac:dyDescent="0.25">
      <c r="J10757" s="1"/>
    </row>
    <row r="10758" spans="10:10" x14ac:dyDescent="0.25">
      <c r="J10758" s="1"/>
    </row>
    <row r="10759" spans="10:10" x14ac:dyDescent="0.25">
      <c r="J10759" s="1"/>
    </row>
    <row r="10760" spans="10:10" x14ac:dyDescent="0.25">
      <c r="J10760" s="1"/>
    </row>
    <row r="10761" spans="10:10" x14ac:dyDescent="0.25">
      <c r="J10761" s="1"/>
    </row>
    <row r="10762" spans="10:10" x14ac:dyDescent="0.25">
      <c r="J10762" s="1"/>
    </row>
    <row r="10763" spans="10:10" x14ac:dyDescent="0.25">
      <c r="J10763" s="1"/>
    </row>
    <row r="10764" spans="10:10" x14ac:dyDescent="0.25">
      <c r="J10764" s="1"/>
    </row>
    <row r="10765" spans="10:10" x14ac:dyDescent="0.25">
      <c r="J10765" s="1"/>
    </row>
    <row r="10766" spans="10:10" x14ac:dyDescent="0.25">
      <c r="J10766" s="1"/>
    </row>
    <row r="10767" spans="10:10" x14ac:dyDescent="0.25">
      <c r="J10767" s="1"/>
    </row>
    <row r="10768" spans="10:10" x14ac:dyDescent="0.25">
      <c r="J10768" s="1"/>
    </row>
    <row r="10769" spans="10:10" x14ac:dyDescent="0.25">
      <c r="J10769" s="1"/>
    </row>
    <row r="10770" spans="10:10" x14ac:dyDescent="0.25">
      <c r="J10770" s="1"/>
    </row>
    <row r="10771" spans="10:10" x14ac:dyDescent="0.25">
      <c r="J10771" s="1"/>
    </row>
    <row r="10772" spans="10:10" x14ac:dyDescent="0.25">
      <c r="J10772" s="1"/>
    </row>
    <row r="10773" spans="10:10" x14ac:dyDescent="0.25">
      <c r="J10773" s="1"/>
    </row>
    <row r="10774" spans="10:10" x14ac:dyDescent="0.25">
      <c r="J10774" s="1"/>
    </row>
    <row r="10775" spans="10:10" x14ac:dyDescent="0.25">
      <c r="J10775" s="1"/>
    </row>
    <row r="10776" spans="10:10" x14ac:dyDescent="0.25">
      <c r="J10776" s="1"/>
    </row>
    <row r="10777" spans="10:10" x14ac:dyDescent="0.25">
      <c r="J10777" s="1"/>
    </row>
    <row r="10778" spans="10:10" x14ac:dyDescent="0.25">
      <c r="J10778" s="1"/>
    </row>
    <row r="10779" spans="10:10" x14ac:dyDescent="0.25">
      <c r="J10779" s="1"/>
    </row>
    <row r="10780" spans="10:10" x14ac:dyDescent="0.25">
      <c r="J10780" s="1"/>
    </row>
    <row r="10781" spans="10:10" x14ac:dyDescent="0.25">
      <c r="J10781" s="1"/>
    </row>
    <row r="10782" spans="10:10" x14ac:dyDescent="0.25">
      <c r="J10782" s="1"/>
    </row>
    <row r="10783" spans="10:10" x14ac:dyDescent="0.25">
      <c r="J10783" s="1"/>
    </row>
    <row r="10784" spans="10:10" x14ac:dyDescent="0.25">
      <c r="J10784" s="1"/>
    </row>
    <row r="10785" spans="10:10" x14ac:dyDescent="0.25">
      <c r="J10785" s="1"/>
    </row>
    <row r="10786" spans="10:10" x14ac:dyDescent="0.25">
      <c r="J10786" s="1"/>
    </row>
    <row r="10787" spans="10:10" x14ac:dyDescent="0.25">
      <c r="J10787" s="1"/>
    </row>
    <row r="10788" spans="10:10" x14ac:dyDescent="0.25">
      <c r="J10788" s="1"/>
    </row>
    <row r="10789" spans="10:10" x14ac:dyDescent="0.25">
      <c r="J10789" s="1"/>
    </row>
    <row r="10790" spans="10:10" x14ac:dyDescent="0.25">
      <c r="J10790" s="1"/>
    </row>
    <row r="10791" spans="10:10" x14ac:dyDescent="0.25">
      <c r="J10791" s="1"/>
    </row>
    <row r="10792" spans="10:10" x14ac:dyDescent="0.25">
      <c r="J10792" s="1"/>
    </row>
    <row r="10793" spans="10:10" x14ac:dyDescent="0.25">
      <c r="J10793" s="1"/>
    </row>
    <row r="10794" spans="10:10" x14ac:dyDescent="0.25">
      <c r="J10794" s="1"/>
    </row>
    <row r="10795" spans="10:10" x14ac:dyDescent="0.25">
      <c r="J10795" s="1"/>
    </row>
    <row r="10796" spans="10:10" x14ac:dyDescent="0.25">
      <c r="J10796" s="1"/>
    </row>
    <row r="10797" spans="10:10" x14ac:dyDescent="0.25">
      <c r="J10797" s="1"/>
    </row>
    <row r="10798" spans="10:10" x14ac:dyDescent="0.25">
      <c r="J10798" s="1"/>
    </row>
    <row r="10799" spans="10:10" x14ac:dyDescent="0.25">
      <c r="J10799" s="1"/>
    </row>
    <row r="10800" spans="10:10" x14ac:dyDescent="0.25">
      <c r="J10800" s="1"/>
    </row>
    <row r="10801" spans="10:10" x14ac:dyDescent="0.25">
      <c r="J10801" s="1"/>
    </row>
    <row r="10802" spans="10:10" x14ac:dyDescent="0.25">
      <c r="J10802" s="1"/>
    </row>
    <row r="10803" spans="10:10" x14ac:dyDescent="0.25">
      <c r="J10803" s="1"/>
    </row>
    <row r="10804" spans="10:10" x14ac:dyDescent="0.25">
      <c r="J10804" s="1"/>
    </row>
    <row r="10805" spans="10:10" x14ac:dyDescent="0.25">
      <c r="J10805" s="1"/>
    </row>
    <row r="10806" spans="10:10" x14ac:dyDescent="0.25">
      <c r="J10806" s="1"/>
    </row>
    <row r="10807" spans="10:10" x14ac:dyDescent="0.25">
      <c r="J10807" s="1"/>
    </row>
    <row r="10808" spans="10:10" x14ac:dyDescent="0.25">
      <c r="J10808" s="1"/>
    </row>
    <row r="10809" spans="10:10" x14ac:dyDescent="0.25">
      <c r="J10809" s="1"/>
    </row>
    <row r="10810" spans="10:10" x14ac:dyDescent="0.25">
      <c r="J10810" s="1"/>
    </row>
    <row r="10811" spans="10:10" x14ac:dyDescent="0.25">
      <c r="J10811" s="1"/>
    </row>
    <row r="10812" spans="10:10" x14ac:dyDescent="0.25">
      <c r="J10812" s="1"/>
    </row>
    <row r="10813" spans="10:10" x14ac:dyDescent="0.25">
      <c r="J10813" s="1"/>
    </row>
    <row r="10814" spans="10:10" x14ac:dyDescent="0.25">
      <c r="J10814" s="1"/>
    </row>
    <row r="10815" spans="10:10" x14ac:dyDescent="0.25">
      <c r="J10815" s="1"/>
    </row>
    <row r="10816" spans="10:10" x14ac:dyDescent="0.25">
      <c r="J10816" s="1"/>
    </row>
    <row r="10817" spans="10:10" x14ac:dyDescent="0.25">
      <c r="J10817" s="1"/>
    </row>
    <row r="10818" spans="10:10" x14ac:dyDescent="0.25">
      <c r="J10818" s="1"/>
    </row>
    <row r="10819" spans="10:10" x14ac:dyDescent="0.25">
      <c r="J10819" s="1"/>
    </row>
    <row r="10820" spans="10:10" x14ac:dyDescent="0.25">
      <c r="J10820" s="1"/>
    </row>
    <row r="10821" spans="10:10" x14ac:dyDescent="0.25">
      <c r="J10821" s="1"/>
    </row>
    <row r="10822" spans="10:10" x14ac:dyDescent="0.25">
      <c r="J10822" s="1"/>
    </row>
    <row r="10823" spans="10:10" x14ac:dyDescent="0.25">
      <c r="J10823" s="1"/>
    </row>
    <row r="10824" spans="10:10" x14ac:dyDescent="0.25">
      <c r="J10824" s="1"/>
    </row>
    <row r="10825" spans="10:10" x14ac:dyDescent="0.25">
      <c r="J10825" s="1"/>
    </row>
    <row r="10826" spans="10:10" x14ac:dyDescent="0.25">
      <c r="J10826" s="1"/>
    </row>
    <row r="10827" spans="10:10" x14ac:dyDescent="0.25">
      <c r="J10827" s="1"/>
    </row>
    <row r="10828" spans="10:10" x14ac:dyDescent="0.25">
      <c r="J10828" s="1"/>
    </row>
    <row r="10829" spans="10:10" x14ac:dyDescent="0.25">
      <c r="J10829" s="1"/>
    </row>
    <row r="10830" spans="10:10" x14ac:dyDescent="0.25">
      <c r="J10830" s="1"/>
    </row>
    <row r="10831" spans="10:10" x14ac:dyDescent="0.25">
      <c r="J10831" s="1"/>
    </row>
    <row r="10832" spans="10:10" x14ac:dyDescent="0.25">
      <c r="J10832" s="1"/>
    </row>
    <row r="10833" spans="10:10" x14ac:dyDescent="0.25">
      <c r="J10833" s="1"/>
    </row>
    <row r="10834" spans="10:10" x14ac:dyDescent="0.25">
      <c r="J10834" s="1"/>
    </row>
    <row r="10835" spans="10:10" x14ac:dyDescent="0.25">
      <c r="J10835" s="1"/>
    </row>
    <row r="10836" spans="10:10" x14ac:dyDescent="0.25">
      <c r="J10836" s="1"/>
    </row>
    <row r="10837" spans="10:10" x14ac:dyDescent="0.25">
      <c r="J10837" s="1"/>
    </row>
    <row r="10838" spans="10:10" x14ac:dyDescent="0.25">
      <c r="J10838" s="1"/>
    </row>
    <row r="10839" spans="10:10" x14ac:dyDescent="0.25">
      <c r="J10839" s="1"/>
    </row>
    <row r="10840" spans="10:10" x14ac:dyDescent="0.25">
      <c r="J10840" s="1"/>
    </row>
    <row r="10841" spans="10:10" x14ac:dyDescent="0.25">
      <c r="J10841" s="1"/>
    </row>
    <row r="10842" spans="10:10" x14ac:dyDescent="0.25">
      <c r="J10842" s="1"/>
    </row>
    <row r="10843" spans="10:10" x14ac:dyDescent="0.25">
      <c r="J10843" s="1"/>
    </row>
    <row r="10844" spans="10:10" x14ac:dyDescent="0.25">
      <c r="J10844" s="1"/>
    </row>
    <row r="10845" spans="10:10" x14ac:dyDescent="0.25">
      <c r="J10845" s="1"/>
    </row>
    <row r="10846" spans="10:10" x14ac:dyDescent="0.25">
      <c r="J10846" s="1"/>
    </row>
    <row r="10847" spans="10:10" x14ac:dyDescent="0.25">
      <c r="J10847" s="1"/>
    </row>
    <row r="10848" spans="10:10" x14ac:dyDescent="0.25">
      <c r="J10848" s="1"/>
    </row>
    <row r="10849" spans="10:10" x14ac:dyDescent="0.25">
      <c r="J10849" s="1"/>
    </row>
    <row r="10850" spans="10:10" x14ac:dyDescent="0.25">
      <c r="J10850" s="1"/>
    </row>
    <row r="10851" spans="10:10" x14ac:dyDescent="0.25">
      <c r="J10851" s="1"/>
    </row>
    <row r="10852" spans="10:10" x14ac:dyDescent="0.25">
      <c r="J10852" s="1"/>
    </row>
    <row r="10853" spans="10:10" x14ac:dyDescent="0.25">
      <c r="J10853" s="1"/>
    </row>
    <row r="10854" spans="10:10" x14ac:dyDescent="0.25">
      <c r="J10854" s="1"/>
    </row>
    <row r="10855" spans="10:10" x14ac:dyDescent="0.25">
      <c r="J10855" s="1"/>
    </row>
    <row r="10856" spans="10:10" x14ac:dyDescent="0.25">
      <c r="J10856" s="1"/>
    </row>
    <row r="10857" spans="10:10" x14ac:dyDescent="0.25">
      <c r="J10857" s="1"/>
    </row>
    <row r="10858" spans="10:10" x14ac:dyDescent="0.25">
      <c r="J10858" s="1"/>
    </row>
    <row r="10859" spans="10:10" x14ac:dyDescent="0.25">
      <c r="J10859" s="1"/>
    </row>
    <row r="10860" spans="10:10" x14ac:dyDescent="0.25">
      <c r="J10860" s="1"/>
    </row>
    <row r="10861" spans="10:10" x14ac:dyDescent="0.25">
      <c r="J10861" s="1"/>
    </row>
    <row r="10862" spans="10:10" x14ac:dyDescent="0.25">
      <c r="J10862" s="1"/>
    </row>
    <row r="10863" spans="10:10" x14ac:dyDescent="0.25">
      <c r="J10863" s="1"/>
    </row>
    <row r="10864" spans="10:10" x14ac:dyDescent="0.25">
      <c r="J10864" s="1"/>
    </row>
    <row r="10865" spans="10:10" x14ac:dyDescent="0.25">
      <c r="J10865" s="1"/>
    </row>
    <row r="10866" spans="10:10" x14ac:dyDescent="0.25">
      <c r="J10866" s="1"/>
    </row>
    <row r="10867" spans="10:10" x14ac:dyDescent="0.25">
      <c r="J10867" s="1"/>
    </row>
    <row r="10868" spans="10:10" x14ac:dyDescent="0.25">
      <c r="J10868" s="1"/>
    </row>
    <row r="10869" spans="10:10" x14ac:dyDescent="0.25">
      <c r="J10869" s="1"/>
    </row>
    <row r="10870" spans="10:10" x14ac:dyDescent="0.25">
      <c r="J10870" s="1"/>
    </row>
    <row r="10871" spans="10:10" x14ac:dyDescent="0.25">
      <c r="J10871" s="1"/>
    </row>
    <row r="10872" spans="10:10" x14ac:dyDescent="0.25">
      <c r="J10872" s="1"/>
    </row>
    <row r="10873" spans="10:10" x14ac:dyDescent="0.25">
      <c r="J10873" s="1"/>
    </row>
    <row r="10874" spans="10:10" x14ac:dyDescent="0.25">
      <c r="J10874" s="1"/>
    </row>
    <row r="10875" spans="10:10" x14ac:dyDescent="0.25">
      <c r="J10875" s="1"/>
    </row>
    <row r="10876" spans="10:10" x14ac:dyDescent="0.25">
      <c r="J10876" s="1"/>
    </row>
    <row r="10877" spans="10:10" x14ac:dyDescent="0.25">
      <c r="J10877" s="1"/>
    </row>
    <row r="10878" spans="10:10" x14ac:dyDescent="0.25">
      <c r="J10878" s="1"/>
    </row>
    <row r="10879" spans="10:10" x14ac:dyDescent="0.25">
      <c r="J10879" s="1"/>
    </row>
    <row r="10880" spans="10:10" x14ac:dyDescent="0.25">
      <c r="J10880" s="1"/>
    </row>
    <row r="10881" spans="10:10" x14ac:dyDescent="0.25">
      <c r="J10881" s="1"/>
    </row>
    <row r="10882" spans="10:10" x14ac:dyDescent="0.25">
      <c r="J10882" s="1"/>
    </row>
    <row r="10883" spans="10:10" x14ac:dyDescent="0.25">
      <c r="J10883" s="1"/>
    </row>
    <row r="10884" spans="10:10" x14ac:dyDescent="0.25">
      <c r="J10884" s="1"/>
    </row>
    <row r="10885" spans="10:10" x14ac:dyDescent="0.25">
      <c r="J10885" s="1"/>
    </row>
    <row r="10886" spans="10:10" x14ac:dyDescent="0.25">
      <c r="J10886" s="1"/>
    </row>
    <row r="10887" spans="10:10" x14ac:dyDescent="0.25">
      <c r="J10887" s="1"/>
    </row>
    <row r="10888" spans="10:10" x14ac:dyDescent="0.25">
      <c r="J10888" s="1"/>
    </row>
    <row r="10889" spans="10:10" x14ac:dyDescent="0.25">
      <c r="J10889" s="1"/>
    </row>
    <row r="10890" spans="10:10" x14ac:dyDescent="0.25">
      <c r="J10890" s="1"/>
    </row>
    <row r="10891" spans="10:10" x14ac:dyDescent="0.25">
      <c r="J10891" s="1"/>
    </row>
    <row r="10892" spans="10:10" x14ac:dyDescent="0.25">
      <c r="J10892" s="1"/>
    </row>
    <row r="10893" spans="10:10" x14ac:dyDescent="0.25">
      <c r="J10893" s="1"/>
    </row>
    <row r="10894" spans="10:10" x14ac:dyDescent="0.25">
      <c r="J10894" s="1"/>
    </row>
    <row r="10895" spans="10:10" x14ac:dyDescent="0.25">
      <c r="J10895" s="1"/>
    </row>
    <row r="10896" spans="10:10" x14ac:dyDescent="0.25">
      <c r="J10896" s="1"/>
    </row>
    <row r="10897" spans="10:10" x14ac:dyDescent="0.25">
      <c r="J10897" s="1"/>
    </row>
    <row r="10898" spans="10:10" x14ac:dyDescent="0.25">
      <c r="J10898" s="1"/>
    </row>
    <row r="10899" spans="10:10" x14ac:dyDescent="0.25">
      <c r="J10899" s="1"/>
    </row>
    <row r="10900" spans="10:10" x14ac:dyDescent="0.25">
      <c r="J10900" s="1"/>
    </row>
    <row r="10901" spans="10:10" x14ac:dyDescent="0.25">
      <c r="J10901" s="1"/>
    </row>
    <row r="10902" spans="10:10" x14ac:dyDescent="0.25">
      <c r="J10902" s="1"/>
    </row>
    <row r="10903" spans="10:10" x14ac:dyDescent="0.25">
      <c r="J10903" s="1"/>
    </row>
    <row r="10904" spans="10:10" x14ac:dyDescent="0.25">
      <c r="J10904" s="1"/>
    </row>
    <row r="10905" spans="10:10" x14ac:dyDescent="0.25">
      <c r="J10905" s="1"/>
    </row>
    <row r="10906" spans="10:10" x14ac:dyDescent="0.25">
      <c r="J10906" s="1"/>
    </row>
    <row r="10907" spans="10:10" x14ac:dyDescent="0.25">
      <c r="J10907" s="1"/>
    </row>
    <row r="10908" spans="10:10" x14ac:dyDescent="0.25">
      <c r="J10908" s="1"/>
    </row>
    <row r="10909" spans="10:10" x14ac:dyDescent="0.25">
      <c r="J10909" s="1"/>
    </row>
    <row r="10910" spans="10:10" x14ac:dyDescent="0.25">
      <c r="J10910" s="1"/>
    </row>
    <row r="10911" spans="10:10" x14ac:dyDescent="0.25">
      <c r="J10911" s="1"/>
    </row>
    <row r="10912" spans="10:10" x14ac:dyDescent="0.25">
      <c r="J10912" s="1"/>
    </row>
    <row r="10913" spans="10:10" x14ac:dyDescent="0.25">
      <c r="J10913" s="1"/>
    </row>
    <row r="10914" spans="10:10" x14ac:dyDescent="0.25">
      <c r="J10914" s="1"/>
    </row>
    <row r="10915" spans="10:10" x14ac:dyDescent="0.25">
      <c r="J10915" s="1"/>
    </row>
    <row r="10916" spans="10:10" x14ac:dyDescent="0.25">
      <c r="J10916" s="1"/>
    </row>
    <row r="10917" spans="10:10" x14ac:dyDescent="0.25">
      <c r="J10917" s="1"/>
    </row>
    <row r="10918" spans="10:10" x14ac:dyDescent="0.25">
      <c r="J10918" s="1"/>
    </row>
    <row r="10919" spans="10:10" x14ac:dyDescent="0.25">
      <c r="J10919" s="1"/>
    </row>
    <row r="10920" spans="10:10" x14ac:dyDescent="0.25">
      <c r="J10920" s="1"/>
    </row>
    <row r="10921" spans="10:10" x14ac:dyDescent="0.25">
      <c r="J10921" s="1"/>
    </row>
    <row r="10922" spans="10:10" x14ac:dyDescent="0.25">
      <c r="J10922" s="1"/>
    </row>
    <row r="10923" spans="10:10" x14ac:dyDescent="0.25">
      <c r="J10923" s="1"/>
    </row>
    <row r="10924" spans="10:10" x14ac:dyDescent="0.25">
      <c r="J10924" s="1"/>
    </row>
    <row r="10925" spans="10:10" x14ac:dyDescent="0.25">
      <c r="J10925" s="1"/>
    </row>
    <row r="10926" spans="10:10" x14ac:dyDescent="0.25">
      <c r="J10926" s="1"/>
    </row>
    <row r="10927" spans="10:10" x14ac:dyDescent="0.25">
      <c r="J10927" s="1"/>
    </row>
    <row r="10928" spans="10:10" x14ac:dyDescent="0.25">
      <c r="J10928" s="1"/>
    </row>
    <row r="10929" spans="10:10" x14ac:dyDescent="0.25">
      <c r="J10929" s="1"/>
    </row>
    <row r="10930" spans="10:10" x14ac:dyDescent="0.25">
      <c r="J10930" s="1"/>
    </row>
    <row r="10931" spans="10:10" x14ac:dyDescent="0.25">
      <c r="J10931" s="1"/>
    </row>
    <row r="10932" spans="10:10" x14ac:dyDescent="0.25">
      <c r="J10932" s="1"/>
    </row>
    <row r="10933" spans="10:10" x14ac:dyDescent="0.25">
      <c r="J10933" s="1"/>
    </row>
    <row r="10934" spans="10:10" x14ac:dyDescent="0.25">
      <c r="J10934" s="1"/>
    </row>
    <row r="10935" spans="10:10" x14ac:dyDescent="0.25">
      <c r="J10935" s="1"/>
    </row>
    <row r="10936" spans="10:10" x14ac:dyDescent="0.25">
      <c r="J10936" s="1"/>
    </row>
    <row r="10937" spans="10:10" x14ac:dyDescent="0.25">
      <c r="J10937" s="1"/>
    </row>
    <row r="10938" spans="10:10" x14ac:dyDescent="0.25">
      <c r="J10938" s="1"/>
    </row>
    <row r="10939" spans="10:10" x14ac:dyDescent="0.25">
      <c r="J10939" s="1"/>
    </row>
    <row r="10940" spans="10:10" x14ac:dyDescent="0.25">
      <c r="J10940" s="1"/>
    </row>
    <row r="10941" spans="10:10" x14ac:dyDescent="0.25">
      <c r="J10941" s="1"/>
    </row>
    <row r="10942" spans="10:10" x14ac:dyDescent="0.25">
      <c r="J10942" s="1"/>
    </row>
    <row r="10943" spans="10:10" x14ac:dyDescent="0.25">
      <c r="J10943" s="1"/>
    </row>
    <row r="10944" spans="10:10" x14ac:dyDescent="0.25">
      <c r="J10944" s="1"/>
    </row>
    <row r="10945" spans="10:10" x14ac:dyDescent="0.25">
      <c r="J10945" s="1"/>
    </row>
    <row r="10946" spans="10:10" x14ac:dyDescent="0.25">
      <c r="J10946" s="1"/>
    </row>
    <row r="10947" spans="10:10" x14ac:dyDescent="0.25">
      <c r="J10947" s="1"/>
    </row>
    <row r="10948" spans="10:10" x14ac:dyDescent="0.25">
      <c r="J10948" s="1"/>
    </row>
    <row r="10949" spans="10:10" x14ac:dyDescent="0.25">
      <c r="J10949" s="1"/>
    </row>
    <row r="10950" spans="10:10" x14ac:dyDescent="0.25">
      <c r="J10950" s="1"/>
    </row>
    <row r="10951" spans="10:10" x14ac:dyDescent="0.25">
      <c r="J10951" s="1"/>
    </row>
    <row r="10952" spans="10:10" x14ac:dyDescent="0.25">
      <c r="J10952" s="1"/>
    </row>
    <row r="10953" spans="10:10" x14ac:dyDescent="0.25">
      <c r="J10953" s="1"/>
    </row>
    <row r="10954" spans="10:10" x14ac:dyDescent="0.25">
      <c r="J10954" s="1"/>
    </row>
    <row r="10955" spans="10:10" x14ac:dyDescent="0.25">
      <c r="J10955" s="1"/>
    </row>
    <row r="10956" spans="10:10" x14ac:dyDescent="0.25">
      <c r="J10956" s="1"/>
    </row>
    <row r="10957" spans="10:10" x14ac:dyDescent="0.25">
      <c r="J10957" s="1"/>
    </row>
    <row r="10958" spans="10:10" x14ac:dyDescent="0.25">
      <c r="J10958" s="1"/>
    </row>
    <row r="10959" spans="10:10" x14ac:dyDescent="0.25">
      <c r="J10959" s="1"/>
    </row>
    <row r="10960" spans="10:10" x14ac:dyDescent="0.25">
      <c r="J10960" s="1"/>
    </row>
    <row r="10961" spans="10:10" x14ac:dyDescent="0.25">
      <c r="J10961" s="1"/>
    </row>
    <row r="10962" spans="10:10" x14ac:dyDescent="0.25">
      <c r="J10962" s="1"/>
    </row>
    <row r="10963" spans="10:10" x14ac:dyDescent="0.25">
      <c r="J10963" s="1"/>
    </row>
    <row r="10964" spans="10:10" x14ac:dyDescent="0.25">
      <c r="J10964" s="1"/>
    </row>
    <row r="10965" spans="10:10" x14ac:dyDescent="0.25">
      <c r="J10965" s="1"/>
    </row>
    <row r="10966" spans="10:10" x14ac:dyDescent="0.25">
      <c r="J10966" s="1"/>
    </row>
    <row r="10967" spans="10:10" x14ac:dyDescent="0.25">
      <c r="J10967" s="1"/>
    </row>
    <row r="10968" spans="10:10" x14ac:dyDescent="0.25">
      <c r="J10968" s="1"/>
    </row>
    <row r="10969" spans="10:10" x14ac:dyDescent="0.25">
      <c r="J10969" s="1"/>
    </row>
    <row r="10970" spans="10:10" x14ac:dyDescent="0.25">
      <c r="J10970" s="1"/>
    </row>
    <row r="10971" spans="10:10" x14ac:dyDescent="0.25">
      <c r="J10971" s="1"/>
    </row>
    <row r="10972" spans="10:10" x14ac:dyDescent="0.25">
      <c r="J10972" s="1"/>
    </row>
    <row r="10973" spans="10:10" x14ac:dyDescent="0.25">
      <c r="J10973" s="1"/>
    </row>
    <row r="10974" spans="10:10" x14ac:dyDescent="0.25">
      <c r="J10974" s="1"/>
    </row>
    <row r="10975" spans="10:10" x14ac:dyDescent="0.25">
      <c r="J10975" s="1"/>
    </row>
    <row r="10976" spans="10:10" x14ac:dyDescent="0.25">
      <c r="J10976" s="1"/>
    </row>
    <row r="10977" spans="10:10" x14ac:dyDescent="0.25">
      <c r="J10977" s="1"/>
    </row>
    <row r="10978" spans="10:10" x14ac:dyDescent="0.25">
      <c r="J10978" s="1"/>
    </row>
    <row r="10979" spans="10:10" x14ac:dyDescent="0.25">
      <c r="J10979" s="1"/>
    </row>
    <row r="10980" spans="10:10" x14ac:dyDescent="0.25">
      <c r="J10980" s="1"/>
    </row>
    <row r="10981" spans="10:10" x14ac:dyDescent="0.25">
      <c r="J10981" s="1"/>
    </row>
    <row r="10982" spans="10:10" x14ac:dyDescent="0.25">
      <c r="J10982" s="1"/>
    </row>
    <row r="10983" spans="10:10" x14ac:dyDescent="0.25">
      <c r="J10983" s="1"/>
    </row>
    <row r="10984" spans="10:10" x14ac:dyDescent="0.25">
      <c r="J10984" s="1"/>
    </row>
    <row r="10985" spans="10:10" x14ac:dyDescent="0.25">
      <c r="J10985" s="1"/>
    </row>
    <row r="10986" spans="10:10" x14ac:dyDescent="0.25">
      <c r="J10986" s="1"/>
    </row>
    <row r="10987" spans="10:10" x14ac:dyDescent="0.25">
      <c r="J10987" s="1"/>
    </row>
    <row r="10988" spans="10:10" x14ac:dyDescent="0.25">
      <c r="J10988" s="1"/>
    </row>
    <row r="10989" spans="10:10" x14ac:dyDescent="0.25">
      <c r="J10989" s="1"/>
    </row>
    <row r="10990" spans="10:10" x14ac:dyDescent="0.25">
      <c r="J10990" s="1"/>
    </row>
    <row r="10991" spans="10:10" x14ac:dyDescent="0.25">
      <c r="J10991" s="1"/>
    </row>
    <row r="10992" spans="10:10" x14ac:dyDescent="0.25">
      <c r="J10992" s="1"/>
    </row>
    <row r="10993" spans="10:10" x14ac:dyDescent="0.25">
      <c r="J10993" s="1"/>
    </row>
    <row r="10994" spans="10:10" x14ac:dyDescent="0.25">
      <c r="J10994" s="1"/>
    </row>
    <row r="10995" spans="10:10" x14ac:dyDescent="0.25">
      <c r="J10995" s="1"/>
    </row>
    <row r="10996" spans="10:10" x14ac:dyDescent="0.25">
      <c r="J10996" s="1"/>
    </row>
    <row r="10997" spans="10:10" x14ac:dyDescent="0.25">
      <c r="J10997" s="1"/>
    </row>
    <row r="10998" spans="10:10" x14ac:dyDescent="0.25">
      <c r="J10998" s="1"/>
    </row>
    <row r="10999" spans="10:10" x14ac:dyDescent="0.25">
      <c r="J10999" s="1"/>
    </row>
    <row r="11000" spans="10:10" x14ac:dyDescent="0.25">
      <c r="J11000" s="1"/>
    </row>
    <row r="11001" spans="10:10" x14ac:dyDescent="0.25">
      <c r="J11001" s="1"/>
    </row>
    <row r="11002" spans="10:10" x14ac:dyDescent="0.25">
      <c r="J11002" s="1"/>
    </row>
    <row r="11003" spans="10:10" x14ac:dyDescent="0.25">
      <c r="J11003" s="1"/>
    </row>
    <row r="11004" spans="10:10" x14ac:dyDescent="0.25">
      <c r="J11004" s="1"/>
    </row>
    <row r="11005" spans="10:10" x14ac:dyDescent="0.25">
      <c r="J11005" s="1"/>
    </row>
    <row r="11006" spans="10:10" x14ac:dyDescent="0.25">
      <c r="J11006" s="1"/>
    </row>
    <row r="11007" spans="10:10" x14ac:dyDescent="0.25">
      <c r="J11007" s="1"/>
    </row>
    <row r="11008" spans="10:10" x14ac:dyDescent="0.25">
      <c r="J11008" s="1"/>
    </row>
    <row r="11009" spans="10:10" x14ac:dyDescent="0.25">
      <c r="J11009" s="1"/>
    </row>
    <row r="11010" spans="10:10" x14ac:dyDescent="0.25">
      <c r="J11010" s="1"/>
    </row>
    <row r="11011" spans="10:10" x14ac:dyDescent="0.25">
      <c r="J11011" s="1"/>
    </row>
    <row r="11012" spans="10:10" x14ac:dyDescent="0.25">
      <c r="J11012" s="1"/>
    </row>
    <row r="11013" spans="10:10" x14ac:dyDescent="0.25">
      <c r="J11013" s="1"/>
    </row>
    <row r="11014" spans="10:10" x14ac:dyDescent="0.25">
      <c r="J11014" s="1"/>
    </row>
    <row r="11015" spans="10:10" x14ac:dyDescent="0.25">
      <c r="J11015" s="1"/>
    </row>
    <row r="11016" spans="10:10" x14ac:dyDescent="0.25">
      <c r="J11016" s="1"/>
    </row>
    <row r="11017" spans="10:10" x14ac:dyDescent="0.25">
      <c r="J11017" s="1"/>
    </row>
    <row r="11018" spans="10:10" x14ac:dyDescent="0.25">
      <c r="J11018" s="1"/>
    </row>
    <row r="11019" spans="10:10" x14ac:dyDescent="0.25">
      <c r="J11019" s="1"/>
    </row>
    <row r="11020" spans="10:10" x14ac:dyDescent="0.25">
      <c r="J11020" s="1"/>
    </row>
    <row r="11021" spans="10:10" x14ac:dyDescent="0.25">
      <c r="J11021" s="1"/>
    </row>
    <row r="11022" spans="10:10" x14ac:dyDescent="0.25">
      <c r="J11022" s="1"/>
    </row>
    <row r="11023" spans="10:10" x14ac:dyDescent="0.25">
      <c r="J11023" s="1"/>
    </row>
    <row r="11024" spans="10:10" x14ac:dyDescent="0.25">
      <c r="J11024" s="1"/>
    </row>
    <row r="11025" spans="10:10" x14ac:dyDescent="0.25">
      <c r="J11025" s="1"/>
    </row>
    <row r="11026" spans="10:10" x14ac:dyDescent="0.25">
      <c r="J11026" s="1"/>
    </row>
    <row r="11027" spans="10:10" x14ac:dyDescent="0.25">
      <c r="J11027" s="1"/>
    </row>
    <row r="11028" spans="10:10" x14ac:dyDescent="0.25">
      <c r="J11028" s="1"/>
    </row>
    <row r="11029" spans="10:10" x14ac:dyDescent="0.25">
      <c r="J11029" s="1"/>
    </row>
    <row r="11030" spans="10:10" x14ac:dyDescent="0.25">
      <c r="J11030" s="1"/>
    </row>
    <row r="11031" spans="10:10" x14ac:dyDescent="0.25">
      <c r="J11031" s="1"/>
    </row>
    <row r="11032" spans="10:10" x14ac:dyDescent="0.25">
      <c r="J11032" s="1"/>
    </row>
    <row r="11033" spans="10:10" x14ac:dyDescent="0.25">
      <c r="J11033" s="1"/>
    </row>
    <row r="11034" spans="10:10" x14ac:dyDescent="0.25">
      <c r="J11034" s="1"/>
    </row>
    <row r="11035" spans="10:10" x14ac:dyDescent="0.25">
      <c r="J11035" s="1"/>
    </row>
    <row r="11036" spans="10:10" x14ac:dyDescent="0.25">
      <c r="J11036" s="1"/>
    </row>
    <row r="11037" spans="10:10" x14ac:dyDescent="0.25">
      <c r="J11037" s="1"/>
    </row>
    <row r="11038" spans="10:10" x14ac:dyDescent="0.25">
      <c r="J11038" s="1"/>
    </row>
    <row r="11039" spans="10:10" x14ac:dyDescent="0.25">
      <c r="J11039" s="1"/>
    </row>
    <row r="11040" spans="10:10" x14ac:dyDescent="0.25">
      <c r="J11040" s="1"/>
    </row>
    <row r="11041" spans="10:10" x14ac:dyDescent="0.25">
      <c r="J11041" s="1"/>
    </row>
    <row r="11042" spans="10:10" x14ac:dyDescent="0.25">
      <c r="J11042" s="1"/>
    </row>
    <row r="11043" spans="10:10" x14ac:dyDescent="0.25">
      <c r="J11043" s="1"/>
    </row>
    <row r="11044" spans="10:10" x14ac:dyDescent="0.25">
      <c r="J11044" s="1"/>
    </row>
    <row r="11045" spans="10:10" x14ac:dyDescent="0.25">
      <c r="J11045" s="1"/>
    </row>
    <row r="11046" spans="10:10" x14ac:dyDescent="0.25">
      <c r="J11046" s="1"/>
    </row>
    <row r="11047" spans="10:10" x14ac:dyDescent="0.25">
      <c r="J11047" s="1"/>
    </row>
    <row r="11048" spans="10:10" x14ac:dyDescent="0.25">
      <c r="J11048" s="1"/>
    </row>
    <row r="11049" spans="10:10" x14ac:dyDescent="0.25">
      <c r="J11049" s="1"/>
    </row>
    <row r="11050" spans="10:10" x14ac:dyDescent="0.25">
      <c r="J11050" s="1"/>
    </row>
    <row r="11051" spans="10:10" x14ac:dyDescent="0.25">
      <c r="J11051" s="1"/>
    </row>
    <row r="11052" spans="10:10" x14ac:dyDescent="0.25">
      <c r="J11052" s="1"/>
    </row>
    <row r="11053" spans="10:10" x14ac:dyDescent="0.25">
      <c r="J11053" s="1"/>
    </row>
    <row r="11054" spans="10:10" x14ac:dyDescent="0.25">
      <c r="J11054" s="1"/>
    </row>
    <row r="11055" spans="10:10" x14ac:dyDescent="0.25">
      <c r="J11055" s="1"/>
    </row>
    <row r="11056" spans="10:10" x14ac:dyDescent="0.25">
      <c r="J11056" s="1"/>
    </row>
    <row r="11057" spans="10:10" x14ac:dyDescent="0.25">
      <c r="J11057" s="1"/>
    </row>
    <row r="11058" spans="10:10" x14ac:dyDescent="0.25">
      <c r="J11058" s="1"/>
    </row>
    <row r="11059" spans="10:10" x14ac:dyDescent="0.25">
      <c r="J11059" s="1"/>
    </row>
    <row r="11060" spans="10:10" x14ac:dyDescent="0.25">
      <c r="J11060" s="1"/>
    </row>
    <row r="11061" spans="10:10" x14ac:dyDescent="0.25">
      <c r="J11061" s="1"/>
    </row>
    <row r="11062" spans="10:10" x14ac:dyDescent="0.25">
      <c r="J11062" s="1"/>
    </row>
    <row r="11063" spans="10:10" x14ac:dyDescent="0.25">
      <c r="J11063" s="1"/>
    </row>
    <row r="11064" spans="10:10" x14ac:dyDescent="0.25">
      <c r="J11064" s="1"/>
    </row>
    <row r="11065" spans="10:10" x14ac:dyDescent="0.25">
      <c r="J11065" s="1"/>
    </row>
    <row r="11066" spans="10:10" x14ac:dyDescent="0.25">
      <c r="J11066" s="1"/>
    </row>
    <row r="11067" spans="10:10" x14ac:dyDescent="0.25">
      <c r="J11067" s="1"/>
    </row>
    <row r="11068" spans="10:10" x14ac:dyDescent="0.25">
      <c r="J11068" s="1"/>
    </row>
    <row r="11069" spans="10:10" x14ac:dyDescent="0.25">
      <c r="J11069" s="1"/>
    </row>
    <row r="11070" spans="10:10" x14ac:dyDescent="0.25">
      <c r="J11070" s="1"/>
    </row>
    <row r="11071" spans="10:10" x14ac:dyDescent="0.25">
      <c r="J11071" s="1"/>
    </row>
    <row r="11072" spans="10:10" x14ac:dyDescent="0.25">
      <c r="J11072" s="1"/>
    </row>
    <row r="11073" spans="10:10" x14ac:dyDescent="0.25">
      <c r="J11073" s="1"/>
    </row>
    <row r="11074" spans="10:10" x14ac:dyDescent="0.25">
      <c r="J11074" s="1"/>
    </row>
    <row r="11075" spans="10:10" x14ac:dyDescent="0.25">
      <c r="J11075" s="1"/>
    </row>
    <row r="11076" spans="10:10" x14ac:dyDescent="0.25">
      <c r="J11076" s="1"/>
    </row>
    <row r="11077" spans="10:10" x14ac:dyDescent="0.25">
      <c r="J11077" s="1"/>
    </row>
    <row r="11078" spans="10:10" x14ac:dyDescent="0.25">
      <c r="J11078" s="1"/>
    </row>
    <row r="11079" spans="10:10" x14ac:dyDescent="0.25">
      <c r="J11079" s="1"/>
    </row>
    <row r="11080" spans="10:10" x14ac:dyDescent="0.25">
      <c r="J11080" s="1"/>
    </row>
    <row r="11081" spans="10:10" x14ac:dyDescent="0.25">
      <c r="J11081" s="1"/>
    </row>
    <row r="11082" spans="10:10" x14ac:dyDescent="0.25">
      <c r="J11082" s="1"/>
    </row>
    <row r="11083" spans="10:10" x14ac:dyDescent="0.25">
      <c r="J11083" s="1"/>
    </row>
    <row r="11084" spans="10:10" x14ac:dyDescent="0.25">
      <c r="J11084" s="1"/>
    </row>
    <row r="11085" spans="10:10" x14ac:dyDescent="0.25">
      <c r="J11085" s="1"/>
    </row>
    <row r="11086" spans="10:10" x14ac:dyDescent="0.25">
      <c r="J11086" s="1"/>
    </row>
    <row r="11087" spans="10:10" x14ac:dyDescent="0.25">
      <c r="J11087" s="1"/>
    </row>
    <row r="11088" spans="10:10" x14ac:dyDescent="0.25">
      <c r="J11088" s="1"/>
    </row>
    <row r="11089" spans="10:10" x14ac:dyDescent="0.25">
      <c r="J11089" s="1"/>
    </row>
    <row r="11090" spans="10:10" x14ac:dyDescent="0.25">
      <c r="J11090" s="1"/>
    </row>
    <row r="11091" spans="10:10" x14ac:dyDescent="0.25">
      <c r="J11091" s="1"/>
    </row>
    <row r="11092" spans="10:10" x14ac:dyDescent="0.25">
      <c r="J11092" s="1"/>
    </row>
    <row r="11093" spans="10:10" x14ac:dyDescent="0.25">
      <c r="J11093" s="1"/>
    </row>
    <row r="11094" spans="10:10" x14ac:dyDescent="0.25">
      <c r="J11094" s="1"/>
    </row>
    <row r="11095" spans="10:10" x14ac:dyDescent="0.25">
      <c r="J11095" s="1"/>
    </row>
    <row r="11096" spans="10:10" x14ac:dyDescent="0.25">
      <c r="J11096" s="1"/>
    </row>
    <row r="11097" spans="10:10" x14ac:dyDescent="0.25">
      <c r="J11097" s="1"/>
    </row>
    <row r="11098" spans="10:10" x14ac:dyDescent="0.25">
      <c r="J11098" s="1"/>
    </row>
    <row r="11099" spans="10:10" x14ac:dyDescent="0.25">
      <c r="J11099" s="1"/>
    </row>
    <row r="11100" spans="10:10" x14ac:dyDescent="0.25">
      <c r="J11100" s="1"/>
    </row>
    <row r="11101" spans="10:10" x14ac:dyDescent="0.25">
      <c r="J11101" s="1"/>
    </row>
    <row r="11102" spans="10:10" x14ac:dyDescent="0.25">
      <c r="J11102" s="1"/>
    </row>
    <row r="11103" spans="10:10" x14ac:dyDescent="0.25">
      <c r="J11103" s="1"/>
    </row>
    <row r="11104" spans="10:10" x14ac:dyDescent="0.25">
      <c r="J11104" s="1"/>
    </row>
    <row r="11105" spans="10:10" x14ac:dyDescent="0.25">
      <c r="J11105" s="1"/>
    </row>
    <row r="11106" spans="10:10" x14ac:dyDescent="0.25">
      <c r="J11106" s="1"/>
    </row>
    <row r="11107" spans="10:10" x14ac:dyDescent="0.25">
      <c r="J11107" s="1"/>
    </row>
    <row r="11108" spans="10:10" x14ac:dyDescent="0.25">
      <c r="J11108" s="1"/>
    </row>
    <row r="11109" spans="10:10" x14ac:dyDescent="0.25">
      <c r="J11109" s="1"/>
    </row>
    <row r="11110" spans="10:10" x14ac:dyDescent="0.25">
      <c r="J11110" s="1"/>
    </row>
    <row r="11111" spans="10:10" x14ac:dyDescent="0.25">
      <c r="J11111" s="1"/>
    </row>
    <row r="11112" spans="10:10" x14ac:dyDescent="0.25">
      <c r="J11112" s="1"/>
    </row>
    <row r="11113" spans="10:10" x14ac:dyDescent="0.25">
      <c r="J11113" s="1"/>
    </row>
    <row r="11114" spans="10:10" x14ac:dyDescent="0.25">
      <c r="J11114" s="1"/>
    </row>
    <row r="11115" spans="10:10" x14ac:dyDescent="0.25">
      <c r="J11115" s="1"/>
    </row>
    <row r="11116" spans="10:10" x14ac:dyDescent="0.25">
      <c r="J11116" s="1"/>
    </row>
    <row r="11117" spans="10:10" x14ac:dyDescent="0.25">
      <c r="J11117" s="1"/>
    </row>
    <row r="11118" spans="10:10" x14ac:dyDescent="0.25">
      <c r="J11118" s="1"/>
    </row>
    <row r="11119" spans="10:10" x14ac:dyDescent="0.25">
      <c r="J11119" s="1"/>
    </row>
    <row r="11120" spans="10:10" x14ac:dyDescent="0.25">
      <c r="J11120" s="1"/>
    </row>
    <row r="11121" spans="10:10" x14ac:dyDescent="0.25">
      <c r="J11121" s="1"/>
    </row>
    <row r="11122" spans="10:10" x14ac:dyDescent="0.25">
      <c r="J11122" s="1"/>
    </row>
    <row r="11123" spans="10:10" x14ac:dyDescent="0.25">
      <c r="J11123" s="1"/>
    </row>
    <row r="11124" spans="10:10" x14ac:dyDescent="0.25">
      <c r="J11124" s="1"/>
    </row>
    <row r="11125" spans="10:10" x14ac:dyDescent="0.25">
      <c r="J11125" s="1"/>
    </row>
    <row r="11126" spans="10:10" x14ac:dyDescent="0.25">
      <c r="J11126" s="1"/>
    </row>
    <row r="11127" spans="10:10" x14ac:dyDescent="0.25">
      <c r="J11127" s="1"/>
    </row>
    <row r="11128" spans="10:10" x14ac:dyDescent="0.25">
      <c r="J11128" s="1"/>
    </row>
    <row r="11129" spans="10:10" x14ac:dyDescent="0.25">
      <c r="J11129" s="1"/>
    </row>
    <row r="11130" spans="10:10" x14ac:dyDescent="0.25">
      <c r="J11130" s="1"/>
    </row>
    <row r="11131" spans="10:10" x14ac:dyDescent="0.25">
      <c r="J11131" s="1"/>
    </row>
    <row r="11132" spans="10:10" x14ac:dyDescent="0.25">
      <c r="J11132" s="1"/>
    </row>
    <row r="11133" spans="10:10" x14ac:dyDescent="0.25">
      <c r="J11133" s="1"/>
    </row>
    <row r="11134" spans="10:10" x14ac:dyDescent="0.25">
      <c r="J11134" s="1"/>
    </row>
    <row r="11135" spans="10:10" x14ac:dyDescent="0.25">
      <c r="J11135" s="1"/>
    </row>
    <row r="11136" spans="10:10" x14ac:dyDescent="0.25">
      <c r="J11136" s="1"/>
    </row>
    <row r="11137" spans="10:10" x14ac:dyDescent="0.25">
      <c r="J11137" s="1"/>
    </row>
    <row r="11138" spans="10:10" x14ac:dyDescent="0.25">
      <c r="J11138" s="1"/>
    </row>
    <row r="11139" spans="10:10" x14ac:dyDescent="0.25">
      <c r="J11139" s="1"/>
    </row>
    <row r="11140" spans="10:10" x14ac:dyDescent="0.25">
      <c r="J11140" s="1"/>
    </row>
    <row r="11141" spans="10:10" x14ac:dyDescent="0.25">
      <c r="J11141" s="1"/>
    </row>
    <row r="11142" spans="10:10" x14ac:dyDescent="0.25">
      <c r="J11142" s="1"/>
    </row>
    <row r="11143" spans="10:10" x14ac:dyDescent="0.25">
      <c r="J11143" s="1"/>
    </row>
    <row r="11144" spans="10:10" x14ac:dyDescent="0.25">
      <c r="J11144" s="1"/>
    </row>
    <row r="11145" spans="10:10" x14ac:dyDescent="0.25">
      <c r="J11145" s="1"/>
    </row>
    <row r="11146" spans="10:10" x14ac:dyDescent="0.25">
      <c r="J11146" s="1"/>
    </row>
    <row r="11147" spans="10:10" x14ac:dyDescent="0.25">
      <c r="J11147" s="1"/>
    </row>
    <row r="11148" spans="10:10" x14ac:dyDescent="0.25">
      <c r="J11148" s="1"/>
    </row>
    <row r="11149" spans="10:10" x14ac:dyDescent="0.25">
      <c r="J11149" s="1"/>
    </row>
    <row r="11150" spans="10:10" x14ac:dyDescent="0.25">
      <c r="J11150" s="1"/>
    </row>
    <row r="11151" spans="10:10" x14ac:dyDescent="0.25">
      <c r="J11151" s="1"/>
    </row>
    <row r="11152" spans="10:10" x14ac:dyDescent="0.25">
      <c r="J11152" s="1"/>
    </row>
    <row r="11153" spans="10:10" x14ac:dyDescent="0.25">
      <c r="J11153" s="1"/>
    </row>
    <row r="11154" spans="10:10" x14ac:dyDescent="0.25">
      <c r="J11154" s="1"/>
    </row>
    <row r="11155" spans="10:10" x14ac:dyDescent="0.25">
      <c r="J11155" s="1"/>
    </row>
    <row r="11156" spans="10:10" x14ac:dyDescent="0.25">
      <c r="J11156" s="1"/>
    </row>
    <row r="11157" spans="10:10" x14ac:dyDescent="0.25">
      <c r="J11157" s="1"/>
    </row>
    <row r="11158" spans="10:10" x14ac:dyDescent="0.25">
      <c r="J11158" s="1"/>
    </row>
    <row r="11159" spans="10:10" x14ac:dyDescent="0.25">
      <c r="J11159" s="1"/>
    </row>
    <row r="11160" spans="10:10" x14ac:dyDescent="0.25">
      <c r="J11160" s="1"/>
    </row>
    <row r="11161" spans="10:10" x14ac:dyDescent="0.25">
      <c r="J11161" s="1"/>
    </row>
    <row r="11162" spans="10:10" x14ac:dyDescent="0.25">
      <c r="J11162" s="1"/>
    </row>
    <row r="11163" spans="10:10" x14ac:dyDescent="0.25">
      <c r="J11163" s="1"/>
    </row>
    <row r="11164" spans="10:10" x14ac:dyDescent="0.25">
      <c r="J11164" s="1"/>
    </row>
    <row r="11165" spans="10:10" x14ac:dyDescent="0.25">
      <c r="J11165" s="1"/>
    </row>
    <row r="11166" spans="10:10" x14ac:dyDescent="0.25">
      <c r="J11166" s="1"/>
    </row>
    <row r="11167" spans="10:10" x14ac:dyDescent="0.25">
      <c r="J11167" s="1"/>
    </row>
    <row r="11168" spans="10:10" x14ac:dyDescent="0.25">
      <c r="J11168" s="1"/>
    </row>
    <row r="11169" spans="10:10" x14ac:dyDescent="0.25">
      <c r="J11169" s="1"/>
    </row>
    <row r="11170" spans="10:10" x14ac:dyDescent="0.25">
      <c r="J11170" s="1"/>
    </row>
    <row r="11171" spans="10:10" x14ac:dyDescent="0.25">
      <c r="J11171" s="1"/>
    </row>
    <row r="11172" spans="10:10" x14ac:dyDescent="0.25">
      <c r="J11172" s="1"/>
    </row>
    <row r="11173" spans="10:10" x14ac:dyDescent="0.25">
      <c r="J11173" s="1"/>
    </row>
    <row r="11174" spans="10:10" x14ac:dyDescent="0.25">
      <c r="J11174" s="1"/>
    </row>
    <row r="11175" spans="10:10" x14ac:dyDescent="0.25">
      <c r="J11175" s="1"/>
    </row>
    <row r="11176" spans="10:10" x14ac:dyDescent="0.25">
      <c r="J11176" s="1"/>
    </row>
    <row r="11177" spans="10:10" x14ac:dyDescent="0.25">
      <c r="J11177" s="1"/>
    </row>
    <row r="11178" spans="10:10" x14ac:dyDescent="0.25">
      <c r="J11178" s="1"/>
    </row>
    <row r="11179" spans="10:10" x14ac:dyDescent="0.25">
      <c r="J11179" s="1"/>
    </row>
    <row r="11180" spans="10:10" x14ac:dyDescent="0.25">
      <c r="J11180" s="1"/>
    </row>
    <row r="11181" spans="10:10" x14ac:dyDescent="0.25">
      <c r="J11181" s="1"/>
    </row>
    <row r="11182" spans="10:10" x14ac:dyDescent="0.25">
      <c r="J11182" s="1"/>
    </row>
    <row r="11183" spans="10:10" x14ac:dyDescent="0.25">
      <c r="J11183" s="1"/>
    </row>
    <row r="11184" spans="10:10" x14ac:dyDescent="0.25">
      <c r="J11184" s="1"/>
    </row>
    <row r="11185" spans="10:10" x14ac:dyDescent="0.25">
      <c r="J11185" s="1"/>
    </row>
    <row r="11186" spans="10:10" x14ac:dyDescent="0.25">
      <c r="J11186" s="1"/>
    </row>
    <row r="11187" spans="10:10" x14ac:dyDescent="0.25">
      <c r="J11187" s="1"/>
    </row>
    <row r="11188" spans="10:10" x14ac:dyDescent="0.25">
      <c r="J11188" s="1"/>
    </row>
    <row r="11189" spans="10:10" x14ac:dyDescent="0.25">
      <c r="J11189" s="1"/>
    </row>
    <row r="11190" spans="10:10" x14ac:dyDescent="0.25">
      <c r="J11190" s="1"/>
    </row>
    <row r="11191" spans="10:10" x14ac:dyDescent="0.25">
      <c r="J11191" s="1"/>
    </row>
    <row r="11192" spans="10:10" x14ac:dyDescent="0.25">
      <c r="J11192" s="1"/>
    </row>
    <row r="11193" spans="10:10" x14ac:dyDescent="0.25">
      <c r="J11193" s="1"/>
    </row>
    <row r="11194" spans="10:10" x14ac:dyDescent="0.25">
      <c r="J11194" s="1"/>
    </row>
    <row r="11195" spans="10:10" x14ac:dyDescent="0.25">
      <c r="J11195" s="1"/>
    </row>
    <row r="11196" spans="10:10" x14ac:dyDescent="0.25">
      <c r="J11196" s="1"/>
    </row>
    <row r="11197" spans="10:10" x14ac:dyDescent="0.25">
      <c r="J11197" s="1"/>
    </row>
    <row r="11198" spans="10:10" x14ac:dyDescent="0.25">
      <c r="J11198" s="1"/>
    </row>
    <row r="11199" spans="10:10" x14ac:dyDescent="0.25">
      <c r="J11199" s="1"/>
    </row>
    <row r="11200" spans="10:10" x14ac:dyDescent="0.25">
      <c r="J11200" s="1"/>
    </row>
    <row r="11201" spans="10:10" x14ac:dyDescent="0.25">
      <c r="J11201" s="1"/>
    </row>
    <row r="11202" spans="10:10" x14ac:dyDescent="0.25">
      <c r="J11202" s="1"/>
    </row>
    <row r="11203" spans="10:10" x14ac:dyDescent="0.25">
      <c r="J11203" s="1"/>
    </row>
    <row r="11204" spans="10:10" x14ac:dyDescent="0.25">
      <c r="J11204" s="1"/>
    </row>
    <row r="11205" spans="10:10" x14ac:dyDescent="0.25">
      <c r="J11205" s="1"/>
    </row>
    <row r="11206" spans="10:10" x14ac:dyDescent="0.25">
      <c r="J11206" s="1"/>
    </row>
    <row r="11207" spans="10:10" x14ac:dyDescent="0.25">
      <c r="J11207" s="1"/>
    </row>
    <row r="11208" spans="10:10" x14ac:dyDescent="0.25">
      <c r="J11208" s="1"/>
    </row>
    <row r="11209" spans="10:10" x14ac:dyDescent="0.25">
      <c r="J11209" s="1"/>
    </row>
    <row r="11210" spans="10:10" x14ac:dyDescent="0.25">
      <c r="J11210" s="1"/>
    </row>
    <row r="11211" spans="10:10" x14ac:dyDescent="0.25">
      <c r="J11211" s="1"/>
    </row>
    <row r="11212" spans="10:10" x14ac:dyDescent="0.25">
      <c r="J11212" s="1"/>
    </row>
    <row r="11213" spans="10:10" x14ac:dyDescent="0.25">
      <c r="J11213" s="1"/>
    </row>
    <row r="11214" spans="10:10" x14ac:dyDescent="0.25">
      <c r="J11214" s="1"/>
    </row>
    <row r="11215" spans="10:10" x14ac:dyDescent="0.25">
      <c r="J11215" s="1"/>
    </row>
    <row r="11216" spans="10:10" x14ac:dyDescent="0.25">
      <c r="J11216" s="1"/>
    </row>
    <row r="11217" spans="10:10" x14ac:dyDescent="0.25">
      <c r="J11217" s="1"/>
    </row>
    <row r="11218" spans="10:10" x14ac:dyDescent="0.25">
      <c r="J11218" s="1"/>
    </row>
    <row r="11219" spans="10:10" x14ac:dyDescent="0.25">
      <c r="J11219" s="1"/>
    </row>
    <row r="11220" spans="10:10" x14ac:dyDescent="0.25">
      <c r="J11220" s="1"/>
    </row>
    <row r="11221" spans="10:10" x14ac:dyDescent="0.25">
      <c r="J11221" s="1"/>
    </row>
    <row r="11222" spans="10:10" x14ac:dyDescent="0.25">
      <c r="J11222" s="1"/>
    </row>
    <row r="11223" spans="10:10" x14ac:dyDescent="0.25">
      <c r="J11223" s="1"/>
    </row>
    <row r="11224" spans="10:10" x14ac:dyDescent="0.25">
      <c r="J11224" s="1"/>
    </row>
    <row r="11225" spans="10:10" x14ac:dyDescent="0.25">
      <c r="J11225" s="1"/>
    </row>
    <row r="11226" spans="10:10" x14ac:dyDescent="0.25">
      <c r="J11226" s="1"/>
    </row>
    <row r="11227" spans="10:10" x14ac:dyDescent="0.25">
      <c r="J11227" s="1"/>
    </row>
    <row r="11228" spans="10:10" x14ac:dyDescent="0.25">
      <c r="J11228" s="1"/>
    </row>
    <row r="11229" spans="10:10" x14ac:dyDescent="0.25">
      <c r="J11229" s="1"/>
    </row>
    <row r="11230" spans="10:10" x14ac:dyDescent="0.25">
      <c r="J11230" s="1"/>
    </row>
    <row r="11231" spans="10:10" x14ac:dyDescent="0.25">
      <c r="J11231" s="1"/>
    </row>
    <row r="11232" spans="10:10" x14ac:dyDescent="0.25">
      <c r="J11232" s="1"/>
    </row>
    <row r="11233" spans="10:10" x14ac:dyDescent="0.25">
      <c r="J11233" s="1"/>
    </row>
    <row r="11234" spans="10:10" x14ac:dyDescent="0.25">
      <c r="J11234" s="1"/>
    </row>
    <row r="11235" spans="10:10" x14ac:dyDescent="0.25">
      <c r="J11235" s="1"/>
    </row>
    <row r="11236" spans="10:10" x14ac:dyDescent="0.25">
      <c r="J11236" s="1"/>
    </row>
    <row r="11237" spans="10:10" x14ac:dyDescent="0.25">
      <c r="J11237" s="1"/>
    </row>
    <row r="11238" spans="10:10" x14ac:dyDescent="0.25">
      <c r="J11238" s="1"/>
    </row>
    <row r="11239" spans="10:10" x14ac:dyDescent="0.25">
      <c r="J11239" s="1"/>
    </row>
    <row r="11240" spans="10:10" x14ac:dyDescent="0.25">
      <c r="J11240" s="1"/>
    </row>
    <row r="11241" spans="10:10" x14ac:dyDescent="0.25">
      <c r="J11241" s="1"/>
    </row>
    <row r="11242" spans="10:10" x14ac:dyDescent="0.25">
      <c r="J11242" s="1"/>
    </row>
    <row r="11243" spans="10:10" x14ac:dyDescent="0.25">
      <c r="J11243" s="1"/>
    </row>
    <row r="11244" spans="10:10" x14ac:dyDescent="0.25">
      <c r="J11244" s="1"/>
    </row>
    <row r="11245" spans="10:10" x14ac:dyDescent="0.25">
      <c r="J11245" s="1"/>
    </row>
    <row r="11246" spans="10:10" x14ac:dyDescent="0.25">
      <c r="J11246" s="1"/>
    </row>
    <row r="11247" spans="10:10" x14ac:dyDescent="0.25">
      <c r="J11247" s="1"/>
    </row>
    <row r="11248" spans="10:10" x14ac:dyDescent="0.25">
      <c r="J11248" s="1"/>
    </row>
    <row r="11249" spans="10:10" x14ac:dyDescent="0.25">
      <c r="J11249" s="1"/>
    </row>
    <row r="11250" spans="10:10" x14ac:dyDescent="0.25">
      <c r="J11250" s="1"/>
    </row>
    <row r="11251" spans="10:10" x14ac:dyDescent="0.25">
      <c r="J11251" s="1"/>
    </row>
    <row r="11252" spans="10:10" x14ac:dyDescent="0.25">
      <c r="J11252" s="1"/>
    </row>
    <row r="11253" spans="10:10" x14ac:dyDescent="0.25">
      <c r="J11253" s="1"/>
    </row>
    <row r="11254" spans="10:10" x14ac:dyDescent="0.25">
      <c r="J11254" s="1"/>
    </row>
    <row r="11255" spans="10:10" x14ac:dyDescent="0.25">
      <c r="J11255" s="1"/>
    </row>
    <row r="11256" spans="10:10" x14ac:dyDescent="0.25">
      <c r="J11256" s="1"/>
    </row>
    <row r="11257" spans="10:10" x14ac:dyDescent="0.25">
      <c r="J11257" s="1"/>
    </row>
    <row r="11258" spans="10:10" x14ac:dyDescent="0.25">
      <c r="J11258" s="1"/>
    </row>
    <row r="11259" spans="10:10" x14ac:dyDescent="0.25">
      <c r="J11259" s="1"/>
    </row>
    <row r="11260" spans="10:10" x14ac:dyDescent="0.25">
      <c r="J11260" s="1"/>
    </row>
    <row r="11261" spans="10:10" x14ac:dyDescent="0.25">
      <c r="J11261" s="1"/>
    </row>
    <row r="11262" spans="10:10" x14ac:dyDescent="0.25">
      <c r="J11262" s="1"/>
    </row>
    <row r="11263" spans="10:10" x14ac:dyDescent="0.25">
      <c r="J11263" s="1"/>
    </row>
    <row r="11264" spans="10:10" x14ac:dyDescent="0.25">
      <c r="J11264" s="1"/>
    </row>
    <row r="11265" spans="10:10" x14ac:dyDescent="0.25">
      <c r="J11265" s="1"/>
    </row>
    <row r="11266" spans="10:10" x14ac:dyDescent="0.25">
      <c r="J11266" s="1"/>
    </row>
    <row r="11267" spans="10:10" x14ac:dyDescent="0.25">
      <c r="J11267" s="1"/>
    </row>
    <row r="11268" spans="10:10" x14ac:dyDescent="0.25">
      <c r="J11268" s="1"/>
    </row>
    <row r="11269" spans="10:10" x14ac:dyDescent="0.25">
      <c r="J11269" s="1"/>
    </row>
    <row r="11270" spans="10:10" x14ac:dyDescent="0.25">
      <c r="J11270" s="1"/>
    </row>
    <row r="11271" spans="10:10" x14ac:dyDescent="0.25">
      <c r="J11271" s="1"/>
    </row>
    <row r="11272" spans="10:10" x14ac:dyDescent="0.25">
      <c r="J11272" s="1"/>
    </row>
    <row r="11273" spans="10:10" x14ac:dyDescent="0.25">
      <c r="J11273" s="1"/>
    </row>
    <row r="11274" spans="10:10" x14ac:dyDescent="0.25">
      <c r="J11274" s="1"/>
    </row>
    <row r="11275" spans="10:10" x14ac:dyDescent="0.25">
      <c r="J11275" s="1"/>
    </row>
    <row r="11276" spans="10:10" x14ac:dyDescent="0.25">
      <c r="J11276" s="1"/>
    </row>
    <row r="11277" spans="10:10" x14ac:dyDescent="0.25">
      <c r="J11277" s="1"/>
    </row>
    <row r="11278" spans="10:10" x14ac:dyDescent="0.25">
      <c r="J11278" s="1"/>
    </row>
    <row r="11279" spans="10:10" x14ac:dyDescent="0.25">
      <c r="J11279" s="1"/>
    </row>
    <row r="11280" spans="10:10" x14ac:dyDescent="0.25">
      <c r="J11280" s="1"/>
    </row>
    <row r="11281" spans="10:10" x14ac:dyDescent="0.25">
      <c r="J11281" s="1"/>
    </row>
    <row r="11282" spans="10:10" x14ac:dyDescent="0.25">
      <c r="J11282" s="1"/>
    </row>
    <row r="11283" spans="10:10" x14ac:dyDescent="0.25">
      <c r="J11283" s="1"/>
    </row>
    <row r="11284" spans="10:10" x14ac:dyDescent="0.25">
      <c r="J11284" s="1"/>
    </row>
    <row r="11285" spans="10:10" x14ac:dyDescent="0.25">
      <c r="J11285" s="1"/>
    </row>
    <row r="11286" spans="10:10" x14ac:dyDescent="0.25">
      <c r="J11286" s="1"/>
    </row>
    <row r="11287" spans="10:10" x14ac:dyDescent="0.25">
      <c r="J11287" s="1"/>
    </row>
    <row r="11288" spans="10:10" x14ac:dyDescent="0.25">
      <c r="J11288" s="1"/>
    </row>
    <row r="11289" spans="10:10" x14ac:dyDescent="0.25">
      <c r="J11289" s="1"/>
    </row>
    <row r="11290" spans="10:10" x14ac:dyDescent="0.25">
      <c r="J11290" s="1"/>
    </row>
    <row r="11291" spans="10:10" x14ac:dyDescent="0.25">
      <c r="J11291" s="1"/>
    </row>
    <row r="11292" spans="10:10" x14ac:dyDescent="0.25">
      <c r="J11292" s="1"/>
    </row>
    <row r="11293" spans="10:10" x14ac:dyDescent="0.25">
      <c r="J11293" s="1"/>
    </row>
    <row r="11294" spans="10:10" x14ac:dyDescent="0.25">
      <c r="J11294" s="1"/>
    </row>
    <row r="11295" spans="10:10" x14ac:dyDescent="0.25">
      <c r="J11295" s="1"/>
    </row>
    <row r="11296" spans="10:10" x14ac:dyDescent="0.25">
      <c r="J11296" s="1"/>
    </row>
    <row r="11297" spans="10:10" x14ac:dyDescent="0.25">
      <c r="J11297" s="1"/>
    </row>
    <row r="11298" spans="10:10" x14ac:dyDescent="0.25">
      <c r="J11298" s="1"/>
    </row>
    <row r="11299" spans="10:10" x14ac:dyDescent="0.25">
      <c r="J11299" s="1"/>
    </row>
    <row r="11300" spans="10:10" x14ac:dyDescent="0.25">
      <c r="J11300" s="1"/>
    </row>
    <row r="11301" spans="10:10" x14ac:dyDescent="0.25">
      <c r="J11301" s="1"/>
    </row>
    <row r="11302" spans="10:10" x14ac:dyDescent="0.25">
      <c r="J11302" s="1"/>
    </row>
    <row r="11303" spans="10:10" x14ac:dyDescent="0.25">
      <c r="J11303" s="1"/>
    </row>
    <row r="11304" spans="10:10" x14ac:dyDescent="0.25">
      <c r="J11304" s="1"/>
    </row>
    <row r="11305" spans="10:10" x14ac:dyDescent="0.25">
      <c r="J11305" s="1"/>
    </row>
    <row r="11306" spans="10:10" x14ac:dyDescent="0.25">
      <c r="J11306" s="1"/>
    </row>
    <row r="11307" spans="10:10" x14ac:dyDescent="0.25">
      <c r="J11307" s="1"/>
    </row>
    <row r="11308" spans="10:10" x14ac:dyDescent="0.25">
      <c r="J11308" s="1"/>
    </row>
    <row r="11309" spans="10:10" x14ac:dyDescent="0.25">
      <c r="J11309" s="1"/>
    </row>
    <row r="11310" spans="10:10" x14ac:dyDescent="0.25">
      <c r="J11310" s="1"/>
    </row>
    <row r="11311" spans="10:10" x14ac:dyDescent="0.25">
      <c r="J11311" s="1"/>
    </row>
    <row r="11312" spans="10:10" x14ac:dyDescent="0.25">
      <c r="J11312" s="1"/>
    </row>
    <row r="11313" spans="10:10" x14ac:dyDescent="0.25">
      <c r="J11313" s="1"/>
    </row>
    <row r="11314" spans="10:10" x14ac:dyDescent="0.25">
      <c r="J11314" s="1"/>
    </row>
    <row r="11315" spans="10:10" x14ac:dyDescent="0.25">
      <c r="J11315" s="1"/>
    </row>
    <row r="11316" spans="10:10" x14ac:dyDescent="0.25">
      <c r="J11316" s="1"/>
    </row>
    <row r="11317" spans="10:10" x14ac:dyDescent="0.25">
      <c r="J11317" s="1"/>
    </row>
    <row r="11318" spans="10:10" x14ac:dyDescent="0.25">
      <c r="J11318" s="1"/>
    </row>
    <row r="11319" spans="10:10" x14ac:dyDescent="0.25">
      <c r="J11319" s="1"/>
    </row>
    <row r="11320" spans="10:10" x14ac:dyDescent="0.25">
      <c r="J11320" s="1"/>
    </row>
    <row r="11321" spans="10:10" x14ac:dyDescent="0.25">
      <c r="J11321" s="1"/>
    </row>
    <row r="11322" spans="10:10" x14ac:dyDescent="0.25">
      <c r="J11322" s="1"/>
    </row>
    <row r="11323" spans="10:10" x14ac:dyDescent="0.25">
      <c r="J11323" s="1"/>
    </row>
    <row r="11324" spans="10:10" x14ac:dyDescent="0.25">
      <c r="J11324" s="1"/>
    </row>
    <row r="11325" spans="10:10" x14ac:dyDescent="0.25">
      <c r="J11325" s="1"/>
    </row>
    <row r="11326" spans="10:10" x14ac:dyDescent="0.25">
      <c r="J11326" s="1"/>
    </row>
    <row r="11327" spans="10:10" x14ac:dyDescent="0.25">
      <c r="J11327" s="1"/>
    </row>
    <row r="11328" spans="10:10" x14ac:dyDescent="0.25">
      <c r="J11328" s="1"/>
    </row>
    <row r="11329" spans="10:10" x14ac:dyDescent="0.25">
      <c r="J11329" s="1"/>
    </row>
    <row r="11330" spans="10:10" x14ac:dyDescent="0.25">
      <c r="J11330" s="1"/>
    </row>
    <row r="11331" spans="10:10" x14ac:dyDescent="0.25">
      <c r="J11331" s="1"/>
    </row>
    <row r="11332" spans="10:10" x14ac:dyDescent="0.25">
      <c r="J11332" s="1"/>
    </row>
    <row r="11333" spans="10:10" x14ac:dyDescent="0.25">
      <c r="J11333" s="1"/>
    </row>
    <row r="11334" spans="10:10" x14ac:dyDescent="0.25">
      <c r="J11334" s="1"/>
    </row>
    <row r="11335" spans="10:10" x14ac:dyDescent="0.25">
      <c r="J11335" s="1"/>
    </row>
    <row r="11336" spans="10:10" x14ac:dyDescent="0.25">
      <c r="J11336" s="1"/>
    </row>
    <row r="11337" spans="10:10" x14ac:dyDescent="0.25">
      <c r="J11337" s="1"/>
    </row>
    <row r="11338" spans="10:10" x14ac:dyDescent="0.25">
      <c r="J11338" s="1"/>
    </row>
    <row r="11339" spans="10:10" x14ac:dyDescent="0.25">
      <c r="J11339" s="1"/>
    </row>
    <row r="11340" spans="10:10" x14ac:dyDescent="0.25">
      <c r="J11340" s="1"/>
    </row>
    <row r="11341" spans="10:10" x14ac:dyDescent="0.25">
      <c r="J11341" s="1"/>
    </row>
    <row r="11342" spans="10:10" x14ac:dyDescent="0.25">
      <c r="J11342" s="1"/>
    </row>
    <row r="11343" spans="10:10" x14ac:dyDescent="0.25">
      <c r="J11343" s="1"/>
    </row>
    <row r="11344" spans="10:10" x14ac:dyDescent="0.25">
      <c r="J11344" s="1"/>
    </row>
    <row r="11345" spans="10:10" x14ac:dyDescent="0.25">
      <c r="J11345" s="1"/>
    </row>
    <row r="11346" spans="10:10" x14ac:dyDescent="0.25">
      <c r="J11346" s="1"/>
    </row>
    <row r="11347" spans="10:10" x14ac:dyDescent="0.25">
      <c r="J11347" s="1"/>
    </row>
    <row r="11348" spans="10:10" x14ac:dyDescent="0.25">
      <c r="J11348" s="1"/>
    </row>
    <row r="11349" spans="10:10" x14ac:dyDescent="0.25">
      <c r="J11349" s="1"/>
    </row>
    <row r="11350" spans="10:10" x14ac:dyDescent="0.25">
      <c r="J11350" s="1"/>
    </row>
    <row r="11351" spans="10:10" x14ac:dyDescent="0.25">
      <c r="J11351" s="1"/>
    </row>
    <row r="11352" spans="10:10" x14ac:dyDescent="0.25">
      <c r="J11352" s="1"/>
    </row>
    <row r="11353" spans="10:10" x14ac:dyDescent="0.25">
      <c r="J11353" s="1"/>
    </row>
    <row r="11354" spans="10:10" x14ac:dyDescent="0.25">
      <c r="J11354" s="1"/>
    </row>
    <row r="11355" spans="10:10" x14ac:dyDescent="0.25">
      <c r="J11355" s="1"/>
    </row>
    <row r="11356" spans="10:10" x14ac:dyDescent="0.25">
      <c r="J11356" s="1"/>
    </row>
    <row r="11357" spans="10:10" x14ac:dyDescent="0.25">
      <c r="J11357" s="1"/>
    </row>
    <row r="11358" spans="10:10" x14ac:dyDescent="0.25">
      <c r="J11358" s="1"/>
    </row>
    <row r="11359" spans="10:10" x14ac:dyDescent="0.25">
      <c r="J11359" s="1"/>
    </row>
    <row r="11360" spans="10:10" x14ac:dyDescent="0.25">
      <c r="J11360" s="1"/>
    </row>
    <row r="11361" spans="10:10" x14ac:dyDescent="0.25">
      <c r="J11361" s="1"/>
    </row>
    <row r="11362" spans="10:10" x14ac:dyDescent="0.25">
      <c r="J11362" s="1"/>
    </row>
    <row r="11363" spans="10:10" x14ac:dyDescent="0.25">
      <c r="J11363" s="1"/>
    </row>
    <row r="11364" spans="10:10" x14ac:dyDescent="0.25">
      <c r="J11364" s="1"/>
    </row>
    <row r="11365" spans="10:10" x14ac:dyDescent="0.25">
      <c r="J11365" s="1"/>
    </row>
    <row r="11366" spans="10:10" x14ac:dyDescent="0.25">
      <c r="J11366" s="1"/>
    </row>
    <row r="11367" spans="10:10" x14ac:dyDescent="0.25">
      <c r="J11367" s="1"/>
    </row>
    <row r="11368" spans="10:10" x14ac:dyDescent="0.25">
      <c r="J11368" s="1"/>
    </row>
    <row r="11369" spans="10:10" x14ac:dyDescent="0.25">
      <c r="J11369" s="1"/>
    </row>
    <row r="11370" spans="10:10" x14ac:dyDescent="0.25">
      <c r="J11370" s="1"/>
    </row>
    <row r="11371" spans="10:10" x14ac:dyDescent="0.25">
      <c r="J11371" s="1"/>
    </row>
    <row r="11372" spans="10:10" x14ac:dyDescent="0.25">
      <c r="J11372" s="1"/>
    </row>
    <row r="11373" spans="10:10" x14ac:dyDescent="0.25">
      <c r="J11373" s="1"/>
    </row>
    <row r="11374" spans="10:10" x14ac:dyDescent="0.25">
      <c r="J11374" s="1"/>
    </row>
    <row r="11375" spans="10:10" x14ac:dyDescent="0.25">
      <c r="J11375" s="1"/>
    </row>
    <row r="11376" spans="10:10" x14ac:dyDescent="0.25">
      <c r="J11376" s="1"/>
    </row>
    <row r="11377" spans="10:10" x14ac:dyDescent="0.25">
      <c r="J11377" s="1"/>
    </row>
    <row r="11378" spans="10:10" x14ac:dyDescent="0.25">
      <c r="J11378" s="1"/>
    </row>
    <row r="11379" spans="10:10" x14ac:dyDescent="0.25">
      <c r="J11379" s="1"/>
    </row>
    <row r="11380" spans="10:10" x14ac:dyDescent="0.25">
      <c r="J11380" s="1"/>
    </row>
    <row r="11381" spans="10:10" x14ac:dyDescent="0.25">
      <c r="J11381" s="1"/>
    </row>
    <row r="11382" spans="10:10" x14ac:dyDescent="0.25">
      <c r="J11382" s="1"/>
    </row>
    <row r="11383" spans="10:10" x14ac:dyDescent="0.25">
      <c r="J11383" s="1"/>
    </row>
    <row r="11384" spans="10:10" x14ac:dyDescent="0.25">
      <c r="J11384" s="1"/>
    </row>
    <row r="11385" spans="10:10" x14ac:dyDescent="0.25">
      <c r="J11385" s="1"/>
    </row>
    <row r="11386" spans="10:10" x14ac:dyDescent="0.25">
      <c r="J11386" s="1"/>
    </row>
    <row r="11387" spans="10:10" x14ac:dyDescent="0.25">
      <c r="J11387" s="1"/>
    </row>
    <row r="11388" spans="10:10" x14ac:dyDescent="0.25">
      <c r="J11388" s="1"/>
    </row>
    <row r="11389" spans="10:10" x14ac:dyDescent="0.25">
      <c r="J11389" s="1"/>
    </row>
    <row r="11390" spans="10:10" x14ac:dyDescent="0.25">
      <c r="J11390" s="1"/>
    </row>
    <row r="11391" spans="10:10" x14ac:dyDescent="0.25">
      <c r="J11391" s="1"/>
    </row>
    <row r="11392" spans="10:10" x14ac:dyDescent="0.25">
      <c r="J11392" s="1"/>
    </row>
    <row r="11393" spans="10:10" x14ac:dyDescent="0.25">
      <c r="J11393" s="1"/>
    </row>
    <row r="11394" spans="10:10" x14ac:dyDescent="0.25">
      <c r="J11394" s="1"/>
    </row>
    <row r="11395" spans="10:10" x14ac:dyDescent="0.25">
      <c r="J11395" s="1"/>
    </row>
    <row r="11396" spans="10:10" x14ac:dyDescent="0.25">
      <c r="J11396" s="1"/>
    </row>
    <row r="11397" spans="10:10" x14ac:dyDescent="0.25">
      <c r="J11397" s="1"/>
    </row>
    <row r="11398" spans="10:10" x14ac:dyDescent="0.25">
      <c r="J11398" s="1"/>
    </row>
    <row r="11399" spans="10:10" x14ac:dyDescent="0.25">
      <c r="J11399" s="1"/>
    </row>
    <row r="11400" spans="10:10" x14ac:dyDescent="0.25">
      <c r="J11400" s="1"/>
    </row>
    <row r="11401" spans="10:10" x14ac:dyDescent="0.25">
      <c r="J11401" s="1"/>
    </row>
    <row r="11402" spans="10:10" x14ac:dyDescent="0.25">
      <c r="J11402" s="1"/>
    </row>
    <row r="11403" spans="10:10" x14ac:dyDescent="0.25">
      <c r="J11403" s="1"/>
    </row>
    <row r="11404" spans="10:10" x14ac:dyDescent="0.25">
      <c r="J11404" s="1"/>
    </row>
    <row r="11405" spans="10:10" x14ac:dyDescent="0.25">
      <c r="J11405" s="1"/>
    </row>
    <row r="11406" spans="10:10" x14ac:dyDescent="0.25">
      <c r="J11406" s="1"/>
    </row>
    <row r="11407" spans="10:10" x14ac:dyDescent="0.25">
      <c r="J11407" s="1"/>
    </row>
    <row r="11408" spans="10:10" x14ac:dyDescent="0.25">
      <c r="J11408" s="1"/>
    </row>
    <row r="11409" spans="10:10" x14ac:dyDescent="0.25">
      <c r="J11409" s="1"/>
    </row>
    <row r="11410" spans="10:10" x14ac:dyDescent="0.25">
      <c r="J11410" s="1"/>
    </row>
    <row r="11411" spans="10:10" x14ac:dyDescent="0.25">
      <c r="J11411" s="1"/>
    </row>
    <row r="11412" spans="10:10" x14ac:dyDescent="0.25">
      <c r="J11412" s="1"/>
    </row>
    <row r="11413" spans="10:10" x14ac:dyDescent="0.25">
      <c r="J11413" s="1"/>
    </row>
    <row r="11414" spans="10:10" x14ac:dyDescent="0.25">
      <c r="J11414" s="1"/>
    </row>
    <row r="11415" spans="10:10" x14ac:dyDescent="0.25">
      <c r="J11415" s="1"/>
    </row>
    <row r="11416" spans="10:10" x14ac:dyDescent="0.25">
      <c r="J11416" s="1"/>
    </row>
    <row r="11417" spans="10:10" x14ac:dyDescent="0.25">
      <c r="J11417" s="1"/>
    </row>
    <row r="11418" spans="10:10" x14ac:dyDescent="0.25">
      <c r="J11418" s="1"/>
    </row>
    <row r="11419" spans="10:10" x14ac:dyDescent="0.25">
      <c r="J11419" s="1"/>
    </row>
    <row r="11420" spans="10:10" x14ac:dyDescent="0.25">
      <c r="J11420" s="1"/>
    </row>
    <row r="11421" spans="10:10" x14ac:dyDescent="0.25">
      <c r="J11421" s="1"/>
    </row>
    <row r="11422" spans="10:10" x14ac:dyDescent="0.25">
      <c r="J11422" s="1"/>
    </row>
    <row r="11423" spans="10:10" x14ac:dyDescent="0.25">
      <c r="J11423" s="1"/>
    </row>
    <row r="11424" spans="10:10" x14ac:dyDescent="0.25">
      <c r="J11424" s="1"/>
    </row>
    <row r="11425" spans="10:10" x14ac:dyDescent="0.25">
      <c r="J11425" s="1"/>
    </row>
    <row r="11426" spans="10:10" x14ac:dyDescent="0.25">
      <c r="J11426" s="1"/>
    </row>
    <row r="11427" spans="10:10" x14ac:dyDescent="0.25">
      <c r="J11427" s="1"/>
    </row>
    <row r="11428" spans="10:10" x14ac:dyDescent="0.25">
      <c r="J11428" s="1"/>
    </row>
    <row r="11429" spans="10:10" x14ac:dyDescent="0.25">
      <c r="J11429" s="1"/>
    </row>
    <row r="11430" spans="10:10" x14ac:dyDescent="0.25">
      <c r="J11430" s="1"/>
    </row>
    <row r="11431" spans="10:10" x14ac:dyDescent="0.25">
      <c r="J11431" s="1"/>
    </row>
    <row r="11432" spans="10:10" x14ac:dyDescent="0.25">
      <c r="J11432" s="1"/>
    </row>
    <row r="11433" spans="10:10" x14ac:dyDescent="0.25">
      <c r="J11433" s="1"/>
    </row>
    <row r="11434" spans="10:10" x14ac:dyDescent="0.25">
      <c r="J11434" s="1"/>
    </row>
    <row r="11435" spans="10:10" x14ac:dyDescent="0.25">
      <c r="J11435" s="1"/>
    </row>
    <row r="11436" spans="10:10" x14ac:dyDescent="0.25">
      <c r="J11436" s="1"/>
    </row>
    <row r="11437" spans="10:10" x14ac:dyDescent="0.25">
      <c r="J11437" s="1"/>
    </row>
    <row r="11438" spans="10:10" x14ac:dyDescent="0.25">
      <c r="J11438" s="1"/>
    </row>
    <row r="11439" spans="10:10" x14ac:dyDescent="0.25">
      <c r="J11439" s="1"/>
    </row>
    <row r="11440" spans="10:10" x14ac:dyDescent="0.25">
      <c r="J11440" s="1"/>
    </row>
    <row r="11441" spans="10:10" x14ac:dyDescent="0.25">
      <c r="J11441" s="1"/>
    </row>
    <row r="11442" spans="10:10" x14ac:dyDescent="0.25">
      <c r="J11442" s="1"/>
    </row>
    <row r="11443" spans="10:10" x14ac:dyDescent="0.25">
      <c r="J11443" s="1"/>
    </row>
    <row r="11444" spans="10:10" x14ac:dyDescent="0.25">
      <c r="J11444" s="1"/>
    </row>
    <row r="11445" spans="10:10" x14ac:dyDescent="0.25">
      <c r="J11445" s="1"/>
    </row>
    <row r="11446" spans="10:10" x14ac:dyDescent="0.25">
      <c r="J11446" s="1"/>
    </row>
    <row r="11447" spans="10:10" x14ac:dyDescent="0.25">
      <c r="J11447" s="1"/>
    </row>
    <row r="11448" spans="10:10" x14ac:dyDescent="0.25">
      <c r="J11448" s="1"/>
    </row>
    <row r="11449" spans="10:10" x14ac:dyDescent="0.25">
      <c r="J11449" s="1"/>
    </row>
    <row r="11450" spans="10:10" x14ac:dyDescent="0.25">
      <c r="J11450" s="1"/>
    </row>
    <row r="11451" spans="10:10" x14ac:dyDescent="0.25">
      <c r="J11451" s="1"/>
    </row>
    <row r="11452" spans="10:10" x14ac:dyDescent="0.25">
      <c r="J11452" s="1"/>
    </row>
    <row r="11453" spans="10:10" x14ac:dyDescent="0.25">
      <c r="J11453" s="1"/>
    </row>
    <row r="11454" spans="10:10" x14ac:dyDescent="0.25">
      <c r="J11454" s="1"/>
    </row>
    <row r="11455" spans="10:10" x14ac:dyDescent="0.25">
      <c r="J11455" s="1"/>
    </row>
    <row r="11456" spans="10:10" x14ac:dyDescent="0.25">
      <c r="J11456" s="1"/>
    </row>
    <row r="11457" spans="10:10" x14ac:dyDescent="0.25">
      <c r="J11457" s="1"/>
    </row>
    <row r="11458" spans="10:10" x14ac:dyDescent="0.25">
      <c r="J11458" s="1"/>
    </row>
    <row r="11459" spans="10:10" x14ac:dyDescent="0.25">
      <c r="J11459" s="1"/>
    </row>
    <row r="11460" spans="10:10" x14ac:dyDescent="0.25">
      <c r="J11460" s="1"/>
    </row>
    <row r="11461" spans="10:10" x14ac:dyDescent="0.25">
      <c r="J11461" s="1"/>
    </row>
    <row r="11462" spans="10:10" x14ac:dyDescent="0.25">
      <c r="J11462" s="1"/>
    </row>
    <row r="11463" spans="10:10" x14ac:dyDescent="0.25">
      <c r="J11463" s="1"/>
    </row>
    <row r="11464" spans="10:10" x14ac:dyDescent="0.25">
      <c r="J11464" s="1"/>
    </row>
    <row r="11465" spans="10:10" x14ac:dyDescent="0.25">
      <c r="J11465" s="1"/>
    </row>
    <row r="11466" spans="10:10" x14ac:dyDescent="0.25">
      <c r="J11466" s="1"/>
    </row>
    <row r="11467" spans="10:10" x14ac:dyDescent="0.25">
      <c r="J11467" s="1"/>
    </row>
    <row r="11468" spans="10:10" x14ac:dyDescent="0.25">
      <c r="J11468" s="1"/>
    </row>
    <row r="11469" spans="10:10" x14ac:dyDescent="0.25">
      <c r="J11469" s="1"/>
    </row>
    <row r="11470" spans="10:10" x14ac:dyDescent="0.25">
      <c r="J11470" s="1"/>
    </row>
    <row r="11471" spans="10:10" x14ac:dyDescent="0.25">
      <c r="J11471" s="1"/>
    </row>
    <row r="11472" spans="10:10" x14ac:dyDescent="0.25">
      <c r="J11472" s="1"/>
    </row>
    <row r="11473" spans="10:10" x14ac:dyDescent="0.25">
      <c r="J11473" s="1"/>
    </row>
    <row r="11474" spans="10:10" x14ac:dyDescent="0.25">
      <c r="J11474" s="1"/>
    </row>
    <row r="11475" spans="10:10" x14ac:dyDescent="0.25">
      <c r="J11475" s="1"/>
    </row>
    <row r="11476" spans="10:10" x14ac:dyDescent="0.25">
      <c r="J11476" s="1"/>
    </row>
    <row r="11477" spans="10:10" x14ac:dyDescent="0.25">
      <c r="J11477" s="1"/>
    </row>
    <row r="11478" spans="10:10" x14ac:dyDescent="0.25">
      <c r="J11478" s="1"/>
    </row>
    <row r="11479" spans="10:10" x14ac:dyDescent="0.25">
      <c r="J11479" s="1"/>
    </row>
    <row r="11480" spans="10:10" x14ac:dyDescent="0.25">
      <c r="J11480" s="1"/>
    </row>
    <row r="11481" spans="10:10" x14ac:dyDescent="0.25">
      <c r="J11481" s="1"/>
    </row>
    <row r="11482" spans="10:10" x14ac:dyDescent="0.25">
      <c r="J11482" s="1"/>
    </row>
    <row r="11483" spans="10:10" x14ac:dyDescent="0.25">
      <c r="J11483" s="1"/>
    </row>
    <row r="11484" spans="10:10" x14ac:dyDescent="0.25">
      <c r="J11484" s="1"/>
    </row>
    <row r="11485" spans="10:10" x14ac:dyDescent="0.25">
      <c r="J11485" s="1"/>
    </row>
    <row r="11486" spans="10:10" x14ac:dyDescent="0.25">
      <c r="J11486" s="1"/>
    </row>
    <row r="11487" spans="10:10" x14ac:dyDescent="0.25">
      <c r="J11487" s="1"/>
    </row>
    <row r="11488" spans="10:10" x14ac:dyDescent="0.25">
      <c r="J11488" s="1"/>
    </row>
    <row r="11489" spans="10:10" x14ac:dyDescent="0.25">
      <c r="J11489" s="1"/>
    </row>
    <row r="11490" spans="10:10" x14ac:dyDescent="0.25">
      <c r="J11490" s="1"/>
    </row>
    <row r="11491" spans="10:10" x14ac:dyDescent="0.25">
      <c r="J11491" s="1"/>
    </row>
    <row r="11492" spans="10:10" x14ac:dyDescent="0.25">
      <c r="J11492" s="1"/>
    </row>
    <row r="11493" spans="10:10" x14ac:dyDescent="0.25">
      <c r="J11493" s="1"/>
    </row>
    <row r="11494" spans="10:10" x14ac:dyDescent="0.25">
      <c r="J11494" s="1"/>
    </row>
    <row r="11495" spans="10:10" x14ac:dyDescent="0.25">
      <c r="J11495" s="1"/>
    </row>
    <row r="11496" spans="10:10" x14ac:dyDescent="0.25">
      <c r="J11496" s="1"/>
    </row>
    <row r="11497" spans="10:10" x14ac:dyDescent="0.25">
      <c r="J11497" s="1"/>
    </row>
    <row r="11498" spans="10:10" x14ac:dyDescent="0.25">
      <c r="J11498" s="1"/>
    </row>
    <row r="11499" spans="10:10" x14ac:dyDescent="0.25">
      <c r="J11499" s="1"/>
    </row>
    <row r="11500" spans="10:10" x14ac:dyDescent="0.25">
      <c r="J11500" s="1"/>
    </row>
    <row r="11501" spans="10:10" x14ac:dyDescent="0.25">
      <c r="J11501" s="1"/>
    </row>
    <row r="11502" spans="10:10" x14ac:dyDescent="0.25">
      <c r="J11502" s="1"/>
    </row>
    <row r="11503" spans="10:10" x14ac:dyDescent="0.25">
      <c r="J11503" s="1"/>
    </row>
    <row r="11504" spans="10:10" x14ac:dyDescent="0.25">
      <c r="J11504" s="1"/>
    </row>
    <row r="11505" spans="10:10" x14ac:dyDescent="0.25">
      <c r="J11505" s="1"/>
    </row>
    <row r="11506" spans="10:10" x14ac:dyDescent="0.25">
      <c r="J11506" s="1"/>
    </row>
    <row r="11507" spans="10:10" x14ac:dyDescent="0.25">
      <c r="J11507" s="1"/>
    </row>
    <row r="11508" spans="10:10" x14ac:dyDescent="0.25">
      <c r="J11508" s="1"/>
    </row>
    <row r="11509" spans="10:10" x14ac:dyDescent="0.25">
      <c r="J11509" s="1"/>
    </row>
    <row r="11510" spans="10:10" x14ac:dyDescent="0.25">
      <c r="J11510" s="1"/>
    </row>
    <row r="11511" spans="10:10" x14ac:dyDescent="0.25">
      <c r="J11511" s="1"/>
    </row>
    <row r="11512" spans="10:10" x14ac:dyDescent="0.25">
      <c r="J11512" s="1"/>
    </row>
    <row r="11513" spans="10:10" x14ac:dyDescent="0.25">
      <c r="J11513" s="1"/>
    </row>
    <row r="11514" spans="10:10" x14ac:dyDescent="0.25">
      <c r="J11514" s="1"/>
    </row>
    <row r="11515" spans="10:10" x14ac:dyDescent="0.25">
      <c r="J11515" s="1"/>
    </row>
    <row r="11516" spans="10:10" x14ac:dyDescent="0.25">
      <c r="J11516" s="1"/>
    </row>
    <row r="11517" spans="10:10" x14ac:dyDescent="0.25">
      <c r="J11517" s="1"/>
    </row>
    <row r="11518" spans="10:10" x14ac:dyDescent="0.25">
      <c r="J11518" s="1"/>
    </row>
    <row r="11519" spans="10:10" x14ac:dyDescent="0.25">
      <c r="J11519" s="1"/>
    </row>
    <row r="11520" spans="10:10" x14ac:dyDescent="0.25">
      <c r="J11520" s="1"/>
    </row>
    <row r="11521" spans="10:10" x14ac:dyDescent="0.25">
      <c r="J11521" s="1"/>
    </row>
    <row r="11522" spans="10:10" x14ac:dyDescent="0.25">
      <c r="J11522" s="1"/>
    </row>
    <row r="11523" spans="10:10" x14ac:dyDescent="0.25">
      <c r="J11523" s="1"/>
    </row>
    <row r="11524" spans="10:10" x14ac:dyDescent="0.25">
      <c r="J11524" s="1"/>
    </row>
    <row r="11525" spans="10:10" x14ac:dyDescent="0.25">
      <c r="J11525" s="1"/>
    </row>
    <row r="11526" spans="10:10" x14ac:dyDescent="0.25">
      <c r="J11526" s="1"/>
    </row>
    <row r="11527" spans="10:10" x14ac:dyDescent="0.25">
      <c r="J11527" s="1"/>
    </row>
    <row r="11528" spans="10:10" x14ac:dyDescent="0.25">
      <c r="J11528" s="1"/>
    </row>
    <row r="11529" spans="10:10" x14ac:dyDescent="0.25">
      <c r="J11529" s="1"/>
    </row>
    <row r="11530" spans="10:10" x14ac:dyDescent="0.25">
      <c r="J11530" s="1"/>
    </row>
    <row r="11531" spans="10:10" x14ac:dyDescent="0.25">
      <c r="J11531" s="1"/>
    </row>
    <row r="11532" spans="10:10" x14ac:dyDescent="0.25">
      <c r="J11532" s="1"/>
    </row>
    <row r="11533" spans="10:10" x14ac:dyDescent="0.25">
      <c r="J11533" s="1"/>
    </row>
    <row r="11534" spans="10:10" x14ac:dyDescent="0.25">
      <c r="J11534" s="1"/>
    </row>
    <row r="11535" spans="10:10" x14ac:dyDescent="0.25">
      <c r="J11535" s="1"/>
    </row>
    <row r="11536" spans="10:10" x14ac:dyDescent="0.25">
      <c r="J11536" s="1"/>
    </row>
    <row r="11537" spans="10:10" x14ac:dyDescent="0.25">
      <c r="J11537" s="1"/>
    </row>
    <row r="11538" spans="10:10" x14ac:dyDescent="0.25">
      <c r="J11538" s="1"/>
    </row>
    <row r="11539" spans="10:10" x14ac:dyDescent="0.25">
      <c r="J11539" s="1"/>
    </row>
    <row r="11540" spans="10:10" x14ac:dyDescent="0.25">
      <c r="J11540" s="1"/>
    </row>
    <row r="11541" spans="10:10" x14ac:dyDescent="0.25">
      <c r="J11541" s="1"/>
    </row>
    <row r="11542" spans="10:10" x14ac:dyDescent="0.25">
      <c r="J11542" s="1"/>
    </row>
    <row r="11543" spans="10:10" x14ac:dyDescent="0.25">
      <c r="J11543" s="1"/>
    </row>
    <row r="11544" spans="10:10" x14ac:dyDescent="0.25">
      <c r="J11544" s="1"/>
    </row>
    <row r="11545" spans="10:10" x14ac:dyDescent="0.25">
      <c r="J11545" s="1"/>
    </row>
    <row r="11546" spans="10:10" x14ac:dyDescent="0.25">
      <c r="J11546" s="1"/>
    </row>
    <row r="11547" spans="10:10" x14ac:dyDescent="0.25">
      <c r="J11547" s="1"/>
    </row>
    <row r="11548" spans="10:10" x14ac:dyDescent="0.25">
      <c r="J11548" s="1"/>
    </row>
    <row r="11549" spans="10:10" x14ac:dyDescent="0.25">
      <c r="J11549" s="1"/>
    </row>
    <row r="11550" spans="10:10" x14ac:dyDescent="0.25">
      <c r="J11550" s="1"/>
    </row>
    <row r="11551" spans="10:10" x14ac:dyDescent="0.25">
      <c r="J11551" s="1"/>
    </row>
    <row r="11552" spans="10:10" x14ac:dyDescent="0.25">
      <c r="J11552" s="1"/>
    </row>
    <row r="11553" spans="10:10" x14ac:dyDescent="0.25">
      <c r="J11553" s="1"/>
    </row>
    <row r="11554" spans="10:10" x14ac:dyDescent="0.25">
      <c r="J11554" s="1"/>
    </row>
    <row r="11555" spans="10:10" x14ac:dyDescent="0.25">
      <c r="J11555" s="1"/>
    </row>
    <row r="11556" spans="10:10" x14ac:dyDescent="0.25">
      <c r="J11556" s="1"/>
    </row>
    <row r="11557" spans="10:10" x14ac:dyDescent="0.25">
      <c r="J11557" s="1"/>
    </row>
    <row r="11558" spans="10:10" x14ac:dyDescent="0.25">
      <c r="J11558" s="1"/>
    </row>
    <row r="11559" spans="10:10" x14ac:dyDescent="0.25">
      <c r="J11559" s="1"/>
    </row>
    <row r="11560" spans="10:10" x14ac:dyDescent="0.25">
      <c r="J11560" s="1"/>
    </row>
    <row r="11561" spans="10:10" x14ac:dyDescent="0.25">
      <c r="J11561" s="1"/>
    </row>
    <row r="11562" spans="10:10" x14ac:dyDescent="0.25">
      <c r="J11562" s="1"/>
    </row>
    <row r="11563" spans="10:10" x14ac:dyDescent="0.25">
      <c r="J11563" s="1"/>
    </row>
    <row r="11564" spans="10:10" x14ac:dyDescent="0.25">
      <c r="J11564" s="1"/>
    </row>
    <row r="11565" spans="10:10" x14ac:dyDescent="0.25">
      <c r="J11565" s="1"/>
    </row>
    <row r="11566" spans="10:10" x14ac:dyDescent="0.25">
      <c r="J11566" s="1"/>
    </row>
    <row r="11567" spans="10:10" x14ac:dyDescent="0.25">
      <c r="J11567" s="1"/>
    </row>
    <row r="11568" spans="10:10" x14ac:dyDescent="0.25">
      <c r="J11568" s="1"/>
    </row>
    <row r="11569" spans="10:10" x14ac:dyDescent="0.25">
      <c r="J11569" s="1"/>
    </row>
    <row r="11570" spans="10:10" x14ac:dyDescent="0.25">
      <c r="J11570" s="1"/>
    </row>
    <row r="11571" spans="10:10" x14ac:dyDescent="0.25">
      <c r="J11571" s="1"/>
    </row>
    <row r="11572" spans="10:10" x14ac:dyDescent="0.25">
      <c r="J11572" s="1"/>
    </row>
    <row r="11573" spans="10:10" x14ac:dyDescent="0.25">
      <c r="J11573" s="1"/>
    </row>
    <row r="11574" spans="10:10" x14ac:dyDescent="0.25">
      <c r="J11574" s="1"/>
    </row>
    <row r="11575" spans="10:10" x14ac:dyDescent="0.25">
      <c r="J11575" s="1"/>
    </row>
    <row r="11576" spans="10:10" x14ac:dyDescent="0.25">
      <c r="J11576" s="1"/>
    </row>
    <row r="11577" spans="10:10" x14ac:dyDescent="0.25">
      <c r="J11577" s="1"/>
    </row>
    <row r="11578" spans="10:10" x14ac:dyDescent="0.25">
      <c r="J11578" s="1"/>
    </row>
    <row r="11579" spans="10:10" x14ac:dyDescent="0.25">
      <c r="J11579" s="1"/>
    </row>
    <row r="11580" spans="10:10" x14ac:dyDescent="0.25">
      <c r="J11580" s="1"/>
    </row>
    <row r="11581" spans="10:10" x14ac:dyDescent="0.25">
      <c r="J11581" s="1"/>
    </row>
    <row r="11582" spans="10:10" x14ac:dyDescent="0.25">
      <c r="J11582" s="1"/>
    </row>
    <row r="11583" spans="10:10" x14ac:dyDescent="0.25">
      <c r="J11583" s="1"/>
    </row>
    <row r="11584" spans="10:10" x14ac:dyDescent="0.25">
      <c r="J11584" s="1"/>
    </row>
    <row r="11585" spans="10:10" x14ac:dyDescent="0.25">
      <c r="J11585" s="1"/>
    </row>
    <row r="11586" spans="10:10" x14ac:dyDescent="0.25">
      <c r="J11586" s="1"/>
    </row>
    <row r="11587" spans="10:10" x14ac:dyDescent="0.25">
      <c r="J11587" s="1"/>
    </row>
    <row r="11588" spans="10:10" x14ac:dyDescent="0.25">
      <c r="J11588" s="1"/>
    </row>
    <row r="11589" spans="10:10" x14ac:dyDescent="0.25">
      <c r="J11589" s="1"/>
    </row>
    <row r="11590" spans="10:10" x14ac:dyDescent="0.25">
      <c r="J11590" s="1"/>
    </row>
    <row r="11591" spans="10:10" x14ac:dyDescent="0.25">
      <c r="J11591" s="1"/>
    </row>
    <row r="11592" spans="10:10" x14ac:dyDescent="0.25">
      <c r="J11592" s="1"/>
    </row>
    <row r="11593" spans="10:10" x14ac:dyDescent="0.25">
      <c r="J11593" s="1"/>
    </row>
    <row r="11594" spans="10:10" x14ac:dyDescent="0.25">
      <c r="J11594" s="1"/>
    </row>
    <row r="11595" spans="10:10" x14ac:dyDescent="0.25">
      <c r="J11595" s="1"/>
    </row>
    <row r="11596" spans="10:10" x14ac:dyDescent="0.25">
      <c r="J11596" s="1"/>
    </row>
    <row r="11597" spans="10:10" x14ac:dyDescent="0.25">
      <c r="J11597" s="1"/>
    </row>
    <row r="11598" spans="10:10" x14ac:dyDescent="0.25">
      <c r="J11598" s="1"/>
    </row>
    <row r="11599" spans="10:10" x14ac:dyDescent="0.25">
      <c r="J11599" s="1"/>
    </row>
    <row r="11600" spans="10:10" x14ac:dyDescent="0.25">
      <c r="J11600" s="1"/>
    </row>
    <row r="11601" spans="10:10" x14ac:dyDescent="0.25">
      <c r="J11601" s="1"/>
    </row>
    <row r="11602" spans="10:10" x14ac:dyDescent="0.25">
      <c r="J11602" s="1"/>
    </row>
    <row r="11603" spans="10:10" x14ac:dyDescent="0.25">
      <c r="J11603" s="1"/>
    </row>
    <row r="11604" spans="10:10" x14ac:dyDescent="0.25">
      <c r="J11604" s="1"/>
    </row>
    <row r="11605" spans="10:10" x14ac:dyDescent="0.25">
      <c r="J11605" s="1"/>
    </row>
    <row r="11606" spans="10:10" x14ac:dyDescent="0.25">
      <c r="J11606" s="1"/>
    </row>
    <row r="11607" spans="10:10" x14ac:dyDescent="0.25">
      <c r="J11607" s="1"/>
    </row>
    <row r="11608" spans="10:10" x14ac:dyDescent="0.25">
      <c r="J11608" s="1"/>
    </row>
    <row r="11609" spans="10:10" x14ac:dyDescent="0.25">
      <c r="J11609" s="1"/>
    </row>
    <row r="11610" spans="10:10" x14ac:dyDescent="0.25">
      <c r="J11610" s="1"/>
    </row>
    <row r="11611" spans="10:10" x14ac:dyDescent="0.25">
      <c r="J11611" s="1"/>
    </row>
    <row r="11612" spans="10:10" x14ac:dyDescent="0.25">
      <c r="J11612" s="1"/>
    </row>
    <row r="11613" spans="10:10" x14ac:dyDescent="0.25">
      <c r="J11613" s="1"/>
    </row>
    <row r="11614" spans="10:10" x14ac:dyDescent="0.25">
      <c r="J11614" s="1"/>
    </row>
    <row r="11615" spans="10:10" x14ac:dyDescent="0.25">
      <c r="J11615" s="1"/>
    </row>
    <row r="11616" spans="10:10" x14ac:dyDescent="0.25">
      <c r="J11616" s="1"/>
    </row>
    <row r="11617" spans="10:10" x14ac:dyDescent="0.25">
      <c r="J11617" s="1"/>
    </row>
    <row r="11618" spans="10:10" x14ac:dyDescent="0.25">
      <c r="J11618" s="1"/>
    </row>
    <row r="11619" spans="10:10" x14ac:dyDescent="0.25">
      <c r="J11619" s="1"/>
    </row>
    <row r="11620" spans="10:10" x14ac:dyDescent="0.25">
      <c r="J11620" s="1"/>
    </row>
    <row r="11621" spans="10:10" x14ac:dyDescent="0.25">
      <c r="J11621" s="1"/>
    </row>
    <row r="11622" spans="10:10" x14ac:dyDescent="0.25">
      <c r="J11622" s="1"/>
    </row>
    <row r="11623" spans="10:10" x14ac:dyDescent="0.25">
      <c r="J11623" s="1"/>
    </row>
    <row r="11624" spans="10:10" x14ac:dyDescent="0.25">
      <c r="J11624" s="1"/>
    </row>
    <row r="11625" spans="10:10" x14ac:dyDescent="0.25">
      <c r="J11625" s="1"/>
    </row>
    <row r="11626" spans="10:10" x14ac:dyDescent="0.25">
      <c r="J11626" s="1"/>
    </row>
    <row r="11627" spans="10:10" x14ac:dyDescent="0.25">
      <c r="J11627" s="1"/>
    </row>
    <row r="11628" spans="10:10" x14ac:dyDescent="0.25">
      <c r="J11628" s="1"/>
    </row>
    <row r="11629" spans="10:10" x14ac:dyDescent="0.25">
      <c r="J11629" s="1"/>
    </row>
    <row r="11630" spans="10:10" x14ac:dyDescent="0.25">
      <c r="J11630" s="1"/>
    </row>
    <row r="11631" spans="10:10" x14ac:dyDescent="0.25">
      <c r="J11631" s="1"/>
    </row>
    <row r="11632" spans="10:10" x14ac:dyDescent="0.25">
      <c r="J11632" s="1"/>
    </row>
    <row r="11633" spans="10:10" x14ac:dyDescent="0.25">
      <c r="J11633" s="1"/>
    </row>
    <row r="11634" spans="10:10" x14ac:dyDescent="0.25">
      <c r="J11634" s="1"/>
    </row>
    <row r="11635" spans="10:10" x14ac:dyDescent="0.25">
      <c r="J11635" s="1"/>
    </row>
    <row r="11636" spans="10:10" x14ac:dyDescent="0.25">
      <c r="J11636" s="1"/>
    </row>
    <row r="11637" spans="10:10" x14ac:dyDescent="0.25">
      <c r="J11637" s="1"/>
    </row>
    <row r="11638" spans="10:10" x14ac:dyDescent="0.25">
      <c r="J11638" s="1"/>
    </row>
    <row r="11639" spans="10:10" x14ac:dyDescent="0.25">
      <c r="J11639" s="1"/>
    </row>
    <row r="11640" spans="10:10" x14ac:dyDescent="0.25">
      <c r="J11640" s="1"/>
    </row>
    <row r="11641" spans="10:10" x14ac:dyDescent="0.25">
      <c r="J11641" s="1"/>
    </row>
    <row r="11642" spans="10:10" x14ac:dyDescent="0.25">
      <c r="J11642" s="1"/>
    </row>
    <row r="11643" spans="10:10" x14ac:dyDescent="0.25">
      <c r="J11643" s="1"/>
    </row>
    <row r="11644" spans="10:10" x14ac:dyDescent="0.25">
      <c r="J11644" s="1"/>
    </row>
    <row r="11645" spans="10:10" x14ac:dyDescent="0.25">
      <c r="J11645" s="1"/>
    </row>
    <row r="11646" spans="10:10" x14ac:dyDescent="0.25">
      <c r="J11646" s="1"/>
    </row>
    <row r="11647" spans="10:10" x14ac:dyDescent="0.25">
      <c r="J11647" s="1"/>
    </row>
    <row r="11648" spans="10:10" x14ac:dyDescent="0.25">
      <c r="J11648" s="1"/>
    </row>
    <row r="11649" spans="10:10" x14ac:dyDescent="0.25">
      <c r="J11649" s="1"/>
    </row>
    <row r="11650" spans="10:10" x14ac:dyDescent="0.25">
      <c r="J11650" s="1"/>
    </row>
    <row r="11651" spans="10:10" x14ac:dyDescent="0.25">
      <c r="J11651" s="1"/>
    </row>
    <row r="11652" spans="10:10" x14ac:dyDescent="0.25">
      <c r="J11652" s="1"/>
    </row>
    <row r="11653" spans="10:10" x14ac:dyDescent="0.25">
      <c r="J11653" s="1"/>
    </row>
    <row r="11654" spans="10:10" x14ac:dyDescent="0.25">
      <c r="J11654" s="1"/>
    </row>
    <row r="11655" spans="10:10" x14ac:dyDescent="0.25">
      <c r="J11655" s="1"/>
    </row>
    <row r="11656" spans="10:10" x14ac:dyDescent="0.25">
      <c r="J11656" s="1"/>
    </row>
    <row r="11657" spans="10:10" x14ac:dyDescent="0.25">
      <c r="J11657" s="1"/>
    </row>
    <row r="11658" spans="10:10" x14ac:dyDescent="0.25">
      <c r="J11658" s="1"/>
    </row>
    <row r="11659" spans="10:10" x14ac:dyDescent="0.25">
      <c r="J11659" s="1"/>
    </row>
    <row r="11660" spans="10:10" x14ac:dyDescent="0.25">
      <c r="J11660" s="1"/>
    </row>
    <row r="11661" spans="10:10" x14ac:dyDescent="0.25">
      <c r="J11661" s="1"/>
    </row>
    <row r="11662" spans="10:10" x14ac:dyDescent="0.25">
      <c r="J11662" s="1"/>
    </row>
    <row r="11663" spans="10:10" x14ac:dyDescent="0.25">
      <c r="J11663" s="1"/>
    </row>
    <row r="11664" spans="10:10" x14ac:dyDescent="0.25">
      <c r="J11664" s="1"/>
    </row>
    <row r="11665" spans="10:10" x14ac:dyDescent="0.25">
      <c r="J11665" s="1"/>
    </row>
    <row r="11666" spans="10:10" x14ac:dyDescent="0.25">
      <c r="J11666" s="1"/>
    </row>
    <row r="11667" spans="10:10" x14ac:dyDescent="0.25">
      <c r="J11667" s="1"/>
    </row>
    <row r="11668" spans="10:10" x14ac:dyDescent="0.25">
      <c r="J11668" s="1"/>
    </row>
    <row r="11669" spans="10:10" x14ac:dyDescent="0.25">
      <c r="J11669" s="1"/>
    </row>
    <row r="11670" spans="10:10" x14ac:dyDescent="0.25">
      <c r="J11670" s="1"/>
    </row>
    <row r="11671" spans="10:10" x14ac:dyDescent="0.25">
      <c r="J11671" s="1"/>
    </row>
    <row r="11672" spans="10:10" x14ac:dyDescent="0.25">
      <c r="J11672" s="1"/>
    </row>
    <row r="11673" spans="10:10" x14ac:dyDescent="0.25">
      <c r="J11673" s="1"/>
    </row>
    <row r="11674" spans="10:10" x14ac:dyDescent="0.25">
      <c r="J11674" s="1"/>
    </row>
    <row r="11675" spans="10:10" x14ac:dyDescent="0.25">
      <c r="J11675" s="1"/>
    </row>
    <row r="11676" spans="10:10" x14ac:dyDescent="0.25">
      <c r="J11676" s="1"/>
    </row>
    <row r="11677" spans="10:10" x14ac:dyDescent="0.25">
      <c r="J11677" s="1"/>
    </row>
    <row r="11678" spans="10:10" x14ac:dyDescent="0.25">
      <c r="J11678" s="1"/>
    </row>
    <row r="11679" spans="10:10" x14ac:dyDescent="0.25">
      <c r="J11679" s="1"/>
    </row>
    <row r="11680" spans="10:10" x14ac:dyDescent="0.25">
      <c r="J11680" s="1"/>
    </row>
    <row r="11681" spans="10:10" x14ac:dyDescent="0.25">
      <c r="J11681" s="1"/>
    </row>
    <row r="11682" spans="10:10" x14ac:dyDescent="0.25">
      <c r="J11682" s="1"/>
    </row>
    <row r="11683" spans="10:10" x14ac:dyDescent="0.25">
      <c r="J11683" s="1"/>
    </row>
    <row r="11684" spans="10:10" x14ac:dyDescent="0.25">
      <c r="J11684" s="1"/>
    </row>
    <row r="11685" spans="10:10" x14ac:dyDescent="0.25">
      <c r="J11685" s="1"/>
    </row>
    <row r="11686" spans="10:10" x14ac:dyDescent="0.25">
      <c r="J11686" s="1"/>
    </row>
    <row r="11687" spans="10:10" x14ac:dyDescent="0.25">
      <c r="J11687" s="1"/>
    </row>
    <row r="11688" spans="10:10" x14ac:dyDescent="0.25">
      <c r="J11688" s="1"/>
    </row>
    <row r="11689" spans="10:10" x14ac:dyDescent="0.25">
      <c r="J11689" s="1"/>
    </row>
    <row r="11690" spans="10:10" x14ac:dyDescent="0.25">
      <c r="J11690" s="1"/>
    </row>
    <row r="11691" spans="10:10" x14ac:dyDescent="0.25">
      <c r="J11691" s="1"/>
    </row>
    <row r="11692" spans="10:10" x14ac:dyDescent="0.25">
      <c r="J11692" s="1"/>
    </row>
    <row r="11693" spans="10:10" x14ac:dyDescent="0.25">
      <c r="J11693" s="1"/>
    </row>
    <row r="11694" spans="10:10" x14ac:dyDescent="0.25">
      <c r="J11694" s="1"/>
    </row>
    <row r="11695" spans="10:10" x14ac:dyDescent="0.25">
      <c r="J11695" s="1"/>
    </row>
    <row r="11696" spans="10:10" x14ac:dyDescent="0.25">
      <c r="J11696" s="1"/>
    </row>
    <row r="11697" spans="10:10" x14ac:dyDescent="0.25">
      <c r="J11697" s="1"/>
    </row>
    <row r="11698" spans="10:10" x14ac:dyDescent="0.25">
      <c r="J11698" s="1"/>
    </row>
    <row r="11699" spans="10:10" x14ac:dyDescent="0.25">
      <c r="J11699" s="1"/>
    </row>
    <row r="11700" spans="10:10" x14ac:dyDescent="0.25">
      <c r="J11700" s="1"/>
    </row>
    <row r="11701" spans="10:10" x14ac:dyDescent="0.25">
      <c r="J11701" s="1"/>
    </row>
    <row r="11702" spans="10:10" x14ac:dyDescent="0.25">
      <c r="J11702" s="1"/>
    </row>
    <row r="11703" spans="10:10" x14ac:dyDescent="0.25">
      <c r="J11703" s="1"/>
    </row>
    <row r="11704" spans="10:10" x14ac:dyDescent="0.25">
      <c r="J11704" s="1"/>
    </row>
    <row r="11705" spans="10:10" x14ac:dyDescent="0.25">
      <c r="J11705" s="1"/>
    </row>
    <row r="11706" spans="10:10" x14ac:dyDescent="0.25">
      <c r="J11706" s="1"/>
    </row>
    <row r="11707" spans="10:10" x14ac:dyDescent="0.25">
      <c r="J11707" s="1"/>
    </row>
    <row r="11708" spans="10:10" x14ac:dyDescent="0.25">
      <c r="J11708" s="1"/>
    </row>
    <row r="11709" spans="10:10" x14ac:dyDescent="0.25">
      <c r="J11709" s="1"/>
    </row>
    <row r="11710" spans="10:10" x14ac:dyDescent="0.25">
      <c r="J11710" s="1"/>
    </row>
    <row r="11711" spans="10:10" x14ac:dyDescent="0.25">
      <c r="J11711" s="1"/>
    </row>
    <row r="11712" spans="10:10" x14ac:dyDescent="0.25">
      <c r="J11712" s="1"/>
    </row>
    <row r="11713" spans="10:10" x14ac:dyDescent="0.25">
      <c r="J11713" s="1"/>
    </row>
    <row r="11714" spans="10:10" x14ac:dyDescent="0.25">
      <c r="J11714" s="1"/>
    </row>
    <row r="11715" spans="10:10" x14ac:dyDescent="0.25">
      <c r="J11715" s="1"/>
    </row>
    <row r="11716" spans="10:10" x14ac:dyDescent="0.25">
      <c r="J11716" s="1"/>
    </row>
    <row r="11717" spans="10:10" x14ac:dyDescent="0.25">
      <c r="J11717" s="1"/>
    </row>
    <row r="11718" spans="10:10" x14ac:dyDescent="0.25">
      <c r="J11718" s="1"/>
    </row>
    <row r="11719" spans="10:10" x14ac:dyDescent="0.25">
      <c r="J11719" s="1"/>
    </row>
    <row r="11720" spans="10:10" x14ac:dyDescent="0.25">
      <c r="J11720" s="1"/>
    </row>
    <row r="11721" spans="10:10" x14ac:dyDescent="0.25">
      <c r="J11721" s="1"/>
    </row>
    <row r="11722" spans="10:10" x14ac:dyDescent="0.25">
      <c r="J11722" s="1"/>
    </row>
    <row r="11723" spans="10:10" x14ac:dyDescent="0.25">
      <c r="J11723" s="1"/>
    </row>
    <row r="11724" spans="10:10" x14ac:dyDescent="0.25">
      <c r="J11724" s="1"/>
    </row>
    <row r="11725" spans="10:10" x14ac:dyDescent="0.25">
      <c r="J11725" s="1"/>
    </row>
    <row r="11726" spans="10:10" x14ac:dyDescent="0.25">
      <c r="J11726" s="1"/>
    </row>
    <row r="11727" spans="10:10" x14ac:dyDescent="0.25">
      <c r="J11727" s="1"/>
    </row>
    <row r="11728" spans="10:10" x14ac:dyDescent="0.25">
      <c r="J11728" s="1"/>
    </row>
    <row r="11729" spans="10:10" x14ac:dyDescent="0.25">
      <c r="J11729" s="1"/>
    </row>
    <row r="11730" spans="10:10" x14ac:dyDescent="0.25">
      <c r="J11730" s="1"/>
    </row>
    <row r="11731" spans="10:10" x14ac:dyDescent="0.25">
      <c r="J11731" s="1"/>
    </row>
    <row r="11732" spans="10:10" x14ac:dyDescent="0.25">
      <c r="J11732" s="1"/>
    </row>
    <row r="11733" spans="10:10" x14ac:dyDescent="0.25">
      <c r="J11733" s="1"/>
    </row>
    <row r="11734" spans="10:10" x14ac:dyDescent="0.25">
      <c r="J11734" s="1"/>
    </row>
    <row r="11735" spans="10:10" x14ac:dyDescent="0.25">
      <c r="J11735" s="1"/>
    </row>
    <row r="11736" spans="10:10" x14ac:dyDescent="0.25">
      <c r="J11736" s="1"/>
    </row>
    <row r="11737" spans="10:10" x14ac:dyDescent="0.25">
      <c r="J11737" s="1"/>
    </row>
    <row r="11738" spans="10:10" x14ac:dyDescent="0.25">
      <c r="J11738" s="1"/>
    </row>
    <row r="11739" spans="10:10" x14ac:dyDescent="0.25">
      <c r="J11739" s="1"/>
    </row>
    <row r="11740" spans="10:10" x14ac:dyDescent="0.25">
      <c r="J11740" s="1"/>
    </row>
    <row r="11741" spans="10:10" x14ac:dyDescent="0.25">
      <c r="J11741" s="1"/>
    </row>
    <row r="11742" spans="10:10" x14ac:dyDescent="0.25">
      <c r="J11742" s="1"/>
    </row>
    <row r="11743" spans="10:10" x14ac:dyDescent="0.25">
      <c r="J11743" s="1"/>
    </row>
    <row r="11744" spans="10:10" x14ac:dyDescent="0.25">
      <c r="J11744" s="1"/>
    </row>
    <row r="11745" spans="10:10" x14ac:dyDescent="0.25">
      <c r="J11745" s="1"/>
    </row>
    <row r="11746" spans="10:10" x14ac:dyDescent="0.25">
      <c r="J11746" s="1"/>
    </row>
    <row r="11747" spans="10:10" x14ac:dyDescent="0.25">
      <c r="J11747" s="1"/>
    </row>
    <row r="11748" spans="10:10" x14ac:dyDescent="0.25">
      <c r="J11748" s="1"/>
    </row>
    <row r="11749" spans="10:10" x14ac:dyDescent="0.25">
      <c r="J11749" s="1"/>
    </row>
    <row r="11750" spans="10:10" x14ac:dyDescent="0.25">
      <c r="J11750" s="1"/>
    </row>
    <row r="11751" spans="10:10" x14ac:dyDescent="0.25">
      <c r="J11751" s="1"/>
    </row>
    <row r="11752" spans="10:10" x14ac:dyDescent="0.25">
      <c r="J11752" s="1"/>
    </row>
    <row r="11753" spans="10:10" x14ac:dyDescent="0.25">
      <c r="J11753" s="1"/>
    </row>
    <row r="11754" spans="10:10" x14ac:dyDescent="0.25">
      <c r="J11754" s="1"/>
    </row>
    <row r="11755" spans="10:10" x14ac:dyDescent="0.25">
      <c r="J11755" s="1"/>
    </row>
    <row r="11756" spans="10:10" x14ac:dyDescent="0.25">
      <c r="J11756" s="1"/>
    </row>
    <row r="11757" spans="10:10" x14ac:dyDescent="0.25">
      <c r="J11757" s="1"/>
    </row>
    <row r="11758" spans="10:10" x14ac:dyDescent="0.25">
      <c r="J11758" s="1"/>
    </row>
    <row r="11759" spans="10:10" x14ac:dyDescent="0.25">
      <c r="J11759" s="1"/>
    </row>
    <row r="11760" spans="10:10" x14ac:dyDescent="0.25">
      <c r="J11760" s="1"/>
    </row>
    <row r="11761" spans="10:10" x14ac:dyDescent="0.25">
      <c r="J11761" s="1"/>
    </row>
    <row r="11762" spans="10:10" x14ac:dyDescent="0.25">
      <c r="J11762" s="1"/>
    </row>
    <row r="11763" spans="10:10" x14ac:dyDescent="0.25">
      <c r="J11763" s="1"/>
    </row>
    <row r="11764" spans="10:10" x14ac:dyDescent="0.25">
      <c r="J11764" s="1"/>
    </row>
    <row r="11765" spans="10:10" x14ac:dyDescent="0.25">
      <c r="J11765" s="1"/>
    </row>
    <row r="11766" spans="10:10" x14ac:dyDescent="0.25">
      <c r="J11766" s="1"/>
    </row>
    <row r="11767" spans="10:10" x14ac:dyDescent="0.25">
      <c r="J11767" s="1"/>
    </row>
    <row r="11768" spans="10:10" x14ac:dyDescent="0.25">
      <c r="J11768" s="1"/>
    </row>
    <row r="11769" spans="10:10" x14ac:dyDescent="0.25">
      <c r="J11769" s="1"/>
    </row>
    <row r="11770" spans="10:10" x14ac:dyDescent="0.25">
      <c r="J11770" s="1"/>
    </row>
    <row r="11771" spans="10:10" x14ac:dyDescent="0.25">
      <c r="J11771" s="1"/>
    </row>
    <row r="11772" spans="10:10" x14ac:dyDescent="0.25">
      <c r="J11772" s="1"/>
    </row>
    <row r="11773" spans="10:10" x14ac:dyDescent="0.25">
      <c r="J11773" s="1"/>
    </row>
    <row r="11774" spans="10:10" x14ac:dyDescent="0.25">
      <c r="J11774" s="1"/>
    </row>
    <row r="11775" spans="10:10" x14ac:dyDescent="0.25">
      <c r="J11775" s="1"/>
    </row>
    <row r="11776" spans="10:10" x14ac:dyDescent="0.25">
      <c r="J11776" s="1"/>
    </row>
    <row r="11777" spans="10:10" x14ac:dyDescent="0.25">
      <c r="J11777" s="1"/>
    </row>
    <row r="11778" spans="10:10" x14ac:dyDescent="0.25">
      <c r="J11778" s="1"/>
    </row>
    <row r="11779" spans="10:10" x14ac:dyDescent="0.25">
      <c r="J11779" s="1"/>
    </row>
    <row r="11780" spans="10:10" x14ac:dyDescent="0.25">
      <c r="J11780" s="1"/>
    </row>
    <row r="11781" spans="10:10" x14ac:dyDescent="0.25">
      <c r="J11781" s="1"/>
    </row>
    <row r="11782" spans="10:10" x14ac:dyDescent="0.25">
      <c r="J11782" s="1"/>
    </row>
    <row r="11783" spans="10:10" x14ac:dyDescent="0.25">
      <c r="J11783" s="1"/>
    </row>
    <row r="11784" spans="10:10" x14ac:dyDescent="0.25">
      <c r="J11784" s="1"/>
    </row>
    <row r="11785" spans="10:10" x14ac:dyDescent="0.25">
      <c r="J11785" s="1"/>
    </row>
    <row r="11786" spans="10:10" x14ac:dyDescent="0.25">
      <c r="J11786" s="1"/>
    </row>
    <row r="11787" spans="10:10" x14ac:dyDescent="0.25">
      <c r="J11787" s="1"/>
    </row>
    <row r="11788" spans="10:10" x14ac:dyDescent="0.25">
      <c r="J11788" s="1"/>
    </row>
    <row r="11789" spans="10:10" x14ac:dyDescent="0.25">
      <c r="J11789" s="1"/>
    </row>
    <row r="11790" spans="10:10" x14ac:dyDescent="0.25">
      <c r="J11790" s="1"/>
    </row>
    <row r="11791" spans="10:10" x14ac:dyDescent="0.25">
      <c r="J11791" s="1"/>
    </row>
    <row r="11792" spans="10:10" x14ac:dyDescent="0.25">
      <c r="J11792" s="1"/>
    </row>
    <row r="11793" spans="10:10" x14ac:dyDescent="0.25">
      <c r="J11793" s="1"/>
    </row>
    <row r="11794" spans="10:10" x14ac:dyDescent="0.25">
      <c r="J11794" s="1"/>
    </row>
    <row r="11795" spans="10:10" x14ac:dyDescent="0.25">
      <c r="J11795" s="1"/>
    </row>
    <row r="11796" spans="10:10" x14ac:dyDescent="0.25">
      <c r="J11796" s="1"/>
    </row>
    <row r="11797" spans="10:10" x14ac:dyDescent="0.25">
      <c r="J11797" s="1"/>
    </row>
    <row r="11798" spans="10:10" x14ac:dyDescent="0.25">
      <c r="J11798" s="1"/>
    </row>
    <row r="11799" spans="10:10" x14ac:dyDescent="0.25">
      <c r="J11799" s="1"/>
    </row>
    <row r="11800" spans="10:10" x14ac:dyDescent="0.25">
      <c r="J11800" s="1"/>
    </row>
    <row r="11801" spans="10:10" x14ac:dyDescent="0.25">
      <c r="J11801" s="1"/>
    </row>
    <row r="11802" spans="10:10" x14ac:dyDescent="0.25">
      <c r="J11802" s="1"/>
    </row>
    <row r="11803" spans="10:10" x14ac:dyDescent="0.25">
      <c r="J11803" s="1"/>
    </row>
    <row r="11804" spans="10:10" x14ac:dyDescent="0.25">
      <c r="J11804" s="1"/>
    </row>
    <row r="11805" spans="10:10" x14ac:dyDescent="0.25">
      <c r="J11805" s="1"/>
    </row>
    <row r="11806" spans="10:10" x14ac:dyDescent="0.25">
      <c r="J11806" s="1"/>
    </row>
    <row r="11807" spans="10:10" x14ac:dyDescent="0.25">
      <c r="J11807" s="1"/>
    </row>
    <row r="11808" spans="10:10" x14ac:dyDescent="0.25">
      <c r="J11808" s="1"/>
    </row>
    <row r="11809" spans="10:10" x14ac:dyDescent="0.25">
      <c r="J11809" s="1"/>
    </row>
    <row r="11810" spans="10:10" x14ac:dyDescent="0.25">
      <c r="J11810" s="1"/>
    </row>
    <row r="11811" spans="10:10" x14ac:dyDescent="0.25">
      <c r="J11811" s="1"/>
    </row>
    <row r="11812" spans="10:10" x14ac:dyDescent="0.25">
      <c r="J11812" s="1"/>
    </row>
    <row r="11813" spans="10:10" x14ac:dyDescent="0.25">
      <c r="J11813" s="1"/>
    </row>
    <row r="11814" spans="10:10" x14ac:dyDescent="0.25">
      <c r="J11814" s="1"/>
    </row>
    <row r="11815" spans="10:10" x14ac:dyDescent="0.25">
      <c r="J11815" s="1"/>
    </row>
    <row r="11816" spans="10:10" x14ac:dyDescent="0.25">
      <c r="J11816" s="1"/>
    </row>
    <row r="11817" spans="10:10" x14ac:dyDescent="0.25">
      <c r="J11817" s="1"/>
    </row>
    <row r="11818" spans="10:10" x14ac:dyDescent="0.25">
      <c r="J11818" s="1"/>
    </row>
    <row r="11819" spans="10:10" x14ac:dyDescent="0.25">
      <c r="J11819" s="1"/>
    </row>
    <row r="11820" spans="10:10" x14ac:dyDescent="0.25">
      <c r="J11820" s="1"/>
    </row>
    <row r="11821" spans="10:10" x14ac:dyDescent="0.25">
      <c r="J11821" s="1"/>
    </row>
    <row r="11822" spans="10:10" x14ac:dyDescent="0.25">
      <c r="J11822" s="1"/>
    </row>
    <row r="11823" spans="10:10" x14ac:dyDescent="0.25">
      <c r="J11823" s="1"/>
    </row>
    <row r="11824" spans="10:10" x14ac:dyDescent="0.25">
      <c r="J11824" s="1"/>
    </row>
    <row r="11825" spans="10:10" x14ac:dyDescent="0.25">
      <c r="J11825" s="1"/>
    </row>
    <row r="11826" spans="10:10" x14ac:dyDescent="0.25">
      <c r="J11826" s="1"/>
    </row>
    <row r="11827" spans="10:10" x14ac:dyDescent="0.25">
      <c r="J11827" s="1"/>
    </row>
    <row r="11828" spans="10:10" x14ac:dyDescent="0.25">
      <c r="J11828" s="1"/>
    </row>
    <row r="11829" spans="10:10" x14ac:dyDescent="0.25">
      <c r="J11829" s="1"/>
    </row>
    <row r="11830" spans="10:10" x14ac:dyDescent="0.25">
      <c r="J11830" s="1"/>
    </row>
    <row r="11831" spans="10:10" x14ac:dyDescent="0.25">
      <c r="J11831" s="1"/>
    </row>
    <row r="11832" spans="10:10" x14ac:dyDescent="0.25">
      <c r="J11832" s="1"/>
    </row>
    <row r="11833" spans="10:10" x14ac:dyDescent="0.25">
      <c r="J11833" s="1"/>
    </row>
    <row r="11834" spans="10:10" x14ac:dyDescent="0.25">
      <c r="J11834" s="1"/>
    </row>
    <row r="11835" spans="10:10" x14ac:dyDescent="0.25">
      <c r="J11835" s="1"/>
    </row>
    <row r="11836" spans="10:10" x14ac:dyDescent="0.25">
      <c r="J11836" s="1"/>
    </row>
    <row r="11837" spans="10:10" x14ac:dyDescent="0.25">
      <c r="J11837" s="1"/>
    </row>
    <row r="11838" spans="10:10" x14ac:dyDescent="0.25">
      <c r="J11838" s="1"/>
    </row>
    <row r="11839" spans="10:10" x14ac:dyDescent="0.25">
      <c r="J11839" s="1"/>
    </row>
    <row r="11840" spans="10:10" x14ac:dyDescent="0.25">
      <c r="J11840" s="1"/>
    </row>
    <row r="11841" spans="10:10" x14ac:dyDescent="0.25">
      <c r="J11841" s="1"/>
    </row>
    <row r="11842" spans="10:10" x14ac:dyDescent="0.25">
      <c r="J11842" s="1"/>
    </row>
    <row r="11843" spans="10:10" x14ac:dyDescent="0.25">
      <c r="J11843" s="1"/>
    </row>
    <row r="11844" spans="10:10" x14ac:dyDescent="0.25">
      <c r="J11844" s="1"/>
    </row>
    <row r="11845" spans="10:10" x14ac:dyDescent="0.25">
      <c r="J11845" s="1"/>
    </row>
    <row r="11846" spans="10:10" x14ac:dyDescent="0.25">
      <c r="J11846" s="1"/>
    </row>
    <row r="11847" spans="10:10" x14ac:dyDescent="0.25">
      <c r="J11847" s="1"/>
    </row>
    <row r="11848" spans="10:10" x14ac:dyDescent="0.25">
      <c r="J11848" s="1"/>
    </row>
    <row r="11849" spans="10:10" x14ac:dyDescent="0.25">
      <c r="J11849" s="1"/>
    </row>
    <row r="11850" spans="10:10" x14ac:dyDescent="0.25">
      <c r="J11850" s="1"/>
    </row>
    <row r="11851" spans="10:10" x14ac:dyDescent="0.25">
      <c r="J11851" s="1"/>
    </row>
    <row r="11852" spans="10:10" x14ac:dyDescent="0.25">
      <c r="J11852" s="1"/>
    </row>
    <row r="11853" spans="10:10" x14ac:dyDescent="0.25">
      <c r="J11853" s="1"/>
    </row>
    <row r="11854" spans="10:10" x14ac:dyDescent="0.25">
      <c r="J11854" s="1"/>
    </row>
    <row r="11855" spans="10:10" x14ac:dyDescent="0.25">
      <c r="J11855" s="1"/>
    </row>
    <row r="11856" spans="10:10" x14ac:dyDescent="0.25">
      <c r="J11856" s="1"/>
    </row>
    <row r="11857" spans="10:10" x14ac:dyDescent="0.25">
      <c r="J11857" s="1"/>
    </row>
    <row r="11858" spans="10:10" x14ac:dyDescent="0.25">
      <c r="J11858" s="1"/>
    </row>
    <row r="11859" spans="10:10" x14ac:dyDescent="0.25">
      <c r="J11859" s="1"/>
    </row>
    <row r="11860" spans="10:10" x14ac:dyDescent="0.25">
      <c r="J11860" s="1"/>
    </row>
    <row r="11861" spans="10:10" x14ac:dyDescent="0.25">
      <c r="J11861" s="1"/>
    </row>
    <row r="11862" spans="10:10" x14ac:dyDescent="0.25">
      <c r="J11862" s="1"/>
    </row>
    <row r="11863" spans="10:10" x14ac:dyDescent="0.25">
      <c r="J11863" s="1"/>
    </row>
    <row r="11864" spans="10:10" x14ac:dyDescent="0.25">
      <c r="J11864" s="1"/>
    </row>
    <row r="11865" spans="10:10" x14ac:dyDescent="0.25">
      <c r="J11865" s="1"/>
    </row>
    <row r="11866" spans="10:10" x14ac:dyDescent="0.25">
      <c r="J11866" s="1"/>
    </row>
    <row r="11867" spans="10:10" x14ac:dyDescent="0.25">
      <c r="J11867" s="1"/>
    </row>
    <row r="11868" spans="10:10" x14ac:dyDescent="0.25">
      <c r="J11868" s="1"/>
    </row>
    <row r="11869" spans="10:10" x14ac:dyDescent="0.25">
      <c r="J11869" s="1"/>
    </row>
    <row r="11870" spans="10:10" x14ac:dyDescent="0.25">
      <c r="J11870" s="1"/>
    </row>
    <row r="11871" spans="10:10" x14ac:dyDescent="0.25">
      <c r="J11871" s="1"/>
    </row>
    <row r="11872" spans="10:10" x14ac:dyDescent="0.25">
      <c r="J11872" s="1"/>
    </row>
    <row r="11873" spans="10:10" x14ac:dyDescent="0.25">
      <c r="J11873" s="1"/>
    </row>
    <row r="11874" spans="10:10" x14ac:dyDescent="0.25">
      <c r="J11874" s="1"/>
    </row>
    <row r="11875" spans="10:10" x14ac:dyDescent="0.25">
      <c r="J11875" s="1"/>
    </row>
    <row r="11876" spans="10:10" x14ac:dyDescent="0.25">
      <c r="J11876" s="1"/>
    </row>
    <row r="11877" spans="10:10" x14ac:dyDescent="0.25">
      <c r="J11877" s="1"/>
    </row>
    <row r="11878" spans="10:10" x14ac:dyDescent="0.25">
      <c r="J11878" s="1"/>
    </row>
    <row r="11879" spans="10:10" x14ac:dyDescent="0.25">
      <c r="J11879" s="1"/>
    </row>
    <row r="11880" spans="10:10" x14ac:dyDescent="0.25">
      <c r="J11880" s="1"/>
    </row>
    <row r="11881" spans="10:10" x14ac:dyDescent="0.25">
      <c r="J11881" s="1"/>
    </row>
    <row r="11882" spans="10:10" x14ac:dyDescent="0.25">
      <c r="J11882" s="1"/>
    </row>
    <row r="11883" spans="10:10" x14ac:dyDescent="0.25">
      <c r="J11883" s="1"/>
    </row>
    <row r="11884" spans="10:10" x14ac:dyDescent="0.25">
      <c r="J11884" s="1"/>
    </row>
    <row r="11885" spans="10:10" x14ac:dyDescent="0.25">
      <c r="J11885" s="1"/>
    </row>
    <row r="11886" spans="10:10" x14ac:dyDescent="0.25">
      <c r="J11886" s="1"/>
    </row>
    <row r="11887" spans="10:10" x14ac:dyDescent="0.25">
      <c r="J11887" s="1"/>
    </row>
    <row r="11888" spans="10:10" x14ac:dyDescent="0.25">
      <c r="J11888" s="1"/>
    </row>
    <row r="11889" spans="10:10" x14ac:dyDescent="0.25">
      <c r="J11889" s="1"/>
    </row>
    <row r="11890" spans="10:10" x14ac:dyDescent="0.25">
      <c r="J11890" s="1"/>
    </row>
    <row r="11891" spans="10:10" x14ac:dyDescent="0.25">
      <c r="J11891" s="1"/>
    </row>
    <row r="11892" spans="10:10" x14ac:dyDescent="0.25">
      <c r="J11892" s="1"/>
    </row>
    <row r="11893" spans="10:10" x14ac:dyDescent="0.25">
      <c r="J11893" s="1"/>
    </row>
    <row r="11894" spans="10:10" x14ac:dyDescent="0.25">
      <c r="J11894" s="1"/>
    </row>
    <row r="11895" spans="10:10" x14ac:dyDescent="0.25">
      <c r="J11895" s="1"/>
    </row>
    <row r="11896" spans="10:10" x14ac:dyDescent="0.25">
      <c r="J11896" s="1"/>
    </row>
    <row r="11897" spans="10:10" x14ac:dyDescent="0.25">
      <c r="J11897" s="1"/>
    </row>
    <row r="11898" spans="10:10" x14ac:dyDescent="0.25">
      <c r="J11898" s="1"/>
    </row>
    <row r="11899" spans="10:10" x14ac:dyDescent="0.25">
      <c r="J11899" s="1"/>
    </row>
    <row r="11900" spans="10:10" x14ac:dyDescent="0.25">
      <c r="J11900" s="1"/>
    </row>
    <row r="11901" spans="10:10" x14ac:dyDescent="0.25">
      <c r="J11901" s="1"/>
    </row>
    <row r="11902" spans="10:10" x14ac:dyDescent="0.25">
      <c r="J11902" s="1"/>
    </row>
    <row r="11903" spans="10:10" x14ac:dyDescent="0.25">
      <c r="J11903" s="1"/>
    </row>
    <row r="11904" spans="10:10" x14ac:dyDescent="0.25">
      <c r="J11904" s="1"/>
    </row>
    <row r="11905" spans="10:10" x14ac:dyDescent="0.25">
      <c r="J11905" s="1"/>
    </row>
    <row r="11906" spans="10:10" x14ac:dyDescent="0.25">
      <c r="J11906" s="1"/>
    </row>
    <row r="11907" spans="10:10" x14ac:dyDescent="0.25">
      <c r="J11907" s="1"/>
    </row>
    <row r="11908" spans="10:10" x14ac:dyDescent="0.25">
      <c r="J11908" s="1"/>
    </row>
    <row r="11909" spans="10:10" x14ac:dyDescent="0.25">
      <c r="J11909" s="1"/>
    </row>
    <row r="11910" spans="10:10" x14ac:dyDescent="0.25">
      <c r="J11910" s="1"/>
    </row>
    <row r="11911" spans="10:10" x14ac:dyDescent="0.25">
      <c r="J11911" s="1"/>
    </row>
    <row r="11912" spans="10:10" x14ac:dyDescent="0.25">
      <c r="J11912" s="1"/>
    </row>
    <row r="11913" spans="10:10" x14ac:dyDescent="0.25">
      <c r="J11913" s="1"/>
    </row>
    <row r="11914" spans="10:10" x14ac:dyDescent="0.25">
      <c r="J11914" s="1"/>
    </row>
    <row r="11915" spans="10:10" x14ac:dyDescent="0.25">
      <c r="J11915" s="1"/>
    </row>
    <row r="11916" spans="10:10" x14ac:dyDescent="0.25">
      <c r="J11916" s="1"/>
    </row>
    <row r="11917" spans="10:10" x14ac:dyDescent="0.25">
      <c r="J11917" s="1"/>
    </row>
    <row r="11918" spans="10:10" x14ac:dyDescent="0.25">
      <c r="J11918" s="1"/>
    </row>
    <row r="11919" spans="10:10" x14ac:dyDescent="0.25">
      <c r="J11919" s="1"/>
    </row>
    <row r="11920" spans="10:10" x14ac:dyDescent="0.25">
      <c r="J11920" s="1"/>
    </row>
    <row r="11921" spans="10:10" x14ac:dyDescent="0.25">
      <c r="J11921" s="1"/>
    </row>
    <row r="11922" spans="10:10" x14ac:dyDescent="0.25">
      <c r="J11922" s="1"/>
    </row>
    <row r="11923" spans="10:10" x14ac:dyDescent="0.25">
      <c r="J11923" s="1"/>
    </row>
    <row r="11924" spans="10:10" x14ac:dyDescent="0.25">
      <c r="J11924" s="1"/>
    </row>
    <row r="11925" spans="10:10" x14ac:dyDescent="0.25">
      <c r="J11925" s="1"/>
    </row>
    <row r="11926" spans="10:10" x14ac:dyDescent="0.25">
      <c r="J11926" s="1"/>
    </row>
    <row r="11927" spans="10:10" x14ac:dyDescent="0.25">
      <c r="J11927" s="1"/>
    </row>
    <row r="11928" spans="10:10" x14ac:dyDescent="0.25">
      <c r="J11928" s="1"/>
    </row>
    <row r="11929" spans="10:10" x14ac:dyDescent="0.25">
      <c r="J11929" s="1"/>
    </row>
    <row r="11930" spans="10:10" x14ac:dyDescent="0.25">
      <c r="J11930" s="1"/>
    </row>
    <row r="11931" spans="10:10" x14ac:dyDescent="0.25">
      <c r="J11931" s="1"/>
    </row>
    <row r="11932" spans="10:10" x14ac:dyDescent="0.25">
      <c r="J11932" s="1"/>
    </row>
    <row r="11933" spans="10:10" x14ac:dyDescent="0.25">
      <c r="J11933" s="1"/>
    </row>
    <row r="11934" spans="10:10" x14ac:dyDescent="0.25">
      <c r="J11934" s="1"/>
    </row>
    <row r="11935" spans="10:10" x14ac:dyDescent="0.25">
      <c r="J11935" s="1"/>
    </row>
    <row r="11936" spans="10:10" x14ac:dyDescent="0.25">
      <c r="J11936" s="1"/>
    </row>
    <row r="11937" spans="10:10" x14ac:dyDescent="0.25">
      <c r="J11937" s="1"/>
    </row>
    <row r="11938" spans="10:10" x14ac:dyDescent="0.25">
      <c r="J11938" s="1"/>
    </row>
    <row r="11939" spans="10:10" x14ac:dyDescent="0.25">
      <c r="J11939" s="1"/>
    </row>
    <row r="11940" spans="10:10" x14ac:dyDescent="0.25">
      <c r="J11940" s="1"/>
    </row>
    <row r="11941" spans="10:10" x14ac:dyDescent="0.25">
      <c r="J11941" s="1"/>
    </row>
    <row r="11942" spans="10:10" x14ac:dyDescent="0.25">
      <c r="J11942" s="1"/>
    </row>
    <row r="11943" spans="10:10" x14ac:dyDescent="0.25">
      <c r="J11943" s="1"/>
    </row>
    <row r="11944" spans="10:10" x14ac:dyDescent="0.25">
      <c r="J11944" s="1"/>
    </row>
    <row r="11945" spans="10:10" x14ac:dyDescent="0.25">
      <c r="J11945" s="1"/>
    </row>
    <row r="11946" spans="10:10" x14ac:dyDescent="0.25">
      <c r="J11946" s="1"/>
    </row>
    <row r="11947" spans="10:10" x14ac:dyDescent="0.25">
      <c r="J11947" s="1"/>
    </row>
    <row r="11948" spans="10:10" x14ac:dyDescent="0.25">
      <c r="J11948" s="1"/>
    </row>
    <row r="11949" spans="10:10" x14ac:dyDescent="0.25">
      <c r="J11949" s="1"/>
    </row>
    <row r="11950" spans="10:10" x14ac:dyDescent="0.25">
      <c r="J11950" s="1"/>
    </row>
    <row r="11951" spans="10:10" x14ac:dyDescent="0.25">
      <c r="J11951" s="1"/>
    </row>
    <row r="11952" spans="10:10" x14ac:dyDescent="0.25">
      <c r="J11952" s="1"/>
    </row>
    <row r="11953" spans="10:10" x14ac:dyDescent="0.25">
      <c r="J11953" s="1"/>
    </row>
    <row r="11954" spans="10:10" x14ac:dyDescent="0.25">
      <c r="J11954" s="1"/>
    </row>
    <row r="11955" spans="10:10" x14ac:dyDescent="0.25">
      <c r="J11955" s="1"/>
    </row>
    <row r="11956" spans="10:10" x14ac:dyDescent="0.25">
      <c r="J11956" s="1"/>
    </row>
    <row r="11957" spans="10:10" x14ac:dyDescent="0.25">
      <c r="J11957" s="1"/>
    </row>
    <row r="11958" spans="10:10" x14ac:dyDescent="0.25">
      <c r="J11958" s="1"/>
    </row>
    <row r="11959" spans="10:10" x14ac:dyDescent="0.25">
      <c r="J11959" s="1"/>
    </row>
    <row r="11960" spans="10:10" x14ac:dyDescent="0.25">
      <c r="J11960" s="1"/>
    </row>
    <row r="11961" spans="10:10" x14ac:dyDescent="0.25">
      <c r="J11961" s="1"/>
    </row>
    <row r="11962" spans="10:10" x14ac:dyDescent="0.25">
      <c r="J11962" s="1"/>
    </row>
    <row r="11963" spans="10:10" x14ac:dyDescent="0.25">
      <c r="J11963" s="1"/>
    </row>
    <row r="11964" spans="10:10" x14ac:dyDescent="0.25">
      <c r="J11964" s="1"/>
    </row>
    <row r="11965" spans="10:10" x14ac:dyDescent="0.25">
      <c r="J11965" s="1"/>
    </row>
    <row r="11966" spans="10:10" x14ac:dyDescent="0.25">
      <c r="J11966" s="1"/>
    </row>
    <row r="11967" spans="10:10" x14ac:dyDescent="0.25">
      <c r="J11967" s="1"/>
    </row>
    <row r="11968" spans="10:10" x14ac:dyDescent="0.25">
      <c r="J11968" s="1"/>
    </row>
    <row r="11969" spans="10:10" x14ac:dyDescent="0.25">
      <c r="J11969" s="1"/>
    </row>
    <row r="11970" spans="10:10" x14ac:dyDescent="0.25">
      <c r="J11970" s="1"/>
    </row>
    <row r="11971" spans="10:10" x14ac:dyDescent="0.25">
      <c r="J11971" s="1"/>
    </row>
    <row r="11972" spans="10:10" x14ac:dyDescent="0.25">
      <c r="J11972" s="1"/>
    </row>
    <row r="11973" spans="10:10" x14ac:dyDescent="0.25">
      <c r="J11973" s="1"/>
    </row>
    <row r="11974" spans="10:10" x14ac:dyDescent="0.25">
      <c r="J11974" s="1"/>
    </row>
    <row r="11975" spans="10:10" x14ac:dyDescent="0.25">
      <c r="J11975" s="1"/>
    </row>
    <row r="11976" spans="10:10" x14ac:dyDescent="0.25">
      <c r="J11976" s="1"/>
    </row>
    <row r="11977" spans="10:10" x14ac:dyDescent="0.25">
      <c r="J11977" s="1"/>
    </row>
    <row r="11978" spans="10:10" x14ac:dyDescent="0.25">
      <c r="J11978" s="1"/>
    </row>
    <row r="11979" spans="10:10" x14ac:dyDescent="0.25">
      <c r="J11979" s="1"/>
    </row>
    <row r="11980" spans="10:10" x14ac:dyDescent="0.25">
      <c r="J11980" s="1"/>
    </row>
    <row r="11981" spans="10:10" x14ac:dyDescent="0.25">
      <c r="J11981" s="1"/>
    </row>
    <row r="11982" spans="10:10" x14ac:dyDescent="0.25">
      <c r="J11982" s="1"/>
    </row>
    <row r="11983" spans="10:10" x14ac:dyDescent="0.25">
      <c r="J11983" s="1"/>
    </row>
    <row r="11984" spans="10:10" x14ac:dyDescent="0.25">
      <c r="J11984" s="1"/>
    </row>
    <row r="11985" spans="10:10" x14ac:dyDescent="0.25">
      <c r="J11985" s="1"/>
    </row>
    <row r="11986" spans="10:10" x14ac:dyDescent="0.25">
      <c r="J11986" s="1"/>
    </row>
    <row r="11987" spans="10:10" x14ac:dyDescent="0.25">
      <c r="J11987" s="1"/>
    </row>
    <row r="11988" spans="10:10" x14ac:dyDescent="0.25">
      <c r="J11988" s="1"/>
    </row>
    <row r="11989" spans="10:10" x14ac:dyDescent="0.25">
      <c r="J11989" s="1"/>
    </row>
    <row r="11990" spans="10:10" x14ac:dyDescent="0.25">
      <c r="J11990" s="1"/>
    </row>
    <row r="11991" spans="10:10" x14ac:dyDescent="0.25">
      <c r="J11991" s="1"/>
    </row>
    <row r="11992" spans="10:10" x14ac:dyDescent="0.25">
      <c r="J11992" s="1"/>
    </row>
    <row r="11993" spans="10:10" x14ac:dyDescent="0.25">
      <c r="J11993" s="1"/>
    </row>
    <row r="11994" spans="10:10" x14ac:dyDescent="0.25">
      <c r="J11994" s="1"/>
    </row>
    <row r="11995" spans="10:10" x14ac:dyDescent="0.25">
      <c r="J11995" s="1"/>
    </row>
    <row r="11996" spans="10:10" x14ac:dyDescent="0.25">
      <c r="J11996" s="1"/>
    </row>
    <row r="11997" spans="10:10" x14ac:dyDescent="0.25">
      <c r="J11997" s="1"/>
    </row>
    <row r="11998" spans="10:10" x14ac:dyDescent="0.25">
      <c r="J11998" s="1"/>
    </row>
    <row r="11999" spans="10:10" x14ac:dyDescent="0.25">
      <c r="J11999" s="1"/>
    </row>
    <row r="12000" spans="10:10" x14ac:dyDescent="0.25">
      <c r="J12000" s="1"/>
    </row>
    <row r="12001" spans="10:10" x14ac:dyDescent="0.25">
      <c r="J12001" s="1"/>
    </row>
    <row r="12002" spans="10:10" x14ac:dyDescent="0.25">
      <c r="J12002" s="1"/>
    </row>
    <row r="12003" spans="10:10" x14ac:dyDescent="0.25">
      <c r="J12003" s="1"/>
    </row>
    <row r="12004" spans="10:10" x14ac:dyDescent="0.25">
      <c r="J12004" s="1"/>
    </row>
    <row r="12005" spans="10:10" x14ac:dyDescent="0.25">
      <c r="J12005" s="1"/>
    </row>
    <row r="12006" spans="10:10" x14ac:dyDescent="0.25">
      <c r="J12006" s="1"/>
    </row>
    <row r="12007" spans="10:10" x14ac:dyDescent="0.25">
      <c r="J12007" s="1"/>
    </row>
    <row r="12008" spans="10:10" x14ac:dyDescent="0.25">
      <c r="J12008" s="1"/>
    </row>
    <row r="12009" spans="10:10" x14ac:dyDescent="0.25">
      <c r="J12009" s="1"/>
    </row>
    <row r="12010" spans="10:10" x14ac:dyDescent="0.25">
      <c r="J12010" s="1"/>
    </row>
    <row r="12011" spans="10:10" x14ac:dyDescent="0.25">
      <c r="J12011" s="1"/>
    </row>
    <row r="12012" spans="10:10" x14ac:dyDescent="0.25">
      <c r="J12012" s="1"/>
    </row>
    <row r="12013" spans="10:10" x14ac:dyDescent="0.25">
      <c r="J12013" s="1"/>
    </row>
    <row r="12014" spans="10:10" x14ac:dyDescent="0.25">
      <c r="J12014" s="1"/>
    </row>
    <row r="12015" spans="10:10" x14ac:dyDescent="0.25">
      <c r="J12015" s="1"/>
    </row>
    <row r="12016" spans="10:10" x14ac:dyDescent="0.25">
      <c r="J12016" s="1"/>
    </row>
    <row r="12017" spans="10:10" x14ac:dyDescent="0.25">
      <c r="J12017" s="1"/>
    </row>
    <row r="12018" spans="10:10" x14ac:dyDescent="0.25">
      <c r="J12018" s="1"/>
    </row>
    <row r="12019" spans="10:10" x14ac:dyDescent="0.25">
      <c r="J12019" s="1"/>
    </row>
    <row r="12020" spans="10:10" x14ac:dyDescent="0.25">
      <c r="J12020" s="1"/>
    </row>
    <row r="12021" spans="10:10" x14ac:dyDescent="0.25">
      <c r="J12021" s="1"/>
    </row>
    <row r="12022" spans="10:10" x14ac:dyDescent="0.25">
      <c r="J12022" s="1"/>
    </row>
    <row r="12023" spans="10:10" x14ac:dyDescent="0.25">
      <c r="J12023" s="1"/>
    </row>
    <row r="12024" spans="10:10" x14ac:dyDescent="0.25">
      <c r="J12024" s="1"/>
    </row>
    <row r="12025" spans="10:10" x14ac:dyDescent="0.25">
      <c r="J12025" s="1"/>
    </row>
    <row r="12026" spans="10:10" x14ac:dyDescent="0.25">
      <c r="J12026" s="1"/>
    </row>
    <row r="12027" spans="10:10" x14ac:dyDescent="0.25">
      <c r="J12027" s="1"/>
    </row>
    <row r="12028" spans="10:10" x14ac:dyDescent="0.25">
      <c r="J12028" s="1"/>
    </row>
    <row r="12029" spans="10:10" x14ac:dyDescent="0.25">
      <c r="J12029" s="1"/>
    </row>
    <row r="12030" spans="10:10" x14ac:dyDescent="0.25">
      <c r="J12030" s="1"/>
    </row>
    <row r="12031" spans="10:10" x14ac:dyDescent="0.25">
      <c r="J12031" s="1"/>
    </row>
    <row r="12032" spans="10:10" x14ac:dyDescent="0.25">
      <c r="J12032" s="1"/>
    </row>
    <row r="12033" spans="10:10" x14ac:dyDescent="0.25">
      <c r="J12033" s="1"/>
    </row>
    <row r="12034" spans="10:10" x14ac:dyDescent="0.25">
      <c r="J12034" s="1"/>
    </row>
    <row r="12035" spans="10:10" x14ac:dyDescent="0.25">
      <c r="J12035" s="1"/>
    </row>
    <row r="12036" spans="10:10" x14ac:dyDescent="0.25">
      <c r="J12036" s="1"/>
    </row>
    <row r="12037" spans="10:10" x14ac:dyDescent="0.25">
      <c r="J12037" s="1"/>
    </row>
    <row r="12038" spans="10:10" x14ac:dyDescent="0.25">
      <c r="J12038" s="1"/>
    </row>
    <row r="12039" spans="10:10" x14ac:dyDescent="0.25">
      <c r="J12039" s="1"/>
    </row>
    <row r="12040" spans="10:10" x14ac:dyDescent="0.25">
      <c r="J12040" s="1"/>
    </row>
    <row r="12041" spans="10:10" x14ac:dyDescent="0.25">
      <c r="J12041" s="1"/>
    </row>
    <row r="12042" spans="10:10" x14ac:dyDescent="0.25">
      <c r="J12042" s="1"/>
    </row>
    <row r="12043" spans="10:10" x14ac:dyDescent="0.25">
      <c r="J12043" s="1"/>
    </row>
    <row r="12044" spans="10:10" x14ac:dyDescent="0.25">
      <c r="J12044" s="1"/>
    </row>
    <row r="12045" spans="10:10" x14ac:dyDescent="0.25">
      <c r="J12045" s="1"/>
    </row>
    <row r="12046" spans="10:10" x14ac:dyDescent="0.25">
      <c r="J12046" s="1"/>
    </row>
    <row r="12047" spans="10:10" x14ac:dyDescent="0.25">
      <c r="J12047" s="1"/>
    </row>
    <row r="12048" spans="10:10" x14ac:dyDescent="0.25">
      <c r="J12048" s="1"/>
    </row>
    <row r="12049" spans="10:10" x14ac:dyDescent="0.25">
      <c r="J12049" s="1"/>
    </row>
    <row r="12050" spans="10:10" x14ac:dyDescent="0.25">
      <c r="J12050" s="1"/>
    </row>
    <row r="12051" spans="10:10" x14ac:dyDescent="0.25">
      <c r="J12051" s="1"/>
    </row>
    <row r="12052" spans="10:10" x14ac:dyDescent="0.25">
      <c r="J12052" s="1"/>
    </row>
    <row r="12053" spans="10:10" x14ac:dyDescent="0.25">
      <c r="J12053" s="1"/>
    </row>
    <row r="12054" spans="10:10" x14ac:dyDescent="0.25">
      <c r="J12054" s="1"/>
    </row>
    <row r="12055" spans="10:10" x14ac:dyDescent="0.25">
      <c r="J12055" s="1"/>
    </row>
    <row r="12056" spans="10:10" x14ac:dyDescent="0.25">
      <c r="J12056" s="1"/>
    </row>
    <row r="12057" spans="10:10" x14ac:dyDescent="0.25">
      <c r="J12057" s="1"/>
    </row>
    <row r="12058" spans="10:10" x14ac:dyDescent="0.25">
      <c r="J12058" s="1"/>
    </row>
    <row r="12059" spans="10:10" x14ac:dyDescent="0.25">
      <c r="J12059" s="1"/>
    </row>
    <row r="12060" spans="10:10" x14ac:dyDescent="0.25">
      <c r="J12060" s="1"/>
    </row>
    <row r="12061" spans="10:10" x14ac:dyDescent="0.25">
      <c r="J12061" s="1"/>
    </row>
    <row r="12062" spans="10:10" x14ac:dyDescent="0.25">
      <c r="J12062" s="1"/>
    </row>
    <row r="12063" spans="10:10" x14ac:dyDescent="0.25">
      <c r="J12063" s="1"/>
    </row>
    <row r="12064" spans="10:10" x14ac:dyDescent="0.25">
      <c r="J12064" s="1"/>
    </row>
    <row r="12065" spans="10:10" x14ac:dyDescent="0.25">
      <c r="J12065" s="1"/>
    </row>
    <row r="12066" spans="10:10" x14ac:dyDescent="0.25">
      <c r="J12066" s="1"/>
    </row>
    <row r="12067" spans="10:10" x14ac:dyDescent="0.25">
      <c r="J12067" s="1"/>
    </row>
    <row r="12068" spans="10:10" x14ac:dyDescent="0.25">
      <c r="J12068" s="1"/>
    </row>
    <row r="12069" spans="10:10" x14ac:dyDescent="0.25">
      <c r="J12069" s="1"/>
    </row>
    <row r="12070" spans="10:10" x14ac:dyDescent="0.25">
      <c r="J12070" s="1"/>
    </row>
    <row r="12071" spans="10:10" x14ac:dyDescent="0.25">
      <c r="J12071" s="1"/>
    </row>
    <row r="12072" spans="10:10" x14ac:dyDescent="0.25">
      <c r="J12072" s="1"/>
    </row>
    <row r="12073" spans="10:10" x14ac:dyDescent="0.25">
      <c r="J12073" s="1"/>
    </row>
    <row r="12074" spans="10:10" x14ac:dyDescent="0.25">
      <c r="J12074" s="1"/>
    </row>
    <row r="12075" spans="10:10" x14ac:dyDescent="0.25">
      <c r="J12075" s="1"/>
    </row>
    <row r="12076" spans="10:10" x14ac:dyDescent="0.25">
      <c r="J12076" s="1"/>
    </row>
    <row r="12077" spans="10:10" x14ac:dyDescent="0.25">
      <c r="J12077" s="1"/>
    </row>
    <row r="12078" spans="10:10" x14ac:dyDescent="0.25">
      <c r="J12078" s="1"/>
    </row>
    <row r="12079" spans="10:10" x14ac:dyDescent="0.25">
      <c r="J12079" s="1"/>
    </row>
    <row r="12080" spans="10:10" x14ac:dyDescent="0.25">
      <c r="J12080" s="1"/>
    </row>
    <row r="12081" spans="10:10" x14ac:dyDescent="0.25">
      <c r="J12081" s="1"/>
    </row>
    <row r="12082" spans="10:10" x14ac:dyDescent="0.25">
      <c r="J12082" s="1"/>
    </row>
    <row r="12083" spans="10:10" x14ac:dyDescent="0.25">
      <c r="J12083" s="1"/>
    </row>
    <row r="12084" spans="10:10" x14ac:dyDescent="0.25">
      <c r="J12084" s="1"/>
    </row>
    <row r="12085" spans="10:10" x14ac:dyDescent="0.25">
      <c r="J12085" s="1"/>
    </row>
    <row r="12086" spans="10:10" x14ac:dyDescent="0.25">
      <c r="J12086" s="1"/>
    </row>
    <row r="12087" spans="10:10" x14ac:dyDescent="0.25">
      <c r="J12087" s="1"/>
    </row>
    <row r="12088" spans="10:10" x14ac:dyDescent="0.25">
      <c r="J12088" s="1"/>
    </row>
    <row r="12089" spans="10:10" x14ac:dyDescent="0.25">
      <c r="J12089" s="1"/>
    </row>
    <row r="12090" spans="10:10" x14ac:dyDescent="0.25">
      <c r="J12090" s="1"/>
    </row>
    <row r="12091" spans="10:10" x14ac:dyDescent="0.25">
      <c r="J12091" s="1"/>
    </row>
    <row r="12092" spans="10:10" x14ac:dyDescent="0.25">
      <c r="J12092" s="1"/>
    </row>
    <row r="12093" spans="10:10" x14ac:dyDescent="0.25">
      <c r="J12093" s="1"/>
    </row>
    <row r="12094" spans="10:10" x14ac:dyDescent="0.25">
      <c r="J12094" s="1"/>
    </row>
    <row r="12095" spans="10:10" x14ac:dyDescent="0.25">
      <c r="J12095" s="1"/>
    </row>
    <row r="12096" spans="10:10" x14ac:dyDescent="0.25">
      <c r="J12096" s="1"/>
    </row>
    <row r="12097" spans="10:10" x14ac:dyDescent="0.25">
      <c r="J12097" s="1"/>
    </row>
    <row r="12098" spans="10:10" x14ac:dyDescent="0.25">
      <c r="J12098" s="1"/>
    </row>
    <row r="12099" spans="10:10" x14ac:dyDescent="0.25">
      <c r="J12099" s="1"/>
    </row>
    <row r="12100" spans="10:10" x14ac:dyDescent="0.25">
      <c r="J12100" s="1"/>
    </row>
    <row r="12101" spans="10:10" x14ac:dyDescent="0.25">
      <c r="J12101" s="1"/>
    </row>
    <row r="12102" spans="10:10" x14ac:dyDescent="0.25">
      <c r="J12102" s="1"/>
    </row>
    <row r="12103" spans="10:10" x14ac:dyDescent="0.25">
      <c r="J12103" s="1"/>
    </row>
    <row r="12104" spans="10:10" x14ac:dyDescent="0.25">
      <c r="J12104" s="1"/>
    </row>
    <row r="12105" spans="10:10" x14ac:dyDescent="0.25">
      <c r="J12105" s="1"/>
    </row>
    <row r="12106" spans="10:10" x14ac:dyDescent="0.25">
      <c r="J12106" s="1"/>
    </row>
    <row r="12107" spans="10:10" x14ac:dyDescent="0.25">
      <c r="J12107" s="1"/>
    </row>
    <row r="12108" spans="10:10" x14ac:dyDescent="0.25">
      <c r="J12108" s="1"/>
    </row>
    <row r="12109" spans="10:10" x14ac:dyDescent="0.25">
      <c r="J12109" s="1"/>
    </row>
    <row r="12110" spans="10:10" x14ac:dyDescent="0.25">
      <c r="J12110" s="1"/>
    </row>
    <row r="12111" spans="10:10" x14ac:dyDescent="0.25">
      <c r="J12111" s="1"/>
    </row>
    <row r="12112" spans="10:10" x14ac:dyDescent="0.25">
      <c r="J12112" s="1"/>
    </row>
    <row r="12113" spans="10:10" x14ac:dyDescent="0.25">
      <c r="J12113" s="1"/>
    </row>
    <row r="12114" spans="10:10" x14ac:dyDescent="0.25">
      <c r="J12114" s="1"/>
    </row>
    <row r="12115" spans="10:10" x14ac:dyDescent="0.25">
      <c r="J12115" s="1"/>
    </row>
    <row r="12116" spans="10:10" x14ac:dyDescent="0.25">
      <c r="J12116" s="1"/>
    </row>
    <row r="12117" spans="10:10" x14ac:dyDescent="0.25">
      <c r="J12117" s="1"/>
    </row>
    <row r="12118" spans="10:10" x14ac:dyDescent="0.25">
      <c r="J12118" s="1"/>
    </row>
    <row r="12119" spans="10:10" x14ac:dyDescent="0.25">
      <c r="J12119" s="1"/>
    </row>
    <row r="12120" spans="10:10" x14ac:dyDescent="0.25">
      <c r="J12120" s="1"/>
    </row>
    <row r="12121" spans="10:10" x14ac:dyDescent="0.25">
      <c r="J12121" s="1"/>
    </row>
    <row r="12122" spans="10:10" x14ac:dyDescent="0.25">
      <c r="J12122" s="1"/>
    </row>
    <row r="12123" spans="10:10" x14ac:dyDescent="0.25">
      <c r="J12123" s="1"/>
    </row>
    <row r="12124" spans="10:10" x14ac:dyDescent="0.25">
      <c r="J12124" s="1"/>
    </row>
    <row r="12125" spans="10:10" x14ac:dyDescent="0.25">
      <c r="J12125" s="1"/>
    </row>
    <row r="12126" spans="10:10" x14ac:dyDescent="0.25">
      <c r="J12126" s="1"/>
    </row>
    <row r="12127" spans="10:10" x14ac:dyDescent="0.25">
      <c r="J12127" s="1"/>
    </row>
    <row r="12128" spans="10:10" x14ac:dyDescent="0.25">
      <c r="J12128" s="1"/>
    </row>
    <row r="12129" spans="10:10" x14ac:dyDescent="0.25">
      <c r="J12129" s="1"/>
    </row>
    <row r="12130" spans="10:10" x14ac:dyDescent="0.25">
      <c r="J12130" s="1"/>
    </row>
    <row r="12131" spans="10:10" x14ac:dyDescent="0.25">
      <c r="J12131" s="1"/>
    </row>
    <row r="12132" spans="10:10" x14ac:dyDescent="0.25">
      <c r="J12132" s="1"/>
    </row>
    <row r="12133" spans="10:10" x14ac:dyDescent="0.25">
      <c r="J12133" s="1"/>
    </row>
    <row r="12134" spans="10:10" x14ac:dyDescent="0.25">
      <c r="J12134" s="1"/>
    </row>
    <row r="12135" spans="10:10" x14ac:dyDescent="0.25">
      <c r="J12135" s="1"/>
    </row>
    <row r="12136" spans="10:10" x14ac:dyDescent="0.25">
      <c r="J12136" s="1"/>
    </row>
    <row r="12137" spans="10:10" x14ac:dyDescent="0.25">
      <c r="J12137" s="1"/>
    </row>
    <row r="12138" spans="10:10" x14ac:dyDescent="0.25">
      <c r="J12138" s="1"/>
    </row>
    <row r="12139" spans="10:10" x14ac:dyDescent="0.25">
      <c r="J12139" s="1"/>
    </row>
    <row r="12140" spans="10:10" x14ac:dyDescent="0.25">
      <c r="J12140" s="1"/>
    </row>
    <row r="12141" spans="10:10" x14ac:dyDescent="0.25">
      <c r="J12141" s="1"/>
    </row>
    <row r="12142" spans="10:10" x14ac:dyDescent="0.25">
      <c r="J12142" s="1"/>
    </row>
    <row r="12143" spans="10:10" x14ac:dyDescent="0.25">
      <c r="J12143" s="1"/>
    </row>
    <row r="12144" spans="10:10" x14ac:dyDescent="0.25">
      <c r="J12144" s="1"/>
    </row>
    <row r="12145" spans="10:10" x14ac:dyDescent="0.25">
      <c r="J12145" s="1"/>
    </row>
    <row r="12146" spans="10:10" x14ac:dyDescent="0.25">
      <c r="J12146" s="1"/>
    </row>
    <row r="12147" spans="10:10" x14ac:dyDescent="0.25">
      <c r="J12147" s="1"/>
    </row>
    <row r="12148" spans="10:10" x14ac:dyDescent="0.25">
      <c r="J12148" s="1"/>
    </row>
    <row r="12149" spans="10:10" x14ac:dyDescent="0.25">
      <c r="J12149" s="1"/>
    </row>
    <row r="12150" spans="10:10" x14ac:dyDescent="0.25">
      <c r="J12150" s="1"/>
    </row>
    <row r="12151" spans="10:10" x14ac:dyDescent="0.25">
      <c r="J12151" s="1"/>
    </row>
    <row r="12152" spans="10:10" x14ac:dyDescent="0.25">
      <c r="J12152" s="1"/>
    </row>
    <row r="12153" spans="10:10" x14ac:dyDescent="0.25">
      <c r="J12153" s="1"/>
    </row>
    <row r="12154" spans="10:10" x14ac:dyDescent="0.25">
      <c r="J12154" s="1"/>
    </row>
    <row r="12155" spans="10:10" x14ac:dyDescent="0.25">
      <c r="J12155" s="1"/>
    </row>
    <row r="12156" spans="10:10" x14ac:dyDescent="0.25">
      <c r="J12156" s="1"/>
    </row>
    <row r="12157" spans="10:10" x14ac:dyDescent="0.25">
      <c r="J12157" s="1"/>
    </row>
    <row r="12158" spans="10:10" x14ac:dyDescent="0.25">
      <c r="J12158" s="1"/>
    </row>
    <row r="12159" spans="10:10" x14ac:dyDescent="0.25">
      <c r="J12159" s="1"/>
    </row>
    <row r="12160" spans="10:10" x14ac:dyDescent="0.25">
      <c r="J12160" s="1"/>
    </row>
    <row r="12161" spans="10:10" x14ac:dyDescent="0.25">
      <c r="J12161" s="1"/>
    </row>
    <row r="12162" spans="10:10" x14ac:dyDescent="0.25">
      <c r="J12162" s="1"/>
    </row>
    <row r="12163" spans="10:10" x14ac:dyDescent="0.25">
      <c r="J12163" s="1"/>
    </row>
    <row r="12164" spans="10:10" x14ac:dyDescent="0.25">
      <c r="J12164" s="1"/>
    </row>
    <row r="12165" spans="10:10" x14ac:dyDescent="0.25">
      <c r="J12165" s="1"/>
    </row>
    <row r="12166" spans="10:10" x14ac:dyDescent="0.25">
      <c r="J12166" s="1"/>
    </row>
    <row r="12167" spans="10:10" x14ac:dyDescent="0.25">
      <c r="J12167" s="1"/>
    </row>
    <row r="12168" spans="10:10" x14ac:dyDescent="0.25">
      <c r="J12168" s="1"/>
    </row>
    <row r="12169" spans="10:10" x14ac:dyDescent="0.25">
      <c r="J12169" s="1"/>
    </row>
    <row r="12170" spans="10:10" x14ac:dyDescent="0.25">
      <c r="J12170" s="1"/>
    </row>
    <row r="12171" spans="10:10" x14ac:dyDescent="0.25">
      <c r="J12171" s="1"/>
    </row>
    <row r="12172" spans="10:10" x14ac:dyDescent="0.25">
      <c r="J12172" s="1"/>
    </row>
    <row r="12173" spans="10:10" x14ac:dyDescent="0.25">
      <c r="J12173" s="1"/>
    </row>
    <row r="12174" spans="10:10" x14ac:dyDescent="0.25">
      <c r="J12174" s="1"/>
    </row>
    <row r="12175" spans="10:10" x14ac:dyDescent="0.25">
      <c r="J12175" s="1"/>
    </row>
    <row r="12176" spans="10:10" x14ac:dyDescent="0.25">
      <c r="J12176" s="1"/>
    </row>
    <row r="12177" spans="10:10" x14ac:dyDescent="0.25">
      <c r="J12177" s="1"/>
    </row>
    <row r="12178" spans="10:10" x14ac:dyDescent="0.25">
      <c r="J12178" s="1"/>
    </row>
    <row r="12179" spans="10:10" x14ac:dyDescent="0.25">
      <c r="J12179" s="1"/>
    </row>
    <row r="12180" spans="10:10" x14ac:dyDescent="0.25">
      <c r="J12180" s="1"/>
    </row>
    <row r="12181" spans="10:10" x14ac:dyDescent="0.25">
      <c r="J12181" s="1"/>
    </row>
    <row r="12182" spans="10:10" x14ac:dyDescent="0.25">
      <c r="J12182" s="1"/>
    </row>
    <row r="12183" spans="10:10" x14ac:dyDescent="0.25">
      <c r="J12183" s="1"/>
    </row>
    <row r="12184" spans="10:10" x14ac:dyDescent="0.25">
      <c r="J12184" s="1"/>
    </row>
    <row r="12185" spans="10:10" x14ac:dyDescent="0.25">
      <c r="J12185" s="1"/>
    </row>
    <row r="12186" spans="10:10" x14ac:dyDescent="0.25">
      <c r="J12186" s="1"/>
    </row>
    <row r="12187" spans="10:10" x14ac:dyDescent="0.25">
      <c r="J12187" s="1"/>
    </row>
    <row r="12188" spans="10:10" x14ac:dyDescent="0.25">
      <c r="J12188" s="1"/>
    </row>
    <row r="12189" spans="10:10" x14ac:dyDescent="0.25">
      <c r="J12189" s="1"/>
    </row>
    <row r="12190" spans="10:10" x14ac:dyDescent="0.25">
      <c r="J12190" s="1"/>
    </row>
    <row r="12191" spans="10:10" x14ac:dyDescent="0.25">
      <c r="J12191" s="1"/>
    </row>
    <row r="12192" spans="10:10" x14ac:dyDescent="0.25">
      <c r="J12192" s="1"/>
    </row>
    <row r="12193" spans="10:10" x14ac:dyDescent="0.25">
      <c r="J12193" s="1"/>
    </row>
    <row r="12194" spans="10:10" x14ac:dyDescent="0.25">
      <c r="J12194" s="1"/>
    </row>
    <row r="12195" spans="10:10" x14ac:dyDescent="0.25">
      <c r="J12195" s="1"/>
    </row>
    <row r="12196" spans="10:10" x14ac:dyDescent="0.25">
      <c r="J12196" s="1"/>
    </row>
    <row r="12197" spans="10:10" x14ac:dyDescent="0.25">
      <c r="J12197" s="1"/>
    </row>
    <row r="12198" spans="10:10" x14ac:dyDescent="0.25">
      <c r="J12198" s="1"/>
    </row>
    <row r="12199" spans="10:10" x14ac:dyDescent="0.25">
      <c r="J12199" s="1"/>
    </row>
    <row r="12200" spans="10:10" x14ac:dyDescent="0.25">
      <c r="J12200" s="1"/>
    </row>
    <row r="12201" spans="10:10" x14ac:dyDescent="0.25">
      <c r="J12201" s="1"/>
    </row>
    <row r="12202" spans="10:10" x14ac:dyDescent="0.25">
      <c r="J12202" s="1"/>
    </row>
    <row r="12203" spans="10:10" x14ac:dyDescent="0.25">
      <c r="J12203" s="1"/>
    </row>
    <row r="12204" spans="10:10" x14ac:dyDescent="0.25">
      <c r="J12204" s="1"/>
    </row>
    <row r="12205" spans="10:10" x14ac:dyDescent="0.25">
      <c r="J12205" s="1"/>
    </row>
    <row r="12206" spans="10:10" x14ac:dyDescent="0.25">
      <c r="J12206" s="1"/>
    </row>
    <row r="12207" spans="10:10" x14ac:dyDescent="0.25">
      <c r="J12207" s="1"/>
    </row>
    <row r="12208" spans="10:10" x14ac:dyDescent="0.25">
      <c r="J12208" s="1"/>
    </row>
    <row r="12209" spans="10:10" x14ac:dyDescent="0.25">
      <c r="J12209" s="1"/>
    </row>
    <row r="12210" spans="10:10" x14ac:dyDescent="0.25">
      <c r="J12210" s="1"/>
    </row>
    <row r="12211" spans="10:10" x14ac:dyDescent="0.25">
      <c r="J12211" s="1"/>
    </row>
    <row r="12212" spans="10:10" x14ac:dyDescent="0.25">
      <c r="J12212" s="1"/>
    </row>
    <row r="12213" spans="10:10" x14ac:dyDescent="0.25">
      <c r="J12213" s="1"/>
    </row>
    <row r="12214" spans="10:10" x14ac:dyDescent="0.25">
      <c r="J12214" s="1"/>
    </row>
    <row r="12215" spans="10:10" x14ac:dyDescent="0.25">
      <c r="J12215" s="1"/>
    </row>
    <row r="12216" spans="10:10" x14ac:dyDescent="0.25">
      <c r="J12216" s="1"/>
    </row>
    <row r="12217" spans="10:10" x14ac:dyDescent="0.25">
      <c r="J12217" s="1"/>
    </row>
    <row r="12218" spans="10:10" x14ac:dyDescent="0.25">
      <c r="J12218" s="1"/>
    </row>
    <row r="12219" spans="10:10" x14ac:dyDescent="0.25">
      <c r="J12219" s="1"/>
    </row>
    <row r="12220" spans="10:10" x14ac:dyDescent="0.25">
      <c r="J12220" s="1"/>
    </row>
    <row r="12221" spans="10:10" x14ac:dyDescent="0.25">
      <c r="J12221" s="1"/>
    </row>
    <row r="12222" spans="10:10" x14ac:dyDescent="0.25">
      <c r="J12222" s="1"/>
    </row>
    <row r="12223" spans="10:10" x14ac:dyDescent="0.25">
      <c r="J12223" s="1"/>
    </row>
    <row r="12224" spans="10:10" x14ac:dyDescent="0.25">
      <c r="J12224" s="1"/>
    </row>
    <row r="12225" spans="10:10" x14ac:dyDescent="0.25">
      <c r="J12225" s="1"/>
    </row>
    <row r="12226" spans="10:10" x14ac:dyDescent="0.25">
      <c r="J12226" s="1"/>
    </row>
    <row r="12227" spans="10:10" x14ac:dyDescent="0.25">
      <c r="J12227" s="1"/>
    </row>
    <row r="12228" spans="10:10" x14ac:dyDescent="0.25">
      <c r="J12228" s="1"/>
    </row>
    <row r="12229" spans="10:10" x14ac:dyDescent="0.25">
      <c r="J12229" s="1"/>
    </row>
    <row r="12230" spans="10:10" x14ac:dyDescent="0.25">
      <c r="J12230" s="1"/>
    </row>
    <row r="12231" spans="10:10" x14ac:dyDescent="0.25">
      <c r="J12231" s="1"/>
    </row>
    <row r="12232" spans="10:10" x14ac:dyDescent="0.25">
      <c r="J12232" s="1"/>
    </row>
    <row r="12233" spans="10:10" x14ac:dyDescent="0.25">
      <c r="J12233" s="1"/>
    </row>
    <row r="12234" spans="10:10" x14ac:dyDescent="0.25">
      <c r="J12234" s="1"/>
    </row>
    <row r="12235" spans="10:10" x14ac:dyDescent="0.25">
      <c r="J12235" s="1"/>
    </row>
    <row r="12236" spans="10:10" x14ac:dyDescent="0.25">
      <c r="J12236" s="1"/>
    </row>
    <row r="12237" spans="10:10" x14ac:dyDescent="0.25">
      <c r="J12237" s="1"/>
    </row>
    <row r="12238" spans="10:10" x14ac:dyDescent="0.25">
      <c r="J12238" s="1"/>
    </row>
    <row r="12239" spans="10:10" x14ac:dyDescent="0.25">
      <c r="J12239" s="1"/>
    </row>
    <row r="12240" spans="10:10" x14ac:dyDescent="0.25">
      <c r="J12240" s="1"/>
    </row>
    <row r="12241" spans="10:10" x14ac:dyDescent="0.25">
      <c r="J12241" s="1"/>
    </row>
    <row r="12242" spans="10:10" x14ac:dyDescent="0.25">
      <c r="J12242" s="1"/>
    </row>
    <row r="12243" spans="10:10" x14ac:dyDescent="0.25">
      <c r="J12243" s="1"/>
    </row>
    <row r="12244" spans="10:10" x14ac:dyDescent="0.25">
      <c r="J12244" s="1"/>
    </row>
    <row r="12245" spans="10:10" x14ac:dyDescent="0.25">
      <c r="J12245" s="1"/>
    </row>
    <row r="12246" spans="10:10" x14ac:dyDescent="0.25">
      <c r="J12246" s="1"/>
    </row>
    <row r="12247" spans="10:10" x14ac:dyDescent="0.25">
      <c r="J12247" s="1"/>
    </row>
    <row r="12248" spans="10:10" x14ac:dyDescent="0.25">
      <c r="J12248" s="1"/>
    </row>
    <row r="12249" spans="10:10" x14ac:dyDescent="0.25">
      <c r="J12249" s="1"/>
    </row>
    <row r="12250" spans="10:10" x14ac:dyDescent="0.25">
      <c r="J12250" s="1"/>
    </row>
    <row r="12251" spans="10:10" x14ac:dyDescent="0.25">
      <c r="J12251" s="1"/>
    </row>
    <row r="12252" spans="10:10" x14ac:dyDescent="0.25">
      <c r="J12252" s="1"/>
    </row>
    <row r="12253" spans="10:10" x14ac:dyDescent="0.25">
      <c r="J12253" s="1"/>
    </row>
    <row r="12254" spans="10:10" x14ac:dyDescent="0.25">
      <c r="J12254" s="1"/>
    </row>
    <row r="12255" spans="10:10" x14ac:dyDescent="0.25">
      <c r="J12255" s="1"/>
    </row>
    <row r="12256" spans="10:10" x14ac:dyDescent="0.25">
      <c r="J12256" s="1"/>
    </row>
    <row r="12257" spans="10:10" x14ac:dyDescent="0.25">
      <c r="J12257" s="1"/>
    </row>
    <row r="12258" spans="10:10" x14ac:dyDescent="0.25">
      <c r="J12258" s="1"/>
    </row>
    <row r="12259" spans="10:10" x14ac:dyDescent="0.25">
      <c r="J12259" s="1"/>
    </row>
    <row r="12260" spans="10:10" x14ac:dyDescent="0.25">
      <c r="J12260" s="1"/>
    </row>
    <row r="12261" spans="10:10" x14ac:dyDescent="0.25">
      <c r="J12261" s="1"/>
    </row>
    <row r="12262" spans="10:10" x14ac:dyDescent="0.25">
      <c r="J12262" s="1"/>
    </row>
    <row r="12263" spans="10:10" x14ac:dyDescent="0.25">
      <c r="J12263" s="1"/>
    </row>
    <row r="12264" spans="10:10" x14ac:dyDescent="0.25">
      <c r="J12264" s="1"/>
    </row>
    <row r="12265" spans="10:10" x14ac:dyDescent="0.25">
      <c r="J12265" s="1"/>
    </row>
    <row r="12266" spans="10:10" x14ac:dyDescent="0.25">
      <c r="J12266" s="1"/>
    </row>
    <row r="12267" spans="10:10" x14ac:dyDescent="0.25">
      <c r="J12267" s="1"/>
    </row>
    <row r="12268" spans="10:10" x14ac:dyDescent="0.25">
      <c r="J12268" s="1"/>
    </row>
    <row r="12269" spans="10:10" x14ac:dyDescent="0.25">
      <c r="J12269" s="1"/>
    </row>
    <row r="12270" spans="10:10" x14ac:dyDescent="0.25">
      <c r="J12270" s="1"/>
    </row>
    <row r="12271" spans="10:10" x14ac:dyDescent="0.25">
      <c r="J12271" s="1"/>
    </row>
    <row r="12272" spans="10:10" x14ac:dyDescent="0.25">
      <c r="J12272" s="1"/>
    </row>
    <row r="12273" spans="10:10" x14ac:dyDescent="0.25">
      <c r="J12273" s="1"/>
    </row>
    <row r="12274" spans="10:10" x14ac:dyDescent="0.25">
      <c r="J12274" s="1"/>
    </row>
    <row r="12275" spans="10:10" x14ac:dyDescent="0.25">
      <c r="J12275" s="1"/>
    </row>
    <row r="12276" spans="10:10" x14ac:dyDescent="0.25">
      <c r="J12276" s="1"/>
    </row>
    <row r="12277" spans="10:10" x14ac:dyDescent="0.25">
      <c r="J12277" s="1"/>
    </row>
    <row r="12278" spans="10:10" x14ac:dyDescent="0.25">
      <c r="J12278" s="1"/>
    </row>
    <row r="12279" spans="10:10" x14ac:dyDescent="0.25">
      <c r="J12279" s="1"/>
    </row>
    <row r="12280" spans="10:10" x14ac:dyDescent="0.25">
      <c r="J12280" s="1"/>
    </row>
    <row r="12281" spans="10:10" x14ac:dyDescent="0.25">
      <c r="J12281" s="1"/>
    </row>
    <row r="12282" spans="10:10" x14ac:dyDescent="0.25">
      <c r="J12282" s="1"/>
    </row>
    <row r="12283" spans="10:10" x14ac:dyDescent="0.25">
      <c r="J12283" s="1"/>
    </row>
    <row r="12284" spans="10:10" x14ac:dyDescent="0.25">
      <c r="J12284" s="1"/>
    </row>
    <row r="12285" spans="10:10" x14ac:dyDescent="0.25">
      <c r="J12285" s="1"/>
    </row>
    <row r="12286" spans="10:10" x14ac:dyDescent="0.25">
      <c r="J12286" s="1"/>
    </row>
    <row r="12287" spans="10:10" x14ac:dyDescent="0.25">
      <c r="J12287" s="1"/>
    </row>
    <row r="12288" spans="10:10" x14ac:dyDescent="0.25">
      <c r="J12288" s="1"/>
    </row>
    <row r="12289" spans="10:10" x14ac:dyDescent="0.25">
      <c r="J12289" s="1"/>
    </row>
    <row r="12290" spans="10:10" x14ac:dyDescent="0.25">
      <c r="J12290" s="1"/>
    </row>
    <row r="12291" spans="10:10" x14ac:dyDescent="0.25">
      <c r="J12291" s="1"/>
    </row>
    <row r="12292" spans="10:10" x14ac:dyDescent="0.25">
      <c r="J12292" s="1"/>
    </row>
    <row r="12293" spans="10:10" x14ac:dyDescent="0.25">
      <c r="J12293" s="1"/>
    </row>
    <row r="12294" spans="10:10" x14ac:dyDescent="0.25">
      <c r="J12294" s="1"/>
    </row>
    <row r="12295" spans="10:10" x14ac:dyDescent="0.25">
      <c r="J12295" s="1"/>
    </row>
    <row r="12296" spans="10:10" x14ac:dyDescent="0.25">
      <c r="J12296" s="1"/>
    </row>
    <row r="12297" spans="10:10" x14ac:dyDescent="0.25">
      <c r="J12297" s="1"/>
    </row>
    <row r="12298" spans="10:10" x14ac:dyDescent="0.25">
      <c r="J12298" s="1"/>
    </row>
    <row r="12299" spans="10:10" x14ac:dyDescent="0.25">
      <c r="J12299" s="1"/>
    </row>
    <row r="12300" spans="10:10" x14ac:dyDescent="0.25">
      <c r="J12300" s="1"/>
    </row>
    <row r="12301" spans="10:10" x14ac:dyDescent="0.25">
      <c r="J12301" s="1"/>
    </row>
    <row r="12302" spans="10:10" x14ac:dyDescent="0.25">
      <c r="J12302" s="1"/>
    </row>
    <row r="12303" spans="10:10" x14ac:dyDescent="0.25">
      <c r="J12303" s="1"/>
    </row>
    <row r="12304" spans="10:10" x14ac:dyDescent="0.25">
      <c r="J12304" s="1"/>
    </row>
    <row r="12305" spans="10:10" x14ac:dyDescent="0.25">
      <c r="J12305" s="1"/>
    </row>
    <row r="12306" spans="10:10" x14ac:dyDescent="0.25">
      <c r="J12306" s="1"/>
    </row>
    <row r="12307" spans="10:10" x14ac:dyDescent="0.25">
      <c r="J12307" s="1"/>
    </row>
    <row r="12308" spans="10:10" x14ac:dyDescent="0.25">
      <c r="J12308" s="1"/>
    </row>
    <row r="12309" spans="10:10" x14ac:dyDescent="0.25">
      <c r="J12309" s="1"/>
    </row>
    <row r="12310" spans="10:10" x14ac:dyDescent="0.25">
      <c r="J12310" s="1"/>
    </row>
    <row r="12311" spans="10:10" x14ac:dyDescent="0.25">
      <c r="J12311" s="1"/>
    </row>
    <row r="12312" spans="10:10" x14ac:dyDescent="0.25">
      <c r="J12312" s="1"/>
    </row>
    <row r="12313" spans="10:10" x14ac:dyDescent="0.25">
      <c r="J12313" s="1"/>
    </row>
    <row r="12314" spans="10:10" x14ac:dyDescent="0.25">
      <c r="J12314" s="1"/>
    </row>
    <row r="12315" spans="10:10" x14ac:dyDescent="0.25">
      <c r="J12315" s="1"/>
    </row>
    <row r="12316" spans="10:10" x14ac:dyDescent="0.25">
      <c r="J12316" s="1"/>
    </row>
    <row r="12317" spans="10:10" x14ac:dyDescent="0.25">
      <c r="J12317" s="1"/>
    </row>
    <row r="12318" spans="10:10" x14ac:dyDescent="0.25">
      <c r="J12318" s="1"/>
    </row>
    <row r="12319" spans="10:10" x14ac:dyDescent="0.25">
      <c r="J12319" s="1"/>
    </row>
    <row r="12320" spans="10:10" x14ac:dyDescent="0.25">
      <c r="J12320" s="1"/>
    </row>
    <row r="12321" spans="10:10" x14ac:dyDescent="0.25">
      <c r="J12321" s="1"/>
    </row>
    <row r="12322" spans="10:10" x14ac:dyDescent="0.25">
      <c r="J12322" s="1"/>
    </row>
    <row r="12323" spans="10:10" x14ac:dyDescent="0.25">
      <c r="J12323" s="1"/>
    </row>
    <row r="12324" spans="10:10" x14ac:dyDescent="0.25">
      <c r="J12324" s="1"/>
    </row>
    <row r="12325" spans="10:10" x14ac:dyDescent="0.25">
      <c r="J12325" s="1"/>
    </row>
    <row r="12326" spans="10:10" x14ac:dyDescent="0.25">
      <c r="J12326" s="1"/>
    </row>
    <row r="12327" spans="10:10" x14ac:dyDescent="0.25">
      <c r="J12327" s="1"/>
    </row>
    <row r="12328" spans="10:10" x14ac:dyDescent="0.25">
      <c r="J12328" s="1"/>
    </row>
    <row r="12329" spans="10:10" x14ac:dyDescent="0.25">
      <c r="J12329" s="1"/>
    </row>
    <row r="12330" spans="10:10" x14ac:dyDescent="0.25">
      <c r="J12330" s="1"/>
    </row>
    <row r="12331" spans="10:10" x14ac:dyDescent="0.25">
      <c r="J12331" s="1"/>
    </row>
    <row r="12332" spans="10:10" x14ac:dyDescent="0.25">
      <c r="J12332" s="1"/>
    </row>
    <row r="12333" spans="10:10" x14ac:dyDescent="0.25">
      <c r="J12333" s="1"/>
    </row>
    <row r="12334" spans="10:10" x14ac:dyDescent="0.25">
      <c r="J12334" s="1"/>
    </row>
    <row r="12335" spans="10:10" x14ac:dyDescent="0.25">
      <c r="J12335" s="1"/>
    </row>
    <row r="12336" spans="10:10" x14ac:dyDescent="0.25">
      <c r="J12336" s="1"/>
    </row>
    <row r="12337" spans="10:10" x14ac:dyDescent="0.25">
      <c r="J12337" s="1"/>
    </row>
    <row r="12338" spans="10:10" x14ac:dyDescent="0.25">
      <c r="J12338" s="1"/>
    </row>
    <row r="12339" spans="10:10" x14ac:dyDescent="0.25">
      <c r="J12339" s="1"/>
    </row>
    <row r="12340" spans="10:10" x14ac:dyDescent="0.25">
      <c r="J12340" s="1"/>
    </row>
    <row r="12341" spans="10:10" x14ac:dyDescent="0.25">
      <c r="J12341" s="1"/>
    </row>
    <row r="12342" spans="10:10" x14ac:dyDescent="0.25">
      <c r="J12342" s="1"/>
    </row>
    <row r="12343" spans="10:10" x14ac:dyDescent="0.25">
      <c r="J12343" s="1"/>
    </row>
    <row r="12344" spans="10:10" x14ac:dyDescent="0.25">
      <c r="J12344" s="1"/>
    </row>
    <row r="12345" spans="10:10" x14ac:dyDescent="0.25">
      <c r="J12345" s="1"/>
    </row>
    <row r="12346" spans="10:10" x14ac:dyDescent="0.25">
      <c r="J12346" s="1"/>
    </row>
    <row r="12347" spans="10:10" x14ac:dyDescent="0.25">
      <c r="J12347" s="1"/>
    </row>
    <row r="12348" spans="10:10" x14ac:dyDescent="0.25">
      <c r="J12348" s="1"/>
    </row>
    <row r="12349" spans="10:10" x14ac:dyDescent="0.25">
      <c r="J12349" s="1"/>
    </row>
    <row r="12350" spans="10:10" x14ac:dyDescent="0.25">
      <c r="J12350" s="1"/>
    </row>
    <row r="12351" spans="10:10" x14ac:dyDescent="0.25">
      <c r="J12351" s="1"/>
    </row>
    <row r="12352" spans="10:10" x14ac:dyDescent="0.25">
      <c r="J12352" s="1"/>
    </row>
    <row r="12353" spans="10:10" x14ac:dyDescent="0.25">
      <c r="J12353" s="1"/>
    </row>
    <row r="12354" spans="10:10" x14ac:dyDescent="0.25">
      <c r="J12354" s="1"/>
    </row>
    <row r="12355" spans="10:10" x14ac:dyDescent="0.25">
      <c r="J12355" s="1"/>
    </row>
    <row r="12356" spans="10:10" x14ac:dyDescent="0.25">
      <c r="J12356" s="1"/>
    </row>
    <row r="12357" spans="10:10" x14ac:dyDescent="0.25">
      <c r="J12357" s="1"/>
    </row>
    <row r="12358" spans="10:10" x14ac:dyDescent="0.25">
      <c r="J12358" s="1"/>
    </row>
    <row r="12359" spans="10:10" x14ac:dyDescent="0.25">
      <c r="J12359" s="1"/>
    </row>
    <row r="12360" spans="10:10" x14ac:dyDescent="0.25">
      <c r="J12360" s="1"/>
    </row>
    <row r="12361" spans="10:10" x14ac:dyDescent="0.25">
      <c r="J12361" s="1"/>
    </row>
    <row r="12362" spans="10:10" x14ac:dyDescent="0.25">
      <c r="J12362" s="1"/>
    </row>
    <row r="12363" spans="10:10" x14ac:dyDescent="0.25">
      <c r="J12363" s="1"/>
    </row>
    <row r="12364" spans="10:10" x14ac:dyDescent="0.25">
      <c r="J12364" s="1"/>
    </row>
    <row r="12365" spans="10:10" x14ac:dyDescent="0.25">
      <c r="J12365" s="1"/>
    </row>
    <row r="12366" spans="10:10" x14ac:dyDescent="0.25">
      <c r="J12366" s="1"/>
    </row>
    <row r="12367" spans="10:10" x14ac:dyDescent="0.25">
      <c r="J12367" s="1"/>
    </row>
    <row r="12368" spans="10:10" x14ac:dyDescent="0.25">
      <c r="J12368" s="1"/>
    </row>
    <row r="12369" spans="10:10" x14ac:dyDescent="0.25">
      <c r="J12369" s="1"/>
    </row>
    <row r="12370" spans="10:10" x14ac:dyDescent="0.25">
      <c r="J12370" s="1"/>
    </row>
    <row r="12371" spans="10:10" x14ac:dyDescent="0.25">
      <c r="J12371" s="1"/>
    </row>
    <row r="12372" spans="10:10" x14ac:dyDescent="0.25">
      <c r="J12372" s="1"/>
    </row>
    <row r="12373" spans="10:10" x14ac:dyDescent="0.25">
      <c r="J12373" s="1"/>
    </row>
    <row r="12374" spans="10:10" x14ac:dyDescent="0.25">
      <c r="J12374" s="1"/>
    </row>
    <row r="12375" spans="10:10" x14ac:dyDescent="0.25">
      <c r="J12375" s="1"/>
    </row>
    <row r="12376" spans="10:10" x14ac:dyDescent="0.25">
      <c r="J12376" s="1"/>
    </row>
    <row r="12377" spans="10:10" x14ac:dyDescent="0.25">
      <c r="J12377" s="1"/>
    </row>
    <row r="12378" spans="10:10" x14ac:dyDescent="0.25">
      <c r="J12378" s="1"/>
    </row>
    <row r="12379" spans="10:10" x14ac:dyDescent="0.25">
      <c r="J12379" s="1"/>
    </row>
    <row r="12380" spans="10:10" x14ac:dyDescent="0.25">
      <c r="J12380" s="1"/>
    </row>
    <row r="12381" spans="10:10" x14ac:dyDescent="0.25">
      <c r="J12381" s="1"/>
    </row>
    <row r="12382" spans="10:10" x14ac:dyDescent="0.25">
      <c r="J12382" s="1"/>
    </row>
    <row r="12383" spans="10:10" x14ac:dyDescent="0.25">
      <c r="J12383" s="1"/>
    </row>
    <row r="12384" spans="10:10" x14ac:dyDescent="0.25">
      <c r="J12384" s="1"/>
    </row>
    <row r="12385" spans="10:10" x14ac:dyDescent="0.25">
      <c r="J12385" s="1"/>
    </row>
    <row r="12386" spans="10:10" x14ac:dyDescent="0.25">
      <c r="J12386" s="1"/>
    </row>
    <row r="12387" spans="10:10" x14ac:dyDescent="0.25">
      <c r="J12387" s="1"/>
    </row>
    <row r="12388" spans="10:10" x14ac:dyDescent="0.25">
      <c r="J12388" s="1"/>
    </row>
    <row r="12389" spans="10:10" x14ac:dyDescent="0.25">
      <c r="J12389" s="1"/>
    </row>
    <row r="12390" spans="10:10" x14ac:dyDescent="0.25">
      <c r="J12390" s="1"/>
    </row>
    <row r="12391" spans="10:10" x14ac:dyDescent="0.25">
      <c r="J12391" s="1"/>
    </row>
    <row r="12392" spans="10:10" x14ac:dyDescent="0.25">
      <c r="J12392" s="1"/>
    </row>
    <row r="12393" spans="10:10" x14ac:dyDescent="0.25">
      <c r="J12393" s="1"/>
    </row>
    <row r="12394" spans="10:10" x14ac:dyDescent="0.25">
      <c r="J12394" s="1"/>
    </row>
    <row r="12395" spans="10:10" x14ac:dyDescent="0.25">
      <c r="J12395" s="1"/>
    </row>
    <row r="12396" spans="10:10" x14ac:dyDescent="0.25">
      <c r="J12396" s="1"/>
    </row>
    <row r="12397" spans="10:10" x14ac:dyDescent="0.25">
      <c r="J12397" s="1"/>
    </row>
    <row r="12398" spans="10:10" x14ac:dyDescent="0.25">
      <c r="J12398" s="1"/>
    </row>
    <row r="12399" spans="10:10" x14ac:dyDescent="0.25">
      <c r="J12399" s="1"/>
    </row>
    <row r="12400" spans="10:10" x14ac:dyDescent="0.25">
      <c r="J12400" s="1"/>
    </row>
    <row r="12401" spans="10:10" x14ac:dyDescent="0.25">
      <c r="J12401" s="1"/>
    </row>
    <row r="12402" spans="10:10" x14ac:dyDescent="0.25">
      <c r="J12402" s="1"/>
    </row>
    <row r="12403" spans="10:10" x14ac:dyDescent="0.25">
      <c r="J12403" s="1"/>
    </row>
    <row r="12404" spans="10:10" x14ac:dyDescent="0.25">
      <c r="J12404" s="1"/>
    </row>
    <row r="12405" spans="10:10" x14ac:dyDescent="0.25">
      <c r="J12405" s="1"/>
    </row>
    <row r="12406" spans="10:10" x14ac:dyDescent="0.25">
      <c r="J12406" s="1"/>
    </row>
    <row r="12407" spans="10:10" x14ac:dyDescent="0.25">
      <c r="J12407" s="1"/>
    </row>
    <row r="12408" spans="10:10" x14ac:dyDescent="0.25">
      <c r="J12408" s="1"/>
    </row>
    <row r="12409" spans="10:10" x14ac:dyDescent="0.25">
      <c r="J12409" s="1"/>
    </row>
    <row r="12410" spans="10:10" x14ac:dyDescent="0.25">
      <c r="J12410" s="1"/>
    </row>
    <row r="12411" spans="10:10" x14ac:dyDescent="0.25">
      <c r="J12411" s="1"/>
    </row>
    <row r="12412" spans="10:10" x14ac:dyDescent="0.25">
      <c r="J12412" s="1"/>
    </row>
    <row r="12413" spans="10:10" x14ac:dyDescent="0.25">
      <c r="J12413" s="1"/>
    </row>
    <row r="12414" spans="10:10" x14ac:dyDescent="0.25">
      <c r="J12414" s="1"/>
    </row>
    <row r="12415" spans="10:10" x14ac:dyDescent="0.25">
      <c r="J12415" s="1"/>
    </row>
    <row r="12416" spans="10:10" x14ac:dyDescent="0.25">
      <c r="J12416" s="1"/>
    </row>
    <row r="12417" spans="10:10" x14ac:dyDescent="0.25">
      <c r="J12417" s="1"/>
    </row>
    <row r="12418" spans="10:10" x14ac:dyDescent="0.25">
      <c r="J12418" s="1"/>
    </row>
    <row r="12419" spans="10:10" x14ac:dyDescent="0.25">
      <c r="J12419" s="1"/>
    </row>
    <row r="12420" spans="10:10" x14ac:dyDescent="0.25">
      <c r="J12420" s="1"/>
    </row>
    <row r="12421" spans="10:10" x14ac:dyDescent="0.25">
      <c r="J12421" s="1"/>
    </row>
    <row r="12422" spans="10:10" x14ac:dyDescent="0.25">
      <c r="J12422" s="1"/>
    </row>
    <row r="12423" spans="10:10" x14ac:dyDescent="0.25">
      <c r="J12423" s="1"/>
    </row>
    <row r="12424" spans="10:10" x14ac:dyDescent="0.25">
      <c r="J12424" s="1"/>
    </row>
    <row r="12425" spans="10:10" x14ac:dyDescent="0.25">
      <c r="J12425" s="1"/>
    </row>
    <row r="12426" spans="10:10" x14ac:dyDescent="0.25">
      <c r="J12426" s="1"/>
    </row>
    <row r="12427" spans="10:10" x14ac:dyDescent="0.25">
      <c r="J12427" s="1"/>
    </row>
    <row r="12428" spans="10:10" x14ac:dyDescent="0.25">
      <c r="J12428" s="1"/>
    </row>
    <row r="12429" spans="10:10" x14ac:dyDescent="0.25">
      <c r="J12429" s="1"/>
    </row>
    <row r="12430" spans="10:10" x14ac:dyDescent="0.25">
      <c r="J12430" s="1"/>
    </row>
    <row r="12431" spans="10:10" x14ac:dyDescent="0.25">
      <c r="J12431" s="1"/>
    </row>
    <row r="12432" spans="10:10" x14ac:dyDescent="0.25">
      <c r="J12432" s="1"/>
    </row>
    <row r="12433" spans="10:10" x14ac:dyDescent="0.25">
      <c r="J12433" s="1"/>
    </row>
    <row r="12434" spans="10:10" x14ac:dyDescent="0.25">
      <c r="J12434" s="1"/>
    </row>
    <row r="12435" spans="10:10" x14ac:dyDescent="0.25">
      <c r="J12435" s="1"/>
    </row>
    <row r="12436" spans="10:10" x14ac:dyDescent="0.25">
      <c r="J12436" s="1"/>
    </row>
    <row r="12437" spans="10:10" x14ac:dyDescent="0.25">
      <c r="J12437" s="1"/>
    </row>
    <row r="12438" spans="10:10" x14ac:dyDescent="0.25">
      <c r="J12438" s="1"/>
    </row>
    <row r="12439" spans="10:10" x14ac:dyDescent="0.25">
      <c r="J12439" s="1"/>
    </row>
    <row r="12440" spans="10:10" x14ac:dyDescent="0.25">
      <c r="J12440" s="1"/>
    </row>
    <row r="12441" spans="10:10" x14ac:dyDescent="0.25">
      <c r="J12441" s="1"/>
    </row>
    <row r="12442" spans="10:10" x14ac:dyDescent="0.25">
      <c r="J12442" s="1"/>
    </row>
    <row r="12443" spans="10:10" x14ac:dyDescent="0.25">
      <c r="J12443" s="1"/>
    </row>
    <row r="12444" spans="10:10" x14ac:dyDescent="0.25">
      <c r="J12444" s="1"/>
    </row>
    <row r="12445" spans="10:10" x14ac:dyDescent="0.25">
      <c r="J12445" s="1"/>
    </row>
    <row r="12446" spans="10:10" x14ac:dyDescent="0.25">
      <c r="J12446" s="1"/>
    </row>
    <row r="12447" spans="10:10" x14ac:dyDescent="0.25">
      <c r="J12447" s="1"/>
    </row>
    <row r="12448" spans="10:10" x14ac:dyDescent="0.25">
      <c r="J12448" s="1"/>
    </row>
    <row r="12449" spans="10:10" x14ac:dyDescent="0.25">
      <c r="J12449" s="1"/>
    </row>
    <row r="12450" spans="10:10" x14ac:dyDescent="0.25">
      <c r="J12450" s="1"/>
    </row>
    <row r="12451" spans="10:10" x14ac:dyDescent="0.25">
      <c r="J12451" s="1"/>
    </row>
    <row r="12452" spans="10:10" x14ac:dyDescent="0.25">
      <c r="J12452" s="1"/>
    </row>
    <row r="12453" spans="10:10" x14ac:dyDescent="0.25">
      <c r="J12453" s="1"/>
    </row>
    <row r="12454" spans="10:10" x14ac:dyDescent="0.25">
      <c r="J12454" s="1"/>
    </row>
    <row r="12455" spans="10:10" x14ac:dyDescent="0.25">
      <c r="J12455" s="1"/>
    </row>
    <row r="12456" spans="10:10" x14ac:dyDescent="0.25">
      <c r="J12456" s="1"/>
    </row>
    <row r="12457" spans="10:10" x14ac:dyDescent="0.25">
      <c r="J12457" s="1"/>
    </row>
    <row r="12458" spans="10:10" x14ac:dyDescent="0.25">
      <c r="J12458" s="1"/>
    </row>
    <row r="12459" spans="10:10" x14ac:dyDescent="0.25">
      <c r="J12459" s="1"/>
    </row>
    <row r="12460" spans="10:10" x14ac:dyDescent="0.25">
      <c r="J12460" s="1"/>
    </row>
    <row r="12461" spans="10:10" x14ac:dyDescent="0.25">
      <c r="J12461" s="1"/>
    </row>
    <row r="12462" spans="10:10" x14ac:dyDescent="0.25">
      <c r="J12462" s="1"/>
    </row>
    <row r="12463" spans="10:10" x14ac:dyDescent="0.25">
      <c r="J12463" s="1"/>
    </row>
    <row r="12464" spans="10:10" x14ac:dyDescent="0.25">
      <c r="J12464" s="1"/>
    </row>
    <row r="12465" spans="10:10" x14ac:dyDescent="0.25">
      <c r="J12465" s="1"/>
    </row>
    <row r="12466" spans="10:10" x14ac:dyDescent="0.25">
      <c r="J12466" s="1"/>
    </row>
    <row r="12467" spans="10:10" x14ac:dyDescent="0.25">
      <c r="J12467" s="1"/>
    </row>
    <row r="12468" spans="10:10" x14ac:dyDescent="0.25">
      <c r="J12468" s="1"/>
    </row>
    <row r="12469" spans="10:10" x14ac:dyDescent="0.25">
      <c r="J12469" s="1"/>
    </row>
    <row r="12470" spans="10:10" x14ac:dyDescent="0.25">
      <c r="J12470" s="1"/>
    </row>
    <row r="12471" spans="10:10" x14ac:dyDescent="0.25">
      <c r="J12471" s="1"/>
    </row>
    <row r="12472" spans="10:10" x14ac:dyDescent="0.25">
      <c r="J12472" s="1"/>
    </row>
    <row r="12473" spans="10:10" x14ac:dyDescent="0.25">
      <c r="J12473" s="1"/>
    </row>
    <row r="12474" spans="10:10" x14ac:dyDescent="0.25">
      <c r="J12474" s="1"/>
    </row>
    <row r="12475" spans="10:10" x14ac:dyDescent="0.25">
      <c r="J12475" s="1"/>
    </row>
    <row r="12476" spans="10:10" x14ac:dyDescent="0.25">
      <c r="J12476" s="1"/>
    </row>
    <row r="12477" spans="10:10" x14ac:dyDescent="0.25">
      <c r="J12477" s="1"/>
    </row>
    <row r="12478" spans="10:10" x14ac:dyDescent="0.25">
      <c r="J12478" s="1"/>
    </row>
    <row r="12479" spans="10:10" x14ac:dyDescent="0.25">
      <c r="J12479" s="1"/>
    </row>
    <row r="12480" spans="10:10" x14ac:dyDescent="0.25">
      <c r="J12480" s="1"/>
    </row>
    <row r="12481" spans="10:10" x14ac:dyDescent="0.25">
      <c r="J12481" s="1"/>
    </row>
    <row r="12482" spans="10:10" x14ac:dyDescent="0.25">
      <c r="J12482" s="1"/>
    </row>
    <row r="12483" spans="10:10" x14ac:dyDescent="0.25">
      <c r="J12483" s="1"/>
    </row>
    <row r="12484" spans="10:10" x14ac:dyDescent="0.25">
      <c r="J12484" s="1"/>
    </row>
    <row r="12485" spans="10:10" x14ac:dyDescent="0.25">
      <c r="J12485" s="1"/>
    </row>
    <row r="12486" spans="10:10" x14ac:dyDescent="0.25">
      <c r="J12486" s="1"/>
    </row>
    <row r="12487" spans="10:10" x14ac:dyDescent="0.25">
      <c r="J12487" s="1"/>
    </row>
    <row r="12488" spans="10:10" x14ac:dyDescent="0.25">
      <c r="J12488" s="1"/>
    </row>
    <row r="12489" spans="10:10" x14ac:dyDescent="0.25">
      <c r="J12489" s="1"/>
    </row>
    <row r="12490" spans="10:10" x14ac:dyDescent="0.25">
      <c r="J12490" s="1"/>
    </row>
    <row r="12491" spans="10:10" x14ac:dyDescent="0.25">
      <c r="J12491" s="1"/>
    </row>
    <row r="12492" spans="10:10" x14ac:dyDescent="0.25">
      <c r="J12492" s="1"/>
    </row>
    <row r="12493" spans="10:10" x14ac:dyDescent="0.25">
      <c r="J12493" s="1"/>
    </row>
    <row r="12494" spans="10:10" x14ac:dyDescent="0.25">
      <c r="J12494" s="1"/>
    </row>
    <row r="12495" spans="10:10" x14ac:dyDescent="0.25">
      <c r="J12495" s="1"/>
    </row>
    <row r="12496" spans="10:10" x14ac:dyDescent="0.25">
      <c r="J12496" s="1"/>
    </row>
    <row r="12497" spans="10:10" x14ac:dyDescent="0.25">
      <c r="J12497" s="1"/>
    </row>
    <row r="12498" spans="10:10" x14ac:dyDescent="0.25">
      <c r="J12498" s="1"/>
    </row>
    <row r="12499" spans="10:10" x14ac:dyDescent="0.25">
      <c r="J12499" s="1"/>
    </row>
    <row r="12500" spans="10:10" x14ac:dyDescent="0.25">
      <c r="J12500" s="1"/>
    </row>
    <row r="12501" spans="10:10" x14ac:dyDescent="0.25">
      <c r="J12501" s="1"/>
    </row>
    <row r="12502" spans="10:10" x14ac:dyDescent="0.25">
      <c r="J12502" s="1"/>
    </row>
    <row r="12503" spans="10:10" x14ac:dyDescent="0.25">
      <c r="J12503" s="1"/>
    </row>
    <row r="12504" spans="10:10" x14ac:dyDescent="0.25">
      <c r="J12504" s="1"/>
    </row>
    <row r="12505" spans="10:10" x14ac:dyDescent="0.25">
      <c r="J12505" s="1"/>
    </row>
    <row r="12506" spans="10:10" x14ac:dyDescent="0.25">
      <c r="J12506" s="1"/>
    </row>
    <row r="12507" spans="10:10" x14ac:dyDescent="0.25">
      <c r="J12507" s="1"/>
    </row>
    <row r="12508" spans="10:10" x14ac:dyDescent="0.25">
      <c r="J12508" s="1"/>
    </row>
    <row r="12509" spans="10:10" x14ac:dyDescent="0.25">
      <c r="J12509" s="1"/>
    </row>
    <row r="12510" spans="10:10" x14ac:dyDescent="0.25">
      <c r="J12510" s="1"/>
    </row>
    <row r="12511" spans="10:10" x14ac:dyDescent="0.25">
      <c r="J12511" s="1"/>
    </row>
    <row r="12512" spans="10:10" x14ac:dyDescent="0.25">
      <c r="J12512" s="1"/>
    </row>
    <row r="12513" spans="10:10" x14ac:dyDescent="0.25">
      <c r="J12513" s="1"/>
    </row>
    <row r="12514" spans="10:10" x14ac:dyDescent="0.25">
      <c r="J12514" s="1"/>
    </row>
    <row r="12515" spans="10:10" x14ac:dyDescent="0.25">
      <c r="J12515" s="1"/>
    </row>
    <row r="12516" spans="10:10" x14ac:dyDescent="0.25">
      <c r="J12516" s="1"/>
    </row>
    <row r="12517" spans="10:10" x14ac:dyDescent="0.25">
      <c r="J12517" s="1"/>
    </row>
    <row r="12518" spans="10:10" x14ac:dyDescent="0.25">
      <c r="J12518" s="1"/>
    </row>
    <row r="12519" spans="10:10" x14ac:dyDescent="0.25">
      <c r="J12519" s="1"/>
    </row>
    <row r="12520" spans="10:10" x14ac:dyDescent="0.25">
      <c r="J12520" s="1"/>
    </row>
    <row r="12521" spans="10:10" x14ac:dyDescent="0.25">
      <c r="J12521" s="1"/>
    </row>
    <row r="12522" spans="10:10" x14ac:dyDescent="0.25">
      <c r="J12522" s="1"/>
    </row>
    <row r="12523" spans="10:10" x14ac:dyDescent="0.25">
      <c r="J12523" s="1"/>
    </row>
    <row r="12524" spans="10:10" x14ac:dyDescent="0.25">
      <c r="J12524" s="1"/>
    </row>
    <row r="12525" spans="10:10" x14ac:dyDescent="0.25">
      <c r="J12525" s="1"/>
    </row>
    <row r="12526" spans="10:10" x14ac:dyDescent="0.25">
      <c r="J12526" s="1"/>
    </row>
    <row r="12527" spans="10:10" x14ac:dyDescent="0.25">
      <c r="J12527" s="1"/>
    </row>
    <row r="12528" spans="10:10" x14ac:dyDescent="0.25">
      <c r="J12528" s="1"/>
    </row>
    <row r="12529" spans="10:10" x14ac:dyDescent="0.25">
      <c r="J12529" s="1"/>
    </row>
    <row r="12530" spans="10:10" x14ac:dyDescent="0.25">
      <c r="J12530" s="1"/>
    </row>
    <row r="12531" spans="10:10" x14ac:dyDescent="0.25">
      <c r="J12531" s="1"/>
    </row>
    <row r="12532" spans="10:10" x14ac:dyDescent="0.25">
      <c r="J12532" s="1"/>
    </row>
    <row r="12533" spans="10:10" x14ac:dyDescent="0.25">
      <c r="J12533" s="1"/>
    </row>
    <row r="12534" spans="10:10" x14ac:dyDescent="0.25">
      <c r="J12534" s="1"/>
    </row>
    <row r="12535" spans="10:10" x14ac:dyDescent="0.25">
      <c r="J12535" s="1"/>
    </row>
    <row r="12536" spans="10:10" x14ac:dyDescent="0.25">
      <c r="J12536" s="1"/>
    </row>
    <row r="12537" spans="10:10" x14ac:dyDescent="0.25">
      <c r="J12537" s="1"/>
    </row>
    <row r="12538" spans="10:10" x14ac:dyDescent="0.25">
      <c r="J12538" s="1"/>
    </row>
    <row r="12539" spans="10:10" x14ac:dyDescent="0.25">
      <c r="J12539" s="1"/>
    </row>
    <row r="12540" spans="10:10" x14ac:dyDescent="0.25">
      <c r="J12540" s="1"/>
    </row>
    <row r="12541" spans="10:10" x14ac:dyDescent="0.25">
      <c r="J12541" s="1"/>
    </row>
    <row r="12542" spans="10:10" x14ac:dyDescent="0.25">
      <c r="J12542" s="1"/>
    </row>
    <row r="12543" spans="10:10" x14ac:dyDescent="0.25">
      <c r="J12543" s="1"/>
    </row>
    <row r="12544" spans="10:10" x14ac:dyDescent="0.25">
      <c r="J12544" s="1"/>
    </row>
    <row r="12545" spans="10:10" x14ac:dyDescent="0.25">
      <c r="J12545" s="1"/>
    </row>
    <row r="12546" spans="10:10" x14ac:dyDescent="0.25">
      <c r="J12546" s="1"/>
    </row>
    <row r="12547" spans="10:10" x14ac:dyDescent="0.25">
      <c r="J12547" s="1"/>
    </row>
    <row r="12548" spans="10:10" x14ac:dyDescent="0.25">
      <c r="J12548" s="1"/>
    </row>
    <row r="12549" spans="10:10" x14ac:dyDescent="0.25">
      <c r="J12549" s="1"/>
    </row>
    <row r="12550" spans="10:10" x14ac:dyDescent="0.25">
      <c r="J12550" s="1"/>
    </row>
    <row r="12551" spans="10:10" x14ac:dyDescent="0.25">
      <c r="J12551" s="1"/>
    </row>
    <row r="12552" spans="10:10" x14ac:dyDescent="0.25">
      <c r="J12552" s="1"/>
    </row>
    <row r="12553" spans="10:10" x14ac:dyDescent="0.25">
      <c r="J12553" s="1"/>
    </row>
    <row r="12554" spans="10:10" x14ac:dyDescent="0.25">
      <c r="J12554" s="1"/>
    </row>
    <row r="12555" spans="10:10" x14ac:dyDescent="0.25">
      <c r="J12555" s="1"/>
    </row>
    <row r="12556" spans="10:10" x14ac:dyDescent="0.25">
      <c r="J12556" s="1"/>
    </row>
    <row r="12557" spans="10:10" x14ac:dyDescent="0.25">
      <c r="J12557" s="1"/>
    </row>
    <row r="12558" spans="10:10" x14ac:dyDescent="0.25">
      <c r="J12558" s="1"/>
    </row>
    <row r="12559" spans="10:10" x14ac:dyDescent="0.25">
      <c r="J12559" s="1"/>
    </row>
    <row r="12560" spans="10:10" x14ac:dyDescent="0.25">
      <c r="J12560" s="1"/>
    </row>
    <row r="12561" spans="10:10" x14ac:dyDescent="0.25">
      <c r="J12561" s="1"/>
    </row>
    <row r="12562" spans="10:10" x14ac:dyDescent="0.25">
      <c r="J12562" s="1"/>
    </row>
    <row r="12563" spans="10:10" x14ac:dyDescent="0.25">
      <c r="J12563" s="1"/>
    </row>
    <row r="12564" spans="10:10" x14ac:dyDescent="0.25">
      <c r="J12564" s="1"/>
    </row>
    <row r="12565" spans="10:10" x14ac:dyDescent="0.25">
      <c r="J12565" s="1"/>
    </row>
    <row r="12566" spans="10:10" x14ac:dyDescent="0.25">
      <c r="J12566" s="1"/>
    </row>
    <row r="12567" spans="10:10" x14ac:dyDescent="0.25">
      <c r="J12567" s="1"/>
    </row>
    <row r="12568" spans="10:10" x14ac:dyDescent="0.25">
      <c r="J12568" s="1"/>
    </row>
    <row r="12569" spans="10:10" x14ac:dyDescent="0.25">
      <c r="J12569" s="1"/>
    </row>
    <row r="12570" spans="10:10" x14ac:dyDescent="0.25">
      <c r="J12570" s="1"/>
    </row>
    <row r="12571" spans="10:10" x14ac:dyDescent="0.25">
      <c r="J12571" s="1"/>
    </row>
    <row r="12572" spans="10:10" x14ac:dyDescent="0.25">
      <c r="J12572" s="1"/>
    </row>
    <row r="12573" spans="10:10" x14ac:dyDescent="0.25">
      <c r="J12573" s="1"/>
    </row>
    <row r="12574" spans="10:10" x14ac:dyDescent="0.25">
      <c r="J12574" s="1"/>
    </row>
    <row r="12575" spans="10:10" x14ac:dyDescent="0.25">
      <c r="J12575" s="1"/>
    </row>
    <row r="12576" spans="10:10" x14ac:dyDescent="0.25">
      <c r="J12576" s="1"/>
    </row>
    <row r="12577" spans="10:10" x14ac:dyDescent="0.25">
      <c r="J12577" s="1"/>
    </row>
    <row r="12578" spans="10:10" x14ac:dyDescent="0.25">
      <c r="J12578" s="1"/>
    </row>
    <row r="12579" spans="10:10" x14ac:dyDescent="0.25">
      <c r="J12579" s="1"/>
    </row>
    <row r="12580" spans="10:10" x14ac:dyDescent="0.25">
      <c r="J12580" s="1"/>
    </row>
    <row r="12581" spans="10:10" x14ac:dyDescent="0.25">
      <c r="J12581" s="1"/>
    </row>
    <row r="12582" spans="10:10" x14ac:dyDescent="0.25">
      <c r="J12582" s="1"/>
    </row>
    <row r="12583" spans="10:10" x14ac:dyDescent="0.25">
      <c r="J12583" s="1"/>
    </row>
    <row r="12584" spans="10:10" x14ac:dyDescent="0.25">
      <c r="J12584" s="1"/>
    </row>
    <row r="12585" spans="10:10" x14ac:dyDescent="0.25">
      <c r="J12585" s="1"/>
    </row>
    <row r="12586" spans="10:10" x14ac:dyDescent="0.25">
      <c r="J12586" s="1"/>
    </row>
    <row r="12587" spans="10:10" x14ac:dyDescent="0.25">
      <c r="J12587" s="1"/>
    </row>
    <row r="12588" spans="10:10" x14ac:dyDescent="0.25">
      <c r="J12588" s="1"/>
    </row>
    <row r="12589" spans="10:10" x14ac:dyDescent="0.25">
      <c r="J12589" s="1"/>
    </row>
    <row r="12590" spans="10:10" x14ac:dyDescent="0.25">
      <c r="J12590" s="1"/>
    </row>
    <row r="12591" spans="10:10" x14ac:dyDescent="0.25">
      <c r="J12591" s="1"/>
    </row>
    <row r="12592" spans="10:10" x14ac:dyDescent="0.25">
      <c r="J12592" s="1"/>
    </row>
    <row r="12593" spans="10:10" x14ac:dyDescent="0.25">
      <c r="J12593" s="1"/>
    </row>
    <row r="12594" spans="10:10" x14ac:dyDescent="0.25">
      <c r="J12594" s="1"/>
    </row>
    <row r="12595" spans="10:10" x14ac:dyDescent="0.25">
      <c r="J12595" s="1"/>
    </row>
    <row r="12596" spans="10:10" x14ac:dyDescent="0.25">
      <c r="J12596" s="1"/>
    </row>
    <row r="12597" spans="10:10" x14ac:dyDescent="0.25">
      <c r="J12597" s="1"/>
    </row>
    <row r="12598" spans="10:10" x14ac:dyDescent="0.25">
      <c r="J12598" s="1"/>
    </row>
    <row r="12599" spans="10:10" x14ac:dyDescent="0.25">
      <c r="J12599" s="1"/>
    </row>
    <row r="12600" spans="10:10" x14ac:dyDescent="0.25">
      <c r="J12600" s="1"/>
    </row>
    <row r="12601" spans="10:10" x14ac:dyDescent="0.25">
      <c r="J12601" s="1"/>
    </row>
    <row r="12602" spans="10:10" x14ac:dyDescent="0.25">
      <c r="J12602" s="1"/>
    </row>
    <row r="12603" spans="10:10" x14ac:dyDescent="0.25">
      <c r="J12603" s="1"/>
    </row>
    <row r="12604" spans="10:10" x14ac:dyDescent="0.25">
      <c r="J12604" s="1"/>
    </row>
    <row r="12605" spans="10:10" x14ac:dyDescent="0.25">
      <c r="J12605" s="1"/>
    </row>
    <row r="12606" spans="10:10" x14ac:dyDescent="0.25">
      <c r="J12606" s="1"/>
    </row>
    <row r="12607" spans="10:10" x14ac:dyDescent="0.25">
      <c r="J12607" s="1"/>
    </row>
    <row r="12608" spans="10:10" x14ac:dyDescent="0.25">
      <c r="J12608" s="1"/>
    </row>
    <row r="12609" spans="10:10" x14ac:dyDescent="0.25">
      <c r="J12609" s="1"/>
    </row>
    <row r="12610" spans="10:10" x14ac:dyDescent="0.25">
      <c r="J12610" s="1"/>
    </row>
    <row r="12611" spans="10:10" x14ac:dyDescent="0.25">
      <c r="J12611" s="1"/>
    </row>
    <row r="12612" spans="10:10" x14ac:dyDescent="0.25">
      <c r="J12612" s="1"/>
    </row>
    <row r="12613" spans="10:10" x14ac:dyDescent="0.25">
      <c r="J12613" s="1"/>
    </row>
    <row r="12614" spans="10:10" x14ac:dyDescent="0.25">
      <c r="J12614" s="1"/>
    </row>
    <row r="12615" spans="10:10" x14ac:dyDescent="0.25">
      <c r="J12615" s="1"/>
    </row>
    <row r="12616" spans="10:10" x14ac:dyDescent="0.25">
      <c r="J12616" s="1"/>
    </row>
    <row r="12617" spans="10:10" x14ac:dyDescent="0.25">
      <c r="J12617" s="1"/>
    </row>
    <row r="12618" spans="10:10" x14ac:dyDescent="0.25">
      <c r="J12618" s="1"/>
    </row>
    <row r="12619" spans="10:10" x14ac:dyDescent="0.25">
      <c r="J12619" s="1"/>
    </row>
    <row r="12620" spans="10:10" x14ac:dyDescent="0.25">
      <c r="J12620" s="1"/>
    </row>
    <row r="12621" spans="10:10" x14ac:dyDescent="0.25">
      <c r="J12621" s="1"/>
    </row>
    <row r="12622" spans="10:10" x14ac:dyDescent="0.25">
      <c r="J12622" s="1"/>
    </row>
    <row r="12623" spans="10:10" x14ac:dyDescent="0.25">
      <c r="J12623" s="1"/>
    </row>
    <row r="12624" spans="10:10" x14ac:dyDescent="0.25">
      <c r="J12624" s="1"/>
    </row>
    <row r="12625" spans="10:10" x14ac:dyDescent="0.25">
      <c r="J12625" s="1"/>
    </row>
    <row r="12626" spans="10:10" x14ac:dyDescent="0.25">
      <c r="J12626" s="1"/>
    </row>
    <row r="12627" spans="10:10" x14ac:dyDescent="0.25">
      <c r="J12627" s="1"/>
    </row>
    <row r="12628" spans="10:10" x14ac:dyDescent="0.25">
      <c r="J12628" s="1"/>
    </row>
    <row r="12629" spans="10:10" x14ac:dyDescent="0.25">
      <c r="J12629" s="1"/>
    </row>
    <row r="12630" spans="10:10" x14ac:dyDescent="0.25">
      <c r="J12630" s="1"/>
    </row>
    <row r="12631" spans="10:10" x14ac:dyDescent="0.25">
      <c r="J12631" s="1"/>
    </row>
    <row r="12632" spans="10:10" x14ac:dyDescent="0.25">
      <c r="J12632" s="1"/>
    </row>
    <row r="12633" spans="10:10" x14ac:dyDescent="0.25">
      <c r="J12633" s="1"/>
    </row>
    <row r="12634" spans="10:10" x14ac:dyDescent="0.25">
      <c r="J12634" s="1"/>
    </row>
    <row r="12635" spans="10:10" x14ac:dyDescent="0.25">
      <c r="J12635" s="1"/>
    </row>
    <row r="12636" spans="10:10" x14ac:dyDescent="0.25">
      <c r="J12636" s="1"/>
    </row>
    <row r="12637" spans="10:10" x14ac:dyDescent="0.25">
      <c r="J12637" s="1"/>
    </row>
    <row r="12638" spans="10:10" x14ac:dyDescent="0.25">
      <c r="J12638" s="1"/>
    </row>
    <row r="12639" spans="10:10" x14ac:dyDescent="0.25">
      <c r="J12639" s="1"/>
    </row>
    <row r="12640" spans="10:10" x14ac:dyDescent="0.25">
      <c r="J12640" s="1"/>
    </row>
    <row r="12641" spans="10:10" x14ac:dyDescent="0.25">
      <c r="J12641" s="1"/>
    </row>
    <row r="12642" spans="10:10" x14ac:dyDescent="0.25">
      <c r="J12642" s="1"/>
    </row>
    <row r="12643" spans="10:10" x14ac:dyDescent="0.25">
      <c r="J12643" s="1"/>
    </row>
    <row r="12644" spans="10:10" x14ac:dyDescent="0.25">
      <c r="J12644" s="1"/>
    </row>
    <row r="12645" spans="10:10" x14ac:dyDescent="0.25">
      <c r="J12645" s="1"/>
    </row>
    <row r="12646" spans="10:10" x14ac:dyDescent="0.25">
      <c r="J12646" s="1"/>
    </row>
    <row r="12647" spans="10:10" x14ac:dyDescent="0.25">
      <c r="J12647" s="1"/>
    </row>
    <row r="12648" spans="10:10" x14ac:dyDescent="0.25">
      <c r="J12648" s="1"/>
    </row>
    <row r="12649" spans="10:10" x14ac:dyDescent="0.25">
      <c r="J12649" s="1"/>
    </row>
    <row r="12650" spans="10:10" x14ac:dyDescent="0.25">
      <c r="J12650" s="1"/>
    </row>
    <row r="12651" spans="10:10" x14ac:dyDescent="0.25">
      <c r="J12651" s="1"/>
    </row>
    <row r="12652" spans="10:10" x14ac:dyDescent="0.25">
      <c r="J12652" s="1"/>
    </row>
    <row r="12653" spans="10:10" x14ac:dyDescent="0.25">
      <c r="J12653" s="1"/>
    </row>
    <row r="12654" spans="10:10" x14ac:dyDescent="0.25">
      <c r="J12654" s="1"/>
    </row>
    <row r="12655" spans="10:10" x14ac:dyDescent="0.25">
      <c r="J12655" s="1"/>
    </row>
    <row r="12656" spans="10:10" x14ac:dyDescent="0.25">
      <c r="J12656" s="1"/>
    </row>
    <row r="12657" spans="10:10" x14ac:dyDescent="0.25">
      <c r="J12657" s="1"/>
    </row>
    <row r="12658" spans="10:10" x14ac:dyDescent="0.25">
      <c r="J12658" s="1"/>
    </row>
    <row r="12659" spans="10:10" x14ac:dyDescent="0.25">
      <c r="J12659" s="1"/>
    </row>
    <row r="12660" spans="10:10" x14ac:dyDescent="0.25">
      <c r="J12660" s="1"/>
    </row>
    <row r="12661" spans="10:10" x14ac:dyDescent="0.25">
      <c r="J12661" s="1"/>
    </row>
    <row r="12662" spans="10:10" x14ac:dyDescent="0.25">
      <c r="J12662" s="1"/>
    </row>
    <row r="12663" spans="10:10" x14ac:dyDescent="0.25">
      <c r="J12663" s="1"/>
    </row>
    <row r="12664" spans="10:10" x14ac:dyDescent="0.25">
      <c r="J12664" s="1"/>
    </row>
    <row r="12665" spans="10:10" x14ac:dyDescent="0.25">
      <c r="J12665" s="1"/>
    </row>
    <row r="12666" spans="10:10" x14ac:dyDescent="0.25">
      <c r="J12666" s="1"/>
    </row>
    <row r="12667" spans="10:10" x14ac:dyDescent="0.25">
      <c r="J12667" s="1"/>
    </row>
    <row r="12668" spans="10:10" x14ac:dyDescent="0.25">
      <c r="J12668" s="1"/>
    </row>
    <row r="12669" spans="10:10" x14ac:dyDescent="0.25">
      <c r="J12669" s="1"/>
    </row>
    <row r="12670" spans="10:10" x14ac:dyDescent="0.25">
      <c r="J12670" s="1"/>
    </row>
    <row r="12671" spans="10:10" x14ac:dyDescent="0.25">
      <c r="J12671" s="1"/>
    </row>
    <row r="12672" spans="10:10" x14ac:dyDescent="0.25">
      <c r="J12672" s="1"/>
    </row>
    <row r="12673" spans="10:10" x14ac:dyDescent="0.25">
      <c r="J12673" s="1"/>
    </row>
    <row r="12674" spans="10:10" x14ac:dyDescent="0.25">
      <c r="J12674" s="1"/>
    </row>
    <row r="12675" spans="10:10" x14ac:dyDescent="0.25">
      <c r="J12675" s="1"/>
    </row>
    <row r="12676" spans="10:10" x14ac:dyDescent="0.25">
      <c r="J12676" s="1"/>
    </row>
    <row r="12677" spans="10:10" x14ac:dyDescent="0.25">
      <c r="J12677" s="1"/>
    </row>
    <row r="12678" spans="10:10" x14ac:dyDescent="0.25">
      <c r="J12678" s="1"/>
    </row>
    <row r="12679" spans="10:10" x14ac:dyDescent="0.25">
      <c r="J12679" s="1"/>
    </row>
    <row r="12680" spans="10:10" x14ac:dyDescent="0.25">
      <c r="J12680" s="1"/>
    </row>
    <row r="12681" spans="10:10" x14ac:dyDescent="0.25">
      <c r="J12681" s="1"/>
    </row>
    <row r="12682" spans="10:10" x14ac:dyDescent="0.25">
      <c r="J12682" s="1"/>
    </row>
    <row r="12683" spans="10:10" x14ac:dyDescent="0.25">
      <c r="J12683" s="1"/>
    </row>
    <row r="12684" spans="10:10" x14ac:dyDescent="0.25">
      <c r="J12684" s="1"/>
    </row>
    <row r="12685" spans="10:10" x14ac:dyDescent="0.25">
      <c r="J12685" s="1"/>
    </row>
    <row r="12686" spans="10:10" x14ac:dyDescent="0.25">
      <c r="J12686" s="1"/>
    </row>
    <row r="12687" spans="10:10" x14ac:dyDescent="0.25">
      <c r="J12687" s="1"/>
    </row>
    <row r="12688" spans="10:10" x14ac:dyDescent="0.25">
      <c r="J12688" s="1"/>
    </row>
    <row r="12689" spans="10:10" x14ac:dyDescent="0.25">
      <c r="J12689" s="1"/>
    </row>
    <row r="12690" spans="10:10" x14ac:dyDescent="0.25">
      <c r="J12690" s="1"/>
    </row>
    <row r="12691" spans="10:10" x14ac:dyDescent="0.25">
      <c r="J12691" s="1"/>
    </row>
    <row r="12692" spans="10:10" x14ac:dyDescent="0.25">
      <c r="J12692" s="1"/>
    </row>
    <row r="12693" spans="10:10" x14ac:dyDescent="0.25">
      <c r="J12693" s="1"/>
    </row>
    <row r="12694" spans="10:10" x14ac:dyDescent="0.25">
      <c r="J12694" s="1"/>
    </row>
    <row r="12695" spans="10:10" x14ac:dyDescent="0.25">
      <c r="J12695" s="1"/>
    </row>
    <row r="12696" spans="10:10" x14ac:dyDescent="0.25">
      <c r="J12696" s="1"/>
    </row>
    <row r="12697" spans="10:10" x14ac:dyDescent="0.25">
      <c r="J12697" s="1"/>
    </row>
    <row r="12698" spans="10:10" x14ac:dyDescent="0.25">
      <c r="J12698" s="1"/>
    </row>
    <row r="12699" spans="10:10" x14ac:dyDescent="0.25">
      <c r="J12699" s="1"/>
    </row>
    <row r="12700" spans="10:10" x14ac:dyDescent="0.25">
      <c r="J12700" s="1"/>
    </row>
    <row r="12701" spans="10:10" x14ac:dyDescent="0.25">
      <c r="J12701" s="1"/>
    </row>
    <row r="12702" spans="10:10" x14ac:dyDescent="0.25">
      <c r="J12702" s="1"/>
    </row>
    <row r="12703" spans="10:10" x14ac:dyDescent="0.25">
      <c r="J12703" s="1"/>
    </row>
    <row r="12704" spans="10:10" x14ac:dyDescent="0.25">
      <c r="J12704" s="1"/>
    </row>
    <row r="12705" spans="10:10" x14ac:dyDescent="0.25">
      <c r="J12705" s="1"/>
    </row>
    <row r="12706" spans="10:10" x14ac:dyDescent="0.25">
      <c r="J12706" s="1"/>
    </row>
    <row r="12707" spans="10:10" x14ac:dyDescent="0.25">
      <c r="J12707" s="1"/>
    </row>
    <row r="12708" spans="10:10" x14ac:dyDescent="0.25">
      <c r="J12708" s="1"/>
    </row>
    <row r="12709" spans="10:10" x14ac:dyDescent="0.25">
      <c r="J12709" s="1"/>
    </row>
    <row r="12710" spans="10:10" x14ac:dyDescent="0.25">
      <c r="J12710" s="1"/>
    </row>
    <row r="12711" spans="10:10" x14ac:dyDescent="0.25">
      <c r="J12711" s="1"/>
    </row>
    <row r="12712" spans="10:10" x14ac:dyDescent="0.25">
      <c r="J12712" s="1"/>
    </row>
    <row r="12713" spans="10:10" x14ac:dyDescent="0.25">
      <c r="J12713" s="1"/>
    </row>
    <row r="12714" spans="10:10" x14ac:dyDescent="0.25">
      <c r="J12714" s="1"/>
    </row>
    <row r="12715" spans="10:10" x14ac:dyDescent="0.25">
      <c r="J12715" s="1"/>
    </row>
    <row r="12716" spans="10:10" x14ac:dyDescent="0.25">
      <c r="J12716" s="1"/>
    </row>
    <row r="12717" spans="10:10" x14ac:dyDescent="0.25">
      <c r="J12717" s="1"/>
    </row>
    <row r="12718" spans="10:10" x14ac:dyDescent="0.25">
      <c r="J12718" s="1"/>
    </row>
    <row r="12719" spans="10:10" x14ac:dyDescent="0.25">
      <c r="J12719" s="1"/>
    </row>
    <row r="12720" spans="10:10" x14ac:dyDescent="0.25">
      <c r="J12720" s="1"/>
    </row>
    <row r="12721" spans="10:10" x14ac:dyDescent="0.25">
      <c r="J12721" s="1"/>
    </row>
    <row r="12722" spans="10:10" x14ac:dyDescent="0.25">
      <c r="J12722" s="1"/>
    </row>
    <row r="12723" spans="10:10" x14ac:dyDescent="0.25">
      <c r="J12723" s="1"/>
    </row>
    <row r="12724" spans="10:10" x14ac:dyDescent="0.25">
      <c r="J12724" s="1"/>
    </row>
    <row r="12725" spans="10:10" x14ac:dyDescent="0.25">
      <c r="J12725" s="1"/>
    </row>
    <row r="12726" spans="10:10" x14ac:dyDescent="0.25">
      <c r="J12726" s="1"/>
    </row>
    <row r="12727" spans="10:10" x14ac:dyDescent="0.25">
      <c r="J12727" s="1"/>
    </row>
    <row r="12728" spans="10:10" x14ac:dyDescent="0.25">
      <c r="J12728" s="1"/>
    </row>
    <row r="12729" spans="10:10" x14ac:dyDescent="0.25">
      <c r="J12729" s="1"/>
    </row>
    <row r="12730" spans="10:10" x14ac:dyDescent="0.25">
      <c r="J12730" s="1"/>
    </row>
    <row r="12731" spans="10:10" x14ac:dyDescent="0.25">
      <c r="J12731" s="1"/>
    </row>
    <row r="12732" spans="10:10" x14ac:dyDescent="0.25">
      <c r="J12732" s="1"/>
    </row>
    <row r="12733" spans="10:10" x14ac:dyDescent="0.25">
      <c r="J12733" s="1"/>
    </row>
    <row r="12734" spans="10:10" x14ac:dyDescent="0.25">
      <c r="J12734" s="1"/>
    </row>
    <row r="12735" spans="10:10" x14ac:dyDescent="0.25">
      <c r="J12735" s="1"/>
    </row>
    <row r="12736" spans="10:10" x14ac:dyDescent="0.25">
      <c r="J12736" s="1"/>
    </row>
    <row r="12737" spans="10:10" x14ac:dyDescent="0.25">
      <c r="J12737" s="1"/>
    </row>
    <row r="12738" spans="10:10" x14ac:dyDescent="0.25">
      <c r="J12738" s="1"/>
    </row>
    <row r="12739" spans="10:10" x14ac:dyDescent="0.25">
      <c r="J12739" s="1"/>
    </row>
    <row r="12740" spans="10:10" x14ac:dyDescent="0.25">
      <c r="J12740" s="1"/>
    </row>
    <row r="12741" spans="10:10" x14ac:dyDescent="0.25">
      <c r="J12741" s="1"/>
    </row>
    <row r="12742" spans="10:10" x14ac:dyDescent="0.25">
      <c r="J12742" s="1"/>
    </row>
    <row r="12743" spans="10:10" x14ac:dyDescent="0.25">
      <c r="J12743" s="1"/>
    </row>
    <row r="12744" spans="10:10" x14ac:dyDescent="0.25">
      <c r="J12744" s="1"/>
    </row>
    <row r="12745" spans="10:10" x14ac:dyDescent="0.25">
      <c r="J12745" s="1"/>
    </row>
    <row r="12746" spans="10:10" x14ac:dyDescent="0.25">
      <c r="J12746" s="1"/>
    </row>
    <row r="12747" spans="10:10" x14ac:dyDescent="0.25">
      <c r="J12747" s="1"/>
    </row>
    <row r="12748" spans="10:10" x14ac:dyDescent="0.25">
      <c r="J12748" s="1"/>
    </row>
    <row r="12749" spans="10:10" x14ac:dyDescent="0.25">
      <c r="J12749" s="1"/>
    </row>
    <row r="12750" spans="10:10" x14ac:dyDescent="0.25">
      <c r="J12750" s="1"/>
    </row>
    <row r="12751" spans="10:10" x14ac:dyDescent="0.25">
      <c r="J12751" s="1"/>
    </row>
    <row r="12752" spans="10:10" x14ac:dyDescent="0.25">
      <c r="J12752" s="1"/>
    </row>
    <row r="12753" spans="10:10" x14ac:dyDescent="0.25">
      <c r="J12753" s="1"/>
    </row>
    <row r="12754" spans="10:10" x14ac:dyDescent="0.25">
      <c r="J12754" s="1"/>
    </row>
    <row r="12755" spans="10:10" x14ac:dyDescent="0.25">
      <c r="J12755" s="1"/>
    </row>
    <row r="12756" spans="10:10" x14ac:dyDescent="0.25">
      <c r="J12756" s="1"/>
    </row>
    <row r="12757" spans="10:10" x14ac:dyDescent="0.25">
      <c r="J12757" s="1"/>
    </row>
    <row r="12758" spans="10:10" x14ac:dyDescent="0.25">
      <c r="J12758" s="1"/>
    </row>
    <row r="12759" spans="10:10" x14ac:dyDescent="0.25">
      <c r="J12759" s="1"/>
    </row>
    <row r="12760" spans="10:10" x14ac:dyDescent="0.25">
      <c r="J12760" s="1"/>
    </row>
    <row r="12761" spans="10:10" x14ac:dyDescent="0.25">
      <c r="J12761" s="1"/>
    </row>
    <row r="12762" spans="10:10" x14ac:dyDescent="0.25">
      <c r="J12762" s="1"/>
    </row>
    <row r="12763" spans="10:10" x14ac:dyDescent="0.25">
      <c r="J12763" s="1"/>
    </row>
    <row r="12764" spans="10:10" x14ac:dyDescent="0.25">
      <c r="J12764" s="1"/>
    </row>
    <row r="12765" spans="10:10" x14ac:dyDescent="0.25">
      <c r="J12765" s="1"/>
    </row>
    <row r="12766" spans="10:10" x14ac:dyDescent="0.25">
      <c r="J12766" s="1"/>
    </row>
    <row r="12767" spans="10:10" x14ac:dyDescent="0.25">
      <c r="J12767" s="1"/>
    </row>
    <row r="12768" spans="10:10" x14ac:dyDescent="0.25">
      <c r="J12768" s="1"/>
    </row>
    <row r="12769" spans="10:10" x14ac:dyDescent="0.25">
      <c r="J12769" s="1"/>
    </row>
    <row r="12770" spans="10:10" x14ac:dyDescent="0.25">
      <c r="J12770" s="1"/>
    </row>
    <row r="12771" spans="10:10" x14ac:dyDescent="0.25">
      <c r="J12771" s="1"/>
    </row>
    <row r="12772" spans="10:10" x14ac:dyDescent="0.25">
      <c r="J12772" s="1"/>
    </row>
    <row r="12773" spans="10:10" x14ac:dyDescent="0.25">
      <c r="J12773" s="1"/>
    </row>
    <row r="12774" spans="10:10" x14ac:dyDescent="0.25">
      <c r="J12774" s="1"/>
    </row>
    <row r="12775" spans="10:10" x14ac:dyDescent="0.25">
      <c r="J12775" s="1"/>
    </row>
    <row r="12776" spans="10:10" x14ac:dyDescent="0.25">
      <c r="J12776" s="1"/>
    </row>
    <row r="12777" spans="10:10" x14ac:dyDescent="0.25">
      <c r="J12777" s="1"/>
    </row>
    <row r="12778" spans="10:10" x14ac:dyDescent="0.25">
      <c r="J12778" s="1"/>
    </row>
    <row r="12779" spans="10:10" x14ac:dyDescent="0.25">
      <c r="J12779" s="1"/>
    </row>
    <row r="12780" spans="10:10" x14ac:dyDescent="0.25">
      <c r="J12780" s="1"/>
    </row>
    <row r="12781" spans="10:10" x14ac:dyDescent="0.25">
      <c r="J12781" s="1"/>
    </row>
    <row r="12782" spans="10:10" x14ac:dyDescent="0.25">
      <c r="J12782" s="1"/>
    </row>
    <row r="12783" spans="10:10" x14ac:dyDescent="0.25">
      <c r="J12783" s="1"/>
    </row>
    <row r="12784" spans="10:10" x14ac:dyDescent="0.25">
      <c r="J12784" s="1"/>
    </row>
    <row r="12785" spans="10:10" x14ac:dyDescent="0.25">
      <c r="J12785" s="1"/>
    </row>
    <row r="12786" spans="10:10" x14ac:dyDescent="0.25">
      <c r="J12786" s="1"/>
    </row>
    <row r="12787" spans="10:10" x14ac:dyDescent="0.25">
      <c r="J12787" s="1"/>
    </row>
    <row r="12788" spans="10:10" x14ac:dyDescent="0.25">
      <c r="J12788" s="1"/>
    </row>
    <row r="12789" spans="10:10" x14ac:dyDescent="0.25">
      <c r="J12789" s="1"/>
    </row>
    <row r="12790" spans="10:10" x14ac:dyDescent="0.25">
      <c r="J12790" s="1"/>
    </row>
    <row r="12791" spans="10:10" x14ac:dyDescent="0.25">
      <c r="J12791" s="1"/>
    </row>
    <row r="12792" spans="10:10" x14ac:dyDescent="0.25">
      <c r="J12792" s="1"/>
    </row>
    <row r="12793" spans="10:10" x14ac:dyDescent="0.25">
      <c r="J12793" s="1"/>
    </row>
    <row r="12794" spans="10:10" x14ac:dyDescent="0.25">
      <c r="J12794" s="1"/>
    </row>
    <row r="12795" spans="10:10" x14ac:dyDescent="0.25">
      <c r="J12795" s="1"/>
    </row>
    <row r="12796" spans="10:10" x14ac:dyDescent="0.25">
      <c r="J12796" s="1"/>
    </row>
    <row r="12797" spans="10:10" x14ac:dyDescent="0.25">
      <c r="J12797" s="1"/>
    </row>
    <row r="12798" spans="10:10" x14ac:dyDescent="0.25">
      <c r="J12798" s="1"/>
    </row>
    <row r="12799" spans="10:10" x14ac:dyDescent="0.25">
      <c r="J12799" s="1"/>
    </row>
    <row r="12800" spans="10:10" x14ac:dyDescent="0.25">
      <c r="J12800" s="1"/>
    </row>
    <row r="12801" spans="10:10" x14ac:dyDescent="0.25">
      <c r="J12801" s="1"/>
    </row>
    <row r="12802" spans="10:10" x14ac:dyDescent="0.25">
      <c r="J12802" s="1"/>
    </row>
    <row r="12803" spans="10:10" x14ac:dyDescent="0.25">
      <c r="J12803" s="1"/>
    </row>
    <row r="12804" spans="10:10" x14ac:dyDescent="0.25">
      <c r="J12804" s="1"/>
    </row>
    <row r="12805" spans="10:10" x14ac:dyDescent="0.25">
      <c r="J12805" s="1"/>
    </row>
    <row r="12806" spans="10:10" x14ac:dyDescent="0.25">
      <c r="J12806" s="1"/>
    </row>
    <row r="12807" spans="10:10" x14ac:dyDescent="0.25">
      <c r="J12807" s="1"/>
    </row>
    <row r="12808" spans="10:10" x14ac:dyDescent="0.25">
      <c r="J12808" s="1"/>
    </row>
    <row r="12809" spans="10:10" x14ac:dyDescent="0.25">
      <c r="J12809" s="1"/>
    </row>
    <row r="12810" spans="10:10" x14ac:dyDescent="0.25">
      <c r="J12810" s="1"/>
    </row>
    <row r="12811" spans="10:10" x14ac:dyDescent="0.25">
      <c r="J12811" s="1"/>
    </row>
    <row r="12812" spans="10:10" x14ac:dyDescent="0.25">
      <c r="J12812" s="1"/>
    </row>
    <row r="12813" spans="10:10" x14ac:dyDescent="0.25">
      <c r="J12813" s="1"/>
    </row>
    <row r="12814" spans="10:10" x14ac:dyDescent="0.25">
      <c r="J12814" s="1"/>
    </row>
    <row r="12815" spans="10:10" x14ac:dyDescent="0.25">
      <c r="J12815" s="1"/>
    </row>
    <row r="12816" spans="10:10" x14ac:dyDescent="0.25">
      <c r="J12816" s="1"/>
    </row>
    <row r="12817" spans="10:10" x14ac:dyDescent="0.25">
      <c r="J12817" s="1"/>
    </row>
    <row r="12818" spans="10:10" x14ac:dyDescent="0.25">
      <c r="J12818" s="1"/>
    </row>
    <row r="12819" spans="10:10" x14ac:dyDescent="0.25">
      <c r="J12819" s="1"/>
    </row>
    <row r="12820" spans="10:10" x14ac:dyDescent="0.25">
      <c r="J12820" s="1"/>
    </row>
    <row r="12821" spans="10:10" x14ac:dyDescent="0.25">
      <c r="J12821" s="1"/>
    </row>
    <row r="12822" spans="10:10" x14ac:dyDescent="0.25">
      <c r="J12822" s="1"/>
    </row>
    <row r="12823" spans="10:10" x14ac:dyDescent="0.25">
      <c r="J12823" s="1"/>
    </row>
    <row r="12824" spans="10:10" x14ac:dyDescent="0.25">
      <c r="J12824" s="1"/>
    </row>
    <row r="12825" spans="10:10" x14ac:dyDescent="0.25">
      <c r="J12825" s="1"/>
    </row>
    <row r="12826" spans="10:10" x14ac:dyDescent="0.25">
      <c r="J12826" s="1"/>
    </row>
    <row r="12827" spans="10:10" x14ac:dyDescent="0.25">
      <c r="J12827" s="1"/>
    </row>
    <row r="12828" spans="10:10" x14ac:dyDescent="0.25">
      <c r="J12828" s="1"/>
    </row>
    <row r="12829" spans="10:10" x14ac:dyDescent="0.25">
      <c r="J12829" s="1"/>
    </row>
    <row r="12830" spans="10:10" x14ac:dyDescent="0.25">
      <c r="J12830" s="1"/>
    </row>
    <row r="12831" spans="10:10" x14ac:dyDescent="0.25">
      <c r="J12831" s="1"/>
    </row>
    <row r="12832" spans="10:10" x14ac:dyDescent="0.25">
      <c r="J12832" s="1"/>
    </row>
    <row r="12833" spans="10:10" x14ac:dyDescent="0.25">
      <c r="J12833" s="1"/>
    </row>
    <row r="12834" spans="10:10" x14ac:dyDescent="0.25">
      <c r="J12834" s="1"/>
    </row>
    <row r="12835" spans="10:10" x14ac:dyDescent="0.25">
      <c r="J12835" s="1"/>
    </row>
    <row r="12836" spans="10:10" x14ac:dyDescent="0.25">
      <c r="J12836" s="1"/>
    </row>
    <row r="12837" spans="10:10" x14ac:dyDescent="0.25">
      <c r="J12837" s="1"/>
    </row>
    <row r="12838" spans="10:10" x14ac:dyDescent="0.25">
      <c r="J12838" s="1"/>
    </row>
    <row r="12839" spans="10:10" x14ac:dyDescent="0.25">
      <c r="J12839" s="1"/>
    </row>
    <row r="12840" spans="10:10" x14ac:dyDescent="0.25">
      <c r="J12840" s="1"/>
    </row>
    <row r="12841" spans="10:10" x14ac:dyDescent="0.25">
      <c r="J12841" s="1"/>
    </row>
    <row r="12842" spans="10:10" x14ac:dyDescent="0.25">
      <c r="J12842" s="1"/>
    </row>
    <row r="12843" spans="10:10" x14ac:dyDescent="0.25">
      <c r="J12843" s="1"/>
    </row>
    <row r="12844" spans="10:10" x14ac:dyDescent="0.25">
      <c r="J12844" s="1"/>
    </row>
    <row r="12845" spans="10:10" x14ac:dyDescent="0.25">
      <c r="J12845" s="1"/>
    </row>
    <row r="12846" spans="10:10" x14ac:dyDescent="0.25">
      <c r="J12846" s="1"/>
    </row>
    <row r="12847" spans="10:10" x14ac:dyDescent="0.25">
      <c r="J12847" s="1"/>
    </row>
    <row r="12848" spans="10:10" x14ac:dyDescent="0.25">
      <c r="J12848" s="1"/>
    </row>
    <row r="12849" spans="10:10" x14ac:dyDescent="0.25">
      <c r="J12849" s="1"/>
    </row>
    <row r="12850" spans="10:10" x14ac:dyDescent="0.25">
      <c r="J12850" s="1"/>
    </row>
    <row r="12851" spans="10:10" x14ac:dyDescent="0.25">
      <c r="J12851" s="1"/>
    </row>
    <row r="12852" spans="10:10" x14ac:dyDescent="0.25">
      <c r="J12852" s="1"/>
    </row>
    <row r="12853" spans="10:10" x14ac:dyDescent="0.25">
      <c r="J12853" s="1"/>
    </row>
    <row r="12854" spans="10:10" x14ac:dyDescent="0.25">
      <c r="J12854" s="1"/>
    </row>
    <row r="12855" spans="10:10" x14ac:dyDescent="0.25">
      <c r="J12855" s="1"/>
    </row>
    <row r="12856" spans="10:10" x14ac:dyDescent="0.25">
      <c r="J12856" s="1"/>
    </row>
    <row r="12857" spans="10:10" x14ac:dyDescent="0.25">
      <c r="J12857" s="1"/>
    </row>
    <row r="12858" spans="10:10" x14ac:dyDescent="0.25">
      <c r="J12858" s="1"/>
    </row>
    <row r="12859" spans="10:10" x14ac:dyDescent="0.25">
      <c r="J12859" s="1"/>
    </row>
    <row r="12860" spans="10:10" x14ac:dyDescent="0.25">
      <c r="J12860" s="1"/>
    </row>
    <row r="12861" spans="10:10" x14ac:dyDescent="0.25">
      <c r="J12861" s="1"/>
    </row>
    <row r="12862" spans="10:10" x14ac:dyDescent="0.25">
      <c r="J12862" s="1"/>
    </row>
    <row r="12863" spans="10:10" x14ac:dyDescent="0.25">
      <c r="J12863" s="1"/>
    </row>
    <row r="12864" spans="10:10" x14ac:dyDescent="0.25">
      <c r="J12864" s="1"/>
    </row>
    <row r="12865" spans="10:10" x14ac:dyDescent="0.25">
      <c r="J12865" s="1"/>
    </row>
    <row r="12866" spans="10:10" x14ac:dyDescent="0.25">
      <c r="J12866" s="1"/>
    </row>
    <row r="12867" spans="10:10" x14ac:dyDescent="0.25">
      <c r="J12867" s="1"/>
    </row>
    <row r="12868" spans="10:10" x14ac:dyDescent="0.25">
      <c r="J12868" s="1"/>
    </row>
    <row r="12869" spans="10:10" x14ac:dyDescent="0.25">
      <c r="J12869" s="1"/>
    </row>
    <row r="12870" spans="10:10" x14ac:dyDescent="0.25">
      <c r="J12870" s="1"/>
    </row>
    <row r="12871" spans="10:10" x14ac:dyDescent="0.25">
      <c r="J12871" s="1"/>
    </row>
    <row r="12872" spans="10:10" x14ac:dyDescent="0.25">
      <c r="J12872" s="1"/>
    </row>
    <row r="12873" spans="10:10" x14ac:dyDescent="0.25">
      <c r="J12873" s="1"/>
    </row>
    <row r="12874" spans="10:10" x14ac:dyDescent="0.25">
      <c r="J12874" s="1"/>
    </row>
    <row r="12875" spans="10:10" x14ac:dyDescent="0.25">
      <c r="J12875" s="1"/>
    </row>
    <row r="12876" spans="10:10" x14ac:dyDescent="0.25">
      <c r="J12876" s="1"/>
    </row>
    <row r="12877" spans="10:10" x14ac:dyDescent="0.25">
      <c r="J12877" s="1"/>
    </row>
    <row r="12878" spans="10:10" x14ac:dyDescent="0.25">
      <c r="J12878" s="1"/>
    </row>
    <row r="12879" spans="10:10" x14ac:dyDescent="0.25">
      <c r="J12879" s="1"/>
    </row>
    <row r="12880" spans="10:10" x14ac:dyDescent="0.25">
      <c r="J12880" s="1"/>
    </row>
    <row r="12881" spans="10:10" x14ac:dyDescent="0.25">
      <c r="J12881" s="1"/>
    </row>
    <row r="12882" spans="10:10" x14ac:dyDescent="0.25">
      <c r="J12882" s="1"/>
    </row>
    <row r="12883" spans="10:10" x14ac:dyDescent="0.25">
      <c r="J12883" s="1"/>
    </row>
    <row r="12884" spans="10:10" x14ac:dyDescent="0.25">
      <c r="J12884" s="1"/>
    </row>
    <row r="12885" spans="10:10" x14ac:dyDescent="0.25">
      <c r="J12885" s="1"/>
    </row>
    <row r="12886" spans="10:10" x14ac:dyDescent="0.25">
      <c r="J12886" s="1"/>
    </row>
    <row r="12887" spans="10:10" x14ac:dyDescent="0.25">
      <c r="J12887" s="1"/>
    </row>
    <row r="12888" spans="10:10" x14ac:dyDescent="0.25">
      <c r="J12888" s="1"/>
    </row>
    <row r="12889" spans="10:10" x14ac:dyDescent="0.25">
      <c r="J12889" s="1"/>
    </row>
    <row r="12890" spans="10:10" x14ac:dyDescent="0.25">
      <c r="J12890" s="1"/>
    </row>
    <row r="12891" spans="10:10" x14ac:dyDescent="0.25">
      <c r="J12891" s="1"/>
    </row>
    <row r="12892" spans="10:10" x14ac:dyDescent="0.25">
      <c r="J12892" s="1"/>
    </row>
    <row r="12893" spans="10:10" x14ac:dyDescent="0.25">
      <c r="J12893" s="1"/>
    </row>
    <row r="12894" spans="10:10" x14ac:dyDescent="0.25">
      <c r="J12894" s="1"/>
    </row>
    <row r="12895" spans="10:10" x14ac:dyDescent="0.25">
      <c r="J12895" s="1"/>
    </row>
    <row r="12896" spans="10:10" x14ac:dyDescent="0.25">
      <c r="J12896" s="1"/>
    </row>
    <row r="12897" spans="10:10" x14ac:dyDescent="0.25">
      <c r="J12897" s="1"/>
    </row>
    <row r="12898" spans="10:10" x14ac:dyDescent="0.25">
      <c r="J12898" s="1"/>
    </row>
    <row r="12899" spans="10:10" x14ac:dyDescent="0.25">
      <c r="J12899" s="1"/>
    </row>
    <row r="12900" spans="10:10" x14ac:dyDescent="0.25">
      <c r="J12900" s="1"/>
    </row>
    <row r="12901" spans="10:10" x14ac:dyDescent="0.25">
      <c r="J12901" s="1"/>
    </row>
    <row r="12902" spans="10:10" x14ac:dyDescent="0.25">
      <c r="J12902" s="1"/>
    </row>
    <row r="12903" spans="10:10" x14ac:dyDescent="0.25">
      <c r="J12903" s="1"/>
    </row>
    <row r="12904" spans="10:10" x14ac:dyDescent="0.25">
      <c r="J12904" s="1"/>
    </row>
    <row r="12905" spans="10:10" x14ac:dyDescent="0.25">
      <c r="J12905" s="1"/>
    </row>
    <row r="12906" spans="10:10" x14ac:dyDescent="0.25">
      <c r="J12906" s="1"/>
    </row>
    <row r="12907" spans="10:10" x14ac:dyDescent="0.25">
      <c r="J12907" s="1"/>
    </row>
    <row r="12908" spans="10:10" x14ac:dyDescent="0.25">
      <c r="J12908" s="1"/>
    </row>
    <row r="12909" spans="10:10" x14ac:dyDescent="0.25">
      <c r="J12909" s="1"/>
    </row>
    <row r="12910" spans="10:10" x14ac:dyDescent="0.25">
      <c r="J12910" s="1"/>
    </row>
    <row r="12911" spans="10:10" x14ac:dyDescent="0.25">
      <c r="J12911" s="1"/>
    </row>
    <row r="12912" spans="10:10" x14ac:dyDescent="0.25">
      <c r="J12912" s="1"/>
    </row>
    <row r="12913" spans="10:10" x14ac:dyDescent="0.25">
      <c r="J12913" s="1"/>
    </row>
    <row r="12914" spans="10:10" x14ac:dyDescent="0.25">
      <c r="J12914" s="1"/>
    </row>
    <row r="12915" spans="10:10" x14ac:dyDescent="0.25">
      <c r="J12915" s="1"/>
    </row>
    <row r="12916" spans="10:10" x14ac:dyDescent="0.25">
      <c r="J12916" s="1"/>
    </row>
    <row r="12917" spans="10:10" x14ac:dyDescent="0.25">
      <c r="J12917" s="1"/>
    </row>
    <row r="12918" spans="10:10" x14ac:dyDescent="0.25">
      <c r="J12918" s="1"/>
    </row>
    <row r="12919" spans="10:10" x14ac:dyDescent="0.25">
      <c r="J12919" s="1"/>
    </row>
    <row r="12920" spans="10:10" x14ac:dyDescent="0.25">
      <c r="J12920" s="1"/>
    </row>
    <row r="12921" spans="10:10" x14ac:dyDescent="0.25">
      <c r="J12921" s="1"/>
    </row>
    <row r="12922" spans="10:10" x14ac:dyDescent="0.25">
      <c r="J12922" s="1"/>
    </row>
    <row r="12923" spans="10:10" x14ac:dyDescent="0.25">
      <c r="J12923" s="1"/>
    </row>
    <row r="12924" spans="10:10" x14ac:dyDescent="0.25">
      <c r="J12924" s="1"/>
    </row>
    <row r="12925" spans="10:10" x14ac:dyDescent="0.25">
      <c r="J12925" s="1"/>
    </row>
    <row r="12926" spans="10:10" x14ac:dyDescent="0.25">
      <c r="J12926" s="1"/>
    </row>
    <row r="12927" spans="10:10" x14ac:dyDescent="0.25">
      <c r="J12927" s="1"/>
    </row>
    <row r="12928" spans="10:10" x14ac:dyDescent="0.25">
      <c r="J12928" s="1"/>
    </row>
    <row r="12929" spans="10:10" x14ac:dyDescent="0.25">
      <c r="J12929" s="1"/>
    </row>
    <row r="12930" spans="10:10" x14ac:dyDescent="0.25">
      <c r="J12930" s="1"/>
    </row>
    <row r="12931" spans="10:10" x14ac:dyDescent="0.25">
      <c r="J12931" s="1"/>
    </row>
    <row r="12932" spans="10:10" x14ac:dyDescent="0.25">
      <c r="J12932" s="1"/>
    </row>
    <row r="12933" spans="10:10" x14ac:dyDescent="0.25">
      <c r="J12933" s="1"/>
    </row>
    <row r="12934" spans="10:10" x14ac:dyDescent="0.25">
      <c r="J12934" s="1"/>
    </row>
    <row r="12935" spans="10:10" x14ac:dyDescent="0.25">
      <c r="J12935" s="1"/>
    </row>
    <row r="12936" spans="10:10" x14ac:dyDescent="0.25">
      <c r="J12936" s="1"/>
    </row>
    <row r="12937" spans="10:10" x14ac:dyDescent="0.25">
      <c r="J12937" s="1"/>
    </row>
    <row r="12938" spans="10:10" x14ac:dyDescent="0.25">
      <c r="J12938" s="1"/>
    </row>
    <row r="12939" spans="10:10" x14ac:dyDescent="0.25">
      <c r="J12939" s="1"/>
    </row>
    <row r="12940" spans="10:10" x14ac:dyDescent="0.25">
      <c r="J12940" s="1"/>
    </row>
    <row r="12941" spans="10:10" x14ac:dyDescent="0.25">
      <c r="J12941" s="1"/>
    </row>
    <row r="12942" spans="10:10" x14ac:dyDescent="0.25">
      <c r="J12942" s="1"/>
    </row>
    <row r="12943" spans="10:10" x14ac:dyDescent="0.25">
      <c r="J12943" s="1"/>
    </row>
    <row r="12944" spans="10:10" x14ac:dyDescent="0.25">
      <c r="J12944" s="1"/>
    </row>
    <row r="12945" spans="10:10" x14ac:dyDescent="0.25">
      <c r="J12945" s="1"/>
    </row>
    <row r="12946" spans="10:10" x14ac:dyDescent="0.25">
      <c r="J12946" s="1"/>
    </row>
    <row r="12947" spans="10:10" x14ac:dyDescent="0.25">
      <c r="J12947" s="1"/>
    </row>
    <row r="12948" spans="10:10" x14ac:dyDescent="0.25">
      <c r="J12948" s="1"/>
    </row>
    <row r="12949" spans="10:10" x14ac:dyDescent="0.25">
      <c r="J12949" s="1"/>
    </row>
    <row r="12950" spans="10:10" x14ac:dyDescent="0.25">
      <c r="J12950" s="1"/>
    </row>
    <row r="12951" spans="10:10" x14ac:dyDescent="0.25">
      <c r="J12951" s="1"/>
    </row>
    <row r="12952" spans="10:10" x14ac:dyDescent="0.25">
      <c r="J12952" s="1"/>
    </row>
    <row r="12953" spans="10:10" x14ac:dyDescent="0.25">
      <c r="J12953" s="1"/>
    </row>
    <row r="12954" spans="10:10" x14ac:dyDescent="0.25">
      <c r="J12954" s="1"/>
    </row>
    <row r="12955" spans="10:10" x14ac:dyDescent="0.25">
      <c r="J12955" s="1"/>
    </row>
    <row r="12956" spans="10:10" x14ac:dyDescent="0.25">
      <c r="J12956" s="1"/>
    </row>
    <row r="12957" spans="10:10" x14ac:dyDescent="0.25">
      <c r="J12957" s="1"/>
    </row>
    <row r="12958" spans="10:10" x14ac:dyDescent="0.25">
      <c r="J12958" s="1"/>
    </row>
    <row r="12959" spans="10:10" x14ac:dyDescent="0.25">
      <c r="J12959" s="1"/>
    </row>
    <row r="12960" spans="10:10" x14ac:dyDescent="0.25">
      <c r="J12960" s="1"/>
    </row>
    <row r="12961" spans="10:10" x14ac:dyDescent="0.25">
      <c r="J12961" s="1"/>
    </row>
    <row r="12962" spans="10:10" x14ac:dyDescent="0.25">
      <c r="J12962" s="1"/>
    </row>
    <row r="12963" spans="10:10" x14ac:dyDescent="0.25">
      <c r="J12963" s="1"/>
    </row>
    <row r="12964" spans="10:10" x14ac:dyDescent="0.25">
      <c r="J12964" s="1"/>
    </row>
    <row r="12965" spans="10:10" x14ac:dyDescent="0.25">
      <c r="J12965" s="1"/>
    </row>
    <row r="12966" spans="10:10" x14ac:dyDescent="0.25">
      <c r="J12966" s="1"/>
    </row>
    <row r="12967" spans="10:10" x14ac:dyDescent="0.25">
      <c r="J12967" s="1"/>
    </row>
    <row r="12968" spans="10:10" x14ac:dyDescent="0.25">
      <c r="J12968" s="1"/>
    </row>
    <row r="12969" spans="10:10" x14ac:dyDescent="0.25">
      <c r="J12969" s="1"/>
    </row>
    <row r="12970" spans="10:10" x14ac:dyDescent="0.25">
      <c r="J12970" s="1"/>
    </row>
    <row r="12971" spans="10:10" x14ac:dyDescent="0.25">
      <c r="J12971" s="1"/>
    </row>
    <row r="12972" spans="10:10" x14ac:dyDescent="0.25">
      <c r="J12972" s="1"/>
    </row>
    <row r="12973" spans="10:10" x14ac:dyDescent="0.25">
      <c r="J12973" s="1"/>
    </row>
    <row r="12974" spans="10:10" x14ac:dyDescent="0.25">
      <c r="J12974" s="1"/>
    </row>
    <row r="12975" spans="10:10" x14ac:dyDescent="0.25">
      <c r="J12975" s="1"/>
    </row>
    <row r="12976" spans="10:10" x14ac:dyDescent="0.25">
      <c r="J12976" s="1"/>
    </row>
    <row r="12977" spans="10:10" x14ac:dyDescent="0.25">
      <c r="J12977" s="1"/>
    </row>
    <row r="12978" spans="10:10" x14ac:dyDescent="0.25">
      <c r="J12978" s="1"/>
    </row>
    <row r="12979" spans="10:10" x14ac:dyDescent="0.25">
      <c r="J12979" s="1"/>
    </row>
    <row r="12980" spans="10:10" x14ac:dyDescent="0.25">
      <c r="J12980" s="1"/>
    </row>
    <row r="12981" spans="10:10" x14ac:dyDescent="0.25">
      <c r="J12981" s="1"/>
    </row>
    <row r="12982" spans="10:10" x14ac:dyDescent="0.25">
      <c r="J12982" s="1"/>
    </row>
    <row r="12983" spans="10:10" x14ac:dyDescent="0.25">
      <c r="J12983" s="1"/>
    </row>
    <row r="12984" spans="10:10" x14ac:dyDescent="0.25">
      <c r="J12984" s="1"/>
    </row>
    <row r="12985" spans="10:10" x14ac:dyDescent="0.25">
      <c r="J12985" s="1"/>
    </row>
    <row r="12986" spans="10:10" x14ac:dyDescent="0.25">
      <c r="J12986" s="1"/>
    </row>
    <row r="12987" spans="10:10" x14ac:dyDescent="0.25">
      <c r="J12987" s="1"/>
    </row>
    <row r="12988" spans="10:10" x14ac:dyDescent="0.25">
      <c r="J12988" s="1"/>
    </row>
    <row r="12989" spans="10:10" x14ac:dyDescent="0.25">
      <c r="J12989" s="1"/>
    </row>
    <row r="12990" spans="10:10" x14ac:dyDescent="0.25">
      <c r="J12990" s="1"/>
    </row>
    <row r="12991" spans="10:10" x14ac:dyDescent="0.25">
      <c r="J12991" s="1"/>
    </row>
    <row r="12992" spans="10:10" x14ac:dyDescent="0.25">
      <c r="J12992" s="1"/>
    </row>
    <row r="12993" spans="10:10" x14ac:dyDescent="0.25">
      <c r="J12993" s="1"/>
    </row>
    <row r="12994" spans="10:10" x14ac:dyDescent="0.25">
      <c r="J12994" s="1"/>
    </row>
    <row r="12995" spans="10:10" x14ac:dyDescent="0.25">
      <c r="J12995" s="1"/>
    </row>
    <row r="12996" spans="10:10" x14ac:dyDescent="0.25">
      <c r="J12996" s="1"/>
    </row>
    <row r="12997" spans="10:10" x14ac:dyDescent="0.25">
      <c r="J12997" s="1"/>
    </row>
    <row r="12998" spans="10:10" x14ac:dyDescent="0.25">
      <c r="J12998" s="1"/>
    </row>
    <row r="12999" spans="10:10" x14ac:dyDescent="0.25">
      <c r="J12999" s="1"/>
    </row>
    <row r="13000" spans="10:10" x14ac:dyDescent="0.25">
      <c r="J13000" s="1"/>
    </row>
    <row r="13001" spans="10:10" x14ac:dyDescent="0.25">
      <c r="J13001" s="1"/>
    </row>
    <row r="13002" spans="10:10" x14ac:dyDescent="0.25">
      <c r="J13002" s="1"/>
    </row>
    <row r="13003" spans="10:10" x14ac:dyDescent="0.25">
      <c r="J13003" s="1"/>
    </row>
    <row r="13004" spans="10:10" x14ac:dyDescent="0.25">
      <c r="J13004" s="1"/>
    </row>
    <row r="13005" spans="10:10" x14ac:dyDescent="0.25">
      <c r="J13005" s="1"/>
    </row>
    <row r="13006" spans="10:10" x14ac:dyDescent="0.25">
      <c r="J13006" s="1"/>
    </row>
    <row r="13007" spans="10:10" x14ac:dyDescent="0.25">
      <c r="J13007" s="1"/>
    </row>
    <row r="13008" spans="10:10" x14ac:dyDescent="0.25">
      <c r="J13008" s="1"/>
    </row>
    <row r="13009" spans="10:10" x14ac:dyDescent="0.25">
      <c r="J13009" s="1"/>
    </row>
    <row r="13010" spans="10:10" x14ac:dyDescent="0.25">
      <c r="J13010" s="1"/>
    </row>
    <row r="13011" spans="10:10" x14ac:dyDescent="0.25">
      <c r="J13011" s="1"/>
    </row>
    <row r="13012" spans="10:10" x14ac:dyDescent="0.25">
      <c r="J13012" s="1"/>
    </row>
    <row r="13013" spans="10:10" x14ac:dyDescent="0.25">
      <c r="J13013" s="1"/>
    </row>
    <row r="13014" spans="10:10" x14ac:dyDescent="0.25">
      <c r="J13014" s="1"/>
    </row>
    <row r="13015" spans="10:10" x14ac:dyDescent="0.25">
      <c r="J13015" s="1"/>
    </row>
    <row r="13016" spans="10:10" x14ac:dyDescent="0.25">
      <c r="J13016" s="1"/>
    </row>
    <row r="13017" spans="10:10" x14ac:dyDescent="0.25">
      <c r="J13017" s="1"/>
    </row>
    <row r="13018" spans="10:10" x14ac:dyDescent="0.25">
      <c r="J13018" s="1"/>
    </row>
    <row r="13019" spans="10:10" x14ac:dyDescent="0.25">
      <c r="J13019" s="1"/>
    </row>
    <row r="13020" spans="10:10" x14ac:dyDescent="0.25">
      <c r="J13020" s="1"/>
    </row>
    <row r="13021" spans="10:10" x14ac:dyDescent="0.25">
      <c r="J13021" s="1"/>
    </row>
    <row r="13022" spans="10:10" x14ac:dyDescent="0.25">
      <c r="J13022" s="1"/>
    </row>
    <row r="13023" spans="10:10" x14ac:dyDescent="0.25">
      <c r="J13023" s="1"/>
    </row>
    <row r="13024" spans="10:10" x14ac:dyDescent="0.25">
      <c r="J13024" s="1"/>
    </row>
    <row r="13025" spans="10:10" x14ac:dyDescent="0.25">
      <c r="J13025" s="1"/>
    </row>
    <row r="13026" spans="10:10" x14ac:dyDescent="0.25">
      <c r="J13026" s="1"/>
    </row>
    <row r="13027" spans="10:10" x14ac:dyDescent="0.25">
      <c r="J13027" s="1"/>
    </row>
    <row r="13028" spans="10:10" x14ac:dyDescent="0.25">
      <c r="J13028" s="1"/>
    </row>
    <row r="13029" spans="10:10" x14ac:dyDescent="0.25">
      <c r="J13029" s="1"/>
    </row>
    <row r="13030" spans="10:10" x14ac:dyDescent="0.25">
      <c r="J13030" s="1"/>
    </row>
    <row r="13031" spans="10:10" x14ac:dyDescent="0.25">
      <c r="J13031" s="1"/>
    </row>
    <row r="13032" spans="10:10" x14ac:dyDescent="0.25">
      <c r="J13032" s="1"/>
    </row>
    <row r="13033" spans="10:10" x14ac:dyDescent="0.25">
      <c r="J13033" s="1"/>
    </row>
    <row r="13034" spans="10:10" x14ac:dyDescent="0.25">
      <c r="J13034" s="1"/>
    </row>
    <row r="13035" spans="10:10" x14ac:dyDescent="0.25">
      <c r="J13035" s="1"/>
    </row>
    <row r="13036" spans="10:10" x14ac:dyDescent="0.25">
      <c r="J13036" s="1"/>
    </row>
    <row r="13037" spans="10:10" x14ac:dyDescent="0.25">
      <c r="J13037" s="1"/>
    </row>
    <row r="13038" spans="10:10" x14ac:dyDescent="0.25">
      <c r="J13038" s="1"/>
    </row>
    <row r="13039" spans="10:10" x14ac:dyDescent="0.25">
      <c r="J13039" s="1"/>
    </row>
    <row r="13040" spans="10:10" x14ac:dyDescent="0.25">
      <c r="J13040" s="1"/>
    </row>
    <row r="13041" spans="10:10" x14ac:dyDescent="0.25">
      <c r="J13041" s="1"/>
    </row>
    <row r="13042" spans="10:10" x14ac:dyDescent="0.25">
      <c r="J13042" s="1"/>
    </row>
    <row r="13043" spans="10:10" x14ac:dyDescent="0.25">
      <c r="J13043" s="1"/>
    </row>
    <row r="13044" spans="10:10" x14ac:dyDescent="0.25">
      <c r="J13044" s="1"/>
    </row>
    <row r="13045" spans="10:10" x14ac:dyDescent="0.25">
      <c r="J13045" s="1"/>
    </row>
    <row r="13046" spans="10:10" x14ac:dyDescent="0.25">
      <c r="J13046" s="1"/>
    </row>
    <row r="13047" spans="10:10" x14ac:dyDescent="0.25">
      <c r="J13047" s="1"/>
    </row>
    <row r="13048" spans="10:10" x14ac:dyDescent="0.25">
      <c r="J13048" s="1"/>
    </row>
    <row r="13049" spans="10:10" x14ac:dyDescent="0.25">
      <c r="J13049" s="1"/>
    </row>
    <row r="13050" spans="10:10" x14ac:dyDescent="0.25">
      <c r="J13050" s="1"/>
    </row>
    <row r="13051" spans="10:10" x14ac:dyDescent="0.25">
      <c r="J13051" s="1"/>
    </row>
    <row r="13052" spans="10:10" x14ac:dyDescent="0.25">
      <c r="J13052" s="1"/>
    </row>
    <row r="13053" spans="10:10" x14ac:dyDescent="0.25">
      <c r="J13053" s="1"/>
    </row>
    <row r="13054" spans="10:10" x14ac:dyDescent="0.25">
      <c r="J13054" s="1"/>
    </row>
    <row r="13055" spans="10:10" x14ac:dyDescent="0.25">
      <c r="J13055" s="1"/>
    </row>
    <row r="13056" spans="10:10" x14ac:dyDescent="0.25">
      <c r="J13056" s="1"/>
    </row>
    <row r="13057" spans="10:10" x14ac:dyDescent="0.25">
      <c r="J13057" s="1"/>
    </row>
    <row r="13058" spans="10:10" x14ac:dyDescent="0.25">
      <c r="J13058" s="1"/>
    </row>
    <row r="13059" spans="10:10" x14ac:dyDescent="0.25">
      <c r="J13059" s="1"/>
    </row>
    <row r="13060" spans="10:10" x14ac:dyDescent="0.25">
      <c r="J13060" s="1"/>
    </row>
    <row r="13061" spans="10:10" x14ac:dyDescent="0.25">
      <c r="J13061" s="1"/>
    </row>
    <row r="13062" spans="10:10" x14ac:dyDescent="0.25">
      <c r="J13062" s="1"/>
    </row>
    <row r="13063" spans="10:10" x14ac:dyDescent="0.25">
      <c r="J13063" s="1"/>
    </row>
    <row r="13064" spans="10:10" x14ac:dyDescent="0.25">
      <c r="J13064" s="1"/>
    </row>
    <row r="13065" spans="10:10" x14ac:dyDescent="0.25">
      <c r="J13065" s="1"/>
    </row>
    <row r="13066" spans="10:10" x14ac:dyDescent="0.25">
      <c r="J13066" s="1"/>
    </row>
    <row r="13067" spans="10:10" x14ac:dyDescent="0.25">
      <c r="J13067" s="1"/>
    </row>
    <row r="13068" spans="10:10" x14ac:dyDescent="0.25">
      <c r="J13068" s="1"/>
    </row>
    <row r="13069" spans="10:10" x14ac:dyDescent="0.25">
      <c r="J13069" s="1"/>
    </row>
    <row r="13070" spans="10:10" x14ac:dyDescent="0.25">
      <c r="J13070" s="1"/>
    </row>
    <row r="13071" spans="10:10" x14ac:dyDescent="0.25">
      <c r="J13071" s="1"/>
    </row>
    <row r="13072" spans="10:10" x14ac:dyDescent="0.25">
      <c r="J13072" s="1"/>
    </row>
    <row r="13073" spans="10:10" x14ac:dyDescent="0.25">
      <c r="J13073" s="1"/>
    </row>
    <row r="13074" spans="10:10" x14ac:dyDescent="0.25">
      <c r="J13074" s="1"/>
    </row>
    <row r="13075" spans="10:10" x14ac:dyDescent="0.25">
      <c r="J13075" s="1"/>
    </row>
    <row r="13076" spans="10:10" x14ac:dyDescent="0.25">
      <c r="J13076" s="1"/>
    </row>
    <row r="13077" spans="10:10" x14ac:dyDescent="0.25">
      <c r="J13077" s="1"/>
    </row>
    <row r="13078" spans="10:10" x14ac:dyDescent="0.25">
      <c r="J13078" s="1"/>
    </row>
    <row r="13079" spans="10:10" x14ac:dyDescent="0.25">
      <c r="J13079" s="1"/>
    </row>
    <row r="13080" spans="10:10" x14ac:dyDescent="0.25">
      <c r="J13080" s="1"/>
    </row>
    <row r="13081" spans="10:10" x14ac:dyDescent="0.25">
      <c r="J13081" s="1"/>
    </row>
    <row r="13082" spans="10:10" x14ac:dyDescent="0.25">
      <c r="J13082" s="1"/>
    </row>
    <row r="13083" spans="10:10" x14ac:dyDescent="0.25">
      <c r="J13083" s="1"/>
    </row>
    <row r="13084" spans="10:10" x14ac:dyDescent="0.25">
      <c r="J13084" s="1"/>
    </row>
    <row r="13085" spans="10:10" x14ac:dyDescent="0.25">
      <c r="J13085" s="1"/>
    </row>
    <row r="13086" spans="10:10" x14ac:dyDescent="0.25">
      <c r="J13086" s="1"/>
    </row>
    <row r="13087" spans="10:10" x14ac:dyDescent="0.25">
      <c r="J13087" s="1"/>
    </row>
    <row r="13088" spans="10:10" x14ac:dyDescent="0.25">
      <c r="J13088" s="1"/>
    </row>
    <row r="13089" spans="10:10" x14ac:dyDescent="0.25">
      <c r="J13089" s="1"/>
    </row>
    <row r="13090" spans="10:10" x14ac:dyDescent="0.25">
      <c r="J13090" s="1"/>
    </row>
    <row r="13091" spans="10:10" x14ac:dyDescent="0.25">
      <c r="J13091" s="1"/>
    </row>
    <row r="13092" spans="10:10" x14ac:dyDescent="0.25">
      <c r="J13092" s="1"/>
    </row>
    <row r="13093" spans="10:10" x14ac:dyDescent="0.25">
      <c r="J13093" s="1"/>
    </row>
    <row r="13094" spans="10:10" x14ac:dyDescent="0.25">
      <c r="J13094" s="1"/>
    </row>
    <row r="13095" spans="10:10" x14ac:dyDescent="0.25">
      <c r="J13095" s="1"/>
    </row>
    <row r="13096" spans="10:10" x14ac:dyDescent="0.25">
      <c r="J13096" s="1"/>
    </row>
    <row r="13097" spans="10:10" x14ac:dyDescent="0.25">
      <c r="J13097" s="1"/>
    </row>
    <row r="13098" spans="10:10" x14ac:dyDescent="0.25">
      <c r="J13098" s="1"/>
    </row>
    <row r="13099" spans="10:10" x14ac:dyDescent="0.25">
      <c r="J13099" s="1"/>
    </row>
    <row r="13100" spans="10:10" x14ac:dyDescent="0.25">
      <c r="J13100" s="1"/>
    </row>
    <row r="13101" spans="10:10" x14ac:dyDescent="0.25">
      <c r="J13101" s="1"/>
    </row>
    <row r="13102" spans="10:10" x14ac:dyDescent="0.25">
      <c r="J13102" s="1"/>
    </row>
    <row r="13103" spans="10:10" x14ac:dyDescent="0.25">
      <c r="J13103" s="1"/>
    </row>
    <row r="13104" spans="10:10" x14ac:dyDescent="0.25">
      <c r="J13104" s="1"/>
    </row>
    <row r="13105" spans="10:10" x14ac:dyDescent="0.25">
      <c r="J13105" s="1"/>
    </row>
    <row r="13106" spans="10:10" x14ac:dyDescent="0.25">
      <c r="J13106" s="1"/>
    </row>
    <row r="13107" spans="10:10" x14ac:dyDescent="0.25">
      <c r="J13107" s="1"/>
    </row>
    <row r="13108" spans="10:10" x14ac:dyDescent="0.25">
      <c r="J13108" s="1"/>
    </row>
    <row r="13109" spans="10:10" x14ac:dyDescent="0.25">
      <c r="J13109" s="1"/>
    </row>
    <row r="13110" spans="10:10" x14ac:dyDescent="0.25">
      <c r="J13110" s="1"/>
    </row>
    <row r="13111" spans="10:10" x14ac:dyDescent="0.25">
      <c r="J13111" s="1"/>
    </row>
    <row r="13112" spans="10:10" x14ac:dyDescent="0.25">
      <c r="J13112" s="1"/>
    </row>
    <row r="13113" spans="10:10" x14ac:dyDescent="0.25">
      <c r="J13113" s="1"/>
    </row>
    <row r="13114" spans="10:10" x14ac:dyDescent="0.25">
      <c r="J13114" s="1"/>
    </row>
    <row r="13115" spans="10:10" x14ac:dyDescent="0.25">
      <c r="J13115" s="1"/>
    </row>
    <row r="13116" spans="10:10" x14ac:dyDescent="0.25">
      <c r="J13116" s="1"/>
    </row>
    <row r="13117" spans="10:10" x14ac:dyDescent="0.25">
      <c r="J13117" s="1"/>
    </row>
    <row r="13118" spans="10:10" x14ac:dyDescent="0.25">
      <c r="J13118" s="1"/>
    </row>
    <row r="13119" spans="10:10" x14ac:dyDescent="0.25">
      <c r="J13119" s="1"/>
    </row>
    <row r="13120" spans="10:10" x14ac:dyDescent="0.25">
      <c r="J13120" s="1"/>
    </row>
    <row r="13121" spans="10:10" x14ac:dyDescent="0.25">
      <c r="J13121" s="1"/>
    </row>
    <row r="13122" spans="10:10" x14ac:dyDescent="0.25">
      <c r="J13122" s="1"/>
    </row>
    <row r="13123" spans="10:10" x14ac:dyDescent="0.25">
      <c r="J13123" s="1"/>
    </row>
    <row r="13124" spans="10:10" x14ac:dyDescent="0.25">
      <c r="J13124" s="1"/>
    </row>
    <row r="13125" spans="10:10" x14ac:dyDescent="0.25">
      <c r="J13125" s="1"/>
    </row>
    <row r="13126" spans="10:10" x14ac:dyDescent="0.25">
      <c r="J13126" s="1"/>
    </row>
    <row r="13127" spans="10:10" x14ac:dyDescent="0.25">
      <c r="J13127" s="1"/>
    </row>
    <row r="13128" spans="10:10" x14ac:dyDescent="0.25">
      <c r="J13128" s="1"/>
    </row>
    <row r="13129" spans="10:10" x14ac:dyDescent="0.25">
      <c r="J13129" s="1"/>
    </row>
    <row r="13130" spans="10:10" x14ac:dyDescent="0.25">
      <c r="J13130" s="1"/>
    </row>
    <row r="13131" spans="10:10" x14ac:dyDescent="0.25">
      <c r="J13131" s="1"/>
    </row>
    <row r="13132" spans="10:10" x14ac:dyDescent="0.25">
      <c r="J13132" s="1"/>
    </row>
    <row r="13133" spans="10:10" x14ac:dyDescent="0.25">
      <c r="J13133" s="1"/>
    </row>
    <row r="13134" spans="10:10" x14ac:dyDescent="0.25">
      <c r="J13134" s="1"/>
    </row>
    <row r="13135" spans="10:10" x14ac:dyDescent="0.25">
      <c r="J13135" s="1"/>
    </row>
    <row r="13136" spans="10:10" x14ac:dyDescent="0.25">
      <c r="J13136" s="1"/>
    </row>
    <row r="13137" spans="10:10" x14ac:dyDescent="0.25">
      <c r="J13137" s="1"/>
    </row>
    <row r="13138" spans="10:10" x14ac:dyDescent="0.25">
      <c r="J13138" s="1"/>
    </row>
    <row r="13139" spans="10:10" x14ac:dyDescent="0.25">
      <c r="J13139" s="1"/>
    </row>
    <row r="13140" spans="10:10" x14ac:dyDescent="0.25">
      <c r="J13140" s="1"/>
    </row>
    <row r="13141" spans="10:10" x14ac:dyDescent="0.25">
      <c r="J13141" s="1"/>
    </row>
    <row r="13142" spans="10:10" x14ac:dyDescent="0.25">
      <c r="J13142" s="1"/>
    </row>
    <row r="13143" spans="10:10" x14ac:dyDescent="0.25">
      <c r="J13143" s="1"/>
    </row>
    <row r="13144" spans="10:10" x14ac:dyDescent="0.25">
      <c r="J13144" s="1"/>
    </row>
    <row r="13145" spans="10:10" x14ac:dyDescent="0.25">
      <c r="J13145" s="1"/>
    </row>
    <row r="13146" spans="10:10" x14ac:dyDescent="0.25">
      <c r="J13146" s="1"/>
    </row>
    <row r="13147" spans="10:10" x14ac:dyDescent="0.25">
      <c r="J13147" s="1"/>
    </row>
    <row r="13148" spans="10:10" x14ac:dyDescent="0.25">
      <c r="J13148" s="1"/>
    </row>
    <row r="13149" spans="10:10" x14ac:dyDescent="0.25">
      <c r="J13149" s="1"/>
    </row>
    <row r="13150" spans="10:10" x14ac:dyDescent="0.25">
      <c r="J13150" s="1"/>
    </row>
    <row r="13151" spans="10:10" x14ac:dyDescent="0.25">
      <c r="J13151" s="1"/>
    </row>
    <row r="13152" spans="10:10" x14ac:dyDescent="0.25">
      <c r="J13152" s="1"/>
    </row>
    <row r="13153" spans="10:10" x14ac:dyDescent="0.25">
      <c r="J13153" s="1"/>
    </row>
    <row r="13154" spans="10:10" x14ac:dyDescent="0.25">
      <c r="J13154" s="1"/>
    </row>
    <row r="13155" spans="10:10" x14ac:dyDescent="0.25">
      <c r="J13155" s="1"/>
    </row>
    <row r="13156" spans="10:10" x14ac:dyDescent="0.25">
      <c r="J13156" s="1"/>
    </row>
    <row r="13157" spans="10:10" x14ac:dyDescent="0.25">
      <c r="J13157" s="1"/>
    </row>
    <row r="13158" spans="10:10" x14ac:dyDescent="0.25">
      <c r="J13158" s="1"/>
    </row>
    <row r="13159" spans="10:10" x14ac:dyDescent="0.25">
      <c r="J13159" s="1"/>
    </row>
    <row r="13160" spans="10:10" x14ac:dyDescent="0.25">
      <c r="J13160" s="1"/>
    </row>
    <row r="13161" spans="10:10" x14ac:dyDescent="0.25">
      <c r="J13161" s="1"/>
    </row>
    <row r="13162" spans="10:10" x14ac:dyDescent="0.25">
      <c r="J13162" s="1"/>
    </row>
    <row r="13163" spans="10:10" x14ac:dyDescent="0.25">
      <c r="J13163" s="1"/>
    </row>
    <row r="13164" spans="10:10" x14ac:dyDescent="0.25">
      <c r="J13164" s="1"/>
    </row>
    <row r="13165" spans="10:10" x14ac:dyDescent="0.25">
      <c r="J13165" s="1"/>
    </row>
    <row r="13166" spans="10:10" x14ac:dyDescent="0.25">
      <c r="J13166" s="1"/>
    </row>
    <row r="13167" spans="10:10" x14ac:dyDescent="0.25">
      <c r="J13167" s="1"/>
    </row>
    <row r="13168" spans="10:10" x14ac:dyDescent="0.25">
      <c r="J13168" s="1"/>
    </row>
    <row r="13169" spans="10:10" x14ac:dyDescent="0.25">
      <c r="J13169" s="1"/>
    </row>
    <row r="13170" spans="10:10" x14ac:dyDescent="0.25">
      <c r="J13170" s="1"/>
    </row>
    <row r="13171" spans="10:10" x14ac:dyDescent="0.25">
      <c r="J13171" s="1"/>
    </row>
    <row r="13172" spans="10:10" x14ac:dyDescent="0.25">
      <c r="J13172" s="1"/>
    </row>
    <row r="13173" spans="10:10" x14ac:dyDescent="0.25">
      <c r="J13173" s="1"/>
    </row>
    <row r="13174" spans="10:10" x14ac:dyDescent="0.25">
      <c r="J13174" s="1"/>
    </row>
    <row r="13175" spans="10:10" x14ac:dyDescent="0.25">
      <c r="J13175" s="1"/>
    </row>
    <row r="13176" spans="10:10" x14ac:dyDescent="0.25">
      <c r="J13176" s="1"/>
    </row>
    <row r="13177" spans="10:10" x14ac:dyDescent="0.25">
      <c r="J13177" s="1"/>
    </row>
    <row r="13178" spans="10:10" x14ac:dyDescent="0.25">
      <c r="J13178" s="1"/>
    </row>
    <row r="13179" spans="10:10" x14ac:dyDescent="0.25">
      <c r="J13179" s="1"/>
    </row>
    <row r="13180" spans="10:10" x14ac:dyDescent="0.25">
      <c r="J13180" s="1"/>
    </row>
    <row r="13181" spans="10:10" x14ac:dyDescent="0.25">
      <c r="J13181" s="1"/>
    </row>
    <row r="13182" spans="10:10" x14ac:dyDescent="0.25">
      <c r="J13182" s="1"/>
    </row>
    <row r="13183" spans="10:10" x14ac:dyDescent="0.25">
      <c r="J13183" s="1"/>
    </row>
    <row r="13184" spans="10:10" x14ac:dyDescent="0.25">
      <c r="J13184" s="1"/>
    </row>
    <row r="13185" spans="10:10" x14ac:dyDescent="0.25">
      <c r="J13185" s="1"/>
    </row>
    <row r="13186" spans="10:10" x14ac:dyDescent="0.25">
      <c r="J13186" s="1"/>
    </row>
    <row r="13187" spans="10:10" x14ac:dyDescent="0.25">
      <c r="J13187" s="1"/>
    </row>
    <row r="13188" spans="10:10" x14ac:dyDescent="0.25">
      <c r="J13188" s="1"/>
    </row>
    <row r="13189" spans="10:10" x14ac:dyDescent="0.25">
      <c r="J13189" s="1"/>
    </row>
    <row r="13190" spans="10:10" x14ac:dyDescent="0.25">
      <c r="J13190" s="1"/>
    </row>
    <row r="13191" spans="10:10" x14ac:dyDescent="0.25">
      <c r="J13191" s="1"/>
    </row>
    <row r="13192" spans="10:10" x14ac:dyDescent="0.25">
      <c r="J13192" s="1"/>
    </row>
    <row r="13193" spans="10:10" x14ac:dyDescent="0.25">
      <c r="J13193" s="1"/>
    </row>
    <row r="13194" spans="10:10" x14ac:dyDescent="0.25">
      <c r="J13194" s="1"/>
    </row>
    <row r="13195" spans="10:10" x14ac:dyDescent="0.25">
      <c r="J13195" s="1"/>
    </row>
    <row r="13196" spans="10:10" x14ac:dyDescent="0.25">
      <c r="J13196" s="1"/>
    </row>
    <row r="13197" spans="10:10" x14ac:dyDescent="0.25">
      <c r="J13197" s="1"/>
    </row>
    <row r="13198" spans="10:10" x14ac:dyDescent="0.25">
      <c r="J13198" s="1"/>
    </row>
    <row r="13199" spans="10:10" x14ac:dyDescent="0.25">
      <c r="J13199" s="1"/>
    </row>
    <row r="13200" spans="10:10" x14ac:dyDescent="0.25">
      <c r="J13200" s="1"/>
    </row>
    <row r="13201" spans="10:10" x14ac:dyDescent="0.25">
      <c r="J13201" s="1"/>
    </row>
    <row r="13202" spans="10:10" x14ac:dyDescent="0.25">
      <c r="J13202" s="1"/>
    </row>
    <row r="13203" spans="10:10" x14ac:dyDescent="0.25">
      <c r="J13203" s="1"/>
    </row>
    <row r="13204" spans="10:10" x14ac:dyDescent="0.25">
      <c r="J13204" s="1"/>
    </row>
    <row r="13205" spans="10:10" x14ac:dyDescent="0.25">
      <c r="J13205" s="1"/>
    </row>
    <row r="13206" spans="10:10" x14ac:dyDescent="0.25">
      <c r="J13206" s="1"/>
    </row>
    <row r="13207" spans="10:10" x14ac:dyDescent="0.25">
      <c r="J13207" s="1"/>
    </row>
    <row r="13208" spans="10:10" x14ac:dyDescent="0.25">
      <c r="J13208" s="1"/>
    </row>
    <row r="13209" spans="10:10" x14ac:dyDescent="0.25">
      <c r="J13209" s="1"/>
    </row>
    <row r="13210" spans="10:10" x14ac:dyDescent="0.25">
      <c r="J13210" s="1"/>
    </row>
    <row r="13211" spans="10:10" x14ac:dyDescent="0.25">
      <c r="J13211" s="1"/>
    </row>
    <row r="13212" spans="10:10" x14ac:dyDescent="0.25">
      <c r="J13212" s="1"/>
    </row>
    <row r="13213" spans="10:10" x14ac:dyDescent="0.25">
      <c r="J13213" s="1"/>
    </row>
    <row r="13214" spans="10:10" x14ac:dyDescent="0.25">
      <c r="J13214" s="1"/>
    </row>
    <row r="13215" spans="10:10" x14ac:dyDescent="0.25">
      <c r="J13215" s="1"/>
    </row>
    <row r="13216" spans="10:10" x14ac:dyDescent="0.25">
      <c r="J13216" s="1"/>
    </row>
    <row r="13217" spans="10:10" x14ac:dyDescent="0.25">
      <c r="J13217" s="1"/>
    </row>
    <row r="13218" spans="10:10" x14ac:dyDescent="0.25">
      <c r="J13218" s="1"/>
    </row>
    <row r="13219" spans="10:10" x14ac:dyDescent="0.25">
      <c r="J13219" s="1"/>
    </row>
    <row r="13220" spans="10:10" x14ac:dyDescent="0.25">
      <c r="J13220" s="1"/>
    </row>
    <row r="13221" spans="10:10" x14ac:dyDescent="0.25">
      <c r="J13221" s="1"/>
    </row>
    <row r="13222" spans="10:10" x14ac:dyDescent="0.25">
      <c r="J13222" s="1"/>
    </row>
    <row r="13223" spans="10:10" x14ac:dyDescent="0.25">
      <c r="J13223" s="1"/>
    </row>
    <row r="13224" spans="10:10" x14ac:dyDescent="0.25">
      <c r="J13224" s="1"/>
    </row>
    <row r="13225" spans="10:10" x14ac:dyDescent="0.25">
      <c r="J13225" s="1"/>
    </row>
    <row r="13226" spans="10:10" x14ac:dyDescent="0.25">
      <c r="J13226" s="1"/>
    </row>
    <row r="13227" spans="10:10" x14ac:dyDescent="0.25">
      <c r="J13227" s="1"/>
    </row>
    <row r="13228" spans="10:10" x14ac:dyDescent="0.25">
      <c r="J13228" s="1"/>
    </row>
    <row r="13229" spans="10:10" x14ac:dyDescent="0.25">
      <c r="J13229" s="1"/>
    </row>
    <row r="13230" spans="10:10" x14ac:dyDescent="0.25">
      <c r="J13230" s="1"/>
    </row>
    <row r="13231" spans="10:10" x14ac:dyDescent="0.25">
      <c r="J13231" s="1"/>
    </row>
    <row r="13232" spans="10:10" x14ac:dyDescent="0.25">
      <c r="J13232" s="1"/>
    </row>
    <row r="13233" spans="10:10" x14ac:dyDescent="0.25">
      <c r="J13233" s="1"/>
    </row>
    <row r="13234" spans="10:10" x14ac:dyDescent="0.25">
      <c r="J13234" s="1"/>
    </row>
    <row r="13235" spans="10:10" x14ac:dyDescent="0.25">
      <c r="J13235" s="1"/>
    </row>
    <row r="13236" spans="10:10" x14ac:dyDescent="0.25">
      <c r="J13236" s="1"/>
    </row>
    <row r="13237" spans="10:10" x14ac:dyDescent="0.25">
      <c r="J13237" s="1"/>
    </row>
    <row r="13238" spans="10:10" x14ac:dyDescent="0.25">
      <c r="J13238" s="1"/>
    </row>
    <row r="13239" spans="10:10" x14ac:dyDescent="0.25">
      <c r="J13239" s="1"/>
    </row>
    <row r="13240" spans="10:10" x14ac:dyDescent="0.25">
      <c r="J13240" s="1"/>
    </row>
    <row r="13241" spans="10:10" x14ac:dyDescent="0.25">
      <c r="J13241" s="1"/>
    </row>
    <row r="13242" spans="10:10" x14ac:dyDescent="0.25">
      <c r="J13242" s="1"/>
    </row>
    <row r="13243" spans="10:10" x14ac:dyDescent="0.25">
      <c r="J13243" s="1"/>
    </row>
    <row r="13244" spans="10:10" x14ac:dyDescent="0.25">
      <c r="J13244" s="1"/>
    </row>
    <row r="13245" spans="10:10" x14ac:dyDescent="0.25">
      <c r="J13245" s="1"/>
    </row>
    <row r="13246" spans="10:10" x14ac:dyDescent="0.25">
      <c r="J13246" s="1"/>
    </row>
    <row r="13247" spans="10:10" x14ac:dyDescent="0.25">
      <c r="J13247" s="1"/>
    </row>
    <row r="13248" spans="10:10" x14ac:dyDescent="0.25">
      <c r="J13248" s="1"/>
    </row>
    <row r="13249" spans="10:10" x14ac:dyDescent="0.25">
      <c r="J13249" s="1"/>
    </row>
    <row r="13250" spans="10:10" x14ac:dyDescent="0.25">
      <c r="J13250" s="1"/>
    </row>
    <row r="13251" spans="10:10" x14ac:dyDescent="0.25">
      <c r="J13251" s="1"/>
    </row>
    <row r="13252" spans="10:10" x14ac:dyDescent="0.25">
      <c r="J13252" s="1"/>
    </row>
    <row r="13253" spans="10:10" x14ac:dyDescent="0.25">
      <c r="J13253" s="1"/>
    </row>
    <row r="13254" spans="10:10" x14ac:dyDescent="0.25">
      <c r="J13254" s="1"/>
    </row>
    <row r="13255" spans="10:10" x14ac:dyDescent="0.25">
      <c r="J13255" s="1"/>
    </row>
    <row r="13256" spans="10:10" x14ac:dyDescent="0.25">
      <c r="J13256" s="1"/>
    </row>
    <row r="13257" spans="10:10" x14ac:dyDescent="0.25">
      <c r="J13257" s="1"/>
    </row>
    <row r="13258" spans="10:10" x14ac:dyDescent="0.25">
      <c r="J13258" s="1"/>
    </row>
    <row r="13259" spans="10:10" x14ac:dyDescent="0.25">
      <c r="J13259" s="1"/>
    </row>
    <row r="13260" spans="10:10" x14ac:dyDescent="0.25">
      <c r="J13260" s="1"/>
    </row>
    <row r="13261" spans="10:10" x14ac:dyDescent="0.25">
      <c r="J13261" s="1"/>
    </row>
    <row r="13262" spans="10:10" x14ac:dyDescent="0.25">
      <c r="J13262" s="1"/>
    </row>
    <row r="13263" spans="10:10" x14ac:dyDescent="0.25">
      <c r="J13263" s="1"/>
    </row>
    <row r="13264" spans="10:10" x14ac:dyDescent="0.25">
      <c r="J13264" s="1"/>
    </row>
    <row r="13265" spans="10:10" x14ac:dyDescent="0.25">
      <c r="J13265" s="1"/>
    </row>
    <row r="13266" spans="10:10" x14ac:dyDescent="0.25">
      <c r="J13266" s="1"/>
    </row>
    <row r="13267" spans="10:10" x14ac:dyDescent="0.25">
      <c r="J13267" s="1"/>
    </row>
    <row r="13268" spans="10:10" x14ac:dyDescent="0.25">
      <c r="J13268" s="1"/>
    </row>
    <row r="13269" spans="10:10" x14ac:dyDescent="0.25">
      <c r="J13269" s="1"/>
    </row>
    <row r="13270" spans="10:10" x14ac:dyDescent="0.25">
      <c r="J13270" s="1"/>
    </row>
    <row r="13271" spans="10:10" x14ac:dyDescent="0.25">
      <c r="J13271" s="1"/>
    </row>
    <row r="13272" spans="10:10" x14ac:dyDescent="0.25">
      <c r="J13272" s="1"/>
    </row>
    <row r="13273" spans="10:10" x14ac:dyDescent="0.25">
      <c r="J13273" s="1"/>
    </row>
    <row r="13274" spans="10:10" x14ac:dyDescent="0.25">
      <c r="J13274" s="1"/>
    </row>
    <row r="13275" spans="10:10" x14ac:dyDescent="0.25">
      <c r="J13275" s="1"/>
    </row>
    <row r="13276" spans="10:10" x14ac:dyDescent="0.25">
      <c r="J13276" s="1"/>
    </row>
    <row r="13277" spans="10:10" x14ac:dyDescent="0.25">
      <c r="J13277" s="1"/>
    </row>
    <row r="13278" spans="10:10" x14ac:dyDescent="0.25">
      <c r="J13278" s="1"/>
    </row>
    <row r="13279" spans="10:10" x14ac:dyDescent="0.25">
      <c r="J13279" s="1"/>
    </row>
    <row r="13280" spans="10:10" x14ac:dyDescent="0.25">
      <c r="J13280" s="1"/>
    </row>
    <row r="13281" spans="10:10" x14ac:dyDescent="0.25">
      <c r="J13281" s="1"/>
    </row>
    <row r="13282" spans="10:10" x14ac:dyDescent="0.25">
      <c r="J13282" s="1"/>
    </row>
    <row r="13283" spans="10:10" x14ac:dyDescent="0.25">
      <c r="J13283" s="1"/>
    </row>
    <row r="13284" spans="10:10" x14ac:dyDescent="0.25">
      <c r="J13284" s="1"/>
    </row>
    <row r="13285" spans="10:10" x14ac:dyDescent="0.25">
      <c r="J13285" s="1"/>
    </row>
    <row r="13286" spans="10:10" x14ac:dyDescent="0.25">
      <c r="J13286" s="1"/>
    </row>
    <row r="13287" spans="10:10" x14ac:dyDescent="0.25">
      <c r="J13287" s="1"/>
    </row>
    <row r="13288" spans="10:10" x14ac:dyDescent="0.25">
      <c r="J13288" s="1"/>
    </row>
    <row r="13289" spans="10:10" x14ac:dyDescent="0.25">
      <c r="J13289" s="1"/>
    </row>
    <row r="13290" spans="10:10" x14ac:dyDescent="0.25">
      <c r="J13290" s="1"/>
    </row>
    <row r="13291" spans="10:10" x14ac:dyDescent="0.25">
      <c r="J13291" s="1"/>
    </row>
    <row r="13292" spans="10:10" x14ac:dyDescent="0.25">
      <c r="J13292" s="1"/>
    </row>
    <row r="13293" spans="10:10" x14ac:dyDescent="0.25">
      <c r="J13293" s="1"/>
    </row>
    <row r="13294" spans="10:10" x14ac:dyDescent="0.25">
      <c r="J13294" s="1"/>
    </row>
    <row r="13295" spans="10:10" x14ac:dyDescent="0.25">
      <c r="J13295" s="1"/>
    </row>
    <row r="13296" spans="10:10" x14ac:dyDescent="0.25">
      <c r="J13296" s="1"/>
    </row>
    <row r="13297" spans="10:10" x14ac:dyDescent="0.25">
      <c r="J13297" s="1"/>
    </row>
    <row r="13298" spans="10:10" x14ac:dyDescent="0.25">
      <c r="J13298" s="1"/>
    </row>
    <row r="13299" spans="10:10" x14ac:dyDescent="0.25">
      <c r="J13299" s="1"/>
    </row>
    <row r="13300" spans="10:10" x14ac:dyDescent="0.25">
      <c r="J13300" s="1"/>
    </row>
    <row r="13301" spans="10:10" x14ac:dyDescent="0.25">
      <c r="J13301" s="1"/>
    </row>
    <row r="13302" spans="10:10" x14ac:dyDescent="0.25">
      <c r="J13302" s="1"/>
    </row>
    <row r="13303" spans="10:10" x14ac:dyDescent="0.25">
      <c r="J13303" s="1"/>
    </row>
    <row r="13304" spans="10:10" x14ac:dyDescent="0.25">
      <c r="J13304" s="1"/>
    </row>
    <row r="13305" spans="10:10" x14ac:dyDescent="0.25">
      <c r="J13305" s="1"/>
    </row>
    <row r="13306" spans="10:10" x14ac:dyDescent="0.25">
      <c r="J13306" s="1"/>
    </row>
    <row r="13307" spans="10:10" x14ac:dyDescent="0.25">
      <c r="J13307" s="1"/>
    </row>
    <row r="13308" spans="10:10" x14ac:dyDescent="0.25">
      <c r="J13308" s="1"/>
    </row>
    <row r="13309" spans="10:10" x14ac:dyDescent="0.25">
      <c r="J13309" s="1"/>
    </row>
    <row r="13310" spans="10:10" x14ac:dyDescent="0.25">
      <c r="J13310" s="1"/>
    </row>
    <row r="13311" spans="10:10" x14ac:dyDescent="0.25">
      <c r="J13311" s="1"/>
    </row>
    <row r="13312" spans="10:10" x14ac:dyDescent="0.25">
      <c r="J13312" s="1"/>
    </row>
    <row r="13313" spans="10:10" x14ac:dyDescent="0.25">
      <c r="J13313" s="1"/>
    </row>
    <row r="13314" spans="10:10" x14ac:dyDescent="0.25">
      <c r="J13314" s="1"/>
    </row>
    <row r="13315" spans="10:10" x14ac:dyDescent="0.25">
      <c r="J13315" s="1"/>
    </row>
    <row r="13316" spans="10:10" x14ac:dyDescent="0.25">
      <c r="J13316" s="1"/>
    </row>
    <row r="13317" spans="10:10" x14ac:dyDescent="0.25">
      <c r="J13317" s="1"/>
    </row>
    <row r="13318" spans="10:10" x14ac:dyDescent="0.25">
      <c r="J13318" s="1"/>
    </row>
    <row r="13319" spans="10:10" x14ac:dyDescent="0.25">
      <c r="J13319" s="1"/>
    </row>
    <row r="13320" spans="10:10" x14ac:dyDescent="0.25">
      <c r="J13320" s="1"/>
    </row>
    <row r="13321" spans="10:10" x14ac:dyDescent="0.25">
      <c r="J13321" s="1"/>
    </row>
    <row r="13322" spans="10:10" x14ac:dyDescent="0.25">
      <c r="J13322" s="1"/>
    </row>
    <row r="13323" spans="10:10" x14ac:dyDescent="0.25">
      <c r="J13323" s="1"/>
    </row>
    <row r="13324" spans="10:10" x14ac:dyDescent="0.25">
      <c r="J13324" s="1"/>
    </row>
    <row r="13325" spans="10:10" x14ac:dyDescent="0.25">
      <c r="J13325" s="1"/>
    </row>
    <row r="13326" spans="10:10" x14ac:dyDescent="0.25">
      <c r="J13326" s="1"/>
    </row>
    <row r="13327" spans="10:10" x14ac:dyDescent="0.25">
      <c r="J13327" s="1"/>
    </row>
    <row r="13328" spans="10:10" x14ac:dyDescent="0.25">
      <c r="J13328" s="1"/>
    </row>
    <row r="13329" spans="10:10" x14ac:dyDescent="0.25">
      <c r="J13329" s="1"/>
    </row>
    <row r="13330" spans="10:10" x14ac:dyDescent="0.25">
      <c r="J13330" s="1"/>
    </row>
    <row r="13331" spans="10:10" x14ac:dyDescent="0.25">
      <c r="J13331" s="1"/>
    </row>
    <row r="13332" spans="10:10" x14ac:dyDescent="0.25">
      <c r="J13332" s="1"/>
    </row>
    <row r="13333" spans="10:10" x14ac:dyDescent="0.25">
      <c r="J13333" s="1"/>
    </row>
    <row r="13334" spans="10:10" x14ac:dyDescent="0.25">
      <c r="J13334" s="1"/>
    </row>
    <row r="13335" spans="10:10" x14ac:dyDescent="0.25">
      <c r="J13335" s="1"/>
    </row>
    <row r="13336" spans="10:10" x14ac:dyDescent="0.25">
      <c r="J13336" s="1"/>
    </row>
    <row r="13337" spans="10:10" x14ac:dyDescent="0.25">
      <c r="J13337" s="1"/>
    </row>
    <row r="13338" spans="10:10" x14ac:dyDescent="0.25">
      <c r="J13338" s="1"/>
    </row>
    <row r="13339" spans="10:10" x14ac:dyDescent="0.25">
      <c r="J13339" s="1"/>
    </row>
    <row r="13340" spans="10:10" x14ac:dyDescent="0.25">
      <c r="J13340" s="1"/>
    </row>
    <row r="13341" spans="10:10" x14ac:dyDescent="0.25">
      <c r="J13341" s="1"/>
    </row>
    <row r="13342" spans="10:10" x14ac:dyDescent="0.25">
      <c r="J13342" s="1"/>
    </row>
    <row r="13343" spans="10:10" x14ac:dyDescent="0.25">
      <c r="J13343" s="1"/>
    </row>
    <row r="13344" spans="10:10" x14ac:dyDescent="0.25">
      <c r="J13344" s="1"/>
    </row>
    <row r="13345" spans="10:10" x14ac:dyDescent="0.25">
      <c r="J13345" s="1"/>
    </row>
    <row r="13346" spans="10:10" x14ac:dyDescent="0.25">
      <c r="J13346" s="1"/>
    </row>
    <row r="13347" spans="10:10" x14ac:dyDescent="0.25">
      <c r="J13347" s="1"/>
    </row>
    <row r="13348" spans="10:10" x14ac:dyDescent="0.25">
      <c r="J13348" s="1"/>
    </row>
    <row r="13349" spans="10:10" x14ac:dyDescent="0.25">
      <c r="J13349" s="1"/>
    </row>
    <row r="13350" spans="10:10" x14ac:dyDescent="0.25">
      <c r="J13350" s="1"/>
    </row>
    <row r="13351" spans="10:10" x14ac:dyDescent="0.25">
      <c r="J13351" s="1"/>
    </row>
    <row r="13352" spans="10:10" x14ac:dyDescent="0.25">
      <c r="J13352" s="1"/>
    </row>
    <row r="13353" spans="10:10" x14ac:dyDescent="0.25">
      <c r="J13353" s="1"/>
    </row>
    <row r="13354" spans="10:10" x14ac:dyDescent="0.25">
      <c r="J13354" s="1"/>
    </row>
    <row r="13355" spans="10:10" x14ac:dyDescent="0.25">
      <c r="J13355" s="1"/>
    </row>
    <row r="13356" spans="10:10" x14ac:dyDescent="0.25">
      <c r="J13356" s="1"/>
    </row>
    <row r="13357" spans="10:10" x14ac:dyDescent="0.25">
      <c r="J13357" s="1"/>
    </row>
    <row r="13358" spans="10:10" x14ac:dyDescent="0.25">
      <c r="J13358" s="1"/>
    </row>
    <row r="13359" spans="10:10" x14ac:dyDescent="0.25">
      <c r="J13359" s="1"/>
    </row>
    <row r="13360" spans="10:10" x14ac:dyDescent="0.25">
      <c r="J13360" s="1"/>
    </row>
    <row r="13361" spans="10:10" x14ac:dyDescent="0.25">
      <c r="J13361" s="1"/>
    </row>
    <row r="13362" spans="10:10" x14ac:dyDescent="0.25">
      <c r="J13362" s="1"/>
    </row>
    <row r="13363" spans="10:10" x14ac:dyDescent="0.25">
      <c r="J13363" s="1"/>
    </row>
    <row r="13364" spans="10:10" x14ac:dyDescent="0.25">
      <c r="J13364" s="1"/>
    </row>
    <row r="13365" spans="10:10" x14ac:dyDescent="0.25">
      <c r="J13365" s="1"/>
    </row>
    <row r="13366" spans="10:10" x14ac:dyDescent="0.25">
      <c r="J13366" s="1"/>
    </row>
    <row r="13367" spans="10:10" x14ac:dyDescent="0.25">
      <c r="J13367" s="1"/>
    </row>
    <row r="13368" spans="10:10" x14ac:dyDescent="0.25">
      <c r="J13368" s="1"/>
    </row>
    <row r="13369" spans="10:10" x14ac:dyDescent="0.25">
      <c r="J13369" s="1"/>
    </row>
    <row r="13370" spans="10:10" x14ac:dyDescent="0.25">
      <c r="J13370" s="1"/>
    </row>
    <row r="13371" spans="10:10" x14ac:dyDescent="0.25">
      <c r="J13371" s="1"/>
    </row>
    <row r="13372" spans="10:10" x14ac:dyDescent="0.25">
      <c r="J13372" s="1"/>
    </row>
    <row r="13373" spans="10:10" x14ac:dyDescent="0.25">
      <c r="J13373" s="1"/>
    </row>
    <row r="13374" spans="10:10" x14ac:dyDescent="0.25">
      <c r="J13374" s="1"/>
    </row>
    <row r="13375" spans="10:10" x14ac:dyDescent="0.25">
      <c r="J13375" s="1"/>
    </row>
    <row r="13376" spans="10:10" x14ac:dyDescent="0.25">
      <c r="J13376" s="1"/>
    </row>
    <row r="13377" spans="10:10" x14ac:dyDescent="0.25">
      <c r="J13377" s="1"/>
    </row>
    <row r="13378" spans="10:10" x14ac:dyDescent="0.25">
      <c r="J13378" s="1"/>
    </row>
    <row r="13379" spans="10:10" x14ac:dyDescent="0.25">
      <c r="J13379" s="1"/>
    </row>
    <row r="13380" spans="10:10" x14ac:dyDescent="0.25">
      <c r="J13380" s="1"/>
    </row>
    <row r="13381" spans="10:10" x14ac:dyDescent="0.25">
      <c r="J13381" s="1"/>
    </row>
    <row r="13382" spans="10:10" x14ac:dyDescent="0.25">
      <c r="J13382" s="1"/>
    </row>
    <row r="13383" spans="10:10" x14ac:dyDescent="0.25">
      <c r="J13383" s="1"/>
    </row>
    <row r="13384" spans="10:10" x14ac:dyDescent="0.25">
      <c r="J13384" s="1"/>
    </row>
    <row r="13385" spans="10:10" x14ac:dyDescent="0.25">
      <c r="J13385" s="1"/>
    </row>
    <row r="13386" spans="10:10" x14ac:dyDescent="0.25">
      <c r="J13386" s="1"/>
    </row>
    <row r="13387" spans="10:10" x14ac:dyDescent="0.25">
      <c r="J13387" s="1"/>
    </row>
    <row r="13388" spans="10:10" x14ac:dyDescent="0.25">
      <c r="J13388" s="1"/>
    </row>
    <row r="13389" spans="10:10" x14ac:dyDescent="0.25">
      <c r="J13389" s="1"/>
    </row>
    <row r="13390" spans="10:10" x14ac:dyDescent="0.25">
      <c r="J13390" s="1"/>
    </row>
    <row r="13391" spans="10:10" x14ac:dyDescent="0.25">
      <c r="J13391" s="1"/>
    </row>
    <row r="13392" spans="10:10" x14ac:dyDescent="0.25">
      <c r="J13392" s="1"/>
    </row>
    <row r="13393" spans="10:10" x14ac:dyDescent="0.25">
      <c r="J13393" s="1"/>
    </row>
    <row r="13394" spans="10:10" x14ac:dyDescent="0.25">
      <c r="J13394" s="1"/>
    </row>
    <row r="13395" spans="10:10" x14ac:dyDescent="0.25">
      <c r="J13395" s="1"/>
    </row>
    <row r="13396" spans="10:10" x14ac:dyDescent="0.25">
      <c r="J13396" s="1"/>
    </row>
    <row r="13397" spans="10:10" x14ac:dyDescent="0.25">
      <c r="J13397" s="1"/>
    </row>
    <row r="13398" spans="10:10" x14ac:dyDescent="0.25">
      <c r="J13398" s="1"/>
    </row>
    <row r="13399" spans="10:10" x14ac:dyDescent="0.25">
      <c r="J13399" s="1"/>
    </row>
    <row r="13400" spans="10:10" x14ac:dyDescent="0.25">
      <c r="J13400" s="1"/>
    </row>
    <row r="13401" spans="10:10" x14ac:dyDescent="0.25">
      <c r="J13401" s="1"/>
    </row>
    <row r="13402" spans="10:10" x14ac:dyDescent="0.25">
      <c r="J13402" s="1"/>
    </row>
    <row r="13403" spans="10:10" x14ac:dyDescent="0.25">
      <c r="J13403" s="1"/>
    </row>
    <row r="13404" spans="10:10" x14ac:dyDescent="0.25">
      <c r="J13404" s="1"/>
    </row>
    <row r="13405" spans="10:10" x14ac:dyDescent="0.25">
      <c r="J13405" s="1"/>
    </row>
    <row r="13406" spans="10:10" x14ac:dyDescent="0.25">
      <c r="J13406" s="1"/>
    </row>
    <row r="13407" spans="10:10" x14ac:dyDescent="0.25">
      <c r="J13407" s="1"/>
    </row>
    <row r="13408" spans="10:10" x14ac:dyDescent="0.25">
      <c r="J13408" s="1"/>
    </row>
    <row r="13409" spans="10:10" x14ac:dyDescent="0.25">
      <c r="J13409" s="1"/>
    </row>
    <row r="13410" spans="10:10" x14ac:dyDescent="0.25">
      <c r="J13410" s="1"/>
    </row>
    <row r="13411" spans="10:10" x14ac:dyDescent="0.25">
      <c r="J13411" s="1"/>
    </row>
    <row r="13412" spans="10:10" x14ac:dyDescent="0.25">
      <c r="J13412" s="1"/>
    </row>
    <row r="13413" spans="10:10" x14ac:dyDescent="0.25">
      <c r="J13413" s="1"/>
    </row>
    <row r="13414" spans="10:10" x14ac:dyDescent="0.25">
      <c r="J13414" s="1"/>
    </row>
    <row r="13415" spans="10:10" x14ac:dyDescent="0.25">
      <c r="J13415" s="1"/>
    </row>
    <row r="13416" spans="10:10" x14ac:dyDescent="0.25">
      <c r="J13416" s="1"/>
    </row>
    <row r="13417" spans="10:10" x14ac:dyDescent="0.25">
      <c r="J13417" s="1"/>
    </row>
    <row r="13418" spans="10:10" x14ac:dyDescent="0.25">
      <c r="J13418" s="1"/>
    </row>
    <row r="13419" spans="10:10" x14ac:dyDescent="0.25">
      <c r="J13419" s="1"/>
    </row>
    <row r="13420" spans="10:10" x14ac:dyDescent="0.25">
      <c r="J13420" s="1"/>
    </row>
    <row r="13421" spans="10:10" x14ac:dyDescent="0.25">
      <c r="J13421" s="1"/>
    </row>
    <row r="13422" spans="10:10" x14ac:dyDescent="0.25">
      <c r="J13422" s="1"/>
    </row>
    <row r="13423" spans="10:10" x14ac:dyDescent="0.25">
      <c r="J13423" s="1"/>
    </row>
    <row r="13424" spans="10:10" x14ac:dyDescent="0.25">
      <c r="J13424" s="1"/>
    </row>
    <row r="13425" spans="10:10" x14ac:dyDescent="0.25">
      <c r="J13425" s="1"/>
    </row>
    <row r="13426" spans="10:10" x14ac:dyDescent="0.25">
      <c r="J13426" s="1"/>
    </row>
    <row r="13427" spans="10:10" x14ac:dyDescent="0.25">
      <c r="J13427" s="1"/>
    </row>
    <row r="13428" spans="10:10" x14ac:dyDescent="0.25">
      <c r="J13428" s="1"/>
    </row>
    <row r="13429" spans="10:10" x14ac:dyDescent="0.25">
      <c r="J13429" s="1"/>
    </row>
    <row r="13430" spans="10:10" x14ac:dyDescent="0.25">
      <c r="J13430" s="1"/>
    </row>
    <row r="13431" spans="10:10" x14ac:dyDescent="0.25">
      <c r="J13431" s="1"/>
    </row>
    <row r="13432" spans="10:10" x14ac:dyDescent="0.25">
      <c r="J13432" s="1"/>
    </row>
    <row r="13433" spans="10:10" x14ac:dyDescent="0.25">
      <c r="J13433" s="1"/>
    </row>
    <row r="13434" spans="10:10" x14ac:dyDescent="0.25">
      <c r="J13434" s="1"/>
    </row>
    <row r="13435" spans="10:10" x14ac:dyDescent="0.25">
      <c r="J13435" s="1"/>
    </row>
    <row r="13436" spans="10:10" x14ac:dyDescent="0.25">
      <c r="J13436" s="1"/>
    </row>
    <row r="13437" spans="10:10" x14ac:dyDescent="0.25">
      <c r="J13437" s="1"/>
    </row>
    <row r="13438" spans="10:10" x14ac:dyDescent="0.25">
      <c r="J13438" s="1"/>
    </row>
    <row r="13439" spans="10:10" x14ac:dyDescent="0.25">
      <c r="J13439" s="1"/>
    </row>
    <row r="13440" spans="10:10" x14ac:dyDescent="0.25">
      <c r="J13440" s="1"/>
    </row>
    <row r="13441" spans="10:10" x14ac:dyDescent="0.25">
      <c r="J13441" s="1"/>
    </row>
    <row r="13442" spans="10:10" x14ac:dyDescent="0.25">
      <c r="J13442" s="1"/>
    </row>
    <row r="13443" spans="10:10" x14ac:dyDescent="0.25">
      <c r="J13443" s="1"/>
    </row>
    <row r="13444" spans="10:10" x14ac:dyDescent="0.25">
      <c r="J13444" s="1"/>
    </row>
    <row r="13445" spans="10:10" x14ac:dyDescent="0.25">
      <c r="J13445" s="1"/>
    </row>
    <row r="13446" spans="10:10" x14ac:dyDescent="0.25">
      <c r="J13446" s="1"/>
    </row>
    <row r="13447" spans="10:10" x14ac:dyDescent="0.25">
      <c r="J13447" s="1"/>
    </row>
    <row r="13448" spans="10:10" x14ac:dyDescent="0.25">
      <c r="J13448" s="1"/>
    </row>
    <row r="13449" spans="10:10" x14ac:dyDescent="0.25">
      <c r="J13449" s="1"/>
    </row>
    <row r="13450" spans="10:10" x14ac:dyDescent="0.25">
      <c r="J13450" s="1"/>
    </row>
    <row r="13451" spans="10:10" x14ac:dyDescent="0.25">
      <c r="J13451" s="1"/>
    </row>
    <row r="13452" spans="10:10" x14ac:dyDescent="0.25">
      <c r="J13452" s="1"/>
    </row>
    <row r="13453" spans="10:10" x14ac:dyDescent="0.25">
      <c r="J13453" s="1"/>
    </row>
    <row r="13454" spans="10:10" x14ac:dyDescent="0.25">
      <c r="J13454" s="1"/>
    </row>
    <row r="13455" spans="10:10" x14ac:dyDescent="0.25">
      <c r="J13455" s="1"/>
    </row>
    <row r="13456" spans="10:10" x14ac:dyDescent="0.25">
      <c r="J13456" s="1"/>
    </row>
    <row r="13457" spans="10:10" x14ac:dyDescent="0.25">
      <c r="J13457" s="1"/>
    </row>
    <row r="13458" spans="10:10" x14ac:dyDescent="0.25">
      <c r="J13458" s="1"/>
    </row>
    <row r="13459" spans="10:10" x14ac:dyDescent="0.25">
      <c r="J13459" s="1"/>
    </row>
    <row r="13460" spans="10:10" x14ac:dyDescent="0.25">
      <c r="J13460" s="1"/>
    </row>
    <row r="13461" spans="10:10" x14ac:dyDescent="0.25">
      <c r="J13461" s="1"/>
    </row>
    <row r="13462" spans="10:10" x14ac:dyDescent="0.25">
      <c r="J13462" s="1"/>
    </row>
    <row r="13463" spans="10:10" x14ac:dyDescent="0.25">
      <c r="J13463" s="1"/>
    </row>
    <row r="13464" spans="10:10" x14ac:dyDescent="0.25">
      <c r="J13464" s="1"/>
    </row>
    <row r="13465" spans="10:10" x14ac:dyDescent="0.25">
      <c r="J13465" s="1"/>
    </row>
    <row r="13466" spans="10:10" x14ac:dyDescent="0.25">
      <c r="J13466" s="1"/>
    </row>
    <row r="13467" spans="10:10" x14ac:dyDescent="0.25">
      <c r="J13467" s="1"/>
    </row>
    <row r="13468" spans="10:10" x14ac:dyDescent="0.25">
      <c r="J13468" s="1"/>
    </row>
    <row r="13469" spans="10:10" x14ac:dyDescent="0.25">
      <c r="J13469" s="1"/>
    </row>
    <row r="13470" spans="10:10" x14ac:dyDescent="0.25">
      <c r="J13470" s="1"/>
    </row>
    <row r="13471" spans="10:10" x14ac:dyDescent="0.25">
      <c r="J13471" s="1"/>
    </row>
    <row r="13472" spans="10:10" x14ac:dyDescent="0.25">
      <c r="J13472" s="1"/>
    </row>
    <row r="13473" spans="10:10" x14ac:dyDescent="0.25">
      <c r="J13473" s="1"/>
    </row>
    <row r="13474" spans="10:10" x14ac:dyDescent="0.25">
      <c r="J13474" s="1"/>
    </row>
    <row r="13475" spans="10:10" x14ac:dyDescent="0.25">
      <c r="J13475" s="1"/>
    </row>
    <row r="13476" spans="10:10" x14ac:dyDescent="0.25">
      <c r="J13476" s="1"/>
    </row>
    <row r="13477" spans="10:10" x14ac:dyDescent="0.25">
      <c r="J13477" s="1"/>
    </row>
    <row r="13478" spans="10:10" x14ac:dyDescent="0.25">
      <c r="J13478" s="1"/>
    </row>
    <row r="13479" spans="10:10" x14ac:dyDescent="0.25">
      <c r="J13479" s="1"/>
    </row>
    <row r="13480" spans="10:10" x14ac:dyDescent="0.25">
      <c r="J13480" s="1"/>
    </row>
    <row r="13481" spans="10:10" x14ac:dyDescent="0.25">
      <c r="J13481" s="1"/>
    </row>
    <row r="13482" spans="10:10" x14ac:dyDescent="0.25">
      <c r="J13482" s="1"/>
    </row>
    <row r="13483" spans="10:10" x14ac:dyDescent="0.25">
      <c r="J13483" s="1"/>
    </row>
    <row r="13484" spans="10:10" x14ac:dyDescent="0.25">
      <c r="J13484" s="1"/>
    </row>
    <row r="13485" spans="10:10" x14ac:dyDescent="0.25">
      <c r="J13485" s="1"/>
    </row>
    <row r="13486" spans="10:10" x14ac:dyDescent="0.25">
      <c r="J13486" s="1"/>
    </row>
    <row r="13487" spans="10:10" x14ac:dyDescent="0.25">
      <c r="J13487" s="1"/>
    </row>
    <row r="13488" spans="10:10" x14ac:dyDescent="0.25">
      <c r="J13488" s="1"/>
    </row>
    <row r="13489" spans="10:10" x14ac:dyDescent="0.25">
      <c r="J13489" s="1"/>
    </row>
    <row r="13490" spans="10:10" x14ac:dyDescent="0.25">
      <c r="J13490" s="1"/>
    </row>
    <row r="13491" spans="10:10" x14ac:dyDescent="0.25">
      <c r="J13491" s="1"/>
    </row>
    <row r="13492" spans="10:10" x14ac:dyDescent="0.25">
      <c r="J13492" s="1"/>
    </row>
    <row r="13493" spans="10:10" x14ac:dyDescent="0.25">
      <c r="J13493" s="1"/>
    </row>
    <row r="13494" spans="10:10" x14ac:dyDescent="0.25">
      <c r="J13494" s="1"/>
    </row>
    <row r="13495" spans="10:10" x14ac:dyDescent="0.25">
      <c r="J13495" s="1"/>
    </row>
    <row r="13496" spans="10:10" x14ac:dyDescent="0.25">
      <c r="J13496" s="1"/>
    </row>
    <row r="13497" spans="10:10" x14ac:dyDescent="0.25">
      <c r="J13497" s="1"/>
    </row>
    <row r="13498" spans="10:10" x14ac:dyDescent="0.25">
      <c r="J13498" s="1"/>
    </row>
    <row r="13499" spans="10:10" x14ac:dyDescent="0.25">
      <c r="J13499" s="1"/>
    </row>
    <row r="13500" spans="10:10" x14ac:dyDescent="0.25">
      <c r="J13500" s="1"/>
    </row>
    <row r="13501" spans="10:10" x14ac:dyDescent="0.25">
      <c r="J13501" s="1"/>
    </row>
    <row r="13502" spans="10:10" x14ac:dyDescent="0.25">
      <c r="J13502" s="1"/>
    </row>
    <row r="13503" spans="10:10" x14ac:dyDescent="0.25">
      <c r="J13503" s="1"/>
    </row>
    <row r="13504" spans="10:10" x14ac:dyDescent="0.25">
      <c r="J13504" s="1"/>
    </row>
    <row r="13505" spans="10:10" x14ac:dyDescent="0.25">
      <c r="J13505" s="1"/>
    </row>
    <row r="13506" spans="10:10" x14ac:dyDescent="0.25">
      <c r="J13506" s="1"/>
    </row>
    <row r="13507" spans="10:10" x14ac:dyDescent="0.25">
      <c r="J13507" s="1"/>
    </row>
    <row r="13508" spans="10:10" x14ac:dyDescent="0.25">
      <c r="J13508" s="1"/>
    </row>
    <row r="13509" spans="10:10" x14ac:dyDescent="0.25">
      <c r="J13509" s="1"/>
    </row>
    <row r="13510" spans="10:10" x14ac:dyDescent="0.25">
      <c r="J13510" s="1"/>
    </row>
    <row r="13511" spans="10:10" x14ac:dyDescent="0.25">
      <c r="J13511" s="1"/>
    </row>
    <row r="13512" spans="10:10" x14ac:dyDescent="0.25">
      <c r="J13512" s="1"/>
    </row>
    <row r="13513" spans="10:10" x14ac:dyDescent="0.25">
      <c r="J13513" s="1"/>
    </row>
    <row r="13514" spans="10:10" x14ac:dyDescent="0.25">
      <c r="J13514" s="1"/>
    </row>
    <row r="13515" spans="10:10" x14ac:dyDescent="0.25">
      <c r="J13515" s="1"/>
    </row>
    <row r="13516" spans="10:10" x14ac:dyDescent="0.25">
      <c r="J13516" s="1"/>
    </row>
    <row r="13517" spans="10:10" x14ac:dyDescent="0.25">
      <c r="J13517" s="1"/>
    </row>
    <row r="13518" spans="10:10" x14ac:dyDescent="0.25">
      <c r="J13518" s="1"/>
    </row>
    <row r="13519" spans="10:10" x14ac:dyDescent="0.25">
      <c r="J13519" s="1"/>
    </row>
    <row r="13520" spans="10:10" x14ac:dyDescent="0.25">
      <c r="J13520" s="1"/>
    </row>
    <row r="13521" spans="10:10" x14ac:dyDescent="0.25">
      <c r="J13521" s="1"/>
    </row>
    <row r="13522" spans="10:10" x14ac:dyDescent="0.25">
      <c r="J13522" s="1"/>
    </row>
    <row r="13523" spans="10:10" x14ac:dyDescent="0.25">
      <c r="J13523" s="1"/>
    </row>
    <row r="13524" spans="10:10" x14ac:dyDescent="0.25">
      <c r="J13524" s="1"/>
    </row>
    <row r="13525" spans="10:10" x14ac:dyDescent="0.25">
      <c r="J13525" s="1"/>
    </row>
    <row r="13526" spans="10:10" x14ac:dyDescent="0.25">
      <c r="J13526" s="1"/>
    </row>
    <row r="13527" spans="10:10" x14ac:dyDescent="0.25">
      <c r="J13527" s="1"/>
    </row>
    <row r="13528" spans="10:10" x14ac:dyDescent="0.25">
      <c r="J13528" s="1"/>
    </row>
    <row r="13529" spans="10:10" x14ac:dyDescent="0.25">
      <c r="J13529" s="1"/>
    </row>
    <row r="13530" spans="10:10" x14ac:dyDescent="0.25">
      <c r="J13530" s="1"/>
    </row>
    <row r="13531" spans="10:10" x14ac:dyDescent="0.25">
      <c r="J13531" s="1"/>
    </row>
    <row r="13532" spans="10:10" x14ac:dyDescent="0.25">
      <c r="J13532" s="1"/>
    </row>
    <row r="13533" spans="10:10" x14ac:dyDescent="0.25">
      <c r="J13533" s="1"/>
    </row>
    <row r="13534" spans="10:10" x14ac:dyDescent="0.25">
      <c r="J13534" s="1"/>
    </row>
    <row r="13535" spans="10:10" x14ac:dyDescent="0.25">
      <c r="J13535" s="1"/>
    </row>
    <row r="13536" spans="10:10" x14ac:dyDescent="0.25">
      <c r="J13536" s="1"/>
    </row>
    <row r="13537" spans="10:10" x14ac:dyDescent="0.25">
      <c r="J13537" s="1"/>
    </row>
    <row r="13538" spans="10:10" x14ac:dyDescent="0.25">
      <c r="J13538" s="1"/>
    </row>
    <row r="13539" spans="10:10" x14ac:dyDescent="0.25">
      <c r="J13539" s="1"/>
    </row>
    <row r="13540" spans="10:10" x14ac:dyDescent="0.25">
      <c r="J13540" s="1"/>
    </row>
    <row r="13541" spans="10:10" x14ac:dyDescent="0.25">
      <c r="J13541" s="1"/>
    </row>
    <row r="13542" spans="10:10" x14ac:dyDescent="0.25">
      <c r="J13542" s="1"/>
    </row>
    <row r="13543" spans="10:10" x14ac:dyDescent="0.25">
      <c r="J13543" s="1"/>
    </row>
    <row r="13544" spans="10:10" x14ac:dyDescent="0.25">
      <c r="J13544" s="1"/>
    </row>
    <row r="13545" spans="10:10" x14ac:dyDescent="0.25">
      <c r="J13545" s="1"/>
    </row>
    <row r="13546" spans="10:10" x14ac:dyDescent="0.25">
      <c r="J13546" s="1"/>
    </row>
    <row r="13547" spans="10:10" x14ac:dyDescent="0.25">
      <c r="J13547" s="1"/>
    </row>
    <row r="13548" spans="10:10" x14ac:dyDescent="0.25">
      <c r="J13548" s="1"/>
    </row>
    <row r="13549" spans="10:10" x14ac:dyDescent="0.25">
      <c r="J13549" s="1"/>
    </row>
    <row r="13550" spans="10:10" x14ac:dyDescent="0.25">
      <c r="J13550" s="1"/>
    </row>
    <row r="13551" spans="10:10" x14ac:dyDescent="0.25">
      <c r="J13551" s="1"/>
    </row>
    <row r="13552" spans="10:10" x14ac:dyDescent="0.25">
      <c r="J13552" s="1"/>
    </row>
    <row r="13553" spans="10:10" x14ac:dyDescent="0.25">
      <c r="J13553" s="1"/>
    </row>
    <row r="13554" spans="10:10" x14ac:dyDescent="0.25">
      <c r="J13554" s="1"/>
    </row>
    <row r="13555" spans="10:10" x14ac:dyDescent="0.25">
      <c r="J13555" s="1"/>
    </row>
    <row r="13556" spans="10:10" x14ac:dyDescent="0.25">
      <c r="J13556" s="1"/>
    </row>
    <row r="13557" spans="10:10" x14ac:dyDescent="0.25">
      <c r="J13557" s="1"/>
    </row>
    <row r="13558" spans="10:10" x14ac:dyDescent="0.25">
      <c r="J13558" s="1"/>
    </row>
    <row r="13559" spans="10:10" x14ac:dyDescent="0.25">
      <c r="J13559" s="1"/>
    </row>
    <row r="13560" spans="10:10" x14ac:dyDescent="0.25">
      <c r="J13560" s="1"/>
    </row>
    <row r="13561" spans="10:10" x14ac:dyDescent="0.25">
      <c r="J13561" s="1"/>
    </row>
    <row r="13562" spans="10:10" x14ac:dyDescent="0.25">
      <c r="J13562" s="1"/>
    </row>
    <row r="13563" spans="10:10" x14ac:dyDescent="0.25">
      <c r="J13563" s="1"/>
    </row>
    <row r="13564" spans="10:10" x14ac:dyDescent="0.25">
      <c r="J13564" s="1"/>
    </row>
    <row r="13565" spans="10:10" x14ac:dyDescent="0.25">
      <c r="J13565" s="1"/>
    </row>
    <row r="13566" spans="10:10" x14ac:dyDescent="0.25">
      <c r="J13566" s="1"/>
    </row>
    <row r="13567" spans="10:10" x14ac:dyDescent="0.25">
      <c r="J13567" s="1"/>
    </row>
    <row r="13568" spans="10:10" x14ac:dyDescent="0.25">
      <c r="J13568" s="1"/>
    </row>
    <row r="13569" spans="10:10" x14ac:dyDescent="0.25">
      <c r="J13569" s="1"/>
    </row>
    <row r="13570" spans="10:10" x14ac:dyDescent="0.25">
      <c r="J13570" s="1"/>
    </row>
    <row r="13571" spans="10:10" x14ac:dyDescent="0.25">
      <c r="J13571" s="1"/>
    </row>
    <row r="13572" spans="10:10" x14ac:dyDescent="0.25">
      <c r="J13572" s="1"/>
    </row>
    <row r="13573" spans="10:10" x14ac:dyDescent="0.25">
      <c r="J13573" s="1"/>
    </row>
    <row r="13574" spans="10:10" x14ac:dyDescent="0.25">
      <c r="J13574" s="1"/>
    </row>
    <row r="13575" spans="10:10" x14ac:dyDescent="0.25">
      <c r="J13575" s="1"/>
    </row>
    <row r="13576" spans="10:10" x14ac:dyDescent="0.25">
      <c r="J13576" s="1"/>
    </row>
    <row r="13577" spans="10:10" x14ac:dyDescent="0.25">
      <c r="J13577" s="1"/>
    </row>
    <row r="13578" spans="10:10" x14ac:dyDescent="0.25">
      <c r="J13578" s="1"/>
    </row>
    <row r="13579" spans="10:10" x14ac:dyDescent="0.25">
      <c r="J13579" s="1"/>
    </row>
    <row r="13580" spans="10:10" x14ac:dyDescent="0.25">
      <c r="J13580" s="1"/>
    </row>
    <row r="13581" spans="10:10" x14ac:dyDescent="0.25">
      <c r="J13581" s="1"/>
    </row>
    <row r="13582" spans="10:10" x14ac:dyDescent="0.25">
      <c r="J13582" s="1"/>
    </row>
    <row r="13583" spans="10:10" x14ac:dyDescent="0.25">
      <c r="J13583" s="1"/>
    </row>
    <row r="13584" spans="10:10" x14ac:dyDescent="0.25">
      <c r="J13584" s="1"/>
    </row>
    <row r="13585" spans="10:10" x14ac:dyDescent="0.25">
      <c r="J13585" s="1"/>
    </row>
    <row r="13586" spans="10:10" x14ac:dyDescent="0.25">
      <c r="J13586" s="1"/>
    </row>
    <row r="13587" spans="10:10" x14ac:dyDescent="0.25">
      <c r="J13587" s="1"/>
    </row>
    <row r="13588" spans="10:10" x14ac:dyDescent="0.25">
      <c r="J13588" s="1"/>
    </row>
    <row r="13589" spans="10:10" x14ac:dyDescent="0.25">
      <c r="J13589" s="1"/>
    </row>
    <row r="13590" spans="10:10" x14ac:dyDescent="0.25">
      <c r="J13590" s="1"/>
    </row>
    <row r="13591" spans="10:10" x14ac:dyDescent="0.25">
      <c r="J13591" s="1"/>
    </row>
    <row r="13592" spans="10:10" x14ac:dyDescent="0.25">
      <c r="J13592" s="1"/>
    </row>
    <row r="13593" spans="10:10" x14ac:dyDescent="0.25">
      <c r="J13593" s="1"/>
    </row>
    <row r="13594" spans="10:10" x14ac:dyDescent="0.25">
      <c r="J13594" s="1"/>
    </row>
    <row r="13595" spans="10:10" x14ac:dyDescent="0.25">
      <c r="J13595" s="1"/>
    </row>
    <row r="13596" spans="10:10" x14ac:dyDescent="0.25">
      <c r="J13596" s="1"/>
    </row>
    <row r="13597" spans="10:10" x14ac:dyDescent="0.25">
      <c r="J13597" s="1"/>
    </row>
    <row r="13598" spans="10:10" x14ac:dyDescent="0.25">
      <c r="J13598" s="1"/>
    </row>
    <row r="13599" spans="10:10" x14ac:dyDescent="0.25">
      <c r="J13599" s="1"/>
    </row>
    <row r="13600" spans="10:10" x14ac:dyDescent="0.25">
      <c r="J13600" s="1"/>
    </row>
    <row r="13601" spans="10:10" x14ac:dyDescent="0.25">
      <c r="J13601" s="1"/>
    </row>
    <row r="13602" spans="10:10" x14ac:dyDescent="0.25">
      <c r="J13602" s="1"/>
    </row>
    <row r="13603" spans="10:10" x14ac:dyDescent="0.25">
      <c r="J13603" s="1"/>
    </row>
    <row r="13604" spans="10:10" x14ac:dyDescent="0.25">
      <c r="J13604" s="1"/>
    </row>
    <row r="13605" spans="10:10" x14ac:dyDescent="0.25">
      <c r="J13605" s="1"/>
    </row>
    <row r="13606" spans="10:10" x14ac:dyDescent="0.25">
      <c r="J13606" s="1"/>
    </row>
    <row r="13607" spans="10:10" x14ac:dyDescent="0.25">
      <c r="J13607" s="1"/>
    </row>
    <row r="13608" spans="10:10" x14ac:dyDescent="0.25">
      <c r="J13608" s="1"/>
    </row>
    <row r="13609" spans="10:10" x14ac:dyDescent="0.25">
      <c r="J13609" s="1"/>
    </row>
    <row r="13610" spans="10:10" x14ac:dyDescent="0.25">
      <c r="J13610" s="1"/>
    </row>
    <row r="13611" spans="10:10" x14ac:dyDescent="0.25">
      <c r="J13611" s="1"/>
    </row>
    <row r="13612" spans="10:10" x14ac:dyDescent="0.25">
      <c r="J13612" s="1"/>
    </row>
    <row r="13613" spans="10:10" x14ac:dyDescent="0.25">
      <c r="J13613" s="1"/>
    </row>
    <row r="13614" spans="10:10" x14ac:dyDescent="0.25">
      <c r="J13614" s="1"/>
    </row>
    <row r="13615" spans="10:10" x14ac:dyDescent="0.25">
      <c r="J13615" s="1"/>
    </row>
    <row r="13616" spans="10:10" x14ac:dyDescent="0.25">
      <c r="J13616" s="1"/>
    </row>
    <row r="13617" spans="10:10" x14ac:dyDescent="0.25">
      <c r="J13617" s="1"/>
    </row>
    <row r="13618" spans="10:10" x14ac:dyDescent="0.25">
      <c r="J13618" s="1"/>
    </row>
    <row r="13619" spans="10:10" x14ac:dyDescent="0.25">
      <c r="J13619" s="1"/>
    </row>
    <row r="13620" spans="10:10" x14ac:dyDescent="0.25">
      <c r="J13620" s="1"/>
    </row>
    <row r="13621" spans="10:10" x14ac:dyDescent="0.25">
      <c r="J13621" s="1"/>
    </row>
    <row r="13622" spans="10:10" x14ac:dyDescent="0.25">
      <c r="J13622" s="1"/>
    </row>
    <row r="13623" spans="10:10" x14ac:dyDescent="0.25">
      <c r="J13623" s="1"/>
    </row>
    <row r="13624" spans="10:10" x14ac:dyDescent="0.25">
      <c r="J13624" s="1"/>
    </row>
    <row r="13625" spans="10:10" x14ac:dyDescent="0.25">
      <c r="J13625" s="1"/>
    </row>
    <row r="13626" spans="10:10" x14ac:dyDescent="0.25">
      <c r="J13626" s="1"/>
    </row>
    <row r="13627" spans="10:10" x14ac:dyDescent="0.25">
      <c r="J13627" s="1"/>
    </row>
    <row r="13628" spans="10:10" x14ac:dyDescent="0.25">
      <c r="J13628" s="1"/>
    </row>
    <row r="13629" spans="10:10" x14ac:dyDescent="0.25">
      <c r="J13629" s="1"/>
    </row>
    <row r="13630" spans="10:10" x14ac:dyDescent="0.25">
      <c r="J13630" s="1"/>
    </row>
    <row r="13631" spans="10:10" x14ac:dyDescent="0.25">
      <c r="J13631" s="1"/>
    </row>
    <row r="13632" spans="10:10" x14ac:dyDescent="0.25">
      <c r="J13632" s="1"/>
    </row>
    <row r="13633" spans="10:10" x14ac:dyDescent="0.25">
      <c r="J13633" s="1"/>
    </row>
    <row r="13634" spans="10:10" x14ac:dyDescent="0.25">
      <c r="J13634" s="1"/>
    </row>
    <row r="13635" spans="10:10" x14ac:dyDescent="0.25">
      <c r="J13635" s="1"/>
    </row>
    <row r="13636" spans="10:10" x14ac:dyDescent="0.25">
      <c r="J13636" s="1"/>
    </row>
    <row r="13637" spans="10:10" x14ac:dyDescent="0.25">
      <c r="J13637" s="1"/>
    </row>
    <row r="13638" spans="10:10" x14ac:dyDescent="0.25">
      <c r="J13638" s="1"/>
    </row>
    <row r="13639" spans="10:10" x14ac:dyDescent="0.25">
      <c r="J13639" s="1"/>
    </row>
    <row r="13640" spans="10:10" x14ac:dyDescent="0.25">
      <c r="J13640" s="1"/>
    </row>
    <row r="13641" spans="10:10" x14ac:dyDescent="0.25">
      <c r="J13641" s="1"/>
    </row>
    <row r="13642" spans="10:10" x14ac:dyDescent="0.25">
      <c r="J13642" s="1"/>
    </row>
    <row r="13643" spans="10:10" x14ac:dyDescent="0.25">
      <c r="J13643" s="1"/>
    </row>
    <row r="13644" spans="10:10" x14ac:dyDescent="0.25">
      <c r="J13644" s="1"/>
    </row>
    <row r="13645" spans="10:10" x14ac:dyDescent="0.25">
      <c r="J13645" s="1"/>
    </row>
    <row r="13646" spans="10:10" x14ac:dyDescent="0.25">
      <c r="J13646" s="1"/>
    </row>
    <row r="13647" spans="10:10" x14ac:dyDescent="0.25">
      <c r="J13647" s="1"/>
    </row>
    <row r="13648" spans="10:10" x14ac:dyDescent="0.25">
      <c r="J13648" s="1"/>
    </row>
    <row r="13649" spans="10:10" x14ac:dyDescent="0.25">
      <c r="J13649" s="1"/>
    </row>
    <row r="13650" spans="10:10" x14ac:dyDescent="0.25">
      <c r="J13650" s="1"/>
    </row>
    <row r="13651" spans="10:10" x14ac:dyDescent="0.25">
      <c r="J13651" s="1"/>
    </row>
    <row r="13652" spans="10:10" x14ac:dyDescent="0.25">
      <c r="J13652" s="1"/>
    </row>
    <row r="13653" spans="10:10" x14ac:dyDescent="0.25">
      <c r="J13653" s="1"/>
    </row>
    <row r="13654" spans="10:10" x14ac:dyDescent="0.25">
      <c r="J13654" s="1"/>
    </row>
    <row r="13655" spans="10:10" x14ac:dyDescent="0.25">
      <c r="J13655" s="1"/>
    </row>
    <row r="13656" spans="10:10" x14ac:dyDescent="0.25">
      <c r="J13656" s="1"/>
    </row>
    <row r="13657" spans="10:10" x14ac:dyDescent="0.25">
      <c r="J13657" s="1"/>
    </row>
    <row r="13658" spans="10:10" x14ac:dyDescent="0.25">
      <c r="J13658" s="1"/>
    </row>
    <row r="13659" spans="10:10" x14ac:dyDescent="0.25">
      <c r="J13659" s="1"/>
    </row>
    <row r="13660" spans="10:10" x14ac:dyDescent="0.25">
      <c r="J13660" s="1"/>
    </row>
    <row r="13661" spans="10:10" x14ac:dyDescent="0.25">
      <c r="J13661" s="1"/>
    </row>
    <row r="13662" spans="10:10" x14ac:dyDescent="0.25">
      <c r="J13662" s="1"/>
    </row>
    <row r="13663" spans="10:10" x14ac:dyDescent="0.25">
      <c r="J13663" s="1"/>
    </row>
    <row r="13664" spans="10:10" x14ac:dyDescent="0.25">
      <c r="J13664" s="1"/>
    </row>
    <row r="13665" spans="10:10" x14ac:dyDescent="0.25">
      <c r="J13665" s="1"/>
    </row>
    <row r="13666" spans="10:10" x14ac:dyDescent="0.25">
      <c r="J13666" s="1"/>
    </row>
    <row r="13667" spans="10:10" x14ac:dyDescent="0.25">
      <c r="J13667" s="1"/>
    </row>
    <row r="13668" spans="10:10" x14ac:dyDescent="0.25">
      <c r="J13668" s="1"/>
    </row>
    <row r="13669" spans="10:10" x14ac:dyDescent="0.25">
      <c r="J13669" s="1"/>
    </row>
    <row r="13670" spans="10:10" x14ac:dyDescent="0.25">
      <c r="J13670" s="1"/>
    </row>
    <row r="13671" spans="10:10" x14ac:dyDescent="0.25">
      <c r="J13671" s="1"/>
    </row>
    <row r="13672" spans="10:10" x14ac:dyDescent="0.25">
      <c r="J13672" s="1"/>
    </row>
    <row r="13673" spans="10:10" x14ac:dyDescent="0.25">
      <c r="J13673" s="1"/>
    </row>
    <row r="13674" spans="10:10" x14ac:dyDescent="0.25">
      <c r="J13674" s="1"/>
    </row>
    <row r="13675" spans="10:10" x14ac:dyDescent="0.25">
      <c r="J13675" s="1"/>
    </row>
    <row r="13676" spans="10:10" x14ac:dyDescent="0.25">
      <c r="J13676" s="1"/>
    </row>
    <row r="13677" spans="10:10" x14ac:dyDescent="0.25">
      <c r="J13677" s="1"/>
    </row>
    <row r="13678" spans="10:10" x14ac:dyDescent="0.25">
      <c r="J13678" s="1"/>
    </row>
    <row r="13679" spans="10:10" x14ac:dyDescent="0.25">
      <c r="J13679" s="1"/>
    </row>
    <row r="13680" spans="10:10" x14ac:dyDescent="0.25">
      <c r="J13680" s="1"/>
    </row>
    <row r="13681" spans="10:10" x14ac:dyDescent="0.25">
      <c r="J13681" s="1"/>
    </row>
    <row r="13682" spans="10:10" x14ac:dyDescent="0.25">
      <c r="J13682" s="1"/>
    </row>
    <row r="13683" spans="10:10" x14ac:dyDescent="0.25">
      <c r="J13683" s="1"/>
    </row>
    <row r="13684" spans="10:10" x14ac:dyDescent="0.25">
      <c r="J13684" s="1"/>
    </row>
    <row r="13685" spans="10:10" x14ac:dyDescent="0.25">
      <c r="J13685" s="1"/>
    </row>
    <row r="13686" spans="10:10" x14ac:dyDescent="0.25">
      <c r="J13686" s="1"/>
    </row>
    <row r="13687" spans="10:10" x14ac:dyDescent="0.25">
      <c r="J13687" s="1"/>
    </row>
    <row r="13688" spans="10:10" x14ac:dyDescent="0.25">
      <c r="J13688" s="1"/>
    </row>
    <row r="13689" spans="10:10" x14ac:dyDescent="0.25">
      <c r="J13689" s="1"/>
    </row>
    <row r="13690" spans="10:10" x14ac:dyDescent="0.25">
      <c r="J13690" s="1"/>
    </row>
    <row r="13691" spans="10:10" x14ac:dyDescent="0.25">
      <c r="J13691" s="1"/>
    </row>
    <row r="13692" spans="10:10" x14ac:dyDescent="0.25">
      <c r="J13692" s="1"/>
    </row>
    <row r="13693" spans="10:10" x14ac:dyDescent="0.25">
      <c r="J13693" s="1"/>
    </row>
    <row r="13694" spans="10:10" x14ac:dyDescent="0.25">
      <c r="J13694" s="1"/>
    </row>
    <row r="13695" spans="10:10" x14ac:dyDescent="0.25">
      <c r="J13695" s="1"/>
    </row>
    <row r="13696" spans="10:10" x14ac:dyDescent="0.25">
      <c r="J13696" s="1"/>
    </row>
    <row r="13697" spans="10:10" x14ac:dyDescent="0.25">
      <c r="J13697" s="1"/>
    </row>
    <row r="13698" spans="10:10" x14ac:dyDescent="0.25">
      <c r="J13698" s="1"/>
    </row>
    <row r="13699" spans="10:10" x14ac:dyDescent="0.25">
      <c r="J13699" s="1"/>
    </row>
    <row r="13700" spans="10:10" x14ac:dyDescent="0.25">
      <c r="J13700" s="1"/>
    </row>
    <row r="13701" spans="10:10" x14ac:dyDescent="0.25">
      <c r="J13701" s="1"/>
    </row>
    <row r="13702" spans="10:10" x14ac:dyDescent="0.25">
      <c r="J13702" s="1"/>
    </row>
    <row r="13703" spans="10:10" x14ac:dyDescent="0.25">
      <c r="J13703" s="1"/>
    </row>
    <row r="13704" spans="10:10" x14ac:dyDescent="0.25">
      <c r="J13704" s="1"/>
    </row>
    <row r="13705" spans="10:10" x14ac:dyDescent="0.25">
      <c r="J13705" s="1"/>
    </row>
    <row r="13706" spans="10:10" x14ac:dyDescent="0.25">
      <c r="J13706" s="1"/>
    </row>
    <row r="13707" spans="10:10" x14ac:dyDescent="0.25">
      <c r="J13707" s="1"/>
    </row>
    <row r="13708" spans="10:10" x14ac:dyDescent="0.25">
      <c r="J13708" s="1"/>
    </row>
    <row r="13709" spans="10:10" x14ac:dyDescent="0.25">
      <c r="J13709" s="1"/>
    </row>
    <row r="13710" spans="10:10" x14ac:dyDescent="0.25">
      <c r="J13710" s="1"/>
    </row>
    <row r="13711" spans="10:10" x14ac:dyDescent="0.25">
      <c r="J13711" s="1"/>
    </row>
    <row r="13712" spans="10:10" x14ac:dyDescent="0.25">
      <c r="J13712" s="1"/>
    </row>
    <row r="13713" spans="10:10" x14ac:dyDescent="0.25">
      <c r="J13713" s="1"/>
    </row>
    <row r="13714" spans="10:10" x14ac:dyDescent="0.25">
      <c r="J13714" s="1"/>
    </row>
    <row r="13715" spans="10:10" x14ac:dyDescent="0.25">
      <c r="J13715" s="1"/>
    </row>
    <row r="13716" spans="10:10" x14ac:dyDescent="0.25">
      <c r="J13716" s="1"/>
    </row>
    <row r="13717" spans="10:10" x14ac:dyDescent="0.25">
      <c r="J13717" s="1"/>
    </row>
    <row r="13718" spans="10:10" x14ac:dyDescent="0.25">
      <c r="J13718" s="1"/>
    </row>
    <row r="13719" spans="10:10" x14ac:dyDescent="0.25">
      <c r="J13719" s="1"/>
    </row>
    <row r="13720" spans="10:10" x14ac:dyDescent="0.25">
      <c r="J13720" s="1"/>
    </row>
    <row r="13721" spans="10:10" x14ac:dyDescent="0.25">
      <c r="J13721" s="1"/>
    </row>
    <row r="13722" spans="10:10" x14ac:dyDescent="0.25">
      <c r="J13722" s="1"/>
    </row>
    <row r="13723" spans="10:10" x14ac:dyDescent="0.25">
      <c r="J13723" s="1"/>
    </row>
    <row r="13724" spans="10:10" x14ac:dyDescent="0.25">
      <c r="J13724" s="1"/>
    </row>
    <row r="13725" spans="10:10" x14ac:dyDescent="0.25">
      <c r="J13725" s="1"/>
    </row>
    <row r="13726" spans="10:10" x14ac:dyDescent="0.25">
      <c r="J13726" s="1"/>
    </row>
    <row r="13727" spans="10:10" x14ac:dyDescent="0.25">
      <c r="J13727" s="1"/>
    </row>
    <row r="13728" spans="10:10" x14ac:dyDescent="0.25">
      <c r="J13728" s="1"/>
    </row>
    <row r="13729" spans="10:10" x14ac:dyDescent="0.25">
      <c r="J13729" s="1"/>
    </row>
    <row r="13730" spans="10:10" x14ac:dyDescent="0.25">
      <c r="J13730" s="1"/>
    </row>
    <row r="13731" spans="10:10" x14ac:dyDescent="0.25">
      <c r="J13731" s="1"/>
    </row>
    <row r="13732" spans="10:10" x14ac:dyDescent="0.25">
      <c r="J13732" s="1"/>
    </row>
    <row r="13733" spans="10:10" x14ac:dyDescent="0.25">
      <c r="J13733" s="1"/>
    </row>
    <row r="13734" spans="10:10" x14ac:dyDescent="0.25">
      <c r="J13734" s="1"/>
    </row>
    <row r="13735" spans="10:10" x14ac:dyDescent="0.25">
      <c r="J13735" s="1"/>
    </row>
    <row r="13736" spans="10:10" x14ac:dyDescent="0.25">
      <c r="J13736" s="1"/>
    </row>
    <row r="13737" spans="10:10" x14ac:dyDescent="0.25">
      <c r="J13737" s="1"/>
    </row>
    <row r="13738" spans="10:10" x14ac:dyDescent="0.25">
      <c r="J13738" s="1"/>
    </row>
    <row r="13739" spans="10:10" x14ac:dyDescent="0.25">
      <c r="J13739" s="1"/>
    </row>
    <row r="13740" spans="10:10" x14ac:dyDescent="0.25">
      <c r="J13740" s="1"/>
    </row>
    <row r="13741" spans="10:10" x14ac:dyDescent="0.25">
      <c r="J13741" s="1"/>
    </row>
    <row r="13742" spans="10:10" x14ac:dyDescent="0.25">
      <c r="J13742" s="1"/>
    </row>
    <row r="13743" spans="10:10" x14ac:dyDescent="0.25">
      <c r="J13743" s="1"/>
    </row>
    <row r="13744" spans="10:10" x14ac:dyDescent="0.25">
      <c r="J13744" s="1"/>
    </row>
    <row r="13745" spans="10:10" x14ac:dyDescent="0.25">
      <c r="J13745" s="1"/>
    </row>
    <row r="13746" spans="10:10" x14ac:dyDescent="0.25">
      <c r="J13746" s="1"/>
    </row>
    <row r="13747" spans="10:10" x14ac:dyDescent="0.25">
      <c r="J13747" s="1"/>
    </row>
    <row r="13748" spans="10:10" x14ac:dyDescent="0.25">
      <c r="J13748" s="1"/>
    </row>
    <row r="13749" spans="10:10" x14ac:dyDescent="0.25">
      <c r="J13749" s="1"/>
    </row>
    <row r="13750" spans="10:10" x14ac:dyDescent="0.25">
      <c r="J13750" s="1"/>
    </row>
    <row r="13751" spans="10:10" x14ac:dyDescent="0.25">
      <c r="J13751" s="1"/>
    </row>
    <row r="13752" spans="10:10" x14ac:dyDescent="0.25">
      <c r="J13752" s="1"/>
    </row>
    <row r="13753" spans="10:10" x14ac:dyDescent="0.25">
      <c r="J13753" s="1"/>
    </row>
    <row r="13754" spans="10:10" x14ac:dyDescent="0.25">
      <c r="J13754" s="1"/>
    </row>
    <row r="13755" spans="10:10" x14ac:dyDescent="0.25">
      <c r="J13755" s="1"/>
    </row>
    <row r="13756" spans="10:10" x14ac:dyDescent="0.25">
      <c r="J13756" s="1"/>
    </row>
    <row r="13757" spans="10:10" x14ac:dyDescent="0.25">
      <c r="J13757" s="1"/>
    </row>
    <row r="13758" spans="10:10" x14ac:dyDescent="0.25">
      <c r="J13758" s="1"/>
    </row>
    <row r="13759" spans="10:10" x14ac:dyDescent="0.25">
      <c r="J13759" s="1"/>
    </row>
    <row r="13760" spans="10:10" x14ac:dyDescent="0.25">
      <c r="J13760" s="1"/>
    </row>
    <row r="13761" spans="10:10" x14ac:dyDescent="0.25">
      <c r="J13761" s="1"/>
    </row>
    <row r="13762" spans="10:10" x14ac:dyDescent="0.25">
      <c r="J13762" s="1"/>
    </row>
    <row r="13763" spans="10:10" x14ac:dyDescent="0.25">
      <c r="J13763" s="1"/>
    </row>
    <row r="13764" spans="10:10" x14ac:dyDescent="0.25">
      <c r="J13764" s="1"/>
    </row>
    <row r="13765" spans="10:10" x14ac:dyDescent="0.25">
      <c r="J13765" s="1"/>
    </row>
    <row r="13766" spans="10:10" x14ac:dyDescent="0.25">
      <c r="J13766" s="1"/>
    </row>
    <row r="13767" spans="10:10" x14ac:dyDescent="0.25">
      <c r="J13767" s="1"/>
    </row>
    <row r="13768" spans="10:10" x14ac:dyDescent="0.25">
      <c r="J13768" s="1"/>
    </row>
    <row r="13769" spans="10:10" x14ac:dyDescent="0.25">
      <c r="J13769" s="1"/>
    </row>
    <row r="13770" spans="10:10" x14ac:dyDescent="0.25">
      <c r="J13770" s="1"/>
    </row>
    <row r="13771" spans="10:10" x14ac:dyDescent="0.25">
      <c r="J13771" s="1"/>
    </row>
    <row r="13772" spans="10:10" x14ac:dyDescent="0.25">
      <c r="J13772" s="1"/>
    </row>
    <row r="13773" spans="10:10" x14ac:dyDescent="0.25">
      <c r="J13773" s="1"/>
    </row>
    <row r="13774" spans="10:10" x14ac:dyDescent="0.25">
      <c r="J13774" s="1"/>
    </row>
    <row r="13775" spans="10:10" x14ac:dyDescent="0.25">
      <c r="J13775" s="1"/>
    </row>
    <row r="13776" spans="10:10" x14ac:dyDescent="0.25">
      <c r="J13776" s="1"/>
    </row>
    <row r="13777" spans="10:10" x14ac:dyDescent="0.25">
      <c r="J13777" s="1"/>
    </row>
    <row r="13778" spans="10:10" x14ac:dyDescent="0.25">
      <c r="J13778" s="1"/>
    </row>
    <row r="13779" spans="10:10" x14ac:dyDescent="0.25">
      <c r="J13779" s="1"/>
    </row>
    <row r="13780" spans="10:10" x14ac:dyDescent="0.25">
      <c r="J13780" s="1"/>
    </row>
    <row r="13781" spans="10:10" x14ac:dyDescent="0.25">
      <c r="J13781" s="1"/>
    </row>
    <row r="13782" spans="10:10" x14ac:dyDescent="0.25">
      <c r="J13782" s="1"/>
    </row>
    <row r="13783" spans="10:10" x14ac:dyDescent="0.25">
      <c r="J13783" s="1"/>
    </row>
    <row r="13784" spans="10:10" x14ac:dyDescent="0.25">
      <c r="J13784" s="1"/>
    </row>
    <row r="13785" spans="10:10" x14ac:dyDescent="0.25">
      <c r="J13785" s="1"/>
    </row>
    <row r="13786" spans="10:10" x14ac:dyDescent="0.25">
      <c r="J13786" s="1"/>
    </row>
    <row r="13787" spans="10:10" x14ac:dyDescent="0.25">
      <c r="J13787" s="1"/>
    </row>
    <row r="13788" spans="10:10" x14ac:dyDescent="0.25">
      <c r="J13788" s="1"/>
    </row>
    <row r="13789" spans="10:10" x14ac:dyDescent="0.25">
      <c r="J13789" s="1"/>
    </row>
    <row r="13790" spans="10:10" x14ac:dyDescent="0.25">
      <c r="J13790" s="1"/>
    </row>
    <row r="13791" spans="10:10" x14ac:dyDescent="0.25">
      <c r="J13791" s="1"/>
    </row>
    <row r="13792" spans="10:10" x14ac:dyDescent="0.25">
      <c r="J13792" s="1"/>
    </row>
    <row r="13793" spans="10:10" x14ac:dyDescent="0.25">
      <c r="J13793" s="1"/>
    </row>
    <row r="13794" spans="10:10" x14ac:dyDescent="0.25">
      <c r="J13794" s="1"/>
    </row>
    <row r="13795" spans="10:10" x14ac:dyDescent="0.25">
      <c r="J13795" s="1"/>
    </row>
    <row r="13796" spans="10:10" x14ac:dyDescent="0.25">
      <c r="J13796" s="1"/>
    </row>
    <row r="13797" spans="10:10" x14ac:dyDescent="0.25">
      <c r="J13797" s="1"/>
    </row>
    <row r="13798" spans="10:10" x14ac:dyDescent="0.25">
      <c r="J13798" s="1"/>
    </row>
    <row r="13799" spans="10:10" x14ac:dyDescent="0.25">
      <c r="J13799" s="1"/>
    </row>
    <row r="13800" spans="10:10" x14ac:dyDescent="0.25">
      <c r="J13800" s="1"/>
    </row>
    <row r="13801" spans="10:10" x14ac:dyDescent="0.25">
      <c r="J13801" s="1"/>
    </row>
    <row r="13802" spans="10:10" x14ac:dyDescent="0.25">
      <c r="J13802" s="1"/>
    </row>
    <row r="13803" spans="10:10" x14ac:dyDescent="0.25">
      <c r="J13803" s="1"/>
    </row>
    <row r="13804" spans="10:10" x14ac:dyDescent="0.25">
      <c r="J13804" s="1"/>
    </row>
    <row r="13805" spans="10:10" x14ac:dyDescent="0.25">
      <c r="J13805" s="1"/>
    </row>
    <row r="13806" spans="10:10" x14ac:dyDescent="0.25">
      <c r="J13806" s="1"/>
    </row>
    <row r="13807" spans="10:10" x14ac:dyDescent="0.25">
      <c r="J13807" s="1"/>
    </row>
    <row r="13808" spans="10:10" x14ac:dyDescent="0.25">
      <c r="J13808" s="1"/>
    </row>
    <row r="13809" spans="10:10" x14ac:dyDescent="0.25">
      <c r="J13809" s="1"/>
    </row>
    <row r="13810" spans="10:10" x14ac:dyDescent="0.25">
      <c r="J13810" s="1"/>
    </row>
    <row r="13811" spans="10:10" x14ac:dyDescent="0.25">
      <c r="J13811" s="1"/>
    </row>
    <row r="13812" spans="10:10" x14ac:dyDescent="0.25">
      <c r="J13812" s="1"/>
    </row>
    <row r="13813" spans="10:10" x14ac:dyDescent="0.25">
      <c r="J13813" s="1"/>
    </row>
    <row r="13814" spans="10:10" x14ac:dyDescent="0.25">
      <c r="J13814" s="1"/>
    </row>
    <row r="13815" spans="10:10" x14ac:dyDescent="0.25">
      <c r="J13815" s="1"/>
    </row>
    <row r="13816" spans="10:10" x14ac:dyDescent="0.25">
      <c r="J13816" s="1"/>
    </row>
    <row r="13817" spans="10:10" x14ac:dyDescent="0.25">
      <c r="J13817" s="1"/>
    </row>
    <row r="13818" spans="10:10" x14ac:dyDescent="0.25">
      <c r="J13818" s="1"/>
    </row>
    <row r="13819" spans="10:10" x14ac:dyDescent="0.25">
      <c r="J13819" s="1"/>
    </row>
    <row r="13820" spans="10:10" x14ac:dyDescent="0.25">
      <c r="J13820" s="1"/>
    </row>
    <row r="13821" spans="10:10" x14ac:dyDescent="0.25">
      <c r="J13821" s="1"/>
    </row>
    <row r="13822" spans="10:10" x14ac:dyDescent="0.25">
      <c r="J13822" s="1"/>
    </row>
    <row r="13823" spans="10:10" x14ac:dyDescent="0.25">
      <c r="J13823" s="1"/>
    </row>
    <row r="13824" spans="10:10" x14ac:dyDescent="0.25">
      <c r="J13824" s="1"/>
    </row>
    <row r="13825" spans="10:10" x14ac:dyDescent="0.25">
      <c r="J13825" s="1"/>
    </row>
    <row r="13826" spans="10:10" x14ac:dyDescent="0.25">
      <c r="J13826" s="1"/>
    </row>
    <row r="13827" spans="10:10" x14ac:dyDescent="0.25">
      <c r="J13827" s="1"/>
    </row>
    <row r="13828" spans="10:10" x14ac:dyDescent="0.25">
      <c r="J13828" s="1"/>
    </row>
    <row r="13829" spans="10:10" x14ac:dyDescent="0.25">
      <c r="J13829" s="1"/>
    </row>
    <row r="13830" spans="10:10" x14ac:dyDescent="0.25">
      <c r="J13830" s="1"/>
    </row>
    <row r="13831" spans="10:10" x14ac:dyDescent="0.25">
      <c r="J13831" s="1"/>
    </row>
    <row r="13832" spans="10:10" x14ac:dyDescent="0.25">
      <c r="J13832" s="1"/>
    </row>
    <row r="13833" spans="10:10" x14ac:dyDescent="0.25">
      <c r="J13833" s="1"/>
    </row>
    <row r="13834" spans="10:10" x14ac:dyDescent="0.25">
      <c r="J13834" s="1"/>
    </row>
    <row r="13835" spans="10:10" x14ac:dyDescent="0.25">
      <c r="J13835" s="1"/>
    </row>
    <row r="13836" spans="10:10" x14ac:dyDescent="0.25">
      <c r="J13836" s="1"/>
    </row>
    <row r="13837" spans="10:10" x14ac:dyDescent="0.25">
      <c r="J13837" s="1"/>
    </row>
    <row r="13838" spans="10:10" x14ac:dyDescent="0.25">
      <c r="J13838" s="1"/>
    </row>
    <row r="13839" spans="10:10" x14ac:dyDescent="0.25">
      <c r="J13839" s="1"/>
    </row>
    <row r="13840" spans="10:10" x14ac:dyDescent="0.25">
      <c r="J13840" s="1"/>
    </row>
    <row r="13841" spans="10:10" x14ac:dyDescent="0.25">
      <c r="J13841" s="1"/>
    </row>
    <row r="13842" spans="10:10" x14ac:dyDescent="0.25">
      <c r="J13842" s="1"/>
    </row>
    <row r="13843" spans="10:10" x14ac:dyDescent="0.25">
      <c r="J13843" s="1"/>
    </row>
    <row r="13844" spans="10:10" x14ac:dyDescent="0.25">
      <c r="J13844" s="1"/>
    </row>
    <row r="13845" spans="10:10" x14ac:dyDescent="0.25">
      <c r="J13845" s="1"/>
    </row>
    <row r="13846" spans="10:10" x14ac:dyDescent="0.25">
      <c r="J13846" s="1"/>
    </row>
    <row r="13847" spans="10:10" x14ac:dyDescent="0.25">
      <c r="J13847" s="1"/>
    </row>
    <row r="13848" spans="10:10" x14ac:dyDescent="0.25">
      <c r="J13848" s="1"/>
    </row>
    <row r="13849" spans="10:10" x14ac:dyDescent="0.25">
      <c r="J13849" s="1"/>
    </row>
    <row r="13850" spans="10:10" x14ac:dyDescent="0.25">
      <c r="J13850" s="1"/>
    </row>
    <row r="13851" spans="10:10" x14ac:dyDescent="0.25">
      <c r="J13851" s="1"/>
    </row>
    <row r="13852" spans="10:10" x14ac:dyDescent="0.25">
      <c r="J13852" s="1"/>
    </row>
    <row r="13853" spans="10:10" x14ac:dyDescent="0.25">
      <c r="J13853" s="1"/>
    </row>
    <row r="13854" spans="10:10" x14ac:dyDescent="0.25">
      <c r="J13854" s="1"/>
    </row>
    <row r="13855" spans="10:10" x14ac:dyDescent="0.25">
      <c r="J13855" s="1"/>
    </row>
    <row r="13856" spans="10:10" x14ac:dyDescent="0.25">
      <c r="J13856" s="1"/>
    </row>
    <row r="13857" spans="10:10" x14ac:dyDescent="0.25">
      <c r="J13857" s="1"/>
    </row>
    <row r="13858" spans="10:10" x14ac:dyDescent="0.25">
      <c r="J13858" s="1"/>
    </row>
    <row r="13859" spans="10:10" x14ac:dyDescent="0.25">
      <c r="J13859" s="1"/>
    </row>
    <row r="13860" spans="10:10" x14ac:dyDescent="0.25">
      <c r="J13860" s="1"/>
    </row>
    <row r="13861" spans="10:10" x14ac:dyDescent="0.25">
      <c r="J13861" s="1"/>
    </row>
    <row r="13862" spans="10:10" x14ac:dyDescent="0.25">
      <c r="J13862" s="1"/>
    </row>
    <row r="13863" spans="10:10" x14ac:dyDescent="0.25">
      <c r="J13863" s="1"/>
    </row>
    <row r="13864" spans="10:10" x14ac:dyDescent="0.25">
      <c r="J13864" s="1"/>
    </row>
    <row r="13865" spans="10:10" x14ac:dyDescent="0.25">
      <c r="J13865" s="1"/>
    </row>
    <row r="13866" spans="10:10" x14ac:dyDescent="0.25">
      <c r="J13866" s="1"/>
    </row>
    <row r="13867" spans="10:10" x14ac:dyDescent="0.25">
      <c r="J13867" s="1"/>
    </row>
    <row r="13868" spans="10:10" x14ac:dyDescent="0.25">
      <c r="J13868" s="1"/>
    </row>
    <row r="13869" spans="10:10" x14ac:dyDescent="0.25">
      <c r="J13869" s="1"/>
    </row>
    <row r="13870" spans="10:10" x14ac:dyDescent="0.25">
      <c r="J13870" s="1"/>
    </row>
    <row r="13871" spans="10:10" x14ac:dyDescent="0.25">
      <c r="J13871" s="1"/>
    </row>
    <row r="13872" spans="10:10" x14ac:dyDescent="0.25">
      <c r="J13872" s="1"/>
    </row>
    <row r="13873" spans="10:10" x14ac:dyDescent="0.25">
      <c r="J13873" s="1"/>
    </row>
    <row r="13874" spans="10:10" x14ac:dyDescent="0.25">
      <c r="J13874" s="1"/>
    </row>
    <row r="13875" spans="10:10" x14ac:dyDescent="0.25">
      <c r="J13875" s="1"/>
    </row>
    <row r="13876" spans="10:10" x14ac:dyDescent="0.25">
      <c r="J13876" s="1"/>
    </row>
    <row r="13877" spans="10:10" x14ac:dyDescent="0.25">
      <c r="J13877" s="1"/>
    </row>
    <row r="13878" spans="10:10" x14ac:dyDescent="0.25">
      <c r="J13878" s="1"/>
    </row>
    <row r="13879" spans="10:10" x14ac:dyDescent="0.25">
      <c r="J13879" s="1"/>
    </row>
    <row r="13880" spans="10:10" x14ac:dyDescent="0.25">
      <c r="J13880" s="1"/>
    </row>
    <row r="13881" spans="10:10" x14ac:dyDescent="0.25">
      <c r="J13881" s="1"/>
    </row>
    <row r="13882" spans="10:10" x14ac:dyDescent="0.25">
      <c r="J13882" s="1"/>
    </row>
    <row r="13883" spans="10:10" x14ac:dyDescent="0.25">
      <c r="J13883" s="1"/>
    </row>
    <row r="13884" spans="10:10" x14ac:dyDescent="0.25">
      <c r="J13884" s="1"/>
    </row>
    <row r="13885" spans="10:10" x14ac:dyDescent="0.25">
      <c r="J13885" s="1"/>
    </row>
    <row r="13886" spans="10:10" x14ac:dyDescent="0.25">
      <c r="J13886" s="1"/>
    </row>
    <row r="13887" spans="10:10" x14ac:dyDescent="0.25">
      <c r="J13887" s="1"/>
    </row>
    <row r="13888" spans="10:10" x14ac:dyDescent="0.25">
      <c r="J13888" s="1"/>
    </row>
    <row r="13889" spans="10:10" x14ac:dyDescent="0.25">
      <c r="J13889" s="1"/>
    </row>
    <row r="13890" spans="10:10" x14ac:dyDescent="0.25">
      <c r="J13890" s="1"/>
    </row>
    <row r="13891" spans="10:10" x14ac:dyDescent="0.25">
      <c r="J13891" s="1"/>
    </row>
    <row r="13892" spans="10:10" x14ac:dyDescent="0.25">
      <c r="J13892" s="1"/>
    </row>
    <row r="13893" spans="10:10" x14ac:dyDescent="0.25">
      <c r="J13893" s="1"/>
    </row>
    <row r="13894" spans="10:10" x14ac:dyDescent="0.25">
      <c r="J13894" s="1"/>
    </row>
    <row r="13895" spans="10:10" x14ac:dyDescent="0.25">
      <c r="J13895" s="1"/>
    </row>
    <row r="13896" spans="10:10" x14ac:dyDescent="0.25">
      <c r="J13896" s="1"/>
    </row>
    <row r="13897" spans="10:10" x14ac:dyDescent="0.25">
      <c r="J13897" s="1"/>
    </row>
    <row r="13898" spans="10:10" x14ac:dyDescent="0.25">
      <c r="J13898" s="1"/>
    </row>
    <row r="13899" spans="10:10" x14ac:dyDescent="0.25">
      <c r="J13899" s="1"/>
    </row>
    <row r="13900" spans="10:10" x14ac:dyDescent="0.25">
      <c r="J13900" s="1"/>
    </row>
    <row r="13901" spans="10:10" x14ac:dyDescent="0.25">
      <c r="J13901" s="1"/>
    </row>
    <row r="13902" spans="10:10" x14ac:dyDescent="0.25">
      <c r="J13902" s="1"/>
    </row>
    <row r="13903" spans="10:10" x14ac:dyDescent="0.25">
      <c r="J13903" s="1"/>
    </row>
    <row r="13904" spans="10:10" x14ac:dyDescent="0.25">
      <c r="J13904" s="1"/>
    </row>
    <row r="13905" spans="10:10" x14ac:dyDescent="0.25">
      <c r="J13905" s="1"/>
    </row>
    <row r="13906" spans="10:10" x14ac:dyDescent="0.25">
      <c r="J13906" s="1"/>
    </row>
    <row r="13907" spans="10:10" x14ac:dyDescent="0.25">
      <c r="J13907" s="1"/>
    </row>
    <row r="13908" spans="10:10" x14ac:dyDescent="0.25">
      <c r="J13908" s="1"/>
    </row>
    <row r="13909" spans="10:10" x14ac:dyDescent="0.25">
      <c r="J13909" s="1"/>
    </row>
    <row r="13910" spans="10:10" x14ac:dyDescent="0.25">
      <c r="J13910" s="1"/>
    </row>
    <row r="13911" spans="10:10" x14ac:dyDescent="0.25">
      <c r="J13911" s="1"/>
    </row>
    <row r="13912" spans="10:10" x14ac:dyDescent="0.25">
      <c r="J13912" s="1"/>
    </row>
    <row r="13913" spans="10:10" x14ac:dyDescent="0.25">
      <c r="J13913" s="1"/>
    </row>
    <row r="13914" spans="10:10" x14ac:dyDescent="0.25">
      <c r="J13914" s="1"/>
    </row>
    <row r="13915" spans="10:10" x14ac:dyDescent="0.25">
      <c r="J13915" s="1"/>
    </row>
    <row r="13916" spans="10:10" x14ac:dyDescent="0.25">
      <c r="J13916" s="1"/>
    </row>
    <row r="13917" spans="10:10" x14ac:dyDescent="0.25">
      <c r="J13917" s="1"/>
    </row>
    <row r="13918" spans="10:10" x14ac:dyDescent="0.25">
      <c r="J13918" s="1"/>
    </row>
    <row r="13919" spans="10:10" x14ac:dyDescent="0.25">
      <c r="J13919" s="1"/>
    </row>
    <row r="13920" spans="10:10" x14ac:dyDescent="0.25">
      <c r="J13920" s="1"/>
    </row>
    <row r="13921" spans="10:10" x14ac:dyDescent="0.25">
      <c r="J13921" s="1"/>
    </row>
    <row r="13922" spans="10:10" x14ac:dyDescent="0.25">
      <c r="J13922" s="1"/>
    </row>
    <row r="13923" spans="10:10" x14ac:dyDescent="0.25">
      <c r="J13923" s="1"/>
    </row>
    <row r="13924" spans="10:10" x14ac:dyDescent="0.25">
      <c r="J13924" s="1"/>
    </row>
    <row r="13925" spans="10:10" x14ac:dyDescent="0.25">
      <c r="J13925" s="1"/>
    </row>
    <row r="13926" spans="10:10" x14ac:dyDescent="0.25">
      <c r="J13926" s="1"/>
    </row>
    <row r="13927" spans="10:10" x14ac:dyDescent="0.25">
      <c r="J13927" s="1"/>
    </row>
    <row r="13928" spans="10:10" x14ac:dyDescent="0.25">
      <c r="J13928" s="1"/>
    </row>
    <row r="13929" spans="10:10" x14ac:dyDescent="0.25">
      <c r="J13929" s="1"/>
    </row>
    <row r="13930" spans="10:10" x14ac:dyDescent="0.25">
      <c r="J13930" s="1"/>
    </row>
    <row r="13931" spans="10:10" x14ac:dyDescent="0.25">
      <c r="J13931" s="1"/>
    </row>
    <row r="13932" spans="10:10" x14ac:dyDescent="0.25">
      <c r="J13932" s="1"/>
    </row>
    <row r="13933" spans="10:10" x14ac:dyDescent="0.25">
      <c r="J13933" s="1"/>
    </row>
    <row r="13934" spans="10:10" x14ac:dyDescent="0.25">
      <c r="J13934" s="1"/>
    </row>
    <row r="13935" spans="10:10" x14ac:dyDescent="0.25">
      <c r="J13935" s="1"/>
    </row>
    <row r="13936" spans="10:10" x14ac:dyDescent="0.25">
      <c r="J13936" s="1"/>
    </row>
    <row r="13937" spans="10:10" x14ac:dyDescent="0.25">
      <c r="J13937" s="1"/>
    </row>
    <row r="13938" spans="10:10" x14ac:dyDescent="0.25">
      <c r="J13938" s="1"/>
    </row>
    <row r="13939" spans="10:10" x14ac:dyDescent="0.25">
      <c r="J13939" s="1"/>
    </row>
    <row r="13940" spans="10:10" x14ac:dyDescent="0.25">
      <c r="J13940" s="1"/>
    </row>
    <row r="13941" spans="10:10" x14ac:dyDescent="0.25">
      <c r="J13941" s="1"/>
    </row>
    <row r="13942" spans="10:10" x14ac:dyDescent="0.25">
      <c r="J13942" s="1"/>
    </row>
    <row r="13943" spans="10:10" x14ac:dyDescent="0.25">
      <c r="J13943" s="1"/>
    </row>
    <row r="13944" spans="10:10" x14ac:dyDescent="0.25">
      <c r="J13944" s="1"/>
    </row>
    <row r="13945" spans="10:10" x14ac:dyDescent="0.25">
      <c r="J13945" s="1"/>
    </row>
    <row r="13946" spans="10:10" x14ac:dyDescent="0.25">
      <c r="J13946" s="1"/>
    </row>
    <row r="13947" spans="10:10" x14ac:dyDescent="0.25">
      <c r="J13947" s="1"/>
    </row>
    <row r="13948" spans="10:10" x14ac:dyDescent="0.25">
      <c r="J13948" s="1"/>
    </row>
    <row r="13949" spans="10:10" x14ac:dyDescent="0.25">
      <c r="J13949" s="1"/>
    </row>
    <row r="13950" spans="10:10" x14ac:dyDescent="0.25">
      <c r="J13950" s="1"/>
    </row>
    <row r="13951" spans="10:10" x14ac:dyDescent="0.25">
      <c r="J13951" s="1"/>
    </row>
    <row r="13952" spans="10:10" x14ac:dyDescent="0.25">
      <c r="J13952" s="1"/>
    </row>
    <row r="13953" spans="10:10" x14ac:dyDescent="0.25">
      <c r="J13953" s="1"/>
    </row>
    <row r="13954" spans="10:10" x14ac:dyDescent="0.25">
      <c r="J13954" s="1"/>
    </row>
    <row r="13955" spans="10:10" x14ac:dyDescent="0.25">
      <c r="J13955" s="1"/>
    </row>
    <row r="13956" spans="10:10" x14ac:dyDescent="0.25">
      <c r="J13956" s="1"/>
    </row>
    <row r="13957" spans="10:10" x14ac:dyDescent="0.25">
      <c r="J13957" s="1"/>
    </row>
    <row r="13958" spans="10:10" x14ac:dyDescent="0.25">
      <c r="J13958" s="1"/>
    </row>
    <row r="13959" spans="10:10" x14ac:dyDescent="0.25">
      <c r="J13959" s="1"/>
    </row>
    <row r="13960" spans="10:10" x14ac:dyDescent="0.25">
      <c r="J13960" s="1"/>
    </row>
    <row r="13961" spans="10:10" x14ac:dyDescent="0.25">
      <c r="J13961" s="1"/>
    </row>
    <row r="13962" spans="10:10" x14ac:dyDescent="0.25">
      <c r="J13962" s="1"/>
    </row>
    <row r="13963" spans="10:10" x14ac:dyDescent="0.25">
      <c r="J13963" s="1"/>
    </row>
    <row r="13964" spans="10:10" x14ac:dyDescent="0.25">
      <c r="J13964" s="1"/>
    </row>
    <row r="13965" spans="10:10" x14ac:dyDescent="0.25">
      <c r="J13965" s="1"/>
    </row>
    <row r="13966" spans="10:10" x14ac:dyDescent="0.25">
      <c r="J13966" s="1"/>
    </row>
    <row r="13967" spans="10:10" x14ac:dyDescent="0.25">
      <c r="J13967" s="1"/>
    </row>
    <row r="13968" spans="10:10" x14ac:dyDescent="0.25">
      <c r="J13968" s="1"/>
    </row>
    <row r="13969" spans="10:10" x14ac:dyDescent="0.25">
      <c r="J13969" s="1"/>
    </row>
    <row r="13970" spans="10:10" x14ac:dyDescent="0.25">
      <c r="J13970" s="1"/>
    </row>
    <row r="13971" spans="10:10" x14ac:dyDescent="0.25">
      <c r="J13971" s="1"/>
    </row>
    <row r="13972" spans="10:10" x14ac:dyDescent="0.25">
      <c r="J13972" s="1"/>
    </row>
    <row r="13973" spans="10:10" x14ac:dyDescent="0.25">
      <c r="J13973" s="1"/>
    </row>
    <row r="13974" spans="10:10" x14ac:dyDescent="0.25">
      <c r="J13974" s="1"/>
    </row>
    <row r="13975" spans="10:10" x14ac:dyDescent="0.25">
      <c r="J13975" s="1"/>
    </row>
    <row r="13976" spans="10:10" x14ac:dyDescent="0.25">
      <c r="J13976" s="1"/>
    </row>
    <row r="13977" spans="10:10" x14ac:dyDescent="0.25">
      <c r="J13977" s="1"/>
    </row>
    <row r="13978" spans="10:10" x14ac:dyDescent="0.25">
      <c r="J13978" s="1"/>
    </row>
    <row r="13979" spans="10:10" x14ac:dyDescent="0.25">
      <c r="J13979" s="1"/>
    </row>
    <row r="13980" spans="10:10" x14ac:dyDescent="0.25">
      <c r="J13980" s="1"/>
    </row>
    <row r="13981" spans="10:10" x14ac:dyDescent="0.25">
      <c r="J13981" s="1"/>
    </row>
    <row r="13982" spans="10:10" x14ac:dyDescent="0.25">
      <c r="J13982" s="1"/>
    </row>
    <row r="13983" spans="10:10" x14ac:dyDescent="0.25">
      <c r="J13983" s="1"/>
    </row>
    <row r="13984" spans="10:10" x14ac:dyDescent="0.25">
      <c r="J13984" s="1"/>
    </row>
    <row r="13985" spans="10:10" x14ac:dyDescent="0.25">
      <c r="J13985" s="1"/>
    </row>
    <row r="13986" spans="10:10" x14ac:dyDescent="0.25">
      <c r="J13986" s="1"/>
    </row>
    <row r="13987" spans="10:10" x14ac:dyDescent="0.25">
      <c r="J13987" s="1"/>
    </row>
    <row r="13988" spans="10:10" x14ac:dyDescent="0.25">
      <c r="J13988" s="1"/>
    </row>
    <row r="13989" spans="10:10" x14ac:dyDescent="0.25">
      <c r="J13989" s="1"/>
    </row>
    <row r="13990" spans="10:10" x14ac:dyDescent="0.25">
      <c r="J13990" s="1"/>
    </row>
    <row r="13991" spans="10:10" x14ac:dyDescent="0.25">
      <c r="J13991" s="1"/>
    </row>
    <row r="13992" spans="10:10" x14ac:dyDescent="0.25">
      <c r="J13992" s="1"/>
    </row>
    <row r="13993" spans="10:10" x14ac:dyDescent="0.25">
      <c r="J13993" s="1"/>
    </row>
    <row r="13994" spans="10:10" x14ac:dyDescent="0.25">
      <c r="J13994" s="1"/>
    </row>
    <row r="13995" spans="10:10" x14ac:dyDescent="0.25">
      <c r="J13995" s="1"/>
    </row>
    <row r="13996" spans="10:10" x14ac:dyDescent="0.25">
      <c r="J13996" s="1"/>
    </row>
    <row r="13997" spans="10:10" x14ac:dyDescent="0.25">
      <c r="J13997" s="1"/>
    </row>
    <row r="13998" spans="10:10" x14ac:dyDescent="0.25">
      <c r="J13998" s="1"/>
    </row>
    <row r="13999" spans="10:10" x14ac:dyDescent="0.25">
      <c r="J13999" s="1"/>
    </row>
    <row r="14000" spans="10:10" x14ac:dyDescent="0.25">
      <c r="J14000" s="1"/>
    </row>
    <row r="14001" spans="10:10" x14ac:dyDescent="0.25">
      <c r="J14001" s="1"/>
    </row>
    <row r="14002" spans="10:10" x14ac:dyDescent="0.25">
      <c r="J14002" s="1"/>
    </row>
    <row r="14003" spans="10:10" x14ac:dyDescent="0.25">
      <c r="J14003" s="1"/>
    </row>
    <row r="14004" spans="10:10" x14ac:dyDescent="0.25">
      <c r="J14004" s="1"/>
    </row>
    <row r="14005" spans="10:10" x14ac:dyDescent="0.25">
      <c r="J14005" s="1"/>
    </row>
    <row r="14006" spans="10:10" x14ac:dyDescent="0.25">
      <c r="J14006" s="1"/>
    </row>
    <row r="14007" spans="10:10" x14ac:dyDescent="0.25">
      <c r="J14007" s="1"/>
    </row>
    <row r="14008" spans="10:10" x14ac:dyDescent="0.25">
      <c r="J14008" s="1"/>
    </row>
    <row r="14009" spans="10:10" x14ac:dyDescent="0.25">
      <c r="J14009" s="1"/>
    </row>
    <row r="14010" spans="10:10" x14ac:dyDescent="0.25">
      <c r="J14010" s="1"/>
    </row>
    <row r="14011" spans="10:10" x14ac:dyDescent="0.25">
      <c r="J14011" s="1"/>
    </row>
    <row r="14012" spans="10:10" x14ac:dyDescent="0.25">
      <c r="J14012" s="1"/>
    </row>
    <row r="14013" spans="10:10" x14ac:dyDescent="0.25">
      <c r="J14013" s="1"/>
    </row>
    <row r="14014" spans="10:10" x14ac:dyDescent="0.25">
      <c r="J14014" s="1"/>
    </row>
    <row r="14015" spans="10:10" x14ac:dyDescent="0.25">
      <c r="J14015" s="1"/>
    </row>
    <row r="14016" spans="10:10" x14ac:dyDescent="0.25">
      <c r="J14016" s="1"/>
    </row>
    <row r="14017" spans="10:10" x14ac:dyDescent="0.25">
      <c r="J14017" s="1"/>
    </row>
    <row r="14018" spans="10:10" x14ac:dyDescent="0.25">
      <c r="J14018" s="1"/>
    </row>
    <row r="14019" spans="10:10" x14ac:dyDescent="0.25">
      <c r="J14019" s="1"/>
    </row>
    <row r="14020" spans="10:10" x14ac:dyDescent="0.25">
      <c r="J14020" s="1"/>
    </row>
    <row r="14021" spans="10:10" x14ac:dyDescent="0.25">
      <c r="J14021" s="1"/>
    </row>
    <row r="14022" spans="10:10" x14ac:dyDescent="0.25">
      <c r="J14022" s="1"/>
    </row>
    <row r="14023" spans="10:10" x14ac:dyDescent="0.25">
      <c r="J14023" s="1"/>
    </row>
    <row r="14024" spans="10:10" x14ac:dyDescent="0.25">
      <c r="J14024" s="1"/>
    </row>
    <row r="14025" spans="10:10" x14ac:dyDescent="0.25">
      <c r="J14025" s="1"/>
    </row>
    <row r="14026" spans="10:10" x14ac:dyDescent="0.25">
      <c r="J14026" s="1"/>
    </row>
    <row r="14027" spans="10:10" x14ac:dyDescent="0.25">
      <c r="J14027" s="1"/>
    </row>
    <row r="14028" spans="10:10" x14ac:dyDescent="0.25">
      <c r="J14028" s="1"/>
    </row>
    <row r="14029" spans="10:10" x14ac:dyDescent="0.25">
      <c r="J14029" s="1"/>
    </row>
    <row r="14030" spans="10:10" x14ac:dyDescent="0.25">
      <c r="J14030" s="1"/>
    </row>
    <row r="14031" spans="10:10" x14ac:dyDescent="0.25">
      <c r="J14031" s="1"/>
    </row>
    <row r="14032" spans="10:10" x14ac:dyDescent="0.25">
      <c r="J14032" s="1"/>
    </row>
    <row r="14033" spans="10:10" x14ac:dyDescent="0.25">
      <c r="J14033" s="1"/>
    </row>
    <row r="14034" spans="10:10" x14ac:dyDescent="0.25">
      <c r="J14034" s="1"/>
    </row>
    <row r="14035" spans="10:10" x14ac:dyDescent="0.25">
      <c r="J14035" s="1"/>
    </row>
    <row r="14036" spans="10:10" x14ac:dyDescent="0.25">
      <c r="J14036" s="1"/>
    </row>
    <row r="14037" spans="10:10" x14ac:dyDescent="0.25">
      <c r="J14037" s="1"/>
    </row>
    <row r="14038" spans="10:10" x14ac:dyDescent="0.25">
      <c r="J14038" s="1"/>
    </row>
    <row r="14039" spans="10:10" x14ac:dyDescent="0.25">
      <c r="J14039" s="1"/>
    </row>
    <row r="14040" spans="10:10" x14ac:dyDescent="0.25">
      <c r="J14040" s="1"/>
    </row>
    <row r="14041" spans="10:10" x14ac:dyDescent="0.25">
      <c r="J14041" s="1"/>
    </row>
    <row r="14042" spans="10:10" x14ac:dyDescent="0.25">
      <c r="J14042" s="1"/>
    </row>
    <row r="14043" spans="10:10" x14ac:dyDescent="0.25">
      <c r="J14043" s="1"/>
    </row>
    <row r="14044" spans="10:10" x14ac:dyDescent="0.25">
      <c r="J14044" s="1"/>
    </row>
    <row r="14045" spans="10:10" x14ac:dyDescent="0.25">
      <c r="J14045" s="1"/>
    </row>
    <row r="14046" spans="10:10" x14ac:dyDescent="0.25">
      <c r="J14046" s="1"/>
    </row>
    <row r="14047" spans="10:10" x14ac:dyDescent="0.25">
      <c r="J14047" s="1"/>
    </row>
    <row r="14048" spans="10:10" x14ac:dyDescent="0.25">
      <c r="J14048" s="1"/>
    </row>
    <row r="14049" spans="10:10" x14ac:dyDescent="0.25">
      <c r="J14049" s="1"/>
    </row>
    <row r="14050" spans="10:10" x14ac:dyDescent="0.25">
      <c r="J14050" s="1"/>
    </row>
    <row r="14051" spans="10:10" x14ac:dyDescent="0.25">
      <c r="J14051" s="1"/>
    </row>
    <row r="14052" spans="10:10" x14ac:dyDescent="0.25">
      <c r="J14052" s="1"/>
    </row>
    <row r="14053" spans="10:10" x14ac:dyDescent="0.25">
      <c r="J14053" s="1"/>
    </row>
    <row r="14054" spans="10:10" x14ac:dyDescent="0.25">
      <c r="J14054" s="1"/>
    </row>
    <row r="14055" spans="10:10" x14ac:dyDescent="0.25">
      <c r="J14055" s="1"/>
    </row>
    <row r="14056" spans="10:10" x14ac:dyDescent="0.25">
      <c r="J14056" s="1"/>
    </row>
    <row r="14057" spans="10:10" x14ac:dyDescent="0.25">
      <c r="J14057" s="1"/>
    </row>
    <row r="14058" spans="10:10" x14ac:dyDescent="0.25">
      <c r="J14058" s="1"/>
    </row>
    <row r="14059" spans="10:10" x14ac:dyDescent="0.25">
      <c r="J14059" s="1"/>
    </row>
    <row r="14060" spans="10:10" x14ac:dyDescent="0.25">
      <c r="J14060" s="1"/>
    </row>
    <row r="14061" spans="10:10" x14ac:dyDescent="0.25">
      <c r="J14061" s="1"/>
    </row>
    <row r="14062" spans="10:10" x14ac:dyDescent="0.25">
      <c r="J14062" s="1"/>
    </row>
    <row r="14063" spans="10:10" x14ac:dyDescent="0.25">
      <c r="J14063" s="1"/>
    </row>
    <row r="14064" spans="10:10" x14ac:dyDescent="0.25">
      <c r="J14064" s="1"/>
    </row>
    <row r="14065" spans="10:10" x14ac:dyDescent="0.25">
      <c r="J14065" s="1"/>
    </row>
    <row r="14066" spans="10:10" x14ac:dyDescent="0.25">
      <c r="J14066" s="1"/>
    </row>
    <row r="14067" spans="10:10" x14ac:dyDescent="0.25">
      <c r="J14067" s="1"/>
    </row>
    <row r="14068" spans="10:10" x14ac:dyDescent="0.25">
      <c r="J14068" s="1"/>
    </row>
    <row r="14069" spans="10:10" x14ac:dyDescent="0.25">
      <c r="J14069" s="1"/>
    </row>
    <row r="14070" spans="10:10" x14ac:dyDescent="0.25">
      <c r="J14070" s="1"/>
    </row>
    <row r="14071" spans="10:10" x14ac:dyDescent="0.25">
      <c r="J14071" s="1"/>
    </row>
    <row r="14072" spans="10:10" x14ac:dyDescent="0.25">
      <c r="J14072" s="1"/>
    </row>
    <row r="14073" spans="10:10" x14ac:dyDescent="0.25">
      <c r="J14073" s="1"/>
    </row>
    <row r="14074" spans="10:10" x14ac:dyDescent="0.25">
      <c r="J14074" s="1"/>
    </row>
    <row r="14075" spans="10:10" x14ac:dyDescent="0.25">
      <c r="J14075" s="1"/>
    </row>
    <row r="14076" spans="10:10" x14ac:dyDescent="0.25">
      <c r="J14076" s="1"/>
    </row>
    <row r="14077" spans="10:10" x14ac:dyDescent="0.25">
      <c r="J14077" s="1"/>
    </row>
    <row r="14078" spans="10:10" x14ac:dyDescent="0.25">
      <c r="J14078" s="1"/>
    </row>
    <row r="14079" spans="10:10" x14ac:dyDescent="0.25">
      <c r="J14079" s="1"/>
    </row>
    <row r="14080" spans="10:10" x14ac:dyDescent="0.25">
      <c r="J14080" s="1"/>
    </row>
    <row r="14081" spans="10:10" x14ac:dyDescent="0.25">
      <c r="J14081" s="1"/>
    </row>
    <row r="14082" spans="10:10" x14ac:dyDescent="0.25">
      <c r="J14082" s="1"/>
    </row>
    <row r="14083" spans="10:10" x14ac:dyDescent="0.25">
      <c r="J14083" s="1"/>
    </row>
    <row r="14084" spans="10:10" x14ac:dyDescent="0.25">
      <c r="J14084" s="1"/>
    </row>
    <row r="14085" spans="10:10" x14ac:dyDescent="0.25">
      <c r="J14085" s="1"/>
    </row>
    <row r="14086" spans="10:10" x14ac:dyDescent="0.25">
      <c r="J14086" s="1"/>
    </row>
    <row r="14087" spans="10:10" x14ac:dyDescent="0.25">
      <c r="J14087" s="1"/>
    </row>
    <row r="14088" spans="10:10" x14ac:dyDescent="0.25">
      <c r="J14088" s="1"/>
    </row>
    <row r="14089" spans="10:10" x14ac:dyDescent="0.25">
      <c r="J14089" s="1"/>
    </row>
    <row r="14090" spans="10:10" x14ac:dyDescent="0.25">
      <c r="J14090" s="1"/>
    </row>
    <row r="14091" spans="10:10" x14ac:dyDescent="0.25">
      <c r="J14091" s="1"/>
    </row>
    <row r="14092" spans="10:10" x14ac:dyDescent="0.25">
      <c r="J14092" s="1"/>
    </row>
    <row r="14093" spans="10:10" x14ac:dyDescent="0.25">
      <c r="J14093" s="1"/>
    </row>
    <row r="14094" spans="10:10" x14ac:dyDescent="0.25">
      <c r="J14094" s="1"/>
    </row>
    <row r="14095" spans="10:10" x14ac:dyDescent="0.25">
      <c r="J14095" s="1"/>
    </row>
    <row r="14096" spans="10:10" x14ac:dyDescent="0.25">
      <c r="J14096" s="1"/>
    </row>
    <row r="14097" spans="10:10" x14ac:dyDescent="0.25">
      <c r="J14097" s="1"/>
    </row>
    <row r="14098" spans="10:10" x14ac:dyDescent="0.25">
      <c r="J14098" s="1"/>
    </row>
    <row r="14099" spans="10:10" x14ac:dyDescent="0.25">
      <c r="J14099" s="1"/>
    </row>
    <row r="14100" spans="10:10" x14ac:dyDescent="0.25">
      <c r="J14100" s="1"/>
    </row>
    <row r="14101" spans="10:10" x14ac:dyDescent="0.25">
      <c r="J14101" s="1"/>
    </row>
    <row r="14102" spans="10:10" x14ac:dyDescent="0.25">
      <c r="J14102" s="1"/>
    </row>
    <row r="14103" spans="10:10" x14ac:dyDescent="0.25">
      <c r="J14103" s="1"/>
    </row>
    <row r="14104" spans="10:10" x14ac:dyDescent="0.25">
      <c r="J14104" s="1"/>
    </row>
    <row r="14105" spans="10:10" x14ac:dyDescent="0.25">
      <c r="J14105" s="1"/>
    </row>
    <row r="14106" spans="10:10" x14ac:dyDescent="0.25">
      <c r="J14106" s="1"/>
    </row>
    <row r="14107" spans="10:10" x14ac:dyDescent="0.25">
      <c r="J14107" s="1"/>
    </row>
    <row r="14108" spans="10:10" x14ac:dyDescent="0.25">
      <c r="J14108" s="1"/>
    </row>
    <row r="14109" spans="10:10" x14ac:dyDescent="0.25">
      <c r="J14109" s="1"/>
    </row>
    <row r="14110" spans="10:10" x14ac:dyDescent="0.25">
      <c r="J14110" s="1"/>
    </row>
    <row r="14111" spans="10:10" x14ac:dyDescent="0.25">
      <c r="J14111" s="1"/>
    </row>
    <row r="14112" spans="10:10" x14ac:dyDescent="0.25">
      <c r="J14112" s="1"/>
    </row>
    <row r="14113" spans="10:10" x14ac:dyDescent="0.25">
      <c r="J14113" s="1"/>
    </row>
    <row r="14114" spans="10:10" x14ac:dyDescent="0.25">
      <c r="J14114" s="1"/>
    </row>
    <row r="14115" spans="10:10" x14ac:dyDescent="0.25">
      <c r="J14115" s="1"/>
    </row>
    <row r="14116" spans="10:10" x14ac:dyDescent="0.25">
      <c r="J14116" s="1"/>
    </row>
    <row r="14117" spans="10:10" x14ac:dyDescent="0.25">
      <c r="J14117" s="1"/>
    </row>
    <row r="14118" spans="10:10" x14ac:dyDescent="0.25">
      <c r="J14118" s="1"/>
    </row>
    <row r="14119" spans="10:10" x14ac:dyDescent="0.25">
      <c r="J14119" s="1"/>
    </row>
    <row r="14120" spans="10:10" x14ac:dyDescent="0.25">
      <c r="J14120" s="1"/>
    </row>
    <row r="14121" spans="10:10" x14ac:dyDescent="0.25">
      <c r="J14121" s="1"/>
    </row>
    <row r="14122" spans="10:10" x14ac:dyDescent="0.25">
      <c r="J14122" s="1"/>
    </row>
    <row r="14123" spans="10:10" x14ac:dyDescent="0.25">
      <c r="J14123" s="1"/>
    </row>
    <row r="14124" spans="10:10" x14ac:dyDescent="0.25">
      <c r="J14124" s="1"/>
    </row>
    <row r="14125" spans="10:10" x14ac:dyDescent="0.25">
      <c r="J14125" s="1"/>
    </row>
    <row r="14126" spans="10:10" x14ac:dyDescent="0.25">
      <c r="J14126" s="1"/>
    </row>
    <row r="14127" spans="10:10" x14ac:dyDescent="0.25">
      <c r="J14127" s="1"/>
    </row>
    <row r="14128" spans="10:10" x14ac:dyDescent="0.25">
      <c r="J14128" s="1"/>
    </row>
    <row r="14129" spans="10:10" x14ac:dyDescent="0.25">
      <c r="J14129" s="1"/>
    </row>
    <row r="14130" spans="10:10" x14ac:dyDescent="0.25">
      <c r="J14130" s="1"/>
    </row>
    <row r="14131" spans="10:10" x14ac:dyDescent="0.25">
      <c r="J14131" s="1"/>
    </row>
    <row r="14132" spans="10:10" x14ac:dyDescent="0.25">
      <c r="J14132" s="1"/>
    </row>
    <row r="14133" spans="10:10" x14ac:dyDescent="0.25">
      <c r="J14133" s="1"/>
    </row>
    <row r="14134" spans="10:10" x14ac:dyDescent="0.25">
      <c r="J14134" s="1"/>
    </row>
    <row r="14135" spans="10:10" x14ac:dyDescent="0.25">
      <c r="J14135" s="1"/>
    </row>
    <row r="14136" spans="10:10" x14ac:dyDescent="0.25">
      <c r="J14136" s="1"/>
    </row>
    <row r="14137" spans="10:10" x14ac:dyDescent="0.25">
      <c r="J14137" s="1"/>
    </row>
    <row r="14138" spans="10:10" x14ac:dyDescent="0.25">
      <c r="J14138" s="1"/>
    </row>
    <row r="14139" spans="10:10" x14ac:dyDescent="0.25">
      <c r="J14139" s="1"/>
    </row>
    <row r="14140" spans="10:10" x14ac:dyDescent="0.25">
      <c r="J14140" s="1"/>
    </row>
    <row r="14141" spans="10:10" x14ac:dyDescent="0.25">
      <c r="J14141" s="1"/>
    </row>
    <row r="14142" spans="10:10" x14ac:dyDescent="0.25">
      <c r="J14142" s="1"/>
    </row>
    <row r="14143" spans="10:10" x14ac:dyDescent="0.25">
      <c r="J14143" s="1"/>
    </row>
    <row r="14144" spans="10:10" x14ac:dyDescent="0.25">
      <c r="J14144" s="1"/>
    </row>
    <row r="14145" spans="10:10" x14ac:dyDescent="0.25">
      <c r="J14145" s="1"/>
    </row>
    <row r="14146" spans="10:10" x14ac:dyDescent="0.25">
      <c r="J14146" s="1"/>
    </row>
    <row r="14147" spans="10:10" x14ac:dyDescent="0.25">
      <c r="J14147" s="1"/>
    </row>
    <row r="14148" spans="10:10" x14ac:dyDescent="0.25">
      <c r="J14148" s="1"/>
    </row>
    <row r="14149" spans="10:10" x14ac:dyDescent="0.25">
      <c r="J14149" s="1"/>
    </row>
    <row r="14150" spans="10:10" x14ac:dyDescent="0.25">
      <c r="J14150" s="1"/>
    </row>
    <row r="14151" spans="10:10" x14ac:dyDescent="0.25">
      <c r="J14151" s="1"/>
    </row>
    <row r="14152" spans="10:10" x14ac:dyDescent="0.25">
      <c r="J14152" s="1"/>
    </row>
    <row r="14153" spans="10:10" x14ac:dyDescent="0.25">
      <c r="J14153" s="1"/>
    </row>
    <row r="14154" spans="10:10" x14ac:dyDescent="0.25">
      <c r="J14154" s="1"/>
    </row>
    <row r="14155" spans="10:10" x14ac:dyDescent="0.25">
      <c r="J14155" s="1"/>
    </row>
    <row r="14156" spans="10:10" x14ac:dyDescent="0.25">
      <c r="J14156" s="1"/>
    </row>
    <row r="14157" spans="10:10" x14ac:dyDescent="0.25">
      <c r="J14157" s="1"/>
    </row>
    <row r="14158" spans="10:10" x14ac:dyDescent="0.25">
      <c r="J14158" s="1"/>
    </row>
    <row r="14159" spans="10:10" x14ac:dyDescent="0.25">
      <c r="J14159" s="1"/>
    </row>
    <row r="14160" spans="10:10" x14ac:dyDescent="0.25">
      <c r="J14160" s="1"/>
    </row>
    <row r="14161" spans="10:10" x14ac:dyDescent="0.25">
      <c r="J14161" s="1"/>
    </row>
    <row r="14162" spans="10:10" x14ac:dyDescent="0.25">
      <c r="J14162" s="1"/>
    </row>
    <row r="14163" spans="10:10" x14ac:dyDescent="0.25">
      <c r="J14163" s="1"/>
    </row>
    <row r="14164" spans="10:10" x14ac:dyDescent="0.25">
      <c r="J14164" s="1"/>
    </row>
    <row r="14165" spans="10:10" x14ac:dyDescent="0.25">
      <c r="J14165" s="1"/>
    </row>
    <row r="14166" spans="10:10" x14ac:dyDescent="0.25">
      <c r="J14166" s="1"/>
    </row>
    <row r="14167" spans="10:10" x14ac:dyDescent="0.25">
      <c r="J14167" s="1"/>
    </row>
    <row r="14168" spans="10:10" x14ac:dyDescent="0.25">
      <c r="J14168" s="1"/>
    </row>
    <row r="14169" spans="10:10" x14ac:dyDescent="0.25">
      <c r="J14169" s="1"/>
    </row>
    <row r="14170" spans="10:10" x14ac:dyDescent="0.25">
      <c r="J14170" s="1"/>
    </row>
    <row r="14171" spans="10:10" x14ac:dyDescent="0.25">
      <c r="J14171" s="1"/>
    </row>
    <row r="14172" spans="10:10" x14ac:dyDescent="0.25">
      <c r="J14172" s="1"/>
    </row>
    <row r="14173" spans="10:10" x14ac:dyDescent="0.25">
      <c r="J14173" s="1"/>
    </row>
    <row r="14174" spans="10:10" x14ac:dyDescent="0.25">
      <c r="J14174" s="1"/>
    </row>
    <row r="14175" spans="10:10" x14ac:dyDescent="0.25">
      <c r="J14175" s="1"/>
    </row>
    <row r="14176" spans="10:10" x14ac:dyDescent="0.25">
      <c r="J14176" s="1"/>
    </row>
    <row r="14177" spans="10:10" x14ac:dyDescent="0.25">
      <c r="J14177" s="1"/>
    </row>
    <row r="14178" spans="10:10" x14ac:dyDescent="0.25">
      <c r="J14178" s="1"/>
    </row>
    <row r="14179" spans="10:10" x14ac:dyDescent="0.25">
      <c r="J14179" s="1"/>
    </row>
    <row r="14180" spans="10:10" x14ac:dyDescent="0.25">
      <c r="J14180" s="1"/>
    </row>
    <row r="14181" spans="10:10" x14ac:dyDescent="0.25">
      <c r="J14181" s="1"/>
    </row>
    <row r="14182" spans="10:10" x14ac:dyDescent="0.25">
      <c r="J14182" s="1"/>
    </row>
    <row r="14183" spans="10:10" x14ac:dyDescent="0.25">
      <c r="J14183" s="1"/>
    </row>
    <row r="14184" spans="10:10" x14ac:dyDescent="0.25">
      <c r="J14184" s="1"/>
    </row>
    <row r="14185" spans="10:10" x14ac:dyDescent="0.25">
      <c r="J14185" s="1"/>
    </row>
    <row r="14186" spans="10:10" x14ac:dyDescent="0.25">
      <c r="J14186" s="1"/>
    </row>
    <row r="14187" spans="10:10" x14ac:dyDescent="0.25">
      <c r="J14187" s="1"/>
    </row>
    <row r="14188" spans="10:10" x14ac:dyDescent="0.25">
      <c r="J14188" s="1"/>
    </row>
    <row r="14189" spans="10:10" x14ac:dyDescent="0.25">
      <c r="J14189" s="1"/>
    </row>
    <row r="14190" spans="10:10" x14ac:dyDescent="0.25">
      <c r="J14190" s="1"/>
    </row>
    <row r="14191" spans="10:10" x14ac:dyDescent="0.25">
      <c r="J14191" s="1"/>
    </row>
    <row r="14192" spans="10:10" x14ac:dyDescent="0.25">
      <c r="J14192" s="1"/>
    </row>
    <row r="14193" spans="10:10" x14ac:dyDescent="0.25">
      <c r="J14193" s="1"/>
    </row>
    <row r="14194" spans="10:10" x14ac:dyDescent="0.25">
      <c r="J14194" s="1"/>
    </row>
    <row r="14195" spans="10:10" x14ac:dyDescent="0.25">
      <c r="J14195" s="1"/>
    </row>
    <row r="14196" spans="10:10" x14ac:dyDescent="0.25">
      <c r="J14196" s="1"/>
    </row>
    <row r="14197" spans="10:10" x14ac:dyDescent="0.25">
      <c r="J14197" s="1"/>
    </row>
    <row r="14198" spans="10:10" x14ac:dyDescent="0.25">
      <c r="J14198" s="1"/>
    </row>
    <row r="14199" spans="10:10" x14ac:dyDescent="0.25">
      <c r="J14199" s="1"/>
    </row>
    <row r="14200" spans="10:10" x14ac:dyDescent="0.25">
      <c r="J14200" s="1"/>
    </row>
    <row r="14201" spans="10:10" x14ac:dyDescent="0.25">
      <c r="J14201" s="1"/>
    </row>
    <row r="14202" spans="10:10" x14ac:dyDescent="0.25">
      <c r="J14202" s="1"/>
    </row>
    <row r="14203" spans="10:10" x14ac:dyDescent="0.25">
      <c r="J14203" s="1"/>
    </row>
    <row r="14204" spans="10:10" x14ac:dyDescent="0.25">
      <c r="J14204" s="1"/>
    </row>
    <row r="14205" spans="10:10" x14ac:dyDescent="0.25">
      <c r="J14205" s="1"/>
    </row>
    <row r="14206" spans="10:10" x14ac:dyDescent="0.25">
      <c r="J14206" s="1"/>
    </row>
    <row r="14207" spans="10:10" x14ac:dyDescent="0.25">
      <c r="J14207" s="1"/>
    </row>
    <row r="14208" spans="10:10" x14ac:dyDescent="0.25">
      <c r="J14208" s="1"/>
    </row>
    <row r="14209" spans="10:10" x14ac:dyDescent="0.25">
      <c r="J14209" s="1"/>
    </row>
    <row r="14210" spans="10:10" x14ac:dyDescent="0.25">
      <c r="J14210" s="1"/>
    </row>
    <row r="14211" spans="10:10" x14ac:dyDescent="0.25">
      <c r="J14211" s="1"/>
    </row>
    <row r="14212" spans="10:10" x14ac:dyDescent="0.25">
      <c r="J14212" s="1"/>
    </row>
    <row r="14213" spans="10:10" x14ac:dyDescent="0.25">
      <c r="J14213" s="1"/>
    </row>
    <row r="14214" spans="10:10" x14ac:dyDescent="0.25">
      <c r="J14214" s="1"/>
    </row>
    <row r="14215" spans="10:10" x14ac:dyDescent="0.25">
      <c r="J14215" s="1"/>
    </row>
    <row r="14216" spans="10:10" x14ac:dyDescent="0.25">
      <c r="J14216" s="1"/>
    </row>
    <row r="14217" spans="10:10" x14ac:dyDescent="0.25">
      <c r="J14217" s="1"/>
    </row>
    <row r="14218" spans="10:10" x14ac:dyDescent="0.25">
      <c r="J14218" s="1"/>
    </row>
    <row r="14219" spans="10:10" x14ac:dyDescent="0.25">
      <c r="J14219" s="1"/>
    </row>
    <row r="14220" spans="10:10" x14ac:dyDescent="0.25">
      <c r="J14220" s="1"/>
    </row>
    <row r="14221" spans="10:10" x14ac:dyDescent="0.25">
      <c r="J14221" s="1"/>
    </row>
    <row r="14222" spans="10:10" x14ac:dyDescent="0.25">
      <c r="J14222" s="1"/>
    </row>
    <row r="14223" spans="10:10" x14ac:dyDescent="0.25">
      <c r="J14223" s="1"/>
    </row>
    <row r="14224" spans="10:10" x14ac:dyDescent="0.25">
      <c r="J14224" s="1"/>
    </row>
    <row r="14225" spans="10:10" x14ac:dyDescent="0.25">
      <c r="J14225" s="1"/>
    </row>
    <row r="14226" spans="10:10" x14ac:dyDescent="0.25">
      <c r="J14226" s="1"/>
    </row>
    <row r="14227" spans="10:10" x14ac:dyDescent="0.25">
      <c r="J14227" s="1"/>
    </row>
    <row r="14228" spans="10:10" x14ac:dyDescent="0.25">
      <c r="J14228" s="1"/>
    </row>
    <row r="14229" spans="10:10" x14ac:dyDescent="0.25">
      <c r="J14229" s="1"/>
    </row>
    <row r="14230" spans="10:10" x14ac:dyDescent="0.25">
      <c r="J14230" s="1"/>
    </row>
    <row r="14231" spans="10:10" x14ac:dyDescent="0.25">
      <c r="J14231" s="1"/>
    </row>
    <row r="14232" spans="10:10" x14ac:dyDescent="0.25">
      <c r="J14232" s="1"/>
    </row>
    <row r="14233" spans="10:10" x14ac:dyDescent="0.25">
      <c r="J14233" s="1"/>
    </row>
    <row r="14234" spans="10:10" x14ac:dyDescent="0.25">
      <c r="J14234" s="1"/>
    </row>
    <row r="14235" spans="10:10" x14ac:dyDescent="0.25">
      <c r="J14235" s="1"/>
    </row>
    <row r="14236" spans="10:10" x14ac:dyDescent="0.25">
      <c r="J14236" s="1"/>
    </row>
    <row r="14237" spans="10:10" x14ac:dyDescent="0.25">
      <c r="J14237" s="1"/>
    </row>
    <row r="14238" spans="10:10" x14ac:dyDescent="0.25">
      <c r="J14238" s="1"/>
    </row>
    <row r="14239" spans="10:10" x14ac:dyDescent="0.25">
      <c r="J14239" s="1"/>
    </row>
    <row r="14240" spans="10:10" x14ac:dyDescent="0.25">
      <c r="J14240" s="1"/>
    </row>
    <row r="14241" spans="10:10" x14ac:dyDescent="0.25">
      <c r="J14241" s="1"/>
    </row>
    <row r="14242" spans="10:10" x14ac:dyDescent="0.25">
      <c r="J14242" s="1"/>
    </row>
    <row r="14243" spans="10:10" x14ac:dyDescent="0.25">
      <c r="J14243" s="1"/>
    </row>
    <row r="14244" spans="10:10" x14ac:dyDescent="0.25">
      <c r="J14244" s="1"/>
    </row>
    <row r="14245" spans="10:10" x14ac:dyDescent="0.25">
      <c r="J14245" s="1"/>
    </row>
    <row r="14246" spans="10:10" x14ac:dyDescent="0.25">
      <c r="J14246" s="1"/>
    </row>
    <row r="14247" spans="10:10" x14ac:dyDescent="0.25">
      <c r="J14247" s="1"/>
    </row>
    <row r="14248" spans="10:10" x14ac:dyDescent="0.25">
      <c r="J14248" s="1"/>
    </row>
    <row r="14249" spans="10:10" x14ac:dyDescent="0.25">
      <c r="J14249" s="1"/>
    </row>
    <row r="14250" spans="10:10" x14ac:dyDescent="0.25">
      <c r="J14250" s="1"/>
    </row>
    <row r="14251" spans="10:10" x14ac:dyDescent="0.25">
      <c r="J14251" s="1"/>
    </row>
    <row r="14252" spans="10:10" x14ac:dyDescent="0.25">
      <c r="J14252" s="1"/>
    </row>
    <row r="14253" spans="10:10" x14ac:dyDescent="0.25">
      <c r="J14253" s="1"/>
    </row>
    <row r="14254" spans="10:10" x14ac:dyDescent="0.25">
      <c r="J14254" s="1"/>
    </row>
    <row r="14255" spans="10:10" x14ac:dyDescent="0.25">
      <c r="J14255" s="1"/>
    </row>
    <row r="14256" spans="10:10" x14ac:dyDescent="0.25">
      <c r="J14256" s="1"/>
    </row>
    <row r="14257" spans="10:10" x14ac:dyDescent="0.25">
      <c r="J14257" s="1"/>
    </row>
    <row r="14258" spans="10:10" x14ac:dyDescent="0.25">
      <c r="J14258" s="1"/>
    </row>
    <row r="14259" spans="10:10" x14ac:dyDescent="0.25">
      <c r="J14259" s="1"/>
    </row>
    <row r="14260" spans="10:10" x14ac:dyDescent="0.25">
      <c r="J14260" s="1"/>
    </row>
    <row r="14261" spans="10:10" x14ac:dyDescent="0.25">
      <c r="J14261" s="1"/>
    </row>
    <row r="14262" spans="10:10" x14ac:dyDescent="0.25">
      <c r="J14262" s="1"/>
    </row>
    <row r="14263" spans="10:10" x14ac:dyDescent="0.25">
      <c r="J14263" s="1"/>
    </row>
    <row r="14264" spans="10:10" x14ac:dyDescent="0.25">
      <c r="J14264" s="1"/>
    </row>
    <row r="14265" spans="10:10" x14ac:dyDescent="0.25">
      <c r="J14265" s="1"/>
    </row>
    <row r="14266" spans="10:10" x14ac:dyDescent="0.25">
      <c r="J14266" s="1"/>
    </row>
    <row r="14267" spans="10:10" x14ac:dyDescent="0.25">
      <c r="J14267" s="1"/>
    </row>
    <row r="14268" spans="10:10" x14ac:dyDescent="0.25">
      <c r="J14268" s="1"/>
    </row>
    <row r="14269" spans="10:10" x14ac:dyDescent="0.25">
      <c r="J14269" s="1"/>
    </row>
    <row r="14270" spans="10:10" x14ac:dyDescent="0.25">
      <c r="J14270" s="1"/>
    </row>
    <row r="14271" spans="10:10" x14ac:dyDescent="0.25">
      <c r="J14271" s="1"/>
    </row>
    <row r="14272" spans="10:10" x14ac:dyDescent="0.25">
      <c r="J14272" s="1"/>
    </row>
    <row r="14273" spans="10:10" x14ac:dyDescent="0.25">
      <c r="J14273" s="1"/>
    </row>
    <row r="14274" spans="10:10" x14ac:dyDescent="0.25">
      <c r="J14274" s="1"/>
    </row>
    <row r="14275" spans="10:10" x14ac:dyDescent="0.25">
      <c r="J14275" s="1"/>
    </row>
    <row r="14276" spans="10:10" x14ac:dyDescent="0.25">
      <c r="J14276" s="1"/>
    </row>
    <row r="14277" spans="10:10" x14ac:dyDescent="0.25">
      <c r="J14277" s="1"/>
    </row>
    <row r="14278" spans="10:10" x14ac:dyDescent="0.25">
      <c r="J14278" s="1"/>
    </row>
    <row r="14279" spans="10:10" x14ac:dyDescent="0.25">
      <c r="J14279" s="1"/>
    </row>
    <row r="14280" spans="10:10" x14ac:dyDescent="0.25">
      <c r="J14280" s="1"/>
    </row>
    <row r="14281" spans="10:10" x14ac:dyDescent="0.25">
      <c r="J14281" s="1"/>
    </row>
    <row r="14282" spans="10:10" x14ac:dyDescent="0.25">
      <c r="J14282" s="1"/>
    </row>
    <row r="14283" spans="10:10" x14ac:dyDescent="0.25">
      <c r="J14283" s="1"/>
    </row>
    <row r="14284" spans="10:10" x14ac:dyDescent="0.25">
      <c r="J14284" s="1"/>
    </row>
    <row r="14285" spans="10:10" x14ac:dyDescent="0.25">
      <c r="J14285" s="1"/>
    </row>
    <row r="14286" spans="10:10" x14ac:dyDescent="0.25">
      <c r="J14286" s="1"/>
    </row>
    <row r="14287" spans="10:10" x14ac:dyDescent="0.25">
      <c r="J14287" s="1"/>
    </row>
    <row r="14288" spans="10:10" x14ac:dyDescent="0.25">
      <c r="J14288" s="1"/>
    </row>
    <row r="14289" spans="10:10" x14ac:dyDescent="0.25">
      <c r="J14289" s="1"/>
    </row>
    <row r="14290" spans="10:10" x14ac:dyDescent="0.25">
      <c r="J14290" s="1"/>
    </row>
    <row r="14291" spans="10:10" x14ac:dyDescent="0.25">
      <c r="J14291" s="1"/>
    </row>
    <row r="14292" spans="10:10" x14ac:dyDescent="0.25">
      <c r="J14292" s="1"/>
    </row>
    <row r="14293" spans="10:10" x14ac:dyDescent="0.25">
      <c r="J14293" s="1"/>
    </row>
    <row r="14294" spans="10:10" x14ac:dyDescent="0.25">
      <c r="J14294" s="1"/>
    </row>
    <row r="14295" spans="10:10" x14ac:dyDescent="0.25">
      <c r="J14295" s="1"/>
    </row>
    <row r="14296" spans="10:10" x14ac:dyDescent="0.25">
      <c r="J14296" s="1"/>
    </row>
    <row r="14297" spans="10:10" x14ac:dyDescent="0.25">
      <c r="J14297" s="1"/>
    </row>
    <row r="14298" spans="10:10" x14ac:dyDescent="0.25">
      <c r="J14298" s="1"/>
    </row>
    <row r="14299" spans="10:10" x14ac:dyDescent="0.25">
      <c r="J14299" s="1"/>
    </row>
    <row r="14300" spans="10:10" x14ac:dyDescent="0.25">
      <c r="J14300" s="1"/>
    </row>
    <row r="14301" spans="10:10" x14ac:dyDescent="0.25">
      <c r="J14301" s="1"/>
    </row>
    <row r="14302" spans="10:10" x14ac:dyDescent="0.25">
      <c r="J14302" s="1"/>
    </row>
    <row r="14303" spans="10:10" x14ac:dyDescent="0.25">
      <c r="J14303" s="1"/>
    </row>
    <row r="14304" spans="10:10" x14ac:dyDescent="0.25">
      <c r="J14304" s="1"/>
    </row>
    <row r="14305" spans="10:10" x14ac:dyDescent="0.25">
      <c r="J14305" s="1"/>
    </row>
    <row r="14306" spans="10:10" x14ac:dyDescent="0.25">
      <c r="J14306" s="1"/>
    </row>
    <row r="14307" spans="10:10" x14ac:dyDescent="0.25">
      <c r="J14307" s="1"/>
    </row>
    <row r="14308" spans="10:10" x14ac:dyDescent="0.25">
      <c r="J14308" s="1"/>
    </row>
    <row r="14309" spans="10:10" x14ac:dyDescent="0.25">
      <c r="J14309" s="1"/>
    </row>
    <row r="14310" spans="10:10" x14ac:dyDescent="0.25">
      <c r="J14310" s="1"/>
    </row>
    <row r="14311" spans="10:10" x14ac:dyDescent="0.25">
      <c r="J14311" s="1"/>
    </row>
    <row r="14312" spans="10:10" x14ac:dyDescent="0.25">
      <c r="J14312" s="1"/>
    </row>
    <row r="14313" spans="10:10" x14ac:dyDescent="0.25">
      <c r="J14313" s="1"/>
    </row>
    <row r="14314" spans="10:10" x14ac:dyDescent="0.25">
      <c r="J14314" s="1"/>
    </row>
    <row r="14315" spans="10:10" x14ac:dyDescent="0.25">
      <c r="J14315" s="1"/>
    </row>
    <row r="14316" spans="10:10" x14ac:dyDescent="0.25">
      <c r="J14316" s="1"/>
    </row>
    <row r="14317" spans="10:10" x14ac:dyDescent="0.25">
      <c r="J14317" s="1"/>
    </row>
    <row r="14318" spans="10:10" x14ac:dyDescent="0.25">
      <c r="J14318" s="1"/>
    </row>
    <row r="14319" spans="10:10" x14ac:dyDescent="0.25">
      <c r="J14319" s="1"/>
    </row>
    <row r="14320" spans="10:10" x14ac:dyDescent="0.25">
      <c r="J14320" s="1"/>
    </row>
    <row r="14321" spans="10:10" x14ac:dyDescent="0.25">
      <c r="J14321" s="1"/>
    </row>
    <row r="14322" spans="10:10" x14ac:dyDescent="0.25">
      <c r="J14322" s="1"/>
    </row>
    <row r="14323" spans="10:10" x14ac:dyDescent="0.25">
      <c r="J14323" s="1"/>
    </row>
    <row r="14324" spans="10:10" x14ac:dyDescent="0.25">
      <c r="J14324" s="1"/>
    </row>
    <row r="14325" spans="10:10" x14ac:dyDescent="0.25">
      <c r="J14325" s="1"/>
    </row>
    <row r="14326" spans="10:10" x14ac:dyDescent="0.25">
      <c r="J14326" s="1"/>
    </row>
    <row r="14327" spans="10:10" x14ac:dyDescent="0.25">
      <c r="J14327" s="1"/>
    </row>
    <row r="14328" spans="10:10" x14ac:dyDescent="0.25">
      <c r="J14328" s="1"/>
    </row>
    <row r="14329" spans="10:10" x14ac:dyDescent="0.25">
      <c r="J14329" s="1"/>
    </row>
    <row r="14330" spans="10:10" x14ac:dyDescent="0.25">
      <c r="J14330" s="1"/>
    </row>
    <row r="14331" spans="10:10" x14ac:dyDescent="0.25">
      <c r="J14331" s="1"/>
    </row>
    <row r="14332" spans="10:10" x14ac:dyDescent="0.25">
      <c r="J14332" s="1"/>
    </row>
    <row r="14333" spans="10:10" x14ac:dyDescent="0.25">
      <c r="J14333" s="1"/>
    </row>
    <row r="14334" spans="10:10" x14ac:dyDescent="0.25">
      <c r="J14334" s="1"/>
    </row>
    <row r="14335" spans="10:10" x14ac:dyDescent="0.25">
      <c r="J14335" s="1"/>
    </row>
    <row r="14336" spans="10:10" x14ac:dyDescent="0.25">
      <c r="J14336" s="1"/>
    </row>
    <row r="14337" spans="10:10" x14ac:dyDescent="0.25">
      <c r="J14337" s="1"/>
    </row>
    <row r="14338" spans="10:10" x14ac:dyDescent="0.25">
      <c r="J14338" s="1"/>
    </row>
    <row r="14339" spans="10:10" x14ac:dyDescent="0.25">
      <c r="J14339" s="1"/>
    </row>
    <row r="14340" spans="10:10" x14ac:dyDescent="0.25">
      <c r="J14340" s="1"/>
    </row>
    <row r="14341" spans="10:10" x14ac:dyDescent="0.25">
      <c r="J14341" s="1"/>
    </row>
    <row r="14342" spans="10:10" x14ac:dyDescent="0.25">
      <c r="J14342" s="1"/>
    </row>
    <row r="14343" spans="10:10" x14ac:dyDescent="0.25">
      <c r="J14343" s="1"/>
    </row>
    <row r="14344" spans="10:10" x14ac:dyDescent="0.25">
      <c r="J14344" s="1"/>
    </row>
    <row r="14345" spans="10:10" x14ac:dyDescent="0.25">
      <c r="J14345" s="1"/>
    </row>
    <row r="14346" spans="10:10" x14ac:dyDescent="0.25">
      <c r="J14346" s="1"/>
    </row>
    <row r="14347" spans="10:10" x14ac:dyDescent="0.25">
      <c r="J14347" s="1"/>
    </row>
    <row r="14348" spans="10:10" x14ac:dyDescent="0.25">
      <c r="J14348" s="1"/>
    </row>
    <row r="14349" spans="10:10" x14ac:dyDescent="0.25">
      <c r="J14349" s="1"/>
    </row>
    <row r="14350" spans="10:10" x14ac:dyDescent="0.25">
      <c r="J14350" s="1"/>
    </row>
    <row r="14351" spans="10:10" x14ac:dyDescent="0.25">
      <c r="J14351" s="1"/>
    </row>
    <row r="14352" spans="10:10" x14ac:dyDescent="0.25">
      <c r="J14352" s="1"/>
    </row>
    <row r="14353" spans="10:10" x14ac:dyDescent="0.25">
      <c r="J14353" s="1"/>
    </row>
    <row r="14354" spans="10:10" x14ac:dyDescent="0.25">
      <c r="J14354" s="1"/>
    </row>
    <row r="14355" spans="10:10" x14ac:dyDescent="0.25">
      <c r="J14355" s="1"/>
    </row>
    <row r="14356" spans="10:10" x14ac:dyDescent="0.25">
      <c r="J14356" s="1"/>
    </row>
    <row r="14357" spans="10:10" x14ac:dyDescent="0.25">
      <c r="J14357" s="1"/>
    </row>
    <row r="14358" spans="10:10" x14ac:dyDescent="0.25">
      <c r="J14358" s="1"/>
    </row>
    <row r="14359" spans="10:10" x14ac:dyDescent="0.25">
      <c r="J14359" s="1"/>
    </row>
    <row r="14360" spans="10:10" x14ac:dyDescent="0.25">
      <c r="J14360" s="1"/>
    </row>
    <row r="14361" spans="10:10" x14ac:dyDescent="0.25">
      <c r="J14361" s="1"/>
    </row>
    <row r="14362" spans="10:10" x14ac:dyDescent="0.25">
      <c r="J14362" s="1"/>
    </row>
    <row r="14363" spans="10:10" x14ac:dyDescent="0.25">
      <c r="J14363" s="1"/>
    </row>
    <row r="14364" spans="10:10" x14ac:dyDescent="0.25">
      <c r="J14364" s="1"/>
    </row>
    <row r="14365" spans="10:10" x14ac:dyDescent="0.25">
      <c r="J14365" s="1"/>
    </row>
    <row r="14366" spans="10:10" x14ac:dyDescent="0.25">
      <c r="J14366" s="1"/>
    </row>
    <row r="14367" spans="10:10" x14ac:dyDescent="0.25">
      <c r="J14367" s="1"/>
    </row>
    <row r="14368" spans="10:10" x14ac:dyDescent="0.25">
      <c r="J14368" s="1"/>
    </row>
    <row r="14369" spans="10:10" x14ac:dyDescent="0.25">
      <c r="J14369" s="1"/>
    </row>
    <row r="14370" spans="10:10" x14ac:dyDescent="0.25">
      <c r="J14370" s="1"/>
    </row>
    <row r="14371" spans="10:10" x14ac:dyDescent="0.25">
      <c r="J14371" s="1"/>
    </row>
    <row r="14372" spans="10:10" x14ac:dyDescent="0.25">
      <c r="J14372" s="1"/>
    </row>
    <row r="14373" spans="10:10" x14ac:dyDescent="0.25">
      <c r="J14373" s="1"/>
    </row>
    <row r="14374" spans="10:10" x14ac:dyDescent="0.25">
      <c r="J14374" s="1"/>
    </row>
    <row r="14375" spans="10:10" x14ac:dyDescent="0.25">
      <c r="J14375" s="1"/>
    </row>
    <row r="14376" spans="10:10" x14ac:dyDescent="0.25">
      <c r="J14376" s="1"/>
    </row>
    <row r="14377" spans="10:10" x14ac:dyDescent="0.25">
      <c r="J14377" s="1"/>
    </row>
    <row r="14378" spans="10:10" x14ac:dyDescent="0.25">
      <c r="J14378" s="1"/>
    </row>
    <row r="14379" spans="10:10" x14ac:dyDescent="0.25">
      <c r="J14379" s="1"/>
    </row>
    <row r="14380" spans="10:10" x14ac:dyDescent="0.25">
      <c r="J14380" s="1"/>
    </row>
    <row r="14381" spans="10:10" x14ac:dyDescent="0.25">
      <c r="J14381" s="1"/>
    </row>
    <row r="14382" spans="10:10" x14ac:dyDescent="0.25">
      <c r="J14382" s="1"/>
    </row>
    <row r="14383" spans="10:10" x14ac:dyDescent="0.25">
      <c r="J14383" s="1"/>
    </row>
    <row r="14384" spans="10:10" x14ac:dyDescent="0.25">
      <c r="J14384" s="1"/>
    </row>
    <row r="14385" spans="10:10" x14ac:dyDescent="0.25">
      <c r="J14385" s="1"/>
    </row>
    <row r="14386" spans="10:10" x14ac:dyDescent="0.25">
      <c r="J14386" s="1"/>
    </row>
    <row r="14387" spans="10:10" x14ac:dyDescent="0.25">
      <c r="J14387" s="1"/>
    </row>
    <row r="14388" spans="10:10" x14ac:dyDescent="0.25">
      <c r="J14388" s="1"/>
    </row>
    <row r="14389" spans="10:10" x14ac:dyDescent="0.25">
      <c r="J14389" s="1"/>
    </row>
    <row r="14390" spans="10:10" x14ac:dyDescent="0.25">
      <c r="J14390" s="1"/>
    </row>
    <row r="14391" spans="10:10" x14ac:dyDescent="0.25">
      <c r="J14391" s="1"/>
    </row>
    <row r="14392" spans="10:10" x14ac:dyDescent="0.25">
      <c r="J14392" s="1"/>
    </row>
    <row r="14393" spans="10:10" x14ac:dyDescent="0.25">
      <c r="J14393" s="1"/>
    </row>
    <row r="14394" spans="10:10" x14ac:dyDescent="0.25">
      <c r="J14394" s="1"/>
    </row>
    <row r="14395" spans="10:10" x14ac:dyDescent="0.25">
      <c r="J14395" s="1"/>
    </row>
    <row r="14396" spans="10:10" x14ac:dyDescent="0.25">
      <c r="J14396" s="1"/>
    </row>
    <row r="14397" spans="10:10" x14ac:dyDescent="0.25">
      <c r="J14397" s="1"/>
    </row>
    <row r="14398" spans="10:10" x14ac:dyDescent="0.25">
      <c r="J14398" s="1"/>
    </row>
    <row r="14399" spans="10:10" x14ac:dyDescent="0.25">
      <c r="J14399" s="1"/>
    </row>
    <row r="14400" spans="10:10" x14ac:dyDescent="0.25">
      <c r="J14400" s="1"/>
    </row>
    <row r="14401" spans="10:10" x14ac:dyDescent="0.25">
      <c r="J14401" s="1"/>
    </row>
    <row r="14402" spans="10:10" x14ac:dyDescent="0.25">
      <c r="J14402" s="1"/>
    </row>
    <row r="14403" spans="10:10" x14ac:dyDescent="0.25">
      <c r="J14403" s="1"/>
    </row>
    <row r="14404" spans="10:10" x14ac:dyDescent="0.25">
      <c r="J14404" s="1"/>
    </row>
    <row r="14405" spans="10:10" x14ac:dyDescent="0.25">
      <c r="J14405" s="1"/>
    </row>
    <row r="14406" spans="10:10" x14ac:dyDescent="0.25">
      <c r="J14406" s="1"/>
    </row>
    <row r="14407" spans="10:10" x14ac:dyDescent="0.25">
      <c r="J14407" s="1"/>
    </row>
    <row r="14408" spans="10:10" x14ac:dyDescent="0.25">
      <c r="J14408" s="1"/>
    </row>
    <row r="14409" spans="10:10" x14ac:dyDescent="0.25">
      <c r="J14409" s="1"/>
    </row>
    <row r="14410" spans="10:10" x14ac:dyDescent="0.25">
      <c r="J14410" s="1"/>
    </row>
    <row r="14411" spans="10:10" x14ac:dyDescent="0.25">
      <c r="J14411" s="1"/>
    </row>
    <row r="14412" spans="10:10" x14ac:dyDescent="0.25">
      <c r="J14412" s="1"/>
    </row>
    <row r="14413" spans="10:10" x14ac:dyDescent="0.25">
      <c r="J14413" s="1"/>
    </row>
    <row r="14414" spans="10:10" x14ac:dyDescent="0.25">
      <c r="J14414" s="1"/>
    </row>
    <row r="14415" spans="10:10" x14ac:dyDescent="0.25">
      <c r="J14415" s="1"/>
    </row>
    <row r="14416" spans="10:10" x14ac:dyDescent="0.25">
      <c r="J14416" s="1"/>
    </row>
    <row r="14417" spans="10:10" x14ac:dyDescent="0.25">
      <c r="J14417" s="1"/>
    </row>
    <row r="14418" spans="10:10" x14ac:dyDescent="0.25">
      <c r="J14418" s="1"/>
    </row>
    <row r="14419" spans="10:10" x14ac:dyDescent="0.25">
      <c r="J14419" s="1"/>
    </row>
    <row r="14420" spans="10:10" x14ac:dyDescent="0.25">
      <c r="J14420" s="1"/>
    </row>
    <row r="14421" spans="10:10" x14ac:dyDescent="0.25">
      <c r="J14421" s="1"/>
    </row>
    <row r="14422" spans="10:10" x14ac:dyDescent="0.25">
      <c r="J14422" s="1"/>
    </row>
    <row r="14423" spans="10:10" x14ac:dyDescent="0.25">
      <c r="J14423" s="1"/>
    </row>
    <row r="14424" spans="10:10" x14ac:dyDescent="0.25">
      <c r="J14424" s="1"/>
    </row>
    <row r="14425" spans="10:10" x14ac:dyDescent="0.25">
      <c r="J14425" s="1"/>
    </row>
    <row r="14426" spans="10:10" x14ac:dyDescent="0.25">
      <c r="J14426" s="1"/>
    </row>
    <row r="14427" spans="10:10" x14ac:dyDescent="0.25">
      <c r="J14427" s="1"/>
    </row>
    <row r="14428" spans="10:10" x14ac:dyDescent="0.25">
      <c r="J14428" s="1"/>
    </row>
    <row r="14429" spans="10:10" x14ac:dyDescent="0.25">
      <c r="J14429" s="1"/>
    </row>
    <row r="14430" spans="10:10" x14ac:dyDescent="0.25">
      <c r="J14430" s="1"/>
    </row>
    <row r="14431" spans="10:10" x14ac:dyDescent="0.25">
      <c r="J14431" s="1"/>
    </row>
    <row r="14432" spans="10:10" x14ac:dyDescent="0.25">
      <c r="J14432" s="1"/>
    </row>
    <row r="14433" spans="10:10" x14ac:dyDescent="0.25">
      <c r="J14433" s="1"/>
    </row>
    <row r="14434" spans="10:10" x14ac:dyDescent="0.25">
      <c r="J14434" s="1"/>
    </row>
    <row r="14435" spans="10:10" x14ac:dyDescent="0.25">
      <c r="J14435" s="1"/>
    </row>
    <row r="14436" spans="10:10" x14ac:dyDescent="0.25">
      <c r="J14436" s="1"/>
    </row>
    <row r="14437" spans="10:10" x14ac:dyDescent="0.25">
      <c r="J14437" s="1"/>
    </row>
    <row r="14438" spans="10:10" x14ac:dyDescent="0.25">
      <c r="J14438" s="1"/>
    </row>
    <row r="14439" spans="10:10" x14ac:dyDescent="0.25">
      <c r="J14439" s="1"/>
    </row>
    <row r="14440" spans="10:10" x14ac:dyDescent="0.25">
      <c r="J14440" s="1"/>
    </row>
    <row r="14441" spans="10:10" x14ac:dyDescent="0.25">
      <c r="J14441" s="1"/>
    </row>
    <row r="14442" spans="10:10" x14ac:dyDescent="0.25">
      <c r="J14442" s="1"/>
    </row>
    <row r="14443" spans="10:10" x14ac:dyDescent="0.25">
      <c r="J14443" s="1"/>
    </row>
    <row r="14444" spans="10:10" x14ac:dyDescent="0.25">
      <c r="J14444" s="1"/>
    </row>
    <row r="14445" spans="10:10" x14ac:dyDescent="0.25">
      <c r="J14445" s="1"/>
    </row>
    <row r="14446" spans="10:10" x14ac:dyDescent="0.25">
      <c r="J14446" s="1"/>
    </row>
    <row r="14447" spans="10:10" x14ac:dyDescent="0.25">
      <c r="J14447" s="1"/>
    </row>
    <row r="14448" spans="10:10" x14ac:dyDescent="0.25">
      <c r="J14448" s="1"/>
    </row>
    <row r="14449" spans="10:10" x14ac:dyDescent="0.25">
      <c r="J14449" s="1"/>
    </row>
    <row r="14450" spans="10:10" x14ac:dyDescent="0.25">
      <c r="J14450" s="1"/>
    </row>
    <row r="14451" spans="10:10" x14ac:dyDescent="0.25">
      <c r="J14451" s="1"/>
    </row>
    <row r="14452" spans="10:10" x14ac:dyDescent="0.25">
      <c r="J14452" s="1"/>
    </row>
    <row r="14453" spans="10:10" x14ac:dyDescent="0.25">
      <c r="J14453" s="1"/>
    </row>
    <row r="14454" spans="10:10" x14ac:dyDescent="0.25">
      <c r="J14454" s="1"/>
    </row>
    <row r="14455" spans="10:10" x14ac:dyDescent="0.25">
      <c r="J14455" s="1"/>
    </row>
    <row r="14456" spans="10:10" x14ac:dyDescent="0.25">
      <c r="J14456" s="1"/>
    </row>
    <row r="14457" spans="10:10" x14ac:dyDescent="0.25">
      <c r="J14457" s="1"/>
    </row>
    <row r="14458" spans="10:10" x14ac:dyDescent="0.25">
      <c r="J14458" s="1"/>
    </row>
    <row r="14459" spans="10:10" x14ac:dyDescent="0.25">
      <c r="J14459" s="1"/>
    </row>
    <row r="14460" spans="10:10" x14ac:dyDescent="0.25">
      <c r="J14460" s="1"/>
    </row>
    <row r="14461" spans="10:10" x14ac:dyDescent="0.25">
      <c r="J14461" s="1"/>
    </row>
    <row r="14462" spans="10:10" x14ac:dyDescent="0.25">
      <c r="J14462" s="1"/>
    </row>
    <row r="14463" spans="10:10" x14ac:dyDescent="0.25">
      <c r="J14463" s="1"/>
    </row>
    <row r="14464" spans="10:10" x14ac:dyDescent="0.25">
      <c r="J14464" s="1"/>
    </row>
    <row r="14465" spans="10:10" x14ac:dyDescent="0.25">
      <c r="J14465" s="1"/>
    </row>
    <row r="14466" spans="10:10" x14ac:dyDescent="0.25">
      <c r="J14466" s="1"/>
    </row>
    <row r="14467" spans="10:10" x14ac:dyDescent="0.25">
      <c r="J14467" s="1"/>
    </row>
    <row r="14468" spans="10:10" x14ac:dyDescent="0.25">
      <c r="J14468" s="1"/>
    </row>
    <row r="14469" spans="10:10" x14ac:dyDescent="0.25">
      <c r="J14469" s="1"/>
    </row>
    <row r="14470" spans="10:10" x14ac:dyDescent="0.25">
      <c r="J14470" s="1"/>
    </row>
    <row r="14471" spans="10:10" x14ac:dyDescent="0.25">
      <c r="J14471" s="1"/>
    </row>
    <row r="14472" spans="10:10" x14ac:dyDescent="0.25">
      <c r="J14472" s="1"/>
    </row>
    <row r="14473" spans="10:10" x14ac:dyDescent="0.25">
      <c r="J14473" s="1"/>
    </row>
    <row r="14474" spans="10:10" x14ac:dyDescent="0.25">
      <c r="J14474" s="1"/>
    </row>
    <row r="14475" spans="10:10" x14ac:dyDescent="0.25">
      <c r="J14475" s="1"/>
    </row>
    <row r="14476" spans="10:10" x14ac:dyDescent="0.25">
      <c r="J14476" s="1"/>
    </row>
    <row r="14477" spans="10:10" x14ac:dyDescent="0.25">
      <c r="J14477" s="1"/>
    </row>
    <row r="14478" spans="10:10" x14ac:dyDescent="0.25">
      <c r="J14478" s="1"/>
    </row>
    <row r="14479" spans="10:10" x14ac:dyDescent="0.25">
      <c r="J14479" s="1"/>
    </row>
    <row r="14480" spans="10:10" x14ac:dyDescent="0.25">
      <c r="J14480" s="1"/>
    </row>
    <row r="14481" spans="10:10" x14ac:dyDescent="0.25">
      <c r="J14481" s="1"/>
    </row>
    <row r="14482" spans="10:10" x14ac:dyDescent="0.25">
      <c r="J14482" s="1"/>
    </row>
    <row r="14483" spans="10:10" x14ac:dyDescent="0.25">
      <c r="J14483" s="1"/>
    </row>
    <row r="14484" spans="10:10" x14ac:dyDescent="0.25">
      <c r="J14484" s="1"/>
    </row>
    <row r="14485" spans="10:10" x14ac:dyDescent="0.25">
      <c r="J14485" s="1"/>
    </row>
    <row r="14486" spans="10:10" x14ac:dyDescent="0.25">
      <c r="J14486" s="1"/>
    </row>
    <row r="14487" spans="10:10" x14ac:dyDescent="0.25">
      <c r="J14487" s="1"/>
    </row>
    <row r="14488" spans="10:10" x14ac:dyDescent="0.25">
      <c r="J14488" s="1"/>
    </row>
    <row r="14489" spans="10:10" x14ac:dyDescent="0.25">
      <c r="J14489" s="1"/>
    </row>
    <row r="14490" spans="10:10" x14ac:dyDescent="0.25">
      <c r="J14490" s="1"/>
    </row>
    <row r="14491" spans="10:10" x14ac:dyDescent="0.25">
      <c r="J14491" s="1"/>
    </row>
    <row r="14492" spans="10:10" x14ac:dyDescent="0.25">
      <c r="J14492" s="1"/>
    </row>
    <row r="14493" spans="10:10" x14ac:dyDescent="0.25">
      <c r="J14493" s="1"/>
    </row>
    <row r="14494" spans="10:10" x14ac:dyDescent="0.25">
      <c r="J14494" s="1"/>
    </row>
    <row r="14495" spans="10:10" x14ac:dyDescent="0.25">
      <c r="J14495" s="1"/>
    </row>
    <row r="14496" spans="10:10" x14ac:dyDescent="0.25">
      <c r="J14496" s="1"/>
    </row>
    <row r="14497" spans="10:10" x14ac:dyDescent="0.25">
      <c r="J14497" s="1"/>
    </row>
    <row r="14498" spans="10:10" x14ac:dyDescent="0.25">
      <c r="J14498" s="1"/>
    </row>
    <row r="14499" spans="10:10" x14ac:dyDescent="0.25">
      <c r="J14499" s="1"/>
    </row>
    <row r="14500" spans="10:10" x14ac:dyDescent="0.25">
      <c r="J14500" s="1"/>
    </row>
    <row r="14501" spans="10:10" x14ac:dyDescent="0.25">
      <c r="J14501" s="1"/>
    </row>
    <row r="14502" spans="10:10" x14ac:dyDescent="0.25">
      <c r="J14502" s="1"/>
    </row>
    <row r="14503" spans="10:10" x14ac:dyDescent="0.25">
      <c r="J14503" s="1"/>
    </row>
    <row r="14504" spans="10:10" x14ac:dyDescent="0.25">
      <c r="J14504" s="1"/>
    </row>
    <row r="14505" spans="10:10" x14ac:dyDescent="0.25">
      <c r="J14505" s="1"/>
    </row>
    <row r="14506" spans="10:10" x14ac:dyDescent="0.25">
      <c r="J14506" s="1"/>
    </row>
    <row r="14507" spans="10:10" x14ac:dyDescent="0.25">
      <c r="J14507" s="1"/>
    </row>
    <row r="14508" spans="10:10" x14ac:dyDescent="0.25">
      <c r="J14508" s="1"/>
    </row>
    <row r="14509" spans="10:10" x14ac:dyDescent="0.25">
      <c r="J14509" s="1"/>
    </row>
    <row r="14510" spans="10:10" x14ac:dyDescent="0.25">
      <c r="J14510" s="1"/>
    </row>
    <row r="14511" spans="10:10" x14ac:dyDescent="0.25">
      <c r="J14511" s="1"/>
    </row>
    <row r="14512" spans="10:10" x14ac:dyDescent="0.25">
      <c r="J14512" s="1"/>
    </row>
    <row r="14513" spans="10:10" x14ac:dyDescent="0.25">
      <c r="J14513" s="1"/>
    </row>
    <row r="14514" spans="10:10" x14ac:dyDescent="0.25">
      <c r="J14514" s="1"/>
    </row>
    <row r="14515" spans="10:10" x14ac:dyDescent="0.25">
      <c r="J14515" s="1"/>
    </row>
    <row r="14516" spans="10:10" x14ac:dyDescent="0.25">
      <c r="J14516" s="1"/>
    </row>
    <row r="14517" spans="10:10" x14ac:dyDescent="0.25">
      <c r="J14517" s="1"/>
    </row>
    <row r="14518" spans="10:10" x14ac:dyDescent="0.25">
      <c r="J14518" s="1"/>
    </row>
    <row r="14519" spans="10:10" x14ac:dyDescent="0.25">
      <c r="J14519" s="1"/>
    </row>
    <row r="14520" spans="10:10" x14ac:dyDescent="0.25">
      <c r="J14520" s="1"/>
    </row>
    <row r="14521" spans="10:10" x14ac:dyDescent="0.25">
      <c r="J14521" s="1"/>
    </row>
    <row r="14522" spans="10:10" x14ac:dyDescent="0.25">
      <c r="J14522" s="1"/>
    </row>
    <row r="14523" spans="10:10" x14ac:dyDescent="0.25">
      <c r="J14523" s="1"/>
    </row>
    <row r="14524" spans="10:10" x14ac:dyDescent="0.25">
      <c r="J14524" s="1"/>
    </row>
    <row r="14525" spans="10:10" x14ac:dyDescent="0.25">
      <c r="J14525" s="1"/>
    </row>
    <row r="14526" spans="10:10" x14ac:dyDescent="0.25">
      <c r="J14526" s="1"/>
    </row>
    <row r="14527" spans="10:10" x14ac:dyDescent="0.25">
      <c r="J14527" s="1"/>
    </row>
    <row r="14528" spans="10:10" x14ac:dyDescent="0.25">
      <c r="J14528" s="1"/>
    </row>
    <row r="14529" spans="10:10" x14ac:dyDescent="0.25">
      <c r="J14529" s="1"/>
    </row>
    <row r="14530" spans="10:10" x14ac:dyDescent="0.25">
      <c r="J14530" s="1"/>
    </row>
    <row r="14531" spans="10:10" x14ac:dyDescent="0.25">
      <c r="J14531" s="1"/>
    </row>
    <row r="14532" spans="10:10" x14ac:dyDescent="0.25">
      <c r="J14532" s="1"/>
    </row>
    <row r="14533" spans="10:10" x14ac:dyDescent="0.25">
      <c r="J14533" s="1"/>
    </row>
    <row r="14534" spans="10:10" x14ac:dyDescent="0.25">
      <c r="J14534" s="1"/>
    </row>
    <row r="14535" spans="10:10" x14ac:dyDescent="0.25">
      <c r="J14535" s="1"/>
    </row>
    <row r="14536" spans="10:10" x14ac:dyDescent="0.25">
      <c r="J14536" s="1"/>
    </row>
    <row r="14537" spans="10:10" x14ac:dyDescent="0.25">
      <c r="J14537" s="1"/>
    </row>
    <row r="14538" spans="10:10" x14ac:dyDescent="0.25">
      <c r="J14538" s="1"/>
    </row>
    <row r="14539" spans="10:10" x14ac:dyDescent="0.25">
      <c r="J14539" s="1"/>
    </row>
    <row r="14540" spans="10:10" x14ac:dyDescent="0.25">
      <c r="J14540" s="1"/>
    </row>
    <row r="14541" spans="10:10" x14ac:dyDescent="0.25">
      <c r="J14541" s="1"/>
    </row>
    <row r="14542" spans="10:10" x14ac:dyDescent="0.25">
      <c r="J14542" s="1"/>
    </row>
    <row r="14543" spans="10:10" x14ac:dyDescent="0.25">
      <c r="J14543" s="1"/>
    </row>
    <row r="14544" spans="10:10" x14ac:dyDescent="0.25">
      <c r="J14544" s="1"/>
    </row>
    <row r="14545" spans="10:10" x14ac:dyDescent="0.25">
      <c r="J14545" s="1"/>
    </row>
    <row r="14546" spans="10:10" x14ac:dyDescent="0.25">
      <c r="J14546" s="1"/>
    </row>
    <row r="14547" spans="10:10" x14ac:dyDescent="0.25">
      <c r="J14547" s="1"/>
    </row>
    <row r="14548" spans="10:10" x14ac:dyDescent="0.25">
      <c r="J14548" s="1"/>
    </row>
    <row r="14549" spans="10:10" x14ac:dyDescent="0.25">
      <c r="J14549" s="1"/>
    </row>
    <row r="14550" spans="10:10" x14ac:dyDescent="0.25">
      <c r="J14550" s="1"/>
    </row>
    <row r="14551" spans="10:10" x14ac:dyDescent="0.25">
      <c r="J14551" s="1"/>
    </row>
    <row r="14552" spans="10:10" x14ac:dyDescent="0.25">
      <c r="J14552" s="1"/>
    </row>
    <row r="14553" spans="10:10" x14ac:dyDescent="0.25">
      <c r="J14553" s="1"/>
    </row>
    <row r="14554" spans="10:10" x14ac:dyDescent="0.25">
      <c r="J14554" s="1"/>
    </row>
    <row r="14555" spans="10:10" x14ac:dyDescent="0.25">
      <c r="J14555" s="1"/>
    </row>
    <row r="14556" spans="10:10" x14ac:dyDescent="0.25">
      <c r="J14556" s="1"/>
    </row>
    <row r="14557" spans="10:10" x14ac:dyDescent="0.25">
      <c r="J14557" s="1"/>
    </row>
    <row r="14558" spans="10:10" x14ac:dyDescent="0.25">
      <c r="J14558" s="1"/>
    </row>
    <row r="14559" spans="10:10" x14ac:dyDescent="0.25">
      <c r="J14559" s="1"/>
    </row>
    <row r="14560" spans="10:10" x14ac:dyDescent="0.25">
      <c r="J14560" s="1"/>
    </row>
    <row r="14561" spans="10:10" x14ac:dyDescent="0.25">
      <c r="J14561" s="1"/>
    </row>
    <row r="14562" spans="10:10" x14ac:dyDescent="0.25">
      <c r="J14562" s="1"/>
    </row>
    <row r="14563" spans="10:10" x14ac:dyDescent="0.25">
      <c r="J14563" s="1"/>
    </row>
    <row r="14564" spans="10:10" x14ac:dyDescent="0.25">
      <c r="J14564" s="1"/>
    </row>
    <row r="14565" spans="10:10" x14ac:dyDescent="0.25">
      <c r="J14565" s="1"/>
    </row>
    <row r="14566" spans="10:10" x14ac:dyDescent="0.25">
      <c r="J14566" s="1"/>
    </row>
    <row r="14567" spans="10:10" x14ac:dyDescent="0.25">
      <c r="J14567" s="1"/>
    </row>
    <row r="14568" spans="10:10" x14ac:dyDescent="0.25">
      <c r="J14568" s="1"/>
    </row>
    <row r="14569" spans="10:10" x14ac:dyDescent="0.25">
      <c r="J14569" s="1"/>
    </row>
    <row r="14570" spans="10:10" x14ac:dyDescent="0.25">
      <c r="J14570" s="1"/>
    </row>
    <row r="14571" spans="10:10" x14ac:dyDescent="0.25">
      <c r="J14571" s="1"/>
    </row>
    <row r="14572" spans="10:10" x14ac:dyDescent="0.25">
      <c r="J14572" s="1"/>
    </row>
    <row r="14573" spans="10:10" x14ac:dyDescent="0.25">
      <c r="J14573" s="1"/>
    </row>
    <row r="14574" spans="10:10" x14ac:dyDescent="0.25">
      <c r="J14574" s="1"/>
    </row>
    <row r="14575" spans="10:10" x14ac:dyDescent="0.25">
      <c r="J14575" s="1"/>
    </row>
    <row r="14576" spans="10:10" x14ac:dyDescent="0.25">
      <c r="J14576" s="1"/>
    </row>
    <row r="14577" spans="10:10" x14ac:dyDescent="0.25">
      <c r="J14577" s="1"/>
    </row>
    <row r="14578" spans="10:10" x14ac:dyDescent="0.25">
      <c r="J14578" s="1"/>
    </row>
    <row r="14579" spans="10:10" x14ac:dyDescent="0.25">
      <c r="J14579" s="1"/>
    </row>
    <row r="14580" spans="10:10" x14ac:dyDescent="0.25">
      <c r="J14580" s="1"/>
    </row>
    <row r="14581" spans="10:10" x14ac:dyDescent="0.25">
      <c r="J14581" s="1"/>
    </row>
    <row r="14582" spans="10:10" x14ac:dyDescent="0.25">
      <c r="J14582" s="1"/>
    </row>
    <row r="14583" spans="10:10" x14ac:dyDescent="0.25">
      <c r="J14583" s="1"/>
    </row>
    <row r="14584" spans="10:10" x14ac:dyDescent="0.25">
      <c r="J14584" s="1"/>
    </row>
    <row r="14585" spans="10:10" x14ac:dyDescent="0.25">
      <c r="J14585" s="1"/>
    </row>
    <row r="14586" spans="10:10" x14ac:dyDescent="0.25">
      <c r="J14586" s="1"/>
    </row>
    <row r="14587" spans="10:10" x14ac:dyDescent="0.25">
      <c r="J14587" s="1"/>
    </row>
    <row r="14588" spans="10:10" x14ac:dyDescent="0.25">
      <c r="J14588" s="1"/>
    </row>
    <row r="14589" spans="10:10" x14ac:dyDescent="0.25">
      <c r="J14589" s="1"/>
    </row>
    <row r="14590" spans="10:10" x14ac:dyDescent="0.25">
      <c r="J14590" s="1"/>
    </row>
    <row r="14591" spans="10:10" x14ac:dyDescent="0.25">
      <c r="J14591" s="1"/>
    </row>
    <row r="14592" spans="10:10" x14ac:dyDescent="0.25">
      <c r="J14592" s="1"/>
    </row>
    <row r="14593" spans="10:10" x14ac:dyDescent="0.25">
      <c r="J14593" s="1"/>
    </row>
    <row r="14594" spans="10:10" x14ac:dyDescent="0.25">
      <c r="J14594" s="1"/>
    </row>
    <row r="14595" spans="10:10" x14ac:dyDescent="0.25">
      <c r="J14595" s="1"/>
    </row>
    <row r="14596" spans="10:10" x14ac:dyDescent="0.25">
      <c r="J14596" s="1"/>
    </row>
    <row r="14597" spans="10:10" x14ac:dyDescent="0.25">
      <c r="J14597" s="1"/>
    </row>
    <row r="14598" spans="10:10" x14ac:dyDescent="0.25">
      <c r="J14598" s="1"/>
    </row>
    <row r="14599" spans="10:10" x14ac:dyDescent="0.25">
      <c r="J14599" s="1"/>
    </row>
    <row r="14600" spans="10:10" x14ac:dyDescent="0.25">
      <c r="J14600" s="1"/>
    </row>
    <row r="14601" spans="10:10" x14ac:dyDescent="0.25">
      <c r="J14601" s="1"/>
    </row>
    <row r="14602" spans="10:10" x14ac:dyDescent="0.25">
      <c r="J14602" s="1"/>
    </row>
    <row r="14603" spans="10:10" x14ac:dyDescent="0.25">
      <c r="J14603" s="1"/>
    </row>
    <row r="14604" spans="10:10" x14ac:dyDescent="0.25">
      <c r="J14604" s="1"/>
    </row>
    <row r="14605" spans="10:10" x14ac:dyDescent="0.25">
      <c r="J14605" s="1"/>
    </row>
    <row r="14606" spans="10:10" x14ac:dyDescent="0.25">
      <c r="J14606" s="1"/>
    </row>
    <row r="14607" spans="10:10" x14ac:dyDescent="0.25">
      <c r="J14607" s="1"/>
    </row>
    <row r="14608" spans="10:10" x14ac:dyDescent="0.25">
      <c r="J14608" s="1"/>
    </row>
    <row r="14609" spans="10:10" x14ac:dyDescent="0.25">
      <c r="J14609" s="1"/>
    </row>
    <row r="14610" spans="10:10" x14ac:dyDescent="0.25">
      <c r="J14610" s="1"/>
    </row>
    <row r="14611" spans="10:10" x14ac:dyDescent="0.25">
      <c r="J14611" s="1"/>
    </row>
    <row r="14612" spans="10:10" x14ac:dyDescent="0.25">
      <c r="J14612" s="1"/>
    </row>
    <row r="14613" spans="10:10" x14ac:dyDescent="0.25">
      <c r="J14613" s="1"/>
    </row>
    <row r="14614" spans="10:10" x14ac:dyDescent="0.25">
      <c r="J14614" s="1"/>
    </row>
    <row r="14615" spans="10:10" x14ac:dyDescent="0.25">
      <c r="J14615" s="1"/>
    </row>
    <row r="14616" spans="10:10" x14ac:dyDescent="0.25">
      <c r="J14616" s="1"/>
    </row>
    <row r="14617" spans="10:10" x14ac:dyDescent="0.25">
      <c r="J14617" s="1"/>
    </row>
    <row r="14618" spans="10:10" x14ac:dyDescent="0.25">
      <c r="J14618" s="1"/>
    </row>
    <row r="14619" spans="10:10" x14ac:dyDescent="0.25">
      <c r="J14619" s="1"/>
    </row>
    <row r="14620" spans="10:10" x14ac:dyDescent="0.25">
      <c r="J14620" s="1"/>
    </row>
    <row r="14621" spans="10:10" x14ac:dyDescent="0.25">
      <c r="J14621" s="1"/>
    </row>
    <row r="14622" spans="10:10" x14ac:dyDescent="0.25">
      <c r="J14622" s="1"/>
    </row>
    <row r="14623" spans="10:10" x14ac:dyDescent="0.25">
      <c r="J14623" s="1"/>
    </row>
    <row r="14624" spans="10:10" x14ac:dyDescent="0.25">
      <c r="J14624" s="1"/>
    </row>
    <row r="14625" spans="10:10" x14ac:dyDescent="0.25">
      <c r="J14625" s="1"/>
    </row>
    <row r="14626" spans="10:10" x14ac:dyDescent="0.25">
      <c r="J14626" s="1"/>
    </row>
    <row r="14627" spans="10:10" x14ac:dyDescent="0.25">
      <c r="J14627" s="1"/>
    </row>
    <row r="14628" spans="10:10" x14ac:dyDescent="0.25">
      <c r="J14628" s="1"/>
    </row>
    <row r="14629" spans="10:10" x14ac:dyDescent="0.25">
      <c r="J14629" s="1"/>
    </row>
    <row r="14630" spans="10:10" x14ac:dyDescent="0.25">
      <c r="J14630" s="1"/>
    </row>
    <row r="14631" spans="10:10" x14ac:dyDescent="0.25">
      <c r="J14631" s="1"/>
    </row>
    <row r="14632" spans="10:10" x14ac:dyDescent="0.25">
      <c r="J14632" s="1"/>
    </row>
    <row r="14633" spans="10:10" x14ac:dyDescent="0.25">
      <c r="J14633" s="1"/>
    </row>
    <row r="14634" spans="10:10" x14ac:dyDescent="0.25">
      <c r="J14634" s="1"/>
    </row>
    <row r="14635" spans="10:10" x14ac:dyDescent="0.25">
      <c r="J14635" s="1"/>
    </row>
    <row r="14636" spans="10:10" x14ac:dyDescent="0.25">
      <c r="J14636" s="1"/>
    </row>
    <row r="14637" spans="10:10" x14ac:dyDescent="0.25">
      <c r="J14637" s="1"/>
    </row>
    <row r="14638" spans="10:10" x14ac:dyDescent="0.25">
      <c r="J14638" s="1"/>
    </row>
    <row r="14639" spans="10:10" x14ac:dyDescent="0.25">
      <c r="J14639" s="1"/>
    </row>
    <row r="14640" spans="10:10" x14ac:dyDescent="0.25">
      <c r="J14640" s="1"/>
    </row>
    <row r="14641" spans="10:10" x14ac:dyDescent="0.25">
      <c r="J14641" s="1"/>
    </row>
    <row r="14642" spans="10:10" x14ac:dyDescent="0.25">
      <c r="J14642" s="1"/>
    </row>
    <row r="14643" spans="10:10" x14ac:dyDescent="0.25">
      <c r="J14643" s="1"/>
    </row>
    <row r="14644" spans="10:10" x14ac:dyDescent="0.25">
      <c r="J14644" s="1"/>
    </row>
    <row r="14645" spans="10:10" x14ac:dyDescent="0.25">
      <c r="J14645" s="1"/>
    </row>
    <row r="14646" spans="10:10" x14ac:dyDescent="0.25">
      <c r="J14646" s="1"/>
    </row>
    <row r="14647" spans="10:10" x14ac:dyDescent="0.25">
      <c r="J14647" s="1"/>
    </row>
    <row r="14648" spans="10:10" x14ac:dyDescent="0.25">
      <c r="J14648" s="1"/>
    </row>
    <row r="14649" spans="10:10" x14ac:dyDescent="0.25">
      <c r="J14649" s="1"/>
    </row>
    <row r="14650" spans="10:10" x14ac:dyDescent="0.25">
      <c r="J14650" s="1"/>
    </row>
    <row r="14651" spans="10:10" x14ac:dyDescent="0.25">
      <c r="J14651" s="1"/>
    </row>
    <row r="14652" spans="10:10" x14ac:dyDescent="0.25">
      <c r="J14652" s="1"/>
    </row>
    <row r="14653" spans="10:10" x14ac:dyDescent="0.25">
      <c r="J14653" s="1"/>
    </row>
    <row r="14654" spans="10:10" x14ac:dyDescent="0.25">
      <c r="J14654" s="1"/>
    </row>
    <row r="14655" spans="10:10" x14ac:dyDescent="0.25">
      <c r="J14655" s="1"/>
    </row>
    <row r="14656" spans="10:10" x14ac:dyDescent="0.25">
      <c r="J14656" s="1"/>
    </row>
    <row r="14657" spans="10:10" x14ac:dyDescent="0.25">
      <c r="J14657" s="1"/>
    </row>
    <row r="14658" spans="10:10" x14ac:dyDescent="0.25">
      <c r="J14658" s="1"/>
    </row>
    <row r="14659" spans="10:10" x14ac:dyDescent="0.25">
      <c r="J14659" s="1"/>
    </row>
    <row r="14660" spans="10:10" x14ac:dyDescent="0.25">
      <c r="J14660" s="1"/>
    </row>
    <row r="14661" spans="10:10" x14ac:dyDescent="0.25">
      <c r="J14661" s="1"/>
    </row>
    <row r="14662" spans="10:10" x14ac:dyDescent="0.25">
      <c r="J14662" s="1"/>
    </row>
    <row r="14663" spans="10:10" x14ac:dyDescent="0.25">
      <c r="J14663" s="1"/>
    </row>
    <row r="14664" spans="10:10" x14ac:dyDescent="0.25">
      <c r="J14664" s="1"/>
    </row>
    <row r="14665" spans="10:10" x14ac:dyDescent="0.25">
      <c r="J14665" s="1"/>
    </row>
    <row r="14666" spans="10:10" x14ac:dyDescent="0.25">
      <c r="J14666" s="1"/>
    </row>
    <row r="14667" spans="10:10" x14ac:dyDescent="0.25">
      <c r="J14667" s="1"/>
    </row>
    <row r="14668" spans="10:10" x14ac:dyDescent="0.25">
      <c r="J14668" s="1"/>
    </row>
    <row r="14669" spans="10:10" x14ac:dyDescent="0.25">
      <c r="J14669" s="1"/>
    </row>
    <row r="14670" spans="10:10" x14ac:dyDescent="0.25">
      <c r="J14670" s="1"/>
    </row>
    <row r="14671" spans="10:10" x14ac:dyDescent="0.25">
      <c r="J14671" s="1"/>
    </row>
    <row r="14672" spans="10:10" x14ac:dyDescent="0.25">
      <c r="J14672" s="1"/>
    </row>
    <row r="14673" spans="10:10" x14ac:dyDescent="0.25">
      <c r="J14673" s="1"/>
    </row>
    <row r="14674" spans="10:10" x14ac:dyDescent="0.25">
      <c r="J14674" s="1"/>
    </row>
    <row r="14675" spans="10:10" x14ac:dyDescent="0.25">
      <c r="J14675" s="1"/>
    </row>
    <row r="14676" spans="10:10" x14ac:dyDescent="0.25">
      <c r="J14676" s="1"/>
    </row>
    <row r="14677" spans="10:10" x14ac:dyDescent="0.25">
      <c r="J14677" s="1"/>
    </row>
    <row r="14678" spans="10:10" x14ac:dyDescent="0.25">
      <c r="J14678" s="1"/>
    </row>
    <row r="14679" spans="10:10" x14ac:dyDescent="0.25">
      <c r="J14679" s="1"/>
    </row>
    <row r="14680" spans="10:10" x14ac:dyDescent="0.25">
      <c r="J14680" s="1"/>
    </row>
    <row r="14681" spans="10:10" x14ac:dyDescent="0.25">
      <c r="J14681" s="1"/>
    </row>
    <row r="14682" spans="10:10" x14ac:dyDescent="0.25">
      <c r="J14682" s="1"/>
    </row>
    <row r="14683" spans="10:10" x14ac:dyDescent="0.25">
      <c r="J14683" s="1"/>
    </row>
    <row r="14684" spans="10:10" x14ac:dyDescent="0.25">
      <c r="J14684" s="1"/>
    </row>
    <row r="14685" spans="10:10" x14ac:dyDescent="0.25">
      <c r="J14685" s="1"/>
    </row>
    <row r="14686" spans="10:10" x14ac:dyDescent="0.25">
      <c r="J14686" s="1"/>
    </row>
    <row r="14687" spans="10:10" x14ac:dyDescent="0.25">
      <c r="J14687" s="1"/>
    </row>
    <row r="14688" spans="10:10" x14ac:dyDescent="0.25">
      <c r="J14688" s="1"/>
    </row>
    <row r="14689" spans="10:10" x14ac:dyDescent="0.25">
      <c r="J14689" s="1"/>
    </row>
    <row r="14690" spans="10:10" x14ac:dyDescent="0.25">
      <c r="J14690" s="1"/>
    </row>
    <row r="14691" spans="10:10" x14ac:dyDescent="0.25">
      <c r="J14691" s="1"/>
    </row>
    <row r="14692" spans="10:10" x14ac:dyDescent="0.25">
      <c r="J14692" s="1"/>
    </row>
    <row r="14693" spans="10:10" x14ac:dyDescent="0.25">
      <c r="J14693" s="1"/>
    </row>
    <row r="14694" spans="10:10" x14ac:dyDescent="0.25">
      <c r="J14694" s="1"/>
    </row>
    <row r="14695" spans="10:10" x14ac:dyDescent="0.25">
      <c r="J14695" s="1"/>
    </row>
    <row r="14696" spans="10:10" x14ac:dyDescent="0.25">
      <c r="J14696" s="1"/>
    </row>
    <row r="14697" spans="10:10" x14ac:dyDescent="0.25">
      <c r="J14697" s="1"/>
    </row>
    <row r="14698" spans="10:10" x14ac:dyDescent="0.25">
      <c r="J14698" s="1"/>
    </row>
    <row r="14699" spans="10:10" x14ac:dyDescent="0.25">
      <c r="J14699" s="1"/>
    </row>
    <row r="14700" spans="10:10" x14ac:dyDescent="0.25">
      <c r="J14700" s="1"/>
    </row>
    <row r="14701" spans="10:10" x14ac:dyDescent="0.25">
      <c r="J14701" s="1"/>
    </row>
    <row r="14702" spans="10:10" x14ac:dyDescent="0.25">
      <c r="J14702" s="1"/>
    </row>
    <row r="14703" spans="10:10" x14ac:dyDescent="0.25">
      <c r="J14703" s="1"/>
    </row>
    <row r="14704" spans="10:10" x14ac:dyDescent="0.25">
      <c r="J14704" s="1"/>
    </row>
    <row r="14705" spans="10:10" x14ac:dyDescent="0.25">
      <c r="J14705" s="1"/>
    </row>
    <row r="14706" spans="10:10" x14ac:dyDescent="0.25">
      <c r="J14706" s="1"/>
    </row>
    <row r="14707" spans="10:10" x14ac:dyDescent="0.25">
      <c r="J14707" s="1"/>
    </row>
    <row r="14708" spans="10:10" x14ac:dyDescent="0.25">
      <c r="J14708" s="1"/>
    </row>
    <row r="14709" spans="10:10" x14ac:dyDescent="0.25">
      <c r="J14709" s="1"/>
    </row>
    <row r="14710" spans="10:10" x14ac:dyDescent="0.25">
      <c r="J14710" s="1"/>
    </row>
    <row r="14711" spans="10:10" x14ac:dyDescent="0.25">
      <c r="J14711" s="1"/>
    </row>
    <row r="14712" spans="10:10" x14ac:dyDescent="0.25">
      <c r="J14712" s="1"/>
    </row>
    <row r="14713" spans="10:10" x14ac:dyDescent="0.25">
      <c r="J14713" s="1"/>
    </row>
    <row r="14714" spans="10:10" x14ac:dyDescent="0.25">
      <c r="J14714" s="1"/>
    </row>
    <row r="14715" spans="10:10" x14ac:dyDescent="0.25">
      <c r="J14715" s="1"/>
    </row>
    <row r="14716" spans="10:10" x14ac:dyDescent="0.25">
      <c r="J14716" s="1"/>
    </row>
    <row r="14717" spans="10:10" x14ac:dyDescent="0.25">
      <c r="J14717" s="1"/>
    </row>
    <row r="14718" spans="10:10" x14ac:dyDescent="0.25">
      <c r="J14718" s="1"/>
    </row>
    <row r="14719" spans="10:10" x14ac:dyDescent="0.25">
      <c r="J14719" s="1"/>
    </row>
    <row r="14720" spans="10:10" x14ac:dyDescent="0.25">
      <c r="J14720" s="1"/>
    </row>
    <row r="14721" spans="10:10" x14ac:dyDescent="0.25">
      <c r="J14721" s="1"/>
    </row>
    <row r="14722" spans="10:10" x14ac:dyDescent="0.25">
      <c r="J14722" s="1"/>
    </row>
    <row r="14723" spans="10:10" x14ac:dyDescent="0.25">
      <c r="J14723" s="1"/>
    </row>
    <row r="14724" spans="10:10" x14ac:dyDescent="0.25">
      <c r="J14724" s="1"/>
    </row>
    <row r="14725" spans="10:10" x14ac:dyDescent="0.25">
      <c r="J14725" s="1"/>
    </row>
    <row r="14726" spans="10:10" x14ac:dyDescent="0.25">
      <c r="J14726" s="1"/>
    </row>
    <row r="14727" spans="10:10" x14ac:dyDescent="0.25">
      <c r="J14727" s="1"/>
    </row>
    <row r="14728" spans="10:10" x14ac:dyDescent="0.25">
      <c r="J14728" s="1"/>
    </row>
    <row r="14729" spans="10:10" x14ac:dyDescent="0.25">
      <c r="J14729" s="1"/>
    </row>
    <row r="14730" spans="10:10" x14ac:dyDescent="0.25">
      <c r="J14730" s="1"/>
    </row>
    <row r="14731" spans="10:10" x14ac:dyDescent="0.25">
      <c r="J14731" s="1"/>
    </row>
    <row r="14732" spans="10:10" x14ac:dyDescent="0.25">
      <c r="J14732" s="1"/>
    </row>
    <row r="14733" spans="10:10" x14ac:dyDescent="0.25">
      <c r="J14733" s="1"/>
    </row>
    <row r="14734" spans="10:10" x14ac:dyDescent="0.25">
      <c r="J14734" s="1"/>
    </row>
    <row r="14735" spans="10:10" x14ac:dyDescent="0.25">
      <c r="J14735" s="1"/>
    </row>
    <row r="14736" spans="10:10" x14ac:dyDescent="0.25">
      <c r="J14736" s="1"/>
    </row>
    <row r="14737" spans="10:10" x14ac:dyDescent="0.25">
      <c r="J14737" s="1"/>
    </row>
    <row r="14738" spans="10:10" x14ac:dyDescent="0.25">
      <c r="J14738" s="1"/>
    </row>
    <row r="14739" spans="10:10" x14ac:dyDescent="0.25">
      <c r="J14739" s="1"/>
    </row>
    <row r="14740" spans="10:10" x14ac:dyDescent="0.25">
      <c r="J14740" s="1"/>
    </row>
    <row r="14741" spans="10:10" x14ac:dyDescent="0.25">
      <c r="J14741" s="1"/>
    </row>
    <row r="14742" spans="10:10" x14ac:dyDescent="0.25">
      <c r="J14742" s="1"/>
    </row>
    <row r="14743" spans="10:10" x14ac:dyDescent="0.25">
      <c r="J14743" s="1"/>
    </row>
    <row r="14744" spans="10:10" x14ac:dyDescent="0.25">
      <c r="J14744" s="1"/>
    </row>
    <row r="14745" spans="10:10" x14ac:dyDescent="0.25">
      <c r="J14745" s="1"/>
    </row>
    <row r="14746" spans="10:10" x14ac:dyDescent="0.25">
      <c r="J14746" s="1"/>
    </row>
    <row r="14747" spans="10:10" x14ac:dyDescent="0.25">
      <c r="J14747" s="1"/>
    </row>
    <row r="14748" spans="10:10" x14ac:dyDescent="0.25">
      <c r="J14748" s="1"/>
    </row>
    <row r="14749" spans="10:10" x14ac:dyDescent="0.25">
      <c r="J14749" s="1"/>
    </row>
    <row r="14750" spans="10:10" x14ac:dyDescent="0.25">
      <c r="J14750" s="1"/>
    </row>
    <row r="14751" spans="10:10" x14ac:dyDescent="0.25">
      <c r="J14751" s="1"/>
    </row>
    <row r="14752" spans="10:10" x14ac:dyDescent="0.25">
      <c r="J14752" s="1"/>
    </row>
    <row r="14753" spans="10:10" x14ac:dyDescent="0.25">
      <c r="J14753" s="1"/>
    </row>
    <row r="14754" spans="10:10" x14ac:dyDescent="0.25">
      <c r="J14754" s="1"/>
    </row>
    <row r="14755" spans="10:10" x14ac:dyDescent="0.25">
      <c r="J14755" s="1"/>
    </row>
    <row r="14756" spans="10:10" x14ac:dyDescent="0.25">
      <c r="J14756" s="1"/>
    </row>
    <row r="14757" spans="10:10" x14ac:dyDescent="0.25">
      <c r="J14757" s="1"/>
    </row>
    <row r="14758" spans="10:10" x14ac:dyDescent="0.25">
      <c r="J14758" s="1"/>
    </row>
    <row r="14759" spans="10:10" x14ac:dyDescent="0.25">
      <c r="J14759" s="1"/>
    </row>
    <row r="14760" spans="10:10" x14ac:dyDescent="0.25">
      <c r="J14760" s="1"/>
    </row>
    <row r="14761" spans="10:10" x14ac:dyDescent="0.25">
      <c r="J14761" s="1"/>
    </row>
    <row r="14762" spans="10:10" x14ac:dyDescent="0.25">
      <c r="J14762" s="1"/>
    </row>
    <row r="14763" spans="10:10" x14ac:dyDescent="0.25">
      <c r="J14763" s="1"/>
    </row>
    <row r="14764" spans="10:10" x14ac:dyDescent="0.25">
      <c r="J14764" s="1"/>
    </row>
    <row r="14765" spans="10:10" x14ac:dyDescent="0.25">
      <c r="J14765" s="1"/>
    </row>
    <row r="14766" spans="10:10" x14ac:dyDescent="0.25">
      <c r="J14766" s="1"/>
    </row>
    <row r="14767" spans="10:10" x14ac:dyDescent="0.25">
      <c r="J14767" s="1"/>
    </row>
    <row r="14768" spans="10:10" x14ac:dyDescent="0.25">
      <c r="J14768" s="1"/>
    </row>
    <row r="14769" spans="10:10" x14ac:dyDescent="0.25">
      <c r="J14769" s="1"/>
    </row>
    <row r="14770" spans="10:10" x14ac:dyDescent="0.25">
      <c r="J14770" s="1"/>
    </row>
    <row r="14771" spans="10:10" x14ac:dyDescent="0.25">
      <c r="J14771" s="1"/>
    </row>
    <row r="14772" spans="10:10" x14ac:dyDescent="0.25">
      <c r="J14772" s="1"/>
    </row>
    <row r="14773" spans="10:10" x14ac:dyDescent="0.25">
      <c r="J14773" s="1"/>
    </row>
    <row r="14774" spans="10:10" x14ac:dyDescent="0.25">
      <c r="J14774" s="1"/>
    </row>
    <row r="14775" spans="10:10" x14ac:dyDescent="0.25">
      <c r="J14775" s="1"/>
    </row>
    <row r="14776" spans="10:10" x14ac:dyDescent="0.25">
      <c r="J14776" s="1"/>
    </row>
    <row r="14777" spans="10:10" x14ac:dyDescent="0.25">
      <c r="J14777" s="1"/>
    </row>
    <row r="14778" spans="10:10" x14ac:dyDescent="0.25">
      <c r="J14778" s="1"/>
    </row>
    <row r="14779" spans="10:10" x14ac:dyDescent="0.25">
      <c r="J14779" s="1"/>
    </row>
    <row r="14780" spans="10:10" x14ac:dyDescent="0.25">
      <c r="J14780" s="1"/>
    </row>
    <row r="14781" spans="10:10" x14ac:dyDescent="0.25">
      <c r="J14781" s="1"/>
    </row>
    <row r="14782" spans="10:10" x14ac:dyDescent="0.25">
      <c r="J14782" s="1"/>
    </row>
    <row r="14783" spans="10:10" x14ac:dyDescent="0.25">
      <c r="J14783" s="1"/>
    </row>
    <row r="14784" spans="10:10" x14ac:dyDescent="0.25">
      <c r="J14784" s="1"/>
    </row>
    <row r="14785" spans="10:10" x14ac:dyDescent="0.25">
      <c r="J14785" s="1"/>
    </row>
    <row r="14786" spans="10:10" x14ac:dyDescent="0.25">
      <c r="J14786" s="1"/>
    </row>
    <row r="14787" spans="10:10" x14ac:dyDescent="0.25">
      <c r="J14787" s="1"/>
    </row>
    <row r="14788" spans="10:10" x14ac:dyDescent="0.25">
      <c r="J14788" s="1"/>
    </row>
    <row r="14789" spans="10:10" x14ac:dyDescent="0.25">
      <c r="J14789" s="1"/>
    </row>
    <row r="14790" spans="10:10" x14ac:dyDescent="0.25">
      <c r="J14790" s="1"/>
    </row>
    <row r="14791" spans="10:10" x14ac:dyDescent="0.25">
      <c r="J14791" s="1"/>
    </row>
    <row r="14792" spans="10:10" x14ac:dyDescent="0.25">
      <c r="J14792" s="1"/>
    </row>
    <row r="14793" spans="10:10" x14ac:dyDescent="0.25">
      <c r="J14793" s="1"/>
    </row>
    <row r="14794" spans="10:10" x14ac:dyDescent="0.25">
      <c r="J14794" s="1"/>
    </row>
    <row r="14795" spans="10:10" x14ac:dyDescent="0.25">
      <c r="J14795" s="1"/>
    </row>
    <row r="14796" spans="10:10" x14ac:dyDescent="0.25">
      <c r="J14796" s="1"/>
    </row>
    <row r="14797" spans="10:10" x14ac:dyDescent="0.25">
      <c r="J14797" s="1"/>
    </row>
    <row r="14798" spans="10:10" x14ac:dyDescent="0.25">
      <c r="J14798" s="1"/>
    </row>
    <row r="14799" spans="10:10" x14ac:dyDescent="0.25">
      <c r="J14799" s="1"/>
    </row>
    <row r="14800" spans="10:10" x14ac:dyDescent="0.25">
      <c r="J14800" s="1"/>
    </row>
    <row r="14801" spans="10:10" x14ac:dyDescent="0.25">
      <c r="J14801" s="1"/>
    </row>
    <row r="14802" spans="10:10" x14ac:dyDescent="0.25">
      <c r="J14802" s="1"/>
    </row>
    <row r="14803" spans="10:10" x14ac:dyDescent="0.25">
      <c r="J14803" s="1"/>
    </row>
    <row r="14804" spans="10:10" x14ac:dyDescent="0.25">
      <c r="J14804" s="1"/>
    </row>
    <row r="14805" spans="10:10" x14ac:dyDescent="0.25">
      <c r="J14805" s="1"/>
    </row>
    <row r="14806" spans="10:10" x14ac:dyDescent="0.25">
      <c r="J14806" s="1"/>
    </row>
    <row r="14807" spans="10:10" x14ac:dyDescent="0.25">
      <c r="J14807" s="1"/>
    </row>
    <row r="14808" spans="10:10" x14ac:dyDescent="0.25">
      <c r="J14808" s="1"/>
    </row>
    <row r="14809" spans="10:10" x14ac:dyDescent="0.25">
      <c r="J14809" s="1"/>
    </row>
    <row r="14810" spans="10:10" x14ac:dyDescent="0.25">
      <c r="J14810" s="1"/>
    </row>
    <row r="14811" spans="10:10" x14ac:dyDescent="0.25">
      <c r="J14811" s="1"/>
    </row>
    <row r="14812" spans="10:10" x14ac:dyDescent="0.25">
      <c r="J14812" s="1"/>
    </row>
    <row r="14813" spans="10:10" x14ac:dyDescent="0.25">
      <c r="J14813" s="1"/>
    </row>
    <row r="14814" spans="10:10" x14ac:dyDescent="0.25">
      <c r="J14814" s="1"/>
    </row>
    <row r="14815" spans="10:10" x14ac:dyDescent="0.25">
      <c r="J14815" s="1"/>
    </row>
    <row r="14816" spans="10:10" x14ac:dyDescent="0.25">
      <c r="J14816" s="1"/>
    </row>
    <row r="14817" spans="10:10" x14ac:dyDescent="0.25">
      <c r="J14817" s="1"/>
    </row>
    <row r="14818" spans="10:10" x14ac:dyDescent="0.25">
      <c r="J14818" s="1"/>
    </row>
    <row r="14819" spans="10:10" x14ac:dyDescent="0.25">
      <c r="J14819" s="1"/>
    </row>
    <row r="14820" spans="10:10" x14ac:dyDescent="0.25">
      <c r="J14820" s="1"/>
    </row>
    <row r="14821" spans="10:10" x14ac:dyDescent="0.25">
      <c r="J14821" s="1"/>
    </row>
    <row r="14822" spans="10:10" x14ac:dyDescent="0.25">
      <c r="J14822" s="1"/>
    </row>
    <row r="14823" spans="10:10" x14ac:dyDescent="0.25">
      <c r="J14823" s="1"/>
    </row>
    <row r="14824" spans="10:10" x14ac:dyDescent="0.25">
      <c r="J14824" s="1"/>
    </row>
    <row r="14825" spans="10:10" x14ac:dyDescent="0.25">
      <c r="J14825" s="1"/>
    </row>
    <row r="14826" spans="10:10" x14ac:dyDescent="0.25">
      <c r="J14826" s="1"/>
    </row>
    <row r="14827" spans="10:10" x14ac:dyDescent="0.25">
      <c r="J14827" s="1"/>
    </row>
    <row r="14828" spans="10:10" x14ac:dyDescent="0.25">
      <c r="J14828" s="1"/>
    </row>
    <row r="14829" spans="10:10" x14ac:dyDescent="0.25">
      <c r="J14829" s="1"/>
    </row>
    <row r="14830" spans="10:10" x14ac:dyDescent="0.25">
      <c r="J14830" s="1"/>
    </row>
    <row r="14831" spans="10:10" x14ac:dyDescent="0.25">
      <c r="J14831" s="1"/>
    </row>
    <row r="14832" spans="10:10" x14ac:dyDescent="0.25">
      <c r="J14832" s="1"/>
    </row>
    <row r="14833" spans="10:10" x14ac:dyDescent="0.25">
      <c r="J14833" s="1"/>
    </row>
    <row r="14834" spans="10:10" x14ac:dyDescent="0.25">
      <c r="J14834" s="1"/>
    </row>
    <row r="14835" spans="10:10" x14ac:dyDescent="0.25">
      <c r="J14835" s="1"/>
    </row>
    <row r="14836" spans="10:10" x14ac:dyDescent="0.25">
      <c r="J14836" s="1"/>
    </row>
    <row r="14837" spans="10:10" x14ac:dyDescent="0.25">
      <c r="J14837" s="1"/>
    </row>
    <row r="14838" spans="10:10" x14ac:dyDescent="0.25">
      <c r="J14838" s="1"/>
    </row>
    <row r="14839" spans="10:10" x14ac:dyDescent="0.25">
      <c r="J14839" s="1"/>
    </row>
    <row r="14840" spans="10:10" x14ac:dyDescent="0.25">
      <c r="J14840" s="1"/>
    </row>
    <row r="14841" spans="10:10" x14ac:dyDescent="0.25">
      <c r="J14841" s="1"/>
    </row>
    <row r="14842" spans="10:10" x14ac:dyDescent="0.25">
      <c r="J14842" s="1"/>
    </row>
    <row r="14843" spans="10:10" x14ac:dyDescent="0.25">
      <c r="J14843" s="1"/>
    </row>
    <row r="14844" spans="10:10" x14ac:dyDescent="0.25">
      <c r="J14844" s="1"/>
    </row>
    <row r="14845" spans="10:10" x14ac:dyDescent="0.25">
      <c r="J14845" s="1"/>
    </row>
    <row r="14846" spans="10:10" x14ac:dyDescent="0.25">
      <c r="J14846" s="1"/>
    </row>
    <row r="14847" spans="10:10" x14ac:dyDescent="0.25">
      <c r="J14847" s="1"/>
    </row>
    <row r="14848" spans="10:10" x14ac:dyDescent="0.25">
      <c r="J14848" s="1"/>
    </row>
    <row r="14849" spans="10:10" x14ac:dyDescent="0.25">
      <c r="J14849" s="1"/>
    </row>
    <row r="14850" spans="10:10" x14ac:dyDescent="0.25">
      <c r="J14850" s="1"/>
    </row>
    <row r="14851" spans="10:10" x14ac:dyDescent="0.25">
      <c r="J14851" s="1"/>
    </row>
    <row r="14852" spans="10:10" x14ac:dyDescent="0.25">
      <c r="J14852" s="1"/>
    </row>
    <row r="14853" spans="10:10" x14ac:dyDescent="0.25">
      <c r="J14853" s="1"/>
    </row>
    <row r="14854" spans="10:10" x14ac:dyDescent="0.25">
      <c r="J14854" s="1"/>
    </row>
    <row r="14855" spans="10:10" x14ac:dyDescent="0.25">
      <c r="J14855" s="1"/>
    </row>
    <row r="14856" spans="10:10" x14ac:dyDescent="0.25">
      <c r="J14856" s="1"/>
    </row>
    <row r="14857" spans="10:10" x14ac:dyDescent="0.25">
      <c r="J14857" s="1"/>
    </row>
    <row r="14858" spans="10:10" x14ac:dyDescent="0.25">
      <c r="J14858" s="1"/>
    </row>
    <row r="14859" spans="10:10" x14ac:dyDescent="0.25">
      <c r="J14859" s="1"/>
    </row>
    <row r="14860" spans="10:10" x14ac:dyDescent="0.25">
      <c r="J14860" s="1"/>
    </row>
    <row r="14861" spans="10:10" x14ac:dyDescent="0.25">
      <c r="J14861" s="1"/>
    </row>
    <row r="14862" spans="10:10" x14ac:dyDescent="0.25">
      <c r="J14862" s="1"/>
    </row>
    <row r="14863" spans="10:10" x14ac:dyDescent="0.25">
      <c r="J14863" s="1"/>
    </row>
    <row r="14864" spans="10:10" x14ac:dyDescent="0.25">
      <c r="J14864" s="1"/>
    </row>
    <row r="14865" spans="10:10" x14ac:dyDescent="0.25">
      <c r="J14865" s="1"/>
    </row>
    <row r="14866" spans="10:10" x14ac:dyDescent="0.25">
      <c r="J14866" s="1"/>
    </row>
    <row r="14867" spans="10:10" x14ac:dyDescent="0.25">
      <c r="J14867" s="1"/>
    </row>
    <row r="14868" spans="10:10" x14ac:dyDescent="0.25">
      <c r="J14868" s="1"/>
    </row>
    <row r="14869" spans="10:10" x14ac:dyDescent="0.25">
      <c r="J14869" s="1"/>
    </row>
    <row r="14870" spans="10:10" x14ac:dyDescent="0.25">
      <c r="J14870" s="1"/>
    </row>
    <row r="14871" spans="10:10" x14ac:dyDescent="0.25">
      <c r="J14871" s="1"/>
    </row>
    <row r="14872" spans="10:10" x14ac:dyDescent="0.25">
      <c r="J14872" s="1"/>
    </row>
    <row r="14873" spans="10:10" x14ac:dyDescent="0.25">
      <c r="J14873" s="1"/>
    </row>
    <row r="14874" spans="10:10" x14ac:dyDescent="0.25">
      <c r="J14874" s="1"/>
    </row>
    <row r="14875" spans="10:10" x14ac:dyDescent="0.25">
      <c r="J14875" s="1"/>
    </row>
    <row r="14876" spans="10:10" x14ac:dyDescent="0.25">
      <c r="J14876" s="1"/>
    </row>
    <row r="14877" spans="10:10" x14ac:dyDescent="0.25">
      <c r="J14877" s="1"/>
    </row>
    <row r="14878" spans="10:10" x14ac:dyDescent="0.25">
      <c r="J14878" s="1"/>
    </row>
    <row r="14879" spans="10:10" x14ac:dyDescent="0.25">
      <c r="J14879" s="1"/>
    </row>
    <row r="14880" spans="10:10" x14ac:dyDescent="0.25">
      <c r="J14880" s="1"/>
    </row>
    <row r="14881" spans="10:10" x14ac:dyDescent="0.25">
      <c r="J14881" s="1"/>
    </row>
    <row r="14882" spans="10:10" x14ac:dyDescent="0.25">
      <c r="J14882" s="1"/>
    </row>
    <row r="14883" spans="10:10" x14ac:dyDescent="0.25">
      <c r="J14883" s="1"/>
    </row>
    <row r="14884" spans="10:10" x14ac:dyDescent="0.25">
      <c r="J14884" s="1"/>
    </row>
    <row r="14885" spans="10:10" x14ac:dyDescent="0.25">
      <c r="J14885" s="1"/>
    </row>
    <row r="14886" spans="10:10" x14ac:dyDescent="0.25">
      <c r="J14886" s="1"/>
    </row>
    <row r="14887" spans="10:10" x14ac:dyDescent="0.25">
      <c r="J14887" s="1"/>
    </row>
    <row r="14888" spans="10:10" x14ac:dyDescent="0.25">
      <c r="J14888" s="1"/>
    </row>
    <row r="14889" spans="10:10" x14ac:dyDescent="0.25">
      <c r="J14889" s="1"/>
    </row>
    <row r="14890" spans="10:10" x14ac:dyDescent="0.25">
      <c r="J14890" s="1"/>
    </row>
    <row r="14891" spans="10:10" x14ac:dyDescent="0.25">
      <c r="J14891" s="1"/>
    </row>
    <row r="14892" spans="10:10" x14ac:dyDescent="0.25">
      <c r="J14892" s="1"/>
    </row>
    <row r="14893" spans="10:10" x14ac:dyDescent="0.25">
      <c r="J14893" s="1"/>
    </row>
    <row r="14894" spans="10:10" x14ac:dyDescent="0.25">
      <c r="J14894" s="1"/>
    </row>
    <row r="14895" spans="10:10" x14ac:dyDescent="0.25">
      <c r="J14895" s="1"/>
    </row>
    <row r="14896" spans="10:10" x14ac:dyDescent="0.25">
      <c r="J14896" s="1"/>
    </row>
    <row r="14897" spans="10:10" x14ac:dyDescent="0.25">
      <c r="J14897" s="1"/>
    </row>
    <row r="14898" spans="10:10" x14ac:dyDescent="0.25">
      <c r="J14898" s="1"/>
    </row>
    <row r="14899" spans="10:10" x14ac:dyDescent="0.25">
      <c r="J14899" s="1"/>
    </row>
    <row r="14900" spans="10:10" x14ac:dyDescent="0.25">
      <c r="J14900" s="1"/>
    </row>
    <row r="14901" spans="10:10" x14ac:dyDescent="0.25">
      <c r="J14901" s="1"/>
    </row>
    <row r="14902" spans="10:10" x14ac:dyDescent="0.25">
      <c r="J14902" s="1"/>
    </row>
    <row r="14903" spans="10:10" x14ac:dyDescent="0.25">
      <c r="J14903" s="1"/>
    </row>
    <row r="14904" spans="10:10" x14ac:dyDescent="0.25">
      <c r="J14904" s="1"/>
    </row>
    <row r="14905" spans="10:10" x14ac:dyDescent="0.25">
      <c r="J14905" s="1"/>
    </row>
    <row r="14906" spans="10:10" x14ac:dyDescent="0.25">
      <c r="J14906" s="1"/>
    </row>
    <row r="14907" spans="10:10" x14ac:dyDescent="0.25">
      <c r="J14907" s="1"/>
    </row>
    <row r="14908" spans="10:10" x14ac:dyDescent="0.25">
      <c r="J14908" s="1"/>
    </row>
    <row r="14909" spans="10:10" x14ac:dyDescent="0.25">
      <c r="J14909" s="1"/>
    </row>
    <row r="14910" spans="10:10" x14ac:dyDescent="0.25">
      <c r="J14910" s="1"/>
    </row>
    <row r="14911" spans="10:10" x14ac:dyDescent="0.25">
      <c r="J14911" s="1"/>
    </row>
    <row r="14912" spans="10:10" x14ac:dyDescent="0.25">
      <c r="J14912" s="1"/>
    </row>
    <row r="14913" spans="10:10" x14ac:dyDescent="0.25">
      <c r="J14913" s="1"/>
    </row>
    <row r="14914" spans="10:10" x14ac:dyDescent="0.25">
      <c r="J14914" s="1"/>
    </row>
    <row r="14915" spans="10:10" x14ac:dyDescent="0.25">
      <c r="J14915" s="1"/>
    </row>
    <row r="14916" spans="10:10" x14ac:dyDescent="0.25">
      <c r="J14916" s="1"/>
    </row>
    <row r="14917" spans="10:10" x14ac:dyDescent="0.25">
      <c r="J14917" s="1"/>
    </row>
    <row r="14918" spans="10:10" x14ac:dyDescent="0.25">
      <c r="J14918" s="1"/>
    </row>
    <row r="14919" spans="10:10" x14ac:dyDescent="0.25">
      <c r="J14919" s="1"/>
    </row>
    <row r="14920" spans="10:10" x14ac:dyDescent="0.25">
      <c r="J14920" s="1"/>
    </row>
    <row r="14921" spans="10:10" x14ac:dyDescent="0.25">
      <c r="J14921" s="1"/>
    </row>
    <row r="14922" spans="10:10" x14ac:dyDescent="0.25">
      <c r="J14922" s="1"/>
    </row>
    <row r="14923" spans="10:10" x14ac:dyDescent="0.25">
      <c r="J14923" s="1"/>
    </row>
    <row r="14924" spans="10:10" x14ac:dyDescent="0.25">
      <c r="J14924" s="1"/>
    </row>
    <row r="14925" spans="10:10" x14ac:dyDescent="0.25">
      <c r="J14925" s="1"/>
    </row>
    <row r="14926" spans="10:10" x14ac:dyDescent="0.25">
      <c r="J14926" s="1"/>
    </row>
    <row r="14927" spans="10:10" x14ac:dyDescent="0.25">
      <c r="J14927" s="1"/>
    </row>
    <row r="14928" spans="10:10" x14ac:dyDescent="0.25">
      <c r="J14928" s="1"/>
    </row>
    <row r="14929" spans="10:10" x14ac:dyDescent="0.25">
      <c r="J14929" s="1"/>
    </row>
    <row r="14930" spans="10:10" x14ac:dyDescent="0.25">
      <c r="J14930" s="1"/>
    </row>
    <row r="14931" spans="10:10" x14ac:dyDescent="0.25">
      <c r="J14931" s="1"/>
    </row>
    <row r="14932" spans="10:10" x14ac:dyDescent="0.25">
      <c r="J14932" s="1"/>
    </row>
    <row r="14933" spans="10:10" x14ac:dyDescent="0.25">
      <c r="J14933" s="1"/>
    </row>
    <row r="14934" spans="10:10" x14ac:dyDescent="0.25">
      <c r="J14934" s="1"/>
    </row>
    <row r="14935" spans="10:10" x14ac:dyDescent="0.25">
      <c r="J14935" s="1"/>
    </row>
    <row r="14936" spans="10:10" x14ac:dyDescent="0.25">
      <c r="J14936" s="1"/>
    </row>
    <row r="14937" spans="10:10" x14ac:dyDescent="0.25">
      <c r="J14937" s="1"/>
    </row>
    <row r="14938" spans="10:10" x14ac:dyDescent="0.25">
      <c r="J14938" s="1"/>
    </row>
    <row r="14939" spans="10:10" x14ac:dyDescent="0.25">
      <c r="J14939" s="1"/>
    </row>
    <row r="14940" spans="10:10" x14ac:dyDescent="0.25">
      <c r="J14940" s="1"/>
    </row>
    <row r="14941" spans="10:10" x14ac:dyDescent="0.25">
      <c r="J14941" s="1"/>
    </row>
    <row r="14942" spans="10:10" x14ac:dyDescent="0.25">
      <c r="J14942" s="1"/>
    </row>
    <row r="14943" spans="10:10" x14ac:dyDescent="0.25">
      <c r="J14943" s="1"/>
    </row>
    <row r="14944" spans="10:10" x14ac:dyDescent="0.25">
      <c r="J14944" s="1"/>
    </row>
    <row r="14945" spans="10:10" x14ac:dyDescent="0.25">
      <c r="J14945" s="1"/>
    </row>
    <row r="14946" spans="10:10" x14ac:dyDescent="0.25">
      <c r="J14946" s="1"/>
    </row>
    <row r="14947" spans="10:10" x14ac:dyDescent="0.25">
      <c r="J14947" s="1"/>
    </row>
    <row r="14948" spans="10:10" x14ac:dyDescent="0.25">
      <c r="J14948" s="1"/>
    </row>
    <row r="14949" spans="10:10" x14ac:dyDescent="0.25">
      <c r="J14949" s="1"/>
    </row>
    <row r="14950" spans="10:10" x14ac:dyDescent="0.25">
      <c r="J14950" s="1"/>
    </row>
    <row r="14951" spans="10:10" x14ac:dyDescent="0.25">
      <c r="J14951" s="1"/>
    </row>
    <row r="14952" spans="10:10" x14ac:dyDescent="0.25">
      <c r="J14952" s="1"/>
    </row>
    <row r="14953" spans="10:10" x14ac:dyDescent="0.25">
      <c r="J14953" s="1"/>
    </row>
    <row r="14954" spans="10:10" x14ac:dyDescent="0.25">
      <c r="J14954" s="1"/>
    </row>
    <row r="14955" spans="10:10" x14ac:dyDescent="0.25">
      <c r="J14955" s="1"/>
    </row>
    <row r="14956" spans="10:10" x14ac:dyDescent="0.25">
      <c r="J14956" s="1"/>
    </row>
    <row r="14957" spans="10:10" x14ac:dyDescent="0.25">
      <c r="J14957" s="1"/>
    </row>
    <row r="14958" spans="10:10" x14ac:dyDescent="0.25">
      <c r="J14958" s="1"/>
    </row>
    <row r="14959" spans="10:10" x14ac:dyDescent="0.25">
      <c r="J14959" s="1"/>
    </row>
    <row r="14960" spans="10:10" x14ac:dyDescent="0.25">
      <c r="J14960" s="1"/>
    </row>
    <row r="14961" spans="10:10" x14ac:dyDescent="0.25">
      <c r="J14961" s="1"/>
    </row>
    <row r="14962" spans="10:10" x14ac:dyDescent="0.25">
      <c r="J14962" s="1"/>
    </row>
    <row r="14963" spans="10:10" x14ac:dyDescent="0.25">
      <c r="J14963" s="1"/>
    </row>
    <row r="14964" spans="10:10" x14ac:dyDescent="0.25">
      <c r="J14964" s="1"/>
    </row>
    <row r="14965" spans="10:10" x14ac:dyDescent="0.25">
      <c r="J14965" s="1"/>
    </row>
    <row r="14966" spans="10:10" x14ac:dyDescent="0.25">
      <c r="J14966" s="1"/>
    </row>
    <row r="14967" spans="10:10" x14ac:dyDescent="0.25">
      <c r="J14967" s="1"/>
    </row>
    <row r="14968" spans="10:10" x14ac:dyDescent="0.25">
      <c r="J14968" s="1"/>
    </row>
    <row r="14969" spans="10:10" x14ac:dyDescent="0.25">
      <c r="J14969" s="1"/>
    </row>
    <row r="14970" spans="10:10" x14ac:dyDescent="0.25">
      <c r="J14970" s="1"/>
    </row>
    <row r="14971" spans="10:10" x14ac:dyDescent="0.25">
      <c r="J14971" s="1"/>
    </row>
    <row r="14972" spans="10:10" x14ac:dyDescent="0.25">
      <c r="J14972" s="1"/>
    </row>
    <row r="14973" spans="10:10" x14ac:dyDescent="0.25">
      <c r="J14973" s="1"/>
    </row>
    <row r="14974" spans="10:10" x14ac:dyDescent="0.25">
      <c r="J14974" s="1"/>
    </row>
    <row r="14975" spans="10:10" x14ac:dyDescent="0.25">
      <c r="J14975" s="1"/>
    </row>
    <row r="14976" spans="10:10" x14ac:dyDescent="0.25">
      <c r="J14976" s="1"/>
    </row>
    <row r="14977" spans="10:10" x14ac:dyDescent="0.25">
      <c r="J14977" s="1"/>
    </row>
    <row r="14978" spans="10:10" x14ac:dyDescent="0.25">
      <c r="J14978" s="1"/>
    </row>
    <row r="14979" spans="10:10" x14ac:dyDescent="0.25">
      <c r="J14979" s="1"/>
    </row>
    <row r="14980" spans="10:10" x14ac:dyDescent="0.25">
      <c r="J14980" s="1"/>
    </row>
    <row r="14981" spans="10:10" x14ac:dyDescent="0.25">
      <c r="J14981" s="1"/>
    </row>
    <row r="14982" spans="10:10" x14ac:dyDescent="0.25">
      <c r="J14982" s="1"/>
    </row>
    <row r="14983" spans="10:10" x14ac:dyDescent="0.25">
      <c r="J14983" s="1"/>
    </row>
    <row r="14984" spans="10:10" x14ac:dyDescent="0.25">
      <c r="J14984" s="1"/>
    </row>
    <row r="14985" spans="10:10" x14ac:dyDescent="0.25">
      <c r="J14985" s="1"/>
    </row>
    <row r="14986" spans="10:10" x14ac:dyDescent="0.25">
      <c r="J14986" s="1"/>
    </row>
    <row r="14987" spans="10:10" x14ac:dyDescent="0.25">
      <c r="J14987" s="1"/>
    </row>
    <row r="14988" spans="10:10" x14ac:dyDescent="0.25">
      <c r="J14988" s="1"/>
    </row>
    <row r="14989" spans="10:10" x14ac:dyDescent="0.25">
      <c r="J14989" s="1"/>
    </row>
    <row r="14990" spans="10:10" x14ac:dyDescent="0.25">
      <c r="J14990" s="1"/>
    </row>
    <row r="14991" spans="10:10" x14ac:dyDescent="0.25">
      <c r="J14991" s="1"/>
    </row>
    <row r="14992" spans="10:10" x14ac:dyDescent="0.25">
      <c r="J14992" s="1"/>
    </row>
    <row r="14993" spans="10:10" x14ac:dyDescent="0.25">
      <c r="J14993" s="1"/>
    </row>
    <row r="14994" spans="10:10" x14ac:dyDescent="0.25">
      <c r="J14994" s="1"/>
    </row>
    <row r="14995" spans="10:10" x14ac:dyDescent="0.25">
      <c r="J14995" s="1"/>
    </row>
    <row r="14996" spans="10:10" x14ac:dyDescent="0.25">
      <c r="J14996" s="1"/>
    </row>
    <row r="14997" spans="10:10" x14ac:dyDescent="0.25">
      <c r="J14997" s="1"/>
    </row>
    <row r="14998" spans="10:10" x14ac:dyDescent="0.25">
      <c r="J14998" s="1"/>
    </row>
    <row r="14999" spans="10:10" x14ac:dyDescent="0.25">
      <c r="J14999" s="1"/>
    </row>
    <row r="15000" spans="10:10" x14ac:dyDescent="0.25">
      <c r="J15000" s="1"/>
    </row>
    <row r="15001" spans="10:10" x14ac:dyDescent="0.25">
      <c r="J15001" s="1"/>
    </row>
    <row r="15002" spans="10:10" x14ac:dyDescent="0.25">
      <c r="J15002" s="1"/>
    </row>
    <row r="15003" spans="10:10" x14ac:dyDescent="0.25">
      <c r="J15003" s="1"/>
    </row>
    <row r="15004" spans="10:10" x14ac:dyDescent="0.25">
      <c r="J15004" s="1"/>
    </row>
    <row r="15005" spans="10:10" x14ac:dyDescent="0.25">
      <c r="J15005" s="1"/>
    </row>
    <row r="15006" spans="10:10" x14ac:dyDescent="0.25">
      <c r="J15006" s="1"/>
    </row>
    <row r="15007" spans="10:10" x14ac:dyDescent="0.25">
      <c r="J15007" s="1"/>
    </row>
    <row r="15008" spans="10:10" x14ac:dyDescent="0.25">
      <c r="J15008" s="1"/>
    </row>
    <row r="15009" spans="10:10" x14ac:dyDescent="0.25">
      <c r="J15009" s="1"/>
    </row>
    <row r="15010" spans="10:10" x14ac:dyDescent="0.25">
      <c r="J15010" s="1"/>
    </row>
    <row r="15011" spans="10:10" x14ac:dyDescent="0.25">
      <c r="J15011" s="1"/>
    </row>
    <row r="15012" spans="10:10" x14ac:dyDescent="0.25">
      <c r="J15012" s="1"/>
    </row>
    <row r="15013" spans="10:10" x14ac:dyDescent="0.25">
      <c r="J15013" s="1"/>
    </row>
    <row r="15014" spans="10:10" x14ac:dyDescent="0.25">
      <c r="J15014" s="1"/>
    </row>
    <row r="15015" spans="10:10" x14ac:dyDescent="0.25">
      <c r="J15015" s="1"/>
    </row>
    <row r="15016" spans="10:10" x14ac:dyDescent="0.25">
      <c r="J15016" s="1"/>
    </row>
    <row r="15017" spans="10:10" x14ac:dyDescent="0.25">
      <c r="J15017" s="1"/>
    </row>
    <row r="15018" spans="10:10" x14ac:dyDescent="0.25">
      <c r="J15018" s="1"/>
    </row>
    <row r="15019" spans="10:10" x14ac:dyDescent="0.25">
      <c r="J15019" s="1"/>
    </row>
    <row r="15020" spans="10:10" x14ac:dyDescent="0.25">
      <c r="J15020" s="1"/>
    </row>
    <row r="15021" spans="10:10" x14ac:dyDescent="0.25">
      <c r="J15021" s="1"/>
    </row>
    <row r="15022" spans="10:10" x14ac:dyDescent="0.25">
      <c r="J15022" s="1"/>
    </row>
    <row r="15023" spans="10:10" x14ac:dyDescent="0.25">
      <c r="J15023" s="1"/>
    </row>
    <row r="15024" spans="10:10" x14ac:dyDescent="0.25">
      <c r="J15024" s="1"/>
    </row>
    <row r="15025" spans="10:10" x14ac:dyDescent="0.25">
      <c r="J15025" s="1"/>
    </row>
    <row r="15026" spans="10:10" x14ac:dyDescent="0.25">
      <c r="J15026" s="1"/>
    </row>
    <row r="15027" spans="10:10" x14ac:dyDescent="0.25">
      <c r="J15027" s="1"/>
    </row>
    <row r="15028" spans="10:10" x14ac:dyDescent="0.25">
      <c r="J15028" s="1"/>
    </row>
    <row r="15029" spans="10:10" x14ac:dyDescent="0.25">
      <c r="J15029" s="1"/>
    </row>
    <row r="15030" spans="10:10" x14ac:dyDescent="0.25">
      <c r="J15030" s="1"/>
    </row>
    <row r="15031" spans="10:10" x14ac:dyDescent="0.25">
      <c r="J15031" s="1"/>
    </row>
    <row r="15032" spans="10:10" x14ac:dyDescent="0.25">
      <c r="J15032" s="1"/>
    </row>
    <row r="15033" spans="10:10" x14ac:dyDescent="0.25">
      <c r="J15033" s="1"/>
    </row>
    <row r="15034" spans="10:10" x14ac:dyDescent="0.25">
      <c r="J15034" s="1"/>
    </row>
    <row r="15035" spans="10:10" x14ac:dyDescent="0.25">
      <c r="J15035" s="1"/>
    </row>
    <row r="15036" spans="10:10" x14ac:dyDescent="0.25">
      <c r="J15036" s="1"/>
    </row>
    <row r="15037" spans="10:10" x14ac:dyDescent="0.25">
      <c r="J15037" s="1"/>
    </row>
    <row r="15038" spans="10:10" x14ac:dyDescent="0.25">
      <c r="J15038" s="1"/>
    </row>
    <row r="15039" spans="10:10" x14ac:dyDescent="0.25">
      <c r="J15039" s="1"/>
    </row>
    <row r="15040" spans="10:10" x14ac:dyDescent="0.25">
      <c r="J15040" s="1"/>
    </row>
    <row r="15041" spans="10:10" x14ac:dyDescent="0.25">
      <c r="J15041" s="1"/>
    </row>
    <row r="15042" spans="10:10" x14ac:dyDescent="0.25">
      <c r="J15042" s="1"/>
    </row>
    <row r="15043" spans="10:10" x14ac:dyDescent="0.25">
      <c r="J15043" s="1"/>
    </row>
    <row r="15044" spans="10:10" x14ac:dyDescent="0.25">
      <c r="J15044" s="1"/>
    </row>
    <row r="15045" spans="10:10" x14ac:dyDescent="0.25">
      <c r="J15045" s="1"/>
    </row>
    <row r="15046" spans="10:10" x14ac:dyDescent="0.25">
      <c r="J15046" s="1"/>
    </row>
    <row r="15047" spans="10:10" x14ac:dyDescent="0.25">
      <c r="J15047" s="1"/>
    </row>
    <row r="15048" spans="10:10" x14ac:dyDescent="0.25">
      <c r="J15048" s="1"/>
    </row>
    <row r="15049" spans="10:10" x14ac:dyDescent="0.25">
      <c r="J15049" s="1"/>
    </row>
    <row r="15050" spans="10:10" x14ac:dyDescent="0.25">
      <c r="J15050" s="1"/>
    </row>
    <row r="15051" spans="10:10" x14ac:dyDescent="0.25">
      <c r="J15051" s="1"/>
    </row>
    <row r="15052" spans="10:10" x14ac:dyDescent="0.25">
      <c r="J15052" s="1"/>
    </row>
    <row r="15053" spans="10:10" x14ac:dyDescent="0.25">
      <c r="J15053" s="1"/>
    </row>
    <row r="15054" spans="10:10" x14ac:dyDescent="0.25">
      <c r="J15054" s="1"/>
    </row>
    <row r="15055" spans="10:10" x14ac:dyDescent="0.25">
      <c r="J15055" s="1"/>
    </row>
    <row r="15056" spans="10:10" x14ac:dyDescent="0.25">
      <c r="J15056" s="1"/>
    </row>
    <row r="15057" spans="10:10" x14ac:dyDescent="0.25">
      <c r="J15057" s="1"/>
    </row>
    <row r="15058" spans="10:10" x14ac:dyDescent="0.25">
      <c r="J15058" s="1"/>
    </row>
    <row r="15059" spans="10:10" x14ac:dyDescent="0.25">
      <c r="J15059" s="1"/>
    </row>
    <row r="15060" spans="10:10" x14ac:dyDescent="0.25">
      <c r="J15060" s="1"/>
    </row>
    <row r="15061" spans="10:10" x14ac:dyDescent="0.25">
      <c r="J15061" s="1"/>
    </row>
    <row r="15062" spans="10:10" x14ac:dyDescent="0.25">
      <c r="J15062" s="1"/>
    </row>
    <row r="15063" spans="10:10" x14ac:dyDescent="0.25">
      <c r="J15063" s="1"/>
    </row>
    <row r="15064" spans="10:10" x14ac:dyDescent="0.25">
      <c r="J15064" s="1"/>
    </row>
    <row r="15065" spans="10:10" x14ac:dyDescent="0.25">
      <c r="J15065" s="1"/>
    </row>
    <row r="15066" spans="10:10" x14ac:dyDescent="0.25">
      <c r="J15066" s="1"/>
    </row>
    <row r="15067" spans="10:10" x14ac:dyDescent="0.25">
      <c r="J15067" s="1"/>
    </row>
    <row r="15068" spans="10:10" x14ac:dyDescent="0.25">
      <c r="J15068" s="1"/>
    </row>
    <row r="15069" spans="10:10" x14ac:dyDescent="0.25">
      <c r="J15069" s="1"/>
    </row>
    <row r="15070" spans="10:10" x14ac:dyDescent="0.25">
      <c r="J15070" s="1"/>
    </row>
    <row r="15071" spans="10:10" x14ac:dyDescent="0.25">
      <c r="J15071" s="1"/>
    </row>
    <row r="15072" spans="10:10" x14ac:dyDescent="0.25">
      <c r="J15072" s="1"/>
    </row>
    <row r="15073" spans="10:10" x14ac:dyDescent="0.25">
      <c r="J15073" s="1"/>
    </row>
    <row r="15074" spans="10:10" x14ac:dyDescent="0.25">
      <c r="J15074" s="1"/>
    </row>
    <row r="15075" spans="10:10" x14ac:dyDescent="0.25">
      <c r="J15075" s="1"/>
    </row>
    <row r="15076" spans="10:10" x14ac:dyDescent="0.25">
      <c r="J15076" s="1"/>
    </row>
    <row r="15077" spans="10:10" x14ac:dyDescent="0.25">
      <c r="J15077" s="1"/>
    </row>
    <row r="15078" spans="10:10" x14ac:dyDescent="0.25">
      <c r="J15078" s="1"/>
    </row>
    <row r="15079" spans="10:10" x14ac:dyDescent="0.25">
      <c r="J15079" s="1"/>
    </row>
    <row r="15080" spans="10:10" x14ac:dyDescent="0.25">
      <c r="J15080" s="1"/>
    </row>
    <row r="15081" spans="10:10" x14ac:dyDescent="0.25">
      <c r="J15081" s="1"/>
    </row>
    <row r="15082" spans="10:10" x14ac:dyDescent="0.25">
      <c r="J15082" s="1"/>
    </row>
    <row r="15083" spans="10:10" x14ac:dyDescent="0.25">
      <c r="J15083" s="1"/>
    </row>
    <row r="15084" spans="10:10" x14ac:dyDescent="0.25">
      <c r="J15084" s="1"/>
    </row>
    <row r="15085" spans="10:10" x14ac:dyDescent="0.25">
      <c r="J15085" s="1"/>
    </row>
    <row r="15086" spans="10:10" x14ac:dyDescent="0.25">
      <c r="J15086" s="1"/>
    </row>
    <row r="15087" spans="10:10" x14ac:dyDescent="0.25">
      <c r="J15087" s="1"/>
    </row>
    <row r="15088" spans="10:10" x14ac:dyDescent="0.25">
      <c r="J15088" s="1"/>
    </row>
    <row r="15089" spans="10:10" x14ac:dyDescent="0.25">
      <c r="J15089" s="1"/>
    </row>
    <row r="15090" spans="10:10" x14ac:dyDescent="0.25">
      <c r="J15090" s="1"/>
    </row>
    <row r="15091" spans="10:10" x14ac:dyDescent="0.25">
      <c r="J15091" s="1"/>
    </row>
    <row r="15092" spans="10:10" x14ac:dyDescent="0.25">
      <c r="J15092" s="1"/>
    </row>
    <row r="15093" spans="10:10" x14ac:dyDescent="0.25">
      <c r="J15093" s="1"/>
    </row>
    <row r="15094" spans="10:10" x14ac:dyDescent="0.25">
      <c r="J15094" s="1"/>
    </row>
    <row r="15095" spans="10:10" x14ac:dyDescent="0.25">
      <c r="J15095" s="1"/>
    </row>
    <row r="15096" spans="10:10" x14ac:dyDescent="0.25">
      <c r="J15096" s="1"/>
    </row>
    <row r="15097" spans="10:10" x14ac:dyDescent="0.25">
      <c r="J15097" s="1"/>
    </row>
    <row r="15098" spans="10:10" x14ac:dyDescent="0.25">
      <c r="J15098" s="1"/>
    </row>
    <row r="15099" spans="10:10" x14ac:dyDescent="0.25">
      <c r="J15099" s="1"/>
    </row>
    <row r="15100" spans="10:10" x14ac:dyDescent="0.25">
      <c r="J15100" s="1"/>
    </row>
    <row r="15101" spans="10:10" x14ac:dyDescent="0.25">
      <c r="J15101" s="1"/>
    </row>
    <row r="15102" spans="10:10" x14ac:dyDescent="0.25">
      <c r="J15102" s="1"/>
    </row>
    <row r="15103" spans="10:10" x14ac:dyDescent="0.25">
      <c r="J15103" s="1"/>
    </row>
    <row r="15104" spans="10:10" x14ac:dyDescent="0.25">
      <c r="J15104" s="1"/>
    </row>
    <row r="15105" spans="10:10" x14ac:dyDescent="0.25">
      <c r="J15105" s="1"/>
    </row>
    <row r="15106" spans="10:10" x14ac:dyDescent="0.25">
      <c r="J15106" s="1"/>
    </row>
    <row r="15107" spans="10:10" x14ac:dyDescent="0.25">
      <c r="J15107" s="1"/>
    </row>
    <row r="15108" spans="10:10" x14ac:dyDescent="0.25">
      <c r="J15108" s="1"/>
    </row>
    <row r="15109" spans="10:10" x14ac:dyDescent="0.25">
      <c r="J15109" s="1"/>
    </row>
    <row r="15110" spans="10:10" x14ac:dyDescent="0.25">
      <c r="J15110" s="1"/>
    </row>
    <row r="15111" spans="10:10" x14ac:dyDescent="0.25">
      <c r="J15111" s="1"/>
    </row>
    <row r="15112" spans="10:10" x14ac:dyDescent="0.25">
      <c r="J15112" s="1"/>
    </row>
    <row r="15113" spans="10:10" x14ac:dyDescent="0.25">
      <c r="J15113" s="1"/>
    </row>
    <row r="15114" spans="10:10" x14ac:dyDescent="0.25">
      <c r="J15114" s="1"/>
    </row>
    <row r="15115" spans="10:10" x14ac:dyDescent="0.25">
      <c r="J15115" s="1"/>
    </row>
    <row r="15116" spans="10:10" x14ac:dyDescent="0.25">
      <c r="J15116" s="1"/>
    </row>
    <row r="15117" spans="10:10" x14ac:dyDescent="0.25">
      <c r="J15117" s="1"/>
    </row>
    <row r="15118" spans="10:10" x14ac:dyDescent="0.25">
      <c r="J15118" s="1"/>
    </row>
    <row r="15119" spans="10:10" x14ac:dyDescent="0.25">
      <c r="J15119" s="1"/>
    </row>
    <row r="15120" spans="10:10" x14ac:dyDescent="0.25">
      <c r="J15120" s="1"/>
    </row>
    <row r="15121" spans="10:10" x14ac:dyDescent="0.25">
      <c r="J15121" s="1"/>
    </row>
    <row r="15122" spans="10:10" x14ac:dyDescent="0.25">
      <c r="J15122" s="1"/>
    </row>
    <row r="15123" spans="10:10" x14ac:dyDescent="0.25">
      <c r="J15123" s="1"/>
    </row>
    <row r="15124" spans="10:10" x14ac:dyDescent="0.25">
      <c r="J15124" s="1"/>
    </row>
    <row r="15125" spans="10:10" x14ac:dyDescent="0.25">
      <c r="J15125" s="1"/>
    </row>
    <row r="15126" spans="10:10" x14ac:dyDescent="0.25">
      <c r="J15126" s="1"/>
    </row>
    <row r="15127" spans="10:10" x14ac:dyDescent="0.25">
      <c r="J15127" s="1"/>
    </row>
    <row r="15128" spans="10:10" x14ac:dyDescent="0.25">
      <c r="J15128" s="1"/>
    </row>
    <row r="15129" spans="10:10" x14ac:dyDescent="0.25">
      <c r="J15129" s="1"/>
    </row>
    <row r="15130" spans="10:10" x14ac:dyDescent="0.25">
      <c r="J15130" s="1"/>
    </row>
    <row r="15131" spans="10:10" x14ac:dyDescent="0.25">
      <c r="J15131" s="1"/>
    </row>
    <row r="15132" spans="10:10" x14ac:dyDescent="0.25">
      <c r="J15132" s="1"/>
    </row>
    <row r="15133" spans="10:10" x14ac:dyDescent="0.25">
      <c r="J15133" s="1"/>
    </row>
    <row r="15134" spans="10:10" x14ac:dyDescent="0.25">
      <c r="J15134" s="1"/>
    </row>
    <row r="15135" spans="10:10" x14ac:dyDescent="0.25">
      <c r="J15135" s="1"/>
    </row>
    <row r="15136" spans="10:10" x14ac:dyDescent="0.25">
      <c r="J15136" s="1"/>
    </row>
    <row r="15137" spans="10:10" x14ac:dyDescent="0.25">
      <c r="J15137" s="1"/>
    </row>
    <row r="15138" spans="10:10" x14ac:dyDescent="0.25">
      <c r="J15138" s="1"/>
    </row>
    <row r="15139" spans="10:10" x14ac:dyDescent="0.25">
      <c r="J15139" s="1"/>
    </row>
    <row r="15140" spans="10:10" x14ac:dyDescent="0.25">
      <c r="J15140" s="1"/>
    </row>
    <row r="15141" spans="10:10" x14ac:dyDescent="0.25">
      <c r="J15141" s="1"/>
    </row>
    <row r="15142" spans="10:10" x14ac:dyDescent="0.25">
      <c r="J15142" s="1"/>
    </row>
    <row r="15143" spans="10:10" x14ac:dyDescent="0.25">
      <c r="J15143" s="1"/>
    </row>
    <row r="15144" spans="10:10" x14ac:dyDescent="0.25">
      <c r="J15144" s="1"/>
    </row>
    <row r="15145" spans="10:10" x14ac:dyDescent="0.25">
      <c r="J15145" s="1"/>
    </row>
    <row r="15146" spans="10:10" x14ac:dyDescent="0.25">
      <c r="J15146" s="1"/>
    </row>
    <row r="15147" spans="10:10" x14ac:dyDescent="0.25">
      <c r="J15147" s="1"/>
    </row>
    <row r="15148" spans="10:10" x14ac:dyDescent="0.25">
      <c r="J15148" s="1"/>
    </row>
    <row r="15149" spans="10:10" x14ac:dyDescent="0.25">
      <c r="J15149" s="1"/>
    </row>
    <row r="15150" spans="10:10" x14ac:dyDescent="0.25">
      <c r="J15150" s="1"/>
    </row>
    <row r="15151" spans="10:10" x14ac:dyDescent="0.25">
      <c r="J15151" s="1"/>
    </row>
    <row r="15152" spans="10:10" x14ac:dyDescent="0.25">
      <c r="J15152" s="1"/>
    </row>
    <row r="15153" spans="10:10" x14ac:dyDescent="0.25">
      <c r="J15153" s="1"/>
    </row>
    <row r="15154" spans="10:10" x14ac:dyDescent="0.25">
      <c r="J15154" s="1"/>
    </row>
    <row r="15155" spans="10:10" x14ac:dyDescent="0.25">
      <c r="J15155" s="1"/>
    </row>
    <row r="15156" spans="10:10" x14ac:dyDescent="0.25">
      <c r="J15156" s="1"/>
    </row>
    <row r="15157" spans="10:10" x14ac:dyDescent="0.25">
      <c r="J15157" s="1"/>
    </row>
    <row r="15158" spans="10:10" x14ac:dyDescent="0.25">
      <c r="J15158" s="1"/>
    </row>
    <row r="15159" spans="10:10" x14ac:dyDescent="0.25">
      <c r="J15159" s="1"/>
    </row>
    <row r="15160" spans="10:10" x14ac:dyDescent="0.25">
      <c r="J15160" s="1"/>
    </row>
    <row r="15161" spans="10:10" x14ac:dyDescent="0.25">
      <c r="J15161" s="1"/>
    </row>
    <row r="15162" spans="10:10" x14ac:dyDescent="0.25">
      <c r="J15162" s="1"/>
    </row>
    <row r="15163" spans="10:10" x14ac:dyDescent="0.25">
      <c r="J15163" s="1"/>
    </row>
    <row r="15164" spans="10:10" x14ac:dyDescent="0.25">
      <c r="J15164" s="1"/>
    </row>
    <row r="15165" spans="10:10" x14ac:dyDescent="0.25">
      <c r="J15165" s="1"/>
    </row>
    <row r="15166" spans="10:10" x14ac:dyDescent="0.25">
      <c r="J15166" s="1"/>
    </row>
    <row r="15167" spans="10:10" x14ac:dyDescent="0.25">
      <c r="J15167" s="1"/>
    </row>
    <row r="15168" spans="10:10" x14ac:dyDescent="0.25">
      <c r="J15168" s="1"/>
    </row>
    <row r="15169" spans="10:10" x14ac:dyDescent="0.25">
      <c r="J15169" s="1"/>
    </row>
    <row r="15170" spans="10:10" x14ac:dyDescent="0.25">
      <c r="J15170" s="1"/>
    </row>
    <row r="15171" spans="10:10" x14ac:dyDescent="0.25">
      <c r="J15171" s="1"/>
    </row>
    <row r="15172" spans="10:10" x14ac:dyDescent="0.25">
      <c r="J15172" s="1"/>
    </row>
    <row r="15173" spans="10:10" x14ac:dyDescent="0.25">
      <c r="J15173" s="1"/>
    </row>
    <row r="15174" spans="10:10" x14ac:dyDescent="0.25">
      <c r="J15174" s="1"/>
    </row>
    <row r="15175" spans="10:10" x14ac:dyDescent="0.25">
      <c r="J15175" s="1"/>
    </row>
    <row r="15176" spans="10:10" x14ac:dyDescent="0.25">
      <c r="J15176" s="1"/>
    </row>
    <row r="15177" spans="10:10" x14ac:dyDescent="0.25">
      <c r="J15177" s="1"/>
    </row>
    <row r="15178" spans="10:10" x14ac:dyDescent="0.25">
      <c r="J15178" s="1"/>
    </row>
    <row r="15179" spans="10:10" x14ac:dyDescent="0.25">
      <c r="J15179" s="1"/>
    </row>
    <row r="15180" spans="10:10" x14ac:dyDescent="0.25">
      <c r="J15180" s="1"/>
    </row>
    <row r="15181" spans="10:10" x14ac:dyDescent="0.25">
      <c r="J15181" s="1"/>
    </row>
    <row r="15182" spans="10:10" x14ac:dyDescent="0.25">
      <c r="J15182" s="1"/>
    </row>
    <row r="15183" spans="10:10" x14ac:dyDescent="0.25">
      <c r="J15183" s="1"/>
    </row>
    <row r="15184" spans="10:10" x14ac:dyDescent="0.25">
      <c r="J15184" s="1"/>
    </row>
    <row r="15185" spans="10:10" x14ac:dyDescent="0.25">
      <c r="J15185" s="1"/>
    </row>
    <row r="15186" spans="10:10" x14ac:dyDescent="0.25">
      <c r="J15186" s="1"/>
    </row>
    <row r="15187" spans="10:10" x14ac:dyDescent="0.25">
      <c r="J15187" s="1"/>
    </row>
    <row r="15188" spans="10:10" x14ac:dyDescent="0.25">
      <c r="J15188" s="1"/>
    </row>
    <row r="15189" spans="10:10" x14ac:dyDescent="0.25">
      <c r="J15189" s="1"/>
    </row>
    <row r="15190" spans="10:10" x14ac:dyDescent="0.25">
      <c r="J15190" s="1"/>
    </row>
    <row r="15191" spans="10:10" x14ac:dyDescent="0.25">
      <c r="J15191" s="1"/>
    </row>
    <row r="15192" spans="10:10" x14ac:dyDescent="0.25">
      <c r="J15192" s="1"/>
    </row>
    <row r="15193" spans="10:10" x14ac:dyDescent="0.25">
      <c r="J15193" s="1"/>
    </row>
    <row r="15194" spans="10:10" x14ac:dyDescent="0.25">
      <c r="J15194" s="1"/>
    </row>
    <row r="15195" spans="10:10" x14ac:dyDescent="0.25">
      <c r="J15195" s="1"/>
    </row>
    <row r="15196" spans="10:10" x14ac:dyDescent="0.25">
      <c r="J15196" s="1"/>
    </row>
    <row r="15197" spans="10:10" x14ac:dyDescent="0.25">
      <c r="J15197" s="1"/>
    </row>
    <row r="15198" spans="10:10" x14ac:dyDescent="0.25">
      <c r="J15198" s="1"/>
    </row>
    <row r="15199" spans="10:10" x14ac:dyDescent="0.25">
      <c r="J15199" s="1"/>
    </row>
    <row r="15200" spans="10:10" x14ac:dyDescent="0.25">
      <c r="J15200" s="1"/>
    </row>
    <row r="15201" spans="10:10" x14ac:dyDescent="0.25">
      <c r="J15201" s="1"/>
    </row>
    <row r="15202" spans="10:10" x14ac:dyDescent="0.25">
      <c r="J15202" s="1"/>
    </row>
    <row r="15203" spans="10:10" x14ac:dyDescent="0.25">
      <c r="J15203" s="1"/>
    </row>
    <row r="15204" spans="10:10" x14ac:dyDescent="0.25">
      <c r="J15204" s="1"/>
    </row>
    <row r="15205" spans="10:10" x14ac:dyDescent="0.25">
      <c r="J15205" s="1"/>
    </row>
    <row r="15206" spans="10:10" x14ac:dyDescent="0.25">
      <c r="J15206" s="1"/>
    </row>
    <row r="15207" spans="10:10" x14ac:dyDescent="0.25">
      <c r="J15207" s="1"/>
    </row>
    <row r="15208" spans="10:10" x14ac:dyDescent="0.25">
      <c r="J15208" s="1"/>
    </row>
    <row r="15209" spans="10:10" x14ac:dyDescent="0.25">
      <c r="J15209" s="1"/>
    </row>
    <row r="15210" spans="10:10" x14ac:dyDescent="0.25">
      <c r="J15210" s="1"/>
    </row>
    <row r="15211" spans="10:10" x14ac:dyDescent="0.25">
      <c r="J15211" s="1"/>
    </row>
    <row r="15212" spans="10:10" x14ac:dyDescent="0.25">
      <c r="J15212" s="1"/>
    </row>
    <row r="15213" spans="10:10" x14ac:dyDescent="0.25">
      <c r="J15213" s="1"/>
    </row>
    <row r="15214" spans="10:10" x14ac:dyDescent="0.25">
      <c r="J15214" s="1"/>
    </row>
    <row r="15215" spans="10:10" x14ac:dyDescent="0.25">
      <c r="J15215" s="1"/>
    </row>
    <row r="15216" spans="10:10" x14ac:dyDescent="0.25">
      <c r="J15216" s="1"/>
    </row>
    <row r="15217" spans="10:10" x14ac:dyDescent="0.25">
      <c r="J15217" s="1"/>
    </row>
    <row r="15218" spans="10:10" x14ac:dyDescent="0.25">
      <c r="J15218" s="1"/>
    </row>
    <row r="15219" spans="10:10" x14ac:dyDescent="0.25">
      <c r="J15219" s="1"/>
    </row>
    <row r="15220" spans="10:10" x14ac:dyDescent="0.25">
      <c r="J15220" s="1"/>
    </row>
    <row r="15221" spans="10:10" x14ac:dyDescent="0.25">
      <c r="J15221" s="1"/>
    </row>
    <row r="15222" spans="10:10" x14ac:dyDescent="0.25">
      <c r="J15222" s="1"/>
    </row>
    <row r="15223" spans="10:10" x14ac:dyDescent="0.25">
      <c r="J15223" s="1"/>
    </row>
    <row r="15224" spans="10:10" x14ac:dyDescent="0.25">
      <c r="J15224" s="1"/>
    </row>
    <row r="15225" spans="10:10" x14ac:dyDescent="0.25">
      <c r="J15225" s="1"/>
    </row>
    <row r="15226" spans="10:10" x14ac:dyDescent="0.25">
      <c r="J15226" s="1"/>
    </row>
    <row r="15227" spans="10:10" x14ac:dyDescent="0.25">
      <c r="J15227" s="1"/>
    </row>
    <row r="15228" spans="10:10" x14ac:dyDescent="0.25">
      <c r="J15228" s="1"/>
    </row>
    <row r="15229" spans="10:10" x14ac:dyDescent="0.25">
      <c r="J15229" s="1"/>
    </row>
    <row r="15230" spans="10:10" x14ac:dyDescent="0.25">
      <c r="J15230" s="1"/>
    </row>
    <row r="15231" spans="10:10" x14ac:dyDescent="0.25">
      <c r="J15231" s="1"/>
    </row>
    <row r="15232" spans="10:10" x14ac:dyDescent="0.25">
      <c r="J15232" s="1"/>
    </row>
    <row r="15233" spans="10:10" x14ac:dyDescent="0.25">
      <c r="J15233" s="1"/>
    </row>
    <row r="15234" spans="10:10" x14ac:dyDescent="0.25">
      <c r="J15234" s="1"/>
    </row>
    <row r="15235" spans="10:10" x14ac:dyDescent="0.25">
      <c r="J15235" s="1"/>
    </row>
    <row r="15236" spans="10:10" x14ac:dyDescent="0.25">
      <c r="J15236" s="1"/>
    </row>
    <row r="15237" spans="10:10" x14ac:dyDescent="0.25">
      <c r="J15237" s="1"/>
    </row>
    <row r="15238" spans="10:10" x14ac:dyDescent="0.25">
      <c r="J15238" s="1"/>
    </row>
    <row r="15239" spans="10:10" x14ac:dyDescent="0.25">
      <c r="J15239" s="1"/>
    </row>
    <row r="15240" spans="10:10" x14ac:dyDescent="0.25">
      <c r="J15240" s="1"/>
    </row>
    <row r="15241" spans="10:10" x14ac:dyDescent="0.25">
      <c r="J15241" s="1"/>
    </row>
    <row r="15242" spans="10:10" x14ac:dyDescent="0.25">
      <c r="J15242" s="1"/>
    </row>
    <row r="15243" spans="10:10" x14ac:dyDescent="0.25">
      <c r="J15243" s="1"/>
    </row>
    <row r="15244" spans="10:10" x14ac:dyDescent="0.25">
      <c r="J15244" s="1"/>
    </row>
    <row r="15245" spans="10:10" x14ac:dyDescent="0.25">
      <c r="J15245" s="1"/>
    </row>
    <row r="15246" spans="10:10" x14ac:dyDescent="0.25">
      <c r="J15246" s="1"/>
    </row>
    <row r="15247" spans="10:10" x14ac:dyDescent="0.25">
      <c r="J15247" s="1"/>
    </row>
    <row r="15248" spans="10:10" x14ac:dyDescent="0.25">
      <c r="J15248" s="1"/>
    </row>
    <row r="15249" spans="10:10" x14ac:dyDescent="0.25">
      <c r="J15249" s="1"/>
    </row>
    <row r="15250" spans="10:10" x14ac:dyDescent="0.25">
      <c r="J15250" s="1"/>
    </row>
    <row r="15251" spans="10:10" x14ac:dyDescent="0.25">
      <c r="J15251" s="1"/>
    </row>
    <row r="15252" spans="10:10" x14ac:dyDescent="0.25">
      <c r="J15252" s="1"/>
    </row>
    <row r="15253" spans="10:10" x14ac:dyDescent="0.25">
      <c r="J15253" s="1"/>
    </row>
    <row r="15254" spans="10:10" x14ac:dyDescent="0.25">
      <c r="J15254" s="1"/>
    </row>
    <row r="15255" spans="10:10" x14ac:dyDescent="0.25">
      <c r="J15255" s="1"/>
    </row>
    <row r="15256" spans="10:10" x14ac:dyDescent="0.25">
      <c r="J15256" s="1"/>
    </row>
    <row r="15257" spans="10:10" x14ac:dyDescent="0.25">
      <c r="J15257" s="1"/>
    </row>
    <row r="15258" spans="10:10" x14ac:dyDescent="0.25">
      <c r="J15258" s="1"/>
    </row>
    <row r="15259" spans="10:10" x14ac:dyDescent="0.25">
      <c r="J15259" s="1"/>
    </row>
    <row r="15260" spans="10:10" x14ac:dyDescent="0.25">
      <c r="J15260" s="1"/>
    </row>
    <row r="15261" spans="10:10" x14ac:dyDescent="0.25">
      <c r="J15261" s="1"/>
    </row>
    <row r="15262" spans="10:10" x14ac:dyDescent="0.25">
      <c r="J15262" s="1"/>
    </row>
    <row r="15263" spans="10:10" x14ac:dyDescent="0.25">
      <c r="J15263" s="1"/>
    </row>
    <row r="15264" spans="10:10" x14ac:dyDescent="0.25">
      <c r="J15264" s="1"/>
    </row>
    <row r="15265" spans="10:10" x14ac:dyDescent="0.25">
      <c r="J15265" s="1"/>
    </row>
    <row r="15266" spans="10:10" x14ac:dyDescent="0.25">
      <c r="J15266" s="1"/>
    </row>
    <row r="15267" spans="10:10" x14ac:dyDescent="0.25">
      <c r="J15267" s="1"/>
    </row>
    <row r="15268" spans="10:10" x14ac:dyDescent="0.25">
      <c r="J15268" s="1"/>
    </row>
    <row r="15269" spans="10:10" x14ac:dyDescent="0.25">
      <c r="J15269" s="1"/>
    </row>
    <row r="15270" spans="10:10" x14ac:dyDescent="0.25">
      <c r="J15270" s="1"/>
    </row>
    <row r="15271" spans="10:10" x14ac:dyDescent="0.25">
      <c r="J15271" s="1"/>
    </row>
    <row r="15272" spans="10:10" x14ac:dyDescent="0.25">
      <c r="J15272" s="1"/>
    </row>
    <row r="15273" spans="10:10" x14ac:dyDescent="0.25">
      <c r="J15273" s="1"/>
    </row>
    <row r="15274" spans="10:10" x14ac:dyDescent="0.25">
      <c r="J15274" s="1"/>
    </row>
    <row r="15275" spans="10:10" x14ac:dyDescent="0.25">
      <c r="J15275" s="1"/>
    </row>
    <row r="15276" spans="10:10" x14ac:dyDescent="0.25">
      <c r="J15276" s="1"/>
    </row>
    <row r="15277" spans="10:10" x14ac:dyDescent="0.25">
      <c r="J15277" s="1"/>
    </row>
    <row r="15278" spans="10:10" x14ac:dyDescent="0.25">
      <c r="J15278" s="1"/>
    </row>
    <row r="15279" spans="10:10" x14ac:dyDescent="0.25">
      <c r="J15279" s="1"/>
    </row>
    <row r="15280" spans="10:10" x14ac:dyDescent="0.25">
      <c r="J15280" s="1"/>
    </row>
    <row r="15281" spans="10:10" x14ac:dyDescent="0.25">
      <c r="J15281" s="1"/>
    </row>
    <row r="15282" spans="10:10" x14ac:dyDescent="0.25">
      <c r="J15282" s="1"/>
    </row>
    <row r="15283" spans="10:10" x14ac:dyDescent="0.25">
      <c r="J15283" s="1"/>
    </row>
    <row r="15284" spans="10:10" x14ac:dyDescent="0.25">
      <c r="J15284" s="1"/>
    </row>
    <row r="15285" spans="10:10" x14ac:dyDescent="0.25">
      <c r="J15285" s="1"/>
    </row>
    <row r="15286" spans="10:10" x14ac:dyDescent="0.25">
      <c r="J15286" s="1"/>
    </row>
    <row r="15287" spans="10:10" x14ac:dyDescent="0.25">
      <c r="J15287" s="1"/>
    </row>
    <row r="15288" spans="10:10" x14ac:dyDescent="0.25">
      <c r="J15288" s="1"/>
    </row>
    <row r="15289" spans="10:10" x14ac:dyDescent="0.25">
      <c r="J15289" s="1"/>
    </row>
    <row r="15290" spans="10:10" x14ac:dyDescent="0.25">
      <c r="J15290" s="1"/>
    </row>
    <row r="15291" spans="10:10" x14ac:dyDescent="0.25">
      <c r="J15291" s="1"/>
    </row>
    <row r="15292" spans="10:10" x14ac:dyDescent="0.25">
      <c r="J15292" s="1"/>
    </row>
    <row r="15293" spans="10:10" x14ac:dyDescent="0.25">
      <c r="J15293" s="1"/>
    </row>
    <row r="15294" spans="10:10" x14ac:dyDescent="0.25">
      <c r="J15294" s="1"/>
    </row>
    <row r="15295" spans="10:10" x14ac:dyDescent="0.25">
      <c r="J15295" s="1"/>
    </row>
    <row r="15296" spans="10:10" x14ac:dyDescent="0.25">
      <c r="J15296" s="1"/>
    </row>
    <row r="15297" spans="10:10" x14ac:dyDescent="0.25">
      <c r="J15297" s="1"/>
    </row>
    <row r="15298" spans="10:10" x14ac:dyDescent="0.25">
      <c r="J15298" s="1"/>
    </row>
    <row r="15299" spans="10:10" x14ac:dyDescent="0.25">
      <c r="J15299" s="1"/>
    </row>
    <row r="15300" spans="10:10" x14ac:dyDescent="0.25">
      <c r="J15300" s="1"/>
    </row>
    <row r="15301" spans="10:10" x14ac:dyDescent="0.25">
      <c r="J15301" s="1"/>
    </row>
    <row r="15302" spans="10:10" x14ac:dyDescent="0.25">
      <c r="J15302" s="1"/>
    </row>
    <row r="15303" spans="10:10" x14ac:dyDescent="0.25">
      <c r="J15303" s="1"/>
    </row>
    <row r="15304" spans="10:10" x14ac:dyDescent="0.25">
      <c r="J15304" s="1"/>
    </row>
    <row r="15305" spans="10:10" x14ac:dyDescent="0.25">
      <c r="J15305" s="1"/>
    </row>
    <row r="15306" spans="10:10" x14ac:dyDescent="0.25">
      <c r="J15306" s="1"/>
    </row>
    <row r="15307" spans="10:10" x14ac:dyDescent="0.25">
      <c r="J15307" s="1"/>
    </row>
    <row r="15308" spans="10:10" x14ac:dyDescent="0.25">
      <c r="J15308" s="1"/>
    </row>
    <row r="15309" spans="10:10" x14ac:dyDescent="0.25">
      <c r="J15309" s="1"/>
    </row>
    <row r="15310" spans="10:10" x14ac:dyDescent="0.25">
      <c r="J15310" s="1"/>
    </row>
    <row r="15311" spans="10:10" x14ac:dyDescent="0.25">
      <c r="J15311" s="1"/>
    </row>
    <row r="15312" spans="10:10" x14ac:dyDescent="0.25">
      <c r="J15312" s="1"/>
    </row>
    <row r="15313" spans="10:10" x14ac:dyDescent="0.25">
      <c r="J15313" s="1"/>
    </row>
    <row r="15314" spans="10:10" x14ac:dyDescent="0.25">
      <c r="J15314" s="1"/>
    </row>
    <row r="15315" spans="10:10" x14ac:dyDescent="0.25">
      <c r="J15315" s="1"/>
    </row>
    <row r="15316" spans="10:10" x14ac:dyDescent="0.25">
      <c r="J15316" s="1"/>
    </row>
    <row r="15317" spans="10:10" x14ac:dyDescent="0.25">
      <c r="J15317" s="1"/>
    </row>
    <row r="15318" spans="10:10" x14ac:dyDescent="0.25">
      <c r="J15318" s="1"/>
    </row>
    <row r="15319" spans="10:10" x14ac:dyDescent="0.25">
      <c r="J15319" s="1"/>
    </row>
    <row r="15320" spans="10:10" x14ac:dyDescent="0.25">
      <c r="J15320" s="1"/>
    </row>
    <row r="15321" spans="10:10" x14ac:dyDescent="0.25">
      <c r="J15321" s="1"/>
    </row>
    <row r="15322" spans="10:10" x14ac:dyDescent="0.25">
      <c r="J15322" s="1"/>
    </row>
    <row r="15323" spans="10:10" x14ac:dyDescent="0.25">
      <c r="J15323" s="1"/>
    </row>
    <row r="15324" spans="10:10" x14ac:dyDescent="0.25">
      <c r="J15324" s="1"/>
    </row>
    <row r="15325" spans="10:10" x14ac:dyDescent="0.25">
      <c r="J15325" s="1"/>
    </row>
    <row r="15326" spans="10:10" x14ac:dyDescent="0.25">
      <c r="J15326" s="1"/>
    </row>
    <row r="15327" spans="10:10" x14ac:dyDescent="0.25">
      <c r="J15327" s="1"/>
    </row>
    <row r="15328" spans="10:10" x14ac:dyDescent="0.25">
      <c r="J15328" s="1"/>
    </row>
    <row r="15329" spans="10:10" x14ac:dyDescent="0.25">
      <c r="J15329" s="1"/>
    </row>
    <row r="15330" spans="10:10" x14ac:dyDescent="0.25">
      <c r="J15330" s="1"/>
    </row>
    <row r="15331" spans="10:10" x14ac:dyDescent="0.25">
      <c r="J15331" s="1"/>
    </row>
    <row r="15332" spans="10:10" x14ac:dyDescent="0.25">
      <c r="J15332" s="1"/>
    </row>
    <row r="15333" spans="10:10" x14ac:dyDescent="0.25">
      <c r="J15333" s="1"/>
    </row>
    <row r="15334" spans="10:10" x14ac:dyDescent="0.25">
      <c r="J15334" s="1"/>
    </row>
    <row r="15335" spans="10:10" x14ac:dyDescent="0.25">
      <c r="J15335" s="1"/>
    </row>
    <row r="15336" spans="10:10" x14ac:dyDescent="0.25">
      <c r="J15336" s="1"/>
    </row>
    <row r="15337" spans="10:10" x14ac:dyDescent="0.25">
      <c r="J15337" s="1"/>
    </row>
    <row r="15338" spans="10:10" x14ac:dyDescent="0.25">
      <c r="J15338" s="1"/>
    </row>
    <row r="15339" spans="10:10" x14ac:dyDescent="0.25">
      <c r="J15339" s="1"/>
    </row>
    <row r="15340" spans="10:10" x14ac:dyDescent="0.25">
      <c r="J15340" s="1"/>
    </row>
    <row r="15341" spans="10:10" x14ac:dyDescent="0.25">
      <c r="J15341" s="1"/>
    </row>
    <row r="15342" spans="10:10" x14ac:dyDescent="0.25">
      <c r="J15342" s="1"/>
    </row>
    <row r="15343" spans="10:10" x14ac:dyDescent="0.25">
      <c r="J15343" s="1"/>
    </row>
    <row r="15344" spans="10:10" x14ac:dyDescent="0.25">
      <c r="J15344" s="1"/>
    </row>
    <row r="15345" spans="10:10" x14ac:dyDescent="0.25">
      <c r="J15345" s="1"/>
    </row>
    <row r="15346" spans="10:10" x14ac:dyDescent="0.25">
      <c r="J15346" s="1"/>
    </row>
    <row r="15347" spans="10:10" x14ac:dyDescent="0.25">
      <c r="J15347" s="1"/>
    </row>
    <row r="15348" spans="10:10" x14ac:dyDescent="0.25">
      <c r="J15348" s="1"/>
    </row>
    <row r="15349" spans="10:10" x14ac:dyDescent="0.25">
      <c r="J15349" s="1"/>
    </row>
    <row r="15350" spans="10:10" x14ac:dyDescent="0.25">
      <c r="J15350" s="1"/>
    </row>
    <row r="15351" spans="10:10" x14ac:dyDescent="0.25">
      <c r="J15351" s="1"/>
    </row>
    <row r="15352" spans="10:10" x14ac:dyDescent="0.25">
      <c r="J15352" s="1"/>
    </row>
    <row r="15353" spans="10:10" x14ac:dyDescent="0.25">
      <c r="J15353" s="1"/>
    </row>
    <row r="15354" spans="10:10" x14ac:dyDescent="0.25">
      <c r="J15354" s="1"/>
    </row>
    <row r="15355" spans="10:10" x14ac:dyDescent="0.25">
      <c r="J15355" s="1"/>
    </row>
    <row r="15356" spans="10:10" x14ac:dyDescent="0.25">
      <c r="J15356" s="1"/>
    </row>
    <row r="15357" spans="10:10" x14ac:dyDescent="0.25">
      <c r="J15357" s="1"/>
    </row>
    <row r="15358" spans="10:10" x14ac:dyDescent="0.25">
      <c r="J15358" s="1"/>
    </row>
    <row r="15359" spans="10:10" x14ac:dyDescent="0.25">
      <c r="J15359" s="1"/>
    </row>
    <row r="15360" spans="10:10" x14ac:dyDescent="0.25">
      <c r="J15360" s="1"/>
    </row>
    <row r="15361" spans="10:10" x14ac:dyDescent="0.25">
      <c r="J15361" s="1"/>
    </row>
    <row r="15362" spans="10:10" x14ac:dyDescent="0.25">
      <c r="J15362" s="1"/>
    </row>
    <row r="15363" spans="10:10" x14ac:dyDescent="0.25">
      <c r="J15363" s="1"/>
    </row>
    <row r="15364" spans="10:10" x14ac:dyDescent="0.25">
      <c r="J15364" s="1"/>
    </row>
    <row r="15365" spans="10:10" x14ac:dyDescent="0.25">
      <c r="J15365" s="1"/>
    </row>
    <row r="15366" spans="10:10" x14ac:dyDescent="0.25">
      <c r="J15366" s="1"/>
    </row>
    <row r="15367" spans="10:10" x14ac:dyDescent="0.25">
      <c r="J15367" s="1"/>
    </row>
    <row r="15368" spans="10:10" x14ac:dyDescent="0.25">
      <c r="J15368" s="1"/>
    </row>
    <row r="15369" spans="10:10" x14ac:dyDescent="0.25">
      <c r="J15369" s="1"/>
    </row>
    <row r="15370" spans="10:10" x14ac:dyDescent="0.25">
      <c r="J15370" s="1"/>
    </row>
    <row r="15371" spans="10:10" x14ac:dyDescent="0.25">
      <c r="J15371" s="1"/>
    </row>
    <row r="15372" spans="10:10" x14ac:dyDescent="0.25">
      <c r="J15372" s="1"/>
    </row>
    <row r="15373" spans="10:10" x14ac:dyDescent="0.25">
      <c r="J15373" s="1"/>
    </row>
    <row r="15374" spans="10:10" x14ac:dyDescent="0.25">
      <c r="J15374" s="1"/>
    </row>
    <row r="15375" spans="10:10" x14ac:dyDescent="0.25">
      <c r="J15375" s="1"/>
    </row>
    <row r="15376" spans="10:10" x14ac:dyDescent="0.25">
      <c r="J15376" s="1"/>
    </row>
    <row r="15377" spans="10:10" x14ac:dyDescent="0.25">
      <c r="J15377" s="1"/>
    </row>
    <row r="15378" spans="10:10" x14ac:dyDescent="0.25">
      <c r="J15378" s="1"/>
    </row>
    <row r="15379" spans="10:10" x14ac:dyDescent="0.25">
      <c r="J15379" s="1"/>
    </row>
    <row r="15380" spans="10:10" x14ac:dyDescent="0.25">
      <c r="J15380" s="1"/>
    </row>
    <row r="15381" spans="10:10" x14ac:dyDescent="0.25">
      <c r="J15381" s="1"/>
    </row>
    <row r="15382" spans="10:10" x14ac:dyDescent="0.25">
      <c r="J15382" s="1"/>
    </row>
    <row r="15383" spans="10:10" x14ac:dyDescent="0.25">
      <c r="J15383" s="1"/>
    </row>
    <row r="15384" spans="10:10" x14ac:dyDescent="0.25">
      <c r="J15384" s="1"/>
    </row>
    <row r="15385" spans="10:10" x14ac:dyDescent="0.25">
      <c r="J15385" s="1"/>
    </row>
    <row r="15386" spans="10:10" x14ac:dyDescent="0.25">
      <c r="J15386" s="1"/>
    </row>
    <row r="15387" spans="10:10" x14ac:dyDescent="0.25">
      <c r="J15387" s="1"/>
    </row>
    <row r="15388" spans="10:10" x14ac:dyDescent="0.25">
      <c r="J15388" s="1"/>
    </row>
    <row r="15389" spans="10:10" x14ac:dyDescent="0.25">
      <c r="J15389" s="1"/>
    </row>
    <row r="15390" spans="10:10" x14ac:dyDescent="0.25">
      <c r="J15390" s="1"/>
    </row>
    <row r="15391" spans="10:10" x14ac:dyDescent="0.25">
      <c r="J15391" s="1"/>
    </row>
    <row r="15392" spans="10:10" x14ac:dyDescent="0.25">
      <c r="J15392" s="1"/>
    </row>
    <row r="15393" spans="10:10" x14ac:dyDescent="0.25">
      <c r="J15393" s="1"/>
    </row>
    <row r="15394" spans="10:10" x14ac:dyDescent="0.25">
      <c r="J15394" s="1"/>
    </row>
    <row r="15395" spans="10:10" x14ac:dyDescent="0.25">
      <c r="J15395" s="1"/>
    </row>
    <row r="15396" spans="10:10" x14ac:dyDescent="0.25">
      <c r="J15396" s="1"/>
    </row>
    <row r="15397" spans="10:10" x14ac:dyDescent="0.25">
      <c r="J15397" s="1"/>
    </row>
    <row r="15398" spans="10:10" x14ac:dyDescent="0.25">
      <c r="J15398" s="1"/>
    </row>
    <row r="15399" spans="10:10" x14ac:dyDescent="0.25">
      <c r="J15399" s="1"/>
    </row>
    <row r="15400" spans="10:10" x14ac:dyDescent="0.25">
      <c r="J15400" s="1"/>
    </row>
    <row r="15401" spans="10:10" x14ac:dyDescent="0.25">
      <c r="J15401" s="1"/>
    </row>
    <row r="15402" spans="10:10" x14ac:dyDescent="0.25">
      <c r="J15402" s="1"/>
    </row>
    <row r="15403" spans="10:10" x14ac:dyDescent="0.25">
      <c r="J15403" s="1"/>
    </row>
    <row r="15404" spans="10:10" x14ac:dyDescent="0.25">
      <c r="J15404" s="1"/>
    </row>
    <row r="15405" spans="10:10" x14ac:dyDescent="0.25">
      <c r="J15405" s="1"/>
    </row>
    <row r="15406" spans="10:10" x14ac:dyDescent="0.25">
      <c r="J15406" s="1"/>
    </row>
    <row r="15407" spans="10:10" x14ac:dyDescent="0.25">
      <c r="J15407" s="1"/>
    </row>
    <row r="15408" spans="10:10" x14ac:dyDescent="0.25">
      <c r="J15408" s="1"/>
    </row>
    <row r="15409" spans="10:10" x14ac:dyDescent="0.25">
      <c r="J15409" s="1"/>
    </row>
    <row r="15410" spans="10:10" x14ac:dyDescent="0.25">
      <c r="J15410" s="1"/>
    </row>
    <row r="15411" spans="10:10" x14ac:dyDescent="0.25">
      <c r="J15411" s="1"/>
    </row>
    <row r="15412" spans="10:10" x14ac:dyDescent="0.25">
      <c r="J15412" s="1"/>
    </row>
    <row r="15413" spans="10:10" x14ac:dyDescent="0.25">
      <c r="J15413" s="1"/>
    </row>
    <row r="15414" spans="10:10" x14ac:dyDescent="0.25">
      <c r="J15414" s="1"/>
    </row>
    <row r="15415" spans="10:10" x14ac:dyDescent="0.25">
      <c r="J15415" s="1"/>
    </row>
    <row r="15416" spans="10:10" x14ac:dyDescent="0.25">
      <c r="J15416" s="1"/>
    </row>
    <row r="15417" spans="10:10" x14ac:dyDescent="0.25">
      <c r="J15417" s="1"/>
    </row>
    <row r="15418" spans="10:10" x14ac:dyDescent="0.25">
      <c r="J15418" s="1"/>
    </row>
    <row r="15419" spans="10:10" x14ac:dyDescent="0.25">
      <c r="J15419" s="1"/>
    </row>
    <row r="15420" spans="10:10" x14ac:dyDescent="0.25">
      <c r="J15420" s="1"/>
    </row>
    <row r="15421" spans="10:10" x14ac:dyDescent="0.25">
      <c r="J15421" s="1"/>
    </row>
    <row r="15422" spans="10:10" x14ac:dyDescent="0.25">
      <c r="J15422" s="1"/>
    </row>
    <row r="15423" spans="10:10" x14ac:dyDescent="0.25">
      <c r="J15423" s="1"/>
    </row>
    <row r="15424" spans="10:10" x14ac:dyDescent="0.25">
      <c r="J15424" s="1"/>
    </row>
    <row r="15425" spans="10:10" x14ac:dyDescent="0.25">
      <c r="J15425" s="1"/>
    </row>
    <row r="15426" spans="10:10" x14ac:dyDescent="0.25">
      <c r="J15426" s="1"/>
    </row>
    <row r="15427" spans="10:10" x14ac:dyDescent="0.25">
      <c r="J15427" s="1"/>
    </row>
    <row r="15428" spans="10:10" x14ac:dyDescent="0.25">
      <c r="J15428" s="1"/>
    </row>
    <row r="15429" spans="10:10" x14ac:dyDescent="0.25">
      <c r="J15429" s="1"/>
    </row>
    <row r="15430" spans="10:10" x14ac:dyDescent="0.25">
      <c r="J15430" s="1"/>
    </row>
    <row r="15431" spans="10:10" x14ac:dyDescent="0.25">
      <c r="J15431" s="1"/>
    </row>
    <row r="15432" spans="10:10" x14ac:dyDescent="0.25">
      <c r="J15432" s="1"/>
    </row>
    <row r="15433" spans="10:10" x14ac:dyDescent="0.25">
      <c r="J15433" s="1"/>
    </row>
    <row r="15434" spans="10:10" x14ac:dyDescent="0.25">
      <c r="J15434" s="1"/>
    </row>
    <row r="15435" spans="10:10" x14ac:dyDescent="0.25">
      <c r="J15435" s="1"/>
    </row>
    <row r="15436" spans="10:10" x14ac:dyDescent="0.25">
      <c r="J15436" s="1"/>
    </row>
    <row r="15437" spans="10:10" x14ac:dyDescent="0.25">
      <c r="J15437" s="1"/>
    </row>
    <row r="15438" spans="10:10" x14ac:dyDescent="0.25">
      <c r="J15438" s="1"/>
    </row>
    <row r="15439" spans="10:10" x14ac:dyDescent="0.25">
      <c r="J15439" s="1"/>
    </row>
    <row r="15440" spans="10:10" x14ac:dyDescent="0.25">
      <c r="J15440" s="1"/>
    </row>
    <row r="15441" spans="10:10" x14ac:dyDescent="0.25">
      <c r="J15441" s="1"/>
    </row>
    <row r="15442" spans="10:10" x14ac:dyDescent="0.25">
      <c r="J15442" s="1"/>
    </row>
    <row r="15443" spans="10:10" x14ac:dyDescent="0.25">
      <c r="J15443" s="1"/>
    </row>
    <row r="15444" spans="10:10" x14ac:dyDescent="0.25">
      <c r="J15444" s="1"/>
    </row>
    <row r="15445" spans="10:10" x14ac:dyDescent="0.25">
      <c r="J15445" s="1"/>
    </row>
    <row r="15446" spans="10:10" x14ac:dyDescent="0.25">
      <c r="J15446" s="1"/>
    </row>
    <row r="15447" spans="10:10" x14ac:dyDescent="0.25">
      <c r="J15447" s="1"/>
    </row>
    <row r="15448" spans="10:10" x14ac:dyDescent="0.25">
      <c r="J15448" s="1"/>
    </row>
    <row r="15449" spans="10:10" x14ac:dyDescent="0.25">
      <c r="J15449" s="1"/>
    </row>
    <row r="15450" spans="10:10" x14ac:dyDescent="0.25">
      <c r="J15450" s="1"/>
    </row>
    <row r="15451" spans="10:10" x14ac:dyDescent="0.25">
      <c r="J15451" s="1"/>
    </row>
    <row r="15452" spans="10:10" x14ac:dyDescent="0.25">
      <c r="J15452" s="1"/>
    </row>
    <row r="15453" spans="10:10" x14ac:dyDescent="0.25">
      <c r="J15453" s="1"/>
    </row>
    <row r="15454" spans="10:10" x14ac:dyDescent="0.25">
      <c r="J15454" s="1"/>
    </row>
    <row r="15455" spans="10:10" x14ac:dyDescent="0.25">
      <c r="J15455" s="1"/>
    </row>
    <row r="15456" spans="10:10" x14ac:dyDescent="0.25">
      <c r="J15456" s="1"/>
    </row>
    <row r="15457" spans="10:10" x14ac:dyDescent="0.25">
      <c r="J15457" s="1"/>
    </row>
    <row r="15458" spans="10:10" x14ac:dyDescent="0.25">
      <c r="J15458" s="1"/>
    </row>
    <row r="15459" spans="10:10" x14ac:dyDescent="0.25">
      <c r="J15459" s="1"/>
    </row>
    <row r="15460" spans="10:10" x14ac:dyDescent="0.25">
      <c r="J15460" s="1"/>
    </row>
    <row r="15461" spans="10:10" x14ac:dyDescent="0.25">
      <c r="J15461" s="1"/>
    </row>
    <row r="15462" spans="10:10" x14ac:dyDescent="0.25">
      <c r="J15462" s="1"/>
    </row>
    <row r="15463" spans="10:10" x14ac:dyDescent="0.25">
      <c r="J15463" s="1"/>
    </row>
    <row r="15464" spans="10:10" x14ac:dyDescent="0.25">
      <c r="J15464" s="1"/>
    </row>
    <row r="15465" spans="10:10" x14ac:dyDescent="0.25">
      <c r="J15465" s="1"/>
    </row>
    <row r="15466" spans="10:10" x14ac:dyDescent="0.25">
      <c r="J15466" s="1"/>
    </row>
    <row r="15467" spans="10:10" x14ac:dyDescent="0.25">
      <c r="J15467" s="1"/>
    </row>
    <row r="15468" spans="10:10" x14ac:dyDescent="0.25">
      <c r="J15468" s="1"/>
    </row>
    <row r="15469" spans="10:10" x14ac:dyDescent="0.25">
      <c r="J15469" s="1"/>
    </row>
    <row r="15470" spans="10:10" x14ac:dyDescent="0.25">
      <c r="J15470" s="1"/>
    </row>
    <row r="15471" spans="10:10" x14ac:dyDescent="0.25">
      <c r="J15471" s="1"/>
    </row>
    <row r="15472" spans="10:10" x14ac:dyDescent="0.25">
      <c r="J15472" s="1"/>
    </row>
    <row r="15473" spans="10:10" x14ac:dyDescent="0.25">
      <c r="J15473" s="1"/>
    </row>
    <row r="15474" spans="10:10" x14ac:dyDescent="0.25">
      <c r="J15474" s="1"/>
    </row>
    <row r="15475" spans="10:10" x14ac:dyDescent="0.25">
      <c r="J15475" s="1"/>
    </row>
    <row r="15476" spans="10:10" x14ac:dyDescent="0.25">
      <c r="J15476" s="1"/>
    </row>
    <row r="15477" spans="10:10" x14ac:dyDescent="0.25">
      <c r="J15477" s="1"/>
    </row>
    <row r="15478" spans="10:10" x14ac:dyDescent="0.25">
      <c r="J15478" s="1"/>
    </row>
    <row r="15479" spans="10:10" x14ac:dyDescent="0.25">
      <c r="J15479" s="1"/>
    </row>
    <row r="15480" spans="10:10" x14ac:dyDescent="0.25">
      <c r="J15480" s="1"/>
    </row>
    <row r="15481" spans="10:10" x14ac:dyDescent="0.25">
      <c r="J15481" s="1"/>
    </row>
    <row r="15482" spans="10:10" x14ac:dyDescent="0.25">
      <c r="J15482" s="1"/>
    </row>
    <row r="15483" spans="10:10" x14ac:dyDescent="0.25">
      <c r="J15483" s="1"/>
    </row>
    <row r="15484" spans="10:10" x14ac:dyDescent="0.25">
      <c r="J15484" s="1"/>
    </row>
    <row r="15485" spans="10:10" x14ac:dyDescent="0.25">
      <c r="J15485" s="1"/>
    </row>
    <row r="15486" spans="10:10" x14ac:dyDescent="0.25">
      <c r="J15486" s="1"/>
    </row>
    <row r="15487" spans="10:10" x14ac:dyDescent="0.25">
      <c r="J15487" s="1"/>
    </row>
    <row r="15488" spans="10:10" x14ac:dyDescent="0.25">
      <c r="J15488" s="1"/>
    </row>
    <row r="15489" spans="10:10" x14ac:dyDescent="0.25">
      <c r="J15489" s="1"/>
    </row>
    <row r="15490" spans="10:10" x14ac:dyDescent="0.25">
      <c r="J15490" s="1"/>
    </row>
    <row r="15491" spans="10:10" x14ac:dyDescent="0.25">
      <c r="J15491" s="1"/>
    </row>
    <row r="15492" spans="10:10" x14ac:dyDescent="0.25">
      <c r="J15492" s="1"/>
    </row>
    <row r="15493" spans="10:10" x14ac:dyDescent="0.25">
      <c r="J15493" s="1"/>
    </row>
    <row r="15494" spans="10:10" x14ac:dyDescent="0.25">
      <c r="J15494" s="1"/>
    </row>
    <row r="15495" spans="10:10" x14ac:dyDescent="0.25">
      <c r="J15495" s="1"/>
    </row>
    <row r="15496" spans="10:10" x14ac:dyDescent="0.25">
      <c r="J15496" s="1"/>
    </row>
    <row r="15497" spans="10:10" x14ac:dyDescent="0.25">
      <c r="J15497" s="1"/>
    </row>
    <row r="15498" spans="10:10" x14ac:dyDescent="0.25">
      <c r="J15498" s="1"/>
    </row>
    <row r="15499" spans="10:10" x14ac:dyDescent="0.25">
      <c r="J15499" s="1"/>
    </row>
    <row r="15500" spans="10:10" x14ac:dyDescent="0.25">
      <c r="J15500" s="1"/>
    </row>
    <row r="15501" spans="10:10" x14ac:dyDescent="0.25">
      <c r="J15501" s="1"/>
    </row>
    <row r="15502" spans="10:10" x14ac:dyDescent="0.25">
      <c r="J15502" s="1"/>
    </row>
    <row r="15503" spans="10:10" x14ac:dyDescent="0.25">
      <c r="J15503" s="1"/>
    </row>
    <row r="15504" spans="10:10" x14ac:dyDescent="0.25">
      <c r="J15504" s="1"/>
    </row>
    <row r="15505" spans="10:10" x14ac:dyDescent="0.25">
      <c r="J15505" s="1"/>
    </row>
    <row r="15506" spans="10:10" x14ac:dyDescent="0.25">
      <c r="J15506" s="1"/>
    </row>
    <row r="15507" spans="10:10" x14ac:dyDescent="0.25">
      <c r="J15507" s="1"/>
    </row>
    <row r="15508" spans="10:10" x14ac:dyDescent="0.25">
      <c r="J15508" s="1"/>
    </row>
    <row r="15509" spans="10:10" x14ac:dyDescent="0.25">
      <c r="J15509" s="1"/>
    </row>
    <row r="15510" spans="10:10" x14ac:dyDescent="0.25">
      <c r="J15510" s="1"/>
    </row>
    <row r="15511" spans="10:10" x14ac:dyDescent="0.25">
      <c r="J15511" s="1"/>
    </row>
    <row r="15512" spans="10:10" x14ac:dyDescent="0.25">
      <c r="J15512" s="1"/>
    </row>
    <row r="15513" spans="10:10" x14ac:dyDescent="0.25">
      <c r="J15513" s="1"/>
    </row>
    <row r="15514" spans="10:10" x14ac:dyDescent="0.25">
      <c r="J15514" s="1"/>
    </row>
    <row r="15515" spans="10:10" x14ac:dyDescent="0.25">
      <c r="J15515" s="1"/>
    </row>
    <row r="15516" spans="10:10" x14ac:dyDescent="0.25">
      <c r="J15516" s="1"/>
    </row>
    <row r="15517" spans="10:10" x14ac:dyDescent="0.25">
      <c r="J15517" s="1"/>
    </row>
    <row r="15518" spans="10:10" x14ac:dyDescent="0.25">
      <c r="J15518" s="1"/>
    </row>
    <row r="15519" spans="10:10" x14ac:dyDescent="0.25">
      <c r="J15519" s="1"/>
    </row>
    <row r="15520" spans="10:10" x14ac:dyDescent="0.25">
      <c r="J15520" s="1"/>
    </row>
    <row r="15521" spans="10:10" x14ac:dyDescent="0.25">
      <c r="J15521" s="1"/>
    </row>
    <row r="15522" spans="10:10" x14ac:dyDescent="0.25">
      <c r="J15522" s="1"/>
    </row>
    <row r="15523" spans="10:10" x14ac:dyDescent="0.25">
      <c r="J15523" s="1"/>
    </row>
    <row r="15524" spans="10:10" x14ac:dyDescent="0.25">
      <c r="J15524" s="1"/>
    </row>
    <row r="15525" spans="10:10" x14ac:dyDescent="0.25">
      <c r="J15525" s="1"/>
    </row>
    <row r="15526" spans="10:10" x14ac:dyDescent="0.25">
      <c r="J15526" s="1"/>
    </row>
    <row r="15527" spans="10:10" x14ac:dyDescent="0.25">
      <c r="J15527" s="1"/>
    </row>
    <row r="15528" spans="10:10" x14ac:dyDescent="0.25">
      <c r="J15528" s="1"/>
    </row>
    <row r="15529" spans="10:10" x14ac:dyDescent="0.25">
      <c r="J15529" s="1"/>
    </row>
    <row r="15530" spans="10:10" x14ac:dyDescent="0.25">
      <c r="J15530" s="1"/>
    </row>
    <row r="15531" spans="10:10" x14ac:dyDescent="0.25">
      <c r="J15531" s="1"/>
    </row>
    <row r="15532" spans="10:10" x14ac:dyDescent="0.25">
      <c r="J15532" s="1"/>
    </row>
    <row r="15533" spans="10:10" x14ac:dyDescent="0.25">
      <c r="J15533" s="1"/>
    </row>
    <row r="15534" spans="10:10" x14ac:dyDescent="0.25">
      <c r="J15534" s="1"/>
    </row>
    <row r="15535" spans="10:10" x14ac:dyDescent="0.25">
      <c r="J15535" s="1"/>
    </row>
    <row r="15536" spans="10:10" x14ac:dyDescent="0.25">
      <c r="J15536" s="1"/>
    </row>
    <row r="15537" spans="10:10" x14ac:dyDescent="0.25">
      <c r="J15537" s="1"/>
    </row>
    <row r="15538" spans="10:10" x14ac:dyDescent="0.25">
      <c r="J15538" s="1"/>
    </row>
    <row r="15539" spans="10:10" x14ac:dyDescent="0.25">
      <c r="J15539" s="1"/>
    </row>
    <row r="15540" spans="10:10" x14ac:dyDescent="0.25">
      <c r="J15540" s="1"/>
    </row>
    <row r="15541" spans="10:10" x14ac:dyDescent="0.25">
      <c r="J15541" s="1"/>
    </row>
    <row r="15542" spans="10:10" x14ac:dyDescent="0.25">
      <c r="J15542" s="1"/>
    </row>
    <row r="15543" spans="10:10" x14ac:dyDescent="0.25">
      <c r="J15543" s="1"/>
    </row>
    <row r="15544" spans="10:10" x14ac:dyDescent="0.25">
      <c r="J15544" s="1"/>
    </row>
    <row r="15545" spans="10:10" x14ac:dyDescent="0.25">
      <c r="J15545" s="1"/>
    </row>
    <row r="15546" spans="10:10" x14ac:dyDescent="0.25">
      <c r="J15546" s="1"/>
    </row>
    <row r="15547" spans="10:10" x14ac:dyDescent="0.25">
      <c r="J15547" s="1"/>
    </row>
    <row r="15548" spans="10:10" x14ac:dyDescent="0.25">
      <c r="J15548" s="1"/>
    </row>
    <row r="15549" spans="10:10" x14ac:dyDescent="0.25">
      <c r="J15549" s="1"/>
    </row>
    <row r="15550" spans="10:10" x14ac:dyDescent="0.25">
      <c r="J15550" s="1"/>
    </row>
    <row r="15551" spans="10:10" x14ac:dyDescent="0.25">
      <c r="J15551" s="1"/>
    </row>
    <row r="15552" spans="10:10" x14ac:dyDescent="0.25">
      <c r="J15552" s="1"/>
    </row>
    <row r="15553" spans="10:10" x14ac:dyDescent="0.25">
      <c r="J15553" s="1"/>
    </row>
    <row r="15554" spans="10:10" x14ac:dyDescent="0.25">
      <c r="J15554" s="1"/>
    </row>
    <row r="15555" spans="10:10" x14ac:dyDescent="0.25">
      <c r="J15555" s="1"/>
    </row>
    <row r="15556" spans="10:10" x14ac:dyDescent="0.25">
      <c r="J15556" s="1"/>
    </row>
    <row r="15557" spans="10:10" x14ac:dyDescent="0.25">
      <c r="J15557" s="1"/>
    </row>
    <row r="15558" spans="10:10" x14ac:dyDescent="0.25">
      <c r="J15558" s="1"/>
    </row>
    <row r="15559" spans="10:10" x14ac:dyDescent="0.25">
      <c r="J15559" s="1"/>
    </row>
    <row r="15560" spans="10:10" x14ac:dyDescent="0.25">
      <c r="J15560" s="1"/>
    </row>
    <row r="15561" spans="10:10" x14ac:dyDescent="0.25">
      <c r="J15561" s="1"/>
    </row>
    <row r="15562" spans="10:10" x14ac:dyDescent="0.25">
      <c r="J15562" s="1"/>
    </row>
    <row r="15563" spans="10:10" x14ac:dyDescent="0.25">
      <c r="J15563" s="1"/>
    </row>
    <row r="15564" spans="10:10" x14ac:dyDescent="0.25">
      <c r="J15564" s="1"/>
    </row>
    <row r="15565" spans="10:10" x14ac:dyDescent="0.25">
      <c r="J15565" s="1"/>
    </row>
    <row r="15566" spans="10:10" x14ac:dyDescent="0.25">
      <c r="J15566" s="1"/>
    </row>
    <row r="15567" spans="10:10" x14ac:dyDescent="0.25">
      <c r="J15567" s="1"/>
    </row>
    <row r="15568" spans="10:10" x14ac:dyDescent="0.25">
      <c r="J15568" s="1"/>
    </row>
    <row r="15569" spans="10:10" x14ac:dyDescent="0.25">
      <c r="J15569" s="1"/>
    </row>
    <row r="15570" spans="10:10" x14ac:dyDescent="0.25">
      <c r="J15570" s="1"/>
    </row>
    <row r="15571" spans="10:10" x14ac:dyDescent="0.25">
      <c r="J15571" s="1"/>
    </row>
    <row r="15572" spans="10:10" x14ac:dyDescent="0.25">
      <c r="J15572" s="1"/>
    </row>
    <row r="15573" spans="10:10" x14ac:dyDescent="0.25">
      <c r="J15573" s="1"/>
    </row>
    <row r="15574" spans="10:10" x14ac:dyDescent="0.25">
      <c r="J15574" s="1"/>
    </row>
    <row r="15575" spans="10:10" x14ac:dyDescent="0.25">
      <c r="J15575" s="1"/>
    </row>
    <row r="15576" spans="10:10" x14ac:dyDescent="0.25">
      <c r="J15576" s="1"/>
    </row>
    <row r="15577" spans="10:10" x14ac:dyDescent="0.25">
      <c r="J15577" s="1"/>
    </row>
    <row r="15578" spans="10:10" x14ac:dyDescent="0.25">
      <c r="J15578" s="1"/>
    </row>
    <row r="15579" spans="10:10" x14ac:dyDescent="0.25">
      <c r="J15579" s="1"/>
    </row>
    <row r="15580" spans="10:10" x14ac:dyDescent="0.25">
      <c r="J15580" s="1"/>
    </row>
    <row r="15581" spans="10:10" x14ac:dyDescent="0.25">
      <c r="J15581" s="1"/>
    </row>
    <row r="15582" spans="10:10" x14ac:dyDescent="0.25">
      <c r="J15582" s="1"/>
    </row>
    <row r="15583" spans="10:10" x14ac:dyDescent="0.25">
      <c r="J15583" s="1"/>
    </row>
    <row r="15584" spans="10:10" x14ac:dyDescent="0.25">
      <c r="J15584" s="1"/>
    </row>
    <row r="15585" spans="10:10" x14ac:dyDescent="0.25">
      <c r="J15585" s="1"/>
    </row>
    <row r="15586" spans="10:10" x14ac:dyDescent="0.25">
      <c r="J15586" s="1"/>
    </row>
    <row r="15587" spans="10:10" x14ac:dyDescent="0.25">
      <c r="J15587" s="1"/>
    </row>
    <row r="15588" spans="10:10" x14ac:dyDescent="0.25">
      <c r="J15588" s="1"/>
    </row>
    <row r="15589" spans="10:10" x14ac:dyDescent="0.25">
      <c r="J15589" s="1"/>
    </row>
    <row r="15590" spans="10:10" x14ac:dyDescent="0.25">
      <c r="J15590" s="1"/>
    </row>
    <row r="15591" spans="10:10" x14ac:dyDescent="0.25">
      <c r="J15591" s="1"/>
    </row>
    <row r="15592" spans="10:10" x14ac:dyDescent="0.25">
      <c r="J15592" s="1"/>
    </row>
    <row r="15593" spans="10:10" x14ac:dyDescent="0.25">
      <c r="J15593" s="1"/>
    </row>
    <row r="15594" spans="10:10" x14ac:dyDescent="0.25">
      <c r="J15594" s="1"/>
    </row>
    <row r="15595" spans="10:10" x14ac:dyDescent="0.25">
      <c r="J15595" s="1"/>
    </row>
    <row r="15596" spans="10:10" x14ac:dyDescent="0.25">
      <c r="J15596" s="1"/>
    </row>
    <row r="15597" spans="10:10" x14ac:dyDescent="0.25">
      <c r="J15597" s="1"/>
    </row>
    <row r="15598" spans="10:10" x14ac:dyDescent="0.25">
      <c r="J15598" s="1"/>
    </row>
    <row r="15599" spans="10:10" x14ac:dyDescent="0.25">
      <c r="J15599" s="1"/>
    </row>
    <row r="15600" spans="10:10" x14ac:dyDescent="0.25">
      <c r="J15600" s="1"/>
    </row>
    <row r="15601" spans="10:10" x14ac:dyDescent="0.25">
      <c r="J15601" s="1"/>
    </row>
    <row r="15602" spans="10:10" x14ac:dyDescent="0.25">
      <c r="J15602" s="1"/>
    </row>
    <row r="15603" spans="10:10" x14ac:dyDescent="0.25">
      <c r="J15603" s="1"/>
    </row>
    <row r="15604" spans="10:10" x14ac:dyDescent="0.25">
      <c r="J15604" s="1"/>
    </row>
    <row r="15605" spans="10:10" x14ac:dyDescent="0.25">
      <c r="J15605" s="1"/>
    </row>
    <row r="15606" spans="10:10" x14ac:dyDescent="0.25">
      <c r="J15606" s="1"/>
    </row>
    <row r="15607" spans="10:10" x14ac:dyDescent="0.25">
      <c r="J15607" s="1"/>
    </row>
    <row r="15608" spans="10:10" x14ac:dyDescent="0.25">
      <c r="J15608" s="1"/>
    </row>
    <row r="15609" spans="10:10" x14ac:dyDescent="0.25">
      <c r="J15609" s="1"/>
    </row>
    <row r="15610" spans="10:10" x14ac:dyDescent="0.25">
      <c r="J15610" s="1"/>
    </row>
    <row r="15611" spans="10:10" x14ac:dyDescent="0.25">
      <c r="J15611" s="1"/>
    </row>
    <row r="15612" spans="10:10" x14ac:dyDescent="0.25">
      <c r="J15612" s="1"/>
    </row>
    <row r="15613" spans="10:10" x14ac:dyDescent="0.25">
      <c r="J15613" s="1"/>
    </row>
    <row r="15614" spans="10:10" x14ac:dyDescent="0.25">
      <c r="J15614" s="1"/>
    </row>
    <row r="15615" spans="10:10" x14ac:dyDescent="0.25">
      <c r="J15615" s="1"/>
    </row>
    <row r="15616" spans="10:10" x14ac:dyDescent="0.25">
      <c r="J15616" s="1"/>
    </row>
    <row r="15617" spans="10:10" x14ac:dyDescent="0.25">
      <c r="J15617" s="1"/>
    </row>
    <row r="15618" spans="10:10" x14ac:dyDescent="0.25">
      <c r="J15618" s="1"/>
    </row>
    <row r="15619" spans="10:10" x14ac:dyDescent="0.25">
      <c r="J15619" s="1"/>
    </row>
    <row r="15620" spans="10:10" x14ac:dyDescent="0.25">
      <c r="J15620" s="1"/>
    </row>
    <row r="15621" spans="10:10" x14ac:dyDescent="0.25">
      <c r="J15621" s="1"/>
    </row>
    <row r="15622" spans="10:10" x14ac:dyDescent="0.25">
      <c r="J15622" s="1"/>
    </row>
    <row r="15623" spans="10:10" x14ac:dyDescent="0.25">
      <c r="J15623" s="1"/>
    </row>
    <row r="15624" spans="10:10" x14ac:dyDescent="0.25">
      <c r="J15624" s="1"/>
    </row>
    <row r="15625" spans="10:10" x14ac:dyDescent="0.25">
      <c r="J15625" s="1"/>
    </row>
    <row r="15626" spans="10:10" x14ac:dyDescent="0.25">
      <c r="J15626" s="1"/>
    </row>
    <row r="15627" spans="10:10" x14ac:dyDescent="0.25">
      <c r="J15627" s="1"/>
    </row>
    <row r="15628" spans="10:10" x14ac:dyDescent="0.25">
      <c r="J15628" s="1"/>
    </row>
    <row r="15629" spans="10:10" x14ac:dyDescent="0.25">
      <c r="J15629" s="1"/>
    </row>
    <row r="15630" spans="10:10" x14ac:dyDescent="0.25">
      <c r="J15630" s="1"/>
    </row>
    <row r="15631" spans="10:10" x14ac:dyDescent="0.25">
      <c r="J15631" s="1"/>
    </row>
    <row r="15632" spans="10:10" x14ac:dyDescent="0.25">
      <c r="J15632" s="1"/>
    </row>
    <row r="15633" spans="10:10" x14ac:dyDescent="0.25">
      <c r="J15633" s="1"/>
    </row>
    <row r="15634" spans="10:10" x14ac:dyDescent="0.25">
      <c r="J15634" s="1"/>
    </row>
    <row r="15635" spans="10:10" x14ac:dyDescent="0.25">
      <c r="J15635" s="1"/>
    </row>
    <row r="15636" spans="10:10" x14ac:dyDescent="0.25">
      <c r="J15636" s="1"/>
    </row>
    <row r="15637" spans="10:10" x14ac:dyDescent="0.25">
      <c r="J15637" s="1"/>
    </row>
    <row r="15638" spans="10:10" x14ac:dyDescent="0.25">
      <c r="J15638" s="1"/>
    </row>
    <row r="15639" spans="10:10" x14ac:dyDescent="0.25">
      <c r="J15639" s="1"/>
    </row>
    <row r="15640" spans="10:10" x14ac:dyDescent="0.25">
      <c r="J15640" s="1"/>
    </row>
    <row r="15641" spans="10:10" x14ac:dyDescent="0.25">
      <c r="J15641" s="1"/>
    </row>
    <row r="15642" spans="10:10" x14ac:dyDescent="0.25">
      <c r="J15642" s="1"/>
    </row>
    <row r="15643" spans="10:10" x14ac:dyDescent="0.25">
      <c r="J15643" s="1"/>
    </row>
    <row r="15644" spans="10:10" x14ac:dyDescent="0.25">
      <c r="J15644" s="1"/>
    </row>
    <row r="15645" spans="10:10" x14ac:dyDescent="0.25">
      <c r="J15645" s="1"/>
    </row>
    <row r="15646" spans="10:10" x14ac:dyDescent="0.25">
      <c r="J15646" s="1"/>
    </row>
    <row r="15647" spans="10:10" x14ac:dyDescent="0.25">
      <c r="J15647" s="1"/>
    </row>
    <row r="15648" spans="10:10" x14ac:dyDescent="0.25">
      <c r="J15648" s="1"/>
    </row>
    <row r="15649" spans="10:10" x14ac:dyDescent="0.25">
      <c r="J15649" s="1"/>
    </row>
    <row r="15650" spans="10:10" x14ac:dyDescent="0.25">
      <c r="J15650" s="1"/>
    </row>
    <row r="15651" spans="10:10" x14ac:dyDescent="0.25">
      <c r="J15651" s="1"/>
    </row>
    <row r="15652" spans="10:10" x14ac:dyDescent="0.25">
      <c r="J15652" s="1"/>
    </row>
    <row r="15653" spans="10:10" x14ac:dyDescent="0.25">
      <c r="J15653" s="1"/>
    </row>
    <row r="15654" spans="10:10" x14ac:dyDescent="0.25">
      <c r="J15654" s="1"/>
    </row>
    <row r="15655" spans="10:10" x14ac:dyDescent="0.25">
      <c r="J15655" s="1"/>
    </row>
    <row r="15656" spans="10:10" x14ac:dyDescent="0.25">
      <c r="J15656" s="1"/>
    </row>
    <row r="15657" spans="10:10" x14ac:dyDescent="0.25">
      <c r="J15657" s="1"/>
    </row>
    <row r="15658" spans="10:10" x14ac:dyDescent="0.25">
      <c r="J15658" s="1"/>
    </row>
    <row r="15659" spans="10:10" x14ac:dyDescent="0.25">
      <c r="J15659" s="1"/>
    </row>
    <row r="15660" spans="10:10" x14ac:dyDescent="0.25">
      <c r="J15660" s="1"/>
    </row>
    <row r="15661" spans="10:10" x14ac:dyDescent="0.25">
      <c r="J15661" s="1"/>
    </row>
    <row r="15662" spans="10:10" x14ac:dyDescent="0.25">
      <c r="J15662" s="1"/>
    </row>
    <row r="15663" spans="10:10" x14ac:dyDescent="0.25">
      <c r="J15663" s="1"/>
    </row>
    <row r="15664" spans="10:10" x14ac:dyDescent="0.25">
      <c r="J15664" s="1"/>
    </row>
    <row r="15665" spans="10:10" x14ac:dyDescent="0.25">
      <c r="J15665" s="1"/>
    </row>
    <row r="15666" spans="10:10" x14ac:dyDescent="0.25">
      <c r="J15666" s="1"/>
    </row>
    <row r="15667" spans="10:10" x14ac:dyDescent="0.25">
      <c r="J15667" s="1"/>
    </row>
    <row r="15668" spans="10:10" x14ac:dyDescent="0.25">
      <c r="J15668" s="1"/>
    </row>
    <row r="15669" spans="10:10" x14ac:dyDescent="0.25">
      <c r="J15669" s="1"/>
    </row>
    <row r="15670" spans="10:10" x14ac:dyDescent="0.25">
      <c r="J15670" s="1"/>
    </row>
    <row r="15671" spans="10:10" x14ac:dyDescent="0.25">
      <c r="J15671" s="1"/>
    </row>
    <row r="15672" spans="10:10" x14ac:dyDescent="0.25">
      <c r="J15672" s="1"/>
    </row>
    <row r="15673" spans="10:10" x14ac:dyDescent="0.25">
      <c r="J15673" s="1"/>
    </row>
    <row r="15674" spans="10:10" x14ac:dyDescent="0.25">
      <c r="J15674" s="1"/>
    </row>
    <row r="15675" spans="10:10" x14ac:dyDescent="0.25">
      <c r="J15675" s="1"/>
    </row>
    <row r="15676" spans="10:10" x14ac:dyDescent="0.25">
      <c r="J15676" s="1"/>
    </row>
    <row r="15677" spans="10:10" x14ac:dyDescent="0.25">
      <c r="J15677" s="1"/>
    </row>
    <row r="15678" spans="10:10" x14ac:dyDescent="0.25">
      <c r="J15678" s="1"/>
    </row>
    <row r="15679" spans="10:10" x14ac:dyDescent="0.25">
      <c r="J15679" s="1"/>
    </row>
    <row r="15680" spans="10:10" x14ac:dyDescent="0.25">
      <c r="J15680" s="1"/>
    </row>
    <row r="15681" spans="10:10" x14ac:dyDescent="0.25">
      <c r="J15681" s="1"/>
    </row>
    <row r="15682" spans="10:10" x14ac:dyDescent="0.25">
      <c r="J15682" s="1"/>
    </row>
    <row r="15683" spans="10:10" x14ac:dyDescent="0.25">
      <c r="J15683" s="1"/>
    </row>
    <row r="15684" spans="10:10" x14ac:dyDescent="0.25">
      <c r="J15684" s="1"/>
    </row>
    <row r="15685" spans="10:10" x14ac:dyDescent="0.25">
      <c r="J15685" s="1"/>
    </row>
    <row r="15686" spans="10:10" x14ac:dyDescent="0.25">
      <c r="J15686" s="1"/>
    </row>
    <row r="15687" spans="10:10" x14ac:dyDescent="0.25">
      <c r="J15687" s="1"/>
    </row>
    <row r="15688" spans="10:10" x14ac:dyDescent="0.25">
      <c r="J15688" s="1"/>
    </row>
    <row r="15689" spans="10:10" x14ac:dyDescent="0.25">
      <c r="J15689" s="1"/>
    </row>
    <row r="15690" spans="10:10" x14ac:dyDescent="0.25">
      <c r="J15690" s="1"/>
    </row>
    <row r="15691" spans="10:10" x14ac:dyDescent="0.25">
      <c r="J15691" s="1"/>
    </row>
    <row r="15692" spans="10:10" x14ac:dyDescent="0.25">
      <c r="J15692" s="1"/>
    </row>
    <row r="15693" spans="10:10" x14ac:dyDescent="0.25">
      <c r="J15693" s="1"/>
    </row>
    <row r="15694" spans="10:10" x14ac:dyDescent="0.25">
      <c r="J15694" s="1"/>
    </row>
    <row r="15695" spans="10:10" x14ac:dyDescent="0.25">
      <c r="J15695" s="1"/>
    </row>
    <row r="15696" spans="10:10" x14ac:dyDescent="0.25">
      <c r="J15696" s="1"/>
    </row>
    <row r="15697" spans="10:10" x14ac:dyDescent="0.25">
      <c r="J15697" s="1"/>
    </row>
    <row r="15698" spans="10:10" x14ac:dyDescent="0.25">
      <c r="J15698" s="1"/>
    </row>
    <row r="15699" spans="10:10" x14ac:dyDescent="0.25">
      <c r="J15699" s="1"/>
    </row>
    <row r="15700" spans="10:10" x14ac:dyDescent="0.25">
      <c r="J15700" s="1"/>
    </row>
    <row r="15701" spans="10:10" x14ac:dyDescent="0.25">
      <c r="J15701" s="1"/>
    </row>
    <row r="15702" spans="10:10" x14ac:dyDescent="0.25">
      <c r="J15702" s="1"/>
    </row>
    <row r="15703" spans="10:10" x14ac:dyDescent="0.25">
      <c r="J15703" s="1"/>
    </row>
    <row r="15704" spans="10:10" x14ac:dyDescent="0.25">
      <c r="J15704" s="1"/>
    </row>
    <row r="15705" spans="10:10" x14ac:dyDescent="0.25">
      <c r="J15705" s="1"/>
    </row>
    <row r="15706" spans="10:10" x14ac:dyDescent="0.25">
      <c r="J15706" s="1"/>
    </row>
    <row r="15707" spans="10:10" x14ac:dyDescent="0.25">
      <c r="J15707" s="1"/>
    </row>
    <row r="15708" spans="10:10" x14ac:dyDescent="0.25">
      <c r="J15708" s="1"/>
    </row>
    <row r="15709" spans="10:10" x14ac:dyDescent="0.25">
      <c r="J15709" s="1"/>
    </row>
    <row r="15710" spans="10:10" x14ac:dyDescent="0.25">
      <c r="J15710" s="1"/>
    </row>
    <row r="15711" spans="10:10" x14ac:dyDescent="0.25">
      <c r="J15711" s="1"/>
    </row>
    <row r="15712" spans="10:10" x14ac:dyDescent="0.25">
      <c r="J15712" s="1"/>
    </row>
    <row r="15713" spans="10:10" x14ac:dyDescent="0.25">
      <c r="J15713" s="1"/>
    </row>
    <row r="15714" spans="10:10" x14ac:dyDescent="0.25">
      <c r="J15714" s="1"/>
    </row>
    <row r="15715" spans="10:10" x14ac:dyDescent="0.25">
      <c r="J15715" s="1"/>
    </row>
    <row r="15716" spans="10:10" x14ac:dyDescent="0.25">
      <c r="J15716" s="1"/>
    </row>
    <row r="15717" spans="10:10" x14ac:dyDescent="0.25">
      <c r="J15717" s="1"/>
    </row>
    <row r="15718" spans="10:10" x14ac:dyDescent="0.25">
      <c r="J15718" s="1"/>
    </row>
    <row r="15719" spans="10:10" x14ac:dyDescent="0.25">
      <c r="J15719" s="1"/>
    </row>
    <row r="15720" spans="10:10" x14ac:dyDescent="0.25">
      <c r="J15720" s="1"/>
    </row>
    <row r="15721" spans="10:10" x14ac:dyDescent="0.25">
      <c r="J15721" s="1"/>
    </row>
    <row r="15722" spans="10:10" x14ac:dyDescent="0.25">
      <c r="J15722" s="1"/>
    </row>
    <row r="15723" spans="10:10" x14ac:dyDescent="0.25">
      <c r="J15723" s="1"/>
    </row>
    <row r="15724" spans="10:10" x14ac:dyDescent="0.25">
      <c r="J15724" s="1"/>
    </row>
    <row r="15725" spans="10:10" x14ac:dyDescent="0.25">
      <c r="J15725" s="1"/>
    </row>
    <row r="15726" spans="10:10" x14ac:dyDescent="0.25">
      <c r="J15726" s="1"/>
    </row>
    <row r="15727" spans="10:10" x14ac:dyDescent="0.25">
      <c r="J15727" s="1"/>
    </row>
    <row r="15728" spans="10:10" x14ac:dyDescent="0.25">
      <c r="J15728" s="1"/>
    </row>
    <row r="15729" spans="10:10" x14ac:dyDescent="0.25">
      <c r="J15729" s="1"/>
    </row>
    <row r="15730" spans="10:10" x14ac:dyDescent="0.25">
      <c r="J15730" s="1"/>
    </row>
    <row r="15731" spans="10:10" x14ac:dyDescent="0.25">
      <c r="J15731" s="1"/>
    </row>
    <row r="15732" spans="10:10" x14ac:dyDescent="0.25">
      <c r="J15732" s="1"/>
    </row>
    <row r="15733" spans="10:10" x14ac:dyDescent="0.25">
      <c r="J15733" s="1"/>
    </row>
    <row r="15734" spans="10:10" x14ac:dyDescent="0.25">
      <c r="J15734" s="1"/>
    </row>
    <row r="15735" spans="10:10" x14ac:dyDescent="0.25">
      <c r="J15735" s="1"/>
    </row>
    <row r="15736" spans="10:10" x14ac:dyDescent="0.25">
      <c r="J15736" s="1"/>
    </row>
    <row r="15737" spans="10:10" x14ac:dyDescent="0.25">
      <c r="J15737" s="1"/>
    </row>
    <row r="15738" spans="10:10" x14ac:dyDescent="0.25">
      <c r="J15738" s="1"/>
    </row>
    <row r="15739" spans="10:10" x14ac:dyDescent="0.25">
      <c r="J15739" s="1"/>
    </row>
    <row r="15740" spans="10:10" x14ac:dyDescent="0.25">
      <c r="J15740" s="1"/>
    </row>
    <row r="15741" spans="10:10" x14ac:dyDescent="0.25">
      <c r="J15741" s="1"/>
    </row>
    <row r="15742" spans="10:10" x14ac:dyDescent="0.25">
      <c r="J15742" s="1"/>
    </row>
    <row r="15743" spans="10:10" x14ac:dyDescent="0.25">
      <c r="J15743" s="1"/>
    </row>
    <row r="15744" spans="10:10" x14ac:dyDescent="0.25">
      <c r="J15744" s="1"/>
    </row>
    <row r="15745" spans="10:10" x14ac:dyDescent="0.25">
      <c r="J15745" s="1"/>
    </row>
    <row r="15746" spans="10:10" x14ac:dyDescent="0.25">
      <c r="J15746" s="1"/>
    </row>
    <row r="15747" spans="10:10" x14ac:dyDescent="0.25">
      <c r="J15747" s="1"/>
    </row>
    <row r="15748" spans="10:10" x14ac:dyDescent="0.25">
      <c r="J15748" s="1"/>
    </row>
    <row r="15749" spans="10:10" x14ac:dyDescent="0.25">
      <c r="J15749" s="1"/>
    </row>
    <row r="15750" spans="10:10" x14ac:dyDescent="0.25">
      <c r="J15750" s="1"/>
    </row>
    <row r="15751" spans="10:10" x14ac:dyDescent="0.25">
      <c r="J15751" s="1"/>
    </row>
    <row r="15752" spans="10:10" x14ac:dyDescent="0.25">
      <c r="J15752" s="1"/>
    </row>
    <row r="15753" spans="10:10" x14ac:dyDescent="0.25">
      <c r="J15753" s="1"/>
    </row>
    <row r="15754" spans="10:10" x14ac:dyDescent="0.25">
      <c r="J15754" s="1"/>
    </row>
    <row r="15755" spans="10:10" x14ac:dyDescent="0.25">
      <c r="J15755" s="1"/>
    </row>
    <row r="15756" spans="10:10" x14ac:dyDescent="0.25">
      <c r="J15756" s="1"/>
    </row>
    <row r="15757" spans="10:10" x14ac:dyDescent="0.25">
      <c r="J15757" s="1"/>
    </row>
    <row r="15758" spans="10:10" x14ac:dyDescent="0.25">
      <c r="J15758" s="1"/>
    </row>
    <row r="15759" spans="10:10" x14ac:dyDescent="0.25">
      <c r="J15759" s="1"/>
    </row>
    <row r="15760" spans="10:10" x14ac:dyDescent="0.25">
      <c r="J15760" s="1"/>
    </row>
    <row r="15761" spans="10:10" x14ac:dyDescent="0.25">
      <c r="J15761" s="1"/>
    </row>
    <row r="15762" spans="10:10" x14ac:dyDescent="0.25">
      <c r="J15762" s="1"/>
    </row>
    <row r="15763" spans="10:10" x14ac:dyDescent="0.25">
      <c r="J15763" s="1"/>
    </row>
    <row r="15764" spans="10:10" x14ac:dyDescent="0.25">
      <c r="J15764" s="1"/>
    </row>
    <row r="15765" spans="10:10" x14ac:dyDescent="0.25">
      <c r="J15765" s="1"/>
    </row>
    <row r="15766" spans="10:10" x14ac:dyDescent="0.25">
      <c r="J15766" s="1"/>
    </row>
    <row r="15767" spans="10:10" x14ac:dyDescent="0.25">
      <c r="J15767" s="1"/>
    </row>
    <row r="15768" spans="10:10" x14ac:dyDescent="0.25">
      <c r="J15768" s="1"/>
    </row>
    <row r="15769" spans="10:10" x14ac:dyDescent="0.25">
      <c r="J15769" s="1"/>
    </row>
    <row r="15770" spans="10:10" x14ac:dyDescent="0.25">
      <c r="J15770" s="1"/>
    </row>
    <row r="15771" spans="10:10" x14ac:dyDescent="0.25">
      <c r="J15771" s="1"/>
    </row>
    <row r="15772" spans="10:10" x14ac:dyDescent="0.25">
      <c r="J15772" s="1"/>
    </row>
    <row r="15773" spans="10:10" x14ac:dyDescent="0.25">
      <c r="J15773" s="1"/>
    </row>
    <row r="15774" spans="10:10" x14ac:dyDescent="0.25">
      <c r="J15774" s="1"/>
    </row>
    <row r="15775" spans="10:10" x14ac:dyDescent="0.25">
      <c r="J15775" s="1"/>
    </row>
    <row r="15776" spans="10:10" x14ac:dyDescent="0.25">
      <c r="J15776" s="1"/>
    </row>
    <row r="15777" spans="10:10" x14ac:dyDescent="0.25">
      <c r="J15777" s="1"/>
    </row>
    <row r="15778" spans="10:10" x14ac:dyDescent="0.25">
      <c r="J15778" s="1"/>
    </row>
    <row r="15779" spans="10:10" x14ac:dyDescent="0.25">
      <c r="J15779" s="1"/>
    </row>
    <row r="15780" spans="10:10" x14ac:dyDescent="0.25">
      <c r="J15780" s="1"/>
    </row>
    <row r="15781" spans="10:10" x14ac:dyDescent="0.25">
      <c r="J15781" s="1"/>
    </row>
    <row r="15782" spans="10:10" x14ac:dyDescent="0.25">
      <c r="J15782" s="1"/>
    </row>
    <row r="15783" spans="10:10" x14ac:dyDescent="0.25">
      <c r="J15783" s="1"/>
    </row>
    <row r="15784" spans="10:10" x14ac:dyDescent="0.25">
      <c r="J15784" s="1"/>
    </row>
    <row r="15785" spans="10:10" x14ac:dyDescent="0.25">
      <c r="J15785" s="1"/>
    </row>
    <row r="15786" spans="10:10" x14ac:dyDescent="0.25">
      <c r="J15786" s="1"/>
    </row>
    <row r="15787" spans="10:10" x14ac:dyDescent="0.25">
      <c r="J15787" s="1"/>
    </row>
    <row r="15788" spans="10:10" x14ac:dyDescent="0.25">
      <c r="J15788" s="1"/>
    </row>
    <row r="15789" spans="10:10" x14ac:dyDescent="0.25">
      <c r="J15789" s="1"/>
    </row>
    <row r="15790" spans="10:10" x14ac:dyDescent="0.25">
      <c r="J15790" s="1"/>
    </row>
    <row r="15791" spans="10:10" x14ac:dyDescent="0.25">
      <c r="J15791" s="1"/>
    </row>
    <row r="15792" spans="10:10" x14ac:dyDescent="0.25">
      <c r="J15792" s="1"/>
    </row>
    <row r="15793" spans="10:10" x14ac:dyDescent="0.25">
      <c r="J15793" s="1"/>
    </row>
    <row r="15794" spans="10:10" x14ac:dyDescent="0.25">
      <c r="J15794" s="1"/>
    </row>
    <row r="15795" spans="10:10" x14ac:dyDescent="0.25">
      <c r="J15795" s="1"/>
    </row>
    <row r="15796" spans="10:10" x14ac:dyDescent="0.25">
      <c r="J15796" s="1"/>
    </row>
    <row r="15797" spans="10:10" x14ac:dyDescent="0.25">
      <c r="J15797" s="1"/>
    </row>
    <row r="15798" spans="10:10" x14ac:dyDescent="0.25">
      <c r="J15798" s="1"/>
    </row>
    <row r="15799" spans="10:10" x14ac:dyDescent="0.25">
      <c r="J15799" s="1"/>
    </row>
    <row r="15800" spans="10:10" x14ac:dyDescent="0.25">
      <c r="J15800" s="1"/>
    </row>
    <row r="15801" spans="10:10" x14ac:dyDescent="0.25">
      <c r="J15801" s="1"/>
    </row>
    <row r="15802" spans="10:10" x14ac:dyDescent="0.25">
      <c r="J15802" s="1"/>
    </row>
    <row r="15803" spans="10:10" x14ac:dyDescent="0.25">
      <c r="J15803" s="1"/>
    </row>
    <row r="15804" spans="10:10" x14ac:dyDescent="0.25">
      <c r="J15804" s="1"/>
    </row>
    <row r="15805" spans="10:10" x14ac:dyDescent="0.25">
      <c r="J15805" s="1"/>
    </row>
    <row r="15806" spans="10:10" x14ac:dyDescent="0.25">
      <c r="J15806" s="1"/>
    </row>
    <row r="15807" spans="10:10" x14ac:dyDescent="0.25">
      <c r="J15807" s="1"/>
    </row>
    <row r="15808" spans="10:10" x14ac:dyDescent="0.25">
      <c r="J15808" s="1"/>
    </row>
    <row r="15809" spans="10:10" x14ac:dyDescent="0.25">
      <c r="J15809" s="1"/>
    </row>
    <row r="15810" spans="10:10" x14ac:dyDescent="0.25">
      <c r="J15810" s="1"/>
    </row>
    <row r="15811" spans="10:10" x14ac:dyDescent="0.25">
      <c r="J15811" s="1"/>
    </row>
    <row r="15812" spans="10:10" x14ac:dyDescent="0.25">
      <c r="J15812" s="1"/>
    </row>
    <row r="15813" spans="10:10" x14ac:dyDescent="0.25">
      <c r="J15813" s="1"/>
    </row>
    <row r="15814" spans="10:10" x14ac:dyDescent="0.25">
      <c r="J15814" s="1"/>
    </row>
    <row r="15815" spans="10:10" x14ac:dyDescent="0.25">
      <c r="J15815" s="1"/>
    </row>
    <row r="15816" spans="10:10" x14ac:dyDescent="0.25">
      <c r="J15816" s="1"/>
    </row>
    <row r="15817" spans="10:10" x14ac:dyDescent="0.25">
      <c r="J15817" s="1"/>
    </row>
    <row r="15818" spans="10:10" x14ac:dyDescent="0.25">
      <c r="J15818" s="1"/>
    </row>
    <row r="15819" spans="10:10" x14ac:dyDescent="0.25">
      <c r="J15819" s="1"/>
    </row>
    <row r="15820" spans="10:10" x14ac:dyDescent="0.25">
      <c r="J15820" s="1"/>
    </row>
    <row r="15821" spans="10:10" x14ac:dyDescent="0.25">
      <c r="J15821" s="1"/>
    </row>
    <row r="15822" spans="10:10" x14ac:dyDescent="0.25">
      <c r="J15822" s="1"/>
    </row>
    <row r="15823" spans="10:10" x14ac:dyDescent="0.25">
      <c r="J15823" s="1"/>
    </row>
    <row r="15824" spans="10:10" x14ac:dyDescent="0.25">
      <c r="J15824" s="1"/>
    </row>
    <row r="15825" spans="10:10" x14ac:dyDescent="0.25">
      <c r="J15825" s="1"/>
    </row>
    <row r="15826" spans="10:10" x14ac:dyDescent="0.25">
      <c r="J15826" s="1"/>
    </row>
    <row r="15827" spans="10:10" x14ac:dyDescent="0.25">
      <c r="J15827" s="1"/>
    </row>
    <row r="15828" spans="10:10" x14ac:dyDescent="0.25">
      <c r="J15828" s="1"/>
    </row>
    <row r="15829" spans="10:10" x14ac:dyDescent="0.25">
      <c r="J15829" s="1"/>
    </row>
    <row r="15830" spans="10:10" x14ac:dyDescent="0.25">
      <c r="J15830" s="1"/>
    </row>
    <row r="15831" spans="10:10" x14ac:dyDescent="0.25">
      <c r="J15831" s="1"/>
    </row>
    <row r="15832" spans="10:10" x14ac:dyDescent="0.25">
      <c r="J15832" s="1"/>
    </row>
    <row r="15833" spans="10:10" x14ac:dyDescent="0.25">
      <c r="J15833" s="1"/>
    </row>
    <row r="15834" spans="10:10" x14ac:dyDescent="0.25">
      <c r="J15834" s="1"/>
    </row>
    <row r="15835" spans="10:10" x14ac:dyDescent="0.25">
      <c r="J15835" s="1"/>
    </row>
    <row r="15836" spans="10:10" x14ac:dyDescent="0.25">
      <c r="J15836" s="1"/>
    </row>
    <row r="15837" spans="10:10" x14ac:dyDescent="0.25">
      <c r="J15837" s="1"/>
    </row>
    <row r="15838" spans="10:10" x14ac:dyDescent="0.25">
      <c r="J15838" s="1"/>
    </row>
    <row r="15839" spans="10:10" x14ac:dyDescent="0.25">
      <c r="J15839" s="1"/>
    </row>
    <row r="15840" spans="10:10" x14ac:dyDescent="0.25">
      <c r="J15840" s="1"/>
    </row>
    <row r="15841" spans="10:10" x14ac:dyDescent="0.25">
      <c r="J15841" s="1"/>
    </row>
    <row r="15842" spans="10:10" x14ac:dyDescent="0.25">
      <c r="J15842" s="1"/>
    </row>
    <row r="15843" spans="10:10" x14ac:dyDescent="0.25">
      <c r="J15843" s="1"/>
    </row>
    <row r="15844" spans="10:10" x14ac:dyDescent="0.25">
      <c r="J15844" s="1"/>
    </row>
    <row r="15845" spans="10:10" x14ac:dyDescent="0.25">
      <c r="J15845" s="1"/>
    </row>
    <row r="15846" spans="10:10" x14ac:dyDescent="0.25">
      <c r="J15846" s="1"/>
    </row>
    <row r="15847" spans="10:10" x14ac:dyDescent="0.25">
      <c r="J15847" s="1"/>
    </row>
    <row r="15848" spans="10:10" x14ac:dyDescent="0.25">
      <c r="J15848" s="1"/>
    </row>
    <row r="15849" spans="10:10" x14ac:dyDescent="0.25">
      <c r="J15849" s="1"/>
    </row>
    <row r="15850" spans="10:10" x14ac:dyDescent="0.25">
      <c r="J15850" s="1"/>
    </row>
    <row r="15851" spans="10:10" x14ac:dyDescent="0.25">
      <c r="J15851" s="1"/>
    </row>
    <row r="15852" spans="10:10" x14ac:dyDescent="0.25">
      <c r="J15852" s="1"/>
    </row>
    <row r="15853" spans="10:10" x14ac:dyDescent="0.25">
      <c r="J15853" s="1"/>
    </row>
    <row r="15854" spans="10:10" x14ac:dyDescent="0.25">
      <c r="J15854" s="1"/>
    </row>
    <row r="15855" spans="10:10" x14ac:dyDescent="0.25">
      <c r="J15855" s="1"/>
    </row>
    <row r="15856" spans="10:10" x14ac:dyDescent="0.25">
      <c r="J15856" s="1"/>
    </row>
    <row r="15857" spans="10:10" x14ac:dyDescent="0.25">
      <c r="J15857" s="1"/>
    </row>
    <row r="15858" spans="10:10" x14ac:dyDescent="0.25">
      <c r="J15858" s="1"/>
    </row>
    <row r="15859" spans="10:10" x14ac:dyDescent="0.25">
      <c r="J15859" s="1"/>
    </row>
    <row r="15860" spans="10:10" x14ac:dyDescent="0.25">
      <c r="J15860" s="1"/>
    </row>
    <row r="15861" spans="10:10" x14ac:dyDescent="0.25">
      <c r="J15861" s="1"/>
    </row>
    <row r="15862" spans="10:10" x14ac:dyDescent="0.25">
      <c r="J15862" s="1"/>
    </row>
    <row r="15863" spans="10:10" x14ac:dyDescent="0.25">
      <c r="J15863" s="1"/>
    </row>
    <row r="15864" spans="10:10" x14ac:dyDescent="0.25">
      <c r="J15864" s="1"/>
    </row>
    <row r="15865" spans="10:10" x14ac:dyDescent="0.25">
      <c r="J15865" s="1"/>
    </row>
    <row r="15866" spans="10:10" x14ac:dyDescent="0.25">
      <c r="J15866" s="1"/>
    </row>
    <row r="15867" spans="10:10" x14ac:dyDescent="0.25">
      <c r="J15867" s="1"/>
    </row>
    <row r="15868" spans="10:10" x14ac:dyDescent="0.25">
      <c r="J15868" s="1"/>
    </row>
    <row r="15869" spans="10:10" x14ac:dyDescent="0.25">
      <c r="J15869" s="1"/>
    </row>
    <row r="15870" spans="10:10" x14ac:dyDescent="0.25">
      <c r="J15870" s="1"/>
    </row>
    <row r="15871" spans="10:10" x14ac:dyDescent="0.25">
      <c r="J15871" s="1"/>
    </row>
    <row r="15872" spans="10:10" x14ac:dyDescent="0.25">
      <c r="J15872" s="1"/>
    </row>
    <row r="15873" spans="10:10" x14ac:dyDescent="0.25">
      <c r="J15873" s="1"/>
    </row>
    <row r="15874" spans="10:10" x14ac:dyDescent="0.25">
      <c r="J15874" s="1"/>
    </row>
    <row r="15875" spans="10:10" x14ac:dyDescent="0.25">
      <c r="J15875" s="1"/>
    </row>
    <row r="15876" spans="10:10" x14ac:dyDescent="0.25">
      <c r="J15876" s="1"/>
    </row>
    <row r="15877" spans="10:10" x14ac:dyDescent="0.25">
      <c r="J15877" s="1"/>
    </row>
    <row r="15878" spans="10:10" x14ac:dyDescent="0.25">
      <c r="J15878" s="1"/>
    </row>
    <row r="15879" spans="10:10" x14ac:dyDescent="0.25">
      <c r="J15879" s="1"/>
    </row>
    <row r="15880" spans="10:10" x14ac:dyDescent="0.25">
      <c r="J15880" s="1"/>
    </row>
    <row r="15881" spans="10:10" x14ac:dyDescent="0.25">
      <c r="J15881" s="1"/>
    </row>
    <row r="15882" spans="10:10" x14ac:dyDescent="0.25">
      <c r="J15882" s="1"/>
    </row>
    <row r="15883" spans="10:10" x14ac:dyDescent="0.25">
      <c r="J15883" s="1"/>
    </row>
    <row r="15884" spans="10:10" x14ac:dyDescent="0.25">
      <c r="J15884" s="1"/>
    </row>
    <row r="15885" spans="10:10" x14ac:dyDescent="0.25">
      <c r="J15885" s="1"/>
    </row>
    <row r="15886" spans="10:10" x14ac:dyDescent="0.25">
      <c r="J15886" s="1"/>
    </row>
    <row r="15887" spans="10:10" x14ac:dyDescent="0.25">
      <c r="J15887" s="1"/>
    </row>
    <row r="15888" spans="10:10" x14ac:dyDescent="0.25">
      <c r="J15888" s="1"/>
    </row>
    <row r="15889" spans="10:10" x14ac:dyDescent="0.25">
      <c r="J15889" s="1"/>
    </row>
    <row r="15890" spans="10:10" x14ac:dyDescent="0.25">
      <c r="J15890" s="1"/>
    </row>
    <row r="15891" spans="10:10" x14ac:dyDescent="0.25">
      <c r="J15891" s="1"/>
    </row>
    <row r="15892" spans="10:10" x14ac:dyDescent="0.25">
      <c r="J15892" s="1"/>
    </row>
    <row r="15893" spans="10:10" x14ac:dyDescent="0.25">
      <c r="J15893" s="1"/>
    </row>
    <row r="15894" spans="10:10" x14ac:dyDescent="0.25">
      <c r="J15894" s="1"/>
    </row>
    <row r="15895" spans="10:10" x14ac:dyDescent="0.25">
      <c r="J15895" s="1"/>
    </row>
    <row r="15896" spans="10:10" x14ac:dyDescent="0.25">
      <c r="J15896" s="1"/>
    </row>
    <row r="15897" spans="10:10" x14ac:dyDescent="0.25">
      <c r="J15897" s="1"/>
    </row>
    <row r="15898" spans="10:10" x14ac:dyDescent="0.25">
      <c r="J15898" s="1"/>
    </row>
    <row r="15899" spans="10:10" x14ac:dyDescent="0.25">
      <c r="J15899" s="1"/>
    </row>
    <row r="15900" spans="10:10" x14ac:dyDescent="0.25">
      <c r="J15900" s="1"/>
    </row>
    <row r="15901" spans="10:10" x14ac:dyDescent="0.25">
      <c r="J15901" s="1"/>
    </row>
    <row r="15902" spans="10:10" x14ac:dyDescent="0.25">
      <c r="J15902" s="1"/>
    </row>
    <row r="15903" spans="10:10" x14ac:dyDescent="0.25">
      <c r="J15903" s="1"/>
    </row>
    <row r="15904" spans="10:10" x14ac:dyDescent="0.25">
      <c r="J15904" s="1"/>
    </row>
    <row r="15905" spans="10:10" x14ac:dyDescent="0.25">
      <c r="J15905" s="1"/>
    </row>
    <row r="15906" spans="10:10" x14ac:dyDescent="0.25">
      <c r="J15906" s="1"/>
    </row>
    <row r="15907" spans="10:10" x14ac:dyDescent="0.25">
      <c r="J15907" s="1"/>
    </row>
    <row r="15908" spans="10:10" x14ac:dyDescent="0.25">
      <c r="J15908" s="1"/>
    </row>
    <row r="15909" spans="10:10" x14ac:dyDescent="0.25">
      <c r="J15909" s="1"/>
    </row>
    <row r="15910" spans="10:10" x14ac:dyDescent="0.25">
      <c r="J15910" s="1"/>
    </row>
    <row r="15911" spans="10:10" x14ac:dyDescent="0.25">
      <c r="J15911" s="1"/>
    </row>
    <row r="15912" spans="10:10" x14ac:dyDescent="0.25">
      <c r="J15912" s="1"/>
    </row>
    <row r="15913" spans="10:10" x14ac:dyDescent="0.25">
      <c r="J15913" s="1"/>
    </row>
    <row r="15914" spans="10:10" x14ac:dyDescent="0.25">
      <c r="J15914" s="1"/>
    </row>
    <row r="15915" spans="10:10" x14ac:dyDescent="0.25">
      <c r="J15915" s="1"/>
    </row>
    <row r="15916" spans="10:10" x14ac:dyDescent="0.25">
      <c r="J15916" s="1"/>
    </row>
    <row r="15917" spans="10:10" x14ac:dyDescent="0.25">
      <c r="J15917" s="1"/>
    </row>
    <row r="15918" spans="10:10" x14ac:dyDescent="0.25">
      <c r="J15918" s="1"/>
    </row>
    <row r="15919" spans="10:10" x14ac:dyDescent="0.25">
      <c r="J15919" s="1"/>
    </row>
    <row r="15920" spans="10:10" x14ac:dyDescent="0.25">
      <c r="J15920" s="1"/>
    </row>
    <row r="15921" spans="10:10" x14ac:dyDescent="0.25">
      <c r="J15921" s="1"/>
    </row>
    <row r="15922" spans="10:10" x14ac:dyDescent="0.25">
      <c r="J15922" s="1"/>
    </row>
    <row r="15923" spans="10:10" x14ac:dyDescent="0.25">
      <c r="J15923" s="1"/>
    </row>
    <row r="15924" spans="10:10" x14ac:dyDescent="0.25">
      <c r="J15924" s="1"/>
    </row>
    <row r="15925" spans="10:10" x14ac:dyDescent="0.25">
      <c r="J15925" s="1"/>
    </row>
    <row r="15926" spans="10:10" x14ac:dyDescent="0.25">
      <c r="J15926" s="1"/>
    </row>
    <row r="15927" spans="10:10" x14ac:dyDescent="0.25">
      <c r="J15927" s="1"/>
    </row>
    <row r="15928" spans="10:10" x14ac:dyDescent="0.25">
      <c r="J15928" s="1"/>
    </row>
    <row r="15929" spans="10:10" x14ac:dyDescent="0.25">
      <c r="J15929" s="1"/>
    </row>
    <row r="15930" spans="10:10" x14ac:dyDescent="0.25">
      <c r="J15930" s="1"/>
    </row>
    <row r="15931" spans="10:10" x14ac:dyDescent="0.25">
      <c r="J15931" s="1"/>
    </row>
    <row r="15932" spans="10:10" x14ac:dyDescent="0.25">
      <c r="J15932" s="1"/>
    </row>
    <row r="15933" spans="10:10" x14ac:dyDescent="0.25">
      <c r="J15933" s="1"/>
    </row>
    <row r="15934" spans="10:10" x14ac:dyDescent="0.25">
      <c r="J15934" s="1"/>
    </row>
    <row r="15935" spans="10:10" x14ac:dyDescent="0.25">
      <c r="J15935" s="1"/>
    </row>
    <row r="15936" spans="10:10" x14ac:dyDescent="0.25">
      <c r="J15936" s="1"/>
    </row>
    <row r="15937" spans="10:10" x14ac:dyDescent="0.25">
      <c r="J15937" s="1"/>
    </row>
    <row r="15938" spans="10:10" x14ac:dyDescent="0.25">
      <c r="J15938" s="1"/>
    </row>
    <row r="15939" spans="10:10" x14ac:dyDescent="0.25">
      <c r="J15939" s="1"/>
    </row>
    <row r="15940" spans="10:10" x14ac:dyDescent="0.25">
      <c r="J15940" s="1"/>
    </row>
    <row r="15941" spans="10:10" x14ac:dyDescent="0.25">
      <c r="J15941" s="1"/>
    </row>
    <row r="15942" spans="10:10" x14ac:dyDescent="0.25">
      <c r="J15942" s="1"/>
    </row>
    <row r="15943" spans="10:10" x14ac:dyDescent="0.25">
      <c r="J15943" s="1"/>
    </row>
    <row r="15944" spans="10:10" x14ac:dyDescent="0.25">
      <c r="J15944" s="1"/>
    </row>
    <row r="15945" spans="10:10" x14ac:dyDescent="0.25">
      <c r="J15945" s="1"/>
    </row>
    <row r="15946" spans="10:10" x14ac:dyDescent="0.25">
      <c r="J15946" s="1"/>
    </row>
    <row r="15947" spans="10:10" x14ac:dyDescent="0.25">
      <c r="J15947" s="1"/>
    </row>
    <row r="15948" spans="10:10" x14ac:dyDescent="0.25">
      <c r="J15948" s="1"/>
    </row>
    <row r="15949" spans="10:10" x14ac:dyDescent="0.25">
      <c r="J15949" s="1"/>
    </row>
    <row r="15950" spans="10:10" x14ac:dyDescent="0.25">
      <c r="J15950" s="1"/>
    </row>
    <row r="15951" spans="10:10" x14ac:dyDescent="0.25">
      <c r="J15951" s="1"/>
    </row>
    <row r="15952" spans="10:10" x14ac:dyDescent="0.25">
      <c r="J15952" s="1"/>
    </row>
    <row r="15953" spans="10:10" x14ac:dyDescent="0.25">
      <c r="J15953" s="1"/>
    </row>
    <row r="15954" spans="10:10" x14ac:dyDescent="0.25">
      <c r="J15954" s="1"/>
    </row>
    <row r="15955" spans="10:10" x14ac:dyDescent="0.25">
      <c r="J15955" s="1"/>
    </row>
    <row r="15956" spans="10:10" x14ac:dyDescent="0.25">
      <c r="J15956" s="1"/>
    </row>
    <row r="15957" spans="10:10" x14ac:dyDescent="0.25">
      <c r="J15957" s="1"/>
    </row>
    <row r="15958" spans="10:10" x14ac:dyDescent="0.25">
      <c r="J15958" s="1"/>
    </row>
    <row r="15959" spans="10:10" x14ac:dyDescent="0.25">
      <c r="J15959" s="1"/>
    </row>
    <row r="15960" spans="10:10" x14ac:dyDescent="0.25">
      <c r="J15960" s="1"/>
    </row>
    <row r="15961" spans="10:10" x14ac:dyDescent="0.25">
      <c r="J15961" s="1"/>
    </row>
    <row r="15962" spans="10:10" x14ac:dyDescent="0.25">
      <c r="J15962" s="1"/>
    </row>
    <row r="15963" spans="10:10" x14ac:dyDescent="0.25">
      <c r="J15963" s="1"/>
    </row>
    <row r="15964" spans="10:10" x14ac:dyDescent="0.25">
      <c r="J15964" s="1"/>
    </row>
    <row r="15965" spans="10:10" x14ac:dyDescent="0.25">
      <c r="J15965" s="1"/>
    </row>
    <row r="15966" spans="10:10" x14ac:dyDescent="0.25">
      <c r="J15966" s="1"/>
    </row>
    <row r="15967" spans="10:10" x14ac:dyDescent="0.25">
      <c r="J15967" s="1"/>
    </row>
    <row r="15968" spans="10:10" x14ac:dyDescent="0.25">
      <c r="J15968" s="1"/>
    </row>
    <row r="15969" spans="10:10" x14ac:dyDescent="0.25">
      <c r="J15969" s="1"/>
    </row>
    <row r="15970" spans="10:10" x14ac:dyDescent="0.25">
      <c r="J15970" s="1"/>
    </row>
    <row r="15971" spans="10:10" x14ac:dyDescent="0.25">
      <c r="J15971" s="1"/>
    </row>
    <row r="15972" spans="10:10" x14ac:dyDescent="0.25">
      <c r="J15972" s="1"/>
    </row>
    <row r="15973" spans="10:10" x14ac:dyDescent="0.25">
      <c r="J15973" s="1"/>
    </row>
    <row r="15974" spans="10:10" x14ac:dyDescent="0.25">
      <c r="J15974" s="1"/>
    </row>
    <row r="15975" spans="10:10" x14ac:dyDescent="0.25">
      <c r="J15975" s="1"/>
    </row>
    <row r="15976" spans="10:10" x14ac:dyDescent="0.25">
      <c r="J15976" s="1"/>
    </row>
    <row r="15977" spans="10:10" x14ac:dyDescent="0.25">
      <c r="J15977" s="1"/>
    </row>
    <row r="15978" spans="10:10" x14ac:dyDescent="0.25">
      <c r="J15978" s="1"/>
    </row>
    <row r="15979" spans="10:10" x14ac:dyDescent="0.25">
      <c r="J15979" s="1"/>
    </row>
    <row r="15980" spans="10:10" x14ac:dyDescent="0.25">
      <c r="J15980" s="1"/>
    </row>
    <row r="15981" spans="10:10" x14ac:dyDescent="0.25">
      <c r="J15981" s="1"/>
    </row>
    <row r="15982" spans="10:10" x14ac:dyDescent="0.25">
      <c r="J15982" s="1"/>
    </row>
    <row r="15983" spans="10:10" x14ac:dyDescent="0.25">
      <c r="J15983" s="1"/>
    </row>
    <row r="15984" spans="10:10" x14ac:dyDescent="0.25">
      <c r="J15984" s="1"/>
    </row>
    <row r="15985" spans="10:10" x14ac:dyDescent="0.25">
      <c r="J15985" s="1"/>
    </row>
    <row r="15986" spans="10:10" x14ac:dyDescent="0.25">
      <c r="J15986" s="1"/>
    </row>
    <row r="15987" spans="10:10" x14ac:dyDescent="0.25">
      <c r="J15987" s="1"/>
    </row>
    <row r="15988" spans="10:10" x14ac:dyDescent="0.25">
      <c r="J15988" s="1"/>
    </row>
    <row r="15989" spans="10:10" x14ac:dyDescent="0.25">
      <c r="J15989" s="1"/>
    </row>
    <row r="15990" spans="10:10" x14ac:dyDescent="0.25">
      <c r="J15990" s="1"/>
    </row>
    <row r="15991" spans="10:10" x14ac:dyDescent="0.25">
      <c r="J15991" s="1"/>
    </row>
    <row r="15992" spans="10:10" x14ac:dyDescent="0.25">
      <c r="J15992" s="1"/>
    </row>
    <row r="15993" spans="10:10" x14ac:dyDescent="0.25">
      <c r="J15993" s="1"/>
    </row>
    <row r="15994" spans="10:10" x14ac:dyDescent="0.25">
      <c r="J15994" s="1"/>
    </row>
    <row r="15995" spans="10:10" x14ac:dyDescent="0.25">
      <c r="J15995" s="1"/>
    </row>
    <row r="15996" spans="10:10" x14ac:dyDescent="0.25">
      <c r="J15996" s="1"/>
    </row>
    <row r="15997" spans="10:10" x14ac:dyDescent="0.25">
      <c r="J15997" s="1"/>
    </row>
    <row r="15998" spans="10:10" x14ac:dyDescent="0.25">
      <c r="J15998" s="1"/>
    </row>
    <row r="15999" spans="10:10" x14ac:dyDescent="0.25">
      <c r="J15999" s="1"/>
    </row>
    <row r="16000" spans="10:10" x14ac:dyDescent="0.25">
      <c r="J16000" s="1"/>
    </row>
    <row r="16001" spans="10:10" x14ac:dyDescent="0.25">
      <c r="J16001" s="1"/>
    </row>
    <row r="16002" spans="10:10" x14ac:dyDescent="0.25">
      <c r="J16002" s="1"/>
    </row>
    <row r="16003" spans="10:10" x14ac:dyDescent="0.25">
      <c r="J16003" s="1"/>
    </row>
    <row r="16004" spans="10:10" x14ac:dyDescent="0.25">
      <c r="J16004" s="1"/>
    </row>
    <row r="16005" spans="10:10" x14ac:dyDescent="0.25">
      <c r="J16005" s="1"/>
    </row>
    <row r="16006" spans="10:10" x14ac:dyDescent="0.25">
      <c r="J16006" s="1"/>
    </row>
    <row r="16007" spans="10:10" x14ac:dyDescent="0.25">
      <c r="J16007" s="1"/>
    </row>
    <row r="16008" spans="10:10" x14ac:dyDescent="0.25">
      <c r="J16008" s="1"/>
    </row>
    <row r="16009" spans="10:10" x14ac:dyDescent="0.25">
      <c r="J16009" s="1"/>
    </row>
    <row r="16010" spans="10:10" x14ac:dyDescent="0.25">
      <c r="J16010" s="1"/>
    </row>
    <row r="16011" spans="10:10" x14ac:dyDescent="0.25">
      <c r="J16011" s="1"/>
    </row>
    <row r="16012" spans="10:10" x14ac:dyDescent="0.25">
      <c r="J16012" s="1"/>
    </row>
    <row r="16013" spans="10:10" x14ac:dyDescent="0.25">
      <c r="J16013" s="1"/>
    </row>
    <row r="16014" spans="10:10" x14ac:dyDescent="0.25">
      <c r="J16014" s="1"/>
    </row>
    <row r="16015" spans="10:10" x14ac:dyDescent="0.25">
      <c r="J16015" s="1"/>
    </row>
    <row r="16016" spans="10:10" x14ac:dyDescent="0.25">
      <c r="J16016" s="1"/>
    </row>
    <row r="16017" spans="10:10" x14ac:dyDescent="0.25">
      <c r="J16017" s="1"/>
    </row>
    <row r="16018" spans="10:10" x14ac:dyDescent="0.25">
      <c r="J16018" s="1"/>
    </row>
    <row r="16019" spans="10:10" x14ac:dyDescent="0.25">
      <c r="J16019" s="1"/>
    </row>
    <row r="16020" spans="10:10" x14ac:dyDescent="0.25">
      <c r="J16020" s="1"/>
    </row>
    <row r="16021" spans="10:10" x14ac:dyDescent="0.25">
      <c r="J16021" s="1"/>
    </row>
    <row r="16022" spans="10:10" x14ac:dyDescent="0.25">
      <c r="J16022" s="1"/>
    </row>
    <row r="16023" spans="10:10" x14ac:dyDescent="0.25">
      <c r="J16023" s="1"/>
    </row>
    <row r="16024" spans="10:10" x14ac:dyDescent="0.25">
      <c r="J16024" s="1"/>
    </row>
    <row r="16025" spans="10:10" x14ac:dyDescent="0.25">
      <c r="J16025" s="1"/>
    </row>
    <row r="16026" spans="10:10" x14ac:dyDescent="0.25">
      <c r="J16026" s="1"/>
    </row>
    <row r="16027" spans="10:10" x14ac:dyDescent="0.25">
      <c r="J16027" s="1"/>
    </row>
    <row r="16028" spans="10:10" x14ac:dyDescent="0.25">
      <c r="J16028" s="1"/>
    </row>
    <row r="16029" spans="10:10" x14ac:dyDescent="0.25">
      <c r="J16029" s="1"/>
    </row>
    <row r="16030" spans="10:10" x14ac:dyDescent="0.25">
      <c r="J16030" s="1"/>
    </row>
    <row r="16031" spans="10:10" x14ac:dyDescent="0.25">
      <c r="J16031" s="1"/>
    </row>
    <row r="16032" spans="10:10" x14ac:dyDescent="0.25">
      <c r="J16032" s="1"/>
    </row>
    <row r="16033" spans="10:10" x14ac:dyDescent="0.25">
      <c r="J16033" s="1"/>
    </row>
    <row r="16034" spans="10:10" x14ac:dyDescent="0.25">
      <c r="J16034" s="1"/>
    </row>
    <row r="16035" spans="10:10" x14ac:dyDescent="0.25">
      <c r="J16035" s="1"/>
    </row>
    <row r="16036" spans="10:10" x14ac:dyDescent="0.25">
      <c r="J16036" s="1"/>
    </row>
    <row r="16037" spans="10:10" x14ac:dyDescent="0.25">
      <c r="J16037" s="1"/>
    </row>
    <row r="16038" spans="10:10" x14ac:dyDescent="0.25">
      <c r="J16038" s="1"/>
    </row>
    <row r="16039" spans="10:10" x14ac:dyDescent="0.25">
      <c r="J16039" s="1"/>
    </row>
    <row r="16040" spans="10:10" x14ac:dyDescent="0.25">
      <c r="J16040" s="1"/>
    </row>
    <row r="16041" spans="10:10" x14ac:dyDescent="0.25">
      <c r="J16041" s="1"/>
    </row>
    <row r="16042" spans="10:10" x14ac:dyDescent="0.25">
      <c r="J16042" s="1"/>
    </row>
    <row r="16043" spans="10:10" x14ac:dyDescent="0.25">
      <c r="J16043" s="1"/>
    </row>
    <row r="16044" spans="10:10" x14ac:dyDescent="0.25">
      <c r="J16044" s="1"/>
    </row>
    <row r="16045" spans="10:10" x14ac:dyDescent="0.25">
      <c r="J16045" s="1"/>
    </row>
    <row r="16046" spans="10:10" x14ac:dyDescent="0.25">
      <c r="J16046" s="1"/>
    </row>
    <row r="16047" spans="10:10" x14ac:dyDescent="0.25">
      <c r="J16047" s="1"/>
    </row>
    <row r="16048" spans="10:10" x14ac:dyDescent="0.25">
      <c r="J16048" s="1"/>
    </row>
    <row r="16049" spans="10:10" x14ac:dyDescent="0.25">
      <c r="J16049" s="1"/>
    </row>
    <row r="16050" spans="10:10" x14ac:dyDescent="0.25">
      <c r="J16050" s="1"/>
    </row>
    <row r="16051" spans="10:10" x14ac:dyDescent="0.25">
      <c r="J16051" s="1"/>
    </row>
    <row r="16052" spans="10:10" x14ac:dyDescent="0.25">
      <c r="J16052" s="1"/>
    </row>
    <row r="16053" spans="10:10" x14ac:dyDescent="0.25">
      <c r="J16053" s="1"/>
    </row>
    <row r="16054" spans="10:10" x14ac:dyDescent="0.25">
      <c r="J16054" s="1"/>
    </row>
    <row r="16055" spans="10:10" x14ac:dyDescent="0.25">
      <c r="J16055" s="1"/>
    </row>
    <row r="16056" spans="10:10" x14ac:dyDescent="0.25">
      <c r="J16056" s="1"/>
    </row>
    <row r="16057" spans="10:10" x14ac:dyDescent="0.25">
      <c r="J16057" s="1"/>
    </row>
    <row r="16058" spans="10:10" x14ac:dyDescent="0.25">
      <c r="J16058" s="1"/>
    </row>
    <row r="16059" spans="10:10" x14ac:dyDescent="0.25">
      <c r="J16059" s="1"/>
    </row>
    <row r="16060" spans="10:10" x14ac:dyDescent="0.25">
      <c r="J16060" s="1"/>
    </row>
    <row r="16061" spans="10:10" x14ac:dyDescent="0.25">
      <c r="J16061" s="1"/>
    </row>
    <row r="16062" spans="10:10" x14ac:dyDescent="0.25">
      <c r="J16062" s="1"/>
    </row>
    <row r="16063" spans="10:10" x14ac:dyDescent="0.25">
      <c r="J16063" s="1"/>
    </row>
    <row r="16064" spans="10:10" x14ac:dyDescent="0.25">
      <c r="J16064" s="1"/>
    </row>
    <row r="16065" spans="10:10" x14ac:dyDescent="0.25">
      <c r="J16065" s="1"/>
    </row>
    <row r="16066" spans="10:10" x14ac:dyDescent="0.25">
      <c r="J16066" s="1"/>
    </row>
    <row r="16067" spans="10:10" x14ac:dyDescent="0.25">
      <c r="J16067" s="1"/>
    </row>
    <row r="16068" spans="10:10" x14ac:dyDescent="0.25">
      <c r="J16068" s="1"/>
    </row>
    <row r="16069" spans="10:10" x14ac:dyDescent="0.25">
      <c r="J16069" s="1"/>
    </row>
    <row r="16070" spans="10:10" x14ac:dyDescent="0.25">
      <c r="J16070" s="1"/>
    </row>
    <row r="16071" spans="10:10" x14ac:dyDescent="0.25">
      <c r="J16071" s="1"/>
    </row>
    <row r="16072" spans="10:10" x14ac:dyDescent="0.25">
      <c r="J16072" s="1"/>
    </row>
    <row r="16073" spans="10:10" x14ac:dyDescent="0.25">
      <c r="J16073" s="1"/>
    </row>
    <row r="16074" spans="10:10" x14ac:dyDescent="0.25">
      <c r="J16074" s="1"/>
    </row>
    <row r="16075" spans="10:10" x14ac:dyDescent="0.25">
      <c r="J16075" s="1"/>
    </row>
    <row r="16076" spans="10:10" x14ac:dyDescent="0.25">
      <c r="J16076" s="1"/>
    </row>
    <row r="16077" spans="10:10" x14ac:dyDescent="0.25">
      <c r="J16077" s="1"/>
    </row>
    <row r="16078" spans="10:10" x14ac:dyDescent="0.25">
      <c r="J16078" s="1"/>
    </row>
    <row r="16079" spans="10:10" x14ac:dyDescent="0.25">
      <c r="J16079" s="1"/>
    </row>
    <row r="16080" spans="10:10" x14ac:dyDescent="0.25">
      <c r="J16080" s="1"/>
    </row>
    <row r="16081" spans="10:10" x14ac:dyDescent="0.25">
      <c r="J16081" s="1"/>
    </row>
    <row r="16082" spans="10:10" x14ac:dyDescent="0.25">
      <c r="J16082" s="1"/>
    </row>
    <row r="16083" spans="10:10" x14ac:dyDescent="0.25">
      <c r="J16083" s="1"/>
    </row>
    <row r="16084" spans="10:10" x14ac:dyDescent="0.25">
      <c r="J16084" s="1"/>
    </row>
    <row r="16085" spans="10:10" x14ac:dyDescent="0.25">
      <c r="J16085" s="1"/>
    </row>
    <row r="16086" spans="10:10" x14ac:dyDescent="0.25">
      <c r="J16086" s="1"/>
    </row>
    <row r="16087" spans="10:10" x14ac:dyDescent="0.25">
      <c r="J16087" s="1"/>
    </row>
    <row r="16088" spans="10:10" x14ac:dyDescent="0.25">
      <c r="J16088" s="1"/>
    </row>
    <row r="16089" spans="10:10" x14ac:dyDescent="0.25">
      <c r="J16089" s="1"/>
    </row>
    <row r="16090" spans="10:10" x14ac:dyDescent="0.25">
      <c r="J16090" s="1"/>
    </row>
    <row r="16091" spans="10:10" x14ac:dyDescent="0.25">
      <c r="J16091" s="1"/>
    </row>
    <row r="16092" spans="10:10" x14ac:dyDescent="0.25">
      <c r="J16092" s="1"/>
    </row>
    <row r="16093" spans="10:10" x14ac:dyDescent="0.25">
      <c r="J16093" s="1"/>
    </row>
    <row r="16094" spans="10:10" x14ac:dyDescent="0.25">
      <c r="J16094" s="1"/>
    </row>
    <row r="16095" spans="10:10" x14ac:dyDescent="0.25">
      <c r="J16095" s="1"/>
    </row>
    <row r="16096" spans="10:10" x14ac:dyDescent="0.25">
      <c r="J16096" s="1"/>
    </row>
    <row r="16097" spans="10:10" x14ac:dyDescent="0.25">
      <c r="J16097" s="1"/>
    </row>
    <row r="16098" spans="10:10" x14ac:dyDescent="0.25">
      <c r="J16098" s="1"/>
    </row>
    <row r="16099" spans="10:10" x14ac:dyDescent="0.25">
      <c r="J16099" s="1"/>
    </row>
    <row r="16100" spans="10:10" x14ac:dyDescent="0.25">
      <c r="J16100" s="1"/>
    </row>
    <row r="16101" spans="10:10" x14ac:dyDescent="0.25">
      <c r="J16101" s="1"/>
    </row>
    <row r="16102" spans="10:10" x14ac:dyDescent="0.25">
      <c r="J16102" s="1"/>
    </row>
    <row r="16103" spans="10:10" x14ac:dyDescent="0.25">
      <c r="J16103" s="1"/>
    </row>
    <row r="16104" spans="10:10" x14ac:dyDescent="0.25">
      <c r="J16104" s="1"/>
    </row>
    <row r="16105" spans="10:10" x14ac:dyDescent="0.25">
      <c r="J16105" s="1"/>
    </row>
    <row r="16106" spans="10:10" x14ac:dyDescent="0.25">
      <c r="J16106" s="1"/>
    </row>
    <row r="16107" spans="10:10" x14ac:dyDescent="0.25">
      <c r="J16107" s="1"/>
    </row>
    <row r="16108" spans="10:10" x14ac:dyDescent="0.25">
      <c r="J16108" s="1"/>
    </row>
    <row r="16109" spans="10:10" x14ac:dyDescent="0.25">
      <c r="J16109" s="1"/>
    </row>
    <row r="16110" spans="10:10" x14ac:dyDescent="0.25">
      <c r="J16110" s="1"/>
    </row>
    <row r="16111" spans="10:10" x14ac:dyDescent="0.25">
      <c r="J16111" s="1"/>
    </row>
    <row r="16112" spans="10:10" x14ac:dyDescent="0.25">
      <c r="J16112" s="1"/>
    </row>
    <row r="16113" spans="10:10" x14ac:dyDescent="0.25">
      <c r="J16113" s="1"/>
    </row>
    <row r="16114" spans="10:10" x14ac:dyDescent="0.25">
      <c r="J16114" s="1"/>
    </row>
    <row r="16115" spans="10:10" x14ac:dyDescent="0.25">
      <c r="J16115" s="1"/>
    </row>
    <row r="16116" spans="10:10" x14ac:dyDescent="0.25">
      <c r="J16116" s="1"/>
    </row>
    <row r="16117" spans="10:10" x14ac:dyDescent="0.25">
      <c r="J16117" s="1"/>
    </row>
    <row r="16118" spans="10:10" x14ac:dyDescent="0.25">
      <c r="J16118" s="1"/>
    </row>
    <row r="16119" spans="10:10" x14ac:dyDescent="0.25">
      <c r="J16119" s="1"/>
    </row>
    <row r="16120" spans="10:10" x14ac:dyDescent="0.25">
      <c r="J16120" s="1"/>
    </row>
    <row r="16121" spans="10:10" x14ac:dyDescent="0.25">
      <c r="J16121" s="1"/>
    </row>
    <row r="16122" spans="10:10" x14ac:dyDescent="0.25">
      <c r="J16122" s="1"/>
    </row>
    <row r="16123" spans="10:10" x14ac:dyDescent="0.25">
      <c r="J16123" s="1"/>
    </row>
    <row r="16124" spans="10:10" x14ac:dyDescent="0.25">
      <c r="J16124" s="1"/>
    </row>
    <row r="16125" spans="10:10" x14ac:dyDescent="0.25">
      <c r="J16125" s="1"/>
    </row>
    <row r="16126" spans="10:10" x14ac:dyDescent="0.25">
      <c r="J16126" s="1"/>
    </row>
    <row r="16127" spans="10:10" x14ac:dyDescent="0.25">
      <c r="J16127" s="1"/>
    </row>
    <row r="16128" spans="10:10" x14ac:dyDescent="0.25">
      <c r="J16128" s="1"/>
    </row>
    <row r="16129" spans="10:10" x14ac:dyDescent="0.25">
      <c r="J16129" s="1"/>
    </row>
    <row r="16130" spans="10:10" x14ac:dyDescent="0.25">
      <c r="J16130" s="1"/>
    </row>
    <row r="16131" spans="10:10" x14ac:dyDescent="0.25">
      <c r="J16131" s="1"/>
    </row>
    <row r="16132" spans="10:10" x14ac:dyDescent="0.25">
      <c r="J16132" s="1"/>
    </row>
    <row r="16133" spans="10:10" x14ac:dyDescent="0.25">
      <c r="J16133" s="1"/>
    </row>
    <row r="16134" spans="10:10" x14ac:dyDescent="0.25">
      <c r="J16134" s="1"/>
    </row>
    <row r="16135" spans="10:10" x14ac:dyDescent="0.25">
      <c r="J16135" s="1"/>
    </row>
    <row r="16136" spans="10:10" x14ac:dyDescent="0.25">
      <c r="J16136" s="1"/>
    </row>
    <row r="16137" spans="10:10" x14ac:dyDescent="0.25">
      <c r="J16137" s="1"/>
    </row>
    <row r="16138" spans="10:10" x14ac:dyDescent="0.25">
      <c r="J16138" s="1"/>
    </row>
    <row r="16139" spans="10:10" x14ac:dyDescent="0.25">
      <c r="J16139" s="1"/>
    </row>
    <row r="16140" spans="10:10" x14ac:dyDescent="0.25">
      <c r="J16140" s="1"/>
    </row>
    <row r="16141" spans="10:10" x14ac:dyDescent="0.25">
      <c r="J16141" s="1"/>
    </row>
    <row r="16142" spans="10:10" x14ac:dyDescent="0.25">
      <c r="J16142" s="1"/>
    </row>
    <row r="16143" spans="10:10" x14ac:dyDescent="0.25">
      <c r="J16143" s="1"/>
    </row>
    <row r="16144" spans="10:10" x14ac:dyDescent="0.25">
      <c r="J16144" s="1"/>
    </row>
    <row r="16145" spans="10:10" x14ac:dyDescent="0.25">
      <c r="J16145" s="1"/>
    </row>
    <row r="16146" spans="10:10" x14ac:dyDescent="0.25">
      <c r="J16146" s="1"/>
    </row>
    <row r="16147" spans="10:10" x14ac:dyDescent="0.25">
      <c r="J16147" s="1"/>
    </row>
    <row r="16148" spans="10:10" x14ac:dyDescent="0.25">
      <c r="J16148" s="1"/>
    </row>
    <row r="16149" spans="10:10" x14ac:dyDescent="0.25">
      <c r="J16149" s="1"/>
    </row>
    <row r="16150" spans="10:10" x14ac:dyDescent="0.25">
      <c r="J16150" s="1"/>
    </row>
    <row r="16151" spans="10:10" x14ac:dyDescent="0.25">
      <c r="J16151" s="1"/>
    </row>
    <row r="16152" spans="10:10" x14ac:dyDescent="0.25">
      <c r="J16152" s="1"/>
    </row>
    <row r="16153" spans="10:10" x14ac:dyDescent="0.25">
      <c r="J16153" s="1"/>
    </row>
    <row r="16154" spans="10:10" x14ac:dyDescent="0.25">
      <c r="J16154" s="1"/>
    </row>
    <row r="16155" spans="10:10" x14ac:dyDescent="0.25">
      <c r="J16155" s="1"/>
    </row>
    <row r="16156" spans="10:10" x14ac:dyDescent="0.25">
      <c r="J16156" s="1"/>
    </row>
    <row r="16157" spans="10:10" x14ac:dyDescent="0.25">
      <c r="J16157" s="1"/>
    </row>
    <row r="16158" spans="10:10" x14ac:dyDescent="0.25">
      <c r="J16158" s="1"/>
    </row>
    <row r="16159" spans="10:10" x14ac:dyDescent="0.25">
      <c r="J16159" s="1"/>
    </row>
    <row r="16160" spans="10:10" x14ac:dyDescent="0.25">
      <c r="J16160" s="1"/>
    </row>
    <row r="16161" spans="10:10" x14ac:dyDescent="0.25">
      <c r="J16161" s="1"/>
    </row>
    <row r="16162" spans="10:10" x14ac:dyDescent="0.25">
      <c r="J16162" s="1"/>
    </row>
    <row r="16163" spans="10:10" x14ac:dyDescent="0.25">
      <c r="J16163" s="1"/>
    </row>
    <row r="16164" spans="10:10" x14ac:dyDescent="0.25">
      <c r="J16164" s="1"/>
    </row>
    <row r="16165" spans="10:10" x14ac:dyDescent="0.25">
      <c r="J16165" s="1"/>
    </row>
    <row r="16166" spans="10:10" x14ac:dyDescent="0.25">
      <c r="J16166" s="1"/>
    </row>
    <row r="16167" spans="10:10" x14ac:dyDescent="0.25">
      <c r="J16167" s="1"/>
    </row>
    <row r="16168" spans="10:10" x14ac:dyDescent="0.25">
      <c r="J16168" s="1"/>
    </row>
    <row r="16169" spans="10:10" x14ac:dyDescent="0.25">
      <c r="J16169" s="1"/>
    </row>
    <row r="16170" spans="10:10" x14ac:dyDescent="0.25">
      <c r="J16170" s="1"/>
    </row>
    <row r="16171" spans="10:10" x14ac:dyDescent="0.25">
      <c r="J16171" s="1"/>
    </row>
    <row r="16172" spans="10:10" x14ac:dyDescent="0.25">
      <c r="J16172" s="1"/>
    </row>
    <row r="16173" spans="10:10" x14ac:dyDescent="0.25">
      <c r="J16173" s="1"/>
    </row>
    <row r="16174" spans="10:10" x14ac:dyDescent="0.25">
      <c r="J16174" s="1"/>
    </row>
    <row r="16175" spans="10:10" x14ac:dyDescent="0.25">
      <c r="J16175" s="1"/>
    </row>
    <row r="16176" spans="10:10" x14ac:dyDescent="0.25">
      <c r="J16176" s="1"/>
    </row>
    <row r="16177" spans="10:10" x14ac:dyDescent="0.25">
      <c r="J16177" s="1"/>
    </row>
    <row r="16178" spans="10:10" x14ac:dyDescent="0.25">
      <c r="J16178" s="1"/>
    </row>
    <row r="16179" spans="10:10" x14ac:dyDescent="0.25">
      <c r="J16179" s="1"/>
    </row>
    <row r="16180" spans="10:10" x14ac:dyDescent="0.25">
      <c r="J16180" s="1"/>
    </row>
    <row r="16181" spans="10:10" x14ac:dyDescent="0.25">
      <c r="J16181" s="1"/>
    </row>
    <row r="16182" spans="10:10" x14ac:dyDescent="0.25">
      <c r="J16182" s="1"/>
    </row>
    <row r="16183" spans="10:10" x14ac:dyDescent="0.25">
      <c r="J16183" s="1"/>
    </row>
    <row r="16184" spans="10:10" x14ac:dyDescent="0.25">
      <c r="J16184" s="1"/>
    </row>
    <row r="16185" spans="10:10" x14ac:dyDescent="0.25">
      <c r="J16185" s="1"/>
    </row>
    <row r="16186" spans="10:10" x14ac:dyDescent="0.25">
      <c r="J16186" s="1"/>
    </row>
    <row r="16187" spans="10:10" x14ac:dyDescent="0.25">
      <c r="J16187" s="1"/>
    </row>
    <row r="16188" spans="10:10" x14ac:dyDescent="0.25">
      <c r="J16188" s="1"/>
    </row>
    <row r="16189" spans="10:10" x14ac:dyDescent="0.25">
      <c r="J16189" s="1"/>
    </row>
    <row r="16190" spans="10:10" x14ac:dyDescent="0.25">
      <c r="J16190" s="1"/>
    </row>
    <row r="16191" spans="10:10" x14ac:dyDescent="0.25">
      <c r="J16191" s="1"/>
    </row>
    <row r="16192" spans="10:10" x14ac:dyDescent="0.25">
      <c r="J16192" s="1"/>
    </row>
    <row r="16193" spans="10:10" x14ac:dyDescent="0.25">
      <c r="J16193" s="1"/>
    </row>
    <row r="16194" spans="10:10" x14ac:dyDescent="0.25">
      <c r="J16194" s="1"/>
    </row>
    <row r="16195" spans="10:10" x14ac:dyDescent="0.25">
      <c r="J16195" s="1"/>
    </row>
    <row r="16196" spans="10:10" x14ac:dyDescent="0.25">
      <c r="J16196" s="1"/>
    </row>
    <row r="16197" spans="10:10" x14ac:dyDescent="0.25">
      <c r="J16197" s="1"/>
    </row>
    <row r="16198" spans="10:10" x14ac:dyDescent="0.25">
      <c r="J16198" s="1"/>
    </row>
    <row r="16199" spans="10:10" x14ac:dyDescent="0.25">
      <c r="J16199" s="1"/>
    </row>
    <row r="16200" spans="10:10" x14ac:dyDescent="0.25">
      <c r="J16200" s="1"/>
    </row>
    <row r="16201" spans="10:10" x14ac:dyDescent="0.25">
      <c r="J16201" s="1"/>
    </row>
    <row r="16202" spans="10:10" x14ac:dyDescent="0.25">
      <c r="J16202" s="1"/>
    </row>
    <row r="16203" spans="10:10" x14ac:dyDescent="0.25">
      <c r="J16203" s="1"/>
    </row>
    <row r="16204" spans="10:10" x14ac:dyDescent="0.25">
      <c r="J16204" s="1"/>
    </row>
    <row r="16205" spans="10:10" x14ac:dyDescent="0.25">
      <c r="J16205" s="1"/>
    </row>
    <row r="16206" spans="10:10" x14ac:dyDescent="0.25">
      <c r="J16206" s="1"/>
    </row>
    <row r="16207" spans="10:10" x14ac:dyDescent="0.25">
      <c r="J16207" s="1"/>
    </row>
    <row r="16208" spans="10:10" x14ac:dyDescent="0.25">
      <c r="J16208" s="1"/>
    </row>
    <row r="16209" spans="10:10" x14ac:dyDescent="0.25">
      <c r="J16209" s="1"/>
    </row>
    <row r="16210" spans="10:10" x14ac:dyDescent="0.25">
      <c r="J16210" s="1"/>
    </row>
    <row r="16211" spans="10:10" x14ac:dyDescent="0.25">
      <c r="J16211" s="1"/>
    </row>
    <row r="16212" spans="10:10" x14ac:dyDescent="0.25">
      <c r="J16212" s="1"/>
    </row>
    <row r="16213" spans="10:10" x14ac:dyDescent="0.25">
      <c r="J16213" s="1"/>
    </row>
    <row r="16214" spans="10:10" x14ac:dyDescent="0.25">
      <c r="J16214" s="1"/>
    </row>
    <row r="16215" spans="10:10" x14ac:dyDescent="0.25">
      <c r="J16215" s="1"/>
    </row>
    <row r="16216" spans="10:10" x14ac:dyDescent="0.25">
      <c r="J16216" s="1"/>
    </row>
    <row r="16217" spans="10:10" x14ac:dyDescent="0.25">
      <c r="J16217" s="1"/>
    </row>
    <row r="16218" spans="10:10" x14ac:dyDescent="0.25">
      <c r="J16218" s="1"/>
    </row>
    <row r="16219" spans="10:10" x14ac:dyDescent="0.25">
      <c r="J16219" s="1"/>
    </row>
    <row r="16220" spans="10:10" x14ac:dyDescent="0.25">
      <c r="J16220" s="1"/>
    </row>
    <row r="16221" spans="10:10" x14ac:dyDescent="0.25">
      <c r="J16221" s="1"/>
    </row>
    <row r="16222" spans="10:10" x14ac:dyDescent="0.25">
      <c r="J16222" s="1"/>
    </row>
    <row r="16223" spans="10:10" x14ac:dyDescent="0.25">
      <c r="J16223" s="1"/>
    </row>
    <row r="16224" spans="10:10" x14ac:dyDescent="0.25">
      <c r="J16224" s="1"/>
    </row>
    <row r="16225" spans="10:10" x14ac:dyDescent="0.25">
      <c r="J16225" s="1"/>
    </row>
    <row r="16226" spans="10:10" x14ac:dyDescent="0.25">
      <c r="J16226" s="1"/>
    </row>
    <row r="16227" spans="10:10" x14ac:dyDescent="0.25">
      <c r="J16227" s="1"/>
    </row>
    <row r="16228" spans="10:10" x14ac:dyDescent="0.25">
      <c r="J16228" s="1"/>
    </row>
    <row r="16229" spans="10:10" x14ac:dyDescent="0.25">
      <c r="J16229" s="1"/>
    </row>
    <row r="16230" spans="10:10" x14ac:dyDescent="0.25">
      <c r="J16230" s="1"/>
    </row>
    <row r="16231" spans="10:10" x14ac:dyDescent="0.25">
      <c r="J16231" s="1"/>
    </row>
    <row r="16232" spans="10:10" x14ac:dyDescent="0.25">
      <c r="J16232" s="1"/>
    </row>
    <row r="16233" spans="10:10" x14ac:dyDescent="0.25">
      <c r="J16233" s="1"/>
    </row>
    <row r="16234" spans="10:10" x14ac:dyDescent="0.25">
      <c r="J16234" s="1"/>
    </row>
    <row r="16235" spans="10:10" x14ac:dyDescent="0.25">
      <c r="J16235" s="1"/>
    </row>
    <row r="16236" spans="10:10" x14ac:dyDescent="0.25">
      <c r="J16236" s="1"/>
    </row>
    <row r="16237" spans="10:10" x14ac:dyDescent="0.25">
      <c r="J16237" s="1"/>
    </row>
    <row r="16238" spans="10:10" x14ac:dyDescent="0.25">
      <c r="J16238" s="1"/>
    </row>
    <row r="16239" spans="10:10" x14ac:dyDescent="0.25">
      <c r="J16239" s="1"/>
    </row>
    <row r="16240" spans="10:10" x14ac:dyDescent="0.25">
      <c r="J16240" s="1"/>
    </row>
    <row r="16241" spans="10:10" x14ac:dyDescent="0.25">
      <c r="J16241" s="1"/>
    </row>
    <row r="16242" spans="10:10" x14ac:dyDescent="0.25">
      <c r="J16242" s="1"/>
    </row>
    <row r="16243" spans="10:10" x14ac:dyDescent="0.25">
      <c r="J16243" s="1"/>
    </row>
    <row r="16244" spans="10:10" x14ac:dyDescent="0.25">
      <c r="J16244" s="1"/>
    </row>
    <row r="16245" spans="10:10" x14ac:dyDescent="0.25">
      <c r="J16245" s="1"/>
    </row>
    <row r="16246" spans="10:10" x14ac:dyDescent="0.25">
      <c r="J16246" s="1"/>
    </row>
    <row r="16247" spans="10:10" x14ac:dyDescent="0.25">
      <c r="J16247" s="1"/>
    </row>
    <row r="16248" spans="10:10" x14ac:dyDescent="0.25">
      <c r="J16248" s="1"/>
    </row>
    <row r="16249" spans="10:10" x14ac:dyDescent="0.25">
      <c r="J16249" s="1"/>
    </row>
    <row r="16250" spans="10:10" x14ac:dyDescent="0.25">
      <c r="J16250" s="1"/>
    </row>
    <row r="16251" spans="10:10" x14ac:dyDescent="0.25">
      <c r="J16251" s="1"/>
    </row>
    <row r="16252" spans="10:10" x14ac:dyDescent="0.25">
      <c r="J16252" s="1"/>
    </row>
    <row r="16253" spans="10:10" x14ac:dyDescent="0.25">
      <c r="J16253" s="1"/>
    </row>
    <row r="16254" spans="10:10" x14ac:dyDescent="0.25">
      <c r="J16254" s="1"/>
    </row>
    <row r="16255" spans="10:10" x14ac:dyDescent="0.25">
      <c r="J16255" s="1"/>
    </row>
    <row r="16256" spans="10:10" x14ac:dyDescent="0.25">
      <c r="J16256" s="1"/>
    </row>
    <row r="16257" spans="10:10" x14ac:dyDescent="0.25">
      <c r="J16257" s="1"/>
    </row>
    <row r="16258" spans="10:10" x14ac:dyDescent="0.25">
      <c r="J16258" s="1"/>
    </row>
    <row r="16259" spans="10:10" x14ac:dyDescent="0.25">
      <c r="J16259" s="1"/>
    </row>
    <row r="16260" spans="10:10" x14ac:dyDescent="0.25">
      <c r="J16260" s="1"/>
    </row>
    <row r="16261" spans="10:10" x14ac:dyDescent="0.25">
      <c r="J16261" s="1"/>
    </row>
    <row r="16262" spans="10:10" x14ac:dyDescent="0.25">
      <c r="J16262" s="1"/>
    </row>
    <row r="16263" spans="10:10" x14ac:dyDescent="0.25">
      <c r="J16263" s="1"/>
    </row>
    <row r="16264" spans="10:10" x14ac:dyDescent="0.25">
      <c r="J16264" s="1"/>
    </row>
    <row r="16265" spans="10:10" x14ac:dyDescent="0.25">
      <c r="J16265" s="1"/>
    </row>
    <row r="16266" spans="10:10" x14ac:dyDescent="0.25">
      <c r="J16266" s="1"/>
    </row>
    <row r="16267" spans="10:10" x14ac:dyDescent="0.25">
      <c r="J16267" s="1"/>
    </row>
    <row r="16268" spans="10:10" x14ac:dyDescent="0.25">
      <c r="J16268" s="1"/>
    </row>
    <row r="16269" spans="10:10" x14ac:dyDescent="0.25">
      <c r="J16269" s="1"/>
    </row>
    <row r="16270" spans="10:10" x14ac:dyDescent="0.25">
      <c r="J16270" s="1"/>
    </row>
    <row r="16271" spans="10:10" x14ac:dyDescent="0.25">
      <c r="J16271" s="1"/>
    </row>
    <row r="16272" spans="10:10" x14ac:dyDescent="0.25">
      <c r="J16272" s="1"/>
    </row>
    <row r="16273" spans="10:10" x14ac:dyDescent="0.25">
      <c r="J16273" s="1"/>
    </row>
    <row r="16274" spans="10:10" x14ac:dyDescent="0.25">
      <c r="J16274" s="1"/>
    </row>
    <row r="16275" spans="10:10" x14ac:dyDescent="0.25">
      <c r="J16275" s="1"/>
    </row>
    <row r="16276" spans="10:10" x14ac:dyDescent="0.25">
      <c r="J16276" s="1"/>
    </row>
    <row r="16277" spans="10:10" x14ac:dyDescent="0.25">
      <c r="J16277" s="1"/>
    </row>
    <row r="16278" spans="10:10" x14ac:dyDescent="0.25">
      <c r="J16278" s="1"/>
    </row>
    <row r="16279" spans="10:10" x14ac:dyDescent="0.25">
      <c r="J16279" s="1"/>
    </row>
    <row r="16280" spans="10:10" x14ac:dyDescent="0.25">
      <c r="J16280" s="1"/>
    </row>
    <row r="16281" spans="10:10" x14ac:dyDescent="0.25">
      <c r="J16281" s="1"/>
    </row>
    <row r="16282" spans="10:10" x14ac:dyDescent="0.25">
      <c r="J16282" s="1"/>
    </row>
    <row r="16283" spans="10:10" x14ac:dyDescent="0.25">
      <c r="J16283" s="1"/>
    </row>
    <row r="16284" spans="10:10" x14ac:dyDescent="0.25">
      <c r="J16284" s="1"/>
    </row>
    <row r="16285" spans="10:10" x14ac:dyDescent="0.25">
      <c r="J16285" s="1"/>
    </row>
    <row r="16286" spans="10:10" x14ac:dyDescent="0.25">
      <c r="J16286" s="1"/>
    </row>
    <row r="16287" spans="10:10" x14ac:dyDescent="0.25">
      <c r="J16287" s="1"/>
    </row>
    <row r="16288" spans="10:10" x14ac:dyDescent="0.25">
      <c r="J16288" s="1"/>
    </row>
    <row r="16289" spans="10:10" x14ac:dyDescent="0.25">
      <c r="J16289" s="1"/>
    </row>
    <row r="16290" spans="10:10" x14ac:dyDescent="0.25">
      <c r="J16290" s="1"/>
    </row>
    <row r="16291" spans="10:10" x14ac:dyDescent="0.25">
      <c r="J16291" s="1"/>
    </row>
    <row r="16292" spans="10:10" x14ac:dyDescent="0.25">
      <c r="J16292" s="1"/>
    </row>
    <row r="16293" spans="10:10" x14ac:dyDescent="0.25">
      <c r="J16293" s="1"/>
    </row>
    <row r="16294" spans="10:10" x14ac:dyDescent="0.25">
      <c r="J16294" s="1"/>
    </row>
    <row r="16295" spans="10:10" x14ac:dyDescent="0.25">
      <c r="J16295" s="1"/>
    </row>
    <row r="16296" spans="10:10" x14ac:dyDescent="0.25">
      <c r="J16296" s="1"/>
    </row>
    <row r="16297" spans="10:10" x14ac:dyDescent="0.25">
      <c r="J16297" s="1"/>
    </row>
    <row r="16298" spans="10:10" x14ac:dyDescent="0.25">
      <c r="J16298" s="1"/>
    </row>
    <row r="16299" spans="10:10" x14ac:dyDescent="0.25">
      <c r="J16299" s="1"/>
    </row>
    <row r="16300" spans="10:10" x14ac:dyDescent="0.25">
      <c r="J16300" s="1"/>
    </row>
    <row r="16301" spans="10:10" x14ac:dyDescent="0.25">
      <c r="J16301" s="1"/>
    </row>
    <row r="16302" spans="10:10" x14ac:dyDescent="0.25">
      <c r="J16302" s="1"/>
    </row>
    <row r="16303" spans="10:10" x14ac:dyDescent="0.25">
      <c r="J16303" s="1"/>
    </row>
    <row r="16304" spans="10:10" x14ac:dyDescent="0.25">
      <c r="J16304" s="1"/>
    </row>
    <row r="16305" spans="10:10" x14ac:dyDescent="0.25">
      <c r="J16305" s="1"/>
    </row>
    <row r="16306" spans="10:10" x14ac:dyDescent="0.25">
      <c r="J16306" s="1"/>
    </row>
    <row r="16307" spans="10:10" x14ac:dyDescent="0.25">
      <c r="J16307" s="1"/>
    </row>
    <row r="16308" spans="10:10" x14ac:dyDescent="0.25">
      <c r="J16308" s="1"/>
    </row>
    <row r="16309" spans="10:10" x14ac:dyDescent="0.25">
      <c r="J16309" s="1"/>
    </row>
    <row r="16310" spans="10:10" x14ac:dyDescent="0.25">
      <c r="J16310" s="1"/>
    </row>
    <row r="16311" spans="10:10" x14ac:dyDescent="0.25">
      <c r="J16311" s="1"/>
    </row>
    <row r="16312" spans="10:10" x14ac:dyDescent="0.25">
      <c r="J16312" s="1"/>
    </row>
    <row r="16313" spans="10:10" x14ac:dyDescent="0.25">
      <c r="J16313" s="1"/>
    </row>
    <row r="16314" spans="10:10" x14ac:dyDescent="0.25">
      <c r="J16314" s="1"/>
    </row>
    <row r="16315" spans="10:10" x14ac:dyDescent="0.25">
      <c r="J16315" s="1"/>
    </row>
    <row r="16316" spans="10:10" x14ac:dyDescent="0.25">
      <c r="J16316" s="1"/>
    </row>
    <row r="16317" spans="10:10" x14ac:dyDescent="0.25">
      <c r="J16317" s="1"/>
    </row>
    <row r="16318" spans="10:10" x14ac:dyDescent="0.25">
      <c r="J16318" s="1"/>
    </row>
    <row r="16319" spans="10:10" x14ac:dyDescent="0.25">
      <c r="J16319" s="1"/>
    </row>
    <row r="16320" spans="10:10" x14ac:dyDescent="0.25">
      <c r="J16320" s="1"/>
    </row>
    <row r="16321" spans="10:10" x14ac:dyDescent="0.25">
      <c r="J16321" s="1"/>
    </row>
    <row r="16322" spans="10:10" x14ac:dyDescent="0.25">
      <c r="J16322" s="1"/>
    </row>
    <row r="16323" spans="10:10" x14ac:dyDescent="0.25">
      <c r="J16323" s="1"/>
    </row>
    <row r="16324" spans="10:10" x14ac:dyDescent="0.25">
      <c r="J16324" s="1"/>
    </row>
    <row r="16325" spans="10:10" x14ac:dyDescent="0.25">
      <c r="J16325" s="1"/>
    </row>
    <row r="16326" spans="10:10" x14ac:dyDescent="0.25">
      <c r="J16326" s="1"/>
    </row>
    <row r="16327" spans="10:10" x14ac:dyDescent="0.25">
      <c r="J16327" s="1"/>
    </row>
    <row r="16328" spans="10:10" x14ac:dyDescent="0.25">
      <c r="J16328" s="1"/>
    </row>
    <row r="16329" spans="10:10" x14ac:dyDescent="0.25">
      <c r="J16329" s="1"/>
    </row>
    <row r="16330" spans="10:10" x14ac:dyDescent="0.25">
      <c r="J16330" s="1"/>
    </row>
    <row r="16331" spans="10:10" x14ac:dyDescent="0.25">
      <c r="J16331" s="1"/>
    </row>
    <row r="16332" spans="10:10" x14ac:dyDescent="0.25">
      <c r="J16332" s="1"/>
    </row>
    <row r="16333" spans="10:10" x14ac:dyDescent="0.25">
      <c r="J16333" s="1"/>
    </row>
    <row r="16334" spans="10:10" x14ac:dyDescent="0.25">
      <c r="J16334" s="1"/>
    </row>
    <row r="16335" spans="10:10" x14ac:dyDescent="0.25">
      <c r="J16335" s="1"/>
    </row>
    <row r="16336" spans="10:10" x14ac:dyDescent="0.25">
      <c r="J16336" s="1"/>
    </row>
    <row r="16337" spans="10:10" x14ac:dyDescent="0.25">
      <c r="J16337" s="1"/>
    </row>
    <row r="16338" spans="10:10" x14ac:dyDescent="0.25">
      <c r="J16338" s="1"/>
    </row>
    <row r="16339" spans="10:10" x14ac:dyDescent="0.25">
      <c r="J16339" s="1"/>
    </row>
    <row r="16340" spans="10:10" x14ac:dyDescent="0.25">
      <c r="J16340" s="1"/>
    </row>
    <row r="16341" spans="10:10" x14ac:dyDescent="0.25">
      <c r="J16341" s="1"/>
    </row>
    <row r="16342" spans="10:10" x14ac:dyDescent="0.25">
      <c r="J16342" s="1"/>
    </row>
    <row r="16343" spans="10:10" x14ac:dyDescent="0.25">
      <c r="J16343" s="1"/>
    </row>
    <row r="16344" spans="10:10" x14ac:dyDescent="0.25">
      <c r="J16344" s="1"/>
    </row>
    <row r="16345" spans="10:10" x14ac:dyDescent="0.25">
      <c r="J16345" s="1"/>
    </row>
    <row r="16346" spans="10:10" x14ac:dyDescent="0.25">
      <c r="J16346" s="1"/>
    </row>
    <row r="16347" spans="10:10" x14ac:dyDescent="0.25">
      <c r="J16347" s="1"/>
    </row>
    <row r="16348" spans="10:10" x14ac:dyDescent="0.25">
      <c r="J16348" s="1"/>
    </row>
    <row r="16349" spans="10:10" x14ac:dyDescent="0.25">
      <c r="J16349" s="1"/>
    </row>
    <row r="16350" spans="10:10" x14ac:dyDescent="0.25">
      <c r="J16350" s="1"/>
    </row>
    <row r="16351" spans="10:10" x14ac:dyDescent="0.25">
      <c r="J16351" s="1"/>
    </row>
    <row r="16352" spans="10:10" x14ac:dyDescent="0.25">
      <c r="J16352" s="1"/>
    </row>
    <row r="16353" spans="10:10" x14ac:dyDescent="0.25">
      <c r="J16353" s="1"/>
    </row>
    <row r="16354" spans="10:10" x14ac:dyDescent="0.25">
      <c r="J16354" s="1"/>
    </row>
    <row r="16355" spans="10:10" x14ac:dyDescent="0.25">
      <c r="J16355" s="1"/>
    </row>
    <row r="16356" spans="10:10" x14ac:dyDescent="0.25">
      <c r="J16356" s="1"/>
    </row>
    <row r="16357" spans="10:10" x14ac:dyDescent="0.25">
      <c r="J16357" s="1"/>
    </row>
    <row r="16358" spans="10:10" x14ac:dyDescent="0.25">
      <c r="J16358" s="1"/>
    </row>
    <row r="16359" spans="10:10" x14ac:dyDescent="0.25">
      <c r="J16359" s="1"/>
    </row>
    <row r="16360" spans="10:10" x14ac:dyDescent="0.25">
      <c r="J16360" s="1"/>
    </row>
    <row r="16361" spans="10:10" x14ac:dyDescent="0.25">
      <c r="J16361" s="1"/>
    </row>
    <row r="16362" spans="10:10" x14ac:dyDescent="0.25">
      <c r="J16362" s="1"/>
    </row>
    <row r="16363" spans="10:10" x14ac:dyDescent="0.25">
      <c r="J16363" s="1"/>
    </row>
    <row r="16364" spans="10:10" x14ac:dyDescent="0.25">
      <c r="J16364" s="1"/>
    </row>
    <row r="16365" spans="10:10" x14ac:dyDescent="0.25">
      <c r="J16365" s="1"/>
    </row>
    <row r="16366" spans="10:10" x14ac:dyDescent="0.25">
      <c r="J16366" s="1"/>
    </row>
    <row r="16367" spans="10:10" x14ac:dyDescent="0.25">
      <c r="J16367" s="1"/>
    </row>
    <row r="16368" spans="10:10" x14ac:dyDescent="0.25">
      <c r="J16368" s="1"/>
    </row>
    <row r="16369" spans="10:10" x14ac:dyDescent="0.25">
      <c r="J16369" s="1"/>
    </row>
    <row r="16370" spans="10:10" x14ac:dyDescent="0.25">
      <c r="J16370" s="1"/>
    </row>
    <row r="16371" spans="10:10" x14ac:dyDescent="0.25">
      <c r="J16371" s="1"/>
    </row>
    <row r="16372" spans="10:10" x14ac:dyDescent="0.25">
      <c r="J16372" s="1"/>
    </row>
    <row r="16373" spans="10:10" x14ac:dyDescent="0.25">
      <c r="J16373" s="1"/>
    </row>
    <row r="16374" spans="10:10" x14ac:dyDescent="0.25">
      <c r="J16374" s="1"/>
    </row>
    <row r="16375" spans="10:10" x14ac:dyDescent="0.25">
      <c r="J16375" s="1"/>
    </row>
    <row r="16376" spans="10:10" x14ac:dyDescent="0.25">
      <c r="J16376" s="1"/>
    </row>
    <row r="16377" spans="10:10" x14ac:dyDescent="0.25">
      <c r="J16377" s="1"/>
    </row>
    <row r="16378" spans="10:10" x14ac:dyDescent="0.25">
      <c r="J16378" s="1"/>
    </row>
    <row r="16379" spans="10:10" x14ac:dyDescent="0.25">
      <c r="J16379" s="1"/>
    </row>
    <row r="16380" spans="10:10" x14ac:dyDescent="0.25">
      <c r="J16380" s="1"/>
    </row>
    <row r="16381" spans="10:10" x14ac:dyDescent="0.25">
      <c r="J16381" s="1"/>
    </row>
    <row r="16382" spans="10:10" x14ac:dyDescent="0.25">
      <c r="J16382" s="1"/>
    </row>
    <row r="16383" spans="10:10" x14ac:dyDescent="0.25">
      <c r="J16383" s="1"/>
    </row>
    <row r="16384" spans="10:10" x14ac:dyDescent="0.25">
      <c r="J16384" s="1"/>
    </row>
    <row r="16385" spans="10:10" x14ac:dyDescent="0.25">
      <c r="J16385" s="1"/>
    </row>
    <row r="16386" spans="10:10" x14ac:dyDescent="0.25">
      <c r="J16386" s="1"/>
    </row>
    <row r="16387" spans="10:10" x14ac:dyDescent="0.25">
      <c r="J16387" s="1"/>
    </row>
    <row r="16388" spans="10:10" x14ac:dyDescent="0.25">
      <c r="J16388" s="1"/>
    </row>
    <row r="16389" spans="10:10" x14ac:dyDescent="0.25">
      <c r="J16389" s="1"/>
    </row>
    <row r="16390" spans="10:10" x14ac:dyDescent="0.25">
      <c r="J16390" s="1"/>
    </row>
    <row r="16391" spans="10:10" x14ac:dyDescent="0.25">
      <c r="J16391" s="1"/>
    </row>
    <row r="16392" spans="10:10" x14ac:dyDescent="0.25">
      <c r="J16392" s="1"/>
    </row>
    <row r="16393" spans="10:10" x14ac:dyDescent="0.25">
      <c r="J16393" s="1"/>
    </row>
    <row r="16394" spans="10:10" x14ac:dyDescent="0.25">
      <c r="J16394" s="1"/>
    </row>
    <row r="16395" spans="10:10" x14ac:dyDescent="0.25">
      <c r="J16395" s="1"/>
    </row>
    <row r="16396" spans="10:10" x14ac:dyDescent="0.25">
      <c r="J16396" s="1"/>
    </row>
    <row r="16397" spans="10:10" x14ac:dyDescent="0.25">
      <c r="J16397" s="1"/>
    </row>
    <row r="16398" spans="10:10" x14ac:dyDescent="0.25">
      <c r="J16398" s="1"/>
    </row>
    <row r="16399" spans="10:10" x14ac:dyDescent="0.25">
      <c r="J16399" s="1"/>
    </row>
    <row r="16400" spans="10:10" x14ac:dyDescent="0.25">
      <c r="J16400" s="1"/>
    </row>
    <row r="16401" spans="10:10" x14ac:dyDescent="0.25">
      <c r="J16401" s="1"/>
    </row>
    <row r="16402" spans="10:10" x14ac:dyDescent="0.25">
      <c r="J16402" s="1"/>
    </row>
    <row r="16403" spans="10:10" x14ac:dyDescent="0.25">
      <c r="J16403" s="1"/>
    </row>
    <row r="16404" spans="10:10" x14ac:dyDescent="0.25">
      <c r="J16404" s="1"/>
    </row>
    <row r="16405" spans="10:10" x14ac:dyDescent="0.25">
      <c r="J16405" s="1"/>
    </row>
    <row r="16406" spans="10:10" x14ac:dyDescent="0.25">
      <c r="J16406" s="1"/>
    </row>
    <row r="16407" spans="10:10" x14ac:dyDescent="0.25">
      <c r="J16407" s="1"/>
    </row>
    <row r="16408" spans="10:10" x14ac:dyDescent="0.25">
      <c r="J16408" s="1"/>
    </row>
    <row r="16409" spans="10:10" x14ac:dyDescent="0.25">
      <c r="J16409" s="1"/>
    </row>
    <row r="16410" spans="10:10" x14ac:dyDescent="0.25">
      <c r="J16410" s="1"/>
    </row>
    <row r="16411" spans="10:10" x14ac:dyDescent="0.25">
      <c r="J16411" s="1"/>
    </row>
    <row r="16412" spans="10:10" x14ac:dyDescent="0.25">
      <c r="J16412" s="1"/>
    </row>
    <row r="16413" spans="10:10" x14ac:dyDescent="0.25">
      <c r="J16413" s="1"/>
    </row>
    <row r="16414" spans="10:10" x14ac:dyDescent="0.25">
      <c r="J16414" s="1"/>
    </row>
    <row r="16415" spans="10:10" x14ac:dyDescent="0.25">
      <c r="J16415" s="1"/>
    </row>
    <row r="16416" spans="10:10" x14ac:dyDescent="0.25">
      <c r="J16416" s="1"/>
    </row>
    <row r="16417" spans="10:10" x14ac:dyDescent="0.25">
      <c r="J16417" s="1"/>
    </row>
    <row r="16418" spans="10:10" x14ac:dyDescent="0.25">
      <c r="J16418" s="1"/>
    </row>
    <row r="16419" spans="10:10" x14ac:dyDescent="0.25">
      <c r="J16419" s="1"/>
    </row>
    <row r="16420" spans="10:10" x14ac:dyDescent="0.25">
      <c r="J16420" s="1"/>
    </row>
    <row r="16421" spans="10:10" x14ac:dyDescent="0.25">
      <c r="J16421" s="1"/>
    </row>
    <row r="16422" spans="10:10" x14ac:dyDescent="0.25">
      <c r="J16422" s="1"/>
    </row>
    <row r="16423" spans="10:10" x14ac:dyDescent="0.25">
      <c r="J16423" s="1"/>
    </row>
    <row r="16424" spans="10:10" x14ac:dyDescent="0.25">
      <c r="J16424" s="1"/>
    </row>
    <row r="16425" spans="10:10" x14ac:dyDescent="0.25">
      <c r="J16425" s="1"/>
    </row>
    <row r="16426" spans="10:10" x14ac:dyDescent="0.25">
      <c r="J16426" s="1"/>
    </row>
    <row r="16427" spans="10:10" x14ac:dyDescent="0.25">
      <c r="J16427" s="1"/>
    </row>
    <row r="16428" spans="10:10" x14ac:dyDescent="0.25">
      <c r="J16428" s="1"/>
    </row>
  </sheetData>
  <mergeCells count="21">
    <mergeCell ref="C57:V57"/>
    <mergeCell ref="W57:AP57"/>
    <mergeCell ref="C92:V92"/>
    <mergeCell ref="W92:AP92"/>
    <mergeCell ref="B21:AY21"/>
    <mergeCell ref="C22:V22"/>
    <mergeCell ref="W22:AP22"/>
    <mergeCell ref="C127:V127"/>
    <mergeCell ref="W127:AP127"/>
    <mergeCell ref="C162:V162"/>
    <mergeCell ref="W162:AP162"/>
    <mergeCell ref="C197:V197"/>
    <mergeCell ref="W197:AP197"/>
    <mergeCell ref="C338:V338"/>
    <mergeCell ref="W338:AP338"/>
    <mergeCell ref="C232:V232"/>
    <mergeCell ref="W232:AP232"/>
    <mergeCell ref="C267:V267"/>
    <mergeCell ref="W267:AP267"/>
    <mergeCell ref="C302:V302"/>
    <mergeCell ref="W302:AP302"/>
  </mergeCells>
  <pageMargins left="0.7" right="0.7" top="0.75" bottom="0.75" header="0.3" footer="0.3"/>
  <pageSetup paperSize="9" orientation="portrait" horizontalDpi="0"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AD384-B59A-44D5-BB3A-A7E4183D0B72}">
  <sheetPr>
    <tabColor theme="8" tint="0.79998168889431442"/>
  </sheetPr>
  <dimension ref="A1:BA16429"/>
  <sheetViews>
    <sheetView topLeftCell="N1" zoomScale="70" zoomScaleNormal="70" workbookViewId="0">
      <selection activeCell="W59" sqref="W59"/>
    </sheetView>
  </sheetViews>
  <sheetFormatPr defaultColWidth="8.7109375" defaultRowHeight="15" x14ac:dyDescent="0.25"/>
  <cols>
    <col min="1" max="1" width="4.85546875" customWidth="1"/>
    <col min="2" max="2" width="6.5703125" customWidth="1"/>
    <col min="3" max="3" width="10.85546875" customWidth="1"/>
    <col min="4" max="4" width="7" customWidth="1"/>
    <col min="5" max="5" width="9" customWidth="1"/>
    <col min="6" max="6" width="10.42578125" customWidth="1"/>
    <col min="7" max="9" width="7" customWidth="1"/>
    <col min="11" max="12" width="7" customWidth="1"/>
    <col min="13" max="13" width="10" customWidth="1"/>
    <col min="14" max="19" width="9.140625" customWidth="1"/>
    <col min="20" max="20" width="9.7109375" customWidth="1"/>
    <col min="21" max="22" width="11.85546875" customWidth="1"/>
    <col min="23" max="23" width="10.5703125" customWidth="1"/>
    <col min="24" max="30" width="12" customWidth="1"/>
    <col min="31" max="32" width="10" customWidth="1"/>
    <col min="33" max="40" width="10.42578125" customWidth="1"/>
    <col min="41" max="42" width="12.140625" customWidth="1"/>
    <col min="43" max="46" width="13.5703125" customWidth="1"/>
    <col min="47" max="47" width="12.85546875" customWidth="1"/>
    <col min="48" max="48" width="14.140625" customWidth="1"/>
    <col min="49" max="49" width="12.140625" customWidth="1"/>
    <col min="50" max="50" width="13.28515625" customWidth="1"/>
    <col min="51" max="51" width="11.5703125" customWidth="1"/>
    <col min="52" max="53" width="13.140625" customWidth="1"/>
  </cols>
  <sheetData>
    <row r="1" spans="14:45" ht="15" customHeight="1" x14ac:dyDescent="0.25"/>
    <row r="2" spans="14:45" ht="15" customHeight="1" x14ac:dyDescent="0.25"/>
    <row r="3" spans="14:45" ht="15" customHeight="1" x14ac:dyDescent="0.35">
      <c r="N3" s="3"/>
      <c r="O3" s="2" t="s">
        <v>2</v>
      </c>
      <c r="U3" s="126" t="s">
        <v>404</v>
      </c>
    </row>
    <row r="4" spans="14:45" ht="15" customHeight="1" x14ac:dyDescent="0.25">
      <c r="O4" t="s">
        <v>9</v>
      </c>
      <c r="P4" s="214">
        <f>LN(2)/U5</f>
        <v>0.34657359027997264</v>
      </c>
      <c r="Q4" t="s">
        <v>405</v>
      </c>
      <c r="U4" s="351">
        <v>35</v>
      </c>
    </row>
    <row r="5" spans="14:45" ht="15" customHeight="1" x14ac:dyDescent="0.25">
      <c r="O5" t="s">
        <v>10</v>
      </c>
      <c r="P5" s="214">
        <f>LN(2)/U6</f>
        <v>2.7725887222397813E-2</v>
      </c>
      <c r="Q5" t="s">
        <v>406</v>
      </c>
      <c r="U5" s="351">
        <v>2</v>
      </c>
    </row>
    <row r="6" spans="14:45" ht="15" customHeight="1" x14ac:dyDescent="0.25">
      <c r="O6" t="s">
        <v>35</v>
      </c>
      <c r="P6" s="214">
        <f>LN(2)/U4</f>
        <v>1.980420515885558E-2</v>
      </c>
      <c r="Q6" t="s">
        <v>403</v>
      </c>
      <c r="U6" s="126">
        <v>25</v>
      </c>
    </row>
    <row r="7" spans="14:45" ht="15" customHeight="1" x14ac:dyDescent="0.3">
      <c r="O7" t="s">
        <v>48</v>
      </c>
      <c r="P7" s="214">
        <v>1</v>
      </c>
      <c r="Q7" t="s">
        <v>407</v>
      </c>
      <c r="V7" s="304"/>
      <c r="W7" s="1"/>
      <c r="X7" s="1"/>
      <c r="Y7" s="1"/>
      <c r="Z7" s="1"/>
      <c r="AA7" s="1"/>
      <c r="AB7" s="1"/>
      <c r="AC7" s="1"/>
      <c r="AD7" s="1"/>
      <c r="AE7" s="1"/>
    </row>
    <row r="8" spans="14:45" ht="15" customHeight="1" x14ac:dyDescent="0.25">
      <c r="O8" t="s">
        <v>3</v>
      </c>
      <c r="P8" s="54">
        <v>0.45900000000000002</v>
      </c>
      <c r="Q8" t="s">
        <v>289</v>
      </c>
      <c r="V8" s="1"/>
      <c r="W8" s="235"/>
      <c r="X8" s="1"/>
      <c r="Y8" s="1"/>
      <c r="Z8" s="1"/>
      <c r="AA8" s="1"/>
      <c r="AB8" s="1"/>
      <c r="AC8" s="1"/>
      <c r="AD8" s="1"/>
      <c r="AE8" s="1"/>
      <c r="AO8" s="75"/>
    </row>
    <row r="9" spans="14:45" ht="15" customHeight="1" x14ac:dyDescent="0.25">
      <c r="O9" t="s">
        <v>31</v>
      </c>
      <c r="P9" s="54">
        <v>2.0400000000000001E-2</v>
      </c>
      <c r="Q9" t="s">
        <v>290</v>
      </c>
      <c r="V9" s="1"/>
      <c r="W9" s="235"/>
      <c r="X9" s="1"/>
      <c r="Y9" s="1"/>
      <c r="Z9" s="1"/>
      <c r="AA9" s="1"/>
      <c r="AB9" s="1"/>
      <c r="AC9" s="1"/>
      <c r="AD9" s="75"/>
      <c r="AE9" s="1"/>
      <c r="AO9" s="75"/>
    </row>
    <row r="10" spans="14:45" ht="15" customHeight="1" x14ac:dyDescent="0.25">
      <c r="O10" t="s">
        <v>37</v>
      </c>
      <c r="P10" s="54">
        <v>0.14000000000000001</v>
      </c>
      <c r="Q10" t="s">
        <v>367</v>
      </c>
      <c r="V10" s="1"/>
      <c r="W10" s="235"/>
      <c r="X10" s="1"/>
      <c r="Y10" s="1"/>
      <c r="Z10" s="1"/>
      <c r="AA10" s="1"/>
      <c r="AB10" s="1"/>
      <c r="AC10" s="1"/>
      <c r="AD10" s="75"/>
      <c r="AE10" s="1"/>
    </row>
    <row r="11" spans="14:45" ht="15" customHeight="1" x14ac:dyDescent="0.25">
      <c r="N11" s="10"/>
      <c r="O11" t="s">
        <v>364</v>
      </c>
      <c r="P11" s="54">
        <v>0.38</v>
      </c>
      <c r="Q11" t="s">
        <v>368</v>
      </c>
      <c r="V11" s="1"/>
      <c r="W11" s="235"/>
      <c r="X11" s="1"/>
      <c r="Y11" s="1"/>
      <c r="Z11" s="1"/>
      <c r="AA11" s="1"/>
      <c r="AB11" s="1"/>
      <c r="AC11" s="1"/>
      <c r="AD11" s="1"/>
      <c r="AE11" s="1"/>
    </row>
    <row r="12" spans="14:45" ht="15" customHeight="1" x14ac:dyDescent="0.25">
      <c r="N12" s="10"/>
      <c r="O12" t="s">
        <v>365</v>
      </c>
      <c r="P12" s="54">
        <v>0.105</v>
      </c>
      <c r="Q12" t="s">
        <v>369</v>
      </c>
      <c r="V12" s="1"/>
      <c r="W12" s="299"/>
      <c r="X12" s="1"/>
      <c r="Y12" s="1"/>
      <c r="Z12" s="1"/>
      <c r="AA12" s="1"/>
      <c r="AB12" s="1"/>
      <c r="AC12" s="1"/>
      <c r="AD12" s="1"/>
      <c r="AE12" s="1"/>
    </row>
    <row r="13" spans="14:45" ht="15" customHeight="1" x14ac:dyDescent="0.25">
      <c r="N13" s="10"/>
      <c r="O13" t="s">
        <v>15</v>
      </c>
      <c r="P13" s="347">
        <v>0.21</v>
      </c>
      <c r="Q13" t="s">
        <v>400</v>
      </c>
      <c r="V13" s="1"/>
      <c r="W13" s="299"/>
      <c r="X13" s="1"/>
      <c r="Y13" s="1"/>
      <c r="Z13" s="1"/>
      <c r="AA13" s="1"/>
      <c r="AB13" s="1"/>
      <c r="AC13" s="1"/>
      <c r="AD13" s="1"/>
      <c r="AE13" s="1"/>
    </row>
    <row r="14" spans="14:45" ht="15" customHeight="1" x14ac:dyDescent="0.25">
      <c r="N14" s="10"/>
      <c r="O14" s="10"/>
      <c r="P14" s="10"/>
      <c r="Q14" s="10"/>
      <c r="R14" s="10"/>
      <c r="S14" s="10"/>
      <c r="V14" s="1"/>
      <c r="W14" s="54"/>
      <c r="X14" s="1"/>
      <c r="Y14" s="1"/>
      <c r="Z14" s="1"/>
      <c r="AA14" s="1"/>
      <c r="AB14" s="1"/>
      <c r="AC14" s="1"/>
      <c r="AD14" s="1"/>
      <c r="AE14" s="1"/>
    </row>
    <row r="15" spans="14:45" ht="15" customHeight="1" x14ac:dyDescent="0.25">
      <c r="V15" s="1"/>
      <c r="W15" s="299"/>
      <c r="X15" s="1"/>
      <c r="Y15" s="1"/>
      <c r="Z15" s="1"/>
      <c r="AA15" s="1"/>
      <c r="AB15" s="1"/>
      <c r="AC15" s="1"/>
      <c r="AD15" s="1"/>
      <c r="AE15" s="1"/>
    </row>
    <row r="16" spans="14:45" ht="15" customHeight="1" x14ac:dyDescent="0.25">
      <c r="V16" s="1"/>
      <c r="W16" s="299"/>
      <c r="X16" s="1"/>
      <c r="Y16" s="1"/>
      <c r="Z16" s="1"/>
      <c r="AA16" s="1"/>
      <c r="AB16" s="1"/>
      <c r="AC16" s="1"/>
      <c r="AD16" s="1"/>
      <c r="AE16" s="1"/>
      <c r="AS16" s="4"/>
    </row>
    <row r="17" spans="1:51" ht="15" customHeight="1" x14ac:dyDescent="0.25">
      <c r="V17" s="1"/>
      <c r="W17" s="1"/>
      <c r="X17" s="1"/>
      <c r="Y17" s="1"/>
      <c r="Z17" s="1"/>
      <c r="AA17" s="1"/>
      <c r="AB17" s="1"/>
      <c r="AC17" s="1"/>
      <c r="AD17" s="1"/>
      <c r="AE17" s="1"/>
    </row>
    <row r="18" spans="1:51" ht="15" customHeight="1" x14ac:dyDescent="0.25"/>
    <row r="19" spans="1:51" ht="15" customHeight="1" x14ac:dyDescent="0.25">
      <c r="J19" s="11"/>
      <c r="K19" s="11"/>
      <c r="L19" s="11"/>
      <c r="M19" s="11"/>
      <c r="N19" s="11"/>
      <c r="O19" s="11"/>
      <c r="P19" s="11"/>
      <c r="Q19" s="11"/>
      <c r="R19" s="11"/>
      <c r="S19" s="11"/>
      <c r="T19" s="11"/>
      <c r="Y19" s="11"/>
      <c r="Z19" s="11"/>
      <c r="AA19" s="11"/>
      <c r="AB19" s="11"/>
      <c r="AC19" s="11"/>
      <c r="AD19" s="11"/>
      <c r="AE19" s="11"/>
      <c r="AF19" s="11"/>
      <c r="AG19" s="11"/>
      <c r="AH19" s="11"/>
      <c r="AI19" s="11"/>
      <c r="AJ19" s="11"/>
      <c r="AK19" s="11"/>
      <c r="AL19" s="11"/>
      <c r="AM19" s="11"/>
      <c r="AN19" s="11"/>
    </row>
    <row r="20" spans="1:51" ht="15" customHeight="1" x14ac:dyDescent="0.25"/>
    <row r="21" spans="1:51" ht="15" customHeight="1" x14ac:dyDescent="0.3">
      <c r="B21" s="363" t="s">
        <v>25</v>
      </c>
      <c r="C21" s="363"/>
      <c r="D21" s="363"/>
      <c r="E21" s="363"/>
      <c r="F21" s="363"/>
      <c r="G21" s="363"/>
      <c r="H21" s="363"/>
      <c r="I21" s="363"/>
      <c r="J21" s="363"/>
      <c r="K21" s="363"/>
      <c r="L21" s="363"/>
      <c r="M21" s="363"/>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363"/>
      <c r="AK21" s="363"/>
      <c r="AL21" s="363"/>
      <c r="AM21" s="363"/>
      <c r="AN21" s="363"/>
      <c r="AO21" s="363"/>
      <c r="AP21" s="363"/>
      <c r="AQ21" s="363"/>
      <c r="AR21" s="363"/>
      <c r="AS21" s="363"/>
      <c r="AT21" s="363"/>
      <c r="AU21" s="363"/>
      <c r="AV21" s="363"/>
      <c r="AW21" s="363"/>
      <c r="AX21" s="363"/>
      <c r="AY21" s="363"/>
    </row>
    <row r="22" spans="1:51" ht="15" customHeight="1" x14ac:dyDescent="0.3">
      <c r="C22" s="361" t="s">
        <v>19</v>
      </c>
      <c r="D22" s="361"/>
      <c r="E22" s="361"/>
      <c r="F22" s="361"/>
      <c r="G22" s="361"/>
      <c r="H22" s="361"/>
      <c r="I22" s="361"/>
      <c r="J22" s="361"/>
      <c r="K22" s="361"/>
      <c r="L22" s="361"/>
      <c r="M22" s="361"/>
      <c r="N22" s="361"/>
      <c r="O22" s="361"/>
      <c r="P22" s="361"/>
      <c r="Q22" s="361"/>
      <c r="R22" s="361"/>
      <c r="S22" s="361"/>
      <c r="T22" s="361"/>
      <c r="U22" s="361"/>
      <c r="V22" s="361"/>
      <c r="W22" s="362" t="s">
        <v>60</v>
      </c>
      <c r="X22" s="362"/>
      <c r="Y22" s="362"/>
      <c r="Z22" s="362"/>
      <c r="AA22" s="362"/>
      <c r="AB22" s="362"/>
      <c r="AC22" s="362"/>
      <c r="AD22" s="362"/>
      <c r="AE22" s="362"/>
      <c r="AF22" s="362"/>
      <c r="AG22" s="362"/>
      <c r="AH22" s="362"/>
      <c r="AI22" s="362"/>
      <c r="AJ22" s="362"/>
      <c r="AK22" s="362"/>
      <c r="AL22" s="362"/>
      <c r="AM22" s="362"/>
      <c r="AN22" s="362"/>
      <c r="AO22" s="362"/>
      <c r="AP22" s="362"/>
      <c r="AQ22" s="37"/>
      <c r="AR22" s="37"/>
      <c r="AS22" s="37"/>
      <c r="AT22" s="38"/>
      <c r="AU22" s="38"/>
      <c r="AV22" s="38"/>
      <c r="AW22" s="38"/>
      <c r="AX22" s="38"/>
      <c r="AY22" s="38"/>
    </row>
    <row r="23" spans="1:51" ht="60.75" x14ac:dyDescent="0.3">
      <c r="A23" s="13" t="s">
        <v>4</v>
      </c>
      <c r="B23" s="14" t="s">
        <v>0</v>
      </c>
      <c r="C23" s="63" t="s">
        <v>7</v>
      </c>
      <c r="D23" s="5" t="s">
        <v>6</v>
      </c>
      <c r="E23" s="21" t="s">
        <v>41</v>
      </c>
      <c r="F23" s="58" t="s">
        <v>42</v>
      </c>
      <c r="G23" s="58" t="s">
        <v>43</v>
      </c>
      <c r="H23" s="58" t="s">
        <v>408</v>
      </c>
      <c r="I23" s="58" t="s">
        <v>39</v>
      </c>
      <c r="J23" s="58" t="s">
        <v>40</v>
      </c>
      <c r="K23" s="58" t="s">
        <v>44</v>
      </c>
      <c r="L23" s="58" t="s">
        <v>36</v>
      </c>
      <c r="M23" s="15" t="s">
        <v>8</v>
      </c>
      <c r="N23" s="5" t="s">
        <v>11</v>
      </c>
      <c r="O23" s="5" t="s">
        <v>38</v>
      </c>
      <c r="P23" s="15" t="s">
        <v>33</v>
      </c>
      <c r="Q23" s="5" t="s">
        <v>34</v>
      </c>
      <c r="R23" s="58" t="s">
        <v>45</v>
      </c>
      <c r="S23" s="15" t="s">
        <v>46</v>
      </c>
      <c r="T23" s="5" t="s">
        <v>32</v>
      </c>
      <c r="U23" s="5" t="s">
        <v>30</v>
      </c>
      <c r="V23" s="5" t="s">
        <v>1</v>
      </c>
      <c r="W23" s="26" t="s">
        <v>5</v>
      </c>
      <c r="X23" s="26" t="s">
        <v>6</v>
      </c>
      <c r="Y23" s="27" t="s">
        <v>41</v>
      </c>
      <c r="Z23" s="59" t="s">
        <v>42</v>
      </c>
      <c r="AA23" s="59" t="s">
        <v>43</v>
      </c>
      <c r="AB23" s="59" t="s">
        <v>74</v>
      </c>
      <c r="AC23" s="59" t="s">
        <v>39</v>
      </c>
      <c r="AD23" s="59" t="s">
        <v>40</v>
      </c>
      <c r="AE23" s="59" t="s">
        <v>44</v>
      </c>
      <c r="AF23" s="67" t="s">
        <v>36</v>
      </c>
      <c r="AG23" s="26" t="s">
        <v>8</v>
      </c>
      <c r="AH23" s="28" t="s">
        <v>11</v>
      </c>
      <c r="AI23" s="28" t="s">
        <v>38</v>
      </c>
      <c r="AJ23" s="26" t="s">
        <v>33</v>
      </c>
      <c r="AK23" s="28" t="s">
        <v>34</v>
      </c>
      <c r="AL23" s="28" t="s">
        <v>47</v>
      </c>
      <c r="AM23" s="26" t="s">
        <v>46</v>
      </c>
      <c r="AN23" s="28" t="s">
        <v>32</v>
      </c>
      <c r="AO23" s="28" t="s">
        <v>30</v>
      </c>
      <c r="AP23" s="26" t="s">
        <v>1</v>
      </c>
      <c r="AQ23" s="6" t="str">
        <f>"Climate benefit " &amp;C22 &amp; " ton CO2/ha"</f>
        <v>Climate benefit BAU 95% ton CO2/ha</v>
      </c>
      <c r="AR23" s="6" t="str">
        <f>"Climate benefit "&amp;AT22 &amp; " ton CO2/ha"</f>
        <v>Climate benefit  ton CO2/ha</v>
      </c>
      <c r="AS23" s="6" t="str">
        <f>"Diff "&amp;C22&amp;" and "&amp;AT22 &amp; " ton CO2/ha/year"</f>
        <v>Diff BAU 95% and  ton CO2/ha/year</v>
      </c>
      <c r="AT23" s="16" t="s">
        <v>12</v>
      </c>
      <c r="AV23" s="2"/>
    </row>
    <row r="24" spans="1:51" x14ac:dyDescent="0.25">
      <c r="A24" s="4">
        <v>0</v>
      </c>
      <c r="B24" s="4">
        <v>2023</v>
      </c>
      <c r="C24" s="39">
        <f>'2.1. Harvest 95%'!D4</f>
        <v>187.18</v>
      </c>
      <c r="D24" s="39"/>
      <c r="E24" s="39">
        <f>'2.1. Harvest 95%'!F4*k</f>
        <v>2.4255</v>
      </c>
      <c r="F24" s="64"/>
      <c r="G24" s="64"/>
      <c r="H24" s="64"/>
      <c r="I24" s="64"/>
      <c r="J24" s="64"/>
      <c r="K24" s="64"/>
      <c r="L24" s="17"/>
      <c r="M24" s="7">
        <v>15</v>
      </c>
      <c r="N24" s="8"/>
      <c r="O24" s="8"/>
      <c r="P24" s="61">
        <v>1.5</v>
      </c>
      <c r="Q24" s="8"/>
      <c r="R24" s="8"/>
      <c r="S24" s="61">
        <v>0.05</v>
      </c>
      <c r="T24" s="8"/>
      <c r="U24" s="9"/>
      <c r="V24" s="9"/>
      <c r="W24" s="29">
        <f>'2.2 Harvest 75%'!D4</f>
        <v>187.23</v>
      </c>
      <c r="X24" s="30"/>
      <c r="Y24" s="29"/>
      <c r="Z24" s="31"/>
      <c r="AA24" s="31"/>
      <c r="AB24" s="31"/>
      <c r="AC24" s="31"/>
      <c r="AD24" s="31"/>
      <c r="AE24" s="31"/>
      <c r="AF24" s="31"/>
      <c r="AG24" s="32">
        <f>M24</f>
        <v>15</v>
      </c>
      <c r="AH24" s="33"/>
      <c r="AI24" s="33"/>
      <c r="AJ24" s="32">
        <f>P24</f>
        <v>1.5</v>
      </c>
      <c r="AK24" s="33"/>
      <c r="AL24" s="33"/>
      <c r="AM24" s="32">
        <f>S24</f>
        <v>0.05</v>
      </c>
      <c r="AN24" s="33"/>
      <c r="AO24" s="34"/>
      <c r="AP24" s="34"/>
      <c r="AS24">
        <v>0</v>
      </c>
      <c r="AT24">
        <v>0</v>
      </c>
      <c r="AW24" s="1"/>
    </row>
    <row r="25" spans="1:51" x14ac:dyDescent="0.25">
      <c r="A25" s="4">
        <v>5</v>
      </c>
      <c r="B25" s="18">
        <f t="shared" ref="B25:B54" si="0">B24+5</f>
        <v>2028</v>
      </c>
      <c r="C25" s="39">
        <f>'2.1. Harvest 95%'!D5</f>
        <v>187.12</v>
      </c>
      <c r="D25" s="22">
        <f>C25-C24</f>
        <v>-6.0000000000002274E-2</v>
      </c>
      <c r="E25" s="72">
        <f>'2.1. Harvest 95%'!F5*k</f>
        <v>2.4842999999999997</v>
      </c>
      <c r="F25" s="72">
        <f>'2.1. Harvest 95%'!G5*k</f>
        <v>1.6463999999999999</v>
      </c>
      <c r="G25" s="72">
        <f>'2.1. Harvest 95%'!H5*k</f>
        <v>0.14280000000000001</v>
      </c>
      <c r="H25" s="72">
        <f>'2.1. Harvest 95%'!I5/2</f>
        <v>0.13500000000000001</v>
      </c>
      <c r="I25" s="72">
        <f t="shared" ref="I25:I54" si="1">p*E25</f>
        <v>1.1402937</v>
      </c>
      <c r="J25" s="72">
        <f t="shared" ref="J25:J54" si="2">F25*paperpulp+E25*(ppaperboard+papertimb)</f>
        <v>1.2342854999999999</v>
      </c>
      <c r="K25" s="72">
        <f t="shared" ref="K25:K54" si="3">E25*pboard</f>
        <v>5.0679719999999998E-2</v>
      </c>
      <c r="L25" s="57">
        <f>I25</f>
        <v>1.1402937</v>
      </c>
      <c r="M25" s="8">
        <f t="shared" ref="M25:M54" si="4">M24*EXP(-qsawn*5)+L25</f>
        <v>14.198552149441863</v>
      </c>
      <c r="N25" s="8">
        <f>M25-M24</f>
        <v>-0.80144785055813728</v>
      </c>
      <c r="O25" s="22">
        <f>J25</f>
        <v>1.2342854999999999</v>
      </c>
      <c r="P25" s="8">
        <f t="shared" ref="P25:P54" si="5">P24*EXP(-qpap*5)+O25</f>
        <v>1.4994505429449552</v>
      </c>
      <c r="Q25" s="8">
        <f>P25-P24</f>
        <v>-5.49457055044833E-4</v>
      </c>
      <c r="R25" s="8">
        <f>K25</f>
        <v>5.0679719999999998E-2</v>
      </c>
      <c r="S25" s="8">
        <f t="shared" ref="S25:S54" si="6">S24*EXP(-qpap*5)+R25</f>
        <v>5.9518554764831845E-2</v>
      </c>
      <c r="T25" s="8">
        <f>S25-S24</f>
        <v>9.5185547648318422E-3</v>
      </c>
      <c r="U25" s="53">
        <f>(E25+F25+G25+H25)*SFtot</f>
        <v>4.4084999999999992</v>
      </c>
      <c r="V25" s="53">
        <f>D25+U25+Q25+T25+N25</f>
        <v>3.556021247151647</v>
      </c>
      <c r="W25" s="29">
        <f>'2.2 Harvest 75%'!D5</f>
        <v>188.56</v>
      </c>
      <c r="X25" s="35">
        <f>W25-W24</f>
        <v>1.3300000000000125</v>
      </c>
      <c r="Y25" s="68">
        <f>'2.2 Harvest 75%'!F5*k</f>
        <v>1.9130999999999998</v>
      </c>
      <c r="Z25" s="68">
        <f>'2.2 Harvest 75%'!G5*k</f>
        <v>1.3965000000000001</v>
      </c>
      <c r="AA25" s="68">
        <f>'2.2 Harvest 75%'!H5*k</f>
        <v>0.11760000000000001</v>
      </c>
      <c r="AB25" s="68">
        <f>'2.2 Harvest 75%'!I5/2</f>
        <v>0.11</v>
      </c>
      <c r="AC25" s="68">
        <f t="shared" ref="AC25:AC54" si="7">p*Y25</f>
        <v>0.87811289999999997</v>
      </c>
      <c r="AD25" s="348">
        <f t="shared" ref="AD25:AD54" si="8">Z25*paperpulp+Y25*(ppaperboard+papertimb)</f>
        <v>0.99937950000000009</v>
      </c>
      <c r="AE25" s="68">
        <f t="shared" ref="AE25:AE54" si="9">Y25*pboard</f>
        <v>3.9027239999999998E-2</v>
      </c>
      <c r="AF25" s="33">
        <f>AC25</f>
        <v>0.87811289999999997</v>
      </c>
      <c r="AG25" s="33">
        <f>AG24*EXP(-qsawn*5)+AF25</f>
        <v>13.936371349441862</v>
      </c>
      <c r="AH25" s="33">
        <f>AG25-AG24</f>
        <v>-1.0636286505581385</v>
      </c>
      <c r="AI25" s="33">
        <f>AD25</f>
        <v>0.99937950000000009</v>
      </c>
      <c r="AJ25" s="33">
        <f>AJ24*EXP(-qpap*5)+AI25</f>
        <v>1.2645445429449556</v>
      </c>
      <c r="AK25" s="33">
        <f>AJ25-AJ24</f>
        <v>-0.23545545705504445</v>
      </c>
      <c r="AL25" s="33">
        <f>AE25</f>
        <v>3.9027239999999998E-2</v>
      </c>
      <c r="AM25" s="33">
        <f t="shared" ref="AM25:AM54" si="10">AM24*EXP(-qpap*5)+AL25</f>
        <v>4.7866074764831845E-2</v>
      </c>
      <c r="AN25" s="33">
        <f>AM25-AM24</f>
        <v>-2.1339252351681576E-3</v>
      </c>
      <c r="AO25" s="56">
        <f t="shared" ref="AO25:AO54" si="11">(Z25+Y25+AA25+AB25)*SFtot</f>
        <v>3.5371999999999995</v>
      </c>
      <c r="AP25" s="56">
        <f>X25+AO25+AK25+AN25+AH25</f>
        <v>3.5659819671516608</v>
      </c>
      <c r="AQ25" s="10">
        <f>V25*3.67/5</f>
        <v>2.610119595409309</v>
      </c>
      <c r="AR25" s="10">
        <f>AP25*3.67/5</f>
        <v>2.6174307638893191</v>
      </c>
      <c r="AS25" s="10">
        <f>(AR25-AQ25)</f>
        <v>7.3111684800100107E-3</v>
      </c>
      <c r="AT25" s="10">
        <f>SUM(AS$25:AS25)*5</f>
        <v>3.6555842400050054E-2</v>
      </c>
      <c r="AW25" s="1"/>
    </row>
    <row r="26" spans="1:51" x14ac:dyDescent="0.25">
      <c r="A26" s="4">
        <v>10</v>
      </c>
      <c r="B26" s="18">
        <f t="shared" si="0"/>
        <v>2033</v>
      </c>
      <c r="C26" s="39">
        <f>'2.1. Harvest 95%'!D6</f>
        <v>187.21</v>
      </c>
      <c r="D26" s="22">
        <f t="shared" ref="D26:D54" si="12">C26-C25</f>
        <v>9.0000000000003411E-2</v>
      </c>
      <c r="E26" s="72">
        <f>'2.1. Harvest 95%'!F6*k</f>
        <v>2.3519999999999999</v>
      </c>
      <c r="F26" s="72">
        <f>'2.1. Harvest 95%'!G6*k</f>
        <v>1.7094</v>
      </c>
      <c r="G26" s="72">
        <f>'2.1. Harvest 95%'!H6*k</f>
        <v>0.14280000000000001</v>
      </c>
      <c r="H26" s="72">
        <f>'2.1. Harvest 95%'!I6/2</f>
        <v>0.16</v>
      </c>
      <c r="I26" s="72">
        <f t="shared" si="1"/>
        <v>1.0795680000000001</v>
      </c>
      <c r="J26" s="72">
        <f t="shared" si="2"/>
        <v>1.2258119999999999</v>
      </c>
      <c r="K26" s="72">
        <f t="shared" si="3"/>
        <v>4.7980800000000004E-2</v>
      </c>
      <c r="L26" s="57">
        <f t="shared" ref="L26:L54" si="13">I26</f>
        <v>1.0795680000000001</v>
      </c>
      <c r="M26" s="8">
        <f t="shared" si="4"/>
        <v>13.440125571686007</v>
      </c>
      <c r="N26" s="8">
        <f t="shared" ref="N26:N54" si="14">M26-M25</f>
        <v>-0.75842657775585565</v>
      </c>
      <c r="O26" s="22">
        <f t="shared" ref="O26:O54" si="15">J26</f>
        <v>1.2258119999999999</v>
      </c>
      <c r="P26" s="8">
        <f t="shared" si="5"/>
        <v>1.4908799117425571</v>
      </c>
      <c r="Q26" s="8">
        <f t="shared" ref="Q26:Q54" si="16">P26-P25</f>
        <v>-8.5706312023980935E-3</v>
      </c>
      <c r="R26" s="8">
        <f t="shared" ref="R26:R54" si="17">K26</f>
        <v>4.7980800000000004E-2</v>
      </c>
      <c r="S26" s="8">
        <f t="shared" si="6"/>
        <v>5.8502293420158877E-2</v>
      </c>
      <c r="T26" s="8">
        <f t="shared" ref="T26:T54" si="18">S26-S25</f>
        <v>-1.0162613446729682E-3</v>
      </c>
      <c r="U26" s="53">
        <f t="shared" ref="U26:U54" si="19">(E26+F26+G26+H26)*SFtot</f>
        <v>4.3642000000000003</v>
      </c>
      <c r="V26" s="53">
        <f t="shared" ref="V26:V54" si="20">D26+U26+Q26+T26+N26</f>
        <v>3.6861865296970775</v>
      </c>
      <c r="W26" s="29">
        <f>'2.2 Harvest 75%'!D6</f>
        <v>190.28</v>
      </c>
      <c r="X26" s="35">
        <f t="shared" ref="X26:X54" si="21">W26-W25</f>
        <v>1.7199999999999989</v>
      </c>
      <c r="Y26" s="68">
        <f>'2.2 Harvest 75%'!F6*k</f>
        <v>1.9991999999999999</v>
      </c>
      <c r="Z26" s="68">
        <f>'2.2 Harvest 75%'!G6*k</f>
        <v>1.323</v>
      </c>
      <c r="AA26" s="68">
        <f>'2.2 Harvest 75%'!H6*k</f>
        <v>0.11550000000000001</v>
      </c>
      <c r="AB26" s="68">
        <f>'2.2 Harvest 75%'!I6/2</f>
        <v>0.115</v>
      </c>
      <c r="AC26" s="68">
        <f t="shared" si="7"/>
        <v>0.91763280000000003</v>
      </c>
      <c r="AD26" s="348">
        <f t="shared" si="8"/>
        <v>0.99254399999999987</v>
      </c>
      <c r="AE26" s="68">
        <f t="shared" si="9"/>
        <v>4.0783680000000003E-2</v>
      </c>
      <c r="AF26" s="33">
        <f t="shared" ref="AF26:AF54" si="22">AC26</f>
        <v>0.91763280000000003</v>
      </c>
      <c r="AG26" s="33">
        <f t="shared" ref="AG26:AG54" si="23">AG25*EXP(-qsawn*5)+AF26</f>
        <v>13.049948728560578</v>
      </c>
      <c r="AH26" s="33">
        <f t="shared" ref="AH26:AH54" si="24">AG26-AG25</f>
        <v>-0.88642262088128376</v>
      </c>
      <c r="AI26" s="33">
        <f t="shared" ref="AI26:AI54" si="25">AD26</f>
        <v>0.99254399999999987</v>
      </c>
      <c r="AJ26" s="33">
        <f t="shared" ref="AJ26:AJ54" si="26">AJ25*EXP(-qpap*5)+AI26</f>
        <v>1.2160860053572051</v>
      </c>
      <c r="AK26" s="33">
        <f t="shared" ref="AK26:AK54" si="27">AJ26-AJ25</f>
        <v>-4.8458537587750428E-2</v>
      </c>
      <c r="AL26" s="33">
        <f t="shared" ref="AL26:AL54" si="28">AE26</f>
        <v>4.0783680000000003E-2</v>
      </c>
      <c r="AM26" s="33">
        <f t="shared" si="10"/>
        <v>4.9245286513748723E-2</v>
      </c>
      <c r="AN26" s="33">
        <f t="shared" ref="AN26:AN54" si="29">AM26-AM25</f>
        <v>1.3792117489168781E-3</v>
      </c>
      <c r="AO26" s="56">
        <f t="shared" si="11"/>
        <v>3.5526999999999997</v>
      </c>
      <c r="AP26" s="56">
        <f t="shared" ref="AP26:AP54" si="30">X26+AO26+AK26+AN26+AH26</f>
        <v>4.3391980532798815</v>
      </c>
      <c r="AQ26" s="10">
        <f t="shared" ref="AQ26:AQ54" si="31">V26*3.67/5</f>
        <v>2.7056609127976547</v>
      </c>
      <c r="AR26" s="10">
        <f t="shared" ref="AR26:AR54" si="32">AP26*3.67/5</f>
        <v>3.1849713711074328</v>
      </c>
      <c r="AS26" s="10">
        <f t="shared" ref="AS26:AS54" si="33">(AR26-AQ26)</f>
        <v>0.47931045830977803</v>
      </c>
      <c r="AT26" s="10">
        <f>SUM(AS$25:AS26)*5</f>
        <v>2.4331081339489402</v>
      </c>
      <c r="AW26" s="1"/>
    </row>
    <row r="27" spans="1:51" x14ac:dyDescent="0.25">
      <c r="A27" s="4">
        <v>15</v>
      </c>
      <c r="B27" s="18">
        <f t="shared" si="0"/>
        <v>2038</v>
      </c>
      <c r="C27" s="39">
        <f>'2.1. Harvest 95%'!D7</f>
        <v>187.3</v>
      </c>
      <c r="D27" s="22">
        <f t="shared" si="12"/>
        <v>9.0000000000003411E-2</v>
      </c>
      <c r="E27" s="72">
        <f>'2.1. Harvest 95%'!F7*k</f>
        <v>2.1923999999999997</v>
      </c>
      <c r="F27" s="72">
        <f>'2.1. Harvest 95%'!G7*k</f>
        <v>1.6862999999999999</v>
      </c>
      <c r="G27" s="72">
        <f>'2.1. Harvest 95%'!H7*k</f>
        <v>0.1386</v>
      </c>
      <c r="H27" s="72">
        <f>'2.1. Harvest 95%'!I7/2</f>
        <v>0.12</v>
      </c>
      <c r="I27" s="72">
        <f t="shared" si="1"/>
        <v>1.0063115999999999</v>
      </c>
      <c r="J27" s="72">
        <f t="shared" si="2"/>
        <v>1.1779319999999998</v>
      </c>
      <c r="K27" s="72">
        <f t="shared" si="3"/>
        <v>4.4724959999999994E-2</v>
      </c>
      <c r="L27" s="57">
        <f t="shared" si="13"/>
        <v>1.0063115999999999</v>
      </c>
      <c r="M27" s="8">
        <f t="shared" si="4"/>
        <v>12.706620487201896</v>
      </c>
      <c r="N27" s="8">
        <f t="shared" si="14"/>
        <v>-0.73350508448411134</v>
      </c>
      <c r="O27" s="22">
        <f t="shared" si="15"/>
        <v>1.1779319999999998</v>
      </c>
      <c r="P27" s="8">
        <f t="shared" si="5"/>
        <v>1.4414848238819906</v>
      </c>
      <c r="Q27" s="8">
        <f t="shared" si="16"/>
        <v>-4.9395087860566456E-2</v>
      </c>
      <c r="R27" s="8">
        <f t="shared" si="17"/>
        <v>4.4724959999999994E-2</v>
      </c>
      <c r="S27" s="8">
        <f t="shared" si="6"/>
        <v>5.5066802098089868E-2</v>
      </c>
      <c r="T27" s="8">
        <f t="shared" si="18"/>
        <v>-3.4354913220690092E-3</v>
      </c>
      <c r="U27" s="53">
        <f t="shared" si="19"/>
        <v>4.1372999999999998</v>
      </c>
      <c r="V27" s="53">
        <f t="shared" si="20"/>
        <v>3.4409643363332565</v>
      </c>
      <c r="W27" s="29">
        <f>'2.2 Harvest 75%'!D7</f>
        <v>192.2</v>
      </c>
      <c r="X27" s="35">
        <f t="shared" si="21"/>
        <v>1.9199999999999875</v>
      </c>
      <c r="Y27" s="68">
        <f>'2.2 Harvest 75%'!F7*k</f>
        <v>1.9215</v>
      </c>
      <c r="Z27" s="68">
        <f>'2.2 Harvest 75%'!G7*k</f>
        <v>1.3061999999999998</v>
      </c>
      <c r="AA27" s="68">
        <f>'2.2 Harvest 75%'!H7*k</f>
        <v>0.1134</v>
      </c>
      <c r="AB27" s="68">
        <f>'2.2 Harvest 75%'!I7/2</f>
        <v>0.09</v>
      </c>
      <c r="AC27" s="68">
        <f t="shared" si="7"/>
        <v>0.88196850000000004</v>
      </c>
      <c r="AD27" s="348">
        <f t="shared" si="8"/>
        <v>0.96712349999999991</v>
      </c>
      <c r="AE27" s="68">
        <f t="shared" si="9"/>
        <v>3.91986E-2</v>
      </c>
      <c r="AF27" s="33">
        <f t="shared" si="22"/>
        <v>0.88196850000000004</v>
      </c>
      <c r="AG27" s="33">
        <f t="shared" si="23"/>
        <v>12.242608716633949</v>
      </c>
      <c r="AH27" s="33">
        <f t="shared" si="24"/>
        <v>-0.80734001192662852</v>
      </c>
      <c r="AI27" s="33">
        <f t="shared" si="25"/>
        <v>0.96712349999999991</v>
      </c>
      <c r="AJ27" s="33">
        <f t="shared" si="26"/>
        <v>1.1820991652235349</v>
      </c>
      <c r="AK27" s="33">
        <f t="shared" si="27"/>
        <v>-3.398684013367026E-2</v>
      </c>
      <c r="AL27" s="33">
        <f t="shared" si="28"/>
        <v>3.91986E-2</v>
      </c>
      <c r="AM27" s="33">
        <f t="shared" si="10"/>
        <v>4.7904019008836542E-2</v>
      </c>
      <c r="AN27" s="33">
        <f t="shared" si="29"/>
        <v>-1.3412675049121817E-3</v>
      </c>
      <c r="AO27" s="56">
        <f t="shared" si="11"/>
        <v>3.4310999999999994</v>
      </c>
      <c r="AP27" s="56">
        <f t="shared" si="30"/>
        <v>4.5084318804347756</v>
      </c>
      <c r="AQ27" s="10">
        <f t="shared" si="31"/>
        <v>2.52566782286861</v>
      </c>
      <c r="AR27" s="10">
        <f t="shared" si="32"/>
        <v>3.3091890002391251</v>
      </c>
      <c r="AS27" s="10">
        <f t="shared" si="33"/>
        <v>0.78352117737051508</v>
      </c>
      <c r="AT27" s="10">
        <f>SUM(AS$25:AS27)*5</f>
        <v>6.3507140208015151</v>
      </c>
      <c r="AW27" s="1"/>
    </row>
    <row r="28" spans="1:51" x14ac:dyDescent="0.25">
      <c r="A28" s="4">
        <v>20</v>
      </c>
      <c r="B28" s="18">
        <f t="shared" si="0"/>
        <v>2043</v>
      </c>
      <c r="C28" s="39">
        <f>'2.1. Harvest 95%'!D8</f>
        <v>187.56</v>
      </c>
      <c r="D28" s="22">
        <f t="shared" si="12"/>
        <v>0.25999999999999091</v>
      </c>
      <c r="E28" s="72">
        <f>'2.1. Harvest 95%'!F8*k</f>
        <v>2.0055000000000001</v>
      </c>
      <c r="F28" s="72">
        <f>'2.1. Harvest 95%'!G8*k</f>
        <v>1.8837000000000002</v>
      </c>
      <c r="G28" s="72">
        <f>'2.1. Harvest 95%'!H8*k</f>
        <v>0.14489999999999997</v>
      </c>
      <c r="H28" s="72">
        <f>'2.1. Harvest 95%'!I8/2</f>
        <v>0.13500000000000001</v>
      </c>
      <c r="I28" s="72">
        <f t="shared" si="1"/>
        <v>0.92052450000000008</v>
      </c>
      <c r="J28" s="72">
        <f t="shared" si="2"/>
        <v>1.2071535</v>
      </c>
      <c r="K28" s="72">
        <f t="shared" si="3"/>
        <v>4.0912200000000003E-2</v>
      </c>
      <c r="L28" s="57">
        <f t="shared" si="13"/>
        <v>0.92052450000000008</v>
      </c>
      <c r="M28" s="8">
        <f t="shared" si="4"/>
        <v>11.982280122723683</v>
      </c>
      <c r="N28" s="8">
        <f t="shared" si="14"/>
        <v>-0.72434036447821271</v>
      </c>
      <c r="O28" s="22">
        <f t="shared" si="15"/>
        <v>1.2071535</v>
      </c>
      <c r="P28" s="8">
        <f t="shared" si="5"/>
        <v>1.461974423486113</v>
      </c>
      <c r="Q28" s="8">
        <f t="shared" si="16"/>
        <v>2.0489599604122333E-2</v>
      </c>
      <c r="R28" s="8">
        <f t="shared" si="17"/>
        <v>4.0912200000000003E-2</v>
      </c>
      <c r="S28" s="8">
        <f t="shared" si="6"/>
        <v>5.064672729545424E-2</v>
      </c>
      <c r="T28" s="8">
        <f t="shared" si="18"/>
        <v>-4.4200748026356276E-3</v>
      </c>
      <c r="U28" s="53">
        <f t="shared" si="19"/>
        <v>4.1691000000000003</v>
      </c>
      <c r="V28" s="53">
        <f t="shared" si="20"/>
        <v>3.7208291603232651</v>
      </c>
      <c r="W28" s="29">
        <f>'2.2 Harvest 75%'!D8</f>
        <v>194.5</v>
      </c>
      <c r="X28" s="35">
        <f t="shared" si="21"/>
        <v>2.3000000000000114</v>
      </c>
      <c r="Y28" s="68">
        <f>'2.2 Harvest 75%'!F8*k</f>
        <v>1.8732</v>
      </c>
      <c r="Z28" s="68">
        <f>'2.2 Harvest 75%'!G8*k</f>
        <v>1.4238</v>
      </c>
      <c r="AA28" s="68">
        <f>'2.2 Harvest 75%'!H8*k</f>
        <v>0.11760000000000001</v>
      </c>
      <c r="AB28" s="68">
        <f>'2.2 Harvest 75%'!I8/2</f>
        <v>0.125</v>
      </c>
      <c r="AC28" s="68">
        <f t="shared" si="7"/>
        <v>0.85979879999999997</v>
      </c>
      <c r="AD28" s="348">
        <f t="shared" si="8"/>
        <v>0.99997800000000003</v>
      </c>
      <c r="AE28" s="68">
        <f t="shared" si="9"/>
        <v>3.8213280000000002E-2</v>
      </c>
      <c r="AF28" s="33">
        <f t="shared" si="22"/>
        <v>0.85979879999999997</v>
      </c>
      <c r="AG28" s="33">
        <f t="shared" si="23"/>
        <v>11.517608714479724</v>
      </c>
      <c r="AH28" s="33">
        <f t="shared" si="24"/>
        <v>-0.72500000215422489</v>
      </c>
      <c r="AI28" s="33">
        <f t="shared" si="25"/>
        <v>0.99997800000000003</v>
      </c>
      <c r="AJ28" s="33">
        <f t="shared" si="26"/>
        <v>1.2089455839411296</v>
      </c>
      <c r="AK28" s="33">
        <f t="shared" si="27"/>
        <v>2.6846418717594744E-2</v>
      </c>
      <c r="AL28" s="33">
        <f t="shared" si="28"/>
        <v>3.8213280000000002E-2</v>
      </c>
      <c r="AM28" s="33">
        <f t="shared" si="10"/>
        <v>4.66815941718094E-2</v>
      </c>
      <c r="AN28" s="33">
        <f t="shared" si="29"/>
        <v>-1.2224248370271418E-3</v>
      </c>
      <c r="AO28" s="56">
        <f t="shared" si="11"/>
        <v>3.5395999999999996</v>
      </c>
      <c r="AP28" s="56">
        <f t="shared" si="30"/>
        <v>5.1402239917263541</v>
      </c>
      <c r="AQ28" s="10">
        <f t="shared" si="31"/>
        <v>2.7310886036772763</v>
      </c>
      <c r="AR28" s="10">
        <f t="shared" si="32"/>
        <v>3.772924409927144</v>
      </c>
      <c r="AS28" s="10">
        <f t="shared" si="33"/>
        <v>1.0418358062498676</v>
      </c>
      <c r="AT28" s="10">
        <f>SUM(AS$25:AS28)*5</f>
        <v>11.559893052050853</v>
      </c>
      <c r="AW28" s="1"/>
    </row>
    <row r="29" spans="1:51" x14ac:dyDescent="0.25">
      <c r="A29" s="4">
        <v>25</v>
      </c>
      <c r="B29" s="18">
        <f t="shared" si="0"/>
        <v>2048</v>
      </c>
      <c r="C29" s="39">
        <f>'2.1. Harvest 95%'!D9</f>
        <v>188.29</v>
      </c>
      <c r="D29" s="22">
        <f t="shared" si="12"/>
        <v>0.72999999999998977</v>
      </c>
      <c r="E29" s="72">
        <f>'2.1. Harvest 95%'!F9*k</f>
        <v>2.0705999999999998</v>
      </c>
      <c r="F29" s="72">
        <f>'2.1. Harvest 95%'!G9*k</f>
        <v>1.9047000000000001</v>
      </c>
      <c r="G29" s="72">
        <f>'2.1. Harvest 95%'!H9*k</f>
        <v>0.14699999999999999</v>
      </c>
      <c r="H29" s="72">
        <f>'2.1. Harvest 95%'!I9/2</f>
        <v>0.155</v>
      </c>
      <c r="I29" s="72">
        <f t="shared" si="1"/>
        <v>0.95040539999999996</v>
      </c>
      <c r="J29" s="72">
        <f t="shared" si="2"/>
        <v>1.2310829999999999</v>
      </c>
      <c r="K29" s="72">
        <f t="shared" si="3"/>
        <v>4.2240239999999998E-2</v>
      </c>
      <c r="L29" s="57">
        <f t="shared" si="13"/>
        <v>0.95040539999999996</v>
      </c>
      <c r="M29" s="8">
        <f t="shared" si="4"/>
        <v>11.381586110409053</v>
      </c>
      <c r="N29" s="8">
        <f t="shared" si="14"/>
        <v>-0.60069401231463004</v>
      </c>
      <c r="O29" s="22">
        <f t="shared" si="15"/>
        <v>1.2310829999999999</v>
      </c>
      <c r="P29" s="8">
        <f t="shared" si="5"/>
        <v>1.4895260071920808</v>
      </c>
      <c r="Q29" s="8">
        <f t="shared" si="16"/>
        <v>2.7551583705967886E-2</v>
      </c>
      <c r="R29" s="8">
        <f t="shared" si="17"/>
        <v>4.2240239999999998E-2</v>
      </c>
      <c r="S29" s="8">
        <f t="shared" si="6"/>
        <v>5.1193401078880374E-2</v>
      </c>
      <c r="T29" s="8">
        <f t="shared" si="18"/>
        <v>5.4667378342613399E-4</v>
      </c>
      <c r="U29" s="53">
        <f t="shared" si="19"/>
        <v>4.2773000000000003</v>
      </c>
      <c r="V29" s="53">
        <f t="shared" si="20"/>
        <v>4.4347042451747543</v>
      </c>
      <c r="W29" s="29">
        <f>'2.2 Harvest 75%'!D9</f>
        <v>196.9</v>
      </c>
      <c r="X29" s="35">
        <f t="shared" si="21"/>
        <v>2.4000000000000057</v>
      </c>
      <c r="Y29" s="68">
        <f>'2.2 Harvest 75%'!F9*k</f>
        <v>1.8437999999999999</v>
      </c>
      <c r="Z29" s="68">
        <f>'2.2 Harvest 75%'!G9*k</f>
        <v>1.5371999999999999</v>
      </c>
      <c r="AA29" s="68">
        <f>'2.2 Harvest 75%'!H9*k</f>
        <v>0.12179999999999999</v>
      </c>
      <c r="AB29" s="68">
        <f>'2.2 Harvest 75%'!I9/2</f>
        <v>0.11</v>
      </c>
      <c r="AC29" s="68">
        <f t="shared" si="7"/>
        <v>0.84630419999999995</v>
      </c>
      <c r="AD29" s="348">
        <f t="shared" si="8"/>
        <v>1.0358669999999999</v>
      </c>
      <c r="AE29" s="68">
        <f t="shared" si="9"/>
        <v>3.7613519999999998E-2</v>
      </c>
      <c r="AF29" s="33">
        <f t="shared" si="22"/>
        <v>0.84630419999999995</v>
      </c>
      <c r="AG29" s="33">
        <f t="shared" si="23"/>
        <v>10.872964954214673</v>
      </c>
      <c r="AH29" s="33">
        <f t="shared" si="24"/>
        <v>-0.64464376026505121</v>
      </c>
      <c r="AI29" s="33">
        <f t="shared" si="25"/>
        <v>1.0358669999999999</v>
      </c>
      <c r="AJ29" s="33">
        <f t="shared" si="26"/>
        <v>1.2495804051225756</v>
      </c>
      <c r="AK29" s="33">
        <f t="shared" si="27"/>
        <v>4.0634821181446013E-2</v>
      </c>
      <c r="AL29" s="33">
        <f t="shared" si="28"/>
        <v>3.7613519999999998E-2</v>
      </c>
      <c r="AM29" s="33">
        <f t="shared" si="10"/>
        <v>4.5865737948871207E-2</v>
      </c>
      <c r="AN29" s="33">
        <f t="shared" si="29"/>
        <v>-8.1585622293819243E-4</v>
      </c>
      <c r="AO29" s="56">
        <f t="shared" si="11"/>
        <v>3.6127999999999996</v>
      </c>
      <c r="AP29" s="56">
        <f t="shared" si="30"/>
        <v>5.4079752046934626</v>
      </c>
      <c r="AQ29" s="10">
        <f t="shared" si="31"/>
        <v>3.2550729159582694</v>
      </c>
      <c r="AR29" s="10">
        <f t="shared" si="32"/>
        <v>3.9694538002450015</v>
      </c>
      <c r="AS29" s="10">
        <f t="shared" si="33"/>
        <v>0.71438088428673208</v>
      </c>
      <c r="AT29" s="10">
        <f>SUM(AS$25:AS29)*5</f>
        <v>15.131797473484514</v>
      </c>
      <c r="AW29" s="1"/>
    </row>
    <row r="30" spans="1:51" x14ac:dyDescent="0.25">
      <c r="A30" s="4">
        <v>30</v>
      </c>
      <c r="B30" s="18">
        <f t="shared" si="0"/>
        <v>2053</v>
      </c>
      <c r="C30" s="39">
        <f>'2.1. Harvest 95%'!D10</f>
        <v>189.11</v>
      </c>
      <c r="D30" s="22">
        <f t="shared" si="12"/>
        <v>0.8200000000000216</v>
      </c>
      <c r="E30" s="72">
        <f>'2.1. Harvest 95%'!F10*k</f>
        <v>2.1902999999999997</v>
      </c>
      <c r="F30" s="72">
        <f>'2.1. Harvest 95%'!G10*k</f>
        <v>1.8878999999999999</v>
      </c>
      <c r="G30" s="72">
        <f>'2.1. Harvest 95%'!H10*k</f>
        <v>0.14909999999999998</v>
      </c>
      <c r="H30" s="72">
        <f>'2.1. Harvest 95%'!I10/2</f>
        <v>0.105</v>
      </c>
      <c r="I30" s="72">
        <f t="shared" si="1"/>
        <v>1.0053477</v>
      </c>
      <c r="J30" s="72">
        <f t="shared" si="2"/>
        <v>1.2540255</v>
      </c>
      <c r="K30" s="72">
        <f t="shared" si="3"/>
        <v>4.4682119999999999E-2</v>
      </c>
      <c r="L30" s="57">
        <f t="shared" si="13"/>
        <v>1.0053477</v>
      </c>
      <c r="M30" s="8">
        <f t="shared" si="4"/>
        <v>10.913593899619944</v>
      </c>
      <c r="N30" s="8">
        <f t="shared" si="14"/>
        <v>-0.46799221078910946</v>
      </c>
      <c r="O30" s="22">
        <f t="shared" si="15"/>
        <v>1.2540255</v>
      </c>
      <c r="P30" s="8">
        <f t="shared" si="5"/>
        <v>1.5173389851098107</v>
      </c>
      <c r="Q30" s="8">
        <f t="shared" si="16"/>
        <v>2.7812977917729853E-2</v>
      </c>
      <c r="R30" s="8">
        <f t="shared" si="17"/>
        <v>4.4682119999999999E-2</v>
      </c>
      <c r="S30" s="8">
        <f t="shared" si="6"/>
        <v>5.3731920263719757E-2</v>
      </c>
      <c r="T30" s="8">
        <f t="shared" si="18"/>
        <v>2.5385191848393829E-3</v>
      </c>
      <c r="U30" s="53">
        <f t="shared" si="19"/>
        <v>4.3323</v>
      </c>
      <c r="V30" s="53">
        <f t="shared" si="20"/>
        <v>4.7146592863134815</v>
      </c>
      <c r="W30" s="29">
        <f>'2.2 Harvest 75%'!D10</f>
        <v>199.47</v>
      </c>
      <c r="X30" s="35">
        <f t="shared" si="21"/>
        <v>2.5699999999999932</v>
      </c>
      <c r="Y30" s="68">
        <f>'2.2 Harvest 75%'!F10*k</f>
        <v>2.0390999999999999</v>
      </c>
      <c r="Z30" s="68">
        <f>'2.2 Harvest 75%'!G10*k</f>
        <v>1.4279999999999999</v>
      </c>
      <c r="AA30" s="68">
        <f>'2.2 Harvest 75%'!H10*k</f>
        <v>0.12179999999999999</v>
      </c>
      <c r="AB30" s="68">
        <f>'2.2 Harvest 75%'!I10/2</f>
        <v>0.12</v>
      </c>
      <c r="AC30" s="68">
        <f t="shared" si="7"/>
        <v>0.93594690000000003</v>
      </c>
      <c r="AD30" s="348">
        <f t="shared" si="8"/>
        <v>1.0422194999999999</v>
      </c>
      <c r="AE30" s="68">
        <f t="shared" si="9"/>
        <v>4.1597639999999998E-2</v>
      </c>
      <c r="AF30" s="33">
        <f t="shared" si="22"/>
        <v>0.93594690000000003</v>
      </c>
      <c r="AG30" s="33">
        <f t="shared" si="23"/>
        <v>10.4014126655906</v>
      </c>
      <c r="AH30" s="33">
        <f t="shared" si="24"/>
        <v>-0.47155228862407306</v>
      </c>
      <c r="AI30" s="33">
        <f t="shared" si="25"/>
        <v>1.0422194999999999</v>
      </c>
      <c r="AJ30" s="33">
        <f t="shared" si="26"/>
        <v>1.2631161945250016</v>
      </c>
      <c r="AK30" s="33">
        <f t="shared" si="27"/>
        <v>1.3535789402425946E-2</v>
      </c>
      <c r="AL30" s="33">
        <f t="shared" si="28"/>
        <v>4.1597639999999998E-2</v>
      </c>
      <c r="AM30" s="33">
        <f t="shared" si="10"/>
        <v>4.9705633581943E-2</v>
      </c>
      <c r="AN30" s="33">
        <f t="shared" si="29"/>
        <v>3.8398956330717923E-3</v>
      </c>
      <c r="AO30" s="56">
        <f t="shared" si="11"/>
        <v>3.7088999999999999</v>
      </c>
      <c r="AP30" s="56">
        <f t="shared" si="30"/>
        <v>5.824723396411418</v>
      </c>
      <c r="AQ30" s="10">
        <f t="shared" si="31"/>
        <v>3.4605599161540952</v>
      </c>
      <c r="AR30" s="10">
        <f t="shared" si="32"/>
        <v>4.2753469729659805</v>
      </c>
      <c r="AS30" s="10">
        <f t="shared" si="33"/>
        <v>0.81478705681188535</v>
      </c>
      <c r="AT30" s="10">
        <f>SUM(AS$25:AS30)*5</f>
        <v>19.205732757543942</v>
      </c>
      <c r="AW30" s="1"/>
    </row>
    <row r="31" spans="1:51" x14ac:dyDescent="0.25">
      <c r="A31" s="4">
        <v>35</v>
      </c>
      <c r="B31" s="18">
        <f t="shared" si="0"/>
        <v>2058</v>
      </c>
      <c r="C31" s="39">
        <f>'2.1. Harvest 95%'!D11</f>
        <v>189.96</v>
      </c>
      <c r="D31" s="22">
        <f t="shared" si="12"/>
        <v>0.84999999999999432</v>
      </c>
      <c r="E31" s="72">
        <f>'2.1. Harvest 95%'!F11*k</f>
        <v>2.0748000000000002</v>
      </c>
      <c r="F31" s="72">
        <f>'2.1. Harvest 95%'!G11*k</f>
        <v>2.0055000000000001</v>
      </c>
      <c r="G31" s="72">
        <f>'2.1. Harvest 95%'!H11*k</f>
        <v>0.15329999999999999</v>
      </c>
      <c r="H31" s="72">
        <f>'2.1. Harvest 95%'!I11/2</f>
        <v>0.14499999999999999</v>
      </c>
      <c r="I31" s="72">
        <f t="shared" si="1"/>
        <v>0.9523332000000001</v>
      </c>
      <c r="J31" s="72">
        <f t="shared" si="2"/>
        <v>1.270416</v>
      </c>
      <c r="K31" s="72">
        <f t="shared" si="3"/>
        <v>4.232592000000001E-2</v>
      </c>
      <c r="L31" s="57">
        <f t="shared" si="13"/>
        <v>0.9523332000000001</v>
      </c>
      <c r="M31" s="8">
        <f t="shared" si="4"/>
        <v>10.453168516899286</v>
      </c>
      <c r="N31" s="8">
        <f t="shared" si="14"/>
        <v>-0.46042538272065769</v>
      </c>
      <c r="O31" s="22">
        <f t="shared" si="15"/>
        <v>1.270416</v>
      </c>
      <c r="P31" s="8">
        <f t="shared" si="5"/>
        <v>1.5386461714324653</v>
      </c>
      <c r="Q31" s="8">
        <f t="shared" si="16"/>
        <v>2.1307186322654603E-2</v>
      </c>
      <c r="R31" s="8">
        <f t="shared" si="17"/>
        <v>4.232592000000001E-2</v>
      </c>
      <c r="S31" s="8">
        <f t="shared" si="6"/>
        <v>5.1824471296162786E-2</v>
      </c>
      <c r="T31" s="8">
        <f t="shared" si="18"/>
        <v>-1.9074489675569711E-3</v>
      </c>
      <c r="U31" s="53">
        <f t="shared" si="19"/>
        <v>4.3785999999999996</v>
      </c>
      <c r="V31" s="53">
        <f t="shared" si="20"/>
        <v>4.787574354634434</v>
      </c>
      <c r="W31" s="29">
        <f>'2.2 Harvest 75%'!D11</f>
        <v>202.19</v>
      </c>
      <c r="X31" s="35">
        <f t="shared" si="21"/>
        <v>2.7199999999999989</v>
      </c>
      <c r="Y31" s="68">
        <f>'2.2 Harvest 75%'!F11*k</f>
        <v>1.9551000000000001</v>
      </c>
      <c r="Z31" s="68">
        <f>'2.2 Harvest 75%'!G11*k</f>
        <v>1.5666</v>
      </c>
      <c r="AA31" s="68">
        <f>'2.2 Harvest 75%'!H11*k</f>
        <v>0.126</v>
      </c>
      <c r="AB31" s="68">
        <f>'2.2 Harvest 75%'!I11/2</f>
        <v>0.14499999999999999</v>
      </c>
      <c r="AC31" s="68">
        <f t="shared" si="7"/>
        <v>0.8973909000000001</v>
      </c>
      <c r="AD31" s="348">
        <f t="shared" si="8"/>
        <v>1.0743075000000002</v>
      </c>
      <c r="AE31" s="68">
        <f t="shared" si="9"/>
        <v>3.9884040000000003E-2</v>
      </c>
      <c r="AF31" s="33">
        <f t="shared" si="22"/>
        <v>0.8973909000000001</v>
      </c>
      <c r="AG31" s="33">
        <f t="shared" si="23"/>
        <v>9.9523465551053363</v>
      </c>
      <c r="AH31" s="33">
        <f t="shared" si="24"/>
        <v>-0.44906611048526379</v>
      </c>
      <c r="AI31" s="33">
        <f t="shared" si="25"/>
        <v>1.0743075000000002</v>
      </c>
      <c r="AJ31" s="33">
        <f t="shared" si="26"/>
        <v>1.2975970066437938</v>
      </c>
      <c r="AK31" s="33">
        <f t="shared" si="27"/>
        <v>3.4480812118792281E-2</v>
      </c>
      <c r="AL31" s="33">
        <f t="shared" si="28"/>
        <v>3.9884040000000003E-2</v>
      </c>
      <c r="AM31" s="33">
        <f t="shared" si="10"/>
        <v>4.8670837642241421E-2</v>
      </c>
      <c r="AN31" s="33">
        <f t="shared" si="29"/>
        <v>-1.0347959397015785E-3</v>
      </c>
      <c r="AO31" s="56">
        <f t="shared" si="11"/>
        <v>3.7927</v>
      </c>
      <c r="AP31" s="56">
        <f t="shared" si="30"/>
        <v>6.0970799056938256</v>
      </c>
      <c r="AQ31" s="10">
        <f t="shared" si="31"/>
        <v>3.5140795763016746</v>
      </c>
      <c r="AR31" s="10">
        <f t="shared" si="32"/>
        <v>4.4752566507792677</v>
      </c>
      <c r="AS31" s="10">
        <f t="shared" si="33"/>
        <v>0.96117707447759315</v>
      </c>
      <c r="AT31" s="10">
        <f>SUM(AS$25:AS31)*5</f>
        <v>24.011618129931907</v>
      </c>
    </row>
    <row r="32" spans="1:51" x14ac:dyDescent="0.25">
      <c r="A32" s="4">
        <v>40</v>
      </c>
      <c r="B32" s="18">
        <f t="shared" si="0"/>
        <v>2063</v>
      </c>
      <c r="C32" s="39">
        <f>'2.1. Harvest 95%'!D12</f>
        <v>190.86</v>
      </c>
      <c r="D32" s="22">
        <f t="shared" si="12"/>
        <v>0.90000000000000568</v>
      </c>
      <c r="E32" s="72">
        <f>'2.1. Harvest 95%'!F12*k</f>
        <v>2.2008000000000001</v>
      </c>
      <c r="F32" s="72">
        <f>'2.1. Harvest 95%'!G12*k</f>
        <v>1.9634999999999998</v>
      </c>
      <c r="G32" s="72">
        <f>'2.1. Harvest 95%'!H12*k</f>
        <v>0.15329999999999999</v>
      </c>
      <c r="H32" s="72">
        <f>'2.1. Harvest 95%'!I12/2</f>
        <v>0.15</v>
      </c>
      <c r="I32" s="72">
        <f t="shared" si="1"/>
        <v>1.0101672000000002</v>
      </c>
      <c r="J32" s="72">
        <f t="shared" si="2"/>
        <v>1.285326</v>
      </c>
      <c r="K32" s="72">
        <f t="shared" si="3"/>
        <v>4.4896320000000003E-2</v>
      </c>
      <c r="L32" s="57">
        <f t="shared" si="13"/>
        <v>1.0101672000000002</v>
      </c>
      <c r="M32" s="8">
        <f t="shared" si="4"/>
        <v>10.110178940615983</v>
      </c>
      <c r="N32" s="8">
        <f t="shared" si="14"/>
        <v>-0.34298957628330307</v>
      </c>
      <c r="O32" s="22">
        <f t="shared" si="15"/>
        <v>1.285326</v>
      </c>
      <c r="P32" s="8">
        <f t="shared" si="5"/>
        <v>1.5573227854166538</v>
      </c>
      <c r="Q32" s="8">
        <f t="shared" si="16"/>
        <v>1.8676613984188517E-2</v>
      </c>
      <c r="R32" s="8">
        <f t="shared" si="17"/>
        <v>4.4896320000000003E-2</v>
      </c>
      <c r="S32" s="8">
        <f t="shared" si="6"/>
        <v>5.4057678771231077E-2</v>
      </c>
      <c r="T32" s="8">
        <f t="shared" si="18"/>
        <v>2.2332074750682912E-3</v>
      </c>
      <c r="U32" s="53">
        <f t="shared" si="19"/>
        <v>4.4676</v>
      </c>
      <c r="V32" s="53">
        <f t="shared" si="20"/>
        <v>5.0455202451759593</v>
      </c>
      <c r="W32" s="29">
        <f>'2.2 Harvest 75%'!D12</f>
        <v>204.82</v>
      </c>
      <c r="X32" s="35">
        <f t="shared" si="21"/>
        <v>2.6299999999999955</v>
      </c>
      <c r="Y32" s="68">
        <f>'2.2 Harvest 75%'!F12*k</f>
        <v>1.8291000000000002</v>
      </c>
      <c r="Z32" s="68">
        <f>'2.2 Harvest 75%'!G12*k</f>
        <v>1.6379999999999999</v>
      </c>
      <c r="AA32" s="68">
        <f>'2.2 Harvest 75%'!H12*k</f>
        <v>0.12809999999999999</v>
      </c>
      <c r="AB32" s="68">
        <f>'2.2 Harvest 75%'!I12/2</f>
        <v>0.125</v>
      </c>
      <c r="AC32" s="68">
        <f t="shared" si="7"/>
        <v>0.83955690000000016</v>
      </c>
      <c r="AD32" s="348">
        <f t="shared" si="8"/>
        <v>1.0705695</v>
      </c>
      <c r="AE32" s="68">
        <f t="shared" si="9"/>
        <v>3.7313640000000009E-2</v>
      </c>
      <c r="AF32" s="33">
        <f t="shared" si="22"/>
        <v>0.83955690000000016</v>
      </c>
      <c r="AG32" s="33">
        <f t="shared" si="23"/>
        <v>9.5035777996651909</v>
      </c>
      <c r="AH32" s="33">
        <f t="shared" si="24"/>
        <v>-0.44876875544014538</v>
      </c>
      <c r="AI32" s="33">
        <f t="shared" si="25"/>
        <v>1.0705695</v>
      </c>
      <c r="AJ32" s="33">
        <f t="shared" si="26"/>
        <v>1.2999544106612979</v>
      </c>
      <c r="AK32" s="33">
        <f t="shared" si="27"/>
        <v>2.3574040175040611E-3</v>
      </c>
      <c r="AL32" s="33">
        <f t="shared" si="28"/>
        <v>3.7313640000000009E-2</v>
      </c>
      <c r="AM32" s="33">
        <f t="shared" si="10"/>
        <v>4.5917509835714604E-2</v>
      </c>
      <c r="AN32" s="33">
        <f t="shared" si="29"/>
        <v>-2.7533278065268174E-3</v>
      </c>
      <c r="AO32" s="56">
        <f t="shared" si="11"/>
        <v>3.7202000000000002</v>
      </c>
      <c r="AP32" s="56">
        <f t="shared" si="30"/>
        <v>5.901035320770827</v>
      </c>
      <c r="AQ32" s="10">
        <f t="shared" si="31"/>
        <v>3.7034118599591546</v>
      </c>
      <c r="AR32" s="10">
        <f t="shared" si="32"/>
        <v>4.3313599254457866</v>
      </c>
      <c r="AS32" s="10">
        <f t="shared" si="33"/>
        <v>0.62794806548663207</v>
      </c>
      <c r="AT32" s="10">
        <f>SUM(AS$25:AS32)*5</f>
        <v>27.151358457365067</v>
      </c>
    </row>
    <row r="33" spans="1:50" x14ac:dyDescent="0.25">
      <c r="A33" s="4">
        <v>45</v>
      </c>
      <c r="B33" s="18">
        <f t="shared" si="0"/>
        <v>2068</v>
      </c>
      <c r="C33" s="39">
        <f>'2.1. Harvest 95%'!D13</f>
        <v>191.75</v>
      </c>
      <c r="D33" s="22">
        <f t="shared" si="12"/>
        <v>0.88999999999998636</v>
      </c>
      <c r="E33" s="72">
        <f>'2.1. Harvest 95%'!F13*k</f>
        <v>2.1630000000000003</v>
      </c>
      <c r="F33" s="72">
        <f>'2.1. Harvest 95%'!G13*k</f>
        <v>2.0684999999999998</v>
      </c>
      <c r="G33" s="72">
        <f>'2.1. Harvest 95%'!H13*k</f>
        <v>0.1575</v>
      </c>
      <c r="H33" s="72">
        <f>'2.1. Harvest 95%'!I13/2</f>
        <v>0.19</v>
      </c>
      <c r="I33" s="72">
        <f t="shared" si="1"/>
        <v>0.99281700000000017</v>
      </c>
      <c r="J33" s="72">
        <f t="shared" si="2"/>
        <v>1.3159649999999998</v>
      </c>
      <c r="K33" s="72">
        <f t="shared" si="3"/>
        <v>4.412520000000001E-2</v>
      </c>
      <c r="L33" s="57">
        <f t="shared" si="13"/>
        <v>0.99281700000000017</v>
      </c>
      <c r="M33" s="8">
        <f t="shared" si="4"/>
        <v>9.7942389717778564</v>
      </c>
      <c r="N33" s="8">
        <f t="shared" si="14"/>
        <v>-0.31593996883812636</v>
      </c>
      <c r="O33" s="22">
        <f t="shared" si="15"/>
        <v>1.3159649999999998</v>
      </c>
      <c r="P33" s="8">
        <f t="shared" si="5"/>
        <v>1.5912633755161094</v>
      </c>
      <c r="Q33" s="8">
        <f t="shared" si="16"/>
        <v>3.3940590099455603E-2</v>
      </c>
      <c r="R33" s="8">
        <f t="shared" si="17"/>
        <v>4.412520000000001E-2</v>
      </c>
      <c r="S33" s="8">
        <f t="shared" si="6"/>
        <v>5.3681337808585403E-2</v>
      </c>
      <c r="T33" s="8">
        <f t="shared" si="18"/>
        <v>-3.7634096264567429E-4</v>
      </c>
      <c r="U33" s="53">
        <f t="shared" si="19"/>
        <v>4.5790000000000006</v>
      </c>
      <c r="V33" s="53">
        <f t="shared" si="20"/>
        <v>5.1866242802986706</v>
      </c>
      <c r="W33" s="29">
        <f>'2.2 Harvest 75%'!D13</f>
        <v>207.44</v>
      </c>
      <c r="X33" s="35">
        <f t="shared" si="21"/>
        <v>2.6200000000000045</v>
      </c>
      <c r="Y33" s="68">
        <f>'2.2 Harvest 75%'!F13*k</f>
        <v>1.8123</v>
      </c>
      <c r="Z33" s="68">
        <f>'2.2 Harvest 75%'!G13*k</f>
        <v>1.6737</v>
      </c>
      <c r="AA33" s="68">
        <f>'2.2 Harvest 75%'!H13*k</f>
        <v>0.13019999999999998</v>
      </c>
      <c r="AB33" s="68">
        <f>'2.2 Harvest 75%'!I13/2</f>
        <v>0.14499999999999999</v>
      </c>
      <c r="AC33" s="68">
        <f t="shared" si="7"/>
        <v>0.83184570000000002</v>
      </c>
      <c r="AD33" s="348">
        <f t="shared" si="8"/>
        <v>1.0800194999999999</v>
      </c>
      <c r="AE33" s="68">
        <f t="shared" si="9"/>
        <v>3.6970920000000004E-2</v>
      </c>
      <c r="AF33" s="33">
        <f t="shared" si="22"/>
        <v>0.83184570000000002</v>
      </c>
      <c r="AG33" s="33">
        <f t="shared" si="23"/>
        <v>9.1051907068270719</v>
      </c>
      <c r="AH33" s="33">
        <f t="shared" si="24"/>
        <v>-0.39838709283811902</v>
      </c>
      <c r="AI33" s="33">
        <f t="shared" si="25"/>
        <v>1.0800194999999999</v>
      </c>
      <c r="AJ33" s="33">
        <f t="shared" si="26"/>
        <v>1.3098211447529913</v>
      </c>
      <c r="AK33" s="33">
        <f t="shared" si="27"/>
        <v>9.8667340916933632E-3</v>
      </c>
      <c r="AL33" s="33">
        <f t="shared" si="28"/>
        <v>3.6970920000000004E-2</v>
      </c>
      <c r="AM33" s="33">
        <f t="shared" si="10"/>
        <v>4.5088065645008453E-2</v>
      </c>
      <c r="AN33" s="33">
        <f t="shared" si="29"/>
        <v>-8.2944419070615089E-4</v>
      </c>
      <c r="AO33" s="56">
        <f t="shared" si="11"/>
        <v>3.7611999999999997</v>
      </c>
      <c r="AP33" s="56">
        <f t="shared" si="30"/>
        <v>5.991850197062873</v>
      </c>
      <c r="AQ33" s="10">
        <f t="shared" si="31"/>
        <v>3.8069822217392244</v>
      </c>
      <c r="AR33" s="10">
        <f t="shared" si="32"/>
        <v>4.3980180446441484</v>
      </c>
      <c r="AS33" s="10">
        <f t="shared" si="33"/>
        <v>0.59103582290492396</v>
      </c>
      <c r="AT33" s="10">
        <f>SUM(AS$25:AS33)*5</f>
        <v>30.106537571889689</v>
      </c>
    </row>
    <row r="34" spans="1:50" x14ac:dyDescent="0.25">
      <c r="A34" s="4">
        <v>50</v>
      </c>
      <c r="B34" s="18">
        <f t="shared" si="0"/>
        <v>2073</v>
      </c>
      <c r="C34" s="39">
        <f>'2.1. Harvest 95%'!D14</f>
        <v>192.59</v>
      </c>
      <c r="D34" s="22">
        <f t="shared" si="12"/>
        <v>0.84000000000000341</v>
      </c>
      <c r="E34" s="72">
        <f>'2.1. Harvest 95%'!F14*k</f>
        <v>2.0726999999999998</v>
      </c>
      <c r="F34" s="72">
        <f>'2.1. Harvest 95%'!G14*k</f>
        <v>2.2176</v>
      </c>
      <c r="G34" s="72">
        <f>'2.1. Harvest 95%'!H14*k</f>
        <v>0.1638</v>
      </c>
      <c r="H34" s="72">
        <f>'2.1. Harvest 95%'!I14/2</f>
        <v>0.155</v>
      </c>
      <c r="I34" s="72">
        <f t="shared" si="1"/>
        <v>0.95136929999999997</v>
      </c>
      <c r="J34" s="72">
        <f t="shared" si="2"/>
        <v>1.3504995</v>
      </c>
      <c r="K34" s="72">
        <f t="shared" si="3"/>
        <v>4.2283080000000001E-2</v>
      </c>
      <c r="L34" s="57">
        <f t="shared" si="13"/>
        <v>0.95136929999999997</v>
      </c>
      <c r="M34" s="8">
        <f t="shared" si="4"/>
        <v>9.4777495539380645</v>
      </c>
      <c r="N34" s="8">
        <f t="shared" si="14"/>
        <v>-0.3164894178397919</v>
      </c>
      <c r="O34" s="22">
        <f t="shared" si="15"/>
        <v>1.3504995</v>
      </c>
      <c r="P34" s="8">
        <f t="shared" si="5"/>
        <v>1.631797780870309</v>
      </c>
      <c r="Q34" s="8">
        <f t="shared" si="16"/>
        <v>4.053440535419961E-2</v>
      </c>
      <c r="R34" s="8">
        <f t="shared" si="17"/>
        <v>4.2283080000000001E-2</v>
      </c>
      <c r="S34" s="8">
        <f t="shared" si="6"/>
        <v>5.177268949690414E-2</v>
      </c>
      <c r="T34" s="8">
        <f t="shared" si="18"/>
        <v>-1.908648311681263E-3</v>
      </c>
      <c r="U34" s="53">
        <f t="shared" si="19"/>
        <v>4.6091000000000006</v>
      </c>
      <c r="V34" s="53">
        <f t="shared" si="20"/>
        <v>5.1712363392027312</v>
      </c>
      <c r="W34" s="29">
        <f>'2.2 Harvest 75%'!D14</f>
        <v>209.96</v>
      </c>
      <c r="X34" s="35">
        <f t="shared" si="21"/>
        <v>2.5200000000000102</v>
      </c>
      <c r="Y34" s="68">
        <f>'2.2 Harvest 75%'!F14*k</f>
        <v>1.8480000000000001</v>
      </c>
      <c r="Z34" s="68">
        <f>'2.2 Harvest 75%'!G14*k</f>
        <v>1.6022999999999998</v>
      </c>
      <c r="AA34" s="68">
        <f>'2.2 Harvest 75%'!H14*k</f>
        <v>0.126</v>
      </c>
      <c r="AB34" s="68">
        <f>'2.2 Harvest 75%'!I14/2</f>
        <v>0.17499999999999999</v>
      </c>
      <c r="AC34" s="68">
        <f t="shared" si="7"/>
        <v>0.8482320000000001</v>
      </c>
      <c r="AD34" s="348">
        <f t="shared" si="8"/>
        <v>1.061634</v>
      </c>
      <c r="AE34" s="68">
        <f t="shared" si="9"/>
        <v>3.7699200000000002E-2</v>
      </c>
      <c r="AF34" s="33">
        <f t="shared" si="22"/>
        <v>0.8482320000000001</v>
      </c>
      <c r="AG34" s="33">
        <f t="shared" si="23"/>
        <v>8.7747608987469423</v>
      </c>
      <c r="AH34" s="33">
        <f t="shared" si="24"/>
        <v>-0.33042980808012956</v>
      </c>
      <c r="AI34" s="33">
        <f t="shared" si="25"/>
        <v>1.061634</v>
      </c>
      <c r="AJ34" s="33">
        <f t="shared" si="26"/>
        <v>1.2931798533990917</v>
      </c>
      <c r="AK34" s="33">
        <f t="shared" si="27"/>
        <v>-1.6641291353899579E-2</v>
      </c>
      <c r="AL34" s="33">
        <f t="shared" si="28"/>
        <v>3.7699200000000002E-2</v>
      </c>
      <c r="AM34" s="33">
        <f t="shared" si="10"/>
        <v>4.5669719242042425E-2</v>
      </c>
      <c r="AN34" s="33">
        <f t="shared" si="29"/>
        <v>5.8165359703397229E-4</v>
      </c>
      <c r="AO34" s="56">
        <f t="shared" si="11"/>
        <v>3.7512999999999996</v>
      </c>
      <c r="AP34" s="56">
        <f t="shared" si="30"/>
        <v>5.9248105541630141</v>
      </c>
      <c r="AQ34" s="10">
        <f t="shared" si="31"/>
        <v>3.7956874729748042</v>
      </c>
      <c r="AR34" s="10">
        <f t="shared" si="32"/>
        <v>4.3488109467556519</v>
      </c>
      <c r="AS34" s="10">
        <f t="shared" si="33"/>
        <v>0.5531234737808477</v>
      </c>
      <c r="AT34" s="10">
        <f>SUM(AS$25:AS34)*5</f>
        <v>32.872154940793926</v>
      </c>
    </row>
    <row r="35" spans="1:50" x14ac:dyDescent="0.25">
      <c r="A35" s="4">
        <v>55</v>
      </c>
      <c r="B35" s="18">
        <f t="shared" si="0"/>
        <v>2078</v>
      </c>
      <c r="C35" s="39">
        <f>'2.1. Harvest 95%'!D15</f>
        <v>193.45</v>
      </c>
      <c r="D35" s="22">
        <f t="shared" si="12"/>
        <v>0.85999999999998522</v>
      </c>
      <c r="E35" s="72">
        <f>'2.1. Harvest 95%'!F15*k</f>
        <v>2.1126</v>
      </c>
      <c r="F35" s="72">
        <f>'2.1. Harvest 95%'!G15*k</f>
        <v>2.2637999999999998</v>
      </c>
      <c r="G35" s="72">
        <f>'2.1. Harvest 95%'!H15*k</f>
        <v>0.16800000000000001</v>
      </c>
      <c r="H35" s="72">
        <f>'2.1. Harvest 95%'!I15/2</f>
        <v>0.16</v>
      </c>
      <c r="I35" s="72">
        <f t="shared" si="1"/>
        <v>0.96968340000000008</v>
      </c>
      <c r="J35" s="72">
        <f t="shared" si="2"/>
        <v>1.377831</v>
      </c>
      <c r="K35" s="72">
        <f t="shared" si="3"/>
        <v>4.3097040000000003E-2</v>
      </c>
      <c r="L35" s="57">
        <f t="shared" si="13"/>
        <v>0.96968340000000008</v>
      </c>
      <c r="M35" s="8">
        <f t="shared" si="4"/>
        <v>9.2205436129603697</v>
      </c>
      <c r="N35" s="8">
        <f t="shared" si="14"/>
        <v>-0.25720594097769478</v>
      </c>
      <c r="O35" s="22">
        <f t="shared" si="15"/>
        <v>1.377831</v>
      </c>
      <c r="P35" s="8">
        <f t="shared" si="5"/>
        <v>1.6662948190946389</v>
      </c>
      <c r="Q35" s="8">
        <f t="shared" si="16"/>
        <v>3.4497038224329923E-2</v>
      </c>
      <c r="R35" s="8">
        <f t="shared" si="17"/>
        <v>4.3097040000000003E-2</v>
      </c>
      <c r="S35" s="8">
        <f t="shared" si="6"/>
        <v>5.2249244955881617E-2</v>
      </c>
      <c r="T35" s="8">
        <f t="shared" si="18"/>
        <v>4.7655545897747759E-4</v>
      </c>
      <c r="U35" s="53">
        <f t="shared" si="19"/>
        <v>4.7044000000000006</v>
      </c>
      <c r="V35" s="53">
        <f t="shared" si="20"/>
        <v>5.3421676527055979</v>
      </c>
      <c r="W35" s="29">
        <f>'2.2 Harvest 75%'!D15</f>
        <v>212.44</v>
      </c>
      <c r="X35" s="35">
        <f t="shared" si="21"/>
        <v>2.4799999999999898</v>
      </c>
      <c r="Y35" s="68">
        <f>'2.2 Harvest 75%'!F15*k</f>
        <v>1.9782</v>
      </c>
      <c r="Z35" s="68">
        <f>'2.2 Harvest 75%'!G15*k</f>
        <v>1.5287999999999999</v>
      </c>
      <c r="AA35" s="68">
        <f>'2.2 Harvest 75%'!H15*k</f>
        <v>0.126</v>
      </c>
      <c r="AB35" s="68">
        <f>'2.2 Harvest 75%'!I15/2</f>
        <v>0.115</v>
      </c>
      <c r="AC35" s="68">
        <f t="shared" si="7"/>
        <v>0.90799380000000007</v>
      </c>
      <c r="AD35" s="348">
        <f t="shared" si="8"/>
        <v>1.0656030000000001</v>
      </c>
      <c r="AE35" s="68">
        <f t="shared" si="9"/>
        <v>4.035528E-2</v>
      </c>
      <c r="AF35" s="33">
        <f t="shared" si="22"/>
        <v>0.90799380000000007</v>
      </c>
      <c r="AG35" s="33">
        <f t="shared" si="23"/>
        <v>8.5468668431929551</v>
      </c>
      <c r="AH35" s="33">
        <f t="shared" si="24"/>
        <v>-0.22789405555398723</v>
      </c>
      <c r="AI35" s="33">
        <f t="shared" si="25"/>
        <v>1.0656030000000001</v>
      </c>
      <c r="AJ35" s="33">
        <f t="shared" si="26"/>
        <v>1.2942070609080809</v>
      </c>
      <c r="AK35" s="33">
        <f t="shared" si="27"/>
        <v>1.0272075089892141E-3</v>
      </c>
      <c r="AL35" s="33">
        <f t="shared" si="28"/>
        <v>4.035528E-2</v>
      </c>
      <c r="AM35" s="33">
        <f t="shared" si="10"/>
        <v>4.8428622042733488E-2</v>
      </c>
      <c r="AN35" s="33">
        <f t="shared" si="29"/>
        <v>2.7589028006910626E-3</v>
      </c>
      <c r="AO35" s="56">
        <f t="shared" si="11"/>
        <v>3.7479999999999998</v>
      </c>
      <c r="AP35" s="56">
        <f t="shared" si="30"/>
        <v>6.0038920547556822</v>
      </c>
      <c r="AQ35" s="10">
        <f t="shared" si="31"/>
        <v>3.9211510570859089</v>
      </c>
      <c r="AR35" s="10">
        <f t="shared" si="32"/>
        <v>4.4068567681906705</v>
      </c>
      <c r="AS35" s="10">
        <f t="shared" si="33"/>
        <v>0.48570571110476157</v>
      </c>
      <c r="AT35" s="10">
        <f>SUM(AS$25:AS35)*5</f>
        <v>35.300683496317731</v>
      </c>
    </row>
    <row r="36" spans="1:50" x14ac:dyDescent="0.25">
      <c r="A36" s="4">
        <v>60</v>
      </c>
      <c r="B36" s="18">
        <f t="shared" si="0"/>
        <v>2083</v>
      </c>
      <c r="C36" s="39">
        <f>'2.1. Harvest 95%'!D16</f>
        <v>194.16</v>
      </c>
      <c r="D36" s="22">
        <f t="shared" si="12"/>
        <v>0.71000000000000796</v>
      </c>
      <c r="E36" s="72">
        <f>'2.1. Harvest 95%'!F16*k</f>
        <v>2.0223</v>
      </c>
      <c r="F36" s="72">
        <f>'2.1. Harvest 95%'!G16*k</f>
        <v>2.3771999999999998</v>
      </c>
      <c r="G36" s="72">
        <f>'2.1. Harvest 95%'!H16*k</f>
        <v>0.1701</v>
      </c>
      <c r="H36" s="72">
        <f>'2.1. Harvest 95%'!I16/2</f>
        <v>0.24</v>
      </c>
      <c r="I36" s="72">
        <f t="shared" si="1"/>
        <v>0.9282357</v>
      </c>
      <c r="J36" s="72">
        <f t="shared" si="2"/>
        <v>1.3987995</v>
      </c>
      <c r="K36" s="72">
        <f t="shared" si="3"/>
        <v>4.125492E-2</v>
      </c>
      <c r="L36" s="57">
        <f t="shared" si="13"/>
        <v>0.9282357</v>
      </c>
      <c r="M36" s="8">
        <f t="shared" si="4"/>
        <v>8.9551851361591304</v>
      </c>
      <c r="N36" s="8">
        <f t="shared" si="14"/>
        <v>-0.26535847680123936</v>
      </c>
      <c r="O36" s="22">
        <f t="shared" si="15"/>
        <v>1.3987995</v>
      </c>
      <c r="P36" s="8">
        <f t="shared" si="5"/>
        <v>1.6933615915094578</v>
      </c>
      <c r="Q36" s="8">
        <f t="shared" si="16"/>
        <v>2.7066772414818807E-2</v>
      </c>
      <c r="R36" s="8">
        <f t="shared" si="17"/>
        <v>4.125492E-2</v>
      </c>
      <c r="S36" s="8">
        <f t="shared" si="6"/>
        <v>5.0491368855045224E-2</v>
      </c>
      <c r="T36" s="8">
        <f t="shared" si="18"/>
        <v>-1.7578761008363933E-3</v>
      </c>
      <c r="U36" s="53">
        <f t="shared" si="19"/>
        <v>4.8095999999999997</v>
      </c>
      <c r="V36" s="53">
        <f t="shared" si="20"/>
        <v>5.2795504195127503</v>
      </c>
      <c r="W36" s="29">
        <f>'2.2 Harvest 75%'!D16</f>
        <v>214.79</v>
      </c>
      <c r="X36" s="35">
        <f t="shared" si="21"/>
        <v>2.3499999999999943</v>
      </c>
      <c r="Y36" s="68">
        <f>'2.2 Harvest 75%'!F16*k</f>
        <v>1.9991999999999999</v>
      </c>
      <c r="Z36" s="68">
        <f>'2.2 Harvest 75%'!G16*k</f>
        <v>1.4006999999999998</v>
      </c>
      <c r="AA36" s="68">
        <f>'2.2 Harvest 75%'!H16*k</f>
        <v>0.11969999999999999</v>
      </c>
      <c r="AB36" s="68">
        <f>'2.2 Harvest 75%'!I16/2</f>
        <v>0.125</v>
      </c>
      <c r="AC36" s="68">
        <f t="shared" si="7"/>
        <v>0.91763280000000003</v>
      </c>
      <c r="AD36" s="348">
        <f t="shared" si="8"/>
        <v>1.0220699999999998</v>
      </c>
      <c r="AE36" s="68">
        <f t="shared" si="9"/>
        <v>4.0783680000000003E-2</v>
      </c>
      <c r="AF36" s="33">
        <f t="shared" si="22"/>
        <v>0.91763280000000003</v>
      </c>
      <c r="AG36" s="33">
        <f t="shared" si="23"/>
        <v>8.358112544758594</v>
      </c>
      <c r="AH36" s="33">
        <f t="shared" si="24"/>
        <v>-0.18875429843436109</v>
      </c>
      <c r="AI36" s="33">
        <f t="shared" si="25"/>
        <v>1.0220699999999998</v>
      </c>
      <c r="AJ36" s="33">
        <f t="shared" si="26"/>
        <v>1.2508556472569037</v>
      </c>
      <c r="AK36" s="33">
        <f t="shared" si="27"/>
        <v>-4.3351413651177229E-2</v>
      </c>
      <c r="AL36" s="33">
        <f t="shared" si="28"/>
        <v>4.0783680000000003E-2</v>
      </c>
      <c r="AM36" s="33">
        <f t="shared" si="10"/>
        <v>4.9344731762484294E-2</v>
      </c>
      <c r="AN36" s="33">
        <f t="shared" si="29"/>
        <v>9.1610971975080585E-4</v>
      </c>
      <c r="AO36" s="56">
        <f t="shared" si="11"/>
        <v>3.6445999999999996</v>
      </c>
      <c r="AP36" s="56">
        <f t="shared" si="30"/>
        <v>5.7634103976342059</v>
      </c>
      <c r="AQ36" s="10">
        <f t="shared" si="31"/>
        <v>3.8751900079223587</v>
      </c>
      <c r="AR36" s="10">
        <f t="shared" si="32"/>
        <v>4.2303432318635066</v>
      </c>
      <c r="AS36" s="10">
        <f t="shared" si="33"/>
        <v>0.3551532239411479</v>
      </c>
      <c r="AT36" s="10">
        <f>SUM(AS$25:AS36)*5</f>
        <v>37.076449616023474</v>
      </c>
    </row>
    <row r="37" spans="1:50" x14ac:dyDescent="0.25">
      <c r="A37" s="4">
        <v>65</v>
      </c>
      <c r="B37" s="18">
        <f t="shared" si="0"/>
        <v>2088</v>
      </c>
      <c r="C37" s="39">
        <f>'2.1. Harvest 95%'!D17</f>
        <v>194.58</v>
      </c>
      <c r="D37" s="22">
        <f t="shared" si="12"/>
        <v>0.42000000000001592</v>
      </c>
      <c r="E37" s="72">
        <f>'2.1. Harvest 95%'!F17*k</f>
        <v>2.1944999999999997</v>
      </c>
      <c r="F37" s="72">
        <f>'2.1. Harvest 95%'!G17*k</f>
        <v>2.2469999999999999</v>
      </c>
      <c r="G37" s="72">
        <f>'2.1. Harvest 95%'!H17*k</f>
        <v>0.16800000000000001</v>
      </c>
      <c r="H37" s="72">
        <f>'2.1. Harvest 95%'!I17/2</f>
        <v>0.27500000000000002</v>
      </c>
      <c r="I37" s="72">
        <f t="shared" si="1"/>
        <v>1.0072755</v>
      </c>
      <c r="J37" s="72">
        <f t="shared" si="2"/>
        <v>1.3915124999999997</v>
      </c>
      <c r="K37" s="72">
        <f t="shared" si="3"/>
        <v>4.4767799999999996E-2</v>
      </c>
      <c r="L37" s="57">
        <f t="shared" si="13"/>
        <v>1.0072755</v>
      </c>
      <c r="M37" s="8">
        <f t="shared" si="4"/>
        <v>8.8032169647044096</v>
      </c>
      <c r="N37" s="8">
        <f t="shared" si="14"/>
        <v>-0.15196817145472075</v>
      </c>
      <c r="O37" s="22">
        <f t="shared" si="15"/>
        <v>1.3915124999999997</v>
      </c>
      <c r="P37" s="8">
        <f t="shared" si="5"/>
        <v>1.6908593660892952</v>
      </c>
      <c r="Q37" s="8">
        <f t="shared" si="16"/>
        <v>-2.5022254201625405E-3</v>
      </c>
      <c r="R37" s="8">
        <f t="shared" si="17"/>
        <v>4.4767799999999996E-2</v>
      </c>
      <c r="S37" s="8">
        <f t="shared" si="6"/>
        <v>5.3693497327198428E-2</v>
      </c>
      <c r="T37" s="8">
        <f t="shared" si="18"/>
        <v>3.202128472153204E-3</v>
      </c>
      <c r="U37" s="53">
        <f t="shared" si="19"/>
        <v>4.8845000000000001</v>
      </c>
      <c r="V37" s="53">
        <f t="shared" si="20"/>
        <v>5.1532317315972858</v>
      </c>
      <c r="W37" s="29">
        <f>'2.2 Harvest 75%'!D17</f>
        <v>217.31</v>
      </c>
      <c r="X37" s="35">
        <f t="shared" si="21"/>
        <v>2.5200000000000102</v>
      </c>
      <c r="Y37" s="68">
        <f>'2.2 Harvest 75%'!F17*k</f>
        <v>1.9844999999999997</v>
      </c>
      <c r="Z37" s="68">
        <f>'2.2 Harvest 75%'!G17*k</f>
        <v>1.4490000000000001</v>
      </c>
      <c r="AA37" s="68">
        <f>'2.2 Harvest 75%'!H17*k</f>
        <v>0.12179999999999999</v>
      </c>
      <c r="AB37" s="68">
        <f>'2.2 Harvest 75%'!I17/2</f>
        <v>0.16500000000000001</v>
      </c>
      <c r="AC37" s="68">
        <f t="shared" si="7"/>
        <v>0.9108854999999999</v>
      </c>
      <c r="AD37" s="348">
        <f t="shared" si="8"/>
        <v>1.0368225</v>
      </c>
      <c r="AE37" s="68">
        <f t="shared" si="9"/>
        <v>4.04838E-2</v>
      </c>
      <c r="AF37" s="33">
        <f t="shared" si="22"/>
        <v>0.9108854999999999</v>
      </c>
      <c r="AG37" s="33">
        <f t="shared" si="23"/>
        <v>8.187045083931995</v>
      </c>
      <c r="AH37" s="33">
        <f t="shared" si="24"/>
        <v>-0.17106746082659896</v>
      </c>
      <c r="AI37" s="33">
        <f t="shared" si="25"/>
        <v>1.0368225</v>
      </c>
      <c r="AJ37" s="33">
        <f t="shared" si="26"/>
        <v>1.2579446276152111</v>
      </c>
      <c r="AK37" s="33">
        <f t="shared" si="27"/>
        <v>7.0889803583074062E-3</v>
      </c>
      <c r="AL37" s="33">
        <f t="shared" si="28"/>
        <v>4.04838E-2</v>
      </c>
      <c r="AM37" s="33">
        <f t="shared" si="10"/>
        <v>4.9206798611270967E-2</v>
      </c>
      <c r="AN37" s="33">
        <f t="shared" si="29"/>
        <v>-1.3793315121332639E-4</v>
      </c>
      <c r="AO37" s="56">
        <f t="shared" si="11"/>
        <v>3.7202999999999995</v>
      </c>
      <c r="AP37" s="56">
        <f t="shared" si="30"/>
        <v>6.0761835863805054</v>
      </c>
      <c r="AQ37" s="10">
        <f t="shared" si="31"/>
        <v>3.7824720909924077</v>
      </c>
      <c r="AR37" s="10">
        <f t="shared" si="32"/>
        <v>4.4599187524032908</v>
      </c>
      <c r="AS37" s="10">
        <f t="shared" si="33"/>
        <v>0.67744666141088317</v>
      </c>
      <c r="AT37" s="10">
        <f>SUM(AS$25:AS37)*5</f>
        <v>40.46368292307789</v>
      </c>
    </row>
    <row r="38" spans="1:50" x14ac:dyDescent="0.25">
      <c r="A38" s="4">
        <v>70</v>
      </c>
      <c r="B38" s="18">
        <f t="shared" si="0"/>
        <v>2093</v>
      </c>
      <c r="C38" s="39">
        <f>'2.1. Harvest 95%'!D18</f>
        <v>194.91</v>
      </c>
      <c r="D38" s="22">
        <f t="shared" si="12"/>
        <v>0.32999999999998408</v>
      </c>
      <c r="E38" s="72">
        <f>'2.1. Harvest 95%'!F18*k</f>
        <v>2.3561999999999999</v>
      </c>
      <c r="F38" s="72">
        <f>'2.1. Harvest 95%'!G18*k</f>
        <v>2.0453999999999999</v>
      </c>
      <c r="G38" s="72">
        <f>'2.1. Harvest 95%'!H18*k</f>
        <v>0.16170000000000001</v>
      </c>
      <c r="H38" s="72">
        <f>'2.1. Harvest 95%'!I18/2</f>
        <v>0.28499999999999998</v>
      </c>
      <c r="I38" s="72">
        <f t="shared" si="1"/>
        <v>1.0814957999999999</v>
      </c>
      <c r="J38" s="72">
        <f t="shared" si="2"/>
        <v>1.3545209999999999</v>
      </c>
      <c r="K38" s="72">
        <f t="shared" si="3"/>
        <v>4.8066480000000002E-2</v>
      </c>
      <c r="L38" s="57">
        <f t="shared" si="13"/>
        <v>1.0814957999999999</v>
      </c>
      <c r="M38" s="8">
        <f t="shared" si="4"/>
        <v>8.7451412874414203</v>
      </c>
      <c r="N38" s="8">
        <f t="shared" si="14"/>
        <v>-5.8075677262989345E-2</v>
      </c>
      <c r="O38" s="22">
        <f t="shared" si="15"/>
        <v>1.3545209999999999</v>
      </c>
      <c r="P38" s="8">
        <f t="shared" si="5"/>
        <v>1.6534255309486319</v>
      </c>
      <c r="Q38" s="8">
        <f t="shared" si="16"/>
        <v>-3.7433835140663341E-2</v>
      </c>
      <c r="R38" s="8">
        <f t="shared" si="17"/>
        <v>4.8066480000000002E-2</v>
      </c>
      <c r="S38" s="8">
        <f t="shared" si="6"/>
        <v>5.7558239016420945E-2</v>
      </c>
      <c r="T38" s="8">
        <f t="shared" si="18"/>
        <v>3.8647416892225173E-3</v>
      </c>
      <c r="U38" s="53">
        <f t="shared" si="19"/>
        <v>4.8483000000000001</v>
      </c>
      <c r="V38" s="53">
        <f t="shared" si="20"/>
        <v>5.0866552292855536</v>
      </c>
      <c r="W38" s="29">
        <f>'2.2 Harvest 75%'!D18</f>
        <v>219.68</v>
      </c>
      <c r="X38" s="35">
        <f t="shared" si="21"/>
        <v>2.3700000000000045</v>
      </c>
      <c r="Y38" s="68">
        <f>'2.2 Harvest 75%'!F18*k</f>
        <v>1.9530000000000001</v>
      </c>
      <c r="Z38" s="68">
        <f>'2.2 Harvest 75%'!G18*k</f>
        <v>1.4511000000000001</v>
      </c>
      <c r="AA38" s="68">
        <f>'2.2 Harvest 75%'!H18*k</f>
        <v>0.11969999999999999</v>
      </c>
      <c r="AB38" s="68">
        <f>'2.2 Harvest 75%'!I18/2</f>
        <v>0.14000000000000001</v>
      </c>
      <c r="AC38" s="68">
        <f t="shared" si="7"/>
        <v>0.89642700000000008</v>
      </c>
      <c r="AD38" s="348">
        <f t="shared" si="8"/>
        <v>1.029903</v>
      </c>
      <c r="AE38" s="68">
        <f t="shared" si="9"/>
        <v>3.9841200000000007E-2</v>
      </c>
      <c r="AF38" s="33">
        <f t="shared" si="22"/>
        <v>0.89642700000000008</v>
      </c>
      <c r="AG38" s="33">
        <f t="shared" si="23"/>
        <v>8.0236637095477619</v>
      </c>
      <c r="AH38" s="33">
        <f t="shared" si="24"/>
        <v>-0.16338137438423317</v>
      </c>
      <c r="AI38" s="33">
        <f t="shared" si="25"/>
        <v>1.029903</v>
      </c>
      <c r="AJ38" s="33">
        <f t="shared" si="26"/>
        <v>1.2522782941359756</v>
      </c>
      <c r="AK38" s="33">
        <f t="shared" si="27"/>
        <v>-5.666333479235508E-3</v>
      </c>
      <c r="AL38" s="33">
        <f t="shared" si="28"/>
        <v>3.9841200000000007E-2</v>
      </c>
      <c r="AM38" s="33">
        <f t="shared" si="10"/>
        <v>4.8539815244627631E-2</v>
      </c>
      <c r="AN38" s="33">
        <f t="shared" si="29"/>
        <v>-6.6698336664333668E-4</v>
      </c>
      <c r="AO38" s="56">
        <f t="shared" si="11"/>
        <v>3.6638000000000002</v>
      </c>
      <c r="AP38" s="56">
        <f t="shared" si="30"/>
        <v>5.8640853087698934</v>
      </c>
      <c r="AQ38" s="10">
        <f t="shared" si="31"/>
        <v>3.7336049382955965</v>
      </c>
      <c r="AR38" s="10">
        <f t="shared" si="32"/>
        <v>4.3042386166371021</v>
      </c>
      <c r="AS38" s="10">
        <f t="shared" si="33"/>
        <v>0.57063367834150558</v>
      </c>
      <c r="AT38" s="10">
        <f>SUM(AS$25:AS38)*5</f>
        <v>43.316851314785424</v>
      </c>
    </row>
    <row r="39" spans="1:50" x14ac:dyDescent="0.25">
      <c r="A39" s="4">
        <v>75</v>
      </c>
      <c r="B39" s="18">
        <f t="shared" si="0"/>
        <v>2098</v>
      </c>
      <c r="C39" s="39">
        <f>'2.1. Harvest 95%'!D19</f>
        <v>195.12</v>
      </c>
      <c r="D39" s="22">
        <f t="shared" si="12"/>
        <v>0.21000000000000796</v>
      </c>
      <c r="E39" s="72">
        <f>'2.1. Harvest 95%'!F19*k</f>
        <v>2.3456999999999999</v>
      </c>
      <c r="F39" s="72">
        <f>'2.1. Harvest 95%'!G19*k</f>
        <v>1.9572000000000001</v>
      </c>
      <c r="G39" s="72">
        <f>'2.1. Harvest 95%'!H19*k</f>
        <v>0.15539999999999998</v>
      </c>
      <c r="H39" s="72">
        <f>'2.1. Harvest 95%'!I19/2</f>
        <v>0.23499999999999999</v>
      </c>
      <c r="I39" s="72">
        <f t="shared" si="1"/>
        <v>1.0766762999999999</v>
      </c>
      <c r="J39" s="72">
        <f t="shared" si="2"/>
        <v>1.3184325000000001</v>
      </c>
      <c r="K39" s="72">
        <f t="shared" si="3"/>
        <v>4.7852280000000004E-2</v>
      </c>
      <c r="L39" s="57">
        <f t="shared" si="13"/>
        <v>1.0766762999999999</v>
      </c>
      <c r="M39" s="8">
        <f t="shared" si="4"/>
        <v>8.6897639738863202</v>
      </c>
      <c r="N39" s="8">
        <f t="shared" si="14"/>
        <v>-5.5377313555100116E-2</v>
      </c>
      <c r="O39" s="22">
        <f t="shared" si="15"/>
        <v>1.3184325000000001</v>
      </c>
      <c r="P39" s="8">
        <f t="shared" si="5"/>
        <v>1.6107196012801865</v>
      </c>
      <c r="Q39" s="8">
        <f t="shared" si="16"/>
        <v>-4.270592966844533E-2</v>
      </c>
      <c r="R39" s="8">
        <f t="shared" si="17"/>
        <v>4.7852280000000004E-2</v>
      </c>
      <c r="S39" s="8">
        <f t="shared" si="6"/>
        <v>5.8027235280416846E-2</v>
      </c>
      <c r="T39" s="8">
        <f t="shared" si="18"/>
        <v>4.6899626399590083E-4</v>
      </c>
      <c r="U39" s="53">
        <f t="shared" si="19"/>
        <v>4.6933000000000007</v>
      </c>
      <c r="V39" s="53">
        <f t="shared" si="20"/>
        <v>4.8056857530404598</v>
      </c>
      <c r="W39" s="29">
        <f>'2.2 Harvest 75%'!D19</f>
        <v>222.01</v>
      </c>
      <c r="X39" s="35">
        <f t="shared" si="21"/>
        <v>2.3299999999999841</v>
      </c>
      <c r="Y39" s="68">
        <f>'2.2 Harvest 75%'!F19*k</f>
        <v>1.9593</v>
      </c>
      <c r="Z39" s="68">
        <f>'2.2 Harvest 75%'!G19*k</f>
        <v>1.4279999999999999</v>
      </c>
      <c r="AA39" s="68">
        <f>'2.2 Harvest 75%'!H19*k</f>
        <v>0.11969999999999999</v>
      </c>
      <c r="AB39" s="68">
        <f>'2.2 Harvest 75%'!I19/2</f>
        <v>0.15</v>
      </c>
      <c r="AC39" s="68">
        <f t="shared" si="7"/>
        <v>0.89931870000000003</v>
      </c>
      <c r="AD39" s="348">
        <f t="shared" si="8"/>
        <v>1.0226685</v>
      </c>
      <c r="AE39" s="68">
        <f t="shared" si="9"/>
        <v>3.996972E-2</v>
      </c>
      <c r="AF39" s="33">
        <f t="shared" si="22"/>
        <v>0.89931870000000003</v>
      </c>
      <c r="AG39" s="33">
        <f t="shared" si="23"/>
        <v>7.8843236620454729</v>
      </c>
      <c r="AH39" s="33">
        <f t="shared" si="24"/>
        <v>-0.13934004750228901</v>
      </c>
      <c r="AI39" s="33">
        <f t="shared" si="25"/>
        <v>1.0226685</v>
      </c>
      <c r="AJ39" s="33">
        <f t="shared" si="26"/>
        <v>1.2440421184290675</v>
      </c>
      <c r="AK39" s="33">
        <f t="shared" si="27"/>
        <v>-8.2361757069080443E-3</v>
      </c>
      <c r="AL39" s="33">
        <f t="shared" si="28"/>
        <v>3.996972E-2</v>
      </c>
      <c r="AM39" s="33">
        <f t="shared" si="10"/>
        <v>4.8550428129254586E-2</v>
      </c>
      <c r="AN39" s="33">
        <f t="shared" si="29"/>
        <v>1.0612884626955144E-5</v>
      </c>
      <c r="AO39" s="56">
        <f t="shared" si="11"/>
        <v>3.6569999999999996</v>
      </c>
      <c r="AP39" s="56">
        <f t="shared" si="30"/>
        <v>5.8394343896754144</v>
      </c>
      <c r="AQ39" s="10">
        <f t="shared" si="31"/>
        <v>3.5273733427316976</v>
      </c>
      <c r="AR39" s="10">
        <f t="shared" si="32"/>
        <v>4.2861448420217538</v>
      </c>
      <c r="AS39" s="10">
        <f t="shared" si="33"/>
        <v>0.75877149929005627</v>
      </c>
      <c r="AT39" s="10">
        <f>SUM(AS$25:AS39)*5</f>
        <v>47.110708811235696</v>
      </c>
    </row>
    <row r="40" spans="1:50" x14ac:dyDescent="0.25">
      <c r="A40" s="4">
        <v>80</v>
      </c>
      <c r="B40" s="18">
        <f t="shared" si="0"/>
        <v>2103</v>
      </c>
      <c r="C40" s="39">
        <f>'2.1. Harvest 95%'!D20</f>
        <v>195.4</v>
      </c>
      <c r="D40" s="22">
        <f t="shared" si="12"/>
        <v>0.28000000000000114</v>
      </c>
      <c r="E40" s="72">
        <f>'2.1. Harvest 95%'!F20*k</f>
        <v>2.2427999999999999</v>
      </c>
      <c r="F40" s="72">
        <f>'2.1. Harvest 95%'!G20*k</f>
        <v>1.9866000000000001</v>
      </c>
      <c r="G40" s="72">
        <f>'2.1. Harvest 95%'!H20*k</f>
        <v>0.15539999999999998</v>
      </c>
      <c r="H40" s="72">
        <f>'2.1. Harvest 95%'!I20/2</f>
        <v>0.215</v>
      </c>
      <c r="I40" s="72">
        <f t="shared" si="1"/>
        <v>1.0294452000000001</v>
      </c>
      <c r="J40" s="72">
        <f t="shared" si="2"/>
        <v>1.3043939999999998</v>
      </c>
      <c r="K40" s="72">
        <f t="shared" si="3"/>
        <v>4.5753120000000001E-2</v>
      </c>
      <c r="L40" s="57">
        <f t="shared" si="13"/>
        <v>1.0294452000000001</v>
      </c>
      <c r="M40" s="8">
        <f t="shared" si="4"/>
        <v>8.5943241223771025</v>
      </c>
      <c r="N40" s="8">
        <f t="shared" si="14"/>
        <v>-9.5439851509217632E-2</v>
      </c>
      <c r="O40" s="22">
        <f t="shared" si="15"/>
        <v>1.3043939999999998</v>
      </c>
      <c r="P40" s="8">
        <f t="shared" si="5"/>
        <v>1.5891316881638278</v>
      </c>
      <c r="Q40" s="8">
        <f t="shared" si="16"/>
        <v>-2.158791311635877E-2</v>
      </c>
      <c r="R40" s="8">
        <f t="shared" si="17"/>
        <v>4.5753120000000001E-2</v>
      </c>
      <c r="S40" s="8">
        <f t="shared" si="6"/>
        <v>5.601098289007251E-2</v>
      </c>
      <c r="T40" s="8">
        <f t="shared" si="18"/>
        <v>-2.0162523903443363E-3</v>
      </c>
      <c r="U40" s="53">
        <f t="shared" si="19"/>
        <v>4.5998000000000001</v>
      </c>
      <c r="V40" s="53">
        <f t="shared" si="20"/>
        <v>4.7607559829840804</v>
      </c>
      <c r="W40" s="29">
        <f>'2.2 Harvest 75%'!D20</f>
        <v>224.29</v>
      </c>
      <c r="X40" s="35">
        <f t="shared" si="21"/>
        <v>2.2800000000000011</v>
      </c>
      <c r="Y40" s="68">
        <f>'2.2 Harvest 75%'!F20*k</f>
        <v>2.0453999999999999</v>
      </c>
      <c r="Z40" s="68">
        <f>'2.2 Harvest 75%'!G20*k</f>
        <v>1.3083</v>
      </c>
      <c r="AA40" s="68">
        <f>'2.2 Harvest 75%'!H20*k</f>
        <v>0.11550000000000001</v>
      </c>
      <c r="AB40" s="68">
        <f>'2.2 Harvest 75%'!I20/2</f>
        <v>0.13</v>
      </c>
      <c r="AC40" s="68">
        <f t="shared" si="7"/>
        <v>0.93883859999999997</v>
      </c>
      <c r="AD40" s="348">
        <f t="shared" si="8"/>
        <v>0.99827700000000008</v>
      </c>
      <c r="AE40" s="68">
        <f t="shared" si="9"/>
        <v>4.1726159999999998E-2</v>
      </c>
      <c r="AF40" s="33">
        <f t="shared" si="22"/>
        <v>0.93883859999999997</v>
      </c>
      <c r="AG40" s="33">
        <f t="shared" si="23"/>
        <v>7.8025410052026469</v>
      </c>
      <c r="AH40" s="33">
        <f t="shared" si="24"/>
        <v>-8.1782656842825929E-2</v>
      </c>
      <c r="AI40" s="33">
        <f t="shared" si="25"/>
        <v>0.99827700000000008</v>
      </c>
      <c r="AJ40" s="33">
        <f t="shared" si="26"/>
        <v>1.2181946545057181</v>
      </c>
      <c r="AK40" s="33">
        <f t="shared" si="27"/>
        <v>-2.5847463923349467E-2</v>
      </c>
      <c r="AL40" s="33">
        <f t="shared" si="28"/>
        <v>4.1726159999999998E-2</v>
      </c>
      <c r="AM40" s="33">
        <f t="shared" si="10"/>
        <v>5.0308744239926505E-2</v>
      </c>
      <c r="AN40" s="33">
        <f t="shared" si="29"/>
        <v>1.7583161106719189E-3</v>
      </c>
      <c r="AO40" s="56">
        <f t="shared" si="11"/>
        <v>3.5991999999999997</v>
      </c>
      <c r="AP40" s="56">
        <f t="shared" si="30"/>
        <v>5.7733281953444973</v>
      </c>
      <c r="AQ40" s="10">
        <f t="shared" si="31"/>
        <v>3.4943948915103151</v>
      </c>
      <c r="AR40" s="10">
        <f t="shared" si="32"/>
        <v>4.2376228953828612</v>
      </c>
      <c r="AS40" s="10">
        <f t="shared" si="33"/>
        <v>0.74322800387254606</v>
      </c>
      <c r="AT40" s="10">
        <f>SUM(AS$25:AS40)*5</f>
        <v>50.826848830598422</v>
      </c>
    </row>
    <row r="41" spans="1:50" x14ac:dyDescent="0.25">
      <c r="A41" s="4">
        <v>85</v>
      </c>
      <c r="B41" s="18">
        <f t="shared" si="0"/>
        <v>2108</v>
      </c>
      <c r="C41" s="39">
        <f>'2.1. Harvest 95%'!D21</f>
        <v>195.85</v>
      </c>
      <c r="D41" s="22">
        <f t="shared" si="12"/>
        <v>0.44999999999998863</v>
      </c>
      <c r="E41" s="72">
        <f>'2.1. Harvest 95%'!F21*k</f>
        <v>2.3058000000000001</v>
      </c>
      <c r="F41" s="72">
        <f>'2.1. Harvest 95%'!G21*k</f>
        <v>1.9887000000000001</v>
      </c>
      <c r="G41" s="72">
        <f>'2.1. Harvest 95%'!H21*k</f>
        <v>0.1575</v>
      </c>
      <c r="H41" s="72">
        <f>'2.1. Harvest 95%'!I21/2</f>
        <v>0.25</v>
      </c>
      <c r="I41" s="72">
        <f t="shared" si="1"/>
        <v>1.0583622000000001</v>
      </c>
      <c r="J41" s="72">
        <f t="shared" si="2"/>
        <v>1.320627</v>
      </c>
      <c r="K41" s="72">
        <f t="shared" si="3"/>
        <v>4.7038320000000002E-2</v>
      </c>
      <c r="L41" s="57">
        <f t="shared" si="13"/>
        <v>1.0583622000000001</v>
      </c>
      <c r="M41" s="8">
        <f t="shared" si="4"/>
        <v>8.5401559058848537</v>
      </c>
      <c r="N41" s="8">
        <f t="shared" si="14"/>
        <v>-5.4168216492248789E-2</v>
      </c>
      <c r="O41" s="22">
        <f t="shared" si="15"/>
        <v>1.320627</v>
      </c>
      <c r="P41" s="8">
        <f t="shared" si="5"/>
        <v>1.6015484482247673</v>
      </c>
      <c r="Q41" s="8">
        <f t="shared" si="16"/>
        <v>1.2416760060939502E-2</v>
      </c>
      <c r="R41" s="8">
        <f t="shared" si="17"/>
        <v>4.7038320000000002E-2</v>
      </c>
      <c r="S41" s="8">
        <f t="shared" si="6"/>
        <v>5.6939756455623491E-2</v>
      </c>
      <c r="T41" s="8">
        <f t="shared" si="18"/>
        <v>9.2877356555098184E-4</v>
      </c>
      <c r="U41" s="53">
        <f t="shared" si="19"/>
        <v>4.702</v>
      </c>
      <c r="V41" s="53">
        <f t="shared" si="20"/>
        <v>5.1111773171342305</v>
      </c>
      <c r="W41" s="29">
        <f>'2.2 Harvest 75%'!D21</f>
        <v>226.57</v>
      </c>
      <c r="X41" s="35">
        <f t="shared" si="21"/>
        <v>2.2800000000000011</v>
      </c>
      <c r="Y41" s="68">
        <f>'2.2 Harvest 75%'!F21*k</f>
        <v>1.9109999999999998</v>
      </c>
      <c r="Z41" s="68">
        <f>'2.2 Harvest 75%'!G21*k</f>
        <v>1.4300999999999999</v>
      </c>
      <c r="AA41" s="68">
        <f>'2.2 Harvest 75%'!H21*k</f>
        <v>0.11969999999999999</v>
      </c>
      <c r="AB41" s="68">
        <f>'2.2 Harvest 75%'!I21/2</f>
        <v>0.21</v>
      </c>
      <c r="AC41" s="68">
        <f t="shared" si="7"/>
        <v>0.87714899999999996</v>
      </c>
      <c r="AD41" s="348">
        <f t="shared" si="8"/>
        <v>1.011633</v>
      </c>
      <c r="AE41" s="68">
        <f t="shared" si="9"/>
        <v>3.8984400000000002E-2</v>
      </c>
      <c r="AF41" s="33">
        <f t="shared" si="22"/>
        <v>0.87714899999999996</v>
      </c>
      <c r="AG41" s="33">
        <f t="shared" si="23"/>
        <v>7.669655467220271</v>
      </c>
      <c r="AH41" s="33">
        <f t="shared" si="24"/>
        <v>-0.1328855379823759</v>
      </c>
      <c r="AI41" s="33">
        <f t="shared" si="25"/>
        <v>1.011633</v>
      </c>
      <c r="AJ41" s="33">
        <f t="shared" si="26"/>
        <v>1.2269814252515492</v>
      </c>
      <c r="AK41" s="33">
        <f t="shared" si="27"/>
        <v>8.7867707458311184E-3</v>
      </c>
      <c r="AL41" s="33">
        <f t="shared" si="28"/>
        <v>3.8984400000000002E-2</v>
      </c>
      <c r="AM41" s="33">
        <f t="shared" si="10"/>
        <v>4.7877813551257926E-2</v>
      </c>
      <c r="AN41" s="33">
        <f t="shared" si="29"/>
        <v>-2.4309306886685783E-3</v>
      </c>
      <c r="AO41" s="56">
        <f t="shared" si="11"/>
        <v>3.6707999999999998</v>
      </c>
      <c r="AP41" s="56">
        <f t="shared" si="30"/>
        <v>5.8242703020747877</v>
      </c>
      <c r="AQ41" s="10">
        <f t="shared" si="31"/>
        <v>3.751604150776525</v>
      </c>
      <c r="AR41" s="10">
        <f t="shared" si="32"/>
        <v>4.2750144017228937</v>
      </c>
      <c r="AS41" s="10">
        <f t="shared" si="33"/>
        <v>0.52341025094636873</v>
      </c>
      <c r="AT41" s="10">
        <f>SUM(AS$25:AS41)*5</f>
        <v>53.44390008533027</v>
      </c>
    </row>
    <row r="42" spans="1:50" x14ac:dyDescent="0.25">
      <c r="A42" s="4">
        <v>90</v>
      </c>
      <c r="B42" s="18">
        <f t="shared" si="0"/>
        <v>2113</v>
      </c>
      <c r="C42" s="39">
        <f>'2.1. Harvest 95%'!D22</f>
        <v>196.25</v>
      </c>
      <c r="D42" s="22">
        <f t="shared" si="12"/>
        <v>0.40000000000000568</v>
      </c>
      <c r="E42" s="72">
        <f>'2.1. Harvest 95%'!F22*k</f>
        <v>2.4108000000000001</v>
      </c>
      <c r="F42" s="72">
        <f>'2.1. Harvest 95%'!G22*k</f>
        <v>1.9634999999999998</v>
      </c>
      <c r="G42" s="72">
        <f>'2.1. Harvest 95%'!H22*k</f>
        <v>0.1575</v>
      </c>
      <c r="H42" s="72">
        <f>'2.1. Harvest 95%'!I22/2</f>
        <v>0.23</v>
      </c>
      <c r="I42" s="72">
        <f t="shared" si="1"/>
        <v>1.1065572000000001</v>
      </c>
      <c r="J42" s="72">
        <f t="shared" si="2"/>
        <v>1.336776</v>
      </c>
      <c r="K42" s="72">
        <f t="shared" si="3"/>
        <v>4.9180320000000007E-2</v>
      </c>
      <c r="L42" s="57">
        <f t="shared" si="13"/>
        <v>1.1065572000000001</v>
      </c>
      <c r="M42" s="8">
        <f t="shared" si="4"/>
        <v>8.5411947345047814</v>
      </c>
      <c r="N42" s="8">
        <f t="shared" si="14"/>
        <v>1.0388286199276564E-3</v>
      </c>
      <c r="O42" s="22">
        <f t="shared" si="15"/>
        <v>1.336776</v>
      </c>
      <c r="P42" s="8">
        <f t="shared" si="5"/>
        <v>1.6198924420346312</v>
      </c>
      <c r="Q42" s="8">
        <f t="shared" si="16"/>
        <v>1.8343993809863957E-2</v>
      </c>
      <c r="R42" s="8">
        <f t="shared" si="17"/>
        <v>4.9180320000000007E-2</v>
      </c>
      <c r="S42" s="8">
        <f t="shared" si="6"/>
        <v>5.9245941977220475E-2</v>
      </c>
      <c r="T42" s="8">
        <f t="shared" si="18"/>
        <v>2.3061855215969831E-3</v>
      </c>
      <c r="U42" s="53">
        <f t="shared" si="19"/>
        <v>4.7618</v>
      </c>
      <c r="V42" s="53">
        <f t="shared" si="20"/>
        <v>5.183489007951394</v>
      </c>
      <c r="W42" s="29">
        <f>'2.2 Harvest 75%'!D22</f>
        <v>228.53</v>
      </c>
      <c r="X42" s="35">
        <f t="shared" si="21"/>
        <v>1.960000000000008</v>
      </c>
      <c r="Y42" s="68">
        <f>'2.2 Harvest 75%'!F22*k</f>
        <v>2.0097</v>
      </c>
      <c r="Z42" s="68">
        <f>'2.2 Harvest 75%'!G22*k</f>
        <v>1.2558</v>
      </c>
      <c r="AA42" s="68">
        <f>'2.2 Harvest 75%'!H22*k</f>
        <v>0.1113</v>
      </c>
      <c r="AB42" s="68">
        <f>'2.2 Harvest 75%'!I22/2</f>
        <v>0.22</v>
      </c>
      <c r="AC42" s="68">
        <f t="shared" si="7"/>
        <v>0.9224523</v>
      </c>
      <c r="AD42" s="348">
        <f t="shared" si="8"/>
        <v>0.96958049999999996</v>
      </c>
      <c r="AE42" s="68">
        <f t="shared" si="9"/>
        <v>4.099788E-2</v>
      </c>
      <c r="AF42" s="33">
        <f t="shared" si="22"/>
        <v>0.9224523</v>
      </c>
      <c r="AG42" s="33">
        <f t="shared" si="23"/>
        <v>7.5992751872758051</v>
      </c>
      <c r="AH42" s="33">
        <f t="shared" si="24"/>
        <v>-7.038027994446594E-2</v>
      </c>
      <c r="AI42" s="33">
        <f t="shared" si="25"/>
        <v>0.96958049999999996</v>
      </c>
      <c r="AJ42" s="33">
        <f t="shared" si="26"/>
        <v>1.1864822215463264</v>
      </c>
      <c r="AK42" s="33">
        <f t="shared" si="27"/>
        <v>-4.0499203705222753E-2</v>
      </c>
      <c r="AL42" s="33">
        <f t="shared" si="28"/>
        <v>4.099788E-2</v>
      </c>
      <c r="AM42" s="33">
        <f t="shared" si="10"/>
        <v>4.9461561657619918E-2</v>
      </c>
      <c r="AN42" s="33">
        <f t="shared" si="29"/>
        <v>1.5837481063619915E-3</v>
      </c>
      <c r="AO42" s="56">
        <f t="shared" si="11"/>
        <v>3.5968000000000004</v>
      </c>
      <c r="AP42" s="56">
        <f t="shared" si="30"/>
        <v>5.4475042644566809</v>
      </c>
      <c r="AQ42" s="10">
        <f t="shared" si="31"/>
        <v>3.8046809318363231</v>
      </c>
      <c r="AR42" s="10">
        <f t="shared" si="32"/>
        <v>3.9984681301112039</v>
      </c>
      <c r="AS42" s="10">
        <f t="shared" si="33"/>
        <v>0.19378719827488089</v>
      </c>
      <c r="AT42" s="10">
        <f>SUM(AS$25:AS42)*5</f>
        <v>54.412836076704679</v>
      </c>
    </row>
    <row r="43" spans="1:50" x14ac:dyDescent="0.25">
      <c r="A43" s="4">
        <v>95</v>
      </c>
      <c r="B43" s="18">
        <f t="shared" si="0"/>
        <v>2118</v>
      </c>
      <c r="C43" s="39">
        <f>'2.1. Harvest 95%'!D23</f>
        <v>196.74</v>
      </c>
      <c r="D43" s="22">
        <f t="shared" si="12"/>
        <v>0.49000000000000909</v>
      </c>
      <c r="E43" s="72">
        <f>'2.1. Harvest 95%'!F23*k</f>
        <v>2.4780000000000002</v>
      </c>
      <c r="F43" s="72">
        <f>'2.1. Harvest 95%'!G23*k</f>
        <v>1.9215</v>
      </c>
      <c r="G43" s="72">
        <f>'2.1. Harvest 95%'!H23*k</f>
        <v>0.1575</v>
      </c>
      <c r="H43" s="72">
        <f>'2.1. Harvest 95%'!I23/2</f>
        <v>0.19</v>
      </c>
      <c r="I43" s="72">
        <f t="shared" si="1"/>
        <v>1.1374020000000002</v>
      </c>
      <c r="J43" s="72">
        <f t="shared" si="2"/>
        <v>1.33728</v>
      </c>
      <c r="K43" s="72">
        <f t="shared" si="3"/>
        <v>5.0551200000000004E-2</v>
      </c>
      <c r="L43" s="57">
        <f t="shared" si="13"/>
        <v>1.1374020000000002</v>
      </c>
      <c r="M43" s="8">
        <f t="shared" si="4"/>
        <v>8.5729438873450263</v>
      </c>
      <c r="N43" s="8">
        <f t="shared" si="14"/>
        <v>3.1749152840244932E-2</v>
      </c>
      <c r="O43" s="22">
        <f t="shared" si="15"/>
        <v>1.33728</v>
      </c>
      <c r="P43" s="8">
        <f t="shared" si="5"/>
        <v>1.6236392326388811</v>
      </c>
      <c r="Q43" s="8">
        <f t="shared" si="16"/>
        <v>3.7467906042498722E-3</v>
      </c>
      <c r="R43" s="8">
        <f t="shared" si="17"/>
        <v>5.0551200000000004E-2</v>
      </c>
      <c r="S43" s="8">
        <f t="shared" si="6"/>
        <v>6.1024501832469338E-2</v>
      </c>
      <c r="T43" s="8">
        <f t="shared" si="18"/>
        <v>1.7785598552488638E-3</v>
      </c>
      <c r="U43" s="53">
        <f t="shared" si="19"/>
        <v>4.7469999999999999</v>
      </c>
      <c r="V43" s="53">
        <f t="shared" si="20"/>
        <v>5.2742745032997531</v>
      </c>
      <c r="W43" s="29">
        <f>'2.2 Harvest 75%'!D23</f>
        <v>230.46</v>
      </c>
      <c r="X43" s="35">
        <f t="shared" si="21"/>
        <v>1.9300000000000068</v>
      </c>
      <c r="Y43" s="68">
        <f>'2.2 Harvest 75%'!F23*k</f>
        <v>1.9047000000000001</v>
      </c>
      <c r="Z43" s="68">
        <f>'2.2 Harvest 75%'!G23*k</f>
        <v>1.3209</v>
      </c>
      <c r="AA43" s="68">
        <f>'2.2 Harvest 75%'!H23*k</f>
        <v>0.1134</v>
      </c>
      <c r="AB43" s="68">
        <f>'2.2 Harvest 75%'!I23/2</f>
        <v>0.23499999999999999</v>
      </c>
      <c r="AC43" s="68">
        <f t="shared" si="7"/>
        <v>0.87425730000000001</v>
      </c>
      <c r="AD43" s="348">
        <f t="shared" si="8"/>
        <v>0.9685935</v>
      </c>
      <c r="AE43" s="68">
        <f t="shared" si="9"/>
        <v>3.8855880000000002E-2</v>
      </c>
      <c r="AF43" s="33">
        <f t="shared" si="22"/>
        <v>0.87425730000000001</v>
      </c>
      <c r="AG43" s="33">
        <f t="shared" si="23"/>
        <v>7.4898105949252116</v>
      </c>
      <c r="AH43" s="33">
        <f t="shared" si="24"/>
        <v>-0.10946459235059347</v>
      </c>
      <c r="AI43" s="33">
        <f t="shared" si="25"/>
        <v>0.9685935</v>
      </c>
      <c r="AJ43" s="33">
        <f t="shared" si="26"/>
        <v>1.1783359061531717</v>
      </c>
      <c r="AK43" s="33">
        <f t="shared" si="27"/>
        <v>-8.1463153931546906E-3</v>
      </c>
      <c r="AL43" s="33">
        <f t="shared" si="28"/>
        <v>3.8855880000000002E-2</v>
      </c>
      <c r="AM43" s="33">
        <f t="shared" si="10"/>
        <v>4.7599531414044896E-2</v>
      </c>
      <c r="AN43" s="33">
        <f t="shared" si="29"/>
        <v>-1.8620302435750219E-3</v>
      </c>
      <c r="AO43" s="56">
        <f t="shared" si="11"/>
        <v>3.5739999999999998</v>
      </c>
      <c r="AP43" s="56">
        <f t="shared" si="30"/>
        <v>5.3845270620126833</v>
      </c>
      <c r="AQ43" s="10">
        <f t="shared" si="31"/>
        <v>3.8713174854220185</v>
      </c>
      <c r="AR43" s="10">
        <f t="shared" si="32"/>
        <v>3.9522428635173092</v>
      </c>
      <c r="AS43" s="10">
        <f t="shared" si="33"/>
        <v>8.0925378095290768E-2</v>
      </c>
      <c r="AT43" s="10">
        <f>SUM(AS$25:AS43)*5</f>
        <v>54.817462967181136</v>
      </c>
    </row>
    <row r="44" spans="1:50" x14ac:dyDescent="0.25">
      <c r="A44" s="4">
        <v>100</v>
      </c>
      <c r="B44" s="18">
        <f t="shared" si="0"/>
        <v>2123</v>
      </c>
      <c r="C44" s="39">
        <f>'2.1. Harvest 95%'!D24</f>
        <v>197.15</v>
      </c>
      <c r="D44" s="22">
        <f t="shared" si="12"/>
        <v>0.40999999999999659</v>
      </c>
      <c r="E44" s="72">
        <f>'2.1. Harvest 95%'!F24*k</f>
        <v>2.5073999999999996</v>
      </c>
      <c r="F44" s="72">
        <f>'2.1. Harvest 95%'!G24*k</f>
        <v>1.9257</v>
      </c>
      <c r="G44" s="72">
        <f>'2.1. Harvest 95%'!H24*k</f>
        <v>0.1575</v>
      </c>
      <c r="H44" s="72">
        <f>'2.1. Harvest 95%'!I24/2</f>
        <v>0.22</v>
      </c>
      <c r="I44" s="72">
        <f t="shared" si="1"/>
        <v>1.1508965999999998</v>
      </c>
      <c r="J44" s="72">
        <f t="shared" si="2"/>
        <v>1.346079</v>
      </c>
      <c r="K44" s="72">
        <f t="shared" si="3"/>
        <v>5.1150959999999995E-2</v>
      </c>
      <c r="L44" s="57">
        <f t="shared" si="13"/>
        <v>1.1508965999999998</v>
      </c>
      <c r="M44" s="8">
        <f t="shared" si="4"/>
        <v>8.6140777302342766</v>
      </c>
      <c r="N44" s="8">
        <f t="shared" si="14"/>
        <v>4.1133842889250261E-2</v>
      </c>
      <c r="O44" s="22">
        <f t="shared" si="15"/>
        <v>1.346079</v>
      </c>
      <c r="P44" s="8">
        <f t="shared" si="5"/>
        <v>1.6331005778998688</v>
      </c>
      <c r="Q44" s="8">
        <f t="shared" si="16"/>
        <v>9.4613452609877413E-3</v>
      </c>
      <c r="R44" s="8">
        <f t="shared" si="17"/>
        <v>5.1150959999999995E-2</v>
      </c>
      <c r="S44" s="8">
        <f t="shared" si="6"/>
        <v>6.1938669766067489E-2</v>
      </c>
      <c r="T44" s="8">
        <f t="shared" si="18"/>
        <v>9.1416793359815063E-4</v>
      </c>
      <c r="U44" s="53">
        <f t="shared" si="19"/>
        <v>4.8105999999999991</v>
      </c>
      <c r="V44" s="53">
        <f t="shared" si="20"/>
        <v>5.2721093560838321</v>
      </c>
      <c r="W44" s="29">
        <f>'2.2 Harvest 75%'!D24</f>
        <v>232.36</v>
      </c>
      <c r="X44" s="35">
        <f t="shared" si="21"/>
        <v>1.9000000000000057</v>
      </c>
      <c r="Y44" s="68">
        <f>'2.2 Harvest 75%'!F24*k</f>
        <v>1.9719</v>
      </c>
      <c r="Z44" s="68">
        <f>'2.2 Harvest 75%'!G24*k</f>
        <v>1.1927999999999999</v>
      </c>
      <c r="AA44" s="68">
        <f>'2.2 Harvest 75%'!H24*k</f>
        <v>0.1071</v>
      </c>
      <c r="AB44" s="68">
        <f>'2.2 Harvest 75%'!I24/2</f>
        <v>0.215</v>
      </c>
      <c r="AC44" s="68">
        <f t="shared" si="7"/>
        <v>0.90510210000000002</v>
      </c>
      <c r="AD44" s="348">
        <f t="shared" si="8"/>
        <v>0.93637949999999992</v>
      </c>
      <c r="AE44" s="68">
        <f t="shared" si="9"/>
        <v>4.022676E-2</v>
      </c>
      <c r="AF44" s="33">
        <f t="shared" si="22"/>
        <v>0.90510210000000002</v>
      </c>
      <c r="AG44" s="33">
        <f t="shared" si="23"/>
        <v>7.4253609323934215</v>
      </c>
      <c r="AH44" s="33">
        <f t="shared" si="24"/>
        <v>-6.4449662531790075E-2</v>
      </c>
      <c r="AI44" s="33">
        <f t="shared" si="25"/>
        <v>0.93637949999999992</v>
      </c>
      <c r="AJ44" s="33">
        <f t="shared" si="26"/>
        <v>1.1446818274391257</v>
      </c>
      <c r="AK44" s="33">
        <f t="shared" si="27"/>
        <v>-3.3654078714046021E-2</v>
      </c>
      <c r="AL44" s="33">
        <f t="shared" si="28"/>
        <v>4.022676E-2</v>
      </c>
      <c r="AM44" s="33">
        <f t="shared" si="10"/>
        <v>4.8641247861043312E-2</v>
      </c>
      <c r="AN44" s="33">
        <f t="shared" si="29"/>
        <v>1.0417164469984155E-3</v>
      </c>
      <c r="AO44" s="56">
        <f t="shared" si="11"/>
        <v>3.4867999999999997</v>
      </c>
      <c r="AP44" s="56">
        <f t="shared" si="30"/>
        <v>5.2897379752011675</v>
      </c>
      <c r="AQ44" s="10">
        <f t="shared" si="31"/>
        <v>3.8697282673655331</v>
      </c>
      <c r="AR44" s="10">
        <f t="shared" si="32"/>
        <v>3.8826676737976569</v>
      </c>
      <c r="AS44" s="10">
        <f t="shared" si="33"/>
        <v>1.2939406432123768E-2</v>
      </c>
      <c r="AT44" s="10">
        <f>SUM(AS$25:AS44)*5</f>
        <v>54.882159999341752</v>
      </c>
    </row>
    <row r="45" spans="1:50" x14ac:dyDescent="0.25">
      <c r="A45" s="4">
        <v>105</v>
      </c>
      <c r="B45" s="18">
        <f t="shared" si="0"/>
        <v>2128</v>
      </c>
      <c r="C45" s="39">
        <f>'2.1. Harvest 95%'!D25</f>
        <v>197.58</v>
      </c>
      <c r="D45" s="22">
        <f t="shared" si="12"/>
        <v>0.43000000000000682</v>
      </c>
      <c r="E45" s="72">
        <f>'2.1. Harvest 95%'!F25*k</f>
        <v>2.2869000000000002</v>
      </c>
      <c r="F45" s="72">
        <f>'2.1. Harvest 95%'!G25*k</f>
        <v>2.0726999999999998</v>
      </c>
      <c r="G45" s="72">
        <f>'2.1. Harvest 95%'!H25*k</f>
        <v>0.16170000000000001</v>
      </c>
      <c r="H45" s="72">
        <f>'2.1. Harvest 95%'!I25/2</f>
        <v>0.13500000000000001</v>
      </c>
      <c r="I45" s="72">
        <f t="shared" si="1"/>
        <v>1.0496871000000001</v>
      </c>
      <c r="J45" s="72">
        <f t="shared" si="2"/>
        <v>1.3479165</v>
      </c>
      <c r="K45" s="72">
        <f t="shared" si="3"/>
        <v>4.6652760000000008E-2</v>
      </c>
      <c r="L45" s="57">
        <f t="shared" si="13"/>
        <v>1.0496871000000001</v>
      </c>
      <c r="M45" s="8">
        <f t="shared" si="4"/>
        <v>8.5486773203320485</v>
      </c>
      <c r="N45" s="8">
        <f t="shared" si="14"/>
        <v>-6.5400409902228063E-2</v>
      </c>
      <c r="O45" s="22">
        <f t="shared" si="15"/>
        <v>1.3479165</v>
      </c>
      <c r="P45" s="8">
        <f t="shared" si="5"/>
        <v>1.6366106232481668</v>
      </c>
      <c r="Q45" s="8">
        <f t="shared" si="16"/>
        <v>3.5100453482979077E-3</v>
      </c>
      <c r="R45" s="8">
        <f t="shared" si="17"/>
        <v>4.6652760000000008E-2</v>
      </c>
      <c r="S45" s="8">
        <f t="shared" si="6"/>
        <v>5.7602073352315139E-2</v>
      </c>
      <c r="T45" s="8">
        <f t="shared" si="18"/>
        <v>-4.3365964137523499E-3</v>
      </c>
      <c r="U45" s="53">
        <f t="shared" si="19"/>
        <v>4.6562999999999999</v>
      </c>
      <c r="V45" s="53">
        <f t="shared" si="20"/>
        <v>5.020073039032324</v>
      </c>
      <c r="W45" s="29">
        <f>'2.2 Harvest 75%'!D25</f>
        <v>234.26</v>
      </c>
      <c r="X45" s="35">
        <f t="shared" si="21"/>
        <v>1.8999999999999773</v>
      </c>
      <c r="Y45" s="68">
        <f>'2.2 Harvest 75%'!F25*k</f>
        <v>1.5561</v>
      </c>
      <c r="Z45" s="68">
        <f>'2.2 Harvest 75%'!G25*k</f>
        <v>1.6632</v>
      </c>
      <c r="AA45" s="68">
        <f>'2.2 Harvest 75%'!H25*k</f>
        <v>0.12389999999999998</v>
      </c>
      <c r="AB45" s="68">
        <f>'2.2 Harvest 75%'!I25/2</f>
        <v>0.09</v>
      </c>
      <c r="AC45" s="68">
        <f t="shared" si="7"/>
        <v>0.71424989999999999</v>
      </c>
      <c r="AD45" s="348">
        <f t="shared" si="8"/>
        <v>1.0132604999999999</v>
      </c>
      <c r="AE45" s="68">
        <f t="shared" si="9"/>
        <v>3.1744440000000006E-2</v>
      </c>
      <c r="AF45" s="33">
        <f t="shared" si="22"/>
        <v>0.71424989999999999</v>
      </c>
      <c r="AG45" s="33">
        <f t="shared" si="23"/>
        <v>7.1784020423721273</v>
      </c>
      <c r="AH45" s="33">
        <f t="shared" si="24"/>
        <v>-0.24695889002129423</v>
      </c>
      <c r="AI45" s="33">
        <f t="shared" si="25"/>
        <v>1.0132604999999999</v>
      </c>
      <c r="AJ45" s="33">
        <f t="shared" si="26"/>
        <v>1.2156135706208038</v>
      </c>
      <c r="AK45" s="33">
        <f t="shared" si="27"/>
        <v>7.0931743181678053E-2</v>
      </c>
      <c r="AL45" s="33">
        <f t="shared" si="28"/>
        <v>3.1744440000000006E-2</v>
      </c>
      <c r="AM45" s="33">
        <f t="shared" si="10"/>
        <v>4.0343079051979848E-2</v>
      </c>
      <c r="AN45" s="33">
        <f t="shared" si="29"/>
        <v>-8.2981688090634637E-3</v>
      </c>
      <c r="AO45" s="56">
        <f t="shared" si="11"/>
        <v>3.4331999999999998</v>
      </c>
      <c r="AP45" s="56">
        <f t="shared" si="30"/>
        <v>5.1488746843512967</v>
      </c>
      <c r="AQ45" s="10">
        <f t="shared" si="31"/>
        <v>3.6847336106497259</v>
      </c>
      <c r="AR45" s="10">
        <f t="shared" si="32"/>
        <v>3.7792740183138518</v>
      </c>
      <c r="AS45" s="10">
        <f t="shared" si="33"/>
        <v>9.4540407664125858E-2</v>
      </c>
      <c r="AT45" s="10">
        <f>SUM(AS$25:AS45)*5</f>
        <v>55.354862037662386</v>
      </c>
      <c r="AX45" s="70"/>
    </row>
    <row r="46" spans="1:50" x14ac:dyDescent="0.25">
      <c r="A46" s="4">
        <v>110</v>
      </c>
      <c r="B46" s="18">
        <f t="shared" si="0"/>
        <v>2133</v>
      </c>
      <c r="C46" s="39">
        <f>'2.1. Harvest 95%'!D26</f>
        <v>197.75</v>
      </c>
      <c r="D46" s="22">
        <f t="shared" si="12"/>
        <v>0.16999999999998749</v>
      </c>
      <c r="E46" s="72">
        <f>'2.1. Harvest 95%'!F26*k</f>
        <v>2.5787999999999998</v>
      </c>
      <c r="F46" s="72">
        <f>'2.1. Harvest 95%'!G26*k</f>
        <v>1.8584999999999998</v>
      </c>
      <c r="G46" s="72">
        <f>'2.1. Harvest 95%'!H26*k</f>
        <v>0.15539999999999998</v>
      </c>
      <c r="H46" s="72">
        <f>'2.1. Harvest 95%'!I26/2</f>
        <v>0.19500000000000001</v>
      </c>
      <c r="I46" s="72">
        <f t="shared" si="1"/>
        <v>1.1836692</v>
      </c>
      <c r="J46" s="72">
        <f t="shared" si="2"/>
        <v>1.3380359999999998</v>
      </c>
      <c r="K46" s="72">
        <f t="shared" si="3"/>
        <v>5.2607519999999998E-2</v>
      </c>
      <c r="L46" s="57">
        <f t="shared" si="13"/>
        <v>1.1836692</v>
      </c>
      <c r="M46" s="8">
        <f t="shared" si="4"/>
        <v>8.6257250566518664</v>
      </c>
      <c r="N46" s="8">
        <f t="shared" si="14"/>
        <v>7.7047736319817872E-2</v>
      </c>
      <c r="O46" s="22">
        <f t="shared" si="15"/>
        <v>1.3380359999999998</v>
      </c>
      <c r="P46" s="8">
        <f t="shared" si="5"/>
        <v>1.6273506174651799</v>
      </c>
      <c r="Q46" s="8">
        <f t="shared" si="16"/>
        <v>-9.2600057829868021E-3</v>
      </c>
      <c r="R46" s="8">
        <f t="shared" si="17"/>
        <v>5.2607519999999998E-2</v>
      </c>
      <c r="S46" s="8">
        <f t="shared" si="6"/>
        <v>6.2790224169456732E-2</v>
      </c>
      <c r="T46" s="8">
        <f t="shared" si="18"/>
        <v>5.188150817141593E-3</v>
      </c>
      <c r="U46" s="53">
        <f t="shared" si="19"/>
        <v>4.7877000000000001</v>
      </c>
      <c r="V46" s="53">
        <f t="shared" si="20"/>
        <v>5.03067588135396</v>
      </c>
      <c r="W46" s="29">
        <f>'2.2 Harvest 75%'!D26</f>
        <v>236.14</v>
      </c>
      <c r="X46" s="35">
        <f t="shared" si="21"/>
        <v>1.8799999999999955</v>
      </c>
      <c r="Y46" s="68">
        <f>'2.2 Harvest 75%'!F26*k</f>
        <v>1.6086</v>
      </c>
      <c r="Z46" s="68">
        <f>'2.2 Harvest 75%'!G26*k</f>
        <v>1.5854999999999999</v>
      </c>
      <c r="AA46" s="68">
        <f>'2.2 Harvest 75%'!H26*k</f>
        <v>0.11969999999999999</v>
      </c>
      <c r="AB46" s="68">
        <f>'2.2 Harvest 75%'!I26/2</f>
        <v>0.04</v>
      </c>
      <c r="AC46" s="68">
        <f t="shared" si="7"/>
        <v>0.7383474000000001</v>
      </c>
      <c r="AD46" s="348">
        <f t="shared" si="8"/>
        <v>0.99659699999999996</v>
      </c>
      <c r="AE46" s="68">
        <f t="shared" si="9"/>
        <v>3.2815440000000001E-2</v>
      </c>
      <c r="AF46" s="33">
        <f t="shared" si="22"/>
        <v>0.7383474000000001</v>
      </c>
      <c r="AG46" s="33">
        <f t="shared" si="23"/>
        <v>6.9875093415531033</v>
      </c>
      <c r="AH46" s="33">
        <f t="shared" si="24"/>
        <v>-0.19089270081902399</v>
      </c>
      <c r="AI46" s="33">
        <f t="shared" si="25"/>
        <v>0.99659699999999996</v>
      </c>
      <c r="AJ46" s="33">
        <f t="shared" si="26"/>
        <v>1.2114891497720905</v>
      </c>
      <c r="AK46" s="33">
        <f t="shared" si="27"/>
        <v>-4.1244208487132283E-3</v>
      </c>
      <c r="AL46" s="33">
        <f t="shared" si="28"/>
        <v>3.2815440000000001E-2</v>
      </c>
      <c r="AM46" s="33">
        <f t="shared" si="10"/>
        <v>3.9947156192899978E-2</v>
      </c>
      <c r="AN46" s="33">
        <f t="shared" si="29"/>
        <v>-3.9592285907986968E-4</v>
      </c>
      <c r="AO46" s="56">
        <f t="shared" si="11"/>
        <v>3.3537999999999997</v>
      </c>
      <c r="AP46" s="56">
        <f t="shared" si="30"/>
        <v>5.0383869554731779</v>
      </c>
      <c r="AQ46" s="10">
        <f t="shared" si="31"/>
        <v>3.6925160969138071</v>
      </c>
      <c r="AR46" s="10">
        <f t="shared" si="32"/>
        <v>3.6981760253173128</v>
      </c>
      <c r="AS46" s="10">
        <f t="shared" si="33"/>
        <v>5.6599284035057096E-3</v>
      </c>
      <c r="AT46" s="10">
        <f>SUM(AS$25:AS46)*5</f>
        <v>55.383161679679915</v>
      </c>
    </row>
    <row r="47" spans="1:50" x14ac:dyDescent="0.25">
      <c r="A47" s="4">
        <v>115</v>
      </c>
      <c r="B47" s="18">
        <f t="shared" si="0"/>
        <v>2138</v>
      </c>
      <c r="C47" s="39">
        <f>'2.1. Harvest 95%'!D27</f>
        <v>198.17</v>
      </c>
      <c r="D47" s="22">
        <f t="shared" si="12"/>
        <v>0.41999999999998749</v>
      </c>
      <c r="E47" s="72">
        <f>'2.1. Harvest 95%'!F27*k</f>
        <v>2.4822000000000002</v>
      </c>
      <c r="F47" s="72">
        <f>'2.1. Harvest 95%'!G27*k</f>
        <v>1.9341000000000002</v>
      </c>
      <c r="G47" s="72">
        <f>'2.1. Harvest 95%'!H27*k</f>
        <v>0.1575</v>
      </c>
      <c r="H47" s="72">
        <f>'2.1. Harvest 95%'!I27/2</f>
        <v>0.26</v>
      </c>
      <c r="I47" s="72">
        <f t="shared" si="1"/>
        <v>1.1393298000000001</v>
      </c>
      <c r="J47" s="72">
        <f t="shared" si="2"/>
        <v>1.3430970000000002</v>
      </c>
      <c r="K47" s="72">
        <f t="shared" si="3"/>
        <v>5.0636880000000009E-2</v>
      </c>
      <c r="L47" s="57">
        <f t="shared" si="13"/>
        <v>1.1393298000000001</v>
      </c>
      <c r="M47" s="8">
        <f t="shared" si="4"/>
        <v>8.6484596069057744</v>
      </c>
      <c r="N47" s="8">
        <f t="shared" si="14"/>
        <v>2.2734550253908026E-2</v>
      </c>
      <c r="O47" s="22">
        <f t="shared" si="15"/>
        <v>1.3430970000000002</v>
      </c>
      <c r="P47" s="8">
        <f t="shared" si="5"/>
        <v>1.6307746642444363</v>
      </c>
      <c r="Q47" s="8">
        <f t="shared" si="16"/>
        <v>3.42404677925634E-3</v>
      </c>
      <c r="R47" s="8">
        <f t="shared" si="17"/>
        <v>5.0636880000000009E-2</v>
      </c>
      <c r="S47" s="8">
        <f t="shared" si="6"/>
        <v>6.1736728325611584E-2</v>
      </c>
      <c r="T47" s="8">
        <f t="shared" si="18"/>
        <v>-1.0534958438451481E-3</v>
      </c>
      <c r="U47" s="53">
        <f t="shared" si="19"/>
        <v>4.8338000000000001</v>
      </c>
      <c r="V47" s="53">
        <f t="shared" si="20"/>
        <v>5.2789051011893076</v>
      </c>
      <c r="W47" s="29">
        <f>'2.2 Harvest 75%'!D27</f>
        <v>237.97</v>
      </c>
      <c r="X47" s="35">
        <f t="shared" si="21"/>
        <v>1.8300000000000125</v>
      </c>
      <c r="Y47" s="68">
        <f>'2.2 Harvest 75%'!F27*k</f>
        <v>1.7598</v>
      </c>
      <c r="Z47" s="68">
        <f>'2.2 Harvest 75%'!G27*k</f>
        <v>1.3943999999999999</v>
      </c>
      <c r="AA47" s="68">
        <f>'2.2 Harvest 75%'!H27*k</f>
        <v>0.1134</v>
      </c>
      <c r="AB47" s="68">
        <f>'2.2 Harvest 75%'!I27/2</f>
        <v>0.05</v>
      </c>
      <c r="AC47" s="68">
        <f t="shared" si="7"/>
        <v>0.80774820000000003</v>
      </c>
      <c r="AD47" s="348">
        <f t="shared" si="8"/>
        <v>0.96102299999999996</v>
      </c>
      <c r="AE47" s="68">
        <f t="shared" si="9"/>
        <v>3.5899920000000002E-2</v>
      </c>
      <c r="AF47" s="33">
        <f t="shared" si="22"/>
        <v>0.80774820000000003</v>
      </c>
      <c r="AG47" s="33">
        <f t="shared" si="23"/>
        <v>6.8907283933259835</v>
      </c>
      <c r="AH47" s="33">
        <f t="shared" si="24"/>
        <v>-9.6780948227119801E-2</v>
      </c>
      <c r="AI47" s="33">
        <f t="shared" si="25"/>
        <v>0.96102299999999996</v>
      </c>
      <c r="AJ47" s="33">
        <f t="shared" si="26"/>
        <v>1.1751860482844425</v>
      </c>
      <c r="AK47" s="33">
        <f t="shared" si="27"/>
        <v>-3.6303101487648037E-2</v>
      </c>
      <c r="AL47" s="33">
        <f t="shared" si="28"/>
        <v>3.5899920000000002E-2</v>
      </c>
      <c r="AM47" s="33">
        <f t="shared" si="10"/>
        <v>4.2961646258279446E-2</v>
      </c>
      <c r="AN47" s="33">
        <f t="shared" si="29"/>
        <v>3.0144900653794673E-3</v>
      </c>
      <c r="AO47" s="56">
        <f t="shared" si="11"/>
        <v>3.3175999999999997</v>
      </c>
      <c r="AP47" s="56">
        <f t="shared" si="30"/>
        <v>5.0175304403506242</v>
      </c>
      <c r="AQ47" s="10">
        <f t="shared" si="31"/>
        <v>3.8747163442729518</v>
      </c>
      <c r="AR47" s="10">
        <f t="shared" si="32"/>
        <v>3.682867343217358</v>
      </c>
      <c r="AS47" s="10">
        <f t="shared" si="33"/>
        <v>-0.19184900105559377</v>
      </c>
      <c r="AT47" s="10">
        <f>SUM(AS$25:AS47)*5</f>
        <v>54.423916674401944</v>
      </c>
    </row>
    <row r="48" spans="1:50" x14ac:dyDescent="0.25">
      <c r="A48" s="4">
        <v>120</v>
      </c>
      <c r="B48" s="18">
        <f t="shared" si="0"/>
        <v>2143</v>
      </c>
      <c r="C48" s="39">
        <f>'2.1. Harvest 95%'!D28</f>
        <v>198.39</v>
      </c>
      <c r="D48" s="22">
        <f t="shared" si="12"/>
        <v>0.21999999999999886</v>
      </c>
      <c r="E48" s="72">
        <f>'2.1. Harvest 95%'!F28*k</f>
        <v>2.415</v>
      </c>
      <c r="F48" s="72">
        <f>'2.1. Harvest 95%'!G28*k</f>
        <v>1.9424999999999999</v>
      </c>
      <c r="G48" s="72">
        <f>'2.1. Harvest 95%'!H28*k</f>
        <v>0.1575</v>
      </c>
      <c r="H48" s="72">
        <f>'2.1. Harvest 95%'!I28/2</f>
        <v>0.22</v>
      </c>
      <c r="I48" s="72">
        <f t="shared" si="1"/>
        <v>1.1084850000000002</v>
      </c>
      <c r="J48" s="72">
        <f t="shared" si="2"/>
        <v>1.329825</v>
      </c>
      <c r="K48" s="72">
        <f t="shared" si="3"/>
        <v>4.9266000000000004E-2</v>
      </c>
      <c r="L48" s="57">
        <f t="shared" si="13"/>
        <v>1.1084850000000002</v>
      </c>
      <c r="M48" s="8">
        <f t="shared" si="4"/>
        <v>8.6374063824355982</v>
      </c>
      <c r="N48" s="8">
        <f t="shared" si="14"/>
        <v>-1.1053224470176204E-2</v>
      </c>
      <c r="O48" s="22">
        <f t="shared" si="15"/>
        <v>1.329825</v>
      </c>
      <c r="P48" s="8">
        <f t="shared" si="5"/>
        <v>1.618107955918614</v>
      </c>
      <c r="Q48" s="8">
        <f t="shared" si="16"/>
        <v>-1.2666708325822285E-2</v>
      </c>
      <c r="R48" s="8">
        <f t="shared" si="17"/>
        <v>4.9266000000000004E-2</v>
      </c>
      <c r="S48" s="8">
        <f t="shared" si="6"/>
        <v>6.0179614811827896E-2</v>
      </c>
      <c r="T48" s="8">
        <f t="shared" si="18"/>
        <v>-1.5571135137836881E-3</v>
      </c>
      <c r="U48" s="53">
        <f t="shared" si="19"/>
        <v>4.7349999999999994</v>
      </c>
      <c r="V48" s="53">
        <f t="shared" si="20"/>
        <v>4.9297229536902165</v>
      </c>
      <c r="W48" s="29">
        <f>'2.2 Harvest 75%'!D28</f>
        <v>239.82</v>
      </c>
      <c r="X48" s="35">
        <f t="shared" si="21"/>
        <v>1.8499999999999943</v>
      </c>
      <c r="Y48" s="68">
        <f>'2.2 Harvest 75%'!F28*k</f>
        <v>2.1503999999999999</v>
      </c>
      <c r="Z48" s="68">
        <f>'2.2 Harvest 75%'!G28*k</f>
        <v>1.0374000000000001</v>
      </c>
      <c r="AA48" s="68">
        <f>'2.2 Harvest 75%'!H28*k</f>
        <v>0.10289999999999999</v>
      </c>
      <c r="AB48" s="68">
        <f>'2.2 Harvest 75%'!I28/2</f>
        <v>0.05</v>
      </c>
      <c r="AC48" s="68">
        <f t="shared" si="7"/>
        <v>0.98703359999999996</v>
      </c>
      <c r="AD48" s="348">
        <f t="shared" si="8"/>
        <v>0.92105999999999999</v>
      </c>
      <c r="AE48" s="68">
        <f t="shared" si="9"/>
        <v>4.3868160000000003E-2</v>
      </c>
      <c r="AF48" s="33">
        <f t="shared" si="22"/>
        <v>0.98703359999999996</v>
      </c>
      <c r="AG48" s="33">
        <f t="shared" si="23"/>
        <v>6.9857610843305311</v>
      </c>
      <c r="AH48" s="33">
        <f t="shared" si="24"/>
        <v>9.5032691004547587E-2</v>
      </c>
      <c r="AI48" s="33">
        <f t="shared" si="25"/>
        <v>0.92105999999999999</v>
      </c>
      <c r="AJ48" s="33">
        <f t="shared" si="26"/>
        <v>1.1288055059744377</v>
      </c>
      <c r="AK48" s="33">
        <f t="shared" si="27"/>
        <v>-4.6380542310004769E-2</v>
      </c>
      <c r="AL48" s="33">
        <f t="shared" si="28"/>
        <v>4.3868160000000003E-2</v>
      </c>
      <c r="AM48" s="33">
        <f t="shared" si="10"/>
        <v>5.1462777850041767E-2</v>
      </c>
      <c r="AN48" s="33">
        <f t="shared" si="29"/>
        <v>8.5011315917623217E-3</v>
      </c>
      <c r="AO48" s="56">
        <f t="shared" si="11"/>
        <v>3.3407</v>
      </c>
      <c r="AP48" s="56">
        <f t="shared" si="30"/>
        <v>5.2478532802862992</v>
      </c>
      <c r="AQ48" s="10">
        <f t="shared" si="31"/>
        <v>3.6184166480086191</v>
      </c>
      <c r="AR48" s="10">
        <f t="shared" si="32"/>
        <v>3.851924307730143</v>
      </c>
      <c r="AS48" s="10">
        <f t="shared" si="33"/>
        <v>0.23350765972152399</v>
      </c>
      <c r="AT48" s="10">
        <f>SUM(AS$25:AS48)*5</f>
        <v>55.591454973009569</v>
      </c>
    </row>
    <row r="49" spans="1:51" x14ac:dyDescent="0.25">
      <c r="A49" s="4">
        <v>125</v>
      </c>
      <c r="B49" s="18">
        <f t="shared" si="0"/>
        <v>2148</v>
      </c>
      <c r="C49" s="39">
        <f>'2.1. Harvest 95%'!D29</f>
        <v>198.51</v>
      </c>
      <c r="D49" s="22">
        <f t="shared" si="12"/>
        <v>0.12000000000000455</v>
      </c>
      <c r="E49" s="72">
        <f>'2.1. Harvest 95%'!F29*k</f>
        <v>2.2994999999999997</v>
      </c>
      <c r="F49" s="72">
        <f>'2.1. Harvest 95%'!G29*k</f>
        <v>1.9593</v>
      </c>
      <c r="G49" s="72">
        <f>'2.1. Harvest 95%'!H29*k</f>
        <v>0.15539999999999998</v>
      </c>
      <c r="H49" s="72">
        <f>'2.1. Harvest 95%'!I29/2</f>
        <v>0.14000000000000001</v>
      </c>
      <c r="I49" s="72">
        <f t="shared" si="1"/>
        <v>1.0554705</v>
      </c>
      <c r="J49" s="72">
        <f t="shared" si="2"/>
        <v>1.3079114999999999</v>
      </c>
      <c r="K49" s="72">
        <f t="shared" si="3"/>
        <v>4.6909799999999995E-2</v>
      </c>
      <c r="L49" s="57">
        <f t="shared" si="13"/>
        <v>1.0554705</v>
      </c>
      <c r="M49" s="8">
        <f t="shared" si="4"/>
        <v>8.5747694916468475</v>
      </c>
      <c r="N49" s="8">
        <f t="shared" si="14"/>
        <v>-6.2636890788750677E-2</v>
      </c>
      <c r="O49" s="22">
        <f t="shared" si="15"/>
        <v>1.3079114999999999</v>
      </c>
      <c r="P49" s="8">
        <f t="shared" si="5"/>
        <v>1.5939552770804886</v>
      </c>
      <c r="Q49" s="8">
        <f t="shared" si="16"/>
        <v>-2.4152678838125441E-2</v>
      </c>
      <c r="R49" s="8">
        <f t="shared" si="17"/>
        <v>4.6909799999999995E-2</v>
      </c>
      <c r="S49" s="8">
        <f t="shared" si="6"/>
        <v>5.7548153430659471E-2</v>
      </c>
      <c r="T49" s="8">
        <f t="shared" si="18"/>
        <v>-2.6314613811684248E-3</v>
      </c>
      <c r="U49" s="53">
        <f t="shared" si="19"/>
        <v>4.5541999999999998</v>
      </c>
      <c r="V49" s="53">
        <f t="shared" si="20"/>
        <v>4.5847789689919605</v>
      </c>
      <c r="W49" s="29">
        <f>'2.2 Harvest 75%'!D29</f>
        <v>241.93</v>
      </c>
      <c r="X49" s="35">
        <f t="shared" si="21"/>
        <v>2.1100000000000136</v>
      </c>
      <c r="Y49" s="68">
        <f>'2.2 Harvest 75%'!F29*k</f>
        <v>2.1881999999999997</v>
      </c>
      <c r="Z49" s="68">
        <f>'2.2 Harvest 75%'!G29*k</f>
        <v>0.92819999999999991</v>
      </c>
      <c r="AA49" s="68">
        <f>'2.2 Harvest 75%'!H29*k</f>
        <v>9.8699999999999996E-2</v>
      </c>
      <c r="AB49" s="68">
        <f>'2.2 Harvest 75%'!I29/2</f>
        <v>0.05</v>
      </c>
      <c r="AC49" s="68">
        <f t="shared" si="7"/>
        <v>1.0043837999999998</v>
      </c>
      <c r="AD49" s="348">
        <f t="shared" si="8"/>
        <v>0.88882499999999998</v>
      </c>
      <c r="AE49" s="68">
        <f t="shared" si="9"/>
        <v>4.4639279999999996E-2</v>
      </c>
      <c r="AF49" s="33">
        <f t="shared" si="22"/>
        <v>1.0043837999999998</v>
      </c>
      <c r="AG49" s="33">
        <f t="shared" si="23"/>
        <v>7.0858420470160866</v>
      </c>
      <c r="AH49" s="33">
        <f t="shared" si="24"/>
        <v>0.10008096268555544</v>
      </c>
      <c r="AI49" s="33">
        <f t="shared" si="25"/>
        <v>0.88882499999999998</v>
      </c>
      <c r="AJ49" s="33">
        <f t="shared" si="26"/>
        <v>1.0883715069788091</v>
      </c>
      <c r="AK49" s="33">
        <f t="shared" si="27"/>
        <v>-4.0433998995628606E-2</v>
      </c>
      <c r="AL49" s="33">
        <f t="shared" si="28"/>
        <v>4.4639279999999996E-2</v>
      </c>
      <c r="AM49" s="33">
        <f t="shared" si="10"/>
        <v>5.3736699799115342E-2</v>
      </c>
      <c r="AN49" s="33">
        <f t="shared" si="29"/>
        <v>2.2739219490735749E-3</v>
      </c>
      <c r="AO49" s="56">
        <f t="shared" si="11"/>
        <v>3.2650999999999994</v>
      </c>
      <c r="AP49" s="56">
        <f t="shared" si="30"/>
        <v>5.4370208856390132</v>
      </c>
      <c r="AQ49" s="10">
        <f t="shared" si="31"/>
        <v>3.3652277632400986</v>
      </c>
      <c r="AR49" s="10">
        <f t="shared" si="32"/>
        <v>3.990773330059036</v>
      </c>
      <c r="AS49" s="10">
        <f t="shared" si="33"/>
        <v>0.62554556681893736</v>
      </c>
      <c r="AT49" s="10">
        <f>SUM(AS$25:AS49)*5</f>
        <v>58.719182807104254</v>
      </c>
    </row>
    <row r="50" spans="1:51" x14ac:dyDescent="0.25">
      <c r="A50" s="4">
        <v>130</v>
      </c>
      <c r="B50" s="18">
        <f t="shared" si="0"/>
        <v>2153</v>
      </c>
      <c r="C50" s="39">
        <f>'2.1. Harvest 95%'!D30</f>
        <v>198.74</v>
      </c>
      <c r="D50" s="22">
        <f t="shared" si="12"/>
        <v>0.23000000000001819</v>
      </c>
      <c r="E50" s="72">
        <f>'2.1. Harvest 95%'!F30*k</f>
        <v>2.3016000000000001</v>
      </c>
      <c r="F50" s="72">
        <f>'2.1. Harvest 95%'!G30*k</f>
        <v>1.9403999999999999</v>
      </c>
      <c r="G50" s="72">
        <f>'2.1. Harvest 95%'!H30*k</f>
        <v>0.15539999999999998</v>
      </c>
      <c r="H50" s="72">
        <f>'2.1. Harvest 95%'!I30/2</f>
        <v>0.19</v>
      </c>
      <c r="I50" s="72">
        <f t="shared" si="1"/>
        <v>1.0564344000000001</v>
      </c>
      <c r="J50" s="72">
        <f t="shared" si="2"/>
        <v>1.3012440000000001</v>
      </c>
      <c r="K50" s="72">
        <f t="shared" si="3"/>
        <v>4.6952640000000004E-2</v>
      </c>
      <c r="L50" s="57">
        <f t="shared" si="13"/>
        <v>1.0564344000000001</v>
      </c>
      <c r="M50" s="8">
        <f t="shared" si="4"/>
        <v>8.5212048110875838</v>
      </c>
      <c r="N50" s="8">
        <f t="shared" si="14"/>
        <v>-5.3564680559263778E-2</v>
      </c>
      <c r="O50" s="22">
        <f t="shared" si="15"/>
        <v>1.3012440000000001</v>
      </c>
      <c r="P50" s="8">
        <f t="shared" si="5"/>
        <v>1.583018146332924</v>
      </c>
      <c r="Q50" s="8">
        <f t="shared" si="16"/>
        <v>-1.0937130747564527E-2</v>
      </c>
      <c r="R50" s="8">
        <f t="shared" si="17"/>
        <v>4.6952640000000004E-2</v>
      </c>
      <c r="S50" s="8">
        <f t="shared" si="6"/>
        <v>5.7125812383895802E-2</v>
      </c>
      <c r="T50" s="8">
        <f t="shared" si="18"/>
        <v>-4.2234104676366901E-4</v>
      </c>
      <c r="U50" s="53">
        <f t="shared" si="19"/>
        <v>4.5874000000000006</v>
      </c>
      <c r="V50" s="53">
        <f t="shared" si="20"/>
        <v>4.7524758476464273</v>
      </c>
      <c r="W50" s="29">
        <f>'2.2 Harvest 75%'!D30</f>
        <v>244.14</v>
      </c>
      <c r="X50" s="35">
        <f t="shared" si="21"/>
        <v>2.2099999999999795</v>
      </c>
      <c r="Y50" s="68">
        <f>'2.2 Harvest 75%'!F30*k</f>
        <v>2.2511999999999999</v>
      </c>
      <c r="Z50" s="68">
        <f>'2.2 Harvest 75%'!G30*k</f>
        <v>0.9554999999999999</v>
      </c>
      <c r="AA50" s="68">
        <f>'2.2 Harvest 75%'!H30*k</f>
        <v>0.10079999999999999</v>
      </c>
      <c r="AB50" s="68">
        <f>'2.2 Harvest 75%'!I30/2</f>
        <v>0.13500000000000001</v>
      </c>
      <c r="AC50" s="68">
        <f t="shared" si="7"/>
        <v>1.0333007999999999</v>
      </c>
      <c r="AD50" s="348">
        <f t="shared" si="8"/>
        <v>0.91463399999999995</v>
      </c>
      <c r="AE50" s="68">
        <f t="shared" si="9"/>
        <v>4.5924480000000004E-2</v>
      </c>
      <c r="AF50" s="33">
        <f t="shared" si="22"/>
        <v>1.0333007999999999</v>
      </c>
      <c r="AG50" s="33">
        <f t="shared" si="23"/>
        <v>7.2018845854572158</v>
      </c>
      <c r="AH50" s="33">
        <f t="shared" si="24"/>
        <v>0.11604253844112922</v>
      </c>
      <c r="AI50" s="33">
        <f t="shared" si="25"/>
        <v>0.91463399999999995</v>
      </c>
      <c r="AJ50" s="33">
        <f t="shared" si="26"/>
        <v>1.1070327182587345</v>
      </c>
      <c r="AK50" s="33">
        <f t="shared" si="27"/>
        <v>1.8661211279925372E-2</v>
      </c>
      <c r="AL50" s="33">
        <f t="shared" si="28"/>
        <v>4.5924480000000004E-2</v>
      </c>
      <c r="AM50" s="33">
        <f t="shared" si="10"/>
        <v>5.5423876206635067E-2</v>
      </c>
      <c r="AN50" s="33">
        <f t="shared" si="29"/>
        <v>1.6871764075197249E-3</v>
      </c>
      <c r="AO50" s="56">
        <f t="shared" si="11"/>
        <v>3.4424999999999999</v>
      </c>
      <c r="AP50" s="56">
        <f t="shared" si="30"/>
        <v>5.7888909261285546</v>
      </c>
      <c r="AQ50" s="10">
        <f t="shared" si="31"/>
        <v>3.4883172721724778</v>
      </c>
      <c r="AR50" s="10">
        <f t="shared" si="32"/>
        <v>4.2490459397783589</v>
      </c>
      <c r="AS50" s="10">
        <f t="shared" si="33"/>
        <v>0.76072866760588109</v>
      </c>
      <c r="AT50" s="10">
        <f>SUM(AS$25:AS50)*5</f>
        <v>62.522826145133656</v>
      </c>
    </row>
    <row r="51" spans="1:51" x14ac:dyDescent="0.25">
      <c r="A51" s="4">
        <v>135</v>
      </c>
      <c r="B51" s="18">
        <f t="shared" si="0"/>
        <v>2158</v>
      </c>
      <c r="C51" s="39">
        <f>'2.1. Harvest 95%'!D31</f>
        <v>198.91</v>
      </c>
      <c r="D51" s="22">
        <f t="shared" si="12"/>
        <v>0.16999999999998749</v>
      </c>
      <c r="E51" s="72">
        <f>'2.1. Harvest 95%'!F31*k</f>
        <v>2.3183999999999996</v>
      </c>
      <c r="F51" s="72">
        <f>'2.1. Harvest 95%'!G31*k</f>
        <v>1.9508999999999999</v>
      </c>
      <c r="G51" s="72">
        <f>'2.1. Harvest 95%'!H31*k</f>
        <v>0.15539999999999998</v>
      </c>
      <c r="H51" s="72">
        <f>'2.1. Harvest 95%'!I31/2</f>
        <v>0.25</v>
      </c>
      <c r="I51" s="72">
        <f t="shared" si="1"/>
        <v>1.0641455999999998</v>
      </c>
      <c r="J51" s="72">
        <f t="shared" si="2"/>
        <v>1.3093499999999998</v>
      </c>
      <c r="K51" s="72">
        <f t="shared" si="3"/>
        <v>4.7295359999999995E-2</v>
      </c>
      <c r="L51" s="57">
        <f t="shared" si="13"/>
        <v>1.0641455999999998</v>
      </c>
      <c r="M51" s="8">
        <f t="shared" si="4"/>
        <v>8.4822852482539375</v>
      </c>
      <c r="N51" s="8">
        <f t="shared" si="14"/>
        <v>-3.8919562833646282E-2</v>
      </c>
      <c r="O51" s="22">
        <f t="shared" si="15"/>
        <v>1.3093499999999998</v>
      </c>
      <c r="P51" s="8">
        <f t="shared" si="5"/>
        <v>1.5891907165033421</v>
      </c>
      <c r="Q51" s="8">
        <f t="shared" si="16"/>
        <v>6.1725701704180569E-3</v>
      </c>
      <c r="R51" s="8">
        <f t="shared" si="17"/>
        <v>4.7295359999999995E-2</v>
      </c>
      <c r="S51" s="8">
        <f t="shared" si="6"/>
        <v>5.7393872329360787E-2</v>
      </c>
      <c r="T51" s="8">
        <f t="shared" si="18"/>
        <v>2.6805994546498513E-4</v>
      </c>
      <c r="U51" s="53">
        <f t="shared" si="19"/>
        <v>4.6746999999999996</v>
      </c>
      <c r="V51" s="53">
        <f t="shared" si="20"/>
        <v>4.8122210672822234</v>
      </c>
      <c r="W51" s="29">
        <f>'2.2 Harvest 75%'!D31</f>
        <v>245.96</v>
      </c>
      <c r="X51" s="35">
        <f t="shared" si="21"/>
        <v>1.8200000000000216</v>
      </c>
      <c r="Y51" s="68">
        <f>'2.2 Harvest 75%'!F31*k</f>
        <v>2.2176</v>
      </c>
      <c r="Z51" s="68">
        <f>'2.2 Harvest 75%'!G31*k</f>
        <v>0.90299999999999991</v>
      </c>
      <c r="AA51" s="68">
        <f>'2.2 Harvest 75%'!H31*k</f>
        <v>9.8699999999999996E-2</v>
      </c>
      <c r="AB51" s="68">
        <f>'2.2 Harvest 75%'!I31/2</f>
        <v>0.11</v>
      </c>
      <c r="AC51" s="68">
        <f t="shared" si="7"/>
        <v>1.0178784000000001</v>
      </c>
      <c r="AD51" s="348">
        <f t="shared" si="8"/>
        <v>0.88645200000000002</v>
      </c>
      <c r="AE51" s="68">
        <f t="shared" si="9"/>
        <v>4.5239040000000001E-2</v>
      </c>
      <c r="AF51" s="33">
        <f t="shared" si="22"/>
        <v>1.0178784000000001</v>
      </c>
      <c r="AG51" s="33">
        <f t="shared" si="23"/>
        <v>7.287483082663452</v>
      </c>
      <c r="AH51" s="33">
        <f t="shared" si="24"/>
        <v>8.5598497206236246E-2</v>
      </c>
      <c r="AI51" s="33">
        <f t="shared" si="25"/>
        <v>0.88645200000000002</v>
      </c>
      <c r="AJ51" s="33">
        <f t="shared" si="26"/>
        <v>1.082149585519032</v>
      </c>
      <c r="AK51" s="33">
        <f t="shared" si="27"/>
        <v>-2.4883132739702551E-2</v>
      </c>
      <c r="AL51" s="33">
        <f t="shared" si="28"/>
        <v>4.5239040000000001E-2</v>
      </c>
      <c r="AM51" s="33">
        <f t="shared" si="10"/>
        <v>5.5036689676338853E-2</v>
      </c>
      <c r="AN51" s="33">
        <f t="shared" si="29"/>
        <v>-3.8718653029621436E-4</v>
      </c>
      <c r="AO51" s="56">
        <f t="shared" si="11"/>
        <v>3.3292999999999999</v>
      </c>
      <c r="AP51" s="56">
        <f t="shared" si="30"/>
        <v>5.209628177936259</v>
      </c>
      <c r="AQ51" s="10">
        <f t="shared" si="31"/>
        <v>3.5321702633851522</v>
      </c>
      <c r="AR51" s="10">
        <f t="shared" si="32"/>
        <v>3.8238670826052141</v>
      </c>
      <c r="AS51" s="10">
        <f t="shared" si="33"/>
        <v>0.29169681922006196</v>
      </c>
      <c r="AT51" s="10">
        <f>SUM(AS$25:AS51)*5</f>
        <v>63.98131024123397</v>
      </c>
      <c r="AV51" s="10"/>
    </row>
    <row r="52" spans="1:51" x14ac:dyDescent="0.25">
      <c r="A52" s="4">
        <v>140</v>
      </c>
      <c r="B52" s="18">
        <f t="shared" si="0"/>
        <v>2163</v>
      </c>
      <c r="C52" s="39">
        <f>'2.1. Harvest 95%'!D32</f>
        <v>199.04</v>
      </c>
      <c r="D52" s="22">
        <f t="shared" si="12"/>
        <v>0.12999999999999545</v>
      </c>
      <c r="E52" s="72">
        <f>'2.1. Harvest 95%'!F32*k</f>
        <v>2.4087000000000001</v>
      </c>
      <c r="F52" s="72">
        <f>'2.1. Harvest 95%'!G32*k</f>
        <v>1.8773999999999997</v>
      </c>
      <c r="G52" s="72">
        <f>'2.1. Harvest 95%'!H32*k</f>
        <v>0.15329999999999999</v>
      </c>
      <c r="H52" s="72">
        <f>'2.1. Harvest 95%'!I32/2</f>
        <v>0.20499999999999999</v>
      </c>
      <c r="I52" s="72">
        <f t="shared" si="1"/>
        <v>1.1055933</v>
      </c>
      <c r="J52" s="72">
        <f t="shared" si="2"/>
        <v>1.3035435</v>
      </c>
      <c r="K52" s="72">
        <f t="shared" si="3"/>
        <v>4.9137480000000004E-2</v>
      </c>
      <c r="L52" s="57">
        <f t="shared" si="13"/>
        <v>1.1055933</v>
      </c>
      <c r="M52" s="8">
        <f t="shared" si="4"/>
        <v>8.4898515009058695</v>
      </c>
      <c r="N52" s="8">
        <f t="shared" si="14"/>
        <v>7.5662526519320039E-3</v>
      </c>
      <c r="O52" s="22">
        <f t="shared" si="15"/>
        <v>1.3035435</v>
      </c>
      <c r="P52" s="8">
        <f t="shared" si="5"/>
        <v>1.5844753830595553</v>
      </c>
      <c r="Q52" s="8">
        <f t="shared" si="16"/>
        <v>-4.7153334437868288E-3</v>
      </c>
      <c r="R52" s="8">
        <f t="shared" si="17"/>
        <v>4.9137480000000004E-2</v>
      </c>
      <c r="S52" s="8">
        <f t="shared" si="6"/>
        <v>5.9283379080661495E-2</v>
      </c>
      <c r="T52" s="8">
        <f t="shared" si="18"/>
        <v>1.8895067513007083E-3</v>
      </c>
      <c r="U52" s="53">
        <f t="shared" si="19"/>
        <v>4.6443999999999992</v>
      </c>
      <c r="V52" s="53">
        <f t="shared" si="20"/>
        <v>4.7791404259594401</v>
      </c>
      <c r="W52" s="29">
        <f>'2.2 Harvest 75%'!D32</f>
        <v>247.94</v>
      </c>
      <c r="X52" s="35">
        <f t="shared" si="21"/>
        <v>1.9799999999999898</v>
      </c>
      <c r="Y52" s="68">
        <f>'2.2 Harvest 75%'!F32*k</f>
        <v>2.2302</v>
      </c>
      <c r="Z52" s="68">
        <f>'2.2 Harvest 75%'!G32*k</f>
        <v>0.85680000000000001</v>
      </c>
      <c r="AA52" s="68">
        <f>'2.2 Harvest 75%'!H32*k</f>
        <v>9.6600000000000005E-2</v>
      </c>
      <c r="AB52" s="68">
        <f>'2.2 Harvest 75%'!I32/2</f>
        <v>9.5000000000000001E-2</v>
      </c>
      <c r="AC52" s="68">
        <f t="shared" si="7"/>
        <v>1.0236618</v>
      </c>
      <c r="AD52" s="348">
        <f t="shared" si="8"/>
        <v>0.87198299999999995</v>
      </c>
      <c r="AE52" s="68">
        <f t="shared" si="9"/>
        <v>4.5496080000000001E-2</v>
      </c>
      <c r="AF52" s="33">
        <f t="shared" si="22"/>
        <v>1.0236618</v>
      </c>
      <c r="AG52" s="33">
        <f t="shared" si="23"/>
        <v>7.3677843026236438</v>
      </c>
      <c r="AH52" s="33">
        <f t="shared" si="24"/>
        <v>8.0301219960191794E-2</v>
      </c>
      <c r="AI52" s="33">
        <f t="shared" si="25"/>
        <v>0.87198299999999995</v>
      </c>
      <c r="AJ52" s="33">
        <f t="shared" si="26"/>
        <v>1.0632818275446798</v>
      </c>
      <c r="AK52" s="33">
        <f t="shared" si="27"/>
        <v>-1.886775797435214E-2</v>
      </c>
      <c r="AL52" s="33">
        <f t="shared" si="28"/>
        <v>4.5496080000000001E-2</v>
      </c>
      <c r="AM52" s="33">
        <f t="shared" si="10"/>
        <v>5.5225284121049718E-2</v>
      </c>
      <c r="AN52" s="33">
        <f t="shared" si="29"/>
        <v>1.8859444471086562E-4</v>
      </c>
      <c r="AO52" s="56">
        <f t="shared" si="11"/>
        <v>3.2786</v>
      </c>
      <c r="AP52" s="56">
        <f t="shared" si="30"/>
        <v>5.3202220564305405</v>
      </c>
      <c r="AQ52" s="10">
        <f t="shared" si="31"/>
        <v>3.5078890726542289</v>
      </c>
      <c r="AR52" s="10">
        <f t="shared" si="32"/>
        <v>3.9050429894200165</v>
      </c>
      <c r="AS52" s="10">
        <f t="shared" si="33"/>
        <v>0.3971539167657876</v>
      </c>
      <c r="AT52" s="10">
        <f>SUM(AS$25:AS52)*5</f>
        <v>65.96707982506291</v>
      </c>
      <c r="AU52" s="10"/>
      <c r="AV52" s="10"/>
      <c r="AW52" s="11"/>
    </row>
    <row r="53" spans="1:51" x14ac:dyDescent="0.25">
      <c r="A53" s="4">
        <v>145</v>
      </c>
      <c r="B53" s="18">
        <f t="shared" si="0"/>
        <v>2168</v>
      </c>
      <c r="C53" s="39">
        <f>'2.1. Harvest 95%'!D33</f>
        <v>199.4</v>
      </c>
      <c r="D53" s="22">
        <f t="shared" si="12"/>
        <v>0.36000000000001364</v>
      </c>
      <c r="E53" s="72">
        <f>'2.1. Harvest 95%'!F33*k</f>
        <v>2.4653999999999998</v>
      </c>
      <c r="F53" s="72">
        <f>'2.1. Harvest 95%'!G33*k</f>
        <v>1.8416999999999999</v>
      </c>
      <c r="G53" s="72">
        <f>'2.1. Harvest 95%'!H33*k</f>
        <v>0.15329999999999999</v>
      </c>
      <c r="H53" s="72">
        <f>'2.1. Harvest 95%'!I33/2</f>
        <v>0.17499999999999999</v>
      </c>
      <c r="I53" s="72">
        <f t="shared" si="1"/>
        <v>1.1316185999999999</v>
      </c>
      <c r="J53" s="72">
        <f t="shared" si="2"/>
        <v>1.3038689999999999</v>
      </c>
      <c r="K53" s="72">
        <f t="shared" si="3"/>
        <v>5.0294159999999997E-2</v>
      </c>
      <c r="L53" s="57">
        <f t="shared" si="13"/>
        <v>1.1316185999999999</v>
      </c>
      <c r="M53" s="8">
        <f t="shared" si="4"/>
        <v>8.5224636064140498</v>
      </c>
      <c r="N53" s="8">
        <f t="shared" si="14"/>
        <v>3.2612105508180278E-2</v>
      </c>
      <c r="O53" s="22">
        <f t="shared" si="15"/>
        <v>1.3038689999999999</v>
      </c>
      <c r="P53" s="8">
        <f t="shared" si="5"/>
        <v>1.583967321996141</v>
      </c>
      <c r="Q53" s="8">
        <f t="shared" si="16"/>
        <v>-5.0806106341427792E-4</v>
      </c>
      <c r="R53" s="8">
        <f t="shared" si="17"/>
        <v>5.0294159999999997E-2</v>
      </c>
      <c r="S53" s="8">
        <f t="shared" si="6"/>
        <v>6.0774079839897112E-2</v>
      </c>
      <c r="T53" s="8">
        <f t="shared" si="18"/>
        <v>1.4907007592356164E-3</v>
      </c>
      <c r="U53" s="53">
        <f t="shared" si="19"/>
        <v>4.6353999999999997</v>
      </c>
      <c r="V53" s="53">
        <f t="shared" si="20"/>
        <v>5.0289947452040149</v>
      </c>
      <c r="W53" s="29">
        <f>'2.2 Harvest 75%'!D33</f>
        <v>249.91</v>
      </c>
      <c r="X53" s="35">
        <f t="shared" si="21"/>
        <v>1.9699999999999989</v>
      </c>
      <c r="Y53" s="68">
        <f>'2.2 Harvest 75%'!F33*k</f>
        <v>2.1231</v>
      </c>
      <c r="Z53" s="68">
        <f>'2.2 Harvest 75%'!G33*k</f>
        <v>0.91349999999999987</v>
      </c>
      <c r="AA53" s="68">
        <f>'2.2 Harvest 75%'!H33*k</f>
        <v>9.6600000000000005E-2</v>
      </c>
      <c r="AB53" s="68">
        <f>'2.2 Harvest 75%'!I33/2</f>
        <v>0.105</v>
      </c>
      <c r="AC53" s="68">
        <f t="shared" si="7"/>
        <v>0.97450290000000006</v>
      </c>
      <c r="AD53" s="348">
        <f t="shared" si="8"/>
        <v>0.86728949999999994</v>
      </c>
      <c r="AE53" s="68">
        <f t="shared" si="9"/>
        <v>4.3311240000000001E-2</v>
      </c>
      <c r="AF53" s="33">
        <f t="shared" si="22"/>
        <v>0.97450290000000006</v>
      </c>
      <c r="AG53" s="33">
        <f t="shared" si="23"/>
        <v>7.3885316748933541</v>
      </c>
      <c r="AH53" s="33">
        <f t="shared" si="24"/>
        <v>2.074737226971024E-2</v>
      </c>
      <c r="AI53" s="33">
        <f t="shared" si="25"/>
        <v>0.86728949999999994</v>
      </c>
      <c r="AJ53" s="33">
        <f t="shared" si="26"/>
        <v>1.0552529476423169</v>
      </c>
      <c r="AK53" s="33">
        <f t="shared" si="27"/>
        <v>-8.0288799023628954E-3</v>
      </c>
      <c r="AL53" s="33">
        <f t="shared" si="28"/>
        <v>4.3311240000000001E-2</v>
      </c>
      <c r="AM53" s="33">
        <f t="shared" si="10"/>
        <v>5.3073783223737007E-2</v>
      </c>
      <c r="AN53" s="33">
        <f t="shared" si="29"/>
        <v>-2.1515008973127109E-3</v>
      </c>
      <c r="AO53" s="56">
        <f t="shared" si="11"/>
        <v>3.2382</v>
      </c>
      <c r="AP53" s="56">
        <f t="shared" si="30"/>
        <v>5.2187669914700336</v>
      </c>
      <c r="AQ53" s="10">
        <f t="shared" si="31"/>
        <v>3.6912821429797469</v>
      </c>
      <c r="AR53" s="10">
        <f t="shared" si="32"/>
        <v>3.8305749717390043</v>
      </c>
      <c r="AS53" s="10">
        <f t="shared" si="33"/>
        <v>0.13929282875925741</v>
      </c>
      <c r="AT53" s="10">
        <f>SUM(AS$25:AS53)*5</f>
        <v>66.663543968859202</v>
      </c>
      <c r="AU53" s="10"/>
      <c r="AV53" s="10"/>
      <c r="AW53" s="11"/>
    </row>
    <row r="54" spans="1:51" x14ac:dyDescent="0.25">
      <c r="A54" s="4">
        <v>150</v>
      </c>
      <c r="B54" s="18">
        <f t="shared" si="0"/>
        <v>2173</v>
      </c>
      <c r="C54" s="39">
        <f>'2.1. Harvest 95%'!D34</f>
        <v>199.67</v>
      </c>
      <c r="D54" s="22">
        <f t="shared" si="12"/>
        <v>0.26999999999998181</v>
      </c>
      <c r="E54" s="72">
        <f>'2.1. Harvest 95%'!F34*k</f>
        <v>2.4780000000000002</v>
      </c>
      <c r="F54" s="72">
        <f>'2.1. Harvest 95%'!G34*k</f>
        <v>1.8648</v>
      </c>
      <c r="G54" s="72">
        <f>'2.1. Harvest 95%'!H34*k</f>
        <v>0.15539999999999998</v>
      </c>
      <c r="H54" s="72">
        <f>'2.1. Harvest 95%'!I34/2</f>
        <v>0.14000000000000001</v>
      </c>
      <c r="I54" s="72">
        <f t="shared" si="1"/>
        <v>1.1374020000000002</v>
      </c>
      <c r="J54" s="72">
        <f t="shared" si="2"/>
        <v>1.315734</v>
      </c>
      <c r="K54" s="72">
        <f t="shared" si="3"/>
        <v>5.0551200000000004E-2</v>
      </c>
      <c r="L54" s="57">
        <f t="shared" si="13"/>
        <v>1.1374020000000002</v>
      </c>
      <c r="M54" s="8">
        <f t="shared" si="4"/>
        <v>8.5566374932344686</v>
      </c>
      <c r="N54" s="8">
        <f t="shared" si="14"/>
        <v>3.4173886820418886E-2</v>
      </c>
      <c r="O54" s="22">
        <f t="shared" si="15"/>
        <v>1.315734</v>
      </c>
      <c r="P54" s="8">
        <f t="shared" si="5"/>
        <v>1.5957425086403418</v>
      </c>
      <c r="Q54" s="8">
        <f t="shared" si="16"/>
        <v>1.1775186644200852E-2</v>
      </c>
      <c r="R54" s="8">
        <f t="shared" si="17"/>
        <v>5.0551200000000004E-2</v>
      </c>
      <c r="S54" s="8">
        <f t="shared" si="6"/>
        <v>6.1294640993790978E-2</v>
      </c>
      <c r="T54" s="8">
        <f t="shared" si="18"/>
        <v>5.2056115389386565E-4</v>
      </c>
      <c r="U54" s="53">
        <f t="shared" si="19"/>
        <v>4.6382000000000003</v>
      </c>
      <c r="V54" s="53">
        <f t="shared" si="20"/>
        <v>4.9546696346184955</v>
      </c>
      <c r="W54" s="29">
        <f>'2.2 Harvest 75%'!D34</f>
        <v>251.97</v>
      </c>
      <c r="X54" s="35">
        <f t="shared" si="21"/>
        <v>2.0600000000000023</v>
      </c>
      <c r="Y54" s="68">
        <f>'2.2 Harvest 75%'!F34*k</f>
        <v>2.1335999999999999</v>
      </c>
      <c r="Z54" s="68">
        <f>'2.2 Harvest 75%'!G34*k</f>
        <v>0.90299999999999991</v>
      </c>
      <c r="AA54" s="68">
        <f>'2.2 Harvest 75%'!H34*k</f>
        <v>9.6600000000000005E-2</v>
      </c>
      <c r="AB54" s="68">
        <f>'2.2 Harvest 75%'!I34/2</f>
        <v>0.21</v>
      </c>
      <c r="AC54" s="68">
        <f t="shared" si="7"/>
        <v>0.97932240000000004</v>
      </c>
      <c r="AD54" s="348">
        <f t="shared" si="8"/>
        <v>0.86587199999999998</v>
      </c>
      <c r="AE54" s="68">
        <f t="shared" si="9"/>
        <v>4.3525439999999999E-2</v>
      </c>
      <c r="AF54" s="33">
        <f t="shared" si="22"/>
        <v>0.97932240000000004</v>
      </c>
      <c r="AG54" s="33">
        <f t="shared" si="23"/>
        <v>7.4114128115096651</v>
      </c>
      <c r="AH54" s="33">
        <f t="shared" si="24"/>
        <v>2.2881136616311082E-2</v>
      </c>
      <c r="AI54" s="33">
        <f t="shared" si="25"/>
        <v>0.86587199999999998</v>
      </c>
      <c r="AJ54" s="33">
        <f t="shared" si="26"/>
        <v>1.0524161287862437</v>
      </c>
      <c r="AK54" s="33">
        <f t="shared" si="27"/>
        <v>-2.836818856073231E-3</v>
      </c>
      <c r="AL54" s="33">
        <f t="shared" si="28"/>
        <v>4.3525439999999999E-2</v>
      </c>
      <c r="AM54" s="33">
        <f t="shared" si="10"/>
        <v>5.2907648005182314E-2</v>
      </c>
      <c r="AN54" s="33">
        <f t="shared" si="29"/>
        <v>-1.6613521855469299E-4</v>
      </c>
      <c r="AO54" s="56">
        <f t="shared" si="11"/>
        <v>3.3431999999999999</v>
      </c>
      <c r="AP54" s="56">
        <f t="shared" si="30"/>
        <v>5.4230781825416852</v>
      </c>
      <c r="AQ54" s="10">
        <f t="shared" si="31"/>
        <v>3.6367275118099753</v>
      </c>
      <c r="AR54" s="10">
        <f t="shared" si="32"/>
        <v>3.9805393859855966</v>
      </c>
      <c r="AS54" s="10">
        <f t="shared" si="33"/>
        <v>0.34381187417562131</v>
      </c>
      <c r="AT54" s="10">
        <f>SUM(AS$25:AS54)*5</f>
        <v>68.382603339737301</v>
      </c>
      <c r="AU54" s="10"/>
      <c r="AV54" s="10"/>
      <c r="AW54" s="11"/>
    </row>
    <row r="55" spans="1:51" x14ac:dyDescent="0.25">
      <c r="K55" s="1"/>
    </row>
    <row r="56" spans="1:51" x14ac:dyDescent="0.25">
      <c r="K56" s="1"/>
    </row>
    <row r="57" spans="1:51" x14ac:dyDescent="0.25">
      <c r="K57" s="1"/>
    </row>
    <row r="58" spans="1:51" ht="18.75" x14ac:dyDescent="0.3">
      <c r="C58" s="361" t="s">
        <v>19</v>
      </c>
      <c r="D58" s="361"/>
      <c r="E58" s="361"/>
      <c r="F58" s="361"/>
      <c r="G58" s="361"/>
      <c r="H58" s="361"/>
      <c r="I58" s="361"/>
      <c r="J58" s="361"/>
      <c r="K58" s="361"/>
      <c r="L58" s="361"/>
      <c r="M58" s="361"/>
      <c r="N58" s="361"/>
      <c r="O58" s="361"/>
      <c r="P58" s="361"/>
      <c r="Q58" s="361"/>
      <c r="R58" s="361"/>
      <c r="S58" s="361"/>
      <c r="T58" s="361"/>
      <c r="U58" s="361"/>
      <c r="V58" s="361"/>
      <c r="W58" s="362" t="s">
        <v>417</v>
      </c>
      <c r="X58" s="362"/>
      <c r="Y58" s="362"/>
      <c r="Z58" s="362"/>
      <c r="AA58" s="362"/>
      <c r="AB58" s="362"/>
      <c r="AC58" s="362"/>
      <c r="AD58" s="362"/>
      <c r="AE58" s="362"/>
      <c r="AF58" s="362"/>
      <c r="AG58" s="362"/>
      <c r="AH58" s="362"/>
      <c r="AI58" s="362"/>
      <c r="AJ58" s="362"/>
      <c r="AK58" s="362"/>
      <c r="AL58" s="362"/>
      <c r="AM58" s="362"/>
      <c r="AN58" s="362"/>
      <c r="AO58" s="362"/>
      <c r="AP58" s="362"/>
      <c r="AQ58" s="37"/>
      <c r="AR58" s="37"/>
      <c r="AS58" s="37"/>
      <c r="AT58" s="38"/>
      <c r="AU58" s="38"/>
      <c r="AV58" s="38"/>
      <c r="AW58" s="38"/>
      <c r="AX58" s="38"/>
      <c r="AY58" s="38"/>
    </row>
    <row r="59" spans="1:51" ht="135" x14ac:dyDescent="0.25">
      <c r="A59" s="13" t="s">
        <v>4</v>
      </c>
      <c r="B59" s="14" t="s">
        <v>0</v>
      </c>
      <c r="C59" s="58" t="s">
        <v>7</v>
      </c>
      <c r="D59" s="5" t="s">
        <v>6</v>
      </c>
      <c r="E59" s="21" t="s">
        <v>41</v>
      </c>
      <c r="F59" s="58" t="s">
        <v>42</v>
      </c>
      <c r="G59" s="58" t="s">
        <v>43</v>
      </c>
      <c r="H59" s="58"/>
      <c r="I59" s="58" t="s">
        <v>39</v>
      </c>
      <c r="J59" s="58" t="s">
        <v>40</v>
      </c>
      <c r="K59" s="58" t="s">
        <v>44</v>
      </c>
      <c r="L59" s="58" t="s">
        <v>36</v>
      </c>
      <c r="M59" s="15" t="s">
        <v>8</v>
      </c>
      <c r="N59" s="5" t="s">
        <v>11</v>
      </c>
      <c r="O59" s="5" t="s">
        <v>38</v>
      </c>
      <c r="P59" s="15" t="s">
        <v>33</v>
      </c>
      <c r="Q59" s="5" t="s">
        <v>34</v>
      </c>
      <c r="R59" s="58" t="s">
        <v>45</v>
      </c>
      <c r="S59" s="15" t="s">
        <v>46</v>
      </c>
      <c r="T59" s="5" t="s">
        <v>32</v>
      </c>
      <c r="U59" s="5" t="s">
        <v>24</v>
      </c>
      <c r="V59" s="5" t="s">
        <v>1</v>
      </c>
      <c r="W59" s="26" t="s">
        <v>5</v>
      </c>
      <c r="X59" s="26" t="s">
        <v>6</v>
      </c>
      <c r="Y59" s="27" t="s">
        <v>41</v>
      </c>
      <c r="Z59" s="59" t="s">
        <v>42</v>
      </c>
      <c r="AA59" s="59" t="s">
        <v>43</v>
      </c>
      <c r="AB59" s="59" t="s">
        <v>74</v>
      </c>
      <c r="AC59" s="59" t="s">
        <v>39</v>
      </c>
      <c r="AD59" s="59" t="s">
        <v>40</v>
      </c>
      <c r="AE59" s="59" t="s">
        <v>44</v>
      </c>
      <c r="AF59" s="67" t="s">
        <v>36</v>
      </c>
      <c r="AG59" s="26" t="s">
        <v>8</v>
      </c>
      <c r="AH59" s="28" t="s">
        <v>11</v>
      </c>
      <c r="AI59" s="28" t="s">
        <v>38</v>
      </c>
      <c r="AJ59" s="26" t="s">
        <v>33</v>
      </c>
      <c r="AK59" s="28" t="s">
        <v>34</v>
      </c>
      <c r="AL59" s="28" t="s">
        <v>47</v>
      </c>
      <c r="AM59" s="26" t="s">
        <v>46</v>
      </c>
      <c r="AN59" s="28" t="s">
        <v>32</v>
      </c>
      <c r="AO59" s="28" t="s">
        <v>24</v>
      </c>
      <c r="AP59" s="26" t="s">
        <v>1</v>
      </c>
      <c r="AQ59" s="6" t="str">
        <f>"Climate benefit " &amp;C58 &amp; " ton CO2/ha"</f>
        <v>Climate benefit BAU 95% ton CO2/ha</v>
      </c>
      <c r="AR59" s="6" t="str">
        <f>"Climate benefit "&amp;AT58 &amp; " ton CO2/ha"</f>
        <v>Climate benefit  ton CO2/ha</v>
      </c>
      <c r="AS59" s="6" t="str">
        <f>"Diff "&amp;C58&amp;" and "&amp;AT58 &amp; " ton CO2/ha/year"</f>
        <v>Diff BAU 95% and  ton CO2/ha/year</v>
      </c>
      <c r="AT59" s="16" t="s">
        <v>12</v>
      </c>
      <c r="AU59" s="16"/>
      <c r="AV59" s="16"/>
      <c r="AW59" s="6"/>
    </row>
    <row r="60" spans="1:51" x14ac:dyDescent="0.25">
      <c r="A60" s="4">
        <v>0</v>
      </c>
      <c r="B60" s="4">
        <v>2023</v>
      </c>
      <c r="C60" s="39">
        <f t="shared" ref="C60:C90" si="34">C24</f>
        <v>187.18</v>
      </c>
      <c r="D60" s="17"/>
      <c r="E60" s="17"/>
      <c r="F60" s="17"/>
      <c r="G60" s="17"/>
      <c r="H60" s="17"/>
      <c r="I60" s="17"/>
      <c r="J60" s="17"/>
      <c r="K60" s="17"/>
      <c r="L60" s="17"/>
      <c r="M60" s="7">
        <f t="shared" ref="M60:M90" si="35">M24</f>
        <v>15</v>
      </c>
      <c r="N60" s="8"/>
      <c r="O60" s="8"/>
      <c r="P60" s="7">
        <f t="shared" ref="P60:P90" si="36">P24</f>
        <v>1.5</v>
      </c>
      <c r="Q60" s="8"/>
      <c r="R60" s="8"/>
      <c r="S60" s="7">
        <f t="shared" ref="S60:S90" si="37">S24</f>
        <v>0.05</v>
      </c>
      <c r="T60" s="8"/>
      <c r="U60" s="9"/>
      <c r="V60" s="9"/>
      <c r="W60" s="29">
        <f>'2.12 rotation +30'!D4</f>
        <v>187.28</v>
      </c>
      <c r="X60" s="30"/>
      <c r="Y60" s="29"/>
      <c r="Z60" s="31"/>
      <c r="AA60" s="31"/>
      <c r="AB60" s="31"/>
      <c r="AC60" s="31"/>
      <c r="AD60" s="31"/>
      <c r="AE60" s="31"/>
      <c r="AF60" s="31"/>
      <c r="AG60" s="32">
        <f>AG24</f>
        <v>15</v>
      </c>
      <c r="AH60" s="33"/>
      <c r="AI60" s="33"/>
      <c r="AJ60" s="32">
        <f>AJ24</f>
        <v>1.5</v>
      </c>
      <c r="AK60" s="33"/>
      <c r="AL60" s="33"/>
      <c r="AM60" s="32">
        <f>AM24</f>
        <v>0.05</v>
      </c>
      <c r="AN60" s="33"/>
      <c r="AO60" s="34"/>
      <c r="AP60" s="34"/>
      <c r="AT60">
        <v>0</v>
      </c>
    </row>
    <row r="61" spans="1:51" x14ac:dyDescent="0.25">
      <c r="A61" s="4">
        <v>5</v>
      </c>
      <c r="B61" s="18">
        <f t="shared" ref="B61:B90" si="38">B60+5</f>
        <v>2028</v>
      </c>
      <c r="C61" s="39">
        <f t="shared" si="34"/>
        <v>187.12</v>
      </c>
      <c r="D61" s="64">
        <f t="shared" ref="D61:L61" si="39">D25</f>
        <v>-6.0000000000002274E-2</v>
      </c>
      <c r="E61" s="64">
        <f t="shared" si="39"/>
        <v>2.4842999999999997</v>
      </c>
      <c r="F61" s="64">
        <f t="shared" si="39"/>
        <v>1.6463999999999999</v>
      </c>
      <c r="G61" s="64">
        <f t="shared" si="39"/>
        <v>0.14280000000000001</v>
      </c>
      <c r="H61" s="64">
        <f t="shared" si="39"/>
        <v>0.13500000000000001</v>
      </c>
      <c r="I61" s="64">
        <f t="shared" si="39"/>
        <v>1.1402937</v>
      </c>
      <c r="J61" s="64">
        <f t="shared" si="39"/>
        <v>1.2342854999999999</v>
      </c>
      <c r="K61" s="64">
        <f t="shared" si="39"/>
        <v>5.0679719999999998E-2</v>
      </c>
      <c r="L61" s="64">
        <f t="shared" si="39"/>
        <v>1.1402937</v>
      </c>
      <c r="M61" s="64">
        <f t="shared" si="35"/>
        <v>14.198552149441863</v>
      </c>
      <c r="N61" s="64">
        <f t="shared" ref="N61:O90" si="40">N25</f>
        <v>-0.80144785055813728</v>
      </c>
      <c r="O61" s="64">
        <f t="shared" si="40"/>
        <v>1.2342854999999999</v>
      </c>
      <c r="P61" s="64">
        <f t="shared" si="36"/>
        <v>1.4994505429449552</v>
      </c>
      <c r="Q61" s="64">
        <f t="shared" ref="Q61:R90" si="41">Q25</f>
        <v>-5.49457055044833E-4</v>
      </c>
      <c r="R61" s="64">
        <f t="shared" si="41"/>
        <v>5.0679719999999998E-2</v>
      </c>
      <c r="S61" s="64">
        <f t="shared" si="37"/>
        <v>5.9518554764831845E-2</v>
      </c>
      <c r="T61" s="64">
        <f t="shared" ref="T61:V90" si="42">T25</f>
        <v>9.5185547648318422E-3</v>
      </c>
      <c r="U61" s="64">
        <f t="shared" si="42"/>
        <v>4.4084999999999992</v>
      </c>
      <c r="V61" s="64">
        <f t="shared" si="42"/>
        <v>3.556021247151647</v>
      </c>
      <c r="W61" s="29">
        <f>'2.12 rotation +30'!D5</f>
        <v>189.35</v>
      </c>
      <c r="X61" s="35">
        <f>W61-W60</f>
        <v>2.0699999999999932</v>
      </c>
      <c r="Y61" s="29">
        <f>'2.12 rotation +30'!F5*k</f>
        <v>1.4238</v>
      </c>
      <c r="Z61" s="29">
        <f>'2.12 rotation +30'!G5*k</f>
        <v>1.2621</v>
      </c>
      <c r="AA61" s="29">
        <f>'2.12 rotation +30'!H5*k</f>
        <v>9.8699999999999996E-2</v>
      </c>
      <c r="AB61" s="29">
        <f>'2.12 rotation +30'!I5/2</f>
        <v>0.11</v>
      </c>
      <c r="AC61" s="68">
        <f t="shared" ref="AC61:AC90" si="43">p*Y61</f>
        <v>0.6535242</v>
      </c>
      <c r="AD61" s="348">
        <f t="shared" ref="AD61:AD90" si="44">Z61*paperpulp+Y61*(ppaperboard+papertimb)</f>
        <v>0.82842900000000008</v>
      </c>
      <c r="AE61" s="68">
        <f t="shared" ref="AE61:AE90" si="45">Y61*pboard</f>
        <v>2.9045520000000002E-2</v>
      </c>
      <c r="AF61" s="36">
        <f>AC61</f>
        <v>0.6535242</v>
      </c>
      <c r="AG61" s="33">
        <f>AG60*EXP(-qsawn*5)+AF61</f>
        <v>13.711782649441862</v>
      </c>
      <c r="AH61" s="33">
        <f>AG61-AG60</f>
        <v>-1.2882173505581385</v>
      </c>
      <c r="AI61" s="36">
        <f>AD61</f>
        <v>0.82842900000000008</v>
      </c>
      <c r="AJ61" s="33">
        <f>AJ60*EXP(-qpap*5)+AI61</f>
        <v>1.0935940429449555</v>
      </c>
      <c r="AK61" s="33">
        <f>AJ61-AJ60</f>
        <v>-0.40640595705504445</v>
      </c>
      <c r="AL61" s="60">
        <f>AE61</f>
        <v>2.9045520000000002E-2</v>
      </c>
      <c r="AM61" s="60">
        <f t="shared" ref="AM61:AM90" si="46">AM60*EXP(-qpap*5)+AL61</f>
        <v>3.7884354764831846E-2</v>
      </c>
      <c r="AN61" s="60">
        <f>AM61-AM60</f>
        <v>-1.2115645235168157E-2</v>
      </c>
      <c r="AO61" s="34">
        <f t="shared" ref="AO61:AO90" si="47">(Z61+Y61+AA61+AB61)*SFtot</f>
        <v>2.8946000000000001</v>
      </c>
      <c r="AP61" s="34">
        <f>X61+AO61+AK61+AN61+AH61</f>
        <v>3.2578610471516427</v>
      </c>
      <c r="AQ61" s="10">
        <f t="shared" ref="AQ61:AQ90" si="48">V61*3.67/5</f>
        <v>2.610119595409309</v>
      </c>
      <c r="AR61" s="10">
        <f>AP61*3.67/5</f>
        <v>2.3912700086093057</v>
      </c>
      <c r="AS61" s="10">
        <f>(AR61-AQ61)</f>
        <v>-0.21884958680000333</v>
      </c>
      <c r="AT61" s="10">
        <f>SUM(AS$61:AS61)*5</f>
        <v>-1.0942479340000166</v>
      </c>
      <c r="AU61" s="10"/>
      <c r="AV61" s="10"/>
      <c r="AW61" s="10"/>
      <c r="AY61" s="10"/>
    </row>
    <row r="62" spans="1:51" x14ac:dyDescent="0.25">
      <c r="A62" s="4">
        <v>10</v>
      </c>
      <c r="B62" s="18">
        <f t="shared" si="38"/>
        <v>2033</v>
      </c>
      <c r="C62" s="39">
        <f t="shared" si="34"/>
        <v>187.21</v>
      </c>
      <c r="D62" s="64">
        <f t="shared" ref="D62:L62" si="49">D26</f>
        <v>9.0000000000003411E-2</v>
      </c>
      <c r="E62" s="64">
        <f t="shared" si="49"/>
        <v>2.3519999999999999</v>
      </c>
      <c r="F62" s="64">
        <f t="shared" si="49"/>
        <v>1.7094</v>
      </c>
      <c r="G62" s="64">
        <f t="shared" si="49"/>
        <v>0.14280000000000001</v>
      </c>
      <c r="H62" s="64">
        <f t="shared" si="49"/>
        <v>0.16</v>
      </c>
      <c r="I62" s="64">
        <f t="shared" si="49"/>
        <v>1.0795680000000001</v>
      </c>
      <c r="J62" s="64">
        <f t="shared" si="49"/>
        <v>1.2258119999999999</v>
      </c>
      <c r="K62" s="64">
        <f t="shared" si="49"/>
        <v>4.7980800000000004E-2</v>
      </c>
      <c r="L62" s="64">
        <f t="shared" si="49"/>
        <v>1.0795680000000001</v>
      </c>
      <c r="M62" s="64">
        <f t="shared" si="35"/>
        <v>13.440125571686007</v>
      </c>
      <c r="N62" s="64">
        <f t="shared" si="40"/>
        <v>-0.75842657775585565</v>
      </c>
      <c r="O62" s="64">
        <f t="shared" si="40"/>
        <v>1.2258119999999999</v>
      </c>
      <c r="P62" s="64">
        <f t="shared" si="36"/>
        <v>1.4908799117425571</v>
      </c>
      <c r="Q62" s="64">
        <f t="shared" si="41"/>
        <v>-8.5706312023980935E-3</v>
      </c>
      <c r="R62" s="64">
        <f t="shared" si="41"/>
        <v>4.7980800000000004E-2</v>
      </c>
      <c r="S62" s="64">
        <f t="shared" si="37"/>
        <v>5.8502293420158877E-2</v>
      </c>
      <c r="T62" s="64">
        <f t="shared" si="42"/>
        <v>-1.0162613446729682E-3</v>
      </c>
      <c r="U62" s="64">
        <f t="shared" si="42"/>
        <v>4.3642000000000003</v>
      </c>
      <c r="V62" s="64">
        <f t="shared" si="42"/>
        <v>3.6861865296970775</v>
      </c>
      <c r="W62" s="29">
        <f>'2.12 rotation +30'!D6</f>
        <v>191.94</v>
      </c>
      <c r="X62" s="35">
        <f t="shared" ref="X62:X90" si="50">W62-W61</f>
        <v>2.5900000000000034</v>
      </c>
      <c r="Y62" s="29">
        <f>'2.12 rotation +30'!F6*k</f>
        <v>1.0920000000000001</v>
      </c>
      <c r="Z62" s="29">
        <f>'2.12 rotation +30'!G6*k</f>
        <v>1.1340000000000001</v>
      </c>
      <c r="AA62" s="29">
        <f>'2.12 rotation +30'!H6*k</f>
        <v>8.4000000000000005E-2</v>
      </c>
      <c r="AB62" s="29">
        <f>'2.12 rotation +30'!I6/2</f>
        <v>6.5000000000000002E-2</v>
      </c>
      <c r="AC62" s="68">
        <f t="shared" si="43"/>
        <v>0.50122800000000001</v>
      </c>
      <c r="AD62" s="348">
        <f t="shared" si="44"/>
        <v>0.69846000000000008</v>
      </c>
      <c r="AE62" s="68">
        <f t="shared" si="45"/>
        <v>2.2276800000000003E-2</v>
      </c>
      <c r="AF62" s="36">
        <f t="shared" ref="AF62:AF90" si="51">AC62</f>
        <v>0.50122800000000001</v>
      </c>
      <c r="AG62" s="33">
        <f t="shared" ref="AG62:AG90" si="52">AG61*EXP(-qsawn*5)+AF62</f>
        <v>12.438028109265634</v>
      </c>
      <c r="AH62" s="33">
        <f t="shared" ref="AH62:AH90" si="53">AG62-AG61</f>
        <v>-1.2737545401762276</v>
      </c>
      <c r="AI62" s="36">
        <f t="shared" ref="AI62:AI90" si="54">AD62</f>
        <v>0.69846000000000008</v>
      </c>
      <c r="AJ62" s="33">
        <f t="shared" ref="AJ62:AJ90" si="55">AJ61*EXP(-qpap*5)+AI62</f>
        <v>0.89178194090789775</v>
      </c>
      <c r="AK62" s="33">
        <f t="shared" ref="AK62:AK90" si="56">AJ62-AJ61</f>
        <v>-0.20181210203705779</v>
      </c>
      <c r="AL62" s="60">
        <f t="shared" ref="AL62:AL90" si="57">AE62</f>
        <v>2.2276800000000003E-2</v>
      </c>
      <c r="AM62" s="60">
        <f t="shared" si="46"/>
        <v>2.8973871038772376E-2</v>
      </c>
      <c r="AN62" s="60">
        <f t="shared" ref="AN62:AN90" si="58">AM62-AM61</f>
        <v>-8.9104837260594698E-3</v>
      </c>
      <c r="AO62" s="34">
        <f t="shared" si="47"/>
        <v>2.375</v>
      </c>
      <c r="AP62" s="34">
        <f t="shared" ref="AP62:AP90" si="59">X62+AO62+AK62+AN62+AH62</f>
        <v>3.4805228740606582</v>
      </c>
      <c r="AQ62" s="10">
        <f t="shared" si="48"/>
        <v>2.7056609127976547</v>
      </c>
      <c r="AR62" s="10">
        <f t="shared" ref="AR62:AR90" si="60">AP62*3.67/5</f>
        <v>2.5547037895605231</v>
      </c>
      <c r="AS62" s="10">
        <f t="shared" ref="AS62:AS90" si="61">(AR62-AQ62)</f>
        <v>-0.15095712323713162</v>
      </c>
      <c r="AT62" s="10">
        <f>SUM(AS$61:AS62)*5</f>
        <v>-1.8490335501856747</v>
      </c>
      <c r="AU62" s="10"/>
      <c r="AV62" s="10"/>
      <c r="AW62" s="10"/>
      <c r="AY62" s="10"/>
    </row>
    <row r="63" spans="1:51" x14ac:dyDescent="0.25">
      <c r="A63" s="4">
        <v>15</v>
      </c>
      <c r="B63" s="18">
        <f t="shared" si="38"/>
        <v>2038</v>
      </c>
      <c r="C63" s="39">
        <f t="shared" si="34"/>
        <v>187.3</v>
      </c>
      <c r="D63" s="64">
        <f t="shared" ref="D63:L63" si="62">D27</f>
        <v>9.0000000000003411E-2</v>
      </c>
      <c r="E63" s="64">
        <f t="shared" si="62"/>
        <v>2.1923999999999997</v>
      </c>
      <c r="F63" s="64">
        <f t="shared" si="62"/>
        <v>1.6862999999999999</v>
      </c>
      <c r="G63" s="64">
        <f t="shared" si="62"/>
        <v>0.1386</v>
      </c>
      <c r="H63" s="64">
        <f t="shared" si="62"/>
        <v>0.12</v>
      </c>
      <c r="I63" s="64">
        <f t="shared" si="62"/>
        <v>1.0063115999999999</v>
      </c>
      <c r="J63" s="64">
        <f t="shared" si="62"/>
        <v>1.1779319999999998</v>
      </c>
      <c r="K63" s="64">
        <f t="shared" si="62"/>
        <v>4.4724959999999994E-2</v>
      </c>
      <c r="L63" s="64">
        <f t="shared" si="62"/>
        <v>1.0063115999999999</v>
      </c>
      <c r="M63" s="64">
        <f t="shared" si="35"/>
        <v>12.706620487201896</v>
      </c>
      <c r="N63" s="64">
        <f t="shared" si="40"/>
        <v>-0.73350508448411134</v>
      </c>
      <c r="O63" s="64">
        <f t="shared" si="40"/>
        <v>1.1779319999999998</v>
      </c>
      <c r="P63" s="64">
        <f t="shared" si="36"/>
        <v>1.4414848238819906</v>
      </c>
      <c r="Q63" s="64">
        <f t="shared" si="41"/>
        <v>-4.9395087860566456E-2</v>
      </c>
      <c r="R63" s="64">
        <f t="shared" si="41"/>
        <v>4.4724959999999994E-2</v>
      </c>
      <c r="S63" s="64">
        <f t="shared" si="37"/>
        <v>5.5066802098089868E-2</v>
      </c>
      <c r="T63" s="64">
        <f t="shared" si="42"/>
        <v>-3.4354913220690092E-3</v>
      </c>
      <c r="U63" s="64">
        <f t="shared" si="42"/>
        <v>4.1372999999999998</v>
      </c>
      <c r="V63" s="64">
        <f t="shared" si="42"/>
        <v>3.4409643363332565</v>
      </c>
      <c r="W63" s="29">
        <f>'2.12 rotation +30'!D7</f>
        <v>195.67</v>
      </c>
      <c r="X63" s="35">
        <f t="shared" si="50"/>
        <v>3.7299999999999898</v>
      </c>
      <c r="Y63" s="29">
        <f>'2.12 rotation +30'!F7*k</f>
        <v>1.1718</v>
      </c>
      <c r="Z63" s="29">
        <f>'2.12 rotation +30'!G7*k</f>
        <v>0.98069999999999991</v>
      </c>
      <c r="AA63" s="29">
        <f>'2.12 rotation +30'!H7*k</f>
        <v>7.7699999999999991E-2</v>
      </c>
      <c r="AB63" s="29">
        <f>'2.12 rotation +30'!I7/2</f>
        <v>5.5E-2</v>
      </c>
      <c r="AC63" s="68">
        <f t="shared" si="43"/>
        <v>0.53785620000000001</v>
      </c>
      <c r="AD63" s="348">
        <f t="shared" si="44"/>
        <v>0.65975699999999993</v>
      </c>
      <c r="AE63" s="68">
        <f t="shared" si="45"/>
        <v>2.3904720000000001E-2</v>
      </c>
      <c r="AF63" s="36">
        <f t="shared" si="51"/>
        <v>0.53785620000000001</v>
      </c>
      <c r="AG63" s="33">
        <f t="shared" si="52"/>
        <v>11.365788576814223</v>
      </c>
      <c r="AH63" s="33">
        <f t="shared" si="53"/>
        <v>-1.0722395324514107</v>
      </c>
      <c r="AI63" s="36">
        <f t="shared" si="54"/>
        <v>0.65975699999999993</v>
      </c>
      <c r="AJ63" s="33">
        <f t="shared" si="55"/>
        <v>0.81740326443891886</v>
      </c>
      <c r="AK63" s="33">
        <f t="shared" si="56"/>
        <v>-7.4378676468978888E-2</v>
      </c>
      <c r="AL63" s="60">
        <f t="shared" si="57"/>
        <v>2.3904720000000001E-2</v>
      </c>
      <c r="AM63" s="60">
        <f t="shared" si="46"/>
        <v>2.9026625172185117E-2</v>
      </c>
      <c r="AN63" s="60">
        <f t="shared" si="58"/>
        <v>5.2754133412741266E-5</v>
      </c>
      <c r="AO63" s="34">
        <f t="shared" si="47"/>
        <v>2.2852000000000001</v>
      </c>
      <c r="AP63" s="34">
        <f t="shared" si="59"/>
        <v>4.8686345452130126</v>
      </c>
      <c r="AQ63" s="10">
        <f t="shared" si="48"/>
        <v>2.52566782286861</v>
      </c>
      <c r="AR63" s="10">
        <f t="shared" si="60"/>
        <v>3.5735777561863515</v>
      </c>
      <c r="AS63" s="10">
        <f t="shared" si="61"/>
        <v>1.0479099333177415</v>
      </c>
      <c r="AT63" s="10">
        <f>SUM(AS$61:AS63)*5</f>
        <v>3.3905161164030329</v>
      </c>
      <c r="AU63" s="10"/>
      <c r="AV63" s="10"/>
      <c r="AW63" s="10"/>
      <c r="AY63" s="10"/>
    </row>
    <row r="64" spans="1:51" x14ac:dyDescent="0.25">
      <c r="A64" s="4">
        <v>20</v>
      </c>
      <c r="B64" s="18">
        <f t="shared" si="38"/>
        <v>2043</v>
      </c>
      <c r="C64" s="39">
        <f t="shared" si="34"/>
        <v>187.56</v>
      </c>
      <c r="D64" s="64">
        <f t="shared" ref="D64:L64" si="63">D28</f>
        <v>0.25999999999999091</v>
      </c>
      <c r="E64" s="64">
        <f t="shared" si="63"/>
        <v>2.0055000000000001</v>
      </c>
      <c r="F64" s="64">
        <f t="shared" si="63"/>
        <v>1.8837000000000002</v>
      </c>
      <c r="G64" s="64">
        <f t="shared" si="63"/>
        <v>0.14489999999999997</v>
      </c>
      <c r="H64" s="64">
        <f t="shared" si="63"/>
        <v>0.13500000000000001</v>
      </c>
      <c r="I64" s="64">
        <f t="shared" si="63"/>
        <v>0.92052450000000008</v>
      </c>
      <c r="J64" s="64">
        <f t="shared" si="63"/>
        <v>1.2071535</v>
      </c>
      <c r="K64" s="64">
        <f t="shared" si="63"/>
        <v>4.0912200000000003E-2</v>
      </c>
      <c r="L64" s="64">
        <f t="shared" si="63"/>
        <v>0.92052450000000008</v>
      </c>
      <c r="M64" s="64">
        <f t="shared" si="35"/>
        <v>11.982280122723683</v>
      </c>
      <c r="N64" s="64">
        <f t="shared" si="40"/>
        <v>-0.72434036447821271</v>
      </c>
      <c r="O64" s="64">
        <f t="shared" si="40"/>
        <v>1.2071535</v>
      </c>
      <c r="P64" s="64">
        <f t="shared" si="36"/>
        <v>1.461974423486113</v>
      </c>
      <c r="Q64" s="64">
        <f t="shared" si="41"/>
        <v>2.0489599604122333E-2</v>
      </c>
      <c r="R64" s="64">
        <f t="shared" si="41"/>
        <v>4.0912200000000003E-2</v>
      </c>
      <c r="S64" s="64">
        <f t="shared" si="37"/>
        <v>5.064672729545424E-2</v>
      </c>
      <c r="T64" s="64">
        <f t="shared" si="42"/>
        <v>-4.4200748026356276E-3</v>
      </c>
      <c r="U64" s="64">
        <f t="shared" si="42"/>
        <v>4.1691000000000003</v>
      </c>
      <c r="V64" s="64">
        <f t="shared" si="42"/>
        <v>3.7208291603232651</v>
      </c>
      <c r="W64" s="29">
        <f>'2.12 rotation +30'!D8</f>
        <v>200.12</v>
      </c>
      <c r="X64" s="35">
        <f t="shared" si="50"/>
        <v>4.4500000000000171</v>
      </c>
      <c r="Y64" s="29">
        <f>'2.12 rotation +30'!F8*k</f>
        <v>1.5246</v>
      </c>
      <c r="Z64" s="29">
        <f>'2.12 rotation +30'!G8*k</f>
        <v>1.2474000000000001</v>
      </c>
      <c r="AA64" s="29">
        <f>'2.12 rotation +30'!H8*k</f>
        <v>0.10079999999999999</v>
      </c>
      <c r="AB64" s="29">
        <f>'2.12 rotation +30'!I8/2</f>
        <v>0.115</v>
      </c>
      <c r="AC64" s="68">
        <f t="shared" si="43"/>
        <v>0.69979140000000006</v>
      </c>
      <c r="AD64" s="348">
        <f t="shared" si="44"/>
        <v>0.84753900000000004</v>
      </c>
      <c r="AE64" s="68">
        <f t="shared" si="45"/>
        <v>3.1101840000000002E-2</v>
      </c>
      <c r="AF64" s="36">
        <f t="shared" si="51"/>
        <v>0.69979140000000006</v>
      </c>
      <c r="AG64" s="33">
        <f t="shared" si="52"/>
        <v>10.594285047850276</v>
      </c>
      <c r="AH64" s="33">
        <f t="shared" si="53"/>
        <v>-0.77150352896394736</v>
      </c>
      <c r="AI64" s="36">
        <f t="shared" si="54"/>
        <v>0.84753900000000004</v>
      </c>
      <c r="AJ64" s="33">
        <f t="shared" si="55"/>
        <v>0.99203684781219514</v>
      </c>
      <c r="AK64" s="33">
        <f t="shared" si="56"/>
        <v>0.17463358337327628</v>
      </c>
      <c r="AL64" s="60">
        <f t="shared" si="57"/>
        <v>3.1101840000000002E-2</v>
      </c>
      <c r="AM64" s="60">
        <f t="shared" si="46"/>
        <v>3.6233070873553062E-2</v>
      </c>
      <c r="AN64" s="60">
        <f t="shared" si="58"/>
        <v>7.2064457013679452E-3</v>
      </c>
      <c r="AO64" s="34">
        <f t="shared" si="47"/>
        <v>2.9878000000000005</v>
      </c>
      <c r="AP64" s="34">
        <f t="shared" si="59"/>
        <v>6.848136500110714</v>
      </c>
      <c r="AQ64" s="10">
        <f t="shared" si="48"/>
        <v>2.7310886036772763</v>
      </c>
      <c r="AR64" s="10">
        <f t="shared" si="60"/>
        <v>5.0265321910812641</v>
      </c>
      <c r="AS64" s="10">
        <f t="shared" si="61"/>
        <v>2.2954435874039878</v>
      </c>
      <c r="AT64" s="10">
        <f>SUM(AS$61:AS64)*5</f>
        <v>14.867734053422971</v>
      </c>
      <c r="AU64" s="10"/>
      <c r="AV64" s="10"/>
      <c r="AW64" s="10"/>
      <c r="AY64" s="10"/>
    </row>
    <row r="65" spans="1:53" x14ac:dyDescent="0.25">
      <c r="A65" s="4">
        <v>25</v>
      </c>
      <c r="B65" s="18">
        <f t="shared" si="38"/>
        <v>2048</v>
      </c>
      <c r="C65" s="39">
        <f t="shared" si="34"/>
        <v>188.29</v>
      </c>
      <c r="D65" s="64">
        <f t="shared" ref="D65:L65" si="64">D29</f>
        <v>0.72999999999998977</v>
      </c>
      <c r="E65" s="64">
        <f t="shared" si="64"/>
        <v>2.0705999999999998</v>
      </c>
      <c r="F65" s="64">
        <f t="shared" si="64"/>
        <v>1.9047000000000001</v>
      </c>
      <c r="G65" s="64">
        <f t="shared" si="64"/>
        <v>0.14699999999999999</v>
      </c>
      <c r="H65" s="64">
        <f t="shared" si="64"/>
        <v>0.155</v>
      </c>
      <c r="I65" s="64">
        <f t="shared" si="64"/>
        <v>0.95040539999999996</v>
      </c>
      <c r="J65" s="64">
        <f t="shared" si="64"/>
        <v>1.2310829999999999</v>
      </c>
      <c r="K65" s="64">
        <f t="shared" si="64"/>
        <v>4.2240239999999998E-2</v>
      </c>
      <c r="L65" s="64">
        <f t="shared" si="64"/>
        <v>0.95040539999999996</v>
      </c>
      <c r="M65" s="64">
        <f t="shared" si="35"/>
        <v>11.381586110409053</v>
      </c>
      <c r="N65" s="64">
        <f t="shared" si="40"/>
        <v>-0.60069401231463004</v>
      </c>
      <c r="O65" s="64">
        <f t="shared" si="40"/>
        <v>1.2310829999999999</v>
      </c>
      <c r="P65" s="64">
        <f t="shared" si="36"/>
        <v>1.4895260071920808</v>
      </c>
      <c r="Q65" s="64">
        <f t="shared" si="41"/>
        <v>2.7551583705967886E-2</v>
      </c>
      <c r="R65" s="64">
        <f t="shared" si="41"/>
        <v>4.2240239999999998E-2</v>
      </c>
      <c r="S65" s="64">
        <f t="shared" si="37"/>
        <v>5.1193401078880374E-2</v>
      </c>
      <c r="T65" s="64">
        <f t="shared" si="42"/>
        <v>5.4667378342613399E-4</v>
      </c>
      <c r="U65" s="64">
        <f t="shared" si="42"/>
        <v>4.2773000000000003</v>
      </c>
      <c r="V65" s="64">
        <f t="shared" si="42"/>
        <v>4.4347042451747543</v>
      </c>
      <c r="W65" s="29">
        <f>'2.12 rotation +30'!D9</f>
        <v>204.15</v>
      </c>
      <c r="X65" s="35">
        <f t="shared" si="50"/>
        <v>4.0300000000000011</v>
      </c>
      <c r="Y65" s="29">
        <f>'2.12 rotation +30'!F9*k</f>
        <v>1.3545</v>
      </c>
      <c r="Z65" s="29">
        <f>'2.12 rotation +30'!G9*k</f>
        <v>1.1991000000000001</v>
      </c>
      <c r="AA65" s="29">
        <f>'2.12 rotation +30'!H9*k</f>
        <v>9.4500000000000001E-2</v>
      </c>
      <c r="AB65" s="29">
        <f>'2.12 rotation +30'!I9/2</f>
        <v>0.09</v>
      </c>
      <c r="AC65" s="68">
        <f t="shared" si="43"/>
        <v>0.62171550000000009</v>
      </c>
      <c r="AD65" s="348">
        <f t="shared" si="44"/>
        <v>0.7875105</v>
      </c>
      <c r="AE65" s="68">
        <f t="shared" si="45"/>
        <v>2.7631800000000001E-2</v>
      </c>
      <c r="AF65" s="36">
        <f t="shared" si="51"/>
        <v>0.62171550000000009</v>
      </c>
      <c r="AG65" s="33">
        <f t="shared" si="52"/>
        <v>9.8445763161257638</v>
      </c>
      <c r="AH65" s="33">
        <f t="shared" si="53"/>
        <v>-0.74970873172451213</v>
      </c>
      <c r="AI65" s="36">
        <f t="shared" si="54"/>
        <v>0.7875105</v>
      </c>
      <c r="AJ65" s="33">
        <f t="shared" si="55"/>
        <v>0.96287949556873254</v>
      </c>
      <c r="AK65" s="33">
        <f t="shared" si="56"/>
        <v>-2.9157352243462609E-2</v>
      </c>
      <c r="AL65" s="60">
        <f t="shared" si="57"/>
        <v>2.7631800000000001E-2</v>
      </c>
      <c r="AM65" s="60">
        <f t="shared" si="46"/>
        <v>3.4036962529475537E-2</v>
      </c>
      <c r="AN65" s="60">
        <f t="shared" si="58"/>
        <v>-2.1961083440775256E-3</v>
      </c>
      <c r="AO65" s="34">
        <f t="shared" si="47"/>
        <v>2.7381000000000002</v>
      </c>
      <c r="AP65" s="34">
        <f t="shared" si="59"/>
        <v>5.9870378076879494</v>
      </c>
      <c r="AQ65" s="10">
        <f t="shared" si="48"/>
        <v>3.2550729159582694</v>
      </c>
      <c r="AR65" s="10">
        <f t="shared" si="60"/>
        <v>4.3944857508429553</v>
      </c>
      <c r="AS65" s="10">
        <f t="shared" si="61"/>
        <v>1.1394128348846859</v>
      </c>
      <c r="AT65" s="10">
        <f>SUM(AS$61:AS65)*5</f>
        <v>20.564798227846399</v>
      </c>
      <c r="AU65" s="10"/>
      <c r="AV65" s="10"/>
      <c r="AW65" s="10"/>
      <c r="AY65" s="10"/>
    </row>
    <row r="66" spans="1:53" x14ac:dyDescent="0.25">
      <c r="A66" s="4">
        <v>30</v>
      </c>
      <c r="B66" s="18">
        <f t="shared" si="38"/>
        <v>2053</v>
      </c>
      <c r="C66" s="39">
        <f t="shared" si="34"/>
        <v>189.11</v>
      </c>
      <c r="D66" s="64">
        <f t="shared" ref="D66:L66" si="65">D30</f>
        <v>0.8200000000000216</v>
      </c>
      <c r="E66" s="64">
        <f t="shared" si="65"/>
        <v>2.1902999999999997</v>
      </c>
      <c r="F66" s="64">
        <f t="shared" si="65"/>
        <v>1.8878999999999999</v>
      </c>
      <c r="G66" s="64">
        <f t="shared" si="65"/>
        <v>0.14909999999999998</v>
      </c>
      <c r="H66" s="64">
        <f t="shared" si="65"/>
        <v>0.105</v>
      </c>
      <c r="I66" s="64">
        <f t="shared" si="65"/>
        <v>1.0053477</v>
      </c>
      <c r="J66" s="64">
        <f t="shared" si="65"/>
        <v>1.2540255</v>
      </c>
      <c r="K66" s="64">
        <f t="shared" si="65"/>
        <v>4.4682119999999999E-2</v>
      </c>
      <c r="L66" s="64">
        <f t="shared" si="65"/>
        <v>1.0053477</v>
      </c>
      <c r="M66" s="64">
        <f t="shared" si="35"/>
        <v>10.913593899619944</v>
      </c>
      <c r="N66" s="64">
        <f t="shared" si="40"/>
        <v>-0.46799221078910946</v>
      </c>
      <c r="O66" s="64">
        <f t="shared" si="40"/>
        <v>1.2540255</v>
      </c>
      <c r="P66" s="64">
        <f t="shared" si="36"/>
        <v>1.5173389851098107</v>
      </c>
      <c r="Q66" s="64">
        <f t="shared" si="41"/>
        <v>2.7812977917729853E-2</v>
      </c>
      <c r="R66" s="64">
        <f t="shared" si="41"/>
        <v>4.4682119999999999E-2</v>
      </c>
      <c r="S66" s="64">
        <f t="shared" si="37"/>
        <v>5.3731920263719757E-2</v>
      </c>
      <c r="T66" s="64">
        <f t="shared" si="42"/>
        <v>2.5385191848393829E-3</v>
      </c>
      <c r="U66" s="64">
        <f t="shared" si="42"/>
        <v>4.3323</v>
      </c>
      <c r="V66" s="64">
        <f t="shared" si="42"/>
        <v>4.7146592863134815</v>
      </c>
      <c r="W66" s="29">
        <f>'2.12 rotation +30'!D10</f>
        <v>208.64</v>
      </c>
      <c r="X66" s="35">
        <f t="shared" si="50"/>
        <v>4.4899999999999807</v>
      </c>
      <c r="Y66" s="29">
        <f>'2.12 rotation +30'!F10*k</f>
        <v>1.2809999999999999</v>
      </c>
      <c r="Z66" s="29">
        <f>'2.12 rotation +30'!G10*k</f>
        <v>1.2201</v>
      </c>
      <c r="AA66" s="29">
        <f>'2.12 rotation +30'!H10*k</f>
        <v>9.2399999999999996E-2</v>
      </c>
      <c r="AB66" s="29">
        <f>'2.12 rotation +30'!I10/2</f>
        <v>7.0000000000000007E-2</v>
      </c>
      <c r="AC66" s="68">
        <f t="shared" si="43"/>
        <v>0.58797900000000003</v>
      </c>
      <c r="AD66" s="348">
        <f t="shared" si="44"/>
        <v>0.77748299999999992</v>
      </c>
      <c r="AE66" s="68">
        <f t="shared" si="45"/>
        <v>2.61324E-2</v>
      </c>
      <c r="AF66" s="36">
        <f t="shared" si="51"/>
        <v>0.58797900000000003</v>
      </c>
      <c r="AG66" s="33">
        <f t="shared" si="52"/>
        <v>9.1581804574149661</v>
      </c>
      <c r="AH66" s="33">
        <f t="shared" si="53"/>
        <v>-0.68639585871079767</v>
      </c>
      <c r="AI66" s="36">
        <f t="shared" si="54"/>
        <v>0.77748299999999992</v>
      </c>
      <c r="AJ66" s="33">
        <f t="shared" si="55"/>
        <v>0.94769765519553317</v>
      </c>
      <c r="AK66" s="33">
        <f t="shared" si="56"/>
        <v>-1.5181840373199362E-2</v>
      </c>
      <c r="AL66" s="60">
        <f t="shared" si="57"/>
        <v>2.61324E-2</v>
      </c>
      <c r="AM66" s="60">
        <f t="shared" si="46"/>
        <v>3.2149341753896145E-2</v>
      </c>
      <c r="AN66" s="60">
        <f t="shared" si="58"/>
        <v>-1.887620775579392E-3</v>
      </c>
      <c r="AO66" s="34">
        <f t="shared" si="47"/>
        <v>2.6635</v>
      </c>
      <c r="AP66" s="34">
        <f t="shared" si="59"/>
        <v>6.450034680140404</v>
      </c>
      <c r="AQ66" s="10">
        <f t="shared" si="48"/>
        <v>3.4605599161540952</v>
      </c>
      <c r="AR66" s="10">
        <f t="shared" si="60"/>
        <v>4.7343254552230558</v>
      </c>
      <c r="AS66" s="10">
        <f t="shared" si="61"/>
        <v>1.2737655390689606</v>
      </c>
      <c r="AT66" s="10">
        <f>SUM(AS$61:AS66)*5</f>
        <v>26.933625923191205</v>
      </c>
      <c r="AU66" s="10"/>
      <c r="AV66" s="10"/>
      <c r="AW66" s="10"/>
      <c r="AY66" s="10"/>
    </row>
    <row r="67" spans="1:53" x14ac:dyDescent="0.25">
      <c r="A67" s="4">
        <v>35</v>
      </c>
      <c r="B67" s="18">
        <f t="shared" si="38"/>
        <v>2058</v>
      </c>
      <c r="C67" s="39">
        <f t="shared" si="34"/>
        <v>189.96</v>
      </c>
      <c r="D67" s="64">
        <f t="shared" ref="D67:L67" si="66">D31</f>
        <v>0.84999999999999432</v>
      </c>
      <c r="E67" s="64">
        <f t="shared" si="66"/>
        <v>2.0748000000000002</v>
      </c>
      <c r="F67" s="64">
        <f t="shared" si="66"/>
        <v>2.0055000000000001</v>
      </c>
      <c r="G67" s="64">
        <f t="shared" si="66"/>
        <v>0.15329999999999999</v>
      </c>
      <c r="H67" s="64">
        <f t="shared" si="66"/>
        <v>0.14499999999999999</v>
      </c>
      <c r="I67" s="64">
        <f t="shared" si="66"/>
        <v>0.9523332000000001</v>
      </c>
      <c r="J67" s="64">
        <f t="shared" si="66"/>
        <v>1.270416</v>
      </c>
      <c r="K67" s="64">
        <f t="shared" si="66"/>
        <v>4.232592000000001E-2</v>
      </c>
      <c r="L67" s="64">
        <f t="shared" si="66"/>
        <v>0.9523332000000001</v>
      </c>
      <c r="M67" s="64">
        <f t="shared" si="35"/>
        <v>10.453168516899286</v>
      </c>
      <c r="N67" s="64">
        <f t="shared" si="40"/>
        <v>-0.46042538272065769</v>
      </c>
      <c r="O67" s="64">
        <f t="shared" si="40"/>
        <v>1.270416</v>
      </c>
      <c r="P67" s="64">
        <f t="shared" si="36"/>
        <v>1.5386461714324653</v>
      </c>
      <c r="Q67" s="64">
        <f t="shared" si="41"/>
        <v>2.1307186322654603E-2</v>
      </c>
      <c r="R67" s="64">
        <f t="shared" si="41"/>
        <v>4.232592000000001E-2</v>
      </c>
      <c r="S67" s="64">
        <f t="shared" si="37"/>
        <v>5.1824471296162786E-2</v>
      </c>
      <c r="T67" s="64">
        <f t="shared" si="42"/>
        <v>-1.9074489675569711E-3</v>
      </c>
      <c r="U67" s="64">
        <f t="shared" si="42"/>
        <v>4.3785999999999996</v>
      </c>
      <c r="V67" s="64">
        <f t="shared" si="42"/>
        <v>4.787574354634434</v>
      </c>
      <c r="W67" s="29">
        <f>'2.12 rotation +30'!D11</f>
        <v>213.25</v>
      </c>
      <c r="X67" s="35">
        <f t="shared" si="50"/>
        <v>4.6100000000000136</v>
      </c>
      <c r="Y67" s="29">
        <f>'2.12 rotation +30'!F11*k</f>
        <v>2.3162999999999996</v>
      </c>
      <c r="Z67" s="29">
        <f>'2.12 rotation +30'!G11*k</f>
        <v>1.3922999999999999</v>
      </c>
      <c r="AA67" s="29">
        <f>'2.12 rotation +30'!H11*k</f>
        <v>0.126</v>
      </c>
      <c r="AB67" s="29">
        <f>'2.12 rotation +30'!I11/2</f>
        <v>0.12</v>
      </c>
      <c r="AC67" s="68">
        <f t="shared" si="43"/>
        <v>1.0631816999999999</v>
      </c>
      <c r="AD67" s="348">
        <f t="shared" si="44"/>
        <v>1.0965674999999999</v>
      </c>
      <c r="AE67" s="68">
        <f t="shared" si="45"/>
        <v>4.7252519999999992E-2</v>
      </c>
      <c r="AF67" s="36">
        <f t="shared" si="51"/>
        <v>1.0631816999999999</v>
      </c>
      <c r="AG67" s="33">
        <f t="shared" si="52"/>
        <v>9.0358408559701537</v>
      </c>
      <c r="AH67" s="33">
        <f t="shared" si="53"/>
        <v>-0.12233960144481237</v>
      </c>
      <c r="AI67" s="36">
        <f t="shared" si="54"/>
        <v>1.0965674999999999</v>
      </c>
      <c r="AJ67" s="33">
        <f t="shared" si="55"/>
        <v>1.2640983596258379</v>
      </c>
      <c r="AK67" s="33">
        <f t="shared" si="56"/>
        <v>0.31640070443030477</v>
      </c>
      <c r="AL67" s="60">
        <f t="shared" si="57"/>
        <v>4.7252519999999992E-2</v>
      </c>
      <c r="AM67" s="60">
        <f t="shared" si="46"/>
        <v>5.293577439121594E-2</v>
      </c>
      <c r="AN67" s="60">
        <f t="shared" si="58"/>
        <v>2.0786432637319795E-2</v>
      </c>
      <c r="AO67" s="34">
        <f t="shared" si="47"/>
        <v>3.9545999999999997</v>
      </c>
      <c r="AP67" s="34">
        <f t="shared" si="59"/>
        <v>8.7794475356228237</v>
      </c>
      <c r="AQ67" s="10">
        <f t="shared" si="48"/>
        <v>3.5140795763016746</v>
      </c>
      <c r="AR67" s="10">
        <f t="shared" si="60"/>
        <v>6.4441144911471522</v>
      </c>
      <c r="AS67" s="10">
        <f t="shared" si="61"/>
        <v>2.9300349148454776</v>
      </c>
      <c r="AT67" s="10">
        <f>SUM(AS$61:AS67)*5</f>
        <v>41.583800497418594</v>
      </c>
      <c r="AU67" s="10"/>
      <c r="AV67" s="10"/>
      <c r="AW67" s="10"/>
      <c r="AY67" s="10"/>
    </row>
    <row r="68" spans="1:53" x14ac:dyDescent="0.25">
      <c r="A68" s="4">
        <v>40</v>
      </c>
      <c r="B68" s="18">
        <f t="shared" si="38"/>
        <v>2063</v>
      </c>
      <c r="C68" s="39">
        <f t="shared" si="34"/>
        <v>190.86</v>
      </c>
      <c r="D68" s="64">
        <f t="shared" ref="D68:L68" si="67">D32</f>
        <v>0.90000000000000568</v>
      </c>
      <c r="E68" s="64">
        <f t="shared" si="67"/>
        <v>2.2008000000000001</v>
      </c>
      <c r="F68" s="64">
        <f t="shared" si="67"/>
        <v>1.9634999999999998</v>
      </c>
      <c r="G68" s="64">
        <f t="shared" si="67"/>
        <v>0.15329999999999999</v>
      </c>
      <c r="H68" s="64">
        <f t="shared" si="67"/>
        <v>0.15</v>
      </c>
      <c r="I68" s="64">
        <f t="shared" si="67"/>
        <v>1.0101672000000002</v>
      </c>
      <c r="J68" s="64">
        <f t="shared" si="67"/>
        <v>1.285326</v>
      </c>
      <c r="K68" s="64">
        <f t="shared" si="67"/>
        <v>4.4896320000000003E-2</v>
      </c>
      <c r="L68" s="64">
        <f t="shared" si="67"/>
        <v>1.0101672000000002</v>
      </c>
      <c r="M68" s="64">
        <f t="shared" si="35"/>
        <v>10.110178940615983</v>
      </c>
      <c r="N68" s="64">
        <f t="shared" si="40"/>
        <v>-0.34298957628330307</v>
      </c>
      <c r="O68" s="64">
        <f t="shared" si="40"/>
        <v>1.285326</v>
      </c>
      <c r="P68" s="64">
        <f t="shared" si="36"/>
        <v>1.5573227854166538</v>
      </c>
      <c r="Q68" s="64">
        <f t="shared" si="41"/>
        <v>1.8676613984188517E-2</v>
      </c>
      <c r="R68" s="64">
        <f t="shared" si="41"/>
        <v>4.4896320000000003E-2</v>
      </c>
      <c r="S68" s="64">
        <f t="shared" si="37"/>
        <v>5.4057678771231077E-2</v>
      </c>
      <c r="T68" s="64">
        <f t="shared" si="42"/>
        <v>2.2332074750682912E-3</v>
      </c>
      <c r="U68" s="64">
        <f t="shared" si="42"/>
        <v>4.4676</v>
      </c>
      <c r="V68" s="64">
        <f t="shared" si="42"/>
        <v>5.0455202451759593</v>
      </c>
      <c r="W68" s="29">
        <f>'2.12 rotation +30'!D12</f>
        <v>216.24</v>
      </c>
      <c r="X68" s="35">
        <f t="shared" si="50"/>
        <v>2.9900000000000091</v>
      </c>
      <c r="Y68" s="29">
        <f>'2.12 rotation +30'!F12*k</f>
        <v>2.2574999999999998</v>
      </c>
      <c r="Z68" s="29">
        <f>'2.12 rotation +30'!G12*k</f>
        <v>1.5225</v>
      </c>
      <c r="AA68" s="29">
        <f>'2.12 rotation +30'!H12*k</f>
        <v>0.1323</v>
      </c>
      <c r="AB68" s="29">
        <f>'2.12 rotation +30'!I12/2</f>
        <v>0.14000000000000001</v>
      </c>
      <c r="AC68" s="68">
        <f t="shared" si="43"/>
        <v>1.0361925000000001</v>
      </c>
      <c r="AD68" s="348">
        <f t="shared" si="44"/>
        <v>1.1316375000000001</v>
      </c>
      <c r="AE68" s="68">
        <f t="shared" si="45"/>
        <v>4.6052999999999997E-2</v>
      </c>
      <c r="AF68" s="36">
        <f t="shared" si="51"/>
        <v>1.0361925000000001</v>
      </c>
      <c r="AG68" s="33">
        <f t="shared" si="52"/>
        <v>8.9023488470189491</v>
      </c>
      <c r="AH68" s="33">
        <f t="shared" si="53"/>
        <v>-0.13349200895120461</v>
      </c>
      <c r="AI68" s="36">
        <f t="shared" si="54"/>
        <v>1.1316375000000001</v>
      </c>
      <c r="AJ68" s="33">
        <f t="shared" si="55"/>
        <v>1.3551006305445554</v>
      </c>
      <c r="AK68" s="33">
        <f t="shared" si="56"/>
        <v>9.1002270918717487E-2</v>
      </c>
      <c r="AL68" s="60">
        <f t="shared" si="57"/>
        <v>4.6052999999999997E-2</v>
      </c>
      <c r="AM68" s="60">
        <f t="shared" si="46"/>
        <v>5.5410811259847495E-2</v>
      </c>
      <c r="AN68" s="60">
        <f t="shared" si="58"/>
        <v>2.4750368686315555E-3</v>
      </c>
      <c r="AO68" s="34">
        <f t="shared" si="47"/>
        <v>4.0522999999999998</v>
      </c>
      <c r="AP68" s="34">
        <f t="shared" si="59"/>
        <v>7.0022852988361528</v>
      </c>
      <c r="AQ68" s="10">
        <f t="shared" si="48"/>
        <v>3.7034118599591546</v>
      </c>
      <c r="AR68" s="10">
        <f t="shared" si="60"/>
        <v>5.1396774093457358</v>
      </c>
      <c r="AS68" s="10">
        <f t="shared" si="61"/>
        <v>1.4362655493865812</v>
      </c>
      <c r="AT68" s="10">
        <f>SUM(AS$61:AS68)*5</f>
        <v>48.765128244351502</v>
      </c>
      <c r="AU68" s="10"/>
      <c r="AV68" s="10"/>
      <c r="AW68" s="10"/>
      <c r="AY68" s="10"/>
    </row>
    <row r="69" spans="1:53" x14ac:dyDescent="0.25">
      <c r="A69" s="4">
        <v>45</v>
      </c>
      <c r="B69" s="18">
        <f t="shared" si="38"/>
        <v>2068</v>
      </c>
      <c r="C69" s="39">
        <f t="shared" si="34"/>
        <v>191.75</v>
      </c>
      <c r="D69" s="64">
        <f t="shared" ref="D69:L69" si="68">D33</f>
        <v>0.88999999999998636</v>
      </c>
      <c r="E69" s="64">
        <f t="shared" si="68"/>
        <v>2.1630000000000003</v>
      </c>
      <c r="F69" s="64">
        <f t="shared" si="68"/>
        <v>2.0684999999999998</v>
      </c>
      <c r="G69" s="64">
        <f t="shared" si="68"/>
        <v>0.1575</v>
      </c>
      <c r="H69" s="64">
        <f t="shared" si="68"/>
        <v>0.19</v>
      </c>
      <c r="I69" s="64">
        <f t="shared" si="68"/>
        <v>0.99281700000000017</v>
      </c>
      <c r="J69" s="64">
        <f t="shared" si="68"/>
        <v>1.3159649999999998</v>
      </c>
      <c r="K69" s="64">
        <f t="shared" si="68"/>
        <v>4.412520000000001E-2</v>
      </c>
      <c r="L69" s="64">
        <f t="shared" si="68"/>
        <v>0.99281700000000017</v>
      </c>
      <c r="M69" s="64">
        <f t="shared" si="35"/>
        <v>9.7942389717778564</v>
      </c>
      <c r="N69" s="64">
        <f t="shared" si="40"/>
        <v>-0.31593996883812636</v>
      </c>
      <c r="O69" s="64">
        <f t="shared" si="40"/>
        <v>1.3159649999999998</v>
      </c>
      <c r="P69" s="64">
        <f t="shared" si="36"/>
        <v>1.5912633755161094</v>
      </c>
      <c r="Q69" s="64">
        <f t="shared" si="41"/>
        <v>3.3940590099455603E-2</v>
      </c>
      <c r="R69" s="64">
        <f t="shared" si="41"/>
        <v>4.412520000000001E-2</v>
      </c>
      <c r="S69" s="64">
        <f t="shared" si="37"/>
        <v>5.3681337808585403E-2</v>
      </c>
      <c r="T69" s="64">
        <f t="shared" si="42"/>
        <v>-3.7634096264567429E-4</v>
      </c>
      <c r="U69" s="64">
        <f t="shared" si="42"/>
        <v>4.5790000000000006</v>
      </c>
      <c r="V69" s="64">
        <f t="shared" si="42"/>
        <v>5.1866242802986706</v>
      </c>
      <c r="W69" s="29">
        <f>'2.12 rotation +30'!D13</f>
        <v>218.63</v>
      </c>
      <c r="X69" s="35">
        <f t="shared" si="50"/>
        <v>2.3899999999999864</v>
      </c>
      <c r="Y69" s="29">
        <f>'2.12 rotation +30'!F13*k</f>
        <v>2.3477999999999999</v>
      </c>
      <c r="Z69" s="29">
        <f>'2.12 rotation +30'!G13*k</f>
        <v>1.8248999999999997</v>
      </c>
      <c r="AA69" s="29">
        <f>'2.12 rotation +30'!H13*k</f>
        <v>0.14909999999999998</v>
      </c>
      <c r="AB69" s="29">
        <f>'2.12 rotation +30'!I13/2</f>
        <v>0.14499999999999999</v>
      </c>
      <c r="AC69" s="68">
        <f t="shared" si="43"/>
        <v>1.0776402</v>
      </c>
      <c r="AD69" s="348">
        <f t="shared" si="44"/>
        <v>1.2686729999999997</v>
      </c>
      <c r="AE69" s="68">
        <f t="shared" si="45"/>
        <v>4.7895119999999999E-2</v>
      </c>
      <c r="AF69" s="36">
        <f t="shared" si="51"/>
        <v>1.0776402</v>
      </c>
      <c r="AG69" s="33">
        <f t="shared" si="52"/>
        <v>8.8275850034309471</v>
      </c>
      <c r="AH69" s="33">
        <f t="shared" si="53"/>
        <v>-7.4763843588002032E-2</v>
      </c>
      <c r="AI69" s="36">
        <f t="shared" si="54"/>
        <v>1.2686729999999997</v>
      </c>
      <c r="AJ69" s="33">
        <f t="shared" si="55"/>
        <v>1.5082232112620551</v>
      </c>
      <c r="AK69" s="33">
        <f t="shared" si="56"/>
        <v>0.15312258071749962</v>
      </c>
      <c r="AL69" s="60">
        <f t="shared" si="57"/>
        <v>4.7895119999999999E-2</v>
      </c>
      <c r="AM69" s="60">
        <f t="shared" si="46"/>
        <v>5.7690460098221513E-2</v>
      </c>
      <c r="AN69" s="60">
        <f t="shared" si="58"/>
        <v>2.2796488383740182E-3</v>
      </c>
      <c r="AO69" s="34">
        <f t="shared" si="47"/>
        <v>4.4667999999999992</v>
      </c>
      <c r="AP69" s="34">
        <f t="shared" si="59"/>
        <v>6.937438385967857</v>
      </c>
      <c r="AQ69" s="10">
        <f t="shared" si="48"/>
        <v>3.8069822217392244</v>
      </c>
      <c r="AR69" s="10">
        <f t="shared" si="60"/>
        <v>5.092079775300407</v>
      </c>
      <c r="AS69" s="10">
        <f t="shared" si="61"/>
        <v>1.2850975535611826</v>
      </c>
      <c r="AT69" s="10">
        <f>SUM(AS$61:AS69)*5</f>
        <v>55.19061601215742</v>
      </c>
      <c r="AU69" s="10"/>
      <c r="AV69" s="10"/>
      <c r="AW69" s="10"/>
      <c r="AY69" s="10"/>
    </row>
    <row r="70" spans="1:53" x14ac:dyDescent="0.25">
      <c r="A70" s="4">
        <v>50</v>
      </c>
      <c r="B70" s="18">
        <f t="shared" si="38"/>
        <v>2073</v>
      </c>
      <c r="C70" s="39">
        <f t="shared" si="34"/>
        <v>192.59</v>
      </c>
      <c r="D70" s="64">
        <f t="shared" ref="D70:L70" si="69">D34</f>
        <v>0.84000000000000341</v>
      </c>
      <c r="E70" s="64">
        <f t="shared" si="69"/>
        <v>2.0726999999999998</v>
      </c>
      <c r="F70" s="64">
        <f t="shared" si="69"/>
        <v>2.2176</v>
      </c>
      <c r="G70" s="64">
        <f t="shared" si="69"/>
        <v>0.1638</v>
      </c>
      <c r="H70" s="64">
        <f t="shared" si="69"/>
        <v>0.155</v>
      </c>
      <c r="I70" s="64">
        <f t="shared" si="69"/>
        <v>0.95136929999999997</v>
      </c>
      <c r="J70" s="64">
        <f t="shared" si="69"/>
        <v>1.3504995</v>
      </c>
      <c r="K70" s="64">
        <f t="shared" si="69"/>
        <v>4.2283080000000001E-2</v>
      </c>
      <c r="L70" s="64">
        <f t="shared" si="69"/>
        <v>0.95136929999999997</v>
      </c>
      <c r="M70" s="64">
        <f t="shared" si="35"/>
        <v>9.4777495539380645</v>
      </c>
      <c r="N70" s="64">
        <f t="shared" si="40"/>
        <v>-0.3164894178397919</v>
      </c>
      <c r="O70" s="64">
        <f t="shared" si="40"/>
        <v>1.3504995</v>
      </c>
      <c r="P70" s="64">
        <f t="shared" si="36"/>
        <v>1.631797780870309</v>
      </c>
      <c r="Q70" s="64">
        <f t="shared" si="41"/>
        <v>4.053440535419961E-2</v>
      </c>
      <c r="R70" s="64">
        <f t="shared" si="41"/>
        <v>4.2283080000000001E-2</v>
      </c>
      <c r="S70" s="64">
        <f t="shared" si="37"/>
        <v>5.177268949690414E-2</v>
      </c>
      <c r="T70" s="64">
        <f t="shared" si="42"/>
        <v>-1.908648311681263E-3</v>
      </c>
      <c r="U70" s="64">
        <f t="shared" si="42"/>
        <v>4.6091000000000006</v>
      </c>
      <c r="V70" s="64">
        <f t="shared" si="42"/>
        <v>5.1712363392027312</v>
      </c>
      <c r="W70" s="29">
        <f>'2.12 rotation +30'!D14</f>
        <v>220.12</v>
      </c>
      <c r="X70" s="35">
        <f t="shared" si="50"/>
        <v>1.4900000000000091</v>
      </c>
      <c r="Y70" s="29">
        <f>'2.12 rotation +30'!F14*k</f>
        <v>2.4926999999999997</v>
      </c>
      <c r="Z70" s="29">
        <f>'2.12 rotation +30'!G14*k</f>
        <v>1.8269999999999997</v>
      </c>
      <c r="AA70" s="29">
        <f>'2.12 rotation +30'!H14*k</f>
        <v>0.15329999999999999</v>
      </c>
      <c r="AB70" s="29">
        <f>'2.12 rotation +30'!I14/2</f>
        <v>0.14499999999999999</v>
      </c>
      <c r="AC70" s="68">
        <f t="shared" si="43"/>
        <v>1.1441492999999998</v>
      </c>
      <c r="AD70" s="348">
        <f t="shared" si="44"/>
        <v>1.3049714999999997</v>
      </c>
      <c r="AE70" s="68">
        <f t="shared" si="45"/>
        <v>5.085108E-2</v>
      </c>
      <c r="AF70" s="36">
        <f t="shared" si="51"/>
        <v>1.1441492999999998</v>
      </c>
      <c r="AG70" s="33">
        <f t="shared" si="52"/>
        <v>8.8290083972812283</v>
      </c>
      <c r="AH70" s="33">
        <f t="shared" si="53"/>
        <v>1.4233938502812293E-3</v>
      </c>
      <c r="AI70" s="36">
        <f t="shared" si="54"/>
        <v>1.3049714999999997</v>
      </c>
      <c r="AJ70" s="33">
        <f t="shared" si="55"/>
        <v>1.5715902150565872</v>
      </c>
      <c r="AK70" s="33">
        <f t="shared" si="56"/>
        <v>6.3367003794532195E-2</v>
      </c>
      <c r="AL70" s="60">
        <f t="shared" si="57"/>
        <v>5.085108E-2</v>
      </c>
      <c r="AM70" s="60">
        <f t="shared" si="46"/>
        <v>6.1049408886306097E-2</v>
      </c>
      <c r="AN70" s="60">
        <f t="shared" si="58"/>
        <v>3.3589487880845842E-3</v>
      </c>
      <c r="AO70" s="34">
        <f t="shared" si="47"/>
        <v>4.6179999999999986</v>
      </c>
      <c r="AP70" s="34">
        <f t="shared" si="59"/>
        <v>6.176149346432906</v>
      </c>
      <c r="AQ70" s="10">
        <f t="shared" si="48"/>
        <v>3.7956874729748042</v>
      </c>
      <c r="AR70" s="10">
        <f t="shared" si="60"/>
        <v>4.5332936202817526</v>
      </c>
      <c r="AS70" s="10">
        <f t="shared" si="61"/>
        <v>0.7376061473069484</v>
      </c>
      <c r="AT70" s="10">
        <f>SUM(AS$61:AS70)*5</f>
        <v>58.878646748692162</v>
      </c>
      <c r="AU70" s="10"/>
      <c r="AV70" s="10"/>
      <c r="AW70" s="10"/>
      <c r="AY70" s="10"/>
      <c r="AZ70" s="10"/>
    </row>
    <row r="71" spans="1:53" x14ac:dyDescent="0.25">
      <c r="A71" s="4">
        <v>55</v>
      </c>
      <c r="B71" s="18">
        <f t="shared" si="38"/>
        <v>2078</v>
      </c>
      <c r="C71" s="39">
        <f t="shared" si="34"/>
        <v>193.45</v>
      </c>
      <c r="D71" s="64">
        <f t="shared" ref="D71:L71" si="70">D35</f>
        <v>0.85999999999998522</v>
      </c>
      <c r="E71" s="64">
        <f t="shared" si="70"/>
        <v>2.1126</v>
      </c>
      <c r="F71" s="64">
        <f t="shared" si="70"/>
        <v>2.2637999999999998</v>
      </c>
      <c r="G71" s="64">
        <f t="shared" si="70"/>
        <v>0.16800000000000001</v>
      </c>
      <c r="H71" s="64">
        <f t="shared" si="70"/>
        <v>0.16</v>
      </c>
      <c r="I71" s="64">
        <f t="shared" si="70"/>
        <v>0.96968340000000008</v>
      </c>
      <c r="J71" s="64">
        <f t="shared" si="70"/>
        <v>1.377831</v>
      </c>
      <c r="K71" s="64">
        <f t="shared" si="70"/>
        <v>4.3097040000000003E-2</v>
      </c>
      <c r="L71" s="64">
        <f t="shared" si="70"/>
        <v>0.96968340000000008</v>
      </c>
      <c r="M71" s="64">
        <f t="shared" si="35"/>
        <v>9.2205436129603697</v>
      </c>
      <c r="N71" s="64">
        <f t="shared" si="40"/>
        <v>-0.25720594097769478</v>
      </c>
      <c r="O71" s="64">
        <f t="shared" si="40"/>
        <v>1.377831</v>
      </c>
      <c r="P71" s="64">
        <f t="shared" si="36"/>
        <v>1.6662948190946389</v>
      </c>
      <c r="Q71" s="64">
        <f t="shared" si="41"/>
        <v>3.4497038224329923E-2</v>
      </c>
      <c r="R71" s="64">
        <f t="shared" si="41"/>
        <v>4.3097040000000003E-2</v>
      </c>
      <c r="S71" s="64">
        <f t="shared" si="37"/>
        <v>5.2249244955881617E-2</v>
      </c>
      <c r="T71" s="64">
        <f t="shared" si="42"/>
        <v>4.7655545897747759E-4</v>
      </c>
      <c r="U71" s="64">
        <f t="shared" si="42"/>
        <v>4.7044000000000006</v>
      </c>
      <c r="V71" s="64">
        <f t="shared" si="42"/>
        <v>5.3421676527055979</v>
      </c>
      <c r="W71" s="29">
        <f>'2.12 rotation +30'!D15</f>
        <v>221.2</v>
      </c>
      <c r="X71" s="35">
        <f t="shared" si="50"/>
        <v>1.0799999999999841</v>
      </c>
      <c r="Y71" s="29">
        <f>'2.12 rotation +30'!F15*k</f>
        <v>2.5830000000000002</v>
      </c>
      <c r="Z71" s="29">
        <f>'2.12 rotation +30'!G15*k</f>
        <v>1.6337999999999999</v>
      </c>
      <c r="AA71" s="29">
        <f>'2.12 rotation +30'!H15*k</f>
        <v>0.14489999999999997</v>
      </c>
      <c r="AB71" s="29">
        <f>'2.12 rotation +30'!I15/2</f>
        <v>0.09</v>
      </c>
      <c r="AC71" s="68">
        <f t="shared" si="43"/>
        <v>1.1855970000000002</v>
      </c>
      <c r="AD71" s="348">
        <f t="shared" si="44"/>
        <v>1.253679</v>
      </c>
      <c r="AE71" s="68">
        <f t="shared" si="45"/>
        <v>5.2693200000000009E-2</v>
      </c>
      <c r="AF71" s="36">
        <f t="shared" si="51"/>
        <v>1.1855970000000002</v>
      </c>
      <c r="AG71" s="33">
        <f t="shared" si="52"/>
        <v>8.8716952335993842</v>
      </c>
      <c r="AH71" s="33">
        <f t="shared" si="53"/>
        <v>4.2686836318155841E-2</v>
      </c>
      <c r="AI71" s="36">
        <f t="shared" si="54"/>
        <v>1.253679</v>
      </c>
      <c r="AJ71" s="33">
        <f t="shared" si="55"/>
        <v>1.5314995245782344</v>
      </c>
      <c r="AK71" s="33">
        <f t="shared" si="56"/>
        <v>-4.0090690478352897E-2</v>
      </c>
      <c r="AL71" s="60">
        <f t="shared" si="57"/>
        <v>5.2693200000000009E-2</v>
      </c>
      <c r="AM71" s="60">
        <f t="shared" si="46"/>
        <v>6.3485312752734335E-2</v>
      </c>
      <c r="AN71" s="60">
        <f t="shared" si="58"/>
        <v>2.4359038664282379E-3</v>
      </c>
      <c r="AO71" s="34">
        <f t="shared" si="47"/>
        <v>4.4516999999999998</v>
      </c>
      <c r="AP71" s="34">
        <f t="shared" si="59"/>
        <v>5.5367320497062149</v>
      </c>
      <c r="AQ71" s="10">
        <f t="shared" si="48"/>
        <v>3.9211510570859089</v>
      </c>
      <c r="AR71" s="10">
        <f t="shared" si="60"/>
        <v>4.063961324484362</v>
      </c>
      <c r="AS71" s="10">
        <f t="shared" si="61"/>
        <v>0.14281026739845304</v>
      </c>
      <c r="AT71" s="10">
        <f>SUM(AS$61:AS71)*5</f>
        <v>59.592698085684425</v>
      </c>
      <c r="AU71" s="10"/>
      <c r="AV71" s="10"/>
      <c r="AW71" s="10"/>
      <c r="AY71" s="10"/>
      <c r="AZ71" s="10"/>
    </row>
    <row r="72" spans="1:53" x14ac:dyDescent="0.25">
      <c r="A72" s="4">
        <v>60</v>
      </c>
      <c r="B72" s="18">
        <f t="shared" si="38"/>
        <v>2083</v>
      </c>
      <c r="C72" s="39">
        <f t="shared" si="34"/>
        <v>194.16</v>
      </c>
      <c r="D72" s="64">
        <f t="shared" ref="D72:L72" si="71">D36</f>
        <v>0.71000000000000796</v>
      </c>
      <c r="E72" s="64">
        <f t="shared" si="71"/>
        <v>2.0223</v>
      </c>
      <c r="F72" s="64">
        <f t="shared" si="71"/>
        <v>2.3771999999999998</v>
      </c>
      <c r="G72" s="64">
        <f t="shared" si="71"/>
        <v>0.1701</v>
      </c>
      <c r="H72" s="64">
        <f t="shared" si="71"/>
        <v>0.24</v>
      </c>
      <c r="I72" s="64">
        <f t="shared" si="71"/>
        <v>0.9282357</v>
      </c>
      <c r="J72" s="64">
        <f t="shared" si="71"/>
        <v>1.3987995</v>
      </c>
      <c r="K72" s="64">
        <f t="shared" si="71"/>
        <v>4.125492E-2</v>
      </c>
      <c r="L72" s="64">
        <f t="shared" si="71"/>
        <v>0.9282357</v>
      </c>
      <c r="M72" s="64">
        <f t="shared" si="35"/>
        <v>8.9551851361591304</v>
      </c>
      <c r="N72" s="64">
        <f t="shared" si="40"/>
        <v>-0.26535847680123936</v>
      </c>
      <c r="O72" s="64">
        <f t="shared" si="40"/>
        <v>1.3987995</v>
      </c>
      <c r="P72" s="64">
        <f t="shared" si="36"/>
        <v>1.6933615915094578</v>
      </c>
      <c r="Q72" s="64">
        <f t="shared" si="41"/>
        <v>2.7066772414818807E-2</v>
      </c>
      <c r="R72" s="64">
        <f t="shared" si="41"/>
        <v>4.125492E-2</v>
      </c>
      <c r="S72" s="64">
        <f t="shared" si="37"/>
        <v>5.0491368855045224E-2</v>
      </c>
      <c r="T72" s="64">
        <f t="shared" si="42"/>
        <v>-1.7578761008363933E-3</v>
      </c>
      <c r="U72" s="64">
        <f t="shared" si="42"/>
        <v>4.8095999999999997</v>
      </c>
      <c r="V72" s="64">
        <f t="shared" si="42"/>
        <v>5.2795504195127503</v>
      </c>
      <c r="W72" s="29">
        <f>'2.12 rotation +30'!D16</f>
        <v>222.27</v>
      </c>
      <c r="X72" s="35">
        <f t="shared" si="50"/>
        <v>1.0700000000000216</v>
      </c>
      <c r="Y72" s="29">
        <f>'2.12 rotation +30'!F16*k</f>
        <v>2.5535999999999999</v>
      </c>
      <c r="Z72" s="29">
        <f>'2.12 rotation +30'!G16*k</f>
        <v>1.5875999999999999</v>
      </c>
      <c r="AA72" s="29">
        <f>'2.12 rotation +30'!H16*k</f>
        <v>0.14069999999999999</v>
      </c>
      <c r="AB72" s="29">
        <f>'2.12 rotation +30'!I16/2</f>
        <v>0.14000000000000001</v>
      </c>
      <c r="AC72" s="68">
        <f t="shared" si="43"/>
        <v>1.1721024</v>
      </c>
      <c r="AD72" s="348">
        <f t="shared" si="44"/>
        <v>1.22892</v>
      </c>
      <c r="AE72" s="68">
        <f t="shared" si="45"/>
        <v>5.2093439999999998E-2</v>
      </c>
      <c r="AF72" s="36">
        <f t="shared" si="51"/>
        <v>1.1721024</v>
      </c>
      <c r="AG72" s="33">
        <f t="shared" si="52"/>
        <v>8.8953616830014823</v>
      </c>
      <c r="AH72" s="33">
        <f t="shared" si="53"/>
        <v>2.3666449402098166E-2</v>
      </c>
      <c r="AI72" s="36">
        <f t="shared" si="54"/>
        <v>1.22892</v>
      </c>
      <c r="AJ72" s="33">
        <f t="shared" si="55"/>
        <v>1.4996534248033109</v>
      </c>
      <c r="AK72" s="33">
        <f t="shared" si="56"/>
        <v>-3.1846099774923475E-2</v>
      </c>
      <c r="AL72" s="60">
        <f t="shared" si="57"/>
        <v>5.2093439999999998E-2</v>
      </c>
      <c r="AM72" s="60">
        <f t="shared" si="46"/>
        <v>6.3316163788301807E-2</v>
      </c>
      <c r="AN72" s="60">
        <f t="shared" si="58"/>
        <v>-1.691489644325278E-4</v>
      </c>
      <c r="AO72" s="34">
        <f t="shared" si="47"/>
        <v>4.4218999999999991</v>
      </c>
      <c r="AP72" s="34">
        <f t="shared" si="59"/>
        <v>5.4835512006627631</v>
      </c>
      <c r="AQ72" s="10">
        <f t="shared" si="48"/>
        <v>3.8751900079223587</v>
      </c>
      <c r="AR72" s="10">
        <f t="shared" si="60"/>
        <v>4.0249265812864676</v>
      </c>
      <c r="AS72" s="10">
        <f t="shared" si="61"/>
        <v>0.14973657336410895</v>
      </c>
      <c r="AT72" s="10">
        <f>SUM(AS$61:AS72)*5</f>
        <v>60.34138095250497</v>
      </c>
      <c r="AU72" s="10"/>
      <c r="AV72" s="10"/>
      <c r="AW72" s="10"/>
      <c r="AY72" s="10"/>
      <c r="AZ72" s="10"/>
    </row>
    <row r="73" spans="1:53" x14ac:dyDescent="0.25">
      <c r="A73" s="4">
        <v>65</v>
      </c>
      <c r="B73" s="18">
        <f t="shared" si="38"/>
        <v>2088</v>
      </c>
      <c r="C73" s="39">
        <f t="shared" si="34"/>
        <v>194.58</v>
      </c>
      <c r="D73" s="64">
        <f t="shared" ref="D73:L73" si="72">D37</f>
        <v>0.42000000000001592</v>
      </c>
      <c r="E73" s="64">
        <f t="shared" si="72"/>
        <v>2.1944999999999997</v>
      </c>
      <c r="F73" s="64">
        <f t="shared" si="72"/>
        <v>2.2469999999999999</v>
      </c>
      <c r="G73" s="64">
        <f t="shared" si="72"/>
        <v>0.16800000000000001</v>
      </c>
      <c r="H73" s="64">
        <f t="shared" si="72"/>
        <v>0.27500000000000002</v>
      </c>
      <c r="I73" s="64">
        <f t="shared" si="72"/>
        <v>1.0072755</v>
      </c>
      <c r="J73" s="64">
        <f t="shared" si="72"/>
        <v>1.3915124999999997</v>
      </c>
      <c r="K73" s="64">
        <f t="shared" si="72"/>
        <v>4.4767799999999996E-2</v>
      </c>
      <c r="L73" s="64">
        <f t="shared" si="72"/>
        <v>1.0072755</v>
      </c>
      <c r="M73" s="64">
        <f t="shared" si="35"/>
        <v>8.8032169647044096</v>
      </c>
      <c r="N73" s="64">
        <f t="shared" si="40"/>
        <v>-0.15196817145472075</v>
      </c>
      <c r="O73" s="64">
        <f t="shared" si="40"/>
        <v>1.3915124999999997</v>
      </c>
      <c r="P73" s="64">
        <f t="shared" si="36"/>
        <v>1.6908593660892952</v>
      </c>
      <c r="Q73" s="64">
        <f t="shared" si="41"/>
        <v>-2.5022254201625405E-3</v>
      </c>
      <c r="R73" s="64">
        <f t="shared" si="41"/>
        <v>4.4767799999999996E-2</v>
      </c>
      <c r="S73" s="64">
        <f t="shared" si="37"/>
        <v>5.3693497327198428E-2</v>
      </c>
      <c r="T73" s="64">
        <f t="shared" si="42"/>
        <v>3.202128472153204E-3</v>
      </c>
      <c r="U73" s="64">
        <f t="shared" si="42"/>
        <v>4.8845000000000001</v>
      </c>
      <c r="V73" s="64">
        <f t="shared" si="42"/>
        <v>5.1532317315972858</v>
      </c>
      <c r="W73" s="29">
        <f>'2.12 rotation +30'!D17</f>
        <v>223.26</v>
      </c>
      <c r="X73" s="35">
        <f t="shared" si="50"/>
        <v>0.98999999999998067</v>
      </c>
      <c r="Y73" s="29">
        <f>'2.12 rotation +30'!F17*k</f>
        <v>2.7741000000000002</v>
      </c>
      <c r="Z73" s="29">
        <f>'2.12 rotation +30'!G17*k</f>
        <v>1.3502999999999998</v>
      </c>
      <c r="AA73" s="29">
        <f>'2.12 rotation +30'!H17*k</f>
        <v>0.13439999999999999</v>
      </c>
      <c r="AB73" s="29">
        <f>'2.12 rotation +30'!I17/2</f>
        <v>0.15</v>
      </c>
      <c r="AC73" s="68">
        <f t="shared" si="43"/>
        <v>1.2733119000000002</v>
      </c>
      <c r="AD73" s="348">
        <f t="shared" si="44"/>
        <v>1.1927685000000001</v>
      </c>
      <c r="AE73" s="68">
        <f t="shared" si="45"/>
        <v>5.6591640000000006E-2</v>
      </c>
      <c r="AF73" s="36">
        <f t="shared" si="51"/>
        <v>1.2733119000000002</v>
      </c>
      <c r="AG73" s="33">
        <f t="shared" si="52"/>
        <v>9.0171740238596989</v>
      </c>
      <c r="AH73" s="33">
        <f t="shared" si="53"/>
        <v>0.12181234085821657</v>
      </c>
      <c r="AI73" s="36">
        <f t="shared" si="54"/>
        <v>1.1927685000000001</v>
      </c>
      <c r="AJ73" s="33">
        <f t="shared" si="55"/>
        <v>1.4578722765270129</v>
      </c>
      <c r="AK73" s="33">
        <f t="shared" si="56"/>
        <v>-4.1781148276297975E-2</v>
      </c>
      <c r="AL73" s="60">
        <f t="shared" si="57"/>
        <v>5.6591640000000006E-2</v>
      </c>
      <c r="AM73" s="60">
        <f t="shared" si="46"/>
        <v>6.7784462193356584E-2</v>
      </c>
      <c r="AN73" s="60">
        <f t="shared" si="58"/>
        <v>4.4682984050547769E-3</v>
      </c>
      <c r="AO73" s="34">
        <f t="shared" si="47"/>
        <v>4.4088000000000003</v>
      </c>
      <c r="AP73" s="34">
        <f t="shared" si="59"/>
        <v>5.4832994909869539</v>
      </c>
      <c r="AQ73" s="10">
        <f t="shared" si="48"/>
        <v>3.7824720909924077</v>
      </c>
      <c r="AR73" s="10">
        <f t="shared" si="60"/>
        <v>4.0247418263844237</v>
      </c>
      <c r="AS73" s="10">
        <f t="shared" si="61"/>
        <v>0.24226973539201602</v>
      </c>
      <c r="AT73" s="10">
        <f>SUM(AS$61:AS73)*5</f>
        <v>61.552729629465048</v>
      </c>
      <c r="AU73" s="10"/>
      <c r="AV73" s="10"/>
      <c r="AW73" s="10"/>
      <c r="AY73" s="10"/>
      <c r="AZ73" s="10"/>
      <c r="BA73" s="10"/>
    </row>
    <row r="74" spans="1:53" x14ac:dyDescent="0.25">
      <c r="A74" s="4">
        <v>70</v>
      </c>
      <c r="B74" s="18">
        <f t="shared" si="38"/>
        <v>2093</v>
      </c>
      <c r="C74" s="39">
        <f t="shared" si="34"/>
        <v>194.91</v>
      </c>
      <c r="D74" s="64">
        <f t="shared" ref="D74:L74" si="73">D38</f>
        <v>0.32999999999998408</v>
      </c>
      <c r="E74" s="64">
        <f t="shared" si="73"/>
        <v>2.3561999999999999</v>
      </c>
      <c r="F74" s="64">
        <f t="shared" si="73"/>
        <v>2.0453999999999999</v>
      </c>
      <c r="G74" s="64">
        <f t="shared" si="73"/>
        <v>0.16170000000000001</v>
      </c>
      <c r="H74" s="64">
        <f t="shared" si="73"/>
        <v>0.28499999999999998</v>
      </c>
      <c r="I74" s="64">
        <f t="shared" si="73"/>
        <v>1.0814957999999999</v>
      </c>
      <c r="J74" s="64">
        <f t="shared" si="73"/>
        <v>1.3545209999999999</v>
      </c>
      <c r="K74" s="64">
        <f t="shared" si="73"/>
        <v>4.8066480000000002E-2</v>
      </c>
      <c r="L74" s="64">
        <f t="shared" si="73"/>
        <v>1.0814957999999999</v>
      </c>
      <c r="M74" s="64">
        <f t="shared" si="35"/>
        <v>8.7451412874414203</v>
      </c>
      <c r="N74" s="64">
        <f t="shared" si="40"/>
        <v>-5.8075677262989345E-2</v>
      </c>
      <c r="O74" s="64">
        <f t="shared" si="40"/>
        <v>1.3545209999999999</v>
      </c>
      <c r="P74" s="64">
        <f t="shared" si="36"/>
        <v>1.6534255309486319</v>
      </c>
      <c r="Q74" s="64">
        <f t="shared" si="41"/>
        <v>-3.7433835140663341E-2</v>
      </c>
      <c r="R74" s="64">
        <f t="shared" si="41"/>
        <v>4.8066480000000002E-2</v>
      </c>
      <c r="S74" s="64">
        <f t="shared" si="37"/>
        <v>5.7558239016420945E-2</v>
      </c>
      <c r="T74" s="64">
        <f t="shared" si="42"/>
        <v>3.8647416892225173E-3</v>
      </c>
      <c r="U74" s="64">
        <f t="shared" si="42"/>
        <v>4.8483000000000001</v>
      </c>
      <c r="V74" s="64">
        <f t="shared" si="42"/>
        <v>5.0866552292855536</v>
      </c>
      <c r="W74" s="29">
        <f>'2.12 rotation +30'!D18</f>
        <v>224.22</v>
      </c>
      <c r="X74" s="35">
        <f t="shared" si="50"/>
        <v>0.96000000000000796</v>
      </c>
      <c r="Y74" s="29">
        <f>'2.12 rotation +30'!F18*k</f>
        <v>2.6292</v>
      </c>
      <c r="Z74" s="29">
        <f>'2.12 rotation +30'!G18*k</f>
        <v>1.5225</v>
      </c>
      <c r="AA74" s="29">
        <f>'2.12 rotation +30'!H18*k</f>
        <v>0.14069999999999999</v>
      </c>
      <c r="AB74" s="29">
        <f>'2.12 rotation +30'!I18/2</f>
        <v>0.15</v>
      </c>
      <c r="AC74" s="68">
        <f t="shared" si="43"/>
        <v>1.2068028</v>
      </c>
      <c r="AD74" s="348">
        <f t="shared" si="44"/>
        <v>1.222704</v>
      </c>
      <c r="AE74" s="68">
        <f t="shared" si="45"/>
        <v>5.3635680000000005E-2</v>
      </c>
      <c r="AF74" s="36">
        <f t="shared" si="51"/>
        <v>1.2068028</v>
      </c>
      <c r="AG74" s="33">
        <f t="shared" si="52"/>
        <v>9.056708725810239</v>
      </c>
      <c r="AH74" s="33">
        <f t="shared" si="53"/>
        <v>3.9534701950540097E-2</v>
      </c>
      <c r="AI74" s="36">
        <f t="shared" si="54"/>
        <v>1.222704</v>
      </c>
      <c r="AJ74" s="33">
        <f t="shared" si="55"/>
        <v>1.4804218432090301</v>
      </c>
      <c r="AK74" s="33">
        <f t="shared" si="56"/>
        <v>2.2549566682017241E-2</v>
      </c>
      <c r="AL74" s="60">
        <f t="shared" si="57"/>
        <v>5.3635680000000005E-2</v>
      </c>
      <c r="AM74" s="60">
        <f t="shared" si="46"/>
        <v>6.5618393219001397E-2</v>
      </c>
      <c r="AN74" s="60">
        <f t="shared" si="58"/>
        <v>-2.166068974355187E-3</v>
      </c>
      <c r="AO74" s="34">
        <f t="shared" si="47"/>
        <v>4.4424000000000001</v>
      </c>
      <c r="AP74" s="34">
        <f t="shared" si="59"/>
        <v>5.4623181996582106</v>
      </c>
      <c r="AQ74" s="10">
        <f t="shared" si="48"/>
        <v>3.7336049382955965</v>
      </c>
      <c r="AR74" s="10">
        <f t="shared" si="60"/>
        <v>4.0093415585491261</v>
      </c>
      <c r="AS74" s="10">
        <f t="shared" si="61"/>
        <v>0.27573662025352963</v>
      </c>
      <c r="AT74" s="10">
        <f>SUM(AS$61:AS74)*5</f>
        <v>62.931412730732688</v>
      </c>
      <c r="AU74" s="10"/>
      <c r="AV74" s="10"/>
      <c r="AW74" s="10"/>
      <c r="AY74" s="10"/>
      <c r="AZ74" s="10"/>
    </row>
    <row r="75" spans="1:53" x14ac:dyDescent="0.25">
      <c r="A75" s="4">
        <v>75</v>
      </c>
      <c r="B75" s="18">
        <f t="shared" si="38"/>
        <v>2098</v>
      </c>
      <c r="C75" s="39">
        <f t="shared" si="34"/>
        <v>195.12</v>
      </c>
      <c r="D75" s="64">
        <f t="shared" ref="D75:L75" si="74">D39</f>
        <v>0.21000000000000796</v>
      </c>
      <c r="E75" s="64">
        <f t="shared" si="74"/>
        <v>2.3456999999999999</v>
      </c>
      <c r="F75" s="64">
        <f t="shared" si="74"/>
        <v>1.9572000000000001</v>
      </c>
      <c r="G75" s="64">
        <f t="shared" si="74"/>
        <v>0.15539999999999998</v>
      </c>
      <c r="H75" s="64">
        <f t="shared" si="74"/>
        <v>0.23499999999999999</v>
      </c>
      <c r="I75" s="64">
        <f t="shared" si="74"/>
        <v>1.0766762999999999</v>
      </c>
      <c r="J75" s="64">
        <f t="shared" si="74"/>
        <v>1.3184325000000001</v>
      </c>
      <c r="K75" s="64">
        <f t="shared" si="74"/>
        <v>4.7852280000000004E-2</v>
      </c>
      <c r="L75" s="64">
        <f t="shared" si="74"/>
        <v>1.0766762999999999</v>
      </c>
      <c r="M75" s="64">
        <f t="shared" si="35"/>
        <v>8.6897639738863202</v>
      </c>
      <c r="N75" s="64">
        <f t="shared" si="40"/>
        <v>-5.5377313555100116E-2</v>
      </c>
      <c r="O75" s="64">
        <f t="shared" si="40"/>
        <v>1.3184325000000001</v>
      </c>
      <c r="P75" s="64">
        <f t="shared" si="36"/>
        <v>1.6107196012801865</v>
      </c>
      <c r="Q75" s="64">
        <f t="shared" si="41"/>
        <v>-4.270592966844533E-2</v>
      </c>
      <c r="R75" s="64">
        <f t="shared" si="41"/>
        <v>4.7852280000000004E-2</v>
      </c>
      <c r="S75" s="64">
        <f t="shared" si="37"/>
        <v>5.8027235280416846E-2</v>
      </c>
      <c r="T75" s="64">
        <f t="shared" si="42"/>
        <v>4.6899626399590083E-4</v>
      </c>
      <c r="U75" s="64">
        <f t="shared" si="42"/>
        <v>4.6933000000000007</v>
      </c>
      <c r="V75" s="64">
        <f t="shared" si="42"/>
        <v>4.8056857530404598</v>
      </c>
      <c r="W75" s="29">
        <f>'2.12 rotation +30'!D19</f>
        <v>224.99</v>
      </c>
      <c r="X75" s="35">
        <f t="shared" si="50"/>
        <v>0.77000000000001023</v>
      </c>
      <c r="Y75" s="29">
        <f>'2.12 rotation +30'!F19*k</f>
        <v>2.5367999999999999</v>
      </c>
      <c r="Z75" s="29">
        <f>'2.12 rotation +30'!G19*k</f>
        <v>1.5287999999999999</v>
      </c>
      <c r="AA75" s="29">
        <f>'2.12 rotation +30'!H19*k</f>
        <v>0.1386</v>
      </c>
      <c r="AB75" s="29">
        <f>'2.12 rotation +30'!I19/2</f>
        <v>0.215</v>
      </c>
      <c r="AC75" s="68">
        <f t="shared" si="43"/>
        <v>1.1643912000000001</v>
      </c>
      <c r="AD75" s="348">
        <f t="shared" si="44"/>
        <v>1.2024599999999999</v>
      </c>
      <c r="AE75" s="68">
        <f t="shared" si="45"/>
        <v>5.175072E-2</v>
      </c>
      <c r="AF75" s="36">
        <f t="shared" si="51"/>
        <v>1.1643912000000001</v>
      </c>
      <c r="AG75" s="33">
        <f t="shared" si="52"/>
        <v>9.048714082863027</v>
      </c>
      <c r="AH75" s="33">
        <f t="shared" si="53"/>
        <v>-7.9946429472119718E-3</v>
      </c>
      <c r="AI75" s="36">
        <f t="shared" si="54"/>
        <v>1.2024599999999999</v>
      </c>
      <c r="AJ75" s="33">
        <f t="shared" si="55"/>
        <v>1.4641640810874481</v>
      </c>
      <c r="AK75" s="33">
        <f t="shared" si="56"/>
        <v>-1.6257762121582031E-2</v>
      </c>
      <c r="AL75" s="60">
        <f t="shared" si="57"/>
        <v>5.175072E-2</v>
      </c>
      <c r="AM75" s="60">
        <f t="shared" si="46"/>
        <v>6.3350522703930309E-2</v>
      </c>
      <c r="AN75" s="60">
        <f t="shared" si="58"/>
        <v>-2.2678705150710882E-3</v>
      </c>
      <c r="AO75" s="34">
        <f t="shared" si="47"/>
        <v>4.4192</v>
      </c>
      <c r="AP75" s="34">
        <f t="shared" si="59"/>
        <v>5.1626797244161446</v>
      </c>
      <c r="AQ75" s="10">
        <f t="shared" si="48"/>
        <v>3.5273733427316976</v>
      </c>
      <c r="AR75" s="10">
        <f t="shared" si="60"/>
        <v>3.7894069177214504</v>
      </c>
      <c r="AS75" s="10">
        <f t="shared" si="61"/>
        <v>0.26203357498975288</v>
      </c>
      <c r="AT75" s="10">
        <f>SUM(AS$61:AS75)*5</f>
        <v>64.241580605681449</v>
      </c>
      <c r="AU75" s="10"/>
      <c r="AV75" s="10"/>
      <c r="AW75" s="10"/>
      <c r="AY75" s="10"/>
    </row>
    <row r="76" spans="1:53" x14ac:dyDescent="0.25">
      <c r="A76" s="4">
        <v>80</v>
      </c>
      <c r="B76" s="18">
        <f t="shared" si="38"/>
        <v>2103</v>
      </c>
      <c r="C76" s="39">
        <f t="shared" si="34"/>
        <v>195.4</v>
      </c>
      <c r="D76" s="64">
        <f t="shared" ref="D76:L76" si="75">D40</f>
        <v>0.28000000000000114</v>
      </c>
      <c r="E76" s="64">
        <f t="shared" si="75"/>
        <v>2.2427999999999999</v>
      </c>
      <c r="F76" s="64">
        <f t="shared" si="75"/>
        <v>1.9866000000000001</v>
      </c>
      <c r="G76" s="64">
        <f t="shared" si="75"/>
        <v>0.15539999999999998</v>
      </c>
      <c r="H76" s="64">
        <f t="shared" si="75"/>
        <v>0.215</v>
      </c>
      <c r="I76" s="64">
        <f t="shared" si="75"/>
        <v>1.0294452000000001</v>
      </c>
      <c r="J76" s="64">
        <f t="shared" si="75"/>
        <v>1.3043939999999998</v>
      </c>
      <c r="K76" s="64">
        <f t="shared" si="75"/>
        <v>4.5753120000000001E-2</v>
      </c>
      <c r="L76" s="64">
        <f t="shared" si="75"/>
        <v>1.0294452000000001</v>
      </c>
      <c r="M76" s="64">
        <f t="shared" si="35"/>
        <v>8.5943241223771025</v>
      </c>
      <c r="N76" s="64">
        <f t="shared" si="40"/>
        <v>-9.5439851509217632E-2</v>
      </c>
      <c r="O76" s="64">
        <f t="shared" si="40"/>
        <v>1.3043939999999998</v>
      </c>
      <c r="P76" s="64">
        <f t="shared" si="36"/>
        <v>1.5891316881638278</v>
      </c>
      <c r="Q76" s="64">
        <f t="shared" si="41"/>
        <v>-2.158791311635877E-2</v>
      </c>
      <c r="R76" s="64">
        <f t="shared" si="41"/>
        <v>4.5753120000000001E-2</v>
      </c>
      <c r="S76" s="64">
        <f t="shared" si="37"/>
        <v>5.601098289007251E-2</v>
      </c>
      <c r="T76" s="64">
        <f t="shared" si="42"/>
        <v>-2.0162523903443363E-3</v>
      </c>
      <c r="U76" s="64">
        <f t="shared" si="42"/>
        <v>4.5998000000000001</v>
      </c>
      <c r="V76" s="64">
        <f t="shared" si="42"/>
        <v>4.7607559829840804</v>
      </c>
      <c r="W76" s="29">
        <f>'2.12 rotation +30'!D20</f>
        <v>225.66</v>
      </c>
      <c r="X76" s="35">
        <f t="shared" si="50"/>
        <v>0.66999999999998749</v>
      </c>
      <c r="Y76" s="29">
        <f>'2.12 rotation +30'!F20*k</f>
        <v>2.5745999999999998</v>
      </c>
      <c r="Z76" s="29">
        <f>'2.12 rotation +30'!G20*k</f>
        <v>1.5602999999999998</v>
      </c>
      <c r="AA76" s="29">
        <f>'2.12 rotation +30'!H20*k</f>
        <v>0.14069999999999999</v>
      </c>
      <c r="AB76" s="29">
        <f>'2.12 rotation +30'!I20/2</f>
        <v>0.21</v>
      </c>
      <c r="AC76" s="68">
        <f t="shared" si="43"/>
        <v>1.1817413999999999</v>
      </c>
      <c r="AD76" s="348">
        <f t="shared" si="44"/>
        <v>1.2236909999999999</v>
      </c>
      <c r="AE76" s="68">
        <f t="shared" si="45"/>
        <v>5.252184E-2</v>
      </c>
      <c r="AF76" s="36">
        <f t="shared" si="51"/>
        <v>1.1817413999999999</v>
      </c>
      <c r="AG76" s="33">
        <f t="shared" si="52"/>
        <v>9.0591045419419789</v>
      </c>
      <c r="AH76" s="33">
        <f t="shared" si="53"/>
        <v>1.0390459078951864E-2</v>
      </c>
      <c r="AI76" s="36">
        <f t="shared" si="54"/>
        <v>1.2236909999999999</v>
      </c>
      <c r="AJ76" s="33">
        <f t="shared" si="55"/>
        <v>1.4825210876266759</v>
      </c>
      <c r="AK76" s="33">
        <f t="shared" si="56"/>
        <v>1.8357006539227783E-2</v>
      </c>
      <c r="AL76" s="60">
        <f t="shared" si="57"/>
        <v>5.252184E-2</v>
      </c>
      <c r="AM76" s="60">
        <f t="shared" si="46"/>
        <v>6.3720736048915372E-2</v>
      </c>
      <c r="AN76" s="60">
        <f t="shared" si="58"/>
        <v>3.7021334498506253E-4</v>
      </c>
      <c r="AO76" s="34">
        <f t="shared" si="47"/>
        <v>4.4855999999999998</v>
      </c>
      <c r="AP76" s="34">
        <f t="shared" si="59"/>
        <v>5.1847176789631524</v>
      </c>
      <c r="AQ76" s="10">
        <f t="shared" si="48"/>
        <v>3.4943948915103151</v>
      </c>
      <c r="AR76" s="10">
        <f t="shared" si="60"/>
        <v>3.8055827763589543</v>
      </c>
      <c r="AS76" s="10">
        <f t="shared" si="61"/>
        <v>0.31118788484863913</v>
      </c>
      <c r="AT76" s="10">
        <f>SUM(AS$61:AS76)*5</f>
        <v>65.797520029924655</v>
      </c>
      <c r="AU76" s="10"/>
      <c r="AV76" s="10"/>
      <c r="AW76" s="10"/>
      <c r="AY76" s="10"/>
    </row>
    <row r="77" spans="1:53" x14ac:dyDescent="0.25">
      <c r="A77" s="4">
        <v>85</v>
      </c>
      <c r="B77" s="18">
        <f t="shared" si="38"/>
        <v>2108</v>
      </c>
      <c r="C77" s="39">
        <f t="shared" si="34"/>
        <v>195.85</v>
      </c>
      <c r="D77" s="64">
        <f t="shared" ref="D77:L77" si="76">D41</f>
        <v>0.44999999999998863</v>
      </c>
      <c r="E77" s="64">
        <f t="shared" si="76"/>
        <v>2.3058000000000001</v>
      </c>
      <c r="F77" s="64">
        <f t="shared" si="76"/>
        <v>1.9887000000000001</v>
      </c>
      <c r="G77" s="64">
        <f t="shared" si="76"/>
        <v>0.1575</v>
      </c>
      <c r="H77" s="64">
        <f t="shared" si="76"/>
        <v>0.25</v>
      </c>
      <c r="I77" s="64">
        <f t="shared" si="76"/>
        <v>1.0583622000000001</v>
      </c>
      <c r="J77" s="64">
        <f t="shared" si="76"/>
        <v>1.320627</v>
      </c>
      <c r="K77" s="64">
        <f t="shared" si="76"/>
        <v>4.7038320000000002E-2</v>
      </c>
      <c r="L77" s="64">
        <f t="shared" si="76"/>
        <v>1.0583622000000001</v>
      </c>
      <c r="M77" s="64">
        <f t="shared" si="35"/>
        <v>8.5401559058848537</v>
      </c>
      <c r="N77" s="64">
        <f t="shared" si="40"/>
        <v>-5.4168216492248789E-2</v>
      </c>
      <c r="O77" s="64">
        <f t="shared" si="40"/>
        <v>1.320627</v>
      </c>
      <c r="P77" s="64">
        <f t="shared" si="36"/>
        <v>1.6015484482247673</v>
      </c>
      <c r="Q77" s="64">
        <f t="shared" si="41"/>
        <v>1.2416760060939502E-2</v>
      </c>
      <c r="R77" s="64">
        <f t="shared" si="41"/>
        <v>4.7038320000000002E-2</v>
      </c>
      <c r="S77" s="64">
        <f t="shared" si="37"/>
        <v>5.6939756455623491E-2</v>
      </c>
      <c r="T77" s="64">
        <f t="shared" si="42"/>
        <v>9.2877356555098184E-4</v>
      </c>
      <c r="U77" s="64">
        <f t="shared" si="42"/>
        <v>4.702</v>
      </c>
      <c r="V77" s="64">
        <f t="shared" si="42"/>
        <v>5.1111773171342305</v>
      </c>
      <c r="W77" s="29">
        <f>'2.12 rotation +30'!D21</f>
        <v>226.31</v>
      </c>
      <c r="X77" s="35">
        <f t="shared" si="50"/>
        <v>0.65000000000000568</v>
      </c>
      <c r="Y77" s="29">
        <f>'2.12 rotation +30'!F21*k</f>
        <v>2.5326</v>
      </c>
      <c r="Z77" s="29">
        <f>'2.12 rotation +30'!G21*k</f>
        <v>1.5959999999999999</v>
      </c>
      <c r="AA77" s="29">
        <f>'2.12 rotation +30'!H21*k</f>
        <v>0.14069999999999999</v>
      </c>
      <c r="AB77" s="29">
        <f>'2.12 rotation +30'!I21/2</f>
        <v>0.14000000000000001</v>
      </c>
      <c r="AC77" s="68">
        <f t="shared" si="43"/>
        <v>1.1624634</v>
      </c>
      <c r="AD77" s="348">
        <f t="shared" si="44"/>
        <v>1.2269669999999999</v>
      </c>
      <c r="AE77" s="68">
        <f t="shared" si="45"/>
        <v>5.1665040000000002E-2</v>
      </c>
      <c r="AF77" s="36">
        <f t="shared" si="51"/>
        <v>1.1624634</v>
      </c>
      <c r="AG77" s="33">
        <f t="shared" si="52"/>
        <v>9.048871961946066</v>
      </c>
      <c r="AH77" s="33">
        <f t="shared" si="53"/>
        <v>-1.0232579995912872E-2</v>
      </c>
      <c r="AI77" s="36">
        <f t="shared" si="54"/>
        <v>1.2269669999999999</v>
      </c>
      <c r="AJ77" s="33">
        <f t="shared" si="55"/>
        <v>1.4890421785782195</v>
      </c>
      <c r="AK77" s="33">
        <f t="shared" si="56"/>
        <v>6.5210909515436288E-3</v>
      </c>
      <c r="AL77" s="60">
        <f t="shared" si="57"/>
        <v>5.1665040000000002E-2</v>
      </c>
      <c r="AM77" s="60">
        <f t="shared" si="46"/>
        <v>6.2929381140596541E-2</v>
      </c>
      <c r="AN77" s="60">
        <f t="shared" si="58"/>
        <v>-7.9135490831883093E-4</v>
      </c>
      <c r="AO77" s="34">
        <f t="shared" si="47"/>
        <v>4.4092999999999991</v>
      </c>
      <c r="AP77" s="34">
        <f t="shared" si="59"/>
        <v>5.0547971560473162</v>
      </c>
      <c r="AQ77" s="10">
        <f t="shared" si="48"/>
        <v>3.751604150776525</v>
      </c>
      <c r="AR77" s="10">
        <f t="shared" si="60"/>
        <v>3.7102211125387301</v>
      </c>
      <c r="AS77" s="10">
        <f t="shared" si="61"/>
        <v>-4.1383038237794878E-2</v>
      </c>
      <c r="AT77" s="10">
        <f>SUM(AS$61:AS77)*5</f>
        <v>65.590604838735672</v>
      </c>
      <c r="AU77" s="10"/>
      <c r="AV77" s="10"/>
      <c r="AW77" s="10"/>
      <c r="AY77" s="10"/>
    </row>
    <row r="78" spans="1:53" x14ac:dyDescent="0.25">
      <c r="A78" s="4">
        <v>90</v>
      </c>
      <c r="B78" s="18">
        <f t="shared" si="38"/>
        <v>2113</v>
      </c>
      <c r="C78" s="39">
        <f t="shared" si="34"/>
        <v>196.25</v>
      </c>
      <c r="D78" s="64">
        <f t="shared" ref="D78:L78" si="77">D42</f>
        <v>0.40000000000000568</v>
      </c>
      <c r="E78" s="64">
        <f t="shared" si="77"/>
        <v>2.4108000000000001</v>
      </c>
      <c r="F78" s="64">
        <f t="shared" si="77"/>
        <v>1.9634999999999998</v>
      </c>
      <c r="G78" s="64">
        <f t="shared" si="77"/>
        <v>0.1575</v>
      </c>
      <c r="H78" s="64">
        <f t="shared" si="77"/>
        <v>0.23</v>
      </c>
      <c r="I78" s="64">
        <f t="shared" si="77"/>
        <v>1.1065572000000001</v>
      </c>
      <c r="J78" s="64">
        <f t="shared" si="77"/>
        <v>1.336776</v>
      </c>
      <c r="K78" s="64">
        <f t="shared" si="77"/>
        <v>4.9180320000000007E-2</v>
      </c>
      <c r="L78" s="64">
        <f t="shared" si="77"/>
        <v>1.1065572000000001</v>
      </c>
      <c r="M78" s="64">
        <f t="shared" si="35"/>
        <v>8.5411947345047814</v>
      </c>
      <c r="N78" s="64">
        <f t="shared" si="40"/>
        <v>1.0388286199276564E-3</v>
      </c>
      <c r="O78" s="64">
        <f t="shared" si="40"/>
        <v>1.336776</v>
      </c>
      <c r="P78" s="64">
        <f t="shared" si="36"/>
        <v>1.6198924420346312</v>
      </c>
      <c r="Q78" s="64">
        <f t="shared" si="41"/>
        <v>1.8343993809863957E-2</v>
      </c>
      <c r="R78" s="64">
        <f t="shared" si="41"/>
        <v>4.9180320000000007E-2</v>
      </c>
      <c r="S78" s="64">
        <f t="shared" si="37"/>
        <v>5.9245941977220475E-2</v>
      </c>
      <c r="T78" s="64">
        <f t="shared" si="42"/>
        <v>2.3061855215969831E-3</v>
      </c>
      <c r="U78" s="64">
        <f t="shared" si="42"/>
        <v>4.7618</v>
      </c>
      <c r="V78" s="64">
        <f t="shared" si="42"/>
        <v>5.183489007951394</v>
      </c>
      <c r="W78" s="29">
        <f>'2.12 rotation +30'!D22</f>
        <v>226.98</v>
      </c>
      <c r="X78" s="35">
        <f t="shared" si="50"/>
        <v>0.66999999999998749</v>
      </c>
      <c r="Y78" s="29">
        <f>'2.12 rotation +30'!F22*k</f>
        <v>2.6229</v>
      </c>
      <c r="Z78" s="29">
        <f>'2.12 rotation +30'!G22*k</f>
        <v>1.5477000000000001</v>
      </c>
      <c r="AA78" s="29">
        <f>'2.12 rotation +30'!H22*k</f>
        <v>0.14069999999999999</v>
      </c>
      <c r="AB78" s="29">
        <f>'2.12 rotation +30'!I22/2</f>
        <v>0.18</v>
      </c>
      <c r="AC78" s="68">
        <f t="shared" si="43"/>
        <v>1.2039111</v>
      </c>
      <c r="AD78" s="348">
        <f t="shared" si="44"/>
        <v>1.2307364999999999</v>
      </c>
      <c r="AE78" s="68">
        <f t="shared" si="45"/>
        <v>5.3507160000000005E-2</v>
      </c>
      <c r="AF78" s="36">
        <f t="shared" si="51"/>
        <v>1.2039111</v>
      </c>
      <c r="AG78" s="33">
        <f t="shared" si="52"/>
        <v>9.0814116836666514</v>
      </c>
      <c r="AH78" s="33">
        <f t="shared" si="53"/>
        <v>3.2539721720585391E-2</v>
      </c>
      <c r="AI78" s="36">
        <f t="shared" si="54"/>
        <v>1.2307364999999999</v>
      </c>
      <c r="AJ78" s="33">
        <f t="shared" si="55"/>
        <v>1.4939644554863623</v>
      </c>
      <c r="AK78" s="33">
        <f t="shared" si="56"/>
        <v>4.9222769081427309E-3</v>
      </c>
      <c r="AL78" s="60">
        <f t="shared" si="57"/>
        <v>5.3507160000000005E-2</v>
      </c>
      <c r="AM78" s="60">
        <f t="shared" si="46"/>
        <v>6.4631608035097168E-2</v>
      </c>
      <c r="AN78" s="60">
        <f t="shared" si="58"/>
        <v>1.7022268945006275E-3</v>
      </c>
      <c r="AO78" s="34">
        <f t="shared" si="47"/>
        <v>4.4912999999999998</v>
      </c>
      <c r="AP78" s="34">
        <f t="shared" si="59"/>
        <v>5.2004642255232154</v>
      </c>
      <c r="AQ78" s="10">
        <f t="shared" si="48"/>
        <v>3.8046809318363231</v>
      </c>
      <c r="AR78" s="10">
        <f t="shared" si="60"/>
        <v>3.8171407415340397</v>
      </c>
      <c r="AS78" s="10">
        <f t="shared" si="61"/>
        <v>1.2459809697716651E-2</v>
      </c>
      <c r="AT78" s="10">
        <f>SUM(AS$61:AS78)*5</f>
        <v>65.652903887224255</v>
      </c>
      <c r="AU78" s="10"/>
      <c r="AV78" s="10"/>
      <c r="AW78" s="10"/>
      <c r="AY78" s="10"/>
    </row>
    <row r="79" spans="1:53" x14ac:dyDescent="0.25">
      <c r="A79" s="4">
        <v>95</v>
      </c>
      <c r="B79" s="18">
        <f t="shared" si="38"/>
        <v>2118</v>
      </c>
      <c r="C79" s="39">
        <f t="shared" si="34"/>
        <v>196.74</v>
      </c>
      <c r="D79" s="64">
        <f t="shared" ref="D79:L79" si="78">D43</f>
        <v>0.49000000000000909</v>
      </c>
      <c r="E79" s="64">
        <f t="shared" si="78"/>
        <v>2.4780000000000002</v>
      </c>
      <c r="F79" s="64">
        <f t="shared" si="78"/>
        <v>1.9215</v>
      </c>
      <c r="G79" s="64">
        <f t="shared" si="78"/>
        <v>0.1575</v>
      </c>
      <c r="H79" s="64">
        <f t="shared" si="78"/>
        <v>0.19</v>
      </c>
      <c r="I79" s="64">
        <f t="shared" si="78"/>
        <v>1.1374020000000002</v>
      </c>
      <c r="J79" s="64">
        <f t="shared" si="78"/>
        <v>1.33728</v>
      </c>
      <c r="K79" s="64">
        <f t="shared" si="78"/>
        <v>5.0551200000000004E-2</v>
      </c>
      <c r="L79" s="64">
        <f t="shared" si="78"/>
        <v>1.1374020000000002</v>
      </c>
      <c r="M79" s="64">
        <f t="shared" si="35"/>
        <v>8.5729438873450263</v>
      </c>
      <c r="N79" s="64">
        <f t="shared" si="40"/>
        <v>3.1749152840244932E-2</v>
      </c>
      <c r="O79" s="64">
        <f t="shared" si="40"/>
        <v>1.33728</v>
      </c>
      <c r="P79" s="64">
        <f t="shared" si="36"/>
        <v>1.6236392326388811</v>
      </c>
      <c r="Q79" s="64">
        <f t="shared" si="41"/>
        <v>3.7467906042498722E-3</v>
      </c>
      <c r="R79" s="64">
        <f t="shared" si="41"/>
        <v>5.0551200000000004E-2</v>
      </c>
      <c r="S79" s="64">
        <f t="shared" si="37"/>
        <v>6.1024501832469338E-2</v>
      </c>
      <c r="T79" s="64">
        <f t="shared" si="42"/>
        <v>1.7785598552488638E-3</v>
      </c>
      <c r="U79" s="64">
        <f t="shared" si="42"/>
        <v>4.7469999999999999</v>
      </c>
      <c r="V79" s="64">
        <f t="shared" si="42"/>
        <v>5.2742745032997531</v>
      </c>
      <c r="W79" s="29">
        <f>'2.12 rotation +30'!D23</f>
        <v>227.46</v>
      </c>
      <c r="X79" s="35">
        <f t="shared" si="50"/>
        <v>0.48000000000001819</v>
      </c>
      <c r="Y79" s="29">
        <f>'2.12 rotation +30'!F23*k</f>
        <v>2.6187</v>
      </c>
      <c r="Z79" s="29">
        <f>'2.12 rotation +30'!G23*k</f>
        <v>1.575</v>
      </c>
      <c r="AA79" s="29">
        <f>'2.12 rotation +30'!H23*k</f>
        <v>0.14280000000000001</v>
      </c>
      <c r="AB79" s="29">
        <f>'2.12 rotation +30'!I23/2</f>
        <v>0.23499999999999999</v>
      </c>
      <c r="AC79" s="68">
        <f t="shared" si="43"/>
        <v>1.2019833</v>
      </c>
      <c r="AD79" s="348">
        <f t="shared" si="44"/>
        <v>1.2400815000000001</v>
      </c>
      <c r="AE79" s="68">
        <f t="shared" si="45"/>
        <v>5.3421480000000007E-2</v>
      </c>
      <c r="AF79" s="36">
        <f t="shared" si="51"/>
        <v>1.2019833</v>
      </c>
      <c r="AG79" s="33">
        <f t="shared" si="52"/>
        <v>9.1078113567400063</v>
      </c>
      <c r="AH79" s="33">
        <f t="shared" si="53"/>
        <v>2.639967307335489E-2</v>
      </c>
      <c r="AI79" s="36">
        <f t="shared" si="54"/>
        <v>1.2400815000000001</v>
      </c>
      <c r="AJ79" s="33">
        <f t="shared" si="55"/>
        <v>1.5041795993315188</v>
      </c>
      <c r="AK79" s="33">
        <f t="shared" si="56"/>
        <v>1.0215143845156538E-2</v>
      </c>
      <c r="AL79" s="60">
        <f t="shared" si="57"/>
        <v>5.3421480000000007E-2</v>
      </c>
      <c r="AM79" s="60">
        <f t="shared" si="46"/>
        <v>6.4846842080152053E-2</v>
      </c>
      <c r="AN79" s="60">
        <f t="shared" si="58"/>
        <v>2.1523404505488508E-4</v>
      </c>
      <c r="AO79" s="34">
        <f t="shared" si="47"/>
        <v>4.5715000000000003</v>
      </c>
      <c r="AP79" s="34">
        <f t="shared" si="59"/>
        <v>5.0883300509635854</v>
      </c>
      <c r="AQ79" s="10">
        <f t="shared" si="48"/>
        <v>3.8713174854220185</v>
      </c>
      <c r="AR79" s="10">
        <f t="shared" si="60"/>
        <v>3.7348342574072717</v>
      </c>
      <c r="AS79" s="10">
        <f t="shared" si="61"/>
        <v>-0.13648322801474677</v>
      </c>
      <c r="AT79" s="10">
        <f>SUM(AS$61:AS79)*5</f>
        <v>64.970487747150528</v>
      </c>
      <c r="AU79" s="10"/>
      <c r="AV79" s="10"/>
      <c r="AW79" s="10"/>
      <c r="AY79" s="10"/>
    </row>
    <row r="80" spans="1:53" x14ac:dyDescent="0.25">
      <c r="A80" s="4">
        <v>100</v>
      </c>
      <c r="B80" s="18">
        <f t="shared" si="38"/>
        <v>2123</v>
      </c>
      <c r="C80" s="39">
        <f t="shared" si="34"/>
        <v>197.15</v>
      </c>
      <c r="D80" s="64">
        <f t="shared" ref="D80:L80" si="79">D44</f>
        <v>0.40999999999999659</v>
      </c>
      <c r="E80" s="64">
        <f t="shared" si="79"/>
        <v>2.5073999999999996</v>
      </c>
      <c r="F80" s="64">
        <f t="shared" si="79"/>
        <v>1.9257</v>
      </c>
      <c r="G80" s="64">
        <f t="shared" si="79"/>
        <v>0.1575</v>
      </c>
      <c r="H80" s="64">
        <f t="shared" si="79"/>
        <v>0.22</v>
      </c>
      <c r="I80" s="64">
        <f t="shared" si="79"/>
        <v>1.1508965999999998</v>
      </c>
      <c r="J80" s="64">
        <f t="shared" si="79"/>
        <v>1.346079</v>
      </c>
      <c r="K80" s="64">
        <f t="shared" si="79"/>
        <v>5.1150959999999995E-2</v>
      </c>
      <c r="L80" s="64">
        <f t="shared" si="79"/>
        <v>1.1508965999999998</v>
      </c>
      <c r="M80" s="64">
        <f t="shared" si="35"/>
        <v>8.6140777302342766</v>
      </c>
      <c r="N80" s="64">
        <f t="shared" si="40"/>
        <v>4.1133842889250261E-2</v>
      </c>
      <c r="O80" s="64">
        <f t="shared" si="40"/>
        <v>1.346079</v>
      </c>
      <c r="P80" s="64">
        <f t="shared" si="36"/>
        <v>1.6331005778998688</v>
      </c>
      <c r="Q80" s="64">
        <f t="shared" si="41"/>
        <v>9.4613452609877413E-3</v>
      </c>
      <c r="R80" s="64">
        <f t="shared" si="41"/>
        <v>5.1150959999999995E-2</v>
      </c>
      <c r="S80" s="64">
        <f t="shared" si="37"/>
        <v>6.1938669766067489E-2</v>
      </c>
      <c r="T80" s="64">
        <f t="shared" si="42"/>
        <v>9.1416793359815063E-4</v>
      </c>
      <c r="U80" s="64">
        <f t="shared" si="42"/>
        <v>4.8105999999999991</v>
      </c>
      <c r="V80" s="64">
        <f t="shared" si="42"/>
        <v>5.2721093560838321</v>
      </c>
      <c r="W80" s="29">
        <f>'2.12 rotation +30'!D24</f>
        <v>227.62</v>
      </c>
      <c r="X80" s="35">
        <f t="shared" si="50"/>
        <v>0.15999999999999659</v>
      </c>
      <c r="Y80" s="29">
        <f>'2.12 rotation +30'!F24*k</f>
        <v>2.4948000000000001</v>
      </c>
      <c r="Z80" s="29">
        <f>'2.12 rotation +30'!G24*k</f>
        <v>1.6547999999999998</v>
      </c>
      <c r="AA80" s="29">
        <f>'2.12 rotation +30'!H24*k</f>
        <v>0.14280000000000001</v>
      </c>
      <c r="AB80" s="29">
        <f>'2.12 rotation +30'!I24/2</f>
        <v>0.22500000000000001</v>
      </c>
      <c r="AC80" s="68">
        <f t="shared" si="43"/>
        <v>1.1451132000000002</v>
      </c>
      <c r="AD80" s="348">
        <f t="shared" si="44"/>
        <v>1.2400500000000001</v>
      </c>
      <c r="AE80" s="68">
        <f t="shared" si="45"/>
        <v>5.0893920000000009E-2</v>
      </c>
      <c r="AF80" s="36">
        <f t="shared" si="51"/>
        <v>1.1451132000000002</v>
      </c>
      <c r="AG80" s="33">
        <f t="shared" si="52"/>
        <v>9.0739235070048494</v>
      </c>
      <c r="AH80" s="33">
        <f t="shared" si="53"/>
        <v>-3.3887849735156905E-2</v>
      </c>
      <c r="AI80" s="36">
        <f t="shared" si="54"/>
        <v>1.2400500000000001</v>
      </c>
      <c r="AJ80" s="33">
        <f t="shared" si="55"/>
        <v>1.5059538987024452</v>
      </c>
      <c r="AK80" s="33">
        <f t="shared" si="56"/>
        <v>1.7742993709264354E-3</v>
      </c>
      <c r="AL80" s="60">
        <f t="shared" si="57"/>
        <v>5.0893920000000009E-2</v>
      </c>
      <c r="AM80" s="60">
        <f t="shared" si="46"/>
        <v>6.2357330443352177E-2</v>
      </c>
      <c r="AN80" s="60">
        <f t="shared" si="58"/>
        <v>-2.4895116367998765E-3</v>
      </c>
      <c r="AO80" s="34">
        <f t="shared" si="47"/>
        <v>4.5173999999999994</v>
      </c>
      <c r="AP80" s="34">
        <f t="shared" si="59"/>
        <v>4.6427969379989653</v>
      </c>
      <c r="AQ80" s="10">
        <f t="shared" si="48"/>
        <v>3.8697282673655331</v>
      </c>
      <c r="AR80" s="10">
        <f t="shared" si="60"/>
        <v>3.4078129524912404</v>
      </c>
      <c r="AS80" s="10">
        <f t="shared" si="61"/>
        <v>-0.46191531487429272</v>
      </c>
      <c r="AT80" s="10">
        <f>SUM(AS$61:AS80)*5</f>
        <v>62.660911172779059</v>
      </c>
      <c r="AU80" s="10"/>
      <c r="AV80" s="10"/>
      <c r="AW80" s="10"/>
      <c r="AY80" s="10"/>
    </row>
    <row r="81" spans="1:52" x14ac:dyDescent="0.25">
      <c r="A81" s="4">
        <v>105</v>
      </c>
      <c r="B81" s="18">
        <f t="shared" si="38"/>
        <v>2128</v>
      </c>
      <c r="C81" s="39">
        <f t="shared" si="34"/>
        <v>197.58</v>
      </c>
      <c r="D81" s="64">
        <f t="shared" ref="D81:L81" si="80">D45</f>
        <v>0.43000000000000682</v>
      </c>
      <c r="E81" s="64">
        <f t="shared" si="80"/>
        <v>2.2869000000000002</v>
      </c>
      <c r="F81" s="64">
        <f t="shared" si="80"/>
        <v>2.0726999999999998</v>
      </c>
      <c r="G81" s="64">
        <f t="shared" si="80"/>
        <v>0.16170000000000001</v>
      </c>
      <c r="H81" s="64">
        <f t="shared" si="80"/>
        <v>0.13500000000000001</v>
      </c>
      <c r="I81" s="64">
        <f t="shared" si="80"/>
        <v>1.0496871000000001</v>
      </c>
      <c r="J81" s="64">
        <f t="shared" si="80"/>
        <v>1.3479165</v>
      </c>
      <c r="K81" s="64">
        <f t="shared" si="80"/>
        <v>4.6652760000000008E-2</v>
      </c>
      <c r="L81" s="64">
        <f t="shared" si="80"/>
        <v>1.0496871000000001</v>
      </c>
      <c r="M81" s="64">
        <f t="shared" si="35"/>
        <v>8.5486773203320485</v>
      </c>
      <c r="N81" s="64">
        <f t="shared" si="40"/>
        <v>-6.5400409902228063E-2</v>
      </c>
      <c r="O81" s="64">
        <f t="shared" si="40"/>
        <v>1.3479165</v>
      </c>
      <c r="P81" s="64">
        <f t="shared" si="36"/>
        <v>1.6366106232481668</v>
      </c>
      <c r="Q81" s="64">
        <f t="shared" si="41"/>
        <v>3.5100453482979077E-3</v>
      </c>
      <c r="R81" s="64">
        <f t="shared" si="41"/>
        <v>4.6652760000000008E-2</v>
      </c>
      <c r="S81" s="64">
        <f t="shared" si="37"/>
        <v>5.7602073352315139E-2</v>
      </c>
      <c r="T81" s="64">
        <f t="shared" si="42"/>
        <v>-4.3365964137523499E-3</v>
      </c>
      <c r="U81" s="64">
        <f t="shared" si="42"/>
        <v>4.6562999999999999</v>
      </c>
      <c r="V81" s="64">
        <f t="shared" si="42"/>
        <v>5.020073039032324</v>
      </c>
      <c r="W81" s="29">
        <f>'2.12 rotation +30'!D25</f>
        <v>227.88</v>
      </c>
      <c r="X81" s="35">
        <f t="shared" si="50"/>
        <v>0.25999999999999091</v>
      </c>
      <c r="Y81" s="29">
        <f>'2.12 rotation +30'!F25*k</f>
        <v>2.4548999999999999</v>
      </c>
      <c r="Z81" s="29">
        <f>'2.12 rotation +30'!G25*k</f>
        <v>1.7619</v>
      </c>
      <c r="AA81" s="29">
        <f>'2.12 rotation +30'!H25*k</f>
        <v>0.14909999999999998</v>
      </c>
      <c r="AB81" s="29">
        <f>'2.12 rotation +30'!I25/2</f>
        <v>0.115</v>
      </c>
      <c r="AC81" s="68">
        <f t="shared" si="43"/>
        <v>1.1267990999999999</v>
      </c>
      <c r="AD81" s="348">
        <f t="shared" si="44"/>
        <v>1.2709725000000001</v>
      </c>
      <c r="AE81" s="68">
        <f t="shared" si="45"/>
        <v>5.007996E-2</v>
      </c>
      <c r="AF81" s="36">
        <f t="shared" si="51"/>
        <v>1.1267990999999999</v>
      </c>
      <c r="AG81" s="33">
        <f t="shared" si="52"/>
        <v>9.0261083203290138</v>
      </c>
      <c r="AH81" s="33">
        <f t="shared" si="53"/>
        <v>-4.7815186675835619E-2</v>
      </c>
      <c r="AI81" s="36">
        <f t="shared" si="54"/>
        <v>1.2709725000000001</v>
      </c>
      <c r="AJ81" s="33">
        <f t="shared" si="55"/>
        <v>1.5371900534817047</v>
      </c>
      <c r="AK81" s="33">
        <f t="shared" si="56"/>
        <v>3.1236154779259451E-2</v>
      </c>
      <c r="AL81" s="60">
        <f t="shared" si="57"/>
        <v>5.007996E-2</v>
      </c>
      <c r="AM81" s="60">
        <f t="shared" si="46"/>
        <v>6.1103282803296168E-2</v>
      </c>
      <c r="AN81" s="60">
        <f t="shared" si="58"/>
        <v>-1.2540476400560094E-3</v>
      </c>
      <c r="AO81" s="34">
        <f t="shared" si="47"/>
        <v>4.4809000000000001</v>
      </c>
      <c r="AP81" s="34">
        <f t="shared" si="59"/>
        <v>4.7230669204633591</v>
      </c>
      <c r="AQ81" s="10">
        <f t="shared" si="48"/>
        <v>3.6847336106497259</v>
      </c>
      <c r="AR81" s="10">
        <f t="shared" si="60"/>
        <v>3.4667311196201056</v>
      </c>
      <c r="AS81" s="10">
        <f t="shared" si="61"/>
        <v>-0.21800249102962033</v>
      </c>
      <c r="AT81" s="10">
        <f>SUM(AS$61:AS81)*5</f>
        <v>61.570898717630953</v>
      </c>
      <c r="AU81" s="10"/>
      <c r="AV81" s="10"/>
      <c r="AW81" s="10"/>
      <c r="AY81" s="10"/>
    </row>
    <row r="82" spans="1:52" x14ac:dyDescent="0.25">
      <c r="A82" s="4">
        <v>110</v>
      </c>
      <c r="B82" s="18">
        <f t="shared" si="38"/>
        <v>2133</v>
      </c>
      <c r="C82" s="39">
        <f t="shared" si="34"/>
        <v>197.75</v>
      </c>
      <c r="D82" s="64">
        <f t="shared" ref="D82:L82" si="81">D46</f>
        <v>0.16999999999998749</v>
      </c>
      <c r="E82" s="64">
        <f t="shared" si="81"/>
        <v>2.5787999999999998</v>
      </c>
      <c r="F82" s="64">
        <f t="shared" si="81"/>
        <v>1.8584999999999998</v>
      </c>
      <c r="G82" s="64">
        <f t="shared" si="81"/>
        <v>0.15539999999999998</v>
      </c>
      <c r="H82" s="64">
        <f t="shared" si="81"/>
        <v>0.19500000000000001</v>
      </c>
      <c r="I82" s="64">
        <f t="shared" si="81"/>
        <v>1.1836692</v>
      </c>
      <c r="J82" s="64">
        <f t="shared" si="81"/>
        <v>1.3380359999999998</v>
      </c>
      <c r="K82" s="64">
        <f t="shared" si="81"/>
        <v>5.2607519999999998E-2</v>
      </c>
      <c r="L82" s="64">
        <f t="shared" si="81"/>
        <v>1.1836692</v>
      </c>
      <c r="M82" s="64">
        <f t="shared" si="35"/>
        <v>8.6257250566518664</v>
      </c>
      <c r="N82" s="64">
        <f t="shared" si="40"/>
        <v>7.7047736319817872E-2</v>
      </c>
      <c r="O82" s="64">
        <f t="shared" si="40"/>
        <v>1.3380359999999998</v>
      </c>
      <c r="P82" s="64">
        <f t="shared" si="36"/>
        <v>1.6273506174651799</v>
      </c>
      <c r="Q82" s="64">
        <f t="shared" si="41"/>
        <v>-9.2600057829868021E-3</v>
      </c>
      <c r="R82" s="64">
        <f t="shared" si="41"/>
        <v>5.2607519999999998E-2</v>
      </c>
      <c r="S82" s="64">
        <f t="shared" si="37"/>
        <v>6.2790224169456732E-2</v>
      </c>
      <c r="T82" s="64">
        <f t="shared" si="42"/>
        <v>5.188150817141593E-3</v>
      </c>
      <c r="U82" s="64">
        <f t="shared" si="42"/>
        <v>4.7877000000000001</v>
      </c>
      <c r="V82" s="64">
        <f t="shared" si="42"/>
        <v>5.03067588135396</v>
      </c>
      <c r="W82" s="29">
        <f>'2.12 rotation +30'!D26</f>
        <v>228.2</v>
      </c>
      <c r="X82" s="35">
        <f t="shared" si="50"/>
        <v>0.31999999999999318</v>
      </c>
      <c r="Y82" s="29">
        <f>'2.12 rotation +30'!F26*k</f>
        <v>2.4212999999999996</v>
      </c>
      <c r="Z82" s="29">
        <f>'2.12 rotation +30'!G26*k</f>
        <v>1.8248999999999997</v>
      </c>
      <c r="AA82" s="29">
        <f>'2.12 rotation +30'!H26*k</f>
        <v>0.1512</v>
      </c>
      <c r="AB82" s="29">
        <f>'2.12 rotation +30'!I26/2</f>
        <v>5.5E-2</v>
      </c>
      <c r="AC82" s="68">
        <f t="shared" si="43"/>
        <v>1.1113766999999999</v>
      </c>
      <c r="AD82" s="348">
        <f t="shared" si="44"/>
        <v>1.2866804999999997</v>
      </c>
      <c r="AE82" s="68">
        <f t="shared" si="45"/>
        <v>4.9394519999999997E-2</v>
      </c>
      <c r="AF82" s="36">
        <f t="shared" si="51"/>
        <v>1.1113766999999999</v>
      </c>
      <c r="AG82" s="33">
        <f t="shared" si="52"/>
        <v>8.9690603826342556</v>
      </c>
      <c r="AH82" s="33">
        <f t="shared" si="53"/>
        <v>-5.7047937694758133E-2</v>
      </c>
      <c r="AI82" s="36">
        <f t="shared" si="54"/>
        <v>1.2866804999999997</v>
      </c>
      <c r="AJ82" s="33">
        <f t="shared" si="55"/>
        <v>1.5584198776973559</v>
      </c>
      <c r="AK82" s="33">
        <f t="shared" si="56"/>
        <v>2.1229824215651227E-2</v>
      </c>
      <c r="AL82" s="60">
        <f t="shared" si="57"/>
        <v>4.9394519999999997E-2</v>
      </c>
      <c r="AM82" s="60">
        <f t="shared" si="46"/>
        <v>6.0196156405742517E-2</v>
      </c>
      <c r="AN82" s="60">
        <f t="shared" si="58"/>
        <v>-9.0712639755365088E-4</v>
      </c>
      <c r="AO82" s="34">
        <f t="shared" si="47"/>
        <v>4.452399999999999</v>
      </c>
      <c r="AP82" s="34">
        <f t="shared" si="59"/>
        <v>4.7356747601233318</v>
      </c>
      <c r="AQ82" s="10">
        <f t="shared" si="48"/>
        <v>3.6925160969138071</v>
      </c>
      <c r="AR82" s="10">
        <f t="shared" si="60"/>
        <v>3.475985273930525</v>
      </c>
      <c r="AS82" s="10">
        <f t="shared" si="61"/>
        <v>-0.21653082298328208</v>
      </c>
      <c r="AT82" s="10">
        <f>SUM(AS$61:AS82)*5</f>
        <v>60.488244602714545</v>
      </c>
      <c r="AU82" s="10"/>
      <c r="AV82" s="10"/>
      <c r="AW82" s="10"/>
      <c r="AY82" s="10"/>
    </row>
    <row r="83" spans="1:52" x14ac:dyDescent="0.25">
      <c r="A83" s="4">
        <v>115</v>
      </c>
      <c r="B83" s="18">
        <f t="shared" si="38"/>
        <v>2138</v>
      </c>
      <c r="C83" s="39">
        <f t="shared" si="34"/>
        <v>198.17</v>
      </c>
      <c r="D83" s="64">
        <f t="shared" ref="D83:L83" si="82">D47</f>
        <v>0.41999999999998749</v>
      </c>
      <c r="E83" s="64">
        <f t="shared" si="82"/>
        <v>2.4822000000000002</v>
      </c>
      <c r="F83" s="64">
        <f t="shared" si="82"/>
        <v>1.9341000000000002</v>
      </c>
      <c r="G83" s="64">
        <f t="shared" si="82"/>
        <v>0.1575</v>
      </c>
      <c r="H83" s="64">
        <f t="shared" si="82"/>
        <v>0.26</v>
      </c>
      <c r="I83" s="64">
        <f t="shared" si="82"/>
        <v>1.1393298000000001</v>
      </c>
      <c r="J83" s="64">
        <f t="shared" si="82"/>
        <v>1.3430970000000002</v>
      </c>
      <c r="K83" s="64">
        <f t="shared" si="82"/>
        <v>5.0636880000000009E-2</v>
      </c>
      <c r="L83" s="64">
        <f t="shared" si="82"/>
        <v>1.1393298000000001</v>
      </c>
      <c r="M83" s="64">
        <f t="shared" si="35"/>
        <v>8.6484596069057744</v>
      </c>
      <c r="N83" s="64">
        <f t="shared" si="40"/>
        <v>2.2734550253908026E-2</v>
      </c>
      <c r="O83" s="64">
        <f t="shared" si="40"/>
        <v>1.3430970000000002</v>
      </c>
      <c r="P83" s="64">
        <f t="shared" si="36"/>
        <v>1.6307746642444363</v>
      </c>
      <c r="Q83" s="64">
        <f t="shared" si="41"/>
        <v>3.42404677925634E-3</v>
      </c>
      <c r="R83" s="64">
        <f t="shared" si="41"/>
        <v>5.0636880000000009E-2</v>
      </c>
      <c r="S83" s="64">
        <f t="shared" si="37"/>
        <v>6.1736728325611584E-2</v>
      </c>
      <c r="T83" s="64">
        <f t="shared" si="42"/>
        <v>-1.0534958438451481E-3</v>
      </c>
      <c r="U83" s="64">
        <f t="shared" si="42"/>
        <v>4.8338000000000001</v>
      </c>
      <c r="V83" s="64">
        <f t="shared" si="42"/>
        <v>5.2789051011893076</v>
      </c>
      <c r="W83" s="29">
        <f>'2.12 rotation +30'!D27</f>
        <v>228.52</v>
      </c>
      <c r="X83" s="35">
        <f t="shared" si="50"/>
        <v>0.3200000000000216</v>
      </c>
      <c r="Y83" s="29">
        <f>'2.12 rotation +30'!F27*k</f>
        <v>2.7090000000000001</v>
      </c>
      <c r="Z83" s="29">
        <f>'2.12 rotation +30'!G27*k</f>
        <v>1.5077999999999998</v>
      </c>
      <c r="AA83" s="29">
        <f>'2.12 rotation +30'!H27*k</f>
        <v>0.14069999999999999</v>
      </c>
      <c r="AB83" s="29">
        <f>'2.12 rotation +30'!I27/2</f>
        <v>0.13500000000000001</v>
      </c>
      <c r="AC83" s="68">
        <f t="shared" si="43"/>
        <v>1.2434310000000002</v>
      </c>
      <c r="AD83" s="348">
        <f t="shared" si="44"/>
        <v>1.236669</v>
      </c>
      <c r="AE83" s="68">
        <f t="shared" si="45"/>
        <v>5.5263600000000003E-2</v>
      </c>
      <c r="AF83" s="36">
        <f t="shared" si="51"/>
        <v>1.2434310000000002</v>
      </c>
      <c r="AG83" s="33">
        <f t="shared" si="52"/>
        <v>9.0514515683392016</v>
      </c>
      <c r="AH83" s="33">
        <f t="shared" si="53"/>
        <v>8.2391185704945968E-2</v>
      </c>
      <c r="AI83" s="36">
        <f t="shared" si="54"/>
        <v>1.236669</v>
      </c>
      <c r="AJ83" s="33">
        <f t="shared" si="55"/>
        <v>1.5121613158639278</v>
      </c>
      <c r="AK83" s="33">
        <f t="shared" si="56"/>
        <v>-4.6258561833428136E-2</v>
      </c>
      <c r="AL83" s="60">
        <f t="shared" si="57"/>
        <v>5.5263600000000003E-2</v>
      </c>
      <c r="AM83" s="60">
        <f t="shared" si="46"/>
        <v>6.5904877598966641E-2</v>
      </c>
      <c r="AN83" s="60">
        <f t="shared" si="58"/>
        <v>5.7087211932241241E-3</v>
      </c>
      <c r="AO83" s="34">
        <f t="shared" si="47"/>
        <v>4.4924999999999997</v>
      </c>
      <c r="AP83" s="34">
        <f t="shared" si="59"/>
        <v>4.8543413450647641</v>
      </c>
      <c r="AQ83" s="10">
        <f t="shared" si="48"/>
        <v>3.8747163442729518</v>
      </c>
      <c r="AR83" s="10">
        <f t="shared" si="60"/>
        <v>3.5630865472775368</v>
      </c>
      <c r="AS83" s="10">
        <f t="shared" si="61"/>
        <v>-0.31162979699541493</v>
      </c>
      <c r="AT83" s="10">
        <f>SUM(AS$61:AS83)*5</f>
        <v>58.930095617737464</v>
      </c>
      <c r="AU83" s="10"/>
      <c r="AV83" s="10"/>
      <c r="AW83" s="10"/>
      <c r="AY83" s="10"/>
    </row>
    <row r="84" spans="1:52" x14ac:dyDescent="0.25">
      <c r="A84" s="4">
        <v>120</v>
      </c>
      <c r="B84" s="18">
        <f t="shared" si="38"/>
        <v>2143</v>
      </c>
      <c r="C84" s="39">
        <f t="shared" si="34"/>
        <v>198.39</v>
      </c>
      <c r="D84" s="64">
        <f t="shared" ref="D84:L84" si="83">D48</f>
        <v>0.21999999999999886</v>
      </c>
      <c r="E84" s="64">
        <f t="shared" si="83"/>
        <v>2.415</v>
      </c>
      <c r="F84" s="64">
        <f t="shared" si="83"/>
        <v>1.9424999999999999</v>
      </c>
      <c r="G84" s="64">
        <f t="shared" si="83"/>
        <v>0.1575</v>
      </c>
      <c r="H84" s="64">
        <f t="shared" si="83"/>
        <v>0.22</v>
      </c>
      <c r="I84" s="64">
        <f t="shared" si="83"/>
        <v>1.1084850000000002</v>
      </c>
      <c r="J84" s="64">
        <f t="shared" si="83"/>
        <v>1.329825</v>
      </c>
      <c r="K84" s="64">
        <f t="shared" si="83"/>
        <v>4.9266000000000004E-2</v>
      </c>
      <c r="L84" s="64">
        <f t="shared" si="83"/>
        <v>1.1084850000000002</v>
      </c>
      <c r="M84" s="64">
        <f t="shared" si="35"/>
        <v>8.6374063824355982</v>
      </c>
      <c r="N84" s="64">
        <f t="shared" si="40"/>
        <v>-1.1053224470176204E-2</v>
      </c>
      <c r="O84" s="64">
        <f t="shared" si="40"/>
        <v>1.329825</v>
      </c>
      <c r="P84" s="64">
        <f t="shared" si="36"/>
        <v>1.618107955918614</v>
      </c>
      <c r="Q84" s="64">
        <f t="shared" si="41"/>
        <v>-1.2666708325822285E-2</v>
      </c>
      <c r="R84" s="64">
        <f t="shared" si="41"/>
        <v>4.9266000000000004E-2</v>
      </c>
      <c r="S84" s="64">
        <f t="shared" si="37"/>
        <v>6.0179614811827896E-2</v>
      </c>
      <c r="T84" s="64">
        <f t="shared" si="42"/>
        <v>-1.5571135137836881E-3</v>
      </c>
      <c r="U84" s="64">
        <f t="shared" si="42"/>
        <v>4.7349999999999994</v>
      </c>
      <c r="V84" s="64">
        <f t="shared" si="42"/>
        <v>4.9297229536902165</v>
      </c>
      <c r="W84" s="29">
        <f>'2.12 rotation +30'!D28</f>
        <v>228.81</v>
      </c>
      <c r="X84" s="35">
        <f t="shared" si="50"/>
        <v>0.28999999999999204</v>
      </c>
      <c r="Y84" s="29">
        <f>'2.12 rotation +30'!F28*k</f>
        <v>2.9001000000000001</v>
      </c>
      <c r="Z84" s="29">
        <f>'2.12 rotation +30'!G28*k</f>
        <v>1.3104</v>
      </c>
      <c r="AA84" s="29">
        <f>'2.12 rotation +30'!H28*k</f>
        <v>0.13439999999999999</v>
      </c>
      <c r="AB84" s="29">
        <f>'2.12 rotation +30'!I28/2</f>
        <v>0.115</v>
      </c>
      <c r="AC84" s="68">
        <f t="shared" si="43"/>
        <v>1.3311459000000001</v>
      </c>
      <c r="AD84" s="348">
        <f t="shared" si="44"/>
        <v>1.2084765</v>
      </c>
      <c r="AE84" s="68">
        <f t="shared" si="45"/>
        <v>5.9162040000000006E-2</v>
      </c>
      <c r="AF84" s="36">
        <f t="shared" si="51"/>
        <v>1.3311459000000001</v>
      </c>
      <c r="AG84" s="33">
        <f t="shared" si="52"/>
        <v>9.2108921614652779</v>
      </c>
      <c r="AH84" s="33">
        <f t="shared" si="53"/>
        <v>0.15944059312607628</v>
      </c>
      <c r="AI84" s="36">
        <f t="shared" si="54"/>
        <v>1.2084765</v>
      </c>
      <c r="AJ84" s="33">
        <f t="shared" si="55"/>
        <v>1.4757913801738389</v>
      </c>
      <c r="AK84" s="33">
        <f t="shared" si="56"/>
        <v>-3.6369935690088839E-2</v>
      </c>
      <c r="AL84" s="60">
        <f t="shared" si="57"/>
        <v>5.9162040000000006E-2</v>
      </c>
      <c r="AM84" s="60">
        <f t="shared" si="46"/>
        <v>7.081248646587468E-2</v>
      </c>
      <c r="AN84" s="60">
        <f t="shared" si="58"/>
        <v>4.9076088669080392E-3</v>
      </c>
      <c r="AO84" s="34">
        <f t="shared" si="47"/>
        <v>4.4599000000000002</v>
      </c>
      <c r="AP84" s="34">
        <f t="shared" si="59"/>
        <v>4.8778782663028881</v>
      </c>
      <c r="AQ84" s="10">
        <f t="shared" si="48"/>
        <v>3.6184166480086191</v>
      </c>
      <c r="AR84" s="10">
        <f t="shared" si="60"/>
        <v>3.5803626474663197</v>
      </c>
      <c r="AS84" s="10">
        <f t="shared" si="61"/>
        <v>-3.8054000542299349E-2</v>
      </c>
      <c r="AT84" s="10">
        <f>SUM(AS$61:AS84)*5</f>
        <v>58.739825615025971</v>
      </c>
      <c r="AU84" s="10"/>
      <c r="AV84" s="10"/>
      <c r="AW84" s="10"/>
      <c r="AY84" s="10"/>
    </row>
    <row r="85" spans="1:52" x14ac:dyDescent="0.25">
      <c r="A85" s="4">
        <v>125</v>
      </c>
      <c r="B85" s="18">
        <f t="shared" si="38"/>
        <v>2148</v>
      </c>
      <c r="C85" s="39">
        <f t="shared" si="34"/>
        <v>198.51</v>
      </c>
      <c r="D85" s="64">
        <f t="shared" ref="D85:L85" si="84">D49</f>
        <v>0.12000000000000455</v>
      </c>
      <c r="E85" s="64">
        <f t="shared" si="84"/>
        <v>2.2994999999999997</v>
      </c>
      <c r="F85" s="64">
        <f t="shared" si="84"/>
        <v>1.9593</v>
      </c>
      <c r="G85" s="64">
        <f t="shared" si="84"/>
        <v>0.15539999999999998</v>
      </c>
      <c r="H85" s="64">
        <f t="shared" si="84"/>
        <v>0.14000000000000001</v>
      </c>
      <c r="I85" s="64">
        <f t="shared" si="84"/>
        <v>1.0554705</v>
      </c>
      <c r="J85" s="64">
        <f t="shared" si="84"/>
        <v>1.3079114999999999</v>
      </c>
      <c r="K85" s="64">
        <f t="shared" si="84"/>
        <v>4.6909799999999995E-2</v>
      </c>
      <c r="L85" s="64">
        <f t="shared" si="84"/>
        <v>1.0554705</v>
      </c>
      <c r="M85" s="64">
        <f t="shared" si="35"/>
        <v>8.5747694916468475</v>
      </c>
      <c r="N85" s="64">
        <f t="shared" si="40"/>
        <v>-6.2636890788750677E-2</v>
      </c>
      <c r="O85" s="64">
        <f t="shared" si="40"/>
        <v>1.3079114999999999</v>
      </c>
      <c r="P85" s="64">
        <f t="shared" si="36"/>
        <v>1.5939552770804886</v>
      </c>
      <c r="Q85" s="64">
        <f t="shared" si="41"/>
        <v>-2.4152678838125441E-2</v>
      </c>
      <c r="R85" s="64">
        <f t="shared" si="41"/>
        <v>4.6909799999999995E-2</v>
      </c>
      <c r="S85" s="64">
        <f t="shared" si="37"/>
        <v>5.7548153430659471E-2</v>
      </c>
      <c r="T85" s="64">
        <f t="shared" si="42"/>
        <v>-2.6314613811684248E-3</v>
      </c>
      <c r="U85" s="64">
        <f t="shared" si="42"/>
        <v>4.5541999999999998</v>
      </c>
      <c r="V85" s="64">
        <f t="shared" si="42"/>
        <v>4.5847789689919605</v>
      </c>
      <c r="W85" s="29">
        <f>'2.12 rotation +30'!D29</f>
        <v>229.27</v>
      </c>
      <c r="X85" s="35">
        <f t="shared" si="50"/>
        <v>0.46000000000000796</v>
      </c>
      <c r="Y85" s="29">
        <f>'2.12 rotation +30'!F29*k</f>
        <v>2.9841000000000002</v>
      </c>
      <c r="Z85" s="29">
        <f>'2.12 rotation +30'!G29*k</f>
        <v>1.2242999999999999</v>
      </c>
      <c r="AA85" s="29">
        <f>'2.12 rotation +30'!H29*k</f>
        <v>0.1323</v>
      </c>
      <c r="AB85" s="29">
        <f>'2.12 rotation +30'!I29/2</f>
        <v>0.23</v>
      </c>
      <c r="AC85" s="68">
        <f t="shared" si="43"/>
        <v>1.3697019000000001</v>
      </c>
      <c r="AD85" s="348">
        <f t="shared" si="44"/>
        <v>1.1963385</v>
      </c>
      <c r="AE85" s="68">
        <f t="shared" si="45"/>
        <v>6.0875640000000009E-2</v>
      </c>
      <c r="AF85" s="36">
        <f t="shared" si="51"/>
        <v>1.3697019000000001</v>
      </c>
      <c r="AG85" s="33">
        <f t="shared" si="52"/>
        <v>9.3882492596234535</v>
      </c>
      <c r="AH85" s="33">
        <f t="shared" si="53"/>
        <v>0.17735709815817557</v>
      </c>
      <c r="AI85" s="36">
        <f t="shared" si="54"/>
        <v>1.1963385</v>
      </c>
      <c r="AJ85" s="33">
        <f t="shared" si="55"/>
        <v>1.457224023134394</v>
      </c>
      <c r="AK85" s="33">
        <f t="shared" si="56"/>
        <v>-1.8567357039444898E-2</v>
      </c>
      <c r="AL85" s="60">
        <f t="shared" si="57"/>
        <v>6.0875640000000009E-2</v>
      </c>
      <c r="AM85" s="60">
        <f t="shared" si="46"/>
        <v>7.3393637343175167E-2</v>
      </c>
      <c r="AN85" s="60">
        <f t="shared" si="58"/>
        <v>2.5811508773004865E-3</v>
      </c>
      <c r="AO85" s="34">
        <f t="shared" si="47"/>
        <v>4.5707000000000004</v>
      </c>
      <c r="AP85" s="34">
        <f t="shared" si="59"/>
        <v>5.192070891996039</v>
      </c>
      <c r="AQ85" s="10">
        <f t="shared" si="48"/>
        <v>3.3652277632400986</v>
      </c>
      <c r="AR85" s="10">
        <f t="shared" si="60"/>
        <v>3.8109800347250924</v>
      </c>
      <c r="AS85" s="10">
        <f t="shared" si="61"/>
        <v>0.44575227148499375</v>
      </c>
      <c r="AT85" s="10">
        <f>SUM(AS$61:AS85)*5</f>
        <v>60.968586972450936</v>
      </c>
      <c r="AU85" s="10"/>
      <c r="AV85" s="10"/>
      <c r="AW85" s="10"/>
      <c r="AY85" s="10"/>
    </row>
    <row r="86" spans="1:52" x14ac:dyDescent="0.25">
      <c r="A86" s="4">
        <v>130</v>
      </c>
      <c r="B86" s="18">
        <f t="shared" si="38"/>
        <v>2153</v>
      </c>
      <c r="C86" s="39">
        <f t="shared" si="34"/>
        <v>198.74</v>
      </c>
      <c r="D86" s="64">
        <f t="shared" ref="D86:L86" si="85">D50</f>
        <v>0.23000000000001819</v>
      </c>
      <c r="E86" s="64">
        <f t="shared" si="85"/>
        <v>2.3016000000000001</v>
      </c>
      <c r="F86" s="64">
        <f t="shared" si="85"/>
        <v>1.9403999999999999</v>
      </c>
      <c r="G86" s="64">
        <f t="shared" si="85"/>
        <v>0.15539999999999998</v>
      </c>
      <c r="H86" s="64">
        <f t="shared" si="85"/>
        <v>0.19</v>
      </c>
      <c r="I86" s="64">
        <f t="shared" si="85"/>
        <v>1.0564344000000001</v>
      </c>
      <c r="J86" s="64">
        <f t="shared" si="85"/>
        <v>1.3012440000000001</v>
      </c>
      <c r="K86" s="64">
        <f t="shared" si="85"/>
        <v>4.6952640000000004E-2</v>
      </c>
      <c r="L86" s="64">
        <f t="shared" si="85"/>
        <v>1.0564344000000001</v>
      </c>
      <c r="M86" s="64">
        <f t="shared" si="35"/>
        <v>8.5212048110875838</v>
      </c>
      <c r="N86" s="64">
        <f t="shared" si="40"/>
        <v>-5.3564680559263778E-2</v>
      </c>
      <c r="O86" s="64">
        <f t="shared" si="40"/>
        <v>1.3012440000000001</v>
      </c>
      <c r="P86" s="64">
        <f t="shared" si="36"/>
        <v>1.583018146332924</v>
      </c>
      <c r="Q86" s="64">
        <f t="shared" si="41"/>
        <v>-1.0937130747564527E-2</v>
      </c>
      <c r="R86" s="64">
        <f t="shared" si="41"/>
        <v>4.6952640000000004E-2</v>
      </c>
      <c r="S86" s="64">
        <f t="shared" si="37"/>
        <v>5.7125812383895802E-2</v>
      </c>
      <c r="T86" s="64">
        <f t="shared" si="42"/>
        <v>-4.2234104676366901E-4</v>
      </c>
      <c r="U86" s="64">
        <f t="shared" si="42"/>
        <v>4.5874000000000006</v>
      </c>
      <c r="V86" s="64">
        <f t="shared" si="42"/>
        <v>4.7524758476464273</v>
      </c>
      <c r="W86" s="29">
        <f>'2.12 rotation +30'!D30</f>
        <v>229.64</v>
      </c>
      <c r="X86" s="35">
        <f t="shared" si="50"/>
        <v>0.36999999999997613</v>
      </c>
      <c r="Y86" s="29">
        <f>'2.12 rotation +30'!F30*k</f>
        <v>2.9211</v>
      </c>
      <c r="Z86" s="29">
        <f>'2.12 rotation +30'!G30*k</f>
        <v>1.2684</v>
      </c>
      <c r="AA86" s="29">
        <f>'2.12 rotation +30'!H30*k</f>
        <v>0.1323</v>
      </c>
      <c r="AB86" s="29">
        <f>'2.12 rotation +30'!I30/2</f>
        <v>0.15</v>
      </c>
      <c r="AC86" s="68">
        <f t="shared" si="43"/>
        <v>1.3407849000000001</v>
      </c>
      <c r="AD86" s="348">
        <f t="shared" si="44"/>
        <v>1.1976614999999999</v>
      </c>
      <c r="AE86" s="68">
        <f t="shared" si="45"/>
        <v>5.9590440000000001E-2</v>
      </c>
      <c r="AF86" s="36">
        <f t="shared" si="51"/>
        <v>1.3407849000000001</v>
      </c>
      <c r="AG86" s="33">
        <f t="shared" si="52"/>
        <v>9.513730581329618</v>
      </c>
      <c r="AH86" s="33">
        <f t="shared" si="53"/>
        <v>0.12548132170616455</v>
      </c>
      <c r="AI86" s="36">
        <f t="shared" si="54"/>
        <v>1.1976614999999999</v>
      </c>
      <c r="AJ86" s="33">
        <f t="shared" si="55"/>
        <v>1.4552647471165681</v>
      </c>
      <c r="AK86" s="33">
        <f t="shared" si="56"/>
        <v>-1.9592760178259727E-3</v>
      </c>
      <c r="AL86" s="60">
        <f t="shared" si="57"/>
        <v>5.9590440000000001E-2</v>
      </c>
      <c r="AM86" s="60">
        <f t="shared" si="46"/>
        <v>7.2564724665326347E-2</v>
      </c>
      <c r="AN86" s="60">
        <f t="shared" si="58"/>
        <v>-8.2891267784881983E-4</v>
      </c>
      <c r="AO86" s="34">
        <f t="shared" si="47"/>
        <v>4.4718</v>
      </c>
      <c r="AP86" s="34">
        <f t="shared" si="59"/>
        <v>4.9644931330104658</v>
      </c>
      <c r="AQ86" s="10">
        <f t="shared" si="48"/>
        <v>3.4883172721724778</v>
      </c>
      <c r="AR86" s="10">
        <f t="shared" si="60"/>
        <v>3.6439379596296817</v>
      </c>
      <c r="AS86" s="10">
        <f t="shared" si="61"/>
        <v>0.15562068745720392</v>
      </c>
      <c r="AT86" s="10">
        <f>SUM(AS$61:AS86)*5</f>
        <v>61.746690409736956</v>
      </c>
      <c r="AU86" s="10"/>
      <c r="AV86" s="10"/>
      <c r="AW86" s="10"/>
      <c r="AY86" s="10"/>
    </row>
    <row r="87" spans="1:52" x14ac:dyDescent="0.25">
      <c r="A87" s="4">
        <v>135</v>
      </c>
      <c r="B87" s="18">
        <f t="shared" si="38"/>
        <v>2158</v>
      </c>
      <c r="C87" s="39">
        <f t="shared" si="34"/>
        <v>198.91</v>
      </c>
      <c r="D87" s="64">
        <f t="shared" ref="D87:L87" si="86">D51</f>
        <v>0.16999999999998749</v>
      </c>
      <c r="E87" s="64">
        <f t="shared" si="86"/>
        <v>2.3183999999999996</v>
      </c>
      <c r="F87" s="64">
        <f t="shared" si="86"/>
        <v>1.9508999999999999</v>
      </c>
      <c r="G87" s="64">
        <f t="shared" si="86"/>
        <v>0.15539999999999998</v>
      </c>
      <c r="H87" s="64">
        <f t="shared" si="86"/>
        <v>0.25</v>
      </c>
      <c r="I87" s="64">
        <f t="shared" si="86"/>
        <v>1.0641455999999998</v>
      </c>
      <c r="J87" s="64">
        <f t="shared" si="86"/>
        <v>1.3093499999999998</v>
      </c>
      <c r="K87" s="64">
        <f t="shared" si="86"/>
        <v>4.7295359999999995E-2</v>
      </c>
      <c r="L87" s="64">
        <f t="shared" si="86"/>
        <v>1.0641455999999998</v>
      </c>
      <c r="M87" s="64">
        <f t="shared" si="35"/>
        <v>8.4822852482539375</v>
      </c>
      <c r="N87" s="64">
        <f t="shared" si="40"/>
        <v>-3.8919562833646282E-2</v>
      </c>
      <c r="O87" s="64">
        <f t="shared" si="40"/>
        <v>1.3093499999999998</v>
      </c>
      <c r="P87" s="64">
        <f t="shared" si="36"/>
        <v>1.5891907165033421</v>
      </c>
      <c r="Q87" s="64">
        <f t="shared" si="41"/>
        <v>6.1725701704180569E-3</v>
      </c>
      <c r="R87" s="64">
        <f t="shared" si="41"/>
        <v>4.7295359999999995E-2</v>
      </c>
      <c r="S87" s="64">
        <f t="shared" si="37"/>
        <v>5.7393872329360787E-2</v>
      </c>
      <c r="T87" s="64">
        <f t="shared" si="42"/>
        <v>2.6805994546498513E-4</v>
      </c>
      <c r="U87" s="64">
        <f t="shared" si="42"/>
        <v>4.6746999999999996</v>
      </c>
      <c r="V87" s="64">
        <f t="shared" si="42"/>
        <v>4.8122210672822234</v>
      </c>
      <c r="W87" s="29">
        <f>'2.12 rotation +30'!D31</f>
        <v>230</v>
      </c>
      <c r="X87" s="35">
        <f t="shared" si="50"/>
        <v>0.36000000000001364</v>
      </c>
      <c r="Y87" s="29">
        <f>'2.12 rotation +30'!F31*k</f>
        <v>2.8833000000000002</v>
      </c>
      <c r="Z87" s="29">
        <f>'2.12 rotation +30'!G31*k</f>
        <v>1.2411000000000001</v>
      </c>
      <c r="AA87" s="29">
        <f>'2.12 rotation +30'!H31*k</f>
        <v>0.13019999999999998</v>
      </c>
      <c r="AB87" s="29">
        <f>'2.12 rotation +30'!I31/2</f>
        <v>0.17</v>
      </c>
      <c r="AC87" s="68">
        <f t="shared" si="43"/>
        <v>1.3234347000000002</v>
      </c>
      <c r="AD87" s="348">
        <f t="shared" si="44"/>
        <v>1.1780265000000001</v>
      </c>
      <c r="AE87" s="68">
        <f t="shared" si="45"/>
        <v>5.8819320000000008E-2</v>
      </c>
      <c r="AF87" s="36">
        <f t="shared" si="51"/>
        <v>1.3234347000000002</v>
      </c>
      <c r="AG87" s="33">
        <f t="shared" si="52"/>
        <v>9.6056182166240607</v>
      </c>
      <c r="AH87" s="33">
        <f t="shared" si="53"/>
        <v>9.188763529444266E-2</v>
      </c>
      <c r="AI87" s="36">
        <f t="shared" si="54"/>
        <v>1.1780265000000001</v>
      </c>
      <c r="AJ87" s="33">
        <f t="shared" si="55"/>
        <v>1.435283392776963</v>
      </c>
      <c r="AK87" s="33">
        <f t="shared" si="56"/>
        <v>-1.9981354339605018E-2</v>
      </c>
      <c r="AL87" s="60">
        <f t="shared" si="57"/>
        <v>5.8819320000000008E-2</v>
      </c>
      <c r="AM87" s="60">
        <f t="shared" si="46"/>
        <v>7.1647072221446756E-2</v>
      </c>
      <c r="AN87" s="60">
        <f t="shared" si="58"/>
        <v>-9.1765244387959077E-4</v>
      </c>
      <c r="AO87" s="34">
        <f t="shared" si="47"/>
        <v>4.4246000000000008</v>
      </c>
      <c r="AP87" s="34">
        <f t="shared" si="59"/>
        <v>4.8555886285109722</v>
      </c>
      <c r="AQ87" s="10">
        <f t="shared" si="48"/>
        <v>3.5321702633851522</v>
      </c>
      <c r="AR87" s="10">
        <f t="shared" si="60"/>
        <v>3.5640020533270538</v>
      </c>
      <c r="AS87" s="10">
        <f t="shared" si="61"/>
        <v>3.1831789941901611E-2</v>
      </c>
      <c r="AT87" s="10">
        <f>SUM(AS$61:AS87)*5</f>
        <v>61.905849359446457</v>
      </c>
      <c r="AU87" s="10"/>
      <c r="AV87" s="10"/>
      <c r="AW87" s="10"/>
      <c r="AY87" s="10"/>
    </row>
    <row r="88" spans="1:52" x14ac:dyDescent="0.25">
      <c r="A88" s="4">
        <v>140</v>
      </c>
      <c r="B88" s="18">
        <f t="shared" si="38"/>
        <v>2163</v>
      </c>
      <c r="C88" s="39">
        <f t="shared" si="34"/>
        <v>199.04</v>
      </c>
      <c r="D88" s="64">
        <f t="shared" ref="D88:L88" si="87">D52</f>
        <v>0.12999999999999545</v>
      </c>
      <c r="E88" s="64">
        <f t="shared" si="87"/>
        <v>2.4087000000000001</v>
      </c>
      <c r="F88" s="64">
        <f t="shared" si="87"/>
        <v>1.8773999999999997</v>
      </c>
      <c r="G88" s="64">
        <f t="shared" si="87"/>
        <v>0.15329999999999999</v>
      </c>
      <c r="H88" s="64">
        <f t="shared" si="87"/>
        <v>0.20499999999999999</v>
      </c>
      <c r="I88" s="64">
        <f t="shared" si="87"/>
        <v>1.1055933</v>
      </c>
      <c r="J88" s="64">
        <f t="shared" si="87"/>
        <v>1.3035435</v>
      </c>
      <c r="K88" s="64">
        <f t="shared" si="87"/>
        <v>4.9137480000000004E-2</v>
      </c>
      <c r="L88" s="64">
        <f t="shared" si="87"/>
        <v>1.1055933</v>
      </c>
      <c r="M88" s="64">
        <f t="shared" si="35"/>
        <v>8.4898515009058695</v>
      </c>
      <c r="N88" s="64">
        <f t="shared" si="40"/>
        <v>7.5662526519320039E-3</v>
      </c>
      <c r="O88" s="64">
        <f t="shared" si="40"/>
        <v>1.3035435</v>
      </c>
      <c r="P88" s="64">
        <f t="shared" si="36"/>
        <v>1.5844753830595553</v>
      </c>
      <c r="Q88" s="64">
        <f t="shared" si="41"/>
        <v>-4.7153334437868288E-3</v>
      </c>
      <c r="R88" s="64">
        <f t="shared" si="41"/>
        <v>4.9137480000000004E-2</v>
      </c>
      <c r="S88" s="64">
        <f t="shared" si="37"/>
        <v>5.9283379080661495E-2</v>
      </c>
      <c r="T88" s="64">
        <f t="shared" si="42"/>
        <v>1.8895067513007083E-3</v>
      </c>
      <c r="U88" s="64">
        <f t="shared" si="42"/>
        <v>4.6443999999999992</v>
      </c>
      <c r="V88" s="64">
        <f t="shared" si="42"/>
        <v>4.7791404259594401</v>
      </c>
      <c r="W88" s="29">
        <f>'2.12 rotation +30'!D32</f>
        <v>230.34</v>
      </c>
      <c r="X88" s="35">
        <f t="shared" si="50"/>
        <v>0.34000000000000341</v>
      </c>
      <c r="Y88" s="29">
        <f>'2.12 rotation +30'!F32*k</f>
        <v>2.8727999999999998</v>
      </c>
      <c r="Z88" s="29">
        <f>'2.12 rotation +30'!G32*k</f>
        <v>1.2390000000000001</v>
      </c>
      <c r="AA88" s="29">
        <f>'2.12 rotation +30'!H32*k</f>
        <v>0.13019999999999998</v>
      </c>
      <c r="AB88" s="29">
        <f>'2.12 rotation +30'!I32/2</f>
        <v>0.13500000000000001</v>
      </c>
      <c r="AC88" s="68">
        <f t="shared" si="43"/>
        <v>1.3186152</v>
      </c>
      <c r="AD88" s="348">
        <f t="shared" si="44"/>
        <v>1.1746559999999999</v>
      </c>
      <c r="AE88" s="68">
        <f t="shared" si="45"/>
        <v>5.8605119999999997E-2</v>
      </c>
      <c r="AF88" s="36">
        <f t="shared" si="51"/>
        <v>1.3186152</v>
      </c>
      <c r="AG88" s="33">
        <f t="shared" si="52"/>
        <v>9.6807915492895873</v>
      </c>
      <c r="AH88" s="33">
        <f t="shared" si="53"/>
        <v>7.5173332665526615E-2</v>
      </c>
      <c r="AI88" s="36">
        <f t="shared" si="54"/>
        <v>1.1746559999999999</v>
      </c>
      <c r="AJ88" s="33">
        <f t="shared" si="55"/>
        <v>1.4283806549892564</v>
      </c>
      <c r="AK88" s="33">
        <f t="shared" si="56"/>
        <v>-6.9027377877066698E-3</v>
      </c>
      <c r="AL88" s="60">
        <f t="shared" si="57"/>
        <v>5.8605119999999997E-2</v>
      </c>
      <c r="AM88" s="60">
        <f t="shared" si="46"/>
        <v>7.1270652654986832E-2</v>
      </c>
      <c r="AN88" s="60">
        <f t="shared" si="58"/>
        <v>-3.7641956645992347E-4</v>
      </c>
      <c r="AO88" s="34">
        <f t="shared" si="47"/>
        <v>4.3769999999999998</v>
      </c>
      <c r="AP88" s="34">
        <f t="shared" si="59"/>
        <v>4.7848941753113632</v>
      </c>
      <c r="AQ88" s="10">
        <f t="shared" si="48"/>
        <v>3.5078890726542289</v>
      </c>
      <c r="AR88" s="10">
        <f t="shared" si="60"/>
        <v>3.5121123246785402</v>
      </c>
      <c r="AS88" s="10">
        <f t="shared" si="61"/>
        <v>4.2232520243112859E-3</v>
      </c>
      <c r="AT88" s="10">
        <f>SUM(AS$61:AS88)*5</f>
        <v>61.926965619568008</v>
      </c>
      <c r="AU88" s="10"/>
      <c r="AV88" s="10"/>
      <c r="AW88" s="10"/>
      <c r="AX88" s="10"/>
      <c r="AY88" s="10"/>
      <c r="AZ88" s="11"/>
    </row>
    <row r="89" spans="1:52" x14ac:dyDescent="0.25">
      <c r="A89" s="4">
        <v>145</v>
      </c>
      <c r="B89" s="18">
        <f t="shared" si="38"/>
        <v>2168</v>
      </c>
      <c r="C89" s="39">
        <f t="shared" si="34"/>
        <v>199.4</v>
      </c>
      <c r="D89" s="64">
        <f t="shared" ref="D89:L89" si="88">D53</f>
        <v>0.36000000000001364</v>
      </c>
      <c r="E89" s="64">
        <f t="shared" si="88"/>
        <v>2.4653999999999998</v>
      </c>
      <c r="F89" s="64">
        <f t="shared" si="88"/>
        <v>1.8416999999999999</v>
      </c>
      <c r="G89" s="64">
        <f t="shared" si="88"/>
        <v>0.15329999999999999</v>
      </c>
      <c r="H89" s="64">
        <f t="shared" si="88"/>
        <v>0.17499999999999999</v>
      </c>
      <c r="I89" s="64">
        <f t="shared" si="88"/>
        <v>1.1316185999999999</v>
      </c>
      <c r="J89" s="64">
        <f t="shared" si="88"/>
        <v>1.3038689999999999</v>
      </c>
      <c r="K89" s="64">
        <f t="shared" si="88"/>
        <v>5.0294159999999997E-2</v>
      </c>
      <c r="L89" s="64">
        <f t="shared" si="88"/>
        <v>1.1316185999999999</v>
      </c>
      <c r="M89" s="64">
        <f t="shared" si="35"/>
        <v>8.5224636064140498</v>
      </c>
      <c r="N89" s="64">
        <f t="shared" si="40"/>
        <v>3.2612105508180278E-2</v>
      </c>
      <c r="O89" s="64">
        <f t="shared" si="40"/>
        <v>1.3038689999999999</v>
      </c>
      <c r="P89" s="64">
        <f t="shared" si="36"/>
        <v>1.583967321996141</v>
      </c>
      <c r="Q89" s="64">
        <f t="shared" si="41"/>
        <v>-5.0806106341427792E-4</v>
      </c>
      <c r="R89" s="64">
        <f t="shared" si="41"/>
        <v>5.0294159999999997E-2</v>
      </c>
      <c r="S89" s="64">
        <f t="shared" si="37"/>
        <v>6.0774079839897112E-2</v>
      </c>
      <c r="T89" s="64">
        <f t="shared" si="42"/>
        <v>1.4907007592356164E-3</v>
      </c>
      <c r="U89" s="64">
        <f t="shared" si="42"/>
        <v>4.6353999999999997</v>
      </c>
      <c r="V89" s="64">
        <f t="shared" si="42"/>
        <v>5.0289947452040149</v>
      </c>
      <c r="W89" s="29">
        <f>'2.12 rotation +30'!D33</f>
        <v>230.76</v>
      </c>
      <c r="X89" s="35">
        <f t="shared" si="50"/>
        <v>0.41999999999998749</v>
      </c>
      <c r="Y89" s="29">
        <f>'2.12 rotation +30'!F33*k</f>
        <v>2.8475999999999999</v>
      </c>
      <c r="Z89" s="29">
        <f>'2.12 rotation +30'!G33*k</f>
        <v>1.2558</v>
      </c>
      <c r="AA89" s="29">
        <f>'2.12 rotation +30'!H33*k</f>
        <v>0.13019999999999998</v>
      </c>
      <c r="AB89" s="29">
        <f>'2.12 rotation +30'!I33/2</f>
        <v>0.13500000000000001</v>
      </c>
      <c r="AC89" s="68">
        <f t="shared" si="43"/>
        <v>1.3070484</v>
      </c>
      <c r="AD89" s="348">
        <f t="shared" si="44"/>
        <v>1.174866</v>
      </c>
      <c r="AE89" s="68">
        <f t="shared" si="45"/>
        <v>5.8091040000000004E-2</v>
      </c>
      <c r="AF89" s="36">
        <f t="shared" si="51"/>
        <v>1.3070484</v>
      </c>
      <c r="AG89" s="33">
        <f t="shared" si="52"/>
        <v>9.7346669363864073</v>
      </c>
      <c r="AH89" s="33">
        <f t="shared" si="53"/>
        <v>5.3875387096820049E-2</v>
      </c>
      <c r="AI89" s="36">
        <f t="shared" si="54"/>
        <v>1.174866</v>
      </c>
      <c r="AJ89" s="33">
        <f t="shared" si="55"/>
        <v>1.4273704118146464</v>
      </c>
      <c r="AK89" s="33">
        <f t="shared" si="56"/>
        <v>-1.0102431746099594E-3</v>
      </c>
      <c r="AL89" s="60">
        <f t="shared" si="57"/>
        <v>5.8091040000000004E-2</v>
      </c>
      <c r="AM89" s="60">
        <f t="shared" si="46"/>
        <v>7.0690030447983054E-2</v>
      </c>
      <c r="AN89" s="60">
        <f t="shared" si="58"/>
        <v>-5.8062220700377809E-4</v>
      </c>
      <c r="AO89" s="34">
        <f t="shared" si="47"/>
        <v>4.3685999999999998</v>
      </c>
      <c r="AP89" s="34">
        <f t="shared" si="59"/>
        <v>4.8408845217151937</v>
      </c>
      <c r="AQ89" s="10">
        <f t="shared" si="48"/>
        <v>3.6912821429797469</v>
      </c>
      <c r="AR89" s="10">
        <f t="shared" si="60"/>
        <v>3.553209238938952</v>
      </c>
      <c r="AS89" s="10">
        <f t="shared" si="61"/>
        <v>-0.13807290404079486</v>
      </c>
      <c r="AT89" s="10">
        <f>SUM(AS$61:AS89)*5</f>
        <v>61.23660109936403</v>
      </c>
      <c r="AU89" s="10"/>
      <c r="AV89" s="10"/>
      <c r="AW89" s="10"/>
      <c r="AX89" s="10"/>
      <c r="AY89" s="10"/>
      <c r="AZ89" s="11"/>
    </row>
    <row r="90" spans="1:52" x14ac:dyDescent="0.25">
      <c r="A90" s="4">
        <v>150</v>
      </c>
      <c r="B90" s="18">
        <f t="shared" si="38"/>
        <v>2173</v>
      </c>
      <c r="C90" s="39">
        <f t="shared" si="34"/>
        <v>199.67</v>
      </c>
      <c r="D90" s="64">
        <f t="shared" ref="D90:L90" si="89">D54</f>
        <v>0.26999999999998181</v>
      </c>
      <c r="E90" s="64">
        <f t="shared" si="89"/>
        <v>2.4780000000000002</v>
      </c>
      <c r="F90" s="64">
        <f t="shared" si="89"/>
        <v>1.8648</v>
      </c>
      <c r="G90" s="64">
        <f t="shared" si="89"/>
        <v>0.15539999999999998</v>
      </c>
      <c r="H90" s="64">
        <f t="shared" si="89"/>
        <v>0.14000000000000001</v>
      </c>
      <c r="I90" s="64">
        <f t="shared" si="89"/>
        <v>1.1374020000000002</v>
      </c>
      <c r="J90" s="64">
        <f t="shared" si="89"/>
        <v>1.315734</v>
      </c>
      <c r="K90" s="64">
        <f t="shared" si="89"/>
        <v>5.0551200000000004E-2</v>
      </c>
      <c r="L90" s="64">
        <f t="shared" si="89"/>
        <v>1.1374020000000002</v>
      </c>
      <c r="M90" s="64">
        <f t="shared" si="35"/>
        <v>8.5566374932344686</v>
      </c>
      <c r="N90" s="64">
        <f t="shared" si="40"/>
        <v>3.4173886820418886E-2</v>
      </c>
      <c r="O90" s="64">
        <f t="shared" si="40"/>
        <v>1.315734</v>
      </c>
      <c r="P90" s="64">
        <f t="shared" si="36"/>
        <v>1.5957425086403418</v>
      </c>
      <c r="Q90" s="64">
        <f t="shared" si="41"/>
        <v>1.1775186644200852E-2</v>
      </c>
      <c r="R90" s="64">
        <f t="shared" si="41"/>
        <v>5.0551200000000004E-2</v>
      </c>
      <c r="S90" s="64">
        <f t="shared" si="37"/>
        <v>6.1294640993790978E-2</v>
      </c>
      <c r="T90" s="64">
        <f t="shared" si="42"/>
        <v>5.2056115389386565E-4</v>
      </c>
      <c r="U90" s="64">
        <f t="shared" si="42"/>
        <v>4.6382000000000003</v>
      </c>
      <c r="V90" s="64">
        <f t="shared" si="42"/>
        <v>4.9546696346184955</v>
      </c>
      <c r="W90" s="29">
        <f>'2.12 rotation +30'!D34</f>
        <v>231.23</v>
      </c>
      <c r="X90" s="35">
        <f t="shared" si="50"/>
        <v>0.46999999999999886</v>
      </c>
      <c r="Y90" s="29">
        <f>'2.12 rotation +30'!F34*k</f>
        <v>2.8916999999999997</v>
      </c>
      <c r="Z90" s="29">
        <f>'2.12 rotation +30'!G34*k</f>
        <v>1.2201</v>
      </c>
      <c r="AA90" s="29">
        <f>'2.12 rotation +30'!H34*k</f>
        <v>0.13019999999999998</v>
      </c>
      <c r="AB90" s="29">
        <f>'2.12 rotation +30'!I34/2</f>
        <v>0.115</v>
      </c>
      <c r="AC90" s="68">
        <f t="shared" si="43"/>
        <v>1.3272903</v>
      </c>
      <c r="AD90" s="348">
        <f t="shared" si="44"/>
        <v>1.1721044999999999</v>
      </c>
      <c r="AE90" s="68">
        <f t="shared" si="45"/>
        <v>5.8990679999999997E-2</v>
      </c>
      <c r="AF90" s="36">
        <f t="shared" si="51"/>
        <v>1.3272903</v>
      </c>
      <c r="AG90" s="33">
        <f t="shared" si="52"/>
        <v>9.8018100849713417</v>
      </c>
      <c r="AH90" s="33">
        <f t="shared" si="53"/>
        <v>6.7143148584934309E-2</v>
      </c>
      <c r="AI90" s="36">
        <f t="shared" si="54"/>
        <v>1.1721044999999999</v>
      </c>
      <c r="AJ90" s="33">
        <f t="shared" si="55"/>
        <v>1.4244303243647929</v>
      </c>
      <c r="AK90" s="33">
        <f t="shared" si="56"/>
        <v>-2.9400874498535234E-3</v>
      </c>
      <c r="AL90" s="60">
        <f t="shared" si="57"/>
        <v>5.8990679999999997E-2</v>
      </c>
      <c r="AM90" s="60">
        <f t="shared" si="46"/>
        <v>7.148702997301308E-2</v>
      </c>
      <c r="AN90" s="60">
        <f t="shared" si="58"/>
        <v>7.9699952503002602E-4</v>
      </c>
      <c r="AO90" s="34">
        <f t="shared" si="47"/>
        <v>4.3570000000000002</v>
      </c>
      <c r="AP90" s="34">
        <f t="shared" si="59"/>
        <v>4.8920000606601102</v>
      </c>
      <c r="AQ90" s="10">
        <f t="shared" si="48"/>
        <v>3.6367275118099753</v>
      </c>
      <c r="AR90" s="10">
        <f t="shared" si="60"/>
        <v>3.5907280445245204</v>
      </c>
      <c r="AS90" s="10">
        <f t="shared" si="61"/>
        <v>-4.5999467285454898E-2</v>
      </c>
      <c r="AT90" s="10">
        <f>SUM(AS$61:AS90)*5</f>
        <v>61.006603762936756</v>
      </c>
      <c r="AU90" s="10"/>
      <c r="AV90" s="10"/>
      <c r="AW90" s="10"/>
      <c r="AX90" s="10"/>
      <c r="AY90" s="10"/>
      <c r="AZ90" s="11"/>
    </row>
    <row r="91" spans="1:52" x14ac:dyDescent="0.25">
      <c r="K91" s="1"/>
      <c r="Y91" s="29"/>
    </row>
    <row r="92" spans="1:52" x14ac:dyDescent="0.25">
      <c r="K92" s="1"/>
    </row>
    <row r="93" spans="1:52" ht="18.75" x14ac:dyDescent="0.3">
      <c r="C93" s="361" t="s">
        <v>19</v>
      </c>
      <c r="D93" s="361"/>
      <c r="E93" s="361"/>
      <c r="F93" s="361"/>
      <c r="G93" s="361"/>
      <c r="H93" s="361"/>
      <c r="I93" s="361"/>
      <c r="J93" s="361"/>
      <c r="K93" s="361"/>
      <c r="L93" s="361"/>
      <c r="M93" s="361"/>
      <c r="N93" s="361"/>
      <c r="O93" s="361"/>
      <c r="P93" s="361"/>
      <c r="Q93" s="361"/>
      <c r="R93" s="361"/>
      <c r="S93" s="361"/>
      <c r="T93" s="361"/>
      <c r="U93" s="361"/>
      <c r="V93" s="361"/>
      <c r="W93" s="362" t="s">
        <v>267</v>
      </c>
      <c r="X93" s="362"/>
      <c r="Y93" s="362"/>
      <c r="Z93" s="362"/>
      <c r="AA93" s="362"/>
      <c r="AB93" s="362"/>
      <c r="AC93" s="362"/>
      <c r="AD93" s="362"/>
      <c r="AE93" s="362"/>
      <c r="AF93" s="362"/>
      <c r="AG93" s="362"/>
      <c r="AH93" s="362"/>
      <c r="AI93" s="362"/>
      <c r="AJ93" s="362"/>
      <c r="AK93" s="362"/>
      <c r="AL93" s="362"/>
      <c r="AM93" s="362"/>
      <c r="AN93" s="362"/>
      <c r="AO93" s="362"/>
      <c r="AP93" s="362"/>
      <c r="AQ93" s="37"/>
      <c r="AR93" s="37"/>
      <c r="AS93" s="37"/>
      <c r="AT93" s="38"/>
      <c r="AU93" s="38"/>
      <c r="AV93" s="38"/>
      <c r="AW93" s="38"/>
      <c r="AX93" s="38"/>
      <c r="AY93" s="38"/>
    </row>
    <row r="94" spans="1:52" ht="135" x14ac:dyDescent="0.25">
      <c r="A94" s="13" t="s">
        <v>4</v>
      </c>
      <c r="B94" s="14" t="s">
        <v>0</v>
      </c>
      <c r="C94" s="58" t="s">
        <v>7</v>
      </c>
      <c r="D94" s="5" t="s">
        <v>6</v>
      </c>
      <c r="E94" s="21" t="s">
        <v>41</v>
      </c>
      <c r="F94" s="58" t="s">
        <v>42</v>
      </c>
      <c r="G94" s="58" t="s">
        <v>43</v>
      </c>
      <c r="H94" s="58"/>
      <c r="I94" s="58" t="s">
        <v>39</v>
      </c>
      <c r="J94" s="58" t="s">
        <v>40</v>
      </c>
      <c r="K94" s="58" t="s">
        <v>44</v>
      </c>
      <c r="L94" s="58" t="s">
        <v>36</v>
      </c>
      <c r="M94" s="15" t="s">
        <v>8</v>
      </c>
      <c r="N94" s="5" t="s">
        <v>11</v>
      </c>
      <c r="O94" s="5" t="s">
        <v>38</v>
      </c>
      <c r="P94" s="15" t="s">
        <v>33</v>
      </c>
      <c r="Q94" s="5" t="s">
        <v>34</v>
      </c>
      <c r="R94" s="58" t="s">
        <v>45</v>
      </c>
      <c r="S94" s="15" t="s">
        <v>46</v>
      </c>
      <c r="T94" s="5" t="s">
        <v>32</v>
      </c>
      <c r="U94" s="5" t="s">
        <v>24</v>
      </c>
      <c r="V94" s="5" t="s">
        <v>1</v>
      </c>
      <c r="W94" s="26" t="s">
        <v>5</v>
      </c>
      <c r="X94" s="26" t="s">
        <v>6</v>
      </c>
      <c r="Y94" s="27" t="s">
        <v>41</v>
      </c>
      <c r="Z94" s="59" t="s">
        <v>42</v>
      </c>
      <c r="AA94" s="59" t="s">
        <v>43</v>
      </c>
      <c r="AB94" s="59" t="s">
        <v>75</v>
      </c>
      <c r="AC94" s="59" t="s">
        <v>39</v>
      </c>
      <c r="AD94" s="59" t="s">
        <v>40</v>
      </c>
      <c r="AE94" s="59" t="s">
        <v>44</v>
      </c>
      <c r="AF94" s="67" t="s">
        <v>36</v>
      </c>
      <c r="AG94" s="26" t="s">
        <v>8</v>
      </c>
      <c r="AH94" s="28" t="s">
        <v>11</v>
      </c>
      <c r="AI94" s="28" t="s">
        <v>38</v>
      </c>
      <c r="AJ94" s="26" t="s">
        <v>33</v>
      </c>
      <c r="AK94" s="28" t="s">
        <v>34</v>
      </c>
      <c r="AL94" s="28" t="s">
        <v>47</v>
      </c>
      <c r="AM94" s="26" t="s">
        <v>46</v>
      </c>
      <c r="AN94" s="28" t="s">
        <v>32</v>
      </c>
      <c r="AO94" s="28" t="s">
        <v>24</v>
      </c>
      <c r="AP94" s="26" t="s">
        <v>1</v>
      </c>
      <c r="AQ94" s="6" t="str">
        <f>"Climate benefit " &amp;C93 &amp; " ton CO2/ha"</f>
        <v>Climate benefit BAU 95% ton CO2/ha</v>
      </c>
      <c r="AR94" s="6" t="str">
        <f>"Climate benefit "&amp;AT93 &amp; " ton CO2/ha"</f>
        <v>Climate benefit  ton CO2/ha</v>
      </c>
      <c r="AS94" s="6" t="str">
        <f>"Diff "&amp;C93&amp;" and "&amp;AT93 &amp; " ton CO2/ha/year"</f>
        <v>Diff BAU 95% and  ton CO2/ha/year</v>
      </c>
      <c r="AT94" s="16" t="s">
        <v>12</v>
      </c>
      <c r="AU94" s="16"/>
      <c r="AV94" s="16"/>
      <c r="AW94" s="6"/>
    </row>
    <row r="95" spans="1:52" x14ac:dyDescent="0.25">
      <c r="A95" s="4">
        <v>0</v>
      </c>
      <c r="B95" s="4">
        <v>2023</v>
      </c>
      <c r="C95" s="39">
        <f t="shared" ref="C95:C125" si="90">C24</f>
        <v>187.18</v>
      </c>
      <c r="D95" s="17"/>
      <c r="E95" s="17"/>
      <c r="F95" s="17"/>
      <c r="G95" s="17"/>
      <c r="H95" s="17"/>
      <c r="I95" s="17"/>
      <c r="J95" s="17"/>
      <c r="K95" s="17"/>
      <c r="L95" s="17"/>
      <c r="M95" s="66">
        <f t="shared" ref="M95:M125" si="91">M24</f>
        <v>15</v>
      </c>
      <c r="N95" s="8"/>
      <c r="O95" s="8"/>
      <c r="P95" s="66">
        <f t="shared" ref="P95:P125" si="92">P24</f>
        <v>1.5</v>
      </c>
      <c r="Q95" s="8"/>
      <c r="R95" s="8"/>
      <c r="S95" s="66">
        <f t="shared" ref="S95:S125" si="93">S24</f>
        <v>0.05</v>
      </c>
      <c r="T95" s="8"/>
      <c r="U95" s="9"/>
      <c r="V95" s="9"/>
      <c r="W95" s="29">
        <f>'2.4 Set aside x3'!D4</f>
        <v>187.25</v>
      </c>
      <c r="X95" s="30"/>
      <c r="Y95" s="29"/>
      <c r="Z95" s="31"/>
      <c r="AA95" s="31"/>
      <c r="AB95" s="31"/>
      <c r="AC95" s="31"/>
      <c r="AD95" s="31"/>
      <c r="AE95" s="31"/>
      <c r="AF95" s="31"/>
      <c r="AG95" s="32">
        <f>AG24</f>
        <v>15</v>
      </c>
      <c r="AH95" s="33"/>
      <c r="AI95" s="33"/>
      <c r="AJ95" s="32">
        <f>AJ24</f>
        <v>1.5</v>
      </c>
      <c r="AK95" s="33"/>
      <c r="AL95" s="33"/>
      <c r="AM95" s="32">
        <f>AM24</f>
        <v>0.05</v>
      </c>
      <c r="AN95" s="33"/>
      <c r="AO95" s="34"/>
      <c r="AP95" s="34"/>
      <c r="AS95">
        <v>0</v>
      </c>
      <c r="AT95">
        <v>0</v>
      </c>
    </row>
    <row r="96" spans="1:52" x14ac:dyDescent="0.25">
      <c r="A96" s="4">
        <v>5</v>
      </c>
      <c r="B96" s="18">
        <f t="shared" ref="B96:B125" si="94">B95+5</f>
        <v>2028</v>
      </c>
      <c r="C96" s="39">
        <f t="shared" si="90"/>
        <v>187.12</v>
      </c>
      <c r="D96" s="22">
        <f>C96-C95</f>
        <v>-6.0000000000002274E-2</v>
      </c>
      <c r="E96" s="64">
        <f t="shared" ref="E96:K96" si="95">Y25</f>
        <v>1.9130999999999998</v>
      </c>
      <c r="F96" s="64">
        <f t="shared" si="95"/>
        <v>1.3965000000000001</v>
      </c>
      <c r="G96" s="64">
        <f t="shared" si="95"/>
        <v>0.11760000000000001</v>
      </c>
      <c r="H96" s="64">
        <f t="shared" si="95"/>
        <v>0.11</v>
      </c>
      <c r="I96" s="64">
        <f t="shared" si="95"/>
        <v>0.87811289999999997</v>
      </c>
      <c r="J96" s="64">
        <f t="shared" si="95"/>
        <v>0.99937950000000009</v>
      </c>
      <c r="K96" s="64">
        <f t="shared" si="95"/>
        <v>3.9027239999999998E-2</v>
      </c>
      <c r="L96" s="64">
        <f t="shared" ref="L96:L125" si="96">L25</f>
        <v>1.1402937</v>
      </c>
      <c r="M96" s="64">
        <f t="shared" si="91"/>
        <v>14.198552149441863</v>
      </c>
      <c r="N96" s="64">
        <f t="shared" ref="N96:O125" si="97">N25</f>
        <v>-0.80144785055813728</v>
      </c>
      <c r="O96" s="64">
        <f t="shared" si="97"/>
        <v>1.2342854999999999</v>
      </c>
      <c r="P96" s="64">
        <f t="shared" si="92"/>
        <v>1.4994505429449552</v>
      </c>
      <c r="Q96" s="64">
        <f t="shared" ref="Q96:R125" si="98">Q25</f>
        <v>-5.49457055044833E-4</v>
      </c>
      <c r="R96" s="64">
        <f t="shared" si="98"/>
        <v>5.0679719999999998E-2</v>
      </c>
      <c r="S96" s="64">
        <f t="shared" si="93"/>
        <v>5.9518554764831845E-2</v>
      </c>
      <c r="T96" s="64">
        <f t="shared" ref="T96:V125" si="99">T25</f>
        <v>9.5185547648318422E-3</v>
      </c>
      <c r="U96" s="64">
        <f t="shared" si="99"/>
        <v>4.4084999999999992</v>
      </c>
      <c r="V96" s="64">
        <f t="shared" si="99"/>
        <v>3.556021247151647</v>
      </c>
      <c r="W96" s="29">
        <f>'2.4 Set aside x3'!D5</f>
        <v>191.17</v>
      </c>
      <c r="X96" s="35">
        <f>W96-W95</f>
        <v>3.9199999999999875</v>
      </c>
      <c r="Y96" s="29">
        <f>'2.4 Set aside x3'!F5*k</f>
        <v>0.77910000000000001</v>
      </c>
      <c r="Z96" s="29">
        <f>'2.4 Set aside x3'!G5*k</f>
        <v>0.82530000000000003</v>
      </c>
      <c r="AA96" s="29">
        <f>'2.4 Set aside x3'!H5*k</f>
        <v>6.0899999999999996E-2</v>
      </c>
      <c r="AB96" s="29">
        <f>'2.4 Set aside x3'!I5/2</f>
        <v>0.06</v>
      </c>
      <c r="AC96" s="68">
        <f>p*Y96</f>
        <v>0.35760690000000001</v>
      </c>
      <c r="AD96" s="348">
        <f t="shared" ref="AD96:AD125" si="100">Z96*paperpulp+Y96*(ppaperboard+papertimb)</f>
        <v>0.50449350000000004</v>
      </c>
      <c r="AE96" s="68">
        <f>Y96*pboard</f>
        <v>1.5893640000000001E-2</v>
      </c>
      <c r="AF96" s="33">
        <f>AC96</f>
        <v>0.35760690000000001</v>
      </c>
      <c r="AG96" s="33">
        <f t="shared" ref="AG96:AG125" si="101">AG95*EXP(-qsawn*5)+AF96</f>
        <v>13.415865349441862</v>
      </c>
      <c r="AH96" s="33">
        <f>AG96-AG95</f>
        <v>-1.5841346505581377</v>
      </c>
      <c r="AI96" s="36">
        <f>AD96</f>
        <v>0.50449350000000004</v>
      </c>
      <c r="AJ96" s="33">
        <f t="shared" ref="AJ96:AJ125" si="102">AJ95*EXP(-qpap*5)+AI96</f>
        <v>0.76965854294495539</v>
      </c>
      <c r="AK96" s="33">
        <f>AJ96-AJ95</f>
        <v>-0.73034145705504461</v>
      </c>
      <c r="AL96" s="60">
        <f>AE96</f>
        <v>1.5893640000000001E-2</v>
      </c>
      <c r="AM96" s="60">
        <f>AM95*EXP(-qpap*5)+AL96</f>
        <v>2.4732474764831848E-2</v>
      </c>
      <c r="AN96" s="60">
        <f>AM96-AM95</f>
        <v>-2.5267525235168155E-2</v>
      </c>
      <c r="AO96" s="34">
        <f t="shared" ref="AO96:AO125" si="103">(Z96+Y96+AA96+AB96)*SFtot</f>
        <v>1.7253000000000001</v>
      </c>
      <c r="AP96" s="34">
        <f>X96+AO96+AK96+AN96+AH96</f>
        <v>3.3055563671516373</v>
      </c>
      <c r="AQ96" s="10">
        <f t="shared" ref="AQ96:AQ125" si="104">V96*3.67/5</f>
        <v>2.610119595409309</v>
      </c>
      <c r="AR96" s="10">
        <f>AP96*3.67/5</f>
        <v>2.4262783734893016</v>
      </c>
      <c r="AS96" s="10">
        <f>(AR96-AQ96)</f>
        <v>-0.1838412219200074</v>
      </c>
      <c r="AT96" s="10">
        <f>SUM(AS$96:AS96)*5</f>
        <v>-0.91920610960003701</v>
      </c>
      <c r="AU96" s="10"/>
      <c r="AV96" s="10"/>
      <c r="AW96" s="10"/>
      <c r="AY96" s="10"/>
    </row>
    <row r="97" spans="1:53" x14ac:dyDescent="0.25">
      <c r="A97" s="4">
        <v>10</v>
      </c>
      <c r="B97" s="18">
        <f t="shared" si="94"/>
        <v>2033</v>
      </c>
      <c r="C97" s="39">
        <f t="shared" si="90"/>
        <v>187.21</v>
      </c>
      <c r="D97" s="22">
        <f t="shared" ref="D97:D125" si="105">C97-C96</f>
        <v>9.0000000000003411E-2</v>
      </c>
      <c r="E97" s="64">
        <f t="shared" ref="E97:K106" si="106">E26</f>
        <v>2.3519999999999999</v>
      </c>
      <c r="F97" s="64">
        <f t="shared" si="106"/>
        <v>1.7094</v>
      </c>
      <c r="G97" s="64">
        <f t="shared" si="106"/>
        <v>0.14280000000000001</v>
      </c>
      <c r="H97" s="64">
        <f t="shared" si="106"/>
        <v>0.16</v>
      </c>
      <c r="I97" s="64">
        <f t="shared" si="106"/>
        <v>1.0795680000000001</v>
      </c>
      <c r="J97" s="64">
        <f t="shared" si="106"/>
        <v>1.2258119999999999</v>
      </c>
      <c r="K97" s="64">
        <f t="shared" si="106"/>
        <v>4.7980800000000004E-2</v>
      </c>
      <c r="L97" s="64">
        <f t="shared" si="96"/>
        <v>1.0795680000000001</v>
      </c>
      <c r="M97" s="64">
        <f t="shared" si="91"/>
        <v>13.440125571686007</v>
      </c>
      <c r="N97" s="64">
        <f t="shared" si="97"/>
        <v>-0.75842657775585565</v>
      </c>
      <c r="O97" s="64">
        <f t="shared" si="97"/>
        <v>1.2258119999999999</v>
      </c>
      <c r="P97" s="64">
        <f t="shared" si="92"/>
        <v>1.4908799117425571</v>
      </c>
      <c r="Q97" s="64">
        <f t="shared" si="98"/>
        <v>-8.5706312023980935E-3</v>
      </c>
      <c r="R97" s="64">
        <f t="shared" si="98"/>
        <v>4.7980800000000004E-2</v>
      </c>
      <c r="S97" s="64">
        <f t="shared" si="93"/>
        <v>5.8502293420158877E-2</v>
      </c>
      <c r="T97" s="64">
        <f t="shared" si="99"/>
        <v>-1.0162613446729682E-3</v>
      </c>
      <c r="U97" s="64">
        <f t="shared" si="99"/>
        <v>4.3642000000000003</v>
      </c>
      <c r="V97" s="64">
        <f t="shared" si="99"/>
        <v>3.6861865296970775</v>
      </c>
      <c r="W97" s="29">
        <f>'2.4 Set aside x3'!D6</f>
        <v>195.73</v>
      </c>
      <c r="X97" s="35">
        <f t="shared" ref="X97:X125" si="107">W97-W96</f>
        <v>4.5600000000000023</v>
      </c>
      <c r="Y97" s="29">
        <f>'2.4 Set aside x3'!F6*k</f>
        <v>1.218</v>
      </c>
      <c r="Z97" s="29">
        <f>'2.4 Set aside x3'!G6*k</f>
        <v>1.1759999999999999</v>
      </c>
      <c r="AA97" s="29">
        <f>'2.4 Set aside x3'!H6*k</f>
        <v>9.0299999999999991E-2</v>
      </c>
      <c r="AB97" s="29">
        <f>'2.4 Set aside x3'!I6/2</f>
        <v>0.125</v>
      </c>
      <c r="AC97" s="68">
        <f t="shared" ref="AC97:AC125" si="108">p*Y97</f>
        <v>0.55906200000000006</v>
      </c>
      <c r="AD97" s="348">
        <f t="shared" si="100"/>
        <v>0.74529000000000001</v>
      </c>
      <c r="AE97" s="68">
        <f t="shared" ref="AE97:AE125" si="109">Y97*pboard</f>
        <v>2.48472E-2</v>
      </c>
      <c r="AF97" s="33">
        <f t="shared" ref="AF97:AF125" si="110">AC97</f>
        <v>0.55906200000000006</v>
      </c>
      <c r="AG97" s="33">
        <f t="shared" si="101"/>
        <v>12.238251137061567</v>
      </c>
      <c r="AH97" s="33">
        <f t="shared" ref="AH97:AH125" si="111">AG97-AG96</f>
        <v>-1.1776142123802948</v>
      </c>
      <c r="AI97" s="36">
        <f t="shared" ref="AI97:AI125" si="112">AD97</f>
        <v>0.74529000000000001</v>
      </c>
      <c r="AJ97" s="33">
        <f t="shared" si="102"/>
        <v>0.88134769372863397</v>
      </c>
      <c r="AK97" s="33">
        <f t="shared" ref="AK97:AK125" si="113">AJ97-AJ96</f>
        <v>0.11168915078367858</v>
      </c>
      <c r="AL97" s="60">
        <f t="shared" ref="AL97:AL125" si="114">AE97</f>
        <v>2.48472E-2</v>
      </c>
      <c r="AM97" s="60">
        <f t="shared" ref="AM97:AM125" si="115">AM96*EXP(-qpap*5)+AL97</f>
        <v>2.921932515543444E-2</v>
      </c>
      <c r="AN97" s="60">
        <f t="shared" ref="AN97:AN125" si="116">AM97-AM96</f>
        <v>4.4868503906025925E-3</v>
      </c>
      <c r="AO97" s="34">
        <f t="shared" si="103"/>
        <v>2.6093000000000002</v>
      </c>
      <c r="AP97" s="34">
        <f t="shared" ref="AP97:AP125" si="117">X97+AO97+AK97+AN97+AH97</f>
        <v>6.1078617887939881</v>
      </c>
      <c r="AQ97" s="10">
        <f t="shared" si="104"/>
        <v>2.7056609127976547</v>
      </c>
      <c r="AR97" s="10">
        <f t="shared" ref="AR97:AR125" si="118">AP97*3.67/5</f>
        <v>4.4831705529747872</v>
      </c>
      <c r="AS97" s="10">
        <f t="shared" ref="AS97:AS125" si="119">(AR97-AQ97)</f>
        <v>1.7775096401771324</v>
      </c>
      <c r="AT97" s="10">
        <f>SUM(AS$96:AS97)*5</f>
        <v>7.9683420912856251</v>
      </c>
      <c r="AU97" s="10"/>
      <c r="AV97" s="10"/>
      <c r="AW97" s="10"/>
      <c r="AY97" s="10"/>
    </row>
    <row r="98" spans="1:53" x14ac:dyDescent="0.25">
      <c r="A98" s="4">
        <v>15</v>
      </c>
      <c r="B98" s="18">
        <f t="shared" si="94"/>
        <v>2038</v>
      </c>
      <c r="C98" s="39">
        <f t="shared" si="90"/>
        <v>187.3</v>
      </c>
      <c r="D98" s="22">
        <f t="shared" si="105"/>
        <v>9.0000000000003411E-2</v>
      </c>
      <c r="E98" s="64">
        <f t="shared" si="106"/>
        <v>2.1923999999999997</v>
      </c>
      <c r="F98" s="64">
        <f t="shared" si="106"/>
        <v>1.6862999999999999</v>
      </c>
      <c r="G98" s="64">
        <f t="shared" si="106"/>
        <v>0.1386</v>
      </c>
      <c r="H98" s="64">
        <f t="shared" si="106"/>
        <v>0.12</v>
      </c>
      <c r="I98" s="64">
        <f t="shared" si="106"/>
        <v>1.0063115999999999</v>
      </c>
      <c r="J98" s="64">
        <f t="shared" si="106"/>
        <v>1.1779319999999998</v>
      </c>
      <c r="K98" s="64">
        <f t="shared" si="106"/>
        <v>4.4724959999999994E-2</v>
      </c>
      <c r="L98" s="64">
        <f t="shared" si="96"/>
        <v>1.0063115999999999</v>
      </c>
      <c r="M98" s="64">
        <f t="shared" si="91"/>
        <v>12.706620487201896</v>
      </c>
      <c r="N98" s="64">
        <f t="shared" si="97"/>
        <v>-0.73350508448411134</v>
      </c>
      <c r="O98" s="64">
        <f t="shared" si="97"/>
        <v>1.1779319999999998</v>
      </c>
      <c r="P98" s="64">
        <f t="shared" si="92"/>
        <v>1.4414848238819906</v>
      </c>
      <c r="Q98" s="64">
        <f t="shared" si="98"/>
        <v>-4.9395087860566456E-2</v>
      </c>
      <c r="R98" s="64">
        <f t="shared" si="98"/>
        <v>4.4724959999999994E-2</v>
      </c>
      <c r="S98" s="64">
        <f t="shared" si="93"/>
        <v>5.5066802098089868E-2</v>
      </c>
      <c r="T98" s="64">
        <f t="shared" si="99"/>
        <v>-3.4354913220690092E-3</v>
      </c>
      <c r="U98" s="64">
        <f t="shared" si="99"/>
        <v>4.1372999999999998</v>
      </c>
      <c r="V98" s="64">
        <f t="shared" si="99"/>
        <v>3.4409643363332565</v>
      </c>
      <c r="W98" s="29">
        <f>'2.4 Set aside x3'!D7</f>
        <v>199.33</v>
      </c>
      <c r="X98" s="35">
        <f t="shared" si="107"/>
        <v>3.6000000000000227</v>
      </c>
      <c r="Y98" s="29">
        <f>'2.4 Set aside x3'!F7*k</f>
        <v>1.5392999999999999</v>
      </c>
      <c r="Z98" s="29">
        <f>'2.4 Set aside x3'!G7*k</f>
        <v>1.3356000000000001</v>
      </c>
      <c r="AA98" s="29">
        <f>'2.4 Set aside x3'!H7*k</f>
        <v>0.105</v>
      </c>
      <c r="AB98" s="29">
        <f>'2.4 Set aside x3'!I7/2</f>
        <v>0.09</v>
      </c>
      <c r="AC98" s="68">
        <f t="shared" si="108"/>
        <v>0.70653869999999996</v>
      </c>
      <c r="AD98" s="348">
        <f t="shared" si="100"/>
        <v>0.88465650000000007</v>
      </c>
      <c r="AE98" s="68">
        <f t="shared" si="109"/>
        <v>3.1401720000000001E-2</v>
      </c>
      <c r="AF98" s="33">
        <f t="shared" si="110"/>
        <v>0.70653869999999996</v>
      </c>
      <c r="AG98" s="33">
        <f t="shared" si="101"/>
        <v>11.360555121128378</v>
      </c>
      <c r="AH98" s="33">
        <f t="shared" si="111"/>
        <v>-0.87769601593318924</v>
      </c>
      <c r="AI98" s="36">
        <f t="shared" si="112"/>
        <v>0.88465650000000007</v>
      </c>
      <c r="AJ98" s="33">
        <f t="shared" si="102"/>
        <v>1.0404582327046605</v>
      </c>
      <c r="AK98" s="33">
        <f t="shared" si="113"/>
        <v>0.15911053897602656</v>
      </c>
      <c r="AL98" s="60">
        <f t="shared" si="114"/>
        <v>3.1401720000000001E-2</v>
      </c>
      <c r="AM98" s="60">
        <f t="shared" si="115"/>
        <v>3.6567015739775596E-2</v>
      </c>
      <c r="AN98" s="60">
        <f t="shared" si="116"/>
        <v>7.3476905843411558E-3</v>
      </c>
      <c r="AO98" s="34">
        <f t="shared" si="103"/>
        <v>3.0699000000000001</v>
      </c>
      <c r="AP98" s="34">
        <f t="shared" si="117"/>
        <v>5.9586622136272016</v>
      </c>
      <c r="AQ98" s="10">
        <f t="shared" si="104"/>
        <v>2.52566782286861</v>
      </c>
      <c r="AR98" s="10">
        <f t="shared" si="118"/>
        <v>4.373658064802366</v>
      </c>
      <c r="AS98" s="10">
        <f t="shared" si="119"/>
        <v>1.8479902419337559</v>
      </c>
      <c r="AT98" s="10">
        <f>SUM(AS$96:AS98)*5</f>
        <v>17.208293300954406</v>
      </c>
      <c r="AU98" s="10"/>
      <c r="AV98" s="10"/>
      <c r="AW98" s="10"/>
      <c r="AY98" s="10"/>
    </row>
    <row r="99" spans="1:53" x14ac:dyDescent="0.25">
      <c r="A99" s="4">
        <v>20</v>
      </c>
      <c r="B99" s="18">
        <f t="shared" si="94"/>
        <v>2043</v>
      </c>
      <c r="C99" s="39">
        <f t="shared" si="90"/>
        <v>187.56</v>
      </c>
      <c r="D99" s="22">
        <f t="shared" si="105"/>
        <v>0.25999999999999091</v>
      </c>
      <c r="E99" s="64">
        <f t="shared" si="106"/>
        <v>2.0055000000000001</v>
      </c>
      <c r="F99" s="64">
        <f t="shared" si="106"/>
        <v>1.8837000000000002</v>
      </c>
      <c r="G99" s="64">
        <f t="shared" si="106"/>
        <v>0.14489999999999997</v>
      </c>
      <c r="H99" s="64">
        <f t="shared" si="106"/>
        <v>0.13500000000000001</v>
      </c>
      <c r="I99" s="64">
        <f t="shared" si="106"/>
        <v>0.92052450000000008</v>
      </c>
      <c r="J99" s="64">
        <f t="shared" si="106"/>
        <v>1.2071535</v>
      </c>
      <c r="K99" s="64">
        <f t="shared" si="106"/>
        <v>4.0912200000000003E-2</v>
      </c>
      <c r="L99" s="64">
        <f t="shared" si="96"/>
        <v>0.92052450000000008</v>
      </c>
      <c r="M99" s="64">
        <f t="shared" si="91"/>
        <v>11.982280122723683</v>
      </c>
      <c r="N99" s="64">
        <f t="shared" si="97"/>
        <v>-0.72434036447821271</v>
      </c>
      <c r="O99" s="64">
        <f t="shared" si="97"/>
        <v>1.2071535</v>
      </c>
      <c r="P99" s="64">
        <f t="shared" si="92"/>
        <v>1.461974423486113</v>
      </c>
      <c r="Q99" s="64">
        <f t="shared" si="98"/>
        <v>2.0489599604122333E-2</v>
      </c>
      <c r="R99" s="64">
        <f t="shared" si="98"/>
        <v>4.0912200000000003E-2</v>
      </c>
      <c r="S99" s="64">
        <f t="shared" si="93"/>
        <v>5.064672729545424E-2</v>
      </c>
      <c r="T99" s="64">
        <f t="shared" si="99"/>
        <v>-4.4200748026356276E-3</v>
      </c>
      <c r="U99" s="64">
        <f t="shared" si="99"/>
        <v>4.1691000000000003</v>
      </c>
      <c r="V99" s="64">
        <f t="shared" si="99"/>
        <v>3.7208291603232651</v>
      </c>
      <c r="W99" s="29">
        <f>'2.4 Set aside x3'!D8</f>
        <v>202.33</v>
      </c>
      <c r="X99" s="35">
        <f t="shared" si="107"/>
        <v>3</v>
      </c>
      <c r="Y99" s="29">
        <f>'2.4 Set aside x3'!F8*k</f>
        <v>1.575</v>
      </c>
      <c r="Z99" s="29">
        <f>'2.4 Set aside x3'!G8*k</f>
        <v>1.6254</v>
      </c>
      <c r="AA99" s="29">
        <f>'2.4 Set aside x3'!H8*k</f>
        <v>0.12179999999999999</v>
      </c>
      <c r="AB99" s="29">
        <f>'2.4 Set aside x3'!I8/2</f>
        <v>0.06</v>
      </c>
      <c r="AC99" s="68">
        <f t="shared" si="108"/>
        <v>0.72292500000000004</v>
      </c>
      <c r="AD99" s="348">
        <f t="shared" si="100"/>
        <v>1.0035270000000001</v>
      </c>
      <c r="AE99" s="68">
        <f t="shared" si="109"/>
        <v>3.2129999999999999E-2</v>
      </c>
      <c r="AF99" s="33">
        <f t="shared" si="110"/>
        <v>0.72292500000000004</v>
      </c>
      <c r="AG99" s="33">
        <f t="shared" si="101"/>
        <v>10.612862660054978</v>
      </c>
      <c r="AH99" s="33">
        <f t="shared" si="111"/>
        <v>-0.74769246107340059</v>
      </c>
      <c r="AI99" s="36">
        <f t="shared" si="112"/>
        <v>1.0035270000000001</v>
      </c>
      <c r="AJ99" s="33">
        <f t="shared" si="102"/>
        <v>1.1874557679717093</v>
      </c>
      <c r="AK99" s="33">
        <f t="shared" si="113"/>
        <v>0.14699753526704873</v>
      </c>
      <c r="AL99" s="60">
        <f t="shared" si="114"/>
        <v>3.2129999999999999E-2</v>
      </c>
      <c r="AM99" s="60">
        <f t="shared" si="115"/>
        <v>3.8594196199337634E-2</v>
      </c>
      <c r="AN99" s="60">
        <f t="shared" si="116"/>
        <v>2.0271804595620377E-3</v>
      </c>
      <c r="AO99" s="34">
        <f t="shared" si="103"/>
        <v>3.3822000000000001</v>
      </c>
      <c r="AP99" s="34">
        <f t="shared" si="117"/>
        <v>5.7835322546532097</v>
      </c>
      <c r="AQ99" s="10">
        <f t="shared" si="104"/>
        <v>2.7310886036772763</v>
      </c>
      <c r="AR99" s="10">
        <f t="shared" si="118"/>
        <v>4.2451126749154557</v>
      </c>
      <c r="AS99" s="10">
        <f t="shared" si="119"/>
        <v>1.5140240712381794</v>
      </c>
      <c r="AT99" s="10">
        <f>SUM(AS$96:AS99)*5</f>
        <v>24.778413657145304</v>
      </c>
      <c r="AU99" s="10"/>
      <c r="AV99" s="10"/>
      <c r="AW99" s="10"/>
      <c r="AY99" s="10"/>
    </row>
    <row r="100" spans="1:53" x14ac:dyDescent="0.25">
      <c r="A100" s="4">
        <v>25</v>
      </c>
      <c r="B100" s="18">
        <f t="shared" si="94"/>
        <v>2048</v>
      </c>
      <c r="C100" s="39">
        <f t="shared" si="90"/>
        <v>188.29</v>
      </c>
      <c r="D100" s="22">
        <f t="shared" si="105"/>
        <v>0.72999999999998977</v>
      </c>
      <c r="E100" s="64">
        <f t="shared" si="106"/>
        <v>2.0705999999999998</v>
      </c>
      <c r="F100" s="64">
        <f t="shared" si="106"/>
        <v>1.9047000000000001</v>
      </c>
      <c r="G100" s="64">
        <f t="shared" si="106"/>
        <v>0.14699999999999999</v>
      </c>
      <c r="H100" s="64">
        <f t="shared" si="106"/>
        <v>0.155</v>
      </c>
      <c r="I100" s="64">
        <f t="shared" si="106"/>
        <v>0.95040539999999996</v>
      </c>
      <c r="J100" s="64">
        <f t="shared" si="106"/>
        <v>1.2310829999999999</v>
      </c>
      <c r="K100" s="64">
        <f t="shared" si="106"/>
        <v>4.2240239999999998E-2</v>
      </c>
      <c r="L100" s="64">
        <f t="shared" si="96"/>
        <v>0.95040539999999996</v>
      </c>
      <c r="M100" s="64">
        <f t="shared" si="91"/>
        <v>11.381586110409053</v>
      </c>
      <c r="N100" s="64">
        <f t="shared" si="97"/>
        <v>-0.60069401231463004</v>
      </c>
      <c r="O100" s="64">
        <f t="shared" si="97"/>
        <v>1.2310829999999999</v>
      </c>
      <c r="P100" s="64">
        <f t="shared" si="92"/>
        <v>1.4895260071920808</v>
      </c>
      <c r="Q100" s="64">
        <f t="shared" si="98"/>
        <v>2.7551583705967886E-2</v>
      </c>
      <c r="R100" s="64">
        <f t="shared" si="98"/>
        <v>4.2240239999999998E-2</v>
      </c>
      <c r="S100" s="64">
        <f t="shared" si="93"/>
        <v>5.1193401078880374E-2</v>
      </c>
      <c r="T100" s="64">
        <f t="shared" si="99"/>
        <v>5.4667378342613399E-4</v>
      </c>
      <c r="U100" s="64">
        <f t="shared" si="99"/>
        <v>4.2773000000000003</v>
      </c>
      <c r="V100" s="64">
        <f t="shared" si="99"/>
        <v>4.4347042451747543</v>
      </c>
      <c r="W100" s="29">
        <f>'2.4 Set aside x3'!D9</f>
        <v>204.85</v>
      </c>
      <c r="X100" s="35">
        <f t="shared" si="107"/>
        <v>2.5199999999999818</v>
      </c>
      <c r="Y100" s="29">
        <f>'2.4 Set aside x3'!F9*k</f>
        <v>1.7766000000000002</v>
      </c>
      <c r="Z100" s="29">
        <f>'2.4 Set aside x3'!G9*k</f>
        <v>1.6379999999999999</v>
      </c>
      <c r="AA100" s="29">
        <f>'2.4 Set aside x3'!H9*k</f>
        <v>0.126</v>
      </c>
      <c r="AB100" s="29">
        <f>'2.4 Set aside x3'!I9/2</f>
        <v>0.13500000000000001</v>
      </c>
      <c r="AC100" s="68">
        <f t="shared" si="108"/>
        <v>0.81545940000000017</v>
      </c>
      <c r="AD100" s="348">
        <f t="shared" si="100"/>
        <v>1.057707</v>
      </c>
      <c r="AE100" s="68">
        <f t="shared" si="109"/>
        <v>3.6242640000000007E-2</v>
      </c>
      <c r="AF100" s="33">
        <f t="shared" si="110"/>
        <v>0.81545940000000017</v>
      </c>
      <c r="AG100" s="33">
        <f t="shared" si="101"/>
        <v>10.054492966895262</v>
      </c>
      <c r="AH100" s="33">
        <f t="shared" si="111"/>
        <v>-0.5583696931597153</v>
      </c>
      <c r="AI100" s="36">
        <f t="shared" si="112"/>
        <v>1.057707</v>
      </c>
      <c r="AJ100" s="33">
        <f t="shared" si="102"/>
        <v>1.2676215064729688</v>
      </c>
      <c r="AK100" s="33">
        <f t="shared" si="113"/>
        <v>8.016573850125952E-2</v>
      </c>
      <c r="AL100" s="60">
        <f t="shared" si="114"/>
        <v>3.6242640000000007E-2</v>
      </c>
      <c r="AM100" s="60">
        <f t="shared" si="115"/>
        <v>4.3065194461748939E-2</v>
      </c>
      <c r="AN100" s="60">
        <f t="shared" si="116"/>
        <v>4.4709982624113048E-3</v>
      </c>
      <c r="AO100" s="34">
        <f t="shared" si="103"/>
        <v>3.6756000000000002</v>
      </c>
      <c r="AP100" s="34">
        <f t="shared" si="117"/>
        <v>5.7218670436039369</v>
      </c>
      <c r="AQ100" s="10">
        <f t="shared" si="104"/>
        <v>3.2550729159582694</v>
      </c>
      <c r="AR100" s="10">
        <f t="shared" si="118"/>
        <v>4.1998504100052898</v>
      </c>
      <c r="AS100" s="10">
        <f t="shared" si="119"/>
        <v>0.94477749404702038</v>
      </c>
      <c r="AT100" s="10">
        <f>SUM(AS$96:AS100)*5</f>
        <v>29.502301127380406</v>
      </c>
      <c r="AU100" s="10"/>
      <c r="AV100" s="10"/>
      <c r="AW100" s="10"/>
      <c r="AY100" s="10"/>
    </row>
    <row r="101" spans="1:53" x14ac:dyDescent="0.25">
      <c r="A101" s="4">
        <v>30</v>
      </c>
      <c r="B101" s="18">
        <f t="shared" si="94"/>
        <v>2053</v>
      </c>
      <c r="C101" s="39">
        <f t="shared" si="90"/>
        <v>189.11</v>
      </c>
      <c r="D101" s="22">
        <f t="shared" si="105"/>
        <v>0.8200000000000216</v>
      </c>
      <c r="E101" s="64">
        <f t="shared" si="106"/>
        <v>2.1902999999999997</v>
      </c>
      <c r="F101" s="64">
        <f t="shared" si="106"/>
        <v>1.8878999999999999</v>
      </c>
      <c r="G101" s="64">
        <f t="shared" si="106"/>
        <v>0.14909999999999998</v>
      </c>
      <c r="H101" s="64">
        <f t="shared" si="106"/>
        <v>0.105</v>
      </c>
      <c r="I101" s="64">
        <f t="shared" si="106"/>
        <v>1.0053477</v>
      </c>
      <c r="J101" s="64">
        <f t="shared" si="106"/>
        <v>1.2540255</v>
      </c>
      <c r="K101" s="64">
        <f t="shared" si="106"/>
        <v>4.4682119999999999E-2</v>
      </c>
      <c r="L101" s="64">
        <f t="shared" si="96"/>
        <v>1.0053477</v>
      </c>
      <c r="M101" s="64">
        <f t="shared" si="91"/>
        <v>10.913593899619944</v>
      </c>
      <c r="N101" s="64">
        <f t="shared" si="97"/>
        <v>-0.46799221078910946</v>
      </c>
      <c r="O101" s="64">
        <f t="shared" si="97"/>
        <v>1.2540255</v>
      </c>
      <c r="P101" s="64">
        <f t="shared" si="92"/>
        <v>1.5173389851098107</v>
      </c>
      <c r="Q101" s="64">
        <f t="shared" si="98"/>
        <v>2.7812977917729853E-2</v>
      </c>
      <c r="R101" s="64">
        <f t="shared" si="98"/>
        <v>4.4682119999999999E-2</v>
      </c>
      <c r="S101" s="64">
        <f t="shared" si="93"/>
        <v>5.3731920263719757E-2</v>
      </c>
      <c r="T101" s="64">
        <f t="shared" si="99"/>
        <v>2.5385191848393829E-3</v>
      </c>
      <c r="U101" s="64">
        <f t="shared" si="99"/>
        <v>4.3323</v>
      </c>
      <c r="V101" s="64">
        <f t="shared" si="99"/>
        <v>4.7146592863134815</v>
      </c>
      <c r="W101" s="29">
        <f>'2.4 Set aside x3'!D10</f>
        <v>206.87</v>
      </c>
      <c r="X101" s="35">
        <f t="shared" si="107"/>
        <v>2.0200000000000102</v>
      </c>
      <c r="Y101" s="29">
        <f>'2.4 Set aside x3'!F10*k</f>
        <v>1.8626999999999998</v>
      </c>
      <c r="Z101" s="29">
        <f>'2.4 Set aside x3'!G10*k</f>
        <v>1.5371999999999999</v>
      </c>
      <c r="AA101" s="29">
        <f>'2.4 Set aside x3'!H10*k</f>
        <v>0.12389999999999998</v>
      </c>
      <c r="AB101" s="29">
        <f>'2.4 Set aside x3'!I10/2</f>
        <v>0.08</v>
      </c>
      <c r="AC101" s="68">
        <f t="shared" si="108"/>
        <v>0.8549793</v>
      </c>
      <c r="AD101" s="348">
        <f t="shared" si="100"/>
        <v>1.0404974999999999</v>
      </c>
      <c r="AE101" s="68">
        <f t="shared" si="109"/>
        <v>3.7999079999999998E-2</v>
      </c>
      <c r="AF101" s="33">
        <f t="shared" si="110"/>
        <v>0.8549793</v>
      </c>
      <c r="AG101" s="33">
        <f t="shared" si="101"/>
        <v>9.6079238159875882</v>
      </c>
      <c r="AH101" s="33">
        <f t="shared" si="111"/>
        <v>-0.44656915090767413</v>
      </c>
      <c r="AI101" s="36">
        <f t="shared" si="112"/>
        <v>1.0404974999999999</v>
      </c>
      <c r="AJ101" s="33">
        <f t="shared" si="102"/>
        <v>1.2645834408012357</v>
      </c>
      <c r="AK101" s="33">
        <f t="shared" si="113"/>
        <v>-3.0380656717330368E-3</v>
      </c>
      <c r="AL101" s="60">
        <f t="shared" si="114"/>
        <v>3.7999079999999998E-2</v>
      </c>
      <c r="AM101" s="60">
        <f t="shared" si="115"/>
        <v>4.5612002759255005E-2</v>
      </c>
      <c r="AN101" s="60">
        <f t="shared" si="116"/>
        <v>2.546808297506066E-3</v>
      </c>
      <c r="AO101" s="34">
        <f t="shared" si="103"/>
        <v>3.6037999999999997</v>
      </c>
      <c r="AP101" s="34">
        <f t="shared" si="117"/>
        <v>5.1767395917181087</v>
      </c>
      <c r="AQ101" s="10">
        <f t="shared" si="104"/>
        <v>3.4605599161540952</v>
      </c>
      <c r="AR101" s="10">
        <f t="shared" si="118"/>
        <v>3.7997268603210919</v>
      </c>
      <c r="AS101" s="10">
        <f t="shared" si="119"/>
        <v>0.33916694416699666</v>
      </c>
      <c r="AT101" s="10">
        <f>SUM(AS$96:AS101)*5</f>
        <v>31.19813584821539</v>
      </c>
      <c r="AU101" s="10"/>
      <c r="AV101" s="10"/>
      <c r="AW101" s="10"/>
      <c r="AY101" s="10"/>
    </row>
    <row r="102" spans="1:53" x14ac:dyDescent="0.25">
      <c r="A102" s="4">
        <v>35</v>
      </c>
      <c r="B102" s="18">
        <f t="shared" si="94"/>
        <v>2058</v>
      </c>
      <c r="C102" s="39">
        <f t="shared" si="90"/>
        <v>189.96</v>
      </c>
      <c r="D102" s="22">
        <f t="shared" si="105"/>
        <v>0.84999999999999432</v>
      </c>
      <c r="E102" s="64">
        <f t="shared" si="106"/>
        <v>2.0748000000000002</v>
      </c>
      <c r="F102" s="64">
        <f t="shared" si="106"/>
        <v>2.0055000000000001</v>
      </c>
      <c r="G102" s="64">
        <f t="shared" si="106"/>
        <v>0.15329999999999999</v>
      </c>
      <c r="H102" s="64">
        <f t="shared" si="106"/>
        <v>0.14499999999999999</v>
      </c>
      <c r="I102" s="64">
        <f t="shared" si="106"/>
        <v>0.9523332000000001</v>
      </c>
      <c r="J102" s="64">
        <f t="shared" si="106"/>
        <v>1.270416</v>
      </c>
      <c r="K102" s="64">
        <f t="shared" si="106"/>
        <v>4.232592000000001E-2</v>
      </c>
      <c r="L102" s="64">
        <f t="shared" si="96"/>
        <v>0.9523332000000001</v>
      </c>
      <c r="M102" s="64">
        <f t="shared" si="91"/>
        <v>10.453168516899286</v>
      </c>
      <c r="N102" s="64">
        <f t="shared" si="97"/>
        <v>-0.46042538272065769</v>
      </c>
      <c r="O102" s="64">
        <f t="shared" si="97"/>
        <v>1.270416</v>
      </c>
      <c r="P102" s="64">
        <f t="shared" si="92"/>
        <v>1.5386461714324653</v>
      </c>
      <c r="Q102" s="64">
        <f t="shared" si="98"/>
        <v>2.1307186322654603E-2</v>
      </c>
      <c r="R102" s="64">
        <f t="shared" si="98"/>
        <v>4.232592000000001E-2</v>
      </c>
      <c r="S102" s="64">
        <f t="shared" si="93"/>
        <v>5.1824471296162786E-2</v>
      </c>
      <c r="T102" s="64">
        <f t="shared" si="99"/>
        <v>-1.9074489675569711E-3</v>
      </c>
      <c r="U102" s="64">
        <f t="shared" si="99"/>
        <v>4.3785999999999996</v>
      </c>
      <c r="V102" s="64">
        <f t="shared" si="99"/>
        <v>4.787574354634434</v>
      </c>
      <c r="W102" s="29">
        <f>'2.4 Set aside x3'!D11</f>
        <v>208.79</v>
      </c>
      <c r="X102" s="35">
        <f t="shared" si="107"/>
        <v>1.9199999999999875</v>
      </c>
      <c r="Y102" s="29">
        <f>'2.4 Set aside x3'!F11*k</f>
        <v>1.7157</v>
      </c>
      <c r="Z102" s="29">
        <f>'2.4 Set aside x3'!G11*k</f>
        <v>1.6254</v>
      </c>
      <c r="AA102" s="29">
        <f>'2.4 Set aside x3'!H11*k</f>
        <v>0.12389999999999998</v>
      </c>
      <c r="AB102" s="29">
        <f>'2.4 Set aside x3'!I11/2</f>
        <v>0.13</v>
      </c>
      <c r="AC102" s="68">
        <f t="shared" si="108"/>
        <v>0.78750629999999999</v>
      </c>
      <c r="AD102" s="348">
        <f t="shared" si="100"/>
        <v>1.0379985</v>
      </c>
      <c r="AE102" s="68">
        <f t="shared" si="109"/>
        <v>3.5000280000000002E-2</v>
      </c>
      <c r="AF102" s="33">
        <f t="shared" si="110"/>
        <v>0.78750629999999999</v>
      </c>
      <c r="AG102" s="33">
        <f t="shared" si="101"/>
        <v>9.1516897901142418</v>
      </c>
      <c r="AH102" s="33">
        <f t="shared" si="111"/>
        <v>-0.45623402587334638</v>
      </c>
      <c r="AI102" s="36">
        <f t="shared" si="112"/>
        <v>1.0379985</v>
      </c>
      <c r="AJ102" s="33">
        <f t="shared" si="102"/>
        <v>1.2615473815916927</v>
      </c>
      <c r="AK102" s="33">
        <f t="shared" si="113"/>
        <v>-3.0360592095430849E-3</v>
      </c>
      <c r="AL102" s="60">
        <f t="shared" si="114"/>
        <v>3.5000280000000002E-2</v>
      </c>
      <c r="AM102" s="60">
        <f t="shared" si="115"/>
        <v>4.3063419113642185E-2</v>
      </c>
      <c r="AN102" s="60">
        <f t="shared" si="116"/>
        <v>-2.5485836456128202E-3</v>
      </c>
      <c r="AO102" s="34">
        <f t="shared" si="103"/>
        <v>3.5949999999999998</v>
      </c>
      <c r="AP102" s="34">
        <f t="shared" si="117"/>
        <v>5.0531813312714853</v>
      </c>
      <c r="AQ102" s="10">
        <f t="shared" si="104"/>
        <v>3.5140795763016746</v>
      </c>
      <c r="AR102" s="10">
        <f t="shared" si="118"/>
        <v>3.70903509715327</v>
      </c>
      <c r="AS102" s="10">
        <f t="shared" si="119"/>
        <v>0.1949555208515954</v>
      </c>
      <c r="AT102" s="10">
        <f>SUM(AS$96:AS102)*5</f>
        <v>32.172913452473367</v>
      </c>
      <c r="AU102" s="10"/>
      <c r="AV102" s="10"/>
      <c r="AW102" s="10"/>
      <c r="AY102" s="10"/>
    </row>
    <row r="103" spans="1:53" x14ac:dyDescent="0.25">
      <c r="A103" s="4">
        <v>40</v>
      </c>
      <c r="B103" s="18">
        <f t="shared" si="94"/>
        <v>2063</v>
      </c>
      <c r="C103" s="39">
        <f t="shared" si="90"/>
        <v>190.86</v>
      </c>
      <c r="D103" s="22">
        <f t="shared" si="105"/>
        <v>0.90000000000000568</v>
      </c>
      <c r="E103" s="64">
        <f t="shared" si="106"/>
        <v>2.2008000000000001</v>
      </c>
      <c r="F103" s="64">
        <f t="shared" si="106"/>
        <v>1.9634999999999998</v>
      </c>
      <c r="G103" s="64">
        <f t="shared" si="106"/>
        <v>0.15329999999999999</v>
      </c>
      <c r="H103" s="64">
        <f t="shared" si="106"/>
        <v>0.15</v>
      </c>
      <c r="I103" s="64">
        <f t="shared" si="106"/>
        <v>1.0101672000000002</v>
      </c>
      <c r="J103" s="64">
        <f t="shared" si="106"/>
        <v>1.285326</v>
      </c>
      <c r="K103" s="64">
        <f t="shared" si="106"/>
        <v>4.4896320000000003E-2</v>
      </c>
      <c r="L103" s="64">
        <f t="shared" si="96"/>
        <v>1.0101672000000002</v>
      </c>
      <c r="M103" s="64">
        <f t="shared" si="91"/>
        <v>10.110178940615983</v>
      </c>
      <c r="N103" s="64">
        <f t="shared" si="97"/>
        <v>-0.34298957628330307</v>
      </c>
      <c r="O103" s="64">
        <f t="shared" si="97"/>
        <v>1.285326</v>
      </c>
      <c r="P103" s="64">
        <f t="shared" si="92"/>
        <v>1.5573227854166538</v>
      </c>
      <c r="Q103" s="64">
        <f t="shared" si="98"/>
        <v>1.8676613984188517E-2</v>
      </c>
      <c r="R103" s="64">
        <f t="shared" si="98"/>
        <v>4.4896320000000003E-2</v>
      </c>
      <c r="S103" s="64">
        <f t="shared" si="93"/>
        <v>5.4057678771231077E-2</v>
      </c>
      <c r="T103" s="64">
        <f t="shared" si="99"/>
        <v>2.2332074750682912E-3</v>
      </c>
      <c r="U103" s="64">
        <f t="shared" si="99"/>
        <v>4.4676</v>
      </c>
      <c r="V103" s="64">
        <f t="shared" si="99"/>
        <v>5.0455202451759593</v>
      </c>
      <c r="W103" s="29">
        <f>'2.4 Set aside x3'!D12</f>
        <v>210.6</v>
      </c>
      <c r="X103" s="35">
        <f t="shared" si="107"/>
        <v>1.8100000000000023</v>
      </c>
      <c r="Y103" s="29">
        <f>'2.4 Set aside x3'!F12*k</f>
        <v>1.8059999999999998</v>
      </c>
      <c r="Z103" s="29">
        <f>'2.4 Set aside x3'!G12*k</f>
        <v>1.5413999999999999</v>
      </c>
      <c r="AA103" s="29">
        <f>'2.4 Set aside x3'!H12*k</f>
        <v>0.12179999999999999</v>
      </c>
      <c r="AB103" s="29">
        <f>'2.4 Set aside x3'!I12/2</f>
        <v>0.13</v>
      </c>
      <c r="AC103" s="68">
        <f t="shared" si="108"/>
        <v>0.82895399999999997</v>
      </c>
      <c r="AD103" s="348">
        <f t="shared" si="100"/>
        <v>1.0282019999999998</v>
      </c>
      <c r="AE103" s="68">
        <f t="shared" si="109"/>
        <v>3.6842399999999997E-2</v>
      </c>
      <c r="AF103" s="33">
        <f t="shared" si="110"/>
        <v>0.82895399999999997</v>
      </c>
      <c r="AG103" s="33">
        <f t="shared" si="101"/>
        <v>8.7959627018953412</v>
      </c>
      <c r="AH103" s="33">
        <f t="shared" si="111"/>
        <v>-0.35572708821890053</v>
      </c>
      <c r="AI103" s="36">
        <f t="shared" si="112"/>
        <v>1.0282019999999998</v>
      </c>
      <c r="AJ103" s="33">
        <f t="shared" si="102"/>
        <v>1.2512141770779046</v>
      </c>
      <c r="AK103" s="33">
        <f t="shared" si="113"/>
        <v>-1.0333204513788052E-2</v>
      </c>
      <c r="AL103" s="60">
        <f t="shared" si="114"/>
        <v>3.6842399999999997E-2</v>
      </c>
      <c r="AM103" s="60">
        <f t="shared" si="115"/>
        <v>4.4455008919083688E-2</v>
      </c>
      <c r="AN103" s="60">
        <f t="shared" si="116"/>
        <v>1.3915898054415038E-3</v>
      </c>
      <c r="AO103" s="34">
        <f t="shared" si="103"/>
        <v>3.5991999999999993</v>
      </c>
      <c r="AP103" s="34">
        <f t="shared" si="117"/>
        <v>5.0445312970727549</v>
      </c>
      <c r="AQ103" s="10">
        <f t="shared" si="104"/>
        <v>3.7034118599591546</v>
      </c>
      <c r="AR103" s="10">
        <f t="shared" si="118"/>
        <v>3.7026859720514018</v>
      </c>
      <c r="AS103" s="10">
        <f t="shared" si="119"/>
        <v>-7.2588790775274248E-4</v>
      </c>
      <c r="AT103" s="10">
        <f>SUM(AS$96:AS103)*5</f>
        <v>32.169284012934604</v>
      </c>
      <c r="AU103" s="10"/>
      <c r="AV103" s="10"/>
      <c r="AW103" s="10"/>
      <c r="AY103" s="10"/>
    </row>
    <row r="104" spans="1:53" x14ac:dyDescent="0.25">
      <c r="A104" s="4">
        <v>45</v>
      </c>
      <c r="B104" s="18">
        <f t="shared" si="94"/>
        <v>2068</v>
      </c>
      <c r="C104" s="39">
        <f t="shared" si="90"/>
        <v>191.75</v>
      </c>
      <c r="D104" s="22">
        <f t="shared" si="105"/>
        <v>0.88999999999998636</v>
      </c>
      <c r="E104" s="64">
        <f t="shared" si="106"/>
        <v>2.1630000000000003</v>
      </c>
      <c r="F104" s="64">
        <f t="shared" si="106"/>
        <v>2.0684999999999998</v>
      </c>
      <c r="G104" s="64">
        <f t="shared" si="106"/>
        <v>0.1575</v>
      </c>
      <c r="H104" s="64">
        <f t="shared" si="106"/>
        <v>0.19</v>
      </c>
      <c r="I104" s="64">
        <f t="shared" si="106"/>
        <v>0.99281700000000017</v>
      </c>
      <c r="J104" s="64">
        <f t="shared" si="106"/>
        <v>1.3159649999999998</v>
      </c>
      <c r="K104" s="64">
        <f t="shared" si="106"/>
        <v>4.412520000000001E-2</v>
      </c>
      <c r="L104" s="64">
        <f t="shared" si="96"/>
        <v>0.99281700000000017</v>
      </c>
      <c r="M104" s="64">
        <f t="shared" si="91"/>
        <v>9.7942389717778564</v>
      </c>
      <c r="N104" s="64">
        <f t="shared" si="97"/>
        <v>-0.31593996883812636</v>
      </c>
      <c r="O104" s="64">
        <f t="shared" si="97"/>
        <v>1.3159649999999998</v>
      </c>
      <c r="P104" s="64">
        <f t="shared" si="92"/>
        <v>1.5912633755161094</v>
      </c>
      <c r="Q104" s="64">
        <f t="shared" si="98"/>
        <v>3.3940590099455603E-2</v>
      </c>
      <c r="R104" s="64">
        <f t="shared" si="98"/>
        <v>4.412520000000001E-2</v>
      </c>
      <c r="S104" s="64">
        <f t="shared" si="93"/>
        <v>5.3681337808585403E-2</v>
      </c>
      <c r="T104" s="64">
        <f t="shared" si="99"/>
        <v>-3.7634096264567429E-4</v>
      </c>
      <c r="U104" s="64">
        <f t="shared" si="99"/>
        <v>4.5790000000000006</v>
      </c>
      <c r="V104" s="64">
        <f t="shared" si="99"/>
        <v>5.1866242802986706</v>
      </c>
      <c r="W104" s="29">
        <f>'2.4 Set aside x3'!D13</f>
        <v>212.35</v>
      </c>
      <c r="X104" s="35">
        <f t="shared" si="107"/>
        <v>1.75</v>
      </c>
      <c r="Y104" s="29">
        <f>'2.4 Set aside x3'!F13*k</f>
        <v>1.7430000000000001</v>
      </c>
      <c r="Z104" s="29">
        <f>'2.4 Set aside x3'!G13*k</f>
        <v>1.6337999999999999</v>
      </c>
      <c r="AA104" s="29">
        <f>'2.4 Set aside x3'!H13*k</f>
        <v>0.126</v>
      </c>
      <c r="AB104" s="29">
        <f>'2.4 Set aside x3'!I13/2</f>
        <v>0.125</v>
      </c>
      <c r="AC104" s="68">
        <f t="shared" si="108"/>
        <v>0.80003700000000011</v>
      </c>
      <c r="AD104" s="348">
        <f t="shared" si="100"/>
        <v>1.047879</v>
      </c>
      <c r="AE104" s="68">
        <f t="shared" si="109"/>
        <v>3.5557200000000004E-2</v>
      </c>
      <c r="AF104" s="33">
        <f t="shared" si="110"/>
        <v>0.80003700000000011</v>
      </c>
      <c r="AG104" s="33">
        <f t="shared" si="101"/>
        <v>8.4573672848666881</v>
      </c>
      <c r="AH104" s="33">
        <f t="shared" si="111"/>
        <v>-0.33859541702865315</v>
      </c>
      <c r="AI104" s="36">
        <f t="shared" si="112"/>
        <v>1.047879</v>
      </c>
      <c r="AJ104" s="33">
        <f t="shared" si="102"/>
        <v>1.2690645073321329</v>
      </c>
      <c r="AK104" s="33">
        <f t="shared" si="113"/>
        <v>1.785033025422833E-2</v>
      </c>
      <c r="AL104" s="60">
        <f t="shared" si="114"/>
        <v>3.5557200000000004E-2</v>
      </c>
      <c r="AM104" s="60">
        <f t="shared" si="115"/>
        <v>4.341580956609814E-2</v>
      </c>
      <c r="AN104" s="60">
        <f t="shared" si="116"/>
        <v>-1.0391993529855481E-3</v>
      </c>
      <c r="AO104" s="34">
        <f t="shared" si="103"/>
        <v>3.6278000000000001</v>
      </c>
      <c r="AP104" s="34">
        <f t="shared" si="117"/>
        <v>5.0560157138725907</v>
      </c>
      <c r="AQ104" s="10">
        <f t="shared" si="104"/>
        <v>3.8069822217392244</v>
      </c>
      <c r="AR104" s="10">
        <f t="shared" si="118"/>
        <v>3.7111155339824813</v>
      </c>
      <c r="AS104" s="10">
        <f t="shared" si="119"/>
        <v>-9.5866687756743119E-2</v>
      </c>
      <c r="AT104" s="10">
        <f>SUM(AS$96:AS104)*5</f>
        <v>31.689950574150888</v>
      </c>
      <c r="AU104" s="10"/>
      <c r="AV104" s="10"/>
      <c r="AW104" s="10"/>
      <c r="AY104" s="10"/>
    </row>
    <row r="105" spans="1:53" x14ac:dyDescent="0.25">
      <c r="A105" s="4">
        <v>50</v>
      </c>
      <c r="B105" s="18">
        <f t="shared" si="94"/>
        <v>2073</v>
      </c>
      <c r="C105" s="39">
        <f t="shared" si="90"/>
        <v>192.59</v>
      </c>
      <c r="D105" s="22">
        <f t="shared" si="105"/>
        <v>0.84000000000000341</v>
      </c>
      <c r="E105" s="64">
        <f t="shared" si="106"/>
        <v>2.0726999999999998</v>
      </c>
      <c r="F105" s="64">
        <f t="shared" si="106"/>
        <v>2.2176</v>
      </c>
      <c r="G105" s="64">
        <f t="shared" si="106"/>
        <v>0.1638</v>
      </c>
      <c r="H105" s="64">
        <f t="shared" si="106"/>
        <v>0.155</v>
      </c>
      <c r="I105" s="64">
        <f t="shared" si="106"/>
        <v>0.95136929999999997</v>
      </c>
      <c r="J105" s="64">
        <f t="shared" si="106"/>
        <v>1.3504995</v>
      </c>
      <c r="K105" s="64">
        <f t="shared" si="106"/>
        <v>4.2283080000000001E-2</v>
      </c>
      <c r="L105" s="64">
        <f t="shared" si="96"/>
        <v>0.95136929999999997</v>
      </c>
      <c r="M105" s="64">
        <f t="shared" si="91"/>
        <v>9.4777495539380645</v>
      </c>
      <c r="N105" s="64">
        <f t="shared" si="97"/>
        <v>-0.3164894178397919</v>
      </c>
      <c r="O105" s="64">
        <f t="shared" si="97"/>
        <v>1.3504995</v>
      </c>
      <c r="P105" s="64">
        <f t="shared" si="92"/>
        <v>1.631797780870309</v>
      </c>
      <c r="Q105" s="64">
        <f t="shared" si="98"/>
        <v>4.053440535419961E-2</v>
      </c>
      <c r="R105" s="64">
        <f t="shared" si="98"/>
        <v>4.2283080000000001E-2</v>
      </c>
      <c r="S105" s="64">
        <f t="shared" si="93"/>
        <v>5.177268949690414E-2</v>
      </c>
      <c r="T105" s="64">
        <f t="shared" si="99"/>
        <v>-1.908648311681263E-3</v>
      </c>
      <c r="U105" s="64">
        <f t="shared" si="99"/>
        <v>4.6091000000000006</v>
      </c>
      <c r="V105" s="64">
        <f t="shared" si="99"/>
        <v>5.1712363392027312</v>
      </c>
      <c r="W105" s="29">
        <f>'2.4 Set aside x3'!D14</f>
        <v>214.04</v>
      </c>
      <c r="X105" s="35">
        <f t="shared" si="107"/>
        <v>1.6899999999999977</v>
      </c>
      <c r="Y105" s="29">
        <f>'2.4 Set aside x3'!F14*k</f>
        <v>1.7828999999999999</v>
      </c>
      <c r="Z105" s="29">
        <f>'2.4 Set aside x3'!G14*k</f>
        <v>1.5854999999999999</v>
      </c>
      <c r="AA105" s="29">
        <f>'2.4 Set aside x3'!H14*k</f>
        <v>0.12389999999999998</v>
      </c>
      <c r="AB105" s="29">
        <f>'2.4 Set aside x3'!I14/2</f>
        <v>0.16500000000000001</v>
      </c>
      <c r="AC105" s="68">
        <f t="shared" si="108"/>
        <v>0.8183511</v>
      </c>
      <c r="AD105" s="348">
        <f t="shared" si="100"/>
        <v>1.0393005</v>
      </c>
      <c r="AE105" s="68">
        <f t="shared" si="109"/>
        <v>3.637116E-2</v>
      </c>
      <c r="AF105" s="33">
        <f t="shared" si="110"/>
        <v>0.8183511</v>
      </c>
      <c r="AG105" s="33">
        <f t="shared" si="101"/>
        <v>8.1809169538429067</v>
      </c>
      <c r="AH105" s="33">
        <f t="shared" si="111"/>
        <v>-0.27645033102378136</v>
      </c>
      <c r="AI105" s="36">
        <f t="shared" si="112"/>
        <v>1.0393005</v>
      </c>
      <c r="AJ105" s="33">
        <f t="shared" si="102"/>
        <v>1.263641529724429</v>
      </c>
      <c r="AK105" s="33">
        <f t="shared" si="113"/>
        <v>-5.4229776077039382E-3</v>
      </c>
      <c r="AL105" s="60">
        <f t="shared" si="114"/>
        <v>3.637116E-2</v>
      </c>
      <c r="AM105" s="60">
        <f t="shared" si="115"/>
        <v>4.4046063338722942E-2</v>
      </c>
      <c r="AN105" s="60">
        <f t="shared" si="116"/>
        <v>6.302537726248017E-4</v>
      </c>
      <c r="AO105" s="34">
        <f t="shared" si="103"/>
        <v>3.6572999999999998</v>
      </c>
      <c r="AP105" s="34">
        <f t="shared" si="117"/>
        <v>5.0660569451411357</v>
      </c>
      <c r="AQ105" s="10">
        <f t="shared" si="104"/>
        <v>3.7956874729748042</v>
      </c>
      <c r="AR105" s="10">
        <f t="shared" si="118"/>
        <v>3.7184857977335937</v>
      </c>
      <c r="AS105" s="10">
        <f t="shared" si="119"/>
        <v>-7.7201675241210577E-2</v>
      </c>
      <c r="AT105" s="10">
        <f>SUM(AS$96:AS105)*5</f>
        <v>31.303942197944838</v>
      </c>
      <c r="AU105" s="10"/>
      <c r="AV105" s="10"/>
      <c r="AW105" s="10"/>
      <c r="AY105" s="10"/>
      <c r="AZ105" s="10"/>
    </row>
    <row r="106" spans="1:53" x14ac:dyDescent="0.25">
      <c r="A106" s="4">
        <v>55</v>
      </c>
      <c r="B106" s="18">
        <f t="shared" si="94"/>
        <v>2078</v>
      </c>
      <c r="C106" s="39">
        <f t="shared" si="90"/>
        <v>193.45</v>
      </c>
      <c r="D106" s="22">
        <f t="shared" si="105"/>
        <v>0.85999999999998522</v>
      </c>
      <c r="E106" s="64">
        <f t="shared" si="106"/>
        <v>2.1126</v>
      </c>
      <c r="F106" s="64">
        <f t="shared" si="106"/>
        <v>2.2637999999999998</v>
      </c>
      <c r="G106" s="64">
        <f t="shared" si="106"/>
        <v>0.16800000000000001</v>
      </c>
      <c r="H106" s="64">
        <f t="shared" si="106"/>
        <v>0.16</v>
      </c>
      <c r="I106" s="64">
        <f t="shared" si="106"/>
        <v>0.96968340000000008</v>
      </c>
      <c r="J106" s="64">
        <f t="shared" si="106"/>
        <v>1.377831</v>
      </c>
      <c r="K106" s="64">
        <f t="shared" si="106"/>
        <v>4.3097040000000003E-2</v>
      </c>
      <c r="L106" s="64">
        <f t="shared" si="96"/>
        <v>0.96968340000000008</v>
      </c>
      <c r="M106" s="64">
        <f t="shared" si="91"/>
        <v>9.2205436129603697</v>
      </c>
      <c r="N106" s="64">
        <f t="shared" si="97"/>
        <v>-0.25720594097769478</v>
      </c>
      <c r="O106" s="64">
        <f t="shared" si="97"/>
        <v>1.377831</v>
      </c>
      <c r="P106" s="64">
        <f t="shared" si="92"/>
        <v>1.6662948190946389</v>
      </c>
      <c r="Q106" s="64">
        <f t="shared" si="98"/>
        <v>3.4497038224329923E-2</v>
      </c>
      <c r="R106" s="64">
        <f t="shared" si="98"/>
        <v>4.3097040000000003E-2</v>
      </c>
      <c r="S106" s="64">
        <f t="shared" si="93"/>
        <v>5.2249244955881617E-2</v>
      </c>
      <c r="T106" s="64">
        <f t="shared" si="99"/>
        <v>4.7655545897747759E-4</v>
      </c>
      <c r="U106" s="64">
        <f t="shared" si="99"/>
        <v>4.7044000000000006</v>
      </c>
      <c r="V106" s="64">
        <f t="shared" si="99"/>
        <v>5.3421676527055979</v>
      </c>
      <c r="W106" s="29">
        <f>'2.4 Set aside x3'!D15</f>
        <v>215.69</v>
      </c>
      <c r="X106" s="35">
        <f t="shared" si="107"/>
        <v>1.6500000000000057</v>
      </c>
      <c r="Y106" s="29">
        <f>'2.4 Set aside x3'!F15*k</f>
        <v>1.7009999999999998</v>
      </c>
      <c r="Z106" s="29">
        <f>'2.4 Set aside x3'!G15*k</f>
        <v>1.7241000000000002</v>
      </c>
      <c r="AA106" s="29">
        <f>'2.4 Set aside x3'!H15*k</f>
        <v>0.13019999999999998</v>
      </c>
      <c r="AB106" s="29">
        <f>'2.4 Set aside x3'!I15/2</f>
        <v>0.13500000000000001</v>
      </c>
      <c r="AC106" s="68">
        <f t="shared" si="108"/>
        <v>0.78075899999999998</v>
      </c>
      <c r="AD106" s="348">
        <f t="shared" si="100"/>
        <v>1.0719030000000001</v>
      </c>
      <c r="AE106" s="68">
        <f t="shared" si="109"/>
        <v>3.4700399999999999E-2</v>
      </c>
      <c r="AF106" s="33">
        <f t="shared" si="110"/>
        <v>0.78075899999999998</v>
      </c>
      <c r="AG106" s="33">
        <f t="shared" si="101"/>
        <v>7.902660862446754</v>
      </c>
      <c r="AH106" s="33">
        <f t="shared" si="111"/>
        <v>-0.2782560913961527</v>
      </c>
      <c r="AI106" s="36">
        <f t="shared" si="112"/>
        <v>1.0719030000000001</v>
      </c>
      <c r="AJ106" s="33">
        <f t="shared" si="102"/>
        <v>1.2952853736642715</v>
      </c>
      <c r="AK106" s="33">
        <f t="shared" si="113"/>
        <v>3.1643843939842542E-2</v>
      </c>
      <c r="AL106" s="60">
        <f t="shared" si="114"/>
        <v>3.4700399999999999E-2</v>
      </c>
      <c r="AM106" s="60">
        <f t="shared" si="115"/>
        <v>4.2486717517845794E-2</v>
      </c>
      <c r="AN106" s="60">
        <f t="shared" si="116"/>
        <v>-1.5593458208771477E-3</v>
      </c>
      <c r="AO106" s="34">
        <f t="shared" si="103"/>
        <v>3.6902999999999997</v>
      </c>
      <c r="AP106" s="34">
        <f t="shared" si="117"/>
        <v>5.0921284067228179</v>
      </c>
      <c r="AQ106" s="10">
        <f t="shared" si="104"/>
        <v>3.9211510570859089</v>
      </c>
      <c r="AR106" s="10">
        <f t="shared" si="118"/>
        <v>3.7376222505345482</v>
      </c>
      <c r="AS106" s="10">
        <f t="shared" si="119"/>
        <v>-0.18352880655136072</v>
      </c>
      <c r="AT106" s="10">
        <f>SUM(AS$96:AS106)*5</f>
        <v>30.386298165188034</v>
      </c>
      <c r="AU106" s="10"/>
      <c r="AV106" s="10"/>
      <c r="AW106" s="10"/>
      <c r="AY106" s="10"/>
      <c r="AZ106" s="10"/>
    </row>
    <row r="107" spans="1:53" x14ac:dyDescent="0.25">
      <c r="A107" s="4">
        <v>60</v>
      </c>
      <c r="B107" s="18">
        <f t="shared" si="94"/>
        <v>2083</v>
      </c>
      <c r="C107" s="39">
        <f t="shared" si="90"/>
        <v>194.16</v>
      </c>
      <c r="D107" s="22">
        <f t="shared" si="105"/>
        <v>0.71000000000000796</v>
      </c>
      <c r="E107" s="64">
        <f t="shared" ref="E107:K116" si="120">E36</f>
        <v>2.0223</v>
      </c>
      <c r="F107" s="64">
        <f t="shared" si="120"/>
        <v>2.3771999999999998</v>
      </c>
      <c r="G107" s="64">
        <f t="shared" si="120"/>
        <v>0.1701</v>
      </c>
      <c r="H107" s="64">
        <f t="shared" si="120"/>
        <v>0.24</v>
      </c>
      <c r="I107" s="64">
        <f t="shared" si="120"/>
        <v>0.9282357</v>
      </c>
      <c r="J107" s="64">
        <f t="shared" si="120"/>
        <v>1.3987995</v>
      </c>
      <c r="K107" s="64">
        <f t="shared" si="120"/>
        <v>4.125492E-2</v>
      </c>
      <c r="L107" s="64">
        <f t="shared" si="96"/>
        <v>0.9282357</v>
      </c>
      <c r="M107" s="64">
        <f t="shared" si="91"/>
        <v>8.9551851361591304</v>
      </c>
      <c r="N107" s="64">
        <f t="shared" si="97"/>
        <v>-0.26535847680123936</v>
      </c>
      <c r="O107" s="64">
        <f t="shared" si="97"/>
        <v>1.3987995</v>
      </c>
      <c r="P107" s="64">
        <f t="shared" si="92"/>
        <v>1.6933615915094578</v>
      </c>
      <c r="Q107" s="64">
        <f t="shared" si="98"/>
        <v>2.7066772414818807E-2</v>
      </c>
      <c r="R107" s="64">
        <f t="shared" si="98"/>
        <v>4.125492E-2</v>
      </c>
      <c r="S107" s="64">
        <f t="shared" si="93"/>
        <v>5.0491368855045224E-2</v>
      </c>
      <c r="T107" s="64">
        <f t="shared" si="99"/>
        <v>-1.7578761008363933E-3</v>
      </c>
      <c r="U107" s="64">
        <f t="shared" si="99"/>
        <v>4.8095999999999997</v>
      </c>
      <c r="V107" s="64">
        <f t="shared" si="99"/>
        <v>5.2795504195127503</v>
      </c>
      <c r="W107" s="29">
        <f>'2.4 Set aside x3'!D16</f>
        <v>217.28</v>
      </c>
      <c r="X107" s="35">
        <f t="shared" si="107"/>
        <v>1.5900000000000034</v>
      </c>
      <c r="Y107" s="29">
        <f>'2.4 Set aside x3'!F16*k</f>
        <v>1.7619</v>
      </c>
      <c r="Z107" s="29">
        <f>'2.4 Set aside x3'!G16*k</f>
        <v>1.6967999999999999</v>
      </c>
      <c r="AA107" s="29">
        <f>'2.4 Set aside x3'!H16*k</f>
        <v>0.13019999999999998</v>
      </c>
      <c r="AB107" s="29">
        <f>'2.4 Set aside x3'!I16/2</f>
        <v>0.18</v>
      </c>
      <c r="AC107" s="68">
        <f t="shared" si="108"/>
        <v>0.80871210000000004</v>
      </c>
      <c r="AD107" s="348">
        <f t="shared" si="100"/>
        <v>1.0764494999999998</v>
      </c>
      <c r="AE107" s="68">
        <f t="shared" si="109"/>
        <v>3.5942760000000004E-2</v>
      </c>
      <c r="AF107" s="33">
        <f t="shared" si="110"/>
        <v>0.80871210000000004</v>
      </c>
      <c r="AG107" s="33">
        <f t="shared" si="101"/>
        <v>7.6883779653412558</v>
      </c>
      <c r="AH107" s="33">
        <f t="shared" si="111"/>
        <v>-0.21428289710549819</v>
      </c>
      <c r="AI107" s="36">
        <f t="shared" si="112"/>
        <v>1.0764494999999998</v>
      </c>
      <c r="AJ107" s="33">
        <f t="shared" si="102"/>
        <v>1.3054257678224392</v>
      </c>
      <c r="AK107" s="33">
        <f t="shared" si="113"/>
        <v>1.0140394158167698E-2</v>
      </c>
      <c r="AL107" s="60">
        <f t="shared" si="114"/>
        <v>3.5942760000000004E-2</v>
      </c>
      <c r="AM107" s="60">
        <f t="shared" si="115"/>
        <v>4.3453421516806513E-2</v>
      </c>
      <c r="AN107" s="60">
        <f t="shared" si="116"/>
        <v>9.6670399896071901E-4</v>
      </c>
      <c r="AO107" s="34">
        <f t="shared" si="103"/>
        <v>3.7688999999999999</v>
      </c>
      <c r="AP107" s="34">
        <f t="shared" si="117"/>
        <v>5.1557242010516333</v>
      </c>
      <c r="AQ107" s="10">
        <f t="shared" si="104"/>
        <v>3.8751900079223587</v>
      </c>
      <c r="AR107" s="10">
        <f t="shared" si="118"/>
        <v>3.7843015635718986</v>
      </c>
      <c r="AS107" s="10">
        <f t="shared" si="119"/>
        <v>-9.0888444350460063E-2</v>
      </c>
      <c r="AT107" s="10">
        <f>SUM(AS$96:AS107)*5</f>
        <v>29.931855943435735</v>
      </c>
      <c r="AU107" s="10"/>
      <c r="AV107" s="10"/>
      <c r="AW107" s="10"/>
      <c r="AY107" s="10"/>
      <c r="AZ107" s="10"/>
    </row>
    <row r="108" spans="1:53" x14ac:dyDescent="0.25">
      <c r="A108" s="4">
        <v>65</v>
      </c>
      <c r="B108" s="18">
        <f t="shared" si="94"/>
        <v>2088</v>
      </c>
      <c r="C108" s="39">
        <f t="shared" si="90"/>
        <v>194.58</v>
      </c>
      <c r="D108" s="22">
        <f t="shared" si="105"/>
        <v>0.42000000000001592</v>
      </c>
      <c r="E108" s="64">
        <f t="shared" si="120"/>
        <v>2.1944999999999997</v>
      </c>
      <c r="F108" s="64">
        <f t="shared" si="120"/>
        <v>2.2469999999999999</v>
      </c>
      <c r="G108" s="64">
        <f t="shared" si="120"/>
        <v>0.16800000000000001</v>
      </c>
      <c r="H108" s="64">
        <f t="shared" si="120"/>
        <v>0.27500000000000002</v>
      </c>
      <c r="I108" s="64">
        <f t="shared" si="120"/>
        <v>1.0072755</v>
      </c>
      <c r="J108" s="64">
        <f t="shared" si="120"/>
        <v>1.3915124999999997</v>
      </c>
      <c r="K108" s="64">
        <f t="shared" si="120"/>
        <v>4.4767799999999996E-2</v>
      </c>
      <c r="L108" s="64">
        <f t="shared" si="96"/>
        <v>1.0072755</v>
      </c>
      <c r="M108" s="64">
        <f t="shared" si="91"/>
        <v>8.8032169647044096</v>
      </c>
      <c r="N108" s="64">
        <f t="shared" si="97"/>
        <v>-0.15196817145472075</v>
      </c>
      <c r="O108" s="64">
        <f t="shared" si="97"/>
        <v>1.3915124999999997</v>
      </c>
      <c r="P108" s="64">
        <f t="shared" si="92"/>
        <v>1.6908593660892952</v>
      </c>
      <c r="Q108" s="64">
        <f t="shared" si="98"/>
        <v>-2.5022254201625405E-3</v>
      </c>
      <c r="R108" s="64">
        <f t="shared" si="98"/>
        <v>4.4767799999999996E-2</v>
      </c>
      <c r="S108" s="64">
        <f t="shared" si="93"/>
        <v>5.3693497327198428E-2</v>
      </c>
      <c r="T108" s="64">
        <f t="shared" si="99"/>
        <v>3.202128472153204E-3</v>
      </c>
      <c r="U108" s="64">
        <f t="shared" si="99"/>
        <v>4.8845000000000001</v>
      </c>
      <c r="V108" s="64">
        <f t="shared" si="99"/>
        <v>5.1532317315972858</v>
      </c>
      <c r="W108" s="29">
        <f>'2.4 Set aside x3'!D17</f>
        <v>218.69</v>
      </c>
      <c r="X108" s="35">
        <f t="shared" si="107"/>
        <v>1.4099999999999966</v>
      </c>
      <c r="Y108" s="29">
        <f>'2.4 Set aside x3'!F17*k</f>
        <v>1.8017999999999998</v>
      </c>
      <c r="Z108" s="29">
        <f>'2.4 Set aside x3'!G17*k</f>
        <v>1.6841999999999999</v>
      </c>
      <c r="AA108" s="29">
        <f>'2.4 Set aside x3'!H17*k</f>
        <v>0.13019999999999998</v>
      </c>
      <c r="AB108" s="29">
        <f>'2.4 Set aside x3'!I17/2</f>
        <v>0.17499999999999999</v>
      </c>
      <c r="AC108" s="68">
        <f t="shared" si="108"/>
        <v>0.82702619999999993</v>
      </c>
      <c r="AD108" s="348">
        <f t="shared" si="100"/>
        <v>1.081437</v>
      </c>
      <c r="AE108" s="68">
        <f t="shared" si="109"/>
        <v>3.675672E-2</v>
      </c>
      <c r="AF108" s="33">
        <f t="shared" si="110"/>
        <v>0.82702619999999993</v>
      </c>
      <c r="AG108" s="33">
        <f t="shared" si="101"/>
        <v>7.5201479685613384</v>
      </c>
      <c r="AH108" s="33">
        <f t="shared" si="111"/>
        <v>-0.16822999677991746</v>
      </c>
      <c r="AI108" s="36">
        <f t="shared" si="112"/>
        <v>1.081437</v>
      </c>
      <c r="AJ108" s="33">
        <f t="shared" si="102"/>
        <v>1.3122058531907257</v>
      </c>
      <c r="AK108" s="33">
        <f t="shared" si="113"/>
        <v>6.7800853682864481E-3</v>
      </c>
      <c r="AL108" s="60">
        <f t="shared" si="114"/>
        <v>3.675672E-2</v>
      </c>
      <c r="AM108" s="60">
        <f t="shared" si="115"/>
        <v>4.4438272255072832E-2</v>
      </c>
      <c r="AN108" s="60">
        <f t="shared" si="116"/>
        <v>9.8485073826631853E-4</v>
      </c>
      <c r="AO108" s="34">
        <f t="shared" si="103"/>
        <v>3.7911999999999995</v>
      </c>
      <c r="AP108" s="34">
        <f t="shared" si="117"/>
        <v>5.0407349393266321</v>
      </c>
      <c r="AQ108" s="10">
        <f t="shared" si="104"/>
        <v>3.7824720909924077</v>
      </c>
      <c r="AR108" s="10">
        <f t="shared" si="118"/>
        <v>3.6998994454657477</v>
      </c>
      <c r="AS108" s="10">
        <f t="shared" si="119"/>
        <v>-8.2572645526659993E-2</v>
      </c>
      <c r="AT108" s="10">
        <f>SUM(AS$96:AS108)*5</f>
        <v>29.518992715802437</v>
      </c>
      <c r="AU108" s="10"/>
      <c r="AV108" s="10"/>
      <c r="AW108" s="10"/>
      <c r="AY108" s="10"/>
      <c r="AZ108" s="10"/>
      <c r="BA108" s="10"/>
    </row>
    <row r="109" spans="1:53" x14ac:dyDescent="0.25">
      <c r="A109" s="4">
        <v>70</v>
      </c>
      <c r="B109" s="18">
        <f t="shared" si="94"/>
        <v>2093</v>
      </c>
      <c r="C109" s="39">
        <f t="shared" si="90"/>
        <v>194.91</v>
      </c>
      <c r="D109" s="22">
        <f t="shared" si="105"/>
        <v>0.32999999999998408</v>
      </c>
      <c r="E109" s="64">
        <f t="shared" si="120"/>
        <v>2.3561999999999999</v>
      </c>
      <c r="F109" s="64">
        <f t="shared" si="120"/>
        <v>2.0453999999999999</v>
      </c>
      <c r="G109" s="64">
        <f t="shared" si="120"/>
        <v>0.16170000000000001</v>
      </c>
      <c r="H109" s="64">
        <f t="shared" si="120"/>
        <v>0.28499999999999998</v>
      </c>
      <c r="I109" s="64">
        <f t="shared" si="120"/>
        <v>1.0814957999999999</v>
      </c>
      <c r="J109" s="64">
        <f t="shared" si="120"/>
        <v>1.3545209999999999</v>
      </c>
      <c r="K109" s="64">
        <f t="shared" si="120"/>
        <v>4.8066480000000002E-2</v>
      </c>
      <c r="L109" s="64">
        <f t="shared" si="96"/>
        <v>1.0814957999999999</v>
      </c>
      <c r="M109" s="64">
        <f t="shared" si="91"/>
        <v>8.7451412874414203</v>
      </c>
      <c r="N109" s="64">
        <f t="shared" si="97"/>
        <v>-5.8075677262989345E-2</v>
      </c>
      <c r="O109" s="64">
        <f t="shared" si="97"/>
        <v>1.3545209999999999</v>
      </c>
      <c r="P109" s="64">
        <f t="shared" si="92"/>
        <v>1.6534255309486319</v>
      </c>
      <c r="Q109" s="64">
        <f t="shared" si="98"/>
        <v>-3.7433835140663341E-2</v>
      </c>
      <c r="R109" s="64">
        <f t="shared" si="98"/>
        <v>4.8066480000000002E-2</v>
      </c>
      <c r="S109" s="64">
        <f t="shared" si="93"/>
        <v>5.7558239016420945E-2</v>
      </c>
      <c r="T109" s="64">
        <f t="shared" si="99"/>
        <v>3.8647416892225173E-3</v>
      </c>
      <c r="U109" s="64">
        <f t="shared" si="99"/>
        <v>4.8483000000000001</v>
      </c>
      <c r="V109" s="64">
        <f t="shared" si="99"/>
        <v>5.0866552292855536</v>
      </c>
      <c r="W109" s="29">
        <f>'2.4 Set aside x3'!D18</f>
        <v>219.82</v>
      </c>
      <c r="X109" s="35">
        <f t="shared" si="107"/>
        <v>1.1299999999999955</v>
      </c>
      <c r="Y109" s="29">
        <f>'2.4 Set aside x3'!F18*k</f>
        <v>1.8669</v>
      </c>
      <c r="Z109" s="29">
        <f>'2.4 Set aside x3'!G18*k</f>
        <v>1.6127999999999998</v>
      </c>
      <c r="AA109" s="29">
        <f>'2.4 Set aside x3'!H18*k</f>
        <v>0.12809999999999999</v>
      </c>
      <c r="AB109" s="29">
        <f>'2.4 Set aside x3'!I18/2</f>
        <v>0.22500000000000001</v>
      </c>
      <c r="AC109" s="68">
        <f t="shared" si="108"/>
        <v>0.85690710000000003</v>
      </c>
      <c r="AD109" s="348">
        <f t="shared" si="100"/>
        <v>1.0702544999999999</v>
      </c>
      <c r="AE109" s="68">
        <f t="shared" si="109"/>
        <v>3.8084760000000002E-2</v>
      </c>
      <c r="AF109" s="33">
        <f t="shared" si="110"/>
        <v>0.85690710000000003</v>
      </c>
      <c r="AG109" s="33">
        <f t="shared" si="101"/>
        <v>7.4035761501012765</v>
      </c>
      <c r="AH109" s="33">
        <f t="shared" si="111"/>
        <v>-0.11657181846006193</v>
      </c>
      <c r="AI109" s="36">
        <f t="shared" si="112"/>
        <v>1.0702544999999999</v>
      </c>
      <c r="AJ109" s="33">
        <f t="shared" si="102"/>
        <v>1.3022219142759601</v>
      </c>
      <c r="AK109" s="33">
        <f t="shared" si="113"/>
        <v>-9.9839389147655666E-3</v>
      </c>
      <c r="AL109" s="60">
        <f t="shared" si="114"/>
        <v>3.8084760000000002E-2</v>
      </c>
      <c r="AM109" s="60">
        <f t="shared" si="115"/>
        <v>4.5940410913944005E-2</v>
      </c>
      <c r="AN109" s="60">
        <f t="shared" si="116"/>
        <v>1.502138658871173E-3</v>
      </c>
      <c r="AO109" s="34">
        <f t="shared" si="103"/>
        <v>3.8327999999999998</v>
      </c>
      <c r="AP109" s="34">
        <f t="shared" si="117"/>
        <v>4.8377463812840391</v>
      </c>
      <c r="AQ109" s="10">
        <f t="shared" si="104"/>
        <v>3.7336049382955965</v>
      </c>
      <c r="AR109" s="10">
        <f t="shared" si="118"/>
        <v>3.550905843862485</v>
      </c>
      <c r="AS109" s="10">
        <f t="shared" si="119"/>
        <v>-0.1826990944331115</v>
      </c>
      <c r="AT109" s="10">
        <f>SUM(AS$96:AS109)*5</f>
        <v>28.605497243636879</v>
      </c>
      <c r="AU109" s="10"/>
      <c r="AV109" s="10"/>
      <c r="AW109" s="10"/>
      <c r="AY109" s="10"/>
      <c r="AZ109" s="10"/>
    </row>
    <row r="110" spans="1:53" x14ac:dyDescent="0.25">
      <c r="A110" s="4">
        <v>75</v>
      </c>
      <c r="B110" s="18">
        <f t="shared" si="94"/>
        <v>2098</v>
      </c>
      <c r="C110" s="39">
        <f t="shared" si="90"/>
        <v>195.12</v>
      </c>
      <c r="D110" s="22">
        <f t="shared" si="105"/>
        <v>0.21000000000000796</v>
      </c>
      <c r="E110" s="64">
        <f t="shared" si="120"/>
        <v>2.3456999999999999</v>
      </c>
      <c r="F110" s="64">
        <f t="shared" si="120"/>
        <v>1.9572000000000001</v>
      </c>
      <c r="G110" s="64">
        <f t="shared" si="120"/>
        <v>0.15539999999999998</v>
      </c>
      <c r="H110" s="64">
        <f t="shared" si="120"/>
        <v>0.23499999999999999</v>
      </c>
      <c r="I110" s="64">
        <f t="shared" si="120"/>
        <v>1.0766762999999999</v>
      </c>
      <c r="J110" s="64">
        <f t="shared" si="120"/>
        <v>1.3184325000000001</v>
      </c>
      <c r="K110" s="64">
        <f t="shared" si="120"/>
        <v>4.7852280000000004E-2</v>
      </c>
      <c r="L110" s="64">
        <f t="shared" si="96"/>
        <v>1.0766762999999999</v>
      </c>
      <c r="M110" s="64">
        <f t="shared" si="91"/>
        <v>8.6897639738863202</v>
      </c>
      <c r="N110" s="64">
        <f t="shared" si="97"/>
        <v>-5.5377313555100116E-2</v>
      </c>
      <c r="O110" s="64">
        <f t="shared" si="97"/>
        <v>1.3184325000000001</v>
      </c>
      <c r="P110" s="64">
        <f t="shared" si="92"/>
        <v>1.6107196012801865</v>
      </c>
      <c r="Q110" s="64">
        <f t="shared" si="98"/>
        <v>-4.270592966844533E-2</v>
      </c>
      <c r="R110" s="64">
        <f t="shared" si="98"/>
        <v>4.7852280000000004E-2</v>
      </c>
      <c r="S110" s="64">
        <f t="shared" si="93"/>
        <v>5.8027235280416846E-2</v>
      </c>
      <c r="T110" s="64">
        <f t="shared" si="99"/>
        <v>4.6899626399590083E-4</v>
      </c>
      <c r="U110" s="64">
        <f t="shared" si="99"/>
        <v>4.6933000000000007</v>
      </c>
      <c r="V110" s="64">
        <f t="shared" si="99"/>
        <v>4.8056857530404598</v>
      </c>
      <c r="W110" s="29">
        <f>'2.4 Set aside x3'!D19</f>
        <v>220.72</v>
      </c>
      <c r="X110" s="35">
        <f t="shared" si="107"/>
        <v>0.90000000000000568</v>
      </c>
      <c r="Y110" s="29">
        <f>'2.4 Set aside x3'!F19*k</f>
        <v>1.8983999999999996</v>
      </c>
      <c r="Z110" s="29">
        <f>'2.4 Set aside x3'!G19*k</f>
        <v>1.5645</v>
      </c>
      <c r="AA110" s="29">
        <f>'2.4 Set aside x3'!H19*k</f>
        <v>0.126</v>
      </c>
      <c r="AB110" s="29">
        <f>'2.4 Set aside x3'!I19/2</f>
        <v>0.18</v>
      </c>
      <c r="AC110" s="68">
        <f t="shared" si="108"/>
        <v>0.87136559999999985</v>
      </c>
      <c r="AD110" s="348">
        <f t="shared" si="100"/>
        <v>1.0596179999999999</v>
      </c>
      <c r="AE110" s="68">
        <f t="shared" si="109"/>
        <v>3.8727359999999995E-2</v>
      </c>
      <c r="AF110" s="33">
        <f t="shared" si="110"/>
        <v>0.87136559999999985</v>
      </c>
      <c r="AG110" s="33">
        <f t="shared" si="101"/>
        <v>7.3165529878764159</v>
      </c>
      <c r="AH110" s="33">
        <f t="shared" si="111"/>
        <v>-8.7023162224860506E-2</v>
      </c>
      <c r="AI110" s="36">
        <f t="shared" si="112"/>
        <v>1.0596179999999999</v>
      </c>
      <c r="AJ110" s="33">
        <f t="shared" si="102"/>
        <v>1.2898204865485645</v>
      </c>
      <c r="AK110" s="33">
        <f t="shared" si="113"/>
        <v>-1.2401427727395609E-2</v>
      </c>
      <c r="AL110" s="60">
        <f t="shared" si="114"/>
        <v>3.8727359999999995E-2</v>
      </c>
      <c r="AM110" s="60">
        <f t="shared" si="115"/>
        <v>4.6848554021936564E-2</v>
      </c>
      <c r="AN110" s="60">
        <f t="shared" si="116"/>
        <v>9.0814310799255948E-4</v>
      </c>
      <c r="AO110" s="34">
        <f t="shared" si="103"/>
        <v>3.7688999999999995</v>
      </c>
      <c r="AP110" s="34">
        <f t="shared" si="117"/>
        <v>4.5703835531557422</v>
      </c>
      <c r="AQ110" s="10">
        <f t="shared" si="104"/>
        <v>3.5273733427316976</v>
      </c>
      <c r="AR110" s="10">
        <f t="shared" si="118"/>
        <v>3.3546615280163143</v>
      </c>
      <c r="AS110" s="10">
        <f t="shared" si="119"/>
        <v>-0.17271181471538322</v>
      </c>
      <c r="AT110" s="10">
        <f>SUM(AS$96:AS110)*5</f>
        <v>27.741938170059967</v>
      </c>
      <c r="AU110" s="10"/>
      <c r="AV110" s="10"/>
      <c r="AW110" s="10"/>
      <c r="AY110" s="10"/>
    </row>
    <row r="111" spans="1:53" x14ac:dyDescent="0.25">
      <c r="A111" s="4">
        <v>80</v>
      </c>
      <c r="B111" s="18">
        <f t="shared" si="94"/>
        <v>2103</v>
      </c>
      <c r="C111" s="39">
        <f t="shared" si="90"/>
        <v>195.4</v>
      </c>
      <c r="D111" s="22">
        <f t="shared" si="105"/>
        <v>0.28000000000000114</v>
      </c>
      <c r="E111" s="64">
        <f t="shared" si="120"/>
        <v>2.2427999999999999</v>
      </c>
      <c r="F111" s="64">
        <f t="shared" si="120"/>
        <v>1.9866000000000001</v>
      </c>
      <c r="G111" s="64">
        <f t="shared" si="120"/>
        <v>0.15539999999999998</v>
      </c>
      <c r="H111" s="64">
        <f t="shared" si="120"/>
        <v>0.215</v>
      </c>
      <c r="I111" s="64">
        <f t="shared" si="120"/>
        <v>1.0294452000000001</v>
      </c>
      <c r="J111" s="64">
        <f t="shared" si="120"/>
        <v>1.3043939999999998</v>
      </c>
      <c r="K111" s="64">
        <f t="shared" si="120"/>
        <v>4.5753120000000001E-2</v>
      </c>
      <c r="L111" s="64">
        <f t="shared" si="96"/>
        <v>1.0294452000000001</v>
      </c>
      <c r="M111" s="64">
        <f t="shared" si="91"/>
        <v>8.5943241223771025</v>
      </c>
      <c r="N111" s="64">
        <f t="shared" si="97"/>
        <v>-9.5439851509217632E-2</v>
      </c>
      <c r="O111" s="64">
        <f t="shared" si="97"/>
        <v>1.3043939999999998</v>
      </c>
      <c r="P111" s="64">
        <f t="shared" si="92"/>
        <v>1.5891316881638278</v>
      </c>
      <c r="Q111" s="64">
        <f t="shared" si="98"/>
        <v>-2.158791311635877E-2</v>
      </c>
      <c r="R111" s="64">
        <f t="shared" si="98"/>
        <v>4.5753120000000001E-2</v>
      </c>
      <c r="S111" s="64">
        <f t="shared" si="93"/>
        <v>5.601098289007251E-2</v>
      </c>
      <c r="T111" s="64">
        <f t="shared" si="99"/>
        <v>-2.0162523903443363E-3</v>
      </c>
      <c r="U111" s="64">
        <f t="shared" si="99"/>
        <v>4.5998000000000001</v>
      </c>
      <c r="V111" s="64">
        <f t="shared" si="99"/>
        <v>4.7607559829840804</v>
      </c>
      <c r="W111" s="29">
        <f>'2.4 Set aside x3'!D20</f>
        <v>221.53</v>
      </c>
      <c r="X111" s="35">
        <f t="shared" si="107"/>
        <v>0.81000000000000227</v>
      </c>
      <c r="Y111" s="29">
        <f>'2.4 Set aside x3'!F20*k</f>
        <v>1.8732</v>
      </c>
      <c r="Z111" s="29">
        <f>'2.4 Set aside x3'!G20*k</f>
        <v>1.4972999999999999</v>
      </c>
      <c r="AA111" s="29">
        <f>'2.4 Set aside x3'!H20*k</f>
        <v>0.12179999999999999</v>
      </c>
      <c r="AB111" s="29">
        <f>'2.4 Set aside x3'!I20/2</f>
        <v>0.22</v>
      </c>
      <c r="AC111" s="68">
        <f t="shared" si="108"/>
        <v>0.85979879999999997</v>
      </c>
      <c r="AD111" s="348">
        <f t="shared" si="100"/>
        <v>1.027908</v>
      </c>
      <c r="AE111" s="68">
        <f t="shared" si="109"/>
        <v>3.8213280000000002E-2</v>
      </c>
      <c r="AF111" s="33">
        <f t="shared" si="110"/>
        <v>0.85979879999999997</v>
      </c>
      <c r="AG111" s="33">
        <f t="shared" si="101"/>
        <v>7.2292281249817538</v>
      </c>
      <c r="AH111" s="33">
        <f t="shared" si="111"/>
        <v>-8.7324862894662125E-2</v>
      </c>
      <c r="AI111" s="36">
        <f t="shared" si="112"/>
        <v>1.027908</v>
      </c>
      <c r="AJ111" s="33">
        <f t="shared" si="102"/>
        <v>1.2559182031379557</v>
      </c>
      <c r="AK111" s="33">
        <f t="shared" si="113"/>
        <v>-3.3902283410608858E-2</v>
      </c>
      <c r="AL111" s="60">
        <f t="shared" si="114"/>
        <v>3.8213280000000002E-2</v>
      </c>
      <c r="AM111" s="60">
        <f t="shared" si="115"/>
        <v>4.6495012559423912E-2</v>
      </c>
      <c r="AN111" s="60">
        <f t="shared" si="116"/>
        <v>-3.5354146251265206E-4</v>
      </c>
      <c r="AO111" s="34">
        <f t="shared" si="103"/>
        <v>3.7122999999999999</v>
      </c>
      <c r="AP111" s="34">
        <f t="shared" si="117"/>
        <v>4.4007193122322183</v>
      </c>
      <c r="AQ111" s="10">
        <f t="shared" si="104"/>
        <v>3.4943948915103151</v>
      </c>
      <c r="AR111" s="10">
        <f t="shared" si="118"/>
        <v>3.2301279751784486</v>
      </c>
      <c r="AS111" s="10">
        <f t="shared" si="119"/>
        <v>-0.2642669163318665</v>
      </c>
      <c r="AT111" s="10">
        <f>SUM(AS$96:AS111)*5</f>
        <v>26.420603588400631</v>
      </c>
      <c r="AU111" s="10"/>
      <c r="AV111" s="10"/>
      <c r="AW111" s="10"/>
      <c r="AY111" s="10"/>
    </row>
    <row r="112" spans="1:53" x14ac:dyDescent="0.25">
      <c r="A112" s="4">
        <v>85</v>
      </c>
      <c r="B112" s="18">
        <f t="shared" si="94"/>
        <v>2108</v>
      </c>
      <c r="C112" s="39">
        <f t="shared" si="90"/>
        <v>195.85</v>
      </c>
      <c r="D112" s="22">
        <f t="shared" si="105"/>
        <v>0.44999999999998863</v>
      </c>
      <c r="E112" s="64">
        <f t="shared" si="120"/>
        <v>2.3058000000000001</v>
      </c>
      <c r="F112" s="64">
        <f t="shared" si="120"/>
        <v>1.9887000000000001</v>
      </c>
      <c r="G112" s="64">
        <f t="shared" si="120"/>
        <v>0.1575</v>
      </c>
      <c r="H112" s="64">
        <f t="shared" si="120"/>
        <v>0.25</v>
      </c>
      <c r="I112" s="64">
        <f t="shared" si="120"/>
        <v>1.0583622000000001</v>
      </c>
      <c r="J112" s="64">
        <f t="shared" si="120"/>
        <v>1.320627</v>
      </c>
      <c r="K112" s="64">
        <f t="shared" si="120"/>
        <v>4.7038320000000002E-2</v>
      </c>
      <c r="L112" s="64">
        <f t="shared" si="96"/>
        <v>1.0583622000000001</v>
      </c>
      <c r="M112" s="64">
        <f t="shared" si="91"/>
        <v>8.5401559058848537</v>
      </c>
      <c r="N112" s="64">
        <f t="shared" si="97"/>
        <v>-5.4168216492248789E-2</v>
      </c>
      <c r="O112" s="64">
        <f t="shared" si="97"/>
        <v>1.320627</v>
      </c>
      <c r="P112" s="64">
        <f t="shared" si="92"/>
        <v>1.6015484482247673</v>
      </c>
      <c r="Q112" s="64">
        <f t="shared" si="98"/>
        <v>1.2416760060939502E-2</v>
      </c>
      <c r="R112" s="64">
        <f t="shared" si="98"/>
        <v>4.7038320000000002E-2</v>
      </c>
      <c r="S112" s="64">
        <f t="shared" si="93"/>
        <v>5.6939756455623491E-2</v>
      </c>
      <c r="T112" s="64">
        <f t="shared" si="99"/>
        <v>9.2877356555098184E-4</v>
      </c>
      <c r="U112" s="64">
        <f t="shared" si="99"/>
        <v>4.702</v>
      </c>
      <c r="V112" s="64">
        <f t="shared" si="99"/>
        <v>5.1111773171342305</v>
      </c>
      <c r="W112" s="29">
        <f>'2.4 Set aside x3'!D21</f>
        <v>222.3</v>
      </c>
      <c r="X112" s="35">
        <f t="shared" si="107"/>
        <v>0.77000000000001023</v>
      </c>
      <c r="Y112" s="29">
        <f>'2.4 Set aside x3'!F21*k</f>
        <v>1.8941999999999999</v>
      </c>
      <c r="Z112" s="29">
        <f>'2.4 Set aside x3'!G21*k</f>
        <v>1.4909999999999999</v>
      </c>
      <c r="AA112" s="29">
        <f>'2.4 Set aside x3'!H21*k</f>
        <v>0.12179999999999999</v>
      </c>
      <c r="AB112" s="29">
        <f>'2.4 Set aside x3'!I21/2</f>
        <v>0.22</v>
      </c>
      <c r="AC112" s="68">
        <f t="shared" si="108"/>
        <v>0.86943780000000004</v>
      </c>
      <c r="AD112" s="348">
        <f t="shared" si="100"/>
        <v>1.030659</v>
      </c>
      <c r="AE112" s="68">
        <f t="shared" si="109"/>
        <v>3.8641679999999998E-2</v>
      </c>
      <c r="AF112" s="33">
        <f t="shared" si="110"/>
        <v>0.86943780000000004</v>
      </c>
      <c r="AG112" s="33">
        <f t="shared" si="101"/>
        <v>7.1628464163990486</v>
      </c>
      <c r="AH112" s="33">
        <f t="shared" si="111"/>
        <v>-6.6381708582705201E-2</v>
      </c>
      <c r="AI112" s="36">
        <f t="shared" si="112"/>
        <v>1.030659</v>
      </c>
      <c r="AJ112" s="33">
        <f t="shared" si="102"/>
        <v>1.2526760695136181</v>
      </c>
      <c r="AK112" s="33">
        <f t="shared" si="113"/>
        <v>-3.242133624337562E-3</v>
      </c>
      <c r="AL112" s="60">
        <f t="shared" si="114"/>
        <v>3.8641679999999998E-2</v>
      </c>
      <c r="AM112" s="60">
        <f t="shared" si="115"/>
        <v>4.6860914668030586E-2</v>
      </c>
      <c r="AN112" s="60">
        <f t="shared" si="116"/>
        <v>3.6590210860667355E-4</v>
      </c>
      <c r="AO112" s="34">
        <f t="shared" si="103"/>
        <v>3.7269999999999999</v>
      </c>
      <c r="AP112" s="34">
        <f t="shared" si="117"/>
        <v>4.4277420599015747</v>
      </c>
      <c r="AQ112" s="10">
        <f t="shared" si="104"/>
        <v>3.751604150776525</v>
      </c>
      <c r="AR112" s="10">
        <f t="shared" si="118"/>
        <v>3.2499626719677557</v>
      </c>
      <c r="AS112" s="10">
        <f t="shared" si="119"/>
        <v>-0.5016414788087693</v>
      </c>
      <c r="AT112" s="10">
        <f>SUM(AS$96:AS112)*5</f>
        <v>23.912396194356784</v>
      </c>
      <c r="AU112" s="10"/>
      <c r="AV112" s="10"/>
      <c r="AW112" s="10"/>
      <c r="AY112" s="10"/>
    </row>
    <row r="113" spans="1:52" x14ac:dyDescent="0.25">
      <c r="A113" s="4">
        <v>90</v>
      </c>
      <c r="B113" s="18">
        <f t="shared" si="94"/>
        <v>2113</v>
      </c>
      <c r="C113" s="39">
        <f t="shared" si="90"/>
        <v>196.25</v>
      </c>
      <c r="D113" s="22">
        <f t="shared" si="105"/>
        <v>0.40000000000000568</v>
      </c>
      <c r="E113" s="64">
        <f t="shared" si="120"/>
        <v>2.4108000000000001</v>
      </c>
      <c r="F113" s="64">
        <f t="shared" si="120"/>
        <v>1.9634999999999998</v>
      </c>
      <c r="G113" s="64">
        <f t="shared" si="120"/>
        <v>0.1575</v>
      </c>
      <c r="H113" s="64">
        <f t="shared" si="120"/>
        <v>0.23</v>
      </c>
      <c r="I113" s="64">
        <f t="shared" si="120"/>
        <v>1.1065572000000001</v>
      </c>
      <c r="J113" s="64">
        <f t="shared" si="120"/>
        <v>1.336776</v>
      </c>
      <c r="K113" s="64">
        <f t="shared" si="120"/>
        <v>4.9180320000000007E-2</v>
      </c>
      <c r="L113" s="64">
        <f t="shared" si="96"/>
        <v>1.1065572000000001</v>
      </c>
      <c r="M113" s="64">
        <f t="shared" si="91"/>
        <v>8.5411947345047814</v>
      </c>
      <c r="N113" s="64">
        <f t="shared" si="97"/>
        <v>1.0388286199276564E-3</v>
      </c>
      <c r="O113" s="64">
        <f t="shared" si="97"/>
        <v>1.336776</v>
      </c>
      <c r="P113" s="64">
        <f t="shared" si="92"/>
        <v>1.6198924420346312</v>
      </c>
      <c r="Q113" s="64">
        <f t="shared" si="98"/>
        <v>1.8343993809863957E-2</v>
      </c>
      <c r="R113" s="64">
        <f t="shared" si="98"/>
        <v>4.9180320000000007E-2</v>
      </c>
      <c r="S113" s="64">
        <f t="shared" si="93"/>
        <v>5.9245941977220475E-2</v>
      </c>
      <c r="T113" s="64">
        <f t="shared" si="99"/>
        <v>2.3061855215969831E-3</v>
      </c>
      <c r="U113" s="64">
        <f t="shared" si="99"/>
        <v>4.7618</v>
      </c>
      <c r="V113" s="64">
        <f t="shared" si="99"/>
        <v>5.183489007951394</v>
      </c>
      <c r="W113" s="29">
        <f>'2.4 Set aside x3'!D22</f>
        <v>223.06</v>
      </c>
      <c r="X113" s="35">
        <f t="shared" si="107"/>
        <v>0.75999999999999091</v>
      </c>
      <c r="Y113" s="29">
        <f>'2.4 Set aside x3'!F22*k</f>
        <v>1.9572000000000001</v>
      </c>
      <c r="Z113" s="29">
        <f>'2.4 Set aside x3'!G22*k</f>
        <v>1.4595</v>
      </c>
      <c r="AA113" s="29">
        <f>'2.4 Set aside x3'!H22*k</f>
        <v>0.12179999999999999</v>
      </c>
      <c r="AB113" s="29">
        <f>'2.4 Set aside x3'!I22/2</f>
        <v>0.20499999999999999</v>
      </c>
      <c r="AC113" s="68">
        <f t="shared" si="108"/>
        <v>0.89835480000000001</v>
      </c>
      <c r="AD113" s="348">
        <f t="shared" si="100"/>
        <v>1.034124</v>
      </c>
      <c r="AE113" s="68">
        <f t="shared" si="109"/>
        <v>3.9926880000000005E-2</v>
      </c>
      <c r="AF113" s="33">
        <f t="shared" si="110"/>
        <v>0.89835480000000001</v>
      </c>
      <c r="AG113" s="33">
        <f t="shared" si="101"/>
        <v>7.1339747825998154</v>
      </c>
      <c r="AH113" s="33">
        <f t="shared" si="111"/>
        <v>-2.8871633799233187E-2</v>
      </c>
      <c r="AI113" s="36">
        <f t="shared" si="112"/>
        <v>1.034124</v>
      </c>
      <c r="AJ113" s="33">
        <f t="shared" si="102"/>
        <v>1.2555679358457976</v>
      </c>
      <c r="AK113" s="33">
        <f t="shared" si="113"/>
        <v>2.8918663321795268E-3</v>
      </c>
      <c r="AL113" s="60">
        <f t="shared" si="114"/>
        <v>3.9926880000000005E-2</v>
      </c>
      <c r="AM113" s="60">
        <f t="shared" si="115"/>
        <v>4.8210797633592151E-2</v>
      </c>
      <c r="AN113" s="60">
        <f t="shared" si="116"/>
        <v>1.3498829655615649E-3</v>
      </c>
      <c r="AO113" s="34">
        <f t="shared" si="103"/>
        <v>3.7435</v>
      </c>
      <c r="AP113" s="34">
        <f t="shared" si="117"/>
        <v>4.4788701154984984</v>
      </c>
      <c r="AQ113" s="10">
        <f t="shared" si="104"/>
        <v>3.8046809318363231</v>
      </c>
      <c r="AR113" s="10">
        <f t="shared" si="118"/>
        <v>3.2874906647758975</v>
      </c>
      <c r="AS113" s="10">
        <f t="shared" si="119"/>
        <v>-0.51719026706042559</v>
      </c>
      <c r="AT113" s="10">
        <f>SUM(AS$96:AS113)*5</f>
        <v>21.326444859054657</v>
      </c>
      <c r="AU113" s="10"/>
      <c r="AV113" s="10"/>
      <c r="AW113" s="10"/>
      <c r="AY113" s="10"/>
    </row>
    <row r="114" spans="1:52" x14ac:dyDescent="0.25">
      <c r="A114" s="4">
        <v>95</v>
      </c>
      <c r="B114" s="18">
        <f t="shared" si="94"/>
        <v>2118</v>
      </c>
      <c r="C114" s="39">
        <f t="shared" si="90"/>
        <v>196.74</v>
      </c>
      <c r="D114" s="22">
        <f t="shared" si="105"/>
        <v>0.49000000000000909</v>
      </c>
      <c r="E114" s="64">
        <f t="shared" si="120"/>
        <v>2.4780000000000002</v>
      </c>
      <c r="F114" s="64">
        <f t="shared" si="120"/>
        <v>1.9215</v>
      </c>
      <c r="G114" s="64">
        <f t="shared" si="120"/>
        <v>0.1575</v>
      </c>
      <c r="H114" s="64">
        <f t="shared" si="120"/>
        <v>0.19</v>
      </c>
      <c r="I114" s="64">
        <f t="shared" si="120"/>
        <v>1.1374020000000002</v>
      </c>
      <c r="J114" s="64">
        <f t="shared" si="120"/>
        <v>1.33728</v>
      </c>
      <c r="K114" s="64">
        <f t="shared" si="120"/>
        <v>5.0551200000000004E-2</v>
      </c>
      <c r="L114" s="64">
        <f t="shared" si="96"/>
        <v>1.1374020000000002</v>
      </c>
      <c r="M114" s="64">
        <f t="shared" si="91"/>
        <v>8.5729438873450263</v>
      </c>
      <c r="N114" s="64">
        <f t="shared" si="97"/>
        <v>3.1749152840244932E-2</v>
      </c>
      <c r="O114" s="64">
        <f t="shared" si="97"/>
        <v>1.33728</v>
      </c>
      <c r="P114" s="64">
        <f t="shared" si="92"/>
        <v>1.6236392326388811</v>
      </c>
      <c r="Q114" s="64">
        <f t="shared" si="98"/>
        <v>3.7467906042498722E-3</v>
      </c>
      <c r="R114" s="64">
        <f t="shared" si="98"/>
        <v>5.0551200000000004E-2</v>
      </c>
      <c r="S114" s="64">
        <f t="shared" si="93"/>
        <v>6.1024501832469338E-2</v>
      </c>
      <c r="T114" s="64">
        <f t="shared" si="99"/>
        <v>1.7785598552488638E-3</v>
      </c>
      <c r="U114" s="64">
        <f t="shared" si="99"/>
        <v>4.7469999999999999</v>
      </c>
      <c r="V114" s="64">
        <f t="shared" si="99"/>
        <v>5.2742745032997531</v>
      </c>
      <c r="W114" s="29">
        <f>'2.4 Set aside x3'!D23</f>
        <v>223.86</v>
      </c>
      <c r="X114" s="35">
        <f t="shared" si="107"/>
        <v>0.80000000000001137</v>
      </c>
      <c r="Y114" s="29">
        <f>'2.4 Set aside x3'!F23*k</f>
        <v>1.9908000000000001</v>
      </c>
      <c r="Z114" s="29">
        <f>'2.4 Set aside x3'!G23*k</f>
        <v>1.4447999999999999</v>
      </c>
      <c r="AA114" s="29">
        <f>'2.4 Set aside x3'!H23*k</f>
        <v>0.12179999999999999</v>
      </c>
      <c r="AB114" s="29">
        <f>'2.4 Set aside x3'!I23/2</f>
        <v>0.23499999999999999</v>
      </c>
      <c r="AC114" s="68">
        <f t="shared" si="108"/>
        <v>0.91377720000000007</v>
      </c>
      <c r="AD114" s="348">
        <f t="shared" si="100"/>
        <v>1.03677</v>
      </c>
      <c r="AE114" s="68">
        <f t="shared" si="109"/>
        <v>4.0612320000000007E-2</v>
      </c>
      <c r="AF114" s="33">
        <f t="shared" si="110"/>
        <v>0.91377720000000007</v>
      </c>
      <c r="AG114" s="33">
        <f t="shared" si="101"/>
        <v>7.1242629655326137</v>
      </c>
      <c r="AH114" s="33">
        <f t="shared" si="111"/>
        <v>-9.7118170672017001E-3</v>
      </c>
      <c r="AI114" s="36">
        <f t="shared" si="112"/>
        <v>1.03677</v>
      </c>
      <c r="AJ114" s="33">
        <f t="shared" si="102"/>
        <v>1.2587251504192398</v>
      </c>
      <c r="AK114" s="33">
        <f t="shared" si="113"/>
        <v>3.1572145734422019E-3</v>
      </c>
      <c r="AL114" s="60">
        <f t="shared" si="114"/>
        <v>4.0612320000000007E-2</v>
      </c>
      <c r="AM114" s="60">
        <f t="shared" si="115"/>
        <v>4.9134865483281352E-2</v>
      </c>
      <c r="AN114" s="60">
        <f t="shared" si="116"/>
        <v>9.2406784968920158E-4</v>
      </c>
      <c r="AO114" s="34">
        <f t="shared" si="103"/>
        <v>3.7923999999999998</v>
      </c>
      <c r="AP114" s="34">
        <f t="shared" si="117"/>
        <v>4.5867694653559408</v>
      </c>
      <c r="AQ114" s="10">
        <f t="shared" si="104"/>
        <v>3.8713174854220185</v>
      </c>
      <c r="AR114" s="10">
        <f t="shared" si="118"/>
        <v>3.3666887875712606</v>
      </c>
      <c r="AS114" s="10">
        <f t="shared" si="119"/>
        <v>-0.50462869785075792</v>
      </c>
      <c r="AT114" s="10">
        <f>SUM(AS$96:AS114)*5</f>
        <v>18.803301369800867</v>
      </c>
      <c r="AU114" s="10"/>
      <c r="AV114" s="10"/>
      <c r="AW114" s="10"/>
      <c r="AY114" s="10"/>
    </row>
    <row r="115" spans="1:52" x14ac:dyDescent="0.25">
      <c r="A115" s="4">
        <v>100</v>
      </c>
      <c r="B115" s="18">
        <f t="shared" si="94"/>
        <v>2123</v>
      </c>
      <c r="C115" s="39">
        <f t="shared" si="90"/>
        <v>197.15</v>
      </c>
      <c r="D115" s="22">
        <f t="shared" si="105"/>
        <v>0.40999999999999659</v>
      </c>
      <c r="E115" s="64">
        <f t="shared" si="120"/>
        <v>2.5073999999999996</v>
      </c>
      <c r="F115" s="64">
        <f t="shared" si="120"/>
        <v>1.9257</v>
      </c>
      <c r="G115" s="64">
        <f t="shared" si="120"/>
        <v>0.1575</v>
      </c>
      <c r="H115" s="64">
        <f t="shared" si="120"/>
        <v>0.22</v>
      </c>
      <c r="I115" s="64">
        <f t="shared" si="120"/>
        <v>1.1508965999999998</v>
      </c>
      <c r="J115" s="64">
        <f t="shared" si="120"/>
        <v>1.346079</v>
      </c>
      <c r="K115" s="64">
        <f t="shared" si="120"/>
        <v>5.1150959999999995E-2</v>
      </c>
      <c r="L115" s="64">
        <f t="shared" si="96"/>
        <v>1.1508965999999998</v>
      </c>
      <c r="M115" s="64">
        <f t="shared" si="91"/>
        <v>8.6140777302342766</v>
      </c>
      <c r="N115" s="64">
        <f t="shared" si="97"/>
        <v>4.1133842889250261E-2</v>
      </c>
      <c r="O115" s="64">
        <f t="shared" si="97"/>
        <v>1.346079</v>
      </c>
      <c r="P115" s="64">
        <f t="shared" si="92"/>
        <v>1.6331005778998688</v>
      </c>
      <c r="Q115" s="64">
        <f t="shared" si="98"/>
        <v>9.4613452609877413E-3</v>
      </c>
      <c r="R115" s="64">
        <f t="shared" si="98"/>
        <v>5.1150959999999995E-2</v>
      </c>
      <c r="S115" s="64">
        <f t="shared" si="93"/>
        <v>6.1938669766067489E-2</v>
      </c>
      <c r="T115" s="64">
        <f t="shared" si="99"/>
        <v>9.1416793359815063E-4</v>
      </c>
      <c r="U115" s="64">
        <f t="shared" si="99"/>
        <v>4.8105999999999991</v>
      </c>
      <c r="V115" s="64">
        <f t="shared" si="99"/>
        <v>5.2721093560838321</v>
      </c>
      <c r="W115" s="29">
        <f>'2.4 Set aside x3'!D24</f>
        <v>224.67</v>
      </c>
      <c r="X115" s="35">
        <f t="shared" si="107"/>
        <v>0.80999999999997385</v>
      </c>
      <c r="Y115" s="29">
        <f>'2.4 Set aside x3'!F24*k</f>
        <v>1.9970999999999999</v>
      </c>
      <c r="Z115" s="29">
        <f>'2.4 Set aside x3'!G24*k</f>
        <v>1.4867999999999999</v>
      </c>
      <c r="AA115" s="29">
        <f>'2.4 Set aside x3'!H24*k</f>
        <v>0.12389999999999998</v>
      </c>
      <c r="AB115" s="29">
        <f>'2.4 Set aside x3'!I24/2</f>
        <v>0.19500000000000001</v>
      </c>
      <c r="AC115" s="68">
        <f t="shared" si="108"/>
        <v>0.91666890000000001</v>
      </c>
      <c r="AD115" s="348">
        <f t="shared" si="100"/>
        <v>1.0542734999999999</v>
      </c>
      <c r="AE115" s="68">
        <f t="shared" si="109"/>
        <v>4.074084E-2</v>
      </c>
      <c r="AF115" s="33">
        <f t="shared" si="110"/>
        <v>0.91666890000000001</v>
      </c>
      <c r="AG115" s="33">
        <f t="shared" si="101"/>
        <v>7.1187000377141327</v>
      </c>
      <c r="AH115" s="33">
        <f t="shared" si="111"/>
        <v>-5.5629278184810005E-3</v>
      </c>
      <c r="AI115" s="36">
        <f t="shared" si="112"/>
        <v>1.0542734999999999</v>
      </c>
      <c r="AJ115" s="33">
        <f t="shared" si="102"/>
        <v>1.2767867723778752</v>
      </c>
      <c r="AK115" s="33">
        <f t="shared" si="113"/>
        <v>1.8061621958635365E-2</v>
      </c>
      <c r="AL115" s="60">
        <f t="shared" si="114"/>
        <v>4.074084E-2</v>
      </c>
      <c r="AM115" s="60">
        <f t="shared" si="115"/>
        <v>4.942673914397927E-2</v>
      </c>
      <c r="AN115" s="60">
        <f t="shared" si="116"/>
        <v>2.9187366069791804E-4</v>
      </c>
      <c r="AO115" s="34">
        <f t="shared" si="103"/>
        <v>3.8027999999999995</v>
      </c>
      <c r="AP115" s="34">
        <f t="shared" si="117"/>
        <v>4.6255905678008258</v>
      </c>
      <c r="AQ115" s="10">
        <f t="shared" si="104"/>
        <v>3.8697282673655331</v>
      </c>
      <c r="AR115" s="10">
        <f t="shared" si="118"/>
        <v>3.3951834767658062</v>
      </c>
      <c r="AS115" s="10">
        <f t="shared" si="119"/>
        <v>-0.47454479059972687</v>
      </c>
      <c r="AT115" s="10">
        <f>SUM(AS$96:AS115)*5</f>
        <v>16.430577416802233</v>
      </c>
      <c r="AU115" s="10"/>
      <c r="AV115" s="10"/>
      <c r="AW115" s="10"/>
      <c r="AY115" s="10"/>
    </row>
    <row r="116" spans="1:52" x14ac:dyDescent="0.25">
      <c r="A116" s="4">
        <v>105</v>
      </c>
      <c r="B116" s="18">
        <f t="shared" si="94"/>
        <v>2128</v>
      </c>
      <c r="C116" s="39">
        <f t="shared" si="90"/>
        <v>197.58</v>
      </c>
      <c r="D116" s="22">
        <f t="shared" si="105"/>
        <v>0.43000000000000682</v>
      </c>
      <c r="E116" s="64">
        <f t="shared" si="120"/>
        <v>2.2869000000000002</v>
      </c>
      <c r="F116" s="64">
        <f t="shared" si="120"/>
        <v>2.0726999999999998</v>
      </c>
      <c r="G116" s="64">
        <f t="shared" si="120"/>
        <v>0.16170000000000001</v>
      </c>
      <c r="H116" s="64">
        <f t="shared" si="120"/>
        <v>0.13500000000000001</v>
      </c>
      <c r="I116" s="64">
        <f t="shared" si="120"/>
        <v>1.0496871000000001</v>
      </c>
      <c r="J116" s="64">
        <f t="shared" si="120"/>
        <v>1.3479165</v>
      </c>
      <c r="K116" s="64">
        <f t="shared" si="120"/>
        <v>4.6652760000000008E-2</v>
      </c>
      <c r="L116" s="64">
        <f t="shared" si="96"/>
        <v>1.0496871000000001</v>
      </c>
      <c r="M116" s="64">
        <f t="shared" si="91"/>
        <v>8.5486773203320485</v>
      </c>
      <c r="N116" s="64">
        <f t="shared" si="97"/>
        <v>-6.5400409902228063E-2</v>
      </c>
      <c r="O116" s="64">
        <f t="shared" si="97"/>
        <v>1.3479165</v>
      </c>
      <c r="P116" s="64">
        <f t="shared" si="92"/>
        <v>1.6366106232481668</v>
      </c>
      <c r="Q116" s="64">
        <f t="shared" si="98"/>
        <v>3.5100453482979077E-3</v>
      </c>
      <c r="R116" s="64">
        <f t="shared" si="98"/>
        <v>4.6652760000000008E-2</v>
      </c>
      <c r="S116" s="64">
        <f t="shared" si="93"/>
        <v>5.7602073352315139E-2</v>
      </c>
      <c r="T116" s="64">
        <f t="shared" si="99"/>
        <v>-4.3365964137523499E-3</v>
      </c>
      <c r="U116" s="64">
        <f t="shared" si="99"/>
        <v>4.6562999999999999</v>
      </c>
      <c r="V116" s="64">
        <f t="shared" si="99"/>
        <v>5.020073039032324</v>
      </c>
      <c r="W116" s="29">
        <f>'2.4 Set aside x3'!D25</f>
        <v>225.37</v>
      </c>
      <c r="X116" s="35">
        <f t="shared" si="107"/>
        <v>0.70000000000001705</v>
      </c>
      <c r="Y116" s="29">
        <f>'2.4 Set aside x3'!F25*k</f>
        <v>1.9424999999999999</v>
      </c>
      <c r="Z116" s="29">
        <f>'2.4 Set aside x3'!G25*k</f>
        <v>1.5266999999999999</v>
      </c>
      <c r="AA116" s="29">
        <f>'2.4 Set aside x3'!H25*k</f>
        <v>0.12389999999999998</v>
      </c>
      <c r="AB116" s="29">
        <f>'2.4 Set aside x3'!I25/2</f>
        <v>0.16500000000000001</v>
      </c>
      <c r="AC116" s="68">
        <f t="shared" si="108"/>
        <v>0.8916075</v>
      </c>
      <c r="AD116" s="348">
        <f t="shared" si="100"/>
        <v>1.0560584999999998</v>
      </c>
      <c r="AE116" s="68">
        <f t="shared" si="109"/>
        <v>3.9627000000000002E-2</v>
      </c>
      <c r="AF116" s="33">
        <f t="shared" si="110"/>
        <v>0.8916075</v>
      </c>
      <c r="AG116" s="33">
        <f t="shared" si="101"/>
        <v>7.0887958277681786</v>
      </c>
      <c r="AH116" s="33">
        <f t="shared" si="111"/>
        <v>-2.9904209945954108E-2</v>
      </c>
      <c r="AI116" s="36">
        <f t="shared" si="112"/>
        <v>1.0560584999999998</v>
      </c>
      <c r="AJ116" s="33">
        <f t="shared" si="102"/>
        <v>1.2817646462194199</v>
      </c>
      <c r="AK116" s="33">
        <f t="shared" si="113"/>
        <v>4.9778738415446888E-3</v>
      </c>
      <c r="AL116" s="60">
        <f t="shared" si="114"/>
        <v>3.9627000000000002E-2</v>
      </c>
      <c r="AM116" s="60">
        <f t="shared" si="115"/>
        <v>4.8364495605161581E-2</v>
      </c>
      <c r="AN116" s="60">
        <f t="shared" si="116"/>
        <v>-1.0622435388176893E-3</v>
      </c>
      <c r="AO116" s="34">
        <f t="shared" si="103"/>
        <v>3.7580999999999998</v>
      </c>
      <c r="AP116" s="34">
        <f t="shared" si="117"/>
        <v>4.4321114203567893</v>
      </c>
      <c r="AQ116" s="10">
        <f t="shared" si="104"/>
        <v>3.6847336106497259</v>
      </c>
      <c r="AR116" s="10">
        <f t="shared" si="118"/>
        <v>3.253169782541883</v>
      </c>
      <c r="AS116" s="10">
        <f t="shared" si="119"/>
        <v>-0.43156382810784288</v>
      </c>
      <c r="AT116" s="10">
        <f>SUM(AS$96:AS116)*5</f>
        <v>14.272758276263017</v>
      </c>
      <c r="AU116" s="10"/>
      <c r="AV116" s="10"/>
      <c r="AW116" s="10"/>
      <c r="AY116" s="10"/>
    </row>
    <row r="117" spans="1:52" x14ac:dyDescent="0.25">
      <c r="A117" s="4">
        <v>110</v>
      </c>
      <c r="B117" s="18">
        <f t="shared" si="94"/>
        <v>2133</v>
      </c>
      <c r="C117" s="39">
        <f t="shared" si="90"/>
        <v>197.75</v>
      </c>
      <c r="D117" s="22">
        <f t="shared" si="105"/>
        <v>0.16999999999998749</v>
      </c>
      <c r="E117" s="64">
        <f t="shared" ref="E117:K125" si="121">E46</f>
        <v>2.5787999999999998</v>
      </c>
      <c r="F117" s="64">
        <f t="shared" si="121"/>
        <v>1.8584999999999998</v>
      </c>
      <c r="G117" s="64">
        <f t="shared" si="121"/>
        <v>0.15539999999999998</v>
      </c>
      <c r="H117" s="64">
        <f t="shared" si="121"/>
        <v>0.19500000000000001</v>
      </c>
      <c r="I117" s="64">
        <f t="shared" si="121"/>
        <v>1.1836692</v>
      </c>
      <c r="J117" s="64">
        <f t="shared" si="121"/>
        <v>1.3380359999999998</v>
      </c>
      <c r="K117" s="64">
        <f t="shared" si="121"/>
        <v>5.2607519999999998E-2</v>
      </c>
      <c r="L117" s="64">
        <f t="shared" si="96"/>
        <v>1.1836692</v>
      </c>
      <c r="M117" s="64">
        <f t="shared" si="91"/>
        <v>8.6257250566518664</v>
      </c>
      <c r="N117" s="64">
        <f t="shared" si="97"/>
        <v>7.7047736319817872E-2</v>
      </c>
      <c r="O117" s="64">
        <f t="shared" si="97"/>
        <v>1.3380359999999998</v>
      </c>
      <c r="P117" s="64">
        <f t="shared" si="92"/>
        <v>1.6273506174651799</v>
      </c>
      <c r="Q117" s="64">
        <f t="shared" si="98"/>
        <v>-9.2600057829868021E-3</v>
      </c>
      <c r="R117" s="64">
        <f t="shared" si="98"/>
        <v>5.2607519999999998E-2</v>
      </c>
      <c r="S117" s="64">
        <f t="shared" si="93"/>
        <v>6.2790224169456732E-2</v>
      </c>
      <c r="T117" s="64">
        <f t="shared" si="99"/>
        <v>5.188150817141593E-3</v>
      </c>
      <c r="U117" s="64">
        <f t="shared" si="99"/>
        <v>4.7877000000000001</v>
      </c>
      <c r="V117" s="64">
        <f t="shared" si="99"/>
        <v>5.03067588135396</v>
      </c>
      <c r="W117" s="29">
        <f>'2.4 Set aside x3'!D26</f>
        <v>225.86</v>
      </c>
      <c r="X117" s="35">
        <f t="shared" si="107"/>
        <v>0.49000000000000909</v>
      </c>
      <c r="Y117" s="29">
        <f>'2.4 Set aside x3'!F26*k</f>
        <v>2.0684999999999998</v>
      </c>
      <c r="Z117" s="29">
        <f>'2.4 Set aside x3'!G26*k</f>
        <v>1.4637</v>
      </c>
      <c r="AA117" s="29">
        <f>'2.4 Set aside x3'!H26*k</f>
        <v>0.12389999999999998</v>
      </c>
      <c r="AB117" s="29">
        <f>'2.4 Set aside x3'!I26/2</f>
        <v>0.22500000000000001</v>
      </c>
      <c r="AC117" s="68">
        <f t="shared" si="108"/>
        <v>0.94944149999999994</v>
      </c>
      <c r="AD117" s="348">
        <f t="shared" si="100"/>
        <v>1.0629884999999999</v>
      </c>
      <c r="AE117" s="68">
        <f t="shared" si="109"/>
        <v>4.2197399999999996E-2</v>
      </c>
      <c r="AF117" s="33">
        <f t="shared" si="110"/>
        <v>0.94944149999999994</v>
      </c>
      <c r="AG117" s="33">
        <f t="shared" si="101"/>
        <v>7.1205967009548026</v>
      </c>
      <c r="AH117" s="33">
        <f t="shared" si="111"/>
        <v>3.1800873186623946E-2</v>
      </c>
      <c r="AI117" s="36">
        <f t="shared" si="112"/>
        <v>1.0629884999999999</v>
      </c>
      <c r="AJ117" s="33">
        <f t="shared" si="102"/>
        <v>1.2895746183067318</v>
      </c>
      <c r="AK117" s="33">
        <f t="shared" si="113"/>
        <v>7.8099720873119338E-3</v>
      </c>
      <c r="AL117" s="60">
        <f t="shared" si="114"/>
        <v>4.2197399999999996E-2</v>
      </c>
      <c r="AM117" s="60">
        <f t="shared" si="115"/>
        <v>5.0747115702769179E-2</v>
      </c>
      <c r="AN117" s="60">
        <f t="shared" si="116"/>
        <v>2.3826200976075976E-3</v>
      </c>
      <c r="AO117" s="34">
        <f t="shared" si="103"/>
        <v>3.8810999999999996</v>
      </c>
      <c r="AP117" s="34">
        <f t="shared" si="117"/>
        <v>4.4130934653715528</v>
      </c>
      <c r="AQ117" s="10">
        <f t="shared" si="104"/>
        <v>3.6925160969138071</v>
      </c>
      <c r="AR117" s="10">
        <f t="shared" si="118"/>
        <v>3.2392106035827197</v>
      </c>
      <c r="AS117" s="10">
        <f t="shared" si="119"/>
        <v>-0.45330549333108738</v>
      </c>
      <c r="AT117" s="10">
        <f>SUM(AS$96:AS117)*5</f>
        <v>12.006230809607581</v>
      </c>
      <c r="AU117" s="10"/>
      <c r="AV117" s="10"/>
      <c r="AW117" s="10"/>
      <c r="AY117" s="10"/>
    </row>
    <row r="118" spans="1:52" x14ac:dyDescent="0.25">
      <c r="A118" s="4">
        <v>115</v>
      </c>
      <c r="B118" s="18">
        <f t="shared" si="94"/>
        <v>2138</v>
      </c>
      <c r="C118" s="39">
        <f t="shared" si="90"/>
        <v>198.17</v>
      </c>
      <c r="D118" s="22">
        <f t="shared" si="105"/>
        <v>0.41999999999998749</v>
      </c>
      <c r="E118" s="64">
        <f t="shared" si="121"/>
        <v>2.4822000000000002</v>
      </c>
      <c r="F118" s="64">
        <f t="shared" si="121"/>
        <v>1.9341000000000002</v>
      </c>
      <c r="G118" s="64">
        <f t="shared" si="121"/>
        <v>0.1575</v>
      </c>
      <c r="H118" s="64">
        <f t="shared" si="121"/>
        <v>0.26</v>
      </c>
      <c r="I118" s="64">
        <f t="shared" si="121"/>
        <v>1.1393298000000001</v>
      </c>
      <c r="J118" s="64">
        <f t="shared" si="121"/>
        <v>1.3430970000000002</v>
      </c>
      <c r="K118" s="64">
        <f t="shared" si="121"/>
        <v>5.0636880000000009E-2</v>
      </c>
      <c r="L118" s="64">
        <f t="shared" si="96"/>
        <v>1.1393298000000001</v>
      </c>
      <c r="M118" s="64">
        <f t="shared" si="91"/>
        <v>8.6484596069057744</v>
      </c>
      <c r="N118" s="64">
        <f t="shared" si="97"/>
        <v>2.2734550253908026E-2</v>
      </c>
      <c r="O118" s="64">
        <f t="shared" si="97"/>
        <v>1.3430970000000002</v>
      </c>
      <c r="P118" s="64">
        <f t="shared" si="92"/>
        <v>1.6307746642444363</v>
      </c>
      <c r="Q118" s="64">
        <f t="shared" si="98"/>
        <v>3.42404677925634E-3</v>
      </c>
      <c r="R118" s="64">
        <f t="shared" si="98"/>
        <v>5.0636880000000009E-2</v>
      </c>
      <c r="S118" s="64">
        <f t="shared" si="93"/>
        <v>6.1736728325611584E-2</v>
      </c>
      <c r="T118" s="64">
        <f t="shared" si="99"/>
        <v>-1.0534958438451481E-3</v>
      </c>
      <c r="U118" s="64">
        <f t="shared" si="99"/>
        <v>4.8338000000000001</v>
      </c>
      <c r="V118" s="64">
        <f t="shared" si="99"/>
        <v>5.2789051011893076</v>
      </c>
      <c r="W118" s="29">
        <f>'2.4 Set aside x3'!D27</f>
        <v>226.31</v>
      </c>
      <c r="X118" s="35">
        <f t="shared" si="107"/>
        <v>0.44999999999998863</v>
      </c>
      <c r="Y118" s="29">
        <f>'2.4 Set aside x3'!F27*k</f>
        <v>2.1692999999999998</v>
      </c>
      <c r="Z118" s="29">
        <f>'2.4 Set aside x3'!G27*k</f>
        <v>1.3524</v>
      </c>
      <c r="AA118" s="29">
        <f>'2.4 Set aside x3'!H27*k</f>
        <v>0.11969999999999999</v>
      </c>
      <c r="AB118" s="29">
        <f>'2.4 Set aside x3'!I27/2</f>
        <v>0.1</v>
      </c>
      <c r="AC118" s="68">
        <f t="shared" si="108"/>
        <v>0.99570869999999989</v>
      </c>
      <c r="AD118" s="348">
        <f t="shared" si="100"/>
        <v>1.0453904999999999</v>
      </c>
      <c r="AE118" s="68">
        <f t="shared" si="109"/>
        <v>4.4253719999999996E-2</v>
      </c>
      <c r="AF118" s="33">
        <f t="shared" si="110"/>
        <v>0.99570869999999989</v>
      </c>
      <c r="AG118" s="33">
        <f t="shared" si="101"/>
        <v>7.1945481690207265</v>
      </c>
      <c r="AH118" s="33">
        <f t="shared" si="111"/>
        <v>7.3951468065923898E-2</v>
      </c>
      <c r="AI118" s="36">
        <f t="shared" si="112"/>
        <v>1.0453904999999999</v>
      </c>
      <c r="AJ118" s="33">
        <f t="shared" si="102"/>
        <v>1.273357239362686</v>
      </c>
      <c r="AK118" s="33">
        <f t="shared" si="113"/>
        <v>-1.6217378944045846E-2</v>
      </c>
      <c r="AL118" s="60">
        <f t="shared" si="114"/>
        <v>4.4253719999999996E-2</v>
      </c>
      <c r="AM118" s="60">
        <f t="shared" si="115"/>
        <v>5.3224627409771602E-2</v>
      </c>
      <c r="AN118" s="60">
        <f t="shared" si="116"/>
        <v>2.4775117070024236E-3</v>
      </c>
      <c r="AO118" s="34">
        <f t="shared" si="103"/>
        <v>3.7414000000000001</v>
      </c>
      <c r="AP118" s="34">
        <f t="shared" si="117"/>
        <v>4.2516116008288698</v>
      </c>
      <c r="AQ118" s="10">
        <f t="shared" si="104"/>
        <v>3.8747163442729518</v>
      </c>
      <c r="AR118" s="10">
        <f t="shared" si="118"/>
        <v>3.1206829150083903</v>
      </c>
      <c r="AS118" s="10">
        <f t="shared" si="119"/>
        <v>-0.75403342926456141</v>
      </c>
      <c r="AT118" s="10">
        <f>SUM(AS$96:AS118)*5</f>
        <v>8.2360636632847743</v>
      </c>
      <c r="AU118" s="10"/>
      <c r="AV118" s="10"/>
      <c r="AW118" s="10"/>
      <c r="AY118" s="10"/>
    </row>
    <row r="119" spans="1:52" x14ac:dyDescent="0.25">
      <c r="A119" s="4">
        <v>120</v>
      </c>
      <c r="B119" s="18">
        <f t="shared" si="94"/>
        <v>2143</v>
      </c>
      <c r="C119" s="39">
        <f t="shared" si="90"/>
        <v>198.39</v>
      </c>
      <c r="D119" s="22">
        <f t="shared" si="105"/>
        <v>0.21999999999999886</v>
      </c>
      <c r="E119" s="64">
        <f t="shared" si="121"/>
        <v>2.415</v>
      </c>
      <c r="F119" s="64">
        <f t="shared" si="121"/>
        <v>1.9424999999999999</v>
      </c>
      <c r="G119" s="64">
        <f t="shared" si="121"/>
        <v>0.1575</v>
      </c>
      <c r="H119" s="64">
        <f t="shared" si="121"/>
        <v>0.22</v>
      </c>
      <c r="I119" s="64">
        <f t="shared" si="121"/>
        <v>1.1084850000000002</v>
      </c>
      <c r="J119" s="64">
        <f t="shared" si="121"/>
        <v>1.329825</v>
      </c>
      <c r="K119" s="64">
        <f t="shared" si="121"/>
        <v>4.9266000000000004E-2</v>
      </c>
      <c r="L119" s="64">
        <f t="shared" si="96"/>
        <v>1.1084850000000002</v>
      </c>
      <c r="M119" s="64">
        <f t="shared" si="91"/>
        <v>8.6374063824355982</v>
      </c>
      <c r="N119" s="64">
        <f t="shared" si="97"/>
        <v>-1.1053224470176204E-2</v>
      </c>
      <c r="O119" s="64">
        <f t="shared" si="97"/>
        <v>1.329825</v>
      </c>
      <c r="P119" s="64">
        <f t="shared" si="92"/>
        <v>1.618107955918614</v>
      </c>
      <c r="Q119" s="64">
        <f t="shared" si="98"/>
        <v>-1.2666708325822285E-2</v>
      </c>
      <c r="R119" s="64">
        <f t="shared" si="98"/>
        <v>4.9266000000000004E-2</v>
      </c>
      <c r="S119" s="64">
        <f t="shared" si="93"/>
        <v>6.0179614811827896E-2</v>
      </c>
      <c r="T119" s="64">
        <f t="shared" si="99"/>
        <v>-1.5571135137836881E-3</v>
      </c>
      <c r="U119" s="64">
        <f t="shared" si="99"/>
        <v>4.7349999999999994</v>
      </c>
      <c r="V119" s="64">
        <f t="shared" si="99"/>
        <v>4.9297229536902165</v>
      </c>
      <c r="W119" s="29">
        <f>'2.4 Set aside x3'!D28</f>
        <v>226.8</v>
      </c>
      <c r="X119" s="35">
        <f t="shared" si="107"/>
        <v>0.49000000000000909</v>
      </c>
      <c r="Y119" s="29">
        <f>'2.4 Set aside x3'!F28*k</f>
        <v>2.0201999999999996</v>
      </c>
      <c r="Z119" s="29">
        <f>'2.4 Set aside x3'!G28*k</f>
        <v>1.4363999999999999</v>
      </c>
      <c r="AA119" s="29">
        <f>'2.4 Set aside x3'!H28*k</f>
        <v>0.12179999999999999</v>
      </c>
      <c r="AB119" s="29">
        <f>'2.4 Set aside x3'!I28/2</f>
        <v>0.20499999999999999</v>
      </c>
      <c r="AC119" s="68">
        <f t="shared" si="108"/>
        <v>0.92727179999999987</v>
      </c>
      <c r="AD119" s="348">
        <f t="shared" si="100"/>
        <v>1.040781</v>
      </c>
      <c r="AE119" s="68">
        <f t="shared" si="109"/>
        <v>4.1212079999999991E-2</v>
      </c>
      <c r="AF119" s="33">
        <f t="shared" si="110"/>
        <v>0.92727179999999987</v>
      </c>
      <c r="AG119" s="33">
        <f t="shared" si="101"/>
        <v>7.1904897612020919</v>
      </c>
      <c r="AH119" s="33">
        <f t="shared" si="111"/>
        <v>-4.0584078186345351E-3</v>
      </c>
      <c r="AI119" s="36">
        <f t="shared" si="112"/>
        <v>1.040781</v>
      </c>
      <c r="AJ119" s="33">
        <f t="shared" si="102"/>
        <v>1.2658808847065841</v>
      </c>
      <c r="AK119" s="33">
        <f t="shared" si="113"/>
        <v>-7.4763546561018579E-3</v>
      </c>
      <c r="AL119" s="60">
        <f t="shared" si="114"/>
        <v>4.1212079999999991E-2</v>
      </c>
      <c r="AM119" s="60">
        <f t="shared" si="115"/>
        <v>5.0620953741894216E-2</v>
      </c>
      <c r="AN119" s="60">
        <f t="shared" si="116"/>
        <v>-2.6036736678773861E-3</v>
      </c>
      <c r="AO119" s="34">
        <f t="shared" si="103"/>
        <v>3.7833999999999994</v>
      </c>
      <c r="AP119" s="34">
        <f t="shared" si="117"/>
        <v>4.259261563857395</v>
      </c>
      <c r="AQ119" s="10">
        <f t="shared" si="104"/>
        <v>3.6184166480086191</v>
      </c>
      <c r="AR119" s="10">
        <f t="shared" si="118"/>
        <v>3.126297987871328</v>
      </c>
      <c r="AS119" s="10">
        <f t="shared" si="119"/>
        <v>-0.49211866013729111</v>
      </c>
      <c r="AT119" s="10">
        <f>SUM(AS$96:AS119)*5</f>
        <v>5.7754703625983179</v>
      </c>
      <c r="AU119" s="10"/>
      <c r="AV119" s="10"/>
      <c r="AW119" s="10"/>
      <c r="AY119" s="10"/>
    </row>
    <row r="120" spans="1:52" x14ac:dyDescent="0.25">
      <c r="A120" s="4">
        <v>125</v>
      </c>
      <c r="B120" s="18">
        <f t="shared" si="94"/>
        <v>2148</v>
      </c>
      <c r="C120" s="39">
        <f t="shared" si="90"/>
        <v>198.51</v>
      </c>
      <c r="D120" s="22">
        <f t="shared" si="105"/>
        <v>0.12000000000000455</v>
      </c>
      <c r="E120" s="64">
        <f t="shared" si="121"/>
        <v>2.2994999999999997</v>
      </c>
      <c r="F120" s="64">
        <f t="shared" si="121"/>
        <v>1.9593</v>
      </c>
      <c r="G120" s="64">
        <f t="shared" si="121"/>
        <v>0.15539999999999998</v>
      </c>
      <c r="H120" s="64">
        <f t="shared" si="121"/>
        <v>0.14000000000000001</v>
      </c>
      <c r="I120" s="64">
        <f t="shared" si="121"/>
        <v>1.0554705</v>
      </c>
      <c r="J120" s="64">
        <f t="shared" si="121"/>
        <v>1.3079114999999999</v>
      </c>
      <c r="K120" s="64">
        <f t="shared" si="121"/>
        <v>4.6909799999999995E-2</v>
      </c>
      <c r="L120" s="64">
        <f t="shared" si="96"/>
        <v>1.0554705</v>
      </c>
      <c r="M120" s="64">
        <f t="shared" si="91"/>
        <v>8.5747694916468475</v>
      </c>
      <c r="N120" s="64">
        <f t="shared" si="97"/>
        <v>-6.2636890788750677E-2</v>
      </c>
      <c r="O120" s="64">
        <f t="shared" si="97"/>
        <v>1.3079114999999999</v>
      </c>
      <c r="P120" s="64">
        <f t="shared" si="92"/>
        <v>1.5939552770804886</v>
      </c>
      <c r="Q120" s="64">
        <f t="shared" si="98"/>
        <v>-2.4152678838125441E-2</v>
      </c>
      <c r="R120" s="64">
        <f t="shared" si="98"/>
        <v>4.6909799999999995E-2</v>
      </c>
      <c r="S120" s="64">
        <f t="shared" si="93"/>
        <v>5.7548153430659471E-2</v>
      </c>
      <c r="T120" s="64">
        <f t="shared" si="99"/>
        <v>-2.6314613811684248E-3</v>
      </c>
      <c r="U120" s="64">
        <f t="shared" si="99"/>
        <v>4.5541999999999998</v>
      </c>
      <c r="V120" s="64">
        <f t="shared" si="99"/>
        <v>4.5847789689919605</v>
      </c>
      <c r="W120" s="29">
        <f>'2.4 Set aside x3'!D29</f>
        <v>227.06</v>
      </c>
      <c r="X120" s="35">
        <f t="shared" si="107"/>
        <v>0.25999999999999091</v>
      </c>
      <c r="Y120" s="29">
        <f>'2.4 Set aside x3'!F29*k</f>
        <v>1.9319999999999997</v>
      </c>
      <c r="Z120" s="29">
        <f>'2.4 Set aside x3'!G29*k</f>
        <v>1.4342999999999999</v>
      </c>
      <c r="AA120" s="29">
        <f>'2.4 Set aside x3'!H29*k</f>
        <v>0.11969999999999999</v>
      </c>
      <c r="AB120" s="29">
        <f>'2.4 Set aside x3'!I29/2</f>
        <v>0.17499999999999999</v>
      </c>
      <c r="AC120" s="68">
        <f t="shared" si="108"/>
        <v>0.88678799999999991</v>
      </c>
      <c r="AD120" s="348">
        <f t="shared" si="100"/>
        <v>1.0183739999999999</v>
      </c>
      <c r="AE120" s="68">
        <f t="shared" si="109"/>
        <v>3.9412799999999998E-2</v>
      </c>
      <c r="AF120" s="33">
        <f t="shared" si="110"/>
        <v>0.88678799999999991</v>
      </c>
      <c r="AG120" s="33">
        <f t="shared" si="101"/>
        <v>7.1464729119894947</v>
      </c>
      <c r="AH120" s="33">
        <f t="shared" si="111"/>
        <v>-4.4016849212597187E-2</v>
      </c>
      <c r="AI120" s="36">
        <f t="shared" si="112"/>
        <v>1.0183739999999999</v>
      </c>
      <c r="AJ120" s="33">
        <f t="shared" si="102"/>
        <v>1.2421522394376128</v>
      </c>
      <c r="AK120" s="33">
        <f t="shared" si="113"/>
        <v>-2.3728645268971338E-2</v>
      </c>
      <c r="AL120" s="60">
        <f t="shared" si="114"/>
        <v>3.9412799999999998E-2</v>
      </c>
      <c r="AM120" s="60">
        <f t="shared" si="115"/>
        <v>4.8361404915255979E-2</v>
      </c>
      <c r="AN120" s="60">
        <f t="shared" si="116"/>
        <v>-2.2595488266382371E-3</v>
      </c>
      <c r="AO120" s="34">
        <f t="shared" si="103"/>
        <v>3.6609999999999996</v>
      </c>
      <c r="AP120" s="34">
        <f t="shared" si="117"/>
        <v>3.8509949566917836</v>
      </c>
      <c r="AQ120" s="10">
        <f t="shared" si="104"/>
        <v>3.3652277632400986</v>
      </c>
      <c r="AR120" s="10">
        <f t="shared" si="118"/>
        <v>2.8266302982117688</v>
      </c>
      <c r="AS120" s="10">
        <f t="shared" si="119"/>
        <v>-0.53859746502832984</v>
      </c>
      <c r="AT120" s="10">
        <f>SUM(AS$96:AS120)*5</f>
        <v>3.0824830374566692</v>
      </c>
      <c r="AU120" s="10"/>
      <c r="AV120" s="10"/>
      <c r="AW120" s="10"/>
      <c r="AY120" s="10"/>
    </row>
    <row r="121" spans="1:52" x14ac:dyDescent="0.25">
      <c r="A121" s="4">
        <v>130</v>
      </c>
      <c r="B121" s="18">
        <f t="shared" si="94"/>
        <v>2153</v>
      </c>
      <c r="C121" s="39">
        <f t="shared" si="90"/>
        <v>198.74</v>
      </c>
      <c r="D121" s="22">
        <f t="shared" si="105"/>
        <v>0.23000000000001819</v>
      </c>
      <c r="E121" s="64">
        <f t="shared" si="121"/>
        <v>2.3016000000000001</v>
      </c>
      <c r="F121" s="64">
        <f t="shared" si="121"/>
        <v>1.9403999999999999</v>
      </c>
      <c r="G121" s="64">
        <f t="shared" si="121"/>
        <v>0.15539999999999998</v>
      </c>
      <c r="H121" s="64">
        <f t="shared" si="121"/>
        <v>0.19</v>
      </c>
      <c r="I121" s="64">
        <f t="shared" si="121"/>
        <v>1.0564344000000001</v>
      </c>
      <c r="J121" s="64">
        <f t="shared" si="121"/>
        <v>1.3012440000000001</v>
      </c>
      <c r="K121" s="64">
        <f t="shared" si="121"/>
        <v>4.6952640000000004E-2</v>
      </c>
      <c r="L121" s="64">
        <f t="shared" si="96"/>
        <v>1.0564344000000001</v>
      </c>
      <c r="M121" s="64">
        <f t="shared" si="91"/>
        <v>8.5212048110875838</v>
      </c>
      <c r="N121" s="64">
        <f t="shared" si="97"/>
        <v>-5.3564680559263778E-2</v>
      </c>
      <c r="O121" s="64">
        <f t="shared" si="97"/>
        <v>1.3012440000000001</v>
      </c>
      <c r="P121" s="64">
        <f t="shared" si="92"/>
        <v>1.583018146332924</v>
      </c>
      <c r="Q121" s="64">
        <f t="shared" si="98"/>
        <v>-1.0937130747564527E-2</v>
      </c>
      <c r="R121" s="64">
        <f t="shared" si="98"/>
        <v>4.6952640000000004E-2</v>
      </c>
      <c r="S121" s="64">
        <f t="shared" si="93"/>
        <v>5.7125812383895802E-2</v>
      </c>
      <c r="T121" s="64">
        <f t="shared" si="99"/>
        <v>-4.2234104676366901E-4</v>
      </c>
      <c r="U121" s="64">
        <f t="shared" si="99"/>
        <v>4.5874000000000006</v>
      </c>
      <c r="V121" s="64">
        <f t="shared" si="99"/>
        <v>4.7524758476464273</v>
      </c>
      <c r="W121" s="29">
        <f>'2.4 Set aside x3'!D30</f>
        <v>227.38</v>
      </c>
      <c r="X121" s="35">
        <f t="shared" si="107"/>
        <v>0.31999999999999318</v>
      </c>
      <c r="Y121" s="29">
        <f>'2.4 Set aside x3'!F30*k</f>
        <v>1.8837000000000002</v>
      </c>
      <c r="Z121" s="29">
        <f>'2.4 Set aside x3'!G30*k</f>
        <v>1.4406000000000001</v>
      </c>
      <c r="AA121" s="29">
        <f>'2.4 Set aside x3'!H30*k</f>
        <v>0.11760000000000001</v>
      </c>
      <c r="AB121" s="29">
        <f>'2.4 Set aside x3'!I30/2</f>
        <v>0.16500000000000001</v>
      </c>
      <c r="AC121" s="68">
        <f t="shared" si="108"/>
        <v>0.86461830000000006</v>
      </c>
      <c r="AD121" s="348">
        <f t="shared" si="100"/>
        <v>1.0089345000000001</v>
      </c>
      <c r="AE121" s="68">
        <f t="shared" si="109"/>
        <v>3.8427480000000007E-2</v>
      </c>
      <c r="AF121" s="33">
        <f t="shared" si="110"/>
        <v>0.86461830000000006</v>
      </c>
      <c r="AG121" s="33">
        <f t="shared" si="101"/>
        <v>7.0859843191129475</v>
      </c>
      <c r="AH121" s="33">
        <f t="shared" si="111"/>
        <v>-6.0488592876547287E-2</v>
      </c>
      <c r="AI121" s="36">
        <f t="shared" si="112"/>
        <v>1.0089345000000001</v>
      </c>
      <c r="AJ121" s="33">
        <f t="shared" si="102"/>
        <v>1.228518067943098</v>
      </c>
      <c r="AK121" s="33">
        <f t="shared" si="113"/>
        <v>-1.3634171494514735E-2</v>
      </c>
      <c r="AL121" s="60">
        <f t="shared" si="114"/>
        <v>3.8427480000000007E-2</v>
      </c>
      <c r="AM121" s="60">
        <f t="shared" si="115"/>
        <v>4.6976649340821491E-2</v>
      </c>
      <c r="AN121" s="60">
        <f t="shared" si="116"/>
        <v>-1.3847555744344875E-3</v>
      </c>
      <c r="AO121" s="34">
        <f t="shared" si="103"/>
        <v>3.6069</v>
      </c>
      <c r="AP121" s="34">
        <f t="shared" si="117"/>
        <v>3.8513924800544967</v>
      </c>
      <c r="AQ121" s="10">
        <f t="shared" si="104"/>
        <v>3.4883172721724778</v>
      </c>
      <c r="AR121" s="10">
        <f t="shared" si="118"/>
        <v>2.8269220803600006</v>
      </c>
      <c r="AS121" s="10">
        <f t="shared" si="119"/>
        <v>-0.66139519181247719</v>
      </c>
      <c r="AT121" s="10">
        <f>SUM(AS$96:AS121)*5</f>
        <v>-0.22449292160571677</v>
      </c>
      <c r="AU121" s="10"/>
      <c r="AV121" s="10"/>
      <c r="AW121" s="10"/>
      <c r="AY121" s="10"/>
    </row>
    <row r="122" spans="1:52" x14ac:dyDescent="0.25">
      <c r="A122" s="4">
        <v>135</v>
      </c>
      <c r="B122" s="18">
        <f t="shared" si="94"/>
        <v>2158</v>
      </c>
      <c r="C122" s="39">
        <f t="shared" si="90"/>
        <v>198.91</v>
      </c>
      <c r="D122" s="22">
        <f t="shared" si="105"/>
        <v>0.16999999999998749</v>
      </c>
      <c r="E122" s="64">
        <f t="shared" si="121"/>
        <v>2.3183999999999996</v>
      </c>
      <c r="F122" s="64">
        <f t="shared" si="121"/>
        <v>1.9508999999999999</v>
      </c>
      <c r="G122" s="64">
        <f t="shared" si="121"/>
        <v>0.15539999999999998</v>
      </c>
      <c r="H122" s="64">
        <f t="shared" si="121"/>
        <v>0.25</v>
      </c>
      <c r="I122" s="64">
        <f t="shared" si="121"/>
        <v>1.0641455999999998</v>
      </c>
      <c r="J122" s="64">
        <f t="shared" si="121"/>
        <v>1.3093499999999998</v>
      </c>
      <c r="K122" s="64">
        <f t="shared" si="121"/>
        <v>4.7295359999999995E-2</v>
      </c>
      <c r="L122" s="64">
        <f t="shared" si="96"/>
        <v>1.0641455999999998</v>
      </c>
      <c r="M122" s="64">
        <f t="shared" si="91"/>
        <v>8.4822852482539375</v>
      </c>
      <c r="N122" s="64">
        <f t="shared" si="97"/>
        <v>-3.8919562833646282E-2</v>
      </c>
      <c r="O122" s="64">
        <f t="shared" si="97"/>
        <v>1.3093499999999998</v>
      </c>
      <c r="P122" s="64">
        <f t="shared" si="92"/>
        <v>1.5891907165033421</v>
      </c>
      <c r="Q122" s="64">
        <f t="shared" si="98"/>
        <v>6.1725701704180569E-3</v>
      </c>
      <c r="R122" s="64">
        <f t="shared" si="98"/>
        <v>4.7295359999999995E-2</v>
      </c>
      <c r="S122" s="64">
        <f t="shared" si="93"/>
        <v>5.7393872329360787E-2</v>
      </c>
      <c r="T122" s="64">
        <f t="shared" si="99"/>
        <v>2.6805994546498513E-4</v>
      </c>
      <c r="U122" s="64">
        <f t="shared" si="99"/>
        <v>4.6746999999999996</v>
      </c>
      <c r="V122" s="64">
        <f t="shared" si="99"/>
        <v>4.8122210672822234</v>
      </c>
      <c r="W122" s="29">
        <f>'2.4 Set aside x3'!D31</f>
        <v>227.84</v>
      </c>
      <c r="X122" s="35">
        <f t="shared" si="107"/>
        <v>0.46000000000000796</v>
      </c>
      <c r="Y122" s="29">
        <f>'2.4 Set aside x3'!F31*k</f>
        <v>1.9424999999999999</v>
      </c>
      <c r="Z122" s="29">
        <f>'2.4 Set aside x3'!G31*k</f>
        <v>1.4447999999999999</v>
      </c>
      <c r="AA122" s="29">
        <f>'2.4 Set aside x3'!H31*k</f>
        <v>0.11969999999999999</v>
      </c>
      <c r="AB122" s="29">
        <f>'2.4 Set aside x3'!I31/2</f>
        <v>0.20499999999999999</v>
      </c>
      <c r="AC122" s="68">
        <f t="shared" si="108"/>
        <v>0.8916075</v>
      </c>
      <c r="AD122" s="348">
        <f t="shared" si="100"/>
        <v>1.0249364999999999</v>
      </c>
      <c r="AE122" s="68">
        <f t="shared" si="109"/>
        <v>3.9627000000000002E-2</v>
      </c>
      <c r="AF122" s="33">
        <f t="shared" si="110"/>
        <v>0.8916075</v>
      </c>
      <c r="AG122" s="33">
        <f t="shared" si="101"/>
        <v>7.0603151405112792</v>
      </c>
      <c r="AH122" s="33">
        <f t="shared" si="111"/>
        <v>-2.5669178601668285E-2</v>
      </c>
      <c r="AI122" s="36">
        <f t="shared" si="112"/>
        <v>1.0249364999999999</v>
      </c>
      <c r="AJ122" s="33">
        <f t="shared" si="102"/>
        <v>1.24210986416319</v>
      </c>
      <c r="AK122" s="33">
        <f t="shared" si="113"/>
        <v>1.359179622009199E-2</v>
      </c>
      <c r="AL122" s="60">
        <f t="shared" si="114"/>
        <v>3.9627000000000002E-2</v>
      </c>
      <c r="AM122" s="60">
        <f t="shared" si="115"/>
        <v>4.7931376826579358E-2</v>
      </c>
      <c r="AN122" s="60">
        <f t="shared" si="116"/>
        <v>9.5472748575786692E-4</v>
      </c>
      <c r="AO122" s="34">
        <f t="shared" si="103"/>
        <v>3.7119999999999997</v>
      </c>
      <c r="AP122" s="34">
        <f t="shared" si="117"/>
        <v>4.1608773451041898</v>
      </c>
      <c r="AQ122" s="10">
        <f t="shared" si="104"/>
        <v>3.5321702633851522</v>
      </c>
      <c r="AR122" s="10">
        <f t="shared" si="118"/>
        <v>3.0540839713064751</v>
      </c>
      <c r="AS122" s="10">
        <f t="shared" si="119"/>
        <v>-0.47808629207867703</v>
      </c>
      <c r="AT122" s="10">
        <f>SUM(AS$96:AS122)*5</f>
        <v>-2.6149243819991019</v>
      </c>
      <c r="AU122" s="10"/>
      <c r="AV122" s="10"/>
      <c r="AW122" s="10"/>
      <c r="AY122" s="10"/>
    </row>
    <row r="123" spans="1:52" x14ac:dyDescent="0.25">
      <c r="A123" s="4">
        <v>140</v>
      </c>
      <c r="B123" s="18">
        <f t="shared" si="94"/>
        <v>2163</v>
      </c>
      <c r="C123" s="39">
        <f t="shared" si="90"/>
        <v>199.04</v>
      </c>
      <c r="D123" s="22">
        <f t="shared" si="105"/>
        <v>0.12999999999999545</v>
      </c>
      <c r="E123" s="64">
        <f t="shared" si="121"/>
        <v>2.4087000000000001</v>
      </c>
      <c r="F123" s="64">
        <f t="shared" si="121"/>
        <v>1.8773999999999997</v>
      </c>
      <c r="G123" s="64">
        <f t="shared" si="121"/>
        <v>0.15329999999999999</v>
      </c>
      <c r="H123" s="64">
        <f t="shared" si="121"/>
        <v>0.20499999999999999</v>
      </c>
      <c r="I123" s="64">
        <f t="shared" si="121"/>
        <v>1.1055933</v>
      </c>
      <c r="J123" s="64">
        <f t="shared" si="121"/>
        <v>1.3035435</v>
      </c>
      <c r="K123" s="64">
        <f t="shared" si="121"/>
        <v>4.9137480000000004E-2</v>
      </c>
      <c r="L123" s="64">
        <f t="shared" si="96"/>
        <v>1.1055933</v>
      </c>
      <c r="M123" s="64">
        <f t="shared" si="91"/>
        <v>8.4898515009058695</v>
      </c>
      <c r="N123" s="64">
        <f t="shared" si="97"/>
        <v>7.5662526519320039E-3</v>
      </c>
      <c r="O123" s="64">
        <f t="shared" si="97"/>
        <v>1.3035435</v>
      </c>
      <c r="P123" s="64">
        <f t="shared" si="92"/>
        <v>1.5844753830595553</v>
      </c>
      <c r="Q123" s="64">
        <f t="shared" si="98"/>
        <v>-4.7153334437868288E-3</v>
      </c>
      <c r="R123" s="64">
        <f t="shared" si="98"/>
        <v>4.9137480000000004E-2</v>
      </c>
      <c r="S123" s="64">
        <f t="shared" si="93"/>
        <v>5.9283379080661495E-2</v>
      </c>
      <c r="T123" s="64">
        <f t="shared" si="99"/>
        <v>1.8895067513007083E-3</v>
      </c>
      <c r="U123" s="64">
        <f t="shared" si="99"/>
        <v>4.6443999999999992</v>
      </c>
      <c r="V123" s="64">
        <f t="shared" si="99"/>
        <v>4.7791404259594401</v>
      </c>
      <c r="W123" s="29">
        <f>'2.4 Set aside x3'!D32</f>
        <v>228.12</v>
      </c>
      <c r="X123" s="35">
        <f t="shared" si="107"/>
        <v>0.28000000000000114</v>
      </c>
      <c r="Y123" s="29">
        <f>'2.4 Set aside x3'!F32*k</f>
        <v>1.9698</v>
      </c>
      <c r="Z123" s="29">
        <f>'2.4 Set aside x3'!G32*k</f>
        <v>1.4258999999999999</v>
      </c>
      <c r="AA123" s="29">
        <f>'2.4 Set aside x3'!H32*k</f>
        <v>0.11969999999999999</v>
      </c>
      <c r="AB123" s="29">
        <f>'2.4 Set aside x3'!I32/2</f>
        <v>0.16500000000000001</v>
      </c>
      <c r="AC123" s="68">
        <f t="shared" si="108"/>
        <v>0.9041382</v>
      </c>
      <c r="AD123" s="348">
        <f t="shared" si="100"/>
        <v>1.024443</v>
      </c>
      <c r="AE123" s="68">
        <f t="shared" si="109"/>
        <v>4.0183920000000005E-2</v>
      </c>
      <c r="AF123" s="33">
        <f t="shared" si="110"/>
        <v>0.9041382</v>
      </c>
      <c r="AG123" s="33">
        <f t="shared" si="101"/>
        <v>7.0504995226202478</v>
      </c>
      <c r="AH123" s="33">
        <f t="shared" si="111"/>
        <v>-9.8156178910313585E-3</v>
      </c>
      <c r="AI123" s="36">
        <f t="shared" si="112"/>
        <v>1.024443</v>
      </c>
      <c r="AJ123" s="33">
        <f t="shared" si="102"/>
        <v>1.2440190769821233</v>
      </c>
      <c r="AK123" s="33">
        <f t="shared" si="113"/>
        <v>1.9092128189333035E-3</v>
      </c>
      <c r="AL123" s="60">
        <f t="shared" si="114"/>
        <v>4.0183920000000005E-2</v>
      </c>
      <c r="AM123" s="60">
        <f t="shared" si="115"/>
        <v>4.8657070396420504E-2</v>
      </c>
      <c r="AN123" s="60">
        <f t="shared" si="116"/>
        <v>7.2569356984114597E-4</v>
      </c>
      <c r="AO123" s="34">
        <f t="shared" si="103"/>
        <v>3.6803999999999997</v>
      </c>
      <c r="AP123" s="34">
        <f t="shared" si="117"/>
        <v>3.9532192884977442</v>
      </c>
      <c r="AQ123" s="10">
        <f t="shared" si="104"/>
        <v>3.5078890726542289</v>
      </c>
      <c r="AR123" s="10">
        <f t="shared" si="118"/>
        <v>2.9016629577573445</v>
      </c>
      <c r="AS123" s="10">
        <f t="shared" si="119"/>
        <v>-0.60622611489688438</v>
      </c>
      <c r="AT123" s="10">
        <f>SUM(AS$96:AS123)*5</f>
        <v>-5.6460549564835238</v>
      </c>
      <c r="AU123" s="10"/>
      <c r="AV123" s="10"/>
      <c r="AW123" s="10"/>
      <c r="AX123" s="10"/>
      <c r="AY123" s="10"/>
      <c r="AZ123" s="11"/>
    </row>
    <row r="124" spans="1:52" x14ac:dyDescent="0.25">
      <c r="A124" s="4">
        <v>145</v>
      </c>
      <c r="B124" s="18">
        <f t="shared" si="94"/>
        <v>2168</v>
      </c>
      <c r="C124" s="39">
        <f t="shared" si="90"/>
        <v>199.4</v>
      </c>
      <c r="D124" s="22">
        <f t="shared" si="105"/>
        <v>0.36000000000001364</v>
      </c>
      <c r="E124" s="64">
        <f t="shared" si="121"/>
        <v>2.4653999999999998</v>
      </c>
      <c r="F124" s="64">
        <f t="shared" si="121"/>
        <v>1.8416999999999999</v>
      </c>
      <c r="G124" s="64">
        <f t="shared" si="121"/>
        <v>0.15329999999999999</v>
      </c>
      <c r="H124" s="64">
        <f t="shared" si="121"/>
        <v>0.17499999999999999</v>
      </c>
      <c r="I124" s="64">
        <f t="shared" si="121"/>
        <v>1.1316185999999999</v>
      </c>
      <c r="J124" s="64">
        <f t="shared" si="121"/>
        <v>1.3038689999999999</v>
      </c>
      <c r="K124" s="64">
        <f t="shared" si="121"/>
        <v>5.0294159999999997E-2</v>
      </c>
      <c r="L124" s="64">
        <f t="shared" si="96"/>
        <v>1.1316185999999999</v>
      </c>
      <c r="M124" s="64">
        <f t="shared" si="91"/>
        <v>8.5224636064140498</v>
      </c>
      <c r="N124" s="64">
        <f t="shared" si="97"/>
        <v>3.2612105508180278E-2</v>
      </c>
      <c r="O124" s="64">
        <f t="shared" si="97"/>
        <v>1.3038689999999999</v>
      </c>
      <c r="P124" s="64">
        <f t="shared" si="92"/>
        <v>1.583967321996141</v>
      </c>
      <c r="Q124" s="64">
        <f t="shared" si="98"/>
        <v>-5.0806106341427792E-4</v>
      </c>
      <c r="R124" s="64">
        <f t="shared" si="98"/>
        <v>5.0294159999999997E-2</v>
      </c>
      <c r="S124" s="64">
        <f t="shared" si="93"/>
        <v>6.0774079839897112E-2</v>
      </c>
      <c r="T124" s="64">
        <f t="shared" si="99"/>
        <v>1.4907007592356164E-3</v>
      </c>
      <c r="U124" s="64">
        <f t="shared" si="99"/>
        <v>4.6353999999999997</v>
      </c>
      <c r="V124" s="64">
        <f t="shared" si="99"/>
        <v>5.0289947452040149</v>
      </c>
      <c r="W124" s="29">
        <f>'2.4 Set aside x3'!D33</f>
        <v>228.42</v>
      </c>
      <c r="X124" s="35">
        <f t="shared" si="107"/>
        <v>0.29999999999998295</v>
      </c>
      <c r="Y124" s="29">
        <f>'2.4 Set aside x3'!F33*k</f>
        <v>1.9382999999999999</v>
      </c>
      <c r="Z124" s="29">
        <f>'2.4 Set aside x3'!G33*k</f>
        <v>1.4552999999999998</v>
      </c>
      <c r="AA124" s="29">
        <f>'2.4 Set aside x3'!H33*k</f>
        <v>0.11969999999999999</v>
      </c>
      <c r="AB124" s="29">
        <f>'2.4 Set aside x3'!I33/2</f>
        <v>0.17499999999999999</v>
      </c>
      <c r="AC124" s="68">
        <f t="shared" si="108"/>
        <v>0.88967969999999996</v>
      </c>
      <c r="AD124" s="348">
        <f t="shared" si="100"/>
        <v>1.0278974999999999</v>
      </c>
      <c r="AE124" s="68">
        <f t="shared" si="109"/>
        <v>3.9541319999999998E-2</v>
      </c>
      <c r="AF124" s="33">
        <f t="shared" si="110"/>
        <v>0.88967969999999996</v>
      </c>
      <c r="AG124" s="33">
        <f t="shared" si="101"/>
        <v>7.0274960309361116</v>
      </c>
      <c r="AH124" s="33">
        <f t="shared" si="111"/>
        <v>-2.3003491684136179E-2</v>
      </c>
      <c r="AI124" s="36">
        <f t="shared" si="112"/>
        <v>1.0278974999999999</v>
      </c>
      <c r="AJ124" s="33">
        <f t="shared" si="102"/>
        <v>1.2478110813148722</v>
      </c>
      <c r="AK124" s="33">
        <f t="shared" si="113"/>
        <v>3.792004332748844E-3</v>
      </c>
      <c r="AL124" s="60">
        <f t="shared" si="114"/>
        <v>3.9541319999999998E-2</v>
      </c>
      <c r="AM124" s="60">
        <f t="shared" si="115"/>
        <v>4.8142756107495036E-2</v>
      </c>
      <c r="AN124" s="60">
        <f t="shared" si="116"/>
        <v>-5.1431428892546871E-4</v>
      </c>
      <c r="AO124" s="34">
        <f t="shared" si="103"/>
        <v>3.6882999999999995</v>
      </c>
      <c r="AP124" s="34">
        <f t="shared" si="117"/>
        <v>3.9685741983596694</v>
      </c>
      <c r="AQ124" s="10">
        <f t="shared" si="104"/>
        <v>3.6912821429797469</v>
      </c>
      <c r="AR124" s="10">
        <f t="shared" si="118"/>
        <v>2.9129334615959972</v>
      </c>
      <c r="AS124" s="10">
        <f t="shared" si="119"/>
        <v>-0.77834868138374969</v>
      </c>
      <c r="AT124" s="10">
        <f>SUM(AS$96:AS124)*5</f>
        <v>-9.5377983634022723</v>
      </c>
      <c r="AU124" s="10"/>
      <c r="AV124" s="10"/>
      <c r="AW124" s="10"/>
      <c r="AX124" s="10"/>
      <c r="AY124" s="10"/>
      <c r="AZ124" s="11"/>
    </row>
    <row r="125" spans="1:52" x14ac:dyDescent="0.25">
      <c r="A125" s="4">
        <v>150</v>
      </c>
      <c r="B125" s="18">
        <f t="shared" si="94"/>
        <v>2173</v>
      </c>
      <c r="C125" s="39">
        <f t="shared" si="90"/>
        <v>199.67</v>
      </c>
      <c r="D125" s="22">
        <f t="shared" si="105"/>
        <v>0.26999999999998181</v>
      </c>
      <c r="E125" s="64">
        <f t="shared" si="121"/>
        <v>2.4780000000000002</v>
      </c>
      <c r="F125" s="64">
        <f t="shared" si="121"/>
        <v>1.8648</v>
      </c>
      <c r="G125" s="64">
        <f t="shared" si="121"/>
        <v>0.15539999999999998</v>
      </c>
      <c r="H125" s="64">
        <f t="shared" si="121"/>
        <v>0.14000000000000001</v>
      </c>
      <c r="I125" s="64">
        <f t="shared" si="121"/>
        <v>1.1374020000000002</v>
      </c>
      <c r="J125" s="64">
        <f t="shared" si="121"/>
        <v>1.315734</v>
      </c>
      <c r="K125" s="64">
        <f t="shared" si="121"/>
        <v>5.0551200000000004E-2</v>
      </c>
      <c r="L125" s="64">
        <f t="shared" si="96"/>
        <v>1.1374020000000002</v>
      </c>
      <c r="M125" s="64">
        <f t="shared" si="91"/>
        <v>8.5566374932344686</v>
      </c>
      <c r="N125" s="64">
        <f t="shared" si="97"/>
        <v>3.4173886820418886E-2</v>
      </c>
      <c r="O125" s="64">
        <f t="shared" si="97"/>
        <v>1.315734</v>
      </c>
      <c r="P125" s="64">
        <f t="shared" si="92"/>
        <v>1.5957425086403418</v>
      </c>
      <c r="Q125" s="64">
        <f t="shared" si="98"/>
        <v>1.1775186644200852E-2</v>
      </c>
      <c r="R125" s="64">
        <f t="shared" si="98"/>
        <v>5.0551200000000004E-2</v>
      </c>
      <c r="S125" s="64">
        <f t="shared" si="93"/>
        <v>6.1294640993790978E-2</v>
      </c>
      <c r="T125" s="64">
        <f t="shared" si="99"/>
        <v>5.2056115389386565E-4</v>
      </c>
      <c r="U125" s="64">
        <f t="shared" si="99"/>
        <v>4.6382000000000003</v>
      </c>
      <c r="V125" s="64">
        <f t="shared" si="99"/>
        <v>4.9546696346184955</v>
      </c>
      <c r="W125" s="29">
        <f>'2.4 Set aside x3'!D34</f>
        <v>228.74</v>
      </c>
      <c r="X125" s="35">
        <f t="shared" si="107"/>
        <v>0.3200000000000216</v>
      </c>
      <c r="Y125" s="29">
        <f>'2.4 Set aside x3'!F34*k</f>
        <v>2.0411999999999999</v>
      </c>
      <c r="Z125" s="29">
        <f>'2.4 Set aside x3'!G34*k</f>
        <v>1.3901999999999999</v>
      </c>
      <c r="AA125" s="29">
        <f>'2.4 Set aside x3'!H34*k</f>
        <v>0.11969999999999999</v>
      </c>
      <c r="AB125" s="29">
        <f>'2.4 Set aside x3'!I34/2</f>
        <v>0.19500000000000001</v>
      </c>
      <c r="AC125" s="68">
        <f t="shared" si="108"/>
        <v>0.93691080000000004</v>
      </c>
      <c r="AD125" s="348">
        <f t="shared" si="100"/>
        <v>1.0283699999999998</v>
      </c>
      <c r="AE125" s="68">
        <f t="shared" si="109"/>
        <v>4.1640480000000001E-2</v>
      </c>
      <c r="AF125" s="33">
        <f t="shared" si="110"/>
        <v>0.93691080000000004</v>
      </c>
      <c r="AG125" s="33">
        <f t="shared" si="101"/>
        <v>7.0547014282927085</v>
      </c>
      <c r="AH125" s="33">
        <f t="shared" si="111"/>
        <v>2.7205397356596883E-2</v>
      </c>
      <c r="AI125" s="36">
        <f t="shared" si="112"/>
        <v>1.0283699999999998</v>
      </c>
      <c r="AJ125" s="33">
        <f t="shared" si="102"/>
        <v>1.2489539193093659</v>
      </c>
      <c r="AK125" s="33">
        <f t="shared" si="113"/>
        <v>1.1428379944937728E-3</v>
      </c>
      <c r="AL125" s="60">
        <f t="shared" si="114"/>
        <v>4.1640480000000001E-2</v>
      </c>
      <c r="AM125" s="60">
        <f t="shared" si="115"/>
        <v>5.0150997327154959E-2</v>
      </c>
      <c r="AN125" s="60">
        <f t="shared" si="116"/>
        <v>2.0082412196599231E-3</v>
      </c>
      <c r="AO125" s="34">
        <f t="shared" si="103"/>
        <v>3.7460999999999998</v>
      </c>
      <c r="AP125" s="34">
        <f t="shared" si="117"/>
        <v>4.0964564765707729</v>
      </c>
      <c r="AQ125" s="10">
        <f t="shared" si="104"/>
        <v>3.6367275118099753</v>
      </c>
      <c r="AR125" s="10">
        <f t="shared" si="118"/>
        <v>3.0067990538029474</v>
      </c>
      <c r="AS125" s="10">
        <f t="shared" si="119"/>
        <v>-0.6299284580070279</v>
      </c>
      <c r="AT125" s="10">
        <f>SUM(AS$96:AS125)*5</f>
        <v>-12.687440653437411</v>
      </c>
      <c r="AU125" s="10"/>
      <c r="AV125" s="10"/>
      <c r="AW125" s="10"/>
      <c r="AX125" s="10"/>
      <c r="AY125" s="10"/>
      <c r="AZ125" s="11"/>
    </row>
    <row r="126" spans="1:52" x14ac:dyDescent="0.25">
      <c r="K126" s="1"/>
    </row>
    <row r="127" spans="1:52" x14ac:dyDescent="0.25">
      <c r="K127" s="1"/>
    </row>
    <row r="128" spans="1:52" ht="18.75" x14ac:dyDescent="0.3">
      <c r="C128" s="361" t="s">
        <v>19</v>
      </c>
      <c r="D128" s="361"/>
      <c r="E128" s="361"/>
      <c r="F128" s="361"/>
      <c r="G128" s="361"/>
      <c r="H128" s="361"/>
      <c r="I128" s="361"/>
      <c r="J128" s="361"/>
      <c r="K128" s="361"/>
      <c r="L128" s="361"/>
      <c r="M128" s="361"/>
      <c r="N128" s="361"/>
      <c r="O128" s="361"/>
      <c r="P128" s="361"/>
      <c r="Q128" s="361"/>
      <c r="R128" s="361"/>
      <c r="S128" s="361"/>
      <c r="T128" s="361"/>
      <c r="U128" s="361"/>
      <c r="V128" s="361"/>
      <c r="W128" s="362" t="s">
        <v>56</v>
      </c>
      <c r="X128" s="362"/>
      <c r="Y128" s="362"/>
      <c r="Z128" s="362"/>
      <c r="AA128" s="362"/>
      <c r="AB128" s="362"/>
      <c r="AC128" s="362"/>
      <c r="AD128" s="362"/>
      <c r="AE128" s="362"/>
      <c r="AF128" s="362"/>
      <c r="AG128" s="362"/>
      <c r="AH128" s="362"/>
      <c r="AI128" s="362"/>
      <c r="AJ128" s="362"/>
      <c r="AK128" s="362"/>
      <c r="AL128" s="362"/>
      <c r="AM128" s="362"/>
      <c r="AN128" s="362"/>
      <c r="AO128" s="362"/>
      <c r="AP128" s="362"/>
      <c r="AQ128" s="37"/>
      <c r="AR128" s="37"/>
      <c r="AS128" s="37"/>
      <c r="AT128" s="38"/>
      <c r="AU128" s="38"/>
      <c r="AV128" s="38"/>
      <c r="AW128" s="38"/>
      <c r="AX128" s="38"/>
      <c r="AY128" s="38"/>
    </row>
    <row r="129" spans="1:53" ht="135" x14ac:dyDescent="0.25">
      <c r="A129" s="13" t="s">
        <v>4</v>
      </c>
      <c r="B129" s="14" t="s">
        <v>0</v>
      </c>
      <c r="C129" s="58" t="s">
        <v>7</v>
      </c>
      <c r="D129" s="5" t="s">
        <v>6</v>
      </c>
      <c r="E129" s="21" t="s">
        <v>41</v>
      </c>
      <c r="F129" s="58" t="s">
        <v>42</v>
      </c>
      <c r="G129" s="58" t="s">
        <v>43</v>
      </c>
      <c r="H129" s="58"/>
      <c r="I129" s="58" t="s">
        <v>39</v>
      </c>
      <c r="J129" s="58" t="s">
        <v>40</v>
      </c>
      <c r="K129" s="58" t="s">
        <v>44</v>
      </c>
      <c r="L129" s="58" t="s">
        <v>36</v>
      </c>
      <c r="M129" s="15" t="s">
        <v>8</v>
      </c>
      <c r="N129" s="5" t="s">
        <v>11</v>
      </c>
      <c r="O129" s="5" t="s">
        <v>38</v>
      </c>
      <c r="P129" s="15" t="s">
        <v>33</v>
      </c>
      <c r="Q129" s="5" t="s">
        <v>34</v>
      </c>
      <c r="R129" s="58" t="s">
        <v>45</v>
      </c>
      <c r="S129" s="15" t="s">
        <v>46</v>
      </c>
      <c r="T129" s="5" t="s">
        <v>32</v>
      </c>
      <c r="U129" s="5" t="s">
        <v>24</v>
      </c>
      <c r="V129" s="5" t="s">
        <v>1</v>
      </c>
      <c r="W129" s="26" t="s">
        <v>5</v>
      </c>
      <c r="X129" s="26" t="s">
        <v>6</v>
      </c>
      <c r="Y129" s="27" t="s">
        <v>41</v>
      </c>
      <c r="Z129" s="59" t="s">
        <v>42</v>
      </c>
      <c r="AA129" s="59" t="s">
        <v>43</v>
      </c>
      <c r="AB129" s="59" t="s">
        <v>75</v>
      </c>
      <c r="AC129" s="59" t="s">
        <v>39</v>
      </c>
      <c r="AD129" s="59" t="s">
        <v>40</v>
      </c>
      <c r="AE129" s="59" t="s">
        <v>44</v>
      </c>
      <c r="AF129" s="67" t="s">
        <v>36</v>
      </c>
      <c r="AG129" s="26" t="s">
        <v>8</v>
      </c>
      <c r="AH129" s="28" t="s">
        <v>11</v>
      </c>
      <c r="AI129" s="28" t="s">
        <v>38</v>
      </c>
      <c r="AJ129" s="26" t="s">
        <v>33</v>
      </c>
      <c r="AK129" s="28" t="s">
        <v>34</v>
      </c>
      <c r="AL129" s="28" t="s">
        <v>47</v>
      </c>
      <c r="AM129" s="26" t="s">
        <v>46</v>
      </c>
      <c r="AN129" s="28" t="s">
        <v>32</v>
      </c>
      <c r="AO129" s="28" t="s">
        <v>24</v>
      </c>
      <c r="AP129" s="26" t="s">
        <v>1</v>
      </c>
      <c r="AQ129" s="6" t="str">
        <f>"Climate benefit " &amp;C128 &amp; " ton CO2/ha"</f>
        <v>Climate benefit BAU 95% ton CO2/ha</v>
      </c>
      <c r="AR129" s="6" t="str">
        <f>"Climate benefit "&amp;AT128 &amp; " ton CO2/ha"</f>
        <v>Climate benefit  ton CO2/ha</v>
      </c>
      <c r="AS129" s="6" t="str">
        <f>"Diff "&amp;C128&amp;" and "&amp;AT128 &amp; " ton CO2/ha/year"</f>
        <v>Diff BAU 95% and  ton CO2/ha/year</v>
      </c>
      <c r="AT129" s="16" t="s">
        <v>12</v>
      </c>
      <c r="AU129" s="16"/>
      <c r="AV129" s="16"/>
      <c r="AW129" s="6"/>
    </row>
    <row r="130" spans="1:53" x14ac:dyDescent="0.25">
      <c r="A130" s="4">
        <v>0</v>
      </c>
      <c r="B130" s="4">
        <v>2023</v>
      </c>
      <c r="C130" s="39">
        <f t="shared" ref="C130:C160" si="122">C24</f>
        <v>187.18</v>
      </c>
      <c r="D130" s="17"/>
      <c r="E130" s="17"/>
      <c r="F130" s="17"/>
      <c r="G130" s="17"/>
      <c r="H130" s="17"/>
      <c r="I130" s="17"/>
      <c r="J130" s="17"/>
      <c r="K130" s="17"/>
      <c r="L130" s="17"/>
      <c r="M130" s="66">
        <f t="shared" ref="M130:M160" si="123">M24</f>
        <v>15</v>
      </c>
      <c r="N130" s="8"/>
      <c r="O130" s="8"/>
      <c r="P130" s="66">
        <f t="shared" ref="P130:P160" si="124">P24</f>
        <v>1.5</v>
      </c>
      <c r="Q130" s="8"/>
      <c r="R130" s="8"/>
      <c r="S130" s="66">
        <f t="shared" ref="S130:S160" si="125">S24</f>
        <v>0.05</v>
      </c>
      <c r="T130" s="8"/>
      <c r="U130" s="9"/>
      <c r="V130" s="9"/>
      <c r="W130" s="29">
        <f>'2.6 Fert x3 '!D4</f>
        <v>187.27</v>
      </c>
      <c r="X130" s="29"/>
      <c r="Y130" s="29"/>
      <c r="Z130" s="31"/>
      <c r="AA130" s="31"/>
      <c r="AB130" s="31"/>
      <c r="AC130" s="31"/>
      <c r="AD130" s="31"/>
      <c r="AE130" s="31"/>
      <c r="AF130" s="31"/>
      <c r="AG130" s="32">
        <f>AG24</f>
        <v>15</v>
      </c>
      <c r="AH130" s="33"/>
      <c r="AI130" s="33"/>
      <c r="AJ130" s="32">
        <f>AJ24</f>
        <v>1.5</v>
      </c>
      <c r="AK130" s="33"/>
      <c r="AL130" s="33"/>
      <c r="AM130" s="32">
        <f>AM24</f>
        <v>0.05</v>
      </c>
      <c r="AN130" s="33"/>
      <c r="AO130" s="34"/>
      <c r="AP130" s="34"/>
      <c r="AS130">
        <v>0</v>
      </c>
      <c r="AT130">
        <v>0</v>
      </c>
    </row>
    <row r="131" spans="1:53" x14ac:dyDescent="0.25">
      <c r="A131" s="4">
        <v>5</v>
      </c>
      <c r="B131" s="18">
        <f t="shared" ref="B131:B160" si="126">B130+5</f>
        <v>2028</v>
      </c>
      <c r="C131" s="39">
        <f t="shared" si="122"/>
        <v>187.12</v>
      </c>
      <c r="D131" s="22">
        <f>C131-C130</f>
        <v>-6.0000000000002274E-2</v>
      </c>
      <c r="E131" s="64">
        <f t="shared" ref="E131:K131" si="127">Y25</f>
        <v>1.9130999999999998</v>
      </c>
      <c r="F131" s="64">
        <f t="shared" si="127"/>
        <v>1.3965000000000001</v>
      </c>
      <c r="G131" s="64">
        <f t="shared" si="127"/>
        <v>0.11760000000000001</v>
      </c>
      <c r="H131" s="64">
        <f t="shared" si="127"/>
        <v>0.11</v>
      </c>
      <c r="I131" s="64">
        <f t="shared" si="127"/>
        <v>0.87811289999999997</v>
      </c>
      <c r="J131" s="64">
        <f t="shared" si="127"/>
        <v>0.99937950000000009</v>
      </c>
      <c r="K131" s="64">
        <f t="shared" si="127"/>
        <v>3.9027239999999998E-2</v>
      </c>
      <c r="L131" s="64">
        <f t="shared" ref="L131:L160" si="128">L25</f>
        <v>1.1402937</v>
      </c>
      <c r="M131" s="64">
        <f t="shared" si="123"/>
        <v>14.198552149441863</v>
      </c>
      <c r="N131" s="64">
        <f t="shared" ref="N131:O160" si="129">N25</f>
        <v>-0.80144785055813728</v>
      </c>
      <c r="O131" s="64">
        <f t="shared" si="129"/>
        <v>1.2342854999999999</v>
      </c>
      <c r="P131" s="64">
        <f t="shared" si="124"/>
        <v>1.4994505429449552</v>
      </c>
      <c r="Q131" s="64">
        <f t="shared" ref="Q131:R160" si="130">Q25</f>
        <v>-5.49457055044833E-4</v>
      </c>
      <c r="R131" s="64">
        <f t="shared" si="130"/>
        <v>5.0679719999999998E-2</v>
      </c>
      <c r="S131" s="64">
        <f t="shared" si="125"/>
        <v>5.9518554764831845E-2</v>
      </c>
      <c r="T131" s="64">
        <f t="shared" ref="T131:V160" si="131">T25</f>
        <v>9.5185547648318422E-3</v>
      </c>
      <c r="U131" s="64">
        <f t="shared" si="131"/>
        <v>4.4084999999999992</v>
      </c>
      <c r="V131" s="64">
        <f t="shared" si="131"/>
        <v>3.556021247151647</v>
      </c>
      <c r="W131" s="29">
        <f>'2.6 Fert x3 '!D5</f>
        <v>187.24</v>
      </c>
      <c r="X131" s="35">
        <f>W131-W130</f>
        <v>-3.0000000000001137E-2</v>
      </c>
      <c r="Y131" s="29">
        <f>'2.6 Fert x3 '!F5*k</f>
        <v>2.5283999999999995</v>
      </c>
      <c r="Z131" s="29">
        <f>'2.6 Fert x3 '!G5*k</f>
        <v>1.659</v>
      </c>
      <c r="AA131" s="29">
        <f>'2.6 Fert x3 '!H5*k</f>
        <v>0.14489999999999997</v>
      </c>
      <c r="AB131" s="29">
        <f>'2.6 Fert x3 '!I5/2</f>
        <v>0.17499999999999999</v>
      </c>
      <c r="AC131" s="68">
        <f>p*Y131</f>
        <v>1.1605355999999998</v>
      </c>
      <c r="AD131" s="348">
        <f t="shared" ref="AD131:AD160" si="132">Z131*paperpulp+Y131*(ppaperboard+papertimb)</f>
        <v>1.2498779999999998</v>
      </c>
      <c r="AE131" s="68">
        <f>Y131*pboard</f>
        <v>5.1579359999999998E-2</v>
      </c>
      <c r="AF131" s="36">
        <f>AC131</f>
        <v>1.1605355999999998</v>
      </c>
      <c r="AG131" s="33">
        <f t="shared" ref="AG131:AG160" si="133">AG130*EXP(-qsawn*5)+AF131</f>
        <v>14.218794049441861</v>
      </c>
      <c r="AH131" s="33">
        <f>AG131-AG130</f>
        <v>-0.7812059505581388</v>
      </c>
      <c r="AI131" s="36">
        <f>AD131</f>
        <v>1.2498779999999998</v>
      </c>
      <c r="AJ131" s="33">
        <f t="shared" ref="AJ131:AJ160" si="134">AJ130*EXP(-qpap*5)+AI131</f>
        <v>1.5150430429449551</v>
      </c>
      <c r="AK131" s="33">
        <f>AJ131-AJ130</f>
        <v>1.5043042944955065E-2</v>
      </c>
      <c r="AL131" s="60">
        <f>AE131</f>
        <v>5.1579359999999998E-2</v>
      </c>
      <c r="AM131" s="60">
        <f>AM130*EXP(-qpap*5)+AL131</f>
        <v>6.0418194764831845E-2</v>
      </c>
      <c r="AN131" s="60">
        <f>AM131-AM130</f>
        <v>1.0418194764831842E-2</v>
      </c>
      <c r="AO131" s="34">
        <f t="shared" ref="AO131:AO160" si="135">(Z131+Y131+AA131+AB131)*SFtot</f>
        <v>4.507299999999999</v>
      </c>
      <c r="AP131" s="34">
        <f>X131+AO131+AK131+AN131+AH131</f>
        <v>3.7215552871516451</v>
      </c>
      <c r="AQ131" s="10">
        <f>V131*3.67/5</f>
        <v>2.610119595409309</v>
      </c>
      <c r="AR131" s="10">
        <f>AP131*3.67/5</f>
        <v>2.7316215807693074</v>
      </c>
      <c r="AS131" s="10">
        <f>(AR131-AQ131)</f>
        <v>0.12150198535999834</v>
      </c>
      <c r="AT131" s="10">
        <f>SUM(AS131:AS$131)*5</f>
        <v>0.60750992679999172</v>
      </c>
      <c r="AU131" s="10"/>
      <c r="AV131" s="10"/>
      <c r="AW131" s="10"/>
      <c r="AY131" s="10"/>
    </row>
    <row r="132" spans="1:53" x14ac:dyDescent="0.25">
      <c r="A132" s="4">
        <v>10</v>
      </c>
      <c r="B132" s="18">
        <f t="shared" si="126"/>
        <v>2033</v>
      </c>
      <c r="C132" s="39">
        <f t="shared" si="122"/>
        <v>187.21</v>
      </c>
      <c r="D132" s="22">
        <f t="shared" ref="D132:D160" si="136">C132-C131</f>
        <v>9.0000000000003411E-2</v>
      </c>
      <c r="E132" s="64">
        <f t="shared" ref="E132:K141" si="137">E26</f>
        <v>2.3519999999999999</v>
      </c>
      <c r="F132" s="64">
        <f t="shared" si="137"/>
        <v>1.7094</v>
      </c>
      <c r="G132" s="64">
        <f t="shared" si="137"/>
        <v>0.14280000000000001</v>
      </c>
      <c r="H132" s="64">
        <f t="shared" si="137"/>
        <v>0.16</v>
      </c>
      <c r="I132" s="64">
        <f t="shared" si="137"/>
        <v>1.0795680000000001</v>
      </c>
      <c r="J132" s="64">
        <f t="shared" si="137"/>
        <v>1.2258119999999999</v>
      </c>
      <c r="K132" s="64">
        <f t="shared" si="137"/>
        <v>4.7980800000000004E-2</v>
      </c>
      <c r="L132" s="64">
        <f t="shared" si="128"/>
        <v>1.0795680000000001</v>
      </c>
      <c r="M132" s="64">
        <f t="shared" si="123"/>
        <v>13.440125571686007</v>
      </c>
      <c r="N132" s="64">
        <f t="shared" si="129"/>
        <v>-0.75842657775585565</v>
      </c>
      <c r="O132" s="64">
        <f t="shared" si="129"/>
        <v>1.2258119999999999</v>
      </c>
      <c r="P132" s="64">
        <f t="shared" si="124"/>
        <v>1.4908799117425571</v>
      </c>
      <c r="Q132" s="64">
        <f t="shared" si="130"/>
        <v>-8.5706312023980935E-3</v>
      </c>
      <c r="R132" s="64">
        <f t="shared" si="130"/>
        <v>4.7980800000000004E-2</v>
      </c>
      <c r="S132" s="64">
        <f t="shared" si="125"/>
        <v>5.8502293420158877E-2</v>
      </c>
      <c r="T132" s="64">
        <f t="shared" si="131"/>
        <v>-1.0162613446729682E-3</v>
      </c>
      <c r="U132" s="64">
        <f t="shared" si="131"/>
        <v>4.3642000000000003</v>
      </c>
      <c r="V132" s="64">
        <f t="shared" si="131"/>
        <v>3.6861865296970775</v>
      </c>
      <c r="W132" s="29">
        <f>'2.6 Fert x3 '!D6</f>
        <v>187.26</v>
      </c>
      <c r="X132" s="35">
        <f t="shared" ref="X132:X160" si="138">W132-W131</f>
        <v>1.999999999998181E-2</v>
      </c>
      <c r="Y132" s="29">
        <f>'2.6 Fert x3 '!F6*k</f>
        <v>2.3708999999999998</v>
      </c>
      <c r="Z132" s="29">
        <f>'2.6 Fert x3 '!G6*k</f>
        <v>1.7451000000000001</v>
      </c>
      <c r="AA132" s="29">
        <f>'2.6 Fert x3 '!H6*k</f>
        <v>0.14489999999999997</v>
      </c>
      <c r="AB132" s="29">
        <f>'2.6 Fert x3 '!I6/2</f>
        <v>0.16</v>
      </c>
      <c r="AC132" s="68">
        <f t="shared" ref="AC132:AC160" si="139">p*Y132</f>
        <v>1.0882430999999999</v>
      </c>
      <c r="AD132" s="348">
        <f t="shared" si="132"/>
        <v>1.2440085000000001</v>
      </c>
      <c r="AE132" s="68">
        <f t="shared" ref="AE132:AE160" si="140">Y132*pboard</f>
        <v>4.8366359999999997E-2</v>
      </c>
      <c r="AF132" s="36">
        <f t="shared" ref="AF132:AF160" si="141">AC132</f>
        <v>1.0882430999999999</v>
      </c>
      <c r="AG132" s="33">
        <f t="shared" si="133"/>
        <v>13.46642226913319</v>
      </c>
      <c r="AH132" s="33">
        <f t="shared" ref="AH132:AH160" si="142">AG132-AG131</f>
        <v>-0.75237178030867113</v>
      </c>
      <c r="AI132" s="36">
        <f t="shared" ref="AI132:AI160" si="143">AD132</f>
        <v>1.2440085000000001</v>
      </c>
      <c r="AJ132" s="33">
        <f t="shared" si="134"/>
        <v>1.51183280236397</v>
      </c>
      <c r="AK132" s="33">
        <f t="shared" ref="AK132:AK160" si="144">AJ132-AJ131</f>
        <v>-3.2102405809850687E-3</v>
      </c>
      <c r="AL132" s="60">
        <f t="shared" ref="AL132:AL160" si="145">AE132</f>
        <v>4.8366359999999997E-2</v>
      </c>
      <c r="AM132" s="60">
        <f t="shared" ref="AM132:AM160" si="146">AM131*EXP(-qpap*5)+AL132</f>
        <v>5.9046888806315541E-2</v>
      </c>
      <c r="AN132" s="60">
        <f t="shared" ref="AN132:AN160" si="147">AM132-AM131</f>
        <v>-1.3713059585163043E-3</v>
      </c>
      <c r="AO132" s="34">
        <f t="shared" si="135"/>
        <v>4.4208999999999996</v>
      </c>
      <c r="AP132" s="34">
        <f t="shared" ref="AP132:AP160" si="148">X132+AO132+AK132+AN132+AH132</f>
        <v>3.6839466731518087</v>
      </c>
      <c r="AQ132" s="10">
        <f t="shared" ref="AQ132:AQ160" si="149">V132*3.67/5</f>
        <v>2.7056609127976547</v>
      </c>
      <c r="AR132" s="10">
        <f t="shared" ref="AR132:AR160" si="150">AP132*3.67/5</f>
        <v>2.7040168580934276</v>
      </c>
      <c r="AS132" s="10">
        <f t="shared" ref="AS132:AS160" si="151">(AR132-AQ132)</f>
        <v>-1.644054704227127E-3</v>
      </c>
      <c r="AT132" s="10">
        <f>SUM(AS$131:AS132)*5</f>
        <v>0.59928965327885608</v>
      </c>
      <c r="AU132" s="10"/>
      <c r="AV132" s="10"/>
      <c r="AW132" s="10"/>
      <c r="AY132" s="10"/>
    </row>
    <row r="133" spans="1:53" x14ac:dyDescent="0.25">
      <c r="A133" s="4">
        <v>15</v>
      </c>
      <c r="B133" s="18">
        <f t="shared" si="126"/>
        <v>2038</v>
      </c>
      <c r="C133" s="39">
        <f t="shared" si="122"/>
        <v>187.3</v>
      </c>
      <c r="D133" s="22">
        <f t="shared" si="136"/>
        <v>9.0000000000003411E-2</v>
      </c>
      <c r="E133" s="64">
        <f t="shared" si="137"/>
        <v>2.1923999999999997</v>
      </c>
      <c r="F133" s="64">
        <f t="shared" si="137"/>
        <v>1.6862999999999999</v>
      </c>
      <c r="G133" s="64">
        <f t="shared" si="137"/>
        <v>0.1386</v>
      </c>
      <c r="H133" s="64">
        <f t="shared" si="137"/>
        <v>0.12</v>
      </c>
      <c r="I133" s="64">
        <f t="shared" si="137"/>
        <v>1.0063115999999999</v>
      </c>
      <c r="J133" s="64">
        <f t="shared" si="137"/>
        <v>1.1779319999999998</v>
      </c>
      <c r="K133" s="64">
        <f t="shared" si="137"/>
        <v>4.4724959999999994E-2</v>
      </c>
      <c r="L133" s="64">
        <f t="shared" si="128"/>
        <v>1.0063115999999999</v>
      </c>
      <c r="M133" s="64">
        <f t="shared" si="123"/>
        <v>12.706620487201896</v>
      </c>
      <c r="N133" s="64">
        <f t="shared" si="129"/>
        <v>-0.73350508448411134</v>
      </c>
      <c r="O133" s="64">
        <f t="shared" si="129"/>
        <v>1.1779319999999998</v>
      </c>
      <c r="P133" s="64">
        <f t="shared" si="124"/>
        <v>1.4414848238819906</v>
      </c>
      <c r="Q133" s="64">
        <f t="shared" si="130"/>
        <v>-4.9395087860566456E-2</v>
      </c>
      <c r="R133" s="64">
        <f t="shared" si="130"/>
        <v>4.4724959999999994E-2</v>
      </c>
      <c r="S133" s="64">
        <f t="shared" si="125"/>
        <v>5.5066802098089868E-2</v>
      </c>
      <c r="T133" s="64">
        <f t="shared" si="131"/>
        <v>-3.4354913220690092E-3</v>
      </c>
      <c r="U133" s="64">
        <f t="shared" si="131"/>
        <v>4.1372999999999998</v>
      </c>
      <c r="V133" s="64">
        <f t="shared" si="131"/>
        <v>3.4409643363332565</v>
      </c>
      <c r="W133" s="29">
        <f>'2.6 Fert x3 '!D7</f>
        <v>187.32</v>
      </c>
      <c r="X133" s="35">
        <f t="shared" si="138"/>
        <v>6.0000000000002274E-2</v>
      </c>
      <c r="Y133" s="29">
        <f>'2.6 Fert x3 '!F7*k</f>
        <v>2.1734999999999998</v>
      </c>
      <c r="Z133" s="29">
        <f>'2.6 Fert x3 '!G7*k</f>
        <v>1.7241000000000002</v>
      </c>
      <c r="AA133" s="29">
        <f>'2.6 Fert x3 '!H7*k</f>
        <v>0.14069999999999999</v>
      </c>
      <c r="AB133" s="29">
        <f>'2.6 Fert x3 '!I7/2</f>
        <v>0.115</v>
      </c>
      <c r="AC133" s="68">
        <f t="shared" si="139"/>
        <v>0.99763649999999993</v>
      </c>
      <c r="AD133" s="348">
        <f t="shared" si="132"/>
        <v>1.1876655</v>
      </c>
      <c r="AE133" s="68">
        <f t="shared" si="140"/>
        <v>4.4339400000000001E-2</v>
      </c>
      <c r="AF133" s="36">
        <f t="shared" si="141"/>
        <v>0.99763649999999993</v>
      </c>
      <c r="AG133" s="33">
        <f t="shared" si="133"/>
        <v>12.720837991977369</v>
      </c>
      <c r="AH133" s="33">
        <f t="shared" si="142"/>
        <v>-0.74558427715582098</v>
      </c>
      <c r="AI133" s="36">
        <f t="shared" si="143"/>
        <v>1.1876655</v>
      </c>
      <c r="AJ133" s="33">
        <f t="shared" si="134"/>
        <v>1.4549223066429562</v>
      </c>
      <c r="AK133" s="33">
        <f t="shared" si="144"/>
        <v>-5.691049572101381E-2</v>
      </c>
      <c r="AL133" s="60">
        <f t="shared" si="145"/>
        <v>4.4339400000000001E-2</v>
      </c>
      <c r="AM133" s="60">
        <f t="shared" si="146"/>
        <v>5.4777513870728441E-2</v>
      </c>
      <c r="AN133" s="60">
        <f t="shared" si="147"/>
        <v>-4.2693749355871002E-3</v>
      </c>
      <c r="AO133" s="34">
        <f t="shared" si="135"/>
        <v>4.1532999999999998</v>
      </c>
      <c r="AP133" s="34">
        <f t="shared" si="148"/>
        <v>3.4065358521875799</v>
      </c>
      <c r="AQ133" s="10">
        <f t="shared" si="149"/>
        <v>2.52566782286861</v>
      </c>
      <c r="AR133" s="10">
        <f t="shared" si="150"/>
        <v>2.5003973155056838</v>
      </c>
      <c r="AS133" s="10">
        <f t="shared" si="151"/>
        <v>-2.5270507362926242E-2</v>
      </c>
      <c r="AT133" s="10">
        <f>SUM(AS$131:AS133)*5</f>
        <v>0.47293711646422487</v>
      </c>
      <c r="AU133" s="10"/>
      <c r="AV133" s="10"/>
      <c r="AW133" s="10"/>
      <c r="AY133" s="10"/>
    </row>
    <row r="134" spans="1:53" x14ac:dyDescent="0.25">
      <c r="A134" s="4">
        <v>20</v>
      </c>
      <c r="B134" s="18">
        <f t="shared" si="126"/>
        <v>2043</v>
      </c>
      <c r="C134" s="39">
        <f t="shared" si="122"/>
        <v>187.56</v>
      </c>
      <c r="D134" s="22">
        <f t="shared" si="136"/>
        <v>0.25999999999999091</v>
      </c>
      <c r="E134" s="64">
        <f t="shared" si="137"/>
        <v>2.0055000000000001</v>
      </c>
      <c r="F134" s="64">
        <f t="shared" si="137"/>
        <v>1.8837000000000002</v>
      </c>
      <c r="G134" s="64">
        <f t="shared" si="137"/>
        <v>0.14489999999999997</v>
      </c>
      <c r="H134" s="64">
        <f t="shared" si="137"/>
        <v>0.13500000000000001</v>
      </c>
      <c r="I134" s="64">
        <f t="shared" si="137"/>
        <v>0.92052450000000008</v>
      </c>
      <c r="J134" s="64">
        <f t="shared" si="137"/>
        <v>1.2071535</v>
      </c>
      <c r="K134" s="64">
        <f t="shared" si="137"/>
        <v>4.0912200000000003E-2</v>
      </c>
      <c r="L134" s="64">
        <f t="shared" si="128"/>
        <v>0.92052450000000008</v>
      </c>
      <c r="M134" s="64">
        <f t="shared" si="123"/>
        <v>11.982280122723683</v>
      </c>
      <c r="N134" s="64">
        <f t="shared" si="129"/>
        <v>-0.72434036447821271</v>
      </c>
      <c r="O134" s="64">
        <f t="shared" si="129"/>
        <v>1.2071535</v>
      </c>
      <c r="P134" s="64">
        <f t="shared" si="124"/>
        <v>1.461974423486113</v>
      </c>
      <c r="Q134" s="64">
        <f t="shared" si="130"/>
        <v>2.0489599604122333E-2</v>
      </c>
      <c r="R134" s="64">
        <f t="shared" si="130"/>
        <v>4.0912200000000003E-2</v>
      </c>
      <c r="S134" s="64">
        <f t="shared" si="125"/>
        <v>5.064672729545424E-2</v>
      </c>
      <c r="T134" s="64">
        <f t="shared" si="131"/>
        <v>-4.4200748026356276E-3</v>
      </c>
      <c r="U134" s="64">
        <f t="shared" si="131"/>
        <v>4.1691000000000003</v>
      </c>
      <c r="V134" s="64">
        <f t="shared" si="131"/>
        <v>3.7208291603232651</v>
      </c>
      <c r="W134" s="29">
        <f>'2.6 Fert x3 '!D8</f>
        <v>187.6</v>
      </c>
      <c r="X134" s="35">
        <f t="shared" si="138"/>
        <v>0.28000000000000114</v>
      </c>
      <c r="Y134" s="29">
        <f>'2.6 Fert x3 '!F8*k</f>
        <v>2.0873999999999997</v>
      </c>
      <c r="Z134" s="29">
        <f>'2.6 Fert x3 '!G8*k</f>
        <v>1.8437999999999999</v>
      </c>
      <c r="AA134" s="29">
        <f>'2.6 Fert x3 '!H8*k</f>
        <v>0.14489999999999997</v>
      </c>
      <c r="AB134" s="29">
        <f>'2.6 Fert x3 '!I8/2</f>
        <v>0.12</v>
      </c>
      <c r="AC134" s="68">
        <f t="shared" si="139"/>
        <v>0.95811659999999987</v>
      </c>
      <c r="AD134" s="348">
        <f t="shared" si="132"/>
        <v>1.2120569999999997</v>
      </c>
      <c r="AE134" s="68">
        <f t="shared" si="140"/>
        <v>4.2582959999999996E-2</v>
      </c>
      <c r="AF134" s="36">
        <f t="shared" si="141"/>
        <v>0.95811659999999987</v>
      </c>
      <c r="AG134" s="33">
        <f t="shared" si="133"/>
        <v>12.032249279514636</v>
      </c>
      <c r="AH134" s="33">
        <f t="shared" si="142"/>
        <v>-0.68858871246273345</v>
      </c>
      <c r="AI134" s="36">
        <f t="shared" si="143"/>
        <v>1.2120569999999997</v>
      </c>
      <c r="AJ134" s="33">
        <f t="shared" si="134"/>
        <v>1.4692533572817017</v>
      </c>
      <c r="AK134" s="33">
        <f t="shared" si="144"/>
        <v>1.4331050638745513E-2</v>
      </c>
      <c r="AL134" s="60">
        <f t="shared" si="145"/>
        <v>4.2582959999999996E-2</v>
      </c>
      <c r="AM134" s="60">
        <f t="shared" si="146"/>
        <v>5.226634787863306E-2</v>
      </c>
      <c r="AN134" s="60">
        <f t="shared" si="147"/>
        <v>-2.5111659920953808E-3</v>
      </c>
      <c r="AO134" s="34">
        <f t="shared" si="135"/>
        <v>4.1960999999999995</v>
      </c>
      <c r="AP134" s="34">
        <f t="shared" si="148"/>
        <v>3.7993311721839165</v>
      </c>
      <c r="AQ134" s="10">
        <f t="shared" si="149"/>
        <v>2.7310886036772763</v>
      </c>
      <c r="AR134" s="10">
        <f t="shared" si="150"/>
        <v>2.7887090803829944</v>
      </c>
      <c r="AS134" s="10">
        <f t="shared" si="151"/>
        <v>5.7620476705718016E-2</v>
      </c>
      <c r="AT134" s="10">
        <f>SUM(AS$131:AS134)*5</f>
        <v>0.76103949999281495</v>
      </c>
      <c r="AU134" s="10"/>
      <c r="AV134" s="10"/>
      <c r="AW134" s="10"/>
      <c r="AY134" s="10"/>
    </row>
    <row r="135" spans="1:53" x14ac:dyDescent="0.25">
      <c r="A135" s="4">
        <v>25</v>
      </c>
      <c r="B135" s="18">
        <f t="shared" si="126"/>
        <v>2048</v>
      </c>
      <c r="C135" s="39">
        <f t="shared" si="122"/>
        <v>188.29</v>
      </c>
      <c r="D135" s="22">
        <f t="shared" si="136"/>
        <v>0.72999999999998977</v>
      </c>
      <c r="E135" s="64">
        <f t="shared" si="137"/>
        <v>2.0705999999999998</v>
      </c>
      <c r="F135" s="64">
        <f t="shared" si="137"/>
        <v>1.9047000000000001</v>
      </c>
      <c r="G135" s="64">
        <f t="shared" si="137"/>
        <v>0.14699999999999999</v>
      </c>
      <c r="H135" s="64">
        <f t="shared" si="137"/>
        <v>0.155</v>
      </c>
      <c r="I135" s="64">
        <f t="shared" si="137"/>
        <v>0.95040539999999996</v>
      </c>
      <c r="J135" s="64">
        <f t="shared" si="137"/>
        <v>1.2310829999999999</v>
      </c>
      <c r="K135" s="64">
        <f t="shared" si="137"/>
        <v>4.2240239999999998E-2</v>
      </c>
      <c r="L135" s="64">
        <f t="shared" si="128"/>
        <v>0.95040539999999996</v>
      </c>
      <c r="M135" s="64">
        <f t="shared" si="123"/>
        <v>11.381586110409053</v>
      </c>
      <c r="N135" s="64">
        <f t="shared" si="129"/>
        <v>-0.60069401231463004</v>
      </c>
      <c r="O135" s="64">
        <f t="shared" si="129"/>
        <v>1.2310829999999999</v>
      </c>
      <c r="P135" s="64">
        <f t="shared" si="124"/>
        <v>1.4895260071920808</v>
      </c>
      <c r="Q135" s="64">
        <f t="shared" si="130"/>
        <v>2.7551583705967886E-2</v>
      </c>
      <c r="R135" s="64">
        <f t="shared" si="130"/>
        <v>4.2240239999999998E-2</v>
      </c>
      <c r="S135" s="64">
        <f t="shared" si="125"/>
        <v>5.1193401078880374E-2</v>
      </c>
      <c r="T135" s="64">
        <f t="shared" si="131"/>
        <v>5.4667378342613399E-4</v>
      </c>
      <c r="U135" s="64">
        <f t="shared" si="131"/>
        <v>4.2773000000000003</v>
      </c>
      <c r="V135" s="64">
        <f t="shared" si="131"/>
        <v>4.4347042451747543</v>
      </c>
      <c r="W135" s="29">
        <f>'2.6 Fert x3 '!D9</f>
        <v>188.35</v>
      </c>
      <c r="X135" s="35">
        <f t="shared" si="138"/>
        <v>0.75</v>
      </c>
      <c r="Y135" s="29">
        <f>'2.6 Fert x3 '!F9*k</f>
        <v>1.9949999999999999</v>
      </c>
      <c r="Z135" s="29">
        <f>'2.6 Fert x3 '!G9*k</f>
        <v>1.9887000000000001</v>
      </c>
      <c r="AA135" s="29">
        <f>'2.6 Fert x3 '!H9*k</f>
        <v>0.14909999999999998</v>
      </c>
      <c r="AB135" s="29">
        <f>'2.6 Fert x3 '!I9/2</f>
        <v>0.15</v>
      </c>
      <c r="AC135" s="68">
        <f t="shared" si="139"/>
        <v>0.91570499999999999</v>
      </c>
      <c r="AD135" s="348">
        <f t="shared" si="132"/>
        <v>1.2444809999999999</v>
      </c>
      <c r="AE135" s="68">
        <f t="shared" si="140"/>
        <v>4.0697999999999998E-2</v>
      </c>
      <c r="AF135" s="36">
        <f t="shared" si="141"/>
        <v>0.91570499999999999</v>
      </c>
      <c r="AG135" s="33">
        <f t="shared" si="133"/>
        <v>11.390386388000849</v>
      </c>
      <c r="AH135" s="33">
        <f t="shared" si="142"/>
        <v>-0.64186289151378695</v>
      </c>
      <c r="AI135" s="36">
        <f t="shared" si="143"/>
        <v>1.2444809999999999</v>
      </c>
      <c r="AJ135" s="33">
        <f t="shared" si="134"/>
        <v>1.5042107530537481</v>
      </c>
      <c r="AK135" s="33">
        <f t="shared" si="144"/>
        <v>3.4957395772046373E-2</v>
      </c>
      <c r="AL135" s="60">
        <f t="shared" si="145"/>
        <v>4.0697999999999998E-2</v>
      </c>
      <c r="AM135" s="60">
        <f t="shared" si="146"/>
        <v>4.9937472253209138E-2</v>
      </c>
      <c r="AN135" s="60">
        <f t="shared" si="147"/>
        <v>-2.3288756254239221E-3</v>
      </c>
      <c r="AO135" s="34">
        <f t="shared" si="135"/>
        <v>4.2827999999999999</v>
      </c>
      <c r="AP135" s="34">
        <f t="shared" si="148"/>
        <v>4.4235656286328355</v>
      </c>
      <c r="AQ135" s="10">
        <f t="shared" si="149"/>
        <v>3.2550729159582694</v>
      </c>
      <c r="AR135" s="10">
        <f t="shared" si="150"/>
        <v>3.2468971714165016</v>
      </c>
      <c r="AS135" s="10">
        <f t="shared" si="151"/>
        <v>-8.1757445417678376E-3</v>
      </c>
      <c r="AT135" s="10">
        <f>SUM(AS$131:AS135)*5</f>
        <v>0.72016077728397576</v>
      </c>
      <c r="AU135" s="10"/>
      <c r="AV135" s="10"/>
      <c r="AW135" s="10"/>
      <c r="AY135" s="10"/>
    </row>
    <row r="136" spans="1:53" x14ac:dyDescent="0.25">
      <c r="A136" s="4">
        <v>30</v>
      </c>
      <c r="B136" s="18">
        <f t="shared" si="126"/>
        <v>2053</v>
      </c>
      <c r="C136" s="39">
        <f t="shared" si="122"/>
        <v>189.11</v>
      </c>
      <c r="D136" s="22">
        <f t="shared" si="136"/>
        <v>0.8200000000000216</v>
      </c>
      <c r="E136" s="64">
        <f t="shared" si="137"/>
        <v>2.1902999999999997</v>
      </c>
      <c r="F136" s="64">
        <f t="shared" si="137"/>
        <v>1.8878999999999999</v>
      </c>
      <c r="G136" s="64">
        <f t="shared" si="137"/>
        <v>0.14909999999999998</v>
      </c>
      <c r="H136" s="64">
        <f t="shared" si="137"/>
        <v>0.105</v>
      </c>
      <c r="I136" s="64">
        <f t="shared" si="137"/>
        <v>1.0053477</v>
      </c>
      <c r="J136" s="64">
        <f t="shared" si="137"/>
        <v>1.2540255</v>
      </c>
      <c r="K136" s="64">
        <f t="shared" si="137"/>
        <v>4.4682119999999999E-2</v>
      </c>
      <c r="L136" s="64">
        <f t="shared" si="128"/>
        <v>1.0053477</v>
      </c>
      <c r="M136" s="64">
        <f t="shared" si="123"/>
        <v>10.913593899619944</v>
      </c>
      <c r="N136" s="64">
        <f t="shared" si="129"/>
        <v>-0.46799221078910946</v>
      </c>
      <c r="O136" s="64">
        <f t="shared" si="129"/>
        <v>1.2540255</v>
      </c>
      <c r="P136" s="64">
        <f t="shared" si="124"/>
        <v>1.5173389851098107</v>
      </c>
      <c r="Q136" s="64">
        <f t="shared" si="130"/>
        <v>2.7812977917729853E-2</v>
      </c>
      <c r="R136" s="64">
        <f t="shared" si="130"/>
        <v>4.4682119999999999E-2</v>
      </c>
      <c r="S136" s="64">
        <f t="shared" si="125"/>
        <v>5.3731920263719757E-2</v>
      </c>
      <c r="T136" s="64">
        <f t="shared" si="131"/>
        <v>2.5385191848393829E-3</v>
      </c>
      <c r="U136" s="64">
        <f t="shared" si="131"/>
        <v>4.3323</v>
      </c>
      <c r="V136" s="64">
        <f t="shared" si="131"/>
        <v>4.7146592863134815</v>
      </c>
      <c r="W136" s="29">
        <f>'2.6 Fert x3 '!D10</f>
        <v>189.2</v>
      </c>
      <c r="X136" s="35">
        <f t="shared" si="138"/>
        <v>0.84999999999999432</v>
      </c>
      <c r="Y136" s="29">
        <f>'2.6 Fert x3 '!F10*k</f>
        <v>2.2406999999999999</v>
      </c>
      <c r="Z136" s="29">
        <f>'2.6 Fert x3 '!G10*k</f>
        <v>1.8816000000000002</v>
      </c>
      <c r="AA136" s="29">
        <f>'2.6 Fert x3 '!H10*k</f>
        <v>0.14909999999999998</v>
      </c>
      <c r="AB136" s="29">
        <f>'2.6 Fert x3 '!I10/2</f>
        <v>0.11</v>
      </c>
      <c r="AC136" s="68">
        <f t="shared" si="139"/>
        <v>1.0284812999999999</v>
      </c>
      <c r="AD136" s="348">
        <f t="shared" si="132"/>
        <v>1.2639795</v>
      </c>
      <c r="AE136" s="68">
        <f t="shared" si="140"/>
        <v>4.5710279999999999E-2</v>
      </c>
      <c r="AF136" s="36">
        <f t="shared" si="141"/>
        <v>1.0284812999999999</v>
      </c>
      <c r="AG136" s="33">
        <f t="shared" si="133"/>
        <v>10.944388586234643</v>
      </c>
      <c r="AH136" s="33">
        <f t="shared" si="142"/>
        <v>-0.44599780176620563</v>
      </c>
      <c r="AI136" s="36">
        <f t="shared" si="143"/>
        <v>1.2639795</v>
      </c>
      <c r="AJ136" s="33">
        <f t="shared" si="134"/>
        <v>1.5298889059545071</v>
      </c>
      <c r="AK136" s="33">
        <f t="shared" si="144"/>
        <v>2.5678152900759033E-2</v>
      </c>
      <c r="AL136" s="60">
        <f t="shared" si="145"/>
        <v>4.5710279999999999E-2</v>
      </c>
      <c r="AM136" s="60">
        <f t="shared" si="146"/>
        <v>5.4538061316389809E-2</v>
      </c>
      <c r="AN136" s="60">
        <f t="shared" si="147"/>
        <v>4.6005890631806712E-3</v>
      </c>
      <c r="AO136" s="34">
        <f t="shared" si="135"/>
        <v>4.3814000000000002</v>
      </c>
      <c r="AP136" s="34">
        <f t="shared" si="148"/>
        <v>4.8156809401977281</v>
      </c>
      <c r="AQ136" s="10">
        <f t="shared" si="149"/>
        <v>3.4605599161540952</v>
      </c>
      <c r="AR136" s="10">
        <f t="shared" si="150"/>
        <v>3.5347098101051322</v>
      </c>
      <c r="AS136" s="10">
        <f t="shared" si="151"/>
        <v>7.4149893951036994E-2</v>
      </c>
      <c r="AT136" s="10">
        <f>SUM(AS$131:AS136)*5</f>
        <v>1.0909102470391607</v>
      </c>
      <c r="AU136" s="10"/>
      <c r="AV136" s="10"/>
      <c r="AW136" s="10"/>
      <c r="AY136" s="10"/>
    </row>
    <row r="137" spans="1:53" x14ac:dyDescent="0.25">
      <c r="A137" s="4">
        <v>35</v>
      </c>
      <c r="B137" s="18">
        <f t="shared" si="126"/>
        <v>2058</v>
      </c>
      <c r="C137" s="39">
        <f t="shared" si="122"/>
        <v>189.96</v>
      </c>
      <c r="D137" s="22">
        <f t="shared" si="136"/>
        <v>0.84999999999999432</v>
      </c>
      <c r="E137" s="64">
        <f t="shared" si="137"/>
        <v>2.0748000000000002</v>
      </c>
      <c r="F137" s="64">
        <f t="shared" si="137"/>
        <v>2.0055000000000001</v>
      </c>
      <c r="G137" s="64">
        <f t="shared" si="137"/>
        <v>0.15329999999999999</v>
      </c>
      <c r="H137" s="64">
        <f t="shared" si="137"/>
        <v>0.14499999999999999</v>
      </c>
      <c r="I137" s="64">
        <f t="shared" si="137"/>
        <v>0.9523332000000001</v>
      </c>
      <c r="J137" s="64">
        <f t="shared" si="137"/>
        <v>1.270416</v>
      </c>
      <c r="K137" s="64">
        <f t="shared" si="137"/>
        <v>4.232592000000001E-2</v>
      </c>
      <c r="L137" s="64">
        <f t="shared" si="128"/>
        <v>0.9523332000000001</v>
      </c>
      <c r="M137" s="64">
        <f t="shared" si="123"/>
        <v>10.453168516899286</v>
      </c>
      <c r="N137" s="64">
        <f t="shared" si="129"/>
        <v>-0.46042538272065769</v>
      </c>
      <c r="O137" s="64">
        <f t="shared" si="129"/>
        <v>1.270416</v>
      </c>
      <c r="P137" s="64">
        <f t="shared" si="124"/>
        <v>1.5386461714324653</v>
      </c>
      <c r="Q137" s="64">
        <f t="shared" si="130"/>
        <v>2.1307186322654603E-2</v>
      </c>
      <c r="R137" s="64">
        <f t="shared" si="130"/>
        <v>4.232592000000001E-2</v>
      </c>
      <c r="S137" s="64">
        <f t="shared" si="125"/>
        <v>5.1824471296162786E-2</v>
      </c>
      <c r="T137" s="64">
        <f t="shared" si="131"/>
        <v>-1.9074489675569711E-3</v>
      </c>
      <c r="U137" s="64">
        <f t="shared" si="131"/>
        <v>4.3785999999999996</v>
      </c>
      <c r="V137" s="64">
        <f t="shared" si="131"/>
        <v>4.787574354634434</v>
      </c>
      <c r="W137" s="29">
        <f>'2.6 Fert x3 '!D11</f>
        <v>190.01</v>
      </c>
      <c r="X137" s="35">
        <f t="shared" si="138"/>
        <v>0.81000000000000227</v>
      </c>
      <c r="Y137" s="29">
        <f>'2.6 Fert x3 '!F11*k</f>
        <v>2.1083999999999996</v>
      </c>
      <c r="Z137" s="29">
        <f>'2.6 Fert x3 '!G11*k</f>
        <v>1.9991999999999999</v>
      </c>
      <c r="AA137" s="29">
        <f>'2.6 Fert x3 '!H11*k</f>
        <v>0.15329999999999999</v>
      </c>
      <c r="AB137" s="29">
        <f>'2.6 Fert x3 '!I11/2</f>
        <v>0.14499999999999999</v>
      </c>
      <c r="AC137" s="68">
        <f t="shared" si="139"/>
        <v>0.96775559999999983</v>
      </c>
      <c r="AD137" s="348">
        <f t="shared" si="132"/>
        <v>1.2762539999999998</v>
      </c>
      <c r="AE137" s="68">
        <f t="shared" si="140"/>
        <v>4.3011359999999998E-2</v>
      </c>
      <c r="AF137" s="36">
        <f t="shared" si="141"/>
        <v>0.96775559999999983</v>
      </c>
      <c r="AG137" s="33">
        <f t="shared" si="133"/>
        <v>10.49539924867824</v>
      </c>
      <c r="AH137" s="33">
        <f t="shared" si="142"/>
        <v>-0.44898933755640336</v>
      </c>
      <c r="AI137" s="36">
        <f t="shared" si="143"/>
        <v>1.2762539999999998</v>
      </c>
      <c r="AJ137" s="33">
        <f t="shared" si="134"/>
        <v>1.5467027049656248</v>
      </c>
      <c r="AK137" s="33">
        <f t="shared" si="144"/>
        <v>1.681379901111768E-2</v>
      </c>
      <c r="AL137" s="60">
        <f t="shared" si="145"/>
        <v>4.3011359999999998E-2</v>
      </c>
      <c r="AM137" s="60">
        <f t="shared" si="146"/>
        <v>5.2652418247396741E-2</v>
      </c>
      <c r="AN137" s="60">
        <f t="shared" si="147"/>
        <v>-1.8856430689930676E-3</v>
      </c>
      <c r="AO137" s="34">
        <f t="shared" si="135"/>
        <v>4.405899999999999</v>
      </c>
      <c r="AP137" s="34">
        <f t="shared" si="148"/>
        <v>4.7818388183857223</v>
      </c>
      <c r="AQ137" s="10">
        <f t="shared" si="149"/>
        <v>3.5140795763016746</v>
      </c>
      <c r="AR137" s="10">
        <f t="shared" si="150"/>
        <v>3.5098696926951201</v>
      </c>
      <c r="AS137" s="10">
        <f t="shared" si="151"/>
        <v>-4.2098836065544987E-3</v>
      </c>
      <c r="AT137" s="10">
        <f>SUM(AS$131:AS137)*5</f>
        <v>1.0698608290063882</v>
      </c>
      <c r="AU137" s="10"/>
      <c r="AV137" s="10"/>
      <c r="AW137" s="10"/>
      <c r="AY137" s="10"/>
    </row>
    <row r="138" spans="1:53" x14ac:dyDescent="0.25">
      <c r="A138" s="4">
        <v>40</v>
      </c>
      <c r="B138" s="18">
        <f t="shared" si="126"/>
        <v>2063</v>
      </c>
      <c r="C138" s="39">
        <f t="shared" si="122"/>
        <v>190.86</v>
      </c>
      <c r="D138" s="22">
        <f t="shared" si="136"/>
        <v>0.90000000000000568</v>
      </c>
      <c r="E138" s="64">
        <f t="shared" si="137"/>
        <v>2.2008000000000001</v>
      </c>
      <c r="F138" s="64">
        <f t="shared" si="137"/>
        <v>1.9634999999999998</v>
      </c>
      <c r="G138" s="64">
        <f t="shared" si="137"/>
        <v>0.15329999999999999</v>
      </c>
      <c r="H138" s="64">
        <f t="shared" si="137"/>
        <v>0.15</v>
      </c>
      <c r="I138" s="64">
        <f t="shared" si="137"/>
        <v>1.0101672000000002</v>
      </c>
      <c r="J138" s="64">
        <f t="shared" si="137"/>
        <v>1.285326</v>
      </c>
      <c r="K138" s="64">
        <f t="shared" si="137"/>
        <v>4.4896320000000003E-2</v>
      </c>
      <c r="L138" s="64">
        <f t="shared" si="128"/>
        <v>1.0101672000000002</v>
      </c>
      <c r="M138" s="64">
        <f t="shared" si="123"/>
        <v>10.110178940615983</v>
      </c>
      <c r="N138" s="64">
        <f t="shared" si="129"/>
        <v>-0.34298957628330307</v>
      </c>
      <c r="O138" s="64">
        <f t="shared" si="129"/>
        <v>1.285326</v>
      </c>
      <c r="P138" s="64">
        <f t="shared" si="124"/>
        <v>1.5573227854166538</v>
      </c>
      <c r="Q138" s="64">
        <f t="shared" si="130"/>
        <v>1.8676613984188517E-2</v>
      </c>
      <c r="R138" s="64">
        <f t="shared" si="130"/>
        <v>4.4896320000000003E-2</v>
      </c>
      <c r="S138" s="64">
        <f t="shared" si="125"/>
        <v>5.4057678771231077E-2</v>
      </c>
      <c r="T138" s="64">
        <f t="shared" si="131"/>
        <v>2.2332074750682912E-3</v>
      </c>
      <c r="U138" s="64">
        <f t="shared" si="131"/>
        <v>4.4676</v>
      </c>
      <c r="V138" s="64">
        <f t="shared" si="131"/>
        <v>5.0455202451759593</v>
      </c>
      <c r="W138" s="29">
        <f>'2.6 Fert x3 '!D12</f>
        <v>190.87</v>
      </c>
      <c r="X138" s="35">
        <f t="shared" si="138"/>
        <v>0.86000000000001364</v>
      </c>
      <c r="Y138" s="29">
        <f>'2.6 Fert x3 '!F12*k</f>
        <v>2.2869000000000002</v>
      </c>
      <c r="Z138" s="29">
        <f>'2.6 Fert x3 '!G12*k</f>
        <v>1.9257</v>
      </c>
      <c r="AA138" s="29">
        <f>'2.6 Fert x3 '!H12*k</f>
        <v>0.15329999999999999</v>
      </c>
      <c r="AB138" s="29">
        <f>'2.6 Fert x3 '!I12/2</f>
        <v>0.125</v>
      </c>
      <c r="AC138" s="68">
        <f t="shared" si="139"/>
        <v>1.0496871000000001</v>
      </c>
      <c r="AD138" s="348">
        <f t="shared" si="132"/>
        <v>1.2920565000000002</v>
      </c>
      <c r="AE138" s="68">
        <f t="shared" si="140"/>
        <v>4.6652760000000008E-2</v>
      </c>
      <c r="AF138" s="36">
        <f t="shared" si="141"/>
        <v>1.0496871000000001</v>
      </c>
      <c r="AG138" s="33">
        <f t="shared" si="133"/>
        <v>10.186462827954559</v>
      </c>
      <c r="AH138" s="33">
        <f t="shared" si="142"/>
        <v>-0.30893642072368088</v>
      </c>
      <c r="AI138" s="36">
        <f t="shared" si="143"/>
        <v>1.2920565000000002</v>
      </c>
      <c r="AJ138" s="33">
        <f t="shared" si="134"/>
        <v>1.5654774927901924</v>
      </c>
      <c r="AK138" s="33">
        <f t="shared" si="144"/>
        <v>1.8774787824567651E-2</v>
      </c>
      <c r="AL138" s="60">
        <f t="shared" si="145"/>
        <v>4.6652760000000008E-2</v>
      </c>
      <c r="AM138" s="60">
        <f t="shared" si="146"/>
        <v>5.5960480497151147E-2</v>
      </c>
      <c r="AN138" s="60">
        <f t="shared" si="147"/>
        <v>3.3080622497544052E-3</v>
      </c>
      <c r="AO138" s="34">
        <f t="shared" si="135"/>
        <v>4.4908999999999999</v>
      </c>
      <c r="AP138" s="34">
        <f t="shared" si="148"/>
        <v>5.0640464293506549</v>
      </c>
      <c r="AQ138" s="10">
        <f t="shared" si="149"/>
        <v>3.7034118599591546</v>
      </c>
      <c r="AR138" s="10">
        <f t="shared" si="150"/>
        <v>3.7170100791433804</v>
      </c>
      <c r="AS138" s="10">
        <f t="shared" si="151"/>
        <v>1.3598219184225879E-2</v>
      </c>
      <c r="AT138" s="10">
        <f>SUM(AS$131:AS138)*5</f>
        <v>1.1378519249275176</v>
      </c>
      <c r="AU138" s="10"/>
      <c r="AV138" s="10"/>
      <c r="AW138" s="10"/>
      <c r="AY138" s="10"/>
    </row>
    <row r="139" spans="1:53" x14ac:dyDescent="0.25">
      <c r="A139" s="4">
        <v>45</v>
      </c>
      <c r="B139" s="18">
        <f t="shared" si="126"/>
        <v>2068</v>
      </c>
      <c r="C139" s="39">
        <f t="shared" si="122"/>
        <v>191.75</v>
      </c>
      <c r="D139" s="22">
        <f t="shared" si="136"/>
        <v>0.88999999999998636</v>
      </c>
      <c r="E139" s="64">
        <f t="shared" si="137"/>
        <v>2.1630000000000003</v>
      </c>
      <c r="F139" s="64">
        <f t="shared" si="137"/>
        <v>2.0684999999999998</v>
      </c>
      <c r="G139" s="64">
        <f t="shared" si="137"/>
        <v>0.1575</v>
      </c>
      <c r="H139" s="64">
        <f t="shared" si="137"/>
        <v>0.19</v>
      </c>
      <c r="I139" s="64">
        <f t="shared" si="137"/>
        <v>0.99281700000000017</v>
      </c>
      <c r="J139" s="64">
        <f t="shared" si="137"/>
        <v>1.3159649999999998</v>
      </c>
      <c r="K139" s="64">
        <f t="shared" si="137"/>
        <v>4.412520000000001E-2</v>
      </c>
      <c r="L139" s="64">
        <f t="shared" si="128"/>
        <v>0.99281700000000017</v>
      </c>
      <c r="M139" s="64">
        <f t="shared" si="123"/>
        <v>9.7942389717778564</v>
      </c>
      <c r="N139" s="64">
        <f t="shared" si="129"/>
        <v>-0.31593996883812636</v>
      </c>
      <c r="O139" s="64">
        <f t="shared" si="129"/>
        <v>1.3159649999999998</v>
      </c>
      <c r="P139" s="64">
        <f t="shared" si="124"/>
        <v>1.5912633755161094</v>
      </c>
      <c r="Q139" s="64">
        <f t="shared" si="130"/>
        <v>3.3940590099455603E-2</v>
      </c>
      <c r="R139" s="64">
        <f t="shared" si="130"/>
        <v>4.412520000000001E-2</v>
      </c>
      <c r="S139" s="64">
        <f t="shared" si="125"/>
        <v>5.3681337808585403E-2</v>
      </c>
      <c r="T139" s="64">
        <f t="shared" si="131"/>
        <v>-3.7634096264567429E-4</v>
      </c>
      <c r="U139" s="64">
        <f t="shared" si="131"/>
        <v>4.5790000000000006</v>
      </c>
      <c r="V139" s="64">
        <f t="shared" si="131"/>
        <v>5.1866242802986706</v>
      </c>
      <c r="W139" s="29">
        <f>'2.6 Fert x3 '!D13</f>
        <v>191.79</v>
      </c>
      <c r="X139" s="35">
        <f t="shared" si="138"/>
        <v>0.91999999999998749</v>
      </c>
      <c r="Y139" s="29">
        <f>'2.6 Fert x3 '!F13*k</f>
        <v>2.2029000000000001</v>
      </c>
      <c r="Z139" s="29">
        <f>'2.6 Fert x3 '!G13*k</f>
        <v>2.0663999999999998</v>
      </c>
      <c r="AA139" s="29">
        <f>'2.6 Fert x3 '!H13*k</f>
        <v>0.15959999999999999</v>
      </c>
      <c r="AB139" s="29">
        <f>'2.6 Fert x3 '!I13/2</f>
        <v>0.185</v>
      </c>
      <c r="AC139" s="68">
        <f t="shared" si="139"/>
        <v>1.0111311000000001</v>
      </c>
      <c r="AD139" s="348">
        <f t="shared" si="132"/>
        <v>1.3249424999999999</v>
      </c>
      <c r="AE139" s="68">
        <f t="shared" si="140"/>
        <v>4.4939160000000006E-2</v>
      </c>
      <c r="AF139" s="36">
        <f t="shared" si="141"/>
        <v>1.0111311000000001</v>
      </c>
      <c r="AG139" s="33">
        <f t="shared" si="133"/>
        <v>9.8789620528708699</v>
      </c>
      <c r="AH139" s="33">
        <f t="shared" si="142"/>
        <v>-0.30750077508368889</v>
      </c>
      <c r="AI139" s="36">
        <f t="shared" si="143"/>
        <v>1.3249424999999999</v>
      </c>
      <c r="AJ139" s="33">
        <f t="shared" si="134"/>
        <v>1.6016824377367147</v>
      </c>
      <c r="AK139" s="33">
        <f t="shared" si="144"/>
        <v>3.6204944946522266E-2</v>
      </c>
      <c r="AL139" s="60">
        <f t="shared" si="145"/>
        <v>4.4939160000000006E-2</v>
      </c>
      <c r="AM139" s="60">
        <f t="shared" si="146"/>
        <v>5.4831668809498288E-2</v>
      </c>
      <c r="AN139" s="60">
        <f t="shared" si="147"/>
        <v>-1.1288116876528587E-3</v>
      </c>
      <c r="AO139" s="34">
        <f t="shared" si="135"/>
        <v>4.6138999999999992</v>
      </c>
      <c r="AP139" s="34">
        <f t="shared" si="148"/>
        <v>5.2614753581751676</v>
      </c>
      <c r="AQ139" s="10">
        <f t="shared" si="149"/>
        <v>3.8069822217392244</v>
      </c>
      <c r="AR139" s="10">
        <f t="shared" si="150"/>
        <v>3.8619229129005732</v>
      </c>
      <c r="AS139" s="10">
        <f t="shared" si="151"/>
        <v>5.4940691161348809E-2</v>
      </c>
      <c r="AT139" s="10">
        <f>SUM(AS$131:AS139)*5</f>
        <v>1.4125553807342617</v>
      </c>
      <c r="AU139" s="10"/>
      <c r="AV139" s="10"/>
      <c r="AW139" s="10"/>
      <c r="AY139" s="10"/>
    </row>
    <row r="140" spans="1:53" x14ac:dyDescent="0.25">
      <c r="A140" s="4">
        <v>50</v>
      </c>
      <c r="B140" s="18">
        <f t="shared" si="126"/>
        <v>2073</v>
      </c>
      <c r="C140" s="39">
        <f t="shared" si="122"/>
        <v>192.59</v>
      </c>
      <c r="D140" s="22">
        <f t="shared" si="136"/>
        <v>0.84000000000000341</v>
      </c>
      <c r="E140" s="64">
        <f t="shared" si="137"/>
        <v>2.0726999999999998</v>
      </c>
      <c r="F140" s="64">
        <f t="shared" si="137"/>
        <v>2.2176</v>
      </c>
      <c r="G140" s="64">
        <f t="shared" si="137"/>
        <v>0.1638</v>
      </c>
      <c r="H140" s="64">
        <f t="shared" si="137"/>
        <v>0.155</v>
      </c>
      <c r="I140" s="64">
        <f t="shared" si="137"/>
        <v>0.95136929999999997</v>
      </c>
      <c r="J140" s="64">
        <f t="shared" si="137"/>
        <v>1.3504995</v>
      </c>
      <c r="K140" s="64">
        <f t="shared" si="137"/>
        <v>4.2283080000000001E-2</v>
      </c>
      <c r="L140" s="64">
        <f t="shared" si="128"/>
        <v>0.95136929999999997</v>
      </c>
      <c r="M140" s="64">
        <f t="shared" si="123"/>
        <v>9.4777495539380645</v>
      </c>
      <c r="N140" s="64">
        <f t="shared" si="129"/>
        <v>-0.3164894178397919</v>
      </c>
      <c r="O140" s="64">
        <f t="shared" si="129"/>
        <v>1.3504995</v>
      </c>
      <c r="P140" s="64">
        <f t="shared" si="124"/>
        <v>1.631797780870309</v>
      </c>
      <c r="Q140" s="64">
        <f t="shared" si="130"/>
        <v>4.053440535419961E-2</v>
      </c>
      <c r="R140" s="64">
        <f t="shared" si="130"/>
        <v>4.2283080000000001E-2</v>
      </c>
      <c r="S140" s="64">
        <f t="shared" si="125"/>
        <v>5.177268949690414E-2</v>
      </c>
      <c r="T140" s="64">
        <f t="shared" si="131"/>
        <v>-1.908648311681263E-3</v>
      </c>
      <c r="U140" s="64">
        <f t="shared" si="131"/>
        <v>4.6091000000000006</v>
      </c>
      <c r="V140" s="64">
        <f t="shared" si="131"/>
        <v>5.1712363392027312</v>
      </c>
      <c r="W140" s="29">
        <f>'2.6 Fert x3 '!D14</f>
        <v>192.69</v>
      </c>
      <c r="X140" s="35">
        <f t="shared" si="138"/>
        <v>0.90000000000000568</v>
      </c>
      <c r="Y140" s="29">
        <f>'2.6 Fert x3 '!F14*k</f>
        <v>2.1062999999999996</v>
      </c>
      <c r="Z140" s="29">
        <f>'2.6 Fert x3 '!G14*k</f>
        <v>2.2112999999999996</v>
      </c>
      <c r="AA140" s="29">
        <f>'2.6 Fert x3 '!H14*k</f>
        <v>0.1638</v>
      </c>
      <c r="AB140" s="29">
        <f>'2.6 Fert x3 '!I14/2</f>
        <v>0.16500000000000001</v>
      </c>
      <c r="AC140" s="68">
        <f t="shared" si="139"/>
        <v>0.96679169999999981</v>
      </c>
      <c r="AD140" s="348">
        <f t="shared" si="132"/>
        <v>1.3563374999999998</v>
      </c>
      <c r="AE140" s="68">
        <f t="shared" si="140"/>
        <v>4.2968519999999996E-2</v>
      </c>
      <c r="AF140" s="36">
        <f t="shared" si="141"/>
        <v>0.96679169999999981</v>
      </c>
      <c r="AG140" s="33">
        <f t="shared" si="133"/>
        <v>9.5669276799077707</v>
      </c>
      <c r="AH140" s="33">
        <f t="shared" si="142"/>
        <v>-0.31203437296309922</v>
      </c>
      <c r="AI140" s="36">
        <f t="shared" si="143"/>
        <v>1.3563374999999998</v>
      </c>
      <c r="AJ140" s="33">
        <f t="shared" si="134"/>
        <v>1.6394776282577577</v>
      </c>
      <c r="AK140" s="33">
        <f t="shared" si="144"/>
        <v>3.7795190521042965E-2</v>
      </c>
      <c r="AL140" s="60">
        <f t="shared" si="145"/>
        <v>4.2968519999999996E-2</v>
      </c>
      <c r="AM140" s="60">
        <f t="shared" si="146"/>
        <v>5.2661481209742782E-2</v>
      </c>
      <c r="AN140" s="60">
        <f t="shared" si="147"/>
        <v>-2.1701875997555062E-3</v>
      </c>
      <c r="AO140" s="34">
        <f t="shared" si="135"/>
        <v>4.646399999999999</v>
      </c>
      <c r="AP140" s="34">
        <f t="shared" si="148"/>
        <v>5.2699906299581922</v>
      </c>
      <c r="AQ140" s="10">
        <f t="shared" si="149"/>
        <v>3.7956874729748042</v>
      </c>
      <c r="AR140" s="10">
        <f t="shared" si="150"/>
        <v>3.868173122389313</v>
      </c>
      <c r="AS140" s="10">
        <f t="shared" si="151"/>
        <v>7.2485649414508746E-2</v>
      </c>
      <c r="AT140" s="10">
        <f>SUM(AS$131:AS140)*5</f>
        <v>1.7749836278068054</v>
      </c>
      <c r="AU140" s="10"/>
      <c r="AV140" s="10"/>
      <c r="AW140" s="10"/>
      <c r="AY140" s="10"/>
      <c r="AZ140" s="10"/>
    </row>
    <row r="141" spans="1:53" x14ac:dyDescent="0.25">
      <c r="A141" s="4">
        <v>55</v>
      </c>
      <c r="B141" s="18">
        <f t="shared" si="126"/>
        <v>2078</v>
      </c>
      <c r="C141" s="39">
        <f t="shared" si="122"/>
        <v>193.45</v>
      </c>
      <c r="D141" s="22">
        <f t="shared" si="136"/>
        <v>0.85999999999998522</v>
      </c>
      <c r="E141" s="64">
        <f t="shared" si="137"/>
        <v>2.1126</v>
      </c>
      <c r="F141" s="64">
        <f t="shared" si="137"/>
        <v>2.2637999999999998</v>
      </c>
      <c r="G141" s="64">
        <f t="shared" si="137"/>
        <v>0.16800000000000001</v>
      </c>
      <c r="H141" s="64">
        <f t="shared" si="137"/>
        <v>0.16</v>
      </c>
      <c r="I141" s="64">
        <f t="shared" si="137"/>
        <v>0.96968340000000008</v>
      </c>
      <c r="J141" s="64">
        <f t="shared" si="137"/>
        <v>1.377831</v>
      </c>
      <c r="K141" s="64">
        <f t="shared" si="137"/>
        <v>4.3097040000000003E-2</v>
      </c>
      <c r="L141" s="64">
        <f t="shared" si="128"/>
        <v>0.96968340000000008</v>
      </c>
      <c r="M141" s="64">
        <f t="shared" si="123"/>
        <v>9.2205436129603697</v>
      </c>
      <c r="N141" s="64">
        <f t="shared" si="129"/>
        <v>-0.25720594097769478</v>
      </c>
      <c r="O141" s="64">
        <f t="shared" si="129"/>
        <v>1.377831</v>
      </c>
      <c r="P141" s="64">
        <f t="shared" si="124"/>
        <v>1.6662948190946389</v>
      </c>
      <c r="Q141" s="64">
        <f t="shared" si="130"/>
        <v>3.4497038224329923E-2</v>
      </c>
      <c r="R141" s="64">
        <f t="shared" si="130"/>
        <v>4.3097040000000003E-2</v>
      </c>
      <c r="S141" s="64">
        <f t="shared" si="125"/>
        <v>5.2249244955881617E-2</v>
      </c>
      <c r="T141" s="64">
        <f t="shared" si="131"/>
        <v>4.7655545897747759E-4</v>
      </c>
      <c r="U141" s="64">
        <f t="shared" si="131"/>
        <v>4.7044000000000006</v>
      </c>
      <c r="V141" s="64">
        <f t="shared" si="131"/>
        <v>5.3421676527055979</v>
      </c>
      <c r="W141" s="29">
        <f>'2.6 Fert x3 '!D15</f>
        <v>193.55</v>
      </c>
      <c r="X141" s="35">
        <f t="shared" si="138"/>
        <v>0.86000000000001364</v>
      </c>
      <c r="Y141" s="29">
        <f>'2.6 Fert x3 '!F15*k</f>
        <v>2.1083999999999996</v>
      </c>
      <c r="Z141" s="29">
        <f>'2.6 Fert x3 '!G15*k</f>
        <v>2.3162999999999996</v>
      </c>
      <c r="AA141" s="29">
        <f>'2.6 Fert x3 '!H15*k</f>
        <v>0.1701</v>
      </c>
      <c r="AB141" s="29">
        <f>'2.6 Fert x3 '!I15/2</f>
        <v>0.16500000000000001</v>
      </c>
      <c r="AC141" s="68">
        <f t="shared" si="139"/>
        <v>0.96775559999999983</v>
      </c>
      <c r="AD141" s="348">
        <f t="shared" si="132"/>
        <v>1.3967519999999998</v>
      </c>
      <c r="AE141" s="68">
        <f t="shared" si="140"/>
        <v>4.3011359999999998E-2</v>
      </c>
      <c r="AF141" s="36">
        <f t="shared" si="141"/>
        <v>0.96775559999999983</v>
      </c>
      <c r="AG141" s="33">
        <f t="shared" si="133"/>
        <v>9.2962498807569922</v>
      </c>
      <c r="AH141" s="33">
        <f t="shared" si="142"/>
        <v>-0.2706777991507785</v>
      </c>
      <c r="AI141" s="36">
        <f t="shared" si="143"/>
        <v>1.3967519999999998</v>
      </c>
      <c r="AJ141" s="33">
        <f t="shared" si="134"/>
        <v>1.6865734371361742</v>
      </c>
      <c r="AK141" s="33">
        <f t="shared" si="144"/>
        <v>4.7095808878416578E-2</v>
      </c>
      <c r="AL141" s="60">
        <f t="shared" si="145"/>
        <v>4.3011359999999998E-2</v>
      </c>
      <c r="AM141" s="60">
        <f t="shared" si="146"/>
        <v>5.2320682617684265E-2</v>
      </c>
      <c r="AN141" s="60">
        <f t="shared" si="147"/>
        <v>-3.4079859205851659E-4</v>
      </c>
      <c r="AO141" s="34">
        <f t="shared" si="135"/>
        <v>4.7597999999999994</v>
      </c>
      <c r="AP141" s="34">
        <f t="shared" si="148"/>
        <v>5.3958772111355922</v>
      </c>
      <c r="AQ141" s="10">
        <f t="shared" si="149"/>
        <v>3.9211510570859089</v>
      </c>
      <c r="AR141" s="10">
        <f t="shared" si="150"/>
        <v>3.9605738729735243</v>
      </c>
      <c r="AS141" s="10">
        <f t="shared" si="151"/>
        <v>3.9422815887615315E-2</v>
      </c>
      <c r="AT141" s="10">
        <f>SUM(AS$131:AS141)*5</f>
        <v>1.972097707244882</v>
      </c>
      <c r="AU141" s="10"/>
      <c r="AV141" s="10"/>
      <c r="AW141" s="10"/>
      <c r="AY141" s="10"/>
      <c r="AZ141" s="10"/>
    </row>
    <row r="142" spans="1:53" x14ac:dyDescent="0.25">
      <c r="A142" s="4">
        <v>60</v>
      </c>
      <c r="B142" s="18">
        <f t="shared" si="126"/>
        <v>2083</v>
      </c>
      <c r="C142" s="39">
        <f t="shared" si="122"/>
        <v>194.16</v>
      </c>
      <c r="D142" s="22">
        <f t="shared" si="136"/>
        <v>0.71000000000000796</v>
      </c>
      <c r="E142" s="64">
        <f t="shared" ref="E142:K151" si="152">E36</f>
        <v>2.0223</v>
      </c>
      <c r="F142" s="64">
        <f t="shared" si="152"/>
        <v>2.3771999999999998</v>
      </c>
      <c r="G142" s="64">
        <f t="shared" si="152"/>
        <v>0.1701</v>
      </c>
      <c r="H142" s="64">
        <f t="shared" si="152"/>
        <v>0.24</v>
      </c>
      <c r="I142" s="64">
        <f t="shared" si="152"/>
        <v>0.9282357</v>
      </c>
      <c r="J142" s="64">
        <f t="shared" si="152"/>
        <v>1.3987995</v>
      </c>
      <c r="K142" s="64">
        <f t="shared" si="152"/>
        <v>4.125492E-2</v>
      </c>
      <c r="L142" s="64">
        <f t="shared" si="128"/>
        <v>0.9282357</v>
      </c>
      <c r="M142" s="64">
        <f t="shared" si="123"/>
        <v>8.9551851361591304</v>
      </c>
      <c r="N142" s="64">
        <f t="shared" si="129"/>
        <v>-0.26535847680123936</v>
      </c>
      <c r="O142" s="64">
        <f t="shared" si="129"/>
        <v>1.3987995</v>
      </c>
      <c r="P142" s="64">
        <f t="shared" si="124"/>
        <v>1.6933615915094578</v>
      </c>
      <c r="Q142" s="64">
        <f t="shared" si="130"/>
        <v>2.7066772414818807E-2</v>
      </c>
      <c r="R142" s="64">
        <f t="shared" si="130"/>
        <v>4.125492E-2</v>
      </c>
      <c r="S142" s="64">
        <f t="shared" si="125"/>
        <v>5.0491368855045224E-2</v>
      </c>
      <c r="T142" s="64">
        <f t="shared" si="131"/>
        <v>-1.7578761008363933E-3</v>
      </c>
      <c r="U142" s="64">
        <f t="shared" si="131"/>
        <v>4.8095999999999997</v>
      </c>
      <c r="V142" s="64">
        <f t="shared" si="131"/>
        <v>5.2795504195127503</v>
      </c>
      <c r="W142" s="29">
        <f>'2.6 Fert x3 '!D16</f>
        <v>194.1</v>
      </c>
      <c r="X142" s="35">
        <f t="shared" si="138"/>
        <v>0.54999999999998295</v>
      </c>
      <c r="Y142" s="29">
        <f>'2.6 Fert x3 '!F16*k</f>
        <v>2.0286</v>
      </c>
      <c r="Z142" s="29">
        <f>'2.6 Fert x3 '!G16*k</f>
        <v>2.3813999999999997</v>
      </c>
      <c r="AA142" s="29">
        <f>'2.6 Fert x3 '!H16*k</f>
        <v>0.17219999999999999</v>
      </c>
      <c r="AB142" s="29">
        <f>'2.6 Fert x3 '!I16/2</f>
        <v>0.22</v>
      </c>
      <c r="AC142" s="68">
        <f t="shared" si="139"/>
        <v>0.93112740000000005</v>
      </c>
      <c r="AD142" s="348">
        <f t="shared" si="132"/>
        <v>1.401939</v>
      </c>
      <c r="AE142" s="68">
        <f t="shared" si="140"/>
        <v>4.1383440000000001E-2</v>
      </c>
      <c r="AF142" s="36">
        <f t="shared" si="141"/>
        <v>0.93112740000000005</v>
      </c>
      <c r="AG142" s="33">
        <f t="shared" si="133"/>
        <v>9.0239829702345258</v>
      </c>
      <c r="AH142" s="33">
        <f t="shared" si="142"/>
        <v>-0.27226691052246643</v>
      </c>
      <c r="AI142" s="36">
        <f t="shared" si="143"/>
        <v>1.401939</v>
      </c>
      <c r="AJ142" s="33">
        <f t="shared" si="134"/>
        <v>1.7000858785920232</v>
      </c>
      <c r="AK142" s="33">
        <f t="shared" si="144"/>
        <v>1.3512441455848956E-2</v>
      </c>
      <c r="AL142" s="60">
        <f t="shared" si="145"/>
        <v>4.1383440000000001E-2</v>
      </c>
      <c r="AM142" s="60">
        <f t="shared" si="146"/>
        <v>5.0632517368818422E-2</v>
      </c>
      <c r="AN142" s="60">
        <f t="shared" si="147"/>
        <v>-1.688165248865843E-3</v>
      </c>
      <c r="AO142" s="34">
        <f t="shared" si="135"/>
        <v>4.8022</v>
      </c>
      <c r="AP142" s="34">
        <f t="shared" si="148"/>
        <v>5.0917573656844999</v>
      </c>
      <c r="AQ142" s="10">
        <f t="shared" si="149"/>
        <v>3.8751900079223587</v>
      </c>
      <c r="AR142" s="10">
        <f t="shared" si="150"/>
        <v>3.7373499064124234</v>
      </c>
      <c r="AS142" s="10">
        <f t="shared" si="151"/>
        <v>-0.13784010150993531</v>
      </c>
      <c r="AT142" s="10">
        <f>SUM(AS$131:AS142)*5</f>
        <v>1.2828971996952054</v>
      </c>
      <c r="AU142" s="10"/>
      <c r="AV142" s="10"/>
      <c r="AW142" s="10"/>
      <c r="AY142" s="10"/>
      <c r="AZ142" s="10"/>
    </row>
    <row r="143" spans="1:53" x14ac:dyDescent="0.25">
      <c r="A143" s="4">
        <v>65</v>
      </c>
      <c r="B143" s="18">
        <f t="shared" si="126"/>
        <v>2088</v>
      </c>
      <c r="C143" s="39">
        <f t="shared" si="122"/>
        <v>194.58</v>
      </c>
      <c r="D143" s="22">
        <f t="shared" si="136"/>
        <v>0.42000000000001592</v>
      </c>
      <c r="E143" s="64">
        <f t="shared" si="152"/>
        <v>2.1944999999999997</v>
      </c>
      <c r="F143" s="64">
        <f t="shared" si="152"/>
        <v>2.2469999999999999</v>
      </c>
      <c r="G143" s="64">
        <f t="shared" si="152"/>
        <v>0.16800000000000001</v>
      </c>
      <c r="H143" s="64">
        <f t="shared" si="152"/>
        <v>0.27500000000000002</v>
      </c>
      <c r="I143" s="64">
        <f t="shared" si="152"/>
        <v>1.0072755</v>
      </c>
      <c r="J143" s="64">
        <f t="shared" si="152"/>
        <v>1.3915124999999997</v>
      </c>
      <c r="K143" s="64">
        <f t="shared" si="152"/>
        <v>4.4767799999999996E-2</v>
      </c>
      <c r="L143" s="64">
        <f t="shared" si="128"/>
        <v>1.0072755</v>
      </c>
      <c r="M143" s="64">
        <f t="shared" si="123"/>
        <v>8.8032169647044096</v>
      </c>
      <c r="N143" s="64">
        <f t="shared" si="129"/>
        <v>-0.15196817145472075</v>
      </c>
      <c r="O143" s="64">
        <f t="shared" si="129"/>
        <v>1.3915124999999997</v>
      </c>
      <c r="P143" s="64">
        <f t="shared" si="124"/>
        <v>1.6908593660892952</v>
      </c>
      <c r="Q143" s="64">
        <f t="shared" si="130"/>
        <v>-2.5022254201625405E-3</v>
      </c>
      <c r="R143" s="64">
        <f t="shared" si="130"/>
        <v>4.4767799999999996E-2</v>
      </c>
      <c r="S143" s="64">
        <f t="shared" si="125"/>
        <v>5.3693497327198428E-2</v>
      </c>
      <c r="T143" s="64">
        <f t="shared" si="131"/>
        <v>3.202128472153204E-3</v>
      </c>
      <c r="U143" s="64">
        <f t="shared" si="131"/>
        <v>4.8845000000000001</v>
      </c>
      <c r="V143" s="64">
        <f t="shared" si="131"/>
        <v>5.1532317315972858</v>
      </c>
      <c r="W143" s="29">
        <f>'2.6 Fert x3 '!D17</f>
        <v>194.69</v>
      </c>
      <c r="X143" s="35">
        <f t="shared" si="138"/>
        <v>0.59000000000000341</v>
      </c>
      <c r="Y143" s="29">
        <f>'2.6 Fert x3 '!F17*k</f>
        <v>2.2091999999999996</v>
      </c>
      <c r="Z143" s="29">
        <f>'2.6 Fert x3 '!G17*k</f>
        <v>2.2742999999999998</v>
      </c>
      <c r="AA143" s="29">
        <f>'2.6 Fert x3 '!H17*k</f>
        <v>0.1701</v>
      </c>
      <c r="AB143" s="29">
        <f>'2.6 Fert x3 '!I17/2</f>
        <v>0.27500000000000002</v>
      </c>
      <c r="AC143" s="68">
        <f t="shared" si="139"/>
        <v>1.0140227999999998</v>
      </c>
      <c r="AD143" s="348">
        <f t="shared" si="132"/>
        <v>1.4054879999999998</v>
      </c>
      <c r="AE143" s="68">
        <f t="shared" si="140"/>
        <v>4.5067679999999992E-2</v>
      </c>
      <c r="AF143" s="36">
        <f t="shared" si="141"/>
        <v>1.0140227999999998</v>
      </c>
      <c r="AG143" s="33">
        <f t="shared" si="133"/>
        <v>8.8698562579122981</v>
      </c>
      <c r="AH143" s="33">
        <f t="shared" si="142"/>
        <v>-0.15412671232222763</v>
      </c>
      <c r="AI143" s="36">
        <f t="shared" si="143"/>
        <v>1.4054879999999998</v>
      </c>
      <c r="AJ143" s="33">
        <f t="shared" si="134"/>
        <v>1.7060235633379772</v>
      </c>
      <c r="AK143" s="33">
        <f t="shared" si="144"/>
        <v>5.9376847459540194E-3</v>
      </c>
      <c r="AL143" s="60">
        <f t="shared" si="145"/>
        <v>4.5067679999999992E-2</v>
      </c>
      <c r="AM143" s="60">
        <f t="shared" si="146"/>
        <v>5.4018329095009282E-2</v>
      </c>
      <c r="AN143" s="60">
        <f t="shared" si="147"/>
        <v>3.3858117261908599E-3</v>
      </c>
      <c r="AO143" s="34">
        <f t="shared" si="135"/>
        <v>4.9285999999999994</v>
      </c>
      <c r="AP143" s="34">
        <f t="shared" si="148"/>
        <v>5.3737967841499197</v>
      </c>
      <c r="AQ143" s="10">
        <f t="shared" si="149"/>
        <v>3.7824720909924077</v>
      </c>
      <c r="AR143" s="10">
        <f t="shared" si="150"/>
        <v>3.9443668395660412</v>
      </c>
      <c r="AS143" s="10">
        <f t="shared" si="151"/>
        <v>0.16189474857363351</v>
      </c>
      <c r="AT143" s="10">
        <f>SUM(AS$131:AS143)*5</f>
        <v>2.092370942563373</v>
      </c>
      <c r="AU143" s="10"/>
      <c r="AV143" s="10"/>
      <c r="AW143" s="10"/>
      <c r="AY143" s="10"/>
      <c r="AZ143" s="10"/>
      <c r="BA143" s="10"/>
    </row>
    <row r="144" spans="1:53" x14ac:dyDescent="0.25">
      <c r="A144" s="4">
        <v>70</v>
      </c>
      <c r="B144" s="18">
        <f t="shared" si="126"/>
        <v>2093</v>
      </c>
      <c r="C144" s="39">
        <f t="shared" si="122"/>
        <v>194.91</v>
      </c>
      <c r="D144" s="22">
        <f t="shared" si="136"/>
        <v>0.32999999999998408</v>
      </c>
      <c r="E144" s="64">
        <f t="shared" si="152"/>
        <v>2.3561999999999999</v>
      </c>
      <c r="F144" s="64">
        <f t="shared" si="152"/>
        <v>2.0453999999999999</v>
      </c>
      <c r="G144" s="64">
        <f t="shared" si="152"/>
        <v>0.16170000000000001</v>
      </c>
      <c r="H144" s="64">
        <f t="shared" si="152"/>
        <v>0.28499999999999998</v>
      </c>
      <c r="I144" s="64">
        <f t="shared" si="152"/>
        <v>1.0814957999999999</v>
      </c>
      <c r="J144" s="64">
        <f t="shared" si="152"/>
        <v>1.3545209999999999</v>
      </c>
      <c r="K144" s="64">
        <f t="shared" si="152"/>
        <v>4.8066480000000002E-2</v>
      </c>
      <c r="L144" s="64">
        <f t="shared" si="128"/>
        <v>1.0814957999999999</v>
      </c>
      <c r="M144" s="64">
        <f t="shared" si="123"/>
        <v>8.7451412874414203</v>
      </c>
      <c r="N144" s="64">
        <f t="shared" si="129"/>
        <v>-5.8075677262989345E-2</v>
      </c>
      <c r="O144" s="64">
        <f t="shared" si="129"/>
        <v>1.3545209999999999</v>
      </c>
      <c r="P144" s="64">
        <f t="shared" si="124"/>
        <v>1.6534255309486319</v>
      </c>
      <c r="Q144" s="64">
        <f t="shared" si="130"/>
        <v>-3.7433835140663341E-2</v>
      </c>
      <c r="R144" s="64">
        <f t="shared" si="130"/>
        <v>4.8066480000000002E-2</v>
      </c>
      <c r="S144" s="64">
        <f t="shared" si="125"/>
        <v>5.7558239016420945E-2</v>
      </c>
      <c r="T144" s="64">
        <f t="shared" si="131"/>
        <v>3.8647416892225173E-3</v>
      </c>
      <c r="U144" s="64">
        <f t="shared" si="131"/>
        <v>4.8483000000000001</v>
      </c>
      <c r="V144" s="64">
        <f t="shared" si="131"/>
        <v>5.0866552292855536</v>
      </c>
      <c r="W144" s="29">
        <f>'2.6 Fert x3 '!D18</f>
        <v>195</v>
      </c>
      <c r="X144" s="35">
        <f t="shared" si="138"/>
        <v>0.31000000000000227</v>
      </c>
      <c r="Y144" s="29">
        <f>'2.6 Fert x3 '!F18*k</f>
        <v>2.3624999999999998</v>
      </c>
      <c r="Z144" s="29">
        <f>'2.6 Fert x3 '!G18*k</f>
        <v>2.0453999999999999</v>
      </c>
      <c r="AA144" s="29">
        <f>'2.6 Fert x3 '!H18*k</f>
        <v>0.16170000000000001</v>
      </c>
      <c r="AB144" s="29">
        <f>'2.6 Fert x3 '!I18/2</f>
        <v>0.24</v>
      </c>
      <c r="AC144" s="68">
        <f t="shared" si="139"/>
        <v>1.0843875000000001</v>
      </c>
      <c r="AD144" s="348">
        <f t="shared" si="132"/>
        <v>1.3560645</v>
      </c>
      <c r="AE144" s="68">
        <f t="shared" si="140"/>
        <v>4.8195000000000002E-2</v>
      </c>
      <c r="AF144" s="36">
        <f t="shared" si="141"/>
        <v>1.0843875000000001</v>
      </c>
      <c r="AG144" s="33">
        <f t="shared" si="133"/>
        <v>8.8060458616812021</v>
      </c>
      <c r="AH144" s="33">
        <f t="shared" si="142"/>
        <v>-6.3810396231096078E-2</v>
      </c>
      <c r="AI144" s="36">
        <f t="shared" si="143"/>
        <v>1.3560645</v>
      </c>
      <c r="AJ144" s="33">
        <f t="shared" si="134"/>
        <v>1.6576497076250802</v>
      </c>
      <c r="AK144" s="33">
        <f t="shared" si="144"/>
        <v>-4.8373855712896985E-2</v>
      </c>
      <c r="AL144" s="60">
        <f t="shared" si="145"/>
        <v>4.8195000000000002E-2</v>
      </c>
      <c r="AM144" s="60">
        <f t="shared" si="146"/>
        <v>5.7744181702861913E-2</v>
      </c>
      <c r="AN144" s="60">
        <f t="shared" si="147"/>
        <v>3.7258526078526311E-3</v>
      </c>
      <c r="AO144" s="34">
        <f t="shared" si="135"/>
        <v>4.8095999999999997</v>
      </c>
      <c r="AP144" s="34">
        <f t="shared" si="148"/>
        <v>5.0111416006638621</v>
      </c>
      <c r="AQ144" s="10">
        <f t="shared" si="149"/>
        <v>3.7336049382955965</v>
      </c>
      <c r="AR144" s="10">
        <f t="shared" si="150"/>
        <v>3.6781779348872745</v>
      </c>
      <c r="AS144" s="10">
        <f t="shared" si="151"/>
        <v>-5.5427003408321962E-2</v>
      </c>
      <c r="AT144" s="10">
        <f>SUM(AS$131:AS144)*5</f>
        <v>1.8152359255217632</v>
      </c>
      <c r="AU144" s="10"/>
      <c r="AV144" s="10"/>
      <c r="AW144" s="10"/>
      <c r="AY144" s="10"/>
      <c r="AZ144" s="10"/>
    </row>
    <row r="145" spans="1:52" x14ac:dyDescent="0.25">
      <c r="A145" s="4">
        <v>75</v>
      </c>
      <c r="B145" s="18">
        <f t="shared" si="126"/>
        <v>2098</v>
      </c>
      <c r="C145" s="39">
        <f t="shared" si="122"/>
        <v>195.12</v>
      </c>
      <c r="D145" s="22">
        <f t="shared" si="136"/>
        <v>0.21000000000000796</v>
      </c>
      <c r="E145" s="64">
        <f t="shared" si="152"/>
        <v>2.3456999999999999</v>
      </c>
      <c r="F145" s="64">
        <f t="shared" si="152"/>
        <v>1.9572000000000001</v>
      </c>
      <c r="G145" s="64">
        <f t="shared" si="152"/>
        <v>0.15539999999999998</v>
      </c>
      <c r="H145" s="64">
        <f t="shared" si="152"/>
        <v>0.23499999999999999</v>
      </c>
      <c r="I145" s="64">
        <f t="shared" si="152"/>
        <v>1.0766762999999999</v>
      </c>
      <c r="J145" s="64">
        <f t="shared" si="152"/>
        <v>1.3184325000000001</v>
      </c>
      <c r="K145" s="64">
        <f t="shared" si="152"/>
        <v>4.7852280000000004E-2</v>
      </c>
      <c r="L145" s="64">
        <f t="shared" si="128"/>
        <v>1.0766762999999999</v>
      </c>
      <c r="M145" s="64">
        <f t="shared" si="123"/>
        <v>8.6897639738863202</v>
      </c>
      <c r="N145" s="64">
        <f t="shared" si="129"/>
        <v>-5.5377313555100116E-2</v>
      </c>
      <c r="O145" s="64">
        <f t="shared" si="129"/>
        <v>1.3184325000000001</v>
      </c>
      <c r="P145" s="64">
        <f t="shared" si="124"/>
        <v>1.6107196012801865</v>
      </c>
      <c r="Q145" s="64">
        <f t="shared" si="130"/>
        <v>-4.270592966844533E-2</v>
      </c>
      <c r="R145" s="64">
        <f t="shared" si="130"/>
        <v>4.7852280000000004E-2</v>
      </c>
      <c r="S145" s="64">
        <f t="shared" si="125"/>
        <v>5.8027235280416846E-2</v>
      </c>
      <c r="T145" s="64">
        <f t="shared" si="131"/>
        <v>4.6899626399590083E-4</v>
      </c>
      <c r="U145" s="64">
        <f t="shared" si="131"/>
        <v>4.6933000000000007</v>
      </c>
      <c r="V145" s="64">
        <f t="shared" si="131"/>
        <v>4.8056857530404598</v>
      </c>
      <c r="W145" s="29">
        <f>'2.6 Fert x3 '!D19</f>
        <v>195.31</v>
      </c>
      <c r="X145" s="35">
        <f t="shared" si="138"/>
        <v>0.31000000000000227</v>
      </c>
      <c r="Y145" s="29">
        <f>'2.6 Fert x3 '!F19*k</f>
        <v>2.3603999999999998</v>
      </c>
      <c r="Z145" s="29">
        <f>'2.6 Fert x3 '!G19*k</f>
        <v>1.9782</v>
      </c>
      <c r="AA145" s="29">
        <f>'2.6 Fert x3 '!H19*k</f>
        <v>0.1575</v>
      </c>
      <c r="AB145" s="29">
        <f>'2.6 Fert x3 '!I19/2</f>
        <v>0.21</v>
      </c>
      <c r="AC145" s="68">
        <f t="shared" si="139"/>
        <v>1.0834235999999999</v>
      </c>
      <c r="AD145" s="348">
        <f t="shared" si="132"/>
        <v>1.3300139999999998</v>
      </c>
      <c r="AE145" s="68">
        <f t="shared" si="140"/>
        <v>4.8152159999999999E-2</v>
      </c>
      <c r="AF145" s="36">
        <f t="shared" si="141"/>
        <v>1.0834235999999999</v>
      </c>
      <c r="AG145" s="33">
        <f t="shared" si="133"/>
        <v>8.749531785298073</v>
      </c>
      <c r="AH145" s="33">
        <f t="shared" si="142"/>
        <v>-5.6514076383129108E-2</v>
      </c>
      <c r="AI145" s="36">
        <f t="shared" si="143"/>
        <v>1.3300139999999998</v>
      </c>
      <c r="AJ145" s="33">
        <f t="shared" si="134"/>
        <v>1.6230478372733979</v>
      </c>
      <c r="AK145" s="33">
        <f t="shared" si="144"/>
        <v>-3.4601870351682384E-2</v>
      </c>
      <c r="AL145" s="60">
        <f t="shared" si="145"/>
        <v>4.8152159999999999E-2</v>
      </c>
      <c r="AM145" s="60">
        <f t="shared" si="146"/>
        <v>5.8359985614040454E-2</v>
      </c>
      <c r="AN145" s="60">
        <f t="shared" si="147"/>
        <v>6.1580391117854044E-4</v>
      </c>
      <c r="AO145" s="34">
        <f t="shared" si="135"/>
        <v>4.7060999999999993</v>
      </c>
      <c r="AP145" s="34">
        <f t="shared" si="148"/>
        <v>4.9255998571763682</v>
      </c>
      <c r="AQ145" s="10">
        <f t="shared" si="149"/>
        <v>3.5273733427316976</v>
      </c>
      <c r="AR145" s="10">
        <f t="shared" si="150"/>
        <v>3.6153902951674537</v>
      </c>
      <c r="AS145" s="10">
        <f t="shared" si="151"/>
        <v>8.8016952435756135E-2</v>
      </c>
      <c r="AT145" s="10">
        <f>SUM(AS$131:AS145)*5</f>
        <v>2.2553206877005438</v>
      </c>
      <c r="AU145" s="10"/>
      <c r="AV145" s="10"/>
      <c r="AW145" s="10"/>
      <c r="AY145" s="10"/>
    </row>
    <row r="146" spans="1:52" x14ac:dyDescent="0.25">
      <c r="A146" s="4">
        <v>80</v>
      </c>
      <c r="B146" s="18">
        <f t="shared" si="126"/>
        <v>2103</v>
      </c>
      <c r="C146" s="39">
        <f t="shared" si="122"/>
        <v>195.4</v>
      </c>
      <c r="D146" s="22">
        <f t="shared" si="136"/>
        <v>0.28000000000000114</v>
      </c>
      <c r="E146" s="64">
        <f t="shared" si="152"/>
        <v>2.2427999999999999</v>
      </c>
      <c r="F146" s="64">
        <f t="shared" si="152"/>
        <v>1.9866000000000001</v>
      </c>
      <c r="G146" s="64">
        <f t="shared" si="152"/>
        <v>0.15539999999999998</v>
      </c>
      <c r="H146" s="64">
        <f t="shared" si="152"/>
        <v>0.215</v>
      </c>
      <c r="I146" s="64">
        <f t="shared" si="152"/>
        <v>1.0294452000000001</v>
      </c>
      <c r="J146" s="64">
        <f t="shared" si="152"/>
        <v>1.3043939999999998</v>
      </c>
      <c r="K146" s="64">
        <f t="shared" si="152"/>
        <v>4.5753120000000001E-2</v>
      </c>
      <c r="L146" s="64">
        <f t="shared" si="128"/>
        <v>1.0294452000000001</v>
      </c>
      <c r="M146" s="64">
        <f t="shared" si="123"/>
        <v>8.5943241223771025</v>
      </c>
      <c r="N146" s="64">
        <f t="shared" si="129"/>
        <v>-9.5439851509217632E-2</v>
      </c>
      <c r="O146" s="64">
        <f t="shared" si="129"/>
        <v>1.3043939999999998</v>
      </c>
      <c r="P146" s="64">
        <f t="shared" si="124"/>
        <v>1.5891316881638278</v>
      </c>
      <c r="Q146" s="64">
        <f t="shared" si="130"/>
        <v>-2.158791311635877E-2</v>
      </c>
      <c r="R146" s="64">
        <f t="shared" si="130"/>
        <v>4.5753120000000001E-2</v>
      </c>
      <c r="S146" s="64">
        <f t="shared" si="125"/>
        <v>5.601098289007251E-2</v>
      </c>
      <c r="T146" s="64">
        <f t="shared" si="131"/>
        <v>-2.0162523903443363E-3</v>
      </c>
      <c r="U146" s="64">
        <f t="shared" si="131"/>
        <v>4.5998000000000001</v>
      </c>
      <c r="V146" s="64">
        <f t="shared" si="131"/>
        <v>4.7607559829840804</v>
      </c>
      <c r="W146" s="29">
        <f>'2.6 Fert x3 '!D20</f>
        <v>195.59</v>
      </c>
      <c r="X146" s="35">
        <f t="shared" si="138"/>
        <v>0.28000000000000114</v>
      </c>
      <c r="Y146" s="29">
        <f>'2.6 Fert x3 '!F20*k</f>
        <v>2.3037000000000001</v>
      </c>
      <c r="Z146" s="29">
        <f>'2.6 Fert x3 '!G20*k</f>
        <v>2.0012999999999996</v>
      </c>
      <c r="AA146" s="29">
        <f>'2.6 Fert x3 '!H20*k</f>
        <v>0.1575</v>
      </c>
      <c r="AB146" s="29">
        <f>'2.6 Fert x3 '!I20/2</f>
        <v>0.17</v>
      </c>
      <c r="AC146" s="68">
        <f t="shared" si="139"/>
        <v>1.0573983</v>
      </c>
      <c r="AD146" s="348">
        <f t="shared" si="132"/>
        <v>1.3249005</v>
      </c>
      <c r="AE146" s="68">
        <f t="shared" si="140"/>
        <v>4.6995480000000006E-2</v>
      </c>
      <c r="AF146" s="36">
        <f t="shared" si="141"/>
        <v>1.0573983</v>
      </c>
      <c r="AG146" s="33">
        <f t="shared" si="133"/>
        <v>8.6743081242685811</v>
      </c>
      <c r="AH146" s="33">
        <f t="shared" si="142"/>
        <v>-7.5223661029491851E-2</v>
      </c>
      <c r="AI146" s="36">
        <f t="shared" si="143"/>
        <v>1.3249005</v>
      </c>
      <c r="AJ146" s="33">
        <f t="shared" si="134"/>
        <v>1.611817532981545</v>
      </c>
      <c r="AK146" s="33">
        <f t="shared" si="144"/>
        <v>-1.1230304291852899E-2</v>
      </c>
      <c r="AL146" s="60">
        <f t="shared" si="145"/>
        <v>4.6995480000000006E-2</v>
      </c>
      <c r="AM146" s="60">
        <f t="shared" si="146"/>
        <v>5.7312165394409351E-2</v>
      </c>
      <c r="AN146" s="60">
        <f t="shared" si="147"/>
        <v>-1.0478202196311029E-3</v>
      </c>
      <c r="AO146" s="34">
        <f t="shared" si="135"/>
        <v>4.6324999999999994</v>
      </c>
      <c r="AP146" s="34">
        <f t="shared" si="148"/>
        <v>4.8249982144590255</v>
      </c>
      <c r="AQ146" s="10">
        <f t="shared" si="149"/>
        <v>3.4943948915103151</v>
      </c>
      <c r="AR146" s="10">
        <f t="shared" si="150"/>
        <v>3.5415486894129247</v>
      </c>
      <c r="AS146" s="10">
        <f t="shared" si="151"/>
        <v>4.715379790260954E-2</v>
      </c>
      <c r="AT146" s="10">
        <f>SUM(AS$131:AS146)*5</f>
        <v>2.4910896772135915</v>
      </c>
      <c r="AU146" s="10"/>
      <c r="AV146" s="10"/>
      <c r="AW146" s="10"/>
      <c r="AY146" s="10"/>
    </row>
    <row r="147" spans="1:52" x14ac:dyDescent="0.25">
      <c r="A147" s="4">
        <v>85</v>
      </c>
      <c r="B147" s="18">
        <f t="shared" si="126"/>
        <v>2108</v>
      </c>
      <c r="C147" s="39">
        <f t="shared" si="122"/>
        <v>195.85</v>
      </c>
      <c r="D147" s="22">
        <f t="shared" si="136"/>
        <v>0.44999999999998863</v>
      </c>
      <c r="E147" s="64">
        <f t="shared" si="152"/>
        <v>2.3058000000000001</v>
      </c>
      <c r="F147" s="64">
        <f t="shared" si="152"/>
        <v>1.9887000000000001</v>
      </c>
      <c r="G147" s="64">
        <f t="shared" si="152"/>
        <v>0.1575</v>
      </c>
      <c r="H147" s="64">
        <f t="shared" si="152"/>
        <v>0.25</v>
      </c>
      <c r="I147" s="64">
        <f t="shared" si="152"/>
        <v>1.0583622000000001</v>
      </c>
      <c r="J147" s="64">
        <f t="shared" si="152"/>
        <v>1.320627</v>
      </c>
      <c r="K147" s="64">
        <f t="shared" si="152"/>
        <v>4.7038320000000002E-2</v>
      </c>
      <c r="L147" s="64">
        <f t="shared" si="128"/>
        <v>1.0583622000000001</v>
      </c>
      <c r="M147" s="64">
        <f t="shared" si="123"/>
        <v>8.5401559058848537</v>
      </c>
      <c r="N147" s="64">
        <f t="shared" si="129"/>
        <v>-5.4168216492248789E-2</v>
      </c>
      <c r="O147" s="64">
        <f t="shared" si="129"/>
        <v>1.320627</v>
      </c>
      <c r="P147" s="64">
        <f t="shared" si="124"/>
        <v>1.6015484482247673</v>
      </c>
      <c r="Q147" s="64">
        <f t="shared" si="130"/>
        <v>1.2416760060939502E-2</v>
      </c>
      <c r="R147" s="64">
        <f t="shared" si="130"/>
        <v>4.7038320000000002E-2</v>
      </c>
      <c r="S147" s="64">
        <f t="shared" si="125"/>
        <v>5.6939756455623491E-2</v>
      </c>
      <c r="T147" s="64">
        <f t="shared" si="131"/>
        <v>9.2877356555098184E-4</v>
      </c>
      <c r="U147" s="64">
        <f t="shared" si="131"/>
        <v>4.702</v>
      </c>
      <c r="V147" s="64">
        <f t="shared" si="131"/>
        <v>5.1111773171342305</v>
      </c>
      <c r="W147" s="29">
        <f>'2.6 Fert x3 '!D21</f>
        <v>195.99</v>
      </c>
      <c r="X147" s="35">
        <f t="shared" si="138"/>
        <v>0.40000000000000568</v>
      </c>
      <c r="Y147" s="29">
        <f>'2.6 Fert x3 '!F21*k</f>
        <v>2.3142</v>
      </c>
      <c r="Z147" s="29">
        <f>'2.6 Fert x3 '!G21*k</f>
        <v>2.0097</v>
      </c>
      <c r="AA147" s="29">
        <f>'2.6 Fert x3 '!H21*k</f>
        <v>0.1575</v>
      </c>
      <c r="AB147" s="29">
        <f>'2.6 Fert x3 '!I21/2</f>
        <v>0.26500000000000001</v>
      </c>
      <c r="AC147" s="68">
        <f t="shared" si="139"/>
        <v>1.0622178</v>
      </c>
      <c r="AD147" s="348">
        <f t="shared" si="132"/>
        <v>1.330665</v>
      </c>
      <c r="AE147" s="68">
        <f t="shared" si="140"/>
        <v>4.7209680000000004E-2</v>
      </c>
      <c r="AF147" s="36">
        <f t="shared" si="141"/>
        <v>1.0622178</v>
      </c>
      <c r="AG147" s="33">
        <f t="shared" si="133"/>
        <v>8.6136416237861582</v>
      </c>
      <c r="AH147" s="33">
        <f t="shared" si="142"/>
        <v>-6.0666500482422947E-2</v>
      </c>
      <c r="AI147" s="36">
        <f t="shared" si="143"/>
        <v>1.330665</v>
      </c>
      <c r="AJ147" s="33">
        <f t="shared" si="134"/>
        <v>1.6155967769016555</v>
      </c>
      <c r="AK147" s="33">
        <f t="shared" si="144"/>
        <v>3.779243920110531E-3</v>
      </c>
      <c r="AL147" s="60">
        <f t="shared" si="145"/>
        <v>4.7209680000000004E-2</v>
      </c>
      <c r="AM147" s="60">
        <f t="shared" si="146"/>
        <v>5.734113519871796E-2</v>
      </c>
      <c r="AN147" s="60">
        <f t="shared" si="147"/>
        <v>2.8969804308609515E-5</v>
      </c>
      <c r="AO147" s="34">
        <f t="shared" si="135"/>
        <v>4.7463999999999995</v>
      </c>
      <c r="AP147" s="34">
        <f t="shared" si="148"/>
        <v>5.0895417132420011</v>
      </c>
      <c r="AQ147" s="10">
        <f t="shared" si="149"/>
        <v>3.751604150776525</v>
      </c>
      <c r="AR147" s="10">
        <f t="shared" si="150"/>
        <v>3.7357236175196284</v>
      </c>
      <c r="AS147" s="10">
        <f t="shared" si="151"/>
        <v>-1.5880533256896534E-2</v>
      </c>
      <c r="AT147" s="10">
        <f>SUM(AS$131:AS147)*5</f>
        <v>2.4116870109291089</v>
      </c>
      <c r="AU147" s="10"/>
      <c r="AV147" s="10"/>
      <c r="AW147" s="10"/>
      <c r="AY147" s="10"/>
    </row>
    <row r="148" spans="1:52" x14ac:dyDescent="0.25">
      <c r="A148" s="4">
        <v>90</v>
      </c>
      <c r="B148" s="18">
        <f t="shared" si="126"/>
        <v>2113</v>
      </c>
      <c r="C148" s="39">
        <f t="shared" si="122"/>
        <v>196.25</v>
      </c>
      <c r="D148" s="22">
        <f t="shared" si="136"/>
        <v>0.40000000000000568</v>
      </c>
      <c r="E148" s="64">
        <f t="shared" si="152"/>
        <v>2.4108000000000001</v>
      </c>
      <c r="F148" s="64">
        <f t="shared" si="152"/>
        <v>1.9634999999999998</v>
      </c>
      <c r="G148" s="64">
        <f t="shared" si="152"/>
        <v>0.1575</v>
      </c>
      <c r="H148" s="64">
        <f t="shared" si="152"/>
        <v>0.23</v>
      </c>
      <c r="I148" s="64">
        <f t="shared" si="152"/>
        <v>1.1065572000000001</v>
      </c>
      <c r="J148" s="64">
        <f t="shared" si="152"/>
        <v>1.336776</v>
      </c>
      <c r="K148" s="64">
        <f t="shared" si="152"/>
        <v>4.9180320000000007E-2</v>
      </c>
      <c r="L148" s="64">
        <f t="shared" si="128"/>
        <v>1.1065572000000001</v>
      </c>
      <c r="M148" s="64">
        <f t="shared" si="123"/>
        <v>8.5411947345047814</v>
      </c>
      <c r="N148" s="64">
        <f t="shared" si="129"/>
        <v>1.0388286199276564E-3</v>
      </c>
      <c r="O148" s="64">
        <f t="shared" si="129"/>
        <v>1.336776</v>
      </c>
      <c r="P148" s="64">
        <f t="shared" si="124"/>
        <v>1.6198924420346312</v>
      </c>
      <c r="Q148" s="64">
        <f t="shared" si="130"/>
        <v>1.8343993809863957E-2</v>
      </c>
      <c r="R148" s="64">
        <f t="shared" si="130"/>
        <v>4.9180320000000007E-2</v>
      </c>
      <c r="S148" s="64">
        <f t="shared" si="125"/>
        <v>5.9245941977220475E-2</v>
      </c>
      <c r="T148" s="64">
        <f t="shared" si="131"/>
        <v>2.3061855215969831E-3</v>
      </c>
      <c r="U148" s="64">
        <f t="shared" si="131"/>
        <v>4.7618</v>
      </c>
      <c r="V148" s="64">
        <f t="shared" si="131"/>
        <v>5.183489007951394</v>
      </c>
      <c r="W148" s="29">
        <f>'2.6 Fert x3 '!D22</f>
        <v>196.42</v>
      </c>
      <c r="X148" s="35">
        <f t="shared" si="138"/>
        <v>0.4299999999999784</v>
      </c>
      <c r="Y148" s="29">
        <f>'2.6 Fert x3 '!F22*k</f>
        <v>2.4002999999999997</v>
      </c>
      <c r="Z148" s="29">
        <f>'2.6 Fert x3 '!G22*k</f>
        <v>1.9719</v>
      </c>
      <c r="AA148" s="29">
        <f>'2.6 Fert x3 '!H22*k</f>
        <v>0.1575</v>
      </c>
      <c r="AB148" s="29">
        <f>'2.6 Fert x3 '!I22/2</f>
        <v>0.245</v>
      </c>
      <c r="AC148" s="68">
        <f t="shared" si="139"/>
        <v>1.1017376999999999</v>
      </c>
      <c r="AD148" s="348">
        <f t="shared" si="132"/>
        <v>1.3373955</v>
      </c>
      <c r="AE148" s="68">
        <f t="shared" si="140"/>
        <v>4.8966119999999995E-2</v>
      </c>
      <c r="AF148" s="36">
        <f t="shared" si="141"/>
        <v>1.1017376999999999</v>
      </c>
      <c r="AG148" s="33">
        <f t="shared" si="133"/>
        <v>8.6003482676179814</v>
      </c>
      <c r="AH148" s="33">
        <f t="shared" si="142"/>
        <v>-1.3293356168176729E-2</v>
      </c>
      <c r="AI148" s="36">
        <f t="shared" si="143"/>
        <v>1.3373955</v>
      </c>
      <c r="AJ148" s="33">
        <f t="shared" si="134"/>
        <v>1.6229953591525725</v>
      </c>
      <c r="AK148" s="33">
        <f t="shared" si="144"/>
        <v>7.3985822509170518E-3</v>
      </c>
      <c r="AL148" s="60">
        <f t="shared" si="145"/>
        <v>4.8966119999999995E-2</v>
      </c>
      <c r="AM148" s="60">
        <f t="shared" si="146"/>
        <v>5.9102696384987025E-2</v>
      </c>
      <c r="AN148" s="60">
        <f t="shared" si="147"/>
        <v>1.7615611862690644E-3</v>
      </c>
      <c r="AO148" s="34">
        <f t="shared" si="135"/>
        <v>4.7746999999999993</v>
      </c>
      <c r="AP148" s="34">
        <f t="shared" si="148"/>
        <v>5.2005667872689871</v>
      </c>
      <c r="AQ148" s="10">
        <f t="shared" si="149"/>
        <v>3.8046809318363231</v>
      </c>
      <c r="AR148" s="10">
        <f t="shared" si="150"/>
        <v>3.8172160218554367</v>
      </c>
      <c r="AS148" s="10">
        <f t="shared" si="151"/>
        <v>1.2535090019113682E-2</v>
      </c>
      <c r="AT148" s="10">
        <f>SUM(AS$131:AS148)*5</f>
        <v>2.4743624610246773</v>
      </c>
      <c r="AU148" s="10"/>
      <c r="AV148" s="10"/>
      <c r="AW148" s="10"/>
      <c r="AY148" s="10"/>
    </row>
    <row r="149" spans="1:52" x14ac:dyDescent="0.25">
      <c r="A149" s="4">
        <v>95</v>
      </c>
      <c r="B149" s="18">
        <f t="shared" si="126"/>
        <v>2118</v>
      </c>
      <c r="C149" s="39">
        <f t="shared" si="122"/>
        <v>196.74</v>
      </c>
      <c r="D149" s="22">
        <f t="shared" si="136"/>
        <v>0.49000000000000909</v>
      </c>
      <c r="E149" s="64">
        <f t="shared" si="152"/>
        <v>2.4780000000000002</v>
      </c>
      <c r="F149" s="64">
        <f t="shared" si="152"/>
        <v>1.9215</v>
      </c>
      <c r="G149" s="64">
        <f t="shared" si="152"/>
        <v>0.1575</v>
      </c>
      <c r="H149" s="64">
        <f t="shared" si="152"/>
        <v>0.19</v>
      </c>
      <c r="I149" s="64">
        <f t="shared" si="152"/>
        <v>1.1374020000000002</v>
      </c>
      <c r="J149" s="64">
        <f t="shared" si="152"/>
        <v>1.33728</v>
      </c>
      <c r="K149" s="64">
        <f t="shared" si="152"/>
        <v>5.0551200000000004E-2</v>
      </c>
      <c r="L149" s="64">
        <f t="shared" si="128"/>
        <v>1.1374020000000002</v>
      </c>
      <c r="M149" s="64">
        <f t="shared" si="123"/>
        <v>8.5729438873450263</v>
      </c>
      <c r="N149" s="64">
        <f t="shared" si="129"/>
        <v>3.1749152840244932E-2</v>
      </c>
      <c r="O149" s="64">
        <f t="shared" si="129"/>
        <v>1.33728</v>
      </c>
      <c r="P149" s="64">
        <f t="shared" si="124"/>
        <v>1.6236392326388811</v>
      </c>
      <c r="Q149" s="64">
        <f t="shared" si="130"/>
        <v>3.7467906042498722E-3</v>
      </c>
      <c r="R149" s="64">
        <f t="shared" si="130"/>
        <v>5.0551200000000004E-2</v>
      </c>
      <c r="S149" s="64">
        <f t="shared" si="125"/>
        <v>6.1024501832469338E-2</v>
      </c>
      <c r="T149" s="64">
        <f t="shared" si="131"/>
        <v>1.7785598552488638E-3</v>
      </c>
      <c r="U149" s="64">
        <f t="shared" si="131"/>
        <v>4.7469999999999999</v>
      </c>
      <c r="V149" s="64">
        <f t="shared" si="131"/>
        <v>5.2742745032997531</v>
      </c>
      <c r="W149" s="29">
        <f>'2.6 Fert x3 '!D23</f>
        <v>196.94</v>
      </c>
      <c r="X149" s="35">
        <f t="shared" si="138"/>
        <v>0.52000000000001023</v>
      </c>
      <c r="Y149" s="29">
        <f>'2.6 Fert x3 '!F23*k</f>
        <v>2.5116000000000001</v>
      </c>
      <c r="Z149" s="29">
        <f>'2.6 Fert x3 '!G23*k</f>
        <v>1.9341000000000002</v>
      </c>
      <c r="AA149" s="29">
        <f>'2.6 Fert x3 '!H23*k</f>
        <v>0.15959999999999999</v>
      </c>
      <c r="AB149" s="29">
        <f>'2.6 Fert x3 '!I23/2</f>
        <v>0.24</v>
      </c>
      <c r="AC149" s="68">
        <f t="shared" si="139"/>
        <v>1.1528244000000001</v>
      </c>
      <c r="AD149" s="348">
        <f t="shared" si="132"/>
        <v>1.3503000000000003</v>
      </c>
      <c r="AE149" s="68">
        <f t="shared" si="140"/>
        <v>5.1236640000000007E-2</v>
      </c>
      <c r="AF149" s="36">
        <f t="shared" si="141"/>
        <v>1.1528244000000001</v>
      </c>
      <c r="AG149" s="33">
        <f t="shared" si="133"/>
        <v>8.6398624289176791</v>
      </c>
      <c r="AH149" s="33">
        <f t="shared" si="142"/>
        <v>3.9514161299697648E-2</v>
      </c>
      <c r="AI149" s="36">
        <f t="shared" si="143"/>
        <v>1.3503000000000003</v>
      </c>
      <c r="AJ149" s="33">
        <f t="shared" si="134"/>
        <v>1.6372077560727702</v>
      </c>
      <c r="AK149" s="33">
        <f t="shared" si="144"/>
        <v>1.4212396920197712E-2</v>
      </c>
      <c r="AL149" s="60">
        <f t="shared" si="145"/>
        <v>5.1236640000000007E-2</v>
      </c>
      <c r="AM149" s="60">
        <f t="shared" si="146"/>
        <v>6.1684619350058499E-2</v>
      </c>
      <c r="AN149" s="60">
        <f t="shared" si="147"/>
        <v>2.5819229650714745E-3</v>
      </c>
      <c r="AO149" s="34">
        <f t="shared" si="135"/>
        <v>4.8453000000000008</v>
      </c>
      <c r="AP149" s="34">
        <f t="shared" si="148"/>
        <v>5.4216084811849781</v>
      </c>
      <c r="AQ149" s="10">
        <f t="shared" si="149"/>
        <v>3.8713174854220185</v>
      </c>
      <c r="AR149" s="10">
        <f t="shared" si="150"/>
        <v>3.9794606251897742</v>
      </c>
      <c r="AS149" s="10">
        <f t="shared" si="151"/>
        <v>0.10814313976775569</v>
      </c>
      <c r="AT149" s="10">
        <f>SUM(AS$131:AS149)*5</f>
        <v>3.0150781598634557</v>
      </c>
      <c r="AU149" s="10"/>
      <c r="AV149" s="10"/>
      <c r="AW149" s="10"/>
      <c r="AY149" s="10"/>
    </row>
    <row r="150" spans="1:52" x14ac:dyDescent="0.25">
      <c r="A150" s="4">
        <v>100</v>
      </c>
      <c r="B150" s="18">
        <f t="shared" si="126"/>
        <v>2123</v>
      </c>
      <c r="C150" s="39">
        <f t="shared" si="122"/>
        <v>197.15</v>
      </c>
      <c r="D150" s="22">
        <f t="shared" si="136"/>
        <v>0.40999999999999659</v>
      </c>
      <c r="E150" s="64">
        <f t="shared" si="152"/>
        <v>2.5073999999999996</v>
      </c>
      <c r="F150" s="64">
        <f t="shared" si="152"/>
        <v>1.9257</v>
      </c>
      <c r="G150" s="64">
        <f t="shared" si="152"/>
        <v>0.1575</v>
      </c>
      <c r="H150" s="64">
        <f t="shared" si="152"/>
        <v>0.22</v>
      </c>
      <c r="I150" s="64">
        <f t="shared" si="152"/>
        <v>1.1508965999999998</v>
      </c>
      <c r="J150" s="64">
        <f t="shared" si="152"/>
        <v>1.346079</v>
      </c>
      <c r="K150" s="64">
        <f t="shared" si="152"/>
        <v>5.1150959999999995E-2</v>
      </c>
      <c r="L150" s="64">
        <f t="shared" si="128"/>
        <v>1.1508965999999998</v>
      </c>
      <c r="M150" s="64">
        <f t="shared" si="123"/>
        <v>8.6140777302342766</v>
      </c>
      <c r="N150" s="64">
        <f t="shared" si="129"/>
        <v>4.1133842889250261E-2</v>
      </c>
      <c r="O150" s="64">
        <f t="shared" si="129"/>
        <v>1.346079</v>
      </c>
      <c r="P150" s="64">
        <f t="shared" si="124"/>
        <v>1.6331005778998688</v>
      </c>
      <c r="Q150" s="64">
        <f t="shared" si="130"/>
        <v>9.4613452609877413E-3</v>
      </c>
      <c r="R150" s="64">
        <f t="shared" si="130"/>
        <v>5.1150959999999995E-2</v>
      </c>
      <c r="S150" s="64">
        <f t="shared" si="125"/>
        <v>6.1938669766067489E-2</v>
      </c>
      <c r="T150" s="64">
        <f t="shared" si="131"/>
        <v>9.1416793359815063E-4</v>
      </c>
      <c r="U150" s="64">
        <f t="shared" si="131"/>
        <v>4.8105999999999991</v>
      </c>
      <c r="V150" s="64">
        <f t="shared" si="131"/>
        <v>5.2721093560838321</v>
      </c>
      <c r="W150" s="29">
        <f>'2.6 Fert x3 '!D24</f>
        <v>197.33</v>
      </c>
      <c r="X150" s="35">
        <f t="shared" si="138"/>
        <v>0.39000000000001478</v>
      </c>
      <c r="Y150" s="29">
        <f>'2.6 Fert x3 '!F24*k</f>
        <v>2.5305</v>
      </c>
      <c r="Z150" s="29">
        <f>'2.6 Fert x3 '!G24*k</f>
        <v>1.9130999999999998</v>
      </c>
      <c r="AA150" s="29">
        <f>'2.6 Fert x3 '!H24*k</f>
        <v>0.1575</v>
      </c>
      <c r="AB150" s="29">
        <f>'2.6 Fert x3 '!I24/2</f>
        <v>0.215</v>
      </c>
      <c r="AC150" s="68">
        <f t="shared" si="139"/>
        <v>1.1614995000000001</v>
      </c>
      <c r="AD150" s="348">
        <f t="shared" si="132"/>
        <v>1.3469504999999997</v>
      </c>
      <c r="AE150" s="68">
        <f t="shared" si="140"/>
        <v>5.16222E-2</v>
      </c>
      <c r="AF150" s="36">
        <f t="shared" si="141"/>
        <v>1.1614995000000001</v>
      </c>
      <c r="AG150" s="33">
        <f t="shared" si="133"/>
        <v>8.6829366042953051</v>
      </c>
      <c r="AH150" s="33">
        <f t="shared" si="142"/>
        <v>4.3074175377626034E-2</v>
      </c>
      <c r="AI150" s="36">
        <f t="shared" si="143"/>
        <v>1.3469504999999997</v>
      </c>
      <c r="AJ150" s="33">
        <f t="shared" si="134"/>
        <v>1.6363706766325665</v>
      </c>
      <c r="AK150" s="33">
        <f t="shared" si="144"/>
        <v>-8.3707944020372516E-4</v>
      </c>
      <c r="AL150" s="60">
        <f t="shared" si="145"/>
        <v>5.16222E-2</v>
      </c>
      <c r="AM150" s="60">
        <f t="shared" si="146"/>
        <v>6.2526603159334324E-2</v>
      </c>
      <c r="AN150" s="60">
        <f t="shared" si="147"/>
        <v>8.4198380927582445E-4</v>
      </c>
      <c r="AO150" s="34">
        <f t="shared" si="135"/>
        <v>4.8160999999999996</v>
      </c>
      <c r="AP150" s="34">
        <f t="shared" si="148"/>
        <v>5.2491790797467131</v>
      </c>
      <c r="AQ150" s="10">
        <f t="shared" si="149"/>
        <v>3.8697282673655331</v>
      </c>
      <c r="AR150" s="10">
        <f t="shared" si="150"/>
        <v>3.8528974445340873</v>
      </c>
      <c r="AS150" s="10">
        <f t="shared" si="151"/>
        <v>-1.6830822831445769E-2</v>
      </c>
      <c r="AT150" s="10">
        <f>SUM(AS$131:AS150)*5</f>
        <v>2.9309240457062269</v>
      </c>
      <c r="AU150" s="10"/>
      <c r="AV150" s="10"/>
      <c r="AW150" s="10"/>
      <c r="AY150" s="10"/>
    </row>
    <row r="151" spans="1:52" x14ac:dyDescent="0.25">
      <c r="A151" s="4">
        <v>105</v>
      </c>
      <c r="B151" s="18">
        <f t="shared" si="126"/>
        <v>2128</v>
      </c>
      <c r="C151" s="39">
        <f t="shared" si="122"/>
        <v>197.58</v>
      </c>
      <c r="D151" s="22">
        <f t="shared" si="136"/>
        <v>0.43000000000000682</v>
      </c>
      <c r="E151" s="64">
        <f t="shared" si="152"/>
        <v>2.2869000000000002</v>
      </c>
      <c r="F151" s="64">
        <f t="shared" si="152"/>
        <v>2.0726999999999998</v>
      </c>
      <c r="G151" s="64">
        <f t="shared" si="152"/>
        <v>0.16170000000000001</v>
      </c>
      <c r="H151" s="64">
        <f t="shared" si="152"/>
        <v>0.13500000000000001</v>
      </c>
      <c r="I151" s="64">
        <f t="shared" si="152"/>
        <v>1.0496871000000001</v>
      </c>
      <c r="J151" s="64">
        <f t="shared" si="152"/>
        <v>1.3479165</v>
      </c>
      <c r="K151" s="64">
        <f t="shared" si="152"/>
        <v>4.6652760000000008E-2</v>
      </c>
      <c r="L151" s="64">
        <f t="shared" si="128"/>
        <v>1.0496871000000001</v>
      </c>
      <c r="M151" s="64">
        <f t="shared" si="123"/>
        <v>8.5486773203320485</v>
      </c>
      <c r="N151" s="64">
        <f t="shared" si="129"/>
        <v>-6.5400409902228063E-2</v>
      </c>
      <c r="O151" s="64">
        <f t="shared" si="129"/>
        <v>1.3479165</v>
      </c>
      <c r="P151" s="64">
        <f t="shared" si="124"/>
        <v>1.6366106232481668</v>
      </c>
      <c r="Q151" s="64">
        <f t="shared" si="130"/>
        <v>3.5100453482979077E-3</v>
      </c>
      <c r="R151" s="64">
        <f t="shared" si="130"/>
        <v>4.6652760000000008E-2</v>
      </c>
      <c r="S151" s="64">
        <f t="shared" si="125"/>
        <v>5.7602073352315139E-2</v>
      </c>
      <c r="T151" s="64">
        <f t="shared" si="131"/>
        <v>-4.3365964137523499E-3</v>
      </c>
      <c r="U151" s="64">
        <f t="shared" si="131"/>
        <v>4.6562999999999999</v>
      </c>
      <c r="V151" s="64">
        <f t="shared" si="131"/>
        <v>5.020073039032324</v>
      </c>
      <c r="W151" s="29">
        <f>'2.6 Fert x3 '!D25</f>
        <v>197.77</v>
      </c>
      <c r="X151" s="35">
        <f t="shared" si="138"/>
        <v>0.43999999999999773</v>
      </c>
      <c r="Y151" s="29">
        <f>'2.6 Fert x3 '!F25*k</f>
        <v>2.3289</v>
      </c>
      <c r="Z151" s="29">
        <f>'2.6 Fert x3 '!G25*k</f>
        <v>2.0642999999999998</v>
      </c>
      <c r="AA151" s="29">
        <f>'2.6 Fert x3 '!H25*k</f>
        <v>0.16170000000000001</v>
      </c>
      <c r="AB151" s="29">
        <f>'2.6 Fert x3 '!I25/2</f>
        <v>0.2</v>
      </c>
      <c r="AC151" s="68">
        <f t="shared" si="139"/>
        <v>1.0689651</v>
      </c>
      <c r="AD151" s="348">
        <f t="shared" si="132"/>
        <v>1.3550144999999998</v>
      </c>
      <c r="AE151" s="68">
        <f t="shared" si="140"/>
        <v>4.7509560000000006E-2</v>
      </c>
      <c r="AF151" s="36">
        <f t="shared" si="141"/>
        <v>1.0689651</v>
      </c>
      <c r="AG151" s="33">
        <f t="shared" si="133"/>
        <v>8.6279004519338134</v>
      </c>
      <c r="AH151" s="33">
        <f t="shared" si="142"/>
        <v>-5.503615236149173E-2</v>
      </c>
      <c r="AI151" s="36">
        <f t="shared" si="143"/>
        <v>1.3550144999999998</v>
      </c>
      <c r="AJ151" s="33">
        <f t="shared" si="134"/>
        <v>1.6442867004954265</v>
      </c>
      <c r="AK151" s="33">
        <f t="shared" si="144"/>
        <v>7.9160238628599444E-3</v>
      </c>
      <c r="AL151" s="60">
        <f t="shared" si="145"/>
        <v>4.7509560000000006E-2</v>
      </c>
      <c r="AM151" s="60">
        <f t="shared" si="146"/>
        <v>5.8562806274631382E-2</v>
      </c>
      <c r="AN151" s="60">
        <f t="shared" si="147"/>
        <v>-3.9637968847029414E-3</v>
      </c>
      <c r="AO151" s="34">
        <f t="shared" si="135"/>
        <v>4.7549000000000001</v>
      </c>
      <c r="AP151" s="34">
        <f t="shared" si="148"/>
        <v>5.1438160746166632</v>
      </c>
      <c r="AQ151" s="10">
        <f t="shared" si="149"/>
        <v>3.6847336106497259</v>
      </c>
      <c r="AR151" s="10">
        <f t="shared" si="150"/>
        <v>3.7755609987686305</v>
      </c>
      <c r="AS151" s="10">
        <f t="shared" si="151"/>
        <v>9.0827388118904562E-2</v>
      </c>
      <c r="AT151" s="10">
        <f>SUM(AS$131:AS151)*5</f>
        <v>3.3850609863007497</v>
      </c>
      <c r="AU151" s="10"/>
      <c r="AV151" s="10"/>
      <c r="AW151" s="10"/>
      <c r="AY151" s="10"/>
    </row>
    <row r="152" spans="1:52" x14ac:dyDescent="0.25">
      <c r="A152" s="4">
        <v>110</v>
      </c>
      <c r="B152" s="18">
        <f t="shared" si="126"/>
        <v>2133</v>
      </c>
      <c r="C152" s="39">
        <f t="shared" si="122"/>
        <v>197.75</v>
      </c>
      <c r="D152" s="22">
        <f t="shared" si="136"/>
        <v>0.16999999999998749</v>
      </c>
      <c r="E152" s="64">
        <f t="shared" ref="E152:K160" si="153">E46</f>
        <v>2.5787999999999998</v>
      </c>
      <c r="F152" s="64">
        <f t="shared" si="153"/>
        <v>1.8584999999999998</v>
      </c>
      <c r="G152" s="64">
        <f t="shared" si="153"/>
        <v>0.15539999999999998</v>
      </c>
      <c r="H152" s="64">
        <f t="shared" si="153"/>
        <v>0.19500000000000001</v>
      </c>
      <c r="I152" s="64">
        <f t="shared" si="153"/>
        <v>1.1836692</v>
      </c>
      <c r="J152" s="64">
        <f t="shared" si="153"/>
        <v>1.3380359999999998</v>
      </c>
      <c r="K152" s="64">
        <f t="shared" si="153"/>
        <v>5.2607519999999998E-2</v>
      </c>
      <c r="L152" s="64">
        <f t="shared" si="128"/>
        <v>1.1836692</v>
      </c>
      <c r="M152" s="64">
        <f t="shared" si="123"/>
        <v>8.6257250566518664</v>
      </c>
      <c r="N152" s="64">
        <f t="shared" si="129"/>
        <v>7.7047736319817872E-2</v>
      </c>
      <c r="O152" s="64">
        <f t="shared" si="129"/>
        <v>1.3380359999999998</v>
      </c>
      <c r="P152" s="64">
        <f t="shared" si="124"/>
        <v>1.6273506174651799</v>
      </c>
      <c r="Q152" s="64">
        <f t="shared" si="130"/>
        <v>-9.2600057829868021E-3</v>
      </c>
      <c r="R152" s="64">
        <f t="shared" si="130"/>
        <v>5.2607519999999998E-2</v>
      </c>
      <c r="S152" s="64">
        <f t="shared" si="125"/>
        <v>6.2790224169456732E-2</v>
      </c>
      <c r="T152" s="64">
        <f t="shared" si="131"/>
        <v>5.188150817141593E-3</v>
      </c>
      <c r="U152" s="64">
        <f t="shared" si="131"/>
        <v>4.7877000000000001</v>
      </c>
      <c r="V152" s="64">
        <f t="shared" si="131"/>
        <v>5.03067588135396</v>
      </c>
      <c r="W152" s="29">
        <f>'2.6 Fert x3 '!D26</f>
        <v>197.94</v>
      </c>
      <c r="X152" s="35">
        <f t="shared" si="138"/>
        <v>0.16999999999998749</v>
      </c>
      <c r="Y152" s="29">
        <f>'2.6 Fert x3 '!F26*k</f>
        <v>2.6208</v>
      </c>
      <c r="Z152" s="29">
        <f>'2.6 Fert x3 '!G26*k</f>
        <v>1.8269999999999997</v>
      </c>
      <c r="AA152" s="29">
        <f>'2.6 Fert x3 '!H26*k</f>
        <v>0.15539999999999998</v>
      </c>
      <c r="AB152" s="29">
        <f>'2.6 Fert x3 '!I26/2</f>
        <v>0.18</v>
      </c>
      <c r="AC152" s="68">
        <f t="shared" si="139"/>
        <v>1.2029472000000001</v>
      </c>
      <c r="AD152" s="348">
        <f t="shared" si="132"/>
        <v>1.3363559999999999</v>
      </c>
      <c r="AE152" s="68">
        <f t="shared" si="140"/>
        <v>5.3464320000000003E-2</v>
      </c>
      <c r="AF152" s="36">
        <f t="shared" si="141"/>
        <v>1.2029472000000001</v>
      </c>
      <c r="AG152" s="33">
        <f t="shared" si="133"/>
        <v>8.7139707984938646</v>
      </c>
      <c r="AH152" s="33">
        <f t="shared" si="142"/>
        <v>8.6070346560051192E-2</v>
      </c>
      <c r="AI152" s="36">
        <f t="shared" si="143"/>
        <v>1.3363559999999999</v>
      </c>
      <c r="AJ152" s="33">
        <f t="shared" si="134"/>
        <v>1.6270275690337923</v>
      </c>
      <c r="AK152" s="33">
        <f t="shared" si="144"/>
        <v>-1.7259131461634158E-2</v>
      </c>
      <c r="AL152" s="60">
        <f t="shared" si="145"/>
        <v>5.3464320000000003E-2</v>
      </c>
      <c r="AM152" s="60">
        <f t="shared" si="146"/>
        <v>6.3816859360526487E-2</v>
      </c>
      <c r="AN152" s="60">
        <f t="shared" si="147"/>
        <v>5.2540530858951051E-3</v>
      </c>
      <c r="AO152" s="34">
        <f t="shared" si="135"/>
        <v>4.7831999999999999</v>
      </c>
      <c r="AP152" s="34">
        <f t="shared" si="148"/>
        <v>5.0272652681842995</v>
      </c>
      <c r="AQ152" s="10">
        <f t="shared" si="149"/>
        <v>3.6925160969138071</v>
      </c>
      <c r="AR152" s="10">
        <f t="shared" si="150"/>
        <v>3.6900127068472757</v>
      </c>
      <c r="AS152" s="10">
        <f t="shared" si="151"/>
        <v>-2.5033900665314412E-3</v>
      </c>
      <c r="AT152" s="10">
        <f>SUM(AS$131:AS152)*5</f>
        <v>3.3725440359680925</v>
      </c>
      <c r="AU152" s="10"/>
      <c r="AV152" s="10"/>
      <c r="AW152" s="10"/>
      <c r="AY152" s="10"/>
    </row>
    <row r="153" spans="1:52" x14ac:dyDescent="0.25">
      <c r="A153" s="4">
        <v>115</v>
      </c>
      <c r="B153" s="18">
        <f t="shared" si="126"/>
        <v>2138</v>
      </c>
      <c r="C153" s="39">
        <f t="shared" si="122"/>
        <v>198.17</v>
      </c>
      <c r="D153" s="22">
        <f t="shared" si="136"/>
        <v>0.41999999999998749</v>
      </c>
      <c r="E153" s="64">
        <f t="shared" si="153"/>
        <v>2.4822000000000002</v>
      </c>
      <c r="F153" s="64">
        <f t="shared" si="153"/>
        <v>1.9341000000000002</v>
      </c>
      <c r="G153" s="64">
        <f t="shared" si="153"/>
        <v>0.1575</v>
      </c>
      <c r="H153" s="64">
        <f t="shared" si="153"/>
        <v>0.26</v>
      </c>
      <c r="I153" s="64">
        <f t="shared" si="153"/>
        <v>1.1393298000000001</v>
      </c>
      <c r="J153" s="64">
        <f t="shared" si="153"/>
        <v>1.3430970000000002</v>
      </c>
      <c r="K153" s="64">
        <f t="shared" si="153"/>
        <v>5.0636880000000009E-2</v>
      </c>
      <c r="L153" s="64">
        <f t="shared" si="128"/>
        <v>1.1393298000000001</v>
      </c>
      <c r="M153" s="64">
        <f t="shared" si="123"/>
        <v>8.6484596069057744</v>
      </c>
      <c r="N153" s="64">
        <f t="shared" si="129"/>
        <v>2.2734550253908026E-2</v>
      </c>
      <c r="O153" s="64">
        <f t="shared" si="129"/>
        <v>1.3430970000000002</v>
      </c>
      <c r="P153" s="64">
        <f t="shared" si="124"/>
        <v>1.6307746642444363</v>
      </c>
      <c r="Q153" s="64">
        <f t="shared" si="130"/>
        <v>3.42404677925634E-3</v>
      </c>
      <c r="R153" s="64">
        <f t="shared" si="130"/>
        <v>5.0636880000000009E-2</v>
      </c>
      <c r="S153" s="64">
        <f t="shared" si="125"/>
        <v>6.1736728325611584E-2</v>
      </c>
      <c r="T153" s="64">
        <f t="shared" si="131"/>
        <v>-1.0534958438451481E-3</v>
      </c>
      <c r="U153" s="64">
        <f t="shared" si="131"/>
        <v>4.8338000000000001</v>
      </c>
      <c r="V153" s="64">
        <f t="shared" si="131"/>
        <v>5.2789051011893076</v>
      </c>
      <c r="W153" s="29">
        <f>'2.6 Fert x3 '!D27</f>
        <v>198.42</v>
      </c>
      <c r="X153" s="35">
        <f t="shared" si="138"/>
        <v>0.47999999999998977</v>
      </c>
      <c r="Y153" s="29">
        <f>'2.6 Fert x3 '!F27*k</f>
        <v>2.4002999999999997</v>
      </c>
      <c r="Z153" s="29">
        <f>'2.6 Fert x3 '!G27*k</f>
        <v>2.0327999999999999</v>
      </c>
      <c r="AA153" s="29">
        <f>'2.6 Fert x3 '!H27*k</f>
        <v>0.16170000000000001</v>
      </c>
      <c r="AB153" s="29">
        <f>'2.6 Fert x3 '!I27/2</f>
        <v>0.28999999999999998</v>
      </c>
      <c r="AC153" s="68">
        <f t="shared" si="139"/>
        <v>1.1017376999999999</v>
      </c>
      <c r="AD153" s="348">
        <f t="shared" si="132"/>
        <v>1.3605375</v>
      </c>
      <c r="AE153" s="68">
        <f t="shared" si="140"/>
        <v>4.8966119999999995E-2</v>
      </c>
      <c r="AF153" s="36">
        <f t="shared" si="141"/>
        <v>1.1017376999999999</v>
      </c>
      <c r="AG153" s="33">
        <f t="shared" si="133"/>
        <v>8.6876898871748107</v>
      </c>
      <c r="AH153" s="33">
        <f t="shared" si="142"/>
        <v>-2.6280911319053857E-2</v>
      </c>
      <c r="AI153" s="36">
        <f t="shared" si="143"/>
        <v>1.3605375</v>
      </c>
      <c r="AJ153" s="33">
        <f t="shared" si="134"/>
        <v>1.6481580568103145</v>
      </c>
      <c r="AK153" s="33">
        <f t="shared" si="144"/>
        <v>2.1130487776522155E-2</v>
      </c>
      <c r="AL153" s="60">
        <f t="shared" si="145"/>
        <v>4.8966119999999995E-2</v>
      </c>
      <c r="AM153" s="60">
        <f t="shared" si="146"/>
        <v>6.0247453501964116E-2</v>
      </c>
      <c r="AN153" s="60">
        <f t="shared" si="147"/>
        <v>-3.5694058585623717E-3</v>
      </c>
      <c r="AO153" s="34">
        <f t="shared" si="135"/>
        <v>4.8847999999999994</v>
      </c>
      <c r="AP153" s="34">
        <f t="shared" si="148"/>
        <v>5.3560801705988945</v>
      </c>
      <c r="AQ153" s="10">
        <f t="shared" si="149"/>
        <v>3.8747163442729518</v>
      </c>
      <c r="AR153" s="10">
        <f t="shared" si="150"/>
        <v>3.9313628452195886</v>
      </c>
      <c r="AS153" s="10">
        <f t="shared" si="151"/>
        <v>5.6646500946636813E-2</v>
      </c>
      <c r="AT153" s="10">
        <f>SUM(AS$131:AS153)*5</f>
        <v>3.6557765407012766</v>
      </c>
      <c r="AU153" s="10"/>
      <c r="AV153" s="10"/>
      <c r="AW153" s="10"/>
      <c r="AY153" s="10"/>
    </row>
    <row r="154" spans="1:52" x14ac:dyDescent="0.25">
      <c r="A154" s="4">
        <v>120</v>
      </c>
      <c r="B154" s="18">
        <f t="shared" si="126"/>
        <v>2143</v>
      </c>
      <c r="C154" s="39">
        <f t="shared" si="122"/>
        <v>198.39</v>
      </c>
      <c r="D154" s="22">
        <f t="shared" si="136"/>
        <v>0.21999999999999886</v>
      </c>
      <c r="E154" s="64">
        <f t="shared" si="153"/>
        <v>2.415</v>
      </c>
      <c r="F154" s="64">
        <f t="shared" si="153"/>
        <v>1.9424999999999999</v>
      </c>
      <c r="G154" s="64">
        <f t="shared" si="153"/>
        <v>0.1575</v>
      </c>
      <c r="H154" s="64">
        <f t="shared" si="153"/>
        <v>0.22</v>
      </c>
      <c r="I154" s="64">
        <f t="shared" si="153"/>
        <v>1.1084850000000002</v>
      </c>
      <c r="J154" s="64">
        <f t="shared" si="153"/>
        <v>1.329825</v>
      </c>
      <c r="K154" s="64">
        <f t="shared" si="153"/>
        <v>4.9266000000000004E-2</v>
      </c>
      <c r="L154" s="64">
        <f t="shared" si="128"/>
        <v>1.1084850000000002</v>
      </c>
      <c r="M154" s="64">
        <f t="shared" si="123"/>
        <v>8.6374063824355982</v>
      </c>
      <c r="N154" s="64">
        <f t="shared" si="129"/>
        <v>-1.1053224470176204E-2</v>
      </c>
      <c r="O154" s="64">
        <f t="shared" si="129"/>
        <v>1.329825</v>
      </c>
      <c r="P154" s="64">
        <f t="shared" si="124"/>
        <v>1.618107955918614</v>
      </c>
      <c r="Q154" s="64">
        <f t="shared" si="130"/>
        <v>-1.2666708325822285E-2</v>
      </c>
      <c r="R154" s="64">
        <f t="shared" si="130"/>
        <v>4.9266000000000004E-2</v>
      </c>
      <c r="S154" s="64">
        <f t="shared" si="125"/>
        <v>6.0179614811827896E-2</v>
      </c>
      <c r="T154" s="64">
        <f t="shared" si="131"/>
        <v>-1.5571135137836881E-3</v>
      </c>
      <c r="U154" s="64">
        <f t="shared" si="131"/>
        <v>4.7349999999999994</v>
      </c>
      <c r="V154" s="64">
        <f t="shared" si="131"/>
        <v>4.9297229536902165</v>
      </c>
      <c r="W154" s="29">
        <f>'2.6 Fert x3 '!D28</f>
        <v>198.56</v>
      </c>
      <c r="X154" s="35">
        <f t="shared" si="138"/>
        <v>0.14000000000001478</v>
      </c>
      <c r="Y154" s="29">
        <f>'2.6 Fert x3 '!F28*k</f>
        <v>2.4318</v>
      </c>
      <c r="Z154" s="29">
        <f>'2.6 Fert x3 '!G28*k</f>
        <v>1.9130999999999998</v>
      </c>
      <c r="AA154" s="29">
        <f>'2.6 Fert x3 '!H28*k</f>
        <v>0.15539999999999998</v>
      </c>
      <c r="AB154" s="29">
        <f>'2.6 Fert x3 '!I28/2</f>
        <v>0.19500000000000001</v>
      </c>
      <c r="AC154" s="68">
        <f t="shared" si="139"/>
        <v>1.1161962000000001</v>
      </c>
      <c r="AD154" s="348">
        <f t="shared" si="132"/>
        <v>1.3227689999999999</v>
      </c>
      <c r="AE154" s="68">
        <f t="shared" si="140"/>
        <v>4.9608720000000002E-2</v>
      </c>
      <c r="AF154" s="36">
        <f t="shared" si="141"/>
        <v>1.1161962000000001</v>
      </c>
      <c r="AG154" s="33">
        <f t="shared" si="133"/>
        <v>8.6792695250220717</v>
      </c>
      <c r="AH154" s="33">
        <f t="shared" si="142"/>
        <v>-8.4203621527390027E-3</v>
      </c>
      <c r="AI154" s="36">
        <f t="shared" si="143"/>
        <v>1.3227689999999999</v>
      </c>
      <c r="AJ154" s="33">
        <f t="shared" si="134"/>
        <v>1.6141249346094539</v>
      </c>
      <c r="AK154" s="33">
        <f t="shared" si="144"/>
        <v>-3.4033122200860522E-2</v>
      </c>
      <c r="AL154" s="60">
        <f t="shared" si="145"/>
        <v>4.9608720000000002E-2</v>
      </c>
      <c r="AM154" s="60">
        <f t="shared" si="146"/>
        <v>6.0259065730115011E-2</v>
      </c>
      <c r="AN154" s="60">
        <f t="shared" si="147"/>
        <v>1.1612228150895132E-5</v>
      </c>
      <c r="AO154" s="34">
        <f t="shared" si="135"/>
        <v>4.6953000000000005</v>
      </c>
      <c r="AP154" s="34">
        <f t="shared" si="148"/>
        <v>4.7928581278745659</v>
      </c>
      <c r="AQ154" s="10">
        <f t="shared" si="149"/>
        <v>3.6184166480086191</v>
      </c>
      <c r="AR154" s="10">
        <f t="shared" si="150"/>
        <v>3.5179578658599313</v>
      </c>
      <c r="AS154" s="10">
        <f t="shared" si="151"/>
        <v>-0.10045878214868775</v>
      </c>
      <c r="AT154" s="10">
        <f>SUM(AS$131:AS154)*5</f>
        <v>3.1534826299578378</v>
      </c>
      <c r="AU154" s="10"/>
      <c r="AV154" s="10"/>
      <c r="AW154" s="10"/>
      <c r="AY154" s="10"/>
    </row>
    <row r="155" spans="1:52" x14ac:dyDescent="0.25">
      <c r="A155" s="4">
        <v>125</v>
      </c>
      <c r="B155" s="18">
        <f t="shared" si="126"/>
        <v>2148</v>
      </c>
      <c r="C155" s="39">
        <f t="shared" si="122"/>
        <v>198.51</v>
      </c>
      <c r="D155" s="22">
        <f t="shared" si="136"/>
        <v>0.12000000000000455</v>
      </c>
      <c r="E155" s="64">
        <f t="shared" si="153"/>
        <v>2.2994999999999997</v>
      </c>
      <c r="F155" s="64">
        <f t="shared" si="153"/>
        <v>1.9593</v>
      </c>
      <c r="G155" s="64">
        <f t="shared" si="153"/>
        <v>0.15539999999999998</v>
      </c>
      <c r="H155" s="64">
        <f t="shared" si="153"/>
        <v>0.14000000000000001</v>
      </c>
      <c r="I155" s="64">
        <f t="shared" si="153"/>
        <v>1.0554705</v>
      </c>
      <c r="J155" s="64">
        <f t="shared" si="153"/>
        <v>1.3079114999999999</v>
      </c>
      <c r="K155" s="64">
        <f t="shared" si="153"/>
        <v>4.6909799999999995E-2</v>
      </c>
      <c r="L155" s="64">
        <f t="shared" si="128"/>
        <v>1.0554705</v>
      </c>
      <c r="M155" s="64">
        <f t="shared" si="123"/>
        <v>8.5747694916468475</v>
      </c>
      <c r="N155" s="64">
        <f t="shared" si="129"/>
        <v>-6.2636890788750677E-2</v>
      </c>
      <c r="O155" s="64">
        <f t="shared" si="129"/>
        <v>1.3079114999999999</v>
      </c>
      <c r="P155" s="64">
        <f t="shared" si="124"/>
        <v>1.5939552770804886</v>
      </c>
      <c r="Q155" s="64">
        <f t="shared" si="130"/>
        <v>-2.4152678838125441E-2</v>
      </c>
      <c r="R155" s="64">
        <f t="shared" si="130"/>
        <v>4.6909799999999995E-2</v>
      </c>
      <c r="S155" s="64">
        <f t="shared" si="125"/>
        <v>5.7548153430659471E-2</v>
      </c>
      <c r="T155" s="64">
        <f t="shared" si="131"/>
        <v>-2.6314613811684248E-3</v>
      </c>
      <c r="U155" s="64">
        <f t="shared" si="131"/>
        <v>4.5541999999999998</v>
      </c>
      <c r="V155" s="64">
        <f t="shared" si="131"/>
        <v>4.5847789689919605</v>
      </c>
      <c r="W155" s="29">
        <f>'2.6 Fert x3 '!D29</f>
        <v>198.8</v>
      </c>
      <c r="X155" s="35">
        <f t="shared" si="138"/>
        <v>0.24000000000000909</v>
      </c>
      <c r="Y155" s="29">
        <f>'2.6 Fert x3 '!F29*k</f>
        <v>2.3541000000000003</v>
      </c>
      <c r="Z155" s="29">
        <f>'2.6 Fert x3 '!G29*k</f>
        <v>1.9403999999999999</v>
      </c>
      <c r="AA155" s="29">
        <f>'2.6 Fert x3 '!H29*k</f>
        <v>0.15539999999999998</v>
      </c>
      <c r="AB155" s="29">
        <f>'2.6 Fert x3 '!I29/2</f>
        <v>0.18</v>
      </c>
      <c r="AC155" s="68">
        <f t="shared" si="139"/>
        <v>1.0805319000000002</v>
      </c>
      <c r="AD155" s="348">
        <f t="shared" si="132"/>
        <v>1.3141065000000001</v>
      </c>
      <c r="AE155" s="68">
        <f t="shared" si="140"/>
        <v>4.8023640000000006E-2</v>
      </c>
      <c r="AF155" s="36">
        <f t="shared" si="141"/>
        <v>1.0805319000000002</v>
      </c>
      <c r="AG155" s="33">
        <f t="shared" si="133"/>
        <v>8.6362748740068476</v>
      </c>
      <c r="AH155" s="33">
        <f t="shared" si="142"/>
        <v>-4.299465101522415E-2</v>
      </c>
      <c r="AI155" s="36">
        <f t="shared" si="143"/>
        <v>1.3141065000000001</v>
      </c>
      <c r="AJ155" s="33">
        <f t="shared" si="134"/>
        <v>1.5994461717361594</v>
      </c>
      <c r="AK155" s="33">
        <f t="shared" si="144"/>
        <v>-1.4678762873294504E-2</v>
      </c>
      <c r="AL155" s="60">
        <f t="shared" si="145"/>
        <v>4.8023640000000006E-2</v>
      </c>
      <c r="AM155" s="60">
        <f t="shared" si="146"/>
        <v>5.8676038501432562E-2</v>
      </c>
      <c r="AN155" s="60">
        <f t="shared" si="147"/>
        <v>-1.5830272286824487E-3</v>
      </c>
      <c r="AO155" s="34">
        <f t="shared" si="135"/>
        <v>4.6299000000000001</v>
      </c>
      <c r="AP155" s="34">
        <f t="shared" si="148"/>
        <v>4.8106435588828083</v>
      </c>
      <c r="AQ155" s="10">
        <f t="shared" si="149"/>
        <v>3.3652277632400986</v>
      </c>
      <c r="AR155" s="10">
        <f t="shared" si="150"/>
        <v>3.5310123722199811</v>
      </c>
      <c r="AS155" s="10">
        <f t="shared" si="151"/>
        <v>0.16578460897988245</v>
      </c>
      <c r="AT155" s="10">
        <f>SUM(AS$131:AS155)*5</f>
        <v>3.9824056748572501</v>
      </c>
      <c r="AU155" s="10"/>
      <c r="AV155" s="10"/>
      <c r="AW155" s="10"/>
      <c r="AY155" s="10"/>
    </row>
    <row r="156" spans="1:52" x14ac:dyDescent="0.25">
      <c r="A156" s="4">
        <v>130</v>
      </c>
      <c r="B156" s="18">
        <f t="shared" si="126"/>
        <v>2153</v>
      </c>
      <c r="C156" s="39">
        <f t="shared" si="122"/>
        <v>198.74</v>
      </c>
      <c r="D156" s="22">
        <f t="shared" si="136"/>
        <v>0.23000000000001819</v>
      </c>
      <c r="E156" s="64">
        <f t="shared" si="153"/>
        <v>2.3016000000000001</v>
      </c>
      <c r="F156" s="64">
        <f t="shared" si="153"/>
        <v>1.9403999999999999</v>
      </c>
      <c r="G156" s="64">
        <f t="shared" si="153"/>
        <v>0.15539999999999998</v>
      </c>
      <c r="H156" s="64">
        <f t="shared" si="153"/>
        <v>0.19</v>
      </c>
      <c r="I156" s="64">
        <f t="shared" si="153"/>
        <v>1.0564344000000001</v>
      </c>
      <c r="J156" s="64">
        <f t="shared" si="153"/>
        <v>1.3012440000000001</v>
      </c>
      <c r="K156" s="64">
        <f t="shared" si="153"/>
        <v>4.6952640000000004E-2</v>
      </c>
      <c r="L156" s="64">
        <f t="shared" si="128"/>
        <v>1.0564344000000001</v>
      </c>
      <c r="M156" s="64">
        <f t="shared" si="123"/>
        <v>8.5212048110875838</v>
      </c>
      <c r="N156" s="64">
        <f t="shared" si="129"/>
        <v>-5.3564680559263778E-2</v>
      </c>
      <c r="O156" s="64">
        <f t="shared" si="129"/>
        <v>1.3012440000000001</v>
      </c>
      <c r="P156" s="64">
        <f t="shared" si="124"/>
        <v>1.583018146332924</v>
      </c>
      <c r="Q156" s="64">
        <f t="shared" si="130"/>
        <v>-1.0937130747564527E-2</v>
      </c>
      <c r="R156" s="64">
        <f t="shared" si="130"/>
        <v>4.6952640000000004E-2</v>
      </c>
      <c r="S156" s="64">
        <f t="shared" si="125"/>
        <v>5.7125812383895802E-2</v>
      </c>
      <c r="T156" s="64">
        <f t="shared" si="131"/>
        <v>-4.2234104676366901E-4</v>
      </c>
      <c r="U156" s="64">
        <f t="shared" si="131"/>
        <v>4.5874000000000006</v>
      </c>
      <c r="V156" s="64">
        <f t="shared" si="131"/>
        <v>4.7524758476464273</v>
      </c>
      <c r="W156" s="29">
        <f>'2.6 Fert x3 '!D30</f>
        <v>199.1</v>
      </c>
      <c r="X156" s="35">
        <f t="shared" si="138"/>
        <v>0.29999999999998295</v>
      </c>
      <c r="Y156" s="29">
        <f>'2.6 Fert x3 '!F30*k</f>
        <v>2.3121</v>
      </c>
      <c r="Z156" s="29">
        <f>'2.6 Fert x3 '!G30*k</f>
        <v>1.974</v>
      </c>
      <c r="AA156" s="29">
        <f>'2.6 Fert x3 '!H30*k</f>
        <v>0.1575</v>
      </c>
      <c r="AB156" s="29">
        <f>'2.6 Fert x3 '!I30/2</f>
        <v>0.19500000000000001</v>
      </c>
      <c r="AC156" s="68">
        <f t="shared" si="139"/>
        <v>1.0612539000000001</v>
      </c>
      <c r="AD156" s="348">
        <f t="shared" si="132"/>
        <v>1.3165845</v>
      </c>
      <c r="AE156" s="68">
        <f t="shared" si="140"/>
        <v>4.7166840000000002E-2</v>
      </c>
      <c r="AF156" s="36">
        <f t="shared" si="141"/>
        <v>1.0612539000000001</v>
      </c>
      <c r="AG156" s="33">
        <f t="shared" si="133"/>
        <v>8.5795678563468254</v>
      </c>
      <c r="AH156" s="33">
        <f t="shared" si="142"/>
        <v>-5.6707017660022174E-2</v>
      </c>
      <c r="AI156" s="36">
        <f t="shared" si="143"/>
        <v>1.3165845</v>
      </c>
      <c r="AJ156" s="33">
        <f t="shared" si="134"/>
        <v>1.5993293085443754</v>
      </c>
      <c r="AK156" s="33">
        <f t="shared" si="144"/>
        <v>-1.1686319178405569E-4</v>
      </c>
      <c r="AL156" s="60">
        <f t="shared" si="145"/>
        <v>4.7166840000000002E-2</v>
      </c>
      <c r="AM156" s="60">
        <f t="shared" si="146"/>
        <v>5.7539396179381481E-2</v>
      </c>
      <c r="AN156" s="60">
        <f t="shared" si="147"/>
        <v>-1.1366423220510805E-3</v>
      </c>
      <c r="AO156" s="34">
        <f t="shared" si="135"/>
        <v>4.6386000000000003</v>
      </c>
      <c r="AP156" s="34">
        <f t="shared" si="148"/>
        <v>4.8806394768261256</v>
      </c>
      <c r="AQ156" s="10">
        <f t="shared" si="149"/>
        <v>3.4883172721724778</v>
      </c>
      <c r="AR156" s="10">
        <f t="shared" si="150"/>
        <v>3.5823893759903762</v>
      </c>
      <c r="AS156" s="10">
        <f t="shared" si="151"/>
        <v>9.4072103817898434E-2</v>
      </c>
      <c r="AT156" s="10">
        <f>SUM(AS$131:AS156)*5</f>
        <v>4.4527661939467418</v>
      </c>
      <c r="AU156" s="10"/>
      <c r="AV156" s="10"/>
      <c r="AW156" s="10"/>
      <c r="AY156" s="10"/>
    </row>
    <row r="157" spans="1:52" x14ac:dyDescent="0.25">
      <c r="A157" s="4">
        <v>135</v>
      </c>
      <c r="B157" s="18">
        <f t="shared" si="126"/>
        <v>2158</v>
      </c>
      <c r="C157" s="39">
        <f t="shared" si="122"/>
        <v>198.91</v>
      </c>
      <c r="D157" s="22">
        <f t="shared" si="136"/>
        <v>0.16999999999998749</v>
      </c>
      <c r="E157" s="64">
        <f t="shared" si="153"/>
        <v>2.3183999999999996</v>
      </c>
      <c r="F157" s="64">
        <f t="shared" si="153"/>
        <v>1.9508999999999999</v>
      </c>
      <c r="G157" s="64">
        <f t="shared" si="153"/>
        <v>0.15539999999999998</v>
      </c>
      <c r="H157" s="64">
        <f t="shared" si="153"/>
        <v>0.25</v>
      </c>
      <c r="I157" s="64">
        <f t="shared" si="153"/>
        <v>1.0641455999999998</v>
      </c>
      <c r="J157" s="64">
        <f t="shared" si="153"/>
        <v>1.3093499999999998</v>
      </c>
      <c r="K157" s="64">
        <f t="shared" si="153"/>
        <v>4.7295359999999995E-2</v>
      </c>
      <c r="L157" s="64">
        <f t="shared" si="128"/>
        <v>1.0641455999999998</v>
      </c>
      <c r="M157" s="64">
        <f t="shared" si="123"/>
        <v>8.4822852482539375</v>
      </c>
      <c r="N157" s="64">
        <f t="shared" si="129"/>
        <v>-3.8919562833646282E-2</v>
      </c>
      <c r="O157" s="64">
        <f t="shared" si="129"/>
        <v>1.3093499999999998</v>
      </c>
      <c r="P157" s="64">
        <f t="shared" si="124"/>
        <v>1.5891907165033421</v>
      </c>
      <c r="Q157" s="64">
        <f t="shared" si="130"/>
        <v>6.1725701704180569E-3</v>
      </c>
      <c r="R157" s="64">
        <f t="shared" si="130"/>
        <v>4.7295359999999995E-2</v>
      </c>
      <c r="S157" s="64">
        <f t="shared" si="125"/>
        <v>5.7393872329360787E-2</v>
      </c>
      <c r="T157" s="64">
        <f t="shared" si="131"/>
        <v>2.6805994546498513E-4</v>
      </c>
      <c r="U157" s="64">
        <f t="shared" si="131"/>
        <v>4.6746999999999996</v>
      </c>
      <c r="V157" s="64">
        <f t="shared" si="131"/>
        <v>4.8122210672822234</v>
      </c>
      <c r="W157" s="29">
        <f>'2.6 Fert x3 '!D31</f>
        <v>199.38</v>
      </c>
      <c r="X157" s="35">
        <f t="shared" si="138"/>
        <v>0.28000000000000114</v>
      </c>
      <c r="Y157" s="29">
        <f>'2.6 Fert x3 '!F31*k</f>
        <v>2.3121</v>
      </c>
      <c r="Z157" s="29">
        <f>'2.6 Fert x3 '!G31*k</f>
        <v>1.9949999999999999</v>
      </c>
      <c r="AA157" s="29">
        <f>'2.6 Fert x3 '!H31*k</f>
        <v>0.1575</v>
      </c>
      <c r="AB157" s="29">
        <f>'2.6 Fert x3 '!I31/2</f>
        <v>0.185</v>
      </c>
      <c r="AC157" s="68">
        <f t="shared" si="139"/>
        <v>1.0612539000000001</v>
      </c>
      <c r="AD157" s="348">
        <f t="shared" si="132"/>
        <v>1.3245645000000001</v>
      </c>
      <c r="AE157" s="68">
        <f t="shared" si="140"/>
        <v>4.7166840000000002E-2</v>
      </c>
      <c r="AF157" s="36">
        <f t="shared" si="141"/>
        <v>1.0612539000000001</v>
      </c>
      <c r="AG157" s="33">
        <f t="shared" si="133"/>
        <v>8.5302015301800491</v>
      </c>
      <c r="AH157" s="33">
        <f t="shared" si="142"/>
        <v>-4.9366326166776275E-2</v>
      </c>
      <c r="AI157" s="36">
        <f t="shared" si="143"/>
        <v>1.3245645000000001</v>
      </c>
      <c r="AJ157" s="33">
        <f t="shared" si="134"/>
        <v>1.6072886498555301</v>
      </c>
      <c r="AK157" s="33">
        <f t="shared" si="144"/>
        <v>7.9593413111547218E-3</v>
      </c>
      <c r="AL157" s="60">
        <f t="shared" si="145"/>
        <v>4.7166840000000002E-2</v>
      </c>
      <c r="AM157" s="60">
        <f t="shared" si="146"/>
        <v>5.7338464305954996E-2</v>
      </c>
      <c r="AN157" s="60">
        <f t="shared" si="147"/>
        <v>-2.0093187342648533E-4</v>
      </c>
      <c r="AO157" s="34">
        <f t="shared" si="135"/>
        <v>4.6495999999999995</v>
      </c>
      <c r="AP157" s="34">
        <f t="shared" si="148"/>
        <v>4.8879920832709525</v>
      </c>
      <c r="AQ157" s="10">
        <f t="shared" si="149"/>
        <v>3.5321702633851522</v>
      </c>
      <c r="AR157" s="10">
        <f t="shared" si="150"/>
        <v>3.5877861891208789</v>
      </c>
      <c r="AS157" s="10">
        <f t="shared" si="151"/>
        <v>5.5615925735726712E-2</v>
      </c>
      <c r="AT157" s="10">
        <f>SUM(AS$131:AS157)*5</f>
        <v>4.7308458226253762</v>
      </c>
      <c r="AU157" s="10"/>
      <c r="AV157" s="10"/>
      <c r="AW157" s="10"/>
      <c r="AY157" s="10"/>
    </row>
    <row r="158" spans="1:52" x14ac:dyDescent="0.25">
      <c r="A158" s="4">
        <v>140</v>
      </c>
      <c r="B158" s="18">
        <f t="shared" si="126"/>
        <v>2163</v>
      </c>
      <c r="C158" s="39">
        <f t="shared" si="122"/>
        <v>199.04</v>
      </c>
      <c r="D158" s="22">
        <f t="shared" si="136"/>
        <v>0.12999999999999545</v>
      </c>
      <c r="E158" s="64">
        <f t="shared" si="153"/>
        <v>2.4087000000000001</v>
      </c>
      <c r="F158" s="64">
        <f t="shared" si="153"/>
        <v>1.8773999999999997</v>
      </c>
      <c r="G158" s="64">
        <f t="shared" si="153"/>
        <v>0.15329999999999999</v>
      </c>
      <c r="H158" s="64">
        <f t="shared" si="153"/>
        <v>0.20499999999999999</v>
      </c>
      <c r="I158" s="64">
        <f t="shared" si="153"/>
        <v>1.1055933</v>
      </c>
      <c r="J158" s="64">
        <f t="shared" si="153"/>
        <v>1.3035435</v>
      </c>
      <c r="K158" s="64">
        <f t="shared" si="153"/>
        <v>4.9137480000000004E-2</v>
      </c>
      <c r="L158" s="64">
        <f t="shared" si="128"/>
        <v>1.1055933</v>
      </c>
      <c r="M158" s="64">
        <f t="shared" si="123"/>
        <v>8.4898515009058695</v>
      </c>
      <c r="N158" s="64">
        <f t="shared" si="129"/>
        <v>7.5662526519320039E-3</v>
      </c>
      <c r="O158" s="64">
        <f t="shared" si="129"/>
        <v>1.3035435</v>
      </c>
      <c r="P158" s="64">
        <f t="shared" si="124"/>
        <v>1.5844753830595553</v>
      </c>
      <c r="Q158" s="64">
        <f t="shared" si="130"/>
        <v>-4.7153334437868288E-3</v>
      </c>
      <c r="R158" s="64">
        <f t="shared" si="130"/>
        <v>4.9137480000000004E-2</v>
      </c>
      <c r="S158" s="64">
        <f t="shared" si="125"/>
        <v>5.9283379080661495E-2</v>
      </c>
      <c r="T158" s="64">
        <f t="shared" si="131"/>
        <v>1.8895067513007083E-3</v>
      </c>
      <c r="U158" s="64">
        <f t="shared" si="131"/>
        <v>4.6443999999999992</v>
      </c>
      <c r="V158" s="64">
        <f t="shared" si="131"/>
        <v>4.7791404259594401</v>
      </c>
      <c r="W158" s="29">
        <f>'2.6 Fert x3 '!D32</f>
        <v>199.71</v>
      </c>
      <c r="X158" s="35">
        <f t="shared" si="138"/>
        <v>0.33000000000001251</v>
      </c>
      <c r="Y158" s="29">
        <f>'2.6 Fert x3 '!F32*k</f>
        <v>2.4212999999999996</v>
      </c>
      <c r="Z158" s="29">
        <f>'2.6 Fert x3 '!G32*k</f>
        <v>1.8962999999999999</v>
      </c>
      <c r="AA158" s="29">
        <f>'2.6 Fert x3 '!H32*k</f>
        <v>0.15539999999999998</v>
      </c>
      <c r="AB158" s="29">
        <f>'2.6 Fert x3 '!I32/2</f>
        <v>0.30499999999999999</v>
      </c>
      <c r="AC158" s="68">
        <f t="shared" si="139"/>
        <v>1.1113766999999999</v>
      </c>
      <c r="AD158" s="348">
        <f t="shared" si="132"/>
        <v>1.3138124999999998</v>
      </c>
      <c r="AE158" s="68">
        <f t="shared" si="140"/>
        <v>4.9394519999999997E-2</v>
      </c>
      <c r="AF158" s="36">
        <f t="shared" si="141"/>
        <v>1.1113766999999999</v>
      </c>
      <c r="AG158" s="33">
        <f t="shared" si="133"/>
        <v>8.5373484471277017</v>
      </c>
      <c r="AH158" s="33">
        <f t="shared" si="142"/>
        <v>7.1469169476525707E-3</v>
      </c>
      <c r="AI158" s="36">
        <f t="shared" si="143"/>
        <v>1.3138124999999998</v>
      </c>
      <c r="AJ158" s="33">
        <f t="shared" si="134"/>
        <v>1.5979436759092538</v>
      </c>
      <c r="AK158" s="33">
        <f t="shared" si="144"/>
        <v>-9.3449739462763137E-3</v>
      </c>
      <c r="AL158" s="60">
        <f t="shared" si="145"/>
        <v>4.9394519999999997E-2</v>
      </c>
      <c r="AM158" s="60">
        <f t="shared" si="146"/>
        <v>5.9530624233390894E-2</v>
      </c>
      <c r="AN158" s="60">
        <f t="shared" si="147"/>
        <v>2.192159927435898E-3</v>
      </c>
      <c r="AO158" s="34">
        <f t="shared" si="135"/>
        <v>4.7779999999999996</v>
      </c>
      <c r="AP158" s="34">
        <f t="shared" si="148"/>
        <v>5.1079941029288243</v>
      </c>
      <c r="AQ158" s="10">
        <f t="shared" si="149"/>
        <v>3.5078890726542289</v>
      </c>
      <c r="AR158" s="10">
        <f t="shared" si="150"/>
        <v>3.7492676715497568</v>
      </c>
      <c r="AS158" s="10">
        <f t="shared" si="151"/>
        <v>0.24137859889552793</v>
      </c>
      <c r="AT158" s="10">
        <f>SUM(AS$131:AS158)*5</f>
        <v>5.9377388171030159</v>
      </c>
      <c r="AU158" s="10"/>
      <c r="AV158" s="10"/>
      <c r="AW158" s="10"/>
      <c r="AX158" s="10"/>
      <c r="AY158" s="10"/>
      <c r="AZ158" s="11"/>
    </row>
    <row r="159" spans="1:52" x14ac:dyDescent="0.25">
      <c r="A159" s="4">
        <v>145</v>
      </c>
      <c r="B159" s="18">
        <f t="shared" si="126"/>
        <v>2168</v>
      </c>
      <c r="C159" s="39">
        <f t="shared" si="122"/>
        <v>199.4</v>
      </c>
      <c r="D159" s="22">
        <f t="shared" si="136"/>
        <v>0.36000000000001364</v>
      </c>
      <c r="E159" s="64">
        <f t="shared" si="153"/>
        <v>2.4653999999999998</v>
      </c>
      <c r="F159" s="64">
        <f t="shared" si="153"/>
        <v>1.8416999999999999</v>
      </c>
      <c r="G159" s="64">
        <f t="shared" si="153"/>
        <v>0.15329999999999999</v>
      </c>
      <c r="H159" s="64">
        <f t="shared" si="153"/>
        <v>0.17499999999999999</v>
      </c>
      <c r="I159" s="64">
        <f t="shared" si="153"/>
        <v>1.1316185999999999</v>
      </c>
      <c r="J159" s="64">
        <f t="shared" si="153"/>
        <v>1.3038689999999999</v>
      </c>
      <c r="K159" s="64">
        <f t="shared" si="153"/>
        <v>5.0294159999999997E-2</v>
      </c>
      <c r="L159" s="64">
        <f t="shared" si="128"/>
        <v>1.1316185999999999</v>
      </c>
      <c r="M159" s="64">
        <f t="shared" si="123"/>
        <v>8.5224636064140498</v>
      </c>
      <c r="N159" s="64">
        <f t="shared" si="129"/>
        <v>3.2612105508180278E-2</v>
      </c>
      <c r="O159" s="64">
        <f t="shared" si="129"/>
        <v>1.3038689999999999</v>
      </c>
      <c r="P159" s="64">
        <f t="shared" si="124"/>
        <v>1.583967321996141</v>
      </c>
      <c r="Q159" s="64">
        <f t="shared" si="130"/>
        <v>-5.0806106341427792E-4</v>
      </c>
      <c r="R159" s="64">
        <f t="shared" si="130"/>
        <v>5.0294159999999997E-2</v>
      </c>
      <c r="S159" s="64">
        <f t="shared" si="125"/>
        <v>6.0774079839897112E-2</v>
      </c>
      <c r="T159" s="64">
        <f t="shared" si="131"/>
        <v>1.4907007592356164E-3</v>
      </c>
      <c r="U159" s="64">
        <f t="shared" si="131"/>
        <v>4.6353999999999997</v>
      </c>
      <c r="V159" s="64">
        <f t="shared" si="131"/>
        <v>5.0289947452040149</v>
      </c>
      <c r="W159" s="29">
        <f>'2.6 Fert x3 '!D33</f>
        <v>199.97</v>
      </c>
      <c r="X159" s="35">
        <f t="shared" si="138"/>
        <v>0.25999999999999091</v>
      </c>
      <c r="Y159" s="29">
        <f>'2.6 Fert x3 '!F33*k</f>
        <v>2.4297</v>
      </c>
      <c r="Z159" s="29">
        <f>'2.6 Fert x3 '!G33*k</f>
        <v>1.9572000000000001</v>
      </c>
      <c r="AA159" s="29">
        <f>'2.6 Fert x3 '!H33*k</f>
        <v>0.1575</v>
      </c>
      <c r="AB159" s="29">
        <f>'2.6 Fert x3 '!I33/2</f>
        <v>0.26</v>
      </c>
      <c r="AC159" s="68">
        <f t="shared" si="139"/>
        <v>1.1152323</v>
      </c>
      <c r="AD159" s="348">
        <f t="shared" si="132"/>
        <v>1.3390124999999999</v>
      </c>
      <c r="AE159" s="68">
        <f t="shared" si="140"/>
        <v>4.956588E-2</v>
      </c>
      <c r="AF159" s="36">
        <f t="shared" si="141"/>
        <v>1.1152323</v>
      </c>
      <c r="AG159" s="33">
        <f t="shared" si="133"/>
        <v>8.547425799702312</v>
      </c>
      <c r="AH159" s="33">
        <f t="shared" si="142"/>
        <v>1.0077352574610288E-2</v>
      </c>
      <c r="AI159" s="36">
        <f t="shared" si="143"/>
        <v>1.3390124999999999</v>
      </c>
      <c r="AJ159" s="33">
        <f t="shared" si="134"/>
        <v>1.621491702297398</v>
      </c>
      <c r="AK159" s="33">
        <f t="shared" si="144"/>
        <v>2.3548026388144239E-2</v>
      </c>
      <c r="AL159" s="60">
        <f t="shared" si="145"/>
        <v>4.956588E-2</v>
      </c>
      <c r="AM159" s="60">
        <f t="shared" si="146"/>
        <v>6.0089507020924728E-2</v>
      </c>
      <c r="AN159" s="60">
        <f t="shared" si="147"/>
        <v>5.5888278753383341E-4</v>
      </c>
      <c r="AO159" s="34">
        <f t="shared" si="135"/>
        <v>4.8043999999999993</v>
      </c>
      <c r="AP159" s="34">
        <f t="shared" si="148"/>
        <v>5.0985842617502781</v>
      </c>
      <c r="AQ159" s="10">
        <f t="shared" si="149"/>
        <v>3.6912821429797469</v>
      </c>
      <c r="AR159" s="10">
        <f t="shared" si="150"/>
        <v>3.7423608481247044</v>
      </c>
      <c r="AS159" s="10">
        <f t="shared" si="151"/>
        <v>5.1078705144957492E-2</v>
      </c>
      <c r="AT159" s="10">
        <f>SUM(AS$131:AS159)*5</f>
        <v>6.1931323428278029</v>
      </c>
      <c r="AU159" s="10"/>
      <c r="AV159" s="10"/>
      <c r="AW159" s="10"/>
      <c r="AX159" s="10"/>
      <c r="AY159" s="10"/>
      <c r="AZ159" s="11"/>
    </row>
    <row r="160" spans="1:52" x14ac:dyDescent="0.25">
      <c r="A160" s="4">
        <v>150</v>
      </c>
      <c r="B160" s="18">
        <f t="shared" si="126"/>
        <v>2173</v>
      </c>
      <c r="C160" s="39">
        <f t="shared" si="122"/>
        <v>199.67</v>
      </c>
      <c r="D160" s="22">
        <f t="shared" si="136"/>
        <v>0.26999999999998181</v>
      </c>
      <c r="E160" s="64">
        <f t="shared" si="153"/>
        <v>2.4780000000000002</v>
      </c>
      <c r="F160" s="64">
        <f t="shared" si="153"/>
        <v>1.8648</v>
      </c>
      <c r="G160" s="64">
        <f t="shared" si="153"/>
        <v>0.15539999999999998</v>
      </c>
      <c r="H160" s="64">
        <f t="shared" si="153"/>
        <v>0.14000000000000001</v>
      </c>
      <c r="I160" s="64">
        <f t="shared" si="153"/>
        <v>1.1374020000000002</v>
      </c>
      <c r="J160" s="64">
        <f t="shared" si="153"/>
        <v>1.315734</v>
      </c>
      <c r="K160" s="64">
        <f t="shared" si="153"/>
        <v>5.0551200000000004E-2</v>
      </c>
      <c r="L160" s="64">
        <f t="shared" si="128"/>
        <v>1.1374020000000002</v>
      </c>
      <c r="M160" s="64">
        <f t="shared" si="123"/>
        <v>8.5566374932344686</v>
      </c>
      <c r="N160" s="64">
        <f t="shared" si="129"/>
        <v>3.4173886820418886E-2</v>
      </c>
      <c r="O160" s="64">
        <f t="shared" si="129"/>
        <v>1.315734</v>
      </c>
      <c r="P160" s="64">
        <f t="shared" si="124"/>
        <v>1.5957425086403418</v>
      </c>
      <c r="Q160" s="64">
        <f t="shared" si="130"/>
        <v>1.1775186644200852E-2</v>
      </c>
      <c r="R160" s="64">
        <f t="shared" si="130"/>
        <v>5.0551200000000004E-2</v>
      </c>
      <c r="S160" s="64">
        <f t="shared" si="125"/>
        <v>6.1294640993790978E-2</v>
      </c>
      <c r="T160" s="64">
        <f t="shared" si="131"/>
        <v>5.2056115389386565E-4</v>
      </c>
      <c r="U160" s="64">
        <f t="shared" si="131"/>
        <v>4.6382000000000003</v>
      </c>
      <c r="V160" s="64">
        <f t="shared" si="131"/>
        <v>4.9546696346184955</v>
      </c>
      <c r="W160" s="29">
        <f>'2.6 Fert x3 '!D34</f>
        <v>200.14</v>
      </c>
      <c r="X160" s="35">
        <f t="shared" si="138"/>
        <v>0.16999999999998749</v>
      </c>
      <c r="Y160" s="29">
        <f>'2.6 Fert x3 '!F34*k</f>
        <v>2.3940000000000001</v>
      </c>
      <c r="Z160" s="29">
        <f>'2.6 Fert x3 '!G34*k</f>
        <v>1.9530000000000001</v>
      </c>
      <c r="AA160" s="29">
        <f>'2.6 Fert x3 '!H34*k</f>
        <v>0.1575</v>
      </c>
      <c r="AB160" s="29">
        <f>'2.6 Fert x3 '!I34/2</f>
        <v>0.245</v>
      </c>
      <c r="AC160" s="68">
        <f t="shared" si="139"/>
        <v>1.0988460000000002</v>
      </c>
      <c r="AD160" s="348">
        <f t="shared" si="132"/>
        <v>1.32867</v>
      </c>
      <c r="AE160" s="68">
        <f t="shared" si="140"/>
        <v>4.8837600000000009E-2</v>
      </c>
      <c r="AF160" s="36">
        <f t="shared" si="141"/>
        <v>1.0988460000000002</v>
      </c>
      <c r="AG160" s="33">
        <f t="shared" si="133"/>
        <v>8.539812344662673</v>
      </c>
      <c r="AH160" s="33">
        <f t="shared" si="142"/>
        <v>-7.61345503963895E-3</v>
      </c>
      <c r="AI160" s="36">
        <f t="shared" si="143"/>
        <v>1.32867</v>
      </c>
      <c r="AJ160" s="33">
        <f t="shared" si="134"/>
        <v>1.6153119445830522</v>
      </c>
      <c r="AK160" s="33">
        <f t="shared" si="144"/>
        <v>-6.1797577143458682E-3</v>
      </c>
      <c r="AL160" s="60">
        <f t="shared" si="145"/>
        <v>4.8837600000000009E-2</v>
      </c>
      <c r="AM160" s="60">
        <f t="shared" si="146"/>
        <v>5.9460024473163141E-2</v>
      </c>
      <c r="AN160" s="60">
        <f t="shared" si="147"/>
        <v>-6.2948254776158674E-4</v>
      </c>
      <c r="AO160" s="34">
        <f t="shared" si="135"/>
        <v>4.7495000000000003</v>
      </c>
      <c r="AP160" s="34">
        <f t="shared" si="148"/>
        <v>4.9050773046982412</v>
      </c>
      <c r="AQ160" s="10">
        <f t="shared" si="149"/>
        <v>3.6367275118099753</v>
      </c>
      <c r="AR160" s="10">
        <f t="shared" si="150"/>
        <v>3.6003267416485087</v>
      </c>
      <c r="AS160" s="10">
        <f t="shared" si="151"/>
        <v>-3.6400770161466589E-2</v>
      </c>
      <c r="AT160" s="10">
        <f>SUM(AS$131:AS160)*5</f>
        <v>6.0111284920204699</v>
      </c>
      <c r="AU160" s="10"/>
      <c r="AV160" s="10"/>
      <c r="AW160" s="10"/>
      <c r="AX160" s="10"/>
      <c r="AY160" s="10"/>
      <c r="AZ160" s="11"/>
    </row>
    <row r="161" spans="1:52" x14ac:dyDescent="0.25">
      <c r="K161" s="1"/>
    </row>
    <row r="162" spans="1:52" x14ac:dyDescent="0.25">
      <c r="K162" s="1"/>
    </row>
    <row r="163" spans="1:52" ht="18.75" x14ac:dyDescent="0.3">
      <c r="C163" s="361" t="s">
        <v>19</v>
      </c>
      <c r="D163" s="361"/>
      <c r="E163" s="361"/>
      <c r="F163" s="361"/>
      <c r="G163" s="361"/>
      <c r="H163" s="361"/>
      <c r="I163" s="361"/>
      <c r="J163" s="361"/>
      <c r="K163" s="361"/>
      <c r="L163" s="361"/>
      <c r="M163" s="361"/>
      <c r="N163" s="361"/>
      <c r="O163" s="361"/>
      <c r="P163" s="361"/>
      <c r="Q163" s="361"/>
      <c r="R163" s="361"/>
      <c r="S163" s="361"/>
      <c r="T163" s="361"/>
      <c r="U163" s="361"/>
      <c r="V163" s="361"/>
      <c r="W163" s="362" t="s">
        <v>264</v>
      </c>
      <c r="X163" s="362"/>
      <c r="Y163" s="362"/>
      <c r="Z163" s="362"/>
      <c r="AA163" s="362"/>
      <c r="AB163" s="362"/>
      <c r="AC163" s="362"/>
      <c r="AD163" s="362"/>
      <c r="AE163" s="362"/>
      <c r="AF163" s="362"/>
      <c r="AG163" s="362"/>
      <c r="AH163" s="362"/>
      <c r="AI163" s="362"/>
      <c r="AJ163" s="362"/>
      <c r="AK163" s="362"/>
      <c r="AL163" s="362"/>
      <c r="AM163" s="362"/>
      <c r="AN163" s="362"/>
      <c r="AO163" s="362"/>
      <c r="AP163" s="362"/>
      <c r="AQ163" s="37"/>
      <c r="AR163" s="37"/>
      <c r="AS163" s="37"/>
      <c r="AT163" s="38"/>
      <c r="AU163" s="38"/>
      <c r="AV163" s="38"/>
      <c r="AW163" s="38"/>
      <c r="AX163" s="38"/>
      <c r="AY163" s="38"/>
    </row>
    <row r="164" spans="1:52" ht="135" x14ac:dyDescent="0.25">
      <c r="A164" s="13" t="s">
        <v>4</v>
      </c>
      <c r="B164" s="14" t="s">
        <v>0</v>
      </c>
      <c r="C164" s="58" t="s">
        <v>7</v>
      </c>
      <c r="D164" s="5" t="s">
        <v>6</v>
      </c>
      <c r="E164" s="21" t="s">
        <v>41</v>
      </c>
      <c r="F164" s="58" t="s">
        <v>42</v>
      </c>
      <c r="G164" s="58" t="s">
        <v>43</v>
      </c>
      <c r="H164" s="58"/>
      <c r="I164" s="58" t="s">
        <v>39</v>
      </c>
      <c r="J164" s="58" t="s">
        <v>40</v>
      </c>
      <c r="K164" s="58" t="s">
        <v>44</v>
      </c>
      <c r="L164" s="58" t="s">
        <v>36</v>
      </c>
      <c r="M164" s="15" t="s">
        <v>8</v>
      </c>
      <c r="N164" s="5" t="s">
        <v>11</v>
      </c>
      <c r="O164" s="5" t="s">
        <v>38</v>
      </c>
      <c r="P164" s="15" t="s">
        <v>33</v>
      </c>
      <c r="Q164" s="5" t="s">
        <v>34</v>
      </c>
      <c r="R164" s="58" t="s">
        <v>45</v>
      </c>
      <c r="S164" s="15" t="s">
        <v>46</v>
      </c>
      <c r="T164" s="5" t="s">
        <v>32</v>
      </c>
      <c r="U164" s="5" t="s">
        <v>24</v>
      </c>
      <c r="V164" s="5" t="s">
        <v>1</v>
      </c>
      <c r="W164" s="26" t="s">
        <v>5</v>
      </c>
      <c r="X164" s="26" t="s">
        <v>6</v>
      </c>
      <c r="Y164" s="27" t="s">
        <v>41</v>
      </c>
      <c r="Z164" s="59" t="s">
        <v>42</v>
      </c>
      <c r="AA164" s="59" t="s">
        <v>43</v>
      </c>
      <c r="AB164" s="59" t="s">
        <v>75</v>
      </c>
      <c r="AC164" s="59" t="s">
        <v>39</v>
      </c>
      <c r="AD164" s="59" t="s">
        <v>40</v>
      </c>
      <c r="AE164" s="59" t="s">
        <v>44</v>
      </c>
      <c r="AF164" s="67" t="s">
        <v>36</v>
      </c>
      <c r="AG164" s="26" t="s">
        <v>8</v>
      </c>
      <c r="AH164" s="28" t="s">
        <v>11</v>
      </c>
      <c r="AI164" s="28" t="s">
        <v>38</v>
      </c>
      <c r="AJ164" s="26" t="s">
        <v>33</v>
      </c>
      <c r="AK164" s="28" t="s">
        <v>34</v>
      </c>
      <c r="AL164" s="28" t="s">
        <v>47</v>
      </c>
      <c r="AM164" s="26" t="s">
        <v>46</v>
      </c>
      <c r="AN164" s="28" t="s">
        <v>32</v>
      </c>
      <c r="AO164" s="28" t="s">
        <v>24</v>
      </c>
      <c r="AP164" s="26" t="s">
        <v>1</v>
      </c>
      <c r="AQ164" s="6" t="str">
        <f>"Climate benefit " &amp;C163 &amp; " ton CO2/ha"</f>
        <v>Climate benefit BAU 95% ton CO2/ha</v>
      </c>
      <c r="AR164" s="6" t="str">
        <f>"Climate benefit "&amp;AT163 &amp; " ton CO2/ha"</f>
        <v>Climate benefit  ton CO2/ha</v>
      </c>
      <c r="AS164" s="6" t="str">
        <f>"Diff "&amp;C163&amp;" and "&amp;AT163 &amp; " ton CO2/ha/year"</f>
        <v>Diff BAU 95% and  ton CO2/ha/year</v>
      </c>
      <c r="AT164" s="16" t="s">
        <v>12</v>
      </c>
      <c r="AU164" s="16"/>
      <c r="AV164" s="16"/>
      <c r="AW164" s="6"/>
    </row>
    <row r="165" spans="1:52" x14ac:dyDescent="0.25">
      <c r="A165" s="4">
        <v>0</v>
      </c>
      <c r="B165" s="4">
        <v>2023</v>
      </c>
      <c r="C165" s="39">
        <f t="shared" ref="C165:C195" si="154">C24</f>
        <v>187.18</v>
      </c>
      <c r="D165" s="17"/>
      <c r="E165" s="17"/>
      <c r="F165" s="17"/>
      <c r="G165" s="17"/>
      <c r="H165" s="17"/>
      <c r="I165" s="17"/>
      <c r="J165" s="17"/>
      <c r="K165" s="17"/>
      <c r="L165" s="17"/>
      <c r="M165" s="66">
        <f t="shared" ref="M165:M195" si="155">M24</f>
        <v>15</v>
      </c>
      <c r="N165" s="8"/>
      <c r="O165" s="8"/>
      <c r="P165" s="66">
        <f t="shared" ref="P165:P195" si="156">P24</f>
        <v>1.5</v>
      </c>
      <c r="Q165" s="8"/>
      <c r="R165" s="8"/>
      <c r="S165" s="66">
        <f t="shared" ref="S165:S195" si="157">S24</f>
        <v>0.05</v>
      </c>
      <c r="T165" s="8"/>
      <c r="U165" s="9"/>
      <c r="V165" s="9"/>
      <c r="W165" s="29">
        <f>'2.7 Fert x7 '!D4</f>
        <v>187.39</v>
      </c>
      <c r="X165" s="29"/>
      <c r="Y165" s="29"/>
      <c r="Z165" s="29"/>
      <c r="AA165" s="29"/>
      <c r="AB165" s="29"/>
      <c r="AC165" s="31"/>
      <c r="AD165" s="31"/>
      <c r="AE165" s="31"/>
      <c r="AF165" s="31"/>
      <c r="AG165" s="32">
        <f>AG24</f>
        <v>15</v>
      </c>
      <c r="AH165" s="33"/>
      <c r="AI165" s="33"/>
      <c r="AJ165" s="32">
        <f>AJ24</f>
        <v>1.5</v>
      </c>
      <c r="AK165" s="33"/>
      <c r="AL165" s="33"/>
      <c r="AM165" s="32">
        <f>AM24</f>
        <v>0.05</v>
      </c>
      <c r="AN165" s="33"/>
      <c r="AO165" s="34"/>
      <c r="AP165" s="34"/>
      <c r="AS165">
        <v>0</v>
      </c>
      <c r="AT165">
        <v>0</v>
      </c>
    </row>
    <row r="166" spans="1:52" x14ac:dyDescent="0.25">
      <c r="A166" s="4">
        <v>5</v>
      </c>
      <c r="B166" s="18">
        <f t="shared" ref="B166:B195" si="158">B165+5</f>
        <v>2028</v>
      </c>
      <c r="C166" s="39">
        <f t="shared" si="154"/>
        <v>187.12</v>
      </c>
      <c r="D166" s="8">
        <f>C166-C165</f>
        <v>-6.0000000000002274E-2</v>
      </c>
      <c r="E166" s="64">
        <f t="shared" ref="E166:L175" si="159">E25</f>
        <v>2.4842999999999997</v>
      </c>
      <c r="F166" s="64">
        <f t="shared" si="159"/>
        <v>1.6463999999999999</v>
      </c>
      <c r="G166" s="64">
        <f t="shared" si="159"/>
        <v>0.14280000000000001</v>
      </c>
      <c r="H166" s="64">
        <f t="shared" si="159"/>
        <v>0.13500000000000001</v>
      </c>
      <c r="I166" s="64">
        <f t="shared" si="159"/>
        <v>1.1402937</v>
      </c>
      <c r="J166" s="64">
        <f t="shared" si="159"/>
        <v>1.2342854999999999</v>
      </c>
      <c r="K166" s="64">
        <f t="shared" si="159"/>
        <v>5.0679719999999998E-2</v>
      </c>
      <c r="L166" s="64">
        <f t="shared" si="159"/>
        <v>1.1402937</v>
      </c>
      <c r="M166" s="64">
        <f t="shared" si="155"/>
        <v>14.198552149441863</v>
      </c>
      <c r="N166" s="64">
        <f t="shared" ref="N166:O195" si="160">N25</f>
        <v>-0.80144785055813728</v>
      </c>
      <c r="O166" s="64">
        <f t="shared" si="160"/>
        <v>1.2342854999999999</v>
      </c>
      <c r="P166" s="64">
        <f t="shared" si="156"/>
        <v>1.4994505429449552</v>
      </c>
      <c r="Q166" s="64">
        <f t="shared" ref="Q166:R195" si="161">Q25</f>
        <v>-5.49457055044833E-4</v>
      </c>
      <c r="R166" s="64">
        <f t="shared" si="161"/>
        <v>5.0679719999999998E-2</v>
      </c>
      <c r="S166" s="64">
        <f t="shared" si="157"/>
        <v>5.9518554764831845E-2</v>
      </c>
      <c r="T166" s="64">
        <f t="shared" ref="T166:V195" si="162">T25</f>
        <v>9.5185547648318422E-3</v>
      </c>
      <c r="U166" s="64">
        <f t="shared" si="162"/>
        <v>4.4084999999999992</v>
      </c>
      <c r="V166" s="64">
        <f t="shared" si="162"/>
        <v>3.556021247151647</v>
      </c>
      <c r="W166" s="29">
        <f>'2.7 Fert x7 '!D5</f>
        <v>187.43</v>
      </c>
      <c r="X166" s="71">
        <f>W166-W165</f>
        <v>4.0000000000020464E-2</v>
      </c>
      <c r="Y166" s="68">
        <f>'2.7 Fert x7 '!F5*k</f>
        <v>2.5367999999999999</v>
      </c>
      <c r="Z166" s="68">
        <f>'2.7 Fert x7 '!G5*k</f>
        <v>1.6820999999999999</v>
      </c>
      <c r="AA166" s="68">
        <f>'2.7 Fert x7 '!H5*k</f>
        <v>0.14699999999999999</v>
      </c>
      <c r="AB166" s="68">
        <f>'2.7 Fert x7 '!I5/2</f>
        <v>0.17499999999999999</v>
      </c>
      <c r="AC166" s="68">
        <f t="shared" ref="AC166:AC195" si="163">p*Y166</f>
        <v>1.1643912000000001</v>
      </c>
      <c r="AD166" s="348">
        <f t="shared" ref="AD166:AD195" si="164">Z166*paperpulp+Y166*(ppaperboard+papertimb)</f>
        <v>1.2607139999999999</v>
      </c>
      <c r="AE166" s="68">
        <f t="shared" ref="AE166:AE195" si="165">Y166*pboard</f>
        <v>5.175072E-2</v>
      </c>
      <c r="AF166" s="36">
        <f>AC166</f>
        <v>1.1643912000000001</v>
      </c>
      <c r="AG166" s="33">
        <f>AG165*EXP(-qsawn*5)+AF166</f>
        <v>14.222649649441863</v>
      </c>
      <c r="AH166" s="33">
        <f>AG166-AG165</f>
        <v>-0.77735035055813739</v>
      </c>
      <c r="AI166" s="36">
        <f>AD166</f>
        <v>1.2607139999999999</v>
      </c>
      <c r="AJ166" s="33">
        <f>AJ165*EXP(-qpap*5)+AI166</f>
        <v>1.5258790429449554</v>
      </c>
      <c r="AK166" s="33">
        <f>AJ166-AJ165</f>
        <v>2.5879042944955355E-2</v>
      </c>
      <c r="AL166" s="60">
        <f>AE166</f>
        <v>5.175072E-2</v>
      </c>
      <c r="AM166" s="60">
        <f t="shared" ref="AM166:AM195" si="166">AM165*EXP(-qpap*5)+AL166</f>
        <v>6.0589554764831847E-2</v>
      </c>
      <c r="AN166" s="60">
        <f>AM166-AM165</f>
        <v>1.0589554764831845E-2</v>
      </c>
      <c r="AO166" s="34">
        <f t="shared" ref="AO166:AO195" si="167">(Z166+Y166+AA166)*SFtot</f>
        <v>4.3658999999999999</v>
      </c>
      <c r="AP166" s="34">
        <f>X166+AO166+AK166+AN166+AH166</f>
        <v>3.6650182471516706</v>
      </c>
      <c r="AQ166" s="10">
        <f t="shared" ref="AQ166:AQ195" si="168">V166*3.67/5</f>
        <v>2.610119595409309</v>
      </c>
      <c r="AR166" s="10">
        <f>AP166*3.67/5</f>
        <v>2.6901233934093263</v>
      </c>
      <c r="AS166" s="10">
        <f>(AR166-AQ166)</f>
        <v>8.0003798000017223E-2</v>
      </c>
      <c r="AT166" s="10">
        <f>SUM(AS$166:AS166)*5</f>
        <v>0.40001899000008612</v>
      </c>
      <c r="AU166" s="10"/>
      <c r="AV166" s="10"/>
      <c r="AW166" s="10"/>
      <c r="AY166" s="10"/>
    </row>
    <row r="167" spans="1:52" x14ac:dyDescent="0.25">
      <c r="A167" s="4">
        <v>10</v>
      </c>
      <c r="B167" s="18">
        <f t="shared" si="158"/>
        <v>2033</v>
      </c>
      <c r="C167" s="39">
        <f t="shared" si="154"/>
        <v>187.21</v>
      </c>
      <c r="D167" s="8">
        <f t="shared" ref="D167:D195" si="169">C167-C166</f>
        <v>9.0000000000003411E-2</v>
      </c>
      <c r="E167" s="64">
        <f t="shared" si="159"/>
        <v>2.3519999999999999</v>
      </c>
      <c r="F167" s="64">
        <f t="shared" si="159"/>
        <v>1.7094</v>
      </c>
      <c r="G167" s="64">
        <f t="shared" si="159"/>
        <v>0.14280000000000001</v>
      </c>
      <c r="H167" s="64">
        <f t="shared" si="159"/>
        <v>0.16</v>
      </c>
      <c r="I167" s="64">
        <f t="shared" si="159"/>
        <v>1.0795680000000001</v>
      </c>
      <c r="J167" s="64">
        <f t="shared" si="159"/>
        <v>1.2258119999999999</v>
      </c>
      <c r="K167" s="64">
        <f t="shared" si="159"/>
        <v>4.7980800000000004E-2</v>
      </c>
      <c r="L167" s="64">
        <f t="shared" si="159"/>
        <v>1.0795680000000001</v>
      </c>
      <c r="M167" s="64">
        <f t="shared" si="155"/>
        <v>13.440125571686007</v>
      </c>
      <c r="N167" s="64">
        <f t="shared" si="160"/>
        <v>-0.75842657775585565</v>
      </c>
      <c r="O167" s="64">
        <f t="shared" si="160"/>
        <v>1.2258119999999999</v>
      </c>
      <c r="P167" s="64">
        <f t="shared" si="156"/>
        <v>1.4908799117425571</v>
      </c>
      <c r="Q167" s="64">
        <f t="shared" si="161"/>
        <v>-8.5706312023980935E-3</v>
      </c>
      <c r="R167" s="64">
        <f t="shared" si="161"/>
        <v>4.7980800000000004E-2</v>
      </c>
      <c r="S167" s="64">
        <f t="shared" si="157"/>
        <v>5.8502293420158877E-2</v>
      </c>
      <c r="T167" s="64">
        <f t="shared" si="162"/>
        <v>-1.0162613446729682E-3</v>
      </c>
      <c r="U167" s="64">
        <f t="shared" si="162"/>
        <v>4.3642000000000003</v>
      </c>
      <c r="V167" s="64">
        <f t="shared" si="162"/>
        <v>3.6861865296970775</v>
      </c>
      <c r="W167" s="29">
        <f>'2.7 Fert x7 '!D6</f>
        <v>187.49</v>
      </c>
      <c r="X167" s="71">
        <f t="shared" ref="X167:X195" si="170">W167-W166</f>
        <v>6.0000000000002274E-2</v>
      </c>
      <c r="Y167" s="68">
        <f>'2.7 Fert x7 '!F6*k</f>
        <v>2.3708999999999998</v>
      </c>
      <c r="Z167" s="68">
        <f>'2.7 Fert x7 '!G6*k</f>
        <v>1.8123</v>
      </c>
      <c r="AA167" s="68">
        <f>'2.7 Fert x7 '!H6*k</f>
        <v>0.14909999999999998</v>
      </c>
      <c r="AB167" s="68">
        <f>'2.7 Fert x7 '!I6/2</f>
        <v>0.16</v>
      </c>
      <c r="AC167" s="68">
        <f t="shared" si="163"/>
        <v>1.0882430999999999</v>
      </c>
      <c r="AD167" s="348">
        <f t="shared" si="164"/>
        <v>1.2695444999999999</v>
      </c>
      <c r="AE167" s="68">
        <f t="shared" si="165"/>
        <v>4.8366359999999997E-2</v>
      </c>
      <c r="AF167" s="36">
        <f t="shared" ref="AF167:AF195" si="171">AC167</f>
        <v>1.0882430999999999</v>
      </c>
      <c r="AG167" s="33">
        <f t="shared" ref="AG167:AG195" si="172">AG166*EXP(-qsawn*5)+AF167</f>
        <v>13.469778763885035</v>
      </c>
      <c r="AH167" s="33">
        <f t="shared" ref="AH167:AH195" si="173">AG167-AG166</f>
        <v>-0.75287088555682757</v>
      </c>
      <c r="AI167" s="36">
        <f t="shared" ref="AI167:AI195" si="174">AD167</f>
        <v>1.2695444999999999</v>
      </c>
      <c r="AJ167" s="33">
        <f t="shared" ref="AJ167:AJ195" si="175">AJ166*EXP(-qpap*5)+AI167</f>
        <v>1.5392843546342041</v>
      </c>
      <c r="AK167" s="33">
        <f t="shared" ref="AK167:AK195" si="176">AJ167-AJ166</f>
        <v>1.3405311689248744E-2</v>
      </c>
      <c r="AL167" s="60">
        <f t="shared" ref="AL167:AL195" si="177">AE167</f>
        <v>4.8366359999999997E-2</v>
      </c>
      <c r="AM167" s="60">
        <f t="shared" si="166"/>
        <v>5.9077181260821572E-2</v>
      </c>
      <c r="AN167" s="60">
        <f t="shared" ref="AN167:AN195" si="178">AM167-AM166</f>
        <v>-1.5123735040102754E-3</v>
      </c>
      <c r="AO167" s="34">
        <f t="shared" si="167"/>
        <v>4.3322999999999992</v>
      </c>
      <c r="AP167" s="34">
        <f t="shared" ref="AP167:AP195" si="179">X167+AO167+AK167+AN167+AH167</f>
        <v>3.6513220526284123</v>
      </c>
      <c r="AQ167" s="10">
        <f t="shared" si="168"/>
        <v>2.7056609127976547</v>
      </c>
      <c r="AR167" s="10">
        <f t="shared" ref="AR167:AR195" si="180">AP167*3.67/5</f>
        <v>2.6800703866292546</v>
      </c>
      <c r="AS167" s="10">
        <f t="shared" ref="AS167:AS195" si="181">(AR167-AQ167)</f>
        <v>-2.5590526168400185E-2</v>
      </c>
      <c r="AT167" s="10">
        <f>SUM(AS$166:AS167)*5</f>
        <v>0.27206635915808519</v>
      </c>
      <c r="AU167" s="10"/>
      <c r="AV167" s="10"/>
      <c r="AW167" s="10"/>
      <c r="AY167" s="10"/>
    </row>
    <row r="168" spans="1:52" x14ac:dyDescent="0.25">
      <c r="A168" s="4">
        <v>15</v>
      </c>
      <c r="B168" s="18">
        <f t="shared" si="158"/>
        <v>2038</v>
      </c>
      <c r="C168" s="39">
        <f t="shared" si="154"/>
        <v>187.3</v>
      </c>
      <c r="D168" s="8">
        <f t="shared" si="169"/>
        <v>9.0000000000003411E-2</v>
      </c>
      <c r="E168" s="64">
        <f t="shared" si="159"/>
        <v>2.1923999999999997</v>
      </c>
      <c r="F168" s="64">
        <f t="shared" si="159"/>
        <v>1.6862999999999999</v>
      </c>
      <c r="G168" s="64">
        <f t="shared" si="159"/>
        <v>0.1386</v>
      </c>
      <c r="H168" s="64">
        <f t="shared" si="159"/>
        <v>0.12</v>
      </c>
      <c r="I168" s="64">
        <f t="shared" si="159"/>
        <v>1.0063115999999999</v>
      </c>
      <c r="J168" s="64">
        <f t="shared" si="159"/>
        <v>1.1779319999999998</v>
      </c>
      <c r="K168" s="64">
        <f t="shared" si="159"/>
        <v>4.4724959999999994E-2</v>
      </c>
      <c r="L168" s="64">
        <f t="shared" si="159"/>
        <v>1.0063115999999999</v>
      </c>
      <c r="M168" s="64">
        <f t="shared" si="155"/>
        <v>12.706620487201896</v>
      </c>
      <c r="N168" s="64">
        <f t="shared" si="160"/>
        <v>-0.73350508448411134</v>
      </c>
      <c r="O168" s="64">
        <f t="shared" si="160"/>
        <v>1.1779319999999998</v>
      </c>
      <c r="P168" s="64">
        <f t="shared" si="156"/>
        <v>1.4414848238819906</v>
      </c>
      <c r="Q168" s="64">
        <f t="shared" si="161"/>
        <v>-4.9395087860566456E-2</v>
      </c>
      <c r="R168" s="64">
        <f t="shared" si="161"/>
        <v>4.4724959999999994E-2</v>
      </c>
      <c r="S168" s="64">
        <f t="shared" si="157"/>
        <v>5.5066802098089868E-2</v>
      </c>
      <c r="T168" s="64">
        <f t="shared" si="162"/>
        <v>-3.4354913220690092E-3</v>
      </c>
      <c r="U168" s="64">
        <f t="shared" si="162"/>
        <v>4.1372999999999998</v>
      </c>
      <c r="V168" s="64">
        <f t="shared" si="162"/>
        <v>3.4409643363332565</v>
      </c>
      <c r="W168" s="29">
        <f>'2.7 Fert x7 '!D7</f>
        <v>187.53</v>
      </c>
      <c r="X168" s="71">
        <f t="shared" si="170"/>
        <v>3.9999999999992042E-2</v>
      </c>
      <c r="Y168" s="68">
        <f>'2.7 Fert x7 '!F7*k</f>
        <v>2.1902999999999997</v>
      </c>
      <c r="Z168" s="68">
        <f>'2.7 Fert x7 '!G7*k</f>
        <v>1.7661</v>
      </c>
      <c r="AA168" s="68">
        <f>'2.7 Fert x7 '!H7*k</f>
        <v>0.14280000000000001</v>
      </c>
      <c r="AB168" s="68">
        <f>'2.7 Fert x7 '!I7/2</f>
        <v>0.15</v>
      </c>
      <c r="AC168" s="68">
        <f t="shared" si="163"/>
        <v>1.0053477</v>
      </c>
      <c r="AD168" s="348">
        <f t="shared" si="164"/>
        <v>1.2077415</v>
      </c>
      <c r="AE168" s="68">
        <f t="shared" si="165"/>
        <v>4.4682119999999999E-2</v>
      </c>
      <c r="AF168" s="36">
        <f t="shared" si="171"/>
        <v>1.0053477</v>
      </c>
      <c r="AG168" s="33">
        <f t="shared" si="172"/>
        <v>12.731471190374288</v>
      </c>
      <c r="AH168" s="33">
        <f t="shared" si="173"/>
        <v>-0.73830757351074716</v>
      </c>
      <c r="AI168" s="36">
        <f t="shared" si="174"/>
        <v>1.2077415</v>
      </c>
      <c r="AJ168" s="33">
        <f t="shared" si="175"/>
        <v>1.479851101334051</v>
      </c>
      <c r="AK168" s="33">
        <f t="shared" si="176"/>
        <v>-5.9433253300153144E-2</v>
      </c>
      <c r="AL168" s="60">
        <f t="shared" si="177"/>
        <v>4.4682119999999999E-2</v>
      </c>
      <c r="AM168" s="60">
        <f t="shared" si="166"/>
        <v>5.5125588870728437E-2</v>
      </c>
      <c r="AN168" s="60">
        <f t="shared" si="178"/>
        <v>-3.9515923900931352E-3</v>
      </c>
      <c r="AO168" s="34">
        <f t="shared" si="167"/>
        <v>4.0991999999999997</v>
      </c>
      <c r="AP168" s="34">
        <f t="shared" si="179"/>
        <v>3.3375075807989987</v>
      </c>
      <c r="AQ168" s="10">
        <f t="shared" si="168"/>
        <v>2.52566782286861</v>
      </c>
      <c r="AR168" s="10">
        <f t="shared" si="180"/>
        <v>2.4497305643064649</v>
      </c>
      <c r="AS168" s="10">
        <f t="shared" si="181"/>
        <v>-7.5937258562145171E-2</v>
      </c>
      <c r="AT168" s="10">
        <f>SUM(AS$166:AS168)*5</f>
        <v>-0.10761993365264066</v>
      </c>
      <c r="AU168" s="10"/>
      <c r="AV168" s="10"/>
      <c r="AW168" s="10"/>
      <c r="AY168" s="10"/>
    </row>
    <row r="169" spans="1:52" x14ac:dyDescent="0.25">
      <c r="A169" s="4">
        <v>20</v>
      </c>
      <c r="B169" s="18">
        <f t="shared" si="158"/>
        <v>2043</v>
      </c>
      <c r="C169" s="39">
        <f t="shared" si="154"/>
        <v>187.56</v>
      </c>
      <c r="D169" s="8">
        <f t="shared" si="169"/>
        <v>0.25999999999999091</v>
      </c>
      <c r="E169" s="64">
        <f t="shared" si="159"/>
        <v>2.0055000000000001</v>
      </c>
      <c r="F169" s="64">
        <f t="shared" si="159"/>
        <v>1.8837000000000002</v>
      </c>
      <c r="G169" s="64">
        <f t="shared" si="159"/>
        <v>0.14489999999999997</v>
      </c>
      <c r="H169" s="64">
        <f t="shared" si="159"/>
        <v>0.13500000000000001</v>
      </c>
      <c r="I169" s="64">
        <f t="shared" si="159"/>
        <v>0.92052450000000008</v>
      </c>
      <c r="J169" s="64">
        <f t="shared" si="159"/>
        <v>1.2071535</v>
      </c>
      <c r="K169" s="64">
        <f t="shared" si="159"/>
        <v>4.0912200000000003E-2</v>
      </c>
      <c r="L169" s="64">
        <f t="shared" si="159"/>
        <v>0.92052450000000008</v>
      </c>
      <c r="M169" s="64">
        <f t="shared" si="155"/>
        <v>11.982280122723683</v>
      </c>
      <c r="N169" s="64">
        <f t="shared" si="160"/>
        <v>-0.72434036447821271</v>
      </c>
      <c r="O169" s="64">
        <f t="shared" si="160"/>
        <v>1.2071535</v>
      </c>
      <c r="P169" s="64">
        <f t="shared" si="156"/>
        <v>1.461974423486113</v>
      </c>
      <c r="Q169" s="64">
        <f t="shared" si="161"/>
        <v>2.0489599604122333E-2</v>
      </c>
      <c r="R169" s="64">
        <f t="shared" si="161"/>
        <v>4.0912200000000003E-2</v>
      </c>
      <c r="S169" s="64">
        <f t="shared" si="157"/>
        <v>5.064672729545424E-2</v>
      </c>
      <c r="T169" s="64">
        <f t="shared" si="162"/>
        <v>-4.4200748026356276E-3</v>
      </c>
      <c r="U169" s="64">
        <f t="shared" si="162"/>
        <v>4.1691000000000003</v>
      </c>
      <c r="V169" s="64">
        <f t="shared" si="162"/>
        <v>3.7208291603232651</v>
      </c>
      <c r="W169" s="29">
        <f>'2.7 Fert x7 '!D8</f>
        <v>187.86</v>
      </c>
      <c r="X169" s="71">
        <f t="shared" si="170"/>
        <v>0.33000000000001251</v>
      </c>
      <c r="Y169" s="68">
        <f>'2.7 Fert x7 '!F8*k</f>
        <v>2.1062999999999996</v>
      </c>
      <c r="Z169" s="68">
        <f>'2.7 Fert x7 '!G8*k</f>
        <v>1.89</v>
      </c>
      <c r="AA169" s="68">
        <f>'2.7 Fert x7 '!H8*k</f>
        <v>0.14699999999999999</v>
      </c>
      <c r="AB169" s="68">
        <f>'2.7 Fert x7 '!I8/2</f>
        <v>0.14000000000000001</v>
      </c>
      <c r="AC169" s="68">
        <f t="shared" si="163"/>
        <v>0.96679169999999981</v>
      </c>
      <c r="AD169" s="348">
        <f t="shared" si="164"/>
        <v>1.2342434999999998</v>
      </c>
      <c r="AE169" s="68">
        <f t="shared" si="165"/>
        <v>4.2968519999999996E-2</v>
      </c>
      <c r="AF169" s="36">
        <f t="shared" si="171"/>
        <v>0.96679169999999981</v>
      </c>
      <c r="AG169" s="33">
        <f t="shared" si="172"/>
        <v>12.050181116368712</v>
      </c>
      <c r="AH169" s="33">
        <f t="shared" si="173"/>
        <v>-0.68129007400557562</v>
      </c>
      <c r="AI169" s="36">
        <f t="shared" si="174"/>
        <v>1.2342434999999998</v>
      </c>
      <c r="AJ169" s="33">
        <f t="shared" si="175"/>
        <v>1.4958466872249219</v>
      </c>
      <c r="AK169" s="33">
        <f t="shared" si="176"/>
        <v>1.5995585890870911E-2</v>
      </c>
      <c r="AL169" s="60">
        <f t="shared" si="177"/>
        <v>4.2968519999999996E-2</v>
      </c>
      <c r="AM169" s="60">
        <f t="shared" si="166"/>
        <v>5.2713439426848432E-2</v>
      </c>
      <c r="AN169" s="60">
        <f t="shared" si="178"/>
        <v>-2.4121494438800045E-3</v>
      </c>
      <c r="AO169" s="34">
        <f t="shared" si="167"/>
        <v>4.1433</v>
      </c>
      <c r="AP169" s="34">
        <f t="shared" si="179"/>
        <v>3.805593362441428</v>
      </c>
      <c r="AQ169" s="10">
        <f t="shared" si="168"/>
        <v>2.7310886036772763</v>
      </c>
      <c r="AR169" s="10">
        <f t="shared" si="180"/>
        <v>2.793305528032008</v>
      </c>
      <c r="AS169" s="10">
        <f t="shared" si="181"/>
        <v>6.2216924354731695E-2</v>
      </c>
      <c r="AT169" s="10">
        <f>SUM(AS$166:AS169)*5</f>
        <v>0.20346468812101781</v>
      </c>
      <c r="AU169" s="10"/>
      <c r="AV169" s="10"/>
      <c r="AW169" s="10"/>
      <c r="AY169" s="10"/>
    </row>
    <row r="170" spans="1:52" x14ac:dyDescent="0.25">
      <c r="A170" s="4">
        <v>25</v>
      </c>
      <c r="B170" s="18">
        <f t="shared" si="158"/>
        <v>2048</v>
      </c>
      <c r="C170" s="39">
        <f t="shared" si="154"/>
        <v>188.29</v>
      </c>
      <c r="D170" s="8">
        <f t="shared" si="169"/>
        <v>0.72999999999998977</v>
      </c>
      <c r="E170" s="64">
        <f t="shared" si="159"/>
        <v>2.0705999999999998</v>
      </c>
      <c r="F170" s="64">
        <f t="shared" si="159"/>
        <v>1.9047000000000001</v>
      </c>
      <c r="G170" s="64">
        <f t="shared" si="159"/>
        <v>0.14699999999999999</v>
      </c>
      <c r="H170" s="64">
        <f t="shared" si="159"/>
        <v>0.155</v>
      </c>
      <c r="I170" s="64">
        <f t="shared" si="159"/>
        <v>0.95040539999999996</v>
      </c>
      <c r="J170" s="64">
        <f t="shared" si="159"/>
        <v>1.2310829999999999</v>
      </c>
      <c r="K170" s="64">
        <f t="shared" si="159"/>
        <v>4.2240239999999998E-2</v>
      </c>
      <c r="L170" s="64">
        <f t="shared" si="159"/>
        <v>0.95040539999999996</v>
      </c>
      <c r="M170" s="64">
        <f t="shared" si="155"/>
        <v>11.381586110409053</v>
      </c>
      <c r="N170" s="64">
        <f t="shared" si="160"/>
        <v>-0.60069401231463004</v>
      </c>
      <c r="O170" s="64">
        <f t="shared" si="160"/>
        <v>1.2310829999999999</v>
      </c>
      <c r="P170" s="64">
        <f t="shared" si="156"/>
        <v>1.4895260071920808</v>
      </c>
      <c r="Q170" s="64">
        <f t="shared" si="161"/>
        <v>2.7551583705967886E-2</v>
      </c>
      <c r="R170" s="64">
        <f t="shared" si="161"/>
        <v>4.2240239999999998E-2</v>
      </c>
      <c r="S170" s="64">
        <f t="shared" si="157"/>
        <v>5.1193401078880374E-2</v>
      </c>
      <c r="T170" s="64">
        <f t="shared" si="162"/>
        <v>5.4667378342613399E-4</v>
      </c>
      <c r="U170" s="64">
        <f t="shared" si="162"/>
        <v>4.2773000000000003</v>
      </c>
      <c r="V170" s="64">
        <f t="shared" si="162"/>
        <v>4.4347042451747543</v>
      </c>
      <c r="W170" s="29">
        <f>'2.7 Fert x7 '!D9</f>
        <v>188.58</v>
      </c>
      <c r="X170" s="71">
        <f t="shared" si="170"/>
        <v>0.71999999999999886</v>
      </c>
      <c r="Y170" s="68">
        <f>'2.7 Fert x7 '!F9*k</f>
        <v>2.0937000000000001</v>
      </c>
      <c r="Z170" s="68">
        <f>'2.7 Fert x7 '!G9*k</f>
        <v>2.0118</v>
      </c>
      <c r="AA170" s="68">
        <f>'2.7 Fert x7 '!H9*k</f>
        <v>0.15329999999999999</v>
      </c>
      <c r="AB170" s="68">
        <f>'2.7 Fert x7 '!I9/2</f>
        <v>0.13</v>
      </c>
      <c r="AC170" s="68">
        <f t="shared" si="163"/>
        <v>0.96100830000000015</v>
      </c>
      <c r="AD170" s="348">
        <f t="shared" si="164"/>
        <v>1.2774405</v>
      </c>
      <c r="AE170" s="68">
        <f t="shared" si="165"/>
        <v>4.2711480000000003E-2</v>
      </c>
      <c r="AF170" s="36">
        <f t="shared" si="171"/>
        <v>0.96100830000000015</v>
      </c>
      <c r="AG170" s="33">
        <f t="shared" si="172"/>
        <v>11.451300258675101</v>
      </c>
      <c r="AH170" s="33">
        <f t="shared" si="173"/>
        <v>-0.59888085769361155</v>
      </c>
      <c r="AI170" s="36">
        <f t="shared" si="174"/>
        <v>1.2774405</v>
      </c>
      <c r="AJ170" s="33">
        <f t="shared" si="175"/>
        <v>1.5418713340380437</v>
      </c>
      <c r="AK170" s="33">
        <f t="shared" si="176"/>
        <v>4.6024646813121795E-2</v>
      </c>
      <c r="AL170" s="60">
        <f t="shared" si="177"/>
        <v>4.2711480000000003E-2</v>
      </c>
      <c r="AM170" s="60">
        <f t="shared" si="166"/>
        <v>5.2029987619597713E-2</v>
      </c>
      <c r="AN170" s="60">
        <f t="shared" si="178"/>
        <v>-6.8345180725071925E-4</v>
      </c>
      <c r="AO170" s="34">
        <f t="shared" si="167"/>
        <v>4.2587999999999999</v>
      </c>
      <c r="AP170" s="34">
        <f t="shared" si="179"/>
        <v>4.4252603373122588</v>
      </c>
      <c r="AQ170" s="10">
        <f t="shared" si="168"/>
        <v>3.2550729159582694</v>
      </c>
      <c r="AR170" s="10">
        <f t="shared" si="180"/>
        <v>3.2481410875871979</v>
      </c>
      <c r="AS170" s="10">
        <f t="shared" si="181"/>
        <v>-6.9318283710715356E-3</v>
      </c>
      <c r="AT170" s="10">
        <f>SUM(AS$166:AS170)*5</f>
        <v>0.16880554626566013</v>
      </c>
      <c r="AU170" s="10"/>
      <c r="AV170" s="10"/>
      <c r="AW170" s="10"/>
      <c r="AY170" s="10"/>
    </row>
    <row r="171" spans="1:52" x14ac:dyDescent="0.25">
      <c r="A171" s="4">
        <v>30</v>
      </c>
      <c r="B171" s="18">
        <f t="shared" si="158"/>
        <v>2053</v>
      </c>
      <c r="C171" s="39">
        <f t="shared" si="154"/>
        <v>189.11</v>
      </c>
      <c r="D171" s="8">
        <f t="shared" si="169"/>
        <v>0.8200000000000216</v>
      </c>
      <c r="E171" s="64">
        <f t="shared" si="159"/>
        <v>2.1902999999999997</v>
      </c>
      <c r="F171" s="64">
        <f t="shared" si="159"/>
        <v>1.8878999999999999</v>
      </c>
      <c r="G171" s="64">
        <f t="shared" si="159"/>
        <v>0.14909999999999998</v>
      </c>
      <c r="H171" s="64">
        <f t="shared" si="159"/>
        <v>0.105</v>
      </c>
      <c r="I171" s="64">
        <f t="shared" si="159"/>
        <v>1.0053477</v>
      </c>
      <c r="J171" s="64">
        <f t="shared" si="159"/>
        <v>1.2540255</v>
      </c>
      <c r="K171" s="64">
        <f t="shared" si="159"/>
        <v>4.4682119999999999E-2</v>
      </c>
      <c r="L171" s="64">
        <f t="shared" si="159"/>
        <v>1.0053477</v>
      </c>
      <c r="M171" s="64">
        <f t="shared" si="155"/>
        <v>10.913593899619944</v>
      </c>
      <c r="N171" s="64">
        <f t="shared" si="160"/>
        <v>-0.46799221078910946</v>
      </c>
      <c r="O171" s="64">
        <f t="shared" si="160"/>
        <v>1.2540255</v>
      </c>
      <c r="P171" s="64">
        <f t="shared" si="156"/>
        <v>1.5173389851098107</v>
      </c>
      <c r="Q171" s="64">
        <f t="shared" si="161"/>
        <v>2.7812977917729853E-2</v>
      </c>
      <c r="R171" s="64">
        <f t="shared" si="161"/>
        <v>4.4682119999999999E-2</v>
      </c>
      <c r="S171" s="64">
        <f t="shared" si="157"/>
        <v>5.3731920263719757E-2</v>
      </c>
      <c r="T171" s="64">
        <f t="shared" si="162"/>
        <v>2.5385191848393829E-3</v>
      </c>
      <c r="U171" s="64">
        <f t="shared" si="162"/>
        <v>4.3323</v>
      </c>
      <c r="V171" s="64">
        <f t="shared" si="162"/>
        <v>4.7146592863134815</v>
      </c>
      <c r="W171" s="29">
        <f>'2.7 Fert x7 '!D10</f>
        <v>189.36</v>
      </c>
      <c r="X171" s="71">
        <f t="shared" si="170"/>
        <v>0.78000000000000114</v>
      </c>
      <c r="Y171" s="68">
        <f>'2.7 Fert x7 '!F10*k</f>
        <v>2.3331</v>
      </c>
      <c r="Z171" s="68">
        <f>'2.7 Fert x7 '!G10*k</f>
        <v>1.8563999999999998</v>
      </c>
      <c r="AA171" s="68">
        <f>'2.7 Fert x7 '!H10*k</f>
        <v>0.1512</v>
      </c>
      <c r="AB171" s="68">
        <f>'2.7 Fert x7 '!I10/2</f>
        <v>0.14000000000000001</v>
      </c>
      <c r="AC171" s="68">
        <f t="shared" si="163"/>
        <v>1.0708929</v>
      </c>
      <c r="AD171" s="348">
        <f t="shared" si="164"/>
        <v>1.2770414999999999</v>
      </c>
      <c r="AE171" s="68">
        <f t="shared" si="165"/>
        <v>4.7595240000000004E-2</v>
      </c>
      <c r="AF171" s="36">
        <f t="shared" si="171"/>
        <v>1.0708929</v>
      </c>
      <c r="AG171" s="33">
        <f t="shared" si="172"/>
        <v>11.039828790662661</v>
      </c>
      <c r="AH171" s="33">
        <f t="shared" si="173"/>
        <v>-0.41147146801244006</v>
      </c>
      <c r="AI171" s="36">
        <f t="shared" si="174"/>
        <v>1.2770414999999999</v>
      </c>
      <c r="AJ171" s="33">
        <f t="shared" si="175"/>
        <v>1.5496084190038621</v>
      </c>
      <c r="AK171" s="33">
        <f t="shared" si="176"/>
        <v>7.7370849658184859E-3</v>
      </c>
      <c r="AL171" s="60">
        <f t="shared" si="177"/>
        <v>4.7595240000000004E-2</v>
      </c>
      <c r="AM171" s="60">
        <f t="shared" si="166"/>
        <v>5.6792929267717417E-2</v>
      </c>
      <c r="AN171" s="60">
        <f t="shared" si="178"/>
        <v>4.7629416481197034E-3</v>
      </c>
      <c r="AO171" s="34">
        <f t="shared" si="167"/>
        <v>4.3407</v>
      </c>
      <c r="AP171" s="34">
        <f t="shared" si="179"/>
        <v>4.721728558601499</v>
      </c>
      <c r="AQ171" s="10">
        <f t="shared" si="168"/>
        <v>3.4605599161540952</v>
      </c>
      <c r="AR171" s="10">
        <f t="shared" si="180"/>
        <v>3.4657487620134999</v>
      </c>
      <c r="AS171" s="10">
        <f t="shared" si="181"/>
        <v>5.1888458594047115E-3</v>
      </c>
      <c r="AT171" s="10">
        <f>SUM(AS$166:AS171)*5</f>
        <v>0.19474977556268369</v>
      </c>
      <c r="AU171" s="10"/>
      <c r="AV171" s="10"/>
      <c r="AW171" s="10"/>
      <c r="AY171" s="10"/>
    </row>
    <row r="172" spans="1:52" x14ac:dyDescent="0.25">
      <c r="A172" s="4">
        <v>35</v>
      </c>
      <c r="B172" s="18">
        <f t="shared" si="158"/>
        <v>2058</v>
      </c>
      <c r="C172" s="39">
        <f t="shared" si="154"/>
        <v>189.96</v>
      </c>
      <c r="D172" s="8">
        <f t="shared" si="169"/>
        <v>0.84999999999999432</v>
      </c>
      <c r="E172" s="64">
        <f t="shared" si="159"/>
        <v>2.0748000000000002</v>
      </c>
      <c r="F172" s="64">
        <f t="shared" si="159"/>
        <v>2.0055000000000001</v>
      </c>
      <c r="G172" s="64">
        <f t="shared" si="159"/>
        <v>0.15329999999999999</v>
      </c>
      <c r="H172" s="64">
        <f t="shared" si="159"/>
        <v>0.14499999999999999</v>
      </c>
      <c r="I172" s="64">
        <f t="shared" si="159"/>
        <v>0.9523332000000001</v>
      </c>
      <c r="J172" s="64">
        <f t="shared" si="159"/>
        <v>1.270416</v>
      </c>
      <c r="K172" s="64">
        <f t="shared" si="159"/>
        <v>4.232592000000001E-2</v>
      </c>
      <c r="L172" s="64">
        <f t="shared" si="159"/>
        <v>0.9523332000000001</v>
      </c>
      <c r="M172" s="64">
        <f t="shared" si="155"/>
        <v>10.453168516899286</v>
      </c>
      <c r="N172" s="64">
        <f t="shared" si="160"/>
        <v>-0.46042538272065769</v>
      </c>
      <c r="O172" s="64">
        <f t="shared" si="160"/>
        <v>1.270416</v>
      </c>
      <c r="P172" s="64">
        <f t="shared" si="156"/>
        <v>1.5386461714324653</v>
      </c>
      <c r="Q172" s="64">
        <f t="shared" si="161"/>
        <v>2.1307186322654603E-2</v>
      </c>
      <c r="R172" s="64">
        <f t="shared" si="161"/>
        <v>4.232592000000001E-2</v>
      </c>
      <c r="S172" s="64">
        <f t="shared" si="157"/>
        <v>5.1824471296162786E-2</v>
      </c>
      <c r="T172" s="64">
        <f t="shared" si="162"/>
        <v>-1.9074489675569711E-3</v>
      </c>
      <c r="U172" s="64">
        <f t="shared" si="162"/>
        <v>4.3785999999999996</v>
      </c>
      <c r="V172" s="64">
        <f t="shared" si="162"/>
        <v>4.787574354634434</v>
      </c>
      <c r="W172" s="29">
        <f>'2.7 Fert x7 '!D11</f>
        <v>190.3</v>
      </c>
      <c r="X172" s="71">
        <f t="shared" si="170"/>
        <v>0.93999999999999773</v>
      </c>
      <c r="Y172" s="68">
        <f>'2.7 Fert x7 '!F11*k</f>
        <v>2.2826999999999997</v>
      </c>
      <c r="Z172" s="68">
        <f>'2.7 Fert x7 '!G11*k</f>
        <v>1.9487999999999999</v>
      </c>
      <c r="AA172" s="68">
        <f>'2.7 Fert x7 '!H11*k</f>
        <v>0.15539999999999998</v>
      </c>
      <c r="AB172" s="68">
        <f>'2.7 Fert x7 '!I11/2</f>
        <v>0.14499999999999999</v>
      </c>
      <c r="AC172" s="68">
        <f t="shared" si="163"/>
        <v>1.0477592999999998</v>
      </c>
      <c r="AD172" s="348">
        <f t="shared" si="164"/>
        <v>1.2998054999999999</v>
      </c>
      <c r="AE172" s="68">
        <f t="shared" si="165"/>
        <v>4.6567079999999997E-2</v>
      </c>
      <c r="AF172" s="36">
        <f t="shared" si="171"/>
        <v>1.0477592999999998</v>
      </c>
      <c r="AG172" s="33">
        <f t="shared" si="172"/>
        <v>10.658488472404148</v>
      </c>
      <c r="AH172" s="33">
        <f t="shared" si="173"/>
        <v>-0.38134031825851267</v>
      </c>
      <c r="AI172" s="36">
        <f t="shared" si="174"/>
        <v>1.2998054999999999</v>
      </c>
      <c r="AJ172" s="33">
        <f t="shared" si="175"/>
        <v>1.5737401553153489</v>
      </c>
      <c r="AK172" s="33">
        <f t="shared" si="176"/>
        <v>2.4131736311486796E-2</v>
      </c>
      <c r="AL172" s="60">
        <f t="shared" si="177"/>
        <v>4.6567079999999997E-2</v>
      </c>
      <c r="AM172" s="60">
        <f t="shared" si="166"/>
        <v>5.6606746352162729E-2</v>
      </c>
      <c r="AN172" s="60">
        <f t="shared" si="178"/>
        <v>-1.8618291555468763E-4</v>
      </c>
      <c r="AO172" s="34">
        <f t="shared" si="167"/>
        <v>4.3868999999999998</v>
      </c>
      <c r="AP172" s="34">
        <f t="shared" si="179"/>
        <v>4.9695052351374169</v>
      </c>
      <c r="AQ172" s="10">
        <f t="shared" si="168"/>
        <v>3.5140795763016746</v>
      </c>
      <c r="AR172" s="10">
        <f t="shared" si="180"/>
        <v>3.6476168425908639</v>
      </c>
      <c r="AS172" s="10">
        <f t="shared" si="181"/>
        <v>0.13353726628918938</v>
      </c>
      <c r="AT172" s="10">
        <f>SUM(AS$166:AS172)*5</f>
        <v>0.8624361070086306</v>
      </c>
      <c r="AU172" s="10"/>
      <c r="AV172" s="10"/>
      <c r="AW172" s="10"/>
      <c r="AY172" s="10"/>
    </row>
    <row r="173" spans="1:52" x14ac:dyDescent="0.25">
      <c r="A173" s="4">
        <v>40</v>
      </c>
      <c r="B173" s="18">
        <f t="shared" si="158"/>
        <v>2063</v>
      </c>
      <c r="C173" s="39">
        <f t="shared" si="154"/>
        <v>190.86</v>
      </c>
      <c r="D173" s="8">
        <f t="shared" si="169"/>
        <v>0.90000000000000568</v>
      </c>
      <c r="E173" s="64">
        <f t="shared" si="159"/>
        <v>2.2008000000000001</v>
      </c>
      <c r="F173" s="64">
        <f t="shared" si="159"/>
        <v>1.9634999999999998</v>
      </c>
      <c r="G173" s="64">
        <f t="shared" si="159"/>
        <v>0.15329999999999999</v>
      </c>
      <c r="H173" s="64">
        <f t="shared" si="159"/>
        <v>0.15</v>
      </c>
      <c r="I173" s="64">
        <f t="shared" si="159"/>
        <v>1.0101672000000002</v>
      </c>
      <c r="J173" s="64">
        <f t="shared" si="159"/>
        <v>1.285326</v>
      </c>
      <c r="K173" s="64">
        <f t="shared" si="159"/>
        <v>4.4896320000000003E-2</v>
      </c>
      <c r="L173" s="64">
        <f t="shared" si="159"/>
        <v>1.0101672000000002</v>
      </c>
      <c r="M173" s="64">
        <f t="shared" si="155"/>
        <v>10.110178940615983</v>
      </c>
      <c r="N173" s="64">
        <f t="shared" si="160"/>
        <v>-0.34298957628330307</v>
      </c>
      <c r="O173" s="64">
        <f t="shared" si="160"/>
        <v>1.285326</v>
      </c>
      <c r="P173" s="64">
        <f t="shared" si="156"/>
        <v>1.5573227854166538</v>
      </c>
      <c r="Q173" s="64">
        <f t="shared" si="161"/>
        <v>1.8676613984188517E-2</v>
      </c>
      <c r="R173" s="64">
        <f t="shared" si="161"/>
        <v>4.4896320000000003E-2</v>
      </c>
      <c r="S173" s="64">
        <f t="shared" si="157"/>
        <v>5.4057678771231077E-2</v>
      </c>
      <c r="T173" s="64">
        <f t="shared" si="162"/>
        <v>2.2332074750682912E-3</v>
      </c>
      <c r="U173" s="64">
        <f t="shared" si="162"/>
        <v>4.4676</v>
      </c>
      <c r="V173" s="64">
        <f t="shared" si="162"/>
        <v>5.0455202451759593</v>
      </c>
      <c r="W173" s="29">
        <f>'2.7 Fert x7 '!D12</f>
        <v>191.3</v>
      </c>
      <c r="X173" s="71">
        <f t="shared" si="170"/>
        <v>1</v>
      </c>
      <c r="Y173" s="68">
        <f>'2.7 Fert x7 '!F12*k</f>
        <v>2.3142</v>
      </c>
      <c r="Z173" s="68">
        <f>'2.7 Fert x7 '!G12*k</f>
        <v>2.016</v>
      </c>
      <c r="AA173" s="68">
        <f>'2.7 Fert x7 '!H12*k</f>
        <v>0.15959999999999999</v>
      </c>
      <c r="AB173" s="68">
        <f>'2.7 Fert x7 '!I12/2</f>
        <v>0.155</v>
      </c>
      <c r="AC173" s="68">
        <f t="shared" si="163"/>
        <v>1.0622178</v>
      </c>
      <c r="AD173" s="348">
        <f t="shared" si="164"/>
        <v>1.333059</v>
      </c>
      <c r="AE173" s="68">
        <f t="shared" si="165"/>
        <v>4.7209680000000004E-2</v>
      </c>
      <c r="AF173" s="36">
        <f t="shared" si="171"/>
        <v>1.0622178</v>
      </c>
      <c r="AG173" s="33">
        <f t="shared" si="172"/>
        <v>10.340970943536675</v>
      </c>
      <c r="AH173" s="33">
        <f t="shared" si="173"/>
        <v>-0.31751752886747298</v>
      </c>
      <c r="AI173" s="36">
        <f t="shared" si="174"/>
        <v>1.333059</v>
      </c>
      <c r="AJ173" s="33">
        <f t="shared" si="175"/>
        <v>1.6112595839122634</v>
      </c>
      <c r="AK173" s="33">
        <f t="shared" si="176"/>
        <v>3.7519428596914484E-2</v>
      </c>
      <c r="AL173" s="60">
        <f t="shared" si="177"/>
        <v>4.7209680000000004E-2</v>
      </c>
      <c r="AM173" s="60">
        <f t="shared" si="166"/>
        <v>5.7216433551630287E-2</v>
      </c>
      <c r="AN173" s="60">
        <f t="shared" si="178"/>
        <v>6.0968719946755817E-4</v>
      </c>
      <c r="AO173" s="34">
        <f t="shared" si="167"/>
        <v>4.4897999999999998</v>
      </c>
      <c r="AP173" s="34">
        <f t="shared" si="179"/>
        <v>5.2104115869289096</v>
      </c>
      <c r="AQ173" s="10">
        <f t="shared" si="168"/>
        <v>3.7034118599591546</v>
      </c>
      <c r="AR173" s="10">
        <f t="shared" si="180"/>
        <v>3.8244421048058195</v>
      </c>
      <c r="AS173" s="10">
        <f t="shared" si="181"/>
        <v>0.12103024484666491</v>
      </c>
      <c r="AT173" s="10">
        <f>SUM(AS$166:AS173)*5</f>
        <v>1.4675873312419552</v>
      </c>
      <c r="AU173" s="10"/>
      <c r="AV173" s="10"/>
      <c r="AW173" s="10"/>
      <c r="AY173" s="10"/>
    </row>
    <row r="174" spans="1:52" x14ac:dyDescent="0.25">
      <c r="A174" s="4">
        <v>45</v>
      </c>
      <c r="B174" s="18">
        <f t="shared" si="158"/>
        <v>2068</v>
      </c>
      <c r="C174" s="39">
        <f t="shared" si="154"/>
        <v>191.75</v>
      </c>
      <c r="D174" s="8">
        <f t="shared" si="169"/>
        <v>0.88999999999998636</v>
      </c>
      <c r="E174" s="64">
        <f t="shared" si="159"/>
        <v>2.1630000000000003</v>
      </c>
      <c r="F174" s="64">
        <f t="shared" si="159"/>
        <v>2.0684999999999998</v>
      </c>
      <c r="G174" s="64">
        <f t="shared" si="159"/>
        <v>0.1575</v>
      </c>
      <c r="H174" s="64">
        <f t="shared" si="159"/>
        <v>0.19</v>
      </c>
      <c r="I174" s="64">
        <f t="shared" si="159"/>
        <v>0.99281700000000017</v>
      </c>
      <c r="J174" s="64">
        <f t="shared" si="159"/>
        <v>1.3159649999999998</v>
      </c>
      <c r="K174" s="64">
        <f t="shared" si="159"/>
        <v>4.412520000000001E-2</v>
      </c>
      <c r="L174" s="64">
        <f t="shared" si="159"/>
        <v>0.99281700000000017</v>
      </c>
      <c r="M174" s="64">
        <f t="shared" si="155"/>
        <v>9.7942389717778564</v>
      </c>
      <c r="N174" s="64">
        <f t="shared" si="160"/>
        <v>-0.31593996883812636</v>
      </c>
      <c r="O174" s="64">
        <f t="shared" si="160"/>
        <v>1.3159649999999998</v>
      </c>
      <c r="P174" s="64">
        <f t="shared" si="156"/>
        <v>1.5912633755161094</v>
      </c>
      <c r="Q174" s="64">
        <f t="shared" si="161"/>
        <v>3.3940590099455603E-2</v>
      </c>
      <c r="R174" s="64">
        <f t="shared" si="161"/>
        <v>4.412520000000001E-2</v>
      </c>
      <c r="S174" s="64">
        <f t="shared" si="157"/>
        <v>5.3681337808585403E-2</v>
      </c>
      <c r="T174" s="64">
        <f t="shared" si="162"/>
        <v>-3.7634096264567429E-4</v>
      </c>
      <c r="U174" s="64">
        <f t="shared" si="162"/>
        <v>4.5790000000000006</v>
      </c>
      <c r="V174" s="64">
        <f t="shared" si="162"/>
        <v>5.1866242802986706</v>
      </c>
      <c r="W174" s="29">
        <f>'2.7 Fert x7 '!D13</f>
        <v>192.24</v>
      </c>
      <c r="X174" s="71">
        <f t="shared" si="170"/>
        <v>0.93999999999999773</v>
      </c>
      <c r="Y174" s="68">
        <f>'2.7 Fert x7 '!F13*k</f>
        <v>2.2616999999999998</v>
      </c>
      <c r="Z174" s="68">
        <f>'2.7 Fert x7 '!G13*k</f>
        <v>2.1650999999999998</v>
      </c>
      <c r="AA174" s="68">
        <f>'2.7 Fert x7 '!H13*k</f>
        <v>0.16589999999999999</v>
      </c>
      <c r="AB174" s="68">
        <f>'2.7 Fert x7 '!I13/2</f>
        <v>0.16500000000000001</v>
      </c>
      <c r="AC174" s="68">
        <f t="shared" si="163"/>
        <v>1.0381202999999999</v>
      </c>
      <c r="AD174" s="348">
        <f t="shared" si="164"/>
        <v>1.3768544999999999</v>
      </c>
      <c r="AE174" s="68">
        <f t="shared" si="165"/>
        <v>4.6138680000000001E-2</v>
      </c>
      <c r="AF174" s="36">
        <f t="shared" si="171"/>
        <v>1.0381202999999999</v>
      </c>
      <c r="AG174" s="33">
        <f t="shared" si="172"/>
        <v>10.040458379924704</v>
      </c>
      <c r="AH174" s="33">
        <f t="shared" si="173"/>
        <v>-0.30051256361197076</v>
      </c>
      <c r="AI174" s="36">
        <f t="shared" si="174"/>
        <v>1.3768544999999999</v>
      </c>
      <c r="AJ174" s="33">
        <f t="shared" si="175"/>
        <v>1.661687644509044</v>
      </c>
      <c r="AK174" s="33">
        <f t="shared" si="176"/>
        <v>5.0428060596780622E-2</v>
      </c>
      <c r="AL174" s="60">
        <f t="shared" si="177"/>
        <v>4.6138680000000001E-2</v>
      </c>
      <c r="AM174" s="60">
        <f t="shared" si="166"/>
        <v>5.6253212039916817E-2</v>
      </c>
      <c r="AN174" s="60">
        <f t="shared" si="178"/>
        <v>-9.6322151171347042E-4</v>
      </c>
      <c r="AO174" s="34">
        <f t="shared" si="167"/>
        <v>4.5926999999999998</v>
      </c>
      <c r="AP174" s="34">
        <f t="shared" si="179"/>
        <v>5.2816522754730935</v>
      </c>
      <c r="AQ174" s="10">
        <f t="shared" si="168"/>
        <v>3.8069822217392244</v>
      </c>
      <c r="AR174" s="10">
        <f t="shared" si="180"/>
        <v>3.8767327701972505</v>
      </c>
      <c r="AS174" s="10">
        <f t="shared" si="181"/>
        <v>6.9750548458026085E-2</v>
      </c>
      <c r="AT174" s="10">
        <f>SUM(AS$166:AS174)*5</f>
        <v>1.8163400735320856</v>
      </c>
      <c r="AU174" s="10"/>
      <c r="AV174" s="10"/>
      <c r="AW174" s="10"/>
      <c r="AY174" s="10"/>
    </row>
    <row r="175" spans="1:52" x14ac:dyDescent="0.25">
      <c r="A175" s="4">
        <v>50</v>
      </c>
      <c r="B175" s="18">
        <f t="shared" si="158"/>
        <v>2073</v>
      </c>
      <c r="C175" s="39">
        <f t="shared" si="154"/>
        <v>192.59</v>
      </c>
      <c r="D175" s="8">
        <f t="shared" si="169"/>
        <v>0.84000000000000341</v>
      </c>
      <c r="E175" s="64">
        <f t="shared" si="159"/>
        <v>2.0726999999999998</v>
      </c>
      <c r="F175" s="64">
        <f t="shared" si="159"/>
        <v>2.2176</v>
      </c>
      <c r="G175" s="64">
        <f t="shared" si="159"/>
        <v>0.1638</v>
      </c>
      <c r="H175" s="64">
        <f t="shared" si="159"/>
        <v>0.155</v>
      </c>
      <c r="I175" s="64">
        <f t="shared" si="159"/>
        <v>0.95136929999999997</v>
      </c>
      <c r="J175" s="64">
        <f t="shared" si="159"/>
        <v>1.3504995</v>
      </c>
      <c r="K175" s="64">
        <f t="shared" si="159"/>
        <v>4.2283080000000001E-2</v>
      </c>
      <c r="L175" s="64">
        <f t="shared" si="159"/>
        <v>0.95136929999999997</v>
      </c>
      <c r="M175" s="64">
        <f t="shared" si="155"/>
        <v>9.4777495539380645</v>
      </c>
      <c r="N175" s="64">
        <f t="shared" si="160"/>
        <v>-0.3164894178397919</v>
      </c>
      <c r="O175" s="64">
        <f t="shared" si="160"/>
        <v>1.3504995</v>
      </c>
      <c r="P175" s="64">
        <f t="shared" si="156"/>
        <v>1.631797780870309</v>
      </c>
      <c r="Q175" s="64">
        <f t="shared" si="161"/>
        <v>4.053440535419961E-2</v>
      </c>
      <c r="R175" s="64">
        <f t="shared" si="161"/>
        <v>4.2283080000000001E-2</v>
      </c>
      <c r="S175" s="64">
        <f t="shared" si="157"/>
        <v>5.177268949690414E-2</v>
      </c>
      <c r="T175" s="64">
        <f t="shared" si="162"/>
        <v>-1.908648311681263E-3</v>
      </c>
      <c r="U175" s="64">
        <f t="shared" si="162"/>
        <v>4.6091000000000006</v>
      </c>
      <c r="V175" s="64">
        <f t="shared" si="162"/>
        <v>5.1712363392027312</v>
      </c>
      <c r="W175" s="29">
        <f>'2.7 Fert x7 '!D14</f>
        <v>193.06</v>
      </c>
      <c r="X175" s="71">
        <f t="shared" si="170"/>
        <v>0.81999999999999318</v>
      </c>
      <c r="Y175" s="68">
        <f>'2.7 Fert x7 '!F14*k</f>
        <v>2.3079000000000001</v>
      </c>
      <c r="Z175" s="68">
        <f>'2.7 Fert x7 '!G14*k</f>
        <v>2.1461999999999999</v>
      </c>
      <c r="AA175" s="68">
        <f>'2.7 Fert x7 '!H14*k</f>
        <v>0.16589999999999999</v>
      </c>
      <c r="AB175" s="68">
        <f>'2.7 Fert x7 '!I14/2</f>
        <v>0.19500000000000001</v>
      </c>
      <c r="AC175" s="68">
        <f t="shared" si="163"/>
        <v>1.0593261</v>
      </c>
      <c r="AD175" s="348">
        <f t="shared" si="164"/>
        <v>1.3809914999999999</v>
      </c>
      <c r="AE175" s="68">
        <f t="shared" si="165"/>
        <v>4.7081160000000004E-2</v>
      </c>
      <c r="AF175" s="36">
        <f t="shared" si="171"/>
        <v>1.0593261</v>
      </c>
      <c r="AG175" s="33">
        <f t="shared" si="172"/>
        <v>9.8000527983947414</v>
      </c>
      <c r="AH175" s="33">
        <f t="shared" si="173"/>
        <v>-0.24040558152996283</v>
      </c>
      <c r="AI175" s="36">
        <f t="shared" si="174"/>
        <v>1.3809914999999999</v>
      </c>
      <c r="AJ175" s="33">
        <f t="shared" si="175"/>
        <v>1.6747391504115616</v>
      </c>
      <c r="AK175" s="33">
        <f t="shared" si="176"/>
        <v>1.3051505902517579E-2</v>
      </c>
      <c r="AL175" s="60">
        <f t="shared" si="177"/>
        <v>4.7081160000000004E-2</v>
      </c>
      <c r="AM175" s="60">
        <f t="shared" si="166"/>
        <v>5.7025416924237488E-2</v>
      </c>
      <c r="AN175" s="60">
        <f t="shared" si="178"/>
        <v>7.722048843206708E-4</v>
      </c>
      <c r="AO175" s="34">
        <f t="shared" si="167"/>
        <v>4.62</v>
      </c>
      <c r="AP175" s="34">
        <f t="shared" si="179"/>
        <v>5.2134181292568691</v>
      </c>
      <c r="AQ175" s="10">
        <f t="shared" si="168"/>
        <v>3.7956874729748042</v>
      </c>
      <c r="AR175" s="10">
        <f t="shared" si="180"/>
        <v>3.8266489068745422</v>
      </c>
      <c r="AS175" s="10">
        <f t="shared" si="181"/>
        <v>3.0961433899737933E-2</v>
      </c>
      <c r="AT175" s="10">
        <f>SUM(AS$166:AS175)*5</f>
        <v>1.9711472430307753</v>
      </c>
      <c r="AU175" s="10"/>
      <c r="AV175" s="10"/>
      <c r="AW175" s="10"/>
      <c r="AY175" s="10"/>
      <c r="AZ175" s="10"/>
    </row>
    <row r="176" spans="1:52" x14ac:dyDescent="0.25">
      <c r="A176" s="4">
        <v>55</v>
      </c>
      <c r="B176" s="18">
        <f t="shared" si="158"/>
        <v>2078</v>
      </c>
      <c r="C176" s="39">
        <f t="shared" si="154"/>
        <v>193.45</v>
      </c>
      <c r="D176" s="8">
        <f t="shared" si="169"/>
        <v>0.85999999999998522</v>
      </c>
      <c r="E176" s="64">
        <f t="shared" ref="E176:L185" si="182">E35</f>
        <v>2.1126</v>
      </c>
      <c r="F176" s="64">
        <f t="shared" si="182"/>
        <v>2.2637999999999998</v>
      </c>
      <c r="G176" s="64">
        <f t="shared" si="182"/>
        <v>0.16800000000000001</v>
      </c>
      <c r="H176" s="64">
        <f t="shared" si="182"/>
        <v>0.16</v>
      </c>
      <c r="I176" s="64">
        <f t="shared" si="182"/>
        <v>0.96968340000000008</v>
      </c>
      <c r="J176" s="64">
        <f t="shared" si="182"/>
        <v>1.377831</v>
      </c>
      <c r="K176" s="64">
        <f t="shared" si="182"/>
        <v>4.3097040000000003E-2</v>
      </c>
      <c r="L176" s="64">
        <f t="shared" si="182"/>
        <v>0.96968340000000008</v>
      </c>
      <c r="M176" s="64">
        <f t="shared" si="155"/>
        <v>9.2205436129603697</v>
      </c>
      <c r="N176" s="64">
        <f t="shared" si="160"/>
        <v>-0.25720594097769478</v>
      </c>
      <c r="O176" s="64">
        <f t="shared" si="160"/>
        <v>1.377831</v>
      </c>
      <c r="P176" s="64">
        <f t="shared" si="156"/>
        <v>1.6662948190946389</v>
      </c>
      <c r="Q176" s="64">
        <f t="shared" si="161"/>
        <v>3.4497038224329923E-2</v>
      </c>
      <c r="R176" s="64">
        <f t="shared" si="161"/>
        <v>4.3097040000000003E-2</v>
      </c>
      <c r="S176" s="64">
        <f t="shared" si="157"/>
        <v>5.2249244955881617E-2</v>
      </c>
      <c r="T176" s="64">
        <f t="shared" si="162"/>
        <v>4.7655545897747759E-4</v>
      </c>
      <c r="U176" s="64">
        <f t="shared" si="162"/>
        <v>4.7044000000000006</v>
      </c>
      <c r="V176" s="64">
        <f t="shared" si="162"/>
        <v>5.3421676527055979</v>
      </c>
      <c r="W176" s="29">
        <f>'2.7 Fert x7 '!D15</f>
        <v>193.89</v>
      </c>
      <c r="X176" s="71">
        <f t="shared" si="170"/>
        <v>0.82999999999998408</v>
      </c>
      <c r="Y176" s="68">
        <f>'2.7 Fert x7 '!F15*k</f>
        <v>2.1524999999999999</v>
      </c>
      <c r="Z176" s="68">
        <f>'2.7 Fert x7 '!G15*k</f>
        <v>2.3372999999999999</v>
      </c>
      <c r="AA176" s="68">
        <f>'2.7 Fert x7 '!H15*k</f>
        <v>0.17219999999999999</v>
      </c>
      <c r="AB176" s="68">
        <f>'2.7 Fert x7 '!I15/2</f>
        <v>0.16500000000000001</v>
      </c>
      <c r="AC176" s="68">
        <f t="shared" si="163"/>
        <v>0.98799749999999997</v>
      </c>
      <c r="AD176" s="348">
        <f t="shared" si="164"/>
        <v>1.4155365</v>
      </c>
      <c r="AE176" s="68">
        <f t="shared" si="165"/>
        <v>4.3910999999999999E-2</v>
      </c>
      <c r="AF176" s="36">
        <f t="shared" si="171"/>
        <v>0.98799749999999997</v>
      </c>
      <c r="AG176" s="33">
        <f t="shared" si="172"/>
        <v>9.5194389839743003</v>
      </c>
      <c r="AH176" s="33">
        <f t="shared" si="173"/>
        <v>-0.28061381442044109</v>
      </c>
      <c r="AI176" s="36">
        <f t="shared" si="174"/>
        <v>1.4155365</v>
      </c>
      <c r="AJ176" s="33">
        <f t="shared" si="175"/>
        <v>1.7115913524936532</v>
      </c>
      <c r="AK176" s="33">
        <f t="shared" si="176"/>
        <v>3.6852202082091612E-2</v>
      </c>
      <c r="AL176" s="60">
        <f t="shared" si="177"/>
        <v>4.3910999999999999E-2</v>
      </c>
      <c r="AM176" s="60">
        <f t="shared" si="166"/>
        <v>5.3991764751779608E-2</v>
      </c>
      <c r="AN176" s="60">
        <f t="shared" si="178"/>
        <v>-3.0336521724578791E-3</v>
      </c>
      <c r="AO176" s="34">
        <f t="shared" si="167"/>
        <v>4.6619999999999999</v>
      </c>
      <c r="AP176" s="34">
        <f t="shared" si="179"/>
        <v>5.2452047354891773</v>
      </c>
      <c r="AQ176" s="10">
        <f t="shared" si="168"/>
        <v>3.9211510570859089</v>
      </c>
      <c r="AR176" s="10">
        <f t="shared" si="180"/>
        <v>3.849980275849056</v>
      </c>
      <c r="AS176" s="10">
        <f t="shared" si="181"/>
        <v>-7.1170781236852942E-2</v>
      </c>
      <c r="AT176" s="10">
        <f>SUM(AS$166:AS176)*5</f>
        <v>1.6152933368465106</v>
      </c>
      <c r="AU176" s="10"/>
      <c r="AV176" s="10"/>
      <c r="AW176" s="10"/>
      <c r="AY176" s="10"/>
      <c r="AZ176" s="10"/>
    </row>
    <row r="177" spans="1:53" x14ac:dyDescent="0.25">
      <c r="A177" s="4">
        <v>60</v>
      </c>
      <c r="B177" s="18">
        <f t="shared" si="158"/>
        <v>2083</v>
      </c>
      <c r="C177" s="39">
        <f t="shared" si="154"/>
        <v>194.16</v>
      </c>
      <c r="D177" s="8">
        <f t="shared" si="169"/>
        <v>0.71000000000000796</v>
      </c>
      <c r="E177" s="64">
        <f t="shared" si="182"/>
        <v>2.0223</v>
      </c>
      <c r="F177" s="64">
        <f t="shared" si="182"/>
        <v>2.3771999999999998</v>
      </c>
      <c r="G177" s="64">
        <f t="shared" si="182"/>
        <v>0.1701</v>
      </c>
      <c r="H177" s="64">
        <f t="shared" si="182"/>
        <v>0.24</v>
      </c>
      <c r="I177" s="64">
        <f t="shared" si="182"/>
        <v>0.9282357</v>
      </c>
      <c r="J177" s="64">
        <f t="shared" si="182"/>
        <v>1.3987995</v>
      </c>
      <c r="K177" s="64">
        <f t="shared" si="182"/>
        <v>4.125492E-2</v>
      </c>
      <c r="L177" s="64">
        <f t="shared" si="182"/>
        <v>0.9282357</v>
      </c>
      <c r="M177" s="64">
        <f t="shared" si="155"/>
        <v>8.9551851361591304</v>
      </c>
      <c r="N177" s="64">
        <f t="shared" si="160"/>
        <v>-0.26535847680123936</v>
      </c>
      <c r="O177" s="64">
        <f t="shared" si="160"/>
        <v>1.3987995</v>
      </c>
      <c r="P177" s="64">
        <f t="shared" si="156"/>
        <v>1.6933615915094578</v>
      </c>
      <c r="Q177" s="64">
        <f t="shared" si="161"/>
        <v>2.7066772414818807E-2</v>
      </c>
      <c r="R177" s="64">
        <f t="shared" si="161"/>
        <v>4.125492E-2</v>
      </c>
      <c r="S177" s="64">
        <f t="shared" si="157"/>
        <v>5.0491368855045224E-2</v>
      </c>
      <c r="T177" s="64">
        <f t="shared" si="162"/>
        <v>-1.7578761008363933E-3</v>
      </c>
      <c r="U177" s="64">
        <f t="shared" si="162"/>
        <v>4.8095999999999997</v>
      </c>
      <c r="V177" s="64">
        <f t="shared" si="162"/>
        <v>5.2795504195127503</v>
      </c>
      <c r="W177" s="29">
        <f>'2.7 Fert x7 '!D16</f>
        <v>194.57</v>
      </c>
      <c r="X177" s="71">
        <f t="shared" si="170"/>
        <v>0.68000000000000682</v>
      </c>
      <c r="Y177" s="68">
        <f>'2.7 Fert x7 '!F16*k</f>
        <v>2.0055000000000001</v>
      </c>
      <c r="Z177" s="68">
        <f>'2.7 Fert x7 '!G16*k</f>
        <v>2.4527999999999999</v>
      </c>
      <c r="AA177" s="68">
        <f>'2.7 Fert x7 '!H16*k</f>
        <v>0.17429999999999998</v>
      </c>
      <c r="AB177" s="68">
        <f>'2.7 Fert x7 '!I16/2</f>
        <v>0.20499999999999999</v>
      </c>
      <c r="AC177" s="68">
        <f t="shared" si="163"/>
        <v>0.92052450000000008</v>
      </c>
      <c r="AD177" s="348">
        <f t="shared" si="164"/>
        <v>1.4234115000000001</v>
      </c>
      <c r="AE177" s="68">
        <f t="shared" si="165"/>
        <v>4.0912200000000003E-2</v>
      </c>
      <c r="AF177" s="36">
        <f t="shared" si="171"/>
        <v>0.92052450000000008</v>
      </c>
      <c r="AG177" s="33">
        <f t="shared" si="172"/>
        <v>9.2076774697619115</v>
      </c>
      <c r="AH177" s="33">
        <f t="shared" si="173"/>
        <v>-0.31176151421238885</v>
      </c>
      <c r="AI177" s="36">
        <f t="shared" si="174"/>
        <v>1.4234115000000001</v>
      </c>
      <c r="AJ177" s="33">
        <f t="shared" si="175"/>
        <v>1.7259809629921292</v>
      </c>
      <c r="AK177" s="33">
        <f t="shared" si="176"/>
        <v>1.438961049847598E-2</v>
      </c>
      <c r="AL177" s="60">
        <f t="shared" si="177"/>
        <v>4.0912200000000003E-2</v>
      </c>
      <c r="AM177" s="60">
        <f t="shared" si="166"/>
        <v>5.0456685746053047E-2</v>
      </c>
      <c r="AN177" s="60">
        <f t="shared" si="178"/>
        <v>-3.5350790057265616E-3</v>
      </c>
      <c r="AO177" s="34">
        <f t="shared" si="167"/>
        <v>4.6325999999999992</v>
      </c>
      <c r="AP177" s="34">
        <f t="shared" si="179"/>
        <v>5.0116930172803666</v>
      </c>
      <c r="AQ177" s="10">
        <f t="shared" si="168"/>
        <v>3.8751900079223587</v>
      </c>
      <c r="AR177" s="10">
        <f t="shared" si="180"/>
        <v>3.6785826746837893</v>
      </c>
      <c r="AS177" s="10">
        <f t="shared" si="181"/>
        <v>-0.19660733323856938</v>
      </c>
      <c r="AT177" s="10">
        <f>SUM(AS$166:AS177)*5</f>
        <v>0.63225667065366364</v>
      </c>
      <c r="AU177" s="10"/>
      <c r="AV177" s="10"/>
      <c r="AW177" s="10"/>
      <c r="AY177" s="10"/>
      <c r="AZ177" s="10"/>
    </row>
    <row r="178" spans="1:53" x14ac:dyDescent="0.25">
      <c r="A178" s="4">
        <v>65</v>
      </c>
      <c r="B178" s="18">
        <f t="shared" si="158"/>
        <v>2088</v>
      </c>
      <c r="C178" s="39">
        <f t="shared" si="154"/>
        <v>194.58</v>
      </c>
      <c r="D178" s="8">
        <f t="shared" si="169"/>
        <v>0.42000000000001592</v>
      </c>
      <c r="E178" s="64">
        <f t="shared" si="182"/>
        <v>2.1944999999999997</v>
      </c>
      <c r="F178" s="64">
        <f t="shared" si="182"/>
        <v>2.2469999999999999</v>
      </c>
      <c r="G178" s="64">
        <f t="shared" si="182"/>
        <v>0.16800000000000001</v>
      </c>
      <c r="H178" s="64">
        <f t="shared" si="182"/>
        <v>0.27500000000000002</v>
      </c>
      <c r="I178" s="64">
        <f t="shared" si="182"/>
        <v>1.0072755</v>
      </c>
      <c r="J178" s="64">
        <f t="shared" si="182"/>
        <v>1.3915124999999997</v>
      </c>
      <c r="K178" s="64">
        <f t="shared" si="182"/>
        <v>4.4767799999999996E-2</v>
      </c>
      <c r="L178" s="64">
        <f t="shared" si="182"/>
        <v>1.0072755</v>
      </c>
      <c r="M178" s="64">
        <f t="shared" si="155"/>
        <v>8.8032169647044096</v>
      </c>
      <c r="N178" s="64">
        <f t="shared" si="160"/>
        <v>-0.15196817145472075</v>
      </c>
      <c r="O178" s="64">
        <f t="shared" si="160"/>
        <v>1.3915124999999997</v>
      </c>
      <c r="P178" s="64">
        <f t="shared" si="156"/>
        <v>1.6908593660892952</v>
      </c>
      <c r="Q178" s="64">
        <f t="shared" si="161"/>
        <v>-2.5022254201625405E-3</v>
      </c>
      <c r="R178" s="64">
        <f t="shared" si="161"/>
        <v>4.4767799999999996E-2</v>
      </c>
      <c r="S178" s="64">
        <f t="shared" si="157"/>
        <v>5.3693497327198428E-2</v>
      </c>
      <c r="T178" s="64">
        <f t="shared" si="162"/>
        <v>3.202128472153204E-3</v>
      </c>
      <c r="U178" s="64">
        <f t="shared" si="162"/>
        <v>4.8845000000000001</v>
      </c>
      <c r="V178" s="64">
        <f t="shared" si="162"/>
        <v>5.1532317315972858</v>
      </c>
      <c r="W178" s="29">
        <f>'2.7 Fert x7 '!D17</f>
        <v>195.1</v>
      </c>
      <c r="X178" s="71">
        <f t="shared" si="170"/>
        <v>0.53000000000000114</v>
      </c>
      <c r="Y178" s="68">
        <f>'2.7 Fert x7 '!F17*k</f>
        <v>2.2490999999999999</v>
      </c>
      <c r="Z178" s="68">
        <f>'2.7 Fert x7 '!G17*k</f>
        <v>2.3331</v>
      </c>
      <c r="AA178" s="68">
        <f>'2.7 Fert x7 '!H17*k</f>
        <v>0.17429999999999998</v>
      </c>
      <c r="AB178" s="68">
        <f>'2.7 Fert x7 '!I17/2</f>
        <v>0.28999999999999998</v>
      </c>
      <c r="AC178" s="68">
        <f t="shared" si="163"/>
        <v>1.0323369</v>
      </c>
      <c r="AD178" s="348">
        <f t="shared" si="164"/>
        <v>1.4376074999999999</v>
      </c>
      <c r="AE178" s="68">
        <f t="shared" si="165"/>
        <v>4.5881640000000001E-2</v>
      </c>
      <c r="AF178" s="36">
        <f t="shared" si="171"/>
        <v>1.0323369</v>
      </c>
      <c r="AG178" s="33">
        <f t="shared" si="172"/>
        <v>9.0480857079502641</v>
      </c>
      <c r="AH178" s="33">
        <f t="shared" si="173"/>
        <v>-0.15959176181164736</v>
      </c>
      <c r="AI178" s="36">
        <f t="shared" si="174"/>
        <v>1.4376074999999999</v>
      </c>
      <c r="AJ178" s="33">
        <f t="shared" si="175"/>
        <v>1.7427207107826554</v>
      </c>
      <c r="AK178" s="33">
        <f t="shared" si="176"/>
        <v>1.6739747790526227E-2</v>
      </c>
      <c r="AL178" s="60">
        <f t="shared" si="177"/>
        <v>4.5881640000000001E-2</v>
      </c>
      <c r="AM178" s="60">
        <f t="shared" si="166"/>
        <v>5.4801206161808183E-2</v>
      </c>
      <c r="AN178" s="60">
        <f t="shared" si="178"/>
        <v>4.3445204157551362E-3</v>
      </c>
      <c r="AO178" s="34">
        <f t="shared" si="167"/>
        <v>4.7565</v>
      </c>
      <c r="AP178" s="34">
        <f t="shared" si="179"/>
        <v>5.1479925063946359</v>
      </c>
      <c r="AQ178" s="10">
        <f t="shared" si="168"/>
        <v>3.7824720909924077</v>
      </c>
      <c r="AR178" s="10">
        <f t="shared" si="180"/>
        <v>3.7786264996936629</v>
      </c>
      <c r="AS178" s="10">
        <f t="shared" si="181"/>
        <v>-3.8455912987447327E-3</v>
      </c>
      <c r="AT178" s="10">
        <f>SUM(AS$166:AS178)*5</f>
        <v>0.61302871415993998</v>
      </c>
      <c r="AU178" s="10"/>
      <c r="AV178" s="10"/>
      <c r="AW178" s="10"/>
      <c r="AY178" s="10"/>
      <c r="AZ178" s="10"/>
      <c r="BA178" s="10"/>
    </row>
    <row r="179" spans="1:53" x14ac:dyDescent="0.25">
      <c r="A179" s="4">
        <v>70</v>
      </c>
      <c r="B179" s="18">
        <f t="shared" si="158"/>
        <v>2093</v>
      </c>
      <c r="C179" s="39">
        <f t="shared" si="154"/>
        <v>194.91</v>
      </c>
      <c r="D179" s="8">
        <f t="shared" si="169"/>
        <v>0.32999999999998408</v>
      </c>
      <c r="E179" s="64">
        <f t="shared" si="182"/>
        <v>2.3561999999999999</v>
      </c>
      <c r="F179" s="64">
        <f t="shared" si="182"/>
        <v>2.0453999999999999</v>
      </c>
      <c r="G179" s="64">
        <f t="shared" si="182"/>
        <v>0.16170000000000001</v>
      </c>
      <c r="H179" s="64">
        <f t="shared" si="182"/>
        <v>0.28499999999999998</v>
      </c>
      <c r="I179" s="64">
        <f t="shared" si="182"/>
        <v>1.0814957999999999</v>
      </c>
      <c r="J179" s="64">
        <f t="shared" si="182"/>
        <v>1.3545209999999999</v>
      </c>
      <c r="K179" s="64">
        <f t="shared" si="182"/>
        <v>4.8066480000000002E-2</v>
      </c>
      <c r="L179" s="64">
        <f t="shared" si="182"/>
        <v>1.0814957999999999</v>
      </c>
      <c r="M179" s="64">
        <f t="shared" si="155"/>
        <v>8.7451412874414203</v>
      </c>
      <c r="N179" s="64">
        <f t="shared" si="160"/>
        <v>-5.8075677262989345E-2</v>
      </c>
      <c r="O179" s="64">
        <f t="shared" si="160"/>
        <v>1.3545209999999999</v>
      </c>
      <c r="P179" s="64">
        <f t="shared" si="156"/>
        <v>1.6534255309486319</v>
      </c>
      <c r="Q179" s="64">
        <f t="shared" si="161"/>
        <v>-3.7433835140663341E-2</v>
      </c>
      <c r="R179" s="64">
        <f t="shared" si="161"/>
        <v>4.8066480000000002E-2</v>
      </c>
      <c r="S179" s="64">
        <f t="shared" si="157"/>
        <v>5.7558239016420945E-2</v>
      </c>
      <c r="T179" s="64">
        <f t="shared" si="162"/>
        <v>3.8647416892225173E-3</v>
      </c>
      <c r="U179" s="64">
        <f t="shared" si="162"/>
        <v>4.8483000000000001</v>
      </c>
      <c r="V179" s="64">
        <f t="shared" si="162"/>
        <v>5.0866552292855536</v>
      </c>
      <c r="W179" s="29">
        <f>'2.7 Fert x7 '!D18</f>
        <v>195.49</v>
      </c>
      <c r="X179" s="71">
        <f t="shared" si="170"/>
        <v>0.39000000000001478</v>
      </c>
      <c r="Y179" s="68">
        <f>'2.7 Fert x7 '!F18*k</f>
        <v>2.4255</v>
      </c>
      <c r="Z179" s="68">
        <f>'2.7 Fert x7 '!G18*k</f>
        <v>2.121</v>
      </c>
      <c r="AA179" s="68">
        <f>'2.7 Fert x7 '!H18*k</f>
        <v>0.16589999999999999</v>
      </c>
      <c r="AB179" s="68">
        <f>'2.7 Fert x7 '!I18/2</f>
        <v>0.26</v>
      </c>
      <c r="AC179" s="68">
        <f t="shared" si="163"/>
        <v>1.1133045000000001</v>
      </c>
      <c r="AD179" s="348">
        <f t="shared" si="164"/>
        <v>1.4002275000000002</v>
      </c>
      <c r="AE179" s="68">
        <f t="shared" si="165"/>
        <v>4.9480200000000002E-2</v>
      </c>
      <c r="AF179" s="36">
        <f t="shared" si="171"/>
        <v>1.1133045000000001</v>
      </c>
      <c r="AG179" s="33">
        <f t="shared" si="172"/>
        <v>8.9901206098077129</v>
      </c>
      <c r="AH179" s="33">
        <f t="shared" si="173"/>
        <v>-5.7965098142551241E-2</v>
      </c>
      <c r="AI179" s="36">
        <f t="shared" si="174"/>
        <v>1.4002275000000002</v>
      </c>
      <c r="AJ179" s="33">
        <f t="shared" si="175"/>
        <v>1.7082999080771641</v>
      </c>
      <c r="AK179" s="33">
        <f t="shared" si="176"/>
        <v>-3.4420802705491305E-2</v>
      </c>
      <c r="AL179" s="60">
        <f t="shared" si="177"/>
        <v>4.9480200000000002E-2</v>
      </c>
      <c r="AM179" s="60">
        <f t="shared" si="166"/>
        <v>5.9167776123554144E-2</v>
      </c>
      <c r="AN179" s="60">
        <f t="shared" si="178"/>
        <v>4.3665699617459613E-3</v>
      </c>
      <c r="AO179" s="34">
        <f t="shared" si="167"/>
        <v>4.7123999999999997</v>
      </c>
      <c r="AP179" s="34">
        <f t="shared" si="179"/>
        <v>5.0143806691137183</v>
      </c>
      <c r="AQ179" s="10">
        <f t="shared" si="168"/>
        <v>3.7336049382955965</v>
      </c>
      <c r="AR179" s="10">
        <f t="shared" si="180"/>
        <v>3.6805554111294692</v>
      </c>
      <c r="AS179" s="10">
        <f t="shared" si="181"/>
        <v>-5.3049527166127319E-2</v>
      </c>
      <c r="AT179" s="10">
        <f>SUM(AS$166:AS179)*5</f>
        <v>0.34778107832930338</v>
      </c>
      <c r="AU179" s="10"/>
      <c r="AV179" s="10"/>
      <c r="AW179" s="10"/>
      <c r="AY179" s="10"/>
      <c r="AZ179" s="10"/>
    </row>
    <row r="180" spans="1:53" x14ac:dyDescent="0.25">
      <c r="A180" s="4">
        <v>75</v>
      </c>
      <c r="B180" s="18">
        <f t="shared" si="158"/>
        <v>2098</v>
      </c>
      <c r="C180" s="39">
        <f t="shared" si="154"/>
        <v>195.12</v>
      </c>
      <c r="D180" s="8">
        <f t="shared" si="169"/>
        <v>0.21000000000000796</v>
      </c>
      <c r="E180" s="64">
        <f t="shared" si="182"/>
        <v>2.3456999999999999</v>
      </c>
      <c r="F180" s="64">
        <f t="shared" si="182"/>
        <v>1.9572000000000001</v>
      </c>
      <c r="G180" s="64">
        <f t="shared" si="182"/>
        <v>0.15539999999999998</v>
      </c>
      <c r="H180" s="64">
        <f t="shared" si="182"/>
        <v>0.23499999999999999</v>
      </c>
      <c r="I180" s="64">
        <f t="shared" si="182"/>
        <v>1.0766762999999999</v>
      </c>
      <c r="J180" s="64">
        <f t="shared" si="182"/>
        <v>1.3184325000000001</v>
      </c>
      <c r="K180" s="64">
        <f t="shared" si="182"/>
        <v>4.7852280000000004E-2</v>
      </c>
      <c r="L180" s="64">
        <f t="shared" si="182"/>
        <v>1.0766762999999999</v>
      </c>
      <c r="M180" s="64">
        <f t="shared" si="155"/>
        <v>8.6897639738863202</v>
      </c>
      <c r="N180" s="64">
        <f t="shared" si="160"/>
        <v>-5.5377313555100116E-2</v>
      </c>
      <c r="O180" s="64">
        <f t="shared" si="160"/>
        <v>1.3184325000000001</v>
      </c>
      <c r="P180" s="64">
        <f t="shared" si="156"/>
        <v>1.6107196012801865</v>
      </c>
      <c r="Q180" s="64">
        <f t="shared" si="161"/>
        <v>-4.270592966844533E-2</v>
      </c>
      <c r="R180" s="64">
        <f t="shared" si="161"/>
        <v>4.7852280000000004E-2</v>
      </c>
      <c r="S180" s="64">
        <f t="shared" si="157"/>
        <v>5.8027235280416846E-2</v>
      </c>
      <c r="T180" s="64">
        <f t="shared" si="162"/>
        <v>4.6899626399590083E-4</v>
      </c>
      <c r="U180" s="64">
        <f t="shared" si="162"/>
        <v>4.6933000000000007</v>
      </c>
      <c r="V180" s="64">
        <f t="shared" si="162"/>
        <v>4.8056857530404598</v>
      </c>
      <c r="W180" s="29">
        <f>'2.7 Fert x7 '!D19</f>
        <v>195.73</v>
      </c>
      <c r="X180" s="71">
        <f t="shared" si="170"/>
        <v>0.23999999999998067</v>
      </c>
      <c r="Y180" s="68">
        <f>'2.7 Fert x7 '!F19*k</f>
        <v>2.5305</v>
      </c>
      <c r="Z180" s="68">
        <f>'2.7 Fert x7 '!G19*k</f>
        <v>1.9634999999999998</v>
      </c>
      <c r="AA180" s="68">
        <f>'2.7 Fert x7 '!H19*k</f>
        <v>0.16170000000000001</v>
      </c>
      <c r="AB180" s="68">
        <f>'2.7 Fert x7 '!I19/2</f>
        <v>0.245</v>
      </c>
      <c r="AC180" s="68">
        <f t="shared" si="163"/>
        <v>1.1614995000000001</v>
      </c>
      <c r="AD180" s="348">
        <f t="shared" si="164"/>
        <v>1.3661024999999998</v>
      </c>
      <c r="AE180" s="68">
        <f t="shared" si="165"/>
        <v>5.16222E-2</v>
      </c>
      <c r="AF180" s="36">
        <f t="shared" si="171"/>
        <v>1.1614995000000001</v>
      </c>
      <c r="AG180" s="33">
        <f t="shared" si="172"/>
        <v>8.9878540609681998</v>
      </c>
      <c r="AH180" s="33">
        <f t="shared" si="173"/>
        <v>-2.2665488395130495E-3</v>
      </c>
      <c r="AI180" s="36">
        <f t="shared" si="174"/>
        <v>1.3661024999999998</v>
      </c>
      <c r="AJ180" s="33">
        <f t="shared" si="175"/>
        <v>1.6680901123254295</v>
      </c>
      <c r="AK180" s="33">
        <f t="shared" si="176"/>
        <v>-4.0209795751734667E-2</v>
      </c>
      <c r="AL180" s="60">
        <f t="shared" si="177"/>
        <v>5.16222E-2</v>
      </c>
      <c r="AM180" s="60">
        <f t="shared" si="166"/>
        <v>6.2081683931173158E-2</v>
      </c>
      <c r="AN180" s="60">
        <f t="shared" si="178"/>
        <v>2.9139078076190136E-3</v>
      </c>
      <c r="AO180" s="34">
        <f t="shared" si="167"/>
        <v>4.6556999999999995</v>
      </c>
      <c r="AP180" s="34">
        <f t="shared" si="179"/>
        <v>4.8561375632163513</v>
      </c>
      <c r="AQ180" s="10">
        <f t="shared" si="168"/>
        <v>3.5273733427316976</v>
      </c>
      <c r="AR180" s="10">
        <f t="shared" si="180"/>
        <v>3.5644049714008021</v>
      </c>
      <c r="AS180" s="10">
        <f t="shared" si="181"/>
        <v>3.7031628669104588E-2</v>
      </c>
      <c r="AT180" s="10">
        <f>SUM(AS$166:AS180)*5</f>
        <v>0.53293922167482632</v>
      </c>
      <c r="AU180" s="10"/>
      <c r="AV180" s="10"/>
      <c r="AW180" s="10"/>
      <c r="AY180" s="10"/>
    </row>
    <row r="181" spans="1:53" x14ac:dyDescent="0.25">
      <c r="A181" s="4">
        <v>80</v>
      </c>
      <c r="B181" s="18">
        <f t="shared" si="158"/>
        <v>2103</v>
      </c>
      <c r="C181" s="39">
        <f t="shared" si="154"/>
        <v>195.4</v>
      </c>
      <c r="D181" s="8">
        <f t="shared" si="169"/>
        <v>0.28000000000000114</v>
      </c>
      <c r="E181" s="64">
        <f t="shared" si="182"/>
        <v>2.2427999999999999</v>
      </c>
      <c r="F181" s="64">
        <f t="shared" si="182"/>
        <v>1.9866000000000001</v>
      </c>
      <c r="G181" s="64">
        <f t="shared" si="182"/>
        <v>0.15539999999999998</v>
      </c>
      <c r="H181" s="64">
        <f t="shared" si="182"/>
        <v>0.215</v>
      </c>
      <c r="I181" s="64">
        <f t="shared" si="182"/>
        <v>1.0294452000000001</v>
      </c>
      <c r="J181" s="64">
        <f t="shared" si="182"/>
        <v>1.3043939999999998</v>
      </c>
      <c r="K181" s="64">
        <f t="shared" si="182"/>
        <v>4.5753120000000001E-2</v>
      </c>
      <c r="L181" s="64">
        <f t="shared" si="182"/>
        <v>1.0294452000000001</v>
      </c>
      <c r="M181" s="64">
        <f t="shared" si="155"/>
        <v>8.5943241223771025</v>
      </c>
      <c r="N181" s="64">
        <f t="shared" si="160"/>
        <v>-9.5439851509217632E-2</v>
      </c>
      <c r="O181" s="64">
        <f t="shared" si="160"/>
        <v>1.3043939999999998</v>
      </c>
      <c r="P181" s="64">
        <f t="shared" si="156"/>
        <v>1.5891316881638278</v>
      </c>
      <c r="Q181" s="64">
        <f t="shared" si="161"/>
        <v>-2.158791311635877E-2</v>
      </c>
      <c r="R181" s="64">
        <f t="shared" si="161"/>
        <v>4.5753120000000001E-2</v>
      </c>
      <c r="S181" s="64">
        <f t="shared" si="157"/>
        <v>5.601098289007251E-2</v>
      </c>
      <c r="T181" s="64">
        <f t="shared" si="162"/>
        <v>-2.0162523903443363E-3</v>
      </c>
      <c r="U181" s="64">
        <f t="shared" si="162"/>
        <v>4.5998000000000001</v>
      </c>
      <c r="V181" s="64">
        <f t="shared" si="162"/>
        <v>4.7607559829840804</v>
      </c>
      <c r="W181" s="29">
        <f>'2.7 Fert x7 '!D20</f>
        <v>196.08</v>
      </c>
      <c r="X181" s="71">
        <f t="shared" si="170"/>
        <v>0.35000000000002274</v>
      </c>
      <c r="Y181" s="68">
        <f>'2.7 Fert x7 '!F20*k</f>
        <v>2.4653999999999998</v>
      </c>
      <c r="Z181" s="68">
        <f>'2.7 Fert x7 '!G20*k</f>
        <v>1.9634999999999998</v>
      </c>
      <c r="AA181" s="68">
        <f>'2.7 Fert x7 '!H20*k</f>
        <v>0.15959999999999999</v>
      </c>
      <c r="AB181" s="68">
        <f>'2.7 Fert x7 '!I20/2</f>
        <v>0.24</v>
      </c>
      <c r="AC181" s="68">
        <f t="shared" si="163"/>
        <v>1.1316185999999999</v>
      </c>
      <c r="AD181" s="348">
        <f t="shared" si="164"/>
        <v>1.3501529999999999</v>
      </c>
      <c r="AE181" s="68">
        <f t="shared" si="165"/>
        <v>5.0294159999999997E-2</v>
      </c>
      <c r="AF181" s="36">
        <f t="shared" si="171"/>
        <v>1.1316185999999999</v>
      </c>
      <c r="AG181" s="33">
        <f t="shared" si="172"/>
        <v>8.9560000155992228</v>
      </c>
      <c r="AH181" s="33">
        <f t="shared" si="173"/>
        <v>-3.1854045368977069E-2</v>
      </c>
      <c r="AI181" s="36">
        <f t="shared" si="174"/>
        <v>1.3501529999999999</v>
      </c>
      <c r="AJ181" s="33">
        <f t="shared" si="175"/>
        <v>1.6450324575138853</v>
      </c>
      <c r="AK181" s="33">
        <f t="shared" si="176"/>
        <v>-2.3057654811544204E-2</v>
      </c>
      <c r="AL181" s="60">
        <f t="shared" si="177"/>
        <v>5.0294159999999997E-2</v>
      </c>
      <c r="AM181" s="60">
        <f t="shared" si="166"/>
        <v>6.1268754923803112E-2</v>
      </c>
      <c r="AN181" s="60">
        <f t="shared" si="178"/>
        <v>-8.1292900737004598E-4</v>
      </c>
      <c r="AO181" s="34">
        <f t="shared" si="167"/>
        <v>4.5884999999999998</v>
      </c>
      <c r="AP181" s="34">
        <f t="shared" si="179"/>
        <v>4.8827753708121309</v>
      </c>
      <c r="AQ181" s="10">
        <f t="shared" si="168"/>
        <v>3.4943948915103151</v>
      </c>
      <c r="AR181" s="10">
        <f t="shared" si="180"/>
        <v>3.5839571221761042</v>
      </c>
      <c r="AS181" s="10">
        <f t="shared" si="181"/>
        <v>8.9562230665789055E-2</v>
      </c>
      <c r="AT181" s="10">
        <f>SUM(AS$166:AS181)*5</f>
        <v>0.9807503750037716</v>
      </c>
      <c r="AU181" s="10"/>
      <c r="AV181" s="10"/>
      <c r="AW181" s="10"/>
      <c r="AY181" s="10"/>
    </row>
    <row r="182" spans="1:53" x14ac:dyDescent="0.25">
      <c r="A182" s="4">
        <v>85</v>
      </c>
      <c r="B182" s="18">
        <f t="shared" si="158"/>
        <v>2108</v>
      </c>
      <c r="C182" s="39">
        <f t="shared" si="154"/>
        <v>195.85</v>
      </c>
      <c r="D182" s="8">
        <f t="shared" si="169"/>
        <v>0.44999999999998863</v>
      </c>
      <c r="E182" s="64">
        <f t="shared" si="182"/>
        <v>2.3058000000000001</v>
      </c>
      <c r="F182" s="64">
        <f t="shared" si="182"/>
        <v>1.9887000000000001</v>
      </c>
      <c r="G182" s="64">
        <f t="shared" si="182"/>
        <v>0.1575</v>
      </c>
      <c r="H182" s="64">
        <f t="shared" si="182"/>
        <v>0.25</v>
      </c>
      <c r="I182" s="64">
        <f t="shared" si="182"/>
        <v>1.0583622000000001</v>
      </c>
      <c r="J182" s="64">
        <f t="shared" si="182"/>
        <v>1.320627</v>
      </c>
      <c r="K182" s="64">
        <f t="shared" si="182"/>
        <v>4.7038320000000002E-2</v>
      </c>
      <c r="L182" s="64">
        <f t="shared" si="182"/>
        <v>1.0583622000000001</v>
      </c>
      <c r="M182" s="64">
        <f t="shared" si="155"/>
        <v>8.5401559058848537</v>
      </c>
      <c r="N182" s="64">
        <f t="shared" si="160"/>
        <v>-5.4168216492248789E-2</v>
      </c>
      <c r="O182" s="64">
        <f t="shared" si="160"/>
        <v>1.320627</v>
      </c>
      <c r="P182" s="64">
        <f t="shared" si="156"/>
        <v>1.6015484482247673</v>
      </c>
      <c r="Q182" s="64">
        <f t="shared" si="161"/>
        <v>1.2416760060939502E-2</v>
      </c>
      <c r="R182" s="64">
        <f t="shared" si="161"/>
        <v>4.7038320000000002E-2</v>
      </c>
      <c r="S182" s="64">
        <f t="shared" si="157"/>
        <v>5.6939756455623491E-2</v>
      </c>
      <c r="T182" s="64">
        <f t="shared" si="162"/>
        <v>9.2877356555098184E-4</v>
      </c>
      <c r="U182" s="64">
        <f t="shared" si="162"/>
        <v>4.702</v>
      </c>
      <c r="V182" s="64">
        <f t="shared" si="162"/>
        <v>5.1111773171342305</v>
      </c>
      <c r="W182" s="29">
        <f>'2.7 Fert x7 '!D21</f>
        <v>196.5</v>
      </c>
      <c r="X182" s="71">
        <f t="shared" si="170"/>
        <v>0.41999999999998749</v>
      </c>
      <c r="Y182" s="68">
        <f>'2.7 Fert x7 '!F21*k</f>
        <v>2.4401999999999999</v>
      </c>
      <c r="Z182" s="68">
        <f>'2.7 Fert x7 '!G21*k</f>
        <v>2.0201999999999996</v>
      </c>
      <c r="AA182" s="68">
        <f>'2.7 Fert x7 '!H21*k</f>
        <v>0.16170000000000001</v>
      </c>
      <c r="AB182" s="68">
        <f>'2.7 Fert x7 '!I21/2</f>
        <v>0.245</v>
      </c>
      <c r="AC182" s="68">
        <f t="shared" si="163"/>
        <v>1.1200517999999999</v>
      </c>
      <c r="AD182" s="348">
        <f t="shared" si="164"/>
        <v>1.3655249999999999</v>
      </c>
      <c r="AE182" s="68">
        <f t="shared" si="165"/>
        <v>4.9780080000000004E-2</v>
      </c>
      <c r="AF182" s="36">
        <f t="shared" si="171"/>
        <v>1.1200517999999999</v>
      </c>
      <c r="AG182" s="33">
        <f t="shared" si="172"/>
        <v>8.9167026584600002</v>
      </c>
      <c r="AH182" s="33">
        <f t="shared" si="173"/>
        <v>-3.9297357139222555E-2</v>
      </c>
      <c r="AI182" s="36">
        <f t="shared" si="174"/>
        <v>1.3655249999999999</v>
      </c>
      <c r="AJ182" s="33">
        <f t="shared" si="175"/>
        <v>1.6563284014950097</v>
      </c>
      <c r="AK182" s="33">
        <f t="shared" si="176"/>
        <v>1.1295943981124434E-2</v>
      </c>
      <c r="AL182" s="60">
        <f t="shared" si="177"/>
        <v>4.9780080000000004E-2</v>
      </c>
      <c r="AM182" s="60">
        <f t="shared" si="166"/>
        <v>6.0610968020369471E-2</v>
      </c>
      <c r="AN182" s="60">
        <f t="shared" si="178"/>
        <v>-6.5778690343364088E-4</v>
      </c>
      <c r="AO182" s="34">
        <f t="shared" si="167"/>
        <v>4.6220999999999997</v>
      </c>
      <c r="AP182" s="34">
        <f t="shared" si="179"/>
        <v>5.013440799938456</v>
      </c>
      <c r="AQ182" s="10">
        <f t="shared" si="168"/>
        <v>3.751604150776525</v>
      </c>
      <c r="AR182" s="10">
        <f t="shared" si="180"/>
        <v>3.6798655471548267</v>
      </c>
      <c r="AS182" s="10">
        <f t="shared" si="181"/>
        <v>-7.173860362169826E-2</v>
      </c>
      <c r="AT182" s="10">
        <f>SUM(AS$166:AS182)*5</f>
        <v>0.6220573568952803</v>
      </c>
      <c r="AU182" s="10"/>
      <c r="AV182" s="10"/>
      <c r="AW182" s="10"/>
      <c r="AY182" s="10"/>
    </row>
    <row r="183" spans="1:53" x14ac:dyDescent="0.25">
      <c r="A183" s="4">
        <v>90</v>
      </c>
      <c r="B183" s="18">
        <f t="shared" si="158"/>
        <v>2113</v>
      </c>
      <c r="C183" s="39">
        <f t="shared" si="154"/>
        <v>196.25</v>
      </c>
      <c r="D183" s="8">
        <f t="shared" si="169"/>
        <v>0.40000000000000568</v>
      </c>
      <c r="E183" s="64">
        <f t="shared" si="182"/>
        <v>2.4108000000000001</v>
      </c>
      <c r="F183" s="64">
        <f t="shared" si="182"/>
        <v>1.9634999999999998</v>
      </c>
      <c r="G183" s="64">
        <f t="shared" si="182"/>
        <v>0.1575</v>
      </c>
      <c r="H183" s="64">
        <f t="shared" si="182"/>
        <v>0.23</v>
      </c>
      <c r="I183" s="64">
        <f t="shared" si="182"/>
        <v>1.1065572000000001</v>
      </c>
      <c r="J183" s="64">
        <f t="shared" si="182"/>
        <v>1.336776</v>
      </c>
      <c r="K183" s="64">
        <f t="shared" si="182"/>
        <v>4.9180320000000007E-2</v>
      </c>
      <c r="L183" s="64">
        <f t="shared" si="182"/>
        <v>1.1065572000000001</v>
      </c>
      <c r="M183" s="64">
        <f t="shared" si="155"/>
        <v>8.5411947345047814</v>
      </c>
      <c r="N183" s="64">
        <f t="shared" si="160"/>
        <v>1.0388286199276564E-3</v>
      </c>
      <c r="O183" s="64">
        <f t="shared" si="160"/>
        <v>1.336776</v>
      </c>
      <c r="P183" s="64">
        <f t="shared" si="156"/>
        <v>1.6198924420346312</v>
      </c>
      <c r="Q183" s="64">
        <f t="shared" si="161"/>
        <v>1.8343993809863957E-2</v>
      </c>
      <c r="R183" s="64">
        <f t="shared" si="161"/>
        <v>4.9180320000000007E-2</v>
      </c>
      <c r="S183" s="64">
        <f t="shared" si="157"/>
        <v>5.9245941977220475E-2</v>
      </c>
      <c r="T183" s="64">
        <f t="shared" si="162"/>
        <v>2.3061855215969831E-3</v>
      </c>
      <c r="U183" s="64">
        <f t="shared" si="162"/>
        <v>4.7618</v>
      </c>
      <c r="V183" s="64">
        <f t="shared" si="162"/>
        <v>5.183489007951394</v>
      </c>
      <c r="W183" s="29">
        <f>'2.7 Fert x7 '!D22</f>
        <v>197.03</v>
      </c>
      <c r="X183" s="71">
        <f t="shared" si="170"/>
        <v>0.53000000000000114</v>
      </c>
      <c r="Y183" s="68">
        <f>'2.7 Fert x7 '!F22*k</f>
        <v>2.5158</v>
      </c>
      <c r="Z183" s="68">
        <f>'2.7 Fert x7 '!G22*k</f>
        <v>1.9719</v>
      </c>
      <c r="AA183" s="68">
        <f>'2.7 Fert x7 '!H22*k</f>
        <v>0.16170000000000001</v>
      </c>
      <c r="AB183" s="68">
        <f>'2.7 Fert x7 '!I22/2</f>
        <v>0.19</v>
      </c>
      <c r="AC183" s="68">
        <f t="shared" si="163"/>
        <v>1.1547522000000001</v>
      </c>
      <c r="AD183" s="348">
        <f t="shared" si="164"/>
        <v>1.365693</v>
      </c>
      <c r="AE183" s="68">
        <f t="shared" si="165"/>
        <v>5.1322320000000005E-2</v>
      </c>
      <c r="AF183" s="36">
        <f t="shared" si="171"/>
        <v>1.1547522000000001</v>
      </c>
      <c r="AG183" s="33">
        <f t="shared" si="172"/>
        <v>8.9171927220664013</v>
      </c>
      <c r="AH183" s="33">
        <f t="shared" si="173"/>
        <v>4.9006360640113655E-4</v>
      </c>
      <c r="AI183" s="36">
        <f t="shared" si="174"/>
        <v>1.365693</v>
      </c>
      <c r="AJ183" s="33">
        <f t="shared" si="175"/>
        <v>1.6584932611422492</v>
      </c>
      <c r="AK183" s="33">
        <f t="shared" si="176"/>
        <v>2.1648596472394477E-3</v>
      </c>
      <c r="AL183" s="60">
        <f t="shared" si="177"/>
        <v>5.1322320000000005E-2</v>
      </c>
      <c r="AM183" s="60">
        <f t="shared" si="166"/>
        <v>6.203692662537106E-2</v>
      </c>
      <c r="AN183" s="60">
        <f t="shared" si="178"/>
        <v>1.4259586050015885E-3</v>
      </c>
      <c r="AO183" s="34">
        <f t="shared" si="167"/>
        <v>4.6494</v>
      </c>
      <c r="AP183" s="34">
        <f t="shared" si="179"/>
        <v>5.1834808818586433</v>
      </c>
      <c r="AQ183" s="10">
        <f t="shared" si="168"/>
        <v>3.8046809318363231</v>
      </c>
      <c r="AR183" s="10">
        <f t="shared" si="180"/>
        <v>3.8046749672842437</v>
      </c>
      <c r="AS183" s="10">
        <f t="shared" si="181"/>
        <v>-5.9645520793516482E-6</v>
      </c>
      <c r="AT183" s="10">
        <f>SUM(AS$166:AS183)*5</f>
        <v>0.62202753413488354</v>
      </c>
      <c r="AU183" s="10"/>
      <c r="AV183" s="10"/>
      <c r="AW183" s="10"/>
      <c r="AY183" s="10"/>
    </row>
    <row r="184" spans="1:53" x14ac:dyDescent="0.25">
      <c r="A184" s="4">
        <v>95</v>
      </c>
      <c r="B184" s="18">
        <f t="shared" si="158"/>
        <v>2118</v>
      </c>
      <c r="C184" s="39">
        <f t="shared" si="154"/>
        <v>196.74</v>
      </c>
      <c r="D184" s="8">
        <f t="shared" si="169"/>
        <v>0.49000000000000909</v>
      </c>
      <c r="E184" s="64">
        <f t="shared" si="182"/>
        <v>2.4780000000000002</v>
      </c>
      <c r="F184" s="64">
        <f t="shared" si="182"/>
        <v>1.9215</v>
      </c>
      <c r="G184" s="64">
        <f t="shared" si="182"/>
        <v>0.1575</v>
      </c>
      <c r="H184" s="64">
        <f t="shared" si="182"/>
        <v>0.19</v>
      </c>
      <c r="I184" s="64">
        <f t="shared" si="182"/>
        <v>1.1374020000000002</v>
      </c>
      <c r="J184" s="64">
        <f t="shared" si="182"/>
        <v>1.33728</v>
      </c>
      <c r="K184" s="64">
        <f t="shared" si="182"/>
        <v>5.0551200000000004E-2</v>
      </c>
      <c r="L184" s="64">
        <f t="shared" si="182"/>
        <v>1.1374020000000002</v>
      </c>
      <c r="M184" s="64">
        <f t="shared" si="155"/>
        <v>8.5729438873450263</v>
      </c>
      <c r="N184" s="64">
        <f t="shared" si="160"/>
        <v>3.1749152840244932E-2</v>
      </c>
      <c r="O184" s="64">
        <f t="shared" si="160"/>
        <v>1.33728</v>
      </c>
      <c r="P184" s="64">
        <f t="shared" si="156"/>
        <v>1.6236392326388811</v>
      </c>
      <c r="Q184" s="64">
        <f t="shared" si="161"/>
        <v>3.7467906042498722E-3</v>
      </c>
      <c r="R184" s="64">
        <f t="shared" si="161"/>
        <v>5.0551200000000004E-2</v>
      </c>
      <c r="S184" s="64">
        <f t="shared" si="157"/>
        <v>6.1024501832469338E-2</v>
      </c>
      <c r="T184" s="64">
        <f t="shared" si="162"/>
        <v>1.7785598552488638E-3</v>
      </c>
      <c r="U184" s="64">
        <f t="shared" si="162"/>
        <v>4.7469999999999999</v>
      </c>
      <c r="V184" s="64">
        <f t="shared" si="162"/>
        <v>5.2742745032997531</v>
      </c>
      <c r="W184" s="29">
        <f>'2.7 Fert x7 '!D23</f>
        <v>197.66</v>
      </c>
      <c r="X184" s="71">
        <f t="shared" si="170"/>
        <v>0.62999999999999545</v>
      </c>
      <c r="Y184" s="68">
        <f>'2.7 Fert x7 '!F23*k</f>
        <v>2.5892999999999997</v>
      </c>
      <c r="Z184" s="68">
        <f>'2.7 Fert x7 '!G23*k</f>
        <v>1.9551000000000001</v>
      </c>
      <c r="AA184" s="68">
        <f>'2.7 Fert x7 '!H23*k</f>
        <v>0.16170000000000001</v>
      </c>
      <c r="AB184" s="68">
        <f>'2.7 Fert x7 '!I23/2</f>
        <v>0.24</v>
      </c>
      <c r="AC184" s="68">
        <f t="shared" si="163"/>
        <v>1.1884887</v>
      </c>
      <c r="AD184" s="348">
        <f t="shared" si="164"/>
        <v>1.3773165000000001</v>
      </c>
      <c r="AE184" s="68">
        <f t="shared" si="165"/>
        <v>5.2821719999999996E-2</v>
      </c>
      <c r="AF184" s="36">
        <f t="shared" si="171"/>
        <v>1.1884887</v>
      </c>
      <c r="AG184" s="33">
        <f t="shared" si="172"/>
        <v>8.9513558472150034</v>
      </c>
      <c r="AH184" s="33">
        <f t="shared" si="173"/>
        <v>3.4163125148602091E-2</v>
      </c>
      <c r="AI184" s="36">
        <f t="shared" si="174"/>
        <v>1.3773165000000001</v>
      </c>
      <c r="AJ184" s="33">
        <f t="shared" si="175"/>
        <v>1.6704994578764691</v>
      </c>
      <c r="AK184" s="33">
        <f t="shared" si="176"/>
        <v>1.2006196734219987E-2</v>
      </c>
      <c r="AL184" s="60">
        <f t="shared" si="177"/>
        <v>5.2821719999999996E-2</v>
      </c>
      <c r="AM184" s="60">
        <f t="shared" si="166"/>
        <v>6.3788402875193037E-2</v>
      </c>
      <c r="AN184" s="60">
        <f t="shared" si="178"/>
        <v>1.7514762498219774E-3</v>
      </c>
      <c r="AO184" s="34">
        <f t="shared" si="167"/>
        <v>4.7060999999999993</v>
      </c>
      <c r="AP184" s="34">
        <f t="shared" si="179"/>
        <v>5.3840207981326387</v>
      </c>
      <c r="AQ184" s="10">
        <f t="shared" si="168"/>
        <v>3.8713174854220185</v>
      </c>
      <c r="AR184" s="10">
        <f t="shared" si="180"/>
        <v>3.9518712658293564</v>
      </c>
      <c r="AS184" s="10">
        <f t="shared" si="181"/>
        <v>8.055378040733796E-2</v>
      </c>
      <c r="AT184" s="10">
        <f>SUM(AS$166:AS184)*5</f>
        <v>1.0247964361715733</v>
      </c>
      <c r="AU184" s="10"/>
      <c r="AV184" s="10"/>
      <c r="AW184" s="10"/>
      <c r="AY184" s="10"/>
    </row>
    <row r="185" spans="1:53" x14ac:dyDescent="0.25">
      <c r="A185" s="4">
        <v>100</v>
      </c>
      <c r="B185" s="18">
        <f t="shared" si="158"/>
        <v>2123</v>
      </c>
      <c r="C185" s="39">
        <f t="shared" si="154"/>
        <v>197.15</v>
      </c>
      <c r="D185" s="8">
        <f t="shared" si="169"/>
        <v>0.40999999999999659</v>
      </c>
      <c r="E185" s="64">
        <f t="shared" si="182"/>
        <v>2.5073999999999996</v>
      </c>
      <c r="F185" s="64">
        <f t="shared" si="182"/>
        <v>1.9257</v>
      </c>
      <c r="G185" s="64">
        <f t="shared" si="182"/>
        <v>0.1575</v>
      </c>
      <c r="H185" s="64">
        <f t="shared" si="182"/>
        <v>0.22</v>
      </c>
      <c r="I185" s="64">
        <f t="shared" si="182"/>
        <v>1.1508965999999998</v>
      </c>
      <c r="J185" s="64">
        <f t="shared" si="182"/>
        <v>1.346079</v>
      </c>
      <c r="K185" s="64">
        <f t="shared" si="182"/>
        <v>5.1150959999999995E-2</v>
      </c>
      <c r="L185" s="64">
        <f t="shared" si="182"/>
        <v>1.1508965999999998</v>
      </c>
      <c r="M185" s="64">
        <f t="shared" si="155"/>
        <v>8.6140777302342766</v>
      </c>
      <c r="N185" s="64">
        <f t="shared" si="160"/>
        <v>4.1133842889250261E-2</v>
      </c>
      <c r="O185" s="64">
        <f t="shared" si="160"/>
        <v>1.346079</v>
      </c>
      <c r="P185" s="64">
        <f t="shared" si="156"/>
        <v>1.6331005778998688</v>
      </c>
      <c r="Q185" s="64">
        <f t="shared" si="161"/>
        <v>9.4613452609877413E-3</v>
      </c>
      <c r="R185" s="64">
        <f t="shared" si="161"/>
        <v>5.1150959999999995E-2</v>
      </c>
      <c r="S185" s="64">
        <f t="shared" si="157"/>
        <v>6.1938669766067489E-2</v>
      </c>
      <c r="T185" s="64">
        <f t="shared" si="162"/>
        <v>9.1416793359815063E-4</v>
      </c>
      <c r="U185" s="64">
        <f t="shared" si="162"/>
        <v>4.8105999999999991</v>
      </c>
      <c r="V185" s="64">
        <f t="shared" si="162"/>
        <v>5.2721093560838321</v>
      </c>
      <c r="W185" s="29">
        <f>'2.7 Fert x7 '!D24</f>
        <v>198.19</v>
      </c>
      <c r="X185" s="71">
        <f t="shared" si="170"/>
        <v>0.53000000000000114</v>
      </c>
      <c r="Y185" s="68">
        <f>'2.7 Fert x7 '!F24*k</f>
        <v>2.5641000000000003</v>
      </c>
      <c r="Z185" s="68">
        <f>'2.7 Fert x7 '!G24*k</f>
        <v>2.0055000000000001</v>
      </c>
      <c r="AA185" s="68">
        <f>'2.7 Fert x7 '!H24*k</f>
        <v>0.1638</v>
      </c>
      <c r="AB185" s="68">
        <f>'2.7 Fert x7 '!I24/2</f>
        <v>0.28000000000000003</v>
      </c>
      <c r="AC185" s="68">
        <f t="shared" si="163"/>
        <v>1.1769219000000002</v>
      </c>
      <c r="AD185" s="348">
        <f t="shared" si="164"/>
        <v>1.3902945</v>
      </c>
      <c r="AE185" s="68">
        <f t="shared" si="165"/>
        <v>5.2307640000000009E-2</v>
      </c>
      <c r="AF185" s="36">
        <f t="shared" si="171"/>
        <v>1.1769219000000002</v>
      </c>
      <c r="AG185" s="33">
        <f t="shared" si="172"/>
        <v>8.9695297750570759</v>
      </c>
      <c r="AH185" s="33">
        <f t="shared" si="173"/>
        <v>1.8173927842072501E-2</v>
      </c>
      <c r="AI185" s="36">
        <f t="shared" si="174"/>
        <v>1.3902945</v>
      </c>
      <c r="AJ185" s="33">
        <f t="shared" si="175"/>
        <v>1.6855998736582256</v>
      </c>
      <c r="AK185" s="33">
        <f t="shared" si="176"/>
        <v>1.5100415781756471E-2</v>
      </c>
      <c r="AL185" s="60">
        <f t="shared" si="177"/>
        <v>5.2307640000000009E-2</v>
      </c>
      <c r="AM185" s="60">
        <f t="shared" si="166"/>
        <v>6.3583943058527131E-2</v>
      </c>
      <c r="AN185" s="60">
        <f t="shared" si="178"/>
        <v>-2.0445981666590562E-4</v>
      </c>
      <c r="AO185" s="34">
        <f t="shared" si="167"/>
        <v>4.7334000000000005</v>
      </c>
      <c r="AP185" s="34">
        <f t="shared" si="179"/>
        <v>5.2964698838071653</v>
      </c>
      <c r="AQ185" s="10">
        <f t="shared" si="168"/>
        <v>3.8697282673655331</v>
      </c>
      <c r="AR185" s="10">
        <f t="shared" si="180"/>
        <v>3.8876088947144596</v>
      </c>
      <c r="AS185" s="10">
        <f t="shared" si="181"/>
        <v>1.7880627348926481E-2</v>
      </c>
      <c r="AT185" s="10">
        <f>SUM(AS$166:AS185)*5</f>
        <v>1.1141995729162057</v>
      </c>
      <c r="AU185" s="10"/>
      <c r="AV185" s="10"/>
      <c r="AW185" s="10"/>
      <c r="AY185" s="10"/>
    </row>
    <row r="186" spans="1:53" x14ac:dyDescent="0.25">
      <c r="A186" s="4">
        <v>105</v>
      </c>
      <c r="B186" s="18">
        <f t="shared" si="158"/>
        <v>2128</v>
      </c>
      <c r="C186" s="39">
        <f t="shared" si="154"/>
        <v>197.58</v>
      </c>
      <c r="D186" s="8">
        <f t="shared" si="169"/>
        <v>0.43000000000000682</v>
      </c>
      <c r="E186" s="64">
        <f t="shared" ref="E186:L195" si="183">E45</f>
        <v>2.2869000000000002</v>
      </c>
      <c r="F186" s="64">
        <f t="shared" si="183"/>
        <v>2.0726999999999998</v>
      </c>
      <c r="G186" s="64">
        <f t="shared" si="183"/>
        <v>0.16170000000000001</v>
      </c>
      <c r="H186" s="64">
        <f t="shared" si="183"/>
        <v>0.13500000000000001</v>
      </c>
      <c r="I186" s="64">
        <f t="shared" si="183"/>
        <v>1.0496871000000001</v>
      </c>
      <c r="J186" s="64">
        <f t="shared" si="183"/>
        <v>1.3479165</v>
      </c>
      <c r="K186" s="64">
        <f t="shared" si="183"/>
        <v>4.6652760000000008E-2</v>
      </c>
      <c r="L186" s="64">
        <f t="shared" si="183"/>
        <v>1.0496871000000001</v>
      </c>
      <c r="M186" s="64">
        <f t="shared" si="155"/>
        <v>8.5486773203320485</v>
      </c>
      <c r="N186" s="64">
        <f t="shared" si="160"/>
        <v>-6.5400409902228063E-2</v>
      </c>
      <c r="O186" s="64">
        <f t="shared" si="160"/>
        <v>1.3479165</v>
      </c>
      <c r="P186" s="64">
        <f t="shared" si="156"/>
        <v>1.6366106232481668</v>
      </c>
      <c r="Q186" s="64">
        <f t="shared" si="161"/>
        <v>3.5100453482979077E-3</v>
      </c>
      <c r="R186" s="64">
        <f t="shared" si="161"/>
        <v>4.6652760000000008E-2</v>
      </c>
      <c r="S186" s="64">
        <f t="shared" si="157"/>
        <v>5.7602073352315139E-2</v>
      </c>
      <c r="T186" s="64">
        <f t="shared" si="162"/>
        <v>-4.3365964137523499E-3</v>
      </c>
      <c r="U186" s="64">
        <f t="shared" si="162"/>
        <v>4.6562999999999999</v>
      </c>
      <c r="V186" s="64">
        <f t="shared" si="162"/>
        <v>5.020073039032324</v>
      </c>
      <c r="W186" s="29">
        <f>'2.7 Fert x7 '!D25</f>
        <v>198.72</v>
      </c>
      <c r="X186" s="71">
        <f t="shared" si="170"/>
        <v>0.53000000000000114</v>
      </c>
      <c r="Y186" s="68">
        <f>'2.7 Fert x7 '!F25*k</f>
        <v>2.5577999999999999</v>
      </c>
      <c r="Z186" s="68">
        <f>'2.7 Fert x7 '!G25*k</f>
        <v>2.0327999999999999</v>
      </c>
      <c r="AA186" s="68">
        <f>'2.7 Fert x7 '!H25*k</f>
        <v>0.16589999999999999</v>
      </c>
      <c r="AB186" s="68">
        <f>'2.7 Fert x7 '!I25/2</f>
        <v>0.245</v>
      </c>
      <c r="AC186" s="68">
        <f t="shared" si="163"/>
        <v>1.1740302</v>
      </c>
      <c r="AD186" s="348">
        <f t="shared" si="164"/>
        <v>1.399125</v>
      </c>
      <c r="AE186" s="68">
        <f t="shared" si="165"/>
        <v>5.2179120000000002E-2</v>
      </c>
      <c r="AF186" s="36">
        <f t="shared" si="171"/>
        <v>1.1740302</v>
      </c>
      <c r="AG186" s="33">
        <f t="shared" si="172"/>
        <v>8.982459398177296</v>
      </c>
      <c r="AH186" s="33">
        <f t="shared" si="173"/>
        <v>1.2929623120220057E-2</v>
      </c>
      <c r="AI186" s="36">
        <f t="shared" si="174"/>
        <v>1.399125</v>
      </c>
      <c r="AJ186" s="33">
        <f t="shared" si="175"/>
        <v>1.6970997752577297</v>
      </c>
      <c r="AK186" s="33">
        <f t="shared" si="176"/>
        <v>1.1499901599504092E-2</v>
      </c>
      <c r="AL186" s="60">
        <f t="shared" si="177"/>
        <v>5.2179120000000002E-2</v>
      </c>
      <c r="AM186" s="60">
        <f t="shared" si="166"/>
        <v>6.3419279327815964E-2</v>
      </c>
      <c r="AN186" s="60">
        <f t="shared" si="178"/>
        <v>-1.6466373071116758E-4</v>
      </c>
      <c r="AO186" s="34">
        <f t="shared" si="167"/>
        <v>4.7565</v>
      </c>
      <c r="AP186" s="34">
        <f t="shared" si="179"/>
        <v>5.3107648609890141</v>
      </c>
      <c r="AQ186" s="10">
        <f t="shared" si="168"/>
        <v>3.6847336106497259</v>
      </c>
      <c r="AR186" s="10">
        <f t="shared" si="180"/>
        <v>3.8981014079659362</v>
      </c>
      <c r="AS186" s="10">
        <f t="shared" si="181"/>
        <v>0.21336779731621025</v>
      </c>
      <c r="AT186" s="10">
        <f>SUM(AS$166:AS186)*5</f>
        <v>2.181038559497257</v>
      </c>
      <c r="AU186" s="10"/>
      <c r="AV186" s="10"/>
      <c r="AW186" s="10"/>
      <c r="AY186" s="10"/>
    </row>
    <row r="187" spans="1:53" x14ac:dyDescent="0.25">
      <c r="A187" s="4">
        <v>110</v>
      </c>
      <c r="B187" s="18">
        <f t="shared" si="158"/>
        <v>2133</v>
      </c>
      <c r="C187" s="39">
        <f t="shared" si="154"/>
        <v>197.75</v>
      </c>
      <c r="D187" s="8">
        <f t="shared" si="169"/>
        <v>0.16999999999998749</v>
      </c>
      <c r="E187" s="64">
        <f t="shared" si="183"/>
        <v>2.5787999999999998</v>
      </c>
      <c r="F187" s="64">
        <f t="shared" si="183"/>
        <v>1.8584999999999998</v>
      </c>
      <c r="G187" s="64">
        <f t="shared" si="183"/>
        <v>0.15539999999999998</v>
      </c>
      <c r="H187" s="64">
        <f t="shared" si="183"/>
        <v>0.19500000000000001</v>
      </c>
      <c r="I187" s="64">
        <f t="shared" si="183"/>
        <v>1.1836692</v>
      </c>
      <c r="J187" s="64">
        <f t="shared" si="183"/>
        <v>1.3380359999999998</v>
      </c>
      <c r="K187" s="64">
        <f t="shared" si="183"/>
        <v>5.2607519999999998E-2</v>
      </c>
      <c r="L187" s="64">
        <f t="shared" si="183"/>
        <v>1.1836692</v>
      </c>
      <c r="M187" s="64">
        <f t="shared" si="155"/>
        <v>8.6257250566518664</v>
      </c>
      <c r="N187" s="64">
        <f t="shared" si="160"/>
        <v>7.7047736319817872E-2</v>
      </c>
      <c r="O187" s="64">
        <f t="shared" si="160"/>
        <v>1.3380359999999998</v>
      </c>
      <c r="P187" s="64">
        <f t="shared" si="156"/>
        <v>1.6273506174651799</v>
      </c>
      <c r="Q187" s="64">
        <f t="shared" si="161"/>
        <v>-9.2600057829868021E-3</v>
      </c>
      <c r="R187" s="64">
        <f t="shared" si="161"/>
        <v>5.2607519999999998E-2</v>
      </c>
      <c r="S187" s="64">
        <f t="shared" si="157"/>
        <v>6.2790224169456732E-2</v>
      </c>
      <c r="T187" s="64">
        <f t="shared" si="162"/>
        <v>5.188150817141593E-3</v>
      </c>
      <c r="U187" s="64">
        <f t="shared" si="162"/>
        <v>4.7877000000000001</v>
      </c>
      <c r="V187" s="64">
        <f t="shared" si="162"/>
        <v>5.03067588135396</v>
      </c>
      <c r="W187" s="29">
        <f>'2.7 Fert x7 '!D26</f>
        <v>198.95</v>
      </c>
      <c r="X187" s="71">
        <f t="shared" si="170"/>
        <v>0.22999999999998977</v>
      </c>
      <c r="Y187" s="68">
        <f>'2.7 Fert x7 '!F26*k</f>
        <v>2.5451999999999999</v>
      </c>
      <c r="Z187" s="68">
        <f>'2.7 Fert x7 '!G26*k</f>
        <v>2.016</v>
      </c>
      <c r="AA187" s="68">
        <f>'2.7 Fert x7 '!H26*k</f>
        <v>0.1638</v>
      </c>
      <c r="AB187" s="68">
        <f>'2.7 Fert x7 '!I26/2</f>
        <v>0.245</v>
      </c>
      <c r="AC187" s="68">
        <f t="shared" si="163"/>
        <v>1.1682467999999999</v>
      </c>
      <c r="AD187" s="348">
        <f t="shared" si="164"/>
        <v>1.3896539999999999</v>
      </c>
      <c r="AE187" s="68">
        <f t="shared" si="165"/>
        <v>5.1922080000000002E-2</v>
      </c>
      <c r="AF187" s="36">
        <f t="shared" si="171"/>
        <v>1.1682467999999999</v>
      </c>
      <c r="AG187" s="33">
        <f t="shared" si="172"/>
        <v>8.9879318888678092</v>
      </c>
      <c r="AH187" s="33">
        <f t="shared" si="173"/>
        <v>5.4724906905132542E-3</v>
      </c>
      <c r="AI187" s="36">
        <f t="shared" si="174"/>
        <v>1.3896539999999999</v>
      </c>
      <c r="AJ187" s="33">
        <f t="shared" si="175"/>
        <v>1.6896616898587267</v>
      </c>
      <c r="AK187" s="33">
        <f t="shared" si="176"/>
        <v>-7.438085399003036E-3</v>
      </c>
      <c r="AL187" s="60">
        <f t="shared" si="177"/>
        <v>5.1922080000000002E-2</v>
      </c>
      <c r="AM187" s="60">
        <f t="shared" si="166"/>
        <v>6.3133130617665623E-2</v>
      </c>
      <c r="AN187" s="60">
        <f t="shared" si="178"/>
        <v>-2.8614871015034127E-4</v>
      </c>
      <c r="AO187" s="34">
        <f t="shared" si="167"/>
        <v>4.7249999999999996</v>
      </c>
      <c r="AP187" s="34">
        <f t="shared" si="179"/>
        <v>4.9527482565813497</v>
      </c>
      <c r="AQ187" s="10">
        <f t="shared" si="168"/>
        <v>3.6925160969138071</v>
      </c>
      <c r="AR187" s="10">
        <f t="shared" si="180"/>
        <v>3.6353172203307103</v>
      </c>
      <c r="AS187" s="10">
        <f t="shared" si="181"/>
        <v>-5.7198876583096858E-2</v>
      </c>
      <c r="AT187" s="10">
        <f>SUM(AS$166:AS187)*5</f>
        <v>1.8950441765817727</v>
      </c>
      <c r="AU187" s="10"/>
      <c r="AV187" s="10"/>
      <c r="AW187" s="10"/>
      <c r="AY187" s="10"/>
    </row>
    <row r="188" spans="1:53" x14ac:dyDescent="0.25">
      <c r="A188" s="4">
        <v>115</v>
      </c>
      <c r="B188" s="18">
        <f t="shared" si="158"/>
        <v>2138</v>
      </c>
      <c r="C188" s="39">
        <f t="shared" si="154"/>
        <v>198.17</v>
      </c>
      <c r="D188" s="8">
        <f t="shared" si="169"/>
        <v>0.41999999999998749</v>
      </c>
      <c r="E188" s="64">
        <f t="shared" si="183"/>
        <v>2.4822000000000002</v>
      </c>
      <c r="F188" s="64">
        <f t="shared" si="183"/>
        <v>1.9341000000000002</v>
      </c>
      <c r="G188" s="64">
        <f t="shared" si="183"/>
        <v>0.1575</v>
      </c>
      <c r="H188" s="64">
        <f t="shared" si="183"/>
        <v>0.26</v>
      </c>
      <c r="I188" s="64">
        <f t="shared" si="183"/>
        <v>1.1393298000000001</v>
      </c>
      <c r="J188" s="64">
        <f t="shared" si="183"/>
        <v>1.3430970000000002</v>
      </c>
      <c r="K188" s="64">
        <f t="shared" si="183"/>
        <v>5.0636880000000009E-2</v>
      </c>
      <c r="L188" s="64">
        <f t="shared" si="183"/>
        <v>1.1393298000000001</v>
      </c>
      <c r="M188" s="64">
        <f t="shared" si="155"/>
        <v>8.6484596069057744</v>
      </c>
      <c r="N188" s="64">
        <f t="shared" si="160"/>
        <v>2.2734550253908026E-2</v>
      </c>
      <c r="O188" s="64">
        <f t="shared" si="160"/>
        <v>1.3430970000000002</v>
      </c>
      <c r="P188" s="64">
        <f t="shared" si="156"/>
        <v>1.6307746642444363</v>
      </c>
      <c r="Q188" s="64">
        <f t="shared" si="161"/>
        <v>3.42404677925634E-3</v>
      </c>
      <c r="R188" s="64">
        <f t="shared" si="161"/>
        <v>5.0636880000000009E-2</v>
      </c>
      <c r="S188" s="64">
        <f t="shared" si="157"/>
        <v>6.1736728325611584E-2</v>
      </c>
      <c r="T188" s="64">
        <f t="shared" si="162"/>
        <v>-1.0534958438451481E-3</v>
      </c>
      <c r="U188" s="64">
        <f t="shared" si="162"/>
        <v>4.8338000000000001</v>
      </c>
      <c r="V188" s="64">
        <f t="shared" si="162"/>
        <v>5.2789051011893076</v>
      </c>
      <c r="W188" s="29">
        <f>'2.7 Fert x7 '!D27</f>
        <v>199.22</v>
      </c>
      <c r="X188" s="71">
        <f t="shared" si="170"/>
        <v>0.27000000000001023</v>
      </c>
      <c r="Y188" s="68">
        <f>'2.7 Fert x7 '!F27*k</f>
        <v>2.5032000000000001</v>
      </c>
      <c r="Z188" s="68">
        <f>'2.7 Fert x7 '!G27*k</f>
        <v>1.9719</v>
      </c>
      <c r="AA188" s="68">
        <f>'2.7 Fert x7 '!H27*k</f>
        <v>0.16170000000000001</v>
      </c>
      <c r="AB188" s="68">
        <f>'2.7 Fert x7 '!I27/2</f>
        <v>0.35</v>
      </c>
      <c r="AC188" s="68">
        <f t="shared" si="163"/>
        <v>1.1489688</v>
      </c>
      <c r="AD188" s="348">
        <f t="shared" si="164"/>
        <v>1.362606</v>
      </c>
      <c r="AE188" s="68">
        <f t="shared" si="165"/>
        <v>5.1065280000000005E-2</v>
      </c>
      <c r="AF188" s="36">
        <f t="shared" si="171"/>
        <v>1.1489688</v>
      </c>
      <c r="AG188" s="33">
        <f t="shared" si="172"/>
        <v>8.9734179687210691</v>
      </c>
      <c r="AH188" s="33">
        <f t="shared" si="173"/>
        <v>-1.4513920146740134E-2</v>
      </c>
      <c r="AI188" s="36">
        <f t="shared" si="174"/>
        <v>1.362606</v>
      </c>
      <c r="AJ188" s="33">
        <f t="shared" si="175"/>
        <v>1.6612988097025567</v>
      </c>
      <c r="AK188" s="33">
        <f t="shared" si="176"/>
        <v>-2.8362880156169945E-2</v>
      </c>
      <c r="AL188" s="60">
        <f t="shared" si="177"/>
        <v>5.1065280000000005E-2</v>
      </c>
      <c r="AM188" s="60">
        <f t="shared" si="166"/>
        <v>6.2225746194321856E-2</v>
      </c>
      <c r="AN188" s="60">
        <f t="shared" si="178"/>
        <v>-9.0738442334376695E-4</v>
      </c>
      <c r="AO188" s="34">
        <f t="shared" si="167"/>
        <v>4.6368</v>
      </c>
      <c r="AP188" s="34">
        <f t="shared" si="179"/>
        <v>4.8630158152737568</v>
      </c>
      <c r="AQ188" s="10">
        <f t="shared" si="168"/>
        <v>3.8747163442729518</v>
      </c>
      <c r="AR188" s="10">
        <f t="shared" si="180"/>
        <v>3.5694536084109374</v>
      </c>
      <c r="AS188" s="10">
        <f t="shared" si="181"/>
        <v>-0.30526273586201436</v>
      </c>
      <c r="AT188" s="10">
        <f>SUM(AS$166:AS188)*5</f>
        <v>0.36873049727170093</v>
      </c>
      <c r="AU188" s="10"/>
      <c r="AV188" s="10"/>
      <c r="AW188" s="10"/>
      <c r="AY188" s="10"/>
    </row>
    <row r="189" spans="1:53" x14ac:dyDescent="0.25">
      <c r="A189" s="4">
        <v>120</v>
      </c>
      <c r="B189" s="18">
        <f t="shared" si="158"/>
        <v>2143</v>
      </c>
      <c r="C189" s="39">
        <f t="shared" si="154"/>
        <v>198.39</v>
      </c>
      <c r="D189" s="8">
        <f t="shared" si="169"/>
        <v>0.21999999999999886</v>
      </c>
      <c r="E189" s="64">
        <f t="shared" si="183"/>
        <v>2.415</v>
      </c>
      <c r="F189" s="64">
        <f t="shared" si="183"/>
        <v>1.9424999999999999</v>
      </c>
      <c r="G189" s="64">
        <f t="shared" si="183"/>
        <v>0.1575</v>
      </c>
      <c r="H189" s="64">
        <f t="shared" si="183"/>
        <v>0.22</v>
      </c>
      <c r="I189" s="64">
        <f t="shared" si="183"/>
        <v>1.1084850000000002</v>
      </c>
      <c r="J189" s="64">
        <f t="shared" si="183"/>
        <v>1.329825</v>
      </c>
      <c r="K189" s="64">
        <f t="shared" si="183"/>
        <v>4.9266000000000004E-2</v>
      </c>
      <c r="L189" s="64">
        <f t="shared" si="183"/>
        <v>1.1084850000000002</v>
      </c>
      <c r="M189" s="64">
        <f t="shared" si="155"/>
        <v>8.6374063824355982</v>
      </c>
      <c r="N189" s="64">
        <f t="shared" si="160"/>
        <v>-1.1053224470176204E-2</v>
      </c>
      <c r="O189" s="64">
        <f t="shared" si="160"/>
        <v>1.329825</v>
      </c>
      <c r="P189" s="64">
        <f t="shared" si="156"/>
        <v>1.618107955918614</v>
      </c>
      <c r="Q189" s="64">
        <f t="shared" si="161"/>
        <v>-1.2666708325822285E-2</v>
      </c>
      <c r="R189" s="64">
        <f t="shared" si="161"/>
        <v>4.9266000000000004E-2</v>
      </c>
      <c r="S189" s="64">
        <f t="shared" si="157"/>
        <v>6.0179614811827896E-2</v>
      </c>
      <c r="T189" s="64">
        <f t="shared" si="162"/>
        <v>-1.5571135137836881E-3</v>
      </c>
      <c r="U189" s="64">
        <f t="shared" si="162"/>
        <v>4.7349999999999994</v>
      </c>
      <c r="V189" s="64">
        <f t="shared" si="162"/>
        <v>4.9297229536902165</v>
      </c>
      <c r="W189" s="29">
        <f>'2.7 Fert x7 '!D28</f>
        <v>199.35</v>
      </c>
      <c r="X189" s="71">
        <f t="shared" si="170"/>
        <v>0.12999999999999545</v>
      </c>
      <c r="Y189" s="68">
        <f>'2.7 Fert x7 '!F28*k</f>
        <v>2.3687999999999998</v>
      </c>
      <c r="Z189" s="68">
        <f>'2.7 Fert x7 '!G28*k</f>
        <v>2.0580000000000003</v>
      </c>
      <c r="AA189" s="68">
        <f>'2.7 Fert x7 '!H28*k</f>
        <v>0.16170000000000001</v>
      </c>
      <c r="AB189" s="68">
        <f>'2.7 Fert x7 '!I28/2</f>
        <v>0.255</v>
      </c>
      <c r="AC189" s="68">
        <f t="shared" si="163"/>
        <v>1.0872792</v>
      </c>
      <c r="AD189" s="348">
        <f t="shared" si="164"/>
        <v>1.3623959999999999</v>
      </c>
      <c r="AE189" s="68">
        <f t="shared" si="165"/>
        <v>4.8323520000000002E-2</v>
      </c>
      <c r="AF189" s="36">
        <f t="shared" si="171"/>
        <v>1.0872792</v>
      </c>
      <c r="AG189" s="33">
        <f t="shared" si="172"/>
        <v>8.8990932673616889</v>
      </c>
      <c r="AH189" s="33">
        <f t="shared" si="173"/>
        <v>-7.4324701359380185E-2</v>
      </c>
      <c r="AI189" s="36">
        <f t="shared" si="174"/>
        <v>1.3623959999999999</v>
      </c>
      <c r="AJ189" s="33">
        <f t="shared" si="175"/>
        <v>1.6560749134794543</v>
      </c>
      <c r="AK189" s="33">
        <f t="shared" si="176"/>
        <v>-5.2238962231023756E-3</v>
      </c>
      <c r="AL189" s="60">
        <f t="shared" si="177"/>
        <v>4.8323520000000002E-2</v>
      </c>
      <c r="AM189" s="60">
        <f t="shared" si="166"/>
        <v>5.9323581774599496E-2</v>
      </c>
      <c r="AN189" s="60">
        <f t="shared" si="178"/>
        <v>-2.9021644197223598E-3</v>
      </c>
      <c r="AO189" s="34">
        <f t="shared" si="167"/>
        <v>4.5884999999999998</v>
      </c>
      <c r="AP189" s="34">
        <f t="shared" si="179"/>
        <v>4.6360492379977911</v>
      </c>
      <c r="AQ189" s="10">
        <f t="shared" si="168"/>
        <v>3.6184166480086191</v>
      </c>
      <c r="AR189" s="10">
        <f t="shared" si="180"/>
        <v>3.4028601406903789</v>
      </c>
      <c r="AS189" s="10">
        <f t="shared" si="181"/>
        <v>-0.21555650731824016</v>
      </c>
      <c r="AT189" s="10">
        <f>SUM(AS$166:AS189)*5</f>
        <v>-0.70905203931949989</v>
      </c>
      <c r="AU189" s="10"/>
      <c r="AV189" s="10"/>
      <c r="AW189" s="10"/>
      <c r="AY189" s="10"/>
    </row>
    <row r="190" spans="1:53" x14ac:dyDescent="0.25">
      <c r="A190" s="4">
        <v>125</v>
      </c>
      <c r="B190" s="18">
        <f t="shared" si="158"/>
        <v>2148</v>
      </c>
      <c r="C190" s="39">
        <f t="shared" si="154"/>
        <v>198.51</v>
      </c>
      <c r="D190" s="8">
        <f t="shared" si="169"/>
        <v>0.12000000000000455</v>
      </c>
      <c r="E190" s="64">
        <f t="shared" si="183"/>
        <v>2.2994999999999997</v>
      </c>
      <c r="F190" s="64">
        <f t="shared" si="183"/>
        <v>1.9593</v>
      </c>
      <c r="G190" s="64">
        <f t="shared" si="183"/>
        <v>0.15539999999999998</v>
      </c>
      <c r="H190" s="64">
        <f t="shared" si="183"/>
        <v>0.14000000000000001</v>
      </c>
      <c r="I190" s="64">
        <f t="shared" si="183"/>
        <v>1.0554705</v>
      </c>
      <c r="J190" s="64">
        <f t="shared" si="183"/>
        <v>1.3079114999999999</v>
      </c>
      <c r="K190" s="64">
        <f t="shared" si="183"/>
        <v>4.6909799999999995E-2</v>
      </c>
      <c r="L190" s="64">
        <f t="shared" si="183"/>
        <v>1.0554705</v>
      </c>
      <c r="M190" s="64">
        <f t="shared" si="155"/>
        <v>8.5747694916468475</v>
      </c>
      <c r="N190" s="64">
        <f t="shared" si="160"/>
        <v>-6.2636890788750677E-2</v>
      </c>
      <c r="O190" s="64">
        <f t="shared" si="160"/>
        <v>1.3079114999999999</v>
      </c>
      <c r="P190" s="64">
        <f t="shared" si="156"/>
        <v>1.5939552770804886</v>
      </c>
      <c r="Q190" s="64">
        <f t="shared" si="161"/>
        <v>-2.4152678838125441E-2</v>
      </c>
      <c r="R190" s="64">
        <f t="shared" si="161"/>
        <v>4.6909799999999995E-2</v>
      </c>
      <c r="S190" s="64">
        <f t="shared" si="157"/>
        <v>5.7548153430659471E-2</v>
      </c>
      <c r="T190" s="64">
        <f t="shared" si="162"/>
        <v>-2.6314613811684248E-3</v>
      </c>
      <c r="U190" s="64">
        <f t="shared" si="162"/>
        <v>4.5541999999999998</v>
      </c>
      <c r="V190" s="64">
        <f t="shared" si="162"/>
        <v>4.5847789689919605</v>
      </c>
      <c r="W190" s="29">
        <f>'2.7 Fert x7 '!D29</f>
        <v>199.46</v>
      </c>
      <c r="X190" s="71">
        <f t="shared" si="170"/>
        <v>0.11000000000001364</v>
      </c>
      <c r="Y190" s="68">
        <f>'2.7 Fert x7 '!F29*k</f>
        <v>2.3351999999999999</v>
      </c>
      <c r="Z190" s="68">
        <f>'2.7 Fert x7 '!G29*k</f>
        <v>1.9719</v>
      </c>
      <c r="AA190" s="68">
        <f>'2.7 Fert x7 '!H29*k</f>
        <v>0.1575</v>
      </c>
      <c r="AB190" s="68">
        <f>'2.7 Fert x7 '!I29/2</f>
        <v>0.17</v>
      </c>
      <c r="AC190" s="68">
        <f t="shared" si="163"/>
        <v>1.0718567999999999</v>
      </c>
      <c r="AD190" s="348">
        <f t="shared" si="164"/>
        <v>1.3214459999999999</v>
      </c>
      <c r="AE190" s="68">
        <f t="shared" si="165"/>
        <v>4.7638079999999999E-2</v>
      </c>
      <c r="AF190" s="36">
        <f t="shared" si="171"/>
        <v>1.0718567999999999</v>
      </c>
      <c r="AG190" s="33">
        <f t="shared" si="172"/>
        <v>8.8189674567264635</v>
      </c>
      <c r="AH190" s="33">
        <f t="shared" si="173"/>
        <v>-8.0125810635225392E-2</v>
      </c>
      <c r="AI190" s="36">
        <f t="shared" si="174"/>
        <v>1.3214459999999999</v>
      </c>
      <c r="AJ190" s="33">
        <f t="shared" si="175"/>
        <v>1.6142014503685618</v>
      </c>
      <c r="AK190" s="33">
        <f t="shared" si="176"/>
        <v>-4.1873463110892573E-2</v>
      </c>
      <c r="AL190" s="60">
        <f t="shared" si="177"/>
        <v>4.7638079999999999E-2</v>
      </c>
      <c r="AM190" s="60">
        <f t="shared" si="166"/>
        <v>5.8125106739273499E-2</v>
      </c>
      <c r="AN190" s="60">
        <f t="shared" si="178"/>
        <v>-1.1984750353259965E-3</v>
      </c>
      <c r="AO190" s="34">
        <f t="shared" si="167"/>
        <v>4.4645999999999999</v>
      </c>
      <c r="AP190" s="34">
        <f t="shared" si="179"/>
        <v>4.4514022512185694</v>
      </c>
      <c r="AQ190" s="10">
        <f t="shared" si="168"/>
        <v>3.3652277632400986</v>
      </c>
      <c r="AR190" s="10">
        <f t="shared" si="180"/>
        <v>3.26732925239443</v>
      </c>
      <c r="AS190" s="10">
        <f t="shared" si="181"/>
        <v>-9.7898510845668696E-2</v>
      </c>
      <c r="AT190" s="10">
        <f>SUM(AS$166:AS190)*5</f>
        <v>-1.1985445935478434</v>
      </c>
      <c r="AU190" s="10"/>
      <c r="AV190" s="10"/>
      <c r="AW190" s="10"/>
      <c r="AY190" s="10"/>
    </row>
    <row r="191" spans="1:53" x14ac:dyDescent="0.25">
      <c r="A191" s="4">
        <v>130</v>
      </c>
      <c r="B191" s="18">
        <f t="shared" si="158"/>
        <v>2153</v>
      </c>
      <c r="C191" s="39">
        <f t="shared" si="154"/>
        <v>198.74</v>
      </c>
      <c r="D191" s="8">
        <f t="shared" si="169"/>
        <v>0.23000000000001819</v>
      </c>
      <c r="E191" s="64">
        <f t="shared" si="183"/>
        <v>2.3016000000000001</v>
      </c>
      <c r="F191" s="64">
        <f t="shared" si="183"/>
        <v>1.9403999999999999</v>
      </c>
      <c r="G191" s="64">
        <f t="shared" si="183"/>
        <v>0.15539999999999998</v>
      </c>
      <c r="H191" s="64">
        <f t="shared" si="183"/>
        <v>0.19</v>
      </c>
      <c r="I191" s="64">
        <f t="shared" si="183"/>
        <v>1.0564344000000001</v>
      </c>
      <c r="J191" s="64">
        <f t="shared" si="183"/>
        <v>1.3012440000000001</v>
      </c>
      <c r="K191" s="64">
        <f t="shared" si="183"/>
        <v>4.6952640000000004E-2</v>
      </c>
      <c r="L191" s="64">
        <f t="shared" si="183"/>
        <v>1.0564344000000001</v>
      </c>
      <c r="M191" s="64">
        <f t="shared" si="155"/>
        <v>8.5212048110875838</v>
      </c>
      <c r="N191" s="64">
        <f t="shared" si="160"/>
        <v>-5.3564680559263778E-2</v>
      </c>
      <c r="O191" s="64">
        <f t="shared" si="160"/>
        <v>1.3012440000000001</v>
      </c>
      <c r="P191" s="64">
        <f t="shared" si="156"/>
        <v>1.583018146332924</v>
      </c>
      <c r="Q191" s="64">
        <f t="shared" si="161"/>
        <v>-1.0937130747564527E-2</v>
      </c>
      <c r="R191" s="64">
        <f t="shared" si="161"/>
        <v>4.6952640000000004E-2</v>
      </c>
      <c r="S191" s="64">
        <f t="shared" si="157"/>
        <v>5.7125812383895802E-2</v>
      </c>
      <c r="T191" s="64">
        <f t="shared" si="162"/>
        <v>-4.2234104676366901E-4</v>
      </c>
      <c r="U191" s="64">
        <f t="shared" si="162"/>
        <v>4.5874000000000006</v>
      </c>
      <c r="V191" s="64">
        <f t="shared" si="162"/>
        <v>4.7524758476464273</v>
      </c>
      <c r="W191" s="29">
        <f>'2.7 Fert x7 '!D30</f>
        <v>199.75</v>
      </c>
      <c r="X191" s="71">
        <f t="shared" si="170"/>
        <v>0.28999999999999204</v>
      </c>
      <c r="Y191" s="68">
        <f>'2.7 Fert x7 '!F30*k</f>
        <v>2.3561999999999999</v>
      </c>
      <c r="Z191" s="68">
        <f>'2.7 Fert x7 '!G30*k</f>
        <v>1.9866000000000001</v>
      </c>
      <c r="AA191" s="68">
        <f>'2.7 Fert x7 '!H30*k</f>
        <v>0.1575</v>
      </c>
      <c r="AB191" s="68">
        <f>'2.7 Fert x7 '!I30/2</f>
        <v>0.125</v>
      </c>
      <c r="AC191" s="68">
        <f t="shared" si="163"/>
        <v>1.0814957999999999</v>
      </c>
      <c r="AD191" s="348">
        <f t="shared" si="164"/>
        <v>1.3321769999999999</v>
      </c>
      <c r="AE191" s="68">
        <f t="shared" si="165"/>
        <v>4.8066480000000002E-2</v>
      </c>
      <c r="AF191" s="36">
        <f t="shared" si="171"/>
        <v>1.0814957999999999</v>
      </c>
      <c r="AG191" s="33">
        <f t="shared" si="172"/>
        <v>8.7588528871434086</v>
      </c>
      <c r="AH191" s="33">
        <f t="shared" si="173"/>
        <v>-6.0114569583054944E-2</v>
      </c>
      <c r="AI191" s="36">
        <f t="shared" si="174"/>
        <v>1.3321769999999999</v>
      </c>
      <c r="AJ191" s="33">
        <f t="shared" si="175"/>
        <v>1.6175301979391925</v>
      </c>
      <c r="AK191" s="33">
        <f t="shared" si="176"/>
        <v>3.3287475706307301E-3</v>
      </c>
      <c r="AL191" s="60">
        <f t="shared" si="177"/>
        <v>4.8066480000000002E-2</v>
      </c>
      <c r="AM191" s="60">
        <f t="shared" si="166"/>
        <v>5.834164428313305E-2</v>
      </c>
      <c r="AN191" s="60">
        <f t="shared" si="178"/>
        <v>2.1653754385955043E-4</v>
      </c>
      <c r="AO191" s="34">
        <f t="shared" si="167"/>
        <v>4.5003000000000002</v>
      </c>
      <c r="AP191" s="34">
        <f t="shared" si="179"/>
        <v>4.7337307155314274</v>
      </c>
      <c r="AQ191" s="10">
        <f t="shared" si="168"/>
        <v>3.4883172721724778</v>
      </c>
      <c r="AR191" s="10">
        <f t="shared" si="180"/>
        <v>3.4745583452000672</v>
      </c>
      <c r="AS191" s="10">
        <f t="shared" si="181"/>
        <v>-1.3758926972410546E-2</v>
      </c>
      <c r="AT191" s="10">
        <f>SUM(AS$166:AS191)*5</f>
        <v>-1.2673392284098961</v>
      </c>
      <c r="AU191" s="10"/>
      <c r="AV191" s="10"/>
      <c r="AW191" s="10"/>
      <c r="AY191" s="10"/>
    </row>
    <row r="192" spans="1:53" x14ac:dyDescent="0.25">
      <c r="A192" s="4">
        <v>135</v>
      </c>
      <c r="B192" s="18">
        <f t="shared" si="158"/>
        <v>2158</v>
      </c>
      <c r="C192" s="39">
        <f t="shared" si="154"/>
        <v>198.91</v>
      </c>
      <c r="D192" s="8">
        <f t="shared" si="169"/>
        <v>0.16999999999998749</v>
      </c>
      <c r="E192" s="64">
        <f t="shared" si="183"/>
        <v>2.3183999999999996</v>
      </c>
      <c r="F192" s="64">
        <f t="shared" si="183"/>
        <v>1.9508999999999999</v>
      </c>
      <c r="G192" s="64">
        <f t="shared" si="183"/>
        <v>0.15539999999999998</v>
      </c>
      <c r="H192" s="64">
        <f t="shared" si="183"/>
        <v>0.25</v>
      </c>
      <c r="I192" s="64">
        <f t="shared" si="183"/>
        <v>1.0641455999999998</v>
      </c>
      <c r="J192" s="64">
        <f t="shared" si="183"/>
        <v>1.3093499999999998</v>
      </c>
      <c r="K192" s="64">
        <f t="shared" si="183"/>
        <v>4.7295359999999995E-2</v>
      </c>
      <c r="L192" s="64">
        <f t="shared" si="183"/>
        <v>1.0641455999999998</v>
      </c>
      <c r="M192" s="64">
        <f t="shared" si="155"/>
        <v>8.4822852482539375</v>
      </c>
      <c r="N192" s="64">
        <f t="shared" si="160"/>
        <v>-3.8919562833646282E-2</v>
      </c>
      <c r="O192" s="64">
        <f t="shared" si="160"/>
        <v>1.3093499999999998</v>
      </c>
      <c r="P192" s="64">
        <f t="shared" si="156"/>
        <v>1.5891907165033421</v>
      </c>
      <c r="Q192" s="64">
        <f t="shared" si="161"/>
        <v>6.1725701704180569E-3</v>
      </c>
      <c r="R192" s="64">
        <f t="shared" si="161"/>
        <v>4.7295359999999995E-2</v>
      </c>
      <c r="S192" s="64">
        <f t="shared" si="157"/>
        <v>5.7393872329360787E-2</v>
      </c>
      <c r="T192" s="64">
        <f t="shared" si="162"/>
        <v>2.6805994546498513E-4</v>
      </c>
      <c r="U192" s="64">
        <f t="shared" si="162"/>
        <v>4.6746999999999996</v>
      </c>
      <c r="V192" s="64">
        <f t="shared" si="162"/>
        <v>4.8122210672822234</v>
      </c>
      <c r="W192" s="29">
        <f>'2.7 Fert x7 '!D31</f>
        <v>200.04</v>
      </c>
      <c r="X192" s="71">
        <f t="shared" si="170"/>
        <v>0.28999999999999204</v>
      </c>
      <c r="Y192" s="68">
        <f>'2.7 Fert x7 '!F31*k</f>
        <v>2.3268</v>
      </c>
      <c r="Z192" s="68">
        <f>'2.7 Fert x7 '!G31*k</f>
        <v>1.9887000000000001</v>
      </c>
      <c r="AA192" s="68">
        <f>'2.7 Fert x7 '!H31*k</f>
        <v>0.1575</v>
      </c>
      <c r="AB192" s="68">
        <f>'2.7 Fert x7 '!I31/2</f>
        <v>0.15</v>
      </c>
      <c r="AC192" s="68">
        <f t="shared" si="163"/>
        <v>1.0680012000000001</v>
      </c>
      <c r="AD192" s="348">
        <f t="shared" si="164"/>
        <v>1.3257720000000002</v>
      </c>
      <c r="AE192" s="68">
        <f t="shared" si="165"/>
        <v>4.7466720000000004E-2</v>
      </c>
      <c r="AF192" s="36">
        <f t="shared" si="171"/>
        <v>1.0680012000000001</v>
      </c>
      <c r="AG192" s="33">
        <f t="shared" si="172"/>
        <v>8.6930255147305768</v>
      </c>
      <c r="AH192" s="33">
        <f t="shared" si="173"/>
        <v>-6.5827372412831764E-2</v>
      </c>
      <c r="AI192" s="36">
        <f t="shared" si="174"/>
        <v>1.3257720000000002</v>
      </c>
      <c r="AJ192" s="33">
        <f t="shared" si="175"/>
        <v>1.6117136429342056</v>
      </c>
      <c r="AK192" s="33">
        <f t="shared" si="176"/>
        <v>-5.8165550049869008E-3</v>
      </c>
      <c r="AL192" s="60">
        <f t="shared" si="177"/>
        <v>4.7466720000000004E-2</v>
      </c>
      <c r="AM192" s="60">
        <f t="shared" si="166"/>
        <v>5.7780163074544193E-2</v>
      </c>
      <c r="AN192" s="60">
        <f t="shared" si="178"/>
        <v>-5.6148120858885708E-4</v>
      </c>
      <c r="AO192" s="34">
        <f t="shared" si="167"/>
        <v>4.4729999999999999</v>
      </c>
      <c r="AP192" s="34">
        <f t="shared" si="179"/>
        <v>4.6907945913735842</v>
      </c>
      <c r="AQ192" s="10">
        <f t="shared" si="168"/>
        <v>3.5321702633851522</v>
      </c>
      <c r="AR192" s="10">
        <f t="shared" si="180"/>
        <v>3.4430432300682106</v>
      </c>
      <c r="AS192" s="10">
        <f t="shared" si="181"/>
        <v>-8.9127033316941606E-2</v>
      </c>
      <c r="AT192" s="10">
        <f>SUM(AS$166:AS192)*5</f>
        <v>-1.7129743949946041</v>
      </c>
      <c r="AU192" s="10"/>
      <c r="AV192" s="10"/>
      <c r="AW192" s="10"/>
      <c r="AY192" s="10"/>
    </row>
    <row r="193" spans="1:52" x14ac:dyDescent="0.25">
      <c r="A193" s="4">
        <v>140</v>
      </c>
      <c r="B193" s="18">
        <f t="shared" si="158"/>
        <v>2163</v>
      </c>
      <c r="C193" s="39">
        <f t="shared" si="154"/>
        <v>199.04</v>
      </c>
      <c r="D193" s="8">
        <f t="shared" si="169"/>
        <v>0.12999999999999545</v>
      </c>
      <c r="E193" s="64">
        <f t="shared" si="183"/>
        <v>2.4087000000000001</v>
      </c>
      <c r="F193" s="64">
        <f t="shared" si="183"/>
        <v>1.8773999999999997</v>
      </c>
      <c r="G193" s="64">
        <f t="shared" si="183"/>
        <v>0.15329999999999999</v>
      </c>
      <c r="H193" s="64">
        <f t="shared" si="183"/>
        <v>0.20499999999999999</v>
      </c>
      <c r="I193" s="64">
        <f t="shared" si="183"/>
        <v>1.1055933</v>
      </c>
      <c r="J193" s="64">
        <f t="shared" si="183"/>
        <v>1.3035435</v>
      </c>
      <c r="K193" s="64">
        <f t="shared" si="183"/>
        <v>4.9137480000000004E-2</v>
      </c>
      <c r="L193" s="64">
        <f t="shared" si="183"/>
        <v>1.1055933</v>
      </c>
      <c r="M193" s="64">
        <f t="shared" si="155"/>
        <v>8.4898515009058695</v>
      </c>
      <c r="N193" s="64">
        <f t="shared" si="160"/>
        <v>7.5662526519320039E-3</v>
      </c>
      <c r="O193" s="64">
        <f t="shared" si="160"/>
        <v>1.3035435</v>
      </c>
      <c r="P193" s="64">
        <f t="shared" si="156"/>
        <v>1.5844753830595553</v>
      </c>
      <c r="Q193" s="64">
        <f t="shared" si="161"/>
        <v>-4.7153334437868288E-3</v>
      </c>
      <c r="R193" s="64">
        <f t="shared" si="161"/>
        <v>4.9137480000000004E-2</v>
      </c>
      <c r="S193" s="64">
        <f t="shared" si="157"/>
        <v>5.9283379080661495E-2</v>
      </c>
      <c r="T193" s="64">
        <f t="shared" si="162"/>
        <v>1.8895067513007083E-3</v>
      </c>
      <c r="U193" s="64">
        <f t="shared" si="162"/>
        <v>4.6443999999999992</v>
      </c>
      <c r="V193" s="64">
        <f t="shared" si="162"/>
        <v>4.7791404259594401</v>
      </c>
      <c r="W193" s="29">
        <f>'2.7 Fert x7 '!D32</f>
        <v>200.28</v>
      </c>
      <c r="X193" s="71">
        <f t="shared" si="170"/>
        <v>0.24000000000000909</v>
      </c>
      <c r="Y193" s="68">
        <f>'2.7 Fert x7 '!F32*k</f>
        <v>2.415</v>
      </c>
      <c r="Z193" s="68">
        <f>'2.7 Fert x7 '!G32*k</f>
        <v>1.9445999999999999</v>
      </c>
      <c r="AA193" s="68">
        <f>'2.7 Fert x7 '!H32*k</f>
        <v>0.1575</v>
      </c>
      <c r="AB193" s="68">
        <f>'2.7 Fert x7 '!I32/2</f>
        <v>0.245</v>
      </c>
      <c r="AC193" s="68">
        <f t="shared" si="163"/>
        <v>1.1084850000000002</v>
      </c>
      <c r="AD193" s="348">
        <f t="shared" si="164"/>
        <v>1.3306229999999999</v>
      </c>
      <c r="AE193" s="68">
        <f t="shared" si="165"/>
        <v>4.9266000000000004E-2</v>
      </c>
      <c r="AF193" s="36">
        <f t="shared" si="171"/>
        <v>1.1084850000000002</v>
      </c>
      <c r="AG193" s="33">
        <f t="shared" si="172"/>
        <v>8.6762032585962832</v>
      </c>
      <c r="AH193" s="33">
        <f t="shared" si="173"/>
        <v>-1.6822256134293667E-2</v>
      </c>
      <c r="AI193" s="36">
        <f t="shared" si="174"/>
        <v>1.3306229999999999</v>
      </c>
      <c r="AJ193" s="33">
        <f t="shared" si="175"/>
        <v>1.6155364115624127</v>
      </c>
      <c r="AK193" s="33">
        <f t="shared" si="176"/>
        <v>3.8227686282070739E-3</v>
      </c>
      <c r="AL193" s="60">
        <f t="shared" si="177"/>
        <v>4.9266000000000004E-2</v>
      </c>
      <c r="AM193" s="60">
        <f t="shared" si="166"/>
        <v>5.9480186282018691E-2</v>
      </c>
      <c r="AN193" s="60">
        <f t="shared" si="178"/>
        <v>1.7000232074744978E-3</v>
      </c>
      <c r="AO193" s="34">
        <f t="shared" si="167"/>
        <v>4.5171000000000001</v>
      </c>
      <c r="AP193" s="34">
        <f t="shared" si="179"/>
        <v>4.745800535701397</v>
      </c>
      <c r="AQ193" s="10">
        <f t="shared" si="168"/>
        <v>3.5078890726542289</v>
      </c>
      <c r="AR193" s="10">
        <f t="shared" si="180"/>
        <v>3.4834175932048255</v>
      </c>
      <c r="AS193" s="10">
        <f t="shared" si="181"/>
        <v>-2.4471479449403422E-2</v>
      </c>
      <c r="AT193" s="10">
        <f>SUM(AS$166:AS193)*5</f>
        <v>-1.8353317922416212</v>
      </c>
      <c r="AU193" s="10"/>
      <c r="AV193" s="10"/>
      <c r="AW193" s="10"/>
      <c r="AX193" s="10"/>
      <c r="AY193" s="10"/>
      <c r="AZ193" s="11"/>
    </row>
    <row r="194" spans="1:52" x14ac:dyDescent="0.25">
      <c r="A194" s="4">
        <v>145</v>
      </c>
      <c r="B194" s="18">
        <f t="shared" si="158"/>
        <v>2168</v>
      </c>
      <c r="C194" s="39">
        <f t="shared" si="154"/>
        <v>199.4</v>
      </c>
      <c r="D194" s="8">
        <f t="shared" si="169"/>
        <v>0.36000000000001364</v>
      </c>
      <c r="E194" s="64">
        <f t="shared" si="183"/>
        <v>2.4653999999999998</v>
      </c>
      <c r="F194" s="64">
        <f t="shared" si="183"/>
        <v>1.8416999999999999</v>
      </c>
      <c r="G194" s="64">
        <f t="shared" si="183"/>
        <v>0.15329999999999999</v>
      </c>
      <c r="H194" s="64">
        <f t="shared" si="183"/>
        <v>0.17499999999999999</v>
      </c>
      <c r="I194" s="64">
        <f t="shared" si="183"/>
        <v>1.1316185999999999</v>
      </c>
      <c r="J194" s="64">
        <f t="shared" si="183"/>
        <v>1.3038689999999999</v>
      </c>
      <c r="K194" s="64">
        <f t="shared" si="183"/>
        <v>5.0294159999999997E-2</v>
      </c>
      <c r="L194" s="64">
        <f t="shared" si="183"/>
        <v>1.1316185999999999</v>
      </c>
      <c r="M194" s="64">
        <f t="shared" si="155"/>
        <v>8.5224636064140498</v>
      </c>
      <c r="N194" s="64">
        <f t="shared" si="160"/>
        <v>3.2612105508180278E-2</v>
      </c>
      <c r="O194" s="64">
        <f t="shared" si="160"/>
        <v>1.3038689999999999</v>
      </c>
      <c r="P194" s="64">
        <f t="shared" si="156"/>
        <v>1.583967321996141</v>
      </c>
      <c r="Q194" s="64">
        <f t="shared" si="161"/>
        <v>-5.0806106341427792E-4</v>
      </c>
      <c r="R194" s="64">
        <f t="shared" si="161"/>
        <v>5.0294159999999997E-2</v>
      </c>
      <c r="S194" s="64">
        <f t="shared" si="157"/>
        <v>6.0774079839897112E-2</v>
      </c>
      <c r="T194" s="64">
        <f t="shared" si="162"/>
        <v>1.4907007592356164E-3</v>
      </c>
      <c r="U194" s="64">
        <f t="shared" si="162"/>
        <v>4.6353999999999997</v>
      </c>
      <c r="V194" s="64">
        <f t="shared" si="162"/>
        <v>5.0289947452040149</v>
      </c>
      <c r="W194" s="29">
        <f>'2.7 Fert x7 '!D33</f>
        <v>200.64</v>
      </c>
      <c r="X194" s="71">
        <f t="shared" si="170"/>
        <v>0.35999999999998522</v>
      </c>
      <c r="Y194" s="68">
        <f>'2.7 Fert x7 '!F33*k</f>
        <v>2.2848000000000002</v>
      </c>
      <c r="Z194" s="68">
        <f>'2.7 Fert x7 '!G33*k</f>
        <v>2.1294</v>
      </c>
      <c r="AA194" s="68">
        <f>'2.7 Fert x7 '!H33*k</f>
        <v>0.1638</v>
      </c>
      <c r="AB194" s="68">
        <f>'2.7 Fert x7 '!I33/2</f>
        <v>0.27500000000000002</v>
      </c>
      <c r="AC194" s="68">
        <f t="shared" si="163"/>
        <v>1.0487232000000002</v>
      </c>
      <c r="AD194" s="348">
        <f t="shared" si="164"/>
        <v>1.3689480000000001</v>
      </c>
      <c r="AE194" s="68">
        <f t="shared" si="165"/>
        <v>4.6609920000000006E-2</v>
      </c>
      <c r="AF194" s="36">
        <f t="shared" si="171"/>
        <v>1.0487232000000002</v>
      </c>
      <c r="AG194" s="33">
        <f t="shared" si="172"/>
        <v>8.6017968340426627</v>
      </c>
      <c r="AH194" s="33">
        <f t="shared" si="173"/>
        <v>-7.4406424553620454E-2</v>
      </c>
      <c r="AI194" s="36">
        <f t="shared" si="174"/>
        <v>1.3689480000000001</v>
      </c>
      <c r="AJ194" s="33">
        <f t="shared" si="175"/>
        <v>1.6545371879673909</v>
      </c>
      <c r="AK194" s="33">
        <f t="shared" si="176"/>
        <v>3.9000776404978232E-2</v>
      </c>
      <c r="AL194" s="60">
        <f t="shared" si="177"/>
        <v>4.6609920000000006E-2</v>
      </c>
      <c r="AM194" s="60">
        <f t="shared" si="166"/>
        <v>5.7124630766563628E-2</v>
      </c>
      <c r="AN194" s="60">
        <f t="shared" si="178"/>
        <v>-2.3555555154550628E-3</v>
      </c>
      <c r="AO194" s="34">
        <f t="shared" si="167"/>
        <v>4.5780000000000003</v>
      </c>
      <c r="AP194" s="34">
        <f t="shared" si="179"/>
        <v>4.9002387963358887</v>
      </c>
      <c r="AQ194" s="10">
        <f t="shared" si="168"/>
        <v>3.6912821429797469</v>
      </c>
      <c r="AR194" s="10">
        <f t="shared" si="180"/>
        <v>3.5967752765105425</v>
      </c>
      <c r="AS194" s="10">
        <f t="shared" si="181"/>
        <v>-9.4506866469204365E-2</v>
      </c>
      <c r="AT194" s="10">
        <f>SUM(AS$166:AS194)*5</f>
        <v>-2.3078661245876431</v>
      </c>
      <c r="AU194" s="10"/>
      <c r="AV194" s="10"/>
      <c r="AW194" s="10"/>
      <c r="AX194" s="10"/>
      <c r="AY194" s="10"/>
      <c r="AZ194" s="11"/>
    </row>
    <row r="195" spans="1:52" x14ac:dyDescent="0.25">
      <c r="A195" s="4">
        <v>150</v>
      </c>
      <c r="B195" s="18">
        <f t="shared" si="158"/>
        <v>2173</v>
      </c>
      <c r="C195" s="39">
        <f t="shared" si="154"/>
        <v>199.67</v>
      </c>
      <c r="D195" s="8">
        <f t="shared" si="169"/>
        <v>0.26999999999998181</v>
      </c>
      <c r="E195" s="64">
        <f t="shared" si="183"/>
        <v>2.4780000000000002</v>
      </c>
      <c r="F195" s="64">
        <f t="shared" si="183"/>
        <v>1.8648</v>
      </c>
      <c r="G195" s="64">
        <f t="shared" si="183"/>
        <v>0.15539999999999998</v>
      </c>
      <c r="H195" s="64">
        <f t="shared" si="183"/>
        <v>0.14000000000000001</v>
      </c>
      <c r="I195" s="64">
        <f t="shared" si="183"/>
        <v>1.1374020000000002</v>
      </c>
      <c r="J195" s="64">
        <f t="shared" si="183"/>
        <v>1.315734</v>
      </c>
      <c r="K195" s="64">
        <f t="shared" si="183"/>
        <v>5.0551200000000004E-2</v>
      </c>
      <c r="L195" s="64">
        <f t="shared" si="183"/>
        <v>1.1374020000000002</v>
      </c>
      <c r="M195" s="64">
        <f t="shared" si="155"/>
        <v>8.5566374932344686</v>
      </c>
      <c r="N195" s="64">
        <f t="shared" si="160"/>
        <v>3.4173886820418886E-2</v>
      </c>
      <c r="O195" s="64">
        <f t="shared" si="160"/>
        <v>1.315734</v>
      </c>
      <c r="P195" s="64">
        <f t="shared" si="156"/>
        <v>1.5957425086403418</v>
      </c>
      <c r="Q195" s="64">
        <f t="shared" si="161"/>
        <v>1.1775186644200852E-2</v>
      </c>
      <c r="R195" s="64">
        <f t="shared" si="161"/>
        <v>5.0551200000000004E-2</v>
      </c>
      <c r="S195" s="64">
        <f t="shared" si="157"/>
        <v>6.1294640993790978E-2</v>
      </c>
      <c r="T195" s="64">
        <f t="shared" si="162"/>
        <v>5.2056115389386565E-4</v>
      </c>
      <c r="U195" s="64">
        <f t="shared" si="162"/>
        <v>4.6382000000000003</v>
      </c>
      <c r="V195" s="64">
        <f t="shared" si="162"/>
        <v>4.9546696346184955</v>
      </c>
      <c r="W195" s="29">
        <f>'2.7 Fert x7 '!D34</f>
        <v>200.86</v>
      </c>
      <c r="X195" s="71">
        <f t="shared" si="170"/>
        <v>0.22000000000002728</v>
      </c>
      <c r="Y195" s="68">
        <f>'2.7 Fert x7 '!F34*k</f>
        <v>2.5409999999999999</v>
      </c>
      <c r="Z195" s="68">
        <f>'2.7 Fert x7 '!G34*k</f>
        <v>1.8920999999999999</v>
      </c>
      <c r="AA195" s="68">
        <f>'2.7 Fert x7 '!H34*k</f>
        <v>0.1575</v>
      </c>
      <c r="AB195" s="68">
        <f>'2.7 Fert x7 '!I34/2</f>
        <v>0.23</v>
      </c>
      <c r="AC195" s="68">
        <f t="shared" si="163"/>
        <v>1.1663190000000001</v>
      </c>
      <c r="AD195" s="348">
        <f t="shared" si="164"/>
        <v>1.3415429999999999</v>
      </c>
      <c r="AE195" s="68">
        <f t="shared" si="165"/>
        <v>5.1836400000000005E-2</v>
      </c>
      <c r="AF195" s="36">
        <f t="shared" si="171"/>
        <v>1.1663190000000001</v>
      </c>
      <c r="AG195" s="33">
        <f t="shared" si="172"/>
        <v>8.6546180792346572</v>
      </c>
      <c r="AH195" s="33">
        <f t="shared" si="173"/>
        <v>5.2821245191994493E-2</v>
      </c>
      <c r="AI195" s="36">
        <f t="shared" si="174"/>
        <v>1.3415429999999999</v>
      </c>
      <c r="AJ195" s="33">
        <f t="shared" si="175"/>
        <v>1.6340266163342658</v>
      </c>
      <c r="AK195" s="33">
        <f t="shared" si="176"/>
        <v>-2.0510571633125085E-2</v>
      </c>
      <c r="AL195" s="60">
        <f t="shared" si="177"/>
        <v>5.1836400000000005E-2</v>
      </c>
      <c r="AM195" s="60">
        <f t="shared" si="166"/>
        <v>6.1934703446953711E-2</v>
      </c>
      <c r="AN195" s="60">
        <f t="shared" si="178"/>
        <v>4.8100726803900831E-3</v>
      </c>
      <c r="AO195" s="34">
        <f t="shared" si="167"/>
        <v>4.5905999999999993</v>
      </c>
      <c r="AP195" s="34">
        <f t="shared" si="179"/>
        <v>4.8477207462392853</v>
      </c>
      <c r="AQ195" s="10">
        <f t="shared" si="168"/>
        <v>3.6367275118099753</v>
      </c>
      <c r="AR195" s="10">
        <f t="shared" si="180"/>
        <v>3.5582270277396355</v>
      </c>
      <c r="AS195" s="10">
        <f t="shared" si="181"/>
        <v>-7.8500484070339827E-2</v>
      </c>
      <c r="AT195" s="10">
        <f>SUM(AS$166:AS195)*5</f>
        <v>-2.7003685449393422</v>
      </c>
      <c r="AU195" s="10"/>
      <c r="AV195" s="10"/>
      <c r="AW195" s="10"/>
      <c r="AX195" s="10"/>
      <c r="AY195" s="10"/>
      <c r="AZ195" s="11"/>
    </row>
    <row r="196" spans="1:52" x14ac:dyDescent="0.25">
      <c r="K196" s="1"/>
    </row>
    <row r="197" spans="1:52" x14ac:dyDescent="0.25">
      <c r="K197" s="1"/>
    </row>
    <row r="198" spans="1:52" ht="18.75" x14ac:dyDescent="0.3">
      <c r="C198" s="361" t="s">
        <v>19</v>
      </c>
      <c r="D198" s="361"/>
      <c r="E198" s="361"/>
      <c r="F198" s="361"/>
      <c r="G198" s="361"/>
      <c r="H198" s="361"/>
      <c r="I198" s="361"/>
      <c r="J198" s="361"/>
      <c r="K198" s="361"/>
      <c r="L198" s="361"/>
      <c r="M198" s="361"/>
      <c r="N198" s="361"/>
      <c r="O198" s="361"/>
      <c r="P198" s="361"/>
      <c r="Q198" s="361"/>
      <c r="R198" s="361"/>
      <c r="S198" s="361"/>
      <c r="T198" s="361"/>
      <c r="U198" s="361"/>
      <c r="V198" s="361"/>
      <c r="W198" s="362" t="s">
        <v>121</v>
      </c>
      <c r="X198" s="362"/>
      <c r="Y198" s="362"/>
      <c r="Z198" s="362"/>
      <c r="AA198" s="362"/>
      <c r="AB198" s="362"/>
      <c r="AC198" s="362"/>
      <c r="AD198" s="362"/>
      <c r="AE198" s="362"/>
      <c r="AF198" s="362"/>
      <c r="AG198" s="362"/>
      <c r="AH198" s="362"/>
      <c r="AI198" s="362"/>
      <c r="AJ198" s="362"/>
      <c r="AK198" s="362"/>
      <c r="AL198" s="362"/>
      <c r="AM198" s="362"/>
      <c r="AN198" s="362"/>
      <c r="AO198" s="362"/>
      <c r="AP198" s="362"/>
      <c r="AQ198" s="37"/>
      <c r="AR198" s="37"/>
      <c r="AS198" s="37"/>
      <c r="AT198" s="38"/>
      <c r="AU198" s="38"/>
      <c r="AV198" s="38"/>
      <c r="AW198" s="38"/>
      <c r="AX198" s="38"/>
      <c r="AY198" s="38"/>
    </row>
    <row r="199" spans="1:52" ht="135" x14ac:dyDescent="0.25">
      <c r="A199" s="13" t="s">
        <v>4</v>
      </c>
      <c r="B199" s="14" t="s">
        <v>0</v>
      </c>
      <c r="C199" s="58" t="s">
        <v>7</v>
      </c>
      <c r="D199" s="5" t="s">
        <v>6</v>
      </c>
      <c r="E199" s="21" t="s">
        <v>41</v>
      </c>
      <c r="F199" s="58" t="s">
        <v>42</v>
      </c>
      <c r="G199" s="58" t="s">
        <v>43</v>
      </c>
      <c r="H199" s="58"/>
      <c r="I199" s="58" t="s">
        <v>39</v>
      </c>
      <c r="J199" s="58" t="s">
        <v>40</v>
      </c>
      <c r="K199" s="58" t="s">
        <v>44</v>
      </c>
      <c r="L199" s="58" t="s">
        <v>36</v>
      </c>
      <c r="M199" s="15" t="s">
        <v>8</v>
      </c>
      <c r="N199" s="5" t="s">
        <v>11</v>
      </c>
      <c r="O199" s="5" t="s">
        <v>38</v>
      </c>
      <c r="P199" s="15" t="s">
        <v>33</v>
      </c>
      <c r="Q199" s="5" t="s">
        <v>34</v>
      </c>
      <c r="R199" s="58" t="s">
        <v>45</v>
      </c>
      <c r="S199" s="15" t="s">
        <v>46</v>
      </c>
      <c r="T199" s="5" t="s">
        <v>32</v>
      </c>
      <c r="U199" s="5" t="s">
        <v>24</v>
      </c>
      <c r="V199" s="5" t="s">
        <v>1</v>
      </c>
      <c r="W199" s="26" t="s">
        <v>5</v>
      </c>
      <c r="X199" s="26" t="s">
        <v>6</v>
      </c>
      <c r="Y199" s="27" t="s">
        <v>41</v>
      </c>
      <c r="Z199" s="59" t="s">
        <v>42</v>
      </c>
      <c r="AA199" s="59" t="s">
        <v>43</v>
      </c>
      <c r="AB199" s="59" t="s">
        <v>75</v>
      </c>
      <c r="AC199" s="59" t="s">
        <v>39</v>
      </c>
      <c r="AD199" s="59" t="s">
        <v>40</v>
      </c>
      <c r="AE199" s="59" t="s">
        <v>44</v>
      </c>
      <c r="AF199" s="67" t="s">
        <v>36</v>
      </c>
      <c r="AG199" s="26" t="s">
        <v>8</v>
      </c>
      <c r="AH199" s="28" t="s">
        <v>11</v>
      </c>
      <c r="AI199" s="28" t="s">
        <v>38</v>
      </c>
      <c r="AJ199" s="26" t="s">
        <v>33</v>
      </c>
      <c r="AK199" s="28" t="s">
        <v>34</v>
      </c>
      <c r="AL199" s="28" t="s">
        <v>47</v>
      </c>
      <c r="AM199" s="26" t="s">
        <v>46</v>
      </c>
      <c r="AN199" s="28" t="s">
        <v>32</v>
      </c>
      <c r="AO199" s="28" t="s">
        <v>24</v>
      </c>
      <c r="AP199" s="26" t="s">
        <v>1</v>
      </c>
      <c r="AQ199" s="6" t="str">
        <f>"Climate benefit " &amp;C198 &amp; " ton CO2/ha"</f>
        <v>Climate benefit BAU 95% ton CO2/ha</v>
      </c>
      <c r="AR199" s="6" t="str">
        <f>"Climate benefit "&amp;AT198 &amp; " ton CO2/ha"</f>
        <v>Climate benefit  ton CO2/ha</v>
      </c>
      <c r="AS199" s="6" t="str">
        <f>"Diff "&amp;C198&amp;" and "&amp;AT198 &amp; " ton CO2/ha/year"</f>
        <v>Diff BAU 95% and  ton CO2/ha/year</v>
      </c>
      <c r="AT199" s="16" t="s">
        <v>12</v>
      </c>
    </row>
    <row r="200" spans="1:52" x14ac:dyDescent="0.25">
      <c r="A200" s="4">
        <v>0</v>
      </c>
      <c r="B200" s="4">
        <v>2023</v>
      </c>
      <c r="C200" s="8">
        <f t="shared" ref="C200:C230" si="184">C24</f>
        <v>187.18</v>
      </c>
      <c r="D200" s="8"/>
      <c r="E200" s="8"/>
      <c r="F200" s="8"/>
      <c r="G200" s="8"/>
      <c r="H200" s="8"/>
      <c r="I200" s="8"/>
      <c r="J200" s="8"/>
      <c r="K200" s="8"/>
      <c r="L200" s="8"/>
      <c r="M200" s="65">
        <f t="shared" ref="M200:M230" si="185">M24</f>
        <v>15</v>
      </c>
      <c r="N200" s="22"/>
      <c r="O200" s="22"/>
      <c r="P200" s="65">
        <f t="shared" ref="P200:P230" si="186">P24</f>
        <v>1.5</v>
      </c>
      <c r="Q200" s="22"/>
      <c r="R200" s="22"/>
      <c r="S200" s="61">
        <f t="shared" ref="S200:S230" si="187">S24</f>
        <v>0.05</v>
      </c>
      <c r="T200" s="8"/>
      <c r="U200" s="8"/>
      <c r="V200" s="8"/>
      <c r="W200" s="29">
        <f>'2.8 Fert x35 '!D4</f>
        <v>187.43</v>
      </c>
      <c r="X200" s="29"/>
      <c r="Y200" s="29"/>
      <c r="Z200" s="29"/>
      <c r="AA200" s="29"/>
      <c r="AB200" s="77"/>
      <c r="AC200" s="77"/>
      <c r="AD200" s="77"/>
      <c r="AE200" s="77"/>
      <c r="AF200" s="77"/>
      <c r="AG200" s="78">
        <f>AG24</f>
        <v>15</v>
      </c>
      <c r="AH200" s="77"/>
      <c r="AI200" s="77"/>
      <c r="AJ200" s="78">
        <f>AJ24</f>
        <v>1.5</v>
      </c>
      <c r="AK200" s="77"/>
      <c r="AL200" s="77"/>
      <c r="AM200" s="78">
        <f>AM24</f>
        <v>0.05</v>
      </c>
      <c r="AN200" s="77"/>
      <c r="AO200" s="77"/>
      <c r="AP200" s="77"/>
      <c r="AS200">
        <v>0</v>
      </c>
      <c r="AT200">
        <v>0</v>
      </c>
    </row>
    <row r="201" spans="1:52" x14ac:dyDescent="0.25">
      <c r="A201" s="4">
        <v>5</v>
      </c>
      <c r="B201" s="18">
        <f t="shared" ref="B201:B230" si="188">B200+5</f>
        <v>2028</v>
      </c>
      <c r="C201" s="8">
        <f t="shared" si="184"/>
        <v>187.12</v>
      </c>
      <c r="D201" s="8">
        <f>C201-C200</f>
        <v>-6.0000000000002274E-2</v>
      </c>
      <c r="E201" s="8">
        <f t="shared" ref="E201:L210" si="189">E25</f>
        <v>2.4842999999999997</v>
      </c>
      <c r="F201" s="8">
        <f t="shared" si="189"/>
        <v>1.6463999999999999</v>
      </c>
      <c r="G201" s="8">
        <f t="shared" si="189"/>
        <v>0.14280000000000001</v>
      </c>
      <c r="H201" s="8">
        <f t="shared" si="189"/>
        <v>0.13500000000000001</v>
      </c>
      <c r="I201" s="8">
        <f t="shared" si="189"/>
        <v>1.1402937</v>
      </c>
      <c r="J201" s="8">
        <f t="shared" si="189"/>
        <v>1.2342854999999999</v>
      </c>
      <c r="K201" s="8">
        <f t="shared" si="189"/>
        <v>5.0679719999999998E-2</v>
      </c>
      <c r="L201" s="8">
        <f t="shared" si="189"/>
        <v>1.1402937</v>
      </c>
      <c r="M201" s="8">
        <f t="shared" si="185"/>
        <v>14.198552149441863</v>
      </c>
      <c r="N201" s="8">
        <f t="shared" ref="N201:O230" si="190">N25</f>
        <v>-0.80144785055813728</v>
      </c>
      <c r="O201" s="8">
        <f t="shared" si="190"/>
        <v>1.2342854999999999</v>
      </c>
      <c r="P201" s="8">
        <f t="shared" si="186"/>
        <v>1.4994505429449552</v>
      </c>
      <c r="Q201" s="8">
        <f t="shared" ref="Q201:R230" si="191">Q25</f>
        <v>-5.49457055044833E-4</v>
      </c>
      <c r="R201" s="8">
        <f t="shared" si="191"/>
        <v>5.0679719999999998E-2</v>
      </c>
      <c r="S201" s="8">
        <f t="shared" si="187"/>
        <v>5.9518554764831845E-2</v>
      </c>
      <c r="T201" s="8">
        <f t="shared" ref="T201:V230" si="192">T25</f>
        <v>9.5185547648318422E-3</v>
      </c>
      <c r="U201" s="8">
        <f t="shared" si="192"/>
        <v>4.4084999999999992</v>
      </c>
      <c r="V201" s="8">
        <f t="shared" si="192"/>
        <v>3.556021247151647</v>
      </c>
      <c r="W201" s="29">
        <f>'2.8 Fert x35 '!D5</f>
        <v>188.18</v>
      </c>
      <c r="X201" s="71">
        <f>W201-W200</f>
        <v>0.75</v>
      </c>
      <c r="Y201" s="29">
        <f>'2.8 Fert x35 '!F5*k</f>
        <v>2.8034999999999997</v>
      </c>
      <c r="Z201" s="29">
        <f>'2.8 Fert x35 '!G5*k</f>
        <v>1.8144</v>
      </c>
      <c r="AA201" s="29">
        <f>'2.8 Fert x35 '!H5*k</f>
        <v>0.15959999999999999</v>
      </c>
      <c r="AB201" s="29">
        <f>'2.8 Fert x35 '!I5/2</f>
        <v>0.2</v>
      </c>
      <c r="AC201" s="68">
        <f>p*Y201</f>
        <v>1.2868065</v>
      </c>
      <c r="AD201" s="348">
        <f t="shared" ref="AD201:AD230" si="193">Z201*paperpulp+Y201*(ppaperboard+papertimb)</f>
        <v>1.3763294999999998</v>
      </c>
      <c r="AE201" s="68">
        <f>Y201*pboard</f>
        <v>5.7191399999999996E-2</v>
      </c>
      <c r="AF201" s="36">
        <f>AC201</f>
        <v>1.2868065</v>
      </c>
      <c r="AG201" s="33">
        <f t="shared" ref="AG201:AG230" si="194">AG200*EXP(-qsawn*5)+AF201</f>
        <v>14.345064949441863</v>
      </c>
      <c r="AH201" s="33">
        <f>AG201-AG200</f>
        <v>-0.65493505055813728</v>
      </c>
      <c r="AI201" s="36">
        <f>AD201</f>
        <v>1.3763294999999998</v>
      </c>
      <c r="AJ201" s="33">
        <f t="shared" ref="AJ201:AJ230" si="195">AJ200*EXP(-qpap*5)+AI201</f>
        <v>1.641494542944955</v>
      </c>
      <c r="AK201" s="33">
        <f>AJ201-AJ200</f>
        <v>0.141494542944955</v>
      </c>
      <c r="AL201" s="60">
        <f>AE201</f>
        <v>5.7191399999999996E-2</v>
      </c>
      <c r="AM201" s="60">
        <f>AM200*EXP(-qpap*5)+AL201</f>
        <v>6.6030234764831844E-2</v>
      </c>
      <c r="AN201" s="60">
        <f>AM201-AM200</f>
        <v>1.6030234764831841E-2</v>
      </c>
      <c r="AO201" s="34">
        <f t="shared" ref="AO201:AO230" si="196">(Z201+Y201+AA201+AB201)*SFtot</f>
        <v>4.9775</v>
      </c>
      <c r="AP201" s="34">
        <f>X201+AO201+AK201+AN201+AH201</f>
        <v>5.2300897271516504</v>
      </c>
      <c r="AQ201" s="10">
        <f>V201*3.67/5</f>
        <v>2.610119595409309</v>
      </c>
      <c r="AR201" s="10">
        <f>AP201*3.67/5</f>
        <v>3.8388858597293116</v>
      </c>
      <c r="AS201" s="10">
        <f>(AR201-AQ201)</f>
        <v>1.2287662643200026</v>
      </c>
      <c r="AT201" s="10">
        <f>AS201*5</f>
        <v>6.1438313216000129</v>
      </c>
    </row>
    <row r="202" spans="1:52" x14ac:dyDescent="0.25">
      <c r="A202" s="4">
        <v>10</v>
      </c>
      <c r="B202" s="18">
        <f t="shared" si="188"/>
        <v>2033</v>
      </c>
      <c r="C202" s="8">
        <f t="shared" si="184"/>
        <v>187.21</v>
      </c>
      <c r="D202" s="8">
        <f t="shared" ref="D202:D230" si="197">C202-C201</f>
        <v>9.0000000000003411E-2</v>
      </c>
      <c r="E202" s="8">
        <f t="shared" si="189"/>
        <v>2.3519999999999999</v>
      </c>
      <c r="F202" s="8">
        <f t="shared" si="189"/>
        <v>1.7094</v>
      </c>
      <c r="G202" s="8">
        <f t="shared" si="189"/>
        <v>0.14280000000000001</v>
      </c>
      <c r="H202" s="8">
        <f t="shared" si="189"/>
        <v>0.16</v>
      </c>
      <c r="I202" s="8">
        <f t="shared" si="189"/>
        <v>1.0795680000000001</v>
      </c>
      <c r="J202" s="8">
        <f t="shared" si="189"/>
        <v>1.2258119999999999</v>
      </c>
      <c r="K202" s="8">
        <f t="shared" si="189"/>
        <v>4.7980800000000004E-2</v>
      </c>
      <c r="L202" s="8">
        <f t="shared" si="189"/>
        <v>1.0795680000000001</v>
      </c>
      <c r="M202" s="8">
        <f t="shared" si="185"/>
        <v>13.440125571686007</v>
      </c>
      <c r="N202" s="8">
        <f t="shared" si="190"/>
        <v>-0.75842657775585565</v>
      </c>
      <c r="O202" s="8">
        <f t="shared" si="190"/>
        <v>1.2258119999999999</v>
      </c>
      <c r="P202" s="8">
        <f t="shared" si="186"/>
        <v>1.4908799117425571</v>
      </c>
      <c r="Q202" s="8">
        <f t="shared" si="191"/>
        <v>-8.5706312023980935E-3</v>
      </c>
      <c r="R202" s="8">
        <f t="shared" si="191"/>
        <v>4.7980800000000004E-2</v>
      </c>
      <c r="S202" s="8">
        <f t="shared" si="187"/>
        <v>5.8502293420158877E-2</v>
      </c>
      <c r="T202" s="8">
        <f t="shared" si="192"/>
        <v>-1.0162613446729682E-3</v>
      </c>
      <c r="U202" s="8">
        <f t="shared" si="192"/>
        <v>4.3642000000000003</v>
      </c>
      <c r="V202" s="8">
        <f t="shared" si="192"/>
        <v>3.6861865296970775</v>
      </c>
      <c r="W202" s="29">
        <f>'2.8 Fert x35 '!D6</f>
        <v>188.58</v>
      </c>
      <c r="X202" s="71">
        <f t="shared" ref="X202:X230" si="198">W202-W201</f>
        <v>0.40000000000000568</v>
      </c>
      <c r="Y202" s="29">
        <f>'2.8 Fert x35 '!F6*k</f>
        <v>2.6187</v>
      </c>
      <c r="Z202" s="29">
        <f>'2.8 Fert x35 '!G6*k</f>
        <v>2.0474999999999999</v>
      </c>
      <c r="AA202" s="29">
        <f>'2.8 Fert x35 '!H6*k</f>
        <v>0.16800000000000001</v>
      </c>
      <c r="AB202" s="29">
        <f>'2.8 Fert x35 '!I6/2</f>
        <v>0.16</v>
      </c>
      <c r="AC202" s="68">
        <f t="shared" ref="AC202:AC230" si="199">p*Y202</f>
        <v>1.2019833</v>
      </c>
      <c r="AD202" s="348">
        <f t="shared" si="193"/>
        <v>1.4196314999999999</v>
      </c>
      <c r="AE202" s="68">
        <f t="shared" ref="AE202:AE230" si="200">Y202*pboard</f>
        <v>5.3421480000000007E-2</v>
      </c>
      <c r="AF202" s="36">
        <f t="shared" ref="AF202:AF230" si="201">AC202</f>
        <v>1.2019833</v>
      </c>
      <c r="AG202" s="33">
        <f t="shared" si="194"/>
        <v>13.6900876722561</v>
      </c>
      <c r="AH202" s="33">
        <f t="shared" ref="AH202:AH230" si="202">AG202-AG201</f>
        <v>-0.65497727718576293</v>
      </c>
      <c r="AI202" s="36">
        <f t="shared" ref="AI202:AI230" si="203">AD202</f>
        <v>1.4196314999999999</v>
      </c>
      <c r="AJ202" s="33">
        <f t="shared" si="195"/>
        <v>1.7098094806492725</v>
      </c>
      <c r="AK202" s="33">
        <f t="shared" ref="AK202:AK230" si="204">AJ202-AJ201</f>
        <v>6.8314937704317513E-2</v>
      </c>
      <c r="AL202" s="60">
        <f t="shared" ref="AL202:AL230" si="205">AE202</f>
        <v>5.3421480000000007E-2</v>
      </c>
      <c r="AM202" s="60">
        <f t="shared" ref="AM202:AM230" si="206">AM201*EXP(-qpap*5)+AL202</f>
        <v>6.5094086691388081E-2</v>
      </c>
      <c r="AN202" s="60">
        <f t="shared" ref="AN202:AN230" si="207">AM202-AM201</f>
        <v>-9.3614807344376272E-4</v>
      </c>
      <c r="AO202" s="34">
        <f t="shared" si="196"/>
        <v>4.9942000000000002</v>
      </c>
      <c r="AP202" s="34">
        <f t="shared" ref="AP202:AP230" si="208">X202+AO202+AK202+AN202+AH202</f>
        <v>4.8066015124451171</v>
      </c>
      <c r="AQ202" s="10">
        <f t="shared" ref="AQ202:AQ230" si="209">V202*3.67/5</f>
        <v>2.7056609127976547</v>
      </c>
      <c r="AR202" s="10">
        <f t="shared" ref="AR202:AR230" si="210">AP202*3.67/5</f>
        <v>3.5280455101347159</v>
      </c>
      <c r="AS202" s="10">
        <f t="shared" ref="AS202:AS230" si="211">(AR202-AQ202)</f>
        <v>0.82238459733706115</v>
      </c>
      <c r="AT202" s="10">
        <f>AT201+AS202*5</f>
        <v>10.255754308285319</v>
      </c>
    </row>
    <row r="203" spans="1:52" x14ac:dyDescent="0.25">
      <c r="A203" s="4">
        <v>15</v>
      </c>
      <c r="B203" s="18">
        <f t="shared" si="188"/>
        <v>2038</v>
      </c>
      <c r="C203" s="8">
        <f t="shared" si="184"/>
        <v>187.3</v>
      </c>
      <c r="D203" s="8">
        <f t="shared" si="197"/>
        <v>9.0000000000003411E-2</v>
      </c>
      <c r="E203" s="8">
        <f t="shared" si="189"/>
        <v>2.1923999999999997</v>
      </c>
      <c r="F203" s="8">
        <f t="shared" si="189"/>
        <v>1.6862999999999999</v>
      </c>
      <c r="G203" s="8">
        <f t="shared" si="189"/>
        <v>0.1386</v>
      </c>
      <c r="H203" s="8">
        <f t="shared" si="189"/>
        <v>0.12</v>
      </c>
      <c r="I203" s="8">
        <f t="shared" si="189"/>
        <v>1.0063115999999999</v>
      </c>
      <c r="J203" s="8">
        <f t="shared" si="189"/>
        <v>1.1779319999999998</v>
      </c>
      <c r="K203" s="8">
        <f t="shared" si="189"/>
        <v>4.4724959999999994E-2</v>
      </c>
      <c r="L203" s="8">
        <f t="shared" si="189"/>
        <v>1.0063115999999999</v>
      </c>
      <c r="M203" s="8">
        <f t="shared" si="185"/>
        <v>12.706620487201896</v>
      </c>
      <c r="N203" s="8">
        <f t="shared" si="190"/>
        <v>-0.73350508448411134</v>
      </c>
      <c r="O203" s="8">
        <f t="shared" si="190"/>
        <v>1.1779319999999998</v>
      </c>
      <c r="P203" s="8">
        <f t="shared" si="186"/>
        <v>1.4414848238819906</v>
      </c>
      <c r="Q203" s="8">
        <f t="shared" si="191"/>
        <v>-4.9395087860566456E-2</v>
      </c>
      <c r="R203" s="8">
        <f t="shared" si="191"/>
        <v>4.4724959999999994E-2</v>
      </c>
      <c r="S203" s="8">
        <f t="shared" si="187"/>
        <v>5.5066802098089868E-2</v>
      </c>
      <c r="T203" s="8">
        <f t="shared" si="192"/>
        <v>-3.4354913220690092E-3</v>
      </c>
      <c r="U203" s="8">
        <f t="shared" si="192"/>
        <v>4.1372999999999998</v>
      </c>
      <c r="V203" s="8">
        <f t="shared" si="192"/>
        <v>3.4409643363332565</v>
      </c>
      <c r="W203" s="29">
        <f>'2.8 Fert x35 '!D7</f>
        <v>188.7</v>
      </c>
      <c r="X203" s="71">
        <f t="shared" si="198"/>
        <v>0.11999999999997613</v>
      </c>
      <c r="Y203" s="29">
        <f>'2.8 Fert x35 '!F7*k</f>
        <v>2.4632999999999998</v>
      </c>
      <c r="Z203" s="29">
        <f>'2.8 Fert x35 '!G7*k</f>
        <v>2.0369999999999999</v>
      </c>
      <c r="AA203" s="29">
        <f>'2.8 Fert x35 '!H7*k</f>
        <v>0.1638</v>
      </c>
      <c r="AB203" s="29">
        <f>'2.8 Fert x35 '!I7/2</f>
        <v>0.16500000000000001</v>
      </c>
      <c r="AC203" s="68">
        <f t="shared" si="199"/>
        <v>1.1306547</v>
      </c>
      <c r="AD203" s="348">
        <f t="shared" si="193"/>
        <v>1.3775684999999998</v>
      </c>
      <c r="AE203" s="68">
        <f t="shared" si="200"/>
        <v>5.0251320000000002E-2</v>
      </c>
      <c r="AF203" s="36">
        <f t="shared" si="201"/>
        <v>1.1306547</v>
      </c>
      <c r="AG203" s="33">
        <f t="shared" si="194"/>
        <v>13.048568234655871</v>
      </c>
      <c r="AH203" s="33">
        <f t="shared" si="202"/>
        <v>-0.64151943760022867</v>
      </c>
      <c r="AI203" s="36">
        <f t="shared" si="203"/>
        <v>1.3775684999999998</v>
      </c>
      <c r="AJ203" s="33">
        <f t="shared" si="195"/>
        <v>1.6798229695760372</v>
      </c>
      <c r="AK203" s="33">
        <f t="shared" si="204"/>
        <v>-2.9986511073235356E-2</v>
      </c>
      <c r="AL203" s="60">
        <f t="shared" si="205"/>
        <v>5.0251320000000002E-2</v>
      </c>
      <c r="AM203" s="60">
        <f t="shared" si="206"/>
        <v>6.1758437528656382E-2</v>
      </c>
      <c r="AN203" s="60">
        <f t="shared" si="207"/>
        <v>-3.3356491627316992E-3</v>
      </c>
      <c r="AO203" s="34">
        <f t="shared" si="196"/>
        <v>4.8290999999999995</v>
      </c>
      <c r="AP203" s="34">
        <f t="shared" si="208"/>
        <v>4.2742584021637802</v>
      </c>
      <c r="AQ203" s="10">
        <f t="shared" si="209"/>
        <v>2.52566782286861</v>
      </c>
      <c r="AR203" s="10">
        <f t="shared" si="210"/>
        <v>3.1373056671882145</v>
      </c>
      <c r="AS203" s="10">
        <f t="shared" si="211"/>
        <v>0.61163784431960444</v>
      </c>
      <c r="AT203" s="10">
        <f t="shared" ref="AT203:AT230" si="212">AT202+AS203*5</f>
        <v>13.313943529883341</v>
      </c>
    </row>
    <row r="204" spans="1:52" x14ac:dyDescent="0.25">
      <c r="A204" s="4">
        <v>20</v>
      </c>
      <c r="B204" s="18">
        <f t="shared" si="188"/>
        <v>2043</v>
      </c>
      <c r="C204" s="8">
        <f t="shared" si="184"/>
        <v>187.56</v>
      </c>
      <c r="D204" s="8">
        <f t="shared" si="197"/>
        <v>0.25999999999999091</v>
      </c>
      <c r="E204" s="8">
        <f t="shared" si="189"/>
        <v>2.0055000000000001</v>
      </c>
      <c r="F204" s="8">
        <f t="shared" si="189"/>
        <v>1.8837000000000002</v>
      </c>
      <c r="G204" s="8">
        <f t="shared" si="189"/>
        <v>0.14489999999999997</v>
      </c>
      <c r="H204" s="8">
        <f t="shared" si="189"/>
        <v>0.13500000000000001</v>
      </c>
      <c r="I204" s="8">
        <f t="shared" si="189"/>
        <v>0.92052450000000008</v>
      </c>
      <c r="J204" s="8">
        <f t="shared" si="189"/>
        <v>1.2071535</v>
      </c>
      <c r="K204" s="8">
        <f t="shared" si="189"/>
        <v>4.0912200000000003E-2</v>
      </c>
      <c r="L204" s="8">
        <f t="shared" si="189"/>
        <v>0.92052450000000008</v>
      </c>
      <c r="M204" s="8">
        <f t="shared" si="185"/>
        <v>11.982280122723683</v>
      </c>
      <c r="N204" s="8">
        <f t="shared" si="190"/>
        <v>-0.72434036447821271</v>
      </c>
      <c r="O204" s="8">
        <f t="shared" si="190"/>
        <v>1.2071535</v>
      </c>
      <c r="P204" s="8">
        <f t="shared" si="186"/>
        <v>1.461974423486113</v>
      </c>
      <c r="Q204" s="8">
        <f t="shared" si="191"/>
        <v>2.0489599604122333E-2</v>
      </c>
      <c r="R204" s="8">
        <f t="shared" si="191"/>
        <v>4.0912200000000003E-2</v>
      </c>
      <c r="S204" s="8">
        <f t="shared" si="187"/>
        <v>5.064672729545424E-2</v>
      </c>
      <c r="T204" s="8">
        <f t="shared" si="192"/>
        <v>-4.4200748026356276E-3</v>
      </c>
      <c r="U204" s="8">
        <f t="shared" si="192"/>
        <v>4.1691000000000003</v>
      </c>
      <c r="V204" s="8">
        <f t="shared" si="192"/>
        <v>3.7208291603232651</v>
      </c>
      <c r="W204" s="29">
        <f>'2.8 Fert x35 '!D8</f>
        <v>189</v>
      </c>
      <c r="X204" s="71">
        <f t="shared" si="198"/>
        <v>0.30000000000001137</v>
      </c>
      <c r="Y204" s="29">
        <f>'2.8 Fert x35 '!F8*k</f>
        <v>2.4255</v>
      </c>
      <c r="Z204" s="29">
        <f>'2.8 Fert x35 '!G8*k</f>
        <v>2.1083999999999996</v>
      </c>
      <c r="AA204" s="29">
        <f>'2.8 Fert x35 '!H8*k</f>
        <v>0.16589999999999999</v>
      </c>
      <c r="AB204" s="29">
        <f>'2.8 Fert x35 '!I8/2</f>
        <v>0.13</v>
      </c>
      <c r="AC204" s="68">
        <f t="shared" si="199"/>
        <v>1.1133045000000001</v>
      </c>
      <c r="AD204" s="348">
        <f t="shared" si="193"/>
        <v>1.3954394999999999</v>
      </c>
      <c r="AE204" s="68">
        <f t="shared" si="200"/>
        <v>4.9480200000000002E-2</v>
      </c>
      <c r="AF204" s="36">
        <f t="shared" si="201"/>
        <v>1.1133045000000001</v>
      </c>
      <c r="AG204" s="33">
        <f t="shared" si="194"/>
        <v>12.47274292688758</v>
      </c>
      <c r="AH204" s="33">
        <f t="shared" si="202"/>
        <v>-0.57582530776829088</v>
      </c>
      <c r="AI204" s="36">
        <f t="shared" si="203"/>
        <v>1.3954394999999999</v>
      </c>
      <c r="AJ204" s="33">
        <f t="shared" si="195"/>
        <v>1.6923930532450349</v>
      </c>
      <c r="AK204" s="33">
        <f t="shared" si="204"/>
        <v>1.25700836689977E-2</v>
      </c>
      <c r="AL204" s="60">
        <f t="shared" si="205"/>
        <v>4.9480200000000002E-2</v>
      </c>
      <c r="AM204" s="60">
        <f t="shared" si="206"/>
        <v>6.0397652492999679E-2</v>
      </c>
      <c r="AN204" s="60">
        <f t="shared" si="207"/>
        <v>-1.3607850356567031E-3</v>
      </c>
      <c r="AO204" s="34">
        <f t="shared" si="196"/>
        <v>4.8297999999999988</v>
      </c>
      <c r="AP204" s="34">
        <f t="shared" si="208"/>
        <v>4.5651839908650595</v>
      </c>
      <c r="AQ204" s="10">
        <f t="shared" si="209"/>
        <v>2.7310886036772763</v>
      </c>
      <c r="AR204" s="10">
        <f t="shared" si="210"/>
        <v>3.3508450492949535</v>
      </c>
      <c r="AS204" s="10">
        <f t="shared" si="211"/>
        <v>0.61975644561767718</v>
      </c>
      <c r="AT204" s="10">
        <f t="shared" si="212"/>
        <v>16.412725757971728</v>
      </c>
    </row>
    <row r="205" spans="1:52" x14ac:dyDescent="0.25">
      <c r="A205" s="4">
        <v>25</v>
      </c>
      <c r="B205" s="18">
        <f t="shared" si="188"/>
        <v>2048</v>
      </c>
      <c r="C205" s="8">
        <f t="shared" si="184"/>
        <v>188.29</v>
      </c>
      <c r="D205" s="8">
        <f t="shared" si="197"/>
        <v>0.72999999999998977</v>
      </c>
      <c r="E205" s="8">
        <f t="shared" si="189"/>
        <v>2.0705999999999998</v>
      </c>
      <c r="F205" s="8">
        <f t="shared" si="189"/>
        <v>1.9047000000000001</v>
      </c>
      <c r="G205" s="8">
        <f t="shared" si="189"/>
        <v>0.14699999999999999</v>
      </c>
      <c r="H205" s="8">
        <f t="shared" si="189"/>
        <v>0.155</v>
      </c>
      <c r="I205" s="8">
        <f t="shared" si="189"/>
        <v>0.95040539999999996</v>
      </c>
      <c r="J205" s="8">
        <f t="shared" si="189"/>
        <v>1.2310829999999999</v>
      </c>
      <c r="K205" s="8">
        <f t="shared" si="189"/>
        <v>4.2240239999999998E-2</v>
      </c>
      <c r="L205" s="8">
        <f t="shared" si="189"/>
        <v>0.95040539999999996</v>
      </c>
      <c r="M205" s="8">
        <f t="shared" si="185"/>
        <v>11.381586110409053</v>
      </c>
      <c r="N205" s="8">
        <f t="shared" si="190"/>
        <v>-0.60069401231463004</v>
      </c>
      <c r="O205" s="8">
        <f t="shared" si="190"/>
        <v>1.2310829999999999</v>
      </c>
      <c r="P205" s="8">
        <f t="shared" si="186"/>
        <v>1.4895260071920808</v>
      </c>
      <c r="Q205" s="8">
        <f t="shared" si="191"/>
        <v>2.7551583705967886E-2</v>
      </c>
      <c r="R205" s="8">
        <f t="shared" si="191"/>
        <v>4.2240239999999998E-2</v>
      </c>
      <c r="S205" s="8">
        <f t="shared" si="187"/>
        <v>5.1193401078880374E-2</v>
      </c>
      <c r="T205" s="8">
        <f t="shared" si="192"/>
        <v>5.4667378342613399E-4</v>
      </c>
      <c r="U205" s="8">
        <f t="shared" si="192"/>
        <v>4.2773000000000003</v>
      </c>
      <c r="V205" s="8">
        <f t="shared" si="192"/>
        <v>4.4347042451747543</v>
      </c>
      <c r="W205" s="29">
        <f>'2.8 Fert x35 '!D9</f>
        <v>189.8</v>
      </c>
      <c r="X205" s="71">
        <f t="shared" si="198"/>
        <v>0.80000000000001137</v>
      </c>
      <c r="Y205" s="29">
        <f>'2.8 Fert x35 '!F9*k</f>
        <v>2.4737999999999998</v>
      </c>
      <c r="Z205" s="29">
        <f>'2.8 Fert x35 '!G9*k</f>
        <v>2.1545999999999998</v>
      </c>
      <c r="AA205" s="29">
        <f>'2.8 Fert x35 '!H9*k</f>
        <v>0.1701</v>
      </c>
      <c r="AB205" s="29">
        <f>'2.8 Fert x35 '!I9/2</f>
        <v>0.14499999999999999</v>
      </c>
      <c r="AC205" s="68">
        <f t="shared" si="199"/>
        <v>1.1354742</v>
      </c>
      <c r="AD205" s="348">
        <f t="shared" si="193"/>
        <v>1.4248289999999999</v>
      </c>
      <c r="AE205" s="68">
        <f t="shared" si="200"/>
        <v>5.046552E-2</v>
      </c>
      <c r="AF205" s="36">
        <f t="shared" si="201"/>
        <v>1.1354742</v>
      </c>
      <c r="AG205" s="33">
        <f t="shared" si="194"/>
        <v>11.993627580849729</v>
      </c>
      <c r="AH205" s="33">
        <f t="shared" si="202"/>
        <v>-0.479115346037851</v>
      </c>
      <c r="AI205" s="36">
        <f t="shared" si="203"/>
        <v>1.4248289999999999</v>
      </c>
      <c r="AJ205" s="33">
        <f t="shared" si="195"/>
        <v>1.7240046510956424</v>
      </c>
      <c r="AK205" s="33">
        <f t="shared" si="204"/>
        <v>3.161159785060752E-2</v>
      </c>
      <c r="AL205" s="60">
        <f t="shared" si="205"/>
        <v>5.046552E-2</v>
      </c>
      <c r="AM205" s="60">
        <f t="shared" si="206"/>
        <v>6.1142417411387165E-2</v>
      </c>
      <c r="AN205" s="60">
        <f t="shared" si="207"/>
        <v>7.4476491838748604E-4</v>
      </c>
      <c r="AO205" s="34">
        <f t="shared" si="196"/>
        <v>4.9434999999999985</v>
      </c>
      <c r="AP205" s="34">
        <f t="shared" si="208"/>
        <v>5.2967410167311542</v>
      </c>
      <c r="AQ205" s="10">
        <f t="shared" si="209"/>
        <v>3.2550729159582694</v>
      </c>
      <c r="AR205" s="10">
        <f t="shared" si="210"/>
        <v>3.887807906280667</v>
      </c>
      <c r="AS205" s="10">
        <f t="shared" si="211"/>
        <v>0.63273499032239755</v>
      </c>
      <c r="AT205" s="10">
        <f t="shared" si="212"/>
        <v>19.576400709583716</v>
      </c>
    </row>
    <row r="206" spans="1:52" x14ac:dyDescent="0.25">
      <c r="A206" s="4">
        <v>30</v>
      </c>
      <c r="B206" s="18">
        <f t="shared" si="188"/>
        <v>2053</v>
      </c>
      <c r="C206" s="8">
        <f t="shared" si="184"/>
        <v>189.11</v>
      </c>
      <c r="D206" s="8">
        <f t="shared" si="197"/>
        <v>0.8200000000000216</v>
      </c>
      <c r="E206" s="8">
        <f t="shared" si="189"/>
        <v>2.1902999999999997</v>
      </c>
      <c r="F206" s="8">
        <f t="shared" si="189"/>
        <v>1.8878999999999999</v>
      </c>
      <c r="G206" s="8">
        <f t="shared" si="189"/>
        <v>0.14909999999999998</v>
      </c>
      <c r="H206" s="8">
        <f t="shared" si="189"/>
        <v>0.105</v>
      </c>
      <c r="I206" s="8">
        <f t="shared" si="189"/>
        <v>1.0053477</v>
      </c>
      <c r="J206" s="8">
        <f t="shared" si="189"/>
        <v>1.2540255</v>
      </c>
      <c r="K206" s="8">
        <f t="shared" si="189"/>
        <v>4.4682119999999999E-2</v>
      </c>
      <c r="L206" s="8">
        <f t="shared" si="189"/>
        <v>1.0053477</v>
      </c>
      <c r="M206" s="8">
        <f t="shared" si="185"/>
        <v>10.913593899619944</v>
      </c>
      <c r="N206" s="8">
        <f t="shared" si="190"/>
        <v>-0.46799221078910946</v>
      </c>
      <c r="O206" s="8">
        <f t="shared" si="190"/>
        <v>1.2540255</v>
      </c>
      <c r="P206" s="8">
        <f t="shared" si="186"/>
        <v>1.5173389851098107</v>
      </c>
      <c r="Q206" s="8">
        <f t="shared" si="191"/>
        <v>2.7812977917729853E-2</v>
      </c>
      <c r="R206" s="8">
        <f t="shared" si="191"/>
        <v>4.4682119999999999E-2</v>
      </c>
      <c r="S206" s="8">
        <f t="shared" si="187"/>
        <v>5.3731920263719757E-2</v>
      </c>
      <c r="T206" s="8">
        <f t="shared" si="192"/>
        <v>2.5385191848393829E-3</v>
      </c>
      <c r="U206" s="8">
        <f t="shared" si="192"/>
        <v>4.3323</v>
      </c>
      <c r="V206" s="8">
        <f t="shared" si="192"/>
        <v>4.7146592863134815</v>
      </c>
      <c r="W206" s="29">
        <f>'2.8 Fert x35 '!D10</f>
        <v>190.7</v>
      </c>
      <c r="X206" s="71">
        <f t="shared" si="198"/>
        <v>0.89999999999997726</v>
      </c>
      <c r="Y206" s="29">
        <f>'2.8 Fert x35 '!F10*k</f>
        <v>2.6333999999999995</v>
      </c>
      <c r="Z206" s="29">
        <f>'2.8 Fert x35 '!G10*k</f>
        <v>2.0979000000000001</v>
      </c>
      <c r="AA206" s="29">
        <f>'2.8 Fert x35 '!H10*k</f>
        <v>0.1701</v>
      </c>
      <c r="AB206" s="29">
        <f>'2.8 Fert x35 '!I10/2</f>
        <v>0.115</v>
      </c>
      <c r="AC206" s="68">
        <f t="shared" si="199"/>
        <v>1.2087305999999998</v>
      </c>
      <c r="AD206" s="348">
        <f t="shared" si="193"/>
        <v>1.4423849999999998</v>
      </c>
      <c r="AE206" s="68">
        <f t="shared" si="200"/>
        <v>5.3721359999999996E-2</v>
      </c>
      <c r="AF206" s="36">
        <f t="shared" si="201"/>
        <v>1.2087305999999998</v>
      </c>
      <c r="AG206" s="33">
        <f t="shared" si="194"/>
        <v>11.649789846472661</v>
      </c>
      <c r="AH206" s="33">
        <f t="shared" si="202"/>
        <v>-0.34383773437706822</v>
      </c>
      <c r="AI206" s="36">
        <f t="shared" si="203"/>
        <v>1.4423849999999998</v>
      </c>
      <c r="AJ206" s="33">
        <f t="shared" si="195"/>
        <v>1.747148844896719</v>
      </c>
      <c r="AK206" s="33">
        <f t="shared" si="204"/>
        <v>2.3144193801076574E-2</v>
      </c>
      <c r="AL206" s="60">
        <f t="shared" si="205"/>
        <v>5.3721359999999996E-2</v>
      </c>
      <c r="AM206" s="60">
        <f t="shared" si="206"/>
        <v>6.4529914492432575E-2</v>
      </c>
      <c r="AN206" s="60">
        <f t="shared" si="207"/>
        <v>3.3874970810454097E-3</v>
      </c>
      <c r="AO206" s="34">
        <f t="shared" si="196"/>
        <v>5.0163999999999991</v>
      </c>
      <c r="AP206" s="34">
        <f t="shared" si="208"/>
        <v>5.5990939565050306</v>
      </c>
      <c r="AQ206" s="10">
        <f t="shared" si="209"/>
        <v>3.4605599161540952</v>
      </c>
      <c r="AR206" s="10">
        <f t="shared" si="210"/>
        <v>4.1097349640746925</v>
      </c>
      <c r="AS206" s="10">
        <f t="shared" si="211"/>
        <v>0.64917504792059733</v>
      </c>
      <c r="AT206" s="10">
        <f t="shared" si="212"/>
        <v>22.822275949186704</v>
      </c>
    </row>
    <row r="207" spans="1:52" x14ac:dyDescent="0.25">
      <c r="A207" s="4">
        <v>35</v>
      </c>
      <c r="B207" s="18">
        <f t="shared" si="188"/>
        <v>2058</v>
      </c>
      <c r="C207" s="8">
        <f t="shared" si="184"/>
        <v>189.96</v>
      </c>
      <c r="D207" s="8">
        <f t="shared" si="197"/>
        <v>0.84999999999999432</v>
      </c>
      <c r="E207" s="8">
        <f t="shared" si="189"/>
        <v>2.0748000000000002</v>
      </c>
      <c r="F207" s="8">
        <f t="shared" si="189"/>
        <v>2.0055000000000001</v>
      </c>
      <c r="G207" s="8">
        <f t="shared" si="189"/>
        <v>0.15329999999999999</v>
      </c>
      <c r="H207" s="8">
        <f t="shared" si="189"/>
        <v>0.14499999999999999</v>
      </c>
      <c r="I207" s="8">
        <f t="shared" si="189"/>
        <v>0.9523332000000001</v>
      </c>
      <c r="J207" s="8">
        <f t="shared" si="189"/>
        <v>1.270416</v>
      </c>
      <c r="K207" s="8">
        <f t="shared" si="189"/>
        <v>4.232592000000001E-2</v>
      </c>
      <c r="L207" s="8">
        <f t="shared" si="189"/>
        <v>0.9523332000000001</v>
      </c>
      <c r="M207" s="8">
        <f t="shared" si="185"/>
        <v>10.453168516899286</v>
      </c>
      <c r="N207" s="8">
        <f t="shared" si="190"/>
        <v>-0.46042538272065769</v>
      </c>
      <c r="O207" s="8">
        <f t="shared" si="190"/>
        <v>1.270416</v>
      </c>
      <c r="P207" s="8">
        <f t="shared" si="186"/>
        <v>1.5386461714324653</v>
      </c>
      <c r="Q207" s="8">
        <f t="shared" si="191"/>
        <v>2.1307186322654603E-2</v>
      </c>
      <c r="R207" s="8">
        <f t="shared" si="191"/>
        <v>4.232592000000001E-2</v>
      </c>
      <c r="S207" s="8">
        <f t="shared" si="187"/>
        <v>5.1824471296162786E-2</v>
      </c>
      <c r="T207" s="8">
        <f t="shared" si="192"/>
        <v>-1.9074489675569711E-3</v>
      </c>
      <c r="U207" s="8">
        <f t="shared" si="192"/>
        <v>4.3785999999999996</v>
      </c>
      <c r="V207" s="8">
        <f t="shared" si="192"/>
        <v>4.787574354634434</v>
      </c>
      <c r="W207" s="29">
        <f>'2.8 Fert x35 '!D11</f>
        <v>191.68</v>
      </c>
      <c r="X207" s="71">
        <f t="shared" si="198"/>
        <v>0.98000000000001819</v>
      </c>
      <c r="Y207" s="29">
        <f>'2.8 Fert x35 '!F11*k</f>
        <v>2.6166</v>
      </c>
      <c r="Z207" s="29">
        <f>'2.8 Fert x35 '!G11*k</f>
        <v>2.1944999999999997</v>
      </c>
      <c r="AA207" s="29">
        <f>'2.8 Fert x35 '!H11*k</f>
        <v>0.17429999999999998</v>
      </c>
      <c r="AB207" s="29">
        <f>'2.8 Fert x35 '!I11/2</f>
        <v>0.15</v>
      </c>
      <c r="AC207" s="68">
        <f t="shared" si="199"/>
        <v>1.2010194000000001</v>
      </c>
      <c r="AD207" s="348">
        <f t="shared" si="193"/>
        <v>1.474977</v>
      </c>
      <c r="AE207" s="68">
        <f t="shared" si="200"/>
        <v>5.3378640000000005E-2</v>
      </c>
      <c r="AF207" s="36">
        <f t="shared" si="201"/>
        <v>1.2010194000000001</v>
      </c>
      <c r="AG207" s="33">
        <f t="shared" si="194"/>
        <v>11.342750513128243</v>
      </c>
      <c r="AH207" s="33">
        <f t="shared" si="202"/>
        <v>-0.30703933334441835</v>
      </c>
      <c r="AI207" s="36">
        <f t="shared" si="203"/>
        <v>1.474977</v>
      </c>
      <c r="AJ207" s="33">
        <f t="shared" si="195"/>
        <v>1.7838321989921784</v>
      </c>
      <c r="AK207" s="33">
        <f t="shared" si="204"/>
        <v>3.6683354095459419E-2</v>
      </c>
      <c r="AL207" s="60">
        <f t="shared" si="205"/>
        <v>5.3378640000000005E-2</v>
      </c>
      <c r="AM207" s="60">
        <f t="shared" si="206"/>
        <v>6.4786025031746797E-2</v>
      </c>
      <c r="AN207" s="60">
        <f t="shared" si="207"/>
        <v>2.5611053931422212E-4</v>
      </c>
      <c r="AO207" s="34">
        <f t="shared" si="196"/>
        <v>5.1353999999999997</v>
      </c>
      <c r="AP207" s="34">
        <f t="shared" si="208"/>
        <v>5.8453001312903732</v>
      </c>
      <c r="AQ207" s="10">
        <f t="shared" si="209"/>
        <v>3.5140795763016746</v>
      </c>
      <c r="AR207" s="10">
        <f t="shared" si="210"/>
        <v>4.2904502963671343</v>
      </c>
      <c r="AS207" s="10">
        <f t="shared" si="211"/>
        <v>0.77637072006545971</v>
      </c>
      <c r="AT207" s="10">
        <f t="shared" si="212"/>
        <v>26.704129549514001</v>
      </c>
    </row>
    <row r="208" spans="1:52" x14ac:dyDescent="0.25">
      <c r="A208" s="4">
        <v>40</v>
      </c>
      <c r="B208" s="18">
        <f t="shared" si="188"/>
        <v>2063</v>
      </c>
      <c r="C208" s="8">
        <f t="shared" si="184"/>
        <v>190.86</v>
      </c>
      <c r="D208" s="8">
        <f t="shared" si="197"/>
        <v>0.90000000000000568</v>
      </c>
      <c r="E208" s="8">
        <f t="shared" si="189"/>
        <v>2.2008000000000001</v>
      </c>
      <c r="F208" s="8">
        <f t="shared" si="189"/>
        <v>1.9634999999999998</v>
      </c>
      <c r="G208" s="8">
        <f t="shared" si="189"/>
        <v>0.15329999999999999</v>
      </c>
      <c r="H208" s="8">
        <f t="shared" si="189"/>
        <v>0.15</v>
      </c>
      <c r="I208" s="8">
        <f t="shared" si="189"/>
        <v>1.0101672000000002</v>
      </c>
      <c r="J208" s="8">
        <f t="shared" si="189"/>
        <v>1.285326</v>
      </c>
      <c r="K208" s="8">
        <f t="shared" si="189"/>
        <v>4.4896320000000003E-2</v>
      </c>
      <c r="L208" s="8">
        <f t="shared" si="189"/>
        <v>1.0101672000000002</v>
      </c>
      <c r="M208" s="8">
        <f t="shared" si="185"/>
        <v>10.110178940615983</v>
      </c>
      <c r="N208" s="8">
        <f t="shared" si="190"/>
        <v>-0.34298957628330307</v>
      </c>
      <c r="O208" s="8">
        <f t="shared" si="190"/>
        <v>1.285326</v>
      </c>
      <c r="P208" s="8">
        <f t="shared" si="186"/>
        <v>1.5573227854166538</v>
      </c>
      <c r="Q208" s="8">
        <f t="shared" si="191"/>
        <v>1.8676613984188517E-2</v>
      </c>
      <c r="R208" s="8">
        <f t="shared" si="191"/>
        <v>4.4896320000000003E-2</v>
      </c>
      <c r="S208" s="8">
        <f t="shared" si="187"/>
        <v>5.4057678771231077E-2</v>
      </c>
      <c r="T208" s="8">
        <f t="shared" si="192"/>
        <v>2.2332074750682912E-3</v>
      </c>
      <c r="U208" s="8">
        <f t="shared" si="192"/>
        <v>4.4676</v>
      </c>
      <c r="V208" s="8">
        <f t="shared" si="192"/>
        <v>5.0455202451759593</v>
      </c>
      <c r="W208" s="29">
        <f>'2.8 Fert x35 '!D12</f>
        <v>192.68</v>
      </c>
      <c r="X208" s="71">
        <f t="shared" si="198"/>
        <v>1</v>
      </c>
      <c r="Y208" s="29">
        <f>'2.8 Fert x35 '!F12*k</f>
        <v>2.5347</v>
      </c>
      <c r="Z208" s="29">
        <f>'2.8 Fert x35 '!G12*k</f>
        <v>2.3351999999999999</v>
      </c>
      <c r="AA208" s="29">
        <f>'2.8 Fert x35 '!H12*k</f>
        <v>0.18059999999999998</v>
      </c>
      <c r="AB208" s="29">
        <f>'2.8 Fert x35 '!I12/2</f>
        <v>0.19500000000000001</v>
      </c>
      <c r="AC208" s="68">
        <f t="shared" si="199"/>
        <v>1.1634272999999999</v>
      </c>
      <c r="AD208" s="348">
        <f t="shared" si="193"/>
        <v>1.5083774999999999</v>
      </c>
      <c r="AE208" s="68">
        <f t="shared" si="200"/>
        <v>5.1707880000000005E-2</v>
      </c>
      <c r="AF208" s="36">
        <f t="shared" si="201"/>
        <v>1.1634272999999999</v>
      </c>
      <c r="AG208" s="33">
        <f t="shared" si="194"/>
        <v>11.037865148531193</v>
      </c>
      <c r="AH208" s="33">
        <f t="shared" si="202"/>
        <v>-0.30488536459704996</v>
      </c>
      <c r="AI208" s="36">
        <f t="shared" si="203"/>
        <v>1.5083774999999999</v>
      </c>
      <c r="AJ208" s="33">
        <f t="shared" si="195"/>
        <v>1.8237174611015701</v>
      </c>
      <c r="AK208" s="33">
        <f t="shared" si="204"/>
        <v>3.9885262109391695E-2</v>
      </c>
      <c r="AL208" s="60">
        <f t="shared" si="205"/>
        <v>5.1707880000000005E-2</v>
      </c>
      <c r="AM208" s="60">
        <f t="shared" si="206"/>
        <v>6.3160539406517405E-2</v>
      </c>
      <c r="AN208" s="60">
        <f t="shared" si="207"/>
        <v>-1.625485625229392E-3</v>
      </c>
      <c r="AO208" s="34">
        <f t="shared" si="196"/>
        <v>5.2454999999999998</v>
      </c>
      <c r="AP208" s="34">
        <f t="shared" si="208"/>
        <v>5.9788744118871122</v>
      </c>
      <c r="AQ208" s="10">
        <f t="shared" si="209"/>
        <v>3.7034118599591546</v>
      </c>
      <c r="AR208" s="10">
        <f t="shared" si="210"/>
        <v>4.3884938183251396</v>
      </c>
      <c r="AS208" s="10">
        <f t="shared" si="211"/>
        <v>0.68508195836598507</v>
      </c>
      <c r="AT208" s="10">
        <f t="shared" si="212"/>
        <v>30.129539341343925</v>
      </c>
    </row>
    <row r="209" spans="1:46" x14ac:dyDescent="0.25">
      <c r="A209" s="4">
        <v>45</v>
      </c>
      <c r="B209" s="18">
        <f t="shared" si="188"/>
        <v>2068</v>
      </c>
      <c r="C209" s="8">
        <f t="shared" si="184"/>
        <v>191.75</v>
      </c>
      <c r="D209" s="8">
        <f t="shared" si="197"/>
        <v>0.88999999999998636</v>
      </c>
      <c r="E209" s="8">
        <f t="shared" si="189"/>
        <v>2.1630000000000003</v>
      </c>
      <c r="F209" s="8">
        <f t="shared" si="189"/>
        <v>2.0684999999999998</v>
      </c>
      <c r="G209" s="8">
        <f t="shared" si="189"/>
        <v>0.1575</v>
      </c>
      <c r="H209" s="8">
        <f t="shared" si="189"/>
        <v>0.19</v>
      </c>
      <c r="I209" s="8">
        <f t="shared" si="189"/>
        <v>0.99281700000000017</v>
      </c>
      <c r="J209" s="8">
        <f t="shared" si="189"/>
        <v>1.3159649999999998</v>
      </c>
      <c r="K209" s="8">
        <f t="shared" si="189"/>
        <v>4.412520000000001E-2</v>
      </c>
      <c r="L209" s="8">
        <f t="shared" si="189"/>
        <v>0.99281700000000017</v>
      </c>
      <c r="M209" s="8">
        <f t="shared" si="185"/>
        <v>9.7942389717778564</v>
      </c>
      <c r="N209" s="8">
        <f t="shared" si="190"/>
        <v>-0.31593996883812636</v>
      </c>
      <c r="O209" s="8">
        <f t="shared" si="190"/>
        <v>1.3159649999999998</v>
      </c>
      <c r="P209" s="8">
        <f t="shared" si="186"/>
        <v>1.5912633755161094</v>
      </c>
      <c r="Q209" s="8">
        <f t="shared" si="191"/>
        <v>3.3940590099455603E-2</v>
      </c>
      <c r="R209" s="8">
        <f t="shared" si="191"/>
        <v>4.412520000000001E-2</v>
      </c>
      <c r="S209" s="8">
        <f t="shared" si="187"/>
        <v>5.3681337808585403E-2</v>
      </c>
      <c r="T209" s="8">
        <f t="shared" si="192"/>
        <v>-3.7634096264567429E-4</v>
      </c>
      <c r="U209" s="8">
        <f t="shared" si="192"/>
        <v>4.5790000000000006</v>
      </c>
      <c r="V209" s="8">
        <f t="shared" si="192"/>
        <v>5.1866242802986706</v>
      </c>
      <c r="W209" s="29">
        <f>'2.8 Fert x35 '!D13</f>
        <v>193.63</v>
      </c>
      <c r="X209" s="71">
        <f t="shared" si="198"/>
        <v>0.94999999999998863</v>
      </c>
      <c r="Y209" s="29">
        <f>'2.8 Fert x35 '!F13*k</f>
        <v>2.7111000000000001</v>
      </c>
      <c r="Z209" s="29">
        <f>'2.8 Fert x35 '!G13*k</f>
        <v>2.2701000000000002</v>
      </c>
      <c r="AA209" s="29">
        <f>'2.8 Fert x35 '!H13*k</f>
        <v>0.18059999999999998</v>
      </c>
      <c r="AB209" s="29">
        <f>'2.8 Fert x35 '!I13/2</f>
        <v>0.185</v>
      </c>
      <c r="AC209" s="68">
        <f t="shared" si="199"/>
        <v>1.2443949000000001</v>
      </c>
      <c r="AD209" s="348">
        <f t="shared" si="193"/>
        <v>1.5268575000000002</v>
      </c>
      <c r="AE209" s="68">
        <f t="shared" si="200"/>
        <v>5.5306440000000005E-2</v>
      </c>
      <c r="AF209" s="36">
        <f t="shared" si="201"/>
        <v>1.2443949000000001</v>
      </c>
      <c r="AG209" s="33">
        <f t="shared" si="194"/>
        <v>10.853414622640486</v>
      </c>
      <c r="AH209" s="33">
        <f t="shared" si="202"/>
        <v>-0.18445052589070698</v>
      </c>
      <c r="AI209" s="36">
        <f t="shared" si="203"/>
        <v>1.5268575000000002</v>
      </c>
      <c r="AJ209" s="33">
        <f t="shared" si="195"/>
        <v>1.8492482459283086</v>
      </c>
      <c r="AK209" s="33">
        <f t="shared" si="204"/>
        <v>2.553078482673854E-2</v>
      </c>
      <c r="AL209" s="60">
        <f t="shared" si="205"/>
        <v>5.5306440000000005E-2</v>
      </c>
      <c r="AM209" s="60">
        <f t="shared" si="206"/>
        <v>6.6471751429437162E-2</v>
      </c>
      <c r="AN209" s="60">
        <f t="shared" si="207"/>
        <v>3.3112120229197572E-3</v>
      </c>
      <c r="AO209" s="34">
        <f t="shared" si="196"/>
        <v>5.3468</v>
      </c>
      <c r="AP209" s="34">
        <f t="shared" si="208"/>
        <v>6.1411914709589404</v>
      </c>
      <c r="AQ209" s="10">
        <f t="shared" si="209"/>
        <v>3.8069822217392244</v>
      </c>
      <c r="AR209" s="10">
        <f t="shared" si="210"/>
        <v>4.5076345396838615</v>
      </c>
      <c r="AS209" s="10">
        <f t="shared" si="211"/>
        <v>0.70065231794463712</v>
      </c>
      <c r="AT209" s="10">
        <f t="shared" si="212"/>
        <v>33.632800931067109</v>
      </c>
    </row>
    <row r="210" spans="1:46" x14ac:dyDescent="0.25">
      <c r="A210" s="4">
        <v>50</v>
      </c>
      <c r="B210" s="18">
        <f t="shared" si="188"/>
        <v>2073</v>
      </c>
      <c r="C210" s="8">
        <f t="shared" si="184"/>
        <v>192.59</v>
      </c>
      <c r="D210" s="8">
        <f t="shared" si="197"/>
        <v>0.84000000000000341</v>
      </c>
      <c r="E210" s="8">
        <f t="shared" si="189"/>
        <v>2.0726999999999998</v>
      </c>
      <c r="F210" s="8">
        <f t="shared" si="189"/>
        <v>2.2176</v>
      </c>
      <c r="G210" s="8">
        <f t="shared" si="189"/>
        <v>0.1638</v>
      </c>
      <c r="H210" s="8">
        <f t="shared" si="189"/>
        <v>0.155</v>
      </c>
      <c r="I210" s="8">
        <f t="shared" si="189"/>
        <v>0.95136929999999997</v>
      </c>
      <c r="J210" s="8">
        <f t="shared" si="189"/>
        <v>1.3504995</v>
      </c>
      <c r="K210" s="8">
        <f t="shared" si="189"/>
        <v>4.2283080000000001E-2</v>
      </c>
      <c r="L210" s="8">
        <f t="shared" si="189"/>
        <v>0.95136929999999997</v>
      </c>
      <c r="M210" s="8">
        <f t="shared" si="185"/>
        <v>9.4777495539380645</v>
      </c>
      <c r="N210" s="8">
        <f t="shared" si="190"/>
        <v>-0.3164894178397919</v>
      </c>
      <c r="O210" s="8">
        <f t="shared" si="190"/>
        <v>1.3504995</v>
      </c>
      <c r="P210" s="8">
        <f t="shared" si="186"/>
        <v>1.631797780870309</v>
      </c>
      <c r="Q210" s="8">
        <f t="shared" si="191"/>
        <v>4.053440535419961E-2</v>
      </c>
      <c r="R210" s="8">
        <f t="shared" si="191"/>
        <v>4.2283080000000001E-2</v>
      </c>
      <c r="S210" s="8">
        <f t="shared" si="187"/>
        <v>5.177268949690414E-2</v>
      </c>
      <c r="T210" s="8">
        <f t="shared" si="192"/>
        <v>-1.908648311681263E-3</v>
      </c>
      <c r="U210" s="8">
        <f t="shared" si="192"/>
        <v>4.6091000000000006</v>
      </c>
      <c r="V210" s="8">
        <f t="shared" si="192"/>
        <v>5.1712363392027312</v>
      </c>
      <c r="W210" s="29">
        <f>'2.8 Fert x35 '!D14</f>
        <v>194.66</v>
      </c>
      <c r="X210" s="71">
        <f t="shared" si="198"/>
        <v>1.0300000000000011</v>
      </c>
      <c r="Y210" s="29">
        <f>'2.8 Fert x35 '!F14*k</f>
        <v>2.4822000000000002</v>
      </c>
      <c r="Z210" s="29">
        <f>'2.8 Fert x35 '!G14*k</f>
        <v>2.5116000000000001</v>
      </c>
      <c r="AA210" s="29">
        <f>'2.8 Fert x35 '!H14*k</f>
        <v>0.189</v>
      </c>
      <c r="AB210" s="29">
        <f>'2.8 Fert x35 '!I14/2</f>
        <v>0.16</v>
      </c>
      <c r="AC210" s="68">
        <f t="shared" si="199"/>
        <v>1.1393298000000001</v>
      </c>
      <c r="AD210" s="348">
        <f t="shared" si="193"/>
        <v>1.5625469999999999</v>
      </c>
      <c r="AE210" s="68">
        <f t="shared" si="200"/>
        <v>5.0636880000000009E-2</v>
      </c>
      <c r="AF210" s="36">
        <f t="shared" si="201"/>
        <v>1.1393298000000001</v>
      </c>
      <c r="AG210" s="33">
        <f t="shared" si="194"/>
        <v>10.587776013426065</v>
      </c>
      <c r="AH210" s="33">
        <f t="shared" si="202"/>
        <v>-0.26563860921442028</v>
      </c>
      <c r="AI210" s="36">
        <f t="shared" si="203"/>
        <v>1.5625469999999999</v>
      </c>
      <c r="AJ210" s="33">
        <f t="shared" si="195"/>
        <v>1.8894509936983088</v>
      </c>
      <c r="AK210" s="33">
        <f t="shared" si="204"/>
        <v>4.0202747770000213E-2</v>
      </c>
      <c r="AL210" s="60">
        <f t="shared" si="205"/>
        <v>5.0636880000000009E-2</v>
      </c>
      <c r="AM210" s="60">
        <f t="shared" si="206"/>
        <v>6.2387536548275412E-2</v>
      </c>
      <c r="AN210" s="60">
        <f t="shared" si="207"/>
        <v>-4.0842148811617504E-3</v>
      </c>
      <c r="AO210" s="34">
        <f t="shared" si="196"/>
        <v>5.3428000000000004</v>
      </c>
      <c r="AP210" s="34">
        <f t="shared" si="208"/>
        <v>6.1432799236744202</v>
      </c>
      <c r="AQ210" s="10">
        <f t="shared" si="209"/>
        <v>3.7956874729748042</v>
      </c>
      <c r="AR210" s="10">
        <f t="shared" si="210"/>
        <v>4.5091674639770245</v>
      </c>
      <c r="AS210" s="10">
        <f t="shared" si="211"/>
        <v>0.71347999100222026</v>
      </c>
      <c r="AT210" s="10">
        <f t="shared" si="212"/>
        <v>37.200200886078207</v>
      </c>
    </row>
    <row r="211" spans="1:46" x14ac:dyDescent="0.25">
      <c r="A211" s="4">
        <v>55</v>
      </c>
      <c r="B211" s="18">
        <f t="shared" si="188"/>
        <v>2078</v>
      </c>
      <c r="C211" s="8">
        <f t="shared" si="184"/>
        <v>193.45</v>
      </c>
      <c r="D211" s="8">
        <f t="shared" si="197"/>
        <v>0.85999999999998522</v>
      </c>
      <c r="E211" s="8">
        <f t="shared" ref="E211:L220" si="213">E35</f>
        <v>2.1126</v>
      </c>
      <c r="F211" s="8">
        <f t="shared" si="213"/>
        <v>2.2637999999999998</v>
      </c>
      <c r="G211" s="8">
        <f t="shared" si="213"/>
        <v>0.16800000000000001</v>
      </c>
      <c r="H211" s="8">
        <f t="shared" si="213"/>
        <v>0.16</v>
      </c>
      <c r="I211" s="8">
        <f t="shared" si="213"/>
        <v>0.96968340000000008</v>
      </c>
      <c r="J211" s="8">
        <f t="shared" si="213"/>
        <v>1.377831</v>
      </c>
      <c r="K211" s="8">
        <f t="shared" si="213"/>
        <v>4.3097040000000003E-2</v>
      </c>
      <c r="L211" s="8">
        <f t="shared" si="213"/>
        <v>0.96968340000000008</v>
      </c>
      <c r="M211" s="8">
        <f t="shared" si="185"/>
        <v>9.2205436129603697</v>
      </c>
      <c r="N211" s="8">
        <f t="shared" si="190"/>
        <v>-0.25720594097769478</v>
      </c>
      <c r="O211" s="8">
        <f t="shared" si="190"/>
        <v>1.377831</v>
      </c>
      <c r="P211" s="8">
        <f t="shared" si="186"/>
        <v>1.6662948190946389</v>
      </c>
      <c r="Q211" s="8">
        <f t="shared" si="191"/>
        <v>3.4497038224329923E-2</v>
      </c>
      <c r="R211" s="8">
        <f t="shared" si="191"/>
        <v>4.3097040000000003E-2</v>
      </c>
      <c r="S211" s="8">
        <f t="shared" si="187"/>
        <v>5.2249244955881617E-2</v>
      </c>
      <c r="T211" s="8">
        <f t="shared" si="192"/>
        <v>4.7655545897747759E-4</v>
      </c>
      <c r="U211" s="8">
        <f t="shared" si="192"/>
        <v>4.7044000000000006</v>
      </c>
      <c r="V211" s="8">
        <f t="shared" si="192"/>
        <v>5.3421676527055979</v>
      </c>
      <c r="W211" s="29">
        <f>'2.8 Fert x35 '!D15</f>
        <v>195.61</v>
      </c>
      <c r="X211" s="71">
        <f t="shared" si="198"/>
        <v>0.95000000000001705</v>
      </c>
      <c r="Y211" s="29">
        <f>'2.8 Fert x35 '!F15*k</f>
        <v>2.5409999999999999</v>
      </c>
      <c r="Z211" s="29">
        <f>'2.8 Fert x35 '!G15*k</f>
        <v>2.5745999999999998</v>
      </c>
      <c r="AA211" s="29">
        <f>'2.8 Fert x35 '!H15*k</f>
        <v>0.19320000000000001</v>
      </c>
      <c r="AB211" s="29">
        <f>'2.8 Fert x35 '!I15/2</f>
        <v>0.20499999999999999</v>
      </c>
      <c r="AC211" s="68">
        <f t="shared" si="199"/>
        <v>1.1663190000000001</v>
      </c>
      <c r="AD211" s="348">
        <f t="shared" si="193"/>
        <v>1.6008929999999999</v>
      </c>
      <c r="AE211" s="68">
        <f t="shared" si="200"/>
        <v>5.1836400000000005E-2</v>
      </c>
      <c r="AF211" s="36">
        <f t="shared" si="201"/>
        <v>1.1663190000000001</v>
      </c>
      <c r="AG211" s="33">
        <f t="shared" si="194"/>
        <v>10.383513372541252</v>
      </c>
      <c r="AH211" s="33">
        <f t="shared" si="202"/>
        <v>-0.20426264088481361</v>
      </c>
      <c r="AI211" s="36">
        <f t="shared" si="203"/>
        <v>1.6008929999999999</v>
      </c>
      <c r="AJ211" s="33">
        <f t="shared" si="195"/>
        <v>1.9349039025909336</v>
      </c>
      <c r="AK211" s="33">
        <f t="shared" si="204"/>
        <v>4.5452908892624766E-2</v>
      </c>
      <c r="AL211" s="60">
        <f t="shared" si="205"/>
        <v>5.1836400000000005E-2</v>
      </c>
      <c r="AM211" s="60">
        <f t="shared" si="206"/>
        <v>6.286506253870229E-2</v>
      </c>
      <c r="AN211" s="60">
        <f t="shared" si="207"/>
        <v>4.7752599042687888E-4</v>
      </c>
      <c r="AO211" s="34">
        <f t="shared" si="196"/>
        <v>5.5137999999999998</v>
      </c>
      <c r="AP211" s="34">
        <f t="shared" si="208"/>
        <v>6.3054677939982549</v>
      </c>
      <c r="AQ211" s="10">
        <f t="shared" si="209"/>
        <v>3.9211510570859089</v>
      </c>
      <c r="AR211" s="10">
        <f t="shared" si="210"/>
        <v>4.6282133607947191</v>
      </c>
      <c r="AS211" s="10">
        <f t="shared" si="211"/>
        <v>0.70706230370881018</v>
      </c>
      <c r="AT211" s="10">
        <f t="shared" si="212"/>
        <v>40.735512404622256</v>
      </c>
    </row>
    <row r="212" spans="1:46" x14ac:dyDescent="0.25">
      <c r="A212" s="4">
        <v>60</v>
      </c>
      <c r="B212" s="18">
        <f t="shared" si="188"/>
        <v>2083</v>
      </c>
      <c r="C212" s="8">
        <f t="shared" si="184"/>
        <v>194.16</v>
      </c>
      <c r="D212" s="8">
        <f t="shared" si="197"/>
        <v>0.71000000000000796</v>
      </c>
      <c r="E212" s="8">
        <f t="shared" si="213"/>
        <v>2.0223</v>
      </c>
      <c r="F212" s="8">
        <f t="shared" si="213"/>
        <v>2.3771999999999998</v>
      </c>
      <c r="G212" s="8">
        <f t="shared" si="213"/>
        <v>0.1701</v>
      </c>
      <c r="H212" s="8">
        <f t="shared" si="213"/>
        <v>0.24</v>
      </c>
      <c r="I212" s="8">
        <f t="shared" si="213"/>
        <v>0.9282357</v>
      </c>
      <c r="J212" s="8">
        <f t="shared" si="213"/>
        <v>1.3987995</v>
      </c>
      <c r="K212" s="8">
        <f t="shared" si="213"/>
        <v>4.125492E-2</v>
      </c>
      <c r="L212" s="8">
        <f t="shared" si="213"/>
        <v>0.9282357</v>
      </c>
      <c r="M212" s="8">
        <f t="shared" si="185"/>
        <v>8.9551851361591304</v>
      </c>
      <c r="N212" s="8">
        <f t="shared" si="190"/>
        <v>-0.26535847680123936</v>
      </c>
      <c r="O212" s="8">
        <f t="shared" si="190"/>
        <v>1.3987995</v>
      </c>
      <c r="P212" s="8">
        <f t="shared" si="186"/>
        <v>1.6933615915094578</v>
      </c>
      <c r="Q212" s="8">
        <f t="shared" si="191"/>
        <v>2.7066772414818807E-2</v>
      </c>
      <c r="R212" s="8">
        <f t="shared" si="191"/>
        <v>4.125492E-2</v>
      </c>
      <c r="S212" s="8">
        <f t="shared" si="187"/>
        <v>5.0491368855045224E-2</v>
      </c>
      <c r="T212" s="8">
        <f t="shared" si="192"/>
        <v>-1.7578761008363933E-3</v>
      </c>
      <c r="U212" s="8">
        <f t="shared" si="192"/>
        <v>4.8095999999999997</v>
      </c>
      <c r="V212" s="8">
        <f t="shared" si="192"/>
        <v>5.2795504195127503</v>
      </c>
      <c r="W212" s="29">
        <f>'2.8 Fert x35 '!D16</f>
        <v>196.34</v>
      </c>
      <c r="X212" s="71">
        <f t="shared" si="198"/>
        <v>0.72999999999998977</v>
      </c>
      <c r="Y212" s="29">
        <f>'2.8 Fert x35 '!F16*k</f>
        <v>2.2050000000000001</v>
      </c>
      <c r="Z212" s="29">
        <f>'2.8 Fert x35 '!G16*k</f>
        <v>2.7614999999999998</v>
      </c>
      <c r="AA212" s="29">
        <f>'2.8 Fert x35 '!H16*k</f>
        <v>0.1953</v>
      </c>
      <c r="AB212" s="29">
        <f>'2.8 Fert x35 '!I16/2</f>
        <v>0.2</v>
      </c>
      <c r="AC212" s="68">
        <f t="shared" si="199"/>
        <v>1.012095</v>
      </c>
      <c r="AD212" s="348">
        <f t="shared" si="193"/>
        <v>1.5895949999999999</v>
      </c>
      <c r="AE212" s="68">
        <f t="shared" si="200"/>
        <v>4.4982000000000008E-2</v>
      </c>
      <c r="AF212" s="36">
        <f t="shared" si="201"/>
        <v>1.012095</v>
      </c>
      <c r="AG212" s="33">
        <f t="shared" si="194"/>
        <v>10.051468415458626</v>
      </c>
      <c r="AH212" s="33">
        <f t="shared" si="202"/>
        <v>-0.33204495708262627</v>
      </c>
      <c r="AI212" s="36">
        <f t="shared" si="203"/>
        <v>1.5895949999999999</v>
      </c>
      <c r="AJ212" s="33">
        <f t="shared" si="195"/>
        <v>1.931640917616591</v>
      </c>
      <c r="AK212" s="33">
        <f t="shared" si="204"/>
        <v>-3.2629849743426309E-3</v>
      </c>
      <c r="AL212" s="60">
        <f t="shared" si="205"/>
        <v>4.4982000000000008E-2</v>
      </c>
      <c r="AM212" s="60">
        <f t="shared" si="206"/>
        <v>5.6095078005208202E-2</v>
      </c>
      <c r="AN212" s="60">
        <f t="shared" si="207"/>
        <v>-6.7699845334940889E-3</v>
      </c>
      <c r="AO212" s="34">
        <f t="shared" si="196"/>
        <v>5.3617999999999997</v>
      </c>
      <c r="AP212" s="34">
        <f t="shared" si="208"/>
        <v>5.7497220734095267</v>
      </c>
      <c r="AQ212" s="10">
        <f t="shared" si="209"/>
        <v>3.8751900079223587</v>
      </c>
      <c r="AR212" s="10">
        <f t="shared" si="210"/>
        <v>4.220296001882593</v>
      </c>
      <c r="AS212" s="10">
        <f t="shared" si="211"/>
        <v>0.34510599396023434</v>
      </c>
      <c r="AT212" s="10">
        <f t="shared" si="212"/>
        <v>42.461042374423428</v>
      </c>
    </row>
    <row r="213" spans="1:46" x14ac:dyDescent="0.25">
      <c r="A213" s="4">
        <v>65</v>
      </c>
      <c r="B213" s="18">
        <f t="shared" si="188"/>
        <v>2088</v>
      </c>
      <c r="C213" s="8">
        <f t="shared" si="184"/>
        <v>194.58</v>
      </c>
      <c r="D213" s="8">
        <f t="shared" si="197"/>
        <v>0.42000000000001592</v>
      </c>
      <c r="E213" s="8">
        <f t="shared" si="213"/>
        <v>2.1944999999999997</v>
      </c>
      <c r="F213" s="8">
        <f t="shared" si="213"/>
        <v>2.2469999999999999</v>
      </c>
      <c r="G213" s="8">
        <f t="shared" si="213"/>
        <v>0.16800000000000001</v>
      </c>
      <c r="H213" s="8">
        <f t="shared" si="213"/>
        <v>0.27500000000000002</v>
      </c>
      <c r="I213" s="8">
        <f t="shared" si="213"/>
        <v>1.0072755</v>
      </c>
      <c r="J213" s="8">
        <f t="shared" si="213"/>
        <v>1.3915124999999997</v>
      </c>
      <c r="K213" s="8">
        <f t="shared" si="213"/>
        <v>4.4767799999999996E-2</v>
      </c>
      <c r="L213" s="8">
        <f t="shared" si="213"/>
        <v>1.0072755</v>
      </c>
      <c r="M213" s="8">
        <f t="shared" si="185"/>
        <v>8.8032169647044096</v>
      </c>
      <c r="N213" s="8">
        <f t="shared" si="190"/>
        <v>-0.15196817145472075</v>
      </c>
      <c r="O213" s="8">
        <f t="shared" si="190"/>
        <v>1.3915124999999997</v>
      </c>
      <c r="P213" s="8">
        <f t="shared" si="186"/>
        <v>1.6908593660892952</v>
      </c>
      <c r="Q213" s="8">
        <f t="shared" si="191"/>
        <v>-2.5022254201625405E-3</v>
      </c>
      <c r="R213" s="8">
        <f t="shared" si="191"/>
        <v>4.4767799999999996E-2</v>
      </c>
      <c r="S213" s="8">
        <f t="shared" si="187"/>
        <v>5.3693497327198428E-2</v>
      </c>
      <c r="T213" s="8">
        <f t="shared" si="192"/>
        <v>3.202128472153204E-3</v>
      </c>
      <c r="U213" s="8">
        <f t="shared" si="192"/>
        <v>4.8845000000000001</v>
      </c>
      <c r="V213" s="8">
        <f t="shared" si="192"/>
        <v>5.1532317315972858</v>
      </c>
      <c r="W213" s="29">
        <f>'2.8 Fert x35 '!D17</f>
        <v>196.96</v>
      </c>
      <c r="X213" s="71">
        <f t="shared" si="198"/>
        <v>0.62000000000000455</v>
      </c>
      <c r="Y213" s="29">
        <f>'2.8 Fert x35 '!F17*k</f>
        <v>2.8791000000000002</v>
      </c>
      <c r="Z213" s="29">
        <f>'2.8 Fert x35 '!G17*k</f>
        <v>2.4108000000000001</v>
      </c>
      <c r="AA213" s="29">
        <f>'2.8 Fert x35 '!H17*k</f>
        <v>0.19320000000000001</v>
      </c>
      <c r="AB213" s="29">
        <f>'2.8 Fert x35 '!I17/2</f>
        <v>0.33500000000000002</v>
      </c>
      <c r="AC213" s="68">
        <f t="shared" si="199"/>
        <v>1.3215069000000002</v>
      </c>
      <c r="AD213" s="348">
        <f t="shared" si="193"/>
        <v>1.6214835000000001</v>
      </c>
      <c r="AE213" s="68">
        <f t="shared" si="200"/>
        <v>5.8733640000000011E-2</v>
      </c>
      <c r="AF213" s="36">
        <f t="shared" si="201"/>
        <v>1.3215069000000002</v>
      </c>
      <c r="AG213" s="33">
        <f t="shared" si="194"/>
        <v>10.071818391030707</v>
      </c>
      <c r="AH213" s="33">
        <f t="shared" si="202"/>
        <v>2.0349975572081291E-2</v>
      </c>
      <c r="AI213" s="36">
        <f t="shared" si="203"/>
        <v>1.6214835000000001</v>
      </c>
      <c r="AJ213" s="33">
        <f t="shared" si="195"/>
        <v>1.9629525979160243</v>
      </c>
      <c r="AK213" s="33">
        <f t="shared" si="204"/>
        <v>3.131168029943332E-2</v>
      </c>
      <c r="AL213" s="60">
        <f t="shared" si="205"/>
        <v>5.8733640000000011E-2</v>
      </c>
      <c r="AM213" s="60">
        <f t="shared" si="206"/>
        <v>6.8649942512167772E-2</v>
      </c>
      <c r="AN213" s="60">
        <f t="shared" si="207"/>
        <v>1.255486450695957E-2</v>
      </c>
      <c r="AO213" s="34">
        <f t="shared" si="196"/>
        <v>5.8181000000000003</v>
      </c>
      <c r="AP213" s="34">
        <f t="shared" si="208"/>
        <v>6.5023165203784794</v>
      </c>
      <c r="AQ213" s="10">
        <f t="shared" si="209"/>
        <v>3.7824720909924077</v>
      </c>
      <c r="AR213" s="10">
        <f t="shared" si="210"/>
        <v>4.7727003259578042</v>
      </c>
      <c r="AS213" s="10">
        <f t="shared" si="211"/>
        <v>0.99022823496539658</v>
      </c>
      <c r="AT213" s="10">
        <f t="shared" si="212"/>
        <v>47.412183549250415</v>
      </c>
    </row>
    <row r="214" spans="1:46" x14ac:dyDescent="0.25">
      <c r="A214" s="4">
        <v>70</v>
      </c>
      <c r="B214" s="18">
        <f t="shared" si="188"/>
        <v>2093</v>
      </c>
      <c r="C214" s="8">
        <f t="shared" si="184"/>
        <v>194.91</v>
      </c>
      <c r="D214" s="8">
        <f t="shared" si="197"/>
        <v>0.32999999999998408</v>
      </c>
      <c r="E214" s="8">
        <f t="shared" si="213"/>
        <v>2.3561999999999999</v>
      </c>
      <c r="F214" s="8">
        <f t="shared" si="213"/>
        <v>2.0453999999999999</v>
      </c>
      <c r="G214" s="8">
        <f t="shared" si="213"/>
        <v>0.16170000000000001</v>
      </c>
      <c r="H214" s="8">
        <f t="shared" si="213"/>
        <v>0.28499999999999998</v>
      </c>
      <c r="I214" s="8">
        <f t="shared" si="213"/>
        <v>1.0814957999999999</v>
      </c>
      <c r="J214" s="8">
        <f t="shared" si="213"/>
        <v>1.3545209999999999</v>
      </c>
      <c r="K214" s="8">
        <f t="shared" si="213"/>
        <v>4.8066480000000002E-2</v>
      </c>
      <c r="L214" s="8">
        <f t="shared" si="213"/>
        <v>1.0814957999999999</v>
      </c>
      <c r="M214" s="8">
        <f t="shared" si="185"/>
        <v>8.7451412874414203</v>
      </c>
      <c r="N214" s="8">
        <f t="shared" si="190"/>
        <v>-5.8075677262989345E-2</v>
      </c>
      <c r="O214" s="8">
        <f t="shared" si="190"/>
        <v>1.3545209999999999</v>
      </c>
      <c r="P214" s="8">
        <f t="shared" si="186"/>
        <v>1.6534255309486319</v>
      </c>
      <c r="Q214" s="8">
        <f t="shared" si="191"/>
        <v>-3.7433835140663341E-2</v>
      </c>
      <c r="R214" s="8">
        <f t="shared" si="191"/>
        <v>4.8066480000000002E-2</v>
      </c>
      <c r="S214" s="8">
        <f t="shared" si="187"/>
        <v>5.7558239016420945E-2</v>
      </c>
      <c r="T214" s="8">
        <f t="shared" si="192"/>
        <v>3.8647416892225173E-3</v>
      </c>
      <c r="U214" s="8">
        <f t="shared" si="192"/>
        <v>4.8483000000000001</v>
      </c>
      <c r="V214" s="8">
        <f t="shared" si="192"/>
        <v>5.0866552292855536</v>
      </c>
      <c r="W214" s="29">
        <f>'2.8 Fert x35 '!D18</f>
        <v>197.34</v>
      </c>
      <c r="X214" s="71">
        <f t="shared" si="198"/>
        <v>0.37999999999999545</v>
      </c>
      <c r="Y214" s="29">
        <f>'2.8 Fert x35 '!F18*k</f>
        <v>3.0030000000000001</v>
      </c>
      <c r="Z214" s="29">
        <f>'2.8 Fert x35 '!G18*k</f>
        <v>2.1671999999999998</v>
      </c>
      <c r="AA214" s="29">
        <f>'2.8 Fert x35 '!H18*k</f>
        <v>0.1827</v>
      </c>
      <c r="AB214" s="29">
        <f>'2.8 Fert x35 '!I18/2</f>
        <v>0.28000000000000003</v>
      </c>
      <c r="AC214" s="68">
        <f t="shared" si="199"/>
        <v>1.3783770000000002</v>
      </c>
      <c r="AD214" s="348">
        <f t="shared" si="193"/>
        <v>1.5592709999999999</v>
      </c>
      <c r="AE214" s="68">
        <f t="shared" si="200"/>
        <v>6.1261200000000009E-2</v>
      </c>
      <c r="AF214" s="36">
        <f t="shared" si="201"/>
        <v>1.3783770000000002</v>
      </c>
      <c r="AG214" s="33">
        <f t="shared" si="194"/>
        <v>10.146404173728046</v>
      </c>
      <c r="AH214" s="33">
        <f t="shared" si="202"/>
        <v>7.4585782697338843E-2</v>
      </c>
      <c r="AI214" s="36">
        <f t="shared" si="203"/>
        <v>1.5592709999999999</v>
      </c>
      <c r="AJ214" s="33">
        <f t="shared" si="195"/>
        <v>1.9062752732835426</v>
      </c>
      <c r="AK214" s="33">
        <f t="shared" si="204"/>
        <v>-5.6677324632481652E-2</v>
      </c>
      <c r="AL214" s="60">
        <f t="shared" si="205"/>
        <v>6.1261200000000009E-2</v>
      </c>
      <c r="AM214" s="60">
        <f t="shared" si="206"/>
        <v>7.3396909969605129E-2</v>
      </c>
      <c r="AN214" s="60">
        <f t="shared" si="207"/>
        <v>4.7469674574373566E-3</v>
      </c>
      <c r="AO214" s="34">
        <f t="shared" si="196"/>
        <v>5.6328999999999994</v>
      </c>
      <c r="AP214" s="34">
        <f t="shared" si="208"/>
        <v>6.0355554255222899</v>
      </c>
      <c r="AQ214" s="10">
        <f t="shared" si="209"/>
        <v>3.7336049382955965</v>
      </c>
      <c r="AR214" s="10">
        <f t="shared" si="210"/>
        <v>4.4300976823333604</v>
      </c>
      <c r="AS214" s="10">
        <f t="shared" si="211"/>
        <v>0.69649274403776396</v>
      </c>
      <c r="AT214" s="10">
        <f t="shared" si="212"/>
        <v>50.894647269439233</v>
      </c>
    </row>
    <row r="215" spans="1:46" x14ac:dyDescent="0.25">
      <c r="A215" s="4">
        <v>75</v>
      </c>
      <c r="B215" s="18">
        <f t="shared" si="188"/>
        <v>2098</v>
      </c>
      <c r="C215" s="8">
        <f t="shared" si="184"/>
        <v>195.12</v>
      </c>
      <c r="D215" s="8">
        <f t="shared" si="197"/>
        <v>0.21000000000000796</v>
      </c>
      <c r="E215" s="8">
        <f t="shared" si="213"/>
        <v>2.3456999999999999</v>
      </c>
      <c r="F215" s="8">
        <f t="shared" si="213"/>
        <v>1.9572000000000001</v>
      </c>
      <c r="G215" s="8">
        <f t="shared" si="213"/>
        <v>0.15539999999999998</v>
      </c>
      <c r="H215" s="8">
        <f t="shared" si="213"/>
        <v>0.23499999999999999</v>
      </c>
      <c r="I215" s="8">
        <f t="shared" si="213"/>
        <v>1.0766762999999999</v>
      </c>
      <c r="J215" s="8">
        <f t="shared" si="213"/>
        <v>1.3184325000000001</v>
      </c>
      <c r="K215" s="8">
        <f t="shared" si="213"/>
        <v>4.7852280000000004E-2</v>
      </c>
      <c r="L215" s="8">
        <f t="shared" si="213"/>
        <v>1.0766762999999999</v>
      </c>
      <c r="M215" s="8">
        <f t="shared" si="185"/>
        <v>8.6897639738863202</v>
      </c>
      <c r="N215" s="8">
        <f t="shared" si="190"/>
        <v>-5.5377313555100116E-2</v>
      </c>
      <c r="O215" s="8">
        <f t="shared" si="190"/>
        <v>1.3184325000000001</v>
      </c>
      <c r="P215" s="8">
        <f t="shared" si="186"/>
        <v>1.6107196012801865</v>
      </c>
      <c r="Q215" s="8">
        <f t="shared" si="191"/>
        <v>-4.270592966844533E-2</v>
      </c>
      <c r="R215" s="8">
        <f t="shared" si="191"/>
        <v>4.7852280000000004E-2</v>
      </c>
      <c r="S215" s="8">
        <f t="shared" si="187"/>
        <v>5.8027235280416846E-2</v>
      </c>
      <c r="T215" s="8">
        <f t="shared" si="192"/>
        <v>4.6899626399590083E-4</v>
      </c>
      <c r="U215" s="8">
        <f t="shared" si="192"/>
        <v>4.6933000000000007</v>
      </c>
      <c r="V215" s="8">
        <f t="shared" si="192"/>
        <v>4.8056857530404598</v>
      </c>
      <c r="W215" s="29">
        <f>'2.8 Fert x35 '!D19</f>
        <v>197.72</v>
      </c>
      <c r="X215" s="71">
        <f t="shared" si="198"/>
        <v>0.37999999999999545</v>
      </c>
      <c r="Y215" s="29">
        <f>'2.8 Fert x35 '!F19*k</f>
        <v>2.8937999999999997</v>
      </c>
      <c r="Z215" s="29">
        <f>'2.8 Fert x35 '!G19*k</f>
        <v>2.1630000000000003</v>
      </c>
      <c r="AA215" s="29">
        <f>'2.8 Fert x35 '!H19*k</f>
        <v>0.18059999999999998</v>
      </c>
      <c r="AB215" s="29">
        <f>'2.8 Fert x35 '!I19/2</f>
        <v>0.22500000000000001</v>
      </c>
      <c r="AC215" s="68">
        <f t="shared" si="199"/>
        <v>1.3282541999999999</v>
      </c>
      <c r="AD215" s="348">
        <f t="shared" si="193"/>
        <v>1.530921</v>
      </c>
      <c r="AE215" s="68">
        <f t="shared" si="200"/>
        <v>5.9033519999999999E-2</v>
      </c>
      <c r="AF215" s="36">
        <f t="shared" si="201"/>
        <v>1.3282541999999999</v>
      </c>
      <c r="AG215" s="33">
        <f t="shared" si="194"/>
        <v>10.161212068869094</v>
      </c>
      <c r="AH215" s="33">
        <f t="shared" si="202"/>
        <v>1.4807895141048633E-2</v>
      </c>
      <c r="AI215" s="36">
        <f t="shared" si="203"/>
        <v>1.530921</v>
      </c>
      <c r="AJ215" s="33">
        <f t="shared" si="195"/>
        <v>1.867906043136758</v>
      </c>
      <c r="AK215" s="33">
        <f t="shared" si="204"/>
        <v>-3.8369230146784616E-2</v>
      </c>
      <c r="AL215" s="60">
        <f t="shared" si="205"/>
        <v>5.9033519999999999E-2</v>
      </c>
      <c r="AM215" s="60">
        <f t="shared" si="206"/>
        <v>7.2008383189411579E-2</v>
      </c>
      <c r="AN215" s="60">
        <f t="shared" si="207"/>
        <v>-1.3885267801935497E-3</v>
      </c>
      <c r="AO215" s="34">
        <f t="shared" si="196"/>
        <v>5.4623999999999997</v>
      </c>
      <c r="AP215" s="34">
        <f t="shared" si="208"/>
        <v>5.817450138214066</v>
      </c>
      <c r="AQ215" s="10">
        <f t="shared" si="209"/>
        <v>3.5273733427316976</v>
      </c>
      <c r="AR215" s="10">
        <f t="shared" si="210"/>
        <v>4.2700084014491244</v>
      </c>
      <c r="AS215" s="10">
        <f t="shared" si="211"/>
        <v>0.74263505871742685</v>
      </c>
      <c r="AT215" s="10">
        <f t="shared" si="212"/>
        <v>54.607822563026367</v>
      </c>
    </row>
    <row r="216" spans="1:46" x14ac:dyDescent="0.25">
      <c r="A216" s="4">
        <v>80</v>
      </c>
      <c r="B216" s="18">
        <f t="shared" si="188"/>
        <v>2103</v>
      </c>
      <c r="C216" s="8">
        <f t="shared" si="184"/>
        <v>195.4</v>
      </c>
      <c r="D216" s="8">
        <f t="shared" si="197"/>
        <v>0.28000000000000114</v>
      </c>
      <c r="E216" s="8">
        <f t="shared" si="213"/>
        <v>2.2427999999999999</v>
      </c>
      <c r="F216" s="8">
        <f t="shared" si="213"/>
        <v>1.9866000000000001</v>
      </c>
      <c r="G216" s="8">
        <f t="shared" si="213"/>
        <v>0.15539999999999998</v>
      </c>
      <c r="H216" s="8">
        <f t="shared" si="213"/>
        <v>0.215</v>
      </c>
      <c r="I216" s="8">
        <f t="shared" si="213"/>
        <v>1.0294452000000001</v>
      </c>
      <c r="J216" s="8">
        <f t="shared" si="213"/>
        <v>1.3043939999999998</v>
      </c>
      <c r="K216" s="8">
        <f t="shared" si="213"/>
        <v>4.5753120000000001E-2</v>
      </c>
      <c r="L216" s="8">
        <f t="shared" si="213"/>
        <v>1.0294452000000001</v>
      </c>
      <c r="M216" s="8">
        <f t="shared" si="185"/>
        <v>8.5943241223771025</v>
      </c>
      <c r="N216" s="8">
        <f t="shared" si="190"/>
        <v>-9.5439851509217632E-2</v>
      </c>
      <c r="O216" s="8">
        <f t="shared" si="190"/>
        <v>1.3043939999999998</v>
      </c>
      <c r="P216" s="8">
        <f t="shared" si="186"/>
        <v>1.5891316881638278</v>
      </c>
      <c r="Q216" s="8">
        <f t="shared" si="191"/>
        <v>-2.158791311635877E-2</v>
      </c>
      <c r="R216" s="8">
        <f t="shared" si="191"/>
        <v>4.5753120000000001E-2</v>
      </c>
      <c r="S216" s="8">
        <f t="shared" si="187"/>
        <v>5.601098289007251E-2</v>
      </c>
      <c r="T216" s="8">
        <f t="shared" si="192"/>
        <v>-2.0162523903443363E-3</v>
      </c>
      <c r="U216" s="8">
        <f t="shared" si="192"/>
        <v>4.5998000000000001</v>
      </c>
      <c r="V216" s="8">
        <f t="shared" si="192"/>
        <v>4.7607559829840804</v>
      </c>
      <c r="W216" s="29">
        <f>'2.8 Fert x35 '!D20</f>
        <v>198.13</v>
      </c>
      <c r="X216" s="71">
        <f t="shared" si="198"/>
        <v>0.40999999999999659</v>
      </c>
      <c r="Y216" s="29">
        <f>'2.8 Fert x35 '!F20*k</f>
        <v>2.8812000000000002</v>
      </c>
      <c r="Z216" s="29">
        <f>'2.8 Fert x35 '!G20*k</f>
        <v>2.1335999999999999</v>
      </c>
      <c r="AA216" s="29">
        <f>'2.8 Fert x35 '!H20*k</f>
        <v>0.17849999999999999</v>
      </c>
      <c r="AB216" s="29">
        <f>'2.8 Fert x35 '!I20/2</f>
        <v>0.26500000000000001</v>
      </c>
      <c r="AC216" s="68">
        <f t="shared" si="199"/>
        <v>1.3224708000000001</v>
      </c>
      <c r="AD216" s="348">
        <f t="shared" si="193"/>
        <v>1.516662</v>
      </c>
      <c r="AE216" s="68">
        <f t="shared" si="200"/>
        <v>5.8776480000000006E-2</v>
      </c>
      <c r="AF216" s="36">
        <f t="shared" si="201"/>
        <v>1.3224708000000001</v>
      </c>
      <c r="AG216" s="33">
        <f t="shared" si="194"/>
        <v>10.168319690325365</v>
      </c>
      <c r="AH216" s="33">
        <f t="shared" si="202"/>
        <v>7.1076214562708628E-3</v>
      </c>
      <c r="AI216" s="36">
        <f t="shared" si="203"/>
        <v>1.516662</v>
      </c>
      <c r="AJ216" s="33">
        <f t="shared" si="195"/>
        <v>1.8468642574303333</v>
      </c>
      <c r="AK216" s="33">
        <f t="shared" si="204"/>
        <v>-2.1041785706424676E-2</v>
      </c>
      <c r="AL216" s="60">
        <f t="shared" si="205"/>
        <v>5.8776480000000006E-2</v>
      </c>
      <c r="AM216" s="60">
        <f t="shared" si="206"/>
        <v>7.1505884013878085E-2</v>
      </c>
      <c r="AN216" s="60">
        <f t="shared" si="207"/>
        <v>-5.0249917553349399E-4</v>
      </c>
      <c r="AO216" s="34">
        <f t="shared" si="196"/>
        <v>5.4582999999999995</v>
      </c>
      <c r="AP216" s="34">
        <f t="shared" si="208"/>
        <v>5.8538633365743085</v>
      </c>
      <c r="AQ216" s="10">
        <f t="shared" si="209"/>
        <v>3.4943948915103151</v>
      </c>
      <c r="AR216" s="10">
        <f t="shared" si="210"/>
        <v>4.2967356890455424</v>
      </c>
      <c r="AS216" s="10">
        <f t="shared" si="211"/>
        <v>0.80234079753522725</v>
      </c>
      <c r="AT216" s="10">
        <f t="shared" si="212"/>
        <v>58.619526550702503</v>
      </c>
    </row>
    <row r="217" spans="1:46" x14ac:dyDescent="0.25">
      <c r="A217" s="4">
        <v>85</v>
      </c>
      <c r="B217" s="18">
        <f t="shared" si="188"/>
        <v>2108</v>
      </c>
      <c r="C217" s="8">
        <f t="shared" si="184"/>
        <v>195.85</v>
      </c>
      <c r="D217" s="8">
        <f t="shared" si="197"/>
        <v>0.44999999999998863</v>
      </c>
      <c r="E217" s="8">
        <f t="shared" si="213"/>
        <v>2.3058000000000001</v>
      </c>
      <c r="F217" s="8">
        <f t="shared" si="213"/>
        <v>1.9887000000000001</v>
      </c>
      <c r="G217" s="8">
        <f t="shared" si="213"/>
        <v>0.1575</v>
      </c>
      <c r="H217" s="8">
        <f t="shared" si="213"/>
        <v>0.25</v>
      </c>
      <c r="I217" s="8">
        <f t="shared" si="213"/>
        <v>1.0583622000000001</v>
      </c>
      <c r="J217" s="8">
        <f t="shared" si="213"/>
        <v>1.320627</v>
      </c>
      <c r="K217" s="8">
        <f t="shared" si="213"/>
        <v>4.7038320000000002E-2</v>
      </c>
      <c r="L217" s="8">
        <f t="shared" si="213"/>
        <v>1.0583622000000001</v>
      </c>
      <c r="M217" s="8">
        <f t="shared" si="185"/>
        <v>8.5401559058848537</v>
      </c>
      <c r="N217" s="8">
        <f t="shared" si="190"/>
        <v>-5.4168216492248789E-2</v>
      </c>
      <c r="O217" s="8">
        <f t="shared" si="190"/>
        <v>1.320627</v>
      </c>
      <c r="P217" s="8">
        <f t="shared" si="186"/>
        <v>1.6015484482247673</v>
      </c>
      <c r="Q217" s="8">
        <f t="shared" si="191"/>
        <v>1.2416760060939502E-2</v>
      </c>
      <c r="R217" s="8">
        <f t="shared" si="191"/>
        <v>4.7038320000000002E-2</v>
      </c>
      <c r="S217" s="8">
        <f t="shared" si="187"/>
        <v>5.6939756455623491E-2</v>
      </c>
      <c r="T217" s="8">
        <f t="shared" si="192"/>
        <v>9.2877356555098184E-4</v>
      </c>
      <c r="U217" s="8">
        <f t="shared" si="192"/>
        <v>4.702</v>
      </c>
      <c r="V217" s="8">
        <f t="shared" si="192"/>
        <v>5.1111773171342305</v>
      </c>
      <c r="W217" s="29">
        <f>'2.8 Fert x35 '!D21</f>
        <v>198.56</v>
      </c>
      <c r="X217" s="71">
        <f t="shared" si="198"/>
        <v>0.43000000000000682</v>
      </c>
      <c r="Y217" s="29">
        <f>'2.8 Fert x35 '!F21*k</f>
        <v>2.8643999999999998</v>
      </c>
      <c r="Z217" s="29">
        <f>'2.8 Fert x35 '!G21*k</f>
        <v>2.1587999999999998</v>
      </c>
      <c r="AA217" s="29">
        <f>'2.8 Fert x35 '!H21*k</f>
        <v>0.17849999999999999</v>
      </c>
      <c r="AB217" s="29">
        <f>'2.8 Fert x35 '!I21/2</f>
        <v>0.245</v>
      </c>
      <c r="AC217" s="68">
        <f t="shared" si="199"/>
        <v>1.3147595999999999</v>
      </c>
      <c r="AD217" s="348">
        <f t="shared" si="193"/>
        <v>1.522122</v>
      </c>
      <c r="AE217" s="68">
        <f t="shared" si="200"/>
        <v>5.8433760000000001E-2</v>
      </c>
      <c r="AF217" s="36">
        <f t="shared" si="201"/>
        <v>1.3147595999999999</v>
      </c>
      <c r="AG217" s="33">
        <f t="shared" si="194"/>
        <v>10.166796034187817</v>
      </c>
      <c r="AH217" s="33">
        <f t="shared" si="202"/>
        <v>-1.523656137548457E-3</v>
      </c>
      <c r="AI217" s="36">
        <f t="shared" si="203"/>
        <v>1.522122</v>
      </c>
      <c r="AJ217" s="33">
        <f t="shared" si="195"/>
        <v>1.8486045600900116</v>
      </c>
      <c r="AK217" s="33">
        <f t="shared" si="204"/>
        <v>1.7403026596782833E-3</v>
      </c>
      <c r="AL217" s="60">
        <f t="shared" si="205"/>
        <v>5.8433760000000001E-2</v>
      </c>
      <c r="AM217" s="60">
        <f t="shared" si="206"/>
        <v>7.1074333870237982E-2</v>
      </c>
      <c r="AN217" s="60">
        <f t="shared" si="207"/>
        <v>-4.3155014364010258E-4</v>
      </c>
      <c r="AO217" s="34">
        <f t="shared" si="196"/>
        <v>5.446699999999999</v>
      </c>
      <c r="AP217" s="34">
        <f t="shared" si="208"/>
        <v>5.876485096378496</v>
      </c>
      <c r="AQ217" s="10">
        <f t="shared" si="209"/>
        <v>3.751604150776525</v>
      </c>
      <c r="AR217" s="10">
        <f t="shared" si="210"/>
        <v>4.3133400607418162</v>
      </c>
      <c r="AS217" s="10">
        <f t="shared" si="211"/>
        <v>0.56173590996529121</v>
      </c>
      <c r="AT217" s="10">
        <f t="shared" si="212"/>
        <v>61.428206100528961</v>
      </c>
    </row>
    <row r="218" spans="1:46" x14ac:dyDescent="0.25">
      <c r="A218" s="4">
        <v>90</v>
      </c>
      <c r="B218" s="18">
        <f t="shared" si="188"/>
        <v>2113</v>
      </c>
      <c r="C218" s="8">
        <f t="shared" si="184"/>
        <v>196.25</v>
      </c>
      <c r="D218" s="8">
        <f t="shared" si="197"/>
        <v>0.40000000000000568</v>
      </c>
      <c r="E218" s="8">
        <f t="shared" si="213"/>
        <v>2.4108000000000001</v>
      </c>
      <c r="F218" s="8">
        <f t="shared" si="213"/>
        <v>1.9634999999999998</v>
      </c>
      <c r="G218" s="8">
        <f t="shared" si="213"/>
        <v>0.1575</v>
      </c>
      <c r="H218" s="8">
        <f t="shared" si="213"/>
        <v>0.23</v>
      </c>
      <c r="I218" s="8">
        <f t="shared" si="213"/>
        <v>1.1065572000000001</v>
      </c>
      <c r="J218" s="8">
        <f t="shared" si="213"/>
        <v>1.336776</v>
      </c>
      <c r="K218" s="8">
        <f t="shared" si="213"/>
        <v>4.9180320000000007E-2</v>
      </c>
      <c r="L218" s="8">
        <f t="shared" si="213"/>
        <v>1.1065572000000001</v>
      </c>
      <c r="M218" s="8">
        <f t="shared" si="185"/>
        <v>8.5411947345047814</v>
      </c>
      <c r="N218" s="8">
        <f t="shared" si="190"/>
        <v>1.0388286199276564E-3</v>
      </c>
      <c r="O218" s="8">
        <f t="shared" si="190"/>
        <v>1.336776</v>
      </c>
      <c r="P218" s="8">
        <f t="shared" si="186"/>
        <v>1.6198924420346312</v>
      </c>
      <c r="Q218" s="8">
        <f t="shared" si="191"/>
        <v>1.8343993809863957E-2</v>
      </c>
      <c r="R218" s="8">
        <f t="shared" si="191"/>
        <v>4.9180320000000007E-2</v>
      </c>
      <c r="S218" s="8">
        <f t="shared" si="187"/>
        <v>5.9245941977220475E-2</v>
      </c>
      <c r="T218" s="8">
        <f t="shared" si="192"/>
        <v>2.3061855215969831E-3</v>
      </c>
      <c r="U218" s="8">
        <f t="shared" si="192"/>
        <v>4.7618</v>
      </c>
      <c r="V218" s="8">
        <f t="shared" si="192"/>
        <v>5.183489007951394</v>
      </c>
      <c r="W218" s="29">
        <f>'2.8 Fert x35 '!D22</f>
        <v>199.14</v>
      </c>
      <c r="X218" s="71">
        <f t="shared" si="198"/>
        <v>0.57999999999998408</v>
      </c>
      <c r="Y218" s="29">
        <f>'2.8 Fert x35 '!F22*k</f>
        <v>2.9673000000000003</v>
      </c>
      <c r="Z218" s="29">
        <f>'2.8 Fert x35 '!G22*k</f>
        <v>2.121</v>
      </c>
      <c r="AA218" s="29">
        <f>'2.8 Fert x35 '!H22*k</f>
        <v>0.17849999999999999</v>
      </c>
      <c r="AB218" s="29">
        <f>'2.8 Fert x35 '!I22/2</f>
        <v>0.3</v>
      </c>
      <c r="AC218" s="68">
        <f t="shared" si="199"/>
        <v>1.3619907000000002</v>
      </c>
      <c r="AD218" s="348">
        <f t="shared" si="193"/>
        <v>1.5329685</v>
      </c>
      <c r="AE218" s="68">
        <f t="shared" si="200"/>
        <v>6.0532920000000011E-2</v>
      </c>
      <c r="AF218" s="36">
        <f t="shared" si="201"/>
        <v>1.3619907000000002</v>
      </c>
      <c r="AG218" s="33">
        <f t="shared" si="194"/>
        <v>10.212700714479004</v>
      </c>
      <c r="AH218" s="33">
        <f t="shared" si="202"/>
        <v>4.5904680291187105E-2</v>
      </c>
      <c r="AI218" s="36">
        <f t="shared" si="203"/>
        <v>1.5329685</v>
      </c>
      <c r="AJ218" s="33">
        <f t="shared" si="195"/>
        <v>1.8597587050430056</v>
      </c>
      <c r="AK218" s="33">
        <f t="shared" si="204"/>
        <v>1.1154144952993938E-2</v>
      </c>
      <c r="AL218" s="60">
        <f t="shared" si="205"/>
        <v>6.0532920000000011E-2</v>
      </c>
      <c r="AM218" s="60">
        <f t="shared" si="206"/>
        <v>7.3097205861990505E-2</v>
      </c>
      <c r="AN218" s="60">
        <f t="shared" si="207"/>
        <v>2.0228719917525229E-3</v>
      </c>
      <c r="AO218" s="34">
        <f t="shared" si="196"/>
        <v>5.5667999999999997</v>
      </c>
      <c r="AP218" s="34">
        <f t="shared" si="208"/>
        <v>6.2058816972359176</v>
      </c>
      <c r="AQ218" s="10">
        <f t="shared" si="209"/>
        <v>3.8046809318363231</v>
      </c>
      <c r="AR218" s="10">
        <f t="shared" si="210"/>
        <v>4.5551171657711631</v>
      </c>
      <c r="AS218" s="10">
        <f t="shared" si="211"/>
        <v>0.75043623393484005</v>
      </c>
      <c r="AT218" s="10">
        <f t="shared" si="212"/>
        <v>65.180387270203155</v>
      </c>
    </row>
    <row r="219" spans="1:46" x14ac:dyDescent="0.25">
      <c r="A219" s="4">
        <v>95</v>
      </c>
      <c r="B219" s="18">
        <f t="shared" si="188"/>
        <v>2118</v>
      </c>
      <c r="C219" s="8">
        <f t="shared" si="184"/>
        <v>196.74</v>
      </c>
      <c r="D219" s="8">
        <f t="shared" si="197"/>
        <v>0.49000000000000909</v>
      </c>
      <c r="E219" s="8">
        <f t="shared" si="213"/>
        <v>2.4780000000000002</v>
      </c>
      <c r="F219" s="8">
        <f t="shared" si="213"/>
        <v>1.9215</v>
      </c>
      <c r="G219" s="8">
        <f t="shared" si="213"/>
        <v>0.1575</v>
      </c>
      <c r="H219" s="8">
        <f t="shared" si="213"/>
        <v>0.19</v>
      </c>
      <c r="I219" s="8">
        <f t="shared" si="213"/>
        <v>1.1374020000000002</v>
      </c>
      <c r="J219" s="8">
        <f t="shared" si="213"/>
        <v>1.33728</v>
      </c>
      <c r="K219" s="8">
        <f t="shared" si="213"/>
        <v>5.0551200000000004E-2</v>
      </c>
      <c r="L219" s="8">
        <f t="shared" si="213"/>
        <v>1.1374020000000002</v>
      </c>
      <c r="M219" s="8">
        <f t="shared" si="185"/>
        <v>8.5729438873450263</v>
      </c>
      <c r="N219" s="8">
        <f t="shared" si="190"/>
        <v>3.1749152840244932E-2</v>
      </c>
      <c r="O219" s="8">
        <f t="shared" si="190"/>
        <v>1.33728</v>
      </c>
      <c r="P219" s="8">
        <f t="shared" si="186"/>
        <v>1.6236392326388811</v>
      </c>
      <c r="Q219" s="8">
        <f t="shared" si="191"/>
        <v>3.7467906042498722E-3</v>
      </c>
      <c r="R219" s="8">
        <f t="shared" si="191"/>
        <v>5.0551200000000004E-2</v>
      </c>
      <c r="S219" s="8">
        <f t="shared" si="187"/>
        <v>6.1024501832469338E-2</v>
      </c>
      <c r="T219" s="8">
        <f t="shared" si="192"/>
        <v>1.7785598552488638E-3</v>
      </c>
      <c r="U219" s="8">
        <f t="shared" si="192"/>
        <v>4.7469999999999999</v>
      </c>
      <c r="V219" s="8">
        <f t="shared" si="192"/>
        <v>5.2742745032997531</v>
      </c>
      <c r="W219" s="29">
        <f>'2.8 Fert x35 '!D23</f>
        <v>199.76</v>
      </c>
      <c r="X219" s="71">
        <f t="shared" si="198"/>
        <v>0.62000000000000455</v>
      </c>
      <c r="Y219" s="29">
        <f>'2.8 Fert x35 '!F23*k</f>
        <v>3.0344999999999995</v>
      </c>
      <c r="Z219" s="29">
        <f>'2.8 Fert x35 '!G23*k</f>
        <v>2.0852999999999997</v>
      </c>
      <c r="AA219" s="29">
        <f>'2.8 Fert x35 '!H23*k</f>
        <v>0.17849999999999999</v>
      </c>
      <c r="AB219" s="29">
        <f>'2.8 Fert x35 '!I23/2</f>
        <v>0.19</v>
      </c>
      <c r="AC219" s="68">
        <f t="shared" si="199"/>
        <v>1.3928354999999999</v>
      </c>
      <c r="AD219" s="348">
        <f t="shared" si="193"/>
        <v>1.5358664999999998</v>
      </c>
      <c r="AE219" s="68">
        <f t="shared" si="200"/>
        <v>6.1903799999999995E-2</v>
      </c>
      <c r="AF219" s="36">
        <f t="shared" si="201"/>
        <v>1.3928354999999999</v>
      </c>
      <c r="AG219" s="33">
        <f t="shared" si="194"/>
        <v>10.283507859764427</v>
      </c>
      <c r="AH219" s="33">
        <f t="shared" si="202"/>
        <v>7.080714528542309E-2</v>
      </c>
      <c r="AI219" s="36">
        <f t="shared" si="203"/>
        <v>1.5358664999999998</v>
      </c>
      <c r="AJ219" s="33">
        <f t="shared" si="195"/>
        <v>1.8646284979266552</v>
      </c>
      <c r="AK219" s="33">
        <f t="shared" si="204"/>
        <v>4.8697928836496374E-3</v>
      </c>
      <c r="AL219" s="60">
        <f t="shared" si="205"/>
        <v>6.1903799999999995E-2</v>
      </c>
      <c r="AM219" s="60">
        <f t="shared" si="206"/>
        <v>7.4825682487700634E-2</v>
      </c>
      <c r="AN219" s="60">
        <f t="shared" si="207"/>
        <v>1.7284766257101292E-3</v>
      </c>
      <c r="AO219" s="34">
        <f t="shared" si="196"/>
        <v>5.4882999999999997</v>
      </c>
      <c r="AP219" s="34">
        <f t="shared" si="208"/>
        <v>6.1857054147947874</v>
      </c>
      <c r="AQ219" s="10">
        <f t="shared" si="209"/>
        <v>3.8713174854220185</v>
      </c>
      <c r="AR219" s="10">
        <f t="shared" si="210"/>
        <v>4.5403077744593734</v>
      </c>
      <c r="AS219" s="10">
        <f t="shared" si="211"/>
        <v>0.66899028903735491</v>
      </c>
      <c r="AT219" s="10">
        <f t="shared" si="212"/>
        <v>68.525338715389935</v>
      </c>
    </row>
    <row r="220" spans="1:46" x14ac:dyDescent="0.25">
      <c r="A220" s="4">
        <v>100</v>
      </c>
      <c r="B220" s="18">
        <f t="shared" si="188"/>
        <v>2123</v>
      </c>
      <c r="C220" s="8">
        <f t="shared" si="184"/>
        <v>197.15</v>
      </c>
      <c r="D220" s="8">
        <f t="shared" si="197"/>
        <v>0.40999999999999659</v>
      </c>
      <c r="E220" s="8">
        <f t="shared" si="213"/>
        <v>2.5073999999999996</v>
      </c>
      <c r="F220" s="8">
        <f t="shared" si="213"/>
        <v>1.9257</v>
      </c>
      <c r="G220" s="8">
        <f t="shared" si="213"/>
        <v>0.1575</v>
      </c>
      <c r="H220" s="8">
        <f t="shared" si="213"/>
        <v>0.22</v>
      </c>
      <c r="I220" s="8">
        <f t="shared" si="213"/>
        <v>1.1508965999999998</v>
      </c>
      <c r="J220" s="8">
        <f t="shared" si="213"/>
        <v>1.346079</v>
      </c>
      <c r="K220" s="8">
        <f t="shared" si="213"/>
        <v>5.1150959999999995E-2</v>
      </c>
      <c r="L220" s="8">
        <f t="shared" si="213"/>
        <v>1.1508965999999998</v>
      </c>
      <c r="M220" s="8">
        <f t="shared" si="185"/>
        <v>8.6140777302342766</v>
      </c>
      <c r="N220" s="8">
        <f t="shared" si="190"/>
        <v>4.1133842889250261E-2</v>
      </c>
      <c r="O220" s="8">
        <f t="shared" si="190"/>
        <v>1.346079</v>
      </c>
      <c r="P220" s="8">
        <f t="shared" si="186"/>
        <v>1.6331005778998688</v>
      </c>
      <c r="Q220" s="8">
        <f t="shared" si="191"/>
        <v>9.4613452609877413E-3</v>
      </c>
      <c r="R220" s="8">
        <f t="shared" si="191"/>
        <v>5.1150959999999995E-2</v>
      </c>
      <c r="S220" s="8">
        <f t="shared" si="187"/>
        <v>6.1938669766067489E-2</v>
      </c>
      <c r="T220" s="8">
        <f t="shared" si="192"/>
        <v>9.1416793359815063E-4</v>
      </c>
      <c r="U220" s="8">
        <f t="shared" si="192"/>
        <v>4.8105999999999991</v>
      </c>
      <c r="V220" s="8">
        <f t="shared" si="192"/>
        <v>5.2721093560838321</v>
      </c>
      <c r="W220" s="29">
        <f>'2.8 Fert x35 '!D24</f>
        <v>200.41</v>
      </c>
      <c r="X220" s="71">
        <f t="shared" si="198"/>
        <v>0.65000000000000568</v>
      </c>
      <c r="Y220" s="29">
        <f>'2.8 Fert x35 '!F24*k</f>
        <v>3.0449999999999999</v>
      </c>
      <c r="Z220" s="29">
        <f>'2.8 Fert x35 '!G24*k</f>
        <v>2.1461999999999999</v>
      </c>
      <c r="AA220" s="29">
        <f>'2.8 Fert x35 '!H24*k</f>
        <v>0.1827</v>
      </c>
      <c r="AB220" s="29">
        <f>'2.8 Fert x35 '!I24/2</f>
        <v>0.26</v>
      </c>
      <c r="AC220" s="68">
        <f t="shared" si="199"/>
        <v>1.3976550000000001</v>
      </c>
      <c r="AD220" s="348">
        <f t="shared" si="193"/>
        <v>1.5615809999999999</v>
      </c>
      <c r="AE220" s="68">
        <f t="shared" si="200"/>
        <v>6.2118E-2</v>
      </c>
      <c r="AF220" s="36">
        <f t="shared" si="201"/>
        <v>1.3976550000000001</v>
      </c>
      <c r="AG220" s="33">
        <f t="shared" si="194"/>
        <v>10.349968559978041</v>
      </c>
      <c r="AH220" s="33">
        <f t="shared" si="202"/>
        <v>6.6460700213614388E-2</v>
      </c>
      <c r="AI220" s="36">
        <f t="shared" si="203"/>
        <v>1.5615809999999999</v>
      </c>
      <c r="AJ220" s="33">
        <f t="shared" si="195"/>
        <v>1.891203863819406</v>
      </c>
      <c r="AK220" s="33">
        <f t="shared" si="204"/>
        <v>2.657536589275078E-2</v>
      </c>
      <c r="AL220" s="60">
        <f t="shared" si="205"/>
        <v>6.2118E-2</v>
      </c>
      <c r="AM220" s="60">
        <f t="shared" si="206"/>
        <v>7.5345436873491156E-2</v>
      </c>
      <c r="AN220" s="60">
        <f t="shared" si="207"/>
        <v>5.197543857905218E-4</v>
      </c>
      <c r="AO220" s="34">
        <f t="shared" si="196"/>
        <v>5.6338999999999997</v>
      </c>
      <c r="AP220" s="34">
        <f t="shared" si="208"/>
        <v>6.3774558204921616</v>
      </c>
      <c r="AQ220" s="10">
        <f t="shared" si="209"/>
        <v>3.8697282673655331</v>
      </c>
      <c r="AR220" s="10">
        <f t="shared" si="210"/>
        <v>4.6810525722412466</v>
      </c>
      <c r="AS220" s="10">
        <f t="shared" si="211"/>
        <v>0.8113243048757135</v>
      </c>
      <c r="AT220" s="10">
        <f t="shared" si="212"/>
        <v>72.581960239768506</v>
      </c>
    </row>
    <row r="221" spans="1:46" x14ac:dyDescent="0.25">
      <c r="A221" s="4">
        <v>105</v>
      </c>
      <c r="B221" s="18">
        <f t="shared" si="188"/>
        <v>2128</v>
      </c>
      <c r="C221" s="8">
        <f t="shared" si="184"/>
        <v>197.58</v>
      </c>
      <c r="D221" s="8">
        <f t="shared" si="197"/>
        <v>0.43000000000000682</v>
      </c>
      <c r="E221" s="8">
        <f t="shared" ref="E221:L230" si="214">E45</f>
        <v>2.2869000000000002</v>
      </c>
      <c r="F221" s="8">
        <f t="shared" si="214"/>
        <v>2.0726999999999998</v>
      </c>
      <c r="G221" s="8">
        <f t="shared" si="214"/>
        <v>0.16170000000000001</v>
      </c>
      <c r="H221" s="8">
        <f t="shared" si="214"/>
        <v>0.13500000000000001</v>
      </c>
      <c r="I221" s="8">
        <f t="shared" si="214"/>
        <v>1.0496871000000001</v>
      </c>
      <c r="J221" s="8">
        <f t="shared" si="214"/>
        <v>1.3479165</v>
      </c>
      <c r="K221" s="8">
        <f t="shared" si="214"/>
        <v>4.6652760000000008E-2</v>
      </c>
      <c r="L221" s="8">
        <f t="shared" si="214"/>
        <v>1.0496871000000001</v>
      </c>
      <c r="M221" s="8">
        <f t="shared" si="185"/>
        <v>8.5486773203320485</v>
      </c>
      <c r="N221" s="8">
        <f t="shared" si="190"/>
        <v>-6.5400409902228063E-2</v>
      </c>
      <c r="O221" s="8">
        <f t="shared" si="190"/>
        <v>1.3479165</v>
      </c>
      <c r="P221" s="8">
        <f t="shared" si="186"/>
        <v>1.6366106232481668</v>
      </c>
      <c r="Q221" s="8">
        <f t="shared" si="191"/>
        <v>3.5100453482979077E-3</v>
      </c>
      <c r="R221" s="8">
        <f t="shared" si="191"/>
        <v>4.6652760000000008E-2</v>
      </c>
      <c r="S221" s="8">
        <f t="shared" si="187"/>
        <v>5.7602073352315139E-2</v>
      </c>
      <c r="T221" s="8">
        <f t="shared" si="192"/>
        <v>-4.3365964137523499E-3</v>
      </c>
      <c r="U221" s="8">
        <f t="shared" si="192"/>
        <v>4.6562999999999999</v>
      </c>
      <c r="V221" s="8">
        <f t="shared" si="192"/>
        <v>5.020073039032324</v>
      </c>
      <c r="W221" s="29">
        <f>'2.8 Fert x35 '!D25</f>
        <v>200.83</v>
      </c>
      <c r="X221" s="71">
        <f t="shared" si="198"/>
        <v>0.42000000000001592</v>
      </c>
      <c r="Y221" s="29">
        <f>'2.8 Fert x35 '!F25*k</f>
        <v>2.8664999999999998</v>
      </c>
      <c r="Z221" s="29">
        <f>'2.8 Fert x35 '!G25*k</f>
        <v>2.2323</v>
      </c>
      <c r="AA221" s="29">
        <f>'2.8 Fert x35 '!H25*k</f>
        <v>0.1827</v>
      </c>
      <c r="AB221" s="29">
        <f>'2.8 Fert x35 '!I25/2</f>
        <v>0.155</v>
      </c>
      <c r="AC221" s="68">
        <f t="shared" si="199"/>
        <v>1.3157235</v>
      </c>
      <c r="AD221" s="348">
        <f t="shared" si="193"/>
        <v>1.5505665</v>
      </c>
      <c r="AE221" s="68">
        <f t="shared" si="200"/>
        <v>5.8476600000000004E-2</v>
      </c>
      <c r="AF221" s="36">
        <f t="shared" si="201"/>
        <v>1.3157235</v>
      </c>
      <c r="AG221" s="33">
        <f t="shared" si="194"/>
        <v>10.32589445998606</v>
      </c>
      <c r="AH221" s="33">
        <f t="shared" si="202"/>
        <v>-2.4074099991981512E-2</v>
      </c>
      <c r="AI221" s="36">
        <f t="shared" si="203"/>
        <v>1.5505665</v>
      </c>
      <c r="AJ221" s="33">
        <f t="shared" si="195"/>
        <v>1.8848872691782255</v>
      </c>
      <c r="AK221" s="33">
        <f t="shared" si="204"/>
        <v>-6.3165946411805063E-3</v>
      </c>
      <c r="AL221" s="60">
        <f t="shared" si="205"/>
        <v>5.8476600000000004E-2</v>
      </c>
      <c r="AM221" s="60">
        <f t="shared" si="206"/>
        <v>7.1795917336177142E-2</v>
      </c>
      <c r="AN221" s="60">
        <f t="shared" si="207"/>
        <v>-3.5495195373140137E-3</v>
      </c>
      <c r="AO221" s="34">
        <f t="shared" si="196"/>
        <v>5.4364999999999997</v>
      </c>
      <c r="AP221" s="34">
        <f t="shared" si="208"/>
        <v>5.8225597858295393</v>
      </c>
      <c r="AQ221" s="10">
        <f t="shared" si="209"/>
        <v>3.6847336106497259</v>
      </c>
      <c r="AR221" s="10">
        <f t="shared" si="210"/>
        <v>4.2737588827988819</v>
      </c>
      <c r="AS221" s="10">
        <f t="shared" si="211"/>
        <v>0.58902527214915601</v>
      </c>
      <c r="AT221" s="10">
        <f t="shared" si="212"/>
        <v>75.527086600514281</v>
      </c>
    </row>
    <row r="222" spans="1:46" x14ac:dyDescent="0.25">
      <c r="A222" s="4">
        <v>110</v>
      </c>
      <c r="B222" s="18">
        <f t="shared" si="188"/>
        <v>2133</v>
      </c>
      <c r="C222" s="8">
        <f t="shared" si="184"/>
        <v>197.75</v>
      </c>
      <c r="D222" s="8">
        <f t="shared" si="197"/>
        <v>0.16999999999998749</v>
      </c>
      <c r="E222" s="8">
        <f t="shared" si="214"/>
        <v>2.5787999999999998</v>
      </c>
      <c r="F222" s="8">
        <f t="shared" si="214"/>
        <v>1.8584999999999998</v>
      </c>
      <c r="G222" s="8">
        <f t="shared" si="214"/>
        <v>0.15539999999999998</v>
      </c>
      <c r="H222" s="8">
        <f t="shared" si="214"/>
        <v>0.19500000000000001</v>
      </c>
      <c r="I222" s="8">
        <f t="shared" si="214"/>
        <v>1.1836692</v>
      </c>
      <c r="J222" s="8">
        <f t="shared" si="214"/>
        <v>1.3380359999999998</v>
      </c>
      <c r="K222" s="8">
        <f t="shared" si="214"/>
        <v>5.2607519999999998E-2</v>
      </c>
      <c r="L222" s="8">
        <f t="shared" si="214"/>
        <v>1.1836692</v>
      </c>
      <c r="M222" s="8">
        <f t="shared" si="185"/>
        <v>8.6257250566518664</v>
      </c>
      <c r="N222" s="8">
        <f t="shared" si="190"/>
        <v>7.7047736319817872E-2</v>
      </c>
      <c r="O222" s="8">
        <f t="shared" si="190"/>
        <v>1.3380359999999998</v>
      </c>
      <c r="P222" s="8">
        <f t="shared" si="186"/>
        <v>1.6273506174651799</v>
      </c>
      <c r="Q222" s="8">
        <f t="shared" si="191"/>
        <v>-9.2600057829868021E-3</v>
      </c>
      <c r="R222" s="8">
        <f t="shared" si="191"/>
        <v>5.2607519999999998E-2</v>
      </c>
      <c r="S222" s="8">
        <f t="shared" si="187"/>
        <v>6.2790224169456732E-2</v>
      </c>
      <c r="T222" s="8">
        <f t="shared" si="192"/>
        <v>5.188150817141593E-3</v>
      </c>
      <c r="U222" s="8">
        <f t="shared" si="192"/>
        <v>4.7877000000000001</v>
      </c>
      <c r="V222" s="8">
        <f t="shared" si="192"/>
        <v>5.03067588135396</v>
      </c>
      <c r="W222" s="29">
        <f>'2.8 Fert x35 '!D26</f>
        <v>201.09</v>
      </c>
      <c r="X222" s="71">
        <f t="shared" si="198"/>
        <v>0.25999999999999091</v>
      </c>
      <c r="Y222" s="29">
        <f>'2.8 Fert x35 '!F26*k</f>
        <v>3.2108999999999996</v>
      </c>
      <c r="Z222" s="29">
        <f>'2.8 Fert x35 '!G26*k</f>
        <v>2.0223</v>
      </c>
      <c r="AA222" s="29">
        <f>'2.8 Fert x35 '!H26*k</f>
        <v>0.17849999999999999</v>
      </c>
      <c r="AB222" s="29">
        <f>'2.8 Fert x35 '!I26/2</f>
        <v>0.21</v>
      </c>
      <c r="AC222" s="68">
        <f t="shared" si="199"/>
        <v>1.4738030999999998</v>
      </c>
      <c r="AD222" s="348">
        <f t="shared" si="193"/>
        <v>1.5551444999999999</v>
      </c>
      <c r="AE222" s="68">
        <f t="shared" si="200"/>
        <v>6.5502359999999996E-2</v>
      </c>
      <c r="AF222" s="36">
        <f t="shared" si="201"/>
        <v>1.4738030999999998</v>
      </c>
      <c r="AG222" s="33">
        <f t="shared" si="194"/>
        <v>10.463016338677191</v>
      </c>
      <c r="AH222" s="33">
        <f t="shared" si="202"/>
        <v>0.13712187869113102</v>
      </c>
      <c r="AI222" s="36">
        <f t="shared" si="203"/>
        <v>1.5551444999999999</v>
      </c>
      <c r="AJ222" s="33">
        <f t="shared" si="195"/>
        <v>1.888348642452029</v>
      </c>
      <c r="AK222" s="33">
        <f t="shared" si="204"/>
        <v>3.4613732738035807E-3</v>
      </c>
      <c r="AL222" s="60">
        <f t="shared" si="205"/>
        <v>6.5502359999999996E-2</v>
      </c>
      <c r="AM222" s="60">
        <f t="shared" si="206"/>
        <v>7.8194205002479908E-2</v>
      </c>
      <c r="AN222" s="60">
        <f t="shared" si="207"/>
        <v>6.3982876663027655E-3</v>
      </c>
      <c r="AO222" s="34">
        <f t="shared" si="196"/>
        <v>5.6216999999999997</v>
      </c>
      <c r="AP222" s="34">
        <f t="shared" si="208"/>
        <v>6.0286815396312283</v>
      </c>
      <c r="AQ222" s="10">
        <f t="shared" si="209"/>
        <v>3.6925160969138071</v>
      </c>
      <c r="AR222" s="10">
        <f t="shared" si="210"/>
        <v>4.4250522500893217</v>
      </c>
      <c r="AS222" s="10">
        <f t="shared" si="211"/>
        <v>0.73253615317551457</v>
      </c>
      <c r="AT222" s="10">
        <f t="shared" si="212"/>
        <v>79.189767366391848</v>
      </c>
    </row>
    <row r="223" spans="1:46" x14ac:dyDescent="0.25">
      <c r="A223" s="4">
        <v>115</v>
      </c>
      <c r="B223" s="18">
        <f t="shared" si="188"/>
        <v>2138</v>
      </c>
      <c r="C223" s="8">
        <f t="shared" si="184"/>
        <v>198.17</v>
      </c>
      <c r="D223" s="8">
        <f t="shared" si="197"/>
        <v>0.41999999999998749</v>
      </c>
      <c r="E223" s="8">
        <f t="shared" si="214"/>
        <v>2.4822000000000002</v>
      </c>
      <c r="F223" s="8">
        <f t="shared" si="214"/>
        <v>1.9341000000000002</v>
      </c>
      <c r="G223" s="8">
        <f t="shared" si="214"/>
        <v>0.1575</v>
      </c>
      <c r="H223" s="8">
        <f t="shared" si="214"/>
        <v>0.26</v>
      </c>
      <c r="I223" s="8">
        <f t="shared" si="214"/>
        <v>1.1393298000000001</v>
      </c>
      <c r="J223" s="8">
        <f t="shared" si="214"/>
        <v>1.3430970000000002</v>
      </c>
      <c r="K223" s="8">
        <f t="shared" si="214"/>
        <v>5.0636880000000009E-2</v>
      </c>
      <c r="L223" s="8">
        <f t="shared" si="214"/>
        <v>1.1393298000000001</v>
      </c>
      <c r="M223" s="8">
        <f t="shared" si="185"/>
        <v>8.6484596069057744</v>
      </c>
      <c r="N223" s="8">
        <f t="shared" si="190"/>
        <v>2.2734550253908026E-2</v>
      </c>
      <c r="O223" s="8">
        <f t="shared" si="190"/>
        <v>1.3430970000000002</v>
      </c>
      <c r="P223" s="8">
        <f t="shared" si="186"/>
        <v>1.6307746642444363</v>
      </c>
      <c r="Q223" s="8">
        <f t="shared" si="191"/>
        <v>3.42404677925634E-3</v>
      </c>
      <c r="R223" s="8">
        <f t="shared" si="191"/>
        <v>5.0636880000000009E-2</v>
      </c>
      <c r="S223" s="8">
        <f t="shared" si="187"/>
        <v>6.1736728325611584E-2</v>
      </c>
      <c r="T223" s="8">
        <f t="shared" si="192"/>
        <v>-1.0534958438451481E-3</v>
      </c>
      <c r="U223" s="8">
        <f t="shared" si="192"/>
        <v>4.8338000000000001</v>
      </c>
      <c r="V223" s="8">
        <f t="shared" si="192"/>
        <v>5.2789051011893076</v>
      </c>
      <c r="W223" s="29">
        <f>'2.8 Fert x35 '!D27</f>
        <v>201.47</v>
      </c>
      <c r="X223" s="71">
        <f t="shared" si="198"/>
        <v>0.37999999999999545</v>
      </c>
      <c r="Y223" s="29">
        <f>'2.8 Fert x35 '!F27*k</f>
        <v>3.0891000000000002</v>
      </c>
      <c r="Z223" s="29">
        <f>'2.8 Fert x35 '!G27*k</f>
        <v>2.0390999999999999</v>
      </c>
      <c r="AA223" s="29">
        <f>'2.8 Fert x35 '!H27*k</f>
        <v>0.17849999999999999</v>
      </c>
      <c r="AB223" s="29">
        <f>'2.8 Fert x35 '!I27/2</f>
        <v>0.21</v>
      </c>
      <c r="AC223" s="68">
        <f t="shared" si="199"/>
        <v>1.4178969000000001</v>
      </c>
      <c r="AD223" s="348">
        <f t="shared" si="193"/>
        <v>1.5316874999999999</v>
      </c>
      <c r="AE223" s="68">
        <f t="shared" si="200"/>
        <v>6.3017640000000014E-2</v>
      </c>
      <c r="AF223" s="36">
        <f t="shared" si="201"/>
        <v>1.4178969000000001</v>
      </c>
      <c r="AG223" s="33">
        <f t="shared" si="194"/>
        <v>10.526481667411979</v>
      </c>
      <c r="AH223" s="33">
        <f t="shared" si="202"/>
        <v>6.3465328734787718E-2</v>
      </c>
      <c r="AI223" s="36">
        <f t="shared" si="203"/>
        <v>1.5316874999999999</v>
      </c>
      <c r="AJ223" s="33">
        <f t="shared" si="195"/>
        <v>1.86550353258056</v>
      </c>
      <c r="AK223" s="33">
        <f t="shared" si="204"/>
        <v>-2.2845109871469038E-2</v>
      </c>
      <c r="AL223" s="60">
        <f t="shared" si="205"/>
        <v>6.3017640000000014E-2</v>
      </c>
      <c r="AM223" s="60">
        <f t="shared" si="206"/>
        <v>7.684055315168617E-2</v>
      </c>
      <c r="AN223" s="60">
        <f t="shared" si="207"/>
        <v>-1.3536518507937384E-3</v>
      </c>
      <c r="AO223" s="34">
        <f t="shared" si="196"/>
        <v>5.5166999999999993</v>
      </c>
      <c r="AP223" s="34">
        <f t="shared" si="208"/>
        <v>5.9359665670125192</v>
      </c>
      <c r="AQ223" s="10">
        <f t="shared" si="209"/>
        <v>3.8747163442729518</v>
      </c>
      <c r="AR223" s="10">
        <f t="shared" si="210"/>
        <v>4.3569994601871889</v>
      </c>
      <c r="AS223" s="10">
        <f t="shared" si="211"/>
        <v>0.48228311591423711</v>
      </c>
      <c r="AT223" s="10">
        <f t="shared" si="212"/>
        <v>81.601182945963032</v>
      </c>
    </row>
    <row r="224" spans="1:46" x14ac:dyDescent="0.25">
      <c r="A224" s="4">
        <v>120</v>
      </c>
      <c r="B224" s="18">
        <f t="shared" si="188"/>
        <v>2143</v>
      </c>
      <c r="C224" s="8">
        <f t="shared" si="184"/>
        <v>198.39</v>
      </c>
      <c r="D224" s="8">
        <f t="shared" si="197"/>
        <v>0.21999999999999886</v>
      </c>
      <c r="E224" s="8">
        <f t="shared" si="214"/>
        <v>2.415</v>
      </c>
      <c r="F224" s="8">
        <f t="shared" si="214"/>
        <v>1.9424999999999999</v>
      </c>
      <c r="G224" s="8">
        <f t="shared" si="214"/>
        <v>0.1575</v>
      </c>
      <c r="H224" s="8">
        <f t="shared" si="214"/>
        <v>0.22</v>
      </c>
      <c r="I224" s="8">
        <f t="shared" si="214"/>
        <v>1.1084850000000002</v>
      </c>
      <c r="J224" s="8">
        <f t="shared" si="214"/>
        <v>1.329825</v>
      </c>
      <c r="K224" s="8">
        <f t="shared" si="214"/>
        <v>4.9266000000000004E-2</v>
      </c>
      <c r="L224" s="8">
        <f t="shared" si="214"/>
        <v>1.1084850000000002</v>
      </c>
      <c r="M224" s="8">
        <f t="shared" si="185"/>
        <v>8.6374063824355982</v>
      </c>
      <c r="N224" s="8">
        <f t="shared" si="190"/>
        <v>-1.1053224470176204E-2</v>
      </c>
      <c r="O224" s="8">
        <f t="shared" si="190"/>
        <v>1.329825</v>
      </c>
      <c r="P224" s="8">
        <f t="shared" si="186"/>
        <v>1.618107955918614</v>
      </c>
      <c r="Q224" s="8">
        <f t="shared" si="191"/>
        <v>-1.2666708325822285E-2</v>
      </c>
      <c r="R224" s="8">
        <f t="shared" si="191"/>
        <v>4.9266000000000004E-2</v>
      </c>
      <c r="S224" s="8">
        <f t="shared" si="187"/>
        <v>6.0179614811827896E-2</v>
      </c>
      <c r="T224" s="8">
        <f t="shared" si="192"/>
        <v>-1.5571135137836881E-3</v>
      </c>
      <c r="U224" s="8">
        <f t="shared" si="192"/>
        <v>4.7349999999999994</v>
      </c>
      <c r="V224" s="8">
        <f t="shared" si="192"/>
        <v>4.9297229536902165</v>
      </c>
      <c r="W224" s="29">
        <f>'2.8 Fert x35 '!D28</f>
        <v>201.78</v>
      </c>
      <c r="X224" s="71">
        <f t="shared" si="198"/>
        <v>0.31000000000000227</v>
      </c>
      <c r="Y224" s="29">
        <f>'2.8 Fert x35 '!F28*k</f>
        <v>2.9525999999999999</v>
      </c>
      <c r="Z224" s="29">
        <f>'2.8 Fert x35 '!G28*k</f>
        <v>2.0873999999999997</v>
      </c>
      <c r="AA224" s="29">
        <f>'2.8 Fert x35 '!H28*k</f>
        <v>0.17639999999999997</v>
      </c>
      <c r="AB224" s="29">
        <f>'2.8 Fert x35 '!I28/2</f>
        <v>0.20499999999999999</v>
      </c>
      <c r="AC224" s="68">
        <f t="shared" si="199"/>
        <v>1.3552434</v>
      </c>
      <c r="AD224" s="348">
        <f t="shared" si="193"/>
        <v>1.5165989999999998</v>
      </c>
      <c r="AE224" s="68">
        <f t="shared" si="200"/>
        <v>6.0233040000000002E-2</v>
      </c>
      <c r="AF224" s="36">
        <f t="shared" si="201"/>
        <v>1.3552434</v>
      </c>
      <c r="AG224" s="33">
        <f t="shared" si="194"/>
        <v>10.519077945091823</v>
      </c>
      <c r="AH224" s="33">
        <f t="shared" si="202"/>
        <v>-7.4037223201557367E-3</v>
      </c>
      <c r="AI224" s="36">
        <f t="shared" si="203"/>
        <v>1.5165989999999998</v>
      </c>
      <c r="AJ224" s="33">
        <f t="shared" si="195"/>
        <v>1.8463765495537932</v>
      </c>
      <c r="AK224" s="33">
        <f t="shared" si="204"/>
        <v>-1.9126983026766853E-2</v>
      </c>
      <c r="AL224" s="60">
        <f t="shared" si="205"/>
        <v>6.0233040000000002E-2</v>
      </c>
      <c r="AM224" s="60">
        <f t="shared" si="206"/>
        <v>7.3816659050920663E-2</v>
      </c>
      <c r="AN224" s="60">
        <f t="shared" si="207"/>
        <v>-3.0238941007655062E-3</v>
      </c>
      <c r="AO224" s="34">
        <f t="shared" si="196"/>
        <v>5.4213999999999993</v>
      </c>
      <c r="AP224" s="34">
        <f t="shared" si="208"/>
        <v>5.7018454005523136</v>
      </c>
      <c r="AQ224" s="10">
        <f t="shared" si="209"/>
        <v>3.6184166480086191</v>
      </c>
      <c r="AR224" s="10">
        <f t="shared" si="210"/>
        <v>4.185154524005398</v>
      </c>
      <c r="AS224" s="10">
        <f t="shared" si="211"/>
        <v>0.56673787599677894</v>
      </c>
      <c r="AT224" s="10">
        <f t="shared" si="212"/>
        <v>84.434872325946927</v>
      </c>
    </row>
    <row r="225" spans="1:51" x14ac:dyDescent="0.25">
      <c r="A225" s="4">
        <v>125</v>
      </c>
      <c r="B225" s="18">
        <f t="shared" si="188"/>
        <v>2148</v>
      </c>
      <c r="C225" s="8">
        <f t="shared" si="184"/>
        <v>198.51</v>
      </c>
      <c r="D225" s="8">
        <f t="shared" si="197"/>
        <v>0.12000000000000455</v>
      </c>
      <c r="E225" s="8">
        <f t="shared" si="214"/>
        <v>2.2994999999999997</v>
      </c>
      <c r="F225" s="8">
        <f t="shared" si="214"/>
        <v>1.9593</v>
      </c>
      <c r="G225" s="8">
        <f t="shared" si="214"/>
        <v>0.15539999999999998</v>
      </c>
      <c r="H225" s="8">
        <f t="shared" si="214"/>
        <v>0.14000000000000001</v>
      </c>
      <c r="I225" s="8">
        <f t="shared" si="214"/>
        <v>1.0554705</v>
      </c>
      <c r="J225" s="8">
        <f t="shared" si="214"/>
        <v>1.3079114999999999</v>
      </c>
      <c r="K225" s="8">
        <f t="shared" si="214"/>
        <v>4.6909799999999995E-2</v>
      </c>
      <c r="L225" s="8">
        <f t="shared" si="214"/>
        <v>1.0554705</v>
      </c>
      <c r="M225" s="8">
        <f t="shared" si="185"/>
        <v>8.5747694916468475</v>
      </c>
      <c r="N225" s="8">
        <f t="shared" si="190"/>
        <v>-6.2636890788750677E-2</v>
      </c>
      <c r="O225" s="8">
        <f t="shared" si="190"/>
        <v>1.3079114999999999</v>
      </c>
      <c r="P225" s="8">
        <f t="shared" si="186"/>
        <v>1.5939552770804886</v>
      </c>
      <c r="Q225" s="8">
        <f t="shared" si="191"/>
        <v>-2.4152678838125441E-2</v>
      </c>
      <c r="R225" s="8">
        <f t="shared" si="191"/>
        <v>4.6909799999999995E-2</v>
      </c>
      <c r="S225" s="8">
        <f t="shared" si="187"/>
        <v>5.7548153430659471E-2</v>
      </c>
      <c r="T225" s="8">
        <f t="shared" si="192"/>
        <v>-2.6314613811684248E-3</v>
      </c>
      <c r="U225" s="8">
        <f t="shared" si="192"/>
        <v>4.5541999999999998</v>
      </c>
      <c r="V225" s="8">
        <f t="shared" si="192"/>
        <v>4.5847789689919605</v>
      </c>
      <c r="W225" s="29">
        <f>'2.8 Fert x35 '!D29</f>
        <v>202.1</v>
      </c>
      <c r="X225" s="71">
        <f t="shared" si="198"/>
        <v>0.31999999999999318</v>
      </c>
      <c r="Y225" s="29">
        <f>'2.8 Fert x35 '!F29*k</f>
        <v>2.8874999999999997</v>
      </c>
      <c r="Z225" s="29">
        <f>'2.8 Fert x35 '!G29*k</f>
        <v>2.0831999999999997</v>
      </c>
      <c r="AA225" s="29">
        <f>'2.8 Fert x35 '!H29*k</f>
        <v>0.17429999999999998</v>
      </c>
      <c r="AB225" s="29">
        <f>'2.8 Fert x35 '!I29/2</f>
        <v>0.215</v>
      </c>
      <c r="AC225" s="68">
        <f t="shared" si="199"/>
        <v>1.3253625</v>
      </c>
      <c r="AD225" s="348">
        <f t="shared" si="193"/>
        <v>1.4990534999999998</v>
      </c>
      <c r="AE225" s="68">
        <f t="shared" si="200"/>
        <v>5.8904999999999999E-2</v>
      </c>
      <c r="AF225" s="36">
        <f t="shared" si="201"/>
        <v>1.3253625</v>
      </c>
      <c r="AG225" s="33">
        <f t="shared" si="194"/>
        <v>10.482751730455522</v>
      </c>
      <c r="AH225" s="33">
        <f t="shared" si="202"/>
        <v>-3.6326214636300591E-2</v>
      </c>
      <c r="AI225" s="36">
        <f t="shared" si="203"/>
        <v>1.4990534999999998</v>
      </c>
      <c r="AJ225" s="33">
        <f t="shared" si="195"/>
        <v>1.8254498447033265</v>
      </c>
      <c r="AK225" s="33">
        <f t="shared" si="204"/>
        <v>-2.092670485046666E-2</v>
      </c>
      <c r="AL225" s="60">
        <f t="shared" si="205"/>
        <v>5.8904999999999999E-2</v>
      </c>
      <c r="AM225" s="60">
        <f t="shared" si="206"/>
        <v>7.1954065044860335E-2</v>
      </c>
      <c r="AN225" s="60">
        <f t="shared" si="207"/>
        <v>-1.862594006060328E-3</v>
      </c>
      <c r="AO225" s="34">
        <f t="shared" si="196"/>
        <v>5.3599999999999985</v>
      </c>
      <c r="AP225" s="34">
        <f t="shared" si="208"/>
        <v>5.6208844865071645</v>
      </c>
      <c r="AQ225" s="10">
        <f t="shared" si="209"/>
        <v>3.3652277632400986</v>
      </c>
      <c r="AR225" s="10">
        <f t="shared" si="210"/>
        <v>4.1257292130962586</v>
      </c>
      <c r="AS225" s="10">
        <f t="shared" si="211"/>
        <v>0.76050144985615997</v>
      </c>
      <c r="AT225" s="10">
        <f t="shared" si="212"/>
        <v>88.23737957522772</v>
      </c>
    </row>
    <row r="226" spans="1:51" x14ac:dyDescent="0.25">
      <c r="A226" s="4">
        <v>130</v>
      </c>
      <c r="B226" s="18">
        <f t="shared" si="188"/>
        <v>2153</v>
      </c>
      <c r="C226" s="8">
        <f t="shared" si="184"/>
        <v>198.74</v>
      </c>
      <c r="D226" s="8">
        <f t="shared" si="197"/>
        <v>0.23000000000001819</v>
      </c>
      <c r="E226" s="8">
        <f t="shared" si="214"/>
        <v>2.3016000000000001</v>
      </c>
      <c r="F226" s="8">
        <f t="shared" si="214"/>
        <v>1.9403999999999999</v>
      </c>
      <c r="G226" s="8">
        <f t="shared" si="214"/>
        <v>0.15539999999999998</v>
      </c>
      <c r="H226" s="8">
        <f t="shared" si="214"/>
        <v>0.19</v>
      </c>
      <c r="I226" s="8">
        <f t="shared" si="214"/>
        <v>1.0564344000000001</v>
      </c>
      <c r="J226" s="8">
        <f t="shared" si="214"/>
        <v>1.3012440000000001</v>
      </c>
      <c r="K226" s="8">
        <f t="shared" si="214"/>
        <v>4.6952640000000004E-2</v>
      </c>
      <c r="L226" s="8">
        <f t="shared" si="214"/>
        <v>1.0564344000000001</v>
      </c>
      <c r="M226" s="8">
        <f t="shared" si="185"/>
        <v>8.5212048110875838</v>
      </c>
      <c r="N226" s="8">
        <f t="shared" si="190"/>
        <v>-5.3564680559263778E-2</v>
      </c>
      <c r="O226" s="8">
        <f t="shared" si="190"/>
        <v>1.3012440000000001</v>
      </c>
      <c r="P226" s="8">
        <f t="shared" si="186"/>
        <v>1.583018146332924</v>
      </c>
      <c r="Q226" s="8">
        <f t="shared" si="191"/>
        <v>-1.0937130747564527E-2</v>
      </c>
      <c r="R226" s="8">
        <f t="shared" si="191"/>
        <v>4.6952640000000004E-2</v>
      </c>
      <c r="S226" s="8">
        <f t="shared" si="187"/>
        <v>5.7125812383895802E-2</v>
      </c>
      <c r="T226" s="8">
        <f t="shared" si="192"/>
        <v>-4.2234104676366901E-4</v>
      </c>
      <c r="U226" s="8">
        <f t="shared" si="192"/>
        <v>4.5874000000000006</v>
      </c>
      <c r="V226" s="8">
        <f t="shared" si="192"/>
        <v>4.7524758476464273</v>
      </c>
      <c r="W226" s="29">
        <f>'2.8 Fert x35 '!D30</f>
        <v>202.3</v>
      </c>
      <c r="X226" s="71">
        <f t="shared" si="198"/>
        <v>0.20000000000001705</v>
      </c>
      <c r="Y226" s="29">
        <f>'2.8 Fert x35 '!F30*k</f>
        <v>2.6837999999999997</v>
      </c>
      <c r="Z226" s="29">
        <f>'2.8 Fert x35 '!G30*k</f>
        <v>2.2008000000000001</v>
      </c>
      <c r="AA226" s="29">
        <f>'2.8 Fert x35 '!H30*k</f>
        <v>0.17639999999999997</v>
      </c>
      <c r="AB226" s="29">
        <f>'2.8 Fert x35 '!I30/2</f>
        <v>0.21</v>
      </c>
      <c r="AC226" s="68">
        <f t="shared" si="199"/>
        <v>1.2318642</v>
      </c>
      <c r="AD226" s="348">
        <f t="shared" si="193"/>
        <v>1.493835</v>
      </c>
      <c r="AE226" s="68">
        <f t="shared" si="200"/>
        <v>5.4749519999999996E-2</v>
      </c>
      <c r="AF226" s="36">
        <f t="shared" si="201"/>
        <v>1.2318642</v>
      </c>
      <c r="AG226" s="33">
        <f t="shared" si="194"/>
        <v>10.357629623841476</v>
      </c>
      <c r="AH226" s="33">
        <f t="shared" si="202"/>
        <v>-0.12512210661404666</v>
      </c>
      <c r="AI226" s="36">
        <f t="shared" si="203"/>
        <v>1.493835</v>
      </c>
      <c r="AJ226" s="33">
        <f t="shared" si="195"/>
        <v>1.816531990976413</v>
      </c>
      <c r="AK226" s="33">
        <f t="shared" si="204"/>
        <v>-8.9178537269134495E-3</v>
      </c>
      <c r="AL226" s="60">
        <f t="shared" si="205"/>
        <v>5.4749519999999996E-2</v>
      </c>
      <c r="AM226" s="60">
        <f t="shared" si="206"/>
        <v>6.7469321831789664E-2</v>
      </c>
      <c r="AN226" s="60">
        <f t="shared" si="207"/>
        <v>-4.4847432130706716E-3</v>
      </c>
      <c r="AO226" s="34">
        <f t="shared" si="196"/>
        <v>5.2709999999999999</v>
      </c>
      <c r="AP226" s="34">
        <f t="shared" si="208"/>
        <v>5.3324752964459865</v>
      </c>
      <c r="AQ226" s="10">
        <f t="shared" si="209"/>
        <v>3.4883172721724778</v>
      </c>
      <c r="AR226" s="10">
        <f t="shared" si="210"/>
        <v>3.9140368675913542</v>
      </c>
      <c r="AS226" s="10">
        <f t="shared" si="211"/>
        <v>0.42571959541887638</v>
      </c>
      <c r="AT226" s="10">
        <f t="shared" si="212"/>
        <v>90.365977552322107</v>
      </c>
    </row>
    <row r="227" spans="1:51" x14ac:dyDescent="0.25">
      <c r="A227" s="4">
        <v>135</v>
      </c>
      <c r="B227" s="18">
        <f t="shared" si="188"/>
        <v>2158</v>
      </c>
      <c r="C227" s="8">
        <f t="shared" si="184"/>
        <v>198.91</v>
      </c>
      <c r="D227" s="8">
        <f t="shared" si="197"/>
        <v>0.16999999999998749</v>
      </c>
      <c r="E227" s="8">
        <f t="shared" si="214"/>
        <v>2.3183999999999996</v>
      </c>
      <c r="F227" s="8">
        <f t="shared" si="214"/>
        <v>1.9508999999999999</v>
      </c>
      <c r="G227" s="8">
        <f t="shared" si="214"/>
        <v>0.15539999999999998</v>
      </c>
      <c r="H227" s="8">
        <f t="shared" si="214"/>
        <v>0.25</v>
      </c>
      <c r="I227" s="8">
        <f t="shared" si="214"/>
        <v>1.0641455999999998</v>
      </c>
      <c r="J227" s="8">
        <f t="shared" si="214"/>
        <v>1.3093499999999998</v>
      </c>
      <c r="K227" s="8">
        <f t="shared" si="214"/>
        <v>4.7295359999999995E-2</v>
      </c>
      <c r="L227" s="8">
        <f t="shared" si="214"/>
        <v>1.0641455999999998</v>
      </c>
      <c r="M227" s="8">
        <f t="shared" si="185"/>
        <v>8.4822852482539375</v>
      </c>
      <c r="N227" s="8">
        <f t="shared" si="190"/>
        <v>-3.8919562833646282E-2</v>
      </c>
      <c r="O227" s="8">
        <f t="shared" si="190"/>
        <v>1.3093499999999998</v>
      </c>
      <c r="P227" s="8">
        <f t="shared" si="186"/>
        <v>1.5891907165033421</v>
      </c>
      <c r="Q227" s="8">
        <f t="shared" si="191"/>
        <v>6.1725701704180569E-3</v>
      </c>
      <c r="R227" s="8">
        <f t="shared" si="191"/>
        <v>4.7295359999999995E-2</v>
      </c>
      <c r="S227" s="8">
        <f t="shared" si="187"/>
        <v>5.7393872329360787E-2</v>
      </c>
      <c r="T227" s="8">
        <f t="shared" si="192"/>
        <v>2.6805994546498513E-4</v>
      </c>
      <c r="U227" s="8">
        <f t="shared" si="192"/>
        <v>4.6746999999999996</v>
      </c>
      <c r="V227" s="8">
        <f t="shared" si="192"/>
        <v>4.8122210672822234</v>
      </c>
      <c r="W227" s="29">
        <f>'2.8 Fert x35 '!D31</f>
        <v>202.46</v>
      </c>
      <c r="X227" s="71">
        <f t="shared" si="198"/>
        <v>0.15999999999999659</v>
      </c>
      <c r="Y227" s="29">
        <f>'2.8 Fert x35 '!F31*k</f>
        <v>2.8727999999999998</v>
      </c>
      <c r="Z227" s="29">
        <f>'2.8 Fert x35 '!G31*k</f>
        <v>2.0495999999999999</v>
      </c>
      <c r="AA227" s="29">
        <f>'2.8 Fert x35 '!H31*k</f>
        <v>0.17219999999999999</v>
      </c>
      <c r="AB227" s="29">
        <f>'2.8 Fert x35 '!I31/2</f>
        <v>0.115</v>
      </c>
      <c r="AC227" s="68">
        <f t="shared" si="199"/>
        <v>1.3186152</v>
      </c>
      <c r="AD227" s="348">
        <f t="shared" si="193"/>
        <v>1.4826839999999999</v>
      </c>
      <c r="AE227" s="68">
        <f t="shared" si="200"/>
        <v>5.8605119999999997E-2</v>
      </c>
      <c r="AF227" s="36">
        <f t="shared" si="201"/>
        <v>1.3186152</v>
      </c>
      <c r="AG227" s="33">
        <f t="shared" si="194"/>
        <v>10.335455503447818</v>
      </c>
      <c r="AH227" s="33">
        <f t="shared" si="202"/>
        <v>-2.2174120393657404E-2</v>
      </c>
      <c r="AI227" s="36">
        <f t="shared" si="203"/>
        <v>1.4826839999999999</v>
      </c>
      <c r="AJ227" s="33">
        <f t="shared" si="195"/>
        <v>1.8038045222654304</v>
      </c>
      <c r="AK227" s="33">
        <f t="shared" si="204"/>
        <v>-1.2727468710982626E-2</v>
      </c>
      <c r="AL227" s="60">
        <f t="shared" si="205"/>
        <v>5.8605119999999997E-2</v>
      </c>
      <c r="AM227" s="60">
        <f t="shared" si="206"/>
        <v>7.0532123747329006E-2</v>
      </c>
      <c r="AN227" s="60">
        <f t="shared" si="207"/>
        <v>3.0628019155393427E-3</v>
      </c>
      <c r="AO227" s="34">
        <f t="shared" si="196"/>
        <v>5.2096</v>
      </c>
      <c r="AP227" s="34">
        <f t="shared" si="208"/>
        <v>5.3377612128108956</v>
      </c>
      <c r="AQ227" s="10">
        <f t="shared" si="209"/>
        <v>3.5321702633851522</v>
      </c>
      <c r="AR227" s="10">
        <f t="shared" si="210"/>
        <v>3.917916730203197</v>
      </c>
      <c r="AS227" s="10">
        <f t="shared" si="211"/>
        <v>0.38574646681804481</v>
      </c>
      <c r="AT227" s="10">
        <f t="shared" si="212"/>
        <v>92.294709886412335</v>
      </c>
    </row>
    <row r="228" spans="1:51" x14ac:dyDescent="0.25">
      <c r="A228" s="4">
        <v>140</v>
      </c>
      <c r="B228" s="18">
        <f t="shared" si="188"/>
        <v>2163</v>
      </c>
      <c r="C228" s="8">
        <f t="shared" si="184"/>
        <v>199.04</v>
      </c>
      <c r="D228" s="8">
        <f t="shared" si="197"/>
        <v>0.12999999999999545</v>
      </c>
      <c r="E228" s="8">
        <f t="shared" si="214"/>
        <v>2.4087000000000001</v>
      </c>
      <c r="F228" s="8">
        <f t="shared" si="214"/>
        <v>1.8773999999999997</v>
      </c>
      <c r="G228" s="8">
        <f t="shared" si="214"/>
        <v>0.15329999999999999</v>
      </c>
      <c r="H228" s="8">
        <f t="shared" si="214"/>
        <v>0.20499999999999999</v>
      </c>
      <c r="I228" s="8">
        <f t="shared" si="214"/>
        <v>1.1055933</v>
      </c>
      <c r="J228" s="8">
        <f t="shared" si="214"/>
        <v>1.3035435</v>
      </c>
      <c r="K228" s="8">
        <f t="shared" si="214"/>
        <v>4.9137480000000004E-2</v>
      </c>
      <c r="L228" s="8">
        <f t="shared" si="214"/>
        <v>1.1055933</v>
      </c>
      <c r="M228" s="8">
        <f t="shared" si="185"/>
        <v>8.4898515009058695</v>
      </c>
      <c r="N228" s="8">
        <f t="shared" si="190"/>
        <v>7.5662526519320039E-3</v>
      </c>
      <c r="O228" s="8">
        <f t="shared" si="190"/>
        <v>1.3035435</v>
      </c>
      <c r="P228" s="8">
        <f t="shared" si="186"/>
        <v>1.5844753830595553</v>
      </c>
      <c r="Q228" s="8">
        <f t="shared" si="191"/>
        <v>-4.7153334437868288E-3</v>
      </c>
      <c r="R228" s="8">
        <f t="shared" si="191"/>
        <v>4.9137480000000004E-2</v>
      </c>
      <c r="S228" s="8">
        <f t="shared" si="187"/>
        <v>5.9283379080661495E-2</v>
      </c>
      <c r="T228" s="8">
        <f t="shared" si="192"/>
        <v>1.8895067513007083E-3</v>
      </c>
      <c r="U228" s="8">
        <f t="shared" si="192"/>
        <v>4.6443999999999992</v>
      </c>
      <c r="V228" s="8">
        <f t="shared" si="192"/>
        <v>4.7791404259594401</v>
      </c>
      <c r="W228" s="29">
        <f>'2.8 Fert x35 '!D32</f>
        <v>202.79</v>
      </c>
      <c r="X228" s="71">
        <f t="shared" si="198"/>
        <v>0.32999999999998408</v>
      </c>
      <c r="Y228" s="29">
        <f>'2.8 Fert x35 '!F32*k</f>
        <v>2.8223999999999996</v>
      </c>
      <c r="Z228" s="29">
        <f>'2.8 Fert x35 '!G32*k</f>
        <v>2.0852999999999997</v>
      </c>
      <c r="AA228" s="29">
        <f>'2.8 Fert x35 '!H32*k</f>
        <v>0.17429999999999998</v>
      </c>
      <c r="AB228" s="29">
        <f>'2.8 Fert x35 '!I32/2</f>
        <v>0.22500000000000001</v>
      </c>
      <c r="AC228" s="68">
        <f t="shared" si="199"/>
        <v>1.2954815999999998</v>
      </c>
      <c r="AD228" s="348">
        <f t="shared" si="193"/>
        <v>1.4839019999999998</v>
      </c>
      <c r="AE228" s="68">
        <f t="shared" si="200"/>
        <v>5.7576959999999996E-2</v>
      </c>
      <c r="AF228" s="36">
        <f t="shared" si="201"/>
        <v>1.2954815999999998</v>
      </c>
      <c r="AG228" s="33">
        <f t="shared" si="194"/>
        <v>10.293018210448524</v>
      </c>
      <c r="AH228" s="33">
        <f t="shared" si="202"/>
        <v>-4.2437292999293774E-2</v>
      </c>
      <c r="AI228" s="36">
        <f t="shared" si="203"/>
        <v>1.4839019999999998</v>
      </c>
      <c r="AJ228" s="33">
        <f t="shared" si="195"/>
        <v>1.8027726024072115</v>
      </c>
      <c r="AK228" s="33">
        <f t="shared" si="204"/>
        <v>-1.0319198582189326E-3</v>
      </c>
      <c r="AL228" s="60">
        <f t="shared" si="205"/>
        <v>5.7576959999999996E-2</v>
      </c>
      <c r="AM228" s="60">
        <f t="shared" si="206"/>
        <v>7.0045395748306261E-2</v>
      </c>
      <c r="AN228" s="60">
        <f t="shared" si="207"/>
        <v>-4.8672799902274577E-4</v>
      </c>
      <c r="AO228" s="34">
        <f t="shared" si="196"/>
        <v>5.3069999999999986</v>
      </c>
      <c r="AP228" s="34">
        <f t="shared" si="208"/>
        <v>5.5930440591434474</v>
      </c>
      <c r="AQ228" s="10">
        <f t="shared" si="209"/>
        <v>3.5078890726542289</v>
      </c>
      <c r="AR228" s="10">
        <f t="shared" si="210"/>
        <v>4.10529433941129</v>
      </c>
      <c r="AS228" s="10">
        <f t="shared" si="211"/>
        <v>0.59740526675706107</v>
      </c>
      <c r="AT228" s="10">
        <f t="shared" si="212"/>
        <v>95.281736220197644</v>
      </c>
    </row>
    <row r="229" spans="1:51" x14ac:dyDescent="0.25">
      <c r="A229" s="4">
        <v>145</v>
      </c>
      <c r="B229" s="18">
        <f t="shared" si="188"/>
        <v>2168</v>
      </c>
      <c r="C229" s="8">
        <f t="shared" si="184"/>
        <v>199.4</v>
      </c>
      <c r="D229" s="8">
        <f t="shared" si="197"/>
        <v>0.36000000000001364</v>
      </c>
      <c r="E229" s="8">
        <f t="shared" si="214"/>
        <v>2.4653999999999998</v>
      </c>
      <c r="F229" s="8">
        <f t="shared" si="214"/>
        <v>1.8416999999999999</v>
      </c>
      <c r="G229" s="8">
        <f t="shared" si="214"/>
        <v>0.15329999999999999</v>
      </c>
      <c r="H229" s="8">
        <f t="shared" si="214"/>
        <v>0.17499999999999999</v>
      </c>
      <c r="I229" s="8">
        <f t="shared" si="214"/>
        <v>1.1316185999999999</v>
      </c>
      <c r="J229" s="8">
        <f t="shared" si="214"/>
        <v>1.3038689999999999</v>
      </c>
      <c r="K229" s="8">
        <f t="shared" si="214"/>
        <v>5.0294159999999997E-2</v>
      </c>
      <c r="L229" s="8">
        <f t="shared" si="214"/>
        <v>1.1316185999999999</v>
      </c>
      <c r="M229" s="8">
        <f t="shared" si="185"/>
        <v>8.5224636064140498</v>
      </c>
      <c r="N229" s="8">
        <f t="shared" si="190"/>
        <v>3.2612105508180278E-2</v>
      </c>
      <c r="O229" s="8">
        <f t="shared" si="190"/>
        <v>1.3038689999999999</v>
      </c>
      <c r="P229" s="8">
        <f t="shared" si="186"/>
        <v>1.583967321996141</v>
      </c>
      <c r="Q229" s="8">
        <f t="shared" si="191"/>
        <v>-5.0806106341427792E-4</v>
      </c>
      <c r="R229" s="8">
        <f t="shared" si="191"/>
        <v>5.0294159999999997E-2</v>
      </c>
      <c r="S229" s="8">
        <f t="shared" si="187"/>
        <v>6.0774079839897112E-2</v>
      </c>
      <c r="T229" s="8">
        <f t="shared" si="192"/>
        <v>1.4907007592356164E-3</v>
      </c>
      <c r="U229" s="8">
        <f t="shared" si="192"/>
        <v>4.6353999999999997</v>
      </c>
      <c r="V229" s="8">
        <f t="shared" si="192"/>
        <v>5.0289947452040149</v>
      </c>
      <c r="W229" s="29">
        <f>'2.8 Fert x35 '!D33</f>
        <v>203.08</v>
      </c>
      <c r="X229" s="71">
        <f t="shared" si="198"/>
        <v>0.29000000000002046</v>
      </c>
      <c r="Y229" s="29">
        <f>'2.8 Fert x35 '!F33*k</f>
        <v>2.9063999999999997</v>
      </c>
      <c r="Z229" s="29">
        <f>'2.8 Fert x35 '!G33*k</f>
        <v>2.0537999999999998</v>
      </c>
      <c r="AA229" s="29">
        <f>'2.8 Fert x35 '!H33*k</f>
        <v>0.17429999999999998</v>
      </c>
      <c r="AB229" s="29">
        <f>'2.8 Fert x35 '!I33/2</f>
        <v>0.255</v>
      </c>
      <c r="AC229" s="68">
        <f t="shared" si="199"/>
        <v>1.3340375999999998</v>
      </c>
      <c r="AD229" s="348">
        <f t="shared" si="193"/>
        <v>1.4925119999999998</v>
      </c>
      <c r="AE229" s="68">
        <f t="shared" si="200"/>
        <v>5.9290559999999999E-2</v>
      </c>
      <c r="AF229" s="36">
        <f t="shared" si="201"/>
        <v>1.3340375999999998</v>
      </c>
      <c r="AG229" s="33">
        <f t="shared" si="194"/>
        <v>10.294630401123227</v>
      </c>
      <c r="AH229" s="33">
        <f t="shared" si="202"/>
        <v>1.6121906747024184E-3</v>
      </c>
      <c r="AI229" s="36">
        <f t="shared" si="203"/>
        <v>1.4925119999999998</v>
      </c>
      <c r="AJ229" s="33">
        <f t="shared" si="195"/>
        <v>1.8112001830248645</v>
      </c>
      <c r="AK229" s="33">
        <f t="shared" si="204"/>
        <v>8.4275806176530299E-3</v>
      </c>
      <c r="AL229" s="60">
        <f t="shared" si="205"/>
        <v>5.9290559999999999E-2</v>
      </c>
      <c r="AM229" s="60">
        <f t="shared" si="206"/>
        <v>7.1672953581130683E-2</v>
      </c>
      <c r="AN229" s="60">
        <f t="shared" si="207"/>
        <v>1.6275578328244222E-3</v>
      </c>
      <c r="AO229" s="34">
        <f t="shared" si="196"/>
        <v>5.3894999999999991</v>
      </c>
      <c r="AP229" s="34">
        <f t="shared" si="208"/>
        <v>5.6911673291251992</v>
      </c>
      <c r="AQ229" s="10">
        <f t="shared" si="209"/>
        <v>3.6912821429797469</v>
      </c>
      <c r="AR229" s="10">
        <f t="shared" si="210"/>
        <v>4.1773168195778965</v>
      </c>
      <c r="AS229" s="10">
        <f t="shared" si="211"/>
        <v>0.48603467659814958</v>
      </c>
      <c r="AT229" s="10">
        <f t="shared" si="212"/>
        <v>97.711909603188388</v>
      </c>
    </row>
    <row r="230" spans="1:51" x14ac:dyDescent="0.25">
      <c r="A230" s="4">
        <v>150</v>
      </c>
      <c r="B230" s="18">
        <f t="shared" si="188"/>
        <v>2173</v>
      </c>
      <c r="C230" s="8">
        <f t="shared" si="184"/>
        <v>199.67</v>
      </c>
      <c r="D230" s="8">
        <f t="shared" si="197"/>
        <v>0.26999999999998181</v>
      </c>
      <c r="E230" s="8">
        <f t="shared" si="214"/>
        <v>2.4780000000000002</v>
      </c>
      <c r="F230" s="8">
        <f t="shared" si="214"/>
        <v>1.8648</v>
      </c>
      <c r="G230" s="8">
        <f t="shared" si="214"/>
        <v>0.15539999999999998</v>
      </c>
      <c r="H230" s="8">
        <f t="shared" si="214"/>
        <v>0.14000000000000001</v>
      </c>
      <c r="I230" s="8">
        <f t="shared" si="214"/>
        <v>1.1374020000000002</v>
      </c>
      <c r="J230" s="8">
        <f t="shared" si="214"/>
        <v>1.315734</v>
      </c>
      <c r="K230" s="8">
        <f t="shared" si="214"/>
        <v>5.0551200000000004E-2</v>
      </c>
      <c r="L230" s="8">
        <f t="shared" si="214"/>
        <v>1.1374020000000002</v>
      </c>
      <c r="M230" s="8">
        <f t="shared" si="185"/>
        <v>8.5566374932344686</v>
      </c>
      <c r="N230" s="8">
        <f t="shared" si="190"/>
        <v>3.4173886820418886E-2</v>
      </c>
      <c r="O230" s="8">
        <f t="shared" si="190"/>
        <v>1.315734</v>
      </c>
      <c r="P230" s="8">
        <f t="shared" si="186"/>
        <v>1.5957425086403418</v>
      </c>
      <c r="Q230" s="8">
        <f t="shared" si="191"/>
        <v>1.1775186644200852E-2</v>
      </c>
      <c r="R230" s="8">
        <f t="shared" si="191"/>
        <v>5.0551200000000004E-2</v>
      </c>
      <c r="S230" s="8">
        <f t="shared" si="187"/>
        <v>6.1294640993790978E-2</v>
      </c>
      <c r="T230" s="8">
        <f t="shared" si="192"/>
        <v>5.2056115389386565E-4</v>
      </c>
      <c r="U230" s="8">
        <f t="shared" si="192"/>
        <v>4.6382000000000003</v>
      </c>
      <c r="V230" s="8">
        <f t="shared" si="192"/>
        <v>4.9546696346184955</v>
      </c>
      <c r="W230" s="29">
        <f>'2.8 Fert x35 '!D34</f>
        <v>203.36</v>
      </c>
      <c r="X230" s="71">
        <f t="shared" si="198"/>
        <v>0.28000000000000114</v>
      </c>
      <c r="Y230" s="29">
        <f>'2.8 Fert x35 '!F34*k</f>
        <v>3.0701999999999998</v>
      </c>
      <c r="Z230" s="29">
        <f>'2.8 Fert x35 '!G34*k</f>
        <v>1.9613999999999998</v>
      </c>
      <c r="AA230" s="29">
        <f>'2.8 Fert x35 '!H34*k</f>
        <v>0.17219999999999999</v>
      </c>
      <c r="AB230" s="29">
        <f>'2.8 Fert x35 '!I34/2</f>
        <v>0.18</v>
      </c>
      <c r="AC230" s="68">
        <f t="shared" si="199"/>
        <v>1.4092218000000001</v>
      </c>
      <c r="AD230" s="348">
        <f t="shared" si="193"/>
        <v>1.4975309999999999</v>
      </c>
      <c r="AE230" s="68">
        <f t="shared" si="200"/>
        <v>6.2632080000000007E-2</v>
      </c>
      <c r="AF230" s="36">
        <f t="shared" si="201"/>
        <v>1.4092218000000001</v>
      </c>
      <c r="AG230" s="33">
        <f t="shared" si="194"/>
        <v>10.371218094623231</v>
      </c>
      <c r="AH230" s="33">
        <f t="shared" si="202"/>
        <v>7.658769350000405E-2</v>
      </c>
      <c r="AI230" s="36">
        <f t="shared" si="203"/>
        <v>1.4975309999999999</v>
      </c>
      <c r="AJ230" s="33">
        <f t="shared" si="195"/>
        <v>1.8177089828757995</v>
      </c>
      <c r="AK230" s="33">
        <f t="shared" si="204"/>
        <v>6.5087998509349987E-3</v>
      </c>
      <c r="AL230" s="60">
        <f t="shared" si="205"/>
        <v>6.2632080000000007E-2</v>
      </c>
      <c r="AM230" s="60">
        <f t="shared" si="206"/>
        <v>7.5302187876221546E-2</v>
      </c>
      <c r="AN230" s="60">
        <f t="shared" si="207"/>
        <v>3.6292342950908635E-3</v>
      </c>
      <c r="AO230" s="34">
        <f t="shared" si="196"/>
        <v>5.383799999999999</v>
      </c>
      <c r="AP230" s="34">
        <f t="shared" si="208"/>
        <v>5.7505257276460302</v>
      </c>
      <c r="AQ230" s="10">
        <f t="shared" si="209"/>
        <v>3.6367275118099753</v>
      </c>
      <c r="AR230" s="10">
        <f t="shared" si="210"/>
        <v>4.2208858840921861</v>
      </c>
      <c r="AS230" s="10">
        <f t="shared" si="211"/>
        <v>0.58415837228221079</v>
      </c>
      <c r="AT230" s="10">
        <f t="shared" si="212"/>
        <v>100.63270146459945</v>
      </c>
    </row>
    <row r="231" spans="1:51" x14ac:dyDescent="0.25">
      <c r="K231" s="1"/>
    </row>
    <row r="232" spans="1:51" x14ac:dyDescent="0.25">
      <c r="K232" s="1"/>
    </row>
    <row r="233" spans="1:51" ht="18.75" x14ac:dyDescent="0.3">
      <c r="C233" s="361" t="s">
        <v>19</v>
      </c>
      <c r="D233" s="361"/>
      <c r="E233" s="361"/>
      <c r="F233" s="361"/>
      <c r="G233" s="361"/>
      <c r="H233" s="361"/>
      <c r="I233" s="361"/>
      <c r="J233" s="361"/>
      <c r="K233" s="361"/>
      <c r="L233" s="361"/>
      <c r="M233" s="361"/>
      <c r="N233" s="361"/>
      <c r="O233" s="361"/>
      <c r="P233" s="361"/>
      <c r="Q233" s="361"/>
      <c r="R233" s="361"/>
      <c r="S233" s="361"/>
      <c r="T233" s="361"/>
      <c r="U233" s="361"/>
      <c r="V233" s="361"/>
      <c r="W233" s="362" t="s">
        <v>265</v>
      </c>
      <c r="X233" s="362"/>
      <c r="Y233" s="362"/>
      <c r="Z233" s="362"/>
      <c r="AA233" s="362"/>
      <c r="AB233" s="362"/>
      <c r="AC233" s="362"/>
      <c r="AD233" s="362"/>
      <c r="AE233" s="362"/>
      <c r="AF233" s="362"/>
      <c r="AG233" s="362"/>
      <c r="AH233" s="362"/>
      <c r="AI233" s="362"/>
      <c r="AJ233" s="362"/>
      <c r="AK233" s="362"/>
      <c r="AL233" s="362"/>
      <c r="AM233" s="362"/>
      <c r="AN233" s="362"/>
      <c r="AO233" s="362"/>
      <c r="AP233" s="362"/>
      <c r="AQ233" s="37"/>
      <c r="AR233" s="37"/>
      <c r="AS233" s="37"/>
      <c r="AT233" s="38"/>
      <c r="AU233" s="38"/>
      <c r="AV233" s="38"/>
      <c r="AW233" s="38"/>
      <c r="AX233" s="38"/>
      <c r="AY233" s="38"/>
    </row>
    <row r="234" spans="1:51" ht="135" x14ac:dyDescent="0.25">
      <c r="A234" s="13" t="s">
        <v>4</v>
      </c>
      <c r="B234" s="14" t="s">
        <v>0</v>
      </c>
      <c r="C234" s="58" t="s">
        <v>7</v>
      </c>
      <c r="D234" s="5" t="s">
        <v>6</v>
      </c>
      <c r="E234" s="21" t="s">
        <v>41</v>
      </c>
      <c r="F234" s="58" t="s">
        <v>42</v>
      </c>
      <c r="G234" s="58" t="s">
        <v>43</v>
      </c>
      <c r="H234" s="58"/>
      <c r="I234" s="58" t="s">
        <v>39</v>
      </c>
      <c r="J234" s="58" t="s">
        <v>40</v>
      </c>
      <c r="K234" s="58" t="s">
        <v>44</v>
      </c>
      <c r="L234" s="58" t="s">
        <v>36</v>
      </c>
      <c r="M234" s="15" t="s">
        <v>8</v>
      </c>
      <c r="N234" s="5" t="s">
        <v>11</v>
      </c>
      <c r="O234" s="5" t="s">
        <v>38</v>
      </c>
      <c r="P234" s="15" t="s">
        <v>33</v>
      </c>
      <c r="Q234" s="5" t="s">
        <v>34</v>
      </c>
      <c r="R234" s="58" t="s">
        <v>45</v>
      </c>
      <c r="S234" s="15" t="s">
        <v>46</v>
      </c>
      <c r="T234" s="5" t="s">
        <v>32</v>
      </c>
      <c r="U234" s="5" t="s">
        <v>24</v>
      </c>
      <c r="V234" s="5" t="s">
        <v>1</v>
      </c>
      <c r="W234" s="26" t="s">
        <v>5</v>
      </c>
      <c r="X234" s="26" t="s">
        <v>6</v>
      </c>
      <c r="Y234" s="27" t="s">
        <v>41</v>
      </c>
      <c r="Z234" s="59" t="s">
        <v>42</v>
      </c>
      <c r="AA234" s="59" t="s">
        <v>43</v>
      </c>
      <c r="AB234" s="59" t="s">
        <v>75</v>
      </c>
      <c r="AC234" s="59" t="s">
        <v>39</v>
      </c>
      <c r="AD234" s="59" t="s">
        <v>40</v>
      </c>
      <c r="AE234" s="59" t="s">
        <v>44</v>
      </c>
      <c r="AF234" s="67" t="s">
        <v>36</v>
      </c>
      <c r="AG234" s="26" t="s">
        <v>8</v>
      </c>
      <c r="AH234" s="28" t="s">
        <v>11</v>
      </c>
      <c r="AI234" s="28" t="s">
        <v>38</v>
      </c>
      <c r="AJ234" s="26" t="s">
        <v>33</v>
      </c>
      <c r="AK234" s="28" t="s">
        <v>34</v>
      </c>
      <c r="AL234" s="28" t="s">
        <v>47</v>
      </c>
      <c r="AM234" s="26" t="s">
        <v>46</v>
      </c>
      <c r="AN234" s="28" t="s">
        <v>32</v>
      </c>
      <c r="AO234" s="28" t="s">
        <v>24</v>
      </c>
      <c r="AP234" s="26" t="s">
        <v>1</v>
      </c>
      <c r="AQ234" s="6" t="str">
        <f>"Climate benefit " &amp;C233 &amp; " ton CO2/ha"</f>
        <v>Climate benefit BAU 95% ton CO2/ha</v>
      </c>
      <c r="AR234" s="6" t="str">
        <f>"Climate benefit "&amp;AT233 &amp; " ton CO2/ha"</f>
        <v>Climate benefit  ton CO2/ha</v>
      </c>
      <c r="AS234" s="6" t="str">
        <f>"Diff "&amp;C233&amp;" and "&amp;AT233 &amp; " ton CO2/ha/year"</f>
        <v>Diff BAU 95% and  ton CO2/ha/year</v>
      </c>
      <c r="AT234" s="16" t="s">
        <v>12</v>
      </c>
      <c r="AU234" s="16"/>
      <c r="AV234" s="16"/>
      <c r="AW234" s="6"/>
    </row>
    <row r="235" spans="1:51" x14ac:dyDescent="0.25">
      <c r="A235" s="4">
        <v>0</v>
      </c>
      <c r="B235" s="4">
        <v>2023</v>
      </c>
      <c r="C235" s="39">
        <f t="shared" ref="C235:C265" si="215">C24</f>
        <v>187.18</v>
      </c>
      <c r="D235" s="17"/>
      <c r="E235" s="17"/>
      <c r="F235" s="17"/>
      <c r="G235" s="17"/>
      <c r="H235" s="17"/>
      <c r="I235" s="17"/>
      <c r="J235" s="17"/>
      <c r="K235" s="17"/>
      <c r="L235" s="17"/>
      <c r="M235" s="66">
        <f t="shared" ref="M235:M265" si="216">M24</f>
        <v>15</v>
      </c>
      <c r="N235" s="8"/>
      <c r="O235" s="8"/>
      <c r="P235" s="66">
        <f t="shared" ref="P235:P265" si="217">P24</f>
        <v>1.5</v>
      </c>
      <c r="Q235" s="8"/>
      <c r="R235" s="8"/>
      <c r="S235" s="66">
        <f t="shared" ref="S235:S265" si="218">S24</f>
        <v>0.05</v>
      </c>
      <c r="T235" s="8"/>
      <c r="U235" s="9"/>
      <c r="V235" s="9"/>
      <c r="W235" s="29">
        <f>'2.3 Set aside x2'!D4</f>
        <v>187.41</v>
      </c>
      <c r="X235" s="29"/>
      <c r="Y235" s="29"/>
      <c r="Z235" s="29"/>
      <c r="AA235" s="29"/>
      <c r="AB235" s="29"/>
      <c r="AC235" s="31"/>
      <c r="AD235" s="31"/>
      <c r="AE235" s="31"/>
      <c r="AF235" s="31"/>
      <c r="AG235" s="32">
        <f>AG24</f>
        <v>15</v>
      </c>
      <c r="AH235" s="33"/>
      <c r="AI235" s="33"/>
      <c r="AJ235" s="32">
        <f>AJ24</f>
        <v>1.5</v>
      </c>
      <c r="AK235" s="33"/>
      <c r="AL235" s="33"/>
      <c r="AM235" s="32">
        <f>AM24</f>
        <v>0.05</v>
      </c>
      <c r="AN235" s="33"/>
      <c r="AO235" s="34"/>
      <c r="AP235" s="34"/>
      <c r="AS235">
        <v>0</v>
      </c>
      <c r="AT235">
        <v>0</v>
      </c>
    </row>
    <row r="236" spans="1:51" x14ac:dyDescent="0.25">
      <c r="A236" s="4">
        <v>5</v>
      </c>
      <c r="B236" s="18">
        <f t="shared" ref="B236:B265" si="219">B235+5</f>
        <v>2028</v>
      </c>
      <c r="C236" s="39">
        <f t="shared" si="215"/>
        <v>187.12</v>
      </c>
      <c r="D236" s="22">
        <f>C236-C235</f>
        <v>-6.0000000000002274E-2</v>
      </c>
      <c r="E236" s="64">
        <f t="shared" ref="E236:L245" si="220">E25</f>
        <v>2.4842999999999997</v>
      </c>
      <c r="F236" s="64">
        <f t="shared" si="220"/>
        <v>1.6463999999999999</v>
      </c>
      <c r="G236" s="64">
        <f t="shared" si="220"/>
        <v>0.14280000000000001</v>
      </c>
      <c r="H236" s="64">
        <f t="shared" si="220"/>
        <v>0.13500000000000001</v>
      </c>
      <c r="I236" s="64">
        <f t="shared" si="220"/>
        <v>1.1402937</v>
      </c>
      <c r="J236" s="64">
        <f t="shared" si="220"/>
        <v>1.2342854999999999</v>
      </c>
      <c r="K236" s="64">
        <f t="shared" si="220"/>
        <v>5.0679719999999998E-2</v>
      </c>
      <c r="L236" s="64">
        <f t="shared" si="220"/>
        <v>1.1402937</v>
      </c>
      <c r="M236" s="64">
        <f t="shared" si="216"/>
        <v>14.198552149441863</v>
      </c>
      <c r="N236" s="64">
        <f t="shared" ref="N236:O265" si="221">N25</f>
        <v>-0.80144785055813728</v>
      </c>
      <c r="O236" s="64">
        <f t="shared" si="221"/>
        <v>1.2342854999999999</v>
      </c>
      <c r="P236" s="64">
        <f t="shared" si="217"/>
        <v>1.4994505429449552</v>
      </c>
      <c r="Q236" s="64">
        <f t="shared" ref="Q236:R265" si="222">Q25</f>
        <v>-5.49457055044833E-4</v>
      </c>
      <c r="R236" s="64">
        <f t="shared" si="222"/>
        <v>5.0679719999999998E-2</v>
      </c>
      <c r="S236" s="64">
        <f t="shared" si="218"/>
        <v>5.9518554764831845E-2</v>
      </c>
      <c r="T236" s="64">
        <f t="shared" ref="T236:V265" si="223">T25</f>
        <v>9.5185547648318422E-3</v>
      </c>
      <c r="U236" s="64">
        <f t="shared" si="223"/>
        <v>4.4084999999999992</v>
      </c>
      <c r="V236" s="64">
        <f t="shared" si="223"/>
        <v>3.556021247151647</v>
      </c>
      <c r="W236" s="29">
        <f>'2.3 Set aside x2'!D5</f>
        <v>187.56</v>
      </c>
      <c r="X236" s="35">
        <f>W236-W235</f>
        <v>0.15000000000000568</v>
      </c>
      <c r="Y236" s="68">
        <f>'2.3 Set aside x2'!F5*k</f>
        <v>1.5645</v>
      </c>
      <c r="Z236" s="68">
        <f>'2.3 Set aside x2'!G5*k</f>
        <v>1.4300999999999999</v>
      </c>
      <c r="AA236" s="68">
        <f>'2.3 Set aside x2'!H5*k</f>
        <v>0.1113</v>
      </c>
      <c r="AB236" s="68">
        <f>'2.3 Set aside x2'!I5/2</f>
        <v>0.12</v>
      </c>
      <c r="AC236" s="68">
        <f>p*Y236</f>
        <v>0.71810550000000006</v>
      </c>
      <c r="AD236" s="68">
        <f>Z236*ppaper+Y236*ppaperboard</f>
        <v>0.21903000000000003</v>
      </c>
      <c r="AE236" s="68">
        <f t="shared" ref="AE236:AE265" si="224">Y236*pboard</f>
        <v>3.1915800000000001E-2</v>
      </c>
      <c r="AF236" s="36">
        <f>AC236</f>
        <v>0.71810550000000006</v>
      </c>
      <c r="AG236" s="33">
        <f>AG235*EXP(-qsawn*5)+AF236</f>
        <v>13.776363949441862</v>
      </c>
      <c r="AH236" s="33">
        <f>AG236-AG235</f>
        <v>-1.2236360505581381</v>
      </c>
      <c r="AI236" s="36">
        <f>AD236</f>
        <v>0.21903000000000003</v>
      </c>
      <c r="AJ236" s="33">
        <f>AJ235*EXP(-qpap*5)+AI236</f>
        <v>0.48419504294495541</v>
      </c>
      <c r="AK236" s="33">
        <f>AJ236-AJ235</f>
        <v>-1.0158049570550447</v>
      </c>
      <c r="AL236" s="60">
        <f>AE236</f>
        <v>3.1915800000000001E-2</v>
      </c>
      <c r="AM236" s="60">
        <f t="shared" ref="AM236:AM265" si="225">AM235*EXP(-qpap*5)+AL236</f>
        <v>4.0754634764831849E-2</v>
      </c>
      <c r="AN236" s="60">
        <f>AM236-AM235</f>
        <v>-9.2453652351681542E-3</v>
      </c>
      <c r="AO236" s="34">
        <f t="shared" ref="AO236:AO265" si="226">(Z236+Y236+AA236+AB236)*SFtot</f>
        <v>3.2259000000000002</v>
      </c>
      <c r="AP236" s="34">
        <f>X236+AO236+AK236+AN236+AH236</f>
        <v>1.1272136271516549</v>
      </c>
      <c r="AQ236" s="10">
        <f t="shared" ref="AQ236:AQ265" si="227">V236*3.67/5</f>
        <v>2.610119595409309</v>
      </c>
      <c r="AR236" s="10">
        <f>AP236*3.67/5</f>
        <v>0.8273748023293146</v>
      </c>
      <c r="AS236" s="10">
        <f>(AR236-AQ236)</f>
        <v>-1.7827447930799944</v>
      </c>
      <c r="AT236" s="10">
        <f>SUM(AS$235:AS236)*5</f>
        <v>-8.9137239653999725</v>
      </c>
      <c r="AU236" s="10"/>
      <c r="AV236" s="10"/>
      <c r="AW236" s="10"/>
      <c r="AY236" s="10"/>
    </row>
    <row r="237" spans="1:51" x14ac:dyDescent="0.25">
      <c r="A237" s="4">
        <v>10</v>
      </c>
      <c r="B237" s="18">
        <f t="shared" si="219"/>
        <v>2033</v>
      </c>
      <c r="C237" s="39">
        <f t="shared" si="215"/>
        <v>187.21</v>
      </c>
      <c r="D237" s="22">
        <f t="shared" ref="D237:D265" si="228">C237-C236</f>
        <v>9.0000000000003411E-2</v>
      </c>
      <c r="E237" s="64">
        <f t="shared" si="220"/>
        <v>2.3519999999999999</v>
      </c>
      <c r="F237" s="64">
        <f t="shared" si="220"/>
        <v>1.7094</v>
      </c>
      <c r="G237" s="64">
        <f t="shared" si="220"/>
        <v>0.14280000000000001</v>
      </c>
      <c r="H237" s="64">
        <f t="shared" si="220"/>
        <v>0.16</v>
      </c>
      <c r="I237" s="64">
        <f t="shared" si="220"/>
        <v>1.0795680000000001</v>
      </c>
      <c r="J237" s="64">
        <f t="shared" si="220"/>
        <v>1.2258119999999999</v>
      </c>
      <c r="K237" s="64">
        <f t="shared" si="220"/>
        <v>4.7980800000000004E-2</v>
      </c>
      <c r="L237" s="64">
        <f t="shared" si="220"/>
        <v>1.0795680000000001</v>
      </c>
      <c r="M237" s="64">
        <f t="shared" si="216"/>
        <v>13.440125571686007</v>
      </c>
      <c r="N237" s="64">
        <f t="shared" si="221"/>
        <v>-0.75842657775585565</v>
      </c>
      <c r="O237" s="64">
        <f t="shared" si="221"/>
        <v>1.2258119999999999</v>
      </c>
      <c r="P237" s="64">
        <f t="shared" si="217"/>
        <v>1.4908799117425571</v>
      </c>
      <c r="Q237" s="64">
        <f t="shared" si="222"/>
        <v>-8.5706312023980935E-3</v>
      </c>
      <c r="R237" s="64">
        <f t="shared" si="222"/>
        <v>4.7980800000000004E-2</v>
      </c>
      <c r="S237" s="64">
        <f t="shared" si="218"/>
        <v>5.8502293420158877E-2</v>
      </c>
      <c r="T237" s="64">
        <f t="shared" si="223"/>
        <v>-1.0162613446729682E-3</v>
      </c>
      <c r="U237" s="64">
        <f t="shared" si="223"/>
        <v>4.3642000000000003</v>
      </c>
      <c r="V237" s="64">
        <f t="shared" si="223"/>
        <v>3.6861865296970775</v>
      </c>
      <c r="W237" s="29">
        <f>'2.3 Set aside x2'!D6</f>
        <v>189.01</v>
      </c>
      <c r="X237" s="35">
        <f t="shared" ref="X237:X265" si="229">W237-W236</f>
        <v>1.4499999999999886</v>
      </c>
      <c r="Y237" s="68">
        <f>'2.3 Set aside x2'!F6*k</f>
        <v>1.5329999999999999</v>
      </c>
      <c r="Z237" s="68">
        <f>'2.3 Set aside x2'!G6*k</f>
        <v>1.4300999999999999</v>
      </c>
      <c r="AA237" s="68">
        <f>'2.3 Set aside x2'!H6*k</f>
        <v>0.10920000000000001</v>
      </c>
      <c r="AB237" s="68">
        <f>'2.3 Set aside x2'!I6/2</f>
        <v>0.14000000000000001</v>
      </c>
      <c r="AC237" s="68">
        <f t="shared" ref="AC237:AC265" si="230">p*Y237</f>
        <v>0.70364700000000002</v>
      </c>
      <c r="AD237" s="348">
        <f t="shared" ref="AD237:AD266" si="231">Z237*paperpulp+Y237*(ppaperboard+papertimb)</f>
        <v>0.91902299999999992</v>
      </c>
      <c r="AE237" s="68">
        <f t="shared" si="224"/>
        <v>3.1273200000000001E-2</v>
      </c>
      <c r="AF237" s="36">
        <f t="shared" ref="AF237:AF265" si="232">AC237</f>
        <v>0.70364700000000002</v>
      </c>
      <c r="AG237" s="33">
        <f t="shared" ref="AG237:AG265" si="233">AG236*EXP(-qsawn*5)+AF237</f>
        <v>12.69666839635903</v>
      </c>
      <c r="AH237" s="33">
        <f t="shared" ref="AH237:AH265" si="234">AG237-AG236</f>
        <v>-1.079695553082832</v>
      </c>
      <c r="AI237" s="36">
        <f t="shared" ref="AI237:AI265" si="235">AD237</f>
        <v>0.91902299999999992</v>
      </c>
      <c r="AJ237" s="33">
        <f t="shared" ref="AJ237:AJ265" si="236">AJ236*EXP(-qpap*5)+AI237</f>
        <v>1.0046173995708223</v>
      </c>
      <c r="AK237" s="33">
        <f t="shared" ref="AK237:AK265" si="237">AJ237-AJ236</f>
        <v>0.52042235662586689</v>
      </c>
      <c r="AL237" s="60">
        <f t="shared" ref="AL237:AL265" si="238">AE237</f>
        <v>3.1273200000000001E-2</v>
      </c>
      <c r="AM237" s="60">
        <f t="shared" si="225"/>
        <v>3.8477669651748404E-2</v>
      </c>
      <c r="AN237" s="60">
        <f t="shared" ref="AN237:AN265" si="239">AM237-AM236</f>
        <v>-2.2769651130834442E-3</v>
      </c>
      <c r="AO237" s="34">
        <f t="shared" si="226"/>
        <v>3.2122999999999999</v>
      </c>
      <c r="AP237" s="34">
        <f t="shared" ref="AP237:AP265" si="240">X237+AO237+AK237+AN237+AH237</f>
        <v>4.1007498384299392</v>
      </c>
      <c r="AQ237" s="10">
        <f t="shared" si="227"/>
        <v>2.7056609127976547</v>
      </c>
      <c r="AR237" s="10">
        <f t="shared" ref="AR237:AR265" si="241">AP237*3.67/5</f>
        <v>3.0099503814075752</v>
      </c>
      <c r="AS237" s="10">
        <f t="shared" ref="AS237:AS265" si="242">(AR237-AQ237)</f>
        <v>0.30428946860992045</v>
      </c>
      <c r="AT237" s="10">
        <f>SUM(AS$235:AS237)*5</f>
        <v>-7.3922766223503702</v>
      </c>
      <c r="AU237" s="10"/>
      <c r="AV237" s="10"/>
      <c r="AW237" s="10"/>
      <c r="AY237" s="10"/>
    </row>
    <row r="238" spans="1:51" x14ac:dyDescent="0.25">
      <c r="A238" s="4">
        <v>15</v>
      </c>
      <c r="B238" s="18">
        <f t="shared" si="219"/>
        <v>2038</v>
      </c>
      <c r="C238" s="39">
        <f t="shared" si="215"/>
        <v>187.3</v>
      </c>
      <c r="D238" s="22">
        <f t="shared" si="228"/>
        <v>9.0000000000003411E-2</v>
      </c>
      <c r="E238" s="64">
        <f t="shared" si="220"/>
        <v>2.1923999999999997</v>
      </c>
      <c r="F238" s="64">
        <f t="shared" si="220"/>
        <v>1.6862999999999999</v>
      </c>
      <c r="G238" s="64">
        <f t="shared" si="220"/>
        <v>0.1386</v>
      </c>
      <c r="H238" s="64">
        <f t="shared" si="220"/>
        <v>0.12</v>
      </c>
      <c r="I238" s="64">
        <f t="shared" si="220"/>
        <v>1.0063115999999999</v>
      </c>
      <c r="J238" s="64">
        <f t="shared" si="220"/>
        <v>1.1779319999999998</v>
      </c>
      <c r="K238" s="64">
        <f t="shared" si="220"/>
        <v>4.4724959999999994E-2</v>
      </c>
      <c r="L238" s="64">
        <f t="shared" si="220"/>
        <v>1.0063115999999999</v>
      </c>
      <c r="M238" s="64">
        <f t="shared" si="216"/>
        <v>12.706620487201896</v>
      </c>
      <c r="N238" s="64">
        <f t="shared" si="221"/>
        <v>-0.73350508448411134</v>
      </c>
      <c r="O238" s="64">
        <f t="shared" si="221"/>
        <v>1.1779319999999998</v>
      </c>
      <c r="P238" s="64">
        <f t="shared" si="217"/>
        <v>1.4414848238819906</v>
      </c>
      <c r="Q238" s="64">
        <f t="shared" si="222"/>
        <v>-4.9395087860566456E-2</v>
      </c>
      <c r="R238" s="64">
        <f t="shared" si="222"/>
        <v>4.4724959999999994E-2</v>
      </c>
      <c r="S238" s="64">
        <f t="shared" si="218"/>
        <v>5.5066802098089868E-2</v>
      </c>
      <c r="T238" s="64">
        <f t="shared" si="223"/>
        <v>-3.4354913220690092E-3</v>
      </c>
      <c r="U238" s="64">
        <f t="shared" si="223"/>
        <v>4.1372999999999998</v>
      </c>
      <c r="V238" s="64">
        <f t="shared" si="223"/>
        <v>3.4409643363332565</v>
      </c>
      <c r="W238" s="29">
        <f>'2.3 Set aside x2'!D7</f>
        <v>190.59</v>
      </c>
      <c r="X238" s="35">
        <f t="shared" si="229"/>
        <v>1.5800000000000125</v>
      </c>
      <c r="Y238" s="68">
        <f>'2.3 Set aside x2'!F7*k</f>
        <v>1.6988999999999999</v>
      </c>
      <c r="Z238" s="68">
        <f>'2.3 Set aside x2'!G7*k</f>
        <v>1.4742</v>
      </c>
      <c r="AA238" s="68">
        <f>'2.3 Set aside x2'!H7*k</f>
        <v>0.11550000000000001</v>
      </c>
      <c r="AB238" s="68">
        <f>'2.3 Set aside x2'!I7/2</f>
        <v>0.08</v>
      </c>
      <c r="AC238" s="68">
        <f t="shared" si="230"/>
        <v>0.77979509999999996</v>
      </c>
      <c r="AD238" s="348">
        <f t="shared" si="231"/>
        <v>0.97642649999999998</v>
      </c>
      <c r="AE238" s="68">
        <f t="shared" si="224"/>
        <v>3.4657559999999997E-2</v>
      </c>
      <c r="AF238" s="36">
        <f t="shared" si="232"/>
        <v>0.77979509999999996</v>
      </c>
      <c r="AG238" s="33">
        <f t="shared" si="233"/>
        <v>11.832886924434449</v>
      </c>
      <c r="AH238" s="33">
        <f t="shared" si="234"/>
        <v>-0.86378147192458066</v>
      </c>
      <c r="AI238" s="36">
        <f t="shared" si="235"/>
        <v>0.97642649999999998</v>
      </c>
      <c r="AJ238" s="33">
        <f t="shared" si="236"/>
        <v>1.1540194439336309</v>
      </c>
      <c r="AK238" s="33">
        <f t="shared" si="237"/>
        <v>0.14940204436280857</v>
      </c>
      <c r="AL238" s="60">
        <f t="shared" si="238"/>
        <v>3.4657559999999997E-2</v>
      </c>
      <c r="AM238" s="60">
        <f t="shared" si="225"/>
        <v>4.1459515283751774E-2</v>
      </c>
      <c r="AN238" s="60">
        <f t="shared" si="239"/>
        <v>2.9818456320033701E-3</v>
      </c>
      <c r="AO238" s="34">
        <f t="shared" si="226"/>
        <v>3.3685999999999998</v>
      </c>
      <c r="AP238" s="34">
        <f t="shared" si="240"/>
        <v>4.2372024180702441</v>
      </c>
      <c r="AQ238" s="10">
        <f t="shared" si="227"/>
        <v>2.52566782286861</v>
      </c>
      <c r="AR238" s="10">
        <f t="shared" si="241"/>
        <v>3.110106574863559</v>
      </c>
      <c r="AS238" s="10">
        <f t="shared" si="242"/>
        <v>0.58443875199494899</v>
      </c>
      <c r="AT238" s="10">
        <f>SUM(AS$235:AS238)*5</f>
        <v>-4.4700828623756248</v>
      </c>
      <c r="AU238" s="10"/>
      <c r="AV238" s="10"/>
      <c r="AW238" s="10"/>
      <c r="AY238" s="10"/>
    </row>
    <row r="239" spans="1:51" x14ac:dyDescent="0.25">
      <c r="A239" s="4">
        <v>20</v>
      </c>
      <c r="B239" s="18">
        <f t="shared" si="219"/>
        <v>2043</v>
      </c>
      <c r="C239" s="39">
        <f t="shared" si="215"/>
        <v>187.56</v>
      </c>
      <c r="D239" s="22">
        <f t="shared" si="228"/>
        <v>0.25999999999999091</v>
      </c>
      <c r="E239" s="64">
        <f t="shared" si="220"/>
        <v>2.0055000000000001</v>
      </c>
      <c r="F239" s="64">
        <f t="shared" si="220"/>
        <v>1.8837000000000002</v>
      </c>
      <c r="G239" s="64">
        <f t="shared" si="220"/>
        <v>0.14489999999999997</v>
      </c>
      <c r="H239" s="64">
        <f t="shared" si="220"/>
        <v>0.13500000000000001</v>
      </c>
      <c r="I239" s="64">
        <f t="shared" si="220"/>
        <v>0.92052450000000008</v>
      </c>
      <c r="J239" s="64">
        <f t="shared" si="220"/>
        <v>1.2071535</v>
      </c>
      <c r="K239" s="64">
        <f t="shared" si="220"/>
        <v>4.0912200000000003E-2</v>
      </c>
      <c r="L239" s="64">
        <f t="shared" si="220"/>
        <v>0.92052450000000008</v>
      </c>
      <c r="M239" s="64">
        <f t="shared" si="216"/>
        <v>11.982280122723683</v>
      </c>
      <c r="N239" s="64">
        <f t="shared" si="221"/>
        <v>-0.72434036447821271</v>
      </c>
      <c r="O239" s="64">
        <f t="shared" si="221"/>
        <v>1.2071535</v>
      </c>
      <c r="P239" s="64">
        <f t="shared" si="217"/>
        <v>1.461974423486113</v>
      </c>
      <c r="Q239" s="64">
        <f t="shared" si="222"/>
        <v>2.0489599604122333E-2</v>
      </c>
      <c r="R239" s="64">
        <f t="shared" si="222"/>
        <v>4.0912200000000003E-2</v>
      </c>
      <c r="S239" s="64">
        <f t="shared" si="218"/>
        <v>5.064672729545424E-2</v>
      </c>
      <c r="T239" s="64">
        <f t="shared" si="223"/>
        <v>-4.4200748026356276E-3</v>
      </c>
      <c r="U239" s="64">
        <f t="shared" si="223"/>
        <v>4.1691000000000003</v>
      </c>
      <c r="V239" s="64">
        <f t="shared" si="223"/>
        <v>3.7208291603232651</v>
      </c>
      <c r="W239" s="29">
        <f>'2.3 Set aside x2'!D8</f>
        <v>192.21</v>
      </c>
      <c r="X239" s="35">
        <f t="shared" si="229"/>
        <v>1.6200000000000045</v>
      </c>
      <c r="Y239" s="68">
        <f>'2.3 Set aside x2'!F8*k</f>
        <v>1.5981000000000001</v>
      </c>
      <c r="Z239" s="68">
        <f>'2.3 Set aside x2'!G8*k</f>
        <v>1.6358999999999999</v>
      </c>
      <c r="AA239" s="68">
        <f>'2.3 Set aside x2'!H8*k</f>
        <v>0.12179999999999999</v>
      </c>
      <c r="AB239" s="68">
        <f>'2.3 Set aside x2'!I8/2</f>
        <v>7.0000000000000007E-2</v>
      </c>
      <c r="AC239" s="68">
        <f t="shared" si="230"/>
        <v>0.73352790000000001</v>
      </c>
      <c r="AD239" s="348">
        <f t="shared" si="231"/>
        <v>1.0131765000000001</v>
      </c>
      <c r="AE239" s="68">
        <f t="shared" si="224"/>
        <v>3.2601240000000004E-2</v>
      </c>
      <c r="AF239" s="36">
        <f t="shared" si="232"/>
        <v>0.73352790000000001</v>
      </c>
      <c r="AG239" s="33">
        <f t="shared" si="233"/>
        <v>11.034654277485751</v>
      </c>
      <c r="AH239" s="33">
        <f t="shared" si="234"/>
        <v>-0.79823264694869778</v>
      </c>
      <c r="AI239" s="36">
        <f t="shared" si="235"/>
        <v>1.0131765000000001</v>
      </c>
      <c r="AJ239" s="33">
        <f t="shared" si="236"/>
        <v>1.2171802436066499</v>
      </c>
      <c r="AK239" s="33">
        <f t="shared" si="237"/>
        <v>6.3160799673019019E-2</v>
      </c>
      <c r="AL239" s="60">
        <f t="shared" si="238"/>
        <v>3.2601240000000004E-2</v>
      </c>
      <c r="AM239" s="60">
        <f t="shared" si="225"/>
        <v>3.9930316100462049E-2</v>
      </c>
      <c r="AN239" s="60">
        <f t="shared" si="239"/>
        <v>-1.5291991832897256E-3</v>
      </c>
      <c r="AO239" s="34">
        <f t="shared" si="226"/>
        <v>3.4257999999999997</v>
      </c>
      <c r="AP239" s="34">
        <f t="shared" si="240"/>
        <v>4.3091989535410358</v>
      </c>
      <c r="AQ239" s="10">
        <f t="shared" si="227"/>
        <v>2.7310886036772763</v>
      </c>
      <c r="AR239" s="10">
        <f t="shared" si="241"/>
        <v>3.16295203189912</v>
      </c>
      <c r="AS239" s="10">
        <f t="shared" si="242"/>
        <v>0.43186342822184365</v>
      </c>
      <c r="AT239" s="10">
        <f>SUM(AS$235:AS239)*5</f>
        <v>-2.3107657212664066</v>
      </c>
      <c r="AU239" s="10"/>
      <c r="AV239" s="10"/>
      <c r="AW239" s="10"/>
      <c r="AY239" s="10"/>
    </row>
    <row r="240" spans="1:51" x14ac:dyDescent="0.25">
      <c r="A240" s="4">
        <v>25</v>
      </c>
      <c r="B240" s="18">
        <f t="shared" si="219"/>
        <v>2048</v>
      </c>
      <c r="C240" s="39">
        <f t="shared" si="215"/>
        <v>188.29</v>
      </c>
      <c r="D240" s="22">
        <f t="shared" si="228"/>
        <v>0.72999999999998977</v>
      </c>
      <c r="E240" s="64">
        <f t="shared" si="220"/>
        <v>2.0705999999999998</v>
      </c>
      <c r="F240" s="64">
        <f t="shared" si="220"/>
        <v>1.9047000000000001</v>
      </c>
      <c r="G240" s="64">
        <f t="shared" si="220"/>
        <v>0.14699999999999999</v>
      </c>
      <c r="H240" s="64">
        <f t="shared" si="220"/>
        <v>0.155</v>
      </c>
      <c r="I240" s="64">
        <f t="shared" si="220"/>
        <v>0.95040539999999996</v>
      </c>
      <c r="J240" s="64">
        <f t="shared" si="220"/>
        <v>1.2310829999999999</v>
      </c>
      <c r="K240" s="64">
        <f t="shared" si="220"/>
        <v>4.2240239999999998E-2</v>
      </c>
      <c r="L240" s="64">
        <f t="shared" si="220"/>
        <v>0.95040539999999996</v>
      </c>
      <c r="M240" s="64">
        <f t="shared" si="216"/>
        <v>11.381586110409053</v>
      </c>
      <c r="N240" s="64">
        <f t="shared" si="221"/>
        <v>-0.60069401231463004</v>
      </c>
      <c r="O240" s="64">
        <f t="shared" si="221"/>
        <v>1.2310829999999999</v>
      </c>
      <c r="P240" s="64">
        <f t="shared" si="217"/>
        <v>1.4895260071920808</v>
      </c>
      <c r="Q240" s="64">
        <f t="shared" si="222"/>
        <v>2.7551583705967886E-2</v>
      </c>
      <c r="R240" s="64">
        <f t="shared" si="222"/>
        <v>4.2240239999999998E-2</v>
      </c>
      <c r="S240" s="64">
        <f t="shared" si="218"/>
        <v>5.1193401078880374E-2</v>
      </c>
      <c r="T240" s="64">
        <f t="shared" si="223"/>
        <v>5.4667378342613399E-4</v>
      </c>
      <c r="U240" s="64">
        <f t="shared" si="223"/>
        <v>4.2773000000000003</v>
      </c>
      <c r="V240" s="64">
        <f t="shared" si="223"/>
        <v>4.4347042451747543</v>
      </c>
      <c r="W240" s="29">
        <f>'2.3 Set aside x2'!D9</f>
        <v>194.25</v>
      </c>
      <c r="X240" s="35">
        <f t="shared" si="229"/>
        <v>2.039999999999992</v>
      </c>
      <c r="Y240" s="68">
        <f>'2.3 Set aside x2'!F9*k</f>
        <v>1.8962999999999999</v>
      </c>
      <c r="Z240" s="68">
        <f>'2.3 Set aside x2'!G9*k</f>
        <v>1.8312000000000002</v>
      </c>
      <c r="AA240" s="68">
        <f>'2.3 Set aside x2'!H9*k</f>
        <v>0.1386</v>
      </c>
      <c r="AB240" s="68">
        <f>'2.3 Set aside x2'!I9/2</f>
        <v>0.15</v>
      </c>
      <c r="AC240" s="68">
        <f t="shared" si="230"/>
        <v>0.87040169999999994</v>
      </c>
      <c r="AD240" s="348">
        <f t="shared" si="231"/>
        <v>1.1604494999999999</v>
      </c>
      <c r="AE240" s="68">
        <f t="shared" si="224"/>
        <v>3.868452E-2</v>
      </c>
      <c r="AF240" s="36">
        <f t="shared" si="232"/>
        <v>0.87040169999999994</v>
      </c>
      <c r="AG240" s="33">
        <f t="shared" si="233"/>
        <v>10.476626197043206</v>
      </c>
      <c r="AH240" s="33">
        <f t="shared" si="234"/>
        <v>-0.55802808044254526</v>
      </c>
      <c r="AI240" s="36">
        <f t="shared" si="235"/>
        <v>1.1604494999999999</v>
      </c>
      <c r="AJ240" s="33">
        <f t="shared" si="236"/>
        <v>1.375618601045139</v>
      </c>
      <c r="AK240" s="33">
        <f t="shared" si="237"/>
        <v>0.15843835743848911</v>
      </c>
      <c r="AL240" s="60">
        <f t="shared" si="238"/>
        <v>3.868452E-2</v>
      </c>
      <c r="AM240" s="60">
        <f t="shared" si="225"/>
        <v>4.5743269322389771E-2</v>
      </c>
      <c r="AN240" s="60">
        <f t="shared" si="239"/>
        <v>5.8129532219277219E-3</v>
      </c>
      <c r="AO240" s="34">
        <f t="shared" si="226"/>
        <v>4.0160999999999998</v>
      </c>
      <c r="AP240" s="34">
        <f t="shared" si="240"/>
        <v>5.6623232302178632</v>
      </c>
      <c r="AQ240" s="10">
        <f t="shared" si="227"/>
        <v>3.2550729159582694</v>
      </c>
      <c r="AR240" s="10">
        <f t="shared" si="241"/>
        <v>4.1561452509799119</v>
      </c>
      <c r="AS240" s="10">
        <f t="shared" si="242"/>
        <v>0.90107233502164252</v>
      </c>
      <c r="AT240" s="10">
        <f>SUM(AS$235:AS240)*5</f>
        <v>2.1945959538418061</v>
      </c>
      <c r="AU240" s="10"/>
      <c r="AV240" s="10"/>
      <c r="AW240" s="10"/>
      <c r="AY240" s="10"/>
    </row>
    <row r="241" spans="1:53" x14ac:dyDescent="0.25">
      <c r="A241" s="4">
        <v>30</v>
      </c>
      <c r="B241" s="18">
        <f t="shared" si="219"/>
        <v>2053</v>
      </c>
      <c r="C241" s="39">
        <f t="shared" si="215"/>
        <v>189.11</v>
      </c>
      <c r="D241" s="22">
        <f t="shared" si="228"/>
        <v>0.8200000000000216</v>
      </c>
      <c r="E241" s="64">
        <f t="shared" si="220"/>
        <v>2.1902999999999997</v>
      </c>
      <c r="F241" s="64">
        <f t="shared" si="220"/>
        <v>1.8878999999999999</v>
      </c>
      <c r="G241" s="64">
        <f t="shared" si="220"/>
        <v>0.14909999999999998</v>
      </c>
      <c r="H241" s="64">
        <f t="shared" si="220"/>
        <v>0.105</v>
      </c>
      <c r="I241" s="64">
        <f t="shared" si="220"/>
        <v>1.0053477</v>
      </c>
      <c r="J241" s="64">
        <f t="shared" si="220"/>
        <v>1.2540255</v>
      </c>
      <c r="K241" s="64">
        <f t="shared" si="220"/>
        <v>4.4682119999999999E-2</v>
      </c>
      <c r="L241" s="64">
        <f t="shared" si="220"/>
        <v>1.0053477</v>
      </c>
      <c r="M241" s="64">
        <f t="shared" si="216"/>
        <v>10.913593899619944</v>
      </c>
      <c r="N241" s="64">
        <f t="shared" si="221"/>
        <v>-0.46799221078910946</v>
      </c>
      <c r="O241" s="64">
        <f t="shared" si="221"/>
        <v>1.2540255</v>
      </c>
      <c r="P241" s="64">
        <f t="shared" si="217"/>
        <v>1.5173389851098107</v>
      </c>
      <c r="Q241" s="64">
        <f t="shared" si="222"/>
        <v>2.7812977917729853E-2</v>
      </c>
      <c r="R241" s="64">
        <f t="shared" si="222"/>
        <v>4.4682119999999999E-2</v>
      </c>
      <c r="S241" s="64">
        <f t="shared" si="218"/>
        <v>5.3731920263719757E-2</v>
      </c>
      <c r="T241" s="64">
        <f t="shared" si="223"/>
        <v>2.5385191848393829E-3</v>
      </c>
      <c r="U241" s="64">
        <f t="shared" si="223"/>
        <v>4.3323</v>
      </c>
      <c r="V241" s="64">
        <f t="shared" si="223"/>
        <v>4.7146592863134815</v>
      </c>
      <c r="W241" s="29">
        <f>'2.3 Set aside x2'!D10</f>
        <v>195.71</v>
      </c>
      <c r="X241" s="35">
        <f t="shared" si="229"/>
        <v>1.460000000000008</v>
      </c>
      <c r="Y241" s="68">
        <f>'2.3 Set aside x2'!F10*k</f>
        <v>2.0748000000000002</v>
      </c>
      <c r="Z241" s="68">
        <f>'2.3 Set aside x2'!G10*k</f>
        <v>1.7030999999999998</v>
      </c>
      <c r="AA241" s="68">
        <f>'2.3 Set aside x2'!H10*k</f>
        <v>0.13650000000000001</v>
      </c>
      <c r="AB241" s="68">
        <f>'2.3 Set aside x2'!I10/2</f>
        <v>0.09</v>
      </c>
      <c r="AC241" s="68">
        <f t="shared" si="230"/>
        <v>0.9523332000000001</v>
      </c>
      <c r="AD241" s="348">
        <f t="shared" si="231"/>
        <v>1.1555040000000001</v>
      </c>
      <c r="AE241" s="68">
        <f t="shared" si="224"/>
        <v>4.232592000000001E-2</v>
      </c>
      <c r="AF241" s="36">
        <f t="shared" si="232"/>
        <v>0.9523332000000001</v>
      </c>
      <c r="AG241" s="33">
        <f t="shared" si="233"/>
        <v>10.072766037278894</v>
      </c>
      <c r="AH241" s="33">
        <f t="shared" si="234"/>
        <v>-0.40386015976431189</v>
      </c>
      <c r="AI241" s="36">
        <f t="shared" si="235"/>
        <v>1.1555040000000001</v>
      </c>
      <c r="AJ241" s="33">
        <f t="shared" si="236"/>
        <v>1.3986813102813425</v>
      </c>
      <c r="AK241" s="33">
        <f t="shared" si="237"/>
        <v>2.306270923620346E-2</v>
      </c>
      <c r="AL241" s="60">
        <f t="shared" si="238"/>
        <v>4.232592000000001E-2</v>
      </c>
      <c r="AM241" s="60">
        <f t="shared" si="225"/>
        <v>5.0412263982876106E-2</v>
      </c>
      <c r="AN241" s="60">
        <f t="shared" si="239"/>
        <v>4.668994660486335E-3</v>
      </c>
      <c r="AO241" s="34">
        <f t="shared" si="226"/>
        <v>4.0043999999999995</v>
      </c>
      <c r="AP241" s="34">
        <f t="shared" si="240"/>
        <v>5.0882715441323851</v>
      </c>
      <c r="AQ241" s="10">
        <f t="shared" si="227"/>
        <v>3.4605599161540952</v>
      </c>
      <c r="AR241" s="10">
        <f t="shared" si="241"/>
        <v>3.7347913133931705</v>
      </c>
      <c r="AS241" s="10">
        <f t="shared" si="242"/>
        <v>0.2742313972390753</v>
      </c>
      <c r="AT241" s="10">
        <f>SUM(AS$235:AS241)*5</f>
        <v>3.5657529400371821</v>
      </c>
      <c r="AU241" s="10"/>
      <c r="AV241" s="10"/>
      <c r="AW241" s="10"/>
      <c r="AY241" s="10"/>
    </row>
    <row r="242" spans="1:53" x14ac:dyDescent="0.25">
      <c r="A242" s="4">
        <v>35</v>
      </c>
      <c r="B242" s="18">
        <f t="shared" si="219"/>
        <v>2058</v>
      </c>
      <c r="C242" s="39">
        <f t="shared" si="215"/>
        <v>189.96</v>
      </c>
      <c r="D242" s="22">
        <f t="shared" si="228"/>
        <v>0.84999999999999432</v>
      </c>
      <c r="E242" s="64">
        <f t="shared" si="220"/>
        <v>2.0748000000000002</v>
      </c>
      <c r="F242" s="64">
        <f t="shared" si="220"/>
        <v>2.0055000000000001</v>
      </c>
      <c r="G242" s="64">
        <f t="shared" si="220"/>
        <v>0.15329999999999999</v>
      </c>
      <c r="H242" s="64">
        <f t="shared" si="220"/>
        <v>0.14499999999999999</v>
      </c>
      <c r="I242" s="64">
        <f t="shared" si="220"/>
        <v>0.9523332000000001</v>
      </c>
      <c r="J242" s="64">
        <f t="shared" si="220"/>
        <v>1.270416</v>
      </c>
      <c r="K242" s="64">
        <f t="shared" si="220"/>
        <v>4.232592000000001E-2</v>
      </c>
      <c r="L242" s="64">
        <f t="shared" si="220"/>
        <v>0.9523332000000001</v>
      </c>
      <c r="M242" s="64">
        <f t="shared" si="216"/>
        <v>10.453168516899286</v>
      </c>
      <c r="N242" s="64">
        <f t="shared" si="221"/>
        <v>-0.46042538272065769</v>
      </c>
      <c r="O242" s="64">
        <f t="shared" si="221"/>
        <v>1.270416</v>
      </c>
      <c r="P242" s="64">
        <f t="shared" si="217"/>
        <v>1.5386461714324653</v>
      </c>
      <c r="Q242" s="64">
        <f t="shared" si="222"/>
        <v>2.1307186322654603E-2</v>
      </c>
      <c r="R242" s="64">
        <f t="shared" si="222"/>
        <v>4.232592000000001E-2</v>
      </c>
      <c r="S242" s="64">
        <f t="shared" si="218"/>
        <v>5.1824471296162786E-2</v>
      </c>
      <c r="T242" s="64">
        <f t="shared" si="223"/>
        <v>-1.9074489675569711E-3</v>
      </c>
      <c r="U242" s="64">
        <f t="shared" si="223"/>
        <v>4.3785999999999996</v>
      </c>
      <c r="V242" s="64">
        <f t="shared" si="223"/>
        <v>4.787574354634434</v>
      </c>
      <c r="W242" s="29">
        <f>'2.3 Set aside x2'!D11</f>
        <v>197.19</v>
      </c>
      <c r="X242" s="35">
        <f t="shared" si="229"/>
        <v>1.4799999999999898</v>
      </c>
      <c r="Y242" s="68">
        <f>'2.3 Set aside x2'!F11*k</f>
        <v>1.9026000000000001</v>
      </c>
      <c r="Z242" s="68">
        <f>'2.3 Set aside x2'!G11*k</f>
        <v>1.8962999999999999</v>
      </c>
      <c r="AA242" s="68">
        <f>'2.3 Set aside x2'!H11*k</f>
        <v>0.14280000000000001</v>
      </c>
      <c r="AB242" s="68">
        <f>'2.3 Set aside x2'!I11/2</f>
        <v>0.125</v>
      </c>
      <c r="AC242" s="68">
        <f t="shared" si="230"/>
        <v>0.87329340000000011</v>
      </c>
      <c r="AD242" s="348">
        <f t="shared" si="231"/>
        <v>1.186731</v>
      </c>
      <c r="AE242" s="68">
        <f t="shared" si="224"/>
        <v>3.8813040000000007E-2</v>
      </c>
      <c r="AF242" s="36">
        <f t="shared" si="232"/>
        <v>0.87329340000000011</v>
      </c>
      <c r="AG242" s="33">
        <f t="shared" si="233"/>
        <v>9.6421455477032083</v>
      </c>
      <c r="AH242" s="33">
        <f t="shared" si="234"/>
        <v>-0.43062048957568599</v>
      </c>
      <c r="AI242" s="36">
        <f t="shared" si="235"/>
        <v>1.186731</v>
      </c>
      <c r="AJ242" s="33">
        <f t="shared" si="236"/>
        <v>1.4339852598047056</v>
      </c>
      <c r="AK242" s="33">
        <f t="shared" si="237"/>
        <v>3.5303949523363132E-2</v>
      </c>
      <c r="AL242" s="60">
        <f t="shared" si="238"/>
        <v>3.8813040000000007E-2</v>
      </c>
      <c r="AM242" s="60">
        <f t="shared" si="225"/>
        <v>4.7724753429314523E-2</v>
      </c>
      <c r="AN242" s="60">
        <f t="shared" si="239"/>
        <v>-2.6875105535615826E-3</v>
      </c>
      <c r="AO242" s="34">
        <f t="shared" si="226"/>
        <v>4.0666999999999991</v>
      </c>
      <c r="AP242" s="34">
        <f t="shared" si="240"/>
        <v>5.1486959493941038</v>
      </c>
      <c r="AQ242" s="10">
        <f t="shared" si="227"/>
        <v>3.5140795763016746</v>
      </c>
      <c r="AR242" s="10">
        <f t="shared" si="241"/>
        <v>3.779142826855272</v>
      </c>
      <c r="AS242" s="10">
        <f t="shared" si="242"/>
        <v>0.26506325055359747</v>
      </c>
      <c r="AT242" s="10">
        <f>SUM(AS$235:AS242)*5</f>
        <v>4.8910691928051699</v>
      </c>
      <c r="AU242" s="10"/>
      <c r="AV242" s="10"/>
      <c r="AW242" s="10"/>
      <c r="AY242" s="10"/>
    </row>
    <row r="243" spans="1:53" x14ac:dyDescent="0.25">
      <c r="A243" s="4">
        <v>40</v>
      </c>
      <c r="B243" s="18">
        <f t="shared" si="219"/>
        <v>2063</v>
      </c>
      <c r="C243" s="39">
        <f t="shared" si="215"/>
        <v>190.86</v>
      </c>
      <c r="D243" s="22">
        <f t="shared" si="228"/>
        <v>0.90000000000000568</v>
      </c>
      <c r="E243" s="64">
        <f t="shared" si="220"/>
        <v>2.2008000000000001</v>
      </c>
      <c r="F243" s="64">
        <f t="shared" si="220"/>
        <v>1.9634999999999998</v>
      </c>
      <c r="G243" s="64">
        <f t="shared" si="220"/>
        <v>0.15329999999999999</v>
      </c>
      <c r="H243" s="64">
        <f t="shared" si="220"/>
        <v>0.15</v>
      </c>
      <c r="I243" s="64">
        <f t="shared" si="220"/>
        <v>1.0101672000000002</v>
      </c>
      <c r="J243" s="64">
        <f t="shared" si="220"/>
        <v>1.285326</v>
      </c>
      <c r="K243" s="64">
        <f t="shared" si="220"/>
        <v>4.4896320000000003E-2</v>
      </c>
      <c r="L243" s="64">
        <f t="shared" si="220"/>
        <v>1.0101672000000002</v>
      </c>
      <c r="M243" s="64">
        <f t="shared" si="216"/>
        <v>10.110178940615983</v>
      </c>
      <c r="N243" s="64">
        <f t="shared" si="221"/>
        <v>-0.34298957628330307</v>
      </c>
      <c r="O243" s="64">
        <f t="shared" si="221"/>
        <v>1.285326</v>
      </c>
      <c r="P243" s="64">
        <f t="shared" si="217"/>
        <v>1.5573227854166538</v>
      </c>
      <c r="Q243" s="64">
        <f t="shared" si="222"/>
        <v>1.8676613984188517E-2</v>
      </c>
      <c r="R243" s="64">
        <f t="shared" si="222"/>
        <v>4.4896320000000003E-2</v>
      </c>
      <c r="S243" s="64">
        <f t="shared" si="218"/>
        <v>5.4057678771231077E-2</v>
      </c>
      <c r="T243" s="64">
        <f t="shared" si="223"/>
        <v>2.2332074750682912E-3</v>
      </c>
      <c r="U243" s="64">
        <f t="shared" si="223"/>
        <v>4.4676</v>
      </c>
      <c r="V243" s="64">
        <f t="shared" si="223"/>
        <v>5.0455202451759593</v>
      </c>
      <c r="W243" s="29">
        <f>'2.3 Set aside x2'!D12</f>
        <v>198.52</v>
      </c>
      <c r="X243" s="35">
        <f t="shared" si="229"/>
        <v>1.3300000000000125</v>
      </c>
      <c r="Y243" s="68">
        <f>'2.3 Set aside x2'!F12*k</f>
        <v>1.9782</v>
      </c>
      <c r="Z243" s="68">
        <f>'2.3 Set aside x2'!G12*k</f>
        <v>1.8458999999999997</v>
      </c>
      <c r="AA243" s="68">
        <f>'2.3 Set aside x2'!H12*k</f>
        <v>0.14280000000000001</v>
      </c>
      <c r="AB243" s="68">
        <f>'2.3 Set aside x2'!I12/2</f>
        <v>0.17</v>
      </c>
      <c r="AC243" s="68">
        <f t="shared" si="230"/>
        <v>0.90799380000000007</v>
      </c>
      <c r="AD243" s="348">
        <f t="shared" si="231"/>
        <v>1.1861009999999998</v>
      </c>
      <c r="AE243" s="68">
        <f t="shared" si="224"/>
        <v>4.035528E-2</v>
      </c>
      <c r="AF243" s="36">
        <f t="shared" si="232"/>
        <v>0.90799380000000007</v>
      </c>
      <c r="AG243" s="33">
        <f t="shared" si="233"/>
        <v>9.3019690379362423</v>
      </c>
      <c r="AH243" s="33">
        <f t="shared" si="234"/>
        <v>-0.34017650976696601</v>
      </c>
      <c r="AI243" s="36">
        <f t="shared" si="235"/>
        <v>1.1861009999999998</v>
      </c>
      <c r="AJ243" s="33">
        <f t="shared" si="236"/>
        <v>1.4395961753323649</v>
      </c>
      <c r="AK243" s="33">
        <f t="shared" si="237"/>
        <v>5.6109155276593548E-3</v>
      </c>
      <c r="AL243" s="60">
        <f t="shared" si="238"/>
        <v>4.035528E-2</v>
      </c>
      <c r="AM243" s="60">
        <f t="shared" si="225"/>
        <v>4.8791904195081059E-2</v>
      </c>
      <c r="AN243" s="60">
        <f t="shared" si="239"/>
        <v>1.0671507657665363E-3</v>
      </c>
      <c r="AO243" s="34">
        <f t="shared" si="226"/>
        <v>4.1368999999999998</v>
      </c>
      <c r="AP243" s="34">
        <f t="shared" si="240"/>
        <v>5.1334015565264721</v>
      </c>
      <c r="AQ243" s="10">
        <f t="shared" si="227"/>
        <v>3.7034118599591546</v>
      </c>
      <c r="AR243" s="10">
        <f t="shared" si="241"/>
        <v>3.7679167424904305</v>
      </c>
      <c r="AS243" s="10">
        <f t="shared" si="242"/>
        <v>6.4504882531275953E-2</v>
      </c>
      <c r="AT243" s="10">
        <f>SUM(AS$235:AS243)*5</f>
        <v>5.2135936054615497</v>
      </c>
      <c r="AU243" s="10"/>
      <c r="AV243" s="10"/>
      <c r="AW243" s="10"/>
      <c r="AY243" s="10"/>
    </row>
    <row r="244" spans="1:53" x14ac:dyDescent="0.25">
      <c r="A244" s="4">
        <v>45</v>
      </c>
      <c r="B244" s="18">
        <f t="shared" si="219"/>
        <v>2068</v>
      </c>
      <c r="C244" s="39">
        <f t="shared" si="215"/>
        <v>191.75</v>
      </c>
      <c r="D244" s="22">
        <f t="shared" si="228"/>
        <v>0.88999999999998636</v>
      </c>
      <c r="E244" s="64">
        <f t="shared" si="220"/>
        <v>2.1630000000000003</v>
      </c>
      <c r="F244" s="64">
        <f t="shared" si="220"/>
        <v>2.0684999999999998</v>
      </c>
      <c r="G244" s="64">
        <f t="shared" si="220"/>
        <v>0.1575</v>
      </c>
      <c r="H244" s="64">
        <f t="shared" si="220"/>
        <v>0.19</v>
      </c>
      <c r="I244" s="64">
        <f t="shared" si="220"/>
        <v>0.99281700000000017</v>
      </c>
      <c r="J244" s="64">
        <f t="shared" si="220"/>
        <v>1.3159649999999998</v>
      </c>
      <c r="K244" s="64">
        <f t="shared" si="220"/>
        <v>4.412520000000001E-2</v>
      </c>
      <c r="L244" s="64">
        <f t="shared" si="220"/>
        <v>0.99281700000000017</v>
      </c>
      <c r="M244" s="64">
        <f t="shared" si="216"/>
        <v>9.7942389717778564</v>
      </c>
      <c r="N244" s="64">
        <f t="shared" si="221"/>
        <v>-0.31593996883812636</v>
      </c>
      <c r="O244" s="64">
        <f t="shared" si="221"/>
        <v>1.3159649999999998</v>
      </c>
      <c r="P244" s="64">
        <f t="shared" si="217"/>
        <v>1.5912633755161094</v>
      </c>
      <c r="Q244" s="64">
        <f t="shared" si="222"/>
        <v>3.3940590099455603E-2</v>
      </c>
      <c r="R244" s="64">
        <f t="shared" si="222"/>
        <v>4.412520000000001E-2</v>
      </c>
      <c r="S244" s="64">
        <f t="shared" si="218"/>
        <v>5.3681337808585403E-2</v>
      </c>
      <c r="T244" s="64">
        <f t="shared" si="223"/>
        <v>-3.7634096264567429E-4</v>
      </c>
      <c r="U244" s="64">
        <f t="shared" si="223"/>
        <v>4.5790000000000006</v>
      </c>
      <c r="V244" s="64">
        <f t="shared" si="223"/>
        <v>5.1866242802986706</v>
      </c>
      <c r="W244" s="29">
        <f>'2.3 Set aside x2'!D13</f>
        <v>199.79</v>
      </c>
      <c r="X244" s="35">
        <f t="shared" si="229"/>
        <v>1.2699999999999818</v>
      </c>
      <c r="Y244" s="68">
        <f>'2.3 Set aside x2'!F13*k</f>
        <v>1.9530000000000001</v>
      </c>
      <c r="Z244" s="68">
        <f>'2.3 Set aside x2'!G13*k</f>
        <v>1.9005000000000001</v>
      </c>
      <c r="AA244" s="68">
        <f>'2.3 Set aside x2'!H13*k</f>
        <v>0.14489999999999997</v>
      </c>
      <c r="AB244" s="68">
        <f>'2.3 Set aside x2'!I13/2</f>
        <v>0.16</v>
      </c>
      <c r="AC244" s="68">
        <f t="shared" si="230"/>
        <v>0.89642700000000008</v>
      </c>
      <c r="AD244" s="348">
        <f t="shared" si="231"/>
        <v>1.2006749999999999</v>
      </c>
      <c r="AE244" s="68">
        <f t="shared" si="224"/>
        <v>3.9841200000000007E-2</v>
      </c>
      <c r="AF244" s="36">
        <f t="shared" si="232"/>
        <v>0.89642700000000008</v>
      </c>
      <c r="AG244" s="33">
        <f t="shared" si="233"/>
        <v>8.9942613857385005</v>
      </c>
      <c r="AH244" s="33">
        <f t="shared" si="234"/>
        <v>-0.30770765219774177</v>
      </c>
      <c r="AI244" s="36">
        <f t="shared" si="235"/>
        <v>1.2006749999999999</v>
      </c>
      <c r="AJ244" s="33">
        <f t="shared" si="236"/>
        <v>1.4551620544369332</v>
      </c>
      <c r="AK244" s="33">
        <f t="shared" si="237"/>
        <v>1.5565879104568303E-2</v>
      </c>
      <c r="AL244" s="60">
        <f t="shared" si="238"/>
        <v>3.9841200000000007E-2</v>
      </c>
      <c r="AM244" s="60">
        <f t="shared" si="225"/>
        <v>4.846647158083655E-2</v>
      </c>
      <c r="AN244" s="60">
        <f t="shared" si="239"/>
        <v>-3.2543261424450992E-4</v>
      </c>
      <c r="AO244" s="34">
        <f t="shared" si="226"/>
        <v>4.1584000000000003</v>
      </c>
      <c r="AP244" s="34">
        <f t="shared" si="240"/>
        <v>5.1359327942925646</v>
      </c>
      <c r="AQ244" s="10">
        <f t="shared" si="227"/>
        <v>3.8069822217392244</v>
      </c>
      <c r="AR244" s="10">
        <f t="shared" si="241"/>
        <v>3.7697746710107425</v>
      </c>
      <c r="AS244" s="10">
        <f t="shared" si="242"/>
        <v>-3.720755072848192E-2</v>
      </c>
      <c r="AT244" s="10">
        <f>SUM(AS$235:AS244)*5</f>
        <v>5.0275558518191401</v>
      </c>
      <c r="AU244" s="10"/>
      <c r="AV244" s="10"/>
      <c r="AW244" s="10"/>
      <c r="AY244" s="10"/>
    </row>
    <row r="245" spans="1:53" x14ac:dyDescent="0.25">
      <c r="A245" s="4">
        <v>50</v>
      </c>
      <c r="B245" s="18">
        <f t="shared" si="219"/>
        <v>2073</v>
      </c>
      <c r="C245" s="39">
        <f t="shared" si="215"/>
        <v>192.59</v>
      </c>
      <c r="D245" s="22">
        <f t="shared" si="228"/>
        <v>0.84000000000000341</v>
      </c>
      <c r="E245" s="64">
        <f t="shared" si="220"/>
        <v>2.0726999999999998</v>
      </c>
      <c r="F245" s="64">
        <f t="shared" si="220"/>
        <v>2.2176</v>
      </c>
      <c r="G245" s="64">
        <f t="shared" si="220"/>
        <v>0.1638</v>
      </c>
      <c r="H245" s="64">
        <f t="shared" si="220"/>
        <v>0.155</v>
      </c>
      <c r="I245" s="64">
        <f t="shared" si="220"/>
        <v>0.95136929999999997</v>
      </c>
      <c r="J245" s="64">
        <f t="shared" si="220"/>
        <v>1.3504995</v>
      </c>
      <c r="K245" s="64">
        <f t="shared" si="220"/>
        <v>4.2283080000000001E-2</v>
      </c>
      <c r="L245" s="64">
        <f t="shared" si="220"/>
        <v>0.95136929999999997</v>
      </c>
      <c r="M245" s="64">
        <f t="shared" si="216"/>
        <v>9.4777495539380645</v>
      </c>
      <c r="N245" s="64">
        <f t="shared" si="221"/>
        <v>-0.3164894178397919</v>
      </c>
      <c r="O245" s="64">
        <f t="shared" si="221"/>
        <v>1.3504995</v>
      </c>
      <c r="P245" s="64">
        <f t="shared" si="217"/>
        <v>1.631797780870309</v>
      </c>
      <c r="Q245" s="64">
        <f t="shared" si="222"/>
        <v>4.053440535419961E-2</v>
      </c>
      <c r="R245" s="64">
        <f t="shared" si="222"/>
        <v>4.2283080000000001E-2</v>
      </c>
      <c r="S245" s="64">
        <f t="shared" si="218"/>
        <v>5.177268949690414E-2</v>
      </c>
      <c r="T245" s="64">
        <f t="shared" si="223"/>
        <v>-1.908648311681263E-3</v>
      </c>
      <c r="U245" s="64">
        <f t="shared" si="223"/>
        <v>4.6091000000000006</v>
      </c>
      <c r="V245" s="64">
        <f t="shared" si="223"/>
        <v>5.1712363392027312</v>
      </c>
      <c r="W245" s="29">
        <f>'2.3 Set aside x2'!D14</f>
        <v>201.03</v>
      </c>
      <c r="X245" s="35">
        <f t="shared" si="229"/>
        <v>1.2400000000000091</v>
      </c>
      <c r="Y245" s="68">
        <f>'2.3 Set aside x2'!F14*k</f>
        <v>1.9194</v>
      </c>
      <c r="Z245" s="68">
        <f>'2.3 Set aside x2'!G14*k</f>
        <v>1.9593</v>
      </c>
      <c r="AA245" s="68">
        <f>'2.3 Set aside x2'!H14*k</f>
        <v>0.14699999999999999</v>
      </c>
      <c r="AB245" s="68">
        <f>'2.3 Set aside x2'!I14/2</f>
        <v>0.15</v>
      </c>
      <c r="AC245" s="68">
        <f t="shared" si="230"/>
        <v>0.88100460000000003</v>
      </c>
      <c r="AD245" s="348">
        <f t="shared" si="231"/>
        <v>1.2147870000000001</v>
      </c>
      <c r="AE245" s="68">
        <f t="shared" si="224"/>
        <v>3.9155760000000005E-2</v>
      </c>
      <c r="AF245" s="36">
        <f t="shared" si="232"/>
        <v>0.88100460000000003</v>
      </c>
      <c r="AG245" s="33">
        <f t="shared" si="233"/>
        <v>8.7109639157872305</v>
      </c>
      <c r="AH245" s="33">
        <f t="shared" si="234"/>
        <v>-0.28329746995127003</v>
      </c>
      <c r="AI245" s="36">
        <f t="shared" si="235"/>
        <v>1.2147870000000001</v>
      </c>
      <c r="AJ245" s="33">
        <f t="shared" si="236"/>
        <v>1.472025739104426</v>
      </c>
      <c r="AK245" s="33">
        <f t="shared" si="237"/>
        <v>1.6863684667492773E-2</v>
      </c>
      <c r="AL245" s="60">
        <f t="shared" si="238"/>
        <v>3.9155760000000005E-2</v>
      </c>
      <c r="AM245" s="60">
        <f t="shared" si="225"/>
        <v>4.7723502678748655E-2</v>
      </c>
      <c r="AN245" s="60">
        <f t="shared" si="239"/>
        <v>-7.4296890208789407E-4</v>
      </c>
      <c r="AO245" s="34">
        <f t="shared" si="226"/>
        <v>4.1757000000000009</v>
      </c>
      <c r="AP245" s="34">
        <f t="shared" si="240"/>
        <v>5.148523245814145</v>
      </c>
      <c r="AQ245" s="10">
        <f t="shared" si="227"/>
        <v>3.7956874729748042</v>
      </c>
      <c r="AR245" s="10">
        <f t="shared" si="241"/>
        <v>3.7790160624275821</v>
      </c>
      <c r="AS245" s="10">
        <f t="shared" si="242"/>
        <v>-1.6671410547222099E-2</v>
      </c>
      <c r="AT245" s="10">
        <f>SUM(AS$235:AS245)*5</f>
        <v>4.9441987990830292</v>
      </c>
      <c r="AU245" s="10"/>
      <c r="AV245" s="10"/>
      <c r="AW245" s="10"/>
      <c r="AY245" s="10"/>
      <c r="AZ245" s="10"/>
    </row>
    <row r="246" spans="1:53" x14ac:dyDescent="0.25">
      <c r="A246" s="4">
        <v>55</v>
      </c>
      <c r="B246" s="18">
        <f t="shared" si="219"/>
        <v>2078</v>
      </c>
      <c r="C246" s="39">
        <f t="shared" si="215"/>
        <v>193.45</v>
      </c>
      <c r="D246" s="22">
        <f t="shared" si="228"/>
        <v>0.85999999999998522</v>
      </c>
      <c r="E246" s="64">
        <f t="shared" ref="E246:L255" si="243">E35</f>
        <v>2.1126</v>
      </c>
      <c r="F246" s="64">
        <f t="shared" si="243"/>
        <v>2.2637999999999998</v>
      </c>
      <c r="G246" s="64">
        <f t="shared" si="243"/>
        <v>0.16800000000000001</v>
      </c>
      <c r="H246" s="64">
        <f t="shared" si="243"/>
        <v>0.16</v>
      </c>
      <c r="I246" s="64">
        <f t="shared" si="243"/>
        <v>0.96968340000000008</v>
      </c>
      <c r="J246" s="64">
        <f t="shared" si="243"/>
        <v>1.377831</v>
      </c>
      <c r="K246" s="64">
        <f t="shared" si="243"/>
        <v>4.3097040000000003E-2</v>
      </c>
      <c r="L246" s="64">
        <f t="shared" si="243"/>
        <v>0.96968340000000008</v>
      </c>
      <c r="M246" s="64">
        <f t="shared" si="216"/>
        <v>9.2205436129603697</v>
      </c>
      <c r="N246" s="64">
        <f t="shared" si="221"/>
        <v>-0.25720594097769478</v>
      </c>
      <c r="O246" s="64">
        <f t="shared" si="221"/>
        <v>1.377831</v>
      </c>
      <c r="P246" s="64">
        <f t="shared" si="217"/>
        <v>1.6662948190946389</v>
      </c>
      <c r="Q246" s="64">
        <f t="shared" si="222"/>
        <v>3.4497038224329923E-2</v>
      </c>
      <c r="R246" s="64">
        <f t="shared" si="222"/>
        <v>4.3097040000000003E-2</v>
      </c>
      <c r="S246" s="64">
        <f t="shared" si="218"/>
        <v>5.2249244955881617E-2</v>
      </c>
      <c r="T246" s="64">
        <f t="shared" si="223"/>
        <v>4.7655545897747759E-4</v>
      </c>
      <c r="U246" s="64">
        <f t="shared" si="223"/>
        <v>4.7044000000000006</v>
      </c>
      <c r="V246" s="64">
        <f t="shared" si="223"/>
        <v>5.3421676527055979</v>
      </c>
      <c r="W246" s="29">
        <f>'2.3 Set aside x2'!D15</f>
        <v>202.21</v>
      </c>
      <c r="X246" s="35">
        <f t="shared" si="229"/>
        <v>1.1800000000000068</v>
      </c>
      <c r="Y246" s="68">
        <f>'2.3 Set aside x2'!F15*k</f>
        <v>1.7451000000000001</v>
      </c>
      <c r="Z246" s="68">
        <f>'2.3 Set aside x2'!G15*k</f>
        <v>2.1566999999999998</v>
      </c>
      <c r="AA246" s="68">
        <f>'2.3 Set aside x2'!H15*k</f>
        <v>0.15329999999999999</v>
      </c>
      <c r="AB246" s="68">
        <f>'2.3 Set aside x2'!I15/2</f>
        <v>0.14000000000000001</v>
      </c>
      <c r="AC246" s="68">
        <f t="shared" si="230"/>
        <v>0.80100090000000013</v>
      </c>
      <c r="AD246" s="348">
        <f t="shared" si="231"/>
        <v>1.2470954999999999</v>
      </c>
      <c r="AE246" s="68">
        <f t="shared" si="224"/>
        <v>3.5600040000000006E-2</v>
      </c>
      <c r="AF246" s="36">
        <f t="shared" si="232"/>
        <v>0.80100090000000013</v>
      </c>
      <c r="AG246" s="33">
        <f t="shared" si="233"/>
        <v>8.3843354437407847</v>
      </c>
      <c r="AH246" s="33">
        <f t="shared" si="234"/>
        <v>-0.32662847204644585</v>
      </c>
      <c r="AI246" s="36">
        <f t="shared" si="235"/>
        <v>1.2470954999999999</v>
      </c>
      <c r="AJ246" s="33">
        <f t="shared" si="236"/>
        <v>1.5073153455504698</v>
      </c>
      <c r="AK246" s="33">
        <f t="shared" si="237"/>
        <v>3.5289606446043731E-2</v>
      </c>
      <c r="AL246" s="60">
        <f t="shared" si="238"/>
        <v>3.5600040000000006E-2</v>
      </c>
      <c r="AM246" s="60">
        <f t="shared" si="225"/>
        <v>4.403644309152939E-2</v>
      </c>
      <c r="AN246" s="60">
        <f t="shared" si="239"/>
        <v>-3.6870595872192657E-3</v>
      </c>
      <c r="AO246" s="34">
        <f t="shared" si="226"/>
        <v>4.1950999999999992</v>
      </c>
      <c r="AP246" s="34">
        <f t="shared" si="240"/>
        <v>5.0800740748123845</v>
      </c>
      <c r="AQ246" s="10">
        <f t="shared" si="227"/>
        <v>3.9211510570859089</v>
      </c>
      <c r="AR246" s="10">
        <f t="shared" si="241"/>
        <v>3.7287743709122898</v>
      </c>
      <c r="AS246" s="10">
        <f t="shared" si="242"/>
        <v>-0.19237668617361914</v>
      </c>
      <c r="AT246" s="10">
        <f>SUM(AS$235:AS246)*5</f>
        <v>3.9823153682149339</v>
      </c>
      <c r="AU246" s="10"/>
      <c r="AV246" s="10"/>
      <c r="AW246" s="10"/>
      <c r="AY246" s="10"/>
      <c r="AZ246" s="10"/>
    </row>
    <row r="247" spans="1:53" x14ac:dyDescent="0.25">
      <c r="A247" s="4">
        <v>60</v>
      </c>
      <c r="B247" s="18">
        <f t="shared" si="219"/>
        <v>2083</v>
      </c>
      <c r="C247" s="39">
        <f t="shared" si="215"/>
        <v>194.16</v>
      </c>
      <c r="D247" s="22">
        <f t="shared" si="228"/>
        <v>0.71000000000000796</v>
      </c>
      <c r="E247" s="64">
        <f t="shared" si="243"/>
        <v>2.0223</v>
      </c>
      <c r="F247" s="64">
        <f t="shared" si="243"/>
        <v>2.3771999999999998</v>
      </c>
      <c r="G247" s="64">
        <f t="shared" si="243"/>
        <v>0.1701</v>
      </c>
      <c r="H247" s="64">
        <f t="shared" si="243"/>
        <v>0.24</v>
      </c>
      <c r="I247" s="64">
        <f t="shared" si="243"/>
        <v>0.9282357</v>
      </c>
      <c r="J247" s="64">
        <f t="shared" si="243"/>
        <v>1.3987995</v>
      </c>
      <c r="K247" s="64">
        <f t="shared" si="243"/>
        <v>4.125492E-2</v>
      </c>
      <c r="L247" s="64">
        <f t="shared" si="243"/>
        <v>0.9282357</v>
      </c>
      <c r="M247" s="64">
        <f t="shared" si="216"/>
        <v>8.9551851361591304</v>
      </c>
      <c r="N247" s="64">
        <f t="shared" si="221"/>
        <v>-0.26535847680123936</v>
      </c>
      <c r="O247" s="64">
        <f t="shared" si="221"/>
        <v>1.3987995</v>
      </c>
      <c r="P247" s="64">
        <f t="shared" si="217"/>
        <v>1.6933615915094578</v>
      </c>
      <c r="Q247" s="64">
        <f t="shared" si="222"/>
        <v>2.7066772414818807E-2</v>
      </c>
      <c r="R247" s="64">
        <f t="shared" si="222"/>
        <v>4.125492E-2</v>
      </c>
      <c r="S247" s="64">
        <f t="shared" si="218"/>
        <v>5.0491368855045224E-2</v>
      </c>
      <c r="T247" s="64">
        <f t="shared" si="223"/>
        <v>-1.7578761008363933E-3</v>
      </c>
      <c r="U247" s="64">
        <f t="shared" si="223"/>
        <v>4.8095999999999997</v>
      </c>
      <c r="V247" s="64">
        <f t="shared" si="223"/>
        <v>5.2795504195127503</v>
      </c>
      <c r="W247" s="29">
        <f>'2.3 Set aside x2'!D16</f>
        <v>203.29</v>
      </c>
      <c r="X247" s="35">
        <f t="shared" si="229"/>
        <v>1.0799999999999841</v>
      </c>
      <c r="Y247" s="68">
        <f>'2.3 Set aside x2'!F16*k</f>
        <v>1.8059999999999998</v>
      </c>
      <c r="Z247" s="68">
        <f>'2.3 Set aside x2'!G16*k</f>
        <v>2.1189</v>
      </c>
      <c r="AA247" s="68">
        <f>'2.3 Set aside x2'!H16*k</f>
        <v>0.15329999999999999</v>
      </c>
      <c r="AB247" s="68">
        <f>'2.3 Set aside x2'!I16/2</f>
        <v>0.23</v>
      </c>
      <c r="AC247" s="68">
        <f t="shared" si="230"/>
        <v>0.82895399999999997</v>
      </c>
      <c r="AD247" s="348">
        <f t="shared" si="231"/>
        <v>1.247652</v>
      </c>
      <c r="AE247" s="68">
        <f t="shared" si="224"/>
        <v>3.6842399999999997E-2</v>
      </c>
      <c r="AF247" s="36">
        <f t="shared" si="232"/>
        <v>0.82895399999999997</v>
      </c>
      <c r="AG247" s="33">
        <f t="shared" si="233"/>
        <v>8.127941943412198</v>
      </c>
      <c r="AH247" s="33">
        <f t="shared" si="234"/>
        <v>-0.25639350032858665</v>
      </c>
      <c r="AI247" s="36">
        <f t="shared" si="235"/>
        <v>1.247652</v>
      </c>
      <c r="AJ247" s="33">
        <f t="shared" si="236"/>
        <v>1.5141102255563204</v>
      </c>
      <c r="AK247" s="33">
        <f t="shared" si="237"/>
        <v>6.7948800058506009E-3</v>
      </c>
      <c r="AL247" s="60">
        <f t="shared" si="238"/>
        <v>3.6842399999999997E-2</v>
      </c>
      <c r="AM247" s="60">
        <f t="shared" si="225"/>
        <v>4.4627016882338978E-2</v>
      </c>
      <c r="AN247" s="60">
        <f t="shared" si="239"/>
        <v>5.9057379080958844E-4</v>
      </c>
      <c r="AO247" s="34">
        <f t="shared" si="226"/>
        <v>4.3082000000000003</v>
      </c>
      <c r="AP247" s="34">
        <f t="shared" si="240"/>
        <v>5.1391919534680577</v>
      </c>
      <c r="AQ247" s="10">
        <f t="shared" si="227"/>
        <v>3.8751900079223587</v>
      </c>
      <c r="AR247" s="10">
        <f t="shared" si="241"/>
        <v>3.7721668938455544</v>
      </c>
      <c r="AS247" s="10">
        <f t="shared" si="242"/>
        <v>-0.10302311407680431</v>
      </c>
      <c r="AT247" s="10">
        <f>SUM(AS$235:AS247)*5</f>
        <v>3.4671997978309124</v>
      </c>
      <c r="AU247" s="10"/>
      <c r="AV247" s="10"/>
      <c r="AW247" s="10"/>
      <c r="AY247" s="10"/>
      <c r="AZ247" s="10"/>
    </row>
    <row r="248" spans="1:53" x14ac:dyDescent="0.25">
      <c r="A248" s="4">
        <v>65</v>
      </c>
      <c r="B248" s="18">
        <f t="shared" si="219"/>
        <v>2088</v>
      </c>
      <c r="C248" s="39">
        <f t="shared" si="215"/>
        <v>194.58</v>
      </c>
      <c r="D248" s="22">
        <f t="shared" si="228"/>
        <v>0.42000000000001592</v>
      </c>
      <c r="E248" s="64">
        <f t="shared" si="243"/>
        <v>2.1944999999999997</v>
      </c>
      <c r="F248" s="64">
        <f t="shared" si="243"/>
        <v>2.2469999999999999</v>
      </c>
      <c r="G248" s="64">
        <f t="shared" si="243"/>
        <v>0.16800000000000001</v>
      </c>
      <c r="H248" s="64">
        <f t="shared" si="243"/>
        <v>0.27500000000000002</v>
      </c>
      <c r="I248" s="64">
        <f t="shared" si="243"/>
        <v>1.0072755</v>
      </c>
      <c r="J248" s="64">
        <f t="shared" si="243"/>
        <v>1.3915124999999997</v>
      </c>
      <c r="K248" s="64">
        <f t="shared" si="243"/>
        <v>4.4767799999999996E-2</v>
      </c>
      <c r="L248" s="64">
        <f t="shared" si="243"/>
        <v>1.0072755</v>
      </c>
      <c r="M248" s="64">
        <f t="shared" si="216"/>
        <v>8.8032169647044096</v>
      </c>
      <c r="N248" s="64">
        <f t="shared" si="221"/>
        <v>-0.15196817145472075</v>
      </c>
      <c r="O248" s="64">
        <f t="shared" si="221"/>
        <v>1.3915124999999997</v>
      </c>
      <c r="P248" s="64">
        <f t="shared" si="217"/>
        <v>1.6908593660892952</v>
      </c>
      <c r="Q248" s="64">
        <f t="shared" si="222"/>
        <v>-2.5022254201625405E-3</v>
      </c>
      <c r="R248" s="64">
        <f t="shared" si="222"/>
        <v>4.4767799999999996E-2</v>
      </c>
      <c r="S248" s="64">
        <f t="shared" si="218"/>
        <v>5.3693497327198428E-2</v>
      </c>
      <c r="T248" s="64">
        <f t="shared" si="223"/>
        <v>3.202128472153204E-3</v>
      </c>
      <c r="U248" s="64">
        <f t="shared" si="223"/>
        <v>4.8845000000000001</v>
      </c>
      <c r="V248" s="64">
        <f t="shared" si="223"/>
        <v>5.1532317315972858</v>
      </c>
      <c r="W248" s="29">
        <f>'2.3 Set aside x2'!D17</f>
        <v>204.09</v>
      </c>
      <c r="X248" s="35">
        <f t="shared" si="229"/>
        <v>0.80000000000001137</v>
      </c>
      <c r="Y248" s="68">
        <f>'2.3 Set aside x2'!F17*k</f>
        <v>2.0327999999999999</v>
      </c>
      <c r="Z248" s="68">
        <f>'2.3 Set aside x2'!G17*k</f>
        <v>1.974</v>
      </c>
      <c r="AA248" s="68">
        <f>'2.3 Set aside x2'!H17*k</f>
        <v>0.14909999999999998</v>
      </c>
      <c r="AB248" s="68">
        <f>'2.3 Set aside x2'!I17/2</f>
        <v>0.29499999999999998</v>
      </c>
      <c r="AC248" s="68">
        <f t="shared" si="230"/>
        <v>0.93305519999999997</v>
      </c>
      <c r="AD248" s="348">
        <f t="shared" si="231"/>
        <v>1.248156</v>
      </c>
      <c r="AE248" s="68">
        <f t="shared" si="224"/>
        <v>4.1469120000000005E-2</v>
      </c>
      <c r="AF248" s="36">
        <f t="shared" si="232"/>
        <v>0.93305519999999997</v>
      </c>
      <c r="AG248" s="33">
        <f t="shared" si="233"/>
        <v>8.0088396372756829</v>
      </c>
      <c r="AH248" s="33">
        <f t="shared" si="234"/>
        <v>-0.11910230613651507</v>
      </c>
      <c r="AI248" s="36">
        <f t="shared" si="235"/>
        <v>1.248156</v>
      </c>
      <c r="AJ248" s="33">
        <f t="shared" si="236"/>
        <v>1.5158154019886918</v>
      </c>
      <c r="AK248" s="33">
        <f t="shared" si="237"/>
        <v>1.7051764323714469E-3</v>
      </c>
      <c r="AL248" s="60">
        <f t="shared" si="238"/>
        <v>4.1469120000000005E-2</v>
      </c>
      <c r="AM248" s="60">
        <f t="shared" si="225"/>
        <v>4.9358136565407114E-2</v>
      </c>
      <c r="AN248" s="60">
        <f t="shared" si="239"/>
        <v>4.7311196830681357E-3</v>
      </c>
      <c r="AO248" s="34">
        <f t="shared" si="226"/>
        <v>4.4508999999999999</v>
      </c>
      <c r="AP248" s="34">
        <f t="shared" si="240"/>
        <v>5.1382339899789358</v>
      </c>
      <c r="AQ248" s="10">
        <f t="shared" si="227"/>
        <v>3.7824720909924077</v>
      </c>
      <c r="AR248" s="10">
        <f t="shared" si="241"/>
        <v>3.771463748644539</v>
      </c>
      <c r="AS248" s="10">
        <f t="shared" si="242"/>
        <v>-1.1008342347868627E-2</v>
      </c>
      <c r="AT248" s="10">
        <f>SUM(AS$235:AS248)*5</f>
        <v>3.4121580860915692</v>
      </c>
      <c r="AU248" s="10"/>
      <c r="AV248" s="10"/>
      <c r="AW248" s="10"/>
      <c r="AY248" s="10"/>
      <c r="AZ248" s="10"/>
      <c r="BA248" s="10"/>
    </row>
    <row r="249" spans="1:53" x14ac:dyDescent="0.25">
      <c r="A249" s="4">
        <v>70</v>
      </c>
      <c r="B249" s="18">
        <f t="shared" si="219"/>
        <v>2093</v>
      </c>
      <c r="C249" s="39">
        <f t="shared" si="215"/>
        <v>194.91</v>
      </c>
      <c r="D249" s="22">
        <f t="shared" si="228"/>
        <v>0.32999999999998408</v>
      </c>
      <c r="E249" s="64">
        <f t="shared" si="243"/>
        <v>2.3561999999999999</v>
      </c>
      <c r="F249" s="64">
        <f t="shared" si="243"/>
        <v>2.0453999999999999</v>
      </c>
      <c r="G249" s="64">
        <f t="shared" si="243"/>
        <v>0.16170000000000001</v>
      </c>
      <c r="H249" s="64">
        <f t="shared" si="243"/>
        <v>0.28499999999999998</v>
      </c>
      <c r="I249" s="64">
        <f t="shared" si="243"/>
        <v>1.0814957999999999</v>
      </c>
      <c r="J249" s="64">
        <f t="shared" si="243"/>
        <v>1.3545209999999999</v>
      </c>
      <c r="K249" s="64">
        <f t="shared" si="243"/>
        <v>4.8066480000000002E-2</v>
      </c>
      <c r="L249" s="64">
        <f t="shared" si="243"/>
        <v>1.0814957999999999</v>
      </c>
      <c r="M249" s="64">
        <f t="shared" si="216"/>
        <v>8.7451412874414203</v>
      </c>
      <c r="N249" s="64">
        <f t="shared" si="221"/>
        <v>-5.8075677262989345E-2</v>
      </c>
      <c r="O249" s="64">
        <f t="shared" si="221"/>
        <v>1.3545209999999999</v>
      </c>
      <c r="P249" s="64">
        <f t="shared" si="217"/>
        <v>1.6534255309486319</v>
      </c>
      <c r="Q249" s="64">
        <f t="shared" si="222"/>
        <v>-3.7433835140663341E-2</v>
      </c>
      <c r="R249" s="64">
        <f t="shared" si="222"/>
        <v>4.8066480000000002E-2</v>
      </c>
      <c r="S249" s="64">
        <f t="shared" si="218"/>
        <v>5.7558239016420945E-2</v>
      </c>
      <c r="T249" s="64">
        <f t="shared" si="223"/>
        <v>3.8647416892225173E-3</v>
      </c>
      <c r="U249" s="64">
        <f t="shared" si="223"/>
        <v>4.8483000000000001</v>
      </c>
      <c r="V249" s="64">
        <f t="shared" si="223"/>
        <v>5.0866552292855536</v>
      </c>
      <c r="W249" s="29">
        <f>'2.3 Set aside x2'!D18</f>
        <v>204.67</v>
      </c>
      <c r="X249" s="35">
        <f t="shared" si="229"/>
        <v>0.57999999999998408</v>
      </c>
      <c r="Y249" s="68">
        <f>'2.3 Set aside x2'!F18*k</f>
        <v>2.1630000000000003</v>
      </c>
      <c r="Z249" s="68">
        <f>'2.3 Set aside x2'!G18*k</f>
        <v>1.764</v>
      </c>
      <c r="AA249" s="68">
        <f>'2.3 Set aside x2'!H18*k</f>
        <v>0.14280000000000001</v>
      </c>
      <c r="AB249" s="68">
        <f>'2.3 Set aside x2'!I18/2</f>
        <v>0.245</v>
      </c>
      <c r="AC249" s="68">
        <f t="shared" si="230"/>
        <v>0.99281700000000017</v>
      </c>
      <c r="AD249" s="348">
        <f t="shared" si="231"/>
        <v>1.2002550000000001</v>
      </c>
      <c r="AE249" s="68">
        <f t="shared" si="224"/>
        <v>4.412520000000001E-2</v>
      </c>
      <c r="AF249" s="36">
        <f t="shared" si="232"/>
        <v>0.99281700000000017</v>
      </c>
      <c r="AG249" s="33">
        <f t="shared" si="233"/>
        <v>7.9649168575786726</v>
      </c>
      <c r="AH249" s="33">
        <f t="shared" si="234"/>
        <v>-4.3922779697010306E-2</v>
      </c>
      <c r="AI249" s="36">
        <f t="shared" si="235"/>
        <v>1.2002550000000001</v>
      </c>
      <c r="AJ249" s="33">
        <f t="shared" si="236"/>
        <v>1.4682158374433043</v>
      </c>
      <c r="AK249" s="33">
        <f t="shared" si="237"/>
        <v>-4.7599564545387496E-2</v>
      </c>
      <c r="AL249" s="60">
        <f t="shared" si="238"/>
        <v>4.412520000000001E-2</v>
      </c>
      <c r="AM249" s="60">
        <f t="shared" si="225"/>
        <v>5.2850568268032777E-2</v>
      </c>
      <c r="AN249" s="60">
        <f t="shared" si="239"/>
        <v>3.4924317026256632E-3</v>
      </c>
      <c r="AO249" s="34">
        <f t="shared" si="226"/>
        <v>4.3148000000000009</v>
      </c>
      <c r="AP249" s="34">
        <f t="shared" si="240"/>
        <v>4.8067700874602126</v>
      </c>
      <c r="AQ249" s="10">
        <f t="shared" si="227"/>
        <v>3.7336049382955965</v>
      </c>
      <c r="AR249" s="10">
        <f t="shared" si="241"/>
        <v>3.5281692441957957</v>
      </c>
      <c r="AS249" s="10">
        <f t="shared" si="242"/>
        <v>-0.20543569409980078</v>
      </c>
      <c r="AT249" s="10">
        <f>SUM(AS$235:AS249)*5</f>
        <v>2.3849796155925649</v>
      </c>
      <c r="AU249" s="10"/>
      <c r="AV249" s="10"/>
      <c r="AW249" s="10"/>
      <c r="AY249" s="10"/>
      <c r="AZ249" s="10"/>
    </row>
    <row r="250" spans="1:53" x14ac:dyDescent="0.25">
      <c r="A250" s="4">
        <v>75</v>
      </c>
      <c r="B250" s="18">
        <f t="shared" si="219"/>
        <v>2098</v>
      </c>
      <c r="C250" s="39">
        <f t="shared" si="215"/>
        <v>195.12</v>
      </c>
      <c r="D250" s="22">
        <f t="shared" si="228"/>
        <v>0.21000000000000796</v>
      </c>
      <c r="E250" s="64">
        <f t="shared" si="243"/>
        <v>2.3456999999999999</v>
      </c>
      <c r="F250" s="64">
        <f t="shared" si="243"/>
        <v>1.9572000000000001</v>
      </c>
      <c r="G250" s="64">
        <f t="shared" si="243"/>
        <v>0.15539999999999998</v>
      </c>
      <c r="H250" s="64">
        <f t="shared" si="243"/>
        <v>0.23499999999999999</v>
      </c>
      <c r="I250" s="64">
        <f t="shared" si="243"/>
        <v>1.0766762999999999</v>
      </c>
      <c r="J250" s="64">
        <f t="shared" si="243"/>
        <v>1.3184325000000001</v>
      </c>
      <c r="K250" s="64">
        <f t="shared" si="243"/>
        <v>4.7852280000000004E-2</v>
      </c>
      <c r="L250" s="64">
        <f t="shared" si="243"/>
        <v>1.0766762999999999</v>
      </c>
      <c r="M250" s="64">
        <f t="shared" si="216"/>
        <v>8.6897639738863202</v>
      </c>
      <c r="N250" s="64">
        <f t="shared" si="221"/>
        <v>-5.5377313555100116E-2</v>
      </c>
      <c r="O250" s="64">
        <f t="shared" si="221"/>
        <v>1.3184325000000001</v>
      </c>
      <c r="P250" s="64">
        <f t="shared" si="217"/>
        <v>1.6107196012801865</v>
      </c>
      <c r="Q250" s="64">
        <f t="shared" si="222"/>
        <v>-4.270592966844533E-2</v>
      </c>
      <c r="R250" s="64">
        <f t="shared" si="222"/>
        <v>4.7852280000000004E-2</v>
      </c>
      <c r="S250" s="64">
        <f t="shared" si="218"/>
        <v>5.8027235280416846E-2</v>
      </c>
      <c r="T250" s="64">
        <f t="shared" si="223"/>
        <v>4.6899626399590083E-4</v>
      </c>
      <c r="U250" s="64">
        <f t="shared" si="223"/>
        <v>4.6933000000000007</v>
      </c>
      <c r="V250" s="64">
        <f t="shared" si="223"/>
        <v>4.8056857530404598</v>
      </c>
      <c r="W250" s="29">
        <f>'2.3 Set aside x2'!D19</f>
        <v>205.22</v>
      </c>
      <c r="X250" s="35">
        <f t="shared" si="229"/>
        <v>0.55000000000001137</v>
      </c>
      <c r="Y250" s="68">
        <f>'2.3 Set aside x2'!F19*k</f>
        <v>2.1168</v>
      </c>
      <c r="Z250" s="68">
        <f>'2.3 Set aside x2'!G19*k</f>
        <v>1.7387999999999999</v>
      </c>
      <c r="AA250" s="68">
        <f>'2.3 Set aside x2'!H19*k</f>
        <v>0.14069999999999999</v>
      </c>
      <c r="AB250" s="68">
        <f>'2.3 Set aside x2'!I19/2</f>
        <v>0.185</v>
      </c>
      <c r="AC250" s="68">
        <f t="shared" si="230"/>
        <v>0.97161120000000001</v>
      </c>
      <c r="AD250" s="348">
        <f t="shared" si="231"/>
        <v>1.17936</v>
      </c>
      <c r="AE250" s="68">
        <f t="shared" si="224"/>
        <v>4.3182720000000001E-2</v>
      </c>
      <c r="AF250" s="36">
        <f t="shared" si="232"/>
        <v>0.97161120000000001</v>
      </c>
      <c r="AG250" s="33">
        <f t="shared" si="233"/>
        <v>7.905474056971908</v>
      </c>
      <c r="AH250" s="33">
        <f t="shared" si="234"/>
        <v>-5.9442800606764656E-2</v>
      </c>
      <c r="AI250" s="36">
        <f t="shared" si="235"/>
        <v>1.17936</v>
      </c>
      <c r="AJ250" s="33">
        <f t="shared" si="236"/>
        <v>1.4389063437254115</v>
      </c>
      <c r="AK250" s="33">
        <f t="shared" si="237"/>
        <v>-2.9309493717892821E-2</v>
      </c>
      <c r="AL250" s="60">
        <f t="shared" si="238"/>
        <v>4.3182720000000001E-2</v>
      </c>
      <c r="AM250" s="60">
        <f t="shared" si="225"/>
        <v>5.2525468802972139E-2</v>
      </c>
      <c r="AN250" s="60">
        <f t="shared" si="239"/>
        <v>-3.2509946506063814E-4</v>
      </c>
      <c r="AO250" s="34">
        <f t="shared" si="226"/>
        <v>4.1812999999999994</v>
      </c>
      <c r="AP250" s="34">
        <f t="shared" si="240"/>
        <v>4.6422226062102929</v>
      </c>
      <c r="AQ250" s="10">
        <f t="shared" si="227"/>
        <v>3.5273733427316976</v>
      </c>
      <c r="AR250" s="10">
        <f t="shared" si="241"/>
        <v>3.4073913929583548</v>
      </c>
      <c r="AS250" s="10">
        <f t="shared" si="242"/>
        <v>-0.11998194977334276</v>
      </c>
      <c r="AT250" s="10">
        <f>SUM(AS$235:AS250)*5</f>
        <v>1.7850698667258513</v>
      </c>
      <c r="AU250" s="10"/>
      <c r="AV250" s="10"/>
      <c r="AW250" s="10"/>
      <c r="AY250" s="10"/>
    </row>
    <row r="251" spans="1:53" x14ac:dyDescent="0.25">
      <c r="A251" s="4">
        <v>80</v>
      </c>
      <c r="B251" s="18">
        <f t="shared" si="219"/>
        <v>2103</v>
      </c>
      <c r="C251" s="39">
        <f t="shared" si="215"/>
        <v>195.4</v>
      </c>
      <c r="D251" s="22">
        <f t="shared" si="228"/>
        <v>0.28000000000000114</v>
      </c>
      <c r="E251" s="64">
        <f t="shared" si="243"/>
        <v>2.2427999999999999</v>
      </c>
      <c r="F251" s="64">
        <f t="shared" si="243"/>
        <v>1.9866000000000001</v>
      </c>
      <c r="G251" s="64">
        <f t="shared" si="243"/>
        <v>0.15539999999999998</v>
      </c>
      <c r="H251" s="64">
        <f t="shared" si="243"/>
        <v>0.215</v>
      </c>
      <c r="I251" s="64">
        <f t="shared" si="243"/>
        <v>1.0294452000000001</v>
      </c>
      <c r="J251" s="64">
        <f t="shared" si="243"/>
        <v>1.3043939999999998</v>
      </c>
      <c r="K251" s="64">
        <f t="shared" si="243"/>
        <v>4.5753120000000001E-2</v>
      </c>
      <c r="L251" s="64">
        <f t="shared" si="243"/>
        <v>1.0294452000000001</v>
      </c>
      <c r="M251" s="64">
        <f t="shared" si="216"/>
        <v>8.5943241223771025</v>
      </c>
      <c r="N251" s="64">
        <f t="shared" si="221"/>
        <v>-9.5439851509217632E-2</v>
      </c>
      <c r="O251" s="64">
        <f t="shared" si="221"/>
        <v>1.3043939999999998</v>
      </c>
      <c r="P251" s="64">
        <f t="shared" si="217"/>
        <v>1.5891316881638278</v>
      </c>
      <c r="Q251" s="64">
        <f t="shared" si="222"/>
        <v>-2.158791311635877E-2</v>
      </c>
      <c r="R251" s="64">
        <f t="shared" si="222"/>
        <v>4.5753120000000001E-2</v>
      </c>
      <c r="S251" s="64">
        <f t="shared" si="218"/>
        <v>5.601098289007251E-2</v>
      </c>
      <c r="T251" s="64">
        <f t="shared" si="223"/>
        <v>-2.0162523903443363E-3</v>
      </c>
      <c r="U251" s="64">
        <f t="shared" si="223"/>
        <v>4.5998000000000001</v>
      </c>
      <c r="V251" s="64">
        <f t="shared" si="223"/>
        <v>4.7607559829840804</v>
      </c>
      <c r="W251" s="29">
        <f>'2.3 Set aside x2'!D20</f>
        <v>205.8</v>
      </c>
      <c r="X251" s="35">
        <f t="shared" si="229"/>
        <v>0.58000000000001251</v>
      </c>
      <c r="Y251" s="68">
        <f>'2.3 Set aside x2'!F20*k</f>
        <v>2.0118</v>
      </c>
      <c r="Z251" s="68">
        <f>'2.3 Set aside x2'!G20*k</f>
        <v>1.7933999999999997</v>
      </c>
      <c r="AA251" s="68">
        <f>'2.3 Set aside x2'!H20*k</f>
        <v>0.14069999999999999</v>
      </c>
      <c r="AB251" s="68">
        <f>'2.3 Set aside x2'!I20/2</f>
        <v>0.21</v>
      </c>
      <c r="AC251" s="68">
        <f t="shared" si="230"/>
        <v>0.92341620000000002</v>
      </c>
      <c r="AD251" s="348">
        <f t="shared" si="231"/>
        <v>1.174383</v>
      </c>
      <c r="AE251" s="68">
        <f t="shared" si="224"/>
        <v>4.1040720000000003E-2</v>
      </c>
      <c r="AF251" s="36">
        <f t="shared" si="232"/>
        <v>0.92341620000000002</v>
      </c>
      <c r="AG251" s="33">
        <f t="shared" si="233"/>
        <v>7.8055310934197903</v>
      </c>
      <c r="AH251" s="33">
        <f t="shared" si="234"/>
        <v>-9.9942963552117625E-2</v>
      </c>
      <c r="AI251" s="36">
        <f t="shared" si="235"/>
        <v>1.174383</v>
      </c>
      <c r="AJ251" s="33">
        <f t="shared" si="236"/>
        <v>1.428748108285145</v>
      </c>
      <c r="AK251" s="33">
        <f t="shared" si="237"/>
        <v>-1.0158235440266505E-2</v>
      </c>
      <c r="AL251" s="60">
        <f t="shared" si="238"/>
        <v>4.1040720000000003E-2</v>
      </c>
      <c r="AM251" s="60">
        <f t="shared" si="225"/>
        <v>5.0325998793896015E-2</v>
      </c>
      <c r="AN251" s="60">
        <f t="shared" si="239"/>
        <v>-2.1994700090761238E-3</v>
      </c>
      <c r="AO251" s="34">
        <f t="shared" si="226"/>
        <v>4.1558999999999999</v>
      </c>
      <c r="AP251" s="34">
        <f t="shared" si="240"/>
        <v>4.6235993309985526</v>
      </c>
      <c r="AQ251" s="10">
        <f t="shared" si="227"/>
        <v>3.4943948915103151</v>
      </c>
      <c r="AR251" s="10">
        <f t="shared" si="241"/>
        <v>3.393721908952938</v>
      </c>
      <c r="AS251" s="10">
        <f t="shared" si="242"/>
        <v>-0.10067298255737711</v>
      </c>
      <c r="AT251" s="10">
        <f>SUM(AS$235:AS251)*5</f>
        <v>1.2817049539389658</v>
      </c>
      <c r="AU251" s="10"/>
      <c r="AV251" s="10"/>
      <c r="AW251" s="10"/>
      <c r="AY251" s="10"/>
    </row>
    <row r="252" spans="1:53" x14ac:dyDescent="0.25">
      <c r="A252" s="4">
        <v>85</v>
      </c>
      <c r="B252" s="18">
        <f t="shared" si="219"/>
        <v>2108</v>
      </c>
      <c r="C252" s="39">
        <f t="shared" si="215"/>
        <v>195.85</v>
      </c>
      <c r="D252" s="22">
        <f t="shared" si="228"/>
        <v>0.44999999999998863</v>
      </c>
      <c r="E252" s="64">
        <f t="shared" si="243"/>
        <v>2.3058000000000001</v>
      </c>
      <c r="F252" s="64">
        <f t="shared" si="243"/>
        <v>1.9887000000000001</v>
      </c>
      <c r="G252" s="64">
        <f t="shared" si="243"/>
        <v>0.1575</v>
      </c>
      <c r="H252" s="64">
        <f t="shared" si="243"/>
        <v>0.25</v>
      </c>
      <c r="I252" s="64">
        <f t="shared" si="243"/>
        <v>1.0583622000000001</v>
      </c>
      <c r="J252" s="64">
        <f t="shared" si="243"/>
        <v>1.320627</v>
      </c>
      <c r="K252" s="64">
        <f t="shared" si="243"/>
        <v>4.7038320000000002E-2</v>
      </c>
      <c r="L252" s="64">
        <f t="shared" si="243"/>
        <v>1.0583622000000001</v>
      </c>
      <c r="M252" s="64">
        <f t="shared" si="216"/>
        <v>8.5401559058848537</v>
      </c>
      <c r="N252" s="64">
        <f t="shared" si="221"/>
        <v>-5.4168216492248789E-2</v>
      </c>
      <c r="O252" s="64">
        <f t="shared" si="221"/>
        <v>1.320627</v>
      </c>
      <c r="P252" s="64">
        <f t="shared" si="217"/>
        <v>1.6015484482247673</v>
      </c>
      <c r="Q252" s="64">
        <f t="shared" si="222"/>
        <v>1.2416760060939502E-2</v>
      </c>
      <c r="R252" s="64">
        <f t="shared" si="222"/>
        <v>4.7038320000000002E-2</v>
      </c>
      <c r="S252" s="64">
        <f t="shared" si="218"/>
        <v>5.6939756455623491E-2</v>
      </c>
      <c r="T252" s="64">
        <f t="shared" si="223"/>
        <v>9.2877356555098184E-4</v>
      </c>
      <c r="U252" s="64">
        <f t="shared" si="223"/>
        <v>4.702</v>
      </c>
      <c r="V252" s="64">
        <f t="shared" si="223"/>
        <v>5.1111773171342305</v>
      </c>
      <c r="W252" s="29">
        <f>'2.3 Set aside x2'!D21</f>
        <v>206.42</v>
      </c>
      <c r="X252" s="35">
        <f t="shared" si="229"/>
        <v>0.61999999999997613</v>
      </c>
      <c r="Y252" s="68">
        <f>'2.3 Set aside x2'!F21*k</f>
        <v>2.0348999999999999</v>
      </c>
      <c r="Z252" s="68">
        <f>'2.3 Set aside x2'!G21*k</f>
        <v>1.8207</v>
      </c>
      <c r="AA252" s="68">
        <f>'2.3 Set aside x2'!H21*k</f>
        <v>0.14280000000000001</v>
      </c>
      <c r="AB252" s="68">
        <f>'2.3 Set aside x2'!I21/2</f>
        <v>0.245</v>
      </c>
      <c r="AC252" s="68">
        <f t="shared" si="230"/>
        <v>0.93401909999999999</v>
      </c>
      <c r="AD252" s="348">
        <f t="shared" si="231"/>
        <v>1.1904165</v>
      </c>
      <c r="AE252" s="68">
        <f t="shared" si="224"/>
        <v>4.1511960000000001E-2</v>
      </c>
      <c r="AF252" s="36">
        <f t="shared" si="232"/>
        <v>0.93401909999999999</v>
      </c>
      <c r="AG252" s="33">
        <f t="shared" si="233"/>
        <v>7.7291285902020093</v>
      </c>
      <c r="AH252" s="33">
        <f t="shared" si="234"/>
        <v>-7.6402503217781081E-2</v>
      </c>
      <c r="AI252" s="36">
        <f t="shared" si="235"/>
        <v>1.1904165</v>
      </c>
      <c r="AJ252" s="33">
        <f t="shared" si="236"/>
        <v>1.4429858689939694</v>
      </c>
      <c r="AK252" s="33">
        <f t="shared" si="237"/>
        <v>1.4237760708824432E-2</v>
      </c>
      <c r="AL252" s="60">
        <f t="shared" si="238"/>
        <v>4.1511960000000001E-2</v>
      </c>
      <c r="AM252" s="60">
        <f t="shared" si="225"/>
        <v>5.0408423754287474E-2</v>
      </c>
      <c r="AN252" s="60">
        <f t="shared" si="239"/>
        <v>8.2424960391458413E-5</v>
      </c>
      <c r="AO252" s="34">
        <f t="shared" si="226"/>
        <v>4.2433999999999994</v>
      </c>
      <c r="AP252" s="34">
        <f t="shared" si="240"/>
        <v>4.8013176824514101</v>
      </c>
      <c r="AQ252" s="10">
        <f t="shared" si="227"/>
        <v>3.751604150776525</v>
      </c>
      <c r="AR252" s="10">
        <f t="shared" si="241"/>
        <v>3.5241671789193347</v>
      </c>
      <c r="AS252" s="10">
        <f t="shared" si="242"/>
        <v>-0.22743697185719025</v>
      </c>
      <c r="AT252" s="10">
        <f>SUM(AS$235:AS252)*5</f>
        <v>0.14452009465301452</v>
      </c>
      <c r="AU252" s="10"/>
      <c r="AV252" s="10"/>
      <c r="AW252" s="10"/>
      <c r="AY252" s="10"/>
    </row>
    <row r="253" spans="1:53" x14ac:dyDescent="0.25">
      <c r="A253" s="4">
        <v>90</v>
      </c>
      <c r="B253" s="18">
        <f t="shared" si="219"/>
        <v>2113</v>
      </c>
      <c r="C253" s="39">
        <f t="shared" si="215"/>
        <v>196.25</v>
      </c>
      <c r="D253" s="22">
        <f t="shared" si="228"/>
        <v>0.40000000000000568</v>
      </c>
      <c r="E253" s="64">
        <f t="shared" si="243"/>
        <v>2.4108000000000001</v>
      </c>
      <c r="F253" s="64">
        <f t="shared" si="243"/>
        <v>1.9634999999999998</v>
      </c>
      <c r="G253" s="64">
        <f t="shared" si="243"/>
        <v>0.1575</v>
      </c>
      <c r="H253" s="64">
        <f t="shared" si="243"/>
        <v>0.23</v>
      </c>
      <c r="I253" s="64">
        <f t="shared" si="243"/>
        <v>1.1065572000000001</v>
      </c>
      <c r="J253" s="64">
        <f t="shared" si="243"/>
        <v>1.336776</v>
      </c>
      <c r="K253" s="64">
        <f t="shared" si="243"/>
        <v>4.9180320000000007E-2</v>
      </c>
      <c r="L253" s="64">
        <f t="shared" si="243"/>
        <v>1.1065572000000001</v>
      </c>
      <c r="M253" s="64">
        <f t="shared" si="216"/>
        <v>8.5411947345047814</v>
      </c>
      <c r="N253" s="64">
        <f t="shared" si="221"/>
        <v>1.0388286199276564E-3</v>
      </c>
      <c r="O253" s="64">
        <f t="shared" si="221"/>
        <v>1.336776</v>
      </c>
      <c r="P253" s="64">
        <f t="shared" si="217"/>
        <v>1.6198924420346312</v>
      </c>
      <c r="Q253" s="64">
        <f t="shared" si="222"/>
        <v>1.8343993809863957E-2</v>
      </c>
      <c r="R253" s="64">
        <f t="shared" si="222"/>
        <v>4.9180320000000007E-2</v>
      </c>
      <c r="S253" s="64">
        <f t="shared" si="218"/>
        <v>5.9245941977220475E-2</v>
      </c>
      <c r="T253" s="64">
        <f t="shared" si="223"/>
        <v>2.3061855215969831E-3</v>
      </c>
      <c r="U253" s="64">
        <f t="shared" si="223"/>
        <v>4.7618</v>
      </c>
      <c r="V253" s="64">
        <f t="shared" si="223"/>
        <v>5.183489007951394</v>
      </c>
      <c r="W253" s="29">
        <f>'2.3 Set aside x2'!D22</f>
        <v>207.11</v>
      </c>
      <c r="X253" s="35">
        <f t="shared" si="229"/>
        <v>0.69000000000002615</v>
      </c>
      <c r="Y253" s="68">
        <f>'2.3 Set aside x2'!F22*k</f>
        <v>2.1587999999999998</v>
      </c>
      <c r="Z253" s="68">
        <f>'2.3 Set aside x2'!G22*k</f>
        <v>1.7828999999999999</v>
      </c>
      <c r="AA253" s="68">
        <f>'2.3 Set aside x2'!H22*k</f>
        <v>0.14280000000000001</v>
      </c>
      <c r="AB253" s="68">
        <f>'2.3 Set aside x2'!I22/2</f>
        <v>0.24</v>
      </c>
      <c r="AC253" s="68">
        <f t="shared" si="230"/>
        <v>0.99088919999999991</v>
      </c>
      <c r="AD253" s="348">
        <f t="shared" si="231"/>
        <v>1.2064079999999999</v>
      </c>
      <c r="AE253" s="68">
        <f t="shared" si="224"/>
        <v>4.4039519999999999E-2</v>
      </c>
      <c r="AF253" s="36">
        <f t="shared" si="232"/>
        <v>0.99088919999999991</v>
      </c>
      <c r="AG253" s="33">
        <f t="shared" si="233"/>
        <v>7.7194864479885368</v>
      </c>
      <c r="AH253" s="33">
        <f t="shared" si="234"/>
        <v>-9.6421422134724821E-3</v>
      </c>
      <c r="AI253" s="36">
        <f t="shared" si="235"/>
        <v>1.2064079999999999</v>
      </c>
      <c r="AJ253" s="33">
        <f t="shared" si="236"/>
        <v>1.4614942732804996</v>
      </c>
      <c r="AK253" s="33">
        <f t="shared" si="237"/>
        <v>1.8508404286530222E-2</v>
      </c>
      <c r="AL253" s="60">
        <f t="shared" si="238"/>
        <v>4.4039519999999999E-2</v>
      </c>
      <c r="AM253" s="60">
        <f t="shared" si="225"/>
        <v>5.2950554566395427E-2</v>
      </c>
      <c r="AN253" s="60">
        <f t="shared" si="239"/>
        <v>2.5421308121079539E-3</v>
      </c>
      <c r="AO253" s="34">
        <f t="shared" si="226"/>
        <v>4.3245000000000005</v>
      </c>
      <c r="AP253" s="34">
        <f t="shared" si="240"/>
        <v>5.0259083928851922</v>
      </c>
      <c r="AQ253" s="10">
        <f t="shared" si="227"/>
        <v>3.8046809318363231</v>
      </c>
      <c r="AR253" s="10">
        <f t="shared" si="241"/>
        <v>3.6890167603777306</v>
      </c>
      <c r="AS253" s="10">
        <f t="shared" si="242"/>
        <v>-0.11566417145859242</v>
      </c>
      <c r="AT253" s="10">
        <f>SUM(AS$235:AS253)*5</f>
        <v>-0.4338007626399476</v>
      </c>
      <c r="AU253" s="10"/>
      <c r="AV253" s="10"/>
      <c r="AW253" s="10"/>
      <c r="AY253" s="10"/>
    </row>
    <row r="254" spans="1:53" x14ac:dyDescent="0.25">
      <c r="A254" s="4">
        <v>95</v>
      </c>
      <c r="B254" s="18">
        <f t="shared" si="219"/>
        <v>2118</v>
      </c>
      <c r="C254" s="39">
        <f t="shared" si="215"/>
        <v>196.74</v>
      </c>
      <c r="D254" s="22">
        <f t="shared" si="228"/>
        <v>0.49000000000000909</v>
      </c>
      <c r="E254" s="64">
        <f t="shared" si="243"/>
        <v>2.4780000000000002</v>
      </c>
      <c r="F254" s="64">
        <f t="shared" si="243"/>
        <v>1.9215</v>
      </c>
      <c r="G254" s="64">
        <f t="shared" si="243"/>
        <v>0.1575</v>
      </c>
      <c r="H254" s="64">
        <f t="shared" si="243"/>
        <v>0.19</v>
      </c>
      <c r="I254" s="64">
        <f t="shared" si="243"/>
        <v>1.1374020000000002</v>
      </c>
      <c r="J254" s="64">
        <f t="shared" si="243"/>
        <v>1.33728</v>
      </c>
      <c r="K254" s="64">
        <f t="shared" si="243"/>
        <v>5.0551200000000004E-2</v>
      </c>
      <c r="L254" s="64">
        <f t="shared" si="243"/>
        <v>1.1374020000000002</v>
      </c>
      <c r="M254" s="64">
        <f t="shared" si="216"/>
        <v>8.5729438873450263</v>
      </c>
      <c r="N254" s="64">
        <f t="shared" si="221"/>
        <v>3.1749152840244932E-2</v>
      </c>
      <c r="O254" s="64">
        <f t="shared" si="221"/>
        <v>1.33728</v>
      </c>
      <c r="P254" s="64">
        <f t="shared" si="217"/>
        <v>1.6236392326388811</v>
      </c>
      <c r="Q254" s="64">
        <f t="shared" si="222"/>
        <v>3.7467906042498722E-3</v>
      </c>
      <c r="R254" s="64">
        <f t="shared" si="222"/>
        <v>5.0551200000000004E-2</v>
      </c>
      <c r="S254" s="64">
        <f t="shared" si="218"/>
        <v>6.1024501832469338E-2</v>
      </c>
      <c r="T254" s="64">
        <f t="shared" si="223"/>
        <v>1.7785598552488638E-3</v>
      </c>
      <c r="U254" s="64">
        <f t="shared" si="223"/>
        <v>4.7469999999999999</v>
      </c>
      <c r="V254" s="64">
        <f t="shared" si="223"/>
        <v>5.2742745032997531</v>
      </c>
      <c r="W254" s="29">
        <f>'2.3 Set aside x2'!D23</f>
        <v>207.8</v>
      </c>
      <c r="X254" s="35">
        <f t="shared" si="229"/>
        <v>0.68999999999999773</v>
      </c>
      <c r="Y254" s="68">
        <f>'2.3 Set aside x2'!F23*k</f>
        <v>2.2490999999999999</v>
      </c>
      <c r="Z254" s="68">
        <f>'2.3 Set aside x2'!G23*k</f>
        <v>1.7451000000000001</v>
      </c>
      <c r="AA254" s="68">
        <f>'2.3 Set aside x2'!H23*k</f>
        <v>0.14280000000000001</v>
      </c>
      <c r="AB254" s="68">
        <f>'2.3 Set aside x2'!I23/2</f>
        <v>0.245</v>
      </c>
      <c r="AC254" s="68">
        <f t="shared" si="230"/>
        <v>1.0323369</v>
      </c>
      <c r="AD254" s="348">
        <f t="shared" si="231"/>
        <v>1.2141674999999998</v>
      </c>
      <c r="AE254" s="68">
        <f t="shared" si="224"/>
        <v>4.5881640000000001E-2</v>
      </c>
      <c r="AF254" s="36">
        <f t="shared" si="232"/>
        <v>1.0323369</v>
      </c>
      <c r="AG254" s="33">
        <f t="shared" si="233"/>
        <v>7.7525401756532171</v>
      </c>
      <c r="AH254" s="33">
        <f t="shared" si="234"/>
        <v>3.3053727664680288E-2</v>
      </c>
      <c r="AI254" s="36">
        <f t="shared" si="235"/>
        <v>1.2141674999999998</v>
      </c>
      <c r="AJ254" s="33">
        <f t="shared" si="236"/>
        <v>1.4725256278254866</v>
      </c>
      <c r="AK254" s="33">
        <f t="shared" si="237"/>
        <v>1.1031354544986938E-2</v>
      </c>
      <c r="AL254" s="60">
        <f t="shared" si="238"/>
        <v>4.5881640000000001E-2</v>
      </c>
      <c r="AM254" s="60">
        <f t="shared" si="225"/>
        <v>5.5242064050371631E-2</v>
      </c>
      <c r="AN254" s="60">
        <f t="shared" si="239"/>
        <v>2.2915094839762035E-3</v>
      </c>
      <c r="AO254" s="34">
        <f t="shared" si="226"/>
        <v>4.3820000000000006</v>
      </c>
      <c r="AP254" s="34">
        <f t="shared" si="240"/>
        <v>5.1183765916936421</v>
      </c>
      <c r="AQ254" s="10">
        <f t="shared" si="227"/>
        <v>3.8713174854220185</v>
      </c>
      <c r="AR254" s="10">
        <f t="shared" si="241"/>
        <v>3.756888418303133</v>
      </c>
      <c r="AS254" s="10">
        <f t="shared" si="242"/>
        <v>-0.11442906711888545</v>
      </c>
      <c r="AT254" s="10">
        <f>SUM(AS$235:AS254)*5</f>
        <v>-1.0059460982343749</v>
      </c>
      <c r="AU254" s="10"/>
      <c r="AV254" s="10"/>
      <c r="AW254" s="10"/>
      <c r="AY254" s="10"/>
    </row>
    <row r="255" spans="1:53" x14ac:dyDescent="0.25">
      <c r="A255" s="4">
        <v>100</v>
      </c>
      <c r="B255" s="18">
        <f t="shared" si="219"/>
        <v>2123</v>
      </c>
      <c r="C255" s="39">
        <f t="shared" si="215"/>
        <v>197.15</v>
      </c>
      <c r="D255" s="22">
        <f t="shared" si="228"/>
        <v>0.40999999999999659</v>
      </c>
      <c r="E255" s="64">
        <f t="shared" si="243"/>
        <v>2.5073999999999996</v>
      </c>
      <c r="F255" s="64">
        <f t="shared" si="243"/>
        <v>1.9257</v>
      </c>
      <c r="G255" s="64">
        <f t="shared" si="243"/>
        <v>0.1575</v>
      </c>
      <c r="H255" s="64">
        <f t="shared" si="243"/>
        <v>0.22</v>
      </c>
      <c r="I255" s="64">
        <f t="shared" si="243"/>
        <v>1.1508965999999998</v>
      </c>
      <c r="J255" s="64">
        <f t="shared" si="243"/>
        <v>1.346079</v>
      </c>
      <c r="K255" s="64">
        <f t="shared" si="243"/>
        <v>5.1150959999999995E-2</v>
      </c>
      <c r="L255" s="64">
        <f t="shared" si="243"/>
        <v>1.1508965999999998</v>
      </c>
      <c r="M255" s="64">
        <f t="shared" si="216"/>
        <v>8.6140777302342766</v>
      </c>
      <c r="N255" s="64">
        <f t="shared" si="221"/>
        <v>4.1133842889250261E-2</v>
      </c>
      <c r="O255" s="64">
        <f t="shared" si="221"/>
        <v>1.346079</v>
      </c>
      <c r="P255" s="64">
        <f t="shared" si="217"/>
        <v>1.6331005778998688</v>
      </c>
      <c r="Q255" s="64">
        <f t="shared" si="222"/>
        <v>9.4613452609877413E-3</v>
      </c>
      <c r="R255" s="64">
        <f t="shared" si="222"/>
        <v>5.1150959999999995E-2</v>
      </c>
      <c r="S255" s="64">
        <f t="shared" si="218"/>
        <v>6.1938669766067489E-2</v>
      </c>
      <c r="T255" s="64">
        <f t="shared" si="223"/>
        <v>9.1416793359815063E-4</v>
      </c>
      <c r="U255" s="64">
        <f t="shared" si="223"/>
        <v>4.8105999999999991</v>
      </c>
      <c r="V255" s="64">
        <f t="shared" si="223"/>
        <v>5.2721093560838321</v>
      </c>
      <c r="W255" s="29">
        <f>'2.3 Set aside x2'!D24</f>
        <v>208.39</v>
      </c>
      <c r="X255" s="35">
        <f t="shared" si="229"/>
        <v>0.58999999999997499</v>
      </c>
      <c r="Y255" s="68">
        <f>'2.3 Set aside x2'!F24*k</f>
        <v>2.1944999999999997</v>
      </c>
      <c r="Z255" s="68">
        <f>'2.3 Set aside x2'!G24*k</f>
        <v>1.8017999999999998</v>
      </c>
      <c r="AA255" s="68">
        <f>'2.3 Set aside x2'!H24*k</f>
        <v>0.14489999999999997</v>
      </c>
      <c r="AB255" s="68">
        <f>'2.3 Set aside x2'!I24/2</f>
        <v>0.26</v>
      </c>
      <c r="AC255" s="68">
        <f t="shared" si="230"/>
        <v>1.0072755</v>
      </c>
      <c r="AD255" s="348">
        <f t="shared" si="231"/>
        <v>1.2223364999999999</v>
      </c>
      <c r="AE255" s="68">
        <f t="shared" si="224"/>
        <v>4.4767799999999996E-2</v>
      </c>
      <c r="AF255" s="36">
        <f t="shared" si="232"/>
        <v>1.0072755</v>
      </c>
      <c r="AG255" s="33">
        <f t="shared" si="233"/>
        <v>7.7562537168907415</v>
      </c>
      <c r="AH255" s="33">
        <f t="shared" si="234"/>
        <v>3.7135412375244314E-3</v>
      </c>
      <c r="AI255" s="36">
        <f t="shared" si="235"/>
        <v>1.2223364999999999</v>
      </c>
      <c r="AJ255" s="33">
        <f t="shared" si="236"/>
        <v>1.4826447142265948</v>
      </c>
      <c r="AK255" s="33">
        <f t="shared" si="237"/>
        <v>1.0119086401108257E-2</v>
      </c>
      <c r="AL255" s="60">
        <f t="shared" si="238"/>
        <v>4.4767799999999996E-2</v>
      </c>
      <c r="AM255" s="60">
        <f t="shared" si="225"/>
        <v>5.4533309524189839E-2</v>
      </c>
      <c r="AN255" s="60">
        <f t="shared" si="239"/>
        <v>-7.0875452618179152E-4</v>
      </c>
      <c r="AO255" s="34">
        <f t="shared" si="226"/>
        <v>4.4011999999999993</v>
      </c>
      <c r="AP255" s="34">
        <f t="shared" si="240"/>
        <v>5.0043238731124253</v>
      </c>
      <c r="AQ255" s="10">
        <f t="shared" si="227"/>
        <v>3.8697282673655331</v>
      </c>
      <c r="AR255" s="10">
        <f t="shared" si="241"/>
        <v>3.67317372286452</v>
      </c>
      <c r="AS255" s="10">
        <f t="shared" si="242"/>
        <v>-0.19655454450101306</v>
      </c>
      <c r="AT255" s="10">
        <f>SUM(AS$235:AS255)*5</f>
        <v>-1.9887188207394402</v>
      </c>
      <c r="AU255" s="10"/>
      <c r="AV255" s="10"/>
      <c r="AW255" s="10"/>
      <c r="AY255" s="10"/>
    </row>
    <row r="256" spans="1:53" x14ac:dyDescent="0.25">
      <c r="A256" s="4">
        <v>105</v>
      </c>
      <c r="B256" s="18">
        <f t="shared" si="219"/>
        <v>2128</v>
      </c>
      <c r="C256" s="39">
        <f t="shared" si="215"/>
        <v>197.58</v>
      </c>
      <c r="D256" s="22">
        <f t="shared" si="228"/>
        <v>0.43000000000000682</v>
      </c>
      <c r="E256" s="64">
        <f t="shared" ref="E256:L265" si="244">E45</f>
        <v>2.2869000000000002</v>
      </c>
      <c r="F256" s="64">
        <f t="shared" si="244"/>
        <v>2.0726999999999998</v>
      </c>
      <c r="G256" s="64">
        <f t="shared" si="244"/>
        <v>0.16170000000000001</v>
      </c>
      <c r="H256" s="64">
        <f t="shared" si="244"/>
        <v>0.13500000000000001</v>
      </c>
      <c r="I256" s="64">
        <f t="shared" si="244"/>
        <v>1.0496871000000001</v>
      </c>
      <c r="J256" s="64">
        <f t="shared" si="244"/>
        <v>1.3479165</v>
      </c>
      <c r="K256" s="64">
        <f t="shared" si="244"/>
        <v>4.6652760000000008E-2</v>
      </c>
      <c r="L256" s="64">
        <f t="shared" si="244"/>
        <v>1.0496871000000001</v>
      </c>
      <c r="M256" s="64">
        <f t="shared" si="216"/>
        <v>8.5486773203320485</v>
      </c>
      <c r="N256" s="64">
        <f t="shared" si="221"/>
        <v>-6.5400409902228063E-2</v>
      </c>
      <c r="O256" s="64">
        <f t="shared" si="221"/>
        <v>1.3479165</v>
      </c>
      <c r="P256" s="64">
        <f t="shared" si="217"/>
        <v>1.6366106232481668</v>
      </c>
      <c r="Q256" s="64">
        <f t="shared" si="222"/>
        <v>3.5100453482979077E-3</v>
      </c>
      <c r="R256" s="64">
        <f t="shared" si="222"/>
        <v>4.6652760000000008E-2</v>
      </c>
      <c r="S256" s="64">
        <f t="shared" si="218"/>
        <v>5.7602073352315139E-2</v>
      </c>
      <c r="T256" s="64">
        <f t="shared" si="223"/>
        <v>-4.3365964137523499E-3</v>
      </c>
      <c r="U256" s="64">
        <f t="shared" si="223"/>
        <v>4.6562999999999999</v>
      </c>
      <c r="V256" s="64">
        <f t="shared" si="223"/>
        <v>5.020073039032324</v>
      </c>
      <c r="W256" s="29">
        <f>'2.3 Set aside x2'!D25</f>
        <v>208.89</v>
      </c>
      <c r="X256" s="35">
        <f t="shared" si="229"/>
        <v>0.5</v>
      </c>
      <c r="Y256" s="68">
        <f>'2.3 Set aside x2'!F25*k</f>
        <v>1.974</v>
      </c>
      <c r="Z256" s="68">
        <f>'2.3 Set aside x2'!G25*k</f>
        <v>1.9298999999999997</v>
      </c>
      <c r="AA256" s="68">
        <f>'2.3 Set aside x2'!H25*k</f>
        <v>0.14699999999999999</v>
      </c>
      <c r="AB256" s="68">
        <f>'2.3 Set aside x2'!I25/2</f>
        <v>0.215</v>
      </c>
      <c r="AC256" s="68">
        <f t="shared" si="230"/>
        <v>0.90606600000000004</v>
      </c>
      <c r="AD256" s="348">
        <f t="shared" si="231"/>
        <v>1.2169919999999999</v>
      </c>
      <c r="AE256" s="68">
        <f t="shared" si="224"/>
        <v>4.0269600000000003E-2</v>
      </c>
      <c r="AF256" s="36">
        <f t="shared" si="232"/>
        <v>0.90606600000000004</v>
      </c>
      <c r="AG256" s="33">
        <f t="shared" si="233"/>
        <v>7.6582770423068913</v>
      </c>
      <c r="AH256" s="33">
        <f t="shared" si="234"/>
        <v>-9.7976674583850176E-2</v>
      </c>
      <c r="AI256" s="36">
        <f t="shared" si="235"/>
        <v>1.2169919999999999</v>
      </c>
      <c r="AJ256" s="33">
        <f t="shared" si="236"/>
        <v>1.4790890328800039</v>
      </c>
      <c r="AK256" s="33">
        <f t="shared" si="237"/>
        <v>-3.5556813465908998E-3</v>
      </c>
      <c r="AL256" s="60">
        <f t="shared" si="238"/>
        <v>4.0269600000000003E-2</v>
      </c>
      <c r="AM256" s="60">
        <f t="shared" si="225"/>
        <v>4.9909818241274898E-2</v>
      </c>
      <c r="AN256" s="60">
        <f t="shared" si="239"/>
        <v>-4.6234912829149419E-3</v>
      </c>
      <c r="AO256" s="34">
        <f t="shared" si="226"/>
        <v>4.2658999999999994</v>
      </c>
      <c r="AP256" s="34">
        <f t="shared" si="240"/>
        <v>4.6597441527866428</v>
      </c>
      <c r="AQ256" s="10">
        <f t="shared" si="227"/>
        <v>3.6847336106497259</v>
      </c>
      <c r="AR256" s="10">
        <f t="shared" si="241"/>
        <v>3.4202522081453957</v>
      </c>
      <c r="AS256" s="10">
        <f t="shared" si="242"/>
        <v>-0.26448140250433028</v>
      </c>
      <c r="AT256" s="10">
        <f>SUM(AS$235:AS256)*5</f>
        <v>-3.3111258332610918</v>
      </c>
      <c r="AU256" s="10"/>
      <c r="AV256" s="10"/>
      <c r="AW256" s="10"/>
      <c r="AY256" s="10"/>
    </row>
    <row r="257" spans="1:52" x14ac:dyDescent="0.25">
      <c r="A257" s="4">
        <v>110</v>
      </c>
      <c r="B257" s="18">
        <f t="shared" si="219"/>
        <v>2133</v>
      </c>
      <c r="C257" s="39">
        <f t="shared" si="215"/>
        <v>197.75</v>
      </c>
      <c r="D257" s="22">
        <f t="shared" si="228"/>
        <v>0.16999999999998749</v>
      </c>
      <c r="E257" s="64">
        <f t="shared" si="244"/>
        <v>2.5787999999999998</v>
      </c>
      <c r="F257" s="64">
        <f t="shared" si="244"/>
        <v>1.8584999999999998</v>
      </c>
      <c r="G257" s="64">
        <f t="shared" si="244"/>
        <v>0.15539999999999998</v>
      </c>
      <c r="H257" s="64">
        <f t="shared" si="244"/>
        <v>0.19500000000000001</v>
      </c>
      <c r="I257" s="64">
        <f t="shared" si="244"/>
        <v>1.1836692</v>
      </c>
      <c r="J257" s="64">
        <f t="shared" si="244"/>
        <v>1.3380359999999998</v>
      </c>
      <c r="K257" s="64">
        <f t="shared" si="244"/>
        <v>5.2607519999999998E-2</v>
      </c>
      <c r="L257" s="64">
        <f t="shared" si="244"/>
        <v>1.1836692</v>
      </c>
      <c r="M257" s="64">
        <f t="shared" si="216"/>
        <v>8.6257250566518664</v>
      </c>
      <c r="N257" s="64">
        <f t="shared" si="221"/>
        <v>7.7047736319817872E-2</v>
      </c>
      <c r="O257" s="64">
        <f t="shared" si="221"/>
        <v>1.3380359999999998</v>
      </c>
      <c r="P257" s="64">
        <f t="shared" si="217"/>
        <v>1.6273506174651799</v>
      </c>
      <c r="Q257" s="64">
        <f t="shared" si="222"/>
        <v>-9.2600057829868021E-3</v>
      </c>
      <c r="R257" s="64">
        <f t="shared" si="222"/>
        <v>5.2607519999999998E-2</v>
      </c>
      <c r="S257" s="64">
        <f t="shared" si="218"/>
        <v>6.2790224169456732E-2</v>
      </c>
      <c r="T257" s="64">
        <f t="shared" si="223"/>
        <v>5.188150817141593E-3</v>
      </c>
      <c r="U257" s="64">
        <f t="shared" si="223"/>
        <v>4.7877000000000001</v>
      </c>
      <c r="V257" s="64">
        <f t="shared" si="223"/>
        <v>5.03067588135396</v>
      </c>
      <c r="W257" s="29">
        <f>'2.3 Set aside x2'!D26</f>
        <v>209.24</v>
      </c>
      <c r="X257" s="35">
        <f t="shared" si="229"/>
        <v>0.35000000000002274</v>
      </c>
      <c r="Y257" s="68">
        <f>'2.3 Set aside x2'!F26*k</f>
        <v>2.2091999999999996</v>
      </c>
      <c r="Z257" s="68">
        <f>'2.3 Set aside x2'!G26*k</f>
        <v>1.7451000000000001</v>
      </c>
      <c r="AA257" s="68">
        <f>'2.3 Set aside x2'!H26*k</f>
        <v>0.14280000000000001</v>
      </c>
      <c r="AB257" s="68">
        <f>'2.3 Set aside x2'!I26/2</f>
        <v>0.21</v>
      </c>
      <c r="AC257" s="68">
        <f t="shared" si="230"/>
        <v>1.0140227999999998</v>
      </c>
      <c r="AD257" s="348">
        <f t="shared" si="231"/>
        <v>1.2043919999999999</v>
      </c>
      <c r="AE257" s="68">
        <f t="shared" si="224"/>
        <v>4.5067679999999992E-2</v>
      </c>
      <c r="AF257" s="36">
        <f t="shared" si="232"/>
        <v>1.0140227999999998</v>
      </c>
      <c r="AG257" s="33">
        <f t="shared" si="233"/>
        <v>7.6809401930580385</v>
      </c>
      <c r="AH257" s="33">
        <f t="shared" si="234"/>
        <v>2.2663150751147221E-2</v>
      </c>
      <c r="AI257" s="36">
        <f t="shared" si="235"/>
        <v>1.2043919999999999</v>
      </c>
      <c r="AJ257" s="33">
        <f t="shared" si="236"/>
        <v>1.4658604712820258</v>
      </c>
      <c r="AK257" s="33">
        <f t="shared" si="237"/>
        <v>-1.3228561597978139E-2</v>
      </c>
      <c r="AL257" s="60">
        <f t="shared" si="238"/>
        <v>4.5067679999999992E-2</v>
      </c>
      <c r="AM257" s="60">
        <f t="shared" si="225"/>
        <v>5.3890572731548375E-2</v>
      </c>
      <c r="AN257" s="60">
        <f t="shared" si="239"/>
        <v>3.9807544902734776E-3</v>
      </c>
      <c r="AO257" s="34">
        <f t="shared" si="226"/>
        <v>4.3071000000000002</v>
      </c>
      <c r="AP257" s="34">
        <f t="shared" si="240"/>
        <v>4.6705153436434648</v>
      </c>
      <c r="AQ257" s="10">
        <f t="shared" si="227"/>
        <v>3.6925160969138071</v>
      </c>
      <c r="AR257" s="10">
        <f t="shared" si="241"/>
        <v>3.428158262234303</v>
      </c>
      <c r="AS257" s="10">
        <f t="shared" si="242"/>
        <v>-0.26435783467950413</v>
      </c>
      <c r="AT257" s="10">
        <f>SUM(AS$235:AS257)*5</f>
        <v>-4.632915006658612</v>
      </c>
      <c r="AU257" s="10"/>
      <c r="AV257" s="10"/>
      <c r="AW257" s="10"/>
      <c r="AY257" s="10"/>
    </row>
    <row r="258" spans="1:52" x14ac:dyDescent="0.25">
      <c r="A258" s="4">
        <v>115</v>
      </c>
      <c r="B258" s="18">
        <f t="shared" si="219"/>
        <v>2138</v>
      </c>
      <c r="C258" s="39">
        <f t="shared" si="215"/>
        <v>198.17</v>
      </c>
      <c r="D258" s="22">
        <f t="shared" si="228"/>
        <v>0.41999999999998749</v>
      </c>
      <c r="E258" s="64">
        <f t="shared" si="244"/>
        <v>2.4822000000000002</v>
      </c>
      <c r="F258" s="64">
        <f t="shared" si="244"/>
        <v>1.9341000000000002</v>
      </c>
      <c r="G258" s="64">
        <f t="shared" si="244"/>
        <v>0.1575</v>
      </c>
      <c r="H258" s="64">
        <f t="shared" si="244"/>
        <v>0.26</v>
      </c>
      <c r="I258" s="64">
        <f t="shared" si="244"/>
        <v>1.1393298000000001</v>
      </c>
      <c r="J258" s="64">
        <f t="shared" si="244"/>
        <v>1.3430970000000002</v>
      </c>
      <c r="K258" s="64">
        <f t="shared" si="244"/>
        <v>5.0636880000000009E-2</v>
      </c>
      <c r="L258" s="64">
        <f t="shared" si="244"/>
        <v>1.1393298000000001</v>
      </c>
      <c r="M258" s="64">
        <f t="shared" si="216"/>
        <v>8.6484596069057744</v>
      </c>
      <c r="N258" s="64">
        <f t="shared" si="221"/>
        <v>2.2734550253908026E-2</v>
      </c>
      <c r="O258" s="64">
        <f t="shared" si="221"/>
        <v>1.3430970000000002</v>
      </c>
      <c r="P258" s="64">
        <f t="shared" si="217"/>
        <v>1.6307746642444363</v>
      </c>
      <c r="Q258" s="64">
        <f t="shared" si="222"/>
        <v>3.42404677925634E-3</v>
      </c>
      <c r="R258" s="64">
        <f t="shared" si="222"/>
        <v>5.0636880000000009E-2</v>
      </c>
      <c r="S258" s="64">
        <f t="shared" si="218"/>
        <v>6.1736728325611584E-2</v>
      </c>
      <c r="T258" s="64">
        <f t="shared" si="223"/>
        <v>-1.0534958438451481E-3</v>
      </c>
      <c r="U258" s="64">
        <f t="shared" si="223"/>
        <v>4.8338000000000001</v>
      </c>
      <c r="V258" s="64">
        <f t="shared" si="223"/>
        <v>5.2789051011893076</v>
      </c>
      <c r="W258" s="29">
        <f>'2.3 Set aside x2'!D27</f>
        <v>209.63</v>
      </c>
      <c r="X258" s="35">
        <f t="shared" si="229"/>
        <v>0.38999999999998636</v>
      </c>
      <c r="Y258" s="68">
        <f>'2.3 Set aside x2'!F27*k</f>
        <v>2.2385999999999999</v>
      </c>
      <c r="Z258" s="68">
        <f>'2.3 Set aside x2'!G27*k</f>
        <v>1.7387999999999999</v>
      </c>
      <c r="AA258" s="68">
        <f>'2.3 Set aside x2'!H27*k</f>
        <v>0.14280000000000001</v>
      </c>
      <c r="AB258" s="68">
        <f>'2.3 Set aside x2'!I27/2</f>
        <v>0.215</v>
      </c>
      <c r="AC258" s="68">
        <f t="shared" si="230"/>
        <v>1.0275174</v>
      </c>
      <c r="AD258" s="348">
        <f t="shared" si="231"/>
        <v>1.209201</v>
      </c>
      <c r="AE258" s="68">
        <f t="shared" si="224"/>
        <v>4.5667440000000004E-2</v>
      </c>
      <c r="AF258" s="36">
        <f t="shared" si="232"/>
        <v>1.0275174</v>
      </c>
      <c r="AG258" s="33">
        <f t="shared" si="233"/>
        <v>7.714164211710516</v>
      </c>
      <c r="AH258" s="33">
        <f t="shared" si="234"/>
        <v>3.3224018652477483E-2</v>
      </c>
      <c r="AI258" s="36">
        <f t="shared" si="235"/>
        <v>1.209201</v>
      </c>
      <c r="AJ258" s="33">
        <f t="shared" si="236"/>
        <v>1.4683309698792071</v>
      </c>
      <c r="AK258" s="33">
        <f t="shared" si="237"/>
        <v>2.4704985971812921E-3</v>
      </c>
      <c r="AL258" s="60">
        <f t="shared" si="238"/>
        <v>4.5667440000000004E-2</v>
      </c>
      <c r="AM258" s="60">
        <f t="shared" si="225"/>
        <v>5.519403735512618E-2</v>
      </c>
      <c r="AN258" s="60">
        <f t="shared" si="239"/>
        <v>1.3034646235778047E-3</v>
      </c>
      <c r="AO258" s="34">
        <f t="shared" si="226"/>
        <v>4.3351999999999995</v>
      </c>
      <c r="AP258" s="34">
        <f t="shared" si="240"/>
        <v>4.7621979818732223</v>
      </c>
      <c r="AQ258" s="10">
        <f t="shared" si="227"/>
        <v>3.8747163442729518</v>
      </c>
      <c r="AR258" s="10">
        <f t="shared" si="241"/>
        <v>3.4954533186949446</v>
      </c>
      <c r="AS258" s="10">
        <f t="shared" si="242"/>
        <v>-0.37926302557800717</v>
      </c>
      <c r="AT258" s="10">
        <f>SUM(AS$235:AS258)*5</f>
        <v>-6.5292301345486479</v>
      </c>
      <c r="AU258" s="10"/>
      <c r="AV258" s="10"/>
      <c r="AW258" s="10"/>
      <c r="AY258" s="10"/>
    </row>
    <row r="259" spans="1:52" x14ac:dyDescent="0.25">
      <c r="A259" s="4">
        <v>120</v>
      </c>
      <c r="B259" s="18">
        <f t="shared" si="219"/>
        <v>2143</v>
      </c>
      <c r="C259" s="39">
        <f t="shared" si="215"/>
        <v>198.39</v>
      </c>
      <c r="D259" s="22">
        <f t="shared" si="228"/>
        <v>0.21999999999999886</v>
      </c>
      <c r="E259" s="64">
        <f t="shared" si="244"/>
        <v>2.415</v>
      </c>
      <c r="F259" s="64">
        <f t="shared" si="244"/>
        <v>1.9424999999999999</v>
      </c>
      <c r="G259" s="64">
        <f t="shared" si="244"/>
        <v>0.1575</v>
      </c>
      <c r="H259" s="64">
        <f t="shared" si="244"/>
        <v>0.22</v>
      </c>
      <c r="I259" s="64">
        <f t="shared" si="244"/>
        <v>1.1084850000000002</v>
      </c>
      <c r="J259" s="64">
        <f t="shared" si="244"/>
        <v>1.329825</v>
      </c>
      <c r="K259" s="64">
        <f t="shared" si="244"/>
        <v>4.9266000000000004E-2</v>
      </c>
      <c r="L259" s="64">
        <f t="shared" si="244"/>
        <v>1.1084850000000002</v>
      </c>
      <c r="M259" s="64">
        <f t="shared" si="216"/>
        <v>8.6374063824355982</v>
      </c>
      <c r="N259" s="64">
        <f t="shared" si="221"/>
        <v>-1.1053224470176204E-2</v>
      </c>
      <c r="O259" s="64">
        <f t="shared" si="221"/>
        <v>1.329825</v>
      </c>
      <c r="P259" s="64">
        <f t="shared" si="217"/>
        <v>1.618107955918614</v>
      </c>
      <c r="Q259" s="64">
        <f t="shared" si="222"/>
        <v>-1.2666708325822285E-2</v>
      </c>
      <c r="R259" s="64">
        <f t="shared" si="222"/>
        <v>4.9266000000000004E-2</v>
      </c>
      <c r="S259" s="64">
        <f t="shared" si="218"/>
        <v>6.0179614811827896E-2</v>
      </c>
      <c r="T259" s="64">
        <f t="shared" si="223"/>
        <v>-1.5571135137836881E-3</v>
      </c>
      <c r="U259" s="64">
        <f t="shared" si="223"/>
        <v>4.7349999999999994</v>
      </c>
      <c r="V259" s="64">
        <f t="shared" si="223"/>
        <v>4.9297229536902165</v>
      </c>
      <c r="W259" s="29">
        <f>'2.3 Set aside x2'!D28</f>
        <v>209.9</v>
      </c>
      <c r="X259" s="35">
        <f t="shared" si="229"/>
        <v>0.27000000000001023</v>
      </c>
      <c r="Y259" s="68">
        <f>'2.3 Set aside x2'!F28*k</f>
        <v>2.1671999999999998</v>
      </c>
      <c r="Z259" s="68">
        <f>'2.3 Set aside x2'!G28*k</f>
        <v>1.7451000000000001</v>
      </c>
      <c r="AA259" s="68">
        <f>'2.3 Set aside x2'!H28*k</f>
        <v>0.14069999999999999</v>
      </c>
      <c r="AB259" s="68">
        <f>'2.3 Set aside x2'!I28/2</f>
        <v>0.28000000000000003</v>
      </c>
      <c r="AC259" s="68">
        <f t="shared" si="230"/>
        <v>0.99474479999999998</v>
      </c>
      <c r="AD259" s="348">
        <f t="shared" si="231"/>
        <v>1.194102</v>
      </c>
      <c r="AE259" s="68">
        <f t="shared" si="224"/>
        <v>4.4210880000000001E-2</v>
      </c>
      <c r="AF259" s="36">
        <f t="shared" si="232"/>
        <v>0.99474479999999998</v>
      </c>
      <c r="AG259" s="33">
        <f t="shared" si="233"/>
        <v>7.710314799863391</v>
      </c>
      <c r="AH259" s="33">
        <f t="shared" si="234"/>
        <v>-3.8494118471250616E-3</v>
      </c>
      <c r="AI259" s="36">
        <f t="shared" si="235"/>
        <v>1.194102</v>
      </c>
      <c r="AJ259" s="33">
        <f t="shared" si="236"/>
        <v>1.4536686964569518</v>
      </c>
      <c r="AK259" s="33">
        <f t="shared" si="237"/>
        <v>-1.4662273422255234E-2</v>
      </c>
      <c r="AL259" s="60">
        <f t="shared" si="238"/>
        <v>4.4210880000000001E-2</v>
      </c>
      <c r="AM259" s="60">
        <f t="shared" si="225"/>
        <v>5.3967899523718332E-2</v>
      </c>
      <c r="AN259" s="60">
        <f t="shared" si="239"/>
        <v>-1.2261378314078475E-3</v>
      </c>
      <c r="AO259" s="34">
        <f t="shared" si="226"/>
        <v>4.3330000000000002</v>
      </c>
      <c r="AP259" s="34">
        <f t="shared" si="240"/>
        <v>4.5832621768992228</v>
      </c>
      <c r="AQ259" s="10">
        <f t="shared" si="227"/>
        <v>3.6184166480086191</v>
      </c>
      <c r="AR259" s="10">
        <f t="shared" si="241"/>
        <v>3.3641144378440293</v>
      </c>
      <c r="AS259" s="10">
        <f t="shared" si="242"/>
        <v>-0.25430221016458976</v>
      </c>
      <c r="AT259" s="10">
        <f>SUM(AS$235:AS259)*5</f>
        <v>-7.8007411853715967</v>
      </c>
      <c r="AU259" s="10"/>
      <c r="AV259" s="10"/>
      <c r="AW259" s="10"/>
      <c r="AY259" s="10"/>
    </row>
    <row r="260" spans="1:52" x14ac:dyDescent="0.25">
      <c r="A260" s="4">
        <v>125</v>
      </c>
      <c r="B260" s="18">
        <f t="shared" si="219"/>
        <v>2148</v>
      </c>
      <c r="C260" s="39">
        <f t="shared" si="215"/>
        <v>198.51</v>
      </c>
      <c r="D260" s="22">
        <f t="shared" si="228"/>
        <v>0.12000000000000455</v>
      </c>
      <c r="E260" s="64">
        <f t="shared" si="244"/>
        <v>2.2994999999999997</v>
      </c>
      <c r="F260" s="64">
        <f t="shared" si="244"/>
        <v>1.9593</v>
      </c>
      <c r="G260" s="64">
        <f t="shared" si="244"/>
        <v>0.15539999999999998</v>
      </c>
      <c r="H260" s="64">
        <f t="shared" si="244"/>
        <v>0.14000000000000001</v>
      </c>
      <c r="I260" s="64">
        <f t="shared" si="244"/>
        <v>1.0554705</v>
      </c>
      <c r="J260" s="64">
        <f t="shared" si="244"/>
        <v>1.3079114999999999</v>
      </c>
      <c r="K260" s="64">
        <f t="shared" si="244"/>
        <v>4.6909799999999995E-2</v>
      </c>
      <c r="L260" s="64">
        <f t="shared" si="244"/>
        <v>1.0554705</v>
      </c>
      <c r="M260" s="64">
        <f t="shared" si="216"/>
        <v>8.5747694916468475</v>
      </c>
      <c r="N260" s="64">
        <f t="shared" si="221"/>
        <v>-6.2636890788750677E-2</v>
      </c>
      <c r="O260" s="64">
        <f t="shared" si="221"/>
        <v>1.3079114999999999</v>
      </c>
      <c r="P260" s="64">
        <f t="shared" si="217"/>
        <v>1.5939552770804886</v>
      </c>
      <c r="Q260" s="64">
        <f t="shared" si="222"/>
        <v>-2.4152678838125441E-2</v>
      </c>
      <c r="R260" s="64">
        <f t="shared" si="222"/>
        <v>4.6909799999999995E-2</v>
      </c>
      <c r="S260" s="64">
        <f t="shared" si="218"/>
        <v>5.7548153430659471E-2</v>
      </c>
      <c r="T260" s="64">
        <f t="shared" si="223"/>
        <v>-2.6314613811684248E-3</v>
      </c>
      <c r="U260" s="64">
        <f t="shared" si="223"/>
        <v>4.5541999999999998</v>
      </c>
      <c r="V260" s="64">
        <f t="shared" si="223"/>
        <v>4.5847789689919605</v>
      </c>
      <c r="W260" s="29">
        <f>'2.3 Set aside x2'!D29</f>
        <v>210.15</v>
      </c>
      <c r="X260" s="35">
        <f t="shared" si="229"/>
        <v>0.25</v>
      </c>
      <c r="Y260" s="68">
        <f>'2.3 Set aside x2'!F29*k</f>
        <v>2.0748000000000002</v>
      </c>
      <c r="Z260" s="68">
        <f>'2.3 Set aside x2'!G29*k</f>
        <v>1.7387999999999999</v>
      </c>
      <c r="AA260" s="68">
        <f>'2.3 Set aside x2'!H29*k</f>
        <v>0.1386</v>
      </c>
      <c r="AB260" s="68">
        <f>'2.3 Set aside x2'!I29/2</f>
        <v>0.2</v>
      </c>
      <c r="AC260" s="68">
        <f t="shared" si="230"/>
        <v>0.9523332000000001</v>
      </c>
      <c r="AD260" s="348">
        <f t="shared" si="231"/>
        <v>1.1690700000000001</v>
      </c>
      <c r="AE260" s="68">
        <f t="shared" si="224"/>
        <v>4.232592000000001E-2</v>
      </c>
      <c r="AF260" s="36">
        <f t="shared" si="232"/>
        <v>0.9523332000000001</v>
      </c>
      <c r="AG260" s="33">
        <f t="shared" si="233"/>
        <v>7.6645520922115171</v>
      </c>
      <c r="AH260" s="33">
        <f t="shared" si="234"/>
        <v>-4.5762707651873846E-2</v>
      </c>
      <c r="AI260" s="36">
        <f t="shared" si="235"/>
        <v>1.1690700000000001</v>
      </c>
      <c r="AJ260" s="33">
        <f t="shared" si="236"/>
        <v>1.42604474821583</v>
      </c>
      <c r="AK260" s="33">
        <f t="shared" si="237"/>
        <v>-2.7623948241121798E-2</v>
      </c>
      <c r="AL260" s="60">
        <f t="shared" si="238"/>
        <v>4.232592000000001E-2</v>
      </c>
      <c r="AM260" s="60">
        <f t="shared" si="225"/>
        <v>5.1866186929903885E-2</v>
      </c>
      <c r="AN260" s="60">
        <f t="shared" si="239"/>
        <v>-2.1017125938144476E-3</v>
      </c>
      <c r="AO260" s="34">
        <f t="shared" si="226"/>
        <v>4.1521999999999997</v>
      </c>
      <c r="AP260" s="34">
        <f t="shared" si="240"/>
        <v>4.3267116315131888</v>
      </c>
      <c r="AQ260" s="10">
        <f t="shared" si="227"/>
        <v>3.3652277632400986</v>
      </c>
      <c r="AR260" s="10">
        <f t="shared" si="241"/>
        <v>3.1758063375306804</v>
      </c>
      <c r="AS260" s="10">
        <f t="shared" si="242"/>
        <v>-0.18942142570941822</v>
      </c>
      <c r="AT260" s="10">
        <f>SUM(AS$235:AS260)*5</f>
        <v>-8.7478483139186878</v>
      </c>
      <c r="AU260" s="10"/>
      <c r="AV260" s="10"/>
      <c r="AW260" s="10"/>
      <c r="AY260" s="10"/>
    </row>
    <row r="261" spans="1:52" x14ac:dyDescent="0.25">
      <c r="A261" s="4">
        <v>130</v>
      </c>
      <c r="B261" s="18">
        <f t="shared" si="219"/>
        <v>2153</v>
      </c>
      <c r="C261" s="39">
        <f t="shared" si="215"/>
        <v>198.74</v>
      </c>
      <c r="D261" s="22">
        <f t="shared" si="228"/>
        <v>0.23000000000001819</v>
      </c>
      <c r="E261" s="64">
        <f t="shared" si="244"/>
        <v>2.3016000000000001</v>
      </c>
      <c r="F261" s="64">
        <f t="shared" si="244"/>
        <v>1.9403999999999999</v>
      </c>
      <c r="G261" s="64">
        <f t="shared" si="244"/>
        <v>0.15539999999999998</v>
      </c>
      <c r="H261" s="64">
        <f t="shared" si="244"/>
        <v>0.19</v>
      </c>
      <c r="I261" s="64">
        <f t="shared" si="244"/>
        <v>1.0564344000000001</v>
      </c>
      <c r="J261" s="64">
        <f t="shared" si="244"/>
        <v>1.3012440000000001</v>
      </c>
      <c r="K261" s="64">
        <f t="shared" si="244"/>
        <v>4.6952640000000004E-2</v>
      </c>
      <c r="L261" s="64">
        <f t="shared" si="244"/>
        <v>1.0564344000000001</v>
      </c>
      <c r="M261" s="64">
        <f t="shared" si="216"/>
        <v>8.5212048110875838</v>
      </c>
      <c r="N261" s="64">
        <f t="shared" si="221"/>
        <v>-5.3564680559263778E-2</v>
      </c>
      <c r="O261" s="64">
        <f t="shared" si="221"/>
        <v>1.3012440000000001</v>
      </c>
      <c r="P261" s="64">
        <f t="shared" si="217"/>
        <v>1.583018146332924</v>
      </c>
      <c r="Q261" s="64">
        <f t="shared" si="222"/>
        <v>-1.0937130747564527E-2</v>
      </c>
      <c r="R261" s="64">
        <f t="shared" si="222"/>
        <v>4.6952640000000004E-2</v>
      </c>
      <c r="S261" s="64">
        <f t="shared" si="218"/>
        <v>5.7125812383895802E-2</v>
      </c>
      <c r="T261" s="64">
        <f t="shared" si="223"/>
        <v>-4.2234104676366901E-4</v>
      </c>
      <c r="U261" s="64">
        <f t="shared" si="223"/>
        <v>4.5874000000000006</v>
      </c>
      <c r="V261" s="64">
        <f t="shared" si="223"/>
        <v>4.7524758476464273</v>
      </c>
      <c r="W261" s="29">
        <f>'2.3 Set aside x2'!D30</f>
        <v>210.41</v>
      </c>
      <c r="X261" s="35">
        <f t="shared" si="229"/>
        <v>0.25999999999999091</v>
      </c>
      <c r="Y261" s="68">
        <f>'2.3 Set aside x2'!F30*k</f>
        <v>2.0580000000000003</v>
      </c>
      <c r="Z261" s="68">
        <f>'2.3 Set aside x2'!G30*k</f>
        <v>1.7661</v>
      </c>
      <c r="AA261" s="68">
        <f>'2.3 Set aside x2'!H30*k</f>
        <v>0.14069999999999999</v>
      </c>
      <c r="AB261" s="68">
        <f>'2.3 Set aside x2'!I30/2</f>
        <v>0.22</v>
      </c>
      <c r="AC261" s="68">
        <f t="shared" si="230"/>
        <v>0.94462200000000018</v>
      </c>
      <c r="AD261" s="348">
        <f t="shared" si="231"/>
        <v>1.1753279999999999</v>
      </c>
      <c r="AE261" s="68">
        <f t="shared" si="224"/>
        <v>4.1983200000000005E-2</v>
      </c>
      <c r="AF261" s="36">
        <f t="shared" si="232"/>
        <v>0.94462200000000018</v>
      </c>
      <c r="AG261" s="33">
        <f t="shared" si="233"/>
        <v>7.6170021412872231</v>
      </c>
      <c r="AH261" s="33">
        <f t="shared" si="234"/>
        <v>-4.7549950924294038E-2</v>
      </c>
      <c r="AI261" s="36">
        <f t="shared" si="235"/>
        <v>1.1753279999999999</v>
      </c>
      <c r="AJ261" s="33">
        <f t="shared" si="236"/>
        <v>1.4274194779347189</v>
      </c>
      <c r="AK261" s="33">
        <f t="shared" si="237"/>
        <v>1.3747297188888563E-3</v>
      </c>
      <c r="AL261" s="60">
        <f t="shared" si="238"/>
        <v>4.1983200000000005E-2</v>
      </c>
      <c r="AM261" s="60">
        <f t="shared" si="225"/>
        <v>5.1151933123106036E-2</v>
      </c>
      <c r="AN261" s="60">
        <f t="shared" si="239"/>
        <v>-7.1425380679784878E-4</v>
      </c>
      <c r="AO261" s="34">
        <f t="shared" si="226"/>
        <v>4.1848000000000001</v>
      </c>
      <c r="AP261" s="34">
        <f t="shared" si="240"/>
        <v>4.3979105249877879</v>
      </c>
      <c r="AQ261" s="10">
        <f t="shared" si="227"/>
        <v>3.4883172721724778</v>
      </c>
      <c r="AR261" s="10">
        <f t="shared" si="241"/>
        <v>3.228066325341036</v>
      </c>
      <c r="AS261" s="10">
        <f t="shared" si="242"/>
        <v>-0.26025094683144179</v>
      </c>
      <c r="AT261" s="10">
        <f>SUM(AS$235:AS261)*5</f>
        <v>-10.049103048075896</v>
      </c>
      <c r="AU261" s="10"/>
      <c r="AV261" s="10"/>
      <c r="AW261" s="10"/>
      <c r="AY261" s="10"/>
    </row>
    <row r="262" spans="1:52" x14ac:dyDescent="0.25">
      <c r="A262" s="4">
        <v>135</v>
      </c>
      <c r="B262" s="18">
        <f t="shared" si="219"/>
        <v>2158</v>
      </c>
      <c r="C262" s="39">
        <f t="shared" si="215"/>
        <v>198.91</v>
      </c>
      <c r="D262" s="22">
        <f t="shared" si="228"/>
        <v>0.16999999999998749</v>
      </c>
      <c r="E262" s="64">
        <f t="shared" si="244"/>
        <v>2.3183999999999996</v>
      </c>
      <c r="F262" s="64">
        <f t="shared" si="244"/>
        <v>1.9508999999999999</v>
      </c>
      <c r="G262" s="64">
        <f t="shared" si="244"/>
        <v>0.15539999999999998</v>
      </c>
      <c r="H262" s="64">
        <f t="shared" si="244"/>
        <v>0.25</v>
      </c>
      <c r="I262" s="64">
        <f t="shared" si="244"/>
        <v>1.0641455999999998</v>
      </c>
      <c r="J262" s="64">
        <f t="shared" si="244"/>
        <v>1.3093499999999998</v>
      </c>
      <c r="K262" s="64">
        <f t="shared" si="244"/>
        <v>4.7295359999999995E-2</v>
      </c>
      <c r="L262" s="64">
        <f t="shared" si="244"/>
        <v>1.0641455999999998</v>
      </c>
      <c r="M262" s="64">
        <f t="shared" si="216"/>
        <v>8.4822852482539375</v>
      </c>
      <c r="N262" s="64">
        <f t="shared" si="221"/>
        <v>-3.8919562833646282E-2</v>
      </c>
      <c r="O262" s="64">
        <f t="shared" si="221"/>
        <v>1.3093499999999998</v>
      </c>
      <c r="P262" s="64">
        <f t="shared" si="217"/>
        <v>1.5891907165033421</v>
      </c>
      <c r="Q262" s="64">
        <f t="shared" si="222"/>
        <v>6.1725701704180569E-3</v>
      </c>
      <c r="R262" s="64">
        <f t="shared" si="222"/>
        <v>4.7295359999999995E-2</v>
      </c>
      <c r="S262" s="64">
        <f t="shared" si="218"/>
        <v>5.7393872329360787E-2</v>
      </c>
      <c r="T262" s="64">
        <f t="shared" si="223"/>
        <v>2.6805994546498513E-4</v>
      </c>
      <c r="U262" s="64">
        <f t="shared" si="223"/>
        <v>4.6746999999999996</v>
      </c>
      <c r="V262" s="64">
        <f t="shared" si="223"/>
        <v>4.8122210672822234</v>
      </c>
      <c r="W262" s="29">
        <f>'2.3 Set aside x2'!D31</f>
        <v>210.65</v>
      </c>
      <c r="X262" s="35">
        <f t="shared" si="229"/>
        <v>0.24000000000000909</v>
      </c>
      <c r="Y262" s="68">
        <f>'2.3 Set aside x2'!F31*k</f>
        <v>2.0306999999999999</v>
      </c>
      <c r="Z262" s="68">
        <f>'2.3 Set aside x2'!G31*k</f>
        <v>1.8123</v>
      </c>
      <c r="AA262" s="68">
        <f>'2.3 Set aside x2'!H31*k</f>
        <v>0.14069999999999999</v>
      </c>
      <c r="AB262" s="68">
        <f>'2.3 Set aside x2'!I31/2</f>
        <v>0.14499999999999999</v>
      </c>
      <c r="AC262" s="68">
        <f t="shared" si="230"/>
        <v>0.93209130000000007</v>
      </c>
      <c r="AD262" s="348">
        <f t="shared" si="231"/>
        <v>1.1861955</v>
      </c>
      <c r="AE262" s="68">
        <f t="shared" si="224"/>
        <v>4.1426280000000003E-2</v>
      </c>
      <c r="AF262" s="36">
        <f t="shared" si="232"/>
        <v>0.93209130000000007</v>
      </c>
      <c r="AG262" s="33">
        <f t="shared" si="233"/>
        <v>7.5630768047253758</v>
      </c>
      <c r="AH262" s="33">
        <f t="shared" si="234"/>
        <v>-5.3925336561847281E-2</v>
      </c>
      <c r="AI262" s="36">
        <f t="shared" si="235"/>
        <v>1.1861955</v>
      </c>
      <c r="AJ262" s="33">
        <f t="shared" si="236"/>
        <v>1.4385299981113504</v>
      </c>
      <c r="AK262" s="33">
        <f t="shared" si="237"/>
        <v>1.11105201766315E-2</v>
      </c>
      <c r="AL262" s="60">
        <f t="shared" si="238"/>
        <v>4.1426280000000003E-2</v>
      </c>
      <c r="AM262" s="60">
        <f t="shared" si="225"/>
        <v>5.0468749695537267E-2</v>
      </c>
      <c r="AN262" s="60">
        <f t="shared" si="239"/>
        <v>-6.8318342756876899E-4</v>
      </c>
      <c r="AO262" s="34">
        <f t="shared" si="226"/>
        <v>4.1286999999999994</v>
      </c>
      <c r="AP262" s="34">
        <f t="shared" si="240"/>
        <v>4.3252020001872244</v>
      </c>
      <c r="AQ262" s="10">
        <f t="shared" si="227"/>
        <v>3.5321702633851522</v>
      </c>
      <c r="AR262" s="10">
        <f t="shared" si="241"/>
        <v>3.1746982681374227</v>
      </c>
      <c r="AS262" s="10">
        <f t="shared" si="242"/>
        <v>-0.35747199524772943</v>
      </c>
      <c r="AT262" s="10">
        <f>SUM(AS$235:AS262)*5</f>
        <v>-11.836463024314543</v>
      </c>
      <c r="AU262" s="10"/>
      <c r="AV262" s="10"/>
      <c r="AW262" s="10"/>
      <c r="AY262" s="10"/>
    </row>
    <row r="263" spans="1:52" x14ac:dyDescent="0.25">
      <c r="A263" s="4">
        <v>140</v>
      </c>
      <c r="B263" s="18">
        <f t="shared" si="219"/>
        <v>2163</v>
      </c>
      <c r="C263" s="39">
        <f t="shared" si="215"/>
        <v>199.04</v>
      </c>
      <c r="D263" s="22">
        <f t="shared" si="228"/>
        <v>0.12999999999999545</v>
      </c>
      <c r="E263" s="64">
        <f t="shared" si="244"/>
        <v>2.4087000000000001</v>
      </c>
      <c r="F263" s="64">
        <f t="shared" si="244"/>
        <v>1.8773999999999997</v>
      </c>
      <c r="G263" s="64">
        <f t="shared" si="244"/>
        <v>0.15329999999999999</v>
      </c>
      <c r="H263" s="64">
        <f t="shared" si="244"/>
        <v>0.20499999999999999</v>
      </c>
      <c r="I263" s="64">
        <f t="shared" si="244"/>
        <v>1.1055933</v>
      </c>
      <c r="J263" s="64">
        <f t="shared" si="244"/>
        <v>1.3035435</v>
      </c>
      <c r="K263" s="64">
        <f t="shared" si="244"/>
        <v>4.9137480000000004E-2</v>
      </c>
      <c r="L263" s="64">
        <f t="shared" si="244"/>
        <v>1.1055933</v>
      </c>
      <c r="M263" s="64">
        <f t="shared" si="216"/>
        <v>8.4898515009058695</v>
      </c>
      <c r="N263" s="64">
        <f t="shared" si="221"/>
        <v>7.5662526519320039E-3</v>
      </c>
      <c r="O263" s="64">
        <f t="shared" si="221"/>
        <v>1.3035435</v>
      </c>
      <c r="P263" s="64">
        <f t="shared" si="217"/>
        <v>1.5844753830595553</v>
      </c>
      <c r="Q263" s="64">
        <f t="shared" si="222"/>
        <v>-4.7153334437868288E-3</v>
      </c>
      <c r="R263" s="64">
        <f t="shared" si="222"/>
        <v>4.9137480000000004E-2</v>
      </c>
      <c r="S263" s="64">
        <f t="shared" si="218"/>
        <v>5.9283379080661495E-2</v>
      </c>
      <c r="T263" s="64">
        <f t="shared" si="223"/>
        <v>1.8895067513007083E-3</v>
      </c>
      <c r="U263" s="64">
        <f t="shared" si="223"/>
        <v>4.6443999999999992</v>
      </c>
      <c r="V263" s="64">
        <f t="shared" si="223"/>
        <v>4.7791404259594401</v>
      </c>
      <c r="W263" s="29">
        <f>'2.3 Set aside x2'!D32</f>
        <v>210.83</v>
      </c>
      <c r="X263" s="35">
        <f t="shared" si="229"/>
        <v>0.18000000000000682</v>
      </c>
      <c r="Y263" s="68">
        <f>'2.3 Set aside x2'!F32*k</f>
        <v>2.0958000000000001</v>
      </c>
      <c r="Z263" s="68">
        <f>'2.3 Set aside x2'!G32*k</f>
        <v>1.7492999999999999</v>
      </c>
      <c r="AA263" s="68">
        <f>'2.3 Set aside x2'!H32*k</f>
        <v>0.14069999999999999</v>
      </c>
      <c r="AB263" s="68">
        <f>'2.3 Set aside x2'!I32/2</f>
        <v>0.26500000000000001</v>
      </c>
      <c r="AC263" s="68">
        <f t="shared" si="230"/>
        <v>0.96197220000000006</v>
      </c>
      <c r="AD263" s="348">
        <f t="shared" si="231"/>
        <v>1.1782049999999999</v>
      </c>
      <c r="AE263" s="68">
        <f t="shared" si="224"/>
        <v>4.2754320000000005E-2</v>
      </c>
      <c r="AF263" s="36">
        <f t="shared" si="232"/>
        <v>0.96197220000000006</v>
      </c>
      <c r="AG263" s="33">
        <f t="shared" si="233"/>
        <v>7.5460129726055261</v>
      </c>
      <c r="AH263" s="33">
        <f t="shared" si="234"/>
        <v>-1.7063832119849742E-2</v>
      </c>
      <c r="AI263" s="36">
        <f t="shared" si="235"/>
        <v>1.1782049999999999</v>
      </c>
      <c r="AJ263" s="33">
        <f t="shared" si="236"/>
        <v>1.4325035791512017</v>
      </c>
      <c r="AK263" s="33">
        <f t="shared" si="237"/>
        <v>-6.0264189601486606E-3</v>
      </c>
      <c r="AL263" s="60">
        <f t="shared" si="238"/>
        <v>4.2754320000000005E-2</v>
      </c>
      <c r="AM263" s="60">
        <f t="shared" si="225"/>
        <v>5.1676018786930233E-2</v>
      </c>
      <c r="AN263" s="60">
        <f t="shared" si="239"/>
        <v>1.2072690913929665E-3</v>
      </c>
      <c r="AO263" s="34">
        <f t="shared" si="226"/>
        <v>4.2507999999999999</v>
      </c>
      <c r="AP263" s="34">
        <f t="shared" si="240"/>
        <v>4.408917018011401</v>
      </c>
      <c r="AQ263" s="10">
        <f t="shared" si="227"/>
        <v>3.5078890726542289</v>
      </c>
      <c r="AR263" s="10">
        <f t="shared" si="241"/>
        <v>3.2361450912203678</v>
      </c>
      <c r="AS263" s="10">
        <f t="shared" si="242"/>
        <v>-0.27174398143386114</v>
      </c>
      <c r="AT263" s="10">
        <f>SUM(AS$235:AS263)*5</f>
        <v>-13.195182931483849</v>
      </c>
      <c r="AU263" s="10"/>
      <c r="AV263" s="10"/>
      <c r="AW263" s="10"/>
      <c r="AX263" s="10"/>
      <c r="AY263" s="10"/>
      <c r="AZ263" s="11"/>
    </row>
    <row r="264" spans="1:52" x14ac:dyDescent="0.25">
      <c r="A264" s="4">
        <v>145</v>
      </c>
      <c r="B264" s="18">
        <f t="shared" si="219"/>
        <v>2168</v>
      </c>
      <c r="C264" s="39">
        <f t="shared" si="215"/>
        <v>199.4</v>
      </c>
      <c r="D264" s="22">
        <f t="shared" si="228"/>
        <v>0.36000000000001364</v>
      </c>
      <c r="E264" s="64">
        <f t="shared" si="244"/>
        <v>2.4653999999999998</v>
      </c>
      <c r="F264" s="64">
        <f t="shared" si="244"/>
        <v>1.8416999999999999</v>
      </c>
      <c r="G264" s="64">
        <f t="shared" si="244"/>
        <v>0.15329999999999999</v>
      </c>
      <c r="H264" s="64">
        <f t="shared" si="244"/>
        <v>0.17499999999999999</v>
      </c>
      <c r="I264" s="64">
        <f t="shared" si="244"/>
        <v>1.1316185999999999</v>
      </c>
      <c r="J264" s="64">
        <f t="shared" si="244"/>
        <v>1.3038689999999999</v>
      </c>
      <c r="K264" s="64">
        <f t="shared" si="244"/>
        <v>5.0294159999999997E-2</v>
      </c>
      <c r="L264" s="64">
        <f t="shared" si="244"/>
        <v>1.1316185999999999</v>
      </c>
      <c r="M264" s="64">
        <f t="shared" si="216"/>
        <v>8.5224636064140498</v>
      </c>
      <c r="N264" s="64">
        <f t="shared" si="221"/>
        <v>3.2612105508180278E-2</v>
      </c>
      <c r="O264" s="64">
        <f t="shared" si="221"/>
        <v>1.3038689999999999</v>
      </c>
      <c r="P264" s="64">
        <f t="shared" si="217"/>
        <v>1.583967321996141</v>
      </c>
      <c r="Q264" s="64">
        <f t="shared" si="222"/>
        <v>-5.0806106341427792E-4</v>
      </c>
      <c r="R264" s="64">
        <f t="shared" si="222"/>
        <v>5.0294159999999997E-2</v>
      </c>
      <c r="S264" s="64">
        <f t="shared" si="218"/>
        <v>6.0774079839897112E-2</v>
      </c>
      <c r="T264" s="64">
        <f t="shared" si="223"/>
        <v>1.4907007592356164E-3</v>
      </c>
      <c r="U264" s="64">
        <f t="shared" si="223"/>
        <v>4.6353999999999997</v>
      </c>
      <c r="V264" s="64">
        <f t="shared" si="223"/>
        <v>5.0289947452040149</v>
      </c>
      <c r="W264" s="29">
        <f>'2.3 Set aside x2'!D33</f>
        <v>211.02</v>
      </c>
      <c r="X264" s="35">
        <f t="shared" si="229"/>
        <v>0.18999999999999773</v>
      </c>
      <c r="Y264" s="68">
        <f>'2.3 Set aside x2'!F33*k</f>
        <v>2.1861000000000002</v>
      </c>
      <c r="Z264" s="68">
        <f>'2.3 Set aside x2'!G33*k</f>
        <v>1.6442999999999999</v>
      </c>
      <c r="AA264" s="68">
        <f>'2.3 Set aside x2'!H33*k</f>
        <v>0.13650000000000001</v>
      </c>
      <c r="AB264" s="68">
        <f>'2.3 Set aside x2'!I33/2</f>
        <v>0.22</v>
      </c>
      <c r="AC264" s="68">
        <f t="shared" si="230"/>
        <v>1.0034199000000001</v>
      </c>
      <c r="AD264" s="348">
        <f t="shared" si="231"/>
        <v>1.1604285000000001</v>
      </c>
      <c r="AE264" s="68">
        <f t="shared" si="224"/>
        <v>4.4596440000000008E-2</v>
      </c>
      <c r="AF264" s="36">
        <f t="shared" si="232"/>
        <v>1.0034199000000001</v>
      </c>
      <c r="AG264" s="33">
        <f t="shared" si="233"/>
        <v>7.572605743941601</v>
      </c>
      <c r="AH264" s="33">
        <f t="shared" si="234"/>
        <v>2.6592771336074961E-2</v>
      </c>
      <c r="AI264" s="36">
        <f t="shared" si="235"/>
        <v>1.1604285000000001</v>
      </c>
      <c r="AJ264" s="33">
        <f t="shared" si="236"/>
        <v>1.4136617487229539</v>
      </c>
      <c r="AK264" s="33">
        <f t="shared" si="237"/>
        <v>-1.884183042824783E-2</v>
      </c>
      <c r="AL264" s="60">
        <f t="shared" si="238"/>
        <v>4.4596440000000008E-2</v>
      </c>
      <c r="AM264" s="60">
        <f t="shared" si="225"/>
        <v>5.3731555827240457E-2</v>
      </c>
      <c r="AN264" s="60">
        <f t="shared" si="239"/>
        <v>2.0555370403102236E-3</v>
      </c>
      <c r="AO264" s="34">
        <f t="shared" si="226"/>
        <v>4.1868999999999996</v>
      </c>
      <c r="AP264" s="34">
        <f t="shared" si="240"/>
        <v>4.3867064779481346</v>
      </c>
      <c r="AQ264" s="10">
        <f t="shared" si="227"/>
        <v>3.6912821429797469</v>
      </c>
      <c r="AR264" s="10">
        <f t="shared" si="241"/>
        <v>3.2198425548139307</v>
      </c>
      <c r="AS264" s="10">
        <f t="shared" si="242"/>
        <v>-0.47143958816581621</v>
      </c>
      <c r="AT264" s="10">
        <f>SUM(AS$235:AS264)*5</f>
        <v>-15.552380872312931</v>
      </c>
      <c r="AU264" s="10"/>
      <c r="AV264" s="10"/>
      <c r="AW264" s="10"/>
      <c r="AX264" s="10"/>
      <c r="AY264" s="10"/>
      <c r="AZ264" s="11"/>
    </row>
    <row r="265" spans="1:52" x14ac:dyDescent="0.25">
      <c r="A265" s="4">
        <v>150</v>
      </c>
      <c r="B265" s="18">
        <f t="shared" si="219"/>
        <v>2173</v>
      </c>
      <c r="C265" s="39">
        <f t="shared" si="215"/>
        <v>199.67</v>
      </c>
      <c r="D265" s="22">
        <f t="shared" si="228"/>
        <v>0.26999999999998181</v>
      </c>
      <c r="E265" s="64">
        <f t="shared" si="244"/>
        <v>2.4780000000000002</v>
      </c>
      <c r="F265" s="64">
        <f t="shared" si="244"/>
        <v>1.8648</v>
      </c>
      <c r="G265" s="64">
        <f t="shared" si="244"/>
        <v>0.15539999999999998</v>
      </c>
      <c r="H265" s="64">
        <f t="shared" si="244"/>
        <v>0.14000000000000001</v>
      </c>
      <c r="I265" s="64">
        <f t="shared" si="244"/>
        <v>1.1374020000000002</v>
      </c>
      <c r="J265" s="64">
        <f t="shared" si="244"/>
        <v>1.315734</v>
      </c>
      <c r="K265" s="64">
        <f t="shared" si="244"/>
        <v>5.0551200000000004E-2</v>
      </c>
      <c r="L265" s="64">
        <f t="shared" si="244"/>
        <v>1.1374020000000002</v>
      </c>
      <c r="M265" s="64">
        <f t="shared" si="216"/>
        <v>8.5566374932344686</v>
      </c>
      <c r="N265" s="64">
        <f t="shared" si="221"/>
        <v>3.4173886820418886E-2</v>
      </c>
      <c r="O265" s="64">
        <f t="shared" si="221"/>
        <v>1.315734</v>
      </c>
      <c r="P265" s="64">
        <f t="shared" si="217"/>
        <v>1.5957425086403418</v>
      </c>
      <c r="Q265" s="64">
        <f t="shared" si="222"/>
        <v>1.1775186644200852E-2</v>
      </c>
      <c r="R265" s="64">
        <f t="shared" si="222"/>
        <v>5.0551200000000004E-2</v>
      </c>
      <c r="S265" s="64">
        <f t="shared" si="218"/>
        <v>6.1294640993790978E-2</v>
      </c>
      <c r="T265" s="64">
        <f t="shared" si="223"/>
        <v>5.2056115389386565E-4</v>
      </c>
      <c r="U265" s="64">
        <f t="shared" si="223"/>
        <v>4.6382000000000003</v>
      </c>
      <c r="V265" s="64">
        <f t="shared" si="223"/>
        <v>4.9546696346184955</v>
      </c>
      <c r="W265" s="29">
        <f>'2.3 Set aside x2'!D34</f>
        <v>211.38</v>
      </c>
      <c r="X265" s="35">
        <f t="shared" si="229"/>
        <v>0.35999999999998522</v>
      </c>
      <c r="Y265" s="68">
        <f>'2.3 Set aside x2'!F34*k</f>
        <v>2.2532999999999999</v>
      </c>
      <c r="Z265" s="68">
        <f>'2.3 Set aside x2'!G34*k</f>
        <v>1.6254</v>
      </c>
      <c r="AA265" s="68">
        <f>'2.3 Set aside x2'!H34*k</f>
        <v>0.13650000000000001</v>
      </c>
      <c r="AB265" s="68">
        <f>'2.3 Set aside x2'!I34/2</f>
        <v>0.19500000000000001</v>
      </c>
      <c r="AC265" s="68">
        <f t="shared" si="230"/>
        <v>1.0342647</v>
      </c>
      <c r="AD265" s="348">
        <f t="shared" si="231"/>
        <v>1.1697104999999999</v>
      </c>
      <c r="AE265" s="68">
        <f t="shared" si="224"/>
        <v>4.5967319999999999E-2</v>
      </c>
      <c r="AF265" s="36">
        <f t="shared" si="232"/>
        <v>1.0342647</v>
      </c>
      <c r="AG265" s="33">
        <f t="shared" si="233"/>
        <v>7.626600896007826</v>
      </c>
      <c r="AH265" s="33">
        <f t="shared" si="234"/>
        <v>5.3995152066224961E-2</v>
      </c>
      <c r="AI265" s="36">
        <f t="shared" si="235"/>
        <v>1.1697104999999999</v>
      </c>
      <c r="AJ265" s="33">
        <f t="shared" si="236"/>
        <v>1.4196129522065084</v>
      </c>
      <c r="AK265" s="33">
        <f t="shared" si="237"/>
        <v>5.9512034835544902E-3</v>
      </c>
      <c r="AL265" s="60">
        <f t="shared" si="238"/>
        <v>4.5967319999999999E-2</v>
      </c>
      <c r="AM265" s="60">
        <f t="shared" si="225"/>
        <v>5.5465806872286319E-2</v>
      </c>
      <c r="AN265" s="60">
        <f t="shared" si="239"/>
        <v>1.734251045045862E-3</v>
      </c>
      <c r="AO265" s="34">
        <f t="shared" si="226"/>
        <v>4.2102000000000004</v>
      </c>
      <c r="AP265" s="34">
        <f t="shared" si="240"/>
        <v>4.6318806065948115</v>
      </c>
      <c r="AQ265" s="10">
        <f t="shared" si="227"/>
        <v>3.6367275118099753</v>
      </c>
      <c r="AR265" s="10">
        <f t="shared" si="241"/>
        <v>3.3998003652405915</v>
      </c>
      <c r="AS265" s="10">
        <f t="shared" si="242"/>
        <v>-0.23692714656938385</v>
      </c>
      <c r="AT265" s="10">
        <f>SUM(AS$235:AS265)*5</f>
        <v>-16.737016605159848</v>
      </c>
      <c r="AU265" s="10"/>
      <c r="AV265" s="10"/>
      <c r="AW265" s="10"/>
      <c r="AX265" s="10"/>
      <c r="AY265" s="10"/>
      <c r="AZ265" s="11"/>
    </row>
    <row r="266" spans="1:52" x14ac:dyDescent="0.25">
      <c r="K266" s="1"/>
      <c r="AD266" s="348">
        <f t="shared" si="231"/>
        <v>0</v>
      </c>
    </row>
    <row r="267" spans="1:52" x14ac:dyDescent="0.25">
      <c r="K267" s="1"/>
    </row>
    <row r="268" spans="1:52" ht="18.75" x14ac:dyDescent="0.3">
      <c r="C268" s="361" t="s">
        <v>19</v>
      </c>
      <c r="D268" s="361"/>
      <c r="E268" s="361"/>
      <c r="F268" s="361"/>
      <c r="G268" s="361"/>
      <c r="H268" s="361"/>
      <c r="I268" s="361"/>
      <c r="J268" s="361"/>
      <c r="K268" s="361"/>
      <c r="L268" s="361"/>
      <c r="M268" s="361"/>
      <c r="N268" s="361"/>
      <c r="O268" s="361"/>
      <c r="P268" s="361"/>
      <c r="Q268" s="361"/>
      <c r="R268" s="361"/>
      <c r="S268" s="361"/>
      <c r="T268" s="361"/>
      <c r="U268" s="361"/>
      <c r="V268" s="361"/>
      <c r="W268" s="362" t="s">
        <v>50</v>
      </c>
      <c r="X268" s="362"/>
      <c r="Y268" s="362"/>
      <c r="Z268" s="362"/>
      <c r="AA268" s="362"/>
      <c r="AB268" s="362"/>
      <c r="AC268" s="362"/>
      <c r="AD268" s="362"/>
      <c r="AE268" s="362"/>
      <c r="AF268" s="362"/>
      <c r="AG268" s="362"/>
      <c r="AH268" s="362"/>
      <c r="AI268" s="362"/>
      <c r="AJ268" s="362"/>
      <c r="AK268" s="362"/>
      <c r="AL268" s="362"/>
      <c r="AM268" s="362"/>
      <c r="AN268" s="362"/>
      <c r="AO268" s="362"/>
      <c r="AP268" s="362"/>
      <c r="AQ268" s="37"/>
      <c r="AR268" s="37"/>
      <c r="AS268" s="37"/>
      <c r="AT268" s="38"/>
      <c r="AU268" s="38"/>
      <c r="AV268" s="38"/>
      <c r="AW268" s="38"/>
      <c r="AX268" s="38"/>
      <c r="AY268" s="38"/>
    </row>
    <row r="269" spans="1:52" ht="135" x14ac:dyDescent="0.25">
      <c r="A269" s="13" t="s">
        <v>4</v>
      </c>
      <c r="B269" s="14" t="s">
        <v>0</v>
      </c>
      <c r="C269" s="58" t="s">
        <v>7</v>
      </c>
      <c r="D269" s="5" t="s">
        <v>6</v>
      </c>
      <c r="E269" s="21" t="s">
        <v>41</v>
      </c>
      <c r="F269" s="58" t="s">
        <v>42</v>
      </c>
      <c r="G269" s="58" t="s">
        <v>43</v>
      </c>
      <c r="H269" s="58"/>
      <c r="I269" s="58" t="s">
        <v>39</v>
      </c>
      <c r="J269" s="58" t="s">
        <v>40</v>
      </c>
      <c r="K269" s="58" t="s">
        <v>44</v>
      </c>
      <c r="L269" s="58" t="s">
        <v>36</v>
      </c>
      <c r="M269" s="15" t="s">
        <v>8</v>
      </c>
      <c r="N269" s="5" t="s">
        <v>11</v>
      </c>
      <c r="O269" s="5" t="s">
        <v>38</v>
      </c>
      <c r="P269" s="15" t="s">
        <v>33</v>
      </c>
      <c r="Q269" s="5" t="s">
        <v>34</v>
      </c>
      <c r="R269" s="58" t="s">
        <v>45</v>
      </c>
      <c r="S269" s="15" t="s">
        <v>46</v>
      </c>
      <c r="T269" s="5" t="s">
        <v>32</v>
      </c>
      <c r="U269" s="5" t="s">
        <v>24</v>
      </c>
      <c r="V269" s="5" t="s">
        <v>1</v>
      </c>
      <c r="W269" s="26" t="s">
        <v>5</v>
      </c>
      <c r="X269" s="26" t="s">
        <v>6</v>
      </c>
      <c r="Y269" s="27" t="s">
        <v>41</v>
      </c>
      <c r="Z269" s="59" t="s">
        <v>42</v>
      </c>
      <c r="AA269" s="59" t="s">
        <v>43</v>
      </c>
      <c r="AB269" s="59" t="s">
        <v>49</v>
      </c>
      <c r="AC269" s="59" t="s">
        <v>39</v>
      </c>
      <c r="AD269" s="59" t="s">
        <v>40</v>
      </c>
      <c r="AE269" s="59" t="s">
        <v>44</v>
      </c>
      <c r="AF269" s="67" t="s">
        <v>36</v>
      </c>
      <c r="AG269" s="26" t="s">
        <v>8</v>
      </c>
      <c r="AH269" s="28" t="s">
        <v>11</v>
      </c>
      <c r="AI269" s="28" t="s">
        <v>38</v>
      </c>
      <c r="AJ269" s="26" t="s">
        <v>33</v>
      </c>
      <c r="AK269" s="28" t="s">
        <v>34</v>
      </c>
      <c r="AL269" s="28" t="s">
        <v>47</v>
      </c>
      <c r="AM269" s="26" t="s">
        <v>46</v>
      </c>
      <c r="AN269" s="28" t="s">
        <v>32</v>
      </c>
      <c r="AO269" s="28" t="s">
        <v>24</v>
      </c>
      <c r="AP269" s="26" t="s">
        <v>1</v>
      </c>
      <c r="AQ269" s="6" t="str">
        <f>"Climate benefit " &amp;C268 &amp; " ton CO2/ha"</f>
        <v>Climate benefit BAU 95% ton CO2/ha</v>
      </c>
      <c r="AR269" s="6" t="str">
        <f>"Climate benefit "&amp;AT268 &amp; " ton CO2/ha"</f>
        <v>Climate benefit  ton CO2/ha</v>
      </c>
      <c r="AS269" s="6" t="str">
        <f>"Diff "&amp;C268&amp;" and "&amp;AT268 &amp; " ton CO2/ha/year"</f>
        <v>Diff BAU 95% and  ton CO2/ha/year</v>
      </c>
      <c r="AT269" s="16" t="s">
        <v>12</v>
      </c>
      <c r="AU269" s="16"/>
      <c r="AV269" s="16"/>
      <c r="AW269" s="6"/>
    </row>
    <row r="270" spans="1:52" x14ac:dyDescent="0.25">
      <c r="A270" s="4">
        <v>0</v>
      </c>
      <c r="B270" s="4">
        <v>2023</v>
      </c>
      <c r="C270" s="39">
        <f t="shared" ref="C270:C300" si="245">C24</f>
        <v>187.18</v>
      </c>
      <c r="D270" s="17"/>
      <c r="E270" s="17"/>
      <c r="F270" s="17"/>
      <c r="G270" s="17"/>
      <c r="H270" s="17"/>
      <c r="I270" s="17"/>
      <c r="J270" s="17"/>
      <c r="K270" s="17"/>
      <c r="L270" s="17"/>
      <c r="M270" s="69">
        <f t="shared" ref="M270:M300" si="246">M24</f>
        <v>15</v>
      </c>
      <c r="N270" s="8"/>
      <c r="O270" s="8"/>
      <c r="P270" s="69">
        <f t="shared" ref="P270:P300" si="247">P24</f>
        <v>1.5</v>
      </c>
      <c r="Q270" s="8"/>
      <c r="R270" s="8"/>
      <c r="S270" s="69">
        <f t="shared" ref="S270:S300" si="248">S24</f>
        <v>0.05</v>
      </c>
      <c r="T270" s="8"/>
      <c r="U270" s="9"/>
      <c r="V270" s="9"/>
      <c r="W270" s="29">
        <f>'2.11 Prod Gust 2017'!D4</f>
        <v>187.68</v>
      </c>
      <c r="X270" s="29"/>
      <c r="Y270" s="29"/>
      <c r="Z270" s="29"/>
      <c r="AA270" s="29"/>
      <c r="AB270" s="29"/>
      <c r="AC270" s="31"/>
      <c r="AD270" s="31"/>
      <c r="AE270" s="31"/>
      <c r="AF270" s="31"/>
      <c r="AG270" s="32">
        <f>AG24</f>
        <v>15</v>
      </c>
      <c r="AH270" s="33"/>
      <c r="AI270" s="33"/>
      <c r="AJ270" s="32">
        <f>AJ24</f>
        <v>1.5</v>
      </c>
      <c r="AK270" s="33"/>
      <c r="AL270" s="33"/>
      <c r="AM270" s="32">
        <f>AM24</f>
        <v>0.05</v>
      </c>
      <c r="AN270" s="33"/>
      <c r="AO270" s="34"/>
      <c r="AP270" s="34"/>
      <c r="AS270">
        <v>0</v>
      </c>
      <c r="AT270">
        <v>0</v>
      </c>
    </row>
    <row r="271" spans="1:52" x14ac:dyDescent="0.25">
      <c r="A271" s="4">
        <v>5</v>
      </c>
      <c r="B271" s="18">
        <f t="shared" ref="B271:B300" si="249">B270+5</f>
        <v>2028</v>
      </c>
      <c r="C271" s="64">
        <f t="shared" si="245"/>
        <v>187.12</v>
      </c>
      <c r="D271" s="64">
        <f t="shared" ref="D271:L271" si="250">D25</f>
        <v>-6.0000000000002274E-2</v>
      </c>
      <c r="E271" s="64">
        <f t="shared" si="250"/>
        <v>2.4842999999999997</v>
      </c>
      <c r="F271" s="64">
        <f t="shared" si="250"/>
        <v>1.6463999999999999</v>
      </c>
      <c r="G271" s="64">
        <f t="shared" si="250"/>
        <v>0.14280000000000001</v>
      </c>
      <c r="H271" s="64">
        <f t="shared" si="250"/>
        <v>0.13500000000000001</v>
      </c>
      <c r="I271" s="64">
        <f t="shared" si="250"/>
        <v>1.1402937</v>
      </c>
      <c r="J271" s="64">
        <f t="shared" si="250"/>
        <v>1.2342854999999999</v>
      </c>
      <c r="K271" s="64">
        <f t="shared" si="250"/>
        <v>5.0679719999999998E-2</v>
      </c>
      <c r="L271" s="64">
        <f t="shared" si="250"/>
        <v>1.1402937</v>
      </c>
      <c r="M271" s="64">
        <f t="shared" si="246"/>
        <v>14.198552149441863</v>
      </c>
      <c r="N271" s="64">
        <f t="shared" ref="N271:O300" si="251">N25</f>
        <v>-0.80144785055813728</v>
      </c>
      <c r="O271" s="64">
        <f t="shared" si="251"/>
        <v>1.2342854999999999</v>
      </c>
      <c r="P271" s="64">
        <f t="shared" si="247"/>
        <v>1.4994505429449552</v>
      </c>
      <c r="Q271" s="64">
        <f t="shared" ref="Q271:R300" si="252">Q25</f>
        <v>-5.49457055044833E-4</v>
      </c>
      <c r="R271" s="64">
        <f t="shared" si="252"/>
        <v>5.0679719999999998E-2</v>
      </c>
      <c r="S271" s="64">
        <f t="shared" si="248"/>
        <v>5.9518554764831845E-2</v>
      </c>
      <c r="T271" s="64">
        <f t="shared" ref="T271:V300" si="253">T25</f>
        <v>9.5185547648318422E-3</v>
      </c>
      <c r="U271" s="64">
        <f t="shared" si="253"/>
        <v>4.4084999999999992</v>
      </c>
      <c r="V271" s="64">
        <f t="shared" si="253"/>
        <v>3.556021247151647</v>
      </c>
      <c r="W271" s="29">
        <f>'2.11 Prod Gust 2017'!D5</f>
        <v>186.52</v>
      </c>
      <c r="X271" s="35">
        <f>W271-W270</f>
        <v>-1.1599999999999966</v>
      </c>
      <c r="Y271" s="29">
        <f>'2.11 Prod Gust 2017'!F5*k</f>
        <v>2.5032000000000001</v>
      </c>
      <c r="Z271" s="29">
        <f>'2.11 Prod Gust 2017'!G5*k</f>
        <v>1.6400999999999999</v>
      </c>
      <c r="AA271" s="29">
        <f>'2.11 Prod Gust 2017'!H5*k</f>
        <v>0.14280000000000001</v>
      </c>
      <c r="AB271" s="29">
        <f>SUM('2.11 Prod Gust 2017'!I5:J5)/2</f>
        <v>1.9100000000000001</v>
      </c>
      <c r="AC271" s="29">
        <f t="shared" ref="AC271:AC300" si="254">p*Y271</f>
        <v>1.1489688</v>
      </c>
      <c r="AD271" s="348">
        <f t="shared" ref="AD271:AD300" si="255">Z271*paperpulp+Y271*(ppaperboard+papertimb)</f>
        <v>1.2365219999999999</v>
      </c>
      <c r="AE271" s="68">
        <f>Y271*pboard</f>
        <v>5.1065280000000005E-2</v>
      </c>
      <c r="AF271" s="36">
        <f>AC271</f>
        <v>1.1489688</v>
      </c>
      <c r="AG271" s="33">
        <f t="shared" ref="AG271:AG300" si="256">AG270*EXP(-qsawn*5)+AF271</f>
        <v>14.207227249441862</v>
      </c>
      <c r="AH271" s="33">
        <f>AG271-AG270</f>
        <v>-0.79277275055813767</v>
      </c>
      <c r="AI271" s="36">
        <f>AD271</f>
        <v>1.2365219999999999</v>
      </c>
      <c r="AJ271" s="33">
        <f t="shared" ref="AJ271:AJ300" si="257">AJ270*EXP(-qpap*5)+AI271</f>
        <v>1.5016870429449551</v>
      </c>
      <c r="AK271" s="33">
        <f>AJ271-AJ270</f>
        <v>1.6870429449551416E-3</v>
      </c>
      <c r="AL271" s="60">
        <f>AE271</f>
        <v>5.1065280000000005E-2</v>
      </c>
      <c r="AM271" s="60">
        <f t="shared" ref="AM271:AM300" si="258">AM270*EXP(-qpap*5)+AL271</f>
        <v>5.9904114764831852E-2</v>
      </c>
      <c r="AN271" s="60">
        <f>AM271-AM270</f>
        <v>9.9041147648318492E-3</v>
      </c>
      <c r="AO271" s="34">
        <f>(Z271+Y271+AA271+AB306)*SFtot</f>
        <v>4.8161000000000005</v>
      </c>
      <c r="AP271" s="34">
        <f>X271+AO271+AK271+AN271+AH271</f>
        <v>2.8749184071516534</v>
      </c>
      <c r="AQ271" s="10">
        <f t="shared" ref="AQ271:AQ300" si="259">V271*3.67/5</f>
        <v>2.610119595409309</v>
      </c>
      <c r="AR271" s="10">
        <f>AP271*3.67/5</f>
        <v>2.1101901108493135</v>
      </c>
      <c r="AS271" s="10">
        <f>(AR271-AQ271)</f>
        <v>-0.49992948455999553</v>
      </c>
      <c r="AT271" s="10">
        <f>SUM(AS$271:AS271)*5</f>
        <v>-2.4996474227999776</v>
      </c>
      <c r="AU271" s="10"/>
      <c r="AV271" s="10"/>
      <c r="AW271" s="10"/>
      <c r="AY271" s="10"/>
    </row>
    <row r="272" spans="1:52" x14ac:dyDescent="0.25">
      <c r="A272" s="4">
        <v>10</v>
      </c>
      <c r="B272" s="18">
        <f t="shared" si="249"/>
        <v>2033</v>
      </c>
      <c r="C272" s="64">
        <f t="shared" si="245"/>
        <v>187.21</v>
      </c>
      <c r="D272" s="64">
        <f t="shared" ref="D272:L272" si="260">D26</f>
        <v>9.0000000000003411E-2</v>
      </c>
      <c r="E272" s="64">
        <f t="shared" si="260"/>
        <v>2.3519999999999999</v>
      </c>
      <c r="F272" s="64">
        <f t="shared" si="260"/>
        <v>1.7094</v>
      </c>
      <c r="G272" s="64">
        <f t="shared" si="260"/>
        <v>0.14280000000000001</v>
      </c>
      <c r="H272" s="64">
        <f t="shared" si="260"/>
        <v>0.16</v>
      </c>
      <c r="I272" s="64">
        <f t="shared" si="260"/>
        <v>1.0795680000000001</v>
      </c>
      <c r="J272" s="64">
        <f t="shared" si="260"/>
        <v>1.2258119999999999</v>
      </c>
      <c r="K272" s="64">
        <f t="shared" si="260"/>
        <v>4.7980800000000004E-2</v>
      </c>
      <c r="L272" s="64">
        <f t="shared" si="260"/>
        <v>1.0795680000000001</v>
      </c>
      <c r="M272" s="64">
        <f t="shared" si="246"/>
        <v>13.440125571686007</v>
      </c>
      <c r="N272" s="64">
        <f t="shared" si="251"/>
        <v>-0.75842657775585565</v>
      </c>
      <c r="O272" s="64">
        <f t="shared" si="251"/>
        <v>1.2258119999999999</v>
      </c>
      <c r="P272" s="64">
        <f t="shared" si="247"/>
        <v>1.4908799117425571</v>
      </c>
      <c r="Q272" s="64">
        <f t="shared" si="252"/>
        <v>-8.5706312023980935E-3</v>
      </c>
      <c r="R272" s="64">
        <f t="shared" si="252"/>
        <v>4.7980800000000004E-2</v>
      </c>
      <c r="S272" s="64">
        <f t="shared" si="248"/>
        <v>5.8502293420158877E-2</v>
      </c>
      <c r="T272" s="64">
        <f t="shared" si="253"/>
        <v>-1.0162613446729682E-3</v>
      </c>
      <c r="U272" s="64">
        <f t="shared" si="253"/>
        <v>4.3642000000000003</v>
      </c>
      <c r="V272" s="64">
        <f t="shared" si="253"/>
        <v>3.6861865296970775</v>
      </c>
      <c r="W272" s="29">
        <f>'2.11 Prod Gust 2017'!D6</f>
        <v>185.32</v>
      </c>
      <c r="X272" s="35">
        <f t="shared" ref="X272:X300" si="261">W272-W271</f>
        <v>-1.2000000000000171</v>
      </c>
      <c r="Y272" s="29">
        <f>'2.11 Prod Gust 2017'!F6*k</f>
        <v>2.3351999999999999</v>
      </c>
      <c r="Z272" s="29">
        <f>'2.11 Prod Gust 2017'!G6*k</f>
        <v>1.7177999999999998</v>
      </c>
      <c r="AA272" s="29">
        <f>'2.11 Prod Gust 2017'!H6*k</f>
        <v>0.14280000000000001</v>
      </c>
      <c r="AB272" s="29">
        <f>SUM('2.11 Prod Gust 2017'!I6:J6)/2</f>
        <v>1.9350000000000001</v>
      </c>
      <c r="AC272" s="29">
        <f t="shared" si="254"/>
        <v>1.0718567999999999</v>
      </c>
      <c r="AD272" s="348">
        <f t="shared" si="255"/>
        <v>1.224888</v>
      </c>
      <c r="AE272" s="68">
        <f t="shared" ref="AE272:AE300" si="262">Y272*pboard</f>
        <v>4.7638079999999999E-2</v>
      </c>
      <c r="AF272" s="36">
        <f t="shared" ref="AF272:AF300" si="263">AC272</f>
        <v>1.0718567999999999</v>
      </c>
      <c r="AG272" s="33">
        <f t="shared" si="256"/>
        <v>13.439966484877658</v>
      </c>
      <c r="AH272" s="33">
        <f t="shared" ref="AH272:AH300" si="264">AG272-AG271</f>
        <v>-0.76726076456420422</v>
      </c>
      <c r="AI272" s="36">
        <f t="shared" ref="AI272:AI300" si="265">AD272</f>
        <v>1.224888</v>
      </c>
      <c r="AJ272" s="33">
        <f t="shared" si="257"/>
        <v>1.490351272821588</v>
      </c>
      <c r="AK272" s="33">
        <f t="shared" ref="AK272:AK300" si="266">AJ272-AJ271</f>
        <v>-1.1335770123367173E-2</v>
      </c>
      <c r="AL272" s="60">
        <f t="shared" ref="AL272:AL300" si="267">AE272</f>
        <v>4.7638079999999999E-2</v>
      </c>
      <c r="AM272" s="60">
        <f t="shared" si="258"/>
        <v>5.8227731442797449E-2</v>
      </c>
      <c r="AN272" s="60">
        <f t="shared" ref="AN272:AN300" si="268">AM272-AM271</f>
        <v>-1.6763833220344027E-3</v>
      </c>
      <c r="AO272" s="34">
        <f t="shared" ref="AO272:AO300" si="269">(Z272+Y272+AA272+AB272)*SFtot</f>
        <v>6.1308000000000007</v>
      </c>
      <c r="AP272" s="34">
        <f t="shared" ref="AP272:AP300" si="270">X272+AO272+AK272+AN272+AH272</f>
        <v>4.1505270819903783</v>
      </c>
      <c r="AQ272" s="10">
        <f t="shared" si="259"/>
        <v>2.7056609127976547</v>
      </c>
      <c r="AR272" s="10">
        <f t="shared" ref="AR272:AR300" si="271">AP272*3.67/5</f>
        <v>3.0464868781809376</v>
      </c>
      <c r="AS272" s="10">
        <f t="shared" ref="AS272:AS300" si="272">(AR272-AQ272)</f>
        <v>0.3408259653832828</v>
      </c>
      <c r="AT272" s="10">
        <f>SUM(AS$271:AS272)*5</f>
        <v>-0.79551759588356363</v>
      </c>
      <c r="AU272" s="10"/>
      <c r="AV272" s="10"/>
      <c r="AW272" s="10"/>
      <c r="AY272" s="10"/>
    </row>
    <row r="273" spans="1:53" x14ac:dyDescent="0.25">
      <c r="A273" s="4">
        <v>15</v>
      </c>
      <c r="B273" s="18">
        <f t="shared" si="249"/>
        <v>2038</v>
      </c>
      <c r="C273" s="64">
        <f t="shared" si="245"/>
        <v>187.3</v>
      </c>
      <c r="D273" s="64">
        <f t="shared" ref="D273:L273" si="273">D27</f>
        <v>9.0000000000003411E-2</v>
      </c>
      <c r="E273" s="64">
        <f t="shared" si="273"/>
        <v>2.1923999999999997</v>
      </c>
      <c r="F273" s="64">
        <f t="shared" si="273"/>
        <v>1.6862999999999999</v>
      </c>
      <c r="G273" s="64">
        <f t="shared" si="273"/>
        <v>0.1386</v>
      </c>
      <c r="H273" s="64">
        <f t="shared" si="273"/>
        <v>0.12</v>
      </c>
      <c r="I273" s="64">
        <f t="shared" si="273"/>
        <v>1.0063115999999999</v>
      </c>
      <c r="J273" s="64">
        <f t="shared" si="273"/>
        <v>1.1779319999999998</v>
      </c>
      <c r="K273" s="64">
        <f t="shared" si="273"/>
        <v>4.4724959999999994E-2</v>
      </c>
      <c r="L273" s="64">
        <f t="shared" si="273"/>
        <v>1.0063115999999999</v>
      </c>
      <c r="M273" s="64">
        <f t="shared" si="246"/>
        <v>12.706620487201896</v>
      </c>
      <c r="N273" s="64">
        <f t="shared" si="251"/>
        <v>-0.73350508448411134</v>
      </c>
      <c r="O273" s="64">
        <f t="shared" si="251"/>
        <v>1.1779319999999998</v>
      </c>
      <c r="P273" s="64">
        <f t="shared" si="247"/>
        <v>1.4414848238819906</v>
      </c>
      <c r="Q273" s="64">
        <f t="shared" si="252"/>
        <v>-4.9395087860566456E-2</v>
      </c>
      <c r="R273" s="64">
        <f t="shared" si="252"/>
        <v>4.4724959999999994E-2</v>
      </c>
      <c r="S273" s="64">
        <f t="shared" si="248"/>
        <v>5.5066802098089868E-2</v>
      </c>
      <c r="T273" s="64">
        <f t="shared" si="253"/>
        <v>-3.4354913220690092E-3</v>
      </c>
      <c r="U273" s="64">
        <f t="shared" si="253"/>
        <v>4.1372999999999998</v>
      </c>
      <c r="V273" s="64">
        <f t="shared" si="253"/>
        <v>3.4409643363332565</v>
      </c>
      <c r="W273" s="29">
        <f>'2.11 Prod Gust 2017'!D7</f>
        <v>184.4</v>
      </c>
      <c r="X273" s="35">
        <f t="shared" si="261"/>
        <v>-0.91999999999998749</v>
      </c>
      <c r="Y273" s="29">
        <f>'2.11 Prod Gust 2017'!F7*k</f>
        <v>2.1755999999999998</v>
      </c>
      <c r="Z273" s="29">
        <f>'2.11 Prod Gust 2017'!G7*k</f>
        <v>1.6988999999999999</v>
      </c>
      <c r="AA273" s="29">
        <f>'2.11 Prod Gust 2017'!H7*k</f>
        <v>0.1386</v>
      </c>
      <c r="AB273" s="29">
        <f>SUM('2.11 Prod Gust 2017'!I7:J7)/2</f>
        <v>1.75</v>
      </c>
      <c r="AC273" s="29">
        <f t="shared" si="254"/>
        <v>0.99860039999999994</v>
      </c>
      <c r="AD273" s="348">
        <f t="shared" si="255"/>
        <v>1.178604</v>
      </c>
      <c r="AE273" s="68">
        <f t="shared" si="262"/>
        <v>4.4382239999999996E-2</v>
      </c>
      <c r="AF273" s="36">
        <f t="shared" si="263"/>
        <v>0.99860039999999994</v>
      </c>
      <c r="AG273" s="33">
        <f t="shared" si="256"/>
        <v>12.698770794091274</v>
      </c>
      <c r="AH273" s="33">
        <f t="shared" si="264"/>
        <v>-0.74119569078638392</v>
      </c>
      <c r="AI273" s="36">
        <f t="shared" si="265"/>
        <v>1.178604</v>
      </c>
      <c r="AJ273" s="33">
        <f t="shared" si="257"/>
        <v>1.4420633728405368</v>
      </c>
      <c r="AK273" s="33">
        <f t="shared" si="266"/>
        <v>-4.8287899981051208E-2</v>
      </c>
      <c r="AL273" s="60">
        <f t="shared" si="267"/>
        <v>4.4382239999999996E-2</v>
      </c>
      <c r="AM273" s="60">
        <f t="shared" si="258"/>
        <v>5.4675545939077808E-2</v>
      </c>
      <c r="AN273" s="60">
        <f t="shared" si="268"/>
        <v>-3.5521855037196418E-3</v>
      </c>
      <c r="AO273" s="34">
        <f t="shared" si="269"/>
        <v>5.7630999999999997</v>
      </c>
      <c r="AP273" s="34">
        <f t="shared" si="270"/>
        <v>4.0500642237288567</v>
      </c>
      <c r="AQ273" s="10">
        <f t="shared" si="259"/>
        <v>2.52566782286861</v>
      </c>
      <c r="AR273" s="10">
        <f t="shared" si="271"/>
        <v>2.9727471402169807</v>
      </c>
      <c r="AS273" s="10">
        <f t="shared" si="272"/>
        <v>0.4470793173483707</v>
      </c>
      <c r="AT273" s="10">
        <f>SUM(AS$271:AS273)*5</f>
        <v>1.4398789908582899</v>
      </c>
      <c r="AU273" s="10"/>
      <c r="AV273" s="10"/>
      <c r="AW273" s="10"/>
      <c r="AY273" s="10"/>
    </row>
    <row r="274" spans="1:53" x14ac:dyDescent="0.25">
      <c r="A274" s="4">
        <v>20</v>
      </c>
      <c r="B274" s="18">
        <f t="shared" si="249"/>
        <v>2043</v>
      </c>
      <c r="C274" s="64">
        <f t="shared" si="245"/>
        <v>187.56</v>
      </c>
      <c r="D274" s="64">
        <f t="shared" ref="D274:L274" si="274">D28</f>
        <v>0.25999999999999091</v>
      </c>
      <c r="E274" s="64">
        <f t="shared" si="274"/>
        <v>2.0055000000000001</v>
      </c>
      <c r="F274" s="64">
        <f t="shared" si="274"/>
        <v>1.8837000000000002</v>
      </c>
      <c r="G274" s="64">
        <f t="shared" si="274"/>
        <v>0.14489999999999997</v>
      </c>
      <c r="H274" s="64">
        <f t="shared" si="274"/>
        <v>0.13500000000000001</v>
      </c>
      <c r="I274" s="64">
        <f t="shared" si="274"/>
        <v>0.92052450000000008</v>
      </c>
      <c r="J274" s="64">
        <f t="shared" si="274"/>
        <v>1.2071535</v>
      </c>
      <c r="K274" s="64">
        <f t="shared" si="274"/>
        <v>4.0912200000000003E-2</v>
      </c>
      <c r="L274" s="64">
        <f t="shared" si="274"/>
        <v>0.92052450000000008</v>
      </c>
      <c r="M274" s="64">
        <f t="shared" si="246"/>
        <v>11.982280122723683</v>
      </c>
      <c r="N274" s="64">
        <f t="shared" si="251"/>
        <v>-0.72434036447821271</v>
      </c>
      <c r="O274" s="64">
        <f t="shared" si="251"/>
        <v>1.2071535</v>
      </c>
      <c r="P274" s="64">
        <f t="shared" si="247"/>
        <v>1.461974423486113</v>
      </c>
      <c r="Q274" s="64">
        <f t="shared" si="252"/>
        <v>2.0489599604122333E-2</v>
      </c>
      <c r="R274" s="64">
        <f t="shared" si="252"/>
        <v>4.0912200000000003E-2</v>
      </c>
      <c r="S274" s="64">
        <f t="shared" si="248"/>
        <v>5.064672729545424E-2</v>
      </c>
      <c r="T274" s="64">
        <f t="shared" si="253"/>
        <v>-4.4200748026356276E-3</v>
      </c>
      <c r="U274" s="64">
        <f t="shared" si="253"/>
        <v>4.1691000000000003</v>
      </c>
      <c r="V274" s="64">
        <f t="shared" si="253"/>
        <v>3.7208291603232651</v>
      </c>
      <c r="W274" s="29">
        <f>'2.11 Prod Gust 2017'!D8</f>
        <v>184.21</v>
      </c>
      <c r="X274" s="35">
        <f t="shared" si="261"/>
        <v>-0.18999999999999773</v>
      </c>
      <c r="Y274" s="29">
        <f>'2.11 Prod Gust 2017'!F8*k</f>
        <v>2.0831999999999997</v>
      </c>
      <c r="Z274" s="29">
        <f>'2.11 Prod Gust 2017'!G8*k</f>
        <v>1.8794999999999997</v>
      </c>
      <c r="AA274" s="29">
        <f>'2.11 Prod Gust 2017'!H8*k</f>
        <v>0.14699999999999999</v>
      </c>
      <c r="AB274" s="29">
        <f>SUM('2.11 Prod Gust 2017'!I8:J8)/2</f>
        <v>1.73</v>
      </c>
      <c r="AC274" s="29">
        <f t="shared" si="254"/>
        <v>0.95618879999999995</v>
      </c>
      <c r="AD274" s="348">
        <f t="shared" si="255"/>
        <v>1.2245939999999997</v>
      </c>
      <c r="AE274" s="68">
        <f t="shared" si="262"/>
        <v>4.2497279999999998E-2</v>
      </c>
      <c r="AF274" s="36">
        <f t="shared" si="263"/>
        <v>0.95618879999999995</v>
      </c>
      <c r="AG274" s="33">
        <f t="shared" si="256"/>
        <v>12.011110867964527</v>
      </c>
      <c r="AH274" s="33">
        <f t="shared" si="264"/>
        <v>-0.68765992612674687</v>
      </c>
      <c r="AI274" s="36">
        <f t="shared" si="265"/>
        <v>1.2245939999999997</v>
      </c>
      <c r="AJ274" s="33">
        <f t="shared" si="257"/>
        <v>1.4795171974590717</v>
      </c>
      <c r="AK274" s="33">
        <f t="shared" si="266"/>
        <v>3.745382461853497E-2</v>
      </c>
      <c r="AL274" s="60">
        <f t="shared" si="267"/>
        <v>4.2497279999999998E-2</v>
      </c>
      <c r="AM274" s="60">
        <f t="shared" si="258"/>
        <v>5.2162642324649629E-2</v>
      </c>
      <c r="AN274" s="60">
        <f t="shared" si="268"/>
        <v>-2.5129036144281788E-3</v>
      </c>
      <c r="AO274" s="34">
        <f t="shared" si="269"/>
        <v>5.8396999999999988</v>
      </c>
      <c r="AP274" s="34">
        <f t="shared" si="270"/>
        <v>4.9969809948773607</v>
      </c>
      <c r="AQ274" s="10">
        <f t="shared" si="259"/>
        <v>2.7310886036772763</v>
      </c>
      <c r="AR274" s="10">
        <f t="shared" si="271"/>
        <v>3.6677840502399826</v>
      </c>
      <c r="AS274" s="10">
        <f t="shared" si="272"/>
        <v>0.9366954465627062</v>
      </c>
      <c r="AT274" s="10">
        <f>SUM(AS$271:AS274)*5</f>
        <v>6.1233562236718209</v>
      </c>
      <c r="AU274" s="10"/>
      <c r="AV274" s="10"/>
      <c r="AW274" s="10"/>
      <c r="AY274" s="10"/>
    </row>
    <row r="275" spans="1:53" x14ac:dyDescent="0.25">
      <c r="A275" s="4">
        <v>25</v>
      </c>
      <c r="B275" s="18">
        <f t="shared" si="249"/>
        <v>2048</v>
      </c>
      <c r="C275" s="64">
        <f t="shared" si="245"/>
        <v>188.29</v>
      </c>
      <c r="D275" s="64">
        <f t="shared" ref="D275:L275" si="275">D29</f>
        <v>0.72999999999998977</v>
      </c>
      <c r="E275" s="64">
        <f t="shared" si="275"/>
        <v>2.0705999999999998</v>
      </c>
      <c r="F275" s="64">
        <f t="shared" si="275"/>
        <v>1.9047000000000001</v>
      </c>
      <c r="G275" s="64">
        <f t="shared" si="275"/>
        <v>0.14699999999999999</v>
      </c>
      <c r="H275" s="64">
        <f t="shared" si="275"/>
        <v>0.155</v>
      </c>
      <c r="I275" s="64">
        <f t="shared" si="275"/>
        <v>0.95040539999999996</v>
      </c>
      <c r="J275" s="64">
        <f t="shared" si="275"/>
        <v>1.2310829999999999</v>
      </c>
      <c r="K275" s="64">
        <f t="shared" si="275"/>
        <v>4.2240239999999998E-2</v>
      </c>
      <c r="L275" s="64">
        <f t="shared" si="275"/>
        <v>0.95040539999999996</v>
      </c>
      <c r="M275" s="64">
        <f t="shared" si="246"/>
        <v>11.381586110409053</v>
      </c>
      <c r="N275" s="64">
        <f t="shared" si="251"/>
        <v>-0.60069401231463004</v>
      </c>
      <c r="O275" s="64">
        <f t="shared" si="251"/>
        <v>1.2310829999999999</v>
      </c>
      <c r="P275" s="64">
        <f t="shared" si="247"/>
        <v>1.4895260071920808</v>
      </c>
      <c r="Q275" s="64">
        <f t="shared" si="252"/>
        <v>2.7551583705967886E-2</v>
      </c>
      <c r="R275" s="64">
        <f t="shared" si="252"/>
        <v>4.2240239999999998E-2</v>
      </c>
      <c r="S275" s="64">
        <f t="shared" si="248"/>
        <v>5.1193401078880374E-2</v>
      </c>
      <c r="T275" s="64">
        <f t="shared" si="253"/>
        <v>5.4667378342613399E-4</v>
      </c>
      <c r="U275" s="64">
        <f t="shared" si="253"/>
        <v>4.2773000000000003</v>
      </c>
      <c r="V275" s="64">
        <f t="shared" si="253"/>
        <v>4.4347042451747543</v>
      </c>
      <c r="W275" s="29">
        <f>'2.11 Prod Gust 2017'!D9</f>
        <v>184.41</v>
      </c>
      <c r="X275" s="35">
        <f t="shared" si="261"/>
        <v>0.19999999999998863</v>
      </c>
      <c r="Y275" s="29">
        <f>'2.11 Prod Gust 2017'!F9*k</f>
        <v>2.0769000000000002</v>
      </c>
      <c r="Z275" s="29">
        <f>'2.11 Prod Gust 2017'!G9*k</f>
        <v>1.9970999999999999</v>
      </c>
      <c r="AA275" s="29">
        <f>'2.11 Prod Gust 2017'!H9*k</f>
        <v>0.15329999999999999</v>
      </c>
      <c r="AB275" s="29">
        <f>SUM('2.11 Prod Gust 2017'!I9:J9)/2</f>
        <v>1.665</v>
      </c>
      <c r="AC275" s="29">
        <f t="shared" si="254"/>
        <v>0.95329710000000012</v>
      </c>
      <c r="AD275" s="348">
        <f t="shared" si="255"/>
        <v>1.2677385000000001</v>
      </c>
      <c r="AE275" s="68">
        <f t="shared" si="262"/>
        <v>4.2368760000000005E-2</v>
      </c>
      <c r="AF275" s="36">
        <f t="shared" si="263"/>
        <v>0.95329710000000012</v>
      </c>
      <c r="AG275" s="33">
        <f t="shared" si="256"/>
        <v>11.409576431918717</v>
      </c>
      <c r="AH275" s="33">
        <f t="shared" si="264"/>
        <v>-0.60153443604581014</v>
      </c>
      <c r="AI275" s="36">
        <f t="shared" si="265"/>
        <v>1.2677385000000001</v>
      </c>
      <c r="AJ275" s="33">
        <f t="shared" si="257"/>
        <v>1.5292826608013566</v>
      </c>
      <c r="AK275" s="33">
        <f t="shared" si="266"/>
        <v>4.9765463342284821E-2</v>
      </c>
      <c r="AL275" s="60">
        <f t="shared" si="267"/>
        <v>4.2368760000000005E-2</v>
      </c>
      <c r="AM275" s="60">
        <f t="shared" si="258"/>
        <v>5.1589899528092051E-2</v>
      </c>
      <c r="AN275" s="60">
        <f t="shared" si="268"/>
        <v>-5.7274279655757793E-4</v>
      </c>
      <c r="AO275" s="34">
        <f t="shared" si="269"/>
        <v>5.8922999999999996</v>
      </c>
      <c r="AP275" s="34">
        <f t="shared" si="270"/>
        <v>5.5399582844999058</v>
      </c>
      <c r="AQ275" s="10">
        <f t="shared" si="259"/>
        <v>3.2550729159582694</v>
      </c>
      <c r="AR275" s="10">
        <f t="shared" si="271"/>
        <v>4.0663293808229302</v>
      </c>
      <c r="AS275" s="10">
        <f t="shared" si="272"/>
        <v>0.81125646486466074</v>
      </c>
      <c r="AT275" s="10">
        <f>SUM(AS$271:AS275)*5</f>
        <v>10.179638547995125</v>
      </c>
      <c r="AU275" s="10"/>
      <c r="AV275" s="10"/>
      <c r="AW275" s="10"/>
      <c r="AY275" s="10"/>
    </row>
    <row r="276" spans="1:53" x14ac:dyDescent="0.25">
      <c r="A276" s="4">
        <v>30</v>
      </c>
      <c r="B276" s="18">
        <f t="shared" si="249"/>
        <v>2053</v>
      </c>
      <c r="C276" s="64">
        <f t="shared" si="245"/>
        <v>189.11</v>
      </c>
      <c r="D276" s="64">
        <f t="shared" ref="D276:L276" si="276">D30</f>
        <v>0.8200000000000216</v>
      </c>
      <c r="E276" s="64">
        <f t="shared" si="276"/>
        <v>2.1902999999999997</v>
      </c>
      <c r="F276" s="64">
        <f t="shared" si="276"/>
        <v>1.8878999999999999</v>
      </c>
      <c r="G276" s="64">
        <f t="shared" si="276"/>
        <v>0.14909999999999998</v>
      </c>
      <c r="H276" s="64">
        <f t="shared" si="276"/>
        <v>0.105</v>
      </c>
      <c r="I276" s="64">
        <f t="shared" si="276"/>
        <v>1.0053477</v>
      </c>
      <c r="J276" s="64">
        <f t="shared" si="276"/>
        <v>1.2540255</v>
      </c>
      <c r="K276" s="64">
        <f t="shared" si="276"/>
        <v>4.4682119999999999E-2</v>
      </c>
      <c r="L276" s="64">
        <f t="shared" si="276"/>
        <v>1.0053477</v>
      </c>
      <c r="M276" s="64">
        <f t="shared" si="246"/>
        <v>10.913593899619944</v>
      </c>
      <c r="N276" s="64">
        <f t="shared" si="251"/>
        <v>-0.46799221078910946</v>
      </c>
      <c r="O276" s="64">
        <f t="shared" si="251"/>
        <v>1.2540255</v>
      </c>
      <c r="P276" s="64">
        <f t="shared" si="247"/>
        <v>1.5173389851098107</v>
      </c>
      <c r="Q276" s="64">
        <f t="shared" si="252"/>
        <v>2.7812977917729853E-2</v>
      </c>
      <c r="R276" s="64">
        <f t="shared" si="252"/>
        <v>4.4682119999999999E-2</v>
      </c>
      <c r="S276" s="64">
        <f t="shared" si="248"/>
        <v>5.3731920263719757E-2</v>
      </c>
      <c r="T276" s="64">
        <f t="shared" si="253"/>
        <v>2.5385191848393829E-3</v>
      </c>
      <c r="U276" s="64">
        <f t="shared" si="253"/>
        <v>4.3323</v>
      </c>
      <c r="V276" s="64">
        <f t="shared" si="253"/>
        <v>4.7146592863134815</v>
      </c>
      <c r="W276" s="29">
        <f>'2.11 Prod Gust 2017'!D10</f>
        <v>184.85</v>
      </c>
      <c r="X276" s="35">
        <f t="shared" si="261"/>
        <v>0.43999999999999773</v>
      </c>
      <c r="Y276" s="29">
        <f>'2.11 Prod Gust 2017'!F10*k</f>
        <v>2.2469999999999999</v>
      </c>
      <c r="Z276" s="29">
        <f>'2.11 Prod Gust 2017'!G10*k</f>
        <v>1.9487999999999999</v>
      </c>
      <c r="AA276" s="29">
        <f>'2.11 Prod Gust 2017'!H10*k</f>
        <v>0.15329999999999999</v>
      </c>
      <c r="AB276" s="29">
        <f>SUM('2.11 Prod Gust 2017'!I10:J10)/2</f>
        <v>1.6349999999999998</v>
      </c>
      <c r="AC276" s="29">
        <f t="shared" si="254"/>
        <v>1.0313730000000001</v>
      </c>
      <c r="AD276" s="348">
        <f t="shared" si="255"/>
        <v>1.291059</v>
      </c>
      <c r="AE276" s="68">
        <f t="shared" si="262"/>
        <v>4.5838799999999999E-2</v>
      </c>
      <c r="AF276" s="36">
        <f t="shared" si="263"/>
        <v>1.0313730000000001</v>
      </c>
      <c r="AG276" s="33">
        <f t="shared" si="256"/>
        <v>10.963986189777021</v>
      </c>
      <c r="AH276" s="33">
        <f t="shared" si="264"/>
        <v>-0.44559024214169618</v>
      </c>
      <c r="AI276" s="36">
        <f t="shared" si="265"/>
        <v>1.291059</v>
      </c>
      <c r="AJ276" s="33">
        <f t="shared" si="257"/>
        <v>1.5614005349509115</v>
      </c>
      <c r="AK276" s="33">
        <f t="shared" si="266"/>
        <v>3.2117874149554915E-2</v>
      </c>
      <c r="AL276" s="60">
        <f t="shared" si="267"/>
        <v>4.5838799999999999E-2</v>
      </c>
      <c r="AM276" s="60">
        <f t="shared" si="258"/>
        <v>5.4958691949261639E-2</v>
      </c>
      <c r="AN276" s="60">
        <f t="shared" si="268"/>
        <v>3.3687924211695877E-3</v>
      </c>
      <c r="AO276" s="34">
        <f t="shared" si="269"/>
        <v>5.9840999999999998</v>
      </c>
      <c r="AP276" s="34">
        <f t="shared" si="270"/>
        <v>6.0139964244290258</v>
      </c>
      <c r="AQ276" s="10">
        <f t="shared" si="259"/>
        <v>3.4605599161540952</v>
      </c>
      <c r="AR276" s="10">
        <f t="shared" si="271"/>
        <v>4.4142733755309047</v>
      </c>
      <c r="AS276" s="10">
        <f t="shared" si="272"/>
        <v>0.95371345937680951</v>
      </c>
      <c r="AT276" s="10">
        <f>SUM(AS$271:AS276)*5</f>
        <v>14.948205844879173</v>
      </c>
      <c r="AU276" s="10"/>
      <c r="AV276" s="10"/>
      <c r="AW276" s="10"/>
      <c r="AY276" s="10"/>
    </row>
    <row r="277" spans="1:53" x14ac:dyDescent="0.25">
      <c r="A277" s="4">
        <v>35</v>
      </c>
      <c r="B277" s="18">
        <f t="shared" si="249"/>
        <v>2058</v>
      </c>
      <c r="C277" s="64">
        <f t="shared" si="245"/>
        <v>189.96</v>
      </c>
      <c r="D277" s="64">
        <f t="shared" ref="D277:L277" si="277">D31</f>
        <v>0.84999999999999432</v>
      </c>
      <c r="E277" s="64">
        <f t="shared" si="277"/>
        <v>2.0748000000000002</v>
      </c>
      <c r="F277" s="64">
        <f t="shared" si="277"/>
        <v>2.0055000000000001</v>
      </c>
      <c r="G277" s="64">
        <f t="shared" si="277"/>
        <v>0.15329999999999999</v>
      </c>
      <c r="H277" s="64">
        <f t="shared" si="277"/>
        <v>0.14499999999999999</v>
      </c>
      <c r="I277" s="64">
        <f t="shared" si="277"/>
        <v>0.9523332000000001</v>
      </c>
      <c r="J277" s="64">
        <f t="shared" si="277"/>
        <v>1.270416</v>
      </c>
      <c r="K277" s="64">
        <f t="shared" si="277"/>
        <v>4.232592000000001E-2</v>
      </c>
      <c r="L277" s="64">
        <f t="shared" si="277"/>
        <v>0.9523332000000001</v>
      </c>
      <c r="M277" s="64">
        <f t="shared" si="246"/>
        <v>10.453168516899286</v>
      </c>
      <c r="N277" s="64">
        <f t="shared" si="251"/>
        <v>-0.46042538272065769</v>
      </c>
      <c r="O277" s="64">
        <f t="shared" si="251"/>
        <v>1.270416</v>
      </c>
      <c r="P277" s="64">
        <f t="shared" si="247"/>
        <v>1.5386461714324653</v>
      </c>
      <c r="Q277" s="64">
        <f t="shared" si="252"/>
        <v>2.1307186322654603E-2</v>
      </c>
      <c r="R277" s="64">
        <f t="shared" si="252"/>
        <v>4.232592000000001E-2</v>
      </c>
      <c r="S277" s="64">
        <f t="shared" si="248"/>
        <v>5.1824471296162786E-2</v>
      </c>
      <c r="T277" s="64">
        <f t="shared" si="253"/>
        <v>-1.9074489675569711E-3</v>
      </c>
      <c r="U277" s="64">
        <f t="shared" si="253"/>
        <v>4.3785999999999996</v>
      </c>
      <c r="V277" s="64">
        <f t="shared" si="253"/>
        <v>4.787574354634434</v>
      </c>
      <c r="W277" s="29">
        <f>'2.11 Prod Gust 2017'!D11</f>
        <v>185.42</v>
      </c>
      <c r="X277" s="35">
        <f t="shared" si="261"/>
        <v>0.56999999999999318</v>
      </c>
      <c r="Y277" s="29">
        <f>'2.11 Prod Gust 2017'!F11*k</f>
        <v>2.0474999999999999</v>
      </c>
      <c r="Z277" s="29">
        <f>'2.11 Prod Gust 2017'!G11*k</f>
        <v>2.2008000000000001</v>
      </c>
      <c r="AA277" s="29">
        <f>'2.11 Prod Gust 2017'!H11*k</f>
        <v>0.16170000000000001</v>
      </c>
      <c r="AB277" s="29">
        <f>SUM('2.11 Prod Gust 2017'!I11:J11)/2</f>
        <v>1.5449999999999999</v>
      </c>
      <c r="AC277" s="29">
        <f t="shared" si="254"/>
        <v>0.93980249999999999</v>
      </c>
      <c r="AD277" s="348">
        <f t="shared" si="255"/>
        <v>1.3379414999999999</v>
      </c>
      <c r="AE277" s="68">
        <f t="shared" si="262"/>
        <v>4.1769000000000001E-2</v>
      </c>
      <c r="AF277" s="36">
        <f t="shared" si="263"/>
        <v>0.93980249999999999</v>
      </c>
      <c r="AG277" s="33">
        <f t="shared" si="256"/>
        <v>10.484506853481312</v>
      </c>
      <c r="AH277" s="33">
        <f t="shared" si="264"/>
        <v>-0.47947933629570905</v>
      </c>
      <c r="AI277" s="36">
        <f t="shared" si="265"/>
        <v>1.3379414999999999</v>
      </c>
      <c r="AJ277" s="33">
        <f t="shared" si="257"/>
        <v>1.6139607266030231</v>
      </c>
      <c r="AK277" s="33">
        <f t="shared" si="266"/>
        <v>5.2560191652111676E-2</v>
      </c>
      <c r="AL277" s="60">
        <f t="shared" si="267"/>
        <v>4.1769000000000001E-2</v>
      </c>
      <c r="AM277" s="60">
        <f t="shared" si="258"/>
        <v>5.1484415940616354E-2</v>
      </c>
      <c r="AN277" s="60">
        <f t="shared" si="268"/>
        <v>-3.4742760086452842E-3</v>
      </c>
      <c r="AO277" s="34">
        <f t="shared" si="269"/>
        <v>5.9550000000000001</v>
      </c>
      <c r="AP277" s="34">
        <f t="shared" si="270"/>
        <v>6.0946065793477509</v>
      </c>
      <c r="AQ277" s="10">
        <f t="shared" si="259"/>
        <v>3.5140795763016746</v>
      </c>
      <c r="AR277" s="10">
        <f t="shared" si="271"/>
        <v>4.4734412292412493</v>
      </c>
      <c r="AS277" s="10">
        <f t="shared" si="272"/>
        <v>0.95936165293957476</v>
      </c>
      <c r="AT277" s="10">
        <f>SUM(AS$271:AS277)*5</f>
        <v>19.745014109577046</v>
      </c>
      <c r="AU277" s="10"/>
      <c r="AV277" s="10"/>
      <c r="AW277" s="10"/>
      <c r="AY277" s="10"/>
    </row>
    <row r="278" spans="1:53" x14ac:dyDescent="0.25">
      <c r="A278" s="4">
        <v>40</v>
      </c>
      <c r="B278" s="18">
        <f t="shared" si="249"/>
        <v>2063</v>
      </c>
      <c r="C278" s="64">
        <f t="shared" si="245"/>
        <v>190.86</v>
      </c>
      <c r="D278" s="64">
        <f t="shared" ref="D278:L278" si="278">D32</f>
        <v>0.90000000000000568</v>
      </c>
      <c r="E278" s="64">
        <f t="shared" si="278"/>
        <v>2.2008000000000001</v>
      </c>
      <c r="F278" s="64">
        <f t="shared" si="278"/>
        <v>1.9634999999999998</v>
      </c>
      <c r="G278" s="64">
        <f t="shared" si="278"/>
        <v>0.15329999999999999</v>
      </c>
      <c r="H278" s="64">
        <f t="shared" si="278"/>
        <v>0.15</v>
      </c>
      <c r="I278" s="64">
        <f t="shared" si="278"/>
        <v>1.0101672000000002</v>
      </c>
      <c r="J278" s="64">
        <f t="shared" si="278"/>
        <v>1.285326</v>
      </c>
      <c r="K278" s="64">
        <f t="shared" si="278"/>
        <v>4.4896320000000003E-2</v>
      </c>
      <c r="L278" s="64">
        <f t="shared" si="278"/>
        <v>1.0101672000000002</v>
      </c>
      <c r="M278" s="64">
        <f t="shared" si="246"/>
        <v>10.110178940615983</v>
      </c>
      <c r="N278" s="64">
        <f t="shared" si="251"/>
        <v>-0.34298957628330307</v>
      </c>
      <c r="O278" s="64">
        <f t="shared" si="251"/>
        <v>1.285326</v>
      </c>
      <c r="P278" s="64">
        <f t="shared" si="247"/>
        <v>1.5573227854166538</v>
      </c>
      <c r="Q278" s="64">
        <f t="shared" si="252"/>
        <v>1.8676613984188517E-2</v>
      </c>
      <c r="R278" s="64">
        <f t="shared" si="252"/>
        <v>4.4896320000000003E-2</v>
      </c>
      <c r="S278" s="64">
        <f t="shared" si="248"/>
        <v>5.4057678771231077E-2</v>
      </c>
      <c r="T278" s="64">
        <f t="shared" si="253"/>
        <v>2.2332074750682912E-3</v>
      </c>
      <c r="U278" s="64">
        <f t="shared" si="253"/>
        <v>4.4676</v>
      </c>
      <c r="V278" s="64">
        <f t="shared" si="253"/>
        <v>5.0455202451759593</v>
      </c>
      <c r="W278" s="29">
        <f>'2.11 Prod Gust 2017'!D12</f>
        <v>186.17</v>
      </c>
      <c r="X278" s="35">
        <f t="shared" si="261"/>
        <v>0.75</v>
      </c>
      <c r="Y278" s="29">
        <f>'2.11 Prod Gust 2017'!F12*k</f>
        <v>2.2448999999999999</v>
      </c>
      <c r="Z278" s="29">
        <f>'2.11 Prod Gust 2017'!G12*k</f>
        <v>2.1168</v>
      </c>
      <c r="AA278" s="29">
        <f>'2.11 Prod Gust 2017'!H12*k</f>
        <v>0.16170000000000001</v>
      </c>
      <c r="AB278" s="29">
        <f>SUM('2.11 Prod Gust 2017'!I12:J12)/2</f>
        <v>1.605</v>
      </c>
      <c r="AC278" s="29">
        <f t="shared" si="254"/>
        <v>1.0304091</v>
      </c>
      <c r="AD278" s="348">
        <f t="shared" si="255"/>
        <v>1.3543845000000001</v>
      </c>
      <c r="AE278" s="68">
        <f t="shared" si="262"/>
        <v>4.5795960000000004E-2</v>
      </c>
      <c r="AF278" s="36">
        <f t="shared" si="263"/>
        <v>1.0304091</v>
      </c>
      <c r="AG278" s="33">
        <f t="shared" si="256"/>
        <v>10.157702447180229</v>
      </c>
      <c r="AH278" s="33">
        <f t="shared" si="264"/>
        <v>-0.32680440630108265</v>
      </c>
      <c r="AI278" s="36">
        <f t="shared" si="265"/>
        <v>1.3543845000000001</v>
      </c>
      <c r="AJ278" s="33">
        <f t="shared" si="257"/>
        <v>1.6396951435874414</v>
      </c>
      <c r="AK278" s="33">
        <f t="shared" si="266"/>
        <v>2.5734416984418251E-2</v>
      </c>
      <c r="AL278" s="60">
        <f t="shared" si="267"/>
        <v>4.5795960000000004E-2</v>
      </c>
      <c r="AM278" s="60">
        <f t="shared" si="258"/>
        <v>5.4897204909259659E-2</v>
      </c>
      <c r="AN278" s="60">
        <f t="shared" si="268"/>
        <v>3.4127889686433044E-3</v>
      </c>
      <c r="AO278" s="34">
        <f t="shared" si="269"/>
        <v>6.1283999999999992</v>
      </c>
      <c r="AP278" s="34">
        <f t="shared" si="270"/>
        <v>6.5807427996519783</v>
      </c>
      <c r="AQ278" s="10">
        <f t="shared" si="259"/>
        <v>3.7034118599591546</v>
      </c>
      <c r="AR278" s="10">
        <f t="shared" si="271"/>
        <v>4.8302652149445517</v>
      </c>
      <c r="AS278" s="10">
        <f t="shared" si="272"/>
        <v>1.1268533549853972</v>
      </c>
      <c r="AT278" s="10">
        <f>SUM(AS$271:AS278)*5</f>
        <v>25.379280884504034</v>
      </c>
      <c r="AU278" s="10"/>
      <c r="AV278" s="10"/>
      <c r="AW278" s="10"/>
      <c r="AY278" s="10"/>
    </row>
    <row r="279" spans="1:53" x14ac:dyDescent="0.25">
      <c r="A279" s="4">
        <v>45</v>
      </c>
      <c r="B279" s="18">
        <f t="shared" si="249"/>
        <v>2068</v>
      </c>
      <c r="C279" s="64">
        <f t="shared" si="245"/>
        <v>191.75</v>
      </c>
      <c r="D279" s="64">
        <f t="shared" ref="D279:L279" si="279">D33</f>
        <v>0.88999999999998636</v>
      </c>
      <c r="E279" s="64">
        <f t="shared" si="279"/>
        <v>2.1630000000000003</v>
      </c>
      <c r="F279" s="64">
        <f t="shared" si="279"/>
        <v>2.0684999999999998</v>
      </c>
      <c r="G279" s="64">
        <f t="shared" si="279"/>
        <v>0.1575</v>
      </c>
      <c r="H279" s="64">
        <f t="shared" si="279"/>
        <v>0.19</v>
      </c>
      <c r="I279" s="64">
        <f t="shared" si="279"/>
        <v>0.99281700000000017</v>
      </c>
      <c r="J279" s="64">
        <f t="shared" si="279"/>
        <v>1.3159649999999998</v>
      </c>
      <c r="K279" s="64">
        <f t="shared" si="279"/>
        <v>4.412520000000001E-2</v>
      </c>
      <c r="L279" s="64">
        <f t="shared" si="279"/>
        <v>0.99281700000000017</v>
      </c>
      <c r="M279" s="64">
        <f t="shared" si="246"/>
        <v>9.7942389717778564</v>
      </c>
      <c r="N279" s="64">
        <f t="shared" si="251"/>
        <v>-0.31593996883812636</v>
      </c>
      <c r="O279" s="64">
        <f t="shared" si="251"/>
        <v>1.3159649999999998</v>
      </c>
      <c r="P279" s="64">
        <f t="shared" si="247"/>
        <v>1.5912633755161094</v>
      </c>
      <c r="Q279" s="64">
        <f t="shared" si="252"/>
        <v>3.3940590099455603E-2</v>
      </c>
      <c r="R279" s="64">
        <f t="shared" si="252"/>
        <v>4.412520000000001E-2</v>
      </c>
      <c r="S279" s="64">
        <f t="shared" si="248"/>
        <v>5.3681337808585403E-2</v>
      </c>
      <c r="T279" s="64">
        <f t="shared" si="253"/>
        <v>-3.7634096264567429E-4</v>
      </c>
      <c r="U279" s="64">
        <f t="shared" si="253"/>
        <v>4.5790000000000006</v>
      </c>
      <c r="V279" s="64">
        <f t="shared" si="253"/>
        <v>5.1866242802986706</v>
      </c>
      <c r="W279" s="29">
        <f>'2.11 Prod Gust 2017'!D13</f>
        <v>186.85</v>
      </c>
      <c r="X279" s="35">
        <f t="shared" si="261"/>
        <v>0.68000000000000682</v>
      </c>
      <c r="Y279" s="29">
        <f>'2.11 Prod Gust 2017'!F13*k</f>
        <v>2.1755999999999998</v>
      </c>
      <c r="Z279" s="29">
        <f>'2.11 Prod Gust 2017'!G13*k</f>
        <v>2.2637999999999998</v>
      </c>
      <c r="AA279" s="29">
        <f>'2.11 Prod Gust 2017'!H13*k</f>
        <v>0.16800000000000001</v>
      </c>
      <c r="AB279" s="29">
        <f>SUM('2.11 Prod Gust 2017'!I13:J13)/2</f>
        <v>1.605</v>
      </c>
      <c r="AC279" s="29">
        <f t="shared" si="254"/>
        <v>0.99860039999999994</v>
      </c>
      <c r="AD279" s="348">
        <f t="shared" si="255"/>
        <v>1.3932659999999997</v>
      </c>
      <c r="AE279" s="68">
        <f t="shared" si="262"/>
        <v>4.4382239999999996E-2</v>
      </c>
      <c r="AF279" s="36">
        <f t="shared" si="263"/>
        <v>0.99860039999999994</v>
      </c>
      <c r="AG279" s="33">
        <f t="shared" si="256"/>
        <v>9.8413939871871676</v>
      </c>
      <c r="AH279" s="33">
        <f t="shared" si="264"/>
        <v>-0.31630845999306167</v>
      </c>
      <c r="AI279" s="36">
        <f t="shared" si="265"/>
        <v>1.3932659999999997</v>
      </c>
      <c r="AJ279" s="33">
        <f t="shared" si="257"/>
        <v>1.6831258887773322</v>
      </c>
      <c r="AK279" s="33">
        <f t="shared" si="266"/>
        <v>4.3430745189890763E-2</v>
      </c>
      <c r="AL279" s="60">
        <f t="shared" si="267"/>
        <v>4.4382239999999996E-2</v>
      </c>
      <c r="AM279" s="60">
        <f t="shared" si="258"/>
        <v>5.4086786464881229E-2</v>
      </c>
      <c r="AN279" s="60">
        <f t="shared" si="268"/>
        <v>-8.1041844437843014E-4</v>
      </c>
      <c r="AO279" s="34">
        <f t="shared" si="269"/>
        <v>6.2123999999999988</v>
      </c>
      <c r="AP279" s="34">
        <f t="shared" si="270"/>
        <v>6.6187118667524567</v>
      </c>
      <c r="AQ279" s="10">
        <f t="shared" si="259"/>
        <v>3.8069822217392244</v>
      </c>
      <c r="AR279" s="10">
        <f t="shared" si="271"/>
        <v>4.8581345101963027</v>
      </c>
      <c r="AS279" s="10">
        <f t="shared" si="272"/>
        <v>1.0511522884570783</v>
      </c>
      <c r="AT279" s="10">
        <f>SUM(AS$271:AS279)*5</f>
        <v>30.635042326789428</v>
      </c>
      <c r="AU279" s="10"/>
      <c r="AV279" s="10"/>
      <c r="AW279" s="10"/>
      <c r="AY279" s="10"/>
    </row>
    <row r="280" spans="1:53" x14ac:dyDescent="0.25">
      <c r="A280" s="4">
        <v>50</v>
      </c>
      <c r="B280" s="18">
        <f t="shared" si="249"/>
        <v>2073</v>
      </c>
      <c r="C280" s="64">
        <f t="shared" si="245"/>
        <v>192.59</v>
      </c>
      <c r="D280" s="64">
        <f t="shared" ref="D280:L280" si="280">D34</f>
        <v>0.84000000000000341</v>
      </c>
      <c r="E280" s="64">
        <f t="shared" si="280"/>
        <v>2.0726999999999998</v>
      </c>
      <c r="F280" s="64">
        <f t="shared" si="280"/>
        <v>2.2176</v>
      </c>
      <c r="G280" s="64">
        <f t="shared" si="280"/>
        <v>0.1638</v>
      </c>
      <c r="H280" s="64">
        <f t="shared" si="280"/>
        <v>0.155</v>
      </c>
      <c r="I280" s="64">
        <f t="shared" si="280"/>
        <v>0.95136929999999997</v>
      </c>
      <c r="J280" s="64">
        <f t="shared" si="280"/>
        <v>1.3504995</v>
      </c>
      <c r="K280" s="64">
        <f t="shared" si="280"/>
        <v>4.2283080000000001E-2</v>
      </c>
      <c r="L280" s="64">
        <f t="shared" si="280"/>
        <v>0.95136929999999997</v>
      </c>
      <c r="M280" s="64">
        <f t="shared" si="246"/>
        <v>9.4777495539380645</v>
      </c>
      <c r="N280" s="64">
        <f t="shared" si="251"/>
        <v>-0.3164894178397919</v>
      </c>
      <c r="O280" s="64">
        <f t="shared" si="251"/>
        <v>1.3504995</v>
      </c>
      <c r="P280" s="64">
        <f t="shared" si="247"/>
        <v>1.631797780870309</v>
      </c>
      <c r="Q280" s="64">
        <f t="shared" si="252"/>
        <v>4.053440535419961E-2</v>
      </c>
      <c r="R280" s="64">
        <f t="shared" si="252"/>
        <v>4.2283080000000001E-2</v>
      </c>
      <c r="S280" s="64">
        <f t="shared" si="248"/>
        <v>5.177268949690414E-2</v>
      </c>
      <c r="T280" s="64">
        <f t="shared" si="253"/>
        <v>-1.908648311681263E-3</v>
      </c>
      <c r="U280" s="64">
        <f t="shared" si="253"/>
        <v>4.6091000000000006</v>
      </c>
      <c r="V280" s="64">
        <f t="shared" si="253"/>
        <v>5.1712363392027312</v>
      </c>
      <c r="W280" s="29">
        <f>'2.11 Prod Gust 2017'!D14</f>
        <v>187.64</v>
      </c>
      <c r="X280" s="35">
        <f t="shared" si="261"/>
        <v>0.78999999999999204</v>
      </c>
      <c r="Y280" s="29">
        <f>'2.11 Prod Gust 2017'!F14*k</f>
        <v>2.0621999999999998</v>
      </c>
      <c r="Z280" s="29">
        <f>'2.11 Prod Gust 2017'!G14*k</f>
        <v>2.4990000000000001</v>
      </c>
      <c r="AA280" s="29">
        <f>'2.11 Prod Gust 2017'!H14*k</f>
        <v>0.17849999999999999</v>
      </c>
      <c r="AB280" s="29">
        <f>SUM('2.11 Prod Gust 2017'!I14:J14)/2</f>
        <v>1.6099999999999999</v>
      </c>
      <c r="AC280" s="29">
        <f t="shared" si="254"/>
        <v>0.9465498</v>
      </c>
      <c r="AD280" s="348">
        <f t="shared" si="255"/>
        <v>1.4548589999999999</v>
      </c>
      <c r="AE280" s="68">
        <f t="shared" si="262"/>
        <v>4.2068879999999996E-2</v>
      </c>
      <c r="AF280" s="36">
        <f t="shared" si="263"/>
        <v>0.9465498</v>
      </c>
      <c r="AG280" s="33">
        <f t="shared" si="256"/>
        <v>9.5139808791648779</v>
      </c>
      <c r="AH280" s="33">
        <f t="shared" si="264"/>
        <v>-0.32741310802228973</v>
      </c>
      <c r="AI280" s="36">
        <f t="shared" si="265"/>
        <v>1.4548589999999999</v>
      </c>
      <c r="AJ280" s="33">
        <f t="shared" si="257"/>
        <v>1.7523964323862715</v>
      </c>
      <c r="AK280" s="33">
        <f t="shared" si="266"/>
        <v>6.9270543608939361E-2</v>
      </c>
      <c r="AL280" s="60">
        <f t="shared" si="267"/>
        <v>4.2068879999999996E-2</v>
      </c>
      <c r="AM280" s="60">
        <f t="shared" si="258"/>
        <v>5.1630163370476573E-2</v>
      </c>
      <c r="AN280" s="60">
        <f t="shared" si="268"/>
        <v>-2.4566230944046558E-3</v>
      </c>
      <c r="AO280" s="34">
        <f t="shared" si="269"/>
        <v>6.3496999999999986</v>
      </c>
      <c r="AP280" s="34">
        <f t="shared" si="270"/>
        <v>6.8791008124922355</v>
      </c>
      <c r="AQ280" s="10">
        <f t="shared" si="259"/>
        <v>3.7956874729748042</v>
      </c>
      <c r="AR280" s="10">
        <f t="shared" si="271"/>
        <v>5.049259996369301</v>
      </c>
      <c r="AS280" s="10">
        <f t="shared" si="272"/>
        <v>1.2535725233944968</v>
      </c>
      <c r="AT280" s="10">
        <f>SUM(AS$271:AS280)*5</f>
        <v>36.902904943761911</v>
      </c>
      <c r="AU280" s="10"/>
      <c r="AV280" s="10"/>
      <c r="AW280" s="10"/>
      <c r="AY280" s="10"/>
      <c r="AZ280" s="10"/>
    </row>
    <row r="281" spans="1:53" x14ac:dyDescent="0.25">
      <c r="A281" s="4">
        <v>55</v>
      </c>
      <c r="B281" s="18">
        <f t="shared" si="249"/>
        <v>2078</v>
      </c>
      <c r="C281" s="64">
        <f t="shared" si="245"/>
        <v>193.45</v>
      </c>
      <c r="D281" s="64">
        <f t="shared" ref="D281:L281" si="281">D35</f>
        <v>0.85999999999998522</v>
      </c>
      <c r="E281" s="64">
        <f t="shared" si="281"/>
        <v>2.1126</v>
      </c>
      <c r="F281" s="64">
        <f t="shared" si="281"/>
        <v>2.2637999999999998</v>
      </c>
      <c r="G281" s="64">
        <f t="shared" si="281"/>
        <v>0.16800000000000001</v>
      </c>
      <c r="H281" s="64">
        <f t="shared" si="281"/>
        <v>0.16</v>
      </c>
      <c r="I281" s="64">
        <f t="shared" si="281"/>
        <v>0.96968340000000008</v>
      </c>
      <c r="J281" s="64">
        <f t="shared" si="281"/>
        <v>1.377831</v>
      </c>
      <c r="K281" s="64">
        <f t="shared" si="281"/>
        <v>4.3097040000000003E-2</v>
      </c>
      <c r="L281" s="64">
        <f t="shared" si="281"/>
        <v>0.96968340000000008</v>
      </c>
      <c r="M281" s="64">
        <f t="shared" si="246"/>
        <v>9.2205436129603697</v>
      </c>
      <c r="N281" s="64">
        <f t="shared" si="251"/>
        <v>-0.25720594097769478</v>
      </c>
      <c r="O281" s="64">
        <f t="shared" si="251"/>
        <v>1.377831</v>
      </c>
      <c r="P281" s="64">
        <f t="shared" si="247"/>
        <v>1.6662948190946389</v>
      </c>
      <c r="Q281" s="64">
        <f t="shared" si="252"/>
        <v>3.4497038224329923E-2</v>
      </c>
      <c r="R281" s="64">
        <f t="shared" si="252"/>
        <v>4.3097040000000003E-2</v>
      </c>
      <c r="S281" s="64">
        <f t="shared" si="248"/>
        <v>5.2249244955881617E-2</v>
      </c>
      <c r="T281" s="64">
        <f t="shared" si="253"/>
        <v>4.7655545897747759E-4</v>
      </c>
      <c r="U281" s="64">
        <f t="shared" si="253"/>
        <v>4.7044000000000006</v>
      </c>
      <c r="V281" s="64">
        <f t="shared" si="253"/>
        <v>5.3421676527055979</v>
      </c>
      <c r="W281" s="29">
        <f>'2.11 Prod Gust 2017'!D15</f>
        <v>188.24</v>
      </c>
      <c r="X281" s="35">
        <f t="shared" si="261"/>
        <v>0.60000000000002274</v>
      </c>
      <c r="Y281" s="29">
        <f>'2.11 Prod Gust 2017'!F15*k</f>
        <v>1.9593</v>
      </c>
      <c r="Z281" s="29">
        <f>'2.11 Prod Gust 2017'!G15*k</f>
        <v>2.6480999999999999</v>
      </c>
      <c r="AA281" s="29">
        <f>'2.11 Prod Gust 2017'!H15*k</f>
        <v>0.18479999999999999</v>
      </c>
      <c r="AB281" s="29">
        <f>SUM('2.11 Prod Gust 2017'!I15:J15)/2</f>
        <v>1.6549999999999998</v>
      </c>
      <c r="AC281" s="29">
        <f t="shared" si="254"/>
        <v>0.89931870000000003</v>
      </c>
      <c r="AD281" s="348">
        <f t="shared" si="255"/>
        <v>1.4863065</v>
      </c>
      <c r="AE281" s="68">
        <f t="shared" si="262"/>
        <v>3.996972E-2</v>
      </c>
      <c r="AF281" s="36">
        <f t="shared" si="263"/>
        <v>0.89931870000000003</v>
      </c>
      <c r="AG281" s="33">
        <f t="shared" si="256"/>
        <v>9.1817201135455395</v>
      </c>
      <c r="AH281" s="33">
        <f t="shared" si="264"/>
        <v>-0.33226076561933837</v>
      </c>
      <c r="AI281" s="36">
        <f t="shared" si="265"/>
        <v>1.4863065</v>
      </c>
      <c r="AJ281" s="33">
        <f t="shared" si="257"/>
        <v>1.7960893501668616</v>
      </c>
      <c r="AK281" s="33">
        <f t="shared" si="266"/>
        <v>4.3692917780590035E-2</v>
      </c>
      <c r="AL281" s="60">
        <f t="shared" si="267"/>
        <v>3.996972E-2</v>
      </c>
      <c r="AM281" s="60">
        <f t="shared" si="258"/>
        <v>4.9096729658258322E-2</v>
      </c>
      <c r="AN281" s="60">
        <f t="shared" si="268"/>
        <v>-2.5334337122182513E-3</v>
      </c>
      <c r="AO281" s="34">
        <f t="shared" si="269"/>
        <v>6.4472000000000005</v>
      </c>
      <c r="AP281" s="34">
        <f t="shared" si="270"/>
        <v>6.7560987184490573</v>
      </c>
      <c r="AQ281" s="10">
        <f t="shared" si="259"/>
        <v>3.9211510570859089</v>
      </c>
      <c r="AR281" s="10">
        <f t="shared" si="271"/>
        <v>4.9589764593416081</v>
      </c>
      <c r="AS281" s="10">
        <f t="shared" si="272"/>
        <v>1.0378254022556992</v>
      </c>
      <c r="AT281" s="10">
        <f>SUM(AS$271:AS281)*5</f>
        <v>42.092031955040412</v>
      </c>
      <c r="AU281" s="10"/>
      <c r="AV281" s="10"/>
      <c r="AW281" s="10"/>
      <c r="AY281" s="10"/>
      <c r="AZ281" s="10"/>
    </row>
    <row r="282" spans="1:53" x14ac:dyDescent="0.25">
      <c r="A282" s="4">
        <v>60</v>
      </c>
      <c r="B282" s="18">
        <f t="shared" si="249"/>
        <v>2083</v>
      </c>
      <c r="C282" s="64">
        <f t="shared" si="245"/>
        <v>194.16</v>
      </c>
      <c r="D282" s="64">
        <f t="shared" ref="D282:L282" si="282">D36</f>
        <v>0.71000000000000796</v>
      </c>
      <c r="E282" s="64">
        <f t="shared" si="282"/>
        <v>2.0223</v>
      </c>
      <c r="F282" s="64">
        <f t="shared" si="282"/>
        <v>2.3771999999999998</v>
      </c>
      <c r="G282" s="64">
        <f t="shared" si="282"/>
        <v>0.1701</v>
      </c>
      <c r="H282" s="64">
        <f t="shared" si="282"/>
        <v>0.24</v>
      </c>
      <c r="I282" s="64">
        <f t="shared" si="282"/>
        <v>0.9282357</v>
      </c>
      <c r="J282" s="64">
        <f t="shared" si="282"/>
        <v>1.3987995</v>
      </c>
      <c r="K282" s="64">
        <f t="shared" si="282"/>
        <v>4.125492E-2</v>
      </c>
      <c r="L282" s="64">
        <f t="shared" si="282"/>
        <v>0.9282357</v>
      </c>
      <c r="M282" s="64">
        <f t="shared" si="246"/>
        <v>8.9551851361591304</v>
      </c>
      <c r="N282" s="64">
        <f t="shared" si="251"/>
        <v>-0.26535847680123936</v>
      </c>
      <c r="O282" s="64">
        <f t="shared" si="251"/>
        <v>1.3987995</v>
      </c>
      <c r="P282" s="64">
        <f t="shared" si="247"/>
        <v>1.6933615915094578</v>
      </c>
      <c r="Q282" s="64">
        <f t="shared" si="252"/>
        <v>2.7066772414818807E-2</v>
      </c>
      <c r="R282" s="64">
        <f t="shared" si="252"/>
        <v>4.125492E-2</v>
      </c>
      <c r="S282" s="64">
        <f t="shared" si="248"/>
        <v>5.0491368855045224E-2</v>
      </c>
      <c r="T282" s="64">
        <f t="shared" si="253"/>
        <v>-1.7578761008363933E-3</v>
      </c>
      <c r="U282" s="64">
        <f t="shared" si="253"/>
        <v>4.8095999999999997</v>
      </c>
      <c r="V282" s="64">
        <f t="shared" si="253"/>
        <v>5.2795504195127503</v>
      </c>
      <c r="W282" s="29">
        <f>'2.11 Prod Gust 2017'!D16</f>
        <v>188.73</v>
      </c>
      <c r="X282" s="35">
        <f t="shared" si="261"/>
        <v>0.48999999999998067</v>
      </c>
      <c r="Y282" s="29">
        <f>'2.11 Prod Gust 2017'!F16*k</f>
        <v>1.4468999999999999</v>
      </c>
      <c r="Z282" s="29">
        <f>'2.11 Prod Gust 2017'!G16*k</f>
        <v>3.1625999999999999</v>
      </c>
      <c r="AA282" s="29">
        <f>'2.11 Prod Gust 2017'!H16*k</f>
        <v>0.19949999999999998</v>
      </c>
      <c r="AB282" s="29">
        <f>SUM('2.11 Prod Gust 2017'!I16:J16)/2</f>
        <v>1.5049999999999999</v>
      </c>
      <c r="AC282" s="29">
        <f t="shared" si="254"/>
        <v>0.66412709999999997</v>
      </c>
      <c r="AD282" s="348">
        <f t="shared" si="255"/>
        <v>1.5562784999999999</v>
      </c>
      <c r="AE282" s="68">
        <f t="shared" si="262"/>
        <v>2.951676E-2</v>
      </c>
      <c r="AF282" s="36">
        <f t="shared" si="263"/>
        <v>0.66412709999999997</v>
      </c>
      <c r="AG282" s="33">
        <f t="shared" si="256"/>
        <v>8.6572787168744227</v>
      </c>
      <c r="AH282" s="33">
        <f t="shared" si="264"/>
        <v>-0.52444139667111678</v>
      </c>
      <c r="AI282" s="36">
        <f t="shared" si="265"/>
        <v>1.5562784999999999</v>
      </c>
      <c r="AJ282" s="33">
        <f t="shared" si="257"/>
        <v>1.8737852397799817</v>
      </c>
      <c r="AK282" s="33">
        <f t="shared" si="266"/>
        <v>7.7695889613120128E-2</v>
      </c>
      <c r="AL282" s="60">
        <f t="shared" si="267"/>
        <v>2.951676E-2</v>
      </c>
      <c r="AM282" s="60">
        <f t="shared" si="258"/>
        <v>3.8195917618859286E-2</v>
      </c>
      <c r="AN282" s="60">
        <f t="shared" si="268"/>
        <v>-1.0900812039399035E-2</v>
      </c>
      <c r="AO282" s="34">
        <f t="shared" si="269"/>
        <v>6.3139999999999992</v>
      </c>
      <c r="AP282" s="34">
        <f t="shared" si="270"/>
        <v>6.3463536809025847</v>
      </c>
      <c r="AQ282" s="10">
        <f t="shared" si="259"/>
        <v>3.8751900079223587</v>
      </c>
      <c r="AR282" s="10">
        <f t="shared" si="271"/>
        <v>4.6582236017824972</v>
      </c>
      <c r="AS282" s="10">
        <f t="shared" si="272"/>
        <v>0.78303359386013849</v>
      </c>
      <c r="AT282" s="10">
        <f>SUM(AS$271:AS282)*5</f>
        <v>46.007199924341094</v>
      </c>
      <c r="AU282" s="10"/>
      <c r="AV282" s="10"/>
      <c r="AW282" s="10"/>
      <c r="AY282" s="10"/>
      <c r="AZ282" s="10"/>
    </row>
    <row r="283" spans="1:53" x14ac:dyDescent="0.25">
      <c r="A283" s="4">
        <v>65</v>
      </c>
      <c r="B283" s="18">
        <f t="shared" si="249"/>
        <v>2088</v>
      </c>
      <c r="C283" s="64">
        <f t="shared" si="245"/>
        <v>194.58</v>
      </c>
      <c r="D283" s="64">
        <f t="shared" ref="D283:L283" si="283">D37</f>
        <v>0.42000000000001592</v>
      </c>
      <c r="E283" s="64">
        <f t="shared" si="283"/>
        <v>2.1944999999999997</v>
      </c>
      <c r="F283" s="64">
        <f t="shared" si="283"/>
        <v>2.2469999999999999</v>
      </c>
      <c r="G283" s="64">
        <f t="shared" si="283"/>
        <v>0.16800000000000001</v>
      </c>
      <c r="H283" s="64">
        <f t="shared" si="283"/>
        <v>0.27500000000000002</v>
      </c>
      <c r="I283" s="64">
        <f t="shared" si="283"/>
        <v>1.0072755</v>
      </c>
      <c r="J283" s="64">
        <f t="shared" si="283"/>
        <v>1.3915124999999997</v>
      </c>
      <c r="K283" s="64">
        <f t="shared" si="283"/>
        <v>4.4767799999999996E-2</v>
      </c>
      <c r="L283" s="64">
        <f t="shared" si="283"/>
        <v>1.0072755</v>
      </c>
      <c r="M283" s="64">
        <f t="shared" si="246"/>
        <v>8.8032169647044096</v>
      </c>
      <c r="N283" s="64">
        <f t="shared" si="251"/>
        <v>-0.15196817145472075</v>
      </c>
      <c r="O283" s="64">
        <f t="shared" si="251"/>
        <v>1.3915124999999997</v>
      </c>
      <c r="P283" s="64">
        <f t="shared" si="247"/>
        <v>1.6908593660892952</v>
      </c>
      <c r="Q283" s="64">
        <f t="shared" si="252"/>
        <v>-2.5022254201625405E-3</v>
      </c>
      <c r="R283" s="64">
        <f t="shared" si="252"/>
        <v>4.4767799999999996E-2</v>
      </c>
      <c r="S283" s="64">
        <f t="shared" si="248"/>
        <v>5.3693497327198428E-2</v>
      </c>
      <c r="T283" s="64">
        <f t="shared" si="253"/>
        <v>3.202128472153204E-3</v>
      </c>
      <c r="U283" s="64">
        <f t="shared" si="253"/>
        <v>4.8845000000000001</v>
      </c>
      <c r="V283" s="64">
        <f t="shared" si="253"/>
        <v>5.1532317315972858</v>
      </c>
      <c r="W283" s="29">
        <f>'2.11 Prod Gust 2017'!D17</f>
        <v>189.33</v>
      </c>
      <c r="X283" s="35">
        <f t="shared" si="261"/>
        <v>0.60000000000002274</v>
      </c>
      <c r="Y283" s="29">
        <f>'2.11 Prod Gust 2017'!F17*k</f>
        <v>1.4406000000000001</v>
      </c>
      <c r="Z283" s="29">
        <f>'2.11 Prod Gust 2017'!G17*k</f>
        <v>3.129</v>
      </c>
      <c r="AA283" s="29">
        <f>'2.11 Prod Gust 2017'!H17*k</f>
        <v>0.19739999999999999</v>
      </c>
      <c r="AB283" s="29">
        <f>SUM('2.11 Prod Gust 2017'!I17:J17)/2</f>
        <v>1.3900000000000001</v>
      </c>
      <c r="AC283" s="29">
        <f t="shared" si="254"/>
        <v>0.66123540000000003</v>
      </c>
      <c r="AD283" s="348">
        <f t="shared" si="255"/>
        <v>1.5419670000000001</v>
      </c>
      <c r="AE283" s="68">
        <f t="shared" si="262"/>
        <v>2.9388240000000003E-2</v>
      </c>
      <c r="AF283" s="36">
        <f t="shared" si="263"/>
        <v>0.66123540000000003</v>
      </c>
      <c r="AG283" s="33">
        <f t="shared" si="256"/>
        <v>8.1978342635865751</v>
      </c>
      <c r="AH283" s="33">
        <f t="shared" si="264"/>
        <v>-0.45944445328784767</v>
      </c>
      <c r="AI283" s="36">
        <f t="shared" si="265"/>
        <v>1.5419670000000001</v>
      </c>
      <c r="AJ283" s="33">
        <f t="shared" si="257"/>
        <v>1.8732085623839216</v>
      </c>
      <c r="AK283" s="33">
        <f t="shared" si="266"/>
        <v>-5.7667739606004353E-4</v>
      </c>
      <c r="AL283" s="60">
        <f t="shared" si="267"/>
        <v>2.9388240000000003E-2</v>
      </c>
      <c r="AM283" s="60">
        <f t="shared" si="258"/>
        <v>3.6140388090484532E-2</v>
      </c>
      <c r="AN283" s="60">
        <f t="shared" si="268"/>
        <v>-2.0555295283747541E-3</v>
      </c>
      <c r="AO283" s="34">
        <f t="shared" si="269"/>
        <v>6.157</v>
      </c>
      <c r="AP283" s="34">
        <f t="shared" si="270"/>
        <v>6.2949233397877409</v>
      </c>
      <c r="AQ283" s="10">
        <f t="shared" si="259"/>
        <v>3.7824720909924077</v>
      </c>
      <c r="AR283" s="10">
        <f t="shared" si="271"/>
        <v>4.6204737314042017</v>
      </c>
      <c r="AS283" s="10">
        <f t="shared" si="272"/>
        <v>0.83800164041179404</v>
      </c>
      <c r="AT283" s="10">
        <f>SUM(AS$271:AS283)*5</f>
        <v>50.197208126400064</v>
      </c>
      <c r="AU283" s="10"/>
      <c r="AV283" s="10"/>
      <c r="AW283" s="10"/>
      <c r="AY283" s="10"/>
      <c r="AZ283" s="10"/>
      <c r="BA283" s="10"/>
    </row>
    <row r="284" spans="1:53" x14ac:dyDescent="0.25">
      <c r="A284" s="4">
        <v>70</v>
      </c>
      <c r="B284" s="18">
        <f t="shared" si="249"/>
        <v>2093</v>
      </c>
      <c r="C284" s="64">
        <f t="shared" si="245"/>
        <v>194.91</v>
      </c>
      <c r="D284" s="64">
        <f t="shared" ref="D284:L284" si="284">D38</f>
        <v>0.32999999999998408</v>
      </c>
      <c r="E284" s="64">
        <f t="shared" si="284"/>
        <v>2.3561999999999999</v>
      </c>
      <c r="F284" s="64">
        <f t="shared" si="284"/>
        <v>2.0453999999999999</v>
      </c>
      <c r="G284" s="64">
        <f t="shared" si="284"/>
        <v>0.16170000000000001</v>
      </c>
      <c r="H284" s="64">
        <f t="shared" si="284"/>
        <v>0.28499999999999998</v>
      </c>
      <c r="I284" s="64">
        <f t="shared" si="284"/>
        <v>1.0814957999999999</v>
      </c>
      <c r="J284" s="64">
        <f t="shared" si="284"/>
        <v>1.3545209999999999</v>
      </c>
      <c r="K284" s="64">
        <f t="shared" si="284"/>
        <v>4.8066480000000002E-2</v>
      </c>
      <c r="L284" s="64">
        <f t="shared" si="284"/>
        <v>1.0814957999999999</v>
      </c>
      <c r="M284" s="64">
        <f t="shared" si="246"/>
        <v>8.7451412874414203</v>
      </c>
      <c r="N284" s="64">
        <f t="shared" si="251"/>
        <v>-5.8075677262989345E-2</v>
      </c>
      <c r="O284" s="64">
        <f t="shared" si="251"/>
        <v>1.3545209999999999</v>
      </c>
      <c r="P284" s="64">
        <f t="shared" si="247"/>
        <v>1.6534255309486319</v>
      </c>
      <c r="Q284" s="64">
        <f t="shared" si="252"/>
        <v>-3.7433835140663341E-2</v>
      </c>
      <c r="R284" s="64">
        <f t="shared" si="252"/>
        <v>4.8066480000000002E-2</v>
      </c>
      <c r="S284" s="64">
        <f t="shared" si="248"/>
        <v>5.7558239016420945E-2</v>
      </c>
      <c r="T284" s="64">
        <f t="shared" si="253"/>
        <v>3.8647416892225173E-3</v>
      </c>
      <c r="U284" s="64">
        <f t="shared" si="253"/>
        <v>4.8483000000000001</v>
      </c>
      <c r="V284" s="64">
        <f t="shared" si="253"/>
        <v>5.0866552292855536</v>
      </c>
      <c r="W284" s="29">
        <f>'2.11 Prod Gust 2017'!D18</f>
        <v>189.93</v>
      </c>
      <c r="X284" s="35">
        <f t="shared" si="261"/>
        <v>0.59999999999999432</v>
      </c>
      <c r="Y284" s="29">
        <f>'2.11 Prod Gust 2017'!F18*k</f>
        <v>1.764</v>
      </c>
      <c r="Z284" s="29">
        <f>'2.11 Prod Gust 2017'!G18*k</f>
        <v>2.8034999999999997</v>
      </c>
      <c r="AA284" s="29">
        <f>'2.11 Prod Gust 2017'!H18*k</f>
        <v>0.18689999999999998</v>
      </c>
      <c r="AB284" s="29">
        <f>SUM('2.11 Prod Gust 2017'!I18:J18)/2</f>
        <v>1.4350000000000001</v>
      </c>
      <c r="AC284" s="29">
        <f t="shared" si="254"/>
        <v>0.80967600000000006</v>
      </c>
      <c r="AD284" s="348">
        <f t="shared" si="255"/>
        <v>1.4975099999999999</v>
      </c>
      <c r="AE284" s="68">
        <f t="shared" si="262"/>
        <v>3.59856E-2</v>
      </c>
      <c r="AF284" s="36">
        <f t="shared" si="263"/>
        <v>0.80967600000000006</v>
      </c>
      <c r="AG284" s="33">
        <f t="shared" si="256"/>
        <v>7.9463052359735595</v>
      </c>
      <c r="AH284" s="33">
        <f t="shared" si="264"/>
        <v>-0.25152902761301554</v>
      </c>
      <c r="AI284" s="36">
        <f t="shared" si="265"/>
        <v>1.4975099999999999</v>
      </c>
      <c r="AJ284" s="33">
        <f t="shared" si="257"/>
        <v>1.8286496192595936</v>
      </c>
      <c r="AK284" s="33">
        <f t="shared" si="266"/>
        <v>-4.4558943124328065E-2</v>
      </c>
      <c r="AL284" s="60">
        <f t="shared" si="267"/>
        <v>3.59856E-2</v>
      </c>
      <c r="AM284" s="60">
        <f t="shared" si="258"/>
        <v>4.2374378373373787E-2</v>
      </c>
      <c r="AN284" s="60">
        <f t="shared" si="268"/>
        <v>6.2339902828892554E-3</v>
      </c>
      <c r="AO284" s="34">
        <f t="shared" si="269"/>
        <v>6.1893999999999991</v>
      </c>
      <c r="AP284" s="34">
        <f t="shared" si="270"/>
        <v>6.499546019545539</v>
      </c>
      <c r="AQ284" s="10">
        <f t="shared" si="259"/>
        <v>3.7336049382955965</v>
      </c>
      <c r="AR284" s="10">
        <f t="shared" si="271"/>
        <v>4.7706667783464258</v>
      </c>
      <c r="AS284" s="10">
        <f t="shared" si="272"/>
        <v>1.0370618400508294</v>
      </c>
      <c r="AT284" s="10">
        <f>SUM(AS$271:AS284)*5</f>
        <v>55.382517326654209</v>
      </c>
      <c r="AU284" s="10"/>
      <c r="AV284" s="10"/>
      <c r="AW284" s="10"/>
      <c r="AY284" s="10"/>
      <c r="AZ284" s="10"/>
    </row>
    <row r="285" spans="1:53" x14ac:dyDescent="0.25">
      <c r="A285" s="4">
        <v>75</v>
      </c>
      <c r="B285" s="18">
        <f t="shared" si="249"/>
        <v>2098</v>
      </c>
      <c r="C285" s="64">
        <f t="shared" si="245"/>
        <v>195.12</v>
      </c>
      <c r="D285" s="64">
        <f t="shared" ref="D285:L285" si="285">D39</f>
        <v>0.21000000000000796</v>
      </c>
      <c r="E285" s="64">
        <f t="shared" si="285"/>
        <v>2.3456999999999999</v>
      </c>
      <c r="F285" s="64">
        <f t="shared" si="285"/>
        <v>1.9572000000000001</v>
      </c>
      <c r="G285" s="64">
        <f t="shared" si="285"/>
        <v>0.15539999999999998</v>
      </c>
      <c r="H285" s="64">
        <f t="shared" si="285"/>
        <v>0.23499999999999999</v>
      </c>
      <c r="I285" s="64">
        <f t="shared" si="285"/>
        <v>1.0766762999999999</v>
      </c>
      <c r="J285" s="64">
        <f t="shared" si="285"/>
        <v>1.3184325000000001</v>
      </c>
      <c r="K285" s="64">
        <f t="shared" si="285"/>
        <v>4.7852280000000004E-2</v>
      </c>
      <c r="L285" s="64">
        <f t="shared" si="285"/>
        <v>1.0766762999999999</v>
      </c>
      <c r="M285" s="64">
        <f t="shared" si="246"/>
        <v>8.6897639738863202</v>
      </c>
      <c r="N285" s="64">
        <f t="shared" si="251"/>
        <v>-5.5377313555100116E-2</v>
      </c>
      <c r="O285" s="64">
        <f t="shared" si="251"/>
        <v>1.3184325000000001</v>
      </c>
      <c r="P285" s="64">
        <f t="shared" si="247"/>
        <v>1.6107196012801865</v>
      </c>
      <c r="Q285" s="64">
        <f t="shared" si="252"/>
        <v>-4.270592966844533E-2</v>
      </c>
      <c r="R285" s="64">
        <f t="shared" si="252"/>
        <v>4.7852280000000004E-2</v>
      </c>
      <c r="S285" s="64">
        <f t="shared" si="248"/>
        <v>5.8027235280416846E-2</v>
      </c>
      <c r="T285" s="64">
        <f t="shared" si="253"/>
        <v>4.6899626399590083E-4</v>
      </c>
      <c r="U285" s="64">
        <f t="shared" si="253"/>
        <v>4.6933000000000007</v>
      </c>
      <c r="V285" s="64">
        <f t="shared" si="253"/>
        <v>4.8056857530404598</v>
      </c>
      <c r="W285" s="29">
        <f>'2.11 Prod Gust 2017'!D19</f>
        <v>190.4</v>
      </c>
      <c r="X285" s="35">
        <f t="shared" si="261"/>
        <v>0.46999999999999886</v>
      </c>
      <c r="Y285" s="29">
        <f>'2.11 Prod Gust 2017'!F19*k</f>
        <v>1.7177999999999998</v>
      </c>
      <c r="Z285" s="29">
        <f>'2.11 Prod Gust 2017'!G19*k</f>
        <v>2.7572999999999999</v>
      </c>
      <c r="AA285" s="29">
        <f>'2.11 Prod Gust 2017'!H19*k</f>
        <v>0.18479999999999999</v>
      </c>
      <c r="AB285" s="29">
        <f>SUM('2.11 Prod Gust 2017'!I19:J19)/2</f>
        <v>1.4849999999999999</v>
      </c>
      <c r="AC285" s="29">
        <f t="shared" si="254"/>
        <v>0.7884701999999999</v>
      </c>
      <c r="AD285" s="348">
        <f t="shared" si="255"/>
        <v>1.4686349999999999</v>
      </c>
      <c r="AE285" s="68">
        <f t="shared" si="262"/>
        <v>3.5043119999999997E-2</v>
      </c>
      <c r="AF285" s="36">
        <f t="shared" si="263"/>
        <v>0.7884701999999999</v>
      </c>
      <c r="AG285" s="33">
        <f t="shared" si="256"/>
        <v>7.7061306992997229</v>
      </c>
      <c r="AH285" s="33">
        <f t="shared" si="264"/>
        <v>-0.24017453667383659</v>
      </c>
      <c r="AI285" s="36">
        <f t="shared" si="265"/>
        <v>1.4686349999999999</v>
      </c>
      <c r="AJ285" s="33">
        <f t="shared" si="257"/>
        <v>1.791897636548164</v>
      </c>
      <c r="AK285" s="33">
        <f t="shared" si="266"/>
        <v>-3.6751982711429543E-2</v>
      </c>
      <c r="AL285" s="60">
        <f t="shared" si="267"/>
        <v>3.5043119999999997E-2</v>
      </c>
      <c r="AM285" s="60">
        <f t="shared" si="258"/>
        <v>4.2533922574094295E-2</v>
      </c>
      <c r="AN285" s="60">
        <f t="shared" si="268"/>
        <v>1.5954420072050723E-4</v>
      </c>
      <c r="AO285" s="34">
        <f t="shared" si="269"/>
        <v>6.1448999999999998</v>
      </c>
      <c r="AP285" s="34">
        <f t="shared" si="270"/>
        <v>6.3381330248154528</v>
      </c>
      <c r="AQ285" s="10">
        <f t="shared" si="259"/>
        <v>3.5273733427316976</v>
      </c>
      <c r="AR285" s="10">
        <f t="shared" si="271"/>
        <v>4.6521896402145426</v>
      </c>
      <c r="AS285" s="10">
        <f t="shared" si="272"/>
        <v>1.1248162974828451</v>
      </c>
      <c r="AT285" s="10">
        <f>SUM(AS$271:AS285)*5</f>
        <v>61.006598814068425</v>
      </c>
      <c r="AU285" s="10"/>
      <c r="AV285" s="10"/>
      <c r="AW285" s="10"/>
      <c r="AY285" s="10"/>
    </row>
    <row r="286" spans="1:53" x14ac:dyDescent="0.25">
      <c r="A286" s="4">
        <v>80</v>
      </c>
      <c r="B286" s="18">
        <f t="shared" si="249"/>
        <v>2103</v>
      </c>
      <c r="C286" s="64">
        <f t="shared" si="245"/>
        <v>195.4</v>
      </c>
      <c r="D286" s="64">
        <f t="shared" ref="D286:L286" si="286">D40</f>
        <v>0.28000000000000114</v>
      </c>
      <c r="E286" s="64">
        <f t="shared" si="286"/>
        <v>2.2427999999999999</v>
      </c>
      <c r="F286" s="64">
        <f t="shared" si="286"/>
        <v>1.9866000000000001</v>
      </c>
      <c r="G286" s="64">
        <f t="shared" si="286"/>
        <v>0.15539999999999998</v>
      </c>
      <c r="H286" s="64">
        <f t="shared" si="286"/>
        <v>0.215</v>
      </c>
      <c r="I286" s="64">
        <f t="shared" si="286"/>
        <v>1.0294452000000001</v>
      </c>
      <c r="J286" s="64">
        <f t="shared" si="286"/>
        <v>1.3043939999999998</v>
      </c>
      <c r="K286" s="64">
        <f t="shared" si="286"/>
        <v>4.5753120000000001E-2</v>
      </c>
      <c r="L286" s="64">
        <f t="shared" si="286"/>
        <v>1.0294452000000001</v>
      </c>
      <c r="M286" s="64">
        <f t="shared" si="246"/>
        <v>8.5943241223771025</v>
      </c>
      <c r="N286" s="64">
        <f t="shared" si="251"/>
        <v>-9.5439851509217632E-2</v>
      </c>
      <c r="O286" s="64">
        <f t="shared" si="251"/>
        <v>1.3043939999999998</v>
      </c>
      <c r="P286" s="64">
        <f t="shared" si="247"/>
        <v>1.5891316881638278</v>
      </c>
      <c r="Q286" s="64">
        <f t="shared" si="252"/>
        <v>-2.158791311635877E-2</v>
      </c>
      <c r="R286" s="64">
        <f t="shared" si="252"/>
        <v>4.5753120000000001E-2</v>
      </c>
      <c r="S286" s="64">
        <f t="shared" si="248"/>
        <v>5.601098289007251E-2</v>
      </c>
      <c r="T286" s="64">
        <f t="shared" si="253"/>
        <v>-2.0162523903443363E-3</v>
      </c>
      <c r="U286" s="64">
        <f t="shared" si="253"/>
        <v>4.5998000000000001</v>
      </c>
      <c r="V286" s="64">
        <f t="shared" si="253"/>
        <v>4.7607559829840804</v>
      </c>
      <c r="W286" s="29">
        <f>'2.11 Prod Gust 2017'!D20</f>
        <v>190.83</v>
      </c>
      <c r="X286" s="35">
        <f t="shared" si="261"/>
        <v>0.43000000000000682</v>
      </c>
      <c r="Y286" s="29">
        <f>'2.11 Prod Gust 2017'!F20*k</f>
        <v>1.4531999999999998</v>
      </c>
      <c r="Z286" s="29">
        <f>'2.11 Prod Gust 2017'!G20*k</f>
        <v>2.9777999999999998</v>
      </c>
      <c r="AA286" s="29">
        <f>'2.11 Prod Gust 2017'!H20*k</f>
        <v>0.189</v>
      </c>
      <c r="AB286" s="29">
        <f>SUM('2.11 Prod Gust 2017'!I20:J20)/2</f>
        <v>1.3199999999999998</v>
      </c>
      <c r="AC286" s="29">
        <f t="shared" si="254"/>
        <v>0.66701879999999991</v>
      </c>
      <c r="AD286" s="348">
        <f t="shared" si="255"/>
        <v>1.487598</v>
      </c>
      <c r="AE286" s="68">
        <f t="shared" si="262"/>
        <v>2.964528E-2</v>
      </c>
      <c r="AF286" s="36">
        <f t="shared" si="263"/>
        <v>0.66701879999999991</v>
      </c>
      <c r="AG286" s="33">
        <f t="shared" si="256"/>
        <v>7.3755952211089291</v>
      </c>
      <c r="AH286" s="33">
        <f t="shared" si="264"/>
        <v>-0.33053547819079387</v>
      </c>
      <c r="AI286" s="36">
        <f t="shared" si="265"/>
        <v>1.487598</v>
      </c>
      <c r="AJ286" s="33">
        <f t="shared" si="257"/>
        <v>1.8043637424988386</v>
      </c>
      <c r="AK286" s="33">
        <f t="shared" si="266"/>
        <v>1.2466105950674544E-2</v>
      </c>
      <c r="AL286" s="60">
        <f t="shared" si="267"/>
        <v>2.964528E-2</v>
      </c>
      <c r="AM286" s="60">
        <f t="shared" si="258"/>
        <v>3.7164286270651409E-2</v>
      </c>
      <c r="AN286" s="60">
        <f t="shared" si="268"/>
        <v>-5.3696363034428859E-3</v>
      </c>
      <c r="AO286" s="34">
        <f t="shared" si="269"/>
        <v>5.9399999999999995</v>
      </c>
      <c r="AP286" s="34">
        <f t="shared" si="270"/>
        <v>6.0465609914564444</v>
      </c>
      <c r="AQ286" s="10">
        <f t="shared" si="259"/>
        <v>3.4943948915103151</v>
      </c>
      <c r="AR286" s="10">
        <f t="shared" si="271"/>
        <v>4.4381757677290299</v>
      </c>
      <c r="AS286" s="10">
        <f t="shared" si="272"/>
        <v>0.94378087621871476</v>
      </c>
      <c r="AT286" s="10">
        <f>SUM(AS$271:AS286)*5</f>
        <v>65.725503195161991</v>
      </c>
      <c r="AU286" s="10"/>
      <c r="AV286" s="10"/>
      <c r="AW286" s="10"/>
      <c r="AY286" s="10"/>
    </row>
    <row r="287" spans="1:53" x14ac:dyDescent="0.25">
      <c r="A287" s="4">
        <v>85</v>
      </c>
      <c r="B287" s="18">
        <f t="shared" si="249"/>
        <v>2108</v>
      </c>
      <c r="C287" s="64">
        <f t="shared" si="245"/>
        <v>195.85</v>
      </c>
      <c r="D287" s="64">
        <f t="shared" ref="D287:L287" si="287">D41</f>
        <v>0.44999999999998863</v>
      </c>
      <c r="E287" s="64">
        <f t="shared" si="287"/>
        <v>2.3058000000000001</v>
      </c>
      <c r="F287" s="64">
        <f t="shared" si="287"/>
        <v>1.9887000000000001</v>
      </c>
      <c r="G287" s="64">
        <f t="shared" si="287"/>
        <v>0.1575</v>
      </c>
      <c r="H287" s="64">
        <f t="shared" si="287"/>
        <v>0.25</v>
      </c>
      <c r="I287" s="64">
        <f t="shared" si="287"/>
        <v>1.0583622000000001</v>
      </c>
      <c r="J287" s="64">
        <f t="shared" si="287"/>
        <v>1.320627</v>
      </c>
      <c r="K287" s="64">
        <f t="shared" si="287"/>
        <v>4.7038320000000002E-2</v>
      </c>
      <c r="L287" s="64">
        <f t="shared" si="287"/>
        <v>1.0583622000000001</v>
      </c>
      <c r="M287" s="64">
        <f t="shared" si="246"/>
        <v>8.5401559058848537</v>
      </c>
      <c r="N287" s="64">
        <f t="shared" si="251"/>
        <v>-5.4168216492248789E-2</v>
      </c>
      <c r="O287" s="64">
        <f t="shared" si="251"/>
        <v>1.320627</v>
      </c>
      <c r="P287" s="64">
        <f t="shared" si="247"/>
        <v>1.6015484482247673</v>
      </c>
      <c r="Q287" s="64">
        <f t="shared" si="252"/>
        <v>1.2416760060939502E-2</v>
      </c>
      <c r="R287" s="64">
        <f t="shared" si="252"/>
        <v>4.7038320000000002E-2</v>
      </c>
      <c r="S287" s="64">
        <f t="shared" si="248"/>
        <v>5.6939756455623491E-2</v>
      </c>
      <c r="T287" s="64">
        <f t="shared" si="253"/>
        <v>9.2877356555098184E-4</v>
      </c>
      <c r="U287" s="64">
        <f t="shared" si="253"/>
        <v>4.702</v>
      </c>
      <c r="V287" s="64">
        <f t="shared" si="253"/>
        <v>5.1111773171342305</v>
      </c>
      <c r="W287" s="29">
        <f>'2.11 Prod Gust 2017'!D21</f>
        <v>191.54</v>
      </c>
      <c r="X287" s="35">
        <f t="shared" si="261"/>
        <v>0.70999999999997954</v>
      </c>
      <c r="Y287" s="29">
        <f>'2.11 Prod Gust 2017'!F21*k</f>
        <v>1.764</v>
      </c>
      <c r="Z287" s="29">
        <f>'2.11 Prod Gust 2017'!G21*k</f>
        <v>2.7383999999999995</v>
      </c>
      <c r="AA287" s="29">
        <f>'2.11 Prod Gust 2017'!H21*k</f>
        <v>0.18479999999999999</v>
      </c>
      <c r="AB287" s="29">
        <f>SUM('2.11 Prod Gust 2017'!I21:J21)/2</f>
        <v>1.47</v>
      </c>
      <c r="AC287" s="29">
        <f t="shared" si="254"/>
        <v>0.80967600000000006</v>
      </c>
      <c r="AD287" s="348">
        <f t="shared" si="255"/>
        <v>1.4727719999999997</v>
      </c>
      <c r="AE287" s="68">
        <f t="shared" si="262"/>
        <v>3.59856E-2</v>
      </c>
      <c r="AF287" s="36">
        <f t="shared" si="263"/>
        <v>0.80967600000000006</v>
      </c>
      <c r="AG287" s="33">
        <f t="shared" si="256"/>
        <v>7.2305045743805803</v>
      </c>
      <c r="AH287" s="33">
        <f t="shared" si="264"/>
        <v>-0.14509064672834882</v>
      </c>
      <c r="AI287" s="36">
        <f t="shared" si="265"/>
        <v>1.4727719999999997</v>
      </c>
      <c r="AJ287" s="33">
        <f t="shared" si="257"/>
        <v>1.7917414595120165</v>
      </c>
      <c r="AK287" s="33">
        <f t="shared" si="266"/>
        <v>-1.2622282986822109E-2</v>
      </c>
      <c r="AL287" s="60">
        <f t="shared" si="267"/>
        <v>3.59856E-2</v>
      </c>
      <c r="AM287" s="60">
        <f t="shared" si="258"/>
        <v>4.255537970998393E-2</v>
      </c>
      <c r="AN287" s="60">
        <f t="shared" si="268"/>
        <v>5.3910934393325213E-3</v>
      </c>
      <c r="AO287" s="34">
        <f t="shared" si="269"/>
        <v>6.1571999999999996</v>
      </c>
      <c r="AP287" s="34">
        <f t="shared" si="270"/>
        <v>6.7148781637241406</v>
      </c>
      <c r="AQ287" s="10">
        <f t="shared" si="259"/>
        <v>3.751604150776525</v>
      </c>
      <c r="AR287" s="10">
        <f t="shared" si="271"/>
        <v>4.9287205721735194</v>
      </c>
      <c r="AS287" s="10">
        <f t="shared" si="272"/>
        <v>1.1771164213969945</v>
      </c>
      <c r="AT287" s="10">
        <f>SUM(AS$271:AS287)*5</f>
        <v>71.611085302146975</v>
      </c>
      <c r="AU287" s="10"/>
      <c r="AV287" s="10"/>
      <c r="AW287" s="10"/>
      <c r="AY287" s="10"/>
    </row>
    <row r="288" spans="1:53" x14ac:dyDescent="0.25">
      <c r="A288" s="4">
        <v>90</v>
      </c>
      <c r="B288" s="18">
        <f t="shared" si="249"/>
        <v>2113</v>
      </c>
      <c r="C288" s="64">
        <f t="shared" si="245"/>
        <v>196.25</v>
      </c>
      <c r="D288" s="64">
        <f t="shared" ref="D288:L288" si="288">D42</f>
        <v>0.40000000000000568</v>
      </c>
      <c r="E288" s="64">
        <f t="shared" si="288"/>
        <v>2.4108000000000001</v>
      </c>
      <c r="F288" s="64">
        <f t="shared" si="288"/>
        <v>1.9634999999999998</v>
      </c>
      <c r="G288" s="64">
        <f t="shared" si="288"/>
        <v>0.1575</v>
      </c>
      <c r="H288" s="64">
        <f t="shared" si="288"/>
        <v>0.23</v>
      </c>
      <c r="I288" s="64">
        <f t="shared" si="288"/>
        <v>1.1065572000000001</v>
      </c>
      <c r="J288" s="64">
        <f t="shared" si="288"/>
        <v>1.336776</v>
      </c>
      <c r="K288" s="64">
        <f t="shared" si="288"/>
        <v>4.9180320000000007E-2</v>
      </c>
      <c r="L288" s="64">
        <f t="shared" si="288"/>
        <v>1.1065572000000001</v>
      </c>
      <c r="M288" s="64">
        <f t="shared" si="246"/>
        <v>8.5411947345047814</v>
      </c>
      <c r="N288" s="64">
        <f t="shared" si="251"/>
        <v>1.0388286199276564E-3</v>
      </c>
      <c r="O288" s="64">
        <f t="shared" si="251"/>
        <v>1.336776</v>
      </c>
      <c r="P288" s="64">
        <f t="shared" si="247"/>
        <v>1.6198924420346312</v>
      </c>
      <c r="Q288" s="64">
        <f t="shared" si="252"/>
        <v>1.8343993809863957E-2</v>
      </c>
      <c r="R288" s="64">
        <f t="shared" si="252"/>
        <v>4.9180320000000007E-2</v>
      </c>
      <c r="S288" s="64">
        <f t="shared" si="248"/>
        <v>5.9245941977220475E-2</v>
      </c>
      <c r="T288" s="64">
        <f t="shared" si="253"/>
        <v>2.3061855215969831E-3</v>
      </c>
      <c r="U288" s="64">
        <f t="shared" si="253"/>
        <v>4.7618</v>
      </c>
      <c r="V288" s="64">
        <f t="shared" si="253"/>
        <v>5.183489007951394</v>
      </c>
      <c r="W288" s="29">
        <f>'2.11 Prod Gust 2017'!D22</f>
        <v>192.17</v>
      </c>
      <c r="X288" s="35">
        <f t="shared" si="261"/>
        <v>0.62999999999999545</v>
      </c>
      <c r="Y288" s="29">
        <f>'2.11 Prod Gust 2017'!F22*k</f>
        <v>1.7870999999999999</v>
      </c>
      <c r="Z288" s="29">
        <f>'2.11 Prod Gust 2017'!G22*k</f>
        <v>2.7845999999999997</v>
      </c>
      <c r="AA288" s="29">
        <f>'2.11 Prod Gust 2017'!H22*k</f>
        <v>0.18689999999999998</v>
      </c>
      <c r="AB288" s="29">
        <f>SUM('2.11 Prod Gust 2017'!I22:J22)/2</f>
        <v>1.54</v>
      </c>
      <c r="AC288" s="29">
        <f t="shared" si="254"/>
        <v>0.82027890000000003</v>
      </c>
      <c r="AD288" s="348">
        <f t="shared" si="255"/>
        <v>1.4959874999999998</v>
      </c>
      <c r="AE288" s="68">
        <f t="shared" si="262"/>
        <v>3.6456840000000004E-2</v>
      </c>
      <c r="AF288" s="36">
        <f t="shared" si="263"/>
        <v>0.82027890000000003</v>
      </c>
      <c r="AG288" s="33">
        <f t="shared" si="256"/>
        <v>7.1147987301422164</v>
      </c>
      <c r="AH288" s="33">
        <f t="shared" si="264"/>
        <v>-0.11570584423836383</v>
      </c>
      <c r="AI288" s="36">
        <f t="shared" si="265"/>
        <v>1.4959874999999998</v>
      </c>
      <c r="AJ288" s="33">
        <f t="shared" si="257"/>
        <v>1.8127256340385069</v>
      </c>
      <c r="AK288" s="33">
        <f t="shared" si="266"/>
        <v>2.0984174526490484E-2</v>
      </c>
      <c r="AL288" s="60">
        <f t="shared" si="267"/>
        <v>3.6456840000000004E-2</v>
      </c>
      <c r="AM288" s="60">
        <f t="shared" si="258"/>
        <v>4.3979639392224518E-2</v>
      </c>
      <c r="AN288" s="60">
        <f t="shared" si="268"/>
        <v>1.4242596822405876E-3</v>
      </c>
      <c r="AO288" s="34">
        <f t="shared" si="269"/>
        <v>6.2985999999999995</v>
      </c>
      <c r="AP288" s="34">
        <f t="shared" si="270"/>
        <v>6.8353025899703619</v>
      </c>
      <c r="AQ288" s="10">
        <f t="shared" si="259"/>
        <v>3.8046809318363231</v>
      </c>
      <c r="AR288" s="10">
        <f t="shared" si="271"/>
        <v>5.0171121010382453</v>
      </c>
      <c r="AS288" s="10">
        <f t="shared" si="272"/>
        <v>1.2124311692019223</v>
      </c>
      <c r="AT288" s="10">
        <f>SUM(AS$271:AS288)*5</f>
        <v>77.673241148156592</v>
      </c>
      <c r="AU288" s="10"/>
      <c r="AV288" s="10"/>
      <c r="AW288" s="10"/>
      <c r="AY288" s="10"/>
    </row>
    <row r="289" spans="1:52" x14ac:dyDescent="0.25">
      <c r="A289" s="4">
        <v>95</v>
      </c>
      <c r="B289" s="18">
        <f t="shared" si="249"/>
        <v>2118</v>
      </c>
      <c r="C289" s="64">
        <f t="shared" si="245"/>
        <v>196.74</v>
      </c>
      <c r="D289" s="64">
        <f t="shared" ref="D289:L289" si="289">D43</f>
        <v>0.49000000000000909</v>
      </c>
      <c r="E289" s="64">
        <f t="shared" si="289"/>
        <v>2.4780000000000002</v>
      </c>
      <c r="F289" s="64">
        <f t="shared" si="289"/>
        <v>1.9215</v>
      </c>
      <c r="G289" s="64">
        <f t="shared" si="289"/>
        <v>0.1575</v>
      </c>
      <c r="H289" s="64">
        <f t="shared" si="289"/>
        <v>0.19</v>
      </c>
      <c r="I289" s="64">
        <f t="shared" si="289"/>
        <v>1.1374020000000002</v>
      </c>
      <c r="J289" s="64">
        <f t="shared" si="289"/>
        <v>1.33728</v>
      </c>
      <c r="K289" s="64">
        <f t="shared" si="289"/>
        <v>5.0551200000000004E-2</v>
      </c>
      <c r="L289" s="64">
        <f t="shared" si="289"/>
        <v>1.1374020000000002</v>
      </c>
      <c r="M289" s="64">
        <f t="shared" si="246"/>
        <v>8.5729438873450263</v>
      </c>
      <c r="N289" s="64">
        <f t="shared" si="251"/>
        <v>3.1749152840244932E-2</v>
      </c>
      <c r="O289" s="64">
        <f t="shared" si="251"/>
        <v>1.33728</v>
      </c>
      <c r="P289" s="64">
        <f t="shared" si="247"/>
        <v>1.6236392326388811</v>
      </c>
      <c r="Q289" s="64">
        <f t="shared" si="252"/>
        <v>3.7467906042498722E-3</v>
      </c>
      <c r="R289" s="64">
        <f t="shared" si="252"/>
        <v>5.0551200000000004E-2</v>
      </c>
      <c r="S289" s="64">
        <f t="shared" si="248"/>
        <v>6.1024501832469338E-2</v>
      </c>
      <c r="T289" s="64">
        <f t="shared" si="253"/>
        <v>1.7785598552488638E-3</v>
      </c>
      <c r="U289" s="64">
        <f t="shared" si="253"/>
        <v>4.7469999999999999</v>
      </c>
      <c r="V289" s="64">
        <f t="shared" si="253"/>
        <v>5.2742745032997531</v>
      </c>
      <c r="W289" s="29">
        <f>'2.11 Prod Gust 2017'!D23</f>
        <v>192.77</v>
      </c>
      <c r="X289" s="35">
        <f t="shared" si="261"/>
        <v>0.60000000000002274</v>
      </c>
      <c r="Y289" s="29">
        <f>'2.11 Prod Gust 2017'!F23*k</f>
        <v>1.9382999999999999</v>
      </c>
      <c r="Z289" s="29">
        <f>'2.11 Prod Gust 2017'!G23*k</f>
        <v>2.6963999999999997</v>
      </c>
      <c r="AA289" s="29">
        <f>'2.11 Prod Gust 2017'!H23*k</f>
        <v>0.18689999999999998</v>
      </c>
      <c r="AB289" s="29">
        <f>SUM('2.11 Prod Gust 2017'!I23:J23)/2</f>
        <v>1.5999999999999999</v>
      </c>
      <c r="AC289" s="29">
        <f t="shared" si="254"/>
        <v>0.88967969999999996</v>
      </c>
      <c r="AD289" s="348">
        <f t="shared" si="255"/>
        <v>1.4995155</v>
      </c>
      <c r="AE289" s="68">
        <f t="shared" si="262"/>
        <v>3.9541319999999998E-2</v>
      </c>
      <c r="AF289" s="36">
        <f t="shared" si="263"/>
        <v>0.88967969999999996</v>
      </c>
      <c r="AG289" s="33">
        <f t="shared" si="256"/>
        <v>7.0834717422638551</v>
      </c>
      <c r="AH289" s="33">
        <f t="shared" si="264"/>
        <v>-3.1326987878361301E-2</v>
      </c>
      <c r="AI289" s="36">
        <f t="shared" si="265"/>
        <v>1.4995155</v>
      </c>
      <c r="AJ289" s="33">
        <f t="shared" si="257"/>
        <v>1.8199631470648281</v>
      </c>
      <c r="AK289" s="33">
        <f t="shared" si="266"/>
        <v>7.2375130263211407E-3</v>
      </c>
      <c r="AL289" s="60">
        <f t="shared" si="267"/>
        <v>3.9541319999999998E-2</v>
      </c>
      <c r="AM289" s="60">
        <f t="shared" si="258"/>
        <v>4.7315895312095242E-2</v>
      </c>
      <c r="AN289" s="60">
        <f t="shared" si="268"/>
        <v>3.3362559198707245E-3</v>
      </c>
      <c r="AO289" s="34">
        <f t="shared" si="269"/>
        <v>6.4215999999999989</v>
      </c>
      <c r="AP289" s="34">
        <f t="shared" si="270"/>
        <v>7.0008467810678523</v>
      </c>
      <c r="AQ289" s="10">
        <f t="shared" si="259"/>
        <v>3.8713174854220185</v>
      </c>
      <c r="AR289" s="10">
        <f t="shared" si="271"/>
        <v>5.1386215373038038</v>
      </c>
      <c r="AS289" s="10">
        <f t="shared" si="272"/>
        <v>1.2673040518817853</v>
      </c>
      <c r="AT289" s="10">
        <f>SUM(AS$271:AS289)*5</f>
        <v>84.00976140756552</v>
      </c>
      <c r="AU289" s="10"/>
      <c r="AV289" s="10"/>
      <c r="AW289" s="10"/>
      <c r="AY289" s="10"/>
    </row>
    <row r="290" spans="1:52" x14ac:dyDescent="0.25">
      <c r="A290" s="4">
        <v>100</v>
      </c>
      <c r="B290" s="18">
        <f t="shared" si="249"/>
        <v>2123</v>
      </c>
      <c r="C290" s="64">
        <f t="shared" si="245"/>
        <v>197.15</v>
      </c>
      <c r="D290" s="64">
        <f t="shared" ref="D290:L290" si="290">D44</f>
        <v>0.40999999999999659</v>
      </c>
      <c r="E290" s="64">
        <f t="shared" si="290"/>
        <v>2.5073999999999996</v>
      </c>
      <c r="F290" s="64">
        <f t="shared" si="290"/>
        <v>1.9257</v>
      </c>
      <c r="G290" s="64">
        <f t="shared" si="290"/>
        <v>0.1575</v>
      </c>
      <c r="H290" s="64">
        <f t="shared" si="290"/>
        <v>0.22</v>
      </c>
      <c r="I290" s="64">
        <f t="shared" si="290"/>
        <v>1.1508965999999998</v>
      </c>
      <c r="J290" s="64">
        <f t="shared" si="290"/>
        <v>1.346079</v>
      </c>
      <c r="K290" s="64">
        <f t="shared" si="290"/>
        <v>5.1150959999999995E-2</v>
      </c>
      <c r="L290" s="64">
        <f t="shared" si="290"/>
        <v>1.1508965999999998</v>
      </c>
      <c r="M290" s="64">
        <f t="shared" si="246"/>
        <v>8.6140777302342766</v>
      </c>
      <c r="N290" s="64">
        <f t="shared" si="251"/>
        <v>4.1133842889250261E-2</v>
      </c>
      <c r="O290" s="64">
        <f t="shared" si="251"/>
        <v>1.346079</v>
      </c>
      <c r="P290" s="64">
        <f t="shared" si="247"/>
        <v>1.6331005778998688</v>
      </c>
      <c r="Q290" s="64">
        <f t="shared" si="252"/>
        <v>9.4613452609877413E-3</v>
      </c>
      <c r="R290" s="64">
        <f t="shared" si="252"/>
        <v>5.1150959999999995E-2</v>
      </c>
      <c r="S290" s="64">
        <f t="shared" si="248"/>
        <v>6.1938669766067489E-2</v>
      </c>
      <c r="T290" s="64">
        <f t="shared" si="253"/>
        <v>9.1416793359815063E-4</v>
      </c>
      <c r="U290" s="64">
        <f t="shared" si="253"/>
        <v>4.8105999999999991</v>
      </c>
      <c r="V290" s="64">
        <f t="shared" si="253"/>
        <v>5.2721093560838321</v>
      </c>
      <c r="W290" s="29">
        <f>'2.11 Prod Gust 2017'!D24</f>
        <v>193.18</v>
      </c>
      <c r="X290" s="35">
        <f t="shared" si="261"/>
        <v>0.40999999999999659</v>
      </c>
      <c r="Y290" s="29">
        <f>'2.11 Prod Gust 2017'!F24*k</f>
        <v>1.9026000000000001</v>
      </c>
      <c r="Z290" s="29">
        <f>'2.11 Prod Gust 2017'!G24*k</f>
        <v>2.7656999999999998</v>
      </c>
      <c r="AA290" s="29">
        <f>'2.11 Prod Gust 2017'!H24*k</f>
        <v>0.189</v>
      </c>
      <c r="AB290" s="29">
        <f>SUM('2.11 Prod Gust 2017'!I24:J24)/2</f>
        <v>1.5499999999999998</v>
      </c>
      <c r="AC290" s="29">
        <f t="shared" si="254"/>
        <v>0.87329340000000011</v>
      </c>
      <c r="AD290" s="348">
        <f t="shared" si="255"/>
        <v>1.5171029999999999</v>
      </c>
      <c r="AE290" s="68">
        <f t="shared" si="262"/>
        <v>3.8813040000000007E-2</v>
      </c>
      <c r="AF290" s="36">
        <f t="shared" si="263"/>
        <v>0.87329340000000011</v>
      </c>
      <c r="AG290" s="33">
        <f t="shared" si="256"/>
        <v>7.0398137153199762</v>
      </c>
      <c r="AH290" s="33">
        <f t="shared" si="264"/>
        <v>-4.365802694387888E-2</v>
      </c>
      <c r="AI290" s="36">
        <f t="shared" si="265"/>
        <v>1.5171029999999999</v>
      </c>
      <c r="AJ290" s="33">
        <f t="shared" si="257"/>
        <v>1.8388300706997873</v>
      </c>
      <c r="AK290" s="33">
        <f t="shared" si="266"/>
        <v>1.8866923634959232E-2</v>
      </c>
      <c r="AL290" s="60">
        <f t="shared" si="267"/>
        <v>3.8813040000000007E-2</v>
      </c>
      <c r="AM290" s="60">
        <f t="shared" si="258"/>
        <v>4.7177387608273835E-2</v>
      </c>
      <c r="AN290" s="60">
        <f t="shared" si="268"/>
        <v>-1.3850770382140692E-4</v>
      </c>
      <c r="AO290" s="34">
        <f t="shared" si="269"/>
        <v>6.4073000000000002</v>
      </c>
      <c r="AP290" s="34">
        <f t="shared" si="270"/>
        <v>6.7923703889872549</v>
      </c>
      <c r="AQ290" s="10">
        <f t="shared" si="259"/>
        <v>3.8697282673655331</v>
      </c>
      <c r="AR290" s="10">
        <f t="shared" si="271"/>
        <v>4.9855998655166456</v>
      </c>
      <c r="AS290" s="10">
        <f t="shared" si="272"/>
        <v>1.1158715981511125</v>
      </c>
      <c r="AT290" s="10">
        <f>SUM(AS$271:AS290)*5</f>
        <v>89.589119398321074</v>
      </c>
      <c r="AU290" s="10"/>
      <c r="AV290" s="10"/>
      <c r="AW290" s="10"/>
      <c r="AY290" s="10"/>
    </row>
    <row r="291" spans="1:52" x14ac:dyDescent="0.25">
      <c r="A291" s="4">
        <v>105</v>
      </c>
      <c r="B291" s="18">
        <f t="shared" si="249"/>
        <v>2128</v>
      </c>
      <c r="C291" s="64">
        <f t="shared" si="245"/>
        <v>197.58</v>
      </c>
      <c r="D291" s="64">
        <f t="shared" ref="D291:L291" si="291">D45</f>
        <v>0.43000000000000682</v>
      </c>
      <c r="E291" s="64">
        <f t="shared" si="291"/>
        <v>2.2869000000000002</v>
      </c>
      <c r="F291" s="64">
        <f t="shared" si="291"/>
        <v>2.0726999999999998</v>
      </c>
      <c r="G291" s="64">
        <f t="shared" si="291"/>
        <v>0.16170000000000001</v>
      </c>
      <c r="H291" s="64">
        <f t="shared" si="291"/>
        <v>0.13500000000000001</v>
      </c>
      <c r="I291" s="64">
        <f t="shared" si="291"/>
        <v>1.0496871000000001</v>
      </c>
      <c r="J291" s="64">
        <f t="shared" si="291"/>
        <v>1.3479165</v>
      </c>
      <c r="K291" s="64">
        <f t="shared" si="291"/>
        <v>4.6652760000000008E-2</v>
      </c>
      <c r="L291" s="64">
        <f t="shared" si="291"/>
        <v>1.0496871000000001</v>
      </c>
      <c r="M291" s="64">
        <f t="shared" si="246"/>
        <v>8.5486773203320485</v>
      </c>
      <c r="N291" s="64">
        <f t="shared" si="251"/>
        <v>-6.5400409902228063E-2</v>
      </c>
      <c r="O291" s="64">
        <f t="shared" si="251"/>
        <v>1.3479165</v>
      </c>
      <c r="P291" s="64">
        <f t="shared" si="247"/>
        <v>1.6366106232481668</v>
      </c>
      <c r="Q291" s="64">
        <f t="shared" si="252"/>
        <v>3.5100453482979077E-3</v>
      </c>
      <c r="R291" s="64">
        <f t="shared" si="252"/>
        <v>4.6652760000000008E-2</v>
      </c>
      <c r="S291" s="64">
        <f t="shared" si="248"/>
        <v>5.7602073352315139E-2</v>
      </c>
      <c r="T291" s="64">
        <f t="shared" si="253"/>
        <v>-4.3365964137523499E-3</v>
      </c>
      <c r="U291" s="64">
        <f t="shared" si="253"/>
        <v>4.6562999999999999</v>
      </c>
      <c r="V291" s="64">
        <f t="shared" si="253"/>
        <v>5.020073039032324</v>
      </c>
      <c r="W291" s="29">
        <f>'2.11 Prod Gust 2017'!D25</f>
        <v>193.57</v>
      </c>
      <c r="X291" s="35">
        <f t="shared" si="261"/>
        <v>0.38999999999998636</v>
      </c>
      <c r="Y291" s="29">
        <f>'2.11 Prod Gust 2017'!F25*k</f>
        <v>2.2218</v>
      </c>
      <c r="Z291" s="29">
        <f>'2.11 Prod Gust 2017'!G25*k</f>
        <v>2.4548999999999999</v>
      </c>
      <c r="AA291" s="29">
        <f>'2.11 Prod Gust 2017'!H25*k</f>
        <v>0.18059999999999998</v>
      </c>
      <c r="AB291" s="29">
        <f>SUM('2.11 Prod Gust 2017'!I25:J25)/2</f>
        <v>1.71</v>
      </c>
      <c r="AC291" s="29">
        <f t="shared" si="254"/>
        <v>1.0198062000000001</v>
      </c>
      <c r="AD291" s="348">
        <f t="shared" si="255"/>
        <v>1.4772029999999998</v>
      </c>
      <c r="AE291" s="68">
        <f t="shared" si="262"/>
        <v>4.5324720000000006E-2</v>
      </c>
      <c r="AF291" s="36">
        <f t="shared" si="263"/>
        <v>1.0198062000000001</v>
      </c>
      <c r="AG291" s="33">
        <f t="shared" si="256"/>
        <v>7.148319995371585</v>
      </c>
      <c r="AH291" s="33">
        <f t="shared" si="264"/>
        <v>0.10850628005160878</v>
      </c>
      <c r="AI291" s="36">
        <f t="shared" si="265"/>
        <v>1.4772029999999998</v>
      </c>
      <c r="AJ291" s="33">
        <f t="shared" si="257"/>
        <v>1.8022653031103895</v>
      </c>
      <c r="AK291" s="33">
        <f t="shared" si="266"/>
        <v>-3.6564767589397862E-2</v>
      </c>
      <c r="AL291" s="60">
        <f t="shared" si="267"/>
        <v>4.5324720000000006E-2</v>
      </c>
      <c r="AM291" s="60">
        <f t="shared" si="258"/>
        <v>5.3664582674119166E-2</v>
      </c>
      <c r="AN291" s="60">
        <f t="shared" si="268"/>
        <v>6.4871950658453303E-3</v>
      </c>
      <c r="AO291" s="34">
        <f t="shared" si="269"/>
        <v>6.5673000000000004</v>
      </c>
      <c r="AP291" s="34">
        <f t="shared" si="270"/>
        <v>7.035728707528043</v>
      </c>
      <c r="AQ291" s="10">
        <f t="shared" si="259"/>
        <v>3.6847336106497259</v>
      </c>
      <c r="AR291" s="10">
        <f t="shared" si="271"/>
        <v>5.1642248713255832</v>
      </c>
      <c r="AS291" s="10">
        <f t="shared" si="272"/>
        <v>1.4794912606758572</v>
      </c>
      <c r="AT291" s="10">
        <f>SUM(AS$271:AS291)*5</f>
        <v>96.98657570170036</v>
      </c>
      <c r="AU291" s="10"/>
      <c r="AV291" s="10"/>
      <c r="AW291" s="10"/>
      <c r="AY291" s="10"/>
    </row>
    <row r="292" spans="1:52" x14ac:dyDescent="0.25">
      <c r="A292" s="4">
        <v>110</v>
      </c>
      <c r="B292" s="18">
        <f t="shared" si="249"/>
        <v>2133</v>
      </c>
      <c r="C292" s="64">
        <f t="shared" si="245"/>
        <v>197.75</v>
      </c>
      <c r="D292" s="64">
        <f t="shared" ref="D292:L292" si="292">D46</f>
        <v>0.16999999999998749</v>
      </c>
      <c r="E292" s="64">
        <f t="shared" si="292"/>
        <v>2.5787999999999998</v>
      </c>
      <c r="F292" s="64">
        <f t="shared" si="292"/>
        <v>1.8584999999999998</v>
      </c>
      <c r="G292" s="64">
        <f t="shared" si="292"/>
        <v>0.15539999999999998</v>
      </c>
      <c r="H292" s="64">
        <f t="shared" si="292"/>
        <v>0.19500000000000001</v>
      </c>
      <c r="I292" s="64">
        <f t="shared" si="292"/>
        <v>1.1836692</v>
      </c>
      <c r="J292" s="64">
        <f t="shared" si="292"/>
        <v>1.3380359999999998</v>
      </c>
      <c r="K292" s="64">
        <f t="shared" si="292"/>
        <v>5.2607519999999998E-2</v>
      </c>
      <c r="L292" s="64">
        <f t="shared" si="292"/>
        <v>1.1836692</v>
      </c>
      <c r="M292" s="64">
        <f t="shared" si="246"/>
        <v>8.6257250566518664</v>
      </c>
      <c r="N292" s="64">
        <f t="shared" si="251"/>
        <v>7.7047736319817872E-2</v>
      </c>
      <c r="O292" s="64">
        <f t="shared" si="251"/>
        <v>1.3380359999999998</v>
      </c>
      <c r="P292" s="64">
        <f t="shared" si="247"/>
        <v>1.6273506174651799</v>
      </c>
      <c r="Q292" s="64">
        <f t="shared" si="252"/>
        <v>-9.2600057829868021E-3</v>
      </c>
      <c r="R292" s="64">
        <f t="shared" si="252"/>
        <v>5.2607519999999998E-2</v>
      </c>
      <c r="S292" s="64">
        <f t="shared" si="248"/>
        <v>6.2790224169456732E-2</v>
      </c>
      <c r="T292" s="64">
        <f t="shared" si="253"/>
        <v>5.188150817141593E-3</v>
      </c>
      <c r="U292" s="64">
        <f t="shared" si="253"/>
        <v>4.7877000000000001</v>
      </c>
      <c r="V292" s="64">
        <f t="shared" si="253"/>
        <v>5.03067588135396</v>
      </c>
      <c r="W292" s="29">
        <f>'2.11 Prod Gust 2017'!D26</f>
        <v>193.57</v>
      </c>
      <c r="X292" s="35">
        <f t="shared" si="261"/>
        <v>0</v>
      </c>
      <c r="Y292" s="29">
        <f>'2.11 Prod Gust 2017'!F26*k</f>
        <v>1.8228</v>
      </c>
      <c r="Z292" s="29">
        <f>'2.11 Prod Gust 2017'!G26*k</f>
        <v>2.8454999999999999</v>
      </c>
      <c r="AA292" s="29">
        <f>'2.11 Prod Gust 2017'!H26*k</f>
        <v>0.19109999999999999</v>
      </c>
      <c r="AB292" s="29">
        <f>SUM('2.11 Prod Gust 2017'!I26:J26)/2</f>
        <v>1.585</v>
      </c>
      <c r="AC292" s="29">
        <f t="shared" si="254"/>
        <v>0.8366652</v>
      </c>
      <c r="AD292" s="348">
        <f t="shared" si="255"/>
        <v>1.527876</v>
      </c>
      <c r="AE292" s="68">
        <f t="shared" si="262"/>
        <v>3.7185120000000002E-2</v>
      </c>
      <c r="AF292" s="36">
        <f t="shared" si="263"/>
        <v>0.8366652</v>
      </c>
      <c r="AG292" s="33">
        <f t="shared" si="256"/>
        <v>7.0596391985916807</v>
      </c>
      <c r="AH292" s="33">
        <f t="shared" si="264"/>
        <v>-8.8680796779904369E-2</v>
      </c>
      <c r="AI292" s="36">
        <f t="shared" si="265"/>
        <v>1.527876</v>
      </c>
      <c r="AJ292" s="33">
        <f t="shared" si="257"/>
        <v>1.8464745043316464</v>
      </c>
      <c r="AK292" s="33">
        <f t="shared" si="266"/>
        <v>4.4209201221256933E-2</v>
      </c>
      <c r="AL292" s="60">
        <f t="shared" si="267"/>
        <v>3.7185120000000002E-2</v>
      </c>
      <c r="AM292" s="60">
        <f t="shared" si="258"/>
        <v>4.6671767579603944E-2</v>
      </c>
      <c r="AN292" s="60">
        <f t="shared" si="268"/>
        <v>-6.9928150945152215E-3</v>
      </c>
      <c r="AO292" s="34">
        <f t="shared" si="269"/>
        <v>6.4443999999999999</v>
      </c>
      <c r="AP292" s="34">
        <f t="shared" si="270"/>
        <v>6.3929355893468376</v>
      </c>
      <c r="AQ292" s="10">
        <f t="shared" si="259"/>
        <v>3.6925160969138071</v>
      </c>
      <c r="AR292" s="10">
        <f t="shared" si="271"/>
        <v>4.6924147225805788</v>
      </c>
      <c r="AS292" s="10">
        <f t="shared" si="272"/>
        <v>0.99989862566677168</v>
      </c>
      <c r="AT292" s="10">
        <f>SUM(AS$271:AS292)*5</f>
        <v>101.98606883003421</v>
      </c>
      <c r="AU292" s="10"/>
      <c r="AV292" s="10"/>
      <c r="AW292" s="10"/>
      <c r="AY292" s="10"/>
    </row>
    <row r="293" spans="1:52" x14ac:dyDescent="0.25">
      <c r="A293" s="4">
        <v>115</v>
      </c>
      <c r="B293" s="18">
        <f t="shared" si="249"/>
        <v>2138</v>
      </c>
      <c r="C293" s="64">
        <f t="shared" si="245"/>
        <v>198.17</v>
      </c>
      <c r="D293" s="64">
        <f t="shared" ref="D293:L293" si="293">D47</f>
        <v>0.41999999999998749</v>
      </c>
      <c r="E293" s="64">
        <f t="shared" si="293"/>
        <v>2.4822000000000002</v>
      </c>
      <c r="F293" s="64">
        <f t="shared" si="293"/>
        <v>1.9341000000000002</v>
      </c>
      <c r="G293" s="64">
        <f t="shared" si="293"/>
        <v>0.1575</v>
      </c>
      <c r="H293" s="64">
        <f t="shared" si="293"/>
        <v>0.26</v>
      </c>
      <c r="I293" s="64">
        <f t="shared" si="293"/>
        <v>1.1393298000000001</v>
      </c>
      <c r="J293" s="64">
        <f t="shared" si="293"/>
        <v>1.3430970000000002</v>
      </c>
      <c r="K293" s="64">
        <f t="shared" si="293"/>
        <v>5.0636880000000009E-2</v>
      </c>
      <c r="L293" s="64">
        <f t="shared" si="293"/>
        <v>1.1393298000000001</v>
      </c>
      <c r="M293" s="64">
        <f t="shared" si="246"/>
        <v>8.6484596069057744</v>
      </c>
      <c r="N293" s="64">
        <f t="shared" si="251"/>
        <v>2.2734550253908026E-2</v>
      </c>
      <c r="O293" s="64">
        <f t="shared" si="251"/>
        <v>1.3430970000000002</v>
      </c>
      <c r="P293" s="64">
        <f t="shared" si="247"/>
        <v>1.6307746642444363</v>
      </c>
      <c r="Q293" s="64">
        <f t="shared" si="252"/>
        <v>3.42404677925634E-3</v>
      </c>
      <c r="R293" s="64">
        <f t="shared" si="252"/>
        <v>5.0636880000000009E-2</v>
      </c>
      <c r="S293" s="64">
        <f t="shared" si="248"/>
        <v>6.1736728325611584E-2</v>
      </c>
      <c r="T293" s="64">
        <f t="shared" si="253"/>
        <v>-1.0534958438451481E-3</v>
      </c>
      <c r="U293" s="64">
        <f t="shared" si="253"/>
        <v>4.8338000000000001</v>
      </c>
      <c r="V293" s="64">
        <f t="shared" si="253"/>
        <v>5.2789051011893076</v>
      </c>
      <c r="W293" s="29">
        <f>'2.11 Prod Gust 2017'!D27</f>
        <v>193.7</v>
      </c>
      <c r="X293" s="35">
        <f t="shared" si="261"/>
        <v>0.12999999999999545</v>
      </c>
      <c r="Y293" s="29">
        <f>'2.11 Prod Gust 2017'!F27*k</f>
        <v>1.7387999999999999</v>
      </c>
      <c r="Z293" s="29">
        <f>'2.11 Prod Gust 2017'!G27*k</f>
        <v>2.8706999999999998</v>
      </c>
      <c r="AA293" s="29">
        <f>'2.11 Prod Gust 2017'!H27*k</f>
        <v>0.19109999999999999</v>
      </c>
      <c r="AB293" s="29">
        <f>SUM('2.11 Prod Gust 2017'!I27:J27)/2</f>
        <v>1.5549999999999999</v>
      </c>
      <c r="AC293" s="29">
        <f t="shared" si="254"/>
        <v>0.79810919999999996</v>
      </c>
      <c r="AD293" s="348">
        <f t="shared" si="255"/>
        <v>1.5168719999999998</v>
      </c>
      <c r="AE293" s="68">
        <f t="shared" si="262"/>
        <v>3.5471519999999999E-2</v>
      </c>
      <c r="AF293" s="36">
        <f t="shared" si="263"/>
        <v>0.79810919999999996</v>
      </c>
      <c r="AG293" s="33">
        <f t="shared" si="256"/>
        <v>6.9438820810013855</v>
      </c>
      <c r="AH293" s="33">
        <f t="shared" si="264"/>
        <v>-0.11575711759029517</v>
      </c>
      <c r="AI293" s="36">
        <f t="shared" si="265"/>
        <v>1.5168719999999998</v>
      </c>
      <c r="AJ293" s="33">
        <f t="shared" si="257"/>
        <v>1.8432856608252439</v>
      </c>
      <c r="AK293" s="33">
        <f t="shared" si="266"/>
        <v>-3.1888435064024723E-3</v>
      </c>
      <c r="AL293" s="60">
        <f t="shared" si="267"/>
        <v>3.5471519999999999E-2</v>
      </c>
      <c r="AM293" s="60">
        <f t="shared" si="258"/>
        <v>4.3722000836375105E-2</v>
      </c>
      <c r="AN293" s="60">
        <f t="shared" si="268"/>
        <v>-2.9497667432288391E-3</v>
      </c>
      <c r="AO293" s="34">
        <f t="shared" si="269"/>
        <v>6.355599999999999</v>
      </c>
      <c r="AP293" s="34">
        <f t="shared" si="270"/>
        <v>6.3637042721600681</v>
      </c>
      <c r="AQ293" s="10">
        <f t="shared" si="259"/>
        <v>3.8747163442729518</v>
      </c>
      <c r="AR293" s="10">
        <f t="shared" si="271"/>
        <v>4.6709589357654897</v>
      </c>
      <c r="AS293" s="10">
        <f t="shared" si="272"/>
        <v>0.79624259149253795</v>
      </c>
      <c r="AT293" s="10">
        <f>SUM(AS$271:AS293)*5</f>
        <v>105.96728178749689</v>
      </c>
      <c r="AU293" s="10"/>
      <c r="AV293" s="10"/>
      <c r="AW293" s="10"/>
      <c r="AY293" s="10"/>
    </row>
    <row r="294" spans="1:52" x14ac:dyDescent="0.25">
      <c r="A294" s="4">
        <v>120</v>
      </c>
      <c r="B294" s="18">
        <f t="shared" si="249"/>
        <v>2143</v>
      </c>
      <c r="C294" s="64">
        <f t="shared" si="245"/>
        <v>198.39</v>
      </c>
      <c r="D294" s="64">
        <f t="shared" ref="D294:L294" si="294">D48</f>
        <v>0.21999999999999886</v>
      </c>
      <c r="E294" s="64">
        <f t="shared" si="294"/>
        <v>2.415</v>
      </c>
      <c r="F294" s="64">
        <f t="shared" si="294"/>
        <v>1.9424999999999999</v>
      </c>
      <c r="G294" s="64">
        <f t="shared" si="294"/>
        <v>0.1575</v>
      </c>
      <c r="H294" s="64">
        <f t="shared" si="294"/>
        <v>0.22</v>
      </c>
      <c r="I294" s="64">
        <f t="shared" si="294"/>
        <v>1.1084850000000002</v>
      </c>
      <c r="J294" s="64">
        <f t="shared" si="294"/>
        <v>1.329825</v>
      </c>
      <c r="K294" s="64">
        <f t="shared" si="294"/>
        <v>4.9266000000000004E-2</v>
      </c>
      <c r="L294" s="64">
        <f t="shared" si="294"/>
        <v>1.1084850000000002</v>
      </c>
      <c r="M294" s="64">
        <f t="shared" si="246"/>
        <v>8.6374063824355982</v>
      </c>
      <c r="N294" s="64">
        <f t="shared" si="251"/>
        <v>-1.1053224470176204E-2</v>
      </c>
      <c r="O294" s="64">
        <f t="shared" si="251"/>
        <v>1.329825</v>
      </c>
      <c r="P294" s="64">
        <f t="shared" si="247"/>
        <v>1.618107955918614</v>
      </c>
      <c r="Q294" s="64">
        <f t="shared" si="252"/>
        <v>-1.2666708325822285E-2</v>
      </c>
      <c r="R294" s="64">
        <f t="shared" si="252"/>
        <v>4.9266000000000004E-2</v>
      </c>
      <c r="S294" s="64">
        <f t="shared" si="248"/>
        <v>6.0179614811827896E-2</v>
      </c>
      <c r="T294" s="64">
        <f t="shared" si="253"/>
        <v>-1.5571135137836881E-3</v>
      </c>
      <c r="U294" s="64">
        <f t="shared" si="253"/>
        <v>4.7349999999999994</v>
      </c>
      <c r="V294" s="64">
        <f t="shared" si="253"/>
        <v>4.9297229536902165</v>
      </c>
      <c r="W294" s="29">
        <f>'2.11 Prod Gust 2017'!D28</f>
        <v>193.87</v>
      </c>
      <c r="X294" s="35">
        <f t="shared" si="261"/>
        <v>0.17000000000001592</v>
      </c>
      <c r="Y294" s="29">
        <f>'2.11 Prod Gust 2017'!F28*k</f>
        <v>1.6883999999999997</v>
      </c>
      <c r="Z294" s="29">
        <f>'2.11 Prod Gust 2017'!G28*k</f>
        <v>2.8538999999999999</v>
      </c>
      <c r="AA294" s="29">
        <f>'2.11 Prod Gust 2017'!H28*k</f>
        <v>0.189</v>
      </c>
      <c r="AB294" s="29">
        <f>SUM('2.11 Prod Gust 2017'!I28:J28)/2</f>
        <v>1.5599999999999998</v>
      </c>
      <c r="AC294" s="29">
        <f t="shared" si="254"/>
        <v>0.77497559999999988</v>
      </c>
      <c r="AD294" s="348">
        <f t="shared" si="255"/>
        <v>1.4981399999999998</v>
      </c>
      <c r="AE294" s="68">
        <f t="shared" si="262"/>
        <v>3.4443359999999999E-2</v>
      </c>
      <c r="AF294" s="36">
        <f t="shared" si="263"/>
        <v>0.77497559999999988</v>
      </c>
      <c r="AG294" s="33">
        <f t="shared" si="256"/>
        <v>6.8199760570776178</v>
      </c>
      <c r="AH294" s="33">
        <f t="shared" si="264"/>
        <v>-0.12390602392376771</v>
      </c>
      <c r="AI294" s="36">
        <f t="shared" si="265"/>
        <v>1.4981399999999998</v>
      </c>
      <c r="AJ294" s="33">
        <f t="shared" si="257"/>
        <v>1.8239899476083639</v>
      </c>
      <c r="AK294" s="33">
        <f t="shared" si="266"/>
        <v>-1.9295713216880062E-2</v>
      </c>
      <c r="AL294" s="60">
        <f t="shared" si="267"/>
        <v>3.4443359999999999E-2</v>
      </c>
      <c r="AM294" s="60">
        <f t="shared" si="258"/>
        <v>4.2172390819611182E-2</v>
      </c>
      <c r="AN294" s="60">
        <f t="shared" si="268"/>
        <v>-1.5496100167639235E-3</v>
      </c>
      <c r="AO294" s="34">
        <f t="shared" si="269"/>
        <v>6.2912999999999988</v>
      </c>
      <c r="AP294" s="34">
        <f t="shared" si="270"/>
        <v>6.3165486528426031</v>
      </c>
      <c r="AQ294" s="10">
        <f t="shared" si="259"/>
        <v>3.6184166480086191</v>
      </c>
      <c r="AR294" s="10">
        <f t="shared" si="271"/>
        <v>4.6363467111864711</v>
      </c>
      <c r="AS294" s="10">
        <f t="shared" si="272"/>
        <v>1.0179300631778521</v>
      </c>
      <c r="AT294" s="10">
        <f>SUM(AS$271:AS294)*5</f>
        <v>111.05693210338615</v>
      </c>
      <c r="AU294" s="10"/>
      <c r="AV294" s="10"/>
      <c r="AW294" s="10"/>
      <c r="AY294" s="10"/>
    </row>
    <row r="295" spans="1:52" x14ac:dyDescent="0.25">
      <c r="A295" s="4">
        <v>125</v>
      </c>
      <c r="B295" s="18">
        <f t="shared" si="249"/>
        <v>2148</v>
      </c>
      <c r="C295" s="64">
        <f t="shared" si="245"/>
        <v>198.51</v>
      </c>
      <c r="D295" s="64">
        <f t="shared" ref="D295:L295" si="295">D49</f>
        <v>0.12000000000000455</v>
      </c>
      <c r="E295" s="64">
        <f t="shared" si="295"/>
        <v>2.2994999999999997</v>
      </c>
      <c r="F295" s="64">
        <f t="shared" si="295"/>
        <v>1.9593</v>
      </c>
      <c r="G295" s="64">
        <f t="shared" si="295"/>
        <v>0.15539999999999998</v>
      </c>
      <c r="H295" s="64">
        <f t="shared" si="295"/>
        <v>0.14000000000000001</v>
      </c>
      <c r="I295" s="64">
        <f t="shared" si="295"/>
        <v>1.0554705</v>
      </c>
      <c r="J295" s="64">
        <f t="shared" si="295"/>
        <v>1.3079114999999999</v>
      </c>
      <c r="K295" s="64">
        <f t="shared" si="295"/>
        <v>4.6909799999999995E-2</v>
      </c>
      <c r="L295" s="64">
        <f t="shared" si="295"/>
        <v>1.0554705</v>
      </c>
      <c r="M295" s="64">
        <f t="shared" si="246"/>
        <v>8.5747694916468475</v>
      </c>
      <c r="N295" s="64">
        <f t="shared" si="251"/>
        <v>-6.2636890788750677E-2</v>
      </c>
      <c r="O295" s="64">
        <f t="shared" si="251"/>
        <v>1.3079114999999999</v>
      </c>
      <c r="P295" s="64">
        <f t="shared" si="247"/>
        <v>1.5939552770804886</v>
      </c>
      <c r="Q295" s="64">
        <f t="shared" si="252"/>
        <v>-2.4152678838125441E-2</v>
      </c>
      <c r="R295" s="64">
        <f t="shared" si="252"/>
        <v>4.6909799999999995E-2</v>
      </c>
      <c r="S295" s="64">
        <f t="shared" si="248"/>
        <v>5.7548153430659471E-2</v>
      </c>
      <c r="T295" s="64">
        <f t="shared" si="253"/>
        <v>-2.6314613811684248E-3</v>
      </c>
      <c r="U295" s="64">
        <f t="shared" si="253"/>
        <v>4.5541999999999998</v>
      </c>
      <c r="V295" s="64">
        <f t="shared" si="253"/>
        <v>4.5847789689919605</v>
      </c>
      <c r="W295" s="29">
        <f>'2.11 Prod Gust 2017'!D29</f>
        <v>193.97</v>
      </c>
      <c r="X295" s="35">
        <f t="shared" si="261"/>
        <v>9.9999999999994316E-2</v>
      </c>
      <c r="Y295" s="29">
        <f>'2.11 Prod Gust 2017'!F29*k</f>
        <v>1.4574</v>
      </c>
      <c r="Z295" s="29">
        <f>'2.11 Prod Gust 2017'!G29*k</f>
        <v>2.9966999999999997</v>
      </c>
      <c r="AA295" s="29">
        <f>'2.11 Prod Gust 2017'!H29*k</f>
        <v>0.19109999999999999</v>
      </c>
      <c r="AB295" s="29">
        <f>SUM('2.11 Prod Gust 2017'!I29:J29)/2</f>
        <v>1.415</v>
      </c>
      <c r="AC295" s="29">
        <f t="shared" si="254"/>
        <v>0.66894660000000006</v>
      </c>
      <c r="AD295" s="348">
        <f t="shared" si="255"/>
        <v>1.4958089999999999</v>
      </c>
      <c r="AE295" s="68">
        <f t="shared" si="262"/>
        <v>2.9730960000000004E-2</v>
      </c>
      <c r="AF295" s="36">
        <f t="shared" si="263"/>
        <v>0.66894660000000006</v>
      </c>
      <c r="AG295" s="33">
        <f t="shared" si="256"/>
        <v>6.6060805981549997</v>
      </c>
      <c r="AH295" s="33">
        <f t="shared" si="264"/>
        <v>-0.21389545892261808</v>
      </c>
      <c r="AI295" s="36">
        <f t="shared" si="265"/>
        <v>1.4958089999999999</v>
      </c>
      <c r="AJ295" s="33">
        <f t="shared" si="257"/>
        <v>1.8182479151924924</v>
      </c>
      <c r="AK295" s="33">
        <f t="shared" si="266"/>
        <v>-5.7420324158714564E-3</v>
      </c>
      <c r="AL295" s="60">
        <f t="shared" si="267"/>
        <v>2.9730960000000004E-2</v>
      </c>
      <c r="AM295" s="60">
        <f t="shared" si="258"/>
        <v>3.7186055881849096E-2</v>
      </c>
      <c r="AN295" s="60">
        <f t="shared" si="268"/>
        <v>-4.9863349377620853E-3</v>
      </c>
      <c r="AO295" s="34">
        <f t="shared" si="269"/>
        <v>6.0601999999999991</v>
      </c>
      <c r="AP295" s="34">
        <f t="shared" si="270"/>
        <v>5.9355761737237422</v>
      </c>
      <c r="AQ295" s="10">
        <f t="shared" si="259"/>
        <v>3.3652277632400986</v>
      </c>
      <c r="AR295" s="10">
        <f t="shared" si="271"/>
        <v>4.3567129115132266</v>
      </c>
      <c r="AS295" s="10">
        <f t="shared" si="272"/>
        <v>0.99148514827312795</v>
      </c>
      <c r="AT295" s="10">
        <f>SUM(AS$271:AS295)*5</f>
        <v>116.01435784475179</v>
      </c>
      <c r="AU295" s="10"/>
      <c r="AV295" s="10"/>
      <c r="AW295" s="10"/>
      <c r="AY295" s="10"/>
    </row>
    <row r="296" spans="1:52" x14ac:dyDescent="0.25">
      <c r="A296" s="4">
        <v>130</v>
      </c>
      <c r="B296" s="18">
        <f t="shared" si="249"/>
        <v>2153</v>
      </c>
      <c r="C296" s="64">
        <f t="shared" si="245"/>
        <v>198.74</v>
      </c>
      <c r="D296" s="64">
        <f t="shared" ref="D296:L296" si="296">D50</f>
        <v>0.23000000000001819</v>
      </c>
      <c r="E296" s="64">
        <f t="shared" si="296"/>
        <v>2.3016000000000001</v>
      </c>
      <c r="F296" s="64">
        <f t="shared" si="296"/>
        <v>1.9403999999999999</v>
      </c>
      <c r="G296" s="64">
        <f t="shared" si="296"/>
        <v>0.15539999999999998</v>
      </c>
      <c r="H296" s="64">
        <f t="shared" si="296"/>
        <v>0.19</v>
      </c>
      <c r="I296" s="64">
        <f t="shared" si="296"/>
        <v>1.0564344000000001</v>
      </c>
      <c r="J296" s="64">
        <f t="shared" si="296"/>
        <v>1.3012440000000001</v>
      </c>
      <c r="K296" s="64">
        <f t="shared" si="296"/>
        <v>4.6952640000000004E-2</v>
      </c>
      <c r="L296" s="64">
        <f t="shared" si="296"/>
        <v>1.0564344000000001</v>
      </c>
      <c r="M296" s="64">
        <f t="shared" si="246"/>
        <v>8.5212048110875838</v>
      </c>
      <c r="N296" s="64">
        <f t="shared" si="251"/>
        <v>-5.3564680559263778E-2</v>
      </c>
      <c r="O296" s="64">
        <f t="shared" si="251"/>
        <v>1.3012440000000001</v>
      </c>
      <c r="P296" s="64">
        <f t="shared" si="247"/>
        <v>1.583018146332924</v>
      </c>
      <c r="Q296" s="64">
        <f t="shared" si="252"/>
        <v>-1.0937130747564527E-2</v>
      </c>
      <c r="R296" s="64">
        <f t="shared" si="252"/>
        <v>4.6952640000000004E-2</v>
      </c>
      <c r="S296" s="64">
        <f t="shared" si="248"/>
        <v>5.7125812383895802E-2</v>
      </c>
      <c r="T296" s="64">
        <f t="shared" si="253"/>
        <v>-4.2234104676366901E-4</v>
      </c>
      <c r="U296" s="64">
        <f t="shared" si="253"/>
        <v>4.5874000000000006</v>
      </c>
      <c r="V296" s="64">
        <f t="shared" si="253"/>
        <v>4.7524758476464273</v>
      </c>
      <c r="W296" s="29">
        <f>'2.11 Prod Gust 2017'!D30</f>
        <v>194.33</v>
      </c>
      <c r="X296" s="35">
        <f t="shared" si="261"/>
        <v>0.36000000000001364</v>
      </c>
      <c r="Y296" s="29">
        <f>'2.11 Prod Gust 2017'!F30*k</f>
        <v>1.6652999999999998</v>
      </c>
      <c r="Z296" s="29">
        <f>'2.11 Prod Gust 2017'!G30*k</f>
        <v>2.8223999999999996</v>
      </c>
      <c r="AA296" s="29">
        <f>'2.11 Prod Gust 2017'!H30*k</f>
        <v>0.18689999999999998</v>
      </c>
      <c r="AB296" s="29">
        <f>SUM('2.11 Prod Gust 2017'!I30:J30)/2</f>
        <v>1.405</v>
      </c>
      <c r="AC296" s="29">
        <f t="shared" si="254"/>
        <v>0.7643726999999999</v>
      </c>
      <c r="AD296" s="348">
        <f t="shared" si="255"/>
        <v>1.4805104999999998</v>
      </c>
      <c r="AE296" s="68">
        <f t="shared" si="262"/>
        <v>3.3972119999999995E-2</v>
      </c>
      <c r="AF296" s="36">
        <f t="shared" si="263"/>
        <v>0.7643726999999999</v>
      </c>
      <c r="AG296" s="33">
        <f t="shared" si="256"/>
        <v>6.5152998859034312</v>
      </c>
      <c r="AH296" s="33">
        <f t="shared" si="264"/>
        <v>-9.0780712251568474E-2</v>
      </c>
      <c r="AI296" s="36">
        <f t="shared" si="265"/>
        <v>1.4805104999999998</v>
      </c>
      <c r="AJ296" s="33">
        <f t="shared" si="257"/>
        <v>1.8019343576777285</v>
      </c>
      <c r="AK296" s="33">
        <f t="shared" si="266"/>
        <v>-1.6313557514763932E-2</v>
      </c>
      <c r="AL296" s="60">
        <f t="shared" si="267"/>
        <v>3.3972119999999995E-2</v>
      </c>
      <c r="AM296" s="60">
        <f t="shared" si="258"/>
        <v>4.0545748069909342E-2</v>
      </c>
      <c r="AN296" s="60">
        <f t="shared" si="268"/>
        <v>3.3596921880602454E-3</v>
      </c>
      <c r="AO296" s="34">
        <f t="shared" si="269"/>
        <v>6.0795999999999992</v>
      </c>
      <c r="AP296" s="34">
        <f t="shared" si="270"/>
        <v>6.3358654224217412</v>
      </c>
      <c r="AQ296" s="10">
        <f t="shared" si="259"/>
        <v>3.4883172721724778</v>
      </c>
      <c r="AR296" s="10">
        <f t="shared" si="271"/>
        <v>4.650525220057558</v>
      </c>
      <c r="AS296" s="10">
        <f t="shared" si="272"/>
        <v>1.1622079478850802</v>
      </c>
      <c r="AT296" s="10">
        <f>SUM(AS$271:AS296)*5</f>
        <v>121.82539758417718</v>
      </c>
      <c r="AU296" s="10"/>
      <c r="AV296" s="10"/>
      <c r="AW296" s="10"/>
      <c r="AY296" s="10"/>
    </row>
    <row r="297" spans="1:52" x14ac:dyDescent="0.25">
      <c r="A297" s="4">
        <v>135</v>
      </c>
      <c r="B297" s="18">
        <f t="shared" si="249"/>
        <v>2158</v>
      </c>
      <c r="C297" s="64">
        <f t="shared" si="245"/>
        <v>198.91</v>
      </c>
      <c r="D297" s="64">
        <f t="shared" ref="D297:L297" si="297">D51</f>
        <v>0.16999999999998749</v>
      </c>
      <c r="E297" s="64">
        <f t="shared" si="297"/>
        <v>2.3183999999999996</v>
      </c>
      <c r="F297" s="64">
        <f t="shared" si="297"/>
        <v>1.9508999999999999</v>
      </c>
      <c r="G297" s="64">
        <f t="shared" si="297"/>
        <v>0.15539999999999998</v>
      </c>
      <c r="H297" s="64">
        <f t="shared" si="297"/>
        <v>0.25</v>
      </c>
      <c r="I297" s="64">
        <f t="shared" si="297"/>
        <v>1.0641455999999998</v>
      </c>
      <c r="J297" s="64">
        <f t="shared" si="297"/>
        <v>1.3093499999999998</v>
      </c>
      <c r="K297" s="64">
        <f t="shared" si="297"/>
        <v>4.7295359999999995E-2</v>
      </c>
      <c r="L297" s="64">
        <f t="shared" si="297"/>
        <v>1.0641455999999998</v>
      </c>
      <c r="M297" s="64">
        <f t="shared" si="246"/>
        <v>8.4822852482539375</v>
      </c>
      <c r="N297" s="64">
        <f t="shared" si="251"/>
        <v>-3.8919562833646282E-2</v>
      </c>
      <c r="O297" s="64">
        <f t="shared" si="251"/>
        <v>1.3093499999999998</v>
      </c>
      <c r="P297" s="64">
        <f t="shared" si="247"/>
        <v>1.5891907165033421</v>
      </c>
      <c r="Q297" s="64">
        <f t="shared" si="252"/>
        <v>6.1725701704180569E-3</v>
      </c>
      <c r="R297" s="64">
        <f t="shared" si="252"/>
        <v>4.7295359999999995E-2</v>
      </c>
      <c r="S297" s="64">
        <f t="shared" si="248"/>
        <v>5.7393872329360787E-2</v>
      </c>
      <c r="T297" s="64">
        <f t="shared" si="253"/>
        <v>2.6805994546498513E-4</v>
      </c>
      <c r="U297" s="64">
        <f t="shared" si="253"/>
        <v>4.6746999999999996</v>
      </c>
      <c r="V297" s="64">
        <f t="shared" si="253"/>
        <v>4.8122210672822234</v>
      </c>
      <c r="W297" s="29">
        <f>'2.11 Prod Gust 2017'!D31</f>
        <v>194.7</v>
      </c>
      <c r="X297" s="35">
        <f t="shared" si="261"/>
        <v>0.36999999999997613</v>
      </c>
      <c r="Y297" s="29">
        <f>'2.11 Prod Gust 2017'!F31*k</f>
        <v>1.512</v>
      </c>
      <c r="Z297" s="29">
        <f>'2.11 Prod Gust 2017'!G31*k</f>
        <v>2.9819999999999998</v>
      </c>
      <c r="AA297" s="29">
        <f>'2.11 Prod Gust 2017'!H31*k</f>
        <v>0.19109999999999999</v>
      </c>
      <c r="AB297" s="29">
        <f>SUM('2.11 Prod Gust 2017'!I31:J31)/2</f>
        <v>1.365</v>
      </c>
      <c r="AC297" s="29">
        <f t="shared" si="254"/>
        <v>0.69400800000000007</v>
      </c>
      <c r="AD297" s="348">
        <f t="shared" si="255"/>
        <v>1.5036</v>
      </c>
      <c r="AE297" s="68">
        <f t="shared" si="262"/>
        <v>3.0844800000000002E-2</v>
      </c>
      <c r="AF297" s="36">
        <f t="shared" si="263"/>
        <v>0.69400800000000007</v>
      </c>
      <c r="AG297" s="33">
        <f t="shared" si="256"/>
        <v>6.3659059857164051</v>
      </c>
      <c r="AH297" s="33">
        <f t="shared" si="264"/>
        <v>-0.14939390018702614</v>
      </c>
      <c r="AI297" s="36">
        <f t="shared" si="265"/>
        <v>1.5036</v>
      </c>
      <c r="AJ297" s="33">
        <f t="shared" si="257"/>
        <v>1.822140000891737</v>
      </c>
      <c r="AK297" s="33">
        <f t="shared" si="266"/>
        <v>2.0205643214008528E-2</v>
      </c>
      <c r="AL297" s="60">
        <f t="shared" si="267"/>
        <v>3.0844800000000002E-2</v>
      </c>
      <c r="AM297" s="60">
        <f t="shared" si="258"/>
        <v>3.8012343352128566E-2</v>
      </c>
      <c r="AN297" s="60">
        <f t="shared" si="268"/>
        <v>-2.5334047177807753E-3</v>
      </c>
      <c r="AO297" s="34">
        <f t="shared" si="269"/>
        <v>6.0500999999999996</v>
      </c>
      <c r="AP297" s="34">
        <f t="shared" si="270"/>
        <v>6.2883783383091769</v>
      </c>
      <c r="AQ297" s="10">
        <f t="shared" si="259"/>
        <v>3.5321702633851522</v>
      </c>
      <c r="AR297" s="10">
        <f t="shared" si="271"/>
        <v>4.6156697003189358</v>
      </c>
      <c r="AS297" s="10">
        <f t="shared" si="272"/>
        <v>1.0834994369337836</v>
      </c>
      <c r="AT297" s="10">
        <f>SUM(AS$271:AS297)*5</f>
        <v>127.2428947688461</v>
      </c>
      <c r="AU297" s="10"/>
      <c r="AV297" s="10"/>
      <c r="AW297" s="10"/>
      <c r="AY297" s="10"/>
    </row>
    <row r="298" spans="1:52" x14ac:dyDescent="0.25">
      <c r="A298" s="4">
        <v>140</v>
      </c>
      <c r="B298" s="18">
        <f t="shared" si="249"/>
        <v>2163</v>
      </c>
      <c r="C298" s="64">
        <f t="shared" si="245"/>
        <v>199.04</v>
      </c>
      <c r="D298" s="64">
        <f t="shared" ref="D298:L298" si="298">D52</f>
        <v>0.12999999999999545</v>
      </c>
      <c r="E298" s="64">
        <f t="shared" si="298"/>
        <v>2.4087000000000001</v>
      </c>
      <c r="F298" s="64">
        <f t="shared" si="298"/>
        <v>1.8773999999999997</v>
      </c>
      <c r="G298" s="64">
        <f t="shared" si="298"/>
        <v>0.15329999999999999</v>
      </c>
      <c r="H298" s="64">
        <f t="shared" si="298"/>
        <v>0.20499999999999999</v>
      </c>
      <c r="I298" s="64">
        <f t="shared" si="298"/>
        <v>1.1055933</v>
      </c>
      <c r="J298" s="64">
        <f t="shared" si="298"/>
        <v>1.3035435</v>
      </c>
      <c r="K298" s="64">
        <f t="shared" si="298"/>
        <v>4.9137480000000004E-2</v>
      </c>
      <c r="L298" s="64">
        <f t="shared" si="298"/>
        <v>1.1055933</v>
      </c>
      <c r="M298" s="64">
        <f t="shared" si="246"/>
        <v>8.4898515009058695</v>
      </c>
      <c r="N298" s="64">
        <f t="shared" si="251"/>
        <v>7.5662526519320039E-3</v>
      </c>
      <c r="O298" s="64">
        <f t="shared" si="251"/>
        <v>1.3035435</v>
      </c>
      <c r="P298" s="64">
        <f t="shared" si="247"/>
        <v>1.5844753830595553</v>
      </c>
      <c r="Q298" s="64">
        <f t="shared" si="252"/>
        <v>-4.7153334437868288E-3</v>
      </c>
      <c r="R298" s="64">
        <f t="shared" si="252"/>
        <v>4.9137480000000004E-2</v>
      </c>
      <c r="S298" s="64">
        <f t="shared" si="248"/>
        <v>5.9283379080661495E-2</v>
      </c>
      <c r="T298" s="64">
        <f t="shared" si="253"/>
        <v>1.8895067513007083E-3</v>
      </c>
      <c r="U298" s="64">
        <f t="shared" si="253"/>
        <v>4.6443999999999992</v>
      </c>
      <c r="V298" s="64">
        <f t="shared" si="253"/>
        <v>4.7791404259594401</v>
      </c>
      <c r="W298" s="29">
        <f>'2.11 Prod Gust 2017'!D32</f>
        <v>195.15</v>
      </c>
      <c r="X298" s="35">
        <f t="shared" si="261"/>
        <v>0.45000000000001705</v>
      </c>
      <c r="Y298" s="29">
        <f>'2.11 Prod Gust 2017'!F32*k</f>
        <v>1.9676999999999998</v>
      </c>
      <c r="Z298" s="29">
        <f>'2.11 Prod Gust 2017'!G32*k</f>
        <v>2.6313</v>
      </c>
      <c r="AA298" s="29">
        <f>'2.11 Prod Gust 2017'!H32*k</f>
        <v>0.1827</v>
      </c>
      <c r="AB298" s="29">
        <f>SUM('2.11 Prod Gust 2017'!I32:J32)/2</f>
        <v>1.595</v>
      </c>
      <c r="AC298" s="29">
        <f t="shared" si="254"/>
        <v>0.90317429999999999</v>
      </c>
      <c r="AD298" s="348">
        <f t="shared" si="255"/>
        <v>1.4819804999999999</v>
      </c>
      <c r="AE298" s="68">
        <f t="shared" si="262"/>
        <v>4.0141079999999996E-2</v>
      </c>
      <c r="AF298" s="36">
        <f t="shared" si="263"/>
        <v>0.90317429999999999</v>
      </c>
      <c r="AG298" s="33">
        <f t="shared" si="256"/>
        <v>6.4450173417555847</v>
      </c>
      <c r="AH298" s="33">
        <f t="shared" si="264"/>
        <v>7.9111356039179626E-2</v>
      </c>
      <c r="AI298" s="36">
        <f t="shared" si="265"/>
        <v>1.4819804999999999</v>
      </c>
      <c r="AJ298" s="33">
        <f t="shared" si="257"/>
        <v>1.8040923877254522</v>
      </c>
      <c r="AK298" s="33">
        <f t="shared" si="266"/>
        <v>-1.8047613166284782E-2</v>
      </c>
      <c r="AL298" s="60">
        <f t="shared" si="267"/>
        <v>4.0141079999999996E-2</v>
      </c>
      <c r="AM298" s="60">
        <f t="shared" si="258"/>
        <v>4.6860776438270371E-2</v>
      </c>
      <c r="AN298" s="60">
        <f t="shared" si="268"/>
        <v>8.8484330861418048E-3</v>
      </c>
      <c r="AO298" s="34">
        <f t="shared" si="269"/>
        <v>6.3766999999999996</v>
      </c>
      <c r="AP298" s="34">
        <f t="shared" si="270"/>
        <v>6.8966121759590528</v>
      </c>
      <c r="AQ298" s="10">
        <f t="shared" si="259"/>
        <v>3.5078890726542289</v>
      </c>
      <c r="AR298" s="10">
        <f t="shared" si="271"/>
        <v>5.0621133371539448</v>
      </c>
      <c r="AS298" s="10">
        <f t="shared" si="272"/>
        <v>1.554224264499716</v>
      </c>
      <c r="AT298" s="10">
        <f>SUM(AS$271:AS298)*5</f>
        <v>135.01401609134467</v>
      </c>
      <c r="AU298" s="10"/>
      <c r="AV298" s="10"/>
      <c r="AW298" s="10"/>
      <c r="AX298" s="10"/>
      <c r="AY298" s="10"/>
      <c r="AZ298" s="11"/>
    </row>
    <row r="299" spans="1:52" x14ac:dyDescent="0.25">
      <c r="A299" s="4">
        <v>145</v>
      </c>
      <c r="B299" s="18">
        <f t="shared" si="249"/>
        <v>2168</v>
      </c>
      <c r="C299" s="64">
        <f t="shared" si="245"/>
        <v>199.4</v>
      </c>
      <c r="D299" s="64">
        <f t="shared" ref="D299:L299" si="299">D53</f>
        <v>0.36000000000001364</v>
      </c>
      <c r="E299" s="64">
        <f t="shared" si="299"/>
        <v>2.4653999999999998</v>
      </c>
      <c r="F299" s="64">
        <f t="shared" si="299"/>
        <v>1.8416999999999999</v>
      </c>
      <c r="G299" s="64">
        <f t="shared" si="299"/>
        <v>0.15329999999999999</v>
      </c>
      <c r="H299" s="64">
        <f t="shared" si="299"/>
        <v>0.17499999999999999</v>
      </c>
      <c r="I299" s="64">
        <f t="shared" si="299"/>
        <v>1.1316185999999999</v>
      </c>
      <c r="J299" s="64">
        <f t="shared" si="299"/>
        <v>1.3038689999999999</v>
      </c>
      <c r="K299" s="64">
        <f t="shared" si="299"/>
        <v>5.0294159999999997E-2</v>
      </c>
      <c r="L299" s="64">
        <f t="shared" si="299"/>
        <v>1.1316185999999999</v>
      </c>
      <c r="M299" s="64">
        <f t="shared" si="246"/>
        <v>8.5224636064140498</v>
      </c>
      <c r="N299" s="64">
        <f t="shared" si="251"/>
        <v>3.2612105508180278E-2</v>
      </c>
      <c r="O299" s="64">
        <f t="shared" si="251"/>
        <v>1.3038689999999999</v>
      </c>
      <c r="P299" s="64">
        <f t="shared" si="247"/>
        <v>1.583967321996141</v>
      </c>
      <c r="Q299" s="64">
        <f t="shared" si="252"/>
        <v>-5.0806106341427792E-4</v>
      </c>
      <c r="R299" s="64">
        <f t="shared" si="252"/>
        <v>5.0294159999999997E-2</v>
      </c>
      <c r="S299" s="64">
        <f t="shared" si="248"/>
        <v>6.0774079839897112E-2</v>
      </c>
      <c r="T299" s="64">
        <f t="shared" si="253"/>
        <v>1.4907007592356164E-3</v>
      </c>
      <c r="U299" s="64">
        <f t="shared" si="253"/>
        <v>4.6353999999999997</v>
      </c>
      <c r="V299" s="64">
        <f t="shared" si="253"/>
        <v>5.0289947452040149</v>
      </c>
      <c r="W299" s="29">
        <f>'2.11 Prod Gust 2017'!D33</f>
        <v>195.32</v>
      </c>
      <c r="X299" s="35">
        <f t="shared" si="261"/>
        <v>0.16999999999998749</v>
      </c>
      <c r="Y299" s="29">
        <f>'2.11 Prod Gust 2017'!F33*k</f>
        <v>1.8522000000000001</v>
      </c>
      <c r="Z299" s="29">
        <f>'2.11 Prod Gust 2017'!G33*k</f>
        <v>2.7173999999999996</v>
      </c>
      <c r="AA299" s="29">
        <f>'2.11 Prod Gust 2017'!H33*k</f>
        <v>0.18479999999999999</v>
      </c>
      <c r="AB299" s="29">
        <f>SUM('2.11 Prod Gust 2017'!I33:J33)/2</f>
        <v>1.54</v>
      </c>
      <c r="AC299" s="29">
        <f t="shared" si="254"/>
        <v>0.85015980000000002</v>
      </c>
      <c r="AD299" s="348">
        <f t="shared" si="255"/>
        <v>1.4864009999999999</v>
      </c>
      <c r="AE299" s="68">
        <f t="shared" si="262"/>
        <v>3.7784880000000007E-2</v>
      </c>
      <c r="AF299" s="36">
        <f t="shared" si="263"/>
        <v>0.85015980000000002</v>
      </c>
      <c r="AG299" s="33">
        <f t="shared" si="256"/>
        <v>6.4608732773186128</v>
      </c>
      <c r="AH299" s="33">
        <f t="shared" si="264"/>
        <v>1.5855935563028112E-2</v>
      </c>
      <c r="AI299" s="36">
        <f t="shared" si="265"/>
        <v>1.4864009999999999</v>
      </c>
      <c r="AJ299" s="33">
        <f t="shared" si="257"/>
        <v>1.8053224903119243</v>
      </c>
      <c r="AK299" s="33">
        <f t="shared" si="266"/>
        <v>1.2301025864720483E-3</v>
      </c>
      <c r="AL299" s="60">
        <f t="shared" si="267"/>
        <v>3.7784880000000007E-2</v>
      </c>
      <c r="AM299" s="60">
        <f t="shared" si="258"/>
        <v>4.606877319779195E-2</v>
      </c>
      <c r="AN299" s="60">
        <f t="shared" si="268"/>
        <v>-7.9200324047842136E-4</v>
      </c>
      <c r="AO299" s="34">
        <f t="shared" si="269"/>
        <v>6.2943999999999996</v>
      </c>
      <c r="AP299" s="34">
        <f t="shared" si="270"/>
        <v>6.4806940349090087</v>
      </c>
      <c r="AQ299" s="10">
        <f t="shared" si="259"/>
        <v>3.6912821429797469</v>
      </c>
      <c r="AR299" s="10">
        <f t="shared" si="271"/>
        <v>4.7568294216232125</v>
      </c>
      <c r="AS299" s="10">
        <f t="shared" si="272"/>
        <v>1.0655472786434657</v>
      </c>
      <c r="AT299" s="10">
        <f>SUM(AS$271:AS299)*5</f>
        <v>140.34175248456199</v>
      </c>
      <c r="AU299" s="10"/>
      <c r="AV299" s="10"/>
      <c r="AW299" s="10"/>
      <c r="AX299" s="10"/>
      <c r="AY299" s="10"/>
      <c r="AZ299" s="11"/>
    </row>
    <row r="300" spans="1:52" x14ac:dyDescent="0.25">
      <c r="A300" s="4">
        <v>150</v>
      </c>
      <c r="B300" s="18">
        <f t="shared" si="249"/>
        <v>2173</v>
      </c>
      <c r="C300" s="64">
        <f t="shared" si="245"/>
        <v>199.67</v>
      </c>
      <c r="D300" s="64">
        <f t="shared" ref="D300:L300" si="300">D54</f>
        <v>0.26999999999998181</v>
      </c>
      <c r="E300" s="64">
        <f t="shared" si="300"/>
        <v>2.4780000000000002</v>
      </c>
      <c r="F300" s="64">
        <f t="shared" si="300"/>
        <v>1.8648</v>
      </c>
      <c r="G300" s="64">
        <f t="shared" si="300"/>
        <v>0.15539999999999998</v>
      </c>
      <c r="H300" s="64">
        <f t="shared" si="300"/>
        <v>0.14000000000000001</v>
      </c>
      <c r="I300" s="64">
        <f t="shared" si="300"/>
        <v>1.1374020000000002</v>
      </c>
      <c r="J300" s="64">
        <f t="shared" si="300"/>
        <v>1.315734</v>
      </c>
      <c r="K300" s="64">
        <f t="shared" si="300"/>
        <v>5.0551200000000004E-2</v>
      </c>
      <c r="L300" s="64">
        <f t="shared" si="300"/>
        <v>1.1374020000000002</v>
      </c>
      <c r="M300" s="64">
        <f t="shared" si="246"/>
        <v>8.5566374932344686</v>
      </c>
      <c r="N300" s="64">
        <f t="shared" si="251"/>
        <v>3.4173886820418886E-2</v>
      </c>
      <c r="O300" s="64">
        <f t="shared" si="251"/>
        <v>1.315734</v>
      </c>
      <c r="P300" s="64">
        <f t="shared" si="247"/>
        <v>1.5957425086403418</v>
      </c>
      <c r="Q300" s="64">
        <f t="shared" si="252"/>
        <v>1.1775186644200852E-2</v>
      </c>
      <c r="R300" s="64">
        <f t="shared" si="252"/>
        <v>5.0551200000000004E-2</v>
      </c>
      <c r="S300" s="64">
        <f t="shared" si="248"/>
        <v>6.1294640993790978E-2</v>
      </c>
      <c r="T300" s="64">
        <f t="shared" si="253"/>
        <v>5.2056115389386565E-4</v>
      </c>
      <c r="U300" s="64">
        <f t="shared" si="253"/>
        <v>4.6382000000000003</v>
      </c>
      <c r="V300" s="64">
        <f t="shared" si="253"/>
        <v>4.9546696346184955</v>
      </c>
      <c r="W300" s="29">
        <f>'2.11 Prod Gust 2017'!D34</f>
        <v>195.6</v>
      </c>
      <c r="X300" s="35">
        <f t="shared" si="261"/>
        <v>0.28000000000000114</v>
      </c>
      <c r="Y300" s="29">
        <f>'2.11 Prod Gust 2017'!F34*k</f>
        <v>1.4426999999999999</v>
      </c>
      <c r="Z300" s="29">
        <f>'2.11 Prod Gust 2017'!G34*k</f>
        <v>3.0869999999999997</v>
      </c>
      <c r="AA300" s="29">
        <f>'2.11 Prod Gust 2017'!H34*k</f>
        <v>0.1953</v>
      </c>
      <c r="AB300" s="29">
        <f>SUM('2.11 Prod Gust 2017'!I34:J34)/2</f>
        <v>1.45</v>
      </c>
      <c r="AC300" s="29">
        <f t="shared" si="254"/>
        <v>0.66219929999999994</v>
      </c>
      <c r="AD300" s="348">
        <f t="shared" si="255"/>
        <v>1.5265214999999999</v>
      </c>
      <c r="AE300" s="68">
        <f t="shared" si="262"/>
        <v>2.9431079999999998E-2</v>
      </c>
      <c r="AF300" s="36">
        <f t="shared" si="263"/>
        <v>0.66219929999999994</v>
      </c>
      <c r="AG300" s="33">
        <f t="shared" si="256"/>
        <v>6.2867161709545938</v>
      </c>
      <c r="AH300" s="33">
        <f t="shared" si="264"/>
        <v>-0.17415710636401904</v>
      </c>
      <c r="AI300" s="36">
        <f t="shared" si="265"/>
        <v>1.5265214999999999</v>
      </c>
      <c r="AJ300" s="33">
        <f t="shared" si="257"/>
        <v>1.8456604437820365</v>
      </c>
      <c r="AK300" s="33">
        <f t="shared" si="266"/>
        <v>4.0337953470112264E-2</v>
      </c>
      <c r="AL300" s="60">
        <f t="shared" si="267"/>
        <v>2.9431079999999998E-2</v>
      </c>
      <c r="AM300" s="60">
        <f t="shared" si="258"/>
        <v>3.7574965482275936E-2</v>
      </c>
      <c r="AN300" s="60">
        <f t="shared" si="268"/>
        <v>-8.4938077155160135E-3</v>
      </c>
      <c r="AO300" s="34">
        <f t="shared" si="269"/>
        <v>6.1749999999999998</v>
      </c>
      <c r="AP300" s="34">
        <f t="shared" si="270"/>
        <v>6.3126870393905774</v>
      </c>
      <c r="AQ300" s="10">
        <f t="shared" si="259"/>
        <v>3.6367275118099753</v>
      </c>
      <c r="AR300" s="10">
        <f t="shared" si="271"/>
        <v>4.6335122869126835</v>
      </c>
      <c r="AS300" s="10">
        <f t="shared" si="272"/>
        <v>0.99678477510270813</v>
      </c>
      <c r="AT300" s="10">
        <f>SUM(AS$271:AS300)*5</f>
        <v>145.32567636007553</v>
      </c>
      <c r="AU300" s="10"/>
      <c r="AV300" s="10"/>
      <c r="AW300" s="10"/>
      <c r="AX300" s="10"/>
      <c r="AY300" s="10"/>
      <c r="AZ300" s="11"/>
    </row>
    <row r="301" spans="1:52" x14ac:dyDescent="0.25">
      <c r="K301" s="1"/>
    </row>
    <row r="302" spans="1:52" x14ac:dyDescent="0.25">
      <c r="K302" s="1"/>
    </row>
    <row r="303" spans="1:52" ht="18.75" x14ac:dyDescent="0.3">
      <c r="C303" s="361" t="s">
        <v>19</v>
      </c>
      <c r="D303" s="361"/>
      <c r="E303" s="361"/>
      <c r="F303" s="361"/>
      <c r="G303" s="361"/>
      <c r="H303" s="361"/>
      <c r="I303" s="361"/>
      <c r="J303" s="361"/>
      <c r="K303" s="361"/>
      <c r="L303" s="361"/>
      <c r="M303" s="361"/>
      <c r="N303" s="361"/>
      <c r="O303" s="361"/>
      <c r="P303" s="361"/>
      <c r="Q303" s="361"/>
      <c r="R303" s="361"/>
      <c r="S303" s="361"/>
      <c r="T303" s="361"/>
      <c r="U303" s="361"/>
      <c r="V303" s="361"/>
      <c r="W303" s="362" t="s">
        <v>73</v>
      </c>
      <c r="X303" s="362"/>
      <c r="Y303" s="362"/>
      <c r="Z303" s="362"/>
      <c r="AA303" s="362"/>
      <c r="AB303" s="362"/>
      <c r="AC303" s="362"/>
      <c r="AD303" s="362"/>
      <c r="AE303" s="362"/>
      <c r="AF303" s="362"/>
      <c r="AG303" s="362"/>
      <c r="AH303" s="362"/>
      <c r="AI303" s="362"/>
      <c r="AJ303" s="362"/>
      <c r="AK303" s="362"/>
      <c r="AL303" s="362"/>
      <c r="AM303" s="362"/>
      <c r="AN303" s="362"/>
      <c r="AO303" s="362"/>
      <c r="AP303" s="362"/>
      <c r="AQ303" s="37"/>
      <c r="AR303" s="37"/>
      <c r="AS303" s="37"/>
      <c r="AT303" s="38"/>
      <c r="AU303" s="38"/>
      <c r="AV303" s="38"/>
      <c r="AW303" s="38"/>
      <c r="AX303" s="38"/>
      <c r="AY303" s="38"/>
    </row>
    <row r="304" spans="1:52" ht="135" x14ac:dyDescent="0.25">
      <c r="A304" s="13" t="s">
        <v>4</v>
      </c>
      <c r="B304" s="14" t="s">
        <v>0</v>
      </c>
      <c r="C304" s="58" t="s">
        <v>7</v>
      </c>
      <c r="D304" s="5" t="s">
        <v>6</v>
      </c>
      <c r="E304" s="21" t="s">
        <v>41</v>
      </c>
      <c r="F304" s="58" t="s">
        <v>42</v>
      </c>
      <c r="G304" s="58" t="s">
        <v>43</v>
      </c>
      <c r="H304" s="58"/>
      <c r="I304" s="58" t="s">
        <v>39</v>
      </c>
      <c r="J304" s="58" t="s">
        <v>40</v>
      </c>
      <c r="K304" s="58" t="s">
        <v>44</v>
      </c>
      <c r="L304" s="58" t="s">
        <v>36</v>
      </c>
      <c r="M304" s="15" t="s">
        <v>8</v>
      </c>
      <c r="N304" s="5" t="s">
        <v>11</v>
      </c>
      <c r="O304" s="5" t="s">
        <v>38</v>
      </c>
      <c r="P304" s="15" t="s">
        <v>33</v>
      </c>
      <c r="Q304" s="5" t="s">
        <v>34</v>
      </c>
      <c r="R304" s="58" t="s">
        <v>45</v>
      </c>
      <c r="S304" s="15" t="s">
        <v>46</v>
      </c>
      <c r="T304" s="5" t="s">
        <v>32</v>
      </c>
      <c r="U304" s="5" t="s">
        <v>24</v>
      </c>
      <c r="V304" s="5" t="s">
        <v>1</v>
      </c>
      <c r="W304" s="26" t="s">
        <v>5</v>
      </c>
      <c r="X304" s="26" t="s">
        <v>6</v>
      </c>
      <c r="Y304" s="27" t="s">
        <v>41</v>
      </c>
      <c r="Z304" s="59" t="s">
        <v>42</v>
      </c>
      <c r="AA304" s="59" t="s">
        <v>43</v>
      </c>
      <c r="AB304" s="59" t="s">
        <v>49</v>
      </c>
      <c r="AC304" s="59" t="s">
        <v>39</v>
      </c>
      <c r="AD304" s="59" t="s">
        <v>40</v>
      </c>
      <c r="AE304" s="59" t="s">
        <v>44</v>
      </c>
      <c r="AF304" s="67" t="s">
        <v>36</v>
      </c>
      <c r="AG304" s="26" t="s">
        <v>8</v>
      </c>
      <c r="AH304" s="28" t="s">
        <v>11</v>
      </c>
      <c r="AI304" s="28" t="s">
        <v>38</v>
      </c>
      <c r="AJ304" s="26" t="s">
        <v>33</v>
      </c>
      <c r="AK304" s="28" t="s">
        <v>34</v>
      </c>
      <c r="AL304" s="28" t="s">
        <v>47</v>
      </c>
      <c r="AM304" s="26" t="s">
        <v>46</v>
      </c>
      <c r="AN304" s="28" t="s">
        <v>32</v>
      </c>
      <c r="AO304" s="28" t="s">
        <v>24</v>
      </c>
      <c r="AP304" s="26" t="s">
        <v>1</v>
      </c>
      <c r="AQ304" s="6" t="str">
        <f>"Climate benefit " &amp;C303 &amp; " ton CO2/ha"</f>
        <v>Climate benefit BAU 95% ton CO2/ha</v>
      </c>
      <c r="AR304" s="6" t="str">
        <f>"Climate benefit "&amp;AT303 &amp; " ton CO2/ha"</f>
        <v>Climate benefit  ton CO2/ha</v>
      </c>
      <c r="AS304" s="6" t="str">
        <f>"Diff "&amp;C303&amp;" and "&amp;AT303 &amp; " ton CO2/ha/year"</f>
        <v>Diff BAU 95% and  ton CO2/ha/year</v>
      </c>
      <c r="AT304" s="16" t="s">
        <v>12</v>
      </c>
      <c r="AU304" s="16"/>
      <c r="AV304" s="16"/>
      <c r="AW304" s="6"/>
    </row>
    <row r="305" spans="1:46" x14ac:dyDescent="0.25">
      <c r="A305" s="4">
        <v>0</v>
      </c>
      <c r="B305" s="4">
        <v>2023</v>
      </c>
      <c r="C305" s="19">
        <f t="shared" ref="C305:C335" si="301">C24</f>
        <v>187.18</v>
      </c>
      <c r="D305" s="19"/>
      <c r="E305" s="19"/>
      <c r="F305" s="19"/>
      <c r="G305" s="19"/>
      <c r="H305" s="19"/>
      <c r="I305" s="19"/>
      <c r="J305" s="19"/>
      <c r="K305" s="19"/>
      <c r="L305" s="19"/>
      <c r="M305" s="69">
        <f t="shared" ref="M305:M335" si="302">M24</f>
        <v>15</v>
      </c>
      <c r="N305" s="19"/>
      <c r="O305" s="19"/>
      <c r="P305" s="69">
        <f t="shared" ref="P305:P335" si="303">P24</f>
        <v>1.5</v>
      </c>
      <c r="Q305" s="19"/>
      <c r="R305" s="19"/>
      <c r="S305" s="69">
        <f t="shared" ref="S305:S335" si="304">S24</f>
        <v>0.05</v>
      </c>
      <c r="T305" s="19"/>
      <c r="U305" s="19"/>
      <c r="V305" s="19"/>
      <c r="W305" s="29">
        <f>'2.10 Prod Gust real. pot.'!D4</f>
        <v>187.33</v>
      </c>
      <c r="X305" s="77"/>
      <c r="Y305" s="77"/>
      <c r="Z305" s="77"/>
      <c r="AA305" s="77"/>
      <c r="AB305" s="77"/>
      <c r="AC305" s="77"/>
      <c r="AD305" s="77"/>
      <c r="AE305" s="77"/>
      <c r="AF305" s="77"/>
      <c r="AG305" s="80">
        <f>AG24</f>
        <v>15</v>
      </c>
      <c r="AH305" s="77"/>
      <c r="AI305" s="77"/>
      <c r="AJ305" s="80">
        <f>AJ24</f>
        <v>1.5</v>
      </c>
      <c r="AK305" s="77"/>
      <c r="AL305" s="77"/>
      <c r="AM305" s="80">
        <f>AM24</f>
        <v>0.05</v>
      </c>
      <c r="AN305" s="77"/>
      <c r="AO305" s="77"/>
      <c r="AP305" s="77"/>
      <c r="AT305">
        <v>0</v>
      </c>
    </row>
    <row r="306" spans="1:46" x14ac:dyDescent="0.25">
      <c r="A306" s="4">
        <v>5</v>
      </c>
      <c r="B306" s="18">
        <f t="shared" ref="B306:B335" si="305">B305+5</f>
        <v>2028</v>
      </c>
      <c r="C306" s="19">
        <f t="shared" si="301"/>
        <v>187.12</v>
      </c>
      <c r="D306" s="64" t="e">
        <f>#REF!</f>
        <v>#REF!</v>
      </c>
      <c r="E306" s="57">
        <f t="shared" ref="E306:L315" si="306">E25</f>
        <v>2.4842999999999997</v>
      </c>
      <c r="F306" s="57">
        <f t="shared" si="306"/>
        <v>1.6463999999999999</v>
      </c>
      <c r="G306" s="57">
        <f t="shared" si="306"/>
        <v>0.14280000000000001</v>
      </c>
      <c r="H306" s="57">
        <f t="shared" si="306"/>
        <v>0.13500000000000001</v>
      </c>
      <c r="I306" s="57">
        <f t="shared" si="306"/>
        <v>1.1402937</v>
      </c>
      <c r="J306" s="57">
        <f t="shared" si="306"/>
        <v>1.2342854999999999</v>
      </c>
      <c r="K306" s="57">
        <f t="shared" si="306"/>
        <v>5.0679719999999998E-2</v>
      </c>
      <c r="L306" s="57">
        <f t="shared" si="306"/>
        <v>1.1402937</v>
      </c>
      <c r="M306" s="57">
        <f t="shared" si="302"/>
        <v>14.198552149441863</v>
      </c>
      <c r="N306" s="57">
        <f t="shared" ref="N306:O335" si="307">N25</f>
        <v>-0.80144785055813728</v>
      </c>
      <c r="O306" s="57">
        <f t="shared" si="307"/>
        <v>1.2342854999999999</v>
      </c>
      <c r="P306" s="57">
        <f t="shared" si="303"/>
        <v>1.4994505429449552</v>
      </c>
      <c r="Q306" s="57">
        <f t="shared" ref="Q306:R335" si="308">Q25</f>
        <v>-5.49457055044833E-4</v>
      </c>
      <c r="R306" s="57">
        <f t="shared" si="308"/>
        <v>5.0679719999999998E-2</v>
      </c>
      <c r="S306" s="57">
        <f t="shared" si="304"/>
        <v>5.9518554764831845E-2</v>
      </c>
      <c r="T306" s="57">
        <f t="shared" ref="T306:V335" si="309">T25</f>
        <v>9.5185547648318422E-3</v>
      </c>
      <c r="U306" s="57">
        <f t="shared" si="309"/>
        <v>4.4084999999999992</v>
      </c>
      <c r="V306" s="57">
        <f t="shared" si="309"/>
        <v>3.556021247151647</v>
      </c>
      <c r="W306" s="29">
        <f>'2.10 Prod Gust real. pot.'!D5</f>
        <v>187</v>
      </c>
      <c r="X306" s="35">
        <f>W306-W305</f>
        <v>-0.33000000000001251</v>
      </c>
      <c r="Y306" s="29">
        <f>'2.10 Prod Gust real. pot.'!F5*k</f>
        <v>2.4948000000000001</v>
      </c>
      <c r="Z306" s="29">
        <f>'2.10 Prod Gust real. pot.'!G5*k</f>
        <v>1.6295999999999999</v>
      </c>
      <c r="AA306" s="29">
        <f>'2.10 Prod Gust real. pot.'!H5*k</f>
        <v>0.14280000000000001</v>
      </c>
      <c r="AB306" s="29">
        <f>SUM('2.10 Prod Gust real. pot.'!I5:J5)/2</f>
        <v>0.53</v>
      </c>
      <c r="AC306" s="29">
        <f t="shared" ref="AC306:AC335" si="310">p*Y306</f>
        <v>1.1451132000000002</v>
      </c>
      <c r="AD306" s="348">
        <f t="shared" ref="AD306:AD335" si="311">Z306*paperpulp+Y306*(ppaperboard+papertimb)</f>
        <v>1.2304740000000001</v>
      </c>
      <c r="AE306" s="68">
        <f t="shared" ref="AE306:AE335" si="312">Y306*pboard</f>
        <v>5.0893920000000009E-2</v>
      </c>
      <c r="AF306" s="36">
        <f>AC306</f>
        <v>1.1451132000000002</v>
      </c>
      <c r="AG306" s="33">
        <f t="shared" ref="AG306:AG335" si="313">AG305*EXP(-qsawn*5)+AF306</f>
        <v>14.203371649441863</v>
      </c>
      <c r="AH306" s="33">
        <f>AG306-AG305</f>
        <v>-0.7966283505581373</v>
      </c>
      <c r="AI306" s="36">
        <f>AD306</f>
        <v>1.2304740000000001</v>
      </c>
      <c r="AJ306" s="33">
        <f t="shared" ref="AJ306:AJ335" si="314">AJ305*EXP(-qpap*5)+AI306</f>
        <v>1.4956390429449553</v>
      </c>
      <c r="AK306" s="33">
        <f>AJ306-AJ305</f>
        <v>-4.3609570550446897E-3</v>
      </c>
      <c r="AL306" s="60">
        <f>AE306</f>
        <v>5.0893920000000009E-2</v>
      </c>
      <c r="AM306" s="60">
        <f t="shared" ref="AM306:AM335" si="315">AM305*EXP(-qpap*5)+AL306</f>
        <v>5.9732754764831857E-2</v>
      </c>
      <c r="AN306" s="60">
        <f>AM306-AM305</f>
        <v>9.7327547648318538E-3</v>
      </c>
      <c r="AO306" s="34">
        <f t="shared" ref="AO306:AO335" si="316">(Z306+Y306+AA306+AB306)*SFtot</f>
        <v>4.7972000000000001</v>
      </c>
      <c r="AP306" s="34">
        <f>X306+AO306+AK306+AN306+AH306</f>
        <v>3.6759434471516368</v>
      </c>
      <c r="AQ306" s="10">
        <f>V306*3.67/5</f>
        <v>2.610119595409309</v>
      </c>
      <c r="AR306" s="10">
        <f>AP306*3.67/5</f>
        <v>2.6981424902093014</v>
      </c>
      <c r="AS306" s="10">
        <f>(AR306-AQ306)</f>
        <v>8.8022894799992368E-2</v>
      </c>
      <c r="AT306" s="10">
        <f>SUM(AS$306:AS306)*5</f>
        <v>0.44011447399996184</v>
      </c>
    </row>
    <row r="307" spans="1:46" x14ac:dyDescent="0.25">
      <c r="A307" s="4">
        <v>10</v>
      </c>
      <c r="B307" s="18">
        <f t="shared" si="305"/>
        <v>2033</v>
      </c>
      <c r="C307" s="19">
        <f t="shared" si="301"/>
        <v>187.21</v>
      </c>
      <c r="D307" s="64" t="e">
        <f>#REF!</f>
        <v>#REF!</v>
      </c>
      <c r="E307" s="57">
        <f t="shared" si="306"/>
        <v>2.3519999999999999</v>
      </c>
      <c r="F307" s="57">
        <f t="shared" si="306"/>
        <v>1.7094</v>
      </c>
      <c r="G307" s="57">
        <f t="shared" si="306"/>
        <v>0.14280000000000001</v>
      </c>
      <c r="H307" s="57">
        <f t="shared" si="306"/>
        <v>0.16</v>
      </c>
      <c r="I307" s="57">
        <f t="shared" si="306"/>
        <v>1.0795680000000001</v>
      </c>
      <c r="J307" s="57">
        <f t="shared" si="306"/>
        <v>1.2258119999999999</v>
      </c>
      <c r="K307" s="57">
        <f t="shared" si="306"/>
        <v>4.7980800000000004E-2</v>
      </c>
      <c r="L307" s="57">
        <f t="shared" si="306"/>
        <v>1.0795680000000001</v>
      </c>
      <c r="M307" s="57">
        <f t="shared" si="302"/>
        <v>13.440125571686007</v>
      </c>
      <c r="N307" s="57">
        <f t="shared" si="307"/>
        <v>-0.75842657775585565</v>
      </c>
      <c r="O307" s="57">
        <f t="shared" si="307"/>
        <v>1.2258119999999999</v>
      </c>
      <c r="P307" s="57">
        <f t="shared" si="303"/>
        <v>1.4908799117425571</v>
      </c>
      <c r="Q307" s="57">
        <f t="shared" si="308"/>
        <v>-8.5706312023980935E-3</v>
      </c>
      <c r="R307" s="57">
        <f t="shared" si="308"/>
        <v>4.7980800000000004E-2</v>
      </c>
      <c r="S307" s="57">
        <f t="shared" si="304"/>
        <v>5.8502293420158877E-2</v>
      </c>
      <c r="T307" s="57">
        <f t="shared" si="309"/>
        <v>-1.0162613446729682E-3</v>
      </c>
      <c r="U307" s="57">
        <f t="shared" si="309"/>
        <v>4.3642000000000003</v>
      </c>
      <c r="V307" s="57">
        <f t="shared" si="309"/>
        <v>3.6861865296970775</v>
      </c>
      <c r="W307" s="29">
        <f>'2.10 Prod Gust real. pot.'!D6</f>
        <v>186.86</v>
      </c>
      <c r="X307" s="35">
        <f t="shared" ref="X307:X335" si="317">W307-W306</f>
        <v>-0.13999999999998636</v>
      </c>
      <c r="Y307" s="29">
        <f>'2.10 Prod Gust real. pot.'!F6*k</f>
        <v>2.3582999999999998</v>
      </c>
      <c r="Z307" s="29">
        <f>'2.10 Prod Gust real. pot.'!G6*k</f>
        <v>1.7262000000000002</v>
      </c>
      <c r="AA307" s="29">
        <f>'2.10 Prod Gust real. pot.'!H6*k</f>
        <v>0.14489999999999997</v>
      </c>
      <c r="AB307" s="29">
        <f>SUM('2.10 Prod Gust real. pot.'!I6:J6)/2</f>
        <v>0.52</v>
      </c>
      <c r="AC307" s="29">
        <f t="shared" si="310"/>
        <v>1.0824597</v>
      </c>
      <c r="AD307" s="348">
        <f t="shared" si="311"/>
        <v>1.2337395</v>
      </c>
      <c r="AE307" s="68">
        <f t="shared" si="312"/>
        <v>4.8109319999999997E-2</v>
      </c>
      <c r="AF307" s="36">
        <f t="shared" ref="AF307:AF335" si="318">AC307</f>
        <v>1.0824597</v>
      </c>
      <c r="AG307" s="33">
        <f t="shared" si="313"/>
        <v>13.447212890125813</v>
      </c>
      <c r="AH307" s="33">
        <f t="shared" ref="AH307:AH335" si="319">AG307-AG306</f>
        <v>-0.75615875931604926</v>
      </c>
      <c r="AI307" s="36">
        <f t="shared" ref="AI307:AI335" si="320">AD307</f>
        <v>1.2337395</v>
      </c>
      <c r="AJ307" s="33">
        <f t="shared" si="314"/>
        <v>1.498133627368434</v>
      </c>
      <c r="AK307" s="33">
        <f t="shared" ref="AK307:AK335" si="321">AJ307-AJ306</f>
        <v>2.4945844234787184E-3</v>
      </c>
      <c r="AL307" s="60">
        <f t="shared" ref="AL307:AL335" si="322">AE307</f>
        <v>4.8109319999999997E-2</v>
      </c>
      <c r="AM307" s="60">
        <f t="shared" si="315"/>
        <v>5.8668678988291416E-2</v>
      </c>
      <c r="AN307" s="60">
        <f t="shared" ref="AN307:AN335" si="323">AM307-AM306</f>
        <v>-1.0640757765404407E-3</v>
      </c>
      <c r="AO307" s="34">
        <f t="shared" si="316"/>
        <v>4.7493999999999996</v>
      </c>
      <c r="AP307" s="34">
        <f t="shared" ref="AP307:AP335" si="324">X307+AO307+AK307+AN307+AH307</f>
        <v>3.8546717493309028</v>
      </c>
      <c r="AQ307" s="10">
        <f t="shared" ref="AQ307:AQ335" si="325">V307*3.67/5</f>
        <v>2.7056609127976547</v>
      </c>
      <c r="AR307" s="10">
        <f t="shared" ref="AR307:AR335" si="326">AP307*3.67/5</f>
        <v>2.8293290640088826</v>
      </c>
      <c r="AS307" s="10">
        <f t="shared" ref="AS307:AS335" si="327">(AR307-AQ307)</f>
        <v>0.12366815121122787</v>
      </c>
      <c r="AT307" s="10">
        <f>SUM(AS$306:AS307)*5</f>
        <v>1.0584552300561012</v>
      </c>
    </row>
    <row r="308" spans="1:46" x14ac:dyDescent="0.25">
      <c r="A308" s="4">
        <v>15</v>
      </c>
      <c r="B308" s="18">
        <f t="shared" si="305"/>
        <v>2038</v>
      </c>
      <c r="C308" s="19">
        <f t="shared" si="301"/>
        <v>187.3</v>
      </c>
      <c r="D308" s="64" t="e">
        <f>#REF!</f>
        <v>#REF!</v>
      </c>
      <c r="E308" s="57">
        <f t="shared" si="306"/>
        <v>2.1923999999999997</v>
      </c>
      <c r="F308" s="57">
        <f t="shared" si="306"/>
        <v>1.6862999999999999</v>
      </c>
      <c r="G308" s="57">
        <f t="shared" si="306"/>
        <v>0.1386</v>
      </c>
      <c r="H308" s="57">
        <f t="shared" si="306"/>
        <v>0.12</v>
      </c>
      <c r="I308" s="57">
        <f t="shared" si="306"/>
        <v>1.0063115999999999</v>
      </c>
      <c r="J308" s="57">
        <f t="shared" si="306"/>
        <v>1.1779319999999998</v>
      </c>
      <c r="K308" s="57">
        <f t="shared" si="306"/>
        <v>4.4724959999999994E-2</v>
      </c>
      <c r="L308" s="57">
        <f t="shared" si="306"/>
        <v>1.0063115999999999</v>
      </c>
      <c r="M308" s="57">
        <f t="shared" si="302"/>
        <v>12.706620487201896</v>
      </c>
      <c r="N308" s="57">
        <f t="shared" si="307"/>
        <v>-0.73350508448411134</v>
      </c>
      <c r="O308" s="57">
        <f t="shared" si="307"/>
        <v>1.1779319999999998</v>
      </c>
      <c r="P308" s="57">
        <f t="shared" si="303"/>
        <v>1.4414848238819906</v>
      </c>
      <c r="Q308" s="57">
        <f t="shared" si="308"/>
        <v>-4.9395087860566456E-2</v>
      </c>
      <c r="R308" s="57">
        <f t="shared" si="308"/>
        <v>4.4724959999999994E-2</v>
      </c>
      <c r="S308" s="57">
        <f t="shared" si="304"/>
        <v>5.5066802098089868E-2</v>
      </c>
      <c r="T308" s="57">
        <f t="shared" si="309"/>
        <v>-3.4354913220690092E-3</v>
      </c>
      <c r="U308" s="57">
        <f t="shared" si="309"/>
        <v>4.1372999999999998</v>
      </c>
      <c r="V308" s="57">
        <f t="shared" si="309"/>
        <v>3.4409643363332565</v>
      </c>
      <c r="W308" s="29">
        <f>'2.10 Prod Gust real. pot.'!D7</f>
        <v>186.79</v>
      </c>
      <c r="X308" s="35">
        <f t="shared" si="317"/>
        <v>-7.00000000000216E-2</v>
      </c>
      <c r="Y308" s="29">
        <f>'2.10 Prod Gust real. pot.'!F7*k</f>
        <v>2.1671999999999998</v>
      </c>
      <c r="Z308" s="29">
        <f>'2.10 Prod Gust real. pot.'!G7*k</f>
        <v>1.6947000000000001</v>
      </c>
      <c r="AA308" s="29">
        <f>'2.10 Prod Gust real. pot.'!H7*k</f>
        <v>0.1386</v>
      </c>
      <c r="AB308" s="29">
        <f>SUM('2.10 Prod Gust real. pot.'!I7:J7)/2</f>
        <v>0.47499999999999998</v>
      </c>
      <c r="AC308" s="29">
        <f t="shared" si="310"/>
        <v>0.99474479999999998</v>
      </c>
      <c r="AD308" s="348">
        <f t="shared" si="311"/>
        <v>1.1749499999999999</v>
      </c>
      <c r="AE308" s="68">
        <f t="shared" si="312"/>
        <v>4.4210880000000001E-2</v>
      </c>
      <c r="AF308" s="36">
        <f t="shared" si="318"/>
        <v>0.99474479999999998</v>
      </c>
      <c r="AG308" s="33">
        <f t="shared" si="313"/>
        <v>12.701223556261928</v>
      </c>
      <c r="AH308" s="33">
        <f t="shared" si="319"/>
        <v>-0.74598933386388566</v>
      </c>
      <c r="AI308" s="36">
        <f t="shared" si="320"/>
        <v>1.1749499999999999</v>
      </c>
      <c r="AJ308" s="33">
        <f t="shared" si="314"/>
        <v>1.4397851117589551</v>
      </c>
      <c r="AK308" s="33">
        <f t="shared" si="321"/>
        <v>-5.8348515609478957E-2</v>
      </c>
      <c r="AL308" s="60">
        <f t="shared" si="322"/>
        <v>4.4210880000000001E-2</v>
      </c>
      <c r="AM308" s="60">
        <f t="shared" si="315"/>
        <v>5.45821351889694E-2</v>
      </c>
      <c r="AN308" s="60">
        <f t="shared" si="323"/>
        <v>-4.0865437993220163E-3</v>
      </c>
      <c r="AO308" s="34">
        <f t="shared" si="316"/>
        <v>4.4754999999999994</v>
      </c>
      <c r="AP308" s="34">
        <f t="shared" si="324"/>
        <v>3.5970756067272909</v>
      </c>
      <c r="AQ308" s="10">
        <f t="shared" si="325"/>
        <v>2.52566782286861</v>
      </c>
      <c r="AR308" s="10">
        <f t="shared" si="326"/>
        <v>2.6402534953378316</v>
      </c>
      <c r="AS308" s="10">
        <f t="shared" si="327"/>
        <v>0.11458567246922158</v>
      </c>
      <c r="AT308" s="10">
        <f>SUM(AS$306:AS308)*5</f>
        <v>1.6313835924022091</v>
      </c>
    </row>
    <row r="309" spans="1:46" x14ac:dyDescent="0.25">
      <c r="A309" s="4">
        <v>20</v>
      </c>
      <c r="B309" s="18">
        <f t="shared" si="305"/>
        <v>2043</v>
      </c>
      <c r="C309" s="19">
        <f t="shared" si="301"/>
        <v>187.56</v>
      </c>
      <c r="D309" s="64" t="e">
        <f>#REF!</f>
        <v>#REF!</v>
      </c>
      <c r="E309" s="57">
        <f t="shared" si="306"/>
        <v>2.0055000000000001</v>
      </c>
      <c r="F309" s="57">
        <f t="shared" si="306"/>
        <v>1.8837000000000002</v>
      </c>
      <c r="G309" s="57">
        <f t="shared" si="306"/>
        <v>0.14489999999999997</v>
      </c>
      <c r="H309" s="57">
        <f t="shared" si="306"/>
        <v>0.13500000000000001</v>
      </c>
      <c r="I309" s="57">
        <f t="shared" si="306"/>
        <v>0.92052450000000008</v>
      </c>
      <c r="J309" s="57">
        <f t="shared" si="306"/>
        <v>1.2071535</v>
      </c>
      <c r="K309" s="57">
        <f t="shared" si="306"/>
        <v>4.0912200000000003E-2</v>
      </c>
      <c r="L309" s="57">
        <f t="shared" si="306"/>
        <v>0.92052450000000008</v>
      </c>
      <c r="M309" s="57">
        <f t="shared" si="302"/>
        <v>11.982280122723683</v>
      </c>
      <c r="N309" s="57">
        <f t="shared" si="307"/>
        <v>-0.72434036447821271</v>
      </c>
      <c r="O309" s="57">
        <f t="shared" si="307"/>
        <v>1.2071535</v>
      </c>
      <c r="P309" s="57">
        <f t="shared" si="303"/>
        <v>1.461974423486113</v>
      </c>
      <c r="Q309" s="57">
        <f t="shared" si="308"/>
        <v>2.0489599604122333E-2</v>
      </c>
      <c r="R309" s="57">
        <f t="shared" si="308"/>
        <v>4.0912200000000003E-2</v>
      </c>
      <c r="S309" s="57">
        <f t="shared" si="304"/>
        <v>5.064672729545424E-2</v>
      </c>
      <c r="T309" s="57">
        <f t="shared" si="309"/>
        <v>-4.4200748026356276E-3</v>
      </c>
      <c r="U309" s="57">
        <f t="shared" si="309"/>
        <v>4.1691000000000003</v>
      </c>
      <c r="V309" s="57">
        <f t="shared" si="309"/>
        <v>3.7208291603232651</v>
      </c>
      <c r="W309" s="29">
        <f>'2.10 Prod Gust real. pot.'!D8</f>
        <v>186.98</v>
      </c>
      <c r="X309" s="35">
        <f t="shared" si="317"/>
        <v>0.18999999999999773</v>
      </c>
      <c r="Y309" s="29">
        <f>'2.10 Prod Gust real. pot.'!F8*k</f>
        <v>2.0852999999999997</v>
      </c>
      <c r="Z309" s="29">
        <f>'2.10 Prod Gust real. pot.'!G8*k</f>
        <v>1.8312000000000002</v>
      </c>
      <c r="AA309" s="29">
        <f>'2.10 Prod Gust real. pot.'!H8*k</f>
        <v>0.14280000000000001</v>
      </c>
      <c r="AB309" s="29">
        <f>SUM('2.10 Prod Gust real. pot.'!I8:J8)/2</f>
        <v>0.48</v>
      </c>
      <c r="AC309" s="29">
        <f t="shared" si="310"/>
        <v>0.95715269999999986</v>
      </c>
      <c r="AD309" s="348">
        <f t="shared" si="311"/>
        <v>1.2067545</v>
      </c>
      <c r="AE309" s="68">
        <f t="shared" si="312"/>
        <v>4.2540119999999994E-2</v>
      </c>
      <c r="AF309" s="36">
        <f t="shared" si="318"/>
        <v>0.95715269999999986</v>
      </c>
      <c r="AG309" s="33">
        <f t="shared" si="313"/>
        <v>12.014210021453822</v>
      </c>
      <c r="AH309" s="33">
        <f t="shared" si="319"/>
        <v>-0.68701353480810567</v>
      </c>
      <c r="AI309" s="36">
        <f t="shared" si="320"/>
        <v>1.2067545</v>
      </c>
      <c r="AJ309" s="33">
        <f t="shared" si="314"/>
        <v>1.4612749539940471</v>
      </c>
      <c r="AK309" s="33">
        <f t="shared" si="321"/>
        <v>2.1489842235091983E-2</v>
      </c>
      <c r="AL309" s="60">
        <f t="shared" si="322"/>
        <v>4.2540119999999994E-2</v>
      </c>
      <c r="AM309" s="60">
        <f t="shared" si="315"/>
        <v>5.2188969480940275E-2</v>
      </c>
      <c r="AN309" s="60">
        <f t="shared" si="323"/>
        <v>-2.3931657080291241E-3</v>
      </c>
      <c r="AO309" s="34">
        <f t="shared" si="316"/>
        <v>4.5393000000000008</v>
      </c>
      <c r="AP309" s="34">
        <f t="shared" si="324"/>
        <v>4.0613831417189559</v>
      </c>
      <c r="AQ309" s="10">
        <f t="shared" si="325"/>
        <v>2.7310886036772763</v>
      </c>
      <c r="AR309" s="10">
        <f t="shared" si="326"/>
        <v>2.9810552260217138</v>
      </c>
      <c r="AS309" s="10">
        <f t="shared" si="327"/>
        <v>0.24996662234443745</v>
      </c>
      <c r="AT309" s="10">
        <f>SUM(AS$306:AS309)*5</f>
        <v>2.8812167041243963</v>
      </c>
    </row>
    <row r="310" spans="1:46" x14ac:dyDescent="0.25">
      <c r="A310" s="4">
        <v>25</v>
      </c>
      <c r="B310" s="18">
        <f t="shared" si="305"/>
        <v>2048</v>
      </c>
      <c r="C310" s="19">
        <f t="shared" si="301"/>
        <v>188.29</v>
      </c>
      <c r="D310" s="64" t="e">
        <f>#REF!</f>
        <v>#REF!</v>
      </c>
      <c r="E310" s="57">
        <f t="shared" si="306"/>
        <v>2.0705999999999998</v>
      </c>
      <c r="F310" s="57">
        <f t="shared" si="306"/>
        <v>1.9047000000000001</v>
      </c>
      <c r="G310" s="57">
        <f t="shared" si="306"/>
        <v>0.14699999999999999</v>
      </c>
      <c r="H310" s="57">
        <f t="shared" si="306"/>
        <v>0.155</v>
      </c>
      <c r="I310" s="57">
        <f t="shared" si="306"/>
        <v>0.95040539999999996</v>
      </c>
      <c r="J310" s="57">
        <f t="shared" si="306"/>
        <v>1.2310829999999999</v>
      </c>
      <c r="K310" s="57">
        <f t="shared" si="306"/>
        <v>4.2240239999999998E-2</v>
      </c>
      <c r="L310" s="57">
        <f t="shared" si="306"/>
        <v>0.95040539999999996</v>
      </c>
      <c r="M310" s="57">
        <f t="shared" si="302"/>
        <v>11.381586110409053</v>
      </c>
      <c r="N310" s="57">
        <f t="shared" si="307"/>
        <v>-0.60069401231463004</v>
      </c>
      <c r="O310" s="57">
        <f t="shared" si="307"/>
        <v>1.2310829999999999</v>
      </c>
      <c r="P310" s="57">
        <f t="shared" si="303"/>
        <v>1.4895260071920808</v>
      </c>
      <c r="Q310" s="57">
        <f t="shared" si="308"/>
        <v>2.7551583705967886E-2</v>
      </c>
      <c r="R310" s="57">
        <f t="shared" si="308"/>
        <v>4.2240239999999998E-2</v>
      </c>
      <c r="S310" s="57">
        <f t="shared" si="304"/>
        <v>5.1193401078880374E-2</v>
      </c>
      <c r="T310" s="57">
        <f t="shared" si="309"/>
        <v>5.4667378342613399E-4</v>
      </c>
      <c r="U310" s="57">
        <f t="shared" si="309"/>
        <v>4.2773000000000003</v>
      </c>
      <c r="V310" s="57">
        <f t="shared" si="309"/>
        <v>4.4347042451747543</v>
      </c>
      <c r="W310" s="29">
        <f>'2.10 Prod Gust real. pot.'!D9</f>
        <v>187.67</v>
      </c>
      <c r="X310" s="35">
        <f t="shared" si="317"/>
        <v>0.68999999999999773</v>
      </c>
      <c r="Y310" s="29">
        <f>'2.10 Prod Gust real. pot.'!F9*k</f>
        <v>1.9634999999999998</v>
      </c>
      <c r="Z310" s="29">
        <f>'2.10 Prod Gust real. pot.'!G9*k</f>
        <v>2.0139</v>
      </c>
      <c r="AA310" s="29">
        <f>'2.10 Prod Gust real. pot.'!H9*k</f>
        <v>0.1512</v>
      </c>
      <c r="AB310" s="29">
        <f>SUM('2.10 Prod Gust real. pot.'!I9:J9)/2</f>
        <v>0.45999999999999996</v>
      </c>
      <c r="AC310" s="29">
        <f t="shared" si="310"/>
        <v>0.90124649999999995</v>
      </c>
      <c r="AD310" s="348">
        <f t="shared" si="311"/>
        <v>1.2463394999999999</v>
      </c>
      <c r="AE310" s="68">
        <f t="shared" si="312"/>
        <v>4.0055399999999998E-2</v>
      </c>
      <c r="AF310" s="36">
        <f t="shared" si="318"/>
        <v>0.90124649999999995</v>
      </c>
      <c r="AG310" s="33">
        <f t="shared" si="313"/>
        <v>11.360223801734563</v>
      </c>
      <c r="AH310" s="33">
        <f t="shared" si="319"/>
        <v>-0.65398621971925941</v>
      </c>
      <c r="AI310" s="36">
        <f t="shared" si="320"/>
        <v>1.2463394999999999</v>
      </c>
      <c r="AJ310" s="33">
        <f t="shared" si="314"/>
        <v>1.5046588572868127</v>
      </c>
      <c r="AK310" s="33">
        <f t="shared" si="321"/>
        <v>4.3383903292765646E-2</v>
      </c>
      <c r="AL310" s="60">
        <f t="shared" si="322"/>
        <v>4.0055399999999998E-2</v>
      </c>
      <c r="AM310" s="60">
        <f t="shared" si="315"/>
        <v>4.9281193555777661E-2</v>
      </c>
      <c r="AN310" s="60">
        <f t="shared" si="323"/>
        <v>-2.9077759251626145E-3</v>
      </c>
      <c r="AO310" s="34">
        <f t="shared" si="316"/>
        <v>4.5885999999999996</v>
      </c>
      <c r="AP310" s="34">
        <f t="shared" si="324"/>
        <v>4.6650899076483405</v>
      </c>
      <c r="AQ310" s="10">
        <f t="shared" si="325"/>
        <v>3.2550729159582694</v>
      </c>
      <c r="AR310" s="10">
        <f t="shared" si="326"/>
        <v>3.4241759922138817</v>
      </c>
      <c r="AS310" s="10">
        <f t="shared" si="327"/>
        <v>0.16910307625561227</v>
      </c>
      <c r="AT310" s="10">
        <f>SUM(AS$306:AS310)*5</f>
        <v>3.7267320854024577</v>
      </c>
    </row>
    <row r="311" spans="1:46" x14ac:dyDescent="0.25">
      <c r="A311" s="4">
        <v>30</v>
      </c>
      <c r="B311" s="18">
        <f t="shared" si="305"/>
        <v>2053</v>
      </c>
      <c r="C311" s="19">
        <f t="shared" si="301"/>
        <v>189.11</v>
      </c>
      <c r="D311" s="64" t="e">
        <f>#REF!</f>
        <v>#REF!</v>
      </c>
      <c r="E311" s="57">
        <f t="shared" si="306"/>
        <v>2.1902999999999997</v>
      </c>
      <c r="F311" s="57">
        <f t="shared" si="306"/>
        <v>1.8878999999999999</v>
      </c>
      <c r="G311" s="57">
        <f t="shared" si="306"/>
        <v>0.14909999999999998</v>
      </c>
      <c r="H311" s="57">
        <f t="shared" si="306"/>
        <v>0.105</v>
      </c>
      <c r="I311" s="57">
        <f t="shared" si="306"/>
        <v>1.0053477</v>
      </c>
      <c r="J311" s="57">
        <f t="shared" si="306"/>
        <v>1.2540255</v>
      </c>
      <c r="K311" s="57">
        <f t="shared" si="306"/>
        <v>4.4682119999999999E-2</v>
      </c>
      <c r="L311" s="57">
        <f t="shared" si="306"/>
        <v>1.0053477</v>
      </c>
      <c r="M311" s="57">
        <f t="shared" si="302"/>
        <v>10.913593899619944</v>
      </c>
      <c r="N311" s="57">
        <f t="shared" si="307"/>
        <v>-0.46799221078910946</v>
      </c>
      <c r="O311" s="57">
        <f t="shared" si="307"/>
        <v>1.2540255</v>
      </c>
      <c r="P311" s="57">
        <f t="shared" si="303"/>
        <v>1.5173389851098107</v>
      </c>
      <c r="Q311" s="57">
        <f t="shared" si="308"/>
        <v>2.7812977917729853E-2</v>
      </c>
      <c r="R311" s="57">
        <f t="shared" si="308"/>
        <v>4.4682119999999999E-2</v>
      </c>
      <c r="S311" s="57">
        <f t="shared" si="304"/>
        <v>5.3731920263719757E-2</v>
      </c>
      <c r="T311" s="57">
        <f t="shared" si="309"/>
        <v>2.5385191848393829E-3</v>
      </c>
      <c r="U311" s="57">
        <f t="shared" si="309"/>
        <v>4.3323</v>
      </c>
      <c r="V311" s="57">
        <f t="shared" si="309"/>
        <v>4.7146592863134815</v>
      </c>
      <c r="W311" s="29">
        <f>'2.10 Prod Gust real. pot.'!D10</f>
        <v>188.45</v>
      </c>
      <c r="X311" s="35">
        <f t="shared" si="317"/>
        <v>0.78000000000000114</v>
      </c>
      <c r="Y311" s="29">
        <f>'2.10 Prod Gust real. pot.'!F10*k</f>
        <v>2.2281</v>
      </c>
      <c r="Z311" s="29">
        <f>'2.10 Prod Gust real. pot.'!G10*k</f>
        <v>1.8584999999999998</v>
      </c>
      <c r="AA311" s="29">
        <f>'2.10 Prod Gust real. pot.'!H10*k</f>
        <v>0.14909999999999998</v>
      </c>
      <c r="AB311" s="29">
        <f>SUM('2.10 Prod Gust real. pot.'!I10:J10)/2</f>
        <v>0.48</v>
      </c>
      <c r="AC311" s="29">
        <f t="shared" si="310"/>
        <v>1.0226979</v>
      </c>
      <c r="AD311" s="348">
        <f t="shared" si="311"/>
        <v>1.2521144999999998</v>
      </c>
      <c r="AE311" s="68">
        <f t="shared" si="312"/>
        <v>4.5453240000000006E-2</v>
      </c>
      <c r="AF311" s="36">
        <f t="shared" si="318"/>
        <v>1.0226979</v>
      </c>
      <c r="AG311" s="33">
        <f t="shared" si="313"/>
        <v>10.912347129770062</v>
      </c>
      <c r="AH311" s="33">
        <f t="shared" si="319"/>
        <v>-0.44787667196450087</v>
      </c>
      <c r="AI311" s="36">
        <f t="shared" si="320"/>
        <v>1.2521144999999998</v>
      </c>
      <c r="AJ311" s="33">
        <f t="shared" si="314"/>
        <v>1.5181031203399766</v>
      </c>
      <c r="AK311" s="33">
        <f t="shared" si="321"/>
        <v>1.344426305316393E-2</v>
      </c>
      <c r="AL311" s="60">
        <f t="shared" si="322"/>
        <v>4.5453240000000006E-2</v>
      </c>
      <c r="AM311" s="60">
        <f t="shared" si="315"/>
        <v>5.4165006537064297E-2</v>
      </c>
      <c r="AN311" s="60">
        <f t="shared" si="323"/>
        <v>4.8838129812866365E-3</v>
      </c>
      <c r="AO311" s="34">
        <f t="shared" si="316"/>
        <v>4.7157</v>
      </c>
      <c r="AP311" s="34">
        <f t="shared" si="324"/>
        <v>5.0661514040699505</v>
      </c>
      <c r="AQ311" s="10">
        <f t="shared" si="325"/>
        <v>3.4605599161540952</v>
      </c>
      <c r="AR311" s="10">
        <f t="shared" si="326"/>
        <v>3.7185551305873439</v>
      </c>
      <c r="AS311" s="10">
        <f t="shared" si="327"/>
        <v>0.25799521443324869</v>
      </c>
      <c r="AT311" s="10">
        <f>SUM(AS$306:AS311)*5</f>
        <v>5.0167081575687007</v>
      </c>
    </row>
    <row r="312" spans="1:46" x14ac:dyDescent="0.25">
      <c r="A312" s="4">
        <v>35</v>
      </c>
      <c r="B312" s="18">
        <f t="shared" si="305"/>
        <v>2058</v>
      </c>
      <c r="C312" s="19">
        <f t="shared" si="301"/>
        <v>189.96</v>
      </c>
      <c r="D312" s="64" t="e">
        <f>#REF!</f>
        <v>#REF!</v>
      </c>
      <c r="E312" s="57">
        <f t="shared" si="306"/>
        <v>2.0748000000000002</v>
      </c>
      <c r="F312" s="57">
        <f t="shared" si="306"/>
        <v>2.0055000000000001</v>
      </c>
      <c r="G312" s="57">
        <f t="shared" si="306"/>
        <v>0.15329999999999999</v>
      </c>
      <c r="H312" s="57">
        <f t="shared" si="306"/>
        <v>0.14499999999999999</v>
      </c>
      <c r="I312" s="57">
        <f t="shared" si="306"/>
        <v>0.9523332000000001</v>
      </c>
      <c r="J312" s="57">
        <f t="shared" si="306"/>
        <v>1.270416</v>
      </c>
      <c r="K312" s="57">
        <f t="shared" si="306"/>
        <v>4.232592000000001E-2</v>
      </c>
      <c r="L312" s="57">
        <f t="shared" si="306"/>
        <v>0.9523332000000001</v>
      </c>
      <c r="M312" s="57">
        <f t="shared" si="302"/>
        <v>10.453168516899286</v>
      </c>
      <c r="N312" s="57">
        <f t="shared" si="307"/>
        <v>-0.46042538272065769</v>
      </c>
      <c r="O312" s="57">
        <f t="shared" si="307"/>
        <v>1.270416</v>
      </c>
      <c r="P312" s="57">
        <f t="shared" si="303"/>
        <v>1.5386461714324653</v>
      </c>
      <c r="Q312" s="57">
        <f t="shared" si="308"/>
        <v>2.1307186322654603E-2</v>
      </c>
      <c r="R312" s="57">
        <f t="shared" si="308"/>
        <v>4.232592000000001E-2</v>
      </c>
      <c r="S312" s="57">
        <f t="shared" si="304"/>
        <v>5.1824471296162786E-2</v>
      </c>
      <c r="T312" s="57">
        <f t="shared" si="309"/>
        <v>-1.9074489675569711E-3</v>
      </c>
      <c r="U312" s="57">
        <f t="shared" si="309"/>
        <v>4.3785999999999996</v>
      </c>
      <c r="V312" s="57">
        <f t="shared" si="309"/>
        <v>4.787574354634434</v>
      </c>
      <c r="W312" s="29">
        <f>'2.10 Prod Gust real. pot.'!D11</f>
        <v>189.26</v>
      </c>
      <c r="X312" s="35">
        <f t="shared" si="317"/>
        <v>0.81000000000000227</v>
      </c>
      <c r="Y312" s="29">
        <f>'2.10 Prod Gust real. pot.'!F11*k</f>
        <v>2.1041999999999996</v>
      </c>
      <c r="Z312" s="29">
        <f>'2.10 Prod Gust real. pot.'!G11*k</f>
        <v>2.0390999999999999</v>
      </c>
      <c r="AA312" s="29">
        <f>'2.10 Prod Gust real. pot.'!H11*k</f>
        <v>0.15539999999999998</v>
      </c>
      <c r="AB312" s="29">
        <f>SUM('2.10 Prod Gust real. pot.'!I11:J11)/2</f>
        <v>0.435</v>
      </c>
      <c r="AC312" s="29">
        <f t="shared" si="310"/>
        <v>0.9658277999999999</v>
      </c>
      <c r="AD312" s="348">
        <f t="shared" si="311"/>
        <v>1.290387</v>
      </c>
      <c r="AE312" s="68">
        <f t="shared" si="312"/>
        <v>4.2925679999999994E-2</v>
      </c>
      <c r="AF312" s="36">
        <f t="shared" si="318"/>
        <v>0.9658277999999999</v>
      </c>
      <c r="AG312" s="33">
        <f t="shared" si="313"/>
        <v>10.46557774070417</v>
      </c>
      <c r="AH312" s="33">
        <f t="shared" si="319"/>
        <v>-0.44676938906589214</v>
      </c>
      <c r="AI312" s="36">
        <f t="shared" si="320"/>
        <v>1.290387</v>
      </c>
      <c r="AJ312" s="33">
        <f t="shared" si="314"/>
        <v>1.5587522527332136</v>
      </c>
      <c r="AK312" s="33">
        <f t="shared" si="321"/>
        <v>4.0649132393236975E-2</v>
      </c>
      <c r="AL312" s="60">
        <f t="shared" si="322"/>
        <v>4.2925679999999994E-2</v>
      </c>
      <c r="AM312" s="60">
        <f t="shared" si="315"/>
        <v>5.2500790856342953E-2</v>
      </c>
      <c r="AN312" s="60">
        <f t="shared" si="323"/>
        <v>-1.664215680721344E-3</v>
      </c>
      <c r="AO312" s="34">
        <f t="shared" si="316"/>
        <v>4.7336999999999998</v>
      </c>
      <c r="AP312" s="34">
        <f t="shared" si="324"/>
        <v>5.1359155276466257</v>
      </c>
      <c r="AQ312" s="10">
        <f t="shared" si="325"/>
        <v>3.5140795763016746</v>
      </c>
      <c r="AR312" s="10">
        <f t="shared" si="326"/>
        <v>3.7697619972926235</v>
      </c>
      <c r="AS312" s="10">
        <f t="shared" si="327"/>
        <v>0.25568242099094896</v>
      </c>
      <c r="AT312" s="10">
        <f>SUM(AS$306:AS312)*5</f>
        <v>6.2951202625234455</v>
      </c>
    </row>
    <row r="313" spans="1:46" x14ac:dyDescent="0.25">
      <c r="A313" s="4">
        <v>40</v>
      </c>
      <c r="B313" s="18">
        <f t="shared" si="305"/>
        <v>2063</v>
      </c>
      <c r="C313" s="19">
        <f t="shared" si="301"/>
        <v>190.86</v>
      </c>
      <c r="D313" s="64" t="e">
        <f>#REF!</f>
        <v>#REF!</v>
      </c>
      <c r="E313" s="57">
        <f t="shared" si="306"/>
        <v>2.2008000000000001</v>
      </c>
      <c r="F313" s="57">
        <f t="shared" si="306"/>
        <v>1.9634999999999998</v>
      </c>
      <c r="G313" s="57">
        <f t="shared" si="306"/>
        <v>0.15329999999999999</v>
      </c>
      <c r="H313" s="57">
        <f t="shared" si="306"/>
        <v>0.15</v>
      </c>
      <c r="I313" s="57">
        <f t="shared" si="306"/>
        <v>1.0101672000000002</v>
      </c>
      <c r="J313" s="57">
        <f t="shared" si="306"/>
        <v>1.285326</v>
      </c>
      <c r="K313" s="57">
        <f t="shared" si="306"/>
        <v>4.4896320000000003E-2</v>
      </c>
      <c r="L313" s="57">
        <f t="shared" si="306"/>
        <v>1.0101672000000002</v>
      </c>
      <c r="M313" s="57">
        <f t="shared" si="302"/>
        <v>10.110178940615983</v>
      </c>
      <c r="N313" s="57">
        <f t="shared" si="307"/>
        <v>-0.34298957628330307</v>
      </c>
      <c r="O313" s="57">
        <f t="shared" si="307"/>
        <v>1.285326</v>
      </c>
      <c r="P313" s="57">
        <f t="shared" si="303"/>
        <v>1.5573227854166538</v>
      </c>
      <c r="Q313" s="57">
        <f t="shared" si="308"/>
        <v>1.8676613984188517E-2</v>
      </c>
      <c r="R313" s="57">
        <f t="shared" si="308"/>
        <v>4.4896320000000003E-2</v>
      </c>
      <c r="S313" s="57">
        <f t="shared" si="304"/>
        <v>5.4057678771231077E-2</v>
      </c>
      <c r="T313" s="57">
        <f t="shared" si="309"/>
        <v>2.2332074750682912E-3</v>
      </c>
      <c r="U313" s="57">
        <f t="shared" si="309"/>
        <v>4.4676</v>
      </c>
      <c r="V313" s="57">
        <f t="shared" si="309"/>
        <v>5.0455202451759593</v>
      </c>
      <c r="W313" s="29">
        <f>'2.10 Prod Gust real. pot.'!D12</f>
        <v>190.14</v>
      </c>
      <c r="X313" s="35">
        <f t="shared" si="317"/>
        <v>0.87999999999999545</v>
      </c>
      <c r="Y313" s="29">
        <f>'2.10 Prod Gust real. pot.'!F12*k</f>
        <v>2.2574999999999998</v>
      </c>
      <c r="Z313" s="29">
        <f>'2.10 Prod Gust real. pot.'!G12*k</f>
        <v>1.974</v>
      </c>
      <c r="AA313" s="29">
        <f>'2.10 Prod Gust real. pot.'!H12*k</f>
        <v>0.15539999999999998</v>
      </c>
      <c r="AB313" s="29">
        <f>SUM('2.10 Prod Gust real. pot.'!I12:J12)/2</f>
        <v>0.44999999999999996</v>
      </c>
      <c r="AC313" s="29">
        <f t="shared" si="310"/>
        <v>1.0361925000000001</v>
      </c>
      <c r="AD313" s="348">
        <f t="shared" si="311"/>
        <v>1.3032075000000001</v>
      </c>
      <c r="AE313" s="68">
        <f t="shared" si="312"/>
        <v>4.6052999999999997E-2</v>
      </c>
      <c r="AF313" s="36">
        <f t="shared" si="318"/>
        <v>1.0361925000000001</v>
      </c>
      <c r="AG313" s="33">
        <f t="shared" si="313"/>
        <v>10.147007097389393</v>
      </c>
      <c r="AH313" s="33">
        <f t="shared" si="319"/>
        <v>-0.3185706433147768</v>
      </c>
      <c r="AI313" s="36">
        <f t="shared" si="320"/>
        <v>1.3032075000000001</v>
      </c>
      <c r="AJ313" s="33">
        <f t="shared" si="314"/>
        <v>1.5787585720243658</v>
      </c>
      <c r="AK313" s="33">
        <f t="shared" si="321"/>
        <v>2.0006319291152153E-2</v>
      </c>
      <c r="AL313" s="60">
        <f t="shared" si="322"/>
        <v>4.6052999999999997E-2</v>
      </c>
      <c r="AM313" s="60">
        <f t="shared" si="315"/>
        <v>5.5333916308044198E-2</v>
      </c>
      <c r="AN313" s="60">
        <f t="shared" si="323"/>
        <v>2.8331254517012447E-3</v>
      </c>
      <c r="AO313" s="34">
        <f t="shared" si="316"/>
        <v>4.8369</v>
      </c>
      <c r="AP313" s="34">
        <f t="shared" si="324"/>
        <v>5.4211688014280721</v>
      </c>
      <c r="AQ313" s="10">
        <f t="shared" si="325"/>
        <v>3.7034118599591546</v>
      </c>
      <c r="AR313" s="10">
        <f t="shared" si="326"/>
        <v>3.9791379002482046</v>
      </c>
      <c r="AS313" s="10">
        <f t="shared" si="327"/>
        <v>0.27572604028905001</v>
      </c>
      <c r="AT313" s="10">
        <f>SUM(AS$306:AS313)*5</f>
        <v>7.6737504639686964</v>
      </c>
    </row>
    <row r="314" spans="1:46" x14ac:dyDescent="0.25">
      <c r="A314" s="4">
        <v>45</v>
      </c>
      <c r="B314" s="18">
        <f t="shared" si="305"/>
        <v>2068</v>
      </c>
      <c r="C314" s="19">
        <f t="shared" si="301"/>
        <v>191.75</v>
      </c>
      <c r="D314" s="64" t="e">
        <f>#REF!</f>
        <v>#REF!</v>
      </c>
      <c r="E314" s="57">
        <f t="shared" si="306"/>
        <v>2.1630000000000003</v>
      </c>
      <c r="F314" s="57">
        <f t="shared" si="306"/>
        <v>2.0684999999999998</v>
      </c>
      <c r="G314" s="57">
        <f t="shared" si="306"/>
        <v>0.1575</v>
      </c>
      <c r="H314" s="57">
        <f t="shared" si="306"/>
        <v>0.19</v>
      </c>
      <c r="I314" s="57">
        <f t="shared" si="306"/>
        <v>0.99281700000000017</v>
      </c>
      <c r="J314" s="57">
        <f t="shared" si="306"/>
        <v>1.3159649999999998</v>
      </c>
      <c r="K314" s="57">
        <f t="shared" si="306"/>
        <v>4.412520000000001E-2</v>
      </c>
      <c r="L314" s="57">
        <f t="shared" si="306"/>
        <v>0.99281700000000017</v>
      </c>
      <c r="M314" s="57">
        <f t="shared" si="302"/>
        <v>9.7942389717778564</v>
      </c>
      <c r="N314" s="57">
        <f t="shared" si="307"/>
        <v>-0.31593996883812636</v>
      </c>
      <c r="O314" s="57">
        <f t="shared" si="307"/>
        <v>1.3159649999999998</v>
      </c>
      <c r="P314" s="57">
        <f t="shared" si="303"/>
        <v>1.5912633755161094</v>
      </c>
      <c r="Q314" s="57">
        <f t="shared" si="308"/>
        <v>3.3940590099455603E-2</v>
      </c>
      <c r="R314" s="57">
        <f t="shared" si="308"/>
        <v>4.412520000000001E-2</v>
      </c>
      <c r="S314" s="57">
        <f t="shared" si="304"/>
        <v>5.3681337808585403E-2</v>
      </c>
      <c r="T314" s="57">
        <f t="shared" si="309"/>
        <v>-3.7634096264567429E-4</v>
      </c>
      <c r="U314" s="57">
        <f t="shared" si="309"/>
        <v>4.5790000000000006</v>
      </c>
      <c r="V314" s="57">
        <f t="shared" si="309"/>
        <v>5.1866242802986706</v>
      </c>
      <c r="W314" s="29">
        <f>'2.10 Prod Gust real. pot.'!D13</f>
        <v>191.03</v>
      </c>
      <c r="X314" s="35">
        <f t="shared" si="317"/>
        <v>0.89000000000001478</v>
      </c>
      <c r="Y314" s="29">
        <f>'2.10 Prod Gust real. pot.'!F13*k</f>
        <v>2.2364999999999999</v>
      </c>
      <c r="Z314" s="29">
        <f>'2.10 Prod Gust real. pot.'!G13*k</f>
        <v>2.0642999999999998</v>
      </c>
      <c r="AA314" s="29">
        <f>'2.10 Prod Gust real. pot.'!H13*k</f>
        <v>0.15959999999999999</v>
      </c>
      <c r="AB314" s="29">
        <f>SUM('2.10 Prod Gust real. pot.'!I13:J13)/2</f>
        <v>0.49000000000000005</v>
      </c>
      <c r="AC314" s="29">
        <f t="shared" si="310"/>
        <v>1.0265535000000001</v>
      </c>
      <c r="AD314" s="348">
        <f t="shared" si="311"/>
        <v>1.3323765000000001</v>
      </c>
      <c r="AE314" s="68">
        <f t="shared" si="312"/>
        <v>4.5624600000000001E-2</v>
      </c>
      <c r="AF314" s="36">
        <f t="shared" si="318"/>
        <v>1.0265535000000001</v>
      </c>
      <c r="AG314" s="33">
        <f t="shared" si="313"/>
        <v>9.8600362444021066</v>
      </c>
      <c r="AH314" s="33">
        <f t="shared" si="319"/>
        <v>-0.28697085298728631</v>
      </c>
      <c r="AI314" s="36">
        <f t="shared" si="320"/>
        <v>1.3323765000000001</v>
      </c>
      <c r="AJ314" s="33">
        <f t="shared" si="314"/>
        <v>1.6114642230337051</v>
      </c>
      <c r="AK314" s="33">
        <f t="shared" si="321"/>
        <v>3.2705651009339309E-2</v>
      </c>
      <c r="AL314" s="60">
        <f t="shared" si="322"/>
        <v>4.5624600000000001E-2</v>
      </c>
      <c r="AM314" s="60">
        <f t="shared" si="315"/>
        <v>5.5406346862756736E-2</v>
      </c>
      <c r="AN314" s="60">
        <f t="shared" si="323"/>
        <v>7.243055471253812E-5</v>
      </c>
      <c r="AO314" s="34">
        <f t="shared" si="316"/>
        <v>4.9504000000000001</v>
      </c>
      <c r="AP314" s="34">
        <f t="shared" si="324"/>
        <v>5.5862072285767796</v>
      </c>
      <c r="AQ314" s="10">
        <f t="shared" si="325"/>
        <v>3.8069822217392244</v>
      </c>
      <c r="AR314" s="10">
        <f t="shared" si="326"/>
        <v>4.1002761057753556</v>
      </c>
      <c r="AS314" s="10">
        <f t="shared" si="327"/>
        <v>0.29329388403613121</v>
      </c>
      <c r="AT314" s="10">
        <f>SUM(AS$306:AS314)*5</f>
        <v>9.1402198841493529</v>
      </c>
    </row>
    <row r="315" spans="1:46" x14ac:dyDescent="0.25">
      <c r="A315" s="4">
        <v>50</v>
      </c>
      <c r="B315" s="18">
        <f t="shared" si="305"/>
        <v>2073</v>
      </c>
      <c r="C315" s="19">
        <f t="shared" si="301"/>
        <v>192.59</v>
      </c>
      <c r="D315" s="64" t="e">
        <f>#REF!</f>
        <v>#REF!</v>
      </c>
      <c r="E315" s="57">
        <f t="shared" si="306"/>
        <v>2.0726999999999998</v>
      </c>
      <c r="F315" s="57">
        <f t="shared" si="306"/>
        <v>2.2176</v>
      </c>
      <c r="G315" s="57">
        <f t="shared" si="306"/>
        <v>0.1638</v>
      </c>
      <c r="H315" s="57">
        <f t="shared" si="306"/>
        <v>0.155</v>
      </c>
      <c r="I315" s="57">
        <f t="shared" si="306"/>
        <v>0.95136929999999997</v>
      </c>
      <c r="J315" s="57">
        <f t="shared" si="306"/>
        <v>1.3504995</v>
      </c>
      <c r="K315" s="57">
        <f t="shared" si="306"/>
        <v>4.2283080000000001E-2</v>
      </c>
      <c r="L315" s="57">
        <f t="shared" si="306"/>
        <v>0.95136929999999997</v>
      </c>
      <c r="M315" s="57">
        <f t="shared" si="302"/>
        <v>9.4777495539380645</v>
      </c>
      <c r="N315" s="57">
        <f t="shared" si="307"/>
        <v>-0.3164894178397919</v>
      </c>
      <c r="O315" s="57">
        <f t="shared" si="307"/>
        <v>1.3504995</v>
      </c>
      <c r="P315" s="57">
        <f t="shared" si="303"/>
        <v>1.631797780870309</v>
      </c>
      <c r="Q315" s="57">
        <f t="shared" si="308"/>
        <v>4.053440535419961E-2</v>
      </c>
      <c r="R315" s="57">
        <f t="shared" si="308"/>
        <v>4.2283080000000001E-2</v>
      </c>
      <c r="S315" s="57">
        <f t="shared" si="304"/>
        <v>5.177268949690414E-2</v>
      </c>
      <c r="T315" s="57">
        <f t="shared" si="309"/>
        <v>-1.908648311681263E-3</v>
      </c>
      <c r="U315" s="57">
        <f t="shared" si="309"/>
        <v>4.6091000000000006</v>
      </c>
      <c r="V315" s="57">
        <f t="shared" si="309"/>
        <v>5.1712363392027312</v>
      </c>
      <c r="W315" s="29">
        <f>'2.10 Prod Gust real. pot.'!D14</f>
        <v>191.89</v>
      </c>
      <c r="X315" s="35">
        <f t="shared" si="317"/>
        <v>0.85999999999998522</v>
      </c>
      <c r="Y315" s="29">
        <f>'2.10 Prod Gust real. pot.'!F14*k</f>
        <v>2.0537999999999998</v>
      </c>
      <c r="Z315" s="29">
        <f>'2.10 Prod Gust real. pot.'!G14*k</f>
        <v>2.3037000000000001</v>
      </c>
      <c r="AA315" s="29">
        <f>'2.10 Prod Gust real. pot.'!H14*k</f>
        <v>0.16800000000000001</v>
      </c>
      <c r="AB315" s="29">
        <f>SUM('2.10 Prod Gust real. pot.'!I14:J14)/2</f>
        <v>0.48000000000000004</v>
      </c>
      <c r="AC315" s="29">
        <f t="shared" si="310"/>
        <v>0.94269419999999993</v>
      </c>
      <c r="AD315" s="348">
        <f t="shared" si="311"/>
        <v>1.378587</v>
      </c>
      <c r="AE315" s="68">
        <f t="shared" si="312"/>
        <v>4.1897520000000001E-2</v>
      </c>
      <c r="AF315" s="36">
        <f t="shared" si="318"/>
        <v>0.94269419999999993</v>
      </c>
      <c r="AG315" s="33">
        <f t="shared" si="313"/>
        <v>9.5263543066844534</v>
      </c>
      <c r="AH315" s="33">
        <f t="shared" si="319"/>
        <v>-0.3336819377176532</v>
      </c>
      <c r="AI315" s="36">
        <f t="shared" si="320"/>
        <v>1.378587</v>
      </c>
      <c r="AJ315" s="33">
        <f t="shared" si="314"/>
        <v>1.663456319936661</v>
      </c>
      <c r="AK315" s="33">
        <f t="shared" si="321"/>
        <v>5.199209690295592E-2</v>
      </c>
      <c r="AL315" s="60">
        <f t="shared" si="322"/>
        <v>4.1897520000000001E-2</v>
      </c>
      <c r="AM315" s="60">
        <f t="shared" si="315"/>
        <v>5.1692070896857324E-2</v>
      </c>
      <c r="AN315" s="60">
        <f t="shared" si="323"/>
        <v>-3.7142759658994121E-3</v>
      </c>
      <c r="AO315" s="34">
        <f t="shared" si="316"/>
        <v>5.0055000000000005</v>
      </c>
      <c r="AP315" s="34">
        <f t="shared" si="324"/>
        <v>5.5800958832193892</v>
      </c>
      <c r="AQ315" s="10">
        <f t="shared" si="325"/>
        <v>3.7956874729748042</v>
      </c>
      <c r="AR315" s="10">
        <f t="shared" si="326"/>
        <v>4.0957903782830316</v>
      </c>
      <c r="AS315" s="10">
        <f t="shared" si="327"/>
        <v>0.30010290530822736</v>
      </c>
      <c r="AT315" s="10">
        <f>SUM(AS$306:AS315)*5</f>
        <v>10.640734410690488</v>
      </c>
    </row>
    <row r="316" spans="1:46" x14ac:dyDescent="0.25">
      <c r="A316" s="4">
        <v>55</v>
      </c>
      <c r="B316" s="18">
        <f t="shared" si="305"/>
        <v>2078</v>
      </c>
      <c r="C316" s="19">
        <f t="shared" si="301"/>
        <v>193.45</v>
      </c>
      <c r="D316" s="64" t="e">
        <f>#REF!</f>
        <v>#REF!</v>
      </c>
      <c r="E316" s="57">
        <f t="shared" ref="E316:L325" si="328">E35</f>
        <v>2.1126</v>
      </c>
      <c r="F316" s="57">
        <f t="shared" si="328"/>
        <v>2.2637999999999998</v>
      </c>
      <c r="G316" s="57">
        <f t="shared" si="328"/>
        <v>0.16800000000000001</v>
      </c>
      <c r="H316" s="57">
        <f t="shared" si="328"/>
        <v>0.16</v>
      </c>
      <c r="I316" s="57">
        <f t="shared" si="328"/>
        <v>0.96968340000000008</v>
      </c>
      <c r="J316" s="57">
        <f t="shared" si="328"/>
        <v>1.377831</v>
      </c>
      <c r="K316" s="57">
        <f t="shared" si="328"/>
        <v>4.3097040000000003E-2</v>
      </c>
      <c r="L316" s="57">
        <f t="shared" si="328"/>
        <v>0.96968340000000008</v>
      </c>
      <c r="M316" s="57">
        <f t="shared" si="302"/>
        <v>9.2205436129603697</v>
      </c>
      <c r="N316" s="57">
        <f t="shared" si="307"/>
        <v>-0.25720594097769478</v>
      </c>
      <c r="O316" s="57">
        <f t="shared" si="307"/>
        <v>1.377831</v>
      </c>
      <c r="P316" s="57">
        <f t="shared" si="303"/>
        <v>1.6662948190946389</v>
      </c>
      <c r="Q316" s="57">
        <f t="shared" si="308"/>
        <v>3.4497038224329923E-2</v>
      </c>
      <c r="R316" s="57">
        <f t="shared" si="308"/>
        <v>4.3097040000000003E-2</v>
      </c>
      <c r="S316" s="57">
        <f t="shared" si="304"/>
        <v>5.2249244955881617E-2</v>
      </c>
      <c r="T316" s="57">
        <f t="shared" si="309"/>
        <v>4.7655545897747759E-4</v>
      </c>
      <c r="U316" s="57">
        <f t="shared" si="309"/>
        <v>4.7044000000000006</v>
      </c>
      <c r="V316" s="57">
        <f t="shared" si="309"/>
        <v>5.3421676527055979</v>
      </c>
      <c r="W316" s="29">
        <f>'2.10 Prod Gust real. pot.'!D15</f>
        <v>192.62</v>
      </c>
      <c r="X316" s="35">
        <f t="shared" si="317"/>
        <v>0.73000000000001819</v>
      </c>
      <c r="Y316" s="29">
        <f>'2.10 Prod Gust real. pot.'!F15*k</f>
        <v>2.1461999999999999</v>
      </c>
      <c r="Z316" s="29">
        <f>'2.10 Prod Gust real. pot.'!G15*k</f>
        <v>2.2973999999999997</v>
      </c>
      <c r="AA316" s="29">
        <f>'2.10 Prod Gust real. pot.'!H15*k</f>
        <v>0.1701</v>
      </c>
      <c r="AB316" s="29">
        <f>SUM('2.10 Prod Gust real. pot.'!I15:J15)/2</f>
        <v>0.49</v>
      </c>
      <c r="AC316" s="29">
        <f t="shared" si="310"/>
        <v>0.98510580000000003</v>
      </c>
      <c r="AD316" s="348">
        <f t="shared" si="311"/>
        <v>1.3988309999999999</v>
      </c>
      <c r="AE316" s="68">
        <f t="shared" si="312"/>
        <v>4.3782479999999999E-2</v>
      </c>
      <c r="AF316" s="36">
        <f t="shared" si="318"/>
        <v>0.98510580000000003</v>
      </c>
      <c r="AG316" s="33">
        <f t="shared" si="313"/>
        <v>9.2782789078426084</v>
      </c>
      <c r="AH316" s="33">
        <f t="shared" si="319"/>
        <v>-0.24807539884184493</v>
      </c>
      <c r="AI316" s="36">
        <f t="shared" si="320"/>
        <v>1.3988309999999999</v>
      </c>
      <c r="AJ316" s="33">
        <f t="shared" si="314"/>
        <v>1.692891311008708</v>
      </c>
      <c r="AK316" s="33">
        <f t="shared" si="321"/>
        <v>2.9434991072047056E-2</v>
      </c>
      <c r="AL316" s="60">
        <f t="shared" si="322"/>
        <v>4.3782479999999999E-2</v>
      </c>
      <c r="AM316" s="60">
        <f t="shared" si="315"/>
        <v>5.2920433466185898E-2</v>
      </c>
      <c r="AN316" s="60">
        <f t="shared" si="323"/>
        <v>1.2283625693285741E-3</v>
      </c>
      <c r="AO316" s="34">
        <f t="shared" si="316"/>
        <v>5.1036999999999999</v>
      </c>
      <c r="AP316" s="34">
        <f t="shared" si="324"/>
        <v>5.6162879547995486</v>
      </c>
      <c r="AQ316" s="10">
        <f t="shared" si="325"/>
        <v>3.9211510570859089</v>
      </c>
      <c r="AR316" s="10">
        <f t="shared" si="326"/>
        <v>4.1223553588228681</v>
      </c>
      <c r="AS316" s="10">
        <f t="shared" si="327"/>
        <v>0.20120430173695913</v>
      </c>
      <c r="AT316" s="10">
        <f>SUM(AS$306:AS316)*5</f>
        <v>11.646755919375284</v>
      </c>
    </row>
    <row r="317" spans="1:46" x14ac:dyDescent="0.25">
      <c r="A317" s="4">
        <v>60</v>
      </c>
      <c r="B317" s="18">
        <f t="shared" si="305"/>
        <v>2083</v>
      </c>
      <c r="C317" s="19">
        <f t="shared" si="301"/>
        <v>194.16</v>
      </c>
      <c r="D317" s="64" t="e">
        <f>#REF!</f>
        <v>#REF!</v>
      </c>
      <c r="E317" s="57">
        <f t="shared" si="328"/>
        <v>2.0223</v>
      </c>
      <c r="F317" s="57">
        <f t="shared" si="328"/>
        <v>2.3771999999999998</v>
      </c>
      <c r="G317" s="57">
        <f t="shared" si="328"/>
        <v>0.1701</v>
      </c>
      <c r="H317" s="57">
        <f t="shared" si="328"/>
        <v>0.24</v>
      </c>
      <c r="I317" s="57">
        <f t="shared" si="328"/>
        <v>0.9282357</v>
      </c>
      <c r="J317" s="57">
        <f t="shared" si="328"/>
        <v>1.3987995</v>
      </c>
      <c r="K317" s="57">
        <f t="shared" si="328"/>
        <v>4.125492E-2</v>
      </c>
      <c r="L317" s="57">
        <f t="shared" si="328"/>
        <v>0.9282357</v>
      </c>
      <c r="M317" s="57">
        <f t="shared" si="302"/>
        <v>8.9551851361591304</v>
      </c>
      <c r="N317" s="57">
        <f t="shared" si="307"/>
        <v>-0.26535847680123936</v>
      </c>
      <c r="O317" s="57">
        <f t="shared" si="307"/>
        <v>1.3987995</v>
      </c>
      <c r="P317" s="57">
        <f t="shared" si="303"/>
        <v>1.6933615915094578</v>
      </c>
      <c r="Q317" s="57">
        <f t="shared" si="308"/>
        <v>2.7066772414818807E-2</v>
      </c>
      <c r="R317" s="57">
        <f t="shared" si="308"/>
        <v>4.125492E-2</v>
      </c>
      <c r="S317" s="57">
        <f t="shared" si="304"/>
        <v>5.0491368855045224E-2</v>
      </c>
      <c r="T317" s="57">
        <f t="shared" si="309"/>
        <v>-1.7578761008363933E-3</v>
      </c>
      <c r="U317" s="57">
        <f t="shared" si="309"/>
        <v>4.8095999999999997</v>
      </c>
      <c r="V317" s="57">
        <f t="shared" si="309"/>
        <v>5.2795504195127503</v>
      </c>
      <c r="W317" s="29">
        <f>'2.10 Prod Gust real. pot.'!D16</f>
        <v>193.21</v>
      </c>
      <c r="X317" s="35">
        <f t="shared" si="317"/>
        <v>0.59000000000000341</v>
      </c>
      <c r="Y317" s="29">
        <f>'2.10 Prod Gust real. pot.'!F16*k</f>
        <v>1.9068000000000001</v>
      </c>
      <c r="Z317" s="29">
        <f>'2.10 Prod Gust real. pot.'!G16*k</f>
        <v>2.5326</v>
      </c>
      <c r="AA317" s="29">
        <f>'2.10 Prod Gust real. pot.'!H16*k</f>
        <v>0.17639999999999997</v>
      </c>
      <c r="AB317" s="29">
        <f>SUM('2.10 Prod Gust real. pot.'!I16:J16)/2</f>
        <v>0.54500000000000004</v>
      </c>
      <c r="AC317" s="29">
        <f t="shared" si="310"/>
        <v>0.87522120000000003</v>
      </c>
      <c r="AD317" s="348">
        <f t="shared" si="311"/>
        <v>1.429554</v>
      </c>
      <c r="AE317" s="68">
        <f t="shared" si="312"/>
        <v>3.8898720000000005E-2</v>
      </c>
      <c r="AF317" s="36">
        <f t="shared" si="318"/>
        <v>0.87522120000000003</v>
      </c>
      <c r="AG317" s="33">
        <f t="shared" si="313"/>
        <v>8.9524321296409308</v>
      </c>
      <c r="AH317" s="33">
        <f t="shared" si="319"/>
        <v>-0.32584677820167762</v>
      </c>
      <c r="AI317" s="36">
        <f t="shared" si="320"/>
        <v>1.429554</v>
      </c>
      <c r="AJ317" s="33">
        <f t="shared" si="314"/>
        <v>1.7288177314565105</v>
      </c>
      <c r="AK317" s="33">
        <f t="shared" si="321"/>
        <v>3.5926420447802476E-2</v>
      </c>
      <c r="AL317" s="60">
        <f t="shared" si="322"/>
        <v>3.8898720000000005E-2</v>
      </c>
      <c r="AM317" s="60">
        <f t="shared" si="315"/>
        <v>4.8253819341817897E-2</v>
      </c>
      <c r="AN317" s="60">
        <f t="shared" si="323"/>
        <v>-4.6666141243680015E-3</v>
      </c>
      <c r="AO317" s="34">
        <f t="shared" si="316"/>
        <v>5.1608000000000001</v>
      </c>
      <c r="AP317" s="34">
        <f t="shared" si="324"/>
        <v>5.4562130281217609</v>
      </c>
      <c r="AQ317" s="10">
        <f t="shared" si="325"/>
        <v>3.8751900079223587</v>
      </c>
      <c r="AR317" s="10">
        <f t="shared" si="326"/>
        <v>4.0048603626413719</v>
      </c>
      <c r="AS317" s="10">
        <f t="shared" si="327"/>
        <v>0.12967035471901323</v>
      </c>
      <c r="AT317" s="10">
        <f>SUM(AS$306:AS317)*5</f>
        <v>12.295107692970351</v>
      </c>
    </row>
    <row r="318" spans="1:46" x14ac:dyDescent="0.25">
      <c r="A318" s="4">
        <v>65</v>
      </c>
      <c r="B318" s="18">
        <f t="shared" si="305"/>
        <v>2088</v>
      </c>
      <c r="C318" s="19">
        <f t="shared" si="301"/>
        <v>194.58</v>
      </c>
      <c r="D318" s="64" t="e">
        <f>#REF!</f>
        <v>#REF!</v>
      </c>
      <c r="E318" s="57">
        <f t="shared" si="328"/>
        <v>2.1944999999999997</v>
      </c>
      <c r="F318" s="57">
        <f t="shared" si="328"/>
        <v>2.2469999999999999</v>
      </c>
      <c r="G318" s="57">
        <f t="shared" si="328"/>
        <v>0.16800000000000001</v>
      </c>
      <c r="H318" s="57">
        <f t="shared" si="328"/>
        <v>0.27500000000000002</v>
      </c>
      <c r="I318" s="57">
        <f t="shared" si="328"/>
        <v>1.0072755</v>
      </c>
      <c r="J318" s="57">
        <f t="shared" si="328"/>
        <v>1.3915124999999997</v>
      </c>
      <c r="K318" s="57">
        <f t="shared" si="328"/>
        <v>4.4767799999999996E-2</v>
      </c>
      <c r="L318" s="57">
        <f t="shared" si="328"/>
        <v>1.0072755</v>
      </c>
      <c r="M318" s="57">
        <f t="shared" si="302"/>
        <v>8.8032169647044096</v>
      </c>
      <c r="N318" s="57">
        <f t="shared" si="307"/>
        <v>-0.15196817145472075</v>
      </c>
      <c r="O318" s="57">
        <f t="shared" si="307"/>
        <v>1.3915124999999997</v>
      </c>
      <c r="P318" s="57">
        <f t="shared" si="303"/>
        <v>1.6908593660892952</v>
      </c>
      <c r="Q318" s="57">
        <f t="shared" si="308"/>
        <v>-2.5022254201625405E-3</v>
      </c>
      <c r="R318" s="57">
        <f t="shared" si="308"/>
        <v>4.4767799999999996E-2</v>
      </c>
      <c r="S318" s="57">
        <f t="shared" si="304"/>
        <v>5.3693497327198428E-2</v>
      </c>
      <c r="T318" s="57">
        <f t="shared" si="309"/>
        <v>3.202128472153204E-3</v>
      </c>
      <c r="U318" s="57">
        <f t="shared" si="309"/>
        <v>4.8845000000000001</v>
      </c>
      <c r="V318" s="57">
        <f t="shared" si="309"/>
        <v>5.1532317315972858</v>
      </c>
      <c r="W318" s="29">
        <f>'2.10 Prod Gust real. pot.'!D17</f>
        <v>193.75</v>
      </c>
      <c r="X318" s="35">
        <f t="shared" si="317"/>
        <v>0.53999999999999204</v>
      </c>
      <c r="Y318" s="29">
        <f>'2.10 Prod Gust real. pot.'!F17*k</f>
        <v>1.9109999999999998</v>
      </c>
      <c r="Z318" s="29">
        <f>'2.10 Prod Gust real. pot.'!G17*k</f>
        <v>2.5493999999999999</v>
      </c>
      <c r="AA318" s="29">
        <f>'2.10 Prod Gust real. pot.'!H17*k</f>
        <v>0.17849999999999999</v>
      </c>
      <c r="AB318" s="29">
        <f>SUM('2.10 Prod Gust real. pot.'!I17:J17)/2</f>
        <v>0.57000000000000006</v>
      </c>
      <c r="AC318" s="29">
        <f t="shared" si="310"/>
        <v>0.87714899999999996</v>
      </c>
      <c r="AD318" s="348">
        <f t="shared" si="311"/>
        <v>1.4369669999999999</v>
      </c>
      <c r="AE318" s="68">
        <f t="shared" si="312"/>
        <v>3.8984400000000002E-2</v>
      </c>
      <c r="AF318" s="36">
        <f t="shared" si="318"/>
        <v>0.87714899999999996</v>
      </c>
      <c r="AG318" s="33">
        <f t="shared" si="313"/>
        <v>8.6706938333292314</v>
      </c>
      <c r="AH318" s="33">
        <f t="shared" si="319"/>
        <v>-0.28173829631169944</v>
      </c>
      <c r="AI318" s="36">
        <f t="shared" si="320"/>
        <v>1.4369669999999999</v>
      </c>
      <c r="AJ318" s="33">
        <f t="shared" si="314"/>
        <v>1.7425816853371106</v>
      </c>
      <c r="AK318" s="33">
        <f t="shared" si="321"/>
        <v>1.3763953880600033E-2</v>
      </c>
      <c r="AL318" s="60">
        <f t="shared" si="322"/>
        <v>3.8984400000000002E-2</v>
      </c>
      <c r="AM318" s="60">
        <f t="shared" si="315"/>
        <v>4.7514550718687508E-2</v>
      </c>
      <c r="AN318" s="60">
        <f t="shared" si="323"/>
        <v>-7.3926862313038882E-4</v>
      </c>
      <c r="AO318" s="34">
        <f t="shared" si="316"/>
        <v>5.2088999999999999</v>
      </c>
      <c r="AP318" s="34">
        <f t="shared" si="324"/>
        <v>5.4801863889457625</v>
      </c>
      <c r="AQ318" s="10">
        <f t="shared" si="325"/>
        <v>3.7824720909924077</v>
      </c>
      <c r="AR318" s="10">
        <f t="shared" si="326"/>
        <v>4.0224568094861892</v>
      </c>
      <c r="AS318" s="10">
        <f t="shared" si="327"/>
        <v>0.23998471849378156</v>
      </c>
      <c r="AT318" s="10">
        <f>SUM(AS$306:AS318)*5</f>
        <v>13.495031285439259</v>
      </c>
    </row>
    <row r="319" spans="1:46" x14ac:dyDescent="0.25">
      <c r="A319" s="4">
        <v>70</v>
      </c>
      <c r="B319" s="18">
        <f t="shared" si="305"/>
        <v>2093</v>
      </c>
      <c r="C319" s="19">
        <f t="shared" si="301"/>
        <v>194.91</v>
      </c>
      <c r="D319" s="64" t="e">
        <f>#REF!</f>
        <v>#REF!</v>
      </c>
      <c r="E319" s="57">
        <f t="shared" si="328"/>
        <v>2.3561999999999999</v>
      </c>
      <c r="F319" s="57">
        <f t="shared" si="328"/>
        <v>2.0453999999999999</v>
      </c>
      <c r="G319" s="57">
        <f t="shared" si="328"/>
        <v>0.16170000000000001</v>
      </c>
      <c r="H319" s="57">
        <f t="shared" si="328"/>
        <v>0.28499999999999998</v>
      </c>
      <c r="I319" s="57">
        <f t="shared" si="328"/>
        <v>1.0814957999999999</v>
      </c>
      <c r="J319" s="57">
        <f t="shared" si="328"/>
        <v>1.3545209999999999</v>
      </c>
      <c r="K319" s="57">
        <f t="shared" si="328"/>
        <v>4.8066480000000002E-2</v>
      </c>
      <c r="L319" s="57">
        <f t="shared" si="328"/>
        <v>1.0814957999999999</v>
      </c>
      <c r="M319" s="57">
        <f t="shared" si="302"/>
        <v>8.7451412874414203</v>
      </c>
      <c r="N319" s="57">
        <f t="shared" si="307"/>
        <v>-5.8075677262989345E-2</v>
      </c>
      <c r="O319" s="57">
        <f t="shared" si="307"/>
        <v>1.3545209999999999</v>
      </c>
      <c r="P319" s="57">
        <f t="shared" si="303"/>
        <v>1.6534255309486319</v>
      </c>
      <c r="Q319" s="57">
        <f t="shared" si="308"/>
        <v>-3.7433835140663341E-2</v>
      </c>
      <c r="R319" s="57">
        <f t="shared" si="308"/>
        <v>4.8066480000000002E-2</v>
      </c>
      <c r="S319" s="57">
        <f t="shared" si="304"/>
        <v>5.7558239016420945E-2</v>
      </c>
      <c r="T319" s="57">
        <f t="shared" si="309"/>
        <v>3.8647416892225173E-3</v>
      </c>
      <c r="U319" s="57">
        <f t="shared" si="309"/>
        <v>4.8483000000000001</v>
      </c>
      <c r="V319" s="57">
        <f t="shared" si="309"/>
        <v>5.0866552292855536</v>
      </c>
      <c r="W319" s="29">
        <f>'2.10 Prod Gust real. pot.'!D18</f>
        <v>194.07</v>
      </c>
      <c r="X319" s="35">
        <f t="shared" si="317"/>
        <v>0.31999999999999318</v>
      </c>
      <c r="Y319" s="29">
        <f>'2.10 Prod Gust real. pot.'!F18*k</f>
        <v>2.2050000000000001</v>
      </c>
      <c r="Z319" s="29">
        <f>'2.10 Prod Gust real. pot.'!G18*k</f>
        <v>2.2343999999999999</v>
      </c>
      <c r="AA319" s="29">
        <f>'2.10 Prod Gust real. pot.'!H18*k</f>
        <v>0.16800000000000001</v>
      </c>
      <c r="AB319" s="29">
        <f>SUM('2.10 Prod Gust real. pot.'!I18:J18)/2</f>
        <v>0.54</v>
      </c>
      <c r="AC319" s="29">
        <f t="shared" si="310"/>
        <v>1.012095</v>
      </c>
      <c r="AD319" s="348">
        <f t="shared" si="311"/>
        <v>1.389297</v>
      </c>
      <c r="AE319" s="68">
        <f t="shared" si="312"/>
        <v>4.4982000000000008E-2</v>
      </c>
      <c r="AF319" s="36">
        <f t="shared" si="318"/>
        <v>1.012095</v>
      </c>
      <c r="AG319" s="33">
        <f t="shared" si="313"/>
        <v>8.5603724007729927</v>
      </c>
      <c r="AH319" s="33">
        <f t="shared" si="319"/>
        <v>-0.11032143255623872</v>
      </c>
      <c r="AI319" s="36">
        <f t="shared" si="320"/>
        <v>1.389297</v>
      </c>
      <c r="AJ319" s="33">
        <f t="shared" si="314"/>
        <v>1.6973448316183384</v>
      </c>
      <c r="AK319" s="33">
        <f t="shared" si="321"/>
        <v>-4.5236853718772174E-2</v>
      </c>
      <c r="AL319" s="60">
        <f t="shared" si="322"/>
        <v>4.4982000000000008E-2</v>
      </c>
      <c r="AM319" s="60">
        <f t="shared" si="315"/>
        <v>5.3381465254554027E-2</v>
      </c>
      <c r="AN319" s="60">
        <f t="shared" si="323"/>
        <v>5.8669145358665187E-3</v>
      </c>
      <c r="AO319" s="34">
        <f t="shared" si="316"/>
        <v>5.1474000000000002</v>
      </c>
      <c r="AP319" s="34">
        <f t="shared" si="324"/>
        <v>5.3177086282608492</v>
      </c>
      <c r="AQ319" s="10">
        <f t="shared" si="325"/>
        <v>3.7336049382955965</v>
      </c>
      <c r="AR319" s="10">
        <f t="shared" si="326"/>
        <v>3.9031981331434631</v>
      </c>
      <c r="AS319" s="10">
        <f t="shared" si="327"/>
        <v>0.16959319484786661</v>
      </c>
      <c r="AT319" s="10">
        <f>SUM(AS$306:AS319)*5</f>
        <v>14.342997259678592</v>
      </c>
    </row>
    <row r="320" spans="1:46" x14ac:dyDescent="0.25">
      <c r="A320" s="4">
        <v>75</v>
      </c>
      <c r="B320" s="18">
        <f t="shared" si="305"/>
        <v>2098</v>
      </c>
      <c r="C320" s="19">
        <f t="shared" si="301"/>
        <v>195.12</v>
      </c>
      <c r="D320" s="64" t="e">
        <f>#REF!</f>
        <v>#REF!</v>
      </c>
      <c r="E320" s="57">
        <f t="shared" si="328"/>
        <v>2.3456999999999999</v>
      </c>
      <c r="F320" s="57">
        <f t="shared" si="328"/>
        <v>1.9572000000000001</v>
      </c>
      <c r="G320" s="57">
        <f t="shared" si="328"/>
        <v>0.15539999999999998</v>
      </c>
      <c r="H320" s="57">
        <f t="shared" si="328"/>
        <v>0.23499999999999999</v>
      </c>
      <c r="I320" s="57">
        <f t="shared" si="328"/>
        <v>1.0766762999999999</v>
      </c>
      <c r="J320" s="57">
        <f t="shared" si="328"/>
        <v>1.3184325000000001</v>
      </c>
      <c r="K320" s="57">
        <f t="shared" si="328"/>
        <v>4.7852280000000004E-2</v>
      </c>
      <c r="L320" s="57">
        <f t="shared" si="328"/>
        <v>1.0766762999999999</v>
      </c>
      <c r="M320" s="57">
        <f t="shared" si="302"/>
        <v>8.6897639738863202</v>
      </c>
      <c r="N320" s="57">
        <f t="shared" si="307"/>
        <v>-5.5377313555100116E-2</v>
      </c>
      <c r="O320" s="57">
        <f t="shared" si="307"/>
        <v>1.3184325000000001</v>
      </c>
      <c r="P320" s="57">
        <f t="shared" si="303"/>
        <v>1.6107196012801865</v>
      </c>
      <c r="Q320" s="57">
        <f t="shared" si="308"/>
        <v>-4.270592966844533E-2</v>
      </c>
      <c r="R320" s="57">
        <f t="shared" si="308"/>
        <v>4.7852280000000004E-2</v>
      </c>
      <c r="S320" s="57">
        <f t="shared" si="304"/>
        <v>5.8027235280416846E-2</v>
      </c>
      <c r="T320" s="57">
        <f t="shared" si="309"/>
        <v>4.6899626399590083E-4</v>
      </c>
      <c r="U320" s="57">
        <f t="shared" si="309"/>
        <v>4.6933000000000007</v>
      </c>
      <c r="V320" s="57">
        <f t="shared" si="309"/>
        <v>4.8056857530404598</v>
      </c>
      <c r="W320" s="29">
        <f>'2.10 Prod Gust real. pot.'!D19</f>
        <v>194.36</v>
      </c>
      <c r="X320" s="35">
        <f t="shared" si="317"/>
        <v>0.29000000000002046</v>
      </c>
      <c r="Y320" s="29">
        <f>'2.10 Prod Gust real. pot.'!F19*k</f>
        <v>2.2805999999999997</v>
      </c>
      <c r="Z320" s="29">
        <f>'2.10 Prod Gust real. pot.'!G19*k</f>
        <v>2.1041999999999996</v>
      </c>
      <c r="AA320" s="29">
        <f>'2.10 Prod Gust real. pot.'!H19*k</f>
        <v>0.16170000000000001</v>
      </c>
      <c r="AB320" s="29">
        <f>SUM('2.10 Prod Gust real. pot.'!I19:J19)/2</f>
        <v>0.49</v>
      </c>
      <c r="AC320" s="29">
        <f t="shared" si="310"/>
        <v>1.0467953999999999</v>
      </c>
      <c r="AD320" s="348">
        <f t="shared" si="311"/>
        <v>1.3583429999999996</v>
      </c>
      <c r="AE320" s="68">
        <f t="shared" si="312"/>
        <v>4.6524240000000001E-2</v>
      </c>
      <c r="AF320" s="36">
        <f t="shared" si="318"/>
        <v>1.0467953999999999</v>
      </c>
      <c r="AG320" s="33">
        <f t="shared" si="313"/>
        <v>8.4990324155175241</v>
      </c>
      <c r="AH320" s="33">
        <f t="shared" si="319"/>
        <v>-6.1339985255468576E-2</v>
      </c>
      <c r="AI320" s="36">
        <f t="shared" si="320"/>
        <v>1.3583429999999996</v>
      </c>
      <c r="AJ320" s="33">
        <f t="shared" si="314"/>
        <v>1.658394010112316</v>
      </c>
      <c r="AK320" s="33">
        <f t="shared" si="321"/>
        <v>-3.8950821506022359E-2</v>
      </c>
      <c r="AL320" s="60">
        <f t="shared" si="322"/>
        <v>4.6524240000000001E-2</v>
      </c>
      <c r="AM320" s="60">
        <f t="shared" si="315"/>
        <v>5.5960839017792308E-2</v>
      </c>
      <c r="AN320" s="60">
        <f t="shared" si="323"/>
        <v>2.579373763238281E-3</v>
      </c>
      <c r="AO320" s="34">
        <f t="shared" si="316"/>
        <v>5.0364999999999993</v>
      </c>
      <c r="AP320" s="34">
        <f t="shared" si="324"/>
        <v>5.2287885670017671</v>
      </c>
      <c r="AQ320" s="10">
        <f t="shared" si="325"/>
        <v>3.5273733427316976</v>
      </c>
      <c r="AR320" s="10">
        <f t="shared" si="326"/>
        <v>3.8379308081792969</v>
      </c>
      <c r="AS320" s="10">
        <f t="shared" si="327"/>
        <v>0.31055746544759932</v>
      </c>
      <c r="AT320" s="10">
        <f>SUM(AS$306:AS320)*5</f>
        <v>15.895784586916587</v>
      </c>
    </row>
    <row r="321" spans="1:46" x14ac:dyDescent="0.25">
      <c r="A321" s="4">
        <v>80</v>
      </c>
      <c r="B321" s="18">
        <f t="shared" si="305"/>
        <v>2103</v>
      </c>
      <c r="C321" s="19">
        <f t="shared" si="301"/>
        <v>195.4</v>
      </c>
      <c r="D321" s="64" t="e">
        <f>#REF!</f>
        <v>#REF!</v>
      </c>
      <c r="E321" s="57">
        <f t="shared" si="328"/>
        <v>2.2427999999999999</v>
      </c>
      <c r="F321" s="57">
        <f t="shared" si="328"/>
        <v>1.9866000000000001</v>
      </c>
      <c r="G321" s="57">
        <f t="shared" si="328"/>
        <v>0.15539999999999998</v>
      </c>
      <c r="H321" s="57">
        <f t="shared" si="328"/>
        <v>0.215</v>
      </c>
      <c r="I321" s="57">
        <f t="shared" si="328"/>
        <v>1.0294452000000001</v>
      </c>
      <c r="J321" s="57">
        <f t="shared" si="328"/>
        <v>1.3043939999999998</v>
      </c>
      <c r="K321" s="57">
        <f t="shared" si="328"/>
        <v>4.5753120000000001E-2</v>
      </c>
      <c r="L321" s="57">
        <f t="shared" si="328"/>
        <v>1.0294452000000001</v>
      </c>
      <c r="M321" s="57">
        <f t="shared" si="302"/>
        <v>8.5943241223771025</v>
      </c>
      <c r="N321" s="57">
        <f t="shared" si="307"/>
        <v>-9.5439851509217632E-2</v>
      </c>
      <c r="O321" s="57">
        <f t="shared" si="307"/>
        <v>1.3043939999999998</v>
      </c>
      <c r="P321" s="57">
        <f t="shared" si="303"/>
        <v>1.5891316881638278</v>
      </c>
      <c r="Q321" s="57">
        <f t="shared" si="308"/>
        <v>-2.158791311635877E-2</v>
      </c>
      <c r="R321" s="57">
        <f t="shared" si="308"/>
        <v>4.5753120000000001E-2</v>
      </c>
      <c r="S321" s="57">
        <f t="shared" si="304"/>
        <v>5.601098289007251E-2</v>
      </c>
      <c r="T321" s="57">
        <f t="shared" si="309"/>
        <v>-2.0162523903443363E-3</v>
      </c>
      <c r="U321" s="57">
        <f t="shared" si="309"/>
        <v>4.5998000000000001</v>
      </c>
      <c r="V321" s="57">
        <f t="shared" si="309"/>
        <v>4.7607559829840804</v>
      </c>
      <c r="W321" s="29">
        <f>'2.10 Prod Gust real. pot.'!D20</f>
        <v>194.67</v>
      </c>
      <c r="X321" s="35">
        <f t="shared" si="317"/>
        <v>0.30999999999997385</v>
      </c>
      <c r="Y321" s="29">
        <f>'2.10 Prod Gust real. pot.'!F20*k</f>
        <v>2.0348999999999999</v>
      </c>
      <c r="Z321" s="29">
        <f>'2.10 Prod Gust real. pot.'!G20*k</f>
        <v>2.2763999999999998</v>
      </c>
      <c r="AA321" s="29">
        <f>'2.10 Prod Gust real. pot.'!H20*k</f>
        <v>0.16589999999999999</v>
      </c>
      <c r="AB321" s="29">
        <f>SUM('2.10 Prod Gust real. pot.'!I20:J20)/2</f>
        <v>0.48500000000000004</v>
      </c>
      <c r="AC321" s="29">
        <f t="shared" si="310"/>
        <v>0.93401909999999999</v>
      </c>
      <c r="AD321" s="348">
        <f t="shared" si="311"/>
        <v>1.3635824999999999</v>
      </c>
      <c r="AE321" s="68">
        <f t="shared" si="312"/>
        <v>4.1511960000000001E-2</v>
      </c>
      <c r="AF321" s="36">
        <f t="shared" si="318"/>
        <v>0.93401909999999999</v>
      </c>
      <c r="AG321" s="33">
        <f t="shared" si="313"/>
        <v>8.3328565568007988</v>
      </c>
      <c r="AH321" s="33">
        <f t="shared" si="319"/>
        <v>-0.16617585871672524</v>
      </c>
      <c r="AI321" s="36">
        <f t="shared" si="320"/>
        <v>1.3635824999999999</v>
      </c>
      <c r="AJ321" s="33">
        <f t="shared" si="314"/>
        <v>1.6567479126073925</v>
      </c>
      <c r="AK321" s="33">
        <f t="shared" si="321"/>
        <v>-1.6460975049235049E-3</v>
      </c>
      <c r="AL321" s="60">
        <f t="shared" si="322"/>
        <v>4.1511960000000001E-2</v>
      </c>
      <c r="AM321" s="60">
        <f t="shared" si="315"/>
        <v>5.1404532187592417E-2</v>
      </c>
      <c r="AN321" s="60">
        <f t="shared" si="323"/>
        <v>-4.556306830199891E-3</v>
      </c>
      <c r="AO321" s="34">
        <f t="shared" si="316"/>
        <v>4.9621999999999993</v>
      </c>
      <c r="AP321" s="34">
        <f t="shared" si="324"/>
        <v>5.0998217369481251</v>
      </c>
      <c r="AQ321" s="10">
        <f t="shared" si="325"/>
        <v>3.4943948915103151</v>
      </c>
      <c r="AR321" s="10">
        <f t="shared" si="326"/>
        <v>3.7432691549199242</v>
      </c>
      <c r="AS321" s="10">
        <f t="shared" si="327"/>
        <v>0.24887426340960905</v>
      </c>
      <c r="AT321" s="10">
        <f>SUM(AS$306:AS321)*5</f>
        <v>17.140155903964633</v>
      </c>
    </row>
    <row r="322" spans="1:46" x14ac:dyDescent="0.25">
      <c r="A322" s="4">
        <v>85</v>
      </c>
      <c r="B322" s="18">
        <f t="shared" si="305"/>
        <v>2108</v>
      </c>
      <c r="C322" s="19">
        <f t="shared" si="301"/>
        <v>195.85</v>
      </c>
      <c r="D322" s="64" t="e">
        <f>#REF!</f>
        <v>#REF!</v>
      </c>
      <c r="E322" s="57">
        <f t="shared" si="328"/>
        <v>2.3058000000000001</v>
      </c>
      <c r="F322" s="57">
        <f t="shared" si="328"/>
        <v>1.9887000000000001</v>
      </c>
      <c r="G322" s="57">
        <f t="shared" si="328"/>
        <v>0.1575</v>
      </c>
      <c r="H322" s="57">
        <f t="shared" si="328"/>
        <v>0.25</v>
      </c>
      <c r="I322" s="57">
        <f t="shared" si="328"/>
        <v>1.0583622000000001</v>
      </c>
      <c r="J322" s="57">
        <f t="shared" si="328"/>
        <v>1.320627</v>
      </c>
      <c r="K322" s="57">
        <f t="shared" si="328"/>
        <v>4.7038320000000002E-2</v>
      </c>
      <c r="L322" s="57">
        <f t="shared" si="328"/>
        <v>1.0583622000000001</v>
      </c>
      <c r="M322" s="57">
        <f t="shared" si="302"/>
        <v>8.5401559058848537</v>
      </c>
      <c r="N322" s="57">
        <f t="shared" si="307"/>
        <v>-5.4168216492248789E-2</v>
      </c>
      <c r="O322" s="57">
        <f t="shared" si="307"/>
        <v>1.320627</v>
      </c>
      <c r="P322" s="57">
        <f t="shared" si="303"/>
        <v>1.6015484482247673</v>
      </c>
      <c r="Q322" s="57">
        <f t="shared" si="308"/>
        <v>1.2416760060939502E-2</v>
      </c>
      <c r="R322" s="57">
        <f t="shared" si="308"/>
        <v>4.7038320000000002E-2</v>
      </c>
      <c r="S322" s="57">
        <f t="shared" si="304"/>
        <v>5.6939756455623491E-2</v>
      </c>
      <c r="T322" s="57">
        <f t="shared" si="309"/>
        <v>9.2877356555098184E-4</v>
      </c>
      <c r="U322" s="57">
        <f t="shared" si="309"/>
        <v>4.702</v>
      </c>
      <c r="V322" s="57">
        <f t="shared" si="309"/>
        <v>5.1111773171342305</v>
      </c>
      <c r="W322" s="29">
        <f>'2.10 Prod Gust real. pot.'!D21</f>
        <v>195.13</v>
      </c>
      <c r="X322" s="35">
        <f t="shared" si="317"/>
        <v>0.46000000000000796</v>
      </c>
      <c r="Y322" s="29">
        <f>'2.10 Prod Gust real. pot.'!F21*k</f>
        <v>2.1902999999999997</v>
      </c>
      <c r="Z322" s="29">
        <f>'2.10 Prod Gust real. pot.'!G21*k</f>
        <v>2.1692999999999998</v>
      </c>
      <c r="AA322" s="29">
        <f>'2.10 Prod Gust real. pot.'!H21*k</f>
        <v>0.1638</v>
      </c>
      <c r="AB322" s="29">
        <f>SUM('2.10 Prod Gust real. pot.'!I21:J21)/2</f>
        <v>0.53500000000000003</v>
      </c>
      <c r="AC322" s="29">
        <f t="shared" si="310"/>
        <v>1.0053477</v>
      </c>
      <c r="AD322" s="348">
        <f t="shared" si="311"/>
        <v>1.3609574999999998</v>
      </c>
      <c r="AE322" s="68">
        <f t="shared" si="312"/>
        <v>4.4682119999999999E-2</v>
      </c>
      <c r="AF322" s="36">
        <f t="shared" si="318"/>
        <v>1.0053477</v>
      </c>
      <c r="AG322" s="33">
        <f t="shared" si="313"/>
        <v>8.2595206693887366</v>
      </c>
      <c r="AH322" s="33">
        <f t="shared" si="319"/>
        <v>-7.3335887412062206E-2</v>
      </c>
      <c r="AI322" s="36">
        <f t="shared" si="320"/>
        <v>1.3609574999999998</v>
      </c>
      <c r="AJ322" s="33">
        <f t="shared" si="314"/>
        <v>1.653831920930336</v>
      </c>
      <c r="AK322" s="33">
        <f t="shared" si="321"/>
        <v>-2.9159916770564731E-3</v>
      </c>
      <c r="AL322" s="60">
        <f t="shared" si="322"/>
        <v>4.4682119999999999E-2</v>
      </c>
      <c r="AM322" s="60">
        <f t="shared" si="315"/>
        <v>5.3769243323392189E-2</v>
      </c>
      <c r="AN322" s="60">
        <f t="shared" si="323"/>
        <v>2.3647111357997727E-3</v>
      </c>
      <c r="AO322" s="34">
        <f t="shared" si="316"/>
        <v>5.0583999999999998</v>
      </c>
      <c r="AP322" s="34">
        <f t="shared" si="324"/>
        <v>5.4445128320466889</v>
      </c>
      <c r="AQ322" s="10">
        <f t="shared" si="325"/>
        <v>3.751604150776525</v>
      </c>
      <c r="AR322" s="10">
        <f t="shared" si="326"/>
        <v>3.9962724187222696</v>
      </c>
      <c r="AS322" s="10">
        <f t="shared" si="327"/>
        <v>0.24466826794574459</v>
      </c>
      <c r="AT322" s="10">
        <f>SUM(AS$306:AS322)*5</f>
        <v>18.363497243693356</v>
      </c>
    </row>
    <row r="323" spans="1:46" x14ac:dyDescent="0.25">
      <c r="A323" s="4">
        <v>90</v>
      </c>
      <c r="B323" s="18">
        <f t="shared" si="305"/>
        <v>2113</v>
      </c>
      <c r="C323" s="19">
        <f t="shared" si="301"/>
        <v>196.25</v>
      </c>
      <c r="D323" s="64" t="e">
        <f>#REF!</f>
        <v>#REF!</v>
      </c>
      <c r="E323" s="57">
        <f t="shared" si="328"/>
        <v>2.4108000000000001</v>
      </c>
      <c r="F323" s="57">
        <f t="shared" si="328"/>
        <v>1.9634999999999998</v>
      </c>
      <c r="G323" s="57">
        <f t="shared" si="328"/>
        <v>0.1575</v>
      </c>
      <c r="H323" s="57">
        <f t="shared" si="328"/>
        <v>0.23</v>
      </c>
      <c r="I323" s="57">
        <f t="shared" si="328"/>
        <v>1.1065572000000001</v>
      </c>
      <c r="J323" s="57">
        <f t="shared" si="328"/>
        <v>1.336776</v>
      </c>
      <c r="K323" s="57">
        <f t="shared" si="328"/>
        <v>4.9180320000000007E-2</v>
      </c>
      <c r="L323" s="57">
        <f t="shared" si="328"/>
        <v>1.1065572000000001</v>
      </c>
      <c r="M323" s="57">
        <f t="shared" si="302"/>
        <v>8.5411947345047814</v>
      </c>
      <c r="N323" s="57">
        <f t="shared" si="307"/>
        <v>1.0388286199276564E-3</v>
      </c>
      <c r="O323" s="57">
        <f t="shared" si="307"/>
        <v>1.336776</v>
      </c>
      <c r="P323" s="57">
        <f t="shared" si="303"/>
        <v>1.6198924420346312</v>
      </c>
      <c r="Q323" s="57">
        <f t="shared" si="308"/>
        <v>1.8343993809863957E-2</v>
      </c>
      <c r="R323" s="57">
        <f t="shared" si="308"/>
        <v>4.9180320000000007E-2</v>
      </c>
      <c r="S323" s="57">
        <f t="shared" si="304"/>
        <v>5.9245941977220475E-2</v>
      </c>
      <c r="T323" s="57">
        <f t="shared" si="309"/>
        <v>2.3061855215969831E-3</v>
      </c>
      <c r="U323" s="57">
        <f t="shared" si="309"/>
        <v>4.7618</v>
      </c>
      <c r="V323" s="57">
        <f t="shared" si="309"/>
        <v>5.183489007951394</v>
      </c>
      <c r="W323" s="29">
        <f>'2.10 Prod Gust real. pot.'!D22</f>
        <v>195.6</v>
      </c>
      <c r="X323" s="35">
        <f t="shared" si="317"/>
        <v>0.46999999999999886</v>
      </c>
      <c r="Y323" s="29">
        <f>'2.10 Prod Gust real. pot.'!F22*k</f>
        <v>2.1966000000000001</v>
      </c>
      <c r="Z323" s="29">
        <f>'2.10 Prod Gust real. pot.'!G22*k</f>
        <v>2.226</v>
      </c>
      <c r="AA323" s="29">
        <f>'2.10 Prod Gust real. pot.'!H22*k</f>
        <v>0.16800000000000001</v>
      </c>
      <c r="AB323" s="29">
        <f>SUM('2.10 Prod Gust real. pot.'!I22:J22)/2</f>
        <v>0.52</v>
      </c>
      <c r="AC323" s="29">
        <f t="shared" si="310"/>
        <v>1.0082394000000001</v>
      </c>
      <c r="AD323" s="348">
        <f t="shared" si="311"/>
        <v>1.384047</v>
      </c>
      <c r="AE323" s="68">
        <f t="shared" si="312"/>
        <v>4.4810640000000006E-2</v>
      </c>
      <c r="AF323" s="36">
        <f t="shared" si="318"/>
        <v>1.0082394000000001</v>
      </c>
      <c r="AG323" s="33">
        <f t="shared" si="313"/>
        <v>8.1985697712923447</v>
      </c>
      <c r="AH323" s="33">
        <f t="shared" si="319"/>
        <v>-6.0950898096391981E-2</v>
      </c>
      <c r="AI323" s="36">
        <f t="shared" si="320"/>
        <v>1.384047</v>
      </c>
      <c r="AJ323" s="33">
        <f t="shared" si="314"/>
        <v>1.6764059415581536</v>
      </c>
      <c r="AK323" s="33">
        <f t="shared" si="321"/>
        <v>2.2574020627817548E-2</v>
      </c>
      <c r="AL323" s="60">
        <f t="shared" si="322"/>
        <v>4.4810640000000006E-2</v>
      </c>
      <c r="AM323" s="60">
        <f t="shared" si="315"/>
        <v>5.4315789143310034E-2</v>
      </c>
      <c r="AN323" s="60">
        <f t="shared" si="323"/>
        <v>5.465458199178444E-4</v>
      </c>
      <c r="AO323" s="34">
        <f t="shared" si="316"/>
        <v>5.1105999999999998</v>
      </c>
      <c r="AP323" s="34">
        <f t="shared" si="324"/>
        <v>5.5427696683513421</v>
      </c>
      <c r="AQ323" s="10">
        <f t="shared" si="325"/>
        <v>3.8046809318363231</v>
      </c>
      <c r="AR323" s="10">
        <f t="shared" si="326"/>
        <v>4.068392936569885</v>
      </c>
      <c r="AS323" s="10">
        <f t="shared" si="327"/>
        <v>0.26371200473356193</v>
      </c>
      <c r="AT323" s="10">
        <f>SUM(AS$306:AS323)*5</f>
        <v>19.682057267361166</v>
      </c>
    </row>
    <row r="324" spans="1:46" x14ac:dyDescent="0.25">
      <c r="A324" s="4">
        <v>95</v>
      </c>
      <c r="B324" s="18">
        <f t="shared" si="305"/>
        <v>2118</v>
      </c>
      <c r="C324" s="19">
        <f t="shared" si="301"/>
        <v>196.74</v>
      </c>
      <c r="D324" s="64" t="e">
        <f>#REF!</f>
        <v>#REF!</v>
      </c>
      <c r="E324" s="57">
        <f t="shared" si="328"/>
        <v>2.4780000000000002</v>
      </c>
      <c r="F324" s="57">
        <f t="shared" si="328"/>
        <v>1.9215</v>
      </c>
      <c r="G324" s="57">
        <f t="shared" si="328"/>
        <v>0.1575</v>
      </c>
      <c r="H324" s="57">
        <f t="shared" si="328"/>
        <v>0.19</v>
      </c>
      <c r="I324" s="57">
        <f t="shared" si="328"/>
        <v>1.1374020000000002</v>
      </c>
      <c r="J324" s="57">
        <f t="shared" si="328"/>
        <v>1.33728</v>
      </c>
      <c r="K324" s="57">
        <f t="shared" si="328"/>
        <v>5.0551200000000004E-2</v>
      </c>
      <c r="L324" s="57">
        <f t="shared" si="328"/>
        <v>1.1374020000000002</v>
      </c>
      <c r="M324" s="57">
        <f t="shared" si="302"/>
        <v>8.5729438873450263</v>
      </c>
      <c r="N324" s="57">
        <f t="shared" si="307"/>
        <v>3.1749152840244932E-2</v>
      </c>
      <c r="O324" s="57">
        <f t="shared" si="307"/>
        <v>1.33728</v>
      </c>
      <c r="P324" s="57">
        <f t="shared" si="303"/>
        <v>1.6236392326388811</v>
      </c>
      <c r="Q324" s="57">
        <f t="shared" si="308"/>
        <v>3.7467906042498722E-3</v>
      </c>
      <c r="R324" s="57">
        <f t="shared" si="308"/>
        <v>5.0551200000000004E-2</v>
      </c>
      <c r="S324" s="57">
        <f t="shared" si="304"/>
        <v>6.1024501832469338E-2</v>
      </c>
      <c r="T324" s="57">
        <f t="shared" si="309"/>
        <v>1.7785598552488638E-3</v>
      </c>
      <c r="U324" s="57">
        <f t="shared" si="309"/>
        <v>4.7469999999999999</v>
      </c>
      <c r="V324" s="57">
        <f t="shared" si="309"/>
        <v>5.2742745032997531</v>
      </c>
      <c r="W324" s="29">
        <f>'2.10 Prod Gust real. pot.'!D23</f>
        <v>196.1</v>
      </c>
      <c r="X324" s="35">
        <f t="shared" si="317"/>
        <v>0.5</v>
      </c>
      <c r="Y324" s="29">
        <f>'2.10 Prod Gust real. pot.'!F23*k</f>
        <v>2.2616999999999998</v>
      </c>
      <c r="Z324" s="29">
        <f>'2.10 Prod Gust real. pot.'!G23*k</f>
        <v>2.1840000000000002</v>
      </c>
      <c r="AA324" s="29">
        <f>'2.10 Prod Gust real. pot.'!H23*k</f>
        <v>0.16589999999999999</v>
      </c>
      <c r="AB324" s="29">
        <f>SUM('2.10 Prod Gust real. pot.'!I23:J23)/2</f>
        <v>0.54500000000000004</v>
      </c>
      <c r="AC324" s="29">
        <f t="shared" si="310"/>
        <v>1.0381202999999999</v>
      </c>
      <c r="AD324" s="348">
        <f t="shared" si="311"/>
        <v>1.3840365000000001</v>
      </c>
      <c r="AE324" s="68">
        <f t="shared" si="312"/>
        <v>4.6138680000000001E-2</v>
      </c>
      <c r="AF324" s="36">
        <f t="shared" si="318"/>
        <v>1.0381202999999999</v>
      </c>
      <c r="AG324" s="33">
        <f t="shared" si="313"/>
        <v>8.175389832621125</v>
      </c>
      <c r="AH324" s="33">
        <f t="shared" si="319"/>
        <v>-2.3179938671219702E-2</v>
      </c>
      <c r="AI324" s="36">
        <f t="shared" si="320"/>
        <v>1.3840365000000001</v>
      </c>
      <c r="AJ324" s="33">
        <f t="shared" si="314"/>
        <v>1.6803860023242976</v>
      </c>
      <c r="AK324" s="33">
        <f t="shared" si="321"/>
        <v>3.9800607661439891E-3</v>
      </c>
      <c r="AL324" s="60">
        <f t="shared" si="322"/>
        <v>4.6138680000000001E-2</v>
      </c>
      <c r="AM324" s="60">
        <f t="shared" si="315"/>
        <v>5.5740445707183298E-2</v>
      </c>
      <c r="AN324" s="60">
        <f t="shared" si="323"/>
        <v>1.4246565638732639E-3</v>
      </c>
      <c r="AO324" s="34">
        <f t="shared" si="316"/>
        <v>5.1566000000000001</v>
      </c>
      <c r="AP324" s="34">
        <f t="shared" si="324"/>
        <v>5.6388247786587975</v>
      </c>
      <c r="AQ324" s="10">
        <f t="shared" si="325"/>
        <v>3.8713174854220185</v>
      </c>
      <c r="AR324" s="10">
        <f t="shared" si="326"/>
        <v>4.1388973875355575</v>
      </c>
      <c r="AS324" s="10">
        <f t="shared" si="327"/>
        <v>0.26757990211353899</v>
      </c>
      <c r="AT324" s="10">
        <f>SUM(AS$306:AS324)*5</f>
        <v>21.019956777928861</v>
      </c>
    </row>
    <row r="325" spans="1:46" x14ac:dyDescent="0.25">
      <c r="A325" s="4">
        <v>100</v>
      </c>
      <c r="B325" s="18">
        <f t="shared" si="305"/>
        <v>2123</v>
      </c>
      <c r="C325" s="19">
        <f t="shared" si="301"/>
        <v>197.15</v>
      </c>
      <c r="D325" s="64" t="e">
        <f>#REF!</f>
        <v>#REF!</v>
      </c>
      <c r="E325" s="57">
        <f t="shared" si="328"/>
        <v>2.5073999999999996</v>
      </c>
      <c r="F325" s="57">
        <f t="shared" si="328"/>
        <v>1.9257</v>
      </c>
      <c r="G325" s="57">
        <f t="shared" si="328"/>
        <v>0.1575</v>
      </c>
      <c r="H325" s="57">
        <f t="shared" si="328"/>
        <v>0.22</v>
      </c>
      <c r="I325" s="57">
        <f t="shared" si="328"/>
        <v>1.1508965999999998</v>
      </c>
      <c r="J325" s="57">
        <f t="shared" si="328"/>
        <v>1.346079</v>
      </c>
      <c r="K325" s="57">
        <f t="shared" si="328"/>
        <v>5.1150959999999995E-2</v>
      </c>
      <c r="L325" s="57">
        <f t="shared" si="328"/>
        <v>1.1508965999999998</v>
      </c>
      <c r="M325" s="57">
        <f t="shared" si="302"/>
        <v>8.6140777302342766</v>
      </c>
      <c r="N325" s="57">
        <f t="shared" si="307"/>
        <v>4.1133842889250261E-2</v>
      </c>
      <c r="O325" s="57">
        <f t="shared" si="307"/>
        <v>1.346079</v>
      </c>
      <c r="P325" s="57">
        <f t="shared" si="303"/>
        <v>1.6331005778998688</v>
      </c>
      <c r="Q325" s="57">
        <f t="shared" si="308"/>
        <v>9.4613452609877413E-3</v>
      </c>
      <c r="R325" s="57">
        <f t="shared" si="308"/>
        <v>5.1150959999999995E-2</v>
      </c>
      <c r="S325" s="57">
        <f t="shared" si="304"/>
        <v>6.1938669766067489E-2</v>
      </c>
      <c r="T325" s="57">
        <f t="shared" si="309"/>
        <v>9.1416793359815063E-4</v>
      </c>
      <c r="U325" s="57">
        <f t="shared" si="309"/>
        <v>4.8105999999999991</v>
      </c>
      <c r="V325" s="57">
        <f t="shared" si="309"/>
        <v>5.2721093560838321</v>
      </c>
      <c r="W325" s="29">
        <f>'2.10 Prod Gust real. pot.'!D24</f>
        <v>196.55</v>
      </c>
      <c r="X325" s="35">
        <f t="shared" si="317"/>
        <v>0.45000000000001705</v>
      </c>
      <c r="Y325" s="29">
        <f>'2.10 Prod Gust real. pot.'!F24*k</f>
        <v>2.4171</v>
      </c>
      <c r="Z325" s="29">
        <f>'2.10 Prod Gust real. pot.'!G24*k</f>
        <v>2.0894999999999997</v>
      </c>
      <c r="AA325" s="29">
        <f>'2.10 Prod Gust real. pot.'!H24*k</f>
        <v>0.16589999999999999</v>
      </c>
      <c r="AB325" s="29">
        <f>SUM('2.10 Prod Gust real. pot.'!I24:J24)/2</f>
        <v>0.53</v>
      </c>
      <c r="AC325" s="29">
        <f t="shared" si="310"/>
        <v>1.1094489000000001</v>
      </c>
      <c r="AD325" s="348">
        <f t="shared" si="311"/>
        <v>1.3861995</v>
      </c>
      <c r="AE325" s="68">
        <f t="shared" si="312"/>
        <v>4.9308840000000007E-2</v>
      </c>
      <c r="AF325" s="36">
        <f t="shared" si="318"/>
        <v>1.1094489000000001</v>
      </c>
      <c r="AG325" s="33">
        <f t="shared" si="313"/>
        <v>8.2265391239537262</v>
      </c>
      <c r="AH325" s="33">
        <f t="shared" si="319"/>
        <v>5.1149291332601265E-2</v>
      </c>
      <c r="AI325" s="36">
        <f t="shared" si="320"/>
        <v>1.3861995</v>
      </c>
      <c r="AJ325" s="33">
        <f t="shared" si="314"/>
        <v>1.6832525843136161</v>
      </c>
      <c r="AK325" s="33">
        <f t="shared" si="321"/>
        <v>2.8665819893185507E-3</v>
      </c>
      <c r="AL325" s="60">
        <f t="shared" si="322"/>
        <v>4.9308840000000007E-2</v>
      </c>
      <c r="AM325" s="60">
        <f t="shared" si="315"/>
        <v>5.9162451786477478E-2</v>
      </c>
      <c r="AN325" s="60">
        <f t="shared" si="323"/>
        <v>3.4220060792941806E-3</v>
      </c>
      <c r="AO325" s="34">
        <f t="shared" si="316"/>
        <v>5.2024999999999997</v>
      </c>
      <c r="AP325" s="34">
        <f t="shared" si="324"/>
        <v>5.709937879401231</v>
      </c>
      <c r="AQ325" s="10">
        <f t="shared" si="325"/>
        <v>3.8697282673655331</v>
      </c>
      <c r="AR325" s="10">
        <f t="shared" si="326"/>
        <v>4.1910944034805038</v>
      </c>
      <c r="AS325" s="10">
        <f t="shared" si="327"/>
        <v>0.32136613611497067</v>
      </c>
      <c r="AT325" s="10">
        <f>SUM(AS$306:AS325)*5</f>
        <v>22.626787458503721</v>
      </c>
    </row>
    <row r="326" spans="1:46" x14ac:dyDescent="0.25">
      <c r="A326" s="4">
        <v>105</v>
      </c>
      <c r="B326" s="18">
        <f t="shared" si="305"/>
        <v>2128</v>
      </c>
      <c r="C326" s="19">
        <f t="shared" si="301"/>
        <v>197.58</v>
      </c>
      <c r="D326" s="64" t="e">
        <f>#REF!</f>
        <v>#REF!</v>
      </c>
      <c r="E326" s="57">
        <f t="shared" ref="E326:L335" si="329">E45</f>
        <v>2.2869000000000002</v>
      </c>
      <c r="F326" s="57">
        <f t="shared" si="329"/>
        <v>2.0726999999999998</v>
      </c>
      <c r="G326" s="57">
        <f t="shared" si="329"/>
        <v>0.16170000000000001</v>
      </c>
      <c r="H326" s="57">
        <f t="shared" si="329"/>
        <v>0.13500000000000001</v>
      </c>
      <c r="I326" s="57">
        <f t="shared" si="329"/>
        <v>1.0496871000000001</v>
      </c>
      <c r="J326" s="57">
        <f t="shared" si="329"/>
        <v>1.3479165</v>
      </c>
      <c r="K326" s="57">
        <f t="shared" si="329"/>
        <v>4.6652760000000008E-2</v>
      </c>
      <c r="L326" s="57">
        <f t="shared" si="329"/>
        <v>1.0496871000000001</v>
      </c>
      <c r="M326" s="57">
        <f t="shared" si="302"/>
        <v>8.5486773203320485</v>
      </c>
      <c r="N326" s="57">
        <f t="shared" si="307"/>
        <v>-6.5400409902228063E-2</v>
      </c>
      <c r="O326" s="57">
        <f t="shared" si="307"/>
        <v>1.3479165</v>
      </c>
      <c r="P326" s="57">
        <f t="shared" si="303"/>
        <v>1.6366106232481668</v>
      </c>
      <c r="Q326" s="57">
        <f t="shared" si="308"/>
        <v>3.5100453482979077E-3</v>
      </c>
      <c r="R326" s="57">
        <f t="shared" si="308"/>
        <v>4.6652760000000008E-2</v>
      </c>
      <c r="S326" s="57">
        <f t="shared" si="304"/>
        <v>5.7602073352315139E-2</v>
      </c>
      <c r="T326" s="57">
        <f t="shared" si="309"/>
        <v>-4.3365964137523499E-3</v>
      </c>
      <c r="U326" s="57">
        <f t="shared" si="309"/>
        <v>4.6562999999999999</v>
      </c>
      <c r="V326" s="57">
        <f t="shared" si="309"/>
        <v>5.020073039032324</v>
      </c>
      <c r="W326" s="29">
        <f>'2.10 Prod Gust real. pot.'!D25</f>
        <v>196.91</v>
      </c>
      <c r="X326" s="35">
        <f t="shared" si="317"/>
        <v>0.35999999999998522</v>
      </c>
      <c r="Y326" s="29">
        <f>'2.10 Prod Gust real. pot.'!F25*k</f>
        <v>2.3771999999999998</v>
      </c>
      <c r="Z326" s="29">
        <f>'2.10 Prod Gust real. pot.'!G25*k</f>
        <v>2.0600999999999998</v>
      </c>
      <c r="AA326" s="29">
        <f>'2.10 Prod Gust real. pot.'!H25*k</f>
        <v>0.16170000000000001</v>
      </c>
      <c r="AB326" s="29">
        <f>SUM('2.10 Prod Gust real. pot.'!I25:J25)/2</f>
        <v>0.41500000000000004</v>
      </c>
      <c r="AC326" s="29">
        <f t="shared" si="310"/>
        <v>1.0911347999999998</v>
      </c>
      <c r="AD326" s="348">
        <f t="shared" si="311"/>
        <v>1.3652519999999999</v>
      </c>
      <c r="AE326" s="68">
        <f t="shared" si="312"/>
        <v>4.8494879999999997E-2</v>
      </c>
      <c r="AF326" s="36">
        <f t="shared" si="318"/>
        <v>1.0911347999999998</v>
      </c>
      <c r="AG326" s="33">
        <f t="shared" si="313"/>
        <v>8.2527530683355188</v>
      </c>
      <c r="AH326" s="33">
        <f t="shared" si="319"/>
        <v>2.6213944381792587E-2</v>
      </c>
      <c r="AI326" s="36">
        <f t="shared" si="320"/>
        <v>1.3652519999999999</v>
      </c>
      <c r="AJ326" s="33">
        <f t="shared" si="314"/>
        <v>1.6628118292044847</v>
      </c>
      <c r="AK326" s="33">
        <f t="shared" si="321"/>
        <v>-2.0440755109131459E-2</v>
      </c>
      <c r="AL326" s="60">
        <f t="shared" si="322"/>
        <v>4.8494879999999997E-2</v>
      </c>
      <c r="AM326" s="60">
        <f t="shared" si="315"/>
        <v>5.8953422712460096E-2</v>
      </c>
      <c r="AN326" s="60">
        <f t="shared" si="323"/>
        <v>-2.0902907401738197E-4</v>
      </c>
      <c r="AO326" s="34">
        <f t="shared" si="316"/>
        <v>5.0139999999999993</v>
      </c>
      <c r="AP326" s="34">
        <f t="shared" si="324"/>
        <v>5.3795641601986279</v>
      </c>
      <c r="AQ326" s="10">
        <f t="shared" si="325"/>
        <v>3.6847336106497259</v>
      </c>
      <c r="AR326" s="10">
        <f t="shared" si="326"/>
        <v>3.9486000935857932</v>
      </c>
      <c r="AS326" s="10">
        <f t="shared" si="327"/>
        <v>0.26386648293606729</v>
      </c>
      <c r="AT326" s="10">
        <f>SUM(AS$306:AS326)*5</f>
        <v>23.946119873184056</v>
      </c>
    </row>
    <row r="327" spans="1:46" x14ac:dyDescent="0.25">
      <c r="A327" s="4">
        <v>110</v>
      </c>
      <c r="B327" s="18">
        <f t="shared" si="305"/>
        <v>2133</v>
      </c>
      <c r="C327" s="19">
        <f t="shared" si="301"/>
        <v>197.75</v>
      </c>
      <c r="D327" s="64" t="e">
        <f>#REF!</f>
        <v>#REF!</v>
      </c>
      <c r="E327" s="57">
        <f t="shared" si="329"/>
        <v>2.5787999999999998</v>
      </c>
      <c r="F327" s="57">
        <f t="shared" si="329"/>
        <v>1.8584999999999998</v>
      </c>
      <c r="G327" s="57">
        <f t="shared" si="329"/>
        <v>0.15539999999999998</v>
      </c>
      <c r="H327" s="57">
        <f t="shared" si="329"/>
        <v>0.19500000000000001</v>
      </c>
      <c r="I327" s="57">
        <f t="shared" si="329"/>
        <v>1.1836692</v>
      </c>
      <c r="J327" s="57">
        <f t="shared" si="329"/>
        <v>1.3380359999999998</v>
      </c>
      <c r="K327" s="57">
        <f t="shared" si="329"/>
        <v>5.2607519999999998E-2</v>
      </c>
      <c r="L327" s="57">
        <f t="shared" si="329"/>
        <v>1.1836692</v>
      </c>
      <c r="M327" s="57">
        <f t="shared" si="302"/>
        <v>8.6257250566518664</v>
      </c>
      <c r="N327" s="57">
        <f t="shared" si="307"/>
        <v>7.7047736319817872E-2</v>
      </c>
      <c r="O327" s="57">
        <f t="shared" si="307"/>
        <v>1.3380359999999998</v>
      </c>
      <c r="P327" s="57">
        <f t="shared" si="303"/>
        <v>1.6273506174651799</v>
      </c>
      <c r="Q327" s="57">
        <f t="shared" si="308"/>
        <v>-9.2600057829868021E-3</v>
      </c>
      <c r="R327" s="57">
        <f t="shared" si="308"/>
        <v>5.2607519999999998E-2</v>
      </c>
      <c r="S327" s="57">
        <f t="shared" si="304"/>
        <v>6.2790224169456732E-2</v>
      </c>
      <c r="T327" s="57">
        <f t="shared" si="309"/>
        <v>5.188150817141593E-3</v>
      </c>
      <c r="U327" s="57">
        <f t="shared" si="309"/>
        <v>4.7877000000000001</v>
      </c>
      <c r="V327" s="57">
        <f t="shared" si="309"/>
        <v>5.03067588135396</v>
      </c>
      <c r="W327" s="29">
        <f>'2.10 Prod Gust real. pot.'!D26</f>
        <v>197.17</v>
      </c>
      <c r="X327" s="35">
        <f t="shared" si="317"/>
        <v>0.25999999999999091</v>
      </c>
      <c r="Y327" s="29">
        <f>'2.10 Prod Gust real. pot.'!F26*k</f>
        <v>2.415</v>
      </c>
      <c r="Z327" s="29">
        <f>'2.10 Prod Gust real. pot.'!G26*k</f>
        <v>2.0894999999999997</v>
      </c>
      <c r="AA327" s="29">
        <f>'2.10 Prod Gust real. pot.'!H26*k</f>
        <v>0.16589999999999999</v>
      </c>
      <c r="AB327" s="29">
        <f>SUM('2.10 Prod Gust real. pot.'!I26:J26)/2</f>
        <v>0.46</v>
      </c>
      <c r="AC327" s="29">
        <f t="shared" si="310"/>
        <v>1.1084850000000002</v>
      </c>
      <c r="AD327" s="348">
        <f t="shared" si="311"/>
        <v>1.3856849999999998</v>
      </c>
      <c r="AE327" s="68">
        <f t="shared" si="312"/>
        <v>4.9266000000000004E-2</v>
      </c>
      <c r="AF327" s="36">
        <f t="shared" si="318"/>
        <v>1.1084850000000002</v>
      </c>
      <c r="AG327" s="33">
        <f t="shared" si="313"/>
        <v>8.2929238323833037</v>
      </c>
      <c r="AH327" s="33">
        <f t="shared" si="319"/>
        <v>4.0170764047784857E-2</v>
      </c>
      <c r="AI327" s="36">
        <f t="shared" si="320"/>
        <v>1.3856849999999998</v>
      </c>
      <c r="AJ327" s="33">
        <f t="shared" si="314"/>
        <v>1.6796313800669245</v>
      </c>
      <c r="AK327" s="33">
        <f t="shared" si="321"/>
        <v>1.6819550862439803E-2</v>
      </c>
      <c r="AL327" s="60">
        <f t="shared" si="322"/>
        <v>4.9266000000000004E-2</v>
      </c>
      <c r="AM327" s="60">
        <f t="shared" si="315"/>
        <v>5.9687591243534399E-2</v>
      </c>
      <c r="AN327" s="60">
        <f t="shared" si="323"/>
        <v>7.3416853107430291E-4</v>
      </c>
      <c r="AO327" s="34">
        <f t="shared" si="316"/>
        <v>5.1303999999999998</v>
      </c>
      <c r="AP327" s="34">
        <f t="shared" si="324"/>
        <v>5.4481244834412896</v>
      </c>
      <c r="AQ327" s="10">
        <f t="shared" si="325"/>
        <v>3.6925160969138071</v>
      </c>
      <c r="AR327" s="10">
        <f t="shared" si="326"/>
        <v>3.9989233708459069</v>
      </c>
      <c r="AS327" s="10">
        <f t="shared" si="327"/>
        <v>0.30640727393209977</v>
      </c>
      <c r="AT327" s="10">
        <f>SUM(AS$306:AS327)*5</f>
        <v>25.478156242844552</v>
      </c>
    </row>
    <row r="328" spans="1:46" x14ac:dyDescent="0.25">
      <c r="A328" s="4">
        <v>115</v>
      </c>
      <c r="B328" s="18">
        <f t="shared" si="305"/>
        <v>2138</v>
      </c>
      <c r="C328" s="19">
        <f t="shared" si="301"/>
        <v>198.17</v>
      </c>
      <c r="D328" s="64" t="e">
        <f>#REF!</f>
        <v>#REF!</v>
      </c>
      <c r="E328" s="57">
        <f t="shared" si="329"/>
        <v>2.4822000000000002</v>
      </c>
      <c r="F328" s="57">
        <f t="shared" si="329"/>
        <v>1.9341000000000002</v>
      </c>
      <c r="G328" s="57">
        <f t="shared" si="329"/>
        <v>0.1575</v>
      </c>
      <c r="H328" s="57">
        <f t="shared" si="329"/>
        <v>0.26</v>
      </c>
      <c r="I328" s="57">
        <f t="shared" si="329"/>
        <v>1.1393298000000001</v>
      </c>
      <c r="J328" s="57">
        <f t="shared" si="329"/>
        <v>1.3430970000000002</v>
      </c>
      <c r="K328" s="57">
        <f t="shared" si="329"/>
        <v>5.0636880000000009E-2</v>
      </c>
      <c r="L328" s="57">
        <f t="shared" si="329"/>
        <v>1.1393298000000001</v>
      </c>
      <c r="M328" s="57">
        <f t="shared" si="302"/>
        <v>8.6484596069057744</v>
      </c>
      <c r="N328" s="57">
        <f t="shared" si="307"/>
        <v>2.2734550253908026E-2</v>
      </c>
      <c r="O328" s="57">
        <f t="shared" si="307"/>
        <v>1.3430970000000002</v>
      </c>
      <c r="P328" s="57">
        <f t="shared" si="303"/>
        <v>1.6307746642444363</v>
      </c>
      <c r="Q328" s="57">
        <f t="shared" si="308"/>
        <v>3.42404677925634E-3</v>
      </c>
      <c r="R328" s="57">
        <f t="shared" si="308"/>
        <v>5.0636880000000009E-2</v>
      </c>
      <c r="S328" s="57">
        <f t="shared" si="304"/>
        <v>6.1736728325611584E-2</v>
      </c>
      <c r="T328" s="57">
        <f t="shared" si="309"/>
        <v>-1.0534958438451481E-3</v>
      </c>
      <c r="U328" s="57">
        <f t="shared" si="309"/>
        <v>4.8338000000000001</v>
      </c>
      <c r="V328" s="57">
        <f t="shared" si="309"/>
        <v>5.2789051011893076</v>
      </c>
      <c r="W328" s="29">
        <f>'2.10 Prod Gust real. pot.'!D27</f>
        <v>197.47</v>
      </c>
      <c r="X328" s="35">
        <f t="shared" si="317"/>
        <v>0.30000000000001137</v>
      </c>
      <c r="Y328" s="29">
        <f>'2.10 Prod Gust real. pot.'!F27*k</f>
        <v>2.2637999999999998</v>
      </c>
      <c r="Z328" s="29">
        <f>'2.10 Prod Gust real. pot.'!G27*k</f>
        <v>2.1734999999999998</v>
      </c>
      <c r="AA328" s="29">
        <f>'2.10 Prod Gust real. pot.'!H27*k</f>
        <v>0.16589999999999999</v>
      </c>
      <c r="AB328" s="29">
        <f>SUM('2.10 Prod Gust real. pot.'!I27:J27)/2</f>
        <v>0.53500000000000003</v>
      </c>
      <c r="AC328" s="29">
        <f t="shared" si="310"/>
        <v>1.0390842</v>
      </c>
      <c r="AD328" s="348">
        <f t="shared" si="311"/>
        <v>1.3805609999999999</v>
      </c>
      <c r="AE328" s="68">
        <f t="shared" si="312"/>
        <v>4.6181519999999997E-2</v>
      </c>
      <c r="AF328" s="36">
        <f t="shared" si="318"/>
        <v>1.0390842</v>
      </c>
      <c r="AG328" s="33">
        <f t="shared" si="313"/>
        <v>8.258493713653138</v>
      </c>
      <c r="AH328" s="33">
        <f t="shared" si="319"/>
        <v>-3.443011873016566E-2</v>
      </c>
      <c r="AI328" s="36">
        <f t="shared" si="320"/>
        <v>1.3805609999999999</v>
      </c>
      <c r="AJ328" s="33">
        <f t="shared" si="314"/>
        <v>1.6774806846847603</v>
      </c>
      <c r="AK328" s="33">
        <f t="shared" si="321"/>
        <v>-2.1506953821641694E-3</v>
      </c>
      <c r="AL328" s="60">
        <f t="shared" si="322"/>
        <v>4.6181519999999997E-2</v>
      </c>
      <c r="AM328" s="60">
        <f t="shared" si="315"/>
        <v>5.6732895130248491E-2</v>
      </c>
      <c r="AN328" s="60">
        <f t="shared" si="323"/>
        <v>-2.9546961132859081E-3</v>
      </c>
      <c r="AO328" s="34">
        <f t="shared" si="316"/>
        <v>5.1381999999999994</v>
      </c>
      <c r="AP328" s="34">
        <f t="shared" si="324"/>
        <v>5.3986644897743945</v>
      </c>
      <c r="AQ328" s="10">
        <f t="shared" si="325"/>
        <v>3.8747163442729518</v>
      </c>
      <c r="AR328" s="10">
        <f t="shared" si="326"/>
        <v>3.9626197354944055</v>
      </c>
      <c r="AS328" s="10">
        <f t="shared" si="327"/>
        <v>8.7903391221453742E-2</v>
      </c>
      <c r="AT328" s="10">
        <f>SUM(AS$306:AS328)*5</f>
        <v>25.917673198951825</v>
      </c>
    </row>
    <row r="329" spans="1:46" x14ac:dyDescent="0.25">
      <c r="A329" s="4">
        <v>120</v>
      </c>
      <c r="B329" s="18">
        <f t="shared" si="305"/>
        <v>2143</v>
      </c>
      <c r="C329" s="19">
        <f t="shared" si="301"/>
        <v>198.39</v>
      </c>
      <c r="D329" s="64" t="e">
        <f>#REF!</f>
        <v>#REF!</v>
      </c>
      <c r="E329" s="57">
        <f t="shared" si="329"/>
        <v>2.415</v>
      </c>
      <c r="F329" s="57">
        <f t="shared" si="329"/>
        <v>1.9424999999999999</v>
      </c>
      <c r="G329" s="57">
        <f t="shared" si="329"/>
        <v>0.1575</v>
      </c>
      <c r="H329" s="57">
        <f t="shared" si="329"/>
        <v>0.22</v>
      </c>
      <c r="I329" s="57">
        <f t="shared" si="329"/>
        <v>1.1084850000000002</v>
      </c>
      <c r="J329" s="57">
        <f t="shared" si="329"/>
        <v>1.329825</v>
      </c>
      <c r="K329" s="57">
        <f t="shared" si="329"/>
        <v>4.9266000000000004E-2</v>
      </c>
      <c r="L329" s="57">
        <f t="shared" si="329"/>
        <v>1.1084850000000002</v>
      </c>
      <c r="M329" s="57">
        <f t="shared" si="302"/>
        <v>8.6374063824355982</v>
      </c>
      <c r="N329" s="57">
        <f t="shared" si="307"/>
        <v>-1.1053224470176204E-2</v>
      </c>
      <c r="O329" s="57">
        <f t="shared" si="307"/>
        <v>1.329825</v>
      </c>
      <c r="P329" s="57">
        <f t="shared" si="303"/>
        <v>1.618107955918614</v>
      </c>
      <c r="Q329" s="57">
        <f t="shared" si="308"/>
        <v>-1.2666708325822285E-2</v>
      </c>
      <c r="R329" s="57">
        <f t="shared" si="308"/>
        <v>4.9266000000000004E-2</v>
      </c>
      <c r="S329" s="57">
        <f t="shared" si="304"/>
        <v>6.0179614811827896E-2</v>
      </c>
      <c r="T329" s="57">
        <f t="shared" si="309"/>
        <v>-1.5571135137836881E-3</v>
      </c>
      <c r="U329" s="57">
        <f t="shared" si="309"/>
        <v>4.7349999999999994</v>
      </c>
      <c r="V329" s="57">
        <f t="shared" si="309"/>
        <v>4.9297229536902165</v>
      </c>
      <c r="W329" s="29">
        <f>'2.10 Prod Gust real. pot.'!D28</f>
        <v>197.63</v>
      </c>
      <c r="X329" s="35">
        <f t="shared" si="317"/>
        <v>0.15999999999999659</v>
      </c>
      <c r="Y329" s="29">
        <f>'2.10 Prod Gust real. pot.'!F28*k</f>
        <v>2.1630000000000003</v>
      </c>
      <c r="Z329" s="29">
        <f>'2.10 Prod Gust real. pot.'!G28*k</f>
        <v>2.2511999999999999</v>
      </c>
      <c r="AA329" s="29">
        <f>'2.10 Prod Gust real. pot.'!H28*k</f>
        <v>0.16800000000000001</v>
      </c>
      <c r="AB329" s="29">
        <f>SUM('2.10 Prod Gust real. pot.'!I28:J28)/2</f>
        <v>0.495</v>
      </c>
      <c r="AC329" s="29">
        <f t="shared" si="310"/>
        <v>0.99281700000000017</v>
      </c>
      <c r="AD329" s="348">
        <f t="shared" si="311"/>
        <v>1.385391</v>
      </c>
      <c r="AE329" s="68">
        <f t="shared" si="312"/>
        <v>4.412520000000001E-2</v>
      </c>
      <c r="AF329" s="36">
        <f t="shared" si="318"/>
        <v>0.99281700000000017</v>
      </c>
      <c r="AG329" s="33">
        <f t="shared" si="313"/>
        <v>8.1822533543982399</v>
      </c>
      <c r="AH329" s="33">
        <f t="shared" si="319"/>
        <v>-7.6240359254898138E-2</v>
      </c>
      <c r="AI329" s="36">
        <f t="shared" si="320"/>
        <v>1.385391</v>
      </c>
      <c r="AJ329" s="33">
        <f t="shared" si="314"/>
        <v>1.6819304918625118</v>
      </c>
      <c r="AK329" s="33">
        <f t="shared" si="321"/>
        <v>4.4498071777514525E-3</v>
      </c>
      <c r="AL329" s="60">
        <f t="shared" si="322"/>
        <v>4.412520000000001E-2</v>
      </c>
      <c r="AM329" s="60">
        <f t="shared" si="315"/>
        <v>5.4154253715736005E-2</v>
      </c>
      <c r="AN329" s="60">
        <f t="shared" si="323"/>
        <v>-2.5786414145124864E-3</v>
      </c>
      <c r="AO329" s="34">
        <f t="shared" si="316"/>
        <v>5.0772000000000004</v>
      </c>
      <c r="AP329" s="34">
        <f t="shared" si="324"/>
        <v>5.1628308065083379</v>
      </c>
      <c r="AQ329" s="10">
        <f t="shared" si="325"/>
        <v>3.6184166480086191</v>
      </c>
      <c r="AR329" s="10">
        <f t="shared" si="326"/>
        <v>3.7895178119771202</v>
      </c>
      <c r="AS329" s="10">
        <f t="shared" si="327"/>
        <v>0.17110116396850117</v>
      </c>
      <c r="AT329" s="10">
        <f>SUM(AS$306:AS329)*5</f>
        <v>26.77317901879433</v>
      </c>
    </row>
    <row r="330" spans="1:46" x14ac:dyDescent="0.25">
      <c r="A330" s="4">
        <v>125</v>
      </c>
      <c r="B330" s="18">
        <f t="shared" si="305"/>
        <v>2148</v>
      </c>
      <c r="C330" s="19">
        <f t="shared" si="301"/>
        <v>198.51</v>
      </c>
      <c r="D330" s="64" t="e">
        <f>#REF!</f>
        <v>#REF!</v>
      </c>
      <c r="E330" s="57">
        <f t="shared" si="329"/>
        <v>2.2994999999999997</v>
      </c>
      <c r="F330" s="57">
        <f t="shared" si="329"/>
        <v>1.9593</v>
      </c>
      <c r="G330" s="57">
        <f t="shared" si="329"/>
        <v>0.15539999999999998</v>
      </c>
      <c r="H330" s="57">
        <f t="shared" si="329"/>
        <v>0.14000000000000001</v>
      </c>
      <c r="I330" s="57">
        <f t="shared" si="329"/>
        <v>1.0554705</v>
      </c>
      <c r="J330" s="57">
        <f t="shared" si="329"/>
        <v>1.3079114999999999</v>
      </c>
      <c r="K330" s="57">
        <f t="shared" si="329"/>
        <v>4.6909799999999995E-2</v>
      </c>
      <c r="L330" s="57">
        <f t="shared" si="329"/>
        <v>1.0554705</v>
      </c>
      <c r="M330" s="57">
        <f t="shared" si="302"/>
        <v>8.5747694916468475</v>
      </c>
      <c r="N330" s="57">
        <f t="shared" si="307"/>
        <v>-6.2636890788750677E-2</v>
      </c>
      <c r="O330" s="57">
        <f t="shared" si="307"/>
        <v>1.3079114999999999</v>
      </c>
      <c r="P330" s="57">
        <f t="shared" si="303"/>
        <v>1.5939552770804886</v>
      </c>
      <c r="Q330" s="57">
        <f t="shared" si="308"/>
        <v>-2.4152678838125441E-2</v>
      </c>
      <c r="R330" s="57">
        <f t="shared" si="308"/>
        <v>4.6909799999999995E-2</v>
      </c>
      <c r="S330" s="57">
        <f t="shared" si="304"/>
        <v>5.7548153430659471E-2</v>
      </c>
      <c r="T330" s="57">
        <f t="shared" si="309"/>
        <v>-2.6314613811684248E-3</v>
      </c>
      <c r="U330" s="57">
        <f t="shared" si="309"/>
        <v>4.5541999999999998</v>
      </c>
      <c r="V330" s="57">
        <f t="shared" si="309"/>
        <v>4.5847789689919605</v>
      </c>
      <c r="W330" s="29">
        <f>'2.10 Prod Gust real. pot.'!D29</f>
        <v>197.8</v>
      </c>
      <c r="X330" s="35">
        <f t="shared" si="317"/>
        <v>0.17000000000001592</v>
      </c>
      <c r="Y330" s="29">
        <f>'2.10 Prod Gust real. pot.'!F29*k</f>
        <v>2.121</v>
      </c>
      <c r="Z330" s="29">
        <f>'2.10 Prod Gust real. pot.'!G29*k</f>
        <v>2.1881999999999997</v>
      </c>
      <c r="AA330" s="29">
        <f>'2.10 Prod Gust real. pot.'!H29*k</f>
        <v>0.1638</v>
      </c>
      <c r="AB330" s="29">
        <f>SUM('2.10 Prod Gust real. pot.'!I29:J29)/2</f>
        <v>0.38500000000000001</v>
      </c>
      <c r="AC330" s="29">
        <f t="shared" si="310"/>
        <v>0.97353900000000004</v>
      </c>
      <c r="AD330" s="348">
        <f t="shared" si="311"/>
        <v>1.3511609999999998</v>
      </c>
      <c r="AE330" s="68">
        <f t="shared" si="312"/>
        <v>4.3268400000000005E-2</v>
      </c>
      <c r="AF330" s="36">
        <f t="shared" si="318"/>
        <v>0.97353900000000004</v>
      </c>
      <c r="AG330" s="33">
        <f t="shared" si="313"/>
        <v>8.0966042667029896</v>
      </c>
      <c r="AH330" s="33">
        <f t="shared" si="319"/>
        <v>-8.5649087695250259E-2</v>
      </c>
      <c r="AI330" s="36">
        <f t="shared" si="320"/>
        <v>1.3511609999999998</v>
      </c>
      <c r="AJ330" s="33">
        <f t="shared" si="314"/>
        <v>1.6484871140701016</v>
      </c>
      <c r="AK330" s="33">
        <f t="shared" si="321"/>
        <v>-3.3443377792410134E-2</v>
      </c>
      <c r="AL330" s="60">
        <f t="shared" si="322"/>
        <v>4.3268400000000005E-2</v>
      </c>
      <c r="AM330" s="60">
        <f t="shared" si="315"/>
        <v>5.2841610008123437E-2</v>
      </c>
      <c r="AN330" s="60">
        <f t="shared" si="323"/>
        <v>-1.312643707612568E-3</v>
      </c>
      <c r="AO330" s="34">
        <f t="shared" si="316"/>
        <v>4.8579999999999997</v>
      </c>
      <c r="AP330" s="34">
        <f t="shared" si="324"/>
        <v>4.9075948908047424</v>
      </c>
      <c r="AQ330" s="10">
        <f t="shared" si="325"/>
        <v>3.3652277632400986</v>
      </c>
      <c r="AR330" s="10">
        <f t="shared" si="326"/>
        <v>3.6021746498506806</v>
      </c>
      <c r="AS330" s="10">
        <f t="shared" si="327"/>
        <v>0.23694688661058194</v>
      </c>
      <c r="AT330" s="10">
        <f>SUM(AS$306:AS330)*5</f>
        <v>27.95791345184724</v>
      </c>
    </row>
    <row r="331" spans="1:46" x14ac:dyDescent="0.25">
      <c r="A331" s="4">
        <v>130</v>
      </c>
      <c r="B331" s="18">
        <f t="shared" si="305"/>
        <v>2153</v>
      </c>
      <c r="C331" s="19">
        <f t="shared" si="301"/>
        <v>198.74</v>
      </c>
      <c r="D331" s="64" t="e">
        <f>#REF!</f>
        <v>#REF!</v>
      </c>
      <c r="E331" s="57">
        <f t="shared" si="329"/>
        <v>2.3016000000000001</v>
      </c>
      <c r="F331" s="57">
        <f t="shared" si="329"/>
        <v>1.9403999999999999</v>
      </c>
      <c r="G331" s="57">
        <f t="shared" si="329"/>
        <v>0.15539999999999998</v>
      </c>
      <c r="H331" s="57">
        <f t="shared" si="329"/>
        <v>0.19</v>
      </c>
      <c r="I331" s="57">
        <f t="shared" si="329"/>
        <v>1.0564344000000001</v>
      </c>
      <c r="J331" s="57">
        <f t="shared" si="329"/>
        <v>1.3012440000000001</v>
      </c>
      <c r="K331" s="57">
        <f t="shared" si="329"/>
        <v>4.6952640000000004E-2</v>
      </c>
      <c r="L331" s="57">
        <f t="shared" si="329"/>
        <v>1.0564344000000001</v>
      </c>
      <c r="M331" s="57">
        <f t="shared" si="302"/>
        <v>8.5212048110875838</v>
      </c>
      <c r="N331" s="57">
        <f t="shared" si="307"/>
        <v>-5.3564680559263778E-2</v>
      </c>
      <c r="O331" s="57">
        <f t="shared" si="307"/>
        <v>1.3012440000000001</v>
      </c>
      <c r="P331" s="57">
        <f t="shared" si="303"/>
        <v>1.583018146332924</v>
      </c>
      <c r="Q331" s="57">
        <f t="shared" si="308"/>
        <v>-1.0937130747564527E-2</v>
      </c>
      <c r="R331" s="57">
        <f t="shared" si="308"/>
        <v>4.6952640000000004E-2</v>
      </c>
      <c r="S331" s="57">
        <f t="shared" si="304"/>
        <v>5.7125812383895802E-2</v>
      </c>
      <c r="T331" s="57">
        <f t="shared" si="309"/>
        <v>-4.2234104676366901E-4</v>
      </c>
      <c r="U331" s="57">
        <f t="shared" si="309"/>
        <v>4.5874000000000006</v>
      </c>
      <c r="V331" s="57">
        <f t="shared" si="309"/>
        <v>4.7524758476464273</v>
      </c>
      <c r="W331" s="29">
        <f>'2.10 Prod Gust real. pot.'!D30</f>
        <v>198.15</v>
      </c>
      <c r="X331" s="35">
        <f t="shared" si="317"/>
        <v>0.34999999999999432</v>
      </c>
      <c r="Y331" s="29">
        <f>'2.10 Prod Gust real. pot.'!F30*k</f>
        <v>2.1524999999999999</v>
      </c>
      <c r="Z331" s="29">
        <f>'2.10 Prod Gust real. pot.'!G30*k</f>
        <v>2.1819000000000002</v>
      </c>
      <c r="AA331" s="29">
        <f>'2.10 Prod Gust real. pot.'!H30*k</f>
        <v>0.1638</v>
      </c>
      <c r="AB331" s="29">
        <f>SUM('2.10 Prod Gust real. pot.'!I30:J30)/2</f>
        <v>0.47499999999999998</v>
      </c>
      <c r="AC331" s="29">
        <f t="shared" si="310"/>
        <v>0.98799749999999997</v>
      </c>
      <c r="AD331" s="348">
        <f t="shared" si="311"/>
        <v>1.3564845000000001</v>
      </c>
      <c r="AE331" s="68">
        <f t="shared" si="312"/>
        <v>4.3910999999999999E-2</v>
      </c>
      <c r="AF331" s="36">
        <f t="shared" si="318"/>
        <v>0.98799749999999997</v>
      </c>
      <c r="AG331" s="33">
        <f t="shared" si="313"/>
        <v>8.0365009051640897</v>
      </c>
      <c r="AH331" s="33">
        <f t="shared" si="319"/>
        <v>-6.0103361538899946E-2</v>
      </c>
      <c r="AI331" s="36">
        <f t="shared" si="320"/>
        <v>1.3564845000000001</v>
      </c>
      <c r="AJ331" s="33">
        <f t="shared" si="314"/>
        <v>1.6478986042644028</v>
      </c>
      <c r="AK331" s="33">
        <f t="shared" si="321"/>
        <v>-5.8850980569880029E-4</v>
      </c>
      <c r="AL331" s="60">
        <f t="shared" si="322"/>
        <v>4.3910999999999999E-2</v>
      </c>
      <c r="AM331" s="60">
        <f t="shared" si="315"/>
        <v>5.3252165191389755E-2</v>
      </c>
      <c r="AN331" s="60">
        <f t="shared" si="323"/>
        <v>4.1055518326631874E-4</v>
      </c>
      <c r="AO331" s="34">
        <f t="shared" si="316"/>
        <v>4.9732000000000003</v>
      </c>
      <c r="AP331" s="34">
        <f t="shared" si="324"/>
        <v>5.2629186838386621</v>
      </c>
      <c r="AQ331" s="10">
        <f t="shared" si="325"/>
        <v>3.4883172721724778</v>
      </c>
      <c r="AR331" s="10">
        <f t="shared" si="326"/>
        <v>3.8629823139375778</v>
      </c>
      <c r="AS331" s="10">
        <f t="shared" si="327"/>
        <v>0.37466504176510007</v>
      </c>
      <c r="AT331" s="10">
        <f>SUM(AS$306:AS331)*5</f>
        <v>29.831238660672739</v>
      </c>
    </row>
    <row r="332" spans="1:46" x14ac:dyDescent="0.25">
      <c r="A332" s="4">
        <v>135</v>
      </c>
      <c r="B332" s="18">
        <f t="shared" si="305"/>
        <v>2158</v>
      </c>
      <c r="C332" s="19">
        <f t="shared" si="301"/>
        <v>198.91</v>
      </c>
      <c r="D332" s="64" t="e">
        <f>#REF!</f>
        <v>#REF!</v>
      </c>
      <c r="E332" s="57">
        <f t="shared" si="329"/>
        <v>2.3183999999999996</v>
      </c>
      <c r="F332" s="57">
        <f t="shared" si="329"/>
        <v>1.9508999999999999</v>
      </c>
      <c r="G332" s="57">
        <f t="shared" si="329"/>
        <v>0.15539999999999998</v>
      </c>
      <c r="H332" s="57">
        <f t="shared" si="329"/>
        <v>0.25</v>
      </c>
      <c r="I332" s="57">
        <f t="shared" si="329"/>
        <v>1.0641455999999998</v>
      </c>
      <c r="J332" s="57">
        <f t="shared" si="329"/>
        <v>1.3093499999999998</v>
      </c>
      <c r="K332" s="57">
        <f t="shared" si="329"/>
        <v>4.7295359999999995E-2</v>
      </c>
      <c r="L332" s="57">
        <f t="shared" si="329"/>
        <v>1.0641455999999998</v>
      </c>
      <c r="M332" s="57">
        <f t="shared" si="302"/>
        <v>8.4822852482539375</v>
      </c>
      <c r="N332" s="57">
        <f t="shared" si="307"/>
        <v>-3.8919562833646282E-2</v>
      </c>
      <c r="O332" s="57">
        <f t="shared" si="307"/>
        <v>1.3093499999999998</v>
      </c>
      <c r="P332" s="57">
        <f t="shared" si="303"/>
        <v>1.5891907165033421</v>
      </c>
      <c r="Q332" s="57">
        <f t="shared" si="308"/>
        <v>6.1725701704180569E-3</v>
      </c>
      <c r="R332" s="57">
        <f t="shared" si="308"/>
        <v>4.7295359999999995E-2</v>
      </c>
      <c r="S332" s="57">
        <f t="shared" si="304"/>
        <v>5.7393872329360787E-2</v>
      </c>
      <c r="T332" s="57">
        <f t="shared" si="309"/>
        <v>2.6805994546498513E-4</v>
      </c>
      <c r="U332" s="57">
        <f t="shared" si="309"/>
        <v>4.6746999999999996</v>
      </c>
      <c r="V332" s="57">
        <f t="shared" si="309"/>
        <v>4.8122210672822234</v>
      </c>
      <c r="W332" s="29">
        <f>'2.10 Prod Gust real. pot.'!D31</f>
        <v>198.39</v>
      </c>
      <c r="X332" s="35">
        <f t="shared" si="317"/>
        <v>0.23999999999998067</v>
      </c>
      <c r="Y332" s="29">
        <f>'2.10 Prod Gust real. pot.'!F31*k</f>
        <v>2.0537999999999998</v>
      </c>
      <c r="Z332" s="29">
        <f>'2.10 Prod Gust real. pot.'!G31*k</f>
        <v>2.2595999999999998</v>
      </c>
      <c r="AA332" s="29">
        <f>'2.10 Prod Gust real. pot.'!H31*k</f>
        <v>0.16589999999999999</v>
      </c>
      <c r="AB332" s="29">
        <f>SUM('2.10 Prod Gust real. pot.'!I31:J31)/2</f>
        <v>0.5</v>
      </c>
      <c r="AC332" s="29">
        <f t="shared" si="310"/>
        <v>0.94269419999999993</v>
      </c>
      <c r="AD332" s="348">
        <f t="shared" si="311"/>
        <v>1.361829</v>
      </c>
      <c r="AE332" s="68">
        <f t="shared" si="312"/>
        <v>4.1897520000000001E-2</v>
      </c>
      <c r="AF332" s="36">
        <f t="shared" si="318"/>
        <v>0.94269419999999993</v>
      </c>
      <c r="AG332" s="33">
        <f t="shared" si="313"/>
        <v>7.9388745899204096</v>
      </c>
      <c r="AH332" s="33">
        <f t="shared" si="319"/>
        <v>-9.762631524368004E-2</v>
      </c>
      <c r="AI332" s="36">
        <f t="shared" si="320"/>
        <v>1.361829</v>
      </c>
      <c r="AJ332" s="33">
        <f t="shared" si="314"/>
        <v>1.6531390694458015</v>
      </c>
      <c r="AK332" s="33">
        <f t="shared" si="321"/>
        <v>5.2404651813986458E-3</v>
      </c>
      <c r="AL332" s="60">
        <f t="shared" si="322"/>
        <v>4.1897520000000001E-2</v>
      </c>
      <c r="AM332" s="60">
        <f t="shared" si="315"/>
        <v>5.1311261779924483E-2</v>
      </c>
      <c r="AN332" s="60">
        <f t="shared" si="323"/>
        <v>-1.9409034114652723E-3</v>
      </c>
      <c r="AO332" s="34">
        <f t="shared" si="316"/>
        <v>4.9792999999999994</v>
      </c>
      <c r="AP332" s="34">
        <f t="shared" si="324"/>
        <v>5.1249732465262339</v>
      </c>
      <c r="AQ332" s="10">
        <f t="shared" si="325"/>
        <v>3.5321702633851522</v>
      </c>
      <c r="AR332" s="10">
        <f t="shared" si="326"/>
        <v>3.7617303629502556</v>
      </c>
      <c r="AS332" s="10">
        <f t="shared" si="327"/>
        <v>0.22956009956510348</v>
      </c>
      <c r="AT332" s="10">
        <f>SUM(AS$306:AS332)*5</f>
        <v>30.97903915849826</v>
      </c>
    </row>
    <row r="333" spans="1:46" x14ac:dyDescent="0.25">
      <c r="A333" s="4">
        <v>140</v>
      </c>
      <c r="B333" s="18">
        <f t="shared" si="305"/>
        <v>2163</v>
      </c>
      <c r="C333" s="19">
        <f t="shared" si="301"/>
        <v>199.04</v>
      </c>
      <c r="D333" s="64" t="e">
        <f>#REF!</f>
        <v>#REF!</v>
      </c>
      <c r="E333" s="57">
        <f t="shared" si="329"/>
        <v>2.4087000000000001</v>
      </c>
      <c r="F333" s="57">
        <f t="shared" si="329"/>
        <v>1.8773999999999997</v>
      </c>
      <c r="G333" s="57">
        <f t="shared" si="329"/>
        <v>0.15329999999999999</v>
      </c>
      <c r="H333" s="57">
        <f t="shared" si="329"/>
        <v>0.20499999999999999</v>
      </c>
      <c r="I333" s="57">
        <f t="shared" si="329"/>
        <v>1.1055933</v>
      </c>
      <c r="J333" s="57">
        <f t="shared" si="329"/>
        <v>1.3035435</v>
      </c>
      <c r="K333" s="57">
        <f t="shared" si="329"/>
        <v>4.9137480000000004E-2</v>
      </c>
      <c r="L333" s="57">
        <f t="shared" si="329"/>
        <v>1.1055933</v>
      </c>
      <c r="M333" s="57">
        <f t="shared" si="302"/>
        <v>8.4898515009058695</v>
      </c>
      <c r="N333" s="57">
        <f t="shared" si="307"/>
        <v>7.5662526519320039E-3</v>
      </c>
      <c r="O333" s="57">
        <f t="shared" si="307"/>
        <v>1.3035435</v>
      </c>
      <c r="P333" s="57">
        <f t="shared" si="303"/>
        <v>1.5844753830595553</v>
      </c>
      <c r="Q333" s="57">
        <f t="shared" si="308"/>
        <v>-4.7153334437868288E-3</v>
      </c>
      <c r="R333" s="57">
        <f t="shared" si="308"/>
        <v>4.9137480000000004E-2</v>
      </c>
      <c r="S333" s="57">
        <f t="shared" si="304"/>
        <v>5.9283379080661495E-2</v>
      </c>
      <c r="T333" s="57">
        <f t="shared" si="309"/>
        <v>1.8895067513007083E-3</v>
      </c>
      <c r="U333" s="57">
        <f t="shared" si="309"/>
        <v>4.6443999999999992</v>
      </c>
      <c r="V333" s="57">
        <f t="shared" si="309"/>
        <v>4.7791404259594401</v>
      </c>
      <c r="W333" s="29">
        <f>'2.10 Prod Gust real. pot.'!D32</f>
        <v>198.68</v>
      </c>
      <c r="X333" s="35">
        <f t="shared" si="317"/>
        <v>0.29000000000002046</v>
      </c>
      <c r="Y333" s="29">
        <f>'2.10 Prod Gust real. pot.'!F32*k</f>
        <v>2.2112999999999996</v>
      </c>
      <c r="Z333" s="29">
        <f>'2.10 Prod Gust real. pot.'!G32*k</f>
        <v>2.1524999999999999</v>
      </c>
      <c r="AA333" s="29">
        <f>'2.10 Prod Gust real. pot.'!H32*k</f>
        <v>0.1638</v>
      </c>
      <c r="AB333" s="29">
        <f>SUM('2.10 Prod Gust real. pot.'!I32:J32)/2</f>
        <v>0.5</v>
      </c>
      <c r="AC333" s="29">
        <f t="shared" si="310"/>
        <v>1.0149866999999999</v>
      </c>
      <c r="AD333" s="348">
        <f t="shared" si="311"/>
        <v>1.3597184999999998</v>
      </c>
      <c r="AE333" s="68">
        <f t="shared" si="312"/>
        <v>4.5110519999999994E-2</v>
      </c>
      <c r="AF333" s="36">
        <f t="shared" si="318"/>
        <v>1.0149866999999999</v>
      </c>
      <c r="AG333" s="33">
        <f t="shared" si="313"/>
        <v>7.9261784461924991</v>
      </c>
      <c r="AH333" s="33">
        <f t="shared" si="319"/>
        <v>-1.2696143727910503E-2</v>
      </c>
      <c r="AI333" s="36">
        <f t="shared" si="320"/>
        <v>1.3597184999999998</v>
      </c>
      <c r="AJ333" s="33">
        <f t="shared" si="314"/>
        <v>1.6519549615623861</v>
      </c>
      <c r="AK333" s="33">
        <f t="shared" si="321"/>
        <v>-1.1841078834153862E-3</v>
      </c>
      <c r="AL333" s="60">
        <f t="shared" si="322"/>
        <v>4.5110519999999994E-2</v>
      </c>
      <c r="AM333" s="60">
        <f t="shared" si="315"/>
        <v>5.4181155288955674E-2</v>
      </c>
      <c r="AN333" s="60">
        <f t="shared" si="323"/>
        <v>2.8698935090311906E-3</v>
      </c>
      <c r="AO333" s="34">
        <f t="shared" si="316"/>
        <v>5.0275999999999996</v>
      </c>
      <c r="AP333" s="34">
        <f t="shared" si="324"/>
        <v>5.306589641897725</v>
      </c>
      <c r="AQ333" s="10">
        <f t="shared" si="325"/>
        <v>3.5078890726542289</v>
      </c>
      <c r="AR333" s="10">
        <f t="shared" si="326"/>
        <v>3.8950367971529305</v>
      </c>
      <c r="AS333" s="10">
        <f t="shared" si="327"/>
        <v>0.38714772449870161</v>
      </c>
      <c r="AT333" s="10">
        <f>SUM(AS$306:AS333)*5</f>
        <v>32.91477778099177</v>
      </c>
    </row>
    <row r="334" spans="1:46" x14ac:dyDescent="0.25">
      <c r="A334" s="4">
        <v>145</v>
      </c>
      <c r="B334" s="18">
        <f t="shared" si="305"/>
        <v>2168</v>
      </c>
      <c r="C334" s="19">
        <f t="shared" si="301"/>
        <v>199.4</v>
      </c>
      <c r="D334" s="64" t="e">
        <f>#REF!</f>
        <v>#REF!</v>
      </c>
      <c r="E334" s="57">
        <f t="shared" si="329"/>
        <v>2.4653999999999998</v>
      </c>
      <c r="F334" s="57">
        <f t="shared" si="329"/>
        <v>1.8416999999999999</v>
      </c>
      <c r="G334" s="57">
        <f t="shared" si="329"/>
        <v>0.15329999999999999</v>
      </c>
      <c r="H334" s="57">
        <f t="shared" si="329"/>
        <v>0.17499999999999999</v>
      </c>
      <c r="I334" s="57">
        <f t="shared" si="329"/>
        <v>1.1316185999999999</v>
      </c>
      <c r="J334" s="57">
        <f t="shared" si="329"/>
        <v>1.3038689999999999</v>
      </c>
      <c r="K334" s="57">
        <f t="shared" si="329"/>
        <v>5.0294159999999997E-2</v>
      </c>
      <c r="L334" s="57">
        <f t="shared" si="329"/>
        <v>1.1316185999999999</v>
      </c>
      <c r="M334" s="57">
        <f t="shared" si="302"/>
        <v>8.5224636064140498</v>
      </c>
      <c r="N334" s="57">
        <f t="shared" si="307"/>
        <v>3.2612105508180278E-2</v>
      </c>
      <c r="O334" s="57">
        <f t="shared" si="307"/>
        <v>1.3038689999999999</v>
      </c>
      <c r="P334" s="57">
        <f t="shared" si="303"/>
        <v>1.583967321996141</v>
      </c>
      <c r="Q334" s="57">
        <f t="shared" si="308"/>
        <v>-5.0806106341427792E-4</v>
      </c>
      <c r="R334" s="57">
        <f t="shared" si="308"/>
        <v>5.0294159999999997E-2</v>
      </c>
      <c r="S334" s="57">
        <f t="shared" si="304"/>
        <v>6.0774079839897112E-2</v>
      </c>
      <c r="T334" s="57">
        <f t="shared" si="309"/>
        <v>1.4907007592356164E-3</v>
      </c>
      <c r="U334" s="57">
        <f t="shared" si="309"/>
        <v>4.6353999999999997</v>
      </c>
      <c r="V334" s="57">
        <f t="shared" si="309"/>
        <v>5.0289947452040149</v>
      </c>
      <c r="W334" s="29">
        <f>'2.10 Prod Gust real. pot.'!D33</f>
        <v>198.94</v>
      </c>
      <c r="X334" s="35">
        <f t="shared" si="317"/>
        <v>0.25999999999999091</v>
      </c>
      <c r="Y334" s="29">
        <f>'2.10 Prod Gust real. pot.'!F33*k</f>
        <v>2.2008000000000001</v>
      </c>
      <c r="Z334" s="29">
        <f>'2.10 Prod Gust real. pot.'!G33*k</f>
        <v>2.1482999999999999</v>
      </c>
      <c r="AA334" s="29">
        <f>'2.10 Prod Gust real. pot.'!H33*k</f>
        <v>0.1638</v>
      </c>
      <c r="AB334" s="29">
        <f>SUM('2.10 Prod Gust real. pot.'!I33:J33)/2</f>
        <v>0.46499999999999997</v>
      </c>
      <c r="AC334" s="29">
        <f t="shared" si="310"/>
        <v>1.0101672000000002</v>
      </c>
      <c r="AD334" s="348">
        <f t="shared" si="311"/>
        <v>1.35555</v>
      </c>
      <c r="AE334" s="68">
        <f t="shared" si="312"/>
        <v>4.4896320000000003E-2</v>
      </c>
      <c r="AF334" s="36">
        <f t="shared" si="318"/>
        <v>1.0101672000000002</v>
      </c>
      <c r="AG334" s="33">
        <f t="shared" si="313"/>
        <v>7.9103063111184788</v>
      </c>
      <c r="AH334" s="33">
        <f t="shared" si="319"/>
        <v>-1.5872135074020299E-2</v>
      </c>
      <c r="AI334" s="36">
        <f t="shared" si="320"/>
        <v>1.35555</v>
      </c>
      <c r="AJ334" s="33">
        <f t="shared" si="314"/>
        <v>1.6475771388838814</v>
      </c>
      <c r="AK334" s="33">
        <f t="shared" si="321"/>
        <v>-4.3778226785047281E-3</v>
      </c>
      <c r="AL334" s="60">
        <f t="shared" si="322"/>
        <v>4.4896320000000003E-2</v>
      </c>
      <c r="AM334" s="60">
        <f t="shared" si="315"/>
        <v>5.4474285579335487E-2</v>
      </c>
      <c r="AN334" s="60">
        <f t="shared" si="323"/>
        <v>2.9313029037981303E-4</v>
      </c>
      <c r="AO334" s="34">
        <f t="shared" si="316"/>
        <v>4.9779</v>
      </c>
      <c r="AP334" s="34">
        <f t="shared" si="324"/>
        <v>5.2179431725378453</v>
      </c>
      <c r="AQ334" s="10">
        <f t="shared" si="325"/>
        <v>3.6912821429797469</v>
      </c>
      <c r="AR334" s="10">
        <f t="shared" si="326"/>
        <v>3.829970288642778</v>
      </c>
      <c r="AS334" s="10">
        <f t="shared" si="327"/>
        <v>0.13868814566303111</v>
      </c>
      <c r="AT334" s="10">
        <f>SUM(AS$306:AS334)*5</f>
        <v>33.608218509306923</v>
      </c>
    </row>
    <row r="335" spans="1:46" x14ac:dyDescent="0.25">
      <c r="A335" s="4">
        <v>150</v>
      </c>
      <c r="B335" s="18">
        <f t="shared" si="305"/>
        <v>2173</v>
      </c>
      <c r="C335" s="19">
        <f t="shared" si="301"/>
        <v>199.67</v>
      </c>
      <c r="D335" s="64" t="e">
        <f>#REF!</f>
        <v>#REF!</v>
      </c>
      <c r="E335" s="57">
        <f t="shared" si="329"/>
        <v>2.4780000000000002</v>
      </c>
      <c r="F335" s="57">
        <f t="shared" si="329"/>
        <v>1.8648</v>
      </c>
      <c r="G335" s="57">
        <f t="shared" si="329"/>
        <v>0.15539999999999998</v>
      </c>
      <c r="H335" s="57">
        <f t="shared" si="329"/>
        <v>0.14000000000000001</v>
      </c>
      <c r="I335" s="57">
        <f t="shared" si="329"/>
        <v>1.1374020000000002</v>
      </c>
      <c r="J335" s="57">
        <f t="shared" si="329"/>
        <v>1.315734</v>
      </c>
      <c r="K335" s="57">
        <f t="shared" si="329"/>
        <v>5.0551200000000004E-2</v>
      </c>
      <c r="L335" s="57">
        <f t="shared" si="329"/>
        <v>1.1374020000000002</v>
      </c>
      <c r="M335" s="57">
        <f t="shared" si="302"/>
        <v>8.5566374932344686</v>
      </c>
      <c r="N335" s="57">
        <f t="shared" si="307"/>
        <v>3.4173886820418886E-2</v>
      </c>
      <c r="O335" s="57">
        <f t="shared" si="307"/>
        <v>1.315734</v>
      </c>
      <c r="P335" s="57">
        <f t="shared" si="303"/>
        <v>1.5957425086403418</v>
      </c>
      <c r="Q335" s="57">
        <f t="shared" si="308"/>
        <v>1.1775186644200852E-2</v>
      </c>
      <c r="R335" s="57">
        <f t="shared" si="308"/>
        <v>5.0551200000000004E-2</v>
      </c>
      <c r="S335" s="57">
        <f t="shared" si="304"/>
        <v>6.1294640993790978E-2</v>
      </c>
      <c r="T335" s="57">
        <f t="shared" si="309"/>
        <v>5.2056115389386565E-4</v>
      </c>
      <c r="U335" s="57">
        <f t="shared" si="309"/>
        <v>4.6382000000000003</v>
      </c>
      <c r="V335" s="57">
        <f t="shared" si="309"/>
        <v>4.9546696346184955</v>
      </c>
      <c r="W335" s="29">
        <f>'2.10 Prod Gust real. pot.'!D34</f>
        <v>199.38</v>
      </c>
      <c r="X335" s="35">
        <f t="shared" si="317"/>
        <v>0.43999999999999773</v>
      </c>
      <c r="Y335" s="29">
        <f>'2.10 Prod Gust real. pot.'!F34*k</f>
        <v>2.2952999999999997</v>
      </c>
      <c r="Z335" s="29">
        <f>'2.10 Prod Gust real. pot.'!G34*k</f>
        <v>2.1294</v>
      </c>
      <c r="AA335" s="29">
        <f>'2.10 Prod Gust real. pot.'!H34*k</f>
        <v>0.1638</v>
      </c>
      <c r="AB335" s="29">
        <f>SUM('2.10 Prod Gust real. pot.'!I34:J34)/2</f>
        <v>0.51500000000000001</v>
      </c>
      <c r="AC335" s="29">
        <f t="shared" si="310"/>
        <v>1.0535426999999999</v>
      </c>
      <c r="AD335" s="348">
        <f t="shared" si="311"/>
        <v>1.3715204999999999</v>
      </c>
      <c r="AE335" s="68">
        <f t="shared" si="312"/>
        <v>4.6824119999999997E-2</v>
      </c>
      <c r="AF335" s="36">
        <f t="shared" si="318"/>
        <v>1.0535426999999999</v>
      </c>
      <c r="AG335" s="33">
        <f t="shared" si="313"/>
        <v>7.9398643149890766</v>
      </c>
      <c r="AH335" s="33">
        <f t="shared" si="319"/>
        <v>2.9558003870597815E-2</v>
      </c>
      <c r="AI335" s="36">
        <f t="shared" si="320"/>
        <v>1.3715204999999999</v>
      </c>
      <c r="AJ335" s="33">
        <f t="shared" si="314"/>
        <v>1.6627737418581807</v>
      </c>
      <c r="AK335" s="33">
        <f t="shared" si="321"/>
        <v>1.5196602974299367E-2</v>
      </c>
      <c r="AL335" s="60">
        <f t="shared" si="322"/>
        <v>4.6824119999999997E-2</v>
      </c>
      <c r="AM335" s="60">
        <f t="shared" si="315"/>
        <v>5.6453904183360167E-2</v>
      </c>
      <c r="AN335" s="60">
        <f t="shared" si="323"/>
        <v>1.9796186040246799E-3</v>
      </c>
      <c r="AO335" s="34">
        <f t="shared" si="316"/>
        <v>5.1034999999999995</v>
      </c>
      <c r="AP335" s="34">
        <f t="shared" si="324"/>
        <v>5.5902342254489188</v>
      </c>
      <c r="AQ335" s="10">
        <f t="shared" si="325"/>
        <v>3.6367275118099753</v>
      </c>
      <c r="AR335" s="10">
        <f t="shared" si="326"/>
        <v>4.103231921479507</v>
      </c>
      <c r="AS335" s="10">
        <f t="shared" si="327"/>
        <v>0.46650440966953166</v>
      </c>
      <c r="AT335" s="10">
        <f>SUM(AS$306:AS335)*5</f>
        <v>35.940740557654578</v>
      </c>
    </row>
    <row r="336" spans="1:46" x14ac:dyDescent="0.25">
      <c r="J336" s="1"/>
    </row>
    <row r="337" spans="1:51" x14ac:dyDescent="0.25">
      <c r="J337" s="1"/>
    </row>
    <row r="338" spans="1:51" x14ac:dyDescent="0.25">
      <c r="J338" s="1"/>
    </row>
    <row r="339" spans="1:51" ht="18.75" x14ac:dyDescent="0.3">
      <c r="C339" s="361" t="s">
        <v>19</v>
      </c>
      <c r="D339" s="361"/>
      <c r="E339" s="361"/>
      <c r="F339" s="361"/>
      <c r="G339" s="361"/>
      <c r="H339" s="361"/>
      <c r="I339" s="361"/>
      <c r="J339" s="361"/>
      <c r="K339" s="361"/>
      <c r="L339" s="361"/>
      <c r="M339" s="361"/>
      <c r="N339" s="361"/>
      <c r="O339" s="361"/>
      <c r="P339" s="361"/>
      <c r="Q339" s="361"/>
      <c r="R339" s="361"/>
      <c r="S339" s="361"/>
      <c r="T339" s="361"/>
      <c r="U339" s="361"/>
      <c r="V339" s="361"/>
      <c r="W339" s="362" t="s">
        <v>266</v>
      </c>
      <c r="X339" s="362"/>
      <c r="Y339" s="362"/>
      <c r="Z339" s="362"/>
      <c r="AA339" s="362"/>
      <c r="AB339" s="362"/>
      <c r="AC339" s="362"/>
      <c r="AD339" s="362"/>
      <c r="AE339" s="362"/>
      <c r="AF339" s="362"/>
      <c r="AG339" s="362"/>
      <c r="AH339" s="362"/>
      <c r="AI339" s="362"/>
      <c r="AJ339" s="362"/>
      <c r="AK339" s="362"/>
      <c r="AL339" s="362"/>
      <c r="AM339" s="362"/>
      <c r="AN339" s="362"/>
      <c r="AO339" s="362"/>
      <c r="AP339" s="362"/>
      <c r="AQ339" s="37"/>
      <c r="AR339" s="37"/>
      <c r="AS339" s="37"/>
      <c r="AT339" s="38"/>
      <c r="AU339" s="38"/>
      <c r="AV339" s="38"/>
      <c r="AW339" s="38"/>
      <c r="AX339" s="38"/>
      <c r="AY339" s="38"/>
    </row>
    <row r="340" spans="1:51" ht="135" x14ac:dyDescent="0.25">
      <c r="A340" s="13" t="s">
        <v>4</v>
      </c>
      <c r="B340" s="14" t="s">
        <v>0</v>
      </c>
      <c r="C340" s="58" t="s">
        <v>7</v>
      </c>
      <c r="D340" s="5" t="s">
        <v>6</v>
      </c>
      <c r="E340" s="21" t="s">
        <v>41</v>
      </c>
      <c r="F340" s="58" t="s">
        <v>42</v>
      </c>
      <c r="G340" s="58" t="s">
        <v>43</v>
      </c>
      <c r="H340" s="58"/>
      <c r="I340" s="58" t="s">
        <v>39</v>
      </c>
      <c r="J340" s="58" t="s">
        <v>40</v>
      </c>
      <c r="K340" s="58" t="s">
        <v>44</v>
      </c>
      <c r="L340" s="58" t="s">
        <v>36</v>
      </c>
      <c r="M340" s="15" t="s">
        <v>8</v>
      </c>
      <c r="N340" s="5" t="s">
        <v>11</v>
      </c>
      <c r="O340" s="5" t="s">
        <v>38</v>
      </c>
      <c r="P340" s="15" t="s">
        <v>33</v>
      </c>
      <c r="Q340" s="5" t="s">
        <v>34</v>
      </c>
      <c r="R340" s="58" t="s">
        <v>45</v>
      </c>
      <c r="S340" s="15" t="s">
        <v>46</v>
      </c>
      <c r="T340" s="5" t="s">
        <v>32</v>
      </c>
      <c r="U340" s="5" t="s">
        <v>24</v>
      </c>
      <c r="V340" s="5" t="s">
        <v>1</v>
      </c>
      <c r="W340" s="26" t="s">
        <v>5</v>
      </c>
      <c r="X340" s="26" t="s">
        <v>6</v>
      </c>
      <c r="Y340" s="27" t="s">
        <v>41</v>
      </c>
      <c r="Z340" s="59" t="s">
        <v>42</v>
      </c>
      <c r="AA340" s="59" t="s">
        <v>43</v>
      </c>
      <c r="AB340" s="59" t="s">
        <v>79</v>
      </c>
      <c r="AC340" s="59" t="s">
        <v>39</v>
      </c>
      <c r="AD340" s="59" t="s">
        <v>40</v>
      </c>
      <c r="AE340" s="59" t="s">
        <v>44</v>
      </c>
      <c r="AF340" s="67" t="s">
        <v>36</v>
      </c>
      <c r="AG340" s="26" t="s">
        <v>8</v>
      </c>
      <c r="AH340" s="28" t="s">
        <v>11</v>
      </c>
      <c r="AI340" s="28" t="s">
        <v>38</v>
      </c>
      <c r="AJ340" s="26" t="s">
        <v>33</v>
      </c>
      <c r="AK340" s="28" t="s">
        <v>34</v>
      </c>
      <c r="AL340" s="28" t="s">
        <v>47</v>
      </c>
      <c r="AM340" s="26" t="s">
        <v>46</v>
      </c>
      <c r="AN340" s="28" t="s">
        <v>32</v>
      </c>
      <c r="AO340" s="28" t="s">
        <v>24</v>
      </c>
      <c r="AP340" s="26" t="s">
        <v>1</v>
      </c>
      <c r="AQ340" s="6" t="str">
        <f>"Climate benefit " &amp;C339 &amp; " ton CO2/ha"</f>
        <v>Climate benefit BAU 95% ton CO2/ha</v>
      </c>
      <c r="AR340" s="6" t="str">
        <f>"Climate benefit "&amp;AT339 &amp; " ton CO2/ha"</f>
        <v>Climate benefit  ton CO2/ha</v>
      </c>
      <c r="AS340" s="6" t="str">
        <f>"Diff "&amp;C339&amp;" and "&amp;AT339 &amp; " ton CO2/ha/year"</f>
        <v>Diff BAU 95% and  ton CO2/ha/year</v>
      </c>
      <c r="AT340" s="16" t="s">
        <v>12</v>
      </c>
      <c r="AU340" s="16"/>
      <c r="AV340" s="16"/>
      <c r="AW340" s="6"/>
    </row>
    <row r="341" spans="1:51" x14ac:dyDescent="0.25">
      <c r="A341" s="4">
        <v>0</v>
      </c>
      <c r="B341" s="4">
        <v>2023</v>
      </c>
      <c r="C341" s="19">
        <f t="shared" ref="C341:C354" si="330">C24</f>
        <v>187.18</v>
      </c>
      <c r="D341" s="19"/>
      <c r="E341" s="19"/>
      <c r="F341" s="19"/>
      <c r="G341" s="19"/>
      <c r="H341" s="19"/>
      <c r="I341" s="19"/>
      <c r="J341" s="19"/>
      <c r="K341" s="19"/>
      <c r="L341" s="19"/>
      <c r="M341" s="61">
        <f t="shared" ref="M341:M354" si="331">M24</f>
        <v>15</v>
      </c>
      <c r="N341" s="19"/>
      <c r="O341" s="19"/>
      <c r="P341" s="61">
        <f t="shared" ref="P341:P354" si="332">P24</f>
        <v>1.5</v>
      </c>
      <c r="Q341" s="19"/>
      <c r="R341" s="19"/>
      <c r="S341" s="61">
        <f t="shared" ref="S341:S354" si="333">S24</f>
        <v>0.05</v>
      </c>
      <c r="T341" s="19"/>
      <c r="U341" s="19"/>
      <c r="V341" s="19"/>
      <c r="W341" s="29">
        <f>'2.9 Biofuel 21 TWh'!D4</f>
        <v>187.38</v>
      </c>
      <c r="X341" s="77"/>
      <c r="Y341" s="77"/>
      <c r="Z341" s="77"/>
      <c r="AA341" s="77"/>
      <c r="AB341" s="77"/>
      <c r="AC341" s="77"/>
      <c r="AD341" s="77"/>
      <c r="AE341" s="77"/>
      <c r="AF341" s="77"/>
      <c r="AG341" s="62">
        <f>AG24</f>
        <v>15</v>
      </c>
      <c r="AH341" s="77"/>
      <c r="AI341" s="77"/>
      <c r="AJ341" s="62">
        <f>AJ24</f>
        <v>1.5</v>
      </c>
      <c r="AK341" s="77"/>
      <c r="AL341" s="77"/>
      <c r="AM341" s="62">
        <f>AM24</f>
        <v>0.05</v>
      </c>
      <c r="AN341" s="77"/>
      <c r="AO341" s="77"/>
      <c r="AP341" s="77"/>
      <c r="AT341">
        <v>0</v>
      </c>
    </row>
    <row r="342" spans="1:51" x14ac:dyDescent="0.25">
      <c r="A342" s="4">
        <v>5</v>
      </c>
      <c r="B342" s="18">
        <f t="shared" ref="B342:B371" si="334">B341+5</f>
        <v>2028</v>
      </c>
      <c r="C342" s="8">
        <f t="shared" si="330"/>
        <v>187.12</v>
      </c>
      <c r="D342" s="8">
        <f t="shared" ref="D342:L342" si="335">D25</f>
        <v>-6.0000000000002274E-2</v>
      </c>
      <c r="E342" s="8">
        <f t="shared" si="335"/>
        <v>2.4842999999999997</v>
      </c>
      <c r="F342" s="8">
        <f t="shared" si="335"/>
        <v>1.6463999999999999</v>
      </c>
      <c r="G342" s="8">
        <f t="shared" si="335"/>
        <v>0.14280000000000001</v>
      </c>
      <c r="H342" s="8">
        <f t="shared" si="335"/>
        <v>0.13500000000000001</v>
      </c>
      <c r="I342" s="8">
        <f t="shared" si="335"/>
        <v>1.1402937</v>
      </c>
      <c r="J342" s="8">
        <f t="shared" si="335"/>
        <v>1.2342854999999999</v>
      </c>
      <c r="K342" s="8">
        <f t="shared" si="335"/>
        <v>5.0679719999999998E-2</v>
      </c>
      <c r="L342" s="8">
        <f t="shared" si="335"/>
        <v>1.1402937</v>
      </c>
      <c r="M342" s="8">
        <f t="shared" si="331"/>
        <v>14.198552149441863</v>
      </c>
      <c r="N342" s="8">
        <f t="shared" ref="N342:O354" si="336">N25</f>
        <v>-0.80144785055813728</v>
      </c>
      <c r="O342" s="8">
        <f t="shared" si="336"/>
        <v>1.2342854999999999</v>
      </c>
      <c r="P342" s="8">
        <f t="shared" si="332"/>
        <v>1.4994505429449552</v>
      </c>
      <c r="Q342" s="8">
        <f t="shared" ref="Q342:R354" si="337">Q25</f>
        <v>-5.49457055044833E-4</v>
      </c>
      <c r="R342" s="8">
        <f t="shared" si="337"/>
        <v>5.0679719999999998E-2</v>
      </c>
      <c r="S342" s="8">
        <f t="shared" si="333"/>
        <v>5.9518554764831845E-2</v>
      </c>
      <c r="T342" s="8">
        <f t="shared" ref="T342:V354" si="338">T25</f>
        <v>9.5185547648318422E-3</v>
      </c>
      <c r="U342" s="8">
        <f t="shared" si="338"/>
        <v>4.4084999999999992</v>
      </c>
      <c r="V342" s="8">
        <f t="shared" si="338"/>
        <v>3.556021247151647</v>
      </c>
      <c r="W342" s="29">
        <f>'2.9 Biofuel 21 TWh'!D5</f>
        <v>187.01</v>
      </c>
      <c r="X342" s="35">
        <f>W342-W341</f>
        <v>-0.37000000000000455</v>
      </c>
      <c r="Y342" s="29">
        <f>'2.9 Biofuel 21 TWh'!F5*k</f>
        <v>2.4863999999999997</v>
      </c>
      <c r="Z342" s="29">
        <f>'2.9 Biofuel 21 TWh'!G5*k</f>
        <v>1.6358999999999999</v>
      </c>
      <c r="AA342" s="29">
        <f>'2.9 Biofuel 21 TWh'!H5*k</f>
        <v>0.14280000000000001</v>
      </c>
      <c r="AB342" s="29">
        <f>'2.9 Biofuel 21 TWh'!I5/2</f>
        <v>0.47</v>
      </c>
      <c r="AC342" s="29">
        <f t="shared" ref="AC342:AC371" si="339">p*Y342</f>
        <v>1.1412575999999999</v>
      </c>
      <c r="AD342" s="348">
        <f t="shared" ref="AD342:AD371" si="340">Z342*paperpulp+Y342*(ppaperboard+papertimb)</f>
        <v>1.23081</v>
      </c>
      <c r="AE342" s="68">
        <f t="shared" ref="AE342:AE371" si="341">Y342*pboard</f>
        <v>5.072256E-2</v>
      </c>
      <c r="AF342" s="36">
        <f>AC342</f>
        <v>1.1412575999999999</v>
      </c>
      <c r="AG342" s="33">
        <f t="shared" ref="AG342:AG371" si="342">AG341*EXP(-qsawn*5)+AF342</f>
        <v>14.199516049441861</v>
      </c>
      <c r="AH342" s="33">
        <f>AG342-AG341</f>
        <v>-0.8004839505581387</v>
      </c>
      <c r="AI342" s="36">
        <f>AD342</f>
        <v>1.23081</v>
      </c>
      <c r="AJ342" s="33">
        <f t="shared" ref="AJ342:AJ371" si="343">AJ341*EXP(-qpap*5)+AI342</f>
        <v>1.4959750429449552</v>
      </c>
      <c r="AK342" s="33">
        <f>AJ342-AJ341</f>
        <v>-4.0249570550447977E-3</v>
      </c>
      <c r="AL342" s="60">
        <f>AE342</f>
        <v>5.072256E-2</v>
      </c>
      <c r="AM342" s="60">
        <f t="shared" ref="AM342:AM371" si="344">AM341*EXP(-qpap*5)+AL342</f>
        <v>5.9561394764831847E-2</v>
      </c>
      <c r="AN342" s="60">
        <f>AM342-AM341</f>
        <v>9.5613947648318445E-3</v>
      </c>
      <c r="AO342" s="34">
        <f t="shared" ref="AO342:AO371" si="345">(Z342+Y342+AA342+AB342)*SFtot</f>
        <v>4.7350999999999992</v>
      </c>
      <c r="AP342" s="34">
        <f>X342+AO342+AK342+AN342+AH342</f>
        <v>3.5701524871516437</v>
      </c>
      <c r="AQ342" s="10">
        <f>V342*3.67/5</f>
        <v>2.610119595409309</v>
      </c>
      <c r="AR342" s="10">
        <f>AP342*3.67/5</f>
        <v>2.6204919255693064</v>
      </c>
      <c r="AS342" s="10">
        <f>(AR342-AQ342)</f>
        <v>1.0372330159997389E-2</v>
      </c>
      <c r="AT342" s="10">
        <f>SUM(AS$342:AS342)*5</f>
        <v>5.1861650799986947E-2</v>
      </c>
    </row>
    <row r="343" spans="1:51" x14ac:dyDescent="0.25">
      <c r="A343" s="4">
        <v>10</v>
      </c>
      <c r="B343" s="18">
        <f t="shared" si="334"/>
        <v>2033</v>
      </c>
      <c r="C343" s="19">
        <f t="shared" si="330"/>
        <v>187.21</v>
      </c>
      <c r="D343" s="8">
        <f t="shared" ref="D343:L343" si="346">D26</f>
        <v>9.0000000000003411E-2</v>
      </c>
      <c r="E343" s="8">
        <f t="shared" si="346"/>
        <v>2.3519999999999999</v>
      </c>
      <c r="F343" s="8">
        <f t="shared" si="346"/>
        <v>1.7094</v>
      </c>
      <c r="G343" s="8">
        <f t="shared" si="346"/>
        <v>0.14280000000000001</v>
      </c>
      <c r="H343" s="8">
        <f t="shared" si="346"/>
        <v>0.16</v>
      </c>
      <c r="I343" s="8">
        <f t="shared" si="346"/>
        <v>1.0795680000000001</v>
      </c>
      <c r="J343" s="8">
        <f t="shared" si="346"/>
        <v>1.2258119999999999</v>
      </c>
      <c r="K343" s="8">
        <f t="shared" si="346"/>
        <v>4.7980800000000004E-2</v>
      </c>
      <c r="L343" s="8">
        <f t="shared" si="346"/>
        <v>1.0795680000000001</v>
      </c>
      <c r="M343" s="8">
        <f t="shared" si="331"/>
        <v>13.440125571686007</v>
      </c>
      <c r="N343" s="8">
        <f t="shared" si="336"/>
        <v>-0.75842657775585565</v>
      </c>
      <c r="O343" s="8">
        <f t="shared" si="336"/>
        <v>1.2258119999999999</v>
      </c>
      <c r="P343" s="8">
        <f t="shared" si="332"/>
        <v>1.4908799117425571</v>
      </c>
      <c r="Q343" s="8">
        <f t="shared" si="337"/>
        <v>-8.5706312023980935E-3</v>
      </c>
      <c r="R343" s="8">
        <f t="shared" si="337"/>
        <v>4.7980800000000004E-2</v>
      </c>
      <c r="S343" s="8">
        <f t="shared" si="333"/>
        <v>5.8502293420158877E-2</v>
      </c>
      <c r="T343" s="8">
        <f t="shared" si="338"/>
        <v>-1.0162613446729682E-3</v>
      </c>
      <c r="U343" s="8">
        <f t="shared" si="338"/>
        <v>4.3642000000000003</v>
      </c>
      <c r="V343" s="8">
        <f t="shared" si="338"/>
        <v>3.6861865296970775</v>
      </c>
      <c r="W343" s="29">
        <f>'2.9 Biofuel 21 TWh'!D6</f>
        <v>186.84</v>
      </c>
      <c r="X343" s="35">
        <f t="shared" ref="X343:X371" si="347">W343-W342</f>
        <v>-0.16999999999998749</v>
      </c>
      <c r="Y343" s="29">
        <f>'2.9 Biofuel 21 TWh'!F6*k</f>
        <v>2.3331</v>
      </c>
      <c r="Z343" s="29">
        <f>'2.9 Biofuel 21 TWh'!G6*k</f>
        <v>1.7198999999999998</v>
      </c>
      <c r="AA343" s="29">
        <f>'2.9 Biofuel 21 TWh'!H6*k</f>
        <v>0.14280000000000001</v>
      </c>
      <c r="AB343" s="29">
        <f>'2.9 Biofuel 21 TWh'!I6/2</f>
        <v>0.46500000000000002</v>
      </c>
      <c r="AC343" s="29">
        <f t="shared" si="339"/>
        <v>1.0708929</v>
      </c>
      <c r="AD343" s="348">
        <f t="shared" si="340"/>
        <v>1.2251714999999999</v>
      </c>
      <c r="AE343" s="68">
        <f t="shared" si="341"/>
        <v>4.7595240000000004E-2</v>
      </c>
      <c r="AF343" s="36">
        <f t="shared" ref="AF343:AF371" si="348">AC343</f>
        <v>1.0708929</v>
      </c>
      <c r="AG343" s="33">
        <f t="shared" si="342"/>
        <v>13.432289595373968</v>
      </c>
      <c r="AH343" s="33">
        <f t="shared" ref="AH343:AH371" si="349">AG343-AG342</f>
        <v>-0.76722645406789347</v>
      </c>
      <c r="AI343" s="36">
        <f t="shared" ref="AI343:AI371" si="350">AD343</f>
        <v>1.2251714999999999</v>
      </c>
      <c r="AJ343" s="33">
        <f t="shared" si="343"/>
        <v>1.4896250243380535</v>
      </c>
      <c r="AK343" s="33">
        <f t="shared" ref="AK343:AK371" si="351">AJ343-AJ342</f>
        <v>-6.3500186069016529E-3</v>
      </c>
      <c r="AL343" s="60">
        <f t="shared" ref="AL343:AL371" si="352">AE343</f>
        <v>4.7595240000000004E-2</v>
      </c>
      <c r="AM343" s="60">
        <f t="shared" si="344"/>
        <v>5.8124306533785391E-2</v>
      </c>
      <c r="AN343" s="60">
        <f t="shared" ref="AN343:AN371" si="353">AM343-AM342</f>
        <v>-1.4370882310464558E-3</v>
      </c>
      <c r="AO343" s="34">
        <f t="shared" si="345"/>
        <v>4.6608000000000001</v>
      </c>
      <c r="AP343" s="34">
        <f t="shared" ref="AP343:AP371" si="354">X343+AO343+AK343+AN343+AH343</f>
        <v>3.7157864390941704</v>
      </c>
      <c r="AQ343" s="10">
        <f t="shared" ref="AQ343:AQ371" si="355">V343*3.67/5</f>
        <v>2.7056609127976547</v>
      </c>
      <c r="AR343" s="10">
        <f t="shared" ref="AR343:AR371" si="356">AP343*3.67/5</f>
        <v>2.727387246295121</v>
      </c>
      <c r="AS343" s="10">
        <f t="shared" ref="AS343:AS371" si="357">(AR343-AQ343)</f>
        <v>2.1726333497466221E-2</v>
      </c>
      <c r="AT343" s="10">
        <f>SUM(AS$342:AS343)*5</f>
        <v>0.16049331828731805</v>
      </c>
    </row>
    <row r="344" spans="1:51" x14ac:dyDescent="0.25">
      <c r="A344" s="4">
        <v>15</v>
      </c>
      <c r="B344" s="18">
        <f t="shared" si="334"/>
        <v>2038</v>
      </c>
      <c r="C344" s="19">
        <f t="shared" si="330"/>
        <v>187.3</v>
      </c>
      <c r="D344" s="8">
        <f t="shared" ref="D344:L344" si="358">D27</f>
        <v>9.0000000000003411E-2</v>
      </c>
      <c r="E344" s="8">
        <f t="shared" si="358"/>
        <v>2.1923999999999997</v>
      </c>
      <c r="F344" s="8">
        <f t="shared" si="358"/>
        <v>1.6862999999999999</v>
      </c>
      <c r="G344" s="8">
        <f t="shared" si="358"/>
        <v>0.1386</v>
      </c>
      <c r="H344" s="8">
        <f t="shared" si="358"/>
        <v>0.12</v>
      </c>
      <c r="I344" s="8">
        <f t="shared" si="358"/>
        <v>1.0063115999999999</v>
      </c>
      <c r="J344" s="8">
        <f t="shared" si="358"/>
        <v>1.1779319999999998</v>
      </c>
      <c r="K344" s="8">
        <f t="shared" si="358"/>
        <v>4.4724959999999994E-2</v>
      </c>
      <c r="L344" s="8">
        <f t="shared" si="358"/>
        <v>1.0063115999999999</v>
      </c>
      <c r="M344" s="8">
        <f t="shared" si="331"/>
        <v>12.706620487201896</v>
      </c>
      <c r="N344" s="8">
        <f t="shared" si="336"/>
        <v>-0.73350508448411134</v>
      </c>
      <c r="O344" s="8">
        <f t="shared" si="336"/>
        <v>1.1779319999999998</v>
      </c>
      <c r="P344" s="8">
        <f t="shared" si="332"/>
        <v>1.4414848238819906</v>
      </c>
      <c r="Q344" s="8">
        <f t="shared" si="337"/>
        <v>-4.9395087860566456E-2</v>
      </c>
      <c r="R344" s="8">
        <f t="shared" si="337"/>
        <v>4.4724959999999994E-2</v>
      </c>
      <c r="S344" s="8">
        <f t="shared" si="333"/>
        <v>5.5066802098089868E-2</v>
      </c>
      <c r="T344" s="8">
        <f t="shared" si="338"/>
        <v>-3.4354913220690092E-3</v>
      </c>
      <c r="U344" s="8">
        <f t="shared" si="338"/>
        <v>4.1372999999999998</v>
      </c>
      <c r="V344" s="8">
        <f t="shared" si="338"/>
        <v>3.4409643363332565</v>
      </c>
      <c r="W344" s="29">
        <f>'2.9 Biofuel 21 TWh'!D7</f>
        <v>186.75</v>
      </c>
      <c r="X344" s="35">
        <f t="shared" si="347"/>
        <v>-9.0000000000003411E-2</v>
      </c>
      <c r="Y344" s="29">
        <f>'2.9 Biofuel 21 TWh'!F7*k</f>
        <v>2.1566999999999998</v>
      </c>
      <c r="Z344" s="29">
        <f>'2.9 Biofuel 21 TWh'!G7*k</f>
        <v>1.6737</v>
      </c>
      <c r="AA344" s="29">
        <f>'2.9 Biofuel 21 TWh'!H7*k</f>
        <v>0.13650000000000001</v>
      </c>
      <c r="AB344" s="29">
        <f>'2.9 Biofuel 21 TWh'!I7/2</f>
        <v>0.41499999999999998</v>
      </c>
      <c r="AC344" s="29">
        <f t="shared" si="339"/>
        <v>0.98992530000000001</v>
      </c>
      <c r="AD344" s="348">
        <f t="shared" si="340"/>
        <v>1.1643974999999998</v>
      </c>
      <c r="AE344" s="68">
        <f t="shared" si="341"/>
        <v>4.3996680000000003E-2</v>
      </c>
      <c r="AF344" s="36">
        <f t="shared" si="348"/>
        <v>0.98992530000000001</v>
      </c>
      <c r="AG344" s="33">
        <f t="shared" si="342"/>
        <v>12.683412573609475</v>
      </c>
      <c r="AH344" s="33">
        <f t="shared" si="349"/>
        <v>-0.74887702176449267</v>
      </c>
      <c r="AI344" s="36">
        <f t="shared" si="350"/>
        <v>1.1643974999999998</v>
      </c>
      <c r="AJ344" s="33">
        <f t="shared" si="343"/>
        <v>1.4277284890336532</v>
      </c>
      <c r="AK344" s="33">
        <f t="shared" si="351"/>
        <v>-6.1896535304400313E-2</v>
      </c>
      <c r="AL344" s="60">
        <f t="shared" si="352"/>
        <v>4.3996680000000003E-2</v>
      </c>
      <c r="AM344" s="60">
        <f t="shared" si="344"/>
        <v>5.4271702825451303E-2</v>
      </c>
      <c r="AN344" s="60">
        <f t="shared" si="353"/>
        <v>-3.8526037083340889E-3</v>
      </c>
      <c r="AO344" s="34">
        <f t="shared" si="345"/>
        <v>4.3818999999999999</v>
      </c>
      <c r="AP344" s="34">
        <f t="shared" si="354"/>
        <v>3.4772738392227689</v>
      </c>
      <c r="AQ344" s="10">
        <f t="shared" si="355"/>
        <v>2.52566782286861</v>
      </c>
      <c r="AR344" s="10">
        <f t="shared" si="356"/>
        <v>2.552318997989512</v>
      </c>
      <c r="AS344" s="10">
        <f t="shared" si="357"/>
        <v>2.6651175120901982E-2</v>
      </c>
      <c r="AT344" s="10">
        <f>SUM(AS$342:AS344)*5</f>
        <v>0.29374919389182796</v>
      </c>
    </row>
    <row r="345" spans="1:51" x14ac:dyDescent="0.25">
      <c r="A345" s="4">
        <v>20</v>
      </c>
      <c r="B345" s="18">
        <f t="shared" si="334"/>
        <v>2043</v>
      </c>
      <c r="C345" s="19">
        <f t="shared" si="330"/>
        <v>187.56</v>
      </c>
      <c r="D345" s="8">
        <f t="shared" ref="D345:L345" si="359">D28</f>
        <v>0.25999999999999091</v>
      </c>
      <c r="E345" s="8">
        <f t="shared" si="359"/>
        <v>2.0055000000000001</v>
      </c>
      <c r="F345" s="8">
        <f t="shared" si="359"/>
        <v>1.8837000000000002</v>
      </c>
      <c r="G345" s="8">
        <f t="shared" si="359"/>
        <v>0.14489999999999997</v>
      </c>
      <c r="H345" s="8">
        <f t="shared" si="359"/>
        <v>0.13500000000000001</v>
      </c>
      <c r="I345" s="8">
        <f t="shared" si="359"/>
        <v>0.92052450000000008</v>
      </c>
      <c r="J345" s="8">
        <f t="shared" si="359"/>
        <v>1.2071535</v>
      </c>
      <c r="K345" s="8">
        <f t="shared" si="359"/>
        <v>4.0912200000000003E-2</v>
      </c>
      <c r="L345" s="8">
        <f t="shared" si="359"/>
        <v>0.92052450000000008</v>
      </c>
      <c r="M345" s="8">
        <f t="shared" si="331"/>
        <v>11.982280122723683</v>
      </c>
      <c r="N345" s="8">
        <f t="shared" si="336"/>
        <v>-0.72434036447821271</v>
      </c>
      <c r="O345" s="8">
        <f t="shared" si="336"/>
        <v>1.2071535</v>
      </c>
      <c r="P345" s="8">
        <f t="shared" si="332"/>
        <v>1.461974423486113</v>
      </c>
      <c r="Q345" s="8">
        <f t="shared" si="337"/>
        <v>2.0489599604122333E-2</v>
      </c>
      <c r="R345" s="8">
        <f t="shared" si="337"/>
        <v>4.0912200000000003E-2</v>
      </c>
      <c r="S345" s="8">
        <f t="shared" si="333"/>
        <v>5.064672729545424E-2</v>
      </c>
      <c r="T345" s="8">
        <f t="shared" si="338"/>
        <v>-4.4200748026356276E-3</v>
      </c>
      <c r="U345" s="8">
        <f t="shared" si="338"/>
        <v>4.1691000000000003</v>
      </c>
      <c r="V345" s="8">
        <f t="shared" si="338"/>
        <v>3.7208291603232651</v>
      </c>
      <c r="W345" s="29">
        <f>'2.9 Biofuel 21 TWh'!D8</f>
        <v>186.95</v>
      </c>
      <c r="X345" s="35">
        <f t="shared" si="347"/>
        <v>0.19999999999998863</v>
      </c>
      <c r="Y345" s="29">
        <f>'2.9 Biofuel 21 TWh'!F8*k</f>
        <v>2.0306999999999999</v>
      </c>
      <c r="Z345" s="29">
        <f>'2.9 Biofuel 21 TWh'!G8*k</f>
        <v>1.8248999999999997</v>
      </c>
      <c r="AA345" s="29">
        <f>'2.9 Biofuel 21 TWh'!H8*k</f>
        <v>0.14280000000000001</v>
      </c>
      <c r="AB345" s="29">
        <f>'2.9 Biofuel 21 TWh'!I8/2</f>
        <v>0.44</v>
      </c>
      <c r="AC345" s="29">
        <f t="shared" si="339"/>
        <v>0.93209130000000007</v>
      </c>
      <c r="AD345" s="348">
        <f t="shared" si="340"/>
        <v>1.1909835</v>
      </c>
      <c r="AE345" s="68">
        <f t="shared" si="341"/>
        <v>4.1426280000000003E-2</v>
      </c>
      <c r="AF345" s="36">
        <f t="shared" si="348"/>
        <v>0.93209130000000007</v>
      </c>
      <c r="AG345" s="33">
        <f t="shared" si="342"/>
        <v>11.973643260472871</v>
      </c>
      <c r="AH345" s="33">
        <f t="shared" si="349"/>
        <v>-0.7097693131366043</v>
      </c>
      <c r="AI345" s="36">
        <f t="shared" si="350"/>
        <v>1.1909835</v>
      </c>
      <c r="AJ345" s="33">
        <f t="shared" si="343"/>
        <v>1.44337262407223</v>
      </c>
      <c r="AK345" s="33">
        <f t="shared" si="351"/>
        <v>1.5644135038576756E-2</v>
      </c>
      <c r="AL345" s="60">
        <f t="shared" si="352"/>
        <v>4.1426280000000003E-2</v>
      </c>
      <c r="AM345" s="60">
        <f t="shared" si="344"/>
        <v>5.1020252273604433E-2</v>
      </c>
      <c r="AN345" s="60">
        <f t="shared" si="353"/>
        <v>-3.2514505518468698E-3</v>
      </c>
      <c r="AO345" s="34">
        <f t="shared" si="345"/>
        <v>4.4383999999999997</v>
      </c>
      <c r="AP345" s="34">
        <f t="shared" si="354"/>
        <v>3.9410233713501137</v>
      </c>
      <c r="AQ345" s="10">
        <f t="shared" si="355"/>
        <v>2.7310886036772763</v>
      </c>
      <c r="AR345" s="10">
        <f t="shared" si="356"/>
        <v>2.8927111545709834</v>
      </c>
      <c r="AS345" s="10">
        <f t="shared" si="357"/>
        <v>0.16162255089370703</v>
      </c>
      <c r="AT345" s="10">
        <f>SUM(AS$342:AS345)*5</f>
        <v>1.1018619483603631</v>
      </c>
    </row>
    <row r="346" spans="1:51" x14ac:dyDescent="0.25">
      <c r="A346" s="4">
        <v>25</v>
      </c>
      <c r="B346" s="18">
        <f t="shared" si="334"/>
        <v>2048</v>
      </c>
      <c r="C346" s="19">
        <f t="shared" si="330"/>
        <v>188.29</v>
      </c>
      <c r="D346" s="8">
        <f t="shared" ref="D346:L346" si="360">D29</f>
        <v>0.72999999999998977</v>
      </c>
      <c r="E346" s="8">
        <f t="shared" si="360"/>
        <v>2.0705999999999998</v>
      </c>
      <c r="F346" s="8">
        <f t="shared" si="360"/>
        <v>1.9047000000000001</v>
      </c>
      <c r="G346" s="8">
        <f t="shared" si="360"/>
        <v>0.14699999999999999</v>
      </c>
      <c r="H346" s="8">
        <f t="shared" si="360"/>
        <v>0.155</v>
      </c>
      <c r="I346" s="8">
        <f t="shared" si="360"/>
        <v>0.95040539999999996</v>
      </c>
      <c r="J346" s="8">
        <f t="shared" si="360"/>
        <v>1.2310829999999999</v>
      </c>
      <c r="K346" s="8">
        <f t="shared" si="360"/>
        <v>4.2240239999999998E-2</v>
      </c>
      <c r="L346" s="8">
        <f t="shared" si="360"/>
        <v>0.95040539999999996</v>
      </c>
      <c r="M346" s="8">
        <f t="shared" si="331"/>
        <v>11.381586110409053</v>
      </c>
      <c r="N346" s="8">
        <f t="shared" si="336"/>
        <v>-0.60069401231463004</v>
      </c>
      <c r="O346" s="8">
        <f t="shared" si="336"/>
        <v>1.2310829999999999</v>
      </c>
      <c r="P346" s="8">
        <f t="shared" si="332"/>
        <v>1.4895260071920808</v>
      </c>
      <c r="Q346" s="8">
        <f t="shared" si="337"/>
        <v>2.7551583705967886E-2</v>
      </c>
      <c r="R346" s="8">
        <f t="shared" si="337"/>
        <v>4.2240239999999998E-2</v>
      </c>
      <c r="S346" s="8">
        <f t="shared" si="333"/>
        <v>5.1193401078880374E-2</v>
      </c>
      <c r="T346" s="8">
        <f t="shared" si="338"/>
        <v>5.4667378342613399E-4</v>
      </c>
      <c r="U346" s="8">
        <f t="shared" si="338"/>
        <v>4.2773000000000003</v>
      </c>
      <c r="V346" s="8">
        <f t="shared" si="338"/>
        <v>4.4347042451747543</v>
      </c>
      <c r="W346" s="29">
        <f>'2.9 Biofuel 21 TWh'!D9</f>
        <v>187.56</v>
      </c>
      <c r="X346" s="35">
        <f t="shared" si="347"/>
        <v>0.61000000000001364</v>
      </c>
      <c r="Y346" s="29">
        <f>'2.9 Biofuel 21 TWh'!F9*k</f>
        <v>2.0390999999999999</v>
      </c>
      <c r="Z346" s="29">
        <f>'2.9 Biofuel 21 TWh'!G9*k</f>
        <v>1.8920999999999999</v>
      </c>
      <c r="AA346" s="29">
        <f>'2.9 Biofuel 21 TWh'!H9*k</f>
        <v>0.14489999999999997</v>
      </c>
      <c r="AB346" s="29">
        <f>'2.9 Biofuel 21 TWh'!I9/2</f>
        <v>0.43</v>
      </c>
      <c r="AC346" s="29">
        <f t="shared" si="339"/>
        <v>0.93594690000000003</v>
      </c>
      <c r="AD346" s="348">
        <f t="shared" si="340"/>
        <v>1.2185774999999999</v>
      </c>
      <c r="AE346" s="68">
        <f t="shared" si="341"/>
        <v>4.1597639999999998E-2</v>
      </c>
      <c r="AF346" s="36">
        <f t="shared" si="348"/>
        <v>0.93594690000000003</v>
      </c>
      <c r="AG346" s="33">
        <f t="shared" si="342"/>
        <v>11.359608785111497</v>
      </c>
      <c r="AH346" s="33">
        <f t="shared" si="349"/>
        <v>-0.61403447536137357</v>
      </c>
      <c r="AI346" s="36">
        <f t="shared" si="350"/>
        <v>1.2185774999999999</v>
      </c>
      <c r="AJ346" s="33">
        <f t="shared" si="343"/>
        <v>1.4737321425651237</v>
      </c>
      <c r="AK346" s="33">
        <f t="shared" si="351"/>
        <v>3.0359518492893756E-2</v>
      </c>
      <c r="AL346" s="60">
        <f t="shared" si="352"/>
        <v>4.1597639999999998E-2</v>
      </c>
      <c r="AM346" s="60">
        <f t="shared" si="344"/>
        <v>5.0616831590128517E-2</v>
      </c>
      <c r="AN346" s="60">
        <f t="shared" si="353"/>
        <v>-4.0342068347591631E-4</v>
      </c>
      <c r="AO346" s="34">
        <f t="shared" si="345"/>
        <v>4.5060999999999991</v>
      </c>
      <c r="AP346" s="34">
        <f t="shared" si="354"/>
        <v>4.532021622448057</v>
      </c>
      <c r="AQ346" s="10">
        <f t="shared" si="355"/>
        <v>3.2550729159582694</v>
      </c>
      <c r="AR346" s="10">
        <f t="shared" si="356"/>
        <v>3.3265038708768735</v>
      </c>
      <c r="AS346" s="10">
        <f t="shared" si="357"/>
        <v>7.1430954918604073E-2</v>
      </c>
      <c r="AT346" s="10">
        <f>SUM(AS$342:AS346)*5</f>
        <v>1.4590167229533835</v>
      </c>
    </row>
    <row r="347" spans="1:51" x14ac:dyDescent="0.25">
      <c r="A347" s="4">
        <v>30</v>
      </c>
      <c r="B347" s="18">
        <f t="shared" si="334"/>
        <v>2053</v>
      </c>
      <c r="C347" s="19">
        <f t="shared" si="330"/>
        <v>189.11</v>
      </c>
      <c r="D347" s="8">
        <f t="shared" ref="D347:L347" si="361">D30</f>
        <v>0.8200000000000216</v>
      </c>
      <c r="E347" s="8">
        <f t="shared" si="361"/>
        <v>2.1902999999999997</v>
      </c>
      <c r="F347" s="8">
        <f t="shared" si="361"/>
        <v>1.8878999999999999</v>
      </c>
      <c r="G347" s="8">
        <f t="shared" si="361"/>
        <v>0.14909999999999998</v>
      </c>
      <c r="H347" s="8">
        <f t="shared" si="361"/>
        <v>0.105</v>
      </c>
      <c r="I347" s="8">
        <f t="shared" si="361"/>
        <v>1.0053477</v>
      </c>
      <c r="J347" s="8">
        <f t="shared" si="361"/>
        <v>1.2540255</v>
      </c>
      <c r="K347" s="8">
        <f t="shared" si="361"/>
        <v>4.4682119999999999E-2</v>
      </c>
      <c r="L347" s="8">
        <f t="shared" si="361"/>
        <v>1.0053477</v>
      </c>
      <c r="M347" s="8">
        <f t="shared" si="331"/>
        <v>10.913593899619944</v>
      </c>
      <c r="N347" s="8">
        <f t="shared" si="336"/>
        <v>-0.46799221078910946</v>
      </c>
      <c r="O347" s="8">
        <f t="shared" si="336"/>
        <v>1.2540255</v>
      </c>
      <c r="P347" s="8">
        <f t="shared" si="332"/>
        <v>1.5173389851098107</v>
      </c>
      <c r="Q347" s="8">
        <f t="shared" si="337"/>
        <v>2.7812977917729853E-2</v>
      </c>
      <c r="R347" s="8">
        <f t="shared" si="337"/>
        <v>4.4682119999999999E-2</v>
      </c>
      <c r="S347" s="8">
        <f t="shared" si="333"/>
        <v>5.3731920263719757E-2</v>
      </c>
      <c r="T347" s="8">
        <f t="shared" si="338"/>
        <v>2.5385191848393829E-3</v>
      </c>
      <c r="U347" s="8">
        <f t="shared" si="338"/>
        <v>4.3323</v>
      </c>
      <c r="V347" s="8">
        <f t="shared" si="338"/>
        <v>4.7146592863134815</v>
      </c>
      <c r="W347" s="29">
        <f>'2.9 Biofuel 21 TWh'!D10</f>
        <v>188.33</v>
      </c>
      <c r="X347" s="35">
        <f t="shared" si="347"/>
        <v>0.77000000000001023</v>
      </c>
      <c r="Y347" s="29">
        <f>'2.9 Biofuel 21 TWh'!F10*k</f>
        <v>2.1398999999999999</v>
      </c>
      <c r="Z347" s="29">
        <f>'2.9 Biofuel 21 TWh'!G10*k</f>
        <v>1.8773999999999997</v>
      </c>
      <c r="AA347" s="29">
        <f>'2.9 Biofuel 21 TWh'!H10*k</f>
        <v>0.14699999999999999</v>
      </c>
      <c r="AB347" s="29">
        <f>'2.9 Biofuel 21 TWh'!I10/2</f>
        <v>0.435</v>
      </c>
      <c r="AC347" s="29">
        <f t="shared" si="339"/>
        <v>0.98221409999999998</v>
      </c>
      <c r="AD347" s="348">
        <f t="shared" si="340"/>
        <v>1.2376874999999998</v>
      </c>
      <c r="AE347" s="68">
        <f t="shared" si="341"/>
        <v>4.3653959999999999E-2</v>
      </c>
      <c r="AF347" s="36">
        <f t="shared" si="348"/>
        <v>0.98221409999999998</v>
      </c>
      <c r="AG347" s="33">
        <f t="shared" si="342"/>
        <v>10.871327926702415</v>
      </c>
      <c r="AH347" s="33">
        <f t="shared" si="349"/>
        <v>-0.48828085840908209</v>
      </c>
      <c r="AI347" s="36">
        <f t="shared" si="350"/>
        <v>1.2376874999999998</v>
      </c>
      <c r="AJ347" s="33">
        <f t="shared" si="343"/>
        <v>1.4982089979150945</v>
      </c>
      <c r="AK347" s="33">
        <f t="shared" si="351"/>
        <v>2.4476855349970794E-2</v>
      </c>
      <c r="AL347" s="60">
        <f t="shared" si="352"/>
        <v>4.3653959999999999E-2</v>
      </c>
      <c r="AM347" s="60">
        <f t="shared" si="344"/>
        <v>5.2601836214889335E-2</v>
      </c>
      <c r="AN347" s="60">
        <f t="shared" si="353"/>
        <v>1.985004624760818E-3</v>
      </c>
      <c r="AO347" s="34">
        <f t="shared" si="345"/>
        <v>4.5992999999999995</v>
      </c>
      <c r="AP347" s="34">
        <f t="shared" si="354"/>
        <v>4.9074810015656585</v>
      </c>
      <c r="AQ347" s="10">
        <f t="shared" si="355"/>
        <v>3.4605599161540952</v>
      </c>
      <c r="AR347" s="10">
        <f t="shared" si="356"/>
        <v>3.6020910551491929</v>
      </c>
      <c r="AS347" s="10">
        <f t="shared" si="357"/>
        <v>0.14153113899509773</v>
      </c>
      <c r="AT347" s="10">
        <f>SUM(AS$342:AS347)*5</f>
        <v>2.1666724179288721</v>
      </c>
    </row>
    <row r="348" spans="1:51" x14ac:dyDescent="0.25">
      <c r="A348" s="4">
        <v>35</v>
      </c>
      <c r="B348" s="18">
        <f t="shared" si="334"/>
        <v>2058</v>
      </c>
      <c r="C348" s="19">
        <f t="shared" si="330"/>
        <v>189.96</v>
      </c>
      <c r="D348" s="8">
        <f t="shared" ref="D348:L348" si="362">D31</f>
        <v>0.84999999999999432</v>
      </c>
      <c r="E348" s="8">
        <f t="shared" si="362"/>
        <v>2.0748000000000002</v>
      </c>
      <c r="F348" s="8">
        <f t="shared" si="362"/>
        <v>2.0055000000000001</v>
      </c>
      <c r="G348" s="8">
        <f t="shared" si="362"/>
        <v>0.15329999999999999</v>
      </c>
      <c r="H348" s="8">
        <f t="shared" si="362"/>
        <v>0.14499999999999999</v>
      </c>
      <c r="I348" s="8">
        <f t="shared" si="362"/>
        <v>0.9523332000000001</v>
      </c>
      <c r="J348" s="8">
        <f t="shared" si="362"/>
        <v>1.270416</v>
      </c>
      <c r="K348" s="8">
        <f t="shared" si="362"/>
        <v>4.232592000000001E-2</v>
      </c>
      <c r="L348" s="8">
        <f t="shared" si="362"/>
        <v>0.9523332000000001</v>
      </c>
      <c r="M348" s="8">
        <f t="shared" si="331"/>
        <v>10.453168516899286</v>
      </c>
      <c r="N348" s="8">
        <f t="shared" si="336"/>
        <v>-0.46042538272065769</v>
      </c>
      <c r="O348" s="8">
        <f t="shared" si="336"/>
        <v>1.270416</v>
      </c>
      <c r="P348" s="8">
        <f t="shared" si="332"/>
        <v>1.5386461714324653</v>
      </c>
      <c r="Q348" s="8">
        <f t="shared" si="337"/>
        <v>2.1307186322654603E-2</v>
      </c>
      <c r="R348" s="8">
        <f t="shared" si="337"/>
        <v>4.232592000000001E-2</v>
      </c>
      <c r="S348" s="8">
        <f t="shared" si="333"/>
        <v>5.1824471296162786E-2</v>
      </c>
      <c r="T348" s="8">
        <f t="shared" si="338"/>
        <v>-1.9074489675569711E-3</v>
      </c>
      <c r="U348" s="8">
        <f t="shared" si="338"/>
        <v>4.3785999999999996</v>
      </c>
      <c r="V348" s="8">
        <f t="shared" si="338"/>
        <v>4.787574354634434</v>
      </c>
      <c r="W348" s="29">
        <f>'2.9 Biofuel 21 TWh'!D11</f>
        <v>189.15</v>
      </c>
      <c r="X348" s="35">
        <f t="shared" si="347"/>
        <v>0.81999999999999318</v>
      </c>
      <c r="Y348" s="29">
        <f>'2.9 Biofuel 21 TWh'!F11*k</f>
        <v>2.0474999999999999</v>
      </c>
      <c r="Z348" s="29">
        <f>'2.9 Biofuel 21 TWh'!G11*k</f>
        <v>2.0055000000000001</v>
      </c>
      <c r="AA348" s="29">
        <f>'2.9 Biofuel 21 TWh'!H11*k</f>
        <v>0.1512</v>
      </c>
      <c r="AB348" s="29">
        <f>'2.9 Biofuel 21 TWh'!I11/2</f>
        <v>0.42</v>
      </c>
      <c r="AC348" s="29">
        <f t="shared" si="339"/>
        <v>0.93980249999999999</v>
      </c>
      <c r="AD348" s="348">
        <f t="shared" si="340"/>
        <v>1.2637274999999999</v>
      </c>
      <c r="AE348" s="68">
        <f t="shared" si="341"/>
        <v>4.1769000000000001E-2</v>
      </c>
      <c r="AF348" s="36">
        <f t="shared" si="348"/>
        <v>0.93980249999999999</v>
      </c>
      <c r="AG348" s="33">
        <f t="shared" si="342"/>
        <v>10.403843150367674</v>
      </c>
      <c r="AH348" s="33">
        <f t="shared" si="349"/>
        <v>-0.46748477633474117</v>
      </c>
      <c r="AI348" s="36">
        <f t="shared" si="350"/>
        <v>1.2637274999999999</v>
      </c>
      <c r="AJ348" s="33">
        <f t="shared" si="343"/>
        <v>1.5285759355151163</v>
      </c>
      <c r="AK348" s="33">
        <f t="shared" si="351"/>
        <v>3.0366937600021737E-2</v>
      </c>
      <c r="AL348" s="60">
        <f t="shared" si="352"/>
        <v>4.1769000000000001E-2</v>
      </c>
      <c r="AM348" s="60">
        <f t="shared" si="344"/>
        <v>5.1067778772603094E-2</v>
      </c>
      <c r="AN348" s="60">
        <f t="shared" si="353"/>
        <v>-1.5340574422862407E-3</v>
      </c>
      <c r="AO348" s="34">
        <f t="shared" si="345"/>
        <v>4.6242000000000001</v>
      </c>
      <c r="AP348" s="34">
        <f t="shared" si="354"/>
        <v>5.0055481038229876</v>
      </c>
      <c r="AQ348" s="10">
        <f t="shared" si="355"/>
        <v>3.5140795763016746</v>
      </c>
      <c r="AR348" s="10">
        <f t="shared" si="356"/>
        <v>3.6740723082060724</v>
      </c>
      <c r="AS348" s="10">
        <f t="shared" si="357"/>
        <v>0.15999273190439789</v>
      </c>
      <c r="AT348" s="10">
        <f>SUM(AS$342:AS348)*5</f>
        <v>2.9666360774508616</v>
      </c>
    </row>
    <row r="349" spans="1:51" x14ac:dyDescent="0.25">
      <c r="A349" s="4">
        <v>40</v>
      </c>
      <c r="B349" s="18">
        <f t="shared" si="334"/>
        <v>2063</v>
      </c>
      <c r="C349" s="19">
        <f t="shared" si="330"/>
        <v>190.86</v>
      </c>
      <c r="D349" s="8">
        <f t="shared" ref="D349:L349" si="363">D32</f>
        <v>0.90000000000000568</v>
      </c>
      <c r="E349" s="8">
        <f t="shared" si="363"/>
        <v>2.2008000000000001</v>
      </c>
      <c r="F349" s="8">
        <f t="shared" si="363"/>
        <v>1.9634999999999998</v>
      </c>
      <c r="G349" s="8">
        <f t="shared" si="363"/>
        <v>0.15329999999999999</v>
      </c>
      <c r="H349" s="8">
        <f t="shared" si="363"/>
        <v>0.15</v>
      </c>
      <c r="I349" s="8">
        <f t="shared" si="363"/>
        <v>1.0101672000000002</v>
      </c>
      <c r="J349" s="8">
        <f t="shared" si="363"/>
        <v>1.285326</v>
      </c>
      <c r="K349" s="8">
        <f t="shared" si="363"/>
        <v>4.4896320000000003E-2</v>
      </c>
      <c r="L349" s="8">
        <f t="shared" si="363"/>
        <v>1.0101672000000002</v>
      </c>
      <c r="M349" s="8">
        <f t="shared" si="331"/>
        <v>10.110178940615983</v>
      </c>
      <c r="N349" s="8">
        <f t="shared" si="336"/>
        <v>-0.34298957628330307</v>
      </c>
      <c r="O349" s="8">
        <f t="shared" si="336"/>
        <v>1.285326</v>
      </c>
      <c r="P349" s="8">
        <f t="shared" si="332"/>
        <v>1.5573227854166538</v>
      </c>
      <c r="Q349" s="8">
        <f t="shared" si="337"/>
        <v>1.8676613984188517E-2</v>
      </c>
      <c r="R349" s="8">
        <f t="shared" si="337"/>
        <v>4.4896320000000003E-2</v>
      </c>
      <c r="S349" s="8">
        <f t="shared" si="333"/>
        <v>5.4057678771231077E-2</v>
      </c>
      <c r="T349" s="8">
        <f t="shared" si="338"/>
        <v>2.2332074750682912E-3</v>
      </c>
      <c r="U349" s="8">
        <f t="shared" si="338"/>
        <v>4.4676</v>
      </c>
      <c r="V349" s="8">
        <f t="shared" si="338"/>
        <v>5.0455202451759593</v>
      </c>
      <c r="W349" s="29">
        <f>'2.9 Biofuel 21 TWh'!D12</f>
        <v>190.01</v>
      </c>
      <c r="X349" s="35">
        <f t="shared" si="347"/>
        <v>0.85999999999998522</v>
      </c>
      <c r="Y349" s="29">
        <f>'2.9 Biofuel 21 TWh'!F12*k</f>
        <v>2.1</v>
      </c>
      <c r="Z349" s="29">
        <f>'2.9 Biofuel 21 TWh'!G12*k</f>
        <v>2.0286</v>
      </c>
      <c r="AA349" s="29">
        <f>'2.9 Biofuel 21 TWh'!H12*k</f>
        <v>0.15539999999999998</v>
      </c>
      <c r="AB349" s="29">
        <f>'2.9 Biofuel 21 TWh'!I12/2</f>
        <v>0.42499999999999999</v>
      </c>
      <c r="AC349" s="29">
        <f t="shared" si="339"/>
        <v>0.96390000000000009</v>
      </c>
      <c r="AD349" s="348">
        <f t="shared" si="340"/>
        <v>1.2853680000000001</v>
      </c>
      <c r="AE349" s="68">
        <f t="shared" si="341"/>
        <v>4.2840000000000003E-2</v>
      </c>
      <c r="AF349" s="36">
        <f t="shared" si="348"/>
        <v>0.96390000000000009</v>
      </c>
      <c r="AG349" s="33">
        <f t="shared" si="342"/>
        <v>10.020971514997102</v>
      </c>
      <c r="AH349" s="33">
        <f t="shared" si="349"/>
        <v>-0.38287163537057189</v>
      </c>
      <c r="AI349" s="36">
        <f t="shared" si="350"/>
        <v>1.2853680000000001</v>
      </c>
      <c r="AJ349" s="33">
        <f t="shared" si="343"/>
        <v>1.5555846023903275</v>
      </c>
      <c r="AK349" s="33">
        <f t="shared" si="351"/>
        <v>2.7008666875211196E-2</v>
      </c>
      <c r="AL349" s="60">
        <f t="shared" si="352"/>
        <v>4.2840000000000003E-2</v>
      </c>
      <c r="AM349" s="60">
        <f t="shared" si="344"/>
        <v>5.1867593167560525E-2</v>
      </c>
      <c r="AN349" s="60">
        <f t="shared" si="353"/>
        <v>7.9981439495743073E-4</v>
      </c>
      <c r="AO349" s="34">
        <f t="shared" si="345"/>
        <v>4.7090000000000005</v>
      </c>
      <c r="AP349" s="34">
        <f t="shared" si="354"/>
        <v>5.2139368458995827</v>
      </c>
      <c r="AQ349" s="10">
        <f t="shared" si="355"/>
        <v>3.7034118599591546</v>
      </c>
      <c r="AR349" s="10">
        <f t="shared" si="356"/>
        <v>3.8270296448902941</v>
      </c>
      <c r="AS349" s="10">
        <f t="shared" si="357"/>
        <v>0.12361778493113951</v>
      </c>
      <c r="AT349" s="10">
        <f>SUM(AS$342:AS349)*5</f>
        <v>3.5847250021065591</v>
      </c>
    </row>
    <row r="350" spans="1:51" x14ac:dyDescent="0.25">
      <c r="A350" s="4">
        <v>45</v>
      </c>
      <c r="B350" s="18">
        <f t="shared" si="334"/>
        <v>2068</v>
      </c>
      <c r="C350" s="19">
        <f t="shared" si="330"/>
        <v>191.75</v>
      </c>
      <c r="D350" s="8">
        <f t="shared" ref="D350:L350" si="364">D33</f>
        <v>0.88999999999998636</v>
      </c>
      <c r="E350" s="8">
        <f t="shared" si="364"/>
        <v>2.1630000000000003</v>
      </c>
      <c r="F350" s="8">
        <f t="shared" si="364"/>
        <v>2.0684999999999998</v>
      </c>
      <c r="G350" s="8">
        <f t="shared" si="364"/>
        <v>0.1575</v>
      </c>
      <c r="H350" s="8">
        <f t="shared" si="364"/>
        <v>0.19</v>
      </c>
      <c r="I350" s="8">
        <f t="shared" si="364"/>
        <v>0.99281700000000017</v>
      </c>
      <c r="J350" s="8">
        <f t="shared" si="364"/>
        <v>1.3159649999999998</v>
      </c>
      <c r="K350" s="8">
        <f t="shared" si="364"/>
        <v>4.412520000000001E-2</v>
      </c>
      <c r="L350" s="8">
        <f t="shared" si="364"/>
        <v>0.99281700000000017</v>
      </c>
      <c r="M350" s="8">
        <f t="shared" si="331"/>
        <v>9.7942389717778564</v>
      </c>
      <c r="N350" s="8">
        <f t="shared" si="336"/>
        <v>-0.31593996883812636</v>
      </c>
      <c r="O350" s="8">
        <f t="shared" si="336"/>
        <v>1.3159649999999998</v>
      </c>
      <c r="P350" s="8">
        <f t="shared" si="332"/>
        <v>1.5912633755161094</v>
      </c>
      <c r="Q350" s="8">
        <f t="shared" si="337"/>
        <v>3.3940590099455603E-2</v>
      </c>
      <c r="R350" s="8">
        <f t="shared" si="337"/>
        <v>4.412520000000001E-2</v>
      </c>
      <c r="S350" s="8">
        <f t="shared" si="333"/>
        <v>5.3681337808585403E-2</v>
      </c>
      <c r="T350" s="8">
        <f t="shared" si="338"/>
        <v>-3.7634096264567429E-4</v>
      </c>
      <c r="U350" s="8">
        <f t="shared" si="338"/>
        <v>4.5790000000000006</v>
      </c>
      <c r="V350" s="8">
        <f t="shared" si="338"/>
        <v>5.1866242802986706</v>
      </c>
      <c r="W350" s="29">
        <f>'2.9 Biofuel 21 TWh'!D13</f>
        <v>190.8</v>
      </c>
      <c r="X350" s="35">
        <f t="shared" si="347"/>
        <v>0.79000000000002046</v>
      </c>
      <c r="Y350" s="29">
        <f>'2.9 Biofuel 21 TWh'!F13*k</f>
        <v>2.1692999999999998</v>
      </c>
      <c r="Z350" s="29">
        <f>'2.9 Biofuel 21 TWh'!G13*k</f>
        <v>2.0265</v>
      </c>
      <c r="AA350" s="29">
        <f>'2.9 Biofuel 21 TWh'!H13*k</f>
        <v>0.15539999999999998</v>
      </c>
      <c r="AB350" s="29">
        <f>'2.9 Biofuel 21 TWh'!I13/2</f>
        <v>0.435</v>
      </c>
      <c r="AC350" s="29">
        <f t="shared" si="339"/>
        <v>0.99570869999999989</v>
      </c>
      <c r="AD350" s="348">
        <f t="shared" si="340"/>
        <v>1.3015485</v>
      </c>
      <c r="AE350" s="68">
        <f t="shared" si="341"/>
        <v>4.4253719999999996E-2</v>
      </c>
      <c r="AF350" s="36">
        <f t="shared" si="348"/>
        <v>0.99570869999999989</v>
      </c>
      <c r="AG350" s="33">
        <f t="shared" si="342"/>
        <v>9.7194710971551412</v>
      </c>
      <c r="AH350" s="33">
        <f t="shared" si="349"/>
        <v>-0.30150041784196091</v>
      </c>
      <c r="AI350" s="36">
        <f t="shared" si="350"/>
        <v>1.3015485</v>
      </c>
      <c r="AJ350" s="33">
        <f t="shared" si="343"/>
        <v>1.576539605264895</v>
      </c>
      <c r="AK350" s="33">
        <f t="shared" si="351"/>
        <v>2.095500287456753E-2</v>
      </c>
      <c r="AL350" s="60">
        <f t="shared" si="352"/>
        <v>4.4253719999999996E-2</v>
      </c>
      <c r="AM350" s="60">
        <f t="shared" si="344"/>
        <v>5.342270171315177E-2</v>
      </c>
      <c r="AN350" s="60">
        <f t="shared" si="353"/>
        <v>1.5551085455912453E-3</v>
      </c>
      <c r="AO350" s="34">
        <f t="shared" si="345"/>
        <v>4.7862</v>
      </c>
      <c r="AP350" s="34">
        <f t="shared" si="354"/>
        <v>5.2972096935782185</v>
      </c>
      <c r="AQ350" s="10">
        <f t="shared" si="355"/>
        <v>3.8069822217392244</v>
      </c>
      <c r="AR350" s="10">
        <f t="shared" si="356"/>
        <v>3.8881519150864121</v>
      </c>
      <c r="AS350" s="10">
        <f t="shared" si="357"/>
        <v>8.116969334718771E-2</v>
      </c>
      <c r="AT350" s="10">
        <f>SUM(AS$342:AS350)*5</f>
        <v>3.9905734688424976</v>
      </c>
    </row>
    <row r="351" spans="1:51" x14ac:dyDescent="0.25">
      <c r="A351" s="4">
        <v>50</v>
      </c>
      <c r="B351" s="18">
        <f t="shared" si="334"/>
        <v>2073</v>
      </c>
      <c r="C351" s="19">
        <f t="shared" si="330"/>
        <v>192.59</v>
      </c>
      <c r="D351" s="8">
        <f t="shared" ref="D351:L351" si="365">D34</f>
        <v>0.84000000000000341</v>
      </c>
      <c r="E351" s="8">
        <f t="shared" si="365"/>
        <v>2.0726999999999998</v>
      </c>
      <c r="F351" s="8">
        <f t="shared" si="365"/>
        <v>2.2176</v>
      </c>
      <c r="G351" s="8">
        <f t="shared" si="365"/>
        <v>0.1638</v>
      </c>
      <c r="H351" s="8">
        <f t="shared" si="365"/>
        <v>0.155</v>
      </c>
      <c r="I351" s="8">
        <f t="shared" si="365"/>
        <v>0.95136929999999997</v>
      </c>
      <c r="J351" s="8">
        <f t="shared" si="365"/>
        <v>1.3504995</v>
      </c>
      <c r="K351" s="8">
        <f t="shared" si="365"/>
        <v>4.2283080000000001E-2</v>
      </c>
      <c r="L351" s="8">
        <f t="shared" si="365"/>
        <v>0.95136929999999997</v>
      </c>
      <c r="M351" s="8">
        <f t="shared" si="331"/>
        <v>9.4777495539380645</v>
      </c>
      <c r="N351" s="8">
        <f t="shared" si="336"/>
        <v>-0.3164894178397919</v>
      </c>
      <c r="O351" s="8">
        <f t="shared" si="336"/>
        <v>1.3504995</v>
      </c>
      <c r="P351" s="8">
        <f t="shared" si="332"/>
        <v>1.631797780870309</v>
      </c>
      <c r="Q351" s="8">
        <f t="shared" si="337"/>
        <v>4.053440535419961E-2</v>
      </c>
      <c r="R351" s="8">
        <f t="shared" si="337"/>
        <v>4.2283080000000001E-2</v>
      </c>
      <c r="S351" s="8">
        <f t="shared" si="333"/>
        <v>5.177268949690414E-2</v>
      </c>
      <c r="T351" s="8">
        <f t="shared" si="338"/>
        <v>-1.908648311681263E-3</v>
      </c>
      <c r="U351" s="8">
        <f t="shared" si="338"/>
        <v>4.6091000000000006</v>
      </c>
      <c r="V351" s="8">
        <f t="shared" si="338"/>
        <v>5.1712363392027312</v>
      </c>
      <c r="W351" s="29">
        <f>'2.9 Biofuel 21 TWh'!D14</f>
        <v>191.61</v>
      </c>
      <c r="X351" s="35">
        <f t="shared" si="347"/>
        <v>0.81000000000000227</v>
      </c>
      <c r="Y351" s="29">
        <f>'2.9 Biofuel 21 TWh'!F14*k</f>
        <v>2.0769000000000002</v>
      </c>
      <c r="Z351" s="29">
        <f>'2.9 Biofuel 21 TWh'!G14*k</f>
        <v>2.1524999999999999</v>
      </c>
      <c r="AA351" s="29">
        <f>'2.9 Biofuel 21 TWh'!H14*k</f>
        <v>0.15959999999999999</v>
      </c>
      <c r="AB351" s="29">
        <f>'2.9 Biofuel 21 TWh'!I14/2</f>
        <v>0.47</v>
      </c>
      <c r="AC351" s="29">
        <f t="shared" si="339"/>
        <v>0.95329710000000012</v>
      </c>
      <c r="AD351" s="348">
        <f t="shared" si="340"/>
        <v>1.3267905</v>
      </c>
      <c r="AE351" s="68">
        <f t="shared" si="341"/>
        <v>4.2368760000000005E-2</v>
      </c>
      <c r="AF351" s="36">
        <f t="shared" si="348"/>
        <v>0.95329710000000012</v>
      </c>
      <c r="AG351" s="33">
        <f t="shared" si="342"/>
        <v>9.4145881385688064</v>
      </c>
      <c r="AH351" s="33">
        <f t="shared" si="349"/>
        <v>-0.30488295858633485</v>
      </c>
      <c r="AI351" s="36">
        <f t="shared" si="350"/>
        <v>1.3267905</v>
      </c>
      <c r="AJ351" s="33">
        <f t="shared" si="343"/>
        <v>1.6054859614229926</v>
      </c>
      <c r="AK351" s="33">
        <f t="shared" si="351"/>
        <v>2.8946356158097597E-2</v>
      </c>
      <c r="AL351" s="60">
        <f t="shared" si="352"/>
        <v>4.2368760000000005E-2</v>
      </c>
      <c r="AM351" s="60">
        <f t="shared" si="344"/>
        <v>5.1812648662668957E-2</v>
      </c>
      <c r="AN351" s="60">
        <f t="shared" si="353"/>
        <v>-1.6100530504828126E-3</v>
      </c>
      <c r="AO351" s="34">
        <f t="shared" si="345"/>
        <v>4.859</v>
      </c>
      <c r="AP351" s="34">
        <f t="shared" si="354"/>
        <v>5.3914533445212829</v>
      </c>
      <c r="AQ351" s="10">
        <f t="shared" si="355"/>
        <v>3.7956874729748042</v>
      </c>
      <c r="AR351" s="10">
        <f t="shared" si="356"/>
        <v>3.9573267548786211</v>
      </c>
      <c r="AS351" s="10">
        <f t="shared" si="357"/>
        <v>0.16163928190381682</v>
      </c>
      <c r="AT351" s="10">
        <f>SUM(AS$342:AS351)*5</f>
        <v>4.7987698783615818</v>
      </c>
    </row>
    <row r="352" spans="1:51" x14ac:dyDescent="0.25">
      <c r="A352" s="4">
        <v>55</v>
      </c>
      <c r="B352" s="18">
        <f t="shared" si="334"/>
        <v>2078</v>
      </c>
      <c r="C352" s="19">
        <f t="shared" si="330"/>
        <v>193.45</v>
      </c>
      <c r="D352" s="8">
        <f t="shared" ref="D352:L352" si="366">D35</f>
        <v>0.85999999999998522</v>
      </c>
      <c r="E352" s="8">
        <f t="shared" si="366"/>
        <v>2.1126</v>
      </c>
      <c r="F352" s="8">
        <f t="shared" si="366"/>
        <v>2.2637999999999998</v>
      </c>
      <c r="G352" s="8">
        <f t="shared" si="366"/>
        <v>0.16800000000000001</v>
      </c>
      <c r="H352" s="8">
        <f t="shared" si="366"/>
        <v>0.16</v>
      </c>
      <c r="I352" s="8">
        <f t="shared" si="366"/>
        <v>0.96968340000000008</v>
      </c>
      <c r="J352" s="8">
        <f t="shared" si="366"/>
        <v>1.377831</v>
      </c>
      <c r="K352" s="8">
        <f t="shared" si="366"/>
        <v>4.3097040000000003E-2</v>
      </c>
      <c r="L352" s="8">
        <f t="shared" si="366"/>
        <v>0.96968340000000008</v>
      </c>
      <c r="M352" s="8">
        <f t="shared" si="331"/>
        <v>9.2205436129603697</v>
      </c>
      <c r="N352" s="8">
        <f t="shared" si="336"/>
        <v>-0.25720594097769478</v>
      </c>
      <c r="O352" s="8">
        <f t="shared" si="336"/>
        <v>1.377831</v>
      </c>
      <c r="P352" s="8">
        <f t="shared" si="332"/>
        <v>1.6662948190946389</v>
      </c>
      <c r="Q352" s="8">
        <f t="shared" si="337"/>
        <v>3.4497038224329923E-2</v>
      </c>
      <c r="R352" s="8">
        <f t="shared" si="337"/>
        <v>4.3097040000000003E-2</v>
      </c>
      <c r="S352" s="8">
        <f t="shared" si="333"/>
        <v>5.2249244955881617E-2</v>
      </c>
      <c r="T352" s="8">
        <f t="shared" si="338"/>
        <v>4.7655545897747759E-4</v>
      </c>
      <c r="U352" s="8">
        <f t="shared" si="338"/>
        <v>4.7044000000000006</v>
      </c>
      <c r="V352" s="8">
        <f t="shared" si="338"/>
        <v>5.3421676527055979</v>
      </c>
      <c r="W352" s="29">
        <f>'2.9 Biofuel 21 TWh'!D15</f>
        <v>192.39</v>
      </c>
      <c r="X352" s="35">
        <f t="shared" si="347"/>
        <v>0.77999999999997272</v>
      </c>
      <c r="Y352" s="29">
        <f>'2.9 Biofuel 21 TWh'!F15*k</f>
        <v>2.0516999999999999</v>
      </c>
      <c r="Z352" s="29">
        <f>'2.9 Biofuel 21 TWh'!G15*k</f>
        <v>2.2197</v>
      </c>
      <c r="AA352" s="29">
        <f>'2.9 Biofuel 21 TWh'!H15*k</f>
        <v>0.1638</v>
      </c>
      <c r="AB352" s="29">
        <f>'2.9 Biofuel 21 TWh'!I15/2</f>
        <v>0.44</v>
      </c>
      <c r="AC352" s="29">
        <f t="shared" si="339"/>
        <v>0.94173030000000002</v>
      </c>
      <c r="AD352" s="348">
        <f t="shared" si="340"/>
        <v>1.3461524999999999</v>
      </c>
      <c r="AE352" s="68">
        <f t="shared" si="341"/>
        <v>4.1854679999999998E-2</v>
      </c>
      <c r="AF352" s="36">
        <f t="shared" si="348"/>
        <v>0.94173030000000002</v>
      </c>
      <c r="AG352" s="33">
        <f t="shared" si="342"/>
        <v>9.1376053072320822</v>
      </c>
      <c r="AH352" s="33">
        <f t="shared" si="349"/>
        <v>-0.27698283133672419</v>
      </c>
      <c r="AI352" s="36">
        <f t="shared" si="350"/>
        <v>1.3461524999999999</v>
      </c>
      <c r="AJ352" s="33">
        <f t="shared" si="343"/>
        <v>1.6299650026055004</v>
      </c>
      <c r="AK352" s="33">
        <f t="shared" si="351"/>
        <v>2.4479041182507766E-2</v>
      </c>
      <c r="AL352" s="60">
        <f t="shared" si="352"/>
        <v>4.1854679999999998E-2</v>
      </c>
      <c r="AM352" s="60">
        <f t="shared" si="344"/>
        <v>5.101394880515233E-2</v>
      </c>
      <c r="AN352" s="60">
        <f t="shared" si="353"/>
        <v>-7.9869985751662709E-4</v>
      </c>
      <c r="AO352" s="34">
        <f t="shared" si="345"/>
        <v>4.8752000000000004</v>
      </c>
      <c r="AP352" s="34">
        <f t="shared" si="354"/>
        <v>5.40189750998824</v>
      </c>
      <c r="AQ352" s="10">
        <f t="shared" si="355"/>
        <v>3.9211510570859089</v>
      </c>
      <c r="AR352" s="10">
        <f t="shared" si="356"/>
        <v>3.9649927723313683</v>
      </c>
      <c r="AS352" s="10">
        <f t="shared" si="357"/>
        <v>4.3841715245459323E-2</v>
      </c>
      <c r="AT352" s="10">
        <f>SUM(AS$342:AS352)*5</f>
        <v>5.0179784545888779</v>
      </c>
    </row>
    <row r="353" spans="1:46" x14ac:dyDescent="0.25">
      <c r="A353" s="4">
        <v>60</v>
      </c>
      <c r="B353" s="18">
        <f t="shared" si="334"/>
        <v>2083</v>
      </c>
      <c r="C353" s="19">
        <f t="shared" si="330"/>
        <v>194.16</v>
      </c>
      <c r="D353" s="8">
        <f t="shared" ref="D353:L353" si="367">D36</f>
        <v>0.71000000000000796</v>
      </c>
      <c r="E353" s="8">
        <f t="shared" si="367"/>
        <v>2.0223</v>
      </c>
      <c r="F353" s="8">
        <f t="shared" si="367"/>
        <v>2.3771999999999998</v>
      </c>
      <c r="G353" s="8">
        <f t="shared" si="367"/>
        <v>0.1701</v>
      </c>
      <c r="H353" s="8">
        <f t="shared" si="367"/>
        <v>0.24</v>
      </c>
      <c r="I353" s="8">
        <f t="shared" si="367"/>
        <v>0.9282357</v>
      </c>
      <c r="J353" s="8">
        <f t="shared" si="367"/>
        <v>1.3987995</v>
      </c>
      <c r="K353" s="8">
        <f t="shared" si="367"/>
        <v>4.125492E-2</v>
      </c>
      <c r="L353" s="8">
        <f t="shared" si="367"/>
        <v>0.9282357</v>
      </c>
      <c r="M353" s="8">
        <f t="shared" si="331"/>
        <v>8.9551851361591304</v>
      </c>
      <c r="N353" s="8">
        <f t="shared" si="336"/>
        <v>-0.26535847680123936</v>
      </c>
      <c r="O353" s="8">
        <f t="shared" si="336"/>
        <v>1.3987995</v>
      </c>
      <c r="P353" s="8">
        <f t="shared" si="332"/>
        <v>1.6933615915094578</v>
      </c>
      <c r="Q353" s="8">
        <f t="shared" si="337"/>
        <v>2.7066772414818807E-2</v>
      </c>
      <c r="R353" s="8">
        <f t="shared" si="337"/>
        <v>4.125492E-2</v>
      </c>
      <c r="S353" s="8">
        <f t="shared" si="333"/>
        <v>5.0491368855045224E-2</v>
      </c>
      <c r="T353" s="8">
        <f t="shared" si="338"/>
        <v>-1.7578761008363933E-3</v>
      </c>
      <c r="U353" s="8">
        <f t="shared" si="338"/>
        <v>4.8095999999999997</v>
      </c>
      <c r="V353" s="8">
        <f t="shared" si="338"/>
        <v>5.2795504195127503</v>
      </c>
      <c r="W353" s="29">
        <f>'2.9 Biofuel 21 TWh'!D16</f>
        <v>193.06</v>
      </c>
      <c r="X353" s="35">
        <f t="shared" si="347"/>
        <v>0.67000000000001592</v>
      </c>
      <c r="Y353" s="29">
        <f>'2.9 Biofuel 21 TWh'!F16*k</f>
        <v>1.9866000000000001</v>
      </c>
      <c r="Z353" s="29">
        <f>'2.9 Biofuel 21 TWh'!G16*k</f>
        <v>2.3519999999999999</v>
      </c>
      <c r="AA353" s="29">
        <f>'2.9 Biofuel 21 TWh'!H16*k</f>
        <v>0.16800000000000001</v>
      </c>
      <c r="AB353" s="29">
        <f>'2.9 Biofuel 21 TWh'!I16/2</f>
        <v>0.56999999999999995</v>
      </c>
      <c r="AC353" s="29">
        <f t="shared" si="339"/>
        <v>0.91184940000000014</v>
      </c>
      <c r="AD353" s="348">
        <f t="shared" si="340"/>
        <v>1.380477</v>
      </c>
      <c r="AE353" s="68">
        <f t="shared" si="341"/>
        <v>4.0526640000000003E-2</v>
      </c>
      <c r="AF353" s="36">
        <f t="shared" si="348"/>
        <v>0.91184940000000014</v>
      </c>
      <c r="AG353" s="33">
        <f t="shared" si="342"/>
        <v>8.8665968473885428</v>
      </c>
      <c r="AH353" s="33">
        <f t="shared" si="349"/>
        <v>-0.27100845984353938</v>
      </c>
      <c r="AI353" s="36">
        <f t="shared" si="350"/>
        <v>1.380477</v>
      </c>
      <c r="AJ353" s="33">
        <f t="shared" si="343"/>
        <v>1.6686168266097745</v>
      </c>
      <c r="AK353" s="33">
        <f t="shared" si="351"/>
        <v>3.8651824004274138E-2</v>
      </c>
      <c r="AL353" s="60">
        <f t="shared" si="352"/>
        <v>4.0526640000000003E-2</v>
      </c>
      <c r="AM353" s="60">
        <f t="shared" si="344"/>
        <v>4.9544717283806647E-2</v>
      </c>
      <c r="AN353" s="60">
        <f t="shared" si="353"/>
        <v>-1.4692315213456833E-3</v>
      </c>
      <c r="AO353" s="34">
        <f t="shared" si="345"/>
        <v>5.0766</v>
      </c>
      <c r="AP353" s="34">
        <f t="shared" si="354"/>
        <v>5.5127741326394055</v>
      </c>
      <c r="AQ353" s="10">
        <f t="shared" si="355"/>
        <v>3.8751900079223587</v>
      </c>
      <c r="AR353" s="10">
        <f t="shared" si="356"/>
        <v>4.0463762133573233</v>
      </c>
      <c r="AS353" s="10">
        <f t="shared" si="357"/>
        <v>0.17118620543496466</v>
      </c>
      <c r="AT353" s="10">
        <f>SUM(AS$342:AS353)*5</f>
        <v>5.8739094817637021</v>
      </c>
    </row>
    <row r="354" spans="1:46" x14ac:dyDescent="0.25">
      <c r="A354" s="4">
        <v>65</v>
      </c>
      <c r="B354" s="18">
        <f t="shared" si="334"/>
        <v>2088</v>
      </c>
      <c r="C354" s="19">
        <f t="shared" si="330"/>
        <v>194.58</v>
      </c>
      <c r="D354" s="8">
        <f t="shared" ref="D354:L354" si="368">D37</f>
        <v>0.42000000000001592</v>
      </c>
      <c r="E354" s="8">
        <f t="shared" si="368"/>
        <v>2.1944999999999997</v>
      </c>
      <c r="F354" s="8">
        <f t="shared" si="368"/>
        <v>2.2469999999999999</v>
      </c>
      <c r="G354" s="8">
        <f t="shared" si="368"/>
        <v>0.16800000000000001</v>
      </c>
      <c r="H354" s="8">
        <f t="shared" si="368"/>
        <v>0.27500000000000002</v>
      </c>
      <c r="I354" s="8">
        <f t="shared" si="368"/>
        <v>1.0072755</v>
      </c>
      <c r="J354" s="8">
        <f t="shared" si="368"/>
        <v>1.3915124999999997</v>
      </c>
      <c r="K354" s="8">
        <f t="shared" si="368"/>
        <v>4.4767799999999996E-2</v>
      </c>
      <c r="L354" s="8">
        <f t="shared" si="368"/>
        <v>1.0072755</v>
      </c>
      <c r="M354" s="8">
        <f t="shared" si="331"/>
        <v>8.8032169647044096</v>
      </c>
      <c r="N354" s="8">
        <f t="shared" si="336"/>
        <v>-0.15196817145472075</v>
      </c>
      <c r="O354" s="8">
        <f t="shared" si="336"/>
        <v>1.3915124999999997</v>
      </c>
      <c r="P354" s="8">
        <f t="shared" si="332"/>
        <v>1.6908593660892952</v>
      </c>
      <c r="Q354" s="8">
        <f t="shared" si="337"/>
        <v>-2.5022254201625405E-3</v>
      </c>
      <c r="R354" s="8">
        <f t="shared" si="337"/>
        <v>4.4767799999999996E-2</v>
      </c>
      <c r="S354" s="8">
        <f t="shared" si="333"/>
        <v>5.3693497327198428E-2</v>
      </c>
      <c r="T354" s="8">
        <f t="shared" si="338"/>
        <v>3.202128472153204E-3</v>
      </c>
      <c r="U354" s="8">
        <f t="shared" si="338"/>
        <v>4.8845000000000001</v>
      </c>
      <c r="V354" s="8">
        <f t="shared" si="338"/>
        <v>5.1532317315972858</v>
      </c>
      <c r="W354" s="29">
        <f>'2.9 Biofuel 21 TWh'!D17</f>
        <v>193.45</v>
      </c>
      <c r="X354" s="35">
        <f t="shared" si="347"/>
        <v>0.38999999999998636</v>
      </c>
      <c r="Y354" s="29">
        <f>'2.9 Biofuel 21 TWh'!F17*k</f>
        <v>2.0916000000000001</v>
      </c>
      <c r="Z354" s="29">
        <f>'2.9 Biofuel 21 TWh'!G17*k</f>
        <v>2.2532999999999999</v>
      </c>
      <c r="AA354" s="29">
        <f>'2.9 Biofuel 21 TWh'!H17*k</f>
        <v>0.16589999999999999</v>
      </c>
      <c r="AB354" s="29">
        <f>'2.9 Biofuel 21 TWh'!I17/2</f>
        <v>0.55000000000000004</v>
      </c>
      <c r="AC354" s="29">
        <f t="shared" si="339"/>
        <v>0.96004440000000013</v>
      </c>
      <c r="AD354" s="348">
        <f t="shared" si="340"/>
        <v>1.3686959999999999</v>
      </c>
      <c r="AE354" s="68">
        <f t="shared" si="341"/>
        <v>4.2668640000000008E-2</v>
      </c>
      <c r="AF354" s="36">
        <f t="shared" si="348"/>
        <v>0.96004440000000013</v>
      </c>
      <c r="AG354" s="33">
        <f t="shared" si="342"/>
        <v>8.6788652800137349</v>
      </c>
      <c r="AH354" s="33">
        <f t="shared" si="349"/>
        <v>-0.1877315673748079</v>
      </c>
      <c r="AI354" s="36">
        <f t="shared" si="350"/>
        <v>1.3686959999999999</v>
      </c>
      <c r="AJ354" s="33">
        <f t="shared" si="343"/>
        <v>1.6636685683244372</v>
      </c>
      <c r="AK354" s="33">
        <f t="shared" si="351"/>
        <v>-4.9482582853372925E-3</v>
      </c>
      <c r="AL354" s="60">
        <f t="shared" si="352"/>
        <v>4.2668640000000008E-2</v>
      </c>
      <c r="AM354" s="60">
        <f t="shared" si="344"/>
        <v>5.1426991390837513E-2</v>
      </c>
      <c r="AN354" s="60">
        <f t="shared" si="353"/>
        <v>1.8822741070308666E-3</v>
      </c>
      <c r="AO354" s="34">
        <f t="shared" si="345"/>
        <v>5.0607999999999995</v>
      </c>
      <c r="AP354" s="34">
        <f t="shared" si="354"/>
        <v>5.2600024484468708</v>
      </c>
      <c r="AQ354" s="10">
        <f t="shared" si="355"/>
        <v>3.7824720909924077</v>
      </c>
      <c r="AR354" s="10">
        <f t="shared" si="356"/>
        <v>3.8608417971600035</v>
      </c>
      <c r="AS354" s="10">
        <f t="shared" si="357"/>
        <v>7.8369706167595865E-2</v>
      </c>
      <c r="AT354" s="10">
        <f>SUM(AS$342:AS354)*5</f>
        <v>6.2657580126016814</v>
      </c>
    </row>
    <row r="355" spans="1:46" x14ac:dyDescent="0.25">
      <c r="A355" s="4">
        <v>70</v>
      </c>
      <c r="B355" s="18">
        <f t="shared" si="334"/>
        <v>2093</v>
      </c>
      <c r="C355" s="19">
        <f t="shared" ref="C355:V367" si="369">C38</f>
        <v>194.91</v>
      </c>
      <c r="D355" s="8">
        <f t="shared" si="369"/>
        <v>0.32999999999998408</v>
      </c>
      <c r="E355" s="8">
        <f t="shared" si="369"/>
        <v>2.3561999999999999</v>
      </c>
      <c r="F355" s="8">
        <f t="shared" si="369"/>
        <v>2.0453999999999999</v>
      </c>
      <c r="G355" s="8">
        <f t="shared" si="369"/>
        <v>0.16170000000000001</v>
      </c>
      <c r="H355" s="8">
        <f t="shared" si="369"/>
        <v>0.28499999999999998</v>
      </c>
      <c r="I355" s="8">
        <f t="shared" si="369"/>
        <v>1.0814957999999999</v>
      </c>
      <c r="J355" s="8">
        <f t="shared" si="369"/>
        <v>1.3545209999999999</v>
      </c>
      <c r="K355" s="8">
        <f t="shared" si="369"/>
        <v>4.8066480000000002E-2</v>
      </c>
      <c r="L355" s="8">
        <f t="shared" si="369"/>
        <v>1.0814957999999999</v>
      </c>
      <c r="M355" s="8">
        <f t="shared" si="369"/>
        <v>8.7451412874414203</v>
      </c>
      <c r="N355" s="8">
        <f t="shared" si="369"/>
        <v>-5.8075677262989345E-2</v>
      </c>
      <c r="O355" s="8">
        <f t="shared" si="369"/>
        <v>1.3545209999999999</v>
      </c>
      <c r="P355" s="8">
        <f t="shared" si="369"/>
        <v>1.6534255309486319</v>
      </c>
      <c r="Q355" s="8">
        <f t="shared" si="369"/>
        <v>-3.7433835140663341E-2</v>
      </c>
      <c r="R355" s="8">
        <f t="shared" si="369"/>
        <v>4.8066480000000002E-2</v>
      </c>
      <c r="S355" s="8">
        <f t="shared" si="369"/>
        <v>5.7558239016420945E-2</v>
      </c>
      <c r="T355" s="8">
        <f t="shared" si="369"/>
        <v>3.8647416892225173E-3</v>
      </c>
      <c r="U355" s="8">
        <f t="shared" si="369"/>
        <v>4.8483000000000001</v>
      </c>
      <c r="V355" s="8">
        <f t="shared" si="369"/>
        <v>5.0866552292855536</v>
      </c>
      <c r="W355" s="29">
        <f>'2.9 Biofuel 21 TWh'!D18</f>
        <v>193.74</v>
      </c>
      <c r="X355" s="35">
        <f t="shared" si="347"/>
        <v>0.29000000000002046</v>
      </c>
      <c r="Y355" s="29">
        <f>'2.9 Biofuel 21 TWh'!F18*k</f>
        <v>2.2658999999999998</v>
      </c>
      <c r="Z355" s="29">
        <f>'2.9 Biofuel 21 TWh'!G18*k</f>
        <v>2.0286</v>
      </c>
      <c r="AA355" s="29">
        <f>'2.9 Biofuel 21 TWh'!H18*k</f>
        <v>0.1575</v>
      </c>
      <c r="AB355" s="29">
        <f>'2.9 Biofuel 21 TWh'!I18/2</f>
        <v>0.505</v>
      </c>
      <c r="AC355" s="29">
        <f t="shared" si="339"/>
        <v>1.0400480999999999</v>
      </c>
      <c r="AD355" s="348">
        <f t="shared" si="340"/>
        <v>1.3260135</v>
      </c>
      <c r="AE355" s="68">
        <f t="shared" si="341"/>
        <v>4.6224359999999999E-2</v>
      </c>
      <c r="AF355" s="36">
        <f t="shared" si="348"/>
        <v>1.0400480999999999</v>
      </c>
      <c r="AG355" s="33">
        <f t="shared" si="342"/>
        <v>8.5954391582871317</v>
      </c>
      <c r="AH355" s="33">
        <f t="shared" si="349"/>
        <v>-8.3426121726603242E-2</v>
      </c>
      <c r="AI355" s="36">
        <f t="shared" si="350"/>
        <v>1.3260135</v>
      </c>
      <c r="AJ355" s="33">
        <f t="shared" si="343"/>
        <v>1.6201113315772813</v>
      </c>
      <c r="AK355" s="33">
        <f t="shared" si="351"/>
        <v>-4.3557236747155947E-2</v>
      </c>
      <c r="AL355" s="60">
        <f t="shared" si="352"/>
        <v>4.6224359999999999E-2</v>
      </c>
      <c r="AM355" s="60">
        <f t="shared" si="344"/>
        <v>5.5315453587120852E-2</v>
      </c>
      <c r="AN355" s="60">
        <f t="shared" si="353"/>
        <v>3.8884621962833391E-3</v>
      </c>
      <c r="AO355" s="34">
        <f t="shared" si="345"/>
        <v>4.956999999999999</v>
      </c>
      <c r="AP355" s="34">
        <f t="shared" si="354"/>
        <v>5.1239051037225432</v>
      </c>
      <c r="AQ355" s="10">
        <f t="shared" si="355"/>
        <v>3.7336049382955965</v>
      </c>
      <c r="AR355" s="10">
        <f t="shared" si="356"/>
        <v>3.7609463461323465</v>
      </c>
      <c r="AS355" s="10">
        <f t="shared" si="357"/>
        <v>2.7341407836749987E-2</v>
      </c>
      <c r="AT355" s="10">
        <f>SUM(AS$342:AS355)*5</f>
        <v>6.4024650517854305</v>
      </c>
    </row>
    <row r="356" spans="1:46" x14ac:dyDescent="0.25">
      <c r="A356" s="4">
        <v>75</v>
      </c>
      <c r="B356" s="18">
        <f t="shared" si="334"/>
        <v>2098</v>
      </c>
      <c r="C356" s="19">
        <f t="shared" si="369"/>
        <v>195.12</v>
      </c>
      <c r="D356" s="8">
        <f t="shared" si="369"/>
        <v>0.21000000000000796</v>
      </c>
      <c r="E356" s="8">
        <f t="shared" si="369"/>
        <v>2.3456999999999999</v>
      </c>
      <c r="F356" s="8">
        <f t="shared" si="369"/>
        <v>1.9572000000000001</v>
      </c>
      <c r="G356" s="8">
        <f t="shared" si="369"/>
        <v>0.15539999999999998</v>
      </c>
      <c r="H356" s="8">
        <f t="shared" si="369"/>
        <v>0.23499999999999999</v>
      </c>
      <c r="I356" s="8">
        <f t="shared" si="369"/>
        <v>1.0766762999999999</v>
      </c>
      <c r="J356" s="8">
        <f t="shared" si="369"/>
        <v>1.3184325000000001</v>
      </c>
      <c r="K356" s="8">
        <f t="shared" si="369"/>
        <v>4.7852280000000004E-2</v>
      </c>
      <c r="L356" s="8">
        <f t="shared" si="369"/>
        <v>1.0766762999999999</v>
      </c>
      <c r="M356" s="8">
        <f t="shared" si="369"/>
        <v>8.6897639738863202</v>
      </c>
      <c r="N356" s="8">
        <f t="shared" si="369"/>
        <v>-5.5377313555100116E-2</v>
      </c>
      <c r="O356" s="8">
        <f t="shared" si="369"/>
        <v>1.3184325000000001</v>
      </c>
      <c r="P356" s="8">
        <f t="shared" si="369"/>
        <v>1.6107196012801865</v>
      </c>
      <c r="Q356" s="8">
        <f t="shared" si="369"/>
        <v>-4.270592966844533E-2</v>
      </c>
      <c r="R356" s="8">
        <f t="shared" si="369"/>
        <v>4.7852280000000004E-2</v>
      </c>
      <c r="S356" s="8">
        <f t="shared" si="369"/>
        <v>5.8027235280416846E-2</v>
      </c>
      <c r="T356" s="8">
        <f t="shared" si="369"/>
        <v>4.6899626399590083E-4</v>
      </c>
      <c r="U356" s="8">
        <f t="shared" si="369"/>
        <v>4.6933000000000007</v>
      </c>
      <c r="V356" s="8">
        <f t="shared" si="369"/>
        <v>4.8056857530404598</v>
      </c>
      <c r="W356" s="29">
        <f>'2.9 Biofuel 21 TWh'!D19</f>
        <v>194.11</v>
      </c>
      <c r="X356" s="35">
        <f t="shared" si="347"/>
        <v>0.37000000000000455</v>
      </c>
      <c r="Y356" s="29">
        <f>'2.9 Biofuel 21 TWh'!F19*k</f>
        <v>2.2616999999999998</v>
      </c>
      <c r="Z356" s="29">
        <f>'2.9 Biofuel 21 TWh'!G19*k</f>
        <v>1.9844999999999997</v>
      </c>
      <c r="AA356" s="29">
        <f>'2.9 Biofuel 21 TWh'!H19*k</f>
        <v>0.15539999999999998</v>
      </c>
      <c r="AB356" s="29">
        <f>'2.9 Biofuel 21 TWh'!I19/2</f>
        <v>0.52</v>
      </c>
      <c r="AC356" s="29">
        <f t="shared" si="339"/>
        <v>1.0381202999999999</v>
      </c>
      <c r="AD356" s="348">
        <f t="shared" si="340"/>
        <v>1.3082265</v>
      </c>
      <c r="AE356" s="68">
        <f t="shared" si="341"/>
        <v>4.6138680000000001E-2</v>
      </c>
      <c r="AF356" s="36">
        <f t="shared" si="348"/>
        <v>1.0381202999999999</v>
      </c>
      <c r="AG356" s="33">
        <f t="shared" si="342"/>
        <v>8.5208847010244249</v>
      </c>
      <c r="AH356" s="33">
        <f t="shared" si="349"/>
        <v>-7.4554457262706819E-2</v>
      </c>
      <c r="AI356" s="36">
        <f t="shared" si="350"/>
        <v>1.3082265</v>
      </c>
      <c r="AJ356" s="33">
        <f t="shared" si="343"/>
        <v>1.5946244272088657</v>
      </c>
      <c r="AK356" s="33">
        <f t="shared" si="351"/>
        <v>-2.5486904368415608E-2</v>
      </c>
      <c r="AL356" s="60">
        <f t="shared" si="352"/>
        <v>4.6138680000000001E-2</v>
      </c>
      <c r="AM356" s="60">
        <f t="shared" si="344"/>
        <v>5.5917163083965722E-2</v>
      </c>
      <c r="AN356" s="60">
        <f t="shared" si="353"/>
        <v>6.0170949684486968E-4</v>
      </c>
      <c r="AO356" s="34">
        <f t="shared" si="345"/>
        <v>4.9215999999999998</v>
      </c>
      <c r="AP356" s="34">
        <f t="shared" si="354"/>
        <v>5.1921603478657268</v>
      </c>
      <c r="AQ356" s="10">
        <f t="shared" si="355"/>
        <v>3.5273733427316976</v>
      </c>
      <c r="AR356" s="10">
        <f t="shared" si="356"/>
        <v>3.8110456953334433</v>
      </c>
      <c r="AS356" s="10">
        <f t="shared" si="357"/>
        <v>0.28367235260174573</v>
      </c>
      <c r="AT356" s="10">
        <f>SUM(AS$342:AS356)*5</f>
        <v>7.8208268147941595</v>
      </c>
    </row>
    <row r="357" spans="1:46" x14ac:dyDescent="0.25">
      <c r="A357" s="4">
        <v>80</v>
      </c>
      <c r="B357" s="18">
        <f t="shared" si="334"/>
        <v>2103</v>
      </c>
      <c r="C357" s="19">
        <f t="shared" si="369"/>
        <v>195.4</v>
      </c>
      <c r="D357" s="8">
        <f t="shared" si="369"/>
        <v>0.28000000000000114</v>
      </c>
      <c r="E357" s="8">
        <f t="shared" si="369"/>
        <v>2.2427999999999999</v>
      </c>
      <c r="F357" s="8">
        <f t="shared" si="369"/>
        <v>1.9866000000000001</v>
      </c>
      <c r="G357" s="8">
        <f t="shared" si="369"/>
        <v>0.15539999999999998</v>
      </c>
      <c r="H357" s="8">
        <f t="shared" si="369"/>
        <v>0.215</v>
      </c>
      <c r="I357" s="8">
        <f t="shared" si="369"/>
        <v>1.0294452000000001</v>
      </c>
      <c r="J357" s="8">
        <f t="shared" si="369"/>
        <v>1.3043939999999998</v>
      </c>
      <c r="K357" s="8">
        <f t="shared" si="369"/>
        <v>4.5753120000000001E-2</v>
      </c>
      <c r="L357" s="8">
        <f t="shared" si="369"/>
        <v>1.0294452000000001</v>
      </c>
      <c r="M357" s="8">
        <f t="shared" si="369"/>
        <v>8.5943241223771025</v>
      </c>
      <c r="N357" s="8">
        <f t="shared" si="369"/>
        <v>-9.5439851509217632E-2</v>
      </c>
      <c r="O357" s="8">
        <f t="shared" si="369"/>
        <v>1.3043939999999998</v>
      </c>
      <c r="P357" s="8">
        <f t="shared" si="369"/>
        <v>1.5891316881638278</v>
      </c>
      <c r="Q357" s="8">
        <f t="shared" si="369"/>
        <v>-2.158791311635877E-2</v>
      </c>
      <c r="R357" s="8">
        <f t="shared" si="369"/>
        <v>4.5753120000000001E-2</v>
      </c>
      <c r="S357" s="8">
        <f t="shared" si="369"/>
        <v>5.601098289007251E-2</v>
      </c>
      <c r="T357" s="8">
        <f t="shared" si="369"/>
        <v>-2.0162523903443363E-3</v>
      </c>
      <c r="U357" s="8">
        <f t="shared" si="369"/>
        <v>4.5998000000000001</v>
      </c>
      <c r="V357" s="8">
        <f t="shared" si="369"/>
        <v>4.7607559829840804</v>
      </c>
      <c r="W357" s="29">
        <f>'2.9 Biofuel 21 TWh'!D20</f>
        <v>194.39</v>
      </c>
      <c r="X357" s="35">
        <f t="shared" si="347"/>
        <v>0.27999999999997272</v>
      </c>
      <c r="Y357" s="29">
        <f>'2.9 Biofuel 21 TWh'!F20*k</f>
        <v>2.1966000000000001</v>
      </c>
      <c r="Z357" s="29">
        <f>'2.9 Biofuel 21 TWh'!G20*k</f>
        <v>1.9844999999999997</v>
      </c>
      <c r="AA357" s="29">
        <f>'2.9 Biofuel 21 TWh'!H20*k</f>
        <v>0.15329999999999999</v>
      </c>
      <c r="AB357" s="29">
        <f>'2.9 Biofuel 21 TWh'!I20/2</f>
        <v>0.47</v>
      </c>
      <c r="AC357" s="29">
        <f t="shared" si="339"/>
        <v>1.0082394000000001</v>
      </c>
      <c r="AD357" s="348">
        <f t="shared" si="340"/>
        <v>1.2922769999999999</v>
      </c>
      <c r="AE357" s="68">
        <f t="shared" si="341"/>
        <v>4.4810640000000006E-2</v>
      </c>
      <c r="AF357" s="36">
        <f t="shared" si="348"/>
        <v>1.0082394000000001</v>
      </c>
      <c r="AG357" s="33">
        <f t="shared" si="342"/>
        <v>8.4261003762581392</v>
      </c>
      <c r="AH357" s="33">
        <f t="shared" si="349"/>
        <v>-9.4784324766285621E-2</v>
      </c>
      <c r="AI357" s="36">
        <f t="shared" si="350"/>
        <v>1.2922769999999999</v>
      </c>
      <c r="AJ357" s="33">
        <f t="shared" si="343"/>
        <v>1.5741694364812757</v>
      </c>
      <c r="AK357" s="33">
        <f t="shared" si="351"/>
        <v>-2.0454990727589939E-2</v>
      </c>
      <c r="AL357" s="60">
        <f t="shared" si="352"/>
        <v>4.4810640000000006E-2</v>
      </c>
      <c r="AM357" s="60">
        <f t="shared" si="344"/>
        <v>5.4695491300346566E-2</v>
      </c>
      <c r="AN357" s="60">
        <f t="shared" si="353"/>
        <v>-1.2216717836191562E-3</v>
      </c>
      <c r="AO357" s="34">
        <f t="shared" si="345"/>
        <v>4.8043999999999993</v>
      </c>
      <c r="AP357" s="34">
        <f t="shared" si="354"/>
        <v>4.9679390127224776</v>
      </c>
      <c r="AQ357" s="10">
        <f t="shared" si="355"/>
        <v>3.4943948915103151</v>
      </c>
      <c r="AR357" s="10">
        <f t="shared" si="356"/>
        <v>3.6464672353382985</v>
      </c>
      <c r="AS357" s="10">
        <f t="shared" si="357"/>
        <v>0.1520723438279834</v>
      </c>
      <c r="AT357" s="10">
        <f>SUM(AS$342:AS357)*5</f>
        <v>8.5811885339340765</v>
      </c>
    </row>
    <row r="358" spans="1:46" x14ac:dyDescent="0.25">
      <c r="A358" s="4">
        <v>85</v>
      </c>
      <c r="B358" s="18">
        <f t="shared" si="334"/>
        <v>2108</v>
      </c>
      <c r="C358" s="19">
        <f t="shared" si="369"/>
        <v>195.85</v>
      </c>
      <c r="D358" s="8">
        <f t="shared" si="369"/>
        <v>0.44999999999998863</v>
      </c>
      <c r="E358" s="8">
        <f t="shared" si="369"/>
        <v>2.3058000000000001</v>
      </c>
      <c r="F358" s="8">
        <f t="shared" si="369"/>
        <v>1.9887000000000001</v>
      </c>
      <c r="G358" s="8">
        <f t="shared" si="369"/>
        <v>0.1575</v>
      </c>
      <c r="H358" s="8">
        <f t="shared" si="369"/>
        <v>0.25</v>
      </c>
      <c r="I358" s="8">
        <f t="shared" si="369"/>
        <v>1.0583622000000001</v>
      </c>
      <c r="J358" s="8">
        <f t="shared" si="369"/>
        <v>1.320627</v>
      </c>
      <c r="K358" s="8">
        <f t="shared" si="369"/>
        <v>4.7038320000000002E-2</v>
      </c>
      <c r="L358" s="8">
        <f t="shared" si="369"/>
        <v>1.0583622000000001</v>
      </c>
      <c r="M358" s="8">
        <f t="shared" si="369"/>
        <v>8.5401559058848537</v>
      </c>
      <c r="N358" s="8">
        <f t="shared" si="369"/>
        <v>-5.4168216492248789E-2</v>
      </c>
      <c r="O358" s="8">
        <f t="shared" si="369"/>
        <v>1.320627</v>
      </c>
      <c r="P358" s="8">
        <f t="shared" si="369"/>
        <v>1.6015484482247673</v>
      </c>
      <c r="Q358" s="8">
        <f t="shared" si="369"/>
        <v>1.2416760060939502E-2</v>
      </c>
      <c r="R358" s="8">
        <f t="shared" si="369"/>
        <v>4.7038320000000002E-2</v>
      </c>
      <c r="S358" s="8">
        <f t="shared" si="369"/>
        <v>5.6939756455623491E-2</v>
      </c>
      <c r="T358" s="8">
        <f t="shared" si="369"/>
        <v>9.2877356555098184E-4</v>
      </c>
      <c r="U358" s="8">
        <f t="shared" si="369"/>
        <v>4.702</v>
      </c>
      <c r="V358" s="8">
        <f t="shared" si="369"/>
        <v>5.1111773171342305</v>
      </c>
      <c r="W358" s="29">
        <f>'2.9 Biofuel 21 TWh'!D21</f>
        <v>194.83</v>
      </c>
      <c r="X358" s="35">
        <f t="shared" si="347"/>
        <v>0.44000000000002615</v>
      </c>
      <c r="Y358" s="29">
        <f>'2.9 Biofuel 21 TWh'!F21*k</f>
        <v>2.3183999999999996</v>
      </c>
      <c r="Z358" s="29">
        <f>'2.9 Biofuel 21 TWh'!G21*k</f>
        <v>1.9445999999999999</v>
      </c>
      <c r="AA358" s="29">
        <f>'2.9 Biofuel 21 TWh'!H21*k</f>
        <v>0.15539999999999998</v>
      </c>
      <c r="AB358" s="29">
        <f>'2.9 Biofuel 21 TWh'!I21/2</f>
        <v>0.505</v>
      </c>
      <c r="AC358" s="29">
        <f t="shared" si="339"/>
        <v>1.0641455999999998</v>
      </c>
      <c r="AD358" s="348">
        <f t="shared" si="340"/>
        <v>1.3069559999999998</v>
      </c>
      <c r="AE358" s="68">
        <f t="shared" si="341"/>
        <v>4.7295359999999995E-2</v>
      </c>
      <c r="AF358" s="36">
        <f t="shared" si="348"/>
        <v>1.0641455999999998</v>
      </c>
      <c r="AG358" s="33">
        <f t="shared" si="342"/>
        <v>8.3994920289412072</v>
      </c>
      <c r="AH358" s="33">
        <f t="shared" si="349"/>
        <v>-2.6608347316932068E-2</v>
      </c>
      <c r="AI358" s="36">
        <f t="shared" si="350"/>
        <v>1.3069559999999998</v>
      </c>
      <c r="AJ358" s="33">
        <f t="shared" si="343"/>
        <v>1.5852324708181289</v>
      </c>
      <c r="AK358" s="33">
        <f t="shared" si="351"/>
        <v>1.1063034336853184E-2</v>
      </c>
      <c r="AL358" s="60">
        <f t="shared" si="352"/>
        <v>4.7295359999999995E-2</v>
      </c>
      <c r="AM358" s="60">
        <f t="shared" si="344"/>
        <v>5.6964248199701216E-2</v>
      </c>
      <c r="AN358" s="60">
        <f t="shared" si="353"/>
        <v>2.26875689935465E-3</v>
      </c>
      <c r="AO358" s="34">
        <f t="shared" si="345"/>
        <v>4.9234</v>
      </c>
      <c r="AP358" s="34">
        <f t="shared" si="354"/>
        <v>5.3501234439193022</v>
      </c>
      <c r="AQ358" s="10">
        <f t="shared" si="355"/>
        <v>3.751604150776525</v>
      </c>
      <c r="AR358" s="10">
        <f t="shared" si="356"/>
        <v>3.9269906078367676</v>
      </c>
      <c r="AS358" s="10">
        <f t="shared" si="357"/>
        <v>0.17538645706024258</v>
      </c>
      <c r="AT358" s="10">
        <f>SUM(AS$342:AS358)*5</f>
        <v>9.4581208192352904</v>
      </c>
    </row>
    <row r="359" spans="1:46" x14ac:dyDescent="0.25">
      <c r="A359" s="4">
        <v>90</v>
      </c>
      <c r="B359" s="18">
        <f t="shared" si="334"/>
        <v>2113</v>
      </c>
      <c r="C359" s="19">
        <f t="shared" si="369"/>
        <v>196.25</v>
      </c>
      <c r="D359" s="8">
        <f t="shared" si="369"/>
        <v>0.40000000000000568</v>
      </c>
      <c r="E359" s="8">
        <f t="shared" si="369"/>
        <v>2.4108000000000001</v>
      </c>
      <c r="F359" s="8">
        <f t="shared" si="369"/>
        <v>1.9634999999999998</v>
      </c>
      <c r="G359" s="8">
        <f t="shared" si="369"/>
        <v>0.1575</v>
      </c>
      <c r="H359" s="8">
        <f t="shared" si="369"/>
        <v>0.23</v>
      </c>
      <c r="I359" s="8">
        <f t="shared" si="369"/>
        <v>1.1065572000000001</v>
      </c>
      <c r="J359" s="8">
        <f t="shared" si="369"/>
        <v>1.336776</v>
      </c>
      <c r="K359" s="8">
        <f t="shared" si="369"/>
        <v>4.9180320000000007E-2</v>
      </c>
      <c r="L359" s="8">
        <f t="shared" si="369"/>
        <v>1.1065572000000001</v>
      </c>
      <c r="M359" s="8">
        <f t="shared" si="369"/>
        <v>8.5411947345047814</v>
      </c>
      <c r="N359" s="8">
        <f t="shared" si="369"/>
        <v>1.0388286199276564E-3</v>
      </c>
      <c r="O359" s="8">
        <f t="shared" si="369"/>
        <v>1.336776</v>
      </c>
      <c r="P359" s="8">
        <f t="shared" si="369"/>
        <v>1.6198924420346312</v>
      </c>
      <c r="Q359" s="8">
        <f t="shared" si="369"/>
        <v>1.8343993809863957E-2</v>
      </c>
      <c r="R359" s="8">
        <f t="shared" si="369"/>
        <v>4.9180320000000007E-2</v>
      </c>
      <c r="S359" s="8">
        <f t="shared" si="369"/>
        <v>5.9245941977220475E-2</v>
      </c>
      <c r="T359" s="8">
        <f t="shared" si="369"/>
        <v>2.3061855215969831E-3</v>
      </c>
      <c r="U359" s="8">
        <f t="shared" si="369"/>
        <v>4.7618</v>
      </c>
      <c r="V359" s="8">
        <f t="shared" si="369"/>
        <v>5.183489007951394</v>
      </c>
      <c r="W359" s="29">
        <f>'2.9 Biofuel 21 TWh'!D22</f>
        <v>195.29</v>
      </c>
      <c r="X359" s="35">
        <f t="shared" si="347"/>
        <v>0.45999999999997954</v>
      </c>
      <c r="Y359" s="29">
        <f>'2.9 Biofuel 21 TWh'!F22*k</f>
        <v>2.3519999999999999</v>
      </c>
      <c r="Z359" s="29">
        <f>'2.9 Biofuel 21 TWh'!G22*k</f>
        <v>1.9382999999999999</v>
      </c>
      <c r="AA359" s="29">
        <f>'2.9 Biofuel 21 TWh'!H22*k</f>
        <v>0.15539999999999998</v>
      </c>
      <c r="AB359" s="29">
        <f>'2.9 Biofuel 21 TWh'!I22/2</f>
        <v>0.48</v>
      </c>
      <c r="AC359" s="29">
        <f t="shared" si="339"/>
        <v>1.0795680000000001</v>
      </c>
      <c r="AD359" s="348">
        <f t="shared" si="340"/>
        <v>1.3127939999999998</v>
      </c>
      <c r="AE359" s="68">
        <f t="shared" si="341"/>
        <v>4.7980800000000004E-2</v>
      </c>
      <c r="AF359" s="36">
        <f t="shared" si="348"/>
        <v>1.0795680000000001</v>
      </c>
      <c r="AG359" s="33">
        <f t="shared" si="342"/>
        <v>8.3917505171960727</v>
      </c>
      <c r="AH359" s="33">
        <f t="shared" si="349"/>
        <v>-7.7415117451344884E-3</v>
      </c>
      <c r="AI359" s="36">
        <f t="shared" si="350"/>
        <v>1.3127939999999998</v>
      </c>
      <c r="AJ359" s="33">
        <f t="shared" si="343"/>
        <v>1.593026157468151</v>
      </c>
      <c r="AK359" s="33">
        <f t="shared" si="351"/>
        <v>7.7936866500221136E-3</v>
      </c>
      <c r="AL359" s="60">
        <f t="shared" si="352"/>
        <v>4.7980800000000004E-2</v>
      </c>
      <c r="AM359" s="60">
        <f t="shared" si="344"/>
        <v>5.8050751546800582E-2</v>
      </c>
      <c r="AN359" s="60">
        <f t="shared" si="353"/>
        <v>1.0865033470993657E-3</v>
      </c>
      <c r="AO359" s="34">
        <f t="shared" si="345"/>
        <v>4.9257000000000009</v>
      </c>
      <c r="AP359" s="34">
        <f t="shared" si="354"/>
        <v>5.3868386782519666</v>
      </c>
      <c r="AQ359" s="10">
        <f t="shared" si="355"/>
        <v>3.8046809318363231</v>
      </c>
      <c r="AR359" s="10">
        <f t="shared" si="356"/>
        <v>3.9539395898369434</v>
      </c>
      <c r="AS359" s="10">
        <f t="shared" si="357"/>
        <v>0.14925865800062033</v>
      </c>
      <c r="AT359" s="10">
        <f>SUM(AS$342:AS359)*5</f>
        <v>10.204414109238391</v>
      </c>
    </row>
    <row r="360" spans="1:46" x14ac:dyDescent="0.25">
      <c r="A360" s="4">
        <v>95</v>
      </c>
      <c r="B360" s="18">
        <f t="shared" si="334"/>
        <v>2118</v>
      </c>
      <c r="C360" s="19">
        <f t="shared" si="369"/>
        <v>196.74</v>
      </c>
      <c r="D360" s="8">
        <f t="shared" si="369"/>
        <v>0.49000000000000909</v>
      </c>
      <c r="E360" s="8">
        <f t="shared" si="369"/>
        <v>2.4780000000000002</v>
      </c>
      <c r="F360" s="8">
        <f t="shared" si="369"/>
        <v>1.9215</v>
      </c>
      <c r="G360" s="8">
        <f t="shared" si="369"/>
        <v>0.1575</v>
      </c>
      <c r="H360" s="8">
        <f t="shared" si="369"/>
        <v>0.19</v>
      </c>
      <c r="I360" s="8">
        <f t="shared" si="369"/>
        <v>1.1374020000000002</v>
      </c>
      <c r="J360" s="8">
        <f t="shared" si="369"/>
        <v>1.33728</v>
      </c>
      <c r="K360" s="8">
        <f t="shared" si="369"/>
        <v>5.0551200000000004E-2</v>
      </c>
      <c r="L360" s="8">
        <f t="shared" si="369"/>
        <v>1.1374020000000002</v>
      </c>
      <c r="M360" s="8">
        <f t="shared" si="369"/>
        <v>8.5729438873450263</v>
      </c>
      <c r="N360" s="8">
        <f t="shared" si="369"/>
        <v>3.1749152840244932E-2</v>
      </c>
      <c r="O360" s="8">
        <f t="shared" si="369"/>
        <v>1.33728</v>
      </c>
      <c r="P360" s="8">
        <f t="shared" si="369"/>
        <v>1.6236392326388811</v>
      </c>
      <c r="Q360" s="8">
        <f t="shared" si="369"/>
        <v>3.7467906042498722E-3</v>
      </c>
      <c r="R360" s="8">
        <f t="shared" si="369"/>
        <v>5.0551200000000004E-2</v>
      </c>
      <c r="S360" s="8">
        <f t="shared" si="369"/>
        <v>6.1024501832469338E-2</v>
      </c>
      <c r="T360" s="8">
        <f t="shared" si="369"/>
        <v>1.7785598552488638E-3</v>
      </c>
      <c r="U360" s="8">
        <f t="shared" si="369"/>
        <v>4.7469999999999999</v>
      </c>
      <c r="V360" s="8">
        <f t="shared" si="369"/>
        <v>5.2742745032997531</v>
      </c>
      <c r="W360" s="29">
        <f>'2.9 Biofuel 21 TWh'!D23</f>
        <v>195.85</v>
      </c>
      <c r="X360" s="35">
        <f t="shared" si="347"/>
        <v>0.56000000000000227</v>
      </c>
      <c r="Y360" s="29">
        <f>'2.9 Biofuel 21 TWh'!F23*k</f>
        <v>2.4674999999999998</v>
      </c>
      <c r="Z360" s="29">
        <f>'2.9 Biofuel 21 TWh'!G23*k</f>
        <v>1.8816000000000002</v>
      </c>
      <c r="AA360" s="29">
        <f>'2.9 Biofuel 21 TWh'!H23*k</f>
        <v>0.15539999999999998</v>
      </c>
      <c r="AB360" s="29">
        <f>'2.9 Biofuel 21 TWh'!I23/2</f>
        <v>0.49</v>
      </c>
      <c r="AC360" s="29">
        <f t="shared" si="339"/>
        <v>1.1325825</v>
      </c>
      <c r="AD360" s="348">
        <f t="shared" si="340"/>
        <v>1.3195455</v>
      </c>
      <c r="AE360" s="68">
        <f t="shared" si="341"/>
        <v>5.0337E-2</v>
      </c>
      <c r="AF360" s="36">
        <f t="shared" si="348"/>
        <v>1.1325825</v>
      </c>
      <c r="AG360" s="33">
        <f t="shared" si="342"/>
        <v>8.4380256397855824</v>
      </c>
      <c r="AH360" s="33">
        <f t="shared" si="349"/>
        <v>4.6275122589509721E-2</v>
      </c>
      <c r="AI360" s="36">
        <f t="shared" si="350"/>
        <v>1.3195455</v>
      </c>
      <c r="AJ360" s="33">
        <f t="shared" si="343"/>
        <v>1.6011553996383197</v>
      </c>
      <c r="AK360" s="33">
        <f t="shared" si="351"/>
        <v>8.1292421701686379E-3</v>
      </c>
      <c r="AL360" s="60">
        <f t="shared" si="352"/>
        <v>5.0337E-2</v>
      </c>
      <c r="AM360" s="60">
        <f t="shared" si="344"/>
        <v>6.0599020017929536E-2</v>
      </c>
      <c r="AN360" s="60">
        <f t="shared" si="353"/>
        <v>2.5482684711289547E-3</v>
      </c>
      <c r="AO360" s="34">
        <f t="shared" si="345"/>
        <v>4.9945000000000004</v>
      </c>
      <c r="AP360" s="34">
        <f t="shared" si="354"/>
        <v>5.6114526332308099</v>
      </c>
      <c r="AQ360" s="10">
        <f t="shared" si="355"/>
        <v>3.8713174854220185</v>
      </c>
      <c r="AR360" s="10">
        <f t="shared" si="356"/>
        <v>4.1188062327914148</v>
      </c>
      <c r="AS360" s="10">
        <f t="shared" si="357"/>
        <v>0.2474887473693963</v>
      </c>
      <c r="AT360" s="10">
        <f>SUM(AS$342:AS360)*5</f>
        <v>11.441857846085373</v>
      </c>
    </row>
    <row r="361" spans="1:46" x14ac:dyDescent="0.25">
      <c r="A361" s="4">
        <v>100</v>
      </c>
      <c r="B361" s="18">
        <f t="shared" si="334"/>
        <v>2123</v>
      </c>
      <c r="C361" s="19">
        <f t="shared" si="369"/>
        <v>197.15</v>
      </c>
      <c r="D361" s="8">
        <f t="shared" si="369"/>
        <v>0.40999999999999659</v>
      </c>
      <c r="E361" s="8">
        <f t="shared" si="369"/>
        <v>2.5073999999999996</v>
      </c>
      <c r="F361" s="8">
        <f t="shared" si="369"/>
        <v>1.9257</v>
      </c>
      <c r="G361" s="8">
        <f t="shared" si="369"/>
        <v>0.1575</v>
      </c>
      <c r="H361" s="8">
        <f t="shared" si="369"/>
        <v>0.22</v>
      </c>
      <c r="I361" s="8">
        <f t="shared" si="369"/>
        <v>1.1508965999999998</v>
      </c>
      <c r="J361" s="8">
        <f t="shared" si="369"/>
        <v>1.346079</v>
      </c>
      <c r="K361" s="8">
        <f t="shared" si="369"/>
        <v>5.1150959999999995E-2</v>
      </c>
      <c r="L361" s="8">
        <f t="shared" si="369"/>
        <v>1.1508965999999998</v>
      </c>
      <c r="M361" s="8">
        <f t="shared" si="369"/>
        <v>8.6140777302342766</v>
      </c>
      <c r="N361" s="8">
        <f t="shared" si="369"/>
        <v>4.1133842889250261E-2</v>
      </c>
      <c r="O361" s="8">
        <f t="shared" si="369"/>
        <v>1.346079</v>
      </c>
      <c r="P361" s="8">
        <f t="shared" si="369"/>
        <v>1.6331005778998688</v>
      </c>
      <c r="Q361" s="8">
        <f t="shared" si="369"/>
        <v>9.4613452609877413E-3</v>
      </c>
      <c r="R361" s="8">
        <f t="shared" si="369"/>
        <v>5.1150959999999995E-2</v>
      </c>
      <c r="S361" s="8">
        <f t="shared" si="369"/>
        <v>6.1938669766067489E-2</v>
      </c>
      <c r="T361" s="8">
        <f t="shared" si="369"/>
        <v>9.1416793359815063E-4</v>
      </c>
      <c r="U361" s="8">
        <f t="shared" si="369"/>
        <v>4.8105999999999991</v>
      </c>
      <c r="V361" s="8">
        <f t="shared" si="369"/>
        <v>5.2721093560838321</v>
      </c>
      <c r="W361" s="29">
        <f>'2.9 Biofuel 21 TWh'!D24</f>
        <v>196.28</v>
      </c>
      <c r="X361" s="35">
        <f t="shared" si="347"/>
        <v>0.43000000000000682</v>
      </c>
      <c r="Y361" s="29">
        <f>'2.9 Biofuel 21 TWh'!F24*k</f>
        <v>2.4318</v>
      </c>
      <c r="Z361" s="29">
        <f>'2.9 Biofuel 21 TWh'!G24*k</f>
        <v>1.9593</v>
      </c>
      <c r="AA361" s="29">
        <f>'2.9 Biofuel 21 TWh'!H24*k</f>
        <v>0.1575</v>
      </c>
      <c r="AB361" s="29">
        <f>'2.9 Biofuel 21 TWh'!I24/2</f>
        <v>0.51500000000000001</v>
      </c>
      <c r="AC361" s="29">
        <f t="shared" si="339"/>
        <v>1.1161962000000001</v>
      </c>
      <c r="AD361" s="348">
        <f t="shared" si="340"/>
        <v>1.340325</v>
      </c>
      <c r="AE361" s="68">
        <f t="shared" si="341"/>
        <v>4.9608720000000002E-2</v>
      </c>
      <c r="AF361" s="36">
        <f t="shared" si="348"/>
        <v>1.1161962000000001</v>
      </c>
      <c r="AG361" s="33">
        <f t="shared" si="342"/>
        <v>8.461924173822478</v>
      </c>
      <c r="AH361" s="33">
        <f t="shared" si="349"/>
        <v>2.3898534036895569E-2</v>
      </c>
      <c r="AI361" s="36">
        <f t="shared" si="350"/>
        <v>1.340325</v>
      </c>
      <c r="AJ361" s="33">
        <f t="shared" si="343"/>
        <v>1.6233719602044281</v>
      </c>
      <c r="AK361" s="33">
        <f t="shared" si="351"/>
        <v>2.2216560566108434E-2</v>
      </c>
      <c r="AL361" s="60">
        <f t="shared" si="352"/>
        <v>4.9608720000000002E-2</v>
      </c>
      <c r="AM361" s="60">
        <f t="shared" si="344"/>
        <v>6.0321214496984334E-2</v>
      </c>
      <c r="AN361" s="60">
        <f t="shared" si="353"/>
        <v>-2.7780552094520267E-4</v>
      </c>
      <c r="AO361" s="34">
        <f t="shared" si="345"/>
        <v>5.0635999999999992</v>
      </c>
      <c r="AP361" s="34">
        <f t="shared" si="354"/>
        <v>5.5394372890820645</v>
      </c>
      <c r="AQ361" s="10">
        <f t="shared" si="355"/>
        <v>3.8697282673655331</v>
      </c>
      <c r="AR361" s="10">
        <f t="shared" si="356"/>
        <v>4.0659469701862347</v>
      </c>
      <c r="AS361" s="10">
        <f t="shared" si="357"/>
        <v>0.19621870282070164</v>
      </c>
      <c r="AT361" s="10">
        <f>SUM(AS$342:AS361)*5</f>
        <v>12.422951360188881</v>
      </c>
    </row>
    <row r="362" spans="1:46" x14ac:dyDescent="0.25">
      <c r="A362" s="4">
        <v>105</v>
      </c>
      <c r="B362" s="18">
        <f t="shared" si="334"/>
        <v>2128</v>
      </c>
      <c r="C362" s="19">
        <f t="shared" si="369"/>
        <v>197.58</v>
      </c>
      <c r="D362" s="8">
        <f t="shared" si="369"/>
        <v>0.43000000000000682</v>
      </c>
      <c r="E362" s="8">
        <f t="shared" si="369"/>
        <v>2.2869000000000002</v>
      </c>
      <c r="F362" s="8">
        <f t="shared" si="369"/>
        <v>2.0726999999999998</v>
      </c>
      <c r="G362" s="8">
        <f t="shared" si="369"/>
        <v>0.16170000000000001</v>
      </c>
      <c r="H362" s="8">
        <f t="shared" si="369"/>
        <v>0.13500000000000001</v>
      </c>
      <c r="I362" s="8">
        <f t="shared" si="369"/>
        <v>1.0496871000000001</v>
      </c>
      <c r="J362" s="8">
        <f t="shared" si="369"/>
        <v>1.3479165</v>
      </c>
      <c r="K362" s="8">
        <f t="shared" si="369"/>
        <v>4.6652760000000008E-2</v>
      </c>
      <c r="L362" s="8">
        <f t="shared" si="369"/>
        <v>1.0496871000000001</v>
      </c>
      <c r="M362" s="8">
        <f t="shared" si="369"/>
        <v>8.5486773203320485</v>
      </c>
      <c r="N362" s="8">
        <f t="shared" si="369"/>
        <v>-6.5400409902228063E-2</v>
      </c>
      <c r="O362" s="8">
        <f t="shared" si="369"/>
        <v>1.3479165</v>
      </c>
      <c r="P362" s="8">
        <f t="shared" si="369"/>
        <v>1.6366106232481668</v>
      </c>
      <c r="Q362" s="8">
        <f t="shared" si="369"/>
        <v>3.5100453482979077E-3</v>
      </c>
      <c r="R362" s="8">
        <f t="shared" si="369"/>
        <v>4.6652760000000008E-2</v>
      </c>
      <c r="S362" s="8">
        <f t="shared" si="369"/>
        <v>5.7602073352315139E-2</v>
      </c>
      <c r="T362" s="8">
        <f t="shared" si="369"/>
        <v>-4.3365964137523499E-3</v>
      </c>
      <c r="U362" s="8">
        <f t="shared" si="369"/>
        <v>4.6562999999999999</v>
      </c>
      <c r="V362" s="8">
        <f t="shared" si="369"/>
        <v>5.020073039032324</v>
      </c>
      <c r="W362" s="29">
        <f>'2.9 Biofuel 21 TWh'!D25</f>
        <v>196.62</v>
      </c>
      <c r="X362" s="35">
        <f t="shared" si="347"/>
        <v>0.34000000000000341</v>
      </c>
      <c r="Y362" s="29">
        <f>'2.9 Biofuel 21 TWh'!F25*k</f>
        <v>2.2848000000000002</v>
      </c>
      <c r="Z362" s="29">
        <f>'2.9 Biofuel 21 TWh'!G25*k</f>
        <v>2.0097</v>
      </c>
      <c r="AA362" s="29">
        <f>'2.9 Biofuel 21 TWh'!H25*k</f>
        <v>0.1575</v>
      </c>
      <c r="AB362" s="29">
        <f>'2.9 Biofuel 21 TWh'!I25/2</f>
        <v>0.39</v>
      </c>
      <c r="AC362" s="29">
        <f t="shared" si="339"/>
        <v>1.0487232000000002</v>
      </c>
      <c r="AD362" s="348">
        <f t="shared" si="340"/>
        <v>1.3234620000000001</v>
      </c>
      <c r="AE362" s="68">
        <f t="shared" si="341"/>
        <v>4.6609920000000006E-2</v>
      </c>
      <c r="AF362" s="36">
        <f t="shared" si="348"/>
        <v>1.0487232000000002</v>
      </c>
      <c r="AG362" s="33">
        <f t="shared" si="342"/>
        <v>8.4152560560902483</v>
      </c>
      <c r="AH362" s="33">
        <f t="shared" si="349"/>
        <v>-4.6668117732229675E-2</v>
      </c>
      <c r="AI362" s="36">
        <f t="shared" si="350"/>
        <v>1.3234620000000001</v>
      </c>
      <c r="AJ362" s="33">
        <f t="shared" si="343"/>
        <v>1.6104363303621625</v>
      </c>
      <c r="AK362" s="33">
        <f t="shared" si="351"/>
        <v>-1.2935629842265595E-2</v>
      </c>
      <c r="AL362" s="60">
        <f t="shared" si="352"/>
        <v>4.6609920000000006E-2</v>
      </c>
      <c r="AM362" s="60">
        <f t="shared" si="344"/>
        <v>5.7273304955056482E-2</v>
      </c>
      <c r="AN362" s="60">
        <f t="shared" si="353"/>
        <v>-3.0479095419278512E-3</v>
      </c>
      <c r="AO362" s="34">
        <f t="shared" si="345"/>
        <v>4.8419999999999996</v>
      </c>
      <c r="AP362" s="34">
        <f t="shared" si="354"/>
        <v>5.1193483428835806</v>
      </c>
      <c r="AQ362" s="10">
        <f t="shared" si="355"/>
        <v>3.6847336106497259</v>
      </c>
      <c r="AR362" s="10">
        <f t="shared" si="356"/>
        <v>3.7576016836765485</v>
      </c>
      <c r="AS362" s="10">
        <f t="shared" si="357"/>
        <v>7.2868073026822522E-2</v>
      </c>
      <c r="AT362" s="10">
        <f>SUM(AS$342:AS362)*5</f>
        <v>12.787291725322994</v>
      </c>
    </row>
    <row r="363" spans="1:46" x14ac:dyDescent="0.25">
      <c r="A363" s="4">
        <v>110</v>
      </c>
      <c r="B363" s="18">
        <f t="shared" si="334"/>
        <v>2133</v>
      </c>
      <c r="C363" s="19">
        <f t="shared" si="369"/>
        <v>197.75</v>
      </c>
      <c r="D363" s="8">
        <f t="shared" si="369"/>
        <v>0.16999999999998749</v>
      </c>
      <c r="E363" s="8">
        <f t="shared" si="369"/>
        <v>2.5787999999999998</v>
      </c>
      <c r="F363" s="8">
        <f t="shared" si="369"/>
        <v>1.8584999999999998</v>
      </c>
      <c r="G363" s="8">
        <f t="shared" si="369"/>
        <v>0.15539999999999998</v>
      </c>
      <c r="H363" s="8">
        <f t="shared" si="369"/>
        <v>0.19500000000000001</v>
      </c>
      <c r="I363" s="8">
        <f t="shared" si="369"/>
        <v>1.1836692</v>
      </c>
      <c r="J363" s="8">
        <f t="shared" si="369"/>
        <v>1.3380359999999998</v>
      </c>
      <c r="K363" s="8">
        <f t="shared" si="369"/>
        <v>5.2607519999999998E-2</v>
      </c>
      <c r="L363" s="8">
        <f t="shared" si="369"/>
        <v>1.1836692</v>
      </c>
      <c r="M363" s="8">
        <f t="shared" si="369"/>
        <v>8.6257250566518664</v>
      </c>
      <c r="N363" s="8">
        <f t="shared" si="369"/>
        <v>7.7047736319817872E-2</v>
      </c>
      <c r="O363" s="8">
        <f t="shared" si="369"/>
        <v>1.3380359999999998</v>
      </c>
      <c r="P363" s="8">
        <f t="shared" si="369"/>
        <v>1.6273506174651799</v>
      </c>
      <c r="Q363" s="8">
        <f t="shared" si="369"/>
        <v>-9.2600057829868021E-3</v>
      </c>
      <c r="R363" s="8">
        <f t="shared" si="369"/>
        <v>5.2607519999999998E-2</v>
      </c>
      <c r="S363" s="8">
        <f t="shared" si="369"/>
        <v>6.2790224169456732E-2</v>
      </c>
      <c r="T363" s="8">
        <f t="shared" si="369"/>
        <v>5.188150817141593E-3</v>
      </c>
      <c r="U363" s="8">
        <f t="shared" si="369"/>
        <v>4.7877000000000001</v>
      </c>
      <c r="V363" s="8">
        <f t="shared" si="369"/>
        <v>5.03067588135396</v>
      </c>
      <c r="W363" s="29">
        <f>'2.9 Biofuel 21 TWh'!D26</f>
        <v>196.88</v>
      </c>
      <c r="X363" s="35">
        <f t="shared" si="347"/>
        <v>0.25999999999999091</v>
      </c>
      <c r="Y363" s="29">
        <f>'2.9 Biofuel 21 TWh'!F26*k</f>
        <v>2.4822000000000002</v>
      </c>
      <c r="Z363" s="29">
        <f>'2.9 Biofuel 21 TWh'!G26*k</f>
        <v>1.9109999999999998</v>
      </c>
      <c r="AA363" s="29">
        <f>'2.9 Biofuel 21 TWh'!H26*k</f>
        <v>0.1575</v>
      </c>
      <c r="AB363" s="29">
        <f>'2.9 Biofuel 21 TWh'!I26/2</f>
        <v>0.44500000000000001</v>
      </c>
      <c r="AC363" s="29">
        <f t="shared" si="339"/>
        <v>1.1393298000000001</v>
      </c>
      <c r="AD363" s="348">
        <f t="shared" si="340"/>
        <v>1.3343189999999998</v>
      </c>
      <c r="AE363" s="68">
        <f t="shared" si="341"/>
        <v>5.0636880000000009E-2</v>
      </c>
      <c r="AF363" s="36">
        <f t="shared" si="348"/>
        <v>1.1393298000000001</v>
      </c>
      <c r="AG363" s="33">
        <f t="shared" si="342"/>
        <v>8.465235699910485</v>
      </c>
      <c r="AH363" s="33">
        <f t="shared" si="349"/>
        <v>4.9979643820236674E-2</v>
      </c>
      <c r="AI363" s="36">
        <f t="shared" si="350"/>
        <v>1.3343189999999998</v>
      </c>
      <c r="AJ363" s="33">
        <f t="shared" si="343"/>
        <v>1.6190066124670659</v>
      </c>
      <c r="AK363" s="33">
        <f t="shared" si="351"/>
        <v>8.5702821049034039E-3</v>
      </c>
      <c r="AL363" s="60">
        <f t="shared" si="352"/>
        <v>5.0636880000000009E-2</v>
      </c>
      <c r="AM363" s="60">
        <f t="shared" si="344"/>
        <v>6.0761465578671389E-2</v>
      </c>
      <c r="AN363" s="60">
        <f t="shared" si="353"/>
        <v>3.4881606236149068E-3</v>
      </c>
      <c r="AO363" s="34">
        <f t="shared" si="345"/>
        <v>4.9957000000000003</v>
      </c>
      <c r="AP363" s="34">
        <f t="shared" si="354"/>
        <v>5.3177380865487462</v>
      </c>
      <c r="AQ363" s="10">
        <f t="shared" si="355"/>
        <v>3.6925160969138071</v>
      </c>
      <c r="AR363" s="10">
        <f t="shared" si="356"/>
        <v>3.9032197555267798</v>
      </c>
      <c r="AS363" s="10">
        <f t="shared" si="357"/>
        <v>0.21070365861297269</v>
      </c>
      <c r="AT363" s="10">
        <f>SUM(AS$342:AS363)*5</f>
        <v>13.840810018387856</v>
      </c>
    </row>
    <row r="364" spans="1:46" x14ac:dyDescent="0.25">
      <c r="A364" s="4">
        <v>115</v>
      </c>
      <c r="B364" s="18">
        <f t="shared" si="334"/>
        <v>2138</v>
      </c>
      <c r="C364" s="19">
        <f t="shared" si="369"/>
        <v>198.17</v>
      </c>
      <c r="D364" s="8">
        <f t="shared" si="369"/>
        <v>0.41999999999998749</v>
      </c>
      <c r="E364" s="8">
        <f t="shared" si="369"/>
        <v>2.4822000000000002</v>
      </c>
      <c r="F364" s="8">
        <f t="shared" si="369"/>
        <v>1.9341000000000002</v>
      </c>
      <c r="G364" s="8">
        <f t="shared" si="369"/>
        <v>0.1575</v>
      </c>
      <c r="H364" s="8">
        <f t="shared" si="369"/>
        <v>0.26</v>
      </c>
      <c r="I364" s="8">
        <f t="shared" si="369"/>
        <v>1.1393298000000001</v>
      </c>
      <c r="J364" s="8">
        <f t="shared" si="369"/>
        <v>1.3430970000000002</v>
      </c>
      <c r="K364" s="8">
        <f t="shared" si="369"/>
        <v>5.0636880000000009E-2</v>
      </c>
      <c r="L364" s="8">
        <f t="shared" si="369"/>
        <v>1.1393298000000001</v>
      </c>
      <c r="M364" s="8">
        <f t="shared" si="369"/>
        <v>8.6484596069057744</v>
      </c>
      <c r="N364" s="8">
        <f t="shared" si="369"/>
        <v>2.2734550253908026E-2</v>
      </c>
      <c r="O364" s="8">
        <f t="shared" si="369"/>
        <v>1.3430970000000002</v>
      </c>
      <c r="P364" s="8">
        <f t="shared" si="369"/>
        <v>1.6307746642444363</v>
      </c>
      <c r="Q364" s="8">
        <f t="shared" si="369"/>
        <v>3.42404677925634E-3</v>
      </c>
      <c r="R364" s="8">
        <f t="shared" si="369"/>
        <v>5.0636880000000009E-2</v>
      </c>
      <c r="S364" s="8">
        <f t="shared" si="369"/>
        <v>6.1736728325611584E-2</v>
      </c>
      <c r="T364" s="8">
        <f t="shared" si="369"/>
        <v>-1.0534958438451481E-3</v>
      </c>
      <c r="U364" s="8">
        <f t="shared" si="369"/>
        <v>4.8338000000000001</v>
      </c>
      <c r="V364" s="8">
        <f t="shared" si="369"/>
        <v>5.2789051011893076</v>
      </c>
      <c r="W364" s="29">
        <f>'2.9 Biofuel 21 TWh'!D27</f>
        <v>197.27</v>
      </c>
      <c r="X364" s="35">
        <f t="shared" si="347"/>
        <v>0.39000000000001478</v>
      </c>
      <c r="Y364" s="29">
        <f>'2.9 Biofuel 21 TWh'!F27*k</f>
        <v>2.3982000000000001</v>
      </c>
      <c r="Z364" s="29">
        <f>'2.9 Biofuel 21 TWh'!G27*k</f>
        <v>1.9572000000000001</v>
      </c>
      <c r="AA364" s="29">
        <f>'2.9 Biofuel 21 TWh'!H27*k</f>
        <v>0.1575</v>
      </c>
      <c r="AB364" s="29">
        <f>'2.9 Biofuel 21 TWh'!I27/2</f>
        <v>0.47</v>
      </c>
      <c r="AC364" s="29">
        <f t="shared" si="339"/>
        <v>1.1007738</v>
      </c>
      <c r="AD364" s="348">
        <f t="shared" si="340"/>
        <v>1.3312950000000001</v>
      </c>
      <c r="AE364" s="68">
        <f t="shared" si="341"/>
        <v>4.8923280000000006E-2</v>
      </c>
      <c r="AF364" s="36">
        <f t="shared" si="348"/>
        <v>1.1007738</v>
      </c>
      <c r="AG364" s="33">
        <f t="shared" si="342"/>
        <v>8.4701895069915327</v>
      </c>
      <c r="AH364" s="33">
        <f t="shared" si="349"/>
        <v>4.9538070810477564E-3</v>
      </c>
      <c r="AI364" s="36">
        <f t="shared" si="350"/>
        <v>1.3312950000000001</v>
      </c>
      <c r="AJ364" s="33">
        <f t="shared" si="343"/>
        <v>1.617497638615331</v>
      </c>
      <c r="AK364" s="33">
        <f t="shared" si="351"/>
        <v>-1.5089738517348739E-3</v>
      </c>
      <c r="AL364" s="60">
        <f t="shared" si="352"/>
        <v>4.8923280000000006E-2</v>
      </c>
      <c r="AM364" s="60">
        <f t="shared" si="344"/>
        <v>5.9664491086377891E-2</v>
      </c>
      <c r="AN364" s="60">
        <f t="shared" si="353"/>
        <v>-1.0969744922934982E-3</v>
      </c>
      <c r="AO364" s="34">
        <f t="shared" si="345"/>
        <v>4.9828999999999999</v>
      </c>
      <c r="AP364" s="34">
        <f t="shared" si="354"/>
        <v>5.3752478587370343</v>
      </c>
      <c r="AQ364" s="10">
        <f t="shared" si="355"/>
        <v>3.8747163442729518</v>
      </c>
      <c r="AR364" s="10">
        <f t="shared" si="356"/>
        <v>3.9454319283129835</v>
      </c>
      <c r="AS364" s="10">
        <f t="shared" si="357"/>
        <v>7.0715584040031754E-2</v>
      </c>
      <c r="AT364" s="10">
        <f>SUM(AS$342:AS364)*5</f>
        <v>14.194387938588015</v>
      </c>
    </row>
    <row r="365" spans="1:46" x14ac:dyDescent="0.25">
      <c r="A365" s="4">
        <v>120</v>
      </c>
      <c r="B365" s="18">
        <f t="shared" si="334"/>
        <v>2143</v>
      </c>
      <c r="C365" s="19">
        <f t="shared" si="369"/>
        <v>198.39</v>
      </c>
      <c r="D365" s="8">
        <f t="shared" si="369"/>
        <v>0.21999999999999886</v>
      </c>
      <c r="E365" s="8">
        <f t="shared" si="369"/>
        <v>2.415</v>
      </c>
      <c r="F365" s="8">
        <f t="shared" si="369"/>
        <v>1.9424999999999999</v>
      </c>
      <c r="G365" s="8">
        <f t="shared" si="369"/>
        <v>0.1575</v>
      </c>
      <c r="H365" s="8">
        <f t="shared" si="369"/>
        <v>0.22</v>
      </c>
      <c r="I365" s="8">
        <f t="shared" si="369"/>
        <v>1.1084850000000002</v>
      </c>
      <c r="J365" s="8">
        <f t="shared" si="369"/>
        <v>1.329825</v>
      </c>
      <c r="K365" s="8">
        <f t="shared" si="369"/>
        <v>4.9266000000000004E-2</v>
      </c>
      <c r="L365" s="8">
        <f t="shared" si="369"/>
        <v>1.1084850000000002</v>
      </c>
      <c r="M365" s="8">
        <f t="shared" si="369"/>
        <v>8.6374063824355982</v>
      </c>
      <c r="N365" s="8">
        <f t="shared" si="369"/>
        <v>-1.1053224470176204E-2</v>
      </c>
      <c r="O365" s="8">
        <f t="shared" si="369"/>
        <v>1.329825</v>
      </c>
      <c r="P365" s="8">
        <f t="shared" si="369"/>
        <v>1.618107955918614</v>
      </c>
      <c r="Q365" s="8">
        <f t="shared" si="369"/>
        <v>-1.2666708325822285E-2</v>
      </c>
      <c r="R365" s="8">
        <f t="shared" si="369"/>
        <v>4.9266000000000004E-2</v>
      </c>
      <c r="S365" s="8">
        <f t="shared" si="369"/>
        <v>6.0179614811827896E-2</v>
      </c>
      <c r="T365" s="8">
        <f t="shared" si="369"/>
        <v>-1.5571135137836881E-3</v>
      </c>
      <c r="U365" s="8">
        <f t="shared" si="369"/>
        <v>4.7349999999999994</v>
      </c>
      <c r="V365" s="8">
        <f t="shared" si="369"/>
        <v>4.9297229536902165</v>
      </c>
      <c r="W365" s="29">
        <f>'2.9 Biofuel 21 TWh'!D28</f>
        <v>197.53</v>
      </c>
      <c r="X365" s="35">
        <f t="shared" si="347"/>
        <v>0.25999999999999091</v>
      </c>
      <c r="Y365" s="29">
        <f>'2.9 Biofuel 21 TWh'!F28*k</f>
        <v>2.3247</v>
      </c>
      <c r="Z365" s="29">
        <f>'2.9 Biofuel 21 TWh'!G28*k</f>
        <v>1.9676999999999998</v>
      </c>
      <c r="AA365" s="29">
        <f>'2.9 Biofuel 21 TWh'!H28*k</f>
        <v>0.15539999999999998</v>
      </c>
      <c r="AB365" s="29">
        <f>'2.9 Biofuel 21 TWh'!I28/2</f>
        <v>0.46</v>
      </c>
      <c r="AC365" s="29">
        <f t="shared" si="339"/>
        <v>1.0670373</v>
      </c>
      <c r="AD365" s="348">
        <f t="shared" si="340"/>
        <v>1.3172774999999999</v>
      </c>
      <c r="AE365" s="68">
        <f t="shared" si="341"/>
        <v>4.7423880000000002E-2</v>
      </c>
      <c r="AF365" s="36">
        <f t="shared" si="348"/>
        <v>1.0670373</v>
      </c>
      <c r="AG365" s="33">
        <f t="shared" si="342"/>
        <v>8.4407655465363991</v>
      </c>
      <c r="AH365" s="33">
        <f t="shared" si="349"/>
        <v>-2.9423960455133624E-2</v>
      </c>
      <c r="AI365" s="36">
        <f t="shared" si="350"/>
        <v>1.3172774999999999</v>
      </c>
      <c r="AJ365" s="33">
        <f t="shared" si="343"/>
        <v>1.603213387204532</v>
      </c>
      <c r="AK365" s="33">
        <f t="shared" si="351"/>
        <v>-1.4284251410799031E-2</v>
      </c>
      <c r="AL365" s="60">
        <f t="shared" si="352"/>
        <v>4.7423880000000002E-2</v>
      </c>
      <c r="AM365" s="60">
        <f t="shared" si="344"/>
        <v>5.7971171560805536E-2</v>
      </c>
      <c r="AN365" s="60">
        <f t="shared" si="353"/>
        <v>-1.6933195255723552E-3</v>
      </c>
      <c r="AO365" s="34">
        <f t="shared" si="345"/>
        <v>4.9077999999999999</v>
      </c>
      <c r="AP365" s="34">
        <f t="shared" si="354"/>
        <v>5.1223984686084858</v>
      </c>
      <c r="AQ365" s="10">
        <f t="shared" si="355"/>
        <v>3.6184166480086191</v>
      </c>
      <c r="AR365" s="10">
        <f t="shared" si="356"/>
        <v>3.7598404759586286</v>
      </c>
      <c r="AS365" s="10">
        <f t="shared" si="357"/>
        <v>0.14142382795000952</v>
      </c>
      <c r="AT365" s="10">
        <f>SUM(AS$342:AS365)*5</f>
        <v>14.901507078338064</v>
      </c>
    </row>
    <row r="366" spans="1:46" x14ac:dyDescent="0.25">
      <c r="A366" s="4">
        <v>125</v>
      </c>
      <c r="B366" s="18">
        <f t="shared" si="334"/>
        <v>2148</v>
      </c>
      <c r="C366" s="19">
        <f t="shared" si="369"/>
        <v>198.51</v>
      </c>
      <c r="D366" s="8">
        <f t="shared" si="369"/>
        <v>0.12000000000000455</v>
      </c>
      <c r="E366" s="8">
        <f t="shared" si="369"/>
        <v>2.2994999999999997</v>
      </c>
      <c r="F366" s="8">
        <f t="shared" si="369"/>
        <v>1.9593</v>
      </c>
      <c r="G366" s="8">
        <f t="shared" si="369"/>
        <v>0.15539999999999998</v>
      </c>
      <c r="H366" s="8">
        <f t="shared" si="369"/>
        <v>0.14000000000000001</v>
      </c>
      <c r="I366" s="8">
        <f t="shared" si="369"/>
        <v>1.0554705</v>
      </c>
      <c r="J366" s="8">
        <f t="shared" si="369"/>
        <v>1.3079114999999999</v>
      </c>
      <c r="K366" s="8">
        <f t="shared" si="369"/>
        <v>4.6909799999999995E-2</v>
      </c>
      <c r="L366" s="8">
        <f t="shared" si="369"/>
        <v>1.0554705</v>
      </c>
      <c r="M366" s="8">
        <f t="shared" si="369"/>
        <v>8.5747694916468475</v>
      </c>
      <c r="N366" s="8">
        <f t="shared" si="369"/>
        <v>-6.2636890788750677E-2</v>
      </c>
      <c r="O366" s="8">
        <f t="shared" si="369"/>
        <v>1.3079114999999999</v>
      </c>
      <c r="P366" s="8">
        <f t="shared" si="369"/>
        <v>1.5939552770804886</v>
      </c>
      <c r="Q366" s="8">
        <f t="shared" si="369"/>
        <v>-2.4152678838125441E-2</v>
      </c>
      <c r="R366" s="8">
        <f t="shared" si="369"/>
        <v>4.6909799999999995E-2</v>
      </c>
      <c r="S366" s="8">
        <f t="shared" si="369"/>
        <v>5.7548153430659471E-2</v>
      </c>
      <c r="T366" s="8">
        <f t="shared" si="369"/>
        <v>-2.6314613811684248E-3</v>
      </c>
      <c r="U366" s="8">
        <f t="shared" si="369"/>
        <v>4.5541999999999998</v>
      </c>
      <c r="V366" s="8">
        <f t="shared" si="369"/>
        <v>4.5847789689919605</v>
      </c>
      <c r="W366" s="29">
        <f>'2.9 Biofuel 21 TWh'!D29</f>
        <v>197.64</v>
      </c>
      <c r="X366" s="35">
        <f t="shared" si="347"/>
        <v>0.10999999999998522</v>
      </c>
      <c r="Y366" s="29">
        <f>'2.9 Biofuel 21 TWh'!F29*k</f>
        <v>2.2742999999999998</v>
      </c>
      <c r="Z366" s="29">
        <f>'2.9 Biofuel 21 TWh'!G29*k</f>
        <v>1.9634999999999998</v>
      </c>
      <c r="AA366" s="29">
        <f>'2.9 Biofuel 21 TWh'!H29*k</f>
        <v>0.15539999999999998</v>
      </c>
      <c r="AB366" s="29">
        <f>'2.9 Biofuel 21 TWh'!I29/2</f>
        <v>0.41</v>
      </c>
      <c r="AC366" s="29">
        <f t="shared" si="339"/>
        <v>1.0439037</v>
      </c>
      <c r="AD366" s="348">
        <f t="shared" si="340"/>
        <v>1.3033334999999999</v>
      </c>
      <c r="AE366" s="68">
        <f t="shared" si="341"/>
        <v>4.6395720000000001E-2</v>
      </c>
      <c r="AF366" s="36">
        <f t="shared" si="348"/>
        <v>1.0439037</v>
      </c>
      <c r="AG366" s="33">
        <f t="shared" si="342"/>
        <v>8.3920169011877785</v>
      </c>
      <c r="AH366" s="33">
        <f t="shared" si="349"/>
        <v>-4.8748645348620556E-2</v>
      </c>
      <c r="AI366" s="36">
        <f t="shared" si="350"/>
        <v>1.3033334999999999</v>
      </c>
      <c r="AJ366" s="33">
        <f t="shared" si="343"/>
        <v>1.5867442644453447</v>
      </c>
      <c r="AK366" s="33">
        <f t="shared" si="351"/>
        <v>-1.6469122759187327E-2</v>
      </c>
      <c r="AL366" s="60">
        <f t="shared" si="352"/>
        <v>4.6395720000000001E-2</v>
      </c>
      <c r="AM366" s="60">
        <f t="shared" si="344"/>
        <v>5.6643672130993583E-2</v>
      </c>
      <c r="AN366" s="60">
        <f t="shared" si="353"/>
        <v>-1.3274994298119527E-3</v>
      </c>
      <c r="AO366" s="34">
        <f t="shared" si="345"/>
        <v>4.8032000000000004</v>
      </c>
      <c r="AP366" s="34">
        <f t="shared" si="354"/>
        <v>4.8466547324623654</v>
      </c>
      <c r="AQ366" s="10">
        <f t="shared" si="355"/>
        <v>3.3652277632400986</v>
      </c>
      <c r="AR366" s="10">
        <f t="shared" si="356"/>
        <v>3.5574445736273761</v>
      </c>
      <c r="AS366" s="10">
        <f t="shared" si="357"/>
        <v>0.19221681038727745</v>
      </c>
      <c r="AT366" s="10">
        <f>SUM(AS$342:AS366)*5</f>
        <v>15.862591130274451</v>
      </c>
    </row>
    <row r="367" spans="1:46" x14ac:dyDescent="0.25">
      <c r="A367" s="4">
        <v>130</v>
      </c>
      <c r="B367" s="18">
        <f t="shared" si="334"/>
        <v>2153</v>
      </c>
      <c r="C367" s="19">
        <f t="shared" si="369"/>
        <v>198.74</v>
      </c>
      <c r="D367" s="8">
        <f t="shared" si="369"/>
        <v>0.23000000000001819</v>
      </c>
      <c r="E367" s="8">
        <f t="shared" si="369"/>
        <v>2.3016000000000001</v>
      </c>
      <c r="F367" s="8">
        <f t="shared" si="369"/>
        <v>1.9403999999999999</v>
      </c>
      <c r="G367" s="8">
        <f t="shared" si="369"/>
        <v>0.15539999999999998</v>
      </c>
      <c r="H367" s="8">
        <f t="shared" si="369"/>
        <v>0.19</v>
      </c>
      <c r="I367" s="8">
        <f t="shared" si="369"/>
        <v>1.0564344000000001</v>
      </c>
      <c r="J367" s="8">
        <f t="shared" si="369"/>
        <v>1.3012440000000001</v>
      </c>
      <c r="K367" s="8">
        <f t="shared" si="369"/>
        <v>4.6952640000000004E-2</v>
      </c>
      <c r="L367" s="8">
        <f t="shared" si="369"/>
        <v>1.0564344000000001</v>
      </c>
      <c r="M367" s="8">
        <f t="shared" si="369"/>
        <v>8.5212048110875838</v>
      </c>
      <c r="N367" s="8">
        <f t="shared" si="369"/>
        <v>-5.3564680559263778E-2</v>
      </c>
      <c r="O367" s="8">
        <f t="shared" si="369"/>
        <v>1.3012440000000001</v>
      </c>
      <c r="P367" s="8">
        <f t="shared" si="369"/>
        <v>1.583018146332924</v>
      </c>
      <c r="Q367" s="8">
        <f t="shared" si="369"/>
        <v>-1.0937130747564527E-2</v>
      </c>
      <c r="R367" s="8">
        <f>R50</f>
        <v>4.6952640000000004E-2</v>
      </c>
      <c r="S367" s="8">
        <f>S50</f>
        <v>5.7125812383895802E-2</v>
      </c>
      <c r="T367" s="8">
        <f>T50</f>
        <v>-4.2234104676366901E-4</v>
      </c>
      <c r="U367" s="8">
        <f>U50</f>
        <v>4.5874000000000006</v>
      </c>
      <c r="V367" s="8">
        <f>V50</f>
        <v>4.7524758476464273</v>
      </c>
      <c r="W367" s="29">
        <f>'2.9 Biofuel 21 TWh'!D30</f>
        <v>197.83</v>
      </c>
      <c r="X367" s="35">
        <f t="shared" si="347"/>
        <v>0.19000000000002615</v>
      </c>
      <c r="Y367" s="29">
        <f>'2.9 Biofuel 21 TWh'!F30*k</f>
        <v>2.2973999999999997</v>
      </c>
      <c r="Z367" s="29">
        <f>'2.9 Biofuel 21 TWh'!G30*k</f>
        <v>1.9026000000000001</v>
      </c>
      <c r="AA367" s="29">
        <f>'2.9 Biofuel 21 TWh'!H30*k</f>
        <v>0.15329999999999999</v>
      </c>
      <c r="AB367" s="29">
        <f>'2.9 Biofuel 21 TWh'!I30/2</f>
        <v>0.44</v>
      </c>
      <c r="AC367" s="29">
        <f t="shared" si="339"/>
        <v>1.0545065999999998</v>
      </c>
      <c r="AD367" s="348">
        <f t="shared" si="340"/>
        <v>1.2858510000000001</v>
      </c>
      <c r="AE367" s="68">
        <f t="shared" si="341"/>
        <v>4.6866959999999999E-2</v>
      </c>
      <c r="AF367" s="36">
        <f t="shared" si="348"/>
        <v>1.0545065999999998</v>
      </c>
      <c r="AG367" s="33">
        <f t="shared" si="342"/>
        <v>8.3601816405196132</v>
      </c>
      <c r="AH367" s="33">
        <f t="shared" si="349"/>
        <v>-3.1835260668165333E-2</v>
      </c>
      <c r="AI367" s="36">
        <f t="shared" si="350"/>
        <v>1.2858510000000001</v>
      </c>
      <c r="AJ367" s="33">
        <f t="shared" si="343"/>
        <v>1.5663504073495411</v>
      </c>
      <c r="AK367" s="33">
        <f t="shared" si="351"/>
        <v>-2.0393857095803547E-2</v>
      </c>
      <c r="AL367" s="60">
        <f t="shared" si="352"/>
        <v>4.6866959999999999E-2</v>
      </c>
      <c r="AM367" s="60">
        <f t="shared" si="344"/>
        <v>5.6880241168783256E-2</v>
      </c>
      <c r="AN367" s="60">
        <f t="shared" si="353"/>
        <v>2.3656903778967314E-4</v>
      </c>
      <c r="AO367" s="34">
        <f t="shared" si="345"/>
        <v>4.7932999999999995</v>
      </c>
      <c r="AP367" s="34">
        <f t="shared" si="354"/>
        <v>4.9313074512738462</v>
      </c>
      <c r="AQ367" s="10">
        <f t="shared" si="355"/>
        <v>3.4883172721724778</v>
      </c>
      <c r="AR367" s="10">
        <f t="shared" si="356"/>
        <v>3.6195796692350029</v>
      </c>
      <c r="AS367" s="10">
        <f t="shared" si="357"/>
        <v>0.13126239706252507</v>
      </c>
      <c r="AT367" s="10">
        <f>SUM(AS$342:AS367)*5</f>
        <v>16.518903115587076</v>
      </c>
    </row>
    <row r="368" spans="1:46" x14ac:dyDescent="0.25">
      <c r="A368" s="4">
        <v>135</v>
      </c>
      <c r="B368" s="18">
        <f t="shared" si="334"/>
        <v>2158</v>
      </c>
      <c r="C368" s="19">
        <f t="shared" ref="C368:V371" si="370">C51</f>
        <v>198.91</v>
      </c>
      <c r="D368" s="8">
        <f t="shared" si="370"/>
        <v>0.16999999999998749</v>
      </c>
      <c r="E368" s="8">
        <f t="shared" si="370"/>
        <v>2.3183999999999996</v>
      </c>
      <c r="F368" s="8">
        <f t="shared" si="370"/>
        <v>1.9508999999999999</v>
      </c>
      <c r="G368" s="8">
        <f t="shared" si="370"/>
        <v>0.15539999999999998</v>
      </c>
      <c r="H368" s="8">
        <f t="shared" si="370"/>
        <v>0.25</v>
      </c>
      <c r="I368" s="8">
        <f t="shared" si="370"/>
        <v>1.0641455999999998</v>
      </c>
      <c r="J368" s="8">
        <f t="shared" si="370"/>
        <v>1.3093499999999998</v>
      </c>
      <c r="K368" s="8">
        <f t="shared" si="370"/>
        <v>4.7295359999999995E-2</v>
      </c>
      <c r="L368" s="8">
        <f t="shared" si="370"/>
        <v>1.0641455999999998</v>
      </c>
      <c r="M368" s="8">
        <f t="shared" si="370"/>
        <v>8.4822852482539375</v>
      </c>
      <c r="N368" s="8">
        <f t="shared" si="370"/>
        <v>-3.8919562833646282E-2</v>
      </c>
      <c r="O368" s="8">
        <f t="shared" si="370"/>
        <v>1.3093499999999998</v>
      </c>
      <c r="P368" s="8">
        <f t="shared" si="370"/>
        <v>1.5891907165033421</v>
      </c>
      <c r="Q368" s="8">
        <f t="shared" si="370"/>
        <v>6.1725701704180569E-3</v>
      </c>
      <c r="R368" s="8">
        <f t="shared" si="370"/>
        <v>4.7295359999999995E-2</v>
      </c>
      <c r="S368" s="8">
        <f t="shared" si="370"/>
        <v>5.7393872329360787E-2</v>
      </c>
      <c r="T368" s="8">
        <f t="shared" si="370"/>
        <v>2.6805994546498513E-4</v>
      </c>
      <c r="U368" s="8">
        <f t="shared" si="370"/>
        <v>4.6746999999999996</v>
      </c>
      <c r="V368" s="8">
        <f t="shared" si="370"/>
        <v>4.8122210672822234</v>
      </c>
      <c r="W368" s="29">
        <f>'2.9 Biofuel 21 TWh'!D31</f>
        <v>198.12</v>
      </c>
      <c r="X368" s="35">
        <f t="shared" si="347"/>
        <v>0.28999999999999204</v>
      </c>
      <c r="Y368" s="29">
        <f>'2.9 Biofuel 21 TWh'!F31*k</f>
        <v>2.2931999999999997</v>
      </c>
      <c r="Z368" s="29">
        <f>'2.9 Biofuel 21 TWh'!G31*k</f>
        <v>1.9530000000000001</v>
      </c>
      <c r="AA368" s="29">
        <f>'2.9 Biofuel 21 TWh'!H31*k</f>
        <v>0.15539999999999998</v>
      </c>
      <c r="AB368" s="29">
        <f>'2.9 Biofuel 21 TWh'!I31/2</f>
        <v>0.43</v>
      </c>
      <c r="AC368" s="29">
        <f t="shared" si="339"/>
        <v>1.0525787999999998</v>
      </c>
      <c r="AD368" s="348">
        <f t="shared" si="340"/>
        <v>1.303974</v>
      </c>
      <c r="AE368" s="68">
        <f t="shared" si="341"/>
        <v>4.6781279999999995E-2</v>
      </c>
      <c r="AF368" s="36">
        <f t="shared" si="348"/>
        <v>1.0525787999999998</v>
      </c>
      <c r="AG368" s="33">
        <f t="shared" si="342"/>
        <v>8.3305396364122632</v>
      </c>
      <c r="AH368" s="33">
        <f t="shared" si="349"/>
        <v>-2.9642004107349962E-2</v>
      </c>
      <c r="AI368" s="36">
        <f t="shared" si="350"/>
        <v>1.303974</v>
      </c>
      <c r="AJ368" s="33">
        <f t="shared" si="343"/>
        <v>1.5808682486877927</v>
      </c>
      <c r="AK368" s="33">
        <f t="shared" si="351"/>
        <v>1.4517841338251625E-2</v>
      </c>
      <c r="AL368" s="60">
        <f t="shared" si="352"/>
        <v>4.6781279999999995E-2</v>
      </c>
      <c r="AM368" s="60">
        <f t="shared" si="344"/>
        <v>5.6836381061493212E-2</v>
      </c>
      <c r="AN368" s="60">
        <f t="shared" si="353"/>
        <v>-4.3860107290044636E-5</v>
      </c>
      <c r="AO368" s="34">
        <f t="shared" si="345"/>
        <v>4.8315999999999999</v>
      </c>
      <c r="AP368" s="34">
        <f t="shared" si="354"/>
        <v>5.106431977123604</v>
      </c>
      <c r="AQ368" s="10">
        <f t="shared" si="355"/>
        <v>3.5321702633851522</v>
      </c>
      <c r="AR368" s="10">
        <f t="shared" si="356"/>
        <v>3.7481210712087254</v>
      </c>
      <c r="AS368" s="10">
        <f t="shared" si="357"/>
        <v>0.21595080782357323</v>
      </c>
      <c r="AT368" s="10">
        <f>SUM(AS$342:AS368)*5</f>
        <v>17.598657154704942</v>
      </c>
    </row>
    <row r="369" spans="1:46" x14ac:dyDescent="0.25">
      <c r="A369" s="4">
        <v>140</v>
      </c>
      <c r="B369" s="18">
        <f t="shared" si="334"/>
        <v>2163</v>
      </c>
      <c r="C369" s="19">
        <f t="shared" si="370"/>
        <v>199.04</v>
      </c>
      <c r="D369" s="8">
        <f t="shared" si="370"/>
        <v>0.12999999999999545</v>
      </c>
      <c r="E369" s="8">
        <f t="shared" si="370"/>
        <v>2.4087000000000001</v>
      </c>
      <c r="F369" s="8">
        <f t="shared" si="370"/>
        <v>1.8773999999999997</v>
      </c>
      <c r="G369" s="8">
        <f t="shared" si="370"/>
        <v>0.15329999999999999</v>
      </c>
      <c r="H369" s="8">
        <f t="shared" si="370"/>
        <v>0.20499999999999999</v>
      </c>
      <c r="I369" s="8">
        <f t="shared" si="370"/>
        <v>1.1055933</v>
      </c>
      <c r="J369" s="8">
        <f t="shared" si="370"/>
        <v>1.3035435</v>
      </c>
      <c r="K369" s="8">
        <f t="shared" si="370"/>
        <v>4.9137480000000004E-2</v>
      </c>
      <c r="L369" s="8">
        <f t="shared" si="370"/>
        <v>1.1055933</v>
      </c>
      <c r="M369" s="8">
        <f t="shared" si="370"/>
        <v>8.4898515009058695</v>
      </c>
      <c r="N369" s="8">
        <f t="shared" si="370"/>
        <v>7.5662526519320039E-3</v>
      </c>
      <c r="O369" s="8">
        <f t="shared" si="370"/>
        <v>1.3035435</v>
      </c>
      <c r="P369" s="8">
        <f t="shared" si="370"/>
        <v>1.5844753830595553</v>
      </c>
      <c r="Q369" s="8">
        <f t="shared" si="370"/>
        <v>-4.7153334437868288E-3</v>
      </c>
      <c r="R369" s="8">
        <f t="shared" si="370"/>
        <v>4.9137480000000004E-2</v>
      </c>
      <c r="S369" s="8">
        <f t="shared" si="370"/>
        <v>5.9283379080661495E-2</v>
      </c>
      <c r="T369" s="8">
        <f t="shared" si="370"/>
        <v>1.8895067513007083E-3</v>
      </c>
      <c r="U369" s="8">
        <f t="shared" si="370"/>
        <v>4.6443999999999992</v>
      </c>
      <c r="V369" s="8">
        <f t="shared" si="370"/>
        <v>4.7791404259594401</v>
      </c>
      <c r="W369" s="29">
        <f>'2.9 Biofuel 21 TWh'!D32</f>
        <v>198.29</v>
      </c>
      <c r="X369" s="35">
        <f t="shared" si="347"/>
        <v>0.16999999999998749</v>
      </c>
      <c r="Y369" s="29">
        <f>'2.9 Biofuel 21 TWh'!F32*k</f>
        <v>2.2721999999999998</v>
      </c>
      <c r="Z369" s="29">
        <f>'2.9 Biofuel 21 TWh'!G32*k</f>
        <v>1.9403999999999999</v>
      </c>
      <c r="AA369" s="29">
        <f>'2.9 Biofuel 21 TWh'!H32*k</f>
        <v>0.15329999999999999</v>
      </c>
      <c r="AB369" s="29">
        <f>'2.9 Biofuel 21 TWh'!I32/2</f>
        <v>0.52500000000000002</v>
      </c>
      <c r="AC369" s="29">
        <f t="shared" si="339"/>
        <v>1.0429397999999999</v>
      </c>
      <c r="AD369" s="348">
        <f t="shared" si="340"/>
        <v>1.294041</v>
      </c>
      <c r="AE369" s="68">
        <f t="shared" si="341"/>
        <v>4.6352879999999999E-2</v>
      </c>
      <c r="AF369" s="36">
        <f t="shared" si="348"/>
        <v>1.0429397999999999</v>
      </c>
      <c r="AG369" s="33">
        <f t="shared" si="342"/>
        <v>8.2950957730393853</v>
      </c>
      <c r="AH369" s="33">
        <f t="shared" si="349"/>
        <v>-3.5443863372877971E-2</v>
      </c>
      <c r="AI369" s="36">
        <f t="shared" si="350"/>
        <v>1.294041</v>
      </c>
      <c r="AJ369" s="33">
        <f t="shared" si="343"/>
        <v>1.5735016647024098</v>
      </c>
      <c r="AK369" s="33">
        <f t="shared" si="351"/>
        <v>-7.366583985382924E-3</v>
      </c>
      <c r="AL369" s="60">
        <f t="shared" si="352"/>
        <v>4.6352879999999999E-2</v>
      </c>
      <c r="AM369" s="60">
        <f t="shared" si="344"/>
        <v>5.6400227616671128E-2</v>
      </c>
      <c r="AN369" s="60">
        <f t="shared" si="353"/>
        <v>-4.3615344482208357E-4</v>
      </c>
      <c r="AO369" s="34">
        <f t="shared" si="345"/>
        <v>4.8909000000000002</v>
      </c>
      <c r="AP369" s="34">
        <f t="shared" si="354"/>
        <v>5.017653399196905</v>
      </c>
      <c r="AQ369" s="10">
        <f t="shared" si="355"/>
        <v>3.5078890726542289</v>
      </c>
      <c r="AR369" s="10">
        <f t="shared" si="356"/>
        <v>3.682957595010528</v>
      </c>
      <c r="AS369" s="10">
        <f t="shared" si="357"/>
        <v>0.17506852235629911</v>
      </c>
      <c r="AT369" s="10">
        <f>SUM(AS$342:AS369)*5</f>
        <v>18.473999766486436</v>
      </c>
    </row>
    <row r="370" spans="1:46" x14ac:dyDescent="0.25">
      <c r="A370" s="4">
        <v>145</v>
      </c>
      <c r="B370" s="18">
        <f t="shared" si="334"/>
        <v>2168</v>
      </c>
      <c r="C370" s="19">
        <f t="shared" si="370"/>
        <v>199.4</v>
      </c>
      <c r="D370" s="8">
        <f t="shared" si="370"/>
        <v>0.36000000000001364</v>
      </c>
      <c r="E370" s="8">
        <f t="shared" si="370"/>
        <v>2.4653999999999998</v>
      </c>
      <c r="F370" s="8">
        <f t="shared" si="370"/>
        <v>1.8416999999999999</v>
      </c>
      <c r="G370" s="8">
        <f t="shared" si="370"/>
        <v>0.15329999999999999</v>
      </c>
      <c r="H370" s="8">
        <f t="shared" si="370"/>
        <v>0.17499999999999999</v>
      </c>
      <c r="I370" s="8">
        <f t="shared" si="370"/>
        <v>1.1316185999999999</v>
      </c>
      <c r="J370" s="8">
        <f t="shared" si="370"/>
        <v>1.3038689999999999</v>
      </c>
      <c r="K370" s="8">
        <f t="shared" si="370"/>
        <v>5.0294159999999997E-2</v>
      </c>
      <c r="L370" s="8">
        <f t="shared" si="370"/>
        <v>1.1316185999999999</v>
      </c>
      <c r="M370" s="8">
        <f t="shared" si="370"/>
        <v>8.5224636064140498</v>
      </c>
      <c r="N370" s="8">
        <f t="shared" si="370"/>
        <v>3.2612105508180278E-2</v>
      </c>
      <c r="O370" s="8">
        <f t="shared" si="370"/>
        <v>1.3038689999999999</v>
      </c>
      <c r="P370" s="8">
        <f t="shared" si="370"/>
        <v>1.583967321996141</v>
      </c>
      <c r="Q370" s="8">
        <f t="shared" si="370"/>
        <v>-5.0806106341427792E-4</v>
      </c>
      <c r="R370" s="8">
        <f t="shared" si="370"/>
        <v>5.0294159999999997E-2</v>
      </c>
      <c r="S370" s="8">
        <f t="shared" si="370"/>
        <v>6.0774079839897112E-2</v>
      </c>
      <c r="T370" s="8">
        <f t="shared" si="370"/>
        <v>1.4907007592356164E-3</v>
      </c>
      <c r="U370" s="8">
        <f t="shared" si="370"/>
        <v>4.6353999999999997</v>
      </c>
      <c r="V370" s="8">
        <f t="shared" si="370"/>
        <v>5.0289947452040149</v>
      </c>
      <c r="W370" s="29">
        <f>'2.9 Biofuel 21 TWh'!D33</f>
        <v>198.57</v>
      </c>
      <c r="X370" s="35">
        <f t="shared" si="347"/>
        <v>0.28000000000000114</v>
      </c>
      <c r="Y370" s="29">
        <f>'2.9 Biofuel 21 TWh'!F33*k</f>
        <v>2.4359999999999999</v>
      </c>
      <c r="Z370" s="29">
        <f>'2.9 Biofuel 21 TWh'!G33*k</f>
        <v>1.8248999999999997</v>
      </c>
      <c r="AA370" s="29">
        <f>'2.9 Biofuel 21 TWh'!H33*k</f>
        <v>0.1512</v>
      </c>
      <c r="AB370" s="29">
        <f>'2.9 Biofuel 21 TWh'!I33/2</f>
        <v>0.41499999999999998</v>
      </c>
      <c r="AC370" s="29">
        <f t="shared" si="339"/>
        <v>1.1181240000000001</v>
      </c>
      <c r="AD370" s="348">
        <f t="shared" si="340"/>
        <v>1.2902819999999999</v>
      </c>
      <c r="AE370" s="68">
        <f t="shared" si="341"/>
        <v>4.96944E-2</v>
      </c>
      <c r="AF370" s="36">
        <f t="shared" si="348"/>
        <v>1.1181240000000001</v>
      </c>
      <c r="AG370" s="33">
        <f t="shared" si="342"/>
        <v>8.3394242978147357</v>
      </c>
      <c r="AH370" s="33">
        <f t="shared" si="349"/>
        <v>4.4328524775350431E-2</v>
      </c>
      <c r="AI370" s="36">
        <f t="shared" si="350"/>
        <v>1.2902819999999999</v>
      </c>
      <c r="AJ370" s="33">
        <f t="shared" si="343"/>
        <v>1.5684404243298489</v>
      </c>
      <c r="AK370" s="33">
        <f t="shared" si="351"/>
        <v>-5.0612403725609489E-3</v>
      </c>
      <c r="AL370" s="60">
        <f t="shared" si="352"/>
        <v>4.96944E-2</v>
      </c>
      <c r="AM370" s="60">
        <f t="shared" si="344"/>
        <v>5.9664645852053236E-2</v>
      </c>
      <c r="AN370" s="60">
        <f t="shared" si="353"/>
        <v>3.2644182353821077E-3</v>
      </c>
      <c r="AO370" s="34">
        <f t="shared" si="345"/>
        <v>4.8270999999999997</v>
      </c>
      <c r="AP370" s="34">
        <f t="shared" si="354"/>
        <v>5.1496317026381728</v>
      </c>
      <c r="AQ370" s="10">
        <f t="shared" si="355"/>
        <v>3.6912821429797469</v>
      </c>
      <c r="AR370" s="10">
        <f t="shared" si="356"/>
        <v>3.7798296697364187</v>
      </c>
      <c r="AS370" s="10">
        <f t="shared" si="357"/>
        <v>8.8547526756671768E-2</v>
      </c>
      <c r="AT370" s="10">
        <f>SUM(AS$342:AS370)*5</f>
        <v>18.916737400269795</v>
      </c>
    </row>
    <row r="371" spans="1:46" x14ac:dyDescent="0.25">
      <c r="A371" s="4">
        <v>150</v>
      </c>
      <c r="B371" s="18">
        <f t="shared" si="334"/>
        <v>2173</v>
      </c>
      <c r="C371" s="19">
        <f t="shared" si="370"/>
        <v>199.67</v>
      </c>
      <c r="D371" s="8">
        <f t="shared" si="370"/>
        <v>0.26999999999998181</v>
      </c>
      <c r="E371" s="8">
        <f t="shared" si="370"/>
        <v>2.4780000000000002</v>
      </c>
      <c r="F371" s="8">
        <f t="shared" si="370"/>
        <v>1.8648</v>
      </c>
      <c r="G371" s="8">
        <f t="shared" si="370"/>
        <v>0.15539999999999998</v>
      </c>
      <c r="H371" s="8">
        <f t="shared" si="370"/>
        <v>0.14000000000000001</v>
      </c>
      <c r="I371" s="8">
        <f t="shared" si="370"/>
        <v>1.1374020000000002</v>
      </c>
      <c r="J371" s="8">
        <f t="shared" si="370"/>
        <v>1.315734</v>
      </c>
      <c r="K371" s="8">
        <f t="shared" si="370"/>
        <v>5.0551200000000004E-2</v>
      </c>
      <c r="L371" s="8">
        <f t="shared" si="370"/>
        <v>1.1374020000000002</v>
      </c>
      <c r="M371" s="8">
        <f t="shared" si="370"/>
        <v>8.5566374932344686</v>
      </c>
      <c r="N371" s="8">
        <f t="shared" si="370"/>
        <v>3.4173886820418886E-2</v>
      </c>
      <c r="O371" s="8">
        <f t="shared" si="370"/>
        <v>1.315734</v>
      </c>
      <c r="P371" s="8">
        <f t="shared" si="370"/>
        <v>1.5957425086403418</v>
      </c>
      <c r="Q371" s="8">
        <f t="shared" si="370"/>
        <v>1.1775186644200852E-2</v>
      </c>
      <c r="R371" s="8">
        <f t="shared" si="370"/>
        <v>5.0551200000000004E-2</v>
      </c>
      <c r="S371" s="8">
        <f t="shared" si="370"/>
        <v>6.1294640993790978E-2</v>
      </c>
      <c r="T371" s="8">
        <f t="shared" si="370"/>
        <v>5.2056115389386565E-4</v>
      </c>
      <c r="U371" s="8">
        <f t="shared" si="370"/>
        <v>4.6382000000000003</v>
      </c>
      <c r="V371" s="8">
        <f t="shared" si="370"/>
        <v>4.9546696346184955</v>
      </c>
      <c r="W371" s="29">
        <f>'2.9 Biofuel 21 TWh'!D34</f>
        <v>198.91</v>
      </c>
      <c r="X371" s="35">
        <f t="shared" si="347"/>
        <v>0.34000000000000341</v>
      </c>
      <c r="Y371" s="29">
        <f>'2.9 Biofuel 21 TWh'!F34*k</f>
        <v>2.4401999999999999</v>
      </c>
      <c r="Z371" s="29">
        <f>'2.9 Biofuel 21 TWh'!G34*k</f>
        <v>1.8458999999999997</v>
      </c>
      <c r="AA371" s="29">
        <f>'2.9 Biofuel 21 TWh'!H34*k</f>
        <v>0.15329999999999999</v>
      </c>
      <c r="AB371" s="29">
        <f>'2.9 Biofuel 21 TWh'!I34/2</f>
        <v>0.44</v>
      </c>
      <c r="AC371" s="29">
        <f t="shared" si="339"/>
        <v>1.1200517999999999</v>
      </c>
      <c r="AD371" s="348">
        <f t="shared" si="340"/>
        <v>1.2992909999999998</v>
      </c>
      <c r="AE371" s="68">
        <f t="shared" si="341"/>
        <v>4.9780080000000004E-2</v>
      </c>
      <c r="AF371" s="36">
        <f t="shared" si="348"/>
        <v>1.1200517999999999</v>
      </c>
      <c r="AG371" s="33">
        <f t="shared" si="342"/>
        <v>8.3799423200280021</v>
      </c>
      <c r="AH371" s="33">
        <f t="shared" si="349"/>
        <v>4.0518022213266391E-2</v>
      </c>
      <c r="AI371" s="36">
        <f t="shared" si="350"/>
        <v>1.2992909999999998</v>
      </c>
      <c r="AJ371" s="33">
        <f t="shared" si="343"/>
        <v>1.5765547149826853</v>
      </c>
      <c r="AK371" s="33">
        <f t="shared" si="351"/>
        <v>8.11429065283642E-3</v>
      </c>
      <c r="AL371" s="60">
        <f t="shared" si="352"/>
        <v>4.9780080000000004E-2</v>
      </c>
      <c r="AM371" s="60">
        <f t="shared" si="344"/>
        <v>6.0327398919770167E-2</v>
      </c>
      <c r="AN371" s="60">
        <f t="shared" si="353"/>
        <v>6.6275306771693132E-4</v>
      </c>
      <c r="AO371" s="34">
        <f t="shared" si="345"/>
        <v>4.8793999999999995</v>
      </c>
      <c r="AP371" s="34">
        <f t="shared" si="354"/>
        <v>5.268695065933823</v>
      </c>
      <c r="AQ371" s="10">
        <f t="shared" si="355"/>
        <v>3.6367275118099753</v>
      </c>
      <c r="AR371" s="10">
        <f t="shared" si="356"/>
        <v>3.8672221783954255</v>
      </c>
      <c r="AS371" s="10">
        <f t="shared" si="357"/>
        <v>0.23049466658545015</v>
      </c>
      <c r="AT371" s="10">
        <f>SUM(AS$342:AS371)*5</f>
        <v>20.069210733197046</v>
      </c>
    </row>
    <row r="372" spans="1:46" x14ac:dyDescent="0.25">
      <c r="J372" s="1"/>
    </row>
    <row r="373" spans="1:46" x14ac:dyDescent="0.25">
      <c r="J373" s="1"/>
    </row>
    <row r="374" spans="1:46" x14ac:dyDescent="0.25">
      <c r="J374" s="1"/>
    </row>
    <row r="375" spans="1:46" x14ac:dyDescent="0.25">
      <c r="J375" s="1"/>
    </row>
    <row r="376" spans="1:46" x14ac:dyDescent="0.25">
      <c r="J376" s="1"/>
    </row>
    <row r="377" spans="1:46" x14ac:dyDescent="0.25">
      <c r="J377" s="1"/>
    </row>
    <row r="378" spans="1:46" x14ac:dyDescent="0.25">
      <c r="J378" s="1"/>
    </row>
    <row r="379" spans="1:46" x14ac:dyDescent="0.25">
      <c r="J379" s="1"/>
    </row>
    <row r="380" spans="1:46" x14ac:dyDescent="0.25">
      <c r="J380" s="1"/>
    </row>
    <row r="381" spans="1:46" x14ac:dyDescent="0.25">
      <c r="J381" s="1"/>
    </row>
    <row r="382" spans="1:46" x14ac:dyDescent="0.25">
      <c r="J382" s="1"/>
    </row>
    <row r="383" spans="1:46" x14ac:dyDescent="0.25">
      <c r="J383" s="1"/>
    </row>
    <row r="384" spans="1:46" x14ac:dyDescent="0.25">
      <c r="J384" s="1"/>
    </row>
    <row r="385" spans="10:10" x14ac:dyDescent="0.25">
      <c r="J385" s="1"/>
    </row>
    <row r="386" spans="10:10" x14ac:dyDescent="0.25">
      <c r="J386" s="1"/>
    </row>
    <row r="387" spans="10:10" x14ac:dyDescent="0.25">
      <c r="J387" s="1"/>
    </row>
    <row r="388" spans="10:10" x14ac:dyDescent="0.25">
      <c r="J388" s="1"/>
    </row>
    <row r="389" spans="10:10" x14ac:dyDescent="0.25">
      <c r="J389" s="1"/>
    </row>
    <row r="390" spans="10:10" x14ac:dyDescent="0.25">
      <c r="J390" s="1"/>
    </row>
    <row r="391" spans="10:10" x14ac:dyDescent="0.25">
      <c r="J391" s="1"/>
    </row>
    <row r="392" spans="10:10" x14ac:dyDescent="0.25">
      <c r="J392" s="1"/>
    </row>
    <row r="393" spans="10:10" x14ac:dyDescent="0.25">
      <c r="J393" s="1"/>
    </row>
    <row r="394" spans="10:10" x14ac:dyDescent="0.25">
      <c r="J394" s="1"/>
    </row>
    <row r="395" spans="10:10" x14ac:dyDescent="0.25">
      <c r="J395" s="1"/>
    </row>
    <row r="396" spans="10:10" x14ac:dyDescent="0.25">
      <c r="J396" s="1"/>
    </row>
    <row r="397" spans="10:10" x14ac:dyDescent="0.25">
      <c r="J397" s="1"/>
    </row>
    <row r="398" spans="10:10" x14ac:dyDescent="0.25">
      <c r="J398" s="1"/>
    </row>
    <row r="399" spans="10:10" x14ac:dyDescent="0.25">
      <c r="J399" s="1"/>
    </row>
    <row r="400" spans="10:10" x14ac:dyDescent="0.25">
      <c r="J400" s="1"/>
    </row>
    <row r="401" spans="10:10" x14ac:dyDescent="0.25">
      <c r="J401" s="1"/>
    </row>
    <row r="402" spans="10:10" x14ac:dyDescent="0.25">
      <c r="J402" s="1"/>
    </row>
    <row r="403" spans="10:10" x14ac:dyDescent="0.25">
      <c r="J403" s="1"/>
    </row>
    <row r="404" spans="10:10" x14ac:dyDescent="0.25">
      <c r="J404" s="1"/>
    </row>
    <row r="405" spans="10:10" x14ac:dyDescent="0.25">
      <c r="J405" s="1"/>
    </row>
    <row r="406" spans="10:10" x14ac:dyDescent="0.25">
      <c r="J406" s="1"/>
    </row>
    <row r="407" spans="10:10" x14ac:dyDescent="0.25">
      <c r="J407" s="1"/>
    </row>
    <row r="408" spans="10:10" x14ac:dyDescent="0.25">
      <c r="J408" s="1"/>
    </row>
    <row r="409" spans="10:10" x14ac:dyDescent="0.25">
      <c r="J409" s="1"/>
    </row>
    <row r="410" spans="10:10" x14ac:dyDescent="0.25">
      <c r="J410" s="1"/>
    </row>
    <row r="411" spans="10:10" x14ac:dyDescent="0.25">
      <c r="J411" s="1"/>
    </row>
    <row r="412" spans="10:10" x14ac:dyDescent="0.25">
      <c r="J412" s="1"/>
    </row>
    <row r="413" spans="10:10" x14ac:dyDescent="0.25">
      <c r="J413" s="1"/>
    </row>
    <row r="414" spans="10:10" x14ac:dyDescent="0.25">
      <c r="J414" s="1"/>
    </row>
    <row r="415" spans="10:10" x14ac:dyDescent="0.25">
      <c r="J415" s="1"/>
    </row>
    <row r="416" spans="10:10" x14ac:dyDescent="0.25">
      <c r="J416" s="1"/>
    </row>
    <row r="417" spans="10:10" x14ac:dyDescent="0.25">
      <c r="J417" s="1"/>
    </row>
    <row r="418" spans="10:10" x14ac:dyDescent="0.25">
      <c r="J418" s="1"/>
    </row>
    <row r="419" spans="10:10" x14ac:dyDescent="0.25">
      <c r="J419" s="1"/>
    </row>
    <row r="420" spans="10:10" x14ac:dyDescent="0.25">
      <c r="J420" s="1"/>
    </row>
    <row r="421" spans="10:10" x14ac:dyDescent="0.25">
      <c r="J421" s="1"/>
    </row>
    <row r="422" spans="10:10" x14ac:dyDescent="0.25">
      <c r="J422" s="1"/>
    </row>
    <row r="423" spans="10:10" x14ac:dyDescent="0.25">
      <c r="J423" s="1"/>
    </row>
    <row r="424" spans="10:10" x14ac:dyDescent="0.25">
      <c r="J424" s="1"/>
    </row>
    <row r="425" spans="10:10" x14ac:dyDescent="0.25">
      <c r="J425" s="1"/>
    </row>
    <row r="426" spans="10:10" x14ac:dyDescent="0.25">
      <c r="J426" s="1"/>
    </row>
    <row r="427" spans="10:10" x14ac:dyDescent="0.25">
      <c r="J427" s="1"/>
    </row>
    <row r="428" spans="10:10" x14ac:dyDescent="0.25">
      <c r="J428" s="1"/>
    </row>
    <row r="429" spans="10:10" x14ac:dyDescent="0.25">
      <c r="J429" s="1"/>
    </row>
    <row r="430" spans="10:10" x14ac:dyDescent="0.25">
      <c r="J430" s="1"/>
    </row>
    <row r="431" spans="10:10" x14ac:dyDescent="0.25">
      <c r="J431" s="1"/>
    </row>
    <row r="432" spans="10:10" x14ac:dyDescent="0.25">
      <c r="J432" s="1"/>
    </row>
    <row r="433" spans="10:10" x14ac:dyDescent="0.25">
      <c r="J433" s="1"/>
    </row>
    <row r="434" spans="10:10" x14ac:dyDescent="0.25">
      <c r="J434" s="1"/>
    </row>
    <row r="435" spans="10:10" x14ac:dyDescent="0.25">
      <c r="J435" s="1"/>
    </row>
    <row r="436" spans="10:10" x14ac:dyDescent="0.25">
      <c r="J436" s="1"/>
    </row>
    <row r="437" spans="10:10" x14ac:dyDescent="0.25">
      <c r="J437" s="1"/>
    </row>
    <row r="438" spans="10:10" x14ac:dyDescent="0.25">
      <c r="J438" s="1"/>
    </row>
    <row r="439" spans="10:10" x14ac:dyDescent="0.25">
      <c r="J439" s="1"/>
    </row>
    <row r="440" spans="10:10" x14ac:dyDescent="0.25">
      <c r="J440" s="1"/>
    </row>
    <row r="441" spans="10:10" x14ac:dyDescent="0.25">
      <c r="J441" s="1"/>
    </row>
    <row r="442" spans="10:10" x14ac:dyDescent="0.25">
      <c r="J442" s="1"/>
    </row>
    <row r="443" spans="10:10" x14ac:dyDescent="0.25">
      <c r="J443" s="1"/>
    </row>
    <row r="444" spans="10:10" x14ac:dyDescent="0.25">
      <c r="J444" s="1"/>
    </row>
    <row r="445" spans="10:10" x14ac:dyDescent="0.25">
      <c r="J445" s="1"/>
    </row>
    <row r="446" spans="10:10" x14ac:dyDescent="0.25">
      <c r="J446" s="1"/>
    </row>
    <row r="447" spans="10:10" x14ac:dyDescent="0.25">
      <c r="J447" s="1"/>
    </row>
    <row r="448" spans="10:10" x14ac:dyDescent="0.25">
      <c r="J448" s="1"/>
    </row>
    <row r="449" spans="10:10" x14ac:dyDescent="0.25">
      <c r="J449" s="1"/>
    </row>
    <row r="450" spans="10:10" x14ac:dyDescent="0.25">
      <c r="J450" s="1"/>
    </row>
    <row r="451" spans="10:10" x14ac:dyDescent="0.25">
      <c r="J451" s="1"/>
    </row>
    <row r="452" spans="10:10" x14ac:dyDescent="0.25">
      <c r="J452" s="1"/>
    </row>
    <row r="453" spans="10:10" x14ac:dyDescent="0.25">
      <c r="J453" s="1"/>
    </row>
    <row r="454" spans="10:10" x14ac:dyDescent="0.25">
      <c r="J454" s="1"/>
    </row>
    <row r="455" spans="10:10" x14ac:dyDescent="0.25">
      <c r="J455" s="1"/>
    </row>
    <row r="456" spans="10:10" x14ac:dyDescent="0.25">
      <c r="J456" s="1"/>
    </row>
    <row r="457" spans="10:10" x14ac:dyDescent="0.25">
      <c r="J457" s="1"/>
    </row>
    <row r="458" spans="10:10" x14ac:dyDescent="0.25">
      <c r="J458" s="1"/>
    </row>
    <row r="459" spans="10:10" x14ac:dyDescent="0.25">
      <c r="J459" s="1"/>
    </row>
    <row r="460" spans="10:10" x14ac:dyDescent="0.25">
      <c r="J460" s="1"/>
    </row>
    <row r="461" spans="10:10" x14ac:dyDescent="0.25">
      <c r="J461" s="1"/>
    </row>
    <row r="462" spans="10:10" x14ac:dyDescent="0.25">
      <c r="J462" s="1"/>
    </row>
    <row r="463" spans="10:10" x14ac:dyDescent="0.25">
      <c r="J463" s="1"/>
    </row>
    <row r="464" spans="10:10" x14ac:dyDescent="0.25">
      <c r="J464" s="1"/>
    </row>
    <row r="465" spans="10:10" x14ac:dyDescent="0.25">
      <c r="J465" s="1"/>
    </row>
    <row r="466" spans="10:10" x14ac:dyDescent="0.25">
      <c r="J466" s="1"/>
    </row>
    <row r="467" spans="10:10" x14ac:dyDescent="0.25">
      <c r="J467" s="1"/>
    </row>
    <row r="468" spans="10:10" x14ac:dyDescent="0.25">
      <c r="J468" s="1"/>
    </row>
    <row r="469" spans="10:10" x14ac:dyDescent="0.25">
      <c r="J469" s="1"/>
    </row>
    <row r="470" spans="10:10" x14ac:dyDescent="0.25">
      <c r="J470" s="1"/>
    </row>
    <row r="471" spans="10:10" x14ac:dyDescent="0.25">
      <c r="J471" s="1"/>
    </row>
    <row r="472" spans="10:10" x14ac:dyDescent="0.25">
      <c r="J472" s="1"/>
    </row>
    <row r="473" spans="10:10" x14ac:dyDescent="0.25">
      <c r="J473" s="1"/>
    </row>
    <row r="474" spans="10:10" x14ac:dyDescent="0.25">
      <c r="J474" s="1"/>
    </row>
    <row r="475" spans="10:10" x14ac:dyDescent="0.25">
      <c r="J475" s="1"/>
    </row>
    <row r="476" spans="10:10" x14ac:dyDescent="0.25">
      <c r="J476" s="1"/>
    </row>
    <row r="477" spans="10:10" x14ac:dyDescent="0.25">
      <c r="J477" s="1"/>
    </row>
    <row r="478" spans="10:10" x14ac:dyDescent="0.25">
      <c r="J478" s="1"/>
    </row>
    <row r="479" spans="10:10" x14ac:dyDescent="0.25">
      <c r="J479" s="1"/>
    </row>
    <row r="480" spans="10:10" x14ac:dyDescent="0.25">
      <c r="J480" s="1"/>
    </row>
    <row r="481" spans="10:10" x14ac:dyDescent="0.25">
      <c r="J481" s="1"/>
    </row>
    <row r="482" spans="10:10" x14ac:dyDescent="0.25">
      <c r="J482" s="1"/>
    </row>
    <row r="483" spans="10:10" x14ac:dyDescent="0.25">
      <c r="J483" s="1"/>
    </row>
    <row r="484" spans="10:10" x14ac:dyDescent="0.25">
      <c r="J484" s="1"/>
    </row>
    <row r="485" spans="10:10" x14ac:dyDescent="0.25">
      <c r="J485" s="1"/>
    </row>
    <row r="486" spans="10:10" x14ac:dyDescent="0.25">
      <c r="J486" s="1"/>
    </row>
    <row r="487" spans="10:10" x14ac:dyDescent="0.25">
      <c r="J487" s="1"/>
    </row>
    <row r="488" spans="10:10" x14ac:dyDescent="0.25">
      <c r="J488" s="1"/>
    </row>
    <row r="489" spans="10:10" x14ac:dyDescent="0.25">
      <c r="J489" s="1"/>
    </row>
    <row r="490" spans="10:10" x14ac:dyDescent="0.25">
      <c r="J490" s="1"/>
    </row>
    <row r="491" spans="10:10" x14ac:dyDescent="0.25">
      <c r="J491" s="1"/>
    </row>
    <row r="492" spans="10:10" x14ac:dyDescent="0.25">
      <c r="J492" s="1"/>
    </row>
    <row r="493" spans="10:10" x14ac:dyDescent="0.25">
      <c r="J493" s="1"/>
    </row>
    <row r="494" spans="10:10" x14ac:dyDescent="0.25">
      <c r="J494" s="1"/>
    </row>
    <row r="495" spans="10:10" x14ac:dyDescent="0.25">
      <c r="J495" s="1"/>
    </row>
    <row r="496" spans="10:10" x14ac:dyDescent="0.25">
      <c r="J496" s="1"/>
    </row>
    <row r="497" spans="10:10" x14ac:dyDescent="0.25">
      <c r="J497" s="1"/>
    </row>
    <row r="498" spans="10:10" x14ac:dyDescent="0.25">
      <c r="J498" s="1"/>
    </row>
    <row r="499" spans="10:10" x14ac:dyDescent="0.25">
      <c r="J499" s="1"/>
    </row>
    <row r="500" spans="10:10" x14ac:dyDescent="0.25">
      <c r="J500" s="1"/>
    </row>
    <row r="501" spans="10:10" x14ac:dyDescent="0.25">
      <c r="J501" s="1"/>
    </row>
    <row r="502" spans="10:10" x14ac:dyDescent="0.25">
      <c r="J502" s="1"/>
    </row>
    <row r="503" spans="10:10" x14ac:dyDescent="0.25">
      <c r="J503" s="1"/>
    </row>
    <row r="504" spans="10:10" x14ac:dyDescent="0.25">
      <c r="J504" s="1"/>
    </row>
    <row r="505" spans="10:10" x14ac:dyDescent="0.25">
      <c r="J505" s="1"/>
    </row>
    <row r="506" spans="10:10" x14ac:dyDescent="0.25">
      <c r="J506" s="1"/>
    </row>
    <row r="507" spans="10:10" x14ac:dyDescent="0.25">
      <c r="J507" s="1"/>
    </row>
    <row r="508" spans="10:10" x14ac:dyDescent="0.25">
      <c r="J508" s="1"/>
    </row>
    <row r="509" spans="10:10" x14ac:dyDescent="0.25">
      <c r="J509" s="1"/>
    </row>
    <row r="510" spans="10:10" x14ac:dyDescent="0.25">
      <c r="J510" s="1"/>
    </row>
    <row r="511" spans="10:10" x14ac:dyDescent="0.25">
      <c r="J511" s="1"/>
    </row>
    <row r="512" spans="10:10" x14ac:dyDescent="0.25">
      <c r="J512" s="1"/>
    </row>
    <row r="513" spans="10:10" x14ac:dyDescent="0.25">
      <c r="J513" s="1"/>
    </row>
    <row r="514" spans="10:10" x14ac:dyDescent="0.25">
      <c r="J514" s="1"/>
    </row>
    <row r="515" spans="10:10" x14ac:dyDescent="0.25">
      <c r="J515" s="1"/>
    </row>
    <row r="516" spans="10:10" x14ac:dyDescent="0.25">
      <c r="J516" s="1"/>
    </row>
    <row r="517" spans="10:10" x14ac:dyDescent="0.25">
      <c r="J517" s="1"/>
    </row>
    <row r="518" spans="10:10" x14ac:dyDescent="0.25">
      <c r="J518" s="1"/>
    </row>
    <row r="519" spans="10:10" x14ac:dyDescent="0.25">
      <c r="J519" s="1"/>
    </row>
    <row r="520" spans="10:10" x14ac:dyDescent="0.25">
      <c r="J520" s="1"/>
    </row>
    <row r="521" spans="10:10" x14ac:dyDescent="0.25">
      <c r="J521" s="1"/>
    </row>
    <row r="522" spans="10:10" x14ac:dyDescent="0.25">
      <c r="J522" s="1"/>
    </row>
    <row r="523" spans="10:10" x14ac:dyDescent="0.25">
      <c r="J523" s="1"/>
    </row>
    <row r="524" spans="10:10" x14ac:dyDescent="0.25">
      <c r="J524" s="1"/>
    </row>
    <row r="525" spans="10:10" x14ac:dyDescent="0.25">
      <c r="J525" s="1"/>
    </row>
    <row r="526" spans="10:10" x14ac:dyDescent="0.25">
      <c r="J526" s="1"/>
    </row>
    <row r="527" spans="10:10" x14ac:dyDescent="0.25">
      <c r="J527" s="1"/>
    </row>
    <row r="528" spans="10:10" x14ac:dyDescent="0.25">
      <c r="J528" s="1"/>
    </row>
    <row r="529" spans="10:10" x14ac:dyDescent="0.25">
      <c r="J529" s="1"/>
    </row>
    <row r="530" spans="10:10" x14ac:dyDescent="0.25">
      <c r="J530" s="1"/>
    </row>
    <row r="531" spans="10:10" x14ac:dyDescent="0.25">
      <c r="J531" s="1"/>
    </row>
    <row r="532" spans="10:10" x14ac:dyDescent="0.25">
      <c r="J532" s="1"/>
    </row>
    <row r="533" spans="10:10" x14ac:dyDescent="0.25">
      <c r="J533" s="1"/>
    </row>
    <row r="534" spans="10:10" x14ac:dyDescent="0.25">
      <c r="J534" s="1"/>
    </row>
    <row r="535" spans="10:10" x14ac:dyDescent="0.25">
      <c r="J535" s="1"/>
    </row>
    <row r="536" spans="10:10" x14ac:dyDescent="0.25">
      <c r="J536" s="1"/>
    </row>
    <row r="537" spans="10:10" x14ac:dyDescent="0.25">
      <c r="J537" s="1"/>
    </row>
    <row r="538" spans="10:10" x14ac:dyDescent="0.25">
      <c r="J538" s="1"/>
    </row>
    <row r="539" spans="10:10" x14ac:dyDescent="0.25">
      <c r="J539" s="1"/>
    </row>
    <row r="540" spans="10:10" x14ac:dyDescent="0.25">
      <c r="J540" s="1"/>
    </row>
    <row r="541" spans="10:10" x14ac:dyDescent="0.25">
      <c r="J541" s="1"/>
    </row>
    <row r="542" spans="10:10" x14ac:dyDescent="0.25">
      <c r="J542" s="1"/>
    </row>
    <row r="543" spans="10:10" x14ac:dyDescent="0.25">
      <c r="J543" s="1"/>
    </row>
    <row r="544" spans="10:10" x14ac:dyDescent="0.25">
      <c r="J544" s="1"/>
    </row>
    <row r="545" spans="10:10" x14ac:dyDescent="0.25">
      <c r="J545" s="1"/>
    </row>
    <row r="546" spans="10:10" x14ac:dyDescent="0.25">
      <c r="J546" s="1"/>
    </row>
    <row r="547" spans="10:10" x14ac:dyDescent="0.25">
      <c r="J547" s="1"/>
    </row>
    <row r="548" spans="10:10" x14ac:dyDescent="0.25">
      <c r="J548" s="1"/>
    </row>
    <row r="549" spans="10:10" x14ac:dyDescent="0.25">
      <c r="J549" s="1"/>
    </row>
    <row r="550" spans="10:10" x14ac:dyDescent="0.25">
      <c r="J550" s="1"/>
    </row>
    <row r="551" spans="10:10" x14ac:dyDescent="0.25">
      <c r="J551" s="1"/>
    </row>
    <row r="552" spans="10:10" x14ac:dyDescent="0.25">
      <c r="J552" s="1"/>
    </row>
    <row r="553" spans="10:10" x14ac:dyDescent="0.25">
      <c r="J553" s="1"/>
    </row>
    <row r="554" spans="10:10" x14ac:dyDescent="0.25">
      <c r="J554" s="1"/>
    </row>
    <row r="555" spans="10:10" x14ac:dyDescent="0.25">
      <c r="J555" s="1"/>
    </row>
    <row r="556" spans="10:10" x14ac:dyDescent="0.25">
      <c r="J556" s="1"/>
    </row>
    <row r="557" spans="10:10" x14ac:dyDescent="0.25">
      <c r="J557" s="1"/>
    </row>
    <row r="558" spans="10:10" x14ac:dyDescent="0.25">
      <c r="J558" s="1"/>
    </row>
    <row r="559" spans="10:10" x14ac:dyDescent="0.25">
      <c r="J559" s="1"/>
    </row>
    <row r="560" spans="10:10" x14ac:dyDescent="0.25">
      <c r="J560" s="1"/>
    </row>
    <row r="561" spans="10:10" x14ac:dyDescent="0.25">
      <c r="J561" s="1"/>
    </row>
    <row r="562" spans="10:10" x14ac:dyDescent="0.25">
      <c r="J562" s="1"/>
    </row>
    <row r="563" spans="10:10" x14ac:dyDescent="0.25">
      <c r="J563" s="1"/>
    </row>
    <row r="564" spans="10:10" x14ac:dyDescent="0.25">
      <c r="J564" s="1"/>
    </row>
    <row r="565" spans="10:10" x14ac:dyDescent="0.25">
      <c r="J565" s="1"/>
    </row>
    <row r="566" spans="10:10" x14ac:dyDescent="0.25">
      <c r="J566" s="1"/>
    </row>
    <row r="567" spans="10:10" x14ac:dyDescent="0.25">
      <c r="J567" s="1"/>
    </row>
    <row r="568" spans="10:10" x14ac:dyDescent="0.25">
      <c r="J568" s="1"/>
    </row>
    <row r="569" spans="10:10" x14ac:dyDescent="0.25">
      <c r="J569" s="1"/>
    </row>
    <row r="570" spans="10:10" x14ac:dyDescent="0.25">
      <c r="J570" s="1"/>
    </row>
    <row r="571" spans="10:10" x14ac:dyDescent="0.25">
      <c r="J571" s="1"/>
    </row>
    <row r="572" spans="10:10" x14ac:dyDescent="0.25">
      <c r="J572" s="1"/>
    </row>
    <row r="573" spans="10:10" x14ac:dyDescent="0.25">
      <c r="J573" s="1"/>
    </row>
    <row r="574" spans="10:10" x14ac:dyDescent="0.25">
      <c r="J574" s="1"/>
    </row>
    <row r="575" spans="10:10" x14ac:dyDescent="0.25">
      <c r="J575" s="1"/>
    </row>
    <row r="576" spans="10:10" x14ac:dyDescent="0.25">
      <c r="J576" s="1"/>
    </row>
    <row r="577" spans="10:10" x14ac:dyDescent="0.25">
      <c r="J577" s="1"/>
    </row>
    <row r="578" spans="10:10" x14ac:dyDescent="0.25">
      <c r="J578" s="1"/>
    </row>
    <row r="579" spans="10:10" x14ac:dyDescent="0.25">
      <c r="J579" s="1"/>
    </row>
    <row r="580" spans="10:10" x14ac:dyDescent="0.25">
      <c r="J580" s="1"/>
    </row>
    <row r="581" spans="10:10" x14ac:dyDescent="0.25">
      <c r="J581" s="1"/>
    </row>
    <row r="582" spans="10:10" x14ac:dyDescent="0.25">
      <c r="J582" s="1"/>
    </row>
    <row r="583" spans="10:10" x14ac:dyDescent="0.25">
      <c r="J583" s="1"/>
    </row>
    <row r="584" spans="10:10" x14ac:dyDescent="0.25">
      <c r="J584" s="1"/>
    </row>
    <row r="585" spans="10:10" x14ac:dyDescent="0.25">
      <c r="J585" s="1"/>
    </row>
    <row r="586" spans="10:10" x14ac:dyDescent="0.25">
      <c r="J586" s="1"/>
    </row>
    <row r="587" spans="10:10" x14ac:dyDescent="0.25">
      <c r="J587" s="1"/>
    </row>
    <row r="588" spans="10:10" x14ac:dyDescent="0.25">
      <c r="J588" s="1"/>
    </row>
    <row r="589" spans="10:10" x14ac:dyDescent="0.25">
      <c r="J589" s="1"/>
    </row>
    <row r="590" spans="10:10" x14ac:dyDescent="0.25">
      <c r="J590" s="1"/>
    </row>
    <row r="591" spans="10:10" x14ac:dyDescent="0.25">
      <c r="J591" s="1"/>
    </row>
    <row r="592" spans="10:10" x14ac:dyDescent="0.25">
      <c r="J592" s="1"/>
    </row>
    <row r="593" spans="10:10" x14ac:dyDescent="0.25">
      <c r="J593" s="1"/>
    </row>
    <row r="594" spans="10:10" x14ac:dyDescent="0.25">
      <c r="J594" s="1"/>
    </row>
    <row r="595" spans="10:10" x14ac:dyDescent="0.25">
      <c r="J595" s="1"/>
    </row>
    <row r="596" spans="10:10" x14ac:dyDescent="0.25">
      <c r="J596" s="1"/>
    </row>
    <row r="597" spans="10:10" x14ac:dyDescent="0.25">
      <c r="J597" s="1"/>
    </row>
    <row r="598" spans="10:10" x14ac:dyDescent="0.25">
      <c r="J598" s="1"/>
    </row>
    <row r="599" spans="10:10" x14ac:dyDescent="0.25">
      <c r="J599" s="1"/>
    </row>
    <row r="600" spans="10:10" x14ac:dyDescent="0.25">
      <c r="J600" s="1"/>
    </row>
    <row r="601" spans="10:10" x14ac:dyDescent="0.25">
      <c r="J601" s="1"/>
    </row>
    <row r="602" spans="10:10" x14ac:dyDescent="0.25">
      <c r="J602" s="1"/>
    </row>
    <row r="603" spans="10:10" x14ac:dyDescent="0.25">
      <c r="J603" s="1"/>
    </row>
    <row r="604" spans="10:10" x14ac:dyDescent="0.25">
      <c r="J604" s="1"/>
    </row>
    <row r="605" spans="10:10" x14ac:dyDescent="0.25">
      <c r="J605" s="1"/>
    </row>
    <row r="606" spans="10:10" x14ac:dyDescent="0.25">
      <c r="J606" s="1"/>
    </row>
    <row r="607" spans="10:10" x14ac:dyDescent="0.25">
      <c r="J607" s="1"/>
    </row>
    <row r="608" spans="10:10" x14ac:dyDescent="0.25">
      <c r="J608" s="1"/>
    </row>
    <row r="609" spans="10:10" x14ac:dyDescent="0.25">
      <c r="J609" s="1"/>
    </row>
    <row r="610" spans="10:10" x14ac:dyDescent="0.25">
      <c r="J610" s="1"/>
    </row>
    <row r="611" spans="10:10" x14ac:dyDescent="0.25">
      <c r="J611" s="1"/>
    </row>
    <row r="612" spans="10:10" x14ac:dyDescent="0.25">
      <c r="J612" s="1"/>
    </row>
    <row r="613" spans="10:10" x14ac:dyDescent="0.25">
      <c r="J613" s="1"/>
    </row>
    <row r="614" spans="10:10" x14ac:dyDescent="0.25">
      <c r="J614" s="1"/>
    </row>
    <row r="615" spans="10:10" x14ac:dyDescent="0.25">
      <c r="J615" s="1"/>
    </row>
    <row r="616" spans="10:10" x14ac:dyDescent="0.25">
      <c r="J616" s="1"/>
    </row>
    <row r="617" spans="10:10" x14ac:dyDescent="0.25">
      <c r="J617" s="1"/>
    </row>
    <row r="618" spans="10:10" x14ac:dyDescent="0.25">
      <c r="J618" s="1"/>
    </row>
    <row r="619" spans="10:10" x14ac:dyDescent="0.25">
      <c r="J619" s="1"/>
    </row>
    <row r="620" spans="10:10" x14ac:dyDescent="0.25">
      <c r="J620" s="1"/>
    </row>
    <row r="621" spans="10:10" x14ac:dyDescent="0.25">
      <c r="J621" s="1"/>
    </row>
    <row r="622" spans="10:10" x14ac:dyDescent="0.25">
      <c r="J622" s="1"/>
    </row>
    <row r="623" spans="10:10" x14ac:dyDescent="0.25">
      <c r="J623" s="1"/>
    </row>
    <row r="624" spans="10:10" x14ac:dyDescent="0.25">
      <c r="J624" s="1"/>
    </row>
    <row r="625" spans="10:10" x14ac:dyDescent="0.25">
      <c r="J625" s="1"/>
    </row>
    <row r="626" spans="10:10" x14ac:dyDescent="0.25">
      <c r="J626" s="1"/>
    </row>
    <row r="627" spans="10:10" x14ac:dyDescent="0.25">
      <c r="J627" s="1"/>
    </row>
    <row r="628" spans="10:10" x14ac:dyDescent="0.25">
      <c r="J628" s="1"/>
    </row>
    <row r="629" spans="10:10" x14ac:dyDescent="0.25">
      <c r="J629" s="1"/>
    </row>
    <row r="630" spans="10:10" x14ac:dyDescent="0.25">
      <c r="J630" s="1"/>
    </row>
    <row r="631" spans="10:10" x14ac:dyDescent="0.25">
      <c r="J631" s="1"/>
    </row>
    <row r="632" spans="10:10" x14ac:dyDescent="0.25">
      <c r="J632" s="1"/>
    </row>
    <row r="633" spans="10:10" x14ac:dyDescent="0.25">
      <c r="J633" s="1"/>
    </row>
    <row r="634" spans="10:10" x14ac:dyDescent="0.25">
      <c r="J634" s="1"/>
    </row>
    <row r="635" spans="10:10" x14ac:dyDescent="0.25">
      <c r="J635" s="1"/>
    </row>
    <row r="636" spans="10:10" x14ac:dyDescent="0.25">
      <c r="J636" s="1"/>
    </row>
    <row r="637" spans="10:10" x14ac:dyDescent="0.25">
      <c r="J637" s="1"/>
    </row>
    <row r="638" spans="10:10" x14ac:dyDescent="0.25">
      <c r="J638" s="1"/>
    </row>
    <row r="639" spans="10:10" x14ac:dyDescent="0.25">
      <c r="J639" s="1"/>
    </row>
    <row r="640" spans="10:10" x14ac:dyDescent="0.25">
      <c r="J640" s="1"/>
    </row>
    <row r="641" spans="10:10" x14ac:dyDescent="0.25">
      <c r="J641" s="1"/>
    </row>
    <row r="642" spans="10:10" x14ac:dyDescent="0.25">
      <c r="J642" s="1"/>
    </row>
    <row r="643" spans="10:10" x14ac:dyDescent="0.25">
      <c r="J643" s="1"/>
    </row>
    <row r="644" spans="10:10" x14ac:dyDescent="0.25">
      <c r="J644" s="1"/>
    </row>
    <row r="645" spans="10:10" x14ac:dyDescent="0.25">
      <c r="J645" s="1"/>
    </row>
    <row r="646" spans="10:10" x14ac:dyDescent="0.25">
      <c r="J646" s="1"/>
    </row>
    <row r="647" spans="10:10" x14ac:dyDescent="0.25">
      <c r="J647" s="1"/>
    </row>
    <row r="648" spans="10:10" x14ac:dyDescent="0.25">
      <c r="J648" s="1"/>
    </row>
    <row r="649" spans="10:10" x14ac:dyDescent="0.25">
      <c r="J649" s="1"/>
    </row>
    <row r="650" spans="10:10" x14ac:dyDescent="0.25">
      <c r="J650" s="1"/>
    </row>
    <row r="651" spans="10:10" x14ac:dyDescent="0.25">
      <c r="J651" s="1"/>
    </row>
    <row r="652" spans="10:10" x14ac:dyDescent="0.25">
      <c r="J652" s="1"/>
    </row>
    <row r="653" spans="10:10" x14ac:dyDescent="0.25">
      <c r="J653" s="1"/>
    </row>
    <row r="654" spans="10:10" x14ac:dyDescent="0.25">
      <c r="J654" s="1"/>
    </row>
    <row r="655" spans="10:10" x14ac:dyDescent="0.25">
      <c r="J655" s="1"/>
    </row>
    <row r="656" spans="10:10" x14ac:dyDescent="0.25">
      <c r="J656" s="1"/>
    </row>
    <row r="657" spans="10:10" x14ac:dyDescent="0.25">
      <c r="J657" s="1"/>
    </row>
    <row r="658" spans="10:10" x14ac:dyDescent="0.25">
      <c r="J658" s="1"/>
    </row>
    <row r="659" spans="10:10" x14ac:dyDescent="0.25">
      <c r="J659" s="1"/>
    </row>
    <row r="660" spans="10:10" x14ac:dyDescent="0.25">
      <c r="J660" s="1"/>
    </row>
    <row r="661" spans="10:10" x14ac:dyDescent="0.25">
      <c r="J661" s="1"/>
    </row>
    <row r="662" spans="10:10" x14ac:dyDescent="0.25">
      <c r="J662" s="1"/>
    </row>
    <row r="663" spans="10:10" x14ac:dyDescent="0.25">
      <c r="J663" s="1"/>
    </row>
    <row r="664" spans="10:10" x14ac:dyDescent="0.25">
      <c r="J664" s="1"/>
    </row>
    <row r="665" spans="10:10" x14ac:dyDescent="0.25">
      <c r="J665" s="1"/>
    </row>
    <row r="666" spans="10:10" x14ac:dyDescent="0.25">
      <c r="J666" s="1"/>
    </row>
    <row r="667" spans="10:10" x14ac:dyDescent="0.25">
      <c r="J667" s="1"/>
    </row>
    <row r="668" spans="10:10" x14ac:dyDescent="0.25">
      <c r="J668" s="1"/>
    </row>
    <row r="669" spans="10:10" x14ac:dyDescent="0.25">
      <c r="J669" s="1"/>
    </row>
    <row r="670" spans="10:10" x14ac:dyDescent="0.25">
      <c r="J670" s="1"/>
    </row>
    <row r="671" spans="10:10" x14ac:dyDescent="0.25">
      <c r="J671" s="1"/>
    </row>
    <row r="672" spans="10:10" x14ac:dyDescent="0.25">
      <c r="J672" s="1"/>
    </row>
    <row r="673" spans="10:10" x14ac:dyDescent="0.25">
      <c r="J673" s="1"/>
    </row>
    <row r="674" spans="10:10" x14ac:dyDescent="0.25">
      <c r="J674" s="1"/>
    </row>
    <row r="675" spans="10:10" x14ac:dyDescent="0.25">
      <c r="J675" s="1"/>
    </row>
    <row r="676" spans="10:10" x14ac:dyDescent="0.25">
      <c r="J676" s="1"/>
    </row>
    <row r="677" spans="10:10" x14ac:dyDescent="0.25">
      <c r="J677" s="1"/>
    </row>
    <row r="678" spans="10:10" x14ac:dyDescent="0.25">
      <c r="J678" s="1"/>
    </row>
    <row r="679" spans="10:10" x14ac:dyDescent="0.25">
      <c r="J679" s="1"/>
    </row>
    <row r="680" spans="10:10" x14ac:dyDescent="0.25">
      <c r="J680" s="1"/>
    </row>
    <row r="681" spans="10:10" x14ac:dyDescent="0.25">
      <c r="J681" s="1"/>
    </row>
    <row r="682" spans="10:10" x14ac:dyDescent="0.25">
      <c r="J682" s="1"/>
    </row>
    <row r="683" spans="10:10" x14ac:dyDescent="0.25">
      <c r="J683" s="1"/>
    </row>
    <row r="684" spans="10:10" x14ac:dyDescent="0.25">
      <c r="J684" s="1"/>
    </row>
    <row r="685" spans="10:10" x14ac:dyDescent="0.25">
      <c r="J685" s="1"/>
    </row>
    <row r="686" spans="10:10" x14ac:dyDescent="0.25">
      <c r="J686" s="1"/>
    </row>
    <row r="687" spans="10:10" x14ac:dyDescent="0.25">
      <c r="J687" s="1"/>
    </row>
    <row r="688" spans="10:10" x14ac:dyDescent="0.25">
      <c r="J688" s="1"/>
    </row>
    <row r="689" spans="10:10" x14ac:dyDescent="0.25">
      <c r="J689" s="1"/>
    </row>
    <row r="690" spans="10:10" x14ac:dyDescent="0.25">
      <c r="J690" s="1"/>
    </row>
    <row r="691" spans="10:10" x14ac:dyDescent="0.25">
      <c r="J691" s="1"/>
    </row>
    <row r="692" spans="10:10" x14ac:dyDescent="0.25">
      <c r="J692" s="1"/>
    </row>
    <row r="693" spans="10:10" x14ac:dyDescent="0.25">
      <c r="J693" s="1"/>
    </row>
    <row r="694" spans="10:10" x14ac:dyDescent="0.25">
      <c r="J694" s="1"/>
    </row>
    <row r="695" spans="10:10" x14ac:dyDescent="0.25">
      <c r="J695" s="1"/>
    </row>
    <row r="696" spans="10:10" x14ac:dyDescent="0.25">
      <c r="J696" s="1"/>
    </row>
    <row r="697" spans="10:10" x14ac:dyDescent="0.25">
      <c r="J697" s="1"/>
    </row>
    <row r="698" spans="10:10" x14ac:dyDescent="0.25">
      <c r="J698" s="1"/>
    </row>
    <row r="699" spans="10:10" x14ac:dyDescent="0.25">
      <c r="J699" s="1"/>
    </row>
    <row r="700" spans="10:10" x14ac:dyDescent="0.25">
      <c r="J700" s="1"/>
    </row>
    <row r="701" spans="10:10" x14ac:dyDescent="0.25">
      <c r="J701" s="1"/>
    </row>
    <row r="702" spans="10:10" x14ac:dyDescent="0.25">
      <c r="J702" s="1"/>
    </row>
    <row r="703" spans="10:10" x14ac:dyDescent="0.25">
      <c r="J703" s="1"/>
    </row>
    <row r="704" spans="10:10" x14ac:dyDescent="0.25">
      <c r="J704" s="1"/>
    </row>
    <row r="705" spans="10:10" x14ac:dyDescent="0.25">
      <c r="J705" s="1"/>
    </row>
    <row r="706" spans="10:10" x14ac:dyDescent="0.25">
      <c r="J706" s="1"/>
    </row>
    <row r="707" spans="10:10" x14ac:dyDescent="0.25">
      <c r="J707" s="1"/>
    </row>
    <row r="708" spans="10:10" x14ac:dyDescent="0.25">
      <c r="J708" s="1"/>
    </row>
    <row r="709" spans="10:10" x14ac:dyDescent="0.25">
      <c r="J709" s="1"/>
    </row>
    <row r="710" spans="10:10" x14ac:dyDescent="0.25">
      <c r="J710" s="1"/>
    </row>
    <row r="711" spans="10:10" x14ac:dyDescent="0.25">
      <c r="J711" s="1"/>
    </row>
    <row r="712" spans="10:10" x14ac:dyDescent="0.25">
      <c r="J712" s="1"/>
    </row>
    <row r="713" spans="10:10" x14ac:dyDescent="0.25">
      <c r="J713" s="1"/>
    </row>
    <row r="714" spans="10:10" x14ac:dyDescent="0.25">
      <c r="J714" s="1"/>
    </row>
    <row r="715" spans="10:10" x14ac:dyDescent="0.25">
      <c r="J715" s="1"/>
    </row>
    <row r="716" spans="10:10" x14ac:dyDescent="0.25">
      <c r="J716" s="1"/>
    </row>
    <row r="717" spans="10:10" x14ac:dyDescent="0.25">
      <c r="J717" s="1"/>
    </row>
    <row r="718" spans="10:10" x14ac:dyDescent="0.25">
      <c r="J718" s="1"/>
    </row>
    <row r="719" spans="10:10" x14ac:dyDescent="0.25">
      <c r="J719" s="1"/>
    </row>
    <row r="720" spans="10:10" x14ac:dyDescent="0.25">
      <c r="J720" s="1"/>
    </row>
    <row r="721" spans="10:10" x14ac:dyDescent="0.25">
      <c r="J721" s="1"/>
    </row>
    <row r="722" spans="10:10" x14ac:dyDescent="0.25">
      <c r="J722" s="1"/>
    </row>
    <row r="723" spans="10:10" x14ac:dyDescent="0.25">
      <c r="J723" s="1"/>
    </row>
    <row r="724" spans="10:10" x14ac:dyDescent="0.25">
      <c r="J724" s="1"/>
    </row>
    <row r="725" spans="10:10" x14ac:dyDescent="0.25">
      <c r="J725" s="1"/>
    </row>
    <row r="726" spans="10:10" x14ac:dyDescent="0.25">
      <c r="J726" s="1"/>
    </row>
    <row r="727" spans="10:10" x14ac:dyDescent="0.25">
      <c r="J727" s="1"/>
    </row>
    <row r="728" spans="10:10" x14ac:dyDescent="0.25">
      <c r="J728" s="1"/>
    </row>
    <row r="729" spans="10:10" x14ac:dyDescent="0.25">
      <c r="J729" s="1"/>
    </row>
    <row r="730" spans="10:10" x14ac:dyDescent="0.25">
      <c r="J730" s="1"/>
    </row>
    <row r="731" spans="10:10" x14ac:dyDescent="0.25">
      <c r="J731" s="1"/>
    </row>
    <row r="732" spans="10:10" x14ac:dyDescent="0.25">
      <c r="J732" s="1"/>
    </row>
    <row r="733" spans="10:10" x14ac:dyDescent="0.25">
      <c r="J733" s="1"/>
    </row>
    <row r="734" spans="10:10" x14ac:dyDescent="0.25">
      <c r="J734" s="1"/>
    </row>
    <row r="735" spans="10:10" x14ac:dyDescent="0.25">
      <c r="J735" s="1"/>
    </row>
    <row r="736" spans="10:10" x14ac:dyDescent="0.25">
      <c r="J736" s="1"/>
    </row>
    <row r="737" spans="10:10" x14ac:dyDescent="0.25">
      <c r="J737" s="1"/>
    </row>
    <row r="738" spans="10:10" x14ac:dyDescent="0.25">
      <c r="J738" s="1"/>
    </row>
    <row r="739" spans="10:10" x14ac:dyDescent="0.25">
      <c r="J739" s="1"/>
    </row>
    <row r="740" spans="10:10" x14ac:dyDescent="0.25">
      <c r="J740" s="1"/>
    </row>
    <row r="741" spans="10:10" x14ac:dyDescent="0.25">
      <c r="J741" s="1"/>
    </row>
    <row r="742" spans="10:10" x14ac:dyDescent="0.25">
      <c r="J742" s="1"/>
    </row>
    <row r="743" spans="10:10" x14ac:dyDescent="0.25">
      <c r="J743" s="1"/>
    </row>
    <row r="744" spans="10:10" x14ac:dyDescent="0.25">
      <c r="J744" s="1"/>
    </row>
    <row r="745" spans="10:10" x14ac:dyDescent="0.25">
      <c r="J745" s="1"/>
    </row>
    <row r="746" spans="10:10" x14ac:dyDescent="0.25">
      <c r="J746" s="1"/>
    </row>
    <row r="747" spans="10:10" x14ac:dyDescent="0.25">
      <c r="J747" s="1"/>
    </row>
    <row r="748" spans="10:10" x14ac:dyDescent="0.25">
      <c r="J748" s="1"/>
    </row>
    <row r="749" spans="10:10" x14ac:dyDescent="0.25">
      <c r="J749" s="1"/>
    </row>
    <row r="750" spans="10:10" x14ac:dyDescent="0.25">
      <c r="J750" s="1"/>
    </row>
    <row r="751" spans="10:10" x14ac:dyDescent="0.25">
      <c r="J751" s="1"/>
    </row>
    <row r="752" spans="10:10" x14ac:dyDescent="0.25">
      <c r="J752" s="1"/>
    </row>
    <row r="753" spans="10:10" x14ac:dyDescent="0.25">
      <c r="J753" s="1"/>
    </row>
    <row r="754" spans="10:10" x14ac:dyDescent="0.25">
      <c r="J754" s="1"/>
    </row>
    <row r="755" spans="10:10" x14ac:dyDescent="0.25">
      <c r="J755" s="1"/>
    </row>
    <row r="756" spans="10:10" x14ac:dyDescent="0.25">
      <c r="J756" s="1"/>
    </row>
    <row r="757" spans="10:10" x14ac:dyDescent="0.25">
      <c r="J757" s="1"/>
    </row>
    <row r="758" spans="10:10" x14ac:dyDescent="0.25">
      <c r="J758" s="1"/>
    </row>
    <row r="759" spans="10:10" x14ac:dyDescent="0.25">
      <c r="J759" s="1"/>
    </row>
    <row r="760" spans="10:10" x14ac:dyDescent="0.25">
      <c r="J760" s="1"/>
    </row>
    <row r="761" spans="10:10" x14ac:dyDescent="0.25">
      <c r="J761" s="1"/>
    </row>
    <row r="762" spans="10:10" x14ac:dyDescent="0.25">
      <c r="J762" s="1"/>
    </row>
    <row r="763" spans="10:10" x14ac:dyDescent="0.25">
      <c r="J763" s="1"/>
    </row>
    <row r="764" spans="10:10" x14ac:dyDescent="0.25">
      <c r="J764" s="1"/>
    </row>
    <row r="765" spans="10:10" x14ac:dyDescent="0.25">
      <c r="J765" s="1"/>
    </row>
    <row r="766" spans="10:10" x14ac:dyDescent="0.25">
      <c r="J766" s="1"/>
    </row>
    <row r="767" spans="10:10" x14ac:dyDescent="0.25">
      <c r="J767" s="1"/>
    </row>
    <row r="768" spans="10:10" x14ac:dyDescent="0.25">
      <c r="J768" s="1"/>
    </row>
    <row r="769" spans="10:10" x14ac:dyDescent="0.25">
      <c r="J769" s="1"/>
    </row>
    <row r="770" spans="10:10" x14ac:dyDescent="0.25">
      <c r="J770" s="1"/>
    </row>
    <row r="771" spans="10:10" x14ac:dyDescent="0.25">
      <c r="J771" s="1"/>
    </row>
    <row r="772" spans="10:10" x14ac:dyDescent="0.25">
      <c r="J772" s="1"/>
    </row>
    <row r="773" spans="10:10" x14ac:dyDescent="0.25">
      <c r="J773" s="1"/>
    </row>
    <row r="774" spans="10:10" x14ac:dyDescent="0.25">
      <c r="J774" s="1"/>
    </row>
    <row r="775" spans="10:10" x14ac:dyDescent="0.25">
      <c r="J775" s="1"/>
    </row>
    <row r="776" spans="10:10" x14ac:dyDescent="0.25">
      <c r="J776" s="1"/>
    </row>
    <row r="777" spans="10:10" x14ac:dyDescent="0.25">
      <c r="J777" s="1"/>
    </row>
    <row r="778" spans="10:10" x14ac:dyDescent="0.25">
      <c r="J778" s="1"/>
    </row>
    <row r="779" spans="10:10" x14ac:dyDescent="0.25">
      <c r="J779" s="1"/>
    </row>
    <row r="780" spans="10:10" x14ac:dyDescent="0.25">
      <c r="J780" s="1"/>
    </row>
    <row r="781" spans="10:10" x14ac:dyDescent="0.25">
      <c r="J781" s="1"/>
    </row>
    <row r="782" spans="10:10" x14ac:dyDescent="0.25">
      <c r="J782" s="1"/>
    </row>
    <row r="783" spans="10:10" x14ac:dyDescent="0.25">
      <c r="J783" s="1"/>
    </row>
    <row r="784" spans="10:10" x14ac:dyDescent="0.25">
      <c r="J784" s="1"/>
    </row>
    <row r="785" spans="10:10" x14ac:dyDescent="0.25">
      <c r="J785" s="1"/>
    </row>
    <row r="786" spans="10:10" x14ac:dyDescent="0.25">
      <c r="J786" s="1"/>
    </row>
    <row r="787" spans="10:10" x14ac:dyDescent="0.25">
      <c r="J787" s="1"/>
    </row>
    <row r="788" spans="10:10" x14ac:dyDescent="0.25">
      <c r="J788" s="1"/>
    </row>
    <row r="789" spans="10:10" x14ac:dyDescent="0.25">
      <c r="J789" s="1"/>
    </row>
    <row r="790" spans="10:10" x14ac:dyDescent="0.25">
      <c r="J790" s="1"/>
    </row>
    <row r="791" spans="10:10" x14ac:dyDescent="0.25">
      <c r="J791" s="1"/>
    </row>
    <row r="792" spans="10:10" x14ac:dyDescent="0.25">
      <c r="J792" s="1"/>
    </row>
    <row r="793" spans="10:10" x14ac:dyDescent="0.25">
      <c r="J793" s="1"/>
    </row>
    <row r="794" spans="10:10" x14ac:dyDescent="0.25">
      <c r="J794" s="1"/>
    </row>
    <row r="795" spans="10:10" x14ac:dyDescent="0.25">
      <c r="J795" s="1"/>
    </row>
    <row r="796" spans="10:10" x14ac:dyDescent="0.25">
      <c r="J796" s="1"/>
    </row>
    <row r="797" spans="10:10" x14ac:dyDescent="0.25">
      <c r="J797" s="1"/>
    </row>
    <row r="798" spans="10:10" x14ac:dyDescent="0.25">
      <c r="J798" s="1"/>
    </row>
    <row r="799" spans="10:10" x14ac:dyDescent="0.25">
      <c r="J799" s="1"/>
    </row>
    <row r="800" spans="10:10" x14ac:dyDescent="0.25">
      <c r="J800" s="1"/>
    </row>
    <row r="801" spans="10:10" x14ac:dyDescent="0.25">
      <c r="J801" s="1"/>
    </row>
    <row r="802" spans="10:10" x14ac:dyDescent="0.25">
      <c r="J802" s="1"/>
    </row>
    <row r="803" spans="10:10" x14ac:dyDescent="0.25">
      <c r="J803" s="1"/>
    </row>
    <row r="804" spans="10:10" x14ac:dyDescent="0.25">
      <c r="J804" s="1"/>
    </row>
    <row r="805" spans="10:10" x14ac:dyDescent="0.25">
      <c r="J805" s="1"/>
    </row>
    <row r="806" spans="10:10" x14ac:dyDescent="0.25">
      <c r="J806" s="1"/>
    </row>
    <row r="807" spans="10:10" x14ac:dyDescent="0.25">
      <c r="J807" s="1"/>
    </row>
    <row r="808" spans="10:10" x14ac:dyDescent="0.25">
      <c r="J808" s="1"/>
    </row>
    <row r="809" spans="10:10" x14ac:dyDescent="0.25">
      <c r="J809" s="1"/>
    </row>
    <row r="810" spans="10:10" x14ac:dyDescent="0.25">
      <c r="J810" s="1"/>
    </row>
    <row r="811" spans="10:10" x14ac:dyDescent="0.25">
      <c r="J811" s="1"/>
    </row>
    <row r="812" spans="10:10" x14ac:dyDescent="0.25">
      <c r="J812" s="1"/>
    </row>
    <row r="813" spans="10:10" x14ac:dyDescent="0.25">
      <c r="J813" s="1"/>
    </row>
    <row r="814" spans="10:10" x14ac:dyDescent="0.25">
      <c r="J814" s="1"/>
    </row>
    <row r="815" spans="10:10" x14ac:dyDescent="0.25">
      <c r="J815" s="1"/>
    </row>
    <row r="816" spans="10:10" x14ac:dyDescent="0.25">
      <c r="J816" s="1"/>
    </row>
    <row r="817" spans="10:10" x14ac:dyDescent="0.25">
      <c r="J817" s="1"/>
    </row>
    <row r="818" spans="10:10" x14ac:dyDescent="0.25">
      <c r="J818" s="1"/>
    </row>
    <row r="819" spans="10:10" x14ac:dyDescent="0.25">
      <c r="J819" s="1"/>
    </row>
    <row r="820" spans="10:10" x14ac:dyDescent="0.25">
      <c r="J820" s="1"/>
    </row>
    <row r="821" spans="10:10" x14ac:dyDescent="0.25">
      <c r="J821" s="1"/>
    </row>
    <row r="822" spans="10:10" x14ac:dyDescent="0.25">
      <c r="J822" s="1"/>
    </row>
    <row r="823" spans="10:10" x14ac:dyDescent="0.25">
      <c r="J823" s="1"/>
    </row>
    <row r="824" spans="10:10" x14ac:dyDescent="0.25">
      <c r="J824" s="1"/>
    </row>
    <row r="825" spans="10:10" x14ac:dyDescent="0.25">
      <c r="J825" s="1"/>
    </row>
    <row r="826" spans="10:10" x14ac:dyDescent="0.25">
      <c r="J826" s="1"/>
    </row>
    <row r="827" spans="10:10" x14ac:dyDescent="0.25">
      <c r="J827" s="1"/>
    </row>
    <row r="828" spans="10:10" x14ac:dyDescent="0.25">
      <c r="J828" s="1"/>
    </row>
    <row r="829" spans="10:10" x14ac:dyDescent="0.25">
      <c r="J829" s="1"/>
    </row>
    <row r="830" spans="10:10" x14ac:dyDescent="0.25">
      <c r="J830" s="1"/>
    </row>
    <row r="831" spans="10:10" x14ac:dyDescent="0.25">
      <c r="J831" s="1"/>
    </row>
    <row r="832" spans="10:10" x14ac:dyDescent="0.25">
      <c r="J832" s="1"/>
    </row>
    <row r="833" spans="10:10" x14ac:dyDescent="0.25">
      <c r="J833" s="1"/>
    </row>
    <row r="834" spans="10:10" x14ac:dyDescent="0.25">
      <c r="J834" s="1"/>
    </row>
    <row r="835" spans="10:10" x14ac:dyDescent="0.25">
      <c r="J835" s="1"/>
    </row>
    <row r="836" spans="10:10" x14ac:dyDescent="0.25">
      <c r="J836" s="1"/>
    </row>
    <row r="837" spans="10:10" x14ac:dyDescent="0.25">
      <c r="J837" s="1"/>
    </row>
    <row r="838" spans="10:10" x14ac:dyDescent="0.25">
      <c r="J838" s="1"/>
    </row>
    <row r="839" spans="10:10" x14ac:dyDescent="0.25">
      <c r="J839" s="1"/>
    </row>
    <row r="840" spans="10:10" x14ac:dyDescent="0.25">
      <c r="J840" s="1"/>
    </row>
    <row r="841" spans="10:10" x14ac:dyDescent="0.25">
      <c r="J841" s="1"/>
    </row>
    <row r="842" spans="10:10" x14ac:dyDescent="0.25">
      <c r="J842" s="1"/>
    </row>
    <row r="843" spans="10:10" x14ac:dyDescent="0.25">
      <c r="J843" s="1"/>
    </row>
    <row r="844" spans="10:10" x14ac:dyDescent="0.25">
      <c r="J844" s="1"/>
    </row>
    <row r="845" spans="10:10" x14ac:dyDescent="0.25">
      <c r="J845" s="1"/>
    </row>
    <row r="846" spans="10:10" x14ac:dyDescent="0.25">
      <c r="J846" s="1"/>
    </row>
    <row r="847" spans="10:10" x14ac:dyDescent="0.25">
      <c r="J847" s="1"/>
    </row>
    <row r="848" spans="10:10" x14ac:dyDescent="0.25">
      <c r="J848" s="1"/>
    </row>
    <row r="849" spans="10:10" x14ac:dyDescent="0.25">
      <c r="J849" s="1"/>
    </row>
    <row r="850" spans="10:10" x14ac:dyDescent="0.25">
      <c r="J850" s="1"/>
    </row>
    <row r="851" spans="10:10" x14ac:dyDescent="0.25">
      <c r="J851" s="1"/>
    </row>
    <row r="852" spans="10:10" x14ac:dyDescent="0.25">
      <c r="J852" s="1"/>
    </row>
    <row r="853" spans="10:10" x14ac:dyDescent="0.25">
      <c r="J853" s="1"/>
    </row>
    <row r="854" spans="10:10" x14ac:dyDescent="0.25">
      <c r="J854" s="1"/>
    </row>
    <row r="855" spans="10:10" x14ac:dyDescent="0.25">
      <c r="J855" s="1"/>
    </row>
    <row r="856" spans="10:10" x14ac:dyDescent="0.25">
      <c r="J856" s="1"/>
    </row>
    <row r="857" spans="10:10" x14ac:dyDescent="0.25">
      <c r="J857" s="1"/>
    </row>
    <row r="858" spans="10:10" x14ac:dyDescent="0.25">
      <c r="J858" s="1"/>
    </row>
    <row r="859" spans="10:10" x14ac:dyDescent="0.25">
      <c r="J859" s="1"/>
    </row>
    <row r="860" spans="10:10" x14ac:dyDescent="0.25">
      <c r="J860" s="1"/>
    </row>
    <row r="861" spans="10:10" x14ac:dyDescent="0.25">
      <c r="J861" s="1"/>
    </row>
    <row r="862" spans="10:10" x14ac:dyDescent="0.25">
      <c r="J862" s="1"/>
    </row>
    <row r="863" spans="10:10" x14ac:dyDescent="0.25">
      <c r="J863" s="1"/>
    </row>
    <row r="864" spans="10:10" x14ac:dyDescent="0.25">
      <c r="J864" s="1"/>
    </row>
    <row r="865" spans="10:10" x14ac:dyDescent="0.25">
      <c r="J865" s="1"/>
    </row>
    <row r="866" spans="10:10" x14ac:dyDescent="0.25">
      <c r="J866" s="1"/>
    </row>
    <row r="867" spans="10:10" x14ac:dyDescent="0.25">
      <c r="J867" s="1"/>
    </row>
    <row r="868" spans="10:10" x14ac:dyDescent="0.25">
      <c r="J868" s="1"/>
    </row>
    <row r="869" spans="10:10" x14ac:dyDescent="0.25">
      <c r="J869" s="1"/>
    </row>
    <row r="870" spans="10:10" x14ac:dyDescent="0.25">
      <c r="J870" s="1"/>
    </row>
    <row r="871" spans="10:10" x14ac:dyDescent="0.25">
      <c r="J871" s="1"/>
    </row>
    <row r="872" spans="10:10" x14ac:dyDescent="0.25">
      <c r="J872" s="1"/>
    </row>
    <row r="873" spans="10:10" x14ac:dyDescent="0.25">
      <c r="J873" s="1"/>
    </row>
    <row r="874" spans="10:10" x14ac:dyDescent="0.25">
      <c r="J874" s="1"/>
    </row>
    <row r="875" spans="10:10" x14ac:dyDescent="0.25">
      <c r="J875" s="1"/>
    </row>
    <row r="876" spans="10:10" x14ac:dyDescent="0.25">
      <c r="J876" s="1"/>
    </row>
    <row r="877" spans="10:10" x14ac:dyDescent="0.25">
      <c r="J877" s="1"/>
    </row>
    <row r="878" spans="10:10" x14ac:dyDescent="0.25">
      <c r="J878" s="1"/>
    </row>
    <row r="879" spans="10:10" x14ac:dyDescent="0.25">
      <c r="J879" s="1"/>
    </row>
    <row r="880" spans="10:10" x14ac:dyDescent="0.25">
      <c r="J880" s="1"/>
    </row>
    <row r="881" spans="10:10" x14ac:dyDescent="0.25">
      <c r="J881" s="1"/>
    </row>
    <row r="882" spans="10:10" x14ac:dyDescent="0.25">
      <c r="J882" s="1"/>
    </row>
    <row r="883" spans="10:10" x14ac:dyDescent="0.25">
      <c r="J883" s="1"/>
    </row>
    <row r="884" spans="10:10" x14ac:dyDescent="0.25">
      <c r="J884" s="1"/>
    </row>
    <row r="885" spans="10:10" x14ac:dyDescent="0.25">
      <c r="J885" s="1"/>
    </row>
    <row r="886" spans="10:10" x14ac:dyDescent="0.25">
      <c r="J886" s="1"/>
    </row>
    <row r="887" spans="10:10" x14ac:dyDescent="0.25">
      <c r="J887" s="1"/>
    </row>
    <row r="888" spans="10:10" x14ac:dyDescent="0.25">
      <c r="J888" s="1"/>
    </row>
    <row r="889" spans="10:10" x14ac:dyDescent="0.25">
      <c r="J889" s="1"/>
    </row>
    <row r="890" spans="10:10" x14ac:dyDescent="0.25">
      <c r="J890" s="1"/>
    </row>
    <row r="891" spans="10:10" x14ac:dyDescent="0.25">
      <c r="J891" s="1"/>
    </row>
    <row r="892" spans="10:10" x14ac:dyDescent="0.25">
      <c r="J892" s="1"/>
    </row>
    <row r="893" spans="10:10" x14ac:dyDescent="0.25">
      <c r="J893" s="1"/>
    </row>
    <row r="894" spans="10:10" x14ac:dyDescent="0.25">
      <c r="J894" s="1"/>
    </row>
    <row r="895" spans="10:10" x14ac:dyDescent="0.25">
      <c r="J895" s="1"/>
    </row>
    <row r="896" spans="10:10" x14ac:dyDescent="0.25">
      <c r="J896" s="1"/>
    </row>
    <row r="897" spans="10:10" x14ac:dyDescent="0.25">
      <c r="J897" s="1"/>
    </row>
    <row r="898" spans="10:10" x14ac:dyDescent="0.25">
      <c r="J898" s="1"/>
    </row>
    <row r="899" spans="10:10" x14ac:dyDescent="0.25">
      <c r="J899" s="1"/>
    </row>
    <row r="900" spans="10:10" x14ac:dyDescent="0.25">
      <c r="J900" s="1"/>
    </row>
    <row r="901" spans="10:10" x14ac:dyDescent="0.25">
      <c r="J901" s="1"/>
    </row>
    <row r="902" spans="10:10" x14ac:dyDescent="0.25">
      <c r="J902" s="1"/>
    </row>
    <row r="903" spans="10:10" x14ac:dyDescent="0.25">
      <c r="J903" s="1"/>
    </row>
    <row r="904" spans="10:10" x14ac:dyDescent="0.25">
      <c r="J904" s="1"/>
    </row>
    <row r="905" spans="10:10" x14ac:dyDescent="0.25">
      <c r="J905" s="1"/>
    </row>
    <row r="906" spans="10:10" x14ac:dyDescent="0.25">
      <c r="J906" s="1"/>
    </row>
    <row r="907" spans="10:10" x14ac:dyDescent="0.25">
      <c r="J907" s="1"/>
    </row>
    <row r="908" spans="10:10" x14ac:dyDescent="0.25">
      <c r="J908" s="1"/>
    </row>
    <row r="909" spans="10:10" x14ac:dyDescent="0.25">
      <c r="J909" s="1"/>
    </row>
    <row r="910" spans="10:10" x14ac:dyDescent="0.25">
      <c r="J910" s="1"/>
    </row>
    <row r="911" spans="10:10" x14ac:dyDescent="0.25">
      <c r="J911" s="1"/>
    </row>
    <row r="912" spans="10:10" x14ac:dyDescent="0.25">
      <c r="J912" s="1"/>
    </row>
    <row r="913" spans="10:10" x14ac:dyDescent="0.25">
      <c r="J913" s="1"/>
    </row>
    <row r="914" spans="10:10" x14ac:dyDescent="0.25">
      <c r="J914" s="1"/>
    </row>
    <row r="915" spans="10:10" x14ac:dyDescent="0.25">
      <c r="J915" s="1"/>
    </row>
    <row r="916" spans="10:10" x14ac:dyDescent="0.25">
      <c r="J916" s="1"/>
    </row>
    <row r="917" spans="10:10" x14ac:dyDescent="0.25">
      <c r="J917" s="1"/>
    </row>
    <row r="918" spans="10:10" x14ac:dyDescent="0.25">
      <c r="J918" s="1"/>
    </row>
    <row r="919" spans="10:10" x14ac:dyDescent="0.25">
      <c r="J919" s="1"/>
    </row>
    <row r="920" spans="10:10" x14ac:dyDescent="0.25">
      <c r="J920" s="1"/>
    </row>
    <row r="921" spans="10:10" x14ac:dyDescent="0.25">
      <c r="J921" s="1"/>
    </row>
    <row r="922" spans="10:10" x14ac:dyDescent="0.25">
      <c r="J922" s="1"/>
    </row>
    <row r="923" spans="10:10" x14ac:dyDescent="0.25">
      <c r="J923" s="1"/>
    </row>
    <row r="924" spans="10:10" x14ac:dyDescent="0.25">
      <c r="J924" s="1"/>
    </row>
    <row r="925" spans="10:10" x14ac:dyDescent="0.25">
      <c r="J925" s="1"/>
    </row>
    <row r="926" spans="10:10" x14ac:dyDescent="0.25">
      <c r="J926" s="1"/>
    </row>
    <row r="927" spans="10:10" x14ac:dyDescent="0.25">
      <c r="J927" s="1"/>
    </row>
    <row r="928" spans="10:10" x14ac:dyDescent="0.25">
      <c r="J928" s="1"/>
    </row>
    <row r="929" spans="10:10" x14ac:dyDescent="0.25">
      <c r="J929" s="1"/>
    </row>
    <row r="930" spans="10:10" x14ac:dyDescent="0.25">
      <c r="J930" s="1"/>
    </row>
    <row r="931" spans="10:10" x14ac:dyDescent="0.25">
      <c r="J931" s="1"/>
    </row>
    <row r="932" spans="10:10" x14ac:dyDescent="0.25">
      <c r="J932" s="1"/>
    </row>
    <row r="933" spans="10:10" x14ac:dyDescent="0.25">
      <c r="J933" s="1"/>
    </row>
    <row r="934" spans="10:10" x14ac:dyDescent="0.25">
      <c r="J934" s="1"/>
    </row>
    <row r="935" spans="10:10" x14ac:dyDescent="0.25">
      <c r="J935" s="1"/>
    </row>
    <row r="936" spans="10:10" x14ac:dyDescent="0.25">
      <c r="J936" s="1"/>
    </row>
    <row r="937" spans="10:10" x14ac:dyDescent="0.25">
      <c r="J937" s="1"/>
    </row>
    <row r="938" spans="10:10" x14ac:dyDescent="0.25">
      <c r="J938" s="1"/>
    </row>
    <row r="939" spans="10:10" x14ac:dyDescent="0.25">
      <c r="J939" s="1"/>
    </row>
    <row r="940" spans="10:10" x14ac:dyDescent="0.25">
      <c r="J940" s="1"/>
    </row>
    <row r="941" spans="10:10" x14ac:dyDescent="0.25">
      <c r="J941" s="1"/>
    </row>
    <row r="942" spans="10:10" x14ac:dyDescent="0.25">
      <c r="J942" s="1"/>
    </row>
    <row r="943" spans="10:10" x14ac:dyDescent="0.25">
      <c r="J943" s="1"/>
    </row>
    <row r="944" spans="10:10" x14ac:dyDescent="0.25">
      <c r="J944" s="1"/>
    </row>
    <row r="945" spans="10:10" x14ac:dyDescent="0.25">
      <c r="J945" s="1"/>
    </row>
    <row r="946" spans="10:10" x14ac:dyDescent="0.25">
      <c r="J946" s="1"/>
    </row>
    <row r="947" spans="10:10" x14ac:dyDescent="0.25">
      <c r="J947" s="1"/>
    </row>
    <row r="948" spans="10:10" x14ac:dyDescent="0.25">
      <c r="J948" s="1"/>
    </row>
    <row r="949" spans="10:10" x14ac:dyDescent="0.25">
      <c r="J949" s="1"/>
    </row>
    <row r="950" spans="10:10" x14ac:dyDescent="0.25">
      <c r="J950" s="1"/>
    </row>
    <row r="951" spans="10:10" x14ac:dyDescent="0.25">
      <c r="J951" s="1"/>
    </row>
    <row r="952" spans="10:10" x14ac:dyDescent="0.25">
      <c r="J952" s="1"/>
    </row>
    <row r="953" spans="10:10" x14ac:dyDescent="0.25">
      <c r="J953" s="1"/>
    </row>
    <row r="954" spans="10:10" x14ac:dyDescent="0.25">
      <c r="J954" s="1"/>
    </row>
    <row r="955" spans="10:10" x14ac:dyDescent="0.25">
      <c r="J955" s="1"/>
    </row>
    <row r="956" spans="10:10" x14ac:dyDescent="0.25">
      <c r="J956" s="1"/>
    </row>
    <row r="957" spans="10:10" x14ac:dyDescent="0.25">
      <c r="J957" s="1"/>
    </row>
    <row r="958" spans="10:10" x14ac:dyDescent="0.25">
      <c r="J958" s="1"/>
    </row>
    <row r="959" spans="10:10" x14ac:dyDescent="0.25">
      <c r="J959" s="1"/>
    </row>
    <row r="960" spans="10:10" x14ac:dyDescent="0.25">
      <c r="J960" s="1"/>
    </row>
    <row r="961" spans="10:10" x14ac:dyDescent="0.25">
      <c r="J961" s="1"/>
    </row>
    <row r="962" spans="10:10" x14ac:dyDescent="0.25">
      <c r="J962" s="1"/>
    </row>
    <row r="963" spans="10:10" x14ac:dyDescent="0.25">
      <c r="J963" s="1"/>
    </row>
    <row r="964" spans="10:10" x14ac:dyDescent="0.25">
      <c r="J964" s="1"/>
    </row>
    <row r="965" spans="10:10" x14ac:dyDescent="0.25">
      <c r="J965" s="1"/>
    </row>
    <row r="966" spans="10:10" x14ac:dyDescent="0.25">
      <c r="J966" s="1"/>
    </row>
    <row r="967" spans="10:10" x14ac:dyDescent="0.25">
      <c r="J967" s="1"/>
    </row>
    <row r="968" spans="10:10" x14ac:dyDescent="0.25">
      <c r="J968" s="1"/>
    </row>
    <row r="969" spans="10:10" x14ac:dyDescent="0.25">
      <c r="J969" s="1"/>
    </row>
    <row r="970" spans="10:10" x14ac:dyDescent="0.25">
      <c r="J970" s="1"/>
    </row>
    <row r="971" spans="10:10" x14ac:dyDescent="0.25">
      <c r="J971" s="1"/>
    </row>
    <row r="972" spans="10:10" x14ac:dyDescent="0.25">
      <c r="J972" s="1"/>
    </row>
    <row r="973" spans="10:10" x14ac:dyDescent="0.25">
      <c r="J973" s="1"/>
    </row>
    <row r="974" spans="10:10" x14ac:dyDescent="0.25">
      <c r="J974" s="1"/>
    </row>
    <row r="975" spans="10:10" x14ac:dyDescent="0.25">
      <c r="J975" s="1"/>
    </row>
    <row r="976" spans="10:10" x14ac:dyDescent="0.25">
      <c r="J976" s="1"/>
    </row>
    <row r="977" spans="10:10" x14ac:dyDescent="0.25">
      <c r="J977" s="1"/>
    </row>
    <row r="978" spans="10:10" x14ac:dyDescent="0.25">
      <c r="J978" s="1"/>
    </row>
    <row r="979" spans="10:10" x14ac:dyDescent="0.25">
      <c r="J979" s="1"/>
    </row>
    <row r="980" spans="10:10" x14ac:dyDescent="0.25">
      <c r="J980" s="1"/>
    </row>
    <row r="981" spans="10:10" x14ac:dyDescent="0.25">
      <c r="J981" s="1"/>
    </row>
    <row r="982" spans="10:10" x14ac:dyDescent="0.25">
      <c r="J982" s="1"/>
    </row>
    <row r="983" spans="10:10" x14ac:dyDescent="0.25">
      <c r="J983" s="1"/>
    </row>
    <row r="984" spans="10:10" x14ac:dyDescent="0.25">
      <c r="J984" s="1"/>
    </row>
    <row r="985" spans="10:10" x14ac:dyDescent="0.25">
      <c r="J985" s="1"/>
    </row>
    <row r="986" spans="10:10" x14ac:dyDescent="0.25">
      <c r="J986" s="1"/>
    </row>
    <row r="987" spans="10:10" x14ac:dyDescent="0.25">
      <c r="J987" s="1"/>
    </row>
    <row r="988" spans="10:10" x14ac:dyDescent="0.25">
      <c r="J988" s="1"/>
    </row>
    <row r="989" spans="10:10" x14ac:dyDescent="0.25">
      <c r="J989" s="1"/>
    </row>
    <row r="990" spans="10:10" x14ac:dyDescent="0.25">
      <c r="J990" s="1"/>
    </row>
    <row r="991" spans="10:10" x14ac:dyDescent="0.25">
      <c r="J991" s="1"/>
    </row>
    <row r="992" spans="10:10" x14ac:dyDescent="0.25">
      <c r="J992" s="1"/>
    </row>
    <row r="993" spans="10:10" x14ac:dyDescent="0.25">
      <c r="J993" s="1"/>
    </row>
    <row r="994" spans="10:10" x14ac:dyDescent="0.25">
      <c r="J994" s="1"/>
    </row>
    <row r="995" spans="10:10" x14ac:dyDescent="0.25">
      <c r="J995" s="1"/>
    </row>
    <row r="996" spans="10:10" x14ac:dyDescent="0.25">
      <c r="J996" s="1"/>
    </row>
    <row r="997" spans="10:10" x14ac:dyDescent="0.25">
      <c r="J997" s="1"/>
    </row>
    <row r="998" spans="10:10" x14ac:dyDescent="0.25">
      <c r="J998" s="1"/>
    </row>
    <row r="999" spans="10:10" x14ac:dyDescent="0.25">
      <c r="J999" s="1"/>
    </row>
    <row r="1000" spans="10:10" x14ac:dyDescent="0.25">
      <c r="J1000" s="1"/>
    </row>
    <row r="1001" spans="10:10" x14ac:dyDescent="0.25">
      <c r="J1001" s="1"/>
    </row>
    <row r="1002" spans="10:10" x14ac:dyDescent="0.25">
      <c r="J1002" s="1"/>
    </row>
    <row r="1003" spans="10:10" x14ac:dyDescent="0.25">
      <c r="J1003" s="1"/>
    </row>
    <row r="1004" spans="10:10" x14ac:dyDescent="0.25">
      <c r="J1004" s="1"/>
    </row>
    <row r="1005" spans="10:10" x14ac:dyDescent="0.25">
      <c r="J1005" s="1"/>
    </row>
    <row r="1006" spans="10:10" x14ac:dyDescent="0.25">
      <c r="J1006" s="1"/>
    </row>
    <row r="1007" spans="10:10" x14ac:dyDescent="0.25">
      <c r="J1007" s="1"/>
    </row>
    <row r="1008" spans="10:10" x14ac:dyDescent="0.25">
      <c r="J1008" s="1"/>
    </row>
    <row r="1009" spans="10:10" x14ac:dyDescent="0.25">
      <c r="J1009" s="1"/>
    </row>
    <row r="1010" spans="10:10" x14ac:dyDescent="0.25">
      <c r="J1010" s="1"/>
    </row>
    <row r="1011" spans="10:10" x14ac:dyDescent="0.25">
      <c r="J1011" s="1"/>
    </row>
    <row r="1012" spans="10:10" x14ac:dyDescent="0.25">
      <c r="J1012" s="1"/>
    </row>
    <row r="1013" spans="10:10" x14ac:dyDescent="0.25">
      <c r="J1013" s="1"/>
    </row>
    <row r="1014" spans="10:10" x14ac:dyDescent="0.25">
      <c r="J1014" s="1"/>
    </row>
    <row r="1015" spans="10:10" x14ac:dyDescent="0.25">
      <c r="J1015" s="1"/>
    </row>
    <row r="1016" spans="10:10" x14ac:dyDescent="0.25">
      <c r="J1016" s="1"/>
    </row>
    <row r="1017" spans="10:10" x14ac:dyDescent="0.25">
      <c r="J1017" s="1"/>
    </row>
    <row r="1018" spans="10:10" x14ac:dyDescent="0.25">
      <c r="J1018" s="1"/>
    </row>
    <row r="1019" spans="10:10" x14ac:dyDescent="0.25">
      <c r="J1019" s="1"/>
    </row>
    <row r="1020" spans="10:10" x14ac:dyDescent="0.25">
      <c r="J1020" s="1"/>
    </row>
    <row r="1021" spans="10:10" x14ac:dyDescent="0.25">
      <c r="J1021" s="1"/>
    </row>
    <row r="1022" spans="10:10" x14ac:dyDescent="0.25">
      <c r="J1022" s="1"/>
    </row>
    <row r="1023" spans="10:10" x14ac:dyDescent="0.25">
      <c r="J1023" s="1"/>
    </row>
    <row r="1024" spans="10:10" x14ac:dyDescent="0.25">
      <c r="J1024" s="1"/>
    </row>
    <row r="1025" spans="10:10" x14ac:dyDescent="0.25">
      <c r="J1025" s="1"/>
    </row>
    <row r="1026" spans="10:10" x14ac:dyDescent="0.25">
      <c r="J1026" s="1"/>
    </row>
    <row r="1027" spans="10:10" x14ac:dyDescent="0.25">
      <c r="J1027" s="1"/>
    </row>
    <row r="1028" spans="10:10" x14ac:dyDescent="0.25">
      <c r="J1028" s="1"/>
    </row>
    <row r="1029" spans="10:10" x14ac:dyDescent="0.25">
      <c r="J1029" s="1"/>
    </row>
    <row r="1030" spans="10:10" x14ac:dyDescent="0.25">
      <c r="J1030" s="1"/>
    </row>
    <row r="1031" spans="10:10" x14ac:dyDescent="0.25">
      <c r="J1031" s="1"/>
    </row>
    <row r="1032" spans="10:10" x14ac:dyDescent="0.25">
      <c r="J1032" s="1"/>
    </row>
    <row r="1033" spans="10:10" x14ac:dyDescent="0.25">
      <c r="J1033" s="1"/>
    </row>
    <row r="1034" spans="10:10" x14ac:dyDescent="0.25">
      <c r="J1034" s="1"/>
    </row>
    <row r="1035" spans="10:10" x14ac:dyDescent="0.25">
      <c r="J1035" s="1"/>
    </row>
    <row r="1036" spans="10:10" x14ac:dyDescent="0.25">
      <c r="J1036" s="1"/>
    </row>
    <row r="1037" spans="10:10" x14ac:dyDescent="0.25">
      <c r="J1037" s="1"/>
    </row>
    <row r="1038" spans="10:10" x14ac:dyDescent="0.25">
      <c r="J1038" s="1"/>
    </row>
    <row r="1039" spans="10:10" x14ac:dyDescent="0.25">
      <c r="J1039" s="1"/>
    </row>
    <row r="1040" spans="10:10" x14ac:dyDescent="0.25">
      <c r="J1040" s="1"/>
    </row>
    <row r="1041" spans="10:10" x14ac:dyDescent="0.25">
      <c r="J1041" s="1"/>
    </row>
    <row r="1042" spans="10:10" x14ac:dyDescent="0.25">
      <c r="J1042" s="1"/>
    </row>
    <row r="1043" spans="10:10" x14ac:dyDescent="0.25">
      <c r="J1043" s="1"/>
    </row>
    <row r="1044" spans="10:10" x14ac:dyDescent="0.25">
      <c r="J1044" s="1"/>
    </row>
    <row r="1045" spans="10:10" x14ac:dyDescent="0.25">
      <c r="J1045" s="1"/>
    </row>
    <row r="1046" spans="10:10" x14ac:dyDescent="0.25">
      <c r="J1046" s="1"/>
    </row>
    <row r="1047" spans="10:10" x14ac:dyDescent="0.25">
      <c r="J1047" s="1"/>
    </row>
    <row r="1048" spans="10:10" x14ac:dyDescent="0.25">
      <c r="J1048" s="1"/>
    </row>
    <row r="1049" spans="10:10" x14ac:dyDescent="0.25">
      <c r="J1049" s="1"/>
    </row>
    <row r="1050" spans="10:10" x14ac:dyDescent="0.25">
      <c r="J1050" s="1"/>
    </row>
    <row r="1051" spans="10:10" x14ac:dyDescent="0.25">
      <c r="J1051" s="1"/>
    </row>
    <row r="1052" spans="10:10" x14ac:dyDescent="0.25">
      <c r="J1052" s="1"/>
    </row>
    <row r="1053" spans="10:10" x14ac:dyDescent="0.25">
      <c r="J1053" s="1"/>
    </row>
    <row r="1054" spans="10:10" x14ac:dyDescent="0.25">
      <c r="J1054" s="1"/>
    </row>
    <row r="1055" spans="10:10" x14ac:dyDescent="0.25">
      <c r="J1055" s="1"/>
    </row>
    <row r="1056" spans="10:10" x14ac:dyDescent="0.25">
      <c r="J1056" s="1"/>
    </row>
    <row r="1057" spans="10:10" x14ac:dyDescent="0.25">
      <c r="J1057" s="1"/>
    </row>
    <row r="1058" spans="10:10" x14ac:dyDescent="0.25">
      <c r="J1058" s="1"/>
    </row>
    <row r="1059" spans="10:10" x14ac:dyDescent="0.25">
      <c r="J1059" s="1"/>
    </row>
    <row r="1060" spans="10:10" x14ac:dyDescent="0.25">
      <c r="J1060" s="1"/>
    </row>
    <row r="1061" spans="10:10" x14ac:dyDescent="0.25">
      <c r="J1061" s="1"/>
    </row>
    <row r="1062" spans="10:10" x14ac:dyDescent="0.25">
      <c r="J1062" s="1"/>
    </row>
    <row r="1063" spans="10:10" x14ac:dyDescent="0.25">
      <c r="J1063" s="1"/>
    </row>
    <row r="1064" spans="10:10" x14ac:dyDescent="0.25">
      <c r="J1064" s="1"/>
    </row>
    <row r="1065" spans="10:10" x14ac:dyDescent="0.25">
      <c r="J1065" s="1"/>
    </row>
    <row r="1066" spans="10:10" x14ac:dyDescent="0.25">
      <c r="J1066" s="1"/>
    </row>
    <row r="1067" spans="10:10" x14ac:dyDescent="0.25">
      <c r="J1067" s="1"/>
    </row>
    <row r="1068" spans="10:10" x14ac:dyDescent="0.25">
      <c r="J1068" s="1"/>
    </row>
    <row r="1069" spans="10:10" x14ac:dyDescent="0.25">
      <c r="J1069" s="1"/>
    </row>
    <row r="1070" spans="10:10" x14ac:dyDescent="0.25">
      <c r="J1070" s="1"/>
    </row>
    <row r="1071" spans="10:10" x14ac:dyDescent="0.25">
      <c r="J1071" s="1"/>
    </row>
    <row r="1072" spans="10:10" x14ac:dyDescent="0.25">
      <c r="J1072" s="1"/>
    </row>
    <row r="1073" spans="10:10" x14ac:dyDescent="0.25">
      <c r="J1073" s="1"/>
    </row>
    <row r="1074" spans="10:10" x14ac:dyDescent="0.25">
      <c r="J1074" s="1"/>
    </row>
    <row r="1075" spans="10:10" x14ac:dyDescent="0.25">
      <c r="J1075" s="1"/>
    </row>
    <row r="1076" spans="10:10" x14ac:dyDescent="0.25">
      <c r="J1076" s="1"/>
    </row>
    <row r="1077" spans="10:10" x14ac:dyDescent="0.25">
      <c r="J1077" s="1"/>
    </row>
    <row r="1078" spans="10:10" x14ac:dyDescent="0.25">
      <c r="J1078" s="1"/>
    </row>
    <row r="1079" spans="10:10" x14ac:dyDescent="0.25">
      <c r="J1079" s="1"/>
    </row>
    <row r="1080" spans="10:10" x14ac:dyDescent="0.25">
      <c r="J1080" s="1"/>
    </row>
    <row r="1081" spans="10:10" x14ac:dyDescent="0.25">
      <c r="J1081" s="1"/>
    </row>
    <row r="1082" spans="10:10" x14ac:dyDescent="0.25">
      <c r="J1082" s="1"/>
    </row>
    <row r="1083" spans="10:10" x14ac:dyDescent="0.25">
      <c r="J1083" s="1"/>
    </row>
    <row r="1084" spans="10:10" x14ac:dyDescent="0.25">
      <c r="J1084" s="1"/>
    </row>
    <row r="1085" spans="10:10" x14ac:dyDescent="0.25">
      <c r="J1085" s="1"/>
    </row>
    <row r="1086" spans="10:10" x14ac:dyDescent="0.25">
      <c r="J1086" s="1"/>
    </row>
    <row r="1087" spans="10:10" x14ac:dyDescent="0.25">
      <c r="J1087" s="1"/>
    </row>
    <row r="1088" spans="10:10" x14ac:dyDescent="0.25">
      <c r="J1088" s="1"/>
    </row>
    <row r="1089" spans="10:10" x14ac:dyDescent="0.25">
      <c r="J1089" s="1"/>
    </row>
    <row r="1090" spans="10:10" x14ac:dyDescent="0.25">
      <c r="J1090" s="1"/>
    </row>
    <row r="1091" spans="10:10" x14ac:dyDescent="0.25">
      <c r="J1091" s="1"/>
    </row>
    <row r="1092" spans="10:10" x14ac:dyDescent="0.25">
      <c r="J1092" s="1"/>
    </row>
    <row r="1093" spans="10:10" x14ac:dyDescent="0.25">
      <c r="J1093" s="1"/>
    </row>
    <row r="1094" spans="10:10" x14ac:dyDescent="0.25">
      <c r="J1094" s="1"/>
    </row>
    <row r="1095" spans="10:10" x14ac:dyDescent="0.25">
      <c r="J1095" s="1"/>
    </row>
    <row r="1096" spans="10:10" x14ac:dyDescent="0.25">
      <c r="J1096" s="1"/>
    </row>
    <row r="1097" spans="10:10" x14ac:dyDescent="0.25">
      <c r="J1097" s="1"/>
    </row>
    <row r="1098" spans="10:10" x14ac:dyDescent="0.25">
      <c r="J1098" s="1"/>
    </row>
    <row r="1099" spans="10:10" x14ac:dyDescent="0.25">
      <c r="J1099" s="1"/>
    </row>
    <row r="1100" spans="10:10" x14ac:dyDescent="0.25">
      <c r="J1100" s="1"/>
    </row>
    <row r="1101" spans="10:10" x14ac:dyDescent="0.25">
      <c r="J1101" s="1"/>
    </row>
    <row r="1102" spans="10:10" x14ac:dyDescent="0.25">
      <c r="J1102" s="1"/>
    </row>
    <row r="1103" spans="10:10" x14ac:dyDescent="0.25">
      <c r="J1103" s="1"/>
    </row>
    <row r="1104" spans="10:10" x14ac:dyDescent="0.25">
      <c r="J1104" s="1"/>
    </row>
    <row r="1105" spans="10:10" x14ac:dyDescent="0.25">
      <c r="J1105" s="1"/>
    </row>
    <row r="1106" spans="10:10" x14ac:dyDescent="0.25">
      <c r="J1106" s="1"/>
    </row>
    <row r="1107" spans="10:10" x14ac:dyDescent="0.25">
      <c r="J1107" s="1"/>
    </row>
    <row r="1108" spans="10:10" x14ac:dyDescent="0.25">
      <c r="J1108" s="1"/>
    </row>
    <row r="1109" spans="10:10" x14ac:dyDescent="0.25">
      <c r="J1109" s="1"/>
    </row>
    <row r="1110" spans="10:10" x14ac:dyDescent="0.25">
      <c r="J1110" s="1"/>
    </row>
    <row r="1111" spans="10:10" x14ac:dyDescent="0.25">
      <c r="J1111" s="1"/>
    </row>
    <row r="1112" spans="10:10" x14ac:dyDescent="0.25">
      <c r="J1112" s="1"/>
    </row>
    <row r="1113" spans="10:10" x14ac:dyDescent="0.25">
      <c r="J1113" s="1"/>
    </row>
    <row r="1114" spans="10:10" x14ac:dyDescent="0.25">
      <c r="J1114" s="1"/>
    </row>
    <row r="1115" spans="10:10" x14ac:dyDescent="0.25">
      <c r="J1115" s="1"/>
    </row>
    <row r="1116" spans="10:10" x14ac:dyDescent="0.25">
      <c r="J1116" s="1"/>
    </row>
    <row r="1117" spans="10:10" x14ac:dyDescent="0.25">
      <c r="J1117" s="1"/>
    </row>
    <row r="1118" spans="10:10" x14ac:dyDescent="0.25">
      <c r="J1118" s="1"/>
    </row>
    <row r="1119" spans="10:10" x14ac:dyDescent="0.25">
      <c r="J1119" s="1"/>
    </row>
    <row r="1120" spans="10:10" x14ac:dyDescent="0.25">
      <c r="J1120" s="1"/>
    </row>
    <row r="1121" spans="10:10" x14ac:dyDescent="0.25">
      <c r="J1121" s="1"/>
    </row>
    <row r="1122" spans="10:10" x14ac:dyDescent="0.25">
      <c r="J1122" s="1"/>
    </row>
    <row r="1123" spans="10:10" x14ac:dyDescent="0.25">
      <c r="J1123" s="1"/>
    </row>
    <row r="1124" spans="10:10" x14ac:dyDescent="0.25">
      <c r="J1124" s="1"/>
    </row>
    <row r="1125" spans="10:10" x14ac:dyDescent="0.25">
      <c r="J1125" s="1"/>
    </row>
    <row r="1126" spans="10:10" x14ac:dyDescent="0.25">
      <c r="J1126" s="1"/>
    </row>
    <row r="1127" spans="10:10" x14ac:dyDescent="0.25">
      <c r="J1127" s="1"/>
    </row>
    <row r="1128" spans="10:10" x14ac:dyDescent="0.25">
      <c r="J1128" s="1"/>
    </row>
    <row r="1129" spans="10:10" x14ac:dyDescent="0.25">
      <c r="J1129" s="1"/>
    </row>
    <row r="1130" spans="10:10" x14ac:dyDescent="0.25">
      <c r="J1130" s="1"/>
    </row>
    <row r="1131" spans="10:10" x14ac:dyDescent="0.25">
      <c r="J1131" s="1"/>
    </row>
    <row r="1132" spans="10:10" x14ac:dyDescent="0.25">
      <c r="J1132" s="1"/>
    </row>
    <row r="1133" spans="10:10" x14ac:dyDescent="0.25">
      <c r="J1133" s="1"/>
    </row>
    <row r="1134" spans="10:10" x14ac:dyDescent="0.25">
      <c r="J1134" s="1"/>
    </row>
    <row r="1135" spans="10:10" x14ac:dyDescent="0.25">
      <c r="J1135" s="1"/>
    </row>
    <row r="1136" spans="10:10" x14ac:dyDescent="0.25">
      <c r="J1136" s="1"/>
    </row>
    <row r="1137" spans="10:10" x14ac:dyDescent="0.25">
      <c r="J1137" s="1"/>
    </row>
    <row r="1138" spans="10:10" x14ac:dyDescent="0.25">
      <c r="J1138" s="1"/>
    </row>
    <row r="1139" spans="10:10" x14ac:dyDescent="0.25">
      <c r="J1139" s="1"/>
    </row>
    <row r="1140" spans="10:10" x14ac:dyDescent="0.25">
      <c r="J1140" s="1"/>
    </row>
    <row r="1141" spans="10:10" x14ac:dyDescent="0.25">
      <c r="J1141" s="1"/>
    </row>
    <row r="1142" spans="10:10" x14ac:dyDescent="0.25">
      <c r="J1142" s="1"/>
    </row>
    <row r="1143" spans="10:10" x14ac:dyDescent="0.25">
      <c r="J1143" s="1"/>
    </row>
    <row r="1144" spans="10:10" x14ac:dyDescent="0.25">
      <c r="J1144" s="1"/>
    </row>
    <row r="1145" spans="10:10" x14ac:dyDescent="0.25">
      <c r="J1145" s="1"/>
    </row>
    <row r="1146" spans="10:10" x14ac:dyDescent="0.25">
      <c r="J1146" s="1"/>
    </row>
    <row r="1147" spans="10:10" x14ac:dyDescent="0.25">
      <c r="J1147" s="1"/>
    </row>
    <row r="1148" spans="10:10" x14ac:dyDescent="0.25">
      <c r="J1148" s="1"/>
    </row>
    <row r="1149" spans="10:10" x14ac:dyDescent="0.25">
      <c r="J1149" s="1"/>
    </row>
    <row r="1150" spans="10:10" x14ac:dyDescent="0.25">
      <c r="J1150" s="1"/>
    </row>
    <row r="1151" spans="10:10" x14ac:dyDescent="0.25">
      <c r="J1151" s="1"/>
    </row>
    <row r="1152" spans="10:10" x14ac:dyDescent="0.25">
      <c r="J1152" s="1"/>
    </row>
    <row r="1153" spans="10:10" x14ac:dyDescent="0.25">
      <c r="J1153" s="1"/>
    </row>
    <row r="1154" spans="10:10" x14ac:dyDescent="0.25">
      <c r="J1154" s="1"/>
    </row>
    <row r="1155" spans="10:10" x14ac:dyDescent="0.25">
      <c r="J1155" s="1"/>
    </row>
    <row r="1156" spans="10:10" x14ac:dyDescent="0.25">
      <c r="J1156" s="1"/>
    </row>
    <row r="1157" spans="10:10" x14ac:dyDescent="0.25">
      <c r="J1157" s="1"/>
    </row>
    <row r="1158" spans="10:10" x14ac:dyDescent="0.25">
      <c r="J1158" s="1"/>
    </row>
    <row r="1159" spans="10:10" x14ac:dyDescent="0.25">
      <c r="J1159" s="1"/>
    </row>
    <row r="1160" spans="10:10" x14ac:dyDescent="0.25">
      <c r="J1160" s="1"/>
    </row>
    <row r="1161" spans="10:10" x14ac:dyDescent="0.25">
      <c r="J1161" s="1"/>
    </row>
    <row r="1162" spans="10:10" x14ac:dyDescent="0.25">
      <c r="J1162" s="1"/>
    </row>
    <row r="1163" spans="10:10" x14ac:dyDescent="0.25">
      <c r="J1163" s="1"/>
    </row>
    <row r="1164" spans="10:10" x14ac:dyDescent="0.25">
      <c r="J1164" s="1"/>
    </row>
    <row r="1165" spans="10:10" x14ac:dyDescent="0.25">
      <c r="J1165" s="1"/>
    </row>
    <row r="1166" spans="10:10" x14ac:dyDescent="0.25">
      <c r="J1166" s="1"/>
    </row>
    <row r="1167" spans="10:10" x14ac:dyDescent="0.25">
      <c r="J1167" s="1"/>
    </row>
    <row r="1168" spans="10:10" x14ac:dyDescent="0.25">
      <c r="J1168" s="1"/>
    </row>
    <row r="1169" spans="10:10" x14ac:dyDescent="0.25">
      <c r="J1169" s="1"/>
    </row>
    <row r="1170" spans="10:10" x14ac:dyDescent="0.25">
      <c r="J1170" s="1"/>
    </row>
    <row r="1171" spans="10:10" x14ac:dyDescent="0.25">
      <c r="J1171" s="1"/>
    </row>
    <row r="1172" spans="10:10" x14ac:dyDescent="0.25">
      <c r="J1172" s="1"/>
    </row>
    <row r="1173" spans="10:10" x14ac:dyDescent="0.25">
      <c r="J1173" s="1"/>
    </row>
    <row r="1174" spans="10:10" x14ac:dyDescent="0.25">
      <c r="J1174" s="1"/>
    </row>
    <row r="1175" spans="10:10" x14ac:dyDescent="0.25">
      <c r="J1175" s="1"/>
    </row>
    <row r="1176" spans="10:10" x14ac:dyDescent="0.25">
      <c r="J1176" s="1"/>
    </row>
    <row r="1177" spans="10:10" x14ac:dyDescent="0.25">
      <c r="J1177" s="1"/>
    </row>
    <row r="1178" spans="10:10" x14ac:dyDescent="0.25">
      <c r="J1178" s="1"/>
    </row>
    <row r="1179" spans="10:10" x14ac:dyDescent="0.25">
      <c r="J1179" s="1"/>
    </row>
    <row r="1180" spans="10:10" x14ac:dyDescent="0.25">
      <c r="J1180" s="1"/>
    </row>
    <row r="1181" spans="10:10" x14ac:dyDescent="0.25">
      <c r="J1181" s="1"/>
    </row>
    <row r="1182" spans="10:10" x14ac:dyDescent="0.25">
      <c r="J1182" s="1"/>
    </row>
    <row r="1183" spans="10:10" x14ac:dyDescent="0.25">
      <c r="J1183" s="1"/>
    </row>
    <row r="1184" spans="10:10" x14ac:dyDescent="0.25">
      <c r="J1184" s="1"/>
    </row>
    <row r="1185" spans="10:10" x14ac:dyDescent="0.25">
      <c r="J1185" s="1"/>
    </row>
    <row r="1186" spans="10:10" x14ac:dyDescent="0.25">
      <c r="J1186" s="1"/>
    </row>
    <row r="1187" spans="10:10" x14ac:dyDescent="0.25">
      <c r="J1187" s="1"/>
    </row>
    <row r="1188" spans="10:10" x14ac:dyDescent="0.25">
      <c r="J1188" s="1"/>
    </row>
    <row r="1189" spans="10:10" x14ac:dyDescent="0.25">
      <c r="J1189" s="1"/>
    </row>
    <row r="1190" spans="10:10" x14ac:dyDescent="0.25">
      <c r="J1190" s="1"/>
    </row>
    <row r="1191" spans="10:10" x14ac:dyDescent="0.25">
      <c r="J1191" s="1"/>
    </row>
    <row r="1192" spans="10:10" x14ac:dyDescent="0.25">
      <c r="J1192" s="1"/>
    </row>
    <row r="1193" spans="10:10" x14ac:dyDescent="0.25">
      <c r="J1193" s="1"/>
    </row>
    <row r="1194" spans="10:10" x14ac:dyDescent="0.25">
      <c r="J1194" s="1"/>
    </row>
    <row r="1195" spans="10:10" x14ac:dyDescent="0.25">
      <c r="J1195" s="1"/>
    </row>
    <row r="1196" spans="10:10" x14ac:dyDescent="0.25">
      <c r="J1196" s="1"/>
    </row>
    <row r="1197" spans="10:10" x14ac:dyDescent="0.25">
      <c r="J1197" s="1"/>
    </row>
    <row r="1198" spans="10:10" x14ac:dyDescent="0.25">
      <c r="J1198" s="1"/>
    </row>
    <row r="1199" spans="10:10" x14ac:dyDescent="0.25">
      <c r="J1199" s="1"/>
    </row>
    <row r="1200" spans="10:10" x14ac:dyDescent="0.25">
      <c r="J1200" s="1"/>
    </row>
    <row r="1201" spans="10:10" x14ac:dyDescent="0.25">
      <c r="J1201" s="1"/>
    </row>
    <row r="1202" spans="10:10" x14ac:dyDescent="0.25">
      <c r="J1202" s="1"/>
    </row>
    <row r="1203" spans="10:10" x14ac:dyDescent="0.25">
      <c r="J1203" s="1"/>
    </row>
    <row r="1204" spans="10:10" x14ac:dyDescent="0.25">
      <c r="J1204" s="1"/>
    </row>
    <row r="1205" spans="10:10" x14ac:dyDescent="0.25">
      <c r="J1205" s="1"/>
    </row>
    <row r="1206" spans="10:10" x14ac:dyDescent="0.25">
      <c r="J1206" s="1"/>
    </row>
    <row r="1207" spans="10:10" x14ac:dyDescent="0.25">
      <c r="J1207" s="1"/>
    </row>
    <row r="1208" spans="10:10" x14ac:dyDescent="0.25">
      <c r="J1208" s="1"/>
    </row>
    <row r="1209" spans="10:10" x14ac:dyDescent="0.25">
      <c r="J1209" s="1"/>
    </row>
    <row r="1210" spans="10:10" x14ac:dyDescent="0.25">
      <c r="J1210" s="1"/>
    </row>
    <row r="1211" spans="10:10" x14ac:dyDescent="0.25">
      <c r="J1211" s="1"/>
    </row>
    <row r="1212" spans="10:10" x14ac:dyDescent="0.25">
      <c r="J1212" s="1"/>
    </row>
    <row r="1213" spans="10:10" x14ac:dyDescent="0.25">
      <c r="J1213" s="1"/>
    </row>
    <row r="1214" spans="10:10" x14ac:dyDescent="0.25">
      <c r="J1214" s="1"/>
    </row>
    <row r="1215" spans="10:10" x14ac:dyDescent="0.25">
      <c r="J1215" s="1"/>
    </row>
    <row r="1216" spans="10:10" x14ac:dyDescent="0.25">
      <c r="J1216" s="1"/>
    </row>
    <row r="1217" spans="10:10" x14ac:dyDescent="0.25">
      <c r="J1217" s="1"/>
    </row>
    <row r="1218" spans="10:10" x14ac:dyDescent="0.25">
      <c r="J1218" s="1"/>
    </row>
    <row r="1219" spans="10:10" x14ac:dyDescent="0.25">
      <c r="J1219" s="1"/>
    </row>
    <row r="1220" spans="10:10" x14ac:dyDescent="0.25">
      <c r="J1220" s="1"/>
    </row>
    <row r="1221" spans="10:10" x14ac:dyDescent="0.25">
      <c r="J1221" s="1"/>
    </row>
    <row r="1222" spans="10:10" x14ac:dyDescent="0.25">
      <c r="J1222" s="1"/>
    </row>
    <row r="1223" spans="10:10" x14ac:dyDescent="0.25">
      <c r="J1223" s="1"/>
    </row>
    <row r="1224" spans="10:10" x14ac:dyDescent="0.25">
      <c r="J1224" s="1"/>
    </row>
    <row r="1225" spans="10:10" x14ac:dyDescent="0.25">
      <c r="J1225" s="1"/>
    </row>
    <row r="1226" spans="10:10" x14ac:dyDescent="0.25">
      <c r="J1226" s="1"/>
    </row>
    <row r="1227" spans="10:10" x14ac:dyDescent="0.25">
      <c r="J1227" s="1"/>
    </row>
    <row r="1228" spans="10:10" x14ac:dyDescent="0.25">
      <c r="J1228" s="1"/>
    </row>
    <row r="1229" spans="10:10" x14ac:dyDescent="0.25">
      <c r="J1229" s="1"/>
    </row>
    <row r="1230" spans="10:10" x14ac:dyDescent="0.25">
      <c r="J1230" s="1"/>
    </row>
    <row r="1231" spans="10:10" x14ac:dyDescent="0.25">
      <c r="J1231" s="1"/>
    </row>
    <row r="1232" spans="10:10" x14ac:dyDescent="0.25">
      <c r="J1232" s="1"/>
    </row>
    <row r="1233" spans="10:10" x14ac:dyDescent="0.25">
      <c r="J1233" s="1"/>
    </row>
    <row r="1234" spans="10:10" x14ac:dyDescent="0.25">
      <c r="J1234" s="1"/>
    </row>
    <row r="1235" spans="10:10" x14ac:dyDescent="0.25">
      <c r="J1235" s="1"/>
    </row>
    <row r="1236" spans="10:10" x14ac:dyDescent="0.25">
      <c r="J1236" s="1"/>
    </row>
    <row r="1237" spans="10:10" x14ac:dyDescent="0.25">
      <c r="J1237" s="1"/>
    </row>
    <row r="1238" spans="10:10" x14ac:dyDescent="0.25">
      <c r="J1238" s="1"/>
    </row>
    <row r="1239" spans="10:10" x14ac:dyDescent="0.25">
      <c r="J1239" s="1"/>
    </row>
    <row r="1240" spans="10:10" x14ac:dyDescent="0.25">
      <c r="J1240" s="1"/>
    </row>
    <row r="1241" spans="10:10" x14ac:dyDescent="0.25">
      <c r="J1241" s="1"/>
    </row>
    <row r="1242" spans="10:10" x14ac:dyDescent="0.25">
      <c r="J1242" s="1"/>
    </row>
    <row r="1243" spans="10:10" x14ac:dyDescent="0.25">
      <c r="J1243" s="1"/>
    </row>
    <row r="1244" spans="10:10" x14ac:dyDescent="0.25">
      <c r="J1244" s="1"/>
    </row>
    <row r="1245" spans="10:10" x14ac:dyDescent="0.25">
      <c r="J1245" s="1"/>
    </row>
    <row r="1246" spans="10:10" x14ac:dyDescent="0.25">
      <c r="J1246" s="1"/>
    </row>
    <row r="1247" spans="10:10" x14ac:dyDescent="0.25">
      <c r="J1247" s="1"/>
    </row>
    <row r="1248" spans="10:10" x14ac:dyDescent="0.25">
      <c r="J1248" s="1"/>
    </row>
    <row r="1249" spans="10:10" x14ac:dyDescent="0.25">
      <c r="J1249" s="1"/>
    </row>
    <row r="1250" spans="10:10" x14ac:dyDescent="0.25">
      <c r="J1250" s="1"/>
    </row>
    <row r="1251" spans="10:10" x14ac:dyDescent="0.25">
      <c r="J1251" s="1"/>
    </row>
    <row r="1252" spans="10:10" x14ac:dyDescent="0.25">
      <c r="J1252" s="1"/>
    </row>
    <row r="1253" spans="10:10" x14ac:dyDescent="0.25">
      <c r="J1253" s="1"/>
    </row>
    <row r="1254" spans="10:10" x14ac:dyDescent="0.25">
      <c r="J1254" s="1"/>
    </row>
    <row r="1255" spans="10:10" x14ac:dyDescent="0.25">
      <c r="J1255" s="1"/>
    </row>
    <row r="1256" spans="10:10" x14ac:dyDescent="0.25">
      <c r="J1256" s="1"/>
    </row>
    <row r="1257" spans="10:10" x14ac:dyDescent="0.25">
      <c r="J1257" s="1"/>
    </row>
    <row r="1258" spans="10:10" x14ac:dyDescent="0.25">
      <c r="J1258" s="1"/>
    </row>
    <row r="1259" spans="10:10" x14ac:dyDescent="0.25">
      <c r="J1259" s="1"/>
    </row>
    <row r="1260" spans="10:10" x14ac:dyDescent="0.25">
      <c r="J1260" s="1"/>
    </row>
    <row r="1261" spans="10:10" x14ac:dyDescent="0.25">
      <c r="J1261" s="1"/>
    </row>
    <row r="1262" spans="10:10" x14ac:dyDescent="0.25">
      <c r="J1262" s="1"/>
    </row>
    <row r="1263" spans="10:10" x14ac:dyDescent="0.25">
      <c r="J1263" s="1"/>
    </row>
    <row r="1264" spans="10:10" x14ac:dyDescent="0.25">
      <c r="J1264" s="1"/>
    </row>
    <row r="1265" spans="10:10" x14ac:dyDescent="0.25">
      <c r="J1265" s="1"/>
    </row>
    <row r="1266" spans="10:10" x14ac:dyDescent="0.25">
      <c r="J1266" s="1"/>
    </row>
    <row r="1267" spans="10:10" x14ac:dyDescent="0.25">
      <c r="J1267" s="1"/>
    </row>
    <row r="1268" spans="10:10" x14ac:dyDescent="0.25">
      <c r="J1268" s="1"/>
    </row>
    <row r="1269" spans="10:10" x14ac:dyDescent="0.25">
      <c r="J1269" s="1"/>
    </row>
    <row r="1270" spans="10:10" x14ac:dyDescent="0.25">
      <c r="J1270" s="1"/>
    </row>
    <row r="1271" spans="10:10" x14ac:dyDescent="0.25">
      <c r="J1271" s="1"/>
    </row>
    <row r="1272" spans="10:10" x14ac:dyDescent="0.25">
      <c r="J1272" s="1"/>
    </row>
    <row r="1273" spans="10:10" x14ac:dyDescent="0.25">
      <c r="J1273" s="1"/>
    </row>
    <row r="1274" spans="10:10" x14ac:dyDescent="0.25">
      <c r="J1274" s="1"/>
    </row>
    <row r="1275" spans="10:10" x14ac:dyDescent="0.25">
      <c r="J1275" s="1"/>
    </row>
    <row r="1276" spans="10:10" x14ac:dyDescent="0.25">
      <c r="J1276" s="1"/>
    </row>
    <row r="1277" spans="10:10" x14ac:dyDescent="0.25">
      <c r="J1277" s="1"/>
    </row>
    <row r="1278" spans="10:10" x14ac:dyDescent="0.25">
      <c r="J1278" s="1"/>
    </row>
    <row r="1279" spans="10:10" x14ac:dyDescent="0.25">
      <c r="J1279" s="1"/>
    </row>
    <row r="1280" spans="10:10" x14ac:dyDescent="0.25">
      <c r="J1280" s="1"/>
    </row>
    <row r="1281" spans="10:10" x14ac:dyDescent="0.25">
      <c r="J1281" s="1"/>
    </row>
    <row r="1282" spans="10:10" x14ac:dyDescent="0.25">
      <c r="J1282" s="1"/>
    </row>
    <row r="1283" spans="10:10" x14ac:dyDescent="0.25">
      <c r="J1283" s="1"/>
    </row>
    <row r="1284" spans="10:10" x14ac:dyDescent="0.25">
      <c r="J1284" s="1"/>
    </row>
    <row r="1285" spans="10:10" x14ac:dyDescent="0.25">
      <c r="J1285" s="1"/>
    </row>
    <row r="1286" spans="10:10" x14ac:dyDescent="0.25">
      <c r="J1286" s="1"/>
    </row>
    <row r="1287" spans="10:10" x14ac:dyDescent="0.25">
      <c r="J1287" s="1"/>
    </row>
    <row r="1288" spans="10:10" x14ac:dyDescent="0.25">
      <c r="J1288" s="1"/>
    </row>
    <row r="1289" spans="10:10" x14ac:dyDescent="0.25">
      <c r="J1289" s="1"/>
    </row>
    <row r="1290" spans="10:10" x14ac:dyDescent="0.25">
      <c r="J1290" s="1"/>
    </row>
    <row r="1291" spans="10:10" x14ac:dyDescent="0.25">
      <c r="J1291" s="1"/>
    </row>
    <row r="1292" spans="10:10" x14ac:dyDescent="0.25">
      <c r="J1292" s="1"/>
    </row>
    <row r="1293" spans="10:10" x14ac:dyDescent="0.25">
      <c r="J1293" s="1"/>
    </row>
    <row r="1294" spans="10:10" x14ac:dyDescent="0.25">
      <c r="J1294" s="1"/>
    </row>
    <row r="1295" spans="10:10" x14ac:dyDescent="0.25">
      <c r="J1295" s="1"/>
    </row>
    <row r="1296" spans="10:10" x14ac:dyDescent="0.25">
      <c r="J1296" s="1"/>
    </row>
    <row r="1297" spans="10:10" x14ac:dyDescent="0.25">
      <c r="J1297" s="1"/>
    </row>
    <row r="1298" spans="10:10" x14ac:dyDescent="0.25">
      <c r="J1298" s="1"/>
    </row>
    <row r="1299" spans="10:10" x14ac:dyDescent="0.25">
      <c r="J1299" s="1"/>
    </row>
    <row r="1300" spans="10:10" x14ac:dyDescent="0.25">
      <c r="J1300" s="1"/>
    </row>
    <row r="1301" spans="10:10" x14ac:dyDescent="0.25">
      <c r="J1301" s="1"/>
    </row>
    <row r="1302" spans="10:10" x14ac:dyDescent="0.25">
      <c r="J1302" s="1"/>
    </row>
    <row r="1303" spans="10:10" x14ac:dyDescent="0.25">
      <c r="J1303" s="1"/>
    </row>
    <row r="1304" spans="10:10" x14ac:dyDescent="0.25">
      <c r="J1304" s="1"/>
    </row>
    <row r="1305" spans="10:10" x14ac:dyDescent="0.25">
      <c r="J1305" s="1"/>
    </row>
    <row r="1306" spans="10:10" x14ac:dyDescent="0.25">
      <c r="J1306" s="1"/>
    </row>
    <row r="1307" spans="10:10" x14ac:dyDescent="0.25">
      <c r="J1307" s="1"/>
    </row>
    <row r="1308" spans="10:10" x14ac:dyDescent="0.25">
      <c r="J1308" s="1"/>
    </row>
    <row r="1309" spans="10:10" x14ac:dyDescent="0.25">
      <c r="J1309" s="1"/>
    </row>
    <row r="1310" spans="10:10" x14ac:dyDescent="0.25">
      <c r="J1310" s="1"/>
    </row>
    <row r="1311" spans="10:10" x14ac:dyDescent="0.25">
      <c r="J1311" s="1"/>
    </row>
    <row r="1312" spans="10:10" x14ac:dyDescent="0.25">
      <c r="J1312" s="1"/>
    </row>
    <row r="1313" spans="10:10" x14ac:dyDescent="0.25">
      <c r="J1313" s="1"/>
    </row>
    <row r="1314" spans="10:10" x14ac:dyDescent="0.25">
      <c r="J1314" s="1"/>
    </row>
    <row r="1315" spans="10:10" x14ac:dyDescent="0.25">
      <c r="J1315" s="1"/>
    </row>
    <row r="1316" spans="10:10" x14ac:dyDescent="0.25">
      <c r="J1316" s="1"/>
    </row>
    <row r="1317" spans="10:10" x14ac:dyDescent="0.25">
      <c r="J1317" s="1"/>
    </row>
    <row r="1318" spans="10:10" x14ac:dyDescent="0.25">
      <c r="J1318" s="1"/>
    </row>
    <row r="1319" spans="10:10" x14ac:dyDescent="0.25">
      <c r="J1319" s="1"/>
    </row>
    <row r="1320" spans="10:10" x14ac:dyDescent="0.25">
      <c r="J1320" s="1"/>
    </row>
    <row r="1321" spans="10:10" x14ac:dyDescent="0.25">
      <c r="J1321" s="1"/>
    </row>
    <row r="1322" spans="10:10" x14ac:dyDescent="0.25">
      <c r="J1322" s="1"/>
    </row>
    <row r="1323" spans="10:10" x14ac:dyDescent="0.25">
      <c r="J1323" s="1"/>
    </row>
    <row r="1324" spans="10:10" x14ac:dyDescent="0.25">
      <c r="J1324" s="1"/>
    </row>
    <row r="1325" spans="10:10" x14ac:dyDescent="0.25">
      <c r="J1325" s="1"/>
    </row>
    <row r="1326" spans="10:10" x14ac:dyDescent="0.25">
      <c r="J1326" s="1"/>
    </row>
    <row r="1327" spans="10:10" x14ac:dyDescent="0.25">
      <c r="J1327" s="1"/>
    </row>
    <row r="1328" spans="10:10" x14ac:dyDescent="0.25">
      <c r="J1328" s="1"/>
    </row>
    <row r="1329" spans="10:10" x14ac:dyDescent="0.25">
      <c r="J1329" s="1"/>
    </row>
    <row r="1330" spans="10:10" x14ac:dyDescent="0.25">
      <c r="J1330" s="1"/>
    </row>
    <row r="1331" spans="10:10" x14ac:dyDescent="0.25">
      <c r="J1331" s="1"/>
    </row>
    <row r="1332" spans="10:10" x14ac:dyDescent="0.25">
      <c r="J1332" s="1"/>
    </row>
    <row r="1333" spans="10:10" x14ac:dyDescent="0.25">
      <c r="J1333" s="1"/>
    </row>
    <row r="1334" spans="10:10" x14ac:dyDescent="0.25">
      <c r="J1334" s="1"/>
    </row>
    <row r="1335" spans="10:10" x14ac:dyDescent="0.25">
      <c r="J1335" s="1"/>
    </row>
    <row r="1336" spans="10:10" x14ac:dyDescent="0.25">
      <c r="J1336" s="1"/>
    </row>
    <row r="1337" spans="10:10" x14ac:dyDescent="0.25">
      <c r="J1337" s="1"/>
    </row>
    <row r="1338" spans="10:10" x14ac:dyDescent="0.25">
      <c r="J1338" s="1"/>
    </row>
    <row r="1339" spans="10:10" x14ac:dyDescent="0.25">
      <c r="J1339" s="1"/>
    </row>
    <row r="1340" spans="10:10" x14ac:dyDescent="0.25">
      <c r="J1340" s="1"/>
    </row>
    <row r="1341" spans="10:10" x14ac:dyDescent="0.25">
      <c r="J1341" s="1"/>
    </row>
    <row r="1342" spans="10:10" x14ac:dyDescent="0.25">
      <c r="J1342" s="1"/>
    </row>
    <row r="1343" spans="10:10" x14ac:dyDescent="0.25">
      <c r="J1343" s="1"/>
    </row>
    <row r="1344" spans="10:10" x14ac:dyDescent="0.25">
      <c r="J1344" s="1"/>
    </row>
    <row r="1345" spans="10:10" x14ac:dyDescent="0.25">
      <c r="J1345" s="1"/>
    </row>
    <row r="1346" spans="10:10" x14ac:dyDescent="0.25">
      <c r="J1346" s="1"/>
    </row>
    <row r="1347" spans="10:10" x14ac:dyDescent="0.25">
      <c r="J1347" s="1"/>
    </row>
    <row r="1348" spans="10:10" x14ac:dyDescent="0.25">
      <c r="J1348" s="1"/>
    </row>
    <row r="1349" spans="10:10" x14ac:dyDescent="0.25">
      <c r="J1349" s="1"/>
    </row>
    <row r="1350" spans="10:10" x14ac:dyDescent="0.25">
      <c r="J1350" s="1"/>
    </row>
    <row r="1351" spans="10:10" x14ac:dyDescent="0.25">
      <c r="J1351" s="1"/>
    </row>
    <row r="1352" spans="10:10" x14ac:dyDescent="0.25">
      <c r="J1352" s="1"/>
    </row>
    <row r="1353" spans="10:10" x14ac:dyDescent="0.25">
      <c r="J1353" s="1"/>
    </row>
    <row r="1354" spans="10:10" x14ac:dyDescent="0.25">
      <c r="J1354" s="1"/>
    </row>
    <row r="1355" spans="10:10" x14ac:dyDescent="0.25">
      <c r="J1355" s="1"/>
    </row>
    <row r="1356" spans="10:10" x14ac:dyDescent="0.25">
      <c r="J1356" s="1"/>
    </row>
    <row r="1357" spans="10:10" x14ac:dyDescent="0.25">
      <c r="J1357" s="1"/>
    </row>
    <row r="1358" spans="10:10" x14ac:dyDescent="0.25">
      <c r="J1358" s="1"/>
    </row>
    <row r="1359" spans="10:10" x14ac:dyDescent="0.25">
      <c r="J1359" s="1"/>
    </row>
    <row r="1360" spans="10:10" x14ac:dyDescent="0.25">
      <c r="J1360" s="1"/>
    </row>
    <row r="1361" spans="10:10" x14ac:dyDescent="0.25">
      <c r="J1361" s="1"/>
    </row>
    <row r="1362" spans="10:10" x14ac:dyDescent="0.25">
      <c r="J1362" s="1"/>
    </row>
    <row r="1363" spans="10:10" x14ac:dyDescent="0.25">
      <c r="J1363" s="1"/>
    </row>
    <row r="1364" spans="10:10" x14ac:dyDescent="0.25">
      <c r="J1364" s="1"/>
    </row>
    <row r="1365" spans="10:10" x14ac:dyDescent="0.25">
      <c r="J1365" s="1"/>
    </row>
    <row r="1366" spans="10:10" x14ac:dyDescent="0.25">
      <c r="J1366" s="1"/>
    </row>
    <row r="1367" spans="10:10" x14ac:dyDescent="0.25">
      <c r="J1367" s="1"/>
    </row>
    <row r="1368" spans="10:10" x14ac:dyDescent="0.25">
      <c r="J1368" s="1"/>
    </row>
    <row r="1369" spans="10:10" x14ac:dyDescent="0.25">
      <c r="J1369" s="1"/>
    </row>
    <row r="1370" spans="10:10" x14ac:dyDescent="0.25">
      <c r="J1370" s="1"/>
    </row>
    <row r="1371" spans="10:10" x14ac:dyDescent="0.25">
      <c r="J1371" s="1"/>
    </row>
    <row r="1372" spans="10:10" x14ac:dyDescent="0.25">
      <c r="J1372" s="1"/>
    </row>
    <row r="1373" spans="10:10" x14ac:dyDescent="0.25">
      <c r="J1373" s="1"/>
    </row>
    <row r="1374" spans="10:10" x14ac:dyDescent="0.25">
      <c r="J1374" s="1"/>
    </row>
    <row r="1375" spans="10:10" x14ac:dyDescent="0.25">
      <c r="J1375" s="1"/>
    </row>
    <row r="1376" spans="10:10" x14ac:dyDescent="0.25">
      <c r="J1376" s="1"/>
    </row>
    <row r="1377" spans="10:10" x14ac:dyDescent="0.25">
      <c r="J1377" s="1"/>
    </row>
    <row r="1378" spans="10:10" x14ac:dyDescent="0.25">
      <c r="J1378" s="1"/>
    </row>
    <row r="1379" spans="10:10" x14ac:dyDescent="0.25">
      <c r="J1379" s="1"/>
    </row>
    <row r="1380" spans="10:10" x14ac:dyDescent="0.25">
      <c r="J1380" s="1"/>
    </row>
    <row r="1381" spans="10:10" x14ac:dyDescent="0.25">
      <c r="J1381" s="1"/>
    </row>
    <row r="1382" spans="10:10" x14ac:dyDescent="0.25">
      <c r="J1382" s="1"/>
    </row>
    <row r="1383" spans="10:10" x14ac:dyDescent="0.25">
      <c r="J1383" s="1"/>
    </row>
    <row r="1384" spans="10:10" x14ac:dyDescent="0.25">
      <c r="J1384" s="1"/>
    </row>
    <row r="1385" spans="10:10" x14ac:dyDescent="0.25">
      <c r="J1385" s="1"/>
    </row>
    <row r="1386" spans="10:10" x14ac:dyDescent="0.25">
      <c r="J1386" s="1"/>
    </row>
    <row r="1387" spans="10:10" x14ac:dyDescent="0.25">
      <c r="J1387" s="1"/>
    </row>
    <row r="1388" spans="10:10" x14ac:dyDescent="0.25">
      <c r="J1388" s="1"/>
    </row>
    <row r="1389" spans="10:10" x14ac:dyDescent="0.25">
      <c r="J1389" s="1"/>
    </row>
    <row r="1390" spans="10:10" x14ac:dyDescent="0.25">
      <c r="J1390" s="1"/>
    </row>
    <row r="1391" spans="10:10" x14ac:dyDescent="0.25">
      <c r="J1391" s="1"/>
    </row>
    <row r="1392" spans="10:10" x14ac:dyDescent="0.25">
      <c r="J1392" s="1"/>
    </row>
    <row r="1393" spans="10:10" x14ac:dyDescent="0.25">
      <c r="J1393" s="1"/>
    </row>
    <row r="1394" spans="10:10" x14ac:dyDescent="0.25">
      <c r="J1394" s="1"/>
    </row>
    <row r="1395" spans="10:10" x14ac:dyDescent="0.25">
      <c r="J1395" s="1"/>
    </row>
    <row r="1396" spans="10:10" x14ac:dyDescent="0.25">
      <c r="J1396" s="1"/>
    </row>
    <row r="1397" spans="10:10" x14ac:dyDescent="0.25">
      <c r="J1397" s="1"/>
    </row>
    <row r="1398" spans="10:10" x14ac:dyDescent="0.25">
      <c r="J1398" s="1"/>
    </row>
    <row r="1399" spans="10:10" x14ac:dyDescent="0.25">
      <c r="J1399" s="1"/>
    </row>
    <row r="1400" spans="10:10" x14ac:dyDescent="0.25">
      <c r="J1400" s="1"/>
    </row>
    <row r="1401" spans="10:10" x14ac:dyDescent="0.25">
      <c r="J1401" s="1"/>
    </row>
    <row r="1402" spans="10:10" x14ac:dyDescent="0.25">
      <c r="J1402" s="1"/>
    </row>
    <row r="1403" spans="10:10" x14ac:dyDescent="0.25">
      <c r="J1403" s="1"/>
    </row>
    <row r="1404" spans="10:10" x14ac:dyDescent="0.25">
      <c r="J1404" s="1"/>
    </row>
    <row r="1405" spans="10:10" x14ac:dyDescent="0.25">
      <c r="J1405" s="1"/>
    </row>
    <row r="1406" spans="10:10" x14ac:dyDescent="0.25">
      <c r="J1406" s="1"/>
    </row>
    <row r="1407" spans="10:10" x14ac:dyDescent="0.25">
      <c r="J1407" s="1"/>
    </row>
    <row r="1408" spans="10:10" x14ac:dyDescent="0.25">
      <c r="J1408" s="1"/>
    </row>
    <row r="1409" spans="10:10" x14ac:dyDescent="0.25">
      <c r="J1409" s="1"/>
    </row>
    <row r="1410" spans="10:10" x14ac:dyDescent="0.25">
      <c r="J1410" s="1"/>
    </row>
    <row r="1411" spans="10:10" x14ac:dyDescent="0.25">
      <c r="J1411" s="1"/>
    </row>
    <row r="1412" spans="10:10" x14ac:dyDescent="0.25">
      <c r="J1412" s="1"/>
    </row>
    <row r="1413" spans="10:10" x14ac:dyDescent="0.25">
      <c r="J1413" s="1"/>
    </row>
    <row r="1414" spans="10:10" x14ac:dyDescent="0.25">
      <c r="J1414" s="1"/>
    </row>
    <row r="1415" spans="10:10" x14ac:dyDescent="0.25">
      <c r="J1415" s="1"/>
    </row>
    <row r="1416" spans="10:10" x14ac:dyDescent="0.25">
      <c r="J1416" s="1"/>
    </row>
    <row r="1417" spans="10:10" x14ac:dyDescent="0.25">
      <c r="J1417" s="1"/>
    </row>
    <row r="1418" spans="10:10" x14ac:dyDescent="0.25">
      <c r="J1418" s="1"/>
    </row>
    <row r="1419" spans="10:10" x14ac:dyDescent="0.25">
      <c r="J1419" s="1"/>
    </row>
    <row r="1420" spans="10:10" x14ac:dyDescent="0.25">
      <c r="J1420" s="1"/>
    </row>
    <row r="1421" spans="10:10" x14ac:dyDescent="0.25">
      <c r="J1421" s="1"/>
    </row>
    <row r="1422" spans="10:10" x14ac:dyDescent="0.25">
      <c r="J1422" s="1"/>
    </row>
    <row r="1423" spans="10:10" x14ac:dyDescent="0.25">
      <c r="J1423" s="1"/>
    </row>
    <row r="1424" spans="10:10" x14ac:dyDescent="0.25">
      <c r="J1424" s="1"/>
    </row>
    <row r="1425" spans="10:10" x14ac:dyDescent="0.25">
      <c r="J1425" s="1"/>
    </row>
    <row r="1426" spans="10:10" x14ac:dyDescent="0.25">
      <c r="J1426" s="1"/>
    </row>
    <row r="1427" spans="10:10" x14ac:dyDescent="0.25">
      <c r="J1427" s="1"/>
    </row>
    <row r="1428" spans="10:10" x14ac:dyDescent="0.25">
      <c r="J1428" s="1"/>
    </row>
    <row r="1429" spans="10:10" x14ac:dyDescent="0.25">
      <c r="J1429" s="1"/>
    </row>
    <row r="1430" spans="10:10" x14ac:dyDescent="0.25">
      <c r="J1430" s="1"/>
    </row>
    <row r="1431" spans="10:10" x14ac:dyDescent="0.25">
      <c r="J1431" s="1"/>
    </row>
    <row r="1432" spans="10:10" x14ac:dyDescent="0.25">
      <c r="J1432" s="1"/>
    </row>
    <row r="1433" spans="10:10" x14ac:dyDescent="0.25">
      <c r="J1433" s="1"/>
    </row>
    <row r="1434" spans="10:10" x14ac:dyDescent="0.25">
      <c r="J1434" s="1"/>
    </row>
    <row r="1435" spans="10:10" x14ac:dyDescent="0.25">
      <c r="J1435" s="1"/>
    </row>
    <row r="1436" spans="10:10" x14ac:dyDescent="0.25">
      <c r="J1436" s="1"/>
    </row>
    <row r="1437" spans="10:10" x14ac:dyDescent="0.25">
      <c r="J1437" s="1"/>
    </row>
    <row r="1438" spans="10:10" x14ac:dyDescent="0.25">
      <c r="J1438" s="1"/>
    </row>
    <row r="1439" spans="10:10" x14ac:dyDescent="0.25">
      <c r="J1439" s="1"/>
    </row>
    <row r="1440" spans="10:10" x14ac:dyDescent="0.25">
      <c r="J1440" s="1"/>
    </row>
    <row r="1441" spans="10:10" x14ac:dyDescent="0.25">
      <c r="J1441" s="1"/>
    </row>
    <row r="1442" spans="10:10" x14ac:dyDescent="0.25">
      <c r="J1442" s="1"/>
    </row>
    <row r="1443" spans="10:10" x14ac:dyDescent="0.25">
      <c r="J1443" s="1"/>
    </row>
    <row r="1444" spans="10:10" x14ac:dyDescent="0.25">
      <c r="J1444" s="1"/>
    </row>
    <row r="1445" spans="10:10" x14ac:dyDescent="0.25">
      <c r="J1445" s="1"/>
    </row>
    <row r="1446" spans="10:10" x14ac:dyDescent="0.25">
      <c r="J1446" s="1"/>
    </row>
    <row r="1447" spans="10:10" x14ac:dyDescent="0.25">
      <c r="J1447" s="1"/>
    </row>
    <row r="1448" spans="10:10" x14ac:dyDescent="0.25">
      <c r="J1448" s="1"/>
    </row>
    <row r="1449" spans="10:10" x14ac:dyDescent="0.25">
      <c r="J1449" s="1"/>
    </row>
    <row r="1450" spans="10:10" x14ac:dyDescent="0.25">
      <c r="J1450" s="1"/>
    </row>
    <row r="1451" spans="10:10" x14ac:dyDescent="0.25">
      <c r="J1451" s="1"/>
    </row>
    <row r="1452" spans="10:10" x14ac:dyDescent="0.25">
      <c r="J1452" s="1"/>
    </row>
    <row r="1453" spans="10:10" x14ac:dyDescent="0.25">
      <c r="J1453" s="1"/>
    </row>
    <row r="1454" spans="10:10" x14ac:dyDescent="0.25">
      <c r="J1454" s="1"/>
    </row>
    <row r="1455" spans="10:10" x14ac:dyDescent="0.25">
      <c r="J1455" s="1"/>
    </row>
    <row r="1456" spans="10:10" x14ac:dyDescent="0.25">
      <c r="J1456" s="1"/>
    </row>
    <row r="1457" spans="10:10" x14ac:dyDescent="0.25">
      <c r="J1457" s="1"/>
    </row>
    <row r="1458" spans="10:10" x14ac:dyDescent="0.25">
      <c r="J1458" s="1"/>
    </row>
    <row r="1459" spans="10:10" x14ac:dyDescent="0.25">
      <c r="J1459" s="1"/>
    </row>
    <row r="1460" spans="10:10" x14ac:dyDescent="0.25">
      <c r="J1460" s="1"/>
    </row>
    <row r="1461" spans="10:10" x14ac:dyDescent="0.25">
      <c r="J1461" s="1"/>
    </row>
    <row r="1462" spans="10:10" x14ac:dyDescent="0.25">
      <c r="J1462" s="1"/>
    </row>
    <row r="1463" spans="10:10" x14ac:dyDescent="0.25">
      <c r="J1463" s="1"/>
    </row>
    <row r="1464" spans="10:10" x14ac:dyDescent="0.25">
      <c r="J1464" s="1"/>
    </row>
    <row r="1465" spans="10:10" x14ac:dyDescent="0.25">
      <c r="J1465" s="1"/>
    </row>
    <row r="1466" spans="10:10" x14ac:dyDescent="0.25">
      <c r="J1466" s="1"/>
    </row>
    <row r="1467" spans="10:10" x14ac:dyDescent="0.25">
      <c r="J1467" s="1"/>
    </row>
    <row r="1468" spans="10:10" x14ac:dyDescent="0.25">
      <c r="J1468" s="1"/>
    </row>
    <row r="1469" spans="10:10" x14ac:dyDescent="0.25">
      <c r="J1469" s="1"/>
    </row>
    <row r="1470" spans="10:10" x14ac:dyDescent="0.25">
      <c r="J1470" s="1"/>
    </row>
    <row r="1471" spans="10:10" x14ac:dyDescent="0.25">
      <c r="J1471" s="1"/>
    </row>
    <row r="1472" spans="10:10" x14ac:dyDescent="0.25">
      <c r="J1472" s="1"/>
    </row>
    <row r="1473" spans="10:10" x14ac:dyDescent="0.25">
      <c r="J1473" s="1"/>
    </row>
    <row r="1474" spans="10:10" x14ac:dyDescent="0.25">
      <c r="J1474" s="1"/>
    </row>
    <row r="1475" spans="10:10" x14ac:dyDescent="0.25">
      <c r="J1475" s="1"/>
    </row>
    <row r="1476" spans="10:10" x14ac:dyDescent="0.25">
      <c r="J1476" s="1"/>
    </row>
    <row r="1477" spans="10:10" x14ac:dyDescent="0.25">
      <c r="J1477" s="1"/>
    </row>
    <row r="1478" spans="10:10" x14ac:dyDescent="0.25">
      <c r="J1478" s="1"/>
    </row>
    <row r="1479" spans="10:10" x14ac:dyDescent="0.25">
      <c r="J1479" s="1"/>
    </row>
    <row r="1480" spans="10:10" x14ac:dyDescent="0.25">
      <c r="J1480" s="1"/>
    </row>
    <row r="1481" spans="10:10" x14ac:dyDescent="0.25">
      <c r="J1481" s="1"/>
    </row>
    <row r="1482" spans="10:10" x14ac:dyDescent="0.25">
      <c r="J1482" s="1"/>
    </row>
    <row r="1483" spans="10:10" x14ac:dyDescent="0.25">
      <c r="J1483" s="1"/>
    </row>
    <row r="1484" spans="10:10" x14ac:dyDescent="0.25">
      <c r="J1484" s="1"/>
    </row>
    <row r="1485" spans="10:10" x14ac:dyDescent="0.25">
      <c r="J1485" s="1"/>
    </row>
    <row r="1486" spans="10:10" x14ac:dyDescent="0.25">
      <c r="J1486" s="1"/>
    </row>
    <row r="1487" spans="10:10" x14ac:dyDescent="0.25">
      <c r="J1487" s="1"/>
    </row>
    <row r="1488" spans="10:10" x14ac:dyDescent="0.25">
      <c r="J1488" s="1"/>
    </row>
    <row r="1489" spans="10:10" x14ac:dyDescent="0.25">
      <c r="J1489" s="1"/>
    </row>
    <row r="1490" spans="10:10" x14ac:dyDescent="0.25">
      <c r="J1490" s="1"/>
    </row>
    <row r="1491" spans="10:10" x14ac:dyDescent="0.25">
      <c r="J1491" s="1"/>
    </row>
    <row r="1492" spans="10:10" x14ac:dyDescent="0.25">
      <c r="J1492" s="1"/>
    </row>
    <row r="1493" spans="10:10" x14ac:dyDescent="0.25">
      <c r="J1493" s="1"/>
    </row>
    <row r="1494" spans="10:10" x14ac:dyDescent="0.25">
      <c r="J1494" s="1"/>
    </row>
    <row r="1495" spans="10:10" x14ac:dyDescent="0.25">
      <c r="J1495" s="1"/>
    </row>
    <row r="1496" spans="10:10" x14ac:dyDescent="0.25">
      <c r="J1496" s="1"/>
    </row>
    <row r="1497" spans="10:10" x14ac:dyDescent="0.25">
      <c r="J1497" s="1"/>
    </row>
    <row r="1498" spans="10:10" x14ac:dyDescent="0.25">
      <c r="J1498" s="1"/>
    </row>
    <row r="1499" spans="10:10" x14ac:dyDescent="0.25">
      <c r="J1499" s="1"/>
    </row>
    <row r="1500" spans="10:10" x14ac:dyDescent="0.25">
      <c r="J1500" s="1"/>
    </row>
    <row r="1501" spans="10:10" x14ac:dyDescent="0.25">
      <c r="J1501" s="1"/>
    </row>
    <row r="1502" spans="10:10" x14ac:dyDescent="0.25">
      <c r="J1502" s="1"/>
    </row>
    <row r="1503" spans="10:10" x14ac:dyDescent="0.25">
      <c r="J1503" s="1"/>
    </row>
    <row r="1504" spans="10:10" x14ac:dyDescent="0.25">
      <c r="J1504" s="1"/>
    </row>
    <row r="1505" spans="10:10" x14ac:dyDescent="0.25">
      <c r="J1505" s="1"/>
    </row>
    <row r="1506" spans="10:10" x14ac:dyDescent="0.25">
      <c r="J1506" s="1"/>
    </row>
    <row r="1507" spans="10:10" x14ac:dyDescent="0.25">
      <c r="J1507" s="1"/>
    </row>
    <row r="1508" spans="10:10" x14ac:dyDescent="0.25">
      <c r="J1508" s="1"/>
    </row>
    <row r="1509" spans="10:10" x14ac:dyDescent="0.25">
      <c r="J1509" s="1"/>
    </row>
    <row r="1510" spans="10:10" x14ac:dyDescent="0.25">
      <c r="J1510" s="1"/>
    </row>
    <row r="1511" spans="10:10" x14ac:dyDescent="0.25">
      <c r="J1511" s="1"/>
    </row>
    <row r="1512" spans="10:10" x14ac:dyDescent="0.25">
      <c r="J1512" s="1"/>
    </row>
    <row r="1513" spans="10:10" x14ac:dyDescent="0.25">
      <c r="J1513" s="1"/>
    </row>
    <row r="1514" spans="10:10" x14ac:dyDescent="0.25">
      <c r="J1514" s="1"/>
    </row>
    <row r="1515" spans="10:10" x14ac:dyDescent="0.25">
      <c r="J1515" s="1"/>
    </row>
    <row r="1516" spans="10:10" x14ac:dyDescent="0.25">
      <c r="J1516" s="1"/>
    </row>
    <row r="1517" spans="10:10" x14ac:dyDescent="0.25">
      <c r="J1517" s="1"/>
    </row>
    <row r="1518" spans="10:10" x14ac:dyDescent="0.25">
      <c r="J1518" s="1"/>
    </row>
    <row r="1519" spans="10:10" x14ac:dyDescent="0.25">
      <c r="J1519" s="1"/>
    </row>
    <row r="1520" spans="10:10" x14ac:dyDescent="0.25">
      <c r="J1520" s="1"/>
    </row>
    <row r="1521" spans="10:10" x14ac:dyDescent="0.25">
      <c r="J1521" s="1"/>
    </row>
    <row r="1522" spans="10:10" x14ac:dyDescent="0.25">
      <c r="J1522" s="1"/>
    </row>
    <row r="1523" spans="10:10" x14ac:dyDescent="0.25">
      <c r="J1523" s="1"/>
    </row>
    <row r="1524" spans="10:10" x14ac:dyDescent="0.25">
      <c r="J1524" s="1"/>
    </row>
    <row r="1525" spans="10:10" x14ac:dyDescent="0.25">
      <c r="J1525" s="1"/>
    </row>
    <row r="1526" spans="10:10" x14ac:dyDescent="0.25">
      <c r="J1526" s="1"/>
    </row>
    <row r="1527" spans="10:10" x14ac:dyDescent="0.25">
      <c r="J1527" s="1"/>
    </row>
    <row r="1528" spans="10:10" x14ac:dyDescent="0.25">
      <c r="J1528" s="1"/>
    </row>
    <row r="1529" spans="10:10" x14ac:dyDescent="0.25">
      <c r="J1529" s="1"/>
    </row>
    <row r="1530" spans="10:10" x14ac:dyDescent="0.25">
      <c r="J1530" s="1"/>
    </row>
    <row r="1531" spans="10:10" x14ac:dyDescent="0.25">
      <c r="J1531" s="1"/>
    </row>
    <row r="1532" spans="10:10" x14ac:dyDescent="0.25">
      <c r="J1532" s="1"/>
    </row>
    <row r="1533" spans="10:10" x14ac:dyDescent="0.25">
      <c r="J1533" s="1"/>
    </row>
    <row r="1534" spans="10:10" x14ac:dyDescent="0.25">
      <c r="J1534" s="1"/>
    </row>
    <row r="1535" spans="10:10" x14ac:dyDescent="0.25">
      <c r="J1535" s="1"/>
    </row>
    <row r="1536" spans="10:10" x14ac:dyDescent="0.25">
      <c r="J1536" s="1"/>
    </row>
    <row r="1537" spans="10:10" x14ac:dyDescent="0.25">
      <c r="J1537" s="1"/>
    </row>
    <row r="1538" spans="10:10" x14ac:dyDescent="0.25">
      <c r="J1538" s="1"/>
    </row>
    <row r="1539" spans="10:10" x14ac:dyDescent="0.25">
      <c r="J1539" s="1"/>
    </row>
    <row r="1540" spans="10:10" x14ac:dyDescent="0.25">
      <c r="J1540" s="1"/>
    </row>
    <row r="1541" spans="10:10" x14ac:dyDescent="0.25">
      <c r="J1541" s="1"/>
    </row>
    <row r="1542" spans="10:10" x14ac:dyDescent="0.25">
      <c r="J1542" s="1"/>
    </row>
    <row r="1543" spans="10:10" x14ac:dyDescent="0.25">
      <c r="J1543" s="1"/>
    </row>
    <row r="1544" spans="10:10" x14ac:dyDescent="0.25">
      <c r="J1544" s="1"/>
    </row>
    <row r="1545" spans="10:10" x14ac:dyDescent="0.25">
      <c r="J1545" s="1"/>
    </row>
    <row r="1546" spans="10:10" x14ac:dyDescent="0.25">
      <c r="J1546" s="1"/>
    </row>
    <row r="1547" spans="10:10" x14ac:dyDescent="0.25">
      <c r="J1547" s="1"/>
    </row>
    <row r="1548" spans="10:10" x14ac:dyDescent="0.25">
      <c r="J1548" s="1"/>
    </row>
    <row r="1549" spans="10:10" x14ac:dyDescent="0.25">
      <c r="J1549" s="1"/>
    </row>
    <row r="1550" spans="10:10" x14ac:dyDescent="0.25">
      <c r="J1550" s="1"/>
    </row>
    <row r="1551" spans="10:10" x14ac:dyDescent="0.25">
      <c r="J1551" s="1"/>
    </row>
    <row r="1552" spans="10:10" x14ac:dyDescent="0.25">
      <c r="J1552" s="1"/>
    </row>
    <row r="1553" spans="10:10" x14ac:dyDescent="0.25">
      <c r="J1553" s="1"/>
    </row>
    <row r="1554" spans="10:10" x14ac:dyDescent="0.25">
      <c r="J1554" s="1"/>
    </row>
    <row r="1555" spans="10:10" x14ac:dyDescent="0.25">
      <c r="J1555" s="1"/>
    </row>
    <row r="1556" spans="10:10" x14ac:dyDescent="0.25">
      <c r="J1556" s="1"/>
    </row>
    <row r="1557" spans="10:10" x14ac:dyDescent="0.25">
      <c r="J1557" s="1"/>
    </row>
    <row r="1558" spans="10:10" x14ac:dyDescent="0.25">
      <c r="J1558" s="1"/>
    </row>
    <row r="1559" spans="10:10" x14ac:dyDescent="0.25">
      <c r="J1559" s="1"/>
    </row>
    <row r="1560" spans="10:10" x14ac:dyDescent="0.25">
      <c r="J1560" s="1"/>
    </row>
    <row r="1561" spans="10:10" x14ac:dyDescent="0.25">
      <c r="J1561" s="1"/>
    </row>
    <row r="1562" spans="10:10" x14ac:dyDescent="0.25">
      <c r="J1562" s="1"/>
    </row>
    <row r="1563" spans="10:10" x14ac:dyDescent="0.25">
      <c r="J1563" s="1"/>
    </row>
    <row r="1564" spans="10:10" x14ac:dyDescent="0.25">
      <c r="J1564" s="1"/>
    </row>
    <row r="1565" spans="10:10" x14ac:dyDescent="0.25">
      <c r="J1565" s="1"/>
    </row>
    <row r="1566" spans="10:10" x14ac:dyDescent="0.25">
      <c r="J1566" s="1"/>
    </row>
    <row r="1567" spans="10:10" x14ac:dyDescent="0.25">
      <c r="J1567" s="1"/>
    </row>
    <row r="1568" spans="10:10" x14ac:dyDescent="0.25">
      <c r="J1568" s="1"/>
    </row>
    <row r="1569" spans="10:10" x14ac:dyDescent="0.25">
      <c r="J1569" s="1"/>
    </row>
    <row r="1570" spans="10:10" x14ac:dyDescent="0.25">
      <c r="J1570" s="1"/>
    </row>
    <row r="1571" spans="10:10" x14ac:dyDescent="0.25">
      <c r="J1571" s="1"/>
    </row>
    <row r="1572" spans="10:10" x14ac:dyDescent="0.25">
      <c r="J1572" s="1"/>
    </row>
    <row r="1573" spans="10:10" x14ac:dyDescent="0.25">
      <c r="J1573" s="1"/>
    </row>
    <row r="1574" spans="10:10" x14ac:dyDescent="0.25">
      <c r="J1574" s="1"/>
    </row>
    <row r="1575" spans="10:10" x14ac:dyDescent="0.25">
      <c r="J1575" s="1"/>
    </row>
    <row r="1576" spans="10:10" x14ac:dyDescent="0.25">
      <c r="J1576" s="1"/>
    </row>
    <row r="1577" spans="10:10" x14ac:dyDescent="0.25">
      <c r="J1577" s="1"/>
    </row>
    <row r="1578" spans="10:10" x14ac:dyDescent="0.25">
      <c r="J1578" s="1"/>
    </row>
    <row r="1579" spans="10:10" x14ac:dyDescent="0.25">
      <c r="J1579" s="1"/>
    </row>
    <row r="1580" spans="10:10" x14ac:dyDescent="0.25">
      <c r="J1580" s="1"/>
    </row>
    <row r="1581" spans="10:10" x14ac:dyDescent="0.25">
      <c r="J1581" s="1"/>
    </row>
    <row r="1582" spans="10:10" x14ac:dyDescent="0.25">
      <c r="J1582" s="1"/>
    </row>
    <row r="1583" spans="10:10" x14ac:dyDescent="0.25">
      <c r="J1583" s="1"/>
    </row>
    <row r="1584" spans="10:10" x14ac:dyDescent="0.25">
      <c r="J1584" s="1"/>
    </row>
    <row r="1585" spans="10:10" x14ac:dyDescent="0.25">
      <c r="J1585" s="1"/>
    </row>
    <row r="1586" spans="10:10" x14ac:dyDescent="0.25">
      <c r="J1586" s="1"/>
    </row>
    <row r="1587" spans="10:10" x14ac:dyDescent="0.25">
      <c r="J1587" s="1"/>
    </row>
    <row r="1588" spans="10:10" x14ac:dyDescent="0.25">
      <c r="J1588" s="1"/>
    </row>
    <row r="1589" spans="10:10" x14ac:dyDescent="0.25">
      <c r="J1589" s="1"/>
    </row>
    <row r="1590" spans="10:10" x14ac:dyDescent="0.25">
      <c r="J1590" s="1"/>
    </row>
    <row r="1591" spans="10:10" x14ac:dyDescent="0.25">
      <c r="J1591" s="1"/>
    </row>
    <row r="1592" spans="10:10" x14ac:dyDescent="0.25">
      <c r="J1592" s="1"/>
    </row>
    <row r="1593" spans="10:10" x14ac:dyDescent="0.25">
      <c r="J1593" s="1"/>
    </row>
    <row r="1594" spans="10:10" x14ac:dyDescent="0.25">
      <c r="J1594" s="1"/>
    </row>
    <row r="1595" spans="10:10" x14ac:dyDescent="0.25">
      <c r="J1595" s="1"/>
    </row>
    <row r="1596" spans="10:10" x14ac:dyDescent="0.25">
      <c r="J1596" s="1"/>
    </row>
    <row r="1597" spans="10:10" x14ac:dyDescent="0.25">
      <c r="J1597" s="1"/>
    </row>
    <row r="1598" spans="10:10" x14ac:dyDescent="0.25">
      <c r="J1598" s="1"/>
    </row>
    <row r="1599" spans="10:10" x14ac:dyDescent="0.25">
      <c r="J1599" s="1"/>
    </row>
    <row r="1600" spans="10:10" x14ac:dyDescent="0.25">
      <c r="J1600" s="1"/>
    </row>
    <row r="1601" spans="10:10" x14ac:dyDescent="0.25">
      <c r="J1601" s="1"/>
    </row>
    <row r="1602" spans="10:10" x14ac:dyDescent="0.25">
      <c r="J1602" s="1"/>
    </row>
    <row r="1603" spans="10:10" x14ac:dyDescent="0.25">
      <c r="J1603" s="1"/>
    </row>
    <row r="1604" spans="10:10" x14ac:dyDescent="0.25">
      <c r="J1604" s="1"/>
    </row>
    <row r="1605" spans="10:10" x14ac:dyDescent="0.25">
      <c r="J1605" s="1"/>
    </row>
    <row r="1606" spans="10:10" x14ac:dyDescent="0.25">
      <c r="J1606" s="1"/>
    </row>
    <row r="1607" spans="10:10" x14ac:dyDescent="0.25">
      <c r="J1607" s="1"/>
    </row>
    <row r="1608" spans="10:10" x14ac:dyDescent="0.25">
      <c r="J1608" s="1"/>
    </row>
    <row r="1609" spans="10:10" x14ac:dyDescent="0.25">
      <c r="J1609" s="1"/>
    </row>
    <row r="1610" spans="10:10" x14ac:dyDescent="0.25">
      <c r="J1610" s="1"/>
    </row>
    <row r="1611" spans="10:10" x14ac:dyDescent="0.25">
      <c r="J1611" s="1"/>
    </row>
    <row r="1612" spans="10:10" x14ac:dyDescent="0.25">
      <c r="J1612" s="1"/>
    </row>
    <row r="1613" spans="10:10" x14ac:dyDescent="0.25">
      <c r="J1613" s="1"/>
    </row>
    <row r="1614" spans="10:10" x14ac:dyDescent="0.25">
      <c r="J1614" s="1"/>
    </row>
    <row r="1615" spans="10:10" x14ac:dyDescent="0.25">
      <c r="J1615" s="1"/>
    </row>
    <row r="1616" spans="10:10" x14ac:dyDescent="0.25">
      <c r="J1616" s="1"/>
    </row>
    <row r="1617" spans="10:10" x14ac:dyDescent="0.25">
      <c r="J1617" s="1"/>
    </row>
    <row r="1618" spans="10:10" x14ac:dyDescent="0.25">
      <c r="J1618" s="1"/>
    </row>
    <row r="1619" spans="10:10" x14ac:dyDescent="0.25">
      <c r="J1619" s="1"/>
    </row>
    <row r="1620" spans="10:10" x14ac:dyDescent="0.25">
      <c r="J1620" s="1"/>
    </row>
    <row r="1621" spans="10:10" x14ac:dyDescent="0.25">
      <c r="J1621" s="1"/>
    </row>
    <row r="1622" spans="10:10" x14ac:dyDescent="0.25">
      <c r="J1622" s="1"/>
    </row>
    <row r="1623" spans="10:10" x14ac:dyDescent="0.25">
      <c r="J1623" s="1"/>
    </row>
    <row r="1624" spans="10:10" x14ac:dyDescent="0.25">
      <c r="J1624" s="1"/>
    </row>
    <row r="1625" spans="10:10" x14ac:dyDescent="0.25">
      <c r="J1625" s="1"/>
    </row>
    <row r="1626" spans="10:10" x14ac:dyDescent="0.25">
      <c r="J1626" s="1"/>
    </row>
    <row r="1627" spans="10:10" x14ac:dyDescent="0.25">
      <c r="J1627" s="1"/>
    </row>
    <row r="1628" spans="10:10" x14ac:dyDescent="0.25">
      <c r="J1628" s="1"/>
    </row>
    <row r="1629" spans="10:10" x14ac:dyDescent="0.25">
      <c r="J1629" s="1"/>
    </row>
    <row r="1630" spans="10:10" x14ac:dyDescent="0.25">
      <c r="J1630" s="1"/>
    </row>
    <row r="1631" spans="10:10" x14ac:dyDescent="0.25">
      <c r="J1631" s="1"/>
    </row>
    <row r="1632" spans="10:10" x14ac:dyDescent="0.25">
      <c r="J1632" s="1"/>
    </row>
    <row r="1633" spans="10:10" x14ac:dyDescent="0.25">
      <c r="J1633" s="1"/>
    </row>
    <row r="1634" spans="10:10" x14ac:dyDescent="0.25">
      <c r="J1634" s="1"/>
    </row>
    <row r="1635" spans="10:10" x14ac:dyDescent="0.25">
      <c r="J1635" s="1"/>
    </row>
    <row r="1636" spans="10:10" x14ac:dyDescent="0.25">
      <c r="J1636" s="1"/>
    </row>
    <row r="1637" spans="10:10" x14ac:dyDescent="0.25">
      <c r="J1637" s="1"/>
    </row>
    <row r="1638" spans="10:10" x14ac:dyDescent="0.25">
      <c r="J1638" s="1"/>
    </row>
    <row r="1639" spans="10:10" x14ac:dyDescent="0.25">
      <c r="J1639" s="1"/>
    </row>
    <row r="1640" spans="10:10" x14ac:dyDescent="0.25">
      <c r="J1640" s="1"/>
    </row>
    <row r="1641" spans="10:10" x14ac:dyDescent="0.25">
      <c r="J1641" s="1"/>
    </row>
    <row r="1642" spans="10:10" x14ac:dyDescent="0.25">
      <c r="J1642" s="1"/>
    </row>
    <row r="1643" spans="10:10" x14ac:dyDescent="0.25">
      <c r="J1643" s="1"/>
    </row>
    <row r="1644" spans="10:10" x14ac:dyDescent="0.25">
      <c r="J1644" s="1"/>
    </row>
    <row r="1645" spans="10:10" x14ac:dyDescent="0.25">
      <c r="J1645" s="1"/>
    </row>
    <row r="1646" spans="10:10" x14ac:dyDescent="0.25">
      <c r="J1646" s="1"/>
    </row>
    <row r="1647" spans="10:10" x14ac:dyDescent="0.25">
      <c r="J1647" s="1"/>
    </row>
    <row r="1648" spans="10:10" x14ac:dyDescent="0.25">
      <c r="J1648" s="1"/>
    </row>
    <row r="1649" spans="10:10" x14ac:dyDescent="0.25">
      <c r="J1649" s="1"/>
    </row>
    <row r="1650" spans="10:10" x14ac:dyDescent="0.25">
      <c r="J1650" s="1"/>
    </row>
    <row r="1651" spans="10:10" x14ac:dyDescent="0.25">
      <c r="J1651" s="1"/>
    </row>
    <row r="1652" spans="10:10" x14ac:dyDescent="0.25">
      <c r="J1652" s="1"/>
    </row>
    <row r="1653" spans="10:10" x14ac:dyDescent="0.25">
      <c r="J1653" s="1"/>
    </row>
    <row r="1654" spans="10:10" x14ac:dyDescent="0.25">
      <c r="J1654" s="1"/>
    </row>
    <row r="1655" spans="10:10" x14ac:dyDescent="0.25">
      <c r="J1655" s="1"/>
    </row>
    <row r="1656" spans="10:10" x14ac:dyDescent="0.25">
      <c r="J1656" s="1"/>
    </row>
    <row r="1657" spans="10:10" x14ac:dyDescent="0.25">
      <c r="J1657" s="1"/>
    </row>
    <row r="1658" spans="10:10" x14ac:dyDescent="0.25">
      <c r="J1658" s="1"/>
    </row>
    <row r="1659" spans="10:10" x14ac:dyDescent="0.25">
      <c r="J1659" s="1"/>
    </row>
    <row r="1660" spans="10:10" x14ac:dyDescent="0.25">
      <c r="J1660" s="1"/>
    </row>
    <row r="1661" spans="10:10" x14ac:dyDescent="0.25">
      <c r="J1661" s="1"/>
    </row>
    <row r="1662" spans="10:10" x14ac:dyDescent="0.25">
      <c r="J1662" s="1"/>
    </row>
    <row r="1663" spans="10:10" x14ac:dyDescent="0.25">
      <c r="J1663" s="1"/>
    </row>
    <row r="1664" spans="10:10" x14ac:dyDescent="0.25">
      <c r="J1664" s="1"/>
    </row>
    <row r="1665" spans="10:10" x14ac:dyDescent="0.25">
      <c r="J1665" s="1"/>
    </row>
    <row r="1666" spans="10:10" x14ac:dyDescent="0.25">
      <c r="J1666" s="1"/>
    </row>
    <row r="1667" spans="10:10" x14ac:dyDescent="0.25">
      <c r="J1667" s="1"/>
    </row>
    <row r="1668" spans="10:10" x14ac:dyDescent="0.25">
      <c r="J1668" s="1"/>
    </row>
    <row r="1669" spans="10:10" x14ac:dyDescent="0.25">
      <c r="J1669" s="1"/>
    </row>
    <row r="1670" spans="10:10" x14ac:dyDescent="0.25">
      <c r="J1670" s="1"/>
    </row>
    <row r="1671" spans="10:10" x14ac:dyDescent="0.25">
      <c r="J1671" s="1"/>
    </row>
    <row r="1672" spans="10:10" x14ac:dyDescent="0.25">
      <c r="J1672" s="1"/>
    </row>
    <row r="1673" spans="10:10" x14ac:dyDescent="0.25">
      <c r="J1673" s="1"/>
    </row>
    <row r="1674" spans="10:10" x14ac:dyDescent="0.25">
      <c r="J1674" s="1"/>
    </row>
    <row r="1675" spans="10:10" x14ac:dyDescent="0.25">
      <c r="J1675" s="1"/>
    </row>
    <row r="1676" spans="10:10" x14ac:dyDescent="0.25">
      <c r="J1676" s="1"/>
    </row>
    <row r="1677" spans="10:10" x14ac:dyDescent="0.25">
      <c r="J1677" s="1"/>
    </row>
    <row r="1678" spans="10:10" x14ac:dyDescent="0.25">
      <c r="J1678" s="1"/>
    </row>
    <row r="1679" spans="10:10" x14ac:dyDescent="0.25">
      <c r="J1679" s="1"/>
    </row>
    <row r="1680" spans="10:10" x14ac:dyDescent="0.25">
      <c r="J1680" s="1"/>
    </row>
    <row r="1681" spans="10:10" x14ac:dyDescent="0.25">
      <c r="J1681" s="1"/>
    </row>
    <row r="1682" spans="10:10" x14ac:dyDescent="0.25">
      <c r="J1682" s="1"/>
    </row>
    <row r="1683" spans="10:10" x14ac:dyDescent="0.25">
      <c r="J1683" s="1"/>
    </row>
    <row r="1684" spans="10:10" x14ac:dyDescent="0.25">
      <c r="J1684" s="1"/>
    </row>
    <row r="1685" spans="10:10" x14ac:dyDescent="0.25">
      <c r="J1685" s="1"/>
    </row>
    <row r="1686" spans="10:10" x14ac:dyDescent="0.25">
      <c r="J1686" s="1"/>
    </row>
    <row r="1687" spans="10:10" x14ac:dyDescent="0.25">
      <c r="J1687" s="1"/>
    </row>
    <row r="1688" spans="10:10" x14ac:dyDescent="0.25">
      <c r="J1688" s="1"/>
    </row>
    <row r="1689" spans="10:10" x14ac:dyDescent="0.25">
      <c r="J1689" s="1"/>
    </row>
    <row r="1690" spans="10:10" x14ac:dyDescent="0.25">
      <c r="J1690" s="1"/>
    </row>
    <row r="1691" spans="10:10" x14ac:dyDescent="0.25">
      <c r="J1691" s="1"/>
    </row>
    <row r="1692" spans="10:10" x14ac:dyDescent="0.25">
      <c r="J1692" s="1"/>
    </row>
    <row r="1693" spans="10:10" x14ac:dyDescent="0.25">
      <c r="J1693" s="1"/>
    </row>
    <row r="1694" spans="10:10" x14ac:dyDescent="0.25">
      <c r="J1694" s="1"/>
    </row>
    <row r="1695" spans="10:10" x14ac:dyDescent="0.25">
      <c r="J1695" s="1"/>
    </row>
    <row r="1696" spans="10:10" x14ac:dyDescent="0.25">
      <c r="J1696" s="1"/>
    </row>
    <row r="1697" spans="10:10" x14ac:dyDescent="0.25">
      <c r="J1697" s="1"/>
    </row>
    <row r="1698" spans="10:10" x14ac:dyDescent="0.25">
      <c r="J1698" s="1"/>
    </row>
    <row r="1699" spans="10:10" x14ac:dyDescent="0.25">
      <c r="J1699" s="1"/>
    </row>
    <row r="1700" spans="10:10" x14ac:dyDescent="0.25">
      <c r="J1700" s="1"/>
    </row>
    <row r="1701" spans="10:10" x14ac:dyDescent="0.25">
      <c r="J1701" s="1"/>
    </row>
    <row r="1702" spans="10:10" x14ac:dyDescent="0.25">
      <c r="J1702" s="1"/>
    </row>
    <row r="1703" spans="10:10" x14ac:dyDescent="0.25">
      <c r="J1703" s="1"/>
    </row>
    <row r="1704" spans="10:10" x14ac:dyDescent="0.25">
      <c r="J1704" s="1"/>
    </row>
    <row r="1705" spans="10:10" x14ac:dyDescent="0.25">
      <c r="J1705" s="1"/>
    </row>
    <row r="1706" spans="10:10" x14ac:dyDescent="0.25">
      <c r="J1706" s="1"/>
    </row>
    <row r="1707" spans="10:10" x14ac:dyDescent="0.25">
      <c r="J1707" s="1"/>
    </row>
    <row r="1708" spans="10:10" x14ac:dyDescent="0.25">
      <c r="J1708" s="1"/>
    </row>
    <row r="1709" spans="10:10" x14ac:dyDescent="0.25">
      <c r="J1709" s="1"/>
    </row>
    <row r="1710" spans="10:10" x14ac:dyDescent="0.25">
      <c r="J1710" s="1"/>
    </row>
    <row r="1711" spans="10:10" x14ac:dyDescent="0.25">
      <c r="J1711" s="1"/>
    </row>
    <row r="1712" spans="10:10" x14ac:dyDescent="0.25">
      <c r="J1712" s="1"/>
    </row>
    <row r="1713" spans="10:10" x14ac:dyDescent="0.25">
      <c r="J1713" s="1"/>
    </row>
    <row r="1714" spans="10:10" x14ac:dyDescent="0.25">
      <c r="J1714" s="1"/>
    </row>
    <row r="1715" spans="10:10" x14ac:dyDescent="0.25">
      <c r="J1715" s="1"/>
    </row>
    <row r="1716" spans="10:10" x14ac:dyDescent="0.25">
      <c r="J1716" s="1"/>
    </row>
    <row r="1717" spans="10:10" x14ac:dyDescent="0.25">
      <c r="J1717" s="1"/>
    </row>
    <row r="1718" spans="10:10" x14ac:dyDescent="0.25">
      <c r="J1718" s="1"/>
    </row>
    <row r="1719" spans="10:10" x14ac:dyDescent="0.25">
      <c r="J1719" s="1"/>
    </row>
    <row r="1720" spans="10:10" x14ac:dyDescent="0.25">
      <c r="J1720" s="1"/>
    </row>
    <row r="1721" spans="10:10" x14ac:dyDescent="0.25">
      <c r="J1721" s="1"/>
    </row>
    <row r="1722" spans="10:10" x14ac:dyDescent="0.25">
      <c r="J1722" s="1"/>
    </row>
    <row r="1723" spans="10:10" x14ac:dyDescent="0.25">
      <c r="J1723" s="1"/>
    </row>
    <row r="1724" spans="10:10" x14ac:dyDescent="0.25">
      <c r="J1724" s="1"/>
    </row>
    <row r="1725" spans="10:10" x14ac:dyDescent="0.25">
      <c r="J1725" s="1"/>
    </row>
    <row r="1726" spans="10:10" x14ac:dyDescent="0.25">
      <c r="J1726" s="1"/>
    </row>
    <row r="1727" spans="10:10" x14ac:dyDescent="0.25">
      <c r="J1727" s="1"/>
    </row>
    <row r="1728" spans="10:10" x14ac:dyDescent="0.25">
      <c r="J1728" s="1"/>
    </row>
    <row r="1729" spans="10:10" x14ac:dyDescent="0.25">
      <c r="J1729" s="1"/>
    </row>
    <row r="1730" spans="10:10" x14ac:dyDescent="0.25">
      <c r="J1730" s="1"/>
    </row>
    <row r="1731" spans="10:10" x14ac:dyDescent="0.25">
      <c r="J1731" s="1"/>
    </row>
    <row r="1732" spans="10:10" x14ac:dyDescent="0.25">
      <c r="J1732" s="1"/>
    </row>
    <row r="1733" spans="10:10" x14ac:dyDescent="0.25">
      <c r="J1733" s="1"/>
    </row>
    <row r="1734" spans="10:10" x14ac:dyDescent="0.25">
      <c r="J1734" s="1"/>
    </row>
    <row r="1735" spans="10:10" x14ac:dyDescent="0.25">
      <c r="J1735" s="1"/>
    </row>
    <row r="1736" spans="10:10" x14ac:dyDescent="0.25">
      <c r="J1736" s="1"/>
    </row>
    <row r="1737" spans="10:10" x14ac:dyDescent="0.25">
      <c r="J1737" s="1"/>
    </row>
    <row r="1738" spans="10:10" x14ac:dyDescent="0.25">
      <c r="J1738" s="1"/>
    </row>
    <row r="1739" spans="10:10" x14ac:dyDescent="0.25">
      <c r="J1739" s="1"/>
    </row>
    <row r="1740" spans="10:10" x14ac:dyDescent="0.25">
      <c r="J1740" s="1"/>
    </row>
    <row r="1741" spans="10:10" x14ac:dyDescent="0.25">
      <c r="J1741" s="1"/>
    </row>
    <row r="1742" spans="10:10" x14ac:dyDescent="0.25">
      <c r="J1742" s="1"/>
    </row>
    <row r="1743" spans="10:10" x14ac:dyDescent="0.25">
      <c r="J1743" s="1"/>
    </row>
    <row r="1744" spans="10:10" x14ac:dyDescent="0.25">
      <c r="J1744" s="1"/>
    </row>
    <row r="1745" spans="10:10" x14ac:dyDescent="0.25">
      <c r="J1745" s="1"/>
    </row>
    <row r="1746" spans="10:10" x14ac:dyDescent="0.25">
      <c r="J1746" s="1"/>
    </row>
    <row r="1747" spans="10:10" x14ac:dyDescent="0.25">
      <c r="J1747" s="1"/>
    </row>
    <row r="1748" spans="10:10" x14ac:dyDescent="0.25">
      <c r="J1748" s="1"/>
    </row>
    <row r="1749" spans="10:10" x14ac:dyDescent="0.25">
      <c r="J1749" s="1"/>
    </row>
    <row r="1750" spans="10:10" x14ac:dyDescent="0.25">
      <c r="J1750" s="1"/>
    </row>
    <row r="1751" spans="10:10" x14ac:dyDescent="0.25">
      <c r="J1751" s="1"/>
    </row>
    <row r="1752" spans="10:10" x14ac:dyDescent="0.25">
      <c r="J1752" s="1"/>
    </row>
    <row r="1753" spans="10:10" x14ac:dyDescent="0.25">
      <c r="J1753" s="1"/>
    </row>
    <row r="1754" spans="10:10" x14ac:dyDescent="0.25">
      <c r="J1754" s="1"/>
    </row>
    <row r="1755" spans="10:10" x14ac:dyDescent="0.25">
      <c r="J1755" s="1"/>
    </row>
    <row r="1756" spans="10:10" x14ac:dyDescent="0.25">
      <c r="J1756" s="1"/>
    </row>
    <row r="1757" spans="10:10" x14ac:dyDescent="0.25">
      <c r="J1757" s="1"/>
    </row>
    <row r="1758" spans="10:10" x14ac:dyDescent="0.25">
      <c r="J1758" s="1"/>
    </row>
    <row r="1759" spans="10:10" x14ac:dyDescent="0.25">
      <c r="J1759" s="1"/>
    </row>
    <row r="1760" spans="10:10" x14ac:dyDescent="0.25">
      <c r="J1760" s="1"/>
    </row>
    <row r="1761" spans="10:10" x14ac:dyDescent="0.25">
      <c r="J1761" s="1"/>
    </row>
    <row r="1762" spans="10:10" x14ac:dyDescent="0.25">
      <c r="J1762" s="1"/>
    </row>
    <row r="1763" spans="10:10" x14ac:dyDescent="0.25">
      <c r="J1763" s="1"/>
    </row>
    <row r="1764" spans="10:10" x14ac:dyDescent="0.25">
      <c r="J1764" s="1"/>
    </row>
    <row r="1765" spans="10:10" x14ac:dyDescent="0.25">
      <c r="J1765" s="1"/>
    </row>
    <row r="1766" spans="10:10" x14ac:dyDescent="0.25">
      <c r="J1766" s="1"/>
    </row>
    <row r="1767" spans="10:10" x14ac:dyDescent="0.25">
      <c r="J1767" s="1"/>
    </row>
    <row r="1768" spans="10:10" x14ac:dyDescent="0.25">
      <c r="J1768" s="1"/>
    </row>
    <row r="1769" spans="10:10" x14ac:dyDescent="0.25">
      <c r="J1769" s="1"/>
    </row>
    <row r="1770" spans="10:10" x14ac:dyDescent="0.25">
      <c r="J1770" s="1"/>
    </row>
    <row r="1771" spans="10:10" x14ac:dyDescent="0.25">
      <c r="J1771" s="1"/>
    </row>
    <row r="1772" spans="10:10" x14ac:dyDescent="0.25">
      <c r="J1772" s="1"/>
    </row>
    <row r="1773" spans="10:10" x14ac:dyDescent="0.25">
      <c r="J1773" s="1"/>
    </row>
    <row r="1774" spans="10:10" x14ac:dyDescent="0.25">
      <c r="J1774" s="1"/>
    </row>
    <row r="1775" spans="10:10" x14ac:dyDescent="0.25">
      <c r="J1775" s="1"/>
    </row>
    <row r="1776" spans="10:10" x14ac:dyDescent="0.25">
      <c r="J1776" s="1"/>
    </row>
    <row r="1777" spans="10:10" x14ac:dyDescent="0.25">
      <c r="J1777" s="1"/>
    </row>
    <row r="1778" spans="10:10" x14ac:dyDescent="0.25">
      <c r="J1778" s="1"/>
    </row>
    <row r="1779" spans="10:10" x14ac:dyDescent="0.25">
      <c r="J1779" s="1"/>
    </row>
    <row r="1780" spans="10:10" x14ac:dyDescent="0.25">
      <c r="J1780" s="1"/>
    </row>
    <row r="1781" spans="10:10" x14ac:dyDescent="0.25">
      <c r="J1781" s="1"/>
    </row>
    <row r="1782" spans="10:10" x14ac:dyDescent="0.25">
      <c r="J1782" s="1"/>
    </row>
    <row r="1783" spans="10:10" x14ac:dyDescent="0.25">
      <c r="J1783" s="1"/>
    </row>
    <row r="1784" spans="10:10" x14ac:dyDescent="0.25">
      <c r="J1784" s="1"/>
    </row>
    <row r="1785" spans="10:10" x14ac:dyDescent="0.25">
      <c r="J1785" s="1"/>
    </row>
    <row r="1786" spans="10:10" x14ac:dyDescent="0.25">
      <c r="J1786" s="1"/>
    </row>
    <row r="1787" spans="10:10" x14ac:dyDescent="0.25">
      <c r="J1787" s="1"/>
    </row>
    <row r="1788" spans="10:10" x14ac:dyDescent="0.25">
      <c r="J1788" s="1"/>
    </row>
    <row r="1789" spans="10:10" x14ac:dyDescent="0.25">
      <c r="J1789" s="1"/>
    </row>
    <row r="1790" spans="10:10" x14ac:dyDescent="0.25">
      <c r="J1790" s="1"/>
    </row>
    <row r="1791" spans="10:10" x14ac:dyDescent="0.25">
      <c r="J1791" s="1"/>
    </row>
    <row r="1792" spans="10:10" x14ac:dyDescent="0.25">
      <c r="J1792" s="1"/>
    </row>
    <row r="1793" spans="10:10" x14ac:dyDescent="0.25">
      <c r="J1793" s="1"/>
    </row>
    <row r="1794" spans="10:10" x14ac:dyDescent="0.25">
      <c r="J1794" s="1"/>
    </row>
    <row r="1795" spans="10:10" x14ac:dyDescent="0.25">
      <c r="J1795" s="1"/>
    </row>
    <row r="1796" spans="10:10" x14ac:dyDescent="0.25">
      <c r="J1796" s="1"/>
    </row>
    <row r="1797" spans="10:10" x14ac:dyDescent="0.25">
      <c r="J1797" s="1"/>
    </row>
    <row r="1798" spans="10:10" x14ac:dyDescent="0.25">
      <c r="J1798" s="1"/>
    </row>
    <row r="1799" spans="10:10" x14ac:dyDescent="0.25">
      <c r="J1799" s="1"/>
    </row>
    <row r="1800" spans="10:10" x14ac:dyDescent="0.25">
      <c r="J1800" s="1"/>
    </row>
    <row r="1801" spans="10:10" x14ac:dyDescent="0.25">
      <c r="J1801" s="1"/>
    </row>
    <row r="1802" spans="10:10" x14ac:dyDescent="0.25">
      <c r="J1802" s="1"/>
    </row>
    <row r="1803" spans="10:10" x14ac:dyDescent="0.25">
      <c r="J1803" s="1"/>
    </row>
    <row r="1804" spans="10:10" x14ac:dyDescent="0.25">
      <c r="J1804" s="1"/>
    </row>
    <row r="1805" spans="10:10" x14ac:dyDescent="0.25">
      <c r="J1805" s="1"/>
    </row>
    <row r="1806" spans="10:10" x14ac:dyDescent="0.25">
      <c r="J1806" s="1"/>
    </row>
    <row r="1807" spans="10:10" x14ac:dyDescent="0.25">
      <c r="J1807" s="1"/>
    </row>
    <row r="1808" spans="10:10" x14ac:dyDescent="0.25">
      <c r="J1808" s="1"/>
    </row>
    <row r="1809" spans="10:10" x14ac:dyDescent="0.25">
      <c r="J1809" s="1"/>
    </row>
    <row r="1810" spans="10:10" x14ac:dyDescent="0.25">
      <c r="J1810" s="1"/>
    </row>
    <row r="1811" spans="10:10" x14ac:dyDescent="0.25">
      <c r="J1811" s="1"/>
    </row>
    <row r="1812" spans="10:10" x14ac:dyDescent="0.25">
      <c r="J1812" s="1"/>
    </row>
    <row r="1813" spans="10:10" x14ac:dyDescent="0.25">
      <c r="J1813" s="1"/>
    </row>
    <row r="1814" spans="10:10" x14ac:dyDescent="0.25">
      <c r="J1814" s="1"/>
    </row>
    <row r="1815" spans="10:10" x14ac:dyDescent="0.25">
      <c r="J1815" s="1"/>
    </row>
    <row r="1816" spans="10:10" x14ac:dyDescent="0.25">
      <c r="J1816" s="1"/>
    </row>
    <row r="1817" spans="10:10" x14ac:dyDescent="0.25">
      <c r="J1817" s="1"/>
    </row>
    <row r="1818" spans="10:10" x14ac:dyDescent="0.25">
      <c r="J1818" s="1"/>
    </row>
    <row r="1819" spans="10:10" x14ac:dyDescent="0.25">
      <c r="J1819" s="1"/>
    </row>
    <row r="1820" spans="10:10" x14ac:dyDescent="0.25">
      <c r="J1820" s="1"/>
    </row>
    <row r="1821" spans="10:10" x14ac:dyDescent="0.25">
      <c r="J1821" s="1"/>
    </row>
    <row r="1822" spans="10:10" x14ac:dyDescent="0.25">
      <c r="J1822" s="1"/>
    </row>
    <row r="1823" spans="10:10" x14ac:dyDescent="0.25">
      <c r="J1823" s="1"/>
    </row>
    <row r="1824" spans="10:10" x14ac:dyDescent="0.25">
      <c r="J1824" s="1"/>
    </row>
    <row r="1825" spans="10:10" x14ac:dyDescent="0.25">
      <c r="J1825" s="1"/>
    </row>
    <row r="1826" spans="10:10" x14ac:dyDescent="0.25">
      <c r="J1826" s="1"/>
    </row>
    <row r="1827" spans="10:10" x14ac:dyDescent="0.25">
      <c r="J1827" s="1"/>
    </row>
    <row r="1828" spans="10:10" x14ac:dyDescent="0.25">
      <c r="J1828" s="1"/>
    </row>
    <row r="1829" spans="10:10" x14ac:dyDescent="0.25">
      <c r="J1829" s="1"/>
    </row>
    <row r="1830" spans="10:10" x14ac:dyDescent="0.25">
      <c r="J1830" s="1"/>
    </row>
    <row r="1831" spans="10:10" x14ac:dyDescent="0.25">
      <c r="J1831" s="1"/>
    </row>
    <row r="1832" spans="10:10" x14ac:dyDescent="0.25">
      <c r="J1832" s="1"/>
    </row>
    <row r="1833" spans="10:10" x14ac:dyDescent="0.25">
      <c r="J1833" s="1"/>
    </row>
    <row r="1834" spans="10:10" x14ac:dyDescent="0.25">
      <c r="J1834" s="1"/>
    </row>
    <row r="1835" spans="10:10" x14ac:dyDescent="0.25">
      <c r="J1835" s="1"/>
    </row>
    <row r="1836" spans="10:10" x14ac:dyDescent="0.25">
      <c r="J1836" s="1"/>
    </row>
    <row r="1837" spans="10:10" x14ac:dyDescent="0.25">
      <c r="J1837" s="1"/>
    </row>
    <row r="1838" spans="10:10" x14ac:dyDescent="0.25">
      <c r="J1838" s="1"/>
    </row>
    <row r="1839" spans="10:10" x14ac:dyDescent="0.25">
      <c r="J1839" s="1"/>
    </row>
    <row r="1840" spans="10:10" x14ac:dyDescent="0.25">
      <c r="J1840" s="1"/>
    </row>
    <row r="1841" spans="10:10" x14ac:dyDescent="0.25">
      <c r="J1841" s="1"/>
    </row>
    <row r="1842" spans="10:10" x14ac:dyDescent="0.25">
      <c r="J1842" s="1"/>
    </row>
    <row r="1843" spans="10:10" x14ac:dyDescent="0.25">
      <c r="J1843" s="1"/>
    </row>
    <row r="1844" spans="10:10" x14ac:dyDescent="0.25">
      <c r="J1844" s="1"/>
    </row>
    <row r="1845" spans="10:10" x14ac:dyDescent="0.25">
      <c r="J1845" s="1"/>
    </row>
    <row r="1846" spans="10:10" x14ac:dyDescent="0.25">
      <c r="J1846" s="1"/>
    </row>
    <row r="1847" spans="10:10" x14ac:dyDescent="0.25">
      <c r="J1847" s="1"/>
    </row>
    <row r="1848" spans="10:10" x14ac:dyDescent="0.25">
      <c r="J1848" s="1"/>
    </row>
    <row r="1849" spans="10:10" x14ac:dyDescent="0.25">
      <c r="J1849" s="1"/>
    </row>
    <row r="1850" spans="10:10" x14ac:dyDescent="0.25">
      <c r="J1850" s="1"/>
    </row>
    <row r="1851" spans="10:10" x14ac:dyDescent="0.25">
      <c r="J1851" s="1"/>
    </row>
    <row r="1852" spans="10:10" x14ac:dyDescent="0.25">
      <c r="J1852" s="1"/>
    </row>
    <row r="1853" spans="10:10" x14ac:dyDescent="0.25">
      <c r="J1853" s="1"/>
    </row>
    <row r="1854" spans="10:10" x14ac:dyDescent="0.25">
      <c r="J1854" s="1"/>
    </row>
    <row r="1855" spans="10:10" x14ac:dyDescent="0.25">
      <c r="J1855" s="1"/>
    </row>
    <row r="1856" spans="10:10" x14ac:dyDescent="0.25">
      <c r="J1856" s="1"/>
    </row>
    <row r="1857" spans="10:10" x14ac:dyDescent="0.25">
      <c r="J1857" s="1"/>
    </row>
    <row r="1858" spans="10:10" x14ac:dyDescent="0.25">
      <c r="J1858" s="1"/>
    </row>
    <row r="1859" spans="10:10" x14ac:dyDescent="0.25">
      <c r="J1859" s="1"/>
    </row>
    <row r="1860" spans="10:10" x14ac:dyDescent="0.25">
      <c r="J1860" s="1"/>
    </row>
    <row r="1861" spans="10:10" x14ac:dyDescent="0.25">
      <c r="J1861" s="1"/>
    </row>
    <row r="1862" spans="10:10" x14ac:dyDescent="0.25">
      <c r="J1862" s="1"/>
    </row>
    <row r="1863" spans="10:10" x14ac:dyDescent="0.25">
      <c r="J1863" s="1"/>
    </row>
    <row r="1864" spans="10:10" x14ac:dyDescent="0.25">
      <c r="J1864" s="1"/>
    </row>
    <row r="1865" spans="10:10" x14ac:dyDescent="0.25">
      <c r="J1865" s="1"/>
    </row>
    <row r="1866" spans="10:10" x14ac:dyDescent="0.25">
      <c r="J1866" s="1"/>
    </row>
    <row r="1867" spans="10:10" x14ac:dyDescent="0.25">
      <c r="J1867" s="1"/>
    </row>
    <row r="1868" spans="10:10" x14ac:dyDescent="0.25">
      <c r="J1868" s="1"/>
    </row>
    <row r="1869" spans="10:10" x14ac:dyDescent="0.25">
      <c r="J1869" s="1"/>
    </row>
    <row r="1870" spans="10:10" x14ac:dyDescent="0.25">
      <c r="J1870" s="1"/>
    </row>
    <row r="1871" spans="10:10" x14ac:dyDescent="0.25">
      <c r="J1871" s="1"/>
    </row>
    <row r="1872" spans="10:10" x14ac:dyDescent="0.25">
      <c r="J1872" s="1"/>
    </row>
    <row r="1873" spans="10:10" x14ac:dyDescent="0.25">
      <c r="J1873" s="1"/>
    </row>
    <row r="1874" spans="10:10" x14ac:dyDescent="0.25">
      <c r="J1874" s="1"/>
    </row>
    <row r="1875" spans="10:10" x14ac:dyDescent="0.25">
      <c r="J1875" s="1"/>
    </row>
    <row r="1876" spans="10:10" x14ac:dyDescent="0.25">
      <c r="J1876" s="1"/>
    </row>
    <row r="1877" spans="10:10" x14ac:dyDescent="0.25">
      <c r="J1877" s="1"/>
    </row>
    <row r="1878" spans="10:10" x14ac:dyDescent="0.25">
      <c r="J1878" s="1"/>
    </row>
    <row r="1879" spans="10:10" x14ac:dyDescent="0.25">
      <c r="J1879" s="1"/>
    </row>
    <row r="1880" spans="10:10" x14ac:dyDescent="0.25">
      <c r="J1880" s="1"/>
    </row>
    <row r="1881" spans="10:10" x14ac:dyDescent="0.25">
      <c r="J1881" s="1"/>
    </row>
    <row r="1882" spans="10:10" x14ac:dyDescent="0.25">
      <c r="J1882" s="1"/>
    </row>
    <row r="1883" spans="10:10" x14ac:dyDescent="0.25">
      <c r="J1883" s="1"/>
    </row>
    <row r="1884" spans="10:10" x14ac:dyDescent="0.25">
      <c r="J1884" s="1"/>
    </row>
    <row r="1885" spans="10:10" x14ac:dyDescent="0.25">
      <c r="J1885" s="1"/>
    </row>
    <row r="1886" spans="10:10" x14ac:dyDescent="0.25">
      <c r="J1886" s="1"/>
    </row>
    <row r="1887" spans="10:10" x14ac:dyDescent="0.25">
      <c r="J1887" s="1"/>
    </row>
    <row r="1888" spans="10:10" x14ac:dyDescent="0.25">
      <c r="J1888" s="1"/>
    </row>
    <row r="1889" spans="10:10" x14ac:dyDescent="0.25">
      <c r="J1889" s="1"/>
    </row>
    <row r="1890" spans="10:10" x14ac:dyDescent="0.25">
      <c r="J1890" s="1"/>
    </row>
    <row r="1891" spans="10:10" x14ac:dyDescent="0.25">
      <c r="J1891" s="1"/>
    </row>
    <row r="1892" spans="10:10" x14ac:dyDescent="0.25">
      <c r="J1892" s="1"/>
    </row>
    <row r="1893" spans="10:10" x14ac:dyDescent="0.25">
      <c r="J1893" s="1"/>
    </row>
    <row r="1894" spans="10:10" x14ac:dyDescent="0.25">
      <c r="J1894" s="1"/>
    </row>
    <row r="1895" spans="10:10" x14ac:dyDescent="0.25">
      <c r="J1895" s="1"/>
    </row>
    <row r="1896" spans="10:10" x14ac:dyDescent="0.25">
      <c r="J1896" s="1"/>
    </row>
    <row r="1897" spans="10:10" x14ac:dyDescent="0.25">
      <c r="J1897" s="1"/>
    </row>
    <row r="1898" spans="10:10" x14ac:dyDescent="0.25">
      <c r="J1898" s="1"/>
    </row>
    <row r="1899" spans="10:10" x14ac:dyDescent="0.25">
      <c r="J1899" s="1"/>
    </row>
    <row r="1900" spans="10:10" x14ac:dyDescent="0.25">
      <c r="J1900" s="1"/>
    </row>
    <row r="1901" spans="10:10" x14ac:dyDescent="0.25">
      <c r="J1901" s="1"/>
    </row>
    <row r="1902" spans="10:10" x14ac:dyDescent="0.25">
      <c r="J1902" s="1"/>
    </row>
    <row r="1903" spans="10:10" x14ac:dyDescent="0.25">
      <c r="J1903" s="1"/>
    </row>
    <row r="1904" spans="10:10" x14ac:dyDescent="0.25">
      <c r="J1904" s="1"/>
    </row>
    <row r="1905" spans="10:10" x14ac:dyDescent="0.25">
      <c r="J1905" s="1"/>
    </row>
    <row r="1906" spans="10:10" x14ac:dyDescent="0.25">
      <c r="J1906" s="1"/>
    </row>
    <row r="1907" spans="10:10" x14ac:dyDescent="0.25">
      <c r="J1907" s="1"/>
    </row>
    <row r="1908" spans="10:10" x14ac:dyDescent="0.25">
      <c r="J1908" s="1"/>
    </row>
    <row r="1909" spans="10:10" x14ac:dyDescent="0.25">
      <c r="J1909" s="1"/>
    </row>
    <row r="1910" spans="10:10" x14ac:dyDescent="0.25">
      <c r="J1910" s="1"/>
    </row>
    <row r="1911" spans="10:10" x14ac:dyDescent="0.25">
      <c r="J1911" s="1"/>
    </row>
    <row r="1912" spans="10:10" x14ac:dyDescent="0.25">
      <c r="J1912" s="1"/>
    </row>
    <row r="1913" spans="10:10" x14ac:dyDescent="0.25">
      <c r="J1913" s="1"/>
    </row>
    <row r="1914" spans="10:10" x14ac:dyDescent="0.25">
      <c r="J1914" s="1"/>
    </row>
    <row r="1915" spans="10:10" x14ac:dyDescent="0.25">
      <c r="J1915" s="1"/>
    </row>
    <row r="1916" spans="10:10" x14ac:dyDescent="0.25">
      <c r="J1916" s="1"/>
    </row>
    <row r="1917" spans="10:10" x14ac:dyDescent="0.25">
      <c r="J1917" s="1"/>
    </row>
    <row r="1918" spans="10:10" x14ac:dyDescent="0.25">
      <c r="J1918" s="1"/>
    </row>
    <row r="1919" spans="10:10" x14ac:dyDescent="0.25">
      <c r="J1919" s="1"/>
    </row>
    <row r="1920" spans="10:10" x14ac:dyDescent="0.25">
      <c r="J1920" s="1"/>
    </row>
    <row r="1921" spans="10:10" x14ac:dyDescent="0.25">
      <c r="J1921" s="1"/>
    </row>
    <row r="1922" spans="10:10" x14ac:dyDescent="0.25">
      <c r="J1922" s="1"/>
    </row>
    <row r="1923" spans="10:10" x14ac:dyDescent="0.25">
      <c r="J1923" s="1"/>
    </row>
    <row r="1924" spans="10:10" x14ac:dyDescent="0.25">
      <c r="J1924" s="1"/>
    </row>
    <row r="1925" spans="10:10" x14ac:dyDescent="0.25">
      <c r="J1925" s="1"/>
    </row>
    <row r="1926" spans="10:10" x14ac:dyDescent="0.25">
      <c r="J1926" s="1"/>
    </row>
    <row r="1927" spans="10:10" x14ac:dyDescent="0.25">
      <c r="J1927" s="1"/>
    </row>
    <row r="1928" spans="10:10" x14ac:dyDescent="0.25">
      <c r="J1928" s="1"/>
    </row>
    <row r="1929" spans="10:10" x14ac:dyDescent="0.25">
      <c r="J1929" s="1"/>
    </row>
    <row r="1930" spans="10:10" x14ac:dyDescent="0.25">
      <c r="J1930" s="1"/>
    </row>
    <row r="1931" spans="10:10" x14ac:dyDescent="0.25">
      <c r="J1931" s="1"/>
    </row>
    <row r="1932" spans="10:10" x14ac:dyDescent="0.25">
      <c r="J1932" s="1"/>
    </row>
    <row r="1933" spans="10:10" x14ac:dyDescent="0.25">
      <c r="J1933" s="1"/>
    </row>
    <row r="1934" spans="10:10" x14ac:dyDescent="0.25">
      <c r="J1934" s="1"/>
    </row>
    <row r="1935" spans="10:10" x14ac:dyDescent="0.25">
      <c r="J1935" s="1"/>
    </row>
    <row r="1936" spans="10:10" x14ac:dyDescent="0.25">
      <c r="J1936" s="1"/>
    </row>
    <row r="1937" spans="10:10" x14ac:dyDescent="0.25">
      <c r="J1937" s="1"/>
    </row>
    <row r="1938" spans="10:10" x14ac:dyDescent="0.25">
      <c r="J1938" s="1"/>
    </row>
    <row r="1939" spans="10:10" x14ac:dyDescent="0.25">
      <c r="J1939" s="1"/>
    </row>
    <row r="1940" spans="10:10" x14ac:dyDescent="0.25">
      <c r="J1940" s="1"/>
    </row>
    <row r="1941" spans="10:10" x14ac:dyDescent="0.25">
      <c r="J1941" s="1"/>
    </row>
    <row r="1942" spans="10:10" x14ac:dyDescent="0.25">
      <c r="J1942" s="1"/>
    </row>
    <row r="1943" spans="10:10" x14ac:dyDescent="0.25">
      <c r="J1943" s="1"/>
    </row>
    <row r="1944" spans="10:10" x14ac:dyDescent="0.25">
      <c r="J1944" s="1"/>
    </row>
    <row r="1945" spans="10:10" x14ac:dyDescent="0.25">
      <c r="J1945" s="1"/>
    </row>
    <row r="1946" spans="10:10" x14ac:dyDescent="0.25">
      <c r="J1946" s="1"/>
    </row>
    <row r="1947" spans="10:10" x14ac:dyDescent="0.25">
      <c r="J1947" s="1"/>
    </row>
    <row r="1948" spans="10:10" x14ac:dyDescent="0.25">
      <c r="J1948" s="1"/>
    </row>
    <row r="1949" spans="10:10" x14ac:dyDescent="0.25">
      <c r="J1949" s="1"/>
    </row>
    <row r="1950" spans="10:10" x14ac:dyDescent="0.25">
      <c r="J1950" s="1"/>
    </row>
    <row r="1951" spans="10:10" x14ac:dyDescent="0.25">
      <c r="J1951" s="1"/>
    </row>
    <row r="1952" spans="10:10" x14ac:dyDescent="0.25">
      <c r="J1952" s="1"/>
    </row>
    <row r="1953" spans="10:10" x14ac:dyDescent="0.25">
      <c r="J1953" s="1"/>
    </row>
    <row r="1954" spans="10:10" x14ac:dyDescent="0.25">
      <c r="J1954" s="1"/>
    </row>
    <row r="1955" spans="10:10" x14ac:dyDescent="0.25">
      <c r="J1955" s="1"/>
    </row>
    <row r="1956" spans="10:10" x14ac:dyDescent="0.25">
      <c r="J1956" s="1"/>
    </row>
    <row r="1957" spans="10:10" x14ac:dyDescent="0.25">
      <c r="J1957" s="1"/>
    </row>
    <row r="1958" spans="10:10" x14ac:dyDescent="0.25">
      <c r="J1958" s="1"/>
    </row>
    <row r="1959" spans="10:10" x14ac:dyDescent="0.25">
      <c r="J1959" s="1"/>
    </row>
    <row r="1960" spans="10:10" x14ac:dyDescent="0.25">
      <c r="J1960" s="1"/>
    </row>
    <row r="1961" spans="10:10" x14ac:dyDescent="0.25">
      <c r="J1961" s="1"/>
    </row>
    <row r="1962" spans="10:10" x14ac:dyDescent="0.25">
      <c r="J1962" s="1"/>
    </row>
    <row r="1963" spans="10:10" x14ac:dyDescent="0.25">
      <c r="J1963" s="1"/>
    </row>
    <row r="1964" spans="10:10" x14ac:dyDescent="0.25">
      <c r="J1964" s="1"/>
    </row>
    <row r="1965" spans="10:10" x14ac:dyDescent="0.25">
      <c r="J1965" s="1"/>
    </row>
    <row r="1966" spans="10:10" x14ac:dyDescent="0.25">
      <c r="J1966" s="1"/>
    </row>
    <row r="1967" spans="10:10" x14ac:dyDescent="0.25">
      <c r="J1967" s="1"/>
    </row>
    <row r="1968" spans="10:10" x14ac:dyDescent="0.25">
      <c r="J1968" s="1"/>
    </row>
    <row r="1969" spans="10:10" x14ac:dyDescent="0.25">
      <c r="J1969" s="1"/>
    </row>
    <row r="1970" spans="10:10" x14ac:dyDescent="0.25">
      <c r="J1970" s="1"/>
    </row>
    <row r="1971" spans="10:10" x14ac:dyDescent="0.25">
      <c r="J1971" s="1"/>
    </row>
    <row r="1972" spans="10:10" x14ac:dyDescent="0.25">
      <c r="J1972" s="1"/>
    </row>
    <row r="1973" spans="10:10" x14ac:dyDescent="0.25">
      <c r="J1973" s="1"/>
    </row>
    <row r="1974" spans="10:10" x14ac:dyDescent="0.25">
      <c r="J1974" s="1"/>
    </row>
    <row r="1975" spans="10:10" x14ac:dyDescent="0.25">
      <c r="J1975" s="1"/>
    </row>
    <row r="1976" spans="10:10" x14ac:dyDescent="0.25">
      <c r="J1976" s="1"/>
    </row>
    <row r="1977" spans="10:10" x14ac:dyDescent="0.25">
      <c r="J1977" s="1"/>
    </row>
    <row r="1978" spans="10:10" x14ac:dyDescent="0.25">
      <c r="J1978" s="1"/>
    </row>
    <row r="1979" spans="10:10" x14ac:dyDescent="0.25">
      <c r="J1979" s="1"/>
    </row>
    <row r="1980" spans="10:10" x14ac:dyDescent="0.25">
      <c r="J1980" s="1"/>
    </row>
    <row r="1981" spans="10:10" x14ac:dyDescent="0.25">
      <c r="J1981" s="1"/>
    </row>
    <row r="1982" spans="10:10" x14ac:dyDescent="0.25">
      <c r="J1982" s="1"/>
    </row>
    <row r="1983" spans="10:10" x14ac:dyDescent="0.25">
      <c r="J1983" s="1"/>
    </row>
    <row r="1984" spans="10:10" x14ac:dyDescent="0.25">
      <c r="J1984" s="1"/>
    </row>
    <row r="1985" spans="10:10" x14ac:dyDescent="0.25">
      <c r="J1985" s="1"/>
    </row>
    <row r="1986" spans="10:10" x14ac:dyDescent="0.25">
      <c r="J1986" s="1"/>
    </row>
    <row r="1987" spans="10:10" x14ac:dyDescent="0.25">
      <c r="J1987" s="1"/>
    </row>
    <row r="1988" spans="10:10" x14ac:dyDescent="0.25">
      <c r="J1988" s="1"/>
    </row>
    <row r="1989" spans="10:10" x14ac:dyDescent="0.25">
      <c r="J1989" s="1"/>
    </row>
    <row r="1990" spans="10:10" x14ac:dyDescent="0.25">
      <c r="J1990" s="1"/>
    </row>
    <row r="1991" spans="10:10" x14ac:dyDescent="0.25">
      <c r="J1991" s="1"/>
    </row>
    <row r="1992" spans="10:10" x14ac:dyDescent="0.25">
      <c r="J1992" s="1"/>
    </row>
    <row r="1993" spans="10:10" x14ac:dyDescent="0.25">
      <c r="J1993" s="1"/>
    </row>
    <row r="1994" spans="10:10" x14ac:dyDescent="0.25">
      <c r="J1994" s="1"/>
    </row>
    <row r="1995" spans="10:10" x14ac:dyDescent="0.25">
      <c r="J1995" s="1"/>
    </row>
    <row r="1996" spans="10:10" x14ac:dyDescent="0.25">
      <c r="J1996" s="1"/>
    </row>
    <row r="1997" spans="10:10" x14ac:dyDescent="0.25">
      <c r="J1997" s="1"/>
    </row>
    <row r="1998" spans="10:10" x14ac:dyDescent="0.25">
      <c r="J1998" s="1"/>
    </row>
    <row r="1999" spans="10:10" x14ac:dyDescent="0.25">
      <c r="J1999" s="1"/>
    </row>
    <row r="2000" spans="10:10" x14ac:dyDescent="0.25">
      <c r="J2000" s="1"/>
    </row>
    <row r="2001" spans="10:10" x14ac:dyDescent="0.25">
      <c r="J2001" s="1"/>
    </row>
    <row r="2002" spans="10:10" x14ac:dyDescent="0.25">
      <c r="J2002" s="1"/>
    </row>
    <row r="2003" spans="10:10" x14ac:dyDescent="0.25">
      <c r="J2003" s="1"/>
    </row>
    <row r="2004" spans="10:10" x14ac:dyDescent="0.25">
      <c r="J2004" s="1"/>
    </row>
    <row r="2005" spans="10:10" x14ac:dyDescent="0.25">
      <c r="J2005" s="1"/>
    </row>
    <row r="2006" spans="10:10" x14ac:dyDescent="0.25">
      <c r="J2006" s="1"/>
    </row>
    <row r="2007" spans="10:10" x14ac:dyDescent="0.25">
      <c r="J2007" s="1"/>
    </row>
    <row r="2008" spans="10:10" x14ac:dyDescent="0.25">
      <c r="J2008" s="1"/>
    </row>
    <row r="2009" spans="10:10" x14ac:dyDescent="0.25">
      <c r="J2009" s="1"/>
    </row>
    <row r="2010" spans="10:10" x14ac:dyDescent="0.25">
      <c r="J2010" s="1"/>
    </row>
    <row r="2011" spans="10:10" x14ac:dyDescent="0.25">
      <c r="J2011" s="1"/>
    </row>
    <row r="2012" spans="10:10" x14ac:dyDescent="0.25">
      <c r="J2012" s="1"/>
    </row>
    <row r="2013" spans="10:10" x14ac:dyDescent="0.25">
      <c r="J2013" s="1"/>
    </row>
    <row r="2014" spans="10:10" x14ac:dyDescent="0.25">
      <c r="J2014" s="1"/>
    </row>
    <row r="2015" spans="10:10" x14ac:dyDescent="0.25">
      <c r="J2015" s="1"/>
    </row>
    <row r="2016" spans="10:10" x14ac:dyDescent="0.25">
      <c r="J2016" s="1"/>
    </row>
    <row r="2017" spans="10:10" x14ac:dyDescent="0.25">
      <c r="J2017" s="1"/>
    </row>
    <row r="2018" spans="10:10" x14ac:dyDescent="0.25">
      <c r="J2018" s="1"/>
    </row>
    <row r="2019" spans="10:10" x14ac:dyDescent="0.25">
      <c r="J2019" s="1"/>
    </row>
    <row r="2020" spans="10:10" x14ac:dyDescent="0.25">
      <c r="J2020" s="1"/>
    </row>
    <row r="2021" spans="10:10" x14ac:dyDescent="0.25">
      <c r="J2021" s="1"/>
    </row>
    <row r="2022" spans="10:10" x14ac:dyDescent="0.25">
      <c r="J2022" s="1"/>
    </row>
    <row r="2023" spans="10:10" x14ac:dyDescent="0.25">
      <c r="J2023" s="1"/>
    </row>
    <row r="2024" spans="10:10" x14ac:dyDescent="0.25">
      <c r="J2024" s="1"/>
    </row>
    <row r="2025" spans="10:10" x14ac:dyDescent="0.25">
      <c r="J2025" s="1"/>
    </row>
    <row r="2026" spans="10:10" x14ac:dyDescent="0.25">
      <c r="J2026" s="1"/>
    </row>
    <row r="2027" spans="10:10" x14ac:dyDescent="0.25">
      <c r="J2027" s="1"/>
    </row>
    <row r="2028" spans="10:10" x14ac:dyDescent="0.25">
      <c r="J2028" s="1"/>
    </row>
    <row r="2029" spans="10:10" x14ac:dyDescent="0.25">
      <c r="J2029" s="1"/>
    </row>
    <row r="2030" spans="10:10" x14ac:dyDescent="0.25">
      <c r="J2030" s="1"/>
    </row>
    <row r="2031" spans="10:10" x14ac:dyDescent="0.25">
      <c r="J2031" s="1"/>
    </row>
    <row r="2032" spans="10:10" x14ac:dyDescent="0.25">
      <c r="J2032" s="1"/>
    </row>
    <row r="2033" spans="10:10" x14ac:dyDescent="0.25">
      <c r="J2033" s="1"/>
    </row>
    <row r="2034" spans="10:10" x14ac:dyDescent="0.25">
      <c r="J2034" s="1"/>
    </row>
    <row r="2035" spans="10:10" x14ac:dyDescent="0.25">
      <c r="J2035" s="1"/>
    </row>
    <row r="2036" spans="10:10" x14ac:dyDescent="0.25">
      <c r="J2036" s="1"/>
    </row>
    <row r="2037" spans="10:10" x14ac:dyDescent="0.25">
      <c r="J2037" s="1"/>
    </row>
    <row r="2038" spans="10:10" x14ac:dyDescent="0.25">
      <c r="J2038" s="1"/>
    </row>
    <row r="2039" spans="10:10" x14ac:dyDescent="0.25">
      <c r="J2039" s="1"/>
    </row>
    <row r="2040" spans="10:10" x14ac:dyDescent="0.25">
      <c r="J2040" s="1"/>
    </row>
    <row r="2041" spans="10:10" x14ac:dyDescent="0.25">
      <c r="J2041" s="1"/>
    </row>
    <row r="2042" spans="10:10" x14ac:dyDescent="0.25">
      <c r="J2042" s="1"/>
    </row>
    <row r="2043" spans="10:10" x14ac:dyDescent="0.25">
      <c r="J2043" s="1"/>
    </row>
    <row r="2044" spans="10:10" x14ac:dyDescent="0.25">
      <c r="J2044" s="1"/>
    </row>
    <row r="2045" spans="10:10" x14ac:dyDescent="0.25">
      <c r="J2045" s="1"/>
    </row>
    <row r="2046" spans="10:10" x14ac:dyDescent="0.25">
      <c r="J2046" s="1"/>
    </row>
    <row r="2047" spans="10:10" x14ac:dyDescent="0.25">
      <c r="J2047" s="1"/>
    </row>
    <row r="2048" spans="10:10" x14ac:dyDescent="0.25">
      <c r="J2048" s="1"/>
    </row>
    <row r="2049" spans="10:10" x14ac:dyDescent="0.25">
      <c r="J2049" s="1"/>
    </row>
    <row r="2050" spans="10:10" x14ac:dyDescent="0.25">
      <c r="J2050" s="1"/>
    </row>
    <row r="2051" spans="10:10" x14ac:dyDescent="0.25">
      <c r="J2051" s="1"/>
    </row>
    <row r="2052" spans="10:10" x14ac:dyDescent="0.25">
      <c r="J2052" s="1"/>
    </row>
    <row r="2053" spans="10:10" x14ac:dyDescent="0.25">
      <c r="J2053" s="1"/>
    </row>
    <row r="2054" spans="10:10" x14ac:dyDescent="0.25">
      <c r="J2054" s="1"/>
    </row>
    <row r="2055" spans="10:10" x14ac:dyDescent="0.25">
      <c r="J2055" s="1"/>
    </row>
    <row r="2056" spans="10:10" x14ac:dyDescent="0.25">
      <c r="J2056" s="1"/>
    </row>
    <row r="2057" spans="10:10" x14ac:dyDescent="0.25">
      <c r="J2057" s="1"/>
    </row>
    <row r="2058" spans="10:10" x14ac:dyDescent="0.25">
      <c r="J2058" s="1"/>
    </row>
    <row r="2059" spans="10:10" x14ac:dyDescent="0.25">
      <c r="J2059" s="1"/>
    </row>
    <row r="2060" spans="10:10" x14ac:dyDescent="0.25">
      <c r="J2060" s="1"/>
    </row>
    <row r="2061" spans="10:10" x14ac:dyDescent="0.25">
      <c r="J2061" s="1"/>
    </row>
    <row r="2062" spans="10:10" x14ac:dyDescent="0.25">
      <c r="J2062" s="1"/>
    </row>
    <row r="2063" spans="10:10" x14ac:dyDescent="0.25">
      <c r="J2063" s="1"/>
    </row>
    <row r="2064" spans="10:10" x14ac:dyDescent="0.25">
      <c r="J2064" s="1"/>
    </row>
    <row r="2065" spans="10:10" x14ac:dyDescent="0.25">
      <c r="J2065" s="1"/>
    </row>
    <row r="2066" spans="10:10" x14ac:dyDescent="0.25">
      <c r="J2066" s="1"/>
    </row>
    <row r="2067" spans="10:10" x14ac:dyDescent="0.25">
      <c r="J2067" s="1"/>
    </row>
    <row r="2068" spans="10:10" x14ac:dyDescent="0.25">
      <c r="J2068" s="1"/>
    </row>
    <row r="2069" spans="10:10" x14ac:dyDescent="0.25">
      <c r="J2069" s="1"/>
    </row>
    <row r="2070" spans="10:10" x14ac:dyDescent="0.25">
      <c r="J2070" s="1"/>
    </row>
    <row r="2071" spans="10:10" x14ac:dyDescent="0.25">
      <c r="J2071" s="1"/>
    </row>
    <row r="2072" spans="10:10" x14ac:dyDescent="0.25">
      <c r="J2072" s="1"/>
    </row>
    <row r="2073" spans="10:10" x14ac:dyDescent="0.25">
      <c r="J2073" s="1"/>
    </row>
    <row r="2074" spans="10:10" x14ac:dyDescent="0.25">
      <c r="J2074" s="1"/>
    </row>
    <row r="2075" spans="10:10" x14ac:dyDescent="0.25">
      <c r="J2075" s="1"/>
    </row>
    <row r="2076" spans="10:10" x14ac:dyDescent="0.25">
      <c r="J2076" s="1"/>
    </row>
    <row r="2077" spans="10:10" x14ac:dyDescent="0.25">
      <c r="J2077" s="1"/>
    </row>
    <row r="2078" spans="10:10" x14ac:dyDescent="0.25">
      <c r="J2078" s="1"/>
    </row>
    <row r="2079" spans="10:10" x14ac:dyDescent="0.25">
      <c r="J2079" s="1"/>
    </row>
    <row r="2080" spans="10:10" x14ac:dyDescent="0.25">
      <c r="J2080" s="1"/>
    </row>
    <row r="2081" spans="10:10" x14ac:dyDescent="0.25">
      <c r="J2081" s="1"/>
    </row>
    <row r="2082" spans="10:10" x14ac:dyDescent="0.25">
      <c r="J2082" s="1"/>
    </row>
    <row r="2083" spans="10:10" x14ac:dyDescent="0.25">
      <c r="J2083" s="1"/>
    </row>
    <row r="2084" spans="10:10" x14ac:dyDescent="0.25">
      <c r="J2084" s="1"/>
    </row>
    <row r="2085" spans="10:10" x14ac:dyDescent="0.25">
      <c r="J2085" s="1"/>
    </row>
    <row r="2086" spans="10:10" x14ac:dyDescent="0.25">
      <c r="J2086" s="1"/>
    </row>
    <row r="2087" spans="10:10" x14ac:dyDescent="0.25">
      <c r="J2087" s="1"/>
    </row>
    <row r="2088" spans="10:10" x14ac:dyDescent="0.25">
      <c r="J2088" s="1"/>
    </row>
    <row r="2089" spans="10:10" x14ac:dyDescent="0.25">
      <c r="J2089" s="1"/>
    </row>
    <row r="2090" spans="10:10" x14ac:dyDescent="0.25">
      <c r="J2090" s="1"/>
    </row>
    <row r="2091" spans="10:10" x14ac:dyDescent="0.25">
      <c r="J2091" s="1"/>
    </row>
    <row r="2092" spans="10:10" x14ac:dyDescent="0.25">
      <c r="J2092" s="1"/>
    </row>
    <row r="2093" spans="10:10" x14ac:dyDescent="0.25">
      <c r="J2093" s="1"/>
    </row>
    <row r="2094" spans="10:10" x14ac:dyDescent="0.25">
      <c r="J2094" s="1"/>
    </row>
    <row r="2095" spans="10:10" x14ac:dyDescent="0.25">
      <c r="J2095" s="1"/>
    </row>
    <row r="2096" spans="10:10" x14ac:dyDescent="0.25">
      <c r="J2096" s="1"/>
    </row>
    <row r="2097" spans="10:10" x14ac:dyDescent="0.25">
      <c r="J2097" s="1"/>
    </row>
    <row r="2098" spans="10:10" x14ac:dyDescent="0.25">
      <c r="J2098" s="1"/>
    </row>
    <row r="2099" spans="10:10" x14ac:dyDescent="0.25">
      <c r="J2099" s="1"/>
    </row>
    <row r="2100" spans="10:10" x14ac:dyDescent="0.25">
      <c r="J2100" s="1"/>
    </row>
    <row r="2101" spans="10:10" x14ac:dyDescent="0.25">
      <c r="J2101" s="1"/>
    </row>
    <row r="2102" spans="10:10" x14ac:dyDescent="0.25">
      <c r="J2102" s="1"/>
    </row>
    <row r="2103" spans="10:10" x14ac:dyDescent="0.25">
      <c r="J2103" s="1"/>
    </row>
    <row r="2104" spans="10:10" x14ac:dyDescent="0.25">
      <c r="J2104" s="1"/>
    </row>
    <row r="2105" spans="10:10" x14ac:dyDescent="0.25">
      <c r="J2105" s="1"/>
    </row>
    <row r="2106" spans="10:10" x14ac:dyDescent="0.25">
      <c r="J2106" s="1"/>
    </row>
    <row r="2107" spans="10:10" x14ac:dyDescent="0.25">
      <c r="J2107" s="1"/>
    </row>
    <row r="2108" spans="10:10" x14ac:dyDescent="0.25">
      <c r="J2108" s="1"/>
    </row>
    <row r="2109" spans="10:10" x14ac:dyDescent="0.25">
      <c r="J2109" s="1"/>
    </row>
    <row r="2110" spans="10:10" x14ac:dyDescent="0.25">
      <c r="J2110" s="1"/>
    </row>
    <row r="2111" spans="10:10" x14ac:dyDescent="0.25">
      <c r="J2111" s="1"/>
    </row>
    <row r="2112" spans="10:10" x14ac:dyDescent="0.25">
      <c r="J2112" s="1"/>
    </row>
    <row r="2113" spans="10:10" x14ac:dyDescent="0.25">
      <c r="J2113" s="1"/>
    </row>
    <row r="2114" spans="10:10" x14ac:dyDescent="0.25">
      <c r="J2114" s="1"/>
    </row>
    <row r="2115" spans="10:10" x14ac:dyDescent="0.25">
      <c r="J2115" s="1"/>
    </row>
    <row r="2116" spans="10:10" x14ac:dyDescent="0.25">
      <c r="J2116" s="1"/>
    </row>
    <row r="2117" spans="10:10" x14ac:dyDescent="0.25">
      <c r="J2117" s="1"/>
    </row>
    <row r="2118" spans="10:10" x14ac:dyDescent="0.25">
      <c r="J2118" s="1"/>
    </row>
    <row r="2119" spans="10:10" x14ac:dyDescent="0.25">
      <c r="J2119" s="1"/>
    </row>
    <row r="2120" spans="10:10" x14ac:dyDescent="0.25">
      <c r="J2120" s="1"/>
    </row>
    <row r="2121" spans="10:10" x14ac:dyDescent="0.25">
      <c r="J2121" s="1"/>
    </row>
    <row r="2122" spans="10:10" x14ac:dyDescent="0.25">
      <c r="J2122" s="1"/>
    </row>
    <row r="2123" spans="10:10" x14ac:dyDescent="0.25">
      <c r="J2123" s="1"/>
    </row>
    <row r="2124" spans="10:10" x14ac:dyDescent="0.25">
      <c r="J2124" s="1"/>
    </row>
    <row r="2125" spans="10:10" x14ac:dyDescent="0.25">
      <c r="J2125" s="1"/>
    </row>
    <row r="2126" spans="10:10" x14ac:dyDescent="0.25">
      <c r="J2126" s="1"/>
    </row>
    <row r="2127" spans="10:10" x14ac:dyDescent="0.25">
      <c r="J2127" s="1"/>
    </row>
    <row r="2128" spans="10:10" x14ac:dyDescent="0.25">
      <c r="J2128" s="1"/>
    </row>
    <row r="2129" spans="10:10" x14ac:dyDescent="0.25">
      <c r="J2129" s="1"/>
    </row>
    <row r="2130" spans="10:10" x14ac:dyDescent="0.25">
      <c r="J2130" s="1"/>
    </row>
    <row r="2131" spans="10:10" x14ac:dyDescent="0.25">
      <c r="J2131" s="1"/>
    </row>
    <row r="2132" spans="10:10" x14ac:dyDescent="0.25">
      <c r="J2132" s="1"/>
    </row>
    <row r="2133" spans="10:10" x14ac:dyDescent="0.25">
      <c r="J2133" s="1"/>
    </row>
    <row r="2134" spans="10:10" x14ac:dyDescent="0.25">
      <c r="J2134" s="1"/>
    </row>
    <row r="2135" spans="10:10" x14ac:dyDescent="0.25">
      <c r="J2135" s="1"/>
    </row>
    <row r="2136" spans="10:10" x14ac:dyDescent="0.25">
      <c r="J2136" s="1"/>
    </row>
    <row r="2137" spans="10:10" x14ac:dyDescent="0.25">
      <c r="J2137" s="1"/>
    </row>
    <row r="2138" spans="10:10" x14ac:dyDescent="0.25">
      <c r="J2138" s="1"/>
    </row>
    <row r="2139" spans="10:10" x14ac:dyDescent="0.25">
      <c r="J2139" s="1"/>
    </row>
    <row r="2140" spans="10:10" x14ac:dyDescent="0.25">
      <c r="J2140" s="1"/>
    </row>
    <row r="2141" spans="10:10" x14ac:dyDescent="0.25">
      <c r="J2141" s="1"/>
    </row>
    <row r="2142" spans="10:10" x14ac:dyDescent="0.25">
      <c r="J2142" s="1"/>
    </row>
    <row r="2143" spans="10:10" x14ac:dyDescent="0.25">
      <c r="J2143" s="1"/>
    </row>
    <row r="2144" spans="10:10" x14ac:dyDescent="0.25">
      <c r="J2144" s="1"/>
    </row>
    <row r="2145" spans="10:10" x14ac:dyDescent="0.25">
      <c r="J2145" s="1"/>
    </row>
    <row r="2146" spans="10:10" x14ac:dyDescent="0.25">
      <c r="J2146" s="1"/>
    </row>
    <row r="2147" spans="10:10" x14ac:dyDescent="0.25">
      <c r="J2147" s="1"/>
    </row>
    <row r="2148" spans="10:10" x14ac:dyDescent="0.25">
      <c r="J2148" s="1"/>
    </row>
    <row r="2149" spans="10:10" x14ac:dyDescent="0.25">
      <c r="J2149" s="1"/>
    </row>
    <row r="2150" spans="10:10" x14ac:dyDescent="0.25">
      <c r="J2150" s="1"/>
    </row>
    <row r="2151" spans="10:10" x14ac:dyDescent="0.25">
      <c r="J2151" s="1"/>
    </row>
    <row r="2152" spans="10:10" x14ac:dyDescent="0.25">
      <c r="J2152" s="1"/>
    </row>
    <row r="2153" spans="10:10" x14ac:dyDescent="0.25">
      <c r="J2153" s="1"/>
    </row>
    <row r="2154" spans="10:10" x14ac:dyDescent="0.25">
      <c r="J2154" s="1"/>
    </row>
    <row r="2155" spans="10:10" x14ac:dyDescent="0.25">
      <c r="J2155" s="1"/>
    </row>
    <row r="2156" spans="10:10" x14ac:dyDescent="0.25">
      <c r="J2156" s="1"/>
    </row>
    <row r="2157" spans="10:10" x14ac:dyDescent="0.25">
      <c r="J2157" s="1"/>
    </row>
    <row r="2158" spans="10:10" x14ac:dyDescent="0.25">
      <c r="J2158" s="1"/>
    </row>
    <row r="2159" spans="10:10" x14ac:dyDescent="0.25">
      <c r="J2159" s="1"/>
    </row>
    <row r="2160" spans="10:10" x14ac:dyDescent="0.25">
      <c r="J2160" s="1"/>
    </row>
    <row r="2161" spans="10:10" x14ac:dyDescent="0.25">
      <c r="J2161" s="1"/>
    </row>
    <row r="2162" spans="10:10" x14ac:dyDescent="0.25">
      <c r="J2162" s="1"/>
    </row>
    <row r="2163" spans="10:10" x14ac:dyDescent="0.25">
      <c r="J2163" s="1"/>
    </row>
    <row r="2164" spans="10:10" x14ac:dyDescent="0.25">
      <c r="J2164" s="1"/>
    </row>
    <row r="2165" spans="10:10" x14ac:dyDescent="0.25">
      <c r="J2165" s="1"/>
    </row>
    <row r="2166" spans="10:10" x14ac:dyDescent="0.25">
      <c r="J2166" s="1"/>
    </row>
    <row r="2167" spans="10:10" x14ac:dyDescent="0.25">
      <c r="J2167" s="1"/>
    </row>
    <row r="2168" spans="10:10" x14ac:dyDescent="0.25">
      <c r="J2168" s="1"/>
    </row>
    <row r="2169" spans="10:10" x14ac:dyDescent="0.25">
      <c r="J2169" s="1"/>
    </row>
    <row r="2170" spans="10:10" x14ac:dyDescent="0.25">
      <c r="J2170" s="1"/>
    </row>
    <row r="2171" spans="10:10" x14ac:dyDescent="0.25">
      <c r="J2171" s="1"/>
    </row>
    <row r="2172" spans="10:10" x14ac:dyDescent="0.25">
      <c r="J2172" s="1"/>
    </row>
    <row r="2173" spans="10:10" x14ac:dyDescent="0.25">
      <c r="J2173" s="1"/>
    </row>
    <row r="2174" spans="10:10" x14ac:dyDescent="0.25">
      <c r="J2174" s="1"/>
    </row>
    <row r="2175" spans="10:10" x14ac:dyDescent="0.25">
      <c r="J2175" s="1"/>
    </row>
    <row r="2176" spans="10:10" x14ac:dyDescent="0.25">
      <c r="J2176" s="1"/>
    </row>
    <row r="2177" spans="10:10" x14ac:dyDescent="0.25">
      <c r="J2177" s="1"/>
    </row>
    <row r="2178" spans="10:10" x14ac:dyDescent="0.25">
      <c r="J2178" s="1"/>
    </row>
    <row r="2179" spans="10:10" x14ac:dyDescent="0.25">
      <c r="J2179" s="1"/>
    </row>
    <row r="2180" spans="10:10" x14ac:dyDescent="0.25">
      <c r="J2180" s="1"/>
    </row>
    <row r="2181" spans="10:10" x14ac:dyDescent="0.25">
      <c r="J2181" s="1"/>
    </row>
    <row r="2182" spans="10:10" x14ac:dyDescent="0.25">
      <c r="J2182" s="1"/>
    </row>
    <row r="2183" spans="10:10" x14ac:dyDescent="0.25">
      <c r="J2183" s="1"/>
    </row>
    <row r="2184" spans="10:10" x14ac:dyDescent="0.25">
      <c r="J2184" s="1"/>
    </row>
    <row r="2185" spans="10:10" x14ac:dyDescent="0.25">
      <c r="J2185" s="1"/>
    </row>
    <row r="2186" spans="10:10" x14ac:dyDescent="0.25">
      <c r="J2186" s="1"/>
    </row>
    <row r="2187" spans="10:10" x14ac:dyDescent="0.25">
      <c r="J2187" s="1"/>
    </row>
    <row r="2188" spans="10:10" x14ac:dyDescent="0.25">
      <c r="J2188" s="1"/>
    </row>
    <row r="2189" spans="10:10" x14ac:dyDescent="0.25">
      <c r="J2189" s="1"/>
    </row>
    <row r="2190" spans="10:10" x14ac:dyDescent="0.25">
      <c r="J2190" s="1"/>
    </row>
    <row r="2191" spans="10:10" x14ac:dyDescent="0.25">
      <c r="J2191" s="1"/>
    </row>
    <row r="2192" spans="10:10" x14ac:dyDescent="0.25">
      <c r="J2192" s="1"/>
    </row>
    <row r="2193" spans="10:10" x14ac:dyDescent="0.25">
      <c r="J2193" s="1"/>
    </row>
    <row r="2194" spans="10:10" x14ac:dyDescent="0.25">
      <c r="J2194" s="1"/>
    </row>
    <row r="2195" spans="10:10" x14ac:dyDescent="0.25">
      <c r="J2195" s="1"/>
    </row>
    <row r="2196" spans="10:10" x14ac:dyDescent="0.25">
      <c r="J2196" s="1"/>
    </row>
    <row r="2197" spans="10:10" x14ac:dyDescent="0.25">
      <c r="J2197" s="1"/>
    </row>
    <row r="2198" spans="10:10" x14ac:dyDescent="0.25">
      <c r="J2198" s="1"/>
    </row>
    <row r="2199" spans="10:10" x14ac:dyDescent="0.25">
      <c r="J2199" s="1"/>
    </row>
    <row r="2200" spans="10:10" x14ac:dyDescent="0.25">
      <c r="J2200" s="1"/>
    </row>
    <row r="2201" spans="10:10" x14ac:dyDescent="0.25">
      <c r="J2201" s="1"/>
    </row>
    <row r="2202" spans="10:10" x14ac:dyDescent="0.25">
      <c r="J2202" s="1"/>
    </row>
    <row r="2203" spans="10:10" x14ac:dyDescent="0.25">
      <c r="J2203" s="1"/>
    </row>
    <row r="2204" spans="10:10" x14ac:dyDescent="0.25">
      <c r="J2204" s="1"/>
    </row>
    <row r="2205" spans="10:10" x14ac:dyDescent="0.25">
      <c r="J2205" s="1"/>
    </row>
    <row r="2206" spans="10:10" x14ac:dyDescent="0.25">
      <c r="J2206" s="1"/>
    </row>
    <row r="2207" spans="10:10" x14ac:dyDescent="0.25">
      <c r="J2207" s="1"/>
    </row>
    <row r="2208" spans="10:10" x14ac:dyDescent="0.25">
      <c r="J2208" s="1"/>
    </row>
    <row r="2209" spans="10:10" x14ac:dyDescent="0.25">
      <c r="J2209" s="1"/>
    </row>
    <row r="2210" spans="10:10" x14ac:dyDescent="0.25">
      <c r="J2210" s="1"/>
    </row>
    <row r="2211" spans="10:10" x14ac:dyDescent="0.25">
      <c r="J2211" s="1"/>
    </row>
    <row r="2212" spans="10:10" x14ac:dyDescent="0.25">
      <c r="J2212" s="1"/>
    </row>
    <row r="2213" spans="10:10" x14ac:dyDescent="0.25">
      <c r="J2213" s="1"/>
    </row>
    <row r="2214" spans="10:10" x14ac:dyDescent="0.25">
      <c r="J2214" s="1"/>
    </row>
    <row r="2215" spans="10:10" x14ac:dyDescent="0.25">
      <c r="J2215" s="1"/>
    </row>
    <row r="2216" spans="10:10" x14ac:dyDescent="0.25">
      <c r="J2216" s="1"/>
    </row>
    <row r="2217" spans="10:10" x14ac:dyDescent="0.25">
      <c r="J2217" s="1"/>
    </row>
    <row r="2218" spans="10:10" x14ac:dyDescent="0.25">
      <c r="J2218" s="1"/>
    </row>
    <row r="2219" spans="10:10" x14ac:dyDescent="0.25">
      <c r="J2219" s="1"/>
    </row>
    <row r="2220" spans="10:10" x14ac:dyDescent="0.25">
      <c r="J2220" s="1"/>
    </row>
    <row r="2221" spans="10:10" x14ac:dyDescent="0.25">
      <c r="J2221" s="1"/>
    </row>
    <row r="2222" spans="10:10" x14ac:dyDescent="0.25">
      <c r="J2222" s="1"/>
    </row>
    <row r="2223" spans="10:10" x14ac:dyDescent="0.25">
      <c r="J2223" s="1"/>
    </row>
    <row r="2224" spans="10:10" x14ac:dyDescent="0.25">
      <c r="J2224" s="1"/>
    </row>
    <row r="2225" spans="10:10" x14ac:dyDescent="0.25">
      <c r="J2225" s="1"/>
    </row>
    <row r="2226" spans="10:10" x14ac:dyDescent="0.25">
      <c r="J2226" s="1"/>
    </row>
    <row r="2227" spans="10:10" x14ac:dyDescent="0.25">
      <c r="J2227" s="1"/>
    </row>
    <row r="2228" spans="10:10" x14ac:dyDescent="0.25">
      <c r="J2228" s="1"/>
    </row>
    <row r="2229" spans="10:10" x14ac:dyDescent="0.25">
      <c r="J2229" s="1"/>
    </row>
    <row r="2230" spans="10:10" x14ac:dyDescent="0.25">
      <c r="J2230" s="1"/>
    </row>
    <row r="2231" spans="10:10" x14ac:dyDescent="0.25">
      <c r="J2231" s="1"/>
    </row>
    <row r="2232" spans="10:10" x14ac:dyDescent="0.25">
      <c r="J2232" s="1"/>
    </row>
    <row r="2233" spans="10:10" x14ac:dyDescent="0.25">
      <c r="J2233" s="1"/>
    </row>
    <row r="2234" spans="10:10" x14ac:dyDescent="0.25">
      <c r="J2234" s="1"/>
    </row>
    <row r="2235" spans="10:10" x14ac:dyDescent="0.25">
      <c r="J2235" s="1"/>
    </row>
    <row r="2236" spans="10:10" x14ac:dyDescent="0.25">
      <c r="J2236" s="1"/>
    </row>
    <row r="2237" spans="10:10" x14ac:dyDescent="0.25">
      <c r="J2237" s="1"/>
    </row>
    <row r="2238" spans="10:10" x14ac:dyDescent="0.25">
      <c r="J2238" s="1"/>
    </row>
    <row r="2239" spans="10:10" x14ac:dyDescent="0.25">
      <c r="J2239" s="1"/>
    </row>
    <row r="2240" spans="10:10" x14ac:dyDescent="0.25">
      <c r="J2240" s="1"/>
    </row>
    <row r="2241" spans="10:10" x14ac:dyDescent="0.25">
      <c r="J2241" s="1"/>
    </row>
    <row r="2242" spans="10:10" x14ac:dyDescent="0.25">
      <c r="J2242" s="1"/>
    </row>
    <row r="2243" spans="10:10" x14ac:dyDescent="0.25">
      <c r="J2243" s="1"/>
    </row>
    <row r="2244" spans="10:10" x14ac:dyDescent="0.25">
      <c r="J2244" s="1"/>
    </row>
    <row r="2245" spans="10:10" x14ac:dyDescent="0.25">
      <c r="J2245" s="1"/>
    </row>
    <row r="2246" spans="10:10" x14ac:dyDescent="0.25">
      <c r="J2246" s="1"/>
    </row>
    <row r="2247" spans="10:10" x14ac:dyDescent="0.25">
      <c r="J2247" s="1"/>
    </row>
    <row r="2248" spans="10:10" x14ac:dyDescent="0.25">
      <c r="J2248" s="1"/>
    </row>
    <row r="2249" spans="10:10" x14ac:dyDescent="0.25">
      <c r="J2249" s="1"/>
    </row>
    <row r="2250" spans="10:10" x14ac:dyDescent="0.25">
      <c r="J2250" s="1"/>
    </row>
    <row r="2251" spans="10:10" x14ac:dyDescent="0.25">
      <c r="J2251" s="1"/>
    </row>
    <row r="2252" spans="10:10" x14ac:dyDescent="0.25">
      <c r="J2252" s="1"/>
    </row>
    <row r="2253" spans="10:10" x14ac:dyDescent="0.25">
      <c r="J2253" s="1"/>
    </row>
    <row r="2254" spans="10:10" x14ac:dyDescent="0.25">
      <c r="J2254" s="1"/>
    </row>
    <row r="2255" spans="10:10" x14ac:dyDescent="0.25">
      <c r="J2255" s="1"/>
    </row>
    <row r="2256" spans="10:10" x14ac:dyDescent="0.25">
      <c r="J2256" s="1"/>
    </row>
    <row r="2257" spans="10:10" x14ac:dyDescent="0.25">
      <c r="J2257" s="1"/>
    </row>
    <row r="2258" spans="10:10" x14ac:dyDescent="0.25">
      <c r="J2258" s="1"/>
    </row>
    <row r="2259" spans="10:10" x14ac:dyDescent="0.25">
      <c r="J2259" s="1"/>
    </row>
    <row r="2260" spans="10:10" x14ac:dyDescent="0.25">
      <c r="J2260" s="1"/>
    </row>
    <row r="2261" spans="10:10" x14ac:dyDescent="0.25">
      <c r="J2261" s="1"/>
    </row>
    <row r="2262" spans="10:10" x14ac:dyDescent="0.25">
      <c r="J2262" s="1"/>
    </row>
    <row r="2263" spans="10:10" x14ac:dyDescent="0.25">
      <c r="J2263" s="1"/>
    </row>
    <row r="2264" spans="10:10" x14ac:dyDescent="0.25">
      <c r="J2264" s="1"/>
    </row>
    <row r="2265" spans="10:10" x14ac:dyDescent="0.25">
      <c r="J2265" s="1"/>
    </row>
    <row r="2266" spans="10:10" x14ac:dyDescent="0.25">
      <c r="J2266" s="1"/>
    </row>
    <row r="2267" spans="10:10" x14ac:dyDescent="0.25">
      <c r="J2267" s="1"/>
    </row>
    <row r="2268" spans="10:10" x14ac:dyDescent="0.25">
      <c r="J2268" s="1"/>
    </row>
    <row r="2269" spans="10:10" x14ac:dyDescent="0.25">
      <c r="J2269" s="1"/>
    </row>
    <row r="2270" spans="10:10" x14ac:dyDescent="0.25">
      <c r="J2270" s="1"/>
    </row>
    <row r="2271" spans="10:10" x14ac:dyDescent="0.25">
      <c r="J2271" s="1"/>
    </row>
    <row r="2272" spans="10:10" x14ac:dyDescent="0.25">
      <c r="J2272" s="1"/>
    </row>
    <row r="2273" spans="10:10" x14ac:dyDescent="0.25">
      <c r="J2273" s="1"/>
    </row>
    <row r="2274" spans="10:10" x14ac:dyDescent="0.25">
      <c r="J2274" s="1"/>
    </row>
    <row r="2275" spans="10:10" x14ac:dyDescent="0.25">
      <c r="J2275" s="1"/>
    </row>
    <row r="2276" spans="10:10" x14ac:dyDescent="0.25">
      <c r="J2276" s="1"/>
    </row>
    <row r="2277" spans="10:10" x14ac:dyDescent="0.25">
      <c r="J2277" s="1"/>
    </row>
    <row r="2278" spans="10:10" x14ac:dyDescent="0.25">
      <c r="J2278" s="1"/>
    </row>
    <row r="2279" spans="10:10" x14ac:dyDescent="0.25">
      <c r="J2279" s="1"/>
    </row>
    <row r="2280" spans="10:10" x14ac:dyDescent="0.25">
      <c r="J2280" s="1"/>
    </row>
    <row r="2281" spans="10:10" x14ac:dyDescent="0.25">
      <c r="J2281" s="1"/>
    </row>
    <row r="2282" spans="10:10" x14ac:dyDescent="0.25">
      <c r="J2282" s="1"/>
    </row>
    <row r="2283" spans="10:10" x14ac:dyDescent="0.25">
      <c r="J2283" s="1"/>
    </row>
    <row r="2284" spans="10:10" x14ac:dyDescent="0.25">
      <c r="J2284" s="1"/>
    </row>
    <row r="2285" spans="10:10" x14ac:dyDescent="0.25">
      <c r="J2285" s="1"/>
    </row>
    <row r="2286" spans="10:10" x14ac:dyDescent="0.25">
      <c r="J2286" s="1"/>
    </row>
    <row r="2287" spans="10:10" x14ac:dyDescent="0.25">
      <c r="J2287" s="1"/>
    </row>
    <row r="2288" spans="10:10" x14ac:dyDescent="0.25">
      <c r="J2288" s="1"/>
    </row>
    <row r="2289" spans="10:10" x14ac:dyDescent="0.25">
      <c r="J2289" s="1"/>
    </row>
    <row r="2290" spans="10:10" x14ac:dyDescent="0.25">
      <c r="J2290" s="1"/>
    </row>
    <row r="2291" spans="10:10" x14ac:dyDescent="0.25">
      <c r="J2291" s="1"/>
    </row>
    <row r="2292" spans="10:10" x14ac:dyDescent="0.25">
      <c r="J2292" s="1"/>
    </row>
    <row r="2293" spans="10:10" x14ac:dyDescent="0.25">
      <c r="J2293" s="1"/>
    </row>
    <row r="2294" spans="10:10" x14ac:dyDescent="0.25">
      <c r="J2294" s="1"/>
    </row>
    <row r="2295" spans="10:10" x14ac:dyDescent="0.25">
      <c r="J2295" s="1"/>
    </row>
    <row r="2296" spans="10:10" x14ac:dyDescent="0.25">
      <c r="J2296" s="1"/>
    </row>
    <row r="2297" spans="10:10" x14ac:dyDescent="0.25">
      <c r="J2297" s="1"/>
    </row>
    <row r="2298" spans="10:10" x14ac:dyDescent="0.25">
      <c r="J2298" s="1"/>
    </row>
    <row r="2299" spans="10:10" x14ac:dyDescent="0.25">
      <c r="J2299" s="1"/>
    </row>
    <row r="2300" spans="10:10" x14ac:dyDescent="0.25">
      <c r="J2300" s="1"/>
    </row>
    <row r="2301" spans="10:10" x14ac:dyDescent="0.25">
      <c r="J2301" s="1"/>
    </row>
    <row r="2302" spans="10:10" x14ac:dyDescent="0.25">
      <c r="J2302" s="1"/>
    </row>
    <row r="2303" spans="10:10" x14ac:dyDescent="0.25">
      <c r="J2303" s="1"/>
    </row>
    <row r="2304" spans="10:10" x14ac:dyDescent="0.25">
      <c r="J2304" s="1"/>
    </row>
    <row r="2305" spans="10:10" x14ac:dyDescent="0.25">
      <c r="J2305" s="1"/>
    </row>
    <row r="2306" spans="10:10" x14ac:dyDescent="0.25">
      <c r="J2306" s="1"/>
    </row>
    <row r="2307" spans="10:10" x14ac:dyDescent="0.25">
      <c r="J2307" s="1"/>
    </row>
    <row r="2308" spans="10:10" x14ac:dyDescent="0.25">
      <c r="J2308" s="1"/>
    </row>
    <row r="2309" spans="10:10" x14ac:dyDescent="0.25">
      <c r="J2309" s="1"/>
    </row>
    <row r="2310" spans="10:10" x14ac:dyDescent="0.25">
      <c r="J2310" s="1"/>
    </row>
    <row r="2311" spans="10:10" x14ac:dyDescent="0.25">
      <c r="J2311" s="1"/>
    </row>
    <row r="2312" spans="10:10" x14ac:dyDescent="0.25">
      <c r="J2312" s="1"/>
    </row>
    <row r="2313" spans="10:10" x14ac:dyDescent="0.25">
      <c r="J2313" s="1"/>
    </row>
    <row r="2314" spans="10:10" x14ac:dyDescent="0.25">
      <c r="J2314" s="1"/>
    </row>
    <row r="2315" spans="10:10" x14ac:dyDescent="0.25">
      <c r="J2315" s="1"/>
    </row>
    <row r="2316" spans="10:10" x14ac:dyDescent="0.25">
      <c r="J2316" s="1"/>
    </row>
    <row r="2317" spans="10:10" x14ac:dyDescent="0.25">
      <c r="J2317" s="1"/>
    </row>
    <row r="2318" spans="10:10" x14ac:dyDescent="0.25">
      <c r="J2318" s="1"/>
    </row>
    <row r="2319" spans="10:10" x14ac:dyDescent="0.25">
      <c r="J2319" s="1"/>
    </row>
    <row r="2320" spans="10:10" x14ac:dyDescent="0.25">
      <c r="J2320" s="1"/>
    </row>
    <row r="2321" spans="10:10" x14ac:dyDescent="0.25">
      <c r="J2321" s="1"/>
    </row>
    <row r="2322" spans="10:10" x14ac:dyDescent="0.25">
      <c r="J2322" s="1"/>
    </row>
    <row r="2323" spans="10:10" x14ac:dyDescent="0.25">
      <c r="J2323" s="1"/>
    </row>
    <row r="2324" spans="10:10" x14ac:dyDescent="0.25">
      <c r="J2324" s="1"/>
    </row>
    <row r="2325" spans="10:10" x14ac:dyDescent="0.25">
      <c r="J2325" s="1"/>
    </row>
    <row r="2326" spans="10:10" x14ac:dyDescent="0.25">
      <c r="J2326" s="1"/>
    </row>
    <row r="2327" spans="10:10" x14ac:dyDescent="0.25">
      <c r="J2327" s="1"/>
    </row>
    <row r="2328" spans="10:10" x14ac:dyDescent="0.25">
      <c r="J2328" s="1"/>
    </row>
    <row r="2329" spans="10:10" x14ac:dyDescent="0.25">
      <c r="J2329" s="1"/>
    </row>
    <row r="2330" spans="10:10" x14ac:dyDescent="0.25">
      <c r="J2330" s="1"/>
    </row>
    <row r="2331" spans="10:10" x14ac:dyDescent="0.25">
      <c r="J2331" s="1"/>
    </row>
    <row r="2332" spans="10:10" x14ac:dyDescent="0.25">
      <c r="J2332" s="1"/>
    </row>
    <row r="2333" spans="10:10" x14ac:dyDescent="0.25">
      <c r="J2333" s="1"/>
    </row>
    <row r="2334" spans="10:10" x14ac:dyDescent="0.25">
      <c r="J2334" s="1"/>
    </row>
    <row r="2335" spans="10:10" x14ac:dyDescent="0.25">
      <c r="J2335" s="1"/>
    </row>
    <row r="2336" spans="10:10" x14ac:dyDescent="0.25">
      <c r="J2336" s="1"/>
    </row>
    <row r="2337" spans="10:10" x14ac:dyDescent="0.25">
      <c r="J2337" s="1"/>
    </row>
    <row r="2338" spans="10:10" x14ac:dyDescent="0.25">
      <c r="J2338" s="1"/>
    </row>
    <row r="2339" spans="10:10" x14ac:dyDescent="0.25">
      <c r="J2339" s="1"/>
    </row>
    <row r="2340" spans="10:10" x14ac:dyDescent="0.25">
      <c r="J2340" s="1"/>
    </row>
    <row r="2341" spans="10:10" x14ac:dyDescent="0.25">
      <c r="J2341" s="1"/>
    </row>
    <row r="2342" spans="10:10" x14ac:dyDescent="0.25">
      <c r="J2342" s="1"/>
    </row>
    <row r="2343" spans="10:10" x14ac:dyDescent="0.25">
      <c r="J2343" s="1"/>
    </row>
    <row r="2344" spans="10:10" x14ac:dyDescent="0.25">
      <c r="J2344" s="1"/>
    </row>
    <row r="2345" spans="10:10" x14ac:dyDescent="0.25">
      <c r="J2345" s="1"/>
    </row>
    <row r="2346" spans="10:10" x14ac:dyDescent="0.25">
      <c r="J2346" s="1"/>
    </row>
    <row r="2347" spans="10:10" x14ac:dyDescent="0.25">
      <c r="J2347" s="1"/>
    </row>
    <row r="2348" spans="10:10" x14ac:dyDescent="0.25">
      <c r="J2348" s="1"/>
    </row>
    <row r="2349" spans="10:10" x14ac:dyDescent="0.25">
      <c r="J2349" s="1"/>
    </row>
    <row r="2350" spans="10:10" x14ac:dyDescent="0.25">
      <c r="J2350" s="1"/>
    </row>
    <row r="2351" spans="10:10" x14ac:dyDescent="0.25">
      <c r="J2351" s="1"/>
    </row>
    <row r="2352" spans="10:10" x14ac:dyDescent="0.25">
      <c r="J2352" s="1"/>
    </row>
    <row r="2353" spans="10:10" x14ac:dyDescent="0.25">
      <c r="J2353" s="1"/>
    </row>
    <row r="2354" spans="10:10" x14ac:dyDescent="0.25">
      <c r="J2354" s="1"/>
    </row>
    <row r="2355" spans="10:10" x14ac:dyDescent="0.25">
      <c r="J2355" s="1"/>
    </row>
    <row r="2356" spans="10:10" x14ac:dyDescent="0.25">
      <c r="J2356" s="1"/>
    </row>
    <row r="2357" spans="10:10" x14ac:dyDescent="0.25">
      <c r="J2357" s="1"/>
    </row>
    <row r="2358" spans="10:10" x14ac:dyDescent="0.25">
      <c r="J2358" s="1"/>
    </row>
    <row r="2359" spans="10:10" x14ac:dyDescent="0.25">
      <c r="J2359" s="1"/>
    </row>
    <row r="2360" spans="10:10" x14ac:dyDescent="0.25">
      <c r="J2360" s="1"/>
    </row>
    <row r="2361" spans="10:10" x14ac:dyDescent="0.25">
      <c r="J2361" s="1"/>
    </row>
    <row r="2362" spans="10:10" x14ac:dyDescent="0.25">
      <c r="J2362" s="1"/>
    </row>
    <row r="2363" spans="10:10" x14ac:dyDescent="0.25">
      <c r="J2363" s="1"/>
    </row>
    <row r="2364" spans="10:10" x14ac:dyDescent="0.25">
      <c r="J2364" s="1"/>
    </row>
    <row r="2365" spans="10:10" x14ac:dyDescent="0.25">
      <c r="J2365" s="1"/>
    </row>
    <row r="2366" spans="10:10" x14ac:dyDescent="0.25">
      <c r="J2366" s="1"/>
    </row>
    <row r="2367" spans="10:10" x14ac:dyDescent="0.25">
      <c r="J2367" s="1"/>
    </row>
    <row r="2368" spans="10:10" x14ac:dyDescent="0.25">
      <c r="J2368" s="1"/>
    </row>
    <row r="2369" spans="10:10" x14ac:dyDescent="0.25">
      <c r="J2369" s="1"/>
    </row>
    <row r="2370" spans="10:10" x14ac:dyDescent="0.25">
      <c r="J2370" s="1"/>
    </row>
    <row r="2371" spans="10:10" x14ac:dyDescent="0.25">
      <c r="J2371" s="1"/>
    </row>
    <row r="2372" spans="10:10" x14ac:dyDescent="0.25">
      <c r="J2372" s="1"/>
    </row>
    <row r="2373" spans="10:10" x14ac:dyDescent="0.25">
      <c r="J2373" s="1"/>
    </row>
    <row r="2374" spans="10:10" x14ac:dyDescent="0.25">
      <c r="J2374" s="1"/>
    </row>
    <row r="2375" spans="10:10" x14ac:dyDescent="0.25">
      <c r="J2375" s="1"/>
    </row>
    <row r="2376" spans="10:10" x14ac:dyDescent="0.25">
      <c r="J2376" s="1"/>
    </row>
    <row r="2377" spans="10:10" x14ac:dyDescent="0.25">
      <c r="J2377" s="1"/>
    </row>
    <row r="2378" spans="10:10" x14ac:dyDescent="0.25">
      <c r="J2378" s="1"/>
    </row>
    <row r="2379" spans="10:10" x14ac:dyDescent="0.25">
      <c r="J2379" s="1"/>
    </row>
    <row r="2380" spans="10:10" x14ac:dyDescent="0.25">
      <c r="J2380" s="1"/>
    </row>
    <row r="2381" spans="10:10" x14ac:dyDescent="0.25">
      <c r="J2381" s="1"/>
    </row>
    <row r="2382" spans="10:10" x14ac:dyDescent="0.25">
      <c r="J2382" s="1"/>
    </row>
    <row r="2383" spans="10:10" x14ac:dyDescent="0.25">
      <c r="J2383" s="1"/>
    </row>
    <row r="2384" spans="10:10" x14ac:dyDescent="0.25">
      <c r="J2384" s="1"/>
    </row>
    <row r="2385" spans="10:10" x14ac:dyDescent="0.25">
      <c r="J2385" s="1"/>
    </row>
    <row r="2386" spans="10:10" x14ac:dyDescent="0.25">
      <c r="J2386" s="1"/>
    </row>
    <row r="2387" spans="10:10" x14ac:dyDescent="0.25">
      <c r="J2387" s="1"/>
    </row>
    <row r="2388" spans="10:10" x14ac:dyDescent="0.25">
      <c r="J2388" s="1"/>
    </row>
    <row r="2389" spans="10:10" x14ac:dyDescent="0.25">
      <c r="J2389" s="1"/>
    </row>
    <row r="2390" spans="10:10" x14ac:dyDescent="0.25">
      <c r="J2390" s="1"/>
    </row>
    <row r="2391" spans="10:10" x14ac:dyDescent="0.25">
      <c r="J2391" s="1"/>
    </row>
    <row r="2392" spans="10:10" x14ac:dyDescent="0.25">
      <c r="J2392" s="1"/>
    </row>
    <row r="2393" spans="10:10" x14ac:dyDescent="0.25">
      <c r="J2393" s="1"/>
    </row>
    <row r="2394" spans="10:10" x14ac:dyDescent="0.25">
      <c r="J2394" s="1"/>
    </row>
    <row r="2395" spans="10:10" x14ac:dyDescent="0.25">
      <c r="J2395" s="1"/>
    </row>
    <row r="2396" spans="10:10" x14ac:dyDescent="0.25">
      <c r="J2396" s="1"/>
    </row>
    <row r="2397" spans="10:10" x14ac:dyDescent="0.25">
      <c r="J2397" s="1"/>
    </row>
    <row r="2398" spans="10:10" x14ac:dyDescent="0.25">
      <c r="J2398" s="1"/>
    </row>
    <row r="2399" spans="10:10" x14ac:dyDescent="0.25">
      <c r="J2399" s="1"/>
    </row>
    <row r="2400" spans="10:10" x14ac:dyDescent="0.25">
      <c r="J2400" s="1"/>
    </row>
    <row r="2401" spans="10:10" x14ac:dyDescent="0.25">
      <c r="J2401" s="1"/>
    </row>
    <row r="2402" spans="10:10" x14ac:dyDescent="0.25">
      <c r="J2402" s="1"/>
    </row>
    <row r="2403" spans="10:10" x14ac:dyDescent="0.25">
      <c r="J2403" s="1"/>
    </row>
    <row r="2404" spans="10:10" x14ac:dyDescent="0.25">
      <c r="J2404" s="1"/>
    </row>
    <row r="2405" spans="10:10" x14ac:dyDescent="0.25">
      <c r="J2405" s="1"/>
    </row>
    <row r="2406" spans="10:10" x14ac:dyDescent="0.25">
      <c r="J2406" s="1"/>
    </row>
    <row r="2407" spans="10:10" x14ac:dyDescent="0.25">
      <c r="J2407" s="1"/>
    </row>
    <row r="2408" spans="10:10" x14ac:dyDescent="0.25">
      <c r="J2408" s="1"/>
    </row>
    <row r="2409" spans="10:10" x14ac:dyDescent="0.25">
      <c r="J2409" s="1"/>
    </row>
    <row r="2410" spans="10:10" x14ac:dyDescent="0.25">
      <c r="J2410" s="1"/>
    </row>
    <row r="2411" spans="10:10" x14ac:dyDescent="0.25">
      <c r="J2411" s="1"/>
    </row>
    <row r="2412" spans="10:10" x14ac:dyDescent="0.25">
      <c r="J2412" s="1"/>
    </row>
    <row r="2413" spans="10:10" x14ac:dyDescent="0.25">
      <c r="J2413" s="1"/>
    </row>
    <row r="2414" spans="10:10" x14ac:dyDescent="0.25">
      <c r="J2414" s="1"/>
    </row>
    <row r="2415" spans="10:10" x14ac:dyDescent="0.25">
      <c r="J2415" s="1"/>
    </row>
    <row r="2416" spans="10:10" x14ac:dyDescent="0.25">
      <c r="J2416" s="1"/>
    </row>
    <row r="2417" spans="10:10" x14ac:dyDescent="0.25">
      <c r="J2417" s="1"/>
    </row>
    <row r="2418" spans="10:10" x14ac:dyDescent="0.25">
      <c r="J2418" s="1"/>
    </row>
    <row r="2419" spans="10:10" x14ac:dyDescent="0.25">
      <c r="J2419" s="1"/>
    </row>
    <row r="2420" spans="10:10" x14ac:dyDescent="0.25">
      <c r="J2420" s="1"/>
    </row>
    <row r="2421" spans="10:10" x14ac:dyDescent="0.25">
      <c r="J2421" s="1"/>
    </row>
    <row r="2422" spans="10:10" x14ac:dyDescent="0.25">
      <c r="J2422" s="1"/>
    </row>
    <row r="2423" spans="10:10" x14ac:dyDescent="0.25">
      <c r="J2423" s="1"/>
    </row>
    <row r="2424" spans="10:10" x14ac:dyDescent="0.25">
      <c r="J2424" s="1"/>
    </row>
    <row r="2425" spans="10:10" x14ac:dyDescent="0.25">
      <c r="J2425" s="1"/>
    </row>
    <row r="2426" spans="10:10" x14ac:dyDescent="0.25">
      <c r="J2426" s="1"/>
    </row>
    <row r="2427" spans="10:10" x14ac:dyDescent="0.25">
      <c r="J2427" s="1"/>
    </row>
    <row r="2428" spans="10:10" x14ac:dyDescent="0.25">
      <c r="J2428" s="1"/>
    </row>
    <row r="2429" spans="10:10" x14ac:dyDescent="0.25">
      <c r="J2429" s="1"/>
    </row>
    <row r="2430" spans="10:10" x14ac:dyDescent="0.25">
      <c r="J2430" s="1"/>
    </row>
    <row r="2431" spans="10:10" x14ac:dyDescent="0.25">
      <c r="J2431" s="1"/>
    </row>
    <row r="2432" spans="10:10" x14ac:dyDescent="0.25">
      <c r="J2432" s="1"/>
    </row>
    <row r="2433" spans="10:10" x14ac:dyDescent="0.25">
      <c r="J2433" s="1"/>
    </row>
    <row r="2434" spans="10:10" x14ac:dyDescent="0.25">
      <c r="J2434" s="1"/>
    </row>
    <row r="2435" spans="10:10" x14ac:dyDescent="0.25">
      <c r="J2435" s="1"/>
    </row>
    <row r="2436" spans="10:10" x14ac:dyDescent="0.25">
      <c r="J2436" s="1"/>
    </row>
    <row r="2437" spans="10:10" x14ac:dyDescent="0.25">
      <c r="J2437" s="1"/>
    </row>
    <row r="2438" spans="10:10" x14ac:dyDescent="0.25">
      <c r="J2438" s="1"/>
    </row>
    <row r="2439" spans="10:10" x14ac:dyDescent="0.25">
      <c r="J2439" s="1"/>
    </row>
    <row r="2440" spans="10:10" x14ac:dyDescent="0.25">
      <c r="J2440" s="1"/>
    </row>
    <row r="2441" spans="10:10" x14ac:dyDescent="0.25">
      <c r="J2441" s="1"/>
    </row>
    <row r="2442" spans="10:10" x14ac:dyDescent="0.25">
      <c r="J2442" s="1"/>
    </row>
    <row r="2443" spans="10:10" x14ac:dyDescent="0.25">
      <c r="J2443" s="1"/>
    </row>
    <row r="2444" spans="10:10" x14ac:dyDescent="0.25">
      <c r="J2444" s="1"/>
    </row>
    <row r="2445" spans="10:10" x14ac:dyDescent="0.25">
      <c r="J2445" s="1"/>
    </row>
    <row r="2446" spans="10:10" x14ac:dyDescent="0.25">
      <c r="J2446" s="1"/>
    </row>
    <row r="2447" spans="10:10" x14ac:dyDescent="0.25">
      <c r="J2447" s="1"/>
    </row>
    <row r="2448" spans="10:10" x14ac:dyDescent="0.25">
      <c r="J2448" s="1"/>
    </row>
    <row r="2449" spans="10:10" x14ac:dyDescent="0.25">
      <c r="J2449" s="1"/>
    </row>
    <row r="2450" spans="10:10" x14ac:dyDescent="0.25">
      <c r="J2450" s="1"/>
    </row>
    <row r="2451" spans="10:10" x14ac:dyDescent="0.25">
      <c r="J2451" s="1"/>
    </row>
    <row r="2452" spans="10:10" x14ac:dyDescent="0.25">
      <c r="J2452" s="1"/>
    </row>
    <row r="2453" spans="10:10" x14ac:dyDescent="0.25">
      <c r="J2453" s="1"/>
    </row>
    <row r="2454" spans="10:10" x14ac:dyDescent="0.25">
      <c r="J2454" s="1"/>
    </row>
    <row r="2455" spans="10:10" x14ac:dyDescent="0.25">
      <c r="J2455" s="1"/>
    </row>
    <row r="2456" spans="10:10" x14ac:dyDescent="0.25">
      <c r="J2456" s="1"/>
    </row>
    <row r="2457" spans="10:10" x14ac:dyDescent="0.25">
      <c r="J2457" s="1"/>
    </row>
    <row r="2458" spans="10:10" x14ac:dyDescent="0.25">
      <c r="J2458" s="1"/>
    </row>
    <row r="2459" spans="10:10" x14ac:dyDescent="0.25">
      <c r="J2459" s="1"/>
    </row>
    <row r="2460" spans="10:10" x14ac:dyDescent="0.25">
      <c r="J2460" s="1"/>
    </row>
    <row r="2461" spans="10:10" x14ac:dyDescent="0.25">
      <c r="J2461" s="1"/>
    </row>
    <row r="2462" spans="10:10" x14ac:dyDescent="0.25">
      <c r="J2462" s="1"/>
    </row>
    <row r="2463" spans="10:10" x14ac:dyDescent="0.25">
      <c r="J2463" s="1"/>
    </row>
    <row r="2464" spans="10:10" x14ac:dyDescent="0.25">
      <c r="J2464" s="1"/>
    </row>
    <row r="2465" spans="10:10" x14ac:dyDescent="0.25">
      <c r="J2465" s="1"/>
    </row>
    <row r="2466" spans="10:10" x14ac:dyDescent="0.25">
      <c r="J2466" s="1"/>
    </row>
    <row r="2467" spans="10:10" x14ac:dyDescent="0.25">
      <c r="J2467" s="1"/>
    </row>
    <row r="2468" spans="10:10" x14ac:dyDescent="0.25">
      <c r="J2468" s="1"/>
    </row>
    <row r="2469" spans="10:10" x14ac:dyDescent="0.25">
      <c r="J2469" s="1"/>
    </row>
    <row r="2470" spans="10:10" x14ac:dyDescent="0.25">
      <c r="J2470" s="1"/>
    </row>
    <row r="2471" spans="10:10" x14ac:dyDescent="0.25">
      <c r="J2471" s="1"/>
    </row>
    <row r="2472" spans="10:10" x14ac:dyDescent="0.25">
      <c r="J2472" s="1"/>
    </row>
    <row r="2473" spans="10:10" x14ac:dyDescent="0.25">
      <c r="J2473" s="1"/>
    </row>
    <row r="2474" spans="10:10" x14ac:dyDescent="0.25">
      <c r="J2474" s="1"/>
    </row>
    <row r="2475" spans="10:10" x14ac:dyDescent="0.25">
      <c r="J2475" s="1"/>
    </row>
    <row r="2476" spans="10:10" x14ac:dyDescent="0.25">
      <c r="J2476" s="1"/>
    </row>
    <row r="2477" spans="10:10" x14ac:dyDescent="0.25">
      <c r="J2477" s="1"/>
    </row>
    <row r="2478" spans="10:10" x14ac:dyDescent="0.25">
      <c r="J2478" s="1"/>
    </row>
    <row r="2479" spans="10:10" x14ac:dyDescent="0.25">
      <c r="J2479" s="1"/>
    </row>
    <row r="2480" spans="10:10" x14ac:dyDescent="0.25">
      <c r="J2480" s="1"/>
    </row>
    <row r="2481" spans="10:10" x14ac:dyDescent="0.25">
      <c r="J2481" s="1"/>
    </row>
    <row r="2482" spans="10:10" x14ac:dyDescent="0.25">
      <c r="J2482" s="1"/>
    </row>
    <row r="2483" spans="10:10" x14ac:dyDescent="0.25">
      <c r="J2483" s="1"/>
    </row>
    <row r="2484" spans="10:10" x14ac:dyDescent="0.25">
      <c r="J2484" s="1"/>
    </row>
    <row r="2485" spans="10:10" x14ac:dyDescent="0.25">
      <c r="J2485" s="1"/>
    </row>
    <row r="2486" spans="10:10" x14ac:dyDescent="0.25">
      <c r="J2486" s="1"/>
    </row>
    <row r="2487" spans="10:10" x14ac:dyDescent="0.25">
      <c r="J2487" s="1"/>
    </row>
    <row r="2488" spans="10:10" x14ac:dyDescent="0.25">
      <c r="J2488" s="1"/>
    </row>
    <row r="2489" spans="10:10" x14ac:dyDescent="0.25">
      <c r="J2489" s="1"/>
    </row>
    <row r="2490" spans="10:10" x14ac:dyDescent="0.25">
      <c r="J2490" s="1"/>
    </row>
    <row r="2491" spans="10:10" x14ac:dyDescent="0.25">
      <c r="J2491" s="1"/>
    </row>
    <row r="2492" spans="10:10" x14ac:dyDescent="0.25">
      <c r="J2492" s="1"/>
    </row>
    <row r="2493" spans="10:10" x14ac:dyDescent="0.25">
      <c r="J2493" s="1"/>
    </row>
    <row r="2494" spans="10:10" x14ac:dyDescent="0.25">
      <c r="J2494" s="1"/>
    </row>
    <row r="2495" spans="10:10" x14ac:dyDescent="0.25">
      <c r="J2495" s="1"/>
    </row>
    <row r="2496" spans="10:10" x14ac:dyDescent="0.25">
      <c r="J2496" s="1"/>
    </row>
    <row r="2497" spans="10:10" x14ac:dyDescent="0.25">
      <c r="J2497" s="1"/>
    </row>
    <row r="2498" spans="10:10" x14ac:dyDescent="0.25">
      <c r="J2498" s="1"/>
    </row>
    <row r="2499" spans="10:10" x14ac:dyDescent="0.25">
      <c r="J2499" s="1"/>
    </row>
    <row r="2500" spans="10:10" x14ac:dyDescent="0.25">
      <c r="J2500" s="1"/>
    </row>
    <row r="2501" spans="10:10" x14ac:dyDescent="0.25">
      <c r="J2501" s="1"/>
    </row>
    <row r="2502" spans="10:10" x14ac:dyDescent="0.25">
      <c r="J2502" s="1"/>
    </row>
    <row r="2503" spans="10:10" x14ac:dyDescent="0.25">
      <c r="J2503" s="1"/>
    </row>
    <row r="2504" spans="10:10" x14ac:dyDescent="0.25">
      <c r="J2504" s="1"/>
    </row>
    <row r="2505" spans="10:10" x14ac:dyDescent="0.25">
      <c r="J2505" s="1"/>
    </row>
    <row r="2506" spans="10:10" x14ac:dyDescent="0.25">
      <c r="J2506" s="1"/>
    </row>
    <row r="2507" spans="10:10" x14ac:dyDescent="0.25">
      <c r="J2507" s="1"/>
    </row>
    <row r="2508" spans="10:10" x14ac:dyDescent="0.25">
      <c r="J2508" s="1"/>
    </row>
    <row r="2509" spans="10:10" x14ac:dyDescent="0.25">
      <c r="J2509" s="1"/>
    </row>
    <row r="2510" spans="10:10" x14ac:dyDescent="0.25">
      <c r="J2510" s="1"/>
    </row>
    <row r="2511" spans="10:10" x14ac:dyDescent="0.25">
      <c r="J2511" s="1"/>
    </row>
    <row r="2512" spans="10:10" x14ac:dyDescent="0.25">
      <c r="J2512" s="1"/>
    </row>
    <row r="2513" spans="10:10" x14ac:dyDescent="0.25">
      <c r="J2513" s="1"/>
    </row>
    <row r="2514" spans="10:10" x14ac:dyDescent="0.25">
      <c r="J2514" s="1"/>
    </row>
    <row r="2515" spans="10:10" x14ac:dyDescent="0.25">
      <c r="J2515" s="1"/>
    </row>
    <row r="2516" spans="10:10" x14ac:dyDescent="0.25">
      <c r="J2516" s="1"/>
    </row>
    <row r="2517" spans="10:10" x14ac:dyDescent="0.25">
      <c r="J2517" s="1"/>
    </row>
    <row r="2518" spans="10:10" x14ac:dyDescent="0.25">
      <c r="J2518" s="1"/>
    </row>
    <row r="2519" spans="10:10" x14ac:dyDescent="0.25">
      <c r="J2519" s="1"/>
    </row>
    <row r="2520" spans="10:10" x14ac:dyDescent="0.25">
      <c r="J2520" s="1"/>
    </row>
    <row r="2521" spans="10:10" x14ac:dyDescent="0.25">
      <c r="J2521" s="1"/>
    </row>
    <row r="2522" spans="10:10" x14ac:dyDescent="0.25">
      <c r="J2522" s="1"/>
    </row>
    <row r="2523" spans="10:10" x14ac:dyDescent="0.25">
      <c r="J2523" s="1"/>
    </row>
    <row r="2524" spans="10:10" x14ac:dyDescent="0.25">
      <c r="J2524" s="1"/>
    </row>
    <row r="2525" spans="10:10" x14ac:dyDescent="0.25">
      <c r="J2525" s="1"/>
    </row>
    <row r="2526" spans="10:10" x14ac:dyDescent="0.25">
      <c r="J2526" s="1"/>
    </row>
    <row r="2527" spans="10:10" x14ac:dyDescent="0.25">
      <c r="J2527" s="1"/>
    </row>
    <row r="2528" spans="10:10" x14ac:dyDescent="0.25">
      <c r="J2528" s="1"/>
    </row>
    <row r="2529" spans="10:10" x14ac:dyDescent="0.25">
      <c r="J2529" s="1"/>
    </row>
    <row r="2530" spans="10:10" x14ac:dyDescent="0.25">
      <c r="J2530" s="1"/>
    </row>
    <row r="2531" spans="10:10" x14ac:dyDescent="0.25">
      <c r="J2531" s="1"/>
    </row>
    <row r="2532" spans="10:10" x14ac:dyDescent="0.25">
      <c r="J2532" s="1"/>
    </row>
    <row r="2533" spans="10:10" x14ac:dyDescent="0.25">
      <c r="J2533" s="1"/>
    </row>
    <row r="2534" spans="10:10" x14ac:dyDescent="0.25">
      <c r="J2534" s="1"/>
    </row>
    <row r="2535" spans="10:10" x14ac:dyDescent="0.25">
      <c r="J2535" s="1"/>
    </row>
    <row r="2536" spans="10:10" x14ac:dyDescent="0.25">
      <c r="J2536" s="1"/>
    </row>
    <row r="2537" spans="10:10" x14ac:dyDescent="0.25">
      <c r="J2537" s="1"/>
    </row>
    <row r="2538" spans="10:10" x14ac:dyDescent="0.25">
      <c r="J2538" s="1"/>
    </row>
    <row r="2539" spans="10:10" x14ac:dyDescent="0.25">
      <c r="J2539" s="1"/>
    </row>
    <row r="2540" spans="10:10" x14ac:dyDescent="0.25">
      <c r="J2540" s="1"/>
    </row>
    <row r="2541" spans="10:10" x14ac:dyDescent="0.25">
      <c r="J2541" s="1"/>
    </row>
    <row r="2542" spans="10:10" x14ac:dyDescent="0.25">
      <c r="J2542" s="1"/>
    </row>
    <row r="2543" spans="10:10" x14ac:dyDescent="0.25">
      <c r="J2543" s="1"/>
    </row>
    <row r="2544" spans="10:10" x14ac:dyDescent="0.25">
      <c r="J2544" s="1"/>
    </row>
    <row r="2545" spans="10:10" x14ac:dyDescent="0.25">
      <c r="J2545" s="1"/>
    </row>
    <row r="2546" spans="10:10" x14ac:dyDescent="0.25">
      <c r="J2546" s="1"/>
    </row>
    <row r="2547" spans="10:10" x14ac:dyDescent="0.25">
      <c r="J2547" s="1"/>
    </row>
    <row r="2548" spans="10:10" x14ac:dyDescent="0.25">
      <c r="J2548" s="1"/>
    </row>
    <row r="2549" spans="10:10" x14ac:dyDescent="0.25">
      <c r="J2549" s="1"/>
    </row>
    <row r="2550" spans="10:10" x14ac:dyDescent="0.25">
      <c r="J2550" s="1"/>
    </row>
    <row r="2551" spans="10:10" x14ac:dyDescent="0.25">
      <c r="J2551" s="1"/>
    </row>
    <row r="2552" spans="10:10" x14ac:dyDescent="0.25">
      <c r="J2552" s="1"/>
    </row>
    <row r="2553" spans="10:10" x14ac:dyDescent="0.25">
      <c r="J2553" s="1"/>
    </row>
    <row r="2554" spans="10:10" x14ac:dyDescent="0.25">
      <c r="J2554" s="1"/>
    </row>
    <row r="2555" spans="10:10" x14ac:dyDescent="0.25">
      <c r="J2555" s="1"/>
    </row>
    <row r="2556" spans="10:10" x14ac:dyDescent="0.25">
      <c r="J2556" s="1"/>
    </row>
    <row r="2557" spans="10:10" x14ac:dyDescent="0.25">
      <c r="J2557" s="1"/>
    </row>
    <row r="2558" spans="10:10" x14ac:dyDescent="0.25">
      <c r="J2558" s="1"/>
    </row>
    <row r="2559" spans="10:10" x14ac:dyDescent="0.25">
      <c r="J2559" s="1"/>
    </row>
    <row r="2560" spans="10:10" x14ac:dyDescent="0.25">
      <c r="J2560" s="1"/>
    </row>
    <row r="2561" spans="10:10" x14ac:dyDescent="0.25">
      <c r="J2561" s="1"/>
    </row>
    <row r="2562" spans="10:10" x14ac:dyDescent="0.25">
      <c r="J2562" s="1"/>
    </row>
    <row r="2563" spans="10:10" x14ac:dyDescent="0.25">
      <c r="J2563" s="1"/>
    </row>
    <row r="2564" spans="10:10" x14ac:dyDescent="0.25">
      <c r="J2564" s="1"/>
    </row>
    <row r="2565" spans="10:10" x14ac:dyDescent="0.25">
      <c r="J2565" s="1"/>
    </row>
    <row r="2566" spans="10:10" x14ac:dyDescent="0.25">
      <c r="J2566" s="1"/>
    </row>
    <row r="2567" spans="10:10" x14ac:dyDescent="0.25">
      <c r="J2567" s="1"/>
    </row>
    <row r="2568" spans="10:10" x14ac:dyDescent="0.25">
      <c r="J2568" s="1"/>
    </row>
    <row r="2569" spans="10:10" x14ac:dyDescent="0.25">
      <c r="J2569" s="1"/>
    </row>
    <row r="2570" spans="10:10" x14ac:dyDescent="0.25">
      <c r="J2570" s="1"/>
    </row>
    <row r="2571" spans="10:10" x14ac:dyDescent="0.25">
      <c r="J2571" s="1"/>
    </row>
    <row r="2572" spans="10:10" x14ac:dyDescent="0.25">
      <c r="J2572" s="1"/>
    </row>
    <row r="2573" spans="10:10" x14ac:dyDescent="0.25">
      <c r="J2573" s="1"/>
    </row>
    <row r="2574" spans="10:10" x14ac:dyDescent="0.25">
      <c r="J2574" s="1"/>
    </row>
    <row r="2575" spans="10:10" x14ac:dyDescent="0.25">
      <c r="J2575" s="1"/>
    </row>
    <row r="2576" spans="10:10" x14ac:dyDescent="0.25">
      <c r="J2576" s="1"/>
    </row>
    <row r="2577" spans="10:10" x14ac:dyDescent="0.25">
      <c r="J2577" s="1"/>
    </row>
    <row r="2578" spans="10:10" x14ac:dyDescent="0.25">
      <c r="J2578" s="1"/>
    </row>
    <row r="2579" spans="10:10" x14ac:dyDescent="0.25">
      <c r="J2579" s="1"/>
    </row>
    <row r="2580" spans="10:10" x14ac:dyDescent="0.25">
      <c r="J2580" s="1"/>
    </row>
    <row r="2581" spans="10:10" x14ac:dyDescent="0.25">
      <c r="J2581" s="1"/>
    </row>
    <row r="2582" spans="10:10" x14ac:dyDescent="0.25">
      <c r="J2582" s="1"/>
    </row>
    <row r="2583" spans="10:10" x14ac:dyDescent="0.25">
      <c r="J2583" s="1"/>
    </row>
    <row r="2584" spans="10:10" x14ac:dyDescent="0.25">
      <c r="J2584" s="1"/>
    </row>
    <row r="2585" spans="10:10" x14ac:dyDescent="0.25">
      <c r="J2585" s="1"/>
    </row>
    <row r="2586" spans="10:10" x14ac:dyDescent="0.25">
      <c r="J2586" s="1"/>
    </row>
    <row r="2587" spans="10:10" x14ac:dyDescent="0.25">
      <c r="J2587" s="1"/>
    </row>
    <row r="2588" spans="10:10" x14ac:dyDescent="0.25">
      <c r="J2588" s="1"/>
    </row>
    <row r="2589" spans="10:10" x14ac:dyDescent="0.25">
      <c r="J2589" s="1"/>
    </row>
    <row r="2590" spans="10:10" x14ac:dyDescent="0.25">
      <c r="J2590" s="1"/>
    </row>
    <row r="2591" spans="10:10" x14ac:dyDescent="0.25">
      <c r="J2591" s="1"/>
    </row>
    <row r="2592" spans="10:10" x14ac:dyDescent="0.25">
      <c r="J2592" s="1"/>
    </row>
    <row r="2593" spans="10:10" x14ac:dyDescent="0.25">
      <c r="J2593" s="1"/>
    </row>
    <row r="2594" spans="10:10" x14ac:dyDescent="0.25">
      <c r="J2594" s="1"/>
    </row>
    <row r="2595" spans="10:10" x14ac:dyDescent="0.25">
      <c r="J2595" s="1"/>
    </row>
    <row r="2596" spans="10:10" x14ac:dyDescent="0.25">
      <c r="J2596" s="1"/>
    </row>
    <row r="2597" spans="10:10" x14ac:dyDescent="0.25">
      <c r="J2597" s="1"/>
    </row>
    <row r="2598" spans="10:10" x14ac:dyDescent="0.25">
      <c r="J2598" s="1"/>
    </row>
    <row r="2599" spans="10:10" x14ac:dyDescent="0.25">
      <c r="J2599" s="1"/>
    </row>
    <row r="2600" spans="10:10" x14ac:dyDescent="0.25">
      <c r="J2600" s="1"/>
    </row>
    <row r="2601" spans="10:10" x14ac:dyDescent="0.25">
      <c r="J2601" s="1"/>
    </row>
    <row r="2602" spans="10:10" x14ac:dyDescent="0.25">
      <c r="J2602" s="1"/>
    </row>
    <row r="2603" spans="10:10" x14ac:dyDescent="0.25">
      <c r="J2603" s="1"/>
    </row>
    <row r="2604" spans="10:10" x14ac:dyDescent="0.25">
      <c r="J2604" s="1"/>
    </row>
    <row r="2605" spans="10:10" x14ac:dyDescent="0.25">
      <c r="J2605" s="1"/>
    </row>
    <row r="2606" spans="10:10" x14ac:dyDescent="0.25">
      <c r="J2606" s="1"/>
    </row>
    <row r="2607" spans="10:10" x14ac:dyDescent="0.25">
      <c r="J2607" s="1"/>
    </row>
    <row r="2608" spans="10:10" x14ac:dyDescent="0.25">
      <c r="J2608" s="1"/>
    </row>
    <row r="2609" spans="10:10" x14ac:dyDescent="0.25">
      <c r="J2609" s="1"/>
    </row>
    <row r="2610" spans="10:10" x14ac:dyDescent="0.25">
      <c r="J2610" s="1"/>
    </row>
    <row r="2611" spans="10:10" x14ac:dyDescent="0.25">
      <c r="J2611" s="1"/>
    </row>
    <row r="2612" spans="10:10" x14ac:dyDescent="0.25">
      <c r="J2612" s="1"/>
    </row>
    <row r="2613" spans="10:10" x14ac:dyDescent="0.25">
      <c r="J2613" s="1"/>
    </row>
    <row r="2614" spans="10:10" x14ac:dyDescent="0.25">
      <c r="J2614" s="1"/>
    </row>
    <row r="2615" spans="10:10" x14ac:dyDescent="0.25">
      <c r="J2615" s="1"/>
    </row>
    <row r="2616" spans="10:10" x14ac:dyDescent="0.25">
      <c r="J2616" s="1"/>
    </row>
    <row r="2617" spans="10:10" x14ac:dyDescent="0.25">
      <c r="J2617" s="1"/>
    </row>
    <row r="2618" spans="10:10" x14ac:dyDescent="0.25">
      <c r="J2618" s="1"/>
    </row>
    <row r="2619" spans="10:10" x14ac:dyDescent="0.25">
      <c r="J2619" s="1"/>
    </row>
    <row r="2620" spans="10:10" x14ac:dyDescent="0.25">
      <c r="J2620" s="1"/>
    </row>
    <row r="2621" spans="10:10" x14ac:dyDescent="0.25">
      <c r="J2621" s="1"/>
    </row>
    <row r="2622" spans="10:10" x14ac:dyDescent="0.25">
      <c r="J2622" s="1"/>
    </row>
    <row r="2623" spans="10:10" x14ac:dyDescent="0.25">
      <c r="J2623" s="1"/>
    </row>
    <row r="2624" spans="10:10" x14ac:dyDescent="0.25">
      <c r="J2624" s="1"/>
    </row>
    <row r="2625" spans="10:10" x14ac:dyDescent="0.25">
      <c r="J2625" s="1"/>
    </row>
    <row r="2626" spans="10:10" x14ac:dyDescent="0.25">
      <c r="J2626" s="1"/>
    </row>
    <row r="2627" spans="10:10" x14ac:dyDescent="0.25">
      <c r="J2627" s="1"/>
    </row>
    <row r="2628" spans="10:10" x14ac:dyDescent="0.25">
      <c r="J2628" s="1"/>
    </row>
    <row r="2629" spans="10:10" x14ac:dyDescent="0.25">
      <c r="J2629" s="1"/>
    </row>
    <row r="2630" spans="10:10" x14ac:dyDescent="0.25">
      <c r="J2630" s="1"/>
    </row>
    <row r="2631" spans="10:10" x14ac:dyDescent="0.25">
      <c r="J2631" s="1"/>
    </row>
    <row r="2632" spans="10:10" x14ac:dyDescent="0.25">
      <c r="J2632" s="1"/>
    </row>
    <row r="2633" spans="10:10" x14ac:dyDescent="0.25">
      <c r="J2633" s="1"/>
    </row>
    <row r="2634" spans="10:10" x14ac:dyDescent="0.25">
      <c r="J2634" s="1"/>
    </row>
    <row r="2635" spans="10:10" x14ac:dyDescent="0.25">
      <c r="J2635" s="1"/>
    </row>
    <row r="2636" spans="10:10" x14ac:dyDescent="0.25">
      <c r="J2636" s="1"/>
    </row>
    <row r="2637" spans="10:10" x14ac:dyDescent="0.25">
      <c r="J2637" s="1"/>
    </row>
    <row r="2638" spans="10:10" x14ac:dyDescent="0.25">
      <c r="J2638" s="1"/>
    </row>
    <row r="2639" spans="10:10" x14ac:dyDescent="0.25">
      <c r="J2639" s="1"/>
    </row>
    <row r="2640" spans="10:10" x14ac:dyDescent="0.25">
      <c r="J2640" s="1"/>
    </row>
    <row r="2641" spans="10:10" x14ac:dyDescent="0.25">
      <c r="J2641" s="1"/>
    </row>
    <row r="2642" spans="10:10" x14ac:dyDescent="0.25">
      <c r="J2642" s="1"/>
    </row>
    <row r="2643" spans="10:10" x14ac:dyDescent="0.25">
      <c r="J2643" s="1"/>
    </row>
    <row r="2644" spans="10:10" x14ac:dyDescent="0.25">
      <c r="J2644" s="1"/>
    </row>
    <row r="2645" spans="10:10" x14ac:dyDescent="0.25">
      <c r="J2645" s="1"/>
    </row>
    <row r="2646" spans="10:10" x14ac:dyDescent="0.25">
      <c r="J2646" s="1"/>
    </row>
    <row r="2647" spans="10:10" x14ac:dyDescent="0.25">
      <c r="J2647" s="1"/>
    </row>
    <row r="2648" spans="10:10" x14ac:dyDescent="0.25">
      <c r="J2648" s="1"/>
    </row>
    <row r="2649" spans="10:10" x14ac:dyDescent="0.25">
      <c r="J2649" s="1"/>
    </row>
    <row r="2650" spans="10:10" x14ac:dyDescent="0.25">
      <c r="J2650" s="1"/>
    </row>
    <row r="2651" spans="10:10" x14ac:dyDescent="0.25">
      <c r="J2651" s="1"/>
    </row>
    <row r="2652" spans="10:10" x14ac:dyDescent="0.25">
      <c r="J2652" s="1"/>
    </row>
    <row r="2653" spans="10:10" x14ac:dyDescent="0.25">
      <c r="J2653" s="1"/>
    </row>
    <row r="2654" spans="10:10" x14ac:dyDescent="0.25">
      <c r="J2654" s="1"/>
    </row>
    <row r="2655" spans="10:10" x14ac:dyDescent="0.25">
      <c r="J2655" s="1"/>
    </row>
    <row r="2656" spans="10:10" x14ac:dyDescent="0.25">
      <c r="J2656" s="1"/>
    </row>
    <row r="2657" spans="10:10" x14ac:dyDescent="0.25">
      <c r="J2657" s="1"/>
    </row>
    <row r="2658" spans="10:10" x14ac:dyDescent="0.25">
      <c r="J2658" s="1"/>
    </row>
    <row r="2659" spans="10:10" x14ac:dyDescent="0.25">
      <c r="J2659" s="1"/>
    </row>
    <row r="2660" spans="10:10" x14ac:dyDescent="0.25">
      <c r="J2660" s="1"/>
    </row>
    <row r="2661" spans="10:10" x14ac:dyDescent="0.25">
      <c r="J2661" s="1"/>
    </row>
    <row r="2662" spans="10:10" x14ac:dyDescent="0.25">
      <c r="J2662" s="1"/>
    </row>
    <row r="2663" spans="10:10" x14ac:dyDescent="0.25">
      <c r="J2663" s="1"/>
    </row>
    <row r="2664" spans="10:10" x14ac:dyDescent="0.25">
      <c r="J2664" s="1"/>
    </row>
    <row r="2665" spans="10:10" x14ac:dyDescent="0.25">
      <c r="J2665" s="1"/>
    </row>
    <row r="2666" spans="10:10" x14ac:dyDescent="0.25">
      <c r="J2666" s="1"/>
    </row>
    <row r="2667" spans="10:10" x14ac:dyDescent="0.25">
      <c r="J2667" s="1"/>
    </row>
    <row r="2668" spans="10:10" x14ac:dyDescent="0.25">
      <c r="J2668" s="1"/>
    </row>
    <row r="2669" spans="10:10" x14ac:dyDescent="0.25">
      <c r="J2669" s="1"/>
    </row>
    <row r="2670" spans="10:10" x14ac:dyDescent="0.25">
      <c r="J2670" s="1"/>
    </row>
    <row r="2671" spans="10:10" x14ac:dyDescent="0.25">
      <c r="J2671" s="1"/>
    </row>
    <row r="2672" spans="10:10" x14ac:dyDescent="0.25">
      <c r="J2672" s="1"/>
    </row>
    <row r="2673" spans="10:10" x14ac:dyDescent="0.25">
      <c r="J2673" s="1"/>
    </row>
    <row r="2674" spans="10:10" x14ac:dyDescent="0.25">
      <c r="J2674" s="1"/>
    </row>
    <row r="2675" spans="10:10" x14ac:dyDescent="0.25">
      <c r="J2675" s="1"/>
    </row>
    <row r="2676" spans="10:10" x14ac:dyDescent="0.25">
      <c r="J2676" s="1"/>
    </row>
    <row r="2677" spans="10:10" x14ac:dyDescent="0.25">
      <c r="J2677" s="1"/>
    </row>
    <row r="2678" spans="10:10" x14ac:dyDescent="0.25">
      <c r="J2678" s="1"/>
    </row>
    <row r="2679" spans="10:10" x14ac:dyDescent="0.25">
      <c r="J2679" s="1"/>
    </row>
    <row r="2680" spans="10:10" x14ac:dyDescent="0.25">
      <c r="J2680" s="1"/>
    </row>
    <row r="2681" spans="10:10" x14ac:dyDescent="0.25">
      <c r="J2681" s="1"/>
    </row>
    <row r="2682" spans="10:10" x14ac:dyDescent="0.25">
      <c r="J2682" s="1"/>
    </row>
    <row r="2683" spans="10:10" x14ac:dyDescent="0.25">
      <c r="J2683" s="1"/>
    </row>
    <row r="2684" spans="10:10" x14ac:dyDescent="0.25">
      <c r="J2684" s="1"/>
    </row>
    <row r="2685" spans="10:10" x14ac:dyDescent="0.25">
      <c r="J2685" s="1"/>
    </row>
    <row r="2686" spans="10:10" x14ac:dyDescent="0.25">
      <c r="J2686" s="1"/>
    </row>
    <row r="2687" spans="10:10" x14ac:dyDescent="0.25">
      <c r="J2687" s="1"/>
    </row>
    <row r="2688" spans="10:10" x14ac:dyDescent="0.25">
      <c r="J2688" s="1"/>
    </row>
    <row r="2689" spans="10:10" x14ac:dyDescent="0.25">
      <c r="J2689" s="1"/>
    </row>
    <row r="2690" spans="10:10" x14ac:dyDescent="0.25">
      <c r="J2690" s="1"/>
    </row>
    <row r="2691" spans="10:10" x14ac:dyDescent="0.25">
      <c r="J2691" s="1"/>
    </row>
    <row r="2692" spans="10:10" x14ac:dyDescent="0.25">
      <c r="J2692" s="1"/>
    </row>
    <row r="2693" spans="10:10" x14ac:dyDescent="0.25">
      <c r="J2693" s="1"/>
    </row>
    <row r="2694" spans="10:10" x14ac:dyDescent="0.25">
      <c r="J2694" s="1"/>
    </row>
    <row r="2695" spans="10:10" x14ac:dyDescent="0.25">
      <c r="J2695" s="1"/>
    </row>
    <row r="2696" spans="10:10" x14ac:dyDescent="0.25">
      <c r="J2696" s="1"/>
    </row>
    <row r="2697" spans="10:10" x14ac:dyDescent="0.25">
      <c r="J2697" s="1"/>
    </row>
    <row r="2698" spans="10:10" x14ac:dyDescent="0.25">
      <c r="J2698" s="1"/>
    </row>
    <row r="2699" spans="10:10" x14ac:dyDescent="0.25">
      <c r="J2699" s="1"/>
    </row>
    <row r="2700" spans="10:10" x14ac:dyDescent="0.25">
      <c r="J2700" s="1"/>
    </row>
    <row r="2701" spans="10:10" x14ac:dyDescent="0.25">
      <c r="J2701" s="1"/>
    </row>
    <row r="2702" spans="10:10" x14ac:dyDescent="0.25">
      <c r="J2702" s="1"/>
    </row>
    <row r="2703" spans="10:10" x14ac:dyDescent="0.25">
      <c r="J2703" s="1"/>
    </row>
    <row r="2704" spans="10:10" x14ac:dyDescent="0.25">
      <c r="J2704" s="1"/>
    </row>
    <row r="2705" spans="10:10" x14ac:dyDescent="0.25">
      <c r="J2705" s="1"/>
    </row>
    <row r="2706" spans="10:10" x14ac:dyDescent="0.25">
      <c r="J2706" s="1"/>
    </row>
    <row r="2707" spans="10:10" x14ac:dyDescent="0.25">
      <c r="J2707" s="1"/>
    </row>
    <row r="2708" spans="10:10" x14ac:dyDescent="0.25">
      <c r="J2708" s="1"/>
    </row>
    <row r="2709" spans="10:10" x14ac:dyDescent="0.25">
      <c r="J2709" s="1"/>
    </row>
    <row r="2710" spans="10:10" x14ac:dyDescent="0.25">
      <c r="J2710" s="1"/>
    </row>
    <row r="2711" spans="10:10" x14ac:dyDescent="0.25">
      <c r="J2711" s="1"/>
    </row>
    <row r="2712" spans="10:10" x14ac:dyDescent="0.25">
      <c r="J2712" s="1"/>
    </row>
    <row r="2713" spans="10:10" x14ac:dyDescent="0.25">
      <c r="J2713" s="1"/>
    </row>
    <row r="2714" spans="10:10" x14ac:dyDescent="0.25">
      <c r="J2714" s="1"/>
    </row>
    <row r="2715" spans="10:10" x14ac:dyDescent="0.25">
      <c r="J2715" s="1"/>
    </row>
    <row r="2716" spans="10:10" x14ac:dyDescent="0.25">
      <c r="J2716" s="1"/>
    </row>
    <row r="2717" spans="10:10" x14ac:dyDescent="0.25">
      <c r="J2717" s="1"/>
    </row>
    <row r="2718" spans="10:10" x14ac:dyDescent="0.25">
      <c r="J2718" s="1"/>
    </row>
    <row r="2719" spans="10:10" x14ac:dyDescent="0.25">
      <c r="J2719" s="1"/>
    </row>
    <row r="2720" spans="10:10" x14ac:dyDescent="0.25">
      <c r="J2720" s="1"/>
    </row>
    <row r="2721" spans="10:10" x14ac:dyDescent="0.25">
      <c r="J2721" s="1"/>
    </row>
    <row r="2722" spans="10:10" x14ac:dyDescent="0.25">
      <c r="J2722" s="1"/>
    </row>
    <row r="2723" spans="10:10" x14ac:dyDescent="0.25">
      <c r="J2723" s="1"/>
    </row>
    <row r="2724" spans="10:10" x14ac:dyDescent="0.25">
      <c r="J2724" s="1"/>
    </row>
    <row r="2725" spans="10:10" x14ac:dyDescent="0.25">
      <c r="J2725" s="1"/>
    </row>
    <row r="2726" spans="10:10" x14ac:dyDescent="0.25">
      <c r="J2726" s="1"/>
    </row>
    <row r="2727" spans="10:10" x14ac:dyDescent="0.25">
      <c r="J2727" s="1"/>
    </row>
    <row r="2728" spans="10:10" x14ac:dyDescent="0.25">
      <c r="J2728" s="1"/>
    </row>
    <row r="2729" spans="10:10" x14ac:dyDescent="0.25">
      <c r="J2729" s="1"/>
    </row>
    <row r="2730" spans="10:10" x14ac:dyDescent="0.25">
      <c r="J2730" s="1"/>
    </row>
    <row r="2731" spans="10:10" x14ac:dyDescent="0.25">
      <c r="J2731" s="1"/>
    </row>
    <row r="2732" spans="10:10" x14ac:dyDescent="0.25">
      <c r="J2732" s="1"/>
    </row>
    <row r="2733" spans="10:10" x14ac:dyDescent="0.25">
      <c r="J2733" s="1"/>
    </row>
    <row r="2734" spans="10:10" x14ac:dyDescent="0.25">
      <c r="J2734" s="1"/>
    </row>
    <row r="2735" spans="10:10" x14ac:dyDescent="0.25">
      <c r="J2735" s="1"/>
    </row>
    <row r="2736" spans="10:10" x14ac:dyDescent="0.25">
      <c r="J2736" s="1"/>
    </row>
    <row r="2737" spans="10:10" x14ac:dyDescent="0.25">
      <c r="J2737" s="1"/>
    </row>
    <row r="2738" spans="10:10" x14ac:dyDescent="0.25">
      <c r="J2738" s="1"/>
    </row>
    <row r="2739" spans="10:10" x14ac:dyDescent="0.25">
      <c r="J2739" s="1"/>
    </row>
    <row r="2740" spans="10:10" x14ac:dyDescent="0.25">
      <c r="J2740" s="1"/>
    </row>
    <row r="2741" spans="10:10" x14ac:dyDescent="0.25">
      <c r="J2741" s="1"/>
    </row>
    <row r="2742" spans="10:10" x14ac:dyDescent="0.25">
      <c r="J2742" s="1"/>
    </row>
    <row r="2743" spans="10:10" x14ac:dyDescent="0.25">
      <c r="J2743" s="1"/>
    </row>
    <row r="2744" spans="10:10" x14ac:dyDescent="0.25">
      <c r="J2744" s="1"/>
    </row>
    <row r="2745" spans="10:10" x14ac:dyDescent="0.25">
      <c r="J2745" s="1"/>
    </row>
    <row r="2746" spans="10:10" x14ac:dyDescent="0.25">
      <c r="J2746" s="1"/>
    </row>
    <row r="2747" spans="10:10" x14ac:dyDescent="0.25">
      <c r="J2747" s="1"/>
    </row>
    <row r="2748" spans="10:10" x14ac:dyDescent="0.25">
      <c r="J2748" s="1"/>
    </row>
    <row r="2749" spans="10:10" x14ac:dyDescent="0.25">
      <c r="J2749" s="1"/>
    </row>
    <row r="2750" spans="10:10" x14ac:dyDescent="0.25">
      <c r="J2750" s="1"/>
    </row>
    <row r="2751" spans="10:10" x14ac:dyDescent="0.25">
      <c r="J2751" s="1"/>
    </row>
    <row r="2752" spans="10:10" x14ac:dyDescent="0.25">
      <c r="J2752" s="1"/>
    </row>
    <row r="2753" spans="10:10" x14ac:dyDescent="0.25">
      <c r="J2753" s="1"/>
    </row>
    <row r="2754" spans="10:10" x14ac:dyDescent="0.25">
      <c r="J2754" s="1"/>
    </row>
    <row r="2755" spans="10:10" x14ac:dyDescent="0.25">
      <c r="J2755" s="1"/>
    </row>
    <row r="2756" spans="10:10" x14ac:dyDescent="0.25">
      <c r="J2756" s="1"/>
    </row>
    <row r="2757" spans="10:10" x14ac:dyDescent="0.25">
      <c r="J2757" s="1"/>
    </row>
    <row r="2758" spans="10:10" x14ac:dyDescent="0.25">
      <c r="J2758" s="1"/>
    </row>
    <row r="2759" spans="10:10" x14ac:dyDescent="0.25">
      <c r="J2759" s="1"/>
    </row>
    <row r="2760" spans="10:10" x14ac:dyDescent="0.25">
      <c r="J2760" s="1"/>
    </row>
    <row r="2761" spans="10:10" x14ac:dyDescent="0.25">
      <c r="J2761" s="1"/>
    </row>
    <row r="2762" spans="10:10" x14ac:dyDescent="0.25">
      <c r="J2762" s="1"/>
    </row>
    <row r="2763" spans="10:10" x14ac:dyDescent="0.25">
      <c r="J2763" s="1"/>
    </row>
    <row r="2764" spans="10:10" x14ac:dyDescent="0.25">
      <c r="J2764" s="1"/>
    </row>
    <row r="2765" spans="10:10" x14ac:dyDescent="0.25">
      <c r="J2765" s="1"/>
    </row>
    <row r="2766" spans="10:10" x14ac:dyDescent="0.25">
      <c r="J2766" s="1"/>
    </row>
    <row r="2767" spans="10:10" x14ac:dyDescent="0.25">
      <c r="J2767" s="1"/>
    </row>
    <row r="2768" spans="10:10" x14ac:dyDescent="0.25">
      <c r="J2768" s="1"/>
    </row>
    <row r="2769" spans="10:10" x14ac:dyDescent="0.25">
      <c r="J2769" s="1"/>
    </row>
    <row r="2770" spans="10:10" x14ac:dyDescent="0.25">
      <c r="J2770" s="1"/>
    </row>
    <row r="2771" spans="10:10" x14ac:dyDescent="0.25">
      <c r="J2771" s="1"/>
    </row>
    <row r="2772" spans="10:10" x14ac:dyDescent="0.25">
      <c r="J2772" s="1"/>
    </row>
    <row r="2773" spans="10:10" x14ac:dyDescent="0.25">
      <c r="J2773" s="1"/>
    </row>
    <row r="2774" spans="10:10" x14ac:dyDescent="0.25">
      <c r="J2774" s="1"/>
    </row>
    <row r="2775" spans="10:10" x14ac:dyDescent="0.25">
      <c r="J2775" s="1"/>
    </row>
    <row r="2776" spans="10:10" x14ac:dyDescent="0.25">
      <c r="J2776" s="1"/>
    </row>
    <row r="2777" spans="10:10" x14ac:dyDescent="0.25">
      <c r="J2777" s="1"/>
    </row>
    <row r="2778" spans="10:10" x14ac:dyDescent="0.25">
      <c r="J2778" s="1"/>
    </row>
    <row r="2779" spans="10:10" x14ac:dyDescent="0.25">
      <c r="J2779" s="1"/>
    </row>
    <row r="2780" spans="10:10" x14ac:dyDescent="0.25">
      <c r="J2780" s="1"/>
    </row>
    <row r="2781" spans="10:10" x14ac:dyDescent="0.25">
      <c r="J2781" s="1"/>
    </row>
    <row r="2782" spans="10:10" x14ac:dyDescent="0.25">
      <c r="J2782" s="1"/>
    </row>
    <row r="2783" spans="10:10" x14ac:dyDescent="0.25">
      <c r="J2783" s="1"/>
    </row>
    <row r="2784" spans="10:10" x14ac:dyDescent="0.25">
      <c r="J2784" s="1"/>
    </row>
    <row r="2785" spans="10:10" x14ac:dyDescent="0.25">
      <c r="J2785" s="1"/>
    </row>
    <row r="2786" spans="10:10" x14ac:dyDescent="0.25">
      <c r="J2786" s="1"/>
    </row>
    <row r="2787" spans="10:10" x14ac:dyDescent="0.25">
      <c r="J2787" s="1"/>
    </row>
    <row r="2788" spans="10:10" x14ac:dyDescent="0.25">
      <c r="J2788" s="1"/>
    </row>
    <row r="2789" spans="10:10" x14ac:dyDescent="0.25">
      <c r="J2789" s="1"/>
    </row>
    <row r="2790" spans="10:10" x14ac:dyDescent="0.25">
      <c r="J2790" s="1"/>
    </row>
    <row r="2791" spans="10:10" x14ac:dyDescent="0.25">
      <c r="J2791" s="1"/>
    </row>
    <row r="2792" spans="10:10" x14ac:dyDescent="0.25">
      <c r="J2792" s="1"/>
    </row>
    <row r="2793" spans="10:10" x14ac:dyDescent="0.25">
      <c r="J2793" s="1"/>
    </row>
    <row r="2794" spans="10:10" x14ac:dyDescent="0.25">
      <c r="J2794" s="1"/>
    </row>
    <row r="2795" spans="10:10" x14ac:dyDescent="0.25">
      <c r="J2795" s="1"/>
    </row>
    <row r="2796" spans="10:10" x14ac:dyDescent="0.25">
      <c r="J2796" s="1"/>
    </row>
    <row r="2797" spans="10:10" x14ac:dyDescent="0.25">
      <c r="J2797" s="1"/>
    </row>
    <row r="2798" spans="10:10" x14ac:dyDescent="0.25">
      <c r="J2798" s="1"/>
    </row>
    <row r="2799" spans="10:10" x14ac:dyDescent="0.25">
      <c r="J2799" s="1"/>
    </row>
    <row r="2800" spans="10:10" x14ac:dyDescent="0.25">
      <c r="J2800" s="1"/>
    </row>
    <row r="2801" spans="10:10" x14ac:dyDescent="0.25">
      <c r="J2801" s="1"/>
    </row>
    <row r="2802" spans="10:10" x14ac:dyDescent="0.25">
      <c r="J2802" s="1"/>
    </row>
    <row r="2803" spans="10:10" x14ac:dyDescent="0.25">
      <c r="J2803" s="1"/>
    </row>
    <row r="2804" spans="10:10" x14ac:dyDescent="0.25">
      <c r="J2804" s="1"/>
    </row>
    <row r="2805" spans="10:10" x14ac:dyDescent="0.25">
      <c r="J2805" s="1"/>
    </row>
    <row r="2806" spans="10:10" x14ac:dyDescent="0.25">
      <c r="J2806" s="1"/>
    </row>
    <row r="2807" spans="10:10" x14ac:dyDescent="0.25">
      <c r="J2807" s="1"/>
    </row>
    <row r="2808" spans="10:10" x14ac:dyDescent="0.25">
      <c r="J2808" s="1"/>
    </row>
    <row r="2809" spans="10:10" x14ac:dyDescent="0.25">
      <c r="J2809" s="1"/>
    </row>
    <row r="2810" spans="10:10" x14ac:dyDescent="0.25">
      <c r="J2810" s="1"/>
    </row>
    <row r="2811" spans="10:10" x14ac:dyDescent="0.25">
      <c r="J2811" s="1"/>
    </row>
    <row r="2812" spans="10:10" x14ac:dyDescent="0.25">
      <c r="J2812" s="1"/>
    </row>
    <row r="2813" spans="10:10" x14ac:dyDescent="0.25">
      <c r="J2813" s="1"/>
    </row>
    <row r="2814" spans="10:10" x14ac:dyDescent="0.25">
      <c r="J2814" s="1"/>
    </row>
    <row r="2815" spans="10:10" x14ac:dyDescent="0.25">
      <c r="J2815" s="1"/>
    </row>
    <row r="2816" spans="10:10" x14ac:dyDescent="0.25">
      <c r="J2816" s="1"/>
    </row>
    <row r="2817" spans="10:10" x14ac:dyDescent="0.25">
      <c r="J2817" s="1"/>
    </row>
    <row r="2818" spans="10:10" x14ac:dyDescent="0.25">
      <c r="J2818" s="1"/>
    </row>
    <row r="2819" spans="10:10" x14ac:dyDescent="0.25">
      <c r="J2819" s="1"/>
    </row>
    <row r="2820" spans="10:10" x14ac:dyDescent="0.25">
      <c r="J2820" s="1"/>
    </row>
    <row r="2821" spans="10:10" x14ac:dyDescent="0.25">
      <c r="J2821" s="1"/>
    </row>
    <row r="2822" spans="10:10" x14ac:dyDescent="0.25">
      <c r="J2822" s="1"/>
    </row>
    <row r="2823" spans="10:10" x14ac:dyDescent="0.25">
      <c r="J2823" s="1"/>
    </row>
    <row r="2824" spans="10:10" x14ac:dyDescent="0.25">
      <c r="J2824" s="1"/>
    </row>
    <row r="2825" spans="10:10" x14ac:dyDescent="0.25">
      <c r="J2825" s="1"/>
    </row>
    <row r="2826" spans="10:10" x14ac:dyDescent="0.25">
      <c r="J2826" s="1"/>
    </row>
    <row r="2827" spans="10:10" x14ac:dyDescent="0.25">
      <c r="J2827" s="1"/>
    </row>
    <row r="2828" spans="10:10" x14ac:dyDescent="0.25">
      <c r="J2828" s="1"/>
    </row>
    <row r="2829" spans="10:10" x14ac:dyDescent="0.25">
      <c r="J2829" s="1"/>
    </row>
    <row r="2830" spans="10:10" x14ac:dyDescent="0.25">
      <c r="J2830" s="1"/>
    </row>
    <row r="2831" spans="10:10" x14ac:dyDescent="0.25">
      <c r="J2831" s="1"/>
    </row>
    <row r="2832" spans="10:10" x14ac:dyDescent="0.25">
      <c r="J2832" s="1"/>
    </row>
    <row r="2833" spans="10:10" x14ac:dyDescent="0.25">
      <c r="J2833" s="1"/>
    </row>
    <row r="2834" spans="10:10" x14ac:dyDescent="0.25">
      <c r="J2834" s="1"/>
    </row>
    <row r="2835" spans="10:10" x14ac:dyDescent="0.25">
      <c r="J2835" s="1"/>
    </row>
    <row r="2836" spans="10:10" x14ac:dyDescent="0.25">
      <c r="J2836" s="1"/>
    </row>
    <row r="2837" spans="10:10" x14ac:dyDescent="0.25">
      <c r="J2837" s="1"/>
    </row>
    <row r="2838" spans="10:10" x14ac:dyDescent="0.25">
      <c r="J2838" s="1"/>
    </row>
    <row r="2839" spans="10:10" x14ac:dyDescent="0.25">
      <c r="J2839" s="1"/>
    </row>
    <row r="2840" spans="10:10" x14ac:dyDescent="0.25">
      <c r="J2840" s="1"/>
    </row>
    <row r="2841" spans="10:10" x14ac:dyDescent="0.25">
      <c r="J2841" s="1"/>
    </row>
    <row r="2842" spans="10:10" x14ac:dyDescent="0.25">
      <c r="J2842" s="1"/>
    </row>
    <row r="2843" spans="10:10" x14ac:dyDescent="0.25">
      <c r="J2843" s="1"/>
    </row>
    <row r="2844" spans="10:10" x14ac:dyDescent="0.25">
      <c r="J2844" s="1"/>
    </row>
    <row r="2845" spans="10:10" x14ac:dyDescent="0.25">
      <c r="J2845" s="1"/>
    </row>
    <row r="2846" spans="10:10" x14ac:dyDescent="0.25">
      <c r="J2846" s="1"/>
    </row>
    <row r="2847" spans="10:10" x14ac:dyDescent="0.25">
      <c r="J2847" s="1"/>
    </row>
    <row r="2848" spans="10:10" x14ac:dyDescent="0.25">
      <c r="J2848" s="1"/>
    </row>
    <row r="2849" spans="10:10" x14ac:dyDescent="0.25">
      <c r="J2849" s="1"/>
    </row>
    <row r="2850" spans="10:10" x14ac:dyDescent="0.25">
      <c r="J2850" s="1"/>
    </row>
    <row r="2851" spans="10:10" x14ac:dyDescent="0.25">
      <c r="J2851" s="1"/>
    </row>
    <row r="2852" spans="10:10" x14ac:dyDescent="0.25">
      <c r="J2852" s="1"/>
    </row>
    <row r="2853" spans="10:10" x14ac:dyDescent="0.25">
      <c r="J2853" s="1"/>
    </row>
    <row r="2854" spans="10:10" x14ac:dyDescent="0.25">
      <c r="J2854" s="1"/>
    </row>
    <row r="2855" spans="10:10" x14ac:dyDescent="0.25">
      <c r="J2855" s="1"/>
    </row>
    <row r="2856" spans="10:10" x14ac:dyDescent="0.25">
      <c r="J2856" s="1"/>
    </row>
    <row r="2857" spans="10:10" x14ac:dyDescent="0.25">
      <c r="J2857" s="1"/>
    </row>
    <row r="2858" spans="10:10" x14ac:dyDescent="0.25">
      <c r="J2858" s="1"/>
    </row>
    <row r="2859" spans="10:10" x14ac:dyDescent="0.25">
      <c r="J2859" s="1"/>
    </row>
    <row r="2860" spans="10:10" x14ac:dyDescent="0.25">
      <c r="J2860" s="1"/>
    </row>
    <row r="2861" spans="10:10" x14ac:dyDescent="0.25">
      <c r="J2861" s="1"/>
    </row>
    <row r="2862" spans="10:10" x14ac:dyDescent="0.25">
      <c r="J2862" s="1"/>
    </row>
    <row r="2863" spans="10:10" x14ac:dyDescent="0.25">
      <c r="J2863" s="1"/>
    </row>
    <row r="2864" spans="10:10" x14ac:dyDescent="0.25">
      <c r="J2864" s="1"/>
    </row>
    <row r="2865" spans="10:10" x14ac:dyDescent="0.25">
      <c r="J2865" s="1"/>
    </row>
    <row r="2866" spans="10:10" x14ac:dyDescent="0.25">
      <c r="J2866" s="1"/>
    </row>
    <row r="2867" spans="10:10" x14ac:dyDescent="0.25">
      <c r="J2867" s="1"/>
    </row>
    <row r="2868" spans="10:10" x14ac:dyDescent="0.25">
      <c r="J2868" s="1"/>
    </row>
    <row r="2869" spans="10:10" x14ac:dyDescent="0.25">
      <c r="J2869" s="1"/>
    </row>
    <row r="2870" spans="10:10" x14ac:dyDescent="0.25">
      <c r="J2870" s="1"/>
    </row>
    <row r="2871" spans="10:10" x14ac:dyDescent="0.25">
      <c r="J2871" s="1"/>
    </row>
    <row r="2872" spans="10:10" x14ac:dyDescent="0.25">
      <c r="J2872" s="1"/>
    </row>
    <row r="2873" spans="10:10" x14ac:dyDescent="0.25">
      <c r="J2873" s="1"/>
    </row>
    <row r="2874" spans="10:10" x14ac:dyDescent="0.25">
      <c r="J2874" s="1"/>
    </row>
    <row r="2875" spans="10:10" x14ac:dyDescent="0.25">
      <c r="J2875" s="1"/>
    </row>
    <row r="2876" spans="10:10" x14ac:dyDescent="0.25">
      <c r="J2876" s="1"/>
    </row>
    <row r="2877" spans="10:10" x14ac:dyDescent="0.25">
      <c r="J2877" s="1"/>
    </row>
    <row r="2878" spans="10:10" x14ac:dyDescent="0.25">
      <c r="J2878" s="1"/>
    </row>
    <row r="2879" spans="10:10" x14ac:dyDescent="0.25">
      <c r="J2879" s="1"/>
    </row>
    <row r="2880" spans="10:10" x14ac:dyDescent="0.25">
      <c r="J2880" s="1"/>
    </row>
    <row r="2881" spans="10:10" x14ac:dyDescent="0.25">
      <c r="J2881" s="1"/>
    </row>
    <row r="2882" spans="10:10" x14ac:dyDescent="0.25">
      <c r="J2882" s="1"/>
    </row>
    <row r="2883" spans="10:10" x14ac:dyDescent="0.25">
      <c r="J2883" s="1"/>
    </row>
    <row r="2884" spans="10:10" x14ac:dyDescent="0.25">
      <c r="J2884" s="1"/>
    </row>
    <row r="2885" spans="10:10" x14ac:dyDescent="0.25">
      <c r="J2885" s="1"/>
    </row>
    <row r="2886" spans="10:10" x14ac:dyDescent="0.25">
      <c r="J2886" s="1"/>
    </row>
    <row r="2887" spans="10:10" x14ac:dyDescent="0.25">
      <c r="J2887" s="1"/>
    </row>
    <row r="2888" spans="10:10" x14ac:dyDescent="0.25">
      <c r="J2888" s="1"/>
    </row>
    <row r="2889" spans="10:10" x14ac:dyDescent="0.25">
      <c r="J2889" s="1"/>
    </row>
    <row r="2890" spans="10:10" x14ac:dyDescent="0.25">
      <c r="J2890" s="1"/>
    </row>
    <row r="2891" spans="10:10" x14ac:dyDescent="0.25">
      <c r="J2891" s="1"/>
    </row>
    <row r="2892" spans="10:10" x14ac:dyDescent="0.25">
      <c r="J2892" s="1"/>
    </row>
    <row r="2893" spans="10:10" x14ac:dyDescent="0.25">
      <c r="J2893" s="1"/>
    </row>
    <row r="2894" spans="10:10" x14ac:dyDescent="0.25">
      <c r="J2894" s="1"/>
    </row>
    <row r="2895" spans="10:10" x14ac:dyDescent="0.25">
      <c r="J2895" s="1"/>
    </row>
    <row r="2896" spans="10:10" x14ac:dyDescent="0.25">
      <c r="J2896" s="1"/>
    </row>
    <row r="2897" spans="10:10" x14ac:dyDescent="0.25">
      <c r="J2897" s="1"/>
    </row>
    <row r="2898" spans="10:10" x14ac:dyDescent="0.25">
      <c r="J2898" s="1"/>
    </row>
    <row r="2899" spans="10:10" x14ac:dyDescent="0.25">
      <c r="J2899" s="1"/>
    </row>
    <row r="2900" spans="10:10" x14ac:dyDescent="0.25">
      <c r="J2900" s="1"/>
    </row>
    <row r="2901" spans="10:10" x14ac:dyDescent="0.25">
      <c r="J2901" s="1"/>
    </row>
    <row r="2902" spans="10:10" x14ac:dyDescent="0.25">
      <c r="J2902" s="1"/>
    </row>
    <row r="2903" spans="10:10" x14ac:dyDescent="0.25">
      <c r="J2903" s="1"/>
    </row>
    <row r="2904" spans="10:10" x14ac:dyDescent="0.25">
      <c r="J2904" s="1"/>
    </row>
    <row r="2905" spans="10:10" x14ac:dyDescent="0.25">
      <c r="J2905" s="1"/>
    </row>
    <row r="2906" spans="10:10" x14ac:dyDescent="0.25">
      <c r="J2906" s="1"/>
    </row>
    <row r="2907" spans="10:10" x14ac:dyDescent="0.25">
      <c r="J2907" s="1"/>
    </row>
    <row r="2908" spans="10:10" x14ac:dyDescent="0.25">
      <c r="J2908" s="1"/>
    </row>
    <row r="2909" spans="10:10" x14ac:dyDescent="0.25">
      <c r="J2909" s="1"/>
    </row>
    <row r="2910" spans="10:10" x14ac:dyDescent="0.25">
      <c r="J2910" s="1"/>
    </row>
    <row r="2911" spans="10:10" x14ac:dyDescent="0.25">
      <c r="J2911" s="1"/>
    </row>
    <row r="2912" spans="10:10" x14ac:dyDescent="0.25">
      <c r="J2912" s="1"/>
    </row>
    <row r="2913" spans="10:10" x14ac:dyDescent="0.25">
      <c r="J2913" s="1"/>
    </row>
    <row r="2914" spans="10:10" x14ac:dyDescent="0.25">
      <c r="J2914" s="1"/>
    </row>
    <row r="2915" spans="10:10" x14ac:dyDescent="0.25">
      <c r="J2915" s="1"/>
    </row>
    <row r="2916" spans="10:10" x14ac:dyDescent="0.25">
      <c r="J2916" s="1"/>
    </row>
    <row r="2917" spans="10:10" x14ac:dyDescent="0.25">
      <c r="J2917" s="1"/>
    </row>
    <row r="2918" spans="10:10" x14ac:dyDescent="0.25">
      <c r="J2918" s="1"/>
    </row>
    <row r="2919" spans="10:10" x14ac:dyDescent="0.25">
      <c r="J2919" s="1"/>
    </row>
    <row r="2920" spans="10:10" x14ac:dyDescent="0.25">
      <c r="J2920" s="1"/>
    </row>
    <row r="2921" spans="10:10" x14ac:dyDescent="0.25">
      <c r="J2921" s="1"/>
    </row>
    <row r="2922" spans="10:10" x14ac:dyDescent="0.25">
      <c r="J2922" s="1"/>
    </row>
    <row r="2923" spans="10:10" x14ac:dyDescent="0.25">
      <c r="J2923" s="1"/>
    </row>
    <row r="2924" spans="10:10" x14ac:dyDescent="0.25">
      <c r="J2924" s="1"/>
    </row>
    <row r="2925" spans="10:10" x14ac:dyDescent="0.25">
      <c r="J2925" s="1"/>
    </row>
    <row r="2926" spans="10:10" x14ac:dyDescent="0.25">
      <c r="J2926" s="1"/>
    </row>
    <row r="2927" spans="10:10" x14ac:dyDescent="0.25">
      <c r="J2927" s="1"/>
    </row>
    <row r="2928" spans="10:10" x14ac:dyDescent="0.25">
      <c r="J2928" s="1"/>
    </row>
    <row r="2929" spans="10:10" x14ac:dyDescent="0.25">
      <c r="J2929" s="1"/>
    </row>
    <row r="2930" spans="10:10" x14ac:dyDescent="0.25">
      <c r="J2930" s="1"/>
    </row>
    <row r="2931" spans="10:10" x14ac:dyDescent="0.25">
      <c r="J2931" s="1"/>
    </row>
    <row r="2932" spans="10:10" x14ac:dyDescent="0.25">
      <c r="J2932" s="1"/>
    </row>
    <row r="2933" spans="10:10" x14ac:dyDescent="0.25">
      <c r="J2933" s="1"/>
    </row>
    <row r="2934" spans="10:10" x14ac:dyDescent="0.25">
      <c r="J2934" s="1"/>
    </row>
    <row r="2935" spans="10:10" x14ac:dyDescent="0.25">
      <c r="J2935" s="1"/>
    </row>
    <row r="2936" spans="10:10" x14ac:dyDescent="0.25">
      <c r="J2936" s="1"/>
    </row>
    <row r="2937" spans="10:10" x14ac:dyDescent="0.25">
      <c r="J2937" s="1"/>
    </row>
    <row r="2938" spans="10:10" x14ac:dyDescent="0.25">
      <c r="J2938" s="1"/>
    </row>
    <row r="2939" spans="10:10" x14ac:dyDescent="0.25">
      <c r="J2939" s="1"/>
    </row>
    <row r="2940" spans="10:10" x14ac:dyDescent="0.25">
      <c r="J2940" s="1"/>
    </row>
    <row r="2941" spans="10:10" x14ac:dyDescent="0.25">
      <c r="J2941" s="1"/>
    </row>
    <row r="2942" spans="10:10" x14ac:dyDescent="0.25">
      <c r="J2942" s="1"/>
    </row>
    <row r="2943" spans="10:10" x14ac:dyDescent="0.25">
      <c r="J2943" s="1"/>
    </row>
    <row r="2944" spans="10:10" x14ac:dyDescent="0.25">
      <c r="J2944" s="1"/>
    </row>
    <row r="2945" spans="10:10" x14ac:dyDescent="0.25">
      <c r="J2945" s="1"/>
    </row>
    <row r="2946" spans="10:10" x14ac:dyDescent="0.25">
      <c r="J2946" s="1"/>
    </row>
    <row r="2947" spans="10:10" x14ac:dyDescent="0.25">
      <c r="J2947" s="1"/>
    </row>
    <row r="2948" spans="10:10" x14ac:dyDescent="0.25">
      <c r="J2948" s="1"/>
    </row>
    <row r="2949" spans="10:10" x14ac:dyDescent="0.25">
      <c r="J2949" s="1"/>
    </row>
    <row r="2950" spans="10:10" x14ac:dyDescent="0.25">
      <c r="J2950" s="1"/>
    </row>
    <row r="2951" spans="10:10" x14ac:dyDescent="0.25">
      <c r="J2951" s="1"/>
    </row>
    <row r="2952" spans="10:10" x14ac:dyDescent="0.25">
      <c r="J2952" s="1"/>
    </row>
    <row r="2953" spans="10:10" x14ac:dyDescent="0.25">
      <c r="J2953" s="1"/>
    </row>
    <row r="2954" spans="10:10" x14ac:dyDescent="0.25">
      <c r="J2954" s="1"/>
    </row>
    <row r="2955" spans="10:10" x14ac:dyDescent="0.25">
      <c r="J2955" s="1"/>
    </row>
    <row r="2956" spans="10:10" x14ac:dyDescent="0.25">
      <c r="J2956" s="1"/>
    </row>
    <row r="2957" spans="10:10" x14ac:dyDescent="0.25">
      <c r="J2957" s="1"/>
    </row>
    <row r="2958" spans="10:10" x14ac:dyDescent="0.25">
      <c r="J2958" s="1"/>
    </row>
    <row r="2959" spans="10:10" x14ac:dyDescent="0.25">
      <c r="J2959" s="1"/>
    </row>
    <row r="2960" spans="10:10" x14ac:dyDescent="0.25">
      <c r="J2960" s="1"/>
    </row>
    <row r="2961" spans="10:10" x14ac:dyDescent="0.25">
      <c r="J2961" s="1"/>
    </row>
    <row r="2962" spans="10:10" x14ac:dyDescent="0.25">
      <c r="J2962" s="1"/>
    </row>
    <row r="2963" spans="10:10" x14ac:dyDescent="0.25">
      <c r="J2963" s="1"/>
    </row>
    <row r="2964" spans="10:10" x14ac:dyDescent="0.25">
      <c r="J2964" s="1"/>
    </row>
    <row r="2965" spans="10:10" x14ac:dyDescent="0.25">
      <c r="J2965" s="1"/>
    </row>
    <row r="2966" spans="10:10" x14ac:dyDescent="0.25">
      <c r="J2966" s="1"/>
    </row>
    <row r="2967" spans="10:10" x14ac:dyDescent="0.25">
      <c r="J2967" s="1"/>
    </row>
    <row r="2968" spans="10:10" x14ac:dyDescent="0.25">
      <c r="J2968" s="1"/>
    </row>
    <row r="2969" spans="10:10" x14ac:dyDescent="0.25">
      <c r="J2969" s="1"/>
    </row>
    <row r="2970" spans="10:10" x14ac:dyDescent="0.25">
      <c r="J2970" s="1"/>
    </row>
    <row r="2971" spans="10:10" x14ac:dyDescent="0.25">
      <c r="J2971" s="1"/>
    </row>
    <row r="2972" spans="10:10" x14ac:dyDescent="0.25">
      <c r="J2972" s="1"/>
    </row>
    <row r="2973" spans="10:10" x14ac:dyDescent="0.25">
      <c r="J2973" s="1"/>
    </row>
    <row r="2974" spans="10:10" x14ac:dyDescent="0.25">
      <c r="J2974" s="1"/>
    </row>
    <row r="2975" spans="10:10" x14ac:dyDescent="0.25">
      <c r="J2975" s="1"/>
    </row>
    <row r="2976" spans="10:10" x14ac:dyDescent="0.25">
      <c r="J2976" s="1"/>
    </row>
    <row r="2977" spans="10:10" x14ac:dyDescent="0.25">
      <c r="J2977" s="1"/>
    </row>
    <row r="2978" spans="10:10" x14ac:dyDescent="0.25">
      <c r="J2978" s="1"/>
    </row>
    <row r="2979" spans="10:10" x14ac:dyDescent="0.25">
      <c r="J2979" s="1"/>
    </row>
    <row r="2980" spans="10:10" x14ac:dyDescent="0.25">
      <c r="J2980" s="1"/>
    </row>
    <row r="2981" spans="10:10" x14ac:dyDescent="0.25">
      <c r="J2981" s="1"/>
    </row>
    <row r="2982" spans="10:10" x14ac:dyDescent="0.25">
      <c r="J2982" s="1"/>
    </row>
    <row r="2983" spans="10:10" x14ac:dyDescent="0.25">
      <c r="J2983" s="1"/>
    </row>
    <row r="2984" spans="10:10" x14ac:dyDescent="0.25">
      <c r="J2984" s="1"/>
    </row>
    <row r="2985" spans="10:10" x14ac:dyDescent="0.25">
      <c r="J2985" s="1"/>
    </row>
    <row r="2986" spans="10:10" x14ac:dyDescent="0.25">
      <c r="J2986" s="1"/>
    </row>
    <row r="2987" spans="10:10" x14ac:dyDescent="0.25">
      <c r="J2987" s="1"/>
    </row>
    <row r="2988" spans="10:10" x14ac:dyDescent="0.25">
      <c r="J2988" s="1"/>
    </row>
    <row r="2989" spans="10:10" x14ac:dyDescent="0.25">
      <c r="J2989" s="1"/>
    </row>
    <row r="2990" spans="10:10" x14ac:dyDescent="0.25">
      <c r="J2990" s="1"/>
    </row>
    <row r="2991" spans="10:10" x14ac:dyDescent="0.25">
      <c r="J2991" s="1"/>
    </row>
    <row r="2992" spans="10:10" x14ac:dyDescent="0.25">
      <c r="J2992" s="1"/>
    </row>
    <row r="2993" spans="10:10" x14ac:dyDescent="0.25">
      <c r="J2993" s="1"/>
    </row>
    <row r="2994" spans="10:10" x14ac:dyDescent="0.25">
      <c r="J2994" s="1"/>
    </row>
    <row r="2995" spans="10:10" x14ac:dyDescent="0.25">
      <c r="J2995" s="1"/>
    </row>
    <row r="2996" spans="10:10" x14ac:dyDescent="0.25">
      <c r="J2996" s="1"/>
    </row>
    <row r="2997" spans="10:10" x14ac:dyDescent="0.25">
      <c r="J2997" s="1"/>
    </row>
    <row r="2998" spans="10:10" x14ac:dyDescent="0.25">
      <c r="J2998" s="1"/>
    </row>
    <row r="2999" spans="10:10" x14ac:dyDescent="0.25">
      <c r="J2999" s="1"/>
    </row>
    <row r="3000" spans="10:10" x14ac:dyDescent="0.25">
      <c r="J3000" s="1"/>
    </row>
    <row r="3001" spans="10:10" x14ac:dyDescent="0.25">
      <c r="J3001" s="1"/>
    </row>
    <row r="3002" spans="10:10" x14ac:dyDescent="0.25">
      <c r="J3002" s="1"/>
    </row>
    <row r="3003" spans="10:10" x14ac:dyDescent="0.25">
      <c r="J3003" s="1"/>
    </row>
    <row r="3004" spans="10:10" x14ac:dyDescent="0.25">
      <c r="J3004" s="1"/>
    </row>
    <row r="3005" spans="10:10" x14ac:dyDescent="0.25">
      <c r="J3005" s="1"/>
    </row>
    <row r="3006" spans="10:10" x14ac:dyDescent="0.25">
      <c r="J3006" s="1"/>
    </row>
    <row r="3007" spans="10:10" x14ac:dyDescent="0.25">
      <c r="J3007" s="1"/>
    </row>
    <row r="3008" spans="10:10" x14ac:dyDescent="0.25">
      <c r="J3008" s="1"/>
    </row>
    <row r="3009" spans="10:10" x14ac:dyDescent="0.25">
      <c r="J3009" s="1"/>
    </row>
    <row r="3010" spans="10:10" x14ac:dyDescent="0.25">
      <c r="J3010" s="1"/>
    </row>
    <row r="3011" spans="10:10" x14ac:dyDescent="0.25">
      <c r="J3011" s="1"/>
    </row>
    <row r="3012" spans="10:10" x14ac:dyDescent="0.25">
      <c r="J3012" s="1"/>
    </row>
    <row r="3013" spans="10:10" x14ac:dyDescent="0.25">
      <c r="J3013" s="1"/>
    </row>
    <row r="3014" spans="10:10" x14ac:dyDescent="0.25">
      <c r="J3014" s="1"/>
    </row>
    <row r="3015" spans="10:10" x14ac:dyDescent="0.25">
      <c r="J3015" s="1"/>
    </row>
    <row r="3016" spans="10:10" x14ac:dyDescent="0.25">
      <c r="J3016" s="1"/>
    </row>
    <row r="3017" spans="10:10" x14ac:dyDescent="0.25">
      <c r="J3017" s="1"/>
    </row>
    <row r="3018" spans="10:10" x14ac:dyDescent="0.25">
      <c r="J3018" s="1"/>
    </row>
    <row r="3019" spans="10:10" x14ac:dyDescent="0.25">
      <c r="J3019" s="1"/>
    </row>
    <row r="3020" spans="10:10" x14ac:dyDescent="0.25">
      <c r="J3020" s="1"/>
    </row>
    <row r="3021" spans="10:10" x14ac:dyDescent="0.25">
      <c r="J3021" s="1"/>
    </row>
    <row r="3022" spans="10:10" x14ac:dyDescent="0.25">
      <c r="J3022" s="1"/>
    </row>
    <row r="3023" spans="10:10" x14ac:dyDescent="0.25">
      <c r="J3023" s="1"/>
    </row>
    <row r="3024" spans="10:10" x14ac:dyDescent="0.25">
      <c r="J3024" s="1"/>
    </row>
    <row r="3025" spans="10:10" x14ac:dyDescent="0.25">
      <c r="J3025" s="1"/>
    </row>
    <row r="3026" spans="10:10" x14ac:dyDescent="0.25">
      <c r="J3026" s="1"/>
    </row>
    <row r="3027" spans="10:10" x14ac:dyDescent="0.25">
      <c r="J3027" s="1"/>
    </row>
    <row r="3028" spans="10:10" x14ac:dyDescent="0.25">
      <c r="J3028" s="1"/>
    </row>
    <row r="3029" spans="10:10" x14ac:dyDescent="0.25">
      <c r="J3029" s="1"/>
    </row>
    <row r="3030" spans="10:10" x14ac:dyDescent="0.25">
      <c r="J3030" s="1"/>
    </row>
    <row r="3031" spans="10:10" x14ac:dyDescent="0.25">
      <c r="J3031" s="1"/>
    </row>
    <row r="3032" spans="10:10" x14ac:dyDescent="0.25">
      <c r="J3032" s="1"/>
    </row>
    <row r="3033" spans="10:10" x14ac:dyDescent="0.25">
      <c r="J3033" s="1"/>
    </row>
    <row r="3034" spans="10:10" x14ac:dyDescent="0.25">
      <c r="J3034" s="1"/>
    </row>
    <row r="3035" spans="10:10" x14ac:dyDescent="0.25">
      <c r="J3035" s="1"/>
    </row>
    <row r="3036" spans="10:10" x14ac:dyDescent="0.25">
      <c r="J3036" s="1"/>
    </row>
    <row r="3037" spans="10:10" x14ac:dyDescent="0.25">
      <c r="J3037" s="1"/>
    </row>
    <row r="3038" spans="10:10" x14ac:dyDescent="0.25">
      <c r="J3038" s="1"/>
    </row>
    <row r="3039" spans="10:10" x14ac:dyDescent="0.25">
      <c r="J3039" s="1"/>
    </row>
    <row r="3040" spans="10:10" x14ac:dyDescent="0.25">
      <c r="J3040" s="1"/>
    </row>
    <row r="3041" spans="10:10" x14ac:dyDescent="0.25">
      <c r="J3041" s="1"/>
    </row>
    <row r="3042" spans="10:10" x14ac:dyDescent="0.25">
      <c r="J3042" s="1"/>
    </row>
    <row r="3043" spans="10:10" x14ac:dyDescent="0.25">
      <c r="J3043" s="1"/>
    </row>
    <row r="3044" spans="10:10" x14ac:dyDescent="0.25">
      <c r="J3044" s="1"/>
    </row>
    <row r="3045" spans="10:10" x14ac:dyDescent="0.25">
      <c r="J3045" s="1"/>
    </row>
    <row r="3046" spans="10:10" x14ac:dyDescent="0.25">
      <c r="J3046" s="1"/>
    </row>
    <row r="3047" spans="10:10" x14ac:dyDescent="0.25">
      <c r="J3047" s="1"/>
    </row>
    <row r="3048" spans="10:10" x14ac:dyDescent="0.25">
      <c r="J3048" s="1"/>
    </row>
    <row r="3049" spans="10:10" x14ac:dyDescent="0.25">
      <c r="J3049" s="1"/>
    </row>
    <row r="3050" spans="10:10" x14ac:dyDescent="0.25">
      <c r="J3050" s="1"/>
    </row>
    <row r="3051" spans="10:10" x14ac:dyDescent="0.25">
      <c r="J3051" s="1"/>
    </row>
    <row r="3052" spans="10:10" x14ac:dyDescent="0.25">
      <c r="J3052" s="1"/>
    </row>
    <row r="3053" spans="10:10" x14ac:dyDescent="0.25">
      <c r="J3053" s="1"/>
    </row>
    <row r="3054" spans="10:10" x14ac:dyDescent="0.25">
      <c r="J3054" s="1"/>
    </row>
    <row r="3055" spans="10:10" x14ac:dyDescent="0.25">
      <c r="J3055" s="1"/>
    </row>
    <row r="3056" spans="10:10" x14ac:dyDescent="0.25">
      <c r="J3056" s="1"/>
    </row>
    <row r="3057" spans="10:10" x14ac:dyDescent="0.25">
      <c r="J3057" s="1"/>
    </row>
    <row r="3058" spans="10:10" x14ac:dyDescent="0.25">
      <c r="J3058" s="1"/>
    </row>
    <row r="3059" spans="10:10" x14ac:dyDescent="0.25">
      <c r="J3059" s="1"/>
    </row>
    <row r="3060" spans="10:10" x14ac:dyDescent="0.25">
      <c r="J3060" s="1"/>
    </row>
    <row r="3061" spans="10:10" x14ac:dyDescent="0.25">
      <c r="J3061" s="1"/>
    </row>
    <row r="3062" spans="10:10" x14ac:dyDescent="0.25">
      <c r="J3062" s="1"/>
    </row>
    <row r="3063" spans="10:10" x14ac:dyDescent="0.25">
      <c r="J3063" s="1"/>
    </row>
    <row r="3064" spans="10:10" x14ac:dyDescent="0.25">
      <c r="J3064" s="1"/>
    </row>
    <row r="3065" spans="10:10" x14ac:dyDescent="0.25">
      <c r="J3065" s="1"/>
    </row>
    <row r="3066" spans="10:10" x14ac:dyDescent="0.25">
      <c r="J3066" s="1"/>
    </row>
    <row r="3067" spans="10:10" x14ac:dyDescent="0.25">
      <c r="J3067" s="1"/>
    </row>
    <row r="3068" spans="10:10" x14ac:dyDescent="0.25">
      <c r="J3068" s="1"/>
    </row>
    <row r="3069" spans="10:10" x14ac:dyDescent="0.25">
      <c r="J3069" s="1"/>
    </row>
    <row r="3070" spans="10:10" x14ac:dyDescent="0.25">
      <c r="J3070" s="1"/>
    </row>
    <row r="3071" spans="10:10" x14ac:dyDescent="0.25">
      <c r="J3071" s="1"/>
    </row>
    <row r="3072" spans="10:10" x14ac:dyDescent="0.25">
      <c r="J3072" s="1"/>
    </row>
    <row r="3073" spans="10:10" x14ac:dyDescent="0.25">
      <c r="J3073" s="1"/>
    </row>
    <row r="3074" spans="10:10" x14ac:dyDescent="0.25">
      <c r="J3074" s="1"/>
    </row>
    <row r="3075" spans="10:10" x14ac:dyDescent="0.25">
      <c r="J3075" s="1"/>
    </row>
    <row r="3076" spans="10:10" x14ac:dyDescent="0.25">
      <c r="J3076" s="1"/>
    </row>
    <row r="3077" spans="10:10" x14ac:dyDescent="0.25">
      <c r="J3077" s="1"/>
    </row>
    <row r="3078" spans="10:10" x14ac:dyDescent="0.25">
      <c r="J3078" s="1"/>
    </row>
    <row r="3079" spans="10:10" x14ac:dyDescent="0.25">
      <c r="J3079" s="1"/>
    </row>
    <row r="3080" spans="10:10" x14ac:dyDescent="0.25">
      <c r="J3080" s="1"/>
    </row>
    <row r="3081" spans="10:10" x14ac:dyDescent="0.25">
      <c r="J3081" s="1"/>
    </row>
    <row r="3082" spans="10:10" x14ac:dyDescent="0.25">
      <c r="J3082" s="1"/>
    </row>
    <row r="3083" spans="10:10" x14ac:dyDescent="0.25">
      <c r="J3083" s="1"/>
    </row>
    <row r="3084" spans="10:10" x14ac:dyDescent="0.25">
      <c r="J3084" s="1"/>
    </row>
    <row r="3085" spans="10:10" x14ac:dyDescent="0.25">
      <c r="J3085" s="1"/>
    </row>
    <row r="3086" spans="10:10" x14ac:dyDescent="0.25">
      <c r="J3086" s="1"/>
    </row>
    <row r="3087" spans="10:10" x14ac:dyDescent="0.25">
      <c r="J3087" s="1"/>
    </row>
    <row r="3088" spans="10:10" x14ac:dyDescent="0.25">
      <c r="J3088" s="1"/>
    </row>
    <row r="3089" spans="10:10" x14ac:dyDescent="0.25">
      <c r="J3089" s="1"/>
    </row>
    <row r="3090" spans="10:10" x14ac:dyDescent="0.25">
      <c r="J3090" s="1"/>
    </row>
    <row r="3091" spans="10:10" x14ac:dyDescent="0.25">
      <c r="J3091" s="1"/>
    </row>
    <row r="3092" spans="10:10" x14ac:dyDescent="0.25">
      <c r="J3092" s="1"/>
    </row>
    <row r="3093" spans="10:10" x14ac:dyDescent="0.25">
      <c r="J3093" s="1"/>
    </row>
    <row r="3094" spans="10:10" x14ac:dyDescent="0.25">
      <c r="J3094" s="1"/>
    </row>
    <row r="3095" spans="10:10" x14ac:dyDescent="0.25">
      <c r="J3095" s="1"/>
    </row>
    <row r="3096" spans="10:10" x14ac:dyDescent="0.25">
      <c r="J3096" s="1"/>
    </row>
    <row r="3097" spans="10:10" x14ac:dyDescent="0.25">
      <c r="J3097" s="1"/>
    </row>
    <row r="3098" spans="10:10" x14ac:dyDescent="0.25">
      <c r="J3098" s="1"/>
    </row>
    <row r="3099" spans="10:10" x14ac:dyDescent="0.25">
      <c r="J3099" s="1"/>
    </row>
    <row r="3100" spans="10:10" x14ac:dyDescent="0.25">
      <c r="J3100" s="1"/>
    </row>
    <row r="3101" spans="10:10" x14ac:dyDescent="0.25">
      <c r="J3101" s="1"/>
    </row>
    <row r="3102" spans="10:10" x14ac:dyDescent="0.25">
      <c r="J3102" s="1"/>
    </row>
    <row r="3103" spans="10:10" x14ac:dyDescent="0.25">
      <c r="J3103" s="1"/>
    </row>
    <row r="3104" spans="10:10" x14ac:dyDescent="0.25">
      <c r="J3104" s="1"/>
    </row>
    <row r="3105" spans="10:10" x14ac:dyDescent="0.25">
      <c r="J3105" s="1"/>
    </row>
    <row r="3106" spans="10:10" x14ac:dyDescent="0.25">
      <c r="J3106" s="1"/>
    </row>
    <row r="3107" spans="10:10" x14ac:dyDescent="0.25">
      <c r="J3107" s="1"/>
    </row>
    <row r="3108" spans="10:10" x14ac:dyDescent="0.25">
      <c r="J3108" s="1"/>
    </row>
    <row r="3109" spans="10:10" x14ac:dyDescent="0.25">
      <c r="J3109" s="1"/>
    </row>
    <row r="3110" spans="10:10" x14ac:dyDescent="0.25">
      <c r="J3110" s="1"/>
    </row>
    <row r="3111" spans="10:10" x14ac:dyDescent="0.25">
      <c r="J3111" s="1"/>
    </row>
    <row r="3112" spans="10:10" x14ac:dyDescent="0.25">
      <c r="J3112" s="1"/>
    </row>
    <row r="3113" spans="10:10" x14ac:dyDescent="0.25">
      <c r="J3113" s="1"/>
    </row>
    <row r="3114" spans="10:10" x14ac:dyDescent="0.25">
      <c r="J3114" s="1"/>
    </row>
    <row r="3115" spans="10:10" x14ac:dyDescent="0.25">
      <c r="J3115" s="1"/>
    </row>
    <row r="3116" spans="10:10" x14ac:dyDescent="0.25">
      <c r="J3116" s="1"/>
    </row>
    <row r="3117" spans="10:10" x14ac:dyDescent="0.25">
      <c r="J3117" s="1"/>
    </row>
    <row r="3118" spans="10:10" x14ac:dyDescent="0.25">
      <c r="J3118" s="1"/>
    </row>
    <row r="3119" spans="10:10" x14ac:dyDescent="0.25">
      <c r="J3119" s="1"/>
    </row>
    <row r="3120" spans="10:10" x14ac:dyDescent="0.25">
      <c r="J3120" s="1"/>
    </row>
    <row r="3121" spans="10:10" x14ac:dyDescent="0.25">
      <c r="J3121" s="1"/>
    </row>
    <row r="3122" spans="10:10" x14ac:dyDescent="0.25">
      <c r="J3122" s="1"/>
    </row>
    <row r="3123" spans="10:10" x14ac:dyDescent="0.25">
      <c r="J3123" s="1"/>
    </row>
    <row r="3124" spans="10:10" x14ac:dyDescent="0.25">
      <c r="J3124" s="1"/>
    </row>
    <row r="3125" spans="10:10" x14ac:dyDescent="0.25">
      <c r="J3125" s="1"/>
    </row>
    <row r="3126" spans="10:10" x14ac:dyDescent="0.25">
      <c r="J3126" s="1"/>
    </row>
    <row r="3127" spans="10:10" x14ac:dyDescent="0.25">
      <c r="J3127" s="1"/>
    </row>
    <row r="3128" spans="10:10" x14ac:dyDescent="0.25">
      <c r="J3128" s="1"/>
    </row>
    <row r="3129" spans="10:10" x14ac:dyDescent="0.25">
      <c r="J3129" s="1"/>
    </row>
    <row r="3130" spans="10:10" x14ac:dyDescent="0.25">
      <c r="J3130" s="1"/>
    </row>
    <row r="3131" spans="10:10" x14ac:dyDescent="0.25">
      <c r="J3131" s="1"/>
    </row>
    <row r="3132" spans="10:10" x14ac:dyDescent="0.25">
      <c r="J3132" s="1"/>
    </row>
    <row r="3133" spans="10:10" x14ac:dyDescent="0.25">
      <c r="J3133" s="1"/>
    </row>
    <row r="3134" spans="10:10" x14ac:dyDescent="0.25">
      <c r="J3134" s="1"/>
    </row>
    <row r="3135" spans="10:10" x14ac:dyDescent="0.25">
      <c r="J3135" s="1"/>
    </row>
    <row r="3136" spans="10:10" x14ac:dyDescent="0.25">
      <c r="J3136" s="1"/>
    </row>
    <row r="3137" spans="10:10" x14ac:dyDescent="0.25">
      <c r="J3137" s="1"/>
    </row>
    <row r="3138" spans="10:10" x14ac:dyDescent="0.25">
      <c r="J3138" s="1"/>
    </row>
    <row r="3139" spans="10:10" x14ac:dyDescent="0.25">
      <c r="J3139" s="1"/>
    </row>
    <row r="3140" spans="10:10" x14ac:dyDescent="0.25">
      <c r="J3140" s="1"/>
    </row>
    <row r="3141" spans="10:10" x14ac:dyDescent="0.25">
      <c r="J3141" s="1"/>
    </row>
    <row r="3142" spans="10:10" x14ac:dyDescent="0.25">
      <c r="J3142" s="1"/>
    </row>
    <row r="3143" spans="10:10" x14ac:dyDescent="0.25">
      <c r="J3143" s="1"/>
    </row>
    <row r="3144" spans="10:10" x14ac:dyDescent="0.25">
      <c r="J3144" s="1"/>
    </row>
    <row r="3145" spans="10:10" x14ac:dyDescent="0.25">
      <c r="J3145" s="1"/>
    </row>
    <row r="3146" spans="10:10" x14ac:dyDescent="0.25">
      <c r="J3146" s="1"/>
    </row>
    <row r="3147" spans="10:10" x14ac:dyDescent="0.25">
      <c r="J3147" s="1"/>
    </row>
    <row r="3148" spans="10:10" x14ac:dyDescent="0.25">
      <c r="J3148" s="1"/>
    </row>
    <row r="3149" spans="10:10" x14ac:dyDescent="0.25">
      <c r="J3149" s="1"/>
    </row>
    <row r="3150" spans="10:10" x14ac:dyDescent="0.25">
      <c r="J3150" s="1"/>
    </row>
    <row r="3151" spans="10:10" x14ac:dyDescent="0.25">
      <c r="J3151" s="1"/>
    </row>
    <row r="3152" spans="10:10" x14ac:dyDescent="0.25">
      <c r="J3152" s="1"/>
    </row>
    <row r="3153" spans="10:10" x14ac:dyDescent="0.25">
      <c r="J3153" s="1"/>
    </row>
    <row r="3154" spans="10:10" x14ac:dyDescent="0.25">
      <c r="J3154" s="1"/>
    </row>
    <row r="3155" spans="10:10" x14ac:dyDescent="0.25">
      <c r="J3155" s="1"/>
    </row>
    <row r="3156" spans="10:10" x14ac:dyDescent="0.25">
      <c r="J3156" s="1"/>
    </row>
    <row r="3157" spans="10:10" x14ac:dyDescent="0.25">
      <c r="J3157" s="1"/>
    </row>
    <row r="3158" spans="10:10" x14ac:dyDescent="0.25">
      <c r="J3158" s="1"/>
    </row>
    <row r="3159" spans="10:10" x14ac:dyDescent="0.25">
      <c r="J3159" s="1"/>
    </row>
    <row r="3160" spans="10:10" x14ac:dyDescent="0.25">
      <c r="J3160" s="1"/>
    </row>
    <row r="3161" spans="10:10" x14ac:dyDescent="0.25">
      <c r="J3161" s="1"/>
    </row>
    <row r="3162" spans="10:10" x14ac:dyDescent="0.25">
      <c r="J3162" s="1"/>
    </row>
    <row r="3163" spans="10:10" x14ac:dyDescent="0.25">
      <c r="J3163" s="1"/>
    </row>
    <row r="3164" spans="10:10" x14ac:dyDescent="0.25">
      <c r="J3164" s="1"/>
    </row>
    <row r="3165" spans="10:10" x14ac:dyDescent="0.25">
      <c r="J3165" s="1"/>
    </row>
    <row r="3166" spans="10:10" x14ac:dyDescent="0.25">
      <c r="J3166" s="1"/>
    </row>
    <row r="3167" spans="10:10" x14ac:dyDescent="0.25">
      <c r="J3167" s="1"/>
    </row>
    <row r="3168" spans="10:10" x14ac:dyDescent="0.25">
      <c r="J3168" s="1"/>
    </row>
    <row r="3169" spans="10:10" x14ac:dyDescent="0.25">
      <c r="J3169" s="1"/>
    </row>
    <row r="3170" spans="10:10" x14ac:dyDescent="0.25">
      <c r="J3170" s="1"/>
    </row>
    <row r="3171" spans="10:10" x14ac:dyDescent="0.25">
      <c r="J3171" s="1"/>
    </row>
    <row r="3172" spans="10:10" x14ac:dyDescent="0.25">
      <c r="J3172" s="1"/>
    </row>
    <row r="3173" spans="10:10" x14ac:dyDescent="0.25">
      <c r="J3173" s="1"/>
    </row>
    <row r="3174" spans="10:10" x14ac:dyDescent="0.25">
      <c r="J3174" s="1"/>
    </row>
    <row r="3175" spans="10:10" x14ac:dyDescent="0.25">
      <c r="J3175" s="1"/>
    </row>
    <row r="3176" spans="10:10" x14ac:dyDescent="0.25">
      <c r="J3176" s="1"/>
    </row>
    <row r="3177" spans="10:10" x14ac:dyDescent="0.25">
      <c r="J3177" s="1"/>
    </row>
    <row r="3178" spans="10:10" x14ac:dyDescent="0.25">
      <c r="J3178" s="1"/>
    </row>
    <row r="3179" spans="10:10" x14ac:dyDescent="0.25">
      <c r="J3179" s="1"/>
    </row>
    <row r="3180" spans="10:10" x14ac:dyDescent="0.25">
      <c r="J3180" s="1"/>
    </row>
    <row r="3181" spans="10:10" x14ac:dyDescent="0.25">
      <c r="J3181" s="1"/>
    </row>
    <row r="3182" spans="10:10" x14ac:dyDescent="0.25">
      <c r="J3182" s="1"/>
    </row>
    <row r="3183" spans="10:10" x14ac:dyDescent="0.25">
      <c r="J3183" s="1"/>
    </row>
    <row r="3184" spans="10:10" x14ac:dyDescent="0.25">
      <c r="J3184" s="1"/>
    </row>
    <row r="3185" spans="10:10" x14ac:dyDescent="0.25">
      <c r="J3185" s="1"/>
    </row>
    <row r="3186" spans="10:10" x14ac:dyDescent="0.25">
      <c r="J3186" s="1"/>
    </row>
    <row r="3187" spans="10:10" x14ac:dyDescent="0.25">
      <c r="J3187" s="1"/>
    </row>
    <row r="3188" spans="10:10" x14ac:dyDescent="0.25">
      <c r="J3188" s="1"/>
    </row>
    <row r="3189" spans="10:10" x14ac:dyDescent="0.25">
      <c r="J3189" s="1"/>
    </row>
    <row r="3190" spans="10:10" x14ac:dyDescent="0.25">
      <c r="J3190" s="1"/>
    </row>
    <row r="3191" spans="10:10" x14ac:dyDescent="0.25">
      <c r="J3191" s="1"/>
    </row>
    <row r="3192" spans="10:10" x14ac:dyDescent="0.25">
      <c r="J3192" s="1"/>
    </row>
    <row r="3193" spans="10:10" x14ac:dyDescent="0.25">
      <c r="J3193" s="1"/>
    </row>
    <row r="3194" spans="10:10" x14ac:dyDescent="0.25">
      <c r="J3194" s="1"/>
    </row>
    <row r="3195" spans="10:10" x14ac:dyDescent="0.25">
      <c r="J3195" s="1"/>
    </row>
    <row r="3196" spans="10:10" x14ac:dyDescent="0.25">
      <c r="J3196" s="1"/>
    </row>
    <row r="3197" spans="10:10" x14ac:dyDescent="0.25">
      <c r="J3197" s="1"/>
    </row>
    <row r="3198" spans="10:10" x14ac:dyDescent="0.25">
      <c r="J3198" s="1"/>
    </row>
    <row r="3199" spans="10:10" x14ac:dyDescent="0.25">
      <c r="J3199" s="1"/>
    </row>
    <row r="3200" spans="10:10" x14ac:dyDescent="0.25">
      <c r="J3200" s="1"/>
    </row>
    <row r="3201" spans="10:10" x14ac:dyDescent="0.25">
      <c r="J3201" s="1"/>
    </row>
    <row r="3202" spans="10:10" x14ac:dyDescent="0.25">
      <c r="J3202" s="1"/>
    </row>
    <row r="3203" spans="10:10" x14ac:dyDescent="0.25">
      <c r="J3203" s="1"/>
    </row>
    <row r="3204" spans="10:10" x14ac:dyDescent="0.25">
      <c r="J3204" s="1"/>
    </row>
    <row r="3205" spans="10:10" x14ac:dyDescent="0.25">
      <c r="J3205" s="1"/>
    </row>
    <row r="3206" spans="10:10" x14ac:dyDescent="0.25">
      <c r="J3206" s="1"/>
    </row>
    <row r="3207" spans="10:10" x14ac:dyDescent="0.25">
      <c r="J3207" s="1"/>
    </row>
    <row r="3208" spans="10:10" x14ac:dyDescent="0.25">
      <c r="J3208" s="1"/>
    </row>
    <row r="3209" spans="10:10" x14ac:dyDescent="0.25">
      <c r="J3209" s="1"/>
    </row>
    <row r="3210" spans="10:10" x14ac:dyDescent="0.25">
      <c r="J3210" s="1"/>
    </row>
    <row r="3211" spans="10:10" x14ac:dyDescent="0.25">
      <c r="J3211" s="1"/>
    </row>
    <row r="3212" spans="10:10" x14ac:dyDescent="0.25">
      <c r="J3212" s="1"/>
    </row>
    <row r="3213" spans="10:10" x14ac:dyDescent="0.25">
      <c r="J3213" s="1"/>
    </row>
    <row r="3214" spans="10:10" x14ac:dyDescent="0.25">
      <c r="J3214" s="1"/>
    </row>
    <row r="3215" spans="10:10" x14ac:dyDescent="0.25">
      <c r="J3215" s="1"/>
    </row>
    <row r="3216" spans="10:10" x14ac:dyDescent="0.25">
      <c r="J3216" s="1"/>
    </row>
    <row r="3217" spans="10:10" x14ac:dyDescent="0.25">
      <c r="J3217" s="1"/>
    </row>
    <row r="3218" spans="10:10" x14ac:dyDescent="0.25">
      <c r="J3218" s="1"/>
    </row>
    <row r="3219" spans="10:10" x14ac:dyDescent="0.25">
      <c r="J3219" s="1"/>
    </row>
    <row r="3220" spans="10:10" x14ac:dyDescent="0.25">
      <c r="J3220" s="1"/>
    </row>
    <row r="3221" spans="10:10" x14ac:dyDescent="0.25">
      <c r="J3221" s="1"/>
    </row>
    <row r="3222" spans="10:10" x14ac:dyDescent="0.25">
      <c r="J3222" s="1"/>
    </row>
    <row r="3223" spans="10:10" x14ac:dyDescent="0.25">
      <c r="J3223" s="1"/>
    </row>
    <row r="3224" spans="10:10" x14ac:dyDescent="0.25">
      <c r="J3224" s="1"/>
    </row>
    <row r="3225" spans="10:10" x14ac:dyDescent="0.25">
      <c r="J3225" s="1"/>
    </row>
    <row r="3226" spans="10:10" x14ac:dyDescent="0.25">
      <c r="J3226" s="1"/>
    </row>
    <row r="3227" spans="10:10" x14ac:dyDescent="0.25">
      <c r="J3227" s="1"/>
    </row>
    <row r="3228" spans="10:10" x14ac:dyDescent="0.25">
      <c r="J3228" s="1"/>
    </row>
    <row r="3229" spans="10:10" x14ac:dyDescent="0.25">
      <c r="J3229" s="1"/>
    </row>
    <row r="3230" spans="10:10" x14ac:dyDescent="0.25">
      <c r="J3230" s="1"/>
    </row>
    <row r="3231" spans="10:10" x14ac:dyDescent="0.25">
      <c r="J3231" s="1"/>
    </row>
    <row r="3232" spans="10:10" x14ac:dyDescent="0.25">
      <c r="J3232" s="1"/>
    </row>
    <row r="3233" spans="10:10" x14ac:dyDescent="0.25">
      <c r="J3233" s="1"/>
    </row>
    <row r="3234" spans="10:10" x14ac:dyDescent="0.25">
      <c r="J3234" s="1"/>
    </row>
    <row r="3235" spans="10:10" x14ac:dyDescent="0.25">
      <c r="J3235" s="1"/>
    </row>
    <row r="3236" spans="10:10" x14ac:dyDescent="0.25">
      <c r="J3236" s="1"/>
    </row>
    <row r="3237" spans="10:10" x14ac:dyDescent="0.25">
      <c r="J3237" s="1"/>
    </row>
    <row r="3238" spans="10:10" x14ac:dyDescent="0.25">
      <c r="J3238" s="1"/>
    </row>
    <row r="3239" spans="10:10" x14ac:dyDescent="0.25">
      <c r="J3239" s="1"/>
    </row>
    <row r="3240" spans="10:10" x14ac:dyDescent="0.25">
      <c r="J3240" s="1"/>
    </row>
    <row r="3241" spans="10:10" x14ac:dyDescent="0.25">
      <c r="J3241" s="1"/>
    </row>
    <row r="3242" spans="10:10" x14ac:dyDescent="0.25">
      <c r="J3242" s="1"/>
    </row>
    <row r="3243" spans="10:10" x14ac:dyDescent="0.25">
      <c r="J3243" s="1"/>
    </row>
    <row r="3244" spans="10:10" x14ac:dyDescent="0.25">
      <c r="J3244" s="1"/>
    </row>
    <row r="3245" spans="10:10" x14ac:dyDescent="0.25">
      <c r="J3245" s="1"/>
    </row>
    <row r="3246" spans="10:10" x14ac:dyDescent="0.25">
      <c r="J3246" s="1"/>
    </row>
    <row r="3247" spans="10:10" x14ac:dyDescent="0.25">
      <c r="J3247" s="1"/>
    </row>
    <row r="3248" spans="10:10" x14ac:dyDescent="0.25">
      <c r="J3248" s="1"/>
    </row>
    <row r="3249" spans="10:10" x14ac:dyDescent="0.25">
      <c r="J3249" s="1"/>
    </row>
    <row r="3250" spans="10:10" x14ac:dyDescent="0.25">
      <c r="J3250" s="1"/>
    </row>
    <row r="3251" spans="10:10" x14ac:dyDescent="0.25">
      <c r="J3251" s="1"/>
    </row>
    <row r="3252" spans="10:10" x14ac:dyDescent="0.25">
      <c r="J3252" s="1"/>
    </row>
    <row r="3253" spans="10:10" x14ac:dyDescent="0.25">
      <c r="J3253" s="1"/>
    </row>
    <row r="3254" spans="10:10" x14ac:dyDescent="0.25">
      <c r="J3254" s="1"/>
    </row>
    <row r="3255" spans="10:10" x14ac:dyDescent="0.25">
      <c r="J3255" s="1"/>
    </row>
    <row r="3256" spans="10:10" x14ac:dyDescent="0.25">
      <c r="J3256" s="1"/>
    </row>
    <row r="3257" spans="10:10" x14ac:dyDescent="0.25">
      <c r="J3257" s="1"/>
    </row>
    <row r="3258" spans="10:10" x14ac:dyDescent="0.25">
      <c r="J3258" s="1"/>
    </row>
    <row r="3259" spans="10:10" x14ac:dyDescent="0.25">
      <c r="J3259" s="1"/>
    </row>
    <row r="3260" spans="10:10" x14ac:dyDescent="0.25">
      <c r="J3260" s="1"/>
    </row>
    <row r="3261" spans="10:10" x14ac:dyDescent="0.25">
      <c r="J3261" s="1"/>
    </row>
    <row r="3262" spans="10:10" x14ac:dyDescent="0.25">
      <c r="J3262" s="1"/>
    </row>
    <row r="3263" spans="10:10" x14ac:dyDescent="0.25">
      <c r="J3263" s="1"/>
    </row>
    <row r="3264" spans="10:10" x14ac:dyDescent="0.25">
      <c r="J3264" s="1"/>
    </row>
    <row r="3265" spans="10:10" x14ac:dyDescent="0.25">
      <c r="J3265" s="1"/>
    </row>
    <row r="3266" spans="10:10" x14ac:dyDescent="0.25">
      <c r="J3266" s="1"/>
    </row>
    <row r="3267" spans="10:10" x14ac:dyDescent="0.25">
      <c r="J3267" s="1"/>
    </row>
    <row r="3268" spans="10:10" x14ac:dyDescent="0.25">
      <c r="J3268" s="1"/>
    </row>
    <row r="3269" spans="10:10" x14ac:dyDescent="0.25">
      <c r="J3269" s="1"/>
    </row>
    <row r="3270" spans="10:10" x14ac:dyDescent="0.25">
      <c r="J3270" s="1"/>
    </row>
    <row r="3271" spans="10:10" x14ac:dyDescent="0.25">
      <c r="J3271" s="1"/>
    </row>
    <row r="3272" spans="10:10" x14ac:dyDescent="0.25">
      <c r="J3272" s="1"/>
    </row>
    <row r="3273" spans="10:10" x14ac:dyDescent="0.25">
      <c r="J3273" s="1"/>
    </row>
    <row r="3274" spans="10:10" x14ac:dyDescent="0.25">
      <c r="J3274" s="1"/>
    </row>
    <row r="3275" spans="10:10" x14ac:dyDescent="0.25">
      <c r="J3275" s="1"/>
    </row>
    <row r="3276" spans="10:10" x14ac:dyDescent="0.25">
      <c r="J3276" s="1"/>
    </row>
    <row r="3277" spans="10:10" x14ac:dyDescent="0.25">
      <c r="J3277" s="1"/>
    </row>
    <row r="3278" spans="10:10" x14ac:dyDescent="0.25">
      <c r="J3278" s="1"/>
    </row>
    <row r="3279" spans="10:10" x14ac:dyDescent="0.25">
      <c r="J3279" s="1"/>
    </row>
    <row r="3280" spans="10:10" x14ac:dyDescent="0.25">
      <c r="J3280" s="1"/>
    </row>
    <row r="3281" spans="10:10" x14ac:dyDescent="0.25">
      <c r="J3281" s="1"/>
    </row>
    <row r="3282" spans="10:10" x14ac:dyDescent="0.25">
      <c r="J3282" s="1"/>
    </row>
    <row r="3283" spans="10:10" x14ac:dyDescent="0.25">
      <c r="J3283" s="1"/>
    </row>
    <row r="3284" spans="10:10" x14ac:dyDescent="0.25">
      <c r="J3284" s="1"/>
    </row>
    <row r="3285" spans="10:10" x14ac:dyDescent="0.25">
      <c r="J3285" s="1"/>
    </row>
    <row r="3286" spans="10:10" x14ac:dyDescent="0.25">
      <c r="J3286" s="1"/>
    </row>
    <row r="3287" spans="10:10" x14ac:dyDescent="0.25">
      <c r="J3287" s="1"/>
    </row>
    <row r="3288" spans="10:10" x14ac:dyDescent="0.25">
      <c r="J3288" s="1"/>
    </row>
    <row r="3289" spans="10:10" x14ac:dyDescent="0.25">
      <c r="J3289" s="1"/>
    </row>
    <row r="3290" spans="10:10" x14ac:dyDescent="0.25">
      <c r="J3290" s="1"/>
    </row>
    <row r="3291" spans="10:10" x14ac:dyDescent="0.25">
      <c r="J3291" s="1"/>
    </row>
    <row r="3292" spans="10:10" x14ac:dyDescent="0.25">
      <c r="J3292" s="1"/>
    </row>
    <row r="3293" spans="10:10" x14ac:dyDescent="0.25">
      <c r="J3293" s="1"/>
    </row>
    <row r="3294" spans="10:10" x14ac:dyDescent="0.25">
      <c r="J3294" s="1"/>
    </row>
    <row r="3295" spans="10:10" x14ac:dyDescent="0.25">
      <c r="J3295" s="1"/>
    </row>
    <row r="3296" spans="10:10" x14ac:dyDescent="0.25">
      <c r="J3296" s="1"/>
    </row>
    <row r="3297" spans="10:10" x14ac:dyDescent="0.25">
      <c r="J3297" s="1"/>
    </row>
    <row r="3298" spans="10:10" x14ac:dyDescent="0.25">
      <c r="J3298" s="1"/>
    </row>
    <row r="3299" spans="10:10" x14ac:dyDescent="0.25">
      <c r="J3299" s="1"/>
    </row>
    <row r="3300" spans="10:10" x14ac:dyDescent="0.25">
      <c r="J3300" s="1"/>
    </row>
    <row r="3301" spans="10:10" x14ac:dyDescent="0.25">
      <c r="J3301" s="1"/>
    </row>
    <row r="3302" spans="10:10" x14ac:dyDescent="0.25">
      <c r="J3302" s="1"/>
    </row>
    <row r="3303" spans="10:10" x14ac:dyDescent="0.25">
      <c r="J3303" s="1"/>
    </row>
    <row r="3304" spans="10:10" x14ac:dyDescent="0.25">
      <c r="J3304" s="1"/>
    </row>
    <row r="3305" spans="10:10" x14ac:dyDescent="0.25">
      <c r="J3305" s="1"/>
    </row>
    <row r="3306" spans="10:10" x14ac:dyDescent="0.25">
      <c r="J3306" s="1"/>
    </row>
    <row r="3307" spans="10:10" x14ac:dyDescent="0.25">
      <c r="J3307" s="1"/>
    </row>
    <row r="3308" spans="10:10" x14ac:dyDescent="0.25">
      <c r="J3308" s="1"/>
    </row>
    <row r="3309" spans="10:10" x14ac:dyDescent="0.25">
      <c r="J3309" s="1"/>
    </row>
    <row r="3310" spans="10:10" x14ac:dyDescent="0.25">
      <c r="J3310" s="1"/>
    </row>
    <row r="3311" spans="10:10" x14ac:dyDescent="0.25">
      <c r="J3311" s="1"/>
    </row>
    <row r="3312" spans="10:10" x14ac:dyDescent="0.25">
      <c r="J3312" s="1"/>
    </row>
    <row r="3313" spans="10:10" x14ac:dyDescent="0.25">
      <c r="J3313" s="1"/>
    </row>
    <row r="3314" spans="10:10" x14ac:dyDescent="0.25">
      <c r="J3314" s="1"/>
    </row>
    <row r="3315" spans="10:10" x14ac:dyDescent="0.25">
      <c r="J3315" s="1"/>
    </row>
    <row r="3316" spans="10:10" x14ac:dyDescent="0.25">
      <c r="J3316" s="1"/>
    </row>
    <row r="3317" spans="10:10" x14ac:dyDescent="0.25">
      <c r="J3317" s="1"/>
    </row>
    <row r="3318" spans="10:10" x14ac:dyDescent="0.25">
      <c r="J3318" s="1"/>
    </row>
    <row r="3319" spans="10:10" x14ac:dyDescent="0.25">
      <c r="J3319" s="1"/>
    </row>
    <row r="3320" spans="10:10" x14ac:dyDescent="0.25">
      <c r="J3320" s="1"/>
    </row>
    <row r="3321" spans="10:10" x14ac:dyDescent="0.25">
      <c r="J3321" s="1"/>
    </row>
    <row r="3322" spans="10:10" x14ac:dyDescent="0.25">
      <c r="J3322" s="1"/>
    </row>
    <row r="3323" spans="10:10" x14ac:dyDescent="0.25">
      <c r="J3323" s="1"/>
    </row>
    <row r="3324" spans="10:10" x14ac:dyDescent="0.25">
      <c r="J3324" s="1"/>
    </row>
    <row r="3325" spans="10:10" x14ac:dyDescent="0.25">
      <c r="J3325" s="1"/>
    </row>
    <row r="3326" spans="10:10" x14ac:dyDescent="0.25">
      <c r="J3326" s="1"/>
    </row>
    <row r="3327" spans="10:10" x14ac:dyDescent="0.25">
      <c r="J3327" s="1"/>
    </row>
    <row r="3328" spans="10:10" x14ac:dyDescent="0.25">
      <c r="J3328" s="1"/>
    </row>
    <row r="3329" spans="10:10" x14ac:dyDescent="0.25">
      <c r="J3329" s="1"/>
    </row>
    <row r="3330" spans="10:10" x14ac:dyDescent="0.25">
      <c r="J3330" s="1"/>
    </row>
    <row r="3331" spans="10:10" x14ac:dyDescent="0.25">
      <c r="J3331" s="1"/>
    </row>
    <row r="3332" spans="10:10" x14ac:dyDescent="0.25">
      <c r="J3332" s="1"/>
    </row>
    <row r="3333" spans="10:10" x14ac:dyDescent="0.25">
      <c r="J3333" s="1"/>
    </row>
    <row r="3334" spans="10:10" x14ac:dyDescent="0.25">
      <c r="J3334" s="1"/>
    </row>
    <row r="3335" spans="10:10" x14ac:dyDescent="0.25">
      <c r="J3335" s="1"/>
    </row>
    <row r="3336" spans="10:10" x14ac:dyDescent="0.25">
      <c r="J3336" s="1"/>
    </row>
    <row r="3337" spans="10:10" x14ac:dyDescent="0.25">
      <c r="J3337" s="1"/>
    </row>
    <row r="3338" spans="10:10" x14ac:dyDescent="0.25">
      <c r="J3338" s="1"/>
    </row>
    <row r="3339" spans="10:10" x14ac:dyDescent="0.25">
      <c r="J3339" s="1"/>
    </row>
    <row r="3340" spans="10:10" x14ac:dyDescent="0.25">
      <c r="J3340" s="1"/>
    </row>
    <row r="3341" spans="10:10" x14ac:dyDescent="0.25">
      <c r="J3341" s="1"/>
    </row>
    <row r="3342" spans="10:10" x14ac:dyDescent="0.25">
      <c r="J3342" s="1"/>
    </row>
    <row r="3343" spans="10:10" x14ac:dyDescent="0.25">
      <c r="J3343" s="1"/>
    </row>
    <row r="3344" spans="10:10" x14ac:dyDescent="0.25">
      <c r="J3344" s="1"/>
    </row>
    <row r="3345" spans="10:10" x14ac:dyDescent="0.25">
      <c r="J3345" s="1"/>
    </row>
    <row r="3346" spans="10:10" x14ac:dyDescent="0.25">
      <c r="J3346" s="1"/>
    </row>
    <row r="3347" spans="10:10" x14ac:dyDescent="0.25">
      <c r="J3347" s="1"/>
    </row>
    <row r="3348" spans="10:10" x14ac:dyDescent="0.25">
      <c r="J3348" s="1"/>
    </row>
    <row r="3349" spans="10:10" x14ac:dyDescent="0.25">
      <c r="J3349" s="1"/>
    </row>
    <row r="3350" spans="10:10" x14ac:dyDescent="0.25">
      <c r="J3350" s="1"/>
    </row>
    <row r="3351" spans="10:10" x14ac:dyDescent="0.25">
      <c r="J3351" s="1"/>
    </row>
    <row r="3352" spans="10:10" x14ac:dyDescent="0.25">
      <c r="J3352" s="1"/>
    </row>
    <row r="3353" spans="10:10" x14ac:dyDescent="0.25">
      <c r="J3353" s="1"/>
    </row>
    <row r="3354" spans="10:10" x14ac:dyDescent="0.25">
      <c r="J3354" s="1"/>
    </row>
    <row r="3355" spans="10:10" x14ac:dyDescent="0.25">
      <c r="J3355" s="1"/>
    </row>
    <row r="3356" spans="10:10" x14ac:dyDescent="0.25">
      <c r="J3356" s="1"/>
    </row>
    <row r="3357" spans="10:10" x14ac:dyDescent="0.25">
      <c r="J3357" s="1"/>
    </row>
    <row r="3358" spans="10:10" x14ac:dyDescent="0.25">
      <c r="J3358" s="1"/>
    </row>
    <row r="3359" spans="10:10" x14ac:dyDescent="0.25">
      <c r="J3359" s="1"/>
    </row>
    <row r="3360" spans="10:10" x14ac:dyDescent="0.25">
      <c r="J3360" s="1"/>
    </row>
    <row r="3361" spans="10:10" x14ac:dyDescent="0.25">
      <c r="J3361" s="1"/>
    </row>
    <row r="3362" spans="10:10" x14ac:dyDescent="0.25">
      <c r="J3362" s="1"/>
    </row>
    <row r="3363" spans="10:10" x14ac:dyDescent="0.25">
      <c r="J3363" s="1"/>
    </row>
    <row r="3364" spans="10:10" x14ac:dyDescent="0.25">
      <c r="J3364" s="1"/>
    </row>
    <row r="3365" spans="10:10" x14ac:dyDescent="0.25">
      <c r="J3365" s="1"/>
    </row>
    <row r="3366" spans="10:10" x14ac:dyDescent="0.25">
      <c r="J3366" s="1"/>
    </row>
    <row r="3367" spans="10:10" x14ac:dyDescent="0.25">
      <c r="J3367" s="1"/>
    </row>
    <row r="3368" spans="10:10" x14ac:dyDescent="0.25">
      <c r="J3368" s="1"/>
    </row>
    <row r="3369" spans="10:10" x14ac:dyDescent="0.25">
      <c r="J3369" s="1"/>
    </row>
    <row r="3370" spans="10:10" x14ac:dyDescent="0.25">
      <c r="J3370" s="1"/>
    </row>
    <row r="3371" spans="10:10" x14ac:dyDescent="0.25">
      <c r="J3371" s="1"/>
    </row>
    <row r="3372" spans="10:10" x14ac:dyDescent="0.25">
      <c r="J3372" s="1"/>
    </row>
    <row r="3373" spans="10:10" x14ac:dyDescent="0.25">
      <c r="J3373" s="1"/>
    </row>
    <row r="3374" spans="10:10" x14ac:dyDescent="0.25">
      <c r="J3374" s="1"/>
    </row>
    <row r="3375" spans="10:10" x14ac:dyDescent="0.25">
      <c r="J3375" s="1"/>
    </row>
    <row r="3376" spans="10:10" x14ac:dyDescent="0.25">
      <c r="J3376" s="1"/>
    </row>
    <row r="3377" spans="10:10" x14ac:dyDescent="0.25">
      <c r="J3377" s="1"/>
    </row>
    <row r="3378" spans="10:10" x14ac:dyDescent="0.25">
      <c r="J3378" s="1"/>
    </row>
    <row r="3379" spans="10:10" x14ac:dyDescent="0.25">
      <c r="J3379" s="1"/>
    </row>
    <row r="3380" spans="10:10" x14ac:dyDescent="0.25">
      <c r="J3380" s="1"/>
    </row>
    <row r="3381" spans="10:10" x14ac:dyDescent="0.25">
      <c r="J3381" s="1"/>
    </row>
    <row r="3382" spans="10:10" x14ac:dyDescent="0.25">
      <c r="J3382" s="1"/>
    </row>
    <row r="3383" spans="10:10" x14ac:dyDescent="0.25">
      <c r="J3383" s="1"/>
    </row>
    <row r="3384" spans="10:10" x14ac:dyDescent="0.25">
      <c r="J3384" s="1"/>
    </row>
    <row r="3385" spans="10:10" x14ac:dyDescent="0.25">
      <c r="J3385" s="1"/>
    </row>
    <row r="3386" spans="10:10" x14ac:dyDescent="0.25">
      <c r="J3386" s="1"/>
    </row>
    <row r="3387" spans="10:10" x14ac:dyDescent="0.25">
      <c r="J3387" s="1"/>
    </row>
    <row r="3388" spans="10:10" x14ac:dyDescent="0.25">
      <c r="J3388" s="1"/>
    </row>
    <row r="3389" spans="10:10" x14ac:dyDescent="0.25">
      <c r="J3389" s="1"/>
    </row>
    <row r="3390" spans="10:10" x14ac:dyDescent="0.25">
      <c r="J3390" s="1"/>
    </row>
    <row r="3391" spans="10:10" x14ac:dyDescent="0.25">
      <c r="J3391" s="1"/>
    </row>
    <row r="3392" spans="10:10" x14ac:dyDescent="0.25">
      <c r="J3392" s="1"/>
    </row>
    <row r="3393" spans="10:10" x14ac:dyDescent="0.25">
      <c r="J3393" s="1"/>
    </row>
    <row r="3394" spans="10:10" x14ac:dyDescent="0.25">
      <c r="J3394" s="1"/>
    </row>
    <row r="3395" spans="10:10" x14ac:dyDescent="0.25">
      <c r="J3395" s="1"/>
    </row>
    <row r="3396" spans="10:10" x14ac:dyDescent="0.25">
      <c r="J3396" s="1"/>
    </row>
    <row r="3397" spans="10:10" x14ac:dyDescent="0.25">
      <c r="J3397" s="1"/>
    </row>
    <row r="3398" spans="10:10" x14ac:dyDescent="0.25">
      <c r="J3398" s="1"/>
    </row>
    <row r="3399" spans="10:10" x14ac:dyDescent="0.25">
      <c r="J3399" s="1"/>
    </row>
    <row r="3400" spans="10:10" x14ac:dyDescent="0.25">
      <c r="J3400" s="1"/>
    </row>
    <row r="3401" spans="10:10" x14ac:dyDescent="0.25">
      <c r="J3401" s="1"/>
    </row>
    <row r="3402" spans="10:10" x14ac:dyDescent="0.25">
      <c r="J3402" s="1"/>
    </row>
    <row r="3403" spans="10:10" x14ac:dyDescent="0.25">
      <c r="J3403" s="1"/>
    </row>
    <row r="3404" spans="10:10" x14ac:dyDescent="0.25">
      <c r="J3404" s="1"/>
    </row>
    <row r="3405" spans="10:10" x14ac:dyDescent="0.25">
      <c r="J3405" s="1"/>
    </row>
    <row r="3406" spans="10:10" x14ac:dyDescent="0.25">
      <c r="J3406" s="1"/>
    </row>
    <row r="3407" spans="10:10" x14ac:dyDescent="0.25">
      <c r="J3407" s="1"/>
    </row>
    <row r="3408" spans="10:10" x14ac:dyDescent="0.25">
      <c r="J3408" s="1"/>
    </row>
    <row r="3409" spans="10:10" x14ac:dyDescent="0.25">
      <c r="J3409" s="1"/>
    </row>
    <row r="3410" spans="10:10" x14ac:dyDescent="0.25">
      <c r="J3410" s="1"/>
    </row>
    <row r="3411" spans="10:10" x14ac:dyDescent="0.25">
      <c r="J3411" s="1"/>
    </row>
    <row r="3412" spans="10:10" x14ac:dyDescent="0.25">
      <c r="J3412" s="1"/>
    </row>
    <row r="3413" spans="10:10" x14ac:dyDescent="0.25">
      <c r="J3413" s="1"/>
    </row>
    <row r="3414" spans="10:10" x14ac:dyDescent="0.25">
      <c r="J3414" s="1"/>
    </row>
    <row r="3415" spans="10:10" x14ac:dyDescent="0.25">
      <c r="J3415" s="1"/>
    </row>
    <row r="3416" spans="10:10" x14ac:dyDescent="0.25">
      <c r="J3416" s="1"/>
    </row>
    <row r="3417" spans="10:10" x14ac:dyDescent="0.25">
      <c r="J3417" s="1"/>
    </row>
    <row r="3418" spans="10:10" x14ac:dyDescent="0.25">
      <c r="J3418" s="1"/>
    </row>
    <row r="3419" spans="10:10" x14ac:dyDescent="0.25">
      <c r="J3419" s="1"/>
    </row>
    <row r="3420" spans="10:10" x14ac:dyDescent="0.25">
      <c r="J3420" s="1"/>
    </row>
    <row r="3421" spans="10:10" x14ac:dyDescent="0.25">
      <c r="J3421" s="1"/>
    </row>
    <row r="3422" spans="10:10" x14ac:dyDescent="0.25">
      <c r="J3422" s="1"/>
    </row>
    <row r="3423" spans="10:10" x14ac:dyDescent="0.25">
      <c r="J3423" s="1"/>
    </row>
    <row r="3424" spans="10:10" x14ac:dyDescent="0.25">
      <c r="J3424" s="1"/>
    </row>
    <row r="3425" spans="10:10" x14ac:dyDescent="0.25">
      <c r="J3425" s="1"/>
    </row>
    <row r="3426" spans="10:10" x14ac:dyDescent="0.25">
      <c r="J3426" s="1"/>
    </row>
    <row r="3427" spans="10:10" x14ac:dyDescent="0.25">
      <c r="J3427" s="1"/>
    </row>
    <row r="3428" spans="10:10" x14ac:dyDescent="0.25">
      <c r="J3428" s="1"/>
    </row>
    <row r="3429" spans="10:10" x14ac:dyDescent="0.25">
      <c r="J3429" s="1"/>
    </row>
    <row r="3430" spans="10:10" x14ac:dyDescent="0.25">
      <c r="J3430" s="1"/>
    </row>
    <row r="3431" spans="10:10" x14ac:dyDescent="0.25">
      <c r="J3431" s="1"/>
    </row>
    <row r="3432" spans="10:10" x14ac:dyDescent="0.25">
      <c r="J3432" s="1"/>
    </row>
    <row r="3433" spans="10:10" x14ac:dyDescent="0.25">
      <c r="J3433" s="1"/>
    </row>
    <row r="3434" spans="10:10" x14ac:dyDescent="0.25">
      <c r="J3434" s="1"/>
    </row>
    <row r="3435" spans="10:10" x14ac:dyDescent="0.25">
      <c r="J3435" s="1"/>
    </row>
    <row r="3436" spans="10:10" x14ac:dyDescent="0.25">
      <c r="J3436" s="1"/>
    </row>
    <row r="3437" spans="10:10" x14ac:dyDescent="0.25">
      <c r="J3437" s="1"/>
    </row>
    <row r="3438" spans="10:10" x14ac:dyDescent="0.25">
      <c r="J3438" s="1"/>
    </row>
    <row r="3439" spans="10:10" x14ac:dyDescent="0.25">
      <c r="J3439" s="1"/>
    </row>
    <row r="3440" spans="10:10" x14ac:dyDescent="0.25">
      <c r="J3440" s="1"/>
    </row>
    <row r="3441" spans="10:10" x14ac:dyDescent="0.25">
      <c r="J3441" s="1"/>
    </row>
    <row r="3442" spans="10:10" x14ac:dyDescent="0.25">
      <c r="J3442" s="1"/>
    </row>
    <row r="3443" spans="10:10" x14ac:dyDescent="0.25">
      <c r="J3443" s="1"/>
    </row>
    <row r="3444" spans="10:10" x14ac:dyDescent="0.25">
      <c r="J3444" s="1"/>
    </row>
    <row r="3445" spans="10:10" x14ac:dyDescent="0.25">
      <c r="J3445" s="1"/>
    </row>
    <row r="3446" spans="10:10" x14ac:dyDescent="0.25">
      <c r="J3446" s="1"/>
    </row>
    <row r="3447" spans="10:10" x14ac:dyDescent="0.25">
      <c r="J3447" s="1"/>
    </row>
    <row r="3448" spans="10:10" x14ac:dyDescent="0.25">
      <c r="J3448" s="1"/>
    </row>
    <row r="3449" spans="10:10" x14ac:dyDescent="0.25">
      <c r="J3449" s="1"/>
    </row>
    <row r="3450" spans="10:10" x14ac:dyDescent="0.25">
      <c r="J3450" s="1"/>
    </row>
    <row r="3451" spans="10:10" x14ac:dyDescent="0.25">
      <c r="J3451" s="1"/>
    </row>
    <row r="3452" spans="10:10" x14ac:dyDescent="0.25">
      <c r="J3452" s="1"/>
    </row>
    <row r="3453" spans="10:10" x14ac:dyDescent="0.25">
      <c r="J3453" s="1"/>
    </row>
    <row r="3454" spans="10:10" x14ac:dyDescent="0.25">
      <c r="J3454" s="1"/>
    </row>
    <row r="3455" spans="10:10" x14ac:dyDescent="0.25">
      <c r="J3455" s="1"/>
    </row>
    <row r="3456" spans="10:10" x14ac:dyDescent="0.25">
      <c r="J3456" s="1"/>
    </row>
    <row r="3457" spans="10:10" x14ac:dyDescent="0.25">
      <c r="J3457" s="1"/>
    </row>
    <row r="3458" spans="10:10" x14ac:dyDescent="0.25">
      <c r="J3458" s="1"/>
    </row>
    <row r="3459" spans="10:10" x14ac:dyDescent="0.25">
      <c r="J3459" s="1"/>
    </row>
    <row r="3460" spans="10:10" x14ac:dyDescent="0.25">
      <c r="J3460" s="1"/>
    </row>
    <row r="3461" spans="10:10" x14ac:dyDescent="0.25">
      <c r="J3461" s="1"/>
    </row>
    <row r="3462" spans="10:10" x14ac:dyDescent="0.25">
      <c r="J3462" s="1"/>
    </row>
    <row r="3463" spans="10:10" x14ac:dyDescent="0.25">
      <c r="J3463" s="1"/>
    </row>
    <row r="3464" spans="10:10" x14ac:dyDescent="0.25">
      <c r="J3464" s="1"/>
    </row>
    <row r="3465" spans="10:10" x14ac:dyDescent="0.25">
      <c r="J3465" s="1"/>
    </row>
    <row r="3466" spans="10:10" x14ac:dyDescent="0.25">
      <c r="J3466" s="1"/>
    </row>
    <row r="3467" spans="10:10" x14ac:dyDescent="0.25">
      <c r="J3467" s="1"/>
    </row>
    <row r="3468" spans="10:10" x14ac:dyDescent="0.25">
      <c r="J3468" s="1"/>
    </row>
    <row r="3469" spans="10:10" x14ac:dyDescent="0.25">
      <c r="J3469" s="1"/>
    </row>
    <row r="3470" spans="10:10" x14ac:dyDescent="0.25">
      <c r="J3470" s="1"/>
    </row>
    <row r="3471" spans="10:10" x14ac:dyDescent="0.25">
      <c r="J3471" s="1"/>
    </row>
    <row r="3472" spans="10:10" x14ac:dyDescent="0.25">
      <c r="J3472" s="1"/>
    </row>
    <row r="3473" spans="10:10" x14ac:dyDescent="0.25">
      <c r="J3473" s="1"/>
    </row>
    <row r="3474" spans="10:10" x14ac:dyDescent="0.25">
      <c r="J3474" s="1"/>
    </row>
    <row r="3475" spans="10:10" x14ac:dyDescent="0.25">
      <c r="J3475" s="1"/>
    </row>
    <row r="3476" spans="10:10" x14ac:dyDescent="0.25">
      <c r="J3476" s="1"/>
    </row>
    <row r="3477" spans="10:10" x14ac:dyDescent="0.25">
      <c r="J3477" s="1"/>
    </row>
    <row r="3478" spans="10:10" x14ac:dyDescent="0.25">
      <c r="J3478" s="1"/>
    </row>
    <row r="3479" spans="10:10" x14ac:dyDescent="0.25">
      <c r="J3479" s="1"/>
    </row>
    <row r="3480" spans="10:10" x14ac:dyDescent="0.25">
      <c r="J3480" s="1"/>
    </row>
    <row r="3481" spans="10:10" x14ac:dyDescent="0.25">
      <c r="J3481" s="1"/>
    </row>
    <row r="3482" spans="10:10" x14ac:dyDescent="0.25">
      <c r="J3482" s="1"/>
    </row>
    <row r="3483" spans="10:10" x14ac:dyDescent="0.25">
      <c r="J3483" s="1"/>
    </row>
    <row r="3484" spans="10:10" x14ac:dyDescent="0.25">
      <c r="J3484" s="1"/>
    </row>
    <row r="3485" spans="10:10" x14ac:dyDescent="0.25">
      <c r="J3485" s="1"/>
    </row>
    <row r="3486" spans="10:10" x14ac:dyDescent="0.25">
      <c r="J3486" s="1"/>
    </row>
    <row r="3487" spans="10:10" x14ac:dyDescent="0.25">
      <c r="J3487" s="1"/>
    </row>
    <row r="3488" spans="10:10" x14ac:dyDescent="0.25">
      <c r="J3488" s="1"/>
    </row>
    <row r="3489" spans="10:10" x14ac:dyDescent="0.25">
      <c r="J3489" s="1"/>
    </row>
    <row r="3490" spans="10:10" x14ac:dyDescent="0.25">
      <c r="J3490" s="1"/>
    </row>
    <row r="3491" spans="10:10" x14ac:dyDescent="0.25">
      <c r="J3491" s="1"/>
    </row>
    <row r="3492" spans="10:10" x14ac:dyDescent="0.25">
      <c r="J3492" s="1"/>
    </row>
    <row r="3493" spans="10:10" x14ac:dyDescent="0.25">
      <c r="J3493" s="1"/>
    </row>
    <row r="3494" spans="10:10" x14ac:dyDescent="0.25">
      <c r="J3494" s="1"/>
    </row>
    <row r="3495" spans="10:10" x14ac:dyDescent="0.25">
      <c r="J3495" s="1"/>
    </row>
    <row r="3496" spans="10:10" x14ac:dyDescent="0.25">
      <c r="J3496" s="1"/>
    </row>
    <row r="3497" spans="10:10" x14ac:dyDescent="0.25">
      <c r="J3497" s="1"/>
    </row>
    <row r="3498" spans="10:10" x14ac:dyDescent="0.25">
      <c r="J3498" s="1"/>
    </row>
    <row r="3499" spans="10:10" x14ac:dyDescent="0.25">
      <c r="J3499" s="1"/>
    </row>
    <row r="3500" spans="10:10" x14ac:dyDescent="0.25">
      <c r="J3500" s="1"/>
    </row>
    <row r="3501" spans="10:10" x14ac:dyDescent="0.25">
      <c r="J3501" s="1"/>
    </row>
    <row r="3502" spans="10:10" x14ac:dyDescent="0.25">
      <c r="J3502" s="1"/>
    </row>
    <row r="3503" spans="10:10" x14ac:dyDescent="0.25">
      <c r="J3503" s="1"/>
    </row>
    <row r="3504" spans="10:10" x14ac:dyDescent="0.25">
      <c r="J3504" s="1"/>
    </row>
    <row r="3505" spans="10:10" x14ac:dyDescent="0.25">
      <c r="J3505" s="1"/>
    </row>
    <row r="3506" spans="10:10" x14ac:dyDescent="0.25">
      <c r="J3506" s="1"/>
    </row>
    <row r="3507" spans="10:10" x14ac:dyDescent="0.25">
      <c r="J3507" s="1"/>
    </row>
    <row r="3508" spans="10:10" x14ac:dyDescent="0.25">
      <c r="J3508" s="1"/>
    </row>
    <row r="3509" spans="10:10" x14ac:dyDescent="0.25">
      <c r="J3509" s="1"/>
    </row>
    <row r="3510" spans="10:10" x14ac:dyDescent="0.25">
      <c r="J3510" s="1"/>
    </row>
    <row r="3511" spans="10:10" x14ac:dyDescent="0.25">
      <c r="J3511" s="1"/>
    </row>
    <row r="3512" spans="10:10" x14ac:dyDescent="0.25">
      <c r="J3512" s="1"/>
    </row>
    <row r="3513" spans="10:10" x14ac:dyDescent="0.25">
      <c r="J3513" s="1"/>
    </row>
    <row r="3514" spans="10:10" x14ac:dyDescent="0.25">
      <c r="J3514" s="1"/>
    </row>
    <row r="3515" spans="10:10" x14ac:dyDescent="0.25">
      <c r="J3515" s="1"/>
    </row>
    <row r="3516" spans="10:10" x14ac:dyDescent="0.25">
      <c r="J3516" s="1"/>
    </row>
    <row r="3517" spans="10:10" x14ac:dyDescent="0.25">
      <c r="J3517" s="1"/>
    </row>
    <row r="3518" spans="10:10" x14ac:dyDescent="0.25">
      <c r="J3518" s="1"/>
    </row>
    <row r="3519" spans="10:10" x14ac:dyDescent="0.25">
      <c r="J3519" s="1"/>
    </row>
    <row r="3520" spans="10:10" x14ac:dyDescent="0.25">
      <c r="J3520" s="1"/>
    </row>
    <row r="3521" spans="10:10" x14ac:dyDescent="0.25">
      <c r="J3521" s="1"/>
    </row>
    <row r="3522" spans="10:10" x14ac:dyDescent="0.25">
      <c r="J3522" s="1"/>
    </row>
    <row r="3523" spans="10:10" x14ac:dyDescent="0.25">
      <c r="J3523" s="1"/>
    </row>
    <row r="3524" spans="10:10" x14ac:dyDescent="0.25">
      <c r="J3524" s="1"/>
    </row>
    <row r="3525" spans="10:10" x14ac:dyDescent="0.25">
      <c r="J3525" s="1"/>
    </row>
    <row r="3526" spans="10:10" x14ac:dyDescent="0.25">
      <c r="J3526" s="1"/>
    </row>
    <row r="3527" spans="10:10" x14ac:dyDescent="0.25">
      <c r="J3527" s="1"/>
    </row>
    <row r="3528" spans="10:10" x14ac:dyDescent="0.25">
      <c r="J3528" s="1"/>
    </row>
    <row r="3529" spans="10:10" x14ac:dyDescent="0.25">
      <c r="J3529" s="1"/>
    </row>
    <row r="3530" spans="10:10" x14ac:dyDescent="0.25">
      <c r="J3530" s="1"/>
    </row>
    <row r="3531" spans="10:10" x14ac:dyDescent="0.25">
      <c r="J3531" s="1"/>
    </row>
    <row r="3532" spans="10:10" x14ac:dyDescent="0.25">
      <c r="J3532" s="1"/>
    </row>
    <row r="3533" spans="10:10" x14ac:dyDescent="0.25">
      <c r="J3533" s="1"/>
    </row>
    <row r="3534" spans="10:10" x14ac:dyDescent="0.25">
      <c r="J3534" s="1"/>
    </row>
    <row r="3535" spans="10:10" x14ac:dyDescent="0.25">
      <c r="J3535" s="1"/>
    </row>
    <row r="3536" spans="10:10" x14ac:dyDescent="0.25">
      <c r="J3536" s="1"/>
    </row>
    <row r="3537" spans="10:10" x14ac:dyDescent="0.25">
      <c r="J3537" s="1"/>
    </row>
    <row r="3538" spans="10:10" x14ac:dyDescent="0.25">
      <c r="J3538" s="1"/>
    </row>
    <row r="3539" spans="10:10" x14ac:dyDescent="0.25">
      <c r="J3539" s="1"/>
    </row>
    <row r="3540" spans="10:10" x14ac:dyDescent="0.25">
      <c r="J3540" s="1"/>
    </row>
    <row r="3541" spans="10:10" x14ac:dyDescent="0.25">
      <c r="J3541" s="1"/>
    </row>
    <row r="3542" spans="10:10" x14ac:dyDescent="0.25">
      <c r="J3542" s="1"/>
    </row>
    <row r="3543" spans="10:10" x14ac:dyDescent="0.25">
      <c r="J3543" s="1"/>
    </row>
    <row r="3544" spans="10:10" x14ac:dyDescent="0.25">
      <c r="J3544" s="1"/>
    </row>
    <row r="3545" spans="10:10" x14ac:dyDescent="0.25">
      <c r="J3545" s="1"/>
    </row>
    <row r="3546" spans="10:10" x14ac:dyDescent="0.25">
      <c r="J3546" s="1"/>
    </row>
    <row r="3547" spans="10:10" x14ac:dyDescent="0.25">
      <c r="J3547" s="1"/>
    </row>
    <row r="3548" spans="10:10" x14ac:dyDescent="0.25">
      <c r="J3548" s="1"/>
    </row>
    <row r="3549" spans="10:10" x14ac:dyDescent="0.25">
      <c r="J3549" s="1"/>
    </row>
    <row r="3550" spans="10:10" x14ac:dyDescent="0.25">
      <c r="J3550" s="1"/>
    </row>
    <row r="3551" spans="10:10" x14ac:dyDescent="0.25">
      <c r="J3551" s="1"/>
    </row>
    <row r="3552" spans="10:10" x14ac:dyDescent="0.25">
      <c r="J3552" s="1"/>
    </row>
    <row r="3553" spans="10:10" x14ac:dyDescent="0.25">
      <c r="J3553" s="1"/>
    </row>
    <row r="3554" spans="10:10" x14ac:dyDescent="0.25">
      <c r="J3554" s="1"/>
    </row>
    <row r="3555" spans="10:10" x14ac:dyDescent="0.25">
      <c r="J3555" s="1"/>
    </row>
    <row r="3556" spans="10:10" x14ac:dyDescent="0.25">
      <c r="J3556" s="1"/>
    </row>
    <row r="3557" spans="10:10" x14ac:dyDescent="0.25">
      <c r="J3557" s="1"/>
    </row>
    <row r="3558" spans="10:10" x14ac:dyDescent="0.25">
      <c r="J3558" s="1"/>
    </row>
    <row r="3559" spans="10:10" x14ac:dyDescent="0.25">
      <c r="J3559" s="1"/>
    </row>
    <row r="3560" spans="10:10" x14ac:dyDescent="0.25">
      <c r="J3560" s="1"/>
    </row>
    <row r="3561" spans="10:10" x14ac:dyDescent="0.25">
      <c r="J3561" s="1"/>
    </row>
    <row r="3562" spans="10:10" x14ac:dyDescent="0.25">
      <c r="J3562" s="1"/>
    </row>
    <row r="3563" spans="10:10" x14ac:dyDescent="0.25">
      <c r="J3563" s="1"/>
    </row>
    <row r="3564" spans="10:10" x14ac:dyDescent="0.25">
      <c r="J3564" s="1"/>
    </row>
    <row r="3565" spans="10:10" x14ac:dyDescent="0.25">
      <c r="J3565" s="1"/>
    </row>
    <row r="3566" spans="10:10" x14ac:dyDescent="0.25">
      <c r="J3566" s="1"/>
    </row>
    <row r="3567" spans="10:10" x14ac:dyDescent="0.25">
      <c r="J3567" s="1"/>
    </row>
    <row r="3568" spans="10:10" x14ac:dyDescent="0.25">
      <c r="J3568" s="1"/>
    </row>
    <row r="3569" spans="10:10" x14ac:dyDescent="0.25">
      <c r="J3569" s="1"/>
    </row>
    <row r="3570" spans="10:10" x14ac:dyDescent="0.25">
      <c r="J3570" s="1"/>
    </row>
    <row r="3571" spans="10:10" x14ac:dyDescent="0.25">
      <c r="J3571" s="1"/>
    </row>
    <row r="3572" spans="10:10" x14ac:dyDescent="0.25">
      <c r="J3572" s="1"/>
    </row>
    <row r="3573" spans="10:10" x14ac:dyDescent="0.25">
      <c r="J3573" s="1"/>
    </row>
    <row r="3574" spans="10:10" x14ac:dyDescent="0.25">
      <c r="J3574" s="1"/>
    </row>
    <row r="3575" spans="10:10" x14ac:dyDescent="0.25">
      <c r="J3575" s="1"/>
    </row>
    <row r="3576" spans="10:10" x14ac:dyDescent="0.25">
      <c r="J3576" s="1"/>
    </row>
    <row r="3577" spans="10:10" x14ac:dyDescent="0.25">
      <c r="J3577" s="1"/>
    </row>
    <row r="3578" spans="10:10" x14ac:dyDescent="0.25">
      <c r="J3578" s="1"/>
    </row>
    <row r="3579" spans="10:10" x14ac:dyDescent="0.25">
      <c r="J3579" s="1"/>
    </row>
    <row r="3580" spans="10:10" x14ac:dyDescent="0.25">
      <c r="J3580" s="1"/>
    </row>
    <row r="3581" spans="10:10" x14ac:dyDescent="0.25">
      <c r="J3581" s="1"/>
    </row>
    <row r="3582" spans="10:10" x14ac:dyDescent="0.25">
      <c r="J3582" s="1"/>
    </row>
    <row r="3583" spans="10:10" x14ac:dyDescent="0.25">
      <c r="J3583" s="1"/>
    </row>
    <row r="3584" spans="10:10" x14ac:dyDescent="0.25">
      <c r="J3584" s="1"/>
    </row>
    <row r="3585" spans="10:10" x14ac:dyDescent="0.25">
      <c r="J3585" s="1"/>
    </row>
    <row r="3586" spans="10:10" x14ac:dyDescent="0.25">
      <c r="J3586" s="1"/>
    </row>
    <row r="3587" spans="10:10" x14ac:dyDescent="0.25">
      <c r="J3587" s="1"/>
    </row>
    <row r="3588" spans="10:10" x14ac:dyDescent="0.25">
      <c r="J3588" s="1"/>
    </row>
    <row r="3589" spans="10:10" x14ac:dyDescent="0.25">
      <c r="J3589" s="1"/>
    </row>
    <row r="3590" spans="10:10" x14ac:dyDescent="0.25">
      <c r="J3590" s="1"/>
    </row>
    <row r="3591" spans="10:10" x14ac:dyDescent="0.25">
      <c r="J3591" s="1"/>
    </row>
    <row r="3592" spans="10:10" x14ac:dyDescent="0.25">
      <c r="J3592" s="1"/>
    </row>
    <row r="3593" spans="10:10" x14ac:dyDescent="0.25">
      <c r="J3593" s="1"/>
    </row>
    <row r="3594" spans="10:10" x14ac:dyDescent="0.25">
      <c r="J3594" s="1"/>
    </row>
    <row r="3595" spans="10:10" x14ac:dyDescent="0.25">
      <c r="J3595" s="1"/>
    </row>
    <row r="3596" spans="10:10" x14ac:dyDescent="0.25">
      <c r="J3596" s="1"/>
    </row>
    <row r="3597" spans="10:10" x14ac:dyDescent="0.25">
      <c r="J3597" s="1"/>
    </row>
    <row r="3598" spans="10:10" x14ac:dyDescent="0.25">
      <c r="J3598" s="1"/>
    </row>
    <row r="3599" spans="10:10" x14ac:dyDescent="0.25">
      <c r="J3599" s="1"/>
    </row>
    <row r="3600" spans="10:10" x14ac:dyDescent="0.25">
      <c r="J3600" s="1"/>
    </row>
    <row r="3601" spans="10:10" x14ac:dyDescent="0.25">
      <c r="J3601" s="1"/>
    </row>
    <row r="3602" spans="10:10" x14ac:dyDescent="0.25">
      <c r="J3602" s="1"/>
    </row>
    <row r="3603" spans="10:10" x14ac:dyDescent="0.25">
      <c r="J3603" s="1"/>
    </row>
    <row r="3604" spans="10:10" x14ac:dyDescent="0.25">
      <c r="J3604" s="1"/>
    </row>
    <row r="3605" spans="10:10" x14ac:dyDescent="0.25">
      <c r="J3605" s="1"/>
    </row>
    <row r="3606" spans="10:10" x14ac:dyDescent="0.25">
      <c r="J3606" s="1"/>
    </row>
    <row r="3607" spans="10:10" x14ac:dyDescent="0.25">
      <c r="J3607" s="1"/>
    </row>
    <row r="3608" spans="10:10" x14ac:dyDescent="0.25">
      <c r="J3608" s="1"/>
    </row>
    <row r="3609" spans="10:10" x14ac:dyDescent="0.25">
      <c r="J3609" s="1"/>
    </row>
    <row r="3610" spans="10:10" x14ac:dyDescent="0.25">
      <c r="J3610" s="1"/>
    </row>
    <row r="3611" spans="10:10" x14ac:dyDescent="0.25">
      <c r="J3611" s="1"/>
    </row>
    <row r="3612" spans="10:10" x14ac:dyDescent="0.25">
      <c r="J3612" s="1"/>
    </row>
    <row r="3613" spans="10:10" x14ac:dyDescent="0.25">
      <c r="J3613" s="1"/>
    </row>
    <row r="3614" spans="10:10" x14ac:dyDescent="0.25">
      <c r="J3614" s="1"/>
    </row>
    <row r="3615" spans="10:10" x14ac:dyDescent="0.25">
      <c r="J3615" s="1"/>
    </row>
    <row r="3616" spans="10:10" x14ac:dyDescent="0.25">
      <c r="J3616" s="1"/>
    </row>
    <row r="3617" spans="10:10" x14ac:dyDescent="0.25">
      <c r="J3617" s="1"/>
    </row>
    <row r="3618" spans="10:10" x14ac:dyDescent="0.25">
      <c r="J3618" s="1"/>
    </row>
    <row r="3619" spans="10:10" x14ac:dyDescent="0.25">
      <c r="J3619" s="1"/>
    </row>
    <row r="3620" spans="10:10" x14ac:dyDescent="0.25">
      <c r="J3620" s="1"/>
    </row>
    <row r="3621" spans="10:10" x14ac:dyDescent="0.25">
      <c r="J3621" s="1"/>
    </row>
    <row r="3622" spans="10:10" x14ac:dyDescent="0.25">
      <c r="J3622" s="1"/>
    </row>
    <row r="3623" spans="10:10" x14ac:dyDescent="0.25">
      <c r="J3623" s="1"/>
    </row>
    <row r="3624" spans="10:10" x14ac:dyDescent="0.25">
      <c r="J3624" s="1"/>
    </row>
    <row r="3625" spans="10:10" x14ac:dyDescent="0.25">
      <c r="J3625" s="1"/>
    </row>
    <row r="3626" spans="10:10" x14ac:dyDescent="0.25">
      <c r="J3626" s="1"/>
    </row>
    <row r="3627" spans="10:10" x14ac:dyDescent="0.25">
      <c r="J3627" s="1"/>
    </row>
    <row r="3628" spans="10:10" x14ac:dyDescent="0.25">
      <c r="J3628" s="1"/>
    </row>
    <row r="3629" spans="10:10" x14ac:dyDescent="0.25">
      <c r="J3629" s="1"/>
    </row>
    <row r="3630" spans="10:10" x14ac:dyDescent="0.25">
      <c r="J3630" s="1"/>
    </row>
    <row r="3631" spans="10:10" x14ac:dyDescent="0.25">
      <c r="J3631" s="1"/>
    </row>
    <row r="3632" spans="10:10" x14ac:dyDescent="0.25">
      <c r="J3632" s="1"/>
    </row>
    <row r="3633" spans="10:10" x14ac:dyDescent="0.25">
      <c r="J3633" s="1"/>
    </row>
    <row r="3634" spans="10:10" x14ac:dyDescent="0.25">
      <c r="J3634" s="1"/>
    </row>
    <row r="3635" spans="10:10" x14ac:dyDescent="0.25">
      <c r="J3635" s="1"/>
    </row>
    <row r="3636" spans="10:10" x14ac:dyDescent="0.25">
      <c r="J3636" s="1"/>
    </row>
    <row r="3637" spans="10:10" x14ac:dyDescent="0.25">
      <c r="J3637" s="1"/>
    </row>
    <row r="3638" spans="10:10" x14ac:dyDescent="0.25">
      <c r="J3638" s="1"/>
    </row>
    <row r="3639" spans="10:10" x14ac:dyDescent="0.25">
      <c r="J3639" s="1"/>
    </row>
    <row r="3640" spans="10:10" x14ac:dyDescent="0.25">
      <c r="J3640" s="1"/>
    </row>
    <row r="3641" spans="10:10" x14ac:dyDescent="0.25">
      <c r="J3641" s="1"/>
    </row>
    <row r="3642" spans="10:10" x14ac:dyDescent="0.25">
      <c r="J3642" s="1"/>
    </row>
    <row r="3643" spans="10:10" x14ac:dyDescent="0.25">
      <c r="J3643" s="1"/>
    </row>
    <row r="3644" spans="10:10" x14ac:dyDescent="0.25">
      <c r="J3644" s="1"/>
    </row>
    <row r="3645" spans="10:10" x14ac:dyDescent="0.25">
      <c r="J3645" s="1"/>
    </row>
    <row r="3646" spans="10:10" x14ac:dyDescent="0.25">
      <c r="J3646" s="1"/>
    </row>
    <row r="3647" spans="10:10" x14ac:dyDescent="0.25">
      <c r="J3647" s="1"/>
    </row>
    <row r="3648" spans="10:10" x14ac:dyDescent="0.25">
      <c r="J3648" s="1"/>
    </row>
    <row r="3649" spans="10:10" x14ac:dyDescent="0.25">
      <c r="J3649" s="1"/>
    </row>
    <row r="3650" spans="10:10" x14ac:dyDescent="0.25">
      <c r="J3650" s="1"/>
    </row>
    <row r="3651" spans="10:10" x14ac:dyDescent="0.25">
      <c r="J3651" s="1"/>
    </row>
    <row r="3652" spans="10:10" x14ac:dyDescent="0.25">
      <c r="J3652" s="1"/>
    </row>
    <row r="3653" spans="10:10" x14ac:dyDescent="0.25">
      <c r="J3653" s="1"/>
    </row>
    <row r="3654" spans="10:10" x14ac:dyDescent="0.25">
      <c r="J3654" s="1"/>
    </row>
    <row r="3655" spans="10:10" x14ac:dyDescent="0.25">
      <c r="J3655" s="1"/>
    </row>
    <row r="3656" spans="10:10" x14ac:dyDescent="0.25">
      <c r="J3656" s="1"/>
    </row>
    <row r="3657" spans="10:10" x14ac:dyDescent="0.25">
      <c r="J3657" s="1"/>
    </row>
    <row r="3658" spans="10:10" x14ac:dyDescent="0.25">
      <c r="J3658" s="1"/>
    </row>
    <row r="3659" spans="10:10" x14ac:dyDescent="0.25">
      <c r="J3659" s="1"/>
    </row>
    <row r="3660" spans="10:10" x14ac:dyDescent="0.25">
      <c r="J3660" s="1"/>
    </row>
    <row r="3661" spans="10:10" x14ac:dyDescent="0.25">
      <c r="J3661" s="1"/>
    </row>
    <row r="3662" spans="10:10" x14ac:dyDescent="0.25">
      <c r="J3662" s="1"/>
    </row>
    <row r="3663" spans="10:10" x14ac:dyDescent="0.25">
      <c r="J3663" s="1"/>
    </row>
    <row r="3664" spans="10:10" x14ac:dyDescent="0.25">
      <c r="J3664" s="1"/>
    </row>
    <row r="3665" spans="10:10" x14ac:dyDescent="0.25">
      <c r="J3665" s="1"/>
    </row>
    <row r="3666" spans="10:10" x14ac:dyDescent="0.25">
      <c r="J3666" s="1"/>
    </row>
    <row r="3667" spans="10:10" x14ac:dyDescent="0.25">
      <c r="J3667" s="1"/>
    </row>
    <row r="3668" spans="10:10" x14ac:dyDescent="0.25">
      <c r="J3668" s="1"/>
    </row>
    <row r="3669" spans="10:10" x14ac:dyDescent="0.25">
      <c r="J3669" s="1"/>
    </row>
    <row r="3670" spans="10:10" x14ac:dyDescent="0.25">
      <c r="J3670" s="1"/>
    </row>
    <row r="3671" spans="10:10" x14ac:dyDescent="0.25">
      <c r="J3671" s="1"/>
    </row>
    <row r="3672" spans="10:10" x14ac:dyDescent="0.25">
      <c r="J3672" s="1"/>
    </row>
    <row r="3673" spans="10:10" x14ac:dyDescent="0.25">
      <c r="J3673" s="1"/>
    </row>
    <row r="3674" spans="10:10" x14ac:dyDescent="0.25">
      <c r="J3674" s="1"/>
    </row>
    <row r="3675" spans="10:10" x14ac:dyDescent="0.25">
      <c r="J3675" s="1"/>
    </row>
    <row r="3676" spans="10:10" x14ac:dyDescent="0.25">
      <c r="J3676" s="1"/>
    </row>
    <row r="3677" spans="10:10" x14ac:dyDescent="0.25">
      <c r="J3677" s="1"/>
    </row>
    <row r="3678" spans="10:10" x14ac:dyDescent="0.25">
      <c r="J3678" s="1"/>
    </row>
    <row r="3679" spans="10:10" x14ac:dyDescent="0.25">
      <c r="J3679" s="1"/>
    </row>
    <row r="3680" spans="10:10" x14ac:dyDescent="0.25">
      <c r="J3680" s="1"/>
    </row>
    <row r="3681" spans="10:10" x14ac:dyDescent="0.25">
      <c r="J3681" s="1"/>
    </row>
    <row r="3682" spans="10:10" x14ac:dyDescent="0.25">
      <c r="J3682" s="1"/>
    </row>
    <row r="3683" spans="10:10" x14ac:dyDescent="0.25">
      <c r="J3683" s="1"/>
    </row>
    <row r="3684" spans="10:10" x14ac:dyDescent="0.25">
      <c r="J3684" s="1"/>
    </row>
    <row r="3685" spans="10:10" x14ac:dyDescent="0.25">
      <c r="J3685" s="1"/>
    </row>
    <row r="3686" spans="10:10" x14ac:dyDescent="0.25">
      <c r="J3686" s="1"/>
    </row>
    <row r="3687" spans="10:10" x14ac:dyDescent="0.25">
      <c r="J3687" s="1"/>
    </row>
    <row r="3688" spans="10:10" x14ac:dyDescent="0.25">
      <c r="J3688" s="1"/>
    </row>
    <row r="3689" spans="10:10" x14ac:dyDescent="0.25">
      <c r="J3689" s="1"/>
    </row>
    <row r="3690" spans="10:10" x14ac:dyDescent="0.25">
      <c r="J3690" s="1"/>
    </row>
    <row r="3691" spans="10:10" x14ac:dyDescent="0.25">
      <c r="J3691" s="1"/>
    </row>
    <row r="3692" spans="10:10" x14ac:dyDescent="0.25">
      <c r="J3692" s="1"/>
    </row>
    <row r="3693" spans="10:10" x14ac:dyDescent="0.25">
      <c r="J3693" s="1"/>
    </row>
    <row r="3694" spans="10:10" x14ac:dyDescent="0.25">
      <c r="J3694" s="1"/>
    </row>
    <row r="3695" spans="10:10" x14ac:dyDescent="0.25">
      <c r="J3695" s="1"/>
    </row>
    <row r="3696" spans="10:10" x14ac:dyDescent="0.25">
      <c r="J3696" s="1"/>
    </row>
    <row r="3697" spans="10:10" x14ac:dyDescent="0.25">
      <c r="J3697" s="1"/>
    </row>
    <row r="3698" spans="10:10" x14ac:dyDescent="0.25">
      <c r="J3698" s="1"/>
    </row>
    <row r="3699" spans="10:10" x14ac:dyDescent="0.25">
      <c r="J3699" s="1"/>
    </row>
    <row r="3700" spans="10:10" x14ac:dyDescent="0.25">
      <c r="J3700" s="1"/>
    </row>
    <row r="3701" spans="10:10" x14ac:dyDescent="0.25">
      <c r="J3701" s="1"/>
    </row>
    <row r="3702" spans="10:10" x14ac:dyDescent="0.25">
      <c r="J3702" s="1"/>
    </row>
    <row r="3703" spans="10:10" x14ac:dyDescent="0.25">
      <c r="J3703" s="1"/>
    </row>
    <row r="3704" spans="10:10" x14ac:dyDescent="0.25">
      <c r="J3704" s="1"/>
    </row>
    <row r="3705" spans="10:10" x14ac:dyDescent="0.25">
      <c r="J3705" s="1"/>
    </row>
    <row r="3706" spans="10:10" x14ac:dyDescent="0.25">
      <c r="J3706" s="1"/>
    </row>
    <row r="3707" spans="10:10" x14ac:dyDescent="0.25">
      <c r="J3707" s="1"/>
    </row>
    <row r="3708" spans="10:10" x14ac:dyDescent="0.25">
      <c r="J3708" s="1"/>
    </row>
    <row r="3709" spans="10:10" x14ac:dyDescent="0.25">
      <c r="J3709" s="1"/>
    </row>
    <row r="3710" spans="10:10" x14ac:dyDescent="0.25">
      <c r="J3710" s="1"/>
    </row>
    <row r="3711" spans="10:10" x14ac:dyDescent="0.25">
      <c r="J3711" s="1"/>
    </row>
    <row r="3712" spans="10:10" x14ac:dyDescent="0.25">
      <c r="J3712" s="1"/>
    </row>
    <row r="3713" spans="10:10" x14ac:dyDescent="0.25">
      <c r="J3713" s="1"/>
    </row>
    <row r="3714" spans="10:10" x14ac:dyDescent="0.25">
      <c r="J3714" s="1"/>
    </row>
    <row r="3715" spans="10:10" x14ac:dyDescent="0.25">
      <c r="J3715" s="1"/>
    </row>
    <row r="3716" spans="10:10" x14ac:dyDescent="0.25">
      <c r="J3716" s="1"/>
    </row>
    <row r="3717" spans="10:10" x14ac:dyDescent="0.25">
      <c r="J3717" s="1"/>
    </row>
    <row r="3718" spans="10:10" x14ac:dyDescent="0.25">
      <c r="J3718" s="1"/>
    </row>
    <row r="3719" spans="10:10" x14ac:dyDescent="0.25">
      <c r="J3719" s="1"/>
    </row>
    <row r="3720" spans="10:10" x14ac:dyDescent="0.25">
      <c r="J3720" s="1"/>
    </row>
    <row r="3721" spans="10:10" x14ac:dyDescent="0.25">
      <c r="J3721" s="1"/>
    </row>
    <row r="3722" spans="10:10" x14ac:dyDescent="0.25">
      <c r="J3722" s="1"/>
    </row>
    <row r="3723" spans="10:10" x14ac:dyDescent="0.25">
      <c r="J3723" s="1"/>
    </row>
    <row r="3724" spans="10:10" x14ac:dyDescent="0.25">
      <c r="J3724" s="1"/>
    </row>
    <row r="3725" spans="10:10" x14ac:dyDescent="0.25">
      <c r="J3725" s="1"/>
    </row>
    <row r="3726" spans="10:10" x14ac:dyDescent="0.25">
      <c r="J3726" s="1"/>
    </row>
    <row r="3727" spans="10:10" x14ac:dyDescent="0.25">
      <c r="J3727" s="1"/>
    </row>
    <row r="3728" spans="10:10" x14ac:dyDescent="0.25">
      <c r="J3728" s="1"/>
    </row>
    <row r="3729" spans="10:10" x14ac:dyDescent="0.25">
      <c r="J3729" s="1"/>
    </row>
    <row r="3730" spans="10:10" x14ac:dyDescent="0.25">
      <c r="J3730" s="1"/>
    </row>
    <row r="3731" spans="10:10" x14ac:dyDescent="0.25">
      <c r="J3731" s="1"/>
    </row>
    <row r="3732" spans="10:10" x14ac:dyDescent="0.25">
      <c r="J3732" s="1"/>
    </row>
    <row r="3733" spans="10:10" x14ac:dyDescent="0.25">
      <c r="J3733" s="1"/>
    </row>
    <row r="3734" spans="10:10" x14ac:dyDescent="0.25">
      <c r="J3734" s="1"/>
    </row>
    <row r="3735" spans="10:10" x14ac:dyDescent="0.25">
      <c r="J3735" s="1"/>
    </row>
    <row r="3736" spans="10:10" x14ac:dyDescent="0.25">
      <c r="J3736" s="1"/>
    </row>
    <row r="3737" spans="10:10" x14ac:dyDescent="0.25">
      <c r="J3737" s="1"/>
    </row>
    <row r="3738" spans="10:10" x14ac:dyDescent="0.25">
      <c r="J3738" s="1"/>
    </row>
    <row r="3739" spans="10:10" x14ac:dyDescent="0.25">
      <c r="J3739" s="1"/>
    </row>
    <row r="3740" spans="10:10" x14ac:dyDescent="0.25">
      <c r="J3740" s="1"/>
    </row>
    <row r="3741" spans="10:10" x14ac:dyDescent="0.25">
      <c r="J3741" s="1"/>
    </row>
    <row r="3742" spans="10:10" x14ac:dyDescent="0.25">
      <c r="J3742" s="1"/>
    </row>
    <row r="3743" spans="10:10" x14ac:dyDescent="0.25">
      <c r="J3743" s="1"/>
    </row>
    <row r="3744" spans="10:10" x14ac:dyDescent="0.25">
      <c r="J3744" s="1"/>
    </row>
    <row r="3745" spans="10:10" x14ac:dyDescent="0.25">
      <c r="J3745" s="1"/>
    </row>
    <row r="3746" spans="10:10" x14ac:dyDescent="0.25">
      <c r="J3746" s="1"/>
    </row>
    <row r="3747" spans="10:10" x14ac:dyDescent="0.25">
      <c r="J3747" s="1"/>
    </row>
    <row r="3748" spans="10:10" x14ac:dyDescent="0.25">
      <c r="J3748" s="1"/>
    </row>
    <row r="3749" spans="10:10" x14ac:dyDescent="0.25">
      <c r="J3749" s="1"/>
    </row>
    <row r="3750" spans="10:10" x14ac:dyDescent="0.25">
      <c r="J3750" s="1"/>
    </row>
    <row r="3751" spans="10:10" x14ac:dyDescent="0.25">
      <c r="J3751" s="1"/>
    </row>
    <row r="3752" spans="10:10" x14ac:dyDescent="0.25">
      <c r="J3752" s="1"/>
    </row>
    <row r="3753" spans="10:10" x14ac:dyDescent="0.25">
      <c r="J3753" s="1"/>
    </row>
    <row r="3754" spans="10:10" x14ac:dyDescent="0.25">
      <c r="J3754" s="1"/>
    </row>
    <row r="3755" spans="10:10" x14ac:dyDescent="0.25">
      <c r="J3755" s="1"/>
    </row>
    <row r="3756" spans="10:10" x14ac:dyDescent="0.25">
      <c r="J3756" s="1"/>
    </row>
    <row r="3757" spans="10:10" x14ac:dyDescent="0.25">
      <c r="J3757" s="1"/>
    </row>
    <row r="3758" spans="10:10" x14ac:dyDescent="0.25">
      <c r="J3758" s="1"/>
    </row>
    <row r="3759" spans="10:10" x14ac:dyDescent="0.25">
      <c r="J3759" s="1"/>
    </row>
    <row r="3760" spans="10:10" x14ac:dyDescent="0.25">
      <c r="J3760" s="1"/>
    </row>
    <row r="3761" spans="10:10" x14ac:dyDescent="0.25">
      <c r="J3761" s="1"/>
    </row>
    <row r="3762" spans="10:10" x14ac:dyDescent="0.25">
      <c r="J3762" s="1"/>
    </row>
    <row r="3763" spans="10:10" x14ac:dyDescent="0.25">
      <c r="J3763" s="1"/>
    </row>
    <row r="3764" spans="10:10" x14ac:dyDescent="0.25">
      <c r="J3764" s="1"/>
    </row>
    <row r="3765" spans="10:10" x14ac:dyDescent="0.25">
      <c r="J3765" s="1"/>
    </row>
    <row r="3766" spans="10:10" x14ac:dyDescent="0.25">
      <c r="J3766" s="1"/>
    </row>
    <row r="3767" spans="10:10" x14ac:dyDescent="0.25">
      <c r="J3767" s="1"/>
    </row>
    <row r="3768" spans="10:10" x14ac:dyDescent="0.25">
      <c r="J3768" s="1"/>
    </row>
    <row r="3769" spans="10:10" x14ac:dyDescent="0.25">
      <c r="J3769" s="1"/>
    </row>
    <row r="3770" spans="10:10" x14ac:dyDescent="0.25">
      <c r="J3770" s="1"/>
    </row>
    <row r="3771" spans="10:10" x14ac:dyDescent="0.25">
      <c r="J3771" s="1"/>
    </row>
    <row r="3772" spans="10:10" x14ac:dyDescent="0.25">
      <c r="J3772" s="1"/>
    </row>
    <row r="3773" spans="10:10" x14ac:dyDescent="0.25">
      <c r="J3773" s="1"/>
    </row>
    <row r="3774" spans="10:10" x14ac:dyDescent="0.25">
      <c r="J3774" s="1"/>
    </row>
    <row r="3775" spans="10:10" x14ac:dyDescent="0.25">
      <c r="J3775" s="1"/>
    </row>
    <row r="3776" spans="10:10" x14ac:dyDescent="0.25">
      <c r="J3776" s="1"/>
    </row>
    <row r="3777" spans="10:10" x14ac:dyDescent="0.25">
      <c r="J3777" s="1"/>
    </row>
    <row r="3778" spans="10:10" x14ac:dyDescent="0.25">
      <c r="J3778" s="1"/>
    </row>
    <row r="3779" spans="10:10" x14ac:dyDescent="0.25">
      <c r="J3779" s="1"/>
    </row>
    <row r="3780" spans="10:10" x14ac:dyDescent="0.25">
      <c r="J3780" s="1"/>
    </row>
    <row r="3781" spans="10:10" x14ac:dyDescent="0.25">
      <c r="J3781" s="1"/>
    </row>
    <row r="3782" spans="10:10" x14ac:dyDescent="0.25">
      <c r="J3782" s="1"/>
    </row>
    <row r="3783" spans="10:10" x14ac:dyDescent="0.25">
      <c r="J3783" s="1"/>
    </row>
    <row r="3784" spans="10:10" x14ac:dyDescent="0.25">
      <c r="J3784" s="1"/>
    </row>
    <row r="3785" spans="10:10" x14ac:dyDescent="0.25">
      <c r="J3785" s="1"/>
    </row>
    <row r="3786" spans="10:10" x14ac:dyDescent="0.25">
      <c r="J3786" s="1"/>
    </row>
    <row r="3787" spans="10:10" x14ac:dyDescent="0.25">
      <c r="J3787" s="1"/>
    </row>
    <row r="3788" spans="10:10" x14ac:dyDescent="0.25">
      <c r="J3788" s="1"/>
    </row>
    <row r="3789" spans="10:10" x14ac:dyDescent="0.25">
      <c r="J3789" s="1"/>
    </row>
    <row r="3790" spans="10:10" x14ac:dyDescent="0.25">
      <c r="J3790" s="1"/>
    </row>
    <row r="3791" spans="10:10" x14ac:dyDescent="0.25">
      <c r="J3791" s="1"/>
    </row>
    <row r="3792" spans="10:10" x14ac:dyDescent="0.25">
      <c r="J3792" s="1"/>
    </row>
    <row r="3793" spans="10:10" x14ac:dyDescent="0.25">
      <c r="J3793" s="1"/>
    </row>
    <row r="3794" spans="10:10" x14ac:dyDescent="0.25">
      <c r="J3794" s="1"/>
    </row>
    <row r="3795" spans="10:10" x14ac:dyDescent="0.25">
      <c r="J3795" s="1"/>
    </row>
    <row r="3796" spans="10:10" x14ac:dyDescent="0.25">
      <c r="J3796" s="1"/>
    </row>
    <row r="3797" spans="10:10" x14ac:dyDescent="0.25">
      <c r="J3797" s="1"/>
    </row>
    <row r="3798" spans="10:10" x14ac:dyDescent="0.25">
      <c r="J3798" s="1"/>
    </row>
    <row r="3799" spans="10:10" x14ac:dyDescent="0.25">
      <c r="J3799" s="1"/>
    </row>
    <row r="3800" spans="10:10" x14ac:dyDescent="0.25">
      <c r="J3800" s="1"/>
    </row>
    <row r="3801" spans="10:10" x14ac:dyDescent="0.25">
      <c r="J3801" s="1"/>
    </row>
    <row r="3802" spans="10:10" x14ac:dyDescent="0.25">
      <c r="J3802" s="1"/>
    </row>
    <row r="3803" spans="10:10" x14ac:dyDescent="0.25">
      <c r="J3803" s="1"/>
    </row>
    <row r="3804" spans="10:10" x14ac:dyDescent="0.25">
      <c r="J3804" s="1"/>
    </row>
    <row r="3805" spans="10:10" x14ac:dyDescent="0.25">
      <c r="J3805" s="1"/>
    </row>
    <row r="3806" spans="10:10" x14ac:dyDescent="0.25">
      <c r="J3806" s="1"/>
    </row>
    <row r="3807" spans="10:10" x14ac:dyDescent="0.25">
      <c r="J3807" s="1"/>
    </row>
    <row r="3808" spans="10:10" x14ac:dyDescent="0.25">
      <c r="J3808" s="1"/>
    </row>
    <row r="3809" spans="10:10" x14ac:dyDescent="0.25">
      <c r="J3809" s="1"/>
    </row>
    <row r="3810" spans="10:10" x14ac:dyDescent="0.25">
      <c r="J3810" s="1"/>
    </row>
    <row r="3811" spans="10:10" x14ac:dyDescent="0.25">
      <c r="J3811" s="1"/>
    </row>
    <row r="3812" spans="10:10" x14ac:dyDescent="0.25">
      <c r="J3812" s="1"/>
    </row>
    <row r="3813" spans="10:10" x14ac:dyDescent="0.25">
      <c r="J3813" s="1"/>
    </row>
    <row r="3814" spans="10:10" x14ac:dyDescent="0.25">
      <c r="J3814" s="1"/>
    </row>
    <row r="3815" spans="10:10" x14ac:dyDescent="0.25">
      <c r="J3815" s="1"/>
    </row>
    <row r="3816" spans="10:10" x14ac:dyDescent="0.25">
      <c r="J3816" s="1"/>
    </row>
    <row r="3817" spans="10:10" x14ac:dyDescent="0.25">
      <c r="J3817" s="1"/>
    </row>
    <row r="3818" spans="10:10" x14ac:dyDescent="0.25">
      <c r="J3818" s="1"/>
    </row>
    <row r="3819" spans="10:10" x14ac:dyDescent="0.25">
      <c r="J3819" s="1"/>
    </row>
    <row r="3820" spans="10:10" x14ac:dyDescent="0.25">
      <c r="J3820" s="1"/>
    </row>
    <row r="3821" spans="10:10" x14ac:dyDescent="0.25">
      <c r="J3821" s="1"/>
    </row>
    <row r="3822" spans="10:10" x14ac:dyDescent="0.25">
      <c r="J3822" s="1"/>
    </row>
    <row r="3823" spans="10:10" x14ac:dyDescent="0.25">
      <c r="J3823" s="1"/>
    </row>
    <row r="3824" spans="10:10" x14ac:dyDescent="0.25">
      <c r="J3824" s="1"/>
    </row>
    <row r="3825" spans="10:10" x14ac:dyDescent="0.25">
      <c r="J3825" s="1"/>
    </row>
    <row r="3826" spans="10:10" x14ac:dyDescent="0.25">
      <c r="J3826" s="1"/>
    </row>
    <row r="3827" spans="10:10" x14ac:dyDescent="0.25">
      <c r="J3827" s="1"/>
    </row>
    <row r="3828" spans="10:10" x14ac:dyDescent="0.25">
      <c r="J3828" s="1"/>
    </row>
    <row r="3829" spans="10:10" x14ac:dyDescent="0.25">
      <c r="J3829" s="1"/>
    </row>
    <row r="3830" spans="10:10" x14ac:dyDescent="0.25">
      <c r="J3830" s="1"/>
    </row>
    <row r="3831" spans="10:10" x14ac:dyDescent="0.25">
      <c r="J3831" s="1"/>
    </row>
    <row r="3832" spans="10:10" x14ac:dyDescent="0.25">
      <c r="J3832" s="1"/>
    </row>
    <row r="3833" spans="10:10" x14ac:dyDescent="0.25">
      <c r="J3833" s="1"/>
    </row>
    <row r="3834" spans="10:10" x14ac:dyDescent="0.25">
      <c r="J3834" s="1"/>
    </row>
    <row r="3835" spans="10:10" x14ac:dyDescent="0.25">
      <c r="J3835" s="1"/>
    </row>
    <row r="3836" spans="10:10" x14ac:dyDescent="0.25">
      <c r="J3836" s="1"/>
    </row>
    <row r="3837" spans="10:10" x14ac:dyDescent="0.25">
      <c r="J3837" s="1"/>
    </row>
    <row r="3838" spans="10:10" x14ac:dyDescent="0.25">
      <c r="J3838" s="1"/>
    </row>
    <row r="3839" spans="10:10" x14ac:dyDescent="0.25">
      <c r="J3839" s="1"/>
    </row>
    <row r="3840" spans="10:10" x14ac:dyDescent="0.25">
      <c r="J3840" s="1"/>
    </row>
    <row r="3841" spans="10:10" x14ac:dyDescent="0.25">
      <c r="J3841" s="1"/>
    </row>
    <row r="3842" spans="10:10" x14ac:dyDescent="0.25">
      <c r="J3842" s="1"/>
    </row>
    <row r="3843" spans="10:10" x14ac:dyDescent="0.25">
      <c r="J3843" s="1"/>
    </row>
    <row r="3844" spans="10:10" x14ac:dyDescent="0.25">
      <c r="J3844" s="1"/>
    </row>
    <row r="3845" spans="10:10" x14ac:dyDescent="0.25">
      <c r="J3845" s="1"/>
    </row>
    <row r="3846" spans="10:10" x14ac:dyDescent="0.25">
      <c r="J3846" s="1"/>
    </row>
    <row r="3847" spans="10:10" x14ac:dyDescent="0.25">
      <c r="J3847" s="1"/>
    </row>
    <row r="3848" spans="10:10" x14ac:dyDescent="0.25">
      <c r="J3848" s="1"/>
    </row>
    <row r="3849" spans="10:10" x14ac:dyDescent="0.25">
      <c r="J3849" s="1"/>
    </row>
    <row r="3850" spans="10:10" x14ac:dyDescent="0.25">
      <c r="J3850" s="1"/>
    </row>
    <row r="3851" spans="10:10" x14ac:dyDescent="0.25">
      <c r="J3851" s="1"/>
    </row>
    <row r="3852" spans="10:10" x14ac:dyDescent="0.25">
      <c r="J3852" s="1"/>
    </row>
    <row r="3853" spans="10:10" x14ac:dyDescent="0.25">
      <c r="J3853" s="1"/>
    </row>
    <row r="3854" spans="10:10" x14ac:dyDescent="0.25">
      <c r="J3854" s="1"/>
    </row>
    <row r="3855" spans="10:10" x14ac:dyDescent="0.25">
      <c r="J3855" s="1"/>
    </row>
    <row r="3856" spans="10:10" x14ac:dyDescent="0.25">
      <c r="J3856" s="1"/>
    </row>
    <row r="3857" spans="10:10" x14ac:dyDescent="0.25">
      <c r="J3857" s="1"/>
    </row>
    <row r="3858" spans="10:10" x14ac:dyDescent="0.25">
      <c r="J3858" s="1"/>
    </row>
    <row r="3859" spans="10:10" x14ac:dyDescent="0.25">
      <c r="J3859" s="1"/>
    </row>
    <row r="3860" spans="10:10" x14ac:dyDescent="0.25">
      <c r="J3860" s="1"/>
    </row>
    <row r="3861" spans="10:10" x14ac:dyDescent="0.25">
      <c r="J3861" s="1"/>
    </row>
    <row r="3862" spans="10:10" x14ac:dyDescent="0.25">
      <c r="J3862" s="1"/>
    </row>
    <row r="3863" spans="10:10" x14ac:dyDescent="0.25">
      <c r="J3863" s="1"/>
    </row>
    <row r="3864" spans="10:10" x14ac:dyDescent="0.25">
      <c r="J3864" s="1"/>
    </row>
    <row r="3865" spans="10:10" x14ac:dyDescent="0.25">
      <c r="J3865" s="1"/>
    </row>
    <row r="3866" spans="10:10" x14ac:dyDescent="0.25">
      <c r="J3866" s="1"/>
    </row>
    <row r="3867" spans="10:10" x14ac:dyDescent="0.25">
      <c r="J3867" s="1"/>
    </row>
    <row r="3868" spans="10:10" x14ac:dyDescent="0.25">
      <c r="J3868" s="1"/>
    </row>
    <row r="3869" spans="10:10" x14ac:dyDescent="0.25">
      <c r="J3869" s="1"/>
    </row>
    <row r="3870" spans="10:10" x14ac:dyDescent="0.25">
      <c r="J3870" s="1"/>
    </row>
    <row r="3871" spans="10:10" x14ac:dyDescent="0.25">
      <c r="J3871" s="1"/>
    </row>
    <row r="3872" spans="10:10" x14ac:dyDescent="0.25">
      <c r="J3872" s="1"/>
    </row>
    <row r="3873" spans="10:10" x14ac:dyDescent="0.25">
      <c r="J3873" s="1"/>
    </row>
    <row r="3874" spans="10:10" x14ac:dyDescent="0.25">
      <c r="J3874" s="1"/>
    </row>
    <row r="3875" spans="10:10" x14ac:dyDescent="0.25">
      <c r="J3875" s="1"/>
    </row>
    <row r="3876" spans="10:10" x14ac:dyDescent="0.25">
      <c r="J3876" s="1"/>
    </row>
    <row r="3877" spans="10:10" x14ac:dyDescent="0.25">
      <c r="J3877" s="1"/>
    </row>
    <row r="3878" spans="10:10" x14ac:dyDescent="0.25">
      <c r="J3878" s="1"/>
    </row>
    <row r="3879" spans="10:10" x14ac:dyDescent="0.25">
      <c r="J3879" s="1"/>
    </row>
    <row r="3880" spans="10:10" x14ac:dyDescent="0.25">
      <c r="J3880" s="1"/>
    </row>
    <row r="3881" spans="10:10" x14ac:dyDescent="0.25">
      <c r="J3881" s="1"/>
    </row>
    <row r="3882" spans="10:10" x14ac:dyDescent="0.25">
      <c r="J3882" s="1"/>
    </row>
    <row r="3883" spans="10:10" x14ac:dyDescent="0.25">
      <c r="J3883" s="1"/>
    </row>
    <row r="3884" spans="10:10" x14ac:dyDescent="0.25">
      <c r="J3884" s="1"/>
    </row>
    <row r="3885" spans="10:10" x14ac:dyDescent="0.25">
      <c r="J3885" s="1"/>
    </row>
    <row r="3886" spans="10:10" x14ac:dyDescent="0.25">
      <c r="J3886" s="1"/>
    </row>
    <row r="3887" spans="10:10" x14ac:dyDescent="0.25">
      <c r="J3887" s="1"/>
    </row>
    <row r="3888" spans="10:10" x14ac:dyDescent="0.25">
      <c r="J3888" s="1"/>
    </row>
    <row r="3889" spans="10:10" x14ac:dyDescent="0.25">
      <c r="J3889" s="1"/>
    </row>
    <row r="3890" spans="10:10" x14ac:dyDescent="0.25">
      <c r="J3890" s="1"/>
    </row>
    <row r="3891" spans="10:10" x14ac:dyDescent="0.25">
      <c r="J3891" s="1"/>
    </row>
    <row r="3892" spans="10:10" x14ac:dyDescent="0.25">
      <c r="J3892" s="1"/>
    </row>
    <row r="3893" spans="10:10" x14ac:dyDescent="0.25">
      <c r="J3893" s="1"/>
    </row>
    <row r="3894" spans="10:10" x14ac:dyDescent="0.25">
      <c r="J3894" s="1"/>
    </row>
    <row r="3895" spans="10:10" x14ac:dyDescent="0.25">
      <c r="J3895" s="1"/>
    </row>
    <row r="3896" spans="10:10" x14ac:dyDescent="0.25">
      <c r="J3896" s="1"/>
    </row>
    <row r="3897" spans="10:10" x14ac:dyDescent="0.25">
      <c r="J3897" s="1"/>
    </row>
    <row r="3898" spans="10:10" x14ac:dyDescent="0.25">
      <c r="J3898" s="1"/>
    </row>
    <row r="3899" spans="10:10" x14ac:dyDescent="0.25">
      <c r="J3899" s="1"/>
    </row>
    <row r="3900" spans="10:10" x14ac:dyDescent="0.25">
      <c r="J3900" s="1"/>
    </row>
    <row r="3901" spans="10:10" x14ac:dyDescent="0.25">
      <c r="J3901" s="1"/>
    </row>
    <row r="3902" spans="10:10" x14ac:dyDescent="0.25">
      <c r="J3902" s="1"/>
    </row>
    <row r="3903" spans="10:10" x14ac:dyDescent="0.25">
      <c r="J3903" s="1"/>
    </row>
    <row r="3904" spans="10:10" x14ac:dyDescent="0.25">
      <c r="J3904" s="1"/>
    </row>
    <row r="3905" spans="10:10" x14ac:dyDescent="0.25">
      <c r="J3905" s="1"/>
    </row>
    <row r="3906" spans="10:10" x14ac:dyDescent="0.25">
      <c r="J3906" s="1"/>
    </row>
    <row r="3907" spans="10:10" x14ac:dyDescent="0.25">
      <c r="J3907" s="1"/>
    </row>
    <row r="3908" spans="10:10" x14ac:dyDescent="0.25">
      <c r="J3908" s="1"/>
    </row>
    <row r="3909" spans="10:10" x14ac:dyDescent="0.25">
      <c r="J3909" s="1"/>
    </row>
    <row r="3910" spans="10:10" x14ac:dyDescent="0.25">
      <c r="J3910" s="1"/>
    </row>
    <row r="3911" spans="10:10" x14ac:dyDescent="0.25">
      <c r="J3911" s="1"/>
    </row>
    <row r="3912" spans="10:10" x14ac:dyDescent="0.25">
      <c r="J3912" s="1"/>
    </row>
    <row r="3913" spans="10:10" x14ac:dyDescent="0.25">
      <c r="J3913" s="1"/>
    </row>
    <row r="3914" spans="10:10" x14ac:dyDescent="0.25">
      <c r="J3914" s="1"/>
    </row>
    <row r="3915" spans="10:10" x14ac:dyDescent="0.25">
      <c r="J3915" s="1"/>
    </row>
    <row r="3916" spans="10:10" x14ac:dyDescent="0.25">
      <c r="J3916" s="1"/>
    </row>
    <row r="3917" spans="10:10" x14ac:dyDescent="0.25">
      <c r="J3917" s="1"/>
    </row>
    <row r="3918" spans="10:10" x14ac:dyDescent="0.25">
      <c r="J3918" s="1"/>
    </row>
    <row r="3919" spans="10:10" x14ac:dyDescent="0.25">
      <c r="J3919" s="1"/>
    </row>
    <row r="3920" spans="10:10" x14ac:dyDescent="0.25">
      <c r="J3920" s="1"/>
    </row>
    <row r="3921" spans="10:10" x14ac:dyDescent="0.25">
      <c r="J3921" s="1"/>
    </row>
    <row r="3922" spans="10:10" x14ac:dyDescent="0.25">
      <c r="J3922" s="1"/>
    </row>
    <row r="3923" spans="10:10" x14ac:dyDescent="0.25">
      <c r="J3923" s="1"/>
    </row>
    <row r="3924" spans="10:10" x14ac:dyDescent="0.25">
      <c r="J3924" s="1"/>
    </row>
    <row r="3925" spans="10:10" x14ac:dyDescent="0.25">
      <c r="J3925" s="1"/>
    </row>
    <row r="3926" spans="10:10" x14ac:dyDescent="0.25">
      <c r="J3926" s="1"/>
    </row>
    <row r="3927" spans="10:10" x14ac:dyDescent="0.25">
      <c r="J3927" s="1"/>
    </row>
    <row r="3928" spans="10:10" x14ac:dyDescent="0.25">
      <c r="J3928" s="1"/>
    </row>
    <row r="3929" spans="10:10" x14ac:dyDescent="0.25">
      <c r="J3929" s="1"/>
    </row>
    <row r="3930" spans="10:10" x14ac:dyDescent="0.25">
      <c r="J3930" s="1"/>
    </row>
    <row r="3931" spans="10:10" x14ac:dyDescent="0.25">
      <c r="J3931" s="1"/>
    </row>
    <row r="3932" spans="10:10" x14ac:dyDescent="0.25">
      <c r="J3932" s="1"/>
    </row>
    <row r="3933" spans="10:10" x14ac:dyDescent="0.25">
      <c r="J3933" s="1"/>
    </row>
    <row r="3934" spans="10:10" x14ac:dyDescent="0.25">
      <c r="J3934" s="1"/>
    </row>
    <row r="3935" spans="10:10" x14ac:dyDescent="0.25">
      <c r="J3935" s="1"/>
    </row>
    <row r="3936" spans="10:10" x14ac:dyDescent="0.25">
      <c r="J3936" s="1"/>
    </row>
    <row r="3937" spans="10:10" x14ac:dyDescent="0.25">
      <c r="J3937" s="1"/>
    </row>
    <row r="3938" spans="10:10" x14ac:dyDescent="0.25">
      <c r="J3938" s="1"/>
    </row>
    <row r="3939" spans="10:10" x14ac:dyDescent="0.25">
      <c r="J3939" s="1"/>
    </row>
    <row r="3940" spans="10:10" x14ac:dyDescent="0.25">
      <c r="J3940" s="1"/>
    </row>
    <row r="3941" spans="10:10" x14ac:dyDescent="0.25">
      <c r="J3941" s="1"/>
    </row>
    <row r="3942" spans="10:10" x14ac:dyDescent="0.25">
      <c r="J3942" s="1"/>
    </row>
    <row r="3943" spans="10:10" x14ac:dyDescent="0.25">
      <c r="J3943" s="1"/>
    </row>
    <row r="3944" spans="10:10" x14ac:dyDescent="0.25">
      <c r="J3944" s="1"/>
    </row>
    <row r="3945" spans="10:10" x14ac:dyDescent="0.25">
      <c r="J3945" s="1"/>
    </row>
    <row r="3946" spans="10:10" x14ac:dyDescent="0.25">
      <c r="J3946" s="1"/>
    </row>
    <row r="3947" spans="10:10" x14ac:dyDescent="0.25">
      <c r="J3947" s="1"/>
    </row>
    <row r="3948" spans="10:10" x14ac:dyDescent="0.25">
      <c r="J3948" s="1"/>
    </row>
    <row r="3949" spans="10:10" x14ac:dyDescent="0.25">
      <c r="J3949" s="1"/>
    </row>
    <row r="3950" spans="10:10" x14ac:dyDescent="0.25">
      <c r="J3950" s="1"/>
    </row>
    <row r="3951" spans="10:10" x14ac:dyDescent="0.25">
      <c r="J3951" s="1"/>
    </row>
    <row r="3952" spans="10:10" x14ac:dyDescent="0.25">
      <c r="J3952" s="1"/>
    </row>
    <row r="3953" spans="10:10" x14ac:dyDescent="0.25">
      <c r="J3953" s="1"/>
    </row>
    <row r="3954" spans="10:10" x14ac:dyDescent="0.25">
      <c r="J3954" s="1"/>
    </row>
    <row r="3955" spans="10:10" x14ac:dyDescent="0.25">
      <c r="J3955" s="1"/>
    </row>
    <row r="3956" spans="10:10" x14ac:dyDescent="0.25">
      <c r="J3956" s="1"/>
    </row>
    <row r="3957" spans="10:10" x14ac:dyDescent="0.25">
      <c r="J3957" s="1"/>
    </row>
    <row r="3958" spans="10:10" x14ac:dyDescent="0.25">
      <c r="J3958" s="1"/>
    </row>
    <row r="3959" spans="10:10" x14ac:dyDescent="0.25">
      <c r="J3959" s="1"/>
    </row>
    <row r="3960" spans="10:10" x14ac:dyDescent="0.25">
      <c r="J3960" s="1"/>
    </row>
    <row r="3961" spans="10:10" x14ac:dyDescent="0.25">
      <c r="J3961" s="1"/>
    </row>
    <row r="3962" spans="10:10" x14ac:dyDescent="0.25">
      <c r="J3962" s="1"/>
    </row>
    <row r="3963" spans="10:10" x14ac:dyDescent="0.25">
      <c r="J3963" s="1"/>
    </row>
    <row r="3964" spans="10:10" x14ac:dyDescent="0.25">
      <c r="J3964" s="1"/>
    </row>
    <row r="3965" spans="10:10" x14ac:dyDescent="0.25">
      <c r="J3965" s="1"/>
    </row>
    <row r="3966" spans="10:10" x14ac:dyDescent="0.25">
      <c r="J3966" s="1"/>
    </row>
    <row r="3967" spans="10:10" x14ac:dyDescent="0.25">
      <c r="J3967" s="1"/>
    </row>
    <row r="3968" spans="10:10" x14ac:dyDescent="0.25">
      <c r="J3968" s="1"/>
    </row>
    <row r="3969" spans="10:10" x14ac:dyDescent="0.25">
      <c r="J3969" s="1"/>
    </row>
    <row r="3970" spans="10:10" x14ac:dyDescent="0.25">
      <c r="J3970" s="1"/>
    </row>
    <row r="3971" spans="10:10" x14ac:dyDescent="0.25">
      <c r="J3971" s="1"/>
    </row>
    <row r="3972" spans="10:10" x14ac:dyDescent="0.25">
      <c r="J3972" s="1"/>
    </row>
    <row r="3973" spans="10:10" x14ac:dyDescent="0.25">
      <c r="J3973" s="1"/>
    </row>
    <row r="3974" spans="10:10" x14ac:dyDescent="0.25">
      <c r="J3974" s="1"/>
    </row>
    <row r="3975" spans="10:10" x14ac:dyDescent="0.25">
      <c r="J3975" s="1"/>
    </row>
    <row r="3976" spans="10:10" x14ac:dyDescent="0.25">
      <c r="J3976" s="1"/>
    </row>
    <row r="3977" spans="10:10" x14ac:dyDescent="0.25">
      <c r="J3977" s="1"/>
    </row>
    <row r="3978" spans="10:10" x14ac:dyDescent="0.25">
      <c r="J3978" s="1"/>
    </row>
    <row r="3979" spans="10:10" x14ac:dyDescent="0.25">
      <c r="J3979" s="1"/>
    </row>
    <row r="3980" spans="10:10" x14ac:dyDescent="0.25">
      <c r="J3980" s="1"/>
    </row>
    <row r="3981" spans="10:10" x14ac:dyDescent="0.25">
      <c r="J3981" s="1"/>
    </row>
    <row r="3982" spans="10:10" x14ac:dyDescent="0.25">
      <c r="J3982" s="1"/>
    </row>
    <row r="3983" spans="10:10" x14ac:dyDescent="0.25">
      <c r="J3983" s="1"/>
    </row>
    <row r="3984" spans="10:10" x14ac:dyDescent="0.25">
      <c r="J3984" s="1"/>
    </row>
    <row r="3985" spans="10:10" x14ac:dyDescent="0.25">
      <c r="J3985" s="1"/>
    </row>
    <row r="3986" spans="10:10" x14ac:dyDescent="0.25">
      <c r="J3986" s="1"/>
    </row>
    <row r="3987" spans="10:10" x14ac:dyDescent="0.25">
      <c r="J3987" s="1"/>
    </row>
    <row r="3988" spans="10:10" x14ac:dyDescent="0.25">
      <c r="J3988" s="1"/>
    </row>
    <row r="3989" spans="10:10" x14ac:dyDescent="0.25">
      <c r="J3989" s="1"/>
    </row>
    <row r="3990" spans="10:10" x14ac:dyDescent="0.25">
      <c r="J3990" s="1"/>
    </row>
    <row r="3991" spans="10:10" x14ac:dyDescent="0.25">
      <c r="J3991" s="1"/>
    </row>
    <row r="3992" spans="10:10" x14ac:dyDescent="0.25">
      <c r="J3992" s="1"/>
    </row>
    <row r="3993" spans="10:10" x14ac:dyDescent="0.25">
      <c r="J3993" s="1"/>
    </row>
    <row r="3994" spans="10:10" x14ac:dyDescent="0.25">
      <c r="J3994" s="1"/>
    </row>
    <row r="3995" spans="10:10" x14ac:dyDescent="0.25">
      <c r="J3995" s="1"/>
    </row>
    <row r="3996" spans="10:10" x14ac:dyDescent="0.25">
      <c r="J3996" s="1"/>
    </row>
    <row r="3997" spans="10:10" x14ac:dyDescent="0.25">
      <c r="J3997" s="1"/>
    </row>
    <row r="3998" spans="10:10" x14ac:dyDescent="0.25">
      <c r="J3998" s="1"/>
    </row>
    <row r="3999" spans="10:10" x14ac:dyDescent="0.25">
      <c r="J3999" s="1"/>
    </row>
    <row r="4000" spans="10:10" x14ac:dyDescent="0.25">
      <c r="J4000" s="1"/>
    </row>
    <row r="4001" spans="10:10" x14ac:dyDescent="0.25">
      <c r="J4001" s="1"/>
    </row>
    <row r="4002" spans="10:10" x14ac:dyDescent="0.25">
      <c r="J4002" s="1"/>
    </row>
    <row r="4003" spans="10:10" x14ac:dyDescent="0.25">
      <c r="J4003" s="1"/>
    </row>
    <row r="4004" spans="10:10" x14ac:dyDescent="0.25">
      <c r="J4004" s="1"/>
    </row>
    <row r="4005" spans="10:10" x14ac:dyDescent="0.25">
      <c r="J4005" s="1"/>
    </row>
    <row r="4006" spans="10:10" x14ac:dyDescent="0.25">
      <c r="J4006" s="1"/>
    </row>
    <row r="4007" spans="10:10" x14ac:dyDescent="0.25">
      <c r="J4007" s="1"/>
    </row>
    <row r="4008" spans="10:10" x14ac:dyDescent="0.25">
      <c r="J4008" s="1"/>
    </row>
    <row r="4009" spans="10:10" x14ac:dyDescent="0.25">
      <c r="J4009" s="1"/>
    </row>
    <row r="4010" spans="10:10" x14ac:dyDescent="0.25">
      <c r="J4010" s="1"/>
    </row>
    <row r="4011" spans="10:10" x14ac:dyDescent="0.25">
      <c r="J4011" s="1"/>
    </row>
    <row r="4012" spans="10:10" x14ac:dyDescent="0.25">
      <c r="J4012" s="1"/>
    </row>
    <row r="4013" spans="10:10" x14ac:dyDescent="0.25">
      <c r="J4013" s="1"/>
    </row>
    <row r="4014" spans="10:10" x14ac:dyDescent="0.25">
      <c r="J4014" s="1"/>
    </row>
    <row r="4015" spans="10:10" x14ac:dyDescent="0.25">
      <c r="J4015" s="1"/>
    </row>
    <row r="4016" spans="10:10" x14ac:dyDescent="0.25">
      <c r="J4016" s="1"/>
    </row>
    <row r="4017" spans="10:10" x14ac:dyDescent="0.25">
      <c r="J4017" s="1"/>
    </row>
    <row r="4018" spans="10:10" x14ac:dyDescent="0.25">
      <c r="J4018" s="1"/>
    </row>
    <row r="4019" spans="10:10" x14ac:dyDescent="0.25">
      <c r="J4019" s="1"/>
    </row>
    <row r="4020" spans="10:10" x14ac:dyDescent="0.25">
      <c r="J4020" s="1"/>
    </row>
    <row r="4021" spans="10:10" x14ac:dyDescent="0.25">
      <c r="J4021" s="1"/>
    </row>
    <row r="4022" spans="10:10" x14ac:dyDescent="0.25">
      <c r="J4022" s="1"/>
    </row>
    <row r="4023" spans="10:10" x14ac:dyDescent="0.25">
      <c r="J4023" s="1"/>
    </row>
    <row r="4024" spans="10:10" x14ac:dyDescent="0.25">
      <c r="J4024" s="1"/>
    </row>
    <row r="4025" spans="10:10" x14ac:dyDescent="0.25">
      <c r="J4025" s="1"/>
    </row>
    <row r="4026" spans="10:10" x14ac:dyDescent="0.25">
      <c r="J4026" s="1"/>
    </row>
    <row r="4027" spans="10:10" x14ac:dyDescent="0.25">
      <c r="J4027" s="1"/>
    </row>
    <row r="4028" spans="10:10" x14ac:dyDescent="0.25">
      <c r="J4028" s="1"/>
    </row>
    <row r="4029" spans="10:10" x14ac:dyDescent="0.25">
      <c r="J4029" s="1"/>
    </row>
    <row r="4030" spans="10:10" x14ac:dyDescent="0.25">
      <c r="J4030" s="1"/>
    </row>
    <row r="4031" spans="10:10" x14ac:dyDescent="0.25">
      <c r="J4031" s="1"/>
    </row>
    <row r="4032" spans="10:10" x14ac:dyDescent="0.25">
      <c r="J4032" s="1"/>
    </row>
    <row r="4033" spans="10:10" x14ac:dyDescent="0.25">
      <c r="J4033" s="1"/>
    </row>
    <row r="4034" spans="10:10" x14ac:dyDescent="0.25">
      <c r="J4034" s="1"/>
    </row>
    <row r="4035" spans="10:10" x14ac:dyDescent="0.25">
      <c r="J4035" s="1"/>
    </row>
    <row r="4036" spans="10:10" x14ac:dyDescent="0.25">
      <c r="J4036" s="1"/>
    </row>
    <row r="4037" spans="10:10" x14ac:dyDescent="0.25">
      <c r="J4037" s="1"/>
    </row>
    <row r="4038" spans="10:10" x14ac:dyDescent="0.25">
      <c r="J4038" s="1"/>
    </row>
    <row r="4039" spans="10:10" x14ac:dyDescent="0.25">
      <c r="J4039" s="1"/>
    </row>
    <row r="4040" spans="10:10" x14ac:dyDescent="0.25">
      <c r="J4040" s="1"/>
    </row>
    <row r="4041" spans="10:10" x14ac:dyDescent="0.25">
      <c r="J4041" s="1"/>
    </row>
    <row r="4042" spans="10:10" x14ac:dyDescent="0.25">
      <c r="J4042" s="1"/>
    </row>
    <row r="4043" spans="10:10" x14ac:dyDescent="0.25">
      <c r="J4043" s="1"/>
    </row>
    <row r="4044" spans="10:10" x14ac:dyDescent="0.25">
      <c r="J4044" s="1"/>
    </row>
    <row r="4045" spans="10:10" x14ac:dyDescent="0.25">
      <c r="J4045" s="1"/>
    </row>
    <row r="4046" spans="10:10" x14ac:dyDescent="0.25">
      <c r="J4046" s="1"/>
    </row>
    <row r="4047" spans="10:10" x14ac:dyDescent="0.25">
      <c r="J4047" s="1"/>
    </row>
    <row r="4048" spans="10:10" x14ac:dyDescent="0.25">
      <c r="J4048" s="1"/>
    </row>
    <row r="4049" spans="10:10" x14ac:dyDescent="0.25">
      <c r="J4049" s="1"/>
    </row>
    <row r="4050" spans="10:10" x14ac:dyDescent="0.25">
      <c r="J4050" s="1"/>
    </row>
    <row r="4051" spans="10:10" x14ac:dyDescent="0.25">
      <c r="J4051" s="1"/>
    </row>
    <row r="4052" spans="10:10" x14ac:dyDescent="0.25">
      <c r="J4052" s="1"/>
    </row>
    <row r="4053" spans="10:10" x14ac:dyDescent="0.25">
      <c r="J4053" s="1"/>
    </row>
    <row r="4054" spans="10:10" x14ac:dyDescent="0.25">
      <c r="J4054" s="1"/>
    </row>
    <row r="4055" spans="10:10" x14ac:dyDescent="0.25">
      <c r="J4055" s="1"/>
    </row>
    <row r="4056" spans="10:10" x14ac:dyDescent="0.25">
      <c r="J4056" s="1"/>
    </row>
    <row r="4057" spans="10:10" x14ac:dyDescent="0.25">
      <c r="J4057" s="1"/>
    </row>
    <row r="4058" spans="10:10" x14ac:dyDescent="0.25">
      <c r="J4058" s="1"/>
    </row>
    <row r="4059" spans="10:10" x14ac:dyDescent="0.25">
      <c r="J4059" s="1"/>
    </row>
    <row r="4060" spans="10:10" x14ac:dyDescent="0.25">
      <c r="J4060" s="1"/>
    </row>
    <row r="4061" spans="10:10" x14ac:dyDescent="0.25">
      <c r="J4061" s="1"/>
    </row>
    <row r="4062" spans="10:10" x14ac:dyDescent="0.25">
      <c r="J4062" s="1"/>
    </row>
    <row r="4063" spans="10:10" x14ac:dyDescent="0.25">
      <c r="J4063" s="1"/>
    </row>
    <row r="4064" spans="10:10" x14ac:dyDescent="0.25">
      <c r="J4064" s="1"/>
    </row>
    <row r="4065" spans="10:10" x14ac:dyDescent="0.25">
      <c r="J4065" s="1"/>
    </row>
    <row r="4066" spans="10:10" x14ac:dyDescent="0.25">
      <c r="J4066" s="1"/>
    </row>
    <row r="4067" spans="10:10" x14ac:dyDescent="0.25">
      <c r="J4067" s="1"/>
    </row>
    <row r="4068" spans="10:10" x14ac:dyDescent="0.25">
      <c r="J4068" s="1"/>
    </row>
    <row r="4069" spans="10:10" x14ac:dyDescent="0.25">
      <c r="J4069" s="1"/>
    </row>
    <row r="4070" spans="10:10" x14ac:dyDescent="0.25">
      <c r="J4070" s="1"/>
    </row>
    <row r="4071" spans="10:10" x14ac:dyDescent="0.25">
      <c r="J4071" s="1"/>
    </row>
    <row r="4072" spans="10:10" x14ac:dyDescent="0.25">
      <c r="J4072" s="1"/>
    </row>
    <row r="4073" spans="10:10" x14ac:dyDescent="0.25">
      <c r="J4073" s="1"/>
    </row>
    <row r="4074" spans="10:10" x14ac:dyDescent="0.25">
      <c r="J4074" s="1"/>
    </row>
    <row r="4075" spans="10:10" x14ac:dyDescent="0.25">
      <c r="J4075" s="1"/>
    </row>
    <row r="4076" spans="10:10" x14ac:dyDescent="0.25">
      <c r="J4076" s="1"/>
    </row>
    <row r="4077" spans="10:10" x14ac:dyDescent="0.25">
      <c r="J4077" s="1"/>
    </row>
    <row r="4078" spans="10:10" x14ac:dyDescent="0.25">
      <c r="J4078" s="1"/>
    </row>
    <row r="4079" spans="10:10" x14ac:dyDescent="0.25">
      <c r="J4079" s="1"/>
    </row>
    <row r="4080" spans="10:10" x14ac:dyDescent="0.25">
      <c r="J4080" s="1"/>
    </row>
    <row r="4081" spans="10:10" x14ac:dyDescent="0.25">
      <c r="J4081" s="1"/>
    </row>
    <row r="4082" spans="10:10" x14ac:dyDescent="0.25">
      <c r="J4082" s="1"/>
    </row>
    <row r="4083" spans="10:10" x14ac:dyDescent="0.25">
      <c r="J4083" s="1"/>
    </row>
    <row r="4084" spans="10:10" x14ac:dyDescent="0.25">
      <c r="J4084" s="1"/>
    </row>
    <row r="4085" spans="10:10" x14ac:dyDescent="0.25">
      <c r="J4085" s="1"/>
    </row>
    <row r="4086" spans="10:10" x14ac:dyDescent="0.25">
      <c r="J4086" s="1"/>
    </row>
    <row r="4087" spans="10:10" x14ac:dyDescent="0.25">
      <c r="J4087" s="1"/>
    </row>
    <row r="4088" spans="10:10" x14ac:dyDescent="0.25">
      <c r="J4088" s="1"/>
    </row>
    <row r="4089" spans="10:10" x14ac:dyDescent="0.25">
      <c r="J4089" s="1"/>
    </row>
    <row r="4090" spans="10:10" x14ac:dyDescent="0.25">
      <c r="J4090" s="1"/>
    </row>
    <row r="4091" spans="10:10" x14ac:dyDescent="0.25">
      <c r="J4091" s="1"/>
    </row>
    <row r="4092" spans="10:10" x14ac:dyDescent="0.25">
      <c r="J4092" s="1"/>
    </row>
    <row r="4093" spans="10:10" x14ac:dyDescent="0.25">
      <c r="J4093" s="1"/>
    </row>
    <row r="4094" spans="10:10" x14ac:dyDescent="0.25">
      <c r="J4094" s="1"/>
    </row>
    <row r="4095" spans="10:10" x14ac:dyDescent="0.25">
      <c r="J4095" s="1"/>
    </row>
    <row r="4096" spans="10:10" x14ac:dyDescent="0.25">
      <c r="J4096" s="1"/>
    </row>
    <row r="4097" spans="10:10" x14ac:dyDescent="0.25">
      <c r="J4097" s="1"/>
    </row>
    <row r="4098" spans="10:10" x14ac:dyDescent="0.25">
      <c r="J4098" s="1"/>
    </row>
    <row r="4099" spans="10:10" x14ac:dyDescent="0.25">
      <c r="J4099" s="1"/>
    </row>
    <row r="4100" spans="10:10" x14ac:dyDescent="0.25">
      <c r="J4100" s="1"/>
    </row>
    <row r="4101" spans="10:10" x14ac:dyDescent="0.25">
      <c r="J4101" s="1"/>
    </row>
    <row r="4102" spans="10:10" x14ac:dyDescent="0.25">
      <c r="J4102" s="1"/>
    </row>
    <row r="4103" spans="10:10" x14ac:dyDescent="0.25">
      <c r="J4103" s="1"/>
    </row>
    <row r="4104" spans="10:10" x14ac:dyDescent="0.25">
      <c r="J4104" s="1"/>
    </row>
    <row r="4105" spans="10:10" x14ac:dyDescent="0.25">
      <c r="J4105" s="1"/>
    </row>
    <row r="4106" spans="10:10" x14ac:dyDescent="0.25">
      <c r="J4106" s="1"/>
    </row>
    <row r="4107" spans="10:10" x14ac:dyDescent="0.25">
      <c r="J4107" s="1"/>
    </row>
    <row r="4108" spans="10:10" x14ac:dyDescent="0.25">
      <c r="J4108" s="1"/>
    </row>
    <row r="4109" spans="10:10" x14ac:dyDescent="0.25">
      <c r="J4109" s="1"/>
    </row>
    <row r="4110" spans="10:10" x14ac:dyDescent="0.25">
      <c r="J4110" s="1"/>
    </row>
    <row r="4111" spans="10:10" x14ac:dyDescent="0.25">
      <c r="J4111" s="1"/>
    </row>
    <row r="4112" spans="10:10" x14ac:dyDescent="0.25">
      <c r="J4112" s="1"/>
    </row>
    <row r="4113" spans="10:10" x14ac:dyDescent="0.25">
      <c r="J4113" s="1"/>
    </row>
    <row r="4114" spans="10:10" x14ac:dyDescent="0.25">
      <c r="J4114" s="1"/>
    </row>
    <row r="4115" spans="10:10" x14ac:dyDescent="0.25">
      <c r="J4115" s="1"/>
    </row>
    <row r="4116" spans="10:10" x14ac:dyDescent="0.25">
      <c r="J4116" s="1"/>
    </row>
    <row r="4117" spans="10:10" x14ac:dyDescent="0.25">
      <c r="J4117" s="1"/>
    </row>
    <row r="4118" spans="10:10" x14ac:dyDescent="0.25">
      <c r="J4118" s="1"/>
    </row>
    <row r="4119" spans="10:10" x14ac:dyDescent="0.25">
      <c r="J4119" s="1"/>
    </row>
    <row r="4120" spans="10:10" x14ac:dyDescent="0.25">
      <c r="J4120" s="1"/>
    </row>
    <row r="4121" spans="10:10" x14ac:dyDescent="0.25">
      <c r="J4121" s="1"/>
    </row>
    <row r="4122" spans="10:10" x14ac:dyDescent="0.25">
      <c r="J4122" s="1"/>
    </row>
    <row r="4123" spans="10:10" x14ac:dyDescent="0.25">
      <c r="J4123" s="1"/>
    </row>
    <row r="4124" spans="10:10" x14ac:dyDescent="0.25">
      <c r="J4124" s="1"/>
    </row>
    <row r="4125" spans="10:10" x14ac:dyDescent="0.25">
      <c r="J4125" s="1"/>
    </row>
    <row r="4126" spans="10:10" x14ac:dyDescent="0.25">
      <c r="J4126" s="1"/>
    </row>
    <row r="4127" spans="10:10" x14ac:dyDescent="0.25">
      <c r="J4127" s="1"/>
    </row>
    <row r="4128" spans="10:10" x14ac:dyDescent="0.25">
      <c r="J4128" s="1"/>
    </row>
    <row r="4129" spans="10:10" x14ac:dyDescent="0.25">
      <c r="J4129" s="1"/>
    </row>
    <row r="4130" spans="10:10" x14ac:dyDescent="0.25">
      <c r="J4130" s="1"/>
    </row>
    <row r="4131" spans="10:10" x14ac:dyDescent="0.25">
      <c r="J4131" s="1"/>
    </row>
    <row r="4132" spans="10:10" x14ac:dyDescent="0.25">
      <c r="J4132" s="1"/>
    </row>
    <row r="4133" spans="10:10" x14ac:dyDescent="0.25">
      <c r="J4133" s="1"/>
    </row>
    <row r="4134" spans="10:10" x14ac:dyDescent="0.25">
      <c r="J4134" s="1"/>
    </row>
    <row r="4135" spans="10:10" x14ac:dyDescent="0.25">
      <c r="J4135" s="1"/>
    </row>
    <row r="4136" spans="10:10" x14ac:dyDescent="0.25">
      <c r="J4136" s="1"/>
    </row>
    <row r="4137" spans="10:10" x14ac:dyDescent="0.25">
      <c r="J4137" s="1"/>
    </row>
    <row r="4138" spans="10:10" x14ac:dyDescent="0.25">
      <c r="J4138" s="1"/>
    </row>
    <row r="4139" spans="10:10" x14ac:dyDescent="0.25">
      <c r="J4139" s="1"/>
    </row>
    <row r="4140" spans="10:10" x14ac:dyDescent="0.25">
      <c r="J4140" s="1"/>
    </row>
    <row r="4141" spans="10:10" x14ac:dyDescent="0.25">
      <c r="J4141" s="1"/>
    </row>
    <row r="4142" spans="10:10" x14ac:dyDescent="0.25">
      <c r="J4142" s="1"/>
    </row>
    <row r="4143" spans="10:10" x14ac:dyDescent="0.25">
      <c r="J4143" s="1"/>
    </row>
    <row r="4144" spans="10:10" x14ac:dyDescent="0.25">
      <c r="J4144" s="1"/>
    </row>
    <row r="4145" spans="10:10" x14ac:dyDescent="0.25">
      <c r="J4145" s="1"/>
    </row>
    <row r="4146" spans="10:10" x14ac:dyDescent="0.25">
      <c r="J4146" s="1"/>
    </row>
    <row r="4147" spans="10:10" x14ac:dyDescent="0.25">
      <c r="J4147" s="1"/>
    </row>
    <row r="4148" spans="10:10" x14ac:dyDescent="0.25">
      <c r="J4148" s="1"/>
    </row>
    <row r="4149" spans="10:10" x14ac:dyDescent="0.25">
      <c r="J4149" s="1"/>
    </row>
    <row r="4150" spans="10:10" x14ac:dyDescent="0.25">
      <c r="J4150" s="1"/>
    </row>
    <row r="4151" spans="10:10" x14ac:dyDescent="0.25">
      <c r="J4151" s="1"/>
    </row>
    <row r="4152" spans="10:10" x14ac:dyDescent="0.25">
      <c r="J4152" s="1"/>
    </row>
    <row r="4153" spans="10:10" x14ac:dyDescent="0.25">
      <c r="J4153" s="1"/>
    </row>
    <row r="4154" spans="10:10" x14ac:dyDescent="0.25">
      <c r="J4154" s="1"/>
    </row>
    <row r="4155" spans="10:10" x14ac:dyDescent="0.25">
      <c r="J4155" s="1"/>
    </row>
    <row r="4156" spans="10:10" x14ac:dyDescent="0.25">
      <c r="J4156" s="1"/>
    </row>
    <row r="4157" spans="10:10" x14ac:dyDescent="0.25">
      <c r="J4157" s="1"/>
    </row>
    <row r="4158" spans="10:10" x14ac:dyDescent="0.25">
      <c r="J4158" s="1"/>
    </row>
    <row r="4159" spans="10:10" x14ac:dyDescent="0.25">
      <c r="J4159" s="1"/>
    </row>
    <row r="4160" spans="10:10" x14ac:dyDescent="0.25">
      <c r="J4160" s="1"/>
    </row>
    <row r="4161" spans="10:10" x14ac:dyDescent="0.25">
      <c r="J4161" s="1"/>
    </row>
    <row r="4162" spans="10:10" x14ac:dyDescent="0.25">
      <c r="J4162" s="1"/>
    </row>
    <row r="4163" spans="10:10" x14ac:dyDescent="0.25">
      <c r="J4163" s="1"/>
    </row>
    <row r="4164" spans="10:10" x14ac:dyDescent="0.25">
      <c r="J4164" s="1"/>
    </row>
    <row r="4165" spans="10:10" x14ac:dyDescent="0.25">
      <c r="J4165" s="1"/>
    </row>
    <row r="4166" spans="10:10" x14ac:dyDescent="0.25">
      <c r="J4166" s="1"/>
    </row>
    <row r="4167" spans="10:10" x14ac:dyDescent="0.25">
      <c r="J4167" s="1"/>
    </row>
    <row r="4168" spans="10:10" x14ac:dyDescent="0.25">
      <c r="J4168" s="1"/>
    </row>
    <row r="4169" spans="10:10" x14ac:dyDescent="0.25">
      <c r="J4169" s="1"/>
    </row>
    <row r="4170" spans="10:10" x14ac:dyDescent="0.25">
      <c r="J4170" s="1"/>
    </row>
    <row r="4171" spans="10:10" x14ac:dyDescent="0.25">
      <c r="J4171" s="1"/>
    </row>
    <row r="4172" spans="10:10" x14ac:dyDescent="0.25">
      <c r="J4172" s="1"/>
    </row>
    <row r="4173" spans="10:10" x14ac:dyDescent="0.25">
      <c r="J4173" s="1"/>
    </row>
    <row r="4174" spans="10:10" x14ac:dyDescent="0.25">
      <c r="J4174" s="1"/>
    </row>
    <row r="4175" spans="10:10" x14ac:dyDescent="0.25">
      <c r="J4175" s="1"/>
    </row>
    <row r="4176" spans="10:10" x14ac:dyDescent="0.25">
      <c r="J4176" s="1"/>
    </row>
    <row r="4177" spans="10:10" x14ac:dyDescent="0.25">
      <c r="J4177" s="1"/>
    </row>
    <row r="4178" spans="10:10" x14ac:dyDescent="0.25">
      <c r="J4178" s="1"/>
    </row>
    <row r="4179" spans="10:10" x14ac:dyDescent="0.25">
      <c r="J4179" s="1"/>
    </row>
    <row r="4180" spans="10:10" x14ac:dyDescent="0.25">
      <c r="J4180" s="1"/>
    </row>
    <row r="4181" spans="10:10" x14ac:dyDescent="0.25">
      <c r="J4181" s="1"/>
    </row>
    <row r="4182" spans="10:10" x14ac:dyDescent="0.25">
      <c r="J4182" s="1"/>
    </row>
    <row r="4183" spans="10:10" x14ac:dyDescent="0.25">
      <c r="J4183" s="1"/>
    </row>
    <row r="4184" spans="10:10" x14ac:dyDescent="0.25">
      <c r="J4184" s="1"/>
    </row>
    <row r="4185" spans="10:10" x14ac:dyDescent="0.25">
      <c r="J4185" s="1"/>
    </row>
    <row r="4186" spans="10:10" x14ac:dyDescent="0.25">
      <c r="J4186" s="1"/>
    </row>
    <row r="4187" spans="10:10" x14ac:dyDescent="0.25">
      <c r="J4187" s="1"/>
    </row>
    <row r="4188" spans="10:10" x14ac:dyDescent="0.25">
      <c r="J4188" s="1"/>
    </row>
    <row r="4189" spans="10:10" x14ac:dyDescent="0.25">
      <c r="J4189" s="1"/>
    </row>
    <row r="4190" spans="10:10" x14ac:dyDescent="0.25">
      <c r="J4190" s="1"/>
    </row>
    <row r="4191" spans="10:10" x14ac:dyDescent="0.25">
      <c r="J4191" s="1"/>
    </row>
    <row r="4192" spans="10:10" x14ac:dyDescent="0.25">
      <c r="J4192" s="1"/>
    </row>
    <row r="4193" spans="10:10" x14ac:dyDescent="0.25">
      <c r="J4193" s="1"/>
    </row>
    <row r="4194" spans="10:10" x14ac:dyDescent="0.25">
      <c r="J4194" s="1"/>
    </row>
    <row r="4195" spans="10:10" x14ac:dyDescent="0.25">
      <c r="J4195" s="1"/>
    </row>
    <row r="4196" spans="10:10" x14ac:dyDescent="0.25">
      <c r="J4196" s="1"/>
    </row>
    <row r="4197" spans="10:10" x14ac:dyDescent="0.25">
      <c r="J4197" s="1"/>
    </row>
    <row r="4198" spans="10:10" x14ac:dyDescent="0.25">
      <c r="J4198" s="1"/>
    </row>
    <row r="4199" spans="10:10" x14ac:dyDescent="0.25">
      <c r="J4199" s="1"/>
    </row>
    <row r="4200" spans="10:10" x14ac:dyDescent="0.25">
      <c r="J4200" s="1"/>
    </row>
    <row r="4201" spans="10:10" x14ac:dyDescent="0.25">
      <c r="J4201" s="1"/>
    </row>
    <row r="4202" spans="10:10" x14ac:dyDescent="0.25">
      <c r="J4202" s="1"/>
    </row>
    <row r="4203" spans="10:10" x14ac:dyDescent="0.25">
      <c r="J4203" s="1"/>
    </row>
    <row r="4204" spans="10:10" x14ac:dyDescent="0.25">
      <c r="J4204" s="1"/>
    </row>
    <row r="4205" spans="10:10" x14ac:dyDescent="0.25">
      <c r="J4205" s="1"/>
    </row>
    <row r="4206" spans="10:10" x14ac:dyDescent="0.25">
      <c r="J4206" s="1"/>
    </row>
    <row r="4207" spans="10:10" x14ac:dyDescent="0.25">
      <c r="J4207" s="1"/>
    </row>
    <row r="4208" spans="10:10" x14ac:dyDescent="0.25">
      <c r="J4208" s="1"/>
    </row>
    <row r="4209" spans="10:10" x14ac:dyDescent="0.25">
      <c r="J4209" s="1"/>
    </row>
    <row r="4210" spans="10:10" x14ac:dyDescent="0.25">
      <c r="J4210" s="1"/>
    </row>
    <row r="4211" spans="10:10" x14ac:dyDescent="0.25">
      <c r="J4211" s="1"/>
    </row>
    <row r="4212" spans="10:10" x14ac:dyDescent="0.25">
      <c r="J4212" s="1"/>
    </row>
    <row r="4213" spans="10:10" x14ac:dyDescent="0.25">
      <c r="J4213" s="1"/>
    </row>
    <row r="4214" spans="10:10" x14ac:dyDescent="0.25">
      <c r="J4214" s="1"/>
    </row>
    <row r="4215" spans="10:10" x14ac:dyDescent="0.25">
      <c r="J4215" s="1"/>
    </row>
    <row r="4216" spans="10:10" x14ac:dyDescent="0.25">
      <c r="J4216" s="1"/>
    </row>
    <row r="4217" spans="10:10" x14ac:dyDescent="0.25">
      <c r="J4217" s="1"/>
    </row>
    <row r="4218" spans="10:10" x14ac:dyDescent="0.25">
      <c r="J4218" s="1"/>
    </row>
    <row r="4219" spans="10:10" x14ac:dyDescent="0.25">
      <c r="J4219" s="1"/>
    </row>
    <row r="4220" spans="10:10" x14ac:dyDescent="0.25">
      <c r="J4220" s="1"/>
    </row>
    <row r="4221" spans="10:10" x14ac:dyDescent="0.25">
      <c r="J4221" s="1"/>
    </row>
    <row r="4222" spans="10:10" x14ac:dyDescent="0.25">
      <c r="J4222" s="1"/>
    </row>
    <row r="4223" spans="10:10" x14ac:dyDescent="0.25">
      <c r="J4223" s="1"/>
    </row>
    <row r="4224" spans="10:10" x14ac:dyDescent="0.25">
      <c r="J4224" s="1"/>
    </row>
    <row r="4225" spans="10:10" x14ac:dyDescent="0.25">
      <c r="J4225" s="1"/>
    </row>
    <row r="4226" spans="10:10" x14ac:dyDescent="0.25">
      <c r="J4226" s="1"/>
    </row>
    <row r="4227" spans="10:10" x14ac:dyDescent="0.25">
      <c r="J4227" s="1"/>
    </row>
    <row r="4228" spans="10:10" x14ac:dyDescent="0.25">
      <c r="J4228" s="1"/>
    </row>
    <row r="4229" spans="10:10" x14ac:dyDescent="0.25">
      <c r="J4229" s="1"/>
    </row>
    <row r="4230" spans="10:10" x14ac:dyDescent="0.25">
      <c r="J4230" s="1"/>
    </row>
    <row r="4231" spans="10:10" x14ac:dyDescent="0.25">
      <c r="J4231" s="1"/>
    </row>
    <row r="4232" spans="10:10" x14ac:dyDescent="0.25">
      <c r="J4232" s="1"/>
    </row>
    <row r="4233" spans="10:10" x14ac:dyDescent="0.25">
      <c r="J4233" s="1"/>
    </row>
    <row r="4234" spans="10:10" x14ac:dyDescent="0.25">
      <c r="J4234" s="1"/>
    </row>
    <row r="4235" spans="10:10" x14ac:dyDescent="0.25">
      <c r="J4235" s="1"/>
    </row>
    <row r="4236" spans="10:10" x14ac:dyDescent="0.25">
      <c r="J4236" s="1"/>
    </row>
    <row r="4237" spans="10:10" x14ac:dyDescent="0.25">
      <c r="J4237" s="1"/>
    </row>
    <row r="4238" spans="10:10" x14ac:dyDescent="0.25">
      <c r="J4238" s="1"/>
    </row>
    <row r="4239" spans="10:10" x14ac:dyDescent="0.25">
      <c r="J4239" s="1"/>
    </row>
    <row r="4240" spans="10:10" x14ac:dyDescent="0.25">
      <c r="J4240" s="1"/>
    </row>
    <row r="4241" spans="10:10" x14ac:dyDescent="0.25">
      <c r="J4241" s="1"/>
    </row>
    <row r="4242" spans="10:10" x14ac:dyDescent="0.25">
      <c r="J4242" s="1"/>
    </row>
    <row r="4243" spans="10:10" x14ac:dyDescent="0.25">
      <c r="J4243" s="1"/>
    </row>
    <row r="4244" spans="10:10" x14ac:dyDescent="0.25">
      <c r="J4244" s="1"/>
    </row>
    <row r="4245" spans="10:10" x14ac:dyDescent="0.25">
      <c r="J4245" s="1"/>
    </row>
    <row r="4246" spans="10:10" x14ac:dyDescent="0.25">
      <c r="J4246" s="1"/>
    </row>
    <row r="4247" spans="10:10" x14ac:dyDescent="0.25">
      <c r="J4247" s="1"/>
    </row>
    <row r="4248" spans="10:10" x14ac:dyDescent="0.25">
      <c r="J4248" s="1"/>
    </row>
    <row r="4249" spans="10:10" x14ac:dyDescent="0.25">
      <c r="J4249" s="1"/>
    </row>
    <row r="4250" spans="10:10" x14ac:dyDescent="0.25">
      <c r="J4250" s="1"/>
    </row>
    <row r="4251" spans="10:10" x14ac:dyDescent="0.25">
      <c r="J4251" s="1"/>
    </row>
    <row r="4252" spans="10:10" x14ac:dyDescent="0.25">
      <c r="J4252" s="1"/>
    </row>
    <row r="4253" spans="10:10" x14ac:dyDescent="0.25">
      <c r="J4253" s="1"/>
    </row>
    <row r="4254" spans="10:10" x14ac:dyDescent="0.25">
      <c r="J4254" s="1"/>
    </row>
    <row r="4255" spans="10:10" x14ac:dyDescent="0.25">
      <c r="J4255" s="1"/>
    </row>
    <row r="4256" spans="10:10" x14ac:dyDescent="0.25">
      <c r="J4256" s="1"/>
    </row>
    <row r="4257" spans="10:10" x14ac:dyDescent="0.25">
      <c r="J4257" s="1"/>
    </row>
    <row r="4258" spans="10:10" x14ac:dyDescent="0.25">
      <c r="J4258" s="1"/>
    </row>
    <row r="4259" spans="10:10" x14ac:dyDescent="0.25">
      <c r="J4259" s="1"/>
    </row>
    <row r="4260" spans="10:10" x14ac:dyDescent="0.25">
      <c r="J4260" s="1"/>
    </row>
    <row r="4261" spans="10:10" x14ac:dyDescent="0.25">
      <c r="J4261" s="1"/>
    </row>
    <row r="4262" spans="10:10" x14ac:dyDescent="0.25">
      <c r="J4262" s="1"/>
    </row>
    <row r="4263" spans="10:10" x14ac:dyDescent="0.25">
      <c r="J4263" s="1"/>
    </row>
    <row r="4264" spans="10:10" x14ac:dyDescent="0.25">
      <c r="J4264" s="1"/>
    </row>
    <row r="4265" spans="10:10" x14ac:dyDescent="0.25">
      <c r="J4265" s="1"/>
    </row>
    <row r="4266" spans="10:10" x14ac:dyDescent="0.25">
      <c r="J4266" s="1"/>
    </row>
    <row r="4267" spans="10:10" x14ac:dyDescent="0.25">
      <c r="J4267" s="1"/>
    </row>
    <row r="4268" spans="10:10" x14ac:dyDescent="0.25">
      <c r="J4268" s="1"/>
    </row>
    <row r="4269" spans="10:10" x14ac:dyDescent="0.25">
      <c r="J4269" s="1"/>
    </row>
    <row r="4270" spans="10:10" x14ac:dyDescent="0.25">
      <c r="J4270" s="1"/>
    </row>
    <row r="4271" spans="10:10" x14ac:dyDescent="0.25">
      <c r="J4271" s="1"/>
    </row>
    <row r="4272" spans="10:10" x14ac:dyDescent="0.25">
      <c r="J4272" s="1"/>
    </row>
    <row r="4273" spans="10:10" x14ac:dyDescent="0.25">
      <c r="J4273" s="1"/>
    </row>
    <row r="4274" spans="10:10" x14ac:dyDescent="0.25">
      <c r="J4274" s="1"/>
    </row>
    <row r="4275" spans="10:10" x14ac:dyDescent="0.25">
      <c r="J4275" s="1"/>
    </row>
    <row r="4276" spans="10:10" x14ac:dyDescent="0.25">
      <c r="J4276" s="1"/>
    </row>
    <row r="4277" spans="10:10" x14ac:dyDescent="0.25">
      <c r="J4277" s="1"/>
    </row>
    <row r="4278" spans="10:10" x14ac:dyDescent="0.25">
      <c r="J4278" s="1"/>
    </row>
    <row r="4279" spans="10:10" x14ac:dyDescent="0.25">
      <c r="J4279" s="1"/>
    </row>
    <row r="4280" spans="10:10" x14ac:dyDescent="0.25">
      <c r="J4280" s="1"/>
    </row>
    <row r="4281" spans="10:10" x14ac:dyDescent="0.25">
      <c r="J4281" s="1"/>
    </row>
    <row r="4282" spans="10:10" x14ac:dyDescent="0.25">
      <c r="J4282" s="1"/>
    </row>
    <row r="4283" spans="10:10" x14ac:dyDescent="0.25">
      <c r="J4283" s="1"/>
    </row>
    <row r="4284" spans="10:10" x14ac:dyDescent="0.25">
      <c r="J4284" s="1"/>
    </row>
    <row r="4285" spans="10:10" x14ac:dyDescent="0.25">
      <c r="J4285" s="1"/>
    </row>
    <row r="4286" spans="10:10" x14ac:dyDescent="0.25">
      <c r="J4286" s="1"/>
    </row>
    <row r="4287" spans="10:10" x14ac:dyDescent="0.25">
      <c r="J4287" s="1"/>
    </row>
    <row r="4288" spans="10:10" x14ac:dyDescent="0.25">
      <c r="J4288" s="1"/>
    </row>
    <row r="4289" spans="10:10" x14ac:dyDescent="0.25">
      <c r="J4289" s="1"/>
    </row>
    <row r="4290" spans="10:10" x14ac:dyDescent="0.25">
      <c r="J4290" s="1"/>
    </row>
    <row r="4291" spans="10:10" x14ac:dyDescent="0.25">
      <c r="J4291" s="1"/>
    </row>
    <row r="4292" spans="10:10" x14ac:dyDescent="0.25">
      <c r="J4292" s="1"/>
    </row>
    <row r="4293" spans="10:10" x14ac:dyDescent="0.25">
      <c r="J4293" s="1"/>
    </row>
    <row r="4294" spans="10:10" x14ac:dyDescent="0.25">
      <c r="J4294" s="1"/>
    </row>
    <row r="4295" spans="10:10" x14ac:dyDescent="0.25">
      <c r="J4295" s="1"/>
    </row>
    <row r="4296" spans="10:10" x14ac:dyDescent="0.25">
      <c r="J4296" s="1"/>
    </row>
    <row r="4297" spans="10:10" x14ac:dyDescent="0.25">
      <c r="J4297" s="1"/>
    </row>
    <row r="4298" spans="10:10" x14ac:dyDescent="0.25">
      <c r="J4298" s="1"/>
    </row>
    <row r="4299" spans="10:10" x14ac:dyDescent="0.25">
      <c r="J4299" s="1"/>
    </row>
    <row r="4300" spans="10:10" x14ac:dyDescent="0.25">
      <c r="J4300" s="1"/>
    </row>
    <row r="4301" spans="10:10" x14ac:dyDescent="0.25">
      <c r="J4301" s="1"/>
    </row>
    <row r="4302" spans="10:10" x14ac:dyDescent="0.25">
      <c r="J4302" s="1"/>
    </row>
    <row r="4303" spans="10:10" x14ac:dyDescent="0.25">
      <c r="J4303" s="1"/>
    </row>
    <row r="4304" spans="10:10" x14ac:dyDescent="0.25">
      <c r="J4304" s="1"/>
    </row>
    <row r="4305" spans="10:10" x14ac:dyDescent="0.25">
      <c r="J4305" s="1"/>
    </row>
    <row r="4306" spans="10:10" x14ac:dyDescent="0.25">
      <c r="J4306" s="1"/>
    </row>
    <row r="4307" spans="10:10" x14ac:dyDescent="0.25">
      <c r="J4307" s="1"/>
    </row>
    <row r="4308" spans="10:10" x14ac:dyDescent="0.25">
      <c r="J4308" s="1"/>
    </row>
    <row r="4309" spans="10:10" x14ac:dyDescent="0.25">
      <c r="J4309" s="1"/>
    </row>
    <row r="4310" spans="10:10" x14ac:dyDescent="0.25">
      <c r="J4310" s="1"/>
    </row>
    <row r="4311" spans="10:10" x14ac:dyDescent="0.25">
      <c r="J4311" s="1"/>
    </row>
    <row r="4312" spans="10:10" x14ac:dyDescent="0.25">
      <c r="J4312" s="1"/>
    </row>
    <row r="4313" spans="10:10" x14ac:dyDescent="0.25">
      <c r="J4313" s="1"/>
    </row>
    <row r="4314" spans="10:10" x14ac:dyDescent="0.25">
      <c r="J4314" s="1"/>
    </row>
    <row r="4315" spans="10:10" x14ac:dyDescent="0.25">
      <c r="J4315" s="1"/>
    </row>
    <row r="4316" spans="10:10" x14ac:dyDescent="0.25">
      <c r="J4316" s="1"/>
    </row>
    <row r="4317" spans="10:10" x14ac:dyDescent="0.25">
      <c r="J4317" s="1"/>
    </row>
    <row r="4318" spans="10:10" x14ac:dyDescent="0.25">
      <c r="J4318" s="1"/>
    </row>
    <row r="4319" spans="10:10" x14ac:dyDescent="0.25">
      <c r="J4319" s="1"/>
    </row>
    <row r="4320" spans="10:10" x14ac:dyDescent="0.25">
      <c r="J4320" s="1"/>
    </row>
    <row r="4321" spans="10:10" x14ac:dyDescent="0.25">
      <c r="J4321" s="1"/>
    </row>
    <row r="4322" spans="10:10" x14ac:dyDescent="0.25">
      <c r="J4322" s="1"/>
    </row>
    <row r="4323" spans="10:10" x14ac:dyDescent="0.25">
      <c r="J4323" s="1"/>
    </row>
    <row r="4324" spans="10:10" x14ac:dyDescent="0.25">
      <c r="J4324" s="1"/>
    </row>
    <row r="4325" spans="10:10" x14ac:dyDescent="0.25">
      <c r="J4325" s="1"/>
    </row>
    <row r="4326" spans="10:10" x14ac:dyDescent="0.25">
      <c r="J4326" s="1"/>
    </row>
    <row r="4327" spans="10:10" x14ac:dyDescent="0.25">
      <c r="J4327" s="1"/>
    </row>
    <row r="4328" spans="10:10" x14ac:dyDescent="0.25">
      <c r="J4328" s="1"/>
    </row>
    <row r="4329" spans="10:10" x14ac:dyDescent="0.25">
      <c r="J4329" s="1"/>
    </row>
    <row r="4330" spans="10:10" x14ac:dyDescent="0.25">
      <c r="J4330" s="1"/>
    </row>
    <row r="4331" spans="10:10" x14ac:dyDescent="0.25">
      <c r="J4331" s="1"/>
    </row>
    <row r="4332" spans="10:10" x14ac:dyDescent="0.25">
      <c r="J4332" s="1"/>
    </row>
    <row r="4333" spans="10:10" x14ac:dyDescent="0.25">
      <c r="J4333" s="1"/>
    </row>
    <row r="4334" spans="10:10" x14ac:dyDescent="0.25">
      <c r="J4334" s="1"/>
    </row>
    <row r="4335" spans="10:10" x14ac:dyDescent="0.25">
      <c r="J4335" s="1"/>
    </row>
    <row r="4336" spans="10:10" x14ac:dyDescent="0.25">
      <c r="J4336" s="1"/>
    </row>
    <row r="4337" spans="10:10" x14ac:dyDescent="0.25">
      <c r="J4337" s="1"/>
    </row>
    <row r="4338" spans="10:10" x14ac:dyDescent="0.25">
      <c r="J4338" s="1"/>
    </row>
    <row r="4339" spans="10:10" x14ac:dyDescent="0.25">
      <c r="J4339" s="1"/>
    </row>
    <row r="4340" spans="10:10" x14ac:dyDescent="0.25">
      <c r="J4340" s="1"/>
    </row>
    <row r="4341" spans="10:10" x14ac:dyDescent="0.25">
      <c r="J4341" s="1"/>
    </row>
    <row r="4342" spans="10:10" x14ac:dyDescent="0.25">
      <c r="J4342" s="1"/>
    </row>
    <row r="4343" spans="10:10" x14ac:dyDescent="0.25">
      <c r="J4343" s="1"/>
    </row>
    <row r="4344" spans="10:10" x14ac:dyDescent="0.25">
      <c r="J4344" s="1"/>
    </row>
    <row r="4345" spans="10:10" x14ac:dyDescent="0.25">
      <c r="J4345" s="1"/>
    </row>
    <row r="4346" spans="10:10" x14ac:dyDescent="0.25">
      <c r="J4346" s="1"/>
    </row>
    <row r="4347" spans="10:10" x14ac:dyDescent="0.25">
      <c r="J4347" s="1"/>
    </row>
    <row r="4348" spans="10:10" x14ac:dyDescent="0.25">
      <c r="J4348" s="1"/>
    </row>
    <row r="4349" spans="10:10" x14ac:dyDescent="0.25">
      <c r="J4349" s="1"/>
    </row>
    <row r="4350" spans="10:10" x14ac:dyDescent="0.25">
      <c r="J4350" s="1"/>
    </row>
    <row r="4351" spans="10:10" x14ac:dyDescent="0.25">
      <c r="J4351" s="1"/>
    </row>
    <row r="4352" spans="10:10" x14ac:dyDescent="0.25">
      <c r="J4352" s="1"/>
    </row>
    <row r="4353" spans="10:10" x14ac:dyDescent="0.25">
      <c r="J4353" s="1"/>
    </row>
    <row r="4354" spans="10:10" x14ac:dyDescent="0.25">
      <c r="J4354" s="1"/>
    </row>
    <row r="4355" spans="10:10" x14ac:dyDescent="0.25">
      <c r="J4355" s="1"/>
    </row>
    <row r="4356" spans="10:10" x14ac:dyDescent="0.25">
      <c r="J4356" s="1"/>
    </row>
    <row r="4357" spans="10:10" x14ac:dyDescent="0.25">
      <c r="J4357" s="1"/>
    </row>
    <row r="4358" spans="10:10" x14ac:dyDescent="0.25">
      <c r="J4358" s="1"/>
    </row>
    <row r="4359" spans="10:10" x14ac:dyDescent="0.25">
      <c r="J4359" s="1"/>
    </row>
    <row r="4360" spans="10:10" x14ac:dyDescent="0.25">
      <c r="J4360" s="1"/>
    </row>
    <row r="4361" spans="10:10" x14ac:dyDescent="0.25">
      <c r="J4361" s="1"/>
    </row>
    <row r="4362" spans="10:10" x14ac:dyDescent="0.25">
      <c r="J4362" s="1"/>
    </row>
    <row r="4363" spans="10:10" x14ac:dyDescent="0.25">
      <c r="J4363" s="1"/>
    </row>
    <row r="4364" spans="10:10" x14ac:dyDescent="0.25">
      <c r="J4364" s="1"/>
    </row>
    <row r="4365" spans="10:10" x14ac:dyDescent="0.25">
      <c r="J4365" s="1"/>
    </row>
    <row r="4366" spans="10:10" x14ac:dyDescent="0.25">
      <c r="J4366" s="1"/>
    </row>
    <row r="4367" spans="10:10" x14ac:dyDescent="0.25">
      <c r="J4367" s="1"/>
    </row>
    <row r="4368" spans="10:10" x14ac:dyDescent="0.25">
      <c r="J4368" s="1"/>
    </row>
    <row r="4369" spans="10:10" x14ac:dyDescent="0.25">
      <c r="J4369" s="1"/>
    </row>
    <row r="4370" spans="10:10" x14ac:dyDescent="0.25">
      <c r="J4370" s="1"/>
    </row>
    <row r="4371" spans="10:10" x14ac:dyDescent="0.25">
      <c r="J4371" s="1"/>
    </row>
    <row r="4372" spans="10:10" x14ac:dyDescent="0.25">
      <c r="J4372" s="1"/>
    </row>
    <row r="4373" spans="10:10" x14ac:dyDescent="0.25">
      <c r="J4373" s="1"/>
    </row>
    <row r="4374" spans="10:10" x14ac:dyDescent="0.25">
      <c r="J4374" s="1"/>
    </row>
    <row r="4375" spans="10:10" x14ac:dyDescent="0.25">
      <c r="J4375" s="1"/>
    </row>
    <row r="4376" spans="10:10" x14ac:dyDescent="0.25">
      <c r="J4376" s="1"/>
    </row>
    <row r="4377" spans="10:10" x14ac:dyDescent="0.25">
      <c r="J4377" s="1"/>
    </row>
    <row r="4378" spans="10:10" x14ac:dyDescent="0.25">
      <c r="J4378" s="1"/>
    </row>
    <row r="4379" spans="10:10" x14ac:dyDescent="0.25">
      <c r="J4379" s="1"/>
    </row>
    <row r="4380" spans="10:10" x14ac:dyDescent="0.25">
      <c r="J4380" s="1"/>
    </row>
    <row r="4381" spans="10:10" x14ac:dyDescent="0.25">
      <c r="J4381" s="1"/>
    </row>
    <row r="4382" spans="10:10" x14ac:dyDescent="0.25">
      <c r="J4382" s="1"/>
    </row>
    <row r="4383" spans="10:10" x14ac:dyDescent="0.25">
      <c r="J4383" s="1"/>
    </row>
    <row r="4384" spans="10:10" x14ac:dyDescent="0.25">
      <c r="J4384" s="1"/>
    </row>
    <row r="4385" spans="10:10" x14ac:dyDescent="0.25">
      <c r="J4385" s="1"/>
    </row>
    <row r="4386" spans="10:10" x14ac:dyDescent="0.25">
      <c r="J4386" s="1"/>
    </row>
    <row r="4387" spans="10:10" x14ac:dyDescent="0.25">
      <c r="J4387" s="1"/>
    </row>
    <row r="4388" spans="10:10" x14ac:dyDescent="0.25">
      <c r="J4388" s="1"/>
    </row>
    <row r="4389" spans="10:10" x14ac:dyDescent="0.25">
      <c r="J4389" s="1"/>
    </row>
    <row r="4390" spans="10:10" x14ac:dyDescent="0.25">
      <c r="J4390" s="1"/>
    </row>
    <row r="4391" spans="10:10" x14ac:dyDescent="0.25">
      <c r="J4391" s="1"/>
    </row>
    <row r="4392" spans="10:10" x14ac:dyDescent="0.25">
      <c r="J4392" s="1"/>
    </row>
    <row r="4393" spans="10:10" x14ac:dyDescent="0.25">
      <c r="J4393" s="1"/>
    </row>
    <row r="4394" spans="10:10" x14ac:dyDescent="0.25">
      <c r="J4394" s="1"/>
    </row>
    <row r="4395" spans="10:10" x14ac:dyDescent="0.25">
      <c r="J4395" s="1"/>
    </row>
    <row r="4396" spans="10:10" x14ac:dyDescent="0.25">
      <c r="J4396" s="1"/>
    </row>
    <row r="4397" spans="10:10" x14ac:dyDescent="0.25">
      <c r="J4397" s="1"/>
    </row>
    <row r="4398" spans="10:10" x14ac:dyDescent="0.25">
      <c r="J4398" s="1"/>
    </row>
    <row r="4399" spans="10:10" x14ac:dyDescent="0.25">
      <c r="J4399" s="1"/>
    </row>
    <row r="4400" spans="10:10" x14ac:dyDescent="0.25">
      <c r="J4400" s="1"/>
    </row>
    <row r="4401" spans="10:10" x14ac:dyDescent="0.25">
      <c r="J4401" s="1"/>
    </row>
    <row r="4402" spans="10:10" x14ac:dyDescent="0.25">
      <c r="J4402" s="1"/>
    </row>
    <row r="4403" spans="10:10" x14ac:dyDescent="0.25">
      <c r="J4403" s="1"/>
    </row>
    <row r="4404" spans="10:10" x14ac:dyDescent="0.25">
      <c r="J4404" s="1"/>
    </row>
    <row r="4405" spans="10:10" x14ac:dyDescent="0.25">
      <c r="J4405" s="1"/>
    </row>
    <row r="4406" spans="10:10" x14ac:dyDescent="0.25">
      <c r="J4406" s="1"/>
    </row>
    <row r="4407" spans="10:10" x14ac:dyDescent="0.25">
      <c r="J4407" s="1"/>
    </row>
    <row r="4408" spans="10:10" x14ac:dyDescent="0.25">
      <c r="J4408" s="1"/>
    </row>
    <row r="4409" spans="10:10" x14ac:dyDescent="0.25">
      <c r="J4409" s="1"/>
    </row>
    <row r="4410" spans="10:10" x14ac:dyDescent="0.25">
      <c r="J4410" s="1"/>
    </row>
    <row r="4411" spans="10:10" x14ac:dyDescent="0.25">
      <c r="J4411" s="1"/>
    </row>
    <row r="4412" spans="10:10" x14ac:dyDescent="0.25">
      <c r="J4412" s="1"/>
    </row>
    <row r="4413" spans="10:10" x14ac:dyDescent="0.25">
      <c r="J4413" s="1"/>
    </row>
    <row r="4414" spans="10:10" x14ac:dyDescent="0.25">
      <c r="J4414" s="1"/>
    </row>
    <row r="4415" spans="10:10" x14ac:dyDescent="0.25">
      <c r="J4415" s="1"/>
    </row>
    <row r="4416" spans="10:10" x14ac:dyDescent="0.25">
      <c r="J4416" s="1"/>
    </row>
    <row r="4417" spans="10:10" x14ac:dyDescent="0.25">
      <c r="J4417" s="1"/>
    </row>
    <row r="4418" spans="10:10" x14ac:dyDescent="0.25">
      <c r="J4418" s="1"/>
    </row>
    <row r="4419" spans="10:10" x14ac:dyDescent="0.25">
      <c r="J4419" s="1"/>
    </row>
    <row r="4420" spans="10:10" x14ac:dyDescent="0.25">
      <c r="J4420" s="1"/>
    </row>
    <row r="4421" spans="10:10" x14ac:dyDescent="0.25">
      <c r="J4421" s="1"/>
    </row>
    <row r="4422" spans="10:10" x14ac:dyDescent="0.25">
      <c r="J4422" s="1"/>
    </row>
    <row r="4423" spans="10:10" x14ac:dyDescent="0.25">
      <c r="J4423" s="1"/>
    </row>
    <row r="4424" spans="10:10" x14ac:dyDescent="0.25">
      <c r="J4424" s="1"/>
    </row>
    <row r="4425" spans="10:10" x14ac:dyDescent="0.25">
      <c r="J4425" s="1"/>
    </row>
    <row r="4426" spans="10:10" x14ac:dyDescent="0.25">
      <c r="J4426" s="1"/>
    </row>
    <row r="4427" spans="10:10" x14ac:dyDescent="0.25">
      <c r="J4427" s="1"/>
    </row>
    <row r="4428" spans="10:10" x14ac:dyDescent="0.25">
      <c r="J4428" s="1"/>
    </row>
    <row r="4429" spans="10:10" x14ac:dyDescent="0.25">
      <c r="J4429" s="1"/>
    </row>
    <row r="4430" spans="10:10" x14ac:dyDescent="0.25">
      <c r="J4430" s="1"/>
    </row>
    <row r="4431" spans="10:10" x14ac:dyDescent="0.25">
      <c r="J4431" s="1"/>
    </row>
    <row r="4432" spans="10:10" x14ac:dyDescent="0.25">
      <c r="J4432" s="1"/>
    </row>
    <row r="4433" spans="10:10" x14ac:dyDescent="0.25">
      <c r="J4433" s="1"/>
    </row>
    <row r="4434" spans="10:10" x14ac:dyDescent="0.25">
      <c r="J4434" s="1"/>
    </row>
    <row r="4435" spans="10:10" x14ac:dyDescent="0.25">
      <c r="J4435" s="1"/>
    </row>
    <row r="4436" spans="10:10" x14ac:dyDescent="0.25">
      <c r="J4436" s="1"/>
    </row>
    <row r="4437" spans="10:10" x14ac:dyDescent="0.25">
      <c r="J4437" s="1"/>
    </row>
    <row r="4438" spans="10:10" x14ac:dyDescent="0.25">
      <c r="J4438" s="1"/>
    </row>
    <row r="4439" spans="10:10" x14ac:dyDescent="0.25">
      <c r="J4439" s="1"/>
    </row>
    <row r="4440" spans="10:10" x14ac:dyDescent="0.25">
      <c r="J4440" s="1"/>
    </row>
    <row r="4441" spans="10:10" x14ac:dyDescent="0.25">
      <c r="J4441" s="1"/>
    </row>
    <row r="4442" spans="10:10" x14ac:dyDescent="0.25">
      <c r="J4442" s="1"/>
    </row>
    <row r="4443" spans="10:10" x14ac:dyDescent="0.25">
      <c r="J4443" s="1"/>
    </row>
    <row r="4444" spans="10:10" x14ac:dyDescent="0.25">
      <c r="J4444" s="1"/>
    </row>
    <row r="4445" spans="10:10" x14ac:dyDescent="0.25">
      <c r="J4445" s="1"/>
    </row>
    <row r="4446" spans="10:10" x14ac:dyDescent="0.25">
      <c r="J4446" s="1"/>
    </row>
    <row r="4447" spans="10:10" x14ac:dyDescent="0.25">
      <c r="J4447" s="1"/>
    </row>
    <row r="4448" spans="10:10" x14ac:dyDescent="0.25">
      <c r="J4448" s="1"/>
    </row>
    <row r="4449" spans="10:10" x14ac:dyDescent="0.25">
      <c r="J4449" s="1"/>
    </row>
    <row r="4450" spans="10:10" x14ac:dyDescent="0.25">
      <c r="J4450" s="1"/>
    </row>
    <row r="4451" spans="10:10" x14ac:dyDescent="0.25">
      <c r="J4451" s="1"/>
    </row>
    <row r="4452" spans="10:10" x14ac:dyDescent="0.25">
      <c r="J4452" s="1"/>
    </row>
    <row r="4453" spans="10:10" x14ac:dyDescent="0.25">
      <c r="J4453" s="1"/>
    </row>
    <row r="4454" spans="10:10" x14ac:dyDescent="0.25">
      <c r="J4454" s="1"/>
    </row>
    <row r="4455" spans="10:10" x14ac:dyDescent="0.25">
      <c r="J4455" s="1"/>
    </row>
    <row r="4456" spans="10:10" x14ac:dyDescent="0.25">
      <c r="J4456" s="1"/>
    </row>
    <row r="4457" spans="10:10" x14ac:dyDescent="0.25">
      <c r="J4457" s="1"/>
    </row>
    <row r="4458" spans="10:10" x14ac:dyDescent="0.25">
      <c r="J4458" s="1"/>
    </row>
    <row r="4459" spans="10:10" x14ac:dyDescent="0.25">
      <c r="J4459" s="1"/>
    </row>
    <row r="4460" spans="10:10" x14ac:dyDescent="0.25">
      <c r="J4460" s="1"/>
    </row>
    <row r="4461" spans="10:10" x14ac:dyDescent="0.25">
      <c r="J4461" s="1"/>
    </row>
    <row r="4462" spans="10:10" x14ac:dyDescent="0.25">
      <c r="J4462" s="1"/>
    </row>
    <row r="4463" spans="10:10" x14ac:dyDescent="0.25">
      <c r="J4463" s="1"/>
    </row>
    <row r="4464" spans="10:10" x14ac:dyDescent="0.25">
      <c r="J4464" s="1"/>
    </row>
    <row r="4465" spans="10:10" x14ac:dyDescent="0.25">
      <c r="J4465" s="1"/>
    </row>
    <row r="4466" spans="10:10" x14ac:dyDescent="0.25">
      <c r="J4466" s="1"/>
    </row>
    <row r="4467" spans="10:10" x14ac:dyDescent="0.25">
      <c r="J4467" s="1"/>
    </row>
    <row r="4468" spans="10:10" x14ac:dyDescent="0.25">
      <c r="J4468" s="1"/>
    </row>
    <row r="4469" spans="10:10" x14ac:dyDescent="0.25">
      <c r="J4469" s="1"/>
    </row>
    <row r="4470" spans="10:10" x14ac:dyDescent="0.25">
      <c r="J4470" s="1"/>
    </row>
    <row r="4471" spans="10:10" x14ac:dyDescent="0.25">
      <c r="J4471" s="1"/>
    </row>
    <row r="4472" spans="10:10" x14ac:dyDescent="0.25">
      <c r="J4472" s="1"/>
    </row>
    <row r="4473" spans="10:10" x14ac:dyDescent="0.25">
      <c r="J4473" s="1"/>
    </row>
    <row r="4474" spans="10:10" x14ac:dyDescent="0.25">
      <c r="J4474" s="1"/>
    </row>
    <row r="4475" spans="10:10" x14ac:dyDescent="0.25">
      <c r="J4475" s="1"/>
    </row>
    <row r="4476" spans="10:10" x14ac:dyDescent="0.25">
      <c r="J4476" s="1"/>
    </row>
    <row r="4477" spans="10:10" x14ac:dyDescent="0.25">
      <c r="J4477" s="1"/>
    </row>
    <row r="4478" spans="10:10" x14ac:dyDescent="0.25">
      <c r="J4478" s="1"/>
    </row>
    <row r="4479" spans="10:10" x14ac:dyDescent="0.25">
      <c r="J4479" s="1"/>
    </row>
    <row r="4480" spans="10:10" x14ac:dyDescent="0.25">
      <c r="J4480" s="1"/>
    </row>
    <row r="4481" spans="10:10" x14ac:dyDescent="0.25">
      <c r="J4481" s="1"/>
    </row>
    <row r="4482" spans="10:10" x14ac:dyDescent="0.25">
      <c r="J4482" s="1"/>
    </row>
    <row r="4483" spans="10:10" x14ac:dyDescent="0.25">
      <c r="J4483" s="1"/>
    </row>
    <row r="4484" spans="10:10" x14ac:dyDescent="0.25">
      <c r="J4484" s="1"/>
    </row>
    <row r="4485" spans="10:10" x14ac:dyDescent="0.25">
      <c r="J4485" s="1"/>
    </row>
    <row r="4486" spans="10:10" x14ac:dyDescent="0.25">
      <c r="J4486" s="1"/>
    </row>
    <row r="4487" spans="10:10" x14ac:dyDescent="0.25">
      <c r="J4487" s="1"/>
    </row>
    <row r="4488" spans="10:10" x14ac:dyDescent="0.25">
      <c r="J4488" s="1"/>
    </row>
    <row r="4489" spans="10:10" x14ac:dyDescent="0.25">
      <c r="J4489" s="1"/>
    </row>
    <row r="4490" spans="10:10" x14ac:dyDescent="0.25">
      <c r="J4490" s="1"/>
    </row>
    <row r="4491" spans="10:10" x14ac:dyDescent="0.25">
      <c r="J4491" s="1"/>
    </row>
    <row r="4492" spans="10:10" x14ac:dyDescent="0.25">
      <c r="J4492" s="1"/>
    </row>
    <row r="4493" spans="10:10" x14ac:dyDescent="0.25">
      <c r="J4493" s="1"/>
    </row>
    <row r="4494" spans="10:10" x14ac:dyDescent="0.25">
      <c r="J4494" s="1"/>
    </row>
    <row r="4495" spans="10:10" x14ac:dyDescent="0.25">
      <c r="J4495" s="1"/>
    </row>
    <row r="4496" spans="10:10" x14ac:dyDescent="0.25">
      <c r="J4496" s="1"/>
    </row>
    <row r="4497" spans="10:10" x14ac:dyDescent="0.25">
      <c r="J4497" s="1"/>
    </row>
    <row r="4498" spans="10:10" x14ac:dyDescent="0.25">
      <c r="J4498" s="1"/>
    </row>
    <row r="4499" spans="10:10" x14ac:dyDescent="0.25">
      <c r="J4499" s="1"/>
    </row>
    <row r="4500" spans="10:10" x14ac:dyDescent="0.25">
      <c r="J4500" s="1"/>
    </row>
    <row r="4501" spans="10:10" x14ac:dyDescent="0.25">
      <c r="J4501" s="1"/>
    </row>
    <row r="4502" spans="10:10" x14ac:dyDescent="0.25">
      <c r="J4502" s="1"/>
    </row>
    <row r="4503" spans="10:10" x14ac:dyDescent="0.25">
      <c r="J4503" s="1"/>
    </row>
    <row r="4504" spans="10:10" x14ac:dyDescent="0.25">
      <c r="J4504" s="1"/>
    </row>
    <row r="4505" spans="10:10" x14ac:dyDescent="0.25">
      <c r="J4505" s="1"/>
    </row>
    <row r="4506" spans="10:10" x14ac:dyDescent="0.25">
      <c r="J4506" s="1"/>
    </row>
    <row r="4507" spans="10:10" x14ac:dyDescent="0.25">
      <c r="J4507" s="1"/>
    </row>
    <row r="4508" spans="10:10" x14ac:dyDescent="0.25">
      <c r="J4508" s="1"/>
    </row>
    <row r="4509" spans="10:10" x14ac:dyDescent="0.25">
      <c r="J4509" s="1"/>
    </row>
    <row r="4510" spans="10:10" x14ac:dyDescent="0.25">
      <c r="J4510" s="1"/>
    </row>
    <row r="4511" spans="10:10" x14ac:dyDescent="0.25">
      <c r="J4511" s="1"/>
    </row>
    <row r="4512" spans="10:10" x14ac:dyDescent="0.25">
      <c r="J4512" s="1"/>
    </row>
    <row r="4513" spans="10:10" x14ac:dyDescent="0.25">
      <c r="J4513" s="1"/>
    </row>
    <row r="4514" spans="10:10" x14ac:dyDescent="0.25">
      <c r="J4514" s="1"/>
    </row>
    <row r="4515" spans="10:10" x14ac:dyDescent="0.25">
      <c r="J4515" s="1"/>
    </row>
    <row r="4516" spans="10:10" x14ac:dyDescent="0.25">
      <c r="J4516" s="1"/>
    </row>
    <row r="4517" spans="10:10" x14ac:dyDescent="0.25">
      <c r="J4517" s="1"/>
    </row>
    <row r="4518" spans="10:10" x14ac:dyDescent="0.25">
      <c r="J4518" s="1"/>
    </row>
    <row r="4519" spans="10:10" x14ac:dyDescent="0.25">
      <c r="J4519" s="1"/>
    </row>
    <row r="4520" spans="10:10" x14ac:dyDescent="0.25">
      <c r="J4520" s="1"/>
    </row>
    <row r="4521" spans="10:10" x14ac:dyDescent="0.25">
      <c r="J4521" s="1"/>
    </row>
    <row r="4522" spans="10:10" x14ac:dyDescent="0.25">
      <c r="J4522" s="1"/>
    </row>
    <row r="4523" spans="10:10" x14ac:dyDescent="0.25">
      <c r="J4523" s="1"/>
    </row>
    <row r="4524" spans="10:10" x14ac:dyDescent="0.25">
      <c r="J4524" s="1"/>
    </row>
    <row r="4525" spans="10:10" x14ac:dyDescent="0.25">
      <c r="J4525" s="1"/>
    </row>
    <row r="4526" spans="10:10" x14ac:dyDescent="0.25">
      <c r="J4526" s="1"/>
    </row>
    <row r="4527" spans="10:10" x14ac:dyDescent="0.25">
      <c r="J4527" s="1"/>
    </row>
    <row r="4528" spans="10:10" x14ac:dyDescent="0.25">
      <c r="J4528" s="1"/>
    </row>
    <row r="4529" spans="10:10" x14ac:dyDescent="0.25">
      <c r="J4529" s="1"/>
    </row>
    <row r="4530" spans="10:10" x14ac:dyDescent="0.25">
      <c r="J4530" s="1"/>
    </row>
    <row r="4531" spans="10:10" x14ac:dyDescent="0.25">
      <c r="J4531" s="1"/>
    </row>
    <row r="4532" spans="10:10" x14ac:dyDescent="0.25">
      <c r="J4532" s="1"/>
    </row>
    <row r="4533" spans="10:10" x14ac:dyDescent="0.25">
      <c r="J4533" s="1"/>
    </row>
    <row r="4534" spans="10:10" x14ac:dyDescent="0.25">
      <c r="J4534" s="1"/>
    </row>
    <row r="4535" spans="10:10" x14ac:dyDescent="0.25">
      <c r="J4535" s="1"/>
    </row>
    <row r="4536" spans="10:10" x14ac:dyDescent="0.25">
      <c r="J4536" s="1"/>
    </row>
    <row r="4537" spans="10:10" x14ac:dyDescent="0.25">
      <c r="J4537" s="1"/>
    </row>
    <row r="4538" spans="10:10" x14ac:dyDescent="0.25">
      <c r="J4538" s="1"/>
    </row>
    <row r="4539" spans="10:10" x14ac:dyDescent="0.25">
      <c r="J4539" s="1"/>
    </row>
    <row r="4540" spans="10:10" x14ac:dyDescent="0.25">
      <c r="J4540" s="1"/>
    </row>
    <row r="4541" spans="10:10" x14ac:dyDescent="0.25">
      <c r="J4541" s="1"/>
    </row>
    <row r="4542" spans="10:10" x14ac:dyDescent="0.25">
      <c r="J4542" s="1"/>
    </row>
    <row r="4543" spans="10:10" x14ac:dyDescent="0.25">
      <c r="J4543" s="1"/>
    </row>
    <row r="4544" spans="10:10" x14ac:dyDescent="0.25">
      <c r="J4544" s="1"/>
    </row>
    <row r="4545" spans="10:10" x14ac:dyDescent="0.25">
      <c r="J4545" s="1"/>
    </row>
    <row r="4546" spans="10:10" x14ac:dyDescent="0.25">
      <c r="J4546" s="1"/>
    </row>
    <row r="4547" spans="10:10" x14ac:dyDescent="0.25">
      <c r="J4547" s="1"/>
    </row>
    <row r="4548" spans="10:10" x14ac:dyDescent="0.25">
      <c r="J4548" s="1"/>
    </row>
    <row r="4549" spans="10:10" x14ac:dyDescent="0.25">
      <c r="J4549" s="1"/>
    </row>
    <row r="4550" spans="10:10" x14ac:dyDescent="0.25">
      <c r="J4550" s="1"/>
    </row>
    <row r="4551" spans="10:10" x14ac:dyDescent="0.25">
      <c r="J4551" s="1"/>
    </row>
    <row r="4552" spans="10:10" x14ac:dyDescent="0.25">
      <c r="J4552" s="1"/>
    </row>
    <row r="4553" spans="10:10" x14ac:dyDescent="0.25">
      <c r="J4553" s="1"/>
    </row>
    <row r="4554" spans="10:10" x14ac:dyDescent="0.25">
      <c r="J4554" s="1"/>
    </row>
    <row r="4555" spans="10:10" x14ac:dyDescent="0.25">
      <c r="J4555" s="1"/>
    </row>
    <row r="4556" spans="10:10" x14ac:dyDescent="0.25">
      <c r="J4556" s="1"/>
    </row>
    <row r="4557" spans="10:10" x14ac:dyDescent="0.25">
      <c r="J4557" s="1"/>
    </row>
    <row r="4558" spans="10:10" x14ac:dyDescent="0.25">
      <c r="J4558" s="1"/>
    </row>
    <row r="4559" spans="10:10" x14ac:dyDescent="0.25">
      <c r="J4559" s="1"/>
    </row>
    <row r="4560" spans="10:10" x14ac:dyDescent="0.25">
      <c r="J4560" s="1"/>
    </row>
    <row r="4561" spans="10:10" x14ac:dyDescent="0.25">
      <c r="J4561" s="1"/>
    </row>
    <row r="4562" spans="10:10" x14ac:dyDescent="0.25">
      <c r="J4562" s="1"/>
    </row>
    <row r="4563" spans="10:10" x14ac:dyDescent="0.25">
      <c r="J4563" s="1"/>
    </row>
    <row r="4564" spans="10:10" x14ac:dyDescent="0.25">
      <c r="J4564" s="1"/>
    </row>
    <row r="4565" spans="10:10" x14ac:dyDescent="0.25">
      <c r="J4565" s="1"/>
    </row>
    <row r="4566" spans="10:10" x14ac:dyDescent="0.25">
      <c r="J4566" s="1"/>
    </row>
    <row r="4567" spans="10:10" x14ac:dyDescent="0.25">
      <c r="J4567" s="1"/>
    </row>
    <row r="4568" spans="10:10" x14ac:dyDescent="0.25">
      <c r="J4568" s="1"/>
    </row>
    <row r="4569" spans="10:10" x14ac:dyDescent="0.25">
      <c r="J4569" s="1"/>
    </row>
    <row r="4570" spans="10:10" x14ac:dyDescent="0.25">
      <c r="J4570" s="1"/>
    </row>
    <row r="4571" spans="10:10" x14ac:dyDescent="0.25">
      <c r="J4571" s="1"/>
    </row>
    <row r="4572" spans="10:10" x14ac:dyDescent="0.25">
      <c r="J4572" s="1"/>
    </row>
    <row r="4573" spans="10:10" x14ac:dyDescent="0.25">
      <c r="J4573" s="1"/>
    </row>
    <row r="4574" spans="10:10" x14ac:dyDescent="0.25">
      <c r="J4574" s="1"/>
    </row>
    <row r="4575" spans="10:10" x14ac:dyDescent="0.25">
      <c r="J4575" s="1"/>
    </row>
    <row r="4576" spans="10:10" x14ac:dyDescent="0.25">
      <c r="J4576" s="1"/>
    </row>
    <row r="4577" spans="10:10" x14ac:dyDescent="0.25">
      <c r="J4577" s="1"/>
    </row>
    <row r="4578" spans="10:10" x14ac:dyDescent="0.25">
      <c r="J4578" s="1"/>
    </row>
    <row r="4579" spans="10:10" x14ac:dyDescent="0.25">
      <c r="J4579" s="1"/>
    </row>
    <row r="4580" spans="10:10" x14ac:dyDescent="0.25">
      <c r="J4580" s="1"/>
    </row>
    <row r="4581" spans="10:10" x14ac:dyDescent="0.25">
      <c r="J4581" s="1"/>
    </row>
    <row r="4582" spans="10:10" x14ac:dyDescent="0.25">
      <c r="J4582" s="1"/>
    </row>
    <row r="4583" spans="10:10" x14ac:dyDescent="0.25">
      <c r="J4583" s="1"/>
    </row>
    <row r="4584" spans="10:10" x14ac:dyDescent="0.25">
      <c r="J4584" s="1"/>
    </row>
    <row r="4585" spans="10:10" x14ac:dyDescent="0.25">
      <c r="J4585" s="1"/>
    </row>
    <row r="4586" spans="10:10" x14ac:dyDescent="0.25">
      <c r="J4586" s="1"/>
    </row>
    <row r="4587" spans="10:10" x14ac:dyDescent="0.25">
      <c r="J4587" s="1"/>
    </row>
    <row r="4588" spans="10:10" x14ac:dyDescent="0.25">
      <c r="J4588" s="1"/>
    </row>
    <row r="4589" spans="10:10" x14ac:dyDescent="0.25">
      <c r="J4589" s="1"/>
    </row>
    <row r="4590" spans="10:10" x14ac:dyDescent="0.25">
      <c r="J4590" s="1"/>
    </row>
    <row r="4591" spans="10:10" x14ac:dyDescent="0.25">
      <c r="J4591" s="1"/>
    </row>
    <row r="4592" spans="10:10" x14ac:dyDescent="0.25">
      <c r="J4592" s="1"/>
    </row>
    <row r="4593" spans="10:10" x14ac:dyDescent="0.25">
      <c r="J4593" s="1"/>
    </row>
    <row r="4594" spans="10:10" x14ac:dyDescent="0.25">
      <c r="J4594" s="1"/>
    </row>
    <row r="4595" spans="10:10" x14ac:dyDescent="0.25">
      <c r="J4595" s="1"/>
    </row>
    <row r="4596" spans="10:10" x14ac:dyDescent="0.25">
      <c r="J4596" s="1"/>
    </row>
    <row r="4597" spans="10:10" x14ac:dyDescent="0.25">
      <c r="J4597" s="1"/>
    </row>
    <row r="4598" spans="10:10" x14ac:dyDescent="0.25">
      <c r="J4598" s="1"/>
    </row>
    <row r="4599" spans="10:10" x14ac:dyDescent="0.25">
      <c r="J4599" s="1"/>
    </row>
    <row r="4600" spans="10:10" x14ac:dyDescent="0.25">
      <c r="J4600" s="1"/>
    </row>
    <row r="4601" spans="10:10" x14ac:dyDescent="0.25">
      <c r="J4601" s="1"/>
    </row>
    <row r="4602" spans="10:10" x14ac:dyDescent="0.25">
      <c r="J4602" s="1"/>
    </row>
    <row r="4603" spans="10:10" x14ac:dyDescent="0.25">
      <c r="J4603" s="1"/>
    </row>
    <row r="4604" spans="10:10" x14ac:dyDescent="0.25">
      <c r="J4604" s="1"/>
    </row>
    <row r="4605" spans="10:10" x14ac:dyDescent="0.25">
      <c r="J4605" s="1"/>
    </row>
    <row r="4606" spans="10:10" x14ac:dyDescent="0.25">
      <c r="J4606" s="1"/>
    </row>
    <row r="4607" spans="10:10" x14ac:dyDescent="0.25">
      <c r="J4607" s="1"/>
    </row>
    <row r="4608" spans="10:10" x14ac:dyDescent="0.25">
      <c r="J4608" s="1"/>
    </row>
    <row r="4609" spans="10:10" x14ac:dyDescent="0.25">
      <c r="J4609" s="1"/>
    </row>
    <row r="4610" spans="10:10" x14ac:dyDescent="0.25">
      <c r="J4610" s="1"/>
    </row>
    <row r="4611" spans="10:10" x14ac:dyDescent="0.25">
      <c r="J4611" s="1"/>
    </row>
    <row r="4612" spans="10:10" x14ac:dyDescent="0.25">
      <c r="J4612" s="1"/>
    </row>
    <row r="4613" spans="10:10" x14ac:dyDescent="0.25">
      <c r="J4613" s="1"/>
    </row>
    <row r="4614" spans="10:10" x14ac:dyDescent="0.25">
      <c r="J4614" s="1"/>
    </row>
    <row r="4615" spans="10:10" x14ac:dyDescent="0.25">
      <c r="J4615" s="1"/>
    </row>
    <row r="4616" spans="10:10" x14ac:dyDescent="0.25">
      <c r="J4616" s="1"/>
    </row>
    <row r="4617" spans="10:10" x14ac:dyDescent="0.25">
      <c r="J4617" s="1"/>
    </row>
    <row r="4618" spans="10:10" x14ac:dyDescent="0.25">
      <c r="J4618" s="1"/>
    </row>
    <row r="4619" spans="10:10" x14ac:dyDescent="0.25">
      <c r="J4619" s="1"/>
    </row>
    <row r="4620" spans="10:10" x14ac:dyDescent="0.25">
      <c r="J4620" s="1"/>
    </row>
    <row r="4621" spans="10:10" x14ac:dyDescent="0.25">
      <c r="J4621" s="1"/>
    </row>
    <row r="4622" spans="10:10" x14ac:dyDescent="0.25">
      <c r="J4622" s="1"/>
    </row>
    <row r="4623" spans="10:10" x14ac:dyDescent="0.25">
      <c r="J4623" s="1"/>
    </row>
    <row r="4624" spans="10:10" x14ac:dyDescent="0.25">
      <c r="J4624" s="1"/>
    </row>
    <row r="4625" spans="10:10" x14ac:dyDescent="0.25">
      <c r="J4625" s="1"/>
    </row>
    <row r="4626" spans="10:10" x14ac:dyDescent="0.25">
      <c r="J4626" s="1"/>
    </row>
    <row r="4627" spans="10:10" x14ac:dyDescent="0.25">
      <c r="J4627" s="1"/>
    </row>
    <row r="4628" spans="10:10" x14ac:dyDescent="0.25">
      <c r="J4628" s="1"/>
    </row>
    <row r="4629" spans="10:10" x14ac:dyDescent="0.25">
      <c r="J4629" s="1"/>
    </row>
    <row r="4630" spans="10:10" x14ac:dyDescent="0.25">
      <c r="J4630" s="1"/>
    </row>
    <row r="4631" spans="10:10" x14ac:dyDescent="0.25">
      <c r="J4631" s="1"/>
    </row>
    <row r="4632" spans="10:10" x14ac:dyDescent="0.25">
      <c r="J4632" s="1"/>
    </row>
    <row r="4633" spans="10:10" x14ac:dyDescent="0.25">
      <c r="J4633" s="1"/>
    </row>
    <row r="4634" spans="10:10" x14ac:dyDescent="0.25">
      <c r="J4634" s="1"/>
    </row>
    <row r="4635" spans="10:10" x14ac:dyDescent="0.25">
      <c r="J4635" s="1"/>
    </row>
    <row r="4636" spans="10:10" x14ac:dyDescent="0.25">
      <c r="J4636" s="1"/>
    </row>
    <row r="4637" spans="10:10" x14ac:dyDescent="0.25">
      <c r="J4637" s="1"/>
    </row>
    <row r="4638" spans="10:10" x14ac:dyDescent="0.25">
      <c r="J4638" s="1"/>
    </row>
    <row r="4639" spans="10:10" x14ac:dyDescent="0.25">
      <c r="J4639" s="1"/>
    </row>
    <row r="4640" spans="10:10" x14ac:dyDescent="0.25">
      <c r="J4640" s="1"/>
    </row>
    <row r="4641" spans="10:10" x14ac:dyDescent="0.25">
      <c r="J4641" s="1"/>
    </row>
    <row r="4642" spans="10:10" x14ac:dyDescent="0.25">
      <c r="J4642" s="1"/>
    </row>
    <row r="4643" spans="10:10" x14ac:dyDescent="0.25">
      <c r="J4643" s="1"/>
    </row>
    <row r="4644" spans="10:10" x14ac:dyDescent="0.25">
      <c r="J4644" s="1"/>
    </row>
    <row r="4645" spans="10:10" x14ac:dyDescent="0.25">
      <c r="J4645" s="1"/>
    </row>
    <row r="4646" spans="10:10" x14ac:dyDescent="0.25">
      <c r="J4646" s="1"/>
    </row>
    <row r="4647" spans="10:10" x14ac:dyDescent="0.25">
      <c r="J4647" s="1"/>
    </row>
    <row r="4648" spans="10:10" x14ac:dyDescent="0.25">
      <c r="J4648" s="1"/>
    </row>
    <row r="4649" spans="10:10" x14ac:dyDescent="0.25">
      <c r="J4649" s="1"/>
    </row>
    <row r="4650" spans="10:10" x14ac:dyDescent="0.25">
      <c r="J4650" s="1"/>
    </row>
    <row r="4651" spans="10:10" x14ac:dyDescent="0.25">
      <c r="J4651" s="1"/>
    </row>
    <row r="4652" spans="10:10" x14ac:dyDescent="0.25">
      <c r="J4652" s="1"/>
    </row>
    <row r="4653" spans="10:10" x14ac:dyDescent="0.25">
      <c r="J4653" s="1"/>
    </row>
    <row r="4654" spans="10:10" x14ac:dyDescent="0.25">
      <c r="J4654" s="1"/>
    </row>
    <row r="4655" spans="10:10" x14ac:dyDescent="0.25">
      <c r="J4655" s="1"/>
    </row>
    <row r="4656" spans="10:10" x14ac:dyDescent="0.25">
      <c r="J4656" s="1"/>
    </row>
    <row r="4657" spans="10:10" x14ac:dyDescent="0.25">
      <c r="J4657" s="1"/>
    </row>
    <row r="4658" spans="10:10" x14ac:dyDescent="0.25">
      <c r="J4658" s="1"/>
    </row>
    <row r="4659" spans="10:10" x14ac:dyDescent="0.25">
      <c r="J4659" s="1"/>
    </row>
    <row r="4660" spans="10:10" x14ac:dyDescent="0.25">
      <c r="J4660" s="1"/>
    </row>
    <row r="4661" spans="10:10" x14ac:dyDescent="0.25">
      <c r="J4661" s="1"/>
    </row>
    <row r="4662" spans="10:10" x14ac:dyDescent="0.25">
      <c r="J4662" s="1"/>
    </row>
    <row r="4663" spans="10:10" x14ac:dyDescent="0.25">
      <c r="J4663" s="1"/>
    </row>
    <row r="4664" spans="10:10" x14ac:dyDescent="0.25">
      <c r="J4664" s="1"/>
    </row>
    <row r="4665" spans="10:10" x14ac:dyDescent="0.25">
      <c r="J4665" s="1"/>
    </row>
    <row r="4666" spans="10:10" x14ac:dyDescent="0.25">
      <c r="J4666" s="1"/>
    </row>
    <row r="4667" spans="10:10" x14ac:dyDescent="0.25">
      <c r="J4667" s="1"/>
    </row>
    <row r="4668" spans="10:10" x14ac:dyDescent="0.25">
      <c r="J4668" s="1"/>
    </row>
    <row r="4669" spans="10:10" x14ac:dyDescent="0.25">
      <c r="J4669" s="1"/>
    </row>
    <row r="4670" spans="10:10" x14ac:dyDescent="0.25">
      <c r="J4670" s="1"/>
    </row>
    <row r="4671" spans="10:10" x14ac:dyDescent="0.25">
      <c r="J4671" s="1"/>
    </row>
    <row r="4672" spans="10:10" x14ac:dyDescent="0.25">
      <c r="J4672" s="1"/>
    </row>
    <row r="4673" spans="10:10" x14ac:dyDescent="0.25">
      <c r="J4673" s="1"/>
    </row>
    <row r="4674" spans="10:10" x14ac:dyDescent="0.25">
      <c r="J4674" s="1"/>
    </row>
    <row r="4675" spans="10:10" x14ac:dyDescent="0.25">
      <c r="J4675" s="1"/>
    </row>
    <row r="4676" spans="10:10" x14ac:dyDescent="0.25">
      <c r="J4676" s="1"/>
    </row>
    <row r="4677" spans="10:10" x14ac:dyDescent="0.25">
      <c r="J4677" s="1"/>
    </row>
    <row r="4678" spans="10:10" x14ac:dyDescent="0.25">
      <c r="J4678" s="1"/>
    </row>
    <row r="4679" spans="10:10" x14ac:dyDescent="0.25">
      <c r="J4679" s="1"/>
    </row>
    <row r="4680" spans="10:10" x14ac:dyDescent="0.25">
      <c r="J4680" s="1"/>
    </row>
    <row r="4681" spans="10:10" x14ac:dyDescent="0.25">
      <c r="J4681" s="1"/>
    </row>
    <row r="4682" spans="10:10" x14ac:dyDescent="0.25">
      <c r="J4682" s="1"/>
    </row>
    <row r="4683" spans="10:10" x14ac:dyDescent="0.25">
      <c r="J4683" s="1"/>
    </row>
    <row r="4684" spans="10:10" x14ac:dyDescent="0.25">
      <c r="J4684" s="1"/>
    </row>
    <row r="4685" spans="10:10" x14ac:dyDescent="0.25">
      <c r="J4685" s="1"/>
    </row>
    <row r="4686" spans="10:10" x14ac:dyDescent="0.25">
      <c r="J4686" s="1"/>
    </row>
    <row r="4687" spans="10:10" x14ac:dyDescent="0.25">
      <c r="J4687" s="1"/>
    </row>
    <row r="4688" spans="10:10" x14ac:dyDescent="0.25">
      <c r="J4688" s="1"/>
    </row>
    <row r="4689" spans="10:10" x14ac:dyDescent="0.25">
      <c r="J4689" s="1"/>
    </row>
    <row r="4690" spans="10:10" x14ac:dyDescent="0.25">
      <c r="J4690" s="1"/>
    </row>
    <row r="4691" spans="10:10" x14ac:dyDescent="0.25">
      <c r="J4691" s="1"/>
    </row>
    <row r="4692" spans="10:10" x14ac:dyDescent="0.25">
      <c r="J4692" s="1"/>
    </row>
    <row r="4693" spans="10:10" x14ac:dyDescent="0.25">
      <c r="J4693" s="1"/>
    </row>
    <row r="4694" spans="10:10" x14ac:dyDescent="0.25">
      <c r="J4694" s="1"/>
    </row>
    <row r="4695" spans="10:10" x14ac:dyDescent="0.25">
      <c r="J4695" s="1"/>
    </row>
    <row r="4696" spans="10:10" x14ac:dyDescent="0.25">
      <c r="J4696" s="1"/>
    </row>
    <row r="4697" spans="10:10" x14ac:dyDescent="0.25">
      <c r="J4697" s="1"/>
    </row>
    <row r="4698" spans="10:10" x14ac:dyDescent="0.25">
      <c r="J4698" s="1"/>
    </row>
    <row r="4699" spans="10:10" x14ac:dyDescent="0.25">
      <c r="J4699" s="1"/>
    </row>
    <row r="4700" spans="10:10" x14ac:dyDescent="0.25">
      <c r="J4700" s="1"/>
    </row>
    <row r="4701" spans="10:10" x14ac:dyDescent="0.25">
      <c r="J4701" s="1"/>
    </row>
    <row r="4702" spans="10:10" x14ac:dyDescent="0.25">
      <c r="J4702" s="1"/>
    </row>
    <row r="4703" spans="10:10" x14ac:dyDescent="0.25">
      <c r="J4703" s="1"/>
    </row>
    <row r="4704" spans="10:10" x14ac:dyDescent="0.25">
      <c r="J4704" s="1"/>
    </row>
    <row r="4705" spans="10:10" x14ac:dyDescent="0.25">
      <c r="J4705" s="1"/>
    </row>
    <row r="4706" spans="10:10" x14ac:dyDescent="0.25">
      <c r="J4706" s="1"/>
    </row>
    <row r="4707" spans="10:10" x14ac:dyDescent="0.25">
      <c r="J4707" s="1"/>
    </row>
    <row r="4708" spans="10:10" x14ac:dyDescent="0.25">
      <c r="J4708" s="1"/>
    </row>
    <row r="4709" spans="10:10" x14ac:dyDescent="0.25">
      <c r="J4709" s="1"/>
    </row>
    <row r="4710" spans="10:10" x14ac:dyDescent="0.25">
      <c r="J4710" s="1"/>
    </row>
    <row r="4711" spans="10:10" x14ac:dyDescent="0.25">
      <c r="J4711" s="1"/>
    </row>
    <row r="4712" spans="10:10" x14ac:dyDescent="0.25">
      <c r="J4712" s="1"/>
    </row>
    <row r="4713" spans="10:10" x14ac:dyDescent="0.25">
      <c r="J4713" s="1"/>
    </row>
    <row r="4714" spans="10:10" x14ac:dyDescent="0.25">
      <c r="J4714" s="1"/>
    </row>
    <row r="4715" spans="10:10" x14ac:dyDescent="0.25">
      <c r="J4715" s="1"/>
    </row>
    <row r="4716" spans="10:10" x14ac:dyDescent="0.25">
      <c r="J4716" s="1"/>
    </row>
    <row r="4717" spans="10:10" x14ac:dyDescent="0.25">
      <c r="J4717" s="1"/>
    </row>
    <row r="4718" spans="10:10" x14ac:dyDescent="0.25">
      <c r="J4718" s="1"/>
    </row>
    <row r="4719" spans="10:10" x14ac:dyDescent="0.25">
      <c r="J4719" s="1"/>
    </row>
    <row r="4720" spans="10:10" x14ac:dyDescent="0.25">
      <c r="J4720" s="1"/>
    </row>
    <row r="4721" spans="10:10" x14ac:dyDescent="0.25">
      <c r="J4721" s="1"/>
    </row>
    <row r="4722" spans="10:10" x14ac:dyDescent="0.25">
      <c r="J4722" s="1"/>
    </row>
    <row r="4723" spans="10:10" x14ac:dyDescent="0.25">
      <c r="J4723" s="1"/>
    </row>
    <row r="4724" spans="10:10" x14ac:dyDescent="0.25">
      <c r="J4724" s="1"/>
    </row>
    <row r="4725" spans="10:10" x14ac:dyDescent="0.25">
      <c r="J4725" s="1"/>
    </row>
    <row r="4726" spans="10:10" x14ac:dyDescent="0.25">
      <c r="J4726" s="1"/>
    </row>
    <row r="4727" spans="10:10" x14ac:dyDescent="0.25">
      <c r="J4727" s="1"/>
    </row>
    <row r="4728" spans="10:10" x14ac:dyDescent="0.25">
      <c r="J4728" s="1"/>
    </row>
    <row r="4729" spans="10:10" x14ac:dyDescent="0.25">
      <c r="J4729" s="1"/>
    </row>
    <row r="4730" spans="10:10" x14ac:dyDescent="0.25">
      <c r="J4730" s="1"/>
    </row>
    <row r="4731" spans="10:10" x14ac:dyDescent="0.25">
      <c r="J4731" s="1"/>
    </row>
    <row r="4732" spans="10:10" x14ac:dyDescent="0.25">
      <c r="J4732" s="1"/>
    </row>
    <row r="4733" spans="10:10" x14ac:dyDescent="0.25">
      <c r="J4733" s="1"/>
    </row>
    <row r="4734" spans="10:10" x14ac:dyDescent="0.25">
      <c r="J4734" s="1"/>
    </row>
    <row r="4735" spans="10:10" x14ac:dyDescent="0.25">
      <c r="J4735" s="1"/>
    </row>
    <row r="4736" spans="10:10" x14ac:dyDescent="0.25">
      <c r="J4736" s="1"/>
    </row>
    <row r="4737" spans="10:10" x14ac:dyDescent="0.25">
      <c r="J4737" s="1"/>
    </row>
    <row r="4738" spans="10:10" x14ac:dyDescent="0.25">
      <c r="J4738" s="1"/>
    </row>
    <row r="4739" spans="10:10" x14ac:dyDescent="0.25">
      <c r="J4739" s="1"/>
    </row>
    <row r="4740" spans="10:10" x14ac:dyDescent="0.25">
      <c r="J4740" s="1"/>
    </row>
    <row r="4741" spans="10:10" x14ac:dyDescent="0.25">
      <c r="J4741" s="1"/>
    </row>
    <row r="4742" spans="10:10" x14ac:dyDescent="0.25">
      <c r="J4742" s="1"/>
    </row>
    <row r="4743" spans="10:10" x14ac:dyDescent="0.25">
      <c r="J4743" s="1"/>
    </row>
    <row r="4744" spans="10:10" x14ac:dyDescent="0.25">
      <c r="J4744" s="1"/>
    </row>
    <row r="4745" spans="10:10" x14ac:dyDescent="0.25">
      <c r="J4745" s="1"/>
    </row>
    <row r="4746" spans="10:10" x14ac:dyDescent="0.25">
      <c r="J4746" s="1"/>
    </row>
    <row r="4747" spans="10:10" x14ac:dyDescent="0.25">
      <c r="J4747" s="1"/>
    </row>
    <row r="4748" spans="10:10" x14ac:dyDescent="0.25">
      <c r="J4748" s="1"/>
    </row>
    <row r="4749" spans="10:10" x14ac:dyDescent="0.25">
      <c r="J4749" s="1"/>
    </row>
    <row r="4750" spans="10:10" x14ac:dyDescent="0.25">
      <c r="J4750" s="1"/>
    </row>
    <row r="4751" spans="10:10" x14ac:dyDescent="0.25">
      <c r="J4751" s="1"/>
    </row>
    <row r="4752" spans="10:10" x14ac:dyDescent="0.25">
      <c r="J4752" s="1"/>
    </row>
    <row r="4753" spans="10:10" x14ac:dyDescent="0.25">
      <c r="J4753" s="1"/>
    </row>
    <row r="4754" spans="10:10" x14ac:dyDescent="0.25">
      <c r="J4754" s="1"/>
    </row>
    <row r="4755" spans="10:10" x14ac:dyDescent="0.25">
      <c r="J4755" s="1"/>
    </row>
    <row r="4756" spans="10:10" x14ac:dyDescent="0.25">
      <c r="J4756" s="1"/>
    </row>
    <row r="4757" spans="10:10" x14ac:dyDescent="0.25">
      <c r="J4757" s="1"/>
    </row>
    <row r="4758" spans="10:10" x14ac:dyDescent="0.25">
      <c r="J4758" s="1"/>
    </row>
    <row r="4759" spans="10:10" x14ac:dyDescent="0.25">
      <c r="J4759" s="1"/>
    </row>
    <row r="4760" spans="10:10" x14ac:dyDescent="0.25">
      <c r="J4760" s="1"/>
    </row>
    <row r="4761" spans="10:10" x14ac:dyDescent="0.25">
      <c r="J4761" s="1"/>
    </row>
    <row r="4762" spans="10:10" x14ac:dyDescent="0.25">
      <c r="J4762" s="1"/>
    </row>
    <row r="4763" spans="10:10" x14ac:dyDescent="0.25">
      <c r="J4763" s="1"/>
    </row>
    <row r="4764" spans="10:10" x14ac:dyDescent="0.25">
      <c r="J4764" s="1"/>
    </row>
    <row r="4765" spans="10:10" x14ac:dyDescent="0.25">
      <c r="J4765" s="1"/>
    </row>
    <row r="4766" spans="10:10" x14ac:dyDescent="0.25">
      <c r="J4766" s="1"/>
    </row>
    <row r="4767" spans="10:10" x14ac:dyDescent="0.25">
      <c r="J4767" s="1"/>
    </row>
    <row r="4768" spans="10:10" x14ac:dyDescent="0.25">
      <c r="J4768" s="1"/>
    </row>
    <row r="4769" spans="10:10" x14ac:dyDescent="0.25">
      <c r="J4769" s="1"/>
    </row>
    <row r="4770" spans="10:10" x14ac:dyDescent="0.25">
      <c r="J4770" s="1"/>
    </row>
    <row r="4771" spans="10:10" x14ac:dyDescent="0.25">
      <c r="J4771" s="1"/>
    </row>
    <row r="4772" spans="10:10" x14ac:dyDescent="0.25">
      <c r="J4772" s="1"/>
    </row>
    <row r="4773" spans="10:10" x14ac:dyDescent="0.25">
      <c r="J4773" s="1"/>
    </row>
    <row r="4774" spans="10:10" x14ac:dyDescent="0.25">
      <c r="J4774" s="1"/>
    </row>
    <row r="4775" spans="10:10" x14ac:dyDescent="0.25">
      <c r="J4775" s="1"/>
    </row>
    <row r="4776" spans="10:10" x14ac:dyDescent="0.25">
      <c r="J4776" s="1"/>
    </row>
    <row r="4777" spans="10:10" x14ac:dyDescent="0.25">
      <c r="J4777" s="1"/>
    </row>
    <row r="4778" spans="10:10" x14ac:dyDescent="0.25">
      <c r="J4778" s="1"/>
    </row>
    <row r="4779" spans="10:10" x14ac:dyDescent="0.25">
      <c r="J4779" s="1"/>
    </row>
    <row r="4780" spans="10:10" x14ac:dyDescent="0.25">
      <c r="J4780" s="1"/>
    </row>
    <row r="4781" spans="10:10" x14ac:dyDescent="0.25">
      <c r="J4781" s="1"/>
    </row>
    <row r="4782" spans="10:10" x14ac:dyDescent="0.25">
      <c r="J4782" s="1"/>
    </row>
    <row r="4783" spans="10:10" x14ac:dyDescent="0.25">
      <c r="J4783" s="1"/>
    </row>
    <row r="4784" spans="10:10" x14ac:dyDescent="0.25">
      <c r="J4784" s="1"/>
    </row>
    <row r="4785" spans="10:10" x14ac:dyDescent="0.25">
      <c r="J4785" s="1"/>
    </row>
    <row r="4786" spans="10:10" x14ac:dyDescent="0.25">
      <c r="J4786" s="1"/>
    </row>
    <row r="4787" spans="10:10" x14ac:dyDescent="0.25">
      <c r="J4787" s="1"/>
    </row>
    <row r="4788" spans="10:10" x14ac:dyDescent="0.25">
      <c r="J4788" s="1"/>
    </row>
    <row r="4789" spans="10:10" x14ac:dyDescent="0.25">
      <c r="J4789" s="1"/>
    </row>
    <row r="4790" spans="10:10" x14ac:dyDescent="0.25">
      <c r="J4790" s="1"/>
    </row>
    <row r="4791" spans="10:10" x14ac:dyDescent="0.25">
      <c r="J4791" s="1"/>
    </row>
    <row r="4792" spans="10:10" x14ac:dyDescent="0.25">
      <c r="J4792" s="1"/>
    </row>
    <row r="4793" spans="10:10" x14ac:dyDescent="0.25">
      <c r="J4793" s="1"/>
    </row>
    <row r="4794" spans="10:10" x14ac:dyDescent="0.25">
      <c r="J4794" s="1"/>
    </row>
    <row r="4795" spans="10:10" x14ac:dyDescent="0.25">
      <c r="J4795" s="1"/>
    </row>
    <row r="4796" spans="10:10" x14ac:dyDescent="0.25">
      <c r="J4796" s="1"/>
    </row>
    <row r="4797" spans="10:10" x14ac:dyDescent="0.25">
      <c r="J4797" s="1"/>
    </row>
    <row r="4798" spans="10:10" x14ac:dyDescent="0.25">
      <c r="J4798" s="1"/>
    </row>
    <row r="4799" spans="10:10" x14ac:dyDescent="0.25">
      <c r="J4799" s="1"/>
    </row>
    <row r="4800" spans="10:10" x14ac:dyDescent="0.25">
      <c r="J4800" s="1"/>
    </row>
    <row r="4801" spans="10:10" x14ac:dyDescent="0.25">
      <c r="J4801" s="1"/>
    </row>
    <row r="4802" spans="10:10" x14ac:dyDescent="0.25">
      <c r="J4802" s="1"/>
    </row>
    <row r="4803" spans="10:10" x14ac:dyDescent="0.25">
      <c r="J4803" s="1"/>
    </row>
    <row r="4804" spans="10:10" x14ac:dyDescent="0.25">
      <c r="J4804" s="1"/>
    </row>
    <row r="4805" spans="10:10" x14ac:dyDescent="0.25">
      <c r="J4805" s="1"/>
    </row>
    <row r="4806" spans="10:10" x14ac:dyDescent="0.25">
      <c r="J4806" s="1"/>
    </row>
    <row r="4807" spans="10:10" x14ac:dyDescent="0.25">
      <c r="J4807" s="1"/>
    </row>
    <row r="4808" spans="10:10" x14ac:dyDescent="0.25">
      <c r="J4808" s="1"/>
    </row>
    <row r="4809" spans="10:10" x14ac:dyDescent="0.25">
      <c r="J4809" s="1"/>
    </row>
    <row r="4810" spans="10:10" x14ac:dyDescent="0.25">
      <c r="J4810" s="1"/>
    </row>
    <row r="4811" spans="10:10" x14ac:dyDescent="0.25">
      <c r="J4811" s="1"/>
    </row>
    <row r="4812" spans="10:10" x14ac:dyDescent="0.25">
      <c r="J4812" s="1"/>
    </row>
    <row r="4813" spans="10:10" x14ac:dyDescent="0.25">
      <c r="J4813" s="1"/>
    </row>
    <row r="4814" spans="10:10" x14ac:dyDescent="0.25">
      <c r="J4814" s="1"/>
    </row>
    <row r="4815" spans="10:10" x14ac:dyDescent="0.25">
      <c r="J4815" s="1"/>
    </row>
    <row r="4816" spans="10:10" x14ac:dyDescent="0.25">
      <c r="J4816" s="1"/>
    </row>
    <row r="4817" spans="10:10" x14ac:dyDescent="0.25">
      <c r="J4817" s="1"/>
    </row>
    <row r="4818" spans="10:10" x14ac:dyDescent="0.25">
      <c r="J4818" s="1"/>
    </row>
    <row r="4819" spans="10:10" x14ac:dyDescent="0.25">
      <c r="J4819" s="1"/>
    </row>
    <row r="4820" spans="10:10" x14ac:dyDescent="0.25">
      <c r="J4820" s="1"/>
    </row>
    <row r="4821" spans="10:10" x14ac:dyDescent="0.25">
      <c r="J4821" s="1"/>
    </row>
    <row r="4822" spans="10:10" x14ac:dyDescent="0.25">
      <c r="J4822" s="1"/>
    </row>
    <row r="4823" spans="10:10" x14ac:dyDescent="0.25">
      <c r="J4823" s="1"/>
    </row>
    <row r="4824" spans="10:10" x14ac:dyDescent="0.25">
      <c r="J4824" s="1"/>
    </row>
    <row r="4825" spans="10:10" x14ac:dyDescent="0.25">
      <c r="J4825" s="1"/>
    </row>
    <row r="4826" spans="10:10" x14ac:dyDescent="0.25">
      <c r="J4826" s="1"/>
    </row>
    <row r="4827" spans="10:10" x14ac:dyDescent="0.25">
      <c r="J4827" s="1"/>
    </row>
    <row r="4828" spans="10:10" x14ac:dyDescent="0.25">
      <c r="J4828" s="1"/>
    </row>
    <row r="4829" spans="10:10" x14ac:dyDescent="0.25">
      <c r="J4829" s="1"/>
    </row>
    <row r="4830" spans="10:10" x14ac:dyDescent="0.25">
      <c r="J4830" s="1"/>
    </row>
    <row r="4831" spans="10:10" x14ac:dyDescent="0.25">
      <c r="J4831" s="1"/>
    </row>
    <row r="4832" spans="10:10" x14ac:dyDescent="0.25">
      <c r="J4832" s="1"/>
    </row>
    <row r="4833" spans="10:10" x14ac:dyDescent="0.25">
      <c r="J4833" s="1"/>
    </row>
    <row r="4834" spans="10:10" x14ac:dyDescent="0.25">
      <c r="J4834" s="1"/>
    </row>
    <row r="4835" spans="10:10" x14ac:dyDescent="0.25">
      <c r="J4835" s="1"/>
    </row>
    <row r="4836" spans="10:10" x14ac:dyDescent="0.25">
      <c r="J4836" s="1"/>
    </row>
    <row r="4837" spans="10:10" x14ac:dyDescent="0.25">
      <c r="J4837" s="1"/>
    </row>
    <row r="4838" spans="10:10" x14ac:dyDescent="0.25">
      <c r="J4838" s="1"/>
    </row>
    <row r="4839" spans="10:10" x14ac:dyDescent="0.25">
      <c r="J4839" s="1"/>
    </row>
    <row r="4840" spans="10:10" x14ac:dyDescent="0.25">
      <c r="J4840" s="1"/>
    </row>
    <row r="4841" spans="10:10" x14ac:dyDescent="0.25">
      <c r="J4841" s="1"/>
    </row>
    <row r="4842" spans="10:10" x14ac:dyDescent="0.25">
      <c r="J4842" s="1"/>
    </row>
    <row r="4843" spans="10:10" x14ac:dyDescent="0.25">
      <c r="J4843" s="1"/>
    </row>
    <row r="4844" spans="10:10" x14ac:dyDescent="0.25">
      <c r="J4844" s="1"/>
    </row>
    <row r="4845" spans="10:10" x14ac:dyDescent="0.25">
      <c r="J4845" s="1"/>
    </row>
    <row r="4846" spans="10:10" x14ac:dyDescent="0.25">
      <c r="J4846" s="1"/>
    </row>
    <row r="4847" spans="10:10" x14ac:dyDescent="0.25">
      <c r="J4847" s="1"/>
    </row>
    <row r="4848" spans="10:10" x14ac:dyDescent="0.25">
      <c r="J4848" s="1"/>
    </row>
    <row r="4849" spans="10:10" x14ac:dyDescent="0.25">
      <c r="J4849" s="1"/>
    </row>
    <row r="4850" spans="10:10" x14ac:dyDescent="0.25">
      <c r="J4850" s="1"/>
    </row>
    <row r="4851" spans="10:10" x14ac:dyDescent="0.25">
      <c r="J4851" s="1"/>
    </row>
    <row r="4852" spans="10:10" x14ac:dyDescent="0.25">
      <c r="J4852" s="1"/>
    </row>
    <row r="4853" spans="10:10" x14ac:dyDescent="0.25">
      <c r="J4853" s="1"/>
    </row>
    <row r="4854" spans="10:10" x14ac:dyDescent="0.25">
      <c r="J4854" s="1"/>
    </row>
    <row r="4855" spans="10:10" x14ac:dyDescent="0.25">
      <c r="J4855" s="1"/>
    </row>
    <row r="4856" spans="10:10" x14ac:dyDescent="0.25">
      <c r="J4856" s="1"/>
    </row>
    <row r="4857" spans="10:10" x14ac:dyDescent="0.25">
      <c r="J4857" s="1"/>
    </row>
    <row r="4858" spans="10:10" x14ac:dyDescent="0.25">
      <c r="J4858" s="1"/>
    </row>
    <row r="4859" spans="10:10" x14ac:dyDescent="0.25">
      <c r="J4859" s="1"/>
    </row>
    <row r="4860" spans="10:10" x14ac:dyDescent="0.25">
      <c r="J4860" s="1"/>
    </row>
    <row r="4861" spans="10:10" x14ac:dyDescent="0.25">
      <c r="J4861" s="1"/>
    </row>
    <row r="4862" spans="10:10" x14ac:dyDescent="0.25">
      <c r="J4862" s="1"/>
    </row>
    <row r="4863" spans="10:10" x14ac:dyDescent="0.25">
      <c r="J4863" s="1"/>
    </row>
    <row r="4864" spans="10:10" x14ac:dyDescent="0.25">
      <c r="J4864" s="1"/>
    </row>
    <row r="4865" spans="10:10" x14ac:dyDescent="0.25">
      <c r="J4865" s="1"/>
    </row>
    <row r="4866" spans="10:10" x14ac:dyDescent="0.25">
      <c r="J4866" s="1"/>
    </row>
    <row r="4867" spans="10:10" x14ac:dyDescent="0.25">
      <c r="J4867" s="1"/>
    </row>
    <row r="4868" spans="10:10" x14ac:dyDescent="0.25">
      <c r="J4868" s="1"/>
    </row>
    <row r="4869" spans="10:10" x14ac:dyDescent="0.25">
      <c r="J4869" s="1"/>
    </row>
    <row r="4870" spans="10:10" x14ac:dyDescent="0.25">
      <c r="J4870" s="1"/>
    </row>
    <row r="4871" spans="10:10" x14ac:dyDescent="0.25">
      <c r="J4871" s="1"/>
    </row>
    <row r="4872" spans="10:10" x14ac:dyDescent="0.25">
      <c r="J4872" s="1"/>
    </row>
    <row r="4873" spans="10:10" x14ac:dyDescent="0.25">
      <c r="J4873" s="1"/>
    </row>
    <row r="4874" spans="10:10" x14ac:dyDescent="0.25">
      <c r="J4874" s="1"/>
    </row>
    <row r="4875" spans="10:10" x14ac:dyDescent="0.25">
      <c r="J4875" s="1"/>
    </row>
    <row r="4876" spans="10:10" x14ac:dyDescent="0.25">
      <c r="J4876" s="1"/>
    </row>
    <row r="4877" spans="10:10" x14ac:dyDescent="0.25">
      <c r="J4877" s="1"/>
    </row>
    <row r="4878" spans="10:10" x14ac:dyDescent="0.25">
      <c r="J4878" s="1"/>
    </row>
    <row r="4879" spans="10:10" x14ac:dyDescent="0.25">
      <c r="J4879" s="1"/>
    </row>
    <row r="4880" spans="10:10" x14ac:dyDescent="0.25">
      <c r="J4880" s="1"/>
    </row>
    <row r="4881" spans="10:10" x14ac:dyDescent="0.25">
      <c r="J4881" s="1"/>
    </row>
    <row r="4882" spans="10:10" x14ac:dyDescent="0.25">
      <c r="J4882" s="1"/>
    </row>
    <row r="4883" spans="10:10" x14ac:dyDescent="0.25">
      <c r="J4883" s="1"/>
    </row>
    <row r="4884" spans="10:10" x14ac:dyDescent="0.25">
      <c r="J4884" s="1"/>
    </row>
    <row r="4885" spans="10:10" x14ac:dyDescent="0.25">
      <c r="J4885" s="1"/>
    </row>
    <row r="4886" spans="10:10" x14ac:dyDescent="0.25">
      <c r="J4886" s="1"/>
    </row>
    <row r="4887" spans="10:10" x14ac:dyDescent="0.25">
      <c r="J4887" s="1"/>
    </row>
    <row r="4888" spans="10:10" x14ac:dyDescent="0.25">
      <c r="J4888" s="1"/>
    </row>
    <row r="4889" spans="10:10" x14ac:dyDescent="0.25">
      <c r="J4889" s="1"/>
    </row>
    <row r="4890" spans="10:10" x14ac:dyDescent="0.25">
      <c r="J4890" s="1"/>
    </row>
    <row r="4891" spans="10:10" x14ac:dyDescent="0.25">
      <c r="J4891" s="1"/>
    </row>
    <row r="4892" spans="10:10" x14ac:dyDescent="0.25">
      <c r="J4892" s="1"/>
    </row>
    <row r="4893" spans="10:10" x14ac:dyDescent="0.25">
      <c r="J4893" s="1"/>
    </row>
    <row r="4894" spans="10:10" x14ac:dyDescent="0.25">
      <c r="J4894" s="1"/>
    </row>
    <row r="4895" spans="10:10" x14ac:dyDescent="0.25">
      <c r="J4895" s="1"/>
    </row>
    <row r="4896" spans="10:10" x14ac:dyDescent="0.25">
      <c r="J4896" s="1"/>
    </row>
    <row r="4897" spans="10:10" x14ac:dyDescent="0.25">
      <c r="J4897" s="1"/>
    </row>
    <row r="4898" spans="10:10" x14ac:dyDescent="0.25">
      <c r="J4898" s="1"/>
    </row>
    <row r="4899" spans="10:10" x14ac:dyDescent="0.25">
      <c r="J4899" s="1"/>
    </row>
    <row r="4900" spans="10:10" x14ac:dyDescent="0.25">
      <c r="J4900" s="1"/>
    </row>
    <row r="4901" spans="10:10" x14ac:dyDescent="0.25">
      <c r="J4901" s="1"/>
    </row>
    <row r="4902" spans="10:10" x14ac:dyDescent="0.25">
      <c r="J4902" s="1"/>
    </row>
    <row r="4903" spans="10:10" x14ac:dyDescent="0.25">
      <c r="J4903" s="1"/>
    </row>
    <row r="4904" spans="10:10" x14ac:dyDescent="0.25">
      <c r="J4904" s="1"/>
    </row>
    <row r="4905" spans="10:10" x14ac:dyDescent="0.25">
      <c r="J4905" s="1"/>
    </row>
    <row r="4906" spans="10:10" x14ac:dyDescent="0.25">
      <c r="J4906" s="1"/>
    </row>
    <row r="4907" spans="10:10" x14ac:dyDescent="0.25">
      <c r="J4907" s="1"/>
    </row>
    <row r="4908" spans="10:10" x14ac:dyDescent="0.25">
      <c r="J4908" s="1"/>
    </row>
    <row r="4909" spans="10:10" x14ac:dyDescent="0.25">
      <c r="J4909" s="1"/>
    </row>
    <row r="4910" spans="10:10" x14ac:dyDescent="0.25">
      <c r="J4910" s="1"/>
    </row>
    <row r="4911" spans="10:10" x14ac:dyDescent="0.25">
      <c r="J4911" s="1"/>
    </row>
    <row r="4912" spans="10:10" x14ac:dyDescent="0.25">
      <c r="J4912" s="1"/>
    </row>
    <row r="4913" spans="10:10" x14ac:dyDescent="0.25">
      <c r="J4913" s="1"/>
    </row>
    <row r="4914" spans="10:10" x14ac:dyDescent="0.25">
      <c r="J4914" s="1"/>
    </row>
    <row r="4915" spans="10:10" x14ac:dyDescent="0.25">
      <c r="J4915" s="1"/>
    </row>
    <row r="4916" spans="10:10" x14ac:dyDescent="0.25">
      <c r="J4916" s="1"/>
    </row>
    <row r="4917" spans="10:10" x14ac:dyDescent="0.25">
      <c r="J4917" s="1"/>
    </row>
    <row r="4918" spans="10:10" x14ac:dyDescent="0.25">
      <c r="J4918" s="1"/>
    </row>
    <row r="4919" spans="10:10" x14ac:dyDescent="0.25">
      <c r="J4919" s="1"/>
    </row>
    <row r="4920" spans="10:10" x14ac:dyDescent="0.25">
      <c r="J4920" s="1"/>
    </row>
    <row r="4921" spans="10:10" x14ac:dyDescent="0.25">
      <c r="J4921" s="1"/>
    </row>
    <row r="4922" spans="10:10" x14ac:dyDescent="0.25">
      <c r="J4922" s="1"/>
    </row>
    <row r="4923" spans="10:10" x14ac:dyDescent="0.25">
      <c r="J4923" s="1"/>
    </row>
    <row r="4924" spans="10:10" x14ac:dyDescent="0.25">
      <c r="J4924" s="1"/>
    </row>
    <row r="4925" spans="10:10" x14ac:dyDescent="0.25">
      <c r="J4925" s="1"/>
    </row>
    <row r="4926" spans="10:10" x14ac:dyDescent="0.25">
      <c r="J4926" s="1"/>
    </row>
    <row r="4927" spans="10:10" x14ac:dyDescent="0.25">
      <c r="J4927" s="1"/>
    </row>
    <row r="4928" spans="10:10" x14ac:dyDescent="0.25">
      <c r="J4928" s="1"/>
    </row>
    <row r="4929" spans="10:10" x14ac:dyDescent="0.25">
      <c r="J4929" s="1"/>
    </row>
    <row r="4930" spans="10:10" x14ac:dyDescent="0.25">
      <c r="J4930" s="1"/>
    </row>
    <row r="4931" spans="10:10" x14ac:dyDescent="0.25">
      <c r="J4931" s="1"/>
    </row>
    <row r="4932" spans="10:10" x14ac:dyDescent="0.25">
      <c r="J4932" s="1"/>
    </row>
    <row r="4933" spans="10:10" x14ac:dyDescent="0.25">
      <c r="J4933" s="1"/>
    </row>
    <row r="4934" spans="10:10" x14ac:dyDescent="0.25">
      <c r="J4934" s="1"/>
    </row>
    <row r="4935" spans="10:10" x14ac:dyDescent="0.25">
      <c r="J4935" s="1"/>
    </row>
    <row r="4936" spans="10:10" x14ac:dyDescent="0.25">
      <c r="J4936" s="1"/>
    </row>
    <row r="4937" spans="10:10" x14ac:dyDescent="0.25">
      <c r="J4937" s="1"/>
    </row>
    <row r="4938" spans="10:10" x14ac:dyDescent="0.25">
      <c r="J4938" s="1"/>
    </row>
    <row r="4939" spans="10:10" x14ac:dyDescent="0.25">
      <c r="J4939" s="1"/>
    </row>
    <row r="4940" spans="10:10" x14ac:dyDescent="0.25">
      <c r="J4940" s="1"/>
    </row>
    <row r="4941" spans="10:10" x14ac:dyDescent="0.25">
      <c r="J4941" s="1"/>
    </row>
    <row r="4942" spans="10:10" x14ac:dyDescent="0.25">
      <c r="J4942" s="1"/>
    </row>
    <row r="4943" spans="10:10" x14ac:dyDescent="0.25">
      <c r="J4943" s="1"/>
    </row>
    <row r="4944" spans="10:10" x14ac:dyDescent="0.25">
      <c r="J4944" s="1"/>
    </row>
    <row r="4945" spans="10:10" x14ac:dyDescent="0.25">
      <c r="J4945" s="1"/>
    </row>
    <row r="4946" spans="10:10" x14ac:dyDescent="0.25">
      <c r="J4946" s="1"/>
    </row>
    <row r="4947" spans="10:10" x14ac:dyDescent="0.25">
      <c r="J4947" s="1"/>
    </row>
    <row r="4948" spans="10:10" x14ac:dyDescent="0.25">
      <c r="J4948" s="1"/>
    </row>
    <row r="4949" spans="10:10" x14ac:dyDescent="0.25">
      <c r="J4949" s="1"/>
    </row>
    <row r="4950" spans="10:10" x14ac:dyDescent="0.25">
      <c r="J4950" s="1"/>
    </row>
    <row r="4951" spans="10:10" x14ac:dyDescent="0.25">
      <c r="J4951" s="1"/>
    </row>
    <row r="4952" spans="10:10" x14ac:dyDescent="0.25">
      <c r="J4952" s="1"/>
    </row>
    <row r="4953" spans="10:10" x14ac:dyDescent="0.25">
      <c r="J4953" s="1"/>
    </row>
    <row r="4954" spans="10:10" x14ac:dyDescent="0.25">
      <c r="J4954" s="1"/>
    </row>
    <row r="4955" spans="10:10" x14ac:dyDescent="0.25">
      <c r="J4955" s="1"/>
    </row>
    <row r="4956" spans="10:10" x14ac:dyDescent="0.25">
      <c r="J4956" s="1"/>
    </row>
    <row r="4957" spans="10:10" x14ac:dyDescent="0.25">
      <c r="J4957" s="1"/>
    </row>
    <row r="4958" spans="10:10" x14ac:dyDescent="0.25">
      <c r="J4958" s="1"/>
    </row>
    <row r="4959" spans="10:10" x14ac:dyDescent="0.25">
      <c r="J4959" s="1"/>
    </row>
    <row r="4960" spans="10:10" x14ac:dyDescent="0.25">
      <c r="J4960" s="1"/>
    </row>
    <row r="4961" spans="10:10" x14ac:dyDescent="0.25">
      <c r="J4961" s="1"/>
    </row>
    <row r="4962" spans="10:10" x14ac:dyDescent="0.25">
      <c r="J4962" s="1"/>
    </row>
    <row r="4963" spans="10:10" x14ac:dyDescent="0.25">
      <c r="J4963" s="1"/>
    </row>
    <row r="4964" spans="10:10" x14ac:dyDescent="0.25">
      <c r="J4964" s="1"/>
    </row>
    <row r="4965" spans="10:10" x14ac:dyDescent="0.25">
      <c r="J4965" s="1"/>
    </row>
    <row r="4966" spans="10:10" x14ac:dyDescent="0.25">
      <c r="J4966" s="1"/>
    </row>
    <row r="4967" spans="10:10" x14ac:dyDescent="0.25">
      <c r="J4967" s="1"/>
    </row>
    <row r="4968" spans="10:10" x14ac:dyDescent="0.25">
      <c r="J4968" s="1"/>
    </row>
    <row r="4969" spans="10:10" x14ac:dyDescent="0.25">
      <c r="J4969" s="1"/>
    </row>
    <row r="4970" spans="10:10" x14ac:dyDescent="0.25">
      <c r="J4970" s="1"/>
    </row>
    <row r="4971" spans="10:10" x14ac:dyDescent="0.25">
      <c r="J4971" s="1"/>
    </row>
    <row r="4972" spans="10:10" x14ac:dyDescent="0.25">
      <c r="J4972" s="1"/>
    </row>
    <row r="4973" spans="10:10" x14ac:dyDescent="0.25">
      <c r="J4973" s="1"/>
    </row>
    <row r="4974" spans="10:10" x14ac:dyDescent="0.25">
      <c r="J4974" s="1"/>
    </row>
    <row r="4975" spans="10:10" x14ac:dyDescent="0.25">
      <c r="J4975" s="1"/>
    </row>
    <row r="4976" spans="10:10" x14ac:dyDescent="0.25">
      <c r="J4976" s="1"/>
    </row>
    <row r="4977" spans="10:10" x14ac:dyDescent="0.25">
      <c r="J4977" s="1"/>
    </row>
    <row r="4978" spans="10:10" x14ac:dyDescent="0.25">
      <c r="J4978" s="1"/>
    </row>
    <row r="4979" spans="10:10" x14ac:dyDescent="0.25">
      <c r="J4979" s="1"/>
    </row>
    <row r="4980" spans="10:10" x14ac:dyDescent="0.25">
      <c r="J4980" s="1"/>
    </row>
    <row r="4981" spans="10:10" x14ac:dyDescent="0.25">
      <c r="J4981" s="1"/>
    </row>
    <row r="4982" spans="10:10" x14ac:dyDescent="0.25">
      <c r="J4982" s="1"/>
    </row>
    <row r="4983" spans="10:10" x14ac:dyDescent="0.25">
      <c r="J4983" s="1"/>
    </row>
    <row r="4984" spans="10:10" x14ac:dyDescent="0.25">
      <c r="J4984" s="1"/>
    </row>
    <row r="4985" spans="10:10" x14ac:dyDescent="0.25">
      <c r="J4985" s="1"/>
    </row>
    <row r="4986" spans="10:10" x14ac:dyDescent="0.25">
      <c r="J4986" s="1"/>
    </row>
    <row r="4987" spans="10:10" x14ac:dyDescent="0.25">
      <c r="J4987" s="1"/>
    </row>
    <row r="4988" spans="10:10" x14ac:dyDescent="0.25">
      <c r="J4988" s="1"/>
    </row>
    <row r="4989" spans="10:10" x14ac:dyDescent="0.25">
      <c r="J4989" s="1"/>
    </row>
    <row r="4990" spans="10:10" x14ac:dyDescent="0.25">
      <c r="J4990" s="1"/>
    </row>
    <row r="4991" spans="10:10" x14ac:dyDescent="0.25">
      <c r="J4991" s="1"/>
    </row>
    <row r="4992" spans="10:10" x14ac:dyDescent="0.25">
      <c r="J4992" s="1"/>
    </row>
    <row r="4993" spans="10:10" x14ac:dyDescent="0.25">
      <c r="J4993" s="1"/>
    </row>
    <row r="4994" spans="10:10" x14ac:dyDescent="0.25">
      <c r="J4994" s="1"/>
    </row>
    <row r="4995" spans="10:10" x14ac:dyDescent="0.25">
      <c r="J4995" s="1"/>
    </row>
    <row r="4996" spans="10:10" x14ac:dyDescent="0.25">
      <c r="J4996" s="1"/>
    </row>
    <row r="4997" spans="10:10" x14ac:dyDescent="0.25">
      <c r="J4997" s="1"/>
    </row>
    <row r="4998" spans="10:10" x14ac:dyDescent="0.25">
      <c r="J4998" s="1"/>
    </row>
    <row r="4999" spans="10:10" x14ac:dyDescent="0.25">
      <c r="J4999" s="1"/>
    </row>
    <row r="5000" spans="10:10" x14ac:dyDescent="0.25">
      <c r="J5000" s="1"/>
    </row>
    <row r="5001" spans="10:10" x14ac:dyDescent="0.25">
      <c r="J5001" s="1"/>
    </row>
    <row r="5002" spans="10:10" x14ac:dyDescent="0.25">
      <c r="J5002" s="1"/>
    </row>
    <row r="5003" spans="10:10" x14ac:dyDescent="0.25">
      <c r="J5003" s="1"/>
    </row>
    <row r="5004" spans="10:10" x14ac:dyDescent="0.25">
      <c r="J5004" s="1"/>
    </row>
    <row r="5005" spans="10:10" x14ac:dyDescent="0.25">
      <c r="J5005" s="1"/>
    </row>
    <row r="5006" spans="10:10" x14ac:dyDescent="0.25">
      <c r="J5006" s="1"/>
    </row>
    <row r="5007" spans="10:10" x14ac:dyDescent="0.25">
      <c r="J5007" s="1"/>
    </row>
    <row r="5008" spans="10:10" x14ac:dyDescent="0.25">
      <c r="J5008" s="1"/>
    </row>
    <row r="5009" spans="10:10" x14ac:dyDescent="0.25">
      <c r="J5009" s="1"/>
    </row>
    <row r="5010" spans="10:10" x14ac:dyDescent="0.25">
      <c r="J5010" s="1"/>
    </row>
    <row r="5011" spans="10:10" x14ac:dyDescent="0.25">
      <c r="J5011" s="1"/>
    </row>
    <row r="5012" spans="10:10" x14ac:dyDescent="0.25">
      <c r="J5012" s="1"/>
    </row>
    <row r="5013" spans="10:10" x14ac:dyDescent="0.25">
      <c r="J5013" s="1"/>
    </row>
    <row r="5014" spans="10:10" x14ac:dyDescent="0.25">
      <c r="J5014" s="1"/>
    </row>
    <row r="5015" spans="10:10" x14ac:dyDescent="0.25">
      <c r="J5015" s="1"/>
    </row>
    <row r="5016" spans="10:10" x14ac:dyDescent="0.25">
      <c r="J5016" s="1"/>
    </row>
    <row r="5017" spans="10:10" x14ac:dyDescent="0.25">
      <c r="J5017" s="1"/>
    </row>
    <row r="5018" spans="10:10" x14ac:dyDescent="0.25">
      <c r="J5018" s="1"/>
    </row>
    <row r="5019" spans="10:10" x14ac:dyDescent="0.25">
      <c r="J5019" s="1"/>
    </row>
    <row r="5020" spans="10:10" x14ac:dyDescent="0.25">
      <c r="J5020" s="1"/>
    </row>
    <row r="5021" spans="10:10" x14ac:dyDescent="0.25">
      <c r="J5021" s="1"/>
    </row>
    <row r="5022" spans="10:10" x14ac:dyDescent="0.25">
      <c r="J5022" s="1"/>
    </row>
    <row r="5023" spans="10:10" x14ac:dyDescent="0.25">
      <c r="J5023" s="1"/>
    </row>
    <row r="5024" spans="10:10" x14ac:dyDescent="0.25">
      <c r="J5024" s="1"/>
    </row>
    <row r="5025" spans="10:10" x14ac:dyDescent="0.25">
      <c r="J5025" s="1"/>
    </row>
    <row r="5026" spans="10:10" x14ac:dyDescent="0.25">
      <c r="J5026" s="1"/>
    </row>
    <row r="5027" spans="10:10" x14ac:dyDescent="0.25">
      <c r="J5027" s="1"/>
    </row>
    <row r="5028" spans="10:10" x14ac:dyDescent="0.25">
      <c r="J5028" s="1"/>
    </row>
    <row r="5029" spans="10:10" x14ac:dyDescent="0.25">
      <c r="J5029" s="1"/>
    </row>
    <row r="5030" spans="10:10" x14ac:dyDescent="0.25">
      <c r="J5030" s="1"/>
    </row>
    <row r="5031" spans="10:10" x14ac:dyDescent="0.25">
      <c r="J5031" s="1"/>
    </row>
    <row r="5032" spans="10:10" x14ac:dyDescent="0.25">
      <c r="J5032" s="1"/>
    </row>
    <row r="5033" spans="10:10" x14ac:dyDescent="0.25">
      <c r="J5033" s="1"/>
    </row>
    <row r="5034" spans="10:10" x14ac:dyDescent="0.25">
      <c r="J5034" s="1"/>
    </row>
    <row r="5035" spans="10:10" x14ac:dyDescent="0.25">
      <c r="J5035" s="1"/>
    </row>
    <row r="5036" spans="10:10" x14ac:dyDescent="0.25">
      <c r="J5036" s="1"/>
    </row>
    <row r="5037" spans="10:10" x14ac:dyDescent="0.25">
      <c r="J5037" s="1"/>
    </row>
    <row r="5038" spans="10:10" x14ac:dyDescent="0.25">
      <c r="J5038" s="1"/>
    </row>
    <row r="5039" spans="10:10" x14ac:dyDescent="0.25">
      <c r="J5039" s="1"/>
    </row>
    <row r="5040" spans="10:10" x14ac:dyDescent="0.25">
      <c r="J5040" s="1"/>
    </row>
    <row r="5041" spans="10:10" x14ac:dyDescent="0.25">
      <c r="J5041" s="1"/>
    </row>
    <row r="5042" spans="10:10" x14ac:dyDescent="0.25">
      <c r="J5042" s="1"/>
    </row>
    <row r="5043" spans="10:10" x14ac:dyDescent="0.25">
      <c r="J5043" s="1"/>
    </row>
    <row r="5044" spans="10:10" x14ac:dyDescent="0.25">
      <c r="J5044" s="1"/>
    </row>
    <row r="5045" spans="10:10" x14ac:dyDescent="0.25">
      <c r="J5045" s="1"/>
    </row>
    <row r="5046" spans="10:10" x14ac:dyDescent="0.25">
      <c r="J5046" s="1"/>
    </row>
    <row r="5047" spans="10:10" x14ac:dyDescent="0.25">
      <c r="J5047" s="1"/>
    </row>
    <row r="5048" spans="10:10" x14ac:dyDescent="0.25">
      <c r="J5048" s="1"/>
    </row>
    <row r="5049" spans="10:10" x14ac:dyDescent="0.25">
      <c r="J5049" s="1"/>
    </row>
    <row r="5050" spans="10:10" x14ac:dyDescent="0.25">
      <c r="J5050" s="1"/>
    </row>
    <row r="5051" spans="10:10" x14ac:dyDescent="0.25">
      <c r="J5051" s="1"/>
    </row>
    <row r="5052" spans="10:10" x14ac:dyDescent="0.25">
      <c r="J5052" s="1"/>
    </row>
    <row r="5053" spans="10:10" x14ac:dyDescent="0.25">
      <c r="J5053" s="1"/>
    </row>
    <row r="5054" spans="10:10" x14ac:dyDescent="0.25">
      <c r="J5054" s="1"/>
    </row>
    <row r="5055" spans="10:10" x14ac:dyDescent="0.25">
      <c r="J5055" s="1"/>
    </row>
    <row r="5056" spans="10:10" x14ac:dyDescent="0.25">
      <c r="J5056" s="1"/>
    </row>
    <row r="5057" spans="10:10" x14ac:dyDescent="0.25">
      <c r="J5057" s="1"/>
    </row>
    <row r="5058" spans="10:10" x14ac:dyDescent="0.25">
      <c r="J5058" s="1"/>
    </row>
    <row r="5059" spans="10:10" x14ac:dyDescent="0.25">
      <c r="J5059" s="1"/>
    </row>
    <row r="5060" spans="10:10" x14ac:dyDescent="0.25">
      <c r="J5060" s="1"/>
    </row>
    <row r="5061" spans="10:10" x14ac:dyDescent="0.25">
      <c r="J5061" s="1"/>
    </row>
    <row r="5062" spans="10:10" x14ac:dyDescent="0.25">
      <c r="J5062" s="1"/>
    </row>
    <row r="5063" spans="10:10" x14ac:dyDescent="0.25">
      <c r="J5063" s="1"/>
    </row>
    <row r="5064" spans="10:10" x14ac:dyDescent="0.25">
      <c r="J5064" s="1"/>
    </row>
    <row r="5065" spans="10:10" x14ac:dyDescent="0.25">
      <c r="J5065" s="1"/>
    </row>
    <row r="5066" spans="10:10" x14ac:dyDescent="0.25">
      <c r="J5066" s="1"/>
    </row>
    <row r="5067" spans="10:10" x14ac:dyDescent="0.25">
      <c r="J5067" s="1"/>
    </row>
    <row r="5068" spans="10:10" x14ac:dyDescent="0.25">
      <c r="J5068" s="1"/>
    </row>
    <row r="5069" spans="10:10" x14ac:dyDescent="0.25">
      <c r="J5069" s="1"/>
    </row>
    <row r="5070" spans="10:10" x14ac:dyDescent="0.25">
      <c r="J5070" s="1"/>
    </row>
    <row r="5071" spans="10:10" x14ac:dyDescent="0.25">
      <c r="J5071" s="1"/>
    </row>
    <row r="5072" spans="10:10" x14ac:dyDescent="0.25">
      <c r="J5072" s="1"/>
    </row>
    <row r="5073" spans="10:10" x14ac:dyDescent="0.25">
      <c r="J5073" s="1"/>
    </row>
    <row r="5074" spans="10:10" x14ac:dyDescent="0.25">
      <c r="J5074" s="1"/>
    </row>
    <row r="5075" spans="10:10" x14ac:dyDescent="0.25">
      <c r="J5075" s="1"/>
    </row>
    <row r="5076" spans="10:10" x14ac:dyDescent="0.25">
      <c r="J5076" s="1"/>
    </row>
    <row r="5077" spans="10:10" x14ac:dyDescent="0.25">
      <c r="J5077" s="1"/>
    </row>
    <row r="5078" spans="10:10" x14ac:dyDescent="0.25">
      <c r="J5078" s="1"/>
    </row>
    <row r="5079" spans="10:10" x14ac:dyDescent="0.25">
      <c r="J5079" s="1"/>
    </row>
    <row r="5080" spans="10:10" x14ac:dyDescent="0.25">
      <c r="J5080" s="1"/>
    </row>
    <row r="5081" spans="10:10" x14ac:dyDescent="0.25">
      <c r="J5081" s="1"/>
    </row>
    <row r="5082" spans="10:10" x14ac:dyDescent="0.25">
      <c r="J5082" s="1"/>
    </row>
    <row r="5083" spans="10:10" x14ac:dyDescent="0.25">
      <c r="J5083" s="1"/>
    </row>
    <row r="5084" spans="10:10" x14ac:dyDescent="0.25">
      <c r="J5084" s="1"/>
    </row>
    <row r="5085" spans="10:10" x14ac:dyDescent="0.25">
      <c r="J5085" s="1"/>
    </row>
    <row r="5086" spans="10:10" x14ac:dyDescent="0.25">
      <c r="J5086" s="1"/>
    </row>
    <row r="5087" spans="10:10" x14ac:dyDescent="0.25">
      <c r="J5087" s="1"/>
    </row>
    <row r="5088" spans="10:10" x14ac:dyDescent="0.25">
      <c r="J5088" s="1"/>
    </row>
    <row r="5089" spans="10:10" x14ac:dyDescent="0.25">
      <c r="J5089" s="1"/>
    </row>
    <row r="5090" spans="10:10" x14ac:dyDescent="0.25">
      <c r="J5090" s="1"/>
    </row>
    <row r="5091" spans="10:10" x14ac:dyDescent="0.25">
      <c r="J5091" s="1"/>
    </row>
    <row r="5092" spans="10:10" x14ac:dyDescent="0.25">
      <c r="J5092" s="1"/>
    </row>
    <row r="5093" spans="10:10" x14ac:dyDescent="0.25">
      <c r="J5093" s="1"/>
    </row>
    <row r="5094" spans="10:10" x14ac:dyDescent="0.25">
      <c r="J5094" s="1"/>
    </row>
    <row r="5095" spans="10:10" x14ac:dyDescent="0.25">
      <c r="J5095" s="1"/>
    </row>
    <row r="5096" spans="10:10" x14ac:dyDescent="0.25">
      <c r="J5096" s="1"/>
    </row>
    <row r="5097" spans="10:10" x14ac:dyDescent="0.25">
      <c r="J5097" s="1"/>
    </row>
    <row r="5098" spans="10:10" x14ac:dyDescent="0.25">
      <c r="J5098" s="1"/>
    </row>
    <row r="5099" spans="10:10" x14ac:dyDescent="0.25">
      <c r="J5099" s="1"/>
    </row>
    <row r="5100" spans="10:10" x14ac:dyDescent="0.25">
      <c r="J5100" s="1"/>
    </row>
    <row r="5101" spans="10:10" x14ac:dyDescent="0.25">
      <c r="J5101" s="1"/>
    </row>
    <row r="5102" spans="10:10" x14ac:dyDescent="0.25">
      <c r="J5102" s="1"/>
    </row>
    <row r="5103" spans="10:10" x14ac:dyDescent="0.25">
      <c r="J5103" s="1"/>
    </row>
    <row r="5104" spans="10:10" x14ac:dyDescent="0.25">
      <c r="J5104" s="1"/>
    </row>
    <row r="5105" spans="10:10" x14ac:dyDescent="0.25">
      <c r="J5105" s="1"/>
    </row>
    <row r="5106" spans="10:10" x14ac:dyDescent="0.25">
      <c r="J5106" s="1"/>
    </row>
    <row r="5107" spans="10:10" x14ac:dyDescent="0.25">
      <c r="J5107" s="1"/>
    </row>
    <row r="5108" spans="10:10" x14ac:dyDescent="0.25">
      <c r="J5108" s="1"/>
    </row>
    <row r="5109" spans="10:10" x14ac:dyDescent="0.25">
      <c r="J5109" s="1"/>
    </row>
    <row r="5110" spans="10:10" x14ac:dyDescent="0.25">
      <c r="J5110" s="1"/>
    </row>
    <row r="5111" spans="10:10" x14ac:dyDescent="0.25">
      <c r="J5111" s="1"/>
    </row>
    <row r="5112" spans="10:10" x14ac:dyDescent="0.25">
      <c r="J5112" s="1"/>
    </row>
    <row r="5113" spans="10:10" x14ac:dyDescent="0.25">
      <c r="J5113" s="1"/>
    </row>
    <row r="5114" spans="10:10" x14ac:dyDescent="0.25">
      <c r="J5114" s="1"/>
    </row>
    <row r="5115" spans="10:10" x14ac:dyDescent="0.25">
      <c r="J5115" s="1"/>
    </row>
    <row r="5116" spans="10:10" x14ac:dyDescent="0.25">
      <c r="J5116" s="1"/>
    </row>
    <row r="5117" spans="10:10" x14ac:dyDescent="0.25">
      <c r="J5117" s="1"/>
    </row>
    <row r="5118" spans="10:10" x14ac:dyDescent="0.25">
      <c r="J5118" s="1"/>
    </row>
    <row r="5119" spans="10:10" x14ac:dyDescent="0.25">
      <c r="J5119" s="1"/>
    </row>
    <row r="5120" spans="10:10" x14ac:dyDescent="0.25">
      <c r="J5120" s="1"/>
    </row>
    <row r="5121" spans="10:10" x14ac:dyDescent="0.25">
      <c r="J5121" s="1"/>
    </row>
    <row r="5122" spans="10:10" x14ac:dyDescent="0.25">
      <c r="J5122" s="1"/>
    </row>
    <row r="5123" spans="10:10" x14ac:dyDescent="0.25">
      <c r="J5123" s="1"/>
    </row>
    <row r="5124" spans="10:10" x14ac:dyDescent="0.25">
      <c r="J5124" s="1"/>
    </row>
    <row r="5125" spans="10:10" x14ac:dyDescent="0.25">
      <c r="J5125" s="1"/>
    </row>
    <row r="5126" spans="10:10" x14ac:dyDescent="0.25">
      <c r="J5126" s="1"/>
    </row>
    <row r="5127" spans="10:10" x14ac:dyDescent="0.25">
      <c r="J5127" s="1"/>
    </row>
    <row r="5128" spans="10:10" x14ac:dyDescent="0.25">
      <c r="J5128" s="1"/>
    </row>
    <row r="5129" spans="10:10" x14ac:dyDescent="0.25">
      <c r="J5129" s="1"/>
    </row>
    <row r="5130" spans="10:10" x14ac:dyDescent="0.25">
      <c r="J5130" s="1"/>
    </row>
    <row r="5131" spans="10:10" x14ac:dyDescent="0.25">
      <c r="J5131" s="1"/>
    </row>
    <row r="5132" spans="10:10" x14ac:dyDescent="0.25">
      <c r="J5132" s="1"/>
    </row>
    <row r="5133" spans="10:10" x14ac:dyDescent="0.25">
      <c r="J5133" s="1"/>
    </row>
    <row r="5134" spans="10:10" x14ac:dyDescent="0.25">
      <c r="J5134" s="1"/>
    </row>
    <row r="5135" spans="10:10" x14ac:dyDescent="0.25">
      <c r="J5135" s="1"/>
    </row>
    <row r="5136" spans="10:10" x14ac:dyDescent="0.25">
      <c r="J5136" s="1"/>
    </row>
    <row r="5137" spans="10:10" x14ac:dyDescent="0.25">
      <c r="J5137" s="1"/>
    </row>
    <row r="5138" spans="10:10" x14ac:dyDescent="0.25">
      <c r="J5138" s="1"/>
    </row>
    <row r="5139" spans="10:10" x14ac:dyDescent="0.25">
      <c r="J5139" s="1"/>
    </row>
    <row r="5140" spans="10:10" x14ac:dyDescent="0.25">
      <c r="J5140" s="1"/>
    </row>
    <row r="5141" spans="10:10" x14ac:dyDescent="0.25">
      <c r="J5141" s="1"/>
    </row>
    <row r="5142" spans="10:10" x14ac:dyDescent="0.25">
      <c r="J5142" s="1"/>
    </row>
    <row r="5143" spans="10:10" x14ac:dyDescent="0.25">
      <c r="J5143" s="1"/>
    </row>
    <row r="5144" spans="10:10" x14ac:dyDescent="0.25">
      <c r="J5144" s="1"/>
    </row>
    <row r="5145" spans="10:10" x14ac:dyDescent="0.25">
      <c r="J5145" s="1"/>
    </row>
    <row r="5146" spans="10:10" x14ac:dyDescent="0.25">
      <c r="J5146" s="1"/>
    </row>
    <row r="5147" spans="10:10" x14ac:dyDescent="0.25">
      <c r="J5147" s="1"/>
    </row>
    <row r="5148" spans="10:10" x14ac:dyDescent="0.25">
      <c r="J5148" s="1"/>
    </row>
    <row r="5149" spans="10:10" x14ac:dyDescent="0.25">
      <c r="J5149" s="1"/>
    </row>
    <row r="5150" spans="10:10" x14ac:dyDescent="0.25">
      <c r="J5150" s="1"/>
    </row>
    <row r="5151" spans="10:10" x14ac:dyDescent="0.25">
      <c r="J5151" s="1"/>
    </row>
    <row r="5152" spans="10:10" x14ac:dyDescent="0.25">
      <c r="J5152" s="1"/>
    </row>
    <row r="5153" spans="10:10" x14ac:dyDescent="0.25">
      <c r="J5153" s="1"/>
    </row>
    <row r="5154" spans="10:10" x14ac:dyDescent="0.25">
      <c r="J5154" s="1"/>
    </row>
    <row r="5155" spans="10:10" x14ac:dyDescent="0.25">
      <c r="J5155" s="1"/>
    </row>
    <row r="5156" spans="10:10" x14ac:dyDescent="0.25">
      <c r="J5156" s="1"/>
    </row>
    <row r="5157" spans="10:10" x14ac:dyDescent="0.25">
      <c r="J5157" s="1"/>
    </row>
    <row r="5158" spans="10:10" x14ac:dyDescent="0.25">
      <c r="J5158" s="1"/>
    </row>
    <row r="5159" spans="10:10" x14ac:dyDescent="0.25">
      <c r="J5159" s="1"/>
    </row>
    <row r="5160" spans="10:10" x14ac:dyDescent="0.25">
      <c r="J5160" s="1"/>
    </row>
    <row r="5161" spans="10:10" x14ac:dyDescent="0.25">
      <c r="J5161" s="1"/>
    </row>
    <row r="5162" spans="10:10" x14ac:dyDescent="0.25">
      <c r="J5162" s="1"/>
    </row>
    <row r="5163" spans="10:10" x14ac:dyDescent="0.25">
      <c r="J5163" s="1"/>
    </row>
    <row r="5164" spans="10:10" x14ac:dyDescent="0.25">
      <c r="J5164" s="1"/>
    </row>
    <row r="5165" spans="10:10" x14ac:dyDescent="0.25">
      <c r="J5165" s="1"/>
    </row>
    <row r="5166" spans="10:10" x14ac:dyDescent="0.25">
      <c r="J5166" s="1"/>
    </row>
    <row r="5167" spans="10:10" x14ac:dyDescent="0.25">
      <c r="J5167" s="1"/>
    </row>
    <row r="5168" spans="10:10" x14ac:dyDescent="0.25">
      <c r="J5168" s="1"/>
    </row>
    <row r="5169" spans="10:10" x14ac:dyDescent="0.25">
      <c r="J5169" s="1"/>
    </row>
    <row r="5170" spans="10:10" x14ac:dyDescent="0.25">
      <c r="J5170" s="1"/>
    </row>
    <row r="5171" spans="10:10" x14ac:dyDescent="0.25">
      <c r="J5171" s="1"/>
    </row>
    <row r="5172" spans="10:10" x14ac:dyDescent="0.25">
      <c r="J5172" s="1"/>
    </row>
    <row r="5173" spans="10:10" x14ac:dyDescent="0.25">
      <c r="J5173" s="1"/>
    </row>
    <row r="5174" spans="10:10" x14ac:dyDescent="0.25">
      <c r="J5174" s="1"/>
    </row>
    <row r="5175" spans="10:10" x14ac:dyDescent="0.25">
      <c r="J5175" s="1"/>
    </row>
    <row r="5176" spans="10:10" x14ac:dyDescent="0.25">
      <c r="J5176" s="1"/>
    </row>
    <row r="5177" spans="10:10" x14ac:dyDescent="0.25">
      <c r="J5177" s="1"/>
    </row>
    <row r="5178" spans="10:10" x14ac:dyDescent="0.25">
      <c r="J5178" s="1"/>
    </row>
    <row r="5179" spans="10:10" x14ac:dyDescent="0.25">
      <c r="J5179" s="1"/>
    </row>
    <row r="5180" spans="10:10" x14ac:dyDescent="0.25">
      <c r="J5180" s="1"/>
    </row>
    <row r="5181" spans="10:10" x14ac:dyDescent="0.25">
      <c r="J5181" s="1"/>
    </row>
    <row r="5182" spans="10:10" x14ac:dyDescent="0.25">
      <c r="J5182" s="1"/>
    </row>
    <row r="5183" spans="10:10" x14ac:dyDescent="0.25">
      <c r="J5183" s="1"/>
    </row>
    <row r="5184" spans="10:10" x14ac:dyDescent="0.25">
      <c r="J5184" s="1"/>
    </row>
    <row r="5185" spans="10:10" x14ac:dyDescent="0.25">
      <c r="J5185" s="1"/>
    </row>
    <row r="5186" spans="10:10" x14ac:dyDescent="0.25">
      <c r="J5186" s="1"/>
    </row>
    <row r="5187" spans="10:10" x14ac:dyDescent="0.25">
      <c r="J5187" s="1"/>
    </row>
    <row r="5188" spans="10:10" x14ac:dyDescent="0.25">
      <c r="J5188" s="1"/>
    </row>
    <row r="5189" spans="10:10" x14ac:dyDescent="0.25">
      <c r="J5189" s="1"/>
    </row>
    <row r="5190" spans="10:10" x14ac:dyDescent="0.25">
      <c r="J5190" s="1"/>
    </row>
    <row r="5191" spans="10:10" x14ac:dyDescent="0.25">
      <c r="J5191" s="1"/>
    </row>
    <row r="5192" spans="10:10" x14ac:dyDescent="0.25">
      <c r="J5192" s="1"/>
    </row>
    <row r="5193" spans="10:10" x14ac:dyDescent="0.25">
      <c r="J5193" s="1"/>
    </row>
    <row r="5194" spans="10:10" x14ac:dyDescent="0.25">
      <c r="J5194" s="1"/>
    </row>
    <row r="5195" spans="10:10" x14ac:dyDescent="0.25">
      <c r="J5195" s="1"/>
    </row>
    <row r="5196" spans="10:10" x14ac:dyDescent="0.25">
      <c r="J5196" s="1"/>
    </row>
    <row r="5197" spans="10:10" x14ac:dyDescent="0.25">
      <c r="J5197" s="1"/>
    </row>
    <row r="5198" spans="10:10" x14ac:dyDescent="0.25">
      <c r="J5198" s="1"/>
    </row>
    <row r="5199" spans="10:10" x14ac:dyDescent="0.25">
      <c r="J5199" s="1"/>
    </row>
    <row r="5200" spans="10:10" x14ac:dyDescent="0.25">
      <c r="J5200" s="1"/>
    </row>
    <row r="5201" spans="10:10" x14ac:dyDescent="0.25">
      <c r="J5201" s="1"/>
    </row>
    <row r="5202" spans="10:10" x14ac:dyDescent="0.25">
      <c r="J5202" s="1"/>
    </row>
    <row r="5203" spans="10:10" x14ac:dyDescent="0.25">
      <c r="J5203" s="1"/>
    </row>
    <row r="5204" spans="10:10" x14ac:dyDescent="0.25">
      <c r="J5204" s="1"/>
    </row>
    <row r="5205" spans="10:10" x14ac:dyDescent="0.25">
      <c r="J5205" s="1"/>
    </row>
    <row r="5206" spans="10:10" x14ac:dyDescent="0.25">
      <c r="J5206" s="1"/>
    </row>
    <row r="5207" spans="10:10" x14ac:dyDescent="0.25">
      <c r="J5207" s="1"/>
    </row>
    <row r="5208" spans="10:10" x14ac:dyDescent="0.25">
      <c r="J5208" s="1"/>
    </row>
    <row r="5209" spans="10:10" x14ac:dyDescent="0.25">
      <c r="J5209" s="1"/>
    </row>
    <row r="5210" spans="10:10" x14ac:dyDescent="0.25">
      <c r="J5210" s="1"/>
    </row>
    <row r="5211" spans="10:10" x14ac:dyDescent="0.25">
      <c r="J5211" s="1"/>
    </row>
    <row r="5212" spans="10:10" x14ac:dyDescent="0.25">
      <c r="J5212" s="1"/>
    </row>
    <row r="5213" spans="10:10" x14ac:dyDescent="0.25">
      <c r="J5213" s="1"/>
    </row>
    <row r="5214" spans="10:10" x14ac:dyDescent="0.25">
      <c r="J5214" s="1"/>
    </row>
    <row r="5215" spans="10:10" x14ac:dyDescent="0.25">
      <c r="J5215" s="1"/>
    </row>
    <row r="5216" spans="10:10" x14ac:dyDescent="0.25">
      <c r="J5216" s="1"/>
    </row>
    <row r="5217" spans="10:10" x14ac:dyDescent="0.25">
      <c r="J5217" s="1"/>
    </row>
    <row r="5218" spans="10:10" x14ac:dyDescent="0.25">
      <c r="J5218" s="1"/>
    </row>
    <row r="5219" spans="10:10" x14ac:dyDescent="0.25">
      <c r="J5219" s="1"/>
    </row>
    <row r="5220" spans="10:10" x14ac:dyDescent="0.25">
      <c r="J5220" s="1"/>
    </row>
    <row r="5221" spans="10:10" x14ac:dyDescent="0.25">
      <c r="J5221" s="1"/>
    </row>
    <row r="5222" spans="10:10" x14ac:dyDescent="0.25">
      <c r="J5222" s="1"/>
    </row>
    <row r="5223" spans="10:10" x14ac:dyDescent="0.25">
      <c r="J5223" s="1"/>
    </row>
    <row r="5224" spans="10:10" x14ac:dyDescent="0.25">
      <c r="J5224" s="1"/>
    </row>
    <row r="5225" spans="10:10" x14ac:dyDescent="0.25">
      <c r="J5225" s="1"/>
    </row>
    <row r="5226" spans="10:10" x14ac:dyDescent="0.25">
      <c r="J5226" s="1"/>
    </row>
    <row r="5227" spans="10:10" x14ac:dyDescent="0.25">
      <c r="J5227" s="1"/>
    </row>
    <row r="5228" spans="10:10" x14ac:dyDescent="0.25">
      <c r="J5228" s="1"/>
    </row>
    <row r="5229" spans="10:10" x14ac:dyDescent="0.25">
      <c r="J5229" s="1"/>
    </row>
    <row r="5230" spans="10:10" x14ac:dyDescent="0.25">
      <c r="J5230" s="1"/>
    </row>
    <row r="5231" spans="10:10" x14ac:dyDescent="0.25">
      <c r="J5231" s="1"/>
    </row>
    <row r="5232" spans="10:10" x14ac:dyDescent="0.25">
      <c r="J5232" s="1"/>
    </row>
    <row r="5233" spans="10:10" x14ac:dyDescent="0.25">
      <c r="J5233" s="1"/>
    </row>
    <row r="5234" spans="10:10" x14ac:dyDescent="0.25">
      <c r="J5234" s="1"/>
    </row>
    <row r="5235" spans="10:10" x14ac:dyDescent="0.25">
      <c r="J5235" s="1"/>
    </row>
    <row r="5236" spans="10:10" x14ac:dyDescent="0.25">
      <c r="J5236" s="1"/>
    </row>
    <row r="5237" spans="10:10" x14ac:dyDescent="0.25">
      <c r="J5237" s="1"/>
    </row>
    <row r="5238" spans="10:10" x14ac:dyDescent="0.25">
      <c r="J5238" s="1"/>
    </row>
    <row r="5239" spans="10:10" x14ac:dyDescent="0.25">
      <c r="J5239" s="1"/>
    </row>
    <row r="5240" spans="10:10" x14ac:dyDescent="0.25">
      <c r="J5240" s="1"/>
    </row>
    <row r="5241" spans="10:10" x14ac:dyDescent="0.25">
      <c r="J5241" s="1"/>
    </row>
    <row r="5242" spans="10:10" x14ac:dyDescent="0.25">
      <c r="J5242" s="1"/>
    </row>
    <row r="5243" spans="10:10" x14ac:dyDescent="0.25">
      <c r="J5243" s="1"/>
    </row>
    <row r="5244" spans="10:10" x14ac:dyDescent="0.25">
      <c r="J5244" s="1"/>
    </row>
    <row r="5245" spans="10:10" x14ac:dyDescent="0.25">
      <c r="J5245" s="1"/>
    </row>
    <row r="5246" spans="10:10" x14ac:dyDescent="0.25">
      <c r="J5246" s="1"/>
    </row>
    <row r="5247" spans="10:10" x14ac:dyDescent="0.25">
      <c r="J5247" s="1"/>
    </row>
    <row r="5248" spans="10:10" x14ac:dyDescent="0.25">
      <c r="J5248" s="1"/>
    </row>
    <row r="5249" spans="10:10" x14ac:dyDescent="0.25">
      <c r="J5249" s="1"/>
    </row>
    <row r="5250" spans="10:10" x14ac:dyDescent="0.25">
      <c r="J5250" s="1"/>
    </row>
    <row r="5251" spans="10:10" x14ac:dyDescent="0.25">
      <c r="J5251" s="1"/>
    </row>
    <row r="5252" spans="10:10" x14ac:dyDescent="0.25">
      <c r="J5252" s="1"/>
    </row>
    <row r="5253" spans="10:10" x14ac:dyDescent="0.25">
      <c r="J5253" s="1"/>
    </row>
    <row r="5254" spans="10:10" x14ac:dyDescent="0.25">
      <c r="J5254" s="1"/>
    </row>
    <row r="5255" spans="10:10" x14ac:dyDescent="0.25">
      <c r="J5255" s="1"/>
    </row>
    <row r="5256" spans="10:10" x14ac:dyDescent="0.25">
      <c r="J5256" s="1"/>
    </row>
    <row r="5257" spans="10:10" x14ac:dyDescent="0.25">
      <c r="J5257" s="1"/>
    </row>
    <row r="5258" spans="10:10" x14ac:dyDescent="0.25">
      <c r="J5258" s="1"/>
    </row>
    <row r="5259" spans="10:10" x14ac:dyDescent="0.25">
      <c r="J5259" s="1"/>
    </row>
    <row r="5260" spans="10:10" x14ac:dyDescent="0.25">
      <c r="J5260" s="1"/>
    </row>
    <row r="5261" spans="10:10" x14ac:dyDescent="0.25">
      <c r="J5261" s="1"/>
    </row>
    <row r="5262" spans="10:10" x14ac:dyDescent="0.25">
      <c r="J5262" s="1"/>
    </row>
    <row r="5263" spans="10:10" x14ac:dyDescent="0.25">
      <c r="J5263" s="1"/>
    </row>
    <row r="5264" spans="10:10" x14ac:dyDescent="0.25">
      <c r="J5264" s="1"/>
    </row>
    <row r="5265" spans="10:10" x14ac:dyDescent="0.25">
      <c r="J5265" s="1"/>
    </row>
    <row r="5266" spans="10:10" x14ac:dyDescent="0.25">
      <c r="J5266" s="1"/>
    </row>
    <row r="5267" spans="10:10" x14ac:dyDescent="0.25">
      <c r="J5267" s="1"/>
    </row>
    <row r="5268" spans="10:10" x14ac:dyDescent="0.25">
      <c r="J5268" s="1"/>
    </row>
    <row r="5269" spans="10:10" x14ac:dyDescent="0.25">
      <c r="J5269" s="1"/>
    </row>
    <row r="5270" spans="10:10" x14ac:dyDescent="0.25">
      <c r="J5270" s="1"/>
    </row>
    <row r="5271" spans="10:10" x14ac:dyDescent="0.25">
      <c r="J5271" s="1"/>
    </row>
    <row r="5272" spans="10:10" x14ac:dyDescent="0.25">
      <c r="J5272" s="1"/>
    </row>
    <row r="5273" spans="10:10" x14ac:dyDescent="0.25">
      <c r="J5273" s="1"/>
    </row>
    <row r="5274" spans="10:10" x14ac:dyDescent="0.25">
      <c r="J5274" s="1"/>
    </row>
    <row r="5275" spans="10:10" x14ac:dyDescent="0.25">
      <c r="J5275" s="1"/>
    </row>
    <row r="5276" spans="10:10" x14ac:dyDescent="0.25">
      <c r="J5276" s="1"/>
    </row>
    <row r="5277" spans="10:10" x14ac:dyDescent="0.25">
      <c r="J5277" s="1"/>
    </row>
    <row r="5278" spans="10:10" x14ac:dyDescent="0.25">
      <c r="J5278" s="1"/>
    </row>
    <row r="5279" spans="10:10" x14ac:dyDescent="0.25">
      <c r="J5279" s="1"/>
    </row>
    <row r="5280" spans="10:10" x14ac:dyDescent="0.25">
      <c r="J5280" s="1"/>
    </row>
    <row r="5281" spans="10:10" x14ac:dyDescent="0.25">
      <c r="J5281" s="1"/>
    </row>
    <row r="5282" spans="10:10" x14ac:dyDescent="0.25">
      <c r="J5282" s="1"/>
    </row>
    <row r="5283" spans="10:10" x14ac:dyDescent="0.25">
      <c r="J5283" s="1"/>
    </row>
    <row r="5284" spans="10:10" x14ac:dyDescent="0.25">
      <c r="J5284" s="1"/>
    </row>
    <row r="5285" spans="10:10" x14ac:dyDescent="0.25">
      <c r="J5285" s="1"/>
    </row>
    <row r="5286" spans="10:10" x14ac:dyDescent="0.25">
      <c r="J5286" s="1"/>
    </row>
    <row r="5287" spans="10:10" x14ac:dyDescent="0.25">
      <c r="J5287" s="1"/>
    </row>
    <row r="5288" spans="10:10" x14ac:dyDescent="0.25">
      <c r="J5288" s="1"/>
    </row>
    <row r="5289" spans="10:10" x14ac:dyDescent="0.25">
      <c r="J5289" s="1"/>
    </row>
    <row r="5290" spans="10:10" x14ac:dyDescent="0.25">
      <c r="J5290" s="1"/>
    </row>
    <row r="5291" spans="10:10" x14ac:dyDescent="0.25">
      <c r="J5291" s="1"/>
    </row>
    <row r="5292" spans="10:10" x14ac:dyDescent="0.25">
      <c r="J5292" s="1"/>
    </row>
    <row r="5293" spans="10:10" x14ac:dyDescent="0.25">
      <c r="J5293" s="1"/>
    </row>
    <row r="5294" spans="10:10" x14ac:dyDescent="0.25">
      <c r="J5294" s="1"/>
    </row>
    <row r="5295" spans="10:10" x14ac:dyDescent="0.25">
      <c r="J5295" s="1"/>
    </row>
    <row r="5296" spans="10:10" x14ac:dyDescent="0.25">
      <c r="J5296" s="1"/>
    </row>
    <row r="5297" spans="10:10" x14ac:dyDescent="0.25">
      <c r="J5297" s="1"/>
    </row>
    <row r="5298" spans="10:10" x14ac:dyDescent="0.25">
      <c r="J5298" s="1"/>
    </row>
    <row r="5299" spans="10:10" x14ac:dyDescent="0.25">
      <c r="J5299" s="1"/>
    </row>
    <row r="5300" spans="10:10" x14ac:dyDescent="0.25">
      <c r="J5300" s="1"/>
    </row>
    <row r="5301" spans="10:10" x14ac:dyDescent="0.25">
      <c r="J5301" s="1"/>
    </row>
    <row r="5302" spans="10:10" x14ac:dyDescent="0.25">
      <c r="J5302" s="1"/>
    </row>
    <row r="5303" spans="10:10" x14ac:dyDescent="0.25">
      <c r="J5303" s="1"/>
    </row>
    <row r="5304" spans="10:10" x14ac:dyDescent="0.25">
      <c r="J5304" s="1"/>
    </row>
    <row r="5305" spans="10:10" x14ac:dyDescent="0.25">
      <c r="J5305" s="1"/>
    </row>
    <row r="5306" spans="10:10" x14ac:dyDescent="0.25">
      <c r="J5306" s="1"/>
    </row>
    <row r="5307" spans="10:10" x14ac:dyDescent="0.25">
      <c r="J5307" s="1"/>
    </row>
    <row r="5308" spans="10:10" x14ac:dyDescent="0.25">
      <c r="J5308" s="1"/>
    </row>
    <row r="5309" spans="10:10" x14ac:dyDescent="0.25">
      <c r="J5309" s="1"/>
    </row>
    <row r="5310" spans="10:10" x14ac:dyDescent="0.25">
      <c r="J5310" s="1"/>
    </row>
    <row r="5311" spans="10:10" x14ac:dyDescent="0.25">
      <c r="J5311" s="1"/>
    </row>
    <row r="5312" spans="10:10" x14ac:dyDescent="0.25">
      <c r="J5312" s="1"/>
    </row>
    <row r="5313" spans="10:10" x14ac:dyDescent="0.25">
      <c r="J5313" s="1"/>
    </row>
    <row r="5314" spans="10:10" x14ac:dyDescent="0.25">
      <c r="J5314" s="1"/>
    </row>
    <row r="5315" spans="10:10" x14ac:dyDescent="0.25">
      <c r="J5315" s="1"/>
    </row>
    <row r="5316" spans="10:10" x14ac:dyDescent="0.25">
      <c r="J5316" s="1"/>
    </row>
    <row r="5317" spans="10:10" x14ac:dyDescent="0.25">
      <c r="J5317" s="1"/>
    </row>
    <row r="5318" spans="10:10" x14ac:dyDescent="0.25">
      <c r="J5318" s="1"/>
    </row>
    <row r="5319" spans="10:10" x14ac:dyDescent="0.25">
      <c r="J5319" s="1"/>
    </row>
    <row r="5320" spans="10:10" x14ac:dyDescent="0.25">
      <c r="J5320" s="1"/>
    </row>
    <row r="5321" spans="10:10" x14ac:dyDescent="0.25">
      <c r="J5321" s="1"/>
    </row>
    <row r="5322" spans="10:10" x14ac:dyDescent="0.25">
      <c r="J5322" s="1"/>
    </row>
    <row r="5323" spans="10:10" x14ac:dyDescent="0.25">
      <c r="J5323" s="1"/>
    </row>
    <row r="5324" spans="10:10" x14ac:dyDescent="0.25">
      <c r="J5324" s="1"/>
    </row>
    <row r="5325" spans="10:10" x14ac:dyDescent="0.25">
      <c r="J5325" s="1"/>
    </row>
    <row r="5326" spans="10:10" x14ac:dyDescent="0.25">
      <c r="J5326" s="1"/>
    </row>
    <row r="5327" spans="10:10" x14ac:dyDescent="0.25">
      <c r="J5327" s="1"/>
    </row>
    <row r="5328" spans="10:10" x14ac:dyDescent="0.25">
      <c r="J5328" s="1"/>
    </row>
    <row r="5329" spans="10:10" x14ac:dyDescent="0.25">
      <c r="J5329" s="1"/>
    </row>
    <row r="5330" spans="10:10" x14ac:dyDescent="0.25">
      <c r="J5330" s="1"/>
    </row>
    <row r="5331" spans="10:10" x14ac:dyDescent="0.25">
      <c r="J5331" s="1"/>
    </row>
    <row r="5332" spans="10:10" x14ac:dyDescent="0.25">
      <c r="J5332" s="1"/>
    </row>
    <row r="5333" spans="10:10" x14ac:dyDescent="0.25">
      <c r="J5333" s="1"/>
    </row>
    <row r="5334" spans="10:10" x14ac:dyDescent="0.25">
      <c r="J5334" s="1"/>
    </row>
    <row r="5335" spans="10:10" x14ac:dyDescent="0.25">
      <c r="J5335" s="1"/>
    </row>
    <row r="5336" spans="10:10" x14ac:dyDescent="0.25">
      <c r="J5336" s="1"/>
    </row>
    <row r="5337" spans="10:10" x14ac:dyDescent="0.25">
      <c r="J5337" s="1"/>
    </row>
    <row r="5338" spans="10:10" x14ac:dyDescent="0.25">
      <c r="J5338" s="1"/>
    </row>
    <row r="5339" spans="10:10" x14ac:dyDescent="0.25">
      <c r="J5339" s="1"/>
    </row>
    <row r="5340" spans="10:10" x14ac:dyDescent="0.25">
      <c r="J5340" s="1"/>
    </row>
    <row r="5341" spans="10:10" x14ac:dyDescent="0.25">
      <c r="J5341" s="1"/>
    </row>
    <row r="5342" spans="10:10" x14ac:dyDescent="0.25">
      <c r="J5342" s="1"/>
    </row>
    <row r="5343" spans="10:10" x14ac:dyDescent="0.25">
      <c r="J5343" s="1"/>
    </row>
    <row r="5344" spans="10:10" x14ac:dyDescent="0.25">
      <c r="J5344" s="1"/>
    </row>
    <row r="5345" spans="10:10" x14ac:dyDescent="0.25">
      <c r="J5345" s="1"/>
    </row>
    <row r="5346" spans="10:10" x14ac:dyDescent="0.25">
      <c r="J5346" s="1"/>
    </row>
    <row r="5347" spans="10:10" x14ac:dyDescent="0.25">
      <c r="J5347" s="1"/>
    </row>
    <row r="5348" spans="10:10" x14ac:dyDescent="0.25">
      <c r="J5348" s="1"/>
    </row>
    <row r="5349" spans="10:10" x14ac:dyDescent="0.25">
      <c r="J5349" s="1"/>
    </row>
    <row r="5350" spans="10:10" x14ac:dyDescent="0.25">
      <c r="J5350" s="1"/>
    </row>
    <row r="5351" spans="10:10" x14ac:dyDescent="0.25">
      <c r="J5351" s="1"/>
    </row>
    <row r="5352" spans="10:10" x14ac:dyDescent="0.25">
      <c r="J5352" s="1"/>
    </row>
    <row r="5353" spans="10:10" x14ac:dyDescent="0.25">
      <c r="J5353" s="1"/>
    </row>
    <row r="5354" spans="10:10" x14ac:dyDescent="0.25">
      <c r="J5354" s="1"/>
    </row>
    <row r="5355" spans="10:10" x14ac:dyDescent="0.25">
      <c r="J5355" s="1"/>
    </row>
    <row r="5356" spans="10:10" x14ac:dyDescent="0.25">
      <c r="J5356" s="1"/>
    </row>
    <row r="5357" spans="10:10" x14ac:dyDescent="0.25">
      <c r="J5357" s="1"/>
    </row>
    <row r="5358" spans="10:10" x14ac:dyDescent="0.25">
      <c r="J5358" s="1"/>
    </row>
    <row r="5359" spans="10:10" x14ac:dyDescent="0.25">
      <c r="J5359" s="1"/>
    </row>
    <row r="5360" spans="10:10" x14ac:dyDescent="0.25">
      <c r="J5360" s="1"/>
    </row>
    <row r="5361" spans="10:10" x14ac:dyDescent="0.25">
      <c r="J5361" s="1"/>
    </row>
    <row r="5362" spans="10:10" x14ac:dyDescent="0.25">
      <c r="J5362" s="1"/>
    </row>
    <row r="5363" spans="10:10" x14ac:dyDescent="0.25">
      <c r="J5363" s="1"/>
    </row>
    <row r="5364" spans="10:10" x14ac:dyDescent="0.25">
      <c r="J5364" s="1"/>
    </row>
    <row r="5365" spans="10:10" x14ac:dyDescent="0.25">
      <c r="J5365" s="1"/>
    </row>
    <row r="5366" spans="10:10" x14ac:dyDescent="0.25">
      <c r="J5366" s="1"/>
    </row>
    <row r="5367" spans="10:10" x14ac:dyDescent="0.25">
      <c r="J5367" s="1"/>
    </row>
    <row r="5368" spans="10:10" x14ac:dyDescent="0.25">
      <c r="J5368" s="1"/>
    </row>
    <row r="5369" spans="10:10" x14ac:dyDescent="0.25">
      <c r="J5369" s="1"/>
    </row>
    <row r="5370" spans="10:10" x14ac:dyDescent="0.25">
      <c r="J5370" s="1"/>
    </row>
    <row r="5371" spans="10:10" x14ac:dyDescent="0.25">
      <c r="J5371" s="1"/>
    </row>
    <row r="5372" spans="10:10" x14ac:dyDescent="0.25">
      <c r="J5372" s="1"/>
    </row>
    <row r="5373" spans="10:10" x14ac:dyDescent="0.25">
      <c r="J5373" s="1"/>
    </row>
    <row r="5374" spans="10:10" x14ac:dyDescent="0.25">
      <c r="J5374" s="1"/>
    </row>
    <row r="5375" spans="10:10" x14ac:dyDescent="0.25">
      <c r="J5375" s="1"/>
    </row>
    <row r="5376" spans="10:10" x14ac:dyDescent="0.25">
      <c r="J5376" s="1"/>
    </row>
    <row r="5377" spans="10:10" x14ac:dyDescent="0.25">
      <c r="J5377" s="1"/>
    </row>
    <row r="5378" spans="10:10" x14ac:dyDescent="0.25">
      <c r="J5378" s="1"/>
    </row>
    <row r="5379" spans="10:10" x14ac:dyDescent="0.25">
      <c r="J5379" s="1"/>
    </row>
    <row r="5380" spans="10:10" x14ac:dyDescent="0.25">
      <c r="J5380" s="1"/>
    </row>
    <row r="5381" spans="10:10" x14ac:dyDescent="0.25">
      <c r="J5381" s="1"/>
    </row>
    <row r="5382" spans="10:10" x14ac:dyDescent="0.25">
      <c r="J5382" s="1"/>
    </row>
    <row r="5383" spans="10:10" x14ac:dyDescent="0.25">
      <c r="J5383" s="1"/>
    </row>
    <row r="5384" spans="10:10" x14ac:dyDescent="0.25">
      <c r="J5384" s="1"/>
    </row>
    <row r="5385" spans="10:10" x14ac:dyDescent="0.25">
      <c r="J5385" s="1"/>
    </row>
    <row r="5386" spans="10:10" x14ac:dyDescent="0.25">
      <c r="J5386" s="1"/>
    </row>
    <row r="5387" spans="10:10" x14ac:dyDescent="0.25">
      <c r="J5387" s="1"/>
    </row>
    <row r="5388" spans="10:10" x14ac:dyDescent="0.25">
      <c r="J5388" s="1"/>
    </row>
    <row r="5389" spans="10:10" x14ac:dyDescent="0.25">
      <c r="J5389" s="1"/>
    </row>
    <row r="5390" spans="10:10" x14ac:dyDescent="0.25">
      <c r="J5390" s="1"/>
    </row>
    <row r="5391" spans="10:10" x14ac:dyDescent="0.25">
      <c r="J5391" s="1"/>
    </row>
    <row r="5392" spans="10:10" x14ac:dyDescent="0.25">
      <c r="J5392" s="1"/>
    </row>
    <row r="5393" spans="10:10" x14ac:dyDescent="0.25">
      <c r="J5393" s="1"/>
    </row>
    <row r="5394" spans="10:10" x14ac:dyDescent="0.25">
      <c r="J5394" s="1"/>
    </row>
    <row r="5395" spans="10:10" x14ac:dyDescent="0.25">
      <c r="J5395" s="1"/>
    </row>
    <row r="5396" spans="10:10" x14ac:dyDescent="0.25">
      <c r="J5396" s="1"/>
    </row>
    <row r="5397" spans="10:10" x14ac:dyDescent="0.25">
      <c r="J5397" s="1"/>
    </row>
    <row r="5398" spans="10:10" x14ac:dyDescent="0.25">
      <c r="J5398" s="1"/>
    </row>
    <row r="5399" spans="10:10" x14ac:dyDescent="0.25">
      <c r="J5399" s="1"/>
    </row>
    <row r="5400" spans="10:10" x14ac:dyDescent="0.25">
      <c r="J5400" s="1"/>
    </row>
    <row r="5401" spans="10:10" x14ac:dyDescent="0.25">
      <c r="J5401" s="1"/>
    </row>
    <row r="5402" spans="10:10" x14ac:dyDescent="0.25">
      <c r="J5402" s="1"/>
    </row>
    <row r="5403" spans="10:10" x14ac:dyDescent="0.25">
      <c r="J5403" s="1"/>
    </row>
    <row r="5404" spans="10:10" x14ac:dyDescent="0.25">
      <c r="J5404" s="1"/>
    </row>
    <row r="5405" spans="10:10" x14ac:dyDescent="0.25">
      <c r="J5405" s="1"/>
    </row>
    <row r="5406" spans="10:10" x14ac:dyDescent="0.25">
      <c r="J5406" s="1"/>
    </row>
    <row r="5407" spans="10:10" x14ac:dyDescent="0.25">
      <c r="J5407" s="1"/>
    </row>
    <row r="5408" spans="10:10" x14ac:dyDescent="0.25">
      <c r="J5408" s="1"/>
    </row>
    <row r="5409" spans="10:10" x14ac:dyDescent="0.25">
      <c r="J5409" s="1"/>
    </row>
    <row r="5410" spans="10:10" x14ac:dyDescent="0.25">
      <c r="J5410" s="1"/>
    </row>
    <row r="5411" spans="10:10" x14ac:dyDescent="0.25">
      <c r="J5411" s="1"/>
    </row>
    <row r="5412" spans="10:10" x14ac:dyDescent="0.25">
      <c r="J5412" s="1"/>
    </row>
    <row r="5413" spans="10:10" x14ac:dyDescent="0.25">
      <c r="J5413" s="1"/>
    </row>
    <row r="5414" spans="10:10" x14ac:dyDescent="0.25">
      <c r="J5414" s="1"/>
    </row>
    <row r="5415" spans="10:10" x14ac:dyDescent="0.25">
      <c r="J5415" s="1"/>
    </row>
    <row r="5416" spans="10:10" x14ac:dyDescent="0.25">
      <c r="J5416" s="1"/>
    </row>
    <row r="5417" spans="10:10" x14ac:dyDescent="0.25">
      <c r="J5417" s="1"/>
    </row>
    <row r="5418" spans="10:10" x14ac:dyDescent="0.25">
      <c r="J5418" s="1"/>
    </row>
    <row r="5419" spans="10:10" x14ac:dyDescent="0.25">
      <c r="J5419" s="1"/>
    </row>
    <row r="5420" spans="10:10" x14ac:dyDescent="0.25">
      <c r="J5420" s="1"/>
    </row>
    <row r="5421" spans="10:10" x14ac:dyDescent="0.25">
      <c r="J5421" s="1"/>
    </row>
    <row r="5422" spans="10:10" x14ac:dyDescent="0.25">
      <c r="J5422" s="1"/>
    </row>
    <row r="5423" spans="10:10" x14ac:dyDescent="0.25">
      <c r="J5423" s="1"/>
    </row>
    <row r="5424" spans="10:10" x14ac:dyDescent="0.25">
      <c r="J5424" s="1"/>
    </row>
    <row r="5425" spans="10:10" x14ac:dyDescent="0.25">
      <c r="J5425" s="1"/>
    </row>
    <row r="5426" spans="10:10" x14ac:dyDescent="0.25">
      <c r="J5426" s="1"/>
    </row>
    <row r="5427" spans="10:10" x14ac:dyDescent="0.25">
      <c r="J5427" s="1"/>
    </row>
    <row r="5428" spans="10:10" x14ac:dyDescent="0.25">
      <c r="J5428" s="1"/>
    </row>
    <row r="5429" spans="10:10" x14ac:dyDescent="0.25">
      <c r="J5429" s="1"/>
    </row>
    <row r="5430" spans="10:10" x14ac:dyDescent="0.25">
      <c r="J5430" s="1"/>
    </row>
    <row r="5431" spans="10:10" x14ac:dyDescent="0.25">
      <c r="J5431" s="1"/>
    </row>
    <row r="5432" spans="10:10" x14ac:dyDescent="0.25">
      <c r="J5432" s="1"/>
    </row>
    <row r="5433" spans="10:10" x14ac:dyDescent="0.25">
      <c r="J5433" s="1"/>
    </row>
    <row r="5434" spans="10:10" x14ac:dyDescent="0.25">
      <c r="J5434" s="1"/>
    </row>
    <row r="5435" spans="10:10" x14ac:dyDescent="0.25">
      <c r="J5435" s="1"/>
    </row>
    <row r="5436" spans="10:10" x14ac:dyDescent="0.25">
      <c r="J5436" s="1"/>
    </row>
    <row r="5437" spans="10:10" x14ac:dyDescent="0.25">
      <c r="J5437" s="1"/>
    </row>
    <row r="5438" spans="10:10" x14ac:dyDescent="0.25">
      <c r="J5438" s="1"/>
    </row>
    <row r="5439" spans="10:10" x14ac:dyDescent="0.25">
      <c r="J5439" s="1"/>
    </row>
    <row r="5440" spans="10:10" x14ac:dyDescent="0.25">
      <c r="J5440" s="1"/>
    </row>
    <row r="5441" spans="10:10" x14ac:dyDescent="0.25">
      <c r="J5441" s="1"/>
    </row>
    <row r="5442" spans="10:10" x14ac:dyDescent="0.25">
      <c r="J5442" s="1"/>
    </row>
    <row r="5443" spans="10:10" x14ac:dyDescent="0.25">
      <c r="J5443" s="1"/>
    </row>
    <row r="5444" spans="10:10" x14ac:dyDescent="0.25">
      <c r="J5444" s="1"/>
    </row>
    <row r="5445" spans="10:10" x14ac:dyDescent="0.25">
      <c r="J5445" s="1"/>
    </row>
    <row r="5446" spans="10:10" x14ac:dyDescent="0.25">
      <c r="J5446" s="1"/>
    </row>
    <row r="5447" spans="10:10" x14ac:dyDescent="0.25">
      <c r="J5447" s="1"/>
    </row>
    <row r="5448" spans="10:10" x14ac:dyDescent="0.25">
      <c r="J5448" s="1"/>
    </row>
    <row r="5449" spans="10:10" x14ac:dyDescent="0.25">
      <c r="J5449" s="1"/>
    </row>
    <row r="5450" spans="10:10" x14ac:dyDescent="0.25">
      <c r="J5450" s="1"/>
    </row>
    <row r="5451" spans="10:10" x14ac:dyDescent="0.25">
      <c r="J5451" s="1"/>
    </row>
    <row r="5452" spans="10:10" x14ac:dyDescent="0.25">
      <c r="J5452" s="1"/>
    </row>
    <row r="5453" spans="10:10" x14ac:dyDescent="0.25">
      <c r="J5453" s="1"/>
    </row>
    <row r="5454" spans="10:10" x14ac:dyDescent="0.25">
      <c r="J5454" s="1"/>
    </row>
    <row r="5455" spans="10:10" x14ac:dyDescent="0.25">
      <c r="J5455" s="1"/>
    </row>
    <row r="5456" spans="10:10" x14ac:dyDescent="0.25">
      <c r="J5456" s="1"/>
    </row>
    <row r="5457" spans="10:10" x14ac:dyDescent="0.25">
      <c r="J5457" s="1"/>
    </row>
    <row r="5458" spans="10:10" x14ac:dyDescent="0.25">
      <c r="J5458" s="1"/>
    </row>
    <row r="5459" spans="10:10" x14ac:dyDescent="0.25">
      <c r="J5459" s="1"/>
    </row>
    <row r="5460" spans="10:10" x14ac:dyDescent="0.25">
      <c r="J5460" s="1"/>
    </row>
    <row r="5461" spans="10:10" x14ac:dyDescent="0.25">
      <c r="J5461" s="1"/>
    </row>
    <row r="5462" spans="10:10" x14ac:dyDescent="0.25">
      <c r="J5462" s="1"/>
    </row>
    <row r="5463" spans="10:10" x14ac:dyDescent="0.25">
      <c r="J5463" s="1"/>
    </row>
    <row r="5464" spans="10:10" x14ac:dyDescent="0.25">
      <c r="J5464" s="1"/>
    </row>
    <row r="5465" spans="10:10" x14ac:dyDescent="0.25">
      <c r="J5465" s="1"/>
    </row>
    <row r="5466" spans="10:10" x14ac:dyDescent="0.25">
      <c r="J5466" s="1"/>
    </row>
    <row r="5467" spans="10:10" x14ac:dyDescent="0.25">
      <c r="J5467" s="1"/>
    </row>
    <row r="5468" spans="10:10" x14ac:dyDescent="0.25">
      <c r="J5468" s="1"/>
    </row>
    <row r="5469" spans="10:10" x14ac:dyDescent="0.25">
      <c r="J5469" s="1"/>
    </row>
    <row r="5470" spans="10:10" x14ac:dyDescent="0.25">
      <c r="J5470" s="1"/>
    </row>
    <row r="5471" spans="10:10" x14ac:dyDescent="0.25">
      <c r="J5471" s="1"/>
    </row>
    <row r="5472" spans="10:10" x14ac:dyDescent="0.25">
      <c r="J5472" s="1"/>
    </row>
    <row r="5473" spans="10:10" x14ac:dyDescent="0.25">
      <c r="J5473" s="1"/>
    </row>
    <row r="5474" spans="10:10" x14ac:dyDescent="0.25">
      <c r="J5474" s="1"/>
    </row>
    <row r="5475" spans="10:10" x14ac:dyDescent="0.25">
      <c r="J5475" s="1"/>
    </row>
    <row r="5476" spans="10:10" x14ac:dyDescent="0.25">
      <c r="J5476" s="1"/>
    </row>
    <row r="5477" spans="10:10" x14ac:dyDescent="0.25">
      <c r="J5477" s="1"/>
    </row>
    <row r="5478" spans="10:10" x14ac:dyDescent="0.25">
      <c r="J5478" s="1"/>
    </row>
    <row r="5479" spans="10:10" x14ac:dyDescent="0.25">
      <c r="J5479" s="1"/>
    </row>
    <row r="5480" spans="10:10" x14ac:dyDescent="0.25">
      <c r="J5480" s="1"/>
    </row>
    <row r="5481" spans="10:10" x14ac:dyDescent="0.25">
      <c r="J5481" s="1"/>
    </row>
    <row r="5482" spans="10:10" x14ac:dyDescent="0.25">
      <c r="J5482" s="1"/>
    </row>
    <row r="5483" spans="10:10" x14ac:dyDescent="0.25">
      <c r="J5483" s="1"/>
    </row>
    <row r="5484" spans="10:10" x14ac:dyDescent="0.25">
      <c r="J5484" s="1"/>
    </row>
    <row r="5485" spans="10:10" x14ac:dyDescent="0.25">
      <c r="J5485" s="1"/>
    </row>
    <row r="5486" spans="10:10" x14ac:dyDescent="0.25">
      <c r="J5486" s="1"/>
    </row>
    <row r="5487" spans="10:10" x14ac:dyDescent="0.25">
      <c r="J5487" s="1"/>
    </row>
    <row r="5488" spans="10:10" x14ac:dyDescent="0.25">
      <c r="J5488" s="1"/>
    </row>
    <row r="5489" spans="10:10" x14ac:dyDescent="0.25">
      <c r="J5489" s="1"/>
    </row>
    <row r="5490" spans="10:10" x14ac:dyDescent="0.25">
      <c r="J5490" s="1"/>
    </row>
    <row r="5491" spans="10:10" x14ac:dyDescent="0.25">
      <c r="J5491" s="1"/>
    </row>
    <row r="5492" spans="10:10" x14ac:dyDescent="0.25">
      <c r="J5492" s="1"/>
    </row>
    <row r="5493" spans="10:10" x14ac:dyDescent="0.25">
      <c r="J5493" s="1"/>
    </row>
    <row r="5494" spans="10:10" x14ac:dyDescent="0.25">
      <c r="J5494" s="1"/>
    </row>
    <row r="5495" spans="10:10" x14ac:dyDescent="0.25">
      <c r="J5495" s="1"/>
    </row>
    <row r="5496" spans="10:10" x14ac:dyDescent="0.25">
      <c r="J5496" s="1"/>
    </row>
    <row r="5497" spans="10:10" x14ac:dyDescent="0.25">
      <c r="J5497" s="1"/>
    </row>
    <row r="5498" spans="10:10" x14ac:dyDescent="0.25">
      <c r="J5498" s="1"/>
    </row>
    <row r="5499" spans="10:10" x14ac:dyDescent="0.25">
      <c r="J5499" s="1"/>
    </row>
    <row r="5500" spans="10:10" x14ac:dyDescent="0.25">
      <c r="J5500" s="1"/>
    </row>
    <row r="5501" spans="10:10" x14ac:dyDescent="0.25">
      <c r="J5501" s="1"/>
    </row>
    <row r="5502" spans="10:10" x14ac:dyDescent="0.25">
      <c r="J5502" s="1"/>
    </row>
    <row r="5503" spans="10:10" x14ac:dyDescent="0.25">
      <c r="J5503" s="1"/>
    </row>
    <row r="5504" spans="10:10" x14ac:dyDescent="0.25">
      <c r="J5504" s="1"/>
    </row>
    <row r="5505" spans="10:10" x14ac:dyDescent="0.25">
      <c r="J5505" s="1"/>
    </row>
    <row r="5506" spans="10:10" x14ac:dyDescent="0.25">
      <c r="J5506" s="1"/>
    </row>
    <row r="5507" spans="10:10" x14ac:dyDescent="0.25">
      <c r="J5507" s="1"/>
    </row>
    <row r="5508" spans="10:10" x14ac:dyDescent="0.25">
      <c r="J5508" s="1"/>
    </row>
    <row r="5509" spans="10:10" x14ac:dyDescent="0.25">
      <c r="J5509" s="1"/>
    </row>
    <row r="5510" spans="10:10" x14ac:dyDescent="0.25">
      <c r="J5510" s="1"/>
    </row>
    <row r="5511" spans="10:10" x14ac:dyDescent="0.25">
      <c r="J5511" s="1"/>
    </row>
    <row r="5512" spans="10:10" x14ac:dyDescent="0.25">
      <c r="J5512" s="1"/>
    </row>
    <row r="5513" spans="10:10" x14ac:dyDescent="0.25">
      <c r="J5513" s="1"/>
    </row>
    <row r="5514" spans="10:10" x14ac:dyDescent="0.25">
      <c r="J5514" s="1"/>
    </row>
    <row r="5515" spans="10:10" x14ac:dyDescent="0.25">
      <c r="J5515" s="1"/>
    </row>
    <row r="5516" spans="10:10" x14ac:dyDescent="0.25">
      <c r="J5516" s="1"/>
    </row>
    <row r="5517" spans="10:10" x14ac:dyDescent="0.25">
      <c r="J5517" s="1"/>
    </row>
    <row r="5518" spans="10:10" x14ac:dyDescent="0.25">
      <c r="J5518" s="1"/>
    </row>
    <row r="5519" spans="10:10" x14ac:dyDescent="0.25">
      <c r="J5519" s="1"/>
    </row>
    <row r="5520" spans="10:10" x14ac:dyDescent="0.25">
      <c r="J5520" s="1"/>
    </row>
    <row r="5521" spans="10:10" x14ac:dyDescent="0.25">
      <c r="J5521" s="1"/>
    </row>
    <row r="5522" spans="10:10" x14ac:dyDescent="0.25">
      <c r="J5522" s="1"/>
    </row>
    <row r="5523" spans="10:10" x14ac:dyDescent="0.25">
      <c r="J5523" s="1"/>
    </row>
    <row r="5524" spans="10:10" x14ac:dyDescent="0.25">
      <c r="J5524" s="1"/>
    </row>
    <row r="5525" spans="10:10" x14ac:dyDescent="0.25">
      <c r="J5525" s="1"/>
    </row>
    <row r="5526" spans="10:10" x14ac:dyDescent="0.25">
      <c r="J5526" s="1"/>
    </row>
    <row r="5527" spans="10:10" x14ac:dyDescent="0.25">
      <c r="J5527" s="1"/>
    </row>
    <row r="5528" spans="10:10" x14ac:dyDescent="0.25">
      <c r="J5528" s="1"/>
    </row>
    <row r="5529" spans="10:10" x14ac:dyDescent="0.25">
      <c r="J5529" s="1"/>
    </row>
    <row r="5530" spans="10:10" x14ac:dyDescent="0.25">
      <c r="J5530" s="1"/>
    </row>
    <row r="5531" spans="10:10" x14ac:dyDescent="0.25">
      <c r="J5531" s="1"/>
    </row>
    <row r="5532" spans="10:10" x14ac:dyDescent="0.25">
      <c r="J5532" s="1"/>
    </row>
    <row r="5533" spans="10:10" x14ac:dyDescent="0.25">
      <c r="J5533" s="1"/>
    </row>
    <row r="5534" spans="10:10" x14ac:dyDescent="0.25">
      <c r="J5534" s="1"/>
    </row>
    <row r="5535" spans="10:10" x14ac:dyDescent="0.25">
      <c r="J5535" s="1"/>
    </row>
    <row r="5536" spans="10:10" x14ac:dyDescent="0.25">
      <c r="J5536" s="1"/>
    </row>
    <row r="5537" spans="10:10" x14ac:dyDescent="0.25">
      <c r="J5537" s="1"/>
    </row>
    <row r="5538" spans="10:10" x14ac:dyDescent="0.25">
      <c r="J5538" s="1"/>
    </row>
    <row r="5539" spans="10:10" x14ac:dyDescent="0.25">
      <c r="J5539" s="1"/>
    </row>
    <row r="5540" spans="10:10" x14ac:dyDescent="0.25">
      <c r="J5540" s="1"/>
    </row>
    <row r="5541" spans="10:10" x14ac:dyDescent="0.25">
      <c r="J5541" s="1"/>
    </row>
    <row r="5542" spans="10:10" x14ac:dyDescent="0.25">
      <c r="J5542" s="1"/>
    </row>
    <row r="5543" spans="10:10" x14ac:dyDescent="0.25">
      <c r="J5543" s="1"/>
    </row>
    <row r="5544" spans="10:10" x14ac:dyDescent="0.25">
      <c r="J5544" s="1"/>
    </row>
    <row r="5545" spans="10:10" x14ac:dyDescent="0.25">
      <c r="J5545" s="1"/>
    </row>
    <row r="5546" spans="10:10" x14ac:dyDescent="0.25">
      <c r="J5546" s="1"/>
    </row>
    <row r="5547" spans="10:10" x14ac:dyDescent="0.25">
      <c r="J5547" s="1"/>
    </row>
    <row r="5548" spans="10:10" x14ac:dyDescent="0.25">
      <c r="J5548" s="1"/>
    </row>
    <row r="5549" spans="10:10" x14ac:dyDescent="0.25">
      <c r="J5549" s="1"/>
    </row>
    <row r="5550" spans="10:10" x14ac:dyDescent="0.25">
      <c r="J5550" s="1"/>
    </row>
    <row r="5551" spans="10:10" x14ac:dyDescent="0.25">
      <c r="J5551" s="1"/>
    </row>
    <row r="5552" spans="10:10" x14ac:dyDescent="0.25">
      <c r="J5552" s="1"/>
    </row>
    <row r="5553" spans="10:10" x14ac:dyDescent="0.25">
      <c r="J5553" s="1"/>
    </row>
    <row r="5554" spans="10:10" x14ac:dyDescent="0.25">
      <c r="J5554" s="1"/>
    </row>
    <row r="5555" spans="10:10" x14ac:dyDescent="0.25">
      <c r="J5555" s="1"/>
    </row>
    <row r="5556" spans="10:10" x14ac:dyDescent="0.25">
      <c r="J5556" s="1"/>
    </row>
    <row r="5557" spans="10:10" x14ac:dyDescent="0.25">
      <c r="J5557" s="1"/>
    </row>
    <row r="5558" spans="10:10" x14ac:dyDescent="0.25">
      <c r="J5558" s="1"/>
    </row>
    <row r="5559" spans="10:10" x14ac:dyDescent="0.25">
      <c r="J5559" s="1"/>
    </row>
    <row r="5560" spans="10:10" x14ac:dyDescent="0.25">
      <c r="J5560" s="1"/>
    </row>
    <row r="5561" spans="10:10" x14ac:dyDescent="0.25">
      <c r="J5561" s="1"/>
    </row>
    <row r="5562" spans="10:10" x14ac:dyDescent="0.25">
      <c r="J5562" s="1"/>
    </row>
    <row r="5563" spans="10:10" x14ac:dyDescent="0.25">
      <c r="J5563" s="1"/>
    </row>
    <row r="5564" spans="10:10" x14ac:dyDescent="0.25">
      <c r="J5564" s="1"/>
    </row>
    <row r="5565" spans="10:10" x14ac:dyDescent="0.25">
      <c r="J5565" s="1"/>
    </row>
    <row r="5566" spans="10:10" x14ac:dyDescent="0.25">
      <c r="J5566" s="1"/>
    </row>
    <row r="5567" spans="10:10" x14ac:dyDescent="0.25">
      <c r="J5567" s="1"/>
    </row>
    <row r="5568" spans="10:10" x14ac:dyDescent="0.25">
      <c r="J5568" s="1"/>
    </row>
    <row r="5569" spans="10:10" x14ac:dyDescent="0.25">
      <c r="J5569" s="1"/>
    </row>
    <row r="5570" spans="10:10" x14ac:dyDescent="0.25">
      <c r="J5570" s="1"/>
    </row>
    <row r="5571" spans="10:10" x14ac:dyDescent="0.25">
      <c r="J5571" s="1"/>
    </row>
    <row r="5572" spans="10:10" x14ac:dyDescent="0.25">
      <c r="J5572" s="1"/>
    </row>
    <row r="5573" spans="10:10" x14ac:dyDescent="0.25">
      <c r="J5573" s="1"/>
    </row>
    <row r="5574" spans="10:10" x14ac:dyDescent="0.25">
      <c r="J5574" s="1"/>
    </row>
    <row r="5575" spans="10:10" x14ac:dyDescent="0.25">
      <c r="J5575" s="1"/>
    </row>
    <row r="5576" spans="10:10" x14ac:dyDescent="0.25">
      <c r="J5576" s="1"/>
    </row>
    <row r="5577" spans="10:10" x14ac:dyDescent="0.25">
      <c r="J5577" s="1"/>
    </row>
    <row r="5578" spans="10:10" x14ac:dyDescent="0.25">
      <c r="J5578" s="1"/>
    </row>
    <row r="5579" spans="10:10" x14ac:dyDescent="0.25">
      <c r="J5579" s="1"/>
    </row>
    <row r="5580" spans="10:10" x14ac:dyDescent="0.25">
      <c r="J5580" s="1"/>
    </row>
    <row r="5581" spans="10:10" x14ac:dyDescent="0.25">
      <c r="J5581" s="1"/>
    </row>
    <row r="5582" spans="10:10" x14ac:dyDescent="0.25">
      <c r="J5582" s="1"/>
    </row>
    <row r="5583" spans="10:10" x14ac:dyDescent="0.25">
      <c r="J5583" s="1"/>
    </row>
    <row r="5584" spans="10:10" x14ac:dyDescent="0.25">
      <c r="J5584" s="1"/>
    </row>
    <row r="5585" spans="10:10" x14ac:dyDescent="0.25">
      <c r="J5585" s="1"/>
    </row>
    <row r="5586" spans="10:10" x14ac:dyDescent="0.25">
      <c r="J5586" s="1"/>
    </row>
    <row r="5587" spans="10:10" x14ac:dyDescent="0.25">
      <c r="J5587" s="1"/>
    </row>
    <row r="5588" spans="10:10" x14ac:dyDescent="0.25">
      <c r="J5588" s="1"/>
    </row>
    <row r="5589" spans="10:10" x14ac:dyDescent="0.25">
      <c r="J5589" s="1"/>
    </row>
    <row r="5590" spans="10:10" x14ac:dyDescent="0.25">
      <c r="J5590" s="1"/>
    </row>
    <row r="5591" spans="10:10" x14ac:dyDescent="0.25">
      <c r="J5591" s="1"/>
    </row>
    <row r="5592" spans="10:10" x14ac:dyDescent="0.25">
      <c r="J5592" s="1"/>
    </row>
    <row r="5593" spans="10:10" x14ac:dyDescent="0.25">
      <c r="J5593" s="1"/>
    </row>
    <row r="5594" spans="10:10" x14ac:dyDescent="0.25">
      <c r="J5594" s="1"/>
    </row>
    <row r="5595" spans="10:10" x14ac:dyDescent="0.25">
      <c r="J5595" s="1"/>
    </row>
    <row r="5596" spans="10:10" x14ac:dyDescent="0.25">
      <c r="J5596" s="1"/>
    </row>
    <row r="5597" spans="10:10" x14ac:dyDescent="0.25">
      <c r="J5597" s="1"/>
    </row>
    <row r="5598" spans="10:10" x14ac:dyDescent="0.25">
      <c r="J5598" s="1"/>
    </row>
    <row r="5599" spans="10:10" x14ac:dyDescent="0.25">
      <c r="J5599" s="1"/>
    </row>
    <row r="5600" spans="10:10" x14ac:dyDescent="0.25">
      <c r="J5600" s="1"/>
    </row>
    <row r="5601" spans="10:10" x14ac:dyDescent="0.25">
      <c r="J5601" s="1"/>
    </row>
    <row r="5602" spans="10:10" x14ac:dyDescent="0.25">
      <c r="J5602" s="1"/>
    </row>
    <row r="5603" spans="10:10" x14ac:dyDescent="0.25">
      <c r="J5603" s="1"/>
    </row>
    <row r="5604" spans="10:10" x14ac:dyDescent="0.25">
      <c r="J5604" s="1"/>
    </row>
    <row r="5605" spans="10:10" x14ac:dyDescent="0.25">
      <c r="J5605" s="1"/>
    </row>
    <row r="5606" spans="10:10" x14ac:dyDescent="0.25">
      <c r="J5606" s="1"/>
    </row>
    <row r="5607" spans="10:10" x14ac:dyDescent="0.25">
      <c r="J5607" s="1"/>
    </row>
    <row r="5608" spans="10:10" x14ac:dyDescent="0.25">
      <c r="J5608" s="1"/>
    </row>
    <row r="5609" spans="10:10" x14ac:dyDescent="0.25">
      <c r="J5609" s="1"/>
    </row>
    <row r="5610" spans="10:10" x14ac:dyDescent="0.25">
      <c r="J5610" s="1"/>
    </row>
    <row r="5611" spans="10:10" x14ac:dyDescent="0.25">
      <c r="J5611" s="1"/>
    </row>
    <row r="5612" spans="10:10" x14ac:dyDescent="0.25">
      <c r="J5612" s="1"/>
    </row>
    <row r="5613" spans="10:10" x14ac:dyDescent="0.25">
      <c r="J5613" s="1"/>
    </row>
    <row r="5614" spans="10:10" x14ac:dyDescent="0.25">
      <c r="J5614" s="1"/>
    </row>
    <row r="5615" spans="10:10" x14ac:dyDescent="0.25">
      <c r="J5615" s="1"/>
    </row>
    <row r="5616" spans="10:10" x14ac:dyDescent="0.25">
      <c r="J5616" s="1"/>
    </row>
    <row r="5617" spans="10:10" x14ac:dyDescent="0.25">
      <c r="J5617" s="1"/>
    </row>
    <row r="5618" spans="10:10" x14ac:dyDescent="0.25">
      <c r="J5618" s="1"/>
    </row>
    <row r="5619" spans="10:10" x14ac:dyDescent="0.25">
      <c r="J5619" s="1"/>
    </row>
    <row r="5620" spans="10:10" x14ac:dyDescent="0.25">
      <c r="J5620" s="1"/>
    </row>
    <row r="5621" spans="10:10" x14ac:dyDescent="0.25">
      <c r="J5621" s="1"/>
    </row>
    <row r="5622" spans="10:10" x14ac:dyDescent="0.25">
      <c r="J5622" s="1"/>
    </row>
    <row r="5623" spans="10:10" x14ac:dyDescent="0.25">
      <c r="J5623" s="1"/>
    </row>
    <row r="5624" spans="10:10" x14ac:dyDescent="0.25">
      <c r="J5624" s="1"/>
    </row>
    <row r="5625" spans="10:10" x14ac:dyDescent="0.25">
      <c r="J5625" s="1"/>
    </row>
    <row r="5626" spans="10:10" x14ac:dyDescent="0.25">
      <c r="J5626" s="1"/>
    </row>
    <row r="5627" spans="10:10" x14ac:dyDescent="0.25">
      <c r="J5627" s="1"/>
    </row>
    <row r="5628" spans="10:10" x14ac:dyDescent="0.25">
      <c r="J5628" s="1"/>
    </row>
    <row r="5629" spans="10:10" x14ac:dyDescent="0.25">
      <c r="J5629" s="1"/>
    </row>
    <row r="5630" spans="10:10" x14ac:dyDescent="0.25">
      <c r="J5630" s="1"/>
    </row>
    <row r="5631" spans="10:10" x14ac:dyDescent="0.25">
      <c r="J5631" s="1"/>
    </row>
    <row r="5632" spans="10:10" x14ac:dyDescent="0.25">
      <c r="J5632" s="1"/>
    </row>
    <row r="5633" spans="10:10" x14ac:dyDescent="0.25">
      <c r="J5633" s="1"/>
    </row>
    <row r="5634" spans="10:10" x14ac:dyDescent="0.25">
      <c r="J5634" s="1"/>
    </row>
    <row r="5635" spans="10:10" x14ac:dyDescent="0.25">
      <c r="J5635" s="1"/>
    </row>
    <row r="5636" spans="10:10" x14ac:dyDescent="0.25">
      <c r="J5636" s="1"/>
    </row>
    <row r="5637" spans="10:10" x14ac:dyDescent="0.25">
      <c r="J5637" s="1"/>
    </row>
    <row r="5638" spans="10:10" x14ac:dyDescent="0.25">
      <c r="J5638" s="1"/>
    </row>
    <row r="5639" spans="10:10" x14ac:dyDescent="0.25">
      <c r="J5639" s="1"/>
    </row>
    <row r="5640" spans="10:10" x14ac:dyDescent="0.25">
      <c r="J5640" s="1"/>
    </row>
    <row r="5641" spans="10:10" x14ac:dyDescent="0.25">
      <c r="J5641" s="1"/>
    </row>
    <row r="5642" spans="10:10" x14ac:dyDescent="0.25">
      <c r="J5642" s="1"/>
    </row>
    <row r="5643" spans="10:10" x14ac:dyDescent="0.25">
      <c r="J5643" s="1"/>
    </row>
    <row r="5644" spans="10:10" x14ac:dyDescent="0.25">
      <c r="J5644" s="1"/>
    </row>
    <row r="5645" spans="10:10" x14ac:dyDescent="0.25">
      <c r="J5645" s="1"/>
    </row>
    <row r="5646" spans="10:10" x14ac:dyDescent="0.25">
      <c r="J5646" s="1"/>
    </row>
    <row r="5647" spans="10:10" x14ac:dyDescent="0.25">
      <c r="J5647" s="1"/>
    </row>
    <row r="5648" spans="10:10" x14ac:dyDescent="0.25">
      <c r="J5648" s="1"/>
    </row>
    <row r="5649" spans="10:10" x14ac:dyDescent="0.25">
      <c r="J5649" s="1"/>
    </row>
    <row r="5650" spans="10:10" x14ac:dyDescent="0.25">
      <c r="J5650" s="1"/>
    </row>
    <row r="5651" spans="10:10" x14ac:dyDescent="0.25">
      <c r="J5651" s="1"/>
    </row>
    <row r="5652" spans="10:10" x14ac:dyDescent="0.25">
      <c r="J5652" s="1"/>
    </row>
    <row r="5653" spans="10:10" x14ac:dyDescent="0.25">
      <c r="J5653" s="1"/>
    </row>
    <row r="5654" spans="10:10" x14ac:dyDescent="0.25">
      <c r="J5654" s="1"/>
    </row>
    <row r="5655" spans="10:10" x14ac:dyDescent="0.25">
      <c r="J5655" s="1"/>
    </row>
    <row r="5656" spans="10:10" x14ac:dyDescent="0.25">
      <c r="J5656" s="1"/>
    </row>
    <row r="5657" spans="10:10" x14ac:dyDescent="0.25">
      <c r="J5657" s="1"/>
    </row>
    <row r="5658" spans="10:10" x14ac:dyDescent="0.25">
      <c r="J5658" s="1"/>
    </row>
    <row r="5659" spans="10:10" x14ac:dyDescent="0.25">
      <c r="J5659" s="1"/>
    </row>
    <row r="5660" spans="10:10" x14ac:dyDescent="0.25">
      <c r="J5660" s="1"/>
    </row>
    <row r="5661" spans="10:10" x14ac:dyDescent="0.25">
      <c r="J5661" s="1"/>
    </row>
    <row r="5662" spans="10:10" x14ac:dyDescent="0.25">
      <c r="J5662" s="1"/>
    </row>
    <row r="5663" spans="10:10" x14ac:dyDescent="0.25">
      <c r="J5663" s="1"/>
    </row>
    <row r="5664" spans="10:10" x14ac:dyDescent="0.25">
      <c r="J5664" s="1"/>
    </row>
    <row r="5665" spans="10:10" x14ac:dyDescent="0.25">
      <c r="J5665" s="1"/>
    </row>
    <row r="5666" spans="10:10" x14ac:dyDescent="0.25">
      <c r="J5666" s="1"/>
    </row>
    <row r="5667" spans="10:10" x14ac:dyDescent="0.25">
      <c r="J5667" s="1"/>
    </row>
    <row r="5668" spans="10:10" x14ac:dyDescent="0.25">
      <c r="J5668" s="1"/>
    </row>
    <row r="5669" spans="10:10" x14ac:dyDescent="0.25">
      <c r="J5669" s="1"/>
    </row>
    <row r="5670" spans="10:10" x14ac:dyDescent="0.25">
      <c r="J5670" s="1"/>
    </row>
    <row r="5671" spans="10:10" x14ac:dyDescent="0.25">
      <c r="J5671" s="1"/>
    </row>
    <row r="5672" spans="10:10" x14ac:dyDescent="0.25">
      <c r="J5672" s="1"/>
    </row>
    <row r="5673" spans="10:10" x14ac:dyDescent="0.25">
      <c r="J5673" s="1"/>
    </row>
    <row r="5674" spans="10:10" x14ac:dyDescent="0.25">
      <c r="J5674" s="1"/>
    </row>
    <row r="5675" spans="10:10" x14ac:dyDescent="0.25">
      <c r="J5675" s="1"/>
    </row>
    <row r="5676" spans="10:10" x14ac:dyDescent="0.25">
      <c r="J5676" s="1"/>
    </row>
    <row r="5677" spans="10:10" x14ac:dyDescent="0.25">
      <c r="J5677" s="1"/>
    </row>
    <row r="5678" spans="10:10" x14ac:dyDescent="0.25">
      <c r="J5678" s="1"/>
    </row>
    <row r="5679" spans="10:10" x14ac:dyDescent="0.25">
      <c r="J5679" s="1"/>
    </row>
    <row r="5680" spans="10:10" x14ac:dyDescent="0.25">
      <c r="J5680" s="1"/>
    </row>
    <row r="5681" spans="10:10" x14ac:dyDescent="0.25">
      <c r="J5681" s="1"/>
    </row>
    <row r="5682" spans="10:10" x14ac:dyDescent="0.25">
      <c r="J5682" s="1"/>
    </row>
    <row r="5683" spans="10:10" x14ac:dyDescent="0.25">
      <c r="J5683" s="1"/>
    </row>
    <row r="5684" spans="10:10" x14ac:dyDescent="0.25">
      <c r="J5684" s="1"/>
    </row>
    <row r="5685" spans="10:10" x14ac:dyDescent="0.25">
      <c r="J5685" s="1"/>
    </row>
    <row r="5686" spans="10:10" x14ac:dyDescent="0.25">
      <c r="J5686" s="1"/>
    </row>
    <row r="5687" spans="10:10" x14ac:dyDescent="0.25">
      <c r="J5687" s="1"/>
    </row>
    <row r="5688" spans="10:10" x14ac:dyDescent="0.25">
      <c r="J5688" s="1"/>
    </row>
    <row r="5689" spans="10:10" x14ac:dyDescent="0.25">
      <c r="J5689" s="1"/>
    </row>
    <row r="5690" spans="10:10" x14ac:dyDescent="0.25">
      <c r="J5690" s="1"/>
    </row>
    <row r="5691" spans="10:10" x14ac:dyDescent="0.25">
      <c r="J5691" s="1"/>
    </row>
    <row r="5692" spans="10:10" x14ac:dyDescent="0.25">
      <c r="J5692" s="1"/>
    </row>
    <row r="5693" spans="10:10" x14ac:dyDescent="0.25">
      <c r="J5693" s="1"/>
    </row>
    <row r="5694" spans="10:10" x14ac:dyDescent="0.25">
      <c r="J5694" s="1"/>
    </row>
    <row r="5695" spans="10:10" x14ac:dyDescent="0.25">
      <c r="J5695" s="1"/>
    </row>
    <row r="5696" spans="10:10" x14ac:dyDescent="0.25">
      <c r="J5696" s="1"/>
    </row>
    <row r="5697" spans="10:10" x14ac:dyDescent="0.25">
      <c r="J5697" s="1"/>
    </row>
    <row r="5698" spans="10:10" x14ac:dyDescent="0.25">
      <c r="J5698" s="1"/>
    </row>
    <row r="5699" spans="10:10" x14ac:dyDescent="0.25">
      <c r="J5699" s="1"/>
    </row>
    <row r="5700" spans="10:10" x14ac:dyDescent="0.25">
      <c r="J5700" s="1"/>
    </row>
    <row r="5701" spans="10:10" x14ac:dyDescent="0.25">
      <c r="J5701" s="1"/>
    </row>
    <row r="5702" spans="10:10" x14ac:dyDescent="0.25">
      <c r="J5702" s="1"/>
    </row>
    <row r="5703" spans="10:10" x14ac:dyDescent="0.25">
      <c r="J5703" s="1"/>
    </row>
    <row r="5704" spans="10:10" x14ac:dyDescent="0.25">
      <c r="J5704" s="1"/>
    </row>
    <row r="5705" spans="10:10" x14ac:dyDescent="0.25">
      <c r="J5705" s="1"/>
    </row>
    <row r="5706" spans="10:10" x14ac:dyDescent="0.25">
      <c r="J5706" s="1"/>
    </row>
    <row r="5707" spans="10:10" x14ac:dyDescent="0.25">
      <c r="J5707" s="1"/>
    </row>
    <row r="5708" spans="10:10" x14ac:dyDescent="0.25">
      <c r="J5708" s="1"/>
    </row>
    <row r="5709" spans="10:10" x14ac:dyDescent="0.25">
      <c r="J5709" s="1"/>
    </row>
    <row r="5710" spans="10:10" x14ac:dyDescent="0.25">
      <c r="J5710" s="1"/>
    </row>
    <row r="5711" spans="10:10" x14ac:dyDescent="0.25">
      <c r="J5711" s="1"/>
    </row>
    <row r="5712" spans="10:10" x14ac:dyDescent="0.25">
      <c r="J5712" s="1"/>
    </row>
    <row r="5713" spans="10:10" x14ac:dyDescent="0.25">
      <c r="J5713" s="1"/>
    </row>
    <row r="5714" spans="10:10" x14ac:dyDescent="0.25">
      <c r="J5714" s="1"/>
    </row>
    <row r="5715" spans="10:10" x14ac:dyDescent="0.25">
      <c r="J5715" s="1"/>
    </row>
    <row r="5716" spans="10:10" x14ac:dyDescent="0.25">
      <c r="J5716" s="1"/>
    </row>
    <row r="5717" spans="10:10" x14ac:dyDescent="0.25">
      <c r="J5717" s="1"/>
    </row>
    <row r="5718" spans="10:10" x14ac:dyDescent="0.25">
      <c r="J5718" s="1"/>
    </row>
    <row r="5719" spans="10:10" x14ac:dyDescent="0.25">
      <c r="J5719" s="1"/>
    </row>
    <row r="5720" spans="10:10" x14ac:dyDescent="0.25">
      <c r="J5720" s="1"/>
    </row>
    <row r="5721" spans="10:10" x14ac:dyDescent="0.25">
      <c r="J5721" s="1"/>
    </row>
    <row r="5722" spans="10:10" x14ac:dyDescent="0.25">
      <c r="J5722" s="1"/>
    </row>
    <row r="5723" spans="10:10" x14ac:dyDescent="0.25">
      <c r="J5723" s="1"/>
    </row>
    <row r="5724" spans="10:10" x14ac:dyDescent="0.25">
      <c r="J5724" s="1"/>
    </row>
    <row r="5725" spans="10:10" x14ac:dyDescent="0.25">
      <c r="J5725" s="1"/>
    </row>
    <row r="5726" spans="10:10" x14ac:dyDescent="0.25">
      <c r="J5726" s="1"/>
    </row>
    <row r="5727" spans="10:10" x14ac:dyDescent="0.25">
      <c r="J5727" s="1"/>
    </row>
    <row r="5728" spans="10:10" x14ac:dyDescent="0.25">
      <c r="J5728" s="1"/>
    </row>
    <row r="5729" spans="10:10" x14ac:dyDescent="0.25">
      <c r="J5729" s="1"/>
    </row>
    <row r="5730" spans="10:10" x14ac:dyDescent="0.25">
      <c r="J5730" s="1"/>
    </row>
    <row r="5731" spans="10:10" x14ac:dyDescent="0.25">
      <c r="J5731" s="1"/>
    </row>
    <row r="5732" spans="10:10" x14ac:dyDescent="0.25">
      <c r="J5732" s="1"/>
    </row>
    <row r="5733" spans="10:10" x14ac:dyDescent="0.25">
      <c r="J5733" s="1"/>
    </row>
    <row r="5734" spans="10:10" x14ac:dyDescent="0.25">
      <c r="J5734" s="1"/>
    </row>
    <row r="5735" spans="10:10" x14ac:dyDescent="0.25">
      <c r="J5735" s="1"/>
    </row>
    <row r="5736" spans="10:10" x14ac:dyDescent="0.25">
      <c r="J5736" s="1"/>
    </row>
    <row r="5737" spans="10:10" x14ac:dyDescent="0.25">
      <c r="J5737" s="1"/>
    </row>
    <row r="5738" spans="10:10" x14ac:dyDescent="0.25">
      <c r="J5738" s="1"/>
    </row>
    <row r="5739" spans="10:10" x14ac:dyDescent="0.25">
      <c r="J5739" s="1"/>
    </row>
    <row r="5740" spans="10:10" x14ac:dyDescent="0.25">
      <c r="J5740" s="1"/>
    </row>
    <row r="5741" spans="10:10" x14ac:dyDescent="0.25">
      <c r="J5741" s="1"/>
    </row>
    <row r="5742" spans="10:10" x14ac:dyDescent="0.25">
      <c r="J5742" s="1"/>
    </row>
    <row r="5743" spans="10:10" x14ac:dyDescent="0.25">
      <c r="J5743" s="1"/>
    </row>
    <row r="5744" spans="10:10" x14ac:dyDescent="0.25">
      <c r="J5744" s="1"/>
    </row>
    <row r="5745" spans="10:10" x14ac:dyDescent="0.25">
      <c r="J5745" s="1"/>
    </row>
    <row r="5746" spans="10:10" x14ac:dyDescent="0.25">
      <c r="J5746" s="1"/>
    </row>
    <row r="5747" spans="10:10" x14ac:dyDescent="0.25">
      <c r="J5747" s="1"/>
    </row>
    <row r="5748" spans="10:10" x14ac:dyDescent="0.25">
      <c r="J5748" s="1"/>
    </row>
    <row r="5749" spans="10:10" x14ac:dyDescent="0.25">
      <c r="J5749" s="1"/>
    </row>
    <row r="5750" spans="10:10" x14ac:dyDescent="0.25">
      <c r="J5750" s="1"/>
    </row>
    <row r="5751" spans="10:10" x14ac:dyDescent="0.25">
      <c r="J5751" s="1"/>
    </row>
    <row r="5752" spans="10:10" x14ac:dyDescent="0.25">
      <c r="J5752" s="1"/>
    </row>
    <row r="5753" spans="10:10" x14ac:dyDescent="0.25">
      <c r="J5753" s="1"/>
    </row>
    <row r="5754" spans="10:10" x14ac:dyDescent="0.25">
      <c r="J5754" s="1"/>
    </row>
    <row r="5755" spans="10:10" x14ac:dyDescent="0.25">
      <c r="J5755" s="1"/>
    </row>
    <row r="5756" spans="10:10" x14ac:dyDescent="0.25">
      <c r="J5756" s="1"/>
    </row>
    <row r="5757" spans="10:10" x14ac:dyDescent="0.25">
      <c r="J5757" s="1"/>
    </row>
    <row r="5758" spans="10:10" x14ac:dyDescent="0.25">
      <c r="J5758" s="1"/>
    </row>
    <row r="5759" spans="10:10" x14ac:dyDescent="0.25">
      <c r="J5759" s="1"/>
    </row>
    <row r="5760" spans="10:10" x14ac:dyDescent="0.25">
      <c r="J5760" s="1"/>
    </row>
    <row r="5761" spans="10:10" x14ac:dyDescent="0.25">
      <c r="J5761" s="1"/>
    </row>
    <row r="5762" spans="10:10" x14ac:dyDescent="0.25">
      <c r="J5762" s="1"/>
    </row>
    <row r="5763" spans="10:10" x14ac:dyDescent="0.25">
      <c r="J5763" s="1"/>
    </row>
    <row r="5764" spans="10:10" x14ac:dyDescent="0.25">
      <c r="J5764" s="1"/>
    </row>
    <row r="5765" spans="10:10" x14ac:dyDescent="0.25">
      <c r="J5765" s="1"/>
    </row>
    <row r="5766" spans="10:10" x14ac:dyDescent="0.25">
      <c r="J5766" s="1"/>
    </row>
    <row r="5767" spans="10:10" x14ac:dyDescent="0.25">
      <c r="J5767" s="1"/>
    </row>
    <row r="5768" spans="10:10" x14ac:dyDescent="0.25">
      <c r="J5768" s="1"/>
    </row>
    <row r="5769" spans="10:10" x14ac:dyDescent="0.25">
      <c r="J5769" s="1"/>
    </row>
    <row r="5770" spans="10:10" x14ac:dyDescent="0.25">
      <c r="J5770" s="1"/>
    </row>
    <row r="5771" spans="10:10" x14ac:dyDescent="0.25">
      <c r="J5771" s="1"/>
    </row>
    <row r="5772" spans="10:10" x14ac:dyDescent="0.25">
      <c r="J5772" s="1"/>
    </row>
    <row r="5773" spans="10:10" x14ac:dyDescent="0.25">
      <c r="J5773" s="1"/>
    </row>
    <row r="5774" spans="10:10" x14ac:dyDescent="0.25">
      <c r="J5774" s="1"/>
    </row>
    <row r="5775" spans="10:10" x14ac:dyDescent="0.25">
      <c r="J5775" s="1"/>
    </row>
    <row r="5776" spans="10:10" x14ac:dyDescent="0.25">
      <c r="J5776" s="1"/>
    </row>
    <row r="5777" spans="10:10" x14ac:dyDescent="0.25">
      <c r="J5777" s="1"/>
    </row>
    <row r="5778" spans="10:10" x14ac:dyDescent="0.25">
      <c r="J5778" s="1"/>
    </row>
    <row r="5779" spans="10:10" x14ac:dyDescent="0.25">
      <c r="J5779" s="1"/>
    </row>
    <row r="5780" spans="10:10" x14ac:dyDescent="0.25">
      <c r="J5780" s="1"/>
    </row>
    <row r="5781" spans="10:10" x14ac:dyDescent="0.25">
      <c r="J5781" s="1"/>
    </row>
    <row r="5782" spans="10:10" x14ac:dyDescent="0.25">
      <c r="J5782" s="1"/>
    </row>
    <row r="5783" spans="10:10" x14ac:dyDescent="0.25">
      <c r="J5783" s="1"/>
    </row>
    <row r="5784" spans="10:10" x14ac:dyDescent="0.25">
      <c r="J5784" s="1"/>
    </row>
    <row r="5785" spans="10:10" x14ac:dyDescent="0.25">
      <c r="J5785" s="1"/>
    </row>
    <row r="5786" spans="10:10" x14ac:dyDescent="0.25">
      <c r="J5786" s="1"/>
    </row>
    <row r="5787" spans="10:10" x14ac:dyDescent="0.25">
      <c r="J5787" s="1"/>
    </row>
    <row r="5788" spans="10:10" x14ac:dyDescent="0.25">
      <c r="J5788" s="1"/>
    </row>
    <row r="5789" spans="10:10" x14ac:dyDescent="0.25">
      <c r="J5789" s="1"/>
    </row>
    <row r="5790" spans="10:10" x14ac:dyDescent="0.25">
      <c r="J5790" s="1"/>
    </row>
    <row r="5791" spans="10:10" x14ac:dyDescent="0.25">
      <c r="J5791" s="1"/>
    </row>
    <row r="5792" spans="10:10" x14ac:dyDescent="0.25">
      <c r="J5792" s="1"/>
    </row>
    <row r="5793" spans="10:10" x14ac:dyDescent="0.25">
      <c r="J5793" s="1"/>
    </row>
    <row r="5794" spans="10:10" x14ac:dyDescent="0.25">
      <c r="J5794" s="1"/>
    </row>
    <row r="5795" spans="10:10" x14ac:dyDescent="0.25">
      <c r="J5795" s="1"/>
    </row>
    <row r="5796" spans="10:10" x14ac:dyDescent="0.25">
      <c r="J5796" s="1"/>
    </row>
    <row r="5797" spans="10:10" x14ac:dyDescent="0.25">
      <c r="J5797" s="1"/>
    </row>
    <row r="5798" spans="10:10" x14ac:dyDescent="0.25">
      <c r="J5798" s="1"/>
    </row>
    <row r="5799" spans="10:10" x14ac:dyDescent="0.25">
      <c r="J5799" s="1"/>
    </row>
    <row r="5800" spans="10:10" x14ac:dyDescent="0.25">
      <c r="J5800" s="1"/>
    </row>
    <row r="5801" spans="10:10" x14ac:dyDescent="0.25">
      <c r="J5801" s="1"/>
    </row>
    <row r="5802" spans="10:10" x14ac:dyDescent="0.25">
      <c r="J5802" s="1"/>
    </row>
    <row r="5803" spans="10:10" x14ac:dyDescent="0.25">
      <c r="J5803" s="1"/>
    </row>
    <row r="5804" spans="10:10" x14ac:dyDescent="0.25">
      <c r="J5804" s="1"/>
    </row>
    <row r="5805" spans="10:10" x14ac:dyDescent="0.25">
      <c r="J5805" s="1"/>
    </row>
    <row r="5806" spans="10:10" x14ac:dyDescent="0.25">
      <c r="J5806" s="1"/>
    </row>
    <row r="5807" spans="10:10" x14ac:dyDescent="0.25">
      <c r="J5807" s="1"/>
    </row>
    <row r="5808" spans="10:10" x14ac:dyDescent="0.25">
      <c r="J5808" s="1"/>
    </row>
    <row r="5809" spans="10:10" x14ac:dyDescent="0.25">
      <c r="J5809" s="1"/>
    </row>
    <row r="5810" spans="10:10" x14ac:dyDescent="0.25">
      <c r="J5810" s="1"/>
    </row>
    <row r="5811" spans="10:10" x14ac:dyDescent="0.25">
      <c r="J5811" s="1"/>
    </row>
    <row r="5812" spans="10:10" x14ac:dyDescent="0.25">
      <c r="J5812" s="1"/>
    </row>
    <row r="5813" spans="10:10" x14ac:dyDescent="0.25">
      <c r="J5813" s="1"/>
    </row>
    <row r="5814" spans="10:10" x14ac:dyDescent="0.25">
      <c r="J5814" s="1"/>
    </row>
    <row r="5815" spans="10:10" x14ac:dyDescent="0.25">
      <c r="J5815" s="1"/>
    </row>
    <row r="5816" spans="10:10" x14ac:dyDescent="0.25">
      <c r="J5816" s="1"/>
    </row>
    <row r="5817" spans="10:10" x14ac:dyDescent="0.25">
      <c r="J5817" s="1"/>
    </row>
    <row r="5818" spans="10:10" x14ac:dyDescent="0.25">
      <c r="J5818" s="1"/>
    </row>
    <row r="5819" spans="10:10" x14ac:dyDescent="0.25">
      <c r="J5819" s="1"/>
    </row>
    <row r="5820" spans="10:10" x14ac:dyDescent="0.25">
      <c r="J5820" s="1"/>
    </row>
    <row r="5821" spans="10:10" x14ac:dyDescent="0.25">
      <c r="J5821" s="1"/>
    </row>
    <row r="5822" spans="10:10" x14ac:dyDescent="0.25">
      <c r="J5822" s="1"/>
    </row>
    <row r="5823" spans="10:10" x14ac:dyDescent="0.25">
      <c r="J5823" s="1"/>
    </row>
    <row r="5824" spans="10:10" x14ac:dyDescent="0.25">
      <c r="J5824" s="1"/>
    </row>
    <row r="5825" spans="10:10" x14ac:dyDescent="0.25">
      <c r="J5825" s="1"/>
    </row>
    <row r="5826" spans="10:10" x14ac:dyDescent="0.25">
      <c r="J5826" s="1"/>
    </row>
    <row r="5827" spans="10:10" x14ac:dyDescent="0.25">
      <c r="J5827" s="1"/>
    </row>
    <row r="5828" spans="10:10" x14ac:dyDescent="0.25">
      <c r="J5828" s="1"/>
    </row>
    <row r="5829" spans="10:10" x14ac:dyDescent="0.25">
      <c r="J5829" s="1"/>
    </row>
    <row r="5830" spans="10:10" x14ac:dyDescent="0.25">
      <c r="J5830" s="1"/>
    </row>
    <row r="5831" spans="10:10" x14ac:dyDescent="0.25">
      <c r="J5831" s="1"/>
    </row>
    <row r="5832" spans="10:10" x14ac:dyDescent="0.25">
      <c r="J5832" s="1"/>
    </row>
    <row r="5833" spans="10:10" x14ac:dyDescent="0.25">
      <c r="J5833" s="1"/>
    </row>
    <row r="5834" spans="10:10" x14ac:dyDescent="0.25">
      <c r="J5834" s="1"/>
    </row>
    <row r="5835" spans="10:10" x14ac:dyDescent="0.25">
      <c r="J5835" s="1"/>
    </row>
    <row r="5836" spans="10:10" x14ac:dyDescent="0.25">
      <c r="J5836" s="1"/>
    </row>
    <row r="5837" spans="10:10" x14ac:dyDescent="0.25">
      <c r="J5837" s="1"/>
    </row>
    <row r="5838" spans="10:10" x14ac:dyDescent="0.25">
      <c r="J5838" s="1"/>
    </row>
    <row r="5839" spans="10:10" x14ac:dyDescent="0.25">
      <c r="J5839" s="1"/>
    </row>
    <row r="5840" spans="10:10" x14ac:dyDescent="0.25">
      <c r="J5840" s="1"/>
    </row>
    <row r="5841" spans="10:10" x14ac:dyDescent="0.25">
      <c r="J5841" s="1"/>
    </row>
    <row r="5842" spans="10:10" x14ac:dyDescent="0.25">
      <c r="J5842" s="1"/>
    </row>
    <row r="5843" spans="10:10" x14ac:dyDescent="0.25">
      <c r="J5843" s="1"/>
    </row>
    <row r="5844" spans="10:10" x14ac:dyDescent="0.25">
      <c r="J5844" s="1"/>
    </row>
    <row r="5845" spans="10:10" x14ac:dyDescent="0.25">
      <c r="J5845" s="1"/>
    </row>
    <row r="5846" spans="10:10" x14ac:dyDescent="0.25">
      <c r="J5846" s="1"/>
    </row>
    <row r="5847" spans="10:10" x14ac:dyDescent="0.25">
      <c r="J5847" s="1"/>
    </row>
    <row r="5848" spans="10:10" x14ac:dyDescent="0.25">
      <c r="J5848" s="1"/>
    </row>
    <row r="5849" spans="10:10" x14ac:dyDescent="0.25">
      <c r="J5849" s="1"/>
    </row>
    <row r="5850" spans="10:10" x14ac:dyDescent="0.25">
      <c r="J5850" s="1"/>
    </row>
    <row r="5851" spans="10:10" x14ac:dyDescent="0.25">
      <c r="J5851" s="1"/>
    </row>
    <row r="5852" spans="10:10" x14ac:dyDescent="0.25">
      <c r="J5852" s="1"/>
    </row>
    <row r="5853" spans="10:10" x14ac:dyDescent="0.25">
      <c r="J5853" s="1"/>
    </row>
    <row r="5854" spans="10:10" x14ac:dyDescent="0.25">
      <c r="J5854" s="1"/>
    </row>
    <row r="5855" spans="10:10" x14ac:dyDescent="0.25">
      <c r="J5855" s="1"/>
    </row>
    <row r="5856" spans="10:10" x14ac:dyDescent="0.25">
      <c r="J5856" s="1"/>
    </row>
    <row r="5857" spans="10:10" x14ac:dyDescent="0.25">
      <c r="J5857" s="1"/>
    </row>
    <row r="5858" spans="10:10" x14ac:dyDescent="0.25">
      <c r="J5858" s="1"/>
    </row>
    <row r="5859" spans="10:10" x14ac:dyDescent="0.25">
      <c r="J5859" s="1"/>
    </row>
    <row r="5860" spans="10:10" x14ac:dyDescent="0.25">
      <c r="J5860" s="1"/>
    </row>
    <row r="5861" spans="10:10" x14ac:dyDescent="0.25">
      <c r="J5861" s="1"/>
    </row>
    <row r="5862" spans="10:10" x14ac:dyDescent="0.25">
      <c r="J5862" s="1"/>
    </row>
    <row r="5863" spans="10:10" x14ac:dyDescent="0.25">
      <c r="J5863" s="1"/>
    </row>
    <row r="5864" spans="10:10" x14ac:dyDescent="0.25">
      <c r="J5864" s="1"/>
    </row>
    <row r="5865" spans="10:10" x14ac:dyDescent="0.25">
      <c r="J5865" s="1"/>
    </row>
    <row r="5866" spans="10:10" x14ac:dyDescent="0.25">
      <c r="J5866" s="1"/>
    </row>
    <row r="5867" spans="10:10" x14ac:dyDescent="0.25">
      <c r="J5867" s="1"/>
    </row>
    <row r="5868" spans="10:10" x14ac:dyDescent="0.25">
      <c r="J5868" s="1"/>
    </row>
    <row r="5869" spans="10:10" x14ac:dyDescent="0.25">
      <c r="J5869" s="1"/>
    </row>
    <row r="5870" spans="10:10" x14ac:dyDescent="0.25">
      <c r="J5870" s="1"/>
    </row>
    <row r="5871" spans="10:10" x14ac:dyDescent="0.25">
      <c r="J5871" s="1"/>
    </row>
    <row r="5872" spans="10:10" x14ac:dyDescent="0.25">
      <c r="J5872" s="1"/>
    </row>
    <row r="5873" spans="10:10" x14ac:dyDescent="0.25">
      <c r="J5873" s="1"/>
    </row>
    <row r="5874" spans="10:10" x14ac:dyDescent="0.25">
      <c r="J5874" s="1"/>
    </row>
    <row r="5875" spans="10:10" x14ac:dyDescent="0.25">
      <c r="J5875" s="1"/>
    </row>
    <row r="5876" spans="10:10" x14ac:dyDescent="0.25">
      <c r="J5876" s="1"/>
    </row>
    <row r="5877" spans="10:10" x14ac:dyDescent="0.25">
      <c r="J5877" s="1"/>
    </row>
    <row r="5878" spans="10:10" x14ac:dyDescent="0.25">
      <c r="J5878" s="1"/>
    </row>
    <row r="5879" spans="10:10" x14ac:dyDescent="0.25">
      <c r="J5879" s="1"/>
    </row>
    <row r="5880" spans="10:10" x14ac:dyDescent="0.25">
      <c r="J5880" s="1"/>
    </row>
    <row r="5881" spans="10:10" x14ac:dyDescent="0.25">
      <c r="J5881" s="1"/>
    </row>
    <row r="5882" spans="10:10" x14ac:dyDescent="0.25">
      <c r="J5882" s="1"/>
    </row>
    <row r="5883" spans="10:10" x14ac:dyDescent="0.25">
      <c r="J5883" s="1"/>
    </row>
    <row r="5884" spans="10:10" x14ac:dyDescent="0.25">
      <c r="J5884" s="1"/>
    </row>
    <row r="5885" spans="10:10" x14ac:dyDescent="0.25">
      <c r="J5885" s="1"/>
    </row>
    <row r="5886" spans="10:10" x14ac:dyDescent="0.25">
      <c r="J5886" s="1"/>
    </row>
    <row r="5887" spans="10:10" x14ac:dyDescent="0.25">
      <c r="J5887" s="1"/>
    </row>
    <row r="5888" spans="10:10" x14ac:dyDescent="0.25">
      <c r="J5888" s="1"/>
    </row>
    <row r="5889" spans="10:10" x14ac:dyDescent="0.25">
      <c r="J5889" s="1"/>
    </row>
    <row r="5890" spans="10:10" x14ac:dyDescent="0.25">
      <c r="J5890" s="1"/>
    </row>
    <row r="5891" spans="10:10" x14ac:dyDescent="0.25">
      <c r="J5891" s="1"/>
    </row>
    <row r="5892" spans="10:10" x14ac:dyDescent="0.25">
      <c r="J5892" s="1"/>
    </row>
    <row r="5893" spans="10:10" x14ac:dyDescent="0.25">
      <c r="J5893" s="1"/>
    </row>
    <row r="5894" spans="10:10" x14ac:dyDescent="0.25">
      <c r="J5894" s="1"/>
    </row>
    <row r="5895" spans="10:10" x14ac:dyDescent="0.25">
      <c r="J5895" s="1"/>
    </row>
    <row r="5896" spans="10:10" x14ac:dyDescent="0.25">
      <c r="J5896" s="1"/>
    </row>
    <row r="5897" spans="10:10" x14ac:dyDescent="0.25">
      <c r="J5897" s="1"/>
    </row>
    <row r="5898" spans="10:10" x14ac:dyDescent="0.25">
      <c r="J5898" s="1"/>
    </row>
    <row r="5899" spans="10:10" x14ac:dyDescent="0.25">
      <c r="J5899" s="1"/>
    </row>
    <row r="5900" spans="10:10" x14ac:dyDescent="0.25">
      <c r="J5900" s="1"/>
    </row>
    <row r="5901" spans="10:10" x14ac:dyDescent="0.25">
      <c r="J5901" s="1"/>
    </row>
    <row r="5902" spans="10:10" x14ac:dyDescent="0.25">
      <c r="J5902" s="1"/>
    </row>
    <row r="5903" spans="10:10" x14ac:dyDescent="0.25">
      <c r="J5903" s="1"/>
    </row>
    <row r="5904" spans="10:10" x14ac:dyDescent="0.25">
      <c r="J5904" s="1"/>
    </row>
    <row r="5905" spans="10:10" x14ac:dyDescent="0.25">
      <c r="J5905" s="1"/>
    </row>
    <row r="5906" spans="10:10" x14ac:dyDescent="0.25">
      <c r="J5906" s="1"/>
    </row>
    <row r="5907" spans="10:10" x14ac:dyDescent="0.25">
      <c r="J5907" s="1"/>
    </row>
    <row r="5908" spans="10:10" x14ac:dyDescent="0.25">
      <c r="J5908" s="1"/>
    </row>
    <row r="5909" spans="10:10" x14ac:dyDescent="0.25">
      <c r="J5909" s="1"/>
    </row>
    <row r="5910" spans="10:10" x14ac:dyDescent="0.25">
      <c r="J5910" s="1"/>
    </row>
    <row r="5911" spans="10:10" x14ac:dyDescent="0.25">
      <c r="J5911" s="1"/>
    </row>
    <row r="5912" spans="10:10" x14ac:dyDescent="0.25">
      <c r="J5912" s="1"/>
    </row>
    <row r="5913" spans="10:10" x14ac:dyDescent="0.25">
      <c r="J5913" s="1"/>
    </row>
    <row r="5914" spans="10:10" x14ac:dyDescent="0.25">
      <c r="J5914" s="1"/>
    </row>
    <row r="5915" spans="10:10" x14ac:dyDescent="0.25">
      <c r="J5915" s="1"/>
    </row>
    <row r="5916" spans="10:10" x14ac:dyDescent="0.25">
      <c r="J5916" s="1"/>
    </row>
    <row r="5917" spans="10:10" x14ac:dyDescent="0.25">
      <c r="J5917" s="1"/>
    </row>
    <row r="5918" spans="10:10" x14ac:dyDescent="0.25">
      <c r="J5918" s="1"/>
    </row>
    <row r="5919" spans="10:10" x14ac:dyDescent="0.25">
      <c r="J5919" s="1"/>
    </row>
    <row r="5920" spans="10:10" x14ac:dyDescent="0.25">
      <c r="J5920" s="1"/>
    </row>
    <row r="5921" spans="10:10" x14ac:dyDescent="0.25">
      <c r="J5921" s="1"/>
    </row>
    <row r="5922" spans="10:10" x14ac:dyDescent="0.25">
      <c r="J5922" s="1"/>
    </row>
    <row r="5923" spans="10:10" x14ac:dyDescent="0.25">
      <c r="J5923" s="1"/>
    </row>
    <row r="5924" spans="10:10" x14ac:dyDescent="0.25">
      <c r="J5924" s="1"/>
    </row>
    <row r="5925" spans="10:10" x14ac:dyDescent="0.25">
      <c r="J5925" s="1"/>
    </row>
    <row r="5926" spans="10:10" x14ac:dyDescent="0.25">
      <c r="J5926" s="1"/>
    </row>
    <row r="5927" spans="10:10" x14ac:dyDescent="0.25">
      <c r="J5927" s="1"/>
    </row>
    <row r="5928" spans="10:10" x14ac:dyDescent="0.25">
      <c r="J5928" s="1"/>
    </row>
    <row r="5929" spans="10:10" x14ac:dyDescent="0.25">
      <c r="J5929" s="1"/>
    </row>
    <row r="5930" spans="10:10" x14ac:dyDescent="0.25">
      <c r="J5930" s="1"/>
    </row>
    <row r="5931" spans="10:10" x14ac:dyDescent="0.25">
      <c r="J5931" s="1"/>
    </row>
    <row r="5932" spans="10:10" x14ac:dyDescent="0.25">
      <c r="J5932" s="1"/>
    </row>
    <row r="5933" spans="10:10" x14ac:dyDescent="0.25">
      <c r="J5933" s="1"/>
    </row>
    <row r="5934" spans="10:10" x14ac:dyDescent="0.25">
      <c r="J5934" s="1"/>
    </row>
    <row r="5935" spans="10:10" x14ac:dyDescent="0.25">
      <c r="J5935" s="1"/>
    </row>
    <row r="5936" spans="10:10" x14ac:dyDescent="0.25">
      <c r="J5936" s="1"/>
    </row>
    <row r="5937" spans="10:10" x14ac:dyDescent="0.25">
      <c r="J5937" s="1"/>
    </row>
    <row r="5938" spans="10:10" x14ac:dyDescent="0.25">
      <c r="J5938" s="1"/>
    </row>
    <row r="5939" spans="10:10" x14ac:dyDescent="0.25">
      <c r="J5939" s="1"/>
    </row>
    <row r="5940" spans="10:10" x14ac:dyDescent="0.25">
      <c r="J5940" s="1"/>
    </row>
    <row r="5941" spans="10:10" x14ac:dyDescent="0.25">
      <c r="J5941" s="1"/>
    </row>
    <row r="5942" spans="10:10" x14ac:dyDescent="0.25">
      <c r="J5942" s="1"/>
    </row>
    <row r="5943" spans="10:10" x14ac:dyDescent="0.25">
      <c r="J5943" s="1"/>
    </row>
    <row r="5944" spans="10:10" x14ac:dyDescent="0.25">
      <c r="J5944" s="1"/>
    </row>
    <row r="5945" spans="10:10" x14ac:dyDescent="0.25">
      <c r="J5945" s="1"/>
    </row>
    <row r="5946" spans="10:10" x14ac:dyDescent="0.25">
      <c r="J5946" s="1"/>
    </row>
    <row r="5947" spans="10:10" x14ac:dyDescent="0.25">
      <c r="J5947" s="1"/>
    </row>
    <row r="5948" spans="10:10" x14ac:dyDescent="0.25">
      <c r="J5948" s="1"/>
    </row>
    <row r="5949" spans="10:10" x14ac:dyDescent="0.25">
      <c r="J5949" s="1"/>
    </row>
    <row r="5950" spans="10:10" x14ac:dyDescent="0.25">
      <c r="J5950" s="1"/>
    </row>
    <row r="5951" spans="10:10" x14ac:dyDescent="0.25">
      <c r="J5951" s="1"/>
    </row>
    <row r="5952" spans="10:10" x14ac:dyDescent="0.25">
      <c r="J5952" s="1"/>
    </row>
    <row r="5953" spans="10:10" x14ac:dyDescent="0.25">
      <c r="J5953" s="1"/>
    </row>
    <row r="5954" spans="10:10" x14ac:dyDescent="0.25">
      <c r="J5954" s="1"/>
    </row>
    <row r="5955" spans="10:10" x14ac:dyDescent="0.25">
      <c r="J5955" s="1"/>
    </row>
    <row r="5956" spans="10:10" x14ac:dyDescent="0.25">
      <c r="J5956" s="1"/>
    </row>
    <row r="5957" spans="10:10" x14ac:dyDescent="0.25">
      <c r="J5957" s="1"/>
    </row>
    <row r="5958" spans="10:10" x14ac:dyDescent="0.25">
      <c r="J5958" s="1"/>
    </row>
    <row r="5959" spans="10:10" x14ac:dyDescent="0.25">
      <c r="J5959" s="1"/>
    </row>
    <row r="5960" spans="10:10" x14ac:dyDescent="0.25">
      <c r="J5960" s="1"/>
    </row>
    <row r="5961" spans="10:10" x14ac:dyDescent="0.25">
      <c r="J5961" s="1"/>
    </row>
    <row r="5962" spans="10:10" x14ac:dyDescent="0.25">
      <c r="J5962" s="1"/>
    </row>
    <row r="5963" spans="10:10" x14ac:dyDescent="0.25">
      <c r="J5963" s="1"/>
    </row>
    <row r="5964" spans="10:10" x14ac:dyDescent="0.25">
      <c r="J5964" s="1"/>
    </row>
    <row r="5965" spans="10:10" x14ac:dyDescent="0.25">
      <c r="J5965" s="1"/>
    </row>
    <row r="5966" spans="10:10" x14ac:dyDescent="0.25">
      <c r="J5966" s="1"/>
    </row>
    <row r="5967" spans="10:10" x14ac:dyDescent="0.25">
      <c r="J5967" s="1"/>
    </row>
    <row r="5968" spans="10:10" x14ac:dyDescent="0.25">
      <c r="J5968" s="1"/>
    </row>
    <row r="5969" spans="10:10" x14ac:dyDescent="0.25">
      <c r="J5969" s="1"/>
    </row>
    <row r="5970" spans="10:10" x14ac:dyDescent="0.25">
      <c r="J5970" s="1"/>
    </row>
    <row r="5971" spans="10:10" x14ac:dyDescent="0.25">
      <c r="J5971" s="1"/>
    </row>
    <row r="5972" spans="10:10" x14ac:dyDescent="0.25">
      <c r="J5972" s="1"/>
    </row>
    <row r="5973" spans="10:10" x14ac:dyDescent="0.25">
      <c r="J5973" s="1"/>
    </row>
    <row r="5974" spans="10:10" x14ac:dyDescent="0.25">
      <c r="J5974" s="1"/>
    </row>
    <row r="5975" spans="10:10" x14ac:dyDescent="0.25">
      <c r="J5975" s="1"/>
    </row>
    <row r="5976" spans="10:10" x14ac:dyDescent="0.25">
      <c r="J5976" s="1"/>
    </row>
    <row r="5977" spans="10:10" x14ac:dyDescent="0.25">
      <c r="J5977" s="1"/>
    </row>
    <row r="5978" spans="10:10" x14ac:dyDescent="0.25">
      <c r="J5978" s="1"/>
    </row>
    <row r="5979" spans="10:10" x14ac:dyDescent="0.25">
      <c r="J5979" s="1"/>
    </row>
    <row r="5980" spans="10:10" x14ac:dyDescent="0.25">
      <c r="J5980" s="1"/>
    </row>
    <row r="5981" spans="10:10" x14ac:dyDescent="0.25">
      <c r="J5981" s="1"/>
    </row>
    <row r="5982" spans="10:10" x14ac:dyDescent="0.25">
      <c r="J5982" s="1"/>
    </row>
    <row r="5983" spans="10:10" x14ac:dyDescent="0.25">
      <c r="J5983" s="1"/>
    </row>
    <row r="5984" spans="10:10" x14ac:dyDescent="0.25">
      <c r="J5984" s="1"/>
    </row>
    <row r="5985" spans="10:10" x14ac:dyDescent="0.25">
      <c r="J5985" s="1"/>
    </row>
    <row r="5986" spans="10:10" x14ac:dyDescent="0.25">
      <c r="J5986" s="1"/>
    </row>
    <row r="5987" spans="10:10" x14ac:dyDescent="0.25">
      <c r="J5987" s="1"/>
    </row>
    <row r="5988" spans="10:10" x14ac:dyDescent="0.25">
      <c r="J5988" s="1"/>
    </row>
    <row r="5989" spans="10:10" x14ac:dyDescent="0.25">
      <c r="J5989" s="1"/>
    </row>
    <row r="5990" spans="10:10" x14ac:dyDescent="0.25">
      <c r="J5990" s="1"/>
    </row>
    <row r="5991" spans="10:10" x14ac:dyDescent="0.25">
      <c r="J5991" s="1"/>
    </row>
    <row r="5992" spans="10:10" x14ac:dyDescent="0.25">
      <c r="J5992" s="1"/>
    </row>
    <row r="5993" spans="10:10" x14ac:dyDescent="0.25">
      <c r="J5993" s="1"/>
    </row>
    <row r="5994" spans="10:10" x14ac:dyDescent="0.25">
      <c r="J5994" s="1"/>
    </row>
    <row r="5995" spans="10:10" x14ac:dyDescent="0.25">
      <c r="J5995" s="1"/>
    </row>
    <row r="5996" spans="10:10" x14ac:dyDescent="0.25">
      <c r="J5996" s="1"/>
    </row>
    <row r="5997" spans="10:10" x14ac:dyDescent="0.25">
      <c r="J5997" s="1"/>
    </row>
    <row r="5998" spans="10:10" x14ac:dyDescent="0.25">
      <c r="J5998" s="1"/>
    </row>
    <row r="5999" spans="10:10" x14ac:dyDescent="0.25">
      <c r="J5999" s="1"/>
    </row>
    <row r="6000" spans="10:10" x14ac:dyDescent="0.25">
      <c r="J6000" s="1"/>
    </row>
    <row r="6001" spans="10:10" x14ac:dyDescent="0.25">
      <c r="J6001" s="1"/>
    </row>
    <row r="6002" spans="10:10" x14ac:dyDescent="0.25">
      <c r="J6002" s="1"/>
    </row>
    <row r="6003" spans="10:10" x14ac:dyDescent="0.25">
      <c r="J6003" s="1"/>
    </row>
    <row r="6004" spans="10:10" x14ac:dyDescent="0.25">
      <c r="J6004" s="1"/>
    </row>
    <row r="6005" spans="10:10" x14ac:dyDescent="0.25">
      <c r="J6005" s="1"/>
    </row>
    <row r="6006" spans="10:10" x14ac:dyDescent="0.25">
      <c r="J6006" s="1"/>
    </row>
    <row r="6007" spans="10:10" x14ac:dyDescent="0.25">
      <c r="J6007" s="1"/>
    </row>
    <row r="6008" spans="10:10" x14ac:dyDescent="0.25">
      <c r="J6008" s="1"/>
    </row>
    <row r="6009" spans="10:10" x14ac:dyDescent="0.25">
      <c r="J6009" s="1"/>
    </row>
    <row r="6010" spans="10:10" x14ac:dyDescent="0.25">
      <c r="J6010" s="1"/>
    </row>
    <row r="6011" spans="10:10" x14ac:dyDescent="0.25">
      <c r="J6011" s="1"/>
    </row>
    <row r="6012" spans="10:10" x14ac:dyDescent="0.25">
      <c r="J6012" s="1"/>
    </row>
    <row r="6013" spans="10:10" x14ac:dyDescent="0.25">
      <c r="J6013" s="1"/>
    </row>
    <row r="6014" spans="10:10" x14ac:dyDescent="0.25">
      <c r="J6014" s="1"/>
    </row>
    <row r="6015" spans="10:10" x14ac:dyDescent="0.25">
      <c r="J6015" s="1"/>
    </row>
    <row r="6016" spans="10:10" x14ac:dyDescent="0.25">
      <c r="J6016" s="1"/>
    </row>
    <row r="6017" spans="10:10" x14ac:dyDescent="0.25">
      <c r="J6017" s="1"/>
    </row>
    <row r="6018" spans="10:10" x14ac:dyDescent="0.25">
      <c r="J6018" s="1"/>
    </row>
    <row r="6019" spans="10:10" x14ac:dyDescent="0.25">
      <c r="J6019" s="1"/>
    </row>
    <row r="6020" spans="10:10" x14ac:dyDescent="0.25">
      <c r="J6020" s="1"/>
    </row>
    <row r="6021" spans="10:10" x14ac:dyDescent="0.25">
      <c r="J6021" s="1"/>
    </row>
    <row r="6022" spans="10:10" x14ac:dyDescent="0.25">
      <c r="J6022" s="1"/>
    </row>
    <row r="6023" spans="10:10" x14ac:dyDescent="0.25">
      <c r="J6023" s="1"/>
    </row>
    <row r="6024" spans="10:10" x14ac:dyDescent="0.25">
      <c r="J6024" s="1"/>
    </row>
    <row r="6025" spans="10:10" x14ac:dyDescent="0.25">
      <c r="J6025" s="1"/>
    </row>
    <row r="6026" spans="10:10" x14ac:dyDescent="0.25">
      <c r="J6026" s="1"/>
    </row>
    <row r="6027" spans="10:10" x14ac:dyDescent="0.25">
      <c r="J6027" s="1"/>
    </row>
    <row r="6028" spans="10:10" x14ac:dyDescent="0.25">
      <c r="J6028" s="1"/>
    </row>
    <row r="6029" spans="10:10" x14ac:dyDescent="0.25">
      <c r="J6029" s="1"/>
    </row>
    <row r="6030" spans="10:10" x14ac:dyDescent="0.25">
      <c r="J6030" s="1"/>
    </row>
    <row r="6031" spans="10:10" x14ac:dyDescent="0.25">
      <c r="J6031" s="1"/>
    </row>
    <row r="6032" spans="10:10" x14ac:dyDescent="0.25">
      <c r="J6032" s="1"/>
    </row>
    <row r="6033" spans="10:10" x14ac:dyDescent="0.25">
      <c r="J6033" s="1"/>
    </row>
    <row r="6034" spans="10:10" x14ac:dyDescent="0.25">
      <c r="J6034" s="1"/>
    </row>
    <row r="6035" spans="10:10" x14ac:dyDescent="0.25">
      <c r="J6035" s="1"/>
    </row>
    <row r="6036" spans="10:10" x14ac:dyDescent="0.25">
      <c r="J6036" s="1"/>
    </row>
    <row r="6037" spans="10:10" x14ac:dyDescent="0.25">
      <c r="J6037" s="1"/>
    </row>
    <row r="6038" spans="10:10" x14ac:dyDescent="0.25">
      <c r="J6038" s="1"/>
    </row>
    <row r="6039" spans="10:10" x14ac:dyDescent="0.25">
      <c r="J6039" s="1"/>
    </row>
    <row r="6040" spans="10:10" x14ac:dyDescent="0.25">
      <c r="J6040" s="1"/>
    </row>
    <row r="6041" spans="10:10" x14ac:dyDescent="0.25">
      <c r="J6041" s="1"/>
    </row>
    <row r="6042" spans="10:10" x14ac:dyDescent="0.25">
      <c r="J6042" s="1"/>
    </row>
    <row r="6043" spans="10:10" x14ac:dyDescent="0.25">
      <c r="J6043" s="1"/>
    </row>
    <row r="6044" spans="10:10" x14ac:dyDescent="0.25">
      <c r="J6044" s="1"/>
    </row>
    <row r="6045" spans="10:10" x14ac:dyDescent="0.25">
      <c r="J6045" s="1"/>
    </row>
    <row r="6046" spans="10:10" x14ac:dyDescent="0.25">
      <c r="J6046" s="1"/>
    </row>
    <row r="6047" spans="10:10" x14ac:dyDescent="0.25">
      <c r="J6047" s="1"/>
    </row>
    <row r="6048" spans="10:10" x14ac:dyDescent="0.25">
      <c r="J6048" s="1"/>
    </row>
    <row r="6049" spans="10:10" x14ac:dyDescent="0.25">
      <c r="J6049" s="1"/>
    </row>
    <row r="6050" spans="10:10" x14ac:dyDescent="0.25">
      <c r="J6050" s="1"/>
    </row>
    <row r="6051" spans="10:10" x14ac:dyDescent="0.25">
      <c r="J6051" s="1"/>
    </row>
    <row r="6052" spans="10:10" x14ac:dyDescent="0.25">
      <c r="J6052" s="1"/>
    </row>
    <row r="6053" spans="10:10" x14ac:dyDescent="0.25">
      <c r="J6053" s="1"/>
    </row>
    <row r="6054" spans="10:10" x14ac:dyDescent="0.25">
      <c r="J6054" s="1"/>
    </row>
    <row r="6055" spans="10:10" x14ac:dyDescent="0.25">
      <c r="J6055" s="1"/>
    </row>
    <row r="6056" spans="10:10" x14ac:dyDescent="0.25">
      <c r="J6056" s="1"/>
    </row>
    <row r="6057" spans="10:10" x14ac:dyDescent="0.25">
      <c r="J6057" s="1"/>
    </row>
    <row r="6058" spans="10:10" x14ac:dyDescent="0.25">
      <c r="J6058" s="1"/>
    </row>
    <row r="6059" spans="10:10" x14ac:dyDescent="0.25">
      <c r="J6059" s="1"/>
    </row>
    <row r="6060" spans="10:10" x14ac:dyDescent="0.25">
      <c r="J6060" s="1"/>
    </row>
    <row r="6061" spans="10:10" x14ac:dyDescent="0.25">
      <c r="J6061" s="1"/>
    </row>
    <row r="6062" spans="10:10" x14ac:dyDescent="0.25">
      <c r="J6062" s="1"/>
    </row>
    <row r="6063" spans="10:10" x14ac:dyDescent="0.25">
      <c r="J6063" s="1"/>
    </row>
    <row r="6064" spans="10:10" x14ac:dyDescent="0.25">
      <c r="J6064" s="1"/>
    </row>
    <row r="6065" spans="10:10" x14ac:dyDescent="0.25">
      <c r="J6065" s="1"/>
    </row>
    <row r="6066" spans="10:10" x14ac:dyDescent="0.25">
      <c r="J6066" s="1"/>
    </row>
    <row r="6067" spans="10:10" x14ac:dyDescent="0.25">
      <c r="J6067" s="1"/>
    </row>
    <row r="6068" spans="10:10" x14ac:dyDescent="0.25">
      <c r="J6068" s="1"/>
    </row>
    <row r="6069" spans="10:10" x14ac:dyDescent="0.25">
      <c r="J6069" s="1"/>
    </row>
    <row r="6070" spans="10:10" x14ac:dyDescent="0.25">
      <c r="J6070" s="1"/>
    </row>
    <row r="6071" spans="10:10" x14ac:dyDescent="0.25">
      <c r="J6071" s="1"/>
    </row>
    <row r="6072" spans="10:10" x14ac:dyDescent="0.25">
      <c r="J6072" s="1"/>
    </row>
    <row r="6073" spans="10:10" x14ac:dyDescent="0.25">
      <c r="J6073" s="1"/>
    </row>
    <row r="6074" spans="10:10" x14ac:dyDescent="0.25">
      <c r="J6074" s="1"/>
    </row>
    <row r="6075" spans="10:10" x14ac:dyDescent="0.25">
      <c r="J6075" s="1"/>
    </row>
    <row r="6076" spans="10:10" x14ac:dyDescent="0.25">
      <c r="J6076" s="1"/>
    </row>
    <row r="6077" spans="10:10" x14ac:dyDescent="0.25">
      <c r="J6077" s="1"/>
    </row>
    <row r="6078" spans="10:10" x14ac:dyDescent="0.25">
      <c r="J6078" s="1"/>
    </row>
    <row r="6079" spans="10:10" x14ac:dyDescent="0.25">
      <c r="J6079" s="1"/>
    </row>
    <row r="6080" spans="10:10" x14ac:dyDescent="0.25">
      <c r="J6080" s="1"/>
    </row>
    <row r="6081" spans="10:10" x14ac:dyDescent="0.25">
      <c r="J6081" s="1"/>
    </row>
    <row r="6082" spans="10:10" x14ac:dyDescent="0.25">
      <c r="J6082" s="1"/>
    </row>
    <row r="6083" spans="10:10" x14ac:dyDescent="0.25">
      <c r="J6083" s="1"/>
    </row>
    <row r="6084" spans="10:10" x14ac:dyDescent="0.25">
      <c r="J6084" s="1"/>
    </row>
    <row r="6085" spans="10:10" x14ac:dyDescent="0.25">
      <c r="J6085" s="1"/>
    </row>
    <row r="6086" spans="10:10" x14ac:dyDescent="0.25">
      <c r="J6086" s="1"/>
    </row>
    <row r="6087" spans="10:10" x14ac:dyDescent="0.25">
      <c r="J6087" s="1"/>
    </row>
    <row r="6088" spans="10:10" x14ac:dyDescent="0.25">
      <c r="J6088" s="1"/>
    </row>
    <row r="6089" spans="10:10" x14ac:dyDescent="0.25">
      <c r="J6089" s="1"/>
    </row>
    <row r="6090" spans="10:10" x14ac:dyDescent="0.25">
      <c r="J6090" s="1"/>
    </row>
    <row r="6091" spans="10:10" x14ac:dyDescent="0.25">
      <c r="J6091" s="1"/>
    </row>
    <row r="6092" spans="10:10" x14ac:dyDescent="0.25">
      <c r="J6092" s="1"/>
    </row>
    <row r="6093" spans="10:10" x14ac:dyDescent="0.25">
      <c r="J6093" s="1"/>
    </row>
    <row r="6094" spans="10:10" x14ac:dyDescent="0.25">
      <c r="J6094" s="1"/>
    </row>
    <row r="6095" spans="10:10" x14ac:dyDescent="0.25">
      <c r="J6095" s="1"/>
    </row>
    <row r="6096" spans="10:10" x14ac:dyDescent="0.25">
      <c r="J6096" s="1"/>
    </row>
    <row r="6097" spans="10:10" x14ac:dyDescent="0.25">
      <c r="J6097" s="1"/>
    </row>
    <row r="6098" spans="10:10" x14ac:dyDescent="0.25">
      <c r="J6098" s="1"/>
    </row>
    <row r="6099" spans="10:10" x14ac:dyDescent="0.25">
      <c r="J6099" s="1"/>
    </row>
    <row r="6100" spans="10:10" x14ac:dyDescent="0.25">
      <c r="J6100" s="1"/>
    </row>
    <row r="6101" spans="10:10" x14ac:dyDescent="0.25">
      <c r="J6101" s="1"/>
    </row>
    <row r="6102" spans="10:10" x14ac:dyDescent="0.25">
      <c r="J6102" s="1"/>
    </row>
    <row r="6103" spans="10:10" x14ac:dyDescent="0.25">
      <c r="J6103" s="1"/>
    </row>
    <row r="6104" spans="10:10" x14ac:dyDescent="0.25">
      <c r="J6104" s="1"/>
    </row>
    <row r="6105" spans="10:10" x14ac:dyDescent="0.25">
      <c r="J6105" s="1"/>
    </row>
    <row r="6106" spans="10:10" x14ac:dyDescent="0.25">
      <c r="J6106" s="1"/>
    </row>
    <row r="6107" spans="10:10" x14ac:dyDescent="0.25">
      <c r="J6107" s="1"/>
    </row>
    <row r="6108" spans="10:10" x14ac:dyDescent="0.25">
      <c r="J6108" s="1"/>
    </row>
    <row r="6109" spans="10:10" x14ac:dyDescent="0.25">
      <c r="J6109" s="1"/>
    </row>
    <row r="6110" spans="10:10" x14ac:dyDescent="0.25">
      <c r="J6110" s="1"/>
    </row>
    <row r="6111" spans="10:10" x14ac:dyDescent="0.25">
      <c r="J6111" s="1"/>
    </row>
    <row r="6112" spans="10:10" x14ac:dyDescent="0.25">
      <c r="J6112" s="1"/>
    </row>
    <row r="6113" spans="10:10" x14ac:dyDescent="0.25">
      <c r="J6113" s="1"/>
    </row>
    <row r="6114" spans="10:10" x14ac:dyDescent="0.25">
      <c r="J6114" s="1"/>
    </row>
    <row r="6115" spans="10:10" x14ac:dyDescent="0.25">
      <c r="J6115" s="1"/>
    </row>
    <row r="6116" spans="10:10" x14ac:dyDescent="0.25">
      <c r="J6116" s="1"/>
    </row>
    <row r="6117" spans="10:10" x14ac:dyDescent="0.25">
      <c r="J6117" s="1"/>
    </row>
    <row r="6118" spans="10:10" x14ac:dyDescent="0.25">
      <c r="J6118" s="1"/>
    </row>
    <row r="6119" spans="10:10" x14ac:dyDescent="0.25">
      <c r="J6119" s="1"/>
    </row>
    <row r="6120" spans="10:10" x14ac:dyDescent="0.25">
      <c r="J6120" s="1"/>
    </row>
    <row r="6121" spans="10:10" x14ac:dyDescent="0.25">
      <c r="J6121" s="1"/>
    </row>
    <row r="6122" spans="10:10" x14ac:dyDescent="0.25">
      <c r="J6122" s="1"/>
    </row>
    <row r="6123" spans="10:10" x14ac:dyDescent="0.25">
      <c r="J6123" s="1"/>
    </row>
    <row r="6124" spans="10:10" x14ac:dyDescent="0.25">
      <c r="J6124" s="1"/>
    </row>
    <row r="6125" spans="10:10" x14ac:dyDescent="0.25">
      <c r="J6125" s="1"/>
    </row>
    <row r="6126" spans="10:10" x14ac:dyDescent="0.25">
      <c r="J6126" s="1"/>
    </row>
    <row r="6127" spans="10:10" x14ac:dyDescent="0.25">
      <c r="J6127" s="1"/>
    </row>
    <row r="6128" spans="10:10" x14ac:dyDescent="0.25">
      <c r="J6128" s="1"/>
    </row>
    <row r="6129" spans="10:10" x14ac:dyDescent="0.25">
      <c r="J6129" s="1"/>
    </row>
    <row r="6130" spans="10:10" x14ac:dyDescent="0.25">
      <c r="J6130" s="1"/>
    </row>
    <row r="6131" spans="10:10" x14ac:dyDescent="0.25">
      <c r="J6131" s="1"/>
    </row>
    <row r="6132" spans="10:10" x14ac:dyDescent="0.25">
      <c r="J6132" s="1"/>
    </row>
    <row r="6133" spans="10:10" x14ac:dyDescent="0.25">
      <c r="J6133" s="1"/>
    </row>
    <row r="6134" spans="10:10" x14ac:dyDescent="0.25">
      <c r="J6134" s="1"/>
    </row>
    <row r="6135" spans="10:10" x14ac:dyDescent="0.25">
      <c r="J6135" s="1"/>
    </row>
    <row r="6136" spans="10:10" x14ac:dyDescent="0.25">
      <c r="J6136" s="1"/>
    </row>
    <row r="6137" spans="10:10" x14ac:dyDescent="0.25">
      <c r="J6137" s="1"/>
    </row>
    <row r="6138" spans="10:10" x14ac:dyDescent="0.25">
      <c r="J6138" s="1"/>
    </row>
    <row r="6139" spans="10:10" x14ac:dyDescent="0.25">
      <c r="J6139" s="1"/>
    </row>
    <row r="6140" spans="10:10" x14ac:dyDescent="0.25">
      <c r="J6140" s="1"/>
    </row>
    <row r="6141" spans="10:10" x14ac:dyDescent="0.25">
      <c r="J6141" s="1"/>
    </row>
    <row r="6142" spans="10:10" x14ac:dyDescent="0.25">
      <c r="J6142" s="1"/>
    </row>
    <row r="6143" spans="10:10" x14ac:dyDescent="0.25">
      <c r="J6143" s="1"/>
    </row>
    <row r="6144" spans="10:10" x14ac:dyDescent="0.25">
      <c r="J6144" s="1"/>
    </row>
    <row r="6145" spans="10:10" x14ac:dyDescent="0.25">
      <c r="J6145" s="1"/>
    </row>
    <row r="6146" spans="10:10" x14ac:dyDescent="0.25">
      <c r="J6146" s="1"/>
    </row>
    <row r="6147" spans="10:10" x14ac:dyDescent="0.25">
      <c r="J6147" s="1"/>
    </row>
    <row r="6148" spans="10:10" x14ac:dyDescent="0.25">
      <c r="J6148" s="1"/>
    </row>
    <row r="6149" spans="10:10" x14ac:dyDescent="0.25">
      <c r="J6149" s="1"/>
    </row>
    <row r="6150" spans="10:10" x14ac:dyDescent="0.25">
      <c r="J6150" s="1"/>
    </row>
    <row r="6151" spans="10:10" x14ac:dyDescent="0.25">
      <c r="J6151" s="1"/>
    </row>
    <row r="6152" spans="10:10" x14ac:dyDescent="0.25">
      <c r="J6152" s="1"/>
    </row>
    <row r="6153" spans="10:10" x14ac:dyDescent="0.25">
      <c r="J6153" s="1"/>
    </row>
    <row r="6154" spans="10:10" x14ac:dyDescent="0.25">
      <c r="J6154" s="1"/>
    </row>
    <row r="6155" spans="10:10" x14ac:dyDescent="0.25">
      <c r="J6155" s="1"/>
    </row>
    <row r="6156" spans="10:10" x14ac:dyDescent="0.25">
      <c r="J6156" s="1"/>
    </row>
    <row r="6157" spans="10:10" x14ac:dyDescent="0.25">
      <c r="J6157" s="1"/>
    </row>
    <row r="6158" spans="10:10" x14ac:dyDescent="0.25">
      <c r="J6158" s="1"/>
    </row>
    <row r="6159" spans="10:10" x14ac:dyDescent="0.25">
      <c r="J6159" s="1"/>
    </row>
    <row r="6160" spans="10:10" x14ac:dyDescent="0.25">
      <c r="J6160" s="1"/>
    </row>
    <row r="6161" spans="10:10" x14ac:dyDescent="0.25">
      <c r="J6161" s="1"/>
    </row>
    <row r="6162" spans="10:10" x14ac:dyDescent="0.25">
      <c r="J6162" s="1"/>
    </row>
    <row r="6163" spans="10:10" x14ac:dyDescent="0.25">
      <c r="J6163" s="1"/>
    </row>
    <row r="6164" spans="10:10" x14ac:dyDescent="0.25">
      <c r="J6164" s="1"/>
    </row>
    <row r="6165" spans="10:10" x14ac:dyDescent="0.25">
      <c r="J6165" s="1"/>
    </row>
    <row r="6166" spans="10:10" x14ac:dyDescent="0.25">
      <c r="J6166" s="1"/>
    </row>
    <row r="6167" spans="10:10" x14ac:dyDescent="0.25">
      <c r="J6167" s="1"/>
    </row>
    <row r="6168" spans="10:10" x14ac:dyDescent="0.25">
      <c r="J6168" s="1"/>
    </row>
    <row r="6169" spans="10:10" x14ac:dyDescent="0.25">
      <c r="J6169" s="1"/>
    </row>
    <row r="6170" spans="10:10" x14ac:dyDescent="0.25">
      <c r="J6170" s="1"/>
    </row>
    <row r="6171" spans="10:10" x14ac:dyDescent="0.25">
      <c r="J6171" s="1"/>
    </row>
    <row r="6172" spans="10:10" x14ac:dyDescent="0.25">
      <c r="J6172" s="1"/>
    </row>
    <row r="6173" spans="10:10" x14ac:dyDescent="0.25">
      <c r="J6173" s="1"/>
    </row>
    <row r="6174" spans="10:10" x14ac:dyDescent="0.25">
      <c r="J6174" s="1"/>
    </row>
    <row r="6175" spans="10:10" x14ac:dyDescent="0.25">
      <c r="J6175" s="1"/>
    </row>
    <row r="6176" spans="10:10" x14ac:dyDescent="0.25">
      <c r="J6176" s="1"/>
    </row>
    <row r="6177" spans="10:10" x14ac:dyDescent="0.25">
      <c r="J6177" s="1"/>
    </row>
    <row r="6178" spans="10:10" x14ac:dyDescent="0.25">
      <c r="J6178" s="1"/>
    </row>
    <row r="6179" spans="10:10" x14ac:dyDescent="0.25">
      <c r="J6179" s="1"/>
    </row>
    <row r="6180" spans="10:10" x14ac:dyDescent="0.25">
      <c r="J6180" s="1"/>
    </row>
    <row r="6181" spans="10:10" x14ac:dyDescent="0.25">
      <c r="J6181" s="1"/>
    </row>
    <row r="6182" spans="10:10" x14ac:dyDescent="0.25">
      <c r="J6182" s="1"/>
    </row>
    <row r="6183" spans="10:10" x14ac:dyDescent="0.25">
      <c r="J6183" s="1"/>
    </row>
    <row r="6184" spans="10:10" x14ac:dyDescent="0.25">
      <c r="J6184" s="1"/>
    </row>
    <row r="6185" spans="10:10" x14ac:dyDescent="0.25">
      <c r="J6185" s="1"/>
    </row>
    <row r="6186" spans="10:10" x14ac:dyDescent="0.25">
      <c r="J6186" s="1"/>
    </row>
    <row r="6187" spans="10:10" x14ac:dyDescent="0.25">
      <c r="J6187" s="1"/>
    </row>
    <row r="6188" spans="10:10" x14ac:dyDescent="0.25">
      <c r="J6188" s="1"/>
    </row>
    <row r="6189" spans="10:10" x14ac:dyDescent="0.25">
      <c r="J6189" s="1"/>
    </row>
    <row r="6190" spans="10:10" x14ac:dyDescent="0.25">
      <c r="J6190" s="1"/>
    </row>
    <row r="6191" spans="10:10" x14ac:dyDescent="0.25">
      <c r="J6191" s="1"/>
    </row>
    <row r="6192" spans="10:10" x14ac:dyDescent="0.25">
      <c r="J6192" s="1"/>
    </row>
    <row r="6193" spans="10:10" x14ac:dyDescent="0.25">
      <c r="J6193" s="1"/>
    </row>
    <row r="6194" spans="10:10" x14ac:dyDescent="0.25">
      <c r="J6194" s="1"/>
    </row>
    <row r="6195" spans="10:10" x14ac:dyDescent="0.25">
      <c r="J6195" s="1"/>
    </row>
    <row r="6196" spans="10:10" x14ac:dyDescent="0.25">
      <c r="J6196" s="1"/>
    </row>
    <row r="6197" spans="10:10" x14ac:dyDescent="0.25">
      <c r="J6197" s="1"/>
    </row>
    <row r="6198" spans="10:10" x14ac:dyDescent="0.25">
      <c r="J6198" s="1"/>
    </row>
    <row r="6199" spans="10:10" x14ac:dyDescent="0.25">
      <c r="J6199" s="1"/>
    </row>
    <row r="6200" spans="10:10" x14ac:dyDescent="0.25">
      <c r="J6200" s="1"/>
    </row>
    <row r="6201" spans="10:10" x14ac:dyDescent="0.25">
      <c r="J6201" s="1"/>
    </row>
    <row r="6202" spans="10:10" x14ac:dyDescent="0.25">
      <c r="J6202" s="1"/>
    </row>
    <row r="6203" spans="10:10" x14ac:dyDescent="0.25">
      <c r="J6203" s="1"/>
    </row>
    <row r="6204" spans="10:10" x14ac:dyDescent="0.25">
      <c r="J6204" s="1"/>
    </row>
    <row r="6205" spans="10:10" x14ac:dyDescent="0.25">
      <c r="J6205" s="1"/>
    </row>
    <row r="6206" spans="10:10" x14ac:dyDescent="0.25">
      <c r="J6206" s="1"/>
    </row>
    <row r="6207" spans="10:10" x14ac:dyDescent="0.25">
      <c r="J6207" s="1"/>
    </row>
    <row r="6208" spans="10:10" x14ac:dyDescent="0.25">
      <c r="J6208" s="1"/>
    </row>
    <row r="6209" spans="10:10" x14ac:dyDescent="0.25">
      <c r="J6209" s="1"/>
    </row>
    <row r="6210" spans="10:10" x14ac:dyDescent="0.25">
      <c r="J6210" s="1"/>
    </row>
    <row r="6211" spans="10:10" x14ac:dyDescent="0.25">
      <c r="J6211" s="1"/>
    </row>
    <row r="6212" spans="10:10" x14ac:dyDescent="0.25">
      <c r="J6212" s="1"/>
    </row>
    <row r="6213" spans="10:10" x14ac:dyDescent="0.25">
      <c r="J6213" s="1"/>
    </row>
    <row r="6214" spans="10:10" x14ac:dyDescent="0.25">
      <c r="J6214" s="1"/>
    </row>
    <row r="6215" spans="10:10" x14ac:dyDescent="0.25">
      <c r="J6215" s="1"/>
    </row>
    <row r="6216" spans="10:10" x14ac:dyDescent="0.25">
      <c r="J6216" s="1"/>
    </row>
    <row r="6217" spans="10:10" x14ac:dyDescent="0.25">
      <c r="J6217" s="1"/>
    </row>
    <row r="6218" spans="10:10" x14ac:dyDescent="0.25">
      <c r="J6218" s="1"/>
    </row>
    <row r="6219" spans="10:10" x14ac:dyDescent="0.25">
      <c r="J6219" s="1"/>
    </row>
    <row r="6220" spans="10:10" x14ac:dyDescent="0.25">
      <c r="J6220" s="1"/>
    </row>
    <row r="6221" spans="10:10" x14ac:dyDescent="0.25">
      <c r="J6221" s="1"/>
    </row>
    <row r="6222" spans="10:10" x14ac:dyDescent="0.25">
      <c r="J6222" s="1"/>
    </row>
    <row r="6223" spans="10:10" x14ac:dyDescent="0.25">
      <c r="J6223" s="1"/>
    </row>
    <row r="6224" spans="10:10" x14ac:dyDescent="0.25">
      <c r="J6224" s="1"/>
    </row>
    <row r="6225" spans="10:10" x14ac:dyDescent="0.25">
      <c r="J6225" s="1"/>
    </row>
    <row r="6226" spans="10:10" x14ac:dyDescent="0.25">
      <c r="J6226" s="1"/>
    </row>
    <row r="6227" spans="10:10" x14ac:dyDescent="0.25">
      <c r="J6227" s="1"/>
    </row>
    <row r="6228" spans="10:10" x14ac:dyDescent="0.25">
      <c r="J6228" s="1"/>
    </row>
    <row r="6229" spans="10:10" x14ac:dyDescent="0.25">
      <c r="J6229" s="1"/>
    </row>
    <row r="6230" spans="10:10" x14ac:dyDescent="0.25">
      <c r="J6230" s="1"/>
    </row>
    <row r="6231" spans="10:10" x14ac:dyDescent="0.25">
      <c r="J6231" s="1"/>
    </row>
    <row r="6232" spans="10:10" x14ac:dyDescent="0.25">
      <c r="J6232" s="1"/>
    </row>
    <row r="6233" spans="10:10" x14ac:dyDescent="0.25">
      <c r="J6233" s="1"/>
    </row>
    <row r="6234" spans="10:10" x14ac:dyDescent="0.25">
      <c r="J6234" s="1"/>
    </row>
    <row r="6235" spans="10:10" x14ac:dyDescent="0.25">
      <c r="J6235" s="1"/>
    </row>
    <row r="6236" spans="10:10" x14ac:dyDescent="0.25">
      <c r="J6236" s="1"/>
    </row>
    <row r="6237" spans="10:10" x14ac:dyDescent="0.25">
      <c r="J6237" s="1"/>
    </row>
    <row r="6238" spans="10:10" x14ac:dyDescent="0.25">
      <c r="J6238" s="1"/>
    </row>
    <row r="6239" spans="10:10" x14ac:dyDescent="0.25">
      <c r="J6239" s="1"/>
    </row>
    <row r="6240" spans="10:10" x14ac:dyDescent="0.25">
      <c r="J6240" s="1"/>
    </row>
    <row r="6241" spans="10:10" x14ac:dyDescent="0.25">
      <c r="J6241" s="1"/>
    </row>
    <row r="6242" spans="10:10" x14ac:dyDescent="0.25">
      <c r="J6242" s="1"/>
    </row>
    <row r="6243" spans="10:10" x14ac:dyDescent="0.25">
      <c r="J6243" s="1"/>
    </row>
    <row r="6244" spans="10:10" x14ac:dyDescent="0.25">
      <c r="J6244" s="1"/>
    </row>
    <row r="6245" spans="10:10" x14ac:dyDescent="0.25">
      <c r="J6245" s="1"/>
    </row>
    <row r="6246" spans="10:10" x14ac:dyDescent="0.25">
      <c r="J6246" s="1"/>
    </row>
    <row r="6247" spans="10:10" x14ac:dyDescent="0.25">
      <c r="J6247" s="1"/>
    </row>
    <row r="6248" spans="10:10" x14ac:dyDescent="0.25">
      <c r="J6248" s="1"/>
    </row>
    <row r="6249" spans="10:10" x14ac:dyDescent="0.25">
      <c r="J6249" s="1"/>
    </row>
    <row r="6250" spans="10:10" x14ac:dyDescent="0.25">
      <c r="J6250" s="1"/>
    </row>
    <row r="6251" spans="10:10" x14ac:dyDescent="0.25">
      <c r="J6251" s="1"/>
    </row>
    <row r="6252" spans="10:10" x14ac:dyDescent="0.25">
      <c r="J6252" s="1"/>
    </row>
    <row r="6253" spans="10:10" x14ac:dyDescent="0.25">
      <c r="J6253" s="1"/>
    </row>
    <row r="6254" spans="10:10" x14ac:dyDescent="0.25">
      <c r="J6254" s="1"/>
    </row>
    <row r="6255" spans="10:10" x14ac:dyDescent="0.25">
      <c r="J6255" s="1"/>
    </row>
    <row r="6256" spans="10:10" x14ac:dyDescent="0.25">
      <c r="J6256" s="1"/>
    </row>
    <row r="6257" spans="10:10" x14ac:dyDescent="0.25">
      <c r="J6257" s="1"/>
    </row>
    <row r="6258" spans="10:10" x14ac:dyDescent="0.25">
      <c r="J6258" s="1"/>
    </row>
    <row r="6259" spans="10:10" x14ac:dyDescent="0.25">
      <c r="J6259" s="1"/>
    </row>
    <row r="6260" spans="10:10" x14ac:dyDescent="0.25">
      <c r="J6260" s="1"/>
    </row>
    <row r="6261" spans="10:10" x14ac:dyDescent="0.25">
      <c r="J6261" s="1"/>
    </row>
    <row r="6262" spans="10:10" x14ac:dyDescent="0.25">
      <c r="J6262" s="1"/>
    </row>
    <row r="6263" spans="10:10" x14ac:dyDescent="0.25">
      <c r="J6263" s="1"/>
    </row>
    <row r="6264" spans="10:10" x14ac:dyDescent="0.25">
      <c r="J6264" s="1"/>
    </row>
    <row r="6265" spans="10:10" x14ac:dyDescent="0.25">
      <c r="J6265" s="1"/>
    </row>
    <row r="6266" spans="10:10" x14ac:dyDescent="0.25">
      <c r="J6266" s="1"/>
    </row>
    <row r="6267" spans="10:10" x14ac:dyDescent="0.25">
      <c r="J6267" s="1"/>
    </row>
    <row r="6268" spans="10:10" x14ac:dyDescent="0.25">
      <c r="J6268" s="1"/>
    </row>
    <row r="6269" spans="10:10" x14ac:dyDescent="0.25">
      <c r="J6269" s="1"/>
    </row>
    <row r="6270" spans="10:10" x14ac:dyDescent="0.25">
      <c r="J6270" s="1"/>
    </row>
    <row r="6271" spans="10:10" x14ac:dyDescent="0.25">
      <c r="J6271" s="1"/>
    </row>
    <row r="6272" spans="10:10" x14ac:dyDescent="0.25">
      <c r="J6272" s="1"/>
    </row>
    <row r="6273" spans="10:10" x14ac:dyDescent="0.25">
      <c r="J6273" s="1"/>
    </row>
    <row r="6274" spans="10:10" x14ac:dyDescent="0.25">
      <c r="J6274" s="1"/>
    </row>
    <row r="6275" spans="10:10" x14ac:dyDescent="0.25">
      <c r="J6275" s="1"/>
    </row>
    <row r="6276" spans="10:10" x14ac:dyDescent="0.25">
      <c r="J6276" s="1"/>
    </row>
    <row r="6277" spans="10:10" x14ac:dyDescent="0.25">
      <c r="J6277" s="1"/>
    </row>
    <row r="6278" spans="10:10" x14ac:dyDescent="0.25">
      <c r="J6278" s="1"/>
    </row>
    <row r="6279" spans="10:10" x14ac:dyDescent="0.25">
      <c r="J6279" s="1"/>
    </row>
    <row r="6280" spans="10:10" x14ac:dyDescent="0.25">
      <c r="J6280" s="1"/>
    </row>
    <row r="6281" spans="10:10" x14ac:dyDescent="0.25">
      <c r="J6281" s="1"/>
    </row>
    <row r="6282" spans="10:10" x14ac:dyDescent="0.25">
      <c r="J6282" s="1"/>
    </row>
    <row r="6283" spans="10:10" x14ac:dyDescent="0.25">
      <c r="J6283" s="1"/>
    </row>
    <row r="6284" spans="10:10" x14ac:dyDescent="0.25">
      <c r="J6284" s="1"/>
    </row>
    <row r="6285" spans="10:10" x14ac:dyDescent="0.25">
      <c r="J6285" s="1"/>
    </row>
    <row r="6286" spans="10:10" x14ac:dyDescent="0.25">
      <c r="J6286" s="1"/>
    </row>
    <row r="6287" spans="10:10" x14ac:dyDescent="0.25">
      <c r="J6287" s="1"/>
    </row>
    <row r="6288" spans="10:10" x14ac:dyDescent="0.25">
      <c r="J6288" s="1"/>
    </row>
    <row r="6289" spans="10:10" x14ac:dyDescent="0.25">
      <c r="J6289" s="1"/>
    </row>
    <row r="6290" spans="10:10" x14ac:dyDescent="0.25">
      <c r="J6290" s="1"/>
    </row>
    <row r="6291" spans="10:10" x14ac:dyDescent="0.25">
      <c r="J6291" s="1"/>
    </row>
    <row r="6292" spans="10:10" x14ac:dyDescent="0.25">
      <c r="J6292" s="1"/>
    </row>
    <row r="6293" spans="10:10" x14ac:dyDescent="0.25">
      <c r="J6293" s="1"/>
    </row>
    <row r="6294" spans="10:10" x14ac:dyDescent="0.25">
      <c r="J6294" s="1"/>
    </row>
    <row r="6295" spans="10:10" x14ac:dyDescent="0.25">
      <c r="J6295" s="1"/>
    </row>
    <row r="6296" spans="10:10" x14ac:dyDescent="0.25">
      <c r="J6296" s="1"/>
    </row>
    <row r="6297" spans="10:10" x14ac:dyDescent="0.25">
      <c r="J6297" s="1"/>
    </row>
    <row r="6298" spans="10:10" x14ac:dyDescent="0.25">
      <c r="J6298" s="1"/>
    </row>
    <row r="6299" spans="10:10" x14ac:dyDescent="0.25">
      <c r="J6299" s="1"/>
    </row>
    <row r="6300" spans="10:10" x14ac:dyDescent="0.25">
      <c r="J6300" s="1"/>
    </row>
    <row r="6301" spans="10:10" x14ac:dyDescent="0.25">
      <c r="J6301" s="1"/>
    </row>
    <row r="6302" spans="10:10" x14ac:dyDescent="0.25">
      <c r="J6302" s="1"/>
    </row>
    <row r="6303" spans="10:10" x14ac:dyDescent="0.25">
      <c r="J6303" s="1"/>
    </row>
    <row r="6304" spans="10:10" x14ac:dyDescent="0.25">
      <c r="J6304" s="1"/>
    </row>
    <row r="6305" spans="10:10" x14ac:dyDescent="0.25">
      <c r="J6305" s="1"/>
    </row>
    <row r="6306" spans="10:10" x14ac:dyDescent="0.25">
      <c r="J6306" s="1"/>
    </row>
    <row r="6307" spans="10:10" x14ac:dyDescent="0.25">
      <c r="J6307" s="1"/>
    </row>
    <row r="6308" spans="10:10" x14ac:dyDescent="0.25">
      <c r="J6308" s="1"/>
    </row>
    <row r="6309" spans="10:10" x14ac:dyDescent="0.25">
      <c r="J6309" s="1"/>
    </row>
    <row r="6310" spans="10:10" x14ac:dyDescent="0.25">
      <c r="J6310" s="1"/>
    </row>
    <row r="6311" spans="10:10" x14ac:dyDescent="0.25">
      <c r="J6311" s="1"/>
    </row>
    <row r="6312" spans="10:10" x14ac:dyDescent="0.25">
      <c r="J6312" s="1"/>
    </row>
    <row r="6313" spans="10:10" x14ac:dyDescent="0.25">
      <c r="J6313" s="1"/>
    </row>
    <row r="6314" spans="10:10" x14ac:dyDescent="0.25">
      <c r="J6314" s="1"/>
    </row>
    <row r="6315" spans="10:10" x14ac:dyDescent="0.25">
      <c r="J6315" s="1"/>
    </row>
    <row r="6316" spans="10:10" x14ac:dyDescent="0.25">
      <c r="J6316" s="1"/>
    </row>
    <row r="6317" spans="10:10" x14ac:dyDescent="0.25">
      <c r="J6317" s="1"/>
    </row>
    <row r="6318" spans="10:10" x14ac:dyDescent="0.25">
      <c r="J6318" s="1"/>
    </row>
    <row r="6319" spans="10:10" x14ac:dyDescent="0.25">
      <c r="J6319" s="1"/>
    </row>
    <row r="6320" spans="10:10" x14ac:dyDescent="0.25">
      <c r="J6320" s="1"/>
    </row>
    <row r="6321" spans="10:10" x14ac:dyDescent="0.25">
      <c r="J6321" s="1"/>
    </row>
    <row r="6322" spans="10:10" x14ac:dyDescent="0.25">
      <c r="J6322" s="1"/>
    </row>
    <row r="6323" spans="10:10" x14ac:dyDescent="0.25">
      <c r="J6323" s="1"/>
    </row>
    <row r="6324" spans="10:10" x14ac:dyDescent="0.25">
      <c r="J6324" s="1"/>
    </row>
    <row r="6325" spans="10:10" x14ac:dyDescent="0.25">
      <c r="J6325" s="1"/>
    </row>
    <row r="6326" spans="10:10" x14ac:dyDescent="0.25">
      <c r="J6326" s="1"/>
    </row>
    <row r="6327" spans="10:10" x14ac:dyDescent="0.25">
      <c r="J6327" s="1"/>
    </row>
    <row r="6328" spans="10:10" x14ac:dyDescent="0.25">
      <c r="J6328" s="1"/>
    </row>
    <row r="6329" spans="10:10" x14ac:dyDescent="0.25">
      <c r="J6329" s="1"/>
    </row>
    <row r="6330" spans="10:10" x14ac:dyDescent="0.25">
      <c r="J6330" s="1"/>
    </row>
    <row r="6331" spans="10:10" x14ac:dyDescent="0.25">
      <c r="J6331" s="1"/>
    </row>
    <row r="6332" spans="10:10" x14ac:dyDescent="0.25">
      <c r="J6332" s="1"/>
    </row>
    <row r="6333" spans="10:10" x14ac:dyDescent="0.25">
      <c r="J6333" s="1"/>
    </row>
    <row r="6334" spans="10:10" x14ac:dyDescent="0.25">
      <c r="J6334" s="1"/>
    </row>
    <row r="6335" spans="10:10" x14ac:dyDescent="0.25">
      <c r="J6335" s="1"/>
    </row>
    <row r="6336" spans="10:10" x14ac:dyDescent="0.25">
      <c r="J6336" s="1"/>
    </row>
    <row r="6337" spans="10:10" x14ac:dyDescent="0.25">
      <c r="J6337" s="1"/>
    </row>
    <row r="6338" spans="10:10" x14ac:dyDescent="0.25">
      <c r="J6338" s="1"/>
    </row>
    <row r="6339" spans="10:10" x14ac:dyDescent="0.25">
      <c r="J6339" s="1"/>
    </row>
    <row r="6340" spans="10:10" x14ac:dyDescent="0.25">
      <c r="J6340" s="1"/>
    </row>
    <row r="6341" spans="10:10" x14ac:dyDescent="0.25">
      <c r="J6341" s="1"/>
    </row>
    <row r="6342" spans="10:10" x14ac:dyDescent="0.25">
      <c r="J6342" s="1"/>
    </row>
    <row r="6343" spans="10:10" x14ac:dyDescent="0.25">
      <c r="J6343" s="1"/>
    </row>
    <row r="6344" spans="10:10" x14ac:dyDescent="0.25">
      <c r="J6344" s="1"/>
    </row>
    <row r="6345" spans="10:10" x14ac:dyDescent="0.25">
      <c r="J6345" s="1"/>
    </row>
    <row r="6346" spans="10:10" x14ac:dyDescent="0.25">
      <c r="J6346" s="1"/>
    </row>
    <row r="6347" spans="10:10" x14ac:dyDescent="0.25">
      <c r="J6347" s="1"/>
    </row>
    <row r="6348" spans="10:10" x14ac:dyDescent="0.25">
      <c r="J6348" s="1"/>
    </row>
    <row r="6349" spans="10:10" x14ac:dyDescent="0.25">
      <c r="J6349" s="1"/>
    </row>
    <row r="6350" spans="10:10" x14ac:dyDescent="0.25">
      <c r="J6350" s="1"/>
    </row>
    <row r="6351" spans="10:10" x14ac:dyDescent="0.25">
      <c r="J6351" s="1"/>
    </row>
    <row r="6352" spans="10:10" x14ac:dyDescent="0.25">
      <c r="J6352" s="1"/>
    </row>
    <row r="6353" spans="10:10" x14ac:dyDescent="0.25">
      <c r="J6353" s="1"/>
    </row>
    <row r="6354" spans="10:10" x14ac:dyDescent="0.25">
      <c r="J6354" s="1"/>
    </row>
    <row r="6355" spans="10:10" x14ac:dyDescent="0.25">
      <c r="J6355" s="1"/>
    </row>
    <row r="6356" spans="10:10" x14ac:dyDescent="0.25">
      <c r="J6356" s="1"/>
    </row>
    <row r="6357" spans="10:10" x14ac:dyDescent="0.25">
      <c r="J6357" s="1"/>
    </row>
    <row r="6358" spans="10:10" x14ac:dyDescent="0.25">
      <c r="J6358" s="1"/>
    </row>
    <row r="6359" spans="10:10" x14ac:dyDescent="0.25">
      <c r="J6359" s="1"/>
    </row>
    <row r="6360" spans="10:10" x14ac:dyDescent="0.25">
      <c r="J6360" s="1"/>
    </row>
    <row r="6361" spans="10:10" x14ac:dyDescent="0.25">
      <c r="J6361" s="1"/>
    </row>
    <row r="6362" spans="10:10" x14ac:dyDescent="0.25">
      <c r="J6362" s="1"/>
    </row>
    <row r="6363" spans="10:10" x14ac:dyDescent="0.25">
      <c r="J6363" s="1"/>
    </row>
    <row r="6364" spans="10:10" x14ac:dyDescent="0.25">
      <c r="J6364" s="1"/>
    </row>
    <row r="6365" spans="10:10" x14ac:dyDescent="0.25">
      <c r="J6365" s="1"/>
    </row>
    <row r="6366" spans="10:10" x14ac:dyDescent="0.25">
      <c r="J6366" s="1"/>
    </row>
    <row r="6367" spans="10:10" x14ac:dyDescent="0.25">
      <c r="J6367" s="1"/>
    </row>
    <row r="6368" spans="10:10" x14ac:dyDescent="0.25">
      <c r="J6368" s="1"/>
    </row>
    <row r="6369" spans="10:10" x14ac:dyDescent="0.25">
      <c r="J6369" s="1"/>
    </row>
    <row r="6370" spans="10:10" x14ac:dyDescent="0.25">
      <c r="J6370" s="1"/>
    </row>
    <row r="6371" spans="10:10" x14ac:dyDescent="0.25">
      <c r="J6371" s="1"/>
    </row>
    <row r="6372" spans="10:10" x14ac:dyDescent="0.25">
      <c r="J6372" s="1"/>
    </row>
    <row r="6373" spans="10:10" x14ac:dyDescent="0.25">
      <c r="J6373" s="1"/>
    </row>
    <row r="6374" spans="10:10" x14ac:dyDescent="0.25">
      <c r="J6374" s="1"/>
    </row>
    <row r="6375" spans="10:10" x14ac:dyDescent="0.25">
      <c r="J6375" s="1"/>
    </row>
    <row r="6376" spans="10:10" x14ac:dyDescent="0.25">
      <c r="J6376" s="1"/>
    </row>
    <row r="6377" spans="10:10" x14ac:dyDescent="0.25">
      <c r="J6377" s="1"/>
    </row>
    <row r="6378" spans="10:10" x14ac:dyDescent="0.25">
      <c r="J6378" s="1"/>
    </row>
    <row r="6379" spans="10:10" x14ac:dyDescent="0.25">
      <c r="J6379" s="1"/>
    </row>
    <row r="6380" spans="10:10" x14ac:dyDescent="0.25">
      <c r="J6380" s="1"/>
    </row>
    <row r="6381" spans="10:10" x14ac:dyDescent="0.25">
      <c r="J6381" s="1"/>
    </row>
    <row r="6382" spans="10:10" x14ac:dyDescent="0.25">
      <c r="J6382" s="1"/>
    </row>
    <row r="6383" spans="10:10" x14ac:dyDescent="0.25">
      <c r="J6383" s="1"/>
    </row>
    <row r="6384" spans="10:10" x14ac:dyDescent="0.25">
      <c r="J6384" s="1"/>
    </row>
    <row r="6385" spans="10:10" x14ac:dyDescent="0.25">
      <c r="J6385" s="1"/>
    </row>
    <row r="6386" spans="10:10" x14ac:dyDescent="0.25">
      <c r="J6386" s="1"/>
    </row>
    <row r="6387" spans="10:10" x14ac:dyDescent="0.25">
      <c r="J6387" s="1"/>
    </row>
    <row r="6388" spans="10:10" x14ac:dyDescent="0.25">
      <c r="J6388" s="1"/>
    </row>
    <row r="6389" spans="10:10" x14ac:dyDescent="0.25">
      <c r="J6389" s="1"/>
    </row>
    <row r="6390" spans="10:10" x14ac:dyDescent="0.25">
      <c r="J6390" s="1"/>
    </row>
    <row r="6391" spans="10:10" x14ac:dyDescent="0.25">
      <c r="J6391" s="1"/>
    </row>
    <row r="6392" spans="10:10" x14ac:dyDescent="0.25">
      <c r="J6392" s="1"/>
    </row>
    <row r="6393" spans="10:10" x14ac:dyDescent="0.25">
      <c r="J6393" s="1"/>
    </row>
    <row r="6394" spans="10:10" x14ac:dyDescent="0.25">
      <c r="J6394" s="1"/>
    </row>
    <row r="6395" spans="10:10" x14ac:dyDescent="0.25">
      <c r="J6395" s="1"/>
    </row>
    <row r="6396" spans="10:10" x14ac:dyDescent="0.25">
      <c r="J6396" s="1"/>
    </row>
    <row r="6397" spans="10:10" x14ac:dyDescent="0.25">
      <c r="J6397" s="1"/>
    </row>
    <row r="6398" spans="10:10" x14ac:dyDescent="0.25">
      <c r="J6398" s="1"/>
    </row>
    <row r="6399" spans="10:10" x14ac:dyDescent="0.25">
      <c r="J6399" s="1"/>
    </row>
    <row r="6400" spans="10:10" x14ac:dyDescent="0.25">
      <c r="J6400" s="1"/>
    </row>
    <row r="6401" spans="10:10" x14ac:dyDescent="0.25">
      <c r="J6401" s="1"/>
    </row>
    <row r="6402" spans="10:10" x14ac:dyDescent="0.25">
      <c r="J6402" s="1"/>
    </row>
    <row r="6403" spans="10:10" x14ac:dyDescent="0.25">
      <c r="J6403" s="1"/>
    </row>
    <row r="6404" spans="10:10" x14ac:dyDescent="0.25">
      <c r="J6404" s="1"/>
    </row>
    <row r="6405" spans="10:10" x14ac:dyDescent="0.25">
      <c r="J6405" s="1"/>
    </row>
    <row r="6406" spans="10:10" x14ac:dyDescent="0.25">
      <c r="J6406" s="1"/>
    </row>
    <row r="6407" spans="10:10" x14ac:dyDescent="0.25">
      <c r="J6407" s="1"/>
    </row>
    <row r="6408" spans="10:10" x14ac:dyDescent="0.25">
      <c r="J6408" s="1"/>
    </row>
    <row r="6409" spans="10:10" x14ac:dyDescent="0.25">
      <c r="J6409" s="1"/>
    </row>
    <row r="6410" spans="10:10" x14ac:dyDescent="0.25">
      <c r="J6410" s="1"/>
    </row>
    <row r="6411" spans="10:10" x14ac:dyDescent="0.25">
      <c r="J6411" s="1"/>
    </row>
    <row r="6412" spans="10:10" x14ac:dyDescent="0.25">
      <c r="J6412" s="1"/>
    </row>
    <row r="6413" spans="10:10" x14ac:dyDescent="0.25">
      <c r="J6413" s="1"/>
    </row>
    <row r="6414" spans="10:10" x14ac:dyDescent="0.25">
      <c r="J6414" s="1"/>
    </row>
    <row r="6415" spans="10:10" x14ac:dyDescent="0.25">
      <c r="J6415" s="1"/>
    </row>
    <row r="6416" spans="10:10" x14ac:dyDescent="0.25">
      <c r="J6416" s="1"/>
    </row>
    <row r="6417" spans="10:10" x14ac:dyDescent="0.25">
      <c r="J6417" s="1"/>
    </row>
    <row r="6418" spans="10:10" x14ac:dyDescent="0.25">
      <c r="J6418" s="1"/>
    </row>
    <row r="6419" spans="10:10" x14ac:dyDescent="0.25">
      <c r="J6419" s="1"/>
    </row>
    <row r="6420" spans="10:10" x14ac:dyDescent="0.25">
      <c r="J6420" s="1"/>
    </row>
    <row r="6421" spans="10:10" x14ac:dyDescent="0.25">
      <c r="J6421" s="1"/>
    </row>
    <row r="6422" spans="10:10" x14ac:dyDescent="0.25">
      <c r="J6422" s="1"/>
    </row>
    <row r="6423" spans="10:10" x14ac:dyDescent="0.25">
      <c r="J6423" s="1"/>
    </row>
    <row r="6424" spans="10:10" x14ac:dyDescent="0.25">
      <c r="J6424" s="1"/>
    </row>
    <row r="6425" spans="10:10" x14ac:dyDescent="0.25">
      <c r="J6425" s="1"/>
    </row>
    <row r="6426" spans="10:10" x14ac:dyDescent="0.25">
      <c r="J6426" s="1"/>
    </row>
    <row r="6427" spans="10:10" x14ac:dyDescent="0.25">
      <c r="J6427" s="1"/>
    </row>
    <row r="6428" spans="10:10" x14ac:dyDescent="0.25">
      <c r="J6428" s="1"/>
    </row>
    <row r="6429" spans="10:10" x14ac:dyDescent="0.25">
      <c r="J6429" s="1"/>
    </row>
    <row r="6430" spans="10:10" x14ac:dyDescent="0.25">
      <c r="J6430" s="1"/>
    </row>
    <row r="6431" spans="10:10" x14ac:dyDescent="0.25">
      <c r="J6431" s="1"/>
    </row>
    <row r="6432" spans="10:10" x14ac:dyDescent="0.25">
      <c r="J6432" s="1"/>
    </row>
    <row r="6433" spans="10:10" x14ac:dyDescent="0.25">
      <c r="J6433" s="1"/>
    </row>
    <row r="6434" spans="10:10" x14ac:dyDescent="0.25">
      <c r="J6434" s="1"/>
    </row>
    <row r="6435" spans="10:10" x14ac:dyDescent="0.25">
      <c r="J6435" s="1"/>
    </row>
    <row r="6436" spans="10:10" x14ac:dyDescent="0.25">
      <c r="J6436" s="1"/>
    </row>
    <row r="6437" spans="10:10" x14ac:dyDescent="0.25">
      <c r="J6437" s="1"/>
    </row>
    <row r="6438" spans="10:10" x14ac:dyDescent="0.25">
      <c r="J6438" s="1"/>
    </row>
    <row r="6439" spans="10:10" x14ac:dyDescent="0.25">
      <c r="J6439" s="1"/>
    </row>
    <row r="6440" spans="10:10" x14ac:dyDescent="0.25">
      <c r="J6440" s="1"/>
    </row>
    <row r="6441" spans="10:10" x14ac:dyDescent="0.25">
      <c r="J6441" s="1"/>
    </row>
    <row r="6442" spans="10:10" x14ac:dyDescent="0.25">
      <c r="J6442" s="1"/>
    </row>
    <row r="6443" spans="10:10" x14ac:dyDescent="0.25">
      <c r="J6443" s="1"/>
    </row>
    <row r="6444" spans="10:10" x14ac:dyDescent="0.25">
      <c r="J6444" s="1"/>
    </row>
    <row r="6445" spans="10:10" x14ac:dyDescent="0.25">
      <c r="J6445" s="1"/>
    </row>
    <row r="6446" spans="10:10" x14ac:dyDescent="0.25">
      <c r="J6446" s="1"/>
    </row>
    <row r="6447" spans="10:10" x14ac:dyDescent="0.25">
      <c r="J6447" s="1"/>
    </row>
    <row r="6448" spans="10:10" x14ac:dyDescent="0.25">
      <c r="J6448" s="1"/>
    </row>
    <row r="6449" spans="10:10" x14ac:dyDescent="0.25">
      <c r="J6449" s="1"/>
    </row>
    <row r="6450" spans="10:10" x14ac:dyDescent="0.25">
      <c r="J6450" s="1"/>
    </row>
    <row r="6451" spans="10:10" x14ac:dyDescent="0.25">
      <c r="J6451" s="1"/>
    </row>
    <row r="6452" spans="10:10" x14ac:dyDescent="0.25">
      <c r="J6452" s="1"/>
    </row>
    <row r="6453" spans="10:10" x14ac:dyDescent="0.25">
      <c r="J6453" s="1"/>
    </row>
    <row r="6454" spans="10:10" x14ac:dyDescent="0.25">
      <c r="J6454" s="1"/>
    </row>
    <row r="6455" spans="10:10" x14ac:dyDescent="0.25">
      <c r="J6455" s="1"/>
    </row>
    <row r="6456" spans="10:10" x14ac:dyDescent="0.25">
      <c r="J6456" s="1"/>
    </row>
    <row r="6457" spans="10:10" x14ac:dyDescent="0.25">
      <c r="J6457" s="1"/>
    </row>
    <row r="6458" spans="10:10" x14ac:dyDescent="0.25">
      <c r="J6458" s="1"/>
    </row>
    <row r="6459" spans="10:10" x14ac:dyDescent="0.25">
      <c r="J6459" s="1"/>
    </row>
    <row r="6460" spans="10:10" x14ac:dyDescent="0.25">
      <c r="J6460" s="1"/>
    </row>
    <row r="6461" spans="10:10" x14ac:dyDescent="0.25">
      <c r="J6461" s="1"/>
    </row>
    <row r="6462" spans="10:10" x14ac:dyDescent="0.25">
      <c r="J6462" s="1"/>
    </row>
    <row r="6463" spans="10:10" x14ac:dyDescent="0.25">
      <c r="J6463" s="1"/>
    </row>
    <row r="6464" spans="10:10" x14ac:dyDescent="0.25">
      <c r="J6464" s="1"/>
    </row>
    <row r="6465" spans="10:10" x14ac:dyDescent="0.25">
      <c r="J6465" s="1"/>
    </row>
    <row r="6466" spans="10:10" x14ac:dyDescent="0.25">
      <c r="J6466" s="1"/>
    </row>
    <row r="6467" spans="10:10" x14ac:dyDescent="0.25">
      <c r="J6467" s="1"/>
    </row>
    <row r="6468" spans="10:10" x14ac:dyDescent="0.25">
      <c r="J6468" s="1"/>
    </row>
    <row r="6469" spans="10:10" x14ac:dyDescent="0.25">
      <c r="J6469" s="1"/>
    </row>
    <row r="6470" spans="10:10" x14ac:dyDescent="0.25">
      <c r="J6470" s="1"/>
    </row>
    <row r="6471" spans="10:10" x14ac:dyDescent="0.25">
      <c r="J6471" s="1"/>
    </row>
    <row r="6472" spans="10:10" x14ac:dyDescent="0.25">
      <c r="J6472" s="1"/>
    </row>
    <row r="6473" spans="10:10" x14ac:dyDescent="0.25">
      <c r="J6473" s="1"/>
    </row>
    <row r="6474" spans="10:10" x14ac:dyDescent="0.25">
      <c r="J6474" s="1"/>
    </row>
    <row r="6475" spans="10:10" x14ac:dyDescent="0.25">
      <c r="J6475" s="1"/>
    </row>
    <row r="6476" spans="10:10" x14ac:dyDescent="0.25">
      <c r="J6476" s="1"/>
    </row>
    <row r="6477" spans="10:10" x14ac:dyDescent="0.25">
      <c r="J6477" s="1"/>
    </row>
    <row r="6478" spans="10:10" x14ac:dyDescent="0.25">
      <c r="J6478" s="1"/>
    </row>
    <row r="6479" spans="10:10" x14ac:dyDescent="0.25">
      <c r="J6479" s="1"/>
    </row>
    <row r="6480" spans="10:10" x14ac:dyDescent="0.25">
      <c r="J6480" s="1"/>
    </row>
    <row r="6481" spans="10:10" x14ac:dyDescent="0.25">
      <c r="J6481" s="1"/>
    </row>
    <row r="6482" spans="10:10" x14ac:dyDescent="0.25">
      <c r="J6482" s="1"/>
    </row>
    <row r="6483" spans="10:10" x14ac:dyDescent="0.25">
      <c r="J6483" s="1"/>
    </row>
    <row r="6484" spans="10:10" x14ac:dyDescent="0.25">
      <c r="J6484" s="1"/>
    </row>
    <row r="6485" spans="10:10" x14ac:dyDescent="0.25">
      <c r="J6485" s="1"/>
    </row>
    <row r="6486" spans="10:10" x14ac:dyDescent="0.25">
      <c r="J6486" s="1"/>
    </row>
    <row r="6487" spans="10:10" x14ac:dyDescent="0.25">
      <c r="J6487" s="1"/>
    </row>
    <row r="6488" spans="10:10" x14ac:dyDescent="0.25">
      <c r="J6488" s="1"/>
    </row>
    <row r="6489" spans="10:10" x14ac:dyDescent="0.25">
      <c r="J6489" s="1"/>
    </row>
    <row r="6490" spans="10:10" x14ac:dyDescent="0.25">
      <c r="J6490" s="1"/>
    </row>
    <row r="6491" spans="10:10" x14ac:dyDescent="0.25">
      <c r="J6491" s="1"/>
    </row>
    <row r="6492" spans="10:10" x14ac:dyDescent="0.25">
      <c r="J6492" s="1"/>
    </row>
    <row r="6493" spans="10:10" x14ac:dyDescent="0.25">
      <c r="J6493" s="1"/>
    </row>
    <row r="6494" spans="10:10" x14ac:dyDescent="0.25">
      <c r="J6494" s="1"/>
    </row>
    <row r="6495" spans="10:10" x14ac:dyDescent="0.25">
      <c r="J6495" s="1"/>
    </row>
    <row r="6496" spans="10:10" x14ac:dyDescent="0.25">
      <c r="J6496" s="1"/>
    </row>
    <row r="6497" spans="10:10" x14ac:dyDescent="0.25">
      <c r="J6497" s="1"/>
    </row>
    <row r="6498" spans="10:10" x14ac:dyDescent="0.25">
      <c r="J6498" s="1"/>
    </row>
    <row r="6499" spans="10:10" x14ac:dyDescent="0.25">
      <c r="J6499" s="1"/>
    </row>
    <row r="6500" spans="10:10" x14ac:dyDescent="0.25">
      <c r="J6500" s="1"/>
    </row>
    <row r="6501" spans="10:10" x14ac:dyDescent="0.25">
      <c r="J6501" s="1"/>
    </row>
    <row r="6502" spans="10:10" x14ac:dyDescent="0.25">
      <c r="J6502" s="1"/>
    </row>
    <row r="6503" spans="10:10" x14ac:dyDescent="0.25">
      <c r="J6503" s="1"/>
    </row>
    <row r="6504" spans="10:10" x14ac:dyDescent="0.25">
      <c r="J6504" s="1"/>
    </row>
    <row r="6505" spans="10:10" x14ac:dyDescent="0.25">
      <c r="J6505" s="1"/>
    </row>
    <row r="6506" spans="10:10" x14ac:dyDescent="0.25">
      <c r="J6506" s="1"/>
    </row>
    <row r="6507" spans="10:10" x14ac:dyDescent="0.25">
      <c r="J6507" s="1"/>
    </row>
    <row r="6508" spans="10:10" x14ac:dyDescent="0.25">
      <c r="J6508" s="1"/>
    </row>
    <row r="6509" spans="10:10" x14ac:dyDescent="0.25">
      <c r="J6509" s="1"/>
    </row>
    <row r="6510" spans="10:10" x14ac:dyDescent="0.25">
      <c r="J6510" s="1"/>
    </row>
    <row r="6511" spans="10:10" x14ac:dyDescent="0.25">
      <c r="J6511" s="1"/>
    </row>
    <row r="6512" spans="10:10" x14ac:dyDescent="0.25">
      <c r="J6512" s="1"/>
    </row>
    <row r="6513" spans="10:10" x14ac:dyDescent="0.25">
      <c r="J6513" s="1"/>
    </row>
    <row r="6514" spans="10:10" x14ac:dyDescent="0.25">
      <c r="J6514" s="1"/>
    </row>
    <row r="6515" spans="10:10" x14ac:dyDescent="0.25">
      <c r="J6515" s="1"/>
    </row>
    <row r="6516" spans="10:10" x14ac:dyDescent="0.25">
      <c r="J6516" s="1"/>
    </row>
    <row r="6517" spans="10:10" x14ac:dyDescent="0.25">
      <c r="J6517" s="1"/>
    </row>
    <row r="6518" spans="10:10" x14ac:dyDescent="0.25">
      <c r="J6518" s="1"/>
    </row>
    <row r="6519" spans="10:10" x14ac:dyDescent="0.25">
      <c r="J6519" s="1"/>
    </row>
    <row r="6520" spans="10:10" x14ac:dyDescent="0.25">
      <c r="J6520" s="1"/>
    </row>
    <row r="6521" spans="10:10" x14ac:dyDescent="0.25">
      <c r="J6521" s="1"/>
    </row>
    <row r="6522" spans="10:10" x14ac:dyDescent="0.25">
      <c r="J6522" s="1"/>
    </row>
    <row r="6523" spans="10:10" x14ac:dyDescent="0.25">
      <c r="J6523" s="1"/>
    </row>
    <row r="6524" spans="10:10" x14ac:dyDescent="0.25">
      <c r="J6524" s="1"/>
    </row>
    <row r="6525" spans="10:10" x14ac:dyDescent="0.25">
      <c r="J6525" s="1"/>
    </row>
    <row r="6526" spans="10:10" x14ac:dyDescent="0.25">
      <c r="J6526" s="1"/>
    </row>
    <row r="6527" spans="10:10" x14ac:dyDescent="0.25">
      <c r="J6527" s="1"/>
    </row>
    <row r="6528" spans="10:10" x14ac:dyDescent="0.25">
      <c r="J6528" s="1"/>
    </row>
    <row r="6529" spans="10:10" x14ac:dyDescent="0.25">
      <c r="J6529" s="1"/>
    </row>
    <row r="6530" spans="10:10" x14ac:dyDescent="0.25">
      <c r="J6530" s="1"/>
    </row>
    <row r="6531" spans="10:10" x14ac:dyDescent="0.25">
      <c r="J6531" s="1"/>
    </row>
    <row r="6532" spans="10:10" x14ac:dyDescent="0.25">
      <c r="J6532" s="1"/>
    </row>
    <row r="6533" spans="10:10" x14ac:dyDescent="0.25">
      <c r="J6533" s="1"/>
    </row>
    <row r="6534" spans="10:10" x14ac:dyDescent="0.25">
      <c r="J6534" s="1"/>
    </row>
    <row r="6535" spans="10:10" x14ac:dyDescent="0.25">
      <c r="J6535" s="1"/>
    </row>
    <row r="6536" spans="10:10" x14ac:dyDescent="0.25">
      <c r="J6536" s="1"/>
    </row>
    <row r="6537" spans="10:10" x14ac:dyDescent="0.25">
      <c r="J6537" s="1"/>
    </row>
    <row r="6538" spans="10:10" x14ac:dyDescent="0.25">
      <c r="J6538" s="1"/>
    </row>
    <row r="6539" spans="10:10" x14ac:dyDescent="0.25">
      <c r="J6539" s="1"/>
    </row>
    <row r="6540" spans="10:10" x14ac:dyDescent="0.25">
      <c r="J6540" s="1"/>
    </row>
    <row r="6541" spans="10:10" x14ac:dyDescent="0.25">
      <c r="J6541" s="1"/>
    </row>
    <row r="6542" spans="10:10" x14ac:dyDescent="0.25">
      <c r="J6542" s="1"/>
    </row>
    <row r="6543" spans="10:10" x14ac:dyDescent="0.25">
      <c r="J6543" s="1"/>
    </row>
    <row r="6544" spans="10:10" x14ac:dyDescent="0.25">
      <c r="J6544" s="1"/>
    </row>
    <row r="6545" spans="10:10" x14ac:dyDescent="0.25">
      <c r="J6545" s="1"/>
    </row>
    <row r="6546" spans="10:10" x14ac:dyDescent="0.25">
      <c r="J6546" s="1"/>
    </row>
    <row r="6547" spans="10:10" x14ac:dyDescent="0.25">
      <c r="J6547" s="1"/>
    </row>
    <row r="6548" spans="10:10" x14ac:dyDescent="0.25">
      <c r="J6548" s="1"/>
    </row>
    <row r="6549" spans="10:10" x14ac:dyDescent="0.25">
      <c r="J6549" s="1"/>
    </row>
    <row r="6550" spans="10:10" x14ac:dyDescent="0.25">
      <c r="J6550" s="1"/>
    </row>
    <row r="6551" spans="10:10" x14ac:dyDescent="0.25">
      <c r="J6551" s="1"/>
    </row>
    <row r="6552" spans="10:10" x14ac:dyDescent="0.25">
      <c r="J6552" s="1"/>
    </row>
    <row r="6553" spans="10:10" x14ac:dyDescent="0.25">
      <c r="J6553" s="1"/>
    </row>
    <row r="6554" spans="10:10" x14ac:dyDescent="0.25">
      <c r="J6554" s="1"/>
    </row>
    <row r="6555" spans="10:10" x14ac:dyDescent="0.25">
      <c r="J6555" s="1"/>
    </row>
    <row r="6556" spans="10:10" x14ac:dyDescent="0.25">
      <c r="J6556" s="1"/>
    </row>
    <row r="6557" spans="10:10" x14ac:dyDescent="0.25">
      <c r="J6557" s="1"/>
    </row>
    <row r="6558" spans="10:10" x14ac:dyDescent="0.25">
      <c r="J6558" s="1"/>
    </row>
    <row r="6559" spans="10:10" x14ac:dyDescent="0.25">
      <c r="J6559" s="1"/>
    </row>
    <row r="6560" spans="10:10" x14ac:dyDescent="0.25">
      <c r="J6560" s="1"/>
    </row>
    <row r="6561" spans="10:10" x14ac:dyDescent="0.25">
      <c r="J6561" s="1"/>
    </row>
    <row r="6562" spans="10:10" x14ac:dyDescent="0.25">
      <c r="J6562" s="1"/>
    </row>
    <row r="6563" spans="10:10" x14ac:dyDescent="0.25">
      <c r="J6563" s="1"/>
    </row>
    <row r="6564" spans="10:10" x14ac:dyDescent="0.25">
      <c r="J6564" s="1"/>
    </row>
    <row r="6565" spans="10:10" x14ac:dyDescent="0.25">
      <c r="J6565" s="1"/>
    </row>
    <row r="6566" spans="10:10" x14ac:dyDescent="0.25">
      <c r="J6566" s="1"/>
    </row>
    <row r="6567" spans="10:10" x14ac:dyDescent="0.25">
      <c r="J6567" s="1"/>
    </row>
    <row r="6568" spans="10:10" x14ac:dyDescent="0.25">
      <c r="J6568" s="1"/>
    </row>
    <row r="6569" spans="10:10" x14ac:dyDescent="0.25">
      <c r="J6569" s="1"/>
    </row>
    <row r="6570" spans="10:10" x14ac:dyDescent="0.25">
      <c r="J6570" s="1"/>
    </row>
    <row r="6571" spans="10:10" x14ac:dyDescent="0.25">
      <c r="J6571" s="1"/>
    </row>
    <row r="6572" spans="10:10" x14ac:dyDescent="0.25">
      <c r="J6572" s="1"/>
    </row>
    <row r="6573" spans="10:10" x14ac:dyDescent="0.25">
      <c r="J6573" s="1"/>
    </row>
    <row r="6574" spans="10:10" x14ac:dyDescent="0.25">
      <c r="J6574" s="1"/>
    </row>
    <row r="6575" spans="10:10" x14ac:dyDescent="0.25">
      <c r="J6575" s="1"/>
    </row>
    <row r="6576" spans="10:10" x14ac:dyDescent="0.25">
      <c r="J6576" s="1"/>
    </row>
    <row r="6577" spans="10:10" x14ac:dyDescent="0.25">
      <c r="J6577" s="1"/>
    </row>
    <row r="6578" spans="10:10" x14ac:dyDescent="0.25">
      <c r="J6578" s="1"/>
    </row>
    <row r="6579" spans="10:10" x14ac:dyDescent="0.25">
      <c r="J6579" s="1"/>
    </row>
    <row r="6580" spans="10:10" x14ac:dyDescent="0.25">
      <c r="J6580" s="1"/>
    </row>
    <row r="6581" spans="10:10" x14ac:dyDescent="0.25">
      <c r="J6581" s="1"/>
    </row>
    <row r="6582" spans="10:10" x14ac:dyDescent="0.25">
      <c r="J6582" s="1"/>
    </row>
    <row r="6583" spans="10:10" x14ac:dyDescent="0.25">
      <c r="J6583" s="1"/>
    </row>
    <row r="6584" spans="10:10" x14ac:dyDescent="0.25">
      <c r="J6584" s="1"/>
    </row>
    <row r="6585" spans="10:10" x14ac:dyDescent="0.25">
      <c r="J6585" s="1"/>
    </row>
    <row r="6586" spans="10:10" x14ac:dyDescent="0.25">
      <c r="J6586" s="1"/>
    </row>
    <row r="6587" spans="10:10" x14ac:dyDescent="0.25">
      <c r="J6587" s="1"/>
    </row>
    <row r="6588" spans="10:10" x14ac:dyDescent="0.25">
      <c r="J6588" s="1"/>
    </row>
    <row r="6589" spans="10:10" x14ac:dyDescent="0.25">
      <c r="J6589" s="1"/>
    </row>
    <row r="6590" spans="10:10" x14ac:dyDescent="0.25">
      <c r="J6590" s="1"/>
    </row>
    <row r="6591" spans="10:10" x14ac:dyDescent="0.25">
      <c r="J6591" s="1"/>
    </row>
    <row r="6592" spans="10:10" x14ac:dyDescent="0.25">
      <c r="J6592" s="1"/>
    </row>
    <row r="6593" spans="10:10" x14ac:dyDescent="0.25">
      <c r="J6593" s="1"/>
    </row>
    <row r="6594" spans="10:10" x14ac:dyDescent="0.25">
      <c r="J6594" s="1"/>
    </row>
    <row r="6595" spans="10:10" x14ac:dyDescent="0.25">
      <c r="J6595" s="1"/>
    </row>
    <row r="6596" spans="10:10" x14ac:dyDescent="0.25">
      <c r="J6596" s="1"/>
    </row>
    <row r="6597" spans="10:10" x14ac:dyDescent="0.25">
      <c r="J6597" s="1"/>
    </row>
    <row r="6598" spans="10:10" x14ac:dyDescent="0.25">
      <c r="J6598" s="1"/>
    </row>
    <row r="6599" spans="10:10" x14ac:dyDescent="0.25">
      <c r="J6599" s="1"/>
    </row>
    <row r="6600" spans="10:10" x14ac:dyDescent="0.25">
      <c r="J6600" s="1"/>
    </row>
    <row r="6601" spans="10:10" x14ac:dyDescent="0.25">
      <c r="J6601" s="1"/>
    </row>
    <row r="6602" spans="10:10" x14ac:dyDescent="0.25">
      <c r="J6602" s="1"/>
    </row>
    <row r="6603" spans="10:10" x14ac:dyDescent="0.25">
      <c r="J6603" s="1"/>
    </row>
    <row r="6604" spans="10:10" x14ac:dyDescent="0.25">
      <c r="J6604" s="1"/>
    </row>
    <row r="6605" spans="10:10" x14ac:dyDescent="0.25">
      <c r="J6605" s="1"/>
    </row>
    <row r="6606" spans="10:10" x14ac:dyDescent="0.25">
      <c r="J6606" s="1"/>
    </row>
    <row r="6607" spans="10:10" x14ac:dyDescent="0.25">
      <c r="J6607" s="1"/>
    </row>
    <row r="6608" spans="10:10" x14ac:dyDescent="0.25">
      <c r="J6608" s="1"/>
    </row>
    <row r="6609" spans="10:10" x14ac:dyDescent="0.25">
      <c r="J6609" s="1"/>
    </row>
    <row r="6610" spans="10:10" x14ac:dyDescent="0.25">
      <c r="J6610" s="1"/>
    </row>
    <row r="6611" spans="10:10" x14ac:dyDescent="0.25">
      <c r="J6611" s="1"/>
    </row>
    <row r="6612" spans="10:10" x14ac:dyDescent="0.25">
      <c r="J6612" s="1"/>
    </row>
    <row r="6613" spans="10:10" x14ac:dyDescent="0.25">
      <c r="J6613" s="1"/>
    </row>
    <row r="6614" spans="10:10" x14ac:dyDescent="0.25">
      <c r="J6614" s="1"/>
    </row>
    <row r="6615" spans="10:10" x14ac:dyDescent="0.25">
      <c r="J6615" s="1"/>
    </row>
    <row r="6616" spans="10:10" x14ac:dyDescent="0.25">
      <c r="J6616" s="1"/>
    </row>
    <row r="6617" spans="10:10" x14ac:dyDescent="0.25">
      <c r="J6617" s="1"/>
    </row>
    <row r="6618" spans="10:10" x14ac:dyDescent="0.25">
      <c r="J6618" s="1"/>
    </row>
    <row r="6619" spans="10:10" x14ac:dyDescent="0.25">
      <c r="J6619" s="1"/>
    </row>
    <row r="6620" spans="10:10" x14ac:dyDescent="0.25">
      <c r="J6620" s="1"/>
    </row>
    <row r="6621" spans="10:10" x14ac:dyDescent="0.25">
      <c r="J6621" s="1"/>
    </row>
    <row r="6622" spans="10:10" x14ac:dyDescent="0.25">
      <c r="J6622" s="1"/>
    </row>
    <row r="6623" spans="10:10" x14ac:dyDescent="0.25">
      <c r="J6623" s="1"/>
    </row>
    <row r="6624" spans="10:10" x14ac:dyDescent="0.25">
      <c r="J6624" s="1"/>
    </row>
    <row r="6625" spans="10:10" x14ac:dyDescent="0.25">
      <c r="J6625" s="1"/>
    </row>
    <row r="6626" spans="10:10" x14ac:dyDescent="0.25">
      <c r="J6626" s="1"/>
    </row>
    <row r="6627" spans="10:10" x14ac:dyDescent="0.25">
      <c r="J6627" s="1"/>
    </row>
    <row r="6628" spans="10:10" x14ac:dyDescent="0.25">
      <c r="J6628" s="1"/>
    </row>
    <row r="6629" spans="10:10" x14ac:dyDescent="0.25">
      <c r="J6629" s="1"/>
    </row>
    <row r="6630" spans="10:10" x14ac:dyDescent="0.25">
      <c r="J6630" s="1"/>
    </row>
    <row r="6631" spans="10:10" x14ac:dyDescent="0.25">
      <c r="J6631" s="1"/>
    </row>
    <row r="6632" spans="10:10" x14ac:dyDescent="0.25">
      <c r="J6632" s="1"/>
    </row>
    <row r="6633" spans="10:10" x14ac:dyDescent="0.25">
      <c r="J6633" s="1"/>
    </row>
    <row r="6634" spans="10:10" x14ac:dyDescent="0.25">
      <c r="J6634" s="1"/>
    </row>
    <row r="6635" spans="10:10" x14ac:dyDescent="0.25">
      <c r="J6635" s="1"/>
    </row>
    <row r="6636" spans="10:10" x14ac:dyDescent="0.25">
      <c r="J6636" s="1"/>
    </row>
    <row r="6637" spans="10:10" x14ac:dyDescent="0.25">
      <c r="J6637" s="1"/>
    </row>
    <row r="6638" spans="10:10" x14ac:dyDescent="0.25">
      <c r="J6638" s="1"/>
    </row>
    <row r="6639" spans="10:10" x14ac:dyDescent="0.25">
      <c r="J6639" s="1"/>
    </row>
    <row r="6640" spans="10:10" x14ac:dyDescent="0.25">
      <c r="J6640" s="1"/>
    </row>
    <row r="6641" spans="10:10" x14ac:dyDescent="0.25">
      <c r="J6641" s="1"/>
    </row>
    <row r="6642" spans="10:10" x14ac:dyDescent="0.25">
      <c r="J6642" s="1"/>
    </row>
    <row r="6643" spans="10:10" x14ac:dyDescent="0.25">
      <c r="J6643" s="1"/>
    </row>
    <row r="6644" spans="10:10" x14ac:dyDescent="0.25">
      <c r="J6644" s="1"/>
    </row>
    <row r="6645" spans="10:10" x14ac:dyDescent="0.25">
      <c r="J6645" s="1"/>
    </row>
    <row r="6646" spans="10:10" x14ac:dyDescent="0.25">
      <c r="J6646" s="1"/>
    </row>
    <row r="6647" spans="10:10" x14ac:dyDescent="0.25">
      <c r="J6647" s="1"/>
    </row>
    <row r="6648" spans="10:10" x14ac:dyDescent="0.25">
      <c r="J6648" s="1"/>
    </row>
    <row r="6649" spans="10:10" x14ac:dyDescent="0.25">
      <c r="J6649" s="1"/>
    </row>
    <row r="6650" spans="10:10" x14ac:dyDescent="0.25">
      <c r="J6650" s="1"/>
    </row>
    <row r="6651" spans="10:10" x14ac:dyDescent="0.25">
      <c r="J6651" s="1"/>
    </row>
    <row r="6652" spans="10:10" x14ac:dyDescent="0.25">
      <c r="J6652" s="1"/>
    </row>
    <row r="6653" spans="10:10" x14ac:dyDescent="0.25">
      <c r="J6653" s="1"/>
    </row>
    <row r="6654" spans="10:10" x14ac:dyDescent="0.25">
      <c r="J6654" s="1"/>
    </row>
    <row r="6655" spans="10:10" x14ac:dyDescent="0.25">
      <c r="J6655" s="1"/>
    </row>
    <row r="6656" spans="10:10" x14ac:dyDescent="0.25">
      <c r="J6656" s="1"/>
    </row>
    <row r="6657" spans="10:10" x14ac:dyDescent="0.25">
      <c r="J6657" s="1"/>
    </row>
    <row r="6658" spans="10:10" x14ac:dyDescent="0.25">
      <c r="J6658" s="1"/>
    </row>
    <row r="6659" spans="10:10" x14ac:dyDescent="0.25">
      <c r="J6659" s="1"/>
    </row>
    <row r="6660" spans="10:10" x14ac:dyDescent="0.25">
      <c r="J6660" s="1"/>
    </row>
    <row r="6661" spans="10:10" x14ac:dyDescent="0.25">
      <c r="J6661" s="1"/>
    </row>
    <row r="6662" spans="10:10" x14ac:dyDescent="0.25">
      <c r="J6662" s="1"/>
    </row>
    <row r="6663" spans="10:10" x14ac:dyDescent="0.25">
      <c r="J6663" s="1"/>
    </row>
    <row r="6664" spans="10:10" x14ac:dyDescent="0.25">
      <c r="J6664" s="1"/>
    </row>
    <row r="6665" spans="10:10" x14ac:dyDescent="0.25">
      <c r="J6665" s="1"/>
    </row>
    <row r="6666" spans="10:10" x14ac:dyDescent="0.25">
      <c r="J6666" s="1"/>
    </row>
    <row r="6667" spans="10:10" x14ac:dyDescent="0.25">
      <c r="J6667" s="1"/>
    </row>
    <row r="6668" spans="10:10" x14ac:dyDescent="0.25">
      <c r="J6668" s="1"/>
    </row>
    <row r="6669" spans="10:10" x14ac:dyDescent="0.25">
      <c r="J6669" s="1"/>
    </row>
    <row r="6670" spans="10:10" x14ac:dyDescent="0.25">
      <c r="J6670" s="1"/>
    </row>
    <row r="6671" spans="10:10" x14ac:dyDescent="0.25">
      <c r="J6671" s="1"/>
    </row>
    <row r="6672" spans="10:10" x14ac:dyDescent="0.25">
      <c r="J6672" s="1"/>
    </row>
    <row r="6673" spans="10:10" x14ac:dyDescent="0.25">
      <c r="J6673" s="1"/>
    </row>
    <row r="6674" spans="10:10" x14ac:dyDescent="0.25">
      <c r="J6674" s="1"/>
    </row>
    <row r="6675" spans="10:10" x14ac:dyDescent="0.25">
      <c r="J6675" s="1"/>
    </row>
    <row r="6676" spans="10:10" x14ac:dyDescent="0.25">
      <c r="J6676" s="1"/>
    </row>
    <row r="6677" spans="10:10" x14ac:dyDescent="0.25">
      <c r="J6677" s="1"/>
    </row>
    <row r="6678" spans="10:10" x14ac:dyDescent="0.25">
      <c r="J6678" s="1"/>
    </row>
    <row r="6679" spans="10:10" x14ac:dyDescent="0.25">
      <c r="J6679" s="1"/>
    </row>
    <row r="6680" spans="10:10" x14ac:dyDescent="0.25">
      <c r="J6680" s="1"/>
    </row>
    <row r="6681" spans="10:10" x14ac:dyDescent="0.25">
      <c r="J6681" s="1"/>
    </row>
    <row r="6682" spans="10:10" x14ac:dyDescent="0.25">
      <c r="J6682" s="1"/>
    </row>
    <row r="6683" spans="10:10" x14ac:dyDescent="0.25">
      <c r="J6683" s="1"/>
    </row>
    <row r="6684" spans="10:10" x14ac:dyDescent="0.25">
      <c r="J6684" s="1"/>
    </row>
    <row r="6685" spans="10:10" x14ac:dyDescent="0.25">
      <c r="J6685" s="1"/>
    </row>
    <row r="6686" spans="10:10" x14ac:dyDescent="0.25">
      <c r="J6686" s="1"/>
    </row>
    <row r="6687" spans="10:10" x14ac:dyDescent="0.25">
      <c r="J6687" s="1"/>
    </row>
    <row r="6688" spans="10:10" x14ac:dyDescent="0.25">
      <c r="J6688" s="1"/>
    </row>
    <row r="6689" spans="10:10" x14ac:dyDescent="0.25">
      <c r="J6689" s="1"/>
    </row>
    <row r="6690" spans="10:10" x14ac:dyDescent="0.25">
      <c r="J6690" s="1"/>
    </row>
    <row r="6691" spans="10:10" x14ac:dyDescent="0.25">
      <c r="J6691" s="1"/>
    </row>
    <row r="6692" spans="10:10" x14ac:dyDescent="0.25">
      <c r="J6692" s="1"/>
    </row>
    <row r="6693" spans="10:10" x14ac:dyDescent="0.25">
      <c r="J6693" s="1"/>
    </row>
    <row r="6694" spans="10:10" x14ac:dyDescent="0.25">
      <c r="J6694" s="1"/>
    </row>
    <row r="6695" spans="10:10" x14ac:dyDescent="0.25">
      <c r="J6695" s="1"/>
    </row>
    <row r="6696" spans="10:10" x14ac:dyDescent="0.25">
      <c r="J6696" s="1"/>
    </row>
    <row r="6697" spans="10:10" x14ac:dyDescent="0.25">
      <c r="J6697" s="1"/>
    </row>
    <row r="6698" spans="10:10" x14ac:dyDescent="0.25">
      <c r="J6698" s="1"/>
    </row>
    <row r="6699" spans="10:10" x14ac:dyDescent="0.25">
      <c r="J6699" s="1"/>
    </row>
    <row r="6700" spans="10:10" x14ac:dyDescent="0.25">
      <c r="J6700" s="1"/>
    </row>
    <row r="6701" spans="10:10" x14ac:dyDescent="0.25">
      <c r="J6701" s="1"/>
    </row>
    <row r="6702" spans="10:10" x14ac:dyDescent="0.25">
      <c r="J6702" s="1"/>
    </row>
    <row r="6703" spans="10:10" x14ac:dyDescent="0.25">
      <c r="J6703" s="1"/>
    </row>
    <row r="6704" spans="10:10" x14ac:dyDescent="0.25">
      <c r="J6704" s="1"/>
    </row>
    <row r="6705" spans="10:10" x14ac:dyDescent="0.25">
      <c r="J6705" s="1"/>
    </row>
    <row r="6706" spans="10:10" x14ac:dyDescent="0.25">
      <c r="J6706" s="1"/>
    </row>
    <row r="6707" spans="10:10" x14ac:dyDescent="0.25">
      <c r="J6707" s="1"/>
    </row>
    <row r="6708" spans="10:10" x14ac:dyDescent="0.25">
      <c r="J6708" s="1"/>
    </row>
    <row r="6709" spans="10:10" x14ac:dyDescent="0.25">
      <c r="J6709" s="1"/>
    </row>
    <row r="6710" spans="10:10" x14ac:dyDescent="0.25">
      <c r="J6710" s="1"/>
    </row>
    <row r="6711" spans="10:10" x14ac:dyDescent="0.25">
      <c r="J6711" s="1"/>
    </row>
    <row r="6712" spans="10:10" x14ac:dyDescent="0.25">
      <c r="J6712" s="1"/>
    </row>
    <row r="6713" spans="10:10" x14ac:dyDescent="0.25">
      <c r="J6713" s="1"/>
    </row>
    <row r="6714" spans="10:10" x14ac:dyDescent="0.25">
      <c r="J6714" s="1"/>
    </row>
    <row r="6715" spans="10:10" x14ac:dyDescent="0.25">
      <c r="J6715" s="1"/>
    </row>
    <row r="6716" spans="10:10" x14ac:dyDescent="0.25">
      <c r="J6716" s="1"/>
    </row>
    <row r="6717" spans="10:10" x14ac:dyDescent="0.25">
      <c r="J6717" s="1"/>
    </row>
    <row r="6718" spans="10:10" x14ac:dyDescent="0.25">
      <c r="J6718" s="1"/>
    </row>
    <row r="6719" spans="10:10" x14ac:dyDescent="0.25">
      <c r="J6719" s="1"/>
    </row>
    <row r="6720" spans="10:10" x14ac:dyDescent="0.25">
      <c r="J6720" s="1"/>
    </row>
    <row r="6721" spans="10:10" x14ac:dyDescent="0.25">
      <c r="J6721" s="1"/>
    </row>
    <row r="6722" spans="10:10" x14ac:dyDescent="0.25">
      <c r="J6722" s="1"/>
    </row>
    <row r="6723" spans="10:10" x14ac:dyDescent="0.25">
      <c r="J6723" s="1"/>
    </row>
    <row r="6724" spans="10:10" x14ac:dyDescent="0.25">
      <c r="J6724" s="1"/>
    </row>
    <row r="6725" spans="10:10" x14ac:dyDescent="0.25">
      <c r="J6725" s="1"/>
    </row>
    <row r="6726" spans="10:10" x14ac:dyDescent="0.25">
      <c r="J6726" s="1"/>
    </row>
    <row r="6727" spans="10:10" x14ac:dyDescent="0.25">
      <c r="J6727" s="1"/>
    </row>
    <row r="6728" spans="10:10" x14ac:dyDescent="0.25">
      <c r="J6728" s="1"/>
    </row>
    <row r="6729" spans="10:10" x14ac:dyDescent="0.25">
      <c r="J6729" s="1"/>
    </row>
    <row r="6730" spans="10:10" x14ac:dyDescent="0.25">
      <c r="J6730" s="1"/>
    </row>
    <row r="6731" spans="10:10" x14ac:dyDescent="0.25">
      <c r="J6731" s="1"/>
    </row>
    <row r="6732" spans="10:10" x14ac:dyDescent="0.25">
      <c r="J6732" s="1"/>
    </row>
    <row r="6733" spans="10:10" x14ac:dyDescent="0.25">
      <c r="J6733" s="1"/>
    </row>
    <row r="6734" spans="10:10" x14ac:dyDescent="0.25">
      <c r="J6734" s="1"/>
    </row>
    <row r="6735" spans="10:10" x14ac:dyDescent="0.25">
      <c r="J6735" s="1"/>
    </row>
    <row r="6736" spans="10:10" x14ac:dyDescent="0.25">
      <c r="J6736" s="1"/>
    </row>
    <row r="6737" spans="10:10" x14ac:dyDescent="0.25">
      <c r="J6737" s="1"/>
    </row>
    <row r="6738" spans="10:10" x14ac:dyDescent="0.25">
      <c r="J6738" s="1"/>
    </row>
    <row r="6739" spans="10:10" x14ac:dyDescent="0.25">
      <c r="J6739" s="1"/>
    </row>
    <row r="6740" spans="10:10" x14ac:dyDescent="0.25">
      <c r="J6740" s="1"/>
    </row>
    <row r="6741" spans="10:10" x14ac:dyDescent="0.25">
      <c r="J6741" s="1"/>
    </row>
    <row r="6742" spans="10:10" x14ac:dyDescent="0.25">
      <c r="J6742" s="1"/>
    </row>
    <row r="6743" spans="10:10" x14ac:dyDescent="0.25">
      <c r="J6743" s="1"/>
    </row>
    <row r="6744" spans="10:10" x14ac:dyDescent="0.25">
      <c r="J6744" s="1"/>
    </row>
    <row r="6745" spans="10:10" x14ac:dyDescent="0.25">
      <c r="J6745" s="1"/>
    </row>
    <row r="6746" spans="10:10" x14ac:dyDescent="0.25">
      <c r="J6746" s="1"/>
    </row>
    <row r="6747" spans="10:10" x14ac:dyDescent="0.25">
      <c r="J6747" s="1"/>
    </row>
    <row r="6748" spans="10:10" x14ac:dyDescent="0.25">
      <c r="J6748" s="1"/>
    </row>
    <row r="6749" spans="10:10" x14ac:dyDescent="0.25">
      <c r="J6749" s="1"/>
    </row>
    <row r="6750" spans="10:10" x14ac:dyDescent="0.25">
      <c r="J6750" s="1"/>
    </row>
    <row r="6751" spans="10:10" x14ac:dyDescent="0.25">
      <c r="J6751" s="1"/>
    </row>
    <row r="6752" spans="10:10" x14ac:dyDescent="0.25">
      <c r="J6752" s="1"/>
    </row>
    <row r="6753" spans="10:10" x14ac:dyDescent="0.25">
      <c r="J6753" s="1"/>
    </row>
    <row r="6754" spans="10:10" x14ac:dyDescent="0.25">
      <c r="J6754" s="1"/>
    </row>
    <row r="6755" spans="10:10" x14ac:dyDescent="0.25">
      <c r="J6755" s="1"/>
    </row>
    <row r="6756" spans="10:10" x14ac:dyDescent="0.25">
      <c r="J6756" s="1"/>
    </row>
    <row r="6757" spans="10:10" x14ac:dyDescent="0.25">
      <c r="J6757" s="1"/>
    </row>
    <row r="6758" spans="10:10" x14ac:dyDescent="0.25">
      <c r="J6758" s="1"/>
    </row>
    <row r="6759" spans="10:10" x14ac:dyDescent="0.25">
      <c r="J6759" s="1"/>
    </row>
    <row r="6760" spans="10:10" x14ac:dyDescent="0.25">
      <c r="J6760" s="1"/>
    </row>
    <row r="6761" spans="10:10" x14ac:dyDescent="0.25">
      <c r="J6761" s="1"/>
    </row>
    <row r="6762" spans="10:10" x14ac:dyDescent="0.25">
      <c r="J6762" s="1"/>
    </row>
    <row r="6763" spans="10:10" x14ac:dyDescent="0.25">
      <c r="J6763" s="1"/>
    </row>
    <row r="6764" spans="10:10" x14ac:dyDescent="0.25">
      <c r="J6764" s="1"/>
    </row>
    <row r="6765" spans="10:10" x14ac:dyDescent="0.25">
      <c r="J6765" s="1"/>
    </row>
    <row r="6766" spans="10:10" x14ac:dyDescent="0.25">
      <c r="J6766" s="1"/>
    </row>
    <row r="6767" spans="10:10" x14ac:dyDescent="0.25">
      <c r="J6767" s="1"/>
    </row>
    <row r="6768" spans="10:10" x14ac:dyDescent="0.25">
      <c r="J6768" s="1"/>
    </row>
    <row r="6769" spans="10:10" x14ac:dyDescent="0.25">
      <c r="J6769" s="1"/>
    </row>
    <row r="6770" spans="10:10" x14ac:dyDescent="0.25">
      <c r="J6770" s="1"/>
    </row>
    <row r="6771" spans="10:10" x14ac:dyDescent="0.25">
      <c r="J6771" s="1"/>
    </row>
    <row r="6772" spans="10:10" x14ac:dyDescent="0.25">
      <c r="J6772" s="1"/>
    </row>
    <row r="6773" spans="10:10" x14ac:dyDescent="0.25">
      <c r="J6773" s="1"/>
    </row>
    <row r="6774" spans="10:10" x14ac:dyDescent="0.25">
      <c r="J6774" s="1"/>
    </row>
    <row r="6775" spans="10:10" x14ac:dyDescent="0.25">
      <c r="J6775" s="1"/>
    </row>
    <row r="6776" spans="10:10" x14ac:dyDescent="0.25">
      <c r="J6776" s="1"/>
    </row>
    <row r="6777" spans="10:10" x14ac:dyDescent="0.25">
      <c r="J6777" s="1"/>
    </row>
    <row r="6778" spans="10:10" x14ac:dyDescent="0.25">
      <c r="J6778" s="1"/>
    </row>
    <row r="6779" spans="10:10" x14ac:dyDescent="0.25">
      <c r="J6779" s="1"/>
    </row>
    <row r="6780" spans="10:10" x14ac:dyDescent="0.25">
      <c r="J6780" s="1"/>
    </row>
    <row r="6781" spans="10:10" x14ac:dyDescent="0.25">
      <c r="J6781" s="1"/>
    </row>
    <row r="6782" spans="10:10" x14ac:dyDescent="0.25">
      <c r="J6782" s="1"/>
    </row>
    <row r="6783" spans="10:10" x14ac:dyDescent="0.25">
      <c r="J6783" s="1"/>
    </row>
    <row r="6784" spans="10:10" x14ac:dyDescent="0.25">
      <c r="J6784" s="1"/>
    </row>
    <row r="6785" spans="10:10" x14ac:dyDescent="0.25">
      <c r="J6785" s="1"/>
    </row>
    <row r="6786" spans="10:10" x14ac:dyDescent="0.25">
      <c r="J6786" s="1"/>
    </row>
    <row r="6787" spans="10:10" x14ac:dyDescent="0.25">
      <c r="J6787" s="1"/>
    </row>
    <row r="6788" spans="10:10" x14ac:dyDescent="0.25">
      <c r="J6788" s="1"/>
    </row>
    <row r="6789" spans="10:10" x14ac:dyDescent="0.25">
      <c r="J6789" s="1"/>
    </row>
    <row r="6790" spans="10:10" x14ac:dyDescent="0.25">
      <c r="J6790" s="1"/>
    </row>
    <row r="6791" spans="10:10" x14ac:dyDescent="0.25">
      <c r="J6791" s="1"/>
    </row>
    <row r="6792" spans="10:10" x14ac:dyDescent="0.25">
      <c r="J6792" s="1"/>
    </row>
    <row r="6793" spans="10:10" x14ac:dyDescent="0.25">
      <c r="J6793" s="1"/>
    </row>
    <row r="6794" spans="10:10" x14ac:dyDescent="0.25">
      <c r="J6794" s="1"/>
    </row>
    <row r="6795" spans="10:10" x14ac:dyDescent="0.25">
      <c r="J6795" s="1"/>
    </row>
    <row r="6796" spans="10:10" x14ac:dyDescent="0.25">
      <c r="J6796" s="1"/>
    </row>
    <row r="6797" spans="10:10" x14ac:dyDescent="0.25">
      <c r="J6797" s="1"/>
    </row>
    <row r="6798" spans="10:10" x14ac:dyDescent="0.25">
      <c r="J6798" s="1"/>
    </row>
    <row r="6799" spans="10:10" x14ac:dyDescent="0.25">
      <c r="J6799" s="1"/>
    </row>
    <row r="6800" spans="10:10" x14ac:dyDescent="0.25">
      <c r="J6800" s="1"/>
    </row>
    <row r="6801" spans="10:10" x14ac:dyDescent="0.25">
      <c r="J6801" s="1"/>
    </row>
    <row r="6802" spans="10:10" x14ac:dyDescent="0.25">
      <c r="J6802" s="1"/>
    </row>
    <row r="6803" spans="10:10" x14ac:dyDescent="0.25">
      <c r="J6803" s="1"/>
    </row>
    <row r="6804" spans="10:10" x14ac:dyDescent="0.25">
      <c r="J6804" s="1"/>
    </row>
    <row r="6805" spans="10:10" x14ac:dyDescent="0.25">
      <c r="J6805" s="1"/>
    </row>
    <row r="6806" spans="10:10" x14ac:dyDescent="0.25">
      <c r="J6806" s="1"/>
    </row>
    <row r="6807" spans="10:10" x14ac:dyDescent="0.25">
      <c r="J6807" s="1"/>
    </row>
    <row r="6808" spans="10:10" x14ac:dyDescent="0.25">
      <c r="J6808" s="1"/>
    </row>
    <row r="6809" spans="10:10" x14ac:dyDescent="0.25">
      <c r="J6809" s="1"/>
    </row>
    <row r="6810" spans="10:10" x14ac:dyDescent="0.25">
      <c r="J6810" s="1"/>
    </row>
    <row r="6811" spans="10:10" x14ac:dyDescent="0.25">
      <c r="J6811" s="1"/>
    </row>
    <row r="6812" spans="10:10" x14ac:dyDescent="0.25">
      <c r="J6812" s="1"/>
    </row>
    <row r="6813" spans="10:10" x14ac:dyDescent="0.25">
      <c r="J6813" s="1"/>
    </row>
    <row r="6814" spans="10:10" x14ac:dyDescent="0.25">
      <c r="J6814" s="1"/>
    </row>
    <row r="6815" spans="10:10" x14ac:dyDescent="0.25">
      <c r="J6815" s="1"/>
    </row>
    <row r="6816" spans="10:10" x14ac:dyDescent="0.25">
      <c r="J6816" s="1"/>
    </row>
    <row r="6817" spans="10:10" x14ac:dyDescent="0.25">
      <c r="J6817" s="1"/>
    </row>
    <row r="6818" spans="10:10" x14ac:dyDescent="0.25">
      <c r="J6818" s="1"/>
    </row>
    <row r="6819" spans="10:10" x14ac:dyDescent="0.25">
      <c r="J6819" s="1"/>
    </row>
    <row r="6820" spans="10:10" x14ac:dyDescent="0.25">
      <c r="J6820" s="1"/>
    </row>
    <row r="6821" spans="10:10" x14ac:dyDescent="0.25">
      <c r="J6821" s="1"/>
    </row>
    <row r="6822" spans="10:10" x14ac:dyDescent="0.25">
      <c r="J6822" s="1"/>
    </row>
    <row r="6823" spans="10:10" x14ac:dyDescent="0.25">
      <c r="J6823" s="1"/>
    </row>
    <row r="6824" spans="10:10" x14ac:dyDescent="0.25">
      <c r="J6824" s="1"/>
    </row>
    <row r="6825" spans="10:10" x14ac:dyDescent="0.25">
      <c r="J6825" s="1"/>
    </row>
    <row r="6826" spans="10:10" x14ac:dyDescent="0.25">
      <c r="J6826" s="1"/>
    </row>
    <row r="6827" spans="10:10" x14ac:dyDescent="0.25">
      <c r="J6827" s="1"/>
    </row>
    <row r="6828" spans="10:10" x14ac:dyDescent="0.25">
      <c r="J6828" s="1"/>
    </row>
    <row r="6829" spans="10:10" x14ac:dyDescent="0.25">
      <c r="J6829" s="1"/>
    </row>
    <row r="6830" spans="10:10" x14ac:dyDescent="0.25">
      <c r="J6830" s="1"/>
    </row>
    <row r="6831" spans="10:10" x14ac:dyDescent="0.25">
      <c r="J6831" s="1"/>
    </row>
    <row r="6832" spans="10:10" x14ac:dyDescent="0.25">
      <c r="J6832" s="1"/>
    </row>
    <row r="6833" spans="10:10" x14ac:dyDescent="0.25">
      <c r="J6833" s="1"/>
    </row>
    <row r="6834" spans="10:10" x14ac:dyDescent="0.25">
      <c r="J6834" s="1"/>
    </row>
    <row r="6835" spans="10:10" x14ac:dyDescent="0.25">
      <c r="J6835" s="1"/>
    </row>
    <row r="6836" spans="10:10" x14ac:dyDescent="0.25">
      <c r="J6836" s="1"/>
    </row>
    <row r="6837" spans="10:10" x14ac:dyDescent="0.25">
      <c r="J6837" s="1"/>
    </row>
    <row r="6838" spans="10:10" x14ac:dyDescent="0.25">
      <c r="J6838" s="1"/>
    </row>
    <row r="6839" spans="10:10" x14ac:dyDescent="0.25">
      <c r="J6839" s="1"/>
    </row>
    <row r="6840" spans="10:10" x14ac:dyDescent="0.25">
      <c r="J6840" s="1"/>
    </row>
    <row r="6841" spans="10:10" x14ac:dyDescent="0.25">
      <c r="J6841" s="1"/>
    </row>
    <row r="6842" spans="10:10" x14ac:dyDescent="0.25">
      <c r="J6842" s="1"/>
    </row>
    <row r="6843" spans="10:10" x14ac:dyDescent="0.25">
      <c r="J6843" s="1"/>
    </row>
    <row r="6844" spans="10:10" x14ac:dyDescent="0.25">
      <c r="J6844" s="1"/>
    </row>
    <row r="6845" spans="10:10" x14ac:dyDescent="0.25">
      <c r="J6845" s="1"/>
    </row>
    <row r="6846" spans="10:10" x14ac:dyDescent="0.25">
      <c r="J6846" s="1"/>
    </row>
    <row r="6847" spans="10:10" x14ac:dyDescent="0.25">
      <c r="J6847" s="1"/>
    </row>
    <row r="6848" spans="10:10" x14ac:dyDescent="0.25">
      <c r="J6848" s="1"/>
    </row>
    <row r="6849" spans="10:10" x14ac:dyDescent="0.25">
      <c r="J6849" s="1"/>
    </row>
    <row r="6850" spans="10:10" x14ac:dyDescent="0.25">
      <c r="J6850" s="1"/>
    </row>
    <row r="6851" spans="10:10" x14ac:dyDescent="0.25">
      <c r="J6851" s="1"/>
    </row>
    <row r="6852" spans="10:10" x14ac:dyDescent="0.25">
      <c r="J6852" s="1"/>
    </row>
    <row r="6853" spans="10:10" x14ac:dyDescent="0.25">
      <c r="J6853" s="1"/>
    </row>
    <row r="6854" spans="10:10" x14ac:dyDescent="0.25">
      <c r="J6854" s="1"/>
    </row>
    <row r="6855" spans="10:10" x14ac:dyDescent="0.25">
      <c r="J6855" s="1"/>
    </row>
    <row r="6856" spans="10:10" x14ac:dyDescent="0.25">
      <c r="J6856" s="1"/>
    </row>
    <row r="6857" spans="10:10" x14ac:dyDescent="0.25">
      <c r="J6857" s="1"/>
    </row>
    <row r="6858" spans="10:10" x14ac:dyDescent="0.25">
      <c r="J6858" s="1"/>
    </row>
    <row r="6859" spans="10:10" x14ac:dyDescent="0.25">
      <c r="J6859" s="1"/>
    </row>
    <row r="6860" spans="10:10" x14ac:dyDescent="0.25">
      <c r="J6860" s="1"/>
    </row>
    <row r="6861" spans="10:10" x14ac:dyDescent="0.25">
      <c r="J6861" s="1"/>
    </row>
    <row r="6862" spans="10:10" x14ac:dyDescent="0.25">
      <c r="J6862" s="1"/>
    </row>
    <row r="6863" spans="10:10" x14ac:dyDescent="0.25">
      <c r="J6863" s="1"/>
    </row>
    <row r="6864" spans="10:10" x14ac:dyDescent="0.25">
      <c r="J6864" s="1"/>
    </row>
    <row r="6865" spans="10:10" x14ac:dyDescent="0.25">
      <c r="J6865" s="1"/>
    </row>
    <row r="6866" spans="10:10" x14ac:dyDescent="0.25">
      <c r="J6866" s="1"/>
    </row>
    <row r="6867" spans="10:10" x14ac:dyDescent="0.25">
      <c r="J6867" s="1"/>
    </row>
    <row r="6868" spans="10:10" x14ac:dyDescent="0.25">
      <c r="J6868" s="1"/>
    </row>
    <row r="6869" spans="10:10" x14ac:dyDescent="0.25">
      <c r="J6869" s="1"/>
    </row>
    <row r="6870" spans="10:10" x14ac:dyDescent="0.25">
      <c r="J6870" s="1"/>
    </row>
    <row r="6871" spans="10:10" x14ac:dyDescent="0.25">
      <c r="J6871" s="1"/>
    </row>
    <row r="6872" spans="10:10" x14ac:dyDescent="0.25">
      <c r="J6872" s="1"/>
    </row>
    <row r="6873" spans="10:10" x14ac:dyDescent="0.25">
      <c r="J6873" s="1"/>
    </row>
    <row r="6874" spans="10:10" x14ac:dyDescent="0.25">
      <c r="J6874" s="1"/>
    </row>
    <row r="6875" spans="10:10" x14ac:dyDescent="0.25">
      <c r="J6875" s="1"/>
    </row>
    <row r="6876" spans="10:10" x14ac:dyDescent="0.25">
      <c r="J6876" s="1"/>
    </row>
    <row r="6877" spans="10:10" x14ac:dyDescent="0.25">
      <c r="J6877" s="1"/>
    </row>
    <row r="6878" spans="10:10" x14ac:dyDescent="0.25">
      <c r="J6878" s="1"/>
    </row>
    <row r="6879" spans="10:10" x14ac:dyDescent="0.25">
      <c r="J6879" s="1"/>
    </row>
    <row r="6880" spans="10:10" x14ac:dyDescent="0.25">
      <c r="J6880" s="1"/>
    </row>
    <row r="6881" spans="10:10" x14ac:dyDescent="0.25">
      <c r="J6881" s="1"/>
    </row>
    <row r="6882" spans="10:10" x14ac:dyDescent="0.25">
      <c r="J6882" s="1"/>
    </row>
    <row r="6883" spans="10:10" x14ac:dyDescent="0.25">
      <c r="J6883" s="1"/>
    </row>
    <row r="6884" spans="10:10" x14ac:dyDescent="0.25">
      <c r="J6884" s="1"/>
    </row>
    <row r="6885" spans="10:10" x14ac:dyDescent="0.25">
      <c r="J6885" s="1"/>
    </row>
    <row r="6886" spans="10:10" x14ac:dyDescent="0.25">
      <c r="J6886" s="1"/>
    </row>
    <row r="6887" spans="10:10" x14ac:dyDescent="0.25">
      <c r="J6887" s="1"/>
    </row>
    <row r="6888" spans="10:10" x14ac:dyDescent="0.25">
      <c r="J6888" s="1"/>
    </row>
    <row r="6889" spans="10:10" x14ac:dyDescent="0.25">
      <c r="J6889" s="1"/>
    </row>
    <row r="6890" spans="10:10" x14ac:dyDescent="0.25">
      <c r="J6890" s="1"/>
    </row>
    <row r="6891" spans="10:10" x14ac:dyDescent="0.25">
      <c r="J6891" s="1"/>
    </row>
    <row r="6892" spans="10:10" x14ac:dyDescent="0.25">
      <c r="J6892" s="1"/>
    </row>
    <row r="6893" spans="10:10" x14ac:dyDescent="0.25">
      <c r="J6893" s="1"/>
    </row>
    <row r="6894" spans="10:10" x14ac:dyDescent="0.25">
      <c r="J6894" s="1"/>
    </row>
    <row r="6895" spans="10:10" x14ac:dyDescent="0.25">
      <c r="J6895" s="1"/>
    </row>
    <row r="6896" spans="10:10" x14ac:dyDescent="0.25">
      <c r="J6896" s="1"/>
    </row>
    <row r="6897" spans="10:10" x14ac:dyDescent="0.25">
      <c r="J6897" s="1"/>
    </row>
    <row r="6898" spans="10:10" x14ac:dyDescent="0.25">
      <c r="J6898" s="1"/>
    </row>
    <row r="6899" spans="10:10" x14ac:dyDescent="0.25">
      <c r="J6899" s="1"/>
    </row>
    <row r="6900" spans="10:10" x14ac:dyDescent="0.25">
      <c r="J6900" s="1"/>
    </row>
    <row r="6901" spans="10:10" x14ac:dyDescent="0.25">
      <c r="J6901" s="1"/>
    </row>
    <row r="6902" spans="10:10" x14ac:dyDescent="0.25">
      <c r="J6902" s="1"/>
    </row>
    <row r="6903" spans="10:10" x14ac:dyDescent="0.25">
      <c r="J6903" s="1"/>
    </row>
    <row r="6904" spans="10:10" x14ac:dyDescent="0.25">
      <c r="J6904" s="1"/>
    </row>
    <row r="6905" spans="10:10" x14ac:dyDescent="0.25">
      <c r="J6905" s="1"/>
    </row>
    <row r="6906" spans="10:10" x14ac:dyDescent="0.25">
      <c r="J6906" s="1"/>
    </row>
    <row r="6907" spans="10:10" x14ac:dyDescent="0.25">
      <c r="J6907" s="1"/>
    </row>
    <row r="6908" spans="10:10" x14ac:dyDescent="0.25">
      <c r="J6908" s="1"/>
    </row>
    <row r="6909" spans="10:10" x14ac:dyDescent="0.25">
      <c r="J6909" s="1"/>
    </row>
    <row r="6910" spans="10:10" x14ac:dyDescent="0.25">
      <c r="J6910" s="1"/>
    </row>
    <row r="6911" spans="10:10" x14ac:dyDescent="0.25">
      <c r="J6911" s="1"/>
    </row>
    <row r="6912" spans="10:10" x14ac:dyDescent="0.25">
      <c r="J6912" s="1"/>
    </row>
    <row r="6913" spans="10:10" x14ac:dyDescent="0.25">
      <c r="J6913" s="1"/>
    </row>
    <row r="6914" spans="10:10" x14ac:dyDescent="0.25">
      <c r="J6914" s="1"/>
    </row>
    <row r="6915" spans="10:10" x14ac:dyDescent="0.25">
      <c r="J6915" s="1"/>
    </row>
    <row r="6916" spans="10:10" x14ac:dyDescent="0.25">
      <c r="J6916" s="1"/>
    </row>
    <row r="6917" spans="10:10" x14ac:dyDescent="0.25">
      <c r="J6917" s="1"/>
    </row>
    <row r="6918" spans="10:10" x14ac:dyDescent="0.25">
      <c r="J6918" s="1"/>
    </row>
    <row r="6919" spans="10:10" x14ac:dyDescent="0.25">
      <c r="J6919" s="1"/>
    </row>
    <row r="6920" spans="10:10" x14ac:dyDescent="0.25">
      <c r="J6920" s="1"/>
    </row>
    <row r="6921" spans="10:10" x14ac:dyDescent="0.25">
      <c r="J6921" s="1"/>
    </row>
    <row r="6922" spans="10:10" x14ac:dyDescent="0.25">
      <c r="J6922" s="1"/>
    </row>
    <row r="6923" spans="10:10" x14ac:dyDescent="0.25">
      <c r="J6923" s="1"/>
    </row>
    <row r="6924" spans="10:10" x14ac:dyDescent="0.25">
      <c r="J6924" s="1"/>
    </row>
    <row r="6925" spans="10:10" x14ac:dyDescent="0.25">
      <c r="J6925" s="1"/>
    </row>
    <row r="6926" spans="10:10" x14ac:dyDescent="0.25">
      <c r="J6926" s="1"/>
    </row>
    <row r="6927" spans="10:10" x14ac:dyDescent="0.25">
      <c r="J6927" s="1"/>
    </row>
    <row r="6928" spans="10:10" x14ac:dyDescent="0.25">
      <c r="J6928" s="1"/>
    </row>
    <row r="6929" spans="10:10" x14ac:dyDescent="0.25">
      <c r="J6929" s="1"/>
    </row>
    <row r="6930" spans="10:10" x14ac:dyDescent="0.25">
      <c r="J6930" s="1"/>
    </row>
    <row r="6931" spans="10:10" x14ac:dyDescent="0.25">
      <c r="J6931" s="1"/>
    </row>
    <row r="6932" spans="10:10" x14ac:dyDescent="0.25">
      <c r="J6932" s="1"/>
    </row>
    <row r="6933" spans="10:10" x14ac:dyDescent="0.25">
      <c r="J6933" s="1"/>
    </row>
    <row r="6934" spans="10:10" x14ac:dyDescent="0.25">
      <c r="J6934" s="1"/>
    </row>
    <row r="6935" spans="10:10" x14ac:dyDescent="0.25">
      <c r="J6935" s="1"/>
    </row>
    <row r="6936" spans="10:10" x14ac:dyDescent="0.25">
      <c r="J6936" s="1"/>
    </row>
    <row r="6937" spans="10:10" x14ac:dyDescent="0.25">
      <c r="J6937" s="1"/>
    </row>
    <row r="6938" spans="10:10" x14ac:dyDescent="0.25">
      <c r="J6938" s="1"/>
    </row>
    <row r="6939" spans="10:10" x14ac:dyDescent="0.25">
      <c r="J6939" s="1"/>
    </row>
    <row r="6940" spans="10:10" x14ac:dyDescent="0.25">
      <c r="J6940" s="1"/>
    </row>
    <row r="6941" spans="10:10" x14ac:dyDescent="0.25">
      <c r="J6941" s="1"/>
    </row>
    <row r="6942" spans="10:10" x14ac:dyDescent="0.25">
      <c r="J6942" s="1"/>
    </row>
    <row r="6943" spans="10:10" x14ac:dyDescent="0.25">
      <c r="J6943" s="1"/>
    </row>
    <row r="6944" spans="10:10" x14ac:dyDescent="0.25">
      <c r="J6944" s="1"/>
    </row>
    <row r="6945" spans="10:10" x14ac:dyDescent="0.25">
      <c r="J6945" s="1"/>
    </row>
    <row r="6946" spans="10:10" x14ac:dyDescent="0.25">
      <c r="J6946" s="1"/>
    </row>
    <row r="6947" spans="10:10" x14ac:dyDescent="0.25">
      <c r="J6947" s="1"/>
    </row>
    <row r="6948" spans="10:10" x14ac:dyDescent="0.25">
      <c r="J6948" s="1"/>
    </row>
    <row r="6949" spans="10:10" x14ac:dyDescent="0.25">
      <c r="J6949" s="1"/>
    </row>
    <row r="6950" spans="10:10" x14ac:dyDescent="0.25">
      <c r="J6950" s="1"/>
    </row>
    <row r="6951" spans="10:10" x14ac:dyDescent="0.25">
      <c r="J6951" s="1"/>
    </row>
    <row r="6952" spans="10:10" x14ac:dyDescent="0.25">
      <c r="J6952" s="1"/>
    </row>
    <row r="6953" spans="10:10" x14ac:dyDescent="0.25">
      <c r="J6953" s="1"/>
    </row>
    <row r="6954" spans="10:10" x14ac:dyDescent="0.25">
      <c r="J6954" s="1"/>
    </row>
    <row r="6955" spans="10:10" x14ac:dyDescent="0.25">
      <c r="J6955" s="1"/>
    </row>
    <row r="6956" spans="10:10" x14ac:dyDescent="0.25">
      <c r="J6956" s="1"/>
    </row>
    <row r="6957" spans="10:10" x14ac:dyDescent="0.25">
      <c r="J6957" s="1"/>
    </row>
    <row r="6958" spans="10:10" x14ac:dyDescent="0.25">
      <c r="J6958" s="1"/>
    </row>
    <row r="6959" spans="10:10" x14ac:dyDescent="0.25">
      <c r="J6959" s="1"/>
    </row>
    <row r="6960" spans="10:10" x14ac:dyDescent="0.25">
      <c r="J6960" s="1"/>
    </row>
    <row r="6961" spans="10:10" x14ac:dyDescent="0.25">
      <c r="J6961" s="1"/>
    </row>
    <row r="6962" spans="10:10" x14ac:dyDescent="0.25">
      <c r="J6962" s="1"/>
    </row>
    <row r="6963" spans="10:10" x14ac:dyDescent="0.25">
      <c r="J6963" s="1"/>
    </row>
    <row r="6964" spans="10:10" x14ac:dyDescent="0.25">
      <c r="J6964" s="1"/>
    </row>
    <row r="6965" spans="10:10" x14ac:dyDescent="0.25">
      <c r="J6965" s="1"/>
    </row>
    <row r="6966" spans="10:10" x14ac:dyDescent="0.25">
      <c r="J6966" s="1"/>
    </row>
    <row r="6967" spans="10:10" x14ac:dyDescent="0.25">
      <c r="J6967" s="1"/>
    </row>
    <row r="6968" spans="10:10" x14ac:dyDescent="0.25">
      <c r="J6968" s="1"/>
    </row>
    <row r="6969" spans="10:10" x14ac:dyDescent="0.25">
      <c r="J6969" s="1"/>
    </row>
    <row r="6970" spans="10:10" x14ac:dyDescent="0.25">
      <c r="J6970" s="1"/>
    </row>
    <row r="6971" spans="10:10" x14ac:dyDescent="0.25">
      <c r="J6971" s="1"/>
    </row>
    <row r="6972" spans="10:10" x14ac:dyDescent="0.25">
      <c r="J6972" s="1"/>
    </row>
    <row r="6973" spans="10:10" x14ac:dyDescent="0.25">
      <c r="J6973" s="1"/>
    </row>
    <row r="6974" spans="10:10" x14ac:dyDescent="0.25">
      <c r="J6974" s="1"/>
    </row>
    <row r="6975" spans="10:10" x14ac:dyDescent="0.25">
      <c r="J6975" s="1"/>
    </row>
    <row r="6976" spans="10:10" x14ac:dyDescent="0.25">
      <c r="J6976" s="1"/>
    </row>
    <row r="6977" spans="10:10" x14ac:dyDescent="0.25">
      <c r="J6977" s="1"/>
    </row>
    <row r="6978" spans="10:10" x14ac:dyDescent="0.25">
      <c r="J6978" s="1"/>
    </row>
    <row r="6979" spans="10:10" x14ac:dyDescent="0.25">
      <c r="J6979" s="1"/>
    </row>
    <row r="6980" spans="10:10" x14ac:dyDescent="0.25">
      <c r="J6980" s="1"/>
    </row>
    <row r="6981" spans="10:10" x14ac:dyDescent="0.25">
      <c r="J6981" s="1"/>
    </row>
    <row r="6982" spans="10:10" x14ac:dyDescent="0.25">
      <c r="J6982" s="1"/>
    </row>
    <row r="6983" spans="10:10" x14ac:dyDescent="0.25">
      <c r="J6983" s="1"/>
    </row>
    <row r="6984" spans="10:10" x14ac:dyDescent="0.25">
      <c r="J6984" s="1"/>
    </row>
    <row r="6985" spans="10:10" x14ac:dyDescent="0.25">
      <c r="J6985" s="1"/>
    </row>
    <row r="6986" spans="10:10" x14ac:dyDescent="0.25">
      <c r="J6986" s="1"/>
    </row>
    <row r="6987" spans="10:10" x14ac:dyDescent="0.25">
      <c r="J6987" s="1"/>
    </row>
    <row r="6988" spans="10:10" x14ac:dyDescent="0.25">
      <c r="J6988" s="1"/>
    </row>
    <row r="6989" spans="10:10" x14ac:dyDescent="0.25">
      <c r="J6989" s="1"/>
    </row>
    <row r="6990" spans="10:10" x14ac:dyDescent="0.25">
      <c r="J6990" s="1"/>
    </row>
    <row r="6991" spans="10:10" x14ac:dyDescent="0.25">
      <c r="J6991" s="1"/>
    </row>
    <row r="6992" spans="10:10" x14ac:dyDescent="0.25">
      <c r="J6992" s="1"/>
    </row>
    <row r="6993" spans="10:10" x14ac:dyDescent="0.25">
      <c r="J6993" s="1"/>
    </row>
    <row r="6994" spans="10:10" x14ac:dyDescent="0.25">
      <c r="J6994" s="1"/>
    </row>
    <row r="6995" spans="10:10" x14ac:dyDescent="0.25">
      <c r="J6995" s="1"/>
    </row>
    <row r="6996" spans="10:10" x14ac:dyDescent="0.25">
      <c r="J6996" s="1"/>
    </row>
    <row r="6997" spans="10:10" x14ac:dyDescent="0.25">
      <c r="J6997" s="1"/>
    </row>
    <row r="6998" spans="10:10" x14ac:dyDescent="0.25">
      <c r="J6998" s="1"/>
    </row>
    <row r="6999" spans="10:10" x14ac:dyDescent="0.25">
      <c r="J6999" s="1"/>
    </row>
    <row r="7000" spans="10:10" x14ac:dyDescent="0.25">
      <c r="J7000" s="1"/>
    </row>
    <row r="7001" spans="10:10" x14ac:dyDescent="0.25">
      <c r="J7001" s="1"/>
    </row>
    <row r="7002" spans="10:10" x14ac:dyDescent="0.25">
      <c r="J7002" s="1"/>
    </row>
    <row r="7003" spans="10:10" x14ac:dyDescent="0.25">
      <c r="J7003" s="1"/>
    </row>
    <row r="7004" spans="10:10" x14ac:dyDescent="0.25">
      <c r="J7004" s="1"/>
    </row>
    <row r="7005" spans="10:10" x14ac:dyDescent="0.25">
      <c r="J7005" s="1"/>
    </row>
    <row r="7006" spans="10:10" x14ac:dyDescent="0.25">
      <c r="J7006" s="1"/>
    </row>
    <row r="7007" spans="10:10" x14ac:dyDescent="0.25">
      <c r="J7007" s="1"/>
    </row>
    <row r="7008" spans="10:10" x14ac:dyDescent="0.25">
      <c r="J7008" s="1"/>
    </row>
    <row r="7009" spans="10:10" x14ac:dyDescent="0.25">
      <c r="J7009" s="1"/>
    </row>
    <row r="7010" spans="10:10" x14ac:dyDescent="0.25">
      <c r="J7010" s="1"/>
    </row>
    <row r="7011" spans="10:10" x14ac:dyDescent="0.25">
      <c r="J7011" s="1"/>
    </row>
    <row r="7012" spans="10:10" x14ac:dyDescent="0.25">
      <c r="J7012" s="1"/>
    </row>
    <row r="7013" spans="10:10" x14ac:dyDescent="0.25">
      <c r="J7013" s="1"/>
    </row>
    <row r="7014" spans="10:10" x14ac:dyDescent="0.25">
      <c r="J7014" s="1"/>
    </row>
    <row r="7015" spans="10:10" x14ac:dyDescent="0.25">
      <c r="J7015" s="1"/>
    </row>
    <row r="7016" spans="10:10" x14ac:dyDescent="0.25">
      <c r="J7016" s="1"/>
    </row>
    <row r="7017" spans="10:10" x14ac:dyDescent="0.25">
      <c r="J7017" s="1"/>
    </row>
    <row r="7018" spans="10:10" x14ac:dyDescent="0.25">
      <c r="J7018" s="1"/>
    </row>
    <row r="7019" spans="10:10" x14ac:dyDescent="0.25">
      <c r="J7019" s="1"/>
    </row>
    <row r="7020" spans="10:10" x14ac:dyDescent="0.25">
      <c r="J7020" s="1"/>
    </row>
    <row r="7021" spans="10:10" x14ac:dyDescent="0.25">
      <c r="J7021" s="1"/>
    </row>
    <row r="7022" spans="10:10" x14ac:dyDescent="0.25">
      <c r="J7022" s="1"/>
    </row>
    <row r="7023" spans="10:10" x14ac:dyDescent="0.25">
      <c r="J7023" s="1"/>
    </row>
    <row r="7024" spans="10:10" x14ac:dyDescent="0.25">
      <c r="J7024" s="1"/>
    </row>
    <row r="7025" spans="10:10" x14ac:dyDescent="0.25">
      <c r="J7025" s="1"/>
    </row>
    <row r="7026" spans="10:10" x14ac:dyDescent="0.25">
      <c r="J7026" s="1"/>
    </row>
    <row r="7027" spans="10:10" x14ac:dyDescent="0.25">
      <c r="J7027" s="1"/>
    </row>
    <row r="7028" spans="10:10" x14ac:dyDescent="0.25">
      <c r="J7028" s="1"/>
    </row>
    <row r="7029" spans="10:10" x14ac:dyDescent="0.25">
      <c r="J7029" s="1"/>
    </row>
    <row r="7030" spans="10:10" x14ac:dyDescent="0.25">
      <c r="J7030" s="1"/>
    </row>
    <row r="7031" spans="10:10" x14ac:dyDescent="0.25">
      <c r="J7031" s="1"/>
    </row>
    <row r="7032" spans="10:10" x14ac:dyDescent="0.25">
      <c r="J7032" s="1"/>
    </row>
    <row r="7033" spans="10:10" x14ac:dyDescent="0.25">
      <c r="J7033" s="1"/>
    </row>
    <row r="7034" spans="10:10" x14ac:dyDescent="0.25">
      <c r="J7034" s="1"/>
    </row>
    <row r="7035" spans="10:10" x14ac:dyDescent="0.25">
      <c r="J7035" s="1"/>
    </row>
    <row r="7036" spans="10:10" x14ac:dyDescent="0.25">
      <c r="J7036" s="1"/>
    </row>
    <row r="7037" spans="10:10" x14ac:dyDescent="0.25">
      <c r="J7037" s="1"/>
    </row>
    <row r="7038" spans="10:10" x14ac:dyDescent="0.25">
      <c r="J7038" s="1"/>
    </row>
    <row r="7039" spans="10:10" x14ac:dyDescent="0.25">
      <c r="J7039" s="1"/>
    </row>
    <row r="7040" spans="10:10" x14ac:dyDescent="0.25">
      <c r="J7040" s="1"/>
    </row>
    <row r="7041" spans="10:10" x14ac:dyDescent="0.25">
      <c r="J7041" s="1"/>
    </row>
    <row r="7042" spans="10:10" x14ac:dyDescent="0.25">
      <c r="J7042" s="1"/>
    </row>
    <row r="7043" spans="10:10" x14ac:dyDescent="0.25">
      <c r="J7043" s="1"/>
    </row>
    <row r="7044" spans="10:10" x14ac:dyDescent="0.25">
      <c r="J7044" s="1"/>
    </row>
    <row r="7045" spans="10:10" x14ac:dyDescent="0.25">
      <c r="J7045" s="1"/>
    </row>
    <row r="7046" spans="10:10" x14ac:dyDescent="0.25">
      <c r="J7046" s="1"/>
    </row>
    <row r="7047" spans="10:10" x14ac:dyDescent="0.25">
      <c r="J7047" s="1"/>
    </row>
    <row r="7048" spans="10:10" x14ac:dyDescent="0.25">
      <c r="J7048" s="1"/>
    </row>
    <row r="7049" spans="10:10" x14ac:dyDescent="0.25">
      <c r="J7049" s="1"/>
    </row>
    <row r="7050" spans="10:10" x14ac:dyDescent="0.25">
      <c r="J7050" s="1"/>
    </row>
    <row r="7051" spans="10:10" x14ac:dyDescent="0.25">
      <c r="J7051" s="1"/>
    </row>
    <row r="7052" spans="10:10" x14ac:dyDescent="0.25">
      <c r="J7052" s="1"/>
    </row>
    <row r="7053" spans="10:10" x14ac:dyDescent="0.25">
      <c r="J7053" s="1"/>
    </row>
    <row r="7054" spans="10:10" x14ac:dyDescent="0.25">
      <c r="J7054" s="1"/>
    </row>
    <row r="7055" spans="10:10" x14ac:dyDescent="0.25">
      <c r="J7055" s="1"/>
    </row>
    <row r="7056" spans="10:10" x14ac:dyDescent="0.25">
      <c r="J7056" s="1"/>
    </row>
    <row r="7057" spans="10:10" x14ac:dyDescent="0.25">
      <c r="J7057" s="1"/>
    </row>
    <row r="7058" spans="10:10" x14ac:dyDescent="0.25">
      <c r="J7058" s="1"/>
    </row>
    <row r="7059" spans="10:10" x14ac:dyDescent="0.25">
      <c r="J7059" s="1"/>
    </row>
    <row r="7060" spans="10:10" x14ac:dyDescent="0.25">
      <c r="J7060" s="1"/>
    </row>
    <row r="7061" spans="10:10" x14ac:dyDescent="0.25">
      <c r="J7061" s="1"/>
    </row>
    <row r="7062" spans="10:10" x14ac:dyDescent="0.25">
      <c r="J7062" s="1"/>
    </row>
    <row r="7063" spans="10:10" x14ac:dyDescent="0.25">
      <c r="J7063" s="1"/>
    </row>
    <row r="7064" spans="10:10" x14ac:dyDescent="0.25">
      <c r="J7064" s="1"/>
    </row>
    <row r="7065" spans="10:10" x14ac:dyDescent="0.25">
      <c r="J7065" s="1"/>
    </row>
    <row r="7066" spans="10:10" x14ac:dyDescent="0.25">
      <c r="J7066" s="1"/>
    </row>
    <row r="7067" spans="10:10" x14ac:dyDescent="0.25">
      <c r="J7067" s="1"/>
    </row>
    <row r="7068" spans="10:10" x14ac:dyDescent="0.25">
      <c r="J7068" s="1"/>
    </row>
    <row r="7069" spans="10:10" x14ac:dyDescent="0.25">
      <c r="J7069" s="1"/>
    </row>
    <row r="7070" spans="10:10" x14ac:dyDescent="0.25">
      <c r="J7070" s="1"/>
    </row>
    <row r="7071" spans="10:10" x14ac:dyDescent="0.25">
      <c r="J7071" s="1"/>
    </row>
    <row r="7072" spans="10:10" x14ac:dyDescent="0.25">
      <c r="J7072" s="1"/>
    </row>
    <row r="7073" spans="10:10" x14ac:dyDescent="0.25">
      <c r="J7073" s="1"/>
    </row>
    <row r="7074" spans="10:10" x14ac:dyDescent="0.25">
      <c r="J7074" s="1"/>
    </row>
    <row r="7075" spans="10:10" x14ac:dyDescent="0.25">
      <c r="J7075" s="1"/>
    </row>
    <row r="7076" spans="10:10" x14ac:dyDescent="0.25">
      <c r="J7076" s="1"/>
    </row>
    <row r="7077" spans="10:10" x14ac:dyDescent="0.25">
      <c r="J7077" s="1"/>
    </row>
    <row r="7078" spans="10:10" x14ac:dyDescent="0.25">
      <c r="J7078" s="1"/>
    </row>
    <row r="7079" spans="10:10" x14ac:dyDescent="0.25">
      <c r="J7079" s="1"/>
    </row>
    <row r="7080" spans="10:10" x14ac:dyDescent="0.25">
      <c r="J7080" s="1"/>
    </row>
    <row r="7081" spans="10:10" x14ac:dyDescent="0.25">
      <c r="J7081" s="1"/>
    </row>
    <row r="7082" spans="10:10" x14ac:dyDescent="0.25">
      <c r="J7082" s="1"/>
    </row>
    <row r="7083" spans="10:10" x14ac:dyDescent="0.25">
      <c r="J7083" s="1"/>
    </row>
    <row r="7084" spans="10:10" x14ac:dyDescent="0.25">
      <c r="J7084" s="1"/>
    </row>
    <row r="7085" spans="10:10" x14ac:dyDescent="0.25">
      <c r="J7085" s="1"/>
    </row>
    <row r="7086" spans="10:10" x14ac:dyDescent="0.25">
      <c r="J7086" s="1"/>
    </row>
    <row r="7087" spans="10:10" x14ac:dyDescent="0.25">
      <c r="J7087" s="1"/>
    </row>
    <row r="7088" spans="10:10" x14ac:dyDescent="0.25">
      <c r="J7088" s="1"/>
    </row>
    <row r="7089" spans="10:10" x14ac:dyDescent="0.25">
      <c r="J7089" s="1"/>
    </row>
    <row r="7090" spans="10:10" x14ac:dyDescent="0.25">
      <c r="J7090" s="1"/>
    </row>
    <row r="7091" spans="10:10" x14ac:dyDescent="0.25">
      <c r="J7091" s="1"/>
    </row>
    <row r="7092" spans="10:10" x14ac:dyDescent="0.25">
      <c r="J7092" s="1"/>
    </row>
    <row r="7093" spans="10:10" x14ac:dyDescent="0.25">
      <c r="J7093" s="1"/>
    </row>
    <row r="7094" spans="10:10" x14ac:dyDescent="0.25">
      <c r="J7094" s="1"/>
    </row>
    <row r="7095" spans="10:10" x14ac:dyDescent="0.25">
      <c r="J7095" s="1"/>
    </row>
    <row r="7096" spans="10:10" x14ac:dyDescent="0.25">
      <c r="J7096" s="1"/>
    </row>
    <row r="7097" spans="10:10" x14ac:dyDescent="0.25">
      <c r="J7097" s="1"/>
    </row>
    <row r="7098" spans="10:10" x14ac:dyDescent="0.25">
      <c r="J7098" s="1"/>
    </row>
    <row r="7099" spans="10:10" x14ac:dyDescent="0.25">
      <c r="J7099" s="1"/>
    </row>
    <row r="7100" spans="10:10" x14ac:dyDescent="0.25">
      <c r="J7100" s="1"/>
    </row>
    <row r="7101" spans="10:10" x14ac:dyDescent="0.25">
      <c r="J7101" s="1"/>
    </row>
    <row r="7102" spans="10:10" x14ac:dyDescent="0.25">
      <c r="J7102" s="1"/>
    </row>
    <row r="7103" spans="10:10" x14ac:dyDescent="0.25">
      <c r="J7103" s="1"/>
    </row>
    <row r="7104" spans="10:10" x14ac:dyDescent="0.25">
      <c r="J7104" s="1"/>
    </row>
    <row r="7105" spans="10:10" x14ac:dyDescent="0.25">
      <c r="J7105" s="1"/>
    </row>
    <row r="7106" spans="10:10" x14ac:dyDescent="0.25">
      <c r="J7106" s="1"/>
    </row>
    <row r="7107" spans="10:10" x14ac:dyDescent="0.25">
      <c r="J7107" s="1"/>
    </row>
    <row r="7108" spans="10:10" x14ac:dyDescent="0.25">
      <c r="J7108" s="1"/>
    </row>
    <row r="7109" spans="10:10" x14ac:dyDescent="0.25">
      <c r="J7109" s="1"/>
    </row>
    <row r="7110" spans="10:10" x14ac:dyDescent="0.25">
      <c r="J7110" s="1"/>
    </row>
    <row r="7111" spans="10:10" x14ac:dyDescent="0.25">
      <c r="J7111" s="1"/>
    </row>
    <row r="7112" spans="10:10" x14ac:dyDescent="0.25">
      <c r="J7112" s="1"/>
    </row>
    <row r="7113" spans="10:10" x14ac:dyDescent="0.25">
      <c r="J7113" s="1"/>
    </row>
    <row r="7114" spans="10:10" x14ac:dyDescent="0.25">
      <c r="J7114" s="1"/>
    </row>
    <row r="7115" spans="10:10" x14ac:dyDescent="0.25">
      <c r="J7115" s="1"/>
    </row>
    <row r="7116" spans="10:10" x14ac:dyDescent="0.25">
      <c r="J7116" s="1"/>
    </row>
    <row r="7117" spans="10:10" x14ac:dyDescent="0.25">
      <c r="J7117" s="1"/>
    </row>
    <row r="7118" spans="10:10" x14ac:dyDescent="0.25">
      <c r="J7118" s="1"/>
    </row>
    <row r="7119" spans="10:10" x14ac:dyDescent="0.25">
      <c r="J7119" s="1"/>
    </row>
    <row r="7120" spans="10:10" x14ac:dyDescent="0.25">
      <c r="J7120" s="1"/>
    </row>
    <row r="7121" spans="10:10" x14ac:dyDescent="0.25">
      <c r="J7121" s="1"/>
    </row>
    <row r="7122" spans="10:10" x14ac:dyDescent="0.25">
      <c r="J7122" s="1"/>
    </row>
    <row r="7123" spans="10:10" x14ac:dyDescent="0.25">
      <c r="J7123" s="1"/>
    </row>
    <row r="7124" spans="10:10" x14ac:dyDescent="0.25">
      <c r="J7124" s="1"/>
    </row>
    <row r="7125" spans="10:10" x14ac:dyDescent="0.25">
      <c r="J7125" s="1"/>
    </row>
    <row r="7126" spans="10:10" x14ac:dyDescent="0.25">
      <c r="J7126" s="1"/>
    </row>
    <row r="7127" spans="10:10" x14ac:dyDescent="0.25">
      <c r="J7127" s="1"/>
    </row>
    <row r="7128" spans="10:10" x14ac:dyDescent="0.25">
      <c r="J7128" s="1"/>
    </row>
    <row r="7129" spans="10:10" x14ac:dyDescent="0.25">
      <c r="J7129" s="1"/>
    </row>
    <row r="7130" spans="10:10" x14ac:dyDescent="0.25">
      <c r="J7130" s="1"/>
    </row>
    <row r="7131" spans="10:10" x14ac:dyDescent="0.25">
      <c r="J7131" s="1"/>
    </row>
    <row r="7132" spans="10:10" x14ac:dyDescent="0.25">
      <c r="J7132" s="1"/>
    </row>
    <row r="7133" spans="10:10" x14ac:dyDescent="0.25">
      <c r="J7133" s="1"/>
    </row>
    <row r="7134" spans="10:10" x14ac:dyDescent="0.25">
      <c r="J7134" s="1"/>
    </row>
    <row r="7135" spans="10:10" x14ac:dyDescent="0.25">
      <c r="J7135" s="1"/>
    </row>
    <row r="7136" spans="10:10" x14ac:dyDescent="0.25">
      <c r="J7136" s="1"/>
    </row>
    <row r="7137" spans="10:10" x14ac:dyDescent="0.25">
      <c r="J7137" s="1"/>
    </row>
    <row r="7138" spans="10:10" x14ac:dyDescent="0.25">
      <c r="J7138" s="1"/>
    </row>
    <row r="7139" spans="10:10" x14ac:dyDescent="0.25">
      <c r="J7139" s="1"/>
    </row>
    <row r="7140" spans="10:10" x14ac:dyDescent="0.25">
      <c r="J7140" s="1"/>
    </row>
    <row r="7141" spans="10:10" x14ac:dyDescent="0.25">
      <c r="J7141" s="1"/>
    </row>
    <row r="7142" spans="10:10" x14ac:dyDescent="0.25">
      <c r="J7142" s="1"/>
    </row>
    <row r="7143" spans="10:10" x14ac:dyDescent="0.25">
      <c r="J7143" s="1"/>
    </row>
    <row r="7144" spans="10:10" x14ac:dyDescent="0.25">
      <c r="J7144" s="1"/>
    </row>
    <row r="7145" spans="10:10" x14ac:dyDescent="0.25">
      <c r="J7145" s="1"/>
    </row>
    <row r="7146" spans="10:10" x14ac:dyDescent="0.25">
      <c r="J7146" s="1"/>
    </row>
    <row r="7147" spans="10:10" x14ac:dyDescent="0.25">
      <c r="J7147" s="1"/>
    </row>
    <row r="7148" spans="10:10" x14ac:dyDescent="0.25">
      <c r="J7148" s="1"/>
    </row>
    <row r="7149" spans="10:10" x14ac:dyDescent="0.25">
      <c r="J7149" s="1"/>
    </row>
    <row r="7150" spans="10:10" x14ac:dyDescent="0.25">
      <c r="J7150" s="1"/>
    </row>
    <row r="7151" spans="10:10" x14ac:dyDescent="0.25">
      <c r="J7151" s="1"/>
    </row>
    <row r="7152" spans="10:10" x14ac:dyDescent="0.25">
      <c r="J7152" s="1"/>
    </row>
    <row r="7153" spans="10:10" x14ac:dyDescent="0.25">
      <c r="J7153" s="1"/>
    </row>
    <row r="7154" spans="10:10" x14ac:dyDescent="0.25">
      <c r="J7154" s="1"/>
    </row>
    <row r="7155" spans="10:10" x14ac:dyDescent="0.25">
      <c r="J7155" s="1"/>
    </row>
    <row r="7156" spans="10:10" x14ac:dyDescent="0.25">
      <c r="J7156" s="1"/>
    </row>
    <row r="7157" spans="10:10" x14ac:dyDescent="0.25">
      <c r="J7157" s="1"/>
    </row>
    <row r="7158" spans="10:10" x14ac:dyDescent="0.25">
      <c r="J7158" s="1"/>
    </row>
    <row r="7159" spans="10:10" x14ac:dyDescent="0.25">
      <c r="J7159" s="1"/>
    </row>
    <row r="7160" spans="10:10" x14ac:dyDescent="0.25">
      <c r="J7160" s="1"/>
    </row>
    <row r="7161" spans="10:10" x14ac:dyDescent="0.25">
      <c r="J7161" s="1"/>
    </row>
    <row r="7162" spans="10:10" x14ac:dyDescent="0.25">
      <c r="J7162" s="1"/>
    </row>
    <row r="7163" spans="10:10" x14ac:dyDescent="0.25">
      <c r="J7163" s="1"/>
    </row>
    <row r="7164" spans="10:10" x14ac:dyDescent="0.25">
      <c r="J7164" s="1"/>
    </row>
    <row r="7165" spans="10:10" x14ac:dyDescent="0.25">
      <c r="J7165" s="1"/>
    </row>
    <row r="7166" spans="10:10" x14ac:dyDescent="0.25">
      <c r="J7166" s="1"/>
    </row>
    <row r="7167" spans="10:10" x14ac:dyDescent="0.25">
      <c r="J7167" s="1"/>
    </row>
    <row r="7168" spans="10:10" x14ac:dyDescent="0.25">
      <c r="J7168" s="1"/>
    </row>
    <row r="7169" spans="10:10" x14ac:dyDescent="0.25">
      <c r="J7169" s="1"/>
    </row>
    <row r="7170" spans="10:10" x14ac:dyDescent="0.25">
      <c r="J7170" s="1"/>
    </row>
    <row r="7171" spans="10:10" x14ac:dyDescent="0.25">
      <c r="J7171" s="1"/>
    </row>
    <row r="7172" spans="10:10" x14ac:dyDescent="0.25">
      <c r="J7172" s="1"/>
    </row>
    <row r="7173" spans="10:10" x14ac:dyDescent="0.25">
      <c r="J7173" s="1"/>
    </row>
    <row r="7174" spans="10:10" x14ac:dyDescent="0.25">
      <c r="J7174" s="1"/>
    </row>
    <row r="7175" spans="10:10" x14ac:dyDescent="0.25">
      <c r="J7175" s="1"/>
    </row>
    <row r="7176" spans="10:10" x14ac:dyDescent="0.25">
      <c r="J7176" s="1"/>
    </row>
    <row r="7177" spans="10:10" x14ac:dyDescent="0.25">
      <c r="J7177" s="1"/>
    </row>
    <row r="7178" spans="10:10" x14ac:dyDescent="0.25">
      <c r="J7178" s="1"/>
    </row>
    <row r="7179" spans="10:10" x14ac:dyDescent="0.25">
      <c r="J7179" s="1"/>
    </row>
    <row r="7180" spans="10:10" x14ac:dyDescent="0.25">
      <c r="J7180" s="1"/>
    </row>
    <row r="7181" spans="10:10" x14ac:dyDescent="0.25">
      <c r="J7181" s="1"/>
    </row>
    <row r="7182" spans="10:10" x14ac:dyDescent="0.25">
      <c r="J7182" s="1"/>
    </row>
    <row r="7183" spans="10:10" x14ac:dyDescent="0.25">
      <c r="J7183" s="1"/>
    </row>
    <row r="7184" spans="10:10" x14ac:dyDescent="0.25">
      <c r="J7184" s="1"/>
    </row>
    <row r="7185" spans="10:10" x14ac:dyDescent="0.25">
      <c r="J7185" s="1"/>
    </row>
    <row r="7186" spans="10:10" x14ac:dyDescent="0.25">
      <c r="J7186" s="1"/>
    </row>
    <row r="7187" spans="10:10" x14ac:dyDescent="0.25">
      <c r="J7187" s="1"/>
    </row>
    <row r="7188" spans="10:10" x14ac:dyDescent="0.25">
      <c r="J7188" s="1"/>
    </row>
    <row r="7189" spans="10:10" x14ac:dyDescent="0.25">
      <c r="J7189" s="1"/>
    </row>
    <row r="7190" spans="10:10" x14ac:dyDescent="0.25">
      <c r="J7190" s="1"/>
    </row>
    <row r="7191" spans="10:10" x14ac:dyDescent="0.25">
      <c r="J7191" s="1"/>
    </row>
    <row r="7192" spans="10:10" x14ac:dyDescent="0.25">
      <c r="J7192" s="1"/>
    </row>
    <row r="7193" spans="10:10" x14ac:dyDescent="0.25">
      <c r="J7193" s="1"/>
    </row>
    <row r="7194" spans="10:10" x14ac:dyDescent="0.25">
      <c r="J7194" s="1"/>
    </row>
    <row r="7195" spans="10:10" x14ac:dyDescent="0.25">
      <c r="J7195" s="1"/>
    </row>
    <row r="7196" spans="10:10" x14ac:dyDescent="0.25">
      <c r="J7196" s="1"/>
    </row>
    <row r="7197" spans="10:10" x14ac:dyDescent="0.25">
      <c r="J7197" s="1"/>
    </row>
    <row r="7198" spans="10:10" x14ac:dyDescent="0.25">
      <c r="J7198" s="1"/>
    </row>
    <row r="7199" spans="10:10" x14ac:dyDescent="0.25">
      <c r="J7199" s="1"/>
    </row>
    <row r="7200" spans="10:10" x14ac:dyDescent="0.25">
      <c r="J7200" s="1"/>
    </row>
    <row r="7201" spans="10:10" x14ac:dyDescent="0.25">
      <c r="J7201" s="1"/>
    </row>
    <row r="7202" spans="10:10" x14ac:dyDescent="0.25">
      <c r="J7202" s="1"/>
    </row>
    <row r="7203" spans="10:10" x14ac:dyDescent="0.25">
      <c r="J7203" s="1"/>
    </row>
    <row r="7204" spans="10:10" x14ac:dyDescent="0.25">
      <c r="J7204" s="1"/>
    </row>
    <row r="7205" spans="10:10" x14ac:dyDescent="0.25">
      <c r="J7205" s="1"/>
    </row>
    <row r="7206" spans="10:10" x14ac:dyDescent="0.25">
      <c r="J7206" s="1"/>
    </row>
    <row r="7207" spans="10:10" x14ac:dyDescent="0.25">
      <c r="J7207" s="1"/>
    </row>
    <row r="7208" spans="10:10" x14ac:dyDescent="0.25">
      <c r="J7208" s="1"/>
    </row>
    <row r="7209" spans="10:10" x14ac:dyDescent="0.25">
      <c r="J7209" s="1"/>
    </row>
    <row r="7210" spans="10:10" x14ac:dyDescent="0.25">
      <c r="J7210" s="1"/>
    </row>
    <row r="7211" spans="10:10" x14ac:dyDescent="0.25">
      <c r="J7211" s="1"/>
    </row>
    <row r="7212" spans="10:10" x14ac:dyDescent="0.25">
      <c r="J7212" s="1"/>
    </row>
    <row r="7213" spans="10:10" x14ac:dyDescent="0.25">
      <c r="J7213" s="1"/>
    </row>
    <row r="7214" spans="10:10" x14ac:dyDescent="0.25">
      <c r="J7214" s="1"/>
    </row>
    <row r="7215" spans="10:10" x14ac:dyDescent="0.25">
      <c r="J7215" s="1"/>
    </row>
    <row r="7216" spans="10:10" x14ac:dyDescent="0.25">
      <c r="J7216" s="1"/>
    </row>
    <row r="7217" spans="10:10" x14ac:dyDescent="0.25">
      <c r="J7217" s="1"/>
    </row>
    <row r="7218" spans="10:10" x14ac:dyDescent="0.25">
      <c r="J7218" s="1"/>
    </row>
    <row r="7219" spans="10:10" x14ac:dyDescent="0.25">
      <c r="J7219" s="1"/>
    </row>
    <row r="7220" spans="10:10" x14ac:dyDescent="0.25">
      <c r="J7220" s="1"/>
    </row>
    <row r="7221" spans="10:10" x14ac:dyDescent="0.25">
      <c r="J7221" s="1"/>
    </row>
    <row r="7222" spans="10:10" x14ac:dyDescent="0.25">
      <c r="J7222" s="1"/>
    </row>
    <row r="7223" spans="10:10" x14ac:dyDescent="0.25">
      <c r="J7223" s="1"/>
    </row>
    <row r="7224" spans="10:10" x14ac:dyDescent="0.25">
      <c r="J7224" s="1"/>
    </row>
    <row r="7225" spans="10:10" x14ac:dyDescent="0.25">
      <c r="J7225" s="1"/>
    </row>
    <row r="7226" spans="10:10" x14ac:dyDescent="0.25">
      <c r="J7226" s="1"/>
    </row>
    <row r="7227" spans="10:10" x14ac:dyDescent="0.25">
      <c r="J7227" s="1"/>
    </row>
    <row r="7228" spans="10:10" x14ac:dyDescent="0.25">
      <c r="J7228" s="1"/>
    </row>
    <row r="7229" spans="10:10" x14ac:dyDescent="0.25">
      <c r="J7229" s="1"/>
    </row>
    <row r="7230" spans="10:10" x14ac:dyDescent="0.25">
      <c r="J7230" s="1"/>
    </row>
    <row r="7231" spans="10:10" x14ac:dyDescent="0.25">
      <c r="J7231" s="1"/>
    </row>
    <row r="7232" spans="10:10" x14ac:dyDescent="0.25">
      <c r="J7232" s="1"/>
    </row>
    <row r="7233" spans="10:10" x14ac:dyDescent="0.25">
      <c r="J7233" s="1"/>
    </row>
    <row r="7234" spans="10:10" x14ac:dyDescent="0.25">
      <c r="J7234" s="1"/>
    </row>
    <row r="7235" spans="10:10" x14ac:dyDescent="0.25">
      <c r="J7235" s="1"/>
    </row>
    <row r="7236" spans="10:10" x14ac:dyDescent="0.25">
      <c r="J7236" s="1"/>
    </row>
    <row r="7237" spans="10:10" x14ac:dyDescent="0.25">
      <c r="J7237" s="1"/>
    </row>
    <row r="7238" spans="10:10" x14ac:dyDescent="0.25">
      <c r="J7238" s="1"/>
    </row>
    <row r="7239" spans="10:10" x14ac:dyDescent="0.25">
      <c r="J7239" s="1"/>
    </row>
    <row r="7240" spans="10:10" x14ac:dyDescent="0.25">
      <c r="J7240" s="1"/>
    </row>
    <row r="7241" spans="10:10" x14ac:dyDescent="0.25">
      <c r="J7241" s="1"/>
    </row>
    <row r="7242" spans="10:10" x14ac:dyDescent="0.25">
      <c r="J7242" s="1"/>
    </row>
    <row r="7243" spans="10:10" x14ac:dyDescent="0.25">
      <c r="J7243" s="1"/>
    </row>
    <row r="7244" spans="10:10" x14ac:dyDescent="0.25">
      <c r="J7244" s="1"/>
    </row>
    <row r="7245" spans="10:10" x14ac:dyDescent="0.25">
      <c r="J7245" s="1"/>
    </row>
    <row r="7246" spans="10:10" x14ac:dyDescent="0.25">
      <c r="J7246" s="1"/>
    </row>
    <row r="7247" spans="10:10" x14ac:dyDescent="0.25">
      <c r="J7247" s="1"/>
    </row>
    <row r="7248" spans="10:10" x14ac:dyDescent="0.25">
      <c r="J7248" s="1"/>
    </row>
    <row r="7249" spans="10:10" x14ac:dyDescent="0.25">
      <c r="J7249" s="1"/>
    </row>
    <row r="7250" spans="10:10" x14ac:dyDescent="0.25">
      <c r="J7250" s="1"/>
    </row>
    <row r="7251" spans="10:10" x14ac:dyDescent="0.25">
      <c r="J7251" s="1"/>
    </row>
    <row r="7252" spans="10:10" x14ac:dyDescent="0.25">
      <c r="J7252" s="1"/>
    </row>
    <row r="7253" spans="10:10" x14ac:dyDescent="0.25">
      <c r="J7253" s="1"/>
    </row>
    <row r="7254" spans="10:10" x14ac:dyDescent="0.25">
      <c r="J7254" s="1"/>
    </row>
    <row r="7255" spans="10:10" x14ac:dyDescent="0.25">
      <c r="J7255" s="1"/>
    </row>
    <row r="7256" spans="10:10" x14ac:dyDescent="0.25">
      <c r="J7256" s="1"/>
    </row>
    <row r="7257" spans="10:10" x14ac:dyDescent="0.25">
      <c r="J7257" s="1"/>
    </row>
    <row r="7258" spans="10:10" x14ac:dyDescent="0.25">
      <c r="J7258" s="1"/>
    </row>
    <row r="7259" spans="10:10" x14ac:dyDescent="0.25">
      <c r="J7259" s="1"/>
    </row>
    <row r="7260" spans="10:10" x14ac:dyDescent="0.25">
      <c r="J7260" s="1"/>
    </row>
    <row r="7261" spans="10:10" x14ac:dyDescent="0.25">
      <c r="J7261" s="1"/>
    </row>
    <row r="7262" spans="10:10" x14ac:dyDescent="0.25">
      <c r="J7262" s="1"/>
    </row>
    <row r="7263" spans="10:10" x14ac:dyDescent="0.25">
      <c r="J7263" s="1"/>
    </row>
    <row r="7264" spans="10:10" x14ac:dyDescent="0.25">
      <c r="J7264" s="1"/>
    </row>
    <row r="7265" spans="10:10" x14ac:dyDescent="0.25">
      <c r="J7265" s="1"/>
    </row>
    <row r="7266" spans="10:10" x14ac:dyDescent="0.25">
      <c r="J7266" s="1"/>
    </row>
    <row r="7267" spans="10:10" x14ac:dyDescent="0.25">
      <c r="J7267" s="1"/>
    </row>
    <row r="7268" spans="10:10" x14ac:dyDescent="0.25">
      <c r="J7268" s="1"/>
    </row>
    <row r="7269" spans="10:10" x14ac:dyDescent="0.25">
      <c r="J7269" s="1"/>
    </row>
    <row r="7270" spans="10:10" x14ac:dyDescent="0.25">
      <c r="J7270" s="1"/>
    </row>
    <row r="7271" spans="10:10" x14ac:dyDescent="0.25">
      <c r="J7271" s="1"/>
    </row>
    <row r="7272" spans="10:10" x14ac:dyDescent="0.25">
      <c r="J7272" s="1"/>
    </row>
    <row r="7273" spans="10:10" x14ac:dyDescent="0.25">
      <c r="J7273" s="1"/>
    </row>
    <row r="7274" spans="10:10" x14ac:dyDescent="0.25">
      <c r="J7274" s="1"/>
    </row>
    <row r="7275" spans="10:10" x14ac:dyDescent="0.25">
      <c r="J7275" s="1"/>
    </row>
    <row r="7276" spans="10:10" x14ac:dyDescent="0.25">
      <c r="J7276" s="1"/>
    </row>
    <row r="7277" spans="10:10" x14ac:dyDescent="0.25">
      <c r="J7277" s="1"/>
    </row>
    <row r="7278" spans="10:10" x14ac:dyDescent="0.25">
      <c r="J7278" s="1"/>
    </row>
    <row r="7279" spans="10:10" x14ac:dyDescent="0.25">
      <c r="J7279" s="1"/>
    </row>
    <row r="7280" spans="10:10" x14ac:dyDescent="0.25">
      <c r="J7280" s="1"/>
    </row>
    <row r="7281" spans="10:10" x14ac:dyDescent="0.25">
      <c r="J7281" s="1"/>
    </row>
    <row r="7282" spans="10:10" x14ac:dyDescent="0.25">
      <c r="J7282" s="1"/>
    </row>
    <row r="7283" spans="10:10" x14ac:dyDescent="0.25">
      <c r="J7283" s="1"/>
    </row>
    <row r="7284" spans="10:10" x14ac:dyDescent="0.25">
      <c r="J7284" s="1"/>
    </row>
    <row r="7285" spans="10:10" x14ac:dyDescent="0.25">
      <c r="J7285" s="1"/>
    </row>
    <row r="7286" spans="10:10" x14ac:dyDescent="0.25">
      <c r="J7286" s="1"/>
    </row>
    <row r="7287" spans="10:10" x14ac:dyDescent="0.25">
      <c r="J7287" s="1"/>
    </row>
    <row r="7288" spans="10:10" x14ac:dyDescent="0.25">
      <c r="J7288" s="1"/>
    </row>
    <row r="7289" spans="10:10" x14ac:dyDescent="0.25">
      <c r="J7289" s="1"/>
    </row>
    <row r="7290" spans="10:10" x14ac:dyDescent="0.25">
      <c r="J7290" s="1"/>
    </row>
    <row r="7291" spans="10:10" x14ac:dyDescent="0.25">
      <c r="J7291" s="1"/>
    </row>
    <row r="7292" spans="10:10" x14ac:dyDescent="0.25">
      <c r="J7292" s="1"/>
    </row>
    <row r="7293" spans="10:10" x14ac:dyDescent="0.25">
      <c r="J7293" s="1"/>
    </row>
    <row r="7294" spans="10:10" x14ac:dyDescent="0.25">
      <c r="J7294" s="1"/>
    </row>
    <row r="7295" spans="10:10" x14ac:dyDescent="0.25">
      <c r="J7295" s="1"/>
    </row>
    <row r="7296" spans="10:10" x14ac:dyDescent="0.25">
      <c r="J7296" s="1"/>
    </row>
    <row r="7297" spans="10:10" x14ac:dyDescent="0.25">
      <c r="J7297" s="1"/>
    </row>
    <row r="7298" spans="10:10" x14ac:dyDescent="0.25">
      <c r="J7298" s="1"/>
    </row>
    <row r="7299" spans="10:10" x14ac:dyDescent="0.25">
      <c r="J7299" s="1"/>
    </row>
    <row r="7300" spans="10:10" x14ac:dyDescent="0.25">
      <c r="J7300" s="1"/>
    </row>
    <row r="7301" spans="10:10" x14ac:dyDescent="0.25">
      <c r="J7301" s="1"/>
    </row>
    <row r="7302" spans="10:10" x14ac:dyDescent="0.25">
      <c r="J7302" s="1"/>
    </row>
    <row r="7303" spans="10:10" x14ac:dyDescent="0.25">
      <c r="J7303" s="1"/>
    </row>
    <row r="7304" spans="10:10" x14ac:dyDescent="0.25">
      <c r="J7304" s="1"/>
    </row>
    <row r="7305" spans="10:10" x14ac:dyDescent="0.25">
      <c r="J7305" s="1"/>
    </row>
    <row r="7306" spans="10:10" x14ac:dyDescent="0.25">
      <c r="J7306" s="1"/>
    </row>
    <row r="7307" spans="10:10" x14ac:dyDescent="0.25">
      <c r="J7307" s="1"/>
    </row>
    <row r="7308" spans="10:10" x14ac:dyDescent="0.25">
      <c r="J7308" s="1"/>
    </row>
    <row r="7309" spans="10:10" x14ac:dyDescent="0.25">
      <c r="J7309" s="1"/>
    </row>
    <row r="7310" spans="10:10" x14ac:dyDescent="0.25">
      <c r="J7310" s="1"/>
    </row>
    <row r="7311" spans="10:10" x14ac:dyDescent="0.25">
      <c r="J7311" s="1"/>
    </row>
    <row r="7312" spans="10:10" x14ac:dyDescent="0.25">
      <c r="J7312" s="1"/>
    </row>
    <row r="7313" spans="10:10" x14ac:dyDescent="0.25">
      <c r="J7313" s="1"/>
    </row>
    <row r="7314" spans="10:10" x14ac:dyDescent="0.25">
      <c r="J7314" s="1"/>
    </row>
    <row r="7315" spans="10:10" x14ac:dyDescent="0.25">
      <c r="J7315" s="1"/>
    </row>
    <row r="7316" spans="10:10" x14ac:dyDescent="0.25">
      <c r="J7316" s="1"/>
    </row>
    <row r="7317" spans="10:10" x14ac:dyDescent="0.25">
      <c r="J7317" s="1"/>
    </row>
    <row r="7318" spans="10:10" x14ac:dyDescent="0.25">
      <c r="J7318" s="1"/>
    </row>
    <row r="7319" spans="10:10" x14ac:dyDescent="0.25">
      <c r="J7319" s="1"/>
    </row>
    <row r="7320" spans="10:10" x14ac:dyDescent="0.25">
      <c r="J7320" s="1"/>
    </row>
    <row r="7321" spans="10:10" x14ac:dyDescent="0.25">
      <c r="J7321" s="1"/>
    </row>
    <row r="7322" spans="10:10" x14ac:dyDescent="0.25">
      <c r="J7322" s="1"/>
    </row>
    <row r="7323" spans="10:10" x14ac:dyDescent="0.25">
      <c r="J7323" s="1"/>
    </row>
    <row r="7324" spans="10:10" x14ac:dyDescent="0.25">
      <c r="J7324" s="1"/>
    </row>
    <row r="7325" spans="10:10" x14ac:dyDescent="0.25">
      <c r="J7325" s="1"/>
    </row>
    <row r="7326" spans="10:10" x14ac:dyDescent="0.25">
      <c r="J7326" s="1"/>
    </row>
    <row r="7327" spans="10:10" x14ac:dyDescent="0.25">
      <c r="J7327" s="1"/>
    </row>
    <row r="7328" spans="10:10" x14ac:dyDescent="0.25">
      <c r="J7328" s="1"/>
    </row>
    <row r="7329" spans="10:10" x14ac:dyDescent="0.25">
      <c r="J7329" s="1"/>
    </row>
    <row r="7330" spans="10:10" x14ac:dyDescent="0.25">
      <c r="J7330" s="1"/>
    </row>
    <row r="7331" spans="10:10" x14ac:dyDescent="0.25">
      <c r="J7331" s="1"/>
    </row>
    <row r="7332" spans="10:10" x14ac:dyDescent="0.25">
      <c r="J7332" s="1"/>
    </row>
    <row r="7333" spans="10:10" x14ac:dyDescent="0.25">
      <c r="J7333" s="1"/>
    </row>
    <row r="7334" spans="10:10" x14ac:dyDescent="0.25">
      <c r="J7334" s="1"/>
    </row>
    <row r="7335" spans="10:10" x14ac:dyDescent="0.25">
      <c r="J7335" s="1"/>
    </row>
    <row r="7336" spans="10:10" x14ac:dyDescent="0.25">
      <c r="J7336" s="1"/>
    </row>
    <row r="7337" spans="10:10" x14ac:dyDescent="0.25">
      <c r="J7337" s="1"/>
    </row>
    <row r="7338" spans="10:10" x14ac:dyDescent="0.25">
      <c r="J7338" s="1"/>
    </row>
    <row r="7339" spans="10:10" x14ac:dyDescent="0.25">
      <c r="J7339" s="1"/>
    </row>
    <row r="7340" spans="10:10" x14ac:dyDescent="0.25">
      <c r="J7340" s="1"/>
    </row>
    <row r="7341" spans="10:10" x14ac:dyDescent="0.25">
      <c r="J7341" s="1"/>
    </row>
    <row r="7342" spans="10:10" x14ac:dyDescent="0.25">
      <c r="J7342" s="1"/>
    </row>
    <row r="7343" spans="10:10" x14ac:dyDescent="0.25">
      <c r="J7343" s="1"/>
    </row>
    <row r="7344" spans="10:10" x14ac:dyDescent="0.25">
      <c r="J7344" s="1"/>
    </row>
    <row r="7345" spans="10:10" x14ac:dyDescent="0.25">
      <c r="J7345" s="1"/>
    </row>
    <row r="7346" spans="10:10" x14ac:dyDescent="0.25">
      <c r="J7346" s="1"/>
    </row>
    <row r="7347" spans="10:10" x14ac:dyDescent="0.25">
      <c r="J7347" s="1"/>
    </row>
    <row r="7348" spans="10:10" x14ac:dyDescent="0.25">
      <c r="J7348" s="1"/>
    </row>
    <row r="7349" spans="10:10" x14ac:dyDescent="0.25">
      <c r="J7349" s="1"/>
    </row>
    <row r="7350" spans="10:10" x14ac:dyDescent="0.25">
      <c r="J7350" s="1"/>
    </row>
    <row r="7351" spans="10:10" x14ac:dyDescent="0.25">
      <c r="J7351" s="1"/>
    </row>
    <row r="7352" spans="10:10" x14ac:dyDescent="0.25">
      <c r="J7352" s="1"/>
    </row>
    <row r="7353" spans="10:10" x14ac:dyDescent="0.25">
      <c r="J7353" s="1"/>
    </row>
    <row r="7354" spans="10:10" x14ac:dyDescent="0.25">
      <c r="J7354" s="1"/>
    </row>
    <row r="7355" spans="10:10" x14ac:dyDescent="0.25">
      <c r="J7355" s="1"/>
    </row>
    <row r="7356" spans="10:10" x14ac:dyDescent="0.25">
      <c r="J7356" s="1"/>
    </row>
    <row r="7357" spans="10:10" x14ac:dyDescent="0.25">
      <c r="J7357" s="1"/>
    </row>
    <row r="7358" spans="10:10" x14ac:dyDescent="0.25">
      <c r="J7358" s="1"/>
    </row>
    <row r="7359" spans="10:10" x14ac:dyDescent="0.25">
      <c r="J7359" s="1"/>
    </row>
    <row r="7360" spans="10:10" x14ac:dyDescent="0.25">
      <c r="J7360" s="1"/>
    </row>
    <row r="7361" spans="10:10" x14ac:dyDescent="0.25">
      <c r="J7361" s="1"/>
    </row>
    <row r="7362" spans="10:10" x14ac:dyDescent="0.25">
      <c r="J7362" s="1"/>
    </row>
    <row r="7363" spans="10:10" x14ac:dyDescent="0.25">
      <c r="J7363" s="1"/>
    </row>
    <row r="7364" spans="10:10" x14ac:dyDescent="0.25">
      <c r="J7364" s="1"/>
    </row>
    <row r="7365" spans="10:10" x14ac:dyDescent="0.25">
      <c r="J7365" s="1"/>
    </row>
    <row r="7366" spans="10:10" x14ac:dyDescent="0.25">
      <c r="J7366" s="1"/>
    </row>
    <row r="7367" spans="10:10" x14ac:dyDescent="0.25">
      <c r="J7367" s="1"/>
    </row>
    <row r="7368" spans="10:10" x14ac:dyDescent="0.25">
      <c r="J7368" s="1"/>
    </row>
    <row r="7369" spans="10:10" x14ac:dyDescent="0.25">
      <c r="J7369" s="1"/>
    </row>
    <row r="7370" spans="10:10" x14ac:dyDescent="0.25">
      <c r="J7370" s="1"/>
    </row>
    <row r="7371" spans="10:10" x14ac:dyDescent="0.25">
      <c r="J7371" s="1"/>
    </row>
    <row r="7372" spans="10:10" x14ac:dyDescent="0.25">
      <c r="J7372" s="1"/>
    </row>
    <row r="7373" spans="10:10" x14ac:dyDescent="0.25">
      <c r="J7373" s="1"/>
    </row>
    <row r="7374" spans="10:10" x14ac:dyDescent="0.25">
      <c r="J7374" s="1"/>
    </row>
    <row r="7375" spans="10:10" x14ac:dyDescent="0.25">
      <c r="J7375" s="1"/>
    </row>
    <row r="7376" spans="10:10" x14ac:dyDescent="0.25">
      <c r="J7376" s="1"/>
    </row>
    <row r="7377" spans="10:10" x14ac:dyDescent="0.25">
      <c r="J7377" s="1"/>
    </row>
    <row r="7378" spans="10:10" x14ac:dyDescent="0.25">
      <c r="J7378" s="1"/>
    </row>
    <row r="7379" spans="10:10" x14ac:dyDescent="0.25">
      <c r="J7379" s="1"/>
    </row>
    <row r="7380" spans="10:10" x14ac:dyDescent="0.25">
      <c r="J7380" s="1"/>
    </row>
    <row r="7381" spans="10:10" x14ac:dyDescent="0.25">
      <c r="J7381" s="1"/>
    </row>
    <row r="7382" spans="10:10" x14ac:dyDescent="0.25">
      <c r="J7382" s="1"/>
    </row>
    <row r="7383" spans="10:10" x14ac:dyDescent="0.25">
      <c r="J7383" s="1"/>
    </row>
    <row r="7384" spans="10:10" x14ac:dyDescent="0.25">
      <c r="J7384" s="1"/>
    </row>
    <row r="7385" spans="10:10" x14ac:dyDescent="0.25">
      <c r="J7385" s="1"/>
    </row>
    <row r="7386" spans="10:10" x14ac:dyDescent="0.25">
      <c r="J7386" s="1"/>
    </row>
    <row r="7387" spans="10:10" x14ac:dyDescent="0.25">
      <c r="J7387" s="1"/>
    </row>
    <row r="7388" spans="10:10" x14ac:dyDescent="0.25">
      <c r="J7388" s="1"/>
    </row>
    <row r="7389" spans="10:10" x14ac:dyDescent="0.25">
      <c r="J7389" s="1"/>
    </row>
    <row r="7390" spans="10:10" x14ac:dyDescent="0.25">
      <c r="J7390" s="1"/>
    </row>
    <row r="7391" spans="10:10" x14ac:dyDescent="0.25">
      <c r="J7391" s="1"/>
    </row>
    <row r="7392" spans="10:10" x14ac:dyDescent="0.25">
      <c r="J7392" s="1"/>
    </row>
    <row r="7393" spans="10:10" x14ac:dyDescent="0.25">
      <c r="J7393" s="1"/>
    </row>
    <row r="7394" spans="10:10" x14ac:dyDescent="0.25">
      <c r="J7394" s="1"/>
    </row>
    <row r="7395" spans="10:10" x14ac:dyDescent="0.25">
      <c r="J7395" s="1"/>
    </row>
    <row r="7396" spans="10:10" x14ac:dyDescent="0.25">
      <c r="J7396" s="1"/>
    </row>
    <row r="7397" spans="10:10" x14ac:dyDescent="0.25">
      <c r="J7397" s="1"/>
    </row>
    <row r="7398" spans="10:10" x14ac:dyDescent="0.25">
      <c r="J7398" s="1"/>
    </row>
    <row r="7399" spans="10:10" x14ac:dyDescent="0.25">
      <c r="J7399" s="1"/>
    </row>
    <row r="7400" spans="10:10" x14ac:dyDescent="0.25">
      <c r="J7400" s="1"/>
    </row>
    <row r="7401" spans="10:10" x14ac:dyDescent="0.25">
      <c r="J7401" s="1"/>
    </row>
    <row r="7402" spans="10:10" x14ac:dyDescent="0.25">
      <c r="J7402" s="1"/>
    </row>
    <row r="7403" spans="10:10" x14ac:dyDescent="0.25">
      <c r="J7403" s="1"/>
    </row>
    <row r="7404" spans="10:10" x14ac:dyDescent="0.25">
      <c r="J7404" s="1"/>
    </row>
    <row r="7405" spans="10:10" x14ac:dyDescent="0.25">
      <c r="J7405" s="1"/>
    </row>
    <row r="7406" spans="10:10" x14ac:dyDescent="0.25">
      <c r="J7406" s="1"/>
    </row>
    <row r="7407" spans="10:10" x14ac:dyDescent="0.25">
      <c r="J7407" s="1"/>
    </row>
    <row r="7408" spans="10:10" x14ac:dyDescent="0.25">
      <c r="J7408" s="1"/>
    </row>
    <row r="7409" spans="10:10" x14ac:dyDescent="0.25">
      <c r="J7409" s="1"/>
    </row>
    <row r="7410" spans="10:10" x14ac:dyDescent="0.25">
      <c r="J7410" s="1"/>
    </row>
    <row r="7411" spans="10:10" x14ac:dyDescent="0.25">
      <c r="J7411" s="1"/>
    </row>
    <row r="7412" spans="10:10" x14ac:dyDescent="0.25">
      <c r="J7412" s="1"/>
    </row>
    <row r="7413" spans="10:10" x14ac:dyDescent="0.25">
      <c r="J7413" s="1"/>
    </row>
    <row r="7414" spans="10:10" x14ac:dyDescent="0.25">
      <c r="J7414" s="1"/>
    </row>
    <row r="7415" spans="10:10" x14ac:dyDescent="0.25">
      <c r="J7415" s="1"/>
    </row>
    <row r="7416" spans="10:10" x14ac:dyDescent="0.25">
      <c r="J7416" s="1"/>
    </row>
    <row r="7417" spans="10:10" x14ac:dyDescent="0.25">
      <c r="J7417" s="1"/>
    </row>
    <row r="7418" spans="10:10" x14ac:dyDescent="0.25">
      <c r="J7418" s="1"/>
    </row>
    <row r="7419" spans="10:10" x14ac:dyDescent="0.25">
      <c r="J7419" s="1"/>
    </row>
    <row r="7420" spans="10:10" x14ac:dyDescent="0.25">
      <c r="J7420" s="1"/>
    </row>
    <row r="7421" spans="10:10" x14ac:dyDescent="0.25">
      <c r="J7421" s="1"/>
    </row>
    <row r="7422" spans="10:10" x14ac:dyDescent="0.25">
      <c r="J7422" s="1"/>
    </row>
    <row r="7423" spans="10:10" x14ac:dyDescent="0.25">
      <c r="J7423" s="1"/>
    </row>
    <row r="7424" spans="10:10" x14ac:dyDescent="0.25">
      <c r="J7424" s="1"/>
    </row>
    <row r="7425" spans="10:10" x14ac:dyDescent="0.25">
      <c r="J7425" s="1"/>
    </row>
    <row r="7426" spans="10:10" x14ac:dyDescent="0.25">
      <c r="J7426" s="1"/>
    </row>
    <row r="7427" spans="10:10" x14ac:dyDescent="0.25">
      <c r="J7427" s="1"/>
    </row>
    <row r="7428" spans="10:10" x14ac:dyDescent="0.25">
      <c r="J7428" s="1"/>
    </row>
    <row r="7429" spans="10:10" x14ac:dyDescent="0.25">
      <c r="J7429" s="1"/>
    </row>
    <row r="7430" spans="10:10" x14ac:dyDescent="0.25">
      <c r="J7430" s="1"/>
    </row>
    <row r="7431" spans="10:10" x14ac:dyDescent="0.25">
      <c r="J7431" s="1"/>
    </row>
    <row r="7432" spans="10:10" x14ac:dyDescent="0.25">
      <c r="J7432" s="1"/>
    </row>
    <row r="7433" spans="10:10" x14ac:dyDescent="0.25">
      <c r="J7433" s="1"/>
    </row>
    <row r="7434" spans="10:10" x14ac:dyDescent="0.25">
      <c r="J7434" s="1"/>
    </row>
    <row r="7435" spans="10:10" x14ac:dyDescent="0.25">
      <c r="J7435" s="1"/>
    </row>
    <row r="7436" spans="10:10" x14ac:dyDescent="0.25">
      <c r="J7436" s="1"/>
    </row>
    <row r="7437" spans="10:10" x14ac:dyDescent="0.25">
      <c r="J7437" s="1"/>
    </row>
    <row r="7438" spans="10:10" x14ac:dyDescent="0.25">
      <c r="J7438" s="1"/>
    </row>
    <row r="7439" spans="10:10" x14ac:dyDescent="0.25">
      <c r="J7439" s="1"/>
    </row>
    <row r="7440" spans="10:10" x14ac:dyDescent="0.25">
      <c r="J7440" s="1"/>
    </row>
    <row r="7441" spans="10:10" x14ac:dyDescent="0.25">
      <c r="J7441" s="1"/>
    </row>
    <row r="7442" spans="10:10" x14ac:dyDescent="0.25">
      <c r="J7442" s="1"/>
    </row>
    <row r="7443" spans="10:10" x14ac:dyDescent="0.25">
      <c r="J7443" s="1"/>
    </row>
    <row r="7444" spans="10:10" x14ac:dyDescent="0.25">
      <c r="J7444" s="1"/>
    </row>
    <row r="7445" spans="10:10" x14ac:dyDescent="0.25">
      <c r="J7445" s="1"/>
    </row>
    <row r="7446" spans="10:10" x14ac:dyDescent="0.25">
      <c r="J7446" s="1"/>
    </row>
    <row r="7447" spans="10:10" x14ac:dyDescent="0.25">
      <c r="J7447" s="1"/>
    </row>
    <row r="7448" spans="10:10" x14ac:dyDescent="0.25">
      <c r="J7448" s="1"/>
    </row>
    <row r="7449" spans="10:10" x14ac:dyDescent="0.25">
      <c r="J7449" s="1"/>
    </row>
    <row r="7450" spans="10:10" x14ac:dyDescent="0.25">
      <c r="J7450" s="1"/>
    </row>
    <row r="7451" spans="10:10" x14ac:dyDescent="0.25">
      <c r="J7451" s="1"/>
    </row>
    <row r="7452" spans="10:10" x14ac:dyDescent="0.25">
      <c r="J7452" s="1"/>
    </row>
    <row r="7453" spans="10:10" x14ac:dyDescent="0.25">
      <c r="J7453" s="1"/>
    </row>
    <row r="7454" spans="10:10" x14ac:dyDescent="0.25">
      <c r="J7454" s="1"/>
    </row>
    <row r="7455" spans="10:10" x14ac:dyDescent="0.25">
      <c r="J7455" s="1"/>
    </row>
    <row r="7456" spans="10:10" x14ac:dyDescent="0.25">
      <c r="J7456" s="1"/>
    </row>
    <row r="7457" spans="10:10" x14ac:dyDescent="0.25">
      <c r="J7457" s="1"/>
    </row>
    <row r="7458" spans="10:10" x14ac:dyDescent="0.25">
      <c r="J7458" s="1"/>
    </row>
    <row r="7459" spans="10:10" x14ac:dyDescent="0.25">
      <c r="J7459" s="1"/>
    </row>
    <row r="7460" spans="10:10" x14ac:dyDescent="0.25">
      <c r="J7460" s="1"/>
    </row>
    <row r="7461" spans="10:10" x14ac:dyDescent="0.25">
      <c r="J7461" s="1"/>
    </row>
    <row r="7462" spans="10:10" x14ac:dyDescent="0.25">
      <c r="J7462" s="1"/>
    </row>
    <row r="7463" spans="10:10" x14ac:dyDescent="0.25">
      <c r="J7463" s="1"/>
    </row>
    <row r="7464" spans="10:10" x14ac:dyDescent="0.25">
      <c r="J7464" s="1"/>
    </row>
    <row r="7465" spans="10:10" x14ac:dyDescent="0.25">
      <c r="J7465" s="1"/>
    </row>
    <row r="7466" spans="10:10" x14ac:dyDescent="0.25">
      <c r="J7466" s="1"/>
    </row>
    <row r="7467" spans="10:10" x14ac:dyDescent="0.25">
      <c r="J7467" s="1"/>
    </row>
    <row r="7468" spans="10:10" x14ac:dyDescent="0.25">
      <c r="J7468" s="1"/>
    </row>
    <row r="7469" spans="10:10" x14ac:dyDescent="0.25">
      <c r="J7469" s="1"/>
    </row>
    <row r="7470" spans="10:10" x14ac:dyDescent="0.25">
      <c r="J7470" s="1"/>
    </row>
    <row r="7471" spans="10:10" x14ac:dyDescent="0.25">
      <c r="J7471" s="1"/>
    </row>
    <row r="7472" spans="10:10" x14ac:dyDescent="0.25">
      <c r="J7472" s="1"/>
    </row>
    <row r="7473" spans="10:10" x14ac:dyDescent="0.25">
      <c r="J7473" s="1"/>
    </row>
    <row r="7474" spans="10:10" x14ac:dyDescent="0.25">
      <c r="J7474" s="1"/>
    </row>
    <row r="7475" spans="10:10" x14ac:dyDescent="0.25">
      <c r="J7475" s="1"/>
    </row>
    <row r="7476" spans="10:10" x14ac:dyDescent="0.25">
      <c r="J7476" s="1"/>
    </row>
    <row r="7477" spans="10:10" x14ac:dyDescent="0.25">
      <c r="J7477" s="1"/>
    </row>
    <row r="7478" spans="10:10" x14ac:dyDescent="0.25">
      <c r="J7478" s="1"/>
    </row>
    <row r="7479" spans="10:10" x14ac:dyDescent="0.25">
      <c r="J7479" s="1"/>
    </row>
    <row r="7480" spans="10:10" x14ac:dyDescent="0.25">
      <c r="J7480" s="1"/>
    </row>
    <row r="7481" spans="10:10" x14ac:dyDescent="0.25">
      <c r="J7481" s="1"/>
    </row>
    <row r="7482" spans="10:10" x14ac:dyDescent="0.25">
      <c r="J7482" s="1"/>
    </row>
    <row r="7483" spans="10:10" x14ac:dyDescent="0.25">
      <c r="J7483" s="1"/>
    </row>
    <row r="7484" spans="10:10" x14ac:dyDescent="0.25">
      <c r="J7484" s="1"/>
    </row>
    <row r="7485" spans="10:10" x14ac:dyDescent="0.25">
      <c r="J7485" s="1"/>
    </row>
    <row r="7486" spans="10:10" x14ac:dyDescent="0.25">
      <c r="J7486" s="1"/>
    </row>
    <row r="7487" spans="10:10" x14ac:dyDescent="0.25">
      <c r="J7487" s="1"/>
    </row>
    <row r="7488" spans="10:10" x14ac:dyDescent="0.25">
      <c r="J7488" s="1"/>
    </row>
    <row r="7489" spans="10:10" x14ac:dyDescent="0.25">
      <c r="J7489" s="1"/>
    </row>
    <row r="7490" spans="10:10" x14ac:dyDescent="0.25">
      <c r="J7490" s="1"/>
    </row>
    <row r="7491" spans="10:10" x14ac:dyDescent="0.25">
      <c r="J7491" s="1"/>
    </row>
    <row r="7492" spans="10:10" x14ac:dyDescent="0.25">
      <c r="J7492" s="1"/>
    </row>
    <row r="7493" spans="10:10" x14ac:dyDescent="0.25">
      <c r="J7493" s="1"/>
    </row>
    <row r="7494" spans="10:10" x14ac:dyDescent="0.25">
      <c r="J7494" s="1"/>
    </row>
    <row r="7495" spans="10:10" x14ac:dyDescent="0.25">
      <c r="J7495" s="1"/>
    </row>
    <row r="7496" spans="10:10" x14ac:dyDescent="0.25">
      <c r="J7496" s="1"/>
    </row>
    <row r="7497" spans="10:10" x14ac:dyDescent="0.25">
      <c r="J7497" s="1"/>
    </row>
    <row r="7498" spans="10:10" x14ac:dyDescent="0.25">
      <c r="J7498" s="1"/>
    </row>
    <row r="7499" spans="10:10" x14ac:dyDescent="0.25">
      <c r="J7499" s="1"/>
    </row>
    <row r="7500" spans="10:10" x14ac:dyDescent="0.25">
      <c r="J7500" s="1"/>
    </row>
    <row r="7501" spans="10:10" x14ac:dyDescent="0.25">
      <c r="J7501" s="1"/>
    </row>
    <row r="7502" spans="10:10" x14ac:dyDescent="0.25">
      <c r="J7502" s="1"/>
    </row>
    <row r="7503" spans="10:10" x14ac:dyDescent="0.25">
      <c r="J7503" s="1"/>
    </row>
    <row r="7504" spans="10:10" x14ac:dyDescent="0.25">
      <c r="J7504" s="1"/>
    </row>
    <row r="7505" spans="10:10" x14ac:dyDescent="0.25">
      <c r="J7505" s="1"/>
    </row>
    <row r="7506" spans="10:10" x14ac:dyDescent="0.25">
      <c r="J7506" s="1"/>
    </row>
    <row r="7507" spans="10:10" x14ac:dyDescent="0.25">
      <c r="J7507" s="1"/>
    </row>
    <row r="7508" spans="10:10" x14ac:dyDescent="0.25">
      <c r="J7508" s="1"/>
    </row>
    <row r="7509" spans="10:10" x14ac:dyDescent="0.25">
      <c r="J7509" s="1"/>
    </row>
    <row r="7510" spans="10:10" x14ac:dyDescent="0.25">
      <c r="J7510" s="1"/>
    </row>
    <row r="7511" spans="10:10" x14ac:dyDescent="0.25">
      <c r="J7511" s="1"/>
    </row>
    <row r="7512" spans="10:10" x14ac:dyDescent="0.25">
      <c r="J7512" s="1"/>
    </row>
    <row r="7513" spans="10:10" x14ac:dyDescent="0.25">
      <c r="J7513" s="1"/>
    </row>
    <row r="7514" spans="10:10" x14ac:dyDescent="0.25">
      <c r="J7514" s="1"/>
    </row>
    <row r="7515" spans="10:10" x14ac:dyDescent="0.25">
      <c r="J7515" s="1"/>
    </row>
    <row r="7516" spans="10:10" x14ac:dyDescent="0.25">
      <c r="J7516" s="1"/>
    </row>
    <row r="7517" spans="10:10" x14ac:dyDescent="0.25">
      <c r="J7517" s="1"/>
    </row>
    <row r="7518" spans="10:10" x14ac:dyDescent="0.25">
      <c r="J7518" s="1"/>
    </row>
    <row r="7519" spans="10:10" x14ac:dyDescent="0.25">
      <c r="J7519" s="1"/>
    </row>
    <row r="7520" spans="10:10" x14ac:dyDescent="0.25">
      <c r="J7520" s="1"/>
    </row>
    <row r="7521" spans="10:10" x14ac:dyDescent="0.25">
      <c r="J7521" s="1"/>
    </row>
    <row r="7522" spans="10:10" x14ac:dyDescent="0.25">
      <c r="J7522" s="1"/>
    </row>
    <row r="7523" spans="10:10" x14ac:dyDescent="0.25">
      <c r="J7523" s="1"/>
    </row>
    <row r="7524" spans="10:10" x14ac:dyDescent="0.25">
      <c r="J7524" s="1"/>
    </row>
    <row r="7525" spans="10:10" x14ac:dyDescent="0.25">
      <c r="J7525" s="1"/>
    </row>
    <row r="7526" spans="10:10" x14ac:dyDescent="0.25">
      <c r="J7526" s="1"/>
    </row>
    <row r="7527" spans="10:10" x14ac:dyDescent="0.25">
      <c r="J7527" s="1"/>
    </row>
    <row r="7528" spans="10:10" x14ac:dyDescent="0.25">
      <c r="J7528" s="1"/>
    </row>
    <row r="7529" spans="10:10" x14ac:dyDescent="0.25">
      <c r="J7529" s="1"/>
    </row>
    <row r="7530" spans="10:10" x14ac:dyDescent="0.25">
      <c r="J7530" s="1"/>
    </row>
    <row r="7531" spans="10:10" x14ac:dyDescent="0.25">
      <c r="J7531" s="1"/>
    </row>
    <row r="7532" spans="10:10" x14ac:dyDescent="0.25">
      <c r="J7532" s="1"/>
    </row>
    <row r="7533" spans="10:10" x14ac:dyDescent="0.25">
      <c r="J7533" s="1"/>
    </row>
    <row r="7534" spans="10:10" x14ac:dyDescent="0.25">
      <c r="J7534" s="1"/>
    </row>
    <row r="7535" spans="10:10" x14ac:dyDescent="0.25">
      <c r="J7535" s="1"/>
    </row>
    <row r="7536" spans="10:10" x14ac:dyDescent="0.25">
      <c r="J7536" s="1"/>
    </row>
    <row r="7537" spans="10:10" x14ac:dyDescent="0.25">
      <c r="J7537" s="1"/>
    </row>
    <row r="7538" spans="10:10" x14ac:dyDescent="0.25">
      <c r="J7538" s="1"/>
    </row>
    <row r="7539" spans="10:10" x14ac:dyDescent="0.25">
      <c r="J7539" s="1"/>
    </row>
    <row r="7540" spans="10:10" x14ac:dyDescent="0.25">
      <c r="J7540" s="1"/>
    </row>
    <row r="7541" spans="10:10" x14ac:dyDescent="0.25">
      <c r="J7541" s="1"/>
    </row>
    <row r="7542" spans="10:10" x14ac:dyDescent="0.25">
      <c r="J7542" s="1"/>
    </row>
    <row r="7543" spans="10:10" x14ac:dyDescent="0.25">
      <c r="J7543" s="1"/>
    </row>
    <row r="7544" spans="10:10" x14ac:dyDescent="0.25">
      <c r="J7544" s="1"/>
    </row>
    <row r="7545" spans="10:10" x14ac:dyDescent="0.25">
      <c r="J7545" s="1"/>
    </row>
    <row r="7546" spans="10:10" x14ac:dyDescent="0.25">
      <c r="J7546" s="1"/>
    </row>
    <row r="7547" spans="10:10" x14ac:dyDescent="0.25">
      <c r="J7547" s="1"/>
    </row>
    <row r="7548" spans="10:10" x14ac:dyDescent="0.25">
      <c r="J7548" s="1"/>
    </row>
    <row r="7549" spans="10:10" x14ac:dyDescent="0.25">
      <c r="J7549" s="1"/>
    </row>
    <row r="7550" spans="10:10" x14ac:dyDescent="0.25">
      <c r="J7550" s="1"/>
    </row>
    <row r="7551" spans="10:10" x14ac:dyDescent="0.25">
      <c r="J7551" s="1"/>
    </row>
    <row r="7552" spans="10:10" x14ac:dyDescent="0.25">
      <c r="J7552" s="1"/>
    </row>
    <row r="7553" spans="10:10" x14ac:dyDescent="0.25">
      <c r="J7553" s="1"/>
    </row>
    <row r="7554" spans="10:10" x14ac:dyDescent="0.25">
      <c r="J7554" s="1"/>
    </row>
    <row r="7555" spans="10:10" x14ac:dyDescent="0.25">
      <c r="J7555" s="1"/>
    </row>
    <row r="7556" spans="10:10" x14ac:dyDescent="0.25">
      <c r="J7556" s="1"/>
    </row>
    <row r="7557" spans="10:10" x14ac:dyDescent="0.25">
      <c r="J7557" s="1"/>
    </row>
    <row r="7558" spans="10:10" x14ac:dyDescent="0.25">
      <c r="J7558" s="1"/>
    </row>
    <row r="7559" spans="10:10" x14ac:dyDescent="0.25">
      <c r="J7559" s="1"/>
    </row>
    <row r="7560" spans="10:10" x14ac:dyDescent="0.25">
      <c r="J7560" s="1"/>
    </row>
    <row r="7561" spans="10:10" x14ac:dyDescent="0.25">
      <c r="J7561" s="1"/>
    </row>
    <row r="7562" spans="10:10" x14ac:dyDescent="0.25">
      <c r="J7562" s="1"/>
    </row>
    <row r="7563" spans="10:10" x14ac:dyDescent="0.25">
      <c r="J7563" s="1"/>
    </row>
    <row r="7564" spans="10:10" x14ac:dyDescent="0.25">
      <c r="J7564" s="1"/>
    </row>
    <row r="7565" spans="10:10" x14ac:dyDescent="0.25">
      <c r="J7565" s="1"/>
    </row>
    <row r="7566" spans="10:10" x14ac:dyDescent="0.25">
      <c r="J7566" s="1"/>
    </row>
    <row r="7567" spans="10:10" x14ac:dyDescent="0.25">
      <c r="J7567" s="1"/>
    </row>
    <row r="7568" spans="10:10" x14ac:dyDescent="0.25">
      <c r="J7568" s="1"/>
    </row>
    <row r="7569" spans="10:10" x14ac:dyDescent="0.25">
      <c r="J7569" s="1"/>
    </row>
    <row r="7570" spans="10:10" x14ac:dyDescent="0.25">
      <c r="J7570" s="1"/>
    </row>
    <row r="7571" spans="10:10" x14ac:dyDescent="0.25">
      <c r="J7571" s="1"/>
    </row>
    <row r="7572" spans="10:10" x14ac:dyDescent="0.25">
      <c r="J7572" s="1"/>
    </row>
    <row r="7573" spans="10:10" x14ac:dyDescent="0.25">
      <c r="J7573" s="1"/>
    </row>
    <row r="7574" spans="10:10" x14ac:dyDescent="0.25">
      <c r="J7574" s="1"/>
    </row>
    <row r="7575" spans="10:10" x14ac:dyDescent="0.25">
      <c r="J7575" s="1"/>
    </row>
    <row r="7576" spans="10:10" x14ac:dyDescent="0.25">
      <c r="J7576" s="1"/>
    </row>
    <row r="7577" spans="10:10" x14ac:dyDescent="0.25">
      <c r="J7577" s="1"/>
    </row>
    <row r="7578" spans="10:10" x14ac:dyDescent="0.25">
      <c r="J7578" s="1"/>
    </row>
    <row r="7579" spans="10:10" x14ac:dyDescent="0.25">
      <c r="J7579" s="1"/>
    </row>
    <row r="7580" spans="10:10" x14ac:dyDescent="0.25">
      <c r="J7580" s="1"/>
    </row>
    <row r="7581" spans="10:10" x14ac:dyDescent="0.25">
      <c r="J7581" s="1"/>
    </row>
    <row r="7582" spans="10:10" x14ac:dyDescent="0.25">
      <c r="J7582" s="1"/>
    </row>
    <row r="7583" spans="10:10" x14ac:dyDescent="0.25">
      <c r="J7583" s="1"/>
    </row>
    <row r="7584" spans="10:10" x14ac:dyDescent="0.25">
      <c r="J7584" s="1"/>
    </row>
    <row r="7585" spans="10:10" x14ac:dyDescent="0.25">
      <c r="J7585" s="1"/>
    </row>
    <row r="7586" spans="10:10" x14ac:dyDescent="0.25">
      <c r="J7586" s="1"/>
    </row>
    <row r="7587" spans="10:10" x14ac:dyDescent="0.25">
      <c r="J7587" s="1"/>
    </row>
    <row r="7588" spans="10:10" x14ac:dyDescent="0.25">
      <c r="J7588" s="1"/>
    </row>
    <row r="7589" spans="10:10" x14ac:dyDescent="0.25">
      <c r="J7589" s="1"/>
    </row>
    <row r="7590" spans="10:10" x14ac:dyDescent="0.25">
      <c r="J7590" s="1"/>
    </row>
    <row r="7591" spans="10:10" x14ac:dyDescent="0.25">
      <c r="J7591" s="1"/>
    </row>
    <row r="7592" spans="10:10" x14ac:dyDescent="0.25">
      <c r="J7592" s="1"/>
    </row>
    <row r="7593" spans="10:10" x14ac:dyDescent="0.25">
      <c r="J7593" s="1"/>
    </row>
    <row r="7594" spans="10:10" x14ac:dyDescent="0.25">
      <c r="J7594" s="1"/>
    </row>
    <row r="7595" spans="10:10" x14ac:dyDescent="0.25">
      <c r="J7595" s="1"/>
    </row>
    <row r="7596" spans="10:10" x14ac:dyDescent="0.25">
      <c r="J7596" s="1"/>
    </row>
    <row r="7597" spans="10:10" x14ac:dyDescent="0.25">
      <c r="J7597" s="1"/>
    </row>
    <row r="7598" spans="10:10" x14ac:dyDescent="0.25">
      <c r="J7598" s="1"/>
    </row>
    <row r="7599" spans="10:10" x14ac:dyDescent="0.25">
      <c r="J7599" s="1"/>
    </row>
    <row r="7600" spans="10:10" x14ac:dyDescent="0.25">
      <c r="J7600" s="1"/>
    </row>
    <row r="7601" spans="10:10" x14ac:dyDescent="0.25">
      <c r="J7601" s="1"/>
    </row>
    <row r="7602" spans="10:10" x14ac:dyDescent="0.25">
      <c r="J7602" s="1"/>
    </row>
    <row r="7603" spans="10:10" x14ac:dyDescent="0.25">
      <c r="J7603" s="1"/>
    </row>
    <row r="7604" spans="10:10" x14ac:dyDescent="0.25">
      <c r="J7604" s="1"/>
    </row>
    <row r="7605" spans="10:10" x14ac:dyDescent="0.25">
      <c r="J7605" s="1"/>
    </row>
    <row r="7606" spans="10:10" x14ac:dyDescent="0.25">
      <c r="J7606" s="1"/>
    </row>
    <row r="7607" spans="10:10" x14ac:dyDescent="0.25">
      <c r="J7607" s="1"/>
    </row>
    <row r="7608" spans="10:10" x14ac:dyDescent="0.25">
      <c r="J7608" s="1"/>
    </row>
    <row r="7609" spans="10:10" x14ac:dyDescent="0.25">
      <c r="J7609" s="1"/>
    </row>
    <row r="7610" spans="10:10" x14ac:dyDescent="0.25">
      <c r="J7610" s="1"/>
    </row>
    <row r="7611" spans="10:10" x14ac:dyDescent="0.25">
      <c r="J7611" s="1"/>
    </row>
    <row r="7612" spans="10:10" x14ac:dyDescent="0.25">
      <c r="J7612" s="1"/>
    </row>
    <row r="7613" spans="10:10" x14ac:dyDescent="0.25">
      <c r="J7613" s="1"/>
    </row>
    <row r="7614" spans="10:10" x14ac:dyDescent="0.25">
      <c r="J7614" s="1"/>
    </row>
    <row r="7615" spans="10:10" x14ac:dyDescent="0.25">
      <c r="J7615" s="1"/>
    </row>
    <row r="7616" spans="10:10" x14ac:dyDescent="0.25">
      <c r="J7616" s="1"/>
    </row>
    <row r="7617" spans="10:10" x14ac:dyDescent="0.25">
      <c r="J7617" s="1"/>
    </row>
    <row r="7618" spans="10:10" x14ac:dyDescent="0.25">
      <c r="J7618" s="1"/>
    </row>
    <row r="7619" spans="10:10" x14ac:dyDescent="0.25">
      <c r="J7619" s="1"/>
    </row>
    <row r="7620" spans="10:10" x14ac:dyDescent="0.25">
      <c r="J7620" s="1"/>
    </row>
    <row r="7621" spans="10:10" x14ac:dyDescent="0.25">
      <c r="J7621" s="1"/>
    </row>
    <row r="7622" spans="10:10" x14ac:dyDescent="0.25">
      <c r="J7622" s="1"/>
    </row>
    <row r="7623" spans="10:10" x14ac:dyDescent="0.25">
      <c r="J7623" s="1"/>
    </row>
    <row r="7624" spans="10:10" x14ac:dyDescent="0.25">
      <c r="J7624" s="1"/>
    </row>
    <row r="7625" spans="10:10" x14ac:dyDescent="0.25">
      <c r="J7625" s="1"/>
    </row>
    <row r="7626" spans="10:10" x14ac:dyDescent="0.25">
      <c r="J7626" s="1"/>
    </row>
    <row r="7627" spans="10:10" x14ac:dyDescent="0.25">
      <c r="J7627" s="1"/>
    </row>
    <row r="7628" spans="10:10" x14ac:dyDescent="0.25">
      <c r="J7628" s="1"/>
    </row>
    <row r="7629" spans="10:10" x14ac:dyDescent="0.25">
      <c r="J7629" s="1"/>
    </row>
    <row r="7630" spans="10:10" x14ac:dyDescent="0.25">
      <c r="J7630" s="1"/>
    </row>
    <row r="7631" spans="10:10" x14ac:dyDescent="0.25">
      <c r="J7631" s="1"/>
    </row>
    <row r="7632" spans="10:10" x14ac:dyDescent="0.25">
      <c r="J7632" s="1"/>
    </row>
    <row r="7633" spans="10:10" x14ac:dyDescent="0.25">
      <c r="J7633" s="1"/>
    </row>
    <row r="7634" spans="10:10" x14ac:dyDescent="0.25">
      <c r="J7634" s="1"/>
    </row>
    <row r="7635" spans="10:10" x14ac:dyDescent="0.25">
      <c r="J7635" s="1"/>
    </row>
    <row r="7636" spans="10:10" x14ac:dyDescent="0.25">
      <c r="J7636" s="1"/>
    </row>
    <row r="7637" spans="10:10" x14ac:dyDescent="0.25">
      <c r="J7637" s="1"/>
    </row>
    <row r="7638" spans="10:10" x14ac:dyDescent="0.25">
      <c r="J7638" s="1"/>
    </row>
    <row r="7639" spans="10:10" x14ac:dyDescent="0.25">
      <c r="J7639" s="1"/>
    </row>
    <row r="7640" spans="10:10" x14ac:dyDescent="0.25">
      <c r="J7640" s="1"/>
    </row>
    <row r="7641" spans="10:10" x14ac:dyDescent="0.25">
      <c r="J7641" s="1"/>
    </row>
    <row r="7642" spans="10:10" x14ac:dyDescent="0.25">
      <c r="J7642" s="1"/>
    </row>
    <row r="7643" spans="10:10" x14ac:dyDescent="0.25">
      <c r="J7643" s="1"/>
    </row>
    <row r="7644" spans="10:10" x14ac:dyDescent="0.25">
      <c r="J7644" s="1"/>
    </row>
    <row r="7645" spans="10:10" x14ac:dyDescent="0.25">
      <c r="J7645" s="1"/>
    </row>
    <row r="7646" spans="10:10" x14ac:dyDescent="0.25">
      <c r="J7646" s="1"/>
    </row>
    <row r="7647" spans="10:10" x14ac:dyDescent="0.25">
      <c r="J7647" s="1"/>
    </row>
    <row r="7648" spans="10:10" x14ac:dyDescent="0.25">
      <c r="J7648" s="1"/>
    </row>
    <row r="7649" spans="10:10" x14ac:dyDescent="0.25">
      <c r="J7649" s="1"/>
    </row>
    <row r="7650" spans="10:10" x14ac:dyDescent="0.25">
      <c r="J7650" s="1"/>
    </row>
    <row r="7651" spans="10:10" x14ac:dyDescent="0.25">
      <c r="J7651" s="1"/>
    </row>
    <row r="7652" spans="10:10" x14ac:dyDescent="0.25">
      <c r="J7652" s="1"/>
    </row>
    <row r="7653" spans="10:10" x14ac:dyDescent="0.25">
      <c r="J7653" s="1"/>
    </row>
    <row r="7654" spans="10:10" x14ac:dyDescent="0.25">
      <c r="J7654" s="1"/>
    </row>
    <row r="7655" spans="10:10" x14ac:dyDescent="0.25">
      <c r="J7655" s="1"/>
    </row>
    <row r="7656" spans="10:10" x14ac:dyDescent="0.25">
      <c r="J7656" s="1"/>
    </row>
    <row r="7657" spans="10:10" x14ac:dyDescent="0.25">
      <c r="J7657" s="1"/>
    </row>
    <row r="7658" spans="10:10" x14ac:dyDescent="0.25">
      <c r="J7658" s="1"/>
    </row>
    <row r="7659" spans="10:10" x14ac:dyDescent="0.25">
      <c r="J7659" s="1"/>
    </row>
    <row r="7660" spans="10:10" x14ac:dyDescent="0.25">
      <c r="J7660" s="1"/>
    </row>
    <row r="7661" spans="10:10" x14ac:dyDescent="0.25">
      <c r="J7661" s="1"/>
    </row>
    <row r="7662" spans="10:10" x14ac:dyDescent="0.25">
      <c r="J7662" s="1"/>
    </row>
    <row r="7663" spans="10:10" x14ac:dyDescent="0.25">
      <c r="J7663" s="1"/>
    </row>
    <row r="7664" spans="10:10" x14ac:dyDescent="0.25">
      <c r="J7664" s="1"/>
    </row>
    <row r="7665" spans="10:10" x14ac:dyDescent="0.25">
      <c r="J7665" s="1"/>
    </row>
    <row r="7666" spans="10:10" x14ac:dyDescent="0.25">
      <c r="J7666" s="1"/>
    </row>
    <row r="7667" spans="10:10" x14ac:dyDescent="0.25">
      <c r="J7667" s="1"/>
    </row>
    <row r="7668" spans="10:10" x14ac:dyDescent="0.25">
      <c r="J7668" s="1"/>
    </row>
    <row r="7669" spans="10:10" x14ac:dyDescent="0.25">
      <c r="J7669" s="1"/>
    </row>
    <row r="7670" spans="10:10" x14ac:dyDescent="0.25">
      <c r="J7670" s="1"/>
    </row>
    <row r="7671" spans="10:10" x14ac:dyDescent="0.25">
      <c r="J7671" s="1"/>
    </row>
    <row r="7672" spans="10:10" x14ac:dyDescent="0.25">
      <c r="J7672" s="1"/>
    </row>
    <row r="7673" spans="10:10" x14ac:dyDescent="0.25">
      <c r="J7673" s="1"/>
    </row>
    <row r="7674" spans="10:10" x14ac:dyDescent="0.25">
      <c r="J7674" s="1"/>
    </row>
    <row r="7675" spans="10:10" x14ac:dyDescent="0.25">
      <c r="J7675" s="1"/>
    </row>
    <row r="7676" spans="10:10" x14ac:dyDescent="0.25">
      <c r="J7676" s="1"/>
    </row>
    <row r="7677" spans="10:10" x14ac:dyDescent="0.25">
      <c r="J7677" s="1"/>
    </row>
    <row r="7678" spans="10:10" x14ac:dyDescent="0.25">
      <c r="J7678" s="1"/>
    </row>
    <row r="7679" spans="10:10" x14ac:dyDescent="0.25">
      <c r="J7679" s="1"/>
    </row>
    <row r="7680" spans="10:10" x14ac:dyDescent="0.25">
      <c r="J7680" s="1"/>
    </row>
    <row r="7681" spans="10:10" x14ac:dyDescent="0.25">
      <c r="J7681" s="1"/>
    </row>
    <row r="7682" spans="10:10" x14ac:dyDescent="0.25">
      <c r="J7682" s="1"/>
    </row>
    <row r="7683" spans="10:10" x14ac:dyDescent="0.25">
      <c r="J7683" s="1"/>
    </row>
    <row r="7684" spans="10:10" x14ac:dyDescent="0.25">
      <c r="J7684" s="1"/>
    </row>
    <row r="7685" spans="10:10" x14ac:dyDescent="0.25">
      <c r="J7685" s="1"/>
    </row>
    <row r="7686" spans="10:10" x14ac:dyDescent="0.25">
      <c r="J7686" s="1"/>
    </row>
    <row r="7687" spans="10:10" x14ac:dyDescent="0.25">
      <c r="J7687" s="1"/>
    </row>
    <row r="7688" spans="10:10" x14ac:dyDescent="0.25">
      <c r="J7688" s="1"/>
    </row>
    <row r="7689" spans="10:10" x14ac:dyDescent="0.25">
      <c r="J7689" s="1"/>
    </row>
    <row r="7690" spans="10:10" x14ac:dyDescent="0.25">
      <c r="J7690" s="1"/>
    </row>
    <row r="7691" spans="10:10" x14ac:dyDescent="0.25">
      <c r="J7691" s="1"/>
    </row>
    <row r="7692" spans="10:10" x14ac:dyDescent="0.25">
      <c r="J7692" s="1"/>
    </row>
    <row r="7693" spans="10:10" x14ac:dyDescent="0.25">
      <c r="J7693" s="1"/>
    </row>
    <row r="7694" spans="10:10" x14ac:dyDescent="0.25">
      <c r="J7694" s="1"/>
    </row>
    <row r="7695" spans="10:10" x14ac:dyDescent="0.25">
      <c r="J7695" s="1"/>
    </row>
    <row r="7696" spans="10:10" x14ac:dyDescent="0.25">
      <c r="J7696" s="1"/>
    </row>
    <row r="7697" spans="10:10" x14ac:dyDescent="0.25">
      <c r="J7697" s="1"/>
    </row>
    <row r="7698" spans="10:10" x14ac:dyDescent="0.25">
      <c r="J7698" s="1"/>
    </row>
    <row r="7699" spans="10:10" x14ac:dyDescent="0.25">
      <c r="J7699" s="1"/>
    </row>
    <row r="7700" spans="10:10" x14ac:dyDescent="0.25">
      <c r="J7700" s="1"/>
    </row>
    <row r="7701" spans="10:10" x14ac:dyDescent="0.25">
      <c r="J7701" s="1"/>
    </row>
    <row r="7702" spans="10:10" x14ac:dyDescent="0.25">
      <c r="J7702" s="1"/>
    </row>
    <row r="7703" spans="10:10" x14ac:dyDescent="0.25">
      <c r="J7703" s="1"/>
    </row>
    <row r="7704" spans="10:10" x14ac:dyDescent="0.25">
      <c r="J7704" s="1"/>
    </row>
    <row r="7705" spans="10:10" x14ac:dyDescent="0.25">
      <c r="J7705" s="1"/>
    </row>
    <row r="7706" spans="10:10" x14ac:dyDescent="0.25">
      <c r="J7706" s="1"/>
    </row>
    <row r="7707" spans="10:10" x14ac:dyDescent="0.25">
      <c r="J7707" s="1"/>
    </row>
    <row r="7708" spans="10:10" x14ac:dyDescent="0.25">
      <c r="J7708" s="1"/>
    </row>
    <row r="7709" spans="10:10" x14ac:dyDescent="0.25">
      <c r="J7709" s="1"/>
    </row>
    <row r="7710" spans="10:10" x14ac:dyDescent="0.25">
      <c r="J7710" s="1"/>
    </row>
    <row r="7711" spans="10:10" x14ac:dyDescent="0.25">
      <c r="J7711" s="1"/>
    </row>
    <row r="7712" spans="10:10" x14ac:dyDescent="0.25">
      <c r="J7712" s="1"/>
    </row>
    <row r="7713" spans="10:10" x14ac:dyDescent="0.25">
      <c r="J7713" s="1"/>
    </row>
    <row r="7714" spans="10:10" x14ac:dyDescent="0.25">
      <c r="J7714" s="1"/>
    </row>
    <row r="7715" spans="10:10" x14ac:dyDescent="0.25">
      <c r="J7715" s="1"/>
    </row>
    <row r="7716" spans="10:10" x14ac:dyDescent="0.25">
      <c r="J7716" s="1"/>
    </row>
    <row r="7717" spans="10:10" x14ac:dyDescent="0.25">
      <c r="J7717" s="1"/>
    </row>
    <row r="7718" spans="10:10" x14ac:dyDescent="0.25">
      <c r="J7718" s="1"/>
    </row>
    <row r="7719" spans="10:10" x14ac:dyDescent="0.25">
      <c r="J7719" s="1"/>
    </row>
    <row r="7720" spans="10:10" x14ac:dyDescent="0.25">
      <c r="J7720" s="1"/>
    </row>
    <row r="7721" spans="10:10" x14ac:dyDescent="0.25">
      <c r="J7721" s="1"/>
    </row>
    <row r="7722" spans="10:10" x14ac:dyDescent="0.25">
      <c r="J7722" s="1"/>
    </row>
    <row r="7723" spans="10:10" x14ac:dyDescent="0.25">
      <c r="J7723" s="1"/>
    </row>
    <row r="7724" spans="10:10" x14ac:dyDescent="0.25">
      <c r="J7724" s="1"/>
    </row>
    <row r="7725" spans="10:10" x14ac:dyDescent="0.25">
      <c r="J7725" s="1"/>
    </row>
    <row r="7726" spans="10:10" x14ac:dyDescent="0.25">
      <c r="J7726" s="1"/>
    </row>
    <row r="7727" spans="10:10" x14ac:dyDescent="0.25">
      <c r="J7727" s="1"/>
    </row>
    <row r="7728" spans="10:10" x14ac:dyDescent="0.25">
      <c r="J7728" s="1"/>
    </row>
    <row r="7729" spans="10:10" x14ac:dyDescent="0.25">
      <c r="J7729" s="1"/>
    </row>
    <row r="7730" spans="10:10" x14ac:dyDescent="0.25">
      <c r="J7730" s="1"/>
    </row>
    <row r="7731" spans="10:10" x14ac:dyDescent="0.25">
      <c r="J7731" s="1"/>
    </row>
    <row r="7732" spans="10:10" x14ac:dyDescent="0.25">
      <c r="J7732" s="1"/>
    </row>
    <row r="7733" spans="10:10" x14ac:dyDescent="0.25">
      <c r="J7733" s="1"/>
    </row>
    <row r="7734" spans="10:10" x14ac:dyDescent="0.25">
      <c r="J7734" s="1"/>
    </row>
    <row r="7735" spans="10:10" x14ac:dyDescent="0.25">
      <c r="J7735" s="1"/>
    </row>
    <row r="7736" spans="10:10" x14ac:dyDescent="0.25">
      <c r="J7736" s="1"/>
    </row>
    <row r="7737" spans="10:10" x14ac:dyDescent="0.25">
      <c r="J7737" s="1"/>
    </row>
    <row r="7738" spans="10:10" x14ac:dyDescent="0.25">
      <c r="J7738" s="1"/>
    </row>
    <row r="7739" spans="10:10" x14ac:dyDescent="0.25">
      <c r="J7739" s="1"/>
    </row>
    <row r="7740" spans="10:10" x14ac:dyDescent="0.25">
      <c r="J7740" s="1"/>
    </row>
    <row r="7741" spans="10:10" x14ac:dyDescent="0.25">
      <c r="J7741" s="1"/>
    </row>
    <row r="7742" spans="10:10" x14ac:dyDescent="0.25">
      <c r="J7742" s="1"/>
    </row>
    <row r="7743" spans="10:10" x14ac:dyDescent="0.25">
      <c r="J7743" s="1"/>
    </row>
    <row r="7744" spans="10:10" x14ac:dyDescent="0.25">
      <c r="J7744" s="1"/>
    </row>
    <row r="7745" spans="10:10" x14ac:dyDescent="0.25">
      <c r="J7745" s="1"/>
    </row>
    <row r="7746" spans="10:10" x14ac:dyDescent="0.25">
      <c r="J7746" s="1"/>
    </row>
    <row r="7747" spans="10:10" x14ac:dyDescent="0.25">
      <c r="J7747" s="1"/>
    </row>
    <row r="7748" spans="10:10" x14ac:dyDescent="0.25">
      <c r="J7748" s="1"/>
    </row>
    <row r="7749" spans="10:10" x14ac:dyDescent="0.25">
      <c r="J7749" s="1"/>
    </row>
    <row r="7750" spans="10:10" x14ac:dyDescent="0.25">
      <c r="J7750" s="1"/>
    </row>
    <row r="7751" spans="10:10" x14ac:dyDescent="0.25">
      <c r="J7751" s="1"/>
    </row>
    <row r="7752" spans="10:10" x14ac:dyDescent="0.25">
      <c r="J7752" s="1"/>
    </row>
    <row r="7753" spans="10:10" x14ac:dyDescent="0.25">
      <c r="J7753" s="1"/>
    </row>
    <row r="7754" spans="10:10" x14ac:dyDescent="0.25">
      <c r="J7754" s="1"/>
    </row>
    <row r="7755" spans="10:10" x14ac:dyDescent="0.25">
      <c r="J7755" s="1"/>
    </row>
    <row r="7756" spans="10:10" x14ac:dyDescent="0.25">
      <c r="J7756" s="1"/>
    </row>
    <row r="7757" spans="10:10" x14ac:dyDescent="0.25">
      <c r="J7757" s="1"/>
    </row>
    <row r="7758" spans="10:10" x14ac:dyDescent="0.25">
      <c r="J7758" s="1"/>
    </row>
    <row r="7759" spans="10:10" x14ac:dyDescent="0.25">
      <c r="J7759" s="1"/>
    </row>
    <row r="7760" spans="10:10" x14ac:dyDescent="0.25">
      <c r="J7760" s="1"/>
    </row>
    <row r="7761" spans="10:10" x14ac:dyDescent="0.25">
      <c r="J7761" s="1"/>
    </row>
    <row r="7762" spans="10:10" x14ac:dyDescent="0.25">
      <c r="J7762" s="1"/>
    </row>
    <row r="7763" spans="10:10" x14ac:dyDescent="0.25">
      <c r="J7763" s="1"/>
    </row>
    <row r="7764" spans="10:10" x14ac:dyDescent="0.25">
      <c r="J7764" s="1"/>
    </row>
    <row r="7765" spans="10:10" x14ac:dyDescent="0.25">
      <c r="J7765" s="1"/>
    </row>
    <row r="7766" spans="10:10" x14ac:dyDescent="0.25">
      <c r="J7766" s="1"/>
    </row>
    <row r="7767" spans="10:10" x14ac:dyDescent="0.25">
      <c r="J7767" s="1"/>
    </row>
    <row r="7768" spans="10:10" x14ac:dyDescent="0.25">
      <c r="J7768" s="1"/>
    </row>
    <row r="7769" spans="10:10" x14ac:dyDescent="0.25">
      <c r="J7769" s="1"/>
    </row>
    <row r="7770" spans="10:10" x14ac:dyDescent="0.25">
      <c r="J7770" s="1"/>
    </row>
    <row r="7771" spans="10:10" x14ac:dyDescent="0.25">
      <c r="J7771" s="1"/>
    </row>
    <row r="7772" spans="10:10" x14ac:dyDescent="0.25">
      <c r="J7772" s="1"/>
    </row>
    <row r="7773" spans="10:10" x14ac:dyDescent="0.25">
      <c r="J7773" s="1"/>
    </row>
    <row r="7774" spans="10:10" x14ac:dyDescent="0.25">
      <c r="J7774" s="1"/>
    </row>
    <row r="7775" spans="10:10" x14ac:dyDescent="0.25">
      <c r="J7775" s="1"/>
    </row>
    <row r="7776" spans="10:10" x14ac:dyDescent="0.25">
      <c r="J7776" s="1"/>
    </row>
    <row r="7777" spans="10:10" x14ac:dyDescent="0.25">
      <c r="J7777" s="1"/>
    </row>
    <row r="7778" spans="10:10" x14ac:dyDescent="0.25">
      <c r="J7778" s="1"/>
    </row>
    <row r="7779" spans="10:10" x14ac:dyDescent="0.25">
      <c r="J7779" s="1"/>
    </row>
    <row r="7780" spans="10:10" x14ac:dyDescent="0.25">
      <c r="J7780" s="1"/>
    </row>
    <row r="7781" spans="10:10" x14ac:dyDescent="0.25">
      <c r="J7781" s="1"/>
    </row>
    <row r="7782" spans="10:10" x14ac:dyDescent="0.25">
      <c r="J7782" s="1"/>
    </row>
    <row r="7783" spans="10:10" x14ac:dyDescent="0.25">
      <c r="J7783" s="1"/>
    </row>
    <row r="7784" spans="10:10" x14ac:dyDescent="0.25">
      <c r="J7784" s="1"/>
    </row>
    <row r="7785" spans="10:10" x14ac:dyDescent="0.25">
      <c r="J7785" s="1"/>
    </row>
    <row r="7786" spans="10:10" x14ac:dyDescent="0.25">
      <c r="J7786" s="1"/>
    </row>
    <row r="7787" spans="10:10" x14ac:dyDescent="0.25">
      <c r="J7787" s="1"/>
    </row>
    <row r="7788" spans="10:10" x14ac:dyDescent="0.25">
      <c r="J7788" s="1"/>
    </row>
    <row r="7789" spans="10:10" x14ac:dyDescent="0.25">
      <c r="J7789" s="1"/>
    </row>
    <row r="7790" spans="10:10" x14ac:dyDescent="0.25">
      <c r="J7790" s="1"/>
    </row>
    <row r="7791" spans="10:10" x14ac:dyDescent="0.25">
      <c r="J7791" s="1"/>
    </row>
    <row r="7792" spans="10:10" x14ac:dyDescent="0.25">
      <c r="J7792" s="1"/>
    </row>
    <row r="7793" spans="10:10" x14ac:dyDescent="0.25">
      <c r="J7793" s="1"/>
    </row>
    <row r="7794" spans="10:10" x14ac:dyDescent="0.25">
      <c r="J7794" s="1"/>
    </row>
    <row r="7795" spans="10:10" x14ac:dyDescent="0.25">
      <c r="J7795" s="1"/>
    </row>
    <row r="7796" spans="10:10" x14ac:dyDescent="0.25">
      <c r="J7796" s="1"/>
    </row>
    <row r="7797" spans="10:10" x14ac:dyDescent="0.25">
      <c r="J7797" s="1"/>
    </row>
    <row r="7798" spans="10:10" x14ac:dyDescent="0.25">
      <c r="J7798" s="1"/>
    </row>
    <row r="7799" spans="10:10" x14ac:dyDescent="0.25">
      <c r="J7799" s="1"/>
    </row>
    <row r="7800" spans="10:10" x14ac:dyDescent="0.25">
      <c r="J7800" s="1"/>
    </row>
    <row r="7801" spans="10:10" x14ac:dyDescent="0.25">
      <c r="J7801" s="1"/>
    </row>
    <row r="7802" spans="10:10" x14ac:dyDescent="0.25">
      <c r="J7802" s="1"/>
    </row>
    <row r="7803" spans="10:10" x14ac:dyDescent="0.25">
      <c r="J7803" s="1"/>
    </row>
    <row r="7804" spans="10:10" x14ac:dyDescent="0.25">
      <c r="J7804" s="1"/>
    </row>
    <row r="7805" spans="10:10" x14ac:dyDescent="0.25">
      <c r="J7805" s="1"/>
    </row>
    <row r="7806" spans="10:10" x14ac:dyDescent="0.25">
      <c r="J7806" s="1"/>
    </row>
    <row r="7807" spans="10:10" x14ac:dyDescent="0.25">
      <c r="J7807" s="1"/>
    </row>
    <row r="7808" spans="10:10" x14ac:dyDescent="0.25">
      <c r="J7808" s="1"/>
    </row>
    <row r="7809" spans="10:10" x14ac:dyDescent="0.25">
      <c r="J7809" s="1"/>
    </row>
    <row r="7810" spans="10:10" x14ac:dyDescent="0.25">
      <c r="J7810" s="1"/>
    </row>
    <row r="7811" spans="10:10" x14ac:dyDescent="0.25">
      <c r="J7811" s="1"/>
    </row>
    <row r="7812" spans="10:10" x14ac:dyDescent="0.25">
      <c r="J7812" s="1"/>
    </row>
    <row r="7813" spans="10:10" x14ac:dyDescent="0.25">
      <c r="J7813" s="1"/>
    </row>
    <row r="7814" spans="10:10" x14ac:dyDescent="0.25">
      <c r="J7814" s="1"/>
    </row>
    <row r="7815" spans="10:10" x14ac:dyDescent="0.25">
      <c r="J7815" s="1"/>
    </row>
    <row r="7816" spans="10:10" x14ac:dyDescent="0.25">
      <c r="J7816" s="1"/>
    </row>
    <row r="7817" spans="10:10" x14ac:dyDescent="0.25">
      <c r="J7817" s="1"/>
    </row>
    <row r="7818" spans="10:10" x14ac:dyDescent="0.25">
      <c r="J7818" s="1"/>
    </row>
    <row r="7819" spans="10:10" x14ac:dyDescent="0.25">
      <c r="J7819" s="1"/>
    </row>
    <row r="7820" spans="10:10" x14ac:dyDescent="0.25">
      <c r="J7820" s="1"/>
    </row>
    <row r="7821" spans="10:10" x14ac:dyDescent="0.25">
      <c r="J7821" s="1"/>
    </row>
    <row r="7822" spans="10:10" x14ac:dyDescent="0.25">
      <c r="J7822" s="1"/>
    </row>
    <row r="7823" spans="10:10" x14ac:dyDescent="0.25">
      <c r="J7823" s="1"/>
    </row>
    <row r="7824" spans="10:10" x14ac:dyDescent="0.25">
      <c r="J7824" s="1"/>
    </row>
    <row r="7825" spans="10:10" x14ac:dyDescent="0.25">
      <c r="J7825" s="1"/>
    </row>
    <row r="7826" spans="10:10" x14ac:dyDescent="0.25">
      <c r="J7826" s="1"/>
    </row>
    <row r="7827" spans="10:10" x14ac:dyDescent="0.25">
      <c r="J7827" s="1"/>
    </row>
    <row r="7828" spans="10:10" x14ac:dyDescent="0.25">
      <c r="J7828" s="1"/>
    </row>
    <row r="7829" spans="10:10" x14ac:dyDescent="0.25">
      <c r="J7829" s="1"/>
    </row>
    <row r="7830" spans="10:10" x14ac:dyDescent="0.25">
      <c r="J7830" s="1"/>
    </row>
    <row r="7831" spans="10:10" x14ac:dyDescent="0.25">
      <c r="J7831" s="1"/>
    </row>
    <row r="7832" spans="10:10" x14ac:dyDescent="0.25">
      <c r="J7832" s="1"/>
    </row>
    <row r="7833" spans="10:10" x14ac:dyDescent="0.25">
      <c r="J7833" s="1"/>
    </row>
    <row r="7834" spans="10:10" x14ac:dyDescent="0.25">
      <c r="J7834" s="1"/>
    </row>
    <row r="7835" spans="10:10" x14ac:dyDescent="0.25">
      <c r="J7835" s="1"/>
    </row>
    <row r="7836" spans="10:10" x14ac:dyDescent="0.25">
      <c r="J7836" s="1"/>
    </row>
    <row r="7837" spans="10:10" x14ac:dyDescent="0.25">
      <c r="J7837" s="1"/>
    </row>
    <row r="7838" spans="10:10" x14ac:dyDescent="0.25">
      <c r="J7838" s="1"/>
    </row>
    <row r="7839" spans="10:10" x14ac:dyDescent="0.25">
      <c r="J7839" s="1"/>
    </row>
    <row r="7840" spans="10:10" x14ac:dyDescent="0.25">
      <c r="J7840" s="1"/>
    </row>
    <row r="7841" spans="10:10" x14ac:dyDescent="0.25">
      <c r="J7841" s="1"/>
    </row>
    <row r="7842" spans="10:10" x14ac:dyDescent="0.25">
      <c r="J7842" s="1"/>
    </row>
    <row r="7843" spans="10:10" x14ac:dyDescent="0.25">
      <c r="J7843" s="1"/>
    </row>
    <row r="7844" spans="10:10" x14ac:dyDescent="0.25">
      <c r="J7844" s="1"/>
    </row>
    <row r="7845" spans="10:10" x14ac:dyDescent="0.25">
      <c r="J7845" s="1"/>
    </row>
    <row r="7846" spans="10:10" x14ac:dyDescent="0.25">
      <c r="J7846" s="1"/>
    </row>
    <row r="7847" spans="10:10" x14ac:dyDescent="0.25">
      <c r="J7847" s="1"/>
    </row>
    <row r="7848" spans="10:10" x14ac:dyDescent="0.25">
      <c r="J7848" s="1"/>
    </row>
    <row r="7849" spans="10:10" x14ac:dyDescent="0.25">
      <c r="J7849" s="1"/>
    </row>
    <row r="7850" spans="10:10" x14ac:dyDescent="0.25">
      <c r="J7850" s="1"/>
    </row>
    <row r="7851" spans="10:10" x14ac:dyDescent="0.25">
      <c r="J7851" s="1"/>
    </row>
    <row r="7852" spans="10:10" x14ac:dyDescent="0.25">
      <c r="J7852" s="1"/>
    </row>
    <row r="7853" spans="10:10" x14ac:dyDescent="0.25">
      <c r="J7853" s="1"/>
    </row>
    <row r="7854" spans="10:10" x14ac:dyDescent="0.25">
      <c r="J7854" s="1"/>
    </row>
    <row r="7855" spans="10:10" x14ac:dyDescent="0.25">
      <c r="J7855" s="1"/>
    </row>
    <row r="7856" spans="10:10" x14ac:dyDescent="0.25">
      <c r="J7856" s="1"/>
    </row>
    <row r="7857" spans="10:10" x14ac:dyDescent="0.25">
      <c r="J7857" s="1"/>
    </row>
    <row r="7858" spans="10:10" x14ac:dyDescent="0.25">
      <c r="J7858" s="1"/>
    </row>
    <row r="7859" spans="10:10" x14ac:dyDescent="0.25">
      <c r="J7859" s="1"/>
    </row>
    <row r="7860" spans="10:10" x14ac:dyDescent="0.25">
      <c r="J7860" s="1"/>
    </row>
    <row r="7861" spans="10:10" x14ac:dyDescent="0.25">
      <c r="J7861" s="1"/>
    </row>
    <row r="7862" spans="10:10" x14ac:dyDescent="0.25">
      <c r="J7862" s="1"/>
    </row>
    <row r="7863" spans="10:10" x14ac:dyDescent="0.25">
      <c r="J7863" s="1"/>
    </row>
    <row r="7864" spans="10:10" x14ac:dyDescent="0.25">
      <c r="J7864" s="1"/>
    </row>
    <row r="7865" spans="10:10" x14ac:dyDescent="0.25">
      <c r="J7865" s="1"/>
    </row>
    <row r="7866" spans="10:10" x14ac:dyDescent="0.25">
      <c r="J7866" s="1"/>
    </row>
    <row r="7867" spans="10:10" x14ac:dyDescent="0.25">
      <c r="J7867" s="1"/>
    </row>
    <row r="7868" spans="10:10" x14ac:dyDescent="0.25">
      <c r="J7868" s="1"/>
    </row>
    <row r="7869" spans="10:10" x14ac:dyDescent="0.25">
      <c r="J7869" s="1"/>
    </row>
    <row r="7870" spans="10:10" x14ac:dyDescent="0.25">
      <c r="J7870" s="1"/>
    </row>
    <row r="7871" spans="10:10" x14ac:dyDescent="0.25">
      <c r="J7871" s="1"/>
    </row>
    <row r="7872" spans="10:10" x14ac:dyDescent="0.25">
      <c r="J7872" s="1"/>
    </row>
    <row r="7873" spans="10:10" x14ac:dyDescent="0.25">
      <c r="J7873" s="1"/>
    </row>
    <row r="7874" spans="10:10" x14ac:dyDescent="0.25">
      <c r="J7874" s="1"/>
    </row>
    <row r="7875" spans="10:10" x14ac:dyDescent="0.25">
      <c r="J7875" s="1"/>
    </row>
    <row r="7876" spans="10:10" x14ac:dyDescent="0.25">
      <c r="J7876" s="1"/>
    </row>
    <row r="7877" spans="10:10" x14ac:dyDescent="0.25">
      <c r="J7877" s="1"/>
    </row>
    <row r="7878" spans="10:10" x14ac:dyDescent="0.25">
      <c r="J7878" s="1"/>
    </row>
    <row r="7879" spans="10:10" x14ac:dyDescent="0.25">
      <c r="J7879" s="1"/>
    </row>
    <row r="7880" spans="10:10" x14ac:dyDescent="0.25">
      <c r="J7880" s="1"/>
    </row>
    <row r="7881" spans="10:10" x14ac:dyDescent="0.25">
      <c r="J7881" s="1"/>
    </row>
    <row r="7882" spans="10:10" x14ac:dyDescent="0.25">
      <c r="J7882" s="1"/>
    </row>
    <row r="7883" spans="10:10" x14ac:dyDescent="0.25">
      <c r="J7883" s="1"/>
    </row>
    <row r="7884" spans="10:10" x14ac:dyDescent="0.25">
      <c r="J7884" s="1"/>
    </row>
    <row r="7885" spans="10:10" x14ac:dyDescent="0.25">
      <c r="J7885" s="1"/>
    </row>
    <row r="7886" spans="10:10" x14ac:dyDescent="0.25">
      <c r="J7886" s="1"/>
    </row>
    <row r="7887" spans="10:10" x14ac:dyDescent="0.25">
      <c r="J7887" s="1"/>
    </row>
    <row r="7888" spans="10:10" x14ac:dyDescent="0.25">
      <c r="J7888" s="1"/>
    </row>
    <row r="7889" spans="10:10" x14ac:dyDescent="0.25">
      <c r="J7889" s="1"/>
    </row>
    <row r="7890" spans="10:10" x14ac:dyDescent="0.25">
      <c r="J7890" s="1"/>
    </row>
    <row r="7891" spans="10:10" x14ac:dyDescent="0.25">
      <c r="J7891" s="1"/>
    </row>
    <row r="7892" spans="10:10" x14ac:dyDescent="0.25">
      <c r="J7892" s="1"/>
    </row>
    <row r="7893" spans="10:10" x14ac:dyDescent="0.25">
      <c r="J7893" s="1"/>
    </row>
    <row r="7894" spans="10:10" x14ac:dyDescent="0.25">
      <c r="J7894" s="1"/>
    </row>
    <row r="7895" spans="10:10" x14ac:dyDescent="0.25">
      <c r="J7895" s="1"/>
    </row>
    <row r="7896" spans="10:10" x14ac:dyDescent="0.25">
      <c r="J7896" s="1"/>
    </row>
    <row r="7897" spans="10:10" x14ac:dyDescent="0.25">
      <c r="J7897" s="1"/>
    </row>
    <row r="7898" spans="10:10" x14ac:dyDescent="0.25">
      <c r="J7898" s="1"/>
    </row>
    <row r="7899" spans="10:10" x14ac:dyDescent="0.25">
      <c r="J7899" s="1"/>
    </row>
    <row r="7900" spans="10:10" x14ac:dyDescent="0.25">
      <c r="J7900" s="1"/>
    </row>
    <row r="7901" spans="10:10" x14ac:dyDescent="0.25">
      <c r="J7901" s="1"/>
    </row>
    <row r="7902" spans="10:10" x14ac:dyDescent="0.25">
      <c r="J7902" s="1"/>
    </row>
    <row r="7903" spans="10:10" x14ac:dyDescent="0.25">
      <c r="J7903" s="1"/>
    </row>
    <row r="7904" spans="10:10" x14ac:dyDescent="0.25">
      <c r="J7904" s="1"/>
    </row>
    <row r="7905" spans="10:10" x14ac:dyDescent="0.25">
      <c r="J7905" s="1"/>
    </row>
    <row r="7906" spans="10:10" x14ac:dyDescent="0.25">
      <c r="J7906" s="1"/>
    </row>
    <row r="7907" spans="10:10" x14ac:dyDescent="0.25">
      <c r="J7907" s="1"/>
    </row>
    <row r="7908" spans="10:10" x14ac:dyDescent="0.25">
      <c r="J7908" s="1"/>
    </row>
    <row r="7909" spans="10:10" x14ac:dyDescent="0.25">
      <c r="J7909" s="1"/>
    </row>
    <row r="7910" spans="10:10" x14ac:dyDescent="0.25">
      <c r="J7910" s="1"/>
    </row>
    <row r="7911" spans="10:10" x14ac:dyDescent="0.25">
      <c r="J7911" s="1"/>
    </row>
    <row r="7912" spans="10:10" x14ac:dyDescent="0.25">
      <c r="J7912" s="1"/>
    </row>
    <row r="7913" spans="10:10" x14ac:dyDescent="0.25">
      <c r="J7913" s="1"/>
    </row>
    <row r="7914" spans="10:10" x14ac:dyDescent="0.25">
      <c r="J7914" s="1"/>
    </row>
    <row r="7915" spans="10:10" x14ac:dyDescent="0.25">
      <c r="J7915" s="1"/>
    </row>
    <row r="7916" spans="10:10" x14ac:dyDescent="0.25">
      <c r="J7916" s="1"/>
    </row>
    <row r="7917" spans="10:10" x14ac:dyDescent="0.25">
      <c r="J7917" s="1"/>
    </row>
    <row r="7918" spans="10:10" x14ac:dyDescent="0.25">
      <c r="J7918" s="1"/>
    </row>
    <row r="7919" spans="10:10" x14ac:dyDescent="0.25">
      <c r="J7919" s="1"/>
    </row>
    <row r="7920" spans="10:10" x14ac:dyDescent="0.25">
      <c r="J7920" s="1"/>
    </row>
    <row r="7921" spans="10:10" x14ac:dyDescent="0.25">
      <c r="J7921" s="1"/>
    </row>
    <row r="7922" spans="10:10" x14ac:dyDescent="0.25">
      <c r="J7922" s="1"/>
    </row>
    <row r="7923" spans="10:10" x14ac:dyDescent="0.25">
      <c r="J7923" s="1"/>
    </row>
    <row r="7924" spans="10:10" x14ac:dyDescent="0.25">
      <c r="J7924" s="1"/>
    </row>
    <row r="7925" spans="10:10" x14ac:dyDescent="0.25">
      <c r="J7925" s="1"/>
    </row>
    <row r="7926" spans="10:10" x14ac:dyDescent="0.25">
      <c r="J7926" s="1"/>
    </row>
    <row r="7927" spans="10:10" x14ac:dyDescent="0.25">
      <c r="J7927" s="1"/>
    </row>
    <row r="7928" spans="10:10" x14ac:dyDescent="0.25">
      <c r="J7928" s="1"/>
    </row>
    <row r="7929" spans="10:10" x14ac:dyDescent="0.25">
      <c r="J7929" s="1"/>
    </row>
    <row r="7930" spans="10:10" x14ac:dyDescent="0.25">
      <c r="J7930" s="1"/>
    </row>
    <row r="7931" spans="10:10" x14ac:dyDescent="0.25">
      <c r="J7931" s="1"/>
    </row>
    <row r="7932" spans="10:10" x14ac:dyDescent="0.25">
      <c r="J7932" s="1"/>
    </row>
    <row r="7933" spans="10:10" x14ac:dyDescent="0.25">
      <c r="J7933" s="1"/>
    </row>
    <row r="7934" spans="10:10" x14ac:dyDescent="0.25">
      <c r="J7934" s="1"/>
    </row>
    <row r="7935" spans="10:10" x14ac:dyDescent="0.25">
      <c r="J7935" s="1"/>
    </row>
    <row r="7936" spans="10:10" x14ac:dyDescent="0.25">
      <c r="J7936" s="1"/>
    </row>
    <row r="7937" spans="10:10" x14ac:dyDescent="0.25">
      <c r="J7937" s="1"/>
    </row>
    <row r="7938" spans="10:10" x14ac:dyDescent="0.25">
      <c r="J7938" s="1"/>
    </row>
    <row r="7939" spans="10:10" x14ac:dyDescent="0.25">
      <c r="J7939" s="1"/>
    </row>
    <row r="7940" spans="10:10" x14ac:dyDescent="0.25">
      <c r="J7940" s="1"/>
    </row>
    <row r="7941" spans="10:10" x14ac:dyDescent="0.25">
      <c r="J7941" s="1"/>
    </row>
    <row r="7942" spans="10:10" x14ac:dyDescent="0.25">
      <c r="J7942" s="1"/>
    </row>
    <row r="7943" spans="10:10" x14ac:dyDescent="0.25">
      <c r="J7943" s="1"/>
    </row>
    <row r="7944" spans="10:10" x14ac:dyDescent="0.25">
      <c r="J7944" s="1"/>
    </row>
    <row r="7945" spans="10:10" x14ac:dyDescent="0.25">
      <c r="J7945" s="1"/>
    </row>
    <row r="7946" spans="10:10" x14ac:dyDescent="0.25">
      <c r="J7946" s="1"/>
    </row>
    <row r="7947" spans="10:10" x14ac:dyDescent="0.25">
      <c r="J7947" s="1"/>
    </row>
    <row r="7948" spans="10:10" x14ac:dyDescent="0.25">
      <c r="J7948" s="1"/>
    </row>
    <row r="7949" spans="10:10" x14ac:dyDescent="0.25">
      <c r="J7949" s="1"/>
    </row>
    <row r="7950" spans="10:10" x14ac:dyDescent="0.25">
      <c r="J7950" s="1"/>
    </row>
    <row r="7951" spans="10:10" x14ac:dyDescent="0.25">
      <c r="J7951" s="1"/>
    </row>
    <row r="7952" spans="10:10" x14ac:dyDescent="0.25">
      <c r="J7952" s="1"/>
    </row>
    <row r="7953" spans="10:10" x14ac:dyDescent="0.25">
      <c r="J7953" s="1"/>
    </row>
    <row r="7954" spans="10:10" x14ac:dyDescent="0.25">
      <c r="J7954" s="1"/>
    </row>
    <row r="7955" spans="10:10" x14ac:dyDescent="0.25">
      <c r="J7955" s="1"/>
    </row>
    <row r="7956" spans="10:10" x14ac:dyDescent="0.25">
      <c r="J7956" s="1"/>
    </row>
    <row r="7957" spans="10:10" x14ac:dyDescent="0.25">
      <c r="J7957" s="1"/>
    </row>
    <row r="7958" spans="10:10" x14ac:dyDescent="0.25">
      <c r="J7958" s="1"/>
    </row>
    <row r="7959" spans="10:10" x14ac:dyDescent="0.25">
      <c r="J7959" s="1"/>
    </row>
    <row r="7960" spans="10:10" x14ac:dyDescent="0.25">
      <c r="J7960" s="1"/>
    </row>
    <row r="7961" spans="10:10" x14ac:dyDescent="0.25">
      <c r="J7961" s="1"/>
    </row>
    <row r="7962" spans="10:10" x14ac:dyDescent="0.25">
      <c r="J7962" s="1"/>
    </row>
    <row r="7963" spans="10:10" x14ac:dyDescent="0.25">
      <c r="J7963" s="1"/>
    </row>
    <row r="7964" spans="10:10" x14ac:dyDescent="0.25">
      <c r="J7964" s="1"/>
    </row>
    <row r="7965" spans="10:10" x14ac:dyDescent="0.25">
      <c r="J7965" s="1"/>
    </row>
    <row r="7966" spans="10:10" x14ac:dyDescent="0.25">
      <c r="J7966" s="1"/>
    </row>
    <row r="7967" spans="10:10" x14ac:dyDescent="0.25">
      <c r="J7967" s="1"/>
    </row>
    <row r="7968" spans="10:10" x14ac:dyDescent="0.25">
      <c r="J7968" s="1"/>
    </row>
    <row r="7969" spans="10:10" x14ac:dyDescent="0.25">
      <c r="J7969" s="1"/>
    </row>
    <row r="7970" spans="10:10" x14ac:dyDescent="0.25">
      <c r="J7970" s="1"/>
    </row>
    <row r="7971" spans="10:10" x14ac:dyDescent="0.25">
      <c r="J7971" s="1"/>
    </row>
    <row r="7972" spans="10:10" x14ac:dyDescent="0.25">
      <c r="J7972" s="1"/>
    </row>
    <row r="7973" spans="10:10" x14ac:dyDescent="0.25">
      <c r="J7973" s="1"/>
    </row>
    <row r="7974" spans="10:10" x14ac:dyDescent="0.25">
      <c r="J7974" s="1"/>
    </row>
    <row r="7975" spans="10:10" x14ac:dyDescent="0.25">
      <c r="J7975" s="1"/>
    </row>
    <row r="7976" spans="10:10" x14ac:dyDescent="0.25">
      <c r="J7976" s="1"/>
    </row>
    <row r="7977" spans="10:10" x14ac:dyDescent="0.25">
      <c r="J7977" s="1"/>
    </row>
    <row r="7978" spans="10:10" x14ac:dyDescent="0.25">
      <c r="J7978" s="1"/>
    </row>
    <row r="7979" spans="10:10" x14ac:dyDescent="0.25">
      <c r="J7979" s="1"/>
    </row>
    <row r="7980" spans="10:10" x14ac:dyDescent="0.25">
      <c r="J7980" s="1"/>
    </row>
    <row r="7981" spans="10:10" x14ac:dyDescent="0.25">
      <c r="J7981" s="1"/>
    </row>
    <row r="7982" spans="10:10" x14ac:dyDescent="0.25">
      <c r="J7982" s="1"/>
    </row>
    <row r="7983" spans="10:10" x14ac:dyDescent="0.25">
      <c r="J7983" s="1"/>
    </row>
    <row r="7984" spans="10:10" x14ac:dyDescent="0.25">
      <c r="J7984" s="1"/>
    </row>
    <row r="7985" spans="10:10" x14ac:dyDescent="0.25">
      <c r="J7985" s="1"/>
    </row>
    <row r="7986" spans="10:10" x14ac:dyDescent="0.25">
      <c r="J7986" s="1"/>
    </row>
    <row r="7987" spans="10:10" x14ac:dyDescent="0.25">
      <c r="J7987" s="1"/>
    </row>
    <row r="7988" spans="10:10" x14ac:dyDescent="0.25">
      <c r="J7988" s="1"/>
    </row>
    <row r="7989" spans="10:10" x14ac:dyDescent="0.25">
      <c r="J7989" s="1"/>
    </row>
    <row r="7990" spans="10:10" x14ac:dyDescent="0.25">
      <c r="J7990" s="1"/>
    </row>
    <row r="7991" spans="10:10" x14ac:dyDescent="0.25">
      <c r="J7991" s="1"/>
    </row>
    <row r="7992" spans="10:10" x14ac:dyDescent="0.25">
      <c r="J7992" s="1"/>
    </row>
    <row r="7993" spans="10:10" x14ac:dyDescent="0.25">
      <c r="J7993" s="1"/>
    </row>
    <row r="7994" spans="10:10" x14ac:dyDescent="0.25">
      <c r="J7994" s="1"/>
    </row>
    <row r="7995" spans="10:10" x14ac:dyDescent="0.25">
      <c r="J7995" s="1"/>
    </row>
    <row r="7996" spans="10:10" x14ac:dyDescent="0.25">
      <c r="J7996" s="1"/>
    </row>
    <row r="7997" spans="10:10" x14ac:dyDescent="0.25">
      <c r="J7997" s="1"/>
    </row>
    <row r="7998" spans="10:10" x14ac:dyDescent="0.25">
      <c r="J7998" s="1"/>
    </row>
    <row r="7999" spans="10:10" x14ac:dyDescent="0.25">
      <c r="J7999" s="1"/>
    </row>
    <row r="8000" spans="10:10" x14ac:dyDescent="0.25">
      <c r="J8000" s="1"/>
    </row>
    <row r="8001" spans="10:10" x14ac:dyDescent="0.25">
      <c r="J8001" s="1"/>
    </row>
    <row r="8002" spans="10:10" x14ac:dyDescent="0.25">
      <c r="J8002" s="1"/>
    </row>
    <row r="8003" spans="10:10" x14ac:dyDescent="0.25">
      <c r="J8003" s="1"/>
    </row>
    <row r="8004" spans="10:10" x14ac:dyDescent="0.25">
      <c r="J8004" s="1"/>
    </row>
    <row r="8005" spans="10:10" x14ac:dyDescent="0.25">
      <c r="J8005" s="1"/>
    </row>
    <row r="8006" spans="10:10" x14ac:dyDescent="0.25">
      <c r="J8006" s="1"/>
    </row>
    <row r="8007" spans="10:10" x14ac:dyDescent="0.25">
      <c r="J8007" s="1"/>
    </row>
    <row r="8008" spans="10:10" x14ac:dyDescent="0.25">
      <c r="J8008" s="1"/>
    </row>
    <row r="8009" spans="10:10" x14ac:dyDescent="0.25">
      <c r="J8009" s="1"/>
    </row>
    <row r="8010" spans="10:10" x14ac:dyDescent="0.25">
      <c r="J8010" s="1"/>
    </row>
    <row r="8011" spans="10:10" x14ac:dyDescent="0.25">
      <c r="J8011" s="1"/>
    </row>
    <row r="8012" spans="10:10" x14ac:dyDescent="0.25">
      <c r="J8012" s="1"/>
    </row>
    <row r="8013" spans="10:10" x14ac:dyDescent="0.25">
      <c r="J8013" s="1"/>
    </row>
    <row r="8014" spans="10:10" x14ac:dyDescent="0.25">
      <c r="J8014" s="1"/>
    </row>
    <row r="8015" spans="10:10" x14ac:dyDescent="0.25">
      <c r="J8015" s="1"/>
    </row>
    <row r="8016" spans="10:10" x14ac:dyDescent="0.25">
      <c r="J8016" s="1"/>
    </row>
    <row r="8017" spans="10:10" x14ac:dyDescent="0.25">
      <c r="J8017" s="1"/>
    </row>
    <row r="8018" spans="10:10" x14ac:dyDescent="0.25">
      <c r="J8018" s="1"/>
    </row>
    <row r="8019" spans="10:10" x14ac:dyDescent="0.25">
      <c r="J8019" s="1"/>
    </row>
    <row r="8020" spans="10:10" x14ac:dyDescent="0.25">
      <c r="J8020" s="1"/>
    </row>
    <row r="8021" spans="10:10" x14ac:dyDescent="0.25">
      <c r="J8021" s="1"/>
    </row>
    <row r="8022" spans="10:10" x14ac:dyDescent="0.25">
      <c r="J8022" s="1"/>
    </row>
    <row r="8023" spans="10:10" x14ac:dyDescent="0.25">
      <c r="J8023" s="1"/>
    </row>
    <row r="8024" spans="10:10" x14ac:dyDescent="0.25">
      <c r="J8024" s="1"/>
    </row>
    <row r="8025" spans="10:10" x14ac:dyDescent="0.25">
      <c r="J8025" s="1"/>
    </row>
    <row r="8026" spans="10:10" x14ac:dyDescent="0.25">
      <c r="J8026" s="1"/>
    </row>
    <row r="8027" spans="10:10" x14ac:dyDescent="0.25">
      <c r="J8027" s="1"/>
    </row>
    <row r="8028" spans="10:10" x14ac:dyDescent="0.25">
      <c r="J8028" s="1"/>
    </row>
    <row r="8029" spans="10:10" x14ac:dyDescent="0.25">
      <c r="J8029" s="1"/>
    </row>
    <row r="8030" spans="10:10" x14ac:dyDescent="0.25">
      <c r="J8030" s="1"/>
    </row>
    <row r="8031" spans="10:10" x14ac:dyDescent="0.25">
      <c r="J8031" s="1"/>
    </row>
    <row r="8032" spans="10:10" x14ac:dyDescent="0.25">
      <c r="J8032" s="1"/>
    </row>
    <row r="8033" spans="10:10" x14ac:dyDescent="0.25">
      <c r="J8033" s="1"/>
    </row>
    <row r="8034" spans="10:10" x14ac:dyDescent="0.25">
      <c r="J8034" s="1"/>
    </row>
    <row r="8035" spans="10:10" x14ac:dyDescent="0.25">
      <c r="J8035" s="1"/>
    </row>
    <row r="8036" spans="10:10" x14ac:dyDescent="0.25">
      <c r="J8036" s="1"/>
    </row>
    <row r="8037" spans="10:10" x14ac:dyDescent="0.25">
      <c r="J8037" s="1"/>
    </row>
    <row r="8038" spans="10:10" x14ac:dyDescent="0.25">
      <c r="J8038" s="1"/>
    </row>
    <row r="8039" spans="10:10" x14ac:dyDescent="0.25">
      <c r="J8039" s="1"/>
    </row>
    <row r="8040" spans="10:10" x14ac:dyDescent="0.25">
      <c r="J8040" s="1"/>
    </row>
    <row r="8041" spans="10:10" x14ac:dyDescent="0.25">
      <c r="J8041" s="1"/>
    </row>
    <row r="8042" spans="10:10" x14ac:dyDescent="0.25">
      <c r="J8042" s="1"/>
    </row>
    <row r="8043" spans="10:10" x14ac:dyDescent="0.25">
      <c r="J8043" s="1"/>
    </row>
    <row r="8044" spans="10:10" x14ac:dyDescent="0.25">
      <c r="J8044" s="1"/>
    </row>
    <row r="8045" spans="10:10" x14ac:dyDescent="0.25">
      <c r="J8045" s="1"/>
    </row>
    <row r="8046" spans="10:10" x14ac:dyDescent="0.25">
      <c r="J8046" s="1"/>
    </row>
    <row r="8047" spans="10:10" x14ac:dyDescent="0.25">
      <c r="J8047" s="1"/>
    </row>
    <row r="8048" spans="10:10" x14ac:dyDescent="0.25">
      <c r="J8048" s="1"/>
    </row>
    <row r="8049" spans="10:10" x14ac:dyDescent="0.25">
      <c r="J8049" s="1"/>
    </row>
    <row r="8050" spans="10:10" x14ac:dyDescent="0.25">
      <c r="J8050" s="1"/>
    </row>
    <row r="8051" spans="10:10" x14ac:dyDescent="0.25">
      <c r="J8051" s="1"/>
    </row>
    <row r="8052" spans="10:10" x14ac:dyDescent="0.25">
      <c r="J8052" s="1"/>
    </row>
    <row r="8053" spans="10:10" x14ac:dyDescent="0.25">
      <c r="J8053" s="1"/>
    </row>
    <row r="8054" spans="10:10" x14ac:dyDescent="0.25">
      <c r="J8054" s="1"/>
    </row>
    <row r="8055" spans="10:10" x14ac:dyDescent="0.25">
      <c r="J8055" s="1"/>
    </row>
    <row r="8056" spans="10:10" x14ac:dyDescent="0.25">
      <c r="J8056" s="1"/>
    </row>
    <row r="8057" spans="10:10" x14ac:dyDescent="0.25">
      <c r="J8057" s="1"/>
    </row>
    <row r="8058" spans="10:10" x14ac:dyDescent="0.25">
      <c r="J8058" s="1"/>
    </row>
    <row r="8059" spans="10:10" x14ac:dyDescent="0.25">
      <c r="J8059" s="1"/>
    </row>
    <row r="8060" spans="10:10" x14ac:dyDescent="0.25">
      <c r="J8060" s="1"/>
    </row>
    <row r="8061" spans="10:10" x14ac:dyDescent="0.25">
      <c r="J8061" s="1"/>
    </row>
    <row r="8062" spans="10:10" x14ac:dyDescent="0.25">
      <c r="J8062" s="1"/>
    </row>
    <row r="8063" spans="10:10" x14ac:dyDescent="0.25">
      <c r="J8063" s="1"/>
    </row>
    <row r="8064" spans="10:10" x14ac:dyDescent="0.25">
      <c r="J8064" s="1"/>
    </row>
    <row r="8065" spans="10:10" x14ac:dyDescent="0.25">
      <c r="J8065" s="1"/>
    </row>
    <row r="8066" spans="10:10" x14ac:dyDescent="0.25">
      <c r="J8066" s="1"/>
    </row>
    <row r="8067" spans="10:10" x14ac:dyDescent="0.25">
      <c r="J8067" s="1"/>
    </row>
    <row r="8068" spans="10:10" x14ac:dyDescent="0.25">
      <c r="J8068" s="1"/>
    </row>
    <row r="8069" spans="10:10" x14ac:dyDescent="0.25">
      <c r="J8069" s="1"/>
    </row>
    <row r="8070" spans="10:10" x14ac:dyDescent="0.25">
      <c r="J8070" s="1"/>
    </row>
    <row r="8071" spans="10:10" x14ac:dyDescent="0.25">
      <c r="J8071" s="1"/>
    </row>
    <row r="8072" spans="10:10" x14ac:dyDescent="0.25">
      <c r="J8072" s="1"/>
    </row>
    <row r="8073" spans="10:10" x14ac:dyDescent="0.25">
      <c r="J8073" s="1"/>
    </row>
    <row r="8074" spans="10:10" x14ac:dyDescent="0.25">
      <c r="J8074" s="1"/>
    </row>
    <row r="8075" spans="10:10" x14ac:dyDescent="0.25">
      <c r="J8075" s="1"/>
    </row>
    <row r="8076" spans="10:10" x14ac:dyDescent="0.25">
      <c r="J8076" s="1"/>
    </row>
    <row r="8077" spans="10:10" x14ac:dyDescent="0.25">
      <c r="J8077" s="1"/>
    </row>
    <row r="8078" spans="10:10" x14ac:dyDescent="0.25">
      <c r="J8078" s="1"/>
    </row>
    <row r="8079" spans="10:10" x14ac:dyDescent="0.25">
      <c r="J8079" s="1"/>
    </row>
    <row r="8080" spans="10:10" x14ac:dyDescent="0.25">
      <c r="J8080" s="1"/>
    </row>
    <row r="8081" spans="10:10" x14ac:dyDescent="0.25">
      <c r="J8081" s="1"/>
    </row>
    <row r="8082" spans="10:10" x14ac:dyDescent="0.25">
      <c r="J8082" s="1"/>
    </row>
    <row r="8083" spans="10:10" x14ac:dyDescent="0.25">
      <c r="J8083" s="1"/>
    </row>
    <row r="8084" spans="10:10" x14ac:dyDescent="0.25">
      <c r="J8084" s="1"/>
    </row>
    <row r="8085" spans="10:10" x14ac:dyDescent="0.25">
      <c r="J8085" s="1"/>
    </row>
    <row r="8086" spans="10:10" x14ac:dyDescent="0.25">
      <c r="J8086" s="1"/>
    </row>
    <row r="8087" spans="10:10" x14ac:dyDescent="0.25">
      <c r="J8087" s="1"/>
    </row>
    <row r="8088" spans="10:10" x14ac:dyDescent="0.25">
      <c r="J8088" s="1"/>
    </row>
    <row r="8089" spans="10:10" x14ac:dyDescent="0.25">
      <c r="J8089" s="1"/>
    </row>
    <row r="8090" spans="10:10" x14ac:dyDescent="0.25">
      <c r="J8090" s="1"/>
    </row>
    <row r="8091" spans="10:10" x14ac:dyDescent="0.25">
      <c r="J8091" s="1"/>
    </row>
    <row r="8092" spans="10:10" x14ac:dyDescent="0.25">
      <c r="J8092" s="1"/>
    </row>
    <row r="8093" spans="10:10" x14ac:dyDescent="0.25">
      <c r="J8093" s="1"/>
    </row>
    <row r="8094" spans="10:10" x14ac:dyDescent="0.25">
      <c r="J8094" s="1"/>
    </row>
    <row r="8095" spans="10:10" x14ac:dyDescent="0.25">
      <c r="J8095" s="1"/>
    </row>
    <row r="8096" spans="10:10" x14ac:dyDescent="0.25">
      <c r="J8096" s="1"/>
    </row>
    <row r="8097" spans="10:10" x14ac:dyDescent="0.25">
      <c r="J8097" s="1"/>
    </row>
    <row r="8098" spans="10:10" x14ac:dyDescent="0.25">
      <c r="J8098" s="1"/>
    </row>
    <row r="8099" spans="10:10" x14ac:dyDescent="0.25">
      <c r="J8099" s="1"/>
    </row>
    <row r="8100" spans="10:10" x14ac:dyDescent="0.25">
      <c r="J8100" s="1"/>
    </row>
    <row r="8101" spans="10:10" x14ac:dyDescent="0.25">
      <c r="J8101" s="1"/>
    </row>
    <row r="8102" spans="10:10" x14ac:dyDescent="0.25">
      <c r="J8102" s="1"/>
    </row>
    <row r="8103" spans="10:10" x14ac:dyDescent="0.25">
      <c r="J8103" s="1"/>
    </row>
    <row r="8104" spans="10:10" x14ac:dyDescent="0.25">
      <c r="J8104" s="1"/>
    </row>
    <row r="8105" spans="10:10" x14ac:dyDescent="0.25">
      <c r="J8105" s="1"/>
    </row>
    <row r="8106" spans="10:10" x14ac:dyDescent="0.25">
      <c r="J8106" s="1"/>
    </row>
    <row r="8107" spans="10:10" x14ac:dyDescent="0.25">
      <c r="J8107" s="1"/>
    </row>
    <row r="8108" spans="10:10" x14ac:dyDescent="0.25">
      <c r="J8108" s="1"/>
    </row>
    <row r="8109" spans="10:10" x14ac:dyDescent="0.25">
      <c r="J8109" s="1"/>
    </row>
    <row r="8110" spans="10:10" x14ac:dyDescent="0.25">
      <c r="J8110" s="1"/>
    </row>
    <row r="8111" spans="10:10" x14ac:dyDescent="0.25">
      <c r="J8111" s="1"/>
    </row>
    <row r="8112" spans="10:10" x14ac:dyDescent="0.25">
      <c r="J8112" s="1"/>
    </row>
    <row r="8113" spans="10:10" x14ac:dyDescent="0.25">
      <c r="J8113" s="1"/>
    </row>
    <row r="8114" spans="10:10" x14ac:dyDescent="0.25">
      <c r="J8114" s="1"/>
    </row>
    <row r="8115" spans="10:10" x14ac:dyDescent="0.25">
      <c r="J8115" s="1"/>
    </row>
    <row r="8116" spans="10:10" x14ac:dyDescent="0.25">
      <c r="J8116" s="1"/>
    </row>
    <row r="8117" spans="10:10" x14ac:dyDescent="0.25">
      <c r="J8117" s="1"/>
    </row>
    <row r="8118" spans="10:10" x14ac:dyDescent="0.25">
      <c r="J8118" s="1"/>
    </row>
    <row r="8119" spans="10:10" x14ac:dyDescent="0.25">
      <c r="J8119" s="1"/>
    </row>
    <row r="8120" spans="10:10" x14ac:dyDescent="0.25">
      <c r="J8120" s="1"/>
    </row>
    <row r="8121" spans="10:10" x14ac:dyDescent="0.25">
      <c r="J8121" s="1"/>
    </row>
    <row r="8122" spans="10:10" x14ac:dyDescent="0.25">
      <c r="J8122" s="1"/>
    </row>
    <row r="8123" spans="10:10" x14ac:dyDescent="0.25">
      <c r="J8123" s="1"/>
    </row>
    <row r="8124" spans="10:10" x14ac:dyDescent="0.25">
      <c r="J8124" s="1"/>
    </row>
    <row r="8125" spans="10:10" x14ac:dyDescent="0.25">
      <c r="J8125" s="1"/>
    </row>
    <row r="8126" spans="10:10" x14ac:dyDescent="0.25">
      <c r="J8126" s="1"/>
    </row>
    <row r="8127" spans="10:10" x14ac:dyDescent="0.25">
      <c r="J8127" s="1"/>
    </row>
    <row r="8128" spans="10:10" x14ac:dyDescent="0.25">
      <c r="J8128" s="1"/>
    </row>
    <row r="8129" spans="10:10" x14ac:dyDescent="0.25">
      <c r="J8129" s="1"/>
    </row>
    <row r="8130" spans="10:10" x14ac:dyDescent="0.25">
      <c r="J8130" s="1"/>
    </row>
    <row r="8131" spans="10:10" x14ac:dyDescent="0.25">
      <c r="J8131" s="1"/>
    </row>
    <row r="8132" spans="10:10" x14ac:dyDescent="0.25">
      <c r="J8132" s="1"/>
    </row>
    <row r="8133" spans="10:10" x14ac:dyDescent="0.25">
      <c r="J8133" s="1"/>
    </row>
    <row r="8134" spans="10:10" x14ac:dyDescent="0.25">
      <c r="J8134" s="1"/>
    </row>
    <row r="8135" spans="10:10" x14ac:dyDescent="0.25">
      <c r="J8135" s="1"/>
    </row>
    <row r="8136" spans="10:10" x14ac:dyDescent="0.25">
      <c r="J8136" s="1"/>
    </row>
    <row r="8137" spans="10:10" x14ac:dyDescent="0.25">
      <c r="J8137" s="1"/>
    </row>
    <row r="8138" spans="10:10" x14ac:dyDescent="0.25">
      <c r="J8138" s="1"/>
    </row>
    <row r="8139" spans="10:10" x14ac:dyDescent="0.25">
      <c r="J8139" s="1"/>
    </row>
    <row r="8140" spans="10:10" x14ac:dyDescent="0.25">
      <c r="J8140" s="1"/>
    </row>
    <row r="8141" spans="10:10" x14ac:dyDescent="0.25">
      <c r="J8141" s="1"/>
    </row>
    <row r="8142" spans="10:10" x14ac:dyDescent="0.25">
      <c r="J8142" s="1"/>
    </row>
    <row r="8143" spans="10:10" x14ac:dyDescent="0.25">
      <c r="J8143" s="1"/>
    </row>
    <row r="8144" spans="10:10" x14ac:dyDescent="0.25">
      <c r="J8144" s="1"/>
    </row>
    <row r="8145" spans="10:10" x14ac:dyDescent="0.25">
      <c r="J8145" s="1"/>
    </row>
    <row r="8146" spans="10:10" x14ac:dyDescent="0.25">
      <c r="J8146" s="1"/>
    </row>
    <row r="8147" spans="10:10" x14ac:dyDescent="0.25">
      <c r="J8147" s="1"/>
    </row>
    <row r="8148" spans="10:10" x14ac:dyDescent="0.25">
      <c r="J8148" s="1"/>
    </row>
    <row r="8149" spans="10:10" x14ac:dyDescent="0.25">
      <c r="J8149" s="1"/>
    </row>
    <row r="8150" spans="10:10" x14ac:dyDescent="0.25">
      <c r="J8150" s="1"/>
    </row>
    <row r="8151" spans="10:10" x14ac:dyDescent="0.25">
      <c r="J8151" s="1"/>
    </row>
    <row r="8152" spans="10:10" x14ac:dyDescent="0.25">
      <c r="J8152" s="1"/>
    </row>
    <row r="8153" spans="10:10" x14ac:dyDescent="0.25">
      <c r="J8153" s="1"/>
    </row>
    <row r="8154" spans="10:10" x14ac:dyDescent="0.25">
      <c r="J8154" s="1"/>
    </row>
    <row r="8155" spans="10:10" x14ac:dyDescent="0.25">
      <c r="J8155" s="1"/>
    </row>
    <row r="8156" spans="10:10" x14ac:dyDescent="0.25">
      <c r="J8156" s="1"/>
    </row>
    <row r="8157" spans="10:10" x14ac:dyDescent="0.25">
      <c r="J8157" s="1"/>
    </row>
    <row r="8158" spans="10:10" x14ac:dyDescent="0.25">
      <c r="J8158" s="1"/>
    </row>
    <row r="8159" spans="10:10" x14ac:dyDescent="0.25">
      <c r="J8159" s="1"/>
    </row>
    <row r="8160" spans="10:10" x14ac:dyDescent="0.25">
      <c r="J8160" s="1"/>
    </row>
    <row r="8161" spans="10:10" x14ac:dyDescent="0.25">
      <c r="J8161" s="1"/>
    </row>
    <row r="8162" spans="10:10" x14ac:dyDescent="0.25">
      <c r="J8162" s="1"/>
    </row>
    <row r="8163" spans="10:10" x14ac:dyDescent="0.25">
      <c r="J8163" s="1"/>
    </row>
    <row r="8164" spans="10:10" x14ac:dyDescent="0.25">
      <c r="J8164" s="1"/>
    </row>
    <row r="8165" spans="10:10" x14ac:dyDescent="0.25">
      <c r="J8165" s="1"/>
    </row>
    <row r="8166" spans="10:10" x14ac:dyDescent="0.25">
      <c r="J8166" s="1"/>
    </row>
    <row r="8167" spans="10:10" x14ac:dyDescent="0.25">
      <c r="J8167" s="1"/>
    </row>
    <row r="8168" spans="10:10" x14ac:dyDescent="0.25">
      <c r="J8168" s="1"/>
    </row>
    <row r="8169" spans="10:10" x14ac:dyDescent="0.25">
      <c r="J8169" s="1"/>
    </row>
    <row r="8170" spans="10:10" x14ac:dyDescent="0.25">
      <c r="J8170" s="1"/>
    </row>
    <row r="8171" spans="10:10" x14ac:dyDescent="0.25">
      <c r="J8171" s="1"/>
    </row>
    <row r="8172" spans="10:10" x14ac:dyDescent="0.25">
      <c r="J8172" s="1"/>
    </row>
    <row r="8173" spans="10:10" x14ac:dyDescent="0.25">
      <c r="J8173" s="1"/>
    </row>
    <row r="8174" spans="10:10" x14ac:dyDescent="0.25">
      <c r="J8174" s="1"/>
    </row>
    <row r="8175" spans="10:10" x14ac:dyDescent="0.25">
      <c r="J8175" s="1"/>
    </row>
    <row r="8176" spans="10:10" x14ac:dyDescent="0.25">
      <c r="J8176" s="1"/>
    </row>
    <row r="8177" spans="10:10" x14ac:dyDescent="0.25">
      <c r="J8177" s="1"/>
    </row>
    <row r="8178" spans="10:10" x14ac:dyDescent="0.25">
      <c r="J8178" s="1"/>
    </row>
    <row r="8179" spans="10:10" x14ac:dyDescent="0.25">
      <c r="J8179" s="1"/>
    </row>
    <row r="8180" spans="10:10" x14ac:dyDescent="0.25">
      <c r="J8180" s="1"/>
    </row>
    <row r="8181" spans="10:10" x14ac:dyDescent="0.25">
      <c r="J8181" s="1"/>
    </row>
    <row r="8182" spans="10:10" x14ac:dyDescent="0.25">
      <c r="J8182" s="1"/>
    </row>
    <row r="8183" spans="10:10" x14ac:dyDescent="0.25">
      <c r="J8183" s="1"/>
    </row>
    <row r="8184" spans="10:10" x14ac:dyDescent="0.25">
      <c r="J8184" s="1"/>
    </row>
    <row r="8185" spans="10:10" x14ac:dyDescent="0.25">
      <c r="J8185" s="1"/>
    </row>
    <row r="8186" spans="10:10" x14ac:dyDescent="0.25">
      <c r="J8186" s="1"/>
    </row>
    <row r="8187" spans="10:10" x14ac:dyDescent="0.25">
      <c r="J8187" s="1"/>
    </row>
    <row r="8188" spans="10:10" x14ac:dyDescent="0.25">
      <c r="J8188" s="1"/>
    </row>
    <row r="8189" spans="10:10" x14ac:dyDescent="0.25">
      <c r="J8189" s="1"/>
    </row>
    <row r="8190" spans="10:10" x14ac:dyDescent="0.25">
      <c r="J8190" s="1"/>
    </row>
    <row r="8191" spans="10:10" x14ac:dyDescent="0.25">
      <c r="J8191" s="1"/>
    </row>
    <row r="8192" spans="10:10" x14ac:dyDescent="0.25">
      <c r="J8192" s="1"/>
    </row>
    <row r="8193" spans="10:10" x14ac:dyDescent="0.25">
      <c r="J8193" s="1"/>
    </row>
    <row r="8194" spans="10:10" x14ac:dyDescent="0.25">
      <c r="J8194" s="1"/>
    </row>
    <row r="8195" spans="10:10" x14ac:dyDescent="0.25">
      <c r="J8195" s="1"/>
    </row>
    <row r="8196" spans="10:10" x14ac:dyDescent="0.25">
      <c r="J8196" s="1"/>
    </row>
    <row r="8197" spans="10:10" x14ac:dyDescent="0.25">
      <c r="J8197" s="1"/>
    </row>
    <row r="8198" spans="10:10" x14ac:dyDescent="0.25">
      <c r="J8198" s="1"/>
    </row>
    <row r="8199" spans="10:10" x14ac:dyDescent="0.25">
      <c r="J8199" s="1"/>
    </row>
    <row r="8200" spans="10:10" x14ac:dyDescent="0.25">
      <c r="J8200" s="1"/>
    </row>
    <row r="8201" spans="10:10" x14ac:dyDescent="0.25">
      <c r="J8201" s="1"/>
    </row>
    <row r="8202" spans="10:10" x14ac:dyDescent="0.25">
      <c r="J8202" s="1"/>
    </row>
    <row r="8203" spans="10:10" x14ac:dyDescent="0.25">
      <c r="J8203" s="1"/>
    </row>
    <row r="8204" spans="10:10" x14ac:dyDescent="0.25">
      <c r="J8204" s="1"/>
    </row>
    <row r="8205" spans="10:10" x14ac:dyDescent="0.25">
      <c r="J8205" s="1"/>
    </row>
    <row r="8206" spans="10:10" x14ac:dyDescent="0.25">
      <c r="J8206" s="1"/>
    </row>
    <row r="8207" spans="10:10" x14ac:dyDescent="0.25">
      <c r="J8207" s="1"/>
    </row>
    <row r="8208" spans="10:10" x14ac:dyDescent="0.25">
      <c r="J8208" s="1"/>
    </row>
    <row r="8209" spans="10:10" x14ac:dyDescent="0.25">
      <c r="J8209" s="1"/>
    </row>
    <row r="8210" spans="10:10" x14ac:dyDescent="0.25">
      <c r="J8210" s="1"/>
    </row>
    <row r="8211" spans="10:10" x14ac:dyDescent="0.25">
      <c r="J8211" s="1"/>
    </row>
    <row r="8212" spans="10:10" x14ac:dyDescent="0.25">
      <c r="J8212" s="1"/>
    </row>
    <row r="8213" spans="10:10" x14ac:dyDescent="0.25">
      <c r="J8213" s="1"/>
    </row>
    <row r="8214" spans="10:10" x14ac:dyDescent="0.25">
      <c r="J8214" s="1"/>
    </row>
    <row r="8215" spans="10:10" x14ac:dyDescent="0.25">
      <c r="J8215" s="1"/>
    </row>
    <row r="8216" spans="10:10" x14ac:dyDescent="0.25">
      <c r="J8216" s="1"/>
    </row>
    <row r="8217" spans="10:10" x14ac:dyDescent="0.25">
      <c r="J8217" s="1"/>
    </row>
    <row r="8218" spans="10:10" x14ac:dyDescent="0.25">
      <c r="J8218" s="1"/>
    </row>
    <row r="8219" spans="10:10" x14ac:dyDescent="0.25">
      <c r="J8219" s="1"/>
    </row>
    <row r="8220" spans="10:10" x14ac:dyDescent="0.25">
      <c r="J8220" s="1"/>
    </row>
    <row r="8221" spans="10:10" x14ac:dyDescent="0.25">
      <c r="J8221" s="1"/>
    </row>
    <row r="8222" spans="10:10" x14ac:dyDescent="0.25">
      <c r="J8222" s="1"/>
    </row>
    <row r="8223" spans="10:10" x14ac:dyDescent="0.25">
      <c r="J8223" s="1"/>
    </row>
    <row r="8224" spans="10:10" x14ac:dyDescent="0.25">
      <c r="J8224" s="1"/>
    </row>
    <row r="8225" spans="10:10" x14ac:dyDescent="0.25">
      <c r="J8225" s="1"/>
    </row>
    <row r="8226" spans="10:10" x14ac:dyDescent="0.25">
      <c r="J8226" s="1"/>
    </row>
    <row r="8227" spans="10:10" x14ac:dyDescent="0.25">
      <c r="J8227" s="1"/>
    </row>
    <row r="8228" spans="10:10" x14ac:dyDescent="0.25">
      <c r="J8228" s="1"/>
    </row>
    <row r="8229" spans="10:10" x14ac:dyDescent="0.25">
      <c r="J8229" s="1"/>
    </row>
    <row r="8230" spans="10:10" x14ac:dyDescent="0.25">
      <c r="J8230" s="1"/>
    </row>
    <row r="8231" spans="10:10" x14ac:dyDescent="0.25">
      <c r="J8231" s="1"/>
    </row>
    <row r="8232" spans="10:10" x14ac:dyDescent="0.25">
      <c r="J8232" s="1"/>
    </row>
    <row r="8233" spans="10:10" x14ac:dyDescent="0.25">
      <c r="J8233" s="1"/>
    </row>
    <row r="8234" spans="10:10" x14ac:dyDescent="0.25">
      <c r="J8234" s="1"/>
    </row>
    <row r="8235" spans="10:10" x14ac:dyDescent="0.25">
      <c r="J8235" s="1"/>
    </row>
    <row r="8236" spans="10:10" x14ac:dyDescent="0.25">
      <c r="J8236" s="1"/>
    </row>
    <row r="8237" spans="10:10" x14ac:dyDescent="0.25">
      <c r="J8237" s="1"/>
    </row>
    <row r="8238" spans="10:10" x14ac:dyDescent="0.25">
      <c r="J8238" s="1"/>
    </row>
    <row r="8239" spans="10:10" x14ac:dyDescent="0.25">
      <c r="J8239" s="1"/>
    </row>
    <row r="8240" spans="10:10" x14ac:dyDescent="0.25">
      <c r="J8240" s="1"/>
    </row>
    <row r="8241" spans="10:10" x14ac:dyDescent="0.25">
      <c r="J8241" s="1"/>
    </row>
    <row r="8242" spans="10:10" x14ac:dyDescent="0.25">
      <c r="J8242" s="1"/>
    </row>
    <row r="8243" spans="10:10" x14ac:dyDescent="0.25">
      <c r="J8243" s="1"/>
    </row>
    <row r="8244" spans="10:10" x14ac:dyDescent="0.25">
      <c r="J8244" s="1"/>
    </row>
    <row r="8245" spans="10:10" x14ac:dyDescent="0.25">
      <c r="J8245" s="1"/>
    </row>
    <row r="8246" spans="10:10" x14ac:dyDescent="0.25">
      <c r="J8246" s="1"/>
    </row>
    <row r="8247" spans="10:10" x14ac:dyDescent="0.25">
      <c r="J8247" s="1"/>
    </row>
    <row r="8248" spans="10:10" x14ac:dyDescent="0.25">
      <c r="J8248" s="1"/>
    </row>
    <row r="8249" spans="10:10" x14ac:dyDescent="0.25">
      <c r="J8249" s="1"/>
    </row>
    <row r="8250" spans="10:10" x14ac:dyDescent="0.25">
      <c r="J8250" s="1"/>
    </row>
    <row r="8251" spans="10:10" x14ac:dyDescent="0.25">
      <c r="J8251" s="1"/>
    </row>
    <row r="8252" spans="10:10" x14ac:dyDescent="0.25">
      <c r="J8252" s="1"/>
    </row>
    <row r="8253" spans="10:10" x14ac:dyDescent="0.25">
      <c r="J8253" s="1"/>
    </row>
    <row r="8254" spans="10:10" x14ac:dyDescent="0.25">
      <c r="J8254" s="1"/>
    </row>
    <row r="8255" spans="10:10" x14ac:dyDescent="0.25">
      <c r="J8255" s="1"/>
    </row>
    <row r="8256" spans="10:10" x14ac:dyDescent="0.25">
      <c r="J8256" s="1"/>
    </row>
    <row r="8257" spans="10:10" x14ac:dyDescent="0.25">
      <c r="J8257" s="1"/>
    </row>
    <row r="8258" spans="10:10" x14ac:dyDescent="0.25">
      <c r="J8258" s="1"/>
    </row>
    <row r="8259" spans="10:10" x14ac:dyDescent="0.25">
      <c r="J8259" s="1"/>
    </row>
    <row r="8260" spans="10:10" x14ac:dyDescent="0.25">
      <c r="J8260" s="1"/>
    </row>
    <row r="8261" spans="10:10" x14ac:dyDescent="0.25">
      <c r="J8261" s="1"/>
    </row>
    <row r="8262" spans="10:10" x14ac:dyDescent="0.25">
      <c r="J8262" s="1"/>
    </row>
    <row r="8263" spans="10:10" x14ac:dyDescent="0.25">
      <c r="J8263" s="1"/>
    </row>
    <row r="8264" spans="10:10" x14ac:dyDescent="0.25">
      <c r="J8264" s="1"/>
    </row>
    <row r="8265" spans="10:10" x14ac:dyDescent="0.25">
      <c r="J8265" s="1"/>
    </row>
    <row r="8266" spans="10:10" x14ac:dyDescent="0.25">
      <c r="J8266" s="1"/>
    </row>
    <row r="8267" spans="10:10" x14ac:dyDescent="0.25">
      <c r="J8267" s="1"/>
    </row>
    <row r="8268" spans="10:10" x14ac:dyDescent="0.25">
      <c r="J8268" s="1"/>
    </row>
    <row r="8269" spans="10:10" x14ac:dyDescent="0.25">
      <c r="J8269" s="1"/>
    </row>
    <row r="8270" spans="10:10" x14ac:dyDescent="0.25">
      <c r="J8270" s="1"/>
    </row>
    <row r="8271" spans="10:10" x14ac:dyDescent="0.25">
      <c r="J8271" s="1"/>
    </row>
    <row r="8272" spans="10:10" x14ac:dyDescent="0.25">
      <c r="J8272" s="1"/>
    </row>
    <row r="8273" spans="10:10" x14ac:dyDescent="0.25">
      <c r="J8273" s="1"/>
    </row>
    <row r="8274" spans="10:10" x14ac:dyDescent="0.25">
      <c r="J8274" s="1"/>
    </row>
    <row r="8275" spans="10:10" x14ac:dyDescent="0.25">
      <c r="J8275" s="1"/>
    </row>
    <row r="8276" spans="10:10" x14ac:dyDescent="0.25">
      <c r="J8276" s="1"/>
    </row>
    <row r="8277" spans="10:10" x14ac:dyDescent="0.25">
      <c r="J8277" s="1"/>
    </row>
    <row r="8278" spans="10:10" x14ac:dyDescent="0.25">
      <c r="J8278" s="1"/>
    </row>
    <row r="8279" spans="10:10" x14ac:dyDescent="0.25">
      <c r="J8279" s="1"/>
    </row>
    <row r="8280" spans="10:10" x14ac:dyDescent="0.25">
      <c r="J8280" s="1"/>
    </row>
    <row r="8281" spans="10:10" x14ac:dyDescent="0.25">
      <c r="J8281" s="1"/>
    </row>
    <row r="8282" spans="10:10" x14ac:dyDescent="0.25">
      <c r="J8282" s="1"/>
    </row>
    <row r="8283" spans="10:10" x14ac:dyDescent="0.25">
      <c r="J8283" s="1"/>
    </row>
    <row r="8284" spans="10:10" x14ac:dyDescent="0.25">
      <c r="J8284" s="1"/>
    </row>
    <row r="8285" spans="10:10" x14ac:dyDescent="0.25">
      <c r="J8285" s="1"/>
    </row>
    <row r="8286" spans="10:10" x14ac:dyDescent="0.25">
      <c r="J8286" s="1"/>
    </row>
    <row r="8287" spans="10:10" x14ac:dyDescent="0.25">
      <c r="J8287" s="1"/>
    </row>
    <row r="8288" spans="10:10" x14ac:dyDescent="0.25">
      <c r="J8288" s="1"/>
    </row>
    <row r="8289" spans="10:10" x14ac:dyDescent="0.25">
      <c r="J8289" s="1"/>
    </row>
    <row r="8290" spans="10:10" x14ac:dyDescent="0.25">
      <c r="J8290" s="1"/>
    </row>
    <row r="8291" spans="10:10" x14ac:dyDescent="0.25">
      <c r="J8291" s="1"/>
    </row>
    <row r="8292" spans="10:10" x14ac:dyDescent="0.25">
      <c r="J8292" s="1"/>
    </row>
    <row r="8293" spans="10:10" x14ac:dyDescent="0.25">
      <c r="J8293" s="1"/>
    </row>
    <row r="8294" spans="10:10" x14ac:dyDescent="0.25">
      <c r="J8294" s="1"/>
    </row>
    <row r="8295" spans="10:10" x14ac:dyDescent="0.25">
      <c r="J8295" s="1"/>
    </row>
    <row r="8296" spans="10:10" x14ac:dyDescent="0.25">
      <c r="J8296" s="1"/>
    </row>
    <row r="8297" spans="10:10" x14ac:dyDescent="0.25">
      <c r="J8297" s="1"/>
    </row>
    <row r="8298" spans="10:10" x14ac:dyDescent="0.25">
      <c r="J8298" s="1"/>
    </row>
    <row r="8299" spans="10:10" x14ac:dyDescent="0.25">
      <c r="J8299" s="1"/>
    </row>
    <row r="8300" spans="10:10" x14ac:dyDescent="0.25">
      <c r="J8300" s="1"/>
    </row>
    <row r="8301" spans="10:10" x14ac:dyDescent="0.25">
      <c r="J8301" s="1"/>
    </row>
    <row r="8302" spans="10:10" x14ac:dyDescent="0.25">
      <c r="J8302" s="1"/>
    </row>
    <row r="8303" spans="10:10" x14ac:dyDescent="0.25">
      <c r="J8303" s="1"/>
    </row>
    <row r="8304" spans="10:10" x14ac:dyDescent="0.25">
      <c r="J8304" s="1"/>
    </row>
    <row r="8305" spans="10:10" x14ac:dyDescent="0.25">
      <c r="J8305" s="1"/>
    </row>
    <row r="8306" spans="10:10" x14ac:dyDescent="0.25">
      <c r="J8306" s="1"/>
    </row>
    <row r="8307" spans="10:10" x14ac:dyDescent="0.25">
      <c r="J8307" s="1"/>
    </row>
    <row r="8308" spans="10:10" x14ac:dyDescent="0.25">
      <c r="J8308" s="1"/>
    </row>
    <row r="8309" spans="10:10" x14ac:dyDescent="0.25">
      <c r="J8309" s="1"/>
    </row>
    <row r="8310" spans="10:10" x14ac:dyDescent="0.25">
      <c r="J8310" s="1"/>
    </row>
    <row r="8311" spans="10:10" x14ac:dyDescent="0.25">
      <c r="J8311" s="1"/>
    </row>
    <row r="8312" spans="10:10" x14ac:dyDescent="0.25">
      <c r="J8312" s="1"/>
    </row>
    <row r="8313" spans="10:10" x14ac:dyDescent="0.25">
      <c r="J8313" s="1"/>
    </row>
    <row r="8314" spans="10:10" x14ac:dyDescent="0.25">
      <c r="J8314" s="1"/>
    </row>
    <row r="8315" spans="10:10" x14ac:dyDescent="0.25">
      <c r="J8315" s="1"/>
    </row>
    <row r="8316" spans="10:10" x14ac:dyDescent="0.25">
      <c r="J8316" s="1"/>
    </row>
    <row r="8317" spans="10:10" x14ac:dyDescent="0.25">
      <c r="J8317" s="1"/>
    </row>
    <row r="8318" spans="10:10" x14ac:dyDescent="0.25">
      <c r="J8318" s="1"/>
    </row>
    <row r="8319" spans="10:10" x14ac:dyDescent="0.25">
      <c r="J8319" s="1"/>
    </row>
    <row r="8320" spans="10:10" x14ac:dyDescent="0.25">
      <c r="J8320" s="1"/>
    </row>
    <row r="8321" spans="10:10" x14ac:dyDescent="0.25">
      <c r="J8321" s="1"/>
    </row>
    <row r="8322" spans="10:10" x14ac:dyDescent="0.25">
      <c r="J8322" s="1"/>
    </row>
    <row r="8323" spans="10:10" x14ac:dyDescent="0.25">
      <c r="J8323" s="1"/>
    </row>
    <row r="8324" spans="10:10" x14ac:dyDescent="0.25">
      <c r="J8324" s="1"/>
    </row>
    <row r="8325" spans="10:10" x14ac:dyDescent="0.25">
      <c r="J8325" s="1"/>
    </row>
    <row r="8326" spans="10:10" x14ac:dyDescent="0.25">
      <c r="J8326" s="1"/>
    </row>
    <row r="8327" spans="10:10" x14ac:dyDescent="0.25">
      <c r="J8327" s="1"/>
    </row>
    <row r="8328" spans="10:10" x14ac:dyDescent="0.25">
      <c r="J8328" s="1"/>
    </row>
    <row r="8329" spans="10:10" x14ac:dyDescent="0.25">
      <c r="J8329" s="1"/>
    </row>
    <row r="8330" spans="10:10" x14ac:dyDescent="0.25">
      <c r="J8330" s="1"/>
    </row>
    <row r="8331" spans="10:10" x14ac:dyDescent="0.25">
      <c r="J8331" s="1"/>
    </row>
    <row r="8332" spans="10:10" x14ac:dyDescent="0.25">
      <c r="J8332" s="1"/>
    </row>
    <row r="8333" spans="10:10" x14ac:dyDescent="0.25">
      <c r="J8333" s="1"/>
    </row>
    <row r="8334" spans="10:10" x14ac:dyDescent="0.25">
      <c r="J8334" s="1"/>
    </row>
    <row r="8335" spans="10:10" x14ac:dyDescent="0.25">
      <c r="J8335" s="1"/>
    </row>
    <row r="8336" spans="10:10" x14ac:dyDescent="0.25">
      <c r="J8336" s="1"/>
    </row>
    <row r="8337" spans="10:10" x14ac:dyDescent="0.25">
      <c r="J8337" s="1"/>
    </row>
    <row r="8338" spans="10:10" x14ac:dyDescent="0.25">
      <c r="J8338" s="1"/>
    </row>
    <row r="8339" spans="10:10" x14ac:dyDescent="0.25">
      <c r="J8339" s="1"/>
    </row>
    <row r="8340" spans="10:10" x14ac:dyDescent="0.25">
      <c r="J8340" s="1"/>
    </row>
    <row r="8341" spans="10:10" x14ac:dyDescent="0.25">
      <c r="J8341" s="1"/>
    </row>
    <row r="8342" spans="10:10" x14ac:dyDescent="0.25">
      <c r="J8342" s="1"/>
    </row>
    <row r="8343" spans="10:10" x14ac:dyDescent="0.25">
      <c r="J8343" s="1"/>
    </row>
    <row r="8344" spans="10:10" x14ac:dyDescent="0.25">
      <c r="J8344" s="1"/>
    </row>
    <row r="8345" spans="10:10" x14ac:dyDescent="0.25">
      <c r="J8345" s="1"/>
    </row>
    <row r="8346" spans="10:10" x14ac:dyDescent="0.25">
      <c r="J8346" s="1"/>
    </row>
    <row r="8347" spans="10:10" x14ac:dyDescent="0.25">
      <c r="J8347" s="1"/>
    </row>
    <row r="8348" spans="10:10" x14ac:dyDescent="0.25">
      <c r="J8348" s="1"/>
    </row>
    <row r="8349" spans="10:10" x14ac:dyDescent="0.25">
      <c r="J8349" s="1"/>
    </row>
    <row r="8350" spans="10:10" x14ac:dyDescent="0.25">
      <c r="J8350" s="1"/>
    </row>
    <row r="8351" spans="10:10" x14ac:dyDescent="0.25">
      <c r="J8351" s="1"/>
    </row>
    <row r="8352" spans="10:10" x14ac:dyDescent="0.25">
      <c r="J8352" s="1"/>
    </row>
    <row r="8353" spans="10:10" x14ac:dyDescent="0.25">
      <c r="J8353" s="1"/>
    </row>
    <row r="8354" spans="10:10" x14ac:dyDescent="0.25">
      <c r="J8354" s="1"/>
    </row>
    <row r="8355" spans="10:10" x14ac:dyDescent="0.25">
      <c r="J8355" s="1"/>
    </row>
    <row r="8356" spans="10:10" x14ac:dyDescent="0.25">
      <c r="J8356" s="1"/>
    </row>
    <row r="8357" spans="10:10" x14ac:dyDescent="0.25">
      <c r="J8357" s="1"/>
    </row>
    <row r="8358" spans="10:10" x14ac:dyDescent="0.25">
      <c r="J8358" s="1"/>
    </row>
    <row r="8359" spans="10:10" x14ac:dyDescent="0.25">
      <c r="J8359" s="1"/>
    </row>
    <row r="8360" spans="10:10" x14ac:dyDescent="0.25">
      <c r="J8360" s="1"/>
    </row>
    <row r="8361" spans="10:10" x14ac:dyDescent="0.25">
      <c r="J8361" s="1"/>
    </row>
    <row r="8362" spans="10:10" x14ac:dyDescent="0.25">
      <c r="J8362" s="1"/>
    </row>
    <row r="8363" spans="10:10" x14ac:dyDescent="0.25">
      <c r="J8363" s="1"/>
    </row>
    <row r="8364" spans="10:10" x14ac:dyDescent="0.25">
      <c r="J8364" s="1"/>
    </row>
    <row r="8365" spans="10:10" x14ac:dyDescent="0.25">
      <c r="J8365" s="1"/>
    </row>
    <row r="8366" spans="10:10" x14ac:dyDescent="0.25">
      <c r="J8366" s="1"/>
    </row>
    <row r="8367" spans="10:10" x14ac:dyDescent="0.25">
      <c r="J8367" s="1"/>
    </row>
    <row r="8368" spans="10:10" x14ac:dyDescent="0.25">
      <c r="J8368" s="1"/>
    </row>
    <row r="8369" spans="10:10" x14ac:dyDescent="0.25">
      <c r="J8369" s="1"/>
    </row>
    <row r="8370" spans="10:10" x14ac:dyDescent="0.25">
      <c r="J8370" s="1"/>
    </row>
    <row r="8371" spans="10:10" x14ac:dyDescent="0.25">
      <c r="J8371" s="1"/>
    </row>
    <row r="8372" spans="10:10" x14ac:dyDescent="0.25">
      <c r="J8372" s="1"/>
    </row>
    <row r="8373" spans="10:10" x14ac:dyDescent="0.25">
      <c r="J8373" s="1"/>
    </row>
    <row r="8374" spans="10:10" x14ac:dyDescent="0.25">
      <c r="J8374" s="1"/>
    </row>
    <row r="8375" spans="10:10" x14ac:dyDescent="0.25">
      <c r="J8375" s="1"/>
    </row>
    <row r="8376" spans="10:10" x14ac:dyDescent="0.25">
      <c r="J8376" s="1"/>
    </row>
    <row r="8377" spans="10:10" x14ac:dyDescent="0.25">
      <c r="J8377" s="1"/>
    </row>
    <row r="8378" spans="10:10" x14ac:dyDescent="0.25">
      <c r="J8378" s="1"/>
    </row>
    <row r="8379" spans="10:10" x14ac:dyDescent="0.25">
      <c r="J8379" s="1"/>
    </row>
    <row r="8380" spans="10:10" x14ac:dyDescent="0.25">
      <c r="J8380" s="1"/>
    </row>
    <row r="8381" spans="10:10" x14ac:dyDescent="0.25">
      <c r="J8381" s="1"/>
    </row>
    <row r="8382" spans="10:10" x14ac:dyDescent="0.25">
      <c r="J8382" s="1"/>
    </row>
    <row r="8383" spans="10:10" x14ac:dyDescent="0.25">
      <c r="J8383" s="1"/>
    </row>
    <row r="8384" spans="10:10" x14ac:dyDescent="0.25">
      <c r="J8384" s="1"/>
    </row>
    <row r="8385" spans="10:10" x14ac:dyDescent="0.25">
      <c r="J8385" s="1"/>
    </row>
    <row r="8386" spans="10:10" x14ac:dyDescent="0.25">
      <c r="J8386" s="1"/>
    </row>
    <row r="8387" spans="10:10" x14ac:dyDescent="0.25">
      <c r="J8387" s="1"/>
    </row>
    <row r="8388" spans="10:10" x14ac:dyDescent="0.25">
      <c r="J8388" s="1"/>
    </row>
    <row r="8389" spans="10:10" x14ac:dyDescent="0.25">
      <c r="J8389" s="1"/>
    </row>
    <row r="8390" spans="10:10" x14ac:dyDescent="0.25">
      <c r="J8390" s="1"/>
    </row>
    <row r="8391" spans="10:10" x14ac:dyDescent="0.25">
      <c r="J8391" s="1"/>
    </row>
    <row r="8392" spans="10:10" x14ac:dyDescent="0.25">
      <c r="J8392" s="1"/>
    </row>
    <row r="8393" spans="10:10" x14ac:dyDescent="0.25">
      <c r="J8393" s="1"/>
    </row>
    <row r="8394" spans="10:10" x14ac:dyDescent="0.25">
      <c r="J8394" s="1"/>
    </row>
    <row r="8395" spans="10:10" x14ac:dyDescent="0.25">
      <c r="J8395" s="1"/>
    </row>
    <row r="8396" spans="10:10" x14ac:dyDescent="0.25">
      <c r="J8396" s="1"/>
    </row>
    <row r="8397" spans="10:10" x14ac:dyDescent="0.25">
      <c r="J8397" s="1"/>
    </row>
    <row r="8398" spans="10:10" x14ac:dyDescent="0.25">
      <c r="J8398" s="1"/>
    </row>
    <row r="8399" spans="10:10" x14ac:dyDescent="0.25">
      <c r="J8399" s="1"/>
    </row>
    <row r="8400" spans="10:10" x14ac:dyDescent="0.25">
      <c r="J8400" s="1"/>
    </row>
    <row r="8401" spans="10:10" x14ac:dyDescent="0.25">
      <c r="J8401" s="1"/>
    </row>
    <row r="8402" spans="10:10" x14ac:dyDescent="0.25">
      <c r="J8402" s="1"/>
    </row>
    <row r="8403" spans="10:10" x14ac:dyDescent="0.25">
      <c r="J8403" s="1"/>
    </row>
    <row r="8404" spans="10:10" x14ac:dyDescent="0.25">
      <c r="J8404" s="1"/>
    </row>
    <row r="8405" spans="10:10" x14ac:dyDescent="0.25">
      <c r="J8405" s="1"/>
    </row>
    <row r="8406" spans="10:10" x14ac:dyDescent="0.25">
      <c r="J8406" s="1"/>
    </row>
    <row r="8407" spans="10:10" x14ac:dyDescent="0.25">
      <c r="J8407" s="1"/>
    </row>
    <row r="8408" spans="10:10" x14ac:dyDescent="0.25">
      <c r="J8408" s="1"/>
    </row>
    <row r="8409" spans="10:10" x14ac:dyDescent="0.25">
      <c r="J8409" s="1"/>
    </row>
    <row r="8410" spans="10:10" x14ac:dyDescent="0.25">
      <c r="J8410" s="1"/>
    </row>
    <row r="8411" spans="10:10" x14ac:dyDescent="0.25">
      <c r="J8411" s="1"/>
    </row>
    <row r="8412" spans="10:10" x14ac:dyDescent="0.25">
      <c r="J8412" s="1"/>
    </row>
    <row r="8413" spans="10:10" x14ac:dyDescent="0.25">
      <c r="J8413" s="1"/>
    </row>
    <row r="8414" spans="10:10" x14ac:dyDescent="0.25">
      <c r="J8414" s="1"/>
    </row>
    <row r="8415" spans="10:10" x14ac:dyDescent="0.25">
      <c r="J8415" s="1"/>
    </row>
    <row r="8416" spans="10:10" x14ac:dyDescent="0.25">
      <c r="J8416" s="1"/>
    </row>
    <row r="8417" spans="10:10" x14ac:dyDescent="0.25">
      <c r="J8417" s="1"/>
    </row>
    <row r="8418" spans="10:10" x14ac:dyDescent="0.25">
      <c r="J8418" s="1"/>
    </row>
    <row r="8419" spans="10:10" x14ac:dyDescent="0.25">
      <c r="J8419" s="1"/>
    </row>
    <row r="8420" spans="10:10" x14ac:dyDescent="0.25">
      <c r="J8420" s="1"/>
    </row>
    <row r="8421" spans="10:10" x14ac:dyDescent="0.25">
      <c r="J8421" s="1"/>
    </row>
    <row r="8422" spans="10:10" x14ac:dyDescent="0.25">
      <c r="J8422" s="1"/>
    </row>
    <row r="8423" spans="10:10" x14ac:dyDescent="0.25">
      <c r="J8423" s="1"/>
    </row>
    <row r="8424" spans="10:10" x14ac:dyDescent="0.25">
      <c r="J8424" s="1"/>
    </row>
    <row r="8425" spans="10:10" x14ac:dyDescent="0.25">
      <c r="J8425" s="1"/>
    </row>
    <row r="8426" spans="10:10" x14ac:dyDescent="0.25">
      <c r="J8426" s="1"/>
    </row>
    <row r="8427" spans="10:10" x14ac:dyDescent="0.25">
      <c r="J8427" s="1"/>
    </row>
    <row r="8428" spans="10:10" x14ac:dyDescent="0.25">
      <c r="J8428" s="1"/>
    </row>
    <row r="8429" spans="10:10" x14ac:dyDescent="0.25">
      <c r="J8429" s="1"/>
    </row>
    <row r="8430" spans="10:10" x14ac:dyDescent="0.25">
      <c r="J8430" s="1"/>
    </row>
    <row r="8431" spans="10:10" x14ac:dyDescent="0.25">
      <c r="J8431" s="1"/>
    </row>
    <row r="8432" spans="10:10" x14ac:dyDescent="0.25">
      <c r="J8432" s="1"/>
    </row>
    <row r="8433" spans="10:10" x14ac:dyDescent="0.25">
      <c r="J8433" s="1"/>
    </row>
    <row r="8434" spans="10:10" x14ac:dyDescent="0.25">
      <c r="J8434" s="1"/>
    </row>
    <row r="8435" spans="10:10" x14ac:dyDescent="0.25">
      <c r="J8435" s="1"/>
    </row>
    <row r="8436" spans="10:10" x14ac:dyDescent="0.25">
      <c r="J8436" s="1"/>
    </row>
    <row r="8437" spans="10:10" x14ac:dyDescent="0.25">
      <c r="J8437" s="1"/>
    </row>
    <row r="8438" spans="10:10" x14ac:dyDescent="0.25">
      <c r="J8438" s="1"/>
    </row>
    <row r="8439" spans="10:10" x14ac:dyDescent="0.25">
      <c r="J8439" s="1"/>
    </row>
    <row r="8440" spans="10:10" x14ac:dyDescent="0.25">
      <c r="J8440" s="1"/>
    </row>
    <row r="8441" spans="10:10" x14ac:dyDescent="0.25">
      <c r="J8441" s="1"/>
    </row>
    <row r="8442" spans="10:10" x14ac:dyDescent="0.25">
      <c r="J8442" s="1"/>
    </row>
    <row r="8443" spans="10:10" x14ac:dyDescent="0.25">
      <c r="J8443" s="1"/>
    </row>
    <row r="8444" spans="10:10" x14ac:dyDescent="0.25">
      <c r="J8444" s="1"/>
    </row>
    <row r="8445" spans="10:10" x14ac:dyDescent="0.25">
      <c r="J8445" s="1"/>
    </row>
    <row r="8446" spans="10:10" x14ac:dyDescent="0.25">
      <c r="J8446" s="1"/>
    </row>
    <row r="8447" spans="10:10" x14ac:dyDescent="0.25">
      <c r="J8447" s="1"/>
    </row>
    <row r="8448" spans="10:10" x14ac:dyDescent="0.25">
      <c r="J8448" s="1"/>
    </row>
    <row r="8449" spans="10:10" x14ac:dyDescent="0.25">
      <c r="J8449" s="1"/>
    </row>
    <row r="8450" spans="10:10" x14ac:dyDescent="0.25">
      <c r="J8450" s="1"/>
    </row>
    <row r="8451" spans="10:10" x14ac:dyDescent="0.25">
      <c r="J8451" s="1"/>
    </row>
    <row r="8452" spans="10:10" x14ac:dyDescent="0.25">
      <c r="J8452" s="1"/>
    </row>
    <row r="8453" spans="10:10" x14ac:dyDescent="0.25">
      <c r="J8453" s="1"/>
    </row>
    <row r="8454" spans="10:10" x14ac:dyDescent="0.25">
      <c r="J8454" s="1"/>
    </row>
    <row r="8455" spans="10:10" x14ac:dyDescent="0.25">
      <c r="J8455" s="1"/>
    </row>
    <row r="8456" spans="10:10" x14ac:dyDescent="0.25">
      <c r="J8456" s="1"/>
    </row>
    <row r="8457" spans="10:10" x14ac:dyDescent="0.25">
      <c r="J8457" s="1"/>
    </row>
    <row r="8458" spans="10:10" x14ac:dyDescent="0.25">
      <c r="J8458" s="1"/>
    </row>
    <row r="8459" spans="10:10" x14ac:dyDescent="0.25">
      <c r="J8459" s="1"/>
    </row>
    <row r="8460" spans="10:10" x14ac:dyDescent="0.25">
      <c r="J8460" s="1"/>
    </row>
    <row r="8461" spans="10:10" x14ac:dyDescent="0.25">
      <c r="J8461" s="1"/>
    </row>
    <row r="8462" spans="10:10" x14ac:dyDescent="0.25">
      <c r="J8462" s="1"/>
    </row>
    <row r="8463" spans="10:10" x14ac:dyDescent="0.25">
      <c r="J8463" s="1"/>
    </row>
    <row r="8464" spans="10:10" x14ac:dyDescent="0.25">
      <c r="J8464" s="1"/>
    </row>
    <row r="8465" spans="10:10" x14ac:dyDescent="0.25">
      <c r="J8465" s="1"/>
    </row>
    <row r="8466" spans="10:10" x14ac:dyDescent="0.25">
      <c r="J8466" s="1"/>
    </row>
    <row r="8467" spans="10:10" x14ac:dyDescent="0.25">
      <c r="J8467" s="1"/>
    </row>
    <row r="8468" spans="10:10" x14ac:dyDescent="0.25">
      <c r="J8468" s="1"/>
    </row>
    <row r="8469" spans="10:10" x14ac:dyDescent="0.25">
      <c r="J8469" s="1"/>
    </row>
    <row r="8470" spans="10:10" x14ac:dyDescent="0.25">
      <c r="J8470" s="1"/>
    </row>
    <row r="8471" spans="10:10" x14ac:dyDescent="0.25">
      <c r="J8471" s="1"/>
    </row>
    <row r="8472" spans="10:10" x14ac:dyDescent="0.25">
      <c r="J8472" s="1"/>
    </row>
    <row r="8473" spans="10:10" x14ac:dyDescent="0.25">
      <c r="J8473" s="1"/>
    </row>
    <row r="8474" spans="10:10" x14ac:dyDescent="0.25">
      <c r="J8474" s="1"/>
    </row>
    <row r="8475" spans="10:10" x14ac:dyDescent="0.25">
      <c r="J8475" s="1"/>
    </row>
    <row r="8476" spans="10:10" x14ac:dyDescent="0.25">
      <c r="J8476" s="1"/>
    </row>
    <row r="8477" spans="10:10" x14ac:dyDescent="0.25">
      <c r="J8477" s="1"/>
    </row>
    <row r="8478" spans="10:10" x14ac:dyDescent="0.25">
      <c r="J8478" s="1"/>
    </row>
    <row r="8479" spans="10:10" x14ac:dyDescent="0.25">
      <c r="J8479" s="1"/>
    </row>
    <row r="8480" spans="10:10" x14ac:dyDescent="0.25">
      <c r="J8480" s="1"/>
    </row>
    <row r="8481" spans="10:10" x14ac:dyDescent="0.25">
      <c r="J8481" s="1"/>
    </row>
    <row r="8482" spans="10:10" x14ac:dyDescent="0.25">
      <c r="J8482" s="1"/>
    </row>
    <row r="8483" spans="10:10" x14ac:dyDescent="0.25">
      <c r="J8483" s="1"/>
    </row>
    <row r="8484" spans="10:10" x14ac:dyDescent="0.25">
      <c r="J8484" s="1"/>
    </row>
    <row r="8485" spans="10:10" x14ac:dyDescent="0.25">
      <c r="J8485" s="1"/>
    </row>
    <row r="8486" spans="10:10" x14ac:dyDescent="0.25">
      <c r="J8486" s="1"/>
    </row>
    <row r="8487" spans="10:10" x14ac:dyDescent="0.25">
      <c r="J8487" s="1"/>
    </row>
    <row r="8488" spans="10:10" x14ac:dyDescent="0.25">
      <c r="J8488" s="1"/>
    </row>
    <row r="8489" spans="10:10" x14ac:dyDescent="0.25">
      <c r="J8489" s="1"/>
    </row>
    <row r="8490" spans="10:10" x14ac:dyDescent="0.25">
      <c r="J8490" s="1"/>
    </row>
    <row r="8491" spans="10:10" x14ac:dyDescent="0.25">
      <c r="J8491" s="1"/>
    </row>
    <row r="8492" spans="10:10" x14ac:dyDescent="0.25">
      <c r="J8492" s="1"/>
    </row>
    <row r="8493" spans="10:10" x14ac:dyDescent="0.25">
      <c r="J8493" s="1"/>
    </row>
    <row r="8494" spans="10:10" x14ac:dyDescent="0.25">
      <c r="J8494" s="1"/>
    </row>
    <row r="8495" spans="10:10" x14ac:dyDescent="0.25">
      <c r="J8495" s="1"/>
    </row>
    <row r="8496" spans="10:10" x14ac:dyDescent="0.25">
      <c r="J8496" s="1"/>
    </row>
    <row r="8497" spans="10:10" x14ac:dyDescent="0.25">
      <c r="J8497" s="1"/>
    </row>
    <row r="8498" spans="10:10" x14ac:dyDescent="0.25">
      <c r="J8498" s="1"/>
    </row>
    <row r="8499" spans="10:10" x14ac:dyDescent="0.25">
      <c r="J8499" s="1"/>
    </row>
    <row r="8500" spans="10:10" x14ac:dyDescent="0.25">
      <c r="J8500" s="1"/>
    </row>
    <row r="8501" spans="10:10" x14ac:dyDescent="0.25">
      <c r="J8501" s="1"/>
    </row>
    <row r="8502" spans="10:10" x14ac:dyDescent="0.25">
      <c r="J8502" s="1"/>
    </row>
    <row r="8503" spans="10:10" x14ac:dyDescent="0.25">
      <c r="J8503" s="1"/>
    </row>
    <row r="8504" spans="10:10" x14ac:dyDescent="0.25">
      <c r="J8504" s="1"/>
    </row>
    <row r="8505" spans="10:10" x14ac:dyDescent="0.25">
      <c r="J8505" s="1"/>
    </row>
    <row r="8506" spans="10:10" x14ac:dyDescent="0.25">
      <c r="J8506" s="1"/>
    </row>
    <row r="8507" spans="10:10" x14ac:dyDescent="0.25">
      <c r="J8507" s="1"/>
    </row>
    <row r="8508" spans="10:10" x14ac:dyDescent="0.25">
      <c r="J8508" s="1"/>
    </row>
    <row r="8509" spans="10:10" x14ac:dyDescent="0.25">
      <c r="J8509" s="1"/>
    </row>
    <row r="8510" spans="10:10" x14ac:dyDescent="0.25">
      <c r="J8510" s="1"/>
    </row>
    <row r="8511" spans="10:10" x14ac:dyDescent="0.25">
      <c r="J8511" s="1"/>
    </row>
    <row r="8512" spans="10:10" x14ac:dyDescent="0.25">
      <c r="J8512" s="1"/>
    </row>
    <row r="8513" spans="10:10" x14ac:dyDescent="0.25">
      <c r="J8513" s="1"/>
    </row>
    <row r="8514" spans="10:10" x14ac:dyDescent="0.25">
      <c r="J8514" s="1"/>
    </row>
    <row r="8515" spans="10:10" x14ac:dyDescent="0.25">
      <c r="J8515" s="1"/>
    </row>
    <row r="8516" spans="10:10" x14ac:dyDescent="0.25">
      <c r="J8516" s="1"/>
    </row>
    <row r="8517" spans="10:10" x14ac:dyDescent="0.25">
      <c r="J8517" s="1"/>
    </row>
    <row r="8518" spans="10:10" x14ac:dyDescent="0.25">
      <c r="J8518" s="1"/>
    </row>
    <row r="8519" spans="10:10" x14ac:dyDescent="0.25">
      <c r="J8519" s="1"/>
    </row>
    <row r="8520" spans="10:10" x14ac:dyDescent="0.25">
      <c r="J8520" s="1"/>
    </row>
    <row r="8521" spans="10:10" x14ac:dyDescent="0.25">
      <c r="J8521" s="1"/>
    </row>
    <row r="8522" spans="10:10" x14ac:dyDescent="0.25">
      <c r="J8522" s="1"/>
    </row>
    <row r="8523" spans="10:10" x14ac:dyDescent="0.25">
      <c r="J8523" s="1"/>
    </row>
    <row r="8524" spans="10:10" x14ac:dyDescent="0.25">
      <c r="J8524" s="1"/>
    </row>
    <row r="8525" spans="10:10" x14ac:dyDescent="0.25">
      <c r="J8525" s="1"/>
    </row>
    <row r="8526" spans="10:10" x14ac:dyDescent="0.25">
      <c r="J8526" s="1"/>
    </row>
    <row r="8527" spans="10:10" x14ac:dyDescent="0.25">
      <c r="J8527" s="1"/>
    </row>
    <row r="8528" spans="10:10" x14ac:dyDescent="0.25">
      <c r="J8528" s="1"/>
    </row>
    <row r="8529" spans="10:10" x14ac:dyDescent="0.25">
      <c r="J8529" s="1"/>
    </row>
    <row r="8530" spans="10:10" x14ac:dyDescent="0.25">
      <c r="J8530" s="1"/>
    </row>
    <row r="8531" spans="10:10" x14ac:dyDescent="0.25">
      <c r="J8531" s="1"/>
    </row>
    <row r="8532" spans="10:10" x14ac:dyDescent="0.25">
      <c r="J8532" s="1"/>
    </row>
    <row r="8533" spans="10:10" x14ac:dyDescent="0.25">
      <c r="J8533" s="1"/>
    </row>
    <row r="8534" spans="10:10" x14ac:dyDescent="0.25">
      <c r="J8534" s="1"/>
    </row>
    <row r="8535" spans="10:10" x14ac:dyDescent="0.25">
      <c r="J8535" s="1"/>
    </row>
    <row r="8536" spans="10:10" x14ac:dyDescent="0.25">
      <c r="J8536" s="1"/>
    </row>
    <row r="8537" spans="10:10" x14ac:dyDescent="0.25">
      <c r="J8537" s="1"/>
    </row>
    <row r="8538" spans="10:10" x14ac:dyDescent="0.25">
      <c r="J8538" s="1"/>
    </row>
    <row r="8539" spans="10:10" x14ac:dyDescent="0.25">
      <c r="J8539" s="1"/>
    </row>
    <row r="8540" spans="10:10" x14ac:dyDescent="0.25">
      <c r="J8540" s="1"/>
    </row>
    <row r="8541" spans="10:10" x14ac:dyDescent="0.25">
      <c r="J8541" s="1"/>
    </row>
    <row r="8542" spans="10:10" x14ac:dyDescent="0.25">
      <c r="J8542" s="1"/>
    </row>
    <row r="8543" spans="10:10" x14ac:dyDescent="0.25">
      <c r="J8543" s="1"/>
    </row>
    <row r="8544" spans="10:10" x14ac:dyDescent="0.25">
      <c r="J8544" s="1"/>
    </row>
    <row r="8545" spans="10:10" x14ac:dyDescent="0.25">
      <c r="J8545" s="1"/>
    </row>
    <row r="8546" spans="10:10" x14ac:dyDescent="0.25">
      <c r="J8546" s="1"/>
    </row>
    <row r="8547" spans="10:10" x14ac:dyDescent="0.25">
      <c r="J8547" s="1"/>
    </row>
    <row r="8548" spans="10:10" x14ac:dyDescent="0.25">
      <c r="J8548" s="1"/>
    </row>
    <row r="8549" spans="10:10" x14ac:dyDescent="0.25">
      <c r="J8549" s="1"/>
    </row>
    <row r="8550" spans="10:10" x14ac:dyDescent="0.25">
      <c r="J8550" s="1"/>
    </row>
    <row r="8551" spans="10:10" x14ac:dyDescent="0.25">
      <c r="J8551" s="1"/>
    </row>
    <row r="8552" spans="10:10" x14ac:dyDescent="0.25">
      <c r="J8552" s="1"/>
    </row>
    <row r="8553" spans="10:10" x14ac:dyDescent="0.25">
      <c r="J8553" s="1"/>
    </row>
    <row r="8554" spans="10:10" x14ac:dyDescent="0.25">
      <c r="J8554" s="1"/>
    </row>
    <row r="8555" spans="10:10" x14ac:dyDescent="0.25">
      <c r="J8555" s="1"/>
    </row>
    <row r="8556" spans="10:10" x14ac:dyDescent="0.25">
      <c r="J8556" s="1"/>
    </row>
    <row r="8557" spans="10:10" x14ac:dyDescent="0.25">
      <c r="J8557" s="1"/>
    </row>
    <row r="8558" spans="10:10" x14ac:dyDescent="0.25">
      <c r="J8558" s="1"/>
    </row>
    <row r="8559" spans="10:10" x14ac:dyDescent="0.25">
      <c r="J8559" s="1"/>
    </row>
    <row r="8560" spans="10:10" x14ac:dyDescent="0.25">
      <c r="J8560" s="1"/>
    </row>
    <row r="8561" spans="10:10" x14ac:dyDescent="0.25">
      <c r="J8561" s="1"/>
    </row>
    <row r="8562" spans="10:10" x14ac:dyDescent="0.25">
      <c r="J8562" s="1"/>
    </row>
    <row r="8563" spans="10:10" x14ac:dyDescent="0.25">
      <c r="J8563" s="1"/>
    </row>
    <row r="8564" spans="10:10" x14ac:dyDescent="0.25">
      <c r="J8564" s="1"/>
    </row>
    <row r="8565" spans="10:10" x14ac:dyDescent="0.25">
      <c r="J8565" s="1"/>
    </row>
    <row r="8566" spans="10:10" x14ac:dyDescent="0.25">
      <c r="J8566" s="1"/>
    </row>
    <row r="8567" spans="10:10" x14ac:dyDescent="0.25">
      <c r="J8567" s="1"/>
    </row>
    <row r="8568" spans="10:10" x14ac:dyDescent="0.25">
      <c r="J8568" s="1"/>
    </row>
    <row r="8569" spans="10:10" x14ac:dyDescent="0.25">
      <c r="J8569" s="1"/>
    </row>
    <row r="8570" spans="10:10" x14ac:dyDescent="0.25">
      <c r="J8570" s="1"/>
    </row>
    <row r="8571" spans="10:10" x14ac:dyDescent="0.25">
      <c r="J8571" s="1"/>
    </row>
    <row r="8572" spans="10:10" x14ac:dyDescent="0.25">
      <c r="J8572" s="1"/>
    </row>
    <row r="8573" spans="10:10" x14ac:dyDescent="0.25">
      <c r="J8573" s="1"/>
    </row>
    <row r="8574" spans="10:10" x14ac:dyDescent="0.25">
      <c r="J8574" s="1"/>
    </row>
    <row r="8575" spans="10:10" x14ac:dyDescent="0.25">
      <c r="J8575" s="1"/>
    </row>
    <row r="8576" spans="10:10" x14ac:dyDescent="0.25">
      <c r="J8576" s="1"/>
    </row>
    <row r="8577" spans="10:10" x14ac:dyDescent="0.25">
      <c r="J8577" s="1"/>
    </row>
    <row r="8578" spans="10:10" x14ac:dyDescent="0.25">
      <c r="J8578" s="1"/>
    </row>
    <row r="8579" spans="10:10" x14ac:dyDescent="0.25">
      <c r="J8579" s="1"/>
    </row>
    <row r="8580" spans="10:10" x14ac:dyDescent="0.25">
      <c r="J8580" s="1"/>
    </row>
    <row r="8581" spans="10:10" x14ac:dyDescent="0.25">
      <c r="J8581" s="1"/>
    </row>
    <row r="8582" spans="10:10" x14ac:dyDescent="0.25">
      <c r="J8582" s="1"/>
    </row>
    <row r="8583" spans="10:10" x14ac:dyDescent="0.25">
      <c r="J8583" s="1"/>
    </row>
    <row r="8584" spans="10:10" x14ac:dyDescent="0.25">
      <c r="J8584" s="1"/>
    </row>
    <row r="8585" spans="10:10" x14ac:dyDescent="0.25">
      <c r="J8585" s="1"/>
    </row>
    <row r="8586" spans="10:10" x14ac:dyDescent="0.25">
      <c r="J8586" s="1"/>
    </row>
    <row r="8587" spans="10:10" x14ac:dyDescent="0.25">
      <c r="J8587" s="1"/>
    </row>
    <row r="8588" spans="10:10" x14ac:dyDescent="0.25">
      <c r="J8588" s="1"/>
    </row>
    <row r="8589" spans="10:10" x14ac:dyDescent="0.25">
      <c r="J8589" s="1"/>
    </row>
    <row r="8590" spans="10:10" x14ac:dyDescent="0.25">
      <c r="J8590" s="1"/>
    </row>
    <row r="8591" spans="10:10" x14ac:dyDescent="0.25">
      <c r="J8591" s="1"/>
    </row>
    <row r="8592" spans="10:10" x14ac:dyDescent="0.25">
      <c r="J8592" s="1"/>
    </row>
    <row r="8593" spans="10:10" x14ac:dyDescent="0.25">
      <c r="J8593" s="1"/>
    </row>
    <row r="8594" spans="10:10" x14ac:dyDescent="0.25">
      <c r="J8594" s="1"/>
    </row>
    <row r="8595" spans="10:10" x14ac:dyDescent="0.25">
      <c r="J8595" s="1"/>
    </row>
    <row r="8596" spans="10:10" x14ac:dyDescent="0.25">
      <c r="J8596" s="1"/>
    </row>
    <row r="8597" spans="10:10" x14ac:dyDescent="0.25">
      <c r="J8597" s="1"/>
    </row>
    <row r="8598" spans="10:10" x14ac:dyDescent="0.25">
      <c r="J8598" s="1"/>
    </row>
    <row r="8599" spans="10:10" x14ac:dyDescent="0.25">
      <c r="J8599" s="1"/>
    </row>
    <row r="8600" spans="10:10" x14ac:dyDescent="0.25">
      <c r="J8600" s="1"/>
    </row>
    <row r="8601" spans="10:10" x14ac:dyDescent="0.25">
      <c r="J8601" s="1"/>
    </row>
    <row r="8602" spans="10:10" x14ac:dyDescent="0.25">
      <c r="J8602" s="1"/>
    </row>
    <row r="8603" spans="10:10" x14ac:dyDescent="0.25">
      <c r="J8603" s="1"/>
    </row>
    <row r="8604" spans="10:10" x14ac:dyDescent="0.25">
      <c r="J8604" s="1"/>
    </row>
    <row r="8605" spans="10:10" x14ac:dyDescent="0.25">
      <c r="J8605" s="1"/>
    </row>
    <row r="8606" spans="10:10" x14ac:dyDescent="0.25">
      <c r="J8606" s="1"/>
    </row>
    <row r="8607" spans="10:10" x14ac:dyDescent="0.25">
      <c r="J8607" s="1"/>
    </row>
    <row r="8608" spans="10:10" x14ac:dyDescent="0.25">
      <c r="J8608" s="1"/>
    </row>
    <row r="8609" spans="10:10" x14ac:dyDescent="0.25">
      <c r="J8609" s="1"/>
    </row>
    <row r="8610" spans="10:10" x14ac:dyDescent="0.25">
      <c r="J8610" s="1"/>
    </row>
    <row r="8611" spans="10:10" x14ac:dyDescent="0.25">
      <c r="J8611" s="1"/>
    </row>
    <row r="8612" spans="10:10" x14ac:dyDescent="0.25">
      <c r="J8612" s="1"/>
    </row>
    <row r="8613" spans="10:10" x14ac:dyDescent="0.25">
      <c r="J8613" s="1"/>
    </row>
    <row r="8614" spans="10:10" x14ac:dyDescent="0.25">
      <c r="J8614" s="1"/>
    </row>
    <row r="8615" spans="10:10" x14ac:dyDescent="0.25">
      <c r="J8615" s="1"/>
    </row>
    <row r="8616" spans="10:10" x14ac:dyDescent="0.25">
      <c r="J8616" s="1"/>
    </row>
    <row r="8617" spans="10:10" x14ac:dyDescent="0.25">
      <c r="J8617" s="1"/>
    </row>
    <row r="8618" spans="10:10" x14ac:dyDescent="0.25">
      <c r="J8618" s="1"/>
    </row>
    <row r="8619" spans="10:10" x14ac:dyDescent="0.25">
      <c r="J8619" s="1"/>
    </row>
    <row r="8620" spans="10:10" x14ac:dyDescent="0.25">
      <c r="J8620" s="1"/>
    </row>
    <row r="8621" spans="10:10" x14ac:dyDescent="0.25">
      <c r="J8621" s="1"/>
    </row>
    <row r="8622" spans="10:10" x14ac:dyDescent="0.25">
      <c r="J8622" s="1"/>
    </row>
    <row r="8623" spans="10:10" x14ac:dyDescent="0.25">
      <c r="J8623" s="1"/>
    </row>
    <row r="8624" spans="10:10" x14ac:dyDescent="0.25">
      <c r="J8624" s="1"/>
    </row>
    <row r="8625" spans="10:10" x14ac:dyDescent="0.25">
      <c r="J8625" s="1"/>
    </row>
    <row r="8626" spans="10:10" x14ac:dyDescent="0.25">
      <c r="J8626" s="1"/>
    </row>
    <row r="8627" spans="10:10" x14ac:dyDescent="0.25">
      <c r="J8627" s="1"/>
    </row>
    <row r="8628" spans="10:10" x14ac:dyDescent="0.25">
      <c r="J8628" s="1"/>
    </row>
    <row r="8629" spans="10:10" x14ac:dyDescent="0.25">
      <c r="J8629" s="1"/>
    </row>
    <row r="8630" spans="10:10" x14ac:dyDescent="0.25">
      <c r="J8630" s="1"/>
    </row>
    <row r="8631" spans="10:10" x14ac:dyDescent="0.25">
      <c r="J8631" s="1"/>
    </row>
    <row r="8632" spans="10:10" x14ac:dyDescent="0.25">
      <c r="J8632" s="1"/>
    </row>
    <row r="8633" spans="10:10" x14ac:dyDescent="0.25">
      <c r="J8633" s="1"/>
    </row>
    <row r="8634" spans="10:10" x14ac:dyDescent="0.25">
      <c r="J8634" s="1"/>
    </row>
    <row r="8635" spans="10:10" x14ac:dyDescent="0.25">
      <c r="J8635" s="1"/>
    </row>
    <row r="8636" spans="10:10" x14ac:dyDescent="0.25">
      <c r="J8636" s="1"/>
    </row>
    <row r="8637" spans="10:10" x14ac:dyDescent="0.25">
      <c r="J8637" s="1"/>
    </row>
    <row r="8638" spans="10:10" x14ac:dyDescent="0.25">
      <c r="J8638" s="1"/>
    </row>
    <row r="8639" spans="10:10" x14ac:dyDescent="0.25">
      <c r="J8639" s="1"/>
    </row>
    <row r="8640" spans="10:10" x14ac:dyDescent="0.25">
      <c r="J8640" s="1"/>
    </row>
    <row r="8641" spans="10:10" x14ac:dyDescent="0.25">
      <c r="J8641" s="1"/>
    </row>
    <row r="8642" spans="10:10" x14ac:dyDescent="0.25">
      <c r="J8642" s="1"/>
    </row>
    <row r="8643" spans="10:10" x14ac:dyDescent="0.25">
      <c r="J8643" s="1"/>
    </row>
    <row r="8644" spans="10:10" x14ac:dyDescent="0.25">
      <c r="J8644" s="1"/>
    </row>
    <row r="8645" spans="10:10" x14ac:dyDescent="0.25">
      <c r="J8645" s="1"/>
    </row>
    <row r="8646" spans="10:10" x14ac:dyDescent="0.25">
      <c r="J8646" s="1"/>
    </row>
    <row r="8647" spans="10:10" x14ac:dyDescent="0.25">
      <c r="J8647" s="1"/>
    </row>
    <row r="8648" spans="10:10" x14ac:dyDescent="0.25">
      <c r="J8648" s="1"/>
    </row>
    <row r="8649" spans="10:10" x14ac:dyDescent="0.25">
      <c r="J8649" s="1"/>
    </row>
    <row r="8650" spans="10:10" x14ac:dyDescent="0.25">
      <c r="J8650" s="1"/>
    </row>
    <row r="8651" spans="10:10" x14ac:dyDescent="0.25">
      <c r="J8651" s="1"/>
    </row>
    <row r="8652" spans="10:10" x14ac:dyDescent="0.25">
      <c r="J8652" s="1"/>
    </row>
    <row r="8653" spans="10:10" x14ac:dyDescent="0.25">
      <c r="J8653" s="1"/>
    </row>
    <row r="8654" spans="10:10" x14ac:dyDescent="0.25">
      <c r="J8654" s="1"/>
    </row>
    <row r="8655" spans="10:10" x14ac:dyDescent="0.25">
      <c r="J8655" s="1"/>
    </row>
    <row r="8656" spans="10:10" x14ac:dyDescent="0.25">
      <c r="J8656" s="1"/>
    </row>
    <row r="8657" spans="10:10" x14ac:dyDescent="0.25">
      <c r="J8657" s="1"/>
    </row>
    <row r="8658" spans="10:10" x14ac:dyDescent="0.25">
      <c r="J8658" s="1"/>
    </row>
    <row r="8659" spans="10:10" x14ac:dyDescent="0.25">
      <c r="J8659" s="1"/>
    </row>
    <row r="8660" spans="10:10" x14ac:dyDescent="0.25">
      <c r="J8660" s="1"/>
    </row>
    <row r="8661" spans="10:10" x14ac:dyDescent="0.25">
      <c r="J8661" s="1"/>
    </row>
    <row r="8662" spans="10:10" x14ac:dyDescent="0.25">
      <c r="J8662" s="1"/>
    </row>
    <row r="8663" spans="10:10" x14ac:dyDescent="0.25">
      <c r="J8663" s="1"/>
    </row>
    <row r="8664" spans="10:10" x14ac:dyDescent="0.25">
      <c r="J8664" s="1"/>
    </row>
    <row r="8665" spans="10:10" x14ac:dyDescent="0.25">
      <c r="J8665" s="1"/>
    </row>
    <row r="8666" spans="10:10" x14ac:dyDescent="0.25">
      <c r="J8666" s="1"/>
    </row>
    <row r="8667" spans="10:10" x14ac:dyDescent="0.25">
      <c r="J8667" s="1"/>
    </row>
    <row r="8668" spans="10:10" x14ac:dyDescent="0.25">
      <c r="J8668" s="1"/>
    </row>
    <row r="8669" spans="10:10" x14ac:dyDescent="0.25">
      <c r="J8669" s="1"/>
    </row>
    <row r="8670" spans="10:10" x14ac:dyDescent="0.25">
      <c r="J8670" s="1"/>
    </row>
    <row r="8671" spans="10:10" x14ac:dyDescent="0.25">
      <c r="J8671" s="1"/>
    </row>
    <row r="8672" spans="10:10" x14ac:dyDescent="0.25">
      <c r="J8672" s="1"/>
    </row>
    <row r="8673" spans="10:10" x14ac:dyDescent="0.25">
      <c r="J8673" s="1"/>
    </row>
    <row r="8674" spans="10:10" x14ac:dyDescent="0.25">
      <c r="J8674" s="1"/>
    </row>
    <row r="8675" spans="10:10" x14ac:dyDescent="0.25">
      <c r="J8675" s="1"/>
    </row>
    <row r="8676" spans="10:10" x14ac:dyDescent="0.25">
      <c r="J8676" s="1"/>
    </row>
    <row r="8677" spans="10:10" x14ac:dyDescent="0.25">
      <c r="J8677" s="1"/>
    </row>
    <row r="8678" spans="10:10" x14ac:dyDescent="0.25">
      <c r="J8678" s="1"/>
    </row>
    <row r="8679" spans="10:10" x14ac:dyDescent="0.25">
      <c r="J8679" s="1"/>
    </row>
    <row r="8680" spans="10:10" x14ac:dyDescent="0.25">
      <c r="J8680" s="1"/>
    </row>
    <row r="8681" spans="10:10" x14ac:dyDescent="0.25">
      <c r="J8681" s="1"/>
    </row>
    <row r="8682" spans="10:10" x14ac:dyDescent="0.25">
      <c r="J8682" s="1"/>
    </row>
    <row r="8683" spans="10:10" x14ac:dyDescent="0.25">
      <c r="J8683" s="1"/>
    </row>
    <row r="8684" spans="10:10" x14ac:dyDescent="0.25">
      <c r="J8684" s="1"/>
    </row>
    <row r="8685" spans="10:10" x14ac:dyDescent="0.25">
      <c r="J8685" s="1"/>
    </row>
    <row r="8686" spans="10:10" x14ac:dyDescent="0.25">
      <c r="J8686" s="1"/>
    </row>
    <row r="8687" spans="10:10" x14ac:dyDescent="0.25">
      <c r="J8687" s="1"/>
    </row>
    <row r="8688" spans="10:10" x14ac:dyDescent="0.25">
      <c r="J8688" s="1"/>
    </row>
    <row r="8689" spans="10:10" x14ac:dyDescent="0.25">
      <c r="J8689" s="1"/>
    </row>
    <row r="8690" spans="10:10" x14ac:dyDescent="0.25">
      <c r="J8690" s="1"/>
    </row>
    <row r="8691" spans="10:10" x14ac:dyDescent="0.25">
      <c r="J8691" s="1"/>
    </row>
    <row r="8692" spans="10:10" x14ac:dyDescent="0.25">
      <c r="J8692" s="1"/>
    </row>
    <row r="8693" spans="10:10" x14ac:dyDescent="0.25">
      <c r="J8693" s="1"/>
    </row>
    <row r="8694" spans="10:10" x14ac:dyDescent="0.25">
      <c r="J8694" s="1"/>
    </row>
    <row r="8695" spans="10:10" x14ac:dyDescent="0.25">
      <c r="J8695" s="1"/>
    </row>
    <row r="8696" spans="10:10" x14ac:dyDescent="0.25">
      <c r="J8696" s="1"/>
    </row>
    <row r="8697" spans="10:10" x14ac:dyDescent="0.25">
      <c r="J8697" s="1"/>
    </row>
    <row r="8698" spans="10:10" x14ac:dyDescent="0.25">
      <c r="J8698" s="1"/>
    </row>
    <row r="8699" spans="10:10" x14ac:dyDescent="0.25">
      <c r="J8699" s="1"/>
    </row>
    <row r="8700" spans="10:10" x14ac:dyDescent="0.25">
      <c r="J8700" s="1"/>
    </row>
    <row r="8701" spans="10:10" x14ac:dyDescent="0.25">
      <c r="J8701" s="1"/>
    </row>
    <row r="8702" spans="10:10" x14ac:dyDescent="0.25">
      <c r="J8702" s="1"/>
    </row>
    <row r="8703" spans="10:10" x14ac:dyDescent="0.25">
      <c r="J8703" s="1"/>
    </row>
    <row r="8704" spans="10:10" x14ac:dyDescent="0.25">
      <c r="J8704" s="1"/>
    </row>
    <row r="8705" spans="10:10" x14ac:dyDescent="0.25">
      <c r="J8705" s="1"/>
    </row>
    <row r="8706" spans="10:10" x14ac:dyDescent="0.25">
      <c r="J8706" s="1"/>
    </row>
    <row r="8707" spans="10:10" x14ac:dyDescent="0.25">
      <c r="J8707" s="1"/>
    </row>
    <row r="8708" spans="10:10" x14ac:dyDescent="0.25">
      <c r="J8708" s="1"/>
    </row>
    <row r="8709" spans="10:10" x14ac:dyDescent="0.25">
      <c r="J8709" s="1"/>
    </row>
    <row r="8710" spans="10:10" x14ac:dyDescent="0.25">
      <c r="J8710" s="1"/>
    </row>
    <row r="8711" spans="10:10" x14ac:dyDescent="0.25">
      <c r="J8711" s="1"/>
    </row>
    <row r="8712" spans="10:10" x14ac:dyDescent="0.25">
      <c r="J8712" s="1"/>
    </row>
    <row r="8713" spans="10:10" x14ac:dyDescent="0.25">
      <c r="J8713" s="1"/>
    </row>
    <row r="8714" spans="10:10" x14ac:dyDescent="0.25">
      <c r="J8714" s="1"/>
    </row>
    <row r="8715" spans="10:10" x14ac:dyDescent="0.25">
      <c r="J8715" s="1"/>
    </row>
    <row r="8716" spans="10:10" x14ac:dyDescent="0.25">
      <c r="J8716" s="1"/>
    </row>
    <row r="8717" spans="10:10" x14ac:dyDescent="0.25">
      <c r="J8717" s="1"/>
    </row>
    <row r="8718" spans="10:10" x14ac:dyDescent="0.25">
      <c r="J8718" s="1"/>
    </row>
    <row r="8719" spans="10:10" x14ac:dyDescent="0.25">
      <c r="J8719" s="1"/>
    </row>
    <row r="8720" spans="10:10" x14ac:dyDescent="0.25">
      <c r="J8720" s="1"/>
    </row>
    <row r="8721" spans="10:10" x14ac:dyDescent="0.25">
      <c r="J8721" s="1"/>
    </row>
    <row r="8722" spans="10:10" x14ac:dyDescent="0.25">
      <c r="J8722" s="1"/>
    </row>
    <row r="8723" spans="10:10" x14ac:dyDescent="0.25">
      <c r="J8723" s="1"/>
    </row>
    <row r="8724" spans="10:10" x14ac:dyDescent="0.25">
      <c r="J8724" s="1"/>
    </row>
    <row r="8725" spans="10:10" x14ac:dyDescent="0.25">
      <c r="J8725" s="1"/>
    </row>
    <row r="8726" spans="10:10" x14ac:dyDescent="0.25">
      <c r="J8726" s="1"/>
    </row>
    <row r="8727" spans="10:10" x14ac:dyDescent="0.25">
      <c r="J8727" s="1"/>
    </row>
    <row r="8728" spans="10:10" x14ac:dyDescent="0.25">
      <c r="J8728" s="1"/>
    </row>
    <row r="8729" spans="10:10" x14ac:dyDescent="0.25">
      <c r="J8729" s="1"/>
    </row>
    <row r="8730" spans="10:10" x14ac:dyDescent="0.25">
      <c r="J8730" s="1"/>
    </row>
    <row r="8731" spans="10:10" x14ac:dyDescent="0.25">
      <c r="J8731" s="1"/>
    </row>
    <row r="8732" spans="10:10" x14ac:dyDescent="0.25">
      <c r="J8732" s="1"/>
    </row>
    <row r="8733" spans="10:10" x14ac:dyDescent="0.25">
      <c r="J8733" s="1"/>
    </row>
    <row r="8734" spans="10:10" x14ac:dyDescent="0.25">
      <c r="J8734" s="1"/>
    </row>
    <row r="8735" spans="10:10" x14ac:dyDescent="0.25">
      <c r="J8735" s="1"/>
    </row>
    <row r="8736" spans="10:10" x14ac:dyDescent="0.25">
      <c r="J8736" s="1"/>
    </row>
    <row r="8737" spans="10:10" x14ac:dyDescent="0.25">
      <c r="J8737" s="1"/>
    </row>
    <row r="8738" spans="10:10" x14ac:dyDescent="0.25">
      <c r="J8738" s="1"/>
    </row>
    <row r="8739" spans="10:10" x14ac:dyDescent="0.25">
      <c r="J8739" s="1"/>
    </row>
    <row r="8740" spans="10:10" x14ac:dyDescent="0.25">
      <c r="J8740" s="1"/>
    </row>
    <row r="8741" spans="10:10" x14ac:dyDescent="0.25">
      <c r="J8741" s="1"/>
    </row>
    <row r="8742" spans="10:10" x14ac:dyDescent="0.25">
      <c r="J8742" s="1"/>
    </row>
    <row r="8743" spans="10:10" x14ac:dyDescent="0.25">
      <c r="J8743" s="1"/>
    </row>
    <row r="8744" spans="10:10" x14ac:dyDescent="0.25">
      <c r="J8744" s="1"/>
    </row>
    <row r="8745" spans="10:10" x14ac:dyDescent="0.25">
      <c r="J8745" s="1"/>
    </row>
    <row r="8746" spans="10:10" x14ac:dyDescent="0.25">
      <c r="J8746" s="1"/>
    </row>
    <row r="8747" spans="10:10" x14ac:dyDescent="0.25">
      <c r="J8747" s="1"/>
    </row>
    <row r="8748" spans="10:10" x14ac:dyDescent="0.25">
      <c r="J8748" s="1"/>
    </row>
    <row r="8749" spans="10:10" x14ac:dyDescent="0.25">
      <c r="J8749" s="1"/>
    </row>
    <row r="8750" spans="10:10" x14ac:dyDescent="0.25">
      <c r="J8750" s="1"/>
    </row>
    <row r="8751" spans="10:10" x14ac:dyDescent="0.25">
      <c r="J8751" s="1"/>
    </row>
    <row r="8752" spans="10:10" x14ac:dyDescent="0.25">
      <c r="J8752" s="1"/>
    </row>
    <row r="8753" spans="10:10" x14ac:dyDescent="0.25">
      <c r="J8753" s="1"/>
    </row>
    <row r="8754" spans="10:10" x14ac:dyDescent="0.25">
      <c r="J8754" s="1"/>
    </row>
    <row r="8755" spans="10:10" x14ac:dyDescent="0.25">
      <c r="J8755" s="1"/>
    </row>
    <row r="8756" spans="10:10" x14ac:dyDescent="0.25">
      <c r="J8756" s="1"/>
    </row>
    <row r="8757" spans="10:10" x14ac:dyDescent="0.25">
      <c r="J8757" s="1"/>
    </row>
    <row r="8758" spans="10:10" x14ac:dyDescent="0.25">
      <c r="J8758" s="1"/>
    </row>
    <row r="8759" spans="10:10" x14ac:dyDescent="0.25">
      <c r="J8759" s="1"/>
    </row>
    <row r="8760" spans="10:10" x14ac:dyDescent="0.25">
      <c r="J8760" s="1"/>
    </row>
    <row r="8761" spans="10:10" x14ac:dyDescent="0.25">
      <c r="J8761" s="1"/>
    </row>
    <row r="8762" spans="10:10" x14ac:dyDescent="0.25">
      <c r="J8762" s="1"/>
    </row>
    <row r="8763" spans="10:10" x14ac:dyDescent="0.25">
      <c r="J8763" s="1"/>
    </row>
    <row r="8764" spans="10:10" x14ac:dyDescent="0.25">
      <c r="J8764" s="1"/>
    </row>
    <row r="8765" spans="10:10" x14ac:dyDescent="0.25">
      <c r="J8765" s="1"/>
    </row>
    <row r="8766" spans="10:10" x14ac:dyDescent="0.25">
      <c r="J8766" s="1"/>
    </row>
    <row r="8767" spans="10:10" x14ac:dyDescent="0.25">
      <c r="J8767" s="1"/>
    </row>
    <row r="8768" spans="10:10" x14ac:dyDescent="0.25">
      <c r="J8768" s="1"/>
    </row>
    <row r="8769" spans="10:10" x14ac:dyDescent="0.25">
      <c r="J8769" s="1"/>
    </row>
    <row r="8770" spans="10:10" x14ac:dyDescent="0.25">
      <c r="J8770" s="1"/>
    </row>
    <row r="8771" spans="10:10" x14ac:dyDescent="0.25">
      <c r="J8771" s="1"/>
    </row>
    <row r="8772" spans="10:10" x14ac:dyDescent="0.25">
      <c r="J8772" s="1"/>
    </row>
    <row r="8773" spans="10:10" x14ac:dyDescent="0.25">
      <c r="J8773" s="1"/>
    </row>
    <row r="8774" spans="10:10" x14ac:dyDescent="0.25">
      <c r="J8774" s="1"/>
    </row>
    <row r="8775" spans="10:10" x14ac:dyDescent="0.25">
      <c r="J8775" s="1"/>
    </row>
    <row r="8776" spans="10:10" x14ac:dyDescent="0.25">
      <c r="J8776" s="1"/>
    </row>
    <row r="8777" spans="10:10" x14ac:dyDescent="0.25">
      <c r="J8777" s="1"/>
    </row>
    <row r="8778" spans="10:10" x14ac:dyDescent="0.25">
      <c r="J8778" s="1"/>
    </row>
    <row r="8779" spans="10:10" x14ac:dyDescent="0.25">
      <c r="J8779" s="1"/>
    </row>
    <row r="8780" spans="10:10" x14ac:dyDescent="0.25">
      <c r="J8780" s="1"/>
    </row>
    <row r="8781" spans="10:10" x14ac:dyDescent="0.25">
      <c r="J8781" s="1"/>
    </row>
    <row r="8782" spans="10:10" x14ac:dyDescent="0.25">
      <c r="J8782" s="1"/>
    </row>
    <row r="8783" spans="10:10" x14ac:dyDescent="0.25">
      <c r="J8783" s="1"/>
    </row>
    <row r="8784" spans="10:10" x14ac:dyDescent="0.25">
      <c r="J8784" s="1"/>
    </row>
    <row r="8785" spans="10:10" x14ac:dyDescent="0.25">
      <c r="J8785" s="1"/>
    </row>
    <row r="8786" spans="10:10" x14ac:dyDescent="0.25">
      <c r="J8786" s="1"/>
    </row>
    <row r="8787" spans="10:10" x14ac:dyDescent="0.25">
      <c r="J8787" s="1"/>
    </row>
    <row r="8788" spans="10:10" x14ac:dyDescent="0.25">
      <c r="J8788" s="1"/>
    </row>
    <row r="8789" spans="10:10" x14ac:dyDescent="0.25">
      <c r="J8789" s="1"/>
    </row>
    <row r="8790" spans="10:10" x14ac:dyDescent="0.25">
      <c r="J8790" s="1"/>
    </row>
    <row r="8791" spans="10:10" x14ac:dyDescent="0.25">
      <c r="J8791" s="1"/>
    </row>
    <row r="8792" spans="10:10" x14ac:dyDescent="0.25">
      <c r="J8792" s="1"/>
    </row>
    <row r="8793" spans="10:10" x14ac:dyDescent="0.25">
      <c r="J8793" s="1"/>
    </row>
    <row r="8794" spans="10:10" x14ac:dyDescent="0.25">
      <c r="J8794" s="1"/>
    </row>
    <row r="8795" spans="10:10" x14ac:dyDescent="0.25">
      <c r="J8795" s="1"/>
    </row>
    <row r="8796" spans="10:10" x14ac:dyDescent="0.25">
      <c r="J8796" s="1"/>
    </row>
    <row r="8797" spans="10:10" x14ac:dyDescent="0.25">
      <c r="J8797" s="1"/>
    </row>
    <row r="8798" spans="10:10" x14ac:dyDescent="0.25">
      <c r="J8798" s="1"/>
    </row>
    <row r="8799" spans="10:10" x14ac:dyDescent="0.25">
      <c r="J8799" s="1"/>
    </row>
    <row r="8800" spans="10:10" x14ac:dyDescent="0.25">
      <c r="J8800" s="1"/>
    </row>
    <row r="8801" spans="10:10" x14ac:dyDescent="0.25">
      <c r="J8801" s="1"/>
    </row>
    <row r="8802" spans="10:10" x14ac:dyDescent="0.25">
      <c r="J8802" s="1"/>
    </row>
    <row r="8803" spans="10:10" x14ac:dyDescent="0.25">
      <c r="J8803" s="1"/>
    </row>
    <row r="8804" spans="10:10" x14ac:dyDescent="0.25">
      <c r="J8804" s="1"/>
    </row>
    <row r="8805" spans="10:10" x14ac:dyDescent="0.25">
      <c r="J8805" s="1"/>
    </row>
    <row r="8806" spans="10:10" x14ac:dyDescent="0.25">
      <c r="J8806" s="1"/>
    </row>
    <row r="8807" spans="10:10" x14ac:dyDescent="0.25">
      <c r="J8807" s="1"/>
    </row>
    <row r="8808" spans="10:10" x14ac:dyDescent="0.25">
      <c r="J8808" s="1"/>
    </row>
    <row r="8809" spans="10:10" x14ac:dyDescent="0.25">
      <c r="J8809" s="1"/>
    </row>
    <row r="8810" spans="10:10" x14ac:dyDescent="0.25">
      <c r="J8810" s="1"/>
    </row>
    <row r="8811" spans="10:10" x14ac:dyDescent="0.25">
      <c r="J8811" s="1"/>
    </row>
    <row r="8812" spans="10:10" x14ac:dyDescent="0.25">
      <c r="J8812" s="1"/>
    </row>
    <row r="8813" spans="10:10" x14ac:dyDescent="0.25">
      <c r="J8813" s="1"/>
    </row>
    <row r="8814" spans="10:10" x14ac:dyDescent="0.25">
      <c r="J8814" s="1"/>
    </row>
    <row r="8815" spans="10:10" x14ac:dyDescent="0.25">
      <c r="J8815" s="1"/>
    </row>
    <row r="8816" spans="10:10" x14ac:dyDescent="0.25">
      <c r="J8816" s="1"/>
    </row>
    <row r="8817" spans="10:10" x14ac:dyDescent="0.25">
      <c r="J8817" s="1"/>
    </row>
    <row r="8818" spans="10:10" x14ac:dyDescent="0.25">
      <c r="J8818" s="1"/>
    </row>
    <row r="8819" spans="10:10" x14ac:dyDescent="0.25">
      <c r="J8819" s="1"/>
    </row>
    <row r="8820" spans="10:10" x14ac:dyDescent="0.25">
      <c r="J8820" s="1"/>
    </row>
    <row r="8821" spans="10:10" x14ac:dyDescent="0.25">
      <c r="J8821" s="1"/>
    </row>
    <row r="8822" spans="10:10" x14ac:dyDescent="0.25">
      <c r="J8822" s="1"/>
    </row>
    <row r="8823" spans="10:10" x14ac:dyDescent="0.25">
      <c r="J8823" s="1"/>
    </row>
    <row r="8824" spans="10:10" x14ac:dyDescent="0.25">
      <c r="J8824" s="1"/>
    </row>
    <row r="8825" spans="10:10" x14ac:dyDescent="0.25">
      <c r="J8825" s="1"/>
    </row>
    <row r="8826" spans="10:10" x14ac:dyDescent="0.25">
      <c r="J8826" s="1"/>
    </row>
    <row r="8827" spans="10:10" x14ac:dyDescent="0.25">
      <c r="J8827" s="1"/>
    </row>
    <row r="8828" spans="10:10" x14ac:dyDescent="0.25">
      <c r="J8828" s="1"/>
    </row>
    <row r="8829" spans="10:10" x14ac:dyDescent="0.25">
      <c r="J8829" s="1"/>
    </row>
    <row r="8830" spans="10:10" x14ac:dyDescent="0.25">
      <c r="J8830" s="1"/>
    </row>
    <row r="8831" spans="10:10" x14ac:dyDescent="0.25">
      <c r="J8831" s="1"/>
    </row>
    <row r="8832" spans="10:10" x14ac:dyDescent="0.25">
      <c r="J8832" s="1"/>
    </row>
    <row r="8833" spans="10:10" x14ac:dyDescent="0.25">
      <c r="J8833" s="1"/>
    </row>
    <row r="8834" spans="10:10" x14ac:dyDescent="0.25">
      <c r="J8834" s="1"/>
    </row>
    <row r="8835" spans="10:10" x14ac:dyDescent="0.25">
      <c r="J8835" s="1"/>
    </row>
    <row r="8836" spans="10:10" x14ac:dyDescent="0.25">
      <c r="J8836" s="1"/>
    </row>
    <row r="8837" spans="10:10" x14ac:dyDescent="0.25">
      <c r="J8837" s="1"/>
    </row>
    <row r="8838" spans="10:10" x14ac:dyDescent="0.25">
      <c r="J8838" s="1"/>
    </row>
    <row r="8839" spans="10:10" x14ac:dyDescent="0.25">
      <c r="J8839" s="1"/>
    </row>
    <row r="8840" spans="10:10" x14ac:dyDescent="0.25">
      <c r="J8840" s="1"/>
    </row>
    <row r="8841" spans="10:10" x14ac:dyDescent="0.25">
      <c r="J8841" s="1"/>
    </row>
    <row r="8842" spans="10:10" x14ac:dyDescent="0.25">
      <c r="J8842" s="1"/>
    </row>
    <row r="8843" spans="10:10" x14ac:dyDescent="0.25">
      <c r="J8843" s="1"/>
    </row>
    <row r="8844" spans="10:10" x14ac:dyDescent="0.25">
      <c r="J8844" s="1"/>
    </row>
    <row r="8845" spans="10:10" x14ac:dyDescent="0.25">
      <c r="J8845" s="1"/>
    </row>
    <row r="8846" spans="10:10" x14ac:dyDescent="0.25">
      <c r="J8846" s="1"/>
    </row>
    <row r="8847" spans="10:10" x14ac:dyDescent="0.25">
      <c r="J8847" s="1"/>
    </row>
    <row r="8848" spans="10:10" x14ac:dyDescent="0.25">
      <c r="J8848" s="1"/>
    </row>
    <row r="8849" spans="10:10" x14ac:dyDescent="0.25">
      <c r="J8849" s="1"/>
    </row>
    <row r="8850" spans="10:10" x14ac:dyDescent="0.25">
      <c r="J8850" s="1"/>
    </row>
    <row r="8851" spans="10:10" x14ac:dyDescent="0.25">
      <c r="J8851" s="1"/>
    </row>
    <row r="8852" spans="10:10" x14ac:dyDescent="0.25">
      <c r="J8852" s="1"/>
    </row>
    <row r="8853" spans="10:10" x14ac:dyDescent="0.25">
      <c r="J8853" s="1"/>
    </row>
    <row r="8854" spans="10:10" x14ac:dyDescent="0.25">
      <c r="J8854" s="1"/>
    </row>
    <row r="8855" spans="10:10" x14ac:dyDescent="0.25">
      <c r="J8855" s="1"/>
    </row>
    <row r="8856" spans="10:10" x14ac:dyDescent="0.25">
      <c r="J8856" s="1"/>
    </row>
    <row r="8857" spans="10:10" x14ac:dyDescent="0.25">
      <c r="J8857" s="1"/>
    </row>
    <row r="8858" spans="10:10" x14ac:dyDescent="0.25">
      <c r="J8858" s="1"/>
    </row>
    <row r="8859" spans="10:10" x14ac:dyDescent="0.25">
      <c r="J8859" s="1"/>
    </row>
    <row r="8860" spans="10:10" x14ac:dyDescent="0.25">
      <c r="J8860" s="1"/>
    </row>
    <row r="8861" spans="10:10" x14ac:dyDescent="0.25">
      <c r="J8861" s="1"/>
    </row>
    <row r="8862" spans="10:10" x14ac:dyDescent="0.25">
      <c r="J8862" s="1"/>
    </row>
    <row r="8863" spans="10:10" x14ac:dyDescent="0.25">
      <c r="J8863" s="1"/>
    </row>
    <row r="8864" spans="10:10" x14ac:dyDescent="0.25">
      <c r="J8864" s="1"/>
    </row>
    <row r="8865" spans="10:10" x14ac:dyDescent="0.25">
      <c r="J8865" s="1"/>
    </row>
    <row r="8866" spans="10:10" x14ac:dyDescent="0.25">
      <c r="J8866" s="1"/>
    </row>
    <row r="8867" spans="10:10" x14ac:dyDescent="0.25">
      <c r="J8867" s="1"/>
    </row>
    <row r="8868" spans="10:10" x14ac:dyDescent="0.25">
      <c r="J8868" s="1"/>
    </row>
    <row r="8869" spans="10:10" x14ac:dyDescent="0.25">
      <c r="J8869" s="1"/>
    </row>
    <row r="8870" spans="10:10" x14ac:dyDescent="0.25">
      <c r="J8870" s="1"/>
    </row>
    <row r="8871" spans="10:10" x14ac:dyDescent="0.25">
      <c r="J8871" s="1"/>
    </row>
    <row r="8872" spans="10:10" x14ac:dyDescent="0.25">
      <c r="J8872" s="1"/>
    </row>
    <row r="8873" spans="10:10" x14ac:dyDescent="0.25">
      <c r="J8873" s="1"/>
    </row>
    <row r="8874" spans="10:10" x14ac:dyDescent="0.25">
      <c r="J8874" s="1"/>
    </row>
    <row r="8875" spans="10:10" x14ac:dyDescent="0.25">
      <c r="J8875" s="1"/>
    </row>
    <row r="8876" spans="10:10" x14ac:dyDescent="0.25">
      <c r="J8876" s="1"/>
    </row>
    <row r="8877" spans="10:10" x14ac:dyDescent="0.25">
      <c r="J8877" s="1"/>
    </row>
    <row r="8878" spans="10:10" x14ac:dyDescent="0.25">
      <c r="J8878" s="1"/>
    </row>
    <row r="8879" spans="10:10" x14ac:dyDescent="0.25">
      <c r="J8879" s="1"/>
    </row>
    <row r="8880" spans="10:10" x14ac:dyDescent="0.25">
      <c r="J8880" s="1"/>
    </row>
    <row r="8881" spans="10:10" x14ac:dyDescent="0.25">
      <c r="J8881" s="1"/>
    </row>
    <row r="8882" spans="10:10" x14ac:dyDescent="0.25">
      <c r="J8882" s="1"/>
    </row>
    <row r="8883" spans="10:10" x14ac:dyDescent="0.25">
      <c r="J8883" s="1"/>
    </row>
    <row r="8884" spans="10:10" x14ac:dyDescent="0.25">
      <c r="J8884" s="1"/>
    </row>
    <row r="8885" spans="10:10" x14ac:dyDescent="0.25">
      <c r="J8885" s="1"/>
    </row>
    <row r="8886" spans="10:10" x14ac:dyDescent="0.25">
      <c r="J8886" s="1"/>
    </row>
    <row r="8887" spans="10:10" x14ac:dyDescent="0.25">
      <c r="J8887" s="1"/>
    </row>
    <row r="8888" spans="10:10" x14ac:dyDescent="0.25">
      <c r="J8888" s="1"/>
    </row>
    <row r="8889" spans="10:10" x14ac:dyDescent="0.25">
      <c r="J8889" s="1"/>
    </row>
    <row r="8890" spans="10:10" x14ac:dyDescent="0.25">
      <c r="J8890" s="1"/>
    </row>
    <row r="8891" spans="10:10" x14ac:dyDescent="0.25">
      <c r="J8891" s="1"/>
    </row>
    <row r="8892" spans="10:10" x14ac:dyDescent="0.25">
      <c r="J8892" s="1"/>
    </row>
    <row r="8893" spans="10:10" x14ac:dyDescent="0.25">
      <c r="J8893" s="1"/>
    </row>
    <row r="8894" spans="10:10" x14ac:dyDescent="0.25">
      <c r="J8894" s="1"/>
    </row>
    <row r="8895" spans="10:10" x14ac:dyDescent="0.25">
      <c r="J8895" s="1"/>
    </row>
    <row r="8896" spans="10:10" x14ac:dyDescent="0.25">
      <c r="J8896" s="1"/>
    </row>
    <row r="8897" spans="10:10" x14ac:dyDescent="0.25">
      <c r="J8897" s="1"/>
    </row>
    <row r="8898" spans="10:10" x14ac:dyDescent="0.25">
      <c r="J8898" s="1"/>
    </row>
    <row r="8899" spans="10:10" x14ac:dyDescent="0.25">
      <c r="J8899" s="1"/>
    </row>
    <row r="8900" spans="10:10" x14ac:dyDescent="0.25">
      <c r="J8900" s="1"/>
    </row>
    <row r="8901" spans="10:10" x14ac:dyDescent="0.25">
      <c r="J8901" s="1"/>
    </row>
    <row r="8902" spans="10:10" x14ac:dyDescent="0.25">
      <c r="J8902" s="1"/>
    </row>
    <row r="8903" spans="10:10" x14ac:dyDescent="0.25">
      <c r="J8903" s="1"/>
    </row>
    <row r="8904" spans="10:10" x14ac:dyDescent="0.25">
      <c r="J8904" s="1"/>
    </row>
    <row r="8905" spans="10:10" x14ac:dyDescent="0.25">
      <c r="J8905" s="1"/>
    </row>
    <row r="8906" spans="10:10" x14ac:dyDescent="0.25">
      <c r="J8906" s="1"/>
    </row>
    <row r="8907" spans="10:10" x14ac:dyDescent="0.25">
      <c r="J8907" s="1"/>
    </row>
    <row r="8908" spans="10:10" x14ac:dyDescent="0.25">
      <c r="J8908" s="1"/>
    </row>
    <row r="8909" spans="10:10" x14ac:dyDescent="0.25">
      <c r="J8909" s="1"/>
    </row>
    <row r="8910" spans="10:10" x14ac:dyDescent="0.25">
      <c r="J8910" s="1"/>
    </row>
    <row r="8911" spans="10:10" x14ac:dyDescent="0.25">
      <c r="J8911" s="1"/>
    </row>
    <row r="8912" spans="10:10" x14ac:dyDescent="0.25">
      <c r="J8912" s="1"/>
    </row>
    <row r="8913" spans="10:10" x14ac:dyDescent="0.25">
      <c r="J8913" s="1"/>
    </row>
    <row r="8914" spans="10:10" x14ac:dyDescent="0.25">
      <c r="J8914" s="1"/>
    </row>
    <row r="8915" spans="10:10" x14ac:dyDescent="0.25">
      <c r="J8915" s="1"/>
    </row>
    <row r="8916" spans="10:10" x14ac:dyDescent="0.25">
      <c r="J8916" s="1"/>
    </row>
    <row r="8917" spans="10:10" x14ac:dyDescent="0.25">
      <c r="J8917" s="1"/>
    </row>
    <row r="8918" spans="10:10" x14ac:dyDescent="0.25">
      <c r="J8918" s="1"/>
    </row>
    <row r="8919" spans="10:10" x14ac:dyDescent="0.25">
      <c r="J8919" s="1"/>
    </row>
    <row r="8920" spans="10:10" x14ac:dyDescent="0.25">
      <c r="J8920" s="1"/>
    </row>
    <row r="8921" spans="10:10" x14ac:dyDescent="0.25">
      <c r="J8921" s="1"/>
    </row>
    <row r="8922" spans="10:10" x14ac:dyDescent="0.25">
      <c r="J8922" s="1"/>
    </row>
    <row r="8923" spans="10:10" x14ac:dyDescent="0.25">
      <c r="J8923" s="1"/>
    </row>
    <row r="8924" spans="10:10" x14ac:dyDescent="0.25">
      <c r="J8924" s="1"/>
    </row>
    <row r="8925" spans="10:10" x14ac:dyDescent="0.25">
      <c r="J8925" s="1"/>
    </row>
    <row r="8926" spans="10:10" x14ac:dyDescent="0.25">
      <c r="J8926" s="1"/>
    </row>
    <row r="8927" spans="10:10" x14ac:dyDescent="0.25">
      <c r="J8927" s="1"/>
    </row>
    <row r="8928" spans="10:10" x14ac:dyDescent="0.25">
      <c r="J8928" s="1"/>
    </row>
    <row r="8929" spans="10:10" x14ac:dyDescent="0.25">
      <c r="J8929" s="1"/>
    </row>
    <row r="8930" spans="10:10" x14ac:dyDescent="0.25">
      <c r="J8930" s="1"/>
    </row>
    <row r="8931" spans="10:10" x14ac:dyDescent="0.25">
      <c r="J8931" s="1"/>
    </row>
    <row r="8932" spans="10:10" x14ac:dyDescent="0.25">
      <c r="J8932" s="1"/>
    </row>
    <row r="8933" spans="10:10" x14ac:dyDescent="0.25">
      <c r="J8933" s="1"/>
    </row>
    <row r="8934" spans="10:10" x14ac:dyDescent="0.25">
      <c r="J8934" s="1"/>
    </row>
    <row r="8935" spans="10:10" x14ac:dyDescent="0.25">
      <c r="J8935" s="1"/>
    </row>
    <row r="8936" spans="10:10" x14ac:dyDescent="0.25">
      <c r="J8936" s="1"/>
    </row>
    <row r="8937" spans="10:10" x14ac:dyDescent="0.25">
      <c r="J8937" s="1"/>
    </row>
    <row r="8938" spans="10:10" x14ac:dyDescent="0.25">
      <c r="J8938" s="1"/>
    </row>
    <row r="8939" spans="10:10" x14ac:dyDescent="0.25">
      <c r="J8939" s="1"/>
    </row>
    <row r="8940" spans="10:10" x14ac:dyDescent="0.25">
      <c r="J8940" s="1"/>
    </row>
    <row r="8941" spans="10:10" x14ac:dyDescent="0.25">
      <c r="J8941" s="1"/>
    </row>
    <row r="8942" spans="10:10" x14ac:dyDescent="0.25">
      <c r="J8942" s="1"/>
    </row>
    <row r="8943" spans="10:10" x14ac:dyDescent="0.25">
      <c r="J8943" s="1"/>
    </row>
    <row r="8944" spans="10:10" x14ac:dyDescent="0.25">
      <c r="J8944" s="1"/>
    </row>
    <row r="8945" spans="10:10" x14ac:dyDescent="0.25">
      <c r="J8945" s="1"/>
    </row>
    <row r="8946" spans="10:10" x14ac:dyDescent="0.25">
      <c r="J8946" s="1"/>
    </row>
    <row r="8947" spans="10:10" x14ac:dyDescent="0.25">
      <c r="J8947" s="1"/>
    </row>
    <row r="8948" spans="10:10" x14ac:dyDescent="0.25">
      <c r="J8948" s="1"/>
    </row>
    <row r="8949" spans="10:10" x14ac:dyDescent="0.25">
      <c r="J8949" s="1"/>
    </row>
    <row r="8950" spans="10:10" x14ac:dyDescent="0.25">
      <c r="J8950" s="1"/>
    </row>
    <row r="8951" spans="10:10" x14ac:dyDescent="0.25">
      <c r="J8951" s="1"/>
    </row>
    <row r="8952" spans="10:10" x14ac:dyDescent="0.25">
      <c r="J8952" s="1"/>
    </row>
    <row r="8953" spans="10:10" x14ac:dyDescent="0.25">
      <c r="J8953" s="1"/>
    </row>
    <row r="8954" spans="10:10" x14ac:dyDescent="0.25">
      <c r="J8954" s="1"/>
    </row>
    <row r="8955" spans="10:10" x14ac:dyDescent="0.25">
      <c r="J8955" s="1"/>
    </row>
    <row r="8956" spans="10:10" x14ac:dyDescent="0.25">
      <c r="J8956" s="1"/>
    </row>
    <row r="8957" spans="10:10" x14ac:dyDescent="0.25">
      <c r="J8957" s="1"/>
    </row>
    <row r="8958" spans="10:10" x14ac:dyDescent="0.25">
      <c r="J8958" s="1"/>
    </row>
    <row r="8959" spans="10:10" x14ac:dyDescent="0.25">
      <c r="J8959" s="1"/>
    </row>
    <row r="8960" spans="10:10" x14ac:dyDescent="0.25">
      <c r="J8960" s="1"/>
    </row>
    <row r="8961" spans="10:10" x14ac:dyDescent="0.25">
      <c r="J8961" s="1"/>
    </row>
    <row r="8962" spans="10:10" x14ac:dyDescent="0.25">
      <c r="J8962" s="1"/>
    </row>
    <row r="8963" spans="10:10" x14ac:dyDescent="0.25">
      <c r="J8963" s="1"/>
    </row>
    <row r="8964" spans="10:10" x14ac:dyDescent="0.25">
      <c r="J8964" s="1"/>
    </row>
    <row r="8965" spans="10:10" x14ac:dyDescent="0.25">
      <c r="J8965" s="1"/>
    </row>
    <row r="8966" spans="10:10" x14ac:dyDescent="0.25">
      <c r="J8966" s="1"/>
    </row>
    <row r="8967" spans="10:10" x14ac:dyDescent="0.25">
      <c r="J8967" s="1"/>
    </row>
    <row r="8968" spans="10:10" x14ac:dyDescent="0.25">
      <c r="J8968" s="1"/>
    </row>
    <row r="8969" spans="10:10" x14ac:dyDescent="0.25">
      <c r="J8969" s="1"/>
    </row>
    <row r="8970" spans="10:10" x14ac:dyDescent="0.25">
      <c r="J8970" s="1"/>
    </row>
    <row r="8971" spans="10:10" x14ac:dyDescent="0.25">
      <c r="J8971" s="1"/>
    </row>
    <row r="8972" spans="10:10" x14ac:dyDescent="0.25">
      <c r="J8972" s="1"/>
    </row>
    <row r="8973" spans="10:10" x14ac:dyDescent="0.25">
      <c r="J8973" s="1"/>
    </row>
    <row r="8974" spans="10:10" x14ac:dyDescent="0.25">
      <c r="J8974" s="1"/>
    </row>
    <row r="8975" spans="10:10" x14ac:dyDescent="0.25">
      <c r="J8975" s="1"/>
    </row>
    <row r="8976" spans="10:10" x14ac:dyDescent="0.25">
      <c r="J8976" s="1"/>
    </row>
    <row r="8977" spans="10:10" x14ac:dyDescent="0.25">
      <c r="J8977" s="1"/>
    </row>
    <row r="8978" spans="10:10" x14ac:dyDescent="0.25">
      <c r="J8978" s="1"/>
    </row>
    <row r="8979" spans="10:10" x14ac:dyDescent="0.25">
      <c r="J8979" s="1"/>
    </row>
    <row r="8980" spans="10:10" x14ac:dyDescent="0.25">
      <c r="J8980" s="1"/>
    </row>
    <row r="8981" spans="10:10" x14ac:dyDescent="0.25">
      <c r="J8981" s="1"/>
    </row>
    <row r="8982" spans="10:10" x14ac:dyDescent="0.25">
      <c r="J8982" s="1"/>
    </row>
    <row r="8983" spans="10:10" x14ac:dyDescent="0.25">
      <c r="J8983" s="1"/>
    </row>
    <row r="8984" spans="10:10" x14ac:dyDescent="0.25">
      <c r="J8984" s="1"/>
    </row>
    <row r="8985" spans="10:10" x14ac:dyDescent="0.25">
      <c r="J8985" s="1"/>
    </row>
    <row r="8986" spans="10:10" x14ac:dyDescent="0.25">
      <c r="J8986" s="1"/>
    </row>
    <row r="8987" spans="10:10" x14ac:dyDescent="0.25">
      <c r="J8987" s="1"/>
    </row>
    <row r="8988" spans="10:10" x14ac:dyDescent="0.25">
      <c r="J8988" s="1"/>
    </row>
    <row r="8989" spans="10:10" x14ac:dyDescent="0.25">
      <c r="J8989" s="1"/>
    </row>
    <row r="8990" spans="10:10" x14ac:dyDescent="0.25">
      <c r="J8990" s="1"/>
    </row>
    <row r="8991" spans="10:10" x14ac:dyDescent="0.25">
      <c r="J8991" s="1"/>
    </row>
    <row r="8992" spans="10:10" x14ac:dyDescent="0.25">
      <c r="J8992" s="1"/>
    </row>
    <row r="8993" spans="10:10" x14ac:dyDescent="0.25">
      <c r="J8993" s="1"/>
    </row>
    <row r="8994" spans="10:10" x14ac:dyDescent="0.25">
      <c r="J8994" s="1"/>
    </row>
    <row r="8995" spans="10:10" x14ac:dyDescent="0.25">
      <c r="J8995" s="1"/>
    </row>
    <row r="8996" spans="10:10" x14ac:dyDescent="0.25">
      <c r="J8996" s="1"/>
    </row>
    <row r="8997" spans="10:10" x14ac:dyDescent="0.25">
      <c r="J8997" s="1"/>
    </row>
    <row r="8998" spans="10:10" x14ac:dyDescent="0.25">
      <c r="J8998" s="1"/>
    </row>
    <row r="8999" spans="10:10" x14ac:dyDescent="0.25">
      <c r="J8999" s="1"/>
    </row>
    <row r="9000" spans="10:10" x14ac:dyDescent="0.25">
      <c r="J9000" s="1"/>
    </row>
    <row r="9001" spans="10:10" x14ac:dyDescent="0.25">
      <c r="J9001" s="1"/>
    </row>
    <row r="9002" spans="10:10" x14ac:dyDescent="0.25">
      <c r="J9002" s="1"/>
    </row>
    <row r="9003" spans="10:10" x14ac:dyDescent="0.25">
      <c r="J9003" s="1"/>
    </row>
    <row r="9004" spans="10:10" x14ac:dyDescent="0.25">
      <c r="J9004" s="1"/>
    </row>
    <row r="9005" spans="10:10" x14ac:dyDescent="0.25">
      <c r="J9005" s="1"/>
    </row>
    <row r="9006" spans="10:10" x14ac:dyDescent="0.25">
      <c r="J9006" s="1"/>
    </row>
    <row r="9007" spans="10:10" x14ac:dyDescent="0.25">
      <c r="J9007" s="1"/>
    </row>
    <row r="9008" spans="10:10" x14ac:dyDescent="0.25">
      <c r="J9008" s="1"/>
    </row>
    <row r="9009" spans="10:10" x14ac:dyDescent="0.25">
      <c r="J9009" s="1"/>
    </row>
    <row r="9010" spans="10:10" x14ac:dyDescent="0.25">
      <c r="J9010" s="1"/>
    </row>
    <row r="9011" spans="10:10" x14ac:dyDescent="0.25">
      <c r="J9011" s="1"/>
    </row>
    <row r="9012" spans="10:10" x14ac:dyDescent="0.25">
      <c r="J9012" s="1"/>
    </row>
    <row r="9013" spans="10:10" x14ac:dyDescent="0.25">
      <c r="J9013" s="1"/>
    </row>
    <row r="9014" spans="10:10" x14ac:dyDescent="0.25">
      <c r="J9014" s="1"/>
    </row>
    <row r="9015" spans="10:10" x14ac:dyDescent="0.25">
      <c r="J9015" s="1"/>
    </row>
    <row r="9016" spans="10:10" x14ac:dyDescent="0.25">
      <c r="J9016" s="1"/>
    </row>
    <row r="9017" spans="10:10" x14ac:dyDescent="0.25">
      <c r="J9017" s="1"/>
    </row>
    <row r="9018" spans="10:10" x14ac:dyDescent="0.25">
      <c r="J9018" s="1"/>
    </row>
    <row r="9019" spans="10:10" x14ac:dyDescent="0.25">
      <c r="J9019" s="1"/>
    </row>
    <row r="9020" spans="10:10" x14ac:dyDescent="0.25">
      <c r="J9020" s="1"/>
    </row>
    <row r="9021" spans="10:10" x14ac:dyDescent="0.25">
      <c r="J9021" s="1"/>
    </row>
    <row r="9022" spans="10:10" x14ac:dyDescent="0.25">
      <c r="J9022" s="1"/>
    </row>
    <row r="9023" spans="10:10" x14ac:dyDescent="0.25">
      <c r="J9023" s="1"/>
    </row>
    <row r="9024" spans="10:10" x14ac:dyDescent="0.25">
      <c r="J9024" s="1"/>
    </row>
    <row r="9025" spans="10:10" x14ac:dyDescent="0.25">
      <c r="J9025" s="1"/>
    </row>
    <row r="9026" spans="10:10" x14ac:dyDescent="0.25">
      <c r="J9026" s="1"/>
    </row>
    <row r="9027" spans="10:10" x14ac:dyDescent="0.25">
      <c r="J9027" s="1"/>
    </row>
    <row r="9028" spans="10:10" x14ac:dyDescent="0.25">
      <c r="J9028" s="1"/>
    </row>
    <row r="9029" spans="10:10" x14ac:dyDescent="0.25">
      <c r="J9029" s="1"/>
    </row>
    <row r="9030" spans="10:10" x14ac:dyDescent="0.25">
      <c r="J9030" s="1"/>
    </row>
    <row r="9031" spans="10:10" x14ac:dyDescent="0.25">
      <c r="J9031" s="1"/>
    </row>
    <row r="9032" spans="10:10" x14ac:dyDescent="0.25">
      <c r="J9032" s="1"/>
    </row>
    <row r="9033" spans="10:10" x14ac:dyDescent="0.25">
      <c r="J9033" s="1"/>
    </row>
    <row r="9034" spans="10:10" x14ac:dyDescent="0.25">
      <c r="J9034" s="1"/>
    </row>
    <row r="9035" spans="10:10" x14ac:dyDescent="0.25">
      <c r="J9035" s="1"/>
    </row>
    <row r="9036" spans="10:10" x14ac:dyDescent="0.25">
      <c r="J9036" s="1"/>
    </row>
    <row r="9037" spans="10:10" x14ac:dyDescent="0.25">
      <c r="J9037" s="1"/>
    </row>
    <row r="9038" spans="10:10" x14ac:dyDescent="0.25">
      <c r="J9038" s="1"/>
    </row>
    <row r="9039" spans="10:10" x14ac:dyDescent="0.25">
      <c r="J9039" s="1"/>
    </row>
    <row r="9040" spans="10:10" x14ac:dyDescent="0.25">
      <c r="J9040" s="1"/>
    </row>
    <row r="9041" spans="10:10" x14ac:dyDescent="0.25">
      <c r="J9041" s="1"/>
    </row>
    <row r="9042" spans="10:10" x14ac:dyDescent="0.25">
      <c r="J9042" s="1"/>
    </row>
    <row r="9043" spans="10:10" x14ac:dyDescent="0.25">
      <c r="J9043" s="1"/>
    </row>
    <row r="9044" spans="10:10" x14ac:dyDescent="0.25">
      <c r="J9044" s="1"/>
    </row>
    <row r="9045" spans="10:10" x14ac:dyDescent="0.25">
      <c r="J9045" s="1"/>
    </row>
    <row r="9046" spans="10:10" x14ac:dyDescent="0.25">
      <c r="J9046" s="1"/>
    </row>
    <row r="9047" spans="10:10" x14ac:dyDescent="0.25">
      <c r="J9047" s="1"/>
    </row>
    <row r="9048" spans="10:10" x14ac:dyDescent="0.25">
      <c r="J9048" s="1"/>
    </row>
    <row r="9049" spans="10:10" x14ac:dyDescent="0.25">
      <c r="J9049" s="1"/>
    </row>
    <row r="9050" spans="10:10" x14ac:dyDescent="0.25">
      <c r="J9050" s="1"/>
    </row>
    <row r="9051" spans="10:10" x14ac:dyDescent="0.25">
      <c r="J9051" s="1"/>
    </row>
    <row r="9052" spans="10:10" x14ac:dyDescent="0.25">
      <c r="J9052" s="1"/>
    </row>
    <row r="9053" spans="10:10" x14ac:dyDescent="0.25">
      <c r="J9053" s="1"/>
    </row>
    <row r="9054" spans="10:10" x14ac:dyDescent="0.25">
      <c r="J9054" s="1"/>
    </row>
    <row r="9055" spans="10:10" x14ac:dyDescent="0.25">
      <c r="J9055" s="1"/>
    </row>
    <row r="9056" spans="10:10" x14ac:dyDescent="0.25">
      <c r="J9056" s="1"/>
    </row>
    <row r="9057" spans="10:10" x14ac:dyDescent="0.25">
      <c r="J9057" s="1"/>
    </row>
    <row r="9058" spans="10:10" x14ac:dyDescent="0.25">
      <c r="J9058" s="1"/>
    </row>
    <row r="9059" spans="10:10" x14ac:dyDescent="0.25">
      <c r="J9059" s="1"/>
    </row>
    <row r="9060" spans="10:10" x14ac:dyDescent="0.25">
      <c r="J9060" s="1"/>
    </row>
    <row r="9061" spans="10:10" x14ac:dyDescent="0.25">
      <c r="J9061" s="1"/>
    </row>
    <row r="9062" spans="10:10" x14ac:dyDescent="0.25">
      <c r="J9062" s="1"/>
    </row>
    <row r="9063" spans="10:10" x14ac:dyDescent="0.25">
      <c r="J9063" s="1"/>
    </row>
    <row r="9064" spans="10:10" x14ac:dyDescent="0.25">
      <c r="J9064" s="1"/>
    </row>
    <row r="9065" spans="10:10" x14ac:dyDescent="0.25">
      <c r="J9065" s="1"/>
    </row>
    <row r="9066" spans="10:10" x14ac:dyDescent="0.25">
      <c r="J9066" s="1"/>
    </row>
    <row r="9067" spans="10:10" x14ac:dyDescent="0.25">
      <c r="J9067" s="1"/>
    </row>
    <row r="9068" spans="10:10" x14ac:dyDescent="0.25">
      <c r="J9068" s="1"/>
    </row>
    <row r="9069" spans="10:10" x14ac:dyDescent="0.25">
      <c r="J9069" s="1"/>
    </row>
    <row r="9070" spans="10:10" x14ac:dyDescent="0.25">
      <c r="J9070" s="1"/>
    </row>
    <row r="9071" spans="10:10" x14ac:dyDescent="0.25">
      <c r="J9071" s="1"/>
    </row>
    <row r="9072" spans="10:10" x14ac:dyDescent="0.25">
      <c r="J9072" s="1"/>
    </row>
    <row r="9073" spans="10:10" x14ac:dyDescent="0.25">
      <c r="J9073" s="1"/>
    </row>
    <row r="9074" spans="10:10" x14ac:dyDescent="0.25">
      <c r="J9074" s="1"/>
    </row>
    <row r="9075" spans="10:10" x14ac:dyDescent="0.25">
      <c r="J9075" s="1"/>
    </row>
    <row r="9076" spans="10:10" x14ac:dyDescent="0.25">
      <c r="J9076" s="1"/>
    </row>
    <row r="9077" spans="10:10" x14ac:dyDescent="0.25">
      <c r="J9077" s="1"/>
    </row>
    <row r="9078" spans="10:10" x14ac:dyDescent="0.25">
      <c r="J9078" s="1"/>
    </row>
    <row r="9079" spans="10:10" x14ac:dyDescent="0.25">
      <c r="J9079" s="1"/>
    </row>
    <row r="9080" spans="10:10" x14ac:dyDescent="0.25">
      <c r="J9080" s="1"/>
    </row>
    <row r="9081" spans="10:10" x14ac:dyDescent="0.25">
      <c r="J9081" s="1"/>
    </row>
    <row r="9082" spans="10:10" x14ac:dyDescent="0.25">
      <c r="J9082" s="1"/>
    </row>
    <row r="9083" spans="10:10" x14ac:dyDescent="0.25">
      <c r="J9083" s="1"/>
    </row>
    <row r="9084" spans="10:10" x14ac:dyDescent="0.25">
      <c r="J9084" s="1"/>
    </row>
    <row r="9085" spans="10:10" x14ac:dyDescent="0.25">
      <c r="J9085" s="1"/>
    </row>
    <row r="9086" spans="10:10" x14ac:dyDescent="0.25">
      <c r="J9086" s="1"/>
    </row>
    <row r="9087" spans="10:10" x14ac:dyDescent="0.25">
      <c r="J9087" s="1"/>
    </row>
    <row r="9088" spans="10:10" x14ac:dyDescent="0.25">
      <c r="J9088" s="1"/>
    </row>
    <row r="9089" spans="10:10" x14ac:dyDescent="0.25">
      <c r="J9089" s="1"/>
    </row>
    <row r="9090" spans="10:10" x14ac:dyDescent="0.25">
      <c r="J9090" s="1"/>
    </row>
    <row r="9091" spans="10:10" x14ac:dyDescent="0.25">
      <c r="J9091" s="1"/>
    </row>
    <row r="9092" spans="10:10" x14ac:dyDescent="0.25">
      <c r="J9092" s="1"/>
    </row>
    <row r="9093" spans="10:10" x14ac:dyDescent="0.25">
      <c r="J9093" s="1"/>
    </row>
    <row r="9094" spans="10:10" x14ac:dyDescent="0.25">
      <c r="J9094" s="1"/>
    </row>
    <row r="9095" spans="10:10" x14ac:dyDescent="0.25">
      <c r="J9095" s="1"/>
    </row>
    <row r="9096" spans="10:10" x14ac:dyDescent="0.25">
      <c r="J9096" s="1"/>
    </row>
    <row r="9097" spans="10:10" x14ac:dyDescent="0.25">
      <c r="J9097" s="1"/>
    </row>
    <row r="9098" spans="10:10" x14ac:dyDescent="0.25">
      <c r="J9098" s="1"/>
    </row>
    <row r="9099" spans="10:10" x14ac:dyDescent="0.25">
      <c r="J9099" s="1"/>
    </row>
    <row r="9100" spans="10:10" x14ac:dyDescent="0.25">
      <c r="J9100" s="1"/>
    </row>
    <row r="9101" spans="10:10" x14ac:dyDescent="0.25">
      <c r="J9101" s="1"/>
    </row>
    <row r="9102" spans="10:10" x14ac:dyDescent="0.25">
      <c r="J9102" s="1"/>
    </row>
    <row r="9103" spans="10:10" x14ac:dyDescent="0.25">
      <c r="J9103" s="1"/>
    </row>
    <row r="9104" spans="10:10" x14ac:dyDescent="0.25">
      <c r="J9104" s="1"/>
    </row>
    <row r="9105" spans="10:10" x14ac:dyDescent="0.25">
      <c r="J9105" s="1"/>
    </row>
    <row r="9106" spans="10:10" x14ac:dyDescent="0.25">
      <c r="J9106" s="1"/>
    </row>
    <row r="9107" spans="10:10" x14ac:dyDescent="0.25">
      <c r="J9107" s="1"/>
    </row>
    <row r="9108" spans="10:10" x14ac:dyDescent="0.25">
      <c r="J9108" s="1"/>
    </row>
    <row r="9109" spans="10:10" x14ac:dyDescent="0.25">
      <c r="J9109" s="1"/>
    </row>
    <row r="9110" spans="10:10" x14ac:dyDescent="0.25">
      <c r="J9110" s="1"/>
    </row>
    <row r="9111" spans="10:10" x14ac:dyDescent="0.25">
      <c r="J9111" s="1"/>
    </row>
    <row r="9112" spans="10:10" x14ac:dyDescent="0.25">
      <c r="J9112" s="1"/>
    </row>
    <row r="9113" spans="10:10" x14ac:dyDescent="0.25">
      <c r="J9113" s="1"/>
    </row>
    <row r="9114" spans="10:10" x14ac:dyDescent="0.25">
      <c r="J9114" s="1"/>
    </row>
    <row r="9115" spans="10:10" x14ac:dyDescent="0.25">
      <c r="J9115" s="1"/>
    </row>
    <row r="9116" spans="10:10" x14ac:dyDescent="0.25">
      <c r="J9116" s="1"/>
    </row>
    <row r="9117" spans="10:10" x14ac:dyDescent="0.25">
      <c r="J9117" s="1"/>
    </row>
    <row r="9118" spans="10:10" x14ac:dyDescent="0.25">
      <c r="J9118" s="1"/>
    </row>
    <row r="9119" spans="10:10" x14ac:dyDescent="0.25">
      <c r="J9119" s="1"/>
    </row>
    <row r="9120" spans="10:10" x14ac:dyDescent="0.25">
      <c r="J9120" s="1"/>
    </row>
    <row r="9121" spans="10:10" x14ac:dyDescent="0.25">
      <c r="J9121" s="1"/>
    </row>
    <row r="9122" spans="10:10" x14ac:dyDescent="0.25">
      <c r="J9122" s="1"/>
    </row>
    <row r="9123" spans="10:10" x14ac:dyDescent="0.25">
      <c r="J9123" s="1"/>
    </row>
    <row r="9124" spans="10:10" x14ac:dyDescent="0.25">
      <c r="J9124" s="1"/>
    </row>
    <row r="9125" spans="10:10" x14ac:dyDescent="0.25">
      <c r="J9125" s="1"/>
    </row>
    <row r="9126" spans="10:10" x14ac:dyDescent="0.25">
      <c r="J9126" s="1"/>
    </row>
    <row r="9127" spans="10:10" x14ac:dyDescent="0.25">
      <c r="J9127" s="1"/>
    </row>
    <row r="9128" spans="10:10" x14ac:dyDescent="0.25">
      <c r="J9128" s="1"/>
    </row>
    <row r="9129" spans="10:10" x14ac:dyDescent="0.25">
      <c r="J9129" s="1"/>
    </row>
    <row r="9130" spans="10:10" x14ac:dyDescent="0.25">
      <c r="J9130" s="1"/>
    </row>
    <row r="9131" spans="10:10" x14ac:dyDescent="0.25">
      <c r="J9131" s="1"/>
    </row>
    <row r="9132" spans="10:10" x14ac:dyDescent="0.25">
      <c r="J9132" s="1"/>
    </row>
    <row r="9133" spans="10:10" x14ac:dyDescent="0.25">
      <c r="J9133" s="1"/>
    </row>
    <row r="9134" spans="10:10" x14ac:dyDescent="0.25">
      <c r="J9134" s="1"/>
    </row>
    <row r="9135" spans="10:10" x14ac:dyDescent="0.25">
      <c r="J9135" s="1"/>
    </row>
    <row r="9136" spans="10:10" x14ac:dyDescent="0.25">
      <c r="J9136" s="1"/>
    </row>
    <row r="9137" spans="10:10" x14ac:dyDescent="0.25">
      <c r="J9137" s="1"/>
    </row>
    <row r="9138" spans="10:10" x14ac:dyDescent="0.25">
      <c r="J9138" s="1"/>
    </row>
    <row r="9139" spans="10:10" x14ac:dyDescent="0.25">
      <c r="J9139" s="1"/>
    </row>
    <row r="9140" spans="10:10" x14ac:dyDescent="0.25">
      <c r="J9140" s="1"/>
    </row>
    <row r="9141" spans="10:10" x14ac:dyDescent="0.25">
      <c r="J9141" s="1"/>
    </row>
    <row r="9142" spans="10:10" x14ac:dyDescent="0.25">
      <c r="J9142" s="1"/>
    </row>
    <row r="9143" spans="10:10" x14ac:dyDescent="0.25">
      <c r="J9143" s="1"/>
    </row>
    <row r="9144" spans="10:10" x14ac:dyDescent="0.25">
      <c r="J9144" s="1"/>
    </row>
    <row r="9145" spans="10:10" x14ac:dyDescent="0.25">
      <c r="J9145" s="1"/>
    </row>
    <row r="9146" spans="10:10" x14ac:dyDescent="0.25">
      <c r="J9146" s="1"/>
    </row>
    <row r="9147" spans="10:10" x14ac:dyDescent="0.25">
      <c r="J9147" s="1"/>
    </row>
    <row r="9148" spans="10:10" x14ac:dyDescent="0.25">
      <c r="J9148" s="1"/>
    </row>
    <row r="9149" spans="10:10" x14ac:dyDescent="0.25">
      <c r="J9149" s="1"/>
    </row>
    <row r="9150" spans="10:10" x14ac:dyDescent="0.25">
      <c r="J9150" s="1"/>
    </row>
    <row r="9151" spans="10:10" x14ac:dyDescent="0.25">
      <c r="J9151" s="1"/>
    </row>
    <row r="9152" spans="10:10" x14ac:dyDescent="0.25">
      <c r="J9152" s="1"/>
    </row>
    <row r="9153" spans="10:10" x14ac:dyDescent="0.25">
      <c r="J9153" s="1"/>
    </row>
    <row r="9154" spans="10:10" x14ac:dyDescent="0.25">
      <c r="J9154" s="1"/>
    </row>
    <row r="9155" spans="10:10" x14ac:dyDescent="0.25">
      <c r="J9155" s="1"/>
    </row>
    <row r="9156" spans="10:10" x14ac:dyDescent="0.25">
      <c r="J9156" s="1"/>
    </row>
    <row r="9157" spans="10:10" x14ac:dyDescent="0.25">
      <c r="J9157" s="1"/>
    </row>
    <row r="9158" spans="10:10" x14ac:dyDescent="0.25">
      <c r="J9158" s="1"/>
    </row>
    <row r="9159" spans="10:10" x14ac:dyDescent="0.25">
      <c r="J9159" s="1"/>
    </row>
    <row r="9160" spans="10:10" x14ac:dyDescent="0.25">
      <c r="J9160" s="1"/>
    </row>
    <row r="9161" spans="10:10" x14ac:dyDescent="0.25">
      <c r="J9161" s="1"/>
    </row>
    <row r="9162" spans="10:10" x14ac:dyDescent="0.25">
      <c r="J9162" s="1"/>
    </row>
    <row r="9163" spans="10:10" x14ac:dyDescent="0.25">
      <c r="J9163" s="1"/>
    </row>
    <row r="9164" spans="10:10" x14ac:dyDescent="0.25">
      <c r="J9164" s="1"/>
    </row>
    <row r="9165" spans="10:10" x14ac:dyDescent="0.25">
      <c r="J9165" s="1"/>
    </row>
    <row r="9166" spans="10:10" x14ac:dyDescent="0.25">
      <c r="J9166" s="1"/>
    </row>
    <row r="9167" spans="10:10" x14ac:dyDescent="0.25">
      <c r="J9167" s="1"/>
    </row>
    <row r="9168" spans="10:10" x14ac:dyDescent="0.25">
      <c r="J9168" s="1"/>
    </row>
    <row r="9169" spans="10:10" x14ac:dyDescent="0.25">
      <c r="J9169" s="1"/>
    </row>
    <row r="9170" spans="10:10" x14ac:dyDescent="0.25">
      <c r="J9170" s="1"/>
    </row>
    <row r="9171" spans="10:10" x14ac:dyDescent="0.25">
      <c r="J9171" s="1"/>
    </row>
    <row r="9172" spans="10:10" x14ac:dyDescent="0.25">
      <c r="J9172" s="1"/>
    </row>
    <row r="9173" spans="10:10" x14ac:dyDescent="0.25">
      <c r="J9173" s="1"/>
    </row>
    <row r="9174" spans="10:10" x14ac:dyDescent="0.25">
      <c r="J9174" s="1"/>
    </row>
    <row r="9175" spans="10:10" x14ac:dyDescent="0.25">
      <c r="J9175" s="1"/>
    </row>
    <row r="9176" spans="10:10" x14ac:dyDescent="0.25">
      <c r="J9176" s="1"/>
    </row>
    <row r="9177" spans="10:10" x14ac:dyDescent="0.25">
      <c r="J9177" s="1"/>
    </row>
    <row r="9178" spans="10:10" x14ac:dyDescent="0.25">
      <c r="J9178" s="1"/>
    </row>
    <row r="9179" spans="10:10" x14ac:dyDescent="0.25">
      <c r="J9179" s="1"/>
    </row>
    <row r="9180" spans="10:10" x14ac:dyDescent="0.25">
      <c r="J9180" s="1"/>
    </row>
    <row r="9181" spans="10:10" x14ac:dyDescent="0.25">
      <c r="J9181" s="1"/>
    </row>
    <row r="9182" spans="10:10" x14ac:dyDescent="0.25">
      <c r="J9182" s="1"/>
    </row>
    <row r="9183" spans="10:10" x14ac:dyDescent="0.25">
      <c r="J9183" s="1"/>
    </row>
    <row r="9184" spans="10:10" x14ac:dyDescent="0.25">
      <c r="J9184" s="1"/>
    </row>
    <row r="9185" spans="10:10" x14ac:dyDescent="0.25">
      <c r="J9185" s="1"/>
    </row>
    <row r="9186" spans="10:10" x14ac:dyDescent="0.25">
      <c r="J9186" s="1"/>
    </row>
    <row r="9187" spans="10:10" x14ac:dyDescent="0.25">
      <c r="J9187" s="1"/>
    </row>
    <row r="9188" spans="10:10" x14ac:dyDescent="0.25">
      <c r="J9188" s="1"/>
    </row>
    <row r="9189" spans="10:10" x14ac:dyDescent="0.25">
      <c r="J9189" s="1"/>
    </row>
    <row r="9190" spans="10:10" x14ac:dyDescent="0.25">
      <c r="J9190" s="1"/>
    </row>
    <row r="9191" spans="10:10" x14ac:dyDescent="0.25">
      <c r="J9191" s="1"/>
    </row>
    <row r="9192" spans="10:10" x14ac:dyDescent="0.25">
      <c r="J9192" s="1"/>
    </row>
    <row r="9193" spans="10:10" x14ac:dyDescent="0.25">
      <c r="J9193" s="1"/>
    </row>
    <row r="9194" spans="10:10" x14ac:dyDescent="0.25">
      <c r="J9194" s="1"/>
    </row>
    <row r="9195" spans="10:10" x14ac:dyDescent="0.25">
      <c r="J9195" s="1"/>
    </row>
    <row r="9196" spans="10:10" x14ac:dyDescent="0.25">
      <c r="J9196" s="1"/>
    </row>
    <row r="9197" spans="10:10" x14ac:dyDescent="0.25">
      <c r="J9197" s="1"/>
    </row>
    <row r="9198" spans="10:10" x14ac:dyDescent="0.25">
      <c r="J9198" s="1"/>
    </row>
    <row r="9199" spans="10:10" x14ac:dyDescent="0.25">
      <c r="J9199" s="1"/>
    </row>
    <row r="9200" spans="10:10" x14ac:dyDescent="0.25">
      <c r="J9200" s="1"/>
    </row>
    <row r="9201" spans="10:10" x14ac:dyDescent="0.25">
      <c r="J9201" s="1"/>
    </row>
    <row r="9202" spans="10:10" x14ac:dyDescent="0.25">
      <c r="J9202" s="1"/>
    </row>
    <row r="9203" spans="10:10" x14ac:dyDescent="0.25">
      <c r="J9203" s="1"/>
    </row>
    <row r="9204" spans="10:10" x14ac:dyDescent="0.25">
      <c r="J9204" s="1"/>
    </row>
    <row r="9205" spans="10:10" x14ac:dyDescent="0.25">
      <c r="J9205" s="1"/>
    </row>
    <row r="9206" spans="10:10" x14ac:dyDescent="0.25">
      <c r="J9206" s="1"/>
    </row>
    <row r="9207" spans="10:10" x14ac:dyDescent="0.25">
      <c r="J9207" s="1"/>
    </row>
    <row r="9208" spans="10:10" x14ac:dyDescent="0.25">
      <c r="J9208" s="1"/>
    </row>
    <row r="9209" spans="10:10" x14ac:dyDescent="0.25">
      <c r="J9209" s="1"/>
    </row>
    <row r="9210" spans="10:10" x14ac:dyDescent="0.25">
      <c r="J9210" s="1"/>
    </row>
    <row r="9211" spans="10:10" x14ac:dyDescent="0.25">
      <c r="J9211" s="1"/>
    </row>
    <row r="9212" spans="10:10" x14ac:dyDescent="0.25">
      <c r="J9212" s="1"/>
    </row>
    <row r="9213" spans="10:10" x14ac:dyDescent="0.25">
      <c r="J9213" s="1"/>
    </row>
    <row r="9214" spans="10:10" x14ac:dyDescent="0.25">
      <c r="J9214" s="1"/>
    </row>
    <row r="9215" spans="10:10" x14ac:dyDescent="0.25">
      <c r="J9215" s="1"/>
    </row>
    <row r="9216" spans="10:10" x14ac:dyDescent="0.25">
      <c r="J9216" s="1"/>
    </row>
    <row r="9217" spans="10:10" x14ac:dyDescent="0.25">
      <c r="J9217" s="1"/>
    </row>
    <row r="9218" spans="10:10" x14ac:dyDescent="0.25">
      <c r="J9218" s="1"/>
    </row>
    <row r="9219" spans="10:10" x14ac:dyDescent="0.25">
      <c r="J9219" s="1"/>
    </row>
    <row r="9220" spans="10:10" x14ac:dyDescent="0.25">
      <c r="J9220" s="1"/>
    </row>
    <row r="9221" spans="10:10" x14ac:dyDescent="0.25">
      <c r="J9221" s="1"/>
    </row>
    <row r="9222" spans="10:10" x14ac:dyDescent="0.25">
      <c r="J9222" s="1"/>
    </row>
    <row r="9223" spans="10:10" x14ac:dyDescent="0.25">
      <c r="J9223" s="1"/>
    </row>
    <row r="9224" spans="10:10" x14ac:dyDescent="0.25">
      <c r="J9224" s="1"/>
    </row>
    <row r="9225" spans="10:10" x14ac:dyDescent="0.25">
      <c r="J9225" s="1"/>
    </row>
    <row r="9226" spans="10:10" x14ac:dyDescent="0.25">
      <c r="J9226" s="1"/>
    </row>
    <row r="9227" spans="10:10" x14ac:dyDescent="0.25">
      <c r="J9227" s="1"/>
    </row>
    <row r="9228" spans="10:10" x14ac:dyDescent="0.25">
      <c r="J9228" s="1"/>
    </row>
    <row r="9229" spans="10:10" x14ac:dyDescent="0.25">
      <c r="J9229" s="1"/>
    </row>
    <row r="9230" spans="10:10" x14ac:dyDescent="0.25">
      <c r="J9230" s="1"/>
    </row>
    <row r="9231" spans="10:10" x14ac:dyDescent="0.25">
      <c r="J9231" s="1"/>
    </row>
    <row r="9232" spans="10:10" x14ac:dyDescent="0.25">
      <c r="J9232" s="1"/>
    </row>
    <row r="9233" spans="10:10" x14ac:dyDescent="0.25">
      <c r="J9233" s="1"/>
    </row>
    <row r="9234" spans="10:10" x14ac:dyDescent="0.25">
      <c r="J9234" s="1"/>
    </row>
    <row r="9235" spans="10:10" x14ac:dyDescent="0.25">
      <c r="J9235" s="1"/>
    </row>
    <row r="9236" spans="10:10" x14ac:dyDescent="0.25">
      <c r="J9236" s="1"/>
    </row>
    <row r="9237" spans="10:10" x14ac:dyDescent="0.25">
      <c r="J9237" s="1"/>
    </row>
    <row r="9238" spans="10:10" x14ac:dyDescent="0.25">
      <c r="J9238" s="1"/>
    </row>
    <row r="9239" spans="10:10" x14ac:dyDescent="0.25">
      <c r="J9239" s="1"/>
    </row>
    <row r="9240" spans="10:10" x14ac:dyDescent="0.25">
      <c r="J9240" s="1"/>
    </row>
    <row r="9241" spans="10:10" x14ac:dyDescent="0.25">
      <c r="J9241" s="1"/>
    </row>
    <row r="9242" spans="10:10" x14ac:dyDescent="0.25">
      <c r="J9242" s="1"/>
    </row>
    <row r="9243" spans="10:10" x14ac:dyDescent="0.25">
      <c r="J9243" s="1"/>
    </row>
    <row r="9244" spans="10:10" x14ac:dyDescent="0.25">
      <c r="J9244" s="1"/>
    </row>
    <row r="9245" spans="10:10" x14ac:dyDescent="0.25">
      <c r="J9245" s="1"/>
    </row>
    <row r="9246" spans="10:10" x14ac:dyDescent="0.25">
      <c r="J9246" s="1"/>
    </row>
    <row r="9247" spans="10:10" x14ac:dyDescent="0.25">
      <c r="J9247" s="1"/>
    </row>
    <row r="9248" spans="10:10" x14ac:dyDescent="0.25">
      <c r="J9248" s="1"/>
    </row>
    <row r="9249" spans="10:10" x14ac:dyDescent="0.25">
      <c r="J9249" s="1"/>
    </row>
    <row r="9250" spans="10:10" x14ac:dyDescent="0.25">
      <c r="J9250" s="1"/>
    </row>
    <row r="9251" spans="10:10" x14ac:dyDescent="0.25">
      <c r="J9251" s="1"/>
    </row>
    <row r="9252" spans="10:10" x14ac:dyDescent="0.25">
      <c r="J9252" s="1"/>
    </row>
    <row r="9253" spans="10:10" x14ac:dyDescent="0.25">
      <c r="J9253" s="1"/>
    </row>
    <row r="9254" spans="10:10" x14ac:dyDescent="0.25">
      <c r="J9254" s="1"/>
    </row>
    <row r="9255" spans="10:10" x14ac:dyDescent="0.25">
      <c r="J9255" s="1"/>
    </row>
    <row r="9256" spans="10:10" x14ac:dyDescent="0.25">
      <c r="J9256" s="1"/>
    </row>
    <row r="9257" spans="10:10" x14ac:dyDescent="0.25">
      <c r="J9257" s="1"/>
    </row>
    <row r="9258" spans="10:10" x14ac:dyDescent="0.25">
      <c r="J9258" s="1"/>
    </row>
    <row r="9259" spans="10:10" x14ac:dyDescent="0.25">
      <c r="J9259" s="1"/>
    </row>
    <row r="9260" spans="10:10" x14ac:dyDescent="0.25">
      <c r="J9260" s="1"/>
    </row>
    <row r="9261" spans="10:10" x14ac:dyDescent="0.25">
      <c r="J9261" s="1"/>
    </row>
    <row r="9262" spans="10:10" x14ac:dyDescent="0.25">
      <c r="J9262" s="1"/>
    </row>
    <row r="9263" spans="10:10" x14ac:dyDescent="0.25">
      <c r="J9263" s="1"/>
    </row>
    <row r="9264" spans="10:10" x14ac:dyDescent="0.25">
      <c r="J9264" s="1"/>
    </row>
    <row r="9265" spans="10:10" x14ac:dyDescent="0.25">
      <c r="J9265" s="1"/>
    </row>
    <row r="9266" spans="10:10" x14ac:dyDescent="0.25">
      <c r="J9266" s="1"/>
    </row>
    <row r="9267" spans="10:10" x14ac:dyDescent="0.25">
      <c r="J9267" s="1"/>
    </row>
    <row r="9268" spans="10:10" x14ac:dyDescent="0.25">
      <c r="J9268" s="1"/>
    </row>
    <row r="9269" spans="10:10" x14ac:dyDescent="0.25">
      <c r="J9269" s="1"/>
    </row>
    <row r="9270" spans="10:10" x14ac:dyDescent="0.25">
      <c r="J9270" s="1"/>
    </row>
    <row r="9271" spans="10:10" x14ac:dyDescent="0.25">
      <c r="J9271" s="1"/>
    </row>
    <row r="9272" spans="10:10" x14ac:dyDescent="0.25">
      <c r="J9272" s="1"/>
    </row>
    <row r="9273" spans="10:10" x14ac:dyDescent="0.25">
      <c r="J9273" s="1"/>
    </row>
    <row r="9274" spans="10:10" x14ac:dyDescent="0.25">
      <c r="J9274" s="1"/>
    </row>
    <row r="9275" spans="10:10" x14ac:dyDescent="0.25">
      <c r="J9275" s="1"/>
    </row>
    <row r="9276" spans="10:10" x14ac:dyDescent="0.25">
      <c r="J9276" s="1"/>
    </row>
    <row r="9277" spans="10:10" x14ac:dyDescent="0.25">
      <c r="J9277" s="1"/>
    </row>
    <row r="9278" spans="10:10" x14ac:dyDescent="0.25">
      <c r="J9278" s="1"/>
    </row>
    <row r="9279" spans="10:10" x14ac:dyDescent="0.25">
      <c r="J9279" s="1"/>
    </row>
    <row r="9280" spans="10:10" x14ac:dyDescent="0.25">
      <c r="J9280" s="1"/>
    </row>
    <row r="9281" spans="10:10" x14ac:dyDescent="0.25">
      <c r="J9281" s="1"/>
    </row>
    <row r="9282" spans="10:10" x14ac:dyDescent="0.25">
      <c r="J9282" s="1"/>
    </row>
    <row r="9283" spans="10:10" x14ac:dyDescent="0.25">
      <c r="J9283" s="1"/>
    </row>
    <row r="9284" spans="10:10" x14ac:dyDescent="0.25">
      <c r="J9284" s="1"/>
    </row>
    <row r="9285" spans="10:10" x14ac:dyDescent="0.25">
      <c r="J9285" s="1"/>
    </row>
    <row r="9286" spans="10:10" x14ac:dyDescent="0.25">
      <c r="J9286" s="1"/>
    </row>
    <row r="9287" spans="10:10" x14ac:dyDescent="0.25">
      <c r="J9287" s="1"/>
    </row>
    <row r="9288" spans="10:10" x14ac:dyDescent="0.25">
      <c r="J9288" s="1"/>
    </row>
    <row r="9289" spans="10:10" x14ac:dyDescent="0.25">
      <c r="J9289" s="1"/>
    </row>
    <row r="9290" spans="10:10" x14ac:dyDescent="0.25">
      <c r="J9290" s="1"/>
    </row>
    <row r="9291" spans="10:10" x14ac:dyDescent="0.25">
      <c r="J9291" s="1"/>
    </row>
    <row r="9292" spans="10:10" x14ac:dyDescent="0.25">
      <c r="J9292" s="1"/>
    </row>
    <row r="9293" spans="10:10" x14ac:dyDescent="0.25">
      <c r="J9293" s="1"/>
    </row>
    <row r="9294" spans="10:10" x14ac:dyDescent="0.25">
      <c r="J9294" s="1"/>
    </row>
    <row r="9295" spans="10:10" x14ac:dyDescent="0.25">
      <c r="J9295" s="1"/>
    </row>
    <row r="9296" spans="10:10" x14ac:dyDescent="0.25">
      <c r="J9296" s="1"/>
    </row>
    <row r="9297" spans="10:10" x14ac:dyDescent="0.25">
      <c r="J9297" s="1"/>
    </row>
    <row r="9298" spans="10:10" x14ac:dyDescent="0.25">
      <c r="J9298" s="1"/>
    </row>
    <row r="9299" spans="10:10" x14ac:dyDescent="0.25">
      <c r="J9299" s="1"/>
    </row>
    <row r="9300" spans="10:10" x14ac:dyDescent="0.25">
      <c r="J9300" s="1"/>
    </row>
    <row r="9301" spans="10:10" x14ac:dyDescent="0.25">
      <c r="J9301" s="1"/>
    </row>
    <row r="9302" spans="10:10" x14ac:dyDescent="0.25">
      <c r="J9302" s="1"/>
    </row>
    <row r="9303" spans="10:10" x14ac:dyDescent="0.25">
      <c r="J9303" s="1"/>
    </row>
    <row r="9304" spans="10:10" x14ac:dyDescent="0.25">
      <c r="J9304" s="1"/>
    </row>
    <row r="9305" spans="10:10" x14ac:dyDescent="0.25">
      <c r="J9305" s="1"/>
    </row>
    <row r="9306" spans="10:10" x14ac:dyDescent="0.25">
      <c r="J9306" s="1"/>
    </row>
    <row r="9307" spans="10:10" x14ac:dyDescent="0.25">
      <c r="J9307" s="1"/>
    </row>
    <row r="9308" spans="10:10" x14ac:dyDescent="0.25">
      <c r="J9308" s="1"/>
    </row>
    <row r="9309" spans="10:10" x14ac:dyDescent="0.25">
      <c r="J9309" s="1"/>
    </row>
    <row r="9310" spans="10:10" x14ac:dyDescent="0.25">
      <c r="J9310" s="1"/>
    </row>
    <row r="9311" spans="10:10" x14ac:dyDescent="0.25">
      <c r="J9311" s="1"/>
    </row>
    <row r="9312" spans="10:10" x14ac:dyDescent="0.25">
      <c r="J9312" s="1"/>
    </row>
    <row r="9313" spans="10:10" x14ac:dyDescent="0.25">
      <c r="J9313" s="1"/>
    </row>
    <row r="9314" spans="10:10" x14ac:dyDescent="0.25">
      <c r="J9314" s="1"/>
    </row>
    <row r="9315" spans="10:10" x14ac:dyDescent="0.25">
      <c r="J9315" s="1"/>
    </row>
    <row r="9316" spans="10:10" x14ac:dyDescent="0.25">
      <c r="J9316" s="1"/>
    </row>
    <row r="9317" spans="10:10" x14ac:dyDescent="0.25">
      <c r="J9317" s="1"/>
    </row>
    <row r="9318" spans="10:10" x14ac:dyDescent="0.25">
      <c r="J9318" s="1"/>
    </row>
    <row r="9319" spans="10:10" x14ac:dyDescent="0.25">
      <c r="J9319" s="1"/>
    </row>
    <row r="9320" spans="10:10" x14ac:dyDescent="0.25">
      <c r="J9320" s="1"/>
    </row>
    <row r="9321" spans="10:10" x14ac:dyDescent="0.25">
      <c r="J9321" s="1"/>
    </row>
    <row r="9322" spans="10:10" x14ac:dyDescent="0.25">
      <c r="J9322" s="1"/>
    </row>
    <row r="9323" spans="10:10" x14ac:dyDescent="0.25">
      <c r="J9323" s="1"/>
    </row>
    <row r="9324" spans="10:10" x14ac:dyDescent="0.25">
      <c r="J9324" s="1"/>
    </row>
    <row r="9325" spans="10:10" x14ac:dyDescent="0.25">
      <c r="J9325" s="1"/>
    </row>
    <row r="9326" spans="10:10" x14ac:dyDescent="0.25">
      <c r="J9326" s="1"/>
    </row>
    <row r="9327" spans="10:10" x14ac:dyDescent="0.25">
      <c r="J9327" s="1"/>
    </row>
    <row r="9328" spans="10:10" x14ac:dyDescent="0.25">
      <c r="J9328" s="1"/>
    </row>
    <row r="9329" spans="10:10" x14ac:dyDescent="0.25">
      <c r="J9329" s="1"/>
    </row>
    <row r="9330" spans="10:10" x14ac:dyDescent="0.25">
      <c r="J9330" s="1"/>
    </row>
    <row r="9331" spans="10:10" x14ac:dyDescent="0.25">
      <c r="J9331" s="1"/>
    </row>
    <row r="9332" spans="10:10" x14ac:dyDescent="0.25">
      <c r="J9332" s="1"/>
    </row>
    <row r="9333" spans="10:10" x14ac:dyDescent="0.25">
      <c r="J9333" s="1"/>
    </row>
    <row r="9334" spans="10:10" x14ac:dyDescent="0.25">
      <c r="J9334" s="1"/>
    </row>
    <row r="9335" spans="10:10" x14ac:dyDescent="0.25">
      <c r="J9335" s="1"/>
    </row>
    <row r="9336" spans="10:10" x14ac:dyDescent="0.25">
      <c r="J9336" s="1"/>
    </row>
    <row r="9337" spans="10:10" x14ac:dyDescent="0.25">
      <c r="J9337" s="1"/>
    </row>
    <row r="9338" spans="10:10" x14ac:dyDescent="0.25">
      <c r="J9338" s="1"/>
    </row>
    <row r="9339" spans="10:10" x14ac:dyDescent="0.25">
      <c r="J9339" s="1"/>
    </row>
    <row r="9340" spans="10:10" x14ac:dyDescent="0.25">
      <c r="J9340" s="1"/>
    </row>
    <row r="9341" spans="10:10" x14ac:dyDescent="0.25">
      <c r="J9341" s="1"/>
    </row>
    <row r="9342" spans="10:10" x14ac:dyDescent="0.25">
      <c r="J9342" s="1"/>
    </row>
    <row r="9343" spans="10:10" x14ac:dyDescent="0.25">
      <c r="J9343" s="1"/>
    </row>
    <row r="9344" spans="10:10" x14ac:dyDescent="0.25">
      <c r="J9344" s="1"/>
    </row>
    <row r="9345" spans="10:10" x14ac:dyDescent="0.25">
      <c r="J9345" s="1"/>
    </row>
    <row r="9346" spans="10:10" x14ac:dyDescent="0.25">
      <c r="J9346" s="1"/>
    </row>
    <row r="9347" spans="10:10" x14ac:dyDescent="0.25">
      <c r="J9347" s="1"/>
    </row>
    <row r="9348" spans="10:10" x14ac:dyDescent="0.25">
      <c r="J9348" s="1"/>
    </row>
    <row r="9349" spans="10:10" x14ac:dyDescent="0.25">
      <c r="J9349" s="1"/>
    </row>
    <row r="9350" spans="10:10" x14ac:dyDescent="0.25">
      <c r="J9350" s="1"/>
    </row>
    <row r="9351" spans="10:10" x14ac:dyDescent="0.25">
      <c r="J9351" s="1"/>
    </row>
    <row r="9352" spans="10:10" x14ac:dyDescent="0.25">
      <c r="J9352" s="1"/>
    </row>
    <row r="9353" spans="10:10" x14ac:dyDescent="0.25">
      <c r="J9353" s="1"/>
    </row>
    <row r="9354" spans="10:10" x14ac:dyDescent="0.25">
      <c r="J9354" s="1"/>
    </row>
    <row r="9355" spans="10:10" x14ac:dyDescent="0.25">
      <c r="J9355" s="1"/>
    </row>
    <row r="9356" spans="10:10" x14ac:dyDescent="0.25">
      <c r="J9356" s="1"/>
    </row>
    <row r="9357" spans="10:10" x14ac:dyDescent="0.25">
      <c r="J9357" s="1"/>
    </row>
    <row r="9358" spans="10:10" x14ac:dyDescent="0.25">
      <c r="J9358" s="1"/>
    </row>
    <row r="9359" spans="10:10" x14ac:dyDescent="0.25">
      <c r="J9359" s="1"/>
    </row>
    <row r="9360" spans="10:10" x14ac:dyDescent="0.25">
      <c r="J9360" s="1"/>
    </row>
    <row r="9361" spans="10:10" x14ac:dyDescent="0.25">
      <c r="J9361" s="1"/>
    </row>
    <row r="9362" spans="10:10" x14ac:dyDescent="0.25">
      <c r="J9362" s="1"/>
    </row>
    <row r="9363" spans="10:10" x14ac:dyDescent="0.25">
      <c r="J9363" s="1"/>
    </row>
    <row r="9364" spans="10:10" x14ac:dyDescent="0.25">
      <c r="J9364" s="1"/>
    </row>
    <row r="9365" spans="10:10" x14ac:dyDescent="0.25">
      <c r="J9365" s="1"/>
    </row>
    <row r="9366" spans="10:10" x14ac:dyDescent="0.25">
      <c r="J9366" s="1"/>
    </row>
    <row r="9367" spans="10:10" x14ac:dyDescent="0.25">
      <c r="J9367" s="1"/>
    </row>
    <row r="9368" spans="10:10" x14ac:dyDescent="0.25">
      <c r="J9368" s="1"/>
    </row>
    <row r="9369" spans="10:10" x14ac:dyDescent="0.25">
      <c r="J9369" s="1"/>
    </row>
    <row r="9370" spans="10:10" x14ac:dyDescent="0.25">
      <c r="J9370" s="1"/>
    </row>
    <row r="9371" spans="10:10" x14ac:dyDescent="0.25">
      <c r="J9371" s="1"/>
    </row>
    <row r="9372" spans="10:10" x14ac:dyDescent="0.25">
      <c r="J9372" s="1"/>
    </row>
    <row r="9373" spans="10:10" x14ac:dyDescent="0.25">
      <c r="J9373" s="1"/>
    </row>
    <row r="9374" spans="10:10" x14ac:dyDescent="0.25">
      <c r="J9374" s="1"/>
    </row>
    <row r="9375" spans="10:10" x14ac:dyDescent="0.25">
      <c r="J9375" s="1"/>
    </row>
    <row r="9376" spans="10:10" x14ac:dyDescent="0.25">
      <c r="J9376" s="1"/>
    </row>
    <row r="9377" spans="10:10" x14ac:dyDescent="0.25">
      <c r="J9377" s="1"/>
    </row>
    <row r="9378" spans="10:10" x14ac:dyDescent="0.25">
      <c r="J9378" s="1"/>
    </row>
    <row r="9379" spans="10:10" x14ac:dyDescent="0.25">
      <c r="J9379" s="1"/>
    </row>
    <row r="9380" spans="10:10" x14ac:dyDescent="0.25">
      <c r="J9380" s="1"/>
    </row>
    <row r="9381" spans="10:10" x14ac:dyDescent="0.25">
      <c r="J9381" s="1"/>
    </row>
    <row r="9382" spans="10:10" x14ac:dyDescent="0.25">
      <c r="J9382" s="1"/>
    </row>
    <row r="9383" spans="10:10" x14ac:dyDescent="0.25">
      <c r="J9383" s="1"/>
    </row>
    <row r="9384" spans="10:10" x14ac:dyDescent="0.25">
      <c r="J9384" s="1"/>
    </row>
    <row r="9385" spans="10:10" x14ac:dyDescent="0.25">
      <c r="J9385" s="1"/>
    </row>
    <row r="9386" spans="10:10" x14ac:dyDescent="0.25">
      <c r="J9386" s="1"/>
    </row>
    <row r="9387" spans="10:10" x14ac:dyDescent="0.25">
      <c r="J9387" s="1"/>
    </row>
    <row r="9388" spans="10:10" x14ac:dyDescent="0.25">
      <c r="J9388" s="1"/>
    </row>
    <row r="9389" spans="10:10" x14ac:dyDescent="0.25">
      <c r="J9389" s="1"/>
    </row>
    <row r="9390" spans="10:10" x14ac:dyDescent="0.25">
      <c r="J9390" s="1"/>
    </row>
    <row r="9391" spans="10:10" x14ac:dyDescent="0.25">
      <c r="J9391" s="1"/>
    </row>
    <row r="9392" spans="10:10" x14ac:dyDescent="0.25">
      <c r="J9392" s="1"/>
    </row>
    <row r="9393" spans="10:10" x14ac:dyDescent="0.25">
      <c r="J9393" s="1"/>
    </row>
    <row r="9394" spans="10:10" x14ac:dyDescent="0.25">
      <c r="J9394" s="1"/>
    </row>
    <row r="9395" spans="10:10" x14ac:dyDescent="0.25">
      <c r="J9395" s="1"/>
    </row>
    <row r="9396" spans="10:10" x14ac:dyDescent="0.25">
      <c r="J9396" s="1"/>
    </row>
    <row r="9397" spans="10:10" x14ac:dyDescent="0.25">
      <c r="J9397" s="1"/>
    </row>
    <row r="9398" spans="10:10" x14ac:dyDescent="0.25">
      <c r="J9398" s="1"/>
    </row>
    <row r="9399" spans="10:10" x14ac:dyDescent="0.25">
      <c r="J9399" s="1"/>
    </row>
    <row r="9400" spans="10:10" x14ac:dyDescent="0.25">
      <c r="J9400" s="1"/>
    </row>
    <row r="9401" spans="10:10" x14ac:dyDescent="0.25">
      <c r="J9401" s="1"/>
    </row>
    <row r="9402" spans="10:10" x14ac:dyDescent="0.25">
      <c r="J9402" s="1"/>
    </row>
    <row r="9403" spans="10:10" x14ac:dyDescent="0.25">
      <c r="J9403" s="1"/>
    </row>
    <row r="9404" spans="10:10" x14ac:dyDescent="0.25">
      <c r="J9404" s="1"/>
    </row>
    <row r="9405" spans="10:10" x14ac:dyDescent="0.25">
      <c r="J9405" s="1"/>
    </row>
    <row r="9406" spans="10:10" x14ac:dyDescent="0.25">
      <c r="J9406" s="1"/>
    </row>
    <row r="9407" spans="10:10" x14ac:dyDescent="0.25">
      <c r="J9407" s="1"/>
    </row>
    <row r="9408" spans="10:10" x14ac:dyDescent="0.25">
      <c r="J9408" s="1"/>
    </row>
    <row r="9409" spans="10:10" x14ac:dyDescent="0.25">
      <c r="J9409" s="1"/>
    </row>
    <row r="9410" spans="10:10" x14ac:dyDescent="0.25">
      <c r="J9410" s="1"/>
    </row>
    <row r="9411" spans="10:10" x14ac:dyDescent="0.25">
      <c r="J9411" s="1"/>
    </row>
    <row r="9412" spans="10:10" x14ac:dyDescent="0.25">
      <c r="J9412" s="1"/>
    </row>
    <row r="9413" spans="10:10" x14ac:dyDescent="0.25">
      <c r="J9413" s="1"/>
    </row>
    <row r="9414" spans="10:10" x14ac:dyDescent="0.25">
      <c r="J9414" s="1"/>
    </row>
    <row r="9415" spans="10:10" x14ac:dyDescent="0.25">
      <c r="J9415" s="1"/>
    </row>
    <row r="9416" spans="10:10" x14ac:dyDescent="0.25">
      <c r="J9416" s="1"/>
    </row>
    <row r="9417" spans="10:10" x14ac:dyDescent="0.25">
      <c r="J9417" s="1"/>
    </row>
    <row r="9418" spans="10:10" x14ac:dyDescent="0.25">
      <c r="J9418" s="1"/>
    </row>
    <row r="9419" spans="10:10" x14ac:dyDescent="0.25">
      <c r="J9419" s="1"/>
    </row>
    <row r="9420" spans="10:10" x14ac:dyDescent="0.25">
      <c r="J9420" s="1"/>
    </row>
    <row r="9421" spans="10:10" x14ac:dyDescent="0.25">
      <c r="J9421" s="1"/>
    </row>
    <row r="9422" spans="10:10" x14ac:dyDescent="0.25">
      <c r="J9422" s="1"/>
    </row>
    <row r="9423" spans="10:10" x14ac:dyDescent="0.25">
      <c r="J9423" s="1"/>
    </row>
    <row r="9424" spans="10:10" x14ac:dyDescent="0.25">
      <c r="J9424" s="1"/>
    </row>
    <row r="9425" spans="10:10" x14ac:dyDescent="0.25">
      <c r="J9425" s="1"/>
    </row>
    <row r="9426" spans="10:10" x14ac:dyDescent="0.25">
      <c r="J9426" s="1"/>
    </row>
    <row r="9427" spans="10:10" x14ac:dyDescent="0.25">
      <c r="J9427" s="1"/>
    </row>
    <row r="9428" spans="10:10" x14ac:dyDescent="0.25">
      <c r="J9428" s="1"/>
    </row>
    <row r="9429" spans="10:10" x14ac:dyDescent="0.25">
      <c r="J9429" s="1"/>
    </row>
    <row r="9430" spans="10:10" x14ac:dyDescent="0.25">
      <c r="J9430" s="1"/>
    </row>
    <row r="9431" spans="10:10" x14ac:dyDescent="0.25">
      <c r="J9431" s="1"/>
    </row>
    <row r="9432" spans="10:10" x14ac:dyDescent="0.25">
      <c r="J9432" s="1"/>
    </row>
    <row r="9433" spans="10:10" x14ac:dyDescent="0.25">
      <c r="J9433" s="1"/>
    </row>
    <row r="9434" spans="10:10" x14ac:dyDescent="0.25">
      <c r="J9434" s="1"/>
    </row>
    <row r="9435" spans="10:10" x14ac:dyDescent="0.25">
      <c r="J9435" s="1"/>
    </row>
    <row r="9436" spans="10:10" x14ac:dyDescent="0.25">
      <c r="J9436" s="1"/>
    </row>
    <row r="9437" spans="10:10" x14ac:dyDescent="0.25">
      <c r="J9437" s="1"/>
    </row>
    <row r="9438" spans="10:10" x14ac:dyDescent="0.25">
      <c r="J9438" s="1"/>
    </row>
    <row r="9439" spans="10:10" x14ac:dyDescent="0.25">
      <c r="J9439" s="1"/>
    </row>
    <row r="9440" spans="10:10" x14ac:dyDescent="0.25">
      <c r="J9440" s="1"/>
    </row>
    <row r="9441" spans="10:10" x14ac:dyDescent="0.25">
      <c r="J9441" s="1"/>
    </row>
    <row r="9442" spans="10:10" x14ac:dyDescent="0.25">
      <c r="J9442" s="1"/>
    </row>
    <row r="9443" spans="10:10" x14ac:dyDescent="0.25">
      <c r="J9443" s="1"/>
    </row>
    <row r="9444" spans="10:10" x14ac:dyDescent="0.25">
      <c r="J9444" s="1"/>
    </row>
    <row r="9445" spans="10:10" x14ac:dyDescent="0.25">
      <c r="J9445" s="1"/>
    </row>
    <row r="9446" spans="10:10" x14ac:dyDescent="0.25">
      <c r="J9446" s="1"/>
    </row>
    <row r="9447" spans="10:10" x14ac:dyDescent="0.25">
      <c r="J9447" s="1"/>
    </row>
    <row r="9448" spans="10:10" x14ac:dyDescent="0.25">
      <c r="J9448" s="1"/>
    </row>
    <row r="9449" spans="10:10" x14ac:dyDescent="0.25">
      <c r="J9449" s="1"/>
    </row>
    <row r="9450" spans="10:10" x14ac:dyDescent="0.25">
      <c r="J9450" s="1"/>
    </row>
    <row r="9451" spans="10:10" x14ac:dyDescent="0.25">
      <c r="J9451" s="1"/>
    </row>
    <row r="9452" spans="10:10" x14ac:dyDescent="0.25">
      <c r="J9452" s="1"/>
    </row>
    <row r="9453" spans="10:10" x14ac:dyDescent="0.25">
      <c r="J9453" s="1"/>
    </row>
    <row r="9454" spans="10:10" x14ac:dyDescent="0.25">
      <c r="J9454" s="1"/>
    </row>
    <row r="9455" spans="10:10" x14ac:dyDescent="0.25">
      <c r="J9455" s="1"/>
    </row>
    <row r="9456" spans="10:10" x14ac:dyDescent="0.25">
      <c r="J9456" s="1"/>
    </row>
    <row r="9457" spans="10:10" x14ac:dyDescent="0.25">
      <c r="J9457" s="1"/>
    </row>
    <row r="9458" spans="10:10" x14ac:dyDescent="0.25">
      <c r="J9458" s="1"/>
    </row>
    <row r="9459" spans="10:10" x14ac:dyDescent="0.25">
      <c r="J9459" s="1"/>
    </row>
    <row r="9460" spans="10:10" x14ac:dyDescent="0.25">
      <c r="J9460" s="1"/>
    </row>
    <row r="9461" spans="10:10" x14ac:dyDescent="0.25">
      <c r="J9461" s="1"/>
    </row>
    <row r="9462" spans="10:10" x14ac:dyDescent="0.25">
      <c r="J9462" s="1"/>
    </row>
    <row r="9463" spans="10:10" x14ac:dyDescent="0.25">
      <c r="J9463" s="1"/>
    </row>
    <row r="9464" spans="10:10" x14ac:dyDescent="0.25">
      <c r="J9464" s="1"/>
    </row>
    <row r="9465" spans="10:10" x14ac:dyDescent="0.25">
      <c r="J9465" s="1"/>
    </row>
    <row r="9466" spans="10:10" x14ac:dyDescent="0.25">
      <c r="J9466" s="1"/>
    </row>
    <row r="9467" spans="10:10" x14ac:dyDescent="0.25">
      <c r="J9467" s="1"/>
    </row>
    <row r="9468" spans="10:10" x14ac:dyDescent="0.25">
      <c r="J9468" s="1"/>
    </row>
    <row r="9469" spans="10:10" x14ac:dyDescent="0.25">
      <c r="J9469" s="1"/>
    </row>
    <row r="9470" spans="10:10" x14ac:dyDescent="0.25">
      <c r="J9470" s="1"/>
    </row>
    <row r="9471" spans="10:10" x14ac:dyDescent="0.25">
      <c r="J9471" s="1"/>
    </row>
    <row r="9472" spans="10:10" x14ac:dyDescent="0.25">
      <c r="J9472" s="1"/>
    </row>
    <row r="9473" spans="10:10" x14ac:dyDescent="0.25">
      <c r="J9473" s="1"/>
    </row>
    <row r="9474" spans="10:10" x14ac:dyDescent="0.25">
      <c r="J9474" s="1"/>
    </row>
    <row r="9475" spans="10:10" x14ac:dyDescent="0.25">
      <c r="J9475" s="1"/>
    </row>
    <row r="9476" spans="10:10" x14ac:dyDescent="0.25">
      <c r="J9476" s="1"/>
    </row>
    <row r="9477" spans="10:10" x14ac:dyDescent="0.25">
      <c r="J9477" s="1"/>
    </row>
    <row r="9478" spans="10:10" x14ac:dyDescent="0.25">
      <c r="J9478" s="1"/>
    </row>
    <row r="9479" spans="10:10" x14ac:dyDescent="0.25">
      <c r="J9479" s="1"/>
    </row>
    <row r="9480" spans="10:10" x14ac:dyDescent="0.25">
      <c r="J9480" s="1"/>
    </row>
    <row r="9481" spans="10:10" x14ac:dyDescent="0.25">
      <c r="J9481" s="1"/>
    </row>
    <row r="9482" spans="10:10" x14ac:dyDescent="0.25">
      <c r="J9482" s="1"/>
    </row>
    <row r="9483" spans="10:10" x14ac:dyDescent="0.25">
      <c r="J9483" s="1"/>
    </row>
    <row r="9484" spans="10:10" x14ac:dyDescent="0.25">
      <c r="J9484" s="1"/>
    </row>
    <row r="9485" spans="10:10" x14ac:dyDescent="0.25">
      <c r="J9485" s="1"/>
    </row>
    <row r="9486" spans="10:10" x14ac:dyDescent="0.25">
      <c r="J9486" s="1"/>
    </row>
    <row r="9487" spans="10:10" x14ac:dyDescent="0.25">
      <c r="J9487" s="1"/>
    </row>
    <row r="9488" spans="10:10" x14ac:dyDescent="0.25">
      <c r="J9488" s="1"/>
    </row>
    <row r="9489" spans="10:10" x14ac:dyDescent="0.25">
      <c r="J9489" s="1"/>
    </row>
    <row r="9490" spans="10:10" x14ac:dyDescent="0.25">
      <c r="J9490" s="1"/>
    </row>
    <row r="9491" spans="10:10" x14ac:dyDescent="0.25">
      <c r="J9491" s="1"/>
    </row>
    <row r="9492" spans="10:10" x14ac:dyDescent="0.25">
      <c r="J9492" s="1"/>
    </row>
    <row r="9493" spans="10:10" x14ac:dyDescent="0.25">
      <c r="J9493" s="1"/>
    </row>
    <row r="9494" spans="10:10" x14ac:dyDescent="0.25">
      <c r="J9494" s="1"/>
    </row>
    <row r="9495" spans="10:10" x14ac:dyDescent="0.25">
      <c r="J9495" s="1"/>
    </row>
    <row r="9496" spans="10:10" x14ac:dyDescent="0.25">
      <c r="J9496" s="1"/>
    </row>
    <row r="9497" spans="10:10" x14ac:dyDescent="0.25">
      <c r="J9497" s="1"/>
    </row>
    <row r="9498" spans="10:10" x14ac:dyDescent="0.25">
      <c r="J9498" s="1"/>
    </row>
    <row r="9499" spans="10:10" x14ac:dyDescent="0.25">
      <c r="J9499" s="1"/>
    </row>
    <row r="9500" spans="10:10" x14ac:dyDescent="0.25">
      <c r="J9500" s="1"/>
    </row>
    <row r="9501" spans="10:10" x14ac:dyDescent="0.25">
      <c r="J9501" s="1"/>
    </row>
    <row r="9502" spans="10:10" x14ac:dyDescent="0.25">
      <c r="J9502" s="1"/>
    </row>
    <row r="9503" spans="10:10" x14ac:dyDescent="0.25">
      <c r="J9503" s="1"/>
    </row>
    <row r="9504" spans="10:10" x14ac:dyDescent="0.25">
      <c r="J9504" s="1"/>
    </row>
    <row r="9505" spans="10:10" x14ac:dyDescent="0.25">
      <c r="J9505" s="1"/>
    </row>
    <row r="9506" spans="10:10" x14ac:dyDescent="0.25">
      <c r="J9506" s="1"/>
    </row>
    <row r="9507" spans="10:10" x14ac:dyDescent="0.25">
      <c r="J9507" s="1"/>
    </row>
    <row r="9508" spans="10:10" x14ac:dyDescent="0.25">
      <c r="J9508" s="1"/>
    </row>
    <row r="9509" spans="10:10" x14ac:dyDescent="0.25">
      <c r="J9509" s="1"/>
    </row>
    <row r="9510" spans="10:10" x14ac:dyDescent="0.25">
      <c r="J9510" s="1"/>
    </row>
    <row r="9511" spans="10:10" x14ac:dyDescent="0.25">
      <c r="J9511" s="1"/>
    </row>
    <row r="9512" spans="10:10" x14ac:dyDescent="0.25">
      <c r="J9512" s="1"/>
    </row>
    <row r="9513" spans="10:10" x14ac:dyDescent="0.25">
      <c r="J9513" s="1"/>
    </row>
    <row r="9514" spans="10:10" x14ac:dyDescent="0.25">
      <c r="J9514" s="1"/>
    </row>
    <row r="9515" spans="10:10" x14ac:dyDescent="0.25">
      <c r="J9515" s="1"/>
    </row>
    <row r="9516" spans="10:10" x14ac:dyDescent="0.25">
      <c r="J9516" s="1"/>
    </row>
    <row r="9517" spans="10:10" x14ac:dyDescent="0.25">
      <c r="J9517" s="1"/>
    </row>
    <row r="9518" spans="10:10" x14ac:dyDescent="0.25">
      <c r="J9518" s="1"/>
    </row>
    <row r="9519" spans="10:10" x14ac:dyDescent="0.25">
      <c r="J9519" s="1"/>
    </row>
    <row r="9520" spans="10:10" x14ac:dyDescent="0.25">
      <c r="J9520" s="1"/>
    </row>
    <row r="9521" spans="10:10" x14ac:dyDescent="0.25">
      <c r="J9521" s="1"/>
    </row>
    <row r="9522" spans="10:10" x14ac:dyDescent="0.25">
      <c r="J9522" s="1"/>
    </row>
    <row r="9523" spans="10:10" x14ac:dyDescent="0.25">
      <c r="J9523" s="1"/>
    </row>
    <row r="9524" spans="10:10" x14ac:dyDescent="0.25">
      <c r="J9524" s="1"/>
    </row>
    <row r="9525" spans="10:10" x14ac:dyDescent="0.25">
      <c r="J9525" s="1"/>
    </row>
    <row r="9526" spans="10:10" x14ac:dyDescent="0.25">
      <c r="J9526" s="1"/>
    </row>
    <row r="9527" spans="10:10" x14ac:dyDescent="0.25">
      <c r="J9527" s="1"/>
    </row>
    <row r="9528" spans="10:10" x14ac:dyDescent="0.25">
      <c r="J9528" s="1"/>
    </row>
    <row r="9529" spans="10:10" x14ac:dyDescent="0.25">
      <c r="J9529" s="1"/>
    </row>
    <row r="9530" spans="10:10" x14ac:dyDescent="0.25">
      <c r="J9530" s="1"/>
    </row>
    <row r="9531" spans="10:10" x14ac:dyDescent="0.25">
      <c r="J9531" s="1"/>
    </row>
    <row r="9532" spans="10:10" x14ac:dyDescent="0.25">
      <c r="J9532" s="1"/>
    </row>
    <row r="9533" spans="10:10" x14ac:dyDescent="0.25">
      <c r="J9533" s="1"/>
    </row>
    <row r="9534" spans="10:10" x14ac:dyDescent="0.25">
      <c r="J9534" s="1"/>
    </row>
    <row r="9535" spans="10:10" x14ac:dyDescent="0.25">
      <c r="J9535" s="1"/>
    </row>
    <row r="9536" spans="10:10" x14ac:dyDescent="0.25">
      <c r="J9536" s="1"/>
    </row>
    <row r="9537" spans="10:10" x14ac:dyDescent="0.25">
      <c r="J9537" s="1"/>
    </row>
    <row r="9538" spans="10:10" x14ac:dyDescent="0.25">
      <c r="J9538" s="1"/>
    </row>
    <row r="9539" spans="10:10" x14ac:dyDescent="0.25">
      <c r="J9539" s="1"/>
    </row>
    <row r="9540" spans="10:10" x14ac:dyDescent="0.25">
      <c r="J9540" s="1"/>
    </row>
    <row r="9541" spans="10:10" x14ac:dyDescent="0.25">
      <c r="J9541" s="1"/>
    </row>
    <row r="9542" spans="10:10" x14ac:dyDescent="0.25">
      <c r="J9542" s="1"/>
    </row>
    <row r="9543" spans="10:10" x14ac:dyDescent="0.25">
      <c r="J9543" s="1"/>
    </row>
    <row r="9544" spans="10:10" x14ac:dyDescent="0.25">
      <c r="J9544" s="1"/>
    </row>
    <row r="9545" spans="10:10" x14ac:dyDescent="0.25">
      <c r="J9545" s="1"/>
    </row>
    <row r="9546" spans="10:10" x14ac:dyDescent="0.25">
      <c r="J9546" s="1"/>
    </row>
    <row r="9547" spans="10:10" x14ac:dyDescent="0.25">
      <c r="J9547" s="1"/>
    </row>
    <row r="9548" spans="10:10" x14ac:dyDescent="0.25">
      <c r="J9548" s="1"/>
    </row>
    <row r="9549" spans="10:10" x14ac:dyDescent="0.25">
      <c r="J9549" s="1"/>
    </row>
    <row r="9550" spans="10:10" x14ac:dyDescent="0.25">
      <c r="J9550" s="1"/>
    </row>
    <row r="9551" spans="10:10" x14ac:dyDescent="0.25">
      <c r="J9551" s="1"/>
    </row>
    <row r="9552" spans="10:10" x14ac:dyDescent="0.25">
      <c r="J9552" s="1"/>
    </row>
    <row r="9553" spans="10:10" x14ac:dyDescent="0.25">
      <c r="J9553" s="1"/>
    </row>
    <row r="9554" spans="10:10" x14ac:dyDescent="0.25">
      <c r="J9554" s="1"/>
    </row>
    <row r="9555" spans="10:10" x14ac:dyDescent="0.25">
      <c r="J9555" s="1"/>
    </row>
    <row r="9556" spans="10:10" x14ac:dyDescent="0.25">
      <c r="J9556" s="1"/>
    </row>
    <row r="9557" spans="10:10" x14ac:dyDescent="0.25">
      <c r="J9557" s="1"/>
    </row>
    <row r="9558" spans="10:10" x14ac:dyDescent="0.25">
      <c r="J9558" s="1"/>
    </row>
    <row r="9559" spans="10:10" x14ac:dyDescent="0.25">
      <c r="J9559" s="1"/>
    </row>
    <row r="9560" spans="10:10" x14ac:dyDescent="0.25">
      <c r="J9560" s="1"/>
    </row>
    <row r="9561" spans="10:10" x14ac:dyDescent="0.25">
      <c r="J9561" s="1"/>
    </row>
    <row r="9562" spans="10:10" x14ac:dyDescent="0.25">
      <c r="J9562" s="1"/>
    </row>
    <row r="9563" spans="10:10" x14ac:dyDescent="0.25">
      <c r="J9563" s="1"/>
    </row>
    <row r="9564" spans="10:10" x14ac:dyDescent="0.25">
      <c r="J9564" s="1"/>
    </row>
    <row r="9565" spans="10:10" x14ac:dyDescent="0.25">
      <c r="J9565" s="1"/>
    </row>
    <row r="9566" spans="10:10" x14ac:dyDescent="0.25">
      <c r="J9566" s="1"/>
    </row>
    <row r="9567" spans="10:10" x14ac:dyDescent="0.25">
      <c r="J9567" s="1"/>
    </row>
    <row r="9568" spans="10:10" x14ac:dyDescent="0.25">
      <c r="J9568" s="1"/>
    </row>
    <row r="9569" spans="10:10" x14ac:dyDescent="0.25">
      <c r="J9569" s="1"/>
    </row>
    <row r="9570" spans="10:10" x14ac:dyDescent="0.25">
      <c r="J9570" s="1"/>
    </row>
    <row r="9571" spans="10:10" x14ac:dyDescent="0.25">
      <c r="J9571" s="1"/>
    </row>
    <row r="9572" spans="10:10" x14ac:dyDescent="0.25">
      <c r="J9572" s="1"/>
    </row>
    <row r="9573" spans="10:10" x14ac:dyDescent="0.25">
      <c r="J9573" s="1"/>
    </row>
    <row r="9574" spans="10:10" x14ac:dyDescent="0.25">
      <c r="J9574" s="1"/>
    </row>
    <row r="9575" spans="10:10" x14ac:dyDescent="0.25">
      <c r="J9575" s="1"/>
    </row>
    <row r="9576" spans="10:10" x14ac:dyDescent="0.25">
      <c r="J9576" s="1"/>
    </row>
    <row r="9577" spans="10:10" x14ac:dyDescent="0.25">
      <c r="J9577" s="1"/>
    </row>
    <row r="9578" spans="10:10" x14ac:dyDescent="0.25">
      <c r="J9578" s="1"/>
    </row>
    <row r="9579" spans="10:10" x14ac:dyDescent="0.25">
      <c r="J9579" s="1"/>
    </row>
    <row r="9580" spans="10:10" x14ac:dyDescent="0.25">
      <c r="J9580" s="1"/>
    </row>
    <row r="9581" spans="10:10" x14ac:dyDescent="0.25">
      <c r="J9581" s="1"/>
    </row>
    <row r="9582" spans="10:10" x14ac:dyDescent="0.25">
      <c r="J9582" s="1"/>
    </row>
    <row r="9583" spans="10:10" x14ac:dyDescent="0.25">
      <c r="J9583" s="1"/>
    </row>
    <row r="9584" spans="10:10" x14ac:dyDescent="0.25">
      <c r="J9584" s="1"/>
    </row>
    <row r="9585" spans="10:10" x14ac:dyDescent="0.25">
      <c r="J9585" s="1"/>
    </row>
    <row r="9586" spans="10:10" x14ac:dyDescent="0.25">
      <c r="J9586" s="1"/>
    </row>
    <row r="9587" spans="10:10" x14ac:dyDescent="0.25">
      <c r="J9587" s="1"/>
    </row>
    <row r="9588" spans="10:10" x14ac:dyDescent="0.25">
      <c r="J9588" s="1"/>
    </row>
    <row r="9589" spans="10:10" x14ac:dyDescent="0.25">
      <c r="J9589" s="1"/>
    </row>
    <row r="9590" spans="10:10" x14ac:dyDescent="0.25">
      <c r="J9590" s="1"/>
    </row>
    <row r="9591" spans="10:10" x14ac:dyDescent="0.25">
      <c r="J9591" s="1"/>
    </row>
    <row r="9592" spans="10:10" x14ac:dyDescent="0.25">
      <c r="J9592" s="1"/>
    </row>
    <row r="9593" spans="10:10" x14ac:dyDescent="0.25">
      <c r="J9593" s="1"/>
    </row>
    <row r="9594" spans="10:10" x14ac:dyDescent="0.25">
      <c r="J9594" s="1"/>
    </row>
    <row r="9595" spans="10:10" x14ac:dyDescent="0.25">
      <c r="J9595" s="1"/>
    </row>
    <row r="9596" spans="10:10" x14ac:dyDescent="0.25">
      <c r="J9596" s="1"/>
    </row>
    <row r="9597" spans="10:10" x14ac:dyDescent="0.25">
      <c r="J9597" s="1"/>
    </row>
    <row r="9598" spans="10:10" x14ac:dyDescent="0.25">
      <c r="J9598" s="1"/>
    </row>
    <row r="9599" spans="10:10" x14ac:dyDescent="0.25">
      <c r="J9599" s="1"/>
    </row>
    <row r="9600" spans="10:10" x14ac:dyDescent="0.25">
      <c r="J9600" s="1"/>
    </row>
    <row r="9601" spans="10:10" x14ac:dyDescent="0.25">
      <c r="J9601" s="1"/>
    </row>
    <row r="9602" spans="10:10" x14ac:dyDescent="0.25">
      <c r="J9602" s="1"/>
    </row>
    <row r="9603" spans="10:10" x14ac:dyDescent="0.25">
      <c r="J9603" s="1"/>
    </row>
    <row r="9604" spans="10:10" x14ac:dyDescent="0.25">
      <c r="J9604" s="1"/>
    </row>
    <row r="9605" spans="10:10" x14ac:dyDescent="0.25">
      <c r="J9605" s="1"/>
    </row>
    <row r="9606" spans="10:10" x14ac:dyDescent="0.25">
      <c r="J9606" s="1"/>
    </row>
    <row r="9607" spans="10:10" x14ac:dyDescent="0.25">
      <c r="J9607" s="1"/>
    </row>
    <row r="9608" spans="10:10" x14ac:dyDescent="0.25">
      <c r="J9608" s="1"/>
    </row>
    <row r="9609" spans="10:10" x14ac:dyDescent="0.25">
      <c r="J9609" s="1"/>
    </row>
    <row r="9610" spans="10:10" x14ac:dyDescent="0.25">
      <c r="J9610" s="1"/>
    </row>
    <row r="9611" spans="10:10" x14ac:dyDescent="0.25">
      <c r="J9611" s="1"/>
    </row>
    <row r="9612" spans="10:10" x14ac:dyDescent="0.25">
      <c r="J9612" s="1"/>
    </row>
    <row r="9613" spans="10:10" x14ac:dyDescent="0.25">
      <c r="J9613" s="1"/>
    </row>
    <row r="9614" spans="10:10" x14ac:dyDescent="0.25">
      <c r="J9614" s="1"/>
    </row>
    <row r="9615" spans="10:10" x14ac:dyDescent="0.25">
      <c r="J9615" s="1"/>
    </row>
    <row r="9616" spans="10:10" x14ac:dyDescent="0.25">
      <c r="J9616" s="1"/>
    </row>
    <row r="9617" spans="10:10" x14ac:dyDescent="0.25">
      <c r="J9617" s="1"/>
    </row>
    <row r="9618" spans="10:10" x14ac:dyDescent="0.25">
      <c r="J9618" s="1"/>
    </row>
    <row r="9619" spans="10:10" x14ac:dyDescent="0.25">
      <c r="J9619" s="1"/>
    </row>
    <row r="9620" spans="10:10" x14ac:dyDescent="0.25">
      <c r="J9620" s="1"/>
    </row>
    <row r="9621" spans="10:10" x14ac:dyDescent="0.25">
      <c r="J9621" s="1"/>
    </row>
    <row r="9622" spans="10:10" x14ac:dyDescent="0.25">
      <c r="J9622" s="1"/>
    </row>
    <row r="9623" spans="10:10" x14ac:dyDescent="0.25">
      <c r="J9623" s="1"/>
    </row>
    <row r="9624" spans="10:10" x14ac:dyDescent="0.25">
      <c r="J9624" s="1"/>
    </row>
    <row r="9625" spans="10:10" x14ac:dyDescent="0.25">
      <c r="J9625" s="1"/>
    </row>
    <row r="9626" spans="10:10" x14ac:dyDescent="0.25">
      <c r="J9626" s="1"/>
    </row>
    <row r="9627" spans="10:10" x14ac:dyDescent="0.25">
      <c r="J9627" s="1"/>
    </row>
    <row r="9628" spans="10:10" x14ac:dyDescent="0.25">
      <c r="J9628" s="1"/>
    </row>
    <row r="9629" spans="10:10" x14ac:dyDescent="0.25">
      <c r="J9629" s="1"/>
    </row>
    <row r="9630" spans="10:10" x14ac:dyDescent="0.25">
      <c r="J9630" s="1"/>
    </row>
    <row r="9631" spans="10:10" x14ac:dyDescent="0.25">
      <c r="J9631" s="1"/>
    </row>
    <row r="9632" spans="10:10" x14ac:dyDescent="0.25">
      <c r="J9632" s="1"/>
    </row>
    <row r="9633" spans="10:10" x14ac:dyDescent="0.25">
      <c r="J9633" s="1"/>
    </row>
    <row r="9634" spans="10:10" x14ac:dyDescent="0.25">
      <c r="J9634" s="1"/>
    </row>
    <row r="9635" spans="10:10" x14ac:dyDescent="0.25">
      <c r="J9635" s="1"/>
    </row>
    <row r="9636" spans="10:10" x14ac:dyDescent="0.25">
      <c r="J9636" s="1"/>
    </row>
    <row r="9637" spans="10:10" x14ac:dyDescent="0.25">
      <c r="J9637" s="1"/>
    </row>
    <row r="9638" spans="10:10" x14ac:dyDescent="0.25">
      <c r="J9638" s="1"/>
    </row>
    <row r="9639" spans="10:10" x14ac:dyDescent="0.25">
      <c r="J9639" s="1"/>
    </row>
    <row r="9640" spans="10:10" x14ac:dyDescent="0.25">
      <c r="J9640" s="1"/>
    </row>
    <row r="9641" spans="10:10" x14ac:dyDescent="0.25">
      <c r="J9641" s="1"/>
    </row>
    <row r="9642" spans="10:10" x14ac:dyDescent="0.25">
      <c r="J9642" s="1"/>
    </row>
    <row r="9643" spans="10:10" x14ac:dyDescent="0.25">
      <c r="J9643" s="1"/>
    </row>
    <row r="9644" spans="10:10" x14ac:dyDescent="0.25">
      <c r="J9644" s="1"/>
    </row>
    <row r="9645" spans="10:10" x14ac:dyDescent="0.25">
      <c r="J9645" s="1"/>
    </row>
    <row r="9646" spans="10:10" x14ac:dyDescent="0.25">
      <c r="J9646" s="1"/>
    </row>
    <row r="9647" spans="10:10" x14ac:dyDescent="0.25">
      <c r="J9647" s="1"/>
    </row>
    <row r="9648" spans="10:10" x14ac:dyDescent="0.25">
      <c r="J9648" s="1"/>
    </row>
    <row r="9649" spans="10:10" x14ac:dyDescent="0.25">
      <c r="J9649" s="1"/>
    </row>
    <row r="9650" spans="10:10" x14ac:dyDescent="0.25">
      <c r="J9650" s="1"/>
    </row>
    <row r="9651" spans="10:10" x14ac:dyDescent="0.25">
      <c r="J9651" s="1"/>
    </row>
    <row r="9652" spans="10:10" x14ac:dyDescent="0.25">
      <c r="J9652" s="1"/>
    </row>
    <row r="9653" spans="10:10" x14ac:dyDescent="0.25">
      <c r="J9653" s="1"/>
    </row>
    <row r="9654" spans="10:10" x14ac:dyDescent="0.25">
      <c r="J9654" s="1"/>
    </row>
    <row r="9655" spans="10:10" x14ac:dyDescent="0.25">
      <c r="J9655" s="1"/>
    </row>
    <row r="9656" spans="10:10" x14ac:dyDescent="0.25">
      <c r="J9656" s="1"/>
    </row>
    <row r="9657" spans="10:10" x14ac:dyDescent="0.25">
      <c r="J9657" s="1"/>
    </row>
    <row r="9658" spans="10:10" x14ac:dyDescent="0.25">
      <c r="J9658" s="1"/>
    </row>
    <row r="9659" spans="10:10" x14ac:dyDescent="0.25">
      <c r="J9659" s="1"/>
    </row>
    <row r="9660" spans="10:10" x14ac:dyDescent="0.25">
      <c r="J9660" s="1"/>
    </row>
    <row r="9661" spans="10:10" x14ac:dyDescent="0.25">
      <c r="J9661" s="1"/>
    </row>
    <row r="9662" spans="10:10" x14ac:dyDescent="0.25">
      <c r="J9662" s="1"/>
    </row>
    <row r="9663" spans="10:10" x14ac:dyDescent="0.25">
      <c r="J9663" s="1"/>
    </row>
    <row r="9664" spans="10:10" x14ac:dyDescent="0.25">
      <c r="J9664" s="1"/>
    </row>
    <row r="9665" spans="10:10" x14ac:dyDescent="0.25">
      <c r="J9665" s="1"/>
    </row>
    <row r="9666" spans="10:10" x14ac:dyDescent="0.25">
      <c r="J9666" s="1"/>
    </row>
    <row r="9667" spans="10:10" x14ac:dyDescent="0.25">
      <c r="J9667" s="1"/>
    </row>
    <row r="9668" spans="10:10" x14ac:dyDescent="0.25">
      <c r="J9668" s="1"/>
    </row>
    <row r="9669" spans="10:10" x14ac:dyDescent="0.25">
      <c r="J9669" s="1"/>
    </row>
    <row r="9670" spans="10:10" x14ac:dyDescent="0.25">
      <c r="J9670" s="1"/>
    </row>
    <row r="9671" spans="10:10" x14ac:dyDescent="0.25">
      <c r="J9671" s="1"/>
    </row>
    <row r="9672" spans="10:10" x14ac:dyDescent="0.25">
      <c r="J9672" s="1"/>
    </row>
    <row r="9673" spans="10:10" x14ac:dyDescent="0.25">
      <c r="J9673" s="1"/>
    </row>
    <row r="9674" spans="10:10" x14ac:dyDescent="0.25">
      <c r="J9674" s="1"/>
    </row>
    <row r="9675" spans="10:10" x14ac:dyDescent="0.25">
      <c r="J9675" s="1"/>
    </row>
    <row r="9676" spans="10:10" x14ac:dyDescent="0.25">
      <c r="J9676" s="1"/>
    </row>
    <row r="9677" spans="10:10" x14ac:dyDescent="0.25">
      <c r="J9677" s="1"/>
    </row>
    <row r="9678" spans="10:10" x14ac:dyDescent="0.25">
      <c r="J9678" s="1"/>
    </row>
    <row r="9679" spans="10:10" x14ac:dyDescent="0.25">
      <c r="J9679" s="1"/>
    </row>
    <row r="9680" spans="10:10" x14ac:dyDescent="0.25">
      <c r="J9680" s="1"/>
    </row>
    <row r="9681" spans="10:10" x14ac:dyDescent="0.25">
      <c r="J9681" s="1"/>
    </row>
    <row r="9682" spans="10:10" x14ac:dyDescent="0.25">
      <c r="J9682" s="1"/>
    </row>
    <row r="9683" spans="10:10" x14ac:dyDescent="0.25">
      <c r="J9683" s="1"/>
    </row>
    <row r="9684" spans="10:10" x14ac:dyDescent="0.25">
      <c r="J9684" s="1"/>
    </row>
    <row r="9685" spans="10:10" x14ac:dyDescent="0.25">
      <c r="J9685" s="1"/>
    </row>
    <row r="9686" spans="10:10" x14ac:dyDescent="0.25">
      <c r="J9686" s="1"/>
    </row>
    <row r="9687" spans="10:10" x14ac:dyDescent="0.25">
      <c r="J9687" s="1"/>
    </row>
    <row r="9688" spans="10:10" x14ac:dyDescent="0.25">
      <c r="J9688" s="1"/>
    </row>
    <row r="9689" spans="10:10" x14ac:dyDescent="0.25">
      <c r="J9689" s="1"/>
    </row>
    <row r="9690" spans="10:10" x14ac:dyDescent="0.25">
      <c r="J9690" s="1"/>
    </row>
    <row r="9691" spans="10:10" x14ac:dyDescent="0.25">
      <c r="J9691" s="1"/>
    </row>
    <row r="9692" spans="10:10" x14ac:dyDescent="0.25">
      <c r="J9692" s="1"/>
    </row>
    <row r="9693" spans="10:10" x14ac:dyDescent="0.25">
      <c r="J9693" s="1"/>
    </row>
    <row r="9694" spans="10:10" x14ac:dyDescent="0.25">
      <c r="J9694" s="1"/>
    </row>
    <row r="9695" spans="10:10" x14ac:dyDescent="0.25">
      <c r="J9695" s="1"/>
    </row>
    <row r="9696" spans="10:10" x14ac:dyDescent="0.25">
      <c r="J9696" s="1"/>
    </row>
    <row r="9697" spans="10:10" x14ac:dyDescent="0.25">
      <c r="J9697" s="1"/>
    </row>
    <row r="9698" spans="10:10" x14ac:dyDescent="0.25">
      <c r="J9698" s="1"/>
    </row>
    <row r="9699" spans="10:10" x14ac:dyDescent="0.25">
      <c r="J9699" s="1"/>
    </row>
    <row r="9700" spans="10:10" x14ac:dyDescent="0.25">
      <c r="J9700" s="1"/>
    </row>
    <row r="9701" spans="10:10" x14ac:dyDescent="0.25">
      <c r="J9701" s="1"/>
    </row>
    <row r="9702" spans="10:10" x14ac:dyDescent="0.25">
      <c r="J9702" s="1"/>
    </row>
    <row r="9703" spans="10:10" x14ac:dyDescent="0.25">
      <c r="J9703" s="1"/>
    </row>
    <row r="9704" spans="10:10" x14ac:dyDescent="0.25">
      <c r="J9704" s="1"/>
    </row>
    <row r="9705" spans="10:10" x14ac:dyDescent="0.25">
      <c r="J9705" s="1"/>
    </row>
    <row r="9706" spans="10:10" x14ac:dyDescent="0.25">
      <c r="J9706" s="1"/>
    </row>
    <row r="9707" spans="10:10" x14ac:dyDescent="0.25">
      <c r="J9707" s="1"/>
    </row>
    <row r="9708" spans="10:10" x14ac:dyDescent="0.25">
      <c r="J9708" s="1"/>
    </row>
    <row r="9709" spans="10:10" x14ac:dyDescent="0.25">
      <c r="J9709" s="1"/>
    </row>
    <row r="9710" spans="10:10" x14ac:dyDescent="0.25">
      <c r="J9710" s="1"/>
    </row>
    <row r="9711" spans="10:10" x14ac:dyDescent="0.25">
      <c r="J9711" s="1"/>
    </row>
    <row r="9712" spans="10:10" x14ac:dyDescent="0.25">
      <c r="J9712" s="1"/>
    </row>
    <row r="9713" spans="10:10" x14ac:dyDescent="0.25">
      <c r="J9713" s="1"/>
    </row>
    <row r="9714" spans="10:10" x14ac:dyDescent="0.25">
      <c r="J9714" s="1"/>
    </row>
    <row r="9715" spans="10:10" x14ac:dyDescent="0.25">
      <c r="J9715" s="1"/>
    </row>
    <row r="9716" spans="10:10" x14ac:dyDescent="0.25">
      <c r="J9716" s="1"/>
    </row>
    <row r="9717" spans="10:10" x14ac:dyDescent="0.25">
      <c r="J9717" s="1"/>
    </row>
    <row r="9718" spans="10:10" x14ac:dyDescent="0.25">
      <c r="J9718" s="1"/>
    </row>
    <row r="9719" spans="10:10" x14ac:dyDescent="0.25">
      <c r="J9719" s="1"/>
    </row>
    <row r="9720" spans="10:10" x14ac:dyDescent="0.25">
      <c r="J9720" s="1"/>
    </row>
    <row r="9721" spans="10:10" x14ac:dyDescent="0.25">
      <c r="J9721" s="1"/>
    </row>
    <row r="9722" spans="10:10" x14ac:dyDescent="0.25">
      <c r="J9722" s="1"/>
    </row>
    <row r="9723" spans="10:10" x14ac:dyDescent="0.25">
      <c r="J9723" s="1"/>
    </row>
    <row r="9724" spans="10:10" x14ac:dyDescent="0.25">
      <c r="J9724" s="1"/>
    </row>
    <row r="9725" spans="10:10" x14ac:dyDescent="0.25">
      <c r="J9725" s="1"/>
    </row>
    <row r="9726" spans="10:10" x14ac:dyDescent="0.25">
      <c r="J9726" s="1"/>
    </row>
    <row r="9727" spans="10:10" x14ac:dyDescent="0.25">
      <c r="J9727" s="1"/>
    </row>
    <row r="9728" spans="10:10" x14ac:dyDescent="0.25">
      <c r="J9728" s="1"/>
    </row>
    <row r="9729" spans="10:10" x14ac:dyDescent="0.25">
      <c r="J9729" s="1"/>
    </row>
    <row r="9730" spans="10:10" x14ac:dyDescent="0.25">
      <c r="J9730" s="1"/>
    </row>
    <row r="9731" spans="10:10" x14ac:dyDescent="0.25">
      <c r="J9731" s="1"/>
    </row>
    <row r="9732" spans="10:10" x14ac:dyDescent="0.25">
      <c r="J9732" s="1"/>
    </row>
    <row r="9733" spans="10:10" x14ac:dyDescent="0.25">
      <c r="J9733" s="1"/>
    </row>
    <row r="9734" spans="10:10" x14ac:dyDescent="0.25">
      <c r="J9734" s="1"/>
    </row>
    <row r="9735" spans="10:10" x14ac:dyDescent="0.25">
      <c r="J9735" s="1"/>
    </row>
    <row r="9736" spans="10:10" x14ac:dyDescent="0.25">
      <c r="J9736" s="1"/>
    </row>
    <row r="9737" spans="10:10" x14ac:dyDescent="0.25">
      <c r="J9737" s="1"/>
    </row>
    <row r="9738" spans="10:10" x14ac:dyDescent="0.25">
      <c r="J9738" s="1"/>
    </row>
    <row r="9739" spans="10:10" x14ac:dyDescent="0.25">
      <c r="J9739" s="1"/>
    </row>
    <row r="9740" spans="10:10" x14ac:dyDescent="0.25">
      <c r="J9740" s="1"/>
    </row>
    <row r="9741" spans="10:10" x14ac:dyDescent="0.25">
      <c r="J9741" s="1"/>
    </row>
    <row r="9742" spans="10:10" x14ac:dyDescent="0.25">
      <c r="J9742" s="1"/>
    </row>
    <row r="9743" spans="10:10" x14ac:dyDescent="0.25">
      <c r="J9743" s="1"/>
    </row>
    <row r="9744" spans="10:10" x14ac:dyDescent="0.25">
      <c r="J9744" s="1"/>
    </row>
    <row r="9745" spans="10:10" x14ac:dyDescent="0.25">
      <c r="J9745" s="1"/>
    </row>
    <row r="9746" spans="10:10" x14ac:dyDescent="0.25">
      <c r="J9746" s="1"/>
    </row>
    <row r="9747" spans="10:10" x14ac:dyDescent="0.25">
      <c r="J9747" s="1"/>
    </row>
    <row r="9748" spans="10:10" x14ac:dyDescent="0.25">
      <c r="J9748" s="1"/>
    </row>
    <row r="9749" spans="10:10" x14ac:dyDescent="0.25">
      <c r="J9749" s="1"/>
    </row>
    <row r="9750" spans="10:10" x14ac:dyDescent="0.25">
      <c r="J9750" s="1"/>
    </row>
    <row r="9751" spans="10:10" x14ac:dyDescent="0.25">
      <c r="J9751" s="1"/>
    </row>
    <row r="9752" spans="10:10" x14ac:dyDescent="0.25">
      <c r="J9752" s="1"/>
    </row>
    <row r="9753" spans="10:10" x14ac:dyDescent="0.25">
      <c r="J9753" s="1"/>
    </row>
    <row r="9754" spans="10:10" x14ac:dyDescent="0.25">
      <c r="J9754" s="1"/>
    </row>
    <row r="9755" spans="10:10" x14ac:dyDescent="0.25">
      <c r="J9755" s="1"/>
    </row>
    <row r="9756" spans="10:10" x14ac:dyDescent="0.25">
      <c r="J9756" s="1"/>
    </row>
    <row r="9757" spans="10:10" x14ac:dyDescent="0.25">
      <c r="J9757" s="1"/>
    </row>
    <row r="9758" spans="10:10" x14ac:dyDescent="0.25">
      <c r="J9758" s="1"/>
    </row>
    <row r="9759" spans="10:10" x14ac:dyDescent="0.25">
      <c r="J9759" s="1"/>
    </row>
    <row r="9760" spans="10:10" x14ac:dyDescent="0.25">
      <c r="J9760" s="1"/>
    </row>
    <row r="9761" spans="10:10" x14ac:dyDescent="0.25">
      <c r="J9761" s="1"/>
    </row>
    <row r="9762" spans="10:10" x14ac:dyDescent="0.25">
      <c r="J9762" s="1"/>
    </row>
    <row r="9763" spans="10:10" x14ac:dyDescent="0.25">
      <c r="J9763" s="1"/>
    </row>
    <row r="9764" spans="10:10" x14ac:dyDescent="0.25">
      <c r="J9764" s="1"/>
    </row>
    <row r="9765" spans="10:10" x14ac:dyDescent="0.25">
      <c r="J9765" s="1"/>
    </row>
    <row r="9766" spans="10:10" x14ac:dyDescent="0.25">
      <c r="J9766" s="1"/>
    </row>
    <row r="9767" spans="10:10" x14ac:dyDescent="0.25">
      <c r="J9767" s="1"/>
    </row>
    <row r="9768" spans="10:10" x14ac:dyDescent="0.25">
      <c r="J9768" s="1"/>
    </row>
    <row r="9769" spans="10:10" x14ac:dyDescent="0.25">
      <c r="J9769" s="1"/>
    </row>
    <row r="9770" spans="10:10" x14ac:dyDescent="0.25">
      <c r="J9770" s="1"/>
    </row>
    <row r="9771" spans="10:10" x14ac:dyDescent="0.25">
      <c r="J9771" s="1"/>
    </row>
    <row r="9772" spans="10:10" x14ac:dyDescent="0.25">
      <c r="J9772" s="1"/>
    </row>
    <row r="9773" spans="10:10" x14ac:dyDescent="0.25">
      <c r="J9773" s="1"/>
    </row>
    <row r="9774" spans="10:10" x14ac:dyDescent="0.25">
      <c r="J9774" s="1"/>
    </row>
    <row r="9775" spans="10:10" x14ac:dyDescent="0.25">
      <c r="J9775" s="1"/>
    </row>
    <row r="9776" spans="10:10" x14ac:dyDescent="0.25">
      <c r="J9776" s="1"/>
    </row>
    <row r="9777" spans="10:10" x14ac:dyDescent="0.25">
      <c r="J9777" s="1"/>
    </row>
    <row r="9778" spans="10:10" x14ac:dyDescent="0.25">
      <c r="J9778" s="1"/>
    </row>
    <row r="9779" spans="10:10" x14ac:dyDescent="0.25">
      <c r="J9779" s="1"/>
    </row>
    <row r="9780" spans="10:10" x14ac:dyDescent="0.25">
      <c r="J9780" s="1"/>
    </row>
    <row r="9781" spans="10:10" x14ac:dyDescent="0.25">
      <c r="J9781" s="1"/>
    </row>
    <row r="9782" spans="10:10" x14ac:dyDescent="0.25">
      <c r="J9782" s="1"/>
    </row>
    <row r="9783" spans="10:10" x14ac:dyDescent="0.25">
      <c r="J9783" s="1"/>
    </row>
    <row r="9784" spans="10:10" x14ac:dyDescent="0.25">
      <c r="J9784" s="1"/>
    </row>
    <row r="9785" spans="10:10" x14ac:dyDescent="0.25">
      <c r="J9785" s="1"/>
    </row>
    <row r="9786" spans="10:10" x14ac:dyDescent="0.25">
      <c r="J9786" s="1"/>
    </row>
    <row r="9787" spans="10:10" x14ac:dyDescent="0.25">
      <c r="J9787" s="1"/>
    </row>
    <row r="9788" spans="10:10" x14ac:dyDescent="0.25">
      <c r="J9788" s="1"/>
    </row>
    <row r="9789" spans="10:10" x14ac:dyDescent="0.25">
      <c r="J9789" s="1"/>
    </row>
    <row r="9790" spans="10:10" x14ac:dyDescent="0.25">
      <c r="J9790" s="1"/>
    </row>
    <row r="9791" spans="10:10" x14ac:dyDescent="0.25">
      <c r="J9791" s="1"/>
    </row>
    <row r="9792" spans="10:10" x14ac:dyDescent="0.25">
      <c r="J9792" s="1"/>
    </row>
    <row r="9793" spans="10:10" x14ac:dyDescent="0.25">
      <c r="J9793" s="1"/>
    </row>
    <row r="9794" spans="10:10" x14ac:dyDescent="0.25">
      <c r="J9794" s="1"/>
    </row>
    <row r="9795" spans="10:10" x14ac:dyDescent="0.25">
      <c r="J9795" s="1"/>
    </row>
    <row r="9796" spans="10:10" x14ac:dyDescent="0.25">
      <c r="J9796" s="1"/>
    </row>
    <row r="9797" spans="10:10" x14ac:dyDescent="0.25">
      <c r="J9797" s="1"/>
    </row>
    <row r="9798" spans="10:10" x14ac:dyDescent="0.25">
      <c r="J9798" s="1"/>
    </row>
    <row r="9799" spans="10:10" x14ac:dyDescent="0.25">
      <c r="J9799" s="1"/>
    </row>
    <row r="9800" spans="10:10" x14ac:dyDescent="0.25">
      <c r="J9800" s="1"/>
    </row>
    <row r="9801" spans="10:10" x14ac:dyDescent="0.25">
      <c r="J9801" s="1"/>
    </row>
    <row r="9802" spans="10:10" x14ac:dyDescent="0.25">
      <c r="J9802" s="1"/>
    </row>
    <row r="9803" spans="10:10" x14ac:dyDescent="0.25">
      <c r="J9803" s="1"/>
    </row>
    <row r="9804" spans="10:10" x14ac:dyDescent="0.25">
      <c r="J9804" s="1"/>
    </row>
    <row r="9805" spans="10:10" x14ac:dyDescent="0.25">
      <c r="J9805" s="1"/>
    </row>
    <row r="9806" spans="10:10" x14ac:dyDescent="0.25">
      <c r="J9806" s="1"/>
    </row>
    <row r="9807" spans="10:10" x14ac:dyDescent="0.25">
      <c r="J9807" s="1"/>
    </row>
    <row r="9808" spans="10:10" x14ac:dyDescent="0.25">
      <c r="J9808" s="1"/>
    </row>
    <row r="9809" spans="10:10" x14ac:dyDescent="0.25">
      <c r="J9809" s="1"/>
    </row>
    <row r="9810" spans="10:10" x14ac:dyDescent="0.25">
      <c r="J9810" s="1"/>
    </row>
    <row r="9811" spans="10:10" x14ac:dyDescent="0.25">
      <c r="J9811" s="1"/>
    </row>
    <row r="9812" spans="10:10" x14ac:dyDescent="0.25">
      <c r="J9812" s="1"/>
    </row>
    <row r="9813" spans="10:10" x14ac:dyDescent="0.25">
      <c r="J9813" s="1"/>
    </row>
    <row r="9814" spans="10:10" x14ac:dyDescent="0.25">
      <c r="J9814" s="1"/>
    </row>
    <row r="9815" spans="10:10" x14ac:dyDescent="0.25">
      <c r="J9815" s="1"/>
    </row>
    <row r="9816" spans="10:10" x14ac:dyDescent="0.25">
      <c r="J9816" s="1"/>
    </row>
    <row r="9817" spans="10:10" x14ac:dyDescent="0.25">
      <c r="J9817" s="1"/>
    </row>
    <row r="9818" spans="10:10" x14ac:dyDescent="0.25">
      <c r="J9818" s="1"/>
    </row>
    <row r="9819" spans="10:10" x14ac:dyDescent="0.25">
      <c r="J9819" s="1"/>
    </row>
    <row r="9820" spans="10:10" x14ac:dyDescent="0.25">
      <c r="J9820" s="1"/>
    </row>
    <row r="9821" spans="10:10" x14ac:dyDescent="0.25">
      <c r="J9821" s="1"/>
    </row>
    <row r="9822" spans="10:10" x14ac:dyDescent="0.25">
      <c r="J9822" s="1"/>
    </row>
    <row r="9823" spans="10:10" x14ac:dyDescent="0.25">
      <c r="J9823" s="1"/>
    </row>
    <row r="9824" spans="10:10" x14ac:dyDescent="0.25">
      <c r="J9824" s="1"/>
    </row>
    <row r="9825" spans="10:10" x14ac:dyDescent="0.25">
      <c r="J9825" s="1"/>
    </row>
    <row r="9826" spans="10:10" x14ac:dyDescent="0.25">
      <c r="J9826" s="1"/>
    </row>
    <row r="9827" spans="10:10" x14ac:dyDescent="0.25">
      <c r="J9827" s="1"/>
    </row>
    <row r="9828" spans="10:10" x14ac:dyDescent="0.25">
      <c r="J9828" s="1"/>
    </row>
    <row r="9829" spans="10:10" x14ac:dyDescent="0.25">
      <c r="J9829" s="1"/>
    </row>
    <row r="9830" spans="10:10" x14ac:dyDescent="0.25">
      <c r="J9830" s="1"/>
    </row>
    <row r="9831" spans="10:10" x14ac:dyDescent="0.25">
      <c r="J9831" s="1"/>
    </row>
    <row r="9832" spans="10:10" x14ac:dyDescent="0.25">
      <c r="J9832" s="1"/>
    </row>
    <row r="9833" spans="10:10" x14ac:dyDescent="0.25">
      <c r="J9833" s="1"/>
    </row>
    <row r="9834" spans="10:10" x14ac:dyDescent="0.25">
      <c r="J9834" s="1"/>
    </row>
    <row r="9835" spans="10:10" x14ac:dyDescent="0.25">
      <c r="J9835" s="1"/>
    </row>
    <row r="9836" spans="10:10" x14ac:dyDescent="0.25">
      <c r="J9836" s="1"/>
    </row>
    <row r="9837" spans="10:10" x14ac:dyDescent="0.25">
      <c r="J9837" s="1"/>
    </row>
    <row r="9838" spans="10:10" x14ac:dyDescent="0.25">
      <c r="J9838" s="1"/>
    </row>
    <row r="9839" spans="10:10" x14ac:dyDescent="0.25">
      <c r="J9839" s="1"/>
    </row>
    <row r="9840" spans="10:10" x14ac:dyDescent="0.25">
      <c r="J9840" s="1"/>
    </row>
    <row r="9841" spans="10:10" x14ac:dyDescent="0.25">
      <c r="J9841" s="1"/>
    </row>
    <row r="9842" spans="10:10" x14ac:dyDescent="0.25">
      <c r="J9842" s="1"/>
    </row>
    <row r="9843" spans="10:10" x14ac:dyDescent="0.25">
      <c r="J9843" s="1"/>
    </row>
    <row r="9844" spans="10:10" x14ac:dyDescent="0.25">
      <c r="J9844" s="1"/>
    </row>
    <row r="9845" spans="10:10" x14ac:dyDescent="0.25">
      <c r="J9845" s="1"/>
    </row>
    <row r="9846" spans="10:10" x14ac:dyDescent="0.25">
      <c r="J9846" s="1"/>
    </row>
    <row r="9847" spans="10:10" x14ac:dyDescent="0.25">
      <c r="J9847" s="1"/>
    </row>
    <row r="9848" spans="10:10" x14ac:dyDescent="0.25">
      <c r="J9848" s="1"/>
    </row>
    <row r="9849" spans="10:10" x14ac:dyDescent="0.25">
      <c r="J9849" s="1"/>
    </row>
    <row r="9850" spans="10:10" x14ac:dyDescent="0.25">
      <c r="J9850" s="1"/>
    </row>
    <row r="9851" spans="10:10" x14ac:dyDescent="0.25">
      <c r="J9851" s="1"/>
    </row>
    <row r="9852" spans="10:10" x14ac:dyDescent="0.25">
      <c r="J9852" s="1"/>
    </row>
    <row r="9853" spans="10:10" x14ac:dyDescent="0.25">
      <c r="J9853" s="1"/>
    </row>
    <row r="9854" spans="10:10" x14ac:dyDescent="0.25">
      <c r="J9854" s="1"/>
    </row>
    <row r="9855" spans="10:10" x14ac:dyDescent="0.25">
      <c r="J9855" s="1"/>
    </row>
    <row r="9856" spans="10:10" x14ac:dyDescent="0.25">
      <c r="J9856" s="1"/>
    </row>
    <row r="9857" spans="10:10" x14ac:dyDescent="0.25">
      <c r="J9857" s="1"/>
    </row>
    <row r="9858" spans="10:10" x14ac:dyDescent="0.25">
      <c r="J9858" s="1"/>
    </row>
    <row r="9859" spans="10:10" x14ac:dyDescent="0.25">
      <c r="J9859" s="1"/>
    </row>
    <row r="9860" spans="10:10" x14ac:dyDescent="0.25">
      <c r="J9860" s="1"/>
    </row>
    <row r="9861" spans="10:10" x14ac:dyDescent="0.25">
      <c r="J9861" s="1"/>
    </row>
    <row r="9862" spans="10:10" x14ac:dyDescent="0.25">
      <c r="J9862" s="1"/>
    </row>
    <row r="9863" spans="10:10" x14ac:dyDescent="0.25">
      <c r="J9863" s="1"/>
    </row>
    <row r="9864" spans="10:10" x14ac:dyDescent="0.25">
      <c r="J9864" s="1"/>
    </row>
    <row r="9865" spans="10:10" x14ac:dyDescent="0.25">
      <c r="J9865" s="1"/>
    </row>
    <row r="9866" spans="10:10" x14ac:dyDescent="0.25">
      <c r="J9866" s="1"/>
    </row>
    <row r="9867" spans="10:10" x14ac:dyDescent="0.25">
      <c r="J9867" s="1"/>
    </row>
    <row r="9868" spans="10:10" x14ac:dyDescent="0.25">
      <c r="J9868" s="1"/>
    </row>
    <row r="9869" spans="10:10" x14ac:dyDescent="0.25">
      <c r="J9869" s="1"/>
    </row>
    <row r="9870" spans="10:10" x14ac:dyDescent="0.25">
      <c r="J9870" s="1"/>
    </row>
    <row r="9871" spans="10:10" x14ac:dyDescent="0.25">
      <c r="J9871" s="1"/>
    </row>
    <row r="9872" spans="10:10" x14ac:dyDescent="0.25">
      <c r="J9872" s="1"/>
    </row>
    <row r="9873" spans="10:10" x14ac:dyDescent="0.25">
      <c r="J9873" s="1"/>
    </row>
    <row r="9874" spans="10:10" x14ac:dyDescent="0.25">
      <c r="J9874" s="1"/>
    </row>
    <row r="9875" spans="10:10" x14ac:dyDescent="0.25">
      <c r="J9875" s="1"/>
    </row>
    <row r="9876" spans="10:10" x14ac:dyDescent="0.25">
      <c r="J9876" s="1"/>
    </row>
    <row r="9877" spans="10:10" x14ac:dyDescent="0.25">
      <c r="J9877" s="1"/>
    </row>
    <row r="9878" spans="10:10" x14ac:dyDescent="0.25">
      <c r="J9878" s="1"/>
    </row>
    <row r="9879" spans="10:10" x14ac:dyDescent="0.25">
      <c r="J9879" s="1"/>
    </row>
    <row r="9880" spans="10:10" x14ac:dyDescent="0.25">
      <c r="J9880" s="1"/>
    </row>
    <row r="9881" spans="10:10" x14ac:dyDescent="0.25">
      <c r="J9881" s="1"/>
    </row>
    <row r="9882" spans="10:10" x14ac:dyDescent="0.25">
      <c r="J9882" s="1"/>
    </row>
    <row r="9883" spans="10:10" x14ac:dyDescent="0.25">
      <c r="J9883" s="1"/>
    </row>
    <row r="9884" spans="10:10" x14ac:dyDescent="0.25">
      <c r="J9884" s="1"/>
    </row>
    <row r="9885" spans="10:10" x14ac:dyDescent="0.25">
      <c r="J9885" s="1"/>
    </row>
    <row r="9886" spans="10:10" x14ac:dyDescent="0.25">
      <c r="J9886" s="1"/>
    </row>
    <row r="9887" spans="10:10" x14ac:dyDescent="0.25">
      <c r="J9887" s="1"/>
    </row>
    <row r="9888" spans="10:10" x14ac:dyDescent="0.25">
      <c r="J9888" s="1"/>
    </row>
    <row r="9889" spans="10:10" x14ac:dyDescent="0.25">
      <c r="J9889" s="1"/>
    </row>
    <row r="9890" spans="10:10" x14ac:dyDescent="0.25">
      <c r="J9890" s="1"/>
    </row>
    <row r="9891" spans="10:10" x14ac:dyDescent="0.25">
      <c r="J9891" s="1"/>
    </row>
    <row r="9892" spans="10:10" x14ac:dyDescent="0.25">
      <c r="J9892" s="1"/>
    </row>
    <row r="9893" spans="10:10" x14ac:dyDescent="0.25">
      <c r="J9893" s="1"/>
    </row>
    <row r="9894" spans="10:10" x14ac:dyDescent="0.25">
      <c r="J9894" s="1"/>
    </row>
    <row r="9895" spans="10:10" x14ac:dyDescent="0.25">
      <c r="J9895" s="1"/>
    </row>
    <row r="9896" spans="10:10" x14ac:dyDescent="0.25">
      <c r="J9896" s="1"/>
    </row>
    <row r="9897" spans="10:10" x14ac:dyDescent="0.25">
      <c r="J9897" s="1"/>
    </row>
    <row r="9898" spans="10:10" x14ac:dyDescent="0.25">
      <c r="J9898" s="1"/>
    </row>
    <row r="9899" spans="10:10" x14ac:dyDescent="0.25">
      <c r="J9899" s="1"/>
    </row>
    <row r="9900" spans="10:10" x14ac:dyDescent="0.25">
      <c r="J9900" s="1"/>
    </row>
    <row r="9901" spans="10:10" x14ac:dyDescent="0.25">
      <c r="J9901" s="1"/>
    </row>
    <row r="9902" spans="10:10" x14ac:dyDescent="0.25">
      <c r="J9902" s="1"/>
    </row>
    <row r="9903" spans="10:10" x14ac:dyDescent="0.25">
      <c r="J9903" s="1"/>
    </row>
    <row r="9904" spans="10:10" x14ac:dyDescent="0.25">
      <c r="J9904" s="1"/>
    </row>
    <row r="9905" spans="10:10" x14ac:dyDescent="0.25">
      <c r="J9905" s="1"/>
    </row>
    <row r="9906" spans="10:10" x14ac:dyDescent="0.25">
      <c r="J9906" s="1"/>
    </row>
    <row r="9907" spans="10:10" x14ac:dyDescent="0.25">
      <c r="J9907" s="1"/>
    </row>
    <row r="9908" spans="10:10" x14ac:dyDescent="0.25">
      <c r="J9908" s="1"/>
    </row>
    <row r="9909" spans="10:10" x14ac:dyDescent="0.25">
      <c r="J9909" s="1"/>
    </row>
    <row r="9910" spans="10:10" x14ac:dyDescent="0.25">
      <c r="J9910" s="1"/>
    </row>
    <row r="9911" spans="10:10" x14ac:dyDescent="0.25">
      <c r="J9911" s="1"/>
    </row>
    <row r="9912" spans="10:10" x14ac:dyDescent="0.25">
      <c r="J9912" s="1"/>
    </row>
    <row r="9913" spans="10:10" x14ac:dyDescent="0.25">
      <c r="J9913" s="1"/>
    </row>
    <row r="9914" spans="10:10" x14ac:dyDescent="0.25">
      <c r="J9914" s="1"/>
    </row>
    <row r="9915" spans="10:10" x14ac:dyDescent="0.25">
      <c r="J9915" s="1"/>
    </row>
    <row r="9916" spans="10:10" x14ac:dyDescent="0.25">
      <c r="J9916" s="1"/>
    </row>
    <row r="9917" spans="10:10" x14ac:dyDescent="0.25">
      <c r="J9917" s="1"/>
    </row>
    <row r="9918" spans="10:10" x14ac:dyDescent="0.25">
      <c r="J9918" s="1"/>
    </row>
    <row r="9919" spans="10:10" x14ac:dyDescent="0.25">
      <c r="J9919" s="1"/>
    </row>
    <row r="9920" spans="10:10" x14ac:dyDescent="0.25">
      <c r="J9920" s="1"/>
    </row>
    <row r="9921" spans="10:10" x14ac:dyDescent="0.25">
      <c r="J9921" s="1"/>
    </row>
    <row r="9922" spans="10:10" x14ac:dyDescent="0.25">
      <c r="J9922" s="1"/>
    </row>
    <row r="9923" spans="10:10" x14ac:dyDescent="0.25">
      <c r="J9923" s="1"/>
    </row>
    <row r="9924" spans="10:10" x14ac:dyDescent="0.25">
      <c r="J9924" s="1"/>
    </row>
    <row r="9925" spans="10:10" x14ac:dyDescent="0.25">
      <c r="J9925" s="1"/>
    </row>
    <row r="9926" spans="10:10" x14ac:dyDescent="0.25">
      <c r="J9926" s="1"/>
    </row>
    <row r="9927" spans="10:10" x14ac:dyDescent="0.25">
      <c r="J9927" s="1"/>
    </row>
    <row r="9928" spans="10:10" x14ac:dyDescent="0.25">
      <c r="J9928" s="1"/>
    </row>
    <row r="9929" spans="10:10" x14ac:dyDescent="0.25">
      <c r="J9929" s="1"/>
    </row>
    <row r="9930" spans="10:10" x14ac:dyDescent="0.25">
      <c r="J9930" s="1"/>
    </row>
    <row r="9931" spans="10:10" x14ac:dyDescent="0.25">
      <c r="J9931" s="1"/>
    </row>
    <row r="9932" spans="10:10" x14ac:dyDescent="0.25">
      <c r="J9932" s="1"/>
    </row>
    <row r="9933" spans="10:10" x14ac:dyDescent="0.25">
      <c r="J9933" s="1"/>
    </row>
    <row r="9934" spans="10:10" x14ac:dyDescent="0.25">
      <c r="J9934" s="1"/>
    </row>
    <row r="9935" spans="10:10" x14ac:dyDescent="0.25">
      <c r="J9935" s="1"/>
    </row>
    <row r="9936" spans="10:10" x14ac:dyDescent="0.25">
      <c r="J9936" s="1"/>
    </row>
    <row r="9937" spans="10:10" x14ac:dyDescent="0.25">
      <c r="J9937" s="1"/>
    </row>
    <row r="9938" spans="10:10" x14ac:dyDescent="0.25">
      <c r="J9938" s="1"/>
    </row>
    <row r="9939" spans="10:10" x14ac:dyDescent="0.25">
      <c r="J9939" s="1"/>
    </row>
    <row r="9940" spans="10:10" x14ac:dyDescent="0.25">
      <c r="J9940" s="1"/>
    </row>
    <row r="9941" spans="10:10" x14ac:dyDescent="0.25">
      <c r="J9941" s="1"/>
    </row>
    <row r="9942" spans="10:10" x14ac:dyDescent="0.25">
      <c r="J9942" s="1"/>
    </row>
    <row r="9943" spans="10:10" x14ac:dyDescent="0.25">
      <c r="J9943" s="1"/>
    </row>
    <row r="9944" spans="10:10" x14ac:dyDescent="0.25">
      <c r="J9944" s="1"/>
    </row>
    <row r="9945" spans="10:10" x14ac:dyDescent="0.25">
      <c r="J9945" s="1"/>
    </row>
    <row r="9946" spans="10:10" x14ac:dyDescent="0.25">
      <c r="J9946" s="1"/>
    </row>
    <row r="9947" spans="10:10" x14ac:dyDescent="0.25">
      <c r="J9947" s="1"/>
    </row>
    <row r="9948" spans="10:10" x14ac:dyDescent="0.25">
      <c r="J9948" s="1"/>
    </row>
    <row r="9949" spans="10:10" x14ac:dyDescent="0.25">
      <c r="J9949" s="1"/>
    </row>
    <row r="9950" spans="10:10" x14ac:dyDescent="0.25">
      <c r="J9950" s="1"/>
    </row>
    <row r="9951" spans="10:10" x14ac:dyDescent="0.25">
      <c r="J9951" s="1"/>
    </row>
    <row r="9952" spans="10:10" x14ac:dyDescent="0.25">
      <c r="J9952" s="1"/>
    </row>
    <row r="9953" spans="10:10" x14ac:dyDescent="0.25">
      <c r="J9953" s="1"/>
    </row>
    <row r="9954" spans="10:10" x14ac:dyDescent="0.25">
      <c r="J9954" s="1"/>
    </row>
    <row r="9955" spans="10:10" x14ac:dyDescent="0.25">
      <c r="J9955" s="1"/>
    </row>
    <row r="9956" spans="10:10" x14ac:dyDescent="0.25">
      <c r="J9956" s="1"/>
    </row>
    <row r="9957" spans="10:10" x14ac:dyDescent="0.25">
      <c r="J9957" s="1"/>
    </row>
    <row r="9958" spans="10:10" x14ac:dyDescent="0.25">
      <c r="J9958" s="1"/>
    </row>
    <row r="9959" spans="10:10" x14ac:dyDescent="0.25">
      <c r="J9959" s="1"/>
    </row>
    <row r="9960" spans="10:10" x14ac:dyDescent="0.25">
      <c r="J9960" s="1"/>
    </row>
    <row r="9961" spans="10:10" x14ac:dyDescent="0.25">
      <c r="J9961" s="1"/>
    </row>
    <row r="9962" spans="10:10" x14ac:dyDescent="0.25">
      <c r="J9962" s="1"/>
    </row>
    <row r="9963" spans="10:10" x14ac:dyDescent="0.25">
      <c r="J9963" s="1"/>
    </row>
    <row r="9964" spans="10:10" x14ac:dyDescent="0.25">
      <c r="J9964" s="1"/>
    </row>
    <row r="9965" spans="10:10" x14ac:dyDescent="0.25">
      <c r="J9965" s="1"/>
    </row>
    <row r="9966" spans="10:10" x14ac:dyDescent="0.25">
      <c r="J9966" s="1"/>
    </row>
    <row r="9967" spans="10:10" x14ac:dyDescent="0.25">
      <c r="J9967" s="1"/>
    </row>
    <row r="9968" spans="10:10" x14ac:dyDescent="0.25">
      <c r="J9968" s="1"/>
    </row>
    <row r="9969" spans="10:10" x14ac:dyDescent="0.25">
      <c r="J9969" s="1"/>
    </row>
    <row r="9970" spans="10:10" x14ac:dyDescent="0.25">
      <c r="J9970" s="1"/>
    </row>
    <row r="9971" spans="10:10" x14ac:dyDescent="0.25">
      <c r="J9971" s="1"/>
    </row>
    <row r="9972" spans="10:10" x14ac:dyDescent="0.25">
      <c r="J9972" s="1"/>
    </row>
    <row r="9973" spans="10:10" x14ac:dyDescent="0.25">
      <c r="J9973" s="1"/>
    </row>
    <row r="9974" spans="10:10" x14ac:dyDescent="0.25">
      <c r="J9974" s="1"/>
    </row>
    <row r="9975" spans="10:10" x14ac:dyDescent="0.25">
      <c r="J9975" s="1"/>
    </row>
    <row r="9976" spans="10:10" x14ac:dyDescent="0.25">
      <c r="J9976" s="1"/>
    </row>
    <row r="9977" spans="10:10" x14ac:dyDescent="0.25">
      <c r="J9977" s="1"/>
    </row>
    <row r="9978" spans="10:10" x14ac:dyDescent="0.25">
      <c r="J9978" s="1"/>
    </row>
    <row r="9979" spans="10:10" x14ac:dyDescent="0.25">
      <c r="J9979" s="1"/>
    </row>
    <row r="9980" spans="10:10" x14ac:dyDescent="0.25">
      <c r="J9980" s="1"/>
    </row>
    <row r="9981" spans="10:10" x14ac:dyDescent="0.25">
      <c r="J9981" s="1"/>
    </row>
    <row r="9982" spans="10:10" x14ac:dyDescent="0.25">
      <c r="J9982" s="1"/>
    </row>
    <row r="9983" spans="10:10" x14ac:dyDescent="0.25">
      <c r="J9983" s="1"/>
    </row>
    <row r="9984" spans="10:10" x14ac:dyDescent="0.25">
      <c r="J9984" s="1"/>
    </row>
    <row r="9985" spans="10:10" x14ac:dyDescent="0.25">
      <c r="J9985" s="1"/>
    </row>
    <row r="9986" spans="10:10" x14ac:dyDescent="0.25">
      <c r="J9986" s="1"/>
    </row>
    <row r="9987" spans="10:10" x14ac:dyDescent="0.25">
      <c r="J9987" s="1"/>
    </row>
    <row r="9988" spans="10:10" x14ac:dyDescent="0.25">
      <c r="J9988" s="1"/>
    </row>
    <row r="9989" spans="10:10" x14ac:dyDescent="0.25">
      <c r="J9989" s="1"/>
    </row>
    <row r="9990" spans="10:10" x14ac:dyDescent="0.25">
      <c r="J9990" s="1"/>
    </row>
    <row r="9991" spans="10:10" x14ac:dyDescent="0.25">
      <c r="J9991" s="1"/>
    </row>
    <row r="9992" spans="10:10" x14ac:dyDescent="0.25">
      <c r="J9992" s="1"/>
    </row>
    <row r="9993" spans="10:10" x14ac:dyDescent="0.25">
      <c r="J9993" s="1"/>
    </row>
    <row r="9994" spans="10:10" x14ac:dyDescent="0.25">
      <c r="J9994" s="1"/>
    </row>
    <row r="9995" spans="10:10" x14ac:dyDescent="0.25">
      <c r="J9995" s="1"/>
    </row>
    <row r="9996" spans="10:10" x14ac:dyDescent="0.25">
      <c r="J9996" s="1"/>
    </row>
    <row r="9997" spans="10:10" x14ac:dyDescent="0.25">
      <c r="J9997" s="1"/>
    </row>
    <row r="9998" spans="10:10" x14ac:dyDescent="0.25">
      <c r="J9998" s="1"/>
    </row>
    <row r="9999" spans="10:10" x14ac:dyDescent="0.25">
      <c r="J9999" s="1"/>
    </row>
    <row r="10000" spans="10:10" x14ac:dyDescent="0.25">
      <c r="J10000" s="1"/>
    </row>
    <row r="10001" spans="10:10" x14ac:dyDescent="0.25">
      <c r="J10001" s="1"/>
    </row>
    <row r="10002" spans="10:10" x14ac:dyDescent="0.25">
      <c r="J10002" s="1"/>
    </row>
    <row r="10003" spans="10:10" x14ac:dyDescent="0.25">
      <c r="J10003" s="1"/>
    </row>
    <row r="10004" spans="10:10" x14ac:dyDescent="0.25">
      <c r="J10004" s="1"/>
    </row>
    <row r="10005" spans="10:10" x14ac:dyDescent="0.25">
      <c r="J10005" s="1"/>
    </row>
    <row r="10006" spans="10:10" x14ac:dyDescent="0.25">
      <c r="J10006" s="1"/>
    </row>
    <row r="10007" spans="10:10" x14ac:dyDescent="0.25">
      <c r="J10007" s="1"/>
    </row>
    <row r="10008" spans="10:10" x14ac:dyDescent="0.25">
      <c r="J10008" s="1"/>
    </row>
    <row r="10009" spans="10:10" x14ac:dyDescent="0.25">
      <c r="J10009" s="1"/>
    </row>
    <row r="10010" spans="10:10" x14ac:dyDescent="0.25">
      <c r="J10010" s="1"/>
    </row>
    <row r="10011" spans="10:10" x14ac:dyDescent="0.25">
      <c r="J10011" s="1"/>
    </row>
    <row r="10012" spans="10:10" x14ac:dyDescent="0.25">
      <c r="J10012" s="1"/>
    </row>
    <row r="10013" spans="10:10" x14ac:dyDescent="0.25">
      <c r="J10013" s="1"/>
    </row>
    <row r="10014" spans="10:10" x14ac:dyDescent="0.25">
      <c r="J10014" s="1"/>
    </row>
    <row r="10015" spans="10:10" x14ac:dyDescent="0.25">
      <c r="J10015" s="1"/>
    </row>
    <row r="10016" spans="10:10" x14ac:dyDescent="0.25">
      <c r="J10016" s="1"/>
    </row>
    <row r="10017" spans="10:10" x14ac:dyDescent="0.25">
      <c r="J10017" s="1"/>
    </row>
    <row r="10018" spans="10:10" x14ac:dyDescent="0.25">
      <c r="J10018" s="1"/>
    </row>
    <row r="10019" spans="10:10" x14ac:dyDescent="0.25">
      <c r="J10019" s="1"/>
    </row>
    <row r="10020" spans="10:10" x14ac:dyDescent="0.25">
      <c r="J10020" s="1"/>
    </row>
    <row r="10021" spans="10:10" x14ac:dyDescent="0.25">
      <c r="J10021" s="1"/>
    </row>
    <row r="10022" spans="10:10" x14ac:dyDescent="0.25">
      <c r="J10022" s="1"/>
    </row>
    <row r="10023" spans="10:10" x14ac:dyDescent="0.25">
      <c r="J10023" s="1"/>
    </row>
    <row r="10024" spans="10:10" x14ac:dyDescent="0.25">
      <c r="J10024" s="1"/>
    </row>
    <row r="10025" spans="10:10" x14ac:dyDescent="0.25">
      <c r="J10025" s="1"/>
    </row>
    <row r="10026" spans="10:10" x14ac:dyDescent="0.25">
      <c r="J10026" s="1"/>
    </row>
    <row r="10027" spans="10:10" x14ac:dyDescent="0.25">
      <c r="J10027" s="1"/>
    </row>
    <row r="10028" spans="10:10" x14ac:dyDescent="0.25">
      <c r="J10028" s="1"/>
    </row>
    <row r="10029" spans="10:10" x14ac:dyDescent="0.25">
      <c r="J10029" s="1"/>
    </row>
    <row r="10030" spans="10:10" x14ac:dyDescent="0.25">
      <c r="J10030" s="1"/>
    </row>
    <row r="10031" spans="10:10" x14ac:dyDescent="0.25">
      <c r="J10031" s="1"/>
    </row>
    <row r="10032" spans="10:10" x14ac:dyDescent="0.25">
      <c r="J10032" s="1"/>
    </row>
    <row r="10033" spans="10:10" x14ac:dyDescent="0.25">
      <c r="J10033" s="1"/>
    </row>
    <row r="10034" spans="10:10" x14ac:dyDescent="0.25">
      <c r="J10034" s="1"/>
    </row>
    <row r="10035" spans="10:10" x14ac:dyDescent="0.25">
      <c r="J10035" s="1"/>
    </row>
    <row r="10036" spans="10:10" x14ac:dyDescent="0.25">
      <c r="J10036" s="1"/>
    </row>
    <row r="10037" spans="10:10" x14ac:dyDescent="0.25">
      <c r="J10037" s="1"/>
    </row>
    <row r="10038" spans="10:10" x14ac:dyDescent="0.25">
      <c r="J10038" s="1"/>
    </row>
    <row r="10039" spans="10:10" x14ac:dyDescent="0.25">
      <c r="J10039" s="1"/>
    </row>
    <row r="10040" spans="10:10" x14ac:dyDescent="0.25">
      <c r="J10040" s="1"/>
    </row>
    <row r="10041" spans="10:10" x14ac:dyDescent="0.25">
      <c r="J10041" s="1"/>
    </row>
    <row r="10042" spans="10:10" x14ac:dyDescent="0.25">
      <c r="J10042" s="1"/>
    </row>
    <row r="10043" spans="10:10" x14ac:dyDescent="0.25">
      <c r="J10043" s="1"/>
    </row>
    <row r="10044" spans="10:10" x14ac:dyDescent="0.25">
      <c r="J10044" s="1"/>
    </row>
    <row r="10045" spans="10:10" x14ac:dyDescent="0.25">
      <c r="J10045" s="1"/>
    </row>
    <row r="10046" spans="10:10" x14ac:dyDescent="0.25">
      <c r="J10046" s="1"/>
    </row>
    <row r="10047" spans="10:10" x14ac:dyDescent="0.25">
      <c r="J10047" s="1"/>
    </row>
    <row r="10048" spans="10:10" x14ac:dyDescent="0.25">
      <c r="J10048" s="1"/>
    </row>
    <row r="10049" spans="10:10" x14ac:dyDescent="0.25">
      <c r="J10049" s="1"/>
    </row>
    <row r="10050" spans="10:10" x14ac:dyDescent="0.25">
      <c r="J10050" s="1"/>
    </row>
    <row r="10051" spans="10:10" x14ac:dyDescent="0.25">
      <c r="J10051" s="1"/>
    </row>
    <row r="10052" spans="10:10" x14ac:dyDescent="0.25">
      <c r="J10052" s="1"/>
    </row>
    <row r="10053" spans="10:10" x14ac:dyDescent="0.25">
      <c r="J10053" s="1"/>
    </row>
    <row r="10054" spans="10:10" x14ac:dyDescent="0.25">
      <c r="J10054" s="1"/>
    </row>
    <row r="10055" spans="10:10" x14ac:dyDescent="0.25">
      <c r="J10055" s="1"/>
    </row>
    <row r="10056" spans="10:10" x14ac:dyDescent="0.25">
      <c r="J10056" s="1"/>
    </row>
    <row r="10057" spans="10:10" x14ac:dyDescent="0.25">
      <c r="J10057" s="1"/>
    </row>
    <row r="10058" spans="10:10" x14ac:dyDescent="0.25">
      <c r="J10058" s="1"/>
    </row>
    <row r="10059" spans="10:10" x14ac:dyDescent="0.25">
      <c r="J10059" s="1"/>
    </row>
    <row r="10060" spans="10:10" x14ac:dyDescent="0.25">
      <c r="J10060" s="1"/>
    </row>
    <row r="10061" spans="10:10" x14ac:dyDescent="0.25">
      <c r="J10061" s="1"/>
    </row>
    <row r="10062" spans="10:10" x14ac:dyDescent="0.25">
      <c r="J10062" s="1"/>
    </row>
    <row r="10063" spans="10:10" x14ac:dyDescent="0.25">
      <c r="J10063" s="1"/>
    </row>
    <row r="10064" spans="10:10" x14ac:dyDescent="0.25">
      <c r="J10064" s="1"/>
    </row>
    <row r="10065" spans="10:10" x14ac:dyDescent="0.25">
      <c r="J10065" s="1"/>
    </row>
    <row r="10066" spans="10:10" x14ac:dyDescent="0.25">
      <c r="J10066" s="1"/>
    </row>
    <row r="10067" spans="10:10" x14ac:dyDescent="0.25">
      <c r="J10067" s="1"/>
    </row>
    <row r="10068" spans="10:10" x14ac:dyDescent="0.25">
      <c r="J10068" s="1"/>
    </row>
    <row r="10069" spans="10:10" x14ac:dyDescent="0.25">
      <c r="J10069" s="1"/>
    </row>
    <row r="10070" spans="10:10" x14ac:dyDescent="0.25">
      <c r="J10070" s="1"/>
    </row>
    <row r="10071" spans="10:10" x14ac:dyDescent="0.25">
      <c r="J10071" s="1"/>
    </row>
    <row r="10072" spans="10:10" x14ac:dyDescent="0.25">
      <c r="J10072" s="1"/>
    </row>
    <row r="10073" spans="10:10" x14ac:dyDescent="0.25">
      <c r="J10073" s="1"/>
    </row>
    <row r="10074" spans="10:10" x14ac:dyDescent="0.25">
      <c r="J10074" s="1"/>
    </row>
    <row r="10075" spans="10:10" x14ac:dyDescent="0.25">
      <c r="J10075" s="1"/>
    </row>
    <row r="10076" spans="10:10" x14ac:dyDescent="0.25">
      <c r="J10076" s="1"/>
    </row>
    <row r="10077" spans="10:10" x14ac:dyDescent="0.25">
      <c r="J10077" s="1"/>
    </row>
    <row r="10078" spans="10:10" x14ac:dyDescent="0.25">
      <c r="J10078" s="1"/>
    </row>
    <row r="10079" spans="10:10" x14ac:dyDescent="0.25">
      <c r="J10079" s="1"/>
    </row>
    <row r="10080" spans="10:10" x14ac:dyDescent="0.25">
      <c r="J10080" s="1"/>
    </row>
    <row r="10081" spans="10:10" x14ac:dyDescent="0.25">
      <c r="J10081" s="1"/>
    </row>
    <row r="10082" spans="10:10" x14ac:dyDescent="0.25">
      <c r="J10082" s="1"/>
    </row>
    <row r="10083" spans="10:10" x14ac:dyDescent="0.25">
      <c r="J10083" s="1"/>
    </row>
    <row r="10084" spans="10:10" x14ac:dyDescent="0.25">
      <c r="J10084" s="1"/>
    </row>
    <row r="10085" spans="10:10" x14ac:dyDescent="0.25">
      <c r="J10085" s="1"/>
    </row>
    <row r="10086" spans="10:10" x14ac:dyDescent="0.25">
      <c r="J10086" s="1"/>
    </row>
    <row r="10087" spans="10:10" x14ac:dyDescent="0.25">
      <c r="J10087" s="1"/>
    </row>
    <row r="10088" spans="10:10" x14ac:dyDescent="0.25">
      <c r="J10088" s="1"/>
    </row>
    <row r="10089" spans="10:10" x14ac:dyDescent="0.25">
      <c r="J10089" s="1"/>
    </row>
    <row r="10090" spans="10:10" x14ac:dyDescent="0.25">
      <c r="J10090" s="1"/>
    </row>
    <row r="10091" spans="10:10" x14ac:dyDescent="0.25">
      <c r="J10091" s="1"/>
    </row>
    <row r="10092" spans="10:10" x14ac:dyDescent="0.25">
      <c r="J10092" s="1"/>
    </row>
    <row r="10093" spans="10:10" x14ac:dyDescent="0.25">
      <c r="J10093" s="1"/>
    </row>
    <row r="10094" spans="10:10" x14ac:dyDescent="0.25">
      <c r="J10094" s="1"/>
    </row>
    <row r="10095" spans="10:10" x14ac:dyDescent="0.25">
      <c r="J10095" s="1"/>
    </row>
    <row r="10096" spans="10:10" x14ac:dyDescent="0.25">
      <c r="J10096" s="1"/>
    </row>
    <row r="10097" spans="10:10" x14ac:dyDescent="0.25">
      <c r="J10097" s="1"/>
    </row>
    <row r="10098" spans="10:10" x14ac:dyDescent="0.25">
      <c r="J10098" s="1"/>
    </row>
    <row r="10099" spans="10:10" x14ac:dyDescent="0.25">
      <c r="J10099" s="1"/>
    </row>
    <row r="10100" spans="10:10" x14ac:dyDescent="0.25">
      <c r="J10100" s="1"/>
    </row>
    <row r="10101" spans="10:10" x14ac:dyDescent="0.25">
      <c r="J10101" s="1"/>
    </row>
    <row r="10102" spans="10:10" x14ac:dyDescent="0.25">
      <c r="J10102" s="1"/>
    </row>
    <row r="10103" spans="10:10" x14ac:dyDescent="0.25">
      <c r="J10103" s="1"/>
    </row>
    <row r="10104" spans="10:10" x14ac:dyDescent="0.25">
      <c r="J10104" s="1"/>
    </row>
    <row r="10105" spans="10:10" x14ac:dyDescent="0.25">
      <c r="J10105" s="1"/>
    </row>
    <row r="10106" spans="10:10" x14ac:dyDescent="0.25">
      <c r="J10106" s="1"/>
    </row>
    <row r="10107" spans="10:10" x14ac:dyDescent="0.25">
      <c r="J10107" s="1"/>
    </row>
    <row r="10108" spans="10:10" x14ac:dyDescent="0.25">
      <c r="J10108" s="1"/>
    </row>
    <row r="10109" spans="10:10" x14ac:dyDescent="0.25">
      <c r="J10109" s="1"/>
    </row>
    <row r="10110" spans="10:10" x14ac:dyDescent="0.25">
      <c r="J10110" s="1"/>
    </row>
    <row r="10111" spans="10:10" x14ac:dyDescent="0.25">
      <c r="J10111" s="1"/>
    </row>
    <row r="10112" spans="10:10" x14ac:dyDescent="0.25">
      <c r="J10112" s="1"/>
    </row>
    <row r="10113" spans="10:10" x14ac:dyDescent="0.25">
      <c r="J10113" s="1"/>
    </row>
    <row r="10114" spans="10:10" x14ac:dyDescent="0.25">
      <c r="J10114" s="1"/>
    </row>
    <row r="10115" spans="10:10" x14ac:dyDescent="0.25">
      <c r="J10115" s="1"/>
    </row>
    <row r="10116" spans="10:10" x14ac:dyDescent="0.25">
      <c r="J10116" s="1"/>
    </row>
    <row r="10117" spans="10:10" x14ac:dyDescent="0.25">
      <c r="J10117" s="1"/>
    </row>
    <row r="10118" spans="10:10" x14ac:dyDescent="0.25">
      <c r="J10118" s="1"/>
    </row>
    <row r="10119" spans="10:10" x14ac:dyDescent="0.25">
      <c r="J10119" s="1"/>
    </row>
    <row r="10120" spans="10:10" x14ac:dyDescent="0.25">
      <c r="J10120" s="1"/>
    </row>
    <row r="10121" spans="10:10" x14ac:dyDescent="0.25">
      <c r="J10121" s="1"/>
    </row>
    <row r="10122" spans="10:10" x14ac:dyDescent="0.25">
      <c r="J10122" s="1"/>
    </row>
    <row r="10123" spans="10:10" x14ac:dyDescent="0.25">
      <c r="J10123" s="1"/>
    </row>
    <row r="10124" spans="10:10" x14ac:dyDescent="0.25">
      <c r="J10124" s="1"/>
    </row>
    <row r="10125" spans="10:10" x14ac:dyDescent="0.25">
      <c r="J10125" s="1"/>
    </row>
    <row r="10126" spans="10:10" x14ac:dyDescent="0.25">
      <c r="J10126" s="1"/>
    </row>
    <row r="10127" spans="10:10" x14ac:dyDescent="0.25">
      <c r="J10127" s="1"/>
    </row>
    <row r="10128" spans="10:10" x14ac:dyDescent="0.25">
      <c r="J10128" s="1"/>
    </row>
    <row r="10129" spans="10:10" x14ac:dyDescent="0.25">
      <c r="J10129" s="1"/>
    </row>
    <row r="10130" spans="10:10" x14ac:dyDescent="0.25">
      <c r="J10130" s="1"/>
    </row>
    <row r="10131" spans="10:10" x14ac:dyDescent="0.25">
      <c r="J10131" s="1"/>
    </row>
    <row r="10132" spans="10:10" x14ac:dyDescent="0.25">
      <c r="J10132" s="1"/>
    </row>
    <row r="10133" spans="10:10" x14ac:dyDescent="0.25">
      <c r="J10133" s="1"/>
    </row>
    <row r="10134" spans="10:10" x14ac:dyDescent="0.25">
      <c r="J10134" s="1"/>
    </row>
    <row r="10135" spans="10:10" x14ac:dyDescent="0.25">
      <c r="J10135" s="1"/>
    </row>
    <row r="10136" spans="10:10" x14ac:dyDescent="0.25">
      <c r="J10136" s="1"/>
    </row>
    <row r="10137" spans="10:10" x14ac:dyDescent="0.25">
      <c r="J10137" s="1"/>
    </row>
    <row r="10138" spans="10:10" x14ac:dyDescent="0.25">
      <c r="J10138" s="1"/>
    </row>
    <row r="10139" spans="10:10" x14ac:dyDescent="0.25">
      <c r="J10139" s="1"/>
    </row>
    <row r="10140" spans="10:10" x14ac:dyDescent="0.25">
      <c r="J10140" s="1"/>
    </row>
    <row r="10141" spans="10:10" x14ac:dyDescent="0.25">
      <c r="J10141" s="1"/>
    </row>
    <row r="10142" spans="10:10" x14ac:dyDescent="0.25">
      <c r="J10142" s="1"/>
    </row>
    <row r="10143" spans="10:10" x14ac:dyDescent="0.25">
      <c r="J10143" s="1"/>
    </row>
    <row r="10144" spans="10:10" x14ac:dyDescent="0.25">
      <c r="J10144" s="1"/>
    </row>
    <row r="10145" spans="10:10" x14ac:dyDescent="0.25">
      <c r="J10145" s="1"/>
    </row>
    <row r="10146" spans="10:10" x14ac:dyDescent="0.25">
      <c r="J10146" s="1"/>
    </row>
    <row r="10147" spans="10:10" x14ac:dyDescent="0.25">
      <c r="J10147" s="1"/>
    </row>
    <row r="10148" spans="10:10" x14ac:dyDescent="0.25">
      <c r="J10148" s="1"/>
    </row>
    <row r="10149" spans="10:10" x14ac:dyDescent="0.25">
      <c r="J10149" s="1"/>
    </row>
    <row r="10150" spans="10:10" x14ac:dyDescent="0.25">
      <c r="J10150" s="1"/>
    </row>
    <row r="10151" spans="10:10" x14ac:dyDescent="0.25">
      <c r="J10151" s="1"/>
    </row>
    <row r="10152" spans="10:10" x14ac:dyDescent="0.25">
      <c r="J10152" s="1"/>
    </row>
    <row r="10153" spans="10:10" x14ac:dyDescent="0.25">
      <c r="J10153" s="1"/>
    </row>
    <row r="10154" spans="10:10" x14ac:dyDescent="0.25">
      <c r="J10154" s="1"/>
    </row>
    <row r="10155" spans="10:10" x14ac:dyDescent="0.25">
      <c r="J10155" s="1"/>
    </row>
    <row r="10156" spans="10:10" x14ac:dyDescent="0.25">
      <c r="J10156" s="1"/>
    </row>
    <row r="10157" spans="10:10" x14ac:dyDescent="0.25">
      <c r="J10157" s="1"/>
    </row>
    <row r="10158" spans="10:10" x14ac:dyDescent="0.25">
      <c r="J10158" s="1"/>
    </row>
    <row r="10159" spans="10:10" x14ac:dyDescent="0.25">
      <c r="J10159" s="1"/>
    </row>
    <row r="10160" spans="10:10" x14ac:dyDescent="0.25">
      <c r="J10160" s="1"/>
    </row>
    <row r="10161" spans="10:10" x14ac:dyDescent="0.25">
      <c r="J10161" s="1"/>
    </row>
    <row r="10162" spans="10:10" x14ac:dyDescent="0.25">
      <c r="J10162" s="1"/>
    </row>
    <row r="10163" spans="10:10" x14ac:dyDescent="0.25">
      <c r="J10163" s="1"/>
    </row>
    <row r="10164" spans="10:10" x14ac:dyDescent="0.25">
      <c r="J10164" s="1"/>
    </row>
    <row r="10165" spans="10:10" x14ac:dyDescent="0.25">
      <c r="J10165" s="1"/>
    </row>
    <row r="10166" spans="10:10" x14ac:dyDescent="0.25">
      <c r="J10166" s="1"/>
    </row>
    <row r="10167" spans="10:10" x14ac:dyDescent="0.25">
      <c r="J10167" s="1"/>
    </row>
    <row r="10168" spans="10:10" x14ac:dyDescent="0.25">
      <c r="J10168" s="1"/>
    </row>
    <row r="10169" spans="10:10" x14ac:dyDescent="0.25">
      <c r="J10169" s="1"/>
    </row>
    <row r="10170" spans="10:10" x14ac:dyDescent="0.25">
      <c r="J10170" s="1"/>
    </row>
    <row r="10171" spans="10:10" x14ac:dyDescent="0.25">
      <c r="J10171" s="1"/>
    </row>
    <row r="10172" spans="10:10" x14ac:dyDescent="0.25">
      <c r="J10172" s="1"/>
    </row>
    <row r="10173" spans="10:10" x14ac:dyDescent="0.25">
      <c r="J10173" s="1"/>
    </row>
    <row r="10174" spans="10:10" x14ac:dyDescent="0.25">
      <c r="J10174" s="1"/>
    </row>
    <row r="10175" spans="10:10" x14ac:dyDescent="0.25">
      <c r="J10175" s="1"/>
    </row>
    <row r="10176" spans="10:10" x14ac:dyDescent="0.25">
      <c r="J10176" s="1"/>
    </row>
    <row r="10177" spans="10:10" x14ac:dyDescent="0.25">
      <c r="J10177" s="1"/>
    </row>
    <row r="10178" spans="10:10" x14ac:dyDescent="0.25">
      <c r="J10178" s="1"/>
    </row>
    <row r="10179" spans="10:10" x14ac:dyDescent="0.25">
      <c r="J10179" s="1"/>
    </row>
    <row r="10180" spans="10:10" x14ac:dyDescent="0.25">
      <c r="J10180" s="1"/>
    </row>
    <row r="10181" spans="10:10" x14ac:dyDescent="0.25">
      <c r="J10181" s="1"/>
    </row>
    <row r="10182" spans="10:10" x14ac:dyDescent="0.25">
      <c r="J10182" s="1"/>
    </row>
    <row r="10183" spans="10:10" x14ac:dyDescent="0.25">
      <c r="J10183" s="1"/>
    </row>
    <row r="10184" spans="10:10" x14ac:dyDescent="0.25">
      <c r="J10184" s="1"/>
    </row>
    <row r="10185" spans="10:10" x14ac:dyDescent="0.25">
      <c r="J10185" s="1"/>
    </row>
    <row r="10186" spans="10:10" x14ac:dyDescent="0.25">
      <c r="J10186" s="1"/>
    </row>
    <row r="10187" spans="10:10" x14ac:dyDescent="0.25">
      <c r="J10187" s="1"/>
    </row>
    <row r="10188" spans="10:10" x14ac:dyDescent="0.25">
      <c r="J10188" s="1"/>
    </row>
    <row r="10189" spans="10:10" x14ac:dyDescent="0.25">
      <c r="J10189" s="1"/>
    </row>
    <row r="10190" spans="10:10" x14ac:dyDescent="0.25">
      <c r="J10190" s="1"/>
    </row>
    <row r="10191" spans="10:10" x14ac:dyDescent="0.25">
      <c r="J10191" s="1"/>
    </row>
    <row r="10192" spans="10:10" x14ac:dyDescent="0.25">
      <c r="J10192" s="1"/>
    </row>
    <row r="10193" spans="10:10" x14ac:dyDescent="0.25">
      <c r="J10193" s="1"/>
    </row>
    <row r="10194" spans="10:10" x14ac:dyDescent="0.25">
      <c r="J10194" s="1"/>
    </row>
    <row r="10195" spans="10:10" x14ac:dyDescent="0.25">
      <c r="J10195" s="1"/>
    </row>
    <row r="10196" spans="10:10" x14ac:dyDescent="0.25">
      <c r="J10196" s="1"/>
    </row>
    <row r="10197" spans="10:10" x14ac:dyDescent="0.25">
      <c r="J10197" s="1"/>
    </row>
    <row r="10198" spans="10:10" x14ac:dyDescent="0.25">
      <c r="J10198" s="1"/>
    </row>
    <row r="10199" spans="10:10" x14ac:dyDescent="0.25">
      <c r="J10199" s="1"/>
    </row>
    <row r="10200" spans="10:10" x14ac:dyDescent="0.25">
      <c r="J10200" s="1"/>
    </row>
    <row r="10201" spans="10:10" x14ac:dyDescent="0.25">
      <c r="J10201" s="1"/>
    </row>
    <row r="10202" spans="10:10" x14ac:dyDescent="0.25">
      <c r="J10202" s="1"/>
    </row>
    <row r="10203" spans="10:10" x14ac:dyDescent="0.25">
      <c r="J10203" s="1"/>
    </row>
    <row r="10204" spans="10:10" x14ac:dyDescent="0.25">
      <c r="J10204" s="1"/>
    </row>
    <row r="10205" spans="10:10" x14ac:dyDescent="0.25">
      <c r="J10205" s="1"/>
    </row>
    <row r="10206" spans="10:10" x14ac:dyDescent="0.25">
      <c r="J10206" s="1"/>
    </row>
    <row r="10207" spans="10:10" x14ac:dyDescent="0.25">
      <c r="J10207" s="1"/>
    </row>
    <row r="10208" spans="10:10" x14ac:dyDescent="0.25">
      <c r="J10208" s="1"/>
    </row>
    <row r="10209" spans="10:10" x14ac:dyDescent="0.25">
      <c r="J10209" s="1"/>
    </row>
    <row r="10210" spans="10:10" x14ac:dyDescent="0.25">
      <c r="J10210" s="1"/>
    </row>
    <row r="10211" spans="10:10" x14ac:dyDescent="0.25">
      <c r="J10211" s="1"/>
    </row>
    <row r="10212" spans="10:10" x14ac:dyDescent="0.25">
      <c r="J10212" s="1"/>
    </row>
    <row r="10213" spans="10:10" x14ac:dyDescent="0.25">
      <c r="J10213" s="1"/>
    </row>
    <row r="10214" spans="10:10" x14ac:dyDescent="0.25">
      <c r="J10214" s="1"/>
    </row>
    <row r="10215" spans="10:10" x14ac:dyDescent="0.25">
      <c r="J10215" s="1"/>
    </row>
    <row r="10216" spans="10:10" x14ac:dyDescent="0.25">
      <c r="J10216" s="1"/>
    </row>
    <row r="10217" spans="10:10" x14ac:dyDescent="0.25">
      <c r="J10217" s="1"/>
    </row>
    <row r="10218" spans="10:10" x14ac:dyDescent="0.25">
      <c r="J10218" s="1"/>
    </row>
    <row r="10219" spans="10:10" x14ac:dyDescent="0.25">
      <c r="J10219" s="1"/>
    </row>
    <row r="10220" spans="10:10" x14ac:dyDescent="0.25">
      <c r="J10220" s="1"/>
    </row>
    <row r="10221" spans="10:10" x14ac:dyDescent="0.25">
      <c r="J10221" s="1"/>
    </row>
    <row r="10222" spans="10:10" x14ac:dyDescent="0.25">
      <c r="J10222" s="1"/>
    </row>
    <row r="10223" spans="10:10" x14ac:dyDescent="0.25">
      <c r="J10223" s="1"/>
    </row>
    <row r="10224" spans="10:10" x14ac:dyDescent="0.25">
      <c r="J10224" s="1"/>
    </row>
    <row r="10225" spans="10:10" x14ac:dyDescent="0.25">
      <c r="J10225" s="1"/>
    </row>
    <row r="10226" spans="10:10" x14ac:dyDescent="0.25">
      <c r="J10226" s="1"/>
    </row>
    <row r="10227" spans="10:10" x14ac:dyDescent="0.25">
      <c r="J10227" s="1"/>
    </row>
    <row r="10228" spans="10:10" x14ac:dyDescent="0.25">
      <c r="J10228" s="1"/>
    </row>
    <row r="10229" spans="10:10" x14ac:dyDescent="0.25">
      <c r="J10229" s="1"/>
    </row>
    <row r="10230" spans="10:10" x14ac:dyDescent="0.25">
      <c r="J10230" s="1"/>
    </row>
    <row r="10231" spans="10:10" x14ac:dyDescent="0.25">
      <c r="J10231" s="1"/>
    </row>
    <row r="10232" spans="10:10" x14ac:dyDescent="0.25">
      <c r="J10232" s="1"/>
    </row>
    <row r="10233" spans="10:10" x14ac:dyDescent="0.25">
      <c r="J10233" s="1"/>
    </row>
    <row r="10234" spans="10:10" x14ac:dyDescent="0.25">
      <c r="J10234" s="1"/>
    </row>
    <row r="10235" spans="10:10" x14ac:dyDescent="0.25">
      <c r="J10235" s="1"/>
    </row>
    <row r="10236" spans="10:10" x14ac:dyDescent="0.25">
      <c r="J10236" s="1"/>
    </row>
    <row r="10237" spans="10:10" x14ac:dyDescent="0.25">
      <c r="J10237" s="1"/>
    </row>
    <row r="10238" spans="10:10" x14ac:dyDescent="0.25">
      <c r="J10238" s="1"/>
    </row>
    <row r="10239" spans="10:10" x14ac:dyDescent="0.25">
      <c r="J10239" s="1"/>
    </row>
    <row r="10240" spans="10:10" x14ac:dyDescent="0.25">
      <c r="J10240" s="1"/>
    </row>
    <row r="10241" spans="10:10" x14ac:dyDescent="0.25">
      <c r="J10241" s="1"/>
    </row>
    <row r="10242" spans="10:10" x14ac:dyDescent="0.25">
      <c r="J10242" s="1"/>
    </row>
    <row r="10243" spans="10:10" x14ac:dyDescent="0.25">
      <c r="J10243" s="1"/>
    </row>
    <row r="10244" spans="10:10" x14ac:dyDescent="0.25">
      <c r="J10244" s="1"/>
    </row>
    <row r="10245" spans="10:10" x14ac:dyDescent="0.25">
      <c r="J10245" s="1"/>
    </row>
    <row r="10246" spans="10:10" x14ac:dyDescent="0.25">
      <c r="J10246" s="1"/>
    </row>
    <row r="10247" spans="10:10" x14ac:dyDescent="0.25">
      <c r="J10247" s="1"/>
    </row>
    <row r="10248" spans="10:10" x14ac:dyDescent="0.25">
      <c r="J10248" s="1"/>
    </row>
    <row r="10249" spans="10:10" x14ac:dyDescent="0.25">
      <c r="J10249" s="1"/>
    </row>
    <row r="10250" spans="10:10" x14ac:dyDescent="0.25">
      <c r="J10250" s="1"/>
    </row>
    <row r="10251" spans="10:10" x14ac:dyDescent="0.25">
      <c r="J10251" s="1"/>
    </row>
    <row r="10252" spans="10:10" x14ac:dyDescent="0.25">
      <c r="J10252" s="1"/>
    </row>
    <row r="10253" spans="10:10" x14ac:dyDescent="0.25">
      <c r="J10253" s="1"/>
    </row>
    <row r="10254" spans="10:10" x14ac:dyDescent="0.25">
      <c r="J10254" s="1"/>
    </row>
    <row r="10255" spans="10:10" x14ac:dyDescent="0.25">
      <c r="J10255" s="1"/>
    </row>
    <row r="10256" spans="10:10" x14ac:dyDescent="0.25">
      <c r="J10256" s="1"/>
    </row>
    <row r="10257" spans="10:10" x14ac:dyDescent="0.25">
      <c r="J10257" s="1"/>
    </row>
    <row r="10258" spans="10:10" x14ac:dyDescent="0.25">
      <c r="J10258" s="1"/>
    </row>
    <row r="10259" spans="10:10" x14ac:dyDescent="0.25">
      <c r="J10259" s="1"/>
    </row>
    <row r="10260" spans="10:10" x14ac:dyDescent="0.25">
      <c r="J10260" s="1"/>
    </row>
    <row r="10261" spans="10:10" x14ac:dyDescent="0.25">
      <c r="J10261" s="1"/>
    </row>
    <row r="10262" spans="10:10" x14ac:dyDescent="0.25">
      <c r="J10262" s="1"/>
    </row>
    <row r="10263" spans="10:10" x14ac:dyDescent="0.25">
      <c r="J10263" s="1"/>
    </row>
    <row r="10264" spans="10:10" x14ac:dyDescent="0.25">
      <c r="J10264" s="1"/>
    </row>
    <row r="10265" spans="10:10" x14ac:dyDescent="0.25">
      <c r="J10265" s="1"/>
    </row>
    <row r="10266" spans="10:10" x14ac:dyDescent="0.25">
      <c r="J10266" s="1"/>
    </row>
    <row r="10267" spans="10:10" x14ac:dyDescent="0.25">
      <c r="J10267" s="1"/>
    </row>
    <row r="10268" spans="10:10" x14ac:dyDescent="0.25">
      <c r="J10268" s="1"/>
    </row>
    <row r="10269" spans="10:10" x14ac:dyDescent="0.25">
      <c r="J10269" s="1"/>
    </row>
    <row r="10270" spans="10:10" x14ac:dyDescent="0.25">
      <c r="J10270" s="1"/>
    </row>
    <row r="10271" spans="10:10" x14ac:dyDescent="0.25">
      <c r="J10271" s="1"/>
    </row>
    <row r="10272" spans="10:10" x14ac:dyDescent="0.25">
      <c r="J10272" s="1"/>
    </row>
    <row r="10273" spans="10:10" x14ac:dyDescent="0.25">
      <c r="J10273" s="1"/>
    </row>
    <row r="10274" spans="10:10" x14ac:dyDescent="0.25">
      <c r="J10274" s="1"/>
    </row>
    <row r="10275" spans="10:10" x14ac:dyDescent="0.25">
      <c r="J10275" s="1"/>
    </row>
    <row r="10276" spans="10:10" x14ac:dyDescent="0.25">
      <c r="J10276" s="1"/>
    </row>
    <row r="10277" spans="10:10" x14ac:dyDescent="0.25">
      <c r="J10277" s="1"/>
    </row>
    <row r="10278" spans="10:10" x14ac:dyDescent="0.25">
      <c r="J10278" s="1"/>
    </row>
    <row r="10279" spans="10:10" x14ac:dyDescent="0.25">
      <c r="J10279" s="1"/>
    </row>
    <row r="10280" spans="10:10" x14ac:dyDescent="0.25">
      <c r="J10280" s="1"/>
    </row>
    <row r="10281" spans="10:10" x14ac:dyDescent="0.25">
      <c r="J10281" s="1"/>
    </row>
    <row r="10282" spans="10:10" x14ac:dyDescent="0.25">
      <c r="J10282" s="1"/>
    </row>
    <row r="10283" spans="10:10" x14ac:dyDescent="0.25">
      <c r="J10283" s="1"/>
    </row>
    <row r="10284" spans="10:10" x14ac:dyDescent="0.25">
      <c r="J10284" s="1"/>
    </row>
    <row r="10285" spans="10:10" x14ac:dyDescent="0.25">
      <c r="J10285" s="1"/>
    </row>
    <row r="10286" spans="10:10" x14ac:dyDescent="0.25">
      <c r="J10286" s="1"/>
    </row>
    <row r="10287" spans="10:10" x14ac:dyDescent="0.25">
      <c r="J10287" s="1"/>
    </row>
    <row r="10288" spans="10:10" x14ac:dyDescent="0.25">
      <c r="J10288" s="1"/>
    </row>
    <row r="10289" spans="10:10" x14ac:dyDescent="0.25">
      <c r="J10289" s="1"/>
    </row>
    <row r="10290" spans="10:10" x14ac:dyDescent="0.25">
      <c r="J10290" s="1"/>
    </row>
    <row r="10291" spans="10:10" x14ac:dyDescent="0.25">
      <c r="J10291" s="1"/>
    </row>
    <row r="10292" spans="10:10" x14ac:dyDescent="0.25">
      <c r="J10292" s="1"/>
    </row>
    <row r="10293" spans="10:10" x14ac:dyDescent="0.25">
      <c r="J10293" s="1"/>
    </row>
    <row r="10294" spans="10:10" x14ac:dyDescent="0.25">
      <c r="J10294" s="1"/>
    </row>
    <row r="10295" spans="10:10" x14ac:dyDescent="0.25">
      <c r="J10295" s="1"/>
    </row>
    <row r="10296" spans="10:10" x14ac:dyDescent="0.25">
      <c r="J10296" s="1"/>
    </row>
    <row r="10297" spans="10:10" x14ac:dyDescent="0.25">
      <c r="J10297" s="1"/>
    </row>
    <row r="10298" spans="10:10" x14ac:dyDescent="0.25">
      <c r="J10298" s="1"/>
    </row>
    <row r="10299" spans="10:10" x14ac:dyDescent="0.25">
      <c r="J10299" s="1"/>
    </row>
    <row r="10300" spans="10:10" x14ac:dyDescent="0.25">
      <c r="J10300" s="1"/>
    </row>
    <row r="10301" spans="10:10" x14ac:dyDescent="0.25">
      <c r="J10301" s="1"/>
    </row>
    <row r="10302" spans="10:10" x14ac:dyDescent="0.25">
      <c r="J10302" s="1"/>
    </row>
    <row r="10303" spans="10:10" x14ac:dyDescent="0.25">
      <c r="J10303" s="1"/>
    </row>
    <row r="10304" spans="10:10" x14ac:dyDescent="0.25">
      <c r="J10304" s="1"/>
    </row>
    <row r="10305" spans="10:10" x14ac:dyDescent="0.25">
      <c r="J10305" s="1"/>
    </row>
    <row r="10306" spans="10:10" x14ac:dyDescent="0.25">
      <c r="J10306" s="1"/>
    </row>
    <row r="10307" spans="10:10" x14ac:dyDescent="0.25">
      <c r="J10307" s="1"/>
    </row>
    <row r="10308" spans="10:10" x14ac:dyDescent="0.25">
      <c r="J10308" s="1"/>
    </row>
    <row r="10309" spans="10:10" x14ac:dyDescent="0.25">
      <c r="J10309" s="1"/>
    </row>
    <row r="10310" spans="10:10" x14ac:dyDescent="0.25">
      <c r="J10310" s="1"/>
    </row>
    <row r="10311" spans="10:10" x14ac:dyDescent="0.25">
      <c r="J10311" s="1"/>
    </row>
    <row r="10312" spans="10:10" x14ac:dyDescent="0.25">
      <c r="J10312" s="1"/>
    </row>
    <row r="10313" spans="10:10" x14ac:dyDescent="0.25">
      <c r="J10313" s="1"/>
    </row>
    <row r="10314" spans="10:10" x14ac:dyDescent="0.25">
      <c r="J10314" s="1"/>
    </row>
    <row r="10315" spans="10:10" x14ac:dyDescent="0.25">
      <c r="J10315" s="1"/>
    </row>
    <row r="10316" spans="10:10" x14ac:dyDescent="0.25">
      <c r="J10316" s="1"/>
    </row>
    <row r="10317" spans="10:10" x14ac:dyDescent="0.25">
      <c r="J10317" s="1"/>
    </row>
    <row r="10318" spans="10:10" x14ac:dyDescent="0.25">
      <c r="J10318" s="1"/>
    </row>
    <row r="10319" spans="10:10" x14ac:dyDescent="0.25">
      <c r="J10319" s="1"/>
    </row>
    <row r="10320" spans="10:10" x14ac:dyDescent="0.25">
      <c r="J10320" s="1"/>
    </row>
    <row r="10321" spans="10:10" x14ac:dyDescent="0.25">
      <c r="J10321" s="1"/>
    </row>
    <row r="10322" spans="10:10" x14ac:dyDescent="0.25">
      <c r="J10322" s="1"/>
    </row>
    <row r="10323" spans="10:10" x14ac:dyDescent="0.25">
      <c r="J10323" s="1"/>
    </row>
    <row r="10324" spans="10:10" x14ac:dyDescent="0.25">
      <c r="J10324" s="1"/>
    </row>
    <row r="10325" spans="10:10" x14ac:dyDescent="0.25">
      <c r="J10325" s="1"/>
    </row>
    <row r="10326" spans="10:10" x14ac:dyDescent="0.25">
      <c r="J10326" s="1"/>
    </row>
    <row r="10327" spans="10:10" x14ac:dyDescent="0.25">
      <c r="J10327" s="1"/>
    </row>
    <row r="10328" spans="10:10" x14ac:dyDescent="0.25">
      <c r="J10328" s="1"/>
    </row>
    <row r="10329" spans="10:10" x14ac:dyDescent="0.25">
      <c r="J10329" s="1"/>
    </row>
    <row r="10330" spans="10:10" x14ac:dyDescent="0.25">
      <c r="J10330" s="1"/>
    </row>
    <row r="10331" spans="10:10" x14ac:dyDescent="0.25">
      <c r="J10331" s="1"/>
    </row>
    <row r="10332" spans="10:10" x14ac:dyDescent="0.25">
      <c r="J10332" s="1"/>
    </row>
    <row r="10333" spans="10:10" x14ac:dyDescent="0.25">
      <c r="J10333" s="1"/>
    </row>
    <row r="10334" spans="10:10" x14ac:dyDescent="0.25">
      <c r="J10334" s="1"/>
    </row>
    <row r="10335" spans="10:10" x14ac:dyDescent="0.25">
      <c r="J10335" s="1"/>
    </row>
    <row r="10336" spans="10:10" x14ac:dyDescent="0.25">
      <c r="J10336" s="1"/>
    </row>
    <row r="10337" spans="10:10" x14ac:dyDescent="0.25">
      <c r="J10337" s="1"/>
    </row>
    <row r="10338" spans="10:10" x14ac:dyDescent="0.25">
      <c r="J10338" s="1"/>
    </row>
    <row r="10339" spans="10:10" x14ac:dyDescent="0.25">
      <c r="J10339" s="1"/>
    </row>
    <row r="10340" spans="10:10" x14ac:dyDescent="0.25">
      <c r="J10340" s="1"/>
    </row>
    <row r="10341" spans="10:10" x14ac:dyDescent="0.25">
      <c r="J10341" s="1"/>
    </row>
    <row r="10342" spans="10:10" x14ac:dyDescent="0.25">
      <c r="J10342" s="1"/>
    </row>
    <row r="10343" spans="10:10" x14ac:dyDescent="0.25">
      <c r="J10343" s="1"/>
    </row>
    <row r="10344" spans="10:10" x14ac:dyDescent="0.25">
      <c r="J10344" s="1"/>
    </row>
    <row r="10345" spans="10:10" x14ac:dyDescent="0.25">
      <c r="J10345" s="1"/>
    </row>
    <row r="10346" spans="10:10" x14ac:dyDescent="0.25">
      <c r="J10346" s="1"/>
    </row>
    <row r="10347" spans="10:10" x14ac:dyDescent="0.25">
      <c r="J10347" s="1"/>
    </row>
    <row r="10348" spans="10:10" x14ac:dyDescent="0.25">
      <c r="J10348" s="1"/>
    </row>
    <row r="10349" spans="10:10" x14ac:dyDescent="0.25">
      <c r="J10349" s="1"/>
    </row>
    <row r="10350" spans="10:10" x14ac:dyDescent="0.25">
      <c r="J10350" s="1"/>
    </row>
    <row r="10351" spans="10:10" x14ac:dyDescent="0.25">
      <c r="J10351" s="1"/>
    </row>
    <row r="10352" spans="10:10" x14ac:dyDescent="0.25">
      <c r="J10352" s="1"/>
    </row>
    <row r="10353" spans="10:10" x14ac:dyDescent="0.25">
      <c r="J10353" s="1"/>
    </row>
    <row r="10354" spans="10:10" x14ac:dyDescent="0.25">
      <c r="J10354" s="1"/>
    </row>
    <row r="10355" spans="10:10" x14ac:dyDescent="0.25">
      <c r="J10355" s="1"/>
    </row>
    <row r="10356" spans="10:10" x14ac:dyDescent="0.25">
      <c r="J10356" s="1"/>
    </row>
    <row r="10357" spans="10:10" x14ac:dyDescent="0.25">
      <c r="J10357" s="1"/>
    </row>
    <row r="10358" spans="10:10" x14ac:dyDescent="0.25">
      <c r="J10358" s="1"/>
    </row>
    <row r="10359" spans="10:10" x14ac:dyDescent="0.25">
      <c r="J10359" s="1"/>
    </row>
    <row r="10360" spans="10:10" x14ac:dyDescent="0.25">
      <c r="J10360" s="1"/>
    </row>
    <row r="10361" spans="10:10" x14ac:dyDescent="0.25">
      <c r="J10361" s="1"/>
    </row>
    <row r="10362" spans="10:10" x14ac:dyDescent="0.25">
      <c r="J10362" s="1"/>
    </row>
    <row r="10363" spans="10:10" x14ac:dyDescent="0.25">
      <c r="J10363" s="1"/>
    </row>
    <row r="10364" spans="10:10" x14ac:dyDescent="0.25">
      <c r="J10364" s="1"/>
    </row>
    <row r="10365" spans="10:10" x14ac:dyDescent="0.25">
      <c r="J10365" s="1"/>
    </row>
    <row r="10366" spans="10:10" x14ac:dyDescent="0.25">
      <c r="J10366" s="1"/>
    </row>
    <row r="10367" spans="10:10" x14ac:dyDescent="0.25">
      <c r="J10367" s="1"/>
    </row>
    <row r="10368" spans="10:10" x14ac:dyDescent="0.25">
      <c r="J10368" s="1"/>
    </row>
    <row r="10369" spans="10:10" x14ac:dyDescent="0.25">
      <c r="J10369" s="1"/>
    </row>
    <row r="10370" spans="10:10" x14ac:dyDescent="0.25">
      <c r="J10370" s="1"/>
    </row>
    <row r="10371" spans="10:10" x14ac:dyDescent="0.25">
      <c r="J10371" s="1"/>
    </row>
    <row r="10372" spans="10:10" x14ac:dyDescent="0.25">
      <c r="J10372" s="1"/>
    </row>
    <row r="10373" spans="10:10" x14ac:dyDescent="0.25">
      <c r="J10373" s="1"/>
    </row>
    <row r="10374" spans="10:10" x14ac:dyDescent="0.25">
      <c r="J10374" s="1"/>
    </row>
    <row r="10375" spans="10:10" x14ac:dyDescent="0.25">
      <c r="J10375" s="1"/>
    </row>
    <row r="10376" spans="10:10" x14ac:dyDescent="0.25">
      <c r="J10376" s="1"/>
    </row>
    <row r="10377" spans="10:10" x14ac:dyDescent="0.25">
      <c r="J10377" s="1"/>
    </row>
    <row r="10378" spans="10:10" x14ac:dyDescent="0.25">
      <c r="J10378" s="1"/>
    </row>
    <row r="10379" spans="10:10" x14ac:dyDescent="0.25">
      <c r="J10379" s="1"/>
    </row>
    <row r="10380" spans="10:10" x14ac:dyDescent="0.25">
      <c r="J10380" s="1"/>
    </row>
    <row r="10381" spans="10:10" x14ac:dyDescent="0.25">
      <c r="J10381" s="1"/>
    </row>
    <row r="10382" spans="10:10" x14ac:dyDescent="0.25">
      <c r="J10382" s="1"/>
    </row>
    <row r="10383" spans="10:10" x14ac:dyDescent="0.25">
      <c r="J10383" s="1"/>
    </row>
    <row r="10384" spans="10:10" x14ac:dyDescent="0.25">
      <c r="J10384" s="1"/>
    </row>
    <row r="10385" spans="10:10" x14ac:dyDescent="0.25">
      <c r="J10385" s="1"/>
    </row>
    <row r="10386" spans="10:10" x14ac:dyDescent="0.25">
      <c r="J10386" s="1"/>
    </row>
    <row r="10387" spans="10:10" x14ac:dyDescent="0.25">
      <c r="J10387" s="1"/>
    </row>
    <row r="10388" spans="10:10" x14ac:dyDescent="0.25">
      <c r="J10388" s="1"/>
    </row>
    <row r="10389" spans="10:10" x14ac:dyDescent="0.25">
      <c r="J10389" s="1"/>
    </row>
    <row r="10390" spans="10:10" x14ac:dyDescent="0.25">
      <c r="J10390" s="1"/>
    </row>
    <row r="10391" spans="10:10" x14ac:dyDescent="0.25">
      <c r="J10391" s="1"/>
    </row>
    <row r="10392" spans="10:10" x14ac:dyDescent="0.25">
      <c r="J10392" s="1"/>
    </row>
    <row r="10393" spans="10:10" x14ac:dyDescent="0.25">
      <c r="J10393" s="1"/>
    </row>
    <row r="10394" spans="10:10" x14ac:dyDescent="0.25">
      <c r="J10394" s="1"/>
    </row>
    <row r="10395" spans="10:10" x14ac:dyDescent="0.25">
      <c r="J10395" s="1"/>
    </row>
    <row r="10396" spans="10:10" x14ac:dyDescent="0.25">
      <c r="J10396" s="1"/>
    </row>
    <row r="10397" spans="10:10" x14ac:dyDescent="0.25">
      <c r="J10397" s="1"/>
    </row>
    <row r="10398" spans="10:10" x14ac:dyDescent="0.25">
      <c r="J10398" s="1"/>
    </row>
    <row r="10399" spans="10:10" x14ac:dyDescent="0.25">
      <c r="J10399" s="1"/>
    </row>
    <row r="10400" spans="10:10" x14ac:dyDescent="0.25">
      <c r="J10400" s="1"/>
    </row>
    <row r="10401" spans="10:10" x14ac:dyDescent="0.25">
      <c r="J10401" s="1"/>
    </row>
    <row r="10402" spans="10:10" x14ac:dyDescent="0.25">
      <c r="J10402" s="1"/>
    </row>
    <row r="10403" spans="10:10" x14ac:dyDescent="0.25">
      <c r="J10403" s="1"/>
    </row>
    <row r="10404" spans="10:10" x14ac:dyDescent="0.25">
      <c r="J10404" s="1"/>
    </row>
    <row r="10405" spans="10:10" x14ac:dyDescent="0.25">
      <c r="J10405" s="1"/>
    </row>
    <row r="10406" spans="10:10" x14ac:dyDescent="0.25">
      <c r="J10406" s="1"/>
    </row>
    <row r="10407" spans="10:10" x14ac:dyDescent="0.25">
      <c r="J10407" s="1"/>
    </row>
    <row r="10408" spans="10:10" x14ac:dyDescent="0.25">
      <c r="J10408" s="1"/>
    </row>
    <row r="10409" spans="10:10" x14ac:dyDescent="0.25">
      <c r="J10409" s="1"/>
    </row>
    <row r="10410" spans="10:10" x14ac:dyDescent="0.25">
      <c r="J10410" s="1"/>
    </row>
    <row r="10411" spans="10:10" x14ac:dyDescent="0.25">
      <c r="J10411" s="1"/>
    </row>
    <row r="10412" spans="10:10" x14ac:dyDescent="0.25">
      <c r="J10412" s="1"/>
    </row>
    <row r="10413" spans="10:10" x14ac:dyDescent="0.25">
      <c r="J10413" s="1"/>
    </row>
    <row r="10414" spans="10:10" x14ac:dyDescent="0.25">
      <c r="J10414" s="1"/>
    </row>
    <row r="10415" spans="10:10" x14ac:dyDescent="0.25">
      <c r="J10415" s="1"/>
    </row>
    <row r="10416" spans="10:10" x14ac:dyDescent="0.25">
      <c r="J10416" s="1"/>
    </row>
    <row r="10417" spans="10:10" x14ac:dyDescent="0.25">
      <c r="J10417" s="1"/>
    </row>
    <row r="10418" spans="10:10" x14ac:dyDescent="0.25">
      <c r="J10418" s="1"/>
    </row>
    <row r="10419" spans="10:10" x14ac:dyDescent="0.25">
      <c r="J10419" s="1"/>
    </row>
    <row r="10420" spans="10:10" x14ac:dyDescent="0.25">
      <c r="J10420" s="1"/>
    </row>
    <row r="10421" spans="10:10" x14ac:dyDescent="0.25">
      <c r="J10421" s="1"/>
    </row>
    <row r="10422" spans="10:10" x14ac:dyDescent="0.25">
      <c r="J10422" s="1"/>
    </row>
    <row r="10423" spans="10:10" x14ac:dyDescent="0.25">
      <c r="J10423" s="1"/>
    </row>
    <row r="10424" spans="10:10" x14ac:dyDescent="0.25">
      <c r="J10424" s="1"/>
    </row>
    <row r="10425" spans="10:10" x14ac:dyDescent="0.25">
      <c r="J10425" s="1"/>
    </row>
    <row r="10426" spans="10:10" x14ac:dyDescent="0.25">
      <c r="J10426" s="1"/>
    </row>
    <row r="10427" spans="10:10" x14ac:dyDescent="0.25">
      <c r="J10427" s="1"/>
    </row>
    <row r="10428" spans="10:10" x14ac:dyDescent="0.25">
      <c r="J10428" s="1"/>
    </row>
    <row r="10429" spans="10:10" x14ac:dyDescent="0.25">
      <c r="J10429" s="1"/>
    </row>
    <row r="10430" spans="10:10" x14ac:dyDescent="0.25">
      <c r="J10430" s="1"/>
    </row>
    <row r="10431" spans="10:10" x14ac:dyDescent="0.25">
      <c r="J10431" s="1"/>
    </row>
    <row r="10432" spans="10:10" x14ac:dyDescent="0.25">
      <c r="J10432" s="1"/>
    </row>
    <row r="10433" spans="10:10" x14ac:dyDescent="0.25">
      <c r="J10433" s="1"/>
    </row>
    <row r="10434" spans="10:10" x14ac:dyDescent="0.25">
      <c r="J10434" s="1"/>
    </row>
    <row r="10435" spans="10:10" x14ac:dyDescent="0.25">
      <c r="J10435" s="1"/>
    </row>
    <row r="10436" spans="10:10" x14ac:dyDescent="0.25">
      <c r="J10436" s="1"/>
    </row>
    <row r="10437" spans="10:10" x14ac:dyDescent="0.25">
      <c r="J10437" s="1"/>
    </row>
    <row r="10438" spans="10:10" x14ac:dyDescent="0.25">
      <c r="J10438" s="1"/>
    </row>
    <row r="10439" spans="10:10" x14ac:dyDescent="0.25">
      <c r="J10439" s="1"/>
    </row>
    <row r="10440" spans="10:10" x14ac:dyDescent="0.25">
      <c r="J10440" s="1"/>
    </row>
    <row r="10441" spans="10:10" x14ac:dyDescent="0.25">
      <c r="J10441" s="1"/>
    </row>
    <row r="10442" spans="10:10" x14ac:dyDescent="0.25">
      <c r="J10442" s="1"/>
    </row>
    <row r="10443" spans="10:10" x14ac:dyDescent="0.25">
      <c r="J10443" s="1"/>
    </row>
    <row r="10444" spans="10:10" x14ac:dyDescent="0.25">
      <c r="J10444" s="1"/>
    </row>
    <row r="10445" spans="10:10" x14ac:dyDescent="0.25">
      <c r="J10445" s="1"/>
    </row>
    <row r="10446" spans="10:10" x14ac:dyDescent="0.25">
      <c r="J10446" s="1"/>
    </row>
    <row r="10447" spans="10:10" x14ac:dyDescent="0.25">
      <c r="J10447" s="1"/>
    </row>
    <row r="10448" spans="10:10" x14ac:dyDescent="0.25">
      <c r="J10448" s="1"/>
    </row>
    <row r="10449" spans="10:10" x14ac:dyDescent="0.25">
      <c r="J10449" s="1"/>
    </row>
    <row r="10450" spans="10:10" x14ac:dyDescent="0.25">
      <c r="J10450" s="1"/>
    </row>
    <row r="10451" spans="10:10" x14ac:dyDescent="0.25">
      <c r="J10451" s="1"/>
    </row>
    <row r="10452" spans="10:10" x14ac:dyDescent="0.25">
      <c r="J10452" s="1"/>
    </row>
    <row r="10453" spans="10:10" x14ac:dyDescent="0.25">
      <c r="J10453" s="1"/>
    </row>
    <row r="10454" spans="10:10" x14ac:dyDescent="0.25">
      <c r="J10454" s="1"/>
    </row>
    <row r="10455" spans="10:10" x14ac:dyDescent="0.25">
      <c r="J10455" s="1"/>
    </row>
    <row r="10456" spans="10:10" x14ac:dyDescent="0.25">
      <c r="J10456" s="1"/>
    </row>
    <row r="10457" spans="10:10" x14ac:dyDescent="0.25">
      <c r="J10457" s="1"/>
    </row>
    <row r="10458" spans="10:10" x14ac:dyDescent="0.25">
      <c r="J10458" s="1"/>
    </row>
    <row r="10459" spans="10:10" x14ac:dyDescent="0.25">
      <c r="J10459" s="1"/>
    </row>
    <row r="10460" spans="10:10" x14ac:dyDescent="0.25">
      <c r="J10460" s="1"/>
    </row>
    <row r="10461" spans="10:10" x14ac:dyDescent="0.25">
      <c r="J10461" s="1"/>
    </row>
    <row r="10462" spans="10:10" x14ac:dyDescent="0.25">
      <c r="J10462" s="1"/>
    </row>
    <row r="10463" spans="10:10" x14ac:dyDescent="0.25">
      <c r="J10463" s="1"/>
    </row>
    <row r="10464" spans="10:10" x14ac:dyDescent="0.25">
      <c r="J10464" s="1"/>
    </row>
    <row r="10465" spans="10:10" x14ac:dyDescent="0.25">
      <c r="J10465" s="1"/>
    </row>
    <row r="10466" spans="10:10" x14ac:dyDescent="0.25">
      <c r="J10466" s="1"/>
    </row>
    <row r="10467" spans="10:10" x14ac:dyDescent="0.25">
      <c r="J10467" s="1"/>
    </row>
    <row r="10468" spans="10:10" x14ac:dyDescent="0.25">
      <c r="J10468" s="1"/>
    </row>
    <row r="10469" spans="10:10" x14ac:dyDescent="0.25">
      <c r="J10469" s="1"/>
    </row>
    <row r="10470" spans="10:10" x14ac:dyDescent="0.25">
      <c r="J10470" s="1"/>
    </row>
    <row r="10471" spans="10:10" x14ac:dyDescent="0.25">
      <c r="J10471" s="1"/>
    </row>
    <row r="10472" spans="10:10" x14ac:dyDescent="0.25">
      <c r="J10472" s="1"/>
    </row>
    <row r="10473" spans="10:10" x14ac:dyDescent="0.25">
      <c r="J10473" s="1"/>
    </row>
    <row r="10474" spans="10:10" x14ac:dyDescent="0.25">
      <c r="J10474" s="1"/>
    </row>
    <row r="10475" spans="10:10" x14ac:dyDescent="0.25">
      <c r="J10475" s="1"/>
    </row>
    <row r="10476" spans="10:10" x14ac:dyDescent="0.25">
      <c r="J10476" s="1"/>
    </row>
    <row r="10477" spans="10:10" x14ac:dyDescent="0.25">
      <c r="J10477" s="1"/>
    </row>
    <row r="10478" spans="10:10" x14ac:dyDescent="0.25">
      <c r="J10478" s="1"/>
    </row>
    <row r="10479" spans="10:10" x14ac:dyDescent="0.25">
      <c r="J10479" s="1"/>
    </row>
    <row r="10480" spans="10:10" x14ac:dyDescent="0.25">
      <c r="J10480" s="1"/>
    </row>
    <row r="10481" spans="10:10" x14ac:dyDescent="0.25">
      <c r="J10481" s="1"/>
    </row>
    <row r="10482" spans="10:10" x14ac:dyDescent="0.25">
      <c r="J10482" s="1"/>
    </row>
    <row r="10483" spans="10:10" x14ac:dyDescent="0.25">
      <c r="J10483" s="1"/>
    </row>
    <row r="10484" spans="10:10" x14ac:dyDescent="0.25">
      <c r="J10484" s="1"/>
    </row>
    <row r="10485" spans="10:10" x14ac:dyDescent="0.25">
      <c r="J10485" s="1"/>
    </row>
    <row r="10486" spans="10:10" x14ac:dyDescent="0.25">
      <c r="J10486" s="1"/>
    </row>
    <row r="10487" spans="10:10" x14ac:dyDescent="0.25">
      <c r="J10487" s="1"/>
    </row>
    <row r="10488" spans="10:10" x14ac:dyDescent="0.25">
      <c r="J10488" s="1"/>
    </row>
    <row r="10489" spans="10:10" x14ac:dyDescent="0.25">
      <c r="J10489" s="1"/>
    </row>
    <row r="10490" spans="10:10" x14ac:dyDescent="0.25">
      <c r="J10490" s="1"/>
    </row>
    <row r="10491" spans="10:10" x14ac:dyDescent="0.25">
      <c r="J10491" s="1"/>
    </row>
    <row r="10492" spans="10:10" x14ac:dyDescent="0.25">
      <c r="J10492" s="1"/>
    </row>
    <row r="10493" spans="10:10" x14ac:dyDescent="0.25">
      <c r="J10493" s="1"/>
    </row>
    <row r="10494" spans="10:10" x14ac:dyDescent="0.25">
      <c r="J10494" s="1"/>
    </row>
    <row r="10495" spans="10:10" x14ac:dyDescent="0.25">
      <c r="J10495" s="1"/>
    </row>
    <row r="10496" spans="10:10" x14ac:dyDescent="0.25">
      <c r="J10496" s="1"/>
    </row>
    <row r="10497" spans="10:10" x14ac:dyDescent="0.25">
      <c r="J10497" s="1"/>
    </row>
    <row r="10498" spans="10:10" x14ac:dyDescent="0.25">
      <c r="J10498" s="1"/>
    </row>
    <row r="10499" spans="10:10" x14ac:dyDescent="0.25">
      <c r="J10499" s="1"/>
    </row>
    <row r="10500" spans="10:10" x14ac:dyDescent="0.25">
      <c r="J10500" s="1"/>
    </row>
    <row r="10501" spans="10:10" x14ac:dyDescent="0.25">
      <c r="J10501" s="1"/>
    </row>
    <row r="10502" spans="10:10" x14ac:dyDescent="0.25">
      <c r="J10502" s="1"/>
    </row>
    <row r="10503" spans="10:10" x14ac:dyDescent="0.25">
      <c r="J10503" s="1"/>
    </row>
    <row r="10504" spans="10:10" x14ac:dyDescent="0.25">
      <c r="J10504" s="1"/>
    </row>
    <row r="10505" spans="10:10" x14ac:dyDescent="0.25">
      <c r="J10505" s="1"/>
    </row>
    <row r="10506" spans="10:10" x14ac:dyDescent="0.25">
      <c r="J10506" s="1"/>
    </row>
    <row r="10507" spans="10:10" x14ac:dyDescent="0.25">
      <c r="J10507" s="1"/>
    </row>
    <row r="10508" spans="10:10" x14ac:dyDescent="0.25">
      <c r="J10508" s="1"/>
    </row>
    <row r="10509" spans="10:10" x14ac:dyDescent="0.25">
      <c r="J10509" s="1"/>
    </row>
    <row r="10510" spans="10:10" x14ac:dyDescent="0.25">
      <c r="J10510" s="1"/>
    </row>
    <row r="10511" spans="10:10" x14ac:dyDescent="0.25">
      <c r="J10511" s="1"/>
    </row>
    <row r="10512" spans="10:10" x14ac:dyDescent="0.25">
      <c r="J10512" s="1"/>
    </row>
    <row r="10513" spans="10:10" x14ac:dyDescent="0.25">
      <c r="J10513" s="1"/>
    </row>
    <row r="10514" spans="10:10" x14ac:dyDescent="0.25">
      <c r="J10514" s="1"/>
    </row>
    <row r="10515" spans="10:10" x14ac:dyDescent="0.25">
      <c r="J10515" s="1"/>
    </row>
    <row r="10516" spans="10:10" x14ac:dyDescent="0.25">
      <c r="J10516" s="1"/>
    </row>
    <row r="10517" spans="10:10" x14ac:dyDescent="0.25">
      <c r="J10517" s="1"/>
    </row>
    <row r="10518" spans="10:10" x14ac:dyDescent="0.25">
      <c r="J10518" s="1"/>
    </row>
    <row r="10519" spans="10:10" x14ac:dyDescent="0.25">
      <c r="J10519" s="1"/>
    </row>
    <row r="10520" spans="10:10" x14ac:dyDescent="0.25">
      <c r="J10520" s="1"/>
    </row>
    <row r="10521" spans="10:10" x14ac:dyDescent="0.25">
      <c r="J10521" s="1"/>
    </row>
    <row r="10522" spans="10:10" x14ac:dyDescent="0.25">
      <c r="J10522" s="1"/>
    </row>
    <row r="10523" spans="10:10" x14ac:dyDescent="0.25">
      <c r="J10523" s="1"/>
    </row>
    <row r="10524" spans="10:10" x14ac:dyDescent="0.25">
      <c r="J10524" s="1"/>
    </row>
    <row r="10525" spans="10:10" x14ac:dyDescent="0.25">
      <c r="J10525" s="1"/>
    </row>
    <row r="10526" spans="10:10" x14ac:dyDescent="0.25">
      <c r="J10526" s="1"/>
    </row>
    <row r="10527" spans="10:10" x14ac:dyDescent="0.25">
      <c r="J10527" s="1"/>
    </row>
    <row r="10528" spans="10:10" x14ac:dyDescent="0.25">
      <c r="J10528" s="1"/>
    </row>
    <row r="10529" spans="10:10" x14ac:dyDescent="0.25">
      <c r="J10529" s="1"/>
    </row>
    <row r="10530" spans="10:10" x14ac:dyDescent="0.25">
      <c r="J10530" s="1"/>
    </row>
    <row r="10531" spans="10:10" x14ac:dyDescent="0.25">
      <c r="J10531" s="1"/>
    </row>
    <row r="10532" spans="10:10" x14ac:dyDescent="0.25">
      <c r="J10532" s="1"/>
    </row>
    <row r="10533" spans="10:10" x14ac:dyDescent="0.25">
      <c r="J10533" s="1"/>
    </row>
    <row r="10534" spans="10:10" x14ac:dyDescent="0.25">
      <c r="J10534" s="1"/>
    </row>
    <row r="10535" spans="10:10" x14ac:dyDescent="0.25">
      <c r="J10535" s="1"/>
    </row>
    <row r="10536" spans="10:10" x14ac:dyDescent="0.25">
      <c r="J10536" s="1"/>
    </row>
    <row r="10537" spans="10:10" x14ac:dyDescent="0.25">
      <c r="J10537" s="1"/>
    </row>
    <row r="10538" spans="10:10" x14ac:dyDescent="0.25">
      <c r="J10538" s="1"/>
    </row>
    <row r="10539" spans="10:10" x14ac:dyDescent="0.25">
      <c r="J10539" s="1"/>
    </row>
    <row r="10540" spans="10:10" x14ac:dyDescent="0.25">
      <c r="J10540" s="1"/>
    </row>
    <row r="10541" spans="10:10" x14ac:dyDescent="0.25">
      <c r="J10541" s="1"/>
    </row>
    <row r="10542" spans="10:10" x14ac:dyDescent="0.25">
      <c r="J10542" s="1"/>
    </row>
    <row r="10543" spans="10:10" x14ac:dyDescent="0.25">
      <c r="J10543" s="1"/>
    </row>
    <row r="10544" spans="10:10" x14ac:dyDescent="0.25">
      <c r="J10544" s="1"/>
    </row>
    <row r="10545" spans="10:10" x14ac:dyDescent="0.25">
      <c r="J10545" s="1"/>
    </row>
    <row r="10546" spans="10:10" x14ac:dyDescent="0.25">
      <c r="J10546" s="1"/>
    </row>
    <row r="10547" spans="10:10" x14ac:dyDescent="0.25">
      <c r="J10547" s="1"/>
    </row>
    <row r="10548" spans="10:10" x14ac:dyDescent="0.25">
      <c r="J10548" s="1"/>
    </row>
    <row r="10549" spans="10:10" x14ac:dyDescent="0.25">
      <c r="J10549" s="1"/>
    </row>
    <row r="10550" spans="10:10" x14ac:dyDescent="0.25">
      <c r="J10550" s="1"/>
    </row>
    <row r="10551" spans="10:10" x14ac:dyDescent="0.25">
      <c r="J10551" s="1"/>
    </row>
    <row r="10552" spans="10:10" x14ac:dyDescent="0.25">
      <c r="J10552" s="1"/>
    </row>
    <row r="10553" spans="10:10" x14ac:dyDescent="0.25">
      <c r="J10553" s="1"/>
    </row>
    <row r="10554" spans="10:10" x14ac:dyDescent="0.25">
      <c r="J10554" s="1"/>
    </row>
    <row r="10555" spans="10:10" x14ac:dyDescent="0.25">
      <c r="J10555" s="1"/>
    </row>
    <row r="10556" spans="10:10" x14ac:dyDescent="0.25">
      <c r="J10556" s="1"/>
    </row>
    <row r="10557" spans="10:10" x14ac:dyDescent="0.25">
      <c r="J10557" s="1"/>
    </row>
    <row r="10558" spans="10:10" x14ac:dyDescent="0.25">
      <c r="J10558" s="1"/>
    </row>
    <row r="10559" spans="10:10" x14ac:dyDescent="0.25">
      <c r="J10559" s="1"/>
    </row>
    <row r="10560" spans="10:10" x14ac:dyDescent="0.25">
      <c r="J10560" s="1"/>
    </row>
    <row r="10561" spans="10:10" x14ac:dyDescent="0.25">
      <c r="J10561" s="1"/>
    </row>
    <row r="10562" spans="10:10" x14ac:dyDescent="0.25">
      <c r="J10562" s="1"/>
    </row>
    <row r="10563" spans="10:10" x14ac:dyDescent="0.25">
      <c r="J10563" s="1"/>
    </row>
    <row r="10564" spans="10:10" x14ac:dyDescent="0.25">
      <c r="J10564" s="1"/>
    </row>
    <row r="10565" spans="10:10" x14ac:dyDescent="0.25">
      <c r="J10565" s="1"/>
    </row>
    <row r="10566" spans="10:10" x14ac:dyDescent="0.25">
      <c r="J10566" s="1"/>
    </row>
    <row r="10567" spans="10:10" x14ac:dyDescent="0.25">
      <c r="J10567" s="1"/>
    </row>
    <row r="10568" spans="10:10" x14ac:dyDescent="0.25">
      <c r="J10568" s="1"/>
    </row>
    <row r="10569" spans="10:10" x14ac:dyDescent="0.25">
      <c r="J10569" s="1"/>
    </row>
    <row r="10570" spans="10:10" x14ac:dyDescent="0.25">
      <c r="J10570" s="1"/>
    </row>
    <row r="10571" spans="10:10" x14ac:dyDescent="0.25">
      <c r="J10571" s="1"/>
    </row>
    <row r="10572" spans="10:10" x14ac:dyDescent="0.25">
      <c r="J10572" s="1"/>
    </row>
    <row r="10573" spans="10:10" x14ac:dyDescent="0.25">
      <c r="J10573" s="1"/>
    </row>
    <row r="10574" spans="10:10" x14ac:dyDescent="0.25">
      <c r="J10574" s="1"/>
    </row>
    <row r="10575" spans="10:10" x14ac:dyDescent="0.25">
      <c r="J10575" s="1"/>
    </row>
    <row r="10576" spans="10:10" x14ac:dyDescent="0.25">
      <c r="J10576" s="1"/>
    </row>
    <row r="10577" spans="10:10" x14ac:dyDescent="0.25">
      <c r="J10577" s="1"/>
    </row>
    <row r="10578" spans="10:10" x14ac:dyDescent="0.25">
      <c r="J10578" s="1"/>
    </row>
    <row r="10579" spans="10:10" x14ac:dyDescent="0.25">
      <c r="J10579" s="1"/>
    </row>
    <row r="10580" spans="10:10" x14ac:dyDescent="0.25">
      <c r="J10580" s="1"/>
    </row>
    <row r="10581" spans="10:10" x14ac:dyDescent="0.25">
      <c r="J10581" s="1"/>
    </row>
    <row r="10582" spans="10:10" x14ac:dyDescent="0.25">
      <c r="J10582" s="1"/>
    </row>
    <row r="10583" spans="10:10" x14ac:dyDescent="0.25">
      <c r="J10583" s="1"/>
    </row>
    <row r="10584" spans="10:10" x14ac:dyDescent="0.25">
      <c r="J10584" s="1"/>
    </row>
    <row r="10585" spans="10:10" x14ac:dyDescent="0.25">
      <c r="J10585" s="1"/>
    </row>
    <row r="10586" spans="10:10" x14ac:dyDescent="0.25">
      <c r="J10586" s="1"/>
    </row>
    <row r="10587" spans="10:10" x14ac:dyDescent="0.25">
      <c r="J10587" s="1"/>
    </row>
    <row r="10588" spans="10:10" x14ac:dyDescent="0.25">
      <c r="J10588" s="1"/>
    </row>
    <row r="10589" spans="10:10" x14ac:dyDescent="0.25">
      <c r="J10589" s="1"/>
    </row>
    <row r="10590" spans="10:10" x14ac:dyDescent="0.25">
      <c r="J10590" s="1"/>
    </row>
    <row r="10591" spans="10:10" x14ac:dyDescent="0.25">
      <c r="J10591" s="1"/>
    </row>
    <row r="10592" spans="10:10" x14ac:dyDescent="0.25">
      <c r="J10592" s="1"/>
    </row>
    <row r="10593" spans="10:10" x14ac:dyDescent="0.25">
      <c r="J10593" s="1"/>
    </row>
    <row r="10594" spans="10:10" x14ac:dyDescent="0.25">
      <c r="J10594" s="1"/>
    </row>
    <row r="10595" spans="10:10" x14ac:dyDescent="0.25">
      <c r="J10595" s="1"/>
    </row>
    <row r="10596" spans="10:10" x14ac:dyDescent="0.25">
      <c r="J10596" s="1"/>
    </row>
    <row r="10597" spans="10:10" x14ac:dyDescent="0.25">
      <c r="J10597" s="1"/>
    </row>
    <row r="10598" spans="10:10" x14ac:dyDescent="0.25">
      <c r="J10598" s="1"/>
    </row>
    <row r="10599" spans="10:10" x14ac:dyDescent="0.25">
      <c r="J10599" s="1"/>
    </row>
    <row r="10600" spans="10:10" x14ac:dyDescent="0.25">
      <c r="J10600" s="1"/>
    </row>
    <row r="10601" spans="10:10" x14ac:dyDescent="0.25">
      <c r="J10601" s="1"/>
    </row>
    <row r="10602" spans="10:10" x14ac:dyDescent="0.25">
      <c r="J10602" s="1"/>
    </row>
    <row r="10603" spans="10:10" x14ac:dyDescent="0.25">
      <c r="J10603" s="1"/>
    </row>
    <row r="10604" spans="10:10" x14ac:dyDescent="0.25">
      <c r="J10604" s="1"/>
    </row>
    <row r="10605" spans="10:10" x14ac:dyDescent="0.25">
      <c r="J10605" s="1"/>
    </row>
    <row r="10606" spans="10:10" x14ac:dyDescent="0.25">
      <c r="J10606" s="1"/>
    </row>
    <row r="10607" spans="10:10" x14ac:dyDescent="0.25">
      <c r="J10607" s="1"/>
    </row>
    <row r="10608" spans="10:10" x14ac:dyDescent="0.25">
      <c r="J10608" s="1"/>
    </row>
    <row r="10609" spans="10:10" x14ac:dyDescent="0.25">
      <c r="J10609" s="1"/>
    </row>
    <row r="10610" spans="10:10" x14ac:dyDescent="0.25">
      <c r="J10610" s="1"/>
    </row>
    <row r="10611" spans="10:10" x14ac:dyDescent="0.25">
      <c r="J10611" s="1"/>
    </row>
    <row r="10612" spans="10:10" x14ac:dyDescent="0.25">
      <c r="J10612" s="1"/>
    </row>
    <row r="10613" spans="10:10" x14ac:dyDescent="0.25">
      <c r="J10613" s="1"/>
    </row>
    <row r="10614" spans="10:10" x14ac:dyDescent="0.25">
      <c r="J10614" s="1"/>
    </row>
    <row r="10615" spans="10:10" x14ac:dyDescent="0.25">
      <c r="J10615" s="1"/>
    </row>
    <row r="10616" spans="10:10" x14ac:dyDescent="0.25">
      <c r="J10616" s="1"/>
    </row>
    <row r="10617" spans="10:10" x14ac:dyDescent="0.25">
      <c r="J10617" s="1"/>
    </row>
    <row r="10618" spans="10:10" x14ac:dyDescent="0.25">
      <c r="J10618" s="1"/>
    </row>
    <row r="10619" spans="10:10" x14ac:dyDescent="0.25">
      <c r="J10619" s="1"/>
    </row>
    <row r="10620" spans="10:10" x14ac:dyDescent="0.25">
      <c r="J10620" s="1"/>
    </row>
    <row r="10621" spans="10:10" x14ac:dyDescent="0.25">
      <c r="J10621" s="1"/>
    </row>
    <row r="10622" spans="10:10" x14ac:dyDescent="0.25">
      <c r="J10622" s="1"/>
    </row>
    <row r="10623" spans="10:10" x14ac:dyDescent="0.25">
      <c r="J10623" s="1"/>
    </row>
    <row r="10624" spans="10:10" x14ac:dyDescent="0.25">
      <c r="J10624" s="1"/>
    </row>
    <row r="10625" spans="10:10" x14ac:dyDescent="0.25">
      <c r="J10625" s="1"/>
    </row>
    <row r="10626" spans="10:10" x14ac:dyDescent="0.25">
      <c r="J10626" s="1"/>
    </row>
    <row r="10627" spans="10:10" x14ac:dyDescent="0.25">
      <c r="J10627" s="1"/>
    </row>
    <row r="10628" spans="10:10" x14ac:dyDescent="0.25">
      <c r="J10628" s="1"/>
    </row>
    <row r="10629" spans="10:10" x14ac:dyDescent="0.25">
      <c r="J10629" s="1"/>
    </row>
    <row r="10630" spans="10:10" x14ac:dyDescent="0.25">
      <c r="J10630" s="1"/>
    </row>
    <row r="10631" spans="10:10" x14ac:dyDescent="0.25">
      <c r="J10631" s="1"/>
    </row>
    <row r="10632" spans="10:10" x14ac:dyDescent="0.25">
      <c r="J10632" s="1"/>
    </row>
    <row r="10633" spans="10:10" x14ac:dyDescent="0.25">
      <c r="J10633" s="1"/>
    </row>
    <row r="10634" spans="10:10" x14ac:dyDescent="0.25">
      <c r="J10634" s="1"/>
    </row>
    <row r="10635" spans="10:10" x14ac:dyDescent="0.25">
      <c r="J10635" s="1"/>
    </row>
    <row r="10636" spans="10:10" x14ac:dyDescent="0.25">
      <c r="J10636" s="1"/>
    </row>
    <row r="10637" spans="10:10" x14ac:dyDescent="0.25">
      <c r="J10637" s="1"/>
    </row>
    <row r="10638" spans="10:10" x14ac:dyDescent="0.25">
      <c r="J10638" s="1"/>
    </row>
    <row r="10639" spans="10:10" x14ac:dyDescent="0.25">
      <c r="J10639" s="1"/>
    </row>
    <row r="10640" spans="10:10" x14ac:dyDescent="0.25">
      <c r="J10640" s="1"/>
    </row>
    <row r="10641" spans="10:10" x14ac:dyDescent="0.25">
      <c r="J10641" s="1"/>
    </row>
    <row r="10642" spans="10:10" x14ac:dyDescent="0.25">
      <c r="J10642" s="1"/>
    </row>
    <row r="10643" spans="10:10" x14ac:dyDescent="0.25">
      <c r="J10643" s="1"/>
    </row>
    <row r="10644" spans="10:10" x14ac:dyDescent="0.25">
      <c r="J10644" s="1"/>
    </row>
    <row r="10645" spans="10:10" x14ac:dyDescent="0.25">
      <c r="J10645" s="1"/>
    </row>
    <row r="10646" spans="10:10" x14ac:dyDescent="0.25">
      <c r="J10646" s="1"/>
    </row>
    <row r="10647" spans="10:10" x14ac:dyDescent="0.25">
      <c r="J10647" s="1"/>
    </row>
    <row r="10648" spans="10:10" x14ac:dyDescent="0.25">
      <c r="J10648" s="1"/>
    </row>
    <row r="10649" spans="10:10" x14ac:dyDescent="0.25">
      <c r="J10649" s="1"/>
    </row>
    <row r="10650" spans="10:10" x14ac:dyDescent="0.25">
      <c r="J10650" s="1"/>
    </row>
    <row r="10651" spans="10:10" x14ac:dyDescent="0.25">
      <c r="J10651" s="1"/>
    </row>
    <row r="10652" spans="10:10" x14ac:dyDescent="0.25">
      <c r="J10652" s="1"/>
    </row>
    <row r="10653" spans="10:10" x14ac:dyDescent="0.25">
      <c r="J10653" s="1"/>
    </row>
    <row r="10654" spans="10:10" x14ac:dyDescent="0.25">
      <c r="J10654" s="1"/>
    </row>
    <row r="10655" spans="10:10" x14ac:dyDescent="0.25">
      <c r="J10655" s="1"/>
    </row>
    <row r="10656" spans="10:10" x14ac:dyDescent="0.25">
      <c r="J10656" s="1"/>
    </row>
    <row r="10657" spans="10:10" x14ac:dyDescent="0.25">
      <c r="J10657" s="1"/>
    </row>
    <row r="10658" spans="10:10" x14ac:dyDescent="0.25">
      <c r="J10658" s="1"/>
    </row>
    <row r="10659" spans="10:10" x14ac:dyDescent="0.25">
      <c r="J10659" s="1"/>
    </row>
    <row r="10660" spans="10:10" x14ac:dyDescent="0.25">
      <c r="J10660" s="1"/>
    </row>
    <row r="10661" spans="10:10" x14ac:dyDescent="0.25">
      <c r="J10661" s="1"/>
    </row>
    <row r="10662" spans="10:10" x14ac:dyDescent="0.25">
      <c r="J10662" s="1"/>
    </row>
    <row r="10663" spans="10:10" x14ac:dyDescent="0.25">
      <c r="J10663" s="1"/>
    </row>
    <row r="10664" spans="10:10" x14ac:dyDescent="0.25">
      <c r="J10664" s="1"/>
    </row>
    <row r="10665" spans="10:10" x14ac:dyDescent="0.25">
      <c r="J10665" s="1"/>
    </row>
    <row r="10666" spans="10:10" x14ac:dyDescent="0.25">
      <c r="J10666" s="1"/>
    </row>
    <row r="10667" spans="10:10" x14ac:dyDescent="0.25">
      <c r="J10667" s="1"/>
    </row>
    <row r="10668" spans="10:10" x14ac:dyDescent="0.25">
      <c r="J10668" s="1"/>
    </row>
    <row r="10669" spans="10:10" x14ac:dyDescent="0.25">
      <c r="J10669" s="1"/>
    </row>
    <row r="10670" spans="10:10" x14ac:dyDescent="0.25">
      <c r="J10670" s="1"/>
    </row>
    <row r="10671" spans="10:10" x14ac:dyDescent="0.25">
      <c r="J10671" s="1"/>
    </row>
    <row r="10672" spans="10:10" x14ac:dyDescent="0.25">
      <c r="J10672" s="1"/>
    </row>
    <row r="10673" spans="10:10" x14ac:dyDescent="0.25">
      <c r="J10673" s="1"/>
    </row>
    <row r="10674" spans="10:10" x14ac:dyDescent="0.25">
      <c r="J10674" s="1"/>
    </row>
    <row r="10675" spans="10:10" x14ac:dyDescent="0.25">
      <c r="J10675" s="1"/>
    </row>
    <row r="10676" spans="10:10" x14ac:dyDescent="0.25">
      <c r="J10676" s="1"/>
    </row>
    <row r="10677" spans="10:10" x14ac:dyDescent="0.25">
      <c r="J10677" s="1"/>
    </row>
    <row r="10678" spans="10:10" x14ac:dyDescent="0.25">
      <c r="J10678" s="1"/>
    </row>
    <row r="10679" spans="10:10" x14ac:dyDescent="0.25">
      <c r="J10679" s="1"/>
    </row>
    <row r="10680" spans="10:10" x14ac:dyDescent="0.25">
      <c r="J10680" s="1"/>
    </row>
    <row r="10681" spans="10:10" x14ac:dyDescent="0.25">
      <c r="J10681" s="1"/>
    </row>
    <row r="10682" spans="10:10" x14ac:dyDescent="0.25">
      <c r="J10682" s="1"/>
    </row>
    <row r="10683" spans="10:10" x14ac:dyDescent="0.25">
      <c r="J10683" s="1"/>
    </row>
    <row r="10684" spans="10:10" x14ac:dyDescent="0.25">
      <c r="J10684" s="1"/>
    </row>
    <row r="10685" spans="10:10" x14ac:dyDescent="0.25">
      <c r="J10685" s="1"/>
    </row>
    <row r="10686" spans="10:10" x14ac:dyDescent="0.25">
      <c r="J10686" s="1"/>
    </row>
    <row r="10687" spans="10:10" x14ac:dyDescent="0.25">
      <c r="J10687" s="1"/>
    </row>
    <row r="10688" spans="10:10" x14ac:dyDescent="0.25">
      <c r="J10688" s="1"/>
    </row>
    <row r="10689" spans="10:10" x14ac:dyDescent="0.25">
      <c r="J10689" s="1"/>
    </row>
    <row r="10690" spans="10:10" x14ac:dyDescent="0.25">
      <c r="J10690" s="1"/>
    </row>
    <row r="10691" spans="10:10" x14ac:dyDescent="0.25">
      <c r="J10691" s="1"/>
    </row>
    <row r="10692" spans="10:10" x14ac:dyDescent="0.25">
      <c r="J10692" s="1"/>
    </row>
    <row r="10693" spans="10:10" x14ac:dyDescent="0.25">
      <c r="J10693" s="1"/>
    </row>
    <row r="10694" spans="10:10" x14ac:dyDescent="0.25">
      <c r="J10694" s="1"/>
    </row>
    <row r="10695" spans="10:10" x14ac:dyDescent="0.25">
      <c r="J10695" s="1"/>
    </row>
    <row r="10696" spans="10:10" x14ac:dyDescent="0.25">
      <c r="J10696" s="1"/>
    </row>
    <row r="10697" spans="10:10" x14ac:dyDescent="0.25">
      <c r="J10697" s="1"/>
    </row>
    <row r="10698" spans="10:10" x14ac:dyDescent="0.25">
      <c r="J10698" s="1"/>
    </row>
    <row r="10699" spans="10:10" x14ac:dyDescent="0.25">
      <c r="J10699" s="1"/>
    </row>
    <row r="10700" spans="10:10" x14ac:dyDescent="0.25">
      <c r="J10700" s="1"/>
    </row>
    <row r="10701" spans="10:10" x14ac:dyDescent="0.25">
      <c r="J10701" s="1"/>
    </row>
    <row r="10702" spans="10:10" x14ac:dyDescent="0.25">
      <c r="J10702" s="1"/>
    </row>
    <row r="10703" spans="10:10" x14ac:dyDescent="0.25">
      <c r="J10703" s="1"/>
    </row>
    <row r="10704" spans="10:10" x14ac:dyDescent="0.25">
      <c r="J10704" s="1"/>
    </row>
    <row r="10705" spans="10:10" x14ac:dyDescent="0.25">
      <c r="J10705" s="1"/>
    </row>
    <row r="10706" spans="10:10" x14ac:dyDescent="0.25">
      <c r="J10706" s="1"/>
    </row>
    <row r="10707" spans="10:10" x14ac:dyDescent="0.25">
      <c r="J10707" s="1"/>
    </row>
    <row r="10708" spans="10:10" x14ac:dyDescent="0.25">
      <c r="J10708" s="1"/>
    </row>
    <row r="10709" spans="10:10" x14ac:dyDescent="0.25">
      <c r="J10709" s="1"/>
    </row>
    <row r="10710" spans="10:10" x14ac:dyDescent="0.25">
      <c r="J10710" s="1"/>
    </row>
    <row r="10711" spans="10:10" x14ac:dyDescent="0.25">
      <c r="J10711" s="1"/>
    </row>
    <row r="10712" spans="10:10" x14ac:dyDescent="0.25">
      <c r="J10712" s="1"/>
    </row>
    <row r="10713" spans="10:10" x14ac:dyDescent="0.25">
      <c r="J10713" s="1"/>
    </row>
    <row r="10714" spans="10:10" x14ac:dyDescent="0.25">
      <c r="J10714" s="1"/>
    </row>
    <row r="10715" spans="10:10" x14ac:dyDescent="0.25">
      <c r="J10715" s="1"/>
    </row>
    <row r="10716" spans="10:10" x14ac:dyDescent="0.25">
      <c r="J10716" s="1"/>
    </row>
    <row r="10717" spans="10:10" x14ac:dyDescent="0.25">
      <c r="J10717" s="1"/>
    </row>
    <row r="10718" spans="10:10" x14ac:dyDescent="0.25">
      <c r="J10718" s="1"/>
    </row>
    <row r="10719" spans="10:10" x14ac:dyDescent="0.25">
      <c r="J10719" s="1"/>
    </row>
    <row r="10720" spans="10:10" x14ac:dyDescent="0.25">
      <c r="J10720" s="1"/>
    </row>
    <row r="10721" spans="10:10" x14ac:dyDescent="0.25">
      <c r="J10721" s="1"/>
    </row>
    <row r="10722" spans="10:10" x14ac:dyDescent="0.25">
      <c r="J10722" s="1"/>
    </row>
    <row r="10723" spans="10:10" x14ac:dyDescent="0.25">
      <c r="J10723" s="1"/>
    </row>
    <row r="10724" spans="10:10" x14ac:dyDescent="0.25">
      <c r="J10724" s="1"/>
    </row>
    <row r="10725" spans="10:10" x14ac:dyDescent="0.25">
      <c r="J10725" s="1"/>
    </row>
    <row r="10726" spans="10:10" x14ac:dyDescent="0.25">
      <c r="J10726" s="1"/>
    </row>
    <row r="10727" spans="10:10" x14ac:dyDescent="0.25">
      <c r="J10727" s="1"/>
    </row>
    <row r="10728" spans="10:10" x14ac:dyDescent="0.25">
      <c r="J10728" s="1"/>
    </row>
    <row r="10729" spans="10:10" x14ac:dyDescent="0.25">
      <c r="J10729" s="1"/>
    </row>
    <row r="10730" spans="10:10" x14ac:dyDescent="0.25">
      <c r="J10730" s="1"/>
    </row>
    <row r="10731" spans="10:10" x14ac:dyDescent="0.25">
      <c r="J10731" s="1"/>
    </row>
    <row r="10732" spans="10:10" x14ac:dyDescent="0.25">
      <c r="J10732" s="1"/>
    </row>
    <row r="10733" spans="10:10" x14ac:dyDescent="0.25">
      <c r="J10733" s="1"/>
    </row>
    <row r="10734" spans="10:10" x14ac:dyDescent="0.25">
      <c r="J10734" s="1"/>
    </row>
    <row r="10735" spans="10:10" x14ac:dyDescent="0.25">
      <c r="J10735" s="1"/>
    </row>
    <row r="10736" spans="10:10" x14ac:dyDescent="0.25">
      <c r="J10736" s="1"/>
    </row>
    <row r="10737" spans="10:10" x14ac:dyDescent="0.25">
      <c r="J10737" s="1"/>
    </row>
    <row r="10738" spans="10:10" x14ac:dyDescent="0.25">
      <c r="J10738" s="1"/>
    </row>
    <row r="10739" spans="10:10" x14ac:dyDescent="0.25">
      <c r="J10739" s="1"/>
    </row>
    <row r="10740" spans="10:10" x14ac:dyDescent="0.25">
      <c r="J10740" s="1"/>
    </row>
    <row r="10741" spans="10:10" x14ac:dyDescent="0.25">
      <c r="J10741" s="1"/>
    </row>
    <row r="10742" spans="10:10" x14ac:dyDescent="0.25">
      <c r="J10742" s="1"/>
    </row>
    <row r="10743" spans="10:10" x14ac:dyDescent="0.25">
      <c r="J10743" s="1"/>
    </row>
    <row r="10744" spans="10:10" x14ac:dyDescent="0.25">
      <c r="J10744" s="1"/>
    </row>
    <row r="10745" spans="10:10" x14ac:dyDescent="0.25">
      <c r="J10745" s="1"/>
    </row>
    <row r="10746" spans="10:10" x14ac:dyDescent="0.25">
      <c r="J10746" s="1"/>
    </row>
    <row r="10747" spans="10:10" x14ac:dyDescent="0.25">
      <c r="J10747" s="1"/>
    </row>
    <row r="10748" spans="10:10" x14ac:dyDescent="0.25">
      <c r="J10748" s="1"/>
    </row>
    <row r="10749" spans="10:10" x14ac:dyDescent="0.25">
      <c r="J10749" s="1"/>
    </row>
    <row r="10750" spans="10:10" x14ac:dyDescent="0.25">
      <c r="J10750" s="1"/>
    </row>
    <row r="10751" spans="10:10" x14ac:dyDescent="0.25">
      <c r="J10751" s="1"/>
    </row>
    <row r="10752" spans="10:10" x14ac:dyDescent="0.25">
      <c r="J10752" s="1"/>
    </row>
    <row r="10753" spans="10:10" x14ac:dyDescent="0.25">
      <c r="J10753" s="1"/>
    </row>
    <row r="10754" spans="10:10" x14ac:dyDescent="0.25">
      <c r="J10754" s="1"/>
    </row>
    <row r="10755" spans="10:10" x14ac:dyDescent="0.25">
      <c r="J10755" s="1"/>
    </row>
    <row r="10756" spans="10:10" x14ac:dyDescent="0.25">
      <c r="J10756" s="1"/>
    </row>
    <row r="10757" spans="10:10" x14ac:dyDescent="0.25">
      <c r="J10757" s="1"/>
    </row>
    <row r="10758" spans="10:10" x14ac:dyDescent="0.25">
      <c r="J10758" s="1"/>
    </row>
    <row r="10759" spans="10:10" x14ac:dyDescent="0.25">
      <c r="J10759" s="1"/>
    </row>
    <row r="10760" spans="10:10" x14ac:dyDescent="0.25">
      <c r="J10760" s="1"/>
    </row>
    <row r="10761" spans="10:10" x14ac:dyDescent="0.25">
      <c r="J10761" s="1"/>
    </row>
    <row r="10762" spans="10:10" x14ac:dyDescent="0.25">
      <c r="J10762" s="1"/>
    </row>
    <row r="10763" spans="10:10" x14ac:dyDescent="0.25">
      <c r="J10763" s="1"/>
    </row>
    <row r="10764" spans="10:10" x14ac:dyDescent="0.25">
      <c r="J10764" s="1"/>
    </row>
    <row r="10765" spans="10:10" x14ac:dyDescent="0.25">
      <c r="J10765" s="1"/>
    </row>
    <row r="10766" spans="10:10" x14ac:dyDescent="0.25">
      <c r="J10766" s="1"/>
    </row>
    <row r="10767" spans="10:10" x14ac:dyDescent="0.25">
      <c r="J10767" s="1"/>
    </row>
    <row r="10768" spans="10:10" x14ac:dyDescent="0.25">
      <c r="J10768" s="1"/>
    </row>
    <row r="10769" spans="10:10" x14ac:dyDescent="0.25">
      <c r="J10769" s="1"/>
    </row>
    <row r="10770" spans="10:10" x14ac:dyDescent="0.25">
      <c r="J10770" s="1"/>
    </row>
    <row r="10771" spans="10:10" x14ac:dyDescent="0.25">
      <c r="J10771" s="1"/>
    </row>
    <row r="10772" spans="10:10" x14ac:dyDescent="0.25">
      <c r="J10772" s="1"/>
    </row>
    <row r="10773" spans="10:10" x14ac:dyDescent="0.25">
      <c r="J10773" s="1"/>
    </row>
    <row r="10774" spans="10:10" x14ac:dyDescent="0.25">
      <c r="J10774" s="1"/>
    </row>
    <row r="10775" spans="10:10" x14ac:dyDescent="0.25">
      <c r="J10775" s="1"/>
    </row>
    <row r="10776" spans="10:10" x14ac:dyDescent="0.25">
      <c r="J10776" s="1"/>
    </row>
    <row r="10777" spans="10:10" x14ac:dyDescent="0.25">
      <c r="J10777" s="1"/>
    </row>
    <row r="10778" spans="10:10" x14ac:dyDescent="0.25">
      <c r="J10778" s="1"/>
    </row>
    <row r="10779" spans="10:10" x14ac:dyDescent="0.25">
      <c r="J10779" s="1"/>
    </row>
    <row r="10780" spans="10:10" x14ac:dyDescent="0.25">
      <c r="J10780" s="1"/>
    </row>
    <row r="10781" spans="10:10" x14ac:dyDescent="0.25">
      <c r="J10781" s="1"/>
    </row>
    <row r="10782" spans="10:10" x14ac:dyDescent="0.25">
      <c r="J10782" s="1"/>
    </row>
    <row r="10783" spans="10:10" x14ac:dyDescent="0.25">
      <c r="J10783" s="1"/>
    </row>
    <row r="10784" spans="10:10" x14ac:dyDescent="0.25">
      <c r="J10784" s="1"/>
    </row>
    <row r="10785" spans="10:10" x14ac:dyDescent="0.25">
      <c r="J10785" s="1"/>
    </row>
    <row r="10786" spans="10:10" x14ac:dyDescent="0.25">
      <c r="J10786" s="1"/>
    </row>
    <row r="10787" spans="10:10" x14ac:dyDescent="0.25">
      <c r="J10787" s="1"/>
    </row>
    <row r="10788" spans="10:10" x14ac:dyDescent="0.25">
      <c r="J10788" s="1"/>
    </row>
    <row r="10789" spans="10:10" x14ac:dyDescent="0.25">
      <c r="J10789" s="1"/>
    </row>
    <row r="10790" spans="10:10" x14ac:dyDescent="0.25">
      <c r="J10790" s="1"/>
    </row>
    <row r="10791" spans="10:10" x14ac:dyDescent="0.25">
      <c r="J10791" s="1"/>
    </row>
    <row r="10792" spans="10:10" x14ac:dyDescent="0.25">
      <c r="J10792" s="1"/>
    </row>
    <row r="10793" spans="10:10" x14ac:dyDescent="0.25">
      <c r="J10793" s="1"/>
    </row>
    <row r="10794" spans="10:10" x14ac:dyDescent="0.25">
      <c r="J10794" s="1"/>
    </row>
    <row r="10795" spans="10:10" x14ac:dyDescent="0.25">
      <c r="J10795" s="1"/>
    </row>
    <row r="10796" spans="10:10" x14ac:dyDescent="0.25">
      <c r="J10796" s="1"/>
    </row>
    <row r="10797" spans="10:10" x14ac:dyDescent="0.25">
      <c r="J10797" s="1"/>
    </row>
    <row r="10798" spans="10:10" x14ac:dyDescent="0.25">
      <c r="J10798" s="1"/>
    </row>
    <row r="10799" spans="10:10" x14ac:dyDescent="0.25">
      <c r="J10799" s="1"/>
    </row>
    <row r="10800" spans="10:10" x14ac:dyDescent="0.25">
      <c r="J10800" s="1"/>
    </row>
    <row r="10801" spans="10:10" x14ac:dyDescent="0.25">
      <c r="J10801" s="1"/>
    </row>
    <row r="10802" spans="10:10" x14ac:dyDescent="0.25">
      <c r="J10802" s="1"/>
    </row>
    <row r="10803" spans="10:10" x14ac:dyDescent="0.25">
      <c r="J10803" s="1"/>
    </row>
    <row r="10804" spans="10:10" x14ac:dyDescent="0.25">
      <c r="J10804" s="1"/>
    </row>
    <row r="10805" spans="10:10" x14ac:dyDescent="0.25">
      <c r="J10805" s="1"/>
    </row>
    <row r="10806" spans="10:10" x14ac:dyDescent="0.25">
      <c r="J10806" s="1"/>
    </row>
    <row r="10807" spans="10:10" x14ac:dyDescent="0.25">
      <c r="J10807" s="1"/>
    </row>
    <row r="10808" spans="10:10" x14ac:dyDescent="0.25">
      <c r="J10808" s="1"/>
    </row>
    <row r="10809" spans="10:10" x14ac:dyDescent="0.25">
      <c r="J10809" s="1"/>
    </row>
    <row r="10810" spans="10:10" x14ac:dyDescent="0.25">
      <c r="J10810" s="1"/>
    </row>
    <row r="10811" spans="10:10" x14ac:dyDescent="0.25">
      <c r="J10811" s="1"/>
    </row>
    <row r="10812" spans="10:10" x14ac:dyDescent="0.25">
      <c r="J10812" s="1"/>
    </row>
    <row r="10813" spans="10:10" x14ac:dyDescent="0.25">
      <c r="J10813" s="1"/>
    </row>
    <row r="10814" spans="10:10" x14ac:dyDescent="0.25">
      <c r="J10814" s="1"/>
    </row>
    <row r="10815" spans="10:10" x14ac:dyDescent="0.25">
      <c r="J10815" s="1"/>
    </row>
    <row r="10816" spans="10:10" x14ac:dyDescent="0.25">
      <c r="J10816" s="1"/>
    </row>
    <row r="10817" spans="10:10" x14ac:dyDescent="0.25">
      <c r="J10817" s="1"/>
    </row>
    <row r="10818" spans="10:10" x14ac:dyDescent="0.25">
      <c r="J10818" s="1"/>
    </row>
    <row r="10819" spans="10:10" x14ac:dyDescent="0.25">
      <c r="J10819" s="1"/>
    </row>
    <row r="10820" spans="10:10" x14ac:dyDescent="0.25">
      <c r="J10820" s="1"/>
    </row>
    <row r="10821" spans="10:10" x14ac:dyDescent="0.25">
      <c r="J10821" s="1"/>
    </row>
    <row r="10822" spans="10:10" x14ac:dyDescent="0.25">
      <c r="J10822" s="1"/>
    </row>
    <row r="10823" spans="10:10" x14ac:dyDescent="0.25">
      <c r="J10823" s="1"/>
    </row>
    <row r="10824" spans="10:10" x14ac:dyDescent="0.25">
      <c r="J10824" s="1"/>
    </row>
    <row r="10825" spans="10:10" x14ac:dyDescent="0.25">
      <c r="J10825" s="1"/>
    </row>
    <row r="10826" spans="10:10" x14ac:dyDescent="0.25">
      <c r="J10826" s="1"/>
    </row>
    <row r="10827" spans="10:10" x14ac:dyDescent="0.25">
      <c r="J10827" s="1"/>
    </row>
    <row r="10828" spans="10:10" x14ac:dyDescent="0.25">
      <c r="J10828" s="1"/>
    </row>
    <row r="10829" spans="10:10" x14ac:dyDescent="0.25">
      <c r="J10829" s="1"/>
    </row>
    <row r="10830" spans="10:10" x14ac:dyDescent="0.25">
      <c r="J10830" s="1"/>
    </row>
    <row r="10831" spans="10:10" x14ac:dyDescent="0.25">
      <c r="J10831" s="1"/>
    </row>
    <row r="10832" spans="10:10" x14ac:dyDescent="0.25">
      <c r="J10832" s="1"/>
    </row>
    <row r="10833" spans="10:10" x14ac:dyDescent="0.25">
      <c r="J10833" s="1"/>
    </row>
    <row r="10834" spans="10:10" x14ac:dyDescent="0.25">
      <c r="J10834" s="1"/>
    </row>
    <row r="10835" spans="10:10" x14ac:dyDescent="0.25">
      <c r="J10835" s="1"/>
    </row>
    <row r="10836" spans="10:10" x14ac:dyDescent="0.25">
      <c r="J10836" s="1"/>
    </row>
    <row r="10837" spans="10:10" x14ac:dyDescent="0.25">
      <c r="J10837" s="1"/>
    </row>
    <row r="10838" spans="10:10" x14ac:dyDescent="0.25">
      <c r="J10838" s="1"/>
    </row>
    <row r="10839" spans="10:10" x14ac:dyDescent="0.25">
      <c r="J10839" s="1"/>
    </row>
    <row r="10840" spans="10:10" x14ac:dyDescent="0.25">
      <c r="J10840" s="1"/>
    </row>
    <row r="10841" spans="10:10" x14ac:dyDescent="0.25">
      <c r="J10841" s="1"/>
    </row>
    <row r="10842" spans="10:10" x14ac:dyDescent="0.25">
      <c r="J10842" s="1"/>
    </row>
    <row r="10843" spans="10:10" x14ac:dyDescent="0.25">
      <c r="J10843" s="1"/>
    </row>
    <row r="10844" spans="10:10" x14ac:dyDescent="0.25">
      <c r="J10844" s="1"/>
    </row>
    <row r="10845" spans="10:10" x14ac:dyDescent="0.25">
      <c r="J10845" s="1"/>
    </row>
    <row r="10846" spans="10:10" x14ac:dyDescent="0.25">
      <c r="J10846" s="1"/>
    </row>
    <row r="10847" spans="10:10" x14ac:dyDescent="0.25">
      <c r="J10847" s="1"/>
    </row>
    <row r="10848" spans="10:10" x14ac:dyDescent="0.25">
      <c r="J10848" s="1"/>
    </row>
    <row r="10849" spans="10:10" x14ac:dyDescent="0.25">
      <c r="J10849" s="1"/>
    </row>
    <row r="10850" spans="10:10" x14ac:dyDescent="0.25">
      <c r="J10850" s="1"/>
    </row>
    <row r="10851" spans="10:10" x14ac:dyDescent="0.25">
      <c r="J10851" s="1"/>
    </row>
    <row r="10852" spans="10:10" x14ac:dyDescent="0.25">
      <c r="J10852" s="1"/>
    </row>
    <row r="10853" spans="10:10" x14ac:dyDescent="0.25">
      <c r="J10853" s="1"/>
    </row>
    <row r="10854" spans="10:10" x14ac:dyDescent="0.25">
      <c r="J10854" s="1"/>
    </row>
    <row r="10855" spans="10:10" x14ac:dyDescent="0.25">
      <c r="J10855" s="1"/>
    </row>
    <row r="10856" spans="10:10" x14ac:dyDescent="0.25">
      <c r="J10856" s="1"/>
    </row>
    <row r="10857" spans="10:10" x14ac:dyDescent="0.25">
      <c r="J10857" s="1"/>
    </row>
    <row r="10858" spans="10:10" x14ac:dyDescent="0.25">
      <c r="J10858" s="1"/>
    </row>
    <row r="10859" spans="10:10" x14ac:dyDescent="0.25">
      <c r="J10859" s="1"/>
    </row>
    <row r="10860" spans="10:10" x14ac:dyDescent="0.25">
      <c r="J10860" s="1"/>
    </row>
    <row r="10861" spans="10:10" x14ac:dyDescent="0.25">
      <c r="J10861" s="1"/>
    </row>
    <row r="10862" spans="10:10" x14ac:dyDescent="0.25">
      <c r="J10862" s="1"/>
    </row>
    <row r="10863" spans="10:10" x14ac:dyDescent="0.25">
      <c r="J10863" s="1"/>
    </row>
    <row r="10864" spans="10:10" x14ac:dyDescent="0.25">
      <c r="J10864" s="1"/>
    </row>
    <row r="10865" spans="10:10" x14ac:dyDescent="0.25">
      <c r="J10865" s="1"/>
    </row>
    <row r="10866" spans="10:10" x14ac:dyDescent="0.25">
      <c r="J10866" s="1"/>
    </row>
    <row r="10867" spans="10:10" x14ac:dyDescent="0.25">
      <c r="J10867" s="1"/>
    </row>
    <row r="10868" spans="10:10" x14ac:dyDescent="0.25">
      <c r="J10868" s="1"/>
    </row>
    <row r="10869" spans="10:10" x14ac:dyDescent="0.25">
      <c r="J10869" s="1"/>
    </row>
    <row r="10870" spans="10:10" x14ac:dyDescent="0.25">
      <c r="J10870" s="1"/>
    </row>
    <row r="10871" spans="10:10" x14ac:dyDescent="0.25">
      <c r="J10871" s="1"/>
    </row>
    <row r="10872" spans="10:10" x14ac:dyDescent="0.25">
      <c r="J10872" s="1"/>
    </row>
    <row r="10873" spans="10:10" x14ac:dyDescent="0.25">
      <c r="J10873" s="1"/>
    </row>
    <row r="10874" spans="10:10" x14ac:dyDescent="0.25">
      <c r="J10874" s="1"/>
    </row>
    <row r="10875" spans="10:10" x14ac:dyDescent="0.25">
      <c r="J10875" s="1"/>
    </row>
    <row r="10876" spans="10:10" x14ac:dyDescent="0.25">
      <c r="J10876" s="1"/>
    </row>
    <row r="10877" spans="10:10" x14ac:dyDescent="0.25">
      <c r="J10877" s="1"/>
    </row>
    <row r="10878" spans="10:10" x14ac:dyDescent="0.25">
      <c r="J10878" s="1"/>
    </row>
    <row r="10879" spans="10:10" x14ac:dyDescent="0.25">
      <c r="J10879" s="1"/>
    </row>
    <row r="10880" spans="10:10" x14ac:dyDescent="0.25">
      <c r="J10880" s="1"/>
    </row>
    <row r="10881" spans="10:10" x14ac:dyDescent="0.25">
      <c r="J10881" s="1"/>
    </row>
    <row r="10882" spans="10:10" x14ac:dyDescent="0.25">
      <c r="J10882" s="1"/>
    </row>
    <row r="10883" spans="10:10" x14ac:dyDescent="0.25">
      <c r="J10883" s="1"/>
    </row>
    <row r="10884" spans="10:10" x14ac:dyDescent="0.25">
      <c r="J10884" s="1"/>
    </row>
    <row r="10885" spans="10:10" x14ac:dyDescent="0.25">
      <c r="J10885" s="1"/>
    </row>
    <row r="10886" spans="10:10" x14ac:dyDescent="0.25">
      <c r="J10886" s="1"/>
    </row>
    <row r="10887" spans="10:10" x14ac:dyDescent="0.25">
      <c r="J10887" s="1"/>
    </row>
    <row r="10888" spans="10:10" x14ac:dyDescent="0.25">
      <c r="J10888" s="1"/>
    </row>
    <row r="10889" spans="10:10" x14ac:dyDescent="0.25">
      <c r="J10889" s="1"/>
    </row>
    <row r="10890" spans="10:10" x14ac:dyDescent="0.25">
      <c r="J10890" s="1"/>
    </row>
    <row r="10891" spans="10:10" x14ac:dyDescent="0.25">
      <c r="J10891" s="1"/>
    </row>
    <row r="10892" spans="10:10" x14ac:dyDescent="0.25">
      <c r="J10892" s="1"/>
    </row>
    <row r="10893" spans="10:10" x14ac:dyDescent="0.25">
      <c r="J10893" s="1"/>
    </row>
    <row r="10894" spans="10:10" x14ac:dyDescent="0.25">
      <c r="J10894" s="1"/>
    </row>
    <row r="10895" spans="10:10" x14ac:dyDescent="0.25">
      <c r="J10895" s="1"/>
    </row>
    <row r="10896" spans="10:10" x14ac:dyDescent="0.25">
      <c r="J10896" s="1"/>
    </row>
    <row r="10897" spans="10:10" x14ac:dyDescent="0.25">
      <c r="J10897" s="1"/>
    </row>
    <row r="10898" spans="10:10" x14ac:dyDescent="0.25">
      <c r="J10898" s="1"/>
    </row>
    <row r="10899" spans="10:10" x14ac:dyDescent="0.25">
      <c r="J10899" s="1"/>
    </row>
    <row r="10900" spans="10:10" x14ac:dyDescent="0.25">
      <c r="J10900" s="1"/>
    </row>
    <row r="10901" spans="10:10" x14ac:dyDescent="0.25">
      <c r="J10901" s="1"/>
    </row>
    <row r="10902" spans="10:10" x14ac:dyDescent="0.25">
      <c r="J10902" s="1"/>
    </row>
    <row r="10903" spans="10:10" x14ac:dyDescent="0.25">
      <c r="J10903" s="1"/>
    </row>
    <row r="10904" spans="10:10" x14ac:dyDescent="0.25">
      <c r="J10904" s="1"/>
    </row>
    <row r="10905" spans="10:10" x14ac:dyDescent="0.25">
      <c r="J10905" s="1"/>
    </row>
    <row r="10906" spans="10:10" x14ac:dyDescent="0.25">
      <c r="J10906" s="1"/>
    </row>
    <row r="10907" spans="10:10" x14ac:dyDescent="0.25">
      <c r="J10907" s="1"/>
    </row>
    <row r="10908" spans="10:10" x14ac:dyDescent="0.25">
      <c r="J10908" s="1"/>
    </row>
    <row r="10909" spans="10:10" x14ac:dyDescent="0.25">
      <c r="J10909" s="1"/>
    </row>
    <row r="10910" spans="10:10" x14ac:dyDescent="0.25">
      <c r="J10910" s="1"/>
    </row>
    <row r="10911" spans="10:10" x14ac:dyDescent="0.25">
      <c r="J10911" s="1"/>
    </row>
    <row r="10912" spans="10:10" x14ac:dyDescent="0.25">
      <c r="J10912" s="1"/>
    </row>
    <row r="10913" spans="10:10" x14ac:dyDescent="0.25">
      <c r="J10913" s="1"/>
    </row>
    <row r="10914" spans="10:10" x14ac:dyDescent="0.25">
      <c r="J10914" s="1"/>
    </row>
    <row r="10915" spans="10:10" x14ac:dyDescent="0.25">
      <c r="J10915" s="1"/>
    </row>
    <row r="10916" spans="10:10" x14ac:dyDescent="0.25">
      <c r="J10916" s="1"/>
    </row>
    <row r="10917" spans="10:10" x14ac:dyDescent="0.25">
      <c r="J10917" s="1"/>
    </row>
    <row r="10918" spans="10:10" x14ac:dyDescent="0.25">
      <c r="J10918" s="1"/>
    </row>
    <row r="10919" spans="10:10" x14ac:dyDescent="0.25">
      <c r="J10919" s="1"/>
    </row>
    <row r="10920" spans="10:10" x14ac:dyDescent="0.25">
      <c r="J10920" s="1"/>
    </row>
    <row r="10921" spans="10:10" x14ac:dyDescent="0.25">
      <c r="J10921" s="1"/>
    </row>
    <row r="10922" spans="10:10" x14ac:dyDescent="0.25">
      <c r="J10922" s="1"/>
    </row>
    <row r="10923" spans="10:10" x14ac:dyDescent="0.25">
      <c r="J10923" s="1"/>
    </row>
    <row r="10924" spans="10:10" x14ac:dyDescent="0.25">
      <c r="J10924" s="1"/>
    </row>
    <row r="10925" spans="10:10" x14ac:dyDescent="0.25">
      <c r="J10925" s="1"/>
    </row>
    <row r="10926" spans="10:10" x14ac:dyDescent="0.25">
      <c r="J10926" s="1"/>
    </row>
    <row r="10927" spans="10:10" x14ac:dyDescent="0.25">
      <c r="J10927" s="1"/>
    </row>
    <row r="10928" spans="10:10" x14ac:dyDescent="0.25">
      <c r="J10928" s="1"/>
    </row>
    <row r="10929" spans="10:10" x14ac:dyDescent="0.25">
      <c r="J10929" s="1"/>
    </row>
    <row r="10930" spans="10:10" x14ac:dyDescent="0.25">
      <c r="J10930" s="1"/>
    </row>
    <row r="10931" spans="10:10" x14ac:dyDescent="0.25">
      <c r="J10931" s="1"/>
    </row>
    <row r="10932" spans="10:10" x14ac:dyDescent="0.25">
      <c r="J10932" s="1"/>
    </row>
    <row r="10933" spans="10:10" x14ac:dyDescent="0.25">
      <c r="J10933" s="1"/>
    </row>
    <row r="10934" spans="10:10" x14ac:dyDescent="0.25">
      <c r="J10934" s="1"/>
    </row>
    <row r="10935" spans="10:10" x14ac:dyDescent="0.25">
      <c r="J10935" s="1"/>
    </row>
    <row r="10936" spans="10:10" x14ac:dyDescent="0.25">
      <c r="J10936" s="1"/>
    </row>
    <row r="10937" spans="10:10" x14ac:dyDescent="0.25">
      <c r="J10937" s="1"/>
    </row>
    <row r="10938" spans="10:10" x14ac:dyDescent="0.25">
      <c r="J10938" s="1"/>
    </row>
    <row r="10939" spans="10:10" x14ac:dyDescent="0.25">
      <c r="J10939" s="1"/>
    </row>
    <row r="10940" spans="10:10" x14ac:dyDescent="0.25">
      <c r="J10940" s="1"/>
    </row>
    <row r="10941" spans="10:10" x14ac:dyDescent="0.25">
      <c r="J10941" s="1"/>
    </row>
    <row r="10942" spans="10:10" x14ac:dyDescent="0.25">
      <c r="J10942" s="1"/>
    </row>
    <row r="10943" spans="10:10" x14ac:dyDescent="0.25">
      <c r="J10943" s="1"/>
    </row>
    <row r="10944" spans="10:10" x14ac:dyDescent="0.25">
      <c r="J10944" s="1"/>
    </row>
    <row r="10945" spans="10:10" x14ac:dyDescent="0.25">
      <c r="J10945" s="1"/>
    </row>
    <row r="10946" spans="10:10" x14ac:dyDescent="0.25">
      <c r="J10946" s="1"/>
    </row>
    <row r="10947" spans="10:10" x14ac:dyDescent="0.25">
      <c r="J10947" s="1"/>
    </row>
    <row r="10948" spans="10:10" x14ac:dyDescent="0.25">
      <c r="J10948" s="1"/>
    </row>
    <row r="10949" spans="10:10" x14ac:dyDescent="0.25">
      <c r="J10949" s="1"/>
    </row>
    <row r="10950" spans="10:10" x14ac:dyDescent="0.25">
      <c r="J10950" s="1"/>
    </row>
    <row r="10951" spans="10:10" x14ac:dyDescent="0.25">
      <c r="J10951" s="1"/>
    </row>
    <row r="10952" spans="10:10" x14ac:dyDescent="0.25">
      <c r="J10952" s="1"/>
    </row>
    <row r="10953" spans="10:10" x14ac:dyDescent="0.25">
      <c r="J10953" s="1"/>
    </row>
    <row r="10954" spans="10:10" x14ac:dyDescent="0.25">
      <c r="J10954" s="1"/>
    </row>
    <row r="10955" spans="10:10" x14ac:dyDescent="0.25">
      <c r="J10955" s="1"/>
    </row>
    <row r="10956" spans="10:10" x14ac:dyDescent="0.25">
      <c r="J10956" s="1"/>
    </row>
    <row r="10957" spans="10:10" x14ac:dyDescent="0.25">
      <c r="J10957" s="1"/>
    </row>
    <row r="10958" spans="10:10" x14ac:dyDescent="0.25">
      <c r="J10958" s="1"/>
    </row>
    <row r="10959" spans="10:10" x14ac:dyDescent="0.25">
      <c r="J10959" s="1"/>
    </row>
    <row r="10960" spans="10:10" x14ac:dyDescent="0.25">
      <c r="J10960" s="1"/>
    </row>
    <row r="10961" spans="10:10" x14ac:dyDescent="0.25">
      <c r="J10961" s="1"/>
    </row>
    <row r="10962" spans="10:10" x14ac:dyDescent="0.25">
      <c r="J10962" s="1"/>
    </row>
    <row r="10963" spans="10:10" x14ac:dyDescent="0.25">
      <c r="J10963" s="1"/>
    </row>
    <row r="10964" spans="10:10" x14ac:dyDescent="0.25">
      <c r="J10964" s="1"/>
    </row>
    <row r="10965" spans="10:10" x14ac:dyDescent="0.25">
      <c r="J10965" s="1"/>
    </row>
    <row r="10966" spans="10:10" x14ac:dyDescent="0.25">
      <c r="J10966" s="1"/>
    </row>
    <row r="10967" spans="10:10" x14ac:dyDescent="0.25">
      <c r="J10967" s="1"/>
    </row>
    <row r="10968" spans="10:10" x14ac:dyDescent="0.25">
      <c r="J10968" s="1"/>
    </row>
    <row r="10969" spans="10:10" x14ac:dyDescent="0.25">
      <c r="J10969" s="1"/>
    </row>
    <row r="10970" spans="10:10" x14ac:dyDescent="0.25">
      <c r="J10970" s="1"/>
    </row>
    <row r="10971" spans="10:10" x14ac:dyDescent="0.25">
      <c r="J10971" s="1"/>
    </row>
    <row r="10972" spans="10:10" x14ac:dyDescent="0.25">
      <c r="J10972" s="1"/>
    </row>
    <row r="10973" spans="10:10" x14ac:dyDescent="0.25">
      <c r="J10973" s="1"/>
    </row>
    <row r="10974" spans="10:10" x14ac:dyDescent="0.25">
      <c r="J10974" s="1"/>
    </row>
    <row r="10975" spans="10:10" x14ac:dyDescent="0.25">
      <c r="J10975" s="1"/>
    </row>
    <row r="10976" spans="10:10" x14ac:dyDescent="0.25">
      <c r="J10976" s="1"/>
    </row>
    <row r="10977" spans="10:10" x14ac:dyDescent="0.25">
      <c r="J10977" s="1"/>
    </row>
    <row r="10978" spans="10:10" x14ac:dyDescent="0.25">
      <c r="J10978" s="1"/>
    </row>
    <row r="10979" spans="10:10" x14ac:dyDescent="0.25">
      <c r="J10979" s="1"/>
    </row>
    <row r="10980" spans="10:10" x14ac:dyDescent="0.25">
      <c r="J10980" s="1"/>
    </row>
    <row r="10981" spans="10:10" x14ac:dyDescent="0.25">
      <c r="J10981" s="1"/>
    </row>
    <row r="10982" spans="10:10" x14ac:dyDescent="0.25">
      <c r="J10982" s="1"/>
    </row>
    <row r="10983" spans="10:10" x14ac:dyDescent="0.25">
      <c r="J10983" s="1"/>
    </row>
    <row r="10984" spans="10:10" x14ac:dyDescent="0.25">
      <c r="J10984" s="1"/>
    </row>
    <row r="10985" spans="10:10" x14ac:dyDescent="0.25">
      <c r="J10985" s="1"/>
    </row>
    <row r="10986" spans="10:10" x14ac:dyDescent="0.25">
      <c r="J10986" s="1"/>
    </row>
    <row r="10987" spans="10:10" x14ac:dyDescent="0.25">
      <c r="J10987" s="1"/>
    </row>
    <row r="10988" spans="10:10" x14ac:dyDescent="0.25">
      <c r="J10988" s="1"/>
    </row>
    <row r="10989" spans="10:10" x14ac:dyDescent="0.25">
      <c r="J10989" s="1"/>
    </row>
    <row r="10990" spans="10:10" x14ac:dyDescent="0.25">
      <c r="J10990" s="1"/>
    </row>
    <row r="10991" spans="10:10" x14ac:dyDescent="0.25">
      <c r="J10991" s="1"/>
    </row>
    <row r="10992" spans="10:10" x14ac:dyDescent="0.25">
      <c r="J10992" s="1"/>
    </row>
    <row r="10993" spans="10:10" x14ac:dyDescent="0.25">
      <c r="J10993" s="1"/>
    </row>
    <row r="10994" spans="10:10" x14ac:dyDescent="0.25">
      <c r="J10994" s="1"/>
    </row>
    <row r="10995" spans="10:10" x14ac:dyDescent="0.25">
      <c r="J10995" s="1"/>
    </row>
    <row r="10996" spans="10:10" x14ac:dyDescent="0.25">
      <c r="J10996" s="1"/>
    </row>
    <row r="10997" spans="10:10" x14ac:dyDescent="0.25">
      <c r="J10997" s="1"/>
    </row>
    <row r="10998" spans="10:10" x14ac:dyDescent="0.25">
      <c r="J10998" s="1"/>
    </row>
    <row r="10999" spans="10:10" x14ac:dyDescent="0.25">
      <c r="J10999" s="1"/>
    </row>
    <row r="11000" spans="10:10" x14ac:dyDescent="0.25">
      <c r="J11000" s="1"/>
    </row>
    <row r="11001" spans="10:10" x14ac:dyDescent="0.25">
      <c r="J11001" s="1"/>
    </row>
    <row r="11002" spans="10:10" x14ac:dyDescent="0.25">
      <c r="J11002" s="1"/>
    </row>
    <row r="11003" spans="10:10" x14ac:dyDescent="0.25">
      <c r="J11003" s="1"/>
    </row>
    <row r="11004" spans="10:10" x14ac:dyDescent="0.25">
      <c r="J11004" s="1"/>
    </row>
    <row r="11005" spans="10:10" x14ac:dyDescent="0.25">
      <c r="J11005" s="1"/>
    </row>
    <row r="11006" spans="10:10" x14ac:dyDescent="0.25">
      <c r="J11006" s="1"/>
    </row>
    <row r="11007" spans="10:10" x14ac:dyDescent="0.25">
      <c r="J11007" s="1"/>
    </row>
    <row r="11008" spans="10:10" x14ac:dyDescent="0.25">
      <c r="J11008" s="1"/>
    </row>
    <row r="11009" spans="10:10" x14ac:dyDescent="0.25">
      <c r="J11009" s="1"/>
    </row>
    <row r="11010" spans="10:10" x14ac:dyDescent="0.25">
      <c r="J11010" s="1"/>
    </row>
    <row r="11011" spans="10:10" x14ac:dyDescent="0.25">
      <c r="J11011" s="1"/>
    </row>
    <row r="11012" spans="10:10" x14ac:dyDescent="0.25">
      <c r="J11012" s="1"/>
    </row>
    <row r="11013" spans="10:10" x14ac:dyDescent="0.25">
      <c r="J11013" s="1"/>
    </row>
    <row r="11014" spans="10:10" x14ac:dyDescent="0.25">
      <c r="J11014" s="1"/>
    </row>
    <row r="11015" spans="10:10" x14ac:dyDescent="0.25">
      <c r="J11015" s="1"/>
    </row>
    <row r="11016" spans="10:10" x14ac:dyDescent="0.25">
      <c r="J11016" s="1"/>
    </row>
    <row r="11017" spans="10:10" x14ac:dyDescent="0.25">
      <c r="J11017" s="1"/>
    </row>
    <row r="11018" spans="10:10" x14ac:dyDescent="0.25">
      <c r="J11018" s="1"/>
    </row>
    <row r="11019" spans="10:10" x14ac:dyDescent="0.25">
      <c r="J11019" s="1"/>
    </row>
    <row r="11020" spans="10:10" x14ac:dyDescent="0.25">
      <c r="J11020" s="1"/>
    </row>
    <row r="11021" spans="10:10" x14ac:dyDescent="0.25">
      <c r="J11021" s="1"/>
    </row>
    <row r="11022" spans="10:10" x14ac:dyDescent="0.25">
      <c r="J11022" s="1"/>
    </row>
    <row r="11023" spans="10:10" x14ac:dyDescent="0.25">
      <c r="J11023" s="1"/>
    </row>
    <row r="11024" spans="10:10" x14ac:dyDescent="0.25">
      <c r="J11024" s="1"/>
    </row>
    <row r="11025" spans="10:10" x14ac:dyDescent="0.25">
      <c r="J11025" s="1"/>
    </row>
    <row r="11026" spans="10:10" x14ac:dyDescent="0.25">
      <c r="J11026" s="1"/>
    </row>
    <row r="11027" spans="10:10" x14ac:dyDescent="0.25">
      <c r="J11027" s="1"/>
    </row>
    <row r="11028" spans="10:10" x14ac:dyDescent="0.25">
      <c r="J11028" s="1"/>
    </row>
    <row r="11029" spans="10:10" x14ac:dyDescent="0.25">
      <c r="J11029" s="1"/>
    </row>
    <row r="11030" spans="10:10" x14ac:dyDescent="0.25">
      <c r="J11030" s="1"/>
    </row>
    <row r="11031" spans="10:10" x14ac:dyDescent="0.25">
      <c r="J11031" s="1"/>
    </row>
    <row r="11032" spans="10:10" x14ac:dyDescent="0.25">
      <c r="J11032" s="1"/>
    </row>
    <row r="11033" spans="10:10" x14ac:dyDescent="0.25">
      <c r="J11033" s="1"/>
    </row>
    <row r="11034" spans="10:10" x14ac:dyDescent="0.25">
      <c r="J11034" s="1"/>
    </row>
    <row r="11035" spans="10:10" x14ac:dyDescent="0.25">
      <c r="J11035" s="1"/>
    </row>
    <row r="11036" spans="10:10" x14ac:dyDescent="0.25">
      <c r="J11036" s="1"/>
    </row>
    <row r="11037" spans="10:10" x14ac:dyDescent="0.25">
      <c r="J11037" s="1"/>
    </row>
    <row r="11038" spans="10:10" x14ac:dyDescent="0.25">
      <c r="J11038" s="1"/>
    </row>
    <row r="11039" spans="10:10" x14ac:dyDescent="0.25">
      <c r="J11039" s="1"/>
    </row>
    <row r="11040" spans="10:10" x14ac:dyDescent="0.25">
      <c r="J11040" s="1"/>
    </row>
    <row r="11041" spans="10:10" x14ac:dyDescent="0.25">
      <c r="J11041" s="1"/>
    </row>
    <row r="11042" spans="10:10" x14ac:dyDescent="0.25">
      <c r="J11042" s="1"/>
    </row>
    <row r="11043" spans="10:10" x14ac:dyDescent="0.25">
      <c r="J11043" s="1"/>
    </row>
    <row r="11044" spans="10:10" x14ac:dyDescent="0.25">
      <c r="J11044" s="1"/>
    </row>
    <row r="11045" spans="10:10" x14ac:dyDescent="0.25">
      <c r="J11045" s="1"/>
    </row>
    <row r="11046" spans="10:10" x14ac:dyDescent="0.25">
      <c r="J11046" s="1"/>
    </row>
    <row r="11047" spans="10:10" x14ac:dyDescent="0.25">
      <c r="J11047" s="1"/>
    </row>
    <row r="11048" spans="10:10" x14ac:dyDescent="0.25">
      <c r="J11048" s="1"/>
    </row>
    <row r="11049" spans="10:10" x14ac:dyDescent="0.25">
      <c r="J11049" s="1"/>
    </row>
    <row r="11050" spans="10:10" x14ac:dyDescent="0.25">
      <c r="J11050" s="1"/>
    </row>
    <row r="11051" spans="10:10" x14ac:dyDescent="0.25">
      <c r="J11051" s="1"/>
    </row>
    <row r="11052" spans="10:10" x14ac:dyDescent="0.25">
      <c r="J11052" s="1"/>
    </row>
    <row r="11053" spans="10:10" x14ac:dyDescent="0.25">
      <c r="J11053" s="1"/>
    </row>
    <row r="11054" spans="10:10" x14ac:dyDescent="0.25">
      <c r="J11054" s="1"/>
    </row>
    <row r="11055" spans="10:10" x14ac:dyDescent="0.25">
      <c r="J11055" s="1"/>
    </row>
    <row r="11056" spans="10:10" x14ac:dyDescent="0.25">
      <c r="J11056" s="1"/>
    </row>
    <row r="11057" spans="10:10" x14ac:dyDescent="0.25">
      <c r="J11057" s="1"/>
    </row>
    <row r="11058" spans="10:10" x14ac:dyDescent="0.25">
      <c r="J11058" s="1"/>
    </row>
    <row r="11059" spans="10:10" x14ac:dyDescent="0.25">
      <c r="J11059" s="1"/>
    </row>
    <row r="11060" spans="10:10" x14ac:dyDescent="0.25">
      <c r="J11060" s="1"/>
    </row>
    <row r="11061" spans="10:10" x14ac:dyDescent="0.25">
      <c r="J11061" s="1"/>
    </row>
    <row r="11062" spans="10:10" x14ac:dyDescent="0.25">
      <c r="J11062" s="1"/>
    </row>
    <row r="11063" spans="10:10" x14ac:dyDescent="0.25">
      <c r="J11063" s="1"/>
    </row>
    <row r="11064" spans="10:10" x14ac:dyDescent="0.25">
      <c r="J11064" s="1"/>
    </row>
    <row r="11065" spans="10:10" x14ac:dyDescent="0.25">
      <c r="J11065" s="1"/>
    </row>
    <row r="11066" spans="10:10" x14ac:dyDescent="0.25">
      <c r="J11066" s="1"/>
    </row>
    <row r="11067" spans="10:10" x14ac:dyDescent="0.25">
      <c r="J11067" s="1"/>
    </row>
    <row r="11068" spans="10:10" x14ac:dyDescent="0.25">
      <c r="J11068" s="1"/>
    </row>
    <row r="11069" spans="10:10" x14ac:dyDescent="0.25">
      <c r="J11069" s="1"/>
    </row>
    <row r="11070" spans="10:10" x14ac:dyDescent="0.25">
      <c r="J11070" s="1"/>
    </row>
    <row r="11071" spans="10:10" x14ac:dyDescent="0.25">
      <c r="J11071" s="1"/>
    </row>
    <row r="11072" spans="10:10" x14ac:dyDescent="0.25">
      <c r="J11072" s="1"/>
    </row>
    <row r="11073" spans="10:10" x14ac:dyDescent="0.25">
      <c r="J11073" s="1"/>
    </row>
    <row r="11074" spans="10:10" x14ac:dyDescent="0.25">
      <c r="J11074" s="1"/>
    </row>
    <row r="11075" spans="10:10" x14ac:dyDescent="0.25">
      <c r="J11075" s="1"/>
    </row>
    <row r="11076" spans="10:10" x14ac:dyDescent="0.25">
      <c r="J11076" s="1"/>
    </row>
    <row r="11077" spans="10:10" x14ac:dyDescent="0.25">
      <c r="J11077" s="1"/>
    </row>
    <row r="11078" spans="10:10" x14ac:dyDescent="0.25">
      <c r="J11078" s="1"/>
    </row>
    <row r="11079" spans="10:10" x14ac:dyDescent="0.25">
      <c r="J11079" s="1"/>
    </row>
    <row r="11080" spans="10:10" x14ac:dyDescent="0.25">
      <c r="J11080" s="1"/>
    </row>
    <row r="11081" spans="10:10" x14ac:dyDescent="0.25">
      <c r="J11081" s="1"/>
    </row>
    <row r="11082" spans="10:10" x14ac:dyDescent="0.25">
      <c r="J11082" s="1"/>
    </row>
    <row r="11083" spans="10:10" x14ac:dyDescent="0.25">
      <c r="J11083" s="1"/>
    </row>
    <row r="11084" spans="10:10" x14ac:dyDescent="0.25">
      <c r="J11084" s="1"/>
    </row>
    <row r="11085" spans="10:10" x14ac:dyDescent="0.25">
      <c r="J11085" s="1"/>
    </row>
    <row r="11086" spans="10:10" x14ac:dyDescent="0.25">
      <c r="J11086" s="1"/>
    </row>
    <row r="11087" spans="10:10" x14ac:dyDescent="0.25">
      <c r="J11087" s="1"/>
    </row>
    <row r="11088" spans="10:10" x14ac:dyDescent="0.25">
      <c r="J11088" s="1"/>
    </row>
    <row r="11089" spans="10:10" x14ac:dyDescent="0.25">
      <c r="J11089" s="1"/>
    </row>
    <row r="11090" spans="10:10" x14ac:dyDescent="0.25">
      <c r="J11090" s="1"/>
    </row>
    <row r="11091" spans="10:10" x14ac:dyDescent="0.25">
      <c r="J11091" s="1"/>
    </row>
    <row r="11092" spans="10:10" x14ac:dyDescent="0.25">
      <c r="J11092" s="1"/>
    </row>
    <row r="11093" spans="10:10" x14ac:dyDescent="0.25">
      <c r="J11093" s="1"/>
    </row>
    <row r="11094" spans="10:10" x14ac:dyDescent="0.25">
      <c r="J11094" s="1"/>
    </row>
    <row r="11095" spans="10:10" x14ac:dyDescent="0.25">
      <c r="J11095" s="1"/>
    </row>
    <row r="11096" spans="10:10" x14ac:dyDescent="0.25">
      <c r="J11096" s="1"/>
    </row>
    <row r="11097" spans="10:10" x14ac:dyDescent="0.25">
      <c r="J11097" s="1"/>
    </row>
    <row r="11098" spans="10:10" x14ac:dyDescent="0.25">
      <c r="J11098" s="1"/>
    </row>
    <row r="11099" spans="10:10" x14ac:dyDescent="0.25">
      <c r="J11099" s="1"/>
    </row>
    <row r="11100" spans="10:10" x14ac:dyDescent="0.25">
      <c r="J11100" s="1"/>
    </row>
    <row r="11101" spans="10:10" x14ac:dyDescent="0.25">
      <c r="J11101" s="1"/>
    </row>
    <row r="11102" spans="10:10" x14ac:dyDescent="0.25">
      <c r="J11102" s="1"/>
    </row>
    <row r="11103" spans="10:10" x14ac:dyDescent="0.25">
      <c r="J11103" s="1"/>
    </row>
    <row r="11104" spans="10:10" x14ac:dyDescent="0.25">
      <c r="J11104" s="1"/>
    </row>
    <row r="11105" spans="10:10" x14ac:dyDescent="0.25">
      <c r="J11105" s="1"/>
    </row>
    <row r="11106" spans="10:10" x14ac:dyDescent="0.25">
      <c r="J11106" s="1"/>
    </row>
    <row r="11107" spans="10:10" x14ac:dyDescent="0.25">
      <c r="J11107" s="1"/>
    </row>
    <row r="11108" spans="10:10" x14ac:dyDescent="0.25">
      <c r="J11108" s="1"/>
    </row>
    <row r="11109" spans="10:10" x14ac:dyDescent="0.25">
      <c r="J11109" s="1"/>
    </row>
    <row r="11110" spans="10:10" x14ac:dyDescent="0.25">
      <c r="J11110" s="1"/>
    </row>
    <row r="11111" spans="10:10" x14ac:dyDescent="0.25">
      <c r="J11111" s="1"/>
    </row>
    <row r="11112" spans="10:10" x14ac:dyDescent="0.25">
      <c r="J11112" s="1"/>
    </row>
    <row r="11113" spans="10:10" x14ac:dyDescent="0.25">
      <c r="J11113" s="1"/>
    </row>
    <row r="11114" spans="10:10" x14ac:dyDescent="0.25">
      <c r="J11114" s="1"/>
    </row>
    <row r="11115" spans="10:10" x14ac:dyDescent="0.25">
      <c r="J11115" s="1"/>
    </row>
    <row r="11116" spans="10:10" x14ac:dyDescent="0.25">
      <c r="J11116" s="1"/>
    </row>
    <row r="11117" spans="10:10" x14ac:dyDescent="0.25">
      <c r="J11117" s="1"/>
    </row>
    <row r="11118" spans="10:10" x14ac:dyDescent="0.25">
      <c r="J11118" s="1"/>
    </row>
    <row r="11119" spans="10:10" x14ac:dyDescent="0.25">
      <c r="J11119" s="1"/>
    </row>
    <row r="11120" spans="10:10" x14ac:dyDescent="0.25">
      <c r="J11120" s="1"/>
    </row>
    <row r="11121" spans="10:10" x14ac:dyDescent="0.25">
      <c r="J11121" s="1"/>
    </row>
    <row r="11122" spans="10:10" x14ac:dyDescent="0.25">
      <c r="J11122" s="1"/>
    </row>
    <row r="11123" spans="10:10" x14ac:dyDescent="0.25">
      <c r="J11123" s="1"/>
    </row>
    <row r="11124" spans="10:10" x14ac:dyDescent="0.25">
      <c r="J11124" s="1"/>
    </row>
    <row r="11125" spans="10:10" x14ac:dyDescent="0.25">
      <c r="J11125" s="1"/>
    </row>
    <row r="11126" spans="10:10" x14ac:dyDescent="0.25">
      <c r="J11126" s="1"/>
    </row>
    <row r="11127" spans="10:10" x14ac:dyDescent="0.25">
      <c r="J11127" s="1"/>
    </row>
    <row r="11128" spans="10:10" x14ac:dyDescent="0.25">
      <c r="J11128" s="1"/>
    </row>
    <row r="11129" spans="10:10" x14ac:dyDescent="0.25">
      <c r="J11129" s="1"/>
    </row>
    <row r="11130" spans="10:10" x14ac:dyDescent="0.25">
      <c r="J11130" s="1"/>
    </row>
    <row r="11131" spans="10:10" x14ac:dyDescent="0.25">
      <c r="J11131" s="1"/>
    </row>
    <row r="11132" spans="10:10" x14ac:dyDescent="0.25">
      <c r="J11132" s="1"/>
    </row>
    <row r="11133" spans="10:10" x14ac:dyDescent="0.25">
      <c r="J11133" s="1"/>
    </row>
    <row r="11134" spans="10:10" x14ac:dyDescent="0.25">
      <c r="J11134" s="1"/>
    </row>
    <row r="11135" spans="10:10" x14ac:dyDescent="0.25">
      <c r="J11135" s="1"/>
    </row>
    <row r="11136" spans="10:10" x14ac:dyDescent="0.25">
      <c r="J11136" s="1"/>
    </row>
    <row r="11137" spans="10:10" x14ac:dyDescent="0.25">
      <c r="J11137" s="1"/>
    </row>
    <row r="11138" spans="10:10" x14ac:dyDescent="0.25">
      <c r="J11138" s="1"/>
    </row>
    <row r="11139" spans="10:10" x14ac:dyDescent="0.25">
      <c r="J11139" s="1"/>
    </row>
    <row r="11140" spans="10:10" x14ac:dyDescent="0.25">
      <c r="J11140" s="1"/>
    </row>
    <row r="11141" spans="10:10" x14ac:dyDescent="0.25">
      <c r="J11141" s="1"/>
    </row>
    <row r="11142" spans="10:10" x14ac:dyDescent="0.25">
      <c r="J11142" s="1"/>
    </row>
    <row r="11143" spans="10:10" x14ac:dyDescent="0.25">
      <c r="J11143" s="1"/>
    </row>
    <row r="11144" spans="10:10" x14ac:dyDescent="0.25">
      <c r="J11144" s="1"/>
    </row>
    <row r="11145" spans="10:10" x14ac:dyDescent="0.25">
      <c r="J11145" s="1"/>
    </row>
    <row r="11146" spans="10:10" x14ac:dyDescent="0.25">
      <c r="J11146" s="1"/>
    </row>
    <row r="11147" spans="10:10" x14ac:dyDescent="0.25">
      <c r="J11147" s="1"/>
    </row>
    <row r="11148" spans="10:10" x14ac:dyDescent="0.25">
      <c r="J11148" s="1"/>
    </row>
    <row r="11149" spans="10:10" x14ac:dyDescent="0.25">
      <c r="J11149" s="1"/>
    </row>
    <row r="11150" spans="10:10" x14ac:dyDescent="0.25">
      <c r="J11150" s="1"/>
    </row>
    <row r="11151" spans="10:10" x14ac:dyDescent="0.25">
      <c r="J11151" s="1"/>
    </row>
    <row r="11152" spans="10:10" x14ac:dyDescent="0.25">
      <c r="J11152" s="1"/>
    </row>
    <row r="11153" spans="10:10" x14ac:dyDescent="0.25">
      <c r="J11153" s="1"/>
    </row>
    <row r="11154" spans="10:10" x14ac:dyDescent="0.25">
      <c r="J11154" s="1"/>
    </row>
    <row r="11155" spans="10:10" x14ac:dyDescent="0.25">
      <c r="J11155" s="1"/>
    </row>
    <row r="11156" spans="10:10" x14ac:dyDescent="0.25">
      <c r="J11156" s="1"/>
    </row>
    <row r="11157" spans="10:10" x14ac:dyDescent="0.25">
      <c r="J11157" s="1"/>
    </row>
    <row r="11158" spans="10:10" x14ac:dyDescent="0.25">
      <c r="J11158" s="1"/>
    </row>
    <row r="11159" spans="10:10" x14ac:dyDescent="0.25">
      <c r="J11159" s="1"/>
    </row>
    <row r="11160" spans="10:10" x14ac:dyDescent="0.25">
      <c r="J11160" s="1"/>
    </row>
    <row r="11161" spans="10:10" x14ac:dyDescent="0.25">
      <c r="J11161" s="1"/>
    </row>
    <row r="11162" spans="10:10" x14ac:dyDescent="0.25">
      <c r="J11162" s="1"/>
    </row>
    <row r="11163" spans="10:10" x14ac:dyDescent="0.25">
      <c r="J11163" s="1"/>
    </row>
    <row r="11164" spans="10:10" x14ac:dyDescent="0.25">
      <c r="J11164" s="1"/>
    </row>
    <row r="11165" spans="10:10" x14ac:dyDescent="0.25">
      <c r="J11165" s="1"/>
    </row>
    <row r="11166" spans="10:10" x14ac:dyDescent="0.25">
      <c r="J11166" s="1"/>
    </row>
    <row r="11167" spans="10:10" x14ac:dyDescent="0.25">
      <c r="J11167" s="1"/>
    </row>
    <row r="11168" spans="10:10" x14ac:dyDescent="0.25">
      <c r="J11168" s="1"/>
    </row>
    <row r="11169" spans="10:10" x14ac:dyDescent="0.25">
      <c r="J11169" s="1"/>
    </row>
    <row r="11170" spans="10:10" x14ac:dyDescent="0.25">
      <c r="J11170" s="1"/>
    </row>
    <row r="11171" spans="10:10" x14ac:dyDescent="0.25">
      <c r="J11171" s="1"/>
    </row>
    <row r="11172" spans="10:10" x14ac:dyDescent="0.25">
      <c r="J11172" s="1"/>
    </row>
    <row r="11173" spans="10:10" x14ac:dyDescent="0.25">
      <c r="J11173" s="1"/>
    </row>
    <row r="11174" spans="10:10" x14ac:dyDescent="0.25">
      <c r="J11174" s="1"/>
    </row>
    <row r="11175" spans="10:10" x14ac:dyDescent="0.25">
      <c r="J11175" s="1"/>
    </row>
    <row r="11176" spans="10:10" x14ac:dyDescent="0.25">
      <c r="J11176" s="1"/>
    </row>
    <row r="11177" spans="10:10" x14ac:dyDescent="0.25">
      <c r="J11177" s="1"/>
    </row>
    <row r="11178" spans="10:10" x14ac:dyDescent="0.25">
      <c r="J11178" s="1"/>
    </row>
    <row r="11179" spans="10:10" x14ac:dyDescent="0.25">
      <c r="J11179" s="1"/>
    </row>
    <row r="11180" spans="10:10" x14ac:dyDescent="0.25">
      <c r="J11180" s="1"/>
    </row>
    <row r="11181" spans="10:10" x14ac:dyDescent="0.25">
      <c r="J11181" s="1"/>
    </row>
    <row r="11182" spans="10:10" x14ac:dyDescent="0.25">
      <c r="J11182" s="1"/>
    </row>
    <row r="11183" spans="10:10" x14ac:dyDescent="0.25">
      <c r="J11183" s="1"/>
    </row>
    <row r="11184" spans="10:10" x14ac:dyDescent="0.25">
      <c r="J11184" s="1"/>
    </row>
    <row r="11185" spans="10:10" x14ac:dyDescent="0.25">
      <c r="J11185" s="1"/>
    </row>
    <row r="11186" spans="10:10" x14ac:dyDescent="0.25">
      <c r="J11186" s="1"/>
    </row>
    <row r="11187" spans="10:10" x14ac:dyDescent="0.25">
      <c r="J11187" s="1"/>
    </row>
    <row r="11188" spans="10:10" x14ac:dyDescent="0.25">
      <c r="J11188" s="1"/>
    </row>
    <row r="11189" spans="10:10" x14ac:dyDescent="0.25">
      <c r="J11189" s="1"/>
    </row>
    <row r="11190" spans="10:10" x14ac:dyDescent="0.25">
      <c r="J11190" s="1"/>
    </row>
    <row r="11191" spans="10:10" x14ac:dyDescent="0.25">
      <c r="J11191" s="1"/>
    </row>
    <row r="11192" spans="10:10" x14ac:dyDescent="0.25">
      <c r="J11192" s="1"/>
    </row>
    <row r="11193" spans="10:10" x14ac:dyDescent="0.25">
      <c r="J11193" s="1"/>
    </row>
    <row r="11194" spans="10:10" x14ac:dyDescent="0.25">
      <c r="J11194" s="1"/>
    </row>
    <row r="11195" spans="10:10" x14ac:dyDescent="0.25">
      <c r="J11195" s="1"/>
    </row>
    <row r="11196" spans="10:10" x14ac:dyDescent="0.25">
      <c r="J11196" s="1"/>
    </row>
    <row r="11197" spans="10:10" x14ac:dyDescent="0.25">
      <c r="J11197" s="1"/>
    </row>
    <row r="11198" spans="10:10" x14ac:dyDescent="0.25">
      <c r="J11198" s="1"/>
    </row>
    <row r="11199" spans="10:10" x14ac:dyDescent="0.25">
      <c r="J11199" s="1"/>
    </row>
    <row r="11200" spans="10:10" x14ac:dyDescent="0.25">
      <c r="J11200" s="1"/>
    </row>
    <row r="11201" spans="10:10" x14ac:dyDescent="0.25">
      <c r="J11201" s="1"/>
    </row>
    <row r="11202" spans="10:10" x14ac:dyDescent="0.25">
      <c r="J11202" s="1"/>
    </row>
    <row r="11203" spans="10:10" x14ac:dyDescent="0.25">
      <c r="J11203" s="1"/>
    </row>
    <row r="11204" spans="10:10" x14ac:dyDescent="0.25">
      <c r="J11204" s="1"/>
    </row>
    <row r="11205" spans="10:10" x14ac:dyDescent="0.25">
      <c r="J11205" s="1"/>
    </row>
    <row r="11206" spans="10:10" x14ac:dyDescent="0.25">
      <c r="J11206" s="1"/>
    </row>
    <row r="11207" spans="10:10" x14ac:dyDescent="0.25">
      <c r="J11207" s="1"/>
    </row>
    <row r="11208" spans="10:10" x14ac:dyDescent="0.25">
      <c r="J11208" s="1"/>
    </row>
    <row r="11209" spans="10:10" x14ac:dyDescent="0.25">
      <c r="J11209" s="1"/>
    </row>
    <row r="11210" spans="10:10" x14ac:dyDescent="0.25">
      <c r="J11210" s="1"/>
    </row>
    <row r="11211" spans="10:10" x14ac:dyDescent="0.25">
      <c r="J11211" s="1"/>
    </row>
    <row r="11212" spans="10:10" x14ac:dyDescent="0.25">
      <c r="J11212" s="1"/>
    </row>
    <row r="11213" spans="10:10" x14ac:dyDescent="0.25">
      <c r="J11213" s="1"/>
    </row>
    <row r="11214" spans="10:10" x14ac:dyDescent="0.25">
      <c r="J11214" s="1"/>
    </row>
    <row r="11215" spans="10:10" x14ac:dyDescent="0.25">
      <c r="J11215" s="1"/>
    </row>
    <row r="11216" spans="10:10" x14ac:dyDescent="0.25">
      <c r="J11216" s="1"/>
    </row>
    <row r="11217" spans="10:10" x14ac:dyDescent="0.25">
      <c r="J11217" s="1"/>
    </row>
    <row r="11218" spans="10:10" x14ac:dyDescent="0.25">
      <c r="J11218" s="1"/>
    </row>
    <row r="11219" spans="10:10" x14ac:dyDescent="0.25">
      <c r="J11219" s="1"/>
    </row>
    <row r="11220" spans="10:10" x14ac:dyDescent="0.25">
      <c r="J11220" s="1"/>
    </row>
    <row r="11221" spans="10:10" x14ac:dyDescent="0.25">
      <c r="J11221" s="1"/>
    </row>
    <row r="11222" spans="10:10" x14ac:dyDescent="0.25">
      <c r="J11222" s="1"/>
    </row>
    <row r="11223" spans="10:10" x14ac:dyDescent="0.25">
      <c r="J11223" s="1"/>
    </row>
    <row r="11224" spans="10:10" x14ac:dyDescent="0.25">
      <c r="J11224" s="1"/>
    </row>
    <row r="11225" spans="10:10" x14ac:dyDescent="0.25">
      <c r="J11225" s="1"/>
    </row>
    <row r="11226" spans="10:10" x14ac:dyDescent="0.25">
      <c r="J11226" s="1"/>
    </row>
    <row r="11227" spans="10:10" x14ac:dyDescent="0.25">
      <c r="J11227" s="1"/>
    </row>
    <row r="11228" spans="10:10" x14ac:dyDescent="0.25">
      <c r="J11228" s="1"/>
    </row>
    <row r="11229" spans="10:10" x14ac:dyDescent="0.25">
      <c r="J11229" s="1"/>
    </row>
    <row r="11230" spans="10:10" x14ac:dyDescent="0.25">
      <c r="J11230" s="1"/>
    </row>
    <row r="11231" spans="10:10" x14ac:dyDescent="0.25">
      <c r="J11231" s="1"/>
    </row>
    <row r="11232" spans="10:10" x14ac:dyDescent="0.25">
      <c r="J11232" s="1"/>
    </row>
    <row r="11233" spans="10:10" x14ac:dyDescent="0.25">
      <c r="J11233" s="1"/>
    </row>
    <row r="11234" spans="10:10" x14ac:dyDescent="0.25">
      <c r="J11234" s="1"/>
    </row>
    <row r="11235" spans="10:10" x14ac:dyDescent="0.25">
      <c r="J11235" s="1"/>
    </row>
    <row r="11236" spans="10:10" x14ac:dyDescent="0.25">
      <c r="J11236" s="1"/>
    </row>
    <row r="11237" spans="10:10" x14ac:dyDescent="0.25">
      <c r="J11237" s="1"/>
    </row>
    <row r="11238" spans="10:10" x14ac:dyDescent="0.25">
      <c r="J11238" s="1"/>
    </row>
    <row r="11239" spans="10:10" x14ac:dyDescent="0.25">
      <c r="J11239" s="1"/>
    </row>
    <row r="11240" spans="10:10" x14ac:dyDescent="0.25">
      <c r="J11240" s="1"/>
    </row>
    <row r="11241" spans="10:10" x14ac:dyDescent="0.25">
      <c r="J11241" s="1"/>
    </row>
    <row r="11242" spans="10:10" x14ac:dyDescent="0.25">
      <c r="J11242" s="1"/>
    </row>
    <row r="11243" spans="10:10" x14ac:dyDescent="0.25">
      <c r="J11243" s="1"/>
    </row>
    <row r="11244" spans="10:10" x14ac:dyDescent="0.25">
      <c r="J11244" s="1"/>
    </row>
    <row r="11245" spans="10:10" x14ac:dyDescent="0.25">
      <c r="J11245" s="1"/>
    </row>
    <row r="11246" spans="10:10" x14ac:dyDescent="0.25">
      <c r="J11246" s="1"/>
    </row>
    <row r="11247" spans="10:10" x14ac:dyDescent="0.25">
      <c r="J11247" s="1"/>
    </row>
    <row r="11248" spans="10:10" x14ac:dyDescent="0.25">
      <c r="J11248" s="1"/>
    </row>
    <row r="11249" spans="10:10" x14ac:dyDescent="0.25">
      <c r="J11249" s="1"/>
    </row>
    <row r="11250" spans="10:10" x14ac:dyDescent="0.25">
      <c r="J11250" s="1"/>
    </row>
    <row r="11251" spans="10:10" x14ac:dyDescent="0.25">
      <c r="J11251" s="1"/>
    </row>
    <row r="11252" spans="10:10" x14ac:dyDescent="0.25">
      <c r="J11252" s="1"/>
    </row>
    <row r="11253" spans="10:10" x14ac:dyDescent="0.25">
      <c r="J11253" s="1"/>
    </row>
    <row r="11254" spans="10:10" x14ac:dyDescent="0.25">
      <c r="J11254" s="1"/>
    </row>
    <row r="11255" spans="10:10" x14ac:dyDescent="0.25">
      <c r="J11255" s="1"/>
    </row>
    <row r="11256" spans="10:10" x14ac:dyDescent="0.25">
      <c r="J11256" s="1"/>
    </row>
    <row r="11257" spans="10:10" x14ac:dyDescent="0.25">
      <c r="J11257" s="1"/>
    </row>
    <row r="11258" spans="10:10" x14ac:dyDescent="0.25">
      <c r="J11258" s="1"/>
    </row>
    <row r="11259" spans="10:10" x14ac:dyDescent="0.25">
      <c r="J11259" s="1"/>
    </row>
    <row r="11260" spans="10:10" x14ac:dyDescent="0.25">
      <c r="J11260" s="1"/>
    </row>
    <row r="11261" spans="10:10" x14ac:dyDescent="0.25">
      <c r="J11261" s="1"/>
    </row>
    <row r="11262" spans="10:10" x14ac:dyDescent="0.25">
      <c r="J11262" s="1"/>
    </row>
    <row r="11263" spans="10:10" x14ac:dyDescent="0.25">
      <c r="J11263" s="1"/>
    </row>
    <row r="11264" spans="10:10" x14ac:dyDescent="0.25">
      <c r="J11264" s="1"/>
    </row>
    <row r="11265" spans="10:10" x14ac:dyDescent="0.25">
      <c r="J11265" s="1"/>
    </row>
    <row r="11266" spans="10:10" x14ac:dyDescent="0.25">
      <c r="J11266" s="1"/>
    </row>
    <row r="11267" spans="10:10" x14ac:dyDescent="0.25">
      <c r="J11267" s="1"/>
    </row>
    <row r="11268" spans="10:10" x14ac:dyDescent="0.25">
      <c r="J11268" s="1"/>
    </row>
    <row r="11269" spans="10:10" x14ac:dyDescent="0.25">
      <c r="J11269" s="1"/>
    </row>
    <row r="11270" spans="10:10" x14ac:dyDescent="0.25">
      <c r="J11270" s="1"/>
    </row>
    <row r="11271" spans="10:10" x14ac:dyDescent="0.25">
      <c r="J11271" s="1"/>
    </row>
    <row r="11272" spans="10:10" x14ac:dyDescent="0.25">
      <c r="J11272" s="1"/>
    </row>
    <row r="11273" spans="10:10" x14ac:dyDescent="0.25">
      <c r="J11273" s="1"/>
    </row>
    <row r="11274" spans="10:10" x14ac:dyDescent="0.25">
      <c r="J11274" s="1"/>
    </row>
    <row r="11275" spans="10:10" x14ac:dyDescent="0.25">
      <c r="J11275" s="1"/>
    </row>
    <row r="11276" spans="10:10" x14ac:dyDescent="0.25">
      <c r="J11276" s="1"/>
    </row>
    <row r="11277" spans="10:10" x14ac:dyDescent="0.25">
      <c r="J11277" s="1"/>
    </row>
    <row r="11278" spans="10:10" x14ac:dyDescent="0.25">
      <c r="J11278" s="1"/>
    </row>
    <row r="11279" spans="10:10" x14ac:dyDescent="0.25">
      <c r="J11279" s="1"/>
    </row>
    <row r="11280" spans="10:10" x14ac:dyDescent="0.25">
      <c r="J11280" s="1"/>
    </row>
    <row r="11281" spans="10:10" x14ac:dyDescent="0.25">
      <c r="J11281" s="1"/>
    </row>
    <row r="11282" spans="10:10" x14ac:dyDescent="0.25">
      <c r="J11282" s="1"/>
    </row>
    <row r="11283" spans="10:10" x14ac:dyDescent="0.25">
      <c r="J11283" s="1"/>
    </row>
    <row r="11284" spans="10:10" x14ac:dyDescent="0.25">
      <c r="J11284" s="1"/>
    </row>
    <row r="11285" spans="10:10" x14ac:dyDescent="0.25">
      <c r="J11285" s="1"/>
    </row>
    <row r="11286" spans="10:10" x14ac:dyDescent="0.25">
      <c r="J11286" s="1"/>
    </row>
    <row r="11287" spans="10:10" x14ac:dyDescent="0.25">
      <c r="J11287" s="1"/>
    </row>
    <row r="11288" spans="10:10" x14ac:dyDescent="0.25">
      <c r="J11288" s="1"/>
    </row>
    <row r="11289" spans="10:10" x14ac:dyDescent="0.25">
      <c r="J11289" s="1"/>
    </row>
    <row r="11290" spans="10:10" x14ac:dyDescent="0.25">
      <c r="J11290" s="1"/>
    </row>
    <row r="11291" spans="10:10" x14ac:dyDescent="0.25">
      <c r="J11291" s="1"/>
    </row>
    <row r="11292" spans="10:10" x14ac:dyDescent="0.25">
      <c r="J11292" s="1"/>
    </row>
    <row r="11293" spans="10:10" x14ac:dyDescent="0.25">
      <c r="J11293" s="1"/>
    </row>
    <row r="11294" spans="10:10" x14ac:dyDescent="0.25">
      <c r="J11294" s="1"/>
    </row>
    <row r="11295" spans="10:10" x14ac:dyDescent="0.25">
      <c r="J11295" s="1"/>
    </row>
    <row r="11296" spans="10:10" x14ac:dyDescent="0.25">
      <c r="J11296" s="1"/>
    </row>
    <row r="11297" spans="10:10" x14ac:dyDescent="0.25">
      <c r="J11297" s="1"/>
    </row>
    <row r="11298" spans="10:10" x14ac:dyDescent="0.25">
      <c r="J11298" s="1"/>
    </row>
    <row r="11299" spans="10:10" x14ac:dyDescent="0.25">
      <c r="J11299" s="1"/>
    </row>
    <row r="11300" spans="10:10" x14ac:dyDescent="0.25">
      <c r="J11300" s="1"/>
    </row>
    <row r="11301" spans="10:10" x14ac:dyDescent="0.25">
      <c r="J11301" s="1"/>
    </row>
    <row r="11302" spans="10:10" x14ac:dyDescent="0.25">
      <c r="J11302" s="1"/>
    </row>
    <row r="11303" spans="10:10" x14ac:dyDescent="0.25">
      <c r="J11303" s="1"/>
    </row>
    <row r="11304" spans="10:10" x14ac:dyDescent="0.25">
      <c r="J11304" s="1"/>
    </row>
    <row r="11305" spans="10:10" x14ac:dyDescent="0.25">
      <c r="J11305" s="1"/>
    </row>
    <row r="11306" spans="10:10" x14ac:dyDescent="0.25">
      <c r="J11306" s="1"/>
    </row>
    <row r="11307" spans="10:10" x14ac:dyDescent="0.25">
      <c r="J11307" s="1"/>
    </row>
    <row r="11308" spans="10:10" x14ac:dyDescent="0.25">
      <c r="J11308" s="1"/>
    </row>
    <row r="11309" spans="10:10" x14ac:dyDescent="0.25">
      <c r="J11309" s="1"/>
    </row>
    <row r="11310" spans="10:10" x14ac:dyDescent="0.25">
      <c r="J11310" s="1"/>
    </row>
    <row r="11311" spans="10:10" x14ac:dyDescent="0.25">
      <c r="J11311" s="1"/>
    </row>
    <row r="11312" spans="10:10" x14ac:dyDescent="0.25">
      <c r="J11312" s="1"/>
    </row>
    <row r="11313" spans="10:10" x14ac:dyDescent="0.25">
      <c r="J11313" s="1"/>
    </row>
    <row r="11314" spans="10:10" x14ac:dyDescent="0.25">
      <c r="J11314" s="1"/>
    </row>
    <row r="11315" spans="10:10" x14ac:dyDescent="0.25">
      <c r="J11315" s="1"/>
    </row>
    <row r="11316" spans="10:10" x14ac:dyDescent="0.25">
      <c r="J11316" s="1"/>
    </row>
    <row r="11317" spans="10:10" x14ac:dyDescent="0.25">
      <c r="J11317" s="1"/>
    </row>
    <row r="11318" spans="10:10" x14ac:dyDescent="0.25">
      <c r="J11318" s="1"/>
    </row>
    <row r="11319" spans="10:10" x14ac:dyDescent="0.25">
      <c r="J11319" s="1"/>
    </row>
    <row r="11320" spans="10:10" x14ac:dyDescent="0.25">
      <c r="J11320" s="1"/>
    </row>
    <row r="11321" spans="10:10" x14ac:dyDescent="0.25">
      <c r="J11321" s="1"/>
    </row>
    <row r="11322" spans="10:10" x14ac:dyDescent="0.25">
      <c r="J11322" s="1"/>
    </row>
    <row r="11323" spans="10:10" x14ac:dyDescent="0.25">
      <c r="J11323" s="1"/>
    </row>
    <row r="11324" spans="10:10" x14ac:dyDescent="0.25">
      <c r="J11324" s="1"/>
    </row>
    <row r="11325" spans="10:10" x14ac:dyDescent="0.25">
      <c r="J11325" s="1"/>
    </row>
    <row r="11326" spans="10:10" x14ac:dyDescent="0.25">
      <c r="J11326" s="1"/>
    </row>
    <row r="11327" spans="10:10" x14ac:dyDescent="0.25">
      <c r="J11327" s="1"/>
    </row>
    <row r="11328" spans="10:10" x14ac:dyDescent="0.25">
      <c r="J11328" s="1"/>
    </row>
    <row r="11329" spans="10:10" x14ac:dyDescent="0.25">
      <c r="J11329" s="1"/>
    </row>
    <row r="11330" spans="10:10" x14ac:dyDescent="0.25">
      <c r="J11330" s="1"/>
    </row>
    <row r="11331" spans="10:10" x14ac:dyDescent="0.25">
      <c r="J11331" s="1"/>
    </row>
    <row r="11332" spans="10:10" x14ac:dyDescent="0.25">
      <c r="J11332" s="1"/>
    </row>
    <row r="11333" spans="10:10" x14ac:dyDescent="0.25">
      <c r="J11333" s="1"/>
    </row>
    <row r="11334" spans="10:10" x14ac:dyDescent="0.25">
      <c r="J11334" s="1"/>
    </row>
    <row r="11335" spans="10:10" x14ac:dyDescent="0.25">
      <c r="J11335" s="1"/>
    </row>
    <row r="11336" spans="10:10" x14ac:dyDescent="0.25">
      <c r="J11336" s="1"/>
    </row>
    <row r="11337" spans="10:10" x14ac:dyDescent="0.25">
      <c r="J11337" s="1"/>
    </row>
    <row r="11338" spans="10:10" x14ac:dyDescent="0.25">
      <c r="J11338" s="1"/>
    </row>
    <row r="11339" spans="10:10" x14ac:dyDescent="0.25">
      <c r="J11339" s="1"/>
    </row>
    <row r="11340" spans="10:10" x14ac:dyDescent="0.25">
      <c r="J11340" s="1"/>
    </row>
    <row r="11341" spans="10:10" x14ac:dyDescent="0.25">
      <c r="J11341" s="1"/>
    </row>
    <row r="11342" spans="10:10" x14ac:dyDescent="0.25">
      <c r="J11342" s="1"/>
    </row>
    <row r="11343" spans="10:10" x14ac:dyDescent="0.25">
      <c r="J11343" s="1"/>
    </row>
    <row r="11344" spans="10:10" x14ac:dyDescent="0.25">
      <c r="J11344" s="1"/>
    </row>
    <row r="11345" spans="10:10" x14ac:dyDescent="0.25">
      <c r="J11345" s="1"/>
    </row>
    <row r="11346" spans="10:10" x14ac:dyDescent="0.25">
      <c r="J11346" s="1"/>
    </row>
    <row r="11347" spans="10:10" x14ac:dyDescent="0.25">
      <c r="J11347" s="1"/>
    </row>
    <row r="11348" spans="10:10" x14ac:dyDescent="0.25">
      <c r="J11348" s="1"/>
    </row>
    <row r="11349" spans="10:10" x14ac:dyDescent="0.25">
      <c r="J11349" s="1"/>
    </row>
    <row r="11350" spans="10:10" x14ac:dyDescent="0.25">
      <c r="J11350" s="1"/>
    </row>
    <row r="11351" spans="10:10" x14ac:dyDescent="0.25">
      <c r="J11351" s="1"/>
    </row>
    <row r="11352" spans="10:10" x14ac:dyDescent="0.25">
      <c r="J11352" s="1"/>
    </row>
    <row r="11353" spans="10:10" x14ac:dyDescent="0.25">
      <c r="J11353" s="1"/>
    </row>
    <row r="11354" spans="10:10" x14ac:dyDescent="0.25">
      <c r="J11354" s="1"/>
    </row>
    <row r="11355" spans="10:10" x14ac:dyDescent="0.25">
      <c r="J11355" s="1"/>
    </row>
    <row r="11356" spans="10:10" x14ac:dyDescent="0.25">
      <c r="J11356" s="1"/>
    </row>
    <row r="11357" spans="10:10" x14ac:dyDescent="0.25">
      <c r="J11357" s="1"/>
    </row>
    <row r="11358" spans="10:10" x14ac:dyDescent="0.25">
      <c r="J11358" s="1"/>
    </row>
    <row r="11359" spans="10:10" x14ac:dyDescent="0.25">
      <c r="J11359" s="1"/>
    </row>
    <row r="11360" spans="10:10" x14ac:dyDescent="0.25">
      <c r="J11360" s="1"/>
    </row>
    <row r="11361" spans="10:10" x14ac:dyDescent="0.25">
      <c r="J11361" s="1"/>
    </row>
    <row r="11362" spans="10:10" x14ac:dyDescent="0.25">
      <c r="J11362" s="1"/>
    </row>
    <row r="11363" spans="10:10" x14ac:dyDescent="0.25">
      <c r="J11363" s="1"/>
    </row>
    <row r="11364" spans="10:10" x14ac:dyDescent="0.25">
      <c r="J11364" s="1"/>
    </row>
    <row r="11365" spans="10:10" x14ac:dyDescent="0.25">
      <c r="J11365" s="1"/>
    </row>
    <row r="11366" spans="10:10" x14ac:dyDescent="0.25">
      <c r="J11366" s="1"/>
    </row>
    <row r="11367" spans="10:10" x14ac:dyDescent="0.25">
      <c r="J11367" s="1"/>
    </row>
    <row r="11368" spans="10:10" x14ac:dyDescent="0.25">
      <c r="J11368" s="1"/>
    </row>
    <row r="11369" spans="10:10" x14ac:dyDescent="0.25">
      <c r="J11369" s="1"/>
    </row>
    <row r="11370" spans="10:10" x14ac:dyDescent="0.25">
      <c r="J11370" s="1"/>
    </row>
    <row r="11371" spans="10:10" x14ac:dyDescent="0.25">
      <c r="J11371" s="1"/>
    </row>
    <row r="11372" spans="10:10" x14ac:dyDescent="0.25">
      <c r="J11372" s="1"/>
    </row>
    <row r="11373" spans="10:10" x14ac:dyDescent="0.25">
      <c r="J11373" s="1"/>
    </row>
    <row r="11374" spans="10:10" x14ac:dyDescent="0.25">
      <c r="J11374" s="1"/>
    </row>
    <row r="11375" spans="10:10" x14ac:dyDescent="0.25">
      <c r="J11375" s="1"/>
    </row>
    <row r="11376" spans="10:10" x14ac:dyDescent="0.25">
      <c r="J11376" s="1"/>
    </row>
    <row r="11377" spans="10:10" x14ac:dyDescent="0.25">
      <c r="J11377" s="1"/>
    </row>
    <row r="11378" spans="10:10" x14ac:dyDescent="0.25">
      <c r="J11378" s="1"/>
    </row>
    <row r="11379" spans="10:10" x14ac:dyDescent="0.25">
      <c r="J11379" s="1"/>
    </row>
    <row r="11380" spans="10:10" x14ac:dyDescent="0.25">
      <c r="J11380" s="1"/>
    </row>
    <row r="11381" spans="10:10" x14ac:dyDescent="0.25">
      <c r="J11381" s="1"/>
    </row>
    <row r="11382" spans="10:10" x14ac:dyDescent="0.25">
      <c r="J11382" s="1"/>
    </row>
    <row r="11383" spans="10:10" x14ac:dyDescent="0.25">
      <c r="J11383" s="1"/>
    </row>
    <row r="11384" spans="10:10" x14ac:dyDescent="0.25">
      <c r="J11384" s="1"/>
    </row>
    <row r="11385" spans="10:10" x14ac:dyDescent="0.25">
      <c r="J11385" s="1"/>
    </row>
    <row r="11386" spans="10:10" x14ac:dyDescent="0.25">
      <c r="J11386" s="1"/>
    </row>
    <row r="11387" spans="10:10" x14ac:dyDescent="0.25">
      <c r="J11387" s="1"/>
    </row>
    <row r="11388" spans="10:10" x14ac:dyDescent="0.25">
      <c r="J11388" s="1"/>
    </row>
    <row r="11389" spans="10:10" x14ac:dyDescent="0.25">
      <c r="J11389" s="1"/>
    </row>
    <row r="11390" spans="10:10" x14ac:dyDescent="0.25">
      <c r="J11390" s="1"/>
    </row>
    <row r="11391" spans="10:10" x14ac:dyDescent="0.25">
      <c r="J11391" s="1"/>
    </row>
    <row r="11392" spans="10:10" x14ac:dyDescent="0.25">
      <c r="J11392" s="1"/>
    </row>
    <row r="11393" spans="10:10" x14ac:dyDescent="0.25">
      <c r="J11393" s="1"/>
    </row>
    <row r="11394" spans="10:10" x14ac:dyDescent="0.25">
      <c r="J11394" s="1"/>
    </row>
    <row r="11395" spans="10:10" x14ac:dyDescent="0.25">
      <c r="J11395" s="1"/>
    </row>
    <row r="11396" spans="10:10" x14ac:dyDescent="0.25">
      <c r="J11396" s="1"/>
    </row>
    <row r="11397" spans="10:10" x14ac:dyDescent="0.25">
      <c r="J11397" s="1"/>
    </row>
    <row r="11398" spans="10:10" x14ac:dyDescent="0.25">
      <c r="J11398" s="1"/>
    </row>
    <row r="11399" spans="10:10" x14ac:dyDescent="0.25">
      <c r="J11399" s="1"/>
    </row>
    <row r="11400" spans="10:10" x14ac:dyDescent="0.25">
      <c r="J11400" s="1"/>
    </row>
    <row r="11401" spans="10:10" x14ac:dyDescent="0.25">
      <c r="J11401" s="1"/>
    </row>
    <row r="11402" spans="10:10" x14ac:dyDescent="0.25">
      <c r="J11402" s="1"/>
    </row>
    <row r="11403" spans="10:10" x14ac:dyDescent="0.25">
      <c r="J11403" s="1"/>
    </row>
    <row r="11404" spans="10:10" x14ac:dyDescent="0.25">
      <c r="J11404" s="1"/>
    </row>
    <row r="11405" spans="10:10" x14ac:dyDescent="0.25">
      <c r="J11405" s="1"/>
    </row>
    <row r="11406" spans="10:10" x14ac:dyDescent="0.25">
      <c r="J11406" s="1"/>
    </row>
    <row r="11407" spans="10:10" x14ac:dyDescent="0.25">
      <c r="J11407" s="1"/>
    </row>
    <row r="11408" spans="10:10" x14ac:dyDescent="0.25">
      <c r="J11408" s="1"/>
    </row>
    <row r="11409" spans="10:10" x14ac:dyDescent="0.25">
      <c r="J11409" s="1"/>
    </row>
    <row r="11410" spans="10:10" x14ac:dyDescent="0.25">
      <c r="J11410" s="1"/>
    </row>
    <row r="11411" spans="10:10" x14ac:dyDescent="0.25">
      <c r="J11411" s="1"/>
    </row>
    <row r="11412" spans="10:10" x14ac:dyDescent="0.25">
      <c r="J11412" s="1"/>
    </row>
    <row r="11413" spans="10:10" x14ac:dyDescent="0.25">
      <c r="J11413" s="1"/>
    </row>
    <row r="11414" spans="10:10" x14ac:dyDescent="0.25">
      <c r="J11414" s="1"/>
    </row>
    <row r="11415" spans="10:10" x14ac:dyDescent="0.25">
      <c r="J11415" s="1"/>
    </row>
    <row r="11416" spans="10:10" x14ac:dyDescent="0.25">
      <c r="J11416" s="1"/>
    </row>
    <row r="11417" spans="10:10" x14ac:dyDescent="0.25">
      <c r="J11417" s="1"/>
    </row>
    <row r="11418" spans="10:10" x14ac:dyDescent="0.25">
      <c r="J11418" s="1"/>
    </row>
    <row r="11419" spans="10:10" x14ac:dyDescent="0.25">
      <c r="J11419" s="1"/>
    </row>
    <row r="11420" spans="10:10" x14ac:dyDescent="0.25">
      <c r="J11420" s="1"/>
    </row>
    <row r="11421" spans="10:10" x14ac:dyDescent="0.25">
      <c r="J11421" s="1"/>
    </row>
    <row r="11422" spans="10:10" x14ac:dyDescent="0.25">
      <c r="J11422" s="1"/>
    </row>
    <row r="11423" spans="10:10" x14ac:dyDescent="0.25">
      <c r="J11423" s="1"/>
    </row>
    <row r="11424" spans="10:10" x14ac:dyDescent="0.25">
      <c r="J11424" s="1"/>
    </row>
    <row r="11425" spans="10:10" x14ac:dyDescent="0.25">
      <c r="J11425" s="1"/>
    </row>
    <row r="11426" spans="10:10" x14ac:dyDescent="0.25">
      <c r="J11426" s="1"/>
    </row>
    <row r="11427" spans="10:10" x14ac:dyDescent="0.25">
      <c r="J11427" s="1"/>
    </row>
    <row r="11428" spans="10:10" x14ac:dyDescent="0.25">
      <c r="J11428" s="1"/>
    </row>
    <row r="11429" spans="10:10" x14ac:dyDescent="0.25">
      <c r="J11429" s="1"/>
    </row>
    <row r="11430" spans="10:10" x14ac:dyDescent="0.25">
      <c r="J11430" s="1"/>
    </row>
    <row r="11431" spans="10:10" x14ac:dyDescent="0.25">
      <c r="J11431" s="1"/>
    </row>
    <row r="11432" spans="10:10" x14ac:dyDescent="0.25">
      <c r="J11432" s="1"/>
    </row>
    <row r="11433" spans="10:10" x14ac:dyDescent="0.25">
      <c r="J11433" s="1"/>
    </row>
    <row r="11434" spans="10:10" x14ac:dyDescent="0.25">
      <c r="J11434" s="1"/>
    </row>
    <row r="11435" spans="10:10" x14ac:dyDescent="0.25">
      <c r="J11435" s="1"/>
    </row>
    <row r="11436" spans="10:10" x14ac:dyDescent="0.25">
      <c r="J11436" s="1"/>
    </row>
    <row r="11437" spans="10:10" x14ac:dyDescent="0.25">
      <c r="J11437" s="1"/>
    </row>
    <row r="11438" spans="10:10" x14ac:dyDescent="0.25">
      <c r="J11438" s="1"/>
    </row>
    <row r="11439" spans="10:10" x14ac:dyDescent="0.25">
      <c r="J11439" s="1"/>
    </row>
    <row r="11440" spans="10:10" x14ac:dyDescent="0.25">
      <c r="J11440" s="1"/>
    </row>
    <row r="11441" spans="10:10" x14ac:dyDescent="0.25">
      <c r="J11441" s="1"/>
    </row>
    <row r="11442" spans="10:10" x14ac:dyDescent="0.25">
      <c r="J11442" s="1"/>
    </row>
    <row r="11443" spans="10:10" x14ac:dyDescent="0.25">
      <c r="J11443" s="1"/>
    </row>
    <row r="11444" spans="10:10" x14ac:dyDescent="0.25">
      <c r="J11444" s="1"/>
    </row>
    <row r="11445" spans="10:10" x14ac:dyDescent="0.25">
      <c r="J11445" s="1"/>
    </row>
    <row r="11446" spans="10:10" x14ac:dyDescent="0.25">
      <c r="J11446" s="1"/>
    </row>
    <row r="11447" spans="10:10" x14ac:dyDescent="0.25">
      <c r="J11447" s="1"/>
    </row>
    <row r="11448" spans="10:10" x14ac:dyDescent="0.25">
      <c r="J11448" s="1"/>
    </row>
    <row r="11449" spans="10:10" x14ac:dyDescent="0.25">
      <c r="J11449" s="1"/>
    </row>
    <row r="11450" spans="10:10" x14ac:dyDescent="0.25">
      <c r="J11450" s="1"/>
    </row>
    <row r="11451" spans="10:10" x14ac:dyDescent="0.25">
      <c r="J11451" s="1"/>
    </row>
    <row r="11452" spans="10:10" x14ac:dyDescent="0.25">
      <c r="J11452" s="1"/>
    </row>
    <row r="11453" spans="10:10" x14ac:dyDescent="0.25">
      <c r="J11453" s="1"/>
    </row>
    <row r="11454" spans="10:10" x14ac:dyDescent="0.25">
      <c r="J11454" s="1"/>
    </row>
    <row r="11455" spans="10:10" x14ac:dyDescent="0.25">
      <c r="J11455" s="1"/>
    </row>
    <row r="11456" spans="10:10" x14ac:dyDescent="0.25">
      <c r="J11456" s="1"/>
    </row>
    <row r="11457" spans="10:10" x14ac:dyDescent="0.25">
      <c r="J11457" s="1"/>
    </row>
    <row r="11458" spans="10:10" x14ac:dyDescent="0.25">
      <c r="J11458" s="1"/>
    </row>
    <row r="11459" spans="10:10" x14ac:dyDescent="0.25">
      <c r="J11459" s="1"/>
    </row>
    <row r="11460" spans="10:10" x14ac:dyDescent="0.25">
      <c r="J11460" s="1"/>
    </row>
    <row r="11461" spans="10:10" x14ac:dyDescent="0.25">
      <c r="J11461" s="1"/>
    </row>
    <row r="11462" spans="10:10" x14ac:dyDescent="0.25">
      <c r="J11462" s="1"/>
    </row>
    <row r="11463" spans="10:10" x14ac:dyDescent="0.25">
      <c r="J11463" s="1"/>
    </row>
    <row r="11464" spans="10:10" x14ac:dyDescent="0.25">
      <c r="J11464" s="1"/>
    </row>
    <row r="11465" spans="10:10" x14ac:dyDescent="0.25">
      <c r="J11465" s="1"/>
    </row>
    <row r="11466" spans="10:10" x14ac:dyDescent="0.25">
      <c r="J11466" s="1"/>
    </row>
    <row r="11467" spans="10:10" x14ac:dyDescent="0.25">
      <c r="J11467" s="1"/>
    </row>
    <row r="11468" spans="10:10" x14ac:dyDescent="0.25">
      <c r="J11468" s="1"/>
    </row>
    <row r="11469" spans="10:10" x14ac:dyDescent="0.25">
      <c r="J11469" s="1"/>
    </row>
    <row r="11470" spans="10:10" x14ac:dyDescent="0.25">
      <c r="J11470" s="1"/>
    </row>
    <row r="11471" spans="10:10" x14ac:dyDescent="0.25">
      <c r="J11471" s="1"/>
    </row>
    <row r="11472" spans="10:10" x14ac:dyDescent="0.25">
      <c r="J11472" s="1"/>
    </row>
    <row r="11473" spans="10:10" x14ac:dyDescent="0.25">
      <c r="J11473" s="1"/>
    </row>
    <row r="11474" spans="10:10" x14ac:dyDescent="0.25">
      <c r="J11474" s="1"/>
    </row>
    <row r="11475" spans="10:10" x14ac:dyDescent="0.25">
      <c r="J11475" s="1"/>
    </row>
    <row r="11476" spans="10:10" x14ac:dyDescent="0.25">
      <c r="J11476" s="1"/>
    </row>
    <row r="11477" spans="10:10" x14ac:dyDescent="0.25">
      <c r="J11477" s="1"/>
    </row>
    <row r="11478" spans="10:10" x14ac:dyDescent="0.25">
      <c r="J11478" s="1"/>
    </row>
    <row r="11479" spans="10:10" x14ac:dyDescent="0.25">
      <c r="J11479" s="1"/>
    </row>
    <row r="11480" spans="10:10" x14ac:dyDescent="0.25">
      <c r="J11480" s="1"/>
    </row>
    <row r="11481" spans="10:10" x14ac:dyDescent="0.25">
      <c r="J11481" s="1"/>
    </row>
    <row r="11482" spans="10:10" x14ac:dyDescent="0.25">
      <c r="J11482" s="1"/>
    </row>
    <row r="11483" spans="10:10" x14ac:dyDescent="0.25">
      <c r="J11483" s="1"/>
    </row>
    <row r="11484" spans="10:10" x14ac:dyDescent="0.25">
      <c r="J11484" s="1"/>
    </row>
    <row r="11485" spans="10:10" x14ac:dyDescent="0.25">
      <c r="J11485" s="1"/>
    </row>
    <row r="11486" spans="10:10" x14ac:dyDescent="0.25">
      <c r="J11486" s="1"/>
    </row>
    <row r="11487" spans="10:10" x14ac:dyDescent="0.25">
      <c r="J11487" s="1"/>
    </row>
    <row r="11488" spans="10:10" x14ac:dyDescent="0.25">
      <c r="J11488" s="1"/>
    </row>
    <row r="11489" spans="10:10" x14ac:dyDescent="0.25">
      <c r="J11489" s="1"/>
    </row>
    <row r="11490" spans="10:10" x14ac:dyDescent="0.25">
      <c r="J11490" s="1"/>
    </row>
    <row r="11491" spans="10:10" x14ac:dyDescent="0.25">
      <c r="J11491" s="1"/>
    </row>
    <row r="11492" spans="10:10" x14ac:dyDescent="0.25">
      <c r="J11492" s="1"/>
    </row>
    <row r="11493" spans="10:10" x14ac:dyDescent="0.25">
      <c r="J11493" s="1"/>
    </row>
    <row r="11494" spans="10:10" x14ac:dyDescent="0.25">
      <c r="J11494" s="1"/>
    </row>
    <row r="11495" spans="10:10" x14ac:dyDescent="0.25">
      <c r="J11495" s="1"/>
    </row>
    <row r="11496" spans="10:10" x14ac:dyDescent="0.25">
      <c r="J11496" s="1"/>
    </row>
    <row r="11497" spans="10:10" x14ac:dyDescent="0.25">
      <c r="J11497" s="1"/>
    </row>
    <row r="11498" spans="10:10" x14ac:dyDescent="0.25">
      <c r="J11498" s="1"/>
    </row>
    <row r="11499" spans="10:10" x14ac:dyDescent="0.25">
      <c r="J11499" s="1"/>
    </row>
    <row r="11500" spans="10:10" x14ac:dyDescent="0.25">
      <c r="J11500" s="1"/>
    </row>
    <row r="11501" spans="10:10" x14ac:dyDescent="0.25">
      <c r="J11501" s="1"/>
    </row>
    <row r="11502" spans="10:10" x14ac:dyDescent="0.25">
      <c r="J11502" s="1"/>
    </row>
    <row r="11503" spans="10:10" x14ac:dyDescent="0.25">
      <c r="J11503" s="1"/>
    </row>
    <row r="11504" spans="10:10" x14ac:dyDescent="0.25">
      <c r="J11504" s="1"/>
    </row>
    <row r="11505" spans="10:10" x14ac:dyDescent="0.25">
      <c r="J11505" s="1"/>
    </row>
    <row r="11506" spans="10:10" x14ac:dyDescent="0.25">
      <c r="J11506" s="1"/>
    </row>
    <row r="11507" spans="10:10" x14ac:dyDescent="0.25">
      <c r="J11507" s="1"/>
    </row>
    <row r="11508" spans="10:10" x14ac:dyDescent="0.25">
      <c r="J11508" s="1"/>
    </row>
    <row r="11509" spans="10:10" x14ac:dyDescent="0.25">
      <c r="J11509" s="1"/>
    </row>
    <row r="11510" spans="10:10" x14ac:dyDescent="0.25">
      <c r="J11510" s="1"/>
    </row>
    <row r="11511" spans="10:10" x14ac:dyDescent="0.25">
      <c r="J11511" s="1"/>
    </row>
    <row r="11512" spans="10:10" x14ac:dyDescent="0.25">
      <c r="J11512" s="1"/>
    </row>
    <row r="11513" spans="10:10" x14ac:dyDescent="0.25">
      <c r="J11513" s="1"/>
    </row>
    <row r="11514" spans="10:10" x14ac:dyDescent="0.25">
      <c r="J11514" s="1"/>
    </row>
    <row r="11515" spans="10:10" x14ac:dyDescent="0.25">
      <c r="J11515" s="1"/>
    </row>
    <row r="11516" spans="10:10" x14ac:dyDescent="0.25">
      <c r="J11516" s="1"/>
    </row>
    <row r="11517" spans="10:10" x14ac:dyDescent="0.25">
      <c r="J11517" s="1"/>
    </row>
    <row r="11518" spans="10:10" x14ac:dyDescent="0.25">
      <c r="J11518" s="1"/>
    </row>
    <row r="11519" spans="10:10" x14ac:dyDescent="0.25">
      <c r="J11519" s="1"/>
    </row>
    <row r="11520" spans="10:10" x14ac:dyDescent="0.25">
      <c r="J11520" s="1"/>
    </row>
    <row r="11521" spans="10:10" x14ac:dyDescent="0.25">
      <c r="J11521" s="1"/>
    </row>
    <row r="11522" spans="10:10" x14ac:dyDescent="0.25">
      <c r="J11522" s="1"/>
    </row>
    <row r="11523" spans="10:10" x14ac:dyDescent="0.25">
      <c r="J11523" s="1"/>
    </row>
    <row r="11524" spans="10:10" x14ac:dyDescent="0.25">
      <c r="J11524" s="1"/>
    </row>
    <row r="11525" spans="10:10" x14ac:dyDescent="0.25">
      <c r="J11525" s="1"/>
    </row>
    <row r="11526" spans="10:10" x14ac:dyDescent="0.25">
      <c r="J11526" s="1"/>
    </row>
    <row r="11527" spans="10:10" x14ac:dyDescent="0.25">
      <c r="J11527" s="1"/>
    </row>
    <row r="11528" spans="10:10" x14ac:dyDescent="0.25">
      <c r="J11528" s="1"/>
    </row>
    <row r="11529" spans="10:10" x14ac:dyDescent="0.25">
      <c r="J11529" s="1"/>
    </row>
    <row r="11530" spans="10:10" x14ac:dyDescent="0.25">
      <c r="J11530" s="1"/>
    </row>
    <row r="11531" spans="10:10" x14ac:dyDescent="0.25">
      <c r="J11531" s="1"/>
    </row>
    <row r="11532" spans="10:10" x14ac:dyDescent="0.25">
      <c r="J11532" s="1"/>
    </row>
    <row r="11533" spans="10:10" x14ac:dyDescent="0.25">
      <c r="J11533" s="1"/>
    </row>
    <row r="11534" spans="10:10" x14ac:dyDescent="0.25">
      <c r="J11534" s="1"/>
    </row>
    <row r="11535" spans="10:10" x14ac:dyDescent="0.25">
      <c r="J11535" s="1"/>
    </row>
    <row r="11536" spans="10:10" x14ac:dyDescent="0.25">
      <c r="J11536" s="1"/>
    </row>
    <row r="11537" spans="10:10" x14ac:dyDescent="0.25">
      <c r="J11537" s="1"/>
    </row>
    <row r="11538" spans="10:10" x14ac:dyDescent="0.25">
      <c r="J11538" s="1"/>
    </row>
    <row r="11539" spans="10:10" x14ac:dyDescent="0.25">
      <c r="J11539" s="1"/>
    </row>
    <row r="11540" spans="10:10" x14ac:dyDescent="0.25">
      <c r="J11540" s="1"/>
    </row>
    <row r="11541" spans="10:10" x14ac:dyDescent="0.25">
      <c r="J11541" s="1"/>
    </row>
    <row r="11542" spans="10:10" x14ac:dyDescent="0.25">
      <c r="J11542" s="1"/>
    </row>
    <row r="11543" spans="10:10" x14ac:dyDescent="0.25">
      <c r="J11543" s="1"/>
    </row>
    <row r="11544" spans="10:10" x14ac:dyDescent="0.25">
      <c r="J11544" s="1"/>
    </row>
    <row r="11545" spans="10:10" x14ac:dyDescent="0.25">
      <c r="J11545" s="1"/>
    </row>
    <row r="11546" spans="10:10" x14ac:dyDescent="0.25">
      <c r="J11546" s="1"/>
    </row>
    <row r="11547" spans="10:10" x14ac:dyDescent="0.25">
      <c r="J11547" s="1"/>
    </row>
    <row r="11548" spans="10:10" x14ac:dyDescent="0.25">
      <c r="J11548" s="1"/>
    </row>
    <row r="11549" spans="10:10" x14ac:dyDescent="0.25">
      <c r="J11549" s="1"/>
    </row>
    <row r="11550" spans="10:10" x14ac:dyDescent="0.25">
      <c r="J11550" s="1"/>
    </row>
    <row r="11551" spans="10:10" x14ac:dyDescent="0.25">
      <c r="J11551" s="1"/>
    </row>
    <row r="11552" spans="10:10" x14ac:dyDescent="0.25">
      <c r="J11552" s="1"/>
    </row>
    <row r="11553" spans="10:10" x14ac:dyDescent="0.25">
      <c r="J11553" s="1"/>
    </row>
    <row r="11554" spans="10:10" x14ac:dyDescent="0.25">
      <c r="J11554" s="1"/>
    </row>
    <row r="11555" spans="10:10" x14ac:dyDescent="0.25">
      <c r="J11555" s="1"/>
    </row>
    <row r="11556" spans="10:10" x14ac:dyDescent="0.25">
      <c r="J11556" s="1"/>
    </row>
    <row r="11557" spans="10:10" x14ac:dyDescent="0.25">
      <c r="J11557" s="1"/>
    </row>
    <row r="11558" spans="10:10" x14ac:dyDescent="0.25">
      <c r="J11558" s="1"/>
    </row>
    <row r="11559" spans="10:10" x14ac:dyDescent="0.25">
      <c r="J11559" s="1"/>
    </row>
    <row r="11560" spans="10:10" x14ac:dyDescent="0.25">
      <c r="J11560" s="1"/>
    </row>
    <row r="11561" spans="10:10" x14ac:dyDescent="0.25">
      <c r="J11561" s="1"/>
    </row>
    <row r="11562" spans="10:10" x14ac:dyDescent="0.25">
      <c r="J11562" s="1"/>
    </row>
    <row r="11563" spans="10:10" x14ac:dyDescent="0.25">
      <c r="J11563" s="1"/>
    </row>
    <row r="11564" spans="10:10" x14ac:dyDescent="0.25">
      <c r="J11564" s="1"/>
    </row>
    <row r="11565" spans="10:10" x14ac:dyDescent="0.25">
      <c r="J11565" s="1"/>
    </row>
    <row r="11566" spans="10:10" x14ac:dyDescent="0.25">
      <c r="J11566" s="1"/>
    </row>
    <row r="11567" spans="10:10" x14ac:dyDescent="0.25">
      <c r="J11567" s="1"/>
    </row>
    <row r="11568" spans="10:10" x14ac:dyDescent="0.25">
      <c r="J11568" s="1"/>
    </row>
    <row r="11569" spans="10:10" x14ac:dyDescent="0.25">
      <c r="J11569" s="1"/>
    </row>
    <row r="11570" spans="10:10" x14ac:dyDescent="0.25">
      <c r="J11570" s="1"/>
    </row>
    <row r="11571" spans="10:10" x14ac:dyDescent="0.25">
      <c r="J11571" s="1"/>
    </row>
    <row r="11572" spans="10:10" x14ac:dyDescent="0.25">
      <c r="J11572" s="1"/>
    </row>
    <row r="11573" spans="10:10" x14ac:dyDescent="0.25">
      <c r="J11573" s="1"/>
    </row>
    <row r="11574" spans="10:10" x14ac:dyDescent="0.25">
      <c r="J11574" s="1"/>
    </row>
    <row r="11575" spans="10:10" x14ac:dyDescent="0.25">
      <c r="J11575" s="1"/>
    </row>
    <row r="11576" spans="10:10" x14ac:dyDescent="0.25">
      <c r="J11576" s="1"/>
    </row>
    <row r="11577" spans="10:10" x14ac:dyDescent="0.25">
      <c r="J11577" s="1"/>
    </row>
    <row r="11578" spans="10:10" x14ac:dyDescent="0.25">
      <c r="J11578" s="1"/>
    </row>
    <row r="11579" spans="10:10" x14ac:dyDescent="0.25">
      <c r="J11579" s="1"/>
    </row>
    <row r="11580" spans="10:10" x14ac:dyDescent="0.25">
      <c r="J11580" s="1"/>
    </row>
    <row r="11581" spans="10:10" x14ac:dyDescent="0.25">
      <c r="J11581" s="1"/>
    </row>
    <row r="11582" spans="10:10" x14ac:dyDescent="0.25">
      <c r="J11582" s="1"/>
    </row>
    <row r="11583" spans="10:10" x14ac:dyDescent="0.25">
      <c r="J11583" s="1"/>
    </row>
    <row r="11584" spans="10:10" x14ac:dyDescent="0.25">
      <c r="J11584" s="1"/>
    </row>
    <row r="11585" spans="10:10" x14ac:dyDescent="0.25">
      <c r="J11585" s="1"/>
    </row>
    <row r="11586" spans="10:10" x14ac:dyDescent="0.25">
      <c r="J11586" s="1"/>
    </row>
    <row r="11587" spans="10:10" x14ac:dyDescent="0.25">
      <c r="J11587" s="1"/>
    </row>
    <row r="11588" spans="10:10" x14ac:dyDescent="0.25">
      <c r="J11588" s="1"/>
    </row>
    <row r="11589" spans="10:10" x14ac:dyDescent="0.25">
      <c r="J11589" s="1"/>
    </row>
    <row r="11590" spans="10:10" x14ac:dyDescent="0.25">
      <c r="J11590" s="1"/>
    </row>
    <row r="11591" spans="10:10" x14ac:dyDescent="0.25">
      <c r="J11591" s="1"/>
    </row>
    <row r="11592" spans="10:10" x14ac:dyDescent="0.25">
      <c r="J11592" s="1"/>
    </row>
    <row r="11593" spans="10:10" x14ac:dyDescent="0.25">
      <c r="J11593" s="1"/>
    </row>
    <row r="11594" spans="10:10" x14ac:dyDescent="0.25">
      <c r="J11594" s="1"/>
    </row>
    <row r="11595" spans="10:10" x14ac:dyDescent="0.25">
      <c r="J11595" s="1"/>
    </row>
    <row r="11596" spans="10:10" x14ac:dyDescent="0.25">
      <c r="J11596" s="1"/>
    </row>
    <row r="11597" spans="10:10" x14ac:dyDescent="0.25">
      <c r="J11597" s="1"/>
    </row>
    <row r="11598" spans="10:10" x14ac:dyDescent="0.25">
      <c r="J11598" s="1"/>
    </row>
    <row r="11599" spans="10:10" x14ac:dyDescent="0.25">
      <c r="J11599" s="1"/>
    </row>
    <row r="11600" spans="10:10" x14ac:dyDescent="0.25">
      <c r="J11600" s="1"/>
    </row>
    <row r="11601" spans="10:10" x14ac:dyDescent="0.25">
      <c r="J11601" s="1"/>
    </row>
    <row r="11602" spans="10:10" x14ac:dyDescent="0.25">
      <c r="J11602" s="1"/>
    </row>
    <row r="11603" spans="10:10" x14ac:dyDescent="0.25">
      <c r="J11603" s="1"/>
    </row>
    <row r="11604" spans="10:10" x14ac:dyDescent="0.25">
      <c r="J11604" s="1"/>
    </row>
    <row r="11605" spans="10:10" x14ac:dyDescent="0.25">
      <c r="J11605" s="1"/>
    </row>
    <row r="11606" spans="10:10" x14ac:dyDescent="0.25">
      <c r="J11606" s="1"/>
    </row>
    <row r="11607" spans="10:10" x14ac:dyDescent="0.25">
      <c r="J11607" s="1"/>
    </row>
    <row r="11608" spans="10:10" x14ac:dyDescent="0.25">
      <c r="J11608" s="1"/>
    </row>
    <row r="11609" spans="10:10" x14ac:dyDescent="0.25">
      <c r="J11609" s="1"/>
    </row>
    <row r="11610" spans="10:10" x14ac:dyDescent="0.25">
      <c r="J11610" s="1"/>
    </row>
    <row r="11611" spans="10:10" x14ac:dyDescent="0.25">
      <c r="J11611" s="1"/>
    </row>
    <row r="11612" spans="10:10" x14ac:dyDescent="0.25">
      <c r="J11612" s="1"/>
    </row>
    <row r="11613" spans="10:10" x14ac:dyDescent="0.25">
      <c r="J11613" s="1"/>
    </row>
    <row r="11614" spans="10:10" x14ac:dyDescent="0.25">
      <c r="J11614" s="1"/>
    </row>
    <row r="11615" spans="10:10" x14ac:dyDescent="0.25">
      <c r="J11615" s="1"/>
    </row>
    <row r="11616" spans="10:10" x14ac:dyDescent="0.25">
      <c r="J11616" s="1"/>
    </row>
    <row r="11617" spans="10:10" x14ac:dyDescent="0.25">
      <c r="J11617" s="1"/>
    </row>
    <row r="11618" spans="10:10" x14ac:dyDescent="0.25">
      <c r="J11618" s="1"/>
    </row>
    <row r="11619" spans="10:10" x14ac:dyDescent="0.25">
      <c r="J11619" s="1"/>
    </row>
    <row r="11620" spans="10:10" x14ac:dyDescent="0.25">
      <c r="J11620" s="1"/>
    </row>
    <row r="11621" spans="10:10" x14ac:dyDescent="0.25">
      <c r="J11621" s="1"/>
    </row>
    <row r="11622" spans="10:10" x14ac:dyDescent="0.25">
      <c r="J11622" s="1"/>
    </row>
    <row r="11623" spans="10:10" x14ac:dyDescent="0.25">
      <c r="J11623" s="1"/>
    </row>
    <row r="11624" spans="10:10" x14ac:dyDescent="0.25">
      <c r="J11624" s="1"/>
    </row>
    <row r="11625" spans="10:10" x14ac:dyDescent="0.25">
      <c r="J11625" s="1"/>
    </row>
    <row r="11626" spans="10:10" x14ac:dyDescent="0.25">
      <c r="J11626" s="1"/>
    </row>
    <row r="11627" spans="10:10" x14ac:dyDescent="0.25">
      <c r="J11627" s="1"/>
    </row>
    <row r="11628" spans="10:10" x14ac:dyDescent="0.25">
      <c r="J11628" s="1"/>
    </row>
    <row r="11629" spans="10:10" x14ac:dyDescent="0.25">
      <c r="J11629" s="1"/>
    </row>
    <row r="11630" spans="10:10" x14ac:dyDescent="0.25">
      <c r="J11630" s="1"/>
    </row>
    <row r="11631" spans="10:10" x14ac:dyDescent="0.25">
      <c r="J11631" s="1"/>
    </row>
    <row r="11632" spans="10:10" x14ac:dyDescent="0.25">
      <c r="J11632" s="1"/>
    </row>
    <row r="11633" spans="10:10" x14ac:dyDescent="0.25">
      <c r="J11633" s="1"/>
    </row>
    <row r="11634" spans="10:10" x14ac:dyDescent="0.25">
      <c r="J11634" s="1"/>
    </row>
    <row r="11635" spans="10:10" x14ac:dyDescent="0.25">
      <c r="J11635" s="1"/>
    </row>
    <row r="11636" spans="10:10" x14ac:dyDescent="0.25">
      <c r="J11636" s="1"/>
    </row>
    <row r="11637" spans="10:10" x14ac:dyDescent="0.25">
      <c r="J11637" s="1"/>
    </row>
    <row r="11638" spans="10:10" x14ac:dyDescent="0.25">
      <c r="J11638" s="1"/>
    </row>
    <row r="11639" spans="10:10" x14ac:dyDescent="0.25">
      <c r="J11639" s="1"/>
    </row>
    <row r="11640" spans="10:10" x14ac:dyDescent="0.25">
      <c r="J11640" s="1"/>
    </row>
    <row r="11641" spans="10:10" x14ac:dyDescent="0.25">
      <c r="J11641" s="1"/>
    </row>
    <row r="11642" spans="10:10" x14ac:dyDescent="0.25">
      <c r="J11642" s="1"/>
    </row>
    <row r="11643" spans="10:10" x14ac:dyDescent="0.25">
      <c r="J11643" s="1"/>
    </row>
    <row r="11644" spans="10:10" x14ac:dyDescent="0.25">
      <c r="J11644" s="1"/>
    </row>
    <row r="11645" spans="10:10" x14ac:dyDescent="0.25">
      <c r="J11645" s="1"/>
    </row>
    <row r="11646" spans="10:10" x14ac:dyDescent="0.25">
      <c r="J11646" s="1"/>
    </row>
    <row r="11647" spans="10:10" x14ac:dyDescent="0.25">
      <c r="J11647" s="1"/>
    </row>
    <row r="11648" spans="10:10" x14ac:dyDescent="0.25">
      <c r="J11648" s="1"/>
    </row>
    <row r="11649" spans="10:10" x14ac:dyDescent="0.25">
      <c r="J11649" s="1"/>
    </row>
    <row r="11650" spans="10:10" x14ac:dyDescent="0.25">
      <c r="J11650" s="1"/>
    </row>
    <row r="11651" spans="10:10" x14ac:dyDescent="0.25">
      <c r="J11651" s="1"/>
    </row>
    <row r="11652" spans="10:10" x14ac:dyDescent="0.25">
      <c r="J11652" s="1"/>
    </row>
    <row r="11653" spans="10:10" x14ac:dyDescent="0.25">
      <c r="J11653" s="1"/>
    </row>
    <row r="11654" spans="10:10" x14ac:dyDescent="0.25">
      <c r="J11654" s="1"/>
    </row>
    <row r="11655" spans="10:10" x14ac:dyDescent="0.25">
      <c r="J11655" s="1"/>
    </row>
    <row r="11656" spans="10:10" x14ac:dyDescent="0.25">
      <c r="J11656" s="1"/>
    </row>
    <row r="11657" spans="10:10" x14ac:dyDescent="0.25">
      <c r="J11657" s="1"/>
    </row>
    <row r="11658" spans="10:10" x14ac:dyDescent="0.25">
      <c r="J11658" s="1"/>
    </row>
    <row r="11659" spans="10:10" x14ac:dyDescent="0.25">
      <c r="J11659" s="1"/>
    </row>
    <row r="11660" spans="10:10" x14ac:dyDescent="0.25">
      <c r="J11660" s="1"/>
    </row>
    <row r="11661" spans="10:10" x14ac:dyDescent="0.25">
      <c r="J11661" s="1"/>
    </row>
    <row r="11662" spans="10:10" x14ac:dyDescent="0.25">
      <c r="J11662" s="1"/>
    </row>
    <row r="11663" spans="10:10" x14ac:dyDescent="0.25">
      <c r="J11663" s="1"/>
    </row>
    <row r="11664" spans="10:10" x14ac:dyDescent="0.25">
      <c r="J11664" s="1"/>
    </row>
    <row r="11665" spans="10:10" x14ac:dyDescent="0.25">
      <c r="J11665" s="1"/>
    </row>
    <row r="11666" spans="10:10" x14ac:dyDescent="0.25">
      <c r="J11666" s="1"/>
    </row>
    <row r="11667" spans="10:10" x14ac:dyDescent="0.25">
      <c r="J11667" s="1"/>
    </row>
    <row r="11668" spans="10:10" x14ac:dyDescent="0.25">
      <c r="J11668" s="1"/>
    </row>
    <row r="11669" spans="10:10" x14ac:dyDescent="0.25">
      <c r="J11669" s="1"/>
    </row>
    <row r="11670" spans="10:10" x14ac:dyDescent="0.25">
      <c r="J11670" s="1"/>
    </row>
    <row r="11671" spans="10:10" x14ac:dyDescent="0.25">
      <c r="J11671" s="1"/>
    </row>
    <row r="11672" spans="10:10" x14ac:dyDescent="0.25">
      <c r="J11672" s="1"/>
    </row>
    <row r="11673" spans="10:10" x14ac:dyDescent="0.25">
      <c r="J11673" s="1"/>
    </row>
    <row r="11674" spans="10:10" x14ac:dyDescent="0.25">
      <c r="J11674" s="1"/>
    </row>
    <row r="11675" spans="10:10" x14ac:dyDescent="0.25">
      <c r="J11675" s="1"/>
    </row>
    <row r="11676" spans="10:10" x14ac:dyDescent="0.25">
      <c r="J11676" s="1"/>
    </row>
    <row r="11677" spans="10:10" x14ac:dyDescent="0.25">
      <c r="J11677" s="1"/>
    </row>
    <row r="11678" spans="10:10" x14ac:dyDescent="0.25">
      <c r="J11678" s="1"/>
    </row>
    <row r="11679" spans="10:10" x14ac:dyDescent="0.25">
      <c r="J11679" s="1"/>
    </row>
    <row r="11680" spans="10:10" x14ac:dyDescent="0.25">
      <c r="J11680" s="1"/>
    </row>
    <row r="11681" spans="10:10" x14ac:dyDescent="0.25">
      <c r="J11681" s="1"/>
    </row>
    <row r="11682" spans="10:10" x14ac:dyDescent="0.25">
      <c r="J11682" s="1"/>
    </row>
    <row r="11683" spans="10:10" x14ac:dyDescent="0.25">
      <c r="J11683" s="1"/>
    </row>
    <row r="11684" spans="10:10" x14ac:dyDescent="0.25">
      <c r="J11684" s="1"/>
    </row>
    <row r="11685" spans="10:10" x14ac:dyDescent="0.25">
      <c r="J11685" s="1"/>
    </row>
    <row r="11686" spans="10:10" x14ac:dyDescent="0.25">
      <c r="J11686" s="1"/>
    </row>
    <row r="11687" spans="10:10" x14ac:dyDescent="0.25">
      <c r="J11687" s="1"/>
    </row>
    <row r="11688" spans="10:10" x14ac:dyDescent="0.25">
      <c r="J11688" s="1"/>
    </row>
    <row r="11689" spans="10:10" x14ac:dyDescent="0.25">
      <c r="J11689" s="1"/>
    </row>
    <row r="11690" spans="10:10" x14ac:dyDescent="0.25">
      <c r="J11690" s="1"/>
    </row>
    <row r="11691" spans="10:10" x14ac:dyDescent="0.25">
      <c r="J11691" s="1"/>
    </row>
    <row r="11692" spans="10:10" x14ac:dyDescent="0.25">
      <c r="J11692" s="1"/>
    </row>
    <row r="11693" spans="10:10" x14ac:dyDescent="0.25">
      <c r="J11693" s="1"/>
    </row>
    <row r="11694" spans="10:10" x14ac:dyDescent="0.25">
      <c r="J11694" s="1"/>
    </row>
    <row r="11695" spans="10:10" x14ac:dyDescent="0.25">
      <c r="J11695" s="1"/>
    </row>
    <row r="11696" spans="10:10" x14ac:dyDescent="0.25">
      <c r="J11696" s="1"/>
    </row>
    <row r="11697" spans="10:10" x14ac:dyDescent="0.25">
      <c r="J11697" s="1"/>
    </row>
    <row r="11698" spans="10:10" x14ac:dyDescent="0.25">
      <c r="J11698" s="1"/>
    </row>
    <row r="11699" spans="10:10" x14ac:dyDescent="0.25">
      <c r="J11699" s="1"/>
    </row>
    <row r="11700" spans="10:10" x14ac:dyDescent="0.25">
      <c r="J11700" s="1"/>
    </row>
    <row r="11701" spans="10:10" x14ac:dyDescent="0.25">
      <c r="J11701" s="1"/>
    </row>
    <row r="11702" spans="10:10" x14ac:dyDescent="0.25">
      <c r="J11702" s="1"/>
    </row>
    <row r="11703" spans="10:10" x14ac:dyDescent="0.25">
      <c r="J11703" s="1"/>
    </row>
    <row r="11704" spans="10:10" x14ac:dyDescent="0.25">
      <c r="J11704" s="1"/>
    </row>
    <row r="11705" spans="10:10" x14ac:dyDescent="0.25">
      <c r="J11705" s="1"/>
    </row>
    <row r="11706" spans="10:10" x14ac:dyDescent="0.25">
      <c r="J11706" s="1"/>
    </row>
    <row r="11707" spans="10:10" x14ac:dyDescent="0.25">
      <c r="J11707" s="1"/>
    </row>
    <row r="11708" spans="10:10" x14ac:dyDescent="0.25">
      <c r="J11708" s="1"/>
    </row>
    <row r="11709" spans="10:10" x14ac:dyDescent="0.25">
      <c r="J11709" s="1"/>
    </row>
    <row r="11710" spans="10:10" x14ac:dyDescent="0.25">
      <c r="J11710" s="1"/>
    </row>
    <row r="11711" spans="10:10" x14ac:dyDescent="0.25">
      <c r="J11711" s="1"/>
    </row>
    <row r="11712" spans="10:10" x14ac:dyDescent="0.25">
      <c r="J11712" s="1"/>
    </row>
    <row r="11713" spans="10:10" x14ac:dyDescent="0.25">
      <c r="J11713" s="1"/>
    </row>
    <row r="11714" spans="10:10" x14ac:dyDescent="0.25">
      <c r="J11714" s="1"/>
    </row>
    <row r="11715" spans="10:10" x14ac:dyDescent="0.25">
      <c r="J11715" s="1"/>
    </row>
    <row r="11716" spans="10:10" x14ac:dyDescent="0.25">
      <c r="J11716" s="1"/>
    </row>
    <row r="11717" spans="10:10" x14ac:dyDescent="0.25">
      <c r="J11717" s="1"/>
    </row>
    <row r="11718" spans="10:10" x14ac:dyDescent="0.25">
      <c r="J11718" s="1"/>
    </row>
    <row r="11719" spans="10:10" x14ac:dyDescent="0.25">
      <c r="J11719" s="1"/>
    </row>
    <row r="11720" spans="10:10" x14ac:dyDescent="0.25">
      <c r="J11720" s="1"/>
    </row>
    <row r="11721" spans="10:10" x14ac:dyDescent="0.25">
      <c r="J11721" s="1"/>
    </row>
    <row r="11722" spans="10:10" x14ac:dyDescent="0.25">
      <c r="J11722" s="1"/>
    </row>
    <row r="11723" spans="10:10" x14ac:dyDescent="0.25">
      <c r="J11723" s="1"/>
    </row>
    <row r="11724" spans="10:10" x14ac:dyDescent="0.25">
      <c r="J11724" s="1"/>
    </row>
    <row r="11725" spans="10:10" x14ac:dyDescent="0.25">
      <c r="J11725" s="1"/>
    </row>
    <row r="11726" spans="10:10" x14ac:dyDescent="0.25">
      <c r="J11726" s="1"/>
    </row>
    <row r="11727" spans="10:10" x14ac:dyDescent="0.25">
      <c r="J11727" s="1"/>
    </row>
    <row r="11728" spans="10:10" x14ac:dyDescent="0.25">
      <c r="J11728" s="1"/>
    </row>
    <row r="11729" spans="10:10" x14ac:dyDescent="0.25">
      <c r="J11729" s="1"/>
    </row>
    <row r="11730" spans="10:10" x14ac:dyDescent="0.25">
      <c r="J11730" s="1"/>
    </row>
    <row r="11731" spans="10:10" x14ac:dyDescent="0.25">
      <c r="J11731" s="1"/>
    </row>
    <row r="11732" spans="10:10" x14ac:dyDescent="0.25">
      <c r="J11732" s="1"/>
    </row>
    <row r="11733" spans="10:10" x14ac:dyDescent="0.25">
      <c r="J11733" s="1"/>
    </row>
    <row r="11734" spans="10:10" x14ac:dyDescent="0.25">
      <c r="J11734" s="1"/>
    </row>
    <row r="11735" spans="10:10" x14ac:dyDescent="0.25">
      <c r="J11735" s="1"/>
    </row>
    <row r="11736" spans="10:10" x14ac:dyDescent="0.25">
      <c r="J11736" s="1"/>
    </row>
    <row r="11737" spans="10:10" x14ac:dyDescent="0.25">
      <c r="J11737" s="1"/>
    </row>
    <row r="11738" spans="10:10" x14ac:dyDescent="0.25">
      <c r="J11738" s="1"/>
    </row>
    <row r="11739" spans="10:10" x14ac:dyDescent="0.25">
      <c r="J11739" s="1"/>
    </row>
    <row r="11740" spans="10:10" x14ac:dyDescent="0.25">
      <c r="J11740" s="1"/>
    </row>
    <row r="11741" spans="10:10" x14ac:dyDescent="0.25">
      <c r="J11741" s="1"/>
    </row>
    <row r="11742" spans="10:10" x14ac:dyDescent="0.25">
      <c r="J11742" s="1"/>
    </row>
    <row r="11743" spans="10:10" x14ac:dyDescent="0.25">
      <c r="J11743" s="1"/>
    </row>
    <row r="11744" spans="10:10" x14ac:dyDescent="0.25">
      <c r="J11744" s="1"/>
    </row>
    <row r="11745" spans="10:10" x14ac:dyDescent="0.25">
      <c r="J11745" s="1"/>
    </row>
    <row r="11746" spans="10:10" x14ac:dyDescent="0.25">
      <c r="J11746" s="1"/>
    </row>
    <row r="11747" spans="10:10" x14ac:dyDescent="0.25">
      <c r="J11747" s="1"/>
    </row>
    <row r="11748" spans="10:10" x14ac:dyDescent="0.25">
      <c r="J11748" s="1"/>
    </row>
    <row r="11749" spans="10:10" x14ac:dyDescent="0.25">
      <c r="J11749" s="1"/>
    </row>
    <row r="11750" spans="10:10" x14ac:dyDescent="0.25">
      <c r="J11750" s="1"/>
    </row>
    <row r="11751" spans="10:10" x14ac:dyDescent="0.25">
      <c r="J11751" s="1"/>
    </row>
    <row r="11752" spans="10:10" x14ac:dyDescent="0.25">
      <c r="J11752" s="1"/>
    </row>
    <row r="11753" spans="10:10" x14ac:dyDescent="0.25">
      <c r="J11753" s="1"/>
    </row>
    <row r="11754" spans="10:10" x14ac:dyDescent="0.25">
      <c r="J11754" s="1"/>
    </row>
    <row r="11755" spans="10:10" x14ac:dyDescent="0.25">
      <c r="J11755" s="1"/>
    </row>
    <row r="11756" spans="10:10" x14ac:dyDescent="0.25">
      <c r="J11756" s="1"/>
    </row>
    <row r="11757" spans="10:10" x14ac:dyDescent="0.25">
      <c r="J11757" s="1"/>
    </row>
    <row r="11758" spans="10:10" x14ac:dyDescent="0.25">
      <c r="J11758" s="1"/>
    </row>
    <row r="11759" spans="10:10" x14ac:dyDescent="0.25">
      <c r="J11759" s="1"/>
    </row>
    <row r="11760" spans="10:10" x14ac:dyDescent="0.25">
      <c r="J11760" s="1"/>
    </row>
    <row r="11761" spans="10:10" x14ac:dyDescent="0.25">
      <c r="J11761" s="1"/>
    </row>
    <row r="11762" spans="10:10" x14ac:dyDescent="0.25">
      <c r="J11762" s="1"/>
    </row>
    <row r="11763" spans="10:10" x14ac:dyDescent="0.25">
      <c r="J11763" s="1"/>
    </row>
    <row r="11764" spans="10:10" x14ac:dyDescent="0.25">
      <c r="J11764" s="1"/>
    </row>
    <row r="11765" spans="10:10" x14ac:dyDescent="0.25">
      <c r="J11765" s="1"/>
    </row>
    <row r="11766" spans="10:10" x14ac:dyDescent="0.25">
      <c r="J11766" s="1"/>
    </row>
    <row r="11767" spans="10:10" x14ac:dyDescent="0.25">
      <c r="J11767" s="1"/>
    </row>
    <row r="11768" spans="10:10" x14ac:dyDescent="0.25">
      <c r="J11768" s="1"/>
    </row>
    <row r="11769" spans="10:10" x14ac:dyDescent="0.25">
      <c r="J11769" s="1"/>
    </row>
    <row r="11770" spans="10:10" x14ac:dyDescent="0.25">
      <c r="J11770" s="1"/>
    </row>
    <row r="11771" spans="10:10" x14ac:dyDescent="0.25">
      <c r="J11771" s="1"/>
    </row>
    <row r="11772" spans="10:10" x14ac:dyDescent="0.25">
      <c r="J11772" s="1"/>
    </row>
    <row r="11773" spans="10:10" x14ac:dyDescent="0.25">
      <c r="J11773" s="1"/>
    </row>
    <row r="11774" spans="10:10" x14ac:dyDescent="0.25">
      <c r="J11774" s="1"/>
    </row>
    <row r="11775" spans="10:10" x14ac:dyDescent="0.25">
      <c r="J11775" s="1"/>
    </row>
    <row r="11776" spans="10:10" x14ac:dyDescent="0.25">
      <c r="J11776" s="1"/>
    </row>
    <row r="11777" spans="10:10" x14ac:dyDescent="0.25">
      <c r="J11777" s="1"/>
    </row>
    <row r="11778" spans="10:10" x14ac:dyDescent="0.25">
      <c r="J11778" s="1"/>
    </row>
    <row r="11779" spans="10:10" x14ac:dyDescent="0.25">
      <c r="J11779" s="1"/>
    </row>
    <row r="11780" spans="10:10" x14ac:dyDescent="0.25">
      <c r="J11780" s="1"/>
    </row>
    <row r="11781" spans="10:10" x14ac:dyDescent="0.25">
      <c r="J11781" s="1"/>
    </row>
    <row r="11782" spans="10:10" x14ac:dyDescent="0.25">
      <c r="J11782" s="1"/>
    </row>
    <row r="11783" spans="10:10" x14ac:dyDescent="0.25">
      <c r="J11783" s="1"/>
    </row>
    <row r="11784" spans="10:10" x14ac:dyDescent="0.25">
      <c r="J11784" s="1"/>
    </row>
    <row r="11785" spans="10:10" x14ac:dyDescent="0.25">
      <c r="J11785" s="1"/>
    </row>
    <row r="11786" spans="10:10" x14ac:dyDescent="0.25">
      <c r="J11786" s="1"/>
    </row>
    <row r="11787" spans="10:10" x14ac:dyDescent="0.25">
      <c r="J11787" s="1"/>
    </row>
    <row r="11788" spans="10:10" x14ac:dyDescent="0.25">
      <c r="J11788" s="1"/>
    </row>
    <row r="11789" spans="10:10" x14ac:dyDescent="0.25">
      <c r="J11789" s="1"/>
    </row>
    <row r="11790" spans="10:10" x14ac:dyDescent="0.25">
      <c r="J11790" s="1"/>
    </row>
    <row r="11791" spans="10:10" x14ac:dyDescent="0.25">
      <c r="J11791" s="1"/>
    </row>
    <row r="11792" spans="10:10" x14ac:dyDescent="0.25">
      <c r="J11792" s="1"/>
    </row>
    <row r="11793" spans="10:10" x14ac:dyDescent="0.25">
      <c r="J11793" s="1"/>
    </row>
    <row r="11794" spans="10:10" x14ac:dyDescent="0.25">
      <c r="J11794" s="1"/>
    </row>
    <row r="11795" spans="10:10" x14ac:dyDescent="0.25">
      <c r="J11795" s="1"/>
    </row>
    <row r="11796" spans="10:10" x14ac:dyDescent="0.25">
      <c r="J11796" s="1"/>
    </row>
    <row r="11797" spans="10:10" x14ac:dyDescent="0.25">
      <c r="J11797" s="1"/>
    </row>
    <row r="11798" spans="10:10" x14ac:dyDescent="0.25">
      <c r="J11798" s="1"/>
    </row>
    <row r="11799" spans="10:10" x14ac:dyDescent="0.25">
      <c r="J11799" s="1"/>
    </row>
    <row r="11800" spans="10:10" x14ac:dyDescent="0.25">
      <c r="J11800" s="1"/>
    </row>
    <row r="11801" spans="10:10" x14ac:dyDescent="0.25">
      <c r="J11801" s="1"/>
    </row>
    <row r="11802" spans="10:10" x14ac:dyDescent="0.25">
      <c r="J11802" s="1"/>
    </row>
    <row r="11803" spans="10:10" x14ac:dyDescent="0.25">
      <c r="J11803" s="1"/>
    </row>
    <row r="11804" spans="10:10" x14ac:dyDescent="0.25">
      <c r="J11804" s="1"/>
    </row>
    <row r="11805" spans="10:10" x14ac:dyDescent="0.25">
      <c r="J11805" s="1"/>
    </row>
    <row r="11806" spans="10:10" x14ac:dyDescent="0.25">
      <c r="J11806" s="1"/>
    </row>
    <row r="11807" spans="10:10" x14ac:dyDescent="0.25">
      <c r="J11807" s="1"/>
    </row>
    <row r="11808" spans="10:10" x14ac:dyDescent="0.25">
      <c r="J11808" s="1"/>
    </row>
    <row r="11809" spans="10:10" x14ac:dyDescent="0.25">
      <c r="J11809" s="1"/>
    </row>
    <row r="11810" spans="10:10" x14ac:dyDescent="0.25">
      <c r="J11810" s="1"/>
    </row>
    <row r="11811" spans="10:10" x14ac:dyDescent="0.25">
      <c r="J11811" s="1"/>
    </row>
    <row r="11812" spans="10:10" x14ac:dyDescent="0.25">
      <c r="J11812" s="1"/>
    </row>
    <row r="11813" spans="10:10" x14ac:dyDescent="0.25">
      <c r="J11813" s="1"/>
    </row>
    <row r="11814" spans="10:10" x14ac:dyDescent="0.25">
      <c r="J11814" s="1"/>
    </row>
    <row r="11815" spans="10:10" x14ac:dyDescent="0.25">
      <c r="J11815" s="1"/>
    </row>
    <row r="11816" spans="10:10" x14ac:dyDescent="0.25">
      <c r="J11816" s="1"/>
    </row>
    <row r="11817" spans="10:10" x14ac:dyDescent="0.25">
      <c r="J11817" s="1"/>
    </row>
    <row r="11818" spans="10:10" x14ac:dyDescent="0.25">
      <c r="J11818" s="1"/>
    </row>
    <row r="11819" spans="10:10" x14ac:dyDescent="0.25">
      <c r="J11819" s="1"/>
    </row>
    <row r="11820" spans="10:10" x14ac:dyDescent="0.25">
      <c r="J11820" s="1"/>
    </row>
    <row r="11821" spans="10:10" x14ac:dyDescent="0.25">
      <c r="J11821" s="1"/>
    </row>
    <row r="11822" spans="10:10" x14ac:dyDescent="0.25">
      <c r="J11822" s="1"/>
    </row>
    <row r="11823" spans="10:10" x14ac:dyDescent="0.25">
      <c r="J11823" s="1"/>
    </row>
    <row r="11824" spans="10:10" x14ac:dyDescent="0.25">
      <c r="J11824" s="1"/>
    </row>
    <row r="11825" spans="10:10" x14ac:dyDescent="0.25">
      <c r="J11825" s="1"/>
    </row>
    <row r="11826" spans="10:10" x14ac:dyDescent="0.25">
      <c r="J11826" s="1"/>
    </row>
    <row r="11827" spans="10:10" x14ac:dyDescent="0.25">
      <c r="J11827" s="1"/>
    </row>
    <row r="11828" spans="10:10" x14ac:dyDescent="0.25">
      <c r="J11828" s="1"/>
    </row>
    <row r="11829" spans="10:10" x14ac:dyDescent="0.25">
      <c r="J11829" s="1"/>
    </row>
    <row r="11830" spans="10:10" x14ac:dyDescent="0.25">
      <c r="J11830" s="1"/>
    </row>
    <row r="11831" spans="10:10" x14ac:dyDescent="0.25">
      <c r="J11831" s="1"/>
    </row>
    <row r="11832" spans="10:10" x14ac:dyDescent="0.25">
      <c r="J11832" s="1"/>
    </row>
    <row r="11833" spans="10:10" x14ac:dyDescent="0.25">
      <c r="J11833" s="1"/>
    </row>
    <row r="11834" spans="10:10" x14ac:dyDescent="0.25">
      <c r="J11834" s="1"/>
    </row>
    <row r="11835" spans="10:10" x14ac:dyDescent="0.25">
      <c r="J11835" s="1"/>
    </row>
    <row r="11836" spans="10:10" x14ac:dyDescent="0.25">
      <c r="J11836" s="1"/>
    </row>
    <row r="11837" spans="10:10" x14ac:dyDescent="0.25">
      <c r="J11837" s="1"/>
    </row>
    <row r="11838" spans="10:10" x14ac:dyDescent="0.25">
      <c r="J11838" s="1"/>
    </row>
    <row r="11839" spans="10:10" x14ac:dyDescent="0.25">
      <c r="J11839" s="1"/>
    </row>
    <row r="11840" spans="10:10" x14ac:dyDescent="0.25">
      <c r="J11840" s="1"/>
    </row>
    <row r="11841" spans="10:10" x14ac:dyDescent="0.25">
      <c r="J11841" s="1"/>
    </row>
    <row r="11842" spans="10:10" x14ac:dyDescent="0.25">
      <c r="J11842" s="1"/>
    </row>
    <row r="11843" spans="10:10" x14ac:dyDescent="0.25">
      <c r="J11843" s="1"/>
    </row>
    <row r="11844" spans="10:10" x14ac:dyDescent="0.25">
      <c r="J11844" s="1"/>
    </row>
    <row r="11845" spans="10:10" x14ac:dyDescent="0.25">
      <c r="J11845" s="1"/>
    </row>
    <row r="11846" spans="10:10" x14ac:dyDescent="0.25">
      <c r="J11846" s="1"/>
    </row>
    <row r="11847" spans="10:10" x14ac:dyDescent="0.25">
      <c r="J11847" s="1"/>
    </row>
    <row r="11848" spans="10:10" x14ac:dyDescent="0.25">
      <c r="J11848" s="1"/>
    </row>
    <row r="11849" spans="10:10" x14ac:dyDescent="0.25">
      <c r="J11849" s="1"/>
    </row>
    <row r="11850" spans="10:10" x14ac:dyDescent="0.25">
      <c r="J11850" s="1"/>
    </row>
    <row r="11851" spans="10:10" x14ac:dyDescent="0.25">
      <c r="J11851" s="1"/>
    </row>
    <row r="11852" spans="10:10" x14ac:dyDescent="0.25">
      <c r="J11852" s="1"/>
    </row>
    <row r="11853" spans="10:10" x14ac:dyDescent="0.25">
      <c r="J11853" s="1"/>
    </row>
    <row r="11854" spans="10:10" x14ac:dyDescent="0.25">
      <c r="J11854" s="1"/>
    </row>
    <row r="11855" spans="10:10" x14ac:dyDescent="0.25">
      <c r="J11855" s="1"/>
    </row>
    <row r="11856" spans="10:10" x14ac:dyDescent="0.25">
      <c r="J11856" s="1"/>
    </row>
    <row r="11857" spans="10:10" x14ac:dyDescent="0.25">
      <c r="J11857" s="1"/>
    </row>
    <row r="11858" spans="10:10" x14ac:dyDescent="0.25">
      <c r="J11858" s="1"/>
    </row>
    <row r="11859" spans="10:10" x14ac:dyDescent="0.25">
      <c r="J11859" s="1"/>
    </row>
    <row r="11860" spans="10:10" x14ac:dyDescent="0.25">
      <c r="J11860" s="1"/>
    </row>
    <row r="11861" spans="10:10" x14ac:dyDescent="0.25">
      <c r="J11861" s="1"/>
    </row>
    <row r="11862" spans="10:10" x14ac:dyDescent="0.25">
      <c r="J11862" s="1"/>
    </row>
    <row r="11863" spans="10:10" x14ac:dyDescent="0.25">
      <c r="J11863" s="1"/>
    </row>
    <row r="11864" spans="10:10" x14ac:dyDescent="0.25">
      <c r="J11864" s="1"/>
    </row>
    <row r="11865" spans="10:10" x14ac:dyDescent="0.25">
      <c r="J11865" s="1"/>
    </row>
    <row r="11866" spans="10:10" x14ac:dyDescent="0.25">
      <c r="J11866" s="1"/>
    </row>
    <row r="11867" spans="10:10" x14ac:dyDescent="0.25">
      <c r="J11867" s="1"/>
    </row>
    <row r="11868" spans="10:10" x14ac:dyDescent="0.25">
      <c r="J11868" s="1"/>
    </row>
    <row r="11869" spans="10:10" x14ac:dyDescent="0.25">
      <c r="J11869" s="1"/>
    </row>
    <row r="11870" spans="10:10" x14ac:dyDescent="0.25">
      <c r="J11870" s="1"/>
    </row>
    <row r="11871" spans="10:10" x14ac:dyDescent="0.25">
      <c r="J11871" s="1"/>
    </row>
    <row r="11872" spans="10:10" x14ac:dyDescent="0.25">
      <c r="J11872" s="1"/>
    </row>
    <row r="11873" spans="10:10" x14ac:dyDescent="0.25">
      <c r="J11873" s="1"/>
    </row>
    <row r="11874" spans="10:10" x14ac:dyDescent="0.25">
      <c r="J11874" s="1"/>
    </row>
    <row r="11875" spans="10:10" x14ac:dyDescent="0.25">
      <c r="J11875" s="1"/>
    </row>
    <row r="11876" spans="10:10" x14ac:dyDescent="0.25">
      <c r="J11876" s="1"/>
    </row>
    <row r="11877" spans="10:10" x14ac:dyDescent="0.25">
      <c r="J11877" s="1"/>
    </row>
    <row r="11878" spans="10:10" x14ac:dyDescent="0.25">
      <c r="J11878" s="1"/>
    </row>
    <row r="11879" spans="10:10" x14ac:dyDescent="0.25">
      <c r="J11879" s="1"/>
    </row>
    <row r="11880" spans="10:10" x14ac:dyDescent="0.25">
      <c r="J11880" s="1"/>
    </row>
    <row r="11881" spans="10:10" x14ac:dyDescent="0.25">
      <c r="J11881" s="1"/>
    </row>
    <row r="11882" spans="10:10" x14ac:dyDescent="0.25">
      <c r="J11882" s="1"/>
    </row>
    <row r="11883" spans="10:10" x14ac:dyDescent="0.25">
      <c r="J11883" s="1"/>
    </row>
    <row r="11884" spans="10:10" x14ac:dyDescent="0.25">
      <c r="J11884" s="1"/>
    </row>
    <row r="11885" spans="10:10" x14ac:dyDescent="0.25">
      <c r="J11885" s="1"/>
    </row>
    <row r="11886" spans="10:10" x14ac:dyDescent="0.25">
      <c r="J11886" s="1"/>
    </row>
    <row r="11887" spans="10:10" x14ac:dyDescent="0.25">
      <c r="J11887" s="1"/>
    </row>
    <row r="11888" spans="10:10" x14ac:dyDescent="0.25">
      <c r="J11888" s="1"/>
    </row>
    <row r="11889" spans="10:10" x14ac:dyDescent="0.25">
      <c r="J11889" s="1"/>
    </row>
    <row r="11890" spans="10:10" x14ac:dyDescent="0.25">
      <c r="J11890" s="1"/>
    </row>
    <row r="11891" spans="10:10" x14ac:dyDescent="0.25">
      <c r="J11891" s="1"/>
    </row>
    <row r="11892" spans="10:10" x14ac:dyDescent="0.25">
      <c r="J11892" s="1"/>
    </row>
    <row r="11893" spans="10:10" x14ac:dyDescent="0.25">
      <c r="J11893" s="1"/>
    </row>
    <row r="11894" spans="10:10" x14ac:dyDescent="0.25">
      <c r="J11894" s="1"/>
    </row>
    <row r="11895" spans="10:10" x14ac:dyDescent="0.25">
      <c r="J11895" s="1"/>
    </row>
    <row r="11896" spans="10:10" x14ac:dyDescent="0.25">
      <c r="J11896" s="1"/>
    </row>
    <row r="11897" spans="10:10" x14ac:dyDescent="0.25">
      <c r="J11897" s="1"/>
    </row>
    <row r="11898" spans="10:10" x14ac:dyDescent="0.25">
      <c r="J11898" s="1"/>
    </row>
    <row r="11899" spans="10:10" x14ac:dyDescent="0.25">
      <c r="J11899" s="1"/>
    </row>
    <row r="11900" spans="10:10" x14ac:dyDescent="0.25">
      <c r="J11900" s="1"/>
    </row>
    <row r="11901" spans="10:10" x14ac:dyDescent="0.25">
      <c r="J11901" s="1"/>
    </row>
    <row r="11902" spans="10:10" x14ac:dyDescent="0.25">
      <c r="J11902" s="1"/>
    </row>
    <row r="11903" spans="10:10" x14ac:dyDescent="0.25">
      <c r="J11903" s="1"/>
    </row>
    <row r="11904" spans="10:10" x14ac:dyDescent="0.25">
      <c r="J11904" s="1"/>
    </row>
    <row r="11905" spans="10:10" x14ac:dyDescent="0.25">
      <c r="J11905" s="1"/>
    </row>
    <row r="11906" spans="10:10" x14ac:dyDescent="0.25">
      <c r="J11906" s="1"/>
    </row>
    <row r="11907" spans="10:10" x14ac:dyDescent="0.25">
      <c r="J11907" s="1"/>
    </row>
    <row r="11908" spans="10:10" x14ac:dyDescent="0.25">
      <c r="J11908" s="1"/>
    </row>
    <row r="11909" spans="10:10" x14ac:dyDescent="0.25">
      <c r="J11909" s="1"/>
    </row>
    <row r="11910" spans="10:10" x14ac:dyDescent="0.25">
      <c r="J11910" s="1"/>
    </row>
    <row r="11911" spans="10:10" x14ac:dyDescent="0.25">
      <c r="J11911" s="1"/>
    </row>
    <row r="11912" spans="10:10" x14ac:dyDescent="0.25">
      <c r="J11912" s="1"/>
    </row>
    <row r="11913" spans="10:10" x14ac:dyDescent="0.25">
      <c r="J11913" s="1"/>
    </row>
    <row r="11914" spans="10:10" x14ac:dyDescent="0.25">
      <c r="J11914" s="1"/>
    </row>
    <row r="11915" spans="10:10" x14ac:dyDescent="0.25">
      <c r="J11915" s="1"/>
    </row>
    <row r="11916" spans="10:10" x14ac:dyDescent="0.25">
      <c r="J11916" s="1"/>
    </row>
    <row r="11917" spans="10:10" x14ac:dyDescent="0.25">
      <c r="J11917" s="1"/>
    </row>
    <row r="11918" spans="10:10" x14ac:dyDescent="0.25">
      <c r="J11918" s="1"/>
    </row>
    <row r="11919" spans="10:10" x14ac:dyDescent="0.25">
      <c r="J11919" s="1"/>
    </row>
    <row r="11920" spans="10:10" x14ac:dyDescent="0.25">
      <c r="J11920" s="1"/>
    </row>
    <row r="11921" spans="10:10" x14ac:dyDescent="0.25">
      <c r="J11921" s="1"/>
    </row>
    <row r="11922" spans="10:10" x14ac:dyDescent="0.25">
      <c r="J11922" s="1"/>
    </row>
    <row r="11923" spans="10:10" x14ac:dyDescent="0.25">
      <c r="J11923" s="1"/>
    </row>
    <row r="11924" spans="10:10" x14ac:dyDescent="0.25">
      <c r="J11924" s="1"/>
    </row>
    <row r="11925" spans="10:10" x14ac:dyDescent="0.25">
      <c r="J11925" s="1"/>
    </row>
    <row r="11926" spans="10:10" x14ac:dyDescent="0.25">
      <c r="J11926" s="1"/>
    </row>
    <row r="11927" spans="10:10" x14ac:dyDescent="0.25">
      <c r="J11927" s="1"/>
    </row>
    <row r="11928" spans="10:10" x14ac:dyDescent="0.25">
      <c r="J11928" s="1"/>
    </row>
    <row r="11929" spans="10:10" x14ac:dyDescent="0.25">
      <c r="J11929" s="1"/>
    </row>
    <row r="11930" spans="10:10" x14ac:dyDescent="0.25">
      <c r="J11930" s="1"/>
    </row>
    <row r="11931" spans="10:10" x14ac:dyDescent="0.25">
      <c r="J11931" s="1"/>
    </row>
    <row r="11932" spans="10:10" x14ac:dyDescent="0.25">
      <c r="J11932" s="1"/>
    </row>
    <row r="11933" spans="10:10" x14ac:dyDescent="0.25">
      <c r="J11933" s="1"/>
    </row>
    <row r="11934" spans="10:10" x14ac:dyDescent="0.25">
      <c r="J11934" s="1"/>
    </row>
    <row r="11935" spans="10:10" x14ac:dyDescent="0.25">
      <c r="J11935" s="1"/>
    </row>
    <row r="11936" spans="10:10" x14ac:dyDescent="0.25">
      <c r="J11936" s="1"/>
    </row>
    <row r="11937" spans="10:10" x14ac:dyDescent="0.25">
      <c r="J11937" s="1"/>
    </row>
    <row r="11938" spans="10:10" x14ac:dyDescent="0.25">
      <c r="J11938" s="1"/>
    </row>
    <row r="11939" spans="10:10" x14ac:dyDescent="0.25">
      <c r="J11939" s="1"/>
    </row>
    <row r="11940" spans="10:10" x14ac:dyDescent="0.25">
      <c r="J11940" s="1"/>
    </row>
    <row r="11941" spans="10:10" x14ac:dyDescent="0.25">
      <c r="J11941" s="1"/>
    </row>
    <row r="11942" spans="10:10" x14ac:dyDescent="0.25">
      <c r="J11942" s="1"/>
    </row>
    <row r="11943" spans="10:10" x14ac:dyDescent="0.25">
      <c r="J11943" s="1"/>
    </row>
    <row r="11944" spans="10:10" x14ac:dyDescent="0.25">
      <c r="J11944" s="1"/>
    </row>
    <row r="11945" spans="10:10" x14ac:dyDescent="0.25">
      <c r="J11945" s="1"/>
    </row>
    <row r="11946" spans="10:10" x14ac:dyDescent="0.25">
      <c r="J11946" s="1"/>
    </row>
    <row r="11947" spans="10:10" x14ac:dyDescent="0.25">
      <c r="J11947" s="1"/>
    </row>
    <row r="11948" spans="10:10" x14ac:dyDescent="0.25">
      <c r="J11948" s="1"/>
    </row>
    <row r="11949" spans="10:10" x14ac:dyDescent="0.25">
      <c r="J11949" s="1"/>
    </row>
    <row r="11950" spans="10:10" x14ac:dyDescent="0.25">
      <c r="J11950" s="1"/>
    </row>
    <row r="11951" spans="10:10" x14ac:dyDescent="0.25">
      <c r="J11951" s="1"/>
    </row>
    <row r="11952" spans="10:10" x14ac:dyDescent="0.25">
      <c r="J11952" s="1"/>
    </row>
    <row r="11953" spans="10:10" x14ac:dyDescent="0.25">
      <c r="J11953" s="1"/>
    </row>
    <row r="11954" spans="10:10" x14ac:dyDescent="0.25">
      <c r="J11954" s="1"/>
    </row>
    <row r="11955" spans="10:10" x14ac:dyDescent="0.25">
      <c r="J11955" s="1"/>
    </row>
    <row r="11956" spans="10:10" x14ac:dyDescent="0.25">
      <c r="J11956" s="1"/>
    </row>
    <row r="11957" spans="10:10" x14ac:dyDescent="0.25">
      <c r="J11957" s="1"/>
    </row>
    <row r="11958" spans="10:10" x14ac:dyDescent="0.25">
      <c r="J11958" s="1"/>
    </row>
    <row r="11959" spans="10:10" x14ac:dyDescent="0.25">
      <c r="J11959" s="1"/>
    </row>
    <row r="11960" spans="10:10" x14ac:dyDescent="0.25">
      <c r="J11960" s="1"/>
    </row>
    <row r="11961" spans="10:10" x14ac:dyDescent="0.25">
      <c r="J11961" s="1"/>
    </row>
    <row r="11962" spans="10:10" x14ac:dyDescent="0.25">
      <c r="J11962" s="1"/>
    </row>
    <row r="11963" spans="10:10" x14ac:dyDescent="0.25">
      <c r="J11963" s="1"/>
    </row>
    <row r="11964" spans="10:10" x14ac:dyDescent="0.25">
      <c r="J11964" s="1"/>
    </row>
    <row r="11965" spans="10:10" x14ac:dyDescent="0.25">
      <c r="J11965" s="1"/>
    </row>
    <row r="11966" spans="10:10" x14ac:dyDescent="0.25">
      <c r="J11966" s="1"/>
    </row>
    <row r="11967" spans="10:10" x14ac:dyDescent="0.25">
      <c r="J11967" s="1"/>
    </row>
    <row r="11968" spans="10:10" x14ac:dyDescent="0.25">
      <c r="J11968" s="1"/>
    </row>
    <row r="11969" spans="10:10" x14ac:dyDescent="0.25">
      <c r="J11969" s="1"/>
    </row>
    <row r="11970" spans="10:10" x14ac:dyDescent="0.25">
      <c r="J11970" s="1"/>
    </row>
    <row r="11971" spans="10:10" x14ac:dyDescent="0.25">
      <c r="J11971" s="1"/>
    </row>
    <row r="11972" spans="10:10" x14ac:dyDescent="0.25">
      <c r="J11972" s="1"/>
    </row>
    <row r="11973" spans="10:10" x14ac:dyDescent="0.25">
      <c r="J11973" s="1"/>
    </row>
    <row r="11974" spans="10:10" x14ac:dyDescent="0.25">
      <c r="J11974" s="1"/>
    </row>
    <row r="11975" spans="10:10" x14ac:dyDescent="0.25">
      <c r="J11975" s="1"/>
    </row>
    <row r="11976" spans="10:10" x14ac:dyDescent="0.25">
      <c r="J11976" s="1"/>
    </row>
    <row r="11977" spans="10:10" x14ac:dyDescent="0.25">
      <c r="J11977" s="1"/>
    </row>
    <row r="11978" spans="10:10" x14ac:dyDescent="0.25">
      <c r="J11978" s="1"/>
    </row>
    <row r="11979" spans="10:10" x14ac:dyDescent="0.25">
      <c r="J11979" s="1"/>
    </row>
    <row r="11980" spans="10:10" x14ac:dyDescent="0.25">
      <c r="J11980" s="1"/>
    </row>
    <row r="11981" spans="10:10" x14ac:dyDescent="0.25">
      <c r="J11981" s="1"/>
    </row>
    <row r="11982" spans="10:10" x14ac:dyDescent="0.25">
      <c r="J11982" s="1"/>
    </row>
    <row r="11983" spans="10:10" x14ac:dyDescent="0.25">
      <c r="J11983" s="1"/>
    </row>
    <row r="11984" spans="10:10" x14ac:dyDescent="0.25">
      <c r="J11984" s="1"/>
    </row>
    <row r="11985" spans="10:10" x14ac:dyDescent="0.25">
      <c r="J11985" s="1"/>
    </row>
    <row r="11986" spans="10:10" x14ac:dyDescent="0.25">
      <c r="J11986" s="1"/>
    </row>
    <row r="11987" spans="10:10" x14ac:dyDescent="0.25">
      <c r="J11987" s="1"/>
    </row>
    <row r="11988" spans="10:10" x14ac:dyDescent="0.25">
      <c r="J11988" s="1"/>
    </row>
    <row r="11989" spans="10:10" x14ac:dyDescent="0.25">
      <c r="J11989" s="1"/>
    </row>
    <row r="11990" spans="10:10" x14ac:dyDescent="0.25">
      <c r="J11990" s="1"/>
    </row>
    <row r="11991" spans="10:10" x14ac:dyDescent="0.25">
      <c r="J11991" s="1"/>
    </row>
    <row r="11992" spans="10:10" x14ac:dyDescent="0.25">
      <c r="J11992" s="1"/>
    </row>
    <row r="11993" spans="10:10" x14ac:dyDescent="0.25">
      <c r="J11993" s="1"/>
    </row>
    <row r="11994" spans="10:10" x14ac:dyDescent="0.25">
      <c r="J11994" s="1"/>
    </row>
    <row r="11995" spans="10:10" x14ac:dyDescent="0.25">
      <c r="J11995" s="1"/>
    </row>
    <row r="11996" spans="10:10" x14ac:dyDescent="0.25">
      <c r="J11996" s="1"/>
    </row>
    <row r="11997" spans="10:10" x14ac:dyDescent="0.25">
      <c r="J11997" s="1"/>
    </row>
    <row r="11998" spans="10:10" x14ac:dyDescent="0.25">
      <c r="J11998" s="1"/>
    </row>
    <row r="11999" spans="10:10" x14ac:dyDescent="0.25">
      <c r="J11999" s="1"/>
    </row>
    <row r="12000" spans="10:10" x14ac:dyDescent="0.25">
      <c r="J12000" s="1"/>
    </row>
    <row r="12001" spans="10:10" x14ac:dyDescent="0.25">
      <c r="J12001" s="1"/>
    </row>
    <row r="12002" spans="10:10" x14ac:dyDescent="0.25">
      <c r="J12002" s="1"/>
    </row>
    <row r="12003" spans="10:10" x14ac:dyDescent="0.25">
      <c r="J12003" s="1"/>
    </row>
    <row r="12004" spans="10:10" x14ac:dyDescent="0.25">
      <c r="J12004" s="1"/>
    </row>
    <row r="12005" spans="10:10" x14ac:dyDescent="0.25">
      <c r="J12005" s="1"/>
    </row>
    <row r="12006" spans="10:10" x14ac:dyDescent="0.25">
      <c r="J12006" s="1"/>
    </row>
    <row r="12007" spans="10:10" x14ac:dyDescent="0.25">
      <c r="J12007" s="1"/>
    </row>
    <row r="12008" spans="10:10" x14ac:dyDescent="0.25">
      <c r="J12008" s="1"/>
    </row>
    <row r="12009" spans="10:10" x14ac:dyDescent="0.25">
      <c r="J12009" s="1"/>
    </row>
    <row r="12010" spans="10:10" x14ac:dyDescent="0.25">
      <c r="J12010" s="1"/>
    </row>
    <row r="12011" spans="10:10" x14ac:dyDescent="0.25">
      <c r="J12011" s="1"/>
    </row>
    <row r="12012" spans="10:10" x14ac:dyDescent="0.25">
      <c r="J12012" s="1"/>
    </row>
    <row r="12013" spans="10:10" x14ac:dyDescent="0.25">
      <c r="J12013" s="1"/>
    </row>
    <row r="12014" spans="10:10" x14ac:dyDescent="0.25">
      <c r="J12014" s="1"/>
    </row>
    <row r="12015" spans="10:10" x14ac:dyDescent="0.25">
      <c r="J12015" s="1"/>
    </row>
    <row r="12016" spans="10:10" x14ac:dyDescent="0.25">
      <c r="J12016" s="1"/>
    </row>
    <row r="12017" spans="10:10" x14ac:dyDescent="0.25">
      <c r="J12017" s="1"/>
    </row>
    <row r="12018" spans="10:10" x14ac:dyDescent="0.25">
      <c r="J12018" s="1"/>
    </row>
    <row r="12019" spans="10:10" x14ac:dyDescent="0.25">
      <c r="J12019" s="1"/>
    </row>
    <row r="12020" spans="10:10" x14ac:dyDescent="0.25">
      <c r="J12020" s="1"/>
    </row>
    <row r="12021" spans="10:10" x14ac:dyDescent="0.25">
      <c r="J12021" s="1"/>
    </row>
    <row r="12022" spans="10:10" x14ac:dyDescent="0.25">
      <c r="J12022" s="1"/>
    </row>
    <row r="12023" spans="10:10" x14ac:dyDescent="0.25">
      <c r="J12023" s="1"/>
    </row>
    <row r="12024" spans="10:10" x14ac:dyDescent="0.25">
      <c r="J12024" s="1"/>
    </row>
    <row r="12025" spans="10:10" x14ac:dyDescent="0.25">
      <c r="J12025" s="1"/>
    </row>
    <row r="12026" spans="10:10" x14ac:dyDescent="0.25">
      <c r="J12026" s="1"/>
    </row>
    <row r="12027" spans="10:10" x14ac:dyDescent="0.25">
      <c r="J12027" s="1"/>
    </row>
    <row r="12028" spans="10:10" x14ac:dyDescent="0.25">
      <c r="J12028" s="1"/>
    </row>
    <row r="12029" spans="10:10" x14ac:dyDescent="0.25">
      <c r="J12029" s="1"/>
    </row>
    <row r="12030" spans="10:10" x14ac:dyDescent="0.25">
      <c r="J12030" s="1"/>
    </row>
    <row r="12031" spans="10:10" x14ac:dyDescent="0.25">
      <c r="J12031" s="1"/>
    </row>
    <row r="12032" spans="10:10" x14ac:dyDescent="0.25">
      <c r="J12032" s="1"/>
    </row>
    <row r="12033" spans="10:10" x14ac:dyDescent="0.25">
      <c r="J12033" s="1"/>
    </row>
    <row r="12034" spans="10:10" x14ac:dyDescent="0.25">
      <c r="J12034" s="1"/>
    </row>
    <row r="12035" spans="10:10" x14ac:dyDescent="0.25">
      <c r="J12035" s="1"/>
    </row>
    <row r="12036" spans="10:10" x14ac:dyDescent="0.25">
      <c r="J12036" s="1"/>
    </row>
    <row r="12037" spans="10:10" x14ac:dyDescent="0.25">
      <c r="J12037" s="1"/>
    </row>
    <row r="12038" spans="10:10" x14ac:dyDescent="0.25">
      <c r="J12038" s="1"/>
    </row>
    <row r="12039" spans="10:10" x14ac:dyDescent="0.25">
      <c r="J12039" s="1"/>
    </row>
    <row r="12040" spans="10:10" x14ac:dyDescent="0.25">
      <c r="J12040" s="1"/>
    </row>
    <row r="12041" spans="10:10" x14ac:dyDescent="0.25">
      <c r="J12041" s="1"/>
    </row>
    <row r="12042" spans="10:10" x14ac:dyDescent="0.25">
      <c r="J12042" s="1"/>
    </row>
    <row r="12043" spans="10:10" x14ac:dyDescent="0.25">
      <c r="J12043" s="1"/>
    </row>
    <row r="12044" spans="10:10" x14ac:dyDescent="0.25">
      <c r="J12044" s="1"/>
    </row>
    <row r="12045" spans="10:10" x14ac:dyDescent="0.25">
      <c r="J12045" s="1"/>
    </row>
    <row r="12046" spans="10:10" x14ac:dyDescent="0.25">
      <c r="J12046" s="1"/>
    </row>
    <row r="12047" spans="10:10" x14ac:dyDescent="0.25">
      <c r="J12047" s="1"/>
    </row>
    <row r="12048" spans="10:10" x14ac:dyDescent="0.25">
      <c r="J12048" s="1"/>
    </row>
    <row r="12049" spans="10:10" x14ac:dyDescent="0.25">
      <c r="J12049" s="1"/>
    </row>
    <row r="12050" spans="10:10" x14ac:dyDescent="0.25">
      <c r="J12050" s="1"/>
    </row>
    <row r="12051" spans="10:10" x14ac:dyDescent="0.25">
      <c r="J12051" s="1"/>
    </row>
    <row r="12052" spans="10:10" x14ac:dyDescent="0.25">
      <c r="J12052" s="1"/>
    </row>
    <row r="12053" spans="10:10" x14ac:dyDescent="0.25">
      <c r="J12053" s="1"/>
    </row>
    <row r="12054" spans="10:10" x14ac:dyDescent="0.25">
      <c r="J12054" s="1"/>
    </row>
    <row r="12055" spans="10:10" x14ac:dyDescent="0.25">
      <c r="J12055" s="1"/>
    </row>
    <row r="12056" spans="10:10" x14ac:dyDescent="0.25">
      <c r="J12056" s="1"/>
    </row>
    <row r="12057" spans="10:10" x14ac:dyDescent="0.25">
      <c r="J12057" s="1"/>
    </row>
    <row r="12058" spans="10:10" x14ac:dyDescent="0.25">
      <c r="J12058" s="1"/>
    </row>
    <row r="12059" spans="10:10" x14ac:dyDescent="0.25">
      <c r="J12059" s="1"/>
    </row>
    <row r="12060" spans="10:10" x14ac:dyDescent="0.25">
      <c r="J12060" s="1"/>
    </row>
    <row r="12061" spans="10:10" x14ac:dyDescent="0.25">
      <c r="J12061" s="1"/>
    </row>
    <row r="12062" spans="10:10" x14ac:dyDescent="0.25">
      <c r="J12062" s="1"/>
    </row>
    <row r="12063" spans="10:10" x14ac:dyDescent="0.25">
      <c r="J12063" s="1"/>
    </row>
    <row r="12064" spans="10:10" x14ac:dyDescent="0.25">
      <c r="J12064" s="1"/>
    </row>
    <row r="12065" spans="10:10" x14ac:dyDescent="0.25">
      <c r="J12065" s="1"/>
    </row>
    <row r="12066" spans="10:10" x14ac:dyDescent="0.25">
      <c r="J12066" s="1"/>
    </row>
    <row r="12067" spans="10:10" x14ac:dyDescent="0.25">
      <c r="J12067" s="1"/>
    </row>
    <row r="12068" spans="10:10" x14ac:dyDescent="0.25">
      <c r="J12068" s="1"/>
    </row>
    <row r="12069" spans="10:10" x14ac:dyDescent="0.25">
      <c r="J12069" s="1"/>
    </row>
    <row r="12070" spans="10:10" x14ac:dyDescent="0.25">
      <c r="J12070" s="1"/>
    </row>
    <row r="12071" spans="10:10" x14ac:dyDescent="0.25">
      <c r="J12071" s="1"/>
    </row>
    <row r="12072" spans="10:10" x14ac:dyDescent="0.25">
      <c r="J12072" s="1"/>
    </row>
    <row r="12073" spans="10:10" x14ac:dyDescent="0.25">
      <c r="J12073" s="1"/>
    </row>
    <row r="12074" spans="10:10" x14ac:dyDescent="0.25">
      <c r="J12074" s="1"/>
    </row>
    <row r="12075" spans="10:10" x14ac:dyDescent="0.25">
      <c r="J12075" s="1"/>
    </row>
    <row r="12076" spans="10:10" x14ac:dyDescent="0.25">
      <c r="J12076" s="1"/>
    </row>
    <row r="12077" spans="10:10" x14ac:dyDescent="0.25">
      <c r="J12077" s="1"/>
    </row>
    <row r="12078" spans="10:10" x14ac:dyDescent="0.25">
      <c r="J12078" s="1"/>
    </row>
    <row r="12079" spans="10:10" x14ac:dyDescent="0.25">
      <c r="J12079" s="1"/>
    </row>
    <row r="12080" spans="10:10" x14ac:dyDescent="0.25">
      <c r="J12080" s="1"/>
    </row>
    <row r="12081" spans="10:10" x14ac:dyDescent="0.25">
      <c r="J12081" s="1"/>
    </row>
    <row r="12082" spans="10:10" x14ac:dyDescent="0.25">
      <c r="J12082" s="1"/>
    </row>
    <row r="12083" spans="10:10" x14ac:dyDescent="0.25">
      <c r="J12083" s="1"/>
    </row>
    <row r="12084" spans="10:10" x14ac:dyDescent="0.25">
      <c r="J12084" s="1"/>
    </row>
    <row r="12085" spans="10:10" x14ac:dyDescent="0.25">
      <c r="J12085" s="1"/>
    </row>
    <row r="12086" spans="10:10" x14ac:dyDescent="0.25">
      <c r="J12086" s="1"/>
    </row>
    <row r="12087" spans="10:10" x14ac:dyDescent="0.25">
      <c r="J12087" s="1"/>
    </row>
    <row r="12088" spans="10:10" x14ac:dyDescent="0.25">
      <c r="J12088" s="1"/>
    </row>
    <row r="12089" spans="10:10" x14ac:dyDescent="0.25">
      <c r="J12089" s="1"/>
    </row>
    <row r="12090" spans="10:10" x14ac:dyDescent="0.25">
      <c r="J12090" s="1"/>
    </row>
    <row r="12091" spans="10:10" x14ac:dyDescent="0.25">
      <c r="J12091" s="1"/>
    </row>
    <row r="12092" spans="10:10" x14ac:dyDescent="0.25">
      <c r="J12092" s="1"/>
    </row>
    <row r="12093" spans="10:10" x14ac:dyDescent="0.25">
      <c r="J12093" s="1"/>
    </row>
    <row r="12094" spans="10:10" x14ac:dyDescent="0.25">
      <c r="J12094" s="1"/>
    </row>
    <row r="12095" spans="10:10" x14ac:dyDescent="0.25">
      <c r="J12095" s="1"/>
    </row>
    <row r="12096" spans="10:10" x14ac:dyDescent="0.25">
      <c r="J12096" s="1"/>
    </row>
    <row r="12097" spans="10:10" x14ac:dyDescent="0.25">
      <c r="J12097" s="1"/>
    </row>
    <row r="12098" spans="10:10" x14ac:dyDescent="0.25">
      <c r="J12098" s="1"/>
    </row>
    <row r="12099" spans="10:10" x14ac:dyDescent="0.25">
      <c r="J12099" s="1"/>
    </row>
    <row r="12100" spans="10:10" x14ac:dyDescent="0.25">
      <c r="J12100" s="1"/>
    </row>
    <row r="12101" spans="10:10" x14ac:dyDescent="0.25">
      <c r="J12101" s="1"/>
    </row>
    <row r="12102" spans="10:10" x14ac:dyDescent="0.25">
      <c r="J12102" s="1"/>
    </row>
    <row r="12103" spans="10:10" x14ac:dyDescent="0.25">
      <c r="J12103" s="1"/>
    </row>
    <row r="12104" spans="10:10" x14ac:dyDescent="0.25">
      <c r="J12104" s="1"/>
    </row>
    <row r="12105" spans="10:10" x14ac:dyDescent="0.25">
      <c r="J12105" s="1"/>
    </row>
    <row r="12106" spans="10:10" x14ac:dyDescent="0.25">
      <c r="J12106" s="1"/>
    </row>
    <row r="12107" spans="10:10" x14ac:dyDescent="0.25">
      <c r="J12107" s="1"/>
    </row>
    <row r="12108" spans="10:10" x14ac:dyDescent="0.25">
      <c r="J12108" s="1"/>
    </row>
    <row r="12109" spans="10:10" x14ac:dyDescent="0.25">
      <c r="J12109" s="1"/>
    </row>
    <row r="12110" spans="10:10" x14ac:dyDescent="0.25">
      <c r="J12110" s="1"/>
    </row>
    <row r="12111" spans="10:10" x14ac:dyDescent="0.25">
      <c r="J12111" s="1"/>
    </row>
    <row r="12112" spans="10:10" x14ac:dyDescent="0.25">
      <c r="J12112" s="1"/>
    </row>
    <row r="12113" spans="10:10" x14ac:dyDescent="0.25">
      <c r="J12113" s="1"/>
    </row>
    <row r="12114" spans="10:10" x14ac:dyDescent="0.25">
      <c r="J12114" s="1"/>
    </row>
    <row r="12115" spans="10:10" x14ac:dyDescent="0.25">
      <c r="J12115" s="1"/>
    </row>
    <row r="12116" spans="10:10" x14ac:dyDescent="0.25">
      <c r="J12116" s="1"/>
    </row>
    <row r="12117" spans="10:10" x14ac:dyDescent="0.25">
      <c r="J12117" s="1"/>
    </row>
    <row r="12118" spans="10:10" x14ac:dyDescent="0.25">
      <c r="J12118" s="1"/>
    </row>
    <row r="12119" spans="10:10" x14ac:dyDescent="0.25">
      <c r="J12119" s="1"/>
    </row>
    <row r="12120" spans="10:10" x14ac:dyDescent="0.25">
      <c r="J12120" s="1"/>
    </row>
    <row r="12121" spans="10:10" x14ac:dyDescent="0.25">
      <c r="J12121" s="1"/>
    </row>
    <row r="12122" spans="10:10" x14ac:dyDescent="0.25">
      <c r="J12122" s="1"/>
    </row>
    <row r="12123" spans="10:10" x14ac:dyDescent="0.25">
      <c r="J12123" s="1"/>
    </row>
    <row r="12124" spans="10:10" x14ac:dyDescent="0.25">
      <c r="J12124" s="1"/>
    </row>
    <row r="12125" spans="10:10" x14ac:dyDescent="0.25">
      <c r="J12125" s="1"/>
    </row>
    <row r="12126" spans="10:10" x14ac:dyDescent="0.25">
      <c r="J12126" s="1"/>
    </row>
    <row r="12127" spans="10:10" x14ac:dyDescent="0.25">
      <c r="J12127" s="1"/>
    </row>
    <row r="12128" spans="10:10" x14ac:dyDescent="0.25">
      <c r="J12128" s="1"/>
    </row>
    <row r="12129" spans="10:10" x14ac:dyDescent="0.25">
      <c r="J12129" s="1"/>
    </row>
    <row r="12130" spans="10:10" x14ac:dyDescent="0.25">
      <c r="J12130" s="1"/>
    </row>
    <row r="12131" spans="10:10" x14ac:dyDescent="0.25">
      <c r="J12131" s="1"/>
    </row>
    <row r="12132" spans="10:10" x14ac:dyDescent="0.25">
      <c r="J12132" s="1"/>
    </row>
    <row r="12133" spans="10:10" x14ac:dyDescent="0.25">
      <c r="J12133" s="1"/>
    </row>
    <row r="12134" spans="10:10" x14ac:dyDescent="0.25">
      <c r="J12134" s="1"/>
    </row>
    <row r="12135" spans="10:10" x14ac:dyDescent="0.25">
      <c r="J12135" s="1"/>
    </row>
    <row r="12136" spans="10:10" x14ac:dyDescent="0.25">
      <c r="J12136" s="1"/>
    </row>
    <row r="12137" spans="10:10" x14ac:dyDescent="0.25">
      <c r="J12137" s="1"/>
    </row>
    <row r="12138" spans="10:10" x14ac:dyDescent="0.25">
      <c r="J12138" s="1"/>
    </row>
    <row r="12139" spans="10:10" x14ac:dyDescent="0.25">
      <c r="J12139" s="1"/>
    </row>
    <row r="12140" spans="10:10" x14ac:dyDescent="0.25">
      <c r="J12140" s="1"/>
    </row>
    <row r="12141" spans="10:10" x14ac:dyDescent="0.25">
      <c r="J12141" s="1"/>
    </row>
    <row r="12142" spans="10:10" x14ac:dyDescent="0.25">
      <c r="J12142" s="1"/>
    </row>
    <row r="12143" spans="10:10" x14ac:dyDescent="0.25">
      <c r="J12143" s="1"/>
    </row>
    <row r="12144" spans="10:10" x14ac:dyDescent="0.25">
      <c r="J12144" s="1"/>
    </row>
    <row r="12145" spans="10:10" x14ac:dyDescent="0.25">
      <c r="J12145" s="1"/>
    </row>
    <row r="12146" spans="10:10" x14ac:dyDescent="0.25">
      <c r="J12146" s="1"/>
    </row>
    <row r="12147" spans="10:10" x14ac:dyDescent="0.25">
      <c r="J12147" s="1"/>
    </row>
    <row r="12148" spans="10:10" x14ac:dyDescent="0.25">
      <c r="J12148" s="1"/>
    </row>
    <row r="12149" spans="10:10" x14ac:dyDescent="0.25">
      <c r="J12149" s="1"/>
    </row>
    <row r="12150" spans="10:10" x14ac:dyDescent="0.25">
      <c r="J12150" s="1"/>
    </row>
    <row r="12151" spans="10:10" x14ac:dyDescent="0.25">
      <c r="J12151" s="1"/>
    </row>
    <row r="12152" spans="10:10" x14ac:dyDescent="0.25">
      <c r="J12152" s="1"/>
    </row>
    <row r="12153" spans="10:10" x14ac:dyDescent="0.25">
      <c r="J12153" s="1"/>
    </row>
    <row r="12154" spans="10:10" x14ac:dyDescent="0.25">
      <c r="J12154" s="1"/>
    </row>
    <row r="12155" spans="10:10" x14ac:dyDescent="0.25">
      <c r="J12155" s="1"/>
    </row>
    <row r="12156" spans="10:10" x14ac:dyDescent="0.25">
      <c r="J12156" s="1"/>
    </row>
    <row r="12157" spans="10:10" x14ac:dyDescent="0.25">
      <c r="J12157" s="1"/>
    </row>
    <row r="12158" spans="10:10" x14ac:dyDescent="0.25">
      <c r="J12158" s="1"/>
    </row>
    <row r="12159" spans="10:10" x14ac:dyDescent="0.25">
      <c r="J12159" s="1"/>
    </row>
    <row r="12160" spans="10:10" x14ac:dyDescent="0.25">
      <c r="J12160" s="1"/>
    </row>
    <row r="12161" spans="10:10" x14ac:dyDescent="0.25">
      <c r="J12161" s="1"/>
    </row>
    <row r="12162" spans="10:10" x14ac:dyDescent="0.25">
      <c r="J12162" s="1"/>
    </row>
    <row r="12163" spans="10:10" x14ac:dyDescent="0.25">
      <c r="J12163" s="1"/>
    </row>
    <row r="12164" spans="10:10" x14ac:dyDescent="0.25">
      <c r="J12164" s="1"/>
    </row>
    <row r="12165" spans="10:10" x14ac:dyDescent="0.25">
      <c r="J12165" s="1"/>
    </row>
    <row r="12166" spans="10:10" x14ac:dyDescent="0.25">
      <c r="J12166" s="1"/>
    </row>
    <row r="12167" spans="10:10" x14ac:dyDescent="0.25">
      <c r="J12167" s="1"/>
    </row>
    <row r="12168" spans="10:10" x14ac:dyDescent="0.25">
      <c r="J12168" s="1"/>
    </row>
    <row r="12169" spans="10:10" x14ac:dyDescent="0.25">
      <c r="J12169" s="1"/>
    </row>
    <row r="12170" spans="10:10" x14ac:dyDescent="0.25">
      <c r="J12170" s="1"/>
    </row>
    <row r="12171" spans="10:10" x14ac:dyDescent="0.25">
      <c r="J12171" s="1"/>
    </row>
    <row r="12172" spans="10:10" x14ac:dyDescent="0.25">
      <c r="J12172" s="1"/>
    </row>
    <row r="12173" spans="10:10" x14ac:dyDescent="0.25">
      <c r="J12173" s="1"/>
    </row>
    <row r="12174" spans="10:10" x14ac:dyDescent="0.25">
      <c r="J12174" s="1"/>
    </row>
    <row r="12175" spans="10:10" x14ac:dyDescent="0.25">
      <c r="J12175" s="1"/>
    </row>
    <row r="12176" spans="10:10" x14ac:dyDescent="0.25">
      <c r="J12176" s="1"/>
    </row>
    <row r="12177" spans="10:10" x14ac:dyDescent="0.25">
      <c r="J12177" s="1"/>
    </row>
    <row r="12178" spans="10:10" x14ac:dyDescent="0.25">
      <c r="J12178" s="1"/>
    </row>
    <row r="12179" spans="10:10" x14ac:dyDescent="0.25">
      <c r="J12179" s="1"/>
    </row>
    <row r="12180" spans="10:10" x14ac:dyDescent="0.25">
      <c r="J12180" s="1"/>
    </row>
    <row r="12181" spans="10:10" x14ac:dyDescent="0.25">
      <c r="J12181" s="1"/>
    </row>
    <row r="12182" spans="10:10" x14ac:dyDescent="0.25">
      <c r="J12182" s="1"/>
    </row>
    <row r="12183" spans="10:10" x14ac:dyDescent="0.25">
      <c r="J12183" s="1"/>
    </row>
    <row r="12184" spans="10:10" x14ac:dyDescent="0.25">
      <c r="J12184" s="1"/>
    </row>
    <row r="12185" spans="10:10" x14ac:dyDescent="0.25">
      <c r="J12185" s="1"/>
    </row>
    <row r="12186" spans="10:10" x14ac:dyDescent="0.25">
      <c r="J12186" s="1"/>
    </row>
    <row r="12187" spans="10:10" x14ac:dyDescent="0.25">
      <c r="J12187" s="1"/>
    </row>
    <row r="12188" spans="10:10" x14ac:dyDescent="0.25">
      <c r="J12188" s="1"/>
    </row>
    <row r="12189" spans="10:10" x14ac:dyDescent="0.25">
      <c r="J12189" s="1"/>
    </row>
    <row r="12190" spans="10:10" x14ac:dyDescent="0.25">
      <c r="J12190" s="1"/>
    </row>
    <row r="12191" spans="10:10" x14ac:dyDescent="0.25">
      <c r="J12191" s="1"/>
    </row>
    <row r="12192" spans="10:10" x14ac:dyDescent="0.25">
      <c r="J12192" s="1"/>
    </row>
    <row r="12193" spans="10:10" x14ac:dyDescent="0.25">
      <c r="J12193" s="1"/>
    </row>
    <row r="12194" spans="10:10" x14ac:dyDescent="0.25">
      <c r="J12194" s="1"/>
    </row>
    <row r="12195" spans="10:10" x14ac:dyDescent="0.25">
      <c r="J12195" s="1"/>
    </row>
    <row r="12196" spans="10:10" x14ac:dyDescent="0.25">
      <c r="J12196" s="1"/>
    </row>
    <row r="12197" spans="10:10" x14ac:dyDescent="0.25">
      <c r="J12197" s="1"/>
    </row>
    <row r="12198" spans="10:10" x14ac:dyDescent="0.25">
      <c r="J12198" s="1"/>
    </row>
    <row r="12199" spans="10:10" x14ac:dyDescent="0.25">
      <c r="J12199" s="1"/>
    </row>
    <row r="12200" spans="10:10" x14ac:dyDescent="0.25">
      <c r="J12200" s="1"/>
    </row>
    <row r="12201" spans="10:10" x14ac:dyDescent="0.25">
      <c r="J12201" s="1"/>
    </row>
    <row r="12202" spans="10:10" x14ac:dyDescent="0.25">
      <c r="J12202" s="1"/>
    </row>
    <row r="12203" spans="10:10" x14ac:dyDescent="0.25">
      <c r="J12203" s="1"/>
    </row>
    <row r="12204" spans="10:10" x14ac:dyDescent="0.25">
      <c r="J12204" s="1"/>
    </row>
    <row r="12205" spans="10:10" x14ac:dyDescent="0.25">
      <c r="J12205" s="1"/>
    </row>
    <row r="12206" spans="10:10" x14ac:dyDescent="0.25">
      <c r="J12206" s="1"/>
    </row>
    <row r="12207" spans="10:10" x14ac:dyDescent="0.25">
      <c r="J12207" s="1"/>
    </row>
    <row r="12208" spans="10:10" x14ac:dyDescent="0.25">
      <c r="J12208" s="1"/>
    </row>
    <row r="12209" spans="10:10" x14ac:dyDescent="0.25">
      <c r="J12209" s="1"/>
    </row>
    <row r="12210" spans="10:10" x14ac:dyDescent="0.25">
      <c r="J12210" s="1"/>
    </row>
    <row r="12211" spans="10:10" x14ac:dyDescent="0.25">
      <c r="J12211" s="1"/>
    </row>
    <row r="12212" spans="10:10" x14ac:dyDescent="0.25">
      <c r="J12212" s="1"/>
    </row>
    <row r="12213" spans="10:10" x14ac:dyDescent="0.25">
      <c r="J12213" s="1"/>
    </row>
    <row r="12214" spans="10:10" x14ac:dyDescent="0.25">
      <c r="J12214" s="1"/>
    </row>
    <row r="12215" spans="10:10" x14ac:dyDescent="0.25">
      <c r="J12215" s="1"/>
    </row>
    <row r="12216" spans="10:10" x14ac:dyDescent="0.25">
      <c r="J12216" s="1"/>
    </row>
    <row r="12217" spans="10:10" x14ac:dyDescent="0.25">
      <c r="J12217" s="1"/>
    </row>
    <row r="12218" spans="10:10" x14ac:dyDescent="0.25">
      <c r="J12218" s="1"/>
    </row>
    <row r="12219" spans="10:10" x14ac:dyDescent="0.25">
      <c r="J12219" s="1"/>
    </row>
    <row r="12220" spans="10:10" x14ac:dyDescent="0.25">
      <c r="J12220" s="1"/>
    </row>
    <row r="12221" spans="10:10" x14ac:dyDescent="0.25">
      <c r="J12221" s="1"/>
    </row>
    <row r="12222" spans="10:10" x14ac:dyDescent="0.25">
      <c r="J12222" s="1"/>
    </row>
    <row r="12223" spans="10:10" x14ac:dyDescent="0.25">
      <c r="J12223" s="1"/>
    </row>
    <row r="12224" spans="10:10" x14ac:dyDescent="0.25">
      <c r="J12224" s="1"/>
    </row>
    <row r="12225" spans="10:10" x14ac:dyDescent="0.25">
      <c r="J12225" s="1"/>
    </row>
    <row r="12226" spans="10:10" x14ac:dyDescent="0.25">
      <c r="J12226" s="1"/>
    </row>
    <row r="12227" spans="10:10" x14ac:dyDescent="0.25">
      <c r="J12227" s="1"/>
    </row>
    <row r="12228" spans="10:10" x14ac:dyDescent="0.25">
      <c r="J12228" s="1"/>
    </row>
    <row r="12229" spans="10:10" x14ac:dyDescent="0.25">
      <c r="J12229" s="1"/>
    </row>
    <row r="12230" spans="10:10" x14ac:dyDescent="0.25">
      <c r="J12230" s="1"/>
    </row>
    <row r="12231" spans="10:10" x14ac:dyDescent="0.25">
      <c r="J12231" s="1"/>
    </row>
    <row r="12232" spans="10:10" x14ac:dyDescent="0.25">
      <c r="J12232" s="1"/>
    </row>
    <row r="12233" spans="10:10" x14ac:dyDescent="0.25">
      <c r="J12233" s="1"/>
    </row>
    <row r="12234" spans="10:10" x14ac:dyDescent="0.25">
      <c r="J12234" s="1"/>
    </row>
    <row r="12235" spans="10:10" x14ac:dyDescent="0.25">
      <c r="J12235" s="1"/>
    </row>
    <row r="12236" spans="10:10" x14ac:dyDescent="0.25">
      <c r="J12236" s="1"/>
    </row>
    <row r="12237" spans="10:10" x14ac:dyDescent="0.25">
      <c r="J12237" s="1"/>
    </row>
    <row r="12238" spans="10:10" x14ac:dyDescent="0.25">
      <c r="J12238" s="1"/>
    </row>
    <row r="12239" spans="10:10" x14ac:dyDescent="0.25">
      <c r="J12239" s="1"/>
    </row>
    <row r="12240" spans="10:10" x14ac:dyDescent="0.25">
      <c r="J12240" s="1"/>
    </row>
    <row r="12241" spans="10:10" x14ac:dyDescent="0.25">
      <c r="J12241" s="1"/>
    </row>
    <row r="12242" spans="10:10" x14ac:dyDescent="0.25">
      <c r="J12242" s="1"/>
    </row>
    <row r="12243" spans="10:10" x14ac:dyDescent="0.25">
      <c r="J12243" s="1"/>
    </row>
    <row r="12244" spans="10:10" x14ac:dyDescent="0.25">
      <c r="J12244" s="1"/>
    </row>
    <row r="12245" spans="10:10" x14ac:dyDescent="0.25">
      <c r="J12245" s="1"/>
    </row>
    <row r="12246" spans="10:10" x14ac:dyDescent="0.25">
      <c r="J12246" s="1"/>
    </row>
    <row r="12247" spans="10:10" x14ac:dyDescent="0.25">
      <c r="J12247" s="1"/>
    </row>
    <row r="12248" spans="10:10" x14ac:dyDescent="0.25">
      <c r="J12248" s="1"/>
    </row>
    <row r="12249" spans="10:10" x14ac:dyDescent="0.25">
      <c r="J12249" s="1"/>
    </row>
    <row r="12250" spans="10:10" x14ac:dyDescent="0.25">
      <c r="J12250" s="1"/>
    </row>
    <row r="12251" spans="10:10" x14ac:dyDescent="0.25">
      <c r="J12251" s="1"/>
    </row>
    <row r="12252" spans="10:10" x14ac:dyDescent="0.25">
      <c r="J12252" s="1"/>
    </row>
    <row r="12253" spans="10:10" x14ac:dyDescent="0.25">
      <c r="J12253" s="1"/>
    </row>
    <row r="12254" spans="10:10" x14ac:dyDescent="0.25">
      <c r="J12254" s="1"/>
    </row>
    <row r="12255" spans="10:10" x14ac:dyDescent="0.25">
      <c r="J12255" s="1"/>
    </row>
    <row r="12256" spans="10:10" x14ac:dyDescent="0.25">
      <c r="J12256" s="1"/>
    </row>
    <row r="12257" spans="10:10" x14ac:dyDescent="0.25">
      <c r="J12257" s="1"/>
    </row>
    <row r="12258" spans="10:10" x14ac:dyDescent="0.25">
      <c r="J12258" s="1"/>
    </row>
    <row r="12259" spans="10:10" x14ac:dyDescent="0.25">
      <c r="J12259" s="1"/>
    </row>
    <row r="12260" spans="10:10" x14ac:dyDescent="0.25">
      <c r="J12260" s="1"/>
    </row>
    <row r="12261" spans="10:10" x14ac:dyDescent="0.25">
      <c r="J12261" s="1"/>
    </row>
    <row r="12262" spans="10:10" x14ac:dyDescent="0.25">
      <c r="J12262" s="1"/>
    </row>
    <row r="12263" spans="10:10" x14ac:dyDescent="0.25">
      <c r="J12263" s="1"/>
    </row>
    <row r="12264" spans="10:10" x14ac:dyDescent="0.25">
      <c r="J12264" s="1"/>
    </row>
    <row r="12265" spans="10:10" x14ac:dyDescent="0.25">
      <c r="J12265" s="1"/>
    </row>
    <row r="12266" spans="10:10" x14ac:dyDescent="0.25">
      <c r="J12266" s="1"/>
    </row>
    <row r="12267" spans="10:10" x14ac:dyDescent="0.25">
      <c r="J12267" s="1"/>
    </row>
    <row r="12268" spans="10:10" x14ac:dyDescent="0.25">
      <c r="J12268" s="1"/>
    </row>
    <row r="12269" spans="10:10" x14ac:dyDescent="0.25">
      <c r="J12269" s="1"/>
    </row>
    <row r="12270" spans="10:10" x14ac:dyDescent="0.25">
      <c r="J12270" s="1"/>
    </row>
    <row r="12271" spans="10:10" x14ac:dyDescent="0.25">
      <c r="J12271" s="1"/>
    </row>
    <row r="12272" spans="10:10" x14ac:dyDescent="0.25">
      <c r="J12272" s="1"/>
    </row>
    <row r="12273" spans="10:10" x14ac:dyDescent="0.25">
      <c r="J12273" s="1"/>
    </row>
    <row r="12274" spans="10:10" x14ac:dyDescent="0.25">
      <c r="J12274" s="1"/>
    </row>
    <row r="12275" spans="10:10" x14ac:dyDescent="0.25">
      <c r="J12275" s="1"/>
    </row>
    <row r="12276" spans="10:10" x14ac:dyDescent="0.25">
      <c r="J12276" s="1"/>
    </row>
    <row r="12277" spans="10:10" x14ac:dyDescent="0.25">
      <c r="J12277" s="1"/>
    </row>
    <row r="12278" spans="10:10" x14ac:dyDescent="0.25">
      <c r="J12278" s="1"/>
    </row>
    <row r="12279" spans="10:10" x14ac:dyDescent="0.25">
      <c r="J12279" s="1"/>
    </row>
    <row r="12280" spans="10:10" x14ac:dyDescent="0.25">
      <c r="J12280" s="1"/>
    </row>
    <row r="12281" spans="10:10" x14ac:dyDescent="0.25">
      <c r="J12281" s="1"/>
    </row>
    <row r="12282" spans="10:10" x14ac:dyDescent="0.25">
      <c r="J12282" s="1"/>
    </row>
    <row r="12283" spans="10:10" x14ac:dyDescent="0.25">
      <c r="J12283" s="1"/>
    </row>
    <row r="12284" spans="10:10" x14ac:dyDescent="0.25">
      <c r="J12284" s="1"/>
    </row>
    <row r="12285" spans="10:10" x14ac:dyDescent="0.25">
      <c r="J12285" s="1"/>
    </row>
    <row r="12286" spans="10:10" x14ac:dyDescent="0.25">
      <c r="J12286" s="1"/>
    </row>
    <row r="12287" spans="10:10" x14ac:dyDescent="0.25">
      <c r="J12287" s="1"/>
    </row>
    <row r="12288" spans="10:10" x14ac:dyDescent="0.25">
      <c r="J12288" s="1"/>
    </row>
    <row r="12289" spans="10:10" x14ac:dyDescent="0.25">
      <c r="J12289" s="1"/>
    </row>
    <row r="12290" spans="10:10" x14ac:dyDescent="0.25">
      <c r="J12290" s="1"/>
    </row>
    <row r="12291" spans="10:10" x14ac:dyDescent="0.25">
      <c r="J12291" s="1"/>
    </row>
    <row r="12292" spans="10:10" x14ac:dyDescent="0.25">
      <c r="J12292" s="1"/>
    </row>
    <row r="12293" spans="10:10" x14ac:dyDescent="0.25">
      <c r="J12293" s="1"/>
    </row>
    <row r="12294" spans="10:10" x14ac:dyDescent="0.25">
      <c r="J12294" s="1"/>
    </row>
    <row r="12295" spans="10:10" x14ac:dyDescent="0.25">
      <c r="J12295" s="1"/>
    </row>
    <row r="12296" spans="10:10" x14ac:dyDescent="0.25">
      <c r="J12296" s="1"/>
    </row>
    <row r="12297" spans="10:10" x14ac:dyDescent="0.25">
      <c r="J12297" s="1"/>
    </row>
    <row r="12298" spans="10:10" x14ac:dyDescent="0.25">
      <c r="J12298" s="1"/>
    </row>
    <row r="12299" spans="10:10" x14ac:dyDescent="0.25">
      <c r="J12299" s="1"/>
    </row>
    <row r="12300" spans="10:10" x14ac:dyDescent="0.25">
      <c r="J12300" s="1"/>
    </row>
    <row r="12301" spans="10:10" x14ac:dyDescent="0.25">
      <c r="J12301" s="1"/>
    </row>
    <row r="12302" spans="10:10" x14ac:dyDescent="0.25">
      <c r="J12302" s="1"/>
    </row>
    <row r="12303" spans="10:10" x14ac:dyDescent="0.25">
      <c r="J12303" s="1"/>
    </row>
    <row r="12304" spans="10:10" x14ac:dyDescent="0.25">
      <c r="J12304" s="1"/>
    </row>
    <row r="12305" spans="10:10" x14ac:dyDescent="0.25">
      <c r="J12305" s="1"/>
    </row>
    <row r="12306" spans="10:10" x14ac:dyDescent="0.25">
      <c r="J12306" s="1"/>
    </row>
    <row r="12307" spans="10:10" x14ac:dyDescent="0.25">
      <c r="J12307" s="1"/>
    </row>
    <row r="12308" spans="10:10" x14ac:dyDescent="0.25">
      <c r="J12308" s="1"/>
    </row>
    <row r="12309" spans="10:10" x14ac:dyDescent="0.25">
      <c r="J12309" s="1"/>
    </row>
    <row r="12310" spans="10:10" x14ac:dyDescent="0.25">
      <c r="J12310" s="1"/>
    </row>
    <row r="12311" spans="10:10" x14ac:dyDescent="0.25">
      <c r="J12311" s="1"/>
    </row>
    <row r="12312" spans="10:10" x14ac:dyDescent="0.25">
      <c r="J12312" s="1"/>
    </row>
    <row r="12313" spans="10:10" x14ac:dyDescent="0.25">
      <c r="J12313" s="1"/>
    </row>
    <row r="12314" spans="10:10" x14ac:dyDescent="0.25">
      <c r="J12314" s="1"/>
    </row>
    <row r="12315" spans="10:10" x14ac:dyDescent="0.25">
      <c r="J12315" s="1"/>
    </row>
    <row r="12316" spans="10:10" x14ac:dyDescent="0.25">
      <c r="J12316" s="1"/>
    </row>
    <row r="12317" spans="10:10" x14ac:dyDescent="0.25">
      <c r="J12317" s="1"/>
    </row>
    <row r="12318" spans="10:10" x14ac:dyDescent="0.25">
      <c r="J12318" s="1"/>
    </row>
    <row r="12319" spans="10:10" x14ac:dyDescent="0.25">
      <c r="J12319" s="1"/>
    </row>
    <row r="12320" spans="10:10" x14ac:dyDescent="0.25">
      <c r="J12320" s="1"/>
    </row>
    <row r="12321" spans="10:10" x14ac:dyDescent="0.25">
      <c r="J12321" s="1"/>
    </row>
    <row r="12322" spans="10:10" x14ac:dyDescent="0.25">
      <c r="J12322" s="1"/>
    </row>
    <row r="12323" spans="10:10" x14ac:dyDescent="0.25">
      <c r="J12323" s="1"/>
    </row>
    <row r="12324" spans="10:10" x14ac:dyDescent="0.25">
      <c r="J12324" s="1"/>
    </row>
    <row r="12325" spans="10:10" x14ac:dyDescent="0.25">
      <c r="J12325" s="1"/>
    </row>
    <row r="12326" spans="10:10" x14ac:dyDescent="0.25">
      <c r="J12326" s="1"/>
    </row>
    <row r="12327" spans="10:10" x14ac:dyDescent="0.25">
      <c r="J12327" s="1"/>
    </row>
    <row r="12328" spans="10:10" x14ac:dyDescent="0.25">
      <c r="J12328" s="1"/>
    </row>
    <row r="12329" spans="10:10" x14ac:dyDescent="0.25">
      <c r="J12329" s="1"/>
    </row>
    <row r="12330" spans="10:10" x14ac:dyDescent="0.25">
      <c r="J12330" s="1"/>
    </row>
    <row r="12331" spans="10:10" x14ac:dyDescent="0.25">
      <c r="J12331" s="1"/>
    </row>
    <row r="12332" spans="10:10" x14ac:dyDescent="0.25">
      <c r="J12332" s="1"/>
    </row>
    <row r="12333" spans="10:10" x14ac:dyDescent="0.25">
      <c r="J12333" s="1"/>
    </row>
    <row r="12334" spans="10:10" x14ac:dyDescent="0.25">
      <c r="J12334" s="1"/>
    </row>
    <row r="12335" spans="10:10" x14ac:dyDescent="0.25">
      <c r="J12335" s="1"/>
    </row>
    <row r="12336" spans="10:10" x14ac:dyDescent="0.25">
      <c r="J12336" s="1"/>
    </row>
    <row r="12337" spans="10:10" x14ac:dyDescent="0.25">
      <c r="J12337" s="1"/>
    </row>
    <row r="12338" spans="10:10" x14ac:dyDescent="0.25">
      <c r="J12338" s="1"/>
    </row>
    <row r="12339" spans="10:10" x14ac:dyDescent="0.25">
      <c r="J12339" s="1"/>
    </row>
    <row r="12340" spans="10:10" x14ac:dyDescent="0.25">
      <c r="J12340" s="1"/>
    </row>
    <row r="12341" spans="10:10" x14ac:dyDescent="0.25">
      <c r="J12341" s="1"/>
    </row>
    <row r="12342" spans="10:10" x14ac:dyDescent="0.25">
      <c r="J12342" s="1"/>
    </row>
    <row r="12343" spans="10:10" x14ac:dyDescent="0.25">
      <c r="J12343" s="1"/>
    </row>
    <row r="12344" spans="10:10" x14ac:dyDescent="0.25">
      <c r="J12344" s="1"/>
    </row>
    <row r="12345" spans="10:10" x14ac:dyDescent="0.25">
      <c r="J12345" s="1"/>
    </row>
    <row r="12346" spans="10:10" x14ac:dyDescent="0.25">
      <c r="J12346" s="1"/>
    </row>
    <row r="12347" spans="10:10" x14ac:dyDescent="0.25">
      <c r="J12347" s="1"/>
    </row>
    <row r="12348" spans="10:10" x14ac:dyDescent="0.25">
      <c r="J12348" s="1"/>
    </row>
    <row r="12349" spans="10:10" x14ac:dyDescent="0.25">
      <c r="J12349" s="1"/>
    </row>
    <row r="12350" spans="10:10" x14ac:dyDescent="0.25">
      <c r="J12350" s="1"/>
    </row>
    <row r="12351" spans="10:10" x14ac:dyDescent="0.25">
      <c r="J12351" s="1"/>
    </row>
    <row r="12352" spans="10:10" x14ac:dyDescent="0.25">
      <c r="J12352" s="1"/>
    </row>
    <row r="12353" spans="10:10" x14ac:dyDescent="0.25">
      <c r="J12353" s="1"/>
    </row>
    <row r="12354" spans="10:10" x14ac:dyDescent="0.25">
      <c r="J12354" s="1"/>
    </row>
    <row r="12355" spans="10:10" x14ac:dyDescent="0.25">
      <c r="J12355" s="1"/>
    </row>
    <row r="12356" spans="10:10" x14ac:dyDescent="0.25">
      <c r="J12356" s="1"/>
    </row>
    <row r="12357" spans="10:10" x14ac:dyDescent="0.25">
      <c r="J12357" s="1"/>
    </row>
    <row r="12358" spans="10:10" x14ac:dyDescent="0.25">
      <c r="J12358" s="1"/>
    </row>
    <row r="12359" spans="10:10" x14ac:dyDescent="0.25">
      <c r="J12359" s="1"/>
    </row>
    <row r="12360" spans="10:10" x14ac:dyDescent="0.25">
      <c r="J12360" s="1"/>
    </row>
    <row r="12361" spans="10:10" x14ac:dyDescent="0.25">
      <c r="J12361" s="1"/>
    </row>
    <row r="12362" spans="10:10" x14ac:dyDescent="0.25">
      <c r="J12362" s="1"/>
    </row>
    <row r="12363" spans="10:10" x14ac:dyDescent="0.25">
      <c r="J12363" s="1"/>
    </row>
    <row r="12364" spans="10:10" x14ac:dyDescent="0.25">
      <c r="J12364" s="1"/>
    </row>
    <row r="12365" spans="10:10" x14ac:dyDescent="0.25">
      <c r="J12365" s="1"/>
    </row>
    <row r="12366" spans="10:10" x14ac:dyDescent="0.25">
      <c r="J12366" s="1"/>
    </row>
    <row r="12367" spans="10:10" x14ac:dyDescent="0.25">
      <c r="J12367" s="1"/>
    </row>
    <row r="12368" spans="10:10" x14ac:dyDescent="0.25">
      <c r="J12368" s="1"/>
    </row>
    <row r="12369" spans="10:10" x14ac:dyDescent="0.25">
      <c r="J12369" s="1"/>
    </row>
    <row r="12370" spans="10:10" x14ac:dyDescent="0.25">
      <c r="J12370" s="1"/>
    </row>
    <row r="12371" spans="10:10" x14ac:dyDescent="0.25">
      <c r="J12371" s="1"/>
    </row>
    <row r="12372" spans="10:10" x14ac:dyDescent="0.25">
      <c r="J12372" s="1"/>
    </row>
    <row r="12373" spans="10:10" x14ac:dyDescent="0.25">
      <c r="J12373" s="1"/>
    </row>
    <row r="12374" spans="10:10" x14ac:dyDescent="0.25">
      <c r="J12374" s="1"/>
    </row>
    <row r="12375" spans="10:10" x14ac:dyDescent="0.25">
      <c r="J12375" s="1"/>
    </row>
    <row r="12376" spans="10:10" x14ac:dyDescent="0.25">
      <c r="J12376" s="1"/>
    </row>
    <row r="12377" spans="10:10" x14ac:dyDescent="0.25">
      <c r="J12377" s="1"/>
    </row>
    <row r="12378" spans="10:10" x14ac:dyDescent="0.25">
      <c r="J12378" s="1"/>
    </row>
    <row r="12379" spans="10:10" x14ac:dyDescent="0.25">
      <c r="J12379" s="1"/>
    </row>
    <row r="12380" spans="10:10" x14ac:dyDescent="0.25">
      <c r="J12380" s="1"/>
    </row>
    <row r="12381" spans="10:10" x14ac:dyDescent="0.25">
      <c r="J12381" s="1"/>
    </row>
    <row r="12382" spans="10:10" x14ac:dyDescent="0.25">
      <c r="J12382" s="1"/>
    </row>
    <row r="12383" spans="10:10" x14ac:dyDescent="0.25">
      <c r="J12383" s="1"/>
    </row>
    <row r="12384" spans="10:10" x14ac:dyDescent="0.25">
      <c r="J12384" s="1"/>
    </row>
    <row r="12385" spans="10:10" x14ac:dyDescent="0.25">
      <c r="J12385" s="1"/>
    </row>
    <row r="12386" spans="10:10" x14ac:dyDescent="0.25">
      <c r="J12386" s="1"/>
    </row>
    <row r="12387" spans="10:10" x14ac:dyDescent="0.25">
      <c r="J12387" s="1"/>
    </row>
    <row r="12388" spans="10:10" x14ac:dyDescent="0.25">
      <c r="J12388" s="1"/>
    </row>
    <row r="12389" spans="10:10" x14ac:dyDescent="0.25">
      <c r="J12389" s="1"/>
    </row>
    <row r="12390" spans="10:10" x14ac:dyDescent="0.25">
      <c r="J12390" s="1"/>
    </row>
    <row r="12391" spans="10:10" x14ac:dyDescent="0.25">
      <c r="J12391" s="1"/>
    </row>
    <row r="12392" spans="10:10" x14ac:dyDescent="0.25">
      <c r="J12392" s="1"/>
    </row>
    <row r="12393" spans="10:10" x14ac:dyDescent="0.25">
      <c r="J12393" s="1"/>
    </row>
    <row r="12394" spans="10:10" x14ac:dyDescent="0.25">
      <c r="J12394" s="1"/>
    </row>
    <row r="12395" spans="10:10" x14ac:dyDescent="0.25">
      <c r="J12395" s="1"/>
    </row>
    <row r="12396" spans="10:10" x14ac:dyDescent="0.25">
      <c r="J12396" s="1"/>
    </row>
    <row r="12397" spans="10:10" x14ac:dyDescent="0.25">
      <c r="J12397" s="1"/>
    </row>
    <row r="12398" spans="10:10" x14ac:dyDescent="0.25">
      <c r="J12398" s="1"/>
    </row>
    <row r="12399" spans="10:10" x14ac:dyDescent="0.25">
      <c r="J12399" s="1"/>
    </row>
    <row r="12400" spans="10:10" x14ac:dyDescent="0.25">
      <c r="J12400" s="1"/>
    </row>
    <row r="12401" spans="10:10" x14ac:dyDescent="0.25">
      <c r="J12401" s="1"/>
    </row>
    <row r="12402" spans="10:10" x14ac:dyDescent="0.25">
      <c r="J12402" s="1"/>
    </row>
    <row r="12403" spans="10:10" x14ac:dyDescent="0.25">
      <c r="J12403" s="1"/>
    </row>
    <row r="12404" spans="10:10" x14ac:dyDescent="0.25">
      <c r="J12404" s="1"/>
    </row>
    <row r="12405" spans="10:10" x14ac:dyDescent="0.25">
      <c r="J12405" s="1"/>
    </row>
    <row r="12406" spans="10:10" x14ac:dyDescent="0.25">
      <c r="J12406" s="1"/>
    </row>
    <row r="12407" spans="10:10" x14ac:dyDescent="0.25">
      <c r="J12407" s="1"/>
    </row>
    <row r="12408" spans="10:10" x14ac:dyDescent="0.25">
      <c r="J12408" s="1"/>
    </row>
    <row r="12409" spans="10:10" x14ac:dyDescent="0.25">
      <c r="J12409" s="1"/>
    </row>
    <row r="12410" spans="10:10" x14ac:dyDescent="0.25">
      <c r="J12410" s="1"/>
    </row>
    <row r="12411" spans="10:10" x14ac:dyDescent="0.25">
      <c r="J12411" s="1"/>
    </row>
    <row r="12412" spans="10:10" x14ac:dyDescent="0.25">
      <c r="J12412" s="1"/>
    </row>
    <row r="12413" spans="10:10" x14ac:dyDescent="0.25">
      <c r="J12413" s="1"/>
    </row>
    <row r="12414" spans="10:10" x14ac:dyDescent="0.25">
      <c r="J12414" s="1"/>
    </row>
    <row r="12415" spans="10:10" x14ac:dyDescent="0.25">
      <c r="J12415" s="1"/>
    </row>
    <row r="12416" spans="10:10" x14ac:dyDescent="0.25">
      <c r="J12416" s="1"/>
    </row>
    <row r="12417" spans="10:10" x14ac:dyDescent="0.25">
      <c r="J12417" s="1"/>
    </row>
    <row r="12418" spans="10:10" x14ac:dyDescent="0.25">
      <c r="J12418" s="1"/>
    </row>
    <row r="12419" spans="10:10" x14ac:dyDescent="0.25">
      <c r="J12419" s="1"/>
    </row>
    <row r="12420" spans="10:10" x14ac:dyDescent="0.25">
      <c r="J12420" s="1"/>
    </row>
    <row r="12421" spans="10:10" x14ac:dyDescent="0.25">
      <c r="J12421" s="1"/>
    </row>
    <row r="12422" spans="10:10" x14ac:dyDescent="0.25">
      <c r="J12422" s="1"/>
    </row>
    <row r="12423" spans="10:10" x14ac:dyDescent="0.25">
      <c r="J12423" s="1"/>
    </row>
    <row r="12424" spans="10:10" x14ac:dyDescent="0.25">
      <c r="J12424" s="1"/>
    </row>
    <row r="12425" spans="10:10" x14ac:dyDescent="0.25">
      <c r="J12425" s="1"/>
    </row>
    <row r="12426" spans="10:10" x14ac:dyDescent="0.25">
      <c r="J12426" s="1"/>
    </row>
    <row r="12427" spans="10:10" x14ac:dyDescent="0.25">
      <c r="J12427" s="1"/>
    </row>
    <row r="12428" spans="10:10" x14ac:dyDescent="0.25">
      <c r="J12428" s="1"/>
    </row>
    <row r="12429" spans="10:10" x14ac:dyDescent="0.25">
      <c r="J12429" s="1"/>
    </row>
    <row r="12430" spans="10:10" x14ac:dyDescent="0.25">
      <c r="J12430" s="1"/>
    </row>
    <row r="12431" spans="10:10" x14ac:dyDescent="0.25">
      <c r="J12431" s="1"/>
    </row>
    <row r="12432" spans="10:10" x14ac:dyDescent="0.25">
      <c r="J12432" s="1"/>
    </row>
    <row r="12433" spans="10:10" x14ac:dyDescent="0.25">
      <c r="J12433" s="1"/>
    </row>
    <row r="12434" spans="10:10" x14ac:dyDescent="0.25">
      <c r="J12434" s="1"/>
    </row>
    <row r="12435" spans="10:10" x14ac:dyDescent="0.25">
      <c r="J12435" s="1"/>
    </row>
    <row r="12436" spans="10:10" x14ac:dyDescent="0.25">
      <c r="J12436" s="1"/>
    </row>
    <row r="12437" spans="10:10" x14ac:dyDescent="0.25">
      <c r="J12437" s="1"/>
    </row>
    <row r="12438" spans="10:10" x14ac:dyDescent="0.25">
      <c r="J12438" s="1"/>
    </row>
    <row r="12439" spans="10:10" x14ac:dyDescent="0.25">
      <c r="J12439" s="1"/>
    </row>
    <row r="12440" spans="10:10" x14ac:dyDescent="0.25">
      <c r="J12440" s="1"/>
    </row>
    <row r="12441" spans="10:10" x14ac:dyDescent="0.25">
      <c r="J12441" s="1"/>
    </row>
    <row r="12442" spans="10:10" x14ac:dyDescent="0.25">
      <c r="J12442" s="1"/>
    </row>
    <row r="12443" spans="10:10" x14ac:dyDescent="0.25">
      <c r="J12443" s="1"/>
    </row>
    <row r="12444" spans="10:10" x14ac:dyDescent="0.25">
      <c r="J12444" s="1"/>
    </row>
    <row r="12445" spans="10:10" x14ac:dyDescent="0.25">
      <c r="J12445" s="1"/>
    </row>
    <row r="12446" spans="10:10" x14ac:dyDescent="0.25">
      <c r="J12446" s="1"/>
    </row>
    <row r="12447" spans="10:10" x14ac:dyDescent="0.25">
      <c r="J12447" s="1"/>
    </row>
    <row r="12448" spans="10:10" x14ac:dyDescent="0.25">
      <c r="J12448" s="1"/>
    </row>
    <row r="12449" spans="10:10" x14ac:dyDescent="0.25">
      <c r="J12449" s="1"/>
    </row>
    <row r="12450" spans="10:10" x14ac:dyDescent="0.25">
      <c r="J12450" s="1"/>
    </row>
    <row r="12451" spans="10:10" x14ac:dyDescent="0.25">
      <c r="J12451" s="1"/>
    </row>
    <row r="12452" spans="10:10" x14ac:dyDescent="0.25">
      <c r="J12452" s="1"/>
    </row>
    <row r="12453" spans="10:10" x14ac:dyDescent="0.25">
      <c r="J12453" s="1"/>
    </row>
    <row r="12454" spans="10:10" x14ac:dyDescent="0.25">
      <c r="J12454" s="1"/>
    </row>
    <row r="12455" spans="10:10" x14ac:dyDescent="0.25">
      <c r="J12455" s="1"/>
    </row>
    <row r="12456" spans="10:10" x14ac:dyDescent="0.25">
      <c r="J12456" s="1"/>
    </row>
    <row r="12457" spans="10:10" x14ac:dyDescent="0.25">
      <c r="J12457" s="1"/>
    </row>
    <row r="12458" spans="10:10" x14ac:dyDescent="0.25">
      <c r="J12458" s="1"/>
    </row>
    <row r="12459" spans="10:10" x14ac:dyDescent="0.25">
      <c r="J12459" s="1"/>
    </row>
    <row r="12460" spans="10:10" x14ac:dyDescent="0.25">
      <c r="J12460" s="1"/>
    </row>
    <row r="12461" spans="10:10" x14ac:dyDescent="0.25">
      <c r="J12461" s="1"/>
    </row>
    <row r="12462" spans="10:10" x14ac:dyDescent="0.25">
      <c r="J12462" s="1"/>
    </row>
    <row r="12463" spans="10:10" x14ac:dyDescent="0.25">
      <c r="J12463" s="1"/>
    </row>
    <row r="12464" spans="10:10" x14ac:dyDescent="0.25">
      <c r="J12464" s="1"/>
    </row>
    <row r="12465" spans="10:10" x14ac:dyDescent="0.25">
      <c r="J12465" s="1"/>
    </row>
    <row r="12466" spans="10:10" x14ac:dyDescent="0.25">
      <c r="J12466" s="1"/>
    </row>
    <row r="12467" spans="10:10" x14ac:dyDescent="0.25">
      <c r="J12467" s="1"/>
    </row>
    <row r="12468" spans="10:10" x14ac:dyDescent="0.25">
      <c r="J12468" s="1"/>
    </row>
    <row r="12469" spans="10:10" x14ac:dyDescent="0.25">
      <c r="J12469" s="1"/>
    </row>
    <row r="12470" spans="10:10" x14ac:dyDescent="0.25">
      <c r="J12470" s="1"/>
    </row>
    <row r="12471" spans="10:10" x14ac:dyDescent="0.25">
      <c r="J12471" s="1"/>
    </row>
    <row r="12472" spans="10:10" x14ac:dyDescent="0.25">
      <c r="J12472" s="1"/>
    </row>
    <row r="12473" spans="10:10" x14ac:dyDescent="0.25">
      <c r="J12473" s="1"/>
    </row>
    <row r="12474" spans="10:10" x14ac:dyDescent="0.25">
      <c r="J12474" s="1"/>
    </row>
    <row r="12475" spans="10:10" x14ac:dyDescent="0.25">
      <c r="J12475" s="1"/>
    </row>
    <row r="12476" spans="10:10" x14ac:dyDescent="0.25">
      <c r="J12476" s="1"/>
    </row>
    <row r="12477" spans="10:10" x14ac:dyDescent="0.25">
      <c r="J12477" s="1"/>
    </row>
    <row r="12478" spans="10:10" x14ac:dyDescent="0.25">
      <c r="J12478" s="1"/>
    </row>
    <row r="12479" spans="10:10" x14ac:dyDescent="0.25">
      <c r="J12479" s="1"/>
    </row>
    <row r="12480" spans="10:10" x14ac:dyDescent="0.25">
      <c r="J12480" s="1"/>
    </row>
    <row r="12481" spans="10:10" x14ac:dyDescent="0.25">
      <c r="J12481" s="1"/>
    </row>
    <row r="12482" spans="10:10" x14ac:dyDescent="0.25">
      <c r="J12482" s="1"/>
    </row>
    <row r="12483" spans="10:10" x14ac:dyDescent="0.25">
      <c r="J12483" s="1"/>
    </row>
    <row r="12484" spans="10:10" x14ac:dyDescent="0.25">
      <c r="J12484" s="1"/>
    </row>
    <row r="12485" spans="10:10" x14ac:dyDescent="0.25">
      <c r="J12485" s="1"/>
    </row>
    <row r="12486" spans="10:10" x14ac:dyDescent="0.25">
      <c r="J12486" s="1"/>
    </row>
    <row r="12487" spans="10:10" x14ac:dyDescent="0.25">
      <c r="J12487" s="1"/>
    </row>
    <row r="12488" spans="10:10" x14ac:dyDescent="0.25">
      <c r="J12488" s="1"/>
    </row>
    <row r="12489" spans="10:10" x14ac:dyDescent="0.25">
      <c r="J12489" s="1"/>
    </row>
    <row r="12490" spans="10:10" x14ac:dyDescent="0.25">
      <c r="J12490" s="1"/>
    </row>
    <row r="12491" spans="10:10" x14ac:dyDescent="0.25">
      <c r="J12491" s="1"/>
    </row>
    <row r="12492" spans="10:10" x14ac:dyDescent="0.25">
      <c r="J12492" s="1"/>
    </row>
    <row r="12493" spans="10:10" x14ac:dyDescent="0.25">
      <c r="J12493" s="1"/>
    </row>
    <row r="12494" spans="10:10" x14ac:dyDescent="0.25">
      <c r="J12494" s="1"/>
    </row>
    <row r="12495" spans="10:10" x14ac:dyDescent="0.25">
      <c r="J12495" s="1"/>
    </row>
    <row r="12496" spans="10:10" x14ac:dyDescent="0.25">
      <c r="J12496" s="1"/>
    </row>
    <row r="12497" spans="10:10" x14ac:dyDescent="0.25">
      <c r="J12497" s="1"/>
    </row>
    <row r="12498" spans="10:10" x14ac:dyDescent="0.25">
      <c r="J12498" s="1"/>
    </row>
    <row r="12499" spans="10:10" x14ac:dyDescent="0.25">
      <c r="J12499" s="1"/>
    </row>
    <row r="12500" spans="10:10" x14ac:dyDescent="0.25">
      <c r="J12500" s="1"/>
    </row>
    <row r="12501" spans="10:10" x14ac:dyDescent="0.25">
      <c r="J12501" s="1"/>
    </row>
    <row r="12502" spans="10:10" x14ac:dyDescent="0.25">
      <c r="J12502" s="1"/>
    </row>
    <row r="12503" spans="10:10" x14ac:dyDescent="0.25">
      <c r="J12503" s="1"/>
    </row>
    <row r="12504" spans="10:10" x14ac:dyDescent="0.25">
      <c r="J12504" s="1"/>
    </row>
    <row r="12505" spans="10:10" x14ac:dyDescent="0.25">
      <c r="J12505" s="1"/>
    </row>
    <row r="12506" spans="10:10" x14ac:dyDescent="0.25">
      <c r="J12506" s="1"/>
    </row>
    <row r="12507" spans="10:10" x14ac:dyDescent="0.25">
      <c r="J12507" s="1"/>
    </row>
    <row r="12508" spans="10:10" x14ac:dyDescent="0.25">
      <c r="J12508" s="1"/>
    </row>
    <row r="12509" spans="10:10" x14ac:dyDescent="0.25">
      <c r="J12509" s="1"/>
    </row>
    <row r="12510" spans="10:10" x14ac:dyDescent="0.25">
      <c r="J12510" s="1"/>
    </row>
    <row r="12511" spans="10:10" x14ac:dyDescent="0.25">
      <c r="J12511" s="1"/>
    </row>
    <row r="12512" spans="10:10" x14ac:dyDescent="0.25">
      <c r="J12512" s="1"/>
    </row>
    <row r="12513" spans="10:10" x14ac:dyDescent="0.25">
      <c r="J12513" s="1"/>
    </row>
    <row r="12514" spans="10:10" x14ac:dyDescent="0.25">
      <c r="J12514" s="1"/>
    </row>
    <row r="12515" spans="10:10" x14ac:dyDescent="0.25">
      <c r="J12515" s="1"/>
    </row>
    <row r="12516" spans="10:10" x14ac:dyDescent="0.25">
      <c r="J12516" s="1"/>
    </row>
    <row r="12517" spans="10:10" x14ac:dyDescent="0.25">
      <c r="J12517" s="1"/>
    </row>
    <row r="12518" spans="10:10" x14ac:dyDescent="0.25">
      <c r="J12518" s="1"/>
    </row>
    <row r="12519" spans="10:10" x14ac:dyDescent="0.25">
      <c r="J12519" s="1"/>
    </row>
    <row r="12520" spans="10:10" x14ac:dyDescent="0.25">
      <c r="J12520" s="1"/>
    </row>
    <row r="12521" spans="10:10" x14ac:dyDescent="0.25">
      <c r="J12521" s="1"/>
    </row>
    <row r="12522" spans="10:10" x14ac:dyDescent="0.25">
      <c r="J12522" s="1"/>
    </row>
    <row r="12523" spans="10:10" x14ac:dyDescent="0.25">
      <c r="J12523" s="1"/>
    </row>
    <row r="12524" spans="10:10" x14ac:dyDescent="0.25">
      <c r="J12524" s="1"/>
    </row>
    <row r="12525" spans="10:10" x14ac:dyDescent="0.25">
      <c r="J12525" s="1"/>
    </row>
    <row r="12526" spans="10:10" x14ac:dyDescent="0.25">
      <c r="J12526" s="1"/>
    </row>
    <row r="12527" spans="10:10" x14ac:dyDescent="0.25">
      <c r="J12527" s="1"/>
    </row>
    <row r="12528" spans="10:10" x14ac:dyDescent="0.25">
      <c r="J12528" s="1"/>
    </row>
    <row r="12529" spans="10:10" x14ac:dyDescent="0.25">
      <c r="J12529" s="1"/>
    </row>
    <row r="12530" spans="10:10" x14ac:dyDescent="0.25">
      <c r="J12530" s="1"/>
    </row>
    <row r="12531" spans="10:10" x14ac:dyDescent="0.25">
      <c r="J12531" s="1"/>
    </row>
    <row r="12532" spans="10:10" x14ac:dyDescent="0.25">
      <c r="J12532" s="1"/>
    </row>
    <row r="12533" spans="10:10" x14ac:dyDescent="0.25">
      <c r="J12533" s="1"/>
    </row>
    <row r="12534" spans="10:10" x14ac:dyDescent="0.25">
      <c r="J12534" s="1"/>
    </row>
    <row r="12535" spans="10:10" x14ac:dyDescent="0.25">
      <c r="J12535" s="1"/>
    </row>
    <row r="12536" spans="10:10" x14ac:dyDescent="0.25">
      <c r="J12536" s="1"/>
    </row>
    <row r="12537" spans="10:10" x14ac:dyDescent="0.25">
      <c r="J12537" s="1"/>
    </row>
    <row r="12538" spans="10:10" x14ac:dyDescent="0.25">
      <c r="J12538" s="1"/>
    </row>
    <row r="12539" spans="10:10" x14ac:dyDescent="0.25">
      <c r="J12539" s="1"/>
    </row>
    <row r="12540" spans="10:10" x14ac:dyDescent="0.25">
      <c r="J12540" s="1"/>
    </row>
    <row r="12541" spans="10:10" x14ac:dyDescent="0.25">
      <c r="J12541" s="1"/>
    </row>
    <row r="12542" spans="10:10" x14ac:dyDescent="0.25">
      <c r="J12542" s="1"/>
    </row>
    <row r="12543" spans="10:10" x14ac:dyDescent="0.25">
      <c r="J12543" s="1"/>
    </row>
    <row r="12544" spans="10:10" x14ac:dyDescent="0.25">
      <c r="J12544" s="1"/>
    </row>
    <row r="12545" spans="10:10" x14ac:dyDescent="0.25">
      <c r="J12545" s="1"/>
    </row>
    <row r="12546" spans="10:10" x14ac:dyDescent="0.25">
      <c r="J12546" s="1"/>
    </row>
    <row r="12547" spans="10:10" x14ac:dyDescent="0.25">
      <c r="J12547" s="1"/>
    </row>
    <row r="12548" spans="10:10" x14ac:dyDescent="0.25">
      <c r="J12548" s="1"/>
    </row>
    <row r="12549" spans="10:10" x14ac:dyDescent="0.25">
      <c r="J12549" s="1"/>
    </row>
    <row r="12550" spans="10:10" x14ac:dyDescent="0.25">
      <c r="J12550" s="1"/>
    </row>
    <row r="12551" spans="10:10" x14ac:dyDescent="0.25">
      <c r="J12551" s="1"/>
    </row>
    <row r="12552" spans="10:10" x14ac:dyDescent="0.25">
      <c r="J12552" s="1"/>
    </row>
    <row r="12553" spans="10:10" x14ac:dyDescent="0.25">
      <c r="J12553" s="1"/>
    </row>
    <row r="12554" spans="10:10" x14ac:dyDescent="0.25">
      <c r="J12554" s="1"/>
    </row>
    <row r="12555" spans="10:10" x14ac:dyDescent="0.25">
      <c r="J12555" s="1"/>
    </row>
    <row r="12556" spans="10:10" x14ac:dyDescent="0.25">
      <c r="J12556" s="1"/>
    </row>
    <row r="12557" spans="10:10" x14ac:dyDescent="0.25">
      <c r="J12557" s="1"/>
    </row>
    <row r="12558" spans="10:10" x14ac:dyDescent="0.25">
      <c r="J12558" s="1"/>
    </row>
    <row r="12559" spans="10:10" x14ac:dyDescent="0.25">
      <c r="J12559" s="1"/>
    </row>
    <row r="12560" spans="10:10" x14ac:dyDescent="0.25">
      <c r="J12560" s="1"/>
    </row>
    <row r="12561" spans="10:10" x14ac:dyDescent="0.25">
      <c r="J12561" s="1"/>
    </row>
    <row r="12562" spans="10:10" x14ac:dyDescent="0.25">
      <c r="J12562" s="1"/>
    </row>
    <row r="12563" spans="10:10" x14ac:dyDescent="0.25">
      <c r="J12563" s="1"/>
    </row>
    <row r="12564" spans="10:10" x14ac:dyDescent="0.25">
      <c r="J12564" s="1"/>
    </row>
    <row r="12565" spans="10:10" x14ac:dyDescent="0.25">
      <c r="J12565" s="1"/>
    </row>
    <row r="12566" spans="10:10" x14ac:dyDescent="0.25">
      <c r="J12566" s="1"/>
    </row>
    <row r="12567" spans="10:10" x14ac:dyDescent="0.25">
      <c r="J12567" s="1"/>
    </row>
    <row r="12568" spans="10:10" x14ac:dyDescent="0.25">
      <c r="J12568" s="1"/>
    </row>
    <row r="12569" spans="10:10" x14ac:dyDescent="0.25">
      <c r="J12569" s="1"/>
    </row>
    <row r="12570" spans="10:10" x14ac:dyDescent="0.25">
      <c r="J12570" s="1"/>
    </row>
    <row r="12571" spans="10:10" x14ac:dyDescent="0.25">
      <c r="J12571" s="1"/>
    </row>
    <row r="12572" spans="10:10" x14ac:dyDescent="0.25">
      <c r="J12572" s="1"/>
    </row>
    <row r="12573" spans="10:10" x14ac:dyDescent="0.25">
      <c r="J12573" s="1"/>
    </row>
    <row r="12574" spans="10:10" x14ac:dyDescent="0.25">
      <c r="J12574" s="1"/>
    </row>
    <row r="12575" spans="10:10" x14ac:dyDescent="0.25">
      <c r="J12575" s="1"/>
    </row>
    <row r="12576" spans="10:10" x14ac:dyDescent="0.25">
      <c r="J12576" s="1"/>
    </row>
    <row r="12577" spans="10:10" x14ac:dyDescent="0.25">
      <c r="J12577" s="1"/>
    </row>
    <row r="12578" spans="10:10" x14ac:dyDescent="0.25">
      <c r="J12578" s="1"/>
    </row>
    <row r="12579" spans="10:10" x14ac:dyDescent="0.25">
      <c r="J12579" s="1"/>
    </row>
    <row r="12580" spans="10:10" x14ac:dyDescent="0.25">
      <c r="J12580" s="1"/>
    </row>
    <row r="12581" spans="10:10" x14ac:dyDescent="0.25">
      <c r="J12581" s="1"/>
    </row>
    <row r="12582" spans="10:10" x14ac:dyDescent="0.25">
      <c r="J12582" s="1"/>
    </row>
    <row r="12583" spans="10:10" x14ac:dyDescent="0.25">
      <c r="J12583" s="1"/>
    </row>
    <row r="12584" spans="10:10" x14ac:dyDescent="0.25">
      <c r="J12584" s="1"/>
    </row>
    <row r="12585" spans="10:10" x14ac:dyDescent="0.25">
      <c r="J12585" s="1"/>
    </row>
    <row r="12586" spans="10:10" x14ac:dyDescent="0.25">
      <c r="J12586" s="1"/>
    </row>
    <row r="12587" spans="10:10" x14ac:dyDescent="0.25">
      <c r="J12587" s="1"/>
    </row>
    <row r="12588" spans="10:10" x14ac:dyDescent="0.25">
      <c r="J12588" s="1"/>
    </row>
    <row r="12589" spans="10:10" x14ac:dyDescent="0.25">
      <c r="J12589" s="1"/>
    </row>
    <row r="12590" spans="10:10" x14ac:dyDescent="0.25">
      <c r="J12590" s="1"/>
    </row>
    <row r="12591" spans="10:10" x14ac:dyDescent="0.25">
      <c r="J12591" s="1"/>
    </row>
    <row r="12592" spans="10:10" x14ac:dyDescent="0.25">
      <c r="J12592" s="1"/>
    </row>
    <row r="12593" spans="10:10" x14ac:dyDescent="0.25">
      <c r="J12593" s="1"/>
    </row>
    <row r="12594" spans="10:10" x14ac:dyDescent="0.25">
      <c r="J12594" s="1"/>
    </row>
    <row r="12595" spans="10:10" x14ac:dyDescent="0.25">
      <c r="J12595" s="1"/>
    </row>
    <row r="12596" spans="10:10" x14ac:dyDescent="0.25">
      <c r="J12596" s="1"/>
    </row>
    <row r="12597" spans="10:10" x14ac:dyDescent="0.25">
      <c r="J12597" s="1"/>
    </row>
    <row r="12598" spans="10:10" x14ac:dyDescent="0.25">
      <c r="J12598" s="1"/>
    </row>
    <row r="12599" spans="10:10" x14ac:dyDescent="0.25">
      <c r="J12599" s="1"/>
    </row>
    <row r="12600" spans="10:10" x14ac:dyDescent="0.25">
      <c r="J12600" s="1"/>
    </row>
    <row r="12601" spans="10:10" x14ac:dyDescent="0.25">
      <c r="J12601" s="1"/>
    </row>
    <row r="12602" spans="10:10" x14ac:dyDescent="0.25">
      <c r="J12602" s="1"/>
    </row>
    <row r="12603" spans="10:10" x14ac:dyDescent="0.25">
      <c r="J12603" s="1"/>
    </row>
    <row r="12604" spans="10:10" x14ac:dyDescent="0.25">
      <c r="J12604" s="1"/>
    </row>
    <row r="12605" spans="10:10" x14ac:dyDescent="0.25">
      <c r="J12605" s="1"/>
    </row>
    <row r="12606" spans="10:10" x14ac:dyDescent="0.25">
      <c r="J12606" s="1"/>
    </row>
    <row r="12607" spans="10:10" x14ac:dyDescent="0.25">
      <c r="J12607" s="1"/>
    </row>
    <row r="12608" spans="10:10" x14ac:dyDescent="0.25">
      <c r="J12608" s="1"/>
    </row>
    <row r="12609" spans="10:10" x14ac:dyDescent="0.25">
      <c r="J12609" s="1"/>
    </row>
    <row r="12610" spans="10:10" x14ac:dyDescent="0.25">
      <c r="J12610" s="1"/>
    </row>
    <row r="12611" spans="10:10" x14ac:dyDescent="0.25">
      <c r="J12611" s="1"/>
    </row>
    <row r="12612" spans="10:10" x14ac:dyDescent="0.25">
      <c r="J12612" s="1"/>
    </row>
    <row r="12613" spans="10:10" x14ac:dyDescent="0.25">
      <c r="J12613" s="1"/>
    </row>
    <row r="12614" spans="10:10" x14ac:dyDescent="0.25">
      <c r="J12614" s="1"/>
    </row>
    <row r="12615" spans="10:10" x14ac:dyDescent="0.25">
      <c r="J12615" s="1"/>
    </row>
    <row r="12616" spans="10:10" x14ac:dyDescent="0.25">
      <c r="J12616" s="1"/>
    </row>
    <row r="12617" spans="10:10" x14ac:dyDescent="0.25">
      <c r="J12617" s="1"/>
    </row>
    <row r="12618" spans="10:10" x14ac:dyDescent="0.25">
      <c r="J12618" s="1"/>
    </row>
    <row r="12619" spans="10:10" x14ac:dyDescent="0.25">
      <c r="J12619" s="1"/>
    </row>
    <row r="12620" spans="10:10" x14ac:dyDescent="0.25">
      <c r="J12620" s="1"/>
    </row>
    <row r="12621" spans="10:10" x14ac:dyDescent="0.25">
      <c r="J12621" s="1"/>
    </row>
    <row r="12622" spans="10:10" x14ac:dyDescent="0.25">
      <c r="J12622" s="1"/>
    </row>
    <row r="12623" spans="10:10" x14ac:dyDescent="0.25">
      <c r="J12623" s="1"/>
    </row>
    <row r="12624" spans="10:10" x14ac:dyDescent="0.25">
      <c r="J12624" s="1"/>
    </row>
    <row r="12625" spans="10:10" x14ac:dyDescent="0.25">
      <c r="J12625" s="1"/>
    </row>
    <row r="12626" spans="10:10" x14ac:dyDescent="0.25">
      <c r="J12626" s="1"/>
    </row>
    <row r="12627" spans="10:10" x14ac:dyDescent="0.25">
      <c r="J12627" s="1"/>
    </row>
    <row r="12628" spans="10:10" x14ac:dyDescent="0.25">
      <c r="J12628" s="1"/>
    </row>
    <row r="12629" spans="10:10" x14ac:dyDescent="0.25">
      <c r="J12629" s="1"/>
    </row>
    <row r="12630" spans="10:10" x14ac:dyDescent="0.25">
      <c r="J12630" s="1"/>
    </row>
    <row r="12631" spans="10:10" x14ac:dyDescent="0.25">
      <c r="J12631" s="1"/>
    </row>
    <row r="12632" spans="10:10" x14ac:dyDescent="0.25">
      <c r="J12632" s="1"/>
    </row>
    <row r="12633" spans="10:10" x14ac:dyDescent="0.25">
      <c r="J12633" s="1"/>
    </row>
    <row r="12634" spans="10:10" x14ac:dyDescent="0.25">
      <c r="J12634" s="1"/>
    </row>
    <row r="12635" spans="10:10" x14ac:dyDescent="0.25">
      <c r="J12635" s="1"/>
    </row>
    <row r="12636" spans="10:10" x14ac:dyDescent="0.25">
      <c r="J12636" s="1"/>
    </row>
    <row r="12637" spans="10:10" x14ac:dyDescent="0.25">
      <c r="J12637" s="1"/>
    </row>
    <row r="12638" spans="10:10" x14ac:dyDescent="0.25">
      <c r="J12638" s="1"/>
    </row>
    <row r="12639" spans="10:10" x14ac:dyDescent="0.25">
      <c r="J12639" s="1"/>
    </row>
    <row r="12640" spans="10:10" x14ac:dyDescent="0.25">
      <c r="J12640" s="1"/>
    </row>
    <row r="12641" spans="10:10" x14ac:dyDescent="0.25">
      <c r="J12641" s="1"/>
    </row>
    <row r="12642" spans="10:10" x14ac:dyDescent="0.25">
      <c r="J12642" s="1"/>
    </row>
    <row r="12643" spans="10:10" x14ac:dyDescent="0.25">
      <c r="J12643" s="1"/>
    </row>
    <row r="12644" spans="10:10" x14ac:dyDescent="0.25">
      <c r="J12644" s="1"/>
    </row>
    <row r="12645" spans="10:10" x14ac:dyDescent="0.25">
      <c r="J12645" s="1"/>
    </row>
    <row r="12646" spans="10:10" x14ac:dyDescent="0.25">
      <c r="J12646" s="1"/>
    </row>
    <row r="12647" spans="10:10" x14ac:dyDescent="0.25">
      <c r="J12647" s="1"/>
    </row>
    <row r="12648" spans="10:10" x14ac:dyDescent="0.25">
      <c r="J12648" s="1"/>
    </row>
    <row r="12649" spans="10:10" x14ac:dyDescent="0.25">
      <c r="J12649" s="1"/>
    </row>
    <row r="12650" spans="10:10" x14ac:dyDescent="0.25">
      <c r="J12650" s="1"/>
    </row>
    <row r="12651" spans="10:10" x14ac:dyDescent="0.25">
      <c r="J12651" s="1"/>
    </row>
    <row r="12652" spans="10:10" x14ac:dyDescent="0.25">
      <c r="J12652" s="1"/>
    </row>
    <row r="12653" spans="10:10" x14ac:dyDescent="0.25">
      <c r="J12653" s="1"/>
    </row>
    <row r="12654" spans="10:10" x14ac:dyDescent="0.25">
      <c r="J12654" s="1"/>
    </row>
    <row r="12655" spans="10:10" x14ac:dyDescent="0.25">
      <c r="J12655" s="1"/>
    </row>
    <row r="12656" spans="10:10" x14ac:dyDescent="0.25">
      <c r="J12656" s="1"/>
    </row>
    <row r="12657" spans="10:10" x14ac:dyDescent="0.25">
      <c r="J12657" s="1"/>
    </row>
    <row r="12658" spans="10:10" x14ac:dyDescent="0.25">
      <c r="J12658" s="1"/>
    </row>
    <row r="12659" spans="10:10" x14ac:dyDescent="0.25">
      <c r="J12659" s="1"/>
    </row>
    <row r="12660" spans="10:10" x14ac:dyDescent="0.25">
      <c r="J12660" s="1"/>
    </row>
    <row r="12661" spans="10:10" x14ac:dyDescent="0.25">
      <c r="J12661" s="1"/>
    </row>
    <row r="12662" spans="10:10" x14ac:dyDescent="0.25">
      <c r="J12662" s="1"/>
    </row>
    <row r="12663" spans="10:10" x14ac:dyDescent="0.25">
      <c r="J12663" s="1"/>
    </row>
    <row r="12664" spans="10:10" x14ac:dyDescent="0.25">
      <c r="J12664" s="1"/>
    </row>
    <row r="12665" spans="10:10" x14ac:dyDescent="0.25">
      <c r="J12665" s="1"/>
    </row>
    <row r="12666" spans="10:10" x14ac:dyDescent="0.25">
      <c r="J12666" s="1"/>
    </row>
    <row r="12667" spans="10:10" x14ac:dyDescent="0.25">
      <c r="J12667" s="1"/>
    </row>
    <row r="12668" spans="10:10" x14ac:dyDescent="0.25">
      <c r="J12668" s="1"/>
    </row>
    <row r="12669" spans="10:10" x14ac:dyDescent="0.25">
      <c r="J12669" s="1"/>
    </row>
    <row r="12670" spans="10:10" x14ac:dyDescent="0.25">
      <c r="J12670" s="1"/>
    </row>
    <row r="12671" spans="10:10" x14ac:dyDescent="0.25">
      <c r="J12671" s="1"/>
    </row>
    <row r="12672" spans="10:10" x14ac:dyDescent="0.25">
      <c r="J12672" s="1"/>
    </row>
    <row r="12673" spans="10:10" x14ac:dyDescent="0.25">
      <c r="J12673" s="1"/>
    </row>
    <row r="12674" spans="10:10" x14ac:dyDescent="0.25">
      <c r="J12674" s="1"/>
    </row>
    <row r="12675" spans="10:10" x14ac:dyDescent="0.25">
      <c r="J12675" s="1"/>
    </row>
    <row r="12676" spans="10:10" x14ac:dyDescent="0.25">
      <c r="J12676" s="1"/>
    </row>
    <row r="12677" spans="10:10" x14ac:dyDescent="0.25">
      <c r="J12677" s="1"/>
    </row>
    <row r="12678" spans="10:10" x14ac:dyDescent="0.25">
      <c r="J12678" s="1"/>
    </row>
    <row r="12679" spans="10:10" x14ac:dyDescent="0.25">
      <c r="J12679" s="1"/>
    </row>
    <row r="12680" spans="10:10" x14ac:dyDescent="0.25">
      <c r="J12680" s="1"/>
    </row>
    <row r="12681" spans="10:10" x14ac:dyDescent="0.25">
      <c r="J12681" s="1"/>
    </row>
    <row r="12682" spans="10:10" x14ac:dyDescent="0.25">
      <c r="J12682" s="1"/>
    </row>
    <row r="12683" spans="10:10" x14ac:dyDescent="0.25">
      <c r="J12683" s="1"/>
    </row>
    <row r="12684" spans="10:10" x14ac:dyDescent="0.25">
      <c r="J12684" s="1"/>
    </row>
    <row r="12685" spans="10:10" x14ac:dyDescent="0.25">
      <c r="J12685" s="1"/>
    </row>
    <row r="12686" spans="10:10" x14ac:dyDescent="0.25">
      <c r="J12686" s="1"/>
    </row>
    <row r="12687" spans="10:10" x14ac:dyDescent="0.25">
      <c r="J12687" s="1"/>
    </row>
    <row r="12688" spans="10:10" x14ac:dyDescent="0.25">
      <c r="J12688" s="1"/>
    </row>
    <row r="12689" spans="10:10" x14ac:dyDescent="0.25">
      <c r="J12689" s="1"/>
    </row>
    <row r="12690" spans="10:10" x14ac:dyDescent="0.25">
      <c r="J12690" s="1"/>
    </row>
    <row r="12691" spans="10:10" x14ac:dyDescent="0.25">
      <c r="J12691" s="1"/>
    </row>
    <row r="12692" spans="10:10" x14ac:dyDescent="0.25">
      <c r="J12692" s="1"/>
    </row>
    <row r="12693" spans="10:10" x14ac:dyDescent="0.25">
      <c r="J12693" s="1"/>
    </row>
    <row r="12694" spans="10:10" x14ac:dyDescent="0.25">
      <c r="J12694" s="1"/>
    </row>
    <row r="12695" spans="10:10" x14ac:dyDescent="0.25">
      <c r="J12695" s="1"/>
    </row>
    <row r="12696" spans="10:10" x14ac:dyDescent="0.25">
      <c r="J12696" s="1"/>
    </row>
    <row r="12697" spans="10:10" x14ac:dyDescent="0.25">
      <c r="J12697" s="1"/>
    </row>
    <row r="12698" spans="10:10" x14ac:dyDescent="0.25">
      <c r="J12698" s="1"/>
    </row>
    <row r="12699" spans="10:10" x14ac:dyDescent="0.25">
      <c r="J12699" s="1"/>
    </row>
    <row r="12700" spans="10:10" x14ac:dyDescent="0.25">
      <c r="J12700" s="1"/>
    </row>
    <row r="12701" spans="10:10" x14ac:dyDescent="0.25">
      <c r="J12701" s="1"/>
    </row>
    <row r="12702" spans="10:10" x14ac:dyDescent="0.25">
      <c r="J12702" s="1"/>
    </row>
    <row r="12703" spans="10:10" x14ac:dyDescent="0.25">
      <c r="J12703" s="1"/>
    </row>
    <row r="12704" spans="10:10" x14ac:dyDescent="0.25">
      <c r="J12704" s="1"/>
    </row>
    <row r="12705" spans="10:10" x14ac:dyDescent="0.25">
      <c r="J12705" s="1"/>
    </row>
    <row r="12706" spans="10:10" x14ac:dyDescent="0.25">
      <c r="J12706" s="1"/>
    </row>
    <row r="12707" spans="10:10" x14ac:dyDescent="0.25">
      <c r="J12707" s="1"/>
    </row>
    <row r="12708" spans="10:10" x14ac:dyDescent="0.25">
      <c r="J12708" s="1"/>
    </row>
    <row r="12709" spans="10:10" x14ac:dyDescent="0.25">
      <c r="J12709" s="1"/>
    </row>
    <row r="12710" spans="10:10" x14ac:dyDescent="0.25">
      <c r="J12710" s="1"/>
    </row>
    <row r="12711" spans="10:10" x14ac:dyDescent="0.25">
      <c r="J12711" s="1"/>
    </row>
    <row r="12712" spans="10:10" x14ac:dyDescent="0.25">
      <c r="J12712" s="1"/>
    </row>
    <row r="12713" spans="10:10" x14ac:dyDescent="0.25">
      <c r="J12713" s="1"/>
    </row>
    <row r="12714" spans="10:10" x14ac:dyDescent="0.25">
      <c r="J12714" s="1"/>
    </row>
    <row r="12715" spans="10:10" x14ac:dyDescent="0.25">
      <c r="J12715" s="1"/>
    </row>
    <row r="12716" spans="10:10" x14ac:dyDescent="0.25">
      <c r="J12716" s="1"/>
    </row>
    <row r="12717" spans="10:10" x14ac:dyDescent="0.25">
      <c r="J12717" s="1"/>
    </row>
    <row r="12718" spans="10:10" x14ac:dyDescent="0.25">
      <c r="J12718" s="1"/>
    </row>
    <row r="12719" spans="10:10" x14ac:dyDescent="0.25">
      <c r="J12719" s="1"/>
    </row>
    <row r="12720" spans="10:10" x14ac:dyDescent="0.25">
      <c r="J12720" s="1"/>
    </row>
    <row r="12721" spans="10:10" x14ac:dyDescent="0.25">
      <c r="J12721" s="1"/>
    </row>
    <row r="12722" spans="10:10" x14ac:dyDescent="0.25">
      <c r="J12722" s="1"/>
    </row>
    <row r="12723" spans="10:10" x14ac:dyDescent="0.25">
      <c r="J12723" s="1"/>
    </row>
    <row r="12724" spans="10:10" x14ac:dyDescent="0.25">
      <c r="J12724" s="1"/>
    </row>
    <row r="12725" spans="10:10" x14ac:dyDescent="0.25">
      <c r="J12725" s="1"/>
    </row>
    <row r="12726" spans="10:10" x14ac:dyDescent="0.25">
      <c r="J12726" s="1"/>
    </row>
    <row r="12727" spans="10:10" x14ac:dyDescent="0.25">
      <c r="J12727" s="1"/>
    </row>
    <row r="12728" spans="10:10" x14ac:dyDescent="0.25">
      <c r="J12728" s="1"/>
    </row>
    <row r="12729" spans="10:10" x14ac:dyDescent="0.25">
      <c r="J12729" s="1"/>
    </row>
    <row r="12730" spans="10:10" x14ac:dyDescent="0.25">
      <c r="J12730" s="1"/>
    </row>
    <row r="12731" spans="10:10" x14ac:dyDescent="0.25">
      <c r="J12731" s="1"/>
    </row>
    <row r="12732" spans="10:10" x14ac:dyDescent="0.25">
      <c r="J12732" s="1"/>
    </row>
    <row r="12733" spans="10:10" x14ac:dyDescent="0.25">
      <c r="J12733" s="1"/>
    </row>
    <row r="12734" spans="10:10" x14ac:dyDescent="0.25">
      <c r="J12734" s="1"/>
    </row>
    <row r="12735" spans="10:10" x14ac:dyDescent="0.25">
      <c r="J12735" s="1"/>
    </row>
    <row r="12736" spans="10:10" x14ac:dyDescent="0.25">
      <c r="J12736" s="1"/>
    </row>
    <row r="12737" spans="10:10" x14ac:dyDescent="0.25">
      <c r="J12737" s="1"/>
    </row>
    <row r="12738" spans="10:10" x14ac:dyDescent="0.25">
      <c r="J12738" s="1"/>
    </row>
    <row r="12739" spans="10:10" x14ac:dyDescent="0.25">
      <c r="J12739" s="1"/>
    </row>
    <row r="12740" spans="10:10" x14ac:dyDescent="0.25">
      <c r="J12740" s="1"/>
    </row>
    <row r="12741" spans="10:10" x14ac:dyDescent="0.25">
      <c r="J12741" s="1"/>
    </row>
    <row r="12742" spans="10:10" x14ac:dyDescent="0.25">
      <c r="J12742" s="1"/>
    </row>
    <row r="12743" spans="10:10" x14ac:dyDescent="0.25">
      <c r="J12743" s="1"/>
    </row>
    <row r="12744" spans="10:10" x14ac:dyDescent="0.25">
      <c r="J12744" s="1"/>
    </row>
    <row r="12745" spans="10:10" x14ac:dyDescent="0.25">
      <c r="J12745" s="1"/>
    </row>
    <row r="12746" spans="10:10" x14ac:dyDescent="0.25">
      <c r="J12746" s="1"/>
    </row>
    <row r="12747" spans="10:10" x14ac:dyDescent="0.25">
      <c r="J12747" s="1"/>
    </row>
    <row r="12748" spans="10:10" x14ac:dyDescent="0.25">
      <c r="J12748" s="1"/>
    </row>
    <row r="12749" spans="10:10" x14ac:dyDescent="0.25">
      <c r="J12749" s="1"/>
    </row>
    <row r="12750" spans="10:10" x14ac:dyDescent="0.25">
      <c r="J12750" s="1"/>
    </row>
    <row r="12751" spans="10:10" x14ac:dyDescent="0.25">
      <c r="J12751" s="1"/>
    </row>
    <row r="12752" spans="10:10" x14ac:dyDescent="0.25">
      <c r="J12752" s="1"/>
    </row>
    <row r="12753" spans="10:10" x14ac:dyDescent="0.25">
      <c r="J12753" s="1"/>
    </row>
    <row r="12754" spans="10:10" x14ac:dyDescent="0.25">
      <c r="J12754" s="1"/>
    </row>
    <row r="12755" spans="10:10" x14ac:dyDescent="0.25">
      <c r="J12755" s="1"/>
    </row>
    <row r="12756" spans="10:10" x14ac:dyDescent="0.25">
      <c r="J12756" s="1"/>
    </row>
    <row r="12757" spans="10:10" x14ac:dyDescent="0.25">
      <c r="J12757" s="1"/>
    </row>
    <row r="12758" spans="10:10" x14ac:dyDescent="0.25">
      <c r="J12758" s="1"/>
    </row>
    <row r="12759" spans="10:10" x14ac:dyDescent="0.25">
      <c r="J12759" s="1"/>
    </row>
    <row r="12760" spans="10:10" x14ac:dyDescent="0.25">
      <c r="J12760" s="1"/>
    </row>
    <row r="12761" spans="10:10" x14ac:dyDescent="0.25">
      <c r="J12761" s="1"/>
    </row>
    <row r="12762" spans="10:10" x14ac:dyDescent="0.25">
      <c r="J12762" s="1"/>
    </row>
    <row r="12763" spans="10:10" x14ac:dyDescent="0.25">
      <c r="J12763" s="1"/>
    </row>
    <row r="12764" spans="10:10" x14ac:dyDescent="0.25">
      <c r="J12764" s="1"/>
    </row>
    <row r="12765" spans="10:10" x14ac:dyDescent="0.25">
      <c r="J12765" s="1"/>
    </row>
    <row r="12766" spans="10:10" x14ac:dyDescent="0.25">
      <c r="J12766" s="1"/>
    </row>
    <row r="12767" spans="10:10" x14ac:dyDescent="0.25">
      <c r="J12767" s="1"/>
    </row>
    <row r="12768" spans="10:10" x14ac:dyDescent="0.25">
      <c r="J12768" s="1"/>
    </row>
    <row r="12769" spans="10:10" x14ac:dyDescent="0.25">
      <c r="J12769" s="1"/>
    </row>
    <row r="12770" spans="10:10" x14ac:dyDescent="0.25">
      <c r="J12770" s="1"/>
    </row>
    <row r="12771" spans="10:10" x14ac:dyDescent="0.25">
      <c r="J12771" s="1"/>
    </row>
    <row r="12772" spans="10:10" x14ac:dyDescent="0.25">
      <c r="J12772" s="1"/>
    </row>
    <row r="12773" spans="10:10" x14ac:dyDescent="0.25">
      <c r="J12773" s="1"/>
    </row>
    <row r="12774" spans="10:10" x14ac:dyDescent="0.25">
      <c r="J12774" s="1"/>
    </row>
    <row r="12775" spans="10:10" x14ac:dyDescent="0.25">
      <c r="J12775" s="1"/>
    </row>
    <row r="12776" spans="10:10" x14ac:dyDescent="0.25">
      <c r="J12776" s="1"/>
    </row>
    <row r="12777" spans="10:10" x14ac:dyDescent="0.25">
      <c r="J12777" s="1"/>
    </row>
    <row r="12778" spans="10:10" x14ac:dyDescent="0.25">
      <c r="J12778" s="1"/>
    </row>
    <row r="12779" spans="10:10" x14ac:dyDescent="0.25">
      <c r="J12779" s="1"/>
    </row>
    <row r="12780" spans="10:10" x14ac:dyDescent="0.25">
      <c r="J12780" s="1"/>
    </row>
    <row r="12781" spans="10:10" x14ac:dyDescent="0.25">
      <c r="J12781" s="1"/>
    </row>
    <row r="12782" spans="10:10" x14ac:dyDescent="0.25">
      <c r="J12782" s="1"/>
    </row>
    <row r="12783" spans="10:10" x14ac:dyDescent="0.25">
      <c r="J12783" s="1"/>
    </row>
    <row r="12784" spans="10:10" x14ac:dyDescent="0.25">
      <c r="J12784" s="1"/>
    </row>
    <row r="12785" spans="10:10" x14ac:dyDescent="0.25">
      <c r="J12785" s="1"/>
    </row>
    <row r="12786" spans="10:10" x14ac:dyDescent="0.25">
      <c r="J12786" s="1"/>
    </row>
    <row r="12787" spans="10:10" x14ac:dyDescent="0.25">
      <c r="J12787" s="1"/>
    </row>
    <row r="12788" spans="10:10" x14ac:dyDescent="0.25">
      <c r="J12788" s="1"/>
    </row>
    <row r="12789" spans="10:10" x14ac:dyDescent="0.25">
      <c r="J12789" s="1"/>
    </row>
    <row r="12790" spans="10:10" x14ac:dyDescent="0.25">
      <c r="J12790" s="1"/>
    </row>
    <row r="12791" spans="10:10" x14ac:dyDescent="0.25">
      <c r="J12791" s="1"/>
    </row>
    <row r="12792" spans="10:10" x14ac:dyDescent="0.25">
      <c r="J12792" s="1"/>
    </row>
    <row r="12793" spans="10:10" x14ac:dyDescent="0.25">
      <c r="J12793" s="1"/>
    </row>
    <row r="12794" spans="10:10" x14ac:dyDescent="0.25">
      <c r="J12794" s="1"/>
    </row>
    <row r="12795" spans="10:10" x14ac:dyDescent="0.25">
      <c r="J12795" s="1"/>
    </row>
    <row r="12796" spans="10:10" x14ac:dyDescent="0.25">
      <c r="J12796" s="1"/>
    </row>
    <row r="12797" spans="10:10" x14ac:dyDescent="0.25">
      <c r="J12797" s="1"/>
    </row>
    <row r="12798" spans="10:10" x14ac:dyDescent="0.25">
      <c r="J12798" s="1"/>
    </row>
    <row r="12799" spans="10:10" x14ac:dyDescent="0.25">
      <c r="J12799" s="1"/>
    </row>
    <row r="12800" spans="10:10" x14ac:dyDescent="0.25">
      <c r="J12800" s="1"/>
    </row>
    <row r="12801" spans="10:10" x14ac:dyDescent="0.25">
      <c r="J12801" s="1"/>
    </row>
    <row r="12802" spans="10:10" x14ac:dyDescent="0.25">
      <c r="J12802" s="1"/>
    </row>
    <row r="12803" spans="10:10" x14ac:dyDescent="0.25">
      <c r="J12803" s="1"/>
    </row>
    <row r="12804" spans="10:10" x14ac:dyDescent="0.25">
      <c r="J12804" s="1"/>
    </row>
    <row r="12805" spans="10:10" x14ac:dyDescent="0.25">
      <c r="J12805" s="1"/>
    </row>
    <row r="12806" spans="10:10" x14ac:dyDescent="0.25">
      <c r="J12806" s="1"/>
    </row>
    <row r="12807" spans="10:10" x14ac:dyDescent="0.25">
      <c r="J12807" s="1"/>
    </row>
    <row r="12808" spans="10:10" x14ac:dyDescent="0.25">
      <c r="J12808" s="1"/>
    </row>
    <row r="12809" spans="10:10" x14ac:dyDescent="0.25">
      <c r="J12809" s="1"/>
    </row>
    <row r="12810" spans="10:10" x14ac:dyDescent="0.25">
      <c r="J12810" s="1"/>
    </row>
    <row r="12811" spans="10:10" x14ac:dyDescent="0.25">
      <c r="J12811" s="1"/>
    </row>
    <row r="12812" spans="10:10" x14ac:dyDescent="0.25">
      <c r="J12812" s="1"/>
    </row>
    <row r="12813" spans="10:10" x14ac:dyDescent="0.25">
      <c r="J12813" s="1"/>
    </row>
    <row r="12814" spans="10:10" x14ac:dyDescent="0.25">
      <c r="J12814" s="1"/>
    </row>
    <row r="12815" spans="10:10" x14ac:dyDescent="0.25">
      <c r="J12815" s="1"/>
    </row>
    <row r="12816" spans="10:10" x14ac:dyDescent="0.25">
      <c r="J12816" s="1"/>
    </row>
    <row r="12817" spans="10:10" x14ac:dyDescent="0.25">
      <c r="J12817" s="1"/>
    </row>
    <row r="12818" spans="10:10" x14ac:dyDescent="0.25">
      <c r="J12818" s="1"/>
    </row>
    <row r="12819" spans="10:10" x14ac:dyDescent="0.25">
      <c r="J12819" s="1"/>
    </row>
    <row r="12820" spans="10:10" x14ac:dyDescent="0.25">
      <c r="J12820" s="1"/>
    </row>
    <row r="12821" spans="10:10" x14ac:dyDescent="0.25">
      <c r="J12821" s="1"/>
    </row>
    <row r="12822" spans="10:10" x14ac:dyDescent="0.25">
      <c r="J12822" s="1"/>
    </row>
    <row r="12823" spans="10:10" x14ac:dyDescent="0.25">
      <c r="J12823" s="1"/>
    </row>
    <row r="12824" spans="10:10" x14ac:dyDescent="0.25">
      <c r="J12824" s="1"/>
    </row>
    <row r="12825" spans="10:10" x14ac:dyDescent="0.25">
      <c r="J12825" s="1"/>
    </row>
    <row r="12826" spans="10:10" x14ac:dyDescent="0.25">
      <c r="J12826" s="1"/>
    </row>
    <row r="12827" spans="10:10" x14ac:dyDescent="0.25">
      <c r="J12827" s="1"/>
    </row>
    <row r="12828" spans="10:10" x14ac:dyDescent="0.25">
      <c r="J12828" s="1"/>
    </row>
    <row r="12829" spans="10:10" x14ac:dyDescent="0.25">
      <c r="J12829" s="1"/>
    </row>
    <row r="12830" spans="10:10" x14ac:dyDescent="0.25">
      <c r="J12830" s="1"/>
    </row>
    <row r="12831" spans="10:10" x14ac:dyDescent="0.25">
      <c r="J12831" s="1"/>
    </row>
    <row r="12832" spans="10:10" x14ac:dyDescent="0.25">
      <c r="J12832" s="1"/>
    </row>
    <row r="12833" spans="10:10" x14ac:dyDescent="0.25">
      <c r="J12833" s="1"/>
    </row>
    <row r="12834" spans="10:10" x14ac:dyDescent="0.25">
      <c r="J12834" s="1"/>
    </row>
    <row r="12835" spans="10:10" x14ac:dyDescent="0.25">
      <c r="J12835" s="1"/>
    </row>
    <row r="12836" spans="10:10" x14ac:dyDescent="0.25">
      <c r="J12836" s="1"/>
    </row>
    <row r="12837" spans="10:10" x14ac:dyDescent="0.25">
      <c r="J12837" s="1"/>
    </row>
    <row r="12838" spans="10:10" x14ac:dyDescent="0.25">
      <c r="J12838" s="1"/>
    </row>
    <row r="12839" spans="10:10" x14ac:dyDescent="0.25">
      <c r="J12839" s="1"/>
    </row>
    <row r="12840" spans="10:10" x14ac:dyDescent="0.25">
      <c r="J12840" s="1"/>
    </row>
    <row r="12841" spans="10:10" x14ac:dyDescent="0.25">
      <c r="J12841" s="1"/>
    </row>
    <row r="12842" spans="10:10" x14ac:dyDescent="0.25">
      <c r="J12842" s="1"/>
    </row>
    <row r="12843" spans="10:10" x14ac:dyDescent="0.25">
      <c r="J12843" s="1"/>
    </row>
    <row r="12844" spans="10:10" x14ac:dyDescent="0.25">
      <c r="J12844" s="1"/>
    </row>
    <row r="12845" spans="10:10" x14ac:dyDescent="0.25">
      <c r="J12845" s="1"/>
    </row>
    <row r="12846" spans="10:10" x14ac:dyDescent="0.25">
      <c r="J12846" s="1"/>
    </row>
    <row r="12847" spans="10:10" x14ac:dyDescent="0.25">
      <c r="J12847" s="1"/>
    </row>
    <row r="12848" spans="10:10" x14ac:dyDescent="0.25">
      <c r="J12848" s="1"/>
    </row>
    <row r="12849" spans="10:10" x14ac:dyDescent="0.25">
      <c r="J12849" s="1"/>
    </row>
    <row r="12850" spans="10:10" x14ac:dyDescent="0.25">
      <c r="J12850" s="1"/>
    </row>
    <row r="12851" spans="10:10" x14ac:dyDescent="0.25">
      <c r="J12851" s="1"/>
    </row>
    <row r="12852" spans="10:10" x14ac:dyDescent="0.25">
      <c r="J12852" s="1"/>
    </row>
    <row r="12853" spans="10:10" x14ac:dyDescent="0.25">
      <c r="J12853" s="1"/>
    </row>
    <row r="12854" spans="10:10" x14ac:dyDescent="0.25">
      <c r="J12854" s="1"/>
    </row>
    <row r="12855" spans="10:10" x14ac:dyDescent="0.25">
      <c r="J12855" s="1"/>
    </row>
    <row r="12856" spans="10:10" x14ac:dyDescent="0.25">
      <c r="J12856" s="1"/>
    </row>
    <row r="12857" spans="10:10" x14ac:dyDescent="0.25">
      <c r="J12857" s="1"/>
    </row>
    <row r="12858" spans="10:10" x14ac:dyDescent="0.25">
      <c r="J12858" s="1"/>
    </row>
    <row r="12859" spans="10:10" x14ac:dyDescent="0.25">
      <c r="J12859" s="1"/>
    </row>
    <row r="12860" spans="10:10" x14ac:dyDescent="0.25">
      <c r="J12860" s="1"/>
    </row>
    <row r="12861" spans="10:10" x14ac:dyDescent="0.25">
      <c r="J12861" s="1"/>
    </row>
    <row r="12862" spans="10:10" x14ac:dyDescent="0.25">
      <c r="J12862" s="1"/>
    </row>
    <row r="12863" spans="10:10" x14ac:dyDescent="0.25">
      <c r="J12863" s="1"/>
    </row>
    <row r="12864" spans="10:10" x14ac:dyDescent="0.25">
      <c r="J12864" s="1"/>
    </row>
    <row r="12865" spans="10:10" x14ac:dyDescent="0.25">
      <c r="J12865" s="1"/>
    </row>
    <row r="12866" spans="10:10" x14ac:dyDescent="0.25">
      <c r="J12866" s="1"/>
    </row>
    <row r="12867" spans="10:10" x14ac:dyDescent="0.25">
      <c r="J12867" s="1"/>
    </row>
    <row r="12868" spans="10:10" x14ac:dyDescent="0.25">
      <c r="J12868" s="1"/>
    </row>
    <row r="12869" spans="10:10" x14ac:dyDescent="0.25">
      <c r="J12869" s="1"/>
    </row>
    <row r="12870" spans="10:10" x14ac:dyDescent="0.25">
      <c r="J12870" s="1"/>
    </row>
    <row r="12871" spans="10:10" x14ac:dyDescent="0.25">
      <c r="J12871" s="1"/>
    </row>
    <row r="12872" spans="10:10" x14ac:dyDescent="0.25">
      <c r="J12872" s="1"/>
    </row>
    <row r="12873" spans="10:10" x14ac:dyDescent="0.25">
      <c r="J12873" s="1"/>
    </row>
    <row r="12874" spans="10:10" x14ac:dyDescent="0.25">
      <c r="J12874" s="1"/>
    </row>
    <row r="12875" spans="10:10" x14ac:dyDescent="0.25">
      <c r="J12875" s="1"/>
    </row>
    <row r="12876" spans="10:10" x14ac:dyDescent="0.25">
      <c r="J12876" s="1"/>
    </row>
    <row r="12877" spans="10:10" x14ac:dyDescent="0.25">
      <c r="J12877" s="1"/>
    </row>
    <row r="12878" spans="10:10" x14ac:dyDescent="0.25">
      <c r="J12878" s="1"/>
    </row>
    <row r="12879" spans="10:10" x14ac:dyDescent="0.25">
      <c r="J12879" s="1"/>
    </row>
    <row r="12880" spans="10:10" x14ac:dyDescent="0.25">
      <c r="J12880" s="1"/>
    </row>
    <row r="12881" spans="10:10" x14ac:dyDescent="0.25">
      <c r="J12881" s="1"/>
    </row>
    <row r="12882" spans="10:10" x14ac:dyDescent="0.25">
      <c r="J12882" s="1"/>
    </row>
    <row r="12883" spans="10:10" x14ac:dyDescent="0.25">
      <c r="J12883" s="1"/>
    </row>
    <row r="12884" spans="10:10" x14ac:dyDescent="0.25">
      <c r="J12884" s="1"/>
    </row>
    <row r="12885" spans="10:10" x14ac:dyDescent="0.25">
      <c r="J12885" s="1"/>
    </row>
    <row r="12886" spans="10:10" x14ac:dyDescent="0.25">
      <c r="J12886" s="1"/>
    </row>
    <row r="12887" spans="10:10" x14ac:dyDescent="0.25">
      <c r="J12887" s="1"/>
    </row>
    <row r="12888" spans="10:10" x14ac:dyDescent="0.25">
      <c r="J12888" s="1"/>
    </row>
    <row r="12889" spans="10:10" x14ac:dyDescent="0.25">
      <c r="J12889" s="1"/>
    </row>
    <row r="12890" spans="10:10" x14ac:dyDescent="0.25">
      <c r="J12890" s="1"/>
    </row>
    <row r="12891" spans="10:10" x14ac:dyDescent="0.25">
      <c r="J12891" s="1"/>
    </row>
    <row r="12892" spans="10:10" x14ac:dyDescent="0.25">
      <c r="J12892" s="1"/>
    </row>
    <row r="12893" spans="10:10" x14ac:dyDescent="0.25">
      <c r="J12893" s="1"/>
    </row>
    <row r="12894" spans="10:10" x14ac:dyDescent="0.25">
      <c r="J12894" s="1"/>
    </row>
    <row r="12895" spans="10:10" x14ac:dyDescent="0.25">
      <c r="J12895" s="1"/>
    </row>
    <row r="12896" spans="10:10" x14ac:dyDescent="0.25">
      <c r="J12896" s="1"/>
    </row>
    <row r="12897" spans="10:10" x14ac:dyDescent="0.25">
      <c r="J12897" s="1"/>
    </row>
    <row r="12898" spans="10:10" x14ac:dyDescent="0.25">
      <c r="J12898" s="1"/>
    </row>
    <row r="12899" spans="10:10" x14ac:dyDescent="0.25">
      <c r="J12899" s="1"/>
    </row>
    <row r="12900" spans="10:10" x14ac:dyDescent="0.25">
      <c r="J12900" s="1"/>
    </row>
    <row r="12901" spans="10:10" x14ac:dyDescent="0.25">
      <c r="J12901" s="1"/>
    </row>
    <row r="12902" spans="10:10" x14ac:dyDescent="0.25">
      <c r="J12902" s="1"/>
    </row>
    <row r="12903" spans="10:10" x14ac:dyDescent="0.25">
      <c r="J12903" s="1"/>
    </row>
    <row r="12904" spans="10:10" x14ac:dyDescent="0.25">
      <c r="J12904" s="1"/>
    </row>
    <row r="12905" spans="10:10" x14ac:dyDescent="0.25">
      <c r="J12905" s="1"/>
    </row>
    <row r="12906" spans="10:10" x14ac:dyDescent="0.25">
      <c r="J12906" s="1"/>
    </row>
    <row r="12907" spans="10:10" x14ac:dyDescent="0.25">
      <c r="J12907" s="1"/>
    </row>
    <row r="12908" spans="10:10" x14ac:dyDescent="0.25">
      <c r="J12908" s="1"/>
    </row>
    <row r="12909" spans="10:10" x14ac:dyDescent="0.25">
      <c r="J12909" s="1"/>
    </row>
    <row r="12910" spans="10:10" x14ac:dyDescent="0.25">
      <c r="J12910" s="1"/>
    </row>
    <row r="12911" spans="10:10" x14ac:dyDescent="0.25">
      <c r="J12911" s="1"/>
    </row>
    <row r="12912" spans="10:10" x14ac:dyDescent="0.25">
      <c r="J12912" s="1"/>
    </row>
    <row r="12913" spans="10:10" x14ac:dyDescent="0.25">
      <c r="J12913" s="1"/>
    </row>
    <row r="12914" spans="10:10" x14ac:dyDescent="0.25">
      <c r="J12914" s="1"/>
    </row>
    <row r="12915" spans="10:10" x14ac:dyDescent="0.25">
      <c r="J12915" s="1"/>
    </row>
    <row r="12916" spans="10:10" x14ac:dyDescent="0.25">
      <c r="J12916" s="1"/>
    </row>
    <row r="12917" spans="10:10" x14ac:dyDescent="0.25">
      <c r="J12917" s="1"/>
    </row>
    <row r="12918" spans="10:10" x14ac:dyDescent="0.25">
      <c r="J12918" s="1"/>
    </row>
    <row r="12919" spans="10:10" x14ac:dyDescent="0.25">
      <c r="J12919" s="1"/>
    </row>
    <row r="12920" spans="10:10" x14ac:dyDescent="0.25">
      <c r="J12920" s="1"/>
    </row>
    <row r="12921" spans="10:10" x14ac:dyDescent="0.25">
      <c r="J12921" s="1"/>
    </row>
    <row r="12922" spans="10:10" x14ac:dyDescent="0.25">
      <c r="J12922" s="1"/>
    </row>
    <row r="12923" spans="10:10" x14ac:dyDescent="0.25">
      <c r="J12923" s="1"/>
    </row>
    <row r="12924" spans="10:10" x14ac:dyDescent="0.25">
      <c r="J12924" s="1"/>
    </row>
    <row r="12925" spans="10:10" x14ac:dyDescent="0.25">
      <c r="J12925" s="1"/>
    </row>
    <row r="12926" spans="10:10" x14ac:dyDescent="0.25">
      <c r="J12926" s="1"/>
    </row>
    <row r="12927" spans="10:10" x14ac:dyDescent="0.25">
      <c r="J12927" s="1"/>
    </row>
    <row r="12928" spans="10:10" x14ac:dyDescent="0.25">
      <c r="J12928" s="1"/>
    </row>
    <row r="12929" spans="10:10" x14ac:dyDescent="0.25">
      <c r="J12929" s="1"/>
    </row>
    <row r="12930" spans="10:10" x14ac:dyDescent="0.25">
      <c r="J12930" s="1"/>
    </row>
    <row r="12931" spans="10:10" x14ac:dyDescent="0.25">
      <c r="J12931" s="1"/>
    </row>
    <row r="12932" spans="10:10" x14ac:dyDescent="0.25">
      <c r="J12932" s="1"/>
    </row>
    <row r="12933" spans="10:10" x14ac:dyDescent="0.25">
      <c r="J12933" s="1"/>
    </row>
    <row r="12934" spans="10:10" x14ac:dyDescent="0.25">
      <c r="J12934" s="1"/>
    </row>
    <row r="12935" spans="10:10" x14ac:dyDescent="0.25">
      <c r="J12935" s="1"/>
    </row>
    <row r="12936" spans="10:10" x14ac:dyDescent="0.25">
      <c r="J12936" s="1"/>
    </row>
    <row r="12937" spans="10:10" x14ac:dyDescent="0.25">
      <c r="J12937" s="1"/>
    </row>
    <row r="12938" spans="10:10" x14ac:dyDescent="0.25">
      <c r="J12938" s="1"/>
    </row>
    <row r="12939" spans="10:10" x14ac:dyDescent="0.25">
      <c r="J12939" s="1"/>
    </row>
    <row r="12940" spans="10:10" x14ac:dyDescent="0.25">
      <c r="J12940" s="1"/>
    </row>
    <row r="12941" spans="10:10" x14ac:dyDescent="0.25">
      <c r="J12941" s="1"/>
    </row>
    <row r="12942" spans="10:10" x14ac:dyDescent="0.25">
      <c r="J12942" s="1"/>
    </row>
    <row r="12943" spans="10:10" x14ac:dyDescent="0.25">
      <c r="J12943" s="1"/>
    </row>
    <row r="12944" spans="10:10" x14ac:dyDescent="0.25">
      <c r="J12944" s="1"/>
    </row>
    <row r="12945" spans="10:10" x14ac:dyDescent="0.25">
      <c r="J12945" s="1"/>
    </row>
    <row r="12946" spans="10:10" x14ac:dyDescent="0.25">
      <c r="J12946" s="1"/>
    </row>
    <row r="12947" spans="10:10" x14ac:dyDescent="0.25">
      <c r="J12947" s="1"/>
    </row>
    <row r="12948" spans="10:10" x14ac:dyDescent="0.25">
      <c r="J12948" s="1"/>
    </row>
    <row r="12949" spans="10:10" x14ac:dyDescent="0.25">
      <c r="J12949" s="1"/>
    </row>
    <row r="12950" spans="10:10" x14ac:dyDescent="0.25">
      <c r="J12950" s="1"/>
    </row>
    <row r="12951" spans="10:10" x14ac:dyDescent="0.25">
      <c r="J12951" s="1"/>
    </row>
    <row r="12952" spans="10:10" x14ac:dyDescent="0.25">
      <c r="J12952" s="1"/>
    </row>
    <row r="12953" spans="10:10" x14ac:dyDescent="0.25">
      <c r="J12953" s="1"/>
    </row>
    <row r="12954" spans="10:10" x14ac:dyDescent="0.25">
      <c r="J12954" s="1"/>
    </row>
    <row r="12955" spans="10:10" x14ac:dyDescent="0.25">
      <c r="J12955" s="1"/>
    </row>
    <row r="12956" spans="10:10" x14ac:dyDescent="0.25">
      <c r="J12956" s="1"/>
    </row>
    <row r="12957" spans="10:10" x14ac:dyDescent="0.25">
      <c r="J12957" s="1"/>
    </row>
    <row r="12958" spans="10:10" x14ac:dyDescent="0.25">
      <c r="J12958" s="1"/>
    </row>
    <row r="12959" spans="10:10" x14ac:dyDescent="0.25">
      <c r="J12959" s="1"/>
    </row>
    <row r="12960" spans="10:10" x14ac:dyDescent="0.25">
      <c r="J12960" s="1"/>
    </row>
    <row r="12961" spans="10:10" x14ac:dyDescent="0.25">
      <c r="J12961" s="1"/>
    </row>
    <row r="12962" spans="10:10" x14ac:dyDescent="0.25">
      <c r="J12962" s="1"/>
    </row>
    <row r="12963" spans="10:10" x14ac:dyDescent="0.25">
      <c r="J12963" s="1"/>
    </row>
    <row r="12964" spans="10:10" x14ac:dyDescent="0.25">
      <c r="J12964" s="1"/>
    </row>
    <row r="12965" spans="10:10" x14ac:dyDescent="0.25">
      <c r="J12965" s="1"/>
    </row>
    <row r="12966" spans="10:10" x14ac:dyDescent="0.25">
      <c r="J12966" s="1"/>
    </row>
    <row r="12967" spans="10:10" x14ac:dyDescent="0.25">
      <c r="J12967" s="1"/>
    </row>
    <row r="12968" spans="10:10" x14ac:dyDescent="0.25">
      <c r="J12968" s="1"/>
    </row>
    <row r="12969" spans="10:10" x14ac:dyDescent="0.25">
      <c r="J12969" s="1"/>
    </row>
    <row r="12970" spans="10:10" x14ac:dyDescent="0.25">
      <c r="J12970" s="1"/>
    </row>
    <row r="12971" spans="10:10" x14ac:dyDescent="0.25">
      <c r="J12971" s="1"/>
    </row>
    <row r="12972" spans="10:10" x14ac:dyDescent="0.25">
      <c r="J12972" s="1"/>
    </row>
    <row r="12973" spans="10:10" x14ac:dyDescent="0.25">
      <c r="J12973" s="1"/>
    </row>
    <row r="12974" spans="10:10" x14ac:dyDescent="0.25">
      <c r="J12974" s="1"/>
    </row>
    <row r="12975" spans="10:10" x14ac:dyDescent="0.25">
      <c r="J12975" s="1"/>
    </row>
    <row r="12976" spans="10:10" x14ac:dyDescent="0.25">
      <c r="J12976" s="1"/>
    </row>
    <row r="12977" spans="10:10" x14ac:dyDescent="0.25">
      <c r="J12977" s="1"/>
    </row>
    <row r="12978" spans="10:10" x14ac:dyDescent="0.25">
      <c r="J12978" s="1"/>
    </row>
    <row r="12979" spans="10:10" x14ac:dyDescent="0.25">
      <c r="J12979" s="1"/>
    </row>
    <row r="12980" spans="10:10" x14ac:dyDescent="0.25">
      <c r="J12980" s="1"/>
    </row>
    <row r="12981" spans="10:10" x14ac:dyDescent="0.25">
      <c r="J12981" s="1"/>
    </row>
    <row r="12982" spans="10:10" x14ac:dyDescent="0.25">
      <c r="J12982" s="1"/>
    </row>
    <row r="12983" spans="10:10" x14ac:dyDescent="0.25">
      <c r="J12983" s="1"/>
    </row>
    <row r="12984" spans="10:10" x14ac:dyDescent="0.25">
      <c r="J12984" s="1"/>
    </row>
    <row r="12985" spans="10:10" x14ac:dyDescent="0.25">
      <c r="J12985" s="1"/>
    </row>
    <row r="12986" spans="10:10" x14ac:dyDescent="0.25">
      <c r="J12986" s="1"/>
    </row>
    <row r="12987" spans="10:10" x14ac:dyDescent="0.25">
      <c r="J12987" s="1"/>
    </row>
    <row r="12988" spans="10:10" x14ac:dyDescent="0.25">
      <c r="J12988" s="1"/>
    </row>
    <row r="12989" spans="10:10" x14ac:dyDescent="0.25">
      <c r="J12989" s="1"/>
    </row>
    <row r="12990" spans="10:10" x14ac:dyDescent="0.25">
      <c r="J12990" s="1"/>
    </row>
    <row r="12991" spans="10:10" x14ac:dyDescent="0.25">
      <c r="J12991" s="1"/>
    </row>
    <row r="12992" spans="10:10" x14ac:dyDescent="0.25">
      <c r="J12992" s="1"/>
    </row>
    <row r="12993" spans="10:10" x14ac:dyDescent="0.25">
      <c r="J12993" s="1"/>
    </row>
    <row r="12994" spans="10:10" x14ac:dyDescent="0.25">
      <c r="J12994" s="1"/>
    </row>
    <row r="12995" spans="10:10" x14ac:dyDescent="0.25">
      <c r="J12995" s="1"/>
    </row>
    <row r="12996" spans="10:10" x14ac:dyDescent="0.25">
      <c r="J12996" s="1"/>
    </row>
    <row r="12997" spans="10:10" x14ac:dyDescent="0.25">
      <c r="J12997" s="1"/>
    </row>
    <row r="12998" spans="10:10" x14ac:dyDescent="0.25">
      <c r="J12998" s="1"/>
    </row>
    <row r="12999" spans="10:10" x14ac:dyDescent="0.25">
      <c r="J12999" s="1"/>
    </row>
    <row r="13000" spans="10:10" x14ac:dyDescent="0.25">
      <c r="J13000" s="1"/>
    </row>
    <row r="13001" spans="10:10" x14ac:dyDescent="0.25">
      <c r="J13001" s="1"/>
    </row>
    <row r="13002" spans="10:10" x14ac:dyDescent="0.25">
      <c r="J13002" s="1"/>
    </row>
    <row r="13003" spans="10:10" x14ac:dyDescent="0.25">
      <c r="J13003" s="1"/>
    </row>
    <row r="13004" spans="10:10" x14ac:dyDescent="0.25">
      <c r="J13004" s="1"/>
    </row>
    <row r="13005" spans="10:10" x14ac:dyDescent="0.25">
      <c r="J13005" s="1"/>
    </row>
    <row r="13006" spans="10:10" x14ac:dyDescent="0.25">
      <c r="J13006" s="1"/>
    </row>
    <row r="13007" spans="10:10" x14ac:dyDescent="0.25">
      <c r="J13007" s="1"/>
    </row>
    <row r="13008" spans="10:10" x14ac:dyDescent="0.25">
      <c r="J13008" s="1"/>
    </row>
    <row r="13009" spans="10:10" x14ac:dyDescent="0.25">
      <c r="J13009" s="1"/>
    </row>
    <row r="13010" spans="10:10" x14ac:dyDescent="0.25">
      <c r="J13010" s="1"/>
    </row>
    <row r="13011" spans="10:10" x14ac:dyDescent="0.25">
      <c r="J13011" s="1"/>
    </row>
    <row r="13012" spans="10:10" x14ac:dyDescent="0.25">
      <c r="J13012" s="1"/>
    </row>
    <row r="13013" spans="10:10" x14ac:dyDescent="0.25">
      <c r="J13013" s="1"/>
    </row>
    <row r="13014" spans="10:10" x14ac:dyDescent="0.25">
      <c r="J13014" s="1"/>
    </row>
    <row r="13015" spans="10:10" x14ac:dyDescent="0.25">
      <c r="J13015" s="1"/>
    </row>
    <row r="13016" spans="10:10" x14ac:dyDescent="0.25">
      <c r="J13016" s="1"/>
    </row>
    <row r="13017" spans="10:10" x14ac:dyDescent="0.25">
      <c r="J13017" s="1"/>
    </row>
    <row r="13018" spans="10:10" x14ac:dyDescent="0.25">
      <c r="J13018" s="1"/>
    </row>
    <row r="13019" spans="10:10" x14ac:dyDescent="0.25">
      <c r="J13019" s="1"/>
    </row>
    <row r="13020" spans="10:10" x14ac:dyDescent="0.25">
      <c r="J13020" s="1"/>
    </row>
    <row r="13021" spans="10:10" x14ac:dyDescent="0.25">
      <c r="J13021" s="1"/>
    </row>
    <row r="13022" spans="10:10" x14ac:dyDescent="0.25">
      <c r="J13022" s="1"/>
    </row>
    <row r="13023" spans="10:10" x14ac:dyDescent="0.25">
      <c r="J13023" s="1"/>
    </row>
    <row r="13024" spans="10:10" x14ac:dyDescent="0.25">
      <c r="J13024" s="1"/>
    </row>
    <row r="13025" spans="10:10" x14ac:dyDescent="0.25">
      <c r="J13025" s="1"/>
    </row>
    <row r="13026" spans="10:10" x14ac:dyDescent="0.25">
      <c r="J13026" s="1"/>
    </row>
    <row r="13027" spans="10:10" x14ac:dyDescent="0.25">
      <c r="J13027" s="1"/>
    </row>
    <row r="13028" spans="10:10" x14ac:dyDescent="0.25">
      <c r="J13028" s="1"/>
    </row>
    <row r="13029" spans="10:10" x14ac:dyDescent="0.25">
      <c r="J13029" s="1"/>
    </row>
    <row r="13030" spans="10:10" x14ac:dyDescent="0.25">
      <c r="J13030" s="1"/>
    </row>
    <row r="13031" spans="10:10" x14ac:dyDescent="0.25">
      <c r="J13031" s="1"/>
    </row>
    <row r="13032" spans="10:10" x14ac:dyDescent="0.25">
      <c r="J13032" s="1"/>
    </row>
    <row r="13033" spans="10:10" x14ac:dyDescent="0.25">
      <c r="J13033" s="1"/>
    </row>
    <row r="13034" spans="10:10" x14ac:dyDescent="0.25">
      <c r="J13034" s="1"/>
    </row>
    <row r="13035" spans="10:10" x14ac:dyDescent="0.25">
      <c r="J13035" s="1"/>
    </row>
    <row r="13036" spans="10:10" x14ac:dyDescent="0.25">
      <c r="J13036" s="1"/>
    </row>
    <row r="13037" spans="10:10" x14ac:dyDescent="0.25">
      <c r="J13037" s="1"/>
    </row>
    <row r="13038" spans="10:10" x14ac:dyDescent="0.25">
      <c r="J13038" s="1"/>
    </row>
    <row r="13039" spans="10:10" x14ac:dyDescent="0.25">
      <c r="J13039" s="1"/>
    </row>
    <row r="13040" spans="10:10" x14ac:dyDescent="0.25">
      <c r="J13040" s="1"/>
    </row>
    <row r="13041" spans="10:10" x14ac:dyDescent="0.25">
      <c r="J13041" s="1"/>
    </row>
    <row r="13042" spans="10:10" x14ac:dyDescent="0.25">
      <c r="J13042" s="1"/>
    </row>
    <row r="13043" spans="10:10" x14ac:dyDescent="0.25">
      <c r="J13043" s="1"/>
    </row>
    <row r="13044" spans="10:10" x14ac:dyDescent="0.25">
      <c r="J13044" s="1"/>
    </row>
    <row r="13045" spans="10:10" x14ac:dyDescent="0.25">
      <c r="J13045" s="1"/>
    </row>
    <row r="13046" spans="10:10" x14ac:dyDescent="0.25">
      <c r="J13046" s="1"/>
    </row>
    <row r="13047" spans="10:10" x14ac:dyDescent="0.25">
      <c r="J13047" s="1"/>
    </row>
    <row r="13048" spans="10:10" x14ac:dyDescent="0.25">
      <c r="J13048" s="1"/>
    </row>
    <row r="13049" spans="10:10" x14ac:dyDescent="0.25">
      <c r="J13049" s="1"/>
    </row>
    <row r="13050" spans="10:10" x14ac:dyDescent="0.25">
      <c r="J13050" s="1"/>
    </row>
    <row r="13051" spans="10:10" x14ac:dyDescent="0.25">
      <c r="J13051" s="1"/>
    </row>
    <row r="13052" spans="10:10" x14ac:dyDescent="0.25">
      <c r="J13052" s="1"/>
    </row>
    <row r="13053" spans="10:10" x14ac:dyDescent="0.25">
      <c r="J13053" s="1"/>
    </row>
    <row r="13054" spans="10:10" x14ac:dyDescent="0.25">
      <c r="J13054" s="1"/>
    </row>
    <row r="13055" spans="10:10" x14ac:dyDescent="0.25">
      <c r="J13055" s="1"/>
    </row>
    <row r="13056" spans="10:10" x14ac:dyDescent="0.25">
      <c r="J13056" s="1"/>
    </row>
    <row r="13057" spans="10:10" x14ac:dyDescent="0.25">
      <c r="J13057" s="1"/>
    </row>
    <row r="13058" spans="10:10" x14ac:dyDescent="0.25">
      <c r="J13058" s="1"/>
    </row>
    <row r="13059" spans="10:10" x14ac:dyDescent="0.25">
      <c r="J13059" s="1"/>
    </row>
    <row r="13060" spans="10:10" x14ac:dyDescent="0.25">
      <c r="J13060" s="1"/>
    </row>
    <row r="13061" spans="10:10" x14ac:dyDescent="0.25">
      <c r="J13061" s="1"/>
    </row>
    <row r="13062" spans="10:10" x14ac:dyDescent="0.25">
      <c r="J13062" s="1"/>
    </row>
    <row r="13063" spans="10:10" x14ac:dyDescent="0.25">
      <c r="J13063" s="1"/>
    </row>
    <row r="13064" spans="10:10" x14ac:dyDescent="0.25">
      <c r="J13064" s="1"/>
    </row>
    <row r="13065" spans="10:10" x14ac:dyDescent="0.25">
      <c r="J13065" s="1"/>
    </row>
    <row r="13066" spans="10:10" x14ac:dyDescent="0.25">
      <c r="J13066" s="1"/>
    </row>
    <row r="13067" spans="10:10" x14ac:dyDescent="0.25">
      <c r="J13067" s="1"/>
    </row>
    <row r="13068" spans="10:10" x14ac:dyDescent="0.25">
      <c r="J13068" s="1"/>
    </row>
    <row r="13069" spans="10:10" x14ac:dyDescent="0.25">
      <c r="J13069" s="1"/>
    </row>
    <row r="13070" spans="10:10" x14ac:dyDescent="0.25">
      <c r="J13070" s="1"/>
    </row>
    <row r="13071" spans="10:10" x14ac:dyDescent="0.25">
      <c r="J13071" s="1"/>
    </row>
    <row r="13072" spans="10:10" x14ac:dyDescent="0.25">
      <c r="J13072" s="1"/>
    </row>
    <row r="13073" spans="10:10" x14ac:dyDescent="0.25">
      <c r="J13073" s="1"/>
    </row>
    <row r="13074" spans="10:10" x14ac:dyDescent="0.25">
      <c r="J13074" s="1"/>
    </row>
    <row r="13075" spans="10:10" x14ac:dyDescent="0.25">
      <c r="J13075" s="1"/>
    </row>
    <row r="13076" spans="10:10" x14ac:dyDescent="0.25">
      <c r="J13076" s="1"/>
    </row>
    <row r="13077" spans="10:10" x14ac:dyDescent="0.25">
      <c r="J13077" s="1"/>
    </row>
    <row r="13078" spans="10:10" x14ac:dyDescent="0.25">
      <c r="J13078" s="1"/>
    </row>
    <row r="13079" spans="10:10" x14ac:dyDescent="0.25">
      <c r="J13079" s="1"/>
    </row>
    <row r="13080" spans="10:10" x14ac:dyDescent="0.25">
      <c r="J13080" s="1"/>
    </row>
    <row r="13081" spans="10:10" x14ac:dyDescent="0.25">
      <c r="J13081" s="1"/>
    </row>
    <row r="13082" spans="10:10" x14ac:dyDescent="0.25">
      <c r="J13082" s="1"/>
    </row>
    <row r="13083" spans="10:10" x14ac:dyDescent="0.25">
      <c r="J13083" s="1"/>
    </row>
    <row r="13084" spans="10:10" x14ac:dyDescent="0.25">
      <c r="J13084" s="1"/>
    </row>
    <row r="13085" spans="10:10" x14ac:dyDescent="0.25">
      <c r="J13085" s="1"/>
    </row>
    <row r="13086" spans="10:10" x14ac:dyDescent="0.25">
      <c r="J13086" s="1"/>
    </row>
    <row r="13087" spans="10:10" x14ac:dyDescent="0.25">
      <c r="J13087" s="1"/>
    </row>
    <row r="13088" spans="10:10" x14ac:dyDescent="0.25">
      <c r="J13088" s="1"/>
    </row>
    <row r="13089" spans="10:10" x14ac:dyDescent="0.25">
      <c r="J13089" s="1"/>
    </row>
    <row r="13090" spans="10:10" x14ac:dyDescent="0.25">
      <c r="J13090" s="1"/>
    </row>
    <row r="13091" spans="10:10" x14ac:dyDescent="0.25">
      <c r="J13091" s="1"/>
    </row>
    <row r="13092" spans="10:10" x14ac:dyDescent="0.25">
      <c r="J13092" s="1"/>
    </row>
    <row r="13093" spans="10:10" x14ac:dyDescent="0.25">
      <c r="J13093" s="1"/>
    </row>
    <row r="13094" spans="10:10" x14ac:dyDescent="0.25">
      <c r="J13094" s="1"/>
    </row>
    <row r="13095" spans="10:10" x14ac:dyDescent="0.25">
      <c r="J13095" s="1"/>
    </row>
    <row r="13096" spans="10:10" x14ac:dyDescent="0.25">
      <c r="J13096" s="1"/>
    </row>
    <row r="13097" spans="10:10" x14ac:dyDescent="0.25">
      <c r="J13097" s="1"/>
    </row>
    <row r="13098" spans="10:10" x14ac:dyDescent="0.25">
      <c r="J13098" s="1"/>
    </row>
    <row r="13099" spans="10:10" x14ac:dyDescent="0.25">
      <c r="J13099" s="1"/>
    </row>
    <row r="13100" spans="10:10" x14ac:dyDescent="0.25">
      <c r="J13100" s="1"/>
    </row>
    <row r="13101" spans="10:10" x14ac:dyDescent="0.25">
      <c r="J13101" s="1"/>
    </row>
    <row r="13102" spans="10:10" x14ac:dyDescent="0.25">
      <c r="J13102" s="1"/>
    </row>
    <row r="13103" spans="10:10" x14ac:dyDescent="0.25">
      <c r="J13103" s="1"/>
    </row>
    <row r="13104" spans="10:10" x14ac:dyDescent="0.25">
      <c r="J13104" s="1"/>
    </row>
    <row r="13105" spans="10:10" x14ac:dyDescent="0.25">
      <c r="J13105" s="1"/>
    </row>
    <row r="13106" spans="10:10" x14ac:dyDescent="0.25">
      <c r="J13106" s="1"/>
    </row>
    <row r="13107" spans="10:10" x14ac:dyDescent="0.25">
      <c r="J13107" s="1"/>
    </row>
    <row r="13108" spans="10:10" x14ac:dyDescent="0.25">
      <c r="J13108" s="1"/>
    </row>
    <row r="13109" spans="10:10" x14ac:dyDescent="0.25">
      <c r="J13109" s="1"/>
    </row>
    <row r="13110" spans="10:10" x14ac:dyDescent="0.25">
      <c r="J13110" s="1"/>
    </row>
    <row r="13111" spans="10:10" x14ac:dyDescent="0.25">
      <c r="J13111" s="1"/>
    </row>
    <row r="13112" spans="10:10" x14ac:dyDescent="0.25">
      <c r="J13112" s="1"/>
    </row>
    <row r="13113" spans="10:10" x14ac:dyDescent="0.25">
      <c r="J13113" s="1"/>
    </row>
    <row r="13114" spans="10:10" x14ac:dyDescent="0.25">
      <c r="J13114" s="1"/>
    </row>
    <row r="13115" spans="10:10" x14ac:dyDescent="0.25">
      <c r="J13115" s="1"/>
    </row>
    <row r="13116" spans="10:10" x14ac:dyDescent="0.25">
      <c r="J13116" s="1"/>
    </row>
    <row r="13117" spans="10:10" x14ac:dyDescent="0.25">
      <c r="J13117" s="1"/>
    </row>
    <row r="13118" spans="10:10" x14ac:dyDescent="0.25">
      <c r="J13118" s="1"/>
    </row>
    <row r="13119" spans="10:10" x14ac:dyDescent="0.25">
      <c r="J13119" s="1"/>
    </row>
    <row r="13120" spans="10:10" x14ac:dyDescent="0.25">
      <c r="J13120" s="1"/>
    </row>
    <row r="13121" spans="10:10" x14ac:dyDescent="0.25">
      <c r="J13121" s="1"/>
    </row>
    <row r="13122" spans="10:10" x14ac:dyDescent="0.25">
      <c r="J13122" s="1"/>
    </row>
    <row r="13123" spans="10:10" x14ac:dyDescent="0.25">
      <c r="J13123" s="1"/>
    </row>
    <row r="13124" spans="10:10" x14ac:dyDescent="0.25">
      <c r="J13124" s="1"/>
    </row>
    <row r="13125" spans="10:10" x14ac:dyDescent="0.25">
      <c r="J13125" s="1"/>
    </row>
    <row r="13126" spans="10:10" x14ac:dyDescent="0.25">
      <c r="J13126" s="1"/>
    </row>
    <row r="13127" spans="10:10" x14ac:dyDescent="0.25">
      <c r="J13127" s="1"/>
    </row>
    <row r="13128" spans="10:10" x14ac:dyDescent="0.25">
      <c r="J13128" s="1"/>
    </row>
    <row r="13129" spans="10:10" x14ac:dyDescent="0.25">
      <c r="J13129" s="1"/>
    </row>
    <row r="13130" spans="10:10" x14ac:dyDescent="0.25">
      <c r="J13130" s="1"/>
    </row>
    <row r="13131" spans="10:10" x14ac:dyDescent="0.25">
      <c r="J13131" s="1"/>
    </row>
    <row r="13132" spans="10:10" x14ac:dyDescent="0.25">
      <c r="J13132" s="1"/>
    </row>
    <row r="13133" spans="10:10" x14ac:dyDescent="0.25">
      <c r="J13133" s="1"/>
    </row>
    <row r="13134" spans="10:10" x14ac:dyDescent="0.25">
      <c r="J13134" s="1"/>
    </row>
    <row r="13135" spans="10:10" x14ac:dyDescent="0.25">
      <c r="J13135" s="1"/>
    </row>
    <row r="13136" spans="10:10" x14ac:dyDescent="0.25">
      <c r="J13136" s="1"/>
    </row>
    <row r="13137" spans="10:10" x14ac:dyDescent="0.25">
      <c r="J13137" s="1"/>
    </row>
    <row r="13138" spans="10:10" x14ac:dyDescent="0.25">
      <c r="J13138" s="1"/>
    </row>
    <row r="13139" spans="10:10" x14ac:dyDescent="0.25">
      <c r="J13139" s="1"/>
    </row>
    <row r="13140" spans="10:10" x14ac:dyDescent="0.25">
      <c r="J13140" s="1"/>
    </row>
    <row r="13141" spans="10:10" x14ac:dyDescent="0.25">
      <c r="J13141" s="1"/>
    </row>
    <row r="13142" spans="10:10" x14ac:dyDescent="0.25">
      <c r="J13142" s="1"/>
    </row>
    <row r="13143" spans="10:10" x14ac:dyDescent="0.25">
      <c r="J13143" s="1"/>
    </row>
    <row r="13144" spans="10:10" x14ac:dyDescent="0.25">
      <c r="J13144" s="1"/>
    </row>
    <row r="13145" spans="10:10" x14ac:dyDescent="0.25">
      <c r="J13145" s="1"/>
    </row>
    <row r="13146" spans="10:10" x14ac:dyDescent="0.25">
      <c r="J13146" s="1"/>
    </row>
    <row r="13147" spans="10:10" x14ac:dyDescent="0.25">
      <c r="J13147" s="1"/>
    </row>
    <row r="13148" spans="10:10" x14ac:dyDescent="0.25">
      <c r="J13148" s="1"/>
    </row>
    <row r="13149" spans="10:10" x14ac:dyDescent="0.25">
      <c r="J13149" s="1"/>
    </row>
    <row r="13150" spans="10:10" x14ac:dyDescent="0.25">
      <c r="J13150" s="1"/>
    </row>
    <row r="13151" spans="10:10" x14ac:dyDescent="0.25">
      <c r="J13151" s="1"/>
    </row>
    <row r="13152" spans="10:10" x14ac:dyDescent="0.25">
      <c r="J13152" s="1"/>
    </row>
    <row r="13153" spans="10:10" x14ac:dyDescent="0.25">
      <c r="J13153" s="1"/>
    </row>
    <row r="13154" spans="10:10" x14ac:dyDescent="0.25">
      <c r="J13154" s="1"/>
    </row>
    <row r="13155" spans="10:10" x14ac:dyDescent="0.25">
      <c r="J13155" s="1"/>
    </row>
    <row r="13156" spans="10:10" x14ac:dyDescent="0.25">
      <c r="J13156" s="1"/>
    </row>
    <row r="13157" spans="10:10" x14ac:dyDescent="0.25">
      <c r="J13157" s="1"/>
    </row>
    <row r="13158" spans="10:10" x14ac:dyDescent="0.25">
      <c r="J13158" s="1"/>
    </row>
    <row r="13159" spans="10:10" x14ac:dyDescent="0.25">
      <c r="J13159" s="1"/>
    </row>
    <row r="13160" spans="10:10" x14ac:dyDescent="0.25">
      <c r="J13160" s="1"/>
    </row>
    <row r="13161" spans="10:10" x14ac:dyDescent="0.25">
      <c r="J13161" s="1"/>
    </row>
    <row r="13162" spans="10:10" x14ac:dyDescent="0.25">
      <c r="J13162" s="1"/>
    </row>
    <row r="13163" spans="10:10" x14ac:dyDescent="0.25">
      <c r="J13163" s="1"/>
    </row>
    <row r="13164" spans="10:10" x14ac:dyDescent="0.25">
      <c r="J13164" s="1"/>
    </row>
    <row r="13165" spans="10:10" x14ac:dyDescent="0.25">
      <c r="J13165" s="1"/>
    </row>
    <row r="13166" spans="10:10" x14ac:dyDescent="0.25">
      <c r="J13166" s="1"/>
    </row>
    <row r="13167" spans="10:10" x14ac:dyDescent="0.25">
      <c r="J13167" s="1"/>
    </row>
    <row r="13168" spans="10:10" x14ac:dyDescent="0.25">
      <c r="J13168" s="1"/>
    </row>
    <row r="13169" spans="10:10" x14ac:dyDescent="0.25">
      <c r="J13169" s="1"/>
    </row>
    <row r="13170" spans="10:10" x14ac:dyDescent="0.25">
      <c r="J13170" s="1"/>
    </row>
    <row r="13171" spans="10:10" x14ac:dyDescent="0.25">
      <c r="J13171" s="1"/>
    </row>
    <row r="13172" spans="10:10" x14ac:dyDescent="0.25">
      <c r="J13172" s="1"/>
    </row>
    <row r="13173" spans="10:10" x14ac:dyDescent="0.25">
      <c r="J13173" s="1"/>
    </row>
    <row r="13174" spans="10:10" x14ac:dyDescent="0.25">
      <c r="J13174" s="1"/>
    </row>
    <row r="13175" spans="10:10" x14ac:dyDescent="0.25">
      <c r="J13175" s="1"/>
    </row>
    <row r="13176" spans="10:10" x14ac:dyDescent="0.25">
      <c r="J13176" s="1"/>
    </row>
    <row r="13177" spans="10:10" x14ac:dyDescent="0.25">
      <c r="J13177" s="1"/>
    </row>
    <row r="13178" spans="10:10" x14ac:dyDescent="0.25">
      <c r="J13178" s="1"/>
    </row>
    <row r="13179" spans="10:10" x14ac:dyDescent="0.25">
      <c r="J13179" s="1"/>
    </row>
    <row r="13180" spans="10:10" x14ac:dyDescent="0.25">
      <c r="J13180" s="1"/>
    </row>
    <row r="13181" spans="10:10" x14ac:dyDescent="0.25">
      <c r="J13181" s="1"/>
    </row>
    <row r="13182" spans="10:10" x14ac:dyDescent="0.25">
      <c r="J13182" s="1"/>
    </row>
    <row r="13183" spans="10:10" x14ac:dyDescent="0.25">
      <c r="J13183" s="1"/>
    </row>
    <row r="13184" spans="10:10" x14ac:dyDescent="0.25">
      <c r="J13184" s="1"/>
    </row>
    <row r="13185" spans="10:10" x14ac:dyDescent="0.25">
      <c r="J13185" s="1"/>
    </row>
    <row r="13186" spans="10:10" x14ac:dyDescent="0.25">
      <c r="J13186" s="1"/>
    </row>
    <row r="13187" spans="10:10" x14ac:dyDescent="0.25">
      <c r="J13187" s="1"/>
    </row>
    <row r="13188" spans="10:10" x14ac:dyDescent="0.25">
      <c r="J13188" s="1"/>
    </row>
    <row r="13189" spans="10:10" x14ac:dyDescent="0.25">
      <c r="J13189" s="1"/>
    </row>
    <row r="13190" spans="10:10" x14ac:dyDescent="0.25">
      <c r="J13190" s="1"/>
    </row>
    <row r="13191" spans="10:10" x14ac:dyDescent="0.25">
      <c r="J13191" s="1"/>
    </row>
    <row r="13192" spans="10:10" x14ac:dyDescent="0.25">
      <c r="J13192" s="1"/>
    </row>
    <row r="13193" spans="10:10" x14ac:dyDescent="0.25">
      <c r="J13193" s="1"/>
    </row>
    <row r="13194" spans="10:10" x14ac:dyDescent="0.25">
      <c r="J13194" s="1"/>
    </row>
    <row r="13195" spans="10:10" x14ac:dyDescent="0.25">
      <c r="J13195" s="1"/>
    </row>
    <row r="13196" spans="10:10" x14ac:dyDescent="0.25">
      <c r="J13196" s="1"/>
    </row>
    <row r="13197" spans="10:10" x14ac:dyDescent="0.25">
      <c r="J13197" s="1"/>
    </row>
    <row r="13198" spans="10:10" x14ac:dyDescent="0.25">
      <c r="J13198" s="1"/>
    </row>
    <row r="13199" spans="10:10" x14ac:dyDescent="0.25">
      <c r="J13199" s="1"/>
    </row>
    <row r="13200" spans="10:10" x14ac:dyDescent="0.25">
      <c r="J13200" s="1"/>
    </row>
    <row r="13201" spans="10:10" x14ac:dyDescent="0.25">
      <c r="J13201" s="1"/>
    </row>
    <row r="13202" spans="10:10" x14ac:dyDescent="0.25">
      <c r="J13202" s="1"/>
    </row>
    <row r="13203" spans="10:10" x14ac:dyDescent="0.25">
      <c r="J13203" s="1"/>
    </row>
    <row r="13204" spans="10:10" x14ac:dyDescent="0.25">
      <c r="J13204" s="1"/>
    </row>
    <row r="13205" spans="10:10" x14ac:dyDescent="0.25">
      <c r="J13205" s="1"/>
    </row>
    <row r="13206" spans="10:10" x14ac:dyDescent="0.25">
      <c r="J13206" s="1"/>
    </row>
    <row r="13207" spans="10:10" x14ac:dyDescent="0.25">
      <c r="J13207" s="1"/>
    </row>
    <row r="13208" spans="10:10" x14ac:dyDescent="0.25">
      <c r="J13208" s="1"/>
    </row>
    <row r="13209" spans="10:10" x14ac:dyDescent="0.25">
      <c r="J13209" s="1"/>
    </row>
    <row r="13210" spans="10:10" x14ac:dyDescent="0.25">
      <c r="J13210" s="1"/>
    </row>
    <row r="13211" spans="10:10" x14ac:dyDescent="0.25">
      <c r="J13211" s="1"/>
    </row>
    <row r="13212" spans="10:10" x14ac:dyDescent="0.25">
      <c r="J13212" s="1"/>
    </row>
    <row r="13213" spans="10:10" x14ac:dyDescent="0.25">
      <c r="J13213" s="1"/>
    </row>
    <row r="13214" spans="10:10" x14ac:dyDescent="0.25">
      <c r="J13214" s="1"/>
    </row>
    <row r="13215" spans="10:10" x14ac:dyDescent="0.25">
      <c r="J13215" s="1"/>
    </row>
    <row r="13216" spans="10:10" x14ac:dyDescent="0.25">
      <c r="J13216" s="1"/>
    </row>
    <row r="13217" spans="10:10" x14ac:dyDescent="0.25">
      <c r="J13217" s="1"/>
    </row>
    <row r="13218" spans="10:10" x14ac:dyDescent="0.25">
      <c r="J13218" s="1"/>
    </row>
    <row r="13219" spans="10:10" x14ac:dyDescent="0.25">
      <c r="J13219" s="1"/>
    </row>
    <row r="13220" spans="10:10" x14ac:dyDescent="0.25">
      <c r="J13220" s="1"/>
    </row>
    <row r="13221" spans="10:10" x14ac:dyDescent="0.25">
      <c r="J13221" s="1"/>
    </row>
    <row r="13222" spans="10:10" x14ac:dyDescent="0.25">
      <c r="J13222" s="1"/>
    </row>
    <row r="13223" spans="10:10" x14ac:dyDescent="0.25">
      <c r="J13223" s="1"/>
    </row>
    <row r="13224" spans="10:10" x14ac:dyDescent="0.25">
      <c r="J13224" s="1"/>
    </row>
    <row r="13225" spans="10:10" x14ac:dyDescent="0.25">
      <c r="J13225" s="1"/>
    </row>
    <row r="13226" spans="10:10" x14ac:dyDescent="0.25">
      <c r="J13226" s="1"/>
    </row>
    <row r="13227" spans="10:10" x14ac:dyDescent="0.25">
      <c r="J13227" s="1"/>
    </row>
    <row r="13228" spans="10:10" x14ac:dyDescent="0.25">
      <c r="J13228" s="1"/>
    </row>
    <row r="13229" spans="10:10" x14ac:dyDescent="0.25">
      <c r="J13229" s="1"/>
    </row>
    <row r="13230" spans="10:10" x14ac:dyDescent="0.25">
      <c r="J13230" s="1"/>
    </row>
    <row r="13231" spans="10:10" x14ac:dyDescent="0.25">
      <c r="J13231" s="1"/>
    </row>
    <row r="13232" spans="10:10" x14ac:dyDescent="0.25">
      <c r="J13232" s="1"/>
    </row>
    <row r="13233" spans="10:10" x14ac:dyDescent="0.25">
      <c r="J13233" s="1"/>
    </row>
    <row r="13234" spans="10:10" x14ac:dyDescent="0.25">
      <c r="J13234" s="1"/>
    </row>
    <row r="13235" spans="10:10" x14ac:dyDescent="0.25">
      <c r="J13235" s="1"/>
    </row>
    <row r="13236" spans="10:10" x14ac:dyDescent="0.25">
      <c r="J13236" s="1"/>
    </row>
    <row r="13237" spans="10:10" x14ac:dyDescent="0.25">
      <c r="J13237" s="1"/>
    </row>
    <row r="13238" spans="10:10" x14ac:dyDescent="0.25">
      <c r="J13238" s="1"/>
    </row>
    <row r="13239" spans="10:10" x14ac:dyDescent="0.25">
      <c r="J13239" s="1"/>
    </row>
    <row r="13240" spans="10:10" x14ac:dyDescent="0.25">
      <c r="J13240" s="1"/>
    </row>
    <row r="13241" spans="10:10" x14ac:dyDescent="0.25">
      <c r="J13241" s="1"/>
    </row>
    <row r="13242" spans="10:10" x14ac:dyDescent="0.25">
      <c r="J13242" s="1"/>
    </row>
    <row r="13243" spans="10:10" x14ac:dyDescent="0.25">
      <c r="J13243" s="1"/>
    </row>
    <row r="13244" spans="10:10" x14ac:dyDescent="0.25">
      <c r="J13244" s="1"/>
    </row>
    <row r="13245" spans="10:10" x14ac:dyDescent="0.25">
      <c r="J13245" s="1"/>
    </row>
    <row r="13246" spans="10:10" x14ac:dyDescent="0.25">
      <c r="J13246" s="1"/>
    </row>
    <row r="13247" spans="10:10" x14ac:dyDescent="0.25">
      <c r="J13247" s="1"/>
    </row>
    <row r="13248" spans="10:10" x14ac:dyDescent="0.25">
      <c r="J13248" s="1"/>
    </row>
    <row r="13249" spans="10:10" x14ac:dyDescent="0.25">
      <c r="J13249" s="1"/>
    </row>
    <row r="13250" spans="10:10" x14ac:dyDescent="0.25">
      <c r="J13250" s="1"/>
    </row>
    <row r="13251" spans="10:10" x14ac:dyDescent="0.25">
      <c r="J13251" s="1"/>
    </row>
    <row r="13252" spans="10:10" x14ac:dyDescent="0.25">
      <c r="J13252" s="1"/>
    </row>
    <row r="13253" spans="10:10" x14ac:dyDescent="0.25">
      <c r="J13253" s="1"/>
    </row>
    <row r="13254" spans="10:10" x14ac:dyDescent="0.25">
      <c r="J13254" s="1"/>
    </row>
    <row r="13255" spans="10:10" x14ac:dyDescent="0.25">
      <c r="J13255" s="1"/>
    </row>
    <row r="13256" spans="10:10" x14ac:dyDescent="0.25">
      <c r="J13256" s="1"/>
    </row>
    <row r="13257" spans="10:10" x14ac:dyDescent="0.25">
      <c r="J13257" s="1"/>
    </row>
    <row r="13258" spans="10:10" x14ac:dyDescent="0.25">
      <c r="J13258" s="1"/>
    </row>
    <row r="13259" spans="10:10" x14ac:dyDescent="0.25">
      <c r="J13259" s="1"/>
    </row>
    <row r="13260" spans="10:10" x14ac:dyDescent="0.25">
      <c r="J13260" s="1"/>
    </row>
    <row r="13261" spans="10:10" x14ac:dyDescent="0.25">
      <c r="J13261" s="1"/>
    </row>
    <row r="13262" spans="10:10" x14ac:dyDescent="0.25">
      <c r="J13262" s="1"/>
    </row>
    <row r="13263" spans="10:10" x14ac:dyDescent="0.25">
      <c r="J13263" s="1"/>
    </row>
    <row r="13264" spans="10:10" x14ac:dyDescent="0.25">
      <c r="J13264" s="1"/>
    </row>
    <row r="13265" spans="10:10" x14ac:dyDescent="0.25">
      <c r="J13265" s="1"/>
    </row>
    <row r="13266" spans="10:10" x14ac:dyDescent="0.25">
      <c r="J13266" s="1"/>
    </row>
    <row r="13267" spans="10:10" x14ac:dyDescent="0.25">
      <c r="J13267" s="1"/>
    </row>
    <row r="13268" spans="10:10" x14ac:dyDescent="0.25">
      <c r="J13268" s="1"/>
    </row>
    <row r="13269" spans="10:10" x14ac:dyDescent="0.25">
      <c r="J13269" s="1"/>
    </row>
    <row r="13270" spans="10:10" x14ac:dyDescent="0.25">
      <c r="J13270" s="1"/>
    </row>
    <row r="13271" spans="10:10" x14ac:dyDescent="0.25">
      <c r="J13271" s="1"/>
    </row>
    <row r="13272" spans="10:10" x14ac:dyDescent="0.25">
      <c r="J13272" s="1"/>
    </row>
    <row r="13273" spans="10:10" x14ac:dyDescent="0.25">
      <c r="J13273" s="1"/>
    </row>
    <row r="13274" spans="10:10" x14ac:dyDescent="0.25">
      <c r="J13274" s="1"/>
    </row>
    <row r="13275" spans="10:10" x14ac:dyDescent="0.25">
      <c r="J13275" s="1"/>
    </row>
    <row r="13276" spans="10:10" x14ac:dyDescent="0.25">
      <c r="J13276" s="1"/>
    </row>
    <row r="13277" spans="10:10" x14ac:dyDescent="0.25">
      <c r="J13277" s="1"/>
    </row>
    <row r="13278" spans="10:10" x14ac:dyDescent="0.25">
      <c r="J13278" s="1"/>
    </row>
    <row r="13279" spans="10:10" x14ac:dyDescent="0.25">
      <c r="J13279" s="1"/>
    </row>
    <row r="13280" spans="10:10" x14ac:dyDescent="0.25">
      <c r="J13280" s="1"/>
    </row>
    <row r="13281" spans="10:10" x14ac:dyDescent="0.25">
      <c r="J13281" s="1"/>
    </row>
    <row r="13282" spans="10:10" x14ac:dyDescent="0.25">
      <c r="J13282" s="1"/>
    </row>
    <row r="13283" spans="10:10" x14ac:dyDescent="0.25">
      <c r="J13283" s="1"/>
    </row>
    <row r="13284" spans="10:10" x14ac:dyDescent="0.25">
      <c r="J13284" s="1"/>
    </row>
    <row r="13285" spans="10:10" x14ac:dyDescent="0.25">
      <c r="J13285" s="1"/>
    </row>
    <row r="13286" spans="10:10" x14ac:dyDescent="0.25">
      <c r="J13286" s="1"/>
    </row>
    <row r="13287" spans="10:10" x14ac:dyDescent="0.25">
      <c r="J13287" s="1"/>
    </row>
    <row r="13288" spans="10:10" x14ac:dyDescent="0.25">
      <c r="J13288" s="1"/>
    </row>
    <row r="13289" spans="10:10" x14ac:dyDescent="0.25">
      <c r="J13289" s="1"/>
    </row>
    <row r="13290" spans="10:10" x14ac:dyDescent="0.25">
      <c r="J13290" s="1"/>
    </row>
    <row r="13291" spans="10:10" x14ac:dyDescent="0.25">
      <c r="J13291" s="1"/>
    </row>
    <row r="13292" spans="10:10" x14ac:dyDescent="0.25">
      <c r="J13292" s="1"/>
    </row>
    <row r="13293" spans="10:10" x14ac:dyDescent="0.25">
      <c r="J13293" s="1"/>
    </row>
    <row r="13294" spans="10:10" x14ac:dyDescent="0.25">
      <c r="J13294" s="1"/>
    </row>
    <row r="13295" spans="10:10" x14ac:dyDescent="0.25">
      <c r="J13295" s="1"/>
    </row>
    <row r="13296" spans="10:10" x14ac:dyDescent="0.25">
      <c r="J13296" s="1"/>
    </row>
    <row r="13297" spans="10:10" x14ac:dyDescent="0.25">
      <c r="J13297" s="1"/>
    </row>
    <row r="13298" spans="10:10" x14ac:dyDescent="0.25">
      <c r="J13298" s="1"/>
    </row>
    <row r="13299" spans="10:10" x14ac:dyDescent="0.25">
      <c r="J13299" s="1"/>
    </row>
    <row r="13300" spans="10:10" x14ac:dyDescent="0.25">
      <c r="J13300" s="1"/>
    </row>
    <row r="13301" spans="10:10" x14ac:dyDescent="0.25">
      <c r="J13301" s="1"/>
    </row>
    <row r="13302" spans="10:10" x14ac:dyDescent="0.25">
      <c r="J13302" s="1"/>
    </row>
    <row r="13303" spans="10:10" x14ac:dyDescent="0.25">
      <c r="J13303" s="1"/>
    </row>
    <row r="13304" spans="10:10" x14ac:dyDescent="0.25">
      <c r="J13304" s="1"/>
    </row>
    <row r="13305" spans="10:10" x14ac:dyDescent="0.25">
      <c r="J13305" s="1"/>
    </row>
    <row r="13306" spans="10:10" x14ac:dyDescent="0.25">
      <c r="J13306" s="1"/>
    </row>
    <row r="13307" spans="10:10" x14ac:dyDescent="0.25">
      <c r="J13307" s="1"/>
    </row>
    <row r="13308" spans="10:10" x14ac:dyDescent="0.25">
      <c r="J13308" s="1"/>
    </row>
    <row r="13309" spans="10:10" x14ac:dyDescent="0.25">
      <c r="J13309" s="1"/>
    </row>
    <row r="13310" spans="10:10" x14ac:dyDescent="0.25">
      <c r="J13310" s="1"/>
    </row>
    <row r="13311" spans="10:10" x14ac:dyDescent="0.25">
      <c r="J13311" s="1"/>
    </row>
    <row r="13312" spans="10:10" x14ac:dyDescent="0.25">
      <c r="J13312" s="1"/>
    </row>
    <row r="13313" spans="10:10" x14ac:dyDescent="0.25">
      <c r="J13313" s="1"/>
    </row>
    <row r="13314" spans="10:10" x14ac:dyDescent="0.25">
      <c r="J13314" s="1"/>
    </row>
    <row r="13315" spans="10:10" x14ac:dyDescent="0.25">
      <c r="J13315" s="1"/>
    </row>
    <row r="13316" spans="10:10" x14ac:dyDescent="0.25">
      <c r="J13316" s="1"/>
    </row>
    <row r="13317" spans="10:10" x14ac:dyDescent="0.25">
      <c r="J13317" s="1"/>
    </row>
    <row r="13318" spans="10:10" x14ac:dyDescent="0.25">
      <c r="J13318" s="1"/>
    </row>
    <row r="13319" spans="10:10" x14ac:dyDescent="0.25">
      <c r="J13319" s="1"/>
    </row>
    <row r="13320" spans="10:10" x14ac:dyDescent="0.25">
      <c r="J13320" s="1"/>
    </row>
    <row r="13321" spans="10:10" x14ac:dyDescent="0.25">
      <c r="J13321" s="1"/>
    </row>
    <row r="13322" spans="10:10" x14ac:dyDescent="0.25">
      <c r="J13322" s="1"/>
    </row>
    <row r="13323" spans="10:10" x14ac:dyDescent="0.25">
      <c r="J13323" s="1"/>
    </row>
    <row r="13324" spans="10:10" x14ac:dyDescent="0.25">
      <c r="J13324" s="1"/>
    </row>
    <row r="13325" spans="10:10" x14ac:dyDescent="0.25">
      <c r="J13325" s="1"/>
    </row>
    <row r="13326" spans="10:10" x14ac:dyDescent="0.25">
      <c r="J13326" s="1"/>
    </row>
    <row r="13327" spans="10:10" x14ac:dyDescent="0.25">
      <c r="J13327" s="1"/>
    </row>
    <row r="13328" spans="10:10" x14ac:dyDescent="0.25">
      <c r="J13328" s="1"/>
    </row>
    <row r="13329" spans="10:10" x14ac:dyDescent="0.25">
      <c r="J13329" s="1"/>
    </row>
    <row r="13330" spans="10:10" x14ac:dyDescent="0.25">
      <c r="J13330" s="1"/>
    </row>
    <row r="13331" spans="10:10" x14ac:dyDescent="0.25">
      <c r="J13331" s="1"/>
    </row>
    <row r="13332" spans="10:10" x14ac:dyDescent="0.25">
      <c r="J13332" s="1"/>
    </row>
    <row r="13333" spans="10:10" x14ac:dyDescent="0.25">
      <c r="J13333" s="1"/>
    </row>
    <row r="13334" spans="10:10" x14ac:dyDescent="0.25">
      <c r="J13334" s="1"/>
    </row>
    <row r="13335" spans="10:10" x14ac:dyDescent="0.25">
      <c r="J13335" s="1"/>
    </row>
    <row r="13336" spans="10:10" x14ac:dyDescent="0.25">
      <c r="J13336" s="1"/>
    </row>
    <row r="13337" spans="10:10" x14ac:dyDescent="0.25">
      <c r="J13337" s="1"/>
    </row>
    <row r="13338" spans="10:10" x14ac:dyDescent="0.25">
      <c r="J13338" s="1"/>
    </row>
    <row r="13339" spans="10:10" x14ac:dyDescent="0.25">
      <c r="J13339" s="1"/>
    </row>
    <row r="13340" spans="10:10" x14ac:dyDescent="0.25">
      <c r="J13340" s="1"/>
    </row>
    <row r="13341" spans="10:10" x14ac:dyDescent="0.25">
      <c r="J13341" s="1"/>
    </row>
    <row r="13342" spans="10:10" x14ac:dyDescent="0.25">
      <c r="J13342" s="1"/>
    </row>
    <row r="13343" spans="10:10" x14ac:dyDescent="0.25">
      <c r="J13343" s="1"/>
    </row>
    <row r="13344" spans="10:10" x14ac:dyDescent="0.25">
      <c r="J13344" s="1"/>
    </row>
    <row r="13345" spans="10:10" x14ac:dyDescent="0.25">
      <c r="J13345" s="1"/>
    </row>
    <row r="13346" spans="10:10" x14ac:dyDescent="0.25">
      <c r="J13346" s="1"/>
    </row>
    <row r="13347" spans="10:10" x14ac:dyDescent="0.25">
      <c r="J13347" s="1"/>
    </row>
    <row r="13348" spans="10:10" x14ac:dyDescent="0.25">
      <c r="J13348" s="1"/>
    </row>
    <row r="13349" spans="10:10" x14ac:dyDescent="0.25">
      <c r="J13349" s="1"/>
    </row>
    <row r="13350" spans="10:10" x14ac:dyDescent="0.25">
      <c r="J13350" s="1"/>
    </row>
    <row r="13351" spans="10:10" x14ac:dyDescent="0.25">
      <c r="J13351" s="1"/>
    </row>
    <row r="13352" spans="10:10" x14ac:dyDescent="0.25">
      <c r="J13352" s="1"/>
    </row>
    <row r="13353" spans="10:10" x14ac:dyDescent="0.25">
      <c r="J13353" s="1"/>
    </row>
    <row r="13354" spans="10:10" x14ac:dyDescent="0.25">
      <c r="J13354" s="1"/>
    </row>
    <row r="13355" spans="10:10" x14ac:dyDescent="0.25">
      <c r="J13355" s="1"/>
    </row>
    <row r="13356" spans="10:10" x14ac:dyDescent="0.25">
      <c r="J13356" s="1"/>
    </row>
    <row r="13357" spans="10:10" x14ac:dyDescent="0.25">
      <c r="J13357" s="1"/>
    </row>
    <row r="13358" spans="10:10" x14ac:dyDescent="0.25">
      <c r="J13358" s="1"/>
    </row>
    <row r="13359" spans="10:10" x14ac:dyDescent="0.25">
      <c r="J13359" s="1"/>
    </row>
    <row r="13360" spans="10:10" x14ac:dyDescent="0.25">
      <c r="J13360" s="1"/>
    </row>
    <row r="13361" spans="10:10" x14ac:dyDescent="0.25">
      <c r="J13361" s="1"/>
    </row>
    <row r="13362" spans="10:10" x14ac:dyDescent="0.25">
      <c r="J13362" s="1"/>
    </row>
    <row r="13363" spans="10:10" x14ac:dyDescent="0.25">
      <c r="J13363" s="1"/>
    </row>
    <row r="13364" spans="10:10" x14ac:dyDescent="0.25">
      <c r="J13364" s="1"/>
    </row>
    <row r="13365" spans="10:10" x14ac:dyDescent="0.25">
      <c r="J13365" s="1"/>
    </row>
    <row r="13366" spans="10:10" x14ac:dyDescent="0.25">
      <c r="J13366" s="1"/>
    </row>
    <row r="13367" spans="10:10" x14ac:dyDescent="0.25">
      <c r="J13367" s="1"/>
    </row>
    <row r="13368" spans="10:10" x14ac:dyDescent="0.25">
      <c r="J13368" s="1"/>
    </row>
    <row r="13369" spans="10:10" x14ac:dyDescent="0.25">
      <c r="J13369" s="1"/>
    </row>
    <row r="13370" spans="10:10" x14ac:dyDescent="0.25">
      <c r="J13370" s="1"/>
    </row>
    <row r="13371" spans="10:10" x14ac:dyDescent="0.25">
      <c r="J13371" s="1"/>
    </row>
    <row r="13372" spans="10:10" x14ac:dyDescent="0.25">
      <c r="J13372" s="1"/>
    </row>
    <row r="13373" spans="10:10" x14ac:dyDescent="0.25">
      <c r="J13373" s="1"/>
    </row>
    <row r="13374" spans="10:10" x14ac:dyDescent="0.25">
      <c r="J13374" s="1"/>
    </row>
    <row r="13375" spans="10:10" x14ac:dyDescent="0.25">
      <c r="J13375" s="1"/>
    </row>
    <row r="13376" spans="10:10" x14ac:dyDescent="0.25">
      <c r="J13376" s="1"/>
    </row>
    <row r="13377" spans="10:10" x14ac:dyDescent="0.25">
      <c r="J13377" s="1"/>
    </row>
    <row r="13378" spans="10:10" x14ac:dyDescent="0.25">
      <c r="J13378" s="1"/>
    </row>
    <row r="13379" spans="10:10" x14ac:dyDescent="0.25">
      <c r="J13379" s="1"/>
    </row>
    <row r="13380" spans="10:10" x14ac:dyDescent="0.25">
      <c r="J13380" s="1"/>
    </row>
    <row r="13381" spans="10:10" x14ac:dyDescent="0.25">
      <c r="J13381" s="1"/>
    </row>
    <row r="13382" spans="10:10" x14ac:dyDescent="0.25">
      <c r="J13382" s="1"/>
    </row>
    <row r="13383" spans="10:10" x14ac:dyDescent="0.25">
      <c r="J13383" s="1"/>
    </row>
    <row r="13384" spans="10:10" x14ac:dyDescent="0.25">
      <c r="J13384" s="1"/>
    </row>
    <row r="13385" spans="10:10" x14ac:dyDescent="0.25">
      <c r="J13385" s="1"/>
    </row>
    <row r="13386" spans="10:10" x14ac:dyDescent="0.25">
      <c r="J13386" s="1"/>
    </row>
    <row r="13387" spans="10:10" x14ac:dyDescent="0.25">
      <c r="J13387" s="1"/>
    </row>
    <row r="13388" spans="10:10" x14ac:dyDescent="0.25">
      <c r="J13388" s="1"/>
    </row>
    <row r="13389" spans="10:10" x14ac:dyDescent="0.25">
      <c r="J13389" s="1"/>
    </row>
    <row r="13390" spans="10:10" x14ac:dyDescent="0.25">
      <c r="J13390" s="1"/>
    </row>
    <row r="13391" spans="10:10" x14ac:dyDescent="0.25">
      <c r="J13391" s="1"/>
    </row>
    <row r="13392" spans="10:10" x14ac:dyDescent="0.25">
      <c r="J13392" s="1"/>
    </row>
    <row r="13393" spans="10:10" x14ac:dyDescent="0.25">
      <c r="J13393" s="1"/>
    </row>
    <row r="13394" spans="10:10" x14ac:dyDescent="0.25">
      <c r="J13394" s="1"/>
    </row>
    <row r="13395" spans="10:10" x14ac:dyDescent="0.25">
      <c r="J13395" s="1"/>
    </row>
    <row r="13396" spans="10:10" x14ac:dyDescent="0.25">
      <c r="J13396" s="1"/>
    </row>
    <row r="13397" spans="10:10" x14ac:dyDescent="0.25">
      <c r="J13397" s="1"/>
    </row>
    <row r="13398" spans="10:10" x14ac:dyDescent="0.25">
      <c r="J13398" s="1"/>
    </row>
    <row r="13399" spans="10:10" x14ac:dyDescent="0.25">
      <c r="J13399" s="1"/>
    </row>
    <row r="13400" spans="10:10" x14ac:dyDescent="0.25">
      <c r="J13400" s="1"/>
    </row>
    <row r="13401" spans="10:10" x14ac:dyDescent="0.25">
      <c r="J13401" s="1"/>
    </row>
    <row r="13402" spans="10:10" x14ac:dyDescent="0.25">
      <c r="J13402" s="1"/>
    </row>
    <row r="13403" spans="10:10" x14ac:dyDescent="0.25">
      <c r="J13403" s="1"/>
    </row>
    <row r="13404" spans="10:10" x14ac:dyDescent="0.25">
      <c r="J13404" s="1"/>
    </row>
    <row r="13405" spans="10:10" x14ac:dyDescent="0.25">
      <c r="J13405" s="1"/>
    </row>
    <row r="13406" spans="10:10" x14ac:dyDescent="0.25">
      <c r="J13406" s="1"/>
    </row>
    <row r="13407" spans="10:10" x14ac:dyDescent="0.25">
      <c r="J13407" s="1"/>
    </row>
    <row r="13408" spans="10:10" x14ac:dyDescent="0.25">
      <c r="J13408" s="1"/>
    </row>
    <row r="13409" spans="10:10" x14ac:dyDescent="0.25">
      <c r="J13409" s="1"/>
    </row>
    <row r="13410" spans="10:10" x14ac:dyDescent="0.25">
      <c r="J13410" s="1"/>
    </row>
    <row r="13411" spans="10:10" x14ac:dyDescent="0.25">
      <c r="J13411" s="1"/>
    </row>
    <row r="13412" spans="10:10" x14ac:dyDescent="0.25">
      <c r="J13412" s="1"/>
    </row>
    <row r="13413" spans="10:10" x14ac:dyDescent="0.25">
      <c r="J13413" s="1"/>
    </row>
    <row r="13414" spans="10:10" x14ac:dyDescent="0.25">
      <c r="J13414" s="1"/>
    </row>
    <row r="13415" spans="10:10" x14ac:dyDescent="0.25">
      <c r="J13415" s="1"/>
    </row>
    <row r="13416" spans="10:10" x14ac:dyDescent="0.25">
      <c r="J13416" s="1"/>
    </row>
    <row r="13417" spans="10:10" x14ac:dyDescent="0.25">
      <c r="J13417" s="1"/>
    </row>
    <row r="13418" spans="10:10" x14ac:dyDescent="0.25">
      <c r="J13418" s="1"/>
    </row>
    <row r="13419" spans="10:10" x14ac:dyDescent="0.25">
      <c r="J13419" s="1"/>
    </row>
    <row r="13420" spans="10:10" x14ac:dyDescent="0.25">
      <c r="J13420" s="1"/>
    </row>
    <row r="13421" spans="10:10" x14ac:dyDescent="0.25">
      <c r="J13421" s="1"/>
    </row>
    <row r="13422" spans="10:10" x14ac:dyDescent="0.25">
      <c r="J13422" s="1"/>
    </row>
    <row r="13423" spans="10:10" x14ac:dyDescent="0.25">
      <c r="J13423" s="1"/>
    </row>
    <row r="13424" spans="10:10" x14ac:dyDescent="0.25">
      <c r="J13424" s="1"/>
    </row>
    <row r="13425" spans="10:10" x14ac:dyDescent="0.25">
      <c r="J13425" s="1"/>
    </row>
    <row r="13426" spans="10:10" x14ac:dyDescent="0.25">
      <c r="J13426" s="1"/>
    </row>
    <row r="13427" spans="10:10" x14ac:dyDescent="0.25">
      <c r="J13427" s="1"/>
    </row>
    <row r="13428" spans="10:10" x14ac:dyDescent="0.25">
      <c r="J13428" s="1"/>
    </row>
    <row r="13429" spans="10:10" x14ac:dyDescent="0.25">
      <c r="J13429" s="1"/>
    </row>
    <row r="13430" spans="10:10" x14ac:dyDescent="0.25">
      <c r="J13430" s="1"/>
    </row>
    <row r="13431" spans="10:10" x14ac:dyDescent="0.25">
      <c r="J13431" s="1"/>
    </row>
    <row r="13432" spans="10:10" x14ac:dyDescent="0.25">
      <c r="J13432" s="1"/>
    </row>
    <row r="13433" spans="10:10" x14ac:dyDescent="0.25">
      <c r="J13433" s="1"/>
    </row>
    <row r="13434" spans="10:10" x14ac:dyDescent="0.25">
      <c r="J13434" s="1"/>
    </row>
    <row r="13435" spans="10:10" x14ac:dyDescent="0.25">
      <c r="J13435" s="1"/>
    </row>
    <row r="13436" spans="10:10" x14ac:dyDescent="0.25">
      <c r="J13436" s="1"/>
    </row>
    <row r="13437" spans="10:10" x14ac:dyDescent="0.25">
      <c r="J13437" s="1"/>
    </row>
    <row r="13438" spans="10:10" x14ac:dyDescent="0.25">
      <c r="J13438" s="1"/>
    </row>
    <row r="13439" spans="10:10" x14ac:dyDescent="0.25">
      <c r="J13439" s="1"/>
    </row>
    <row r="13440" spans="10:10" x14ac:dyDescent="0.25">
      <c r="J13440" s="1"/>
    </row>
    <row r="13441" spans="10:10" x14ac:dyDescent="0.25">
      <c r="J13441" s="1"/>
    </row>
    <row r="13442" spans="10:10" x14ac:dyDescent="0.25">
      <c r="J13442" s="1"/>
    </row>
    <row r="13443" spans="10:10" x14ac:dyDescent="0.25">
      <c r="J13443" s="1"/>
    </row>
    <row r="13444" spans="10:10" x14ac:dyDescent="0.25">
      <c r="J13444" s="1"/>
    </row>
    <row r="13445" spans="10:10" x14ac:dyDescent="0.25">
      <c r="J13445" s="1"/>
    </row>
    <row r="13446" spans="10:10" x14ac:dyDescent="0.25">
      <c r="J13446" s="1"/>
    </row>
    <row r="13447" spans="10:10" x14ac:dyDescent="0.25">
      <c r="J13447" s="1"/>
    </row>
    <row r="13448" spans="10:10" x14ac:dyDescent="0.25">
      <c r="J13448" s="1"/>
    </row>
    <row r="13449" spans="10:10" x14ac:dyDescent="0.25">
      <c r="J13449" s="1"/>
    </row>
    <row r="13450" spans="10:10" x14ac:dyDescent="0.25">
      <c r="J13450" s="1"/>
    </row>
    <row r="13451" spans="10:10" x14ac:dyDescent="0.25">
      <c r="J13451" s="1"/>
    </row>
    <row r="13452" spans="10:10" x14ac:dyDescent="0.25">
      <c r="J13452" s="1"/>
    </row>
    <row r="13453" spans="10:10" x14ac:dyDescent="0.25">
      <c r="J13453" s="1"/>
    </row>
    <row r="13454" spans="10:10" x14ac:dyDescent="0.25">
      <c r="J13454" s="1"/>
    </row>
    <row r="13455" spans="10:10" x14ac:dyDescent="0.25">
      <c r="J13455" s="1"/>
    </row>
    <row r="13456" spans="10:10" x14ac:dyDescent="0.25">
      <c r="J13456" s="1"/>
    </row>
    <row r="13457" spans="10:10" x14ac:dyDescent="0.25">
      <c r="J13457" s="1"/>
    </row>
    <row r="13458" spans="10:10" x14ac:dyDescent="0.25">
      <c r="J13458" s="1"/>
    </row>
    <row r="13459" spans="10:10" x14ac:dyDescent="0.25">
      <c r="J13459" s="1"/>
    </row>
    <row r="13460" spans="10:10" x14ac:dyDescent="0.25">
      <c r="J13460" s="1"/>
    </row>
    <row r="13461" spans="10:10" x14ac:dyDescent="0.25">
      <c r="J13461" s="1"/>
    </row>
    <row r="13462" spans="10:10" x14ac:dyDescent="0.25">
      <c r="J13462" s="1"/>
    </row>
    <row r="13463" spans="10:10" x14ac:dyDescent="0.25">
      <c r="J13463" s="1"/>
    </row>
    <row r="13464" spans="10:10" x14ac:dyDescent="0.25">
      <c r="J13464" s="1"/>
    </row>
    <row r="13465" spans="10:10" x14ac:dyDescent="0.25">
      <c r="J13465" s="1"/>
    </row>
    <row r="13466" spans="10:10" x14ac:dyDescent="0.25">
      <c r="J13466" s="1"/>
    </row>
    <row r="13467" spans="10:10" x14ac:dyDescent="0.25">
      <c r="J13467" s="1"/>
    </row>
    <row r="13468" spans="10:10" x14ac:dyDescent="0.25">
      <c r="J13468" s="1"/>
    </row>
    <row r="13469" spans="10:10" x14ac:dyDescent="0.25">
      <c r="J13469" s="1"/>
    </row>
    <row r="13470" spans="10:10" x14ac:dyDescent="0.25">
      <c r="J13470" s="1"/>
    </row>
    <row r="13471" spans="10:10" x14ac:dyDescent="0.25">
      <c r="J13471" s="1"/>
    </row>
    <row r="13472" spans="10:10" x14ac:dyDescent="0.25">
      <c r="J13472" s="1"/>
    </row>
    <row r="13473" spans="10:10" x14ac:dyDescent="0.25">
      <c r="J13473" s="1"/>
    </row>
    <row r="13474" spans="10:10" x14ac:dyDescent="0.25">
      <c r="J13474" s="1"/>
    </row>
    <row r="13475" spans="10:10" x14ac:dyDescent="0.25">
      <c r="J13475" s="1"/>
    </row>
    <row r="13476" spans="10:10" x14ac:dyDescent="0.25">
      <c r="J13476" s="1"/>
    </row>
    <row r="13477" spans="10:10" x14ac:dyDescent="0.25">
      <c r="J13477" s="1"/>
    </row>
    <row r="13478" spans="10:10" x14ac:dyDescent="0.25">
      <c r="J13478" s="1"/>
    </row>
    <row r="13479" spans="10:10" x14ac:dyDescent="0.25">
      <c r="J13479" s="1"/>
    </row>
    <row r="13480" spans="10:10" x14ac:dyDescent="0.25">
      <c r="J13480" s="1"/>
    </row>
    <row r="13481" spans="10:10" x14ac:dyDescent="0.25">
      <c r="J13481" s="1"/>
    </row>
    <row r="13482" spans="10:10" x14ac:dyDescent="0.25">
      <c r="J13482" s="1"/>
    </row>
    <row r="13483" spans="10:10" x14ac:dyDescent="0.25">
      <c r="J13483" s="1"/>
    </row>
    <row r="13484" spans="10:10" x14ac:dyDescent="0.25">
      <c r="J13484" s="1"/>
    </row>
    <row r="13485" spans="10:10" x14ac:dyDescent="0.25">
      <c r="J13485" s="1"/>
    </row>
    <row r="13486" spans="10:10" x14ac:dyDescent="0.25">
      <c r="J13486" s="1"/>
    </row>
    <row r="13487" spans="10:10" x14ac:dyDescent="0.25">
      <c r="J13487" s="1"/>
    </row>
    <row r="13488" spans="10:10" x14ac:dyDescent="0.25">
      <c r="J13488" s="1"/>
    </row>
    <row r="13489" spans="10:10" x14ac:dyDescent="0.25">
      <c r="J13489" s="1"/>
    </row>
    <row r="13490" spans="10:10" x14ac:dyDescent="0.25">
      <c r="J13490" s="1"/>
    </row>
    <row r="13491" spans="10:10" x14ac:dyDescent="0.25">
      <c r="J13491" s="1"/>
    </row>
    <row r="13492" spans="10:10" x14ac:dyDescent="0.25">
      <c r="J13492" s="1"/>
    </row>
    <row r="13493" spans="10:10" x14ac:dyDescent="0.25">
      <c r="J13493" s="1"/>
    </row>
    <row r="13494" spans="10:10" x14ac:dyDescent="0.25">
      <c r="J13494" s="1"/>
    </row>
    <row r="13495" spans="10:10" x14ac:dyDescent="0.25">
      <c r="J13495" s="1"/>
    </row>
    <row r="13496" spans="10:10" x14ac:dyDescent="0.25">
      <c r="J13496" s="1"/>
    </row>
    <row r="13497" spans="10:10" x14ac:dyDescent="0.25">
      <c r="J13497" s="1"/>
    </row>
    <row r="13498" spans="10:10" x14ac:dyDescent="0.25">
      <c r="J13498" s="1"/>
    </row>
    <row r="13499" spans="10:10" x14ac:dyDescent="0.25">
      <c r="J13499" s="1"/>
    </row>
    <row r="13500" spans="10:10" x14ac:dyDescent="0.25">
      <c r="J13500" s="1"/>
    </row>
    <row r="13501" spans="10:10" x14ac:dyDescent="0.25">
      <c r="J13501" s="1"/>
    </row>
    <row r="13502" spans="10:10" x14ac:dyDescent="0.25">
      <c r="J13502" s="1"/>
    </row>
    <row r="13503" spans="10:10" x14ac:dyDescent="0.25">
      <c r="J13503" s="1"/>
    </row>
    <row r="13504" spans="10:10" x14ac:dyDescent="0.25">
      <c r="J13504" s="1"/>
    </row>
    <row r="13505" spans="10:10" x14ac:dyDescent="0.25">
      <c r="J13505" s="1"/>
    </row>
    <row r="13506" spans="10:10" x14ac:dyDescent="0.25">
      <c r="J13506" s="1"/>
    </row>
    <row r="13507" spans="10:10" x14ac:dyDescent="0.25">
      <c r="J13507" s="1"/>
    </row>
    <row r="13508" spans="10:10" x14ac:dyDescent="0.25">
      <c r="J13508" s="1"/>
    </row>
    <row r="13509" spans="10:10" x14ac:dyDescent="0.25">
      <c r="J13509" s="1"/>
    </row>
    <row r="13510" spans="10:10" x14ac:dyDescent="0.25">
      <c r="J13510" s="1"/>
    </row>
    <row r="13511" spans="10:10" x14ac:dyDescent="0.25">
      <c r="J13511" s="1"/>
    </row>
    <row r="13512" spans="10:10" x14ac:dyDescent="0.25">
      <c r="J13512" s="1"/>
    </row>
    <row r="13513" spans="10:10" x14ac:dyDescent="0.25">
      <c r="J13513" s="1"/>
    </row>
    <row r="13514" spans="10:10" x14ac:dyDescent="0.25">
      <c r="J13514" s="1"/>
    </row>
    <row r="13515" spans="10:10" x14ac:dyDescent="0.25">
      <c r="J13515" s="1"/>
    </row>
    <row r="13516" spans="10:10" x14ac:dyDescent="0.25">
      <c r="J13516" s="1"/>
    </row>
    <row r="13517" spans="10:10" x14ac:dyDescent="0.25">
      <c r="J13517" s="1"/>
    </row>
    <row r="13518" spans="10:10" x14ac:dyDescent="0.25">
      <c r="J13518" s="1"/>
    </row>
    <row r="13519" spans="10:10" x14ac:dyDescent="0.25">
      <c r="J13519" s="1"/>
    </row>
    <row r="13520" spans="10:10" x14ac:dyDescent="0.25">
      <c r="J13520" s="1"/>
    </row>
    <row r="13521" spans="10:10" x14ac:dyDescent="0.25">
      <c r="J13521" s="1"/>
    </row>
    <row r="13522" spans="10:10" x14ac:dyDescent="0.25">
      <c r="J13522" s="1"/>
    </row>
    <row r="13523" spans="10:10" x14ac:dyDescent="0.25">
      <c r="J13523" s="1"/>
    </row>
    <row r="13524" spans="10:10" x14ac:dyDescent="0.25">
      <c r="J13524" s="1"/>
    </row>
    <row r="13525" spans="10:10" x14ac:dyDescent="0.25">
      <c r="J13525" s="1"/>
    </row>
    <row r="13526" spans="10:10" x14ac:dyDescent="0.25">
      <c r="J13526" s="1"/>
    </row>
    <row r="13527" spans="10:10" x14ac:dyDescent="0.25">
      <c r="J13527" s="1"/>
    </row>
    <row r="13528" spans="10:10" x14ac:dyDescent="0.25">
      <c r="J13528" s="1"/>
    </row>
    <row r="13529" spans="10:10" x14ac:dyDescent="0.25">
      <c r="J13529" s="1"/>
    </row>
    <row r="13530" spans="10:10" x14ac:dyDescent="0.25">
      <c r="J13530" s="1"/>
    </row>
    <row r="13531" spans="10:10" x14ac:dyDescent="0.25">
      <c r="J13531" s="1"/>
    </row>
    <row r="13532" spans="10:10" x14ac:dyDescent="0.25">
      <c r="J13532" s="1"/>
    </row>
    <row r="13533" spans="10:10" x14ac:dyDescent="0.25">
      <c r="J13533" s="1"/>
    </row>
    <row r="13534" spans="10:10" x14ac:dyDescent="0.25">
      <c r="J13534" s="1"/>
    </row>
    <row r="13535" spans="10:10" x14ac:dyDescent="0.25">
      <c r="J13535" s="1"/>
    </row>
    <row r="13536" spans="10:10" x14ac:dyDescent="0.25">
      <c r="J13536" s="1"/>
    </row>
    <row r="13537" spans="10:10" x14ac:dyDescent="0.25">
      <c r="J13537" s="1"/>
    </row>
    <row r="13538" spans="10:10" x14ac:dyDescent="0.25">
      <c r="J13538" s="1"/>
    </row>
    <row r="13539" spans="10:10" x14ac:dyDescent="0.25">
      <c r="J13539" s="1"/>
    </row>
    <row r="13540" spans="10:10" x14ac:dyDescent="0.25">
      <c r="J13540" s="1"/>
    </row>
    <row r="13541" spans="10:10" x14ac:dyDescent="0.25">
      <c r="J13541" s="1"/>
    </row>
    <row r="13542" spans="10:10" x14ac:dyDescent="0.25">
      <c r="J13542" s="1"/>
    </row>
    <row r="13543" spans="10:10" x14ac:dyDescent="0.25">
      <c r="J13543" s="1"/>
    </row>
    <row r="13544" spans="10:10" x14ac:dyDescent="0.25">
      <c r="J13544" s="1"/>
    </row>
    <row r="13545" spans="10:10" x14ac:dyDescent="0.25">
      <c r="J13545" s="1"/>
    </row>
    <row r="13546" spans="10:10" x14ac:dyDescent="0.25">
      <c r="J13546" s="1"/>
    </row>
    <row r="13547" spans="10:10" x14ac:dyDescent="0.25">
      <c r="J13547" s="1"/>
    </row>
    <row r="13548" spans="10:10" x14ac:dyDescent="0.25">
      <c r="J13548" s="1"/>
    </row>
    <row r="13549" spans="10:10" x14ac:dyDescent="0.25">
      <c r="J13549" s="1"/>
    </row>
    <row r="13550" spans="10:10" x14ac:dyDescent="0.25">
      <c r="J13550" s="1"/>
    </row>
    <row r="13551" spans="10:10" x14ac:dyDescent="0.25">
      <c r="J13551" s="1"/>
    </row>
    <row r="13552" spans="10:10" x14ac:dyDescent="0.25">
      <c r="J13552" s="1"/>
    </row>
    <row r="13553" spans="10:10" x14ac:dyDescent="0.25">
      <c r="J13553" s="1"/>
    </row>
    <row r="13554" spans="10:10" x14ac:dyDescent="0.25">
      <c r="J13554" s="1"/>
    </row>
    <row r="13555" spans="10:10" x14ac:dyDescent="0.25">
      <c r="J13555" s="1"/>
    </row>
    <row r="13556" spans="10:10" x14ac:dyDescent="0.25">
      <c r="J13556" s="1"/>
    </row>
    <row r="13557" spans="10:10" x14ac:dyDescent="0.25">
      <c r="J13557" s="1"/>
    </row>
    <row r="13558" spans="10:10" x14ac:dyDescent="0.25">
      <c r="J13558" s="1"/>
    </row>
    <row r="13559" spans="10:10" x14ac:dyDescent="0.25">
      <c r="J13559" s="1"/>
    </row>
    <row r="13560" spans="10:10" x14ac:dyDescent="0.25">
      <c r="J13560" s="1"/>
    </row>
    <row r="13561" spans="10:10" x14ac:dyDescent="0.25">
      <c r="J13561" s="1"/>
    </row>
    <row r="13562" spans="10:10" x14ac:dyDescent="0.25">
      <c r="J13562" s="1"/>
    </row>
    <row r="13563" spans="10:10" x14ac:dyDescent="0.25">
      <c r="J13563" s="1"/>
    </row>
    <row r="13564" spans="10:10" x14ac:dyDescent="0.25">
      <c r="J13564" s="1"/>
    </row>
    <row r="13565" spans="10:10" x14ac:dyDescent="0.25">
      <c r="J13565" s="1"/>
    </row>
    <row r="13566" spans="10:10" x14ac:dyDescent="0.25">
      <c r="J13566" s="1"/>
    </row>
    <row r="13567" spans="10:10" x14ac:dyDescent="0.25">
      <c r="J13567" s="1"/>
    </row>
    <row r="13568" spans="10:10" x14ac:dyDescent="0.25">
      <c r="J13568" s="1"/>
    </row>
    <row r="13569" spans="10:10" x14ac:dyDescent="0.25">
      <c r="J13569" s="1"/>
    </row>
    <row r="13570" spans="10:10" x14ac:dyDescent="0.25">
      <c r="J13570" s="1"/>
    </row>
    <row r="13571" spans="10:10" x14ac:dyDescent="0.25">
      <c r="J13571" s="1"/>
    </row>
    <row r="13572" spans="10:10" x14ac:dyDescent="0.25">
      <c r="J13572" s="1"/>
    </row>
    <row r="13573" spans="10:10" x14ac:dyDescent="0.25">
      <c r="J13573" s="1"/>
    </row>
    <row r="13574" spans="10:10" x14ac:dyDescent="0.25">
      <c r="J13574" s="1"/>
    </row>
    <row r="13575" spans="10:10" x14ac:dyDescent="0.25">
      <c r="J13575" s="1"/>
    </row>
    <row r="13576" spans="10:10" x14ac:dyDescent="0.25">
      <c r="J13576" s="1"/>
    </row>
    <row r="13577" spans="10:10" x14ac:dyDescent="0.25">
      <c r="J13577" s="1"/>
    </row>
    <row r="13578" spans="10:10" x14ac:dyDescent="0.25">
      <c r="J13578" s="1"/>
    </row>
    <row r="13579" spans="10:10" x14ac:dyDescent="0.25">
      <c r="J13579" s="1"/>
    </row>
    <row r="13580" spans="10:10" x14ac:dyDescent="0.25">
      <c r="J13580" s="1"/>
    </row>
    <row r="13581" spans="10:10" x14ac:dyDescent="0.25">
      <c r="J13581" s="1"/>
    </row>
    <row r="13582" spans="10:10" x14ac:dyDescent="0.25">
      <c r="J13582" s="1"/>
    </row>
    <row r="13583" spans="10:10" x14ac:dyDescent="0.25">
      <c r="J13583" s="1"/>
    </row>
    <row r="13584" spans="10:10" x14ac:dyDescent="0.25">
      <c r="J13584" s="1"/>
    </row>
    <row r="13585" spans="10:10" x14ac:dyDescent="0.25">
      <c r="J13585" s="1"/>
    </row>
    <row r="13586" spans="10:10" x14ac:dyDescent="0.25">
      <c r="J13586" s="1"/>
    </row>
    <row r="13587" spans="10:10" x14ac:dyDescent="0.25">
      <c r="J13587" s="1"/>
    </row>
    <row r="13588" spans="10:10" x14ac:dyDescent="0.25">
      <c r="J13588" s="1"/>
    </row>
    <row r="13589" spans="10:10" x14ac:dyDescent="0.25">
      <c r="J13589" s="1"/>
    </row>
    <row r="13590" spans="10:10" x14ac:dyDescent="0.25">
      <c r="J13590" s="1"/>
    </row>
    <row r="13591" spans="10:10" x14ac:dyDescent="0.25">
      <c r="J13591" s="1"/>
    </row>
    <row r="13592" spans="10:10" x14ac:dyDescent="0.25">
      <c r="J13592" s="1"/>
    </row>
    <row r="13593" spans="10:10" x14ac:dyDescent="0.25">
      <c r="J13593" s="1"/>
    </row>
    <row r="13594" spans="10:10" x14ac:dyDescent="0.25">
      <c r="J13594" s="1"/>
    </row>
    <row r="13595" spans="10:10" x14ac:dyDescent="0.25">
      <c r="J13595" s="1"/>
    </row>
    <row r="13596" spans="10:10" x14ac:dyDescent="0.25">
      <c r="J13596" s="1"/>
    </row>
    <row r="13597" spans="10:10" x14ac:dyDescent="0.25">
      <c r="J13597" s="1"/>
    </row>
    <row r="13598" spans="10:10" x14ac:dyDescent="0.25">
      <c r="J13598" s="1"/>
    </row>
    <row r="13599" spans="10:10" x14ac:dyDescent="0.25">
      <c r="J13599" s="1"/>
    </row>
    <row r="13600" spans="10:10" x14ac:dyDescent="0.25">
      <c r="J13600" s="1"/>
    </row>
    <row r="13601" spans="10:10" x14ac:dyDescent="0.25">
      <c r="J13601" s="1"/>
    </row>
    <row r="13602" spans="10:10" x14ac:dyDescent="0.25">
      <c r="J13602" s="1"/>
    </row>
    <row r="13603" spans="10:10" x14ac:dyDescent="0.25">
      <c r="J13603" s="1"/>
    </row>
    <row r="13604" spans="10:10" x14ac:dyDescent="0.25">
      <c r="J13604" s="1"/>
    </row>
    <row r="13605" spans="10:10" x14ac:dyDescent="0.25">
      <c r="J13605" s="1"/>
    </row>
    <row r="13606" spans="10:10" x14ac:dyDescent="0.25">
      <c r="J13606" s="1"/>
    </row>
    <row r="13607" spans="10:10" x14ac:dyDescent="0.25">
      <c r="J13607" s="1"/>
    </row>
    <row r="13608" spans="10:10" x14ac:dyDescent="0.25">
      <c r="J13608" s="1"/>
    </row>
    <row r="13609" spans="10:10" x14ac:dyDescent="0.25">
      <c r="J13609" s="1"/>
    </row>
    <row r="13610" spans="10:10" x14ac:dyDescent="0.25">
      <c r="J13610" s="1"/>
    </row>
    <row r="13611" spans="10:10" x14ac:dyDescent="0.25">
      <c r="J13611" s="1"/>
    </row>
    <row r="13612" spans="10:10" x14ac:dyDescent="0.25">
      <c r="J13612" s="1"/>
    </row>
    <row r="13613" spans="10:10" x14ac:dyDescent="0.25">
      <c r="J13613" s="1"/>
    </row>
    <row r="13614" spans="10:10" x14ac:dyDescent="0.25">
      <c r="J13614" s="1"/>
    </row>
    <row r="13615" spans="10:10" x14ac:dyDescent="0.25">
      <c r="J13615" s="1"/>
    </row>
    <row r="13616" spans="10:10" x14ac:dyDescent="0.25">
      <c r="J13616" s="1"/>
    </row>
    <row r="13617" spans="10:10" x14ac:dyDescent="0.25">
      <c r="J13617" s="1"/>
    </row>
    <row r="13618" spans="10:10" x14ac:dyDescent="0.25">
      <c r="J13618" s="1"/>
    </row>
    <row r="13619" spans="10:10" x14ac:dyDescent="0.25">
      <c r="J13619" s="1"/>
    </row>
    <row r="13620" spans="10:10" x14ac:dyDescent="0.25">
      <c r="J13620" s="1"/>
    </row>
    <row r="13621" spans="10:10" x14ac:dyDescent="0.25">
      <c r="J13621" s="1"/>
    </row>
    <row r="13622" spans="10:10" x14ac:dyDescent="0.25">
      <c r="J13622" s="1"/>
    </row>
    <row r="13623" spans="10:10" x14ac:dyDescent="0.25">
      <c r="J13623" s="1"/>
    </row>
    <row r="13624" spans="10:10" x14ac:dyDescent="0.25">
      <c r="J13624" s="1"/>
    </row>
    <row r="13625" spans="10:10" x14ac:dyDescent="0.25">
      <c r="J13625" s="1"/>
    </row>
    <row r="13626" spans="10:10" x14ac:dyDescent="0.25">
      <c r="J13626" s="1"/>
    </row>
    <row r="13627" spans="10:10" x14ac:dyDescent="0.25">
      <c r="J13627" s="1"/>
    </row>
    <row r="13628" spans="10:10" x14ac:dyDescent="0.25">
      <c r="J13628" s="1"/>
    </row>
    <row r="13629" spans="10:10" x14ac:dyDescent="0.25">
      <c r="J13629" s="1"/>
    </row>
    <row r="13630" spans="10:10" x14ac:dyDescent="0.25">
      <c r="J13630" s="1"/>
    </row>
    <row r="13631" spans="10:10" x14ac:dyDescent="0.25">
      <c r="J13631" s="1"/>
    </row>
    <row r="13632" spans="10:10" x14ac:dyDescent="0.25">
      <c r="J13632" s="1"/>
    </row>
    <row r="13633" spans="10:10" x14ac:dyDescent="0.25">
      <c r="J13633" s="1"/>
    </row>
    <row r="13634" spans="10:10" x14ac:dyDescent="0.25">
      <c r="J13634" s="1"/>
    </row>
    <row r="13635" spans="10:10" x14ac:dyDescent="0.25">
      <c r="J13635" s="1"/>
    </row>
    <row r="13636" spans="10:10" x14ac:dyDescent="0.25">
      <c r="J13636" s="1"/>
    </row>
    <row r="13637" spans="10:10" x14ac:dyDescent="0.25">
      <c r="J13637" s="1"/>
    </row>
    <row r="13638" spans="10:10" x14ac:dyDescent="0.25">
      <c r="J13638" s="1"/>
    </row>
    <row r="13639" spans="10:10" x14ac:dyDescent="0.25">
      <c r="J13639" s="1"/>
    </row>
    <row r="13640" spans="10:10" x14ac:dyDescent="0.25">
      <c r="J13640" s="1"/>
    </row>
    <row r="13641" spans="10:10" x14ac:dyDescent="0.25">
      <c r="J13641" s="1"/>
    </row>
    <row r="13642" spans="10:10" x14ac:dyDescent="0.25">
      <c r="J13642" s="1"/>
    </row>
    <row r="13643" spans="10:10" x14ac:dyDescent="0.25">
      <c r="J13643" s="1"/>
    </row>
    <row r="13644" spans="10:10" x14ac:dyDescent="0.25">
      <c r="J13644" s="1"/>
    </row>
    <row r="13645" spans="10:10" x14ac:dyDescent="0.25">
      <c r="J13645" s="1"/>
    </row>
    <row r="13646" spans="10:10" x14ac:dyDescent="0.25">
      <c r="J13646" s="1"/>
    </row>
    <row r="13647" spans="10:10" x14ac:dyDescent="0.25">
      <c r="J13647" s="1"/>
    </row>
    <row r="13648" spans="10:10" x14ac:dyDescent="0.25">
      <c r="J13648" s="1"/>
    </row>
    <row r="13649" spans="10:10" x14ac:dyDescent="0.25">
      <c r="J13649" s="1"/>
    </row>
    <row r="13650" spans="10:10" x14ac:dyDescent="0.25">
      <c r="J13650" s="1"/>
    </row>
    <row r="13651" spans="10:10" x14ac:dyDescent="0.25">
      <c r="J13651" s="1"/>
    </row>
    <row r="13652" spans="10:10" x14ac:dyDescent="0.25">
      <c r="J13652" s="1"/>
    </row>
    <row r="13653" spans="10:10" x14ac:dyDescent="0.25">
      <c r="J13653" s="1"/>
    </row>
    <row r="13654" spans="10:10" x14ac:dyDescent="0.25">
      <c r="J13654" s="1"/>
    </row>
    <row r="13655" spans="10:10" x14ac:dyDescent="0.25">
      <c r="J13655" s="1"/>
    </row>
    <row r="13656" spans="10:10" x14ac:dyDescent="0.25">
      <c r="J13656" s="1"/>
    </row>
    <row r="13657" spans="10:10" x14ac:dyDescent="0.25">
      <c r="J13657" s="1"/>
    </row>
    <row r="13658" spans="10:10" x14ac:dyDescent="0.25">
      <c r="J13658" s="1"/>
    </row>
    <row r="13659" spans="10:10" x14ac:dyDescent="0.25">
      <c r="J13659" s="1"/>
    </row>
    <row r="13660" spans="10:10" x14ac:dyDescent="0.25">
      <c r="J13660" s="1"/>
    </row>
    <row r="13661" spans="10:10" x14ac:dyDescent="0.25">
      <c r="J13661" s="1"/>
    </row>
    <row r="13662" spans="10:10" x14ac:dyDescent="0.25">
      <c r="J13662" s="1"/>
    </row>
    <row r="13663" spans="10:10" x14ac:dyDescent="0.25">
      <c r="J13663" s="1"/>
    </row>
    <row r="13664" spans="10:10" x14ac:dyDescent="0.25">
      <c r="J13664" s="1"/>
    </row>
    <row r="13665" spans="10:10" x14ac:dyDescent="0.25">
      <c r="J13665" s="1"/>
    </row>
    <row r="13666" spans="10:10" x14ac:dyDescent="0.25">
      <c r="J13666" s="1"/>
    </row>
    <row r="13667" spans="10:10" x14ac:dyDescent="0.25">
      <c r="J13667" s="1"/>
    </row>
    <row r="13668" spans="10:10" x14ac:dyDescent="0.25">
      <c r="J13668" s="1"/>
    </row>
    <row r="13669" spans="10:10" x14ac:dyDescent="0.25">
      <c r="J13669" s="1"/>
    </row>
    <row r="13670" spans="10:10" x14ac:dyDescent="0.25">
      <c r="J13670" s="1"/>
    </row>
    <row r="13671" spans="10:10" x14ac:dyDescent="0.25">
      <c r="J13671" s="1"/>
    </row>
    <row r="13672" spans="10:10" x14ac:dyDescent="0.25">
      <c r="J13672" s="1"/>
    </row>
    <row r="13673" spans="10:10" x14ac:dyDescent="0.25">
      <c r="J13673" s="1"/>
    </row>
    <row r="13674" spans="10:10" x14ac:dyDescent="0.25">
      <c r="J13674" s="1"/>
    </row>
    <row r="13675" spans="10:10" x14ac:dyDescent="0.25">
      <c r="J13675" s="1"/>
    </row>
    <row r="13676" spans="10:10" x14ac:dyDescent="0.25">
      <c r="J13676" s="1"/>
    </row>
    <row r="13677" spans="10:10" x14ac:dyDescent="0.25">
      <c r="J13677" s="1"/>
    </row>
    <row r="13678" spans="10:10" x14ac:dyDescent="0.25">
      <c r="J13678" s="1"/>
    </row>
    <row r="13679" spans="10:10" x14ac:dyDescent="0.25">
      <c r="J13679" s="1"/>
    </row>
    <row r="13680" spans="10:10" x14ac:dyDescent="0.25">
      <c r="J13680" s="1"/>
    </row>
    <row r="13681" spans="10:10" x14ac:dyDescent="0.25">
      <c r="J13681" s="1"/>
    </row>
    <row r="13682" spans="10:10" x14ac:dyDescent="0.25">
      <c r="J13682" s="1"/>
    </row>
    <row r="13683" spans="10:10" x14ac:dyDescent="0.25">
      <c r="J13683" s="1"/>
    </row>
    <row r="13684" spans="10:10" x14ac:dyDescent="0.25">
      <c r="J13684" s="1"/>
    </row>
    <row r="13685" spans="10:10" x14ac:dyDescent="0.25">
      <c r="J13685" s="1"/>
    </row>
    <row r="13686" spans="10:10" x14ac:dyDescent="0.25">
      <c r="J13686" s="1"/>
    </row>
    <row r="13687" spans="10:10" x14ac:dyDescent="0.25">
      <c r="J13687" s="1"/>
    </row>
    <row r="13688" spans="10:10" x14ac:dyDescent="0.25">
      <c r="J13688" s="1"/>
    </row>
    <row r="13689" spans="10:10" x14ac:dyDescent="0.25">
      <c r="J13689" s="1"/>
    </row>
    <row r="13690" spans="10:10" x14ac:dyDescent="0.25">
      <c r="J13690" s="1"/>
    </row>
    <row r="13691" spans="10:10" x14ac:dyDescent="0.25">
      <c r="J13691" s="1"/>
    </row>
    <row r="13692" spans="10:10" x14ac:dyDescent="0.25">
      <c r="J13692" s="1"/>
    </row>
    <row r="13693" spans="10:10" x14ac:dyDescent="0.25">
      <c r="J13693" s="1"/>
    </row>
    <row r="13694" spans="10:10" x14ac:dyDescent="0.25">
      <c r="J13694" s="1"/>
    </row>
    <row r="13695" spans="10:10" x14ac:dyDescent="0.25">
      <c r="J13695" s="1"/>
    </row>
    <row r="13696" spans="10:10" x14ac:dyDescent="0.25">
      <c r="J13696" s="1"/>
    </row>
    <row r="13697" spans="10:10" x14ac:dyDescent="0.25">
      <c r="J13697" s="1"/>
    </row>
    <row r="13698" spans="10:10" x14ac:dyDescent="0.25">
      <c r="J13698" s="1"/>
    </row>
    <row r="13699" spans="10:10" x14ac:dyDescent="0.25">
      <c r="J13699" s="1"/>
    </row>
    <row r="13700" spans="10:10" x14ac:dyDescent="0.25">
      <c r="J13700" s="1"/>
    </row>
    <row r="13701" spans="10:10" x14ac:dyDescent="0.25">
      <c r="J13701" s="1"/>
    </row>
    <row r="13702" spans="10:10" x14ac:dyDescent="0.25">
      <c r="J13702" s="1"/>
    </row>
    <row r="13703" spans="10:10" x14ac:dyDescent="0.25">
      <c r="J13703" s="1"/>
    </row>
    <row r="13704" spans="10:10" x14ac:dyDescent="0.25">
      <c r="J13704" s="1"/>
    </row>
    <row r="13705" spans="10:10" x14ac:dyDescent="0.25">
      <c r="J13705" s="1"/>
    </row>
    <row r="13706" spans="10:10" x14ac:dyDescent="0.25">
      <c r="J13706" s="1"/>
    </row>
    <row r="13707" spans="10:10" x14ac:dyDescent="0.25">
      <c r="J13707" s="1"/>
    </row>
    <row r="13708" spans="10:10" x14ac:dyDescent="0.25">
      <c r="J13708" s="1"/>
    </row>
    <row r="13709" spans="10:10" x14ac:dyDescent="0.25">
      <c r="J13709" s="1"/>
    </row>
    <row r="13710" spans="10:10" x14ac:dyDescent="0.25">
      <c r="J13710" s="1"/>
    </row>
    <row r="13711" spans="10:10" x14ac:dyDescent="0.25">
      <c r="J13711" s="1"/>
    </row>
    <row r="13712" spans="10:10" x14ac:dyDescent="0.25">
      <c r="J13712" s="1"/>
    </row>
    <row r="13713" spans="10:10" x14ac:dyDescent="0.25">
      <c r="J13713" s="1"/>
    </row>
    <row r="13714" spans="10:10" x14ac:dyDescent="0.25">
      <c r="J13714" s="1"/>
    </row>
    <row r="13715" spans="10:10" x14ac:dyDescent="0.25">
      <c r="J13715" s="1"/>
    </row>
    <row r="13716" spans="10:10" x14ac:dyDescent="0.25">
      <c r="J13716" s="1"/>
    </row>
    <row r="13717" spans="10:10" x14ac:dyDescent="0.25">
      <c r="J13717" s="1"/>
    </row>
    <row r="13718" spans="10:10" x14ac:dyDescent="0.25">
      <c r="J13718" s="1"/>
    </row>
    <row r="13719" spans="10:10" x14ac:dyDescent="0.25">
      <c r="J13719" s="1"/>
    </row>
    <row r="13720" spans="10:10" x14ac:dyDescent="0.25">
      <c r="J13720" s="1"/>
    </row>
    <row r="13721" spans="10:10" x14ac:dyDescent="0.25">
      <c r="J13721" s="1"/>
    </row>
    <row r="13722" spans="10:10" x14ac:dyDescent="0.25">
      <c r="J13722" s="1"/>
    </row>
    <row r="13723" spans="10:10" x14ac:dyDescent="0.25">
      <c r="J13723" s="1"/>
    </row>
    <row r="13724" spans="10:10" x14ac:dyDescent="0.25">
      <c r="J13724" s="1"/>
    </row>
    <row r="13725" spans="10:10" x14ac:dyDescent="0.25">
      <c r="J13725" s="1"/>
    </row>
    <row r="13726" spans="10:10" x14ac:dyDescent="0.25">
      <c r="J13726" s="1"/>
    </row>
    <row r="13727" spans="10:10" x14ac:dyDescent="0.25">
      <c r="J13727" s="1"/>
    </row>
    <row r="13728" spans="10:10" x14ac:dyDescent="0.25">
      <c r="J13728" s="1"/>
    </row>
    <row r="13729" spans="10:10" x14ac:dyDescent="0.25">
      <c r="J13729" s="1"/>
    </row>
    <row r="13730" spans="10:10" x14ac:dyDescent="0.25">
      <c r="J13730" s="1"/>
    </row>
    <row r="13731" spans="10:10" x14ac:dyDescent="0.25">
      <c r="J13731" s="1"/>
    </row>
    <row r="13732" spans="10:10" x14ac:dyDescent="0.25">
      <c r="J13732" s="1"/>
    </row>
    <row r="13733" spans="10:10" x14ac:dyDescent="0.25">
      <c r="J13733" s="1"/>
    </row>
    <row r="13734" spans="10:10" x14ac:dyDescent="0.25">
      <c r="J13734" s="1"/>
    </row>
    <row r="13735" spans="10:10" x14ac:dyDescent="0.25">
      <c r="J13735" s="1"/>
    </row>
    <row r="13736" spans="10:10" x14ac:dyDescent="0.25">
      <c r="J13736" s="1"/>
    </row>
    <row r="13737" spans="10:10" x14ac:dyDescent="0.25">
      <c r="J13737" s="1"/>
    </row>
    <row r="13738" spans="10:10" x14ac:dyDescent="0.25">
      <c r="J13738" s="1"/>
    </row>
    <row r="13739" spans="10:10" x14ac:dyDescent="0.25">
      <c r="J13739" s="1"/>
    </row>
    <row r="13740" spans="10:10" x14ac:dyDescent="0.25">
      <c r="J13740" s="1"/>
    </row>
    <row r="13741" spans="10:10" x14ac:dyDescent="0.25">
      <c r="J13741" s="1"/>
    </row>
    <row r="13742" spans="10:10" x14ac:dyDescent="0.25">
      <c r="J13742" s="1"/>
    </row>
    <row r="13743" spans="10:10" x14ac:dyDescent="0.25">
      <c r="J13743" s="1"/>
    </row>
    <row r="13744" spans="10:10" x14ac:dyDescent="0.25">
      <c r="J13744" s="1"/>
    </row>
    <row r="13745" spans="10:10" x14ac:dyDescent="0.25">
      <c r="J13745" s="1"/>
    </row>
    <row r="13746" spans="10:10" x14ac:dyDescent="0.25">
      <c r="J13746" s="1"/>
    </row>
    <row r="13747" spans="10:10" x14ac:dyDescent="0.25">
      <c r="J13747" s="1"/>
    </row>
    <row r="13748" spans="10:10" x14ac:dyDescent="0.25">
      <c r="J13748" s="1"/>
    </row>
    <row r="13749" spans="10:10" x14ac:dyDescent="0.25">
      <c r="J13749" s="1"/>
    </row>
    <row r="13750" spans="10:10" x14ac:dyDescent="0.25">
      <c r="J13750" s="1"/>
    </row>
    <row r="13751" spans="10:10" x14ac:dyDescent="0.25">
      <c r="J13751" s="1"/>
    </row>
    <row r="13752" spans="10:10" x14ac:dyDescent="0.25">
      <c r="J13752" s="1"/>
    </row>
    <row r="13753" spans="10:10" x14ac:dyDescent="0.25">
      <c r="J13753" s="1"/>
    </row>
    <row r="13754" spans="10:10" x14ac:dyDescent="0.25">
      <c r="J13754" s="1"/>
    </row>
    <row r="13755" spans="10:10" x14ac:dyDescent="0.25">
      <c r="J13755" s="1"/>
    </row>
    <row r="13756" spans="10:10" x14ac:dyDescent="0.25">
      <c r="J13756" s="1"/>
    </row>
    <row r="13757" spans="10:10" x14ac:dyDescent="0.25">
      <c r="J13757" s="1"/>
    </row>
    <row r="13758" spans="10:10" x14ac:dyDescent="0.25">
      <c r="J13758" s="1"/>
    </row>
    <row r="13759" spans="10:10" x14ac:dyDescent="0.25">
      <c r="J13759" s="1"/>
    </row>
    <row r="13760" spans="10:10" x14ac:dyDescent="0.25">
      <c r="J13760" s="1"/>
    </row>
    <row r="13761" spans="10:10" x14ac:dyDescent="0.25">
      <c r="J13761" s="1"/>
    </row>
    <row r="13762" spans="10:10" x14ac:dyDescent="0.25">
      <c r="J13762" s="1"/>
    </row>
    <row r="13763" spans="10:10" x14ac:dyDescent="0.25">
      <c r="J13763" s="1"/>
    </row>
    <row r="13764" spans="10:10" x14ac:dyDescent="0.25">
      <c r="J13764" s="1"/>
    </row>
    <row r="13765" spans="10:10" x14ac:dyDescent="0.25">
      <c r="J13765" s="1"/>
    </row>
    <row r="13766" spans="10:10" x14ac:dyDescent="0.25">
      <c r="J13766" s="1"/>
    </row>
    <row r="13767" spans="10:10" x14ac:dyDescent="0.25">
      <c r="J13767" s="1"/>
    </row>
    <row r="13768" spans="10:10" x14ac:dyDescent="0.25">
      <c r="J13768" s="1"/>
    </row>
    <row r="13769" spans="10:10" x14ac:dyDescent="0.25">
      <c r="J13769" s="1"/>
    </row>
    <row r="13770" spans="10:10" x14ac:dyDescent="0.25">
      <c r="J13770" s="1"/>
    </row>
    <row r="13771" spans="10:10" x14ac:dyDescent="0.25">
      <c r="J13771" s="1"/>
    </row>
    <row r="13772" spans="10:10" x14ac:dyDescent="0.25">
      <c r="J13772" s="1"/>
    </row>
    <row r="13773" spans="10:10" x14ac:dyDescent="0.25">
      <c r="J13773" s="1"/>
    </row>
    <row r="13774" spans="10:10" x14ac:dyDescent="0.25">
      <c r="J13774" s="1"/>
    </row>
    <row r="13775" spans="10:10" x14ac:dyDescent="0.25">
      <c r="J13775" s="1"/>
    </row>
    <row r="13776" spans="10:10" x14ac:dyDescent="0.25">
      <c r="J13776" s="1"/>
    </row>
    <row r="13777" spans="10:10" x14ac:dyDescent="0.25">
      <c r="J13777" s="1"/>
    </row>
    <row r="13778" spans="10:10" x14ac:dyDescent="0.25">
      <c r="J13778" s="1"/>
    </row>
    <row r="13779" spans="10:10" x14ac:dyDescent="0.25">
      <c r="J13779" s="1"/>
    </row>
    <row r="13780" spans="10:10" x14ac:dyDescent="0.25">
      <c r="J13780" s="1"/>
    </row>
    <row r="13781" spans="10:10" x14ac:dyDescent="0.25">
      <c r="J13781" s="1"/>
    </row>
    <row r="13782" spans="10:10" x14ac:dyDescent="0.25">
      <c r="J13782" s="1"/>
    </row>
    <row r="13783" spans="10:10" x14ac:dyDescent="0.25">
      <c r="J13783" s="1"/>
    </row>
    <row r="13784" spans="10:10" x14ac:dyDescent="0.25">
      <c r="J13784" s="1"/>
    </row>
    <row r="13785" spans="10:10" x14ac:dyDescent="0.25">
      <c r="J13785" s="1"/>
    </row>
    <row r="13786" spans="10:10" x14ac:dyDescent="0.25">
      <c r="J13786" s="1"/>
    </row>
    <row r="13787" spans="10:10" x14ac:dyDescent="0.25">
      <c r="J13787" s="1"/>
    </row>
    <row r="13788" spans="10:10" x14ac:dyDescent="0.25">
      <c r="J13788" s="1"/>
    </row>
    <row r="13789" spans="10:10" x14ac:dyDescent="0.25">
      <c r="J13789" s="1"/>
    </row>
    <row r="13790" spans="10:10" x14ac:dyDescent="0.25">
      <c r="J13790" s="1"/>
    </row>
    <row r="13791" spans="10:10" x14ac:dyDescent="0.25">
      <c r="J13791" s="1"/>
    </row>
    <row r="13792" spans="10:10" x14ac:dyDescent="0.25">
      <c r="J13792" s="1"/>
    </row>
    <row r="13793" spans="10:10" x14ac:dyDescent="0.25">
      <c r="J13793" s="1"/>
    </row>
    <row r="13794" spans="10:10" x14ac:dyDescent="0.25">
      <c r="J13794" s="1"/>
    </row>
    <row r="13795" spans="10:10" x14ac:dyDescent="0.25">
      <c r="J13795" s="1"/>
    </row>
    <row r="13796" spans="10:10" x14ac:dyDescent="0.25">
      <c r="J13796" s="1"/>
    </row>
    <row r="13797" spans="10:10" x14ac:dyDescent="0.25">
      <c r="J13797" s="1"/>
    </row>
    <row r="13798" spans="10:10" x14ac:dyDescent="0.25">
      <c r="J13798" s="1"/>
    </row>
    <row r="13799" spans="10:10" x14ac:dyDescent="0.25">
      <c r="J13799" s="1"/>
    </row>
    <row r="13800" spans="10:10" x14ac:dyDescent="0.25">
      <c r="J13800" s="1"/>
    </row>
    <row r="13801" spans="10:10" x14ac:dyDescent="0.25">
      <c r="J13801" s="1"/>
    </row>
    <row r="13802" spans="10:10" x14ac:dyDescent="0.25">
      <c r="J13802" s="1"/>
    </row>
    <row r="13803" spans="10:10" x14ac:dyDescent="0.25">
      <c r="J13803" s="1"/>
    </row>
    <row r="13804" spans="10:10" x14ac:dyDescent="0.25">
      <c r="J13804" s="1"/>
    </row>
    <row r="13805" spans="10:10" x14ac:dyDescent="0.25">
      <c r="J13805" s="1"/>
    </row>
    <row r="13806" spans="10:10" x14ac:dyDescent="0.25">
      <c r="J13806" s="1"/>
    </row>
    <row r="13807" spans="10:10" x14ac:dyDescent="0.25">
      <c r="J13807" s="1"/>
    </row>
    <row r="13808" spans="10:10" x14ac:dyDescent="0.25">
      <c r="J13808" s="1"/>
    </row>
    <row r="13809" spans="10:10" x14ac:dyDescent="0.25">
      <c r="J13809" s="1"/>
    </row>
    <row r="13810" spans="10:10" x14ac:dyDescent="0.25">
      <c r="J13810" s="1"/>
    </row>
    <row r="13811" spans="10:10" x14ac:dyDescent="0.25">
      <c r="J13811" s="1"/>
    </row>
    <row r="13812" spans="10:10" x14ac:dyDescent="0.25">
      <c r="J13812" s="1"/>
    </row>
    <row r="13813" spans="10:10" x14ac:dyDescent="0.25">
      <c r="J13813" s="1"/>
    </row>
    <row r="13814" spans="10:10" x14ac:dyDescent="0.25">
      <c r="J13814" s="1"/>
    </row>
    <row r="13815" spans="10:10" x14ac:dyDescent="0.25">
      <c r="J13815" s="1"/>
    </row>
    <row r="13816" spans="10:10" x14ac:dyDescent="0.25">
      <c r="J13816" s="1"/>
    </row>
    <row r="13817" spans="10:10" x14ac:dyDescent="0.25">
      <c r="J13817" s="1"/>
    </row>
    <row r="13818" spans="10:10" x14ac:dyDescent="0.25">
      <c r="J13818" s="1"/>
    </row>
    <row r="13819" spans="10:10" x14ac:dyDescent="0.25">
      <c r="J13819" s="1"/>
    </row>
    <row r="13820" spans="10:10" x14ac:dyDescent="0.25">
      <c r="J13820" s="1"/>
    </row>
    <row r="13821" spans="10:10" x14ac:dyDescent="0.25">
      <c r="J13821" s="1"/>
    </row>
    <row r="13822" spans="10:10" x14ac:dyDescent="0.25">
      <c r="J13822" s="1"/>
    </row>
    <row r="13823" spans="10:10" x14ac:dyDescent="0.25">
      <c r="J13823" s="1"/>
    </row>
    <row r="13824" spans="10:10" x14ac:dyDescent="0.25">
      <c r="J13824" s="1"/>
    </row>
    <row r="13825" spans="10:10" x14ac:dyDescent="0.25">
      <c r="J13825" s="1"/>
    </row>
    <row r="13826" spans="10:10" x14ac:dyDescent="0.25">
      <c r="J13826" s="1"/>
    </row>
    <row r="13827" spans="10:10" x14ac:dyDescent="0.25">
      <c r="J13827" s="1"/>
    </row>
    <row r="13828" spans="10:10" x14ac:dyDescent="0.25">
      <c r="J13828" s="1"/>
    </row>
    <row r="13829" spans="10:10" x14ac:dyDescent="0.25">
      <c r="J13829" s="1"/>
    </row>
    <row r="13830" spans="10:10" x14ac:dyDescent="0.25">
      <c r="J13830" s="1"/>
    </row>
    <row r="13831" spans="10:10" x14ac:dyDescent="0.25">
      <c r="J13831" s="1"/>
    </row>
    <row r="13832" spans="10:10" x14ac:dyDescent="0.25">
      <c r="J13832" s="1"/>
    </row>
    <row r="13833" spans="10:10" x14ac:dyDescent="0.25">
      <c r="J13833" s="1"/>
    </row>
    <row r="13834" spans="10:10" x14ac:dyDescent="0.25">
      <c r="J13834" s="1"/>
    </row>
    <row r="13835" spans="10:10" x14ac:dyDescent="0.25">
      <c r="J13835" s="1"/>
    </row>
    <row r="13836" spans="10:10" x14ac:dyDescent="0.25">
      <c r="J13836" s="1"/>
    </row>
    <row r="13837" spans="10:10" x14ac:dyDescent="0.25">
      <c r="J13837" s="1"/>
    </row>
    <row r="13838" spans="10:10" x14ac:dyDescent="0.25">
      <c r="J13838" s="1"/>
    </row>
    <row r="13839" spans="10:10" x14ac:dyDescent="0.25">
      <c r="J13839" s="1"/>
    </row>
    <row r="13840" spans="10:10" x14ac:dyDescent="0.25">
      <c r="J13840" s="1"/>
    </row>
    <row r="13841" spans="10:10" x14ac:dyDescent="0.25">
      <c r="J13841" s="1"/>
    </row>
    <row r="13842" spans="10:10" x14ac:dyDescent="0.25">
      <c r="J13842" s="1"/>
    </row>
    <row r="13843" spans="10:10" x14ac:dyDescent="0.25">
      <c r="J13843" s="1"/>
    </row>
    <row r="13844" spans="10:10" x14ac:dyDescent="0.25">
      <c r="J13844" s="1"/>
    </row>
    <row r="13845" spans="10:10" x14ac:dyDescent="0.25">
      <c r="J13845" s="1"/>
    </row>
    <row r="13846" spans="10:10" x14ac:dyDescent="0.25">
      <c r="J13846" s="1"/>
    </row>
    <row r="13847" spans="10:10" x14ac:dyDescent="0.25">
      <c r="J13847" s="1"/>
    </row>
    <row r="13848" spans="10:10" x14ac:dyDescent="0.25">
      <c r="J13848" s="1"/>
    </row>
    <row r="13849" spans="10:10" x14ac:dyDescent="0.25">
      <c r="J13849" s="1"/>
    </row>
    <row r="13850" spans="10:10" x14ac:dyDescent="0.25">
      <c r="J13850" s="1"/>
    </row>
    <row r="13851" spans="10:10" x14ac:dyDescent="0.25">
      <c r="J13851" s="1"/>
    </row>
    <row r="13852" spans="10:10" x14ac:dyDescent="0.25">
      <c r="J13852" s="1"/>
    </row>
    <row r="13853" spans="10:10" x14ac:dyDescent="0.25">
      <c r="J13853" s="1"/>
    </row>
    <row r="13854" spans="10:10" x14ac:dyDescent="0.25">
      <c r="J13854" s="1"/>
    </row>
    <row r="13855" spans="10:10" x14ac:dyDescent="0.25">
      <c r="J13855" s="1"/>
    </row>
    <row r="13856" spans="10:10" x14ac:dyDescent="0.25">
      <c r="J13856" s="1"/>
    </row>
    <row r="13857" spans="10:10" x14ac:dyDescent="0.25">
      <c r="J13857" s="1"/>
    </row>
    <row r="13858" spans="10:10" x14ac:dyDescent="0.25">
      <c r="J13858" s="1"/>
    </row>
    <row r="13859" spans="10:10" x14ac:dyDescent="0.25">
      <c r="J13859" s="1"/>
    </row>
    <row r="13860" spans="10:10" x14ac:dyDescent="0.25">
      <c r="J13860" s="1"/>
    </row>
    <row r="13861" spans="10:10" x14ac:dyDescent="0.25">
      <c r="J13861" s="1"/>
    </row>
    <row r="13862" spans="10:10" x14ac:dyDescent="0.25">
      <c r="J13862" s="1"/>
    </row>
    <row r="13863" spans="10:10" x14ac:dyDescent="0.25">
      <c r="J13863" s="1"/>
    </row>
    <row r="13864" spans="10:10" x14ac:dyDescent="0.25">
      <c r="J13864" s="1"/>
    </row>
    <row r="13865" spans="10:10" x14ac:dyDescent="0.25">
      <c r="J13865" s="1"/>
    </row>
    <row r="13866" spans="10:10" x14ac:dyDescent="0.25">
      <c r="J13866" s="1"/>
    </row>
    <row r="13867" spans="10:10" x14ac:dyDescent="0.25">
      <c r="J13867" s="1"/>
    </row>
    <row r="13868" spans="10:10" x14ac:dyDescent="0.25">
      <c r="J13868" s="1"/>
    </row>
    <row r="13869" spans="10:10" x14ac:dyDescent="0.25">
      <c r="J13869" s="1"/>
    </row>
    <row r="13870" spans="10:10" x14ac:dyDescent="0.25">
      <c r="J13870" s="1"/>
    </row>
    <row r="13871" spans="10:10" x14ac:dyDescent="0.25">
      <c r="J13871" s="1"/>
    </row>
    <row r="13872" spans="10:10" x14ac:dyDescent="0.25">
      <c r="J13872" s="1"/>
    </row>
    <row r="13873" spans="10:10" x14ac:dyDescent="0.25">
      <c r="J13873" s="1"/>
    </row>
    <row r="13874" spans="10:10" x14ac:dyDescent="0.25">
      <c r="J13874" s="1"/>
    </row>
    <row r="13875" spans="10:10" x14ac:dyDescent="0.25">
      <c r="J13875" s="1"/>
    </row>
    <row r="13876" spans="10:10" x14ac:dyDescent="0.25">
      <c r="J13876" s="1"/>
    </row>
    <row r="13877" spans="10:10" x14ac:dyDescent="0.25">
      <c r="J13877" s="1"/>
    </row>
    <row r="13878" spans="10:10" x14ac:dyDescent="0.25">
      <c r="J13878" s="1"/>
    </row>
    <row r="13879" spans="10:10" x14ac:dyDescent="0.25">
      <c r="J13879" s="1"/>
    </row>
    <row r="13880" spans="10:10" x14ac:dyDescent="0.25">
      <c r="J13880" s="1"/>
    </row>
    <row r="13881" spans="10:10" x14ac:dyDescent="0.25">
      <c r="J13881" s="1"/>
    </row>
    <row r="13882" spans="10:10" x14ac:dyDescent="0.25">
      <c r="J13882" s="1"/>
    </row>
    <row r="13883" spans="10:10" x14ac:dyDescent="0.25">
      <c r="J13883" s="1"/>
    </row>
    <row r="13884" spans="10:10" x14ac:dyDescent="0.25">
      <c r="J13884" s="1"/>
    </row>
    <row r="13885" spans="10:10" x14ac:dyDescent="0.25">
      <c r="J13885" s="1"/>
    </row>
    <row r="13886" spans="10:10" x14ac:dyDescent="0.25">
      <c r="J13886" s="1"/>
    </row>
    <row r="13887" spans="10:10" x14ac:dyDescent="0.25">
      <c r="J13887" s="1"/>
    </row>
    <row r="13888" spans="10:10" x14ac:dyDescent="0.25">
      <c r="J13888" s="1"/>
    </row>
    <row r="13889" spans="10:10" x14ac:dyDescent="0.25">
      <c r="J13889" s="1"/>
    </row>
    <row r="13890" spans="10:10" x14ac:dyDescent="0.25">
      <c r="J13890" s="1"/>
    </row>
    <row r="13891" spans="10:10" x14ac:dyDescent="0.25">
      <c r="J13891" s="1"/>
    </row>
    <row r="13892" spans="10:10" x14ac:dyDescent="0.25">
      <c r="J13892" s="1"/>
    </row>
    <row r="13893" spans="10:10" x14ac:dyDescent="0.25">
      <c r="J13893" s="1"/>
    </row>
    <row r="13894" spans="10:10" x14ac:dyDescent="0.25">
      <c r="J13894" s="1"/>
    </row>
    <row r="13895" spans="10:10" x14ac:dyDescent="0.25">
      <c r="J13895" s="1"/>
    </row>
    <row r="13896" spans="10:10" x14ac:dyDescent="0.25">
      <c r="J13896" s="1"/>
    </row>
    <row r="13897" spans="10:10" x14ac:dyDescent="0.25">
      <c r="J13897" s="1"/>
    </row>
    <row r="13898" spans="10:10" x14ac:dyDescent="0.25">
      <c r="J13898" s="1"/>
    </row>
    <row r="13899" spans="10:10" x14ac:dyDescent="0.25">
      <c r="J13899" s="1"/>
    </row>
    <row r="13900" spans="10:10" x14ac:dyDescent="0.25">
      <c r="J13900" s="1"/>
    </row>
    <row r="13901" spans="10:10" x14ac:dyDescent="0.25">
      <c r="J13901" s="1"/>
    </row>
    <row r="13902" spans="10:10" x14ac:dyDescent="0.25">
      <c r="J13902" s="1"/>
    </row>
    <row r="13903" spans="10:10" x14ac:dyDescent="0.25">
      <c r="J13903" s="1"/>
    </row>
    <row r="13904" spans="10:10" x14ac:dyDescent="0.25">
      <c r="J13904" s="1"/>
    </row>
    <row r="13905" spans="10:10" x14ac:dyDescent="0.25">
      <c r="J13905" s="1"/>
    </row>
    <row r="13906" spans="10:10" x14ac:dyDescent="0.25">
      <c r="J13906" s="1"/>
    </row>
    <row r="13907" spans="10:10" x14ac:dyDescent="0.25">
      <c r="J13907" s="1"/>
    </row>
    <row r="13908" spans="10:10" x14ac:dyDescent="0.25">
      <c r="J13908" s="1"/>
    </row>
    <row r="13909" spans="10:10" x14ac:dyDescent="0.25">
      <c r="J13909" s="1"/>
    </row>
    <row r="13910" spans="10:10" x14ac:dyDescent="0.25">
      <c r="J13910" s="1"/>
    </row>
    <row r="13911" spans="10:10" x14ac:dyDescent="0.25">
      <c r="J13911" s="1"/>
    </row>
    <row r="13912" spans="10:10" x14ac:dyDescent="0.25">
      <c r="J13912" s="1"/>
    </row>
    <row r="13913" spans="10:10" x14ac:dyDescent="0.25">
      <c r="J13913" s="1"/>
    </row>
    <row r="13914" spans="10:10" x14ac:dyDescent="0.25">
      <c r="J13914" s="1"/>
    </row>
    <row r="13915" spans="10:10" x14ac:dyDescent="0.25">
      <c r="J13915" s="1"/>
    </row>
    <row r="13916" spans="10:10" x14ac:dyDescent="0.25">
      <c r="J13916" s="1"/>
    </row>
    <row r="13917" spans="10:10" x14ac:dyDescent="0.25">
      <c r="J13917" s="1"/>
    </row>
    <row r="13918" spans="10:10" x14ac:dyDescent="0.25">
      <c r="J13918" s="1"/>
    </row>
    <row r="13919" spans="10:10" x14ac:dyDescent="0.25">
      <c r="J13919" s="1"/>
    </row>
    <row r="13920" spans="10:10" x14ac:dyDescent="0.25">
      <c r="J13920" s="1"/>
    </row>
    <row r="13921" spans="10:10" x14ac:dyDescent="0.25">
      <c r="J13921" s="1"/>
    </row>
    <row r="13922" spans="10:10" x14ac:dyDescent="0.25">
      <c r="J13922" s="1"/>
    </row>
    <row r="13923" spans="10:10" x14ac:dyDescent="0.25">
      <c r="J13923" s="1"/>
    </row>
    <row r="13924" spans="10:10" x14ac:dyDescent="0.25">
      <c r="J13924" s="1"/>
    </row>
    <row r="13925" spans="10:10" x14ac:dyDescent="0.25">
      <c r="J13925" s="1"/>
    </row>
    <row r="13926" spans="10:10" x14ac:dyDescent="0.25">
      <c r="J13926" s="1"/>
    </row>
    <row r="13927" spans="10:10" x14ac:dyDescent="0.25">
      <c r="J13927" s="1"/>
    </row>
    <row r="13928" spans="10:10" x14ac:dyDescent="0.25">
      <c r="J13928" s="1"/>
    </row>
    <row r="13929" spans="10:10" x14ac:dyDescent="0.25">
      <c r="J13929" s="1"/>
    </row>
    <row r="13930" spans="10:10" x14ac:dyDescent="0.25">
      <c r="J13930" s="1"/>
    </row>
    <row r="13931" spans="10:10" x14ac:dyDescent="0.25">
      <c r="J13931" s="1"/>
    </row>
    <row r="13932" spans="10:10" x14ac:dyDescent="0.25">
      <c r="J13932" s="1"/>
    </row>
    <row r="13933" spans="10:10" x14ac:dyDescent="0.25">
      <c r="J13933" s="1"/>
    </row>
    <row r="13934" spans="10:10" x14ac:dyDescent="0.25">
      <c r="J13934" s="1"/>
    </row>
    <row r="13935" spans="10:10" x14ac:dyDescent="0.25">
      <c r="J13935" s="1"/>
    </row>
    <row r="13936" spans="10:10" x14ac:dyDescent="0.25">
      <c r="J13936" s="1"/>
    </row>
    <row r="13937" spans="10:10" x14ac:dyDescent="0.25">
      <c r="J13937" s="1"/>
    </row>
    <row r="13938" spans="10:10" x14ac:dyDescent="0.25">
      <c r="J13938" s="1"/>
    </row>
    <row r="13939" spans="10:10" x14ac:dyDescent="0.25">
      <c r="J13939" s="1"/>
    </row>
    <row r="13940" spans="10:10" x14ac:dyDescent="0.25">
      <c r="J13940" s="1"/>
    </row>
    <row r="13941" spans="10:10" x14ac:dyDescent="0.25">
      <c r="J13941" s="1"/>
    </row>
    <row r="13942" spans="10:10" x14ac:dyDescent="0.25">
      <c r="J13942" s="1"/>
    </row>
    <row r="13943" spans="10:10" x14ac:dyDescent="0.25">
      <c r="J13943" s="1"/>
    </row>
    <row r="13944" spans="10:10" x14ac:dyDescent="0.25">
      <c r="J13944" s="1"/>
    </row>
    <row r="13945" spans="10:10" x14ac:dyDescent="0.25">
      <c r="J13945" s="1"/>
    </row>
    <row r="13946" spans="10:10" x14ac:dyDescent="0.25">
      <c r="J13946" s="1"/>
    </row>
    <row r="13947" spans="10:10" x14ac:dyDescent="0.25">
      <c r="J13947" s="1"/>
    </row>
    <row r="13948" spans="10:10" x14ac:dyDescent="0.25">
      <c r="J13948" s="1"/>
    </row>
    <row r="13949" spans="10:10" x14ac:dyDescent="0.25">
      <c r="J13949" s="1"/>
    </row>
    <row r="13950" spans="10:10" x14ac:dyDescent="0.25">
      <c r="J13950" s="1"/>
    </row>
    <row r="13951" spans="10:10" x14ac:dyDescent="0.25">
      <c r="J13951" s="1"/>
    </row>
    <row r="13952" spans="10:10" x14ac:dyDescent="0.25">
      <c r="J13952" s="1"/>
    </row>
    <row r="13953" spans="10:10" x14ac:dyDescent="0.25">
      <c r="J13953" s="1"/>
    </row>
    <row r="13954" spans="10:10" x14ac:dyDescent="0.25">
      <c r="J13954" s="1"/>
    </row>
    <row r="13955" spans="10:10" x14ac:dyDescent="0.25">
      <c r="J13955" s="1"/>
    </row>
    <row r="13956" spans="10:10" x14ac:dyDescent="0.25">
      <c r="J13956" s="1"/>
    </row>
    <row r="13957" spans="10:10" x14ac:dyDescent="0.25">
      <c r="J13957" s="1"/>
    </row>
    <row r="13958" spans="10:10" x14ac:dyDescent="0.25">
      <c r="J13958" s="1"/>
    </row>
    <row r="13959" spans="10:10" x14ac:dyDescent="0.25">
      <c r="J13959" s="1"/>
    </row>
    <row r="13960" spans="10:10" x14ac:dyDescent="0.25">
      <c r="J13960" s="1"/>
    </row>
    <row r="13961" spans="10:10" x14ac:dyDescent="0.25">
      <c r="J13961" s="1"/>
    </row>
    <row r="13962" spans="10:10" x14ac:dyDescent="0.25">
      <c r="J13962" s="1"/>
    </row>
    <row r="13963" spans="10:10" x14ac:dyDescent="0.25">
      <c r="J13963" s="1"/>
    </row>
    <row r="13964" spans="10:10" x14ac:dyDescent="0.25">
      <c r="J13964" s="1"/>
    </row>
    <row r="13965" spans="10:10" x14ac:dyDescent="0.25">
      <c r="J13965" s="1"/>
    </row>
    <row r="13966" spans="10:10" x14ac:dyDescent="0.25">
      <c r="J13966" s="1"/>
    </row>
    <row r="13967" spans="10:10" x14ac:dyDescent="0.25">
      <c r="J13967" s="1"/>
    </row>
    <row r="13968" spans="10:10" x14ac:dyDescent="0.25">
      <c r="J13968" s="1"/>
    </row>
    <row r="13969" spans="10:10" x14ac:dyDescent="0.25">
      <c r="J13969" s="1"/>
    </row>
    <row r="13970" spans="10:10" x14ac:dyDescent="0.25">
      <c r="J13970" s="1"/>
    </row>
    <row r="13971" spans="10:10" x14ac:dyDescent="0.25">
      <c r="J13971" s="1"/>
    </row>
    <row r="13972" spans="10:10" x14ac:dyDescent="0.25">
      <c r="J13972" s="1"/>
    </row>
    <row r="13973" spans="10:10" x14ac:dyDescent="0.25">
      <c r="J13973" s="1"/>
    </row>
    <row r="13974" spans="10:10" x14ac:dyDescent="0.25">
      <c r="J13974" s="1"/>
    </row>
    <row r="13975" spans="10:10" x14ac:dyDescent="0.25">
      <c r="J13975" s="1"/>
    </row>
    <row r="13976" spans="10:10" x14ac:dyDescent="0.25">
      <c r="J13976" s="1"/>
    </row>
    <row r="13977" spans="10:10" x14ac:dyDescent="0.25">
      <c r="J13977" s="1"/>
    </row>
    <row r="13978" spans="10:10" x14ac:dyDescent="0.25">
      <c r="J13978" s="1"/>
    </row>
    <row r="13979" spans="10:10" x14ac:dyDescent="0.25">
      <c r="J13979" s="1"/>
    </row>
    <row r="13980" spans="10:10" x14ac:dyDescent="0.25">
      <c r="J13980" s="1"/>
    </row>
    <row r="13981" spans="10:10" x14ac:dyDescent="0.25">
      <c r="J13981" s="1"/>
    </row>
    <row r="13982" spans="10:10" x14ac:dyDescent="0.25">
      <c r="J13982" s="1"/>
    </row>
    <row r="13983" spans="10:10" x14ac:dyDescent="0.25">
      <c r="J13983" s="1"/>
    </row>
    <row r="13984" spans="10:10" x14ac:dyDescent="0.25">
      <c r="J13984" s="1"/>
    </row>
    <row r="13985" spans="10:10" x14ac:dyDescent="0.25">
      <c r="J13985" s="1"/>
    </row>
    <row r="13986" spans="10:10" x14ac:dyDescent="0.25">
      <c r="J13986" s="1"/>
    </row>
    <row r="13987" spans="10:10" x14ac:dyDescent="0.25">
      <c r="J13987" s="1"/>
    </row>
    <row r="13988" spans="10:10" x14ac:dyDescent="0.25">
      <c r="J13988" s="1"/>
    </row>
    <row r="13989" spans="10:10" x14ac:dyDescent="0.25">
      <c r="J13989" s="1"/>
    </row>
    <row r="13990" spans="10:10" x14ac:dyDescent="0.25">
      <c r="J13990" s="1"/>
    </row>
    <row r="13991" spans="10:10" x14ac:dyDescent="0.25">
      <c r="J13991" s="1"/>
    </row>
    <row r="13992" spans="10:10" x14ac:dyDescent="0.25">
      <c r="J13992" s="1"/>
    </row>
    <row r="13993" spans="10:10" x14ac:dyDescent="0.25">
      <c r="J13993" s="1"/>
    </row>
    <row r="13994" spans="10:10" x14ac:dyDescent="0.25">
      <c r="J13994" s="1"/>
    </row>
    <row r="13995" spans="10:10" x14ac:dyDescent="0.25">
      <c r="J13995" s="1"/>
    </row>
    <row r="13996" spans="10:10" x14ac:dyDescent="0.25">
      <c r="J13996" s="1"/>
    </row>
    <row r="13997" spans="10:10" x14ac:dyDescent="0.25">
      <c r="J13997" s="1"/>
    </row>
    <row r="13998" spans="10:10" x14ac:dyDescent="0.25">
      <c r="J13998" s="1"/>
    </row>
    <row r="13999" spans="10:10" x14ac:dyDescent="0.25">
      <c r="J13999" s="1"/>
    </row>
    <row r="14000" spans="10:10" x14ac:dyDescent="0.25">
      <c r="J14000" s="1"/>
    </row>
    <row r="14001" spans="10:10" x14ac:dyDescent="0.25">
      <c r="J14001" s="1"/>
    </row>
    <row r="14002" spans="10:10" x14ac:dyDescent="0.25">
      <c r="J14002" s="1"/>
    </row>
    <row r="14003" spans="10:10" x14ac:dyDescent="0.25">
      <c r="J14003" s="1"/>
    </row>
    <row r="14004" spans="10:10" x14ac:dyDescent="0.25">
      <c r="J14004" s="1"/>
    </row>
    <row r="14005" spans="10:10" x14ac:dyDescent="0.25">
      <c r="J14005" s="1"/>
    </row>
    <row r="14006" spans="10:10" x14ac:dyDescent="0.25">
      <c r="J14006" s="1"/>
    </row>
    <row r="14007" spans="10:10" x14ac:dyDescent="0.25">
      <c r="J14007" s="1"/>
    </row>
    <row r="14008" spans="10:10" x14ac:dyDescent="0.25">
      <c r="J14008" s="1"/>
    </row>
    <row r="14009" spans="10:10" x14ac:dyDescent="0.25">
      <c r="J14009" s="1"/>
    </row>
    <row r="14010" spans="10:10" x14ac:dyDescent="0.25">
      <c r="J14010" s="1"/>
    </row>
    <row r="14011" spans="10:10" x14ac:dyDescent="0.25">
      <c r="J14011" s="1"/>
    </row>
    <row r="14012" spans="10:10" x14ac:dyDescent="0.25">
      <c r="J14012" s="1"/>
    </row>
    <row r="14013" spans="10:10" x14ac:dyDescent="0.25">
      <c r="J14013" s="1"/>
    </row>
    <row r="14014" spans="10:10" x14ac:dyDescent="0.25">
      <c r="J14014" s="1"/>
    </row>
    <row r="14015" spans="10:10" x14ac:dyDescent="0.25">
      <c r="J14015" s="1"/>
    </row>
    <row r="14016" spans="10:10" x14ac:dyDescent="0.25">
      <c r="J14016" s="1"/>
    </row>
    <row r="14017" spans="10:10" x14ac:dyDescent="0.25">
      <c r="J14017" s="1"/>
    </row>
    <row r="14018" spans="10:10" x14ac:dyDescent="0.25">
      <c r="J14018" s="1"/>
    </row>
    <row r="14019" spans="10:10" x14ac:dyDescent="0.25">
      <c r="J14019" s="1"/>
    </row>
    <row r="14020" spans="10:10" x14ac:dyDescent="0.25">
      <c r="J14020" s="1"/>
    </row>
    <row r="14021" spans="10:10" x14ac:dyDescent="0.25">
      <c r="J14021" s="1"/>
    </row>
    <row r="14022" spans="10:10" x14ac:dyDescent="0.25">
      <c r="J14022" s="1"/>
    </row>
    <row r="14023" spans="10:10" x14ac:dyDescent="0.25">
      <c r="J14023" s="1"/>
    </row>
    <row r="14024" spans="10:10" x14ac:dyDescent="0.25">
      <c r="J14024" s="1"/>
    </row>
    <row r="14025" spans="10:10" x14ac:dyDescent="0.25">
      <c r="J14025" s="1"/>
    </row>
    <row r="14026" spans="10:10" x14ac:dyDescent="0.25">
      <c r="J14026" s="1"/>
    </row>
    <row r="14027" spans="10:10" x14ac:dyDescent="0.25">
      <c r="J14027" s="1"/>
    </row>
    <row r="14028" spans="10:10" x14ac:dyDescent="0.25">
      <c r="J14028" s="1"/>
    </row>
    <row r="14029" spans="10:10" x14ac:dyDescent="0.25">
      <c r="J14029" s="1"/>
    </row>
    <row r="14030" spans="10:10" x14ac:dyDescent="0.25">
      <c r="J14030" s="1"/>
    </row>
    <row r="14031" spans="10:10" x14ac:dyDescent="0.25">
      <c r="J14031" s="1"/>
    </row>
    <row r="14032" spans="10:10" x14ac:dyDescent="0.25">
      <c r="J14032" s="1"/>
    </row>
    <row r="14033" spans="10:10" x14ac:dyDescent="0.25">
      <c r="J14033" s="1"/>
    </row>
    <row r="14034" spans="10:10" x14ac:dyDescent="0.25">
      <c r="J14034" s="1"/>
    </row>
    <row r="14035" spans="10:10" x14ac:dyDescent="0.25">
      <c r="J14035" s="1"/>
    </row>
    <row r="14036" spans="10:10" x14ac:dyDescent="0.25">
      <c r="J14036" s="1"/>
    </row>
    <row r="14037" spans="10:10" x14ac:dyDescent="0.25">
      <c r="J14037" s="1"/>
    </row>
    <row r="14038" spans="10:10" x14ac:dyDescent="0.25">
      <c r="J14038" s="1"/>
    </row>
    <row r="14039" spans="10:10" x14ac:dyDescent="0.25">
      <c r="J14039" s="1"/>
    </row>
    <row r="14040" spans="10:10" x14ac:dyDescent="0.25">
      <c r="J14040" s="1"/>
    </row>
    <row r="14041" spans="10:10" x14ac:dyDescent="0.25">
      <c r="J14041" s="1"/>
    </row>
    <row r="14042" spans="10:10" x14ac:dyDescent="0.25">
      <c r="J14042" s="1"/>
    </row>
    <row r="14043" spans="10:10" x14ac:dyDescent="0.25">
      <c r="J14043" s="1"/>
    </row>
    <row r="14044" spans="10:10" x14ac:dyDescent="0.25">
      <c r="J14044" s="1"/>
    </row>
    <row r="14045" spans="10:10" x14ac:dyDescent="0.25">
      <c r="J14045" s="1"/>
    </row>
    <row r="14046" spans="10:10" x14ac:dyDescent="0.25">
      <c r="J14046" s="1"/>
    </row>
    <row r="14047" spans="10:10" x14ac:dyDescent="0.25">
      <c r="J14047" s="1"/>
    </row>
    <row r="14048" spans="10:10" x14ac:dyDescent="0.25">
      <c r="J14048" s="1"/>
    </row>
    <row r="14049" spans="10:10" x14ac:dyDescent="0.25">
      <c r="J14049" s="1"/>
    </row>
    <row r="14050" spans="10:10" x14ac:dyDescent="0.25">
      <c r="J14050" s="1"/>
    </row>
    <row r="14051" spans="10:10" x14ac:dyDescent="0.25">
      <c r="J14051" s="1"/>
    </row>
    <row r="14052" spans="10:10" x14ac:dyDescent="0.25">
      <c r="J14052" s="1"/>
    </row>
    <row r="14053" spans="10:10" x14ac:dyDescent="0.25">
      <c r="J14053" s="1"/>
    </row>
    <row r="14054" spans="10:10" x14ac:dyDescent="0.25">
      <c r="J14054" s="1"/>
    </row>
    <row r="14055" spans="10:10" x14ac:dyDescent="0.25">
      <c r="J14055" s="1"/>
    </row>
    <row r="14056" spans="10:10" x14ac:dyDescent="0.25">
      <c r="J14056" s="1"/>
    </row>
    <row r="14057" spans="10:10" x14ac:dyDescent="0.25">
      <c r="J14057" s="1"/>
    </row>
    <row r="14058" spans="10:10" x14ac:dyDescent="0.25">
      <c r="J14058" s="1"/>
    </row>
    <row r="14059" spans="10:10" x14ac:dyDescent="0.25">
      <c r="J14059" s="1"/>
    </row>
    <row r="14060" spans="10:10" x14ac:dyDescent="0.25">
      <c r="J14060" s="1"/>
    </row>
    <row r="14061" spans="10:10" x14ac:dyDescent="0.25">
      <c r="J14061" s="1"/>
    </row>
    <row r="14062" spans="10:10" x14ac:dyDescent="0.25">
      <c r="J14062" s="1"/>
    </row>
    <row r="14063" spans="10:10" x14ac:dyDescent="0.25">
      <c r="J14063" s="1"/>
    </row>
    <row r="14064" spans="10:10" x14ac:dyDescent="0.25">
      <c r="J14064" s="1"/>
    </row>
    <row r="14065" spans="10:10" x14ac:dyDescent="0.25">
      <c r="J14065" s="1"/>
    </row>
    <row r="14066" spans="10:10" x14ac:dyDescent="0.25">
      <c r="J14066" s="1"/>
    </row>
    <row r="14067" spans="10:10" x14ac:dyDescent="0.25">
      <c r="J14067" s="1"/>
    </row>
    <row r="14068" spans="10:10" x14ac:dyDescent="0.25">
      <c r="J14068" s="1"/>
    </row>
    <row r="14069" spans="10:10" x14ac:dyDescent="0.25">
      <c r="J14069" s="1"/>
    </row>
    <row r="14070" spans="10:10" x14ac:dyDescent="0.25">
      <c r="J14070" s="1"/>
    </row>
    <row r="14071" spans="10:10" x14ac:dyDescent="0.25">
      <c r="J14071" s="1"/>
    </row>
    <row r="14072" spans="10:10" x14ac:dyDescent="0.25">
      <c r="J14072" s="1"/>
    </row>
    <row r="14073" spans="10:10" x14ac:dyDescent="0.25">
      <c r="J14073" s="1"/>
    </row>
    <row r="14074" spans="10:10" x14ac:dyDescent="0.25">
      <c r="J14074" s="1"/>
    </row>
    <row r="14075" spans="10:10" x14ac:dyDescent="0.25">
      <c r="J14075" s="1"/>
    </row>
    <row r="14076" spans="10:10" x14ac:dyDescent="0.25">
      <c r="J14076" s="1"/>
    </row>
    <row r="14077" spans="10:10" x14ac:dyDescent="0.25">
      <c r="J14077" s="1"/>
    </row>
    <row r="14078" spans="10:10" x14ac:dyDescent="0.25">
      <c r="J14078" s="1"/>
    </row>
    <row r="14079" spans="10:10" x14ac:dyDescent="0.25">
      <c r="J14079" s="1"/>
    </row>
    <row r="14080" spans="10:10" x14ac:dyDescent="0.25">
      <c r="J14080" s="1"/>
    </row>
    <row r="14081" spans="10:10" x14ac:dyDescent="0.25">
      <c r="J14081" s="1"/>
    </row>
    <row r="14082" spans="10:10" x14ac:dyDescent="0.25">
      <c r="J14082" s="1"/>
    </row>
    <row r="14083" spans="10:10" x14ac:dyDescent="0.25">
      <c r="J14083" s="1"/>
    </row>
    <row r="14084" spans="10:10" x14ac:dyDescent="0.25">
      <c r="J14084" s="1"/>
    </row>
    <row r="14085" spans="10:10" x14ac:dyDescent="0.25">
      <c r="J14085" s="1"/>
    </row>
    <row r="14086" spans="10:10" x14ac:dyDescent="0.25">
      <c r="J14086" s="1"/>
    </row>
    <row r="14087" spans="10:10" x14ac:dyDescent="0.25">
      <c r="J14087" s="1"/>
    </row>
    <row r="14088" spans="10:10" x14ac:dyDescent="0.25">
      <c r="J14088" s="1"/>
    </row>
    <row r="14089" spans="10:10" x14ac:dyDescent="0.25">
      <c r="J14089" s="1"/>
    </row>
    <row r="14090" spans="10:10" x14ac:dyDescent="0.25">
      <c r="J14090" s="1"/>
    </row>
    <row r="14091" spans="10:10" x14ac:dyDescent="0.25">
      <c r="J14091" s="1"/>
    </row>
    <row r="14092" spans="10:10" x14ac:dyDescent="0.25">
      <c r="J14092" s="1"/>
    </row>
    <row r="14093" spans="10:10" x14ac:dyDescent="0.25">
      <c r="J14093" s="1"/>
    </row>
    <row r="14094" spans="10:10" x14ac:dyDescent="0.25">
      <c r="J14094" s="1"/>
    </row>
    <row r="14095" spans="10:10" x14ac:dyDescent="0.25">
      <c r="J14095" s="1"/>
    </row>
    <row r="14096" spans="10:10" x14ac:dyDescent="0.25">
      <c r="J14096" s="1"/>
    </row>
    <row r="14097" spans="10:10" x14ac:dyDescent="0.25">
      <c r="J14097" s="1"/>
    </row>
    <row r="14098" spans="10:10" x14ac:dyDescent="0.25">
      <c r="J14098" s="1"/>
    </row>
    <row r="14099" spans="10:10" x14ac:dyDescent="0.25">
      <c r="J14099" s="1"/>
    </row>
    <row r="14100" spans="10:10" x14ac:dyDescent="0.25">
      <c r="J14100" s="1"/>
    </row>
    <row r="14101" spans="10:10" x14ac:dyDescent="0.25">
      <c r="J14101" s="1"/>
    </row>
    <row r="14102" spans="10:10" x14ac:dyDescent="0.25">
      <c r="J14102" s="1"/>
    </row>
    <row r="14103" spans="10:10" x14ac:dyDescent="0.25">
      <c r="J14103" s="1"/>
    </row>
    <row r="14104" spans="10:10" x14ac:dyDescent="0.25">
      <c r="J14104" s="1"/>
    </row>
    <row r="14105" spans="10:10" x14ac:dyDescent="0.25">
      <c r="J14105" s="1"/>
    </row>
    <row r="14106" spans="10:10" x14ac:dyDescent="0.25">
      <c r="J14106" s="1"/>
    </row>
    <row r="14107" spans="10:10" x14ac:dyDescent="0.25">
      <c r="J14107" s="1"/>
    </row>
    <row r="14108" spans="10:10" x14ac:dyDescent="0.25">
      <c r="J14108" s="1"/>
    </row>
    <row r="14109" spans="10:10" x14ac:dyDescent="0.25">
      <c r="J14109" s="1"/>
    </row>
    <row r="14110" spans="10:10" x14ac:dyDescent="0.25">
      <c r="J14110" s="1"/>
    </row>
    <row r="14111" spans="10:10" x14ac:dyDescent="0.25">
      <c r="J14111" s="1"/>
    </row>
    <row r="14112" spans="10:10" x14ac:dyDescent="0.25">
      <c r="J14112" s="1"/>
    </row>
    <row r="14113" spans="10:10" x14ac:dyDescent="0.25">
      <c r="J14113" s="1"/>
    </row>
    <row r="14114" spans="10:10" x14ac:dyDescent="0.25">
      <c r="J14114" s="1"/>
    </row>
    <row r="14115" spans="10:10" x14ac:dyDescent="0.25">
      <c r="J14115" s="1"/>
    </row>
    <row r="14116" spans="10:10" x14ac:dyDescent="0.25">
      <c r="J14116" s="1"/>
    </row>
    <row r="14117" spans="10:10" x14ac:dyDescent="0.25">
      <c r="J14117" s="1"/>
    </row>
    <row r="14118" spans="10:10" x14ac:dyDescent="0.25">
      <c r="J14118" s="1"/>
    </row>
    <row r="14119" spans="10:10" x14ac:dyDescent="0.25">
      <c r="J14119" s="1"/>
    </row>
    <row r="14120" spans="10:10" x14ac:dyDescent="0.25">
      <c r="J14120" s="1"/>
    </row>
    <row r="14121" spans="10:10" x14ac:dyDescent="0.25">
      <c r="J14121" s="1"/>
    </row>
    <row r="14122" spans="10:10" x14ac:dyDescent="0.25">
      <c r="J14122" s="1"/>
    </row>
    <row r="14123" spans="10:10" x14ac:dyDescent="0.25">
      <c r="J14123" s="1"/>
    </row>
    <row r="14124" spans="10:10" x14ac:dyDescent="0.25">
      <c r="J14124" s="1"/>
    </row>
    <row r="14125" spans="10:10" x14ac:dyDescent="0.25">
      <c r="J14125" s="1"/>
    </row>
    <row r="14126" spans="10:10" x14ac:dyDescent="0.25">
      <c r="J14126" s="1"/>
    </row>
    <row r="14127" spans="10:10" x14ac:dyDescent="0.25">
      <c r="J14127" s="1"/>
    </row>
    <row r="14128" spans="10:10" x14ac:dyDescent="0.25">
      <c r="J14128" s="1"/>
    </row>
    <row r="14129" spans="10:10" x14ac:dyDescent="0.25">
      <c r="J14129" s="1"/>
    </row>
    <row r="14130" spans="10:10" x14ac:dyDescent="0.25">
      <c r="J14130" s="1"/>
    </row>
    <row r="14131" spans="10:10" x14ac:dyDescent="0.25">
      <c r="J14131" s="1"/>
    </row>
    <row r="14132" spans="10:10" x14ac:dyDescent="0.25">
      <c r="J14132" s="1"/>
    </row>
    <row r="14133" spans="10:10" x14ac:dyDescent="0.25">
      <c r="J14133" s="1"/>
    </row>
    <row r="14134" spans="10:10" x14ac:dyDescent="0.25">
      <c r="J14134" s="1"/>
    </row>
    <row r="14135" spans="10:10" x14ac:dyDescent="0.25">
      <c r="J14135" s="1"/>
    </row>
    <row r="14136" spans="10:10" x14ac:dyDescent="0.25">
      <c r="J14136" s="1"/>
    </row>
    <row r="14137" spans="10:10" x14ac:dyDescent="0.25">
      <c r="J14137" s="1"/>
    </row>
    <row r="14138" spans="10:10" x14ac:dyDescent="0.25">
      <c r="J14138" s="1"/>
    </row>
    <row r="14139" spans="10:10" x14ac:dyDescent="0.25">
      <c r="J14139" s="1"/>
    </row>
    <row r="14140" spans="10:10" x14ac:dyDescent="0.25">
      <c r="J14140" s="1"/>
    </row>
    <row r="14141" spans="10:10" x14ac:dyDescent="0.25">
      <c r="J14141" s="1"/>
    </row>
    <row r="14142" spans="10:10" x14ac:dyDescent="0.25">
      <c r="J14142" s="1"/>
    </row>
    <row r="14143" spans="10:10" x14ac:dyDescent="0.25">
      <c r="J14143" s="1"/>
    </row>
    <row r="14144" spans="10:10" x14ac:dyDescent="0.25">
      <c r="J14144" s="1"/>
    </row>
    <row r="14145" spans="10:10" x14ac:dyDescent="0.25">
      <c r="J14145" s="1"/>
    </row>
    <row r="14146" spans="10:10" x14ac:dyDescent="0.25">
      <c r="J14146" s="1"/>
    </row>
    <row r="14147" spans="10:10" x14ac:dyDescent="0.25">
      <c r="J14147" s="1"/>
    </row>
    <row r="14148" spans="10:10" x14ac:dyDescent="0.25">
      <c r="J14148" s="1"/>
    </row>
    <row r="14149" spans="10:10" x14ac:dyDescent="0.25">
      <c r="J14149" s="1"/>
    </row>
    <row r="14150" spans="10:10" x14ac:dyDescent="0.25">
      <c r="J14150" s="1"/>
    </row>
    <row r="14151" spans="10:10" x14ac:dyDescent="0.25">
      <c r="J14151" s="1"/>
    </row>
    <row r="14152" spans="10:10" x14ac:dyDescent="0.25">
      <c r="J14152" s="1"/>
    </row>
    <row r="14153" spans="10:10" x14ac:dyDescent="0.25">
      <c r="J14153" s="1"/>
    </row>
    <row r="14154" spans="10:10" x14ac:dyDescent="0.25">
      <c r="J14154" s="1"/>
    </row>
    <row r="14155" spans="10:10" x14ac:dyDescent="0.25">
      <c r="J14155" s="1"/>
    </row>
    <row r="14156" spans="10:10" x14ac:dyDescent="0.25">
      <c r="J14156" s="1"/>
    </row>
    <row r="14157" spans="10:10" x14ac:dyDescent="0.25">
      <c r="J14157" s="1"/>
    </row>
    <row r="14158" spans="10:10" x14ac:dyDescent="0.25">
      <c r="J14158" s="1"/>
    </row>
    <row r="14159" spans="10:10" x14ac:dyDescent="0.25">
      <c r="J14159" s="1"/>
    </row>
    <row r="14160" spans="10:10" x14ac:dyDescent="0.25">
      <c r="J14160" s="1"/>
    </row>
    <row r="14161" spans="10:10" x14ac:dyDescent="0.25">
      <c r="J14161" s="1"/>
    </row>
    <row r="14162" spans="10:10" x14ac:dyDescent="0.25">
      <c r="J14162" s="1"/>
    </row>
    <row r="14163" spans="10:10" x14ac:dyDescent="0.25">
      <c r="J14163" s="1"/>
    </row>
    <row r="14164" spans="10:10" x14ac:dyDescent="0.25">
      <c r="J14164" s="1"/>
    </row>
    <row r="14165" spans="10:10" x14ac:dyDescent="0.25">
      <c r="J14165" s="1"/>
    </row>
    <row r="14166" spans="10:10" x14ac:dyDescent="0.25">
      <c r="J14166" s="1"/>
    </row>
    <row r="14167" spans="10:10" x14ac:dyDescent="0.25">
      <c r="J14167" s="1"/>
    </row>
    <row r="14168" spans="10:10" x14ac:dyDescent="0.25">
      <c r="J14168" s="1"/>
    </row>
    <row r="14169" spans="10:10" x14ac:dyDescent="0.25">
      <c r="J14169" s="1"/>
    </row>
    <row r="14170" spans="10:10" x14ac:dyDescent="0.25">
      <c r="J14170" s="1"/>
    </row>
    <row r="14171" spans="10:10" x14ac:dyDescent="0.25">
      <c r="J14171" s="1"/>
    </row>
    <row r="14172" spans="10:10" x14ac:dyDescent="0.25">
      <c r="J14172" s="1"/>
    </row>
    <row r="14173" spans="10:10" x14ac:dyDescent="0.25">
      <c r="J14173" s="1"/>
    </row>
    <row r="14174" spans="10:10" x14ac:dyDescent="0.25">
      <c r="J14174" s="1"/>
    </row>
    <row r="14175" spans="10:10" x14ac:dyDescent="0.25">
      <c r="J14175" s="1"/>
    </row>
    <row r="14176" spans="10:10" x14ac:dyDescent="0.25">
      <c r="J14176" s="1"/>
    </row>
    <row r="14177" spans="10:10" x14ac:dyDescent="0.25">
      <c r="J14177" s="1"/>
    </row>
    <row r="14178" spans="10:10" x14ac:dyDescent="0.25">
      <c r="J14178" s="1"/>
    </row>
    <row r="14179" spans="10:10" x14ac:dyDescent="0.25">
      <c r="J14179" s="1"/>
    </row>
    <row r="14180" spans="10:10" x14ac:dyDescent="0.25">
      <c r="J14180" s="1"/>
    </row>
    <row r="14181" spans="10:10" x14ac:dyDescent="0.25">
      <c r="J14181" s="1"/>
    </row>
    <row r="14182" spans="10:10" x14ac:dyDescent="0.25">
      <c r="J14182" s="1"/>
    </row>
    <row r="14183" spans="10:10" x14ac:dyDescent="0.25">
      <c r="J14183" s="1"/>
    </row>
    <row r="14184" spans="10:10" x14ac:dyDescent="0.25">
      <c r="J14184" s="1"/>
    </row>
    <row r="14185" spans="10:10" x14ac:dyDescent="0.25">
      <c r="J14185" s="1"/>
    </row>
    <row r="14186" spans="10:10" x14ac:dyDescent="0.25">
      <c r="J14186" s="1"/>
    </row>
    <row r="14187" spans="10:10" x14ac:dyDescent="0.25">
      <c r="J14187" s="1"/>
    </row>
    <row r="14188" spans="10:10" x14ac:dyDescent="0.25">
      <c r="J14188" s="1"/>
    </row>
    <row r="14189" spans="10:10" x14ac:dyDescent="0.25">
      <c r="J14189" s="1"/>
    </row>
    <row r="14190" spans="10:10" x14ac:dyDescent="0.25">
      <c r="J14190" s="1"/>
    </row>
    <row r="14191" spans="10:10" x14ac:dyDescent="0.25">
      <c r="J14191" s="1"/>
    </row>
    <row r="14192" spans="10:10" x14ac:dyDescent="0.25">
      <c r="J14192" s="1"/>
    </row>
    <row r="14193" spans="10:10" x14ac:dyDescent="0.25">
      <c r="J14193" s="1"/>
    </row>
    <row r="14194" spans="10:10" x14ac:dyDescent="0.25">
      <c r="J14194" s="1"/>
    </row>
    <row r="14195" spans="10:10" x14ac:dyDescent="0.25">
      <c r="J14195" s="1"/>
    </row>
    <row r="14196" spans="10:10" x14ac:dyDescent="0.25">
      <c r="J14196" s="1"/>
    </row>
    <row r="14197" spans="10:10" x14ac:dyDescent="0.25">
      <c r="J14197" s="1"/>
    </row>
    <row r="14198" spans="10:10" x14ac:dyDescent="0.25">
      <c r="J14198" s="1"/>
    </row>
    <row r="14199" spans="10:10" x14ac:dyDescent="0.25">
      <c r="J14199" s="1"/>
    </row>
    <row r="14200" spans="10:10" x14ac:dyDescent="0.25">
      <c r="J14200" s="1"/>
    </row>
    <row r="14201" spans="10:10" x14ac:dyDescent="0.25">
      <c r="J14201" s="1"/>
    </row>
    <row r="14202" spans="10:10" x14ac:dyDescent="0.25">
      <c r="J14202" s="1"/>
    </row>
    <row r="14203" spans="10:10" x14ac:dyDescent="0.25">
      <c r="J14203" s="1"/>
    </row>
    <row r="14204" spans="10:10" x14ac:dyDescent="0.25">
      <c r="J14204" s="1"/>
    </row>
    <row r="14205" spans="10:10" x14ac:dyDescent="0.25">
      <c r="J14205" s="1"/>
    </row>
    <row r="14206" spans="10:10" x14ac:dyDescent="0.25">
      <c r="J14206" s="1"/>
    </row>
    <row r="14207" spans="10:10" x14ac:dyDescent="0.25">
      <c r="J14207" s="1"/>
    </row>
    <row r="14208" spans="10:10" x14ac:dyDescent="0.25">
      <c r="J14208" s="1"/>
    </row>
    <row r="14209" spans="10:10" x14ac:dyDescent="0.25">
      <c r="J14209" s="1"/>
    </row>
    <row r="14210" spans="10:10" x14ac:dyDescent="0.25">
      <c r="J14210" s="1"/>
    </row>
    <row r="14211" spans="10:10" x14ac:dyDescent="0.25">
      <c r="J14211" s="1"/>
    </row>
    <row r="14212" spans="10:10" x14ac:dyDescent="0.25">
      <c r="J14212" s="1"/>
    </row>
    <row r="14213" spans="10:10" x14ac:dyDescent="0.25">
      <c r="J14213" s="1"/>
    </row>
    <row r="14214" spans="10:10" x14ac:dyDescent="0.25">
      <c r="J14214" s="1"/>
    </row>
    <row r="14215" spans="10:10" x14ac:dyDescent="0.25">
      <c r="J14215" s="1"/>
    </row>
    <row r="14216" spans="10:10" x14ac:dyDescent="0.25">
      <c r="J14216" s="1"/>
    </row>
    <row r="14217" spans="10:10" x14ac:dyDescent="0.25">
      <c r="J14217" s="1"/>
    </row>
    <row r="14218" spans="10:10" x14ac:dyDescent="0.25">
      <c r="J14218" s="1"/>
    </row>
    <row r="14219" spans="10:10" x14ac:dyDescent="0.25">
      <c r="J14219" s="1"/>
    </row>
    <row r="14220" spans="10:10" x14ac:dyDescent="0.25">
      <c r="J14220" s="1"/>
    </row>
    <row r="14221" spans="10:10" x14ac:dyDescent="0.25">
      <c r="J14221" s="1"/>
    </row>
    <row r="14222" spans="10:10" x14ac:dyDescent="0.25">
      <c r="J14222" s="1"/>
    </row>
    <row r="14223" spans="10:10" x14ac:dyDescent="0.25">
      <c r="J14223" s="1"/>
    </row>
    <row r="14224" spans="10:10" x14ac:dyDescent="0.25">
      <c r="J14224" s="1"/>
    </row>
    <row r="14225" spans="10:10" x14ac:dyDescent="0.25">
      <c r="J14225" s="1"/>
    </row>
    <row r="14226" spans="10:10" x14ac:dyDescent="0.25">
      <c r="J14226" s="1"/>
    </row>
    <row r="14227" spans="10:10" x14ac:dyDescent="0.25">
      <c r="J14227" s="1"/>
    </row>
    <row r="14228" spans="10:10" x14ac:dyDescent="0.25">
      <c r="J14228" s="1"/>
    </row>
    <row r="14229" spans="10:10" x14ac:dyDescent="0.25">
      <c r="J14229" s="1"/>
    </row>
    <row r="14230" spans="10:10" x14ac:dyDescent="0.25">
      <c r="J14230" s="1"/>
    </row>
    <row r="14231" spans="10:10" x14ac:dyDescent="0.25">
      <c r="J14231" s="1"/>
    </row>
    <row r="14232" spans="10:10" x14ac:dyDescent="0.25">
      <c r="J14232" s="1"/>
    </row>
    <row r="14233" spans="10:10" x14ac:dyDescent="0.25">
      <c r="J14233" s="1"/>
    </row>
    <row r="14234" spans="10:10" x14ac:dyDescent="0.25">
      <c r="J14234" s="1"/>
    </row>
    <row r="14235" spans="10:10" x14ac:dyDescent="0.25">
      <c r="J14235" s="1"/>
    </row>
    <row r="14236" spans="10:10" x14ac:dyDescent="0.25">
      <c r="J14236" s="1"/>
    </row>
    <row r="14237" spans="10:10" x14ac:dyDescent="0.25">
      <c r="J14237" s="1"/>
    </row>
    <row r="14238" spans="10:10" x14ac:dyDescent="0.25">
      <c r="J14238" s="1"/>
    </row>
    <row r="14239" spans="10:10" x14ac:dyDescent="0.25">
      <c r="J14239" s="1"/>
    </row>
    <row r="14240" spans="10:10" x14ac:dyDescent="0.25">
      <c r="J14240" s="1"/>
    </row>
    <row r="14241" spans="10:10" x14ac:dyDescent="0.25">
      <c r="J14241" s="1"/>
    </row>
    <row r="14242" spans="10:10" x14ac:dyDescent="0.25">
      <c r="J14242" s="1"/>
    </row>
    <row r="14243" spans="10:10" x14ac:dyDescent="0.25">
      <c r="J14243" s="1"/>
    </row>
    <row r="14244" spans="10:10" x14ac:dyDescent="0.25">
      <c r="J14244" s="1"/>
    </row>
    <row r="14245" spans="10:10" x14ac:dyDescent="0.25">
      <c r="J14245" s="1"/>
    </row>
    <row r="14246" spans="10:10" x14ac:dyDescent="0.25">
      <c r="J14246" s="1"/>
    </row>
    <row r="14247" spans="10:10" x14ac:dyDescent="0.25">
      <c r="J14247" s="1"/>
    </row>
    <row r="14248" spans="10:10" x14ac:dyDescent="0.25">
      <c r="J14248" s="1"/>
    </row>
    <row r="14249" spans="10:10" x14ac:dyDescent="0.25">
      <c r="J14249" s="1"/>
    </row>
    <row r="14250" spans="10:10" x14ac:dyDescent="0.25">
      <c r="J14250" s="1"/>
    </row>
    <row r="14251" spans="10:10" x14ac:dyDescent="0.25">
      <c r="J14251" s="1"/>
    </row>
    <row r="14252" spans="10:10" x14ac:dyDescent="0.25">
      <c r="J14252" s="1"/>
    </row>
    <row r="14253" spans="10:10" x14ac:dyDescent="0.25">
      <c r="J14253" s="1"/>
    </row>
    <row r="14254" spans="10:10" x14ac:dyDescent="0.25">
      <c r="J14254" s="1"/>
    </row>
    <row r="14255" spans="10:10" x14ac:dyDescent="0.25">
      <c r="J14255" s="1"/>
    </row>
    <row r="14256" spans="10:10" x14ac:dyDescent="0.25">
      <c r="J14256" s="1"/>
    </row>
    <row r="14257" spans="10:10" x14ac:dyDescent="0.25">
      <c r="J14257" s="1"/>
    </row>
    <row r="14258" spans="10:10" x14ac:dyDescent="0.25">
      <c r="J14258" s="1"/>
    </row>
    <row r="14259" spans="10:10" x14ac:dyDescent="0.25">
      <c r="J14259" s="1"/>
    </row>
    <row r="14260" spans="10:10" x14ac:dyDescent="0.25">
      <c r="J14260" s="1"/>
    </row>
    <row r="14261" spans="10:10" x14ac:dyDescent="0.25">
      <c r="J14261" s="1"/>
    </row>
    <row r="14262" spans="10:10" x14ac:dyDescent="0.25">
      <c r="J14262" s="1"/>
    </row>
    <row r="14263" spans="10:10" x14ac:dyDescent="0.25">
      <c r="J14263" s="1"/>
    </row>
    <row r="14264" spans="10:10" x14ac:dyDescent="0.25">
      <c r="J14264" s="1"/>
    </row>
    <row r="14265" spans="10:10" x14ac:dyDescent="0.25">
      <c r="J14265" s="1"/>
    </row>
    <row r="14266" spans="10:10" x14ac:dyDescent="0.25">
      <c r="J14266" s="1"/>
    </row>
    <row r="14267" spans="10:10" x14ac:dyDescent="0.25">
      <c r="J14267" s="1"/>
    </row>
    <row r="14268" spans="10:10" x14ac:dyDescent="0.25">
      <c r="J14268" s="1"/>
    </row>
    <row r="14269" spans="10:10" x14ac:dyDescent="0.25">
      <c r="J14269" s="1"/>
    </row>
    <row r="14270" spans="10:10" x14ac:dyDescent="0.25">
      <c r="J14270" s="1"/>
    </row>
    <row r="14271" spans="10:10" x14ac:dyDescent="0.25">
      <c r="J14271" s="1"/>
    </row>
    <row r="14272" spans="10:10" x14ac:dyDescent="0.25">
      <c r="J14272" s="1"/>
    </row>
    <row r="14273" spans="10:10" x14ac:dyDescent="0.25">
      <c r="J14273" s="1"/>
    </row>
    <row r="14274" spans="10:10" x14ac:dyDescent="0.25">
      <c r="J14274" s="1"/>
    </row>
    <row r="14275" spans="10:10" x14ac:dyDescent="0.25">
      <c r="J14275" s="1"/>
    </row>
    <row r="14276" spans="10:10" x14ac:dyDescent="0.25">
      <c r="J14276" s="1"/>
    </row>
    <row r="14277" spans="10:10" x14ac:dyDescent="0.25">
      <c r="J14277" s="1"/>
    </row>
    <row r="14278" spans="10:10" x14ac:dyDescent="0.25">
      <c r="J14278" s="1"/>
    </row>
    <row r="14279" spans="10:10" x14ac:dyDescent="0.25">
      <c r="J14279" s="1"/>
    </row>
    <row r="14280" spans="10:10" x14ac:dyDescent="0.25">
      <c r="J14280" s="1"/>
    </row>
    <row r="14281" spans="10:10" x14ac:dyDescent="0.25">
      <c r="J14281" s="1"/>
    </row>
    <row r="14282" spans="10:10" x14ac:dyDescent="0.25">
      <c r="J14282" s="1"/>
    </row>
    <row r="14283" spans="10:10" x14ac:dyDescent="0.25">
      <c r="J14283" s="1"/>
    </row>
    <row r="14284" spans="10:10" x14ac:dyDescent="0.25">
      <c r="J14284" s="1"/>
    </row>
    <row r="14285" spans="10:10" x14ac:dyDescent="0.25">
      <c r="J14285" s="1"/>
    </row>
    <row r="14286" spans="10:10" x14ac:dyDescent="0.25">
      <c r="J14286" s="1"/>
    </row>
    <row r="14287" spans="10:10" x14ac:dyDescent="0.25">
      <c r="J14287" s="1"/>
    </row>
    <row r="14288" spans="10:10" x14ac:dyDescent="0.25">
      <c r="J14288" s="1"/>
    </row>
    <row r="14289" spans="10:10" x14ac:dyDescent="0.25">
      <c r="J14289" s="1"/>
    </row>
    <row r="14290" spans="10:10" x14ac:dyDescent="0.25">
      <c r="J14290" s="1"/>
    </row>
    <row r="14291" spans="10:10" x14ac:dyDescent="0.25">
      <c r="J14291" s="1"/>
    </row>
    <row r="14292" spans="10:10" x14ac:dyDescent="0.25">
      <c r="J14292" s="1"/>
    </row>
    <row r="14293" spans="10:10" x14ac:dyDescent="0.25">
      <c r="J14293" s="1"/>
    </row>
    <row r="14294" spans="10:10" x14ac:dyDescent="0.25">
      <c r="J14294" s="1"/>
    </row>
    <row r="14295" spans="10:10" x14ac:dyDescent="0.25">
      <c r="J14295" s="1"/>
    </row>
    <row r="14296" spans="10:10" x14ac:dyDescent="0.25">
      <c r="J14296" s="1"/>
    </row>
    <row r="14297" spans="10:10" x14ac:dyDescent="0.25">
      <c r="J14297" s="1"/>
    </row>
    <row r="14298" spans="10:10" x14ac:dyDescent="0.25">
      <c r="J14298" s="1"/>
    </row>
    <row r="14299" spans="10:10" x14ac:dyDescent="0.25">
      <c r="J14299" s="1"/>
    </row>
    <row r="14300" spans="10:10" x14ac:dyDescent="0.25">
      <c r="J14300" s="1"/>
    </row>
    <row r="14301" spans="10:10" x14ac:dyDescent="0.25">
      <c r="J14301" s="1"/>
    </row>
    <row r="14302" spans="10:10" x14ac:dyDescent="0.25">
      <c r="J14302" s="1"/>
    </row>
    <row r="14303" spans="10:10" x14ac:dyDescent="0.25">
      <c r="J14303" s="1"/>
    </row>
    <row r="14304" spans="10:10" x14ac:dyDescent="0.25">
      <c r="J14304" s="1"/>
    </row>
    <row r="14305" spans="10:10" x14ac:dyDescent="0.25">
      <c r="J14305" s="1"/>
    </row>
    <row r="14306" spans="10:10" x14ac:dyDescent="0.25">
      <c r="J14306" s="1"/>
    </row>
    <row r="14307" spans="10:10" x14ac:dyDescent="0.25">
      <c r="J14307" s="1"/>
    </row>
    <row r="14308" spans="10:10" x14ac:dyDescent="0.25">
      <c r="J14308" s="1"/>
    </row>
    <row r="14309" spans="10:10" x14ac:dyDescent="0.25">
      <c r="J14309" s="1"/>
    </row>
    <row r="14310" spans="10:10" x14ac:dyDescent="0.25">
      <c r="J14310" s="1"/>
    </row>
    <row r="14311" spans="10:10" x14ac:dyDescent="0.25">
      <c r="J14311" s="1"/>
    </row>
    <row r="14312" spans="10:10" x14ac:dyDescent="0.25">
      <c r="J14312" s="1"/>
    </row>
    <row r="14313" spans="10:10" x14ac:dyDescent="0.25">
      <c r="J14313" s="1"/>
    </row>
    <row r="14314" spans="10:10" x14ac:dyDescent="0.25">
      <c r="J14314" s="1"/>
    </row>
    <row r="14315" spans="10:10" x14ac:dyDescent="0.25">
      <c r="J14315" s="1"/>
    </row>
    <row r="14316" spans="10:10" x14ac:dyDescent="0.25">
      <c r="J14316" s="1"/>
    </row>
    <row r="14317" spans="10:10" x14ac:dyDescent="0.25">
      <c r="J14317" s="1"/>
    </row>
    <row r="14318" spans="10:10" x14ac:dyDescent="0.25">
      <c r="J14318" s="1"/>
    </row>
    <row r="14319" spans="10:10" x14ac:dyDescent="0.25">
      <c r="J14319" s="1"/>
    </row>
    <row r="14320" spans="10:10" x14ac:dyDescent="0.25">
      <c r="J14320" s="1"/>
    </row>
    <row r="14321" spans="10:10" x14ac:dyDescent="0.25">
      <c r="J14321" s="1"/>
    </row>
    <row r="14322" spans="10:10" x14ac:dyDescent="0.25">
      <c r="J14322" s="1"/>
    </row>
    <row r="14323" spans="10:10" x14ac:dyDescent="0.25">
      <c r="J14323" s="1"/>
    </row>
    <row r="14324" spans="10:10" x14ac:dyDescent="0.25">
      <c r="J14324" s="1"/>
    </row>
    <row r="14325" spans="10:10" x14ac:dyDescent="0.25">
      <c r="J14325" s="1"/>
    </row>
    <row r="14326" spans="10:10" x14ac:dyDescent="0.25">
      <c r="J14326" s="1"/>
    </row>
    <row r="14327" spans="10:10" x14ac:dyDescent="0.25">
      <c r="J14327" s="1"/>
    </row>
    <row r="14328" spans="10:10" x14ac:dyDescent="0.25">
      <c r="J14328" s="1"/>
    </row>
    <row r="14329" spans="10:10" x14ac:dyDescent="0.25">
      <c r="J14329" s="1"/>
    </row>
    <row r="14330" spans="10:10" x14ac:dyDescent="0.25">
      <c r="J14330" s="1"/>
    </row>
    <row r="14331" spans="10:10" x14ac:dyDescent="0.25">
      <c r="J14331" s="1"/>
    </row>
    <row r="14332" spans="10:10" x14ac:dyDescent="0.25">
      <c r="J14332" s="1"/>
    </row>
    <row r="14333" spans="10:10" x14ac:dyDescent="0.25">
      <c r="J14333" s="1"/>
    </row>
    <row r="14334" spans="10:10" x14ac:dyDescent="0.25">
      <c r="J14334" s="1"/>
    </row>
    <row r="14335" spans="10:10" x14ac:dyDescent="0.25">
      <c r="J14335" s="1"/>
    </row>
    <row r="14336" spans="10:10" x14ac:dyDescent="0.25">
      <c r="J14336" s="1"/>
    </row>
    <row r="14337" spans="10:10" x14ac:dyDescent="0.25">
      <c r="J14337" s="1"/>
    </row>
    <row r="14338" spans="10:10" x14ac:dyDescent="0.25">
      <c r="J14338" s="1"/>
    </row>
    <row r="14339" spans="10:10" x14ac:dyDescent="0.25">
      <c r="J14339" s="1"/>
    </row>
    <row r="14340" spans="10:10" x14ac:dyDescent="0.25">
      <c r="J14340" s="1"/>
    </row>
    <row r="14341" spans="10:10" x14ac:dyDescent="0.25">
      <c r="J14341" s="1"/>
    </row>
    <row r="14342" spans="10:10" x14ac:dyDescent="0.25">
      <c r="J14342" s="1"/>
    </row>
    <row r="14343" spans="10:10" x14ac:dyDescent="0.25">
      <c r="J14343" s="1"/>
    </row>
    <row r="14344" spans="10:10" x14ac:dyDescent="0.25">
      <c r="J14344" s="1"/>
    </row>
    <row r="14345" spans="10:10" x14ac:dyDescent="0.25">
      <c r="J14345" s="1"/>
    </row>
    <row r="14346" spans="10:10" x14ac:dyDescent="0.25">
      <c r="J14346" s="1"/>
    </row>
    <row r="14347" spans="10:10" x14ac:dyDescent="0.25">
      <c r="J14347" s="1"/>
    </row>
    <row r="14348" spans="10:10" x14ac:dyDescent="0.25">
      <c r="J14348" s="1"/>
    </row>
    <row r="14349" spans="10:10" x14ac:dyDescent="0.25">
      <c r="J14349" s="1"/>
    </row>
    <row r="14350" spans="10:10" x14ac:dyDescent="0.25">
      <c r="J14350" s="1"/>
    </row>
    <row r="14351" spans="10:10" x14ac:dyDescent="0.25">
      <c r="J14351" s="1"/>
    </row>
    <row r="14352" spans="10:10" x14ac:dyDescent="0.25">
      <c r="J14352" s="1"/>
    </row>
    <row r="14353" spans="10:10" x14ac:dyDescent="0.25">
      <c r="J14353" s="1"/>
    </row>
    <row r="14354" spans="10:10" x14ac:dyDescent="0.25">
      <c r="J14354" s="1"/>
    </row>
    <row r="14355" spans="10:10" x14ac:dyDescent="0.25">
      <c r="J14355" s="1"/>
    </row>
    <row r="14356" spans="10:10" x14ac:dyDescent="0.25">
      <c r="J14356" s="1"/>
    </row>
    <row r="14357" spans="10:10" x14ac:dyDescent="0.25">
      <c r="J14357" s="1"/>
    </row>
    <row r="14358" spans="10:10" x14ac:dyDescent="0.25">
      <c r="J14358" s="1"/>
    </row>
    <row r="14359" spans="10:10" x14ac:dyDescent="0.25">
      <c r="J14359" s="1"/>
    </row>
    <row r="14360" spans="10:10" x14ac:dyDescent="0.25">
      <c r="J14360" s="1"/>
    </row>
    <row r="14361" spans="10:10" x14ac:dyDescent="0.25">
      <c r="J14361" s="1"/>
    </row>
    <row r="14362" spans="10:10" x14ac:dyDescent="0.25">
      <c r="J14362" s="1"/>
    </row>
    <row r="14363" spans="10:10" x14ac:dyDescent="0.25">
      <c r="J14363" s="1"/>
    </row>
    <row r="14364" spans="10:10" x14ac:dyDescent="0.25">
      <c r="J14364" s="1"/>
    </row>
    <row r="14365" spans="10:10" x14ac:dyDescent="0.25">
      <c r="J14365" s="1"/>
    </row>
    <row r="14366" spans="10:10" x14ac:dyDescent="0.25">
      <c r="J14366" s="1"/>
    </row>
    <row r="14367" spans="10:10" x14ac:dyDescent="0.25">
      <c r="J14367" s="1"/>
    </row>
    <row r="14368" spans="10:10" x14ac:dyDescent="0.25">
      <c r="J14368" s="1"/>
    </row>
    <row r="14369" spans="10:10" x14ac:dyDescent="0.25">
      <c r="J14369" s="1"/>
    </row>
    <row r="14370" spans="10:10" x14ac:dyDescent="0.25">
      <c r="J14370" s="1"/>
    </row>
    <row r="14371" spans="10:10" x14ac:dyDescent="0.25">
      <c r="J14371" s="1"/>
    </row>
    <row r="14372" spans="10:10" x14ac:dyDescent="0.25">
      <c r="J14372" s="1"/>
    </row>
    <row r="14373" spans="10:10" x14ac:dyDescent="0.25">
      <c r="J14373" s="1"/>
    </row>
    <row r="14374" spans="10:10" x14ac:dyDescent="0.25">
      <c r="J14374" s="1"/>
    </row>
    <row r="14375" spans="10:10" x14ac:dyDescent="0.25">
      <c r="J14375" s="1"/>
    </row>
    <row r="14376" spans="10:10" x14ac:dyDescent="0.25">
      <c r="J14376" s="1"/>
    </row>
    <row r="14377" spans="10:10" x14ac:dyDescent="0.25">
      <c r="J14377" s="1"/>
    </row>
    <row r="14378" spans="10:10" x14ac:dyDescent="0.25">
      <c r="J14378" s="1"/>
    </row>
    <row r="14379" spans="10:10" x14ac:dyDescent="0.25">
      <c r="J14379" s="1"/>
    </row>
    <row r="14380" spans="10:10" x14ac:dyDescent="0.25">
      <c r="J14380" s="1"/>
    </row>
    <row r="14381" spans="10:10" x14ac:dyDescent="0.25">
      <c r="J14381" s="1"/>
    </row>
    <row r="14382" spans="10:10" x14ac:dyDescent="0.25">
      <c r="J14382" s="1"/>
    </row>
    <row r="14383" spans="10:10" x14ac:dyDescent="0.25">
      <c r="J14383" s="1"/>
    </row>
    <row r="14384" spans="10:10" x14ac:dyDescent="0.25">
      <c r="J14384" s="1"/>
    </row>
    <row r="14385" spans="10:10" x14ac:dyDescent="0.25">
      <c r="J14385" s="1"/>
    </row>
    <row r="14386" spans="10:10" x14ac:dyDescent="0.25">
      <c r="J14386" s="1"/>
    </row>
    <row r="14387" spans="10:10" x14ac:dyDescent="0.25">
      <c r="J14387" s="1"/>
    </row>
    <row r="14388" spans="10:10" x14ac:dyDescent="0.25">
      <c r="J14388" s="1"/>
    </row>
    <row r="14389" spans="10:10" x14ac:dyDescent="0.25">
      <c r="J14389" s="1"/>
    </row>
    <row r="14390" spans="10:10" x14ac:dyDescent="0.25">
      <c r="J14390" s="1"/>
    </row>
    <row r="14391" spans="10:10" x14ac:dyDescent="0.25">
      <c r="J14391" s="1"/>
    </row>
    <row r="14392" spans="10:10" x14ac:dyDescent="0.25">
      <c r="J14392" s="1"/>
    </row>
    <row r="14393" spans="10:10" x14ac:dyDescent="0.25">
      <c r="J14393" s="1"/>
    </row>
    <row r="14394" spans="10:10" x14ac:dyDescent="0.25">
      <c r="J14394" s="1"/>
    </row>
    <row r="14395" spans="10:10" x14ac:dyDescent="0.25">
      <c r="J14395" s="1"/>
    </row>
    <row r="14396" spans="10:10" x14ac:dyDescent="0.25">
      <c r="J14396" s="1"/>
    </row>
    <row r="14397" spans="10:10" x14ac:dyDescent="0.25">
      <c r="J14397" s="1"/>
    </row>
    <row r="14398" spans="10:10" x14ac:dyDescent="0.25">
      <c r="J14398" s="1"/>
    </row>
    <row r="14399" spans="10:10" x14ac:dyDescent="0.25">
      <c r="J14399" s="1"/>
    </row>
    <row r="14400" spans="10:10" x14ac:dyDescent="0.25">
      <c r="J14400" s="1"/>
    </row>
    <row r="14401" spans="10:10" x14ac:dyDescent="0.25">
      <c r="J14401" s="1"/>
    </row>
    <row r="14402" spans="10:10" x14ac:dyDescent="0.25">
      <c r="J14402" s="1"/>
    </row>
    <row r="14403" spans="10:10" x14ac:dyDescent="0.25">
      <c r="J14403" s="1"/>
    </row>
    <row r="14404" spans="10:10" x14ac:dyDescent="0.25">
      <c r="J14404" s="1"/>
    </row>
    <row r="14405" spans="10:10" x14ac:dyDescent="0.25">
      <c r="J14405" s="1"/>
    </row>
    <row r="14406" spans="10:10" x14ac:dyDescent="0.25">
      <c r="J14406" s="1"/>
    </row>
    <row r="14407" spans="10:10" x14ac:dyDescent="0.25">
      <c r="J14407" s="1"/>
    </row>
    <row r="14408" spans="10:10" x14ac:dyDescent="0.25">
      <c r="J14408" s="1"/>
    </row>
    <row r="14409" spans="10:10" x14ac:dyDescent="0.25">
      <c r="J14409" s="1"/>
    </row>
    <row r="14410" spans="10:10" x14ac:dyDescent="0.25">
      <c r="J14410" s="1"/>
    </row>
    <row r="14411" spans="10:10" x14ac:dyDescent="0.25">
      <c r="J14411" s="1"/>
    </row>
    <row r="14412" spans="10:10" x14ac:dyDescent="0.25">
      <c r="J14412" s="1"/>
    </row>
    <row r="14413" spans="10:10" x14ac:dyDescent="0.25">
      <c r="J14413" s="1"/>
    </row>
    <row r="14414" spans="10:10" x14ac:dyDescent="0.25">
      <c r="J14414" s="1"/>
    </row>
    <row r="14415" spans="10:10" x14ac:dyDescent="0.25">
      <c r="J14415" s="1"/>
    </row>
    <row r="14416" spans="10:10" x14ac:dyDescent="0.25">
      <c r="J14416" s="1"/>
    </row>
    <row r="14417" spans="10:10" x14ac:dyDescent="0.25">
      <c r="J14417" s="1"/>
    </row>
    <row r="14418" spans="10:10" x14ac:dyDescent="0.25">
      <c r="J14418" s="1"/>
    </row>
    <row r="14419" spans="10:10" x14ac:dyDescent="0.25">
      <c r="J14419" s="1"/>
    </row>
    <row r="14420" spans="10:10" x14ac:dyDescent="0.25">
      <c r="J14420" s="1"/>
    </row>
    <row r="14421" spans="10:10" x14ac:dyDescent="0.25">
      <c r="J14421" s="1"/>
    </row>
    <row r="14422" spans="10:10" x14ac:dyDescent="0.25">
      <c r="J14422" s="1"/>
    </row>
    <row r="14423" spans="10:10" x14ac:dyDescent="0.25">
      <c r="J14423" s="1"/>
    </row>
    <row r="14424" spans="10:10" x14ac:dyDescent="0.25">
      <c r="J14424" s="1"/>
    </row>
    <row r="14425" spans="10:10" x14ac:dyDescent="0.25">
      <c r="J14425" s="1"/>
    </row>
    <row r="14426" spans="10:10" x14ac:dyDescent="0.25">
      <c r="J14426" s="1"/>
    </row>
    <row r="14427" spans="10:10" x14ac:dyDescent="0.25">
      <c r="J14427" s="1"/>
    </row>
    <row r="14428" spans="10:10" x14ac:dyDescent="0.25">
      <c r="J14428" s="1"/>
    </row>
    <row r="14429" spans="10:10" x14ac:dyDescent="0.25">
      <c r="J14429" s="1"/>
    </row>
    <row r="14430" spans="10:10" x14ac:dyDescent="0.25">
      <c r="J14430" s="1"/>
    </row>
    <row r="14431" spans="10:10" x14ac:dyDescent="0.25">
      <c r="J14431" s="1"/>
    </row>
    <row r="14432" spans="10:10" x14ac:dyDescent="0.25">
      <c r="J14432" s="1"/>
    </row>
    <row r="14433" spans="10:10" x14ac:dyDescent="0.25">
      <c r="J14433" s="1"/>
    </row>
    <row r="14434" spans="10:10" x14ac:dyDescent="0.25">
      <c r="J14434" s="1"/>
    </row>
    <row r="14435" spans="10:10" x14ac:dyDescent="0.25">
      <c r="J14435" s="1"/>
    </row>
    <row r="14436" spans="10:10" x14ac:dyDescent="0.25">
      <c r="J14436" s="1"/>
    </row>
    <row r="14437" spans="10:10" x14ac:dyDescent="0.25">
      <c r="J14437" s="1"/>
    </row>
    <row r="14438" spans="10:10" x14ac:dyDescent="0.25">
      <c r="J14438" s="1"/>
    </row>
    <row r="14439" spans="10:10" x14ac:dyDescent="0.25">
      <c r="J14439" s="1"/>
    </row>
    <row r="14440" spans="10:10" x14ac:dyDescent="0.25">
      <c r="J14440" s="1"/>
    </row>
    <row r="14441" spans="10:10" x14ac:dyDescent="0.25">
      <c r="J14441" s="1"/>
    </row>
    <row r="14442" spans="10:10" x14ac:dyDescent="0.25">
      <c r="J14442" s="1"/>
    </row>
    <row r="14443" spans="10:10" x14ac:dyDescent="0.25">
      <c r="J14443" s="1"/>
    </row>
    <row r="14444" spans="10:10" x14ac:dyDescent="0.25">
      <c r="J14444" s="1"/>
    </row>
    <row r="14445" spans="10:10" x14ac:dyDescent="0.25">
      <c r="J14445" s="1"/>
    </row>
    <row r="14446" spans="10:10" x14ac:dyDescent="0.25">
      <c r="J14446" s="1"/>
    </row>
    <row r="14447" spans="10:10" x14ac:dyDescent="0.25">
      <c r="J14447" s="1"/>
    </row>
    <row r="14448" spans="10:10" x14ac:dyDescent="0.25">
      <c r="J14448" s="1"/>
    </row>
    <row r="14449" spans="10:10" x14ac:dyDescent="0.25">
      <c r="J14449" s="1"/>
    </row>
    <row r="14450" spans="10:10" x14ac:dyDescent="0.25">
      <c r="J14450" s="1"/>
    </row>
    <row r="14451" spans="10:10" x14ac:dyDescent="0.25">
      <c r="J14451" s="1"/>
    </row>
    <row r="14452" spans="10:10" x14ac:dyDescent="0.25">
      <c r="J14452" s="1"/>
    </row>
    <row r="14453" spans="10:10" x14ac:dyDescent="0.25">
      <c r="J14453" s="1"/>
    </row>
    <row r="14454" spans="10:10" x14ac:dyDescent="0.25">
      <c r="J14454" s="1"/>
    </row>
    <row r="14455" spans="10:10" x14ac:dyDescent="0.25">
      <c r="J14455" s="1"/>
    </row>
    <row r="14456" spans="10:10" x14ac:dyDescent="0.25">
      <c r="J14456" s="1"/>
    </row>
    <row r="14457" spans="10:10" x14ac:dyDescent="0.25">
      <c r="J14457" s="1"/>
    </row>
    <row r="14458" spans="10:10" x14ac:dyDescent="0.25">
      <c r="J14458" s="1"/>
    </row>
    <row r="14459" spans="10:10" x14ac:dyDescent="0.25">
      <c r="J14459" s="1"/>
    </row>
    <row r="14460" spans="10:10" x14ac:dyDescent="0.25">
      <c r="J14460" s="1"/>
    </row>
    <row r="14461" spans="10:10" x14ac:dyDescent="0.25">
      <c r="J14461" s="1"/>
    </row>
    <row r="14462" spans="10:10" x14ac:dyDescent="0.25">
      <c r="J14462" s="1"/>
    </row>
    <row r="14463" spans="10:10" x14ac:dyDescent="0.25">
      <c r="J14463" s="1"/>
    </row>
    <row r="14464" spans="10:10" x14ac:dyDescent="0.25">
      <c r="J14464" s="1"/>
    </row>
    <row r="14465" spans="10:10" x14ac:dyDescent="0.25">
      <c r="J14465" s="1"/>
    </row>
    <row r="14466" spans="10:10" x14ac:dyDescent="0.25">
      <c r="J14466" s="1"/>
    </row>
    <row r="14467" spans="10:10" x14ac:dyDescent="0.25">
      <c r="J14467" s="1"/>
    </row>
    <row r="14468" spans="10:10" x14ac:dyDescent="0.25">
      <c r="J14468" s="1"/>
    </row>
    <row r="14469" spans="10:10" x14ac:dyDescent="0.25">
      <c r="J14469" s="1"/>
    </row>
    <row r="14470" spans="10:10" x14ac:dyDescent="0.25">
      <c r="J14470" s="1"/>
    </row>
    <row r="14471" spans="10:10" x14ac:dyDescent="0.25">
      <c r="J14471" s="1"/>
    </row>
    <row r="14472" spans="10:10" x14ac:dyDescent="0.25">
      <c r="J14472" s="1"/>
    </row>
    <row r="14473" spans="10:10" x14ac:dyDescent="0.25">
      <c r="J14473" s="1"/>
    </row>
    <row r="14474" spans="10:10" x14ac:dyDescent="0.25">
      <c r="J14474" s="1"/>
    </row>
    <row r="14475" spans="10:10" x14ac:dyDescent="0.25">
      <c r="J14475" s="1"/>
    </row>
    <row r="14476" spans="10:10" x14ac:dyDescent="0.25">
      <c r="J14476" s="1"/>
    </row>
    <row r="14477" spans="10:10" x14ac:dyDescent="0.25">
      <c r="J14477" s="1"/>
    </row>
    <row r="14478" spans="10:10" x14ac:dyDescent="0.25">
      <c r="J14478" s="1"/>
    </row>
    <row r="14479" spans="10:10" x14ac:dyDescent="0.25">
      <c r="J14479" s="1"/>
    </row>
    <row r="14480" spans="10:10" x14ac:dyDescent="0.25">
      <c r="J14480" s="1"/>
    </row>
    <row r="14481" spans="10:10" x14ac:dyDescent="0.25">
      <c r="J14481" s="1"/>
    </row>
    <row r="14482" spans="10:10" x14ac:dyDescent="0.25">
      <c r="J14482" s="1"/>
    </row>
    <row r="14483" spans="10:10" x14ac:dyDescent="0.25">
      <c r="J14483" s="1"/>
    </row>
    <row r="14484" spans="10:10" x14ac:dyDescent="0.25">
      <c r="J14484" s="1"/>
    </row>
    <row r="14485" spans="10:10" x14ac:dyDescent="0.25">
      <c r="J14485" s="1"/>
    </row>
    <row r="14486" spans="10:10" x14ac:dyDescent="0.25">
      <c r="J14486" s="1"/>
    </row>
    <row r="14487" spans="10:10" x14ac:dyDescent="0.25">
      <c r="J14487" s="1"/>
    </row>
    <row r="14488" spans="10:10" x14ac:dyDescent="0.25">
      <c r="J14488" s="1"/>
    </row>
    <row r="14489" spans="10:10" x14ac:dyDescent="0.25">
      <c r="J14489" s="1"/>
    </row>
    <row r="14490" spans="10:10" x14ac:dyDescent="0.25">
      <c r="J14490" s="1"/>
    </row>
    <row r="14491" spans="10:10" x14ac:dyDescent="0.25">
      <c r="J14491" s="1"/>
    </row>
    <row r="14492" spans="10:10" x14ac:dyDescent="0.25">
      <c r="J14492" s="1"/>
    </row>
    <row r="14493" spans="10:10" x14ac:dyDescent="0.25">
      <c r="J14493" s="1"/>
    </row>
    <row r="14494" spans="10:10" x14ac:dyDescent="0.25">
      <c r="J14494" s="1"/>
    </row>
    <row r="14495" spans="10:10" x14ac:dyDescent="0.25">
      <c r="J14495" s="1"/>
    </row>
    <row r="14496" spans="10:10" x14ac:dyDescent="0.25">
      <c r="J14496" s="1"/>
    </row>
    <row r="14497" spans="10:10" x14ac:dyDescent="0.25">
      <c r="J14497" s="1"/>
    </row>
    <row r="14498" spans="10:10" x14ac:dyDescent="0.25">
      <c r="J14498" s="1"/>
    </row>
    <row r="14499" spans="10:10" x14ac:dyDescent="0.25">
      <c r="J14499" s="1"/>
    </row>
    <row r="14500" spans="10:10" x14ac:dyDescent="0.25">
      <c r="J14500" s="1"/>
    </row>
    <row r="14501" spans="10:10" x14ac:dyDescent="0.25">
      <c r="J14501" s="1"/>
    </row>
    <row r="14502" spans="10:10" x14ac:dyDescent="0.25">
      <c r="J14502" s="1"/>
    </row>
    <row r="14503" spans="10:10" x14ac:dyDescent="0.25">
      <c r="J14503" s="1"/>
    </row>
    <row r="14504" spans="10:10" x14ac:dyDescent="0.25">
      <c r="J14504" s="1"/>
    </row>
    <row r="14505" spans="10:10" x14ac:dyDescent="0.25">
      <c r="J14505" s="1"/>
    </row>
    <row r="14506" spans="10:10" x14ac:dyDescent="0.25">
      <c r="J14506" s="1"/>
    </row>
    <row r="14507" spans="10:10" x14ac:dyDescent="0.25">
      <c r="J14507" s="1"/>
    </row>
    <row r="14508" spans="10:10" x14ac:dyDescent="0.25">
      <c r="J14508" s="1"/>
    </row>
    <row r="14509" spans="10:10" x14ac:dyDescent="0.25">
      <c r="J14509" s="1"/>
    </row>
    <row r="14510" spans="10:10" x14ac:dyDescent="0.25">
      <c r="J14510" s="1"/>
    </row>
    <row r="14511" spans="10:10" x14ac:dyDescent="0.25">
      <c r="J14511" s="1"/>
    </row>
    <row r="14512" spans="10:10" x14ac:dyDescent="0.25">
      <c r="J14512" s="1"/>
    </row>
    <row r="14513" spans="10:10" x14ac:dyDescent="0.25">
      <c r="J14513" s="1"/>
    </row>
    <row r="14514" spans="10:10" x14ac:dyDescent="0.25">
      <c r="J14514" s="1"/>
    </row>
    <row r="14515" spans="10:10" x14ac:dyDescent="0.25">
      <c r="J14515" s="1"/>
    </row>
    <row r="14516" spans="10:10" x14ac:dyDescent="0.25">
      <c r="J14516" s="1"/>
    </row>
    <row r="14517" spans="10:10" x14ac:dyDescent="0.25">
      <c r="J14517" s="1"/>
    </row>
    <row r="14518" spans="10:10" x14ac:dyDescent="0.25">
      <c r="J14518" s="1"/>
    </row>
    <row r="14519" spans="10:10" x14ac:dyDescent="0.25">
      <c r="J14519" s="1"/>
    </row>
    <row r="14520" spans="10:10" x14ac:dyDescent="0.25">
      <c r="J14520" s="1"/>
    </row>
    <row r="14521" spans="10:10" x14ac:dyDescent="0.25">
      <c r="J14521" s="1"/>
    </row>
    <row r="14522" spans="10:10" x14ac:dyDescent="0.25">
      <c r="J14522" s="1"/>
    </row>
    <row r="14523" spans="10:10" x14ac:dyDescent="0.25">
      <c r="J14523" s="1"/>
    </row>
    <row r="14524" spans="10:10" x14ac:dyDescent="0.25">
      <c r="J14524" s="1"/>
    </row>
    <row r="14525" spans="10:10" x14ac:dyDescent="0.25">
      <c r="J14525" s="1"/>
    </row>
    <row r="14526" spans="10:10" x14ac:dyDescent="0.25">
      <c r="J14526" s="1"/>
    </row>
    <row r="14527" spans="10:10" x14ac:dyDescent="0.25">
      <c r="J14527" s="1"/>
    </row>
    <row r="14528" spans="10:10" x14ac:dyDescent="0.25">
      <c r="J14528" s="1"/>
    </row>
    <row r="14529" spans="10:10" x14ac:dyDescent="0.25">
      <c r="J14529" s="1"/>
    </row>
    <row r="14530" spans="10:10" x14ac:dyDescent="0.25">
      <c r="J14530" s="1"/>
    </row>
    <row r="14531" spans="10:10" x14ac:dyDescent="0.25">
      <c r="J14531" s="1"/>
    </row>
    <row r="14532" spans="10:10" x14ac:dyDescent="0.25">
      <c r="J14532" s="1"/>
    </row>
    <row r="14533" spans="10:10" x14ac:dyDescent="0.25">
      <c r="J14533" s="1"/>
    </row>
    <row r="14534" spans="10:10" x14ac:dyDescent="0.25">
      <c r="J14534" s="1"/>
    </row>
    <row r="14535" spans="10:10" x14ac:dyDescent="0.25">
      <c r="J14535" s="1"/>
    </row>
    <row r="14536" spans="10:10" x14ac:dyDescent="0.25">
      <c r="J14536" s="1"/>
    </row>
    <row r="14537" spans="10:10" x14ac:dyDescent="0.25">
      <c r="J14537" s="1"/>
    </row>
    <row r="14538" spans="10:10" x14ac:dyDescent="0.25">
      <c r="J14538" s="1"/>
    </row>
    <row r="14539" spans="10:10" x14ac:dyDescent="0.25">
      <c r="J14539" s="1"/>
    </row>
    <row r="14540" spans="10:10" x14ac:dyDescent="0.25">
      <c r="J14540" s="1"/>
    </row>
    <row r="14541" spans="10:10" x14ac:dyDescent="0.25">
      <c r="J14541" s="1"/>
    </row>
    <row r="14542" spans="10:10" x14ac:dyDescent="0.25">
      <c r="J14542" s="1"/>
    </row>
    <row r="14543" spans="10:10" x14ac:dyDescent="0.25">
      <c r="J14543" s="1"/>
    </row>
    <row r="14544" spans="10:10" x14ac:dyDescent="0.25">
      <c r="J14544" s="1"/>
    </row>
    <row r="14545" spans="10:10" x14ac:dyDescent="0.25">
      <c r="J14545" s="1"/>
    </row>
    <row r="14546" spans="10:10" x14ac:dyDescent="0.25">
      <c r="J14546" s="1"/>
    </row>
    <row r="14547" spans="10:10" x14ac:dyDescent="0.25">
      <c r="J14547" s="1"/>
    </row>
    <row r="14548" spans="10:10" x14ac:dyDescent="0.25">
      <c r="J14548" s="1"/>
    </row>
    <row r="14549" spans="10:10" x14ac:dyDescent="0.25">
      <c r="J14549" s="1"/>
    </row>
    <row r="14550" spans="10:10" x14ac:dyDescent="0.25">
      <c r="J14550" s="1"/>
    </row>
    <row r="14551" spans="10:10" x14ac:dyDescent="0.25">
      <c r="J14551" s="1"/>
    </row>
    <row r="14552" spans="10:10" x14ac:dyDescent="0.25">
      <c r="J14552" s="1"/>
    </row>
    <row r="14553" spans="10:10" x14ac:dyDescent="0.25">
      <c r="J14553" s="1"/>
    </row>
    <row r="14554" spans="10:10" x14ac:dyDescent="0.25">
      <c r="J14554" s="1"/>
    </row>
    <row r="14555" spans="10:10" x14ac:dyDescent="0.25">
      <c r="J14555" s="1"/>
    </row>
    <row r="14556" spans="10:10" x14ac:dyDescent="0.25">
      <c r="J14556" s="1"/>
    </row>
    <row r="14557" spans="10:10" x14ac:dyDescent="0.25">
      <c r="J14557" s="1"/>
    </row>
    <row r="14558" spans="10:10" x14ac:dyDescent="0.25">
      <c r="J14558" s="1"/>
    </row>
    <row r="14559" spans="10:10" x14ac:dyDescent="0.25">
      <c r="J14559" s="1"/>
    </row>
    <row r="14560" spans="10:10" x14ac:dyDescent="0.25">
      <c r="J14560" s="1"/>
    </row>
    <row r="14561" spans="10:10" x14ac:dyDescent="0.25">
      <c r="J14561" s="1"/>
    </row>
    <row r="14562" spans="10:10" x14ac:dyDescent="0.25">
      <c r="J14562" s="1"/>
    </row>
    <row r="14563" spans="10:10" x14ac:dyDescent="0.25">
      <c r="J14563" s="1"/>
    </row>
    <row r="14564" spans="10:10" x14ac:dyDescent="0.25">
      <c r="J14564" s="1"/>
    </row>
    <row r="14565" spans="10:10" x14ac:dyDescent="0.25">
      <c r="J14565" s="1"/>
    </row>
    <row r="14566" spans="10:10" x14ac:dyDescent="0.25">
      <c r="J14566" s="1"/>
    </row>
    <row r="14567" spans="10:10" x14ac:dyDescent="0.25">
      <c r="J14567" s="1"/>
    </row>
    <row r="14568" spans="10:10" x14ac:dyDescent="0.25">
      <c r="J14568" s="1"/>
    </row>
    <row r="14569" spans="10:10" x14ac:dyDescent="0.25">
      <c r="J14569" s="1"/>
    </row>
    <row r="14570" spans="10:10" x14ac:dyDescent="0.25">
      <c r="J14570" s="1"/>
    </row>
    <row r="14571" spans="10:10" x14ac:dyDescent="0.25">
      <c r="J14571" s="1"/>
    </row>
    <row r="14572" spans="10:10" x14ac:dyDescent="0.25">
      <c r="J14572" s="1"/>
    </row>
    <row r="14573" spans="10:10" x14ac:dyDescent="0.25">
      <c r="J14573" s="1"/>
    </row>
    <row r="14574" spans="10:10" x14ac:dyDescent="0.25">
      <c r="J14574" s="1"/>
    </row>
    <row r="14575" spans="10:10" x14ac:dyDescent="0.25">
      <c r="J14575" s="1"/>
    </row>
    <row r="14576" spans="10:10" x14ac:dyDescent="0.25">
      <c r="J14576" s="1"/>
    </row>
    <row r="14577" spans="10:10" x14ac:dyDescent="0.25">
      <c r="J14577" s="1"/>
    </row>
    <row r="14578" spans="10:10" x14ac:dyDescent="0.25">
      <c r="J14578" s="1"/>
    </row>
    <row r="14579" spans="10:10" x14ac:dyDescent="0.25">
      <c r="J14579" s="1"/>
    </row>
    <row r="14580" spans="10:10" x14ac:dyDescent="0.25">
      <c r="J14580" s="1"/>
    </row>
    <row r="14581" spans="10:10" x14ac:dyDescent="0.25">
      <c r="J14581" s="1"/>
    </row>
    <row r="14582" spans="10:10" x14ac:dyDescent="0.25">
      <c r="J14582" s="1"/>
    </row>
    <row r="14583" spans="10:10" x14ac:dyDescent="0.25">
      <c r="J14583" s="1"/>
    </row>
    <row r="14584" spans="10:10" x14ac:dyDescent="0.25">
      <c r="J14584" s="1"/>
    </row>
    <row r="14585" spans="10:10" x14ac:dyDescent="0.25">
      <c r="J14585" s="1"/>
    </row>
    <row r="14586" spans="10:10" x14ac:dyDescent="0.25">
      <c r="J14586" s="1"/>
    </row>
    <row r="14587" spans="10:10" x14ac:dyDescent="0.25">
      <c r="J14587" s="1"/>
    </row>
    <row r="14588" spans="10:10" x14ac:dyDescent="0.25">
      <c r="J14588" s="1"/>
    </row>
    <row r="14589" spans="10:10" x14ac:dyDescent="0.25">
      <c r="J14589" s="1"/>
    </row>
    <row r="14590" spans="10:10" x14ac:dyDescent="0.25">
      <c r="J14590" s="1"/>
    </row>
    <row r="14591" spans="10:10" x14ac:dyDescent="0.25">
      <c r="J14591" s="1"/>
    </row>
    <row r="14592" spans="10:10" x14ac:dyDescent="0.25">
      <c r="J14592" s="1"/>
    </row>
    <row r="14593" spans="10:10" x14ac:dyDescent="0.25">
      <c r="J14593" s="1"/>
    </row>
    <row r="14594" spans="10:10" x14ac:dyDescent="0.25">
      <c r="J14594" s="1"/>
    </row>
    <row r="14595" spans="10:10" x14ac:dyDescent="0.25">
      <c r="J14595" s="1"/>
    </row>
    <row r="14596" spans="10:10" x14ac:dyDescent="0.25">
      <c r="J14596" s="1"/>
    </row>
    <row r="14597" spans="10:10" x14ac:dyDescent="0.25">
      <c r="J14597" s="1"/>
    </row>
    <row r="14598" spans="10:10" x14ac:dyDescent="0.25">
      <c r="J14598" s="1"/>
    </row>
    <row r="14599" spans="10:10" x14ac:dyDescent="0.25">
      <c r="J14599" s="1"/>
    </row>
    <row r="14600" spans="10:10" x14ac:dyDescent="0.25">
      <c r="J14600" s="1"/>
    </row>
    <row r="14601" spans="10:10" x14ac:dyDescent="0.25">
      <c r="J14601" s="1"/>
    </row>
    <row r="14602" spans="10:10" x14ac:dyDescent="0.25">
      <c r="J14602" s="1"/>
    </row>
    <row r="14603" spans="10:10" x14ac:dyDescent="0.25">
      <c r="J14603" s="1"/>
    </row>
    <row r="14604" spans="10:10" x14ac:dyDescent="0.25">
      <c r="J14604" s="1"/>
    </row>
    <row r="14605" spans="10:10" x14ac:dyDescent="0.25">
      <c r="J14605" s="1"/>
    </row>
    <row r="14606" spans="10:10" x14ac:dyDescent="0.25">
      <c r="J14606" s="1"/>
    </row>
    <row r="14607" spans="10:10" x14ac:dyDescent="0.25">
      <c r="J14607" s="1"/>
    </row>
    <row r="14608" spans="10:10" x14ac:dyDescent="0.25">
      <c r="J14608" s="1"/>
    </row>
    <row r="14609" spans="10:10" x14ac:dyDescent="0.25">
      <c r="J14609" s="1"/>
    </row>
    <row r="14610" spans="10:10" x14ac:dyDescent="0.25">
      <c r="J14610" s="1"/>
    </row>
    <row r="14611" spans="10:10" x14ac:dyDescent="0.25">
      <c r="J14611" s="1"/>
    </row>
    <row r="14612" spans="10:10" x14ac:dyDescent="0.25">
      <c r="J14612" s="1"/>
    </row>
    <row r="14613" spans="10:10" x14ac:dyDescent="0.25">
      <c r="J14613" s="1"/>
    </row>
    <row r="14614" spans="10:10" x14ac:dyDescent="0.25">
      <c r="J14614" s="1"/>
    </row>
    <row r="14615" spans="10:10" x14ac:dyDescent="0.25">
      <c r="J14615" s="1"/>
    </row>
    <row r="14616" spans="10:10" x14ac:dyDescent="0.25">
      <c r="J14616" s="1"/>
    </row>
    <row r="14617" spans="10:10" x14ac:dyDescent="0.25">
      <c r="J14617" s="1"/>
    </row>
    <row r="14618" spans="10:10" x14ac:dyDescent="0.25">
      <c r="J14618" s="1"/>
    </row>
    <row r="14619" spans="10:10" x14ac:dyDescent="0.25">
      <c r="J14619" s="1"/>
    </row>
    <row r="14620" spans="10:10" x14ac:dyDescent="0.25">
      <c r="J14620" s="1"/>
    </row>
    <row r="14621" spans="10:10" x14ac:dyDescent="0.25">
      <c r="J14621" s="1"/>
    </row>
    <row r="14622" spans="10:10" x14ac:dyDescent="0.25">
      <c r="J14622" s="1"/>
    </row>
    <row r="14623" spans="10:10" x14ac:dyDescent="0.25">
      <c r="J14623" s="1"/>
    </row>
    <row r="14624" spans="10:10" x14ac:dyDescent="0.25">
      <c r="J14624" s="1"/>
    </row>
    <row r="14625" spans="10:10" x14ac:dyDescent="0.25">
      <c r="J14625" s="1"/>
    </row>
    <row r="14626" spans="10:10" x14ac:dyDescent="0.25">
      <c r="J14626" s="1"/>
    </row>
    <row r="14627" spans="10:10" x14ac:dyDescent="0.25">
      <c r="J14627" s="1"/>
    </row>
    <row r="14628" spans="10:10" x14ac:dyDescent="0.25">
      <c r="J14628" s="1"/>
    </row>
    <row r="14629" spans="10:10" x14ac:dyDescent="0.25">
      <c r="J14629" s="1"/>
    </row>
    <row r="14630" spans="10:10" x14ac:dyDescent="0.25">
      <c r="J14630" s="1"/>
    </row>
    <row r="14631" spans="10:10" x14ac:dyDescent="0.25">
      <c r="J14631" s="1"/>
    </row>
    <row r="14632" spans="10:10" x14ac:dyDescent="0.25">
      <c r="J14632" s="1"/>
    </row>
    <row r="14633" spans="10:10" x14ac:dyDescent="0.25">
      <c r="J14633" s="1"/>
    </row>
    <row r="14634" spans="10:10" x14ac:dyDescent="0.25">
      <c r="J14634" s="1"/>
    </row>
    <row r="14635" spans="10:10" x14ac:dyDescent="0.25">
      <c r="J14635" s="1"/>
    </row>
    <row r="14636" spans="10:10" x14ac:dyDescent="0.25">
      <c r="J14636" s="1"/>
    </row>
    <row r="14637" spans="10:10" x14ac:dyDescent="0.25">
      <c r="J14637" s="1"/>
    </row>
    <row r="14638" spans="10:10" x14ac:dyDescent="0.25">
      <c r="J14638" s="1"/>
    </row>
    <row r="14639" spans="10:10" x14ac:dyDescent="0.25">
      <c r="J14639" s="1"/>
    </row>
    <row r="14640" spans="10:10" x14ac:dyDescent="0.25">
      <c r="J14640" s="1"/>
    </row>
    <row r="14641" spans="10:10" x14ac:dyDescent="0.25">
      <c r="J14641" s="1"/>
    </row>
    <row r="14642" spans="10:10" x14ac:dyDescent="0.25">
      <c r="J14642" s="1"/>
    </row>
    <row r="14643" spans="10:10" x14ac:dyDescent="0.25">
      <c r="J14643" s="1"/>
    </row>
    <row r="14644" spans="10:10" x14ac:dyDescent="0.25">
      <c r="J14644" s="1"/>
    </row>
    <row r="14645" spans="10:10" x14ac:dyDescent="0.25">
      <c r="J14645" s="1"/>
    </row>
    <row r="14646" spans="10:10" x14ac:dyDescent="0.25">
      <c r="J14646" s="1"/>
    </row>
    <row r="14647" spans="10:10" x14ac:dyDescent="0.25">
      <c r="J14647" s="1"/>
    </row>
    <row r="14648" spans="10:10" x14ac:dyDescent="0.25">
      <c r="J14648" s="1"/>
    </row>
    <row r="14649" spans="10:10" x14ac:dyDescent="0.25">
      <c r="J14649" s="1"/>
    </row>
    <row r="14650" spans="10:10" x14ac:dyDescent="0.25">
      <c r="J14650" s="1"/>
    </row>
    <row r="14651" spans="10:10" x14ac:dyDescent="0.25">
      <c r="J14651" s="1"/>
    </row>
    <row r="14652" spans="10:10" x14ac:dyDescent="0.25">
      <c r="J14652" s="1"/>
    </row>
    <row r="14653" spans="10:10" x14ac:dyDescent="0.25">
      <c r="J14653" s="1"/>
    </row>
    <row r="14654" spans="10:10" x14ac:dyDescent="0.25">
      <c r="J14654" s="1"/>
    </row>
    <row r="14655" spans="10:10" x14ac:dyDescent="0.25">
      <c r="J14655" s="1"/>
    </row>
    <row r="14656" spans="10:10" x14ac:dyDescent="0.25">
      <c r="J14656" s="1"/>
    </row>
    <row r="14657" spans="10:10" x14ac:dyDescent="0.25">
      <c r="J14657" s="1"/>
    </row>
    <row r="14658" spans="10:10" x14ac:dyDescent="0.25">
      <c r="J14658" s="1"/>
    </row>
    <row r="14659" spans="10:10" x14ac:dyDescent="0.25">
      <c r="J14659" s="1"/>
    </row>
    <row r="14660" spans="10:10" x14ac:dyDescent="0.25">
      <c r="J14660" s="1"/>
    </row>
    <row r="14661" spans="10:10" x14ac:dyDescent="0.25">
      <c r="J14661" s="1"/>
    </row>
    <row r="14662" spans="10:10" x14ac:dyDescent="0.25">
      <c r="J14662" s="1"/>
    </row>
    <row r="14663" spans="10:10" x14ac:dyDescent="0.25">
      <c r="J14663" s="1"/>
    </row>
    <row r="14664" spans="10:10" x14ac:dyDescent="0.25">
      <c r="J14664" s="1"/>
    </row>
    <row r="14665" spans="10:10" x14ac:dyDescent="0.25">
      <c r="J14665" s="1"/>
    </row>
    <row r="14666" spans="10:10" x14ac:dyDescent="0.25">
      <c r="J14666" s="1"/>
    </row>
    <row r="14667" spans="10:10" x14ac:dyDescent="0.25">
      <c r="J14667" s="1"/>
    </row>
    <row r="14668" spans="10:10" x14ac:dyDescent="0.25">
      <c r="J14668" s="1"/>
    </row>
    <row r="14669" spans="10:10" x14ac:dyDescent="0.25">
      <c r="J14669" s="1"/>
    </row>
    <row r="14670" spans="10:10" x14ac:dyDescent="0.25">
      <c r="J14670" s="1"/>
    </row>
    <row r="14671" spans="10:10" x14ac:dyDescent="0.25">
      <c r="J14671" s="1"/>
    </row>
    <row r="14672" spans="10:10" x14ac:dyDescent="0.25">
      <c r="J14672" s="1"/>
    </row>
    <row r="14673" spans="10:10" x14ac:dyDescent="0.25">
      <c r="J14673" s="1"/>
    </row>
    <row r="14674" spans="10:10" x14ac:dyDescent="0.25">
      <c r="J14674" s="1"/>
    </row>
    <row r="14675" spans="10:10" x14ac:dyDescent="0.25">
      <c r="J14675" s="1"/>
    </row>
    <row r="14676" spans="10:10" x14ac:dyDescent="0.25">
      <c r="J14676" s="1"/>
    </row>
    <row r="14677" spans="10:10" x14ac:dyDescent="0.25">
      <c r="J14677" s="1"/>
    </row>
    <row r="14678" spans="10:10" x14ac:dyDescent="0.25">
      <c r="J14678" s="1"/>
    </row>
    <row r="14679" spans="10:10" x14ac:dyDescent="0.25">
      <c r="J14679" s="1"/>
    </row>
    <row r="14680" spans="10:10" x14ac:dyDescent="0.25">
      <c r="J14680" s="1"/>
    </row>
    <row r="14681" spans="10:10" x14ac:dyDescent="0.25">
      <c r="J14681" s="1"/>
    </row>
    <row r="14682" spans="10:10" x14ac:dyDescent="0.25">
      <c r="J14682" s="1"/>
    </row>
    <row r="14683" spans="10:10" x14ac:dyDescent="0.25">
      <c r="J14683" s="1"/>
    </row>
    <row r="14684" spans="10:10" x14ac:dyDescent="0.25">
      <c r="J14684" s="1"/>
    </row>
    <row r="14685" spans="10:10" x14ac:dyDescent="0.25">
      <c r="J14685" s="1"/>
    </row>
    <row r="14686" spans="10:10" x14ac:dyDescent="0.25">
      <c r="J14686" s="1"/>
    </row>
    <row r="14687" spans="10:10" x14ac:dyDescent="0.25">
      <c r="J14687" s="1"/>
    </row>
    <row r="14688" spans="10:10" x14ac:dyDescent="0.25">
      <c r="J14688" s="1"/>
    </row>
    <row r="14689" spans="10:10" x14ac:dyDescent="0.25">
      <c r="J14689" s="1"/>
    </row>
    <row r="14690" spans="10:10" x14ac:dyDescent="0.25">
      <c r="J14690" s="1"/>
    </row>
    <row r="14691" spans="10:10" x14ac:dyDescent="0.25">
      <c r="J14691" s="1"/>
    </row>
    <row r="14692" spans="10:10" x14ac:dyDescent="0.25">
      <c r="J14692" s="1"/>
    </row>
    <row r="14693" spans="10:10" x14ac:dyDescent="0.25">
      <c r="J14693" s="1"/>
    </row>
    <row r="14694" spans="10:10" x14ac:dyDescent="0.25">
      <c r="J14694" s="1"/>
    </row>
    <row r="14695" spans="10:10" x14ac:dyDescent="0.25">
      <c r="J14695" s="1"/>
    </row>
    <row r="14696" spans="10:10" x14ac:dyDescent="0.25">
      <c r="J14696" s="1"/>
    </row>
    <row r="14697" spans="10:10" x14ac:dyDescent="0.25">
      <c r="J14697" s="1"/>
    </row>
    <row r="14698" spans="10:10" x14ac:dyDescent="0.25">
      <c r="J14698" s="1"/>
    </row>
    <row r="14699" spans="10:10" x14ac:dyDescent="0.25">
      <c r="J14699" s="1"/>
    </row>
    <row r="14700" spans="10:10" x14ac:dyDescent="0.25">
      <c r="J14700" s="1"/>
    </row>
    <row r="14701" spans="10:10" x14ac:dyDescent="0.25">
      <c r="J14701" s="1"/>
    </row>
    <row r="14702" spans="10:10" x14ac:dyDescent="0.25">
      <c r="J14702" s="1"/>
    </row>
    <row r="14703" spans="10:10" x14ac:dyDescent="0.25">
      <c r="J14703" s="1"/>
    </row>
    <row r="14704" spans="10:10" x14ac:dyDescent="0.25">
      <c r="J14704" s="1"/>
    </row>
    <row r="14705" spans="10:10" x14ac:dyDescent="0.25">
      <c r="J14705" s="1"/>
    </row>
    <row r="14706" spans="10:10" x14ac:dyDescent="0.25">
      <c r="J14706" s="1"/>
    </row>
    <row r="14707" spans="10:10" x14ac:dyDescent="0.25">
      <c r="J14707" s="1"/>
    </row>
    <row r="14708" spans="10:10" x14ac:dyDescent="0.25">
      <c r="J14708" s="1"/>
    </row>
    <row r="14709" spans="10:10" x14ac:dyDescent="0.25">
      <c r="J14709" s="1"/>
    </row>
    <row r="14710" spans="10:10" x14ac:dyDescent="0.25">
      <c r="J14710" s="1"/>
    </row>
    <row r="14711" spans="10:10" x14ac:dyDescent="0.25">
      <c r="J14711" s="1"/>
    </row>
    <row r="14712" spans="10:10" x14ac:dyDescent="0.25">
      <c r="J14712" s="1"/>
    </row>
    <row r="14713" spans="10:10" x14ac:dyDescent="0.25">
      <c r="J14713" s="1"/>
    </row>
    <row r="14714" spans="10:10" x14ac:dyDescent="0.25">
      <c r="J14714" s="1"/>
    </row>
    <row r="14715" spans="10:10" x14ac:dyDescent="0.25">
      <c r="J14715" s="1"/>
    </row>
    <row r="14716" spans="10:10" x14ac:dyDescent="0.25">
      <c r="J14716" s="1"/>
    </row>
    <row r="14717" spans="10:10" x14ac:dyDescent="0.25">
      <c r="J14717" s="1"/>
    </row>
    <row r="14718" spans="10:10" x14ac:dyDescent="0.25">
      <c r="J14718" s="1"/>
    </row>
    <row r="14719" spans="10:10" x14ac:dyDescent="0.25">
      <c r="J14719" s="1"/>
    </row>
    <row r="14720" spans="10:10" x14ac:dyDescent="0.25">
      <c r="J14720" s="1"/>
    </row>
    <row r="14721" spans="10:10" x14ac:dyDescent="0.25">
      <c r="J14721" s="1"/>
    </row>
    <row r="14722" spans="10:10" x14ac:dyDescent="0.25">
      <c r="J14722" s="1"/>
    </row>
    <row r="14723" spans="10:10" x14ac:dyDescent="0.25">
      <c r="J14723" s="1"/>
    </row>
    <row r="14724" spans="10:10" x14ac:dyDescent="0.25">
      <c r="J14724" s="1"/>
    </row>
    <row r="14725" spans="10:10" x14ac:dyDescent="0.25">
      <c r="J14725" s="1"/>
    </row>
    <row r="14726" spans="10:10" x14ac:dyDescent="0.25">
      <c r="J14726" s="1"/>
    </row>
    <row r="14727" spans="10:10" x14ac:dyDescent="0.25">
      <c r="J14727" s="1"/>
    </row>
    <row r="14728" spans="10:10" x14ac:dyDescent="0.25">
      <c r="J14728" s="1"/>
    </row>
    <row r="14729" spans="10:10" x14ac:dyDescent="0.25">
      <c r="J14729" s="1"/>
    </row>
    <row r="14730" spans="10:10" x14ac:dyDescent="0.25">
      <c r="J14730" s="1"/>
    </row>
    <row r="14731" spans="10:10" x14ac:dyDescent="0.25">
      <c r="J14731" s="1"/>
    </row>
    <row r="14732" spans="10:10" x14ac:dyDescent="0.25">
      <c r="J14732" s="1"/>
    </row>
    <row r="14733" spans="10:10" x14ac:dyDescent="0.25">
      <c r="J14733" s="1"/>
    </row>
    <row r="14734" spans="10:10" x14ac:dyDescent="0.25">
      <c r="J14734" s="1"/>
    </row>
    <row r="14735" spans="10:10" x14ac:dyDescent="0.25">
      <c r="J14735" s="1"/>
    </row>
    <row r="14736" spans="10:10" x14ac:dyDescent="0.25">
      <c r="J14736" s="1"/>
    </row>
    <row r="14737" spans="10:10" x14ac:dyDescent="0.25">
      <c r="J14737" s="1"/>
    </row>
    <row r="14738" spans="10:10" x14ac:dyDescent="0.25">
      <c r="J14738" s="1"/>
    </row>
    <row r="14739" spans="10:10" x14ac:dyDescent="0.25">
      <c r="J14739" s="1"/>
    </row>
    <row r="14740" spans="10:10" x14ac:dyDescent="0.25">
      <c r="J14740" s="1"/>
    </row>
    <row r="14741" spans="10:10" x14ac:dyDescent="0.25">
      <c r="J14741" s="1"/>
    </row>
    <row r="14742" spans="10:10" x14ac:dyDescent="0.25">
      <c r="J14742" s="1"/>
    </row>
    <row r="14743" spans="10:10" x14ac:dyDescent="0.25">
      <c r="J14743" s="1"/>
    </row>
    <row r="14744" spans="10:10" x14ac:dyDescent="0.25">
      <c r="J14744" s="1"/>
    </row>
    <row r="14745" spans="10:10" x14ac:dyDescent="0.25">
      <c r="J14745" s="1"/>
    </row>
    <row r="14746" spans="10:10" x14ac:dyDescent="0.25">
      <c r="J14746" s="1"/>
    </row>
    <row r="14747" spans="10:10" x14ac:dyDescent="0.25">
      <c r="J14747" s="1"/>
    </row>
    <row r="14748" spans="10:10" x14ac:dyDescent="0.25">
      <c r="J14748" s="1"/>
    </row>
    <row r="14749" spans="10:10" x14ac:dyDescent="0.25">
      <c r="J14749" s="1"/>
    </row>
    <row r="14750" spans="10:10" x14ac:dyDescent="0.25">
      <c r="J14750" s="1"/>
    </row>
    <row r="14751" spans="10:10" x14ac:dyDescent="0.25">
      <c r="J14751" s="1"/>
    </row>
    <row r="14752" spans="10:10" x14ac:dyDescent="0.25">
      <c r="J14752" s="1"/>
    </row>
    <row r="14753" spans="10:10" x14ac:dyDescent="0.25">
      <c r="J14753" s="1"/>
    </row>
    <row r="14754" spans="10:10" x14ac:dyDescent="0.25">
      <c r="J14754" s="1"/>
    </row>
    <row r="14755" spans="10:10" x14ac:dyDescent="0.25">
      <c r="J14755" s="1"/>
    </row>
    <row r="14756" spans="10:10" x14ac:dyDescent="0.25">
      <c r="J14756" s="1"/>
    </row>
    <row r="14757" spans="10:10" x14ac:dyDescent="0.25">
      <c r="J14757" s="1"/>
    </row>
    <row r="14758" spans="10:10" x14ac:dyDescent="0.25">
      <c r="J14758" s="1"/>
    </row>
    <row r="14759" spans="10:10" x14ac:dyDescent="0.25">
      <c r="J14759" s="1"/>
    </row>
    <row r="14760" spans="10:10" x14ac:dyDescent="0.25">
      <c r="J14760" s="1"/>
    </row>
    <row r="14761" spans="10:10" x14ac:dyDescent="0.25">
      <c r="J14761" s="1"/>
    </row>
    <row r="14762" spans="10:10" x14ac:dyDescent="0.25">
      <c r="J14762" s="1"/>
    </row>
    <row r="14763" spans="10:10" x14ac:dyDescent="0.25">
      <c r="J14763" s="1"/>
    </row>
    <row r="14764" spans="10:10" x14ac:dyDescent="0.25">
      <c r="J14764" s="1"/>
    </row>
    <row r="14765" spans="10:10" x14ac:dyDescent="0.25">
      <c r="J14765" s="1"/>
    </row>
    <row r="14766" spans="10:10" x14ac:dyDescent="0.25">
      <c r="J14766" s="1"/>
    </row>
    <row r="14767" spans="10:10" x14ac:dyDescent="0.25">
      <c r="J14767" s="1"/>
    </row>
    <row r="14768" spans="10:10" x14ac:dyDescent="0.25">
      <c r="J14768" s="1"/>
    </row>
    <row r="14769" spans="10:10" x14ac:dyDescent="0.25">
      <c r="J14769" s="1"/>
    </row>
    <row r="14770" spans="10:10" x14ac:dyDescent="0.25">
      <c r="J14770" s="1"/>
    </row>
    <row r="14771" spans="10:10" x14ac:dyDescent="0.25">
      <c r="J14771" s="1"/>
    </row>
    <row r="14772" spans="10:10" x14ac:dyDescent="0.25">
      <c r="J14772" s="1"/>
    </row>
    <row r="14773" spans="10:10" x14ac:dyDescent="0.25">
      <c r="J14773" s="1"/>
    </row>
    <row r="14774" spans="10:10" x14ac:dyDescent="0.25">
      <c r="J14774" s="1"/>
    </row>
    <row r="14775" spans="10:10" x14ac:dyDescent="0.25">
      <c r="J14775" s="1"/>
    </row>
    <row r="14776" spans="10:10" x14ac:dyDescent="0.25">
      <c r="J14776" s="1"/>
    </row>
    <row r="14777" spans="10:10" x14ac:dyDescent="0.25">
      <c r="J14777" s="1"/>
    </row>
    <row r="14778" spans="10:10" x14ac:dyDescent="0.25">
      <c r="J14778" s="1"/>
    </row>
    <row r="14779" spans="10:10" x14ac:dyDescent="0.25">
      <c r="J14779" s="1"/>
    </row>
    <row r="14780" spans="10:10" x14ac:dyDescent="0.25">
      <c r="J14780" s="1"/>
    </row>
    <row r="14781" spans="10:10" x14ac:dyDescent="0.25">
      <c r="J14781" s="1"/>
    </row>
    <row r="14782" spans="10:10" x14ac:dyDescent="0.25">
      <c r="J14782" s="1"/>
    </row>
    <row r="14783" spans="10:10" x14ac:dyDescent="0.25">
      <c r="J14783" s="1"/>
    </row>
    <row r="14784" spans="10:10" x14ac:dyDescent="0.25">
      <c r="J14784" s="1"/>
    </row>
    <row r="14785" spans="10:10" x14ac:dyDescent="0.25">
      <c r="J14785" s="1"/>
    </row>
    <row r="14786" spans="10:10" x14ac:dyDescent="0.25">
      <c r="J14786" s="1"/>
    </row>
    <row r="14787" spans="10:10" x14ac:dyDescent="0.25">
      <c r="J14787" s="1"/>
    </row>
    <row r="14788" spans="10:10" x14ac:dyDescent="0.25">
      <c r="J14788" s="1"/>
    </row>
    <row r="14789" spans="10:10" x14ac:dyDescent="0.25">
      <c r="J14789" s="1"/>
    </row>
    <row r="14790" spans="10:10" x14ac:dyDescent="0.25">
      <c r="J14790" s="1"/>
    </row>
    <row r="14791" spans="10:10" x14ac:dyDescent="0.25">
      <c r="J14791" s="1"/>
    </row>
    <row r="14792" spans="10:10" x14ac:dyDescent="0.25">
      <c r="J14792" s="1"/>
    </row>
    <row r="14793" spans="10:10" x14ac:dyDescent="0.25">
      <c r="J14793" s="1"/>
    </row>
    <row r="14794" spans="10:10" x14ac:dyDescent="0.25">
      <c r="J14794" s="1"/>
    </row>
    <row r="14795" spans="10:10" x14ac:dyDescent="0.25">
      <c r="J14795" s="1"/>
    </row>
    <row r="14796" spans="10:10" x14ac:dyDescent="0.25">
      <c r="J14796" s="1"/>
    </row>
    <row r="14797" spans="10:10" x14ac:dyDescent="0.25">
      <c r="J14797" s="1"/>
    </row>
    <row r="14798" spans="10:10" x14ac:dyDescent="0.25">
      <c r="J14798" s="1"/>
    </row>
    <row r="14799" spans="10:10" x14ac:dyDescent="0.25">
      <c r="J14799" s="1"/>
    </row>
    <row r="14800" spans="10:10" x14ac:dyDescent="0.25">
      <c r="J14800" s="1"/>
    </row>
    <row r="14801" spans="10:10" x14ac:dyDescent="0.25">
      <c r="J14801" s="1"/>
    </row>
    <row r="14802" spans="10:10" x14ac:dyDescent="0.25">
      <c r="J14802" s="1"/>
    </row>
    <row r="14803" spans="10:10" x14ac:dyDescent="0.25">
      <c r="J14803" s="1"/>
    </row>
    <row r="14804" spans="10:10" x14ac:dyDescent="0.25">
      <c r="J14804" s="1"/>
    </row>
    <row r="14805" spans="10:10" x14ac:dyDescent="0.25">
      <c r="J14805" s="1"/>
    </row>
    <row r="14806" spans="10:10" x14ac:dyDescent="0.25">
      <c r="J14806" s="1"/>
    </row>
    <row r="14807" spans="10:10" x14ac:dyDescent="0.25">
      <c r="J14807" s="1"/>
    </row>
    <row r="14808" spans="10:10" x14ac:dyDescent="0.25">
      <c r="J14808" s="1"/>
    </row>
    <row r="14809" spans="10:10" x14ac:dyDescent="0.25">
      <c r="J14809" s="1"/>
    </row>
    <row r="14810" spans="10:10" x14ac:dyDescent="0.25">
      <c r="J14810" s="1"/>
    </row>
    <row r="14811" spans="10:10" x14ac:dyDescent="0.25">
      <c r="J14811" s="1"/>
    </row>
    <row r="14812" spans="10:10" x14ac:dyDescent="0.25">
      <c r="J14812" s="1"/>
    </row>
    <row r="14813" spans="10:10" x14ac:dyDescent="0.25">
      <c r="J14813" s="1"/>
    </row>
    <row r="14814" spans="10:10" x14ac:dyDescent="0.25">
      <c r="J14814" s="1"/>
    </row>
    <row r="14815" spans="10:10" x14ac:dyDescent="0.25">
      <c r="J14815" s="1"/>
    </row>
    <row r="14816" spans="10:10" x14ac:dyDescent="0.25">
      <c r="J14816" s="1"/>
    </row>
    <row r="14817" spans="10:10" x14ac:dyDescent="0.25">
      <c r="J14817" s="1"/>
    </row>
    <row r="14818" spans="10:10" x14ac:dyDescent="0.25">
      <c r="J14818" s="1"/>
    </row>
    <row r="14819" spans="10:10" x14ac:dyDescent="0.25">
      <c r="J14819" s="1"/>
    </row>
    <row r="14820" spans="10:10" x14ac:dyDescent="0.25">
      <c r="J14820" s="1"/>
    </row>
    <row r="14821" spans="10:10" x14ac:dyDescent="0.25">
      <c r="J14821" s="1"/>
    </row>
    <row r="14822" spans="10:10" x14ac:dyDescent="0.25">
      <c r="J14822" s="1"/>
    </row>
    <row r="14823" spans="10:10" x14ac:dyDescent="0.25">
      <c r="J14823" s="1"/>
    </row>
    <row r="14824" spans="10:10" x14ac:dyDescent="0.25">
      <c r="J14824" s="1"/>
    </row>
    <row r="14825" spans="10:10" x14ac:dyDescent="0.25">
      <c r="J14825" s="1"/>
    </row>
    <row r="14826" spans="10:10" x14ac:dyDescent="0.25">
      <c r="J14826" s="1"/>
    </row>
    <row r="14827" spans="10:10" x14ac:dyDescent="0.25">
      <c r="J14827" s="1"/>
    </row>
    <row r="14828" spans="10:10" x14ac:dyDescent="0.25">
      <c r="J14828" s="1"/>
    </row>
    <row r="14829" spans="10:10" x14ac:dyDescent="0.25">
      <c r="J14829" s="1"/>
    </row>
    <row r="14830" spans="10:10" x14ac:dyDescent="0.25">
      <c r="J14830" s="1"/>
    </row>
    <row r="14831" spans="10:10" x14ac:dyDescent="0.25">
      <c r="J14831" s="1"/>
    </row>
    <row r="14832" spans="10:10" x14ac:dyDescent="0.25">
      <c r="J14832" s="1"/>
    </row>
    <row r="14833" spans="10:10" x14ac:dyDescent="0.25">
      <c r="J14833" s="1"/>
    </row>
    <row r="14834" spans="10:10" x14ac:dyDescent="0.25">
      <c r="J14834" s="1"/>
    </row>
    <row r="14835" spans="10:10" x14ac:dyDescent="0.25">
      <c r="J14835" s="1"/>
    </row>
    <row r="14836" spans="10:10" x14ac:dyDescent="0.25">
      <c r="J14836" s="1"/>
    </row>
    <row r="14837" spans="10:10" x14ac:dyDescent="0.25">
      <c r="J14837" s="1"/>
    </row>
    <row r="14838" spans="10:10" x14ac:dyDescent="0.25">
      <c r="J14838" s="1"/>
    </row>
    <row r="14839" spans="10:10" x14ac:dyDescent="0.25">
      <c r="J14839" s="1"/>
    </row>
    <row r="14840" spans="10:10" x14ac:dyDescent="0.25">
      <c r="J14840" s="1"/>
    </row>
    <row r="14841" spans="10:10" x14ac:dyDescent="0.25">
      <c r="J14841" s="1"/>
    </row>
    <row r="14842" spans="10:10" x14ac:dyDescent="0.25">
      <c r="J14842" s="1"/>
    </row>
    <row r="14843" spans="10:10" x14ac:dyDescent="0.25">
      <c r="J14843" s="1"/>
    </row>
    <row r="14844" spans="10:10" x14ac:dyDescent="0.25">
      <c r="J14844" s="1"/>
    </row>
    <row r="14845" spans="10:10" x14ac:dyDescent="0.25">
      <c r="J14845" s="1"/>
    </row>
    <row r="14846" spans="10:10" x14ac:dyDescent="0.25">
      <c r="J14846" s="1"/>
    </row>
    <row r="14847" spans="10:10" x14ac:dyDescent="0.25">
      <c r="J14847" s="1"/>
    </row>
    <row r="14848" spans="10:10" x14ac:dyDescent="0.25">
      <c r="J14848" s="1"/>
    </row>
    <row r="14849" spans="10:10" x14ac:dyDescent="0.25">
      <c r="J14849" s="1"/>
    </row>
    <row r="14850" spans="10:10" x14ac:dyDescent="0.25">
      <c r="J14850" s="1"/>
    </row>
    <row r="14851" spans="10:10" x14ac:dyDescent="0.25">
      <c r="J14851" s="1"/>
    </row>
    <row r="14852" spans="10:10" x14ac:dyDescent="0.25">
      <c r="J14852" s="1"/>
    </row>
    <row r="14853" spans="10:10" x14ac:dyDescent="0.25">
      <c r="J14853" s="1"/>
    </row>
    <row r="14854" spans="10:10" x14ac:dyDescent="0.25">
      <c r="J14854" s="1"/>
    </row>
    <row r="14855" spans="10:10" x14ac:dyDescent="0.25">
      <c r="J14855" s="1"/>
    </row>
    <row r="14856" spans="10:10" x14ac:dyDescent="0.25">
      <c r="J14856" s="1"/>
    </row>
    <row r="14857" spans="10:10" x14ac:dyDescent="0.25">
      <c r="J14857" s="1"/>
    </row>
    <row r="14858" spans="10:10" x14ac:dyDescent="0.25">
      <c r="J14858" s="1"/>
    </row>
    <row r="14859" spans="10:10" x14ac:dyDescent="0.25">
      <c r="J14859" s="1"/>
    </row>
    <row r="14860" spans="10:10" x14ac:dyDescent="0.25">
      <c r="J14860" s="1"/>
    </row>
    <row r="14861" spans="10:10" x14ac:dyDescent="0.25">
      <c r="J14861" s="1"/>
    </row>
    <row r="14862" spans="10:10" x14ac:dyDescent="0.25">
      <c r="J14862" s="1"/>
    </row>
    <row r="14863" spans="10:10" x14ac:dyDescent="0.25">
      <c r="J14863" s="1"/>
    </row>
    <row r="14864" spans="10:10" x14ac:dyDescent="0.25">
      <c r="J14864" s="1"/>
    </row>
    <row r="14865" spans="10:10" x14ac:dyDescent="0.25">
      <c r="J14865" s="1"/>
    </row>
    <row r="14866" spans="10:10" x14ac:dyDescent="0.25">
      <c r="J14866" s="1"/>
    </row>
    <row r="14867" spans="10:10" x14ac:dyDescent="0.25">
      <c r="J14867" s="1"/>
    </row>
    <row r="14868" spans="10:10" x14ac:dyDescent="0.25">
      <c r="J14868" s="1"/>
    </row>
    <row r="14869" spans="10:10" x14ac:dyDescent="0.25">
      <c r="J14869" s="1"/>
    </row>
    <row r="14870" spans="10:10" x14ac:dyDescent="0.25">
      <c r="J14870" s="1"/>
    </row>
    <row r="14871" spans="10:10" x14ac:dyDescent="0.25">
      <c r="J14871" s="1"/>
    </row>
    <row r="14872" spans="10:10" x14ac:dyDescent="0.25">
      <c r="J14872" s="1"/>
    </row>
    <row r="14873" spans="10:10" x14ac:dyDescent="0.25">
      <c r="J14873" s="1"/>
    </row>
    <row r="14874" spans="10:10" x14ac:dyDescent="0.25">
      <c r="J14874" s="1"/>
    </row>
    <row r="14875" spans="10:10" x14ac:dyDescent="0.25">
      <c r="J14875" s="1"/>
    </row>
    <row r="14876" spans="10:10" x14ac:dyDescent="0.25">
      <c r="J14876" s="1"/>
    </row>
    <row r="14877" spans="10:10" x14ac:dyDescent="0.25">
      <c r="J14877" s="1"/>
    </row>
    <row r="14878" spans="10:10" x14ac:dyDescent="0.25">
      <c r="J14878" s="1"/>
    </row>
    <row r="14879" spans="10:10" x14ac:dyDescent="0.25">
      <c r="J14879" s="1"/>
    </row>
    <row r="14880" spans="10:10" x14ac:dyDescent="0.25">
      <c r="J14880" s="1"/>
    </row>
    <row r="14881" spans="10:10" x14ac:dyDescent="0.25">
      <c r="J14881" s="1"/>
    </row>
    <row r="14882" spans="10:10" x14ac:dyDescent="0.25">
      <c r="J14882" s="1"/>
    </row>
    <row r="14883" spans="10:10" x14ac:dyDescent="0.25">
      <c r="J14883" s="1"/>
    </row>
    <row r="14884" spans="10:10" x14ac:dyDescent="0.25">
      <c r="J14884" s="1"/>
    </row>
    <row r="14885" spans="10:10" x14ac:dyDescent="0.25">
      <c r="J14885" s="1"/>
    </row>
    <row r="14886" spans="10:10" x14ac:dyDescent="0.25">
      <c r="J14886" s="1"/>
    </row>
    <row r="14887" spans="10:10" x14ac:dyDescent="0.25">
      <c r="J14887" s="1"/>
    </row>
    <row r="14888" spans="10:10" x14ac:dyDescent="0.25">
      <c r="J14888" s="1"/>
    </row>
    <row r="14889" spans="10:10" x14ac:dyDescent="0.25">
      <c r="J14889" s="1"/>
    </row>
    <row r="14890" spans="10:10" x14ac:dyDescent="0.25">
      <c r="J14890" s="1"/>
    </row>
    <row r="14891" spans="10:10" x14ac:dyDescent="0.25">
      <c r="J14891" s="1"/>
    </row>
    <row r="14892" spans="10:10" x14ac:dyDescent="0.25">
      <c r="J14892" s="1"/>
    </row>
    <row r="14893" spans="10:10" x14ac:dyDescent="0.25">
      <c r="J14893" s="1"/>
    </row>
    <row r="14894" spans="10:10" x14ac:dyDescent="0.25">
      <c r="J14894" s="1"/>
    </row>
    <row r="14895" spans="10:10" x14ac:dyDescent="0.25">
      <c r="J14895" s="1"/>
    </row>
    <row r="14896" spans="10:10" x14ac:dyDescent="0.25">
      <c r="J14896" s="1"/>
    </row>
    <row r="14897" spans="10:10" x14ac:dyDescent="0.25">
      <c r="J14897" s="1"/>
    </row>
    <row r="14898" spans="10:10" x14ac:dyDescent="0.25">
      <c r="J14898" s="1"/>
    </row>
    <row r="14899" spans="10:10" x14ac:dyDescent="0.25">
      <c r="J14899" s="1"/>
    </row>
    <row r="14900" spans="10:10" x14ac:dyDescent="0.25">
      <c r="J14900" s="1"/>
    </row>
    <row r="14901" spans="10:10" x14ac:dyDescent="0.25">
      <c r="J14901" s="1"/>
    </row>
    <row r="14902" spans="10:10" x14ac:dyDescent="0.25">
      <c r="J14902" s="1"/>
    </row>
    <row r="14903" spans="10:10" x14ac:dyDescent="0.25">
      <c r="J14903" s="1"/>
    </row>
    <row r="14904" spans="10:10" x14ac:dyDescent="0.25">
      <c r="J14904" s="1"/>
    </row>
    <row r="14905" spans="10:10" x14ac:dyDescent="0.25">
      <c r="J14905" s="1"/>
    </row>
    <row r="14906" spans="10:10" x14ac:dyDescent="0.25">
      <c r="J14906" s="1"/>
    </row>
    <row r="14907" spans="10:10" x14ac:dyDescent="0.25">
      <c r="J14907" s="1"/>
    </row>
    <row r="14908" spans="10:10" x14ac:dyDescent="0.25">
      <c r="J14908" s="1"/>
    </row>
    <row r="14909" spans="10:10" x14ac:dyDescent="0.25">
      <c r="J14909" s="1"/>
    </row>
    <row r="14910" spans="10:10" x14ac:dyDescent="0.25">
      <c r="J14910" s="1"/>
    </row>
    <row r="14911" spans="10:10" x14ac:dyDescent="0.25">
      <c r="J14911" s="1"/>
    </row>
    <row r="14912" spans="10:10" x14ac:dyDescent="0.25">
      <c r="J14912" s="1"/>
    </row>
    <row r="14913" spans="10:10" x14ac:dyDescent="0.25">
      <c r="J14913" s="1"/>
    </row>
    <row r="14914" spans="10:10" x14ac:dyDescent="0.25">
      <c r="J14914" s="1"/>
    </row>
    <row r="14915" spans="10:10" x14ac:dyDescent="0.25">
      <c r="J14915" s="1"/>
    </row>
    <row r="14916" spans="10:10" x14ac:dyDescent="0.25">
      <c r="J14916" s="1"/>
    </row>
    <row r="14917" spans="10:10" x14ac:dyDescent="0.25">
      <c r="J14917" s="1"/>
    </row>
    <row r="14918" spans="10:10" x14ac:dyDescent="0.25">
      <c r="J14918" s="1"/>
    </row>
    <row r="14919" spans="10:10" x14ac:dyDescent="0.25">
      <c r="J14919" s="1"/>
    </row>
    <row r="14920" spans="10:10" x14ac:dyDescent="0.25">
      <c r="J14920" s="1"/>
    </row>
    <row r="14921" spans="10:10" x14ac:dyDescent="0.25">
      <c r="J14921" s="1"/>
    </row>
    <row r="14922" spans="10:10" x14ac:dyDescent="0.25">
      <c r="J14922" s="1"/>
    </row>
    <row r="14923" spans="10:10" x14ac:dyDescent="0.25">
      <c r="J14923" s="1"/>
    </row>
    <row r="14924" spans="10:10" x14ac:dyDescent="0.25">
      <c r="J14924" s="1"/>
    </row>
    <row r="14925" spans="10:10" x14ac:dyDescent="0.25">
      <c r="J14925" s="1"/>
    </row>
    <row r="14926" spans="10:10" x14ac:dyDescent="0.25">
      <c r="J14926" s="1"/>
    </row>
    <row r="14927" spans="10:10" x14ac:dyDescent="0.25">
      <c r="J14927" s="1"/>
    </row>
    <row r="14928" spans="10:10" x14ac:dyDescent="0.25">
      <c r="J14928" s="1"/>
    </row>
    <row r="14929" spans="10:10" x14ac:dyDescent="0.25">
      <c r="J14929" s="1"/>
    </row>
    <row r="14930" spans="10:10" x14ac:dyDescent="0.25">
      <c r="J14930" s="1"/>
    </row>
    <row r="14931" spans="10:10" x14ac:dyDescent="0.25">
      <c r="J14931" s="1"/>
    </row>
    <row r="14932" spans="10:10" x14ac:dyDescent="0.25">
      <c r="J14932" s="1"/>
    </row>
    <row r="14933" spans="10:10" x14ac:dyDescent="0.25">
      <c r="J14933" s="1"/>
    </row>
    <row r="14934" spans="10:10" x14ac:dyDescent="0.25">
      <c r="J14934" s="1"/>
    </row>
    <row r="14935" spans="10:10" x14ac:dyDescent="0.25">
      <c r="J14935" s="1"/>
    </row>
    <row r="14936" spans="10:10" x14ac:dyDescent="0.25">
      <c r="J14936" s="1"/>
    </row>
    <row r="14937" spans="10:10" x14ac:dyDescent="0.25">
      <c r="J14937" s="1"/>
    </row>
    <row r="14938" spans="10:10" x14ac:dyDescent="0.25">
      <c r="J14938" s="1"/>
    </row>
    <row r="14939" spans="10:10" x14ac:dyDescent="0.25">
      <c r="J14939" s="1"/>
    </row>
    <row r="14940" spans="10:10" x14ac:dyDescent="0.25">
      <c r="J14940" s="1"/>
    </row>
    <row r="14941" spans="10:10" x14ac:dyDescent="0.25">
      <c r="J14941" s="1"/>
    </row>
    <row r="14942" spans="10:10" x14ac:dyDescent="0.25">
      <c r="J14942" s="1"/>
    </row>
    <row r="14943" spans="10:10" x14ac:dyDescent="0.25">
      <c r="J14943" s="1"/>
    </row>
    <row r="14944" spans="10:10" x14ac:dyDescent="0.25">
      <c r="J14944" s="1"/>
    </row>
    <row r="14945" spans="10:10" x14ac:dyDescent="0.25">
      <c r="J14945" s="1"/>
    </row>
    <row r="14946" spans="10:10" x14ac:dyDescent="0.25">
      <c r="J14946" s="1"/>
    </row>
    <row r="14947" spans="10:10" x14ac:dyDescent="0.25">
      <c r="J14947" s="1"/>
    </row>
    <row r="14948" spans="10:10" x14ac:dyDescent="0.25">
      <c r="J14948" s="1"/>
    </row>
    <row r="14949" spans="10:10" x14ac:dyDescent="0.25">
      <c r="J14949" s="1"/>
    </row>
    <row r="14950" spans="10:10" x14ac:dyDescent="0.25">
      <c r="J14950" s="1"/>
    </row>
    <row r="14951" spans="10:10" x14ac:dyDescent="0.25">
      <c r="J14951" s="1"/>
    </row>
    <row r="14952" spans="10:10" x14ac:dyDescent="0.25">
      <c r="J14952" s="1"/>
    </row>
    <row r="14953" spans="10:10" x14ac:dyDescent="0.25">
      <c r="J14953" s="1"/>
    </row>
    <row r="14954" spans="10:10" x14ac:dyDescent="0.25">
      <c r="J14954" s="1"/>
    </row>
    <row r="14955" spans="10:10" x14ac:dyDescent="0.25">
      <c r="J14955" s="1"/>
    </row>
    <row r="14956" spans="10:10" x14ac:dyDescent="0.25">
      <c r="J14956" s="1"/>
    </row>
    <row r="14957" spans="10:10" x14ac:dyDescent="0.25">
      <c r="J14957" s="1"/>
    </row>
    <row r="14958" spans="10:10" x14ac:dyDescent="0.25">
      <c r="J14958" s="1"/>
    </row>
    <row r="14959" spans="10:10" x14ac:dyDescent="0.25">
      <c r="J14959" s="1"/>
    </row>
    <row r="14960" spans="10:10" x14ac:dyDescent="0.25">
      <c r="J14960" s="1"/>
    </row>
    <row r="14961" spans="10:10" x14ac:dyDescent="0.25">
      <c r="J14961" s="1"/>
    </row>
    <row r="14962" spans="10:10" x14ac:dyDescent="0.25">
      <c r="J14962" s="1"/>
    </row>
    <row r="14963" spans="10:10" x14ac:dyDescent="0.25">
      <c r="J14963" s="1"/>
    </row>
    <row r="14964" spans="10:10" x14ac:dyDescent="0.25">
      <c r="J14964" s="1"/>
    </row>
    <row r="14965" spans="10:10" x14ac:dyDescent="0.25">
      <c r="J14965" s="1"/>
    </row>
    <row r="14966" spans="10:10" x14ac:dyDescent="0.25">
      <c r="J14966" s="1"/>
    </row>
    <row r="14967" spans="10:10" x14ac:dyDescent="0.25">
      <c r="J14967" s="1"/>
    </row>
    <row r="14968" spans="10:10" x14ac:dyDescent="0.25">
      <c r="J14968" s="1"/>
    </row>
    <row r="14969" spans="10:10" x14ac:dyDescent="0.25">
      <c r="J14969" s="1"/>
    </row>
    <row r="14970" spans="10:10" x14ac:dyDescent="0.25">
      <c r="J14970" s="1"/>
    </row>
    <row r="14971" spans="10:10" x14ac:dyDescent="0.25">
      <c r="J14971" s="1"/>
    </row>
    <row r="14972" spans="10:10" x14ac:dyDescent="0.25">
      <c r="J14972" s="1"/>
    </row>
    <row r="14973" spans="10:10" x14ac:dyDescent="0.25">
      <c r="J14973" s="1"/>
    </row>
    <row r="14974" spans="10:10" x14ac:dyDescent="0.25">
      <c r="J14974" s="1"/>
    </row>
    <row r="14975" spans="10:10" x14ac:dyDescent="0.25">
      <c r="J14975" s="1"/>
    </row>
    <row r="14976" spans="10:10" x14ac:dyDescent="0.25">
      <c r="J14976" s="1"/>
    </row>
    <row r="14977" spans="10:10" x14ac:dyDescent="0.25">
      <c r="J14977" s="1"/>
    </row>
    <row r="14978" spans="10:10" x14ac:dyDescent="0.25">
      <c r="J14978" s="1"/>
    </row>
    <row r="14979" spans="10:10" x14ac:dyDescent="0.25">
      <c r="J14979" s="1"/>
    </row>
    <row r="14980" spans="10:10" x14ac:dyDescent="0.25">
      <c r="J14980" s="1"/>
    </row>
    <row r="14981" spans="10:10" x14ac:dyDescent="0.25">
      <c r="J14981" s="1"/>
    </row>
    <row r="14982" spans="10:10" x14ac:dyDescent="0.25">
      <c r="J14982" s="1"/>
    </row>
    <row r="14983" spans="10:10" x14ac:dyDescent="0.25">
      <c r="J14983" s="1"/>
    </row>
    <row r="14984" spans="10:10" x14ac:dyDescent="0.25">
      <c r="J14984" s="1"/>
    </row>
    <row r="14985" spans="10:10" x14ac:dyDescent="0.25">
      <c r="J14985" s="1"/>
    </row>
    <row r="14986" spans="10:10" x14ac:dyDescent="0.25">
      <c r="J14986" s="1"/>
    </row>
    <row r="14987" spans="10:10" x14ac:dyDescent="0.25">
      <c r="J14987" s="1"/>
    </row>
    <row r="14988" spans="10:10" x14ac:dyDescent="0.25">
      <c r="J14988" s="1"/>
    </row>
    <row r="14989" spans="10:10" x14ac:dyDescent="0.25">
      <c r="J14989" s="1"/>
    </row>
    <row r="14990" spans="10:10" x14ac:dyDescent="0.25">
      <c r="J14990" s="1"/>
    </row>
    <row r="14991" spans="10:10" x14ac:dyDescent="0.25">
      <c r="J14991" s="1"/>
    </row>
    <row r="14992" spans="10:10" x14ac:dyDescent="0.25">
      <c r="J14992" s="1"/>
    </row>
    <row r="14993" spans="10:10" x14ac:dyDescent="0.25">
      <c r="J14993" s="1"/>
    </row>
    <row r="14994" spans="10:10" x14ac:dyDescent="0.25">
      <c r="J14994" s="1"/>
    </row>
    <row r="14995" spans="10:10" x14ac:dyDescent="0.25">
      <c r="J14995" s="1"/>
    </row>
    <row r="14996" spans="10:10" x14ac:dyDescent="0.25">
      <c r="J14996" s="1"/>
    </row>
    <row r="14997" spans="10:10" x14ac:dyDescent="0.25">
      <c r="J14997" s="1"/>
    </row>
    <row r="14998" spans="10:10" x14ac:dyDescent="0.25">
      <c r="J14998" s="1"/>
    </row>
    <row r="14999" spans="10:10" x14ac:dyDescent="0.25">
      <c r="J14999" s="1"/>
    </row>
    <row r="15000" spans="10:10" x14ac:dyDescent="0.25">
      <c r="J15000" s="1"/>
    </row>
    <row r="15001" spans="10:10" x14ac:dyDescent="0.25">
      <c r="J15001" s="1"/>
    </row>
    <row r="15002" spans="10:10" x14ac:dyDescent="0.25">
      <c r="J15002" s="1"/>
    </row>
    <row r="15003" spans="10:10" x14ac:dyDescent="0.25">
      <c r="J15003" s="1"/>
    </row>
    <row r="15004" spans="10:10" x14ac:dyDescent="0.25">
      <c r="J15004" s="1"/>
    </row>
    <row r="15005" spans="10:10" x14ac:dyDescent="0.25">
      <c r="J15005" s="1"/>
    </row>
    <row r="15006" spans="10:10" x14ac:dyDescent="0.25">
      <c r="J15006" s="1"/>
    </row>
    <row r="15007" spans="10:10" x14ac:dyDescent="0.25">
      <c r="J15007" s="1"/>
    </row>
    <row r="15008" spans="10:10" x14ac:dyDescent="0.25">
      <c r="J15008" s="1"/>
    </row>
    <row r="15009" spans="10:10" x14ac:dyDescent="0.25">
      <c r="J15009" s="1"/>
    </row>
    <row r="15010" spans="10:10" x14ac:dyDescent="0.25">
      <c r="J15010" s="1"/>
    </row>
    <row r="15011" spans="10:10" x14ac:dyDescent="0.25">
      <c r="J15011" s="1"/>
    </row>
    <row r="15012" spans="10:10" x14ac:dyDescent="0.25">
      <c r="J15012" s="1"/>
    </row>
    <row r="15013" spans="10:10" x14ac:dyDescent="0.25">
      <c r="J15013" s="1"/>
    </row>
    <row r="15014" spans="10:10" x14ac:dyDescent="0.25">
      <c r="J15014" s="1"/>
    </row>
    <row r="15015" spans="10:10" x14ac:dyDescent="0.25">
      <c r="J15015" s="1"/>
    </row>
    <row r="15016" spans="10:10" x14ac:dyDescent="0.25">
      <c r="J15016" s="1"/>
    </row>
    <row r="15017" spans="10:10" x14ac:dyDescent="0.25">
      <c r="J15017" s="1"/>
    </row>
    <row r="15018" spans="10:10" x14ac:dyDescent="0.25">
      <c r="J15018" s="1"/>
    </row>
    <row r="15019" spans="10:10" x14ac:dyDescent="0.25">
      <c r="J15019" s="1"/>
    </row>
    <row r="15020" spans="10:10" x14ac:dyDescent="0.25">
      <c r="J15020" s="1"/>
    </row>
    <row r="15021" spans="10:10" x14ac:dyDescent="0.25">
      <c r="J15021" s="1"/>
    </row>
    <row r="15022" spans="10:10" x14ac:dyDescent="0.25">
      <c r="J15022" s="1"/>
    </row>
    <row r="15023" spans="10:10" x14ac:dyDescent="0.25">
      <c r="J15023" s="1"/>
    </row>
    <row r="15024" spans="10:10" x14ac:dyDescent="0.25">
      <c r="J15024" s="1"/>
    </row>
    <row r="15025" spans="10:10" x14ac:dyDescent="0.25">
      <c r="J15025" s="1"/>
    </row>
    <row r="15026" spans="10:10" x14ac:dyDescent="0.25">
      <c r="J15026" s="1"/>
    </row>
    <row r="15027" spans="10:10" x14ac:dyDescent="0.25">
      <c r="J15027" s="1"/>
    </row>
    <row r="15028" spans="10:10" x14ac:dyDescent="0.25">
      <c r="J15028" s="1"/>
    </row>
    <row r="15029" spans="10:10" x14ac:dyDescent="0.25">
      <c r="J15029" s="1"/>
    </row>
    <row r="15030" spans="10:10" x14ac:dyDescent="0.25">
      <c r="J15030" s="1"/>
    </row>
    <row r="15031" spans="10:10" x14ac:dyDescent="0.25">
      <c r="J15031" s="1"/>
    </row>
    <row r="15032" spans="10:10" x14ac:dyDescent="0.25">
      <c r="J15032" s="1"/>
    </row>
    <row r="15033" spans="10:10" x14ac:dyDescent="0.25">
      <c r="J15033" s="1"/>
    </row>
    <row r="15034" spans="10:10" x14ac:dyDescent="0.25">
      <c r="J15034" s="1"/>
    </row>
    <row r="15035" spans="10:10" x14ac:dyDescent="0.25">
      <c r="J15035" s="1"/>
    </row>
    <row r="15036" spans="10:10" x14ac:dyDescent="0.25">
      <c r="J15036" s="1"/>
    </row>
    <row r="15037" spans="10:10" x14ac:dyDescent="0.25">
      <c r="J15037" s="1"/>
    </row>
    <row r="15038" spans="10:10" x14ac:dyDescent="0.25">
      <c r="J15038" s="1"/>
    </row>
    <row r="15039" spans="10:10" x14ac:dyDescent="0.25">
      <c r="J15039" s="1"/>
    </row>
    <row r="15040" spans="10:10" x14ac:dyDescent="0.25">
      <c r="J15040" s="1"/>
    </row>
    <row r="15041" spans="10:10" x14ac:dyDescent="0.25">
      <c r="J15041" s="1"/>
    </row>
    <row r="15042" spans="10:10" x14ac:dyDescent="0.25">
      <c r="J15042" s="1"/>
    </row>
    <row r="15043" spans="10:10" x14ac:dyDescent="0.25">
      <c r="J15043" s="1"/>
    </row>
    <row r="15044" spans="10:10" x14ac:dyDescent="0.25">
      <c r="J15044" s="1"/>
    </row>
    <row r="15045" spans="10:10" x14ac:dyDescent="0.25">
      <c r="J15045" s="1"/>
    </row>
    <row r="15046" spans="10:10" x14ac:dyDescent="0.25">
      <c r="J15046" s="1"/>
    </row>
    <row r="15047" spans="10:10" x14ac:dyDescent="0.25">
      <c r="J15047" s="1"/>
    </row>
    <row r="15048" spans="10:10" x14ac:dyDescent="0.25">
      <c r="J15048" s="1"/>
    </row>
    <row r="15049" spans="10:10" x14ac:dyDescent="0.25">
      <c r="J15049" s="1"/>
    </row>
    <row r="15050" spans="10:10" x14ac:dyDescent="0.25">
      <c r="J15050" s="1"/>
    </row>
    <row r="15051" spans="10:10" x14ac:dyDescent="0.25">
      <c r="J15051" s="1"/>
    </row>
    <row r="15052" spans="10:10" x14ac:dyDescent="0.25">
      <c r="J15052" s="1"/>
    </row>
    <row r="15053" spans="10:10" x14ac:dyDescent="0.25">
      <c r="J15053" s="1"/>
    </row>
    <row r="15054" spans="10:10" x14ac:dyDescent="0.25">
      <c r="J15054" s="1"/>
    </row>
    <row r="15055" spans="10:10" x14ac:dyDescent="0.25">
      <c r="J15055" s="1"/>
    </row>
    <row r="15056" spans="10:10" x14ac:dyDescent="0.25">
      <c r="J15056" s="1"/>
    </row>
    <row r="15057" spans="10:10" x14ac:dyDescent="0.25">
      <c r="J15057" s="1"/>
    </row>
    <row r="15058" spans="10:10" x14ac:dyDescent="0.25">
      <c r="J15058" s="1"/>
    </row>
    <row r="15059" spans="10:10" x14ac:dyDescent="0.25">
      <c r="J15059" s="1"/>
    </row>
    <row r="15060" spans="10:10" x14ac:dyDescent="0.25">
      <c r="J15060" s="1"/>
    </row>
    <row r="15061" spans="10:10" x14ac:dyDescent="0.25">
      <c r="J15061" s="1"/>
    </row>
    <row r="15062" spans="10:10" x14ac:dyDescent="0.25">
      <c r="J15062" s="1"/>
    </row>
    <row r="15063" spans="10:10" x14ac:dyDescent="0.25">
      <c r="J15063" s="1"/>
    </row>
    <row r="15064" spans="10:10" x14ac:dyDescent="0.25">
      <c r="J15064" s="1"/>
    </row>
    <row r="15065" spans="10:10" x14ac:dyDescent="0.25">
      <c r="J15065" s="1"/>
    </row>
    <row r="15066" spans="10:10" x14ac:dyDescent="0.25">
      <c r="J15066" s="1"/>
    </row>
    <row r="15067" spans="10:10" x14ac:dyDescent="0.25">
      <c r="J15067" s="1"/>
    </row>
    <row r="15068" spans="10:10" x14ac:dyDescent="0.25">
      <c r="J15068" s="1"/>
    </row>
    <row r="15069" spans="10:10" x14ac:dyDescent="0.25">
      <c r="J15069" s="1"/>
    </row>
    <row r="15070" spans="10:10" x14ac:dyDescent="0.25">
      <c r="J15070" s="1"/>
    </row>
    <row r="15071" spans="10:10" x14ac:dyDescent="0.25">
      <c r="J15071" s="1"/>
    </row>
    <row r="15072" spans="10:10" x14ac:dyDescent="0.25">
      <c r="J15072" s="1"/>
    </row>
    <row r="15073" spans="10:10" x14ac:dyDescent="0.25">
      <c r="J15073" s="1"/>
    </row>
    <row r="15074" spans="10:10" x14ac:dyDescent="0.25">
      <c r="J15074" s="1"/>
    </row>
    <row r="15075" spans="10:10" x14ac:dyDescent="0.25">
      <c r="J15075" s="1"/>
    </row>
    <row r="15076" spans="10:10" x14ac:dyDescent="0.25">
      <c r="J15076" s="1"/>
    </row>
    <row r="15077" spans="10:10" x14ac:dyDescent="0.25">
      <c r="J15077" s="1"/>
    </row>
    <row r="15078" spans="10:10" x14ac:dyDescent="0.25">
      <c r="J15078" s="1"/>
    </row>
    <row r="15079" spans="10:10" x14ac:dyDescent="0.25">
      <c r="J15079" s="1"/>
    </row>
    <row r="15080" spans="10:10" x14ac:dyDescent="0.25">
      <c r="J15080" s="1"/>
    </row>
    <row r="15081" spans="10:10" x14ac:dyDescent="0.25">
      <c r="J15081" s="1"/>
    </row>
    <row r="15082" spans="10:10" x14ac:dyDescent="0.25">
      <c r="J15082" s="1"/>
    </row>
    <row r="15083" spans="10:10" x14ac:dyDescent="0.25">
      <c r="J15083" s="1"/>
    </row>
    <row r="15084" spans="10:10" x14ac:dyDescent="0.25">
      <c r="J15084" s="1"/>
    </row>
    <row r="15085" spans="10:10" x14ac:dyDescent="0.25">
      <c r="J15085" s="1"/>
    </row>
    <row r="15086" spans="10:10" x14ac:dyDescent="0.25">
      <c r="J15086" s="1"/>
    </row>
    <row r="15087" spans="10:10" x14ac:dyDescent="0.25">
      <c r="J15087" s="1"/>
    </row>
    <row r="15088" spans="10:10" x14ac:dyDescent="0.25">
      <c r="J15088" s="1"/>
    </row>
    <row r="15089" spans="10:10" x14ac:dyDescent="0.25">
      <c r="J15089" s="1"/>
    </row>
    <row r="15090" spans="10:10" x14ac:dyDescent="0.25">
      <c r="J15090" s="1"/>
    </row>
    <row r="15091" spans="10:10" x14ac:dyDescent="0.25">
      <c r="J15091" s="1"/>
    </row>
    <row r="15092" spans="10:10" x14ac:dyDescent="0.25">
      <c r="J15092" s="1"/>
    </row>
    <row r="15093" spans="10:10" x14ac:dyDescent="0.25">
      <c r="J15093" s="1"/>
    </row>
    <row r="15094" spans="10:10" x14ac:dyDescent="0.25">
      <c r="J15094" s="1"/>
    </row>
    <row r="15095" spans="10:10" x14ac:dyDescent="0.25">
      <c r="J15095" s="1"/>
    </row>
    <row r="15096" spans="10:10" x14ac:dyDescent="0.25">
      <c r="J15096" s="1"/>
    </row>
    <row r="15097" spans="10:10" x14ac:dyDescent="0.25">
      <c r="J15097" s="1"/>
    </row>
    <row r="15098" spans="10:10" x14ac:dyDescent="0.25">
      <c r="J15098" s="1"/>
    </row>
    <row r="15099" spans="10:10" x14ac:dyDescent="0.25">
      <c r="J15099" s="1"/>
    </row>
    <row r="15100" spans="10:10" x14ac:dyDescent="0.25">
      <c r="J15100" s="1"/>
    </row>
    <row r="15101" spans="10:10" x14ac:dyDescent="0.25">
      <c r="J15101" s="1"/>
    </row>
    <row r="15102" spans="10:10" x14ac:dyDescent="0.25">
      <c r="J15102" s="1"/>
    </row>
    <row r="15103" spans="10:10" x14ac:dyDescent="0.25">
      <c r="J15103" s="1"/>
    </row>
    <row r="15104" spans="10:10" x14ac:dyDescent="0.25">
      <c r="J15104" s="1"/>
    </row>
    <row r="15105" spans="10:10" x14ac:dyDescent="0.25">
      <c r="J15105" s="1"/>
    </row>
    <row r="15106" spans="10:10" x14ac:dyDescent="0.25">
      <c r="J15106" s="1"/>
    </row>
    <row r="15107" spans="10:10" x14ac:dyDescent="0.25">
      <c r="J15107" s="1"/>
    </row>
    <row r="15108" spans="10:10" x14ac:dyDescent="0.25">
      <c r="J15108" s="1"/>
    </row>
    <row r="15109" spans="10:10" x14ac:dyDescent="0.25">
      <c r="J15109" s="1"/>
    </row>
    <row r="15110" spans="10:10" x14ac:dyDescent="0.25">
      <c r="J15110" s="1"/>
    </row>
    <row r="15111" spans="10:10" x14ac:dyDescent="0.25">
      <c r="J15111" s="1"/>
    </row>
    <row r="15112" spans="10:10" x14ac:dyDescent="0.25">
      <c r="J15112" s="1"/>
    </row>
    <row r="15113" spans="10:10" x14ac:dyDescent="0.25">
      <c r="J15113" s="1"/>
    </row>
    <row r="15114" spans="10:10" x14ac:dyDescent="0.25">
      <c r="J15114" s="1"/>
    </row>
    <row r="15115" spans="10:10" x14ac:dyDescent="0.25">
      <c r="J15115" s="1"/>
    </row>
    <row r="15116" spans="10:10" x14ac:dyDescent="0.25">
      <c r="J15116" s="1"/>
    </row>
    <row r="15117" spans="10:10" x14ac:dyDescent="0.25">
      <c r="J15117" s="1"/>
    </row>
    <row r="15118" spans="10:10" x14ac:dyDescent="0.25">
      <c r="J15118" s="1"/>
    </row>
    <row r="15119" spans="10:10" x14ac:dyDescent="0.25">
      <c r="J15119" s="1"/>
    </row>
    <row r="15120" spans="10:10" x14ac:dyDescent="0.25">
      <c r="J15120" s="1"/>
    </row>
    <row r="15121" spans="10:10" x14ac:dyDescent="0.25">
      <c r="J15121" s="1"/>
    </row>
    <row r="15122" spans="10:10" x14ac:dyDescent="0.25">
      <c r="J15122" s="1"/>
    </row>
    <row r="15123" spans="10:10" x14ac:dyDescent="0.25">
      <c r="J15123" s="1"/>
    </row>
    <row r="15124" spans="10:10" x14ac:dyDescent="0.25">
      <c r="J15124" s="1"/>
    </row>
    <row r="15125" spans="10:10" x14ac:dyDescent="0.25">
      <c r="J15125" s="1"/>
    </row>
    <row r="15126" spans="10:10" x14ac:dyDescent="0.25">
      <c r="J15126" s="1"/>
    </row>
    <row r="15127" spans="10:10" x14ac:dyDescent="0.25">
      <c r="J15127" s="1"/>
    </row>
    <row r="15128" spans="10:10" x14ac:dyDescent="0.25">
      <c r="J15128" s="1"/>
    </row>
    <row r="15129" spans="10:10" x14ac:dyDescent="0.25">
      <c r="J15129" s="1"/>
    </row>
    <row r="15130" spans="10:10" x14ac:dyDescent="0.25">
      <c r="J15130" s="1"/>
    </row>
    <row r="15131" spans="10:10" x14ac:dyDescent="0.25">
      <c r="J15131" s="1"/>
    </row>
    <row r="15132" spans="10:10" x14ac:dyDescent="0.25">
      <c r="J15132" s="1"/>
    </row>
    <row r="15133" spans="10:10" x14ac:dyDescent="0.25">
      <c r="J15133" s="1"/>
    </row>
    <row r="15134" spans="10:10" x14ac:dyDescent="0.25">
      <c r="J15134" s="1"/>
    </row>
    <row r="15135" spans="10:10" x14ac:dyDescent="0.25">
      <c r="J15135" s="1"/>
    </row>
    <row r="15136" spans="10:10" x14ac:dyDescent="0.25">
      <c r="J15136" s="1"/>
    </row>
    <row r="15137" spans="10:10" x14ac:dyDescent="0.25">
      <c r="J15137" s="1"/>
    </row>
    <row r="15138" spans="10:10" x14ac:dyDescent="0.25">
      <c r="J15138" s="1"/>
    </row>
    <row r="15139" spans="10:10" x14ac:dyDescent="0.25">
      <c r="J15139" s="1"/>
    </row>
    <row r="15140" spans="10:10" x14ac:dyDescent="0.25">
      <c r="J15140" s="1"/>
    </row>
    <row r="15141" spans="10:10" x14ac:dyDescent="0.25">
      <c r="J15141" s="1"/>
    </row>
    <row r="15142" spans="10:10" x14ac:dyDescent="0.25">
      <c r="J15142" s="1"/>
    </row>
    <row r="15143" spans="10:10" x14ac:dyDescent="0.25">
      <c r="J15143" s="1"/>
    </row>
    <row r="15144" spans="10:10" x14ac:dyDescent="0.25">
      <c r="J15144" s="1"/>
    </row>
    <row r="15145" spans="10:10" x14ac:dyDescent="0.25">
      <c r="J15145" s="1"/>
    </row>
    <row r="15146" spans="10:10" x14ac:dyDescent="0.25">
      <c r="J15146" s="1"/>
    </row>
    <row r="15147" spans="10:10" x14ac:dyDescent="0.25">
      <c r="J15147" s="1"/>
    </row>
    <row r="15148" spans="10:10" x14ac:dyDescent="0.25">
      <c r="J15148" s="1"/>
    </row>
    <row r="15149" spans="10:10" x14ac:dyDescent="0.25">
      <c r="J15149" s="1"/>
    </row>
    <row r="15150" spans="10:10" x14ac:dyDescent="0.25">
      <c r="J15150" s="1"/>
    </row>
    <row r="15151" spans="10:10" x14ac:dyDescent="0.25">
      <c r="J15151" s="1"/>
    </row>
    <row r="15152" spans="10:10" x14ac:dyDescent="0.25">
      <c r="J15152" s="1"/>
    </row>
    <row r="15153" spans="10:10" x14ac:dyDescent="0.25">
      <c r="J15153" s="1"/>
    </row>
    <row r="15154" spans="10:10" x14ac:dyDescent="0.25">
      <c r="J15154" s="1"/>
    </row>
    <row r="15155" spans="10:10" x14ac:dyDescent="0.25">
      <c r="J15155" s="1"/>
    </row>
    <row r="15156" spans="10:10" x14ac:dyDescent="0.25">
      <c r="J15156" s="1"/>
    </row>
    <row r="15157" spans="10:10" x14ac:dyDescent="0.25">
      <c r="J15157" s="1"/>
    </row>
    <row r="15158" spans="10:10" x14ac:dyDescent="0.25">
      <c r="J15158" s="1"/>
    </row>
    <row r="15159" spans="10:10" x14ac:dyDescent="0.25">
      <c r="J15159" s="1"/>
    </row>
    <row r="15160" spans="10:10" x14ac:dyDescent="0.25">
      <c r="J15160" s="1"/>
    </row>
    <row r="15161" spans="10:10" x14ac:dyDescent="0.25">
      <c r="J15161" s="1"/>
    </row>
    <row r="15162" spans="10:10" x14ac:dyDescent="0.25">
      <c r="J15162" s="1"/>
    </row>
    <row r="15163" spans="10:10" x14ac:dyDescent="0.25">
      <c r="J15163" s="1"/>
    </row>
    <row r="15164" spans="10:10" x14ac:dyDescent="0.25">
      <c r="J15164" s="1"/>
    </row>
    <row r="15165" spans="10:10" x14ac:dyDescent="0.25">
      <c r="J15165" s="1"/>
    </row>
    <row r="15166" spans="10:10" x14ac:dyDescent="0.25">
      <c r="J15166" s="1"/>
    </row>
    <row r="15167" spans="10:10" x14ac:dyDescent="0.25">
      <c r="J15167" s="1"/>
    </row>
    <row r="15168" spans="10:10" x14ac:dyDescent="0.25">
      <c r="J15168" s="1"/>
    </row>
    <row r="15169" spans="10:10" x14ac:dyDescent="0.25">
      <c r="J15169" s="1"/>
    </row>
    <row r="15170" spans="10:10" x14ac:dyDescent="0.25">
      <c r="J15170" s="1"/>
    </row>
    <row r="15171" spans="10:10" x14ac:dyDescent="0.25">
      <c r="J15171" s="1"/>
    </row>
    <row r="15172" spans="10:10" x14ac:dyDescent="0.25">
      <c r="J15172" s="1"/>
    </row>
    <row r="15173" spans="10:10" x14ac:dyDescent="0.25">
      <c r="J15173" s="1"/>
    </row>
    <row r="15174" spans="10:10" x14ac:dyDescent="0.25">
      <c r="J15174" s="1"/>
    </row>
    <row r="15175" spans="10:10" x14ac:dyDescent="0.25">
      <c r="J15175" s="1"/>
    </row>
    <row r="15176" spans="10:10" x14ac:dyDescent="0.25">
      <c r="J15176" s="1"/>
    </row>
    <row r="15177" spans="10:10" x14ac:dyDescent="0.25">
      <c r="J15177" s="1"/>
    </row>
    <row r="15178" spans="10:10" x14ac:dyDescent="0.25">
      <c r="J15178" s="1"/>
    </row>
    <row r="15179" spans="10:10" x14ac:dyDescent="0.25">
      <c r="J15179" s="1"/>
    </row>
    <row r="15180" spans="10:10" x14ac:dyDescent="0.25">
      <c r="J15180" s="1"/>
    </row>
    <row r="15181" spans="10:10" x14ac:dyDescent="0.25">
      <c r="J15181" s="1"/>
    </row>
    <row r="15182" spans="10:10" x14ac:dyDescent="0.25">
      <c r="J15182" s="1"/>
    </row>
    <row r="15183" spans="10:10" x14ac:dyDescent="0.25">
      <c r="J15183" s="1"/>
    </row>
    <row r="15184" spans="10:10" x14ac:dyDescent="0.25">
      <c r="J15184" s="1"/>
    </row>
    <row r="15185" spans="10:10" x14ac:dyDescent="0.25">
      <c r="J15185" s="1"/>
    </row>
    <row r="15186" spans="10:10" x14ac:dyDescent="0.25">
      <c r="J15186" s="1"/>
    </row>
    <row r="15187" spans="10:10" x14ac:dyDescent="0.25">
      <c r="J15187" s="1"/>
    </row>
    <row r="15188" spans="10:10" x14ac:dyDescent="0.25">
      <c r="J15188" s="1"/>
    </row>
    <row r="15189" spans="10:10" x14ac:dyDescent="0.25">
      <c r="J15189" s="1"/>
    </row>
    <row r="15190" spans="10:10" x14ac:dyDescent="0.25">
      <c r="J15190" s="1"/>
    </row>
    <row r="15191" spans="10:10" x14ac:dyDescent="0.25">
      <c r="J15191" s="1"/>
    </row>
    <row r="15192" spans="10:10" x14ac:dyDescent="0.25">
      <c r="J15192" s="1"/>
    </row>
    <row r="15193" spans="10:10" x14ac:dyDescent="0.25">
      <c r="J15193" s="1"/>
    </row>
    <row r="15194" spans="10:10" x14ac:dyDescent="0.25">
      <c r="J15194" s="1"/>
    </row>
    <row r="15195" spans="10:10" x14ac:dyDescent="0.25">
      <c r="J15195" s="1"/>
    </row>
    <row r="15196" spans="10:10" x14ac:dyDescent="0.25">
      <c r="J15196" s="1"/>
    </row>
    <row r="15197" spans="10:10" x14ac:dyDescent="0.25">
      <c r="J15197" s="1"/>
    </row>
    <row r="15198" spans="10:10" x14ac:dyDescent="0.25">
      <c r="J15198" s="1"/>
    </row>
    <row r="15199" spans="10:10" x14ac:dyDescent="0.25">
      <c r="J15199" s="1"/>
    </row>
    <row r="15200" spans="10:10" x14ac:dyDescent="0.25">
      <c r="J15200" s="1"/>
    </row>
    <row r="15201" spans="10:10" x14ac:dyDescent="0.25">
      <c r="J15201" s="1"/>
    </row>
    <row r="15202" spans="10:10" x14ac:dyDescent="0.25">
      <c r="J15202" s="1"/>
    </row>
    <row r="15203" spans="10:10" x14ac:dyDescent="0.25">
      <c r="J15203" s="1"/>
    </row>
    <row r="15204" spans="10:10" x14ac:dyDescent="0.25">
      <c r="J15204" s="1"/>
    </row>
    <row r="15205" spans="10:10" x14ac:dyDescent="0.25">
      <c r="J15205" s="1"/>
    </row>
    <row r="15206" spans="10:10" x14ac:dyDescent="0.25">
      <c r="J15206" s="1"/>
    </row>
    <row r="15207" spans="10:10" x14ac:dyDescent="0.25">
      <c r="J15207" s="1"/>
    </row>
    <row r="15208" spans="10:10" x14ac:dyDescent="0.25">
      <c r="J15208" s="1"/>
    </row>
    <row r="15209" spans="10:10" x14ac:dyDescent="0.25">
      <c r="J15209" s="1"/>
    </row>
    <row r="15210" spans="10:10" x14ac:dyDescent="0.25">
      <c r="J15210" s="1"/>
    </row>
    <row r="15211" spans="10:10" x14ac:dyDescent="0.25">
      <c r="J15211" s="1"/>
    </row>
    <row r="15212" spans="10:10" x14ac:dyDescent="0.25">
      <c r="J15212" s="1"/>
    </row>
    <row r="15213" spans="10:10" x14ac:dyDescent="0.25">
      <c r="J15213" s="1"/>
    </row>
    <row r="15214" spans="10:10" x14ac:dyDescent="0.25">
      <c r="J15214" s="1"/>
    </row>
    <row r="15215" spans="10:10" x14ac:dyDescent="0.25">
      <c r="J15215" s="1"/>
    </row>
    <row r="15216" spans="10:10" x14ac:dyDescent="0.25">
      <c r="J15216" s="1"/>
    </row>
    <row r="15217" spans="10:10" x14ac:dyDescent="0.25">
      <c r="J15217" s="1"/>
    </row>
    <row r="15218" spans="10:10" x14ac:dyDescent="0.25">
      <c r="J15218" s="1"/>
    </row>
    <row r="15219" spans="10:10" x14ac:dyDescent="0.25">
      <c r="J15219" s="1"/>
    </row>
    <row r="15220" spans="10:10" x14ac:dyDescent="0.25">
      <c r="J15220" s="1"/>
    </row>
    <row r="15221" spans="10:10" x14ac:dyDescent="0.25">
      <c r="J15221" s="1"/>
    </row>
    <row r="15222" spans="10:10" x14ac:dyDescent="0.25">
      <c r="J15222" s="1"/>
    </row>
    <row r="15223" spans="10:10" x14ac:dyDescent="0.25">
      <c r="J15223" s="1"/>
    </row>
    <row r="15224" spans="10:10" x14ac:dyDescent="0.25">
      <c r="J15224" s="1"/>
    </row>
    <row r="15225" spans="10:10" x14ac:dyDescent="0.25">
      <c r="J15225" s="1"/>
    </row>
    <row r="15226" spans="10:10" x14ac:dyDescent="0.25">
      <c r="J15226" s="1"/>
    </row>
    <row r="15227" spans="10:10" x14ac:dyDescent="0.25">
      <c r="J15227" s="1"/>
    </row>
    <row r="15228" spans="10:10" x14ac:dyDescent="0.25">
      <c r="J15228" s="1"/>
    </row>
    <row r="15229" spans="10:10" x14ac:dyDescent="0.25">
      <c r="J15229" s="1"/>
    </row>
    <row r="15230" spans="10:10" x14ac:dyDescent="0.25">
      <c r="J15230" s="1"/>
    </row>
    <row r="15231" spans="10:10" x14ac:dyDescent="0.25">
      <c r="J15231" s="1"/>
    </row>
    <row r="15232" spans="10:10" x14ac:dyDescent="0.25">
      <c r="J15232" s="1"/>
    </row>
    <row r="15233" spans="10:10" x14ac:dyDescent="0.25">
      <c r="J15233" s="1"/>
    </row>
    <row r="15234" spans="10:10" x14ac:dyDescent="0.25">
      <c r="J15234" s="1"/>
    </row>
    <row r="15235" spans="10:10" x14ac:dyDescent="0.25">
      <c r="J15235" s="1"/>
    </row>
    <row r="15236" spans="10:10" x14ac:dyDescent="0.25">
      <c r="J15236" s="1"/>
    </row>
    <row r="15237" spans="10:10" x14ac:dyDescent="0.25">
      <c r="J15237" s="1"/>
    </row>
    <row r="15238" spans="10:10" x14ac:dyDescent="0.25">
      <c r="J15238" s="1"/>
    </row>
    <row r="15239" spans="10:10" x14ac:dyDescent="0.25">
      <c r="J15239" s="1"/>
    </row>
    <row r="15240" spans="10:10" x14ac:dyDescent="0.25">
      <c r="J15240" s="1"/>
    </row>
    <row r="15241" spans="10:10" x14ac:dyDescent="0.25">
      <c r="J15241" s="1"/>
    </row>
    <row r="15242" spans="10:10" x14ac:dyDescent="0.25">
      <c r="J15242" s="1"/>
    </row>
    <row r="15243" spans="10:10" x14ac:dyDescent="0.25">
      <c r="J15243" s="1"/>
    </row>
    <row r="15244" spans="10:10" x14ac:dyDescent="0.25">
      <c r="J15244" s="1"/>
    </row>
    <row r="15245" spans="10:10" x14ac:dyDescent="0.25">
      <c r="J15245" s="1"/>
    </row>
    <row r="15246" spans="10:10" x14ac:dyDescent="0.25">
      <c r="J15246" s="1"/>
    </row>
    <row r="15247" spans="10:10" x14ac:dyDescent="0.25">
      <c r="J15247" s="1"/>
    </row>
    <row r="15248" spans="10:10" x14ac:dyDescent="0.25">
      <c r="J15248" s="1"/>
    </row>
    <row r="15249" spans="10:10" x14ac:dyDescent="0.25">
      <c r="J15249" s="1"/>
    </row>
    <row r="15250" spans="10:10" x14ac:dyDescent="0.25">
      <c r="J15250" s="1"/>
    </row>
    <row r="15251" spans="10:10" x14ac:dyDescent="0.25">
      <c r="J15251" s="1"/>
    </row>
    <row r="15252" spans="10:10" x14ac:dyDescent="0.25">
      <c r="J15252" s="1"/>
    </row>
    <row r="15253" spans="10:10" x14ac:dyDescent="0.25">
      <c r="J15253" s="1"/>
    </row>
    <row r="15254" spans="10:10" x14ac:dyDescent="0.25">
      <c r="J15254" s="1"/>
    </row>
    <row r="15255" spans="10:10" x14ac:dyDescent="0.25">
      <c r="J15255" s="1"/>
    </row>
    <row r="15256" spans="10:10" x14ac:dyDescent="0.25">
      <c r="J15256" s="1"/>
    </row>
    <row r="15257" spans="10:10" x14ac:dyDescent="0.25">
      <c r="J15257" s="1"/>
    </row>
    <row r="15258" spans="10:10" x14ac:dyDescent="0.25">
      <c r="J15258" s="1"/>
    </row>
    <row r="15259" spans="10:10" x14ac:dyDescent="0.25">
      <c r="J15259" s="1"/>
    </row>
    <row r="15260" spans="10:10" x14ac:dyDescent="0.25">
      <c r="J15260" s="1"/>
    </row>
    <row r="15261" spans="10:10" x14ac:dyDescent="0.25">
      <c r="J15261" s="1"/>
    </row>
    <row r="15262" spans="10:10" x14ac:dyDescent="0.25">
      <c r="J15262" s="1"/>
    </row>
    <row r="15263" spans="10:10" x14ac:dyDescent="0.25">
      <c r="J15263" s="1"/>
    </row>
    <row r="15264" spans="10:10" x14ac:dyDescent="0.25">
      <c r="J15264" s="1"/>
    </row>
    <row r="15265" spans="10:10" x14ac:dyDescent="0.25">
      <c r="J15265" s="1"/>
    </row>
    <row r="15266" spans="10:10" x14ac:dyDescent="0.25">
      <c r="J15266" s="1"/>
    </row>
    <row r="15267" spans="10:10" x14ac:dyDescent="0.25">
      <c r="J15267" s="1"/>
    </row>
    <row r="15268" spans="10:10" x14ac:dyDescent="0.25">
      <c r="J15268" s="1"/>
    </row>
    <row r="15269" spans="10:10" x14ac:dyDescent="0.25">
      <c r="J15269" s="1"/>
    </row>
    <row r="15270" spans="10:10" x14ac:dyDescent="0.25">
      <c r="J15270" s="1"/>
    </row>
    <row r="15271" spans="10:10" x14ac:dyDescent="0.25">
      <c r="J15271" s="1"/>
    </row>
    <row r="15272" spans="10:10" x14ac:dyDescent="0.25">
      <c r="J15272" s="1"/>
    </row>
    <row r="15273" spans="10:10" x14ac:dyDescent="0.25">
      <c r="J15273" s="1"/>
    </row>
    <row r="15274" spans="10:10" x14ac:dyDescent="0.25">
      <c r="J15274" s="1"/>
    </row>
    <row r="15275" spans="10:10" x14ac:dyDescent="0.25">
      <c r="J15275" s="1"/>
    </row>
    <row r="15276" spans="10:10" x14ac:dyDescent="0.25">
      <c r="J15276" s="1"/>
    </row>
    <row r="15277" spans="10:10" x14ac:dyDescent="0.25">
      <c r="J15277" s="1"/>
    </row>
    <row r="15278" spans="10:10" x14ac:dyDescent="0.25">
      <c r="J15278" s="1"/>
    </row>
    <row r="15279" spans="10:10" x14ac:dyDescent="0.25">
      <c r="J15279" s="1"/>
    </row>
    <row r="15280" spans="10:10" x14ac:dyDescent="0.25">
      <c r="J15280" s="1"/>
    </row>
    <row r="15281" spans="10:10" x14ac:dyDescent="0.25">
      <c r="J15281" s="1"/>
    </row>
    <row r="15282" spans="10:10" x14ac:dyDescent="0.25">
      <c r="J15282" s="1"/>
    </row>
    <row r="15283" spans="10:10" x14ac:dyDescent="0.25">
      <c r="J15283" s="1"/>
    </row>
    <row r="15284" spans="10:10" x14ac:dyDescent="0.25">
      <c r="J15284" s="1"/>
    </row>
    <row r="15285" spans="10:10" x14ac:dyDescent="0.25">
      <c r="J15285" s="1"/>
    </row>
    <row r="15286" spans="10:10" x14ac:dyDescent="0.25">
      <c r="J15286" s="1"/>
    </row>
    <row r="15287" spans="10:10" x14ac:dyDescent="0.25">
      <c r="J15287" s="1"/>
    </row>
    <row r="15288" spans="10:10" x14ac:dyDescent="0.25">
      <c r="J15288" s="1"/>
    </row>
    <row r="15289" spans="10:10" x14ac:dyDescent="0.25">
      <c r="J15289" s="1"/>
    </row>
    <row r="15290" spans="10:10" x14ac:dyDescent="0.25">
      <c r="J15290" s="1"/>
    </row>
    <row r="15291" spans="10:10" x14ac:dyDescent="0.25">
      <c r="J15291" s="1"/>
    </row>
    <row r="15292" spans="10:10" x14ac:dyDescent="0.25">
      <c r="J15292" s="1"/>
    </row>
    <row r="15293" spans="10:10" x14ac:dyDescent="0.25">
      <c r="J15293" s="1"/>
    </row>
    <row r="15294" spans="10:10" x14ac:dyDescent="0.25">
      <c r="J15294" s="1"/>
    </row>
    <row r="15295" spans="10:10" x14ac:dyDescent="0.25">
      <c r="J15295" s="1"/>
    </row>
    <row r="15296" spans="10:10" x14ac:dyDescent="0.25">
      <c r="J15296" s="1"/>
    </row>
    <row r="15297" spans="10:10" x14ac:dyDescent="0.25">
      <c r="J15297" s="1"/>
    </row>
    <row r="15298" spans="10:10" x14ac:dyDescent="0.25">
      <c r="J15298" s="1"/>
    </row>
    <row r="15299" spans="10:10" x14ac:dyDescent="0.25">
      <c r="J15299" s="1"/>
    </row>
    <row r="15300" spans="10:10" x14ac:dyDescent="0.25">
      <c r="J15300" s="1"/>
    </row>
    <row r="15301" spans="10:10" x14ac:dyDescent="0.25">
      <c r="J15301" s="1"/>
    </row>
    <row r="15302" spans="10:10" x14ac:dyDescent="0.25">
      <c r="J15302" s="1"/>
    </row>
    <row r="15303" spans="10:10" x14ac:dyDescent="0.25">
      <c r="J15303" s="1"/>
    </row>
    <row r="15304" spans="10:10" x14ac:dyDescent="0.25">
      <c r="J15304" s="1"/>
    </row>
    <row r="15305" spans="10:10" x14ac:dyDescent="0.25">
      <c r="J15305" s="1"/>
    </row>
    <row r="15306" spans="10:10" x14ac:dyDescent="0.25">
      <c r="J15306" s="1"/>
    </row>
    <row r="15307" spans="10:10" x14ac:dyDescent="0.25">
      <c r="J15307" s="1"/>
    </row>
    <row r="15308" spans="10:10" x14ac:dyDescent="0.25">
      <c r="J15308" s="1"/>
    </row>
    <row r="15309" spans="10:10" x14ac:dyDescent="0.25">
      <c r="J15309" s="1"/>
    </row>
    <row r="15310" spans="10:10" x14ac:dyDescent="0.25">
      <c r="J15310" s="1"/>
    </row>
    <row r="15311" spans="10:10" x14ac:dyDescent="0.25">
      <c r="J15311" s="1"/>
    </row>
    <row r="15312" spans="10:10" x14ac:dyDescent="0.25">
      <c r="J15312" s="1"/>
    </row>
    <row r="15313" spans="10:10" x14ac:dyDescent="0.25">
      <c r="J15313" s="1"/>
    </row>
    <row r="15314" spans="10:10" x14ac:dyDescent="0.25">
      <c r="J15314" s="1"/>
    </row>
    <row r="15315" spans="10:10" x14ac:dyDescent="0.25">
      <c r="J15315" s="1"/>
    </row>
    <row r="15316" spans="10:10" x14ac:dyDescent="0.25">
      <c r="J15316" s="1"/>
    </row>
    <row r="15317" spans="10:10" x14ac:dyDescent="0.25">
      <c r="J15317" s="1"/>
    </row>
    <row r="15318" spans="10:10" x14ac:dyDescent="0.25">
      <c r="J15318" s="1"/>
    </row>
    <row r="15319" spans="10:10" x14ac:dyDescent="0.25">
      <c r="J15319" s="1"/>
    </row>
    <row r="15320" spans="10:10" x14ac:dyDescent="0.25">
      <c r="J15320" s="1"/>
    </row>
    <row r="15321" spans="10:10" x14ac:dyDescent="0.25">
      <c r="J15321" s="1"/>
    </row>
    <row r="15322" spans="10:10" x14ac:dyDescent="0.25">
      <c r="J15322" s="1"/>
    </row>
    <row r="15323" spans="10:10" x14ac:dyDescent="0.25">
      <c r="J15323" s="1"/>
    </row>
    <row r="15324" spans="10:10" x14ac:dyDescent="0.25">
      <c r="J15324" s="1"/>
    </row>
    <row r="15325" spans="10:10" x14ac:dyDescent="0.25">
      <c r="J15325" s="1"/>
    </row>
    <row r="15326" spans="10:10" x14ac:dyDescent="0.25">
      <c r="J15326" s="1"/>
    </row>
    <row r="15327" spans="10:10" x14ac:dyDescent="0.25">
      <c r="J15327" s="1"/>
    </row>
    <row r="15328" spans="10:10" x14ac:dyDescent="0.25">
      <c r="J15328" s="1"/>
    </row>
    <row r="15329" spans="10:10" x14ac:dyDescent="0.25">
      <c r="J15329" s="1"/>
    </row>
    <row r="15330" spans="10:10" x14ac:dyDescent="0.25">
      <c r="J15330" s="1"/>
    </row>
    <row r="15331" spans="10:10" x14ac:dyDescent="0.25">
      <c r="J15331" s="1"/>
    </row>
    <row r="15332" spans="10:10" x14ac:dyDescent="0.25">
      <c r="J15332" s="1"/>
    </row>
    <row r="15333" spans="10:10" x14ac:dyDescent="0.25">
      <c r="J15333" s="1"/>
    </row>
    <row r="15334" spans="10:10" x14ac:dyDescent="0.25">
      <c r="J15334" s="1"/>
    </row>
    <row r="15335" spans="10:10" x14ac:dyDescent="0.25">
      <c r="J15335" s="1"/>
    </row>
    <row r="15336" spans="10:10" x14ac:dyDescent="0.25">
      <c r="J15336" s="1"/>
    </row>
    <row r="15337" spans="10:10" x14ac:dyDescent="0.25">
      <c r="J15337" s="1"/>
    </row>
    <row r="15338" spans="10:10" x14ac:dyDescent="0.25">
      <c r="J15338" s="1"/>
    </row>
    <row r="15339" spans="10:10" x14ac:dyDescent="0.25">
      <c r="J15339" s="1"/>
    </row>
    <row r="15340" spans="10:10" x14ac:dyDescent="0.25">
      <c r="J15340" s="1"/>
    </row>
    <row r="15341" spans="10:10" x14ac:dyDescent="0.25">
      <c r="J15341" s="1"/>
    </row>
    <row r="15342" spans="10:10" x14ac:dyDescent="0.25">
      <c r="J15342" s="1"/>
    </row>
    <row r="15343" spans="10:10" x14ac:dyDescent="0.25">
      <c r="J15343" s="1"/>
    </row>
    <row r="15344" spans="10:10" x14ac:dyDescent="0.25">
      <c r="J15344" s="1"/>
    </row>
    <row r="15345" spans="10:10" x14ac:dyDescent="0.25">
      <c r="J15345" s="1"/>
    </row>
    <row r="15346" spans="10:10" x14ac:dyDescent="0.25">
      <c r="J15346" s="1"/>
    </row>
    <row r="15347" spans="10:10" x14ac:dyDescent="0.25">
      <c r="J15347" s="1"/>
    </row>
    <row r="15348" spans="10:10" x14ac:dyDescent="0.25">
      <c r="J15348" s="1"/>
    </row>
    <row r="15349" spans="10:10" x14ac:dyDescent="0.25">
      <c r="J15349" s="1"/>
    </row>
    <row r="15350" spans="10:10" x14ac:dyDescent="0.25">
      <c r="J15350" s="1"/>
    </row>
    <row r="15351" spans="10:10" x14ac:dyDescent="0.25">
      <c r="J15351" s="1"/>
    </row>
    <row r="15352" spans="10:10" x14ac:dyDescent="0.25">
      <c r="J15352" s="1"/>
    </row>
    <row r="15353" spans="10:10" x14ac:dyDescent="0.25">
      <c r="J15353" s="1"/>
    </row>
    <row r="15354" spans="10:10" x14ac:dyDescent="0.25">
      <c r="J15354" s="1"/>
    </row>
    <row r="15355" spans="10:10" x14ac:dyDescent="0.25">
      <c r="J15355" s="1"/>
    </row>
    <row r="15356" spans="10:10" x14ac:dyDescent="0.25">
      <c r="J15356" s="1"/>
    </row>
    <row r="15357" spans="10:10" x14ac:dyDescent="0.25">
      <c r="J15357" s="1"/>
    </row>
    <row r="15358" spans="10:10" x14ac:dyDescent="0.25">
      <c r="J15358" s="1"/>
    </row>
    <row r="15359" spans="10:10" x14ac:dyDescent="0.25">
      <c r="J15359" s="1"/>
    </row>
    <row r="15360" spans="10:10" x14ac:dyDescent="0.25">
      <c r="J15360" s="1"/>
    </row>
    <row r="15361" spans="10:10" x14ac:dyDescent="0.25">
      <c r="J15361" s="1"/>
    </row>
    <row r="15362" spans="10:10" x14ac:dyDescent="0.25">
      <c r="J15362" s="1"/>
    </row>
    <row r="15363" spans="10:10" x14ac:dyDescent="0.25">
      <c r="J15363" s="1"/>
    </row>
    <row r="15364" spans="10:10" x14ac:dyDescent="0.25">
      <c r="J15364" s="1"/>
    </row>
    <row r="15365" spans="10:10" x14ac:dyDescent="0.25">
      <c r="J15365" s="1"/>
    </row>
    <row r="15366" spans="10:10" x14ac:dyDescent="0.25">
      <c r="J15366" s="1"/>
    </row>
    <row r="15367" spans="10:10" x14ac:dyDescent="0.25">
      <c r="J15367" s="1"/>
    </row>
    <row r="15368" spans="10:10" x14ac:dyDescent="0.25">
      <c r="J15368" s="1"/>
    </row>
    <row r="15369" spans="10:10" x14ac:dyDescent="0.25">
      <c r="J15369" s="1"/>
    </row>
    <row r="15370" spans="10:10" x14ac:dyDescent="0.25">
      <c r="J15370" s="1"/>
    </row>
    <row r="15371" spans="10:10" x14ac:dyDescent="0.25">
      <c r="J15371" s="1"/>
    </row>
    <row r="15372" spans="10:10" x14ac:dyDescent="0.25">
      <c r="J15372" s="1"/>
    </row>
    <row r="15373" spans="10:10" x14ac:dyDescent="0.25">
      <c r="J15373" s="1"/>
    </row>
    <row r="15374" spans="10:10" x14ac:dyDescent="0.25">
      <c r="J15374" s="1"/>
    </row>
    <row r="15375" spans="10:10" x14ac:dyDescent="0.25">
      <c r="J15375" s="1"/>
    </row>
    <row r="15376" spans="10:10" x14ac:dyDescent="0.25">
      <c r="J15376" s="1"/>
    </row>
    <row r="15377" spans="10:10" x14ac:dyDescent="0.25">
      <c r="J15377" s="1"/>
    </row>
    <row r="15378" spans="10:10" x14ac:dyDescent="0.25">
      <c r="J15378" s="1"/>
    </row>
    <row r="15379" spans="10:10" x14ac:dyDescent="0.25">
      <c r="J15379" s="1"/>
    </row>
    <row r="15380" spans="10:10" x14ac:dyDescent="0.25">
      <c r="J15380" s="1"/>
    </row>
    <row r="15381" spans="10:10" x14ac:dyDescent="0.25">
      <c r="J15381" s="1"/>
    </row>
    <row r="15382" spans="10:10" x14ac:dyDescent="0.25">
      <c r="J15382" s="1"/>
    </row>
    <row r="15383" spans="10:10" x14ac:dyDescent="0.25">
      <c r="J15383" s="1"/>
    </row>
    <row r="15384" spans="10:10" x14ac:dyDescent="0.25">
      <c r="J15384" s="1"/>
    </row>
    <row r="15385" spans="10:10" x14ac:dyDescent="0.25">
      <c r="J15385" s="1"/>
    </row>
    <row r="15386" spans="10:10" x14ac:dyDescent="0.25">
      <c r="J15386" s="1"/>
    </row>
    <row r="15387" spans="10:10" x14ac:dyDescent="0.25">
      <c r="J15387" s="1"/>
    </row>
    <row r="15388" spans="10:10" x14ac:dyDescent="0.25">
      <c r="J15388" s="1"/>
    </row>
    <row r="15389" spans="10:10" x14ac:dyDescent="0.25">
      <c r="J15389" s="1"/>
    </row>
    <row r="15390" spans="10:10" x14ac:dyDescent="0.25">
      <c r="J15390" s="1"/>
    </row>
    <row r="15391" spans="10:10" x14ac:dyDescent="0.25">
      <c r="J15391" s="1"/>
    </row>
    <row r="15392" spans="10:10" x14ac:dyDescent="0.25">
      <c r="J15392" s="1"/>
    </row>
    <row r="15393" spans="10:10" x14ac:dyDescent="0.25">
      <c r="J15393" s="1"/>
    </row>
    <row r="15394" spans="10:10" x14ac:dyDescent="0.25">
      <c r="J15394" s="1"/>
    </row>
    <row r="15395" spans="10:10" x14ac:dyDescent="0.25">
      <c r="J15395" s="1"/>
    </row>
    <row r="15396" spans="10:10" x14ac:dyDescent="0.25">
      <c r="J15396" s="1"/>
    </row>
    <row r="15397" spans="10:10" x14ac:dyDescent="0.25">
      <c r="J15397" s="1"/>
    </row>
    <row r="15398" spans="10:10" x14ac:dyDescent="0.25">
      <c r="J15398" s="1"/>
    </row>
    <row r="15399" spans="10:10" x14ac:dyDescent="0.25">
      <c r="J15399" s="1"/>
    </row>
    <row r="15400" spans="10:10" x14ac:dyDescent="0.25">
      <c r="J15400" s="1"/>
    </row>
    <row r="15401" spans="10:10" x14ac:dyDescent="0.25">
      <c r="J15401" s="1"/>
    </row>
    <row r="15402" spans="10:10" x14ac:dyDescent="0.25">
      <c r="J15402" s="1"/>
    </row>
    <row r="15403" spans="10:10" x14ac:dyDescent="0.25">
      <c r="J15403" s="1"/>
    </row>
    <row r="15404" spans="10:10" x14ac:dyDescent="0.25">
      <c r="J15404" s="1"/>
    </row>
    <row r="15405" spans="10:10" x14ac:dyDescent="0.25">
      <c r="J15405" s="1"/>
    </row>
    <row r="15406" spans="10:10" x14ac:dyDescent="0.25">
      <c r="J15406" s="1"/>
    </row>
    <row r="15407" spans="10:10" x14ac:dyDescent="0.25">
      <c r="J15407" s="1"/>
    </row>
    <row r="15408" spans="10:10" x14ac:dyDescent="0.25">
      <c r="J15408" s="1"/>
    </row>
    <row r="15409" spans="10:10" x14ac:dyDescent="0.25">
      <c r="J15409" s="1"/>
    </row>
    <row r="15410" spans="10:10" x14ac:dyDescent="0.25">
      <c r="J15410" s="1"/>
    </row>
    <row r="15411" spans="10:10" x14ac:dyDescent="0.25">
      <c r="J15411" s="1"/>
    </row>
    <row r="15412" spans="10:10" x14ac:dyDescent="0.25">
      <c r="J15412" s="1"/>
    </row>
    <row r="15413" spans="10:10" x14ac:dyDescent="0.25">
      <c r="J15413" s="1"/>
    </row>
    <row r="15414" spans="10:10" x14ac:dyDescent="0.25">
      <c r="J15414" s="1"/>
    </row>
    <row r="15415" spans="10:10" x14ac:dyDescent="0.25">
      <c r="J15415" s="1"/>
    </row>
    <row r="15416" spans="10:10" x14ac:dyDescent="0.25">
      <c r="J15416" s="1"/>
    </row>
    <row r="15417" spans="10:10" x14ac:dyDescent="0.25">
      <c r="J15417" s="1"/>
    </row>
    <row r="15418" spans="10:10" x14ac:dyDescent="0.25">
      <c r="J15418" s="1"/>
    </row>
    <row r="15419" spans="10:10" x14ac:dyDescent="0.25">
      <c r="J15419" s="1"/>
    </row>
    <row r="15420" spans="10:10" x14ac:dyDescent="0.25">
      <c r="J15420" s="1"/>
    </row>
    <row r="15421" spans="10:10" x14ac:dyDescent="0.25">
      <c r="J15421" s="1"/>
    </row>
    <row r="15422" spans="10:10" x14ac:dyDescent="0.25">
      <c r="J15422" s="1"/>
    </row>
    <row r="15423" spans="10:10" x14ac:dyDescent="0.25">
      <c r="J15423" s="1"/>
    </row>
    <row r="15424" spans="10:10" x14ac:dyDescent="0.25">
      <c r="J15424" s="1"/>
    </row>
    <row r="15425" spans="10:10" x14ac:dyDescent="0.25">
      <c r="J15425" s="1"/>
    </row>
    <row r="15426" spans="10:10" x14ac:dyDescent="0.25">
      <c r="J15426" s="1"/>
    </row>
    <row r="15427" spans="10:10" x14ac:dyDescent="0.25">
      <c r="J15427" s="1"/>
    </row>
    <row r="15428" spans="10:10" x14ac:dyDescent="0.25">
      <c r="J15428" s="1"/>
    </row>
    <row r="15429" spans="10:10" x14ac:dyDescent="0.25">
      <c r="J15429" s="1"/>
    </row>
    <row r="15430" spans="10:10" x14ac:dyDescent="0.25">
      <c r="J15430" s="1"/>
    </row>
    <row r="15431" spans="10:10" x14ac:dyDescent="0.25">
      <c r="J15431" s="1"/>
    </row>
    <row r="15432" spans="10:10" x14ac:dyDescent="0.25">
      <c r="J15432" s="1"/>
    </row>
    <row r="15433" spans="10:10" x14ac:dyDescent="0.25">
      <c r="J15433" s="1"/>
    </row>
    <row r="15434" spans="10:10" x14ac:dyDescent="0.25">
      <c r="J15434" s="1"/>
    </row>
    <row r="15435" spans="10:10" x14ac:dyDescent="0.25">
      <c r="J15435" s="1"/>
    </row>
    <row r="15436" spans="10:10" x14ac:dyDescent="0.25">
      <c r="J15436" s="1"/>
    </row>
    <row r="15437" spans="10:10" x14ac:dyDescent="0.25">
      <c r="J15437" s="1"/>
    </row>
    <row r="15438" spans="10:10" x14ac:dyDescent="0.25">
      <c r="J15438" s="1"/>
    </row>
    <row r="15439" spans="10:10" x14ac:dyDescent="0.25">
      <c r="J15439" s="1"/>
    </row>
    <row r="15440" spans="10:10" x14ac:dyDescent="0.25">
      <c r="J15440" s="1"/>
    </row>
    <row r="15441" spans="10:10" x14ac:dyDescent="0.25">
      <c r="J15441" s="1"/>
    </row>
    <row r="15442" spans="10:10" x14ac:dyDescent="0.25">
      <c r="J15442" s="1"/>
    </row>
    <row r="15443" spans="10:10" x14ac:dyDescent="0.25">
      <c r="J15443" s="1"/>
    </row>
    <row r="15444" spans="10:10" x14ac:dyDescent="0.25">
      <c r="J15444" s="1"/>
    </row>
    <row r="15445" spans="10:10" x14ac:dyDescent="0.25">
      <c r="J15445" s="1"/>
    </row>
    <row r="15446" spans="10:10" x14ac:dyDescent="0.25">
      <c r="J15446" s="1"/>
    </row>
    <row r="15447" spans="10:10" x14ac:dyDescent="0.25">
      <c r="J15447" s="1"/>
    </row>
    <row r="15448" spans="10:10" x14ac:dyDescent="0.25">
      <c r="J15448" s="1"/>
    </row>
    <row r="15449" spans="10:10" x14ac:dyDescent="0.25">
      <c r="J15449" s="1"/>
    </row>
    <row r="15450" spans="10:10" x14ac:dyDescent="0.25">
      <c r="J15450" s="1"/>
    </row>
    <row r="15451" spans="10:10" x14ac:dyDescent="0.25">
      <c r="J15451" s="1"/>
    </row>
    <row r="15452" spans="10:10" x14ac:dyDescent="0.25">
      <c r="J15452" s="1"/>
    </row>
    <row r="15453" spans="10:10" x14ac:dyDescent="0.25">
      <c r="J15453" s="1"/>
    </row>
    <row r="15454" spans="10:10" x14ac:dyDescent="0.25">
      <c r="J15454" s="1"/>
    </row>
    <row r="15455" spans="10:10" x14ac:dyDescent="0.25">
      <c r="J15455" s="1"/>
    </row>
    <row r="15456" spans="10:10" x14ac:dyDescent="0.25">
      <c r="J15456" s="1"/>
    </row>
    <row r="15457" spans="10:10" x14ac:dyDescent="0.25">
      <c r="J15457" s="1"/>
    </row>
    <row r="15458" spans="10:10" x14ac:dyDescent="0.25">
      <c r="J15458" s="1"/>
    </row>
    <row r="15459" spans="10:10" x14ac:dyDescent="0.25">
      <c r="J15459" s="1"/>
    </row>
    <row r="15460" spans="10:10" x14ac:dyDescent="0.25">
      <c r="J15460" s="1"/>
    </row>
    <row r="15461" spans="10:10" x14ac:dyDescent="0.25">
      <c r="J15461" s="1"/>
    </row>
    <row r="15462" spans="10:10" x14ac:dyDescent="0.25">
      <c r="J15462" s="1"/>
    </row>
    <row r="15463" spans="10:10" x14ac:dyDescent="0.25">
      <c r="J15463" s="1"/>
    </row>
    <row r="15464" spans="10:10" x14ac:dyDescent="0.25">
      <c r="J15464" s="1"/>
    </row>
    <row r="15465" spans="10:10" x14ac:dyDescent="0.25">
      <c r="J15465" s="1"/>
    </row>
    <row r="15466" spans="10:10" x14ac:dyDescent="0.25">
      <c r="J15466" s="1"/>
    </row>
    <row r="15467" spans="10:10" x14ac:dyDescent="0.25">
      <c r="J15467" s="1"/>
    </row>
    <row r="15468" spans="10:10" x14ac:dyDescent="0.25">
      <c r="J15468" s="1"/>
    </row>
    <row r="15469" spans="10:10" x14ac:dyDescent="0.25">
      <c r="J15469" s="1"/>
    </row>
    <row r="15470" spans="10:10" x14ac:dyDescent="0.25">
      <c r="J15470" s="1"/>
    </row>
    <row r="15471" spans="10:10" x14ac:dyDescent="0.25">
      <c r="J15471" s="1"/>
    </row>
    <row r="15472" spans="10:10" x14ac:dyDescent="0.25">
      <c r="J15472" s="1"/>
    </row>
    <row r="15473" spans="10:10" x14ac:dyDescent="0.25">
      <c r="J15473" s="1"/>
    </row>
    <row r="15474" spans="10:10" x14ac:dyDescent="0.25">
      <c r="J15474" s="1"/>
    </row>
    <row r="15475" spans="10:10" x14ac:dyDescent="0.25">
      <c r="J15475" s="1"/>
    </row>
    <row r="15476" spans="10:10" x14ac:dyDescent="0.25">
      <c r="J15476" s="1"/>
    </row>
    <row r="15477" spans="10:10" x14ac:dyDescent="0.25">
      <c r="J15477" s="1"/>
    </row>
    <row r="15478" spans="10:10" x14ac:dyDescent="0.25">
      <c r="J15478" s="1"/>
    </row>
    <row r="15479" spans="10:10" x14ac:dyDescent="0.25">
      <c r="J15479" s="1"/>
    </row>
    <row r="15480" spans="10:10" x14ac:dyDescent="0.25">
      <c r="J15480" s="1"/>
    </row>
    <row r="15481" spans="10:10" x14ac:dyDescent="0.25">
      <c r="J15481" s="1"/>
    </row>
    <row r="15482" spans="10:10" x14ac:dyDescent="0.25">
      <c r="J15482" s="1"/>
    </row>
    <row r="15483" spans="10:10" x14ac:dyDescent="0.25">
      <c r="J15483" s="1"/>
    </row>
    <row r="15484" spans="10:10" x14ac:dyDescent="0.25">
      <c r="J15484" s="1"/>
    </row>
    <row r="15485" spans="10:10" x14ac:dyDescent="0.25">
      <c r="J15485" s="1"/>
    </row>
    <row r="15486" spans="10:10" x14ac:dyDescent="0.25">
      <c r="J15486" s="1"/>
    </row>
    <row r="15487" spans="10:10" x14ac:dyDescent="0.25">
      <c r="J15487" s="1"/>
    </row>
    <row r="15488" spans="10:10" x14ac:dyDescent="0.25">
      <c r="J15488" s="1"/>
    </row>
    <row r="15489" spans="10:10" x14ac:dyDescent="0.25">
      <c r="J15489" s="1"/>
    </row>
    <row r="15490" spans="10:10" x14ac:dyDescent="0.25">
      <c r="J15490" s="1"/>
    </row>
    <row r="15491" spans="10:10" x14ac:dyDescent="0.25">
      <c r="J15491" s="1"/>
    </row>
    <row r="15492" spans="10:10" x14ac:dyDescent="0.25">
      <c r="J15492" s="1"/>
    </row>
    <row r="15493" spans="10:10" x14ac:dyDescent="0.25">
      <c r="J15493" s="1"/>
    </row>
    <row r="15494" spans="10:10" x14ac:dyDescent="0.25">
      <c r="J15494" s="1"/>
    </row>
    <row r="15495" spans="10:10" x14ac:dyDescent="0.25">
      <c r="J15495" s="1"/>
    </row>
    <row r="15496" spans="10:10" x14ac:dyDescent="0.25">
      <c r="J15496" s="1"/>
    </row>
    <row r="15497" spans="10:10" x14ac:dyDescent="0.25">
      <c r="J15497" s="1"/>
    </row>
    <row r="15498" spans="10:10" x14ac:dyDescent="0.25">
      <c r="J15498" s="1"/>
    </row>
    <row r="15499" spans="10:10" x14ac:dyDescent="0.25">
      <c r="J15499" s="1"/>
    </row>
    <row r="15500" spans="10:10" x14ac:dyDescent="0.25">
      <c r="J15500" s="1"/>
    </row>
    <row r="15501" spans="10:10" x14ac:dyDescent="0.25">
      <c r="J15501" s="1"/>
    </row>
    <row r="15502" spans="10:10" x14ac:dyDescent="0.25">
      <c r="J15502" s="1"/>
    </row>
    <row r="15503" spans="10:10" x14ac:dyDescent="0.25">
      <c r="J15503" s="1"/>
    </row>
    <row r="15504" spans="10:10" x14ac:dyDescent="0.25">
      <c r="J15504" s="1"/>
    </row>
    <row r="15505" spans="10:10" x14ac:dyDescent="0.25">
      <c r="J15505" s="1"/>
    </row>
    <row r="15506" spans="10:10" x14ac:dyDescent="0.25">
      <c r="J15506" s="1"/>
    </row>
    <row r="15507" spans="10:10" x14ac:dyDescent="0.25">
      <c r="J15507" s="1"/>
    </row>
    <row r="15508" spans="10:10" x14ac:dyDescent="0.25">
      <c r="J15508" s="1"/>
    </row>
    <row r="15509" spans="10:10" x14ac:dyDescent="0.25">
      <c r="J15509" s="1"/>
    </row>
    <row r="15510" spans="10:10" x14ac:dyDescent="0.25">
      <c r="J15510" s="1"/>
    </row>
    <row r="15511" spans="10:10" x14ac:dyDescent="0.25">
      <c r="J15511" s="1"/>
    </row>
    <row r="15512" spans="10:10" x14ac:dyDescent="0.25">
      <c r="J15512" s="1"/>
    </row>
    <row r="15513" spans="10:10" x14ac:dyDescent="0.25">
      <c r="J15513" s="1"/>
    </row>
    <row r="15514" spans="10:10" x14ac:dyDescent="0.25">
      <c r="J15514" s="1"/>
    </row>
    <row r="15515" spans="10:10" x14ac:dyDescent="0.25">
      <c r="J15515" s="1"/>
    </row>
    <row r="15516" spans="10:10" x14ac:dyDescent="0.25">
      <c r="J15516" s="1"/>
    </row>
    <row r="15517" spans="10:10" x14ac:dyDescent="0.25">
      <c r="J15517" s="1"/>
    </row>
    <row r="15518" spans="10:10" x14ac:dyDescent="0.25">
      <c r="J15518" s="1"/>
    </row>
    <row r="15519" spans="10:10" x14ac:dyDescent="0.25">
      <c r="J15519" s="1"/>
    </row>
    <row r="15520" spans="10:10" x14ac:dyDescent="0.25">
      <c r="J15520" s="1"/>
    </row>
    <row r="15521" spans="10:10" x14ac:dyDescent="0.25">
      <c r="J15521" s="1"/>
    </row>
    <row r="15522" spans="10:10" x14ac:dyDescent="0.25">
      <c r="J15522" s="1"/>
    </row>
    <row r="15523" spans="10:10" x14ac:dyDescent="0.25">
      <c r="J15523" s="1"/>
    </row>
    <row r="15524" spans="10:10" x14ac:dyDescent="0.25">
      <c r="J15524" s="1"/>
    </row>
    <row r="15525" spans="10:10" x14ac:dyDescent="0.25">
      <c r="J15525" s="1"/>
    </row>
    <row r="15526" spans="10:10" x14ac:dyDescent="0.25">
      <c r="J15526" s="1"/>
    </row>
    <row r="15527" spans="10:10" x14ac:dyDescent="0.25">
      <c r="J15527" s="1"/>
    </row>
    <row r="15528" spans="10:10" x14ac:dyDescent="0.25">
      <c r="J15528" s="1"/>
    </row>
    <row r="15529" spans="10:10" x14ac:dyDescent="0.25">
      <c r="J15529" s="1"/>
    </row>
    <row r="15530" spans="10:10" x14ac:dyDescent="0.25">
      <c r="J15530" s="1"/>
    </row>
    <row r="15531" spans="10:10" x14ac:dyDescent="0.25">
      <c r="J15531" s="1"/>
    </row>
    <row r="15532" spans="10:10" x14ac:dyDescent="0.25">
      <c r="J15532" s="1"/>
    </row>
    <row r="15533" spans="10:10" x14ac:dyDescent="0.25">
      <c r="J15533" s="1"/>
    </row>
    <row r="15534" spans="10:10" x14ac:dyDescent="0.25">
      <c r="J15534" s="1"/>
    </row>
    <row r="15535" spans="10:10" x14ac:dyDescent="0.25">
      <c r="J15535" s="1"/>
    </row>
    <row r="15536" spans="10:10" x14ac:dyDescent="0.25">
      <c r="J15536" s="1"/>
    </row>
    <row r="15537" spans="10:10" x14ac:dyDescent="0.25">
      <c r="J15537" s="1"/>
    </row>
    <row r="15538" spans="10:10" x14ac:dyDescent="0.25">
      <c r="J15538" s="1"/>
    </row>
    <row r="15539" spans="10:10" x14ac:dyDescent="0.25">
      <c r="J15539" s="1"/>
    </row>
    <row r="15540" spans="10:10" x14ac:dyDescent="0.25">
      <c r="J15540" s="1"/>
    </row>
    <row r="15541" spans="10:10" x14ac:dyDescent="0.25">
      <c r="J15541" s="1"/>
    </row>
    <row r="15542" spans="10:10" x14ac:dyDescent="0.25">
      <c r="J15542" s="1"/>
    </row>
    <row r="15543" spans="10:10" x14ac:dyDescent="0.25">
      <c r="J15543" s="1"/>
    </row>
    <row r="15544" spans="10:10" x14ac:dyDescent="0.25">
      <c r="J15544" s="1"/>
    </row>
    <row r="15545" spans="10:10" x14ac:dyDescent="0.25">
      <c r="J15545" s="1"/>
    </row>
    <row r="15546" spans="10:10" x14ac:dyDescent="0.25">
      <c r="J15546" s="1"/>
    </row>
    <row r="15547" spans="10:10" x14ac:dyDescent="0.25">
      <c r="J15547" s="1"/>
    </row>
    <row r="15548" spans="10:10" x14ac:dyDescent="0.25">
      <c r="J15548" s="1"/>
    </row>
    <row r="15549" spans="10:10" x14ac:dyDescent="0.25">
      <c r="J15549" s="1"/>
    </row>
    <row r="15550" spans="10:10" x14ac:dyDescent="0.25">
      <c r="J15550" s="1"/>
    </row>
    <row r="15551" spans="10:10" x14ac:dyDescent="0.25">
      <c r="J15551" s="1"/>
    </row>
    <row r="15552" spans="10:10" x14ac:dyDescent="0.25">
      <c r="J15552" s="1"/>
    </row>
    <row r="15553" spans="10:10" x14ac:dyDescent="0.25">
      <c r="J15553" s="1"/>
    </row>
    <row r="15554" spans="10:10" x14ac:dyDescent="0.25">
      <c r="J15554" s="1"/>
    </row>
    <row r="15555" spans="10:10" x14ac:dyDescent="0.25">
      <c r="J15555" s="1"/>
    </row>
    <row r="15556" spans="10:10" x14ac:dyDescent="0.25">
      <c r="J15556" s="1"/>
    </row>
    <row r="15557" spans="10:10" x14ac:dyDescent="0.25">
      <c r="J15557" s="1"/>
    </row>
    <row r="15558" spans="10:10" x14ac:dyDescent="0.25">
      <c r="J15558" s="1"/>
    </row>
    <row r="15559" spans="10:10" x14ac:dyDescent="0.25">
      <c r="J15559" s="1"/>
    </row>
    <row r="15560" spans="10:10" x14ac:dyDescent="0.25">
      <c r="J15560" s="1"/>
    </row>
    <row r="15561" spans="10:10" x14ac:dyDescent="0.25">
      <c r="J15561" s="1"/>
    </row>
    <row r="15562" spans="10:10" x14ac:dyDescent="0.25">
      <c r="J15562" s="1"/>
    </row>
    <row r="15563" spans="10:10" x14ac:dyDescent="0.25">
      <c r="J15563" s="1"/>
    </row>
    <row r="15564" spans="10:10" x14ac:dyDescent="0.25">
      <c r="J15564" s="1"/>
    </row>
    <row r="15565" spans="10:10" x14ac:dyDescent="0.25">
      <c r="J15565" s="1"/>
    </row>
    <row r="15566" spans="10:10" x14ac:dyDescent="0.25">
      <c r="J15566" s="1"/>
    </row>
    <row r="15567" spans="10:10" x14ac:dyDescent="0.25">
      <c r="J15567" s="1"/>
    </row>
    <row r="15568" spans="10:10" x14ac:dyDescent="0.25">
      <c r="J15568" s="1"/>
    </row>
    <row r="15569" spans="10:10" x14ac:dyDescent="0.25">
      <c r="J15569" s="1"/>
    </row>
    <row r="15570" spans="10:10" x14ac:dyDescent="0.25">
      <c r="J15570" s="1"/>
    </row>
    <row r="15571" spans="10:10" x14ac:dyDescent="0.25">
      <c r="J15571" s="1"/>
    </row>
    <row r="15572" spans="10:10" x14ac:dyDescent="0.25">
      <c r="J15572" s="1"/>
    </row>
    <row r="15573" spans="10:10" x14ac:dyDescent="0.25">
      <c r="J15573" s="1"/>
    </row>
    <row r="15574" spans="10:10" x14ac:dyDescent="0.25">
      <c r="J15574" s="1"/>
    </row>
    <row r="15575" spans="10:10" x14ac:dyDescent="0.25">
      <c r="J15575" s="1"/>
    </row>
    <row r="15576" spans="10:10" x14ac:dyDescent="0.25">
      <c r="J15576" s="1"/>
    </row>
    <row r="15577" spans="10:10" x14ac:dyDescent="0.25">
      <c r="J15577" s="1"/>
    </row>
    <row r="15578" spans="10:10" x14ac:dyDescent="0.25">
      <c r="J15578" s="1"/>
    </row>
    <row r="15579" spans="10:10" x14ac:dyDescent="0.25">
      <c r="J15579" s="1"/>
    </row>
    <row r="15580" spans="10:10" x14ac:dyDescent="0.25">
      <c r="J15580" s="1"/>
    </row>
    <row r="15581" spans="10:10" x14ac:dyDescent="0.25">
      <c r="J15581" s="1"/>
    </row>
    <row r="15582" spans="10:10" x14ac:dyDescent="0.25">
      <c r="J15582" s="1"/>
    </row>
    <row r="15583" spans="10:10" x14ac:dyDescent="0.25">
      <c r="J15583" s="1"/>
    </row>
    <row r="15584" spans="10:10" x14ac:dyDescent="0.25">
      <c r="J15584" s="1"/>
    </row>
    <row r="15585" spans="10:10" x14ac:dyDescent="0.25">
      <c r="J15585" s="1"/>
    </row>
    <row r="15586" spans="10:10" x14ac:dyDescent="0.25">
      <c r="J15586" s="1"/>
    </row>
    <row r="15587" spans="10:10" x14ac:dyDescent="0.25">
      <c r="J15587" s="1"/>
    </row>
    <row r="15588" spans="10:10" x14ac:dyDescent="0.25">
      <c r="J15588" s="1"/>
    </row>
    <row r="15589" spans="10:10" x14ac:dyDescent="0.25">
      <c r="J15589" s="1"/>
    </row>
    <row r="15590" spans="10:10" x14ac:dyDescent="0.25">
      <c r="J15590" s="1"/>
    </row>
    <row r="15591" spans="10:10" x14ac:dyDescent="0.25">
      <c r="J15591" s="1"/>
    </row>
    <row r="15592" spans="10:10" x14ac:dyDescent="0.25">
      <c r="J15592" s="1"/>
    </row>
    <row r="15593" spans="10:10" x14ac:dyDescent="0.25">
      <c r="J15593" s="1"/>
    </row>
    <row r="15594" spans="10:10" x14ac:dyDescent="0.25">
      <c r="J15594" s="1"/>
    </row>
    <row r="15595" spans="10:10" x14ac:dyDescent="0.25">
      <c r="J15595" s="1"/>
    </row>
    <row r="15596" spans="10:10" x14ac:dyDescent="0.25">
      <c r="J15596" s="1"/>
    </row>
    <row r="15597" spans="10:10" x14ac:dyDescent="0.25">
      <c r="J15597" s="1"/>
    </row>
    <row r="15598" spans="10:10" x14ac:dyDescent="0.25">
      <c r="J15598" s="1"/>
    </row>
    <row r="15599" spans="10:10" x14ac:dyDescent="0.25">
      <c r="J15599" s="1"/>
    </row>
    <row r="15600" spans="10:10" x14ac:dyDescent="0.25">
      <c r="J15600" s="1"/>
    </row>
    <row r="15601" spans="10:10" x14ac:dyDescent="0.25">
      <c r="J15601" s="1"/>
    </row>
    <row r="15602" spans="10:10" x14ac:dyDescent="0.25">
      <c r="J15602" s="1"/>
    </row>
    <row r="15603" spans="10:10" x14ac:dyDescent="0.25">
      <c r="J15603" s="1"/>
    </row>
    <row r="15604" spans="10:10" x14ac:dyDescent="0.25">
      <c r="J15604" s="1"/>
    </row>
    <row r="15605" spans="10:10" x14ac:dyDescent="0.25">
      <c r="J15605" s="1"/>
    </row>
    <row r="15606" spans="10:10" x14ac:dyDescent="0.25">
      <c r="J15606" s="1"/>
    </row>
    <row r="15607" spans="10:10" x14ac:dyDescent="0.25">
      <c r="J15607" s="1"/>
    </row>
    <row r="15608" spans="10:10" x14ac:dyDescent="0.25">
      <c r="J15608" s="1"/>
    </row>
    <row r="15609" spans="10:10" x14ac:dyDescent="0.25">
      <c r="J15609" s="1"/>
    </row>
    <row r="15610" spans="10:10" x14ac:dyDescent="0.25">
      <c r="J15610" s="1"/>
    </row>
    <row r="15611" spans="10:10" x14ac:dyDescent="0.25">
      <c r="J15611" s="1"/>
    </row>
    <row r="15612" spans="10:10" x14ac:dyDescent="0.25">
      <c r="J15612" s="1"/>
    </row>
    <row r="15613" spans="10:10" x14ac:dyDescent="0.25">
      <c r="J15613" s="1"/>
    </row>
    <row r="15614" spans="10:10" x14ac:dyDescent="0.25">
      <c r="J15614" s="1"/>
    </row>
    <row r="15615" spans="10:10" x14ac:dyDescent="0.25">
      <c r="J15615" s="1"/>
    </row>
    <row r="15616" spans="10:10" x14ac:dyDescent="0.25">
      <c r="J15616" s="1"/>
    </row>
    <row r="15617" spans="10:10" x14ac:dyDescent="0.25">
      <c r="J15617" s="1"/>
    </row>
    <row r="15618" spans="10:10" x14ac:dyDescent="0.25">
      <c r="J15618" s="1"/>
    </row>
    <row r="15619" spans="10:10" x14ac:dyDescent="0.25">
      <c r="J15619" s="1"/>
    </row>
    <row r="15620" spans="10:10" x14ac:dyDescent="0.25">
      <c r="J15620" s="1"/>
    </row>
    <row r="15621" spans="10:10" x14ac:dyDescent="0.25">
      <c r="J15621" s="1"/>
    </row>
    <row r="15622" spans="10:10" x14ac:dyDescent="0.25">
      <c r="J15622" s="1"/>
    </row>
    <row r="15623" spans="10:10" x14ac:dyDescent="0.25">
      <c r="J15623" s="1"/>
    </row>
    <row r="15624" spans="10:10" x14ac:dyDescent="0.25">
      <c r="J15624" s="1"/>
    </row>
    <row r="15625" spans="10:10" x14ac:dyDescent="0.25">
      <c r="J15625" s="1"/>
    </row>
    <row r="15626" spans="10:10" x14ac:dyDescent="0.25">
      <c r="J15626" s="1"/>
    </row>
    <row r="15627" spans="10:10" x14ac:dyDescent="0.25">
      <c r="J15627" s="1"/>
    </row>
    <row r="15628" spans="10:10" x14ac:dyDescent="0.25">
      <c r="J15628" s="1"/>
    </row>
    <row r="15629" spans="10:10" x14ac:dyDescent="0.25">
      <c r="J15629" s="1"/>
    </row>
    <row r="15630" spans="10:10" x14ac:dyDescent="0.25">
      <c r="J15630" s="1"/>
    </row>
    <row r="15631" spans="10:10" x14ac:dyDescent="0.25">
      <c r="J15631" s="1"/>
    </row>
    <row r="15632" spans="10:10" x14ac:dyDescent="0.25">
      <c r="J15632" s="1"/>
    </row>
    <row r="15633" spans="10:10" x14ac:dyDescent="0.25">
      <c r="J15633" s="1"/>
    </row>
    <row r="15634" spans="10:10" x14ac:dyDescent="0.25">
      <c r="J15634" s="1"/>
    </row>
    <row r="15635" spans="10:10" x14ac:dyDescent="0.25">
      <c r="J15635" s="1"/>
    </row>
    <row r="15636" spans="10:10" x14ac:dyDescent="0.25">
      <c r="J15636" s="1"/>
    </row>
    <row r="15637" spans="10:10" x14ac:dyDescent="0.25">
      <c r="J15637" s="1"/>
    </row>
    <row r="15638" spans="10:10" x14ac:dyDescent="0.25">
      <c r="J15638" s="1"/>
    </row>
    <row r="15639" spans="10:10" x14ac:dyDescent="0.25">
      <c r="J15639" s="1"/>
    </row>
    <row r="15640" spans="10:10" x14ac:dyDescent="0.25">
      <c r="J15640" s="1"/>
    </row>
    <row r="15641" spans="10:10" x14ac:dyDescent="0.25">
      <c r="J15641" s="1"/>
    </row>
    <row r="15642" spans="10:10" x14ac:dyDescent="0.25">
      <c r="J15642" s="1"/>
    </row>
    <row r="15643" spans="10:10" x14ac:dyDescent="0.25">
      <c r="J15643" s="1"/>
    </row>
    <row r="15644" spans="10:10" x14ac:dyDescent="0.25">
      <c r="J15644" s="1"/>
    </row>
    <row r="15645" spans="10:10" x14ac:dyDescent="0.25">
      <c r="J15645" s="1"/>
    </row>
    <row r="15646" spans="10:10" x14ac:dyDescent="0.25">
      <c r="J15646" s="1"/>
    </row>
    <row r="15647" spans="10:10" x14ac:dyDescent="0.25">
      <c r="J15647" s="1"/>
    </row>
    <row r="15648" spans="10:10" x14ac:dyDescent="0.25">
      <c r="J15648" s="1"/>
    </row>
    <row r="15649" spans="10:10" x14ac:dyDescent="0.25">
      <c r="J15649" s="1"/>
    </row>
    <row r="15650" spans="10:10" x14ac:dyDescent="0.25">
      <c r="J15650" s="1"/>
    </row>
    <row r="15651" spans="10:10" x14ac:dyDescent="0.25">
      <c r="J15651" s="1"/>
    </row>
    <row r="15652" spans="10:10" x14ac:dyDescent="0.25">
      <c r="J15652" s="1"/>
    </row>
    <row r="15653" spans="10:10" x14ac:dyDescent="0.25">
      <c r="J15653" s="1"/>
    </row>
    <row r="15654" spans="10:10" x14ac:dyDescent="0.25">
      <c r="J15654" s="1"/>
    </row>
    <row r="15655" spans="10:10" x14ac:dyDescent="0.25">
      <c r="J15655" s="1"/>
    </row>
    <row r="15656" spans="10:10" x14ac:dyDescent="0.25">
      <c r="J15656" s="1"/>
    </row>
    <row r="15657" spans="10:10" x14ac:dyDescent="0.25">
      <c r="J15657" s="1"/>
    </row>
    <row r="15658" spans="10:10" x14ac:dyDescent="0.25">
      <c r="J15658" s="1"/>
    </row>
    <row r="15659" spans="10:10" x14ac:dyDescent="0.25">
      <c r="J15659" s="1"/>
    </row>
    <row r="15660" spans="10:10" x14ac:dyDescent="0.25">
      <c r="J15660" s="1"/>
    </row>
    <row r="15661" spans="10:10" x14ac:dyDescent="0.25">
      <c r="J15661" s="1"/>
    </row>
    <row r="15662" spans="10:10" x14ac:dyDescent="0.25">
      <c r="J15662" s="1"/>
    </row>
    <row r="15663" spans="10:10" x14ac:dyDescent="0.25">
      <c r="J15663" s="1"/>
    </row>
    <row r="15664" spans="10:10" x14ac:dyDescent="0.25">
      <c r="J15664" s="1"/>
    </row>
    <row r="15665" spans="10:10" x14ac:dyDescent="0.25">
      <c r="J15665" s="1"/>
    </row>
    <row r="15666" spans="10:10" x14ac:dyDescent="0.25">
      <c r="J15666" s="1"/>
    </row>
    <row r="15667" spans="10:10" x14ac:dyDescent="0.25">
      <c r="J15667" s="1"/>
    </row>
    <row r="15668" spans="10:10" x14ac:dyDescent="0.25">
      <c r="J15668" s="1"/>
    </row>
    <row r="15669" spans="10:10" x14ac:dyDescent="0.25">
      <c r="J15669" s="1"/>
    </row>
    <row r="15670" spans="10:10" x14ac:dyDescent="0.25">
      <c r="J15670" s="1"/>
    </row>
    <row r="15671" spans="10:10" x14ac:dyDescent="0.25">
      <c r="J15671" s="1"/>
    </row>
    <row r="15672" spans="10:10" x14ac:dyDescent="0.25">
      <c r="J15672" s="1"/>
    </row>
    <row r="15673" spans="10:10" x14ac:dyDescent="0.25">
      <c r="J15673" s="1"/>
    </row>
    <row r="15674" spans="10:10" x14ac:dyDescent="0.25">
      <c r="J15674" s="1"/>
    </row>
    <row r="15675" spans="10:10" x14ac:dyDescent="0.25">
      <c r="J15675" s="1"/>
    </row>
    <row r="15676" spans="10:10" x14ac:dyDescent="0.25">
      <c r="J15676" s="1"/>
    </row>
    <row r="15677" spans="10:10" x14ac:dyDescent="0.25">
      <c r="J15677" s="1"/>
    </row>
    <row r="15678" spans="10:10" x14ac:dyDescent="0.25">
      <c r="J15678" s="1"/>
    </row>
    <row r="15679" spans="10:10" x14ac:dyDescent="0.25">
      <c r="J15679" s="1"/>
    </row>
    <row r="15680" spans="10:10" x14ac:dyDescent="0.25">
      <c r="J15680" s="1"/>
    </row>
    <row r="15681" spans="10:10" x14ac:dyDescent="0.25">
      <c r="J15681" s="1"/>
    </row>
    <row r="15682" spans="10:10" x14ac:dyDescent="0.25">
      <c r="J15682" s="1"/>
    </row>
    <row r="15683" spans="10:10" x14ac:dyDescent="0.25">
      <c r="J15683" s="1"/>
    </row>
    <row r="15684" spans="10:10" x14ac:dyDescent="0.25">
      <c r="J15684" s="1"/>
    </row>
    <row r="15685" spans="10:10" x14ac:dyDescent="0.25">
      <c r="J15685" s="1"/>
    </row>
    <row r="15686" spans="10:10" x14ac:dyDescent="0.25">
      <c r="J15686" s="1"/>
    </row>
    <row r="15687" spans="10:10" x14ac:dyDescent="0.25">
      <c r="J15687" s="1"/>
    </row>
    <row r="15688" spans="10:10" x14ac:dyDescent="0.25">
      <c r="J15688" s="1"/>
    </row>
    <row r="15689" spans="10:10" x14ac:dyDescent="0.25">
      <c r="J15689" s="1"/>
    </row>
    <row r="15690" spans="10:10" x14ac:dyDescent="0.25">
      <c r="J15690" s="1"/>
    </row>
    <row r="15691" spans="10:10" x14ac:dyDescent="0.25">
      <c r="J15691" s="1"/>
    </row>
    <row r="15692" spans="10:10" x14ac:dyDescent="0.25">
      <c r="J15692" s="1"/>
    </row>
    <row r="15693" spans="10:10" x14ac:dyDescent="0.25">
      <c r="J15693" s="1"/>
    </row>
    <row r="15694" spans="10:10" x14ac:dyDescent="0.25">
      <c r="J15694" s="1"/>
    </row>
    <row r="15695" spans="10:10" x14ac:dyDescent="0.25">
      <c r="J15695" s="1"/>
    </row>
    <row r="15696" spans="10:10" x14ac:dyDescent="0.25">
      <c r="J15696" s="1"/>
    </row>
    <row r="15697" spans="10:10" x14ac:dyDescent="0.25">
      <c r="J15697" s="1"/>
    </row>
    <row r="15698" spans="10:10" x14ac:dyDescent="0.25">
      <c r="J15698" s="1"/>
    </row>
    <row r="15699" spans="10:10" x14ac:dyDescent="0.25">
      <c r="J15699" s="1"/>
    </row>
    <row r="15700" spans="10:10" x14ac:dyDescent="0.25">
      <c r="J15700" s="1"/>
    </row>
    <row r="15701" spans="10:10" x14ac:dyDescent="0.25">
      <c r="J15701" s="1"/>
    </row>
    <row r="15702" spans="10:10" x14ac:dyDescent="0.25">
      <c r="J15702" s="1"/>
    </row>
    <row r="15703" spans="10:10" x14ac:dyDescent="0.25">
      <c r="J15703" s="1"/>
    </row>
    <row r="15704" spans="10:10" x14ac:dyDescent="0.25">
      <c r="J15704" s="1"/>
    </row>
    <row r="15705" spans="10:10" x14ac:dyDescent="0.25">
      <c r="J15705" s="1"/>
    </row>
    <row r="15706" spans="10:10" x14ac:dyDescent="0.25">
      <c r="J15706" s="1"/>
    </row>
    <row r="15707" spans="10:10" x14ac:dyDescent="0.25">
      <c r="J15707" s="1"/>
    </row>
    <row r="15708" spans="10:10" x14ac:dyDescent="0.25">
      <c r="J15708" s="1"/>
    </row>
    <row r="15709" spans="10:10" x14ac:dyDescent="0.25">
      <c r="J15709" s="1"/>
    </row>
    <row r="15710" spans="10:10" x14ac:dyDescent="0.25">
      <c r="J15710" s="1"/>
    </row>
    <row r="15711" spans="10:10" x14ac:dyDescent="0.25">
      <c r="J15711" s="1"/>
    </row>
    <row r="15712" spans="10:10" x14ac:dyDescent="0.25">
      <c r="J15712" s="1"/>
    </row>
    <row r="15713" spans="10:10" x14ac:dyDescent="0.25">
      <c r="J15713" s="1"/>
    </row>
    <row r="15714" spans="10:10" x14ac:dyDescent="0.25">
      <c r="J15714" s="1"/>
    </row>
    <row r="15715" spans="10:10" x14ac:dyDescent="0.25">
      <c r="J15715" s="1"/>
    </row>
    <row r="15716" spans="10:10" x14ac:dyDescent="0.25">
      <c r="J15716" s="1"/>
    </row>
    <row r="15717" spans="10:10" x14ac:dyDescent="0.25">
      <c r="J15717" s="1"/>
    </row>
    <row r="15718" spans="10:10" x14ac:dyDescent="0.25">
      <c r="J15718" s="1"/>
    </row>
    <row r="15719" spans="10:10" x14ac:dyDescent="0.25">
      <c r="J15719" s="1"/>
    </row>
    <row r="15720" spans="10:10" x14ac:dyDescent="0.25">
      <c r="J15720" s="1"/>
    </row>
    <row r="15721" spans="10:10" x14ac:dyDescent="0.25">
      <c r="J15721" s="1"/>
    </row>
    <row r="15722" spans="10:10" x14ac:dyDescent="0.25">
      <c r="J15722" s="1"/>
    </row>
    <row r="15723" spans="10:10" x14ac:dyDescent="0.25">
      <c r="J15723" s="1"/>
    </row>
    <row r="15724" spans="10:10" x14ac:dyDescent="0.25">
      <c r="J15724" s="1"/>
    </row>
    <row r="15725" spans="10:10" x14ac:dyDescent="0.25">
      <c r="J15725" s="1"/>
    </row>
    <row r="15726" spans="10:10" x14ac:dyDescent="0.25">
      <c r="J15726" s="1"/>
    </row>
    <row r="15727" spans="10:10" x14ac:dyDescent="0.25">
      <c r="J15727" s="1"/>
    </row>
    <row r="15728" spans="10:10" x14ac:dyDescent="0.25">
      <c r="J15728" s="1"/>
    </row>
    <row r="15729" spans="10:10" x14ac:dyDescent="0.25">
      <c r="J15729" s="1"/>
    </row>
    <row r="15730" spans="10:10" x14ac:dyDescent="0.25">
      <c r="J15730" s="1"/>
    </row>
    <row r="15731" spans="10:10" x14ac:dyDescent="0.25">
      <c r="J15731" s="1"/>
    </row>
    <row r="15732" spans="10:10" x14ac:dyDescent="0.25">
      <c r="J15732" s="1"/>
    </row>
    <row r="15733" spans="10:10" x14ac:dyDescent="0.25">
      <c r="J15733" s="1"/>
    </row>
    <row r="15734" spans="10:10" x14ac:dyDescent="0.25">
      <c r="J15734" s="1"/>
    </row>
    <row r="15735" spans="10:10" x14ac:dyDescent="0.25">
      <c r="J15735" s="1"/>
    </row>
    <row r="15736" spans="10:10" x14ac:dyDescent="0.25">
      <c r="J15736" s="1"/>
    </row>
    <row r="15737" spans="10:10" x14ac:dyDescent="0.25">
      <c r="J15737" s="1"/>
    </row>
    <row r="15738" spans="10:10" x14ac:dyDescent="0.25">
      <c r="J15738" s="1"/>
    </row>
    <row r="15739" spans="10:10" x14ac:dyDescent="0.25">
      <c r="J15739" s="1"/>
    </row>
    <row r="15740" spans="10:10" x14ac:dyDescent="0.25">
      <c r="J15740" s="1"/>
    </row>
    <row r="15741" spans="10:10" x14ac:dyDescent="0.25">
      <c r="J15741" s="1"/>
    </row>
    <row r="15742" spans="10:10" x14ac:dyDescent="0.25">
      <c r="J15742" s="1"/>
    </row>
    <row r="15743" spans="10:10" x14ac:dyDescent="0.25">
      <c r="J15743" s="1"/>
    </row>
    <row r="15744" spans="10:10" x14ac:dyDescent="0.25">
      <c r="J15744" s="1"/>
    </row>
    <row r="15745" spans="10:10" x14ac:dyDescent="0.25">
      <c r="J15745" s="1"/>
    </row>
    <row r="15746" spans="10:10" x14ac:dyDescent="0.25">
      <c r="J15746" s="1"/>
    </row>
    <row r="15747" spans="10:10" x14ac:dyDescent="0.25">
      <c r="J15747" s="1"/>
    </row>
    <row r="15748" spans="10:10" x14ac:dyDescent="0.25">
      <c r="J15748" s="1"/>
    </row>
    <row r="15749" spans="10:10" x14ac:dyDescent="0.25">
      <c r="J15749" s="1"/>
    </row>
    <row r="15750" spans="10:10" x14ac:dyDescent="0.25">
      <c r="J15750" s="1"/>
    </row>
    <row r="15751" spans="10:10" x14ac:dyDescent="0.25">
      <c r="J15751" s="1"/>
    </row>
    <row r="15752" spans="10:10" x14ac:dyDescent="0.25">
      <c r="J15752" s="1"/>
    </row>
    <row r="15753" spans="10:10" x14ac:dyDescent="0.25">
      <c r="J15753" s="1"/>
    </row>
    <row r="15754" spans="10:10" x14ac:dyDescent="0.25">
      <c r="J15754" s="1"/>
    </row>
    <row r="15755" spans="10:10" x14ac:dyDescent="0.25">
      <c r="J15755" s="1"/>
    </row>
    <row r="15756" spans="10:10" x14ac:dyDescent="0.25">
      <c r="J15756" s="1"/>
    </row>
    <row r="15757" spans="10:10" x14ac:dyDescent="0.25">
      <c r="J15757" s="1"/>
    </row>
    <row r="15758" spans="10:10" x14ac:dyDescent="0.25">
      <c r="J15758" s="1"/>
    </row>
    <row r="15759" spans="10:10" x14ac:dyDescent="0.25">
      <c r="J15759" s="1"/>
    </row>
    <row r="15760" spans="10:10" x14ac:dyDescent="0.25">
      <c r="J15760" s="1"/>
    </row>
    <row r="15761" spans="10:10" x14ac:dyDescent="0.25">
      <c r="J15761" s="1"/>
    </row>
    <row r="15762" spans="10:10" x14ac:dyDescent="0.25">
      <c r="J15762" s="1"/>
    </row>
    <row r="15763" spans="10:10" x14ac:dyDescent="0.25">
      <c r="J15763" s="1"/>
    </row>
    <row r="15764" spans="10:10" x14ac:dyDescent="0.25">
      <c r="J15764" s="1"/>
    </row>
    <row r="15765" spans="10:10" x14ac:dyDescent="0.25">
      <c r="J15765" s="1"/>
    </row>
    <row r="15766" spans="10:10" x14ac:dyDescent="0.25">
      <c r="J15766" s="1"/>
    </row>
    <row r="15767" spans="10:10" x14ac:dyDescent="0.25">
      <c r="J15767" s="1"/>
    </row>
    <row r="15768" spans="10:10" x14ac:dyDescent="0.25">
      <c r="J15768" s="1"/>
    </row>
    <row r="15769" spans="10:10" x14ac:dyDescent="0.25">
      <c r="J15769" s="1"/>
    </row>
    <row r="15770" spans="10:10" x14ac:dyDescent="0.25">
      <c r="J15770" s="1"/>
    </row>
    <row r="15771" spans="10:10" x14ac:dyDescent="0.25">
      <c r="J15771" s="1"/>
    </row>
    <row r="15772" spans="10:10" x14ac:dyDescent="0.25">
      <c r="J15772" s="1"/>
    </row>
    <row r="15773" spans="10:10" x14ac:dyDescent="0.25">
      <c r="J15773" s="1"/>
    </row>
    <row r="15774" spans="10:10" x14ac:dyDescent="0.25">
      <c r="J15774" s="1"/>
    </row>
    <row r="15775" spans="10:10" x14ac:dyDescent="0.25">
      <c r="J15775" s="1"/>
    </row>
    <row r="15776" spans="10:10" x14ac:dyDescent="0.25">
      <c r="J15776" s="1"/>
    </row>
    <row r="15777" spans="10:10" x14ac:dyDescent="0.25">
      <c r="J15777" s="1"/>
    </row>
    <row r="15778" spans="10:10" x14ac:dyDescent="0.25">
      <c r="J15778" s="1"/>
    </row>
    <row r="15779" spans="10:10" x14ac:dyDescent="0.25">
      <c r="J15779" s="1"/>
    </row>
    <row r="15780" spans="10:10" x14ac:dyDescent="0.25">
      <c r="J15780" s="1"/>
    </row>
    <row r="15781" spans="10:10" x14ac:dyDescent="0.25">
      <c r="J15781" s="1"/>
    </row>
    <row r="15782" spans="10:10" x14ac:dyDescent="0.25">
      <c r="J15782" s="1"/>
    </row>
    <row r="15783" spans="10:10" x14ac:dyDescent="0.25">
      <c r="J15783" s="1"/>
    </row>
    <row r="15784" spans="10:10" x14ac:dyDescent="0.25">
      <c r="J15784" s="1"/>
    </row>
    <row r="15785" spans="10:10" x14ac:dyDescent="0.25">
      <c r="J15785" s="1"/>
    </row>
    <row r="15786" spans="10:10" x14ac:dyDescent="0.25">
      <c r="J15786" s="1"/>
    </row>
    <row r="15787" spans="10:10" x14ac:dyDescent="0.25">
      <c r="J15787" s="1"/>
    </row>
    <row r="15788" spans="10:10" x14ac:dyDescent="0.25">
      <c r="J15788" s="1"/>
    </row>
    <row r="15789" spans="10:10" x14ac:dyDescent="0.25">
      <c r="J15789" s="1"/>
    </row>
    <row r="15790" spans="10:10" x14ac:dyDescent="0.25">
      <c r="J15790" s="1"/>
    </row>
    <row r="15791" spans="10:10" x14ac:dyDescent="0.25">
      <c r="J15791" s="1"/>
    </row>
    <row r="15792" spans="10:10" x14ac:dyDescent="0.25">
      <c r="J15792" s="1"/>
    </row>
    <row r="15793" spans="10:10" x14ac:dyDescent="0.25">
      <c r="J15793" s="1"/>
    </row>
    <row r="15794" spans="10:10" x14ac:dyDescent="0.25">
      <c r="J15794" s="1"/>
    </row>
    <row r="15795" spans="10:10" x14ac:dyDescent="0.25">
      <c r="J15795" s="1"/>
    </row>
    <row r="15796" spans="10:10" x14ac:dyDescent="0.25">
      <c r="J15796" s="1"/>
    </row>
    <row r="15797" spans="10:10" x14ac:dyDescent="0.25">
      <c r="J15797" s="1"/>
    </row>
    <row r="15798" spans="10:10" x14ac:dyDescent="0.25">
      <c r="J15798" s="1"/>
    </row>
    <row r="15799" spans="10:10" x14ac:dyDescent="0.25">
      <c r="J15799" s="1"/>
    </row>
    <row r="15800" spans="10:10" x14ac:dyDescent="0.25">
      <c r="J15800" s="1"/>
    </row>
    <row r="15801" spans="10:10" x14ac:dyDescent="0.25">
      <c r="J15801" s="1"/>
    </row>
    <row r="15802" spans="10:10" x14ac:dyDescent="0.25">
      <c r="J15802" s="1"/>
    </row>
    <row r="15803" spans="10:10" x14ac:dyDescent="0.25">
      <c r="J15803" s="1"/>
    </row>
    <row r="15804" spans="10:10" x14ac:dyDescent="0.25">
      <c r="J15804" s="1"/>
    </row>
    <row r="15805" spans="10:10" x14ac:dyDescent="0.25">
      <c r="J15805" s="1"/>
    </row>
    <row r="15806" spans="10:10" x14ac:dyDescent="0.25">
      <c r="J15806" s="1"/>
    </row>
    <row r="15807" spans="10:10" x14ac:dyDescent="0.25">
      <c r="J15807" s="1"/>
    </row>
    <row r="15808" spans="10:10" x14ac:dyDescent="0.25">
      <c r="J15808" s="1"/>
    </row>
    <row r="15809" spans="10:10" x14ac:dyDescent="0.25">
      <c r="J15809" s="1"/>
    </row>
    <row r="15810" spans="10:10" x14ac:dyDescent="0.25">
      <c r="J15810" s="1"/>
    </row>
    <row r="15811" spans="10:10" x14ac:dyDescent="0.25">
      <c r="J15811" s="1"/>
    </row>
    <row r="15812" spans="10:10" x14ac:dyDescent="0.25">
      <c r="J15812" s="1"/>
    </row>
    <row r="15813" spans="10:10" x14ac:dyDescent="0.25">
      <c r="J15813" s="1"/>
    </row>
    <row r="15814" spans="10:10" x14ac:dyDescent="0.25">
      <c r="J15814" s="1"/>
    </row>
    <row r="15815" spans="10:10" x14ac:dyDescent="0.25">
      <c r="J15815" s="1"/>
    </row>
    <row r="15816" spans="10:10" x14ac:dyDescent="0.25">
      <c r="J15816" s="1"/>
    </row>
    <row r="15817" spans="10:10" x14ac:dyDescent="0.25">
      <c r="J15817" s="1"/>
    </row>
    <row r="15818" spans="10:10" x14ac:dyDescent="0.25">
      <c r="J15818" s="1"/>
    </row>
    <row r="15819" spans="10:10" x14ac:dyDescent="0.25">
      <c r="J15819" s="1"/>
    </row>
    <row r="15820" spans="10:10" x14ac:dyDescent="0.25">
      <c r="J15820" s="1"/>
    </row>
    <row r="15821" spans="10:10" x14ac:dyDescent="0.25">
      <c r="J15821" s="1"/>
    </row>
    <row r="15822" spans="10:10" x14ac:dyDescent="0.25">
      <c r="J15822" s="1"/>
    </row>
    <row r="15823" spans="10:10" x14ac:dyDescent="0.25">
      <c r="J15823" s="1"/>
    </row>
    <row r="15824" spans="10:10" x14ac:dyDescent="0.25">
      <c r="J15824" s="1"/>
    </row>
    <row r="15825" spans="10:10" x14ac:dyDescent="0.25">
      <c r="J15825" s="1"/>
    </row>
    <row r="15826" spans="10:10" x14ac:dyDescent="0.25">
      <c r="J15826" s="1"/>
    </row>
    <row r="15827" spans="10:10" x14ac:dyDescent="0.25">
      <c r="J15827" s="1"/>
    </row>
    <row r="15828" spans="10:10" x14ac:dyDescent="0.25">
      <c r="J15828" s="1"/>
    </row>
    <row r="15829" spans="10:10" x14ac:dyDescent="0.25">
      <c r="J15829" s="1"/>
    </row>
    <row r="15830" spans="10:10" x14ac:dyDescent="0.25">
      <c r="J15830" s="1"/>
    </row>
    <row r="15831" spans="10:10" x14ac:dyDescent="0.25">
      <c r="J15831" s="1"/>
    </row>
    <row r="15832" spans="10:10" x14ac:dyDescent="0.25">
      <c r="J15832" s="1"/>
    </row>
    <row r="15833" spans="10:10" x14ac:dyDescent="0.25">
      <c r="J15833" s="1"/>
    </row>
    <row r="15834" spans="10:10" x14ac:dyDescent="0.25">
      <c r="J15834" s="1"/>
    </row>
    <row r="15835" spans="10:10" x14ac:dyDescent="0.25">
      <c r="J15835" s="1"/>
    </row>
    <row r="15836" spans="10:10" x14ac:dyDescent="0.25">
      <c r="J15836" s="1"/>
    </row>
    <row r="15837" spans="10:10" x14ac:dyDescent="0.25">
      <c r="J15837" s="1"/>
    </row>
    <row r="15838" spans="10:10" x14ac:dyDescent="0.25">
      <c r="J15838" s="1"/>
    </row>
    <row r="15839" spans="10:10" x14ac:dyDescent="0.25">
      <c r="J15839" s="1"/>
    </row>
    <row r="15840" spans="10:10" x14ac:dyDescent="0.25">
      <c r="J15840" s="1"/>
    </row>
    <row r="15841" spans="10:10" x14ac:dyDescent="0.25">
      <c r="J15841" s="1"/>
    </row>
    <row r="15842" spans="10:10" x14ac:dyDescent="0.25">
      <c r="J15842" s="1"/>
    </row>
    <row r="15843" spans="10:10" x14ac:dyDescent="0.25">
      <c r="J15843" s="1"/>
    </row>
    <row r="15844" spans="10:10" x14ac:dyDescent="0.25">
      <c r="J15844" s="1"/>
    </row>
    <row r="15845" spans="10:10" x14ac:dyDescent="0.25">
      <c r="J15845" s="1"/>
    </row>
    <row r="15846" spans="10:10" x14ac:dyDescent="0.25">
      <c r="J15846" s="1"/>
    </row>
    <row r="15847" spans="10:10" x14ac:dyDescent="0.25">
      <c r="J15847" s="1"/>
    </row>
    <row r="15848" spans="10:10" x14ac:dyDescent="0.25">
      <c r="J15848" s="1"/>
    </row>
    <row r="15849" spans="10:10" x14ac:dyDescent="0.25">
      <c r="J15849" s="1"/>
    </row>
    <row r="15850" spans="10:10" x14ac:dyDescent="0.25">
      <c r="J15850" s="1"/>
    </row>
    <row r="15851" spans="10:10" x14ac:dyDescent="0.25">
      <c r="J15851" s="1"/>
    </row>
    <row r="15852" spans="10:10" x14ac:dyDescent="0.25">
      <c r="J15852" s="1"/>
    </row>
    <row r="15853" spans="10:10" x14ac:dyDescent="0.25">
      <c r="J15853" s="1"/>
    </row>
    <row r="15854" spans="10:10" x14ac:dyDescent="0.25">
      <c r="J15854" s="1"/>
    </row>
    <row r="15855" spans="10:10" x14ac:dyDescent="0.25">
      <c r="J15855" s="1"/>
    </row>
    <row r="15856" spans="10:10" x14ac:dyDescent="0.25">
      <c r="J15856" s="1"/>
    </row>
    <row r="15857" spans="10:10" x14ac:dyDescent="0.25">
      <c r="J15857" s="1"/>
    </row>
    <row r="15858" spans="10:10" x14ac:dyDescent="0.25">
      <c r="J15858" s="1"/>
    </row>
    <row r="15859" spans="10:10" x14ac:dyDescent="0.25">
      <c r="J15859" s="1"/>
    </row>
    <row r="15860" spans="10:10" x14ac:dyDescent="0.25">
      <c r="J15860" s="1"/>
    </row>
    <row r="15861" spans="10:10" x14ac:dyDescent="0.25">
      <c r="J15861" s="1"/>
    </row>
    <row r="15862" spans="10:10" x14ac:dyDescent="0.25">
      <c r="J15862" s="1"/>
    </row>
    <row r="15863" spans="10:10" x14ac:dyDescent="0.25">
      <c r="J15863" s="1"/>
    </row>
    <row r="15864" spans="10:10" x14ac:dyDescent="0.25">
      <c r="J15864" s="1"/>
    </row>
    <row r="15865" spans="10:10" x14ac:dyDescent="0.25">
      <c r="J15865" s="1"/>
    </row>
    <row r="15866" spans="10:10" x14ac:dyDescent="0.25">
      <c r="J15866" s="1"/>
    </row>
    <row r="15867" spans="10:10" x14ac:dyDescent="0.25">
      <c r="J15867" s="1"/>
    </row>
    <row r="15868" spans="10:10" x14ac:dyDescent="0.25">
      <c r="J15868" s="1"/>
    </row>
    <row r="15869" spans="10:10" x14ac:dyDescent="0.25">
      <c r="J15869" s="1"/>
    </row>
    <row r="15870" spans="10:10" x14ac:dyDescent="0.25">
      <c r="J15870" s="1"/>
    </row>
    <row r="15871" spans="10:10" x14ac:dyDescent="0.25">
      <c r="J15871" s="1"/>
    </row>
    <row r="15872" spans="10:10" x14ac:dyDescent="0.25">
      <c r="J15872" s="1"/>
    </row>
    <row r="15873" spans="10:10" x14ac:dyDescent="0.25">
      <c r="J15873" s="1"/>
    </row>
    <row r="15874" spans="10:10" x14ac:dyDescent="0.25">
      <c r="J15874" s="1"/>
    </row>
    <row r="15875" spans="10:10" x14ac:dyDescent="0.25">
      <c r="J15875" s="1"/>
    </row>
    <row r="15876" spans="10:10" x14ac:dyDescent="0.25">
      <c r="J15876" s="1"/>
    </row>
    <row r="15877" spans="10:10" x14ac:dyDescent="0.25">
      <c r="J15877" s="1"/>
    </row>
    <row r="15878" spans="10:10" x14ac:dyDescent="0.25">
      <c r="J15878" s="1"/>
    </row>
    <row r="15879" spans="10:10" x14ac:dyDescent="0.25">
      <c r="J15879" s="1"/>
    </row>
    <row r="15880" spans="10:10" x14ac:dyDescent="0.25">
      <c r="J15880" s="1"/>
    </row>
    <row r="15881" spans="10:10" x14ac:dyDescent="0.25">
      <c r="J15881" s="1"/>
    </row>
    <row r="15882" spans="10:10" x14ac:dyDescent="0.25">
      <c r="J15882" s="1"/>
    </row>
    <row r="15883" spans="10:10" x14ac:dyDescent="0.25">
      <c r="J15883" s="1"/>
    </row>
    <row r="15884" spans="10:10" x14ac:dyDescent="0.25">
      <c r="J15884" s="1"/>
    </row>
    <row r="15885" spans="10:10" x14ac:dyDescent="0.25">
      <c r="J15885" s="1"/>
    </row>
    <row r="15886" spans="10:10" x14ac:dyDescent="0.25">
      <c r="J15886" s="1"/>
    </row>
    <row r="15887" spans="10:10" x14ac:dyDescent="0.25">
      <c r="J15887" s="1"/>
    </row>
    <row r="15888" spans="10:10" x14ac:dyDescent="0.25">
      <c r="J15888" s="1"/>
    </row>
    <row r="15889" spans="10:10" x14ac:dyDescent="0.25">
      <c r="J15889" s="1"/>
    </row>
    <row r="15890" spans="10:10" x14ac:dyDescent="0.25">
      <c r="J15890" s="1"/>
    </row>
    <row r="15891" spans="10:10" x14ac:dyDescent="0.25">
      <c r="J15891" s="1"/>
    </row>
    <row r="15892" spans="10:10" x14ac:dyDescent="0.25">
      <c r="J15892" s="1"/>
    </row>
    <row r="15893" spans="10:10" x14ac:dyDescent="0.25">
      <c r="J15893" s="1"/>
    </row>
    <row r="15894" spans="10:10" x14ac:dyDescent="0.25">
      <c r="J15894" s="1"/>
    </row>
    <row r="15895" spans="10:10" x14ac:dyDescent="0.25">
      <c r="J15895" s="1"/>
    </row>
    <row r="15896" spans="10:10" x14ac:dyDescent="0.25">
      <c r="J15896" s="1"/>
    </row>
    <row r="15897" spans="10:10" x14ac:dyDescent="0.25">
      <c r="J15897" s="1"/>
    </row>
    <row r="15898" spans="10:10" x14ac:dyDescent="0.25">
      <c r="J15898" s="1"/>
    </row>
    <row r="15899" spans="10:10" x14ac:dyDescent="0.25">
      <c r="J15899" s="1"/>
    </row>
    <row r="15900" spans="10:10" x14ac:dyDescent="0.25">
      <c r="J15900" s="1"/>
    </row>
    <row r="15901" spans="10:10" x14ac:dyDescent="0.25">
      <c r="J15901" s="1"/>
    </row>
    <row r="15902" spans="10:10" x14ac:dyDescent="0.25">
      <c r="J15902" s="1"/>
    </row>
    <row r="15903" spans="10:10" x14ac:dyDescent="0.25">
      <c r="J15903" s="1"/>
    </row>
    <row r="15904" spans="10:10" x14ac:dyDescent="0.25">
      <c r="J15904" s="1"/>
    </row>
    <row r="15905" spans="10:10" x14ac:dyDescent="0.25">
      <c r="J15905" s="1"/>
    </row>
    <row r="15906" spans="10:10" x14ac:dyDescent="0.25">
      <c r="J15906" s="1"/>
    </row>
    <row r="15907" spans="10:10" x14ac:dyDescent="0.25">
      <c r="J15907" s="1"/>
    </row>
    <row r="15908" spans="10:10" x14ac:dyDescent="0.25">
      <c r="J15908" s="1"/>
    </row>
    <row r="15909" spans="10:10" x14ac:dyDescent="0.25">
      <c r="J15909" s="1"/>
    </row>
    <row r="15910" spans="10:10" x14ac:dyDescent="0.25">
      <c r="J15910" s="1"/>
    </row>
    <row r="15911" spans="10:10" x14ac:dyDescent="0.25">
      <c r="J15911" s="1"/>
    </row>
    <row r="15912" spans="10:10" x14ac:dyDescent="0.25">
      <c r="J15912" s="1"/>
    </row>
    <row r="15913" spans="10:10" x14ac:dyDescent="0.25">
      <c r="J15913" s="1"/>
    </row>
    <row r="15914" spans="10:10" x14ac:dyDescent="0.25">
      <c r="J15914" s="1"/>
    </row>
    <row r="15915" spans="10:10" x14ac:dyDescent="0.25">
      <c r="J15915" s="1"/>
    </row>
    <row r="15916" spans="10:10" x14ac:dyDescent="0.25">
      <c r="J15916" s="1"/>
    </row>
    <row r="15917" spans="10:10" x14ac:dyDescent="0.25">
      <c r="J15917" s="1"/>
    </row>
    <row r="15918" spans="10:10" x14ac:dyDescent="0.25">
      <c r="J15918" s="1"/>
    </row>
    <row r="15919" spans="10:10" x14ac:dyDescent="0.25">
      <c r="J15919" s="1"/>
    </row>
    <row r="15920" spans="10:10" x14ac:dyDescent="0.25">
      <c r="J15920" s="1"/>
    </row>
    <row r="15921" spans="10:10" x14ac:dyDescent="0.25">
      <c r="J15921" s="1"/>
    </row>
    <row r="15922" spans="10:10" x14ac:dyDescent="0.25">
      <c r="J15922" s="1"/>
    </row>
    <row r="15923" spans="10:10" x14ac:dyDescent="0.25">
      <c r="J15923" s="1"/>
    </row>
    <row r="15924" spans="10:10" x14ac:dyDescent="0.25">
      <c r="J15924" s="1"/>
    </row>
    <row r="15925" spans="10:10" x14ac:dyDescent="0.25">
      <c r="J15925" s="1"/>
    </row>
    <row r="15926" spans="10:10" x14ac:dyDescent="0.25">
      <c r="J15926" s="1"/>
    </row>
    <row r="15927" spans="10:10" x14ac:dyDescent="0.25">
      <c r="J15927" s="1"/>
    </row>
    <row r="15928" spans="10:10" x14ac:dyDescent="0.25">
      <c r="J15928" s="1"/>
    </row>
    <row r="15929" spans="10:10" x14ac:dyDescent="0.25">
      <c r="J15929" s="1"/>
    </row>
    <row r="15930" spans="10:10" x14ac:dyDescent="0.25">
      <c r="J15930" s="1"/>
    </row>
    <row r="15931" spans="10:10" x14ac:dyDescent="0.25">
      <c r="J15931" s="1"/>
    </row>
    <row r="15932" spans="10:10" x14ac:dyDescent="0.25">
      <c r="J15932" s="1"/>
    </row>
    <row r="15933" spans="10:10" x14ac:dyDescent="0.25">
      <c r="J15933" s="1"/>
    </row>
    <row r="15934" spans="10:10" x14ac:dyDescent="0.25">
      <c r="J15934" s="1"/>
    </row>
    <row r="15935" spans="10:10" x14ac:dyDescent="0.25">
      <c r="J15935" s="1"/>
    </row>
    <row r="15936" spans="10:10" x14ac:dyDescent="0.25">
      <c r="J15936" s="1"/>
    </row>
    <row r="15937" spans="10:10" x14ac:dyDescent="0.25">
      <c r="J15937" s="1"/>
    </row>
    <row r="15938" spans="10:10" x14ac:dyDescent="0.25">
      <c r="J15938" s="1"/>
    </row>
    <row r="15939" spans="10:10" x14ac:dyDescent="0.25">
      <c r="J15939" s="1"/>
    </row>
    <row r="15940" spans="10:10" x14ac:dyDescent="0.25">
      <c r="J15940" s="1"/>
    </row>
    <row r="15941" spans="10:10" x14ac:dyDescent="0.25">
      <c r="J15941" s="1"/>
    </row>
    <row r="15942" spans="10:10" x14ac:dyDescent="0.25">
      <c r="J15942" s="1"/>
    </row>
    <row r="15943" spans="10:10" x14ac:dyDescent="0.25">
      <c r="J15943" s="1"/>
    </row>
    <row r="15944" spans="10:10" x14ac:dyDescent="0.25">
      <c r="J15944" s="1"/>
    </row>
    <row r="15945" spans="10:10" x14ac:dyDescent="0.25">
      <c r="J15945" s="1"/>
    </row>
    <row r="15946" spans="10:10" x14ac:dyDescent="0.25">
      <c r="J15946" s="1"/>
    </row>
    <row r="15947" spans="10:10" x14ac:dyDescent="0.25">
      <c r="J15947" s="1"/>
    </row>
    <row r="15948" spans="10:10" x14ac:dyDescent="0.25">
      <c r="J15948" s="1"/>
    </row>
    <row r="15949" spans="10:10" x14ac:dyDescent="0.25">
      <c r="J15949" s="1"/>
    </row>
    <row r="15950" spans="10:10" x14ac:dyDescent="0.25">
      <c r="J15950" s="1"/>
    </row>
    <row r="15951" spans="10:10" x14ac:dyDescent="0.25">
      <c r="J15951" s="1"/>
    </row>
    <row r="15952" spans="10:10" x14ac:dyDescent="0.25">
      <c r="J15952" s="1"/>
    </row>
    <row r="15953" spans="10:10" x14ac:dyDescent="0.25">
      <c r="J15953" s="1"/>
    </row>
    <row r="15954" spans="10:10" x14ac:dyDescent="0.25">
      <c r="J15954" s="1"/>
    </row>
    <row r="15955" spans="10:10" x14ac:dyDescent="0.25">
      <c r="J15955" s="1"/>
    </row>
    <row r="15956" spans="10:10" x14ac:dyDescent="0.25">
      <c r="J15956" s="1"/>
    </row>
    <row r="15957" spans="10:10" x14ac:dyDescent="0.25">
      <c r="J15957" s="1"/>
    </row>
    <row r="15958" spans="10:10" x14ac:dyDescent="0.25">
      <c r="J15958" s="1"/>
    </row>
    <row r="15959" spans="10:10" x14ac:dyDescent="0.25">
      <c r="J15959" s="1"/>
    </row>
    <row r="15960" spans="10:10" x14ac:dyDescent="0.25">
      <c r="J15960" s="1"/>
    </row>
    <row r="15961" spans="10:10" x14ac:dyDescent="0.25">
      <c r="J15961" s="1"/>
    </row>
    <row r="15962" spans="10:10" x14ac:dyDescent="0.25">
      <c r="J15962" s="1"/>
    </row>
    <row r="15963" spans="10:10" x14ac:dyDescent="0.25">
      <c r="J15963" s="1"/>
    </row>
    <row r="15964" spans="10:10" x14ac:dyDescent="0.25">
      <c r="J15964" s="1"/>
    </row>
    <row r="15965" spans="10:10" x14ac:dyDescent="0.25">
      <c r="J15965" s="1"/>
    </row>
    <row r="15966" spans="10:10" x14ac:dyDescent="0.25">
      <c r="J15966" s="1"/>
    </row>
    <row r="15967" spans="10:10" x14ac:dyDescent="0.25">
      <c r="J15967" s="1"/>
    </row>
    <row r="15968" spans="10:10" x14ac:dyDescent="0.25">
      <c r="J15968" s="1"/>
    </row>
    <row r="15969" spans="10:10" x14ac:dyDescent="0.25">
      <c r="J15969" s="1"/>
    </row>
    <row r="15970" spans="10:10" x14ac:dyDescent="0.25">
      <c r="J15970" s="1"/>
    </row>
    <row r="15971" spans="10:10" x14ac:dyDescent="0.25">
      <c r="J15971" s="1"/>
    </row>
    <row r="15972" spans="10:10" x14ac:dyDescent="0.25">
      <c r="J15972" s="1"/>
    </row>
    <row r="15973" spans="10:10" x14ac:dyDescent="0.25">
      <c r="J15973" s="1"/>
    </row>
    <row r="15974" spans="10:10" x14ac:dyDescent="0.25">
      <c r="J15974" s="1"/>
    </row>
    <row r="15975" spans="10:10" x14ac:dyDescent="0.25">
      <c r="J15975" s="1"/>
    </row>
    <row r="15976" spans="10:10" x14ac:dyDescent="0.25">
      <c r="J15976" s="1"/>
    </row>
    <row r="15977" spans="10:10" x14ac:dyDescent="0.25">
      <c r="J15977" s="1"/>
    </row>
    <row r="15978" spans="10:10" x14ac:dyDescent="0.25">
      <c r="J15978" s="1"/>
    </row>
    <row r="15979" spans="10:10" x14ac:dyDescent="0.25">
      <c r="J15979" s="1"/>
    </row>
    <row r="15980" spans="10:10" x14ac:dyDescent="0.25">
      <c r="J15980" s="1"/>
    </row>
    <row r="15981" spans="10:10" x14ac:dyDescent="0.25">
      <c r="J15981" s="1"/>
    </row>
    <row r="15982" spans="10:10" x14ac:dyDescent="0.25">
      <c r="J15982" s="1"/>
    </row>
    <row r="15983" spans="10:10" x14ac:dyDescent="0.25">
      <c r="J15983" s="1"/>
    </row>
    <row r="15984" spans="10:10" x14ac:dyDescent="0.25">
      <c r="J15984" s="1"/>
    </row>
    <row r="15985" spans="10:10" x14ac:dyDescent="0.25">
      <c r="J15985" s="1"/>
    </row>
    <row r="15986" spans="10:10" x14ac:dyDescent="0.25">
      <c r="J15986" s="1"/>
    </row>
    <row r="15987" spans="10:10" x14ac:dyDescent="0.25">
      <c r="J15987" s="1"/>
    </row>
    <row r="15988" spans="10:10" x14ac:dyDescent="0.25">
      <c r="J15988" s="1"/>
    </row>
    <row r="15989" spans="10:10" x14ac:dyDescent="0.25">
      <c r="J15989" s="1"/>
    </row>
    <row r="15990" spans="10:10" x14ac:dyDescent="0.25">
      <c r="J15990" s="1"/>
    </row>
    <row r="15991" spans="10:10" x14ac:dyDescent="0.25">
      <c r="J15991" s="1"/>
    </row>
    <row r="15992" spans="10:10" x14ac:dyDescent="0.25">
      <c r="J15992" s="1"/>
    </row>
    <row r="15993" spans="10:10" x14ac:dyDescent="0.25">
      <c r="J15993" s="1"/>
    </row>
    <row r="15994" spans="10:10" x14ac:dyDescent="0.25">
      <c r="J15994" s="1"/>
    </row>
    <row r="15995" spans="10:10" x14ac:dyDescent="0.25">
      <c r="J15995" s="1"/>
    </row>
    <row r="15996" spans="10:10" x14ac:dyDescent="0.25">
      <c r="J15996" s="1"/>
    </row>
    <row r="15997" spans="10:10" x14ac:dyDescent="0.25">
      <c r="J15997" s="1"/>
    </row>
    <row r="15998" spans="10:10" x14ac:dyDescent="0.25">
      <c r="J15998" s="1"/>
    </row>
    <row r="15999" spans="10:10" x14ac:dyDescent="0.25">
      <c r="J15999" s="1"/>
    </row>
    <row r="16000" spans="10:10" x14ac:dyDescent="0.25">
      <c r="J16000" s="1"/>
    </row>
    <row r="16001" spans="10:10" x14ac:dyDescent="0.25">
      <c r="J16001" s="1"/>
    </row>
    <row r="16002" spans="10:10" x14ac:dyDescent="0.25">
      <c r="J16002" s="1"/>
    </row>
    <row r="16003" spans="10:10" x14ac:dyDescent="0.25">
      <c r="J16003" s="1"/>
    </row>
    <row r="16004" spans="10:10" x14ac:dyDescent="0.25">
      <c r="J16004" s="1"/>
    </row>
    <row r="16005" spans="10:10" x14ac:dyDescent="0.25">
      <c r="J16005" s="1"/>
    </row>
    <row r="16006" spans="10:10" x14ac:dyDescent="0.25">
      <c r="J16006" s="1"/>
    </row>
    <row r="16007" spans="10:10" x14ac:dyDescent="0.25">
      <c r="J16007" s="1"/>
    </row>
    <row r="16008" spans="10:10" x14ac:dyDescent="0.25">
      <c r="J16008" s="1"/>
    </row>
    <row r="16009" spans="10:10" x14ac:dyDescent="0.25">
      <c r="J16009" s="1"/>
    </row>
    <row r="16010" spans="10:10" x14ac:dyDescent="0.25">
      <c r="J16010" s="1"/>
    </row>
    <row r="16011" spans="10:10" x14ac:dyDescent="0.25">
      <c r="J16011" s="1"/>
    </row>
    <row r="16012" spans="10:10" x14ac:dyDescent="0.25">
      <c r="J16012" s="1"/>
    </row>
    <row r="16013" spans="10:10" x14ac:dyDescent="0.25">
      <c r="J16013" s="1"/>
    </row>
    <row r="16014" spans="10:10" x14ac:dyDescent="0.25">
      <c r="J16014" s="1"/>
    </row>
    <row r="16015" spans="10:10" x14ac:dyDescent="0.25">
      <c r="J16015" s="1"/>
    </row>
    <row r="16016" spans="10:10" x14ac:dyDescent="0.25">
      <c r="J16016" s="1"/>
    </row>
    <row r="16017" spans="10:10" x14ac:dyDescent="0.25">
      <c r="J16017" s="1"/>
    </row>
    <row r="16018" spans="10:10" x14ac:dyDescent="0.25">
      <c r="J16018" s="1"/>
    </row>
    <row r="16019" spans="10:10" x14ac:dyDescent="0.25">
      <c r="J16019" s="1"/>
    </row>
    <row r="16020" spans="10:10" x14ac:dyDescent="0.25">
      <c r="J16020" s="1"/>
    </row>
    <row r="16021" spans="10:10" x14ac:dyDescent="0.25">
      <c r="J16021" s="1"/>
    </row>
    <row r="16022" spans="10:10" x14ac:dyDescent="0.25">
      <c r="J16022" s="1"/>
    </row>
    <row r="16023" spans="10:10" x14ac:dyDescent="0.25">
      <c r="J16023" s="1"/>
    </row>
    <row r="16024" spans="10:10" x14ac:dyDescent="0.25">
      <c r="J16024" s="1"/>
    </row>
    <row r="16025" spans="10:10" x14ac:dyDescent="0.25">
      <c r="J16025" s="1"/>
    </row>
    <row r="16026" spans="10:10" x14ac:dyDescent="0.25">
      <c r="J16026" s="1"/>
    </row>
    <row r="16027" spans="10:10" x14ac:dyDescent="0.25">
      <c r="J16027" s="1"/>
    </row>
    <row r="16028" spans="10:10" x14ac:dyDescent="0.25">
      <c r="J16028" s="1"/>
    </row>
    <row r="16029" spans="10:10" x14ac:dyDescent="0.25">
      <c r="J16029" s="1"/>
    </row>
    <row r="16030" spans="10:10" x14ac:dyDescent="0.25">
      <c r="J16030" s="1"/>
    </row>
    <row r="16031" spans="10:10" x14ac:dyDescent="0.25">
      <c r="J16031" s="1"/>
    </row>
    <row r="16032" spans="10:10" x14ac:dyDescent="0.25">
      <c r="J16032" s="1"/>
    </row>
    <row r="16033" spans="10:10" x14ac:dyDescent="0.25">
      <c r="J16033" s="1"/>
    </row>
    <row r="16034" spans="10:10" x14ac:dyDescent="0.25">
      <c r="J16034" s="1"/>
    </row>
    <row r="16035" spans="10:10" x14ac:dyDescent="0.25">
      <c r="J16035" s="1"/>
    </row>
    <row r="16036" spans="10:10" x14ac:dyDescent="0.25">
      <c r="J16036" s="1"/>
    </row>
    <row r="16037" spans="10:10" x14ac:dyDescent="0.25">
      <c r="J16037" s="1"/>
    </row>
    <row r="16038" spans="10:10" x14ac:dyDescent="0.25">
      <c r="J16038" s="1"/>
    </row>
    <row r="16039" spans="10:10" x14ac:dyDescent="0.25">
      <c r="J16039" s="1"/>
    </row>
    <row r="16040" spans="10:10" x14ac:dyDescent="0.25">
      <c r="J16040" s="1"/>
    </row>
    <row r="16041" spans="10:10" x14ac:dyDescent="0.25">
      <c r="J16041" s="1"/>
    </row>
    <row r="16042" spans="10:10" x14ac:dyDescent="0.25">
      <c r="J16042" s="1"/>
    </row>
    <row r="16043" spans="10:10" x14ac:dyDescent="0.25">
      <c r="J16043" s="1"/>
    </row>
    <row r="16044" spans="10:10" x14ac:dyDescent="0.25">
      <c r="J16044" s="1"/>
    </row>
    <row r="16045" spans="10:10" x14ac:dyDescent="0.25">
      <c r="J16045" s="1"/>
    </row>
    <row r="16046" spans="10:10" x14ac:dyDescent="0.25">
      <c r="J16046" s="1"/>
    </row>
    <row r="16047" spans="10:10" x14ac:dyDescent="0.25">
      <c r="J16047" s="1"/>
    </row>
    <row r="16048" spans="10:10" x14ac:dyDescent="0.25">
      <c r="J16048" s="1"/>
    </row>
    <row r="16049" spans="10:10" x14ac:dyDescent="0.25">
      <c r="J16049" s="1"/>
    </row>
    <row r="16050" spans="10:10" x14ac:dyDescent="0.25">
      <c r="J16050" s="1"/>
    </row>
    <row r="16051" spans="10:10" x14ac:dyDescent="0.25">
      <c r="J16051" s="1"/>
    </row>
    <row r="16052" spans="10:10" x14ac:dyDescent="0.25">
      <c r="J16052" s="1"/>
    </row>
    <row r="16053" spans="10:10" x14ac:dyDescent="0.25">
      <c r="J16053" s="1"/>
    </row>
    <row r="16054" spans="10:10" x14ac:dyDescent="0.25">
      <c r="J16054" s="1"/>
    </row>
    <row r="16055" spans="10:10" x14ac:dyDescent="0.25">
      <c r="J16055" s="1"/>
    </row>
    <row r="16056" spans="10:10" x14ac:dyDescent="0.25">
      <c r="J16056" s="1"/>
    </row>
    <row r="16057" spans="10:10" x14ac:dyDescent="0.25">
      <c r="J16057" s="1"/>
    </row>
    <row r="16058" spans="10:10" x14ac:dyDescent="0.25">
      <c r="J16058" s="1"/>
    </row>
    <row r="16059" spans="10:10" x14ac:dyDescent="0.25">
      <c r="J16059" s="1"/>
    </row>
    <row r="16060" spans="10:10" x14ac:dyDescent="0.25">
      <c r="J16060" s="1"/>
    </row>
    <row r="16061" spans="10:10" x14ac:dyDescent="0.25">
      <c r="J16061" s="1"/>
    </row>
    <row r="16062" spans="10:10" x14ac:dyDescent="0.25">
      <c r="J16062" s="1"/>
    </row>
    <row r="16063" spans="10:10" x14ac:dyDescent="0.25">
      <c r="J16063" s="1"/>
    </row>
    <row r="16064" spans="10:10" x14ac:dyDescent="0.25">
      <c r="J16064" s="1"/>
    </row>
    <row r="16065" spans="10:10" x14ac:dyDescent="0.25">
      <c r="J16065" s="1"/>
    </row>
    <row r="16066" spans="10:10" x14ac:dyDescent="0.25">
      <c r="J16066" s="1"/>
    </row>
    <row r="16067" spans="10:10" x14ac:dyDescent="0.25">
      <c r="J16067" s="1"/>
    </row>
    <row r="16068" spans="10:10" x14ac:dyDescent="0.25">
      <c r="J16068" s="1"/>
    </row>
    <row r="16069" spans="10:10" x14ac:dyDescent="0.25">
      <c r="J16069" s="1"/>
    </row>
    <row r="16070" spans="10:10" x14ac:dyDescent="0.25">
      <c r="J16070" s="1"/>
    </row>
    <row r="16071" spans="10:10" x14ac:dyDescent="0.25">
      <c r="J16071" s="1"/>
    </row>
    <row r="16072" spans="10:10" x14ac:dyDescent="0.25">
      <c r="J16072" s="1"/>
    </row>
    <row r="16073" spans="10:10" x14ac:dyDescent="0.25">
      <c r="J16073" s="1"/>
    </row>
    <row r="16074" spans="10:10" x14ac:dyDescent="0.25">
      <c r="J16074" s="1"/>
    </row>
    <row r="16075" spans="10:10" x14ac:dyDescent="0.25">
      <c r="J16075" s="1"/>
    </row>
    <row r="16076" spans="10:10" x14ac:dyDescent="0.25">
      <c r="J16076" s="1"/>
    </row>
    <row r="16077" spans="10:10" x14ac:dyDescent="0.25">
      <c r="J16077" s="1"/>
    </row>
    <row r="16078" spans="10:10" x14ac:dyDescent="0.25">
      <c r="J16078" s="1"/>
    </row>
    <row r="16079" spans="10:10" x14ac:dyDescent="0.25">
      <c r="J16079" s="1"/>
    </row>
    <row r="16080" spans="10:10" x14ac:dyDescent="0.25">
      <c r="J16080" s="1"/>
    </row>
    <row r="16081" spans="10:10" x14ac:dyDescent="0.25">
      <c r="J16081" s="1"/>
    </row>
    <row r="16082" spans="10:10" x14ac:dyDescent="0.25">
      <c r="J16082" s="1"/>
    </row>
    <row r="16083" spans="10:10" x14ac:dyDescent="0.25">
      <c r="J16083" s="1"/>
    </row>
    <row r="16084" spans="10:10" x14ac:dyDescent="0.25">
      <c r="J16084" s="1"/>
    </row>
    <row r="16085" spans="10:10" x14ac:dyDescent="0.25">
      <c r="J16085" s="1"/>
    </row>
    <row r="16086" spans="10:10" x14ac:dyDescent="0.25">
      <c r="J16086" s="1"/>
    </row>
    <row r="16087" spans="10:10" x14ac:dyDescent="0.25">
      <c r="J16087" s="1"/>
    </row>
    <row r="16088" spans="10:10" x14ac:dyDescent="0.25">
      <c r="J16088" s="1"/>
    </row>
    <row r="16089" spans="10:10" x14ac:dyDescent="0.25">
      <c r="J16089" s="1"/>
    </row>
    <row r="16090" spans="10:10" x14ac:dyDescent="0.25">
      <c r="J16090" s="1"/>
    </row>
    <row r="16091" spans="10:10" x14ac:dyDescent="0.25">
      <c r="J16091" s="1"/>
    </row>
    <row r="16092" spans="10:10" x14ac:dyDescent="0.25">
      <c r="J16092" s="1"/>
    </row>
    <row r="16093" spans="10:10" x14ac:dyDescent="0.25">
      <c r="J16093" s="1"/>
    </row>
    <row r="16094" spans="10:10" x14ac:dyDescent="0.25">
      <c r="J16094" s="1"/>
    </row>
    <row r="16095" spans="10:10" x14ac:dyDescent="0.25">
      <c r="J16095" s="1"/>
    </row>
    <row r="16096" spans="10:10" x14ac:dyDescent="0.25">
      <c r="J16096" s="1"/>
    </row>
    <row r="16097" spans="10:10" x14ac:dyDescent="0.25">
      <c r="J16097" s="1"/>
    </row>
    <row r="16098" spans="10:10" x14ac:dyDescent="0.25">
      <c r="J16098" s="1"/>
    </row>
    <row r="16099" spans="10:10" x14ac:dyDescent="0.25">
      <c r="J16099" s="1"/>
    </row>
    <row r="16100" spans="10:10" x14ac:dyDescent="0.25">
      <c r="J16100" s="1"/>
    </row>
    <row r="16101" spans="10:10" x14ac:dyDescent="0.25">
      <c r="J16101" s="1"/>
    </row>
    <row r="16102" spans="10:10" x14ac:dyDescent="0.25">
      <c r="J16102" s="1"/>
    </row>
    <row r="16103" spans="10:10" x14ac:dyDescent="0.25">
      <c r="J16103" s="1"/>
    </row>
    <row r="16104" spans="10:10" x14ac:dyDescent="0.25">
      <c r="J16104" s="1"/>
    </row>
    <row r="16105" spans="10:10" x14ac:dyDescent="0.25">
      <c r="J16105" s="1"/>
    </row>
    <row r="16106" spans="10:10" x14ac:dyDescent="0.25">
      <c r="J16106" s="1"/>
    </row>
    <row r="16107" spans="10:10" x14ac:dyDescent="0.25">
      <c r="J16107" s="1"/>
    </row>
    <row r="16108" spans="10:10" x14ac:dyDescent="0.25">
      <c r="J16108" s="1"/>
    </row>
    <row r="16109" spans="10:10" x14ac:dyDescent="0.25">
      <c r="J16109" s="1"/>
    </row>
    <row r="16110" spans="10:10" x14ac:dyDescent="0.25">
      <c r="J16110" s="1"/>
    </row>
    <row r="16111" spans="10:10" x14ac:dyDescent="0.25">
      <c r="J16111" s="1"/>
    </row>
    <row r="16112" spans="10:10" x14ac:dyDescent="0.25">
      <c r="J16112" s="1"/>
    </row>
    <row r="16113" spans="10:10" x14ac:dyDescent="0.25">
      <c r="J16113" s="1"/>
    </row>
    <row r="16114" spans="10:10" x14ac:dyDescent="0.25">
      <c r="J16114" s="1"/>
    </row>
    <row r="16115" spans="10:10" x14ac:dyDescent="0.25">
      <c r="J16115" s="1"/>
    </row>
    <row r="16116" spans="10:10" x14ac:dyDescent="0.25">
      <c r="J16116" s="1"/>
    </row>
    <row r="16117" spans="10:10" x14ac:dyDescent="0.25">
      <c r="J16117" s="1"/>
    </row>
    <row r="16118" spans="10:10" x14ac:dyDescent="0.25">
      <c r="J16118" s="1"/>
    </row>
    <row r="16119" spans="10:10" x14ac:dyDescent="0.25">
      <c r="J16119" s="1"/>
    </row>
    <row r="16120" spans="10:10" x14ac:dyDescent="0.25">
      <c r="J16120" s="1"/>
    </row>
    <row r="16121" spans="10:10" x14ac:dyDescent="0.25">
      <c r="J16121" s="1"/>
    </row>
    <row r="16122" spans="10:10" x14ac:dyDescent="0.25">
      <c r="J16122" s="1"/>
    </row>
    <row r="16123" spans="10:10" x14ac:dyDescent="0.25">
      <c r="J16123" s="1"/>
    </row>
    <row r="16124" spans="10:10" x14ac:dyDescent="0.25">
      <c r="J16124" s="1"/>
    </row>
    <row r="16125" spans="10:10" x14ac:dyDescent="0.25">
      <c r="J16125" s="1"/>
    </row>
    <row r="16126" spans="10:10" x14ac:dyDescent="0.25">
      <c r="J16126" s="1"/>
    </row>
    <row r="16127" spans="10:10" x14ac:dyDescent="0.25">
      <c r="J16127" s="1"/>
    </row>
    <row r="16128" spans="10:10" x14ac:dyDescent="0.25">
      <c r="J16128" s="1"/>
    </row>
    <row r="16129" spans="10:10" x14ac:dyDescent="0.25">
      <c r="J16129" s="1"/>
    </row>
    <row r="16130" spans="10:10" x14ac:dyDescent="0.25">
      <c r="J16130" s="1"/>
    </row>
    <row r="16131" spans="10:10" x14ac:dyDescent="0.25">
      <c r="J16131" s="1"/>
    </row>
    <row r="16132" spans="10:10" x14ac:dyDescent="0.25">
      <c r="J16132" s="1"/>
    </row>
    <row r="16133" spans="10:10" x14ac:dyDescent="0.25">
      <c r="J16133" s="1"/>
    </row>
    <row r="16134" spans="10:10" x14ac:dyDescent="0.25">
      <c r="J16134" s="1"/>
    </row>
    <row r="16135" spans="10:10" x14ac:dyDescent="0.25">
      <c r="J16135" s="1"/>
    </row>
    <row r="16136" spans="10:10" x14ac:dyDescent="0.25">
      <c r="J16136" s="1"/>
    </row>
    <row r="16137" spans="10:10" x14ac:dyDescent="0.25">
      <c r="J16137" s="1"/>
    </row>
    <row r="16138" spans="10:10" x14ac:dyDescent="0.25">
      <c r="J16138" s="1"/>
    </row>
    <row r="16139" spans="10:10" x14ac:dyDescent="0.25">
      <c r="J16139" s="1"/>
    </row>
    <row r="16140" spans="10:10" x14ac:dyDescent="0.25">
      <c r="J16140" s="1"/>
    </row>
    <row r="16141" spans="10:10" x14ac:dyDescent="0.25">
      <c r="J16141" s="1"/>
    </row>
    <row r="16142" spans="10:10" x14ac:dyDescent="0.25">
      <c r="J16142" s="1"/>
    </row>
    <row r="16143" spans="10:10" x14ac:dyDescent="0.25">
      <c r="J16143" s="1"/>
    </row>
    <row r="16144" spans="10:10" x14ac:dyDescent="0.25">
      <c r="J16144" s="1"/>
    </row>
    <row r="16145" spans="10:10" x14ac:dyDescent="0.25">
      <c r="J16145" s="1"/>
    </row>
    <row r="16146" spans="10:10" x14ac:dyDescent="0.25">
      <c r="J16146" s="1"/>
    </row>
    <row r="16147" spans="10:10" x14ac:dyDescent="0.25">
      <c r="J16147" s="1"/>
    </row>
    <row r="16148" spans="10:10" x14ac:dyDescent="0.25">
      <c r="J16148" s="1"/>
    </row>
    <row r="16149" spans="10:10" x14ac:dyDescent="0.25">
      <c r="J16149" s="1"/>
    </row>
    <row r="16150" spans="10:10" x14ac:dyDescent="0.25">
      <c r="J16150" s="1"/>
    </row>
    <row r="16151" spans="10:10" x14ac:dyDescent="0.25">
      <c r="J16151" s="1"/>
    </row>
    <row r="16152" spans="10:10" x14ac:dyDescent="0.25">
      <c r="J16152" s="1"/>
    </row>
    <row r="16153" spans="10:10" x14ac:dyDescent="0.25">
      <c r="J16153" s="1"/>
    </row>
    <row r="16154" spans="10:10" x14ac:dyDescent="0.25">
      <c r="J16154" s="1"/>
    </row>
    <row r="16155" spans="10:10" x14ac:dyDescent="0.25">
      <c r="J16155" s="1"/>
    </row>
    <row r="16156" spans="10:10" x14ac:dyDescent="0.25">
      <c r="J16156" s="1"/>
    </row>
    <row r="16157" spans="10:10" x14ac:dyDescent="0.25">
      <c r="J16157" s="1"/>
    </row>
    <row r="16158" spans="10:10" x14ac:dyDescent="0.25">
      <c r="J16158" s="1"/>
    </row>
    <row r="16159" spans="10:10" x14ac:dyDescent="0.25">
      <c r="J16159" s="1"/>
    </row>
    <row r="16160" spans="10:10" x14ac:dyDescent="0.25">
      <c r="J16160" s="1"/>
    </row>
    <row r="16161" spans="10:10" x14ac:dyDescent="0.25">
      <c r="J16161" s="1"/>
    </row>
    <row r="16162" spans="10:10" x14ac:dyDescent="0.25">
      <c r="J16162" s="1"/>
    </row>
    <row r="16163" spans="10:10" x14ac:dyDescent="0.25">
      <c r="J16163" s="1"/>
    </row>
    <row r="16164" spans="10:10" x14ac:dyDescent="0.25">
      <c r="J16164" s="1"/>
    </row>
    <row r="16165" spans="10:10" x14ac:dyDescent="0.25">
      <c r="J16165" s="1"/>
    </row>
    <row r="16166" spans="10:10" x14ac:dyDescent="0.25">
      <c r="J16166" s="1"/>
    </row>
    <row r="16167" spans="10:10" x14ac:dyDescent="0.25">
      <c r="J16167" s="1"/>
    </row>
    <row r="16168" spans="10:10" x14ac:dyDescent="0.25">
      <c r="J16168" s="1"/>
    </row>
    <row r="16169" spans="10:10" x14ac:dyDescent="0.25">
      <c r="J16169" s="1"/>
    </row>
    <row r="16170" spans="10:10" x14ac:dyDescent="0.25">
      <c r="J16170" s="1"/>
    </row>
    <row r="16171" spans="10:10" x14ac:dyDescent="0.25">
      <c r="J16171" s="1"/>
    </row>
    <row r="16172" spans="10:10" x14ac:dyDescent="0.25">
      <c r="J16172" s="1"/>
    </row>
    <row r="16173" spans="10:10" x14ac:dyDescent="0.25">
      <c r="J16173" s="1"/>
    </row>
    <row r="16174" spans="10:10" x14ac:dyDescent="0.25">
      <c r="J16174" s="1"/>
    </row>
    <row r="16175" spans="10:10" x14ac:dyDescent="0.25">
      <c r="J16175" s="1"/>
    </row>
    <row r="16176" spans="10:10" x14ac:dyDescent="0.25">
      <c r="J16176" s="1"/>
    </row>
    <row r="16177" spans="10:10" x14ac:dyDescent="0.25">
      <c r="J16177" s="1"/>
    </row>
    <row r="16178" spans="10:10" x14ac:dyDescent="0.25">
      <c r="J16178" s="1"/>
    </row>
    <row r="16179" spans="10:10" x14ac:dyDescent="0.25">
      <c r="J16179" s="1"/>
    </row>
    <row r="16180" spans="10:10" x14ac:dyDescent="0.25">
      <c r="J16180" s="1"/>
    </row>
    <row r="16181" spans="10:10" x14ac:dyDescent="0.25">
      <c r="J16181" s="1"/>
    </row>
    <row r="16182" spans="10:10" x14ac:dyDescent="0.25">
      <c r="J16182" s="1"/>
    </row>
    <row r="16183" spans="10:10" x14ac:dyDescent="0.25">
      <c r="J16183" s="1"/>
    </row>
    <row r="16184" spans="10:10" x14ac:dyDescent="0.25">
      <c r="J16184" s="1"/>
    </row>
    <row r="16185" spans="10:10" x14ac:dyDescent="0.25">
      <c r="J16185" s="1"/>
    </row>
    <row r="16186" spans="10:10" x14ac:dyDescent="0.25">
      <c r="J16186" s="1"/>
    </row>
    <row r="16187" spans="10:10" x14ac:dyDescent="0.25">
      <c r="J16187" s="1"/>
    </row>
    <row r="16188" spans="10:10" x14ac:dyDescent="0.25">
      <c r="J16188" s="1"/>
    </row>
    <row r="16189" spans="10:10" x14ac:dyDescent="0.25">
      <c r="J16189" s="1"/>
    </row>
    <row r="16190" spans="10:10" x14ac:dyDescent="0.25">
      <c r="J16190" s="1"/>
    </row>
    <row r="16191" spans="10:10" x14ac:dyDescent="0.25">
      <c r="J16191" s="1"/>
    </row>
    <row r="16192" spans="10:10" x14ac:dyDescent="0.25">
      <c r="J16192" s="1"/>
    </row>
    <row r="16193" spans="10:10" x14ac:dyDescent="0.25">
      <c r="J16193" s="1"/>
    </row>
    <row r="16194" spans="10:10" x14ac:dyDescent="0.25">
      <c r="J16194" s="1"/>
    </row>
    <row r="16195" spans="10:10" x14ac:dyDescent="0.25">
      <c r="J16195" s="1"/>
    </row>
    <row r="16196" spans="10:10" x14ac:dyDescent="0.25">
      <c r="J16196" s="1"/>
    </row>
    <row r="16197" spans="10:10" x14ac:dyDescent="0.25">
      <c r="J16197" s="1"/>
    </row>
    <row r="16198" spans="10:10" x14ac:dyDescent="0.25">
      <c r="J16198" s="1"/>
    </row>
    <row r="16199" spans="10:10" x14ac:dyDescent="0.25">
      <c r="J16199" s="1"/>
    </row>
    <row r="16200" spans="10:10" x14ac:dyDescent="0.25">
      <c r="J16200" s="1"/>
    </row>
    <row r="16201" spans="10:10" x14ac:dyDescent="0.25">
      <c r="J16201" s="1"/>
    </row>
    <row r="16202" spans="10:10" x14ac:dyDescent="0.25">
      <c r="J16202" s="1"/>
    </row>
    <row r="16203" spans="10:10" x14ac:dyDescent="0.25">
      <c r="J16203" s="1"/>
    </row>
    <row r="16204" spans="10:10" x14ac:dyDescent="0.25">
      <c r="J16204" s="1"/>
    </row>
    <row r="16205" spans="10:10" x14ac:dyDescent="0.25">
      <c r="J16205" s="1"/>
    </row>
    <row r="16206" spans="10:10" x14ac:dyDescent="0.25">
      <c r="J16206" s="1"/>
    </row>
    <row r="16207" spans="10:10" x14ac:dyDescent="0.25">
      <c r="J16207" s="1"/>
    </row>
    <row r="16208" spans="10:10" x14ac:dyDescent="0.25">
      <c r="J16208" s="1"/>
    </row>
    <row r="16209" spans="10:10" x14ac:dyDescent="0.25">
      <c r="J16209" s="1"/>
    </row>
    <row r="16210" spans="10:10" x14ac:dyDescent="0.25">
      <c r="J16210" s="1"/>
    </row>
    <row r="16211" spans="10:10" x14ac:dyDescent="0.25">
      <c r="J16211" s="1"/>
    </row>
    <row r="16212" spans="10:10" x14ac:dyDescent="0.25">
      <c r="J16212" s="1"/>
    </row>
    <row r="16213" spans="10:10" x14ac:dyDescent="0.25">
      <c r="J16213" s="1"/>
    </row>
    <row r="16214" spans="10:10" x14ac:dyDescent="0.25">
      <c r="J16214" s="1"/>
    </row>
    <row r="16215" spans="10:10" x14ac:dyDescent="0.25">
      <c r="J16215" s="1"/>
    </row>
    <row r="16216" spans="10:10" x14ac:dyDescent="0.25">
      <c r="J16216" s="1"/>
    </row>
    <row r="16217" spans="10:10" x14ac:dyDescent="0.25">
      <c r="J16217" s="1"/>
    </row>
    <row r="16218" spans="10:10" x14ac:dyDescent="0.25">
      <c r="J16218" s="1"/>
    </row>
    <row r="16219" spans="10:10" x14ac:dyDescent="0.25">
      <c r="J16219" s="1"/>
    </row>
    <row r="16220" spans="10:10" x14ac:dyDescent="0.25">
      <c r="J16220" s="1"/>
    </row>
    <row r="16221" spans="10:10" x14ac:dyDescent="0.25">
      <c r="J16221" s="1"/>
    </row>
    <row r="16222" spans="10:10" x14ac:dyDescent="0.25">
      <c r="J16222" s="1"/>
    </row>
    <row r="16223" spans="10:10" x14ac:dyDescent="0.25">
      <c r="J16223" s="1"/>
    </row>
    <row r="16224" spans="10:10" x14ac:dyDescent="0.25">
      <c r="J16224" s="1"/>
    </row>
    <row r="16225" spans="10:10" x14ac:dyDescent="0.25">
      <c r="J16225" s="1"/>
    </row>
    <row r="16226" spans="10:10" x14ac:dyDescent="0.25">
      <c r="J16226" s="1"/>
    </row>
    <row r="16227" spans="10:10" x14ac:dyDescent="0.25">
      <c r="J16227" s="1"/>
    </row>
    <row r="16228" spans="10:10" x14ac:dyDescent="0.25">
      <c r="J16228" s="1"/>
    </row>
    <row r="16229" spans="10:10" x14ac:dyDescent="0.25">
      <c r="J16229" s="1"/>
    </row>
    <row r="16230" spans="10:10" x14ac:dyDescent="0.25">
      <c r="J16230" s="1"/>
    </row>
    <row r="16231" spans="10:10" x14ac:dyDescent="0.25">
      <c r="J16231" s="1"/>
    </row>
    <row r="16232" spans="10:10" x14ac:dyDescent="0.25">
      <c r="J16232" s="1"/>
    </row>
    <row r="16233" spans="10:10" x14ac:dyDescent="0.25">
      <c r="J16233" s="1"/>
    </row>
    <row r="16234" spans="10:10" x14ac:dyDescent="0.25">
      <c r="J16234" s="1"/>
    </row>
    <row r="16235" spans="10:10" x14ac:dyDescent="0.25">
      <c r="J16235" s="1"/>
    </row>
    <row r="16236" spans="10:10" x14ac:dyDescent="0.25">
      <c r="J16236" s="1"/>
    </row>
    <row r="16237" spans="10:10" x14ac:dyDescent="0.25">
      <c r="J16237" s="1"/>
    </row>
    <row r="16238" spans="10:10" x14ac:dyDescent="0.25">
      <c r="J16238" s="1"/>
    </row>
    <row r="16239" spans="10:10" x14ac:dyDescent="0.25">
      <c r="J16239" s="1"/>
    </row>
    <row r="16240" spans="10:10" x14ac:dyDescent="0.25">
      <c r="J16240" s="1"/>
    </row>
    <row r="16241" spans="10:10" x14ac:dyDescent="0.25">
      <c r="J16241" s="1"/>
    </row>
    <row r="16242" spans="10:10" x14ac:dyDescent="0.25">
      <c r="J16242" s="1"/>
    </row>
    <row r="16243" spans="10:10" x14ac:dyDescent="0.25">
      <c r="J16243" s="1"/>
    </row>
    <row r="16244" spans="10:10" x14ac:dyDescent="0.25">
      <c r="J16244" s="1"/>
    </row>
    <row r="16245" spans="10:10" x14ac:dyDescent="0.25">
      <c r="J16245" s="1"/>
    </row>
    <row r="16246" spans="10:10" x14ac:dyDescent="0.25">
      <c r="J16246" s="1"/>
    </row>
    <row r="16247" spans="10:10" x14ac:dyDescent="0.25">
      <c r="J16247" s="1"/>
    </row>
    <row r="16248" spans="10:10" x14ac:dyDescent="0.25">
      <c r="J16248" s="1"/>
    </row>
    <row r="16249" spans="10:10" x14ac:dyDescent="0.25">
      <c r="J16249" s="1"/>
    </row>
    <row r="16250" spans="10:10" x14ac:dyDescent="0.25">
      <c r="J16250" s="1"/>
    </row>
    <row r="16251" spans="10:10" x14ac:dyDescent="0.25">
      <c r="J16251" s="1"/>
    </row>
    <row r="16252" spans="10:10" x14ac:dyDescent="0.25">
      <c r="J16252" s="1"/>
    </row>
    <row r="16253" spans="10:10" x14ac:dyDescent="0.25">
      <c r="J16253" s="1"/>
    </row>
    <row r="16254" spans="10:10" x14ac:dyDescent="0.25">
      <c r="J16254" s="1"/>
    </row>
    <row r="16255" spans="10:10" x14ac:dyDescent="0.25">
      <c r="J16255" s="1"/>
    </row>
    <row r="16256" spans="10:10" x14ac:dyDescent="0.25">
      <c r="J16256" s="1"/>
    </row>
    <row r="16257" spans="10:10" x14ac:dyDescent="0.25">
      <c r="J16257" s="1"/>
    </row>
    <row r="16258" spans="10:10" x14ac:dyDescent="0.25">
      <c r="J16258" s="1"/>
    </row>
    <row r="16259" spans="10:10" x14ac:dyDescent="0.25">
      <c r="J16259" s="1"/>
    </row>
    <row r="16260" spans="10:10" x14ac:dyDescent="0.25">
      <c r="J16260" s="1"/>
    </row>
    <row r="16261" spans="10:10" x14ac:dyDescent="0.25">
      <c r="J16261" s="1"/>
    </row>
    <row r="16262" spans="10:10" x14ac:dyDescent="0.25">
      <c r="J16262" s="1"/>
    </row>
    <row r="16263" spans="10:10" x14ac:dyDescent="0.25">
      <c r="J16263" s="1"/>
    </row>
    <row r="16264" spans="10:10" x14ac:dyDescent="0.25">
      <c r="J16264" s="1"/>
    </row>
    <row r="16265" spans="10:10" x14ac:dyDescent="0.25">
      <c r="J16265" s="1"/>
    </row>
    <row r="16266" spans="10:10" x14ac:dyDescent="0.25">
      <c r="J16266" s="1"/>
    </row>
    <row r="16267" spans="10:10" x14ac:dyDescent="0.25">
      <c r="J16267" s="1"/>
    </row>
    <row r="16268" spans="10:10" x14ac:dyDescent="0.25">
      <c r="J16268" s="1"/>
    </row>
    <row r="16269" spans="10:10" x14ac:dyDescent="0.25">
      <c r="J16269" s="1"/>
    </row>
    <row r="16270" spans="10:10" x14ac:dyDescent="0.25">
      <c r="J16270" s="1"/>
    </row>
    <row r="16271" spans="10:10" x14ac:dyDescent="0.25">
      <c r="J16271" s="1"/>
    </row>
    <row r="16272" spans="10:10" x14ac:dyDescent="0.25">
      <c r="J16272" s="1"/>
    </row>
    <row r="16273" spans="10:10" x14ac:dyDescent="0.25">
      <c r="J16273" s="1"/>
    </row>
    <row r="16274" spans="10:10" x14ac:dyDescent="0.25">
      <c r="J16274" s="1"/>
    </row>
    <row r="16275" spans="10:10" x14ac:dyDescent="0.25">
      <c r="J16275" s="1"/>
    </row>
    <row r="16276" spans="10:10" x14ac:dyDescent="0.25">
      <c r="J16276" s="1"/>
    </row>
    <row r="16277" spans="10:10" x14ac:dyDescent="0.25">
      <c r="J16277" s="1"/>
    </row>
    <row r="16278" spans="10:10" x14ac:dyDescent="0.25">
      <c r="J16278" s="1"/>
    </row>
    <row r="16279" spans="10:10" x14ac:dyDescent="0.25">
      <c r="J16279" s="1"/>
    </row>
    <row r="16280" spans="10:10" x14ac:dyDescent="0.25">
      <c r="J16280" s="1"/>
    </row>
    <row r="16281" spans="10:10" x14ac:dyDescent="0.25">
      <c r="J16281" s="1"/>
    </row>
    <row r="16282" spans="10:10" x14ac:dyDescent="0.25">
      <c r="J16282" s="1"/>
    </row>
    <row r="16283" spans="10:10" x14ac:dyDescent="0.25">
      <c r="J16283" s="1"/>
    </row>
    <row r="16284" spans="10:10" x14ac:dyDescent="0.25">
      <c r="J16284" s="1"/>
    </row>
    <row r="16285" spans="10:10" x14ac:dyDescent="0.25">
      <c r="J16285" s="1"/>
    </row>
    <row r="16286" spans="10:10" x14ac:dyDescent="0.25">
      <c r="J16286" s="1"/>
    </row>
    <row r="16287" spans="10:10" x14ac:dyDescent="0.25">
      <c r="J16287" s="1"/>
    </row>
    <row r="16288" spans="10:10" x14ac:dyDescent="0.25">
      <c r="J16288" s="1"/>
    </row>
    <row r="16289" spans="10:10" x14ac:dyDescent="0.25">
      <c r="J16289" s="1"/>
    </row>
    <row r="16290" spans="10:10" x14ac:dyDescent="0.25">
      <c r="J16290" s="1"/>
    </row>
    <row r="16291" spans="10:10" x14ac:dyDescent="0.25">
      <c r="J16291" s="1"/>
    </row>
    <row r="16292" spans="10:10" x14ac:dyDescent="0.25">
      <c r="J16292" s="1"/>
    </row>
    <row r="16293" spans="10:10" x14ac:dyDescent="0.25">
      <c r="J16293" s="1"/>
    </row>
    <row r="16294" spans="10:10" x14ac:dyDescent="0.25">
      <c r="J16294" s="1"/>
    </row>
    <row r="16295" spans="10:10" x14ac:dyDescent="0.25">
      <c r="J16295" s="1"/>
    </row>
    <row r="16296" spans="10:10" x14ac:dyDescent="0.25">
      <c r="J16296" s="1"/>
    </row>
    <row r="16297" spans="10:10" x14ac:dyDescent="0.25">
      <c r="J16297" s="1"/>
    </row>
    <row r="16298" spans="10:10" x14ac:dyDescent="0.25">
      <c r="J16298" s="1"/>
    </row>
    <row r="16299" spans="10:10" x14ac:dyDescent="0.25">
      <c r="J16299" s="1"/>
    </row>
    <row r="16300" spans="10:10" x14ac:dyDescent="0.25">
      <c r="J16300" s="1"/>
    </row>
    <row r="16301" spans="10:10" x14ac:dyDescent="0.25">
      <c r="J16301" s="1"/>
    </row>
    <row r="16302" spans="10:10" x14ac:dyDescent="0.25">
      <c r="J16302" s="1"/>
    </row>
    <row r="16303" spans="10:10" x14ac:dyDescent="0.25">
      <c r="J16303" s="1"/>
    </row>
    <row r="16304" spans="10:10" x14ac:dyDescent="0.25">
      <c r="J16304" s="1"/>
    </row>
    <row r="16305" spans="10:10" x14ac:dyDescent="0.25">
      <c r="J16305" s="1"/>
    </row>
    <row r="16306" spans="10:10" x14ac:dyDescent="0.25">
      <c r="J16306" s="1"/>
    </row>
    <row r="16307" spans="10:10" x14ac:dyDescent="0.25">
      <c r="J16307" s="1"/>
    </row>
    <row r="16308" spans="10:10" x14ac:dyDescent="0.25">
      <c r="J16308" s="1"/>
    </row>
    <row r="16309" spans="10:10" x14ac:dyDescent="0.25">
      <c r="J16309" s="1"/>
    </row>
    <row r="16310" spans="10:10" x14ac:dyDescent="0.25">
      <c r="J16310" s="1"/>
    </row>
    <row r="16311" spans="10:10" x14ac:dyDescent="0.25">
      <c r="J16311" s="1"/>
    </row>
    <row r="16312" spans="10:10" x14ac:dyDescent="0.25">
      <c r="J16312" s="1"/>
    </row>
    <row r="16313" spans="10:10" x14ac:dyDescent="0.25">
      <c r="J16313" s="1"/>
    </row>
    <row r="16314" spans="10:10" x14ac:dyDescent="0.25">
      <c r="J16314" s="1"/>
    </row>
    <row r="16315" spans="10:10" x14ac:dyDescent="0.25">
      <c r="J16315" s="1"/>
    </row>
    <row r="16316" spans="10:10" x14ac:dyDescent="0.25">
      <c r="J16316" s="1"/>
    </row>
    <row r="16317" spans="10:10" x14ac:dyDescent="0.25">
      <c r="J16317" s="1"/>
    </row>
    <row r="16318" spans="10:10" x14ac:dyDescent="0.25">
      <c r="J16318" s="1"/>
    </row>
    <row r="16319" spans="10:10" x14ac:dyDescent="0.25">
      <c r="J16319" s="1"/>
    </row>
    <row r="16320" spans="10:10" x14ac:dyDescent="0.25">
      <c r="J16320" s="1"/>
    </row>
    <row r="16321" spans="10:10" x14ac:dyDescent="0.25">
      <c r="J16321" s="1"/>
    </row>
    <row r="16322" spans="10:10" x14ac:dyDescent="0.25">
      <c r="J16322" s="1"/>
    </row>
    <row r="16323" spans="10:10" x14ac:dyDescent="0.25">
      <c r="J16323" s="1"/>
    </row>
    <row r="16324" spans="10:10" x14ac:dyDescent="0.25">
      <c r="J16324" s="1"/>
    </row>
    <row r="16325" spans="10:10" x14ac:dyDescent="0.25">
      <c r="J16325" s="1"/>
    </row>
    <row r="16326" spans="10:10" x14ac:dyDescent="0.25">
      <c r="J16326" s="1"/>
    </row>
    <row r="16327" spans="10:10" x14ac:dyDescent="0.25">
      <c r="J16327" s="1"/>
    </row>
    <row r="16328" spans="10:10" x14ac:dyDescent="0.25">
      <c r="J16328" s="1"/>
    </row>
    <row r="16329" spans="10:10" x14ac:dyDescent="0.25">
      <c r="J16329" s="1"/>
    </row>
    <row r="16330" spans="10:10" x14ac:dyDescent="0.25">
      <c r="J16330" s="1"/>
    </row>
    <row r="16331" spans="10:10" x14ac:dyDescent="0.25">
      <c r="J16331" s="1"/>
    </row>
    <row r="16332" spans="10:10" x14ac:dyDescent="0.25">
      <c r="J16332" s="1"/>
    </row>
    <row r="16333" spans="10:10" x14ac:dyDescent="0.25">
      <c r="J16333" s="1"/>
    </row>
    <row r="16334" spans="10:10" x14ac:dyDescent="0.25">
      <c r="J16334" s="1"/>
    </row>
    <row r="16335" spans="10:10" x14ac:dyDescent="0.25">
      <c r="J16335" s="1"/>
    </row>
    <row r="16336" spans="10:10" x14ac:dyDescent="0.25">
      <c r="J16336" s="1"/>
    </row>
    <row r="16337" spans="10:10" x14ac:dyDescent="0.25">
      <c r="J16337" s="1"/>
    </row>
    <row r="16338" spans="10:10" x14ac:dyDescent="0.25">
      <c r="J16338" s="1"/>
    </row>
    <row r="16339" spans="10:10" x14ac:dyDescent="0.25">
      <c r="J16339" s="1"/>
    </row>
    <row r="16340" spans="10:10" x14ac:dyDescent="0.25">
      <c r="J16340" s="1"/>
    </row>
    <row r="16341" spans="10:10" x14ac:dyDescent="0.25">
      <c r="J16341" s="1"/>
    </row>
    <row r="16342" spans="10:10" x14ac:dyDescent="0.25">
      <c r="J16342" s="1"/>
    </row>
    <row r="16343" spans="10:10" x14ac:dyDescent="0.25">
      <c r="J16343" s="1"/>
    </row>
    <row r="16344" spans="10:10" x14ac:dyDescent="0.25">
      <c r="J16344" s="1"/>
    </row>
    <row r="16345" spans="10:10" x14ac:dyDescent="0.25">
      <c r="J16345" s="1"/>
    </row>
    <row r="16346" spans="10:10" x14ac:dyDescent="0.25">
      <c r="J16346" s="1"/>
    </row>
    <row r="16347" spans="10:10" x14ac:dyDescent="0.25">
      <c r="J16347" s="1"/>
    </row>
    <row r="16348" spans="10:10" x14ac:dyDescent="0.25">
      <c r="J16348" s="1"/>
    </row>
    <row r="16349" spans="10:10" x14ac:dyDescent="0.25">
      <c r="J16349" s="1"/>
    </row>
    <row r="16350" spans="10:10" x14ac:dyDescent="0.25">
      <c r="J16350" s="1"/>
    </row>
    <row r="16351" spans="10:10" x14ac:dyDescent="0.25">
      <c r="J16351" s="1"/>
    </row>
    <row r="16352" spans="10:10" x14ac:dyDescent="0.25">
      <c r="J16352" s="1"/>
    </row>
    <row r="16353" spans="10:10" x14ac:dyDescent="0.25">
      <c r="J16353" s="1"/>
    </row>
    <row r="16354" spans="10:10" x14ac:dyDescent="0.25">
      <c r="J16354" s="1"/>
    </row>
    <row r="16355" spans="10:10" x14ac:dyDescent="0.25">
      <c r="J16355" s="1"/>
    </row>
    <row r="16356" spans="10:10" x14ac:dyDescent="0.25">
      <c r="J16356" s="1"/>
    </row>
    <row r="16357" spans="10:10" x14ac:dyDescent="0.25">
      <c r="J16357" s="1"/>
    </row>
    <row r="16358" spans="10:10" x14ac:dyDescent="0.25">
      <c r="J16358" s="1"/>
    </row>
    <row r="16359" spans="10:10" x14ac:dyDescent="0.25">
      <c r="J16359" s="1"/>
    </row>
    <row r="16360" spans="10:10" x14ac:dyDescent="0.25">
      <c r="J16360" s="1"/>
    </row>
    <row r="16361" spans="10:10" x14ac:dyDescent="0.25">
      <c r="J16361" s="1"/>
    </row>
    <row r="16362" spans="10:10" x14ac:dyDescent="0.25">
      <c r="J16362" s="1"/>
    </row>
    <row r="16363" spans="10:10" x14ac:dyDescent="0.25">
      <c r="J16363" s="1"/>
    </row>
    <row r="16364" spans="10:10" x14ac:dyDescent="0.25">
      <c r="J16364" s="1"/>
    </row>
    <row r="16365" spans="10:10" x14ac:dyDescent="0.25">
      <c r="J16365" s="1"/>
    </row>
    <row r="16366" spans="10:10" x14ac:dyDescent="0.25">
      <c r="J16366" s="1"/>
    </row>
    <row r="16367" spans="10:10" x14ac:dyDescent="0.25">
      <c r="J16367" s="1"/>
    </row>
    <row r="16368" spans="10:10" x14ac:dyDescent="0.25">
      <c r="J16368" s="1"/>
    </row>
    <row r="16369" spans="10:10" x14ac:dyDescent="0.25">
      <c r="J16369" s="1"/>
    </row>
    <row r="16370" spans="10:10" x14ac:dyDescent="0.25">
      <c r="J16370" s="1"/>
    </row>
    <row r="16371" spans="10:10" x14ac:dyDescent="0.25">
      <c r="J16371" s="1"/>
    </row>
    <row r="16372" spans="10:10" x14ac:dyDescent="0.25">
      <c r="J16372" s="1"/>
    </row>
    <row r="16373" spans="10:10" x14ac:dyDescent="0.25">
      <c r="J16373" s="1"/>
    </row>
    <row r="16374" spans="10:10" x14ac:dyDescent="0.25">
      <c r="J16374" s="1"/>
    </row>
    <row r="16375" spans="10:10" x14ac:dyDescent="0.25">
      <c r="J16375" s="1"/>
    </row>
    <row r="16376" spans="10:10" x14ac:dyDescent="0.25">
      <c r="J16376" s="1"/>
    </row>
    <row r="16377" spans="10:10" x14ac:dyDescent="0.25">
      <c r="J16377" s="1"/>
    </row>
    <row r="16378" spans="10:10" x14ac:dyDescent="0.25">
      <c r="J16378" s="1"/>
    </row>
    <row r="16379" spans="10:10" x14ac:dyDescent="0.25">
      <c r="J16379" s="1"/>
    </row>
    <row r="16380" spans="10:10" x14ac:dyDescent="0.25">
      <c r="J16380" s="1"/>
    </row>
    <row r="16381" spans="10:10" x14ac:dyDescent="0.25">
      <c r="J16381" s="1"/>
    </row>
    <row r="16382" spans="10:10" x14ac:dyDescent="0.25">
      <c r="J16382" s="1"/>
    </row>
    <row r="16383" spans="10:10" x14ac:dyDescent="0.25">
      <c r="J16383" s="1"/>
    </row>
    <row r="16384" spans="10:10" x14ac:dyDescent="0.25">
      <c r="J16384" s="1"/>
    </row>
    <row r="16385" spans="10:10" x14ac:dyDescent="0.25">
      <c r="J16385" s="1"/>
    </row>
    <row r="16386" spans="10:10" x14ac:dyDescent="0.25">
      <c r="J16386" s="1"/>
    </row>
    <row r="16387" spans="10:10" x14ac:dyDescent="0.25">
      <c r="J16387" s="1"/>
    </row>
    <row r="16388" spans="10:10" x14ac:dyDescent="0.25">
      <c r="J16388" s="1"/>
    </row>
    <row r="16389" spans="10:10" x14ac:dyDescent="0.25">
      <c r="J16389" s="1"/>
    </row>
    <row r="16390" spans="10:10" x14ac:dyDescent="0.25">
      <c r="J16390" s="1"/>
    </row>
    <row r="16391" spans="10:10" x14ac:dyDescent="0.25">
      <c r="J16391" s="1"/>
    </row>
    <row r="16392" spans="10:10" x14ac:dyDescent="0.25">
      <c r="J16392" s="1"/>
    </row>
    <row r="16393" spans="10:10" x14ac:dyDescent="0.25">
      <c r="J16393" s="1"/>
    </row>
    <row r="16394" spans="10:10" x14ac:dyDescent="0.25">
      <c r="J16394" s="1"/>
    </row>
    <row r="16395" spans="10:10" x14ac:dyDescent="0.25">
      <c r="J16395" s="1"/>
    </row>
    <row r="16396" spans="10:10" x14ac:dyDescent="0.25">
      <c r="J16396" s="1"/>
    </row>
    <row r="16397" spans="10:10" x14ac:dyDescent="0.25">
      <c r="J16397" s="1"/>
    </row>
    <row r="16398" spans="10:10" x14ac:dyDescent="0.25">
      <c r="J16398" s="1"/>
    </row>
    <row r="16399" spans="10:10" x14ac:dyDescent="0.25">
      <c r="J16399" s="1"/>
    </row>
    <row r="16400" spans="10:10" x14ac:dyDescent="0.25">
      <c r="J16400" s="1"/>
    </row>
    <row r="16401" spans="10:10" x14ac:dyDescent="0.25">
      <c r="J16401" s="1"/>
    </row>
    <row r="16402" spans="10:10" x14ac:dyDescent="0.25">
      <c r="J16402" s="1"/>
    </row>
    <row r="16403" spans="10:10" x14ac:dyDescent="0.25">
      <c r="J16403" s="1"/>
    </row>
    <row r="16404" spans="10:10" x14ac:dyDescent="0.25">
      <c r="J16404" s="1"/>
    </row>
    <row r="16405" spans="10:10" x14ac:dyDescent="0.25">
      <c r="J16405" s="1"/>
    </row>
    <row r="16406" spans="10:10" x14ac:dyDescent="0.25">
      <c r="J16406" s="1"/>
    </row>
    <row r="16407" spans="10:10" x14ac:dyDescent="0.25">
      <c r="J16407" s="1"/>
    </row>
    <row r="16408" spans="10:10" x14ac:dyDescent="0.25">
      <c r="J16408" s="1"/>
    </row>
    <row r="16409" spans="10:10" x14ac:dyDescent="0.25">
      <c r="J16409" s="1"/>
    </row>
    <row r="16410" spans="10:10" x14ac:dyDescent="0.25">
      <c r="J16410" s="1"/>
    </row>
    <row r="16411" spans="10:10" x14ac:dyDescent="0.25">
      <c r="J16411" s="1"/>
    </row>
    <row r="16412" spans="10:10" x14ac:dyDescent="0.25">
      <c r="J16412" s="1"/>
    </row>
    <row r="16413" spans="10:10" x14ac:dyDescent="0.25">
      <c r="J16413" s="1"/>
    </row>
    <row r="16414" spans="10:10" x14ac:dyDescent="0.25">
      <c r="J16414" s="1"/>
    </row>
    <row r="16415" spans="10:10" x14ac:dyDescent="0.25">
      <c r="J16415" s="1"/>
    </row>
    <row r="16416" spans="10:10" x14ac:dyDescent="0.25">
      <c r="J16416" s="1"/>
    </row>
    <row r="16417" spans="10:10" x14ac:dyDescent="0.25">
      <c r="J16417" s="1"/>
    </row>
    <row r="16418" spans="10:10" x14ac:dyDescent="0.25">
      <c r="J16418" s="1"/>
    </row>
    <row r="16419" spans="10:10" x14ac:dyDescent="0.25">
      <c r="J16419" s="1"/>
    </row>
    <row r="16420" spans="10:10" x14ac:dyDescent="0.25">
      <c r="J16420" s="1"/>
    </row>
    <row r="16421" spans="10:10" x14ac:dyDescent="0.25">
      <c r="J16421" s="1"/>
    </row>
    <row r="16422" spans="10:10" x14ac:dyDescent="0.25">
      <c r="J16422" s="1"/>
    </row>
    <row r="16423" spans="10:10" x14ac:dyDescent="0.25">
      <c r="J16423" s="1"/>
    </row>
    <row r="16424" spans="10:10" x14ac:dyDescent="0.25">
      <c r="J16424" s="1"/>
    </row>
    <row r="16425" spans="10:10" x14ac:dyDescent="0.25">
      <c r="J16425" s="1"/>
    </row>
    <row r="16426" spans="10:10" x14ac:dyDescent="0.25">
      <c r="J16426" s="1"/>
    </row>
    <row r="16427" spans="10:10" x14ac:dyDescent="0.25">
      <c r="J16427" s="1"/>
    </row>
    <row r="16428" spans="10:10" x14ac:dyDescent="0.25">
      <c r="J16428" s="1"/>
    </row>
    <row r="16429" spans="10:10" x14ac:dyDescent="0.25">
      <c r="J16429" s="1"/>
    </row>
  </sheetData>
  <mergeCells count="21">
    <mergeCell ref="B21:AY21"/>
    <mergeCell ref="C22:V22"/>
    <mergeCell ref="W22:AP22"/>
    <mergeCell ref="C58:V58"/>
    <mergeCell ref="W58:AP58"/>
    <mergeCell ref="C93:V93"/>
    <mergeCell ref="W93:AP93"/>
    <mergeCell ref="C128:V128"/>
    <mergeCell ref="W128:AP128"/>
    <mergeCell ref="C163:V163"/>
    <mergeCell ref="W163:AP163"/>
    <mergeCell ref="C303:V303"/>
    <mergeCell ref="W303:AP303"/>
    <mergeCell ref="C339:V339"/>
    <mergeCell ref="W339:AP339"/>
    <mergeCell ref="C198:V198"/>
    <mergeCell ref="W198:AP198"/>
    <mergeCell ref="C233:V233"/>
    <mergeCell ref="W233:AP233"/>
    <mergeCell ref="C268:V268"/>
    <mergeCell ref="W268:AP268"/>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8088-7D5B-43D0-B815-A4A67A2A47E4}">
  <sheetPr>
    <tabColor theme="8" tint="0.79998168889431442"/>
  </sheetPr>
  <dimension ref="A1:BA16428"/>
  <sheetViews>
    <sheetView topLeftCell="Q35" zoomScale="88" zoomScaleNormal="88" workbookViewId="0">
      <selection activeCell="W58" sqref="W58"/>
    </sheetView>
  </sheetViews>
  <sheetFormatPr defaultColWidth="8.7109375" defaultRowHeight="15" x14ac:dyDescent="0.25"/>
  <cols>
    <col min="1" max="1" width="4.85546875" customWidth="1"/>
    <col min="2" max="2" width="6.5703125" customWidth="1"/>
    <col min="3" max="3" width="10.85546875" customWidth="1"/>
    <col min="4" max="4" width="7" customWidth="1"/>
    <col min="5" max="5" width="9" customWidth="1"/>
    <col min="6" max="6" width="10.42578125" customWidth="1"/>
    <col min="7" max="9" width="7" customWidth="1"/>
    <col min="11" max="12" width="7" customWidth="1"/>
    <col min="13" max="13" width="10" customWidth="1"/>
    <col min="14" max="19" width="9.140625" customWidth="1"/>
    <col min="20" max="20" width="9.7109375" customWidth="1"/>
    <col min="21" max="22" width="11.85546875" customWidth="1"/>
    <col min="23" max="23" width="10.5703125" customWidth="1"/>
    <col min="24" max="30" width="12" customWidth="1"/>
    <col min="31" max="32" width="10" customWidth="1"/>
    <col min="33" max="40" width="10.42578125" customWidth="1"/>
    <col min="41" max="42" width="12.140625" customWidth="1"/>
    <col min="43" max="46" width="13.5703125" customWidth="1"/>
    <col min="47" max="47" width="12.85546875" customWidth="1"/>
    <col min="48" max="48" width="14.140625" customWidth="1"/>
    <col min="49" max="49" width="12.140625" customWidth="1"/>
    <col min="50" max="50" width="13.28515625" customWidth="1"/>
    <col min="51" max="51" width="11.5703125" customWidth="1"/>
    <col min="52" max="53" width="13.140625" customWidth="1"/>
  </cols>
  <sheetData>
    <row r="1" spans="14:33" ht="15" customHeight="1" x14ac:dyDescent="0.25"/>
    <row r="2" spans="14:33" ht="15" customHeight="1" x14ac:dyDescent="0.25"/>
    <row r="3" spans="14:33" ht="15" customHeight="1" x14ac:dyDescent="0.35">
      <c r="N3" s="3"/>
      <c r="O3" s="3"/>
      <c r="P3" s="3"/>
      <c r="Q3" s="3"/>
      <c r="R3" s="3"/>
      <c r="S3" s="3"/>
    </row>
    <row r="4" spans="14:33" ht="15" customHeight="1" x14ac:dyDescent="0.3">
      <c r="R4" s="2" t="s">
        <v>2</v>
      </c>
      <c r="X4" s="126" t="s">
        <v>404</v>
      </c>
    </row>
    <row r="5" spans="14:33" ht="15" customHeight="1" x14ac:dyDescent="0.25">
      <c r="R5" t="s">
        <v>9</v>
      </c>
      <c r="S5" s="214">
        <f>LN(2)/X6</f>
        <v>0.34657359027997264</v>
      </c>
      <c r="T5" t="s">
        <v>405</v>
      </c>
      <c r="X5" s="351">
        <v>35</v>
      </c>
    </row>
    <row r="6" spans="14:33" ht="15" customHeight="1" x14ac:dyDescent="0.25">
      <c r="R6" t="s">
        <v>10</v>
      </c>
      <c r="S6" s="214">
        <f>LN(2)/X7</f>
        <v>2.7725887222397813E-2</v>
      </c>
      <c r="T6" t="s">
        <v>406</v>
      </c>
      <c r="X6" s="351">
        <v>2</v>
      </c>
    </row>
    <row r="7" spans="14:33" ht="15" customHeight="1" x14ac:dyDescent="0.25">
      <c r="R7" t="s">
        <v>35</v>
      </c>
      <c r="S7" s="214">
        <f>LN(2)/X5</f>
        <v>1.980420515885558E-2</v>
      </c>
      <c r="T7" t="s">
        <v>403</v>
      </c>
      <c r="X7" s="126">
        <v>25</v>
      </c>
    </row>
    <row r="8" spans="14:33" ht="15" customHeight="1" x14ac:dyDescent="0.25">
      <c r="R8" t="s">
        <v>48</v>
      </c>
      <c r="S8" s="214">
        <v>0.53</v>
      </c>
      <c r="T8" t="s">
        <v>407</v>
      </c>
    </row>
    <row r="9" spans="14:33" ht="15" customHeight="1" x14ac:dyDescent="0.25">
      <c r="R9" t="s">
        <v>3</v>
      </c>
      <c r="S9" s="54">
        <v>0.45900000000000002</v>
      </c>
      <c r="T9" t="s">
        <v>289</v>
      </c>
    </row>
    <row r="10" spans="14:33" ht="15" customHeight="1" x14ac:dyDescent="0.25">
      <c r="R10" t="s">
        <v>31</v>
      </c>
      <c r="S10" s="54">
        <v>2.0400000000000001E-2</v>
      </c>
      <c r="T10" t="s">
        <v>290</v>
      </c>
    </row>
    <row r="11" spans="14:33" ht="15" customHeight="1" x14ac:dyDescent="0.25">
      <c r="N11" s="10"/>
      <c r="O11" s="10"/>
      <c r="P11" s="10"/>
      <c r="Q11" s="10"/>
      <c r="R11" t="s">
        <v>37</v>
      </c>
      <c r="S11" s="54">
        <v>0.14000000000000001</v>
      </c>
      <c r="T11" t="s">
        <v>367</v>
      </c>
    </row>
    <row r="12" spans="14:33" ht="15" customHeight="1" x14ac:dyDescent="0.25">
      <c r="N12" s="10"/>
      <c r="O12" s="10"/>
      <c r="P12" s="10"/>
      <c r="Q12" s="10"/>
      <c r="R12" t="s">
        <v>364</v>
      </c>
      <c r="S12" s="54">
        <v>0.38</v>
      </c>
      <c r="T12" t="s">
        <v>368</v>
      </c>
    </row>
    <row r="13" spans="14:33" ht="15" customHeight="1" x14ac:dyDescent="0.25">
      <c r="N13" s="10"/>
      <c r="O13" s="10"/>
      <c r="P13" s="10"/>
      <c r="Q13" s="10"/>
      <c r="R13" t="s">
        <v>365</v>
      </c>
      <c r="S13" s="54">
        <v>0.105</v>
      </c>
      <c r="T13" t="s">
        <v>369</v>
      </c>
    </row>
    <row r="14" spans="14:33" ht="15" customHeight="1" x14ac:dyDescent="0.25">
      <c r="N14" s="10"/>
      <c r="O14" s="10"/>
      <c r="P14" s="10"/>
      <c r="Q14" s="10"/>
      <c r="R14" t="s">
        <v>15</v>
      </c>
      <c r="S14" s="347">
        <v>0.21</v>
      </c>
      <c r="T14" t="s">
        <v>400</v>
      </c>
    </row>
    <row r="15" spans="14:33" ht="15" customHeight="1" x14ac:dyDescent="0.25"/>
    <row r="16" spans="14:33" ht="15" customHeight="1" x14ac:dyDescent="0.25">
      <c r="AG16" s="4"/>
    </row>
    <row r="17" spans="1:51" ht="15" customHeight="1" x14ac:dyDescent="0.25"/>
    <row r="18" spans="1:51" ht="15" customHeight="1" x14ac:dyDescent="0.25"/>
    <row r="19" spans="1:51" ht="15" customHeight="1" x14ac:dyDescent="0.25">
      <c r="J19" s="11"/>
      <c r="K19" s="11"/>
      <c r="L19" s="11"/>
      <c r="M19" s="11"/>
      <c r="N19" s="11"/>
      <c r="O19" s="11"/>
      <c r="P19" s="11"/>
      <c r="Q19" s="11"/>
      <c r="R19" s="11"/>
      <c r="S19" s="11"/>
      <c r="T19" s="11"/>
      <c r="Y19" s="11"/>
      <c r="Z19" s="11"/>
      <c r="AA19" s="11"/>
      <c r="AB19" s="11"/>
      <c r="AC19" s="11"/>
      <c r="AD19" s="11"/>
      <c r="AE19" s="11"/>
      <c r="AF19" s="11"/>
      <c r="AG19" s="11"/>
      <c r="AH19" s="11"/>
      <c r="AI19" s="11"/>
      <c r="AJ19" s="11"/>
      <c r="AK19" s="11"/>
      <c r="AL19" s="11"/>
      <c r="AM19" s="11"/>
      <c r="AN19" s="11"/>
    </row>
    <row r="20" spans="1:51" ht="15" customHeight="1" x14ac:dyDescent="0.25"/>
    <row r="21" spans="1:51" ht="15" customHeight="1" x14ac:dyDescent="0.3">
      <c r="B21" s="363" t="s">
        <v>25</v>
      </c>
      <c r="C21" s="363"/>
      <c r="D21" s="363"/>
      <c r="E21" s="363"/>
      <c r="F21" s="363"/>
      <c r="G21" s="363"/>
      <c r="H21" s="363"/>
      <c r="I21" s="363"/>
      <c r="J21" s="363"/>
      <c r="K21" s="363"/>
      <c r="L21" s="363"/>
      <c r="M21" s="363"/>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363"/>
      <c r="AK21" s="363"/>
      <c r="AL21" s="363"/>
      <c r="AM21" s="363"/>
      <c r="AN21" s="363"/>
      <c r="AO21" s="363"/>
      <c r="AP21" s="363"/>
      <c r="AQ21" s="363"/>
      <c r="AR21" s="363"/>
      <c r="AS21" s="363"/>
      <c r="AT21" s="363"/>
      <c r="AU21" s="363"/>
      <c r="AV21" s="363"/>
      <c r="AW21" s="363"/>
      <c r="AX21" s="363"/>
      <c r="AY21" s="363"/>
    </row>
    <row r="22" spans="1:51" ht="15" customHeight="1" x14ac:dyDescent="0.3">
      <c r="C22" s="361" t="s">
        <v>19</v>
      </c>
      <c r="D22" s="361"/>
      <c r="E22" s="361"/>
      <c r="F22" s="361"/>
      <c r="G22" s="361"/>
      <c r="H22" s="361"/>
      <c r="I22" s="361"/>
      <c r="J22" s="361"/>
      <c r="K22" s="361"/>
      <c r="L22" s="361"/>
      <c r="M22" s="361"/>
      <c r="N22" s="361"/>
      <c r="O22" s="361"/>
      <c r="P22" s="361"/>
      <c r="Q22" s="361"/>
      <c r="R22" s="361"/>
      <c r="S22" s="361"/>
      <c r="T22" s="361"/>
      <c r="U22" s="361"/>
      <c r="V22" s="361"/>
      <c r="W22" s="362" t="s">
        <v>60</v>
      </c>
      <c r="X22" s="362"/>
      <c r="Y22" s="362"/>
      <c r="Z22" s="362"/>
      <c r="AA22" s="362"/>
      <c r="AB22" s="362"/>
      <c r="AC22" s="362"/>
      <c r="AD22" s="362"/>
      <c r="AE22" s="362"/>
      <c r="AF22" s="362"/>
      <c r="AG22" s="362"/>
      <c r="AH22" s="362"/>
      <c r="AI22" s="362"/>
      <c r="AJ22" s="362"/>
      <c r="AK22" s="362"/>
      <c r="AL22" s="362"/>
      <c r="AM22" s="362"/>
      <c r="AN22" s="362"/>
      <c r="AO22" s="362"/>
      <c r="AP22" s="362"/>
      <c r="AQ22" s="37"/>
      <c r="AR22" s="37"/>
      <c r="AS22" s="37"/>
      <c r="AT22" s="38"/>
      <c r="AU22" s="38"/>
      <c r="AV22" s="38"/>
      <c r="AW22" s="38"/>
      <c r="AX22" s="38"/>
      <c r="AY22" s="38"/>
    </row>
    <row r="23" spans="1:51" ht="60.75" x14ac:dyDescent="0.3">
      <c r="A23" s="13" t="s">
        <v>4</v>
      </c>
      <c r="B23" s="14" t="s">
        <v>0</v>
      </c>
      <c r="C23" s="63" t="s">
        <v>7</v>
      </c>
      <c r="D23" s="5" t="s">
        <v>6</v>
      </c>
      <c r="E23" s="21" t="s">
        <v>41</v>
      </c>
      <c r="F23" s="58" t="s">
        <v>42</v>
      </c>
      <c r="G23" s="58" t="s">
        <v>43</v>
      </c>
      <c r="H23" s="58" t="s">
        <v>75</v>
      </c>
      <c r="I23" s="58" t="s">
        <v>39</v>
      </c>
      <c r="J23" s="58" t="s">
        <v>40</v>
      </c>
      <c r="K23" s="58" t="s">
        <v>44</v>
      </c>
      <c r="L23" s="58" t="s">
        <v>36</v>
      </c>
      <c r="M23" s="15" t="s">
        <v>8</v>
      </c>
      <c r="N23" s="5" t="s">
        <v>11</v>
      </c>
      <c r="O23" s="5" t="s">
        <v>38</v>
      </c>
      <c r="P23" s="15" t="s">
        <v>33</v>
      </c>
      <c r="Q23" s="5" t="s">
        <v>34</v>
      </c>
      <c r="R23" s="58" t="s">
        <v>45</v>
      </c>
      <c r="S23" s="15" t="s">
        <v>46</v>
      </c>
      <c r="T23" s="5" t="s">
        <v>32</v>
      </c>
      <c r="U23" s="5" t="s">
        <v>30</v>
      </c>
      <c r="V23" s="5" t="s">
        <v>1</v>
      </c>
      <c r="W23" s="26" t="s">
        <v>5</v>
      </c>
      <c r="X23" s="26" t="s">
        <v>6</v>
      </c>
      <c r="Y23" s="27" t="s">
        <v>41</v>
      </c>
      <c r="Z23" s="59" t="s">
        <v>42</v>
      </c>
      <c r="AA23" s="59" t="s">
        <v>43</v>
      </c>
      <c r="AB23" s="59" t="s">
        <v>74</v>
      </c>
      <c r="AC23" s="59" t="s">
        <v>39</v>
      </c>
      <c r="AD23" s="59" t="s">
        <v>40</v>
      </c>
      <c r="AE23" s="59" t="s">
        <v>44</v>
      </c>
      <c r="AF23" s="67" t="s">
        <v>36</v>
      </c>
      <c r="AG23" s="26" t="s">
        <v>8</v>
      </c>
      <c r="AH23" s="28" t="s">
        <v>11</v>
      </c>
      <c r="AI23" s="28" t="s">
        <v>38</v>
      </c>
      <c r="AJ23" s="26" t="s">
        <v>33</v>
      </c>
      <c r="AK23" s="28" t="s">
        <v>34</v>
      </c>
      <c r="AL23" s="28" t="s">
        <v>47</v>
      </c>
      <c r="AM23" s="26" t="s">
        <v>46</v>
      </c>
      <c r="AN23" s="28" t="s">
        <v>32</v>
      </c>
      <c r="AO23" s="28" t="s">
        <v>30</v>
      </c>
      <c r="AP23" s="26" t="s">
        <v>1</v>
      </c>
      <c r="AQ23" s="6" t="str">
        <f>"Climate benefit " &amp;C22 &amp; " ton CO2/ha"</f>
        <v>Climate benefit BAU 95% ton CO2/ha</v>
      </c>
      <c r="AR23" s="6" t="str">
        <f>"Climate benefit "&amp;AT22 &amp; " ton CO2/ha"</f>
        <v>Climate benefit  ton CO2/ha</v>
      </c>
      <c r="AS23" s="6" t="str">
        <f>"Diff "&amp;C22&amp;" and "&amp;AT22 &amp; " ton CO2/ha/year"</f>
        <v>Diff BAU 95% and  ton CO2/ha/year</v>
      </c>
      <c r="AT23" s="16" t="s">
        <v>12</v>
      </c>
      <c r="AV23" s="2"/>
    </row>
    <row r="24" spans="1:51" x14ac:dyDescent="0.25">
      <c r="A24" s="4">
        <v>0</v>
      </c>
      <c r="B24" s="4">
        <v>2023</v>
      </c>
      <c r="C24" s="39">
        <f>'2.1. Harvest 95%'!D4</f>
        <v>187.18</v>
      </c>
      <c r="D24" s="39"/>
      <c r="E24" s="39">
        <f>'2.1. Harvest 95%'!F4*k</f>
        <v>2.4255</v>
      </c>
      <c r="F24" s="64"/>
      <c r="G24" s="64"/>
      <c r="H24" s="64"/>
      <c r="I24" s="64"/>
      <c r="J24" s="64"/>
      <c r="K24" s="64"/>
      <c r="L24" s="17"/>
      <c r="M24" s="7">
        <v>15</v>
      </c>
      <c r="N24" s="8"/>
      <c r="O24" s="8"/>
      <c r="P24" s="61">
        <v>1.5</v>
      </c>
      <c r="Q24" s="8"/>
      <c r="R24" s="8"/>
      <c r="S24" s="61">
        <v>0.05</v>
      </c>
      <c r="T24" s="8"/>
      <c r="U24" s="9"/>
      <c r="V24" s="9"/>
      <c r="W24" s="29">
        <f>'2.2 Harvest 75%'!D4</f>
        <v>187.23</v>
      </c>
      <c r="X24" s="30"/>
      <c r="Y24" s="29"/>
      <c r="Z24" s="31"/>
      <c r="AA24" s="31"/>
      <c r="AB24" s="31"/>
      <c r="AC24" s="31"/>
      <c r="AD24" s="31"/>
      <c r="AE24" s="31"/>
      <c r="AF24" s="31"/>
      <c r="AG24" s="32">
        <f>M24</f>
        <v>15</v>
      </c>
      <c r="AH24" s="33"/>
      <c r="AI24" s="33"/>
      <c r="AJ24" s="32">
        <f>P24</f>
        <v>1.5</v>
      </c>
      <c r="AK24" s="33"/>
      <c r="AL24" s="33"/>
      <c r="AM24" s="32">
        <f>S24</f>
        <v>0.05</v>
      </c>
      <c r="AN24" s="33"/>
      <c r="AO24" s="34"/>
      <c r="AP24" s="34"/>
      <c r="AS24">
        <v>0</v>
      </c>
      <c r="AT24">
        <v>0</v>
      </c>
      <c r="AW24" s="1"/>
    </row>
    <row r="25" spans="1:51" x14ac:dyDescent="0.25">
      <c r="A25" s="4">
        <v>5</v>
      </c>
      <c r="B25" s="18">
        <f t="shared" ref="B25:B54" si="0">B24+5</f>
        <v>2028</v>
      </c>
      <c r="C25" s="39">
        <f>'2.1. Harvest 95%'!D5</f>
        <v>187.12</v>
      </c>
      <c r="D25" s="22">
        <f>C25-C24</f>
        <v>-6.0000000000002274E-2</v>
      </c>
      <c r="E25" s="72">
        <f>'2.1. Harvest 95%'!F5*k</f>
        <v>2.4842999999999997</v>
      </c>
      <c r="F25" s="72">
        <f>'2.1. Harvest 95%'!G5*k</f>
        <v>1.6463999999999999</v>
      </c>
      <c r="G25" s="72">
        <f>'2.1. Harvest 95%'!H5*k</f>
        <v>0.14280000000000001</v>
      </c>
      <c r="H25" s="72">
        <f>'2.1. Harvest 95%'!I5/2</f>
        <v>0.13500000000000001</v>
      </c>
      <c r="I25" s="72">
        <f t="shared" ref="I25:I54" si="1">p*E25</f>
        <v>1.1402937</v>
      </c>
      <c r="J25" s="72">
        <f t="shared" ref="J25:J54" si="2">F25*paperpulp+E25*(ppaperboard+papertimb)</f>
        <v>1.2342854999999999</v>
      </c>
      <c r="K25" s="72">
        <f>E25*pboard</f>
        <v>5.0679719999999998E-2</v>
      </c>
      <c r="L25" s="57">
        <f>I25</f>
        <v>1.1402937</v>
      </c>
      <c r="M25" s="8">
        <f t="shared" ref="M25:M54" si="3">M24*EXP(-qsawn*5)+L25</f>
        <v>14.198552149441863</v>
      </c>
      <c r="N25" s="8">
        <f>M25-M24</f>
        <v>-0.80144785055813728</v>
      </c>
      <c r="O25" s="22">
        <f>J25</f>
        <v>1.2342854999999999</v>
      </c>
      <c r="P25" s="8">
        <f t="shared" ref="P25:P54" si="4">P24*EXP(-qpap*5)+O25</f>
        <v>1.4994505429449552</v>
      </c>
      <c r="Q25" s="8">
        <f>P25-P24</f>
        <v>-5.49457055044833E-4</v>
      </c>
      <c r="R25" s="8">
        <f>K25</f>
        <v>5.0679719999999998E-2</v>
      </c>
      <c r="S25" s="8">
        <f t="shared" ref="S25:S54" si="5">S24*EXP(-qpap*5)+R25</f>
        <v>5.9518554764831845E-2</v>
      </c>
      <c r="T25" s="8">
        <f>S25-S24</f>
        <v>9.5185547648318422E-3</v>
      </c>
      <c r="U25" s="53">
        <f t="shared" ref="U25:U54" si="6">(E25+F25+G25+H25)*SFtot</f>
        <v>2.3365049999999998</v>
      </c>
      <c r="V25" s="53">
        <f t="shared" ref="V25:V54" si="7">D25+U25+Q25+T25+N25</f>
        <v>1.4840262471516472</v>
      </c>
      <c r="W25" s="29">
        <f>'2.2 Harvest 75%'!D5</f>
        <v>188.56</v>
      </c>
      <c r="X25" s="35">
        <f>W25-W24</f>
        <v>1.3300000000000125</v>
      </c>
      <c r="Y25" s="68">
        <f>'2.2 Harvest 75%'!F5*k</f>
        <v>1.9130999999999998</v>
      </c>
      <c r="Z25" s="68">
        <f>'2.2 Harvest 75%'!G5*k</f>
        <v>1.3965000000000001</v>
      </c>
      <c r="AA25" s="68">
        <f>'2.2 Harvest 75%'!H5*k</f>
        <v>0.11760000000000001</v>
      </c>
      <c r="AB25" s="68">
        <f>'2.2 Harvest 75%'!I5/2</f>
        <v>0.11</v>
      </c>
      <c r="AC25" s="68">
        <f t="shared" ref="AC25:AC54" si="8">p*Y25</f>
        <v>0.87811289999999997</v>
      </c>
      <c r="AD25" s="348">
        <f t="shared" ref="AD25:AD54" si="9">Z25*paperpulp+Y25*(ppaperboard+papertimb)</f>
        <v>0.99937950000000009</v>
      </c>
      <c r="AE25" s="68">
        <f t="shared" ref="AE25:AE54" si="10">Y25*pboard</f>
        <v>3.9027239999999998E-2</v>
      </c>
      <c r="AF25" s="33">
        <f>AC25</f>
        <v>0.87811289999999997</v>
      </c>
      <c r="AG25" s="33">
        <f>AG24*EXP(-qsawn*5)+AF25</f>
        <v>13.936371349441862</v>
      </c>
      <c r="AH25" s="33">
        <f>AG25-AG24</f>
        <v>-1.0636286505581385</v>
      </c>
      <c r="AI25" s="33">
        <f>AD25</f>
        <v>0.99937950000000009</v>
      </c>
      <c r="AJ25" s="33">
        <f>AJ24*EXP(-qpap*5)+AI25</f>
        <v>1.2645445429449556</v>
      </c>
      <c r="AK25" s="33">
        <f>AJ25-AJ24</f>
        <v>-0.23545545705504445</v>
      </c>
      <c r="AL25" s="33">
        <f>AE25</f>
        <v>3.9027239999999998E-2</v>
      </c>
      <c r="AM25" s="33">
        <f t="shared" ref="AM25:AM54" si="11">AM24*EXP(-qpap*5)+AL25</f>
        <v>4.7866074764831845E-2</v>
      </c>
      <c r="AN25" s="33">
        <f>AM25-AM24</f>
        <v>-2.1339252351681576E-3</v>
      </c>
      <c r="AO25" s="56">
        <f t="shared" ref="AO25:AO54" si="12">(Z25+Y25+AA25+AB25)*SFtot</f>
        <v>1.8747159999999998</v>
      </c>
      <c r="AP25" s="56">
        <f>X25+AO25+AK25+AN25+AH25</f>
        <v>1.9034979671516612</v>
      </c>
      <c r="AQ25" s="10">
        <f>V25*3.67/5</f>
        <v>1.089275265409309</v>
      </c>
      <c r="AR25" s="10">
        <f>AP25*3.67/5</f>
        <v>1.3971675078893193</v>
      </c>
      <c r="AS25" s="10">
        <f>(AR25-AQ25)</f>
        <v>0.30789224248001035</v>
      </c>
      <c r="AT25" s="10">
        <f>SUM(AS$25:AS25)*5</f>
        <v>1.5394612124000517</v>
      </c>
      <c r="AW25" s="1"/>
    </row>
    <row r="26" spans="1:51" x14ac:dyDescent="0.25">
      <c r="A26" s="4">
        <v>10</v>
      </c>
      <c r="B26" s="18">
        <f t="shared" si="0"/>
        <v>2033</v>
      </c>
      <c r="C26" s="39">
        <f>'2.1. Harvest 95%'!D6</f>
        <v>187.21</v>
      </c>
      <c r="D26" s="22">
        <f t="shared" ref="D26:D54" si="13">C26-C25</f>
        <v>9.0000000000003411E-2</v>
      </c>
      <c r="E26" s="72">
        <f>'2.1. Harvest 95%'!F6*k</f>
        <v>2.3519999999999999</v>
      </c>
      <c r="F26" s="72">
        <f>'2.1. Harvest 95%'!G6*k</f>
        <v>1.7094</v>
      </c>
      <c r="G26" s="72">
        <f>'2.1. Harvest 95%'!H6*k</f>
        <v>0.14280000000000001</v>
      </c>
      <c r="H26" s="72">
        <f>'2.1. Harvest 95%'!I6/2</f>
        <v>0.16</v>
      </c>
      <c r="I26" s="72">
        <f t="shared" si="1"/>
        <v>1.0795680000000001</v>
      </c>
      <c r="J26" s="72">
        <f t="shared" si="2"/>
        <v>1.2258119999999999</v>
      </c>
      <c r="K26" s="72">
        <f t="shared" ref="K26:K54" si="14">E26*pboard</f>
        <v>4.7980800000000004E-2</v>
      </c>
      <c r="L26" s="57">
        <f t="shared" ref="L26:L54" si="15">I26</f>
        <v>1.0795680000000001</v>
      </c>
      <c r="M26" s="8">
        <f t="shared" si="3"/>
        <v>13.440125571686007</v>
      </c>
      <c r="N26" s="8">
        <f t="shared" ref="N26:N54" si="16">M26-M25</f>
        <v>-0.75842657775585565</v>
      </c>
      <c r="O26" s="22">
        <f t="shared" ref="O26:O54" si="17">J26</f>
        <v>1.2258119999999999</v>
      </c>
      <c r="P26" s="8">
        <f t="shared" si="4"/>
        <v>1.4908799117425571</v>
      </c>
      <c r="Q26" s="8">
        <f t="shared" ref="Q26:Q54" si="18">P26-P25</f>
        <v>-8.5706312023980935E-3</v>
      </c>
      <c r="R26" s="8">
        <f t="shared" ref="R26:R54" si="19">K26</f>
        <v>4.7980800000000004E-2</v>
      </c>
      <c r="S26" s="8">
        <f t="shared" si="5"/>
        <v>5.8502293420158877E-2</v>
      </c>
      <c r="T26" s="8">
        <f t="shared" ref="T26:T54" si="20">S26-S25</f>
        <v>-1.0162613446729682E-3</v>
      </c>
      <c r="U26" s="53">
        <f t="shared" si="6"/>
        <v>2.3130260000000002</v>
      </c>
      <c r="V26" s="53">
        <f t="shared" si="7"/>
        <v>1.635012529697077</v>
      </c>
      <c r="W26" s="29">
        <f>'2.2 Harvest 75%'!D6</f>
        <v>190.28</v>
      </c>
      <c r="X26" s="35">
        <f t="shared" ref="X26:X54" si="21">W26-W25</f>
        <v>1.7199999999999989</v>
      </c>
      <c r="Y26" s="68">
        <f>'2.2 Harvest 75%'!F6*k</f>
        <v>1.9991999999999999</v>
      </c>
      <c r="Z26" s="68">
        <f>'2.2 Harvest 75%'!G6*k</f>
        <v>1.323</v>
      </c>
      <c r="AA26" s="68">
        <f>'2.2 Harvest 75%'!H6*k</f>
        <v>0.11550000000000001</v>
      </c>
      <c r="AB26" s="68">
        <f>'2.2 Harvest 75%'!I6/2</f>
        <v>0.115</v>
      </c>
      <c r="AC26" s="68">
        <f t="shared" si="8"/>
        <v>0.91763280000000003</v>
      </c>
      <c r="AD26" s="348">
        <f t="shared" si="9"/>
        <v>0.99254399999999987</v>
      </c>
      <c r="AE26" s="68">
        <f t="shared" si="10"/>
        <v>4.0783680000000003E-2</v>
      </c>
      <c r="AF26" s="33">
        <f t="shared" ref="AF26:AF54" si="22">AC26</f>
        <v>0.91763280000000003</v>
      </c>
      <c r="AG26" s="33">
        <f t="shared" ref="AG26:AG54" si="23">AG25*EXP(-qsawn*5)+AF26</f>
        <v>13.049948728560578</v>
      </c>
      <c r="AH26" s="33">
        <f t="shared" ref="AH26:AH54" si="24">AG26-AG25</f>
        <v>-0.88642262088128376</v>
      </c>
      <c r="AI26" s="33">
        <f t="shared" ref="AI26:AI54" si="25">AD26</f>
        <v>0.99254399999999987</v>
      </c>
      <c r="AJ26" s="33">
        <f t="shared" ref="AJ26:AJ54" si="26">AJ25*EXP(-qpap*5)+AI26</f>
        <v>1.2160860053572051</v>
      </c>
      <c r="AK26" s="33">
        <f t="shared" ref="AK26:AK54" si="27">AJ26-AJ25</f>
        <v>-4.8458537587750428E-2</v>
      </c>
      <c r="AL26" s="33">
        <f t="shared" ref="AL26:AL54" si="28">AE26</f>
        <v>4.0783680000000003E-2</v>
      </c>
      <c r="AM26" s="33">
        <f t="shared" si="11"/>
        <v>4.9245286513748723E-2</v>
      </c>
      <c r="AN26" s="33">
        <f t="shared" ref="AN26:AN54" si="29">AM26-AM25</f>
        <v>1.3792117489168781E-3</v>
      </c>
      <c r="AO26" s="56">
        <f t="shared" si="12"/>
        <v>1.8829309999999999</v>
      </c>
      <c r="AP26" s="56">
        <f t="shared" ref="AP26:AP54" si="30">X26+AO26+AK26+AN26+AH26</f>
        <v>2.6694290532798819</v>
      </c>
      <c r="AQ26" s="10">
        <f t="shared" ref="AQ26:AQ54" si="31">V26*3.67/5</f>
        <v>1.2000991967976544</v>
      </c>
      <c r="AR26" s="10">
        <f t="shared" ref="AR26:AR54" si="32">AP26*3.67/5</f>
        <v>1.9593609251074333</v>
      </c>
      <c r="AS26" s="10">
        <f t="shared" ref="AS26:AS54" si="33">(AR26-AQ26)</f>
        <v>0.75926172830977889</v>
      </c>
      <c r="AT26" s="10">
        <f>SUM(AS$25:AS26)*5</f>
        <v>5.3357698539489462</v>
      </c>
      <c r="AW26" s="1"/>
    </row>
    <row r="27" spans="1:51" x14ac:dyDescent="0.25">
      <c r="A27" s="4">
        <v>15</v>
      </c>
      <c r="B27" s="18">
        <f t="shared" si="0"/>
        <v>2038</v>
      </c>
      <c r="C27" s="39">
        <f>'2.1. Harvest 95%'!D7</f>
        <v>187.3</v>
      </c>
      <c r="D27" s="22">
        <f t="shared" si="13"/>
        <v>9.0000000000003411E-2</v>
      </c>
      <c r="E27" s="72">
        <f>'2.1. Harvest 95%'!F7*k</f>
        <v>2.1923999999999997</v>
      </c>
      <c r="F27" s="72">
        <f>'2.1. Harvest 95%'!G7*k</f>
        <v>1.6862999999999999</v>
      </c>
      <c r="G27" s="72">
        <f>'2.1. Harvest 95%'!H7*k</f>
        <v>0.1386</v>
      </c>
      <c r="H27" s="72">
        <f>'2.1. Harvest 95%'!I7/2</f>
        <v>0.12</v>
      </c>
      <c r="I27" s="72">
        <f t="shared" si="1"/>
        <v>1.0063115999999999</v>
      </c>
      <c r="J27" s="72">
        <f t="shared" si="2"/>
        <v>1.1779319999999998</v>
      </c>
      <c r="K27" s="72">
        <f t="shared" si="14"/>
        <v>4.4724959999999994E-2</v>
      </c>
      <c r="L27" s="57">
        <f t="shared" si="15"/>
        <v>1.0063115999999999</v>
      </c>
      <c r="M27" s="8">
        <f t="shared" si="3"/>
        <v>12.706620487201896</v>
      </c>
      <c r="N27" s="8">
        <f t="shared" si="16"/>
        <v>-0.73350508448411134</v>
      </c>
      <c r="O27" s="22">
        <f t="shared" si="17"/>
        <v>1.1779319999999998</v>
      </c>
      <c r="P27" s="8">
        <f t="shared" si="4"/>
        <v>1.4414848238819906</v>
      </c>
      <c r="Q27" s="8">
        <f t="shared" si="18"/>
        <v>-4.9395087860566456E-2</v>
      </c>
      <c r="R27" s="8">
        <f t="shared" si="19"/>
        <v>4.4724959999999994E-2</v>
      </c>
      <c r="S27" s="8">
        <f t="shared" si="5"/>
        <v>5.5066802098089868E-2</v>
      </c>
      <c r="T27" s="8">
        <f t="shared" si="20"/>
        <v>-3.4354913220690092E-3</v>
      </c>
      <c r="U27" s="53">
        <f t="shared" si="6"/>
        <v>2.1927690000000002</v>
      </c>
      <c r="V27" s="53">
        <f t="shared" si="7"/>
        <v>1.4964333363332569</v>
      </c>
      <c r="W27" s="29">
        <f>'2.2 Harvest 75%'!D7</f>
        <v>192.2</v>
      </c>
      <c r="X27" s="35">
        <f t="shared" si="21"/>
        <v>1.9199999999999875</v>
      </c>
      <c r="Y27" s="68">
        <f>'2.2 Harvest 75%'!F7*k</f>
        <v>1.9215</v>
      </c>
      <c r="Z27" s="68">
        <f>'2.2 Harvest 75%'!G7*k</f>
        <v>1.3061999999999998</v>
      </c>
      <c r="AA27" s="68">
        <f>'2.2 Harvest 75%'!H7*k</f>
        <v>0.1134</v>
      </c>
      <c r="AB27" s="68">
        <f>'2.2 Harvest 75%'!I7/2</f>
        <v>0.09</v>
      </c>
      <c r="AC27" s="68">
        <f t="shared" si="8"/>
        <v>0.88196850000000004</v>
      </c>
      <c r="AD27" s="348">
        <f t="shared" si="9"/>
        <v>0.96712349999999991</v>
      </c>
      <c r="AE27" s="68">
        <f t="shared" si="10"/>
        <v>3.91986E-2</v>
      </c>
      <c r="AF27" s="33">
        <f t="shared" si="22"/>
        <v>0.88196850000000004</v>
      </c>
      <c r="AG27" s="33">
        <f t="shared" si="23"/>
        <v>12.242608716633949</v>
      </c>
      <c r="AH27" s="33">
        <f t="shared" si="24"/>
        <v>-0.80734001192662852</v>
      </c>
      <c r="AI27" s="33">
        <f t="shared" si="25"/>
        <v>0.96712349999999991</v>
      </c>
      <c r="AJ27" s="33">
        <f t="shared" si="26"/>
        <v>1.1820991652235349</v>
      </c>
      <c r="AK27" s="33">
        <f t="shared" si="27"/>
        <v>-3.398684013367026E-2</v>
      </c>
      <c r="AL27" s="33">
        <f t="shared" si="28"/>
        <v>3.91986E-2</v>
      </c>
      <c r="AM27" s="33">
        <f t="shared" si="11"/>
        <v>4.7904019008836542E-2</v>
      </c>
      <c r="AN27" s="33">
        <f t="shared" si="29"/>
        <v>-1.3412675049121817E-3</v>
      </c>
      <c r="AO27" s="56">
        <f t="shared" si="12"/>
        <v>1.8184829999999998</v>
      </c>
      <c r="AP27" s="56">
        <f t="shared" si="30"/>
        <v>2.8958148804347763</v>
      </c>
      <c r="AQ27" s="10">
        <f t="shared" si="31"/>
        <v>1.0983820688686106</v>
      </c>
      <c r="AR27" s="10">
        <f t="shared" si="32"/>
        <v>2.1255281222391256</v>
      </c>
      <c r="AS27" s="10">
        <f t="shared" si="33"/>
        <v>1.027146053370515</v>
      </c>
      <c r="AT27" s="10">
        <f>SUM(AS$25:AS27)*5</f>
        <v>10.471500120801522</v>
      </c>
      <c r="AW27" s="1"/>
    </row>
    <row r="28" spans="1:51" x14ac:dyDescent="0.25">
      <c r="A28" s="4">
        <v>20</v>
      </c>
      <c r="B28" s="18">
        <f t="shared" si="0"/>
        <v>2043</v>
      </c>
      <c r="C28" s="39">
        <f>'2.1. Harvest 95%'!D8</f>
        <v>187.56</v>
      </c>
      <c r="D28" s="22">
        <f t="shared" si="13"/>
        <v>0.25999999999999091</v>
      </c>
      <c r="E28" s="72">
        <f>'2.1. Harvest 95%'!F8*k</f>
        <v>2.0055000000000001</v>
      </c>
      <c r="F28" s="72">
        <f>'2.1. Harvest 95%'!G8*k</f>
        <v>1.8837000000000002</v>
      </c>
      <c r="G28" s="72">
        <f>'2.1. Harvest 95%'!H8*k</f>
        <v>0.14489999999999997</v>
      </c>
      <c r="H28" s="72">
        <f>'2.1. Harvest 95%'!I8/2</f>
        <v>0.13500000000000001</v>
      </c>
      <c r="I28" s="72">
        <f t="shared" si="1"/>
        <v>0.92052450000000008</v>
      </c>
      <c r="J28" s="72">
        <f t="shared" si="2"/>
        <v>1.2071535</v>
      </c>
      <c r="K28" s="72">
        <f t="shared" si="14"/>
        <v>4.0912200000000003E-2</v>
      </c>
      <c r="L28" s="57">
        <f t="shared" si="15"/>
        <v>0.92052450000000008</v>
      </c>
      <c r="M28" s="8">
        <f t="shared" si="3"/>
        <v>11.982280122723683</v>
      </c>
      <c r="N28" s="8">
        <f t="shared" si="16"/>
        <v>-0.72434036447821271</v>
      </c>
      <c r="O28" s="22">
        <f t="shared" si="17"/>
        <v>1.2071535</v>
      </c>
      <c r="P28" s="8">
        <f t="shared" si="4"/>
        <v>1.461974423486113</v>
      </c>
      <c r="Q28" s="8">
        <f t="shared" si="18"/>
        <v>2.0489599604122333E-2</v>
      </c>
      <c r="R28" s="8">
        <f t="shared" si="19"/>
        <v>4.0912200000000003E-2</v>
      </c>
      <c r="S28" s="8">
        <f t="shared" si="5"/>
        <v>5.064672729545424E-2</v>
      </c>
      <c r="T28" s="8">
        <f t="shared" si="20"/>
        <v>-4.4200748026356276E-3</v>
      </c>
      <c r="U28" s="53">
        <f t="shared" si="6"/>
        <v>2.2096230000000001</v>
      </c>
      <c r="V28" s="53">
        <f t="shared" si="7"/>
        <v>1.7613521603232649</v>
      </c>
      <c r="W28" s="29">
        <f>'2.2 Harvest 75%'!D8</f>
        <v>194.5</v>
      </c>
      <c r="X28" s="35">
        <f t="shared" si="21"/>
        <v>2.3000000000000114</v>
      </c>
      <c r="Y28" s="68">
        <f>'2.2 Harvest 75%'!F8*k</f>
        <v>1.8732</v>
      </c>
      <c r="Z28" s="68">
        <f>'2.2 Harvest 75%'!G8*k</f>
        <v>1.4238</v>
      </c>
      <c r="AA28" s="68">
        <f>'2.2 Harvest 75%'!H8*k</f>
        <v>0.11760000000000001</v>
      </c>
      <c r="AB28" s="68">
        <f>'2.2 Harvest 75%'!I8/2</f>
        <v>0.125</v>
      </c>
      <c r="AC28" s="68">
        <f t="shared" si="8"/>
        <v>0.85979879999999997</v>
      </c>
      <c r="AD28" s="348">
        <f t="shared" si="9"/>
        <v>0.99997800000000003</v>
      </c>
      <c r="AE28" s="68">
        <f t="shared" si="10"/>
        <v>3.8213280000000002E-2</v>
      </c>
      <c r="AF28" s="33">
        <f t="shared" si="22"/>
        <v>0.85979879999999997</v>
      </c>
      <c r="AG28" s="33">
        <f t="shared" si="23"/>
        <v>11.517608714479724</v>
      </c>
      <c r="AH28" s="33">
        <f t="shared" si="24"/>
        <v>-0.72500000215422489</v>
      </c>
      <c r="AI28" s="33">
        <f t="shared" si="25"/>
        <v>0.99997800000000003</v>
      </c>
      <c r="AJ28" s="33">
        <f t="shared" si="26"/>
        <v>1.2089455839411296</v>
      </c>
      <c r="AK28" s="33">
        <f t="shared" si="27"/>
        <v>2.6846418717594744E-2</v>
      </c>
      <c r="AL28" s="33">
        <f t="shared" si="28"/>
        <v>3.8213280000000002E-2</v>
      </c>
      <c r="AM28" s="33">
        <f t="shared" si="11"/>
        <v>4.66815941718094E-2</v>
      </c>
      <c r="AN28" s="33">
        <f t="shared" si="29"/>
        <v>-1.2224248370271418E-3</v>
      </c>
      <c r="AO28" s="56">
        <f t="shared" si="12"/>
        <v>1.875988</v>
      </c>
      <c r="AP28" s="56">
        <f t="shared" si="30"/>
        <v>3.4766119917263536</v>
      </c>
      <c r="AQ28" s="10">
        <f t="shared" si="31"/>
        <v>1.2928324856772764</v>
      </c>
      <c r="AR28" s="10">
        <f t="shared" si="32"/>
        <v>2.5518332019271432</v>
      </c>
      <c r="AS28" s="10">
        <f t="shared" si="33"/>
        <v>1.2590007162498669</v>
      </c>
      <c r="AT28" s="10">
        <f>SUM(AS$25:AS28)*5</f>
        <v>16.766503702050855</v>
      </c>
      <c r="AW28" s="1"/>
    </row>
    <row r="29" spans="1:51" x14ac:dyDescent="0.25">
      <c r="A29" s="4">
        <v>25</v>
      </c>
      <c r="B29" s="18">
        <f t="shared" si="0"/>
        <v>2048</v>
      </c>
      <c r="C29" s="39">
        <f>'2.1. Harvest 95%'!D9</f>
        <v>188.29</v>
      </c>
      <c r="D29" s="22">
        <f t="shared" si="13"/>
        <v>0.72999999999998977</v>
      </c>
      <c r="E29" s="72">
        <f>'2.1. Harvest 95%'!F9*k</f>
        <v>2.0705999999999998</v>
      </c>
      <c r="F29" s="72">
        <f>'2.1. Harvest 95%'!G9*k</f>
        <v>1.9047000000000001</v>
      </c>
      <c r="G29" s="72">
        <f>'2.1. Harvest 95%'!H9*k</f>
        <v>0.14699999999999999</v>
      </c>
      <c r="H29" s="72">
        <f>'2.1. Harvest 95%'!I9/2</f>
        <v>0.155</v>
      </c>
      <c r="I29" s="72">
        <f t="shared" si="1"/>
        <v>0.95040539999999996</v>
      </c>
      <c r="J29" s="72">
        <f t="shared" si="2"/>
        <v>1.2310829999999999</v>
      </c>
      <c r="K29" s="72">
        <f t="shared" si="14"/>
        <v>4.2240239999999998E-2</v>
      </c>
      <c r="L29" s="57">
        <f t="shared" si="15"/>
        <v>0.95040539999999996</v>
      </c>
      <c r="M29" s="8">
        <f t="shared" si="3"/>
        <v>11.381586110409053</v>
      </c>
      <c r="N29" s="8">
        <f t="shared" si="16"/>
        <v>-0.60069401231463004</v>
      </c>
      <c r="O29" s="22">
        <f t="shared" si="17"/>
        <v>1.2310829999999999</v>
      </c>
      <c r="P29" s="8">
        <f t="shared" si="4"/>
        <v>1.4895260071920808</v>
      </c>
      <c r="Q29" s="8">
        <f t="shared" si="18"/>
        <v>2.7551583705967886E-2</v>
      </c>
      <c r="R29" s="8">
        <f t="shared" si="19"/>
        <v>4.2240239999999998E-2</v>
      </c>
      <c r="S29" s="8">
        <f t="shared" si="5"/>
        <v>5.1193401078880374E-2</v>
      </c>
      <c r="T29" s="8">
        <f t="shared" si="20"/>
        <v>5.4667378342613399E-4</v>
      </c>
      <c r="U29" s="53">
        <f t="shared" si="6"/>
        <v>2.2669690000000005</v>
      </c>
      <c r="V29" s="53">
        <f t="shared" si="7"/>
        <v>2.4243732451747544</v>
      </c>
      <c r="W29" s="29">
        <f>'2.2 Harvest 75%'!D9</f>
        <v>196.9</v>
      </c>
      <c r="X29" s="35">
        <f t="shared" si="21"/>
        <v>2.4000000000000057</v>
      </c>
      <c r="Y29" s="68">
        <f>'2.2 Harvest 75%'!F9*k</f>
        <v>1.8437999999999999</v>
      </c>
      <c r="Z29" s="68">
        <f>'2.2 Harvest 75%'!G9*k</f>
        <v>1.5371999999999999</v>
      </c>
      <c r="AA29" s="68">
        <f>'2.2 Harvest 75%'!H9*k</f>
        <v>0.12179999999999999</v>
      </c>
      <c r="AB29" s="68">
        <f>'2.2 Harvest 75%'!I9/2</f>
        <v>0.11</v>
      </c>
      <c r="AC29" s="68">
        <f t="shared" si="8"/>
        <v>0.84630419999999995</v>
      </c>
      <c r="AD29" s="348">
        <f t="shared" si="9"/>
        <v>1.0358669999999999</v>
      </c>
      <c r="AE29" s="68">
        <f t="shared" si="10"/>
        <v>3.7613519999999998E-2</v>
      </c>
      <c r="AF29" s="33">
        <f t="shared" si="22"/>
        <v>0.84630419999999995</v>
      </c>
      <c r="AG29" s="33">
        <f t="shared" si="23"/>
        <v>10.872964954214673</v>
      </c>
      <c r="AH29" s="33">
        <f t="shared" si="24"/>
        <v>-0.64464376026505121</v>
      </c>
      <c r="AI29" s="33">
        <f t="shared" si="25"/>
        <v>1.0358669999999999</v>
      </c>
      <c r="AJ29" s="33">
        <f t="shared" si="26"/>
        <v>1.2495804051225756</v>
      </c>
      <c r="AK29" s="33">
        <f t="shared" si="27"/>
        <v>4.0634821181446013E-2</v>
      </c>
      <c r="AL29" s="33">
        <f t="shared" si="28"/>
        <v>3.7613519999999998E-2</v>
      </c>
      <c r="AM29" s="33">
        <f t="shared" si="11"/>
        <v>4.5865737948871207E-2</v>
      </c>
      <c r="AN29" s="33">
        <f t="shared" si="29"/>
        <v>-8.1585622293819243E-4</v>
      </c>
      <c r="AO29" s="56">
        <f t="shared" si="12"/>
        <v>1.9147839999999998</v>
      </c>
      <c r="AP29" s="56">
        <f t="shared" si="30"/>
        <v>3.7099592046934626</v>
      </c>
      <c r="AQ29" s="10">
        <f t="shared" si="31"/>
        <v>1.7794899619582698</v>
      </c>
      <c r="AR29" s="10">
        <f t="shared" si="32"/>
        <v>2.7231100562450017</v>
      </c>
      <c r="AS29" s="10">
        <f t="shared" si="33"/>
        <v>0.94362009428673188</v>
      </c>
      <c r="AT29" s="10">
        <f>SUM(AS$25:AS29)*5</f>
        <v>21.48460417348452</v>
      </c>
      <c r="AW29" s="1"/>
    </row>
    <row r="30" spans="1:51" x14ac:dyDescent="0.25">
      <c r="A30" s="4">
        <v>30</v>
      </c>
      <c r="B30" s="18">
        <f t="shared" si="0"/>
        <v>2053</v>
      </c>
      <c r="C30" s="39">
        <f>'2.1. Harvest 95%'!D10</f>
        <v>189.11</v>
      </c>
      <c r="D30" s="22">
        <f t="shared" si="13"/>
        <v>0.8200000000000216</v>
      </c>
      <c r="E30" s="72">
        <f>'2.1. Harvest 95%'!F10*k</f>
        <v>2.1902999999999997</v>
      </c>
      <c r="F30" s="72">
        <f>'2.1. Harvest 95%'!G10*k</f>
        <v>1.8878999999999999</v>
      </c>
      <c r="G30" s="72">
        <f>'2.1. Harvest 95%'!H10*k</f>
        <v>0.14909999999999998</v>
      </c>
      <c r="H30" s="72">
        <f>'2.1. Harvest 95%'!I10/2</f>
        <v>0.105</v>
      </c>
      <c r="I30" s="72">
        <f t="shared" si="1"/>
        <v>1.0053477</v>
      </c>
      <c r="J30" s="72">
        <f t="shared" si="2"/>
        <v>1.2540255</v>
      </c>
      <c r="K30" s="72">
        <f t="shared" si="14"/>
        <v>4.4682119999999999E-2</v>
      </c>
      <c r="L30" s="57">
        <f t="shared" si="15"/>
        <v>1.0053477</v>
      </c>
      <c r="M30" s="8">
        <f t="shared" si="3"/>
        <v>10.913593899619944</v>
      </c>
      <c r="N30" s="8">
        <f t="shared" si="16"/>
        <v>-0.46799221078910946</v>
      </c>
      <c r="O30" s="22">
        <f t="shared" si="17"/>
        <v>1.2540255</v>
      </c>
      <c r="P30" s="8">
        <f t="shared" si="4"/>
        <v>1.5173389851098107</v>
      </c>
      <c r="Q30" s="8">
        <f t="shared" si="18"/>
        <v>2.7812977917729853E-2</v>
      </c>
      <c r="R30" s="8">
        <f t="shared" si="19"/>
        <v>4.4682119999999999E-2</v>
      </c>
      <c r="S30" s="8">
        <f t="shared" si="5"/>
        <v>5.3731920263719757E-2</v>
      </c>
      <c r="T30" s="8">
        <f t="shared" si="20"/>
        <v>2.5385191848393829E-3</v>
      </c>
      <c r="U30" s="53">
        <f t="shared" si="6"/>
        <v>2.296119</v>
      </c>
      <c r="V30" s="53">
        <f t="shared" si="7"/>
        <v>2.6784782863134815</v>
      </c>
      <c r="W30" s="29">
        <f>'2.2 Harvest 75%'!D10</f>
        <v>199.47</v>
      </c>
      <c r="X30" s="35">
        <f t="shared" si="21"/>
        <v>2.5699999999999932</v>
      </c>
      <c r="Y30" s="68">
        <f>'2.2 Harvest 75%'!F10*k</f>
        <v>2.0390999999999999</v>
      </c>
      <c r="Z30" s="68">
        <f>'2.2 Harvest 75%'!G10*k</f>
        <v>1.4279999999999999</v>
      </c>
      <c r="AA30" s="68">
        <f>'2.2 Harvest 75%'!H10*k</f>
        <v>0.12179999999999999</v>
      </c>
      <c r="AB30" s="68">
        <f>'2.2 Harvest 75%'!I10/2</f>
        <v>0.12</v>
      </c>
      <c r="AC30" s="68">
        <f t="shared" si="8"/>
        <v>0.93594690000000003</v>
      </c>
      <c r="AD30" s="348">
        <f t="shared" si="9"/>
        <v>1.0422194999999999</v>
      </c>
      <c r="AE30" s="68">
        <f t="shared" si="10"/>
        <v>4.1597639999999998E-2</v>
      </c>
      <c r="AF30" s="33">
        <f t="shared" si="22"/>
        <v>0.93594690000000003</v>
      </c>
      <c r="AG30" s="33">
        <f t="shared" si="23"/>
        <v>10.4014126655906</v>
      </c>
      <c r="AH30" s="33">
        <f t="shared" si="24"/>
        <v>-0.47155228862407306</v>
      </c>
      <c r="AI30" s="33">
        <f t="shared" si="25"/>
        <v>1.0422194999999999</v>
      </c>
      <c r="AJ30" s="33">
        <f t="shared" si="26"/>
        <v>1.2631161945250016</v>
      </c>
      <c r="AK30" s="33">
        <f t="shared" si="27"/>
        <v>1.3535789402425946E-2</v>
      </c>
      <c r="AL30" s="33">
        <f t="shared" si="28"/>
        <v>4.1597639999999998E-2</v>
      </c>
      <c r="AM30" s="33">
        <f t="shared" si="11"/>
        <v>4.9705633581943E-2</v>
      </c>
      <c r="AN30" s="33">
        <f t="shared" si="29"/>
        <v>3.8398956330717923E-3</v>
      </c>
      <c r="AO30" s="56">
        <f t="shared" si="12"/>
        <v>1.9657169999999999</v>
      </c>
      <c r="AP30" s="56">
        <f t="shared" si="30"/>
        <v>4.0815403964114179</v>
      </c>
      <c r="AQ30" s="10">
        <f t="shared" si="31"/>
        <v>1.9660030621540954</v>
      </c>
      <c r="AR30" s="10">
        <f t="shared" si="32"/>
        <v>2.9958506509659806</v>
      </c>
      <c r="AS30" s="10">
        <f t="shared" si="33"/>
        <v>1.0298475888118852</v>
      </c>
      <c r="AT30" s="10">
        <f>SUM(AS$25:AS30)*5</f>
        <v>26.633842117543942</v>
      </c>
      <c r="AW30" s="1"/>
    </row>
    <row r="31" spans="1:51" x14ac:dyDescent="0.25">
      <c r="A31" s="4">
        <v>35</v>
      </c>
      <c r="B31" s="18">
        <f t="shared" si="0"/>
        <v>2058</v>
      </c>
      <c r="C31" s="39">
        <f>'2.1. Harvest 95%'!D11</f>
        <v>189.96</v>
      </c>
      <c r="D31" s="22">
        <f t="shared" si="13"/>
        <v>0.84999999999999432</v>
      </c>
      <c r="E31" s="72">
        <f>'2.1. Harvest 95%'!F11*k</f>
        <v>2.0748000000000002</v>
      </c>
      <c r="F31" s="72">
        <f>'2.1. Harvest 95%'!G11*k</f>
        <v>2.0055000000000001</v>
      </c>
      <c r="G31" s="72">
        <f>'2.1. Harvest 95%'!H11*k</f>
        <v>0.15329999999999999</v>
      </c>
      <c r="H31" s="72">
        <f>'2.1. Harvest 95%'!I11/2</f>
        <v>0.14499999999999999</v>
      </c>
      <c r="I31" s="72">
        <f t="shared" si="1"/>
        <v>0.9523332000000001</v>
      </c>
      <c r="J31" s="72">
        <f t="shared" si="2"/>
        <v>1.270416</v>
      </c>
      <c r="K31" s="72">
        <f t="shared" si="14"/>
        <v>4.232592000000001E-2</v>
      </c>
      <c r="L31" s="57">
        <f t="shared" si="15"/>
        <v>0.9523332000000001</v>
      </c>
      <c r="M31" s="8">
        <f t="shared" si="3"/>
        <v>10.453168516899286</v>
      </c>
      <c r="N31" s="8">
        <f t="shared" si="16"/>
        <v>-0.46042538272065769</v>
      </c>
      <c r="O31" s="22">
        <f t="shared" si="17"/>
        <v>1.270416</v>
      </c>
      <c r="P31" s="8">
        <f t="shared" si="4"/>
        <v>1.5386461714324653</v>
      </c>
      <c r="Q31" s="8">
        <f t="shared" si="18"/>
        <v>2.1307186322654603E-2</v>
      </c>
      <c r="R31" s="8">
        <f t="shared" si="19"/>
        <v>4.232592000000001E-2</v>
      </c>
      <c r="S31" s="8">
        <f t="shared" si="5"/>
        <v>5.1824471296162786E-2</v>
      </c>
      <c r="T31" s="8">
        <f t="shared" si="20"/>
        <v>-1.9074489675569711E-3</v>
      </c>
      <c r="U31" s="53">
        <f t="shared" si="6"/>
        <v>2.3206579999999999</v>
      </c>
      <c r="V31" s="53">
        <f t="shared" si="7"/>
        <v>2.7296323546344339</v>
      </c>
      <c r="W31" s="29">
        <f>'2.2 Harvest 75%'!D11</f>
        <v>202.19</v>
      </c>
      <c r="X31" s="35">
        <f t="shared" si="21"/>
        <v>2.7199999999999989</v>
      </c>
      <c r="Y31" s="68">
        <f>'2.2 Harvest 75%'!F11*k</f>
        <v>1.9551000000000001</v>
      </c>
      <c r="Z31" s="68">
        <f>'2.2 Harvest 75%'!G11*k</f>
        <v>1.5666</v>
      </c>
      <c r="AA31" s="68">
        <f>'2.2 Harvest 75%'!H11*k</f>
        <v>0.126</v>
      </c>
      <c r="AB31" s="68">
        <f>'2.2 Harvest 75%'!I11/2</f>
        <v>0.14499999999999999</v>
      </c>
      <c r="AC31" s="68">
        <f t="shared" si="8"/>
        <v>0.8973909000000001</v>
      </c>
      <c r="AD31" s="348">
        <f t="shared" si="9"/>
        <v>1.0743075000000002</v>
      </c>
      <c r="AE31" s="68">
        <f t="shared" si="10"/>
        <v>3.9884040000000003E-2</v>
      </c>
      <c r="AF31" s="33">
        <f t="shared" si="22"/>
        <v>0.8973909000000001</v>
      </c>
      <c r="AG31" s="33">
        <f t="shared" si="23"/>
        <v>9.9523465551053363</v>
      </c>
      <c r="AH31" s="33">
        <f t="shared" si="24"/>
        <v>-0.44906611048526379</v>
      </c>
      <c r="AI31" s="33">
        <f t="shared" si="25"/>
        <v>1.0743075000000002</v>
      </c>
      <c r="AJ31" s="33">
        <f t="shared" si="26"/>
        <v>1.2975970066437938</v>
      </c>
      <c r="AK31" s="33">
        <f t="shared" si="27"/>
        <v>3.4480812118792281E-2</v>
      </c>
      <c r="AL31" s="33">
        <f t="shared" si="28"/>
        <v>3.9884040000000003E-2</v>
      </c>
      <c r="AM31" s="33">
        <f t="shared" si="11"/>
        <v>4.8670837642241421E-2</v>
      </c>
      <c r="AN31" s="33">
        <f t="shared" si="29"/>
        <v>-1.0347959397015785E-3</v>
      </c>
      <c r="AO31" s="56">
        <f t="shared" si="12"/>
        <v>2.0101309999999999</v>
      </c>
      <c r="AP31" s="56">
        <f t="shared" si="30"/>
        <v>4.3145109056938251</v>
      </c>
      <c r="AQ31" s="10">
        <f t="shared" si="31"/>
        <v>2.0035501483016747</v>
      </c>
      <c r="AR31" s="10">
        <f t="shared" si="32"/>
        <v>3.1668510047792675</v>
      </c>
      <c r="AS31" s="10">
        <f t="shared" si="33"/>
        <v>1.1633008564775928</v>
      </c>
      <c r="AT31" s="10">
        <f>SUM(AS$25:AS31)*5</f>
        <v>32.450346399931902</v>
      </c>
    </row>
    <row r="32" spans="1:51" x14ac:dyDescent="0.25">
      <c r="A32" s="4">
        <v>40</v>
      </c>
      <c r="B32" s="18">
        <f t="shared" si="0"/>
        <v>2063</v>
      </c>
      <c r="C32" s="39">
        <f>'2.1. Harvest 95%'!D12</f>
        <v>190.86</v>
      </c>
      <c r="D32" s="22">
        <f t="shared" si="13"/>
        <v>0.90000000000000568</v>
      </c>
      <c r="E32" s="72">
        <f>'2.1. Harvest 95%'!F12*k</f>
        <v>2.2008000000000001</v>
      </c>
      <c r="F32" s="72">
        <f>'2.1. Harvest 95%'!G12*k</f>
        <v>1.9634999999999998</v>
      </c>
      <c r="G32" s="72">
        <f>'2.1. Harvest 95%'!H12*k</f>
        <v>0.15329999999999999</v>
      </c>
      <c r="H32" s="72">
        <f>'2.1. Harvest 95%'!I12/2</f>
        <v>0.15</v>
      </c>
      <c r="I32" s="72">
        <f t="shared" si="1"/>
        <v>1.0101672000000002</v>
      </c>
      <c r="J32" s="72">
        <f t="shared" si="2"/>
        <v>1.285326</v>
      </c>
      <c r="K32" s="72">
        <f t="shared" si="14"/>
        <v>4.4896320000000003E-2</v>
      </c>
      <c r="L32" s="57">
        <f t="shared" si="15"/>
        <v>1.0101672000000002</v>
      </c>
      <c r="M32" s="8">
        <f t="shared" si="3"/>
        <v>10.110178940615983</v>
      </c>
      <c r="N32" s="8">
        <f t="shared" si="16"/>
        <v>-0.34298957628330307</v>
      </c>
      <c r="O32" s="22">
        <f t="shared" si="17"/>
        <v>1.285326</v>
      </c>
      <c r="P32" s="8">
        <f t="shared" si="4"/>
        <v>1.5573227854166538</v>
      </c>
      <c r="Q32" s="8">
        <f t="shared" si="18"/>
        <v>1.8676613984188517E-2</v>
      </c>
      <c r="R32" s="8">
        <f t="shared" si="19"/>
        <v>4.4896320000000003E-2</v>
      </c>
      <c r="S32" s="8">
        <f t="shared" si="5"/>
        <v>5.4057678771231077E-2</v>
      </c>
      <c r="T32" s="8">
        <f t="shared" si="20"/>
        <v>2.2332074750682912E-3</v>
      </c>
      <c r="U32" s="53">
        <f t="shared" si="6"/>
        <v>2.3678280000000003</v>
      </c>
      <c r="V32" s="53">
        <f t="shared" si="7"/>
        <v>2.9457482451759596</v>
      </c>
      <c r="W32" s="29">
        <f>'2.2 Harvest 75%'!D12</f>
        <v>204.82</v>
      </c>
      <c r="X32" s="35">
        <f t="shared" si="21"/>
        <v>2.6299999999999955</v>
      </c>
      <c r="Y32" s="68">
        <f>'2.2 Harvest 75%'!F12*k</f>
        <v>1.8291000000000002</v>
      </c>
      <c r="Z32" s="68">
        <f>'2.2 Harvest 75%'!G12*k</f>
        <v>1.6379999999999999</v>
      </c>
      <c r="AA32" s="68">
        <f>'2.2 Harvest 75%'!H12*k</f>
        <v>0.12809999999999999</v>
      </c>
      <c r="AB32" s="68">
        <f>'2.2 Harvest 75%'!I12/2</f>
        <v>0.125</v>
      </c>
      <c r="AC32" s="68">
        <f t="shared" si="8"/>
        <v>0.83955690000000016</v>
      </c>
      <c r="AD32" s="348">
        <f t="shared" si="9"/>
        <v>1.0705695</v>
      </c>
      <c r="AE32" s="68">
        <f t="shared" si="10"/>
        <v>3.7313640000000009E-2</v>
      </c>
      <c r="AF32" s="33">
        <f t="shared" si="22"/>
        <v>0.83955690000000016</v>
      </c>
      <c r="AG32" s="33">
        <f t="shared" si="23"/>
        <v>9.5035777996651909</v>
      </c>
      <c r="AH32" s="33">
        <f t="shared" si="24"/>
        <v>-0.44876875544014538</v>
      </c>
      <c r="AI32" s="33">
        <f t="shared" si="25"/>
        <v>1.0705695</v>
      </c>
      <c r="AJ32" s="33">
        <f t="shared" si="26"/>
        <v>1.2999544106612979</v>
      </c>
      <c r="AK32" s="33">
        <f t="shared" si="27"/>
        <v>2.3574040175040611E-3</v>
      </c>
      <c r="AL32" s="33">
        <f t="shared" si="28"/>
        <v>3.7313640000000009E-2</v>
      </c>
      <c r="AM32" s="33">
        <f t="shared" si="11"/>
        <v>4.5917509835714604E-2</v>
      </c>
      <c r="AN32" s="33">
        <f t="shared" si="29"/>
        <v>-2.7533278065268174E-3</v>
      </c>
      <c r="AO32" s="56">
        <f t="shared" si="12"/>
        <v>1.9717060000000002</v>
      </c>
      <c r="AP32" s="56">
        <f t="shared" si="30"/>
        <v>4.152541320770827</v>
      </c>
      <c r="AQ32" s="10">
        <f t="shared" si="31"/>
        <v>2.1621792119591543</v>
      </c>
      <c r="AR32" s="10">
        <f t="shared" si="32"/>
        <v>3.0479653294457867</v>
      </c>
      <c r="AS32" s="10">
        <f t="shared" si="33"/>
        <v>0.88578611748663239</v>
      </c>
      <c r="AT32" s="10">
        <f>SUM(AS$25:AS32)*5</f>
        <v>36.879276987365067</v>
      </c>
    </row>
    <row r="33" spans="1:50" x14ac:dyDescent="0.25">
      <c r="A33" s="4">
        <v>45</v>
      </c>
      <c r="B33" s="18">
        <f t="shared" si="0"/>
        <v>2068</v>
      </c>
      <c r="C33" s="39">
        <f>'2.1. Harvest 95%'!D13</f>
        <v>191.75</v>
      </c>
      <c r="D33" s="22">
        <f t="shared" si="13"/>
        <v>0.88999999999998636</v>
      </c>
      <c r="E33" s="72">
        <f>'2.1. Harvest 95%'!F13*k</f>
        <v>2.1630000000000003</v>
      </c>
      <c r="F33" s="72">
        <f>'2.1. Harvest 95%'!G13*k</f>
        <v>2.0684999999999998</v>
      </c>
      <c r="G33" s="72">
        <f>'2.1. Harvest 95%'!H13*k</f>
        <v>0.1575</v>
      </c>
      <c r="H33" s="72">
        <f>'2.1. Harvest 95%'!I13/2</f>
        <v>0.19</v>
      </c>
      <c r="I33" s="72">
        <f t="shared" si="1"/>
        <v>0.99281700000000017</v>
      </c>
      <c r="J33" s="72">
        <f t="shared" si="2"/>
        <v>1.3159649999999998</v>
      </c>
      <c r="K33" s="72">
        <f t="shared" si="14"/>
        <v>4.412520000000001E-2</v>
      </c>
      <c r="L33" s="57">
        <f t="shared" si="15"/>
        <v>0.99281700000000017</v>
      </c>
      <c r="M33" s="8">
        <f t="shared" si="3"/>
        <v>9.7942389717778564</v>
      </c>
      <c r="N33" s="8">
        <f t="shared" si="16"/>
        <v>-0.31593996883812636</v>
      </c>
      <c r="O33" s="22">
        <f t="shared" si="17"/>
        <v>1.3159649999999998</v>
      </c>
      <c r="P33" s="8">
        <f t="shared" si="4"/>
        <v>1.5912633755161094</v>
      </c>
      <c r="Q33" s="8">
        <f t="shared" si="18"/>
        <v>3.3940590099455603E-2</v>
      </c>
      <c r="R33" s="8">
        <f t="shared" si="19"/>
        <v>4.412520000000001E-2</v>
      </c>
      <c r="S33" s="8">
        <f t="shared" si="5"/>
        <v>5.3681337808585403E-2</v>
      </c>
      <c r="T33" s="8">
        <f t="shared" si="20"/>
        <v>-3.7634096264567429E-4</v>
      </c>
      <c r="U33" s="53">
        <f t="shared" si="6"/>
        <v>2.4268700000000005</v>
      </c>
      <c r="V33" s="53">
        <f t="shared" si="7"/>
        <v>3.0344942802986701</v>
      </c>
      <c r="W33" s="29">
        <f>'2.2 Harvest 75%'!D13</f>
        <v>207.44</v>
      </c>
      <c r="X33" s="35">
        <f t="shared" si="21"/>
        <v>2.6200000000000045</v>
      </c>
      <c r="Y33" s="68">
        <f>'2.2 Harvest 75%'!F13*k</f>
        <v>1.8123</v>
      </c>
      <c r="Z33" s="68">
        <f>'2.2 Harvest 75%'!G13*k</f>
        <v>1.6737</v>
      </c>
      <c r="AA33" s="68">
        <f>'2.2 Harvest 75%'!H13*k</f>
        <v>0.13019999999999998</v>
      </c>
      <c r="AB33" s="68">
        <f>'2.2 Harvest 75%'!I13/2</f>
        <v>0.14499999999999999</v>
      </c>
      <c r="AC33" s="68">
        <f t="shared" si="8"/>
        <v>0.83184570000000002</v>
      </c>
      <c r="AD33" s="348">
        <f t="shared" si="9"/>
        <v>1.0800194999999999</v>
      </c>
      <c r="AE33" s="68">
        <f t="shared" si="10"/>
        <v>3.6970920000000004E-2</v>
      </c>
      <c r="AF33" s="33">
        <f t="shared" si="22"/>
        <v>0.83184570000000002</v>
      </c>
      <c r="AG33" s="33">
        <f t="shared" si="23"/>
        <v>9.1051907068270719</v>
      </c>
      <c r="AH33" s="33">
        <f t="shared" si="24"/>
        <v>-0.39838709283811902</v>
      </c>
      <c r="AI33" s="33">
        <f t="shared" si="25"/>
        <v>1.0800194999999999</v>
      </c>
      <c r="AJ33" s="33">
        <f t="shared" si="26"/>
        <v>1.3098211447529913</v>
      </c>
      <c r="AK33" s="33">
        <f t="shared" si="27"/>
        <v>9.8667340916933632E-3</v>
      </c>
      <c r="AL33" s="33">
        <f t="shared" si="28"/>
        <v>3.6970920000000004E-2</v>
      </c>
      <c r="AM33" s="33">
        <f t="shared" si="11"/>
        <v>4.5088065645008453E-2</v>
      </c>
      <c r="AN33" s="33">
        <f t="shared" si="29"/>
        <v>-8.2944419070615089E-4</v>
      </c>
      <c r="AO33" s="56">
        <f t="shared" si="12"/>
        <v>1.993436</v>
      </c>
      <c r="AP33" s="56">
        <f t="shared" si="30"/>
        <v>4.2240861970628734</v>
      </c>
      <c r="AQ33" s="10">
        <f t="shared" si="31"/>
        <v>2.2273188017392238</v>
      </c>
      <c r="AR33" s="10">
        <f t="shared" si="32"/>
        <v>3.1004792686441491</v>
      </c>
      <c r="AS33" s="10">
        <f t="shared" si="33"/>
        <v>0.87316046690492533</v>
      </c>
      <c r="AT33" s="10">
        <f>SUM(AS$25:AS33)*5</f>
        <v>41.245079321889691</v>
      </c>
    </row>
    <row r="34" spans="1:50" x14ac:dyDescent="0.25">
      <c r="A34" s="4">
        <v>50</v>
      </c>
      <c r="B34" s="18">
        <f t="shared" si="0"/>
        <v>2073</v>
      </c>
      <c r="C34" s="39">
        <f>'2.1. Harvest 95%'!D14</f>
        <v>192.59</v>
      </c>
      <c r="D34" s="22">
        <f t="shared" si="13"/>
        <v>0.84000000000000341</v>
      </c>
      <c r="E34" s="72">
        <f>'2.1. Harvest 95%'!F14*k</f>
        <v>2.0726999999999998</v>
      </c>
      <c r="F34" s="72">
        <f>'2.1. Harvest 95%'!G14*k</f>
        <v>2.2176</v>
      </c>
      <c r="G34" s="72">
        <f>'2.1. Harvest 95%'!H14*k</f>
        <v>0.1638</v>
      </c>
      <c r="H34" s="72">
        <f>'2.1. Harvest 95%'!I14/2</f>
        <v>0.155</v>
      </c>
      <c r="I34" s="72">
        <f t="shared" si="1"/>
        <v>0.95136929999999997</v>
      </c>
      <c r="J34" s="72">
        <f t="shared" si="2"/>
        <v>1.3504995</v>
      </c>
      <c r="K34" s="72">
        <f t="shared" si="14"/>
        <v>4.2283080000000001E-2</v>
      </c>
      <c r="L34" s="57">
        <f t="shared" si="15"/>
        <v>0.95136929999999997</v>
      </c>
      <c r="M34" s="8">
        <f t="shared" si="3"/>
        <v>9.4777495539380645</v>
      </c>
      <c r="N34" s="8">
        <f t="shared" si="16"/>
        <v>-0.3164894178397919</v>
      </c>
      <c r="O34" s="22">
        <f t="shared" si="17"/>
        <v>1.3504995</v>
      </c>
      <c r="P34" s="8">
        <f t="shared" si="4"/>
        <v>1.631797780870309</v>
      </c>
      <c r="Q34" s="8">
        <f t="shared" si="18"/>
        <v>4.053440535419961E-2</v>
      </c>
      <c r="R34" s="8">
        <f t="shared" si="19"/>
        <v>4.2283080000000001E-2</v>
      </c>
      <c r="S34" s="8">
        <f t="shared" si="5"/>
        <v>5.177268949690414E-2</v>
      </c>
      <c r="T34" s="8">
        <f t="shared" si="20"/>
        <v>-1.908648311681263E-3</v>
      </c>
      <c r="U34" s="53">
        <f t="shared" si="6"/>
        <v>2.4428230000000006</v>
      </c>
      <c r="V34" s="53">
        <f t="shared" si="7"/>
        <v>3.0049593392027303</v>
      </c>
      <c r="W34" s="29">
        <f>'2.2 Harvest 75%'!D14</f>
        <v>209.96</v>
      </c>
      <c r="X34" s="35">
        <f t="shared" si="21"/>
        <v>2.5200000000000102</v>
      </c>
      <c r="Y34" s="68">
        <f>'2.2 Harvest 75%'!F14*k</f>
        <v>1.8480000000000001</v>
      </c>
      <c r="Z34" s="68">
        <f>'2.2 Harvest 75%'!G14*k</f>
        <v>1.6022999999999998</v>
      </c>
      <c r="AA34" s="68">
        <f>'2.2 Harvest 75%'!H14*k</f>
        <v>0.126</v>
      </c>
      <c r="AB34" s="68">
        <f>'2.2 Harvest 75%'!I14/2</f>
        <v>0.17499999999999999</v>
      </c>
      <c r="AC34" s="68">
        <f t="shared" si="8"/>
        <v>0.8482320000000001</v>
      </c>
      <c r="AD34" s="348">
        <f t="shared" si="9"/>
        <v>1.061634</v>
      </c>
      <c r="AE34" s="68">
        <f t="shared" si="10"/>
        <v>3.7699200000000002E-2</v>
      </c>
      <c r="AF34" s="33">
        <f t="shared" si="22"/>
        <v>0.8482320000000001</v>
      </c>
      <c r="AG34" s="33">
        <f t="shared" si="23"/>
        <v>8.7747608987469423</v>
      </c>
      <c r="AH34" s="33">
        <f t="shared" si="24"/>
        <v>-0.33042980808012956</v>
      </c>
      <c r="AI34" s="33">
        <f t="shared" si="25"/>
        <v>1.061634</v>
      </c>
      <c r="AJ34" s="33">
        <f t="shared" si="26"/>
        <v>1.2931798533990917</v>
      </c>
      <c r="AK34" s="33">
        <f t="shared" si="27"/>
        <v>-1.6641291353899579E-2</v>
      </c>
      <c r="AL34" s="33">
        <f t="shared" si="28"/>
        <v>3.7699200000000002E-2</v>
      </c>
      <c r="AM34" s="33">
        <f t="shared" si="11"/>
        <v>4.5669719242042425E-2</v>
      </c>
      <c r="AN34" s="33">
        <f t="shared" si="29"/>
        <v>5.8165359703397229E-4</v>
      </c>
      <c r="AO34" s="56">
        <f t="shared" si="12"/>
        <v>1.988189</v>
      </c>
      <c r="AP34" s="56">
        <f t="shared" si="30"/>
        <v>4.1616995541630155</v>
      </c>
      <c r="AQ34" s="10">
        <f t="shared" si="31"/>
        <v>2.2056401549748039</v>
      </c>
      <c r="AR34" s="10">
        <f t="shared" si="32"/>
        <v>3.0546874727556537</v>
      </c>
      <c r="AS34" s="10">
        <f t="shared" si="33"/>
        <v>0.84904731778084974</v>
      </c>
      <c r="AT34" s="10">
        <f>SUM(AS$25:AS34)*5</f>
        <v>45.490315910793939</v>
      </c>
    </row>
    <row r="35" spans="1:50" x14ac:dyDescent="0.25">
      <c r="A35" s="4">
        <v>55</v>
      </c>
      <c r="B35" s="18">
        <f t="shared" si="0"/>
        <v>2078</v>
      </c>
      <c r="C35" s="39">
        <f>'2.1. Harvest 95%'!D15</f>
        <v>193.45</v>
      </c>
      <c r="D35" s="22">
        <f t="shared" si="13"/>
        <v>0.85999999999998522</v>
      </c>
      <c r="E35" s="72">
        <f>'2.1. Harvest 95%'!F15*k</f>
        <v>2.1126</v>
      </c>
      <c r="F35" s="72">
        <f>'2.1. Harvest 95%'!G15*k</f>
        <v>2.2637999999999998</v>
      </c>
      <c r="G35" s="72">
        <f>'2.1. Harvest 95%'!H15*k</f>
        <v>0.16800000000000001</v>
      </c>
      <c r="H35" s="72">
        <f>'2.1. Harvest 95%'!I15/2</f>
        <v>0.16</v>
      </c>
      <c r="I35" s="72">
        <f t="shared" si="1"/>
        <v>0.96968340000000008</v>
      </c>
      <c r="J35" s="72">
        <f t="shared" si="2"/>
        <v>1.377831</v>
      </c>
      <c r="K35" s="72">
        <f t="shared" si="14"/>
        <v>4.3097040000000003E-2</v>
      </c>
      <c r="L35" s="57">
        <f t="shared" si="15"/>
        <v>0.96968340000000008</v>
      </c>
      <c r="M35" s="8">
        <f t="shared" si="3"/>
        <v>9.2205436129603697</v>
      </c>
      <c r="N35" s="8">
        <f t="shared" si="16"/>
        <v>-0.25720594097769478</v>
      </c>
      <c r="O35" s="22">
        <f t="shared" si="17"/>
        <v>1.377831</v>
      </c>
      <c r="P35" s="8">
        <f t="shared" si="4"/>
        <v>1.6662948190946389</v>
      </c>
      <c r="Q35" s="8">
        <f t="shared" si="18"/>
        <v>3.4497038224329923E-2</v>
      </c>
      <c r="R35" s="8">
        <f t="shared" si="19"/>
        <v>4.3097040000000003E-2</v>
      </c>
      <c r="S35" s="8">
        <f t="shared" si="5"/>
        <v>5.2249244955881617E-2</v>
      </c>
      <c r="T35" s="8">
        <f t="shared" si="20"/>
        <v>4.7655545897747759E-4</v>
      </c>
      <c r="U35" s="53">
        <f t="shared" si="6"/>
        <v>2.4933320000000005</v>
      </c>
      <c r="V35" s="53">
        <f t="shared" si="7"/>
        <v>3.1310996527055983</v>
      </c>
      <c r="W35" s="29">
        <f>'2.2 Harvest 75%'!D15</f>
        <v>212.44</v>
      </c>
      <c r="X35" s="35">
        <f t="shared" si="21"/>
        <v>2.4799999999999898</v>
      </c>
      <c r="Y35" s="68">
        <f>'2.2 Harvest 75%'!F15*k</f>
        <v>1.9782</v>
      </c>
      <c r="Z35" s="68">
        <f>'2.2 Harvest 75%'!G15*k</f>
        <v>1.5287999999999999</v>
      </c>
      <c r="AA35" s="68">
        <f>'2.2 Harvest 75%'!H15*k</f>
        <v>0.126</v>
      </c>
      <c r="AB35" s="68">
        <f>'2.2 Harvest 75%'!I15/2</f>
        <v>0.115</v>
      </c>
      <c r="AC35" s="68">
        <f t="shared" si="8"/>
        <v>0.90799380000000007</v>
      </c>
      <c r="AD35" s="348">
        <f t="shared" si="9"/>
        <v>1.0656030000000001</v>
      </c>
      <c r="AE35" s="68">
        <f t="shared" si="10"/>
        <v>4.035528E-2</v>
      </c>
      <c r="AF35" s="33">
        <f t="shared" si="22"/>
        <v>0.90799380000000007</v>
      </c>
      <c r="AG35" s="33">
        <f t="shared" si="23"/>
        <v>8.5468668431929551</v>
      </c>
      <c r="AH35" s="33">
        <f t="shared" si="24"/>
        <v>-0.22789405555398723</v>
      </c>
      <c r="AI35" s="33">
        <f t="shared" si="25"/>
        <v>1.0656030000000001</v>
      </c>
      <c r="AJ35" s="33">
        <f t="shared" si="26"/>
        <v>1.2942070609080809</v>
      </c>
      <c r="AK35" s="33">
        <f t="shared" si="27"/>
        <v>1.0272075089892141E-3</v>
      </c>
      <c r="AL35" s="33">
        <f t="shared" si="28"/>
        <v>4.035528E-2</v>
      </c>
      <c r="AM35" s="33">
        <f t="shared" si="11"/>
        <v>4.8428622042733488E-2</v>
      </c>
      <c r="AN35" s="33">
        <f t="shared" si="29"/>
        <v>2.7589028006910626E-3</v>
      </c>
      <c r="AO35" s="56">
        <f t="shared" si="12"/>
        <v>1.98644</v>
      </c>
      <c r="AP35" s="56">
        <f t="shared" si="30"/>
        <v>4.2423320547556829</v>
      </c>
      <c r="AQ35" s="10">
        <f t="shared" si="31"/>
        <v>2.2982271450859093</v>
      </c>
      <c r="AR35" s="10">
        <f t="shared" si="32"/>
        <v>3.1138717281906709</v>
      </c>
      <c r="AS35" s="10">
        <f t="shared" si="33"/>
        <v>0.81564458310476162</v>
      </c>
      <c r="AT35" s="10">
        <f>SUM(AS$25:AS35)*5</f>
        <v>49.568538826317749</v>
      </c>
    </row>
    <row r="36" spans="1:50" x14ac:dyDescent="0.25">
      <c r="A36" s="4">
        <v>60</v>
      </c>
      <c r="B36" s="18">
        <f t="shared" si="0"/>
        <v>2083</v>
      </c>
      <c r="C36" s="39">
        <f>'2.1. Harvest 95%'!D16</f>
        <v>194.16</v>
      </c>
      <c r="D36" s="22">
        <f t="shared" si="13"/>
        <v>0.71000000000000796</v>
      </c>
      <c r="E36" s="72">
        <f>'2.1. Harvest 95%'!F16*k</f>
        <v>2.0223</v>
      </c>
      <c r="F36" s="72">
        <f>'2.1. Harvest 95%'!G16*k</f>
        <v>2.3771999999999998</v>
      </c>
      <c r="G36" s="72">
        <f>'2.1. Harvest 95%'!H16*k</f>
        <v>0.1701</v>
      </c>
      <c r="H36" s="72">
        <f>'2.1. Harvest 95%'!I16/2</f>
        <v>0.24</v>
      </c>
      <c r="I36" s="72">
        <f t="shared" si="1"/>
        <v>0.9282357</v>
      </c>
      <c r="J36" s="72">
        <f t="shared" si="2"/>
        <v>1.3987995</v>
      </c>
      <c r="K36" s="72">
        <f t="shared" si="14"/>
        <v>4.125492E-2</v>
      </c>
      <c r="L36" s="57">
        <f t="shared" si="15"/>
        <v>0.9282357</v>
      </c>
      <c r="M36" s="8">
        <f t="shared" si="3"/>
        <v>8.9551851361591304</v>
      </c>
      <c r="N36" s="8">
        <f t="shared" si="16"/>
        <v>-0.26535847680123936</v>
      </c>
      <c r="O36" s="22">
        <f t="shared" si="17"/>
        <v>1.3987995</v>
      </c>
      <c r="P36" s="8">
        <f t="shared" si="4"/>
        <v>1.6933615915094578</v>
      </c>
      <c r="Q36" s="8">
        <f t="shared" si="18"/>
        <v>2.7066772414818807E-2</v>
      </c>
      <c r="R36" s="8">
        <f t="shared" si="19"/>
        <v>4.125492E-2</v>
      </c>
      <c r="S36" s="8">
        <f t="shared" si="5"/>
        <v>5.0491368855045224E-2</v>
      </c>
      <c r="T36" s="8">
        <f t="shared" si="20"/>
        <v>-1.7578761008363933E-3</v>
      </c>
      <c r="U36" s="53">
        <f t="shared" si="6"/>
        <v>2.5490879999999998</v>
      </c>
      <c r="V36" s="53">
        <f t="shared" si="7"/>
        <v>3.0190384195127509</v>
      </c>
      <c r="W36" s="29">
        <f>'2.2 Harvest 75%'!D16</f>
        <v>214.79</v>
      </c>
      <c r="X36" s="35">
        <f t="shared" si="21"/>
        <v>2.3499999999999943</v>
      </c>
      <c r="Y36" s="68">
        <f>'2.2 Harvest 75%'!F16*k</f>
        <v>1.9991999999999999</v>
      </c>
      <c r="Z36" s="68">
        <f>'2.2 Harvest 75%'!G16*k</f>
        <v>1.4006999999999998</v>
      </c>
      <c r="AA36" s="68">
        <f>'2.2 Harvest 75%'!H16*k</f>
        <v>0.11969999999999999</v>
      </c>
      <c r="AB36" s="68">
        <f>'2.2 Harvest 75%'!I16/2</f>
        <v>0.125</v>
      </c>
      <c r="AC36" s="68">
        <f t="shared" si="8"/>
        <v>0.91763280000000003</v>
      </c>
      <c r="AD36" s="348">
        <f t="shared" si="9"/>
        <v>1.0220699999999998</v>
      </c>
      <c r="AE36" s="68">
        <f t="shared" si="10"/>
        <v>4.0783680000000003E-2</v>
      </c>
      <c r="AF36" s="33">
        <f t="shared" si="22"/>
        <v>0.91763280000000003</v>
      </c>
      <c r="AG36" s="33">
        <f t="shared" si="23"/>
        <v>8.358112544758594</v>
      </c>
      <c r="AH36" s="33">
        <f t="shared" si="24"/>
        <v>-0.18875429843436109</v>
      </c>
      <c r="AI36" s="33">
        <f t="shared" si="25"/>
        <v>1.0220699999999998</v>
      </c>
      <c r="AJ36" s="33">
        <f t="shared" si="26"/>
        <v>1.2508556472569037</v>
      </c>
      <c r="AK36" s="33">
        <f t="shared" si="27"/>
        <v>-4.3351413651177229E-2</v>
      </c>
      <c r="AL36" s="33">
        <f t="shared" si="28"/>
        <v>4.0783680000000003E-2</v>
      </c>
      <c r="AM36" s="33">
        <f t="shared" si="11"/>
        <v>4.9344731762484294E-2</v>
      </c>
      <c r="AN36" s="33">
        <f t="shared" si="29"/>
        <v>9.1610971975080585E-4</v>
      </c>
      <c r="AO36" s="56">
        <f t="shared" si="12"/>
        <v>1.931638</v>
      </c>
      <c r="AP36" s="56">
        <f t="shared" si="30"/>
        <v>4.0504483976342067</v>
      </c>
      <c r="AQ36" s="10">
        <f t="shared" si="31"/>
        <v>2.2159741999223592</v>
      </c>
      <c r="AR36" s="10">
        <f t="shared" si="32"/>
        <v>2.9730291238635074</v>
      </c>
      <c r="AS36" s="10">
        <f t="shared" si="33"/>
        <v>0.75705492394114815</v>
      </c>
      <c r="AT36" s="10">
        <f>SUM(AS$25:AS36)*5</f>
        <v>53.35381344602348</v>
      </c>
    </row>
    <row r="37" spans="1:50" x14ac:dyDescent="0.25">
      <c r="A37" s="4">
        <v>65</v>
      </c>
      <c r="B37" s="18">
        <f t="shared" si="0"/>
        <v>2088</v>
      </c>
      <c r="C37" s="39">
        <f>'2.1. Harvest 95%'!D17</f>
        <v>194.58</v>
      </c>
      <c r="D37" s="22">
        <f t="shared" si="13"/>
        <v>0.42000000000001592</v>
      </c>
      <c r="E37" s="72">
        <f>'2.1. Harvest 95%'!F17*k</f>
        <v>2.1944999999999997</v>
      </c>
      <c r="F37" s="72">
        <f>'2.1. Harvest 95%'!G17*k</f>
        <v>2.2469999999999999</v>
      </c>
      <c r="G37" s="72">
        <f>'2.1. Harvest 95%'!H17*k</f>
        <v>0.16800000000000001</v>
      </c>
      <c r="H37" s="72">
        <f>'2.1. Harvest 95%'!I17/2</f>
        <v>0.27500000000000002</v>
      </c>
      <c r="I37" s="72">
        <f t="shared" si="1"/>
        <v>1.0072755</v>
      </c>
      <c r="J37" s="72">
        <f t="shared" si="2"/>
        <v>1.3915124999999997</v>
      </c>
      <c r="K37" s="72">
        <f t="shared" si="14"/>
        <v>4.4767799999999996E-2</v>
      </c>
      <c r="L37" s="57">
        <f t="shared" si="15"/>
        <v>1.0072755</v>
      </c>
      <c r="M37" s="8">
        <f t="shared" si="3"/>
        <v>8.8032169647044096</v>
      </c>
      <c r="N37" s="8">
        <f t="shared" si="16"/>
        <v>-0.15196817145472075</v>
      </c>
      <c r="O37" s="22">
        <f t="shared" si="17"/>
        <v>1.3915124999999997</v>
      </c>
      <c r="P37" s="8">
        <f t="shared" si="4"/>
        <v>1.6908593660892952</v>
      </c>
      <c r="Q37" s="8">
        <f t="shared" si="18"/>
        <v>-2.5022254201625405E-3</v>
      </c>
      <c r="R37" s="8">
        <f t="shared" si="19"/>
        <v>4.4767799999999996E-2</v>
      </c>
      <c r="S37" s="8">
        <f t="shared" si="5"/>
        <v>5.3693497327198428E-2</v>
      </c>
      <c r="T37" s="8">
        <f t="shared" si="20"/>
        <v>3.202128472153204E-3</v>
      </c>
      <c r="U37" s="53">
        <f t="shared" si="6"/>
        <v>2.5887850000000001</v>
      </c>
      <c r="V37" s="53">
        <f t="shared" si="7"/>
        <v>2.8575167315972858</v>
      </c>
      <c r="W37" s="29">
        <f>'2.2 Harvest 75%'!D17</f>
        <v>217.31</v>
      </c>
      <c r="X37" s="35">
        <f t="shared" si="21"/>
        <v>2.5200000000000102</v>
      </c>
      <c r="Y37" s="68">
        <f>'2.2 Harvest 75%'!F17*k</f>
        <v>1.9844999999999997</v>
      </c>
      <c r="Z37" s="68">
        <f>'2.2 Harvest 75%'!G17*k</f>
        <v>1.4490000000000001</v>
      </c>
      <c r="AA37" s="68">
        <f>'2.2 Harvest 75%'!H17*k</f>
        <v>0.12179999999999999</v>
      </c>
      <c r="AB37" s="68">
        <f>'2.2 Harvest 75%'!I17/2</f>
        <v>0.16500000000000001</v>
      </c>
      <c r="AC37" s="68">
        <f t="shared" si="8"/>
        <v>0.9108854999999999</v>
      </c>
      <c r="AD37" s="348">
        <f t="shared" si="9"/>
        <v>1.0368225</v>
      </c>
      <c r="AE37" s="68">
        <f t="shared" si="10"/>
        <v>4.04838E-2</v>
      </c>
      <c r="AF37" s="33">
        <f t="shared" si="22"/>
        <v>0.9108854999999999</v>
      </c>
      <c r="AG37" s="33">
        <f t="shared" si="23"/>
        <v>8.187045083931995</v>
      </c>
      <c r="AH37" s="33">
        <f t="shared" si="24"/>
        <v>-0.17106746082659896</v>
      </c>
      <c r="AI37" s="33">
        <f t="shared" si="25"/>
        <v>1.0368225</v>
      </c>
      <c r="AJ37" s="33">
        <f t="shared" si="26"/>
        <v>1.2579446276152111</v>
      </c>
      <c r="AK37" s="33">
        <f t="shared" si="27"/>
        <v>7.0889803583074062E-3</v>
      </c>
      <c r="AL37" s="33">
        <f t="shared" si="28"/>
        <v>4.04838E-2</v>
      </c>
      <c r="AM37" s="33">
        <f t="shared" si="11"/>
        <v>4.9206798611270967E-2</v>
      </c>
      <c r="AN37" s="33">
        <f t="shared" si="29"/>
        <v>-1.3793315121332639E-4</v>
      </c>
      <c r="AO37" s="56">
        <f t="shared" si="12"/>
        <v>1.9717589999999998</v>
      </c>
      <c r="AP37" s="56">
        <f t="shared" si="30"/>
        <v>4.3276425863805041</v>
      </c>
      <c r="AQ37" s="10">
        <f t="shared" si="31"/>
        <v>2.0974172809924077</v>
      </c>
      <c r="AR37" s="10">
        <f t="shared" si="32"/>
        <v>3.1764896584032902</v>
      </c>
      <c r="AS37" s="10">
        <f t="shared" si="33"/>
        <v>1.0790723774108826</v>
      </c>
      <c r="AT37" s="10">
        <f>SUM(AS$25:AS37)*5</f>
        <v>58.749175333077901</v>
      </c>
    </row>
    <row r="38" spans="1:50" x14ac:dyDescent="0.25">
      <c r="A38" s="4">
        <v>70</v>
      </c>
      <c r="B38" s="18">
        <f t="shared" si="0"/>
        <v>2093</v>
      </c>
      <c r="C38" s="39">
        <f>'2.1. Harvest 95%'!D18</f>
        <v>194.91</v>
      </c>
      <c r="D38" s="22">
        <f t="shared" si="13"/>
        <v>0.32999999999998408</v>
      </c>
      <c r="E38" s="72">
        <f>'2.1. Harvest 95%'!F18*k</f>
        <v>2.3561999999999999</v>
      </c>
      <c r="F38" s="72">
        <f>'2.1. Harvest 95%'!G18*k</f>
        <v>2.0453999999999999</v>
      </c>
      <c r="G38" s="72">
        <f>'2.1. Harvest 95%'!H18*k</f>
        <v>0.16170000000000001</v>
      </c>
      <c r="H38" s="72">
        <f>'2.1. Harvest 95%'!I18/2</f>
        <v>0.28499999999999998</v>
      </c>
      <c r="I38" s="72">
        <f t="shared" si="1"/>
        <v>1.0814957999999999</v>
      </c>
      <c r="J38" s="72">
        <f t="shared" si="2"/>
        <v>1.3545209999999999</v>
      </c>
      <c r="K38" s="72">
        <f t="shared" si="14"/>
        <v>4.8066480000000002E-2</v>
      </c>
      <c r="L38" s="57">
        <f t="shared" si="15"/>
        <v>1.0814957999999999</v>
      </c>
      <c r="M38" s="8">
        <f t="shared" si="3"/>
        <v>8.7451412874414203</v>
      </c>
      <c r="N38" s="8">
        <f t="shared" si="16"/>
        <v>-5.8075677262989345E-2</v>
      </c>
      <c r="O38" s="22">
        <f t="shared" si="17"/>
        <v>1.3545209999999999</v>
      </c>
      <c r="P38" s="8">
        <f t="shared" si="4"/>
        <v>1.6534255309486319</v>
      </c>
      <c r="Q38" s="8">
        <f t="shared" si="18"/>
        <v>-3.7433835140663341E-2</v>
      </c>
      <c r="R38" s="8">
        <f t="shared" si="19"/>
        <v>4.8066480000000002E-2</v>
      </c>
      <c r="S38" s="8">
        <f t="shared" si="5"/>
        <v>5.7558239016420945E-2</v>
      </c>
      <c r="T38" s="8">
        <f t="shared" si="20"/>
        <v>3.8647416892225173E-3</v>
      </c>
      <c r="U38" s="53">
        <f t="shared" si="6"/>
        <v>2.5695990000000002</v>
      </c>
      <c r="V38" s="53">
        <f t="shared" si="7"/>
        <v>2.8079542292855542</v>
      </c>
      <c r="W38" s="29">
        <f>'2.2 Harvest 75%'!D18</f>
        <v>219.68</v>
      </c>
      <c r="X38" s="35">
        <f t="shared" si="21"/>
        <v>2.3700000000000045</v>
      </c>
      <c r="Y38" s="68">
        <f>'2.2 Harvest 75%'!F18*k</f>
        <v>1.9530000000000001</v>
      </c>
      <c r="Z38" s="68">
        <f>'2.2 Harvest 75%'!G18*k</f>
        <v>1.4511000000000001</v>
      </c>
      <c r="AA38" s="68">
        <f>'2.2 Harvest 75%'!H18*k</f>
        <v>0.11969999999999999</v>
      </c>
      <c r="AB38" s="68">
        <f>'2.2 Harvest 75%'!I18/2</f>
        <v>0.14000000000000001</v>
      </c>
      <c r="AC38" s="68">
        <f t="shared" si="8"/>
        <v>0.89642700000000008</v>
      </c>
      <c r="AD38" s="348">
        <f t="shared" si="9"/>
        <v>1.029903</v>
      </c>
      <c r="AE38" s="68">
        <f t="shared" si="10"/>
        <v>3.9841200000000007E-2</v>
      </c>
      <c r="AF38" s="33">
        <f t="shared" si="22"/>
        <v>0.89642700000000008</v>
      </c>
      <c r="AG38" s="33">
        <f t="shared" si="23"/>
        <v>8.0236637095477619</v>
      </c>
      <c r="AH38" s="33">
        <f t="shared" si="24"/>
        <v>-0.16338137438423317</v>
      </c>
      <c r="AI38" s="33">
        <f t="shared" si="25"/>
        <v>1.029903</v>
      </c>
      <c r="AJ38" s="33">
        <f t="shared" si="26"/>
        <v>1.2522782941359756</v>
      </c>
      <c r="AK38" s="33">
        <f t="shared" si="27"/>
        <v>-5.666333479235508E-3</v>
      </c>
      <c r="AL38" s="33">
        <f t="shared" si="28"/>
        <v>3.9841200000000007E-2</v>
      </c>
      <c r="AM38" s="33">
        <f t="shared" si="11"/>
        <v>4.8539815244627631E-2</v>
      </c>
      <c r="AN38" s="33">
        <f t="shared" si="29"/>
        <v>-6.6698336664333668E-4</v>
      </c>
      <c r="AO38" s="56">
        <f t="shared" si="12"/>
        <v>1.9418140000000002</v>
      </c>
      <c r="AP38" s="56">
        <f t="shared" si="30"/>
        <v>4.1420993087698923</v>
      </c>
      <c r="AQ38" s="10">
        <f t="shared" si="31"/>
        <v>2.0610384042955969</v>
      </c>
      <c r="AR38" s="10">
        <f t="shared" si="32"/>
        <v>3.0403008926371009</v>
      </c>
      <c r="AS38" s="10">
        <f t="shared" si="33"/>
        <v>0.97926248834150398</v>
      </c>
      <c r="AT38" s="10">
        <f>SUM(AS$25:AS38)*5</f>
        <v>63.645487774785423</v>
      </c>
    </row>
    <row r="39" spans="1:50" x14ac:dyDescent="0.25">
      <c r="A39" s="4">
        <v>75</v>
      </c>
      <c r="B39" s="18">
        <f t="shared" si="0"/>
        <v>2098</v>
      </c>
      <c r="C39" s="39">
        <f>'2.1. Harvest 95%'!D19</f>
        <v>195.12</v>
      </c>
      <c r="D39" s="22">
        <f t="shared" si="13"/>
        <v>0.21000000000000796</v>
      </c>
      <c r="E39" s="72">
        <f>'2.1. Harvest 95%'!F19*k</f>
        <v>2.3456999999999999</v>
      </c>
      <c r="F39" s="72">
        <f>'2.1. Harvest 95%'!G19*k</f>
        <v>1.9572000000000001</v>
      </c>
      <c r="G39" s="72">
        <f>'2.1. Harvest 95%'!H19*k</f>
        <v>0.15539999999999998</v>
      </c>
      <c r="H39" s="72">
        <f>'2.1. Harvest 95%'!I19/2</f>
        <v>0.23499999999999999</v>
      </c>
      <c r="I39" s="72">
        <f t="shared" si="1"/>
        <v>1.0766762999999999</v>
      </c>
      <c r="J39" s="72">
        <f t="shared" si="2"/>
        <v>1.3184325000000001</v>
      </c>
      <c r="K39" s="72">
        <f t="shared" si="14"/>
        <v>4.7852280000000004E-2</v>
      </c>
      <c r="L39" s="57">
        <f t="shared" si="15"/>
        <v>1.0766762999999999</v>
      </c>
      <c r="M39" s="8">
        <f t="shared" si="3"/>
        <v>8.6897639738863202</v>
      </c>
      <c r="N39" s="8">
        <f t="shared" si="16"/>
        <v>-5.5377313555100116E-2</v>
      </c>
      <c r="O39" s="22">
        <f t="shared" si="17"/>
        <v>1.3184325000000001</v>
      </c>
      <c r="P39" s="8">
        <f t="shared" si="4"/>
        <v>1.6107196012801865</v>
      </c>
      <c r="Q39" s="8">
        <f t="shared" si="18"/>
        <v>-4.270592966844533E-2</v>
      </c>
      <c r="R39" s="8">
        <f t="shared" si="19"/>
        <v>4.7852280000000004E-2</v>
      </c>
      <c r="S39" s="8">
        <f t="shared" si="5"/>
        <v>5.8027235280416846E-2</v>
      </c>
      <c r="T39" s="8">
        <f t="shared" si="20"/>
        <v>4.6899626399590083E-4</v>
      </c>
      <c r="U39" s="53">
        <f t="shared" si="6"/>
        <v>2.4874490000000007</v>
      </c>
      <c r="V39" s="53">
        <f t="shared" si="7"/>
        <v>2.5998347530404593</v>
      </c>
      <c r="W39" s="29">
        <f>'2.2 Harvest 75%'!D19</f>
        <v>222.01</v>
      </c>
      <c r="X39" s="35">
        <f t="shared" si="21"/>
        <v>2.3299999999999841</v>
      </c>
      <c r="Y39" s="68">
        <f>'2.2 Harvest 75%'!F19*k</f>
        <v>1.9593</v>
      </c>
      <c r="Z39" s="68">
        <f>'2.2 Harvest 75%'!G19*k</f>
        <v>1.4279999999999999</v>
      </c>
      <c r="AA39" s="68">
        <f>'2.2 Harvest 75%'!H19*k</f>
        <v>0.11969999999999999</v>
      </c>
      <c r="AB39" s="68">
        <f>'2.2 Harvest 75%'!I19/2</f>
        <v>0.15</v>
      </c>
      <c r="AC39" s="68">
        <f t="shared" si="8"/>
        <v>0.89931870000000003</v>
      </c>
      <c r="AD39" s="348">
        <f t="shared" si="9"/>
        <v>1.0226685</v>
      </c>
      <c r="AE39" s="68">
        <f t="shared" si="10"/>
        <v>3.996972E-2</v>
      </c>
      <c r="AF39" s="33">
        <f t="shared" si="22"/>
        <v>0.89931870000000003</v>
      </c>
      <c r="AG39" s="33">
        <f t="shared" si="23"/>
        <v>7.8843236620454729</v>
      </c>
      <c r="AH39" s="33">
        <f t="shared" si="24"/>
        <v>-0.13934004750228901</v>
      </c>
      <c r="AI39" s="33">
        <f t="shared" si="25"/>
        <v>1.0226685</v>
      </c>
      <c r="AJ39" s="33">
        <f t="shared" si="26"/>
        <v>1.2440421184290675</v>
      </c>
      <c r="AK39" s="33">
        <f t="shared" si="27"/>
        <v>-8.2361757069080443E-3</v>
      </c>
      <c r="AL39" s="33">
        <f t="shared" si="28"/>
        <v>3.996972E-2</v>
      </c>
      <c r="AM39" s="33">
        <f t="shared" si="11"/>
        <v>4.8550428129254586E-2</v>
      </c>
      <c r="AN39" s="33">
        <f t="shared" si="29"/>
        <v>1.0612884626955144E-5</v>
      </c>
      <c r="AO39" s="56">
        <f t="shared" si="12"/>
        <v>1.9382099999999998</v>
      </c>
      <c r="AP39" s="56">
        <f t="shared" si="30"/>
        <v>4.1206443896754141</v>
      </c>
      <c r="AQ39" s="10">
        <f t="shared" si="31"/>
        <v>1.908278708731697</v>
      </c>
      <c r="AR39" s="10">
        <f t="shared" si="32"/>
        <v>3.0245529820217536</v>
      </c>
      <c r="AS39" s="10">
        <f t="shared" si="33"/>
        <v>1.1162742732900566</v>
      </c>
      <c r="AT39" s="10">
        <f>SUM(AS$25:AS39)*5</f>
        <v>69.226859141235707</v>
      </c>
    </row>
    <row r="40" spans="1:50" x14ac:dyDescent="0.25">
      <c r="A40" s="4">
        <v>80</v>
      </c>
      <c r="B40" s="18">
        <f t="shared" si="0"/>
        <v>2103</v>
      </c>
      <c r="C40" s="39">
        <f>'2.1. Harvest 95%'!D20</f>
        <v>195.4</v>
      </c>
      <c r="D40" s="22">
        <f t="shared" si="13"/>
        <v>0.28000000000000114</v>
      </c>
      <c r="E40" s="72">
        <f>'2.1. Harvest 95%'!F20*k</f>
        <v>2.2427999999999999</v>
      </c>
      <c r="F40" s="72">
        <f>'2.1. Harvest 95%'!G20*k</f>
        <v>1.9866000000000001</v>
      </c>
      <c r="G40" s="72">
        <f>'2.1. Harvest 95%'!H20*k</f>
        <v>0.15539999999999998</v>
      </c>
      <c r="H40" s="72">
        <f>'2.1. Harvest 95%'!I20/2</f>
        <v>0.215</v>
      </c>
      <c r="I40" s="72">
        <f t="shared" si="1"/>
        <v>1.0294452000000001</v>
      </c>
      <c r="J40" s="72">
        <f t="shared" si="2"/>
        <v>1.3043939999999998</v>
      </c>
      <c r="K40" s="72">
        <f t="shared" si="14"/>
        <v>4.5753120000000001E-2</v>
      </c>
      <c r="L40" s="57">
        <f t="shared" si="15"/>
        <v>1.0294452000000001</v>
      </c>
      <c r="M40" s="8">
        <f t="shared" si="3"/>
        <v>8.5943241223771025</v>
      </c>
      <c r="N40" s="8">
        <f t="shared" si="16"/>
        <v>-9.5439851509217632E-2</v>
      </c>
      <c r="O40" s="22">
        <f t="shared" si="17"/>
        <v>1.3043939999999998</v>
      </c>
      <c r="P40" s="8">
        <f t="shared" si="4"/>
        <v>1.5891316881638278</v>
      </c>
      <c r="Q40" s="8">
        <f t="shared" si="18"/>
        <v>-2.158791311635877E-2</v>
      </c>
      <c r="R40" s="8">
        <f t="shared" si="19"/>
        <v>4.5753120000000001E-2</v>
      </c>
      <c r="S40" s="8">
        <f t="shared" si="5"/>
        <v>5.601098289007251E-2</v>
      </c>
      <c r="T40" s="8">
        <f t="shared" si="20"/>
        <v>-2.0162523903443363E-3</v>
      </c>
      <c r="U40" s="53">
        <f t="shared" si="6"/>
        <v>2.437894</v>
      </c>
      <c r="V40" s="53">
        <f t="shared" si="7"/>
        <v>2.5988499829840803</v>
      </c>
      <c r="W40" s="29">
        <f>'2.2 Harvest 75%'!D20</f>
        <v>224.29</v>
      </c>
      <c r="X40" s="35">
        <f t="shared" si="21"/>
        <v>2.2800000000000011</v>
      </c>
      <c r="Y40" s="68">
        <f>'2.2 Harvest 75%'!F20*k</f>
        <v>2.0453999999999999</v>
      </c>
      <c r="Z40" s="68">
        <f>'2.2 Harvest 75%'!G20*k</f>
        <v>1.3083</v>
      </c>
      <c r="AA40" s="68">
        <f>'2.2 Harvest 75%'!H20*k</f>
        <v>0.11550000000000001</v>
      </c>
      <c r="AB40" s="68">
        <f>'2.2 Harvest 75%'!I20/2</f>
        <v>0.13</v>
      </c>
      <c r="AC40" s="68">
        <f t="shared" si="8"/>
        <v>0.93883859999999997</v>
      </c>
      <c r="AD40" s="348">
        <f t="shared" si="9"/>
        <v>0.99827700000000008</v>
      </c>
      <c r="AE40" s="68">
        <f t="shared" si="10"/>
        <v>4.1726159999999998E-2</v>
      </c>
      <c r="AF40" s="33">
        <f t="shared" si="22"/>
        <v>0.93883859999999997</v>
      </c>
      <c r="AG40" s="33">
        <f t="shared" si="23"/>
        <v>7.8025410052026469</v>
      </c>
      <c r="AH40" s="33">
        <f t="shared" si="24"/>
        <v>-8.1782656842825929E-2</v>
      </c>
      <c r="AI40" s="33">
        <f t="shared" si="25"/>
        <v>0.99827700000000008</v>
      </c>
      <c r="AJ40" s="33">
        <f t="shared" si="26"/>
        <v>1.2181946545057181</v>
      </c>
      <c r="AK40" s="33">
        <f t="shared" si="27"/>
        <v>-2.5847463923349467E-2</v>
      </c>
      <c r="AL40" s="33">
        <f t="shared" si="28"/>
        <v>4.1726159999999998E-2</v>
      </c>
      <c r="AM40" s="33">
        <f t="shared" si="11"/>
        <v>5.0308744239926505E-2</v>
      </c>
      <c r="AN40" s="33">
        <f t="shared" si="29"/>
        <v>1.7583161106719189E-3</v>
      </c>
      <c r="AO40" s="56">
        <f t="shared" si="12"/>
        <v>1.9075759999999999</v>
      </c>
      <c r="AP40" s="56">
        <f t="shared" si="30"/>
        <v>4.0817041953444972</v>
      </c>
      <c r="AQ40" s="10">
        <f t="shared" si="31"/>
        <v>1.9075558875103149</v>
      </c>
      <c r="AR40" s="10">
        <f t="shared" si="32"/>
        <v>2.995970879382861</v>
      </c>
      <c r="AS40" s="10">
        <f t="shared" si="33"/>
        <v>1.0884149918725461</v>
      </c>
      <c r="AT40" s="10">
        <f>SUM(AS$25:AS40)*5</f>
        <v>74.66893410059842</v>
      </c>
    </row>
    <row r="41" spans="1:50" x14ac:dyDescent="0.25">
      <c r="A41" s="4">
        <v>85</v>
      </c>
      <c r="B41" s="18">
        <f t="shared" si="0"/>
        <v>2108</v>
      </c>
      <c r="C41" s="39">
        <f>'2.1. Harvest 95%'!D21</f>
        <v>195.85</v>
      </c>
      <c r="D41" s="22">
        <f t="shared" si="13"/>
        <v>0.44999999999998863</v>
      </c>
      <c r="E41" s="72">
        <f>'2.1. Harvest 95%'!F21*k</f>
        <v>2.3058000000000001</v>
      </c>
      <c r="F41" s="72">
        <f>'2.1. Harvest 95%'!G21*k</f>
        <v>1.9887000000000001</v>
      </c>
      <c r="G41" s="72">
        <f>'2.1. Harvest 95%'!H21*k</f>
        <v>0.1575</v>
      </c>
      <c r="H41" s="72">
        <f>'2.1. Harvest 95%'!I21/2</f>
        <v>0.25</v>
      </c>
      <c r="I41" s="72">
        <f t="shared" si="1"/>
        <v>1.0583622000000001</v>
      </c>
      <c r="J41" s="72">
        <f t="shared" si="2"/>
        <v>1.320627</v>
      </c>
      <c r="K41" s="72">
        <f t="shared" si="14"/>
        <v>4.7038320000000002E-2</v>
      </c>
      <c r="L41" s="57">
        <f t="shared" si="15"/>
        <v>1.0583622000000001</v>
      </c>
      <c r="M41" s="8">
        <f t="shared" si="3"/>
        <v>8.5401559058848537</v>
      </c>
      <c r="N41" s="8">
        <f t="shared" si="16"/>
        <v>-5.4168216492248789E-2</v>
      </c>
      <c r="O41" s="22">
        <f t="shared" si="17"/>
        <v>1.320627</v>
      </c>
      <c r="P41" s="8">
        <f t="shared" si="4"/>
        <v>1.6015484482247673</v>
      </c>
      <c r="Q41" s="8">
        <f t="shared" si="18"/>
        <v>1.2416760060939502E-2</v>
      </c>
      <c r="R41" s="8">
        <f t="shared" si="19"/>
        <v>4.7038320000000002E-2</v>
      </c>
      <c r="S41" s="8">
        <f t="shared" si="5"/>
        <v>5.6939756455623491E-2</v>
      </c>
      <c r="T41" s="8">
        <f t="shared" si="20"/>
        <v>9.2877356555098184E-4</v>
      </c>
      <c r="U41" s="53">
        <f t="shared" si="6"/>
        <v>2.4920599999999999</v>
      </c>
      <c r="V41" s="53">
        <f t="shared" si="7"/>
        <v>2.9012373171342301</v>
      </c>
      <c r="W41" s="29">
        <f>'2.2 Harvest 75%'!D21</f>
        <v>226.57</v>
      </c>
      <c r="X41" s="35">
        <f t="shared" si="21"/>
        <v>2.2800000000000011</v>
      </c>
      <c r="Y41" s="68">
        <f>'2.2 Harvest 75%'!F21*k</f>
        <v>1.9109999999999998</v>
      </c>
      <c r="Z41" s="68">
        <f>'2.2 Harvest 75%'!G21*k</f>
        <v>1.4300999999999999</v>
      </c>
      <c r="AA41" s="68">
        <f>'2.2 Harvest 75%'!H21*k</f>
        <v>0.11969999999999999</v>
      </c>
      <c r="AB41" s="68">
        <f>'2.2 Harvest 75%'!I21/2</f>
        <v>0.21</v>
      </c>
      <c r="AC41" s="68">
        <f t="shared" si="8"/>
        <v>0.87714899999999996</v>
      </c>
      <c r="AD41" s="348">
        <f t="shared" si="9"/>
        <v>1.011633</v>
      </c>
      <c r="AE41" s="68">
        <f t="shared" si="10"/>
        <v>3.8984400000000002E-2</v>
      </c>
      <c r="AF41" s="33">
        <f t="shared" si="22"/>
        <v>0.87714899999999996</v>
      </c>
      <c r="AG41" s="33">
        <f t="shared" si="23"/>
        <v>7.669655467220271</v>
      </c>
      <c r="AH41" s="33">
        <f t="shared" si="24"/>
        <v>-0.1328855379823759</v>
      </c>
      <c r="AI41" s="33">
        <f t="shared" si="25"/>
        <v>1.011633</v>
      </c>
      <c r="AJ41" s="33">
        <f t="shared" si="26"/>
        <v>1.2269814252515492</v>
      </c>
      <c r="AK41" s="33">
        <f t="shared" si="27"/>
        <v>8.7867707458311184E-3</v>
      </c>
      <c r="AL41" s="33">
        <f t="shared" si="28"/>
        <v>3.8984400000000002E-2</v>
      </c>
      <c r="AM41" s="33">
        <f t="shared" si="11"/>
        <v>4.7877813551257926E-2</v>
      </c>
      <c r="AN41" s="33">
        <f t="shared" si="29"/>
        <v>-2.4309306886685783E-3</v>
      </c>
      <c r="AO41" s="56">
        <f t="shared" si="12"/>
        <v>1.945524</v>
      </c>
      <c r="AP41" s="56">
        <f t="shared" si="30"/>
        <v>4.0989943020747877</v>
      </c>
      <c r="AQ41" s="10">
        <f t="shared" si="31"/>
        <v>2.1295081907765248</v>
      </c>
      <c r="AR41" s="10">
        <f t="shared" si="32"/>
        <v>3.0086618177228943</v>
      </c>
      <c r="AS41" s="10">
        <f t="shared" si="33"/>
        <v>0.87915362694636956</v>
      </c>
      <c r="AT41" s="10">
        <f>SUM(AS$25:AS41)*5</f>
        <v>79.064702235330273</v>
      </c>
    </row>
    <row r="42" spans="1:50" x14ac:dyDescent="0.25">
      <c r="A42" s="4">
        <v>90</v>
      </c>
      <c r="B42" s="18">
        <f t="shared" si="0"/>
        <v>2113</v>
      </c>
      <c r="C42" s="39">
        <f>'2.1. Harvest 95%'!D22</f>
        <v>196.25</v>
      </c>
      <c r="D42" s="22">
        <f t="shared" si="13"/>
        <v>0.40000000000000568</v>
      </c>
      <c r="E42" s="72">
        <f>'2.1. Harvest 95%'!F22*k</f>
        <v>2.4108000000000001</v>
      </c>
      <c r="F42" s="72">
        <f>'2.1. Harvest 95%'!G22*k</f>
        <v>1.9634999999999998</v>
      </c>
      <c r="G42" s="72">
        <f>'2.1. Harvest 95%'!H22*k</f>
        <v>0.1575</v>
      </c>
      <c r="H42" s="72">
        <f>'2.1. Harvest 95%'!I22/2</f>
        <v>0.23</v>
      </c>
      <c r="I42" s="72">
        <f t="shared" si="1"/>
        <v>1.1065572000000001</v>
      </c>
      <c r="J42" s="72">
        <f t="shared" si="2"/>
        <v>1.336776</v>
      </c>
      <c r="K42" s="72">
        <f t="shared" si="14"/>
        <v>4.9180320000000007E-2</v>
      </c>
      <c r="L42" s="57">
        <f t="shared" si="15"/>
        <v>1.1065572000000001</v>
      </c>
      <c r="M42" s="8">
        <f t="shared" si="3"/>
        <v>8.5411947345047814</v>
      </c>
      <c r="N42" s="8">
        <f t="shared" si="16"/>
        <v>1.0388286199276564E-3</v>
      </c>
      <c r="O42" s="22">
        <f t="shared" si="17"/>
        <v>1.336776</v>
      </c>
      <c r="P42" s="8">
        <f t="shared" si="4"/>
        <v>1.6198924420346312</v>
      </c>
      <c r="Q42" s="8">
        <f t="shared" si="18"/>
        <v>1.8343993809863957E-2</v>
      </c>
      <c r="R42" s="8">
        <f t="shared" si="19"/>
        <v>4.9180320000000007E-2</v>
      </c>
      <c r="S42" s="8">
        <f t="shared" si="5"/>
        <v>5.9245941977220475E-2</v>
      </c>
      <c r="T42" s="8">
        <f t="shared" si="20"/>
        <v>2.3061855215969831E-3</v>
      </c>
      <c r="U42" s="53">
        <f t="shared" si="6"/>
        <v>2.5237540000000003</v>
      </c>
      <c r="V42" s="53">
        <f t="shared" si="7"/>
        <v>2.9454430079513947</v>
      </c>
      <c r="W42" s="29">
        <f>'2.2 Harvest 75%'!D22</f>
        <v>228.53</v>
      </c>
      <c r="X42" s="35">
        <f t="shared" si="21"/>
        <v>1.960000000000008</v>
      </c>
      <c r="Y42" s="68">
        <f>'2.2 Harvest 75%'!F22*k</f>
        <v>2.0097</v>
      </c>
      <c r="Z42" s="68">
        <f>'2.2 Harvest 75%'!G22*k</f>
        <v>1.2558</v>
      </c>
      <c r="AA42" s="68">
        <f>'2.2 Harvest 75%'!H22*k</f>
        <v>0.1113</v>
      </c>
      <c r="AB42" s="68">
        <f>'2.2 Harvest 75%'!I22/2</f>
        <v>0.22</v>
      </c>
      <c r="AC42" s="68">
        <f t="shared" si="8"/>
        <v>0.9224523</v>
      </c>
      <c r="AD42" s="348">
        <f t="shared" si="9"/>
        <v>0.96958049999999996</v>
      </c>
      <c r="AE42" s="68">
        <f t="shared" si="10"/>
        <v>4.099788E-2</v>
      </c>
      <c r="AF42" s="33">
        <f t="shared" si="22"/>
        <v>0.9224523</v>
      </c>
      <c r="AG42" s="33">
        <f t="shared" si="23"/>
        <v>7.5992751872758051</v>
      </c>
      <c r="AH42" s="33">
        <f t="shared" si="24"/>
        <v>-7.038027994446594E-2</v>
      </c>
      <c r="AI42" s="33">
        <f t="shared" si="25"/>
        <v>0.96958049999999996</v>
      </c>
      <c r="AJ42" s="33">
        <f t="shared" si="26"/>
        <v>1.1864822215463264</v>
      </c>
      <c r="AK42" s="33">
        <f t="shared" si="27"/>
        <v>-4.0499203705222753E-2</v>
      </c>
      <c r="AL42" s="33">
        <f t="shared" si="28"/>
        <v>4.099788E-2</v>
      </c>
      <c r="AM42" s="33">
        <f t="shared" si="11"/>
        <v>4.9461561657619918E-2</v>
      </c>
      <c r="AN42" s="33">
        <f t="shared" si="29"/>
        <v>1.5837481063619915E-3</v>
      </c>
      <c r="AO42" s="56">
        <f t="shared" si="12"/>
        <v>1.9063040000000002</v>
      </c>
      <c r="AP42" s="56">
        <f t="shared" si="30"/>
        <v>3.7570082644566813</v>
      </c>
      <c r="AQ42" s="10">
        <f t="shared" si="31"/>
        <v>2.1619551678363238</v>
      </c>
      <c r="AR42" s="10">
        <f t="shared" si="32"/>
        <v>2.7576440661112041</v>
      </c>
      <c r="AS42" s="10">
        <f t="shared" si="33"/>
        <v>0.59568889827488025</v>
      </c>
      <c r="AT42" s="10">
        <f>SUM(AS$25:AS42)*5</f>
        <v>82.043146726704663</v>
      </c>
    </row>
    <row r="43" spans="1:50" x14ac:dyDescent="0.25">
      <c r="A43" s="4">
        <v>95</v>
      </c>
      <c r="B43" s="18">
        <f t="shared" si="0"/>
        <v>2118</v>
      </c>
      <c r="C43" s="39">
        <f>'2.1. Harvest 95%'!D23</f>
        <v>196.74</v>
      </c>
      <c r="D43" s="22">
        <f t="shared" si="13"/>
        <v>0.49000000000000909</v>
      </c>
      <c r="E43" s="72">
        <f>'2.1. Harvest 95%'!F23*k</f>
        <v>2.4780000000000002</v>
      </c>
      <c r="F43" s="72">
        <f>'2.1. Harvest 95%'!G23*k</f>
        <v>1.9215</v>
      </c>
      <c r="G43" s="72">
        <f>'2.1. Harvest 95%'!H23*k</f>
        <v>0.1575</v>
      </c>
      <c r="H43" s="72">
        <f>'2.1. Harvest 95%'!I23/2</f>
        <v>0.19</v>
      </c>
      <c r="I43" s="72">
        <f t="shared" si="1"/>
        <v>1.1374020000000002</v>
      </c>
      <c r="J43" s="72">
        <f t="shared" si="2"/>
        <v>1.33728</v>
      </c>
      <c r="K43" s="72">
        <f t="shared" si="14"/>
        <v>5.0551200000000004E-2</v>
      </c>
      <c r="L43" s="57">
        <f t="shared" si="15"/>
        <v>1.1374020000000002</v>
      </c>
      <c r="M43" s="8">
        <f t="shared" si="3"/>
        <v>8.5729438873450263</v>
      </c>
      <c r="N43" s="8">
        <f t="shared" si="16"/>
        <v>3.1749152840244932E-2</v>
      </c>
      <c r="O43" s="22">
        <f t="shared" si="17"/>
        <v>1.33728</v>
      </c>
      <c r="P43" s="8">
        <f t="shared" si="4"/>
        <v>1.6236392326388811</v>
      </c>
      <c r="Q43" s="8">
        <f t="shared" si="18"/>
        <v>3.7467906042498722E-3</v>
      </c>
      <c r="R43" s="8">
        <f t="shared" si="19"/>
        <v>5.0551200000000004E-2</v>
      </c>
      <c r="S43" s="8">
        <f t="shared" si="5"/>
        <v>6.1024501832469338E-2</v>
      </c>
      <c r="T43" s="8">
        <f t="shared" si="20"/>
        <v>1.7785598552488638E-3</v>
      </c>
      <c r="U43" s="53">
        <f t="shared" si="6"/>
        <v>2.5159099999999999</v>
      </c>
      <c r="V43" s="53">
        <f t="shared" si="7"/>
        <v>3.0431845032997527</v>
      </c>
      <c r="W43" s="29">
        <f>'2.2 Harvest 75%'!D23</f>
        <v>230.46</v>
      </c>
      <c r="X43" s="35">
        <f t="shared" si="21"/>
        <v>1.9300000000000068</v>
      </c>
      <c r="Y43" s="68">
        <f>'2.2 Harvest 75%'!F23*k</f>
        <v>1.9047000000000001</v>
      </c>
      <c r="Z43" s="68">
        <f>'2.2 Harvest 75%'!G23*k</f>
        <v>1.3209</v>
      </c>
      <c r="AA43" s="68">
        <f>'2.2 Harvest 75%'!H23*k</f>
        <v>0.1134</v>
      </c>
      <c r="AB43" s="68">
        <f>'2.2 Harvest 75%'!I23/2</f>
        <v>0.23499999999999999</v>
      </c>
      <c r="AC43" s="68">
        <f t="shared" si="8"/>
        <v>0.87425730000000001</v>
      </c>
      <c r="AD43" s="348">
        <f t="shared" si="9"/>
        <v>0.9685935</v>
      </c>
      <c r="AE43" s="68">
        <f t="shared" si="10"/>
        <v>3.8855880000000002E-2</v>
      </c>
      <c r="AF43" s="33">
        <f t="shared" si="22"/>
        <v>0.87425730000000001</v>
      </c>
      <c r="AG43" s="33">
        <f t="shared" si="23"/>
        <v>7.4898105949252116</v>
      </c>
      <c r="AH43" s="33">
        <f t="shared" si="24"/>
        <v>-0.10946459235059347</v>
      </c>
      <c r="AI43" s="33">
        <f t="shared" si="25"/>
        <v>0.9685935</v>
      </c>
      <c r="AJ43" s="33">
        <f t="shared" si="26"/>
        <v>1.1783359061531717</v>
      </c>
      <c r="AK43" s="33">
        <f t="shared" si="27"/>
        <v>-8.1463153931546906E-3</v>
      </c>
      <c r="AL43" s="33">
        <f t="shared" si="28"/>
        <v>3.8855880000000002E-2</v>
      </c>
      <c r="AM43" s="33">
        <f t="shared" si="11"/>
        <v>4.7599531414044896E-2</v>
      </c>
      <c r="AN43" s="33">
        <f t="shared" si="29"/>
        <v>-1.8620302435750219E-3</v>
      </c>
      <c r="AO43" s="56">
        <f t="shared" si="12"/>
        <v>1.89422</v>
      </c>
      <c r="AP43" s="56">
        <f t="shared" si="30"/>
        <v>3.7047470620126832</v>
      </c>
      <c r="AQ43" s="10">
        <f t="shared" si="31"/>
        <v>2.2336974254220183</v>
      </c>
      <c r="AR43" s="10">
        <f t="shared" si="32"/>
        <v>2.7192843435173097</v>
      </c>
      <c r="AS43" s="10">
        <f t="shared" si="33"/>
        <v>0.48558691809529142</v>
      </c>
      <c r="AT43" s="10">
        <f>SUM(AS$25:AS43)*5</f>
        <v>84.471081317181117</v>
      </c>
    </row>
    <row r="44" spans="1:50" x14ac:dyDescent="0.25">
      <c r="A44" s="4">
        <v>100</v>
      </c>
      <c r="B44" s="18">
        <f t="shared" si="0"/>
        <v>2123</v>
      </c>
      <c r="C44" s="39">
        <f>'2.1. Harvest 95%'!D24</f>
        <v>197.15</v>
      </c>
      <c r="D44" s="22">
        <f t="shared" si="13"/>
        <v>0.40999999999999659</v>
      </c>
      <c r="E44" s="72">
        <f>'2.1. Harvest 95%'!F24*k</f>
        <v>2.5073999999999996</v>
      </c>
      <c r="F44" s="72">
        <f>'2.1. Harvest 95%'!G24*k</f>
        <v>1.9257</v>
      </c>
      <c r="G44" s="72">
        <f>'2.1. Harvest 95%'!H24*k</f>
        <v>0.1575</v>
      </c>
      <c r="H44" s="72">
        <f>'2.1. Harvest 95%'!I24/2</f>
        <v>0.22</v>
      </c>
      <c r="I44" s="72">
        <f t="shared" si="1"/>
        <v>1.1508965999999998</v>
      </c>
      <c r="J44" s="72">
        <f t="shared" si="2"/>
        <v>1.346079</v>
      </c>
      <c r="K44" s="72">
        <f t="shared" si="14"/>
        <v>5.1150959999999995E-2</v>
      </c>
      <c r="L44" s="57">
        <f t="shared" si="15"/>
        <v>1.1508965999999998</v>
      </c>
      <c r="M44" s="8">
        <f t="shared" si="3"/>
        <v>8.6140777302342766</v>
      </c>
      <c r="N44" s="8">
        <f t="shared" si="16"/>
        <v>4.1133842889250261E-2</v>
      </c>
      <c r="O44" s="22">
        <f t="shared" si="17"/>
        <v>1.346079</v>
      </c>
      <c r="P44" s="8">
        <f t="shared" si="4"/>
        <v>1.6331005778998688</v>
      </c>
      <c r="Q44" s="8">
        <f t="shared" si="18"/>
        <v>9.4613452609877413E-3</v>
      </c>
      <c r="R44" s="8">
        <f t="shared" si="19"/>
        <v>5.1150959999999995E-2</v>
      </c>
      <c r="S44" s="8">
        <f t="shared" si="5"/>
        <v>6.1938669766067489E-2</v>
      </c>
      <c r="T44" s="8">
        <f t="shared" si="20"/>
        <v>9.1416793359815063E-4</v>
      </c>
      <c r="U44" s="53">
        <f t="shared" si="6"/>
        <v>2.5496179999999997</v>
      </c>
      <c r="V44" s="53">
        <f t="shared" si="7"/>
        <v>3.0111273560838323</v>
      </c>
      <c r="W44" s="29">
        <f>'2.2 Harvest 75%'!D24</f>
        <v>232.36</v>
      </c>
      <c r="X44" s="35">
        <f t="shared" si="21"/>
        <v>1.9000000000000057</v>
      </c>
      <c r="Y44" s="68">
        <f>'2.2 Harvest 75%'!F24*k</f>
        <v>1.9719</v>
      </c>
      <c r="Z44" s="68">
        <f>'2.2 Harvest 75%'!G24*k</f>
        <v>1.1927999999999999</v>
      </c>
      <c r="AA44" s="68">
        <f>'2.2 Harvest 75%'!H24*k</f>
        <v>0.1071</v>
      </c>
      <c r="AB44" s="68">
        <f>'2.2 Harvest 75%'!I24/2</f>
        <v>0.215</v>
      </c>
      <c r="AC44" s="68">
        <f t="shared" si="8"/>
        <v>0.90510210000000002</v>
      </c>
      <c r="AD44" s="348">
        <f t="shared" si="9"/>
        <v>0.93637949999999992</v>
      </c>
      <c r="AE44" s="68">
        <f t="shared" si="10"/>
        <v>4.022676E-2</v>
      </c>
      <c r="AF44" s="33">
        <f t="shared" si="22"/>
        <v>0.90510210000000002</v>
      </c>
      <c r="AG44" s="33">
        <f t="shared" si="23"/>
        <v>7.4253609323934215</v>
      </c>
      <c r="AH44" s="33">
        <f t="shared" si="24"/>
        <v>-6.4449662531790075E-2</v>
      </c>
      <c r="AI44" s="33">
        <f t="shared" si="25"/>
        <v>0.93637949999999992</v>
      </c>
      <c r="AJ44" s="33">
        <f t="shared" si="26"/>
        <v>1.1446818274391257</v>
      </c>
      <c r="AK44" s="33">
        <f t="shared" si="27"/>
        <v>-3.3654078714046021E-2</v>
      </c>
      <c r="AL44" s="33">
        <f t="shared" si="28"/>
        <v>4.022676E-2</v>
      </c>
      <c r="AM44" s="33">
        <f t="shared" si="11"/>
        <v>4.8641247861043312E-2</v>
      </c>
      <c r="AN44" s="33">
        <f t="shared" si="29"/>
        <v>1.0417164469984155E-3</v>
      </c>
      <c r="AO44" s="56">
        <f t="shared" si="12"/>
        <v>1.848004</v>
      </c>
      <c r="AP44" s="56">
        <f t="shared" si="30"/>
        <v>3.6509419752011683</v>
      </c>
      <c r="AQ44" s="10">
        <f t="shared" si="31"/>
        <v>2.2101674793655328</v>
      </c>
      <c r="AR44" s="10">
        <f t="shared" si="32"/>
        <v>2.6797914097976574</v>
      </c>
      <c r="AS44" s="10">
        <f t="shared" si="33"/>
        <v>0.46962393043212458</v>
      </c>
      <c r="AT44" s="10">
        <f>SUM(AS$25:AS44)*5</f>
        <v>86.81920096934175</v>
      </c>
    </row>
    <row r="45" spans="1:50" x14ac:dyDescent="0.25">
      <c r="A45" s="4">
        <v>105</v>
      </c>
      <c r="B45" s="18">
        <f t="shared" si="0"/>
        <v>2128</v>
      </c>
      <c r="C45" s="39">
        <f>'2.1. Harvest 95%'!D25</f>
        <v>197.58</v>
      </c>
      <c r="D45" s="22">
        <f t="shared" si="13"/>
        <v>0.43000000000000682</v>
      </c>
      <c r="E45" s="72">
        <f>'2.1. Harvest 95%'!F25*k</f>
        <v>2.2869000000000002</v>
      </c>
      <c r="F45" s="72">
        <f>'2.1. Harvest 95%'!G25*k</f>
        <v>2.0726999999999998</v>
      </c>
      <c r="G45" s="72">
        <f>'2.1. Harvest 95%'!H25*k</f>
        <v>0.16170000000000001</v>
      </c>
      <c r="H45" s="72">
        <f>'2.1. Harvest 95%'!I25/2</f>
        <v>0.13500000000000001</v>
      </c>
      <c r="I45" s="72">
        <f t="shared" si="1"/>
        <v>1.0496871000000001</v>
      </c>
      <c r="J45" s="72">
        <f t="shared" si="2"/>
        <v>1.3479165</v>
      </c>
      <c r="K45" s="72">
        <f t="shared" si="14"/>
        <v>4.6652760000000008E-2</v>
      </c>
      <c r="L45" s="57">
        <f t="shared" si="15"/>
        <v>1.0496871000000001</v>
      </c>
      <c r="M45" s="8">
        <f t="shared" si="3"/>
        <v>8.5486773203320485</v>
      </c>
      <c r="N45" s="8">
        <f t="shared" si="16"/>
        <v>-6.5400409902228063E-2</v>
      </c>
      <c r="O45" s="22">
        <f t="shared" si="17"/>
        <v>1.3479165</v>
      </c>
      <c r="P45" s="8">
        <f t="shared" si="4"/>
        <v>1.6366106232481668</v>
      </c>
      <c r="Q45" s="8">
        <f t="shared" si="18"/>
        <v>3.5100453482979077E-3</v>
      </c>
      <c r="R45" s="8">
        <f t="shared" si="19"/>
        <v>4.6652760000000008E-2</v>
      </c>
      <c r="S45" s="8">
        <f t="shared" si="5"/>
        <v>5.7602073352315139E-2</v>
      </c>
      <c r="T45" s="8">
        <f t="shared" si="20"/>
        <v>-4.3365964137523499E-3</v>
      </c>
      <c r="U45" s="53">
        <f t="shared" si="6"/>
        <v>2.4678390000000001</v>
      </c>
      <c r="V45" s="53">
        <f t="shared" si="7"/>
        <v>2.8316120390323243</v>
      </c>
      <c r="W45" s="29">
        <f>'2.2 Harvest 75%'!D25</f>
        <v>234.26</v>
      </c>
      <c r="X45" s="35">
        <f t="shared" si="21"/>
        <v>1.8999999999999773</v>
      </c>
      <c r="Y45" s="68">
        <f>'2.2 Harvest 75%'!F25*k</f>
        <v>1.5561</v>
      </c>
      <c r="Z45" s="68">
        <f>'2.2 Harvest 75%'!G25*k</f>
        <v>1.6632</v>
      </c>
      <c r="AA45" s="68">
        <f>'2.2 Harvest 75%'!H25*k</f>
        <v>0.12389999999999998</v>
      </c>
      <c r="AB45" s="68">
        <f>'2.2 Harvest 75%'!I25/2</f>
        <v>0.09</v>
      </c>
      <c r="AC45" s="68">
        <f t="shared" si="8"/>
        <v>0.71424989999999999</v>
      </c>
      <c r="AD45" s="348">
        <f t="shared" si="9"/>
        <v>1.0132604999999999</v>
      </c>
      <c r="AE45" s="68">
        <f t="shared" si="10"/>
        <v>3.1744440000000006E-2</v>
      </c>
      <c r="AF45" s="33">
        <f t="shared" si="22"/>
        <v>0.71424989999999999</v>
      </c>
      <c r="AG45" s="33">
        <f t="shared" si="23"/>
        <v>7.1784020423721273</v>
      </c>
      <c r="AH45" s="33">
        <f t="shared" si="24"/>
        <v>-0.24695889002129423</v>
      </c>
      <c r="AI45" s="33">
        <f t="shared" si="25"/>
        <v>1.0132604999999999</v>
      </c>
      <c r="AJ45" s="33">
        <f t="shared" si="26"/>
        <v>1.2156135706208038</v>
      </c>
      <c r="AK45" s="33">
        <f t="shared" si="27"/>
        <v>7.0931743181678053E-2</v>
      </c>
      <c r="AL45" s="33">
        <f t="shared" si="28"/>
        <v>3.1744440000000006E-2</v>
      </c>
      <c r="AM45" s="33">
        <f t="shared" si="11"/>
        <v>4.0343079051979848E-2</v>
      </c>
      <c r="AN45" s="33">
        <f t="shared" si="29"/>
        <v>-8.2981688090634637E-3</v>
      </c>
      <c r="AO45" s="56">
        <f t="shared" si="12"/>
        <v>1.819596</v>
      </c>
      <c r="AP45" s="56">
        <f t="shared" si="30"/>
        <v>3.5352706843512971</v>
      </c>
      <c r="AQ45" s="10">
        <f t="shared" si="31"/>
        <v>2.0784032366497263</v>
      </c>
      <c r="AR45" s="10">
        <f t="shared" si="32"/>
        <v>2.5948886823138517</v>
      </c>
      <c r="AS45" s="10">
        <f t="shared" si="33"/>
        <v>0.51648544566412546</v>
      </c>
      <c r="AT45" s="10">
        <f>SUM(AS$25:AS45)*5</f>
        <v>89.401628197662362</v>
      </c>
      <c r="AX45" s="70"/>
    </row>
    <row r="46" spans="1:50" x14ac:dyDescent="0.25">
      <c r="A46" s="4">
        <v>110</v>
      </c>
      <c r="B46" s="18">
        <f t="shared" si="0"/>
        <v>2133</v>
      </c>
      <c r="C46" s="39">
        <f>'2.1. Harvest 95%'!D26</f>
        <v>197.75</v>
      </c>
      <c r="D46" s="22">
        <f t="shared" si="13"/>
        <v>0.16999999999998749</v>
      </c>
      <c r="E46" s="72">
        <f>'2.1. Harvest 95%'!F26*k</f>
        <v>2.5787999999999998</v>
      </c>
      <c r="F46" s="72">
        <f>'2.1. Harvest 95%'!G26*k</f>
        <v>1.8584999999999998</v>
      </c>
      <c r="G46" s="72">
        <f>'2.1. Harvest 95%'!H26*k</f>
        <v>0.15539999999999998</v>
      </c>
      <c r="H46" s="72">
        <f>'2.1. Harvest 95%'!I26/2</f>
        <v>0.19500000000000001</v>
      </c>
      <c r="I46" s="72">
        <f t="shared" si="1"/>
        <v>1.1836692</v>
      </c>
      <c r="J46" s="72">
        <f t="shared" si="2"/>
        <v>1.3380359999999998</v>
      </c>
      <c r="K46" s="72">
        <f t="shared" si="14"/>
        <v>5.2607519999999998E-2</v>
      </c>
      <c r="L46" s="57">
        <f t="shared" si="15"/>
        <v>1.1836692</v>
      </c>
      <c r="M46" s="8">
        <f t="shared" si="3"/>
        <v>8.6257250566518664</v>
      </c>
      <c r="N46" s="8">
        <f t="shared" si="16"/>
        <v>7.7047736319817872E-2</v>
      </c>
      <c r="O46" s="22">
        <f t="shared" si="17"/>
        <v>1.3380359999999998</v>
      </c>
      <c r="P46" s="8">
        <f t="shared" si="4"/>
        <v>1.6273506174651799</v>
      </c>
      <c r="Q46" s="8">
        <f t="shared" si="18"/>
        <v>-9.2600057829868021E-3</v>
      </c>
      <c r="R46" s="8">
        <f t="shared" si="19"/>
        <v>5.2607519999999998E-2</v>
      </c>
      <c r="S46" s="8">
        <f t="shared" si="5"/>
        <v>6.2790224169456732E-2</v>
      </c>
      <c r="T46" s="8">
        <f t="shared" si="20"/>
        <v>5.188150817141593E-3</v>
      </c>
      <c r="U46" s="53">
        <f t="shared" si="6"/>
        <v>2.5374810000000001</v>
      </c>
      <c r="V46" s="53">
        <f t="shared" si="7"/>
        <v>2.7804568813539601</v>
      </c>
      <c r="W46" s="29">
        <f>'2.2 Harvest 75%'!D26</f>
        <v>236.14</v>
      </c>
      <c r="X46" s="35">
        <f t="shared" si="21"/>
        <v>1.8799999999999955</v>
      </c>
      <c r="Y46" s="68">
        <f>'2.2 Harvest 75%'!F26*k</f>
        <v>1.6086</v>
      </c>
      <c r="Z46" s="68">
        <f>'2.2 Harvest 75%'!G26*k</f>
        <v>1.5854999999999999</v>
      </c>
      <c r="AA46" s="68">
        <f>'2.2 Harvest 75%'!H26*k</f>
        <v>0.11969999999999999</v>
      </c>
      <c r="AB46" s="68">
        <f>'2.2 Harvest 75%'!I26/2</f>
        <v>0.04</v>
      </c>
      <c r="AC46" s="68">
        <f t="shared" si="8"/>
        <v>0.7383474000000001</v>
      </c>
      <c r="AD46" s="348">
        <f t="shared" si="9"/>
        <v>0.99659699999999996</v>
      </c>
      <c r="AE46" s="68">
        <f t="shared" si="10"/>
        <v>3.2815440000000001E-2</v>
      </c>
      <c r="AF46" s="33">
        <f t="shared" si="22"/>
        <v>0.7383474000000001</v>
      </c>
      <c r="AG46" s="33">
        <f t="shared" si="23"/>
        <v>6.9875093415531033</v>
      </c>
      <c r="AH46" s="33">
        <f t="shared" si="24"/>
        <v>-0.19089270081902399</v>
      </c>
      <c r="AI46" s="33">
        <f t="shared" si="25"/>
        <v>0.99659699999999996</v>
      </c>
      <c r="AJ46" s="33">
        <f t="shared" si="26"/>
        <v>1.2114891497720905</v>
      </c>
      <c r="AK46" s="33">
        <f t="shared" si="27"/>
        <v>-4.1244208487132283E-3</v>
      </c>
      <c r="AL46" s="33">
        <f t="shared" si="28"/>
        <v>3.2815440000000001E-2</v>
      </c>
      <c r="AM46" s="33">
        <f t="shared" si="11"/>
        <v>3.9947156192899978E-2</v>
      </c>
      <c r="AN46" s="33">
        <f t="shared" si="29"/>
        <v>-3.9592285907986968E-4</v>
      </c>
      <c r="AO46" s="56">
        <f t="shared" si="12"/>
        <v>1.7775139999999998</v>
      </c>
      <c r="AP46" s="56">
        <f t="shared" si="30"/>
        <v>3.4621009554731783</v>
      </c>
      <c r="AQ46" s="10">
        <f t="shared" si="31"/>
        <v>2.0408553509138065</v>
      </c>
      <c r="AR46" s="10">
        <f t="shared" si="32"/>
        <v>2.5411821013173128</v>
      </c>
      <c r="AS46" s="10">
        <f t="shared" si="33"/>
        <v>0.50032675040350627</v>
      </c>
      <c r="AT46" s="10">
        <f>SUM(AS$25:AS46)*5</f>
        <v>91.903261949679887</v>
      </c>
    </row>
    <row r="47" spans="1:50" x14ac:dyDescent="0.25">
      <c r="A47" s="4">
        <v>115</v>
      </c>
      <c r="B47" s="18">
        <f t="shared" si="0"/>
        <v>2138</v>
      </c>
      <c r="C47" s="39">
        <f>'2.1. Harvest 95%'!D27</f>
        <v>198.17</v>
      </c>
      <c r="D47" s="22">
        <f t="shared" si="13"/>
        <v>0.41999999999998749</v>
      </c>
      <c r="E47" s="72">
        <f>'2.1. Harvest 95%'!F27*k</f>
        <v>2.4822000000000002</v>
      </c>
      <c r="F47" s="72">
        <f>'2.1. Harvest 95%'!G27*k</f>
        <v>1.9341000000000002</v>
      </c>
      <c r="G47" s="72">
        <f>'2.1. Harvest 95%'!H27*k</f>
        <v>0.1575</v>
      </c>
      <c r="H47" s="72">
        <f>'2.1. Harvest 95%'!I27/2</f>
        <v>0.26</v>
      </c>
      <c r="I47" s="72">
        <f t="shared" si="1"/>
        <v>1.1393298000000001</v>
      </c>
      <c r="J47" s="72">
        <f t="shared" si="2"/>
        <v>1.3430970000000002</v>
      </c>
      <c r="K47" s="72">
        <f t="shared" si="14"/>
        <v>5.0636880000000009E-2</v>
      </c>
      <c r="L47" s="57">
        <f t="shared" si="15"/>
        <v>1.1393298000000001</v>
      </c>
      <c r="M47" s="8">
        <f t="shared" si="3"/>
        <v>8.6484596069057744</v>
      </c>
      <c r="N47" s="8">
        <f t="shared" si="16"/>
        <v>2.2734550253908026E-2</v>
      </c>
      <c r="O47" s="22">
        <f t="shared" si="17"/>
        <v>1.3430970000000002</v>
      </c>
      <c r="P47" s="8">
        <f t="shared" si="4"/>
        <v>1.6307746642444363</v>
      </c>
      <c r="Q47" s="8">
        <f t="shared" si="18"/>
        <v>3.42404677925634E-3</v>
      </c>
      <c r="R47" s="8">
        <f t="shared" si="19"/>
        <v>5.0636880000000009E-2</v>
      </c>
      <c r="S47" s="8">
        <f t="shared" si="5"/>
        <v>6.1736728325611584E-2</v>
      </c>
      <c r="T47" s="8">
        <f t="shared" si="20"/>
        <v>-1.0534958438451481E-3</v>
      </c>
      <c r="U47" s="53">
        <f t="shared" si="6"/>
        <v>2.5619140000000002</v>
      </c>
      <c r="V47" s="53">
        <f t="shared" si="7"/>
        <v>3.0070191011893068</v>
      </c>
      <c r="W47" s="29">
        <f>'2.2 Harvest 75%'!D27</f>
        <v>237.97</v>
      </c>
      <c r="X47" s="35">
        <f t="shared" si="21"/>
        <v>1.8300000000000125</v>
      </c>
      <c r="Y47" s="68">
        <f>'2.2 Harvest 75%'!F27*k</f>
        <v>1.7598</v>
      </c>
      <c r="Z47" s="68">
        <f>'2.2 Harvest 75%'!G27*k</f>
        <v>1.3943999999999999</v>
      </c>
      <c r="AA47" s="68">
        <f>'2.2 Harvest 75%'!H27*k</f>
        <v>0.1134</v>
      </c>
      <c r="AB47" s="68">
        <f>'2.2 Harvest 75%'!I27/2</f>
        <v>0.05</v>
      </c>
      <c r="AC47" s="68">
        <f t="shared" si="8"/>
        <v>0.80774820000000003</v>
      </c>
      <c r="AD47" s="348">
        <f t="shared" si="9"/>
        <v>0.96102299999999996</v>
      </c>
      <c r="AE47" s="68">
        <f t="shared" si="10"/>
        <v>3.5899920000000002E-2</v>
      </c>
      <c r="AF47" s="33">
        <f t="shared" si="22"/>
        <v>0.80774820000000003</v>
      </c>
      <c r="AG47" s="33">
        <f t="shared" si="23"/>
        <v>6.8907283933259835</v>
      </c>
      <c r="AH47" s="33">
        <f t="shared" si="24"/>
        <v>-9.6780948227119801E-2</v>
      </c>
      <c r="AI47" s="33">
        <f t="shared" si="25"/>
        <v>0.96102299999999996</v>
      </c>
      <c r="AJ47" s="33">
        <f t="shared" si="26"/>
        <v>1.1751860482844425</v>
      </c>
      <c r="AK47" s="33">
        <f t="shared" si="27"/>
        <v>-3.6303101487648037E-2</v>
      </c>
      <c r="AL47" s="33">
        <f t="shared" si="28"/>
        <v>3.5899920000000002E-2</v>
      </c>
      <c r="AM47" s="33">
        <f t="shared" si="11"/>
        <v>4.2961646258279446E-2</v>
      </c>
      <c r="AN47" s="33">
        <f t="shared" si="29"/>
        <v>3.0144900653794673E-3</v>
      </c>
      <c r="AO47" s="56">
        <f t="shared" si="12"/>
        <v>1.7583279999999999</v>
      </c>
      <c r="AP47" s="56">
        <f t="shared" si="30"/>
        <v>3.4582584403506242</v>
      </c>
      <c r="AQ47" s="10">
        <f t="shared" si="31"/>
        <v>2.2071520202729511</v>
      </c>
      <c r="AR47" s="10">
        <f t="shared" si="32"/>
        <v>2.5383616952173584</v>
      </c>
      <c r="AS47" s="10">
        <f t="shared" si="33"/>
        <v>0.33120967494440734</v>
      </c>
      <c r="AT47" s="10">
        <f>SUM(AS$25:AS47)*5</f>
        <v>93.559310324401935</v>
      </c>
    </row>
    <row r="48" spans="1:50" x14ac:dyDescent="0.25">
      <c r="A48" s="4">
        <v>120</v>
      </c>
      <c r="B48" s="18">
        <f t="shared" si="0"/>
        <v>2143</v>
      </c>
      <c r="C48" s="39">
        <f>'2.1. Harvest 95%'!D28</f>
        <v>198.39</v>
      </c>
      <c r="D48" s="22">
        <f t="shared" si="13"/>
        <v>0.21999999999999886</v>
      </c>
      <c r="E48" s="72">
        <f>'2.1. Harvest 95%'!F28*k</f>
        <v>2.415</v>
      </c>
      <c r="F48" s="72">
        <f>'2.1. Harvest 95%'!G28*k</f>
        <v>1.9424999999999999</v>
      </c>
      <c r="G48" s="72">
        <f>'2.1. Harvest 95%'!H28*k</f>
        <v>0.1575</v>
      </c>
      <c r="H48" s="72">
        <f>'2.1. Harvest 95%'!I28/2</f>
        <v>0.22</v>
      </c>
      <c r="I48" s="72">
        <f t="shared" si="1"/>
        <v>1.1084850000000002</v>
      </c>
      <c r="J48" s="72">
        <f t="shared" si="2"/>
        <v>1.329825</v>
      </c>
      <c r="K48" s="72">
        <f t="shared" si="14"/>
        <v>4.9266000000000004E-2</v>
      </c>
      <c r="L48" s="57">
        <f t="shared" si="15"/>
        <v>1.1084850000000002</v>
      </c>
      <c r="M48" s="8">
        <f t="shared" si="3"/>
        <v>8.6374063824355982</v>
      </c>
      <c r="N48" s="8">
        <f t="shared" si="16"/>
        <v>-1.1053224470176204E-2</v>
      </c>
      <c r="O48" s="22">
        <f t="shared" si="17"/>
        <v>1.329825</v>
      </c>
      <c r="P48" s="8">
        <f t="shared" si="4"/>
        <v>1.618107955918614</v>
      </c>
      <c r="Q48" s="8">
        <f t="shared" si="18"/>
        <v>-1.2666708325822285E-2</v>
      </c>
      <c r="R48" s="8">
        <f t="shared" si="19"/>
        <v>4.9266000000000004E-2</v>
      </c>
      <c r="S48" s="8">
        <f t="shared" si="5"/>
        <v>6.0179614811827896E-2</v>
      </c>
      <c r="T48" s="8">
        <f t="shared" si="20"/>
        <v>-1.5571135137836881E-3</v>
      </c>
      <c r="U48" s="53">
        <f t="shared" si="6"/>
        <v>2.5095499999999999</v>
      </c>
      <c r="V48" s="53">
        <f t="shared" si="7"/>
        <v>2.7042729536902166</v>
      </c>
      <c r="W48" s="29">
        <f>'2.2 Harvest 75%'!D28</f>
        <v>239.82</v>
      </c>
      <c r="X48" s="35">
        <f t="shared" si="21"/>
        <v>1.8499999999999943</v>
      </c>
      <c r="Y48" s="68">
        <f>'2.2 Harvest 75%'!F28*k</f>
        <v>2.1503999999999999</v>
      </c>
      <c r="Z48" s="68">
        <f>'2.2 Harvest 75%'!G28*k</f>
        <v>1.0374000000000001</v>
      </c>
      <c r="AA48" s="68">
        <f>'2.2 Harvest 75%'!H28*k</f>
        <v>0.10289999999999999</v>
      </c>
      <c r="AB48" s="68">
        <f>'2.2 Harvest 75%'!I28/2</f>
        <v>0.05</v>
      </c>
      <c r="AC48" s="68">
        <f t="shared" si="8"/>
        <v>0.98703359999999996</v>
      </c>
      <c r="AD48" s="348">
        <f t="shared" si="9"/>
        <v>0.92105999999999999</v>
      </c>
      <c r="AE48" s="68">
        <f t="shared" si="10"/>
        <v>4.3868160000000003E-2</v>
      </c>
      <c r="AF48" s="33">
        <f t="shared" si="22"/>
        <v>0.98703359999999996</v>
      </c>
      <c r="AG48" s="33">
        <f t="shared" si="23"/>
        <v>6.9857610843305311</v>
      </c>
      <c r="AH48" s="33">
        <f t="shared" si="24"/>
        <v>9.5032691004547587E-2</v>
      </c>
      <c r="AI48" s="33">
        <f t="shared" si="25"/>
        <v>0.92105999999999999</v>
      </c>
      <c r="AJ48" s="33">
        <f t="shared" si="26"/>
        <v>1.1288055059744377</v>
      </c>
      <c r="AK48" s="33">
        <f t="shared" si="27"/>
        <v>-4.6380542310004769E-2</v>
      </c>
      <c r="AL48" s="33">
        <f t="shared" si="28"/>
        <v>4.3868160000000003E-2</v>
      </c>
      <c r="AM48" s="33">
        <f t="shared" si="11"/>
        <v>5.1462777850041767E-2</v>
      </c>
      <c r="AN48" s="33">
        <f t="shared" si="29"/>
        <v>8.5011315917623217E-3</v>
      </c>
      <c r="AO48" s="56">
        <f t="shared" si="12"/>
        <v>1.7705710000000001</v>
      </c>
      <c r="AP48" s="56">
        <f t="shared" si="30"/>
        <v>3.6777242802862995</v>
      </c>
      <c r="AQ48" s="10">
        <f t="shared" si="31"/>
        <v>1.9849363480086191</v>
      </c>
      <c r="AR48" s="10">
        <f t="shared" si="32"/>
        <v>2.6994496217301438</v>
      </c>
      <c r="AS48" s="10">
        <f t="shared" si="33"/>
        <v>0.71451327372152473</v>
      </c>
      <c r="AT48" s="10">
        <f>SUM(AS$25:AS48)*5</f>
        <v>97.131876693009559</v>
      </c>
    </row>
    <row r="49" spans="1:51" x14ac:dyDescent="0.25">
      <c r="A49" s="4">
        <v>125</v>
      </c>
      <c r="B49" s="18">
        <f t="shared" si="0"/>
        <v>2148</v>
      </c>
      <c r="C49" s="39">
        <f>'2.1. Harvest 95%'!D29</f>
        <v>198.51</v>
      </c>
      <c r="D49" s="22">
        <f t="shared" si="13"/>
        <v>0.12000000000000455</v>
      </c>
      <c r="E49" s="72">
        <f>'2.1. Harvest 95%'!F29*k</f>
        <v>2.2994999999999997</v>
      </c>
      <c r="F49" s="72">
        <f>'2.1. Harvest 95%'!G29*k</f>
        <v>1.9593</v>
      </c>
      <c r="G49" s="72">
        <f>'2.1. Harvest 95%'!H29*k</f>
        <v>0.15539999999999998</v>
      </c>
      <c r="H49" s="72">
        <f>'2.1. Harvest 95%'!I29/2</f>
        <v>0.14000000000000001</v>
      </c>
      <c r="I49" s="72">
        <f t="shared" si="1"/>
        <v>1.0554705</v>
      </c>
      <c r="J49" s="72">
        <f t="shared" si="2"/>
        <v>1.3079114999999999</v>
      </c>
      <c r="K49" s="72">
        <f t="shared" si="14"/>
        <v>4.6909799999999995E-2</v>
      </c>
      <c r="L49" s="57">
        <f t="shared" si="15"/>
        <v>1.0554705</v>
      </c>
      <c r="M49" s="8">
        <f t="shared" si="3"/>
        <v>8.5747694916468475</v>
      </c>
      <c r="N49" s="8">
        <f t="shared" si="16"/>
        <v>-6.2636890788750677E-2</v>
      </c>
      <c r="O49" s="22">
        <f t="shared" si="17"/>
        <v>1.3079114999999999</v>
      </c>
      <c r="P49" s="8">
        <f t="shared" si="4"/>
        <v>1.5939552770804886</v>
      </c>
      <c r="Q49" s="8">
        <f t="shared" si="18"/>
        <v>-2.4152678838125441E-2</v>
      </c>
      <c r="R49" s="8">
        <f t="shared" si="19"/>
        <v>4.6909799999999995E-2</v>
      </c>
      <c r="S49" s="8">
        <f t="shared" si="5"/>
        <v>5.7548153430659471E-2</v>
      </c>
      <c r="T49" s="8">
        <f t="shared" si="20"/>
        <v>-2.6314613811684248E-3</v>
      </c>
      <c r="U49" s="53">
        <f t="shared" si="6"/>
        <v>2.413726</v>
      </c>
      <c r="V49" s="53">
        <f t="shared" si="7"/>
        <v>2.4443049689919598</v>
      </c>
      <c r="W49" s="29">
        <f>'2.2 Harvest 75%'!D29</f>
        <v>241.93</v>
      </c>
      <c r="X49" s="35">
        <f t="shared" si="21"/>
        <v>2.1100000000000136</v>
      </c>
      <c r="Y49" s="68">
        <f>'2.2 Harvest 75%'!F29*k</f>
        <v>2.1881999999999997</v>
      </c>
      <c r="Z49" s="68">
        <f>'2.2 Harvest 75%'!G29*k</f>
        <v>0.92819999999999991</v>
      </c>
      <c r="AA49" s="68">
        <f>'2.2 Harvest 75%'!H29*k</f>
        <v>9.8699999999999996E-2</v>
      </c>
      <c r="AB49" s="68">
        <f>'2.2 Harvest 75%'!I29/2</f>
        <v>0.05</v>
      </c>
      <c r="AC49" s="68">
        <f t="shared" si="8"/>
        <v>1.0043837999999998</v>
      </c>
      <c r="AD49" s="348">
        <f t="shared" si="9"/>
        <v>0.88882499999999998</v>
      </c>
      <c r="AE49" s="68">
        <f t="shared" si="10"/>
        <v>4.4639279999999996E-2</v>
      </c>
      <c r="AF49" s="33">
        <f t="shared" si="22"/>
        <v>1.0043837999999998</v>
      </c>
      <c r="AG49" s="33">
        <f t="shared" si="23"/>
        <v>7.0858420470160866</v>
      </c>
      <c r="AH49" s="33">
        <f t="shared" si="24"/>
        <v>0.10008096268555544</v>
      </c>
      <c r="AI49" s="33">
        <f t="shared" si="25"/>
        <v>0.88882499999999998</v>
      </c>
      <c r="AJ49" s="33">
        <f t="shared" si="26"/>
        <v>1.0883715069788091</v>
      </c>
      <c r="AK49" s="33">
        <f t="shared" si="27"/>
        <v>-4.0433998995628606E-2</v>
      </c>
      <c r="AL49" s="33">
        <f t="shared" si="28"/>
        <v>4.4639279999999996E-2</v>
      </c>
      <c r="AM49" s="33">
        <f t="shared" si="11"/>
        <v>5.3736699799115342E-2</v>
      </c>
      <c r="AN49" s="33">
        <f t="shared" si="29"/>
        <v>2.2739219490735749E-3</v>
      </c>
      <c r="AO49" s="56">
        <f t="shared" si="12"/>
        <v>1.7305029999999999</v>
      </c>
      <c r="AP49" s="56">
        <f t="shared" si="30"/>
        <v>3.9024238856390139</v>
      </c>
      <c r="AQ49" s="10">
        <f t="shared" si="31"/>
        <v>1.7941198472400983</v>
      </c>
      <c r="AR49" s="10">
        <f t="shared" si="32"/>
        <v>2.8643791320590362</v>
      </c>
      <c r="AS49" s="10">
        <f t="shared" si="33"/>
        <v>1.0702592848189378</v>
      </c>
      <c r="AT49" s="10">
        <f>SUM(AS$25:AS49)*5</f>
        <v>102.48317311710424</v>
      </c>
    </row>
    <row r="50" spans="1:51" x14ac:dyDescent="0.25">
      <c r="A50" s="4">
        <v>130</v>
      </c>
      <c r="B50" s="18">
        <f t="shared" si="0"/>
        <v>2153</v>
      </c>
      <c r="C50" s="39">
        <f>'2.1. Harvest 95%'!D30</f>
        <v>198.74</v>
      </c>
      <c r="D50" s="22">
        <f t="shared" si="13"/>
        <v>0.23000000000001819</v>
      </c>
      <c r="E50" s="72">
        <f>'2.1. Harvest 95%'!F30*k</f>
        <v>2.3016000000000001</v>
      </c>
      <c r="F50" s="72">
        <f>'2.1. Harvest 95%'!G30*k</f>
        <v>1.9403999999999999</v>
      </c>
      <c r="G50" s="72">
        <f>'2.1. Harvest 95%'!H30*k</f>
        <v>0.15539999999999998</v>
      </c>
      <c r="H50" s="72">
        <f>'2.1. Harvest 95%'!I30/2</f>
        <v>0.19</v>
      </c>
      <c r="I50" s="72">
        <f t="shared" si="1"/>
        <v>1.0564344000000001</v>
      </c>
      <c r="J50" s="72">
        <f t="shared" si="2"/>
        <v>1.3012440000000001</v>
      </c>
      <c r="K50" s="72">
        <f t="shared" si="14"/>
        <v>4.6952640000000004E-2</v>
      </c>
      <c r="L50" s="57">
        <f t="shared" si="15"/>
        <v>1.0564344000000001</v>
      </c>
      <c r="M50" s="8">
        <f t="shared" si="3"/>
        <v>8.5212048110875838</v>
      </c>
      <c r="N50" s="8">
        <f t="shared" si="16"/>
        <v>-5.3564680559263778E-2</v>
      </c>
      <c r="O50" s="22">
        <f t="shared" si="17"/>
        <v>1.3012440000000001</v>
      </c>
      <c r="P50" s="8">
        <f t="shared" si="4"/>
        <v>1.583018146332924</v>
      </c>
      <c r="Q50" s="8">
        <f t="shared" si="18"/>
        <v>-1.0937130747564527E-2</v>
      </c>
      <c r="R50" s="8">
        <f t="shared" si="19"/>
        <v>4.6952640000000004E-2</v>
      </c>
      <c r="S50" s="8">
        <f t="shared" si="5"/>
        <v>5.7125812383895802E-2</v>
      </c>
      <c r="T50" s="8">
        <f t="shared" si="20"/>
        <v>-4.2234104676366901E-4</v>
      </c>
      <c r="U50" s="53">
        <f t="shared" si="6"/>
        <v>2.4313220000000006</v>
      </c>
      <c r="V50" s="53">
        <f t="shared" si="7"/>
        <v>2.5963978476464269</v>
      </c>
      <c r="W50" s="29">
        <f>'2.2 Harvest 75%'!D30</f>
        <v>244.14</v>
      </c>
      <c r="X50" s="35">
        <f t="shared" si="21"/>
        <v>2.2099999999999795</v>
      </c>
      <c r="Y50" s="68">
        <f>'2.2 Harvest 75%'!F30*k</f>
        <v>2.2511999999999999</v>
      </c>
      <c r="Z50" s="68">
        <f>'2.2 Harvest 75%'!G30*k</f>
        <v>0.9554999999999999</v>
      </c>
      <c r="AA50" s="68">
        <f>'2.2 Harvest 75%'!H30*k</f>
        <v>0.10079999999999999</v>
      </c>
      <c r="AB50" s="68">
        <f>'2.2 Harvest 75%'!I30/2</f>
        <v>0.13500000000000001</v>
      </c>
      <c r="AC50" s="68">
        <f t="shared" si="8"/>
        <v>1.0333007999999999</v>
      </c>
      <c r="AD50" s="348">
        <f t="shared" si="9"/>
        <v>0.91463399999999995</v>
      </c>
      <c r="AE50" s="68">
        <f t="shared" si="10"/>
        <v>4.5924480000000004E-2</v>
      </c>
      <c r="AF50" s="33">
        <f t="shared" si="22"/>
        <v>1.0333007999999999</v>
      </c>
      <c r="AG50" s="33">
        <f t="shared" si="23"/>
        <v>7.2018845854572158</v>
      </c>
      <c r="AH50" s="33">
        <f t="shared" si="24"/>
        <v>0.11604253844112922</v>
      </c>
      <c r="AI50" s="33">
        <f t="shared" si="25"/>
        <v>0.91463399999999995</v>
      </c>
      <c r="AJ50" s="33">
        <f t="shared" si="26"/>
        <v>1.1070327182587345</v>
      </c>
      <c r="AK50" s="33">
        <f t="shared" si="27"/>
        <v>1.8661211279925372E-2</v>
      </c>
      <c r="AL50" s="33">
        <f t="shared" si="28"/>
        <v>4.5924480000000004E-2</v>
      </c>
      <c r="AM50" s="33">
        <f t="shared" si="11"/>
        <v>5.5423876206635067E-2</v>
      </c>
      <c r="AN50" s="33">
        <f t="shared" si="29"/>
        <v>1.6871764075197249E-3</v>
      </c>
      <c r="AO50" s="56">
        <f t="shared" si="12"/>
        <v>1.824525</v>
      </c>
      <c r="AP50" s="56">
        <f t="shared" si="30"/>
        <v>4.1709159261285533</v>
      </c>
      <c r="AQ50" s="10">
        <f t="shared" si="31"/>
        <v>1.9057560201724772</v>
      </c>
      <c r="AR50" s="10">
        <f t="shared" si="32"/>
        <v>3.0614522897783578</v>
      </c>
      <c r="AS50" s="10">
        <f t="shared" si="33"/>
        <v>1.1556962696058806</v>
      </c>
      <c r="AT50" s="10">
        <f>SUM(AS$25:AS50)*5</f>
        <v>108.26165446513365</v>
      </c>
    </row>
    <row r="51" spans="1:51" x14ac:dyDescent="0.25">
      <c r="A51" s="4">
        <v>135</v>
      </c>
      <c r="B51" s="18">
        <f t="shared" si="0"/>
        <v>2158</v>
      </c>
      <c r="C51" s="39">
        <f>'2.1. Harvest 95%'!D31</f>
        <v>198.91</v>
      </c>
      <c r="D51" s="22">
        <f t="shared" si="13"/>
        <v>0.16999999999998749</v>
      </c>
      <c r="E51" s="72">
        <f>'2.1. Harvest 95%'!F31*k</f>
        <v>2.3183999999999996</v>
      </c>
      <c r="F51" s="72">
        <f>'2.1. Harvest 95%'!G31*k</f>
        <v>1.9508999999999999</v>
      </c>
      <c r="G51" s="72">
        <f>'2.1. Harvest 95%'!H31*k</f>
        <v>0.15539999999999998</v>
      </c>
      <c r="H51" s="72">
        <f>'2.1. Harvest 95%'!I31/2</f>
        <v>0.25</v>
      </c>
      <c r="I51" s="72">
        <f t="shared" si="1"/>
        <v>1.0641455999999998</v>
      </c>
      <c r="J51" s="72">
        <f t="shared" si="2"/>
        <v>1.3093499999999998</v>
      </c>
      <c r="K51" s="72">
        <f t="shared" si="14"/>
        <v>4.7295359999999995E-2</v>
      </c>
      <c r="L51" s="57">
        <f t="shared" si="15"/>
        <v>1.0641455999999998</v>
      </c>
      <c r="M51" s="8">
        <f t="shared" si="3"/>
        <v>8.4822852482539375</v>
      </c>
      <c r="N51" s="8">
        <f t="shared" si="16"/>
        <v>-3.8919562833646282E-2</v>
      </c>
      <c r="O51" s="22">
        <f t="shared" si="17"/>
        <v>1.3093499999999998</v>
      </c>
      <c r="P51" s="8">
        <f t="shared" si="4"/>
        <v>1.5891907165033421</v>
      </c>
      <c r="Q51" s="8">
        <f t="shared" si="18"/>
        <v>6.1725701704180569E-3</v>
      </c>
      <c r="R51" s="8">
        <f t="shared" si="19"/>
        <v>4.7295359999999995E-2</v>
      </c>
      <c r="S51" s="8">
        <f t="shared" si="5"/>
        <v>5.7393872329360787E-2</v>
      </c>
      <c r="T51" s="8">
        <f t="shared" si="20"/>
        <v>2.6805994546498513E-4</v>
      </c>
      <c r="U51" s="53">
        <f t="shared" si="6"/>
        <v>2.4775909999999999</v>
      </c>
      <c r="V51" s="53">
        <f t="shared" si="7"/>
        <v>2.6151120672822246</v>
      </c>
      <c r="W51" s="29">
        <f>'2.2 Harvest 75%'!D31</f>
        <v>245.96</v>
      </c>
      <c r="X51" s="35">
        <f t="shared" si="21"/>
        <v>1.8200000000000216</v>
      </c>
      <c r="Y51" s="68">
        <f>'2.2 Harvest 75%'!F31*k</f>
        <v>2.2176</v>
      </c>
      <c r="Z51" s="68">
        <f>'2.2 Harvest 75%'!G31*k</f>
        <v>0.90299999999999991</v>
      </c>
      <c r="AA51" s="68">
        <f>'2.2 Harvest 75%'!H31*k</f>
        <v>9.8699999999999996E-2</v>
      </c>
      <c r="AB51" s="68">
        <f>'2.2 Harvest 75%'!I31/2</f>
        <v>0.11</v>
      </c>
      <c r="AC51" s="68">
        <f t="shared" si="8"/>
        <v>1.0178784000000001</v>
      </c>
      <c r="AD51" s="348">
        <f t="shared" si="9"/>
        <v>0.88645200000000002</v>
      </c>
      <c r="AE51" s="68">
        <f t="shared" si="10"/>
        <v>4.5239040000000001E-2</v>
      </c>
      <c r="AF51" s="33">
        <f t="shared" si="22"/>
        <v>1.0178784000000001</v>
      </c>
      <c r="AG51" s="33">
        <f t="shared" si="23"/>
        <v>7.287483082663452</v>
      </c>
      <c r="AH51" s="33">
        <f t="shared" si="24"/>
        <v>8.5598497206236246E-2</v>
      </c>
      <c r="AI51" s="33">
        <f t="shared" si="25"/>
        <v>0.88645200000000002</v>
      </c>
      <c r="AJ51" s="33">
        <f t="shared" si="26"/>
        <v>1.082149585519032</v>
      </c>
      <c r="AK51" s="33">
        <f t="shared" si="27"/>
        <v>-2.4883132739702551E-2</v>
      </c>
      <c r="AL51" s="33">
        <f t="shared" si="28"/>
        <v>4.5239040000000001E-2</v>
      </c>
      <c r="AM51" s="33">
        <f t="shared" si="11"/>
        <v>5.5036689676338853E-2</v>
      </c>
      <c r="AN51" s="33">
        <f t="shared" si="29"/>
        <v>-3.8718653029621436E-4</v>
      </c>
      <c r="AO51" s="56">
        <f t="shared" si="12"/>
        <v>1.764529</v>
      </c>
      <c r="AP51" s="56">
        <f t="shared" si="30"/>
        <v>3.6448571779362595</v>
      </c>
      <c r="AQ51" s="10">
        <f t="shared" si="31"/>
        <v>1.9194922573851527</v>
      </c>
      <c r="AR51" s="10">
        <f t="shared" si="32"/>
        <v>2.6753251686052146</v>
      </c>
      <c r="AS51" s="10">
        <f t="shared" si="33"/>
        <v>0.75583291122006191</v>
      </c>
      <c r="AT51" s="10">
        <f>SUM(AS$25:AS51)*5</f>
        <v>112.04081902123394</v>
      </c>
      <c r="AV51" s="10"/>
    </row>
    <row r="52" spans="1:51" x14ac:dyDescent="0.25">
      <c r="A52" s="4">
        <v>140</v>
      </c>
      <c r="B52" s="18">
        <f t="shared" si="0"/>
        <v>2163</v>
      </c>
      <c r="C52" s="39">
        <f>'2.1. Harvest 95%'!D32</f>
        <v>199.04</v>
      </c>
      <c r="D52" s="22">
        <f t="shared" si="13"/>
        <v>0.12999999999999545</v>
      </c>
      <c r="E52" s="72">
        <f>'2.1. Harvest 95%'!F32*k</f>
        <v>2.4087000000000001</v>
      </c>
      <c r="F52" s="72">
        <f>'2.1. Harvest 95%'!G32*k</f>
        <v>1.8773999999999997</v>
      </c>
      <c r="G52" s="72">
        <f>'2.1. Harvest 95%'!H32*k</f>
        <v>0.15329999999999999</v>
      </c>
      <c r="H52" s="72">
        <f>'2.1. Harvest 95%'!I32/2</f>
        <v>0.20499999999999999</v>
      </c>
      <c r="I52" s="72">
        <f t="shared" si="1"/>
        <v>1.1055933</v>
      </c>
      <c r="J52" s="72">
        <f t="shared" si="2"/>
        <v>1.3035435</v>
      </c>
      <c r="K52" s="72">
        <f t="shared" si="14"/>
        <v>4.9137480000000004E-2</v>
      </c>
      <c r="L52" s="57">
        <f t="shared" si="15"/>
        <v>1.1055933</v>
      </c>
      <c r="M52" s="8">
        <f t="shared" si="3"/>
        <v>8.4898515009058695</v>
      </c>
      <c r="N52" s="8">
        <f t="shared" si="16"/>
        <v>7.5662526519320039E-3</v>
      </c>
      <c r="O52" s="22">
        <f t="shared" si="17"/>
        <v>1.3035435</v>
      </c>
      <c r="P52" s="8">
        <f t="shared" si="4"/>
        <v>1.5844753830595553</v>
      </c>
      <c r="Q52" s="8">
        <f t="shared" si="18"/>
        <v>-4.7153334437868288E-3</v>
      </c>
      <c r="R52" s="8">
        <f t="shared" si="19"/>
        <v>4.9137480000000004E-2</v>
      </c>
      <c r="S52" s="8">
        <f t="shared" si="5"/>
        <v>5.9283379080661495E-2</v>
      </c>
      <c r="T52" s="8">
        <f t="shared" si="20"/>
        <v>1.8895067513007083E-3</v>
      </c>
      <c r="U52" s="53">
        <f t="shared" si="6"/>
        <v>2.4615319999999996</v>
      </c>
      <c r="V52" s="53">
        <f t="shared" si="7"/>
        <v>2.596272425959441</v>
      </c>
      <c r="W52" s="29">
        <f>'2.2 Harvest 75%'!D32</f>
        <v>247.94</v>
      </c>
      <c r="X52" s="35">
        <f t="shared" si="21"/>
        <v>1.9799999999999898</v>
      </c>
      <c r="Y52" s="68">
        <f>'2.2 Harvest 75%'!F32*k</f>
        <v>2.2302</v>
      </c>
      <c r="Z52" s="68">
        <f>'2.2 Harvest 75%'!G32*k</f>
        <v>0.85680000000000001</v>
      </c>
      <c r="AA52" s="68">
        <f>'2.2 Harvest 75%'!H32*k</f>
        <v>9.6600000000000005E-2</v>
      </c>
      <c r="AB52" s="68">
        <f>'2.2 Harvest 75%'!I32/2</f>
        <v>9.5000000000000001E-2</v>
      </c>
      <c r="AC52" s="68">
        <f t="shared" si="8"/>
        <v>1.0236618</v>
      </c>
      <c r="AD52" s="348">
        <f t="shared" si="9"/>
        <v>0.87198299999999995</v>
      </c>
      <c r="AE52" s="68">
        <f t="shared" si="10"/>
        <v>4.5496080000000001E-2</v>
      </c>
      <c r="AF52" s="33">
        <f t="shared" si="22"/>
        <v>1.0236618</v>
      </c>
      <c r="AG52" s="33">
        <f t="shared" si="23"/>
        <v>7.3677843026236438</v>
      </c>
      <c r="AH52" s="33">
        <f t="shared" si="24"/>
        <v>8.0301219960191794E-2</v>
      </c>
      <c r="AI52" s="33">
        <f t="shared" si="25"/>
        <v>0.87198299999999995</v>
      </c>
      <c r="AJ52" s="33">
        <f t="shared" si="26"/>
        <v>1.0632818275446798</v>
      </c>
      <c r="AK52" s="33">
        <f t="shared" si="27"/>
        <v>-1.886775797435214E-2</v>
      </c>
      <c r="AL52" s="33">
        <f t="shared" si="28"/>
        <v>4.5496080000000001E-2</v>
      </c>
      <c r="AM52" s="33">
        <f t="shared" si="11"/>
        <v>5.5225284121049718E-2</v>
      </c>
      <c r="AN52" s="33">
        <f t="shared" si="29"/>
        <v>1.8859444471086562E-4</v>
      </c>
      <c r="AO52" s="56">
        <f t="shared" si="12"/>
        <v>1.7376580000000001</v>
      </c>
      <c r="AP52" s="56">
        <f t="shared" si="30"/>
        <v>3.7792800564305402</v>
      </c>
      <c r="AQ52" s="10">
        <f t="shared" si="31"/>
        <v>1.9056639606542298</v>
      </c>
      <c r="AR52" s="10">
        <f t="shared" si="32"/>
        <v>2.7739915614200163</v>
      </c>
      <c r="AS52" s="10">
        <f t="shared" si="33"/>
        <v>0.86832760076578652</v>
      </c>
      <c r="AT52" s="10">
        <f>SUM(AS$25:AS52)*5</f>
        <v>116.38245702506289</v>
      </c>
      <c r="AU52" s="10"/>
      <c r="AV52" s="10"/>
      <c r="AW52" s="11"/>
    </row>
    <row r="53" spans="1:51" x14ac:dyDescent="0.25">
      <c r="A53" s="4">
        <v>145</v>
      </c>
      <c r="B53" s="18">
        <f t="shared" si="0"/>
        <v>2168</v>
      </c>
      <c r="C53" s="39">
        <f>'2.1. Harvest 95%'!D33</f>
        <v>199.4</v>
      </c>
      <c r="D53" s="22">
        <f t="shared" si="13"/>
        <v>0.36000000000001364</v>
      </c>
      <c r="E53" s="72">
        <f>'2.1. Harvest 95%'!F33*k</f>
        <v>2.4653999999999998</v>
      </c>
      <c r="F53" s="72">
        <f>'2.1. Harvest 95%'!G33*k</f>
        <v>1.8416999999999999</v>
      </c>
      <c r="G53" s="72">
        <f>'2.1. Harvest 95%'!H33*k</f>
        <v>0.15329999999999999</v>
      </c>
      <c r="H53" s="72">
        <f>'2.1. Harvest 95%'!I33/2</f>
        <v>0.17499999999999999</v>
      </c>
      <c r="I53" s="72">
        <f t="shared" si="1"/>
        <v>1.1316185999999999</v>
      </c>
      <c r="J53" s="72">
        <f t="shared" si="2"/>
        <v>1.3038689999999999</v>
      </c>
      <c r="K53" s="72">
        <f t="shared" si="14"/>
        <v>5.0294159999999997E-2</v>
      </c>
      <c r="L53" s="57">
        <f t="shared" si="15"/>
        <v>1.1316185999999999</v>
      </c>
      <c r="M53" s="8">
        <f t="shared" si="3"/>
        <v>8.5224636064140498</v>
      </c>
      <c r="N53" s="8">
        <f t="shared" si="16"/>
        <v>3.2612105508180278E-2</v>
      </c>
      <c r="O53" s="22">
        <f t="shared" si="17"/>
        <v>1.3038689999999999</v>
      </c>
      <c r="P53" s="8">
        <f t="shared" si="4"/>
        <v>1.583967321996141</v>
      </c>
      <c r="Q53" s="8">
        <f t="shared" si="18"/>
        <v>-5.0806106341427792E-4</v>
      </c>
      <c r="R53" s="8">
        <f t="shared" si="19"/>
        <v>5.0294159999999997E-2</v>
      </c>
      <c r="S53" s="8">
        <f t="shared" si="5"/>
        <v>6.0774079839897112E-2</v>
      </c>
      <c r="T53" s="8">
        <f t="shared" si="20"/>
        <v>1.4907007592356164E-3</v>
      </c>
      <c r="U53" s="53">
        <f t="shared" si="6"/>
        <v>2.4567619999999999</v>
      </c>
      <c r="V53" s="53">
        <f t="shared" si="7"/>
        <v>2.8503567452040151</v>
      </c>
      <c r="W53" s="29">
        <f>'2.2 Harvest 75%'!D33</f>
        <v>249.91</v>
      </c>
      <c r="X53" s="35">
        <f t="shared" si="21"/>
        <v>1.9699999999999989</v>
      </c>
      <c r="Y53" s="68">
        <f>'2.2 Harvest 75%'!F33*k</f>
        <v>2.1231</v>
      </c>
      <c r="Z53" s="68">
        <f>'2.2 Harvest 75%'!G33*k</f>
        <v>0.91349999999999987</v>
      </c>
      <c r="AA53" s="68">
        <f>'2.2 Harvest 75%'!H33*k</f>
        <v>9.6600000000000005E-2</v>
      </c>
      <c r="AB53" s="68">
        <f>'2.2 Harvest 75%'!I33/2</f>
        <v>0.105</v>
      </c>
      <c r="AC53" s="68">
        <f t="shared" si="8"/>
        <v>0.97450290000000006</v>
      </c>
      <c r="AD53" s="348">
        <f t="shared" si="9"/>
        <v>0.86728949999999994</v>
      </c>
      <c r="AE53" s="68">
        <f t="shared" si="10"/>
        <v>4.3311240000000001E-2</v>
      </c>
      <c r="AF53" s="33">
        <f t="shared" si="22"/>
        <v>0.97450290000000006</v>
      </c>
      <c r="AG53" s="33">
        <f t="shared" si="23"/>
        <v>7.3885316748933541</v>
      </c>
      <c r="AH53" s="33">
        <f t="shared" si="24"/>
        <v>2.074737226971024E-2</v>
      </c>
      <c r="AI53" s="33">
        <f t="shared" si="25"/>
        <v>0.86728949999999994</v>
      </c>
      <c r="AJ53" s="33">
        <f t="shared" si="26"/>
        <v>1.0552529476423169</v>
      </c>
      <c r="AK53" s="33">
        <f t="shared" si="27"/>
        <v>-8.0288799023628954E-3</v>
      </c>
      <c r="AL53" s="33">
        <f t="shared" si="28"/>
        <v>4.3311240000000001E-2</v>
      </c>
      <c r="AM53" s="33">
        <f t="shared" si="11"/>
        <v>5.3073783223737007E-2</v>
      </c>
      <c r="AN53" s="33">
        <f t="shared" si="29"/>
        <v>-2.1515008973127109E-3</v>
      </c>
      <c r="AO53" s="56">
        <f t="shared" si="12"/>
        <v>1.7162460000000002</v>
      </c>
      <c r="AP53" s="56">
        <f t="shared" si="30"/>
        <v>3.6968129914700336</v>
      </c>
      <c r="AQ53" s="10">
        <f t="shared" si="31"/>
        <v>2.0921618509797471</v>
      </c>
      <c r="AR53" s="10">
        <f t="shared" si="32"/>
        <v>2.7134607357390044</v>
      </c>
      <c r="AS53" s="10">
        <f t="shared" si="33"/>
        <v>0.62129888475925732</v>
      </c>
      <c r="AT53" s="10">
        <f>SUM(AS$25:AS53)*5</f>
        <v>119.48895144885917</v>
      </c>
      <c r="AU53" s="10"/>
      <c r="AV53" s="10"/>
      <c r="AW53" s="11"/>
    </row>
    <row r="54" spans="1:51" x14ac:dyDescent="0.25">
      <c r="A54" s="4">
        <v>150</v>
      </c>
      <c r="B54" s="18">
        <f t="shared" si="0"/>
        <v>2173</v>
      </c>
      <c r="C54" s="39">
        <f>'2.1. Harvest 95%'!D34</f>
        <v>199.67</v>
      </c>
      <c r="D54" s="22">
        <f t="shared" si="13"/>
        <v>0.26999999999998181</v>
      </c>
      <c r="E54" s="72">
        <f>'2.1. Harvest 95%'!F34*k</f>
        <v>2.4780000000000002</v>
      </c>
      <c r="F54" s="72">
        <f>'2.1. Harvest 95%'!G34*k</f>
        <v>1.8648</v>
      </c>
      <c r="G54" s="72">
        <f>'2.1. Harvest 95%'!H34*k</f>
        <v>0.15539999999999998</v>
      </c>
      <c r="H54" s="72">
        <f>'2.1. Harvest 95%'!I34/2</f>
        <v>0.14000000000000001</v>
      </c>
      <c r="I54" s="72">
        <f t="shared" si="1"/>
        <v>1.1374020000000002</v>
      </c>
      <c r="J54" s="72">
        <f t="shared" si="2"/>
        <v>1.315734</v>
      </c>
      <c r="K54" s="72">
        <f t="shared" si="14"/>
        <v>5.0551200000000004E-2</v>
      </c>
      <c r="L54" s="57">
        <f t="shared" si="15"/>
        <v>1.1374020000000002</v>
      </c>
      <c r="M54" s="8">
        <f t="shared" si="3"/>
        <v>8.5566374932344686</v>
      </c>
      <c r="N54" s="8">
        <f t="shared" si="16"/>
        <v>3.4173886820418886E-2</v>
      </c>
      <c r="O54" s="22">
        <f t="shared" si="17"/>
        <v>1.315734</v>
      </c>
      <c r="P54" s="8">
        <f t="shared" si="4"/>
        <v>1.5957425086403418</v>
      </c>
      <c r="Q54" s="8">
        <f t="shared" si="18"/>
        <v>1.1775186644200852E-2</v>
      </c>
      <c r="R54" s="8">
        <f t="shared" si="19"/>
        <v>5.0551200000000004E-2</v>
      </c>
      <c r="S54" s="8">
        <f t="shared" si="5"/>
        <v>6.1294640993790978E-2</v>
      </c>
      <c r="T54" s="8">
        <f t="shared" si="20"/>
        <v>5.2056115389386565E-4</v>
      </c>
      <c r="U54" s="53">
        <f t="shared" si="6"/>
        <v>2.4582460000000004</v>
      </c>
      <c r="V54" s="53">
        <f t="shared" si="7"/>
        <v>2.774715634618496</v>
      </c>
      <c r="W54" s="29">
        <f>'2.2 Harvest 75%'!D34</f>
        <v>251.97</v>
      </c>
      <c r="X54" s="35">
        <f t="shared" si="21"/>
        <v>2.0600000000000023</v>
      </c>
      <c r="Y54" s="68">
        <f>'2.2 Harvest 75%'!F34*k</f>
        <v>2.1335999999999999</v>
      </c>
      <c r="Z54" s="68">
        <f>'2.2 Harvest 75%'!G34*k</f>
        <v>0.90299999999999991</v>
      </c>
      <c r="AA54" s="68">
        <f>'2.2 Harvest 75%'!H34*k</f>
        <v>9.6600000000000005E-2</v>
      </c>
      <c r="AB54" s="68">
        <f>'2.2 Harvest 75%'!I34/2</f>
        <v>0.21</v>
      </c>
      <c r="AC54" s="68">
        <f t="shared" si="8"/>
        <v>0.97932240000000004</v>
      </c>
      <c r="AD54" s="348">
        <f t="shared" si="9"/>
        <v>0.86587199999999998</v>
      </c>
      <c r="AE54" s="68">
        <f t="shared" si="10"/>
        <v>4.3525439999999999E-2</v>
      </c>
      <c r="AF54" s="33">
        <f t="shared" si="22"/>
        <v>0.97932240000000004</v>
      </c>
      <c r="AG54" s="33">
        <f t="shared" si="23"/>
        <v>7.4114128115096651</v>
      </c>
      <c r="AH54" s="33">
        <f t="shared" si="24"/>
        <v>2.2881136616311082E-2</v>
      </c>
      <c r="AI54" s="33">
        <f t="shared" si="25"/>
        <v>0.86587199999999998</v>
      </c>
      <c r="AJ54" s="33">
        <f t="shared" si="26"/>
        <v>1.0524161287862437</v>
      </c>
      <c r="AK54" s="33">
        <f t="shared" si="27"/>
        <v>-2.836818856073231E-3</v>
      </c>
      <c r="AL54" s="33">
        <f t="shared" si="28"/>
        <v>4.3525439999999999E-2</v>
      </c>
      <c r="AM54" s="33">
        <f t="shared" si="11"/>
        <v>5.2907648005182314E-2</v>
      </c>
      <c r="AN54" s="33">
        <f t="shared" si="29"/>
        <v>-1.6613521855469299E-4</v>
      </c>
      <c r="AO54" s="56">
        <f t="shared" si="12"/>
        <v>1.7718960000000001</v>
      </c>
      <c r="AP54" s="56">
        <f t="shared" si="30"/>
        <v>3.8517741825416856</v>
      </c>
      <c r="AQ54" s="10">
        <f t="shared" si="31"/>
        <v>2.0366412758099761</v>
      </c>
      <c r="AR54" s="10">
        <f t="shared" si="32"/>
        <v>2.8272022499855973</v>
      </c>
      <c r="AS54" s="10">
        <f t="shared" si="33"/>
        <v>0.79056097417562121</v>
      </c>
      <c r="AT54" s="10">
        <f>SUM(AS$25:AS54)*5</f>
        <v>123.44175631973727</v>
      </c>
      <c r="AU54" s="10"/>
      <c r="AV54" s="10"/>
      <c r="AW54" s="11"/>
    </row>
    <row r="55" spans="1:51" x14ac:dyDescent="0.25">
      <c r="K55" s="1"/>
    </row>
    <row r="56" spans="1:51" x14ac:dyDescent="0.25">
      <c r="K56" s="1"/>
    </row>
    <row r="57" spans="1:51" ht="18.75" x14ac:dyDescent="0.3">
      <c r="C57" s="361" t="s">
        <v>19</v>
      </c>
      <c r="D57" s="361"/>
      <c r="E57" s="361"/>
      <c r="F57" s="361"/>
      <c r="G57" s="361"/>
      <c r="H57" s="361"/>
      <c r="I57" s="361"/>
      <c r="J57" s="361"/>
      <c r="K57" s="361"/>
      <c r="L57" s="361"/>
      <c r="M57" s="361"/>
      <c r="N57" s="361"/>
      <c r="O57" s="361"/>
      <c r="P57" s="361"/>
      <c r="Q57" s="361"/>
      <c r="R57" s="361"/>
      <c r="S57" s="361"/>
      <c r="T57" s="361"/>
      <c r="U57" s="361"/>
      <c r="V57" s="361"/>
      <c r="W57" s="362" t="s">
        <v>417</v>
      </c>
      <c r="X57" s="362"/>
      <c r="Y57" s="362"/>
      <c r="Z57" s="362"/>
      <c r="AA57" s="362"/>
      <c r="AB57" s="362"/>
      <c r="AC57" s="362"/>
      <c r="AD57" s="362"/>
      <c r="AE57" s="362"/>
      <c r="AF57" s="362"/>
      <c r="AG57" s="362"/>
      <c r="AH57" s="362"/>
      <c r="AI57" s="362"/>
      <c r="AJ57" s="362"/>
      <c r="AK57" s="362"/>
      <c r="AL57" s="362"/>
      <c r="AM57" s="362"/>
      <c r="AN57" s="362"/>
      <c r="AO57" s="362"/>
      <c r="AP57" s="362"/>
      <c r="AQ57" s="37"/>
      <c r="AR57" s="37"/>
      <c r="AS57" s="37"/>
      <c r="AT57" s="38"/>
      <c r="AU57" s="38"/>
      <c r="AV57" s="38"/>
      <c r="AW57" s="38"/>
      <c r="AX57" s="38"/>
      <c r="AY57" s="38"/>
    </row>
    <row r="58" spans="1:51" ht="135" x14ac:dyDescent="0.25">
      <c r="A58" s="13" t="s">
        <v>4</v>
      </c>
      <c r="B58" s="14" t="s">
        <v>0</v>
      </c>
      <c r="C58" s="58" t="s">
        <v>7</v>
      </c>
      <c r="D58" s="5" t="s">
        <v>6</v>
      </c>
      <c r="E58" s="21" t="s">
        <v>41</v>
      </c>
      <c r="F58" s="58" t="s">
        <v>42</v>
      </c>
      <c r="G58" s="58" t="s">
        <v>43</v>
      </c>
      <c r="H58" s="58"/>
      <c r="I58" s="58" t="s">
        <v>39</v>
      </c>
      <c r="J58" s="58" t="s">
        <v>40</v>
      </c>
      <c r="K58" s="58" t="s">
        <v>44</v>
      </c>
      <c r="L58" s="58" t="s">
        <v>36</v>
      </c>
      <c r="M58" s="15" t="s">
        <v>8</v>
      </c>
      <c r="N58" s="5" t="s">
        <v>11</v>
      </c>
      <c r="O58" s="5" t="s">
        <v>38</v>
      </c>
      <c r="P58" s="15" t="s">
        <v>33</v>
      </c>
      <c r="Q58" s="5" t="s">
        <v>34</v>
      </c>
      <c r="R58" s="58" t="s">
        <v>45</v>
      </c>
      <c r="S58" s="15" t="s">
        <v>46</v>
      </c>
      <c r="T58" s="5" t="s">
        <v>32</v>
      </c>
      <c r="U58" s="5" t="s">
        <v>24</v>
      </c>
      <c r="V58" s="5" t="s">
        <v>1</v>
      </c>
      <c r="W58" s="26" t="s">
        <v>5</v>
      </c>
      <c r="X58" s="26" t="s">
        <v>6</v>
      </c>
      <c r="Y58" s="27" t="s">
        <v>41</v>
      </c>
      <c r="Z58" s="59" t="s">
        <v>42</v>
      </c>
      <c r="AA58" s="59" t="s">
        <v>43</v>
      </c>
      <c r="AB58" s="59" t="s">
        <v>74</v>
      </c>
      <c r="AC58" s="59" t="s">
        <v>39</v>
      </c>
      <c r="AD58" s="59" t="s">
        <v>40</v>
      </c>
      <c r="AE58" s="59" t="s">
        <v>44</v>
      </c>
      <c r="AF58" s="67" t="s">
        <v>36</v>
      </c>
      <c r="AG58" s="26" t="s">
        <v>8</v>
      </c>
      <c r="AH58" s="28" t="s">
        <v>11</v>
      </c>
      <c r="AI58" s="28" t="s">
        <v>38</v>
      </c>
      <c r="AJ58" s="26" t="s">
        <v>33</v>
      </c>
      <c r="AK58" s="28" t="s">
        <v>34</v>
      </c>
      <c r="AL58" s="28" t="s">
        <v>47</v>
      </c>
      <c r="AM58" s="26" t="s">
        <v>46</v>
      </c>
      <c r="AN58" s="28" t="s">
        <v>32</v>
      </c>
      <c r="AO58" s="28" t="s">
        <v>24</v>
      </c>
      <c r="AP58" s="26" t="s">
        <v>1</v>
      </c>
      <c r="AQ58" s="6" t="str">
        <f>"Climate benefit " &amp;C57 &amp; " ton CO2/ha"</f>
        <v>Climate benefit BAU 95% ton CO2/ha</v>
      </c>
      <c r="AR58" s="6" t="str">
        <f>"Climate benefit "&amp;AT57 &amp; " ton CO2/ha"</f>
        <v>Climate benefit  ton CO2/ha</v>
      </c>
      <c r="AS58" s="6" t="str">
        <f>"Diff "&amp;C57&amp;" and "&amp;AT57 &amp; " ton CO2/ha/year"</f>
        <v>Diff BAU 95% and  ton CO2/ha/year</v>
      </c>
      <c r="AT58" s="16" t="s">
        <v>12</v>
      </c>
      <c r="AU58" s="16"/>
      <c r="AV58" s="16"/>
      <c r="AW58" s="6"/>
    </row>
    <row r="59" spans="1:51" x14ac:dyDescent="0.25">
      <c r="A59" s="4">
        <v>0</v>
      </c>
      <c r="B59" s="4">
        <v>2023</v>
      </c>
      <c r="C59" s="39">
        <f t="shared" ref="C59:C89" si="34">C24</f>
        <v>187.18</v>
      </c>
      <c r="D59" s="17"/>
      <c r="E59" s="17"/>
      <c r="F59" s="17"/>
      <c r="G59" s="17"/>
      <c r="H59" s="17"/>
      <c r="I59" s="17"/>
      <c r="J59" s="17"/>
      <c r="K59" s="17"/>
      <c r="L59" s="17"/>
      <c r="M59" s="7">
        <f t="shared" ref="M59:M89" si="35">M24</f>
        <v>15</v>
      </c>
      <c r="N59" s="8"/>
      <c r="O59" s="8"/>
      <c r="P59" s="7">
        <f t="shared" ref="P59:P89" si="36">P24</f>
        <v>1.5</v>
      </c>
      <c r="Q59" s="8"/>
      <c r="R59" s="8"/>
      <c r="S59" s="7">
        <f t="shared" ref="S59:S89" si="37">S24</f>
        <v>0.05</v>
      </c>
      <c r="T59" s="8"/>
      <c r="U59" s="9"/>
      <c r="V59" s="9"/>
      <c r="W59" s="29">
        <f>'2.12 rotation +30'!D4</f>
        <v>187.28</v>
      </c>
      <c r="X59" s="30"/>
      <c r="Y59" s="29"/>
      <c r="Z59" s="31"/>
      <c r="AA59" s="31"/>
      <c r="AB59" s="31"/>
      <c r="AC59" s="31"/>
      <c r="AD59" s="31"/>
      <c r="AE59" s="31"/>
      <c r="AF59" s="31"/>
      <c r="AG59" s="32">
        <f>AG24</f>
        <v>15</v>
      </c>
      <c r="AH59" s="33"/>
      <c r="AI59" s="33"/>
      <c r="AJ59" s="32">
        <f>AJ24</f>
        <v>1.5</v>
      </c>
      <c r="AK59" s="33"/>
      <c r="AL59" s="33"/>
      <c r="AM59" s="32">
        <f>AM24</f>
        <v>0.05</v>
      </c>
      <c r="AN59" s="33"/>
      <c r="AO59" s="34"/>
      <c r="AP59" s="34"/>
      <c r="AT59">
        <v>0</v>
      </c>
    </row>
    <row r="60" spans="1:51" x14ac:dyDescent="0.25">
      <c r="A60" s="4">
        <v>5</v>
      </c>
      <c r="B60" s="18">
        <f t="shared" ref="B60:B89" si="38">B59+5</f>
        <v>2028</v>
      </c>
      <c r="C60" s="39">
        <f t="shared" si="34"/>
        <v>187.12</v>
      </c>
      <c r="D60" s="64">
        <f t="shared" ref="D60:L60" si="39">D25</f>
        <v>-6.0000000000002274E-2</v>
      </c>
      <c r="E60" s="64">
        <f t="shared" si="39"/>
        <v>2.4842999999999997</v>
      </c>
      <c r="F60" s="64">
        <f t="shared" si="39"/>
        <v>1.6463999999999999</v>
      </c>
      <c r="G60" s="64">
        <f t="shared" si="39"/>
        <v>0.14280000000000001</v>
      </c>
      <c r="H60" s="64">
        <f t="shared" si="39"/>
        <v>0.13500000000000001</v>
      </c>
      <c r="I60" s="64">
        <f t="shared" si="39"/>
        <v>1.1402937</v>
      </c>
      <c r="J60" s="64">
        <f t="shared" si="39"/>
        <v>1.2342854999999999</v>
      </c>
      <c r="K60" s="64">
        <f t="shared" si="39"/>
        <v>5.0679719999999998E-2</v>
      </c>
      <c r="L60" s="64">
        <f t="shared" si="39"/>
        <v>1.1402937</v>
      </c>
      <c r="M60" s="64">
        <f t="shared" si="35"/>
        <v>14.198552149441863</v>
      </c>
      <c r="N60" s="64">
        <f t="shared" ref="N60:O89" si="40">N25</f>
        <v>-0.80144785055813728</v>
      </c>
      <c r="O60" s="64">
        <f t="shared" si="40"/>
        <v>1.2342854999999999</v>
      </c>
      <c r="P60" s="64">
        <f t="shared" si="36"/>
        <v>1.4994505429449552</v>
      </c>
      <c r="Q60" s="64">
        <f t="shared" ref="Q60:R89" si="41">Q25</f>
        <v>-5.49457055044833E-4</v>
      </c>
      <c r="R60" s="64">
        <f t="shared" si="41"/>
        <v>5.0679719999999998E-2</v>
      </c>
      <c r="S60" s="64">
        <f t="shared" si="37"/>
        <v>5.9518554764831845E-2</v>
      </c>
      <c r="T60" s="64">
        <f t="shared" ref="T60:V89" si="42">T25</f>
        <v>9.5185547648318422E-3</v>
      </c>
      <c r="U60" s="64">
        <f t="shared" si="42"/>
        <v>2.3365049999999998</v>
      </c>
      <c r="V60" s="64">
        <f t="shared" si="42"/>
        <v>1.4840262471516472</v>
      </c>
      <c r="W60" s="29">
        <f>'2.12 rotation +30'!D5</f>
        <v>189.35</v>
      </c>
      <c r="X60" s="35">
        <f>W60-W59</f>
        <v>2.0699999999999932</v>
      </c>
      <c r="Y60" s="29">
        <f>'2.12 rotation +30'!F5*k</f>
        <v>1.4238</v>
      </c>
      <c r="Z60" s="29">
        <f>'2.12 rotation +30'!G5*k</f>
        <v>1.2621</v>
      </c>
      <c r="AA60" s="29">
        <f>'2.12 rotation +30'!H5*k</f>
        <v>9.8699999999999996E-2</v>
      </c>
      <c r="AB60" s="29">
        <f>'2.12 rotation +30'!I5/2</f>
        <v>0.11</v>
      </c>
      <c r="AC60" s="68">
        <f t="shared" ref="AC60:AC89" si="43">p*Y60</f>
        <v>0.6535242</v>
      </c>
      <c r="AD60" s="348">
        <f t="shared" ref="AD60:AD89" si="44">Z60*paperpulp+Y60*(ppaperboard+papertimb)</f>
        <v>0.82842900000000008</v>
      </c>
      <c r="AE60" s="68">
        <f t="shared" ref="AE60:AE89" si="45">Y60*pboard</f>
        <v>2.9045520000000002E-2</v>
      </c>
      <c r="AF60" s="36">
        <f>AC60</f>
        <v>0.6535242</v>
      </c>
      <c r="AG60" s="33">
        <f>AG59*EXP(-qsawn*5)+AF60</f>
        <v>13.711782649441862</v>
      </c>
      <c r="AH60" s="33">
        <f>AG60-AG59</f>
        <v>-1.2882173505581385</v>
      </c>
      <c r="AI60" s="36">
        <f>AD60</f>
        <v>0.82842900000000008</v>
      </c>
      <c r="AJ60" s="33">
        <f>AJ59*EXP(-qpap*5)+AI60</f>
        <v>1.0935940429449555</v>
      </c>
      <c r="AK60" s="33">
        <f>AJ60-AJ59</f>
        <v>-0.40640595705504445</v>
      </c>
      <c r="AL60" s="60">
        <f>AE60</f>
        <v>2.9045520000000002E-2</v>
      </c>
      <c r="AM60" s="60">
        <f t="shared" ref="AM60:AM89" si="46">AM59*EXP(-qpap*5)+AL60</f>
        <v>3.7884354764831846E-2</v>
      </c>
      <c r="AN60" s="60">
        <f>AM60-AM59</f>
        <v>-1.2115645235168157E-2</v>
      </c>
      <c r="AO60" s="34">
        <f t="shared" ref="AO60:AO89" si="47">(Z60+Y60+AA60+AB60)*SFtot</f>
        <v>1.534138</v>
      </c>
      <c r="AP60" s="34">
        <f>X60+AO60+AK60+AN60+AH60</f>
        <v>1.8973990471516422</v>
      </c>
      <c r="AQ60" s="10">
        <f t="shared" ref="AQ60:AQ89" si="48">V60*3.67/5</f>
        <v>1.089275265409309</v>
      </c>
      <c r="AR60" s="10">
        <f>AP60*3.67/5</f>
        <v>1.3926909006093053</v>
      </c>
      <c r="AS60" s="10">
        <f>(AR60-AQ60)</f>
        <v>0.30341563519999637</v>
      </c>
      <c r="AT60" s="10">
        <f>SUM(AS$60:AS60)*5</f>
        <v>1.5170781759999818</v>
      </c>
      <c r="AU60" s="10"/>
      <c r="AV60" s="10"/>
      <c r="AW60" s="10"/>
      <c r="AY60" s="10"/>
    </row>
    <row r="61" spans="1:51" x14ac:dyDescent="0.25">
      <c r="A61" s="4">
        <v>10</v>
      </c>
      <c r="B61" s="18">
        <f t="shared" si="38"/>
        <v>2033</v>
      </c>
      <c r="C61" s="39">
        <f t="shared" si="34"/>
        <v>187.21</v>
      </c>
      <c r="D61" s="64">
        <f t="shared" ref="D61:L61" si="49">D26</f>
        <v>9.0000000000003411E-2</v>
      </c>
      <c r="E61" s="64">
        <f t="shared" si="49"/>
        <v>2.3519999999999999</v>
      </c>
      <c r="F61" s="64">
        <f t="shared" si="49"/>
        <v>1.7094</v>
      </c>
      <c r="G61" s="64">
        <f t="shared" si="49"/>
        <v>0.14280000000000001</v>
      </c>
      <c r="H61" s="64">
        <f t="shared" si="49"/>
        <v>0.16</v>
      </c>
      <c r="I61" s="64">
        <f t="shared" si="49"/>
        <v>1.0795680000000001</v>
      </c>
      <c r="J61" s="64">
        <f t="shared" si="49"/>
        <v>1.2258119999999999</v>
      </c>
      <c r="K61" s="64">
        <f t="shared" si="49"/>
        <v>4.7980800000000004E-2</v>
      </c>
      <c r="L61" s="64">
        <f t="shared" si="49"/>
        <v>1.0795680000000001</v>
      </c>
      <c r="M61" s="64">
        <f t="shared" si="35"/>
        <v>13.440125571686007</v>
      </c>
      <c r="N61" s="64">
        <f t="shared" si="40"/>
        <v>-0.75842657775585565</v>
      </c>
      <c r="O61" s="64">
        <f t="shared" si="40"/>
        <v>1.2258119999999999</v>
      </c>
      <c r="P61" s="64">
        <f t="shared" si="36"/>
        <v>1.4908799117425571</v>
      </c>
      <c r="Q61" s="64">
        <f t="shared" si="41"/>
        <v>-8.5706312023980935E-3</v>
      </c>
      <c r="R61" s="64">
        <f t="shared" si="41"/>
        <v>4.7980800000000004E-2</v>
      </c>
      <c r="S61" s="64">
        <f t="shared" si="37"/>
        <v>5.8502293420158877E-2</v>
      </c>
      <c r="T61" s="64">
        <f t="shared" si="42"/>
        <v>-1.0162613446729682E-3</v>
      </c>
      <c r="U61" s="64">
        <f t="shared" si="42"/>
        <v>2.3130260000000002</v>
      </c>
      <c r="V61" s="64">
        <f t="shared" si="42"/>
        <v>1.635012529697077</v>
      </c>
      <c r="W61" s="29">
        <f>'2.12 rotation +30'!D6</f>
        <v>191.94</v>
      </c>
      <c r="X61" s="35">
        <f t="shared" ref="X61:X89" si="50">W61-W60</f>
        <v>2.5900000000000034</v>
      </c>
      <c r="Y61" s="29">
        <f>'2.12 rotation +30'!F6*k</f>
        <v>1.0920000000000001</v>
      </c>
      <c r="Z61" s="29">
        <f>'2.12 rotation +30'!G6*k</f>
        <v>1.1340000000000001</v>
      </c>
      <c r="AA61" s="29">
        <f>'2.12 rotation +30'!H6*k</f>
        <v>8.4000000000000005E-2</v>
      </c>
      <c r="AB61" s="29">
        <f>'2.12 rotation +30'!I6/2</f>
        <v>6.5000000000000002E-2</v>
      </c>
      <c r="AC61" s="68">
        <f t="shared" si="43"/>
        <v>0.50122800000000001</v>
      </c>
      <c r="AD61" s="348">
        <f t="shared" si="44"/>
        <v>0.69846000000000008</v>
      </c>
      <c r="AE61" s="68">
        <f t="shared" si="45"/>
        <v>2.2276800000000003E-2</v>
      </c>
      <c r="AF61" s="36">
        <f t="shared" ref="AF61:AF89" si="51">AC61</f>
        <v>0.50122800000000001</v>
      </c>
      <c r="AG61" s="33">
        <f t="shared" ref="AG61:AG89" si="52">AG60*EXP(-qsawn*5)+AF61</f>
        <v>12.438028109265634</v>
      </c>
      <c r="AH61" s="33">
        <f t="shared" ref="AH61:AH89" si="53">AG61-AG60</f>
        <v>-1.2737545401762276</v>
      </c>
      <c r="AI61" s="36">
        <f t="shared" ref="AI61:AI89" si="54">AD61</f>
        <v>0.69846000000000008</v>
      </c>
      <c r="AJ61" s="33">
        <f t="shared" ref="AJ61:AJ89" si="55">AJ60*EXP(-qpap*5)+AI61</f>
        <v>0.89178194090789775</v>
      </c>
      <c r="AK61" s="33">
        <f t="shared" ref="AK61:AK89" si="56">AJ61-AJ60</f>
        <v>-0.20181210203705779</v>
      </c>
      <c r="AL61" s="60">
        <f t="shared" ref="AL61:AL89" si="57">AE61</f>
        <v>2.2276800000000003E-2</v>
      </c>
      <c r="AM61" s="60">
        <f t="shared" si="46"/>
        <v>2.8973871038772376E-2</v>
      </c>
      <c r="AN61" s="60">
        <f t="shared" ref="AN61:AN89" si="58">AM61-AM60</f>
        <v>-8.9104837260594698E-3</v>
      </c>
      <c r="AO61" s="34">
        <f t="shared" si="47"/>
        <v>1.25875</v>
      </c>
      <c r="AP61" s="34">
        <f t="shared" ref="AP61:AP89" si="59">X61+AO61+AK61+AN61+AH61</f>
        <v>2.3642728740606587</v>
      </c>
      <c r="AQ61" s="10">
        <f t="shared" si="48"/>
        <v>1.2000991967976544</v>
      </c>
      <c r="AR61" s="10">
        <f t="shared" ref="AR61:AR89" si="60">AP61*3.67/5</f>
        <v>1.7353762895605236</v>
      </c>
      <c r="AS61" s="10">
        <f t="shared" ref="AS61:AS89" si="61">(AR61-AQ61)</f>
        <v>0.53527709276286917</v>
      </c>
      <c r="AT61" s="10">
        <f>SUM(AS$60:AS61)*5</f>
        <v>4.1934636398143272</v>
      </c>
      <c r="AU61" s="10"/>
      <c r="AV61" s="10"/>
      <c r="AW61" s="10"/>
      <c r="AY61" s="10"/>
    </row>
    <row r="62" spans="1:51" x14ac:dyDescent="0.25">
      <c r="A62" s="4">
        <v>15</v>
      </c>
      <c r="B62" s="18">
        <f t="shared" si="38"/>
        <v>2038</v>
      </c>
      <c r="C62" s="39">
        <f t="shared" si="34"/>
        <v>187.3</v>
      </c>
      <c r="D62" s="64">
        <f t="shared" ref="D62:L62" si="62">D27</f>
        <v>9.0000000000003411E-2</v>
      </c>
      <c r="E62" s="64">
        <f t="shared" si="62"/>
        <v>2.1923999999999997</v>
      </c>
      <c r="F62" s="64">
        <f t="shared" si="62"/>
        <v>1.6862999999999999</v>
      </c>
      <c r="G62" s="64">
        <f t="shared" si="62"/>
        <v>0.1386</v>
      </c>
      <c r="H62" s="64">
        <f t="shared" si="62"/>
        <v>0.12</v>
      </c>
      <c r="I62" s="64">
        <f t="shared" si="62"/>
        <v>1.0063115999999999</v>
      </c>
      <c r="J62" s="64">
        <f t="shared" si="62"/>
        <v>1.1779319999999998</v>
      </c>
      <c r="K62" s="64">
        <f t="shared" si="62"/>
        <v>4.4724959999999994E-2</v>
      </c>
      <c r="L62" s="64">
        <f t="shared" si="62"/>
        <v>1.0063115999999999</v>
      </c>
      <c r="M62" s="64">
        <f t="shared" si="35"/>
        <v>12.706620487201896</v>
      </c>
      <c r="N62" s="64">
        <f t="shared" si="40"/>
        <v>-0.73350508448411134</v>
      </c>
      <c r="O62" s="64">
        <f t="shared" si="40"/>
        <v>1.1779319999999998</v>
      </c>
      <c r="P62" s="64">
        <f t="shared" si="36"/>
        <v>1.4414848238819906</v>
      </c>
      <c r="Q62" s="64">
        <f t="shared" si="41"/>
        <v>-4.9395087860566456E-2</v>
      </c>
      <c r="R62" s="64">
        <f t="shared" si="41"/>
        <v>4.4724959999999994E-2</v>
      </c>
      <c r="S62" s="64">
        <f t="shared" si="37"/>
        <v>5.5066802098089868E-2</v>
      </c>
      <c r="T62" s="64">
        <f t="shared" si="42"/>
        <v>-3.4354913220690092E-3</v>
      </c>
      <c r="U62" s="64">
        <f t="shared" si="42"/>
        <v>2.1927690000000002</v>
      </c>
      <c r="V62" s="64">
        <f t="shared" si="42"/>
        <v>1.4964333363332569</v>
      </c>
      <c r="W62" s="29">
        <f>'2.12 rotation +30'!D7</f>
        <v>195.67</v>
      </c>
      <c r="X62" s="35">
        <f t="shared" si="50"/>
        <v>3.7299999999999898</v>
      </c>
      <c r="Y62" s="29">
        <f>'2.12 rotation +30'!F7*k</f>
        <v>1.1718</v>
      </c>
      <c r="Z62" s="29">
        <f>'2.12 rotation +30'!G7*k</f>
        <v>0.98069999999999991</v>
      </c>
      <c r="AA62" s="29">
        <f>'2.12 rotation +30'!H7*k</f>
        <v>7.7699999999999991E-2</v>
      </c>
      <c r="AB62" s="29">
        <f>'2.12 rotation +30'!I7/2</f>
        <v>5.5E-2</v>
      </c>
      <c r="AC62" s="68">
        <f t="shared" si="43"/>
        <v>0.53785620000000001</v>
      </c>
      <c r="AD62" s="348">
        <f t="shared" si="44"/>
        <v>0.65975699999999993</v>
      </c>
      <c r="AE62" s="68">
        <f t="shared" si="45"/>
        <v>2.3904720000000001E-2</v>
      </c>
      <c r="AF62" s="36">
        <f t="shared" si="51"/>
        <v>0.53785620000000001</v>
      </c>
      <c r="AG62" s="33">
        <f t="shared" si="52"/>
        <v>11.365788576814223</v>
      </c>
      <c r="AH62" s="33">
        <f t="shared" si="53"/>
        <v>-1.0722395324514107</v>
      </c>
      <c r="AI62" s="36">
        <f t="shared" si="54"/>
        <v>0.65975699999999993</v>
      </c>
      <c r="AJ62" s="33">
        <f t="shared" si="55"/>
        <v>0.81740326443891886</v>
      </c>
      <c r="AK62" s="33">
        <f t="shared" si="56"/>
        <v>-7.4378676468978888E-2</v>
      </c>
      <c r="AL62" s="60">
        <f t="shared" si="57"/>
        <v>2.3904720000000001E-2</v>
      </c>
      <c r="AM62" s="60">
        <f t="shared" si="46"/>
        <v>2.9026625172185117E-2</v>
      </c>
      <c r="AN62" s="60">
        <f t="shared" si="58"/>
        <v>5.2754133412741266E-5</v>
      </c>
      <c r="AO62" s="34">
        <f t="shared" si="47"/>
        <v>1.2111560000000001</v>
      </c>
      <c r="AP62" s="34">
        <f t="shared" si="59"/>
        <v>3.7945905452130129</v>
      </c>
      <c r="AQ62" s="10">
        <f t="shared" si="48"/>
        <v>1.0983820688686106</v>
      </c>
      <c r="AR62" s="10">
        <f t="shared" si="60"/>
        <v>2.7852294601863514</v>
      </c>
      <c r="AS62" s="10">
        <f t="shared" si="61"/>
        <v>1.6868473913177409</v>
      </c>
      <c r="AT62" s="10">
        <f>SUM(AS$60:AS62)*5</f>
        <v>12.627700596403031</v>
      </c>
      <c r="AU62" s="10"/>
      <c r="AV62" s="10"/>
      <c r="AW62" s="10"/>
      <c r="AY62" s="10"/>
    </row>
    <row r="63" spans="1:51" x14ac:dyDescent="0.25">
      <c r="A63" s="4">
        <v>20</v>
      </c>
      <c r="B63" s="18">
        <f t="shared" si="38"/>
        <v>2043</v>
      </c>
      <c r="C63" s="39">
        <f t="shared" si="34"/>
        <v>187.56</v>
      </c>
      <c r="D63" s="64">
        <f t="shared" ref="D63:L63" si="63">D28</f>
        <v>0.25999999999999091</v>
      </c>
      <c r="E63" s="64">
        <f t="shared" si="63"/>
        <v>2.0055000000000001</v>
      </c>
      <c r="F63" s="64">
        <f t="shared" si="63"/>
        <v>1.8837000000000002</v>
      </c>
      <c r="G63" s="64">
        <f t="shared" si="63"/>
        <v>0.14489999999999997</v>
      </c>
      <c r="H63" s="64">
        <f t="shared" si="63"/>
        <v>0.13500000000000001</v>
      </c>
      <c r="I63" s="64">
        <f t="shared" si="63"/>
        <v>0.92052450000000008</v>
      </c>
      <c r="J63" s="64">
        <f t="shared" si="63"/>
        <v>1.2071535</v>
      </c>
      <c r="K63" s="64">
        <f t="shared" si="63"/>
        <v>4.0912200000000003E-2</v>
      </c>
      <c r="L63" s="64">
        <f t="shared" si="63"/>
        <v>0.92052450000000008</v>
      </c>
      <c r="M63" s="64">
        <f t="shared" si="35"/>
        <v>11.982280122723683</v>
      </c>
      <c r="N63" s="64">
        <f t="shared" si="40"/>
        <v>-0.72434036447821271</v>
      </c>
      <c r="O63" s="64">
        <f t="shared" si="40"/>
        <v>1.2071535</v>
      </c>
      <c r="P63" s="64">
        <f t="shared" si="36"/>
        <v>1.461974423486113</v>
      </c>
      <c r="Q63" s="64">
        <f t="shared" si="41"/>
        <v>2.0489599604122333E-2</v>
      </c>
      <c r="R63" s="64">
        <f t="shared" si="41"/>
        <v>4.0912200000000003E-2</v>
      </c>
      <c r="S63" s="64">
        <f t="shared" si="37"/>
        <v>5.064672729545424E-2</v>
      </c>
      <c r="T63" s="64">
        <f t="shared" si="42"/>
        <v>-4.4200748026356276E-3</v>
      </c>
      <c r="U63" s="64">
        <f t="shared" si="42"/>
        <v>2.2096230000000001</v>
      </c>
      <c r="V63" s="64">
        <f t="shared" si="42"/>
        <v>1.7613521603232649</v>
      </c>
      <c r="W63" s="29">
        <f>'2.12 rotation +30'!D8</f>
        <v>200.12</v>
      </c>
      <c r="X63" s="35">
        <f t="shared" si="50"/>
        <v>4.4500000000000171</v>
      </c>
      <c r="Y63" s="29">
        <f>'2.12 rotation +30'!F8*k</f>
        <v>1.5246</v>
      </c>
      <c r="Z63" s="29">
        <f>'2.12 rotation +30'!G8*k</f>
        <v>1.2474000000000001</v>
      </c>
      <c r="AA63" s="29">
        <f>'2.12 rotation +30'!H8*k</f>
        <v>0.10079999999999999</v>
      </c>
      <c r="AB63" s="29">
        <f>'2.12 rotation +30'!I8/2</f>
        <v>0.115</v>
      </c>
      <c r="AC63" s="68">
        <f t="shared" si="43"/>
        <v>0.69979140000000006</v>
      </c>
      <c r="AD63" s="348">
        <f t="shared" si="44"/>
        <v>0.84753900000000004</v>
      </c>
      <c r="AE63" s="68">
        <f t="shared" si="45"/>
        <v>3.1101840000000002E-2</v>
      </c>
      <c r="AF63" s="36">
        <f t="shared" si="51"/>
        <v>0.69979140000000006</v>
      </c>
      <c r="AG63" s="33">
        <f t="shared" si="52"/>
        <v>10.594285047850276</v>
      </c>
      <c r="AH63" s="33">
        <f t="shared" si="53"/>
        <v>-0.77150352896394736</v>
      </c>
      <c r="AI63" s="36">
        <f t="shared" si="54"/>
        <v>0.84753900000000004</v>
      </c>
      <c r="AJ63" s="33">
        <f t="shared" si="55"/>
        <v>0.99203684781219514</v>
      </c>
      <c r="AK63" s="33">
        <f t="shared" si="56"/>
        <v>0.17463358337327628</v>
      </c>
      <c r="AL63" s="60">
        <f t="shared" si="57"/>
        <v>3.1101840000000002E-2</v>
      </c>
      <c r="AM63" s="60">
        <f t="shared" si="46"/>
        <v>3.6233070873553062E-2</v>
      </c>
      <c r="AN63" s="60">
        <f t="shared" si="58"/>
        <v>7.2064457013679452E-3</v>
      </c>
      <c r="AO63" s="34">
        <f t="shared" si="47"/>
        <v>1.5835340000000002</v>
      </c>
      <c r="AP63" s="34">
        <f t="shared" si="59"/>
        <v>5.4438705001107142</v>
      </c>
      <c r="AQ63" s="10">
        <f t="shared" si="48"/>
        <v>1.2928324856772764</v>
      </c>
      <c r="AR63" s="10">
        <f t="shared" si="60"/>
        <v>3.9958009470812641</v>
      </c>
      <c r="AS63" s="10">
        <f t="shared" si="61"/>
        <v>2.7029684614039877</v>
      </c>
      <c r="AT63" s="10">
        <f>SUM(AS$60:AS63)*5</f>
        <v>26.142542903422967</v>
      </c>
      <c r="AU63" s="10"/>
      <c r="AV63" s="10"/>
      <c r="AW63" s="10"/>
      <c r="AY63" s="10"/>
    </row>
    <row r="64" spans="1:51" x14ac:dyDescent="0.25">
      <c r="A64" s="4">
        <v>25</v>
      </c>
      <c r="B64" s="18">
        <f t="shared" si="38"/>
        <v>2048</v>
      </c>
      <c r="C64" s="39">
        <f t="shared" si="34"/>
        <v>188.29</v>
      </c>
      <c r="D64" s="64">
        <f t="shared" ref="D64:L64" si="64">D29</f>
        <v>0.72999999999998977</v>
      </c>
      <c r="E64" s="64">
        <f t="shared" si="64"/>
        <v>2.0705999999999998</v>
      </c>
      <c r="F64" s="64">
        <f t="shared" si="64"/>
        <v>1.9047000000000001</v>
      </c>
      <c r="G64" s="64">
        <f t="shared" si="64"/>
        <v>0.14699999999999999</v>
      </c>
      <c r="H64" s="64">
        <f t="shared" si="64"/>
        <v>0.155</v>
      </c>
      <c r="I64" s="64">
        <f t="shared" si="64"/>
        <v>0.95040539999999996</v>
      </c>
      <c r="J64" s="64">
        <f t="shared" si="64"/>
        <v>1.2310829999999999</v>
      </c>
      <c r="K64" s="64">
        <f t="shared" si="64"/>
        <v>4.2240239999999998E-2</v>
      </c>
      <c r="L64" s="64">
        <f t="shared" si="64"/>
        <v>0.95040539999999996</v>
      </c>
      <c r="M64" s="64">
        <f t="shared" si="35"/>
        <v>11.381586110409053</v>
      </c>
      <c r="N64" s="64">
        <f t="shared" si="40"/>
        <v>-0.60069401231463004</v>
      </c>
      <c r="O64" s="64">
        <f t="shared" si="40"/>
        <v>1.2310829999999999</v>
      </c>
      <c r="P64" s="64">
        <f t="shared" si="36"/>
        <v>1.4895260071920808</v>
      </c>
      <c r="Q64" s="64">
        <f t="shared" si="41"/>
        <v>2.7551583705967886E-2</v>
      </c>
      <c r="R64" s="64">
        <f t="shared" si="41"/>
        <v>4.2240239999999998E-2</v>
      </c>
      <c r="S64" s="64">
        <f t="shared" si="37"/>
        <v>5.1193401078880374E-2</v>
      </c>
      <c r="T64" s="64">
        <f t="shared" si="42"/>
        <v>5.4667378342613399E-4</v>
      </c>
      <c r="U64" s="64">
        <f t="shared" si="42"/>
        <v>2.2669690000000005</v>
      </c>
      <c r="V64" s="64">
        <f t="shared" si="42"/>
        <v>2.4243732451747544</v>
      </c>
      <c r="W64" s="29">
        <f>'2.12 rotation +30'!D9</f>
        <v>204.15</v>
      </c>
      <c r="X64" s="35">
        <f t="shared" si="50"/>
        <v>4.0300000000000011</v>
      </c>
      <c r="Y64" s="29">
        <f>'2.12 rotation +30'!F9*k</f>
        <v>1.3545</v>
      </c>
      <c r="Z64" s="29">
        <f>'2.12 rotation +30'!G9*k</f>
        <v>1.1991000000000001</v>
      </c>
      <c r="AA64" s="29">
        <f>'2.12 rotation +30'!H9*k</f>
        <v>9.4500000000000001E-2</v>
      </c>
      <c r="AB64" s="29">
        <f>'2.12 rotation +30'!I9/2</f>
        <v>0.09</v>
      </c>
      <c r="AC64" s="68">
        <f t="shared" si="43"/>
        <v>0.62171550000000009</v>
      </c>
      <c r="AD64" s="348">
        <f t="shared" si="44"/>
        <v>0.7875105</v>
      </c>
      <c r="AE64" s="68">
        <f t="shared" si="45"/>
        <v>2.7631800000000001E-2</v>
      </c>
      <c r="AF64" s="36">
        <f t="shared" si="51"/>
        <v>0.62171550000000009</v>
      </c>
      <c r="AG64" s="33">
        <f t="shared" si="52"/>
        <v>9.8445763161257638</v>
      </c>
      <c r="AH64" s="33">
        <f t="shared" si="53"/>
        <v>-0.74970873172451213</v>
      </c>
      <c r="AI64" s="36">
        <f t="shared" si="54"/>
        <v>0.7875105</v>
      </c>
      <c r="AJ64" s="33">
        <f t="shared" si="55"/>
        <v>0.96287949556873254</v>
      </c>
      <c r="AK64" s="33">
        <f t="shared" si="56"/>
        <v>-2.9157352243462609E-2</v>
      </c>
      <c r="AL64" s="60">
        <f t="shared" si="57"/>
        <v>2.7631800000000001E-2</v>
      </c>
      <c r="AM64" s="60">
        <f t="shared" si="46"/>
        <v>3.4036962529475537E-2</v>
      </c>
      <c r="AN64" s="60">
        <f t="shared" si="58"/>
        <v>-2.1961083440775256E-3</v>
      </c>
      <c r="AO64" s="34">
        <f t="shared" si="47"/>
        <v>1.4511930000000002</v>
      </c>
      <c r="AP64" s="34">
        <f t="shared" si="59"/>
        <v>4.7001308076879491</v>
      </c>
      <c r="AQ64" s="10">
        <f t="shared" si="48"/>
        <v>1.7794899619582698</v>
      </c>
      <c r="AR64" s="10">
        <f t="shared" si="60"/>
        <v>3.4498960128429546</v>
      </c>
      <c r="AS64" s="10">
        <f t="shared" si="61"/>
        <v>1.6704060508846847</v>
      </c>
      <c r="AT64" s="10">
        <f>SUM(AS$60:AS64)*5</f>
        <v>34.494573157846389</v>
      </c>
      <c r="AU64" s="10"/>
      <c r="AV64" s="10"/>
      <c r="AW64" s="10"/>
      <c r="AY64" s="10"/>
    </row>
    <row r="65" spans="1:53" x14ac:dyDescent="0.25">
      <c r="A65" s="4">
        <v>30</v>
      </c>
      <c r="B65" s="18">
        <f t="shared" si="38"/>
        <v>2053</v>
      </c>
      <c r="C65" s="39">
        <f t="shared" si="34"/>
        <v>189.11</v>
      </c>
      <c r="D65" s="64">
        <f t="shared" ref="D65:L65" si="65">D30</f>
        <v>0.8200000000000216</v>
      </c>
      <c r="E65" s="64">
        <f t="shared" si="65"/>
        <v>2.1902999999999997</v>
      </c>
      <c r="F65" s="64">
        <f t="shared" si="65"/>
        <v>1.8878999999999999</v>
      </c>
      <c r="G65" s="64">
        <f t="shared" si="65"/>
        <v>0.14909999999999998</v>
      </c>
      <c r="H65" s="64">
        <f t="shared" si="65"/>
        <v>0.105</v>
      </c>
      <c r="I65" s="64">
        <f t="shared" si="65"/>
        <v>1.0053477</v>
      </c>
      <c r="J65" s="64">
        <f t="shared" si="65"/>
        <v>1.2540255</v>
      </c>
      <c r="K65" s="64">
        <f t="shared" si="65"/>
        <v>4.4682119999999999E-2</v>
      </c>
      <c r="L65" s="64">
        <f t="shared" si="65"/>
        <v>1.0053477</v>
      </c>
      <c r="M65" s="64">
        <f t="shared" si="35"/>
        <v>10.913593899619944</v>
      </c>
      <c r="N65" s="64">
        <f t="shared" si="40"/>
        <v>-0.46799221078910946</v>
      </c>
      <c r="O65" s="64">
        <f t="shared" si="40"/>
        <v>1.2540255</v>
      </c>
      <c r="P65" s="64">
        <f t="shared" si="36"/>
        <v>1.5173389851098107</v>
      </c>
      <c r="Q65" s="64">
        <f t="shared" si="41"/>
        <v>2.7812977917729853E-2</v>
      </c>
      <c r="R65" s="64">
        <f t="shared" si="41"/>
        <v>4.4682119999999999E-2</v>
      </c>
      <c r="S65" s="64">
        <f t="shared" si="37"/>
        <v>5.3731920263719757E-2</v>
      </c>
      <c r="T65" s="64">
        <f t="shared" si="42"/>
        <v>2.5385191848393829E-3</v>
      </c>
      <c r="U65" s="64">
        <f t="shared" si="42"/>
        <v>2.296119</v>
      </c>
      <c r="V65" s="64">
        <f t="shared" si="42"/>
        <v>2.6784782863134815</v>
      </c>
      <c r="W65" s="29">
        <f>'2.12 rotation +30'!D10</f>
        <v>208.64</v>
      </c>
      <c r="X65" s="35">
        <f t="shared" si="50"/>
        <v>4.4899999999999807</v>
      </c>
      <c r="Y65" s="29">
        <f>'2.12 rotation +30'!F10*k</f>
        <v>1.2809999999999999</v>
      </c>
      <c r="Z65" s="29">
        <f>'2.12 rotation +30'!G10*k</f>
        <v>1.2201</v>
      </c>
      <c r="AA65" s="29">
        <f>'2.12 rotation +30'!H10*k</f>
        <v>9.2399999999999996E-2</v>
      </c>
      <c r="AB65" s="29">
        <f>'2.12 rotation +30'!I10/2</f>
        <v>7.0000000000000007E-2</v>
      </c>
      <c r="AC65" s="68">
        <f t="shared" si="43"/>
        <v>0.58797900000000003</v>
      </c>
      <c r="AD65" s="348">
        <f t="shared" si="44"/>
        <v>0.77748299999999992</v>
      </c>
      <c r="AE65" s="68">
        <f t="shared" si="45"/>
        <v>2.61324E-2</v>
      </c>
      <c r="AF65" s="36">
        <f t="shared" si="51"/>
        <v>0.58797900000000003</v>
      </c>
      <c r="AG65" s="33">
        <f t="shared" si="52"/>
        <v>9.1581804574149661</v>
      </c>
      <c r="AH65" s="33">
        <f t="shared" si="53"/>
        <v>-0.68639585871079767</v>
      </c>
      <c r="AI65" s="36">
        <f t="shared" si="54"/>
        <v>0.77748299999999992</v>
      </c>
      <c r="AJ65" s="33">
        <f t="shared" si="55"/>
        <v>0.94769765519553317</v>
      </c>
      <c r="AK65" s="33">
        <f t="shared" si="56"/>
        <v>-1.5181840373199362E-2</v>
      </c>
      <c r="AL65" s="60">
        <f t="shared" si="57"/>
        <v>2.61324E-2</v>
      </c>
      <c r="AM65" s="60">
        <f t="shared" si="46"/>
        <v>3.2149341753896145E-2</v>
      </c>
      <c r="AN65" s="60">
        <f t="shared" si="58"/>
        <v>-1.887620775579392E-3</v>
      </c>
      <c r="AO65" s="34">
        <f t="shared" si="47"/>
        <v>1.4116550000000001</v>
      </c>
      <c r="AP65" s="34">
        <f t="shared" si="59"/>
        <v>5.1981896801404037</v>
      </c>
      <c r="AQ65" s="10">
        <f t="shared" si="48"/>
        <v>1.9660030621540954</v>
      </c>
      <c r="AR65" s="10">
        <f t="shared" si="60"/>
        <v>3.8154712252230558</v>
      </c>
      <c r="AS65" s="10">
        <f t="shared" si="61"/>
        <v>1.8494681630689604</v>
      </c>
      <c r="AT65" s="10">
        <f>SUM(AS$60:AS65)*5</f>
        <v>43.741913973191195</v>
      </c>
      <c r="AU65" s="10"/>
      <c r="AV65" s="10"/>
      <c r="AW65" s="10"/>
      <c r="AY65" s="10"/>
    </row>
    <row r="66" spans="1:53" x14ac:dyDescent="0.25">
      <c r="A66" s="4">
        <v>35</v>
      </c>
      <c r="B66" s="18">
        <f t="shared" si="38"/>
        <v>2058</v>
      </c>
      <c r="C66" s="39">
        <f t="shared" si="34"/>
        <v>189.96</v>
      </c>
      <c r="D66" s="64">
        <f t="shared" ref="D66:L66" si="66">D31</f>
        <v>0.84999999999999432</v>
      </c>
      <c r="E66" s="64">
        <f t="shared" si="66"/>
        <v>2.0748000000000002</v>
      </c>
      <c r="F66" s="64">
        <f t="shared" si="66"/>
        <v>2.0055000000000001</v>
      </c>
      <c r="G66" s="64">
        <f t="shared" si="66"/>
        <v>0.15329999999999999</v>
      </c>
      <c r="H66" s="64">
        <f t="shared" si="66"/>
        <v>0.14499999999999999</v>
      </c>
      <c r="I66" s="64">
        <f t="shared" si="66"/>
        <v>0.9523332000000001</v>
      </c>
      <c r="J66" s="64">
        <f t="shared" si="66"/>
        <v>1.270416</v>
      </c>
      <c r="K66" s="64">
        <f t="shared" si="66"/>
        <v>4.232592000000001E-2</v>
      </c>
      <c r="L66" s="64">
        <f t="shared" si="66"/>
        <v>0.9523332000000001</v>
      </c>
      <c r="M66" s="64">
        <f t="shared" si="35"/>
        <v>10.453168516899286</v>
      </c>
      <c r="N66" s="64">
        <f t="shared" si="40"/>
        <v>-0.46042538272065769</v>
      </c>
      <c r="O66" s="64">
        <f t="shared" si="40"/>
        <v>1.270416</v>
      </c>
      <c r="P66" s="64">
        <f t="shared" si="36"/>
        <v>1.5386461714324653</v>
      </c>
      <c r="Q66" s="64">
        <f t="shared" si="41"/>
        <v>2.1307186322654603E-2</v>
      </c>
      <c r="R66" s="64">
        <f t="shared" si="41"/>
        <v>4.232592000000001E-2</v>
      </c>
      <c r="S66" s="64">
        <f t="shared" si="37"/>
        <v>5.1824471296162786E-2</v>
      </c>
      <c r="T66" s="64">
        <f t="shared" si="42"/>
        <v>-1.9074489675569711E-3</v>
      </c>
      <c r="U66" s="64">
        <f t="shared" si="42"/>
        <v>2.3206579999999999</v>
      </c>
      <c r="V66" s="64">
        <f t="shared" si="42"/>
        <v>2.7296323546344339</v>
      </c>
      <c r="W66" s="29">
        <f>'2.12 rotation +30'!D11</f>
        <v>213.25</v>
      </c>
      <c r="X66" s="35">
        <f t="shared" si="50"/>
        <v>4.6100000000000136</v>
      </c>
      <c r="Y66" s="29">
        <f>'2.12 rotation +30'!F11*k</f>
        <v>2.3162999999999996</v>
      </c>
      <c r="Z66" s="29">
        <f>'2.12 rotation +30'!G11*k</f>
        <v>1.3922999999999999</v>
      </c>
      <c r="AA66" s="29">
        <f>'2.12 rotation +30'!H11*k</f>
        <v>0.126</v>
      </c>
      <c r="AB66" s="29">
        <f>'2.12 rotation +30'!I11/2</f>
        <v>0.12</v>
      </c>
      <c r="AC66" s="68">
        <f t="shared" si="43"/>
        <v>1.0631816999999999</v>
      </c>
      <c r="AD66" s="348">
        <f t="shared" si="44"/>
        <v>1.0965674999999999</v>
      </c>
      <c r="AE66" s="68">
        <f t="shared" si="45"/>
        <v>4.7252519999999992E-2</v>
      </c>
      <c r="AF66" s="36">
        <f t="shared" si="51"/>
        <v>1.0631816999999999</v>
      </c>
      <c r="AG66" s="33">
        <f t="shared" si="52"/>
        <v>9.0358408559701537</v>
      </c>
      <c r="AH66" s="33">
        <f t="shared" si="53"/>
        <v>-0.12233960144481237</v>
      </c>
      <c r="AI66" s="36">
        <f t="shared" si="54"/>
        <v>1.0965674999999999</v>
      </c>
      <c r="AJ66" s="33">
        <f t="shared" si="55"/>
        <v>1.2640983596258379</v>
      </c>
      <c r="AK66" s="33">
        <f t="shared" si="56"/>
        <v>0.31640070443030477</v>
      </c>
      <c r="AL66" s="60">
        <f t="shared" si="57"/>
        <v>4.7252519999999992E-2</v>
      </c>
      <c r="AM66" s="60">
        <f t="shared" si="46"/>
        <v>5.293577439121594E-2</v>
      </c>
      <c r="AN66" s="60">
        <f t="shared" si="58"/>
        <v>2.0786432637319795E-2</v>
      </c>
      <c r="AO66" s="34">
        <f t="shared" si="47"/>
        <v>2.0959379999999999</v>
      </c>
      <c r="AP66" s="34">
        <f t="shared" si="59"/>
        <v>6.9207855356228265</v>
      </c>
      <c r="AQ66" s="10">
        <f t="shared" si="48"/>
        <v>2.0035501483016747</v>
      </c>
      <c r="AR66" s="10">
        <f t="shared" si="60"/>
        <v>5.079856583147154</v>
      </c>
      <c r="AS66" s="10">
        <f t="shared" si="61"/>
        <v>3.0763064348454794</v>
      </c>
      <c r="AT66" s="10">
        <f>SUM(AS$60:AS66)*5</f>
        <v>59.123446147418591</v>
      </c>
      <c r="AU66" s="10"/>
      <c r="AV66" s="10"/>
      <c r="AW66" s="10"/>
      <c r="AY66" s="10"/>
    </row>
    <row r="67" spans="1:53" x14ac:dyDescent="0.25">
      <c r="A67" s="4">
        <v>40</v>
      </c>
      <c r="B67" s="18">
        <f t="shared" si="38"/>
        <v>2063</v>
      </c>
      <c r="C67" s="39">
        <f t="shared" si="34"/>
        <v>190.86</v>
      </c>
      <c r="D67" s="64">
        <f t="shared" ref="D67:L67" si="67">D32</f>
        <v>0.90000000000000568</v>
      </c>
      <c r="E67" s="64">
        <f t="shared" si="67"/>
        <v>2.2008000000000001</v>
      </c>
      <c r="F67" s="64">
        <f t="shared" si="67"/>
        <v>1.9634999999999998</v>
      </c>
      <c r="G67" s="64">
        <f t="shared" si="67"/>
        <v>0.15329999999999999</v>
      </c>
      <c r="H67" s="64">
        <f t="shared" si="67"/>
        <v>0.15</v>
      </c>
      <c r="I67" s="64">
        <f t="shared" si="67"/>
        <v>1.0101672000000002</v>
      </c>
      <c r="J67" s="64">
        <f t="shared" si="67"/>
        <v>1.285326</v>
      </c>
      <c r="K67" s="64">
        <f t="shared" si="67"/>
        <v>4.4896320000000003E-2</v>
      </c>
      <c r="L67" s="64">
        <f t="shared" si="67"/>
        <v>1.0101672000000002</v>
      </c>
      <c r="M67" s="64">
        <f t="shared" si="35"/>
        <v>10.110178940615983</v>
      </c>
      <c r="N67" s="64">
        <f t="shared" si="40"/>
        <v>-0.34298957628330307</v>
      </c>
      <c r="O67" s="64">
        <f t="shared" si="40"/>
        <v>1.285326</v>
      </c>
      <c r="P67" s="64">
        <f t="shared" si="36"/>
        <v>1.5573227854166538</v>
      </c>
      <c r="Q67" s="64">
        <f t="shared" si="41"/>
        <v>1.8676613984188517E-2</v>
      </c>
      <c r="R67" s="64">
        <f t="shared" si="41"/>
        <v>4.4896320000000003E-2</v>
      </c>
      <c r="S67" s="64">
        <f t="shared" si="37"/>
        <v>5.4057678771231077E-2</v>
      </c>
      <c r="T67" s="64">
        <f t="shared" si="42"/>
        <v>2.2332074750682912E-3</v>
      </c>
      <c r="U67" s="64">
        <f t="shared" si="42"/>
        <v>2.3678280000000003</v>
      </c>
      <c r="V67" s="64">
        <f t="shared" si="42"/>
        <v>2.9457482451759596</v>
      </c>
      <c r="W67" s="29">
        <f>'2.12 rotation +30'!D12</f>
        <v>216.24</v>
      </c>
      <c r="X67" s="35">
        <f t="shared" si="50"/>
        <v>2.9900000000000091</v>
      </c>
      <c r="Y67" s="29">
        <f>'2.12 rotation +30'!F12*k</f>
        <v>2.2574999999999998</v>
      </c>
      <c r="Z67" s="29">
        <f>'2.12 rotation +30'!G12*k</f>
        <v>1.5225</v>
      </c>
      <c r="AA67" s="29">
        <f>'2.12 rotation +30'!H12*k</f>
        <v>0.1323</v>
      </c>
      <c r="AB67" s="29">
        <f>'2.12 rotation +30'!I12/2</f>
        <v>0.14000000000000001</v>
      </c>
      <c r="AC67" s="68">
        <f t="shared" si="43"/>
        <v>1.0361925000000001</v>
      </c>
      <c r="AD67" s="348">
        <f t="shared" si="44"/>
        <v>1.1316375000000001</v>
      </c>
      <c r="AE67" s="68">
        <f t="shared" si="45"/>
        <v>4.6052999999999997E-2</v>
      </c>
      <c r="AF67" s="36">
        <f t="shared" si="51"/>
        <v>1.0361925000000001</v>
      </c>
      <c r="AG67" s="33">
        <f t="shared" si="52"/>
        <v>8.9023488470189491</v>
      </c>
      <c r="AH67" s="33">
        <f t="shared" si="53"/>
        <v>-0.13349200895120461</v>
      </c>
      <c r="AI67" s="36">
        <f t="shared" si="54"/>
        <v>1.1316375000000001</v>
      </c>
      <c r="AJ67" s="33">
        <f t="shared" si="55"/>
        <v>1.3551006305445554</v>
      </c>
      <c r="AK67" s="33">
        <f t="shared" si="56"/>
        <v>9.1002270918717487E-2</v>
      </c>
      <c r="AL67" s="60">
        <f t="shared" si="57"/>
        <v>4.6052999999999997E-2</v>
      </c>
      <c r="AM67" s="60">
        <f t="shared" si="46"/>
        <v>5.5410811259847495E-2</v>
      </c>
      <c r="AN67" s="60">
        <f t="shared" si="58"/>
        <v>2.4750368686315555E-3</v>
      </c>
      <c r="AO67" s="34">
        <f t="shared" si="47"/>
        <v>2.1477189999999999</v>
      </c>
      <c r="AP67" s="34">
        <f t="shared" si="59"/>
        <v>5.0977042988361534</v>
      </c>
      <c r="AQ67" s="10">
        <f t="shared" si="48"/>
        <v>2.1621792119591543</v>
      </c>
      <c r="AR67" s="10">
        <f t="shared" si="60"/>
        <v>3.7417149553457363</v>
      </c>
      <c r="AS67" s="10">
        <f t="shared" si="61"/>
        <v>1.579535743386582</v>
      </c>
      <c r="AT67" s="10">
        <f>SUM(AS$60:AS67)*5</f>
        <v>67.021124864351506</v>
      </c>
      <c r="AU67" s="10"/>
      <c r="AV67" s="10"/>
      <c r="AW67" s="10"/>
      <c r="AY67" s="10"/>
    </row>
    <row r="68" spans="1:53" x14ac:dyDescent="0.25">
      <c r="A68" s="4">
        <v>45</v>
      </c>
      <c r="B68" s="18">
        <f t="shared" si="38"/>
        <v>2068</v>
      </c>
      <c r="C68" s="39">
        <f t="shared" si="34"/>
        <v>191.75</v>
      </c>
      <c r="D68" s="64">
        <f t="shared" ref="D68:L68" si="68">D33</f>
        <v>0.88999999999998636</v>
      </c>
      <c r="E68" s="64">
        <f t="shared" si="68"/>
        <v>2.1630000000000003</v>
      </c>
      <c r="F68" s="64">
        <f t="shared" si="68"/>
        <v>2.0684999999999998</v>
      </c>
      <c r="G68" s="64">
        <f t="shared" si="68"/>
        <v>0.1575</v>
      </c>
      <c r="H68" s="64">
        <f t="shared" si="68"/>
        <v>0.19</v>
      </c>
      <c r="I68" s="64">
        <f t="shared" si="68"/>
        <v>0.99281700000000017</v>
      </c>
      <c r="J68" s="64">
        <f t="shared" si="68"/>
        <v>1.3159649999999998</v>
      </c>
      <c r="K68" s="64">
        <f t="shared" si="68"/>
        <v>4.412520000000001E-2</v>
      </c>
      <c r="L68" s="64">
        <f t="shared" si="68"/>
        <v>0.99281700000000017</v>
      </c>
      <c r="M68" s="64">
        <f t="shared" si="35"/>
        <v>9.7942389717778564</v>
      </c>
      <c r="N68" s="64">
        <f t="shared" si="40"/>
        <v>-0.31593996883812636</v>
      </c>
      <c r="O68" s="64">
        <f t="shared" si="40"/>
        <v>1.3159649999999998</v>
      </c>
      <c r="P68" s="64">
        <f t="shared" si="36"/>
        <v>1.5912633755161094</v>
      </c>
      <c r="Q68" s="64">
        <f t="shared" si="41"/>
        <v>3.3940590099455603E-2</v>
      </c>
      <c r="R68" s="64">
        <f t="shared" si="41"/>
        <v>4.412520000000001E-2</v>
      </c>
      <c r="S68" s="64">
        <f t="shared" si="37"/>
        <v>5.3681337808585403E-2</v>
      </c>
      <c r="T68" s="64">
        <f t="shared" si="42"/>
        <v>-3.7634096264567429E-4</v>
      </c>
      <c r="U68" s="64">
        <f t="shared" si="42"/>
        <v>2.4268700000000005</v>
      </c>
      <c r="V68" s="64">
        <f t="shared" si="42"/>
        <v>3.0344942802986701</v>
      </c>
      <c r="W68" s="29">
        <f>'2.12 rotation +30'!D13</f>
        <v>218.63</v>
      </c>
      <c r="X68" s="35">
        <f t="shared" si="50"/>
        <v>2.3899999999999864</v>
      </c>
      <c r="Y68" s="29">
        <f>'2.12 rotation +30'!F13*k</f>
        <v>2.3477999999999999</v>
      </c>
      <c r="Z68" s="29">
        <f>'2.12 rotation +30'!G13*k</f>
        <v>1.8248999999999997</v>
      </c>
      <c r="AA68" s="29">
        <f>'2.12 rotation +30'!H13*k</f>
        <v>0.14909999999999998</v>
      </c>
      <c r="AB68" s="29">
        <f>'2.12 rotation +30'!I13/2</f>
        <v>0.14499999999999999</v>
      </c>
      <c r="AC68" s="68">
        <f t="shared" si="43"/>
        <v>1.0776402</v>
      </c>
      <c r="AD68" s="348">
        <f t="shared" si="44"/>
        <v>1.2686729999999997</v>
      </c>
      <c r="AE68" s="68">
        <f t="shared" si="45"/>
        <v>4.7895119999999999E-2</v>
      </c>
      <c r="AF68" s="36">
        <f t="shared" si="51"/>
        <v>1.0776402</v>
      </c>
      <c r="AG68" s="33">
        <f t="shared" si="52"/>
        <v>8.8275850034309471</v>
      </c>
      <c r="AH68" s="33">
        <f t="shared" si="53"/>
        <v>-7.4763843588002032E-2</v>
      </c>
      <c r="AI68" s="36">
        <f t="shared" si="54"/>
        <v>1.2686729999999997</v>
      </c>
      <c r="AJ68" s="33">
        <f t="shared" si="55"/>
        <v>1.5082232112620551</v>
      </c>
      <c r="AK68" s="33">
        <f t="shared" si="56"/>
        <v>0.15312258071749962</v>
      </c>
      <c r="AL68" s="60">
        <f t="shared" si="57"/>
        <v>4.7895119999999999E-2</v>
      </c>
      <c r="AM68" s="60">
        <f t="shared" si="46"/>
        <v>5.7690460098221513E-2</v>
      </c>
      <c r="AN68" s="60">
        <f t="shared" si="58"/>
        <v>2.2796488383740182E-3</v>
      </c>
      <c r="AO68" s="34">
        <f t="shared" si="47"/>
        <v>2.3674039999999996</v>
      </c>
      <c r="AP68" s="34">
        <f t="shared" si="59"/>
        <v>4.8380423859678574</v>
      </c>
      <c r="AQ68" s="10">
        <f t="shared" si="48"/>
        <v>2.2273188017392238</v>
      </c>
      <c r="AR68" s="10">
        <f t="shared" si="60"/>
        <v>3.5511231113004071</v>
      </c>
      <c r="AS68" s="10">
        <f t="shared" si="61"/>
        <v>1.3238043095611833</v>
      </c>
      <c r="AT68" s="10">
        <f>SUM(AS$60:AS68)*5</f>
        <v>73.640146412157421</v>
      </c>
      <c r="AU68" s="10"/>
      <c r="AV68" s="10"/>
      <c r="AW68" s="10"/>
      <c r="AY68" s="10"/>
    </row>
    <row r="69" spans="1:53" x14ac:dyDescent="0.25">
      <c r="A69" s="4">
        <v>50</v>
      </c>
      <c r="B69" s="18">
        <f t="shared" si="38"/>
        <v>2073</v>
      </c>
      <c r="C69" s="39">
        <f t="shared" si="34"/>
        <v>192.59</v>
      </c>
      <c r="D69" s="64">
        <f t="shared" ref="D69:L69" si="69">D34</f>
        <v>0.84000000000000341</v>
      </c>
      <c r="E69" s="64">
        <f t="shared" si="69"/>
        <v>2.0726999999999998</v>
      </c>
      <c r="F69" s="64">
        <f t="shared" si="69"/>
        <v>2.2176</v>
      </c>
      <c r="G69" s="64">
        <f t="shared" si="69"/>
        <v>0.1638</v>
      </c>
      <c r="H69" s="64">
        <f t="shared" si="69"/>
        <v>0.155</v>
      </c>
      <c r="I69" s="64">
        <f t="shared" si="69"/>
        <v>0.95136929999999997</v>
      </c>
      <c r="J69" s="64">
        <f t="shared" si="69"/>
        <v>1.3504995</v>
      </c>
      <c r="K69" s="64">
        <f t="shared" si="69"/>
        <v>4.2283080000000001E-2</v>
      </c>
      <c r="L69" s="64">
        <f t="shared" si="69"/>
        <v>0.95136929999999997</v>
      </c>
      <c r="M69" s="64">
        <f t="shared" si="35"/>
        <v>9.4777495539380645</v>
      </c>
      <c r="N69" s="64">
        <f t="shared" si="40"/>
        <v>-0.3164894178397919</v>
      </c>
      <c r="O69" s="64">
        <f t="shared" si="40"/>
        <v>1.3504995</v>
      </c>
      <c r="P69" s="64">
        <f t="shared" si="36"/>
        <v>1.631797780870309</v>
      </c>
      <c r="Q69" s="64">
        <f t="shared" si="41"/>
        <v>4.053440535419961E-2</v>
      </c>
      <c r="R69" s="64">
        <f t="shared" si="41"/>
        <v>4.2283080000000001E-2</v>
      </c>
      <c r="S69" s="64">
        <f t="shared" si="37"/>
        <v>5.177268949690414E-2</v>
      </c>
      <c r="T69" s="64">
        <f t="shared" si="42"/>
        <v>-1.908648311681263E-3</v>
      </c>
      <c r="U69" s="64">
        <f t="shared" si="42"/>
        <v>2.4428230000000006</v>
      </c>
      <c r="V69" s="64">
        <f t="shared" si="42"/>
        <v>3.0049593392027303</v>
      </c>
      <c r="W69" s="29">
        <f>'2.12 rotation +30'!D14</f>
        <v>220.12</v>
      </c>
      <c r="X69" s="35">
        <f t="shared" si="50"/>
        <v>1.4900000000000091</v>
      </c>
      <c r="Y69" s="29">
        <f>'2.12 rotation +30'!F14*k</f>
        <v>2.4926999999999997</v>
      </c>
      <c r="Z69" s="29">
        <f>'2.12 rotation +30'!G14*k</f>
        <v>1.8269999999999997</v>
      </c>
      <c r="AA69" s="29">
        <f>'2.12 rotation +30'!H14*k</f>
        <v>0.15329999999999999</v>
      </c>
      <c r="AB69" s="29">
        <f>'2.12 rotation +30'!I14/2</f>
        <v>0.14499999999999999</v>
      </c>
      <c r="AC69" s="68">
        <f t="shared" si="43"/>
        <v>1.1441492999999998</v>
      </c>
      <c r="AD69" s="348">
        <f t="shared" si="44"/>
        <v>1.3049714999999997</v>
      </c>
      <c r="AE69" s="68">
        <f t="shared" si="45"/>
        <v>5.085108E-2</v>
      </c>
      <c r="AF69" s="36">
        <f t="shared" si="51"/>
        <v>1.1441492999999998</v>
      </c>
      <c r="AG69" s="33">
        <f t="shared" si="52"/>
        <v>8.8290083972812283</v>
      </c>
      <c r="AH69" s="33">
        <f t="shared" si="53"/>
        <v>1.4233938502812293E-3</v>
      </c>
      <c r="AI69" s="36">
        <f t="shared" si="54"/>
        <v>1.3049714999999997</v>
      </c>
      <c r="AJ69" s="33">
        <f t="shared" si="55"/>
        <v>1.5715902150565872</v>
      </c>
      <c r="AK69" s="33">
        <f t="shared" si="56"/>
        <v>6.3367003794532195E-2</v>
      </c>
      <c r="AL69" s="60">
        <f t="shared" si="57"/>
        <v>5.085108E-2</v>
      </c>
      <c r="AM69" s="60">
        <f t="shared" si="46"/>
        <v>6.1049408886306097E-2</v>
      </c>
      <c r="AN69" s="60">
        <f t="shared" si="58"/>
        <v>3.3589487880845842E-3</v>
      </c>
      <c r="AO69" s="34">
        <f t="shared" si="47"/>
        <v>2.4475399999999992</v>
      </c>
      <c r="AP69" s="34">
        <f t="shared" si="59"/>
        <v>4.0056893464329066</v>
      </c>
      <c r="AQ69" s="10">
        <f t="shared" si="48"/>
        <v>2.2056401549748039</v>
      </c>
      <c r="AR69" s="10">
        <f t="shared" si="60"/>
        <v>2.9401759802817535</v>
      </c>
      <c r="AS69" s="10">
        <f t="shared" si="61"/>
        <v>0.73453582530694961</v>
      </c>
      <c r="AT69" s="10">
        <f>SUM(AS$60:AS69)*5</f>
        <v>77.312825538692167</v>
      </c>
      <c r="AU69" s="10"/>
      <c r="AV69" s="10"/>
      <c r="AW69" s="10"/>
      <c r="AY69" s="10"/>
      <c r="AZ69" s="10"/>
    </row>
    <row r="70" spans="1:53" x14ac:dyDescent="0.25">
      <c r="A70" s="4">
        <v>55</v>
      </c>
      <c r="B70" s="18">
        <f t="shared" si="38"/>
        <v>2078</v>
      </c>
      <c r="C70" s="39">
        <f t="shared" si="34"/>
        <v>193.45</v>
      </c>
      <c r="D70" s="64">
        <f t="shared" ref="D70:L70" si="70">D35</f>
        <v>0.85999999999998522</v>
      </c>
      <c r="E70" s="64">
        <f t="shared" si="70"/>
        <v>2.1126</v>
      </c>
      <c r="F70" s="64">
        <f t="shared" si="70"/>
        <v>2.2637999999999998</v>
      </c>
      <c r="G70" s="64">
        <f t="shared" si="70"/>
        <v>0.16800000000000001</v>
      </c>
      <c r="H70" s="64">
        <f t="shared" si="70"/>
        <v>0.16</v>
      </c>
      <c r="I70" s="64">
        <f t="shared" si="70"/>
        <v>0.96968340000000008</v>
      </c>
      <c r="J70" s="64">
        <f t="shared" si="70"/>
        <v>1.377831</v>
      </c>
      <c r="K70" s="64">
        <f t="shared" si="70"/>
        <v>4.3097040000000003E-2</v>
      </c>
      <c r="L70" s="64">
        <f t="shared" si="70"/>
        <v>0.96968340000000008</v>
      </c>
      <c r="M70" s="64">
        <f t="shared" si="35"/>
        <v>9.2205436129603697</v>
      </c>
      <c r="N70" s="64">
        <f t="shared" si="40"/>
        <v>-0.25720594097769478</v>
      </c>
      <c r="O70" s="64">
        <f t="shared" si="40"/>
        <v>1.377831</v>
      </c>
      <c r="P70" s="64">
        <f t="shared" si="36"/>
        <v>1.6662948190946389</v>
      </c>
      <c r="Q70" s="64">
        <f t="shared" si="41"/>
        <v>3.4497038224329923E-2</v>
      </c>
      <c r="R70" s="64">
        <f t="shared" si="41"/>
        <v>4.3097040000000003E-2</v>
      </c>
      <c r="S70" s="64">
        <f t="shared" si="37"/>
        <v>5.2249244955881617E-2</v>
      </c>
      <c r="T70" s="64">
        <f t="shared" si="42"/>
        <v>4.7655545897747759E-4</v>
      </c>
      <c r="U70" s="64">
        <f t="shared" si="42"/>
        <v>2.4933320000000005</v>
      </c>
      <c r="V70" s="64">
        <f t="shared" si="42"/>
        <v>3.1310996527055983</v>
      </c>
      <c r="W70" s="29">
        <f>'2.12 rotation +30'!D15</f>
        <v>221.2</v>
      </c>
      <c r="X70" s="35">
        <f t="shared" si="50"/>
        <v>1.0799999999999841</v>
      </c>
      <c r="Y70" s="29">
        <f>'2.12 rotation +30'!F15*k</f>
        <v>2.5830000000000002</v>
      </c>
      <c r="Z70" s="29">
        <f>'2.12 rotation +30'!G15*k</f>
        <v>1.6337999999999999</v>
      </c>
      <c r="AA70" s="29">
        <f>'2.12 rotation +30'!H15*k</f>
        <v>0.14489999999999997</v>
      </c>
      <c r="AB70" s="29">
        <f>'2.12 rotation +30'!I15/2</f>
        <v>0.09</v>
      </c>
      <c r="AC70" s="68">
        <f t="shared" si="43"/>
        <v>1.1855970000000002</v>
      </c>
      <c r="AD70" s="348">
        <f t="shared" si="44"/>
        <v>1.253679</v>
      </c>
      <c r="AE70" s="68">
        <f t="shared" si="45"/>
        <v>5.2693200000000009E-2</v>
      </c>
      <c r="AF70" s="36">
        <f t="shared" si="51"/>
        <v>1.1855970000000002</v>
      </c>
      <c r="AG70" s="33">
        <f t="shared" si="52"/>
        <v>8.8716952335993842</v>
      </c>
      <c r="AH70" s="33">
        <f t="shared" si="53"/>
        <v>4.2686836318155841E-2</v>
      </c>
      <c r="AI70" s="36">
        <f t="shared" si="54"/>
        <v>1.253679</v>
      </c>
      <c r="AJ70" s="33">
        <f t="shared" si="55"/>
        <v>1.5314995245782344</v>
      </c>
      <c r="AK70" s="33">
        <f t="shared" si="56"/>
        <v>-4.0090690478352897E-2</v>
      </c>
      <c r="AL70" s="60">
        <f t="shared" si="57"/>
        <v>5.2693200000000009E-2</v>
      </c>
      <c r="AM70" s="60">
        <f t="shared" si="46"/>
        <v>6.3485312752734335E-2</v>
      </c>
      <c r="AN70" s="60">
        <f t="shared" si="58"/>
        <v>2.4359038664282379E-3</v>
      </c>
      <c r="AO70" s="34">
        <f t="shared" si="47"/>
        <v>2.3594010000000001</v>
      </c>
      <c r="AP70" s="34">
        <f t="shared" si="59"/>
        <v>3.4444330497062152</v>
      </c>
      <c r="AQ70" s="10">
        <f t="shared" si="48"/>
        <v>2.2982271450859093</v>
      </c>
      <c r="AR70" s="10">
        <f t="shared" si="60"/>
        <v>2.5282138584843619</v>
      </c>
      <c r="AS70" s="10">
        <f t="shared" si="61"/>
        <v>0.22998671339845256</v>
      </c>
      <c r="AT70" s="10">
        <f>SUM(AS$60:AS70)*5</f>
        <v>78.462759105684427</v>
      </c>
      <c r="AU70" s="10"/>
      <c r="AV70" s="10"/>
      <c r="AW70" s="10"/>
      <c r="AY70" s="10"/>
      <c r="AZ70" s="10"/>
    </row>
    <row r="71" spans="1:53" x14ac:dyDescent="0.25">
      <c r="A71" s="4">
        <v>60</v>
      </c>
      <c r="B71" s="18">
        <f t="shared" si="38"/>
        <v>2083</v>
      </c>
      <c r="C71" s="39">
        <f t="shared" si="34"/>
        <v>194.16</v>
      </c>
      <c r="D71" s="64">
        <f t="shared" ref="D71:L71" si="71">D36</f>
        <v>0.71000000000000796</v>
      </c>
      <c r="E71" s="64">
        <f t="shared" si="71"/>
        <v>2.0223</v>
      </c>
      <c r="F71" s="64">
        <f t="shared" si="71"/>
        <v>2.3771999999999998</v>
      </c>
      <c r="G71" s="64">
        <f t="shared" si="71"/>
        <v>0.1701</v>
      </c>
      <c r="H71" s="64">
        <f t="shared" si="71"/>
        <v>0.24</v>
      </c>
      <c r="I71" s="64">
        <f t="shared" si="71"/>
        <v>0.9282357</v>
      </c>
      <c r="J71" s="64">
        <f t="shared" si="71"/>
        <v>1.3987995</v>
      </c>
      <c r="K71" s="64">
        <f t="shared" si="71"/>
        <v>4.125492E-2</v>
      </c>
      <c r="L71" s="64">
        <f t="shared" si="71"/>
        <v>0.9282357</v>
      </c>
      <c r="M71" s="64">
        <f t="shared" si="35"/>
        <v>8.9551851361591304</v>
      </c>
      <c r="N71" s="64">
        <f t="shared" si="40"/>
        <v>-0.26535847680123936</v>
      </c>
      <c r="O71" s="64">
        <f t="shared" si="40"/>
        <v>1.3987995</v>
      </c>
      <c r="P71" s="64">
        <f t="shared" si="36"/>
        <v>1.6933615915094578</v>
      </c>
      <c r="Q71" s="64">
        <f t="shared" si="41"/>
        <v>2.7066772414818807E-2</v>
      </c>
      <c r="R71" s="64">
        <f t="shared" si="41"/>
        <v>4.125492E-2</v>
      </c>
      <c r="S71" s="64">
        <f t="shared" si="37"/>
        <v>5.0491368855045224E-2</v>
      </c>
      <c r="T71" s="64">
        <f t="shared" si="42"/>
        <v>-1.7578761008363933E-3</v>
      </c>
      <c r="U71" s="64">
        <f t="shared" si="42"/>
        <v>2.5490879999999998</v>
      </c>
      <c r="V71" s="64">
        <f t="shared" si="42"/>
        <v>3.0190384195127509</v>
      </c>
      <c r="W71" s="29">
        <f>'2.12 rotation +30'!D16</f>
        <v>222.27</v>
      </c>
      <c r="X71" s="35">
        <f t="shared" si="50"/>
        <v>1.0700000000000216</v>
      </c>
      <c r="Y71" s="29">
        <f>'2.12 rotation +30'!F16*k</f>
        <v>2.5535999999999999</v>
      </c>
      <c r="Z71" s="29">
        <f>'2.12 rotation +30'!G16*k</f>
        <v>1.5875999999999999</v>
      </c>
      <c r="AA71" s="29">
        <f>'2.12 rotation +30'!H16*k</f>
        <v>0.14069999999999999</v>
      </c>
      <c r="AB71" s="29">
        <f>'2.12 rotation +30'!I16/2</f>
        <v>0.14000000000000001</v>
      </c>
      <c r="AC71" s="68">
        <f t="shared" si="43"/>
        <v>1.1721024</v>
      </c>
      <c r="AD71" s="348">
        <f t="shared" si="44"/>
        <v>1.22892</v>
      </c>
      <c r="AE71" s="68">
        <f t="shared" si="45"/>
        <v>5.2093439999999998E-2</v>
      </c>
      <c r="AF71" s="36">
        <f t="shared" si="51"/>
        <v>1.1721024</v>
      </c>
      <c r="AG71" s="33">
        <f t="shared" si="52"/>
        <v>8.8953616830014823</v>
      </c>
      <c r="AH71" s="33">
        <f t="shared" si="53"/>
        <v>2.3666449402098166E-2</v>
      </c>
      <c r="AI71" s="36">
        <f t="shared" si="54"/>
        <v>1.22892</v>
      </c>
      <c r="AJ71" s="33">
        <f t="shared" si="55"/>
        <v>1.4996534248033109</v>
      </c>
      <c r="AK71" s="33">
        <f t="shared" si="56"/>
        <v>-3.1846099774923475E-2</v>
      </c>
      <c r="AL71" s="60">
        <f t="shared" si="57"/>
        <v>5.2093439999999998E-2</v>
      </c>
      <c r="AM71" s="60">
        <f t="shared" si="46"/>
        <v>6.3316163788301807E-2</v>
      </c>
      <c r="AN71" s="60">
        <f t="shared" si="58"/>
        <v>-1.691489644325278E-4</v>
      </c>
      <c r="AO71" s="34">
        <f t="shared" si="47"/>
        <v>2.3436069999999996</v>
      </c>
      <c r="AP71" s="34">
        <f t="shared" si="59"/>
        <v>3.4052582006627636</v>
      </c>
      <c r="AQ71" s="10">
        <f t="shared" si="48"/>
        <v>2.2159741999223592</v>
      </c>
      <c r="AR71" s="10">
        <f t="shared" si="60"/>
        <v>2.4994595192864688</v>
      </c>
      <c r="AS71" s="10">
        <f t="shared" si="61"/>
        <v>0.28348531936410959</v>
      </c>
      <c r="AT71" s="10">
        <f>SUM(AS$60:AS71)*5</f>
        <v>79.880185702504974</v>
      </c>
      <c r="AU71" s="10"/>
      <c r="AV71" s="10"/>
      <c r="AW71" s="10"/>
      <c r="AY71" s="10"/>
      <c r="AZ71" s="10"/>
    </row>
    <row r="72" spans="1:53" x14ac:dyDescent="0.25">
      <c r="A72" s="4">
        <v>65</v>
      </c>
      <c r="B72" s="18">
        <f t="shared" si="38"/>
        <v>2088</v>
      </c>
      <c r="C72" s="39">
        <f t="shared" si="34"/>
        <v>194.58</v>
      </c>
      <c r="D72" s="64">
        <f t="shared" ref="D72:L72" si="72">D37</f>
        <v>0.42000000000001592</v>
      </c>
      <c r="E72" s="64">
        <f t="shared" si="72"/>
        <v>2.1944999999999997</v>
      </c>
      <c r="F72" s="64">
        <f t="shared" si="72"/>
        <v>2.2469999999999999</v>
      </c>
      <c r="G72" s="64">
        <f t="shared" si="72"/>
        <v>0.16800000000000001</v>
      </c>
      <c r="H72" s="64">
        <f t="shared" si="72"/>
        <v>0.27500000000000002</v>
      </c>
      <c r="I72" s="64">
        <f t="shared" si="72"/>
        <v>1.0072755</v>
      </c>
      <c r="J72" s="64">
        <f t="shared" si="72"/>
        <v>1.3915124999999997</v>
      </c>
      <c r="K72" s="64">
        <f t="shared" si="72"/>
        <v>4.4767799999999996E-2</v>
      </c>
      <c r="L72" s="64">
        <f t="shared" si="72"/>
        <v>1.0072755</v>
      </c>
      <c r="M72" s="64">
        <f t="shared" si="35"/>
        <v>8.8032169647044096</v>
      </c>
      <c r="N72" s="64">
        <f t="shared" si="40"/>
        <v>-0.15196817145472075</v>
      </c>
      <c r="O72" s="64">
        <f t="shared" si="40"/>
        <v>1.3915124999999997</v>
      </c>
      <c r="P72" s="64">
        <f t="shared" si="36"/>
        <v>1.6908593660892952</v>
      </c>
      <c r="Q72" s="64">
        <f t="shared" si="41"/>
        <v>-2.5022254201625405E-3</v>
      </c>
      <c r="R72" s="64">
        <f t="shared" si="41"/>
        <v>4.4767799999999996E-2</v>
      </c>
      <c r="S72" s="64">
        <f t="shared" si="37"/>
        <v>5.3693497327198428E-2</v>
      </c>
      <c r="T72" s="64">
        <f t="shared" si="42"/>
        <v>3.202128472153204E-3</v>
      </c>
      <c r="U72" s="64">
        <f t="shared" si="42"/>
        <v>2.5887850000000001</v>
      </c>
      <c r="V72" s="64">
        <f t="shared" si="42"/>
        <v>2.8575167315972858</v>
      </c>
      <c r="W72" s="29">
        <f>'2.12 rotation +30'!D17</f>
        <v>223.26</v>
      </c>
      <c r="X72" s="35">
        <f t="shared" si="50"/>
        <v>0.98999999999998067</v>
      </c>
      <c r="Y72" s="29">
        <f>'2.12 rotation +30'!F17*k</f>
        <v>2.7741000000000002</v>
      </c>
      <c r="Z72" s="29">
        <f>'2.12 rotation +30'!G17*k</f>
        <v>1.3502999999999998</v>
      </c>
      <c r="AA72" s="29">
        <f>'2.12 rotation +30'!H17*k</f>
        <v>0.13439999999999999</v>
      </c>
      <c r="AB72" s="29">
        <f>'2.12 rotation +30'!I17/2</f>
        <v>0.15</v>
      </c>
      <c r="AC72" s="68">
        <f t="shared" si="43"/>
        <v>1.2733119000000002</v>
      </c>
      <c r="AD72" s="348">
        <f t="shared" si="44"/>
        <v>1.1927685000000001</v>
      </c>
      <c r="AE72" s="68">
        <f t="shared" si="45"/>
        <v>5.6591640000000006E-2</v>
      </c>
      <c r="AF72" s="36">
        <f t="shared" si="51"/>
        <v>1.2733119000000002</v>
      </c>
      <c r="AG72" s="33">
        <f t="shared" si="52"/>
        <v>9.0171740238596989</v>
      </c>
      <c r="AH72" s="33">
        <f t="shared" si="53"/>
        <v>0.12181234085821657</v>
      </c>
      <c r="AI72" s="36">
        <f t="shared" si="54"/>
        <v>1.1927685000000001</v>
      </c>
      <c r="AJ72" s="33">
        <f t="shared" si="55"/>
        <v>1.4578722765270129</v>
      </c>
      <c r="AK72" s="33">
        <f t="shared" si="56"/>
        <v>-4.1781148276297975E-2</v>
      </c>
      <c r="AL72" s="60">
        <f t="shared" si="57"/>
        <v>5.6591640000000006E-2</v>
      </c>
      <c r="AM72" s="60">
        <f t="shared" si="46"/>
        <v>6.7784462193356584E-2</v>
      </c>
      <c r="AN72" s="60">
        <f t="shared" si="58"/>
        <v>4.4682984050547769E-3</v>
      </c>
      <c r="AO72" s="34">
        <f t="shared" si="47"/>
        <v>2.3366640000000003</v>
      </c>
      <c r="AP72" s="34">
        <f t="shared" si="59"/>
        <v>3.4111634909869544</v>
      </c>
      <c r="AQ72" s="10">
        <f t="shared" si="48"/>
        <v>2.0974172809924077</v>
      </c>
      <c r="AR72" s="10">
        <f t="shared" si="60"/>
        <v>2.5037940023844243</v>
      </c>
      <c r="AS72" s="10">
        <f t="shared" si="61"/>
        <v>0.40637672139201664</v>
      </c>
      <c r="AT72" s="10">
        <f>SUM(AS$60:AS72)*5</f>
        <v>81.912069309465053</v>
      </c>
      <c r="AU72" s="10"/>
      <c r="AV72" s="10"/>
      <c r="AW72" s="10"/>
      <c r="AY72" s="10"/>
      <c r="AZ72" s="10"/>
      <c r="BA72" s="10"/>
    </row>
    <row r="73" spans="1:53" x14ac:dyDescent="0.25">
      <c r="A73" s="4">
        <v>70</v>
      </c>
      <c r="B73" s="18">
        <f t="shared" si="38"/>
        <v>2093</v>
      </c>
      <c r="C73" s="39">
        <f t="shared" si="34"/>
        <v>194.91</v>
      </c>
      <c r="D73" s="64">
        <f t="shared" ref="D73:L73" si="73">D38</f>
        <v>0.32999999999998408</v>
      </c>
      <c r="E73" s="64">
        <f t="shared" si="73"/>
        <v>2.3561999999999999</v>
      </c>
      <c r="F73" s="64">
        <f t="shared" si="73"/>
        <v>2.0453999999999999</v>
      </c>
      <c r="G73" s="64">
        <f t="shared" si="73"/>
        <v>0.16170000000000001</v>
      </c>
      <c r="H73" s="64">
        <f t="shared" si="73"/>
        <v>0.28499999999999998</v>
      </c>
      <c r="I73" s="64">
        <f t="shared" si="73"/>
        <v>1.0814957999999999</v>
      </c>
      <c r="J73" s="64">
        <f t="shared" si="73"/>
        <v>1.3545209999999999</v>
      </c>
      <c r="K73" s="64">
        <f t="shared" si="73"/>
        <v>4.8066480000000002E-2</v>
      </c>
      <c r="L73" s="64">
        <f t="shared" si="73"/>
        <v>1.0814957999999999</v>
      </c>
      <c r="M73" s="64">
        <f t="shared" si="35"/>
        <v>8.7451412874414203</v>
      </c>
      <c r="N73" s="64">
        <f t="shared" si="40"/>
        <v>-5.8075677262989345E-2</v>
      </c>
      <c r="O73" s="64">
        <f t="shared" si="40"/>
        <v>1.3545209999999999</v>
      </c>
      <c r="P73" s="64">
        <f t="shared" si="36"/>
        <v>1.6534255309486319</v>
      </c>
      <c r="Q73" s="64">
        <f t="shared" si="41"/>
        <v>-3.7433835140663341E-2</v>
      </c>
      <c r="R73" s="64">
        <f t="shared" si="41"/>
        <v>4.8066480000000002E-2</v>
      </c>
      <c r="S73" s="64">
        <f t="shared" si="37"/>
        <v>5.7558239016420945E-2</v>
      </c>
      <c r="T73" s="64">
        <f t="shared" si="42"/>
        <v>3.8647416892225173E-3</v>
      </c>
      <c r="U73" s="64">
        <f t="shared" si="42"/>
        <v>2.5695990000000002</v>
      </c>
      <c r="V73" s="64">
        <f t="shared" si="42"/>
        <v>2.8079542292855542</v>
      </c>
      <c r="W73" s="29">
        <f>'2.12 rotation +30'!D18</f>
        <v>224.22</v>
      </c>
      <c r="X73" s="35">
        <f t="shared" si="50"/>
        <v>0.96000000000000796</v>
      </c>
      <c r="Y73" s="29">
        <f>'2.12 rotation +30'!F18*k</f>
        <v>2.6292</v>
      </c>
      <c r="Z73" s="29">
        <f>'2.12 rotation +30'!G18*k</f>
        <v>1.5225</v>
      </c>
      <c r="AA73" s="29">
        <f>'2.12 rotation +30'!H18*k</f>
        <v>0.14069999999999999</v>
      </c>
      <c r="AB73" s="29">
        <f>'2.12 rotation +30'!I18/2</f>
        <v>0.15</v>
      </c>
      <c r="AC73" s="68">
        <f t="shared" si="43"/>
        <v>1.2068028</v>
      </c>
      <c r="AD73" s="348">
        <f t="shared" si="44"/>
        <v>1.222704</v>
      </c>
      <c r="AE73" s="68">
        <f t="shared" si="45"/>
        <v>5.3635680000000005E-2</v>
      </c>
      <c r="AF73" s="36">
        <f t="shared" si="51"/>
        <v>1.2068028</v>
      </c>
      <c r="AG73" s="33">
        <f t="shared" si="52"/>
        <v>9.056708725810239</v>
      </c>
      <c r="AH73" s="33">
        <f t="shared" si="53"/>
        <v>3.9534701950540097E-2</v>
      </c>
      <c r="AI73" s="36">
        <f t="shared" si="54"/>
        <v>1.222704</v>
      </c>
      <c r="AJ73" s="33">
        <f t="shared" si="55"/>
        <v>1.4804218432090301</v>
      </c>
      <c r="AK73" s="33">
        <f t="shared" si="56"/>
        <v>2.2549566682017241E-2</v>
      </c>
      <c r="AL73" s="60">
        <f t="shared" si="57"/>
        <v>5.3635680000000005E-2</v>
      </c>
      <c r="AM73" s="60">
        <f t="shared" si="46"/>
        <v>6.5618393219001397E-2</v>
      </c>
      <c r="AN73" s="60">
        <f t="shared" si="58"/>
        <v>-2.166068974355187E-3</v>
      </c>
      <c r="AO73" s="34">
        <f t="shared" si="47"/>
        <v>2.3544720000000003</v>
      </c>
      <c r="AP73" s="34">
        <f t="shared" si="59"/>
        <v>3.3743901996582109</v>
      </c>
      <c r="AQ73" s="10">
        <f t="shared" si="48"/>
        <v>2.0610384042955969</v>
      </c>
      <c r="AR73" s="10">
        <f t="shared" si="60"/>
        <v>2.476802406549127</v>
      </c>
      <c r="AS73" s="10">
        <f t="shared" si="61"/>
        <v>0.41576400225353005</v>
      </c>
      <c r="AT73" s="10">
        <f>SUM(AS$60:AS73)*5</f>
        <v>83.990889320732691</v>
      </c>
      <c r="AU73" s="10"/>
      <c r="AV73" s="10"/>
      <c r="AW73" s="10"/>
      <c r="AY73" s="10"/>
      <c r="AZ73" s="10"/>
    </row>
    <row r="74" spans="1:53" x14ac:dyDescent="0.25">
      <c r="A74" s="4">
        <v>75</v>
      </c>
      <c r="B74" s="18">
        <f t="shared" si="38"/>
        <v>2098</v>
      </c>
      <c r="C74" s="39">
        <f t="shared" si="34"/>
        <v>195.12</v>
      </c>
      <c r="D74" s="64">
        <f t="shared" ref="D74:L74" si="74">D39</f>
        <v>0.21000000000000796</v>
      </c>
      <c r="E74" s="64">
        <f t="shared" si="74"/>
        <v>2.3456999999999999</v>
      </c>
      <c r="F74" s="64">
        <f t="shared" si="74"/>
        <v>1.9572000000000001</v>
      </c>
      <c r="G74" s="64">
        <f t="shared" si="74"/>
        <v>0.15539999999999998</v>
      </c>
      <c r="H74" s="64">
        <f t="shared" si="74"/>
        <v>0.23499999999999999</v>
      </c>
      <c r="I74" s="64">
        <f t="shared" si="74"/>
        <v>1.0766762999999999</v>
      </c>
      <c r="J74" s="64">
        <f t="shared" si="74"/>
        <v>1.3184325000000001</v>
      </c>
      <c r="K74" s="64">
        <f t="shared" si="74"/>
        <v>4.7852280000000004E-2</v>
      </c>
      <c r="L74" s="64">
        <f t="shared" si="74"/>
        <v>1.0766762999999999</v>
      </c>
      <c r="M74" s="64">
        <f t="shared" si="35"/>
        <v>8.6897639738863202</v>
      </c>
      <c r="N74" s="64">
        <f t="shared" si="40"/>
        <v>-5.5377313555100116E-2</v>
      </c>
      <c r="O74" s="64">
        <f t="shared" si="40"/>
        <v>1.3184325000000001</v>
      </c>
      <c r="P74" s="64">
        <f t="shared" si="36"/>
        <v>1.6107196012801865</v>
      </c>
      <c r="Q74" s="64">
        <f t="shared" si="41"/>
        <v>-4.270592966844533E-2</v>
      </c>
      <c r="R74" s="64">
        <f t="shared" si="41"/>
        <v>4.7852280000000004E-2</v>
      </c>
      <c r="S74" s="64">
        <f t="shared" si="37"/>
        <v>5.8027235280416846E-2</v>
      </c>
      <c r="T74" s="64">
        <f t="shared" si="42"/>
        <v>4.6899626399590083E-4</v>
      </c>
      <c r="U74" s="64">
        <f t="shared" si="42"/>
        <v>2.4874490000000007</v>
      </c>
      <c r="V74" s="64">
        <f t="shared" si="42"/>
        <v>2.5998347530404593</v>
      </c>
      <c r="W74" s="29">
        <f>'2.12 rotation +30'!D19</f>
        <v>224.99</v>
      </c>
      <c r="X74" s="35">
        <f t="shared" si="50"/>
        <v>0.77000000000001023</v>
      </c>
      <c r="Y74" s="29">
        <f>'2.12 rotation +30'!F19*k</f>
        <v>2.5367999999999999</v>
      </c>
      <c r="Z74" s="29">
        <f>'2.12 rotation +30'!G19*k</f>
        <v>1.5287999999999999</v>
      </c>
      <c r="AA74" s="29">
        <f>'2.12 rotation +30'!H19*k</f>
        <v>0.1386</v>
      </c>
      <c r="AB74" s="29">
        <f>'2.12 rotation +30'!I19/2</f>
        <v>0.215</v>
      </c>
      <c r="AC74" s="68">
        <f t="shared" si="43"/>
        <v>1.1643912000000001</v>
      </c>
      <c r="AD74" s="348">
        <f t="shared" si="44"/>
        <v>1.2024599999999999</v>
      </c>
      <c r="AE74" s="68">
        <f t="shared" si="45"/>
        <v>5.175072E-2</v>
      </c>
      <c r="AF74" s="36">
        <f t="shared" si="51"/>
        <v>1.1643912000000001</v>
      </c>
      <c r="AG74" s="33">
        <f t="shared" si="52"/>
        <v>9.048714082863027</v>
      </c>
      <c r="AH74" s="33">
        <f t="shared" si="53"/>
        <v>-7.9946429472119718E-3</v>
      </c>
      <c r="AI74" s="36">
        <f t="shared" si="54"/>
        <v>1.2024599999999999</v>
      </c>
      <c r="AJ74" s="33">
        <f t="shared" si="55"/>
        <v>1.4641640810874481</v>
      </c>
      <c r="AK74" s="33">
        <f t="shared" si="56"/>
        <v>-1.6257762121582031E-2</v>
      </c>
      <c r="AL74" s="60">
        <f t="shared" si="57"/>
        <v>5.175072E-2</v>
      </c>
      <c r="AM74" s="60">
        <f t="shared" si="46"/>
        <v>6.3350522703930309E-2</v>
      </c>
      <c r="AN74" s="60">
        <f t="shared" si="58"/>
        <v>-2.2678705150710882E-3</v>
      </c>
      <c r="AO74" s="34">
        <f t="shared" si="47"/>
        <v>2.3421760000000003</v>
      </c>
      <c r="AP74" s="34">
        <f t="shared" si="59"/>
        <v>3.0856557244161453</v>
      </c>
      <c r="AQ74" s="10">
        <f t="shared" si="48"/>
        <v>1.908278708731697</v>
      </c>
      <c r="AR74" s="10">
        <f t="shared" si="60"/>
        <v>2.2648713017214508</v>
      </c>
      <c r="AS74" s="10">
        <f t="shared" si="61"/>
        <v>0.35659259298975376</v>
      </c>
      <c r="AT74" s="10">
        <f>SUM(AS$60:AS74)*5</f>
        <v>85.773852285681457</v>
      </c>
      <c r="AU74" s="10"/>
      <c r="AV74" s="10"/>
      <c r="AW74" s="10"/>
      <c r="AY74" s="10"/>
    </row>
    <row r="75" spans="1:53" x14ac:dyDescent="0.25">
      <c r="A75" s="4">
        <v>80</v>
      </c>
      <c r="B75" s="18">
        <f t="shared" si="38"/>
        <v>2103</v>
      </c>
      <c r="C75" s="39">
        <f t="shared" si="34"/>
        <v>195.4</v>
      </c>
      <c r="D75" s="64">
        <f t="shared" ref="D75:L75" si="75">D40</f>
        <v>0.28000000000000114</v>
      </c>
      <c r="E75" s="64">
        <f t="shared" si="75"/>
        <v>2.2427999999999999</v>
      </c>
      <c r="F75" s="64">
        <f t="shared" si="75"/>
        <v>1.9866000000000001</v>
      </c>
      <c r="G75" s="64">
        <f t="shared" si="75"/>
        <v>0.15539999999999998</v>
      </c>
      <c r="H75" s="64">
        <f t="shared" si="75"/>
        <v>0.215</v>
      </c>
      <c r="I75" s="64">
        <f t="shared" si="75"/>
        <v>1.0294452000000001</v>
      </c>
      <c r="J75" s="64">
        <f t="shared" si="75"/>
        <v>1.3043939999999998</v>
      </c>
      <c r="K75" s="64">
        <f t="shared" si="75"/>
        <v>4.5753120000000001E-2</v>
      </c>
      <c r="L75" s="64">
        <f t="shared" si="75"/>
        <v>1.0294452000000001</v>
      </c>
      <c r="M75" s="64">
        <f t="shared" si="35"/>
        <v>8.5943241223771025</v>
      </c>
      <c r="N75" s="64">
        <f t="shared" si="40"/>
        <v>-9.5439851509217632E-2</v>
      </c>
      <c r="O75" s="64">
        <f t="shared" si="40"/>
        <v>1.3043939999999998</v>
      </c>
      <c r="P75" s="64">
        <f t="shared" si="36"/>
        <v>1.5891316881638278</v>
      </c>
      <c r="Q75" s="64">
        <f t="shared" si="41"/>
        <v>-2.158791311635877E-2</v>
      </c>
      <c r="R75" s="64">
        <f t="shared" si="41"/>
        <v>4.5753120000000001E-2</v>
      </c>
      <c r="S75" s="64">
        <f t="shared" si="37"/>
        <v>5.601098289007251E-2</v>
      </c>
      <c r="T75" s="64">
        <f t="shared" si="42"/>
        <v>-2.0162523903443363E-3</v>
      </c>
      <c r="U75" s="64">
        <f t="shared" si="42"/>
        <v>2.437894</v>
      </c>
      <c r="V75" s="64">
        <f t="shared" si="42"/>
        <v>2.5988499829840803</v>
      </c>
      <c r="W75" s="29">
        <f>'2.12 rotation +30'!D20</f>
        <v>225.66</v>
      </c>
      <c r="X75" s="35">
        <f t="shared" si="50"/>
        <v>0.66999999999998749</v>
      </c>
      <c r="Y75" s="29">
        <f>'2.12 rotation +30'!F20*k</f>
        <v>2.5745999999999998</v>
      </c>
      <c r="Z75" s="29">
        <f>'2.12 rotation +30'!G20*k</f>
        <v>1.5602999999999998</v>
      </c>
      <c r="AA75" s="29">
        <f>'2.12 rotation +30'!H20*k</f>
        <v>0.14069999999999999</v>
      </c>
      <c r="AB75" s="29">
        <f>'2.12 rotation +30'!I20/2</f>
        <v>0.21</v>
      </c>
      <c r="AC75" s="68">
        <f t="shared" si="43"/>
        <v>1.1817413999999999</v>
      </c>
      <c r="AD75" s="348">
        <f t="shared" si="44"/>
        <v>1.2236909999999999</v>
      </c>
      <c r="AE75" s="68">
        <f t="shared" si="45"/>
        <v>5.252184E-2</v>
      </c>
      <c r="AF75" s="36">
        <f t="shared" si="51"/>
        <v>1.1817413999999999</v>
      </c>
      <c r="AG75" s="33">
        <f t="shared" si="52"/>
        <v>9.0591045419419789</v>
      </c>
      <c r="AH75" s="33">
        <f t="shared" si="53"/>
        <v>1.0390459078951864E-2</v>
      </c>
      <c r="AI75" s="36">
        <f t="shared" si="54"/>
        <v>1.2236909999999999</v>
      </c>
      <c r="AJ75" s="33">
        <f t="shared" si="55"/>
        <v>1.4825210876266759</v>
      </c>
      <c r="AK75" s="33">
        <f t="shared" si="56"/>
        <v>1.8357006539227783E-2</v>
      </c>
      <c r="AL75" s="60">
        <f t="shared" si="57"/>
        <v>5.252184E-2</v>
      </c>
      <c r="AM75" s="60">
        <f t="shared" si="46"/>
        <v>6.3720736048915372E-2</v>
      </c>
      <c r="AN75" s="60">
        <f t="shared" si="58"/>
        <v>3.7021334498506253E-4</v>
      </c>
      <c r="AO75" s="34">
        <f t="shared" si="47"/>
        <v>2.3773680000000001</v>
      </c>
      <c r="AP75" s="34">
        <f t="shared" si="59"/>
        <v>3.0764856789631523</v>
      </c>
      <c r="AQ75" s="10">
        <f t="shared" si="48"/>
        <v>1.9075558875103149</v>
      </c>
      <c r="AR75" s="10">
        <f t="shared" si="60"/>
        <v>2.2581404883589538</v>
      </c>
      <c r="AS75" s="10">
        <f t="shared" si="61"/>
        <v>0.35058460084863885</v>
      </c>
      <c r="AT75" s="10">
        <f>SUM(AS$60:AS75)*5</f>
        <v>87.526775289924643</v>
      </c>
      <c r="AU75" s="10"/>
      <c r="AV75" s="10"/>
      <c r="AW75" s="10"/>
      <c r="AY75" s="10"/>
    </row>
    <row r="76" spans="1:53" x14ac:dyDescent="0.25">
      <c r="A76" s="4">
        <v>85</v>
      </c>
      <c r="B76" s="18">
        <f t="shared" si="38"/>
        <v>2108</v>
      </c>
      <c r="C76" s="39">
        <f t="shared" si="34"/>
        <v>195.85</v>
      </c>
      <c r="D76" s="64">
        <f t="shared" ref="D76:L76" si="76">D41</f>
        <v>0.44999999999998863</v>
      </c>
      <c r="E76" s="64">
        <f t="shared" si="76"/>
        <v>2.3058000000000001</v>
      </c>
      <c r="F76" s="64">
        <f t="shared" si="76"/>
        <v>1.9887000000000001</v>
      </c>
      <c r="G76" s="64">
        <f t="shared" si="76"/>
        <v>0.1575</v>
      </c>
      <c r="H76" s="64">
        <f t="shared" si="76"/>
        <v>0.25</v>
      </c>
      <c r="I76" s="64">
        <f t="shared" si="76"/>
        <v>1.0583622000000001</v>
      </c>
      <c r="J76" s="64">
        <f t="shared" si="76"/>
        <v>1.320627</v>
      </c>
      <c r="K76" s="64">
        <f t="shared" si="76"/>
        <v>4.7038320000000002E-2</v>
      </c>
      <c r="L76" s="64">
        <f t="shared" si="76"/>
        <v>1.0583622000000001</v>
      </c>
      <c r="M76" s="64">
        <f t="shared" si="35"/>
        <v>8.5401559058848537</v>
      </c>
      <c r="N76" s="64">
        <f t="shared" si="40"/>
        <v>-5.4168216492248789E-2</v>
      </c>
      <c r="O76" s="64">
        <f t="shared" si="40"/>
        <v>1.320627</v>
      </c>
      <c r="P76" s="64">
        <f t="shared" si="36"/>
        <v>1.6015484482247673</v>
      </c>
      <c r="Q76" s="64">
        <f t="shared" si="41"/>
        <v>1.2416760060939502E-2</v>
      </c>
      <c r="R76" s="64">
        <f t="shared" si="41"/>
        <v>4.7038320000000002E-2</v>
      </c>
      <c r="S76" s="64">
        <f t="shared" si="37"/>
        <v>5.6939756455623491E-2</v>
      </c>
      <c r="T76" s="64">
        <f t="shared" si="42"/>
        <v>9.2877356555098184E-4</v>
      </c>
      <c r="U76" s="64">
        <f t="shared" si="42"/>
        <v>2.4920599999999999</v>
      </c>
      <c r="V76" s="64">
        <f t="shared" si="42"/>
        <v>2.9012373171342301</v>
      </c>
      <c r="W76" s="29">
        <f>'2.12 rotation +30'!D21</f>
        <v>226.31</v>
      </c>
      <c r="X76" s="35">
        <f t="shared" si="50"/>
        <v>0.65000000000000568</v>
      </c>
      <c r="Y76" s="29">
        <f>'2.12 rotation +30'!F21*k</f>
        <v>2.5326</v>
      </c>
      <c r="Z76" s="29">
        <f>'2.12 rotation +30'!G21*k</f>
        <v>1.5959999999999999</v>
      </c>
      <c r="AA76" s="29">
        <f>'2.12 rotation +30'!H21*k</f>
        <v>0.14069999999999999</v>
      </c>
      <c r="AB76" s="29">
        <f>'2.12 rotation +30'!I21/2</f>
        <v>0.14000000000000001</v>
      </c>
      <c r="AC76" s="68">
        <f t="shared" si="43"/>
        <v>1.1624634</v>
      </c>
      <c r="AD76" s="348">
        <f t="shared" si="44"/>
        <v>1.2269669999999999</v>
      </c>
      <c r="AE76" s="68">
        <f t="shared" si="45"/>
        <v>5.1665040000000002E-2</v>
      </c>
      <c r="AF76" s="36">
        <f t="shared" si="51"/>
        <v>1.1624634</v>
      </c>
      <c r="AG76" s="33">
        <f t="shared" si="52"/>
        <v>9.048871961946066</v>
      </c>
      <c r="AH76" s="33">
        <f t="shared" si="53"/>
        <v>-1.0232579995912872E-2</v>
      </c>
      <c r="AI76" s="36">
        <f t="shared" si="54"/>
        <v>1.2269669999999999</v>
      </c>
      <c r="AJ76" s="33">
        <f t="shared" si="55"/>
        <v>1.4890421785782195</v>
      </c>
      <c r="AK76" s="33">
        <f t="shared" si="56"/>
        <v>6.5210909515436288E-3</v>
      </c>
      <c r="AL76" s="60">
        <f t="shared" si="57"/>
        <v>5.1665040000000002E-2</v>
      </c>
      <c r="AM76" s="60">
        <f t="shared" si="46"/>
        <v>6.2929381140596541E-2</v>
      </c>
      <c r="AN76" s="60">
        <f t="shared" si="58"/>
        <v>-7.9135490831883093E-4</v>
      </c>
      <c r="AO76" s="34">
        <f t="shared" si="47"/>
        <v>2.3369289999999996</v>
      </c>
      <c r="AP76" s="34">
        <f t="shared" si="59"/>
        <v>2.9824261560473171</v>
      </c>
      <c r="AQ76" s="10">
        <f t="shared" si="48"/>
        <v>2.1295081907765248</v>
      </c>
      <c r="AR76" s="10">
        <f t="shared" si="60"/>
        <v>2.189100798538731</v>
      </c>
      <c r="AS76" s="10">
        <f t="shared" si="61"/>
        <v>5.9592607762206207E-2</v>
      </c>
      <c r="AT76" s="10">
        <f>SUM(AS$60:AS76)*5</f>
        <v>87.824738328735663</v>
      </c>
      <c r="AU76" s="10"/>
      <c r="AV76" s="10"/>
      <c r="AW76" s="10"/>
      <c r="AY76" s="10"/>
    </row>
    <row r="77" spans="1:53" x14ac:dyDescent="0.25">
      <c r="A77" s="4">
        <v>90</v>
      </c>
      <c r="B77" s="18">
        <f t="shared" si="38"/>
        <v>2113</v>
      </c>
      <c r="C77" s="39">
        <f t="shared" si="34"/>
        <v>196.25</v>
      </c>
      <c r="D77" s="64">
        <f t="shared" ref="D77:L77" si="77">D42</f>
        <v>0.40000000000000568</v>
      </c>
      <c r="E77" s="64">
        <f t="shared" si="77"/>
        <v>2.4108000000000001</v>
      </c>
      <c r="F77" s="64">
        <f t="shared" si="77"/>
        <v>1.9634999999999998</v>
      </c>
      <c r="G77" s="64">
        <f t="shared" si="77"/>
        <v>0.1575</v>
      </c>
      <c r="H77" s="64">
        <f t="shared" si="77"/>
        <v>0.23</v>
      </c>
      <c r="I77" s="64">
        <f t="shared" si="77"/>
        <v>1.1065572000000001</v>
      </c>
      <c r="J77" s="64">
        <f t="shared" si="77"/>
        <v>1.336776</v>
      </c>
      <c r="K77" s="64">
        <f t="shared" si="77"/>
        <v>4.9180320000000007E-2</v>
      </c>
      <c r="L77" s="64">
        <f t="shared" si="77"/>
        <v>1.1065572000000001</v>
      </c>
      <c r="M77" s="64">
        <f t="shared" si="35"/>
        <v>8.5411947345047814</v>
      </c>
      <c r="N77" s="64">
        <f t="shared" si="40"/>
        <v>1.0388286199276564E-3</v>
      </c>
      <c r="O77" s="64">
        <f t="shared" si="40"/>
        <v>1.336776</v>
      </c>
      <c r="P77" s="64">
        <f t="shared" si="36"/>
        <v>1.6198924420346312</v>
      </c>
      <c r="Q77" s="64">
        <f t="shared" si="41"/>
        <v>1.8343993809863957E-2</v>
      </c>
      <c r="R77" s="64">
        <f t="shared" si="41"/>
        <v>4.9180320000000007E-2</v>
      </c>
      <c r="S77" s="64">
        <f t="shared" si="37"/>
        <v>5.9245941977220475E-2</v>
      </c>
      <c r="T77" s="64">
        <f t="shared" si="42"/>
        <v>2.3061855215969831E-3</v>
      </c>
      <c r="U77" s="64">
        <f t="shared" si="42"/>
        <v>2.5237540000000003</v>
      </c>
      <c r="V77" s="64">
        <f t="shared" si="42"/>
        <v>2.9454430079513947</v>
      </c>
      <c r="W77" s="29">
        <f>'2.12 rotation +30'!D22</f>
        <v>226.98</v>
      </c>
      <c r="X77" s="35">
        <f t="shared" si="50"/>
        <v>0.66999999999998749</v>
      </c>
      <c r="Y77" s="29">
        <f>'2.12 rotation +30'!F22*k</f>
        <v>2.6229</v>
      </c>
      <c r="Z77" s="29">
        <f>'2.12 rotation +30'!G22*k</f>
        <v>1.5477000000000001</v>
      </c>
      <c r="AA77" s="29">
        <f>'2.12 rotation +30'!H22*k</f>
        <v>0.14069999999999999</v>
      </c>
      <c r="AB77" s="29">
        <f>'2.12 rotation +30'!I22/2</f>
        <v>0.18</v>
      </c>
      <c r="AC77" s="68">
        <f t="shared" si="43"/>
        <v>1.2039111</v>
      </c>
      <c r="AD77" s="348">
        <f t="shared" si="44"/>
        <v>1.2307364999999999</v>
      </c>
      <c r="AE77" s="68">
        <f t="shared" si="45"/>
        <v>5.3507160000000005E-2</v>
      </c>
      <c r="AF77" s="36">
        <f t="shared" si="51"/>
        <v>1.2039111</v>
      </c>
      <c r="AG77" s="33">
        <f t="shared" si="52"/>
        <v>9.0814116836666514</v>
      </c>
      <c r="AH77" s="33">
        <f t="shared" si="53"/>
        <v>3.2539721720585391E-2</v>
      </c>
      <c r="AI77" s="36">
        <f t="shared" si="54"/>
        <v>1.2307364999999999</v>
      </c>
      <c r="AJ77" s="33">
        <f t="shared" si="55"/>
        <v>1.4939644554863623</v>
      </c>
      <c r="AK77" s="33">
        <f t="shared" si="56"/>
        <v>4.9222769081427309E-3</v>
      </c>
      <c r="AL77" s="60">
        <f t="shared" si="57"/>
        <v>5.3507160000000005E-2</v>
      </c>
      <c r="AM77" s="60">
        <f t="shared" si="46"/>
        <v>6.4631608035097168E-2</v>
      </c>
      <c r="AN77" s="60">
        <f t="shared" si="58"/>
        <v>1.7022268945006275E-3</v>
      </c>
      <c r="AO77" s="34">
        <f t="shared" si="47"/>
        <v>2.3803890000000001</v>
      </c>
      <c r="AP77" s="34">
        <f t="shared" si="59"/>
        <v>3.0895532255232165</v>
      </c>
      <c r="AQ77" s="10">
        <f t="shared" si="48"/>
        <v>2.1619551678363238</v>
      </c>
      <c r="AR77" s="10">
        <f t="shared" si="60"/>
        <v>2.2677320675340407</v>
      </c>
      <c r="AS77" s="10">
        <f t="shared" si="61"/>
        <v>0.10577689969771686</v>
      </c>
      <c r="AT77" s="10">
        <f>SUM(AS$60:AS77)*5</f>
        <v>88.353622827224257</v>
      </c>
      <c r="AU77" s="10"/>
      <c r="AV77" s="10"/>
      <c r="AW77" s="10"/>
      <c r="AY77" s="10"/>
    </row>
    <row r="78" spans="1:53" x14ac:dyDescent="0.25">
      <c r="A78" s="4">
        <v>95</v>
      </c>
      <c r="B78" s="18">
        <f t="shared" si="38"/>
        <v>2118</v>
      </c>
      <c r="C78" s="39">
        <f t="shared" si="34"/>
        <v>196.74</v>
      </c>
      <c r="D78" s="64">
        <f t="shared" ref="D78:L78" si="78">D43</f>
        <v>0.49000000000000909</v>
      </c>
      <c r="E78" s="64">
        <f t="shared" si="78"/>
        <v>2.4780000000000002</v>
      </c>
      <c r="F78" s="64">
        <f t="shared" si="78"/>
        <v>1.9215</v>
      </c>
      <c r="G78" s="64">
        <f t="shared" si="78"/>
        <v>0.1575</v>
      </c>
      <c r="H78" s="64">
        <f t="shared" si="78"/>
        <v>0.19</v>
      </c>
      <c r="I78" s="64">
        <f t="shared" si="78"/>
        <v>1.1374020000000002</v>
      </c>
      <c r="J78" s="64">
        <f t="shared" si="78"/>
        <v>1.33728</v>
      </c>
      <c r="K78" s="64">
        <f t="shared" si="78"/>
        <v>5.0551200000000004E-2</v>
      </c>
      <c r="L78" s="64">
        <f t="shared" si="78"/>
        <v>1.1374020000000002</v>
      </c>
      <c r="M78" s="64">
        <f t="shared" si="35"/>
        <v>8.5729438873450263</v>
      </c>
      <c r="N78" s="64">
        <f t="shared" si="40"/>
        <v>3.1749152840244932E-2</v>
      </c>
      <c r="O78" s="64">
        <f t="shared" si="40"/>
        <v>1.33728</v>
      </c>
      <c r="P78" s="64">
        <f t="shared" si="36"/>
        <v>1.6236392326388811</v>
      </c>
      <c r="Q78" s="64">
        <f t="shared" si="41"/>
        <v>3.7467906042498722E-3</v>
      </c>
      <c r="R78" s="64">
        <f t="shared" si="41"/>
        <v>5.0551200000000004E-2</v>
      </c>
      <c r="S78" s="64">
        <f t="shared" si="37"/>
        <v>6.1024501832469338E-2</v>
      </c>
      <c r="T78" s="64">
        <f t="shared" si="42"/>
        <v>1.7785598552488638E-3</v>
      </c>
      <c r="U78" s="64">
        <f t="shared" si="42"/>
        <v>2.5159099999999999</v>
      </c>
      <c r="V78" s="64">
        <f t="shared" si="42"/>
        <v>3.0431845032997527</v>
      </c>
      <c r="W78" s="29">
        <f>'2.12 rotation +30'!D23</f>
        <v>227.46</v>
      </c>
      <c r="X78" s="35">
        <f t="shared" si="50"/>
        <v>0.48000000000001819</v>
      </c>
      <c r="Y78" s="29">
        <f>'2.12 rotation +30'!F23*k</f>
        <v>2.6187</v>
      </c>
      <c r="Z78" s="29">
        <f>'2.12 rotation +30'!G23*k</f>
        <v>1.575</v>
      </c>
      <c r="AA78" s="29">
        <f>'2.12 rotation +30'!H23*k</f>
        <v>0.14280000000000001</v>
      </c>
      <c r="AB78" s="29">
        <f>'2.12 rotation +30'!I23/2</f>
        <v>0.23499999999999999</v>
      </c>
      <c r="AC78" s="68">
        <f t="shared" si="43"/>
        <v>1.2019833</v>
      </c>
      <c r="AD78" s="348">
        <f t="shared" si="44"/>
        <v>1.2400815000000001</v>
      </c>
      <c r="AE78" s="68">
        <f t="shared" si="45"/>
        <v>5.3421480000000007E-2</v>
      </c>
      <c r="AF78" s="36">
        <f t="shared" si="51"/>
        <v>1.2019833</v>
      </c>
      <c r="AG78" s="33">
        <f t="shared" si="52"/>
        <v>9.1078113567400063</v>
      </c>
      <c r="AH78" s="33">
        <f t="shared" si="53"/>
        <v>2.639967307335489E-2</v>
      </c>
      <c r="AI78" s="36">
        <f t="shared" si="54"/>
        <v>1.2400815000000001</v>
      </c>
      <c r="AJ78" s="33">
        <f t="shared" si="55"/>
        <v>1.5041795993315188</v>
      </c>
      <c r="AK78" s="33">
        <f t="shared" si="56"/>
        <v>1.0215143845156538E-2</v>
      </c>
      <c r="AL78" s="60">
        <f t="shared" si="57"/>
        <v>5.3421480000000007E-2</v>
      </c>
      <c r="AM78" s="60">
        <f t="shared" si="46"/>
        <v>6.4846842080152053E-2</v>
      </c>
      <c r="AN78" s="60">
        <f t="shared" si="58"/>
        <v>2.1523404505488508E-4</v>
      </c>
      <c r="AO78" s="34">
        <f t="shared" si="47"/>
        <v>2.4228950000000005</v>
      </c>
      <c r="AP78" s="34">
        <f t="shared" si="59"/>
        <v>2.9397250509635851</v>
      </c>
      <c r="AQ78" s="10">
        <f t="shared" si="48"/>
        <v>2.2336974254220183</v>
      </c>
      <c r="AR78" s="10">
        <f t="shared" si="60"/>
        <v>2.1577581874072713</v>
      </c>
      <c r="AS78" s="10">
        <f t="shared" si="61"/>
        <v>-7.5939238014747001E-2</v>
      </c>
      <c r="AT78" s="10">
        <f>SUM(AS$60:AS78)*5</f>
        <v>87.973926637150512</v>
      </c>
      <c r="AU78" s="10"/>
      <c r="AV78" s="10"/>
      <c r="AW78" s="10"/>
      <c r="AY78" s="10"/>
    </row>
    <row r="79" spans="1:53" x14ac:dyDescent="0.25">
      <c r="A79" s="4">
        <v>100</v>
      </c>
      <c r="B79" s="18">
        <f t="shared" si="38"/>
        <v>2123</v>
      </c>
      <c r="C79" s="39">
        <f t="shared" si="34"/>
        <v>197.15</v>
      </c>
      <c r="D79" s="64">
        <f t="shared" ref="D79:L79" si="79">D44</f>
        <v>0.40999999999999659</v>
      </c>
      <c r="E79" s="64">
        <f t="shared" si="79"/>
        <v>2.5073999999999996</v>
      </c>
      <c r="F79" s="64">
        <f t="shared" si="79"/>
        <v>1.9257</v>
      </c>
      <c r="G79" s="64">
        <f t="shared" si="79"/>
        <v>0.1575</v>
      </c>
      <c r="H79" s="64">
        <f t="shared" si="79"/>
        <v>0.22</v>
      </c>
      <c r="I79" s="64">
        <f t="shared" si="79"/>
        <v>1.1508965999999998</v>
      </c>
      <c r="J79" s="64">
        <f t="shared" si="79"/>
        <v>1.346079</v>
      </c>
      <c r="K79" s="64">
        <f t="shared" si="79"/>
        <v>5.1150959999999995E-2</v>
      </c>
      <c r="L79" s="64">
        <f t="shared" si="79"/>
        <v>1.1508965999999998</v>
      </c>
      <c r="M79" s="64">
        <f t="shared" si="35"/>
        <v>8.6140777302342766</v>
      </c>
      <c r="N79" s="64">
        <f t="shared" si="40"/>
        <v>4.1133842889250261E-2</v>
      </c>
      <c r="O79" s="64">
        <f t="shared" si="40"/>
        <v>1.346079</v>
      </c>
      <c r="P79" s="64">
        <f t="shared" si="36"/>
        <v>1.6331005778998688</v>
      </c>
      <c r="Q79" s="64">
        <f t="shared" si="41"/>
        <v>9.4613452609877413E-3</v>
      </c>
      <c r="R79" s="64">
        <f t="shared" si="41"/>
        <v>5.1150959999999995E-2</v>
      </c>
      <c r="S79" s="64">
        <f t="shared" si="37"/>
        <v>6.1938669766067489E-2</v>
      </c>
      <c r="T79" s="64">
        <f t="shared" si="42"/>
        <v>9.1416793359815063E-4</v>
      </c>
      <c r="U79" s="64">
        <f t="shared" si="42"/>
        <v>2.5496179999999997</v>
      </c>
      <c r="V79" s="64">
        <f t="shared" si="42"/>
        <v>3.0111273560838323</v>
      </c>
      <c r="W79" s="29">
        <f>'2.12 rotation +30'!D24</f>
        <v>227.62</v>
      </c>
      <c r="X79" s="35">
        <f t="shared" si="50"/>
        <v>0.15999999999999659</v>
      </c>
      <c r="Y79" s="29">
        <f>'2.12 rotation +30'!F24*k</f>
        <v>2.4948000000000001</v>
      </c>
      <c r="Z79" s="29">
        <f>'2.12 rotation +30'!G24*k</f>
        <v>1.6547999999999998</v>
      </c>
      <c r="AA79" s="29">
        <f>'2.12 rotation +30'!H24*k</f>
        <v>0.14280000000000001</v>
      </c>
      <c r="AB79" s="29">
        <f>'2.12 rotation +30'!I24/2</f>
        <v>0.22500000000000001</v>
      </c>
      <c r="AC79" s="68">
        <f t="shared" si="43"/>
        <v>1.1451132000000002</v>
      </c>
      <c r="AD79" s="348">
        <f t="shared" si="44"/>
        <v>1.2400500000000001</v>
      </c>
      <c r="AE79" s="68">
        <f t="shared" si="45"/>
        <v>5.0893920000000009E-2</v>
      </c>
      <c r="AF79" s="36">
        <f t="shared" si="51"/>
        <v>1.1451132000000002</v>
      </c>
      <c r="AG79" s="33">
        <f t="shared" si="52"/>
        <v>9.0739235070048494</v>
      </c>
      <c r="AH79" s="33">
        <f t="shared" si="53"/>
        <v>-3.3887849735156905E-2</v>
      </c>
      <c r="AI79" s="36">
        <f t="shared" si="54"/>
        <v>1.2400500000000001</v>
      </c>
      <c r="AJ79" s="33">
        <f t="shared" si="55"/>
        <v>1.5059538987024452</v>
      </c>
      <c r="AK79" s="33">
        <f t="shared" si="56"/>
        <v>1.7742993709264354E-3</v>
      </c>
      <c r="AL79" s="60">
        <f t="shared" si="57"/>
        <v>5.0893920000000009E-2</v>
      </c>
      <c r="AM79" s="60">
        <f t="shared" si="46"/>
        <v>6.2357330443352177E-2</v>
      </c>
      <c r="AN79" s="60">
        <f t="shared" si="58"/>
        <v>-2.4895116367998765E-3</v>
      </c>
      <c r="AO79" s="34">
        <f t="shared" si="47"/>
        <v>2.3942219999999996</v>
      </c>
      <c r="AP79" s="34">
        <f t="shared" si="59"/>
        <v>2.519618937998966</v>
      </c>
      <c r="AQ79" s="10">
        <f t="shared" si="48"/>
        <v>2.2101674793655328</v>
      </c>
      <c r="AR79" s="10">
        <f t="shared" si="60"/>
        <v>1.8494003004912412</v>
      </c>
      <c r="AS79" s="10">
        <f t="shared" si="61"/>
        <v>-0.36076717887429166</v>
      </c>
      <c r="AT79" s="10">
        <f>SUM(AS$60:AS79)*5</f>
        <v>86.170090742779053</v>
      </c>
      <c r="AU79" s="10"/>
      <c r="AV79" s="10"/>
      <c r="AW79" s="10"/>
      <c r="AY79" s="10"/>
    </row>
    <row r="80" spans="1:53" x14ac:dyDescent="0.25">
      <c r="A80" s="4">
        <v>105</v>
      </c>
      <c r="B80" s="18">
        <f t="shared" si="38"/>
        <v>2128</v>
      </c>
      <c r="C80" s="39">
        <f t="shared" si="34"/>
        <v>197.58</v>
      </c>
      <c r="D80" s="64">
        <f t="shared" ref="D80:L80" si="80">D45</f>
        <v>0.43000000000000682</v>
      </c>
      <c r="E80" s="64">
        <f t="shared" si="80"/>
        <v>2.2869000000000002</v>
      </c>
      <c r="F80" s="64">
        <f t="shared" si="80"/>
        <v>2.0726999999999998</v>
      </c>
      <c r="G80" s="64">
        <f t="shared" si="80"/>
        <v>0.16170000000000001</v>
      </c>
      <c r="H80" s="64">
        <f t="shared" si="80"/>
        <v>0.13500000000000001</v>
      </c>
      <c r="I80" s="64">
        <f t="shared" si="80"/>
        <v>1.0496871000000001</v>
      </c>
      <c r="J80" s="64">
        <f t="shared" si="80"/>
        <v>1.3479165</v>
      </c>
      <c r="K80" s="64">
        <f t="shared" si="80"/>
        <v>4.6652760000000008E-2</v>
      </c>
      <c r="L80" s="64">
        <f t="shared" si="80"/>
        <v>1.0496871000000001</v>
      </c>
      <c r="M80" s="64">
        <f t="shared" si="35"/>
        <v>8.5486773203320485</v>
      </c>
      <c r="N80" s="64">
        <f t="shared" si="40"/>
        <v>-6.5400409902228063E-2</v>
      </c>
      <c r="O80" s="64">
        <f t="shared" si="40"/>
        <v>1.3479165</v>
      </c>
      <c r="P80" s="64">
        <f t="shared" si="36"/>
        <v>1.6366106232481668</v>
      </c>
      <c r="Q80" s="64">
        <f t="shared" si="41"/>
        <v>3.5100453482979077E-3</v>
      </c>
      <c r="R80" s="64">
        <f t="shared" si="41"/>
        <v>4.6652760000000008E-2</v>
      </c>
      <c r="S80" s="64">
        <f t="shared" si="37"/>
        <v>5.7602073352315139E-2</v>
      </c>
      <c r="T80" s="64">
        <f t="shared" si="42"/>
        <v>-4.3365964137523499E-3</v>
      </c>
      <c r="U80" s="64">
        <f t="shared" si="42"/>
        <v>2.4678390000000001</v>
      </c>
      <c r="V80" s="64">
        <f t="shared" si="42"/>
        <v>2.8316120390323243</v>
      </c>
      <c r="W80" s="29">
        <f>'2.12 rotation +30'!D25</f>
        <v>227.88</v>
      </c>
      <c r="X80" s="35">
        <f t="shared" si="50"/>
        <v>0.25999999999999091</v>
      </c>
      <c r="Y80" s="29">
        <f>'2.12 rotation +30'!F25*k</f>
        <v>2.4548999999999999</v>
      </c>
      <c r="Z80" s="29">
        <f>'2.12 rotation +30'!G25*k</f>
        <v>1.7619</v>
      </c>
      <c r="AA80" s="29">
        <f>'2.12 rotation +30'!H25*k</f>
        <v>0.14909999999999998</v>
      </c>
      <c r="AB80" s="29">
        <f>'2.12 rotation +30'!I25/2</f>
        <v>0.115</v>
      </c>
      <c r="AC80" s="68">
        <f t="shared" si="43"/>
        <v>1.1267990999999999</v>
      </c>
      <c r="AD80" s="348">
        <f t="shared" si="44"/>
        <v>1.2709725000000001</v>
      </c>
      <c r="AE80" s="68">
        <f t="shared" si="45"/>
        <v>5.007996E-2</v>
      </c>
      <c r="AF80" s="36">
        <f t="shared" si="51"/>
        <v>1.1267990999999999</v>
      </c>
      <c r="AG80" s="33">
        <f t="shared" si="52"/>
        <v>9.0261083203290138</v>
      </c>
      <c r="AH80" s="33">
        <f t="shared" si="53"/>
        <v>-4.7815186675835619E-2</v>
      </c>
      <c r="AI80" s="36">
        <f t="shared" si="54"/>
        <v>1.2709725000000001</v>
      </c>
      <c r="AJ80" s="33">
        <f t="shared" si="55"/>
        <v>1.5371900534817047</v>
      </c>
      <c r="AK80" s="33">
        <f t="shared" si="56"/>
        <v>3.1236154779259451E-2</v>
      </c>
      <c r="AL80" s="60">
        <f t="shared" si="57"/>
        <v>5.007996E-2</v>
      </c>
      <c r="AM80" s="60">
        <f t="shared" si="46"/>
        <v>6.1103282803296168E-2</v>
      </c>
      <c r="AN80" s="60">
        <f t="shared" si="58"/>
        <v>-1.2540476400560094E-3</v>
      </c>
      <c r="AO80" s="34">
        <f t="shared" si="47"/>
        <v>2.3748770000000001</v>
      </c>
      <c r="AP80" s="34">
        <f t="shared" si="59"/>
        <v>2.6170439204633587</v>
      </c>
      <c r="AQ80" s="10">
        <f t="shared" si="48"/>
        <v>2.0784032366497263</v>
      </c>
      <c r="AR80" s="10">
        <f t="shared" si="60"/>
        <v>1.9209102376201053</v>
      </c>
      <c r="AS80" s="10">
        <f t="shared" si="61"/>
        <v>-0.15749299902962099</v>
      </c>
      <c r="AT80" s="10">
        <f>SUM(AS$60:AS80)*5</f>
        <v>85.382625747630954</v>
      </c>
      <c r="AU80" s="10"/>
      <c r="AV80" s="10"/>
      <c r="AW80" s="10"/>
      <c r="AY80" s="10"/>
    </row>
    <row r="81" spans="1:52" x14ac:dyDescent="0.25">
      <c r="A81" s="4">
        <v>110</v>
      </c>
      <c r="B81" s="18">
        <f t="shared" si="38"/>
        <v>2133</v>
      </c>
      <c r="C81" s="39">
        <f t="shared" si="34"/>
        <v>197.75</v>
      </c>
      <c r="D81" s="64">
        <f t="shared" ref="D81:L81" si="81">D46</f>
        <v>0.16999999999998749</v>
      </c>
      <c r="E81" s="64">
        <f t="shared" si="81"/>
        <v>2.5787999999999998</v>
      </c>
      <c r="F81" s="64">
        <f t="shared" si="81"/>
        <v>1.8584999999999998</v>
      </c>
      <c r="G81" s="64">
        <f t="shared" si="81"/>
        <v>0.15539999999999998</v>
      </c>
      <c r="H81" s="64">
        <f t="shared" si="81"/>
        <v>0.19500000000000001</v>
      </c>
      <c r="I81" s="64">
        <f t="shared" si="81"/>
        <v>1.1836692</v>
      </c>
      <c r="J81" s="64">
        <f t="shared" si="81"/>
        <v>1.3380359999999998</v>
      </c>
      <c r="K81" s="64">
        <f t="shared" si="81"/>
        <v>5.2607519999999998E-2</v>
      </c>
      <c r="L81" s="64">
        <f t="shared" si="81"/>
        <v>1.1836692</v>
      </c>
      <c r="M81" s="64">
        <f t="shared" si="35"/>
        <v>8.6257250566518664</v>
      </c>
      <c r="N81" s="64">
        <f t="shared" si="40"/>
        <v>7.7047736319817872E-2</v>
      </c>
      <c r="O81" s="64">
        <f t="shared" si="40"/>
        <v>1.3380359999999998</v>
      </c>
      <c r="P81" s="64">
        <f t="shared" si="36"/>
        <v>1.6273506174651799</v>
      </c>
      <c r="Q81" s="64">
        <f t="shared" si="41"/>
        <v>-9.2600057829868021E-3</v>
      </c>
      <c r="R81" s="64">
        <f t="shared" si="41"/>
        <v>5.2607519999999998E-2</v>
      </c>
      <c r="S81" s="64">
        <f t="shared" si="37"/>
        <v>6.2790224169456732E-2</v>
      </c>
      <c r="T81" s="64">
        <f t="shared" si="42"/>
        <v>5.188150817141593E-3</v>
      </c>
      <c r="U81" s="64">
        <f t="shared" si="42"/>
        <v>2.5374810000000001</v>
      </c>
      <c r="V81" s="64">
        <f t="shared" si="42"/>
        <v>2.7804568813539601</v>
      </c>
      <c r="W81" s="29">
        <f>'2.12 rotation +30'!D26</f>
        <v>228.2</v>
      </c>
      <c r="X81" s="35">
        <f t="shared" si="50"/>
        <v>0.31999999999999318</v>
      </c>
      <c r="Y81" s="29">
        <f>'2.12 rotation +30'!F26*k</f>
        <v>2.4212999999999996</v>
      </c>
      <c r="Z81" s="29">
        <f>'2.12 rotation +30'!G26*k</f>
        <v>1.8248999999999997</v>
      </c>
      <c r="AA81" s="29">
        <f>'2.12 rotation +30'!H26*k</f>
        <v>0.1512</v>
      </c>
      <c r="AB81" s="29">
        <f>'2.12 rotation +30'!I26/2</f>
        <v>5.5E-2</v>
      </c>
      <c r="AC81" s="68">
        <f t="shared" si="43"/>
        <v>1.1113766999999999</v>
      </c>
      <c r="AD81" s="348">
        <f t="shared" si="44"/>
        <v>1.2866804999999997</v>
      </c>
      <c r="AE81" s="68">
        <f t="shared" si="45"/>
        <v>4.9394519999999997E-2</v>
      </c>
      <c r="AF81" s="36">
        <f t="shared" si="51"/>
        <v>1.1113766999999999</v>
      </c>
      <c r="AG81" s="33">
        <f t="shared" si="52"/>
        <v>8.9690603826342556</v>
      </c>
      <c r="AH81" s="33">
        <f t="shared" si="53"/>
        <v>-5.7047937694758133E-2</v>
      </c>
      <c r="AI81" s="36">
        <f t="shared" si="54"/>
        <v>1.2866804999999997</v>
      </c>
      <c r="AJ81" s="33">
        <f t="shared" si="55"/>
        <v>1.5584198776973559</v>
      </c>
      <c r="AK81" s="33">
        <f t="shared" si="56"/>
        <v>2.1229824215651227E-2</v>
      </c>
      <c r="AL81" s="60">
        <f t="shared" si="57"/>
        <v>4.9394519999999997E-2</v>
      </c>
      <c r="AM81" s="60">
        <f t="shared" si="46"/>
        <v>6.0196156405742517E-2</v>
      </c>
      <c r="AN81" s="60">
        <f t="shared" si="58"/>
        <v>-9.0712639755365088E-4</v>
      </c>
      <c r="AO81" s="34">
        <f t="shared" si="47"/>
        <v>2.3597719999999995</v>
      </c>
      <c r="AP81" s="34">
        <f t="shared" si="59"/>
        <v>2.6430467601233323</v>
      </c>
      <c r="AQ81" s="10">
        <f t="shared" si="48"/>
        <v>2.0408553509138065</v>
      </c>
      <c r="AR81" s="10">
        <f t="shared" si="60"/>
        <v>1.9399963219305261</v>
      </c>
      <c r="AS81" s="10">
        <f t="shared" si="61"/>
        <v>-0.10085902898328047</v>
      </c>
      <c r="AT81" s="10">
        <f>SUM(AS$60:AS81)*5</f>
        <v>84.878330602714556</v>
      </c>
      <c r="AU81" s="10"/>
      <c r="AV81" s="10"/>
      <c r="AW81" s="10"/>
      <c r="AY81" s="10"/>
    </row>
    <row r="82" spans="1:52" x14ac:dyDescent="0.25">
      <c r="A82" s="4">
        <v>115</v>
      </c>
      <c r="B82" s="18">
        <f t="shared" si="38"/>
        <v>2138</v>
      </c>
      <c r="C82" s="39">
        <f t="shared" si="34"/>
        <v>198.17</v>
      </c>
      <c r="D82" s="64">
        <f t="shared" ref="D82:L82" si="82">D47</f>
        <v>0.41999999999998749</v>
      </c>
      <c r="E82" s="64">
        <f t="shared" si="82"/>
        <v>2.4822000000000002</v>
      </c>
      <c r="F82" s="64">
        <f t="shared" si="82"/>
        <v>1.9341000000000002</v>
      </c>
      <c r="G82" s="64">
        <f t="shared" si="82"/>
        <v>0.1575</v>
      </c>
      <c r="H82" s="64">
        <f t="shared" si="82"/>
        <v>0.26</v>
      </c>
      <c r="I82" s="64">
        <f t="shared" si="82"/>
        <v>1.1393298000000001</v>
      </c>
      <c r="J82" s="64">
        <f t="shared" si="82"/>
        <v>1.3430970000000002</v>
      </c>
      <c r="K82" s="64">
        <f t="shared" si="82"/>
        <v>5.0636880000000009E-2</v>
      </c>
      <c r="L82" s="64">
        <f t="shared" si="82"/>
        <v>1.1393298000000001</v>
      </c>
      <c r="M82" s="64">
        <f t="shared" si="35"/>
        <v>8.6484596069057744</v>
      </c>
      <c r="N82" s="64">
        <f t="shared" si="40"/>
        <v>2.2734550253908026E-2</v>
      </c>
      <c r="O82" s="64">
        <f t="shared" si="40"/>
        <v>1.3430970000000002</v>
      </c>
      <c r="P82" s="64">
        <f t="shared" si="36"/>
        <v>1.6307746642444363</v>
      </c>
      <c r="Q82" s="64">
        <f t="shared" si="41"/>
        <v>3.42404677925634E-3</v>
      </c>
      <c r="R82" s="64">
        <f t="shared" si="41"/>
        <v>5.0636880000000009E-2</v>
      </c>
      <c r="S82" s="64">
        <f t="shared" si="37"/>
        <v>6.1736728325611584E-2</v>
      </c>
      <c r="T82" s="64">
        <f t="shared" si="42"/>
        <v>-1.0534958438451481E-3</v>
      </c>
      <c r="U82" s="64">
        <f t="shared" si="42"/>
        <v>2.5619140000000002</v>
      </c>
      <c r="V82" s="64">
        <f t="shared" si="42"/>
        <v>3.0070191011893068</v>
      </c>
      <c r="W82" s="29">
        <f>'2.12 rotation +30'!D27</f>
        <v>228.52</v>
      </c>
      <c r="X82" s="35">
        <f t="shared" si="50"/>
        <v>0.3200000000000216</v>
      </c>
      <c r="Y82" s="29">
        <f>'2.12 rotation +30'!F27*k</f>
        <v>2.7090000000000001</v>
      </c>
      <c r="Z82" s="29">
        <f>'2.12 rotation +30'!G27*k</f>
        <v>1.5077999999999998</v>
      </c>
      <c r="AA82" s="29">
        <f>'2.12 rotation +30'!H27*k</f>
        <v>0.14069999999999999</v>
      </c>
      <c r="AB82" s="29">
        <f>'2.12 rotation +30'!I27/2</f>
        <v>0.13500000000000001</v>
      </c>
      <c r="AC82" s="68">
        <f t="shared" si="43"/>
        <v>1.2434310000000002</v>
      </c>
      <c r="AD82" s="348">
        <f t="shared" si="44"/>
        <v>1.236669</v>
      </c>
      <c r="AE82" s="68">
        <f t="shared" si="45"/>
        <v>5.5263600000000003E-2</v>
      </c>
      <c r="AF82" s="36">
        <f t="shared" si="51"/>
        <v>1.2434310000000002</v>
      </c>
      <c r="AG82" s="33">
        <f t="shared" si="52"/>
        <v>9.0514515683392016</v>
      </c>
      <c r="AH82" s="33">
        <f t="shared" si="53"/>
        <v>8.2391185704945968E-2</v>
      </c>
      <c r="AI82" s="36">
        <f t="shared" si="54"/>
        <v>1.236669</v>
      </c>
      <c r="AJ82" s="33">
        <f t="shared" si="55"/>
        <v>1.5121613158639278</v>
      </c>
      <c r="AK82" s="33">
        <f t="shared" si="56"/>
        <v>-4.6258561833428136E-2</v>
      </c>
      <c r="AL82" s="60">
        <f t="shared" si="57"/>
        <v>5.5263600000000003E-2</v>
      </c>
      <c r="AM82" s="60">
        <f t="shared" si="46"/>
        <v>6.5904877598966641E-2</v>
      </c>
      <c r="AN82" s="60">
        <f t="shared" si="58"/>
        <v>5.7087211932241241E-3</v>
      </c>
      <c r="AO82" s="34">
        <f t="shared" si="47"/>
        <v>2.3810250000000002</v>
      </c>
      <c r="AP82" s="34">
        <f t="shared" si="59"/>
        <v>2.7428663450647637</v>
      </c>
      <c r="AQ82" s="10">
        <f t="shared" si="48"/>
        <v>2.2071520202729511</v>
      </c>
      <c r="AR82" s="10">
        <f t="shared" si="60"/>
        <v>2.0132638972775365</v>
      </c>
      <c r="AS82" s="10">
        <f t="shared" si="61"/>
        <v>-0.19388812299541458</v>
      </c>
      <c r="AT82" s="10">
        <f>SUM(AS$60:AS82)*5</f>
        <v>83.908889987737481</v>
      </c>
      <c r="AU82" s="10"/>
      <c r="AV82" s="10"/>
      <c r="AW82" s="10"/>
      <c r="AY82" s="10"/>
    </row>
    <row r="83" spans="1:52" x14ac:dyDescent="0.25">
      <c r="A83" s="4">
        <v>120</v>
      </c>
      <c r="B83" s="18">
        <f t="shared" si="38"/>
        <v>2143</v>
      </c>
      <c r="C83" s="39">
        <f t="shared" si="34"/>
        <v>198.39</v>
      </c>
      <c r="D83" s="64">
        <f t="shared" ref="D83:L83" si="83">D48</f>
        <v>0.21999999999999886</v>
      </c>
      <c r="E83" s="64">
        <f t="shared" si="83"/>
        <v>2.415</v>
      </c>
      <c r="F83" s="64">
        <f t="shared" si="83"/>
        <v>1.9424999999999999</v>
      </c>
      <c r="G83" s="64">
        <f t="shared" si="83"/>
        <v>0.1575</v>
      </c>
      <c r="H83" s="64">
        <f t="shared" si="83"/>
        <v>0.22</v>
      </c>
      <c r="I83" s="64">
        <f t="shared" si="83"/>
        <v>1.1084850000000002</v>
      </c>
      <c r="J83" s="64">
        <f t="shared" si="83"/>
        <v>1.329825</v>
      </c>
      <c r="K83" s="64">
        <f t="shared" si="83"/>
        <v>4.9266000000000004E-2</v>
      </c>
      <c r="L83" s="64">
        <f t="shared" si="83"/>
        <v>1.1084850000000002</v>
      </c>
      <c r="M83" s="64">
        <f t="shared" si="35"/>
        <v>8.6374063824355982</v>
      </c>
      <c r="N83" s="64">
        <f t="shared" si="40"/>
        <v>-1.1053224470176204E-2</v>
      </c>
      <c r="O83" s="64">
        <f t="shared" si="40"/>
        <v>1.329825</v>
      </c>
      <c r="P83" s="64">
        <f t="shared" si="36"/>
        <v>1.618107955918614</v>
      </c>
      <c r="Q83" s="64">
        <f t="shared" si="41"/>
        <v>-1.2666708325822285E-2</v>
      </c>
      <c r="R83" s="64">
        <f t="shared" si="41"/>
        <v>4.9266000000000004E-2</v>
      </c>
      <c r="S83" s="64">
        <f t="shared" si="37"/>
        <v>6.0179614811827896E-2</v>
      </c>
      <c r="T83" s="64">
        <f t="shared" si="42"/>
        <v>-1.5571135137836881E-3</v>
      </c>
      <c r="U83" s="64">
        <f t="shared" si="42"/>
        <v>2.5095499999999999</v>
      </c>
      <c r="V83" s="64">
        <f t="shared" si="42"/>
        <v>2.7042729536902166</v>
      </c>
      <c r="W83" s="29">
        <f>'2.12 rotation +30'!D28</f>
        <v>228.81</v>
      </c>
      <c r="X83" s="35">
        <f t="shared" si="50"/>
        <v>0.28999999999999204</v>
      </c>
      <c r="Y83" s="29">
        <f>'2.12 rotation +30'!F28*k</f>
        <v>2.9001000000000001</v>
      </c>
      <c r="Z83" s="29">
        <f>'2.12 rotation +30'!G28*k</f>
        <v>1.3104</v>
      </c>
      <c r="AA83" s="29">
        <f>'2.12 rotation +30'!H28*k</f>
        <v>0.13439999999999999</v>
      </c>
      <c r="AB83" s="29">
        <f>'2.12 rotation +30'!I28/2</f>
        <v>0.115</v>
      </c>
      <c r="AC83" s="68">
        <f t="shared" si="43"/>
        <v>1.3311459000000001</v>
      </c>
      <c r="AD83" s="348">
        <f t="shared" si="44"/>
        <v>1.2084765</v>
      </c>
      <c r="AE83" s="68">
        <f t="shared" si="45"/>
        <v>5.9162040000000006E-2</v>
      </c>
      <c r="AF83" s="36">
        <f t="shared" si="51"/>
        <v>1.3311459000000001</v>
      </c>
      <c r="AG83" s="33">
        <f t="shared" si="52"/>
        <v>9.2108921614652779</v>
      </c>
      <c r="AH83" s="33">
        <f t="shared" si="53"/>
        <v>0.15944059312607628</v>
      </c>
      <c r="AI83" s="36">
        <f t="shared" si="54"/>
        <v>1.2084765</v>
      </c>
      <c r="AJ83" s="33">
        <f t="shared" si="55"/>
        <v>1.4757913801738389</v>
      </c>
      <c r="AK83" s="33">
        <f t="shared" si="56"/>
        <v>-3.6369935690088839E-2</v>
      </c>
      <c r="AL83" s="60">
        <f t="shared" si="57"/>
        <v>5.9162040000000006E-2</v>
      </c>
      <c r="AM83" s="60">
        <f t="shared" si="46"/>
        <v>7.081248646587468E-2</v>
      </c>
      <c r="AN83" s="60">
        <f t="shared" si="58"/>
        <v>4.9076088669080392E-3</v>
      </c>
      <c r="AO83" s="34">
        <f t="shared" si="47"/>
        <v>2.363747</v>
      </c>
      <c r="AP83" s="34">
        <f t="shared" si="59"/>
        <v>2.781725266302888</v>
      </c>
      <c r="AQ83" s="10">
        <f t="shared" si="48"/>
        <v>1.9849363480086191</v>
      </c>
      <c r="AR83" s="10">
        <f t="shared" si="60"/>
        <v>2.0417863454663197</v>
      </c>
      <c r="AS83" s="10">
        <f t="shared" si="61"/>
        <v>5.6849997457700585E-2</v>
      </c>
      <c r="AT83" s="10">
        <f>SUM(AS$60:AS83)*5</f>
        <v>84.193139975025986</v>
      </c>
      <c r="AU83" s="10"/>
      <c r="AV83" s="10"/>
      <c r="AW83" s="10"/>
      <c r="AY83" s="10"/>
    </row>
    <row r="84" spans="1:52" x14ac:dyDescent="0.25">
      <c r="A84" s="4">
        <v>125</v>
      </c>
      <c r="B84" s="18">
        <f t="shared" si="38"/>
        <v>2148</v>
      </c>
      <c r="C84" s="39">
        <f t="shared" si="34"/>
        <v>198.51</v>
      </c>
      <c r="D84" s="64">
        <f t="shared" ref="D84:L84" si="84">D49</f>
        <v>0.12000000000000455</v>
      </c>
      <c r="E84" s="64">
        <f t="shared" si="84"/>
        <v>2.2994999999999997</v>
      </c>
      <c r="F84" s="64">
        <f t="shared" si="84"/>
        <v>1.9593</v>
      </c>
      <c r="G84" s="64">
        <f t="shared" si="84"/>
        <v>0.15539999999999998</v>
      </c>
      <c r="H84" s="64">
        <f t="shared" si="84"/>
        <v>0.14000000000000001</v>
      </c>
      <c r="I84" s="64">
        <f t="shared" si="84"/>
        <v>1.0554705</v>
      </c>
      <c r="J84" s="64">
        <f t="shared" si="84"/>
        <v>1.3079114999999999</v>
      </c>
      <c r="K84" s="64">
        <f t="shared" si="84"/>
        <v>4.6909799999999995E-2</v>
      </c>
      <c r="L84" s="64">
        <f t="shared" si="84"/>
        <v>1.0554705</v>
      </c>
      <c r="M84" s="64">
        <f t="shared" si="35"/>
        <v>8.5747694916468475</v>
      </c>
      <c r="N84" s="64">
        <f t="shared" si="40"/>
        <v>-6.2636890788750677E-2</v>
      </c>
      <c r="O84" s="64">
        <f t="shared" si="40"/>
        <v>1.3079114999999999</v>
      </c>
      <c r="P84" s="64">
        <f t="shared" si="36"/>
        <v>1.5939552770804886</v>
      </c>
      <c r="Q84" s="64">
        <f t="shared" si="41"/>
        <v>-2.4152678838125441E-2</v>
      </c>
      <c r="R84" s="64">
        <f t="shared" si="41"/>
        <v>4.6909799999999995E-2</v>
      </c>
      <c r="S84" s="64">
        <f t="shared" si="37"/>
        <v>5.7548153430659471E-2</v>
      </c>
      <c r="T84" s="64">
        <f t="shared" si="42"/>
        <v>-2.6314613811684248E-3</v>
      </c>
      <c r="U84" s="64">
        <f t="shared" si="42"/>
        <v>2.413726</v>
      </c>
      <c r="V84" s="64">
        <f t="shared" si="42"/>
        <v>2.4443049689919598</v>
      </c>
      <c r="W84" s="29">
        <f>'2.12 rotation +30'!D29</f>
        <v>229.27</v>
      </c>
      <c r="X84" s="35">
        <f t="shared" si="50"/>
        <v>0.46000000000000796</v>
      </c>
      <c r="Y84" s="29">
        <f>'2.12 rotation +30'!F29*k</f>
        <v>2.9841000000000002</v>
      </c>
      <c r="Z84" s="29">
        <f>'2.12 rotation +30'!G29*k</f>
        <v>1.2242999999999999</v>
      </c>
      <c r="AA84" s="29">
        <f>'2.12 rotation +30'!H29*k</f>
        <v>0.1323</v>
      </c>
      <c r="AB84" s="29">
        <f>'2.12 rotation +30'!I29/2</f>
        <v>0.23</v>
      </c>
      <c r="AC84" s="68">
        <f t="shared" si="43"/>
        <v>1.3697019000000001</v>
      </c>
      <c r="AD84" s="348">
        <f t="shared" si="44"/>
        <v>1.1963385</v>
      </c>
      <c r="AE84" s="68">
        <f t="shared" si="45"/>
        <v>6.0875640000000009E-2</v>
      </c>
      <c r="AF84" s="36">
        <f t="shared" si="51"/>
        <v>1.3697019000000001</v>
      </c>
      <c r="AG84" s="33">
        <f t="shared" si="52"/>
        <v>9.3882492596234535</v>
      </c>
      <c r="AH84" s="33">
        <f t="shared" si="53"/>
        <v>0.17735709815817557</v>
      </c>
      <c r="AI84" s="36">
        <f t="shared" si="54"/>
        <v>1.1963385</v>
      </c>
      <c r="AJ84" s="33">
        <f t="shared" si="55"/>
        <v>1.457224023134394</v>
      </c>
      <c r="AK84" s="33">
        <f t="shared" si="56"/>
        <v>-1.8567357039444898E-2</v>
      </c>
      <c r="AL84" s="60">
        <f t="shared" si="57"/>
        <v>6.0875640000000009E-2</v>
      </c>
      <c r="AM84" s="60">
        <f t="shared" si="46"/>
        <v>7.3393637343175167E-2</v>
      </c>
      <c r="AN84" s="60">
        <f t="shared" si="58"/>
        <v>2.5811508773004865E-3</v>
      </c>
      <c r="AO84" s="34">
        <f t="shared" si="47"/>
        <v>2.4224710000000003</v>
      </c>
      <c r="AP84" s="34">
        <f t="shared" si="59"/>
        <v>3.0438418919960397</v>
      </c>
      <c r="AQ84" s="10">
        <f t="shared" si="48"/>
        <v>1.7941198472400983</v>
      </c>
      <c r="AR84" s="10">
        <f t="shared" si="60"/>
        <v>2.2341799487250933</v>
      </c>
      <c r="AS84" s="10">
        <f t="shared" si="61"/>
        <v>0.44006010148499497</v>
      </c>
      <c r="AT84" s="10">
        <f>SUM(AS$60:AS84)*5</f>
        <v>86.393440482450956</v>
      </c>
      <c r="AU84" s="10"/>
      <c r="AV84" s="10"/>
      <c r="AW84" s="10"/>
      <c r="AY84" s="10"/>
    </row>
    <row r="85" spans="1:52" x14ac:dyDescent="0.25">
      <c r="A85" s="4">
        <v>130</v>
      </c>
      <c r="B85" s="18">
        <f t="shared" si="38"/>
        <v>2153</v>
      </c>
      <c r="C85" s="39">
        <f t="shared" si="34"/>
        <v>198.74</v>
      </c>
      <c r="D85" s="64">
        <f t="shared" ref="D85:L85" si="85">D50</f>
        <v>0.23000000000001819</v>
      </c>
      <c r="E85" s="64">
        <f t="shared" si="85"/>
        <v>2.3016000000000001</v>
      </c>
      <c r="F85" s="64">
        <f t="shared" si="85"/>
        <v>1.9403999999999999</v>
      </c>
      <c r="G85" s="64">
        <f t="shared" si="85"/>
        <v>0.15539999999999998</v>
      </c>
      <c r="H85" s="64">
        <f t="shared" si="85"/>
        <v>0.19</v>
      </c>
      <c r="I85" s="64">
        <f t="shared" si="85"/>
        <v>1.0564344000000001</v>
      </c>
      <c r="J85" s="64">
        <f t="shared" si="85"/>
        <v>1.3012440000000001</v>
      </c>
      <c r="K85" s="64">
        <f t="shared" si="85"/>
        <v>4.6952640000000004E-2</v>
      </c>
      <c r="L85" s="64">
        <f t="shared" si="85"/>
        <v>1.0564344000000001</v>
      </c>
      <c r="M85" s="64">
        <f t="shared" si="35"/>
        <v>8.5212048110875838</v>
      </c>
      <c r="N85" s="64">
        <f t="shared" si="40"/>
        <v>-5.3564680559263778E-2</v>
      </c>
      <c r="O85" s="64">
        <f t="shared" si="40"/>
        <v>1.3012440000000001</v>
      </c>
      <c r="P85" s="64">
        <f t="shared" si="36"/>
        <v>1.583018146332924</v>
      </c>
      <c r="Q85" s="64">
        <f t="shared" si="41"/>
        <v>-1.0937130747564527E-2</v>
      </c>
      <c r="R85" s="64">
        <f t="shared" si="41"/>
        <v>4.6952640000000004E-2</v>
      </c>
      <c r="S85" s="64">
        <f t="shared" si="37"/>
        <v>5.7125812383895802E-2</v>
      </c>
      <c r="T85" s="64">
        <f t="shared" si="42"/>
        <v>-4.2234104676366901E-4</v>
      </c>
      <c r="U85" s="64">
        <f t="shared" si="42"/>
        <v>2.4313220000000006</v>
      </c>
      <c r="V85" s="64">
        <f t="shared" si="42"/>
        <v>2.5963978476464269</v>
      </c>
      <c r="W85" s="29">
        <f>'2.12 rotation +30'!D30</f>
        <v>229.64</v>
      </c>
      <c r="X85" s="35">
        <f t="shared" si="50"/>
        <v>0.36999999999997613</v>
      </c>
      <c r="Y85" s="29">
        <f>'2.12 rotation +30'!F30*k</f>
        <v>2.9211</v>
      </c>
      <c r="Z85" s="29">
        <f>'2.12 rotation +30'!G30*k</f>
        <v>1.2684</v>
      </c>
      <c r="AA85" s="29">
        <f>'2.12 rotation +30'!H30*k</f>
        <v>0.1323</v>
      </c>
      <c r="AB85" s="29">
        <f>'2.12 rotation +30'!I30/2</f>
        <v>0.15</v>
      </c>
      <c r="AC85" s="68">
        <f t="shared" si="43"/>
        <v>1.3407849000000001</v>
      </c>
      <c r="AD85" s="348">
        <f t="shared" si="44"/>
        <v>1.1976614999999999</v>
      </c>
      <c r="AE85" s="68">
        <f t="shared" si="45"/>
        <v>5.9590440000000001E-2</v>
      </c>
      <c r="AF85" s="36">
        <f t="shared" si="51"/>
        <v>1.3407849000000001</v>
      </c>
      <c r="AG85" s="33">
        <f t="shared" si="52"/>
        <v>9.513730581329618</v>
      </c>
      <c r="AH85" s="33">
        <f t="shared" si="53"/>
        <v>0.12548132170616455</v>
      </c>
      <c r="AI85" s="36">
        <f t="shared" si="54"/>
        <v>1.1976614999999999</v>
      </c>
      <c r="AJ85" s="33">
        <f t="shared" si="55"/>
        <v>1.4552647471165681</v>
      </c>
      <c r="AK85" s="33">
        <f t="shared" si="56"/>
        <v>-1.9592760178259727E-3</v>
      </c>
      <c r="AL85" s="60">
        <f t="shared" si="57"/>
        <v>5.9590440000000001E-2</v>
      </c>
      <c r="AM85" s="60">
        <f t="shared" si="46"/>
        <v>7.2564724665326347E-2</v>
      </c>
      <c r="AN85" s="60">
        <f t="shared" si="58"/>
        <v>-8.2891267784881983E-4</v>
      </c>
      <c r="AO85" s="34">
        <f t="shared" si="47"/>
        <v>2.3700540000000001</v>
      </c>
      <c r="AP85" s="34">
        <f t="shared" si="59"/>
        <v>2.8627471330104659</v>
      </c>
      <c r="AQ85" s="10">
        <f t="shared" si="48"/>
        <v>1.9057560201724772</v>
      </c>
      <c r="AR85" s="10">
        <f t="shared" si="60"/>
        <v>2.1012563956296821</v>
      </c>
      <c r="AS85" s="10">
        <f t="shared" si="61"/>
        <v>0.19550037545720489</v>
      </c>
      <c r="AT85" s="10">
        <f>SUM(AS$60:AS85)*5</f>
        <v>87.370942359736986</v>
      </c>
      <c r="AU85" s="10"/>
      <c r="AV85" s="10"/>
      <c r="AW85" s="10"/>
      <c r="AY85" s="10"/>
    </row>
    <row r="86" spans="1:52" x14ac:dyDescent="0.25">
      <c r="A86" s="4">
        <v>135</v>
      </c>
      <c r="B86" s="18">
        <f t="shared" si="38"/>
        <v>2158</v>
      </c>
      <c r="C86" s="39">
        <f t="shared" si="34"/>
        <v>198.91</v>
      </c>
      <c r="D86" s="64">
        <f t="shared" ref="D86:L86" si="86">D51</f>
        <v>0.16999999999998749</v>
      </c>
      <c r="E86" s="64">
        <f t="shared" si="86"/>
        <v>2.3183999999999996</v>
      </c>
      <c r="F86" s="64">
        <f t="shared" si="86"/>
        <v>1.9508999999999999</v>
      </c>
      <c r="G86" s="64">
        <f t="shared" si="86"/>
        <v>0.15539999999999998</v>
      </c>
      <c r="H86" s="64">
        <f t="shared" si="86"/>
        <v>0.25</v>
      </c>
      <c r="I86" s="64">
        <f t="shared" si="86"/>
        <v>1.0641455999999998</v>
      </c>
      <c r="J86" s="64">
        <f t="shared" si="86"/>
        <v>1.3093499999999998</v>
      </c>
      <c r="K86" s="64">
        <f t="shared" si="86"/>
        <v>4.7295359999999995E-2</v>
      </c>
      <c r="L86" s="64">
        <f t="shared" si="86"/>
        <v>1.0641455999999998</v>
      </c>
      <c r="M86" s="64">
        <f t="shared" si="35"/>
        <v>8.4822852482539375</v>
      </c>
      <c r="N86" s="64">
        <f t="shared" si="40"/>
        <v>-3.8919562833646282E-2</v>
      </c>
      <c r="O86" s="64">
        <f t="shared" si="40"/>
        <v>1.3093499999999998</v>
      </c>
      <c r="P86" s="64">
        <f t="shared" si="36"/>
        <v>1.5891907165033421</v>
      </c>
      <c r="Q86" s="64">
        <f t="shared" si="41"/>
        <v>6.1725701704180569E-3</v>
      </c>
      <c r="R86" s="64">
        <f t="shared" si="41"/>
        <v>4.7295359999999995E-2</v>
      </c>
      <c r="S86" s="64">
        <f t="shared" si="37"/>
        <v>5.7393872329360787E-2</v>
      </c>
      <c r="T86" s="64">
        <f t="shared" si="42"/>
        <v>2.6805994546498513E-4</v>
      </c>
      <c r="U86" s="64">
        <f t="shared" si="42"/>
        <v>2.4775909999999999</v>
      </c>
      <c r="V86" s="64">
        <f t="shared" si="42"/>
        <v>2.6151120672822246</v>
      </c>
      <c r="W86" s="29">
        <f>'2.12 rotation +30'!D31</f>
        <v>230</v>
      </c>
      <c r="X86" s="35">
        <f t="shared" si="50"/>
        <v>0.36000000000001364</v>
      </c>
      <c r="Y86" s="29">
        <f>'2.12 rotation +30'!F31*k</f>
        <v>2.8833000000000002</v>
      </c>
      <c r="Z86" s="29">
        <f>'2.12 rotation +30'!G31*k</f>
        <v>1.2411000000000001</v>
      </c>
      <c r="AA86" s="29">
        <f>'2.12 rotation +30'!H31*k</f>
        <v>0.13019999999999998</v>
      </c>
      <c r="AB86" s="29">
        <f>'2.12 rotation +30'!I31/2</f>
        <v>0.17</v>
      </c>
      <c r="AC86" s="68">
        <f t="shared" si="43"/>
        <v>1.3234347000000002</v>
      </c>
      <c r="AD86" s="348">
        <f t="shared" si="44"/>
        <v>1.1780265000000001</v>
      </c>
      <c r="AE86" s="68">
        <f t="shared" si="45"/>
        <v>5.8819320000000008E-2</v>
      </c>
      <c r="AF86" s="36">
        <f t="shared" si="51"/>
        <v>1.3234347000000002</v>
      </c>
      <c r="AG86" s="33">
        <f t="shared" si="52"/>
        <v>9.6056182166240607</v>
      </c>
      <c r="AH86" s="33">
        <f t="shared" si="53"/>
        <v>9.188763529444266E-2</v>
      </c>
      <c r="AI86" s="36">
        <f t="shared" si="54"/>
        <v>1.1780265000000001</v>
      </c>
      <c r="AJ86" s="33">
        <f t="shared" si="55"/>
        <v>1.435283392776963</v>
      </c>
      <c r="AK86" s="33">
        <f t="shared" si="56"/>
        <v>-1.9981354339605018E-2</v>
      </c>
      <c r="AL86" s="60">
        <f t="shared" si="57"/>
        <v>5.8819320000000008E-2</v>
      </c>
      <c r="AM86" s="60">
        <f t="shared" si="46"/>
        <v>7.1647072221446756E-2</v>
      </c>
      <c r="AN86" s="60">
        <f t="shared" si="58"/>
        <v>-9.1765244387959077E-4</v>
      </c>
      <c r="AO86" s="34">
        <f t="shared" si="47"/>
        <v>2.3450380000000006</v>
      </c>
      <c r="AP86" s="34">
        <f t="shared" si="59"/>
        <v>2.776026628510972</v>
      </c>
      <c r="AQ86" s="10">
        <f t="shared" si="48"/>
        <v>1.9194922573851527</v>
      </c>
      <c r="AR86" s="10">
        <f t="shared" si="60"/>
        <v>2.0376035453270536</v>
      </c>
      <c r="AS86" s="10">
        <f t="shared" si="61"/>
        <v>0.11811128794190084</v>
      </c>
      <c r="AT86" s="10">
        <f>SUM(AS$60:AS86)*5</f>
        <v>87.961498799446488</v>
      </c>
      <c r="AU86" s="10"/>
      <c r="AV86" s="10"/>
      <c r="AW86" s="10"/>
      <c r="AY86" s="10"/>
    </row>
    <row r="87" spans="1:52" x14ac:dyDescent="0.25">
      <c r="A87" s="4">
        <v>140</v>
      </c>
      <c r="B87" s="18">
        <f t="shared" si="38"/>
        <v>2163</v>
      </c>
      <c r="C87" s="39">
        <f t="shared" si="34"/>
        <v>199.04</v>
      </c>
      <c r="D87" s="64">
        <f t="shared" ref="D87:L87" si="87">D52</f>
        <v>0.12999999999999545</v>
      </c>
      <c r="E87" s="64">
        <f t="shared" si="87"/>
        <v>2.4087000000000001</v>
      </c>
      <c r="F87" s="64">
        <f t="shared" si="87"/>
        <v>1.8773999999999997</v>
      </c>
      <c r="G87" s="64">
        <f t="shared" si="87"/>
        <v>0.15329999999999999</v>
      </c>
      <c r="H87" s="64">
        <f t="shared" si="87"/>
        <v>0.20499999999999999</v>
      </c>
      <c r="I87" s="64">
        <f t="shared" si="87"/>
        <v>1.1055933</v>
      </c>
      <c r="J87" s="64">
        <f t="shared" si="87"/>
        <v>1.3035435</v>
      </c>
      <c r="K87" s="64">
        <f t="shared" si="87"/>
        <v>4.9137480000000004E-2</v>
      </c>
      <c r="L87" s="64">
        <f t="shared" si="87"/>
        <v>1.1055933</v>
      </c>
      <c r="M87" s="64">
        <f t="shared" si="35"/>
        <v>8.4898515009058695</v>
      </c>
      <c r="N87" s="64">
        <f t="shared" si="40"/>
        <v>7.5662526519320039E-3</v>
      </c>
      <c r="O87" s="64">
        <f t="shared" si="40"/>
        <v>1.3035435</v>
      </c>
      <c r="P87" s="64">
        <f t="shared" si="36"/>
        <v>1.5844753830595553</v>
      </c>
      <c r="Q87" s="64">
        <f t="shared" si="41"/>
        <v>-4.7153334437868288E-3</v>
      </c>
      <c r="R87" s="64">
        <f t="shared" si="41"/>
        <v>4.9137480000000004E-2</v>
      </c>
      <c r="S87" s="64">
        <f t="shared" si="37"/>
        <v>5.9283379080661495E-2</v>
      </c>
      <c r="T87" s="64">
        <f t="shared" si="42"/>
        <v>1.8895067513007083E-3</v>
      </c>
      <c r="U87" s="64">
        <f t="shared" si="42"/>
        <v>2.4615319999999996</v>
      </c>
      <c r="V87" s="64">
        <f t="shared" si="42"/>
        <v>2.596272425959441</v>
      </c>
      <c r="W87" s="29">
        <f>'2.12 rotation +30'!D32</f>
        <v>230.34</v>
      </c>
      <c r="X87" s="35">
        <f t="shared" si="50"/>
        <v>0.34000000000000341</v>
      </c>
      <c r="Y87" s="29">
        <f>'2.12 rotation +30'!F32*k</f>
        <v>2.8727999999999998</v>
      </c>
      <c r="Z87" s="29">
        <f>'2.12 rotation +30'!G32*k</f>
        <v>1.2390000000000001</v>
      </c>
      <c r="AA87" s="29">
        <f>'2.12 rotation +30'!H32*k</f>
        <v>0.13019999999999998</v>
      </c>
      <c r="AB87" s="29">
        <f>'2.12 rotation +30'!I32/2</f>
        <v>0.13500000000000001</v>
      </c>
      <c r="AC87" s="68">
        <f t="shared" si="43"/>
        <v>1.3186152</v>
      </c>
      <c r="AD87" s="348">
        <f t="shared" si="44"/>
        <v>1.1746559999999999</v>
      </c>
      <c r="AE87" s="68">
        <f t="shared" si="45"/>
        <v>5.8605119999999997E-2</v>
      </c>
      <c r="AF87" s="36">
        <f t="shared" si="51"/>
        <v>1.3186152</v>
      </c>
      <c r="AG87" s="33">
        <f t="shared" si="52"/>
        <v>9.6807915492895873</v>
      </c>
      <c r="AH87" s="33">
        <f t="shared" si="53"/>
        <v>7.5173332665526615E-2</v>
      </c>
      <c r="AI87" s="36">
        <f t="shared" si="54"/>
        <v>1.1746559999999999</v>
      </c>
      <c r="AJ87" s="33">
        <f t="shared" si="55"/>
        <v>1.4283806549892564</v>
      </c>
      <c r="AK87" s="33">
        <f t="shared" si="56"/>
        <v>-6.9027377877066698E-3</v>
      </c>
      <c r="AL87" s="60">
        <f t="shared" si="57"/>
        <v>5.8605119999999997E-2</v>
      </c>
      <c r="AM87" s="60">
        <f t="shared" si="46"/>
        <v>7.1270652654986832E-2</v>
      </c>
      <c r="AN87" s="60">
        <f t="shared" si="58"/>
        <v>-3.7641956645992347E-4</v>
      </c>
      <c r="AO87" s="34">
        <f t="shared" si="47"/>
        <v>2.3198099999999999</v>
      </c>
      <c r="AP87" s="34">
        <f t="shared" si="59"/>
        <v>2.7277041753113633</v>
      </c>
      <c r="AQ87" s="10">
        <f t="shared" si="48"/>
        <v>1.9056639606542298</v>
      </c>
      <c r="AR87" s="10">
        <f t="shared" si="60"/>
        <v>2.0021348646785406</v>
      </c>
      <c r="AS87" s="10">
        <f t="shared" si="61"/>
        <v>9.64709040243108E-2</v>
      </c>
      <c r="AT87" s="10">
        <f>SUM(AS$60:AS87)*5</f>
        <v>88.443853319568035</v>
      </c>
      <c r="AU87" s="10"/>
      <c r="AV87" s="10"/>
      <c r="AW87" s="10"/>
      <c r="AX87" s="10"/>
      <c r="AY87" s="10"/>
      <c r="AZ87" s="11"/>
    </row>
    <row r="88" spans="1:52" x14ac:dyDescent="0.25">
      <c r="A88" s="4">
        <v>145</v>
      </c>
      <c r="B88" s="18">
        <f t="shared" si="38"/>
        <v>2168</v>
      </c>
      <c r="C88" s="39">
        <f t="shared" si="34"/>
        <v>199.4</v>
      </c>
      <c r="D88" s="64">
        <f t="shared" ref="D88:L88" si="88">D53</f>
        <v>0.36000000000001364</v>
      </c>
      <c r="E88" s="64">
        <f t="shared" si="88"/>
        <v>2.4653999999999998</v>
      </c>
      <c r="F88" s="64">
        <f t="shared" si="88"/>
        <v>1.8416999999999999</v>
      </c>
      <c r="G88" s="64">
        <f t="shared" si="88"/>
        <v>0.15329999999999999</v>
      </c>
      <c r="H88" s="64">
        <f t="shared" si="88"/>
        <v>0.17499999999999999</v>
      </c>
      <c r="I88" s="64">
        <f t="shared" si="88"/>
        <v>1.1316185999999999</v>
      </c>
      <c r="J88" s="64">
        <f t="shared" si="88"/>
        <v>1.3038689999999999</v>
      </c>
      <c r="K88" s="64">
        <f t="shared" si="88"/>
        <v>5.0294159999999997E-2</v>
      </c>
      <c r="L88" s="64">
        <f t="shared" si="88"/>
        <v>1.1316185999999999</v>
      </c>
      <c r="M88" s="64">
        <f t="shared" si="35"/>
        <v>8.5224636064140498</v>
      </c>
      <c r="N88" s="64">
        <f t="shared" si="40"/>
        <v>3.2612105508180278E-2</v>
      </c>
      <c r="O88" s="64">
        <f t="shared" si="40"/>
        <v>1.3038689999999999</v>
      </c>
      <c r="P88" s="64">
        <f t="shared" si="36"/>
        <v>1.583967321996141</v>
      </c>
      <c r="Q88" s="64">
        <f t="shared" si="41"/>
        <v>-5.0806106341427792E-4</v>
      </c>
      <c r="R88" s="64">
        <f t="shared" si="41"/>
        <v>5.0294159999999997E-2</v>
      </c>
      <c r="S88" s="64">
        <f t="shared" si="37"/>
        <v>6.0774079839897112E-2</v>
      </c>
      <c r="T88" s="64">
        <f t="shared" si="42"/>
        <v>1.4907007592356164E-3</v>
      </c>
      <c r="U88" s="64">
        <f t="shared" si="42"/>
        <v>2.4567619999999999</v>
      </c>
      <c r="V88" s="64">
        <f t="shared" si="42"/>
        <v>2.8503567452040151</v>
      </c>
      <c r="W88" s="29">
        <f>'2.12 rotation +30'!D33</f>
        <v>230.76</v>
      </c>
      <c r="X88" s="35">
        <f t="shared" si="50"/>
        <v>0.41999999999998749</v>
      </c>
      <c r="Y88" s="29">
        <f>'2.12 rotation +30'!F33*k</f>
        <v>2.8475999999999999</v>
      </c>
      <c r="Z88" s="29">
        <f>'2.12 rotation +30'!G33*k</f>
        <v>1.2558</v>
      </c>
      <c r="AA88" s="29">
        <f>'2.12 rotation +30'!H33*k</f>
        <v>0.13019999999999998</v>
      </c>
      <c r="AB88" s="29">
        <f>'2.12 rotation +30'!I33/2</f>
        <v>0.13500000000000001</v>
      </c>
      <c r="AC88" s="68">
        <f t="shared" si="43"/>
        <v>1.3070484</v>
      </c>
      <c r="AD88" s="348">
        <f t="shared" si="44"/>
        <v>1.174866</v>
      </c>
      <c r="AE88" s="68">
        <f t="shared" si="45"/>
        <v>5.8091040000000004E-2</v>
      </c>
      <c r="AF88" s="36">
        <f t="shared" si="51"/>
        <v>1.3070484</v>
      </c>
      <c r="AG88" s="33">
        <f t="shared" si="52"/>
        <v>9.7346669363864073</v>
      </c>
      <c r="AH88" s="33">
        <f t="shared" si="53"/>
        <v>5.3875387096820049E-2</v>
      </c>
      <c r="AI88" s="36">
        <f t="shared" si="54"/>
        <v>1.174866</v>
      </c>
      <c r="AJ88" s="33">
        <f t="shared" si="55"/>
        <v>1.4273704118146464</v>
      </c>
      <c r="AK88" s="33">
        <f t="shared" si="56"/>
        <v>-1.0102431746099594E-3</v>
      </c>
      <c r="AL88" s="60">
        <f t="shared" si="57"/>
        <v>5.8091040000000004E-2</v>
      </c>
      <c r="AM88" s="60">
        <f t="shared" si="46"/>
        <v>7.0690030447983054E-2</v>
      </c>
      <c r="AN88" s="60">
        <f t="shared" si="58"/>
        <v>-5.8062220700377809E-4</v>
      </c>
      <c r="AO88" s="34">
        <f t="shared" si="47"/>
        <v>2.3153579999999998</v>
      </c>
      <c r="AP88" s="34">
        <f t="shared" si="59"/>
        <v>2.7876425217151932</v>
      </c>
      <c r="AQ88" s="10">
        <f t="shared" si="48"/>
        <v>2.0921618509797471</v>
      </c>
      <c r="AR88" s="10">
        <f t="shared" si="60"/>
        <v>2.046129610938952</v>
      </c>
      <c r="AS88" s="10">
        <f t="shared" si="61"/>
        <v>-4.6032240040795092E-2</v>
      </c>
      <c r="AT88" s="10">
        <f>SUM(AS$60:AS88)*5</f>
        <v>88.213692119364069</v>
      </c>
      <c r="AU88" s="10"/>
      <c r="AV88" s="10"/>
      <c r="AW88" s="10"/>
      <c r="AX88" s="10"/>
      <c r="AY88" s="10"/>
      <c r="AZ88" s="11"/>
    </row>
    <row r="89" spans="1:52" x14ac:dyDescent="0.25">
      <c r="A89" s="4">
        <v>150</v>
      </c>
      <c r="B89" s="18">
        <f t="shared" si="38"/>
        <v>2173</v>
      </c>
      <c r="C89" s="39">
        <f t="shared" si="34"/>
        <v>199.67</v>
      </c>
      <c r="D89" s="64">
        <f t="shared" ref="D89:L89" si="89">D54</f>
        <v>0.26999999999998181</v>
      </c>
      <c r="E89" s="64">
        <f t="shared" si="89"/>
        <v>2.4780000000000002</v>
      </c>
      <c r="F89" s="64">
        <f t="shared" si="89"/>
        <v>1.8648</v>
      </c>
      <c r="G89" s="64">
        <f t="shared" si="89"/>
        <v>0.15539999999999998</v>
      </c>
      <c r="H89" s="64">
        <f t="shared" si="89"/>
        <v>0.14000000000000001</v>
      </c>
      <c r="I89" s="64">
        <f t="shared" si="89"/>
        <v>1.1374020000000002</v>
      </c>
      <c r="J89" s="64">
        <f t="shared" si="89"/>
        <v>1.315734</v>
      </c>
      <c r="K89" s="64">
        <f t="shared" si="89"/>
        <v>5.0551200000000004E-2</v>
      </c>
      <c r="L89" s="64">
        <f t="shared" si="89"/>
        <v>1.1374020000000002</v>
      </c>
      <c r="M89" s="64">
        <f t="shared" si="35"/>
        <v>8.5566374932344686</v>
      </c>
      <c r="N89" s="64">
        <f t="shared" si="40"/>
        <v>3.4173886820418886E-2</v>
      </c>
      <c r="O89" s="64">
        <f t="shared" si="40"/>
        <v>1.315734</v>
      </c>
      <c r="P89" s="64">
        <f t="shared" si="36"/>
        <v>1.5957425086403418</v>
      </c>
      <c r="Q89" s="64">
        <f t="shared" si="41"/>
        <v>1.1775186644200852E-2</v>
      </c>
      <c r="R89" s="64">
        <f t="shared" si="41"/>
        <v>5.0551200000000004E-2</v>
      </c>
      <c r="S89" s="64">
        <f t="shared" si="37"/>
        <v>6.1294640993790978E-2</v>
      </c>
      <c r="T89" s="64">
        <f t="shared" si="42"/>
        <v>5.2056115389386565E-4</v>
      </c>
      <c r="U89" s="64">
        <f t="shared" si="42"/>
        <v>2.4582460000000004</v>
      </c>
      <c r="V89" s="64">
        <f t="shared" si="42"/>
        <v>2.774715634618496</v>
      </c>
      <c r="W89" s="29">
        <f>'2.12 rotation +30'!D34</f>
        <v>231.23</v>
      </c>
      <c r="X89" s="35">
        <f t="shared" si="50"/>
        <v>0.46999999999999886</v>
      </c>
      <c r="Y89" s="29">
        <f>'2.12 rotation +30'!F34*k</f>
        <v>2.8916999999999997</v>
      </c>
      <c r="Z89" s="29">
        <f>'2.12 rotation +30'!G34*k</f>
        <v>1.2201</v>
      </c>
      <c r="AA89" s="29">
        <f>'2.12 rotation +30'!H34*k</f>
        <v>0.13019999999999998</v>
      </c>
      <c r="AB89" s="29">
        <f>'2.12 rotation +30'!I34/2</f>
        <v>0.115</v>
      </c>
      <c r="AC89" s="68">
        <f t="shared" si="43"/>
        <v>1.3272903</v>
      </c>
      <c r="AD89" s="348">
        <f t="shared" si="44"/>
        <v>1.1721044999999999</v>
      </c>
      <c r="AE89" s="68">
        <f t="shared" si="45"/>
        <v>5.8990679999999997E-2</v>
      </c>
      <c r="AF89" s="36">
        <f t="shared" si="51"/>
        <v>1.3272903</v>
      </c>
      <c r="AG89" s="33">
        <f t="shared" si="52"/>
        <v>9.8018100849713417</v>
      </c>
      <c r="AH89" s="33">
        <f t="shared" si="53"/>
        <v>6.7143148584934309E-2</v>
      </c>
      <c r="AI89" s="36">
        <f t="shared" si="54"/>
        <v>1.1721044999999999</v>
      </c>
      <c r="AJ89" s="33">
        <f t="shared" si="55"/>
        <v>1.4244303243647929</v>
      </c>
      <c r="AK89" s="33">
        <f t="shared" si="56"/>
        <v>-2.9400874498535234E-3</v>
      </c>
      <c r="AL89" s="60">
        <f t="shared" si="57"/>
        <v>5.8990679999999997E-2</v>
      </c>
      <c r="AM89" s="60">
        <f t="shared" si="46"/>
        <v>7.148702997301308E-2</v>
      </c>
      <c r="AN89" s="60">
        <f t="shared" si="58"/>
        <v>7.9699952503002602E-4</v>
      </c>
      <c r="AO89" s="34">
        <f t="shared" si="47"/>
        <v>2.3092100000000002</v>
      </c>
      <c r="AP89" s="34">
        <f t="shared" si="59"/>
        <v>2.8442100606601102</v>
      </c>
      <c r="AQ89" s="10">
        <f t="shared" si="48"/>
        <v>2.0366412758099761</v>
      </c>
      <c r="AR89" s="10">
        <f t="shared" si="60"/>
        <v>2.087650184524521</v>
      </c>
      <c r="AS89" s="10">
        <f t="shared" si="61"/>
        <v>5.1008908714544887E-2</v>
      </c>
      <c r="AT89" s="10">
        <f>SUM(AS$60:AS89)*5</f>
        <v>88.468736662936777</v>
      </c>
      <c r="AU89" s="10"/>
      <c r="AV89" s="10"/>
      <c r="AW89" s="10"/>
      <c r="AX89" s="10"/>
      <c r="AY89" s="10"/>
      <c r="AZ89" s="11"/>
    </row>
    <row r="90" spans="1:52" x14ac:dyDescent="0.25">
      <c r="K90" s="1"/>
      <c r="Y90" s="29"/>
    </row>
    <row r="91" spans="1:52" x14ac:dyDescent="0.25">
      <c r="K91" s="1"/>
    </row>
    <row r="92" spans="1:52" ht="18.75" x14ac:dyDescent="0.3">
      <c r="C92" s="361" t="s">
        <v>19</v>
      </c>
      <c r="D92" s="361"/>
      <c r="E92" s="361"/>
      <c r="F92" s="361"/>
      <c r="G92" s="361"/>
      <c r="H92" s="361"/>
      <c r="I92" s="361"/>
      <c r="J92" s="361"/>
      <c r="K92" s="361"/>
      <c r="L92" s="361"/>
      <c r="M92" s="361"/>
      <c r="N92" s="361"/>
      <c r="O92" s="361"/>
      <c r="P92" s="361"/>
      <c r="Q92" s="361"/>
      <c r="R92" s="361"/>
      <c r="S92" s="361"/>
      <c r="T92" s="361"/>
      <c r="U92" s="361"/>
      <c r="V92" s="361"/>
      <c r="W92" s="362" t="s">
        <v>225</v>
      </c>
      <c r="X92" s="362"/>
      <c r="Y92" s="362"/>
      <c r="Z92" s="362"/>
      <c r="AA92" s="362"/>
      <c r="AB92" s="362"/>
      <c r="AC92" s="362"/>
      <c r="AD92" s="362"/>
      <c r="AE92" s="362"/>
      <c r="AF92" s="362"/>
      <c r="AG92" s="362"/>
      <c r="AH92" s="362"/>
      <c r="AI92" s="362"/>
      <c r="AJ92" s="362"/>
      <c r="AK92" s="362"/>
      <c r="AL92" s="362"/>
      <c r="AM92" s="362"/>
      <c r="AN92" s="362"/>
      <c r="AO92" s="362"/>
      <c r="AP92" s="362"/>
      <c r="AQ92" s="37"/>
      <c r="AR92" s="37"/>
      <c r="AS92" s="37"/>
      <c r="AT92" s="38"/>
      <c r="AU92" s="38"/>
      <c r="AV92" s="38"/>
      <c r="AW92" s="38"/>
      <c r="AX92" s="38"/>
      <c r="AY92" s="38"/>
    </row>
    <row r="93" spans="1:52" ht="135" x14ac:dyDescent="0.25">
      <c r="A93" s="13" t="s">
        <v>4</v>
      </c>
      <c r="B93" s="14" t="s">
        <v>0</v>
      </c>
      <c r="C93" s="58" t="s">
        <v>7</v>
      </c>
      <c r="D93" s="5" t="s">
        <v>6</v>
      </c>
      <c r="E93" s="21" t="s">
        <v>41</v>
      </c>
      <c r="F93" s="58" t="s">
        <v>42</v>
      </c>
      <c r="G93" s="58" t="s">
        <v>43</v>
      </c>
      <c r="H93" s="58"/>
      <c r="I93" s="58" t="s">
        <v>39</v>
      </c>
      <c r="J93" s="58" t="s">
        <v>40</v>
      </c>
      <c r="K93" s="58" t="s">
        <v>44</v>
      </c>
      <c r="L93" s="58" t="s">
        <v>36</v>
      </c>
      <c r="M93" s="15" t="s">
        <v>8</v>
      </c>
      <c r="N93" s="5" t="s">
        <v>11</v>
      </c>
      <c r="O93" s="5" t="s">
        <v>38</v>
      </c>
      <c r="P93" s="15" t="s">
        <v>33</v>
      </c>
      <c r="Q93" s="5" t="s">
        <v>34</v>
      </c>
      <c r="R93" s="58" t="s">
        <v>45</v>
      </c>
      <c r="S93" s="15" t="s">
        <v>46</v>
      </c>
      <c r="T93" s="5" t="s">
        <v>32</v>
      </c>
      <c r="U93" s="5" t="s">
        <v>24</v>
      </c>
      <c r="V93" s="5" t="s">
        <v>1</v>
      </c>
      <c r="W93" s="26" t="s">
        <v>5</v>
      </c>
      <c r="X93" s="26" t="s">
        <v>6</v>
      </c>
      <c r="Y93" s="27" t="s">
        <v>41</v>
      </c>
      <c r="Z93" s="59" t="s">
        <v>42</v>
      </c>
      <c r="AA93" s="59" t="s">
        <v>43</v>
      </c>
      <c r="AB93" s="59" t="s">
        <v>75</v>
      </c>
      <c r="AC93" s="59" t="s">
        <v>39</v>
      </c>
      <c r="AD93" s="59" t="s">
        <v>40</v>
      </c>
      <c r="AE93" s="59" t="s">
        <v>44</v>
      </c>
      <c r="AF93" s="67" t="s">
        <v>36</v>
      </c>
      <c r="AG93" s="26" t="s">
        <v>8</v>
      </c>
      <c r="AH93" s="28" t="s">
        <v>11</v>
      </c>
      <c r="AI93" s="28" t="s">
        <v>38</v>
      </c>
      <c r="AJ93" s="26" t="s">
        <v>33</v>
      </c>
      <c r="AK93" s="28" t="s">
        <v>34</v>
      </c>
      <c r="AL93" s="28" t="s">
        <v>47</v>
      </c>
      <c r="AM93" s="26" t="s">
        <v>46</v>
      </c>
      <c r="AN93" s="28" t="s">
        <v>32</v>
      </c>
      <c r="AO93" s="28" t="s">
        <v>24</v>
      </c>
      <c r="AP93" s="26" t="s">
        <v>1</v>
      </c>
      <c r="AQ93" s="6" t="str">
        <f>"Climate benefit " &amp;C92 &amp; " ton CO2/ha"</f>
        <v>Climate benefit BAU 95% ton CO2/ha</v>
      </c>
      <c r="AR93" s="6" t="str">
        <f>"Climate benefit "&amp;AT92 &amp; " ton CO2/ha"</f>
        <v>Climate benefit  ton CO2/ha</v>
      </c>
      <c r="AS93" s="6" t="str">
        <f>"Diff "&amp;C92&amp;" and "&amp;AT92 &amp; " ton CO2/ha/year"</f>
        <v>Diff BAU 95% and  ton CO2/ha/year</v>
      </c>
      <c r="AT93" s="16" t="s">
        <v>12</v>
      </c>
      <c r="AU93" s="16"/>
      <c r="AV93" s="16"/>
      <c r="AW93" s="6"/>
    </row>
    <row r="94" spans="1:52" x14ac:dyDescent="0.25">
      <c r="A94" s="4">
        <v>0</v>
      </c>
      <c r="B94" s="4">
        <v>2023</v>
      </c>
      <c r="C94" s="39">
        <f t="shared" ref="C94:C124" si="90">C24</f>
        <v>187.18</v>
      </c>
      <c r="D94" s="17"/>
      <c r="E94" s="17"/>
      <c r="F94" s="17"/>
      <c r="G94" s="17"/>
      <c r="H94" s="17"/>
      <c r="I94" s="17"/>
      <c r="J94" s="17"/>
      <c r="K94" s="17"/>
      <c r="L94" s="17"/>
      <c r="M94" s="66">
        <f t="shared" ref="M94:M124" si="91">M24</f>
        <v>15</v>
      </c>
      <c r="N94" s="8"/>
      <c r="O94" s="8"/>
      <c r="P94" s="66">
        <f t="shared" ref="P94:P124" si="92">P24</f>
        <v>1.5</v>
      </c>
      <c r="Q94" s="8"/>
      <c r="R94" s="8"/>
      <c r="S94" s="66">
        <f t="shared" ref="S94:S124" si="93">S24</f>
        <v>0.05</v>
      </c>
      <c r="T94" s="8"/>
      <c r="U94" s="9"/>
      <c r="V94" s="9"/>
      <c r="W94" s="29">
        <f>'2.4 Set aside x3'!D4</f>
        <v>187.25</v>
      </c>
      <c r="X94" s="30"/>
      <c r="Y94" s="29"/>
      <c r="Z94" s="31"/>
      <c r="AA94" s="31"/>
      <c r="AB94" s="31"/>
      <c r="AC94" s="31"/>
      <c r="AD94" s="31"/>
      <c r="AE94" s="31"/>
      <c r="AF94" s="31"/>
      <c r="AG94" s="32">
        <f>AG24</f>
        <v>15</v>
      </c>
      <c r="AH94" s="33"/>
      <c r="AI94" s="33"/>
      <c r="AJ94" s="32">
        <f>AJ24</f>
        <v>1.5</v>
      </c>
      <c r="AK94" s="33"/>
      <c r="AL94" s="33"/>
      <c r="AM94" s="32">
        <f>AM24</f>
        <v>0.05</v>
      </c>
      <c r="AN94" s="33"/>
      <c r="AO94" s="34"/>
      <c r="AP94" s="34"/>
      <c r="AS94">
        <v>0</v>
      </c>
      <c r="AT94">
        <v>0</v>
      </c>
    </row>
    <row r="95" spans="1:52" x14ac:dyDescent="0.25">
      <c r="A95" s="4">
        <v>5</v>
      </c>
      <c r="B95" s="18">
        <f t="shared" ref="B95:B124" si="94">B94+5</f>
        <v>2028</v>
      </c>
      <c r="C95" s="39">
        <f t="shared" si="90"/>
        <v>187.12</v>
      </c>
      <c r="D95" s="22">
        <f>C95-C94</f>
        <v>-6.0000000000002274E-2</v>
      </c>
      <c r="E95" s="64">
        <f t="shared" ref="E95:K95" si="95">Y25</f>
        <v>1.9130999999999998</v>
      </c>
      <c r="F95" s="64">
        <f t="shared" si="95"/>
        <v>1.3965000000000001</v>
      </c>
      <c r="G95" s="64">
        <f t="shared" si="95"/>
        <v>0.11760000000000001</v>
      </c>
      <c r="H95" s="64">
        <f t="shared" si="95"/>
        <v>0.11</v>
      </c>
      <c r="I95" s="64">
        <f t="shared" si="95"/>
        <v>0.87811289999999997</v>
      </c>
      <c r="J95" s="64">
        <f t="shared" si="95"/>
        <v>0.99937950000000009</v>
      </c>
      <c r="K95" s="64">
        <f t="shared" si="95"/>
        <v>3.9027239999999998E-2</v>
      </c>
      <c r="L95" s="64">
        <f t="shared" ref="L95:L124" si="96">L25</f>
        <v>1.1402937</v>
      </c>
      <c r="M95" s="64">
        <f t="shared" si="91"/>
        <v>14.198552149441863</v>
      </c>
      <c r="N95" s="64">
        <f t="shared" ref="N95:O124" si="97">N25</f>
        <v>-0.80144785055813728</v>
      </c>
      <c r="O95" s="64">
        <f t="shared" si="97"/>
        <v>1.2342854999999999</v>
      </c>
      <c r="P95" s="64">
        <f t="shared" si="92"/>
        <v>1.4994505429449552</v>
      </c>
      <c r="Q95" s="64">
        <f t="shared" ref="Q95:R124" si="98">Q25</f>
        <v>-5.49457055044833E-4</v>
      </c>
      <c r="R95" s="64">
        <f t="shared" si="98"/>
        <v>5.0679719999999998E-2</v>
      </c>
      <c r="S95" s="64">
        <f t="shared" si="93"/>
        <v>5.9518554764831845E-2</v>
      </c>
      <c r="T95" s="64">
        <f t="shared" ref="T95:V124" si="99">T25</f>
        <v>9.5185547648318422E-3</v>
      </c>
      <c r="U95" s="64">
        <f t="shared" si="99"/>
        <v>2.3365049999999998</v>
      </c>
      <c r="V95" s="64">
        <f t="shared" si="99"/>
        <v>1.4840262471516472</v>
      </c>
      <c r="W95" s="29">
        <f>'2.4 Set aside x3'!D5</f>
        <v>191.17</v>
      </c>
      <c r="X95" s="35">
        <f>W95-W94</f>
        <v>3.9199999999999875</v>
      </c>
      <c r="Y95" s="29">
        <f>'2.4 Set aside x3'!F5*k</f>
        <v>0.77910000000000001</v>
      </c>
      <c r="Z95" s="29">
        <f>'2.4 Set aside x3'!G5*k</f>
        <v>0.82530000000000003</v>
      </c>
      <c r="AA95" s="29">
        <f>'2.4 Set aside x3'!H5*k</f>
        <v>6.0899999999999996E-2</v>
      </c>
      <c r="AB95" s="29">
        <f>'2.4 Set aside x3'!I5/2</f>
        <v>0.06</v>
      </c>
      <c r="AC95" s="68">
        <f>p*Y95</f>
        <v>0.35760690000000001</v>
      </c>
      <c r="AD95" s="348">
        <f t="shared" ref="AD95:AD124" si="100">Z95*paperpulp+Y95*(ppaperboard+papertimb)</f>
        <v>0.50449350000000004</v>
      </c>
      <c r="AE95" s="68">
        <f>Y95*pboard</f>
        <v>1.5893640000000001E-2</v>
      </c>
      <c r="AF95" s="33">
        <f>AC95</f>
        <v>0.35760690000000001</v>
      </c>
      <c r="AG95" s="33">
        <f t="shared" ref="AG95:AG124" si="101">AG94*EXP(-qsawn*5)+AF95</f>
        <v>13.415865349441862</v>
      </c>
      <c r="AH95" s="33">
        <f>AG95-AG94</f>
        <v>-1.5841346505581377</v>
      </c>
      <c r="AI95" s="36">
        <f>AD95</f>
        <v>0.50449350000000004</v>
      </c>
      <c r="AJ95" s="33">
        <f t="shared" ref="AJ95:AJ124" si="102">AJ94*EXP(-qpap*5)+AI95</f>
        <v>0.76965854294495539</v>
      </c>
      <c r="AK95" s="33">
        <f>AJ95-AJ94</f>
        <v>-0.73034145705504461</v>
      </c>
      <c r="AL95" s="60">
        <f>AE95</f>
        <v>1.5893640000000001E-2</v>
      </c>
      <c r="AM95" s="60">
        <f>AM94*EXP(-qpap*5)+AL95</f>
        <v>2.4732474764831848E-2</v>
      </c>
      <c r="AN95" s="60">
        <f>AM95-AM94</f>
        <v>-2.5267525235168155E-2</v>
      </c>
      <c r="AO95" s="34">
        <f t="shared" ref="AO95:AO124" si="103">(Z95+Y95+AA95+AB95)*SFtot</f>
        <v>0.91440900000000003</v>
      </c>
      <c r="AP95" s="34">
        <f>X95+AO95+AK95+AN95+AH95</f>
        <v>2.4946653671516374</v>
      </c>
      <c r="AQ95" s="10">
        <f t="shared" ref="AQ95:AQ124" si="104">V95*3.67/5</f>
        <v>1.089275265409309</v>
      </c>
      <c r="AR95" s="10">
        <f>AP95*3.67/5</f>
        <v>1.8310843794893017</v>
      </c>
      <c r="AS95" s="10">
        <f>(AR95-AQ95)</f>
        <v>0.74180911407999273</v>
      </c>
      <c r="AT95" s="10">
        <f>SUM(AS$95:AS95)*5</f>
        <v>3.7090455703999634</v>
      </c>
      <c r="AU95" s="10"/>
      <c r="AV95" s="10"/>
      <c r="AW95" s="10"/>
      <c r="AY95" s="10"/>
    </row>
    <row r="96" spans="1:52" x14ac:dyDescent="0.25">
      <c r="A96" s="4">
        <v>10</v>
      </c>
      <c r="B96" s="18">
        <f t="shared" si="94"/>
        <v>2033</v>
      </c>
      <c r="C96" s="39">
        <f t="shared" si="90"/>
        <v>187.21</v>
      </c>
      <c r="D96" s="22">
        <f t="shared" ref="D96:D124" si="105">C96-C95</f>
        <v>9.0000000000003411E-2</v>
      </c>
      <c r="E96" s="64">
        <f t="shared" ref="E96:K105" si="106">E26</f>
        <v>2.3519999999999999</v>
      </c>
      <c r="F96" s="64">
        <f t="shared" si="106"/>
        <v>1.7094</v>
      </c>
      <c r="G96" s="64">
        <f t="shared" si="106"/>
        <v>0.14280000000000001</v>
      </c>
      <c r="H96" s="64">
        <f t="shared" si="106"/>
        <v>0.16</v>
      </c>
      <c r="I96" s="64">
        <f t="shared" si="106"/>
        <v>1.0795680000000001</v>
      </c>
      <c r="J96" s="64">
        <f t="shared" si="106"/>
        <v>1.2258119999999999</v>
      </c>
      <c r="K96" s="64">
        <f t="shared" si="106"/>
        <v>4.7980800000000004E-2</v>
      </c>
      <c r="L96" s="64">
        <f t="shared" si="96"/>
        <v>1.0795680000000001</v>
      </c>
      <c r="M96" s="64">
        <f t="shared" si="91"/>
        <v>13.440125571686007</v>
      </c>
      <c r="N96" s="64">
        <f t="shared" si="97"/>
        <v>-0.75842657775585565</v>
      </c>
      <c r="O96" s="64">
        <f t="shared" si="97"/>
        <v>1.2258119999999999</v>
      </c>
      <c r="P96" s="64">
        <f t="shared" si="92"/>
        <v>1.4908799117425571</v>
      </c>
      <c r="Q96" s="64">
        <f t="shared" si="98"/>
        <v>-8.5706312023980935E-3</v>
      </c>
      <c r="R96" s="64">
        <f t="shared" si="98"/>
        <v>4.7980800000000004E-2</v>
      </c>
      <c r="S96" s="64">
        <f t="shared" si="93"/>
        <v>5.8502293420158877E-2</v>
      </c>
      <c r="T96" s="64">
        <f t="shared" si="99"/>
        <v>-1.0162613446729682E-3</v>
      </c>
      <c r="U96" s="64">
        <f t="shared" si="99"/>
        <v>2.3130260000000002</v>
      </c>
      <c r="V96" s="64">
        <f t="shared" si="99"/>
        <v>1.635012529697077</v>
      </c>
      <c r="W96" s="29">
        <f>'2.4 Set aside x3'!D6</f>
        <v>195.73</v>
      </c>
      <c r="X96" s="35">
        <f t="shared" ref="X96:X124" si="107">W96-W95</f>
        <v>4.5600000000000023</v>
      </c>
      <c r="Y96" s="29">
        <f>'2.4 Set aside x3'!F6*k</f>
        <v>1.218</v>
      </c>
      <c r="Z96" s="29">
        <f>'2.4 Set aside x3'!G6*k</f>
        <v>1.1759999999999999</v>
      </c>
      <c r="AA96" s="29">
        <f>'2.4 Set aside x3'!H6*k</f>
        <v>9.0299999999999991E-2</v>
      </c>
      <c r="AB96" s="29">
        <f>'2.4 Set aside x3'!I6/2</f>
        <v>0.125</v>
      </c>
      <c r="AC96" s="68">
        <f t="shared" ref="AC96:AC124" si="108">p*Y96</f>
        <v>0.55906200000000006</v>
      </c>
      <c r="AD96" s="348">
        <f t="shared" si="100"/>
        <v>0.74529000000000001</v>
      </c>
      <c r="AE96" s="68">
        <f t="shared" ref="AE96:AE124" si="109">Y96*pboard</f>
        <v>2.48472E-2</v>
      </c>
      <c r="AF96" s="33">
        <f t="shared" ref="AF96:AF124" si="110">AC96</f>
        <v>0.55906200000000006</v>
      </c>
      <c r="AG96" s="33">
        <f t="shared" si="101"/>
        <v>12.238251137061567</v>
      </c>
      <c r="AH96" s="33">
        <f t="shared" ref="AH96:AH124" si="111">AG96-AG95</f>
        <v>-1.1776142123802948</v>
      </c>
      <c r="AI96" s="36">
        <f t="shared" ref="AI96:AI124" si="112">AD96</f>
        <v>0.74529000000000001</v>
      </c>
      <c r="AJ96" s="33">
        <f t="shared" si="102"/>
        <v>0.88134769372863397</v>
      </c>
      <c r="AK96" s="33">
        <f t="shared" ref="AK96:AK124" si="113">AJ96-AJ95</f>
        <v>0.11168915078367858</v>
      </c>
      <c r="AL96" s="60">
        <f t="shared" ref="AL96:AL124" si="114">AE96</f>
        <v>2.48472E-2</v>
      </c>
      <c r="AM96" s="60">
        <f t="shared" ref="AM96:AM124" si="115">AM95*EXP(-qpap*5)+AL96</f>
        <v>2.921932515543444E-2</v>
      </c>
      <c r="AN96" s="60">
        <f t="shared" ref="AN96:AN124" si="116">AM96-AM95</f>
        <v>4.4868503906025925E-3</v>
      </c>
      <c r="AO96" s="34">
        <f t="shared" si="103"/>
        <v>1.3829290000000001</v>
      </c>
      <c r="AP96" s="34">
        <f t="shared" ref="AP96:AP124" si="117">X96+AO96+AK96+AN96+AH96</f>
        <v>4.8814907887939878</v>
      </c>
      <c r="AQ96" s="10">
        <f t="shared" si="104"/>
        <v>1.2000991967976544</v>
      </c>
      <c r="AR96" s="10">
        <f t="shared" ref="AR96:AR124" si="118">AP96*3.67/5</f>
        <v>3.583014238974787</v>
      </c>
      <c r="AS96" s="10">
        <f t="shared" ref="AS96:AS124" si="119">(AR96-AQ96)</f>
        <v>2.3829150421771326</v>
      </c>
      <c r="AT96" s="10">
        <f>SUM(AS$95:AS96)*5</f>
        <v>15.623620781285625</v>
      </c>
      <c r="AU96" s="10"/>
      <c r="AV96" s="10"/>
      <c r="AW96" s="10"/>
      <c r="AY96" s="10"/>
    </row>
    <row r="97" spans="1:53" x14ac:dyDescent="0.25">
      <c r="A97" s="4">
        <v>15</v>
      </c>
      <c r="B97" s="18">
        <f t="shared" si="94"/>
        <v>2038</v>
      </c>
      <c r="C97" s="39">
        <f t="shared" si="90"/>
        <v>187.3</v>
      </c>
      <c r="D97" s="22">
        <f t="shared" si="105"/>
        <v>9.0000000000003411E-2</v>
      </c>
      <c r="E97" s="64">
        <f t="shared" si="106"/>
        <v>2.1923999999999997</v>
      </c>
      <c r="F97" s="64">
        <f t="shared" si="106"/>
        <v>1.6862999999999999</v>
      </c>
      <c r="G97" s="64">
        <f t="shared" si="106"/>
        <v>0.1386</v>
      </c>
      <c r="H97" s="64">
        <f t="shared" si="106"/>
        <v>0.12</v>
      </c>
      <c r="I97" s="64">
        <f t="shared" si="106"/>
        <v>1.0063115999999999</v>
      </c>
      <c r="J97" s="64">
        <f t="shared" si="106"/>
        <v>1.1779319999999998</v>
      </c>
      <c r="K97" s="64">
        <f t="shared" si="106"/>
        <v>4.4724959999999994E-2</v>
      </c>
      <c r="L97" s="64">
        <f t="shared" si="96"/>
        <v>1.0063115999999999</v>
      </c>
      <c r="M97" s="64">
        <f t="shared" si="91"/>
        <v>12.706620487201896</v>
      </c>
      <c r="N97" s="64">
        <f t="shared" si="97"/>
        <v>-0.73350508448411134</v>
      </c>
      <c r="O97" s="64">
        <f t="shared" si="97"/>
        <v>1.1779319999999998</v>
      </c>
      <c r="P97" s="64">
        <f t="shared" si="92"/>
        <v>1.4414848238819906</v>
      </c>
      <c r="Q97" s="64">
        <f t="shared" si="98"/>
        <v>-4.9395087860566456E-2</v>
      </c>
      <c r="R97" s="64">
        <f t="shared" si="98"/>
        <v>4.4724959999999994E-2</v>
      </c>
      <c r="S97" s="64">
        <f t="shared" si="93"/>
        <v>5.5066802098089868E-2</v>
      </c>
      <c r="T97" s="64">
        <f t="shared" si="99"/>
        <v>-3.4354913220690092E-3</v>
      </c>
      <c r="U97" s="64">
        <f t="shared" si="99"/>
        <v>2.1927690000000002</v>
      </c>
      <c r="V97" s="64">
        <f t="shared" si="99"/>
        <v>1.4964333363332569</v>
      </c>
      <c r="W97" s="29">
        <f>'2.4 Set aside x3'!D7</f>
        <v>199.33</v>
      </c>
      <c r="X97" s="35">
        <f t="shared" si="107"/>
        <v>3.6000000000000227</v>
      </c>
      <c r="Y97" s="29">
        <f>'2.4 Set aside x3'!F7*k</f>
        <v>1.5392999999999999</v>
      </c>
      <c r="Z97" s="29">
        <f>'2.4 Set aside x3'!G7*k</f>
        <v>1.3356000000000001</v>
      </c>
      <c r="AA97" s="29">
        <f>'2.4 Set aside x3'!H7*k</f>
        <v>0.105</v>
      </c>
      <c r="AB97" s="29">
        <f>'2.4 Set aside x3'!I7/2</f>
        <v>0.09</v>
      </c>
      <c r="AC97" s="68">
        <f t="shared" si="108"/>
        <v>0.70653869999999996</v>
      </c>
      <c r="AD97" s="348">
        <f t="shared" si="100"/>
        <v>0.88465650000000007</v>
      </c>
      <c r="AE97" s="68">
        <f t="shared" si="109"/>
        <v>3.1401720000000001E-2</v>
      </c>
      <c r="AF97" s="33">
        <f t="shared" si="110"/>
        <v>0.70653869999999996</v>
      </c>
      <c r="AG97" s="33">
        <f t="shared" si="101"/>
        <v>11.360555121128378</v>
      </c>
      <c r="AH97" s="33">
        <f t="shared" si="111"/>
        <v>-0.87769601593318924</v>
      </c>
      <c r="AI97" s="36">
        <f t="shared" si="112"/>
        <v>0.88465650000000007</v>
      </c>
      <c r="AJ97" s="33">
        <f t="shared" si="102"/>
        <v>1.0404582327046605</v>
      </c>
      <c r="AK97" s="33">
        <f t="shared" si="113"/>
        <v>0.15911053897602656</v>
      </c>
      <c r="AL97" s="60">
        <f t="shared" si="114"/>
        <v>3.1401720000000001E-2</v>
      </c>
      <c r="AM97" s="60">
        <f t="shared" si="115"/>
        <v>3.6567015739775596E-2</v>
      </c>
      <c r="AN97" s="60">
        <f t="shared" si="116"/>
        <v>7.3476905843411558E-3</v>
      </c>
      <c r="AO97" s="34">
        <f t="shared" si="103"/>
        <v>1.6270470000000001</v>
      </c>
      <c r="AP97" s="34">
        <f t="shared" si="117"/>
        <v>4.5158092136272012</v>
      </c>
      <c r="AQ97" s="10">
        <f t="shared" si="104"/>
        <v>1.0983820688686106</v>
      </c>
      <c r="AR97" s="10">
        <f t="shared" si="118"/>
        <v>3.3146039628023658</v>
      </c>
      <c r="AS97" s="10">
        <f t="shared" si="119"/>
        <v>2.2162218939337555</v>
      </c>
      <c r="AT97" s="10">
        <f>SUM(AS$95:AS97)*5</f>
        <v>26.704730250954402</v>
      </c>
      <c r="AU97" s="10"/>
      <c r="AV97" s="10"/>
      <c r="AW97" s="10"/>
      <c r="AY97" s="10"/>
    </row>
    <row r="98" spans="1:53" x14ac:dyDescent="0.25">
      <c r="A98" s="4">
        <v>20</v>
      </c>
      <c r="B98" s="18">
        <f t="shared" si="94"/>
        <v>2043</v>
      </c>
      <c r="C98" s="39">
        <f t="shared" si="90"/>
        <v>187.56</v>
      </c>
      <c r="D98" s="22">
        <f t="shared" si="105"/>
        <v>0.25999999999999091</v>
      </c>
      <c r="E98" s="64">
        <f t="shared" si="106"/>
        <v>2.0055000000000001</v>
      </c>
      <c r="F98" s="64">
        <f t="shared" si="106"/>
        <v>1.8837000000000002</v>
      </c>
      <c r="G98" s="64">
        <f t="shared" si="106"/>
        <v>0.14489999999999997</v>
      </c>
      <c r="H98" s="64">
        <f t="shared" si="106"/>
        <v>0.13500000000000001</v>
      </c>
      <c r="I98" s="64">
        <f t="shared" si="106"/>
        <v>0.92052450000000008</v>
      </c>
      <c r="J98" s="64">
        <f t="shared" si="106"/>
        <v>1.2071535</v>
      </c>
      <c r="K98" s="64">
        <f t="shared" si="106"/>
        <v>4.0912200000000003E-2</v>
      </c>
      <c r="L98" s="64">
        <f t="shared" si="96"/>
        <v>0.92052450000000008</v>
      </c>
      <c r="M98" s="64">
        <f t="shared" si="91"/>
        <v>11.982280122723683</v>
      </c>
      <c r="N98" s="64">
        <f t="shared" si="97"/>
        <v>-0.72434036447821271</v>
      </c>
      <c r="O98" s="64">
        <f t="shared" si="97"/>
        <v>1.2071535</v>
      </c>
      <c r="P98" s="64">
        <f t="shared" si="92"/>
        <v>1.461974423486113</v>
      </c>
      <c r="Q98" s="64">
        <f t="shared" si="98"/>
        <v>2.0489599604122333E-2</v>
      </c>
      <c r="R98" s="64">
        <f t="shared" si="98"/>
        <v>4.0912200000000003E-2</v>
      </c>
      <c r="S98" s="64">
        <f t="shared" si="93"/>
        <v>5.064672729545424E-2</v>
      </c>
      <c r="T98" s="64">
        <f t="shared" si="99"/>
        <v>-4.4200748026356276E-3</v>
      </c>
      <c r="U98" s="64">
        <f t="shared" si="99"/>
        <v>2.2096230000000001</v>
      </c>
      <c r="V98" s="64">
        <f t="shared" si="99"/>
        <v>1.7613521603232649</v>
      </c>
      <c r="W98" s="29">
        <f>'2.4 Set aside x3'!D8</f>
        <v>202.33</v>
      </c>
      <c r="X98" s="35">
        <f t="shared" si="107"/>
        <v>3</v>
      </c>
      <c r="Y98" s="29">
        <f>'2.4 Set aside x3'!F8*k</f>
        <v>1.575</v>
      </c>
      <c r="Z98" s="29">
        <f>'2.4 Set aside x3'!G8*k</f>
        <v>1.6254</v>
      </c>
      <c r="AA98" s="29">
        <f>'2.4 Set aside x3'!H8*k</f>
        <v>0.12179999999999999</v>
      </c>
      <c r="AB98" s="29">
        <f>'2.4 Set aside x3'!I8/2</f>
        <v>0.06</v>
      </c>
      <c r="AC98" s="68">
        <f t="shared" si="108"/>
        <v>0.72292500000000004</v>
      </c>
      <c r="AD98" s="348">
        <f t="shared" si="100"/>
        <v>1.0035270000000001</v>
      </c>
      <c r="AE98" s="68">
        <f t="shared" si="109"/>
        <v>3.2129999999999999E-2</v>
      </c>
      <c r="AF98" s="33">
        <f t="shared" si="110"/>
        <v>0.72292500000000004</v>
      </c>
      <c r="AG98" s="33">
        <f t="shared" si="101"/>
        <v>10.612862660054978</v>
      </c>
      <c r="AH98" s="33">
        <f t="shared" si="111"/>
        <v>-0.74769246107340059</v>
      </c>
      <c r="AI98" s="36">
        <f t="shared" si="112"/>
        <v>1.0035270000000001</v>
      </c>
      <c r="AJ98" s="33">
        <f t="shared" si="102"/>
        <v>1.1874557679717093</v>
      </c>
      <c r="AK98" s="33">
        <f t="shared" si="113"/>
        <v>0.14699753526704873</v>
      </c>
      <c r="AL98" s="60">
        <f t="shared" si="114"/>
        <v>3.2129999999999999E-2</v>
      </c>
      <c r="AM98" s="60">
        <f t="shared" si="115"/>
        <v>3.8594196199337634E-2</v>
      </c>
      <c r="AN98" s="60">
        <f t="shared" si="116"/>
        <v>2.0271804595620377E-3</v>
      </c>
      <c r="AO98" s="34">
        <f t="shared" si="103"/>
        <v>1.7925660000000001</v>
      </c>
      <c r="AP98" s="34">
        <f t="shared" si="117"/>
        <v>4.1938982546532095</v>
      </c>
      <c r="AQ98" s="10">
        <f t="shared" si="104"/>
        <v>1.2928324856772764</v>
      </c>
      <c r="AR98" s="10">
        <f t="shared" si="118"/>
        <v>3.0783213189154557</v>
      </c>
      <c r="AS98" s="10">
        <f t="shared" si="119"/>
        <v>1.7854888332381793</v>
      </c>
      <c r="AT98" s="10">
        <f>SUM(AS$95:AS98)*5</f>
        <v>35.632174417145293</v>
      </c>
      <c r="AU98" s="10"/>
      <c r="AV98" s="10"/>
      <c r="AW98" s="10"/>
      <c r="AY98" s="10"/>
    </row>
    <row r="99" spans="1:53" x14ac:dyDescent="0.25">
      <c r="A99" s="4">
        <v>25</v>
      </c>
      <c r="B99" s="18">
        <f t="shared" si="94"/>
        <v>2048</v>
      </c>
      <c r="C99" s="39">
        <f t="shared" si="90"/>
        <v>188.29</v>
      </c>
      <c r="D99" s="22">
        <f t="shared" si="105"/>
        <v>0.72999999999998977</v>
      </c>
      <c r="E99" s="64">
        <f t="shared" si="106"/>
        <v>2.0705999999999998</v>
      </c>
      <c r="F99" s="64">
        <f t="shared" si="106"/>
        <v>1.9047000000000001</v>
      </c>
      <c r="G99" s="64">
        <f t="shared" si="106"/>
        <v>0.14699999999999999</v>
      </c>
      <c r="H99" s="64">
        <f t="shared" si="106"/>
        <v>0.155</v>
      </c>
      <c r="I99" s="64">
        <f t="shared" si="106"/>
        <v>0.95040539999999996</v>
      </c>
      <c r="J99" s="64">
        <f t="shared" si="106"/>
        <v>1.2310829999999999</v>
      </c>
      <c r="K99" s="64">
        <f t="shared" si="106"/>
        <v>4.2240239999999998E-2</v>
      </c>
      <c r="L99" s="64">
        <f t="shared" si="96"/>
        <v>0.95040539999999996</v>
      </c>
      <c r="M99" s="64">
        <f t="shared" si="91"/>
        <v>11.381586110409053</v>
      </c>
      <c r="N99" s="64">
        <f t="shared" si="97"/>
        <v>-0.60069401231463004</v>
      </c>
      <c r="O99" s="64">
        <f t="shared" si="97"/>
        <v>1.2310829999999999</v>
      </c>
      <c r="P99" s="64">
        <f t="shared" si="92"/>
        <v>1.4895260071920808</v>
      </c>
      <c r="Q99" s="64">
        <f t="shared" si="98"/>
        <v>2.7551583705967886E-2</v>
      </c>
      <c r="R99" s="64">
        <f t="shared" si="98"/>
        <v>4.2240239999999998E-2</v>
      </c>
      <c r="S99" s="64">
        <f t="shared" si="93"/>
        <v>5.1193401078880374E-2</v>
      </c>
      <c r="T99" s="64">
        <f t="shared" si="99"/>
        <v>5.4667378342613399E-4</v>
      </c>
      <c r="U99" s="64">
        <f t="shared" si="99"/>
        <v>2.2669690000000005</v>
      </c>
      <c r="V99" s="64">
        <f t="shared" si="99"/>
        <v>2.4243732451747544</v>
      </c>
      <c r="W99" s="29">
        <f>'2.4 Set aside x3'!D9</f>
        <v>204.85</v>
      </c>
      <c r="X99" s="35">
        <f t="shared" si="107"/>
        <v>2.5199999999999818</v>
      </c>
      <c r="Y99" s="29">
        <f>'2.4 Set aside x3'!F9*k</f>
        <v>1.7766000000000002</v>
      </c>
      <c r="Z99" s="29">
        <f>'2.4 Set aside x3'!G9*k</f>
        <v>1.6379999999999999</v>
      </c>
      <c r="AA99" s="29">
        <f>'2.4 Set aside x3'!H9*k</f>
        <v>0.126</v>
      </c>
      <c r="AB99" s="29">
        <f>'2.4 Set aside x3'!I9/2</f>
        <v>0.13500000000000001</v>
      </c>
      <c r="AC99" s="68">
        <f t="shared" si="108"/>
        <v>0.81545940000000017</v>
      </c>
      <c r="AD99" s="348">
        <f t="shared" si="100"/>
        <v>1.057707</v>
      </c>
      <c r="AE99" s="68">
        <f t="shared" si="109"/>
        <v>3.6242640000000007E-2</v>
      </c>
      <c r="AF99" s="33">
        <f t="shared" si="110"/>
        <v>0.81545940000000017</v>
      </c>
      <c r="AG99" s="33">
        <f t="shared" si="101"/>
        <v>10.054492966895262</v>
      </c>
      <c r="AH99" s="33">
        <f t="shared" si="111"/>
        <v>-0.5583696931597153</v>
      </c>
      <c r="AI99" s="36">
        <f t="shared" si="112"/>
        <v>1.057707</v>
      </c>
      <c r="AJ99" s="33">
        <f t="shared" si="102"/>
        <v>1.2676215064729688</v>
      </c>
      <c r="AK99" s="33">
        <f t="shared" si="113"/>
        <v>8.016573850125952E-2</v>
      </c>
      <c r="AL99" s="60">
        <f t="shared" si="114"/>
        <v>3.6242640000000007E-2</v>
      </c>
      <c r="AM99" s="60">
        <f t="shared" si="115"/>
        <v>4.3065194461748939E-2</v>
      </c>
      <c r="AN99" s="60">
        <f t="shared" si="116"/>
        <v>4.4709982624113048E-3</v>
      </c>
      <c r="AO99" s="34">
        <f t="shared" si="103"/>
        <v>1.9480680000000001</v>
      </c>
      <c r="AP99" s="34">
        <f t="shared" si="117"/>
        <v>3.9943350436039369</v>
      </c>
      <c r="AQ99" s="10">
        <f t="shared" si="104"/>
        <v>1.7794899619582698</v>
      </c>
      <c r="AR99" s="10">
        <f t="shared" si="118"/>
        <v>2.9318419220052894</v>
      </c>
      <c r="AS99" s="10">
        <f t="shared" si="119"/>
        <v>1.1523519600470196</v>
      </c>
      <c r="AT99" s="10">
        <f>SUM(AS$95:AS99)*5</f>
        <v>41.393934217380391</v>
      </c>
      <c r="AU99" s="10"/>
      <c r="AV99" s="10"/>
      <c r="AW99" s="10"/>
      <c r="AY99" s="10"/>
    </row>
    <row r="100" spans="1:53" x14ac:dyDescent="0.25">
      <c r="A100" s="4">
        <v>30</v>
      </c>
      <c r="B100" s="18">
        <f t="shared" si="94"/>
        <v>2053</v>
      </c>
      <c r="C100" s="39">
        <f t="shared" si="90"/>
        <v>189.11</v>
      </c>
      <c r="D100" s="22">
        <f t="shared" si="105"/>
        <v>0.8200000000000216</v>
      </c>
      <c r="E100" s="64">
        <f t="shared" si="106"/>
        <v>2.1902999999999997</v>
      </c>
      <c r="F100" s="64">
        <f t="shared" si="106"/>
        <v>1.8878999999999999</v>
      </c>
      <c r="G100" s="64">
        <f t="shared" si="106"/>
        <v>0.14909999999999998</v>
      </c>
      <c r="H100" s="64">
        <f t="shared" si="106"/>
        <v>0.105</v>
      </c>
      <c r="I100" s="64">
        <f t="shared" si="106"/>
        <v>1.0053477</v>
      </c>
      <c r="J100" s="64">
        <f t="shared" si="106"/>
        <v>1.2540255</v>
      </c>
      <c r="K100" s="64">
        <f t="shared" si="106"/>
        <v>4.4682119999999999E-2</v>
      </c>
      <c r="L100" s="64">
        <f t="shared" si="96"/>
        <v>1.0053477</v>
      </c>
      <c r="M100" s="64">
        <f t="shared" si="91"/>
        <v>10.913593899619944</v>
      </c>
      <c r="N100" s="64">
        <f t="shared" si="97"/>
        <v>-0.46799221078910946</v>
      </c>
      <c r="O100" s="64">
        <f t="shared" si="97"/>
        <v>1.2540255</v>
      </c>
      <c r="P100" s="64">
        <f t="shared" si="92"/>
        <v>1.5173389851098107</v>
      </c>
      <c r="Q100" s="64">
        <f t="shared" si="98"/>
        <v>2.7812977917729853E-2</v>
      </c>
      <c r="R100" s="64">
        <f t="shared" si="98"/>
        <v>4.4682119999999999E-2</v>
      </c>
      <c r="S100" s="64">
        <f t="shared" si="93"/>
        <v>5.3731920263719757E-2</v>
      </c>
      <c r="T100" s="64">
        <f t="shared" si="99"/>
        <v>2.5385191848393829E-3</v>
      </c>
      <c r="U100" s="64">
        <f t="shared" si="99"/>
        <v>2.296119</v>
      </c>
      <c r="V100" s="64">
        <f t="shared" si="99"/>
        <v>2.6784782863134815</v>
      </c>
      <c r="W100" s="29">
        <f>'2.4 Set aside x3'!D10</f>
        <v>206.87</v>
      </c>
      <c r="X100" s="35">
        <f t="shared" si="107"/>
        <v>2.0200000000000102</v>
      </c>
      <c r="Y100" s="29">
        <f>'2.4 Set aside x3'!F10*k</f>
        <v>1.8626999999999998</v>
      </c>
      <c r="Z100" s="29">
        <f>'2.4 Set aside x3'!G10*k</f>
        <v>1.5371999999999999</v>
      </c>
      <c r="AA100" s="29">
        <f>'2.4 Set aside x3'!H10*k</f>
        <v>0.12389999999999998</v>
      </c>
      <c r="AB100" s="29">
        <f>'2.4 Set aside x3'!I10/2</f>
        <v>0.08</v>
      </c>
      <c r="AC100" s="68">
        <f t="shared" si="108"/>
        <v>0.8549793</v>
      </c>
      <c r="AD100" s="348">
        <f t="shared" si="100"/>
        <v>1.0404974999999999</v>
      </c>
      <c r="AE100" s="68">
        <f t="shared" si="109"/>
        <v>3.7999079999999998E-2</v>
      </c>
      <c r="AF100" s="33">
        <f t="shared" si="110"/>
        <v>0.8549793</v>
      </c>
      <c r="AG100" s="33">
        <f t="shared" si="101"/>
        <v>9.6079238159875882</v>
      </c>
      <c r="AH100" s="33">
        <f t="shared" si="111"/>
        <v>-0.44656915090767413</v>
      </c>
      <c r="AI100" s="36">
        <f t="shared" si="112"/>
        <v>1.0404974999999999</v>
      </c>
      <c r="AJ100" s="33">
        <f t="shared" si="102"/>
        <v>1.2645834408012357</v>
      </c>
      <c r="AK100" s="33">
        <f t="shared" si="113"/>
        <v>-3.0380656717330368E-3</v>
      </c>
      <c r="AL100" s="60">
        <f t="shared" si="114"/>
        <v>3.7999079999999998E-2</v>
      </c>
      <c r="AM100" s="60">
        <f t="shared" si="115"/>
        <v>4.5612002759255005E-2</v>
      </c>
      <c r="AN100" s="60">
        <f t="shared" si="116"/>
        <v>2.546808297506066E-3</v>
      </c>
      <c r="AO100" s="34">
        <f t="shared" si="103"/>
        <v>1.9100139999999999</v>
      </c>
      <c r="AP100" s="34">
        <f t="shared" si="117"/>
        <v>3.4829535917181089</v>
      </c>
      <c r="AQ100" s="10">
        <f t="shared" si="104"/>
        <v>1.9660030621540954</v>
      </c>
      <c r="AR100" s="10">
        <f t="shared" si="118"/>
        <v>2.5564879363210919</v>
      </c>
      <c r="AS100" s="10">
        <f t="shared" si="119"/>
        <v>0.59048487416699658</v>
      </c>
      <c r="AT100" s="10">
        <f>SUM(AS$95:AS100)*5</f>
        <v>44.346358588215374</v>
      </c>
      <c r="AU100" s="10"/>
      <c r="AV100" s="10"/>
      <c r="AW100" s="10"/>
      <c r="AY100" s="10"/>
    </row>
    <row r="101" spans="1:53" x14ac:dyDescent="0.25">
      <c r="A101" s="4">
        <v>35</v>
      </c>
      <c r="B101" s="18">
        <f t="shared" si="94"/>
        <v>2058</v>
      </c>
      <c r="C101" s="39">
        <f t="shared" si="90"/>
        <v>189.96</v>
      </c>
      <c r="D101" s="22">
        <f t="shared" si="105"/>
        <v>0.84999999999999432</v>
      </c>
      <c r="E101" s="64">
        <f t="shared" si="106"/>
        <v>2.0748000000000002</v>
      </c>
      <c r="F101" s="64">
        <f t="shared" si="106"/>
        <v>2.0055000000000001</v>
      </c>
      <c r="G101" s="64">
        <f t="shared" si="106"/>
        <v>0.15329999999999999</v>
      </c>
      <c r="H101" s="64">
        <f t="shared" si="106"/>
        <v>0.14499999999999999</v>
      </c>
      <c r="I101" s="64">
        <f t="shared" si="106"/>
        <v>0.9523332000000001</v>
      </c>
      <c r="J101" s="64">
        <f t="shared" si="106"/>
        <v>1.270416</v>
      </c>
      <c r="K101" s="64">
        <f t="shared" si="106"/>
        <v>4.232592000000001E-2</v>
      </c>
      <c r="L101" s="64">
        <f t="shared" si="96"/>
        <v>0.9523332000000001</v>
      </c>
      <c r="M101" s="64">
        <f t="shared" si="91"/>
        <v>10.453168516899286</v>
      </c>
      <c r="N101" s="64">
        <f t="shared" si="97"/>
        <v>-0.46042538272065769</v>
      </c>
      <c r="O101" s="64">
        <f t="shared" si="97"/>
        <v>1.270416</v>
      </c>
      <c r="P101" s="64">
        <f t="shared" si="92"/>
        <v>1.5386461714324653</v>
      </c>
      <c r="Q101" s="64">
        <f t="shared" si="98"/>
        <v>2.1307186322654603E-2</v>
      </c>
      <c r="R101" s="64">
        <f t="shared" si="98"/>
        <v>4.232592000000001E-2</v>
      </c>
      <c r="S101" s="64">
        <f t="shared" si="93"/>
        <v>5.1824471296162786E-2</v>
      </c>
      <c r="T101" s="64">
        <f t="shared" si="99"/>
        <v>-1.9074489675569711E-3</v>
      </c>
      <c r="U101" s="64">
        <f t="shared" si="99"/>
        <v>2.3206579999999999</v>
      </c>
      <c r="V101" s="64">
        <f t="shared" si="99"/>
        <v>2.7296323546344339</v>
      </c>
      <c r="W101" s="29">
        <f>'2.4 Set aside x3'!D11</f>
        <v>208.79</v>
      </c>
      <c r="X101" s="35">
        <f t="shared" si="107"/>
        <v>1.9199999999999875</v>
      </c>
      <c r="Y101" s="29">
        <f>'2.4 Set aside x3'!F11*k</f>
        <v>1.7157</v>
      </c>
      <c r="Z101" s="29">
        <f>'2.4 Set aside x3'!G11*k</f>
        <v>1.6254</v>
      </c>
      <c r="AA101" s="29">
        <f>'2.4 Set aside x3'!H11*k</f>
        <v>0.12389999999999998</v>
      </c>
      <c r="AB101" s="29">
        <f>'2.4 Set aside x3'!I11/2</f>
        <v>0.13</v>
      </c>
      <c r="AC101" s="68">
        <f t="shared" si="108"/>
        <v>0.78750629999999999</v>
      </c>
      <c r="AD101" s="348">
        <f t="shared" si="100"/>
        <v>1.0379985</v>
      </c>
      <c r="AE101" s="68">
        <f t="shared" si="109"/>
        <v>3.5000280000000002E-2</v>
      </c>
      <c r="AF101" s="33">
        <f t="shared" si="110"/>
        <v>0.78750629999999999</v>
      </c>
      <c r="AG101" s="33">
        <f t="shared" si="101"/>
        <v>9.1516897901142418</v>
      </c>
      <c r="AH101" s="33">
        <f t="shared" si="111"/>
        <v>-0.45623402587334638</v>
      </c>
      <c r="AI101" s="36">
        <f t="shared" si="112"/>
        <v>1.0379985</v>
      </c>
      <c r="AJ101" s="33">
        <f t="shared" si="102"/>
        <v>1.2615473815916927</v>
      </c>
      <c r="AK101" s="33">
        <f t="shared" si="113"/>
        <v>-3.0360592095430849E-3</v>
      </c>
      <c r="AL101" s="60">
        <f t="shared" si="114"/>
        <v>3.5000280000000002E-2</v>
      </c>
      <c r="AM101" s="60">
        <f t="shared" si="115"/>
        <v>4.3063419113642185E-2</v>
      </c>
      <c r="AN101" s="60">
        <f t="shared" si="116"/>
        <v>-2.5485836456128202E-3</v>
      </c>
      <c r="AO101" s="34">
        <f t="shared" si="103"/>
        <v>1.9053499999999999</v>
      </c>
      <c r="AP101" s="34">
        <f t="shared" si="117"/>
        <v>3.363531331271485</v>
      </c>
      <c r="AQ101" s="10">
        <f t="shared" si="104"/>
        <v>2.0035501483016747</v>
      </c>
      <c r="AR101" s="10">
        <f t="shared" si="118"/>
        <v>2.46883199715327</v>
      </c>
      <c r="AS101" s="10">
        <f t="shared" si="119"/>
        <v>0.46528184885159529</v>
      </c>
      <c r="AT101" s="10">
        <f>SUM(AS$95:AS101)*5</f>
        <v>46.672767832473347</v>
      </c>
      <c r="AU101" s="10"/>
      <c r="AV101" s="10"/>
      <c r="AW101" s="10"/>
      <c r="AY101" s="10"/>
    </row>
    <row r="102" spans="1:53" x14ac:dyDescent="0.25">
      <c r="A102" s="4">
        <v>40</v>
      </c>
      <c r="B102" s="18">
        <f t="shared" si="94"/>
        <v>2063</v>
      </c>
      <c r="C102" s="39">
        <f t="shared" si="90"/>
        <v>190.86</v>
      </c>
      <c r="D102" s="22">
        <f t="shared" si="105"/>
        <v>0.90000000000000568</v>
      </c>
      <c r="E102" s="64">
        <f t="shared" si="106"/>
        <v>2.2008000000000001</v>
      </c>
      <c r="F102" s="64">
        <f t="shared" si="106"/>
        <v>1.9634999999999998</v>
      </c>
      <c r="G102" s="64">
        <f t="shared" si="106"/>
        <v>0.15329999999999999</v>
      </c>
      <c r="H102" s="64">
        <f t="shared" si="106"/>
        <v>0.15</v>
      </c>
      <c r="I102" s="64">
        <f t="shared" si="106"/>
        <v>1.0101672000000002</v>
      </c>
      <c r="J102" s="64">
        <f t="shared" si="106"/>
        <v>1.285326</v>
      </c>
      <c r="K102" s="64">
        <f t="shared" si="106"/>
        <v>4.4896320000000003E-2</v>
      </c>
      <c r="L102" s="64">
        <f t="shared" si="96"/>
        <v>1.0101672000000002</v>
      </c>
      <c r="M102" s="64">
        <f t="shared" si="91"/>
        <v>10.110178940615983</v>
      </c>
      <c r="N102" s="64">
        <f t="shared" si="97"/>
        <v>-0.34298957628330307</v>
      </c>
      <c r="O102" s="64">
        <f t="shared" si="97"/>
        <v>1.285326</v>
      </c>
      <c r="P102" s="64">
        <f t="shared" si="92"/>
        <v>1.5573227854166538</v>
      </c>
      <c r="Q102" s="64">
        <f t="shared" si="98"/>
        <v>1.8676613984188517E-2</v>
      </c>
      <c r="R102" s="64">
        <f t="shared" si="98"/>
        <v>4.4896320000000003E-2</v>
      </c>
      <c r="S102" s="64">
        <f t="shared" si="93"/>
        <v>5.4057678771231077E-2</v>
      </c>
      <c r="T102" s="64">
        <f t="shared" si="99"/>
        <v>2.2332074750682912E-3</v>
      </c>
      <c r="U102" s="64">
        <f t="shared" si="99"/>
        <v>2.3678280000000003</v>
      </c>
      <c r="V102" s="64">
        <f t="shared" si="99"/>
        <v>2.9457482451759596</v>
      </c>
      <c r="W102" s="29">
        <f>'2.4 Set aside x3'!D12</f>
        <v>210.6</v>
      </c>
      <c r="X102" s="35">
        <f t="shared" si="107"/>
        <v>1.8100000000000023</v>
      </c>
      <c r="Y102" s="29">
        <f>'2.4 Set aside x3'!F12*k</f>
        <v>1.8059999999999998</v>
      </c>
      <c r="Z102" s="29">
        <f>'2.4 Set aside x3'!G12*k</f>
        <v>1.5413999999999999</v>
      </c>
      <c r="AA102" s="29">
        <f>'2.4 Set aside x3'!H12*k</f>
        <v>0.12179999999999999</v>
      </c>
      <c r="AB102" s="29">
        <f>'2.4 Set aside x3'!I12/2</f>
        <v>0.13</v>
      </c>
      <c r="AC102" s="68">
        <f t="shared" si="108"/>
        <v>0.82895399999999997</v>
      </c>
      <c r="AD102" s="348">
        <f t="shared" si="100"/>
        <v>1.0282019999999998</v>
      </c>
      <c r="AE102" s="68">
        <f t="shared" si="109"/>
        <v>3.6842399999999997E-2</v>
      </c>
      <c r="AF102" s="33">
        <f t="shared" si="110"/>
        <v>0.82895399999999997</v>
      </c>
      <c r="AG102" s="33">
        <f t="shared" si="101"/>
        <v>8.7959627018953412</v>
      </c>
      <c r="AH102" s="33">
        <f t="shared" si="111"/>
        <v>-0.35572708821890053</v>
      </c>
      <c r="AI102" s="36">
        <f t="shared" si="112"/>
        <v>1.0282019999999998</v>
      </c>
      <c r="AJ102" s="33">
        <f t="shared" si="102"/>
        <v>1.2512141770779046</v>
      </c>
      <c r="AK102" s="33">
        <f t="shared" si="113"/>
        <v>-1.0333204513788052E-2</v>
      </c>
      <c r="AL102" s="60">
        <f t="shared" si="114"/>
        <v>3.6842399999999997E-2</v>
      </c>
      <c r="AM102" s="60">
        <f t="shared" si="115"/>
        <v>4.4455008919083688E-2</v>
      </c>
      <c r="AN102" s="60">
        <f t="shared" si="116"/>
        <v>1.3915898054415038E-3</v>
      </c>
      <c r="AO102" s="34">
        <f t="shared" si="103"/>
        <v>1.9075759999999997</v>
      </c>
      <c r="AP102" s="34">
        <f t="shared" si="117"/>
        <v>3.3529072970727545</v>
      </c>
      <c r="AQ102" s="10">
        <f t="shared" si="104"/>
        <v>2.1621792119591543</v>
      </c>
      <c r="AR102" s="10">
        <f t="shared" si="118"/>
        <v>2.4610339560514016</v>
      </c>
      <c r="AS102" s="10">
        <f t="shared" si="119"/>
        <v>0.29885474409224733</v>
      </c>
      <c r="AT102" s="10">
        <f>SUM(AS$95:AS102)*5</f>
        <v>48.167041552934585</v>
      </c>
      <c r="AU102" s="10"/>
      <c r="AV102" s="10"/>
      <c r="AW102" s="10"/>
      <c r="AY102" s="10"/>
    </row>
    <row r="103" spans="1:53" x14ac:dyDescent="0.25">
      <c r="A103" s="4">
        <v>45</v>
      </c>
      <c r="B103" s="18">
        <f t="shared" si="94"/>
        <v>2068</v>
      </c>
      <c r="C103" s="39">
        <f t="shared" si="90"/>
        <v>191.75</v>
      </c>
      <c r="D103" s="22">
        <f t="shared" si="105"/>
        <v>0.88999999999998636</v>
      </c>
      <c r="E103" s="64">
        <f t="shared" si="106"/>
        <v>2.1630000000000003</v>
      </c>
      <c r="F103" s="64">
        <f t="shared" si="106"/>
        <v>2.0684999999999998</v>
      </c>
      <c r="G103" s="64">
        <f t="shared" si="106"/>
        <v>0.1575</v>
      </c>
      <c r="H103" s="64">
        <f t="shared" si="106"/>
        <v>0.19</v>
      </c>
      <c r="I103" s="64">
        <f t="shared" si="106"/>
        <v>0.99281700000000017</v>
      </c>
      <c r="J103" s="64">
        <f t="shared" si="106"/>
        <v>1.3159649999999998</v>
      </c>
      <c r="K103" s="64">
        <f t="shared" si="106"/>
        <v>4.412520000000001E-2</v>
      </c>
      <c r="L103" s="64">
        <f t="shared" si="96"/>
        <v>0.99281700000000017</v>
      </c>
      <c r="M103" s="64">
        <f t="shared" si="91"/>
        <v>9.7942389717778564</v>
      </c>
      <c r="N103" s="64">
        <f t="shared" si="97"/>
        <v>-0.31593996883812636</v>
      </c>
      <c r="O103" s="64">
        <f t="shared" si="97"/>
        <v>1.3159649999999998</v>
      </c>
      <c r="P103" s="64">
        <f t="shared" si="92"/>
        <v>1.5912633755161094</v>
      </c>
      <c r="Q103" s="64">
        <f t="shared" si="98"/>
        <v>3.3940590099455603E-2</v>
      </c>
      <c r="R103" s="64">
        <f t="shared" si="98"/>
        <v>4.412520000000001E-2</v>
      </c>
      <c r="S103" s="64">
        <f t="shared" si="93"/>
        <v>5.3681337808585403E-2</v>
      </c>
      <c r="T103" s="64">
        <f t="shared" si="99"/>
        <v>-3.7634096264567429E-4</v>
      </c>
      <c r="U103" s="64">
        <f t="shared" si="99"/>
        <v>2.4268700000000005</v>
      </c>
      <c r="V103" s="64">
        <f t="shared" si="99"/>
        <v>3.0344942802986701</v>
      </c>
      <c r="W103" s="29">
        <f>'2.4 Set aside x3'!D13</f>
        <v>212.35</v>
      </c>
      <c r="X103" s="35">
        <f t="shared" si="107"/>
        <v>1.75</v>
      </c>
      <c r="Y103" s="29">
        <f>'2.4 Set aside x3'!F13*k</f>
        <v>1.7430000000000001</v>
      </c>
      <c r="Z103" s="29">
        <f>'2.4 Set aside x3'!G13*k</f>
        <v>1.6337999999999999</v>
      </c>
      <c r="AA103" s="29">
        <f>'2.4 Set aside x3'!H13*k</f>
        <v>0.126</v>
      </c>
      <c r="AB103" s="29">
        <f>'2.4 Set aside x3'!I13/2</f>
        <v>0.125</v>
      </c>
      <c r="AC103" s="68">
        <f t="shared" si="108"/>
        <v>0.80003700000000011</v>
      </c>
      <c r="AD103" s="348">
        <f t="shared" si="100"/>
        <v>1.047879</v>
      </c>
      <c r="AE103" s="68">
        <f t="shared" si="109"/>
        <v>3.5557200000000004E-2</v>
      </c>
      <c r="AF103" s="33">
        <f t="shared" si="110"/>
        <v>0.80003700000000011</v>
      </c>
      <c r="AG103" s="33">
        <f t="shared" si="101"/>
        <v>8.4573672848666881</v>
      </c>
      <c r="AH103" s="33">
        <f t="shared" si="111"/>
        <v>-0.33859541702865315</v>
      </c>
      <c r="AI103" s="36">
        <f t="shared" si="112"/>
        <v>1.047879</v>
      </c>
      <c r="AJ103" s="33">
        <f t="shared" si="102"/>
        <v>1.2690645073321329</v>
      </c>
      <c r="AK103" s="33">
        <f t="shared" si="113"/>
        <v>1.785033025422833E-2</v>
      </c>
      <c r="AL103" s="60">
        <f t="shared" si="114"/>
        <v>3.5557200000000004E-2</v>
      </c>
      <c r="AM103" s="60">
        <f t="shared" si="115"/>
        <v>4.341580956609814E-2</v>
      </c>
      <c r="AN103" s="60">
        <f t="shared" si="116"/>
        <v>-1.0391993529855481E-3</v>
      </c>
      <c r="AO103" s="34">
        <f t="shared" si="103"/>
        <v>1.9227340000000002</v>
      </c>
      <c r="AP103" s="34">
        <f t="shared" si="117"/>
        <v>3.3509497138725899</v>
      </c>
      <c r="AQ103" s="10">
        <f t="shared" si="104"/>
        <v>2.2273188017392238</v>
      </c>
      <c r="AR103" s="10">
        <f t="shared" si="118"/>
        <v>2.4595970899824811</v>
      </c>
      <c r="AS103" s="10">
        <f t="shared" si="119"/>
        <v>0.23227828824325725</v>
      </c>
      <c r="AT103" s="10">
        <f>SUM(AS$95:AS103)*5</f>
        <v>49.328432994150873</v>
      </c>
      <c r="AU103" s="10"/>
      <c r="AV103" s="10"/>
      <c r="AW103" s="10"/>
      <c r="AY103" s="10"/>
    </row>
    <row r="104" spans="1:53" x14ac:dyDescent="0.25">
      <c r="A104" s="4">
        <v>50</v>
      </c>
      <c r="B104" s="18">
        <f t="shared" si="94"/>
        <v>2073</v>
      </c>
      <c r="C104" s="39">
        <f t="shared" si="90"/>
        <v>192.59</v>
      </c>
      <c r="D104" s="22">
        <f t="shared" si="105"/>
        <v>0.84000000000000341</v>
      </c>
      <c r="E104" s="64">
        <f t="shared" si="106"/>
        <v>2.0726999999999998</v>
      </c>
      <c r="F104" s="64">
        <f t="shared" si="106"/>
        <v>2.2176</v>
      </c>
      <c r="G104" s="64">
        <f t="shared" si="106"/>
        <v>0.1638</v>
      </c>
      <c r="H104" s="64">
        <f t="shared" si="106"/>
        <v>0.155</v>
      </c>
      <c r="I104" s="64">
        <f t="shared" si="106"/>
        <v>0.95136929999999997</v>
      </c>
      <c r="J104" s="64">
        <f t="shared" si="106"/>
        <v>1.3504995</v>
      </c>
      <c r="K104" s="64">
        <f t="shared" si="106"/>
        <v>4.2283080000000001E-2</v>
      </c>
      <c r="L104" s="64">
        <f t="shared" si="96"/>
        <v>0.95136929999999997</v>
      </c>
      <c r="M104" s="64">
        <f t="shared" si="91"/>
        <v>9.4777495539380645</v>
      </c>
      <c r="N104" s="64">
        <f t="shared" si="97"/>
        <v>-0.3164894178397919</v>
      </c>
      <c r="O104" s="64">
        <f t="shared" si="97"/>
        <v>1.3504995</v>
      </c>
      <c r="P104" s="64">
        <f t="shared" si="92"/>
        <v>1.631797780870309</v>
      </c>
      <c r="Q104" s="64">
        <f t="shared" si="98"/>
        <v>4.053440535419961E-2</v>
      </c>
      <c r="R104" s="64">
        <f t="shared" si="98"/>
        <v>4.2283080000000001E-2</v>
      </c>
      <c r="S104" s="64">
        <f t="shared" si="93"/>
        <v>5.177268949690414E-2</v>
      </c>
      <c r="T104" s="64">
        <f t="shared" si="99"/>
        <v>-1.908648311681263E-3</v>
      </c>
      <c r="U104" s="64">
        <f t="shared" si="99"/>
        <v>2.4428230000000006</v>
      </c>
      <c r="V104" s="64">
        <f t="shared" si="99"/>
        <v>3.0049593392027303</v>
      </c>
      <c r="W104" s="29">
        <f>'2.4 Set aside x3'!D14</f>
        <v>214.04</v>
      </c>
      <c r="X104" s="35">
        <f t="shared" si="107"/>
        <v>1.6899999999999977</v>
      </c>
      <c r="Y104" s="29">
        <f>'2.4 Set aside x3'!F14*k</f>
        <v>1.7828999999999999</v>
      </c>
      <c r="Z104" s="29">
        <f>'2.4 Set aside x3'!G14*k</f>
        <v>1.5854999999999999</v>
      </c>
      <c r="AA104" s="29">
        <f>'2.4 Set aside x3'!H14*k</f>
        <v>0.12389999999999998</v>
      </c>
      <c r="AB104" s="29">
        <f>'2.4 Set aside x3'!I14/2</f>
        <v>0.16500000000000001</v>
      </c>
      <c r="AC104" s="68">
        <f t="shared" si="108"/>
        <v>0.8183511</v>
      </c>
      <c r="AD104" s="348">
        <f t="shared" si="100"/>
        <v>1.0393005</v>
      </c>
      <c r="AE104" s="68">
        <f t="shared" si="109"/>
        <v>3.637116E-2</v>
      </c>
      <c r="AF104" s="33">
        <f t="shared" si="110"/>
        <v>0.8183511</v>
      </c>
      <c r="AG104" s="33">
        <f t="shared" si="101"/>
        <v>8.1809169538429067</v>
      </c>
      <c r="AH104" s="33">
        <f t="shared" si="111"/>
        <v>-0.27645033102378136</v>
      </c>
      <c r="AI104" s="36">
        <f t="shared" si="112"/>
        <v>1.0393005</v>
      </c>
      <c r="AJ104" s="33">
        <f t="shared" si="102"/>
        <v>1.263641529724429</v>
      </c>
      <c r="AK104" s="33">
        <f t="shared" si="113"/>
        <v>-5.4229776077039382E-3</v>
      </c>
      <c r="AL104" s="60">
        <f t="shared" si="114"/>
        <v>3.637116E-2</v>
      </c>
      <c r="AM104" s="60">
        <f t="shared" si="115"/>
        <v>4.4046063338722942E-2</v>
      </c>
      <c r="AN104" s="60">
        <f t="shared" si="116"/>
        <v>6.302537726248017E-4</v>
      </c>
      <c r="AO104" s="34">
        <f t="shared" si="103"/>
        <v>1.938369</v>
      </c>
      <c r="AP104" s="34">
        <f t="shared" si="117"/>
        <v>3.347125945141137</v>
      </c>
      <c r="AQ104" s="10">
        <f t="shared" si="104"/>
        <v>2.2056401549748039</v>
      </c>
      <c r="AR104" s="10">
        <f t="shared" si="118"/>
        <v>2.4567904437335946</v>
      </c>
      <c r="AS104" s="10">
        <f t="shared" si="119"/>
        <v>0.25115028875879064</v>
      </c>
      <c r="AT104" s="10">
        <f>SUM(AS$95:AS104)*5</f>
        <v>50.584184437944828</v>
      </c>
      <c r="AU104" s="10"/>
      <c r="AV104" s="10"/>
      <c r="AW104" s="10"/>
      <c r="AY104" s="10"/>
      <c r="AZ104" s="10"/>
    </row>
    <row r="105" spans="1:53" x14ac:dyDescent="0.25">
      <c r="A105" s="4">
        <v>55</v>
      </c>
      <c r="B105" s="18">
        <f t="shared" si="94"/>
        <v>2078</v>
      </c>
      <c r="C105" s="39">
        <f t="shared" si="90"/>
        <v>193.45</v>
      </c>
      <c r="D105" s="22">
        <f t="shared" si="105"/>
        <v>0.85999999999998522</v>
      </c>
      <c r="E105" s="64">
        <f t="shared" si="106"/>
        <v>2.1126</v>
      </c>
      <c r="F105" s="64">
        <f t="shared" si="106"/>
        <v>2.2637999999999998</v>
      </c>
      <c r="G105" s="64">
        <f t="shared" si="106"/>
        <v>0.16800000000000001</v>
      </c>
      <c r="H105" s="64">
        <f t="shared" si="106"/>
        <v>0.16</v>
      </c>
      <c r="I105" s="64">
        <f t="shared" si="106"/>
        <v>0.96968340000000008</v>
      </c>
      <c r="J105" s="64">
        <f t="shared" si="106"/>
        <v>1.377831</v>
      </c>
      <c r="K105" s="64">
        <f t="shared" si="106"/>
        <v>4.3097040000000003E-2</v>
      </c>
      <c r="L105" s="64">
        <f t="shared" si="96"/>
        <v>0.96968340000000008</v>
      </c>
      <c r="M105" s="64">
        <f t="shared" si="91"/>
        <v>9.2205436129603697</v>
      </c>
      <c r="N105" s="64">
        <f t="shared" si="97"/>
        <v>-0.25720594097769478</v>
      </c>
      <c r="O105" s="64">
        <f t="shared" si="97"/>
        <v>1.377831</v>
      </c>
      <c r="P105" s="64">
        <f t="shared" si="92"/>
        <v>1.6662948190946389</v>
      </c>
      <c r="Q105" s="64">
        <f t="shared" si="98"/>
        <v>3.4497038224329923E-2</v>
      </c>
      <c r="R105" s="64">
        <f t="shared" si="98"/>
        <v>4.3097040000000003E-2</v>
      </c>
      <c r="S105" s="64">
        <f t="shared" si="93"/>
        <v>5.2249244955881617E-2</v>
      </c>
      <c r="T105" s="64">
        <f t="shared" si="99"/>
        <v>4.7655545897747759E-4</v>
      </c>
      <c r="U105" s="64">
        <f t="shared" si="99"/>
        <v>2.4933320000000005</v>
      </c>
      <c r="V105" s="64">
        <f t="shared" si="99"/>
        <v>3.1310996527055983</v>
      </c>
      <c r="W105" s="29">
        <f>'2.4 Set aside x3'!D15</f>
        <v>215.69</v>
      </c>
      <c r="X105" s="35">
        <f t="shared" si="107"/>
        <v>1.6500000000000057</v>
      </c>
      <c r="Y105" s="29">
        <f>'2.4 Set aside x3'!F15*k</f>
        <v>1.7009999999999998</v>
      </c>
      <c r="Z105" s="29">
        <f>'2.4 Set aside x3'!G15*k</f>
        <v>1.7241000000000002</v>
      </c>
      <c r="AA105" s="29">
        <f>'2.4 Set aside x3'!H15*k</f>
        <v>0.13019999999999998</v>
      </c>
      <c r="AB105" s="29">
        <f>'2.4 Set aside x3'!I15/2</f>
        <v>0.13500000000000001</v>
      </c>
      <c r="AC105" s="68">
        <f t="shared" si="108"/>
        <v>0.78075899999999998</v>
      </c>
      <c r="AD105" s="348">
        <f t="shared" si="100"/>
        <v>1.0719030000000001</v>
      </c>
      <c r="AE105" s="68">
        <f t="shared" si="109"/>
        <v>3.4700399999999999E-2</v>
      </c>
      <c r="AF105" s="33">
        <f t="shared" si="110"/>
        <v>0.78075899999999998</v>
      </c>
      <c r="AG105" s="33">
        <f t="shared" si="101"/>
        <v>7.902660862446754</v>
      </c>
      <c r="AH105" s="33">
        <f t="shared" si="111"/>
        <v>-0.2782560913961527</v>
      </c>
      <c r="AI105" s="36">
        <f t="shared" si="112"/>
        <v>1.0719030000000001</v>
      </c>
      <c r="AJ105" s="33">
        <f t="shared" si="102"/>
        <v>1.2952853736642715</v>
      </c>
      <c r="AK105" s="33">
        <f t="shared" si="113"/>
        <v>3.1643843939842542E-2</v>
      </c>
      <c r="AL105" s="60">
        <f t="shared" si="114"/>
        <v>3.4700399999999999E-2</v>
      </c>
      <c r="AM105" s="60">
        <f t="shared" si="115"/>
        <v>4.2486717517845794E-2</v>
      </c>
      <c r="AN105" s="60">
        <f t="shared" si="116"/>
        <v>-1.5593458208771477E-3</v>
      </c>
      <c r="AO105" s="34">
        <f t="shared" si="103"/>
        <v>1.955859</v>
      </c>
      <c r="AP105" s="34">
        <f t="shared" si="117"/>
        <v>3.3576874067228184</v>
      </c>
      <c r="AQ105" s="10">
        <f t="shared" si="104"/>
        <v>2.2982271450859093</v>
      </c>
      <c r="AR105" s="10">
        <f t="shared" si="118"/>
        <v>2.4645425565345489</v>
      </c>
      <c r="AS105" s="10">
        <f t="shared" si="119"/>
        <v>0.16631541144863959</v>
      </c>
      <c r="AT105" s="10">
        <f>SUM(AS$95:AS105)*5</f>
        <v>51.415761495188022</v>
      </c>
      <c r="AU105" s="10"/>
      <c r="AV105" s="10"/>
      <c r="AW105" s="10"/>
      <c r="AY105" s="10"/>
      <c r="AZ105" s="10"/>
    </row>
    <row r="106" spans="1:53" x14ac:dyDescent="0.25">
      <c r="A106" s="4">
        <v>60</v>
      </c>
      <c r="B106" s="18">
        <f t="shared" si="94"/>
        <v>2083</v>
      </c>
      <c r="C106" s="39">
        <f t="shared" si="90"/>
        <v>194.16</v>
      </c>
      <c r="D106" s="22">
        <f t="shared" si="105"/>
        <v>0.71000000000000796</v>
      </c>
      <c r="E106" s="64">
        <f t="shared" ref="E106:K115" si="120">E36</f>
        <v>2.0223</v>
      </c>
      <c r="F106" s="64">
        <f t="shared" si="120"/>
        <v>2.3771999999999998</v>
      </c>
      <c r="G106" s="64">
        <f t="shared" si="120"/>
        <v>0.1701</v>
      </c>
      <c r="H106" s="64">
        <f t="shared" si="120"/>
        <v>0.24</v>
      </c>
      <c r="I106" s="64">
        <f t="shared" si="120"/>
        <v>0.9282357</v>
      </c>
      <c r="J106" s="64">
        <f t="shared" si="120"/>
        <v>1.3987995</v>
      </c>
      <c r="K106" s="64">
        <f t="shared" si="120"/>
        <v>4.125492E-2</v>
      </c>
      <c r="L106" s="64">
        <f t="shared" si="96"/>
        <v>0.9282357</v>
      </c>
      <c r="M106" s="64">
        <f t="shared" si="91"/>
        <v>8.9551851361591304</v>
      </c>
      <c r="N106" s="64">
        <f t="shared" si="97"/>
        <v>-0.26535847680123936</v>
      </c>
      <c r="O106" s="64">
        <f t="shared" si="97"/>
        <v>1.3987995</v>
      </c>
      <c r="P106" s="64">
        <f t="shared" si="92"/>
        <v>1.6933615915094578</v>
      </c>
      <c r="Q106" s="64">
        <f t="shared" si="98"/>
        <v>2.7066772414818807E-2</v>
      </c>
      <c r="R106" s="64">
        <f t="shared" si="98"/>
        <v>4.125492E-2</v>
      </c>
      <c r="S106" s="64">
        <f t="shared" si="93"/>
        <v>5.0491368855045224E-2</v>
      </c>
      <c r="T106" s="64">
        <f t="shared" si="99"/>
        <v>-1.7578761008363933E-3</v>
      </c>
      <c r="U106" s="64">
        <f t="shared" si="99"/>
        <v>2.5490879999999998</v>
      </c>
      <c r="V106" s="64">
        <f t="shared" si="99"/>
        <v>3.0190384195127509</v>
      </c>
      <c r="W106" s="29">
        <f>'2.4 Set aside x3'!D16</f>
        <v>217.28</v>
      </c>
      <c r="X106" s="35">
        <f t="shared" si="107"/>
        <v>1.5900000000000034</v>
      </c>
      <c r="Y106" s="29">
        <f>'2.4 Set aside x3'!F16*k</f>
        <v>1.7619</v>
      </c>
      <c r="Z106" s="29">
        <f>'2.4 Set aside x3'!G16*k</f>
        <v>1.6967999999999999</v>
      </c>
      <c r="AA106" s="29">
        <f>'2.4 Set aside x3'!H16*k</f>
        <v>0.13019999999999998</v>
      </c>
      <c r="AB106" s="29">
        <f>'2.4 Set aside x3'!I16/2</f>
        <v>0.18</v>
      </c>
      <c r="AC106" s="68">
        <f t="shared" si="108"/>
        <v>0.80871210000000004</v>
      </c>
      <c r="AD106" s="348">
        <f t="shared" si="100"/>
        <v>1.0764494999999998</v>
      </c>
      <c r="AE106" s="68">
        <f t="shared" si="109"/>
        <v>3.5942760000000004E-2</v>
      </c>
      <c r="AF106" s="33">
        <f t="shared" si="110"/>
        <v>0.80871210000000004</v>
      </c>
      <c r="AG106" s="33">
        <f t="shared" si="101"/>
        <v>7.6883779653412558</v>
      </c>
      <c r="AH106" s="33">
        <f t="shared" si="111"/>
        <v>-0.21428289710549819</v>
      </c>
      <c r="AI106" s="36">
        <f t="shared" si="112"/>
        <v>1.0764494999999998</v>
      </c>
      <c r="AJ106" s="33">
        <f t="shared" si="102"/>
        <v>1.3054257678224392</v>
      </c>
      <c r="AK106" s="33">
        <f t="shared" si="113"/>
        <v>1.0140394158167698E-2</v>
      </c>
      <c r="AL106" s="60">
        <f t="shared" si="114"/>
        <v>3.5942760000000004E-2</v>
      </c>
      <c r="AM106" s="60">
        <f t="shared" si="115"/>
        <v>4.3453421516806513E-2</v>
      </c>
      <c r="AN106" s="60">
        <f t="shared" si="116"/>
        <v>9.6670399896071901E-4</v>
      </c>
      <c r="AO106" s="34">
        <f t="shared" si="103"/>
        <v>1.997517</v>
      </c>
      <c r="AP106" s="34">
        <f t="shared" si="117"/>
        <v>3.3843412010516341</v>
      </c>
      <c r="AQ106" s="10">
        <f t="shared" si="104"/>
        <v>2.2159741999223592</v>
      </c>
      <c r="AR106" s="10">
        <f t="shared" si="118"/>
        <v>2.4841064415718992</v>
      </c>
      <c r="AS106" s="10">
        <f t="shared" si="119"/>
        <v>0.26813224164953997</v>
      </c>
      <c r="AT106" s="10">
        <f>SUM(AS$95:AS106)*5</f>
        <v>52.756422703435732</v>
      </c>
      <c r="AU106" s="10"/>
      <c r="AV106" s="10"/>
      <c r="AW106" s="10"/>
      <c r="AY106" s="10"/>
      <c r="AZ106" s="10"/>
    </row>
    <row r="107" spans="1:53" x14ac:dyDescent="0.25">
      <c r="A107" s="4">
        <v>65</v>
      </c>
      <c r="B107" s="18">
        <f t="shared" si="94"/>
        <v>2088</v>
      </c>
      <c r="C107" s="39">
        <f t="shared" si="90"/>
        <v>194.58</v>
      </c>
      <c r="D107" s="22">
        <f t="shared" si="105"/>
        <v>0.42000000000001592</v>
      </c>
      <c r="E107" s="64">
        <f t="shared" si="120"/>
        <v>2.1944999999999997</v>
      </c>
      <c r="F107" s="64">
        <f t="shared" si="120"/>
        <v>2.2469999999999999</v>
      </c>
      <c r="G107" s="64">
        <f t="shared" si="120"/>
        <v>0.16800000000000001</v>
      </c>
      <c r="H107" s="64">
        <f t="shared" si="120"/>
        <v>0.27500000000000002</v>
      </c>
      <c r="I107" s="64">
        <f t="shared" si="120"/>
        <v>1.0072755</v>
      </c>
      <c r="J107" s="64">
        <f t="shared" si="120"/>
        <v>1.3915124999999997</v>
      </c>
      <c r="K107" s="64">
        <f t="shared" si="120"/>
        <v>4.4767799999999996E-2</v>
      </c>
      <c r="L107" s="64">
        <f t="shared" si="96"/>
        <v>1.0072755</v>
      </c>
      <c r="M107" s="64">
        <f t="shared" si="91"/>
        <v>8.8032169647044096</v>
      </c>
      <c r="N107" s="64">
        <f t="shared" si="97"/>
        <v>-0.15196817145472075</v>
      </c>
      <c r="O107" s="64">
        <f t="shared" si="97"/>
        <v>1.3915124999999997</v>
      </c>
      <c r="P107" s="64">
        <f t="shared" si="92"/>
        <v>1.6908593660892952</v>
      </c>
      <c r="Q107" s="64">
        <f t="shared" si="98"/>
        <v>-2.5022254201625405E-3</v>
      </c>
      <c r="R107" s="64">
        <f t="shared" si="98"/>
        <v>4.4767799999999996E-2</v>
      </c>
      <c r="S107" s="64">
        <f t="shared" si="93"/>
        <v>5.3693497327198428E-2</v>
      </c>
      <c r="T107" s="64">
        <f t="shared" si="99"/>
        <v>3.202128472153204E-3</v>
      </c>
      <c r="U107" s="64">
        <f t="shared" si="99"/>
        <v>2.5887850000000001</v>
      </c>
      <c r="V107" s="64">
        <f t="shared" si="99"/>
        <v>2.8575167315972858</v>
      </c>
      <c r="W107" s="29">
        <f>'2.4 Set aside x3'!D17</f>
        <v>218.69</v>
      </c>
      <c r="X107" s="35">
        <f t="shared" si="107"/>
        <v>1.4099999999999966</v>
      </c>
      <c r="Y107" s="29">
        <f>'2.4 Set aside x3'!F17*k</f>
        <v>1.8017999999999998</v>
      </c>
      <c r="Z107" s="29">
        <f>'2.4 Set aside x3'!G17*k</f>
        <v>1.6841999999999999</v>
      </c>
      <c r="AA107" s="29">
        <f>'2.4 Set aside x3'!H17*k</f>
        <v>0.13019999999999998</v>
      </c>
      <c r="AB107" s="29">
        <f>'2.4 Set aside x3'!I17/2</f>
        <v>0.17499999999999999</v>
      </c>
      <c r="AC107" s="68">
        <f t="shared" si="108"/>
        <v>0.82702619999999993</v>
      </c>
      <c r="AD107" s="348">
        <f t="shared" si="100"/>
        <v>1.081437</v>
      </c>
      <c r="AE107" s="68">
        <f t="shared" si="109"/>
        <v>3.675672E-2</v>
      </c>
      <c r="AF107" s="33">
        <f t="shared" si="110"/>
        <v>0.82702619999999993</v>
      </c>
      <c r="AG107" s="33">
        <f t="shared" si="101"/>
        <v>7.5201479685613384</v>
      </c>
      <c r="AH107" s="33">
        <f t="shared" si="111"/>
        <v>-0.16822999677991746</v>
      </c>
      <c r="AI107" s="36">
        <f t="shared" si="112"/>
        <v>1.081437</v>
      </c>
      <c r="AJ107" s="33">
        <f t="shared" si="102"/>
        <v>1.3122058531907257</v>
      </c>
      <c r="AK107" s="33">
        <f t="shared" si="113"/>
        <v>6.7800853682864481E-3</v>
      </c>
      <c r="AL107" s="60">
        <f t="shared" si="114"/>
        <v>3.675672E-2</v>
      </c>
      <c r="AM107" s="60">
        <f t="shared" si="115"/>
        <v>4.4438272255072832E-2</v>
      </c>
      <c r="AN107" s="60">
        <f t="shared" si="116"/>
        <v>9.8485073826631853E-4</v>
      </c>
      <c r="AO107" s="34">
        <f t="shared" si="103"/>
        <v>2.0093359999999998</v>
      </c>
      <c r="AP107" s="34">
        <f t="shared" si="117"/>
        <v>3.2588709393266315</v>
      </c>
      <c r="AQ107" s="10">
        <f t="shared" si="104"/>
        <v>2.0974172809924077</v>
      </c>
      <c r="AR107" s="10">
        <f t="shared" si="118"/>
        <v>2.3920112694657476</v>
      </c>
      <c r="AS107" s="10">
        <f t="shared" si="119"/>
        <v>0.29459398847333995</v>
      </c>
      <c r="AT107" s="10">
        <f>SUM(AS$95:AS107)*5</f>
        <v>54.229392645802427</v>
      </c>
      <c r="AU107" s="10"/>
      <c r="AV107" s="10"/>
      <c r="AW107" s="10"/>
      <c r="AY107" s="10"/>
      <c r="AZ107" s="10"/>
      <c r="BA107" s="10"/>
    </row>
    <row r="108" spans="1:53" x14ac:dyDescent="0.25">
      <c r="A108" s="4">
        <v>70</v>
      </c>
      <c r="B108" s="18">
        <f t="shared" si="94"/>
        <v>2093</v>
      </c>
      <c r="C108" s="39">
        <f t="shared" si="90"/>
        <v>194.91</v>
      </c>
      <c r="D108" s="22">
        <f t="shared" si="105"/>
        <v>0.32999999999998408</v>
      </c>
      <c r="E108" s="64">
        <f t="shared" si="120"/>
        <v>2.3561999999999999</v>
      </c>
      <c r="F108" s="64">
        <f t="shared" si="120"/>
        <v>2.0453999999999999</v>
      </c>
      <c r="G108" s="64">
        <f t="shared" si="120"/>
        <v>0.16170000000000001</v>
      </c>
      <c r="H108" s="64">
        <f t="shared" si="120"/>
        <v>0.28499999999999998</v>
      </c>
      <c r="I108" s="64">
        <f t="shared" si="120"/>
        <v>1.0814957999999999</v>
      </c>
      <c r="J108" s="64">
        <f t="shared" si="120"/>
        <v>1.3545209999999999</v>
      </c>
      <c r="K108" s="64">
        <f t="shared" si="120"/>
        <v>4.8066480000000002E-2</v>
      </c>
      <c r="L108" s="64">
        <f t="shared" si="96"/>
        <v>1.0814957999999999</v>
      </c>
      <c r="M108" s="64">
        <f t="shared" si="91"/>
        <v>8.7451412874414203</v>
      </c>
      <c r="N108" s="64">
        <f t="shared" si="97"/>
        <v>-5.8075677262989345E-2</v>
      </c>
      <c r="O108" s="64">
        <f t="shared" si="97"/>
        <v>1.3545209999999999</v>
      </c>
      <c r="P108" s="64">
        <f t="shared" si="92"/>
        <v>1.6534255309486319</v>
      </c>
      <c r="Q108" s="64">
        <f t="shared" si="98"/>
        <v>-3.7433835140663341E-2</v>
      </c>
      <c r="R108" s="64">
        <f t="shared" si="98"/>
        <v>4.8066480000000002E-2</v>
      </c>
      <c r="S108" s="64">
        <f t="shared" si="93"/>
        <v>5.7558239016420945E-2</v>
      </c>
      <c r="T108" s="64">
        <f t="shared" si="99"/>
        <v>3.8647416892225173E-3</v>
      </c>
      <c r="U108" s="64">
        <f t="shared" si="99"/>
        <v>2.5695990000000002</v>
      </c>
      <c r="V108" s="64">
        <f t="shared" si="99"/>
        <v>2.8079542292855542</v>
      </c>
      <c r="W108" s="29">
        <f>'2.4 Set aside x3'!D18</f>
        <v>219.82</v>
      </c>
      <c r="X108" s="35">
        <f t="shared" si="107"/>
        <v>1.1299999999999955</v>
      </c>
      <c r="Y108" s="29">
        <f>'2.4 Set aside x3'!F18*k</f>
        <v>1.8669</v>
      </c>
      <c r="Z108" s="29">
        <f>'2.4 Set aside x3'!G18*k</f>
        <v>1.6127999999999998</v>
      </c>
      <c r="AA108" s="29">
        <f>'2.4 Set aside x3'!H18*k</f>
        <v>0.12809999999999999</v>
      </c>
      <c r="AB108" s="29">
        <f>'2.4 Set aside x3'!I18/2</f>
        <v>0.22500000000000001</v>
      </c>
      <c r="AC108" s="68">
        <f t="shared" si="108"/>
        <v>0.85690710000000003</v>
      </c>
      <c r="AD108" s="348">
        <f t="shared" si="100"/>
        <v>1.0702544999999999</v>
      </c>
      <c r="AE108" s="68">
        <f t="shared" si="109"/>
        <v>3.8084760000000002E-2</v>
      </c>
      <c r="AF108" s="33">
        <f t="shared" si="110"/>
        <v>0.85690710000000003</v>
      </c>
      <c r="AG108" s="33">
        <f t="shared" si="101"/>
        <v>7.4035761501012765</v>
      </c>
      <c r="AH108" s="33">
        <f t="shared" si="111"/>
        <v>-0.11657181846006193</v>
      </c>
      <c r="AI108" s="36">
        <f t="shared" si="112"/>
        <v>1.0702544999999999</v>
      </c>
      <c r="AJ108" s="33">
        <f t="shared" si="102"/>
        <v>1.3022219142759601</v>
      </c>
      <c r="AK108" s="33">
        <f t="shared" si="113"/>
        <v>-9.9839389147655666E-3</v>
      </c>
      <c r="AL108" s="60">
        <f t="shared" si="114"/>
        <v>3.8084760000000002E-2</v>
      </c>
      <c r="AM108" s="60">
        <f t="shared" si="115"/>
        <v>4.5940410913944005E-2</v>
      </c>
      <c r="AN108" s="60">
        <f t="shared" si="116"/>
        <v>1.502138658871173E-3</v>
      </c>
      <c r="AO108" s="34">
        <f t="shared" si="103"/>
        <v>2.0313840000000001</v>
      </c>
      <c r="AP108" s="34">
        <f t="shared" si="117"/>
        <v>3.0363303812840394</v>
      </c>
      <c r="AQ108" s="10">
        <f t="shared" si="104"/>
        <v>2.0610384042955969</v>
      </c>
      <c r="AR108" s="10">
        <f t="shared" si="118"/>
        <v>2.2286664998624852</v>
      </c>
      <c r="AS108" s="10">
        <f t="shared" si="119"/>
        <v>0.16762809556688829</v>
      </c>
      <c r="AT108" s="10">
        <f>SUM(AS$95:AS108)*5</f>
        <v>55.067533123636863</v>
      </c>
      <c r="AU108" s="10"/>
      <c r="AV108" s="10"/>
      <c r="AW108" s="10"/>
      <c r="AY108" s="10"/>
      <c r="AZ108" s="10"/>
    </row>
    <row r="109" spans="1:53" x14ac:dyDescent="0.25">
      <c r="A109" s="4">
        <v>75</v>
      </c>
      <c r="B109" s="18">
        <f t="shared" si="94"/>
        <v>2098</v>
      </c>
      <c r="C109" s="39">
        <f t="shared" si="90"/>
        <v>195.12</v>
      </c>
      <c r="D109" s="22">
        <f t="shared" si="105"/>
        <v>0.21000000000000796</v>
      </c>
      <c r="E109" s="64">
        <f t="shared" si="120"/>
        <v>2.3456999999999999</v>
      </c>
      <c r="F109" s="64">
        <f t="shared" si="120"/>
        <v>1.9572000000000001</v>
      </c>
      <c r="G109" s="64">
        <f t="shared" si="120"/>
        <v>0.15539999999999998</v>
      </c>
      <c r="H109" s="64">
        <f t="shared" si="120"/>
        <v>0.23499999999999999</v>
      </c>
      <c r="I109" s="64">
        <f t="shared" si="120"/>
        <v>1.0766762999999999</v>
      </c>
      <c r="J109" s="64">
        <f t="shared" si="120"/>
        <v>1.3184325000000001</v>
      </c>
      <c r="K109" s="64">
        <f t="shared" si="120"/>
        <v>4.7852280000000004E-2</v>
      </c>
      <c r="L109" s="64">
        <f t="shared" si="96"/>
        <v>1.0766762999999999</v>
      </c>
      <c r="M109" s="64">
        <f t="shared" si="91"/>
        <v>8.6897639738863202</v>
      </c>
      <c r="N109" s="64">
        <f t="shared" si="97"/>
        <v>-5.5377313555100116E-2</v>
      </c>
      <c r="O109" s="64">
        <f t="shared" si="97"/>
        <v>1.3184325000000001</v>
      </c>
      <c r="P109" s="64">
        <f t="shared" si="92"/>
        <v>1.6107196012801865</v>
      </c>
      <c r="Q109" s="64">
        <f t="shared" si="98"/>
        <v>-4.270592966844533E-2</v>
      </c>
      <c r="R109" s="64">
        <f t="shared" si="98"/>
        <v>4.7852280000000004E-2</v>
      </c>
      <c r="S109" s="64">
        <f t="shared" si="93"/>
        <v>5.8027235280416846E-2</v>
      </c>
      <c r="T109" s="64">
        <f t="shared" si="99"/>
        <v>4.6899626399590083E-4</v>
      </c>
      <c r="U109" s="64">
        <f t="shared" si="99"/>
        <v>2.4874490000000007</v>
      </c>
      <c r="V109" s="64">
        <f t="shared" si="99"/>
        <v>2.5998347530404593</v>
      </c>
      <c r="W109" s="29">
        <f>'2.4 Set aside x3'!D19</f>
        <v>220.72</v>
      </c>
      <c r="X109" s="35">
        <f t="shared" si="107"/>
        <v>0.90000000000000568</v>
      </c>
      <c r="Y109" s="29">
        <f>'2.4 Set aside x3'!F19*k</f>
        <v>1.8983999999999996</v>
      </c>
      <c r="Z109" s="29">
        <f>'2.4 Set aside x3'!G19*k</f>
        <v>1.5645</v>
      </c>
      <c r="AA109" s="29">
        <f>'2.4 Set aside x3'!H19*k</f>
        <v>0.126</v>
      </c>
      <c r="AB109" s="29">
        <f>'2.4 Set aside x3'!I19/2</f>
        <v>0.18</v>
      </c>
      <c r="AC109" s="68">
        <f t="shared" si="108"/>
        <v>0.87136559999999985</v>
      </c>
      <c r="AD109" s="348">
        <f t="shared" si="100"/>
        <v>1.0596179999999999</v>
      </c>
      <c r="AE109" s="68">
        <f t="shared" si="109"/>
        <v>3.8727359999999995E-2</v>
      </c>
      <c r="AF109" s="33">
        <f t="shared" si="110"/>
        <v>0.87136559999999985</v>
      </c>
      <c r="AG109" s="33">
        <f t="shared" si="101"/>
        <v>7.3165529878764159</v>
      </c>
      <c r="AH109" s="33">
        <f t="shared" si="111"/>
        <v>-8.7023162224860506E-2</v>
      </c>
      <c r="AI109" s="36">
        <f t="shared" si="112"/>
        <v>1.0596179999999999</v>
      </c>
      <c r="AJ109" s="33">
        <f t="shared" si="102"/>
        <v>1.2898204865485645</v>
      </c>
      <c r="AK109" s="33">
        <f t="shared" si="113"/>
        <v>-1.2401427727395609E-2</v>
      </c>
      <c r="AL109" s="60">
        <f t="shared" si="114"/>
        <v>3.8727359999999995E-2</v>
      </c>
      <c r="AM109" s="60">
        <f t="shared" si="115"/>
        <v>4.6848554021936564E-2</v>
      </c>
      <c r="AN109" s="60">
        <f t="shared" si="116"/>
        <v>9.0814310799255948E-4</v>
      </c>
      <c r="AO109" s="34">
        <f t="shared" si="103"/>
        <v>1.9975169999999998</v>
      </c>
      <c r="AP109" s="34">
        <f t="shared" si="117"/>
        <v>2.7990005531557416</v>
      </c>
      <c r="AQ109" s="10">
        <f t="shared" si="104"/>
        <v>1.908278708731697</v>
      </c>
      <c r="AR109" s="10">
        <f t="shared" si="118"/>
        <v>2.0544664060163145</v>
      </c>
      <c r="AS109" s="10">
        <f t="shared" si="119"/>
        <v>0.14618769728461745</v>
      </c>
      <c r="AT109" s="10">
        <f>SUM(AS$95:AS109)*5</f>
        <v>55.798471610059948</v>
      </c>
      <c r="AU109" s="10"/>
      <c r="AV109" s="10"/>
      <c r="AW109" s="10"/>
      <c r="AY109" s="10"/>
    </row>
    <row r="110" spans="1:53" x14ac:dyDescent="0.25">
      <c r="A110" s="4">
        <v>80</v>
      </c>
      <c r="B110" s="18">
        <f t="shared" si="94"/>
        <v>2103</v>
      </c>
      <c r="C110" s="39">
        <f t="shared" si="90"/>
        <v>195.4</v>
      </c>
      <c r="D110" s="22">
        <f t="shared" si="105"/>
        <v>0.28000000000000114</v>
      </c>
      <c r="E110" s="64">
        <f t="shared" si="120"/>
        <v>2.2427999999999999</v>
      </c>
      <c r="F110" s="64">
        <f t="shared" si="120"/>
        <v>1.9866000000000001</v>
      </c>
      <c r="G110" s="64">
        <f t="shared" si="120"/>
        <v>0.15539999999999998</v>
      </c>
      <c r="H110" s="64">
        <f t="shared" si="120"/>
        <v>0.215</v>
      </c>
      <c r="I110" s="64">
        <f t="shared" si="120"/>
        <v>1.0294452000000001</v>
      </c>
      <c r="J110" s="64">
        <f t="shared" si="120"/>
        <v>1.3043939999999998</v>
      </c>
      <c r="K110" s="64">
        <f t="shared" si="120"/>
        <v>4.5753120000000001E-2</v>
      </c>
      <c r="L110" s="64">
        <f t="shared" si="96"/>
        <v>1.0294452000000001</v>
      </c>
      <c r="M110" s="64">
        <f t="shared" si="91"/>
        <v>8.5943241223771025</v>
      </c>
      <c r="N110" s="64">
        <f t="shared" si="97"/>
        <v>-9.5439851509217632E-2</v>
      </c>
      <c r="O110" s="64">
        <f t="shared" si="97"/>
        <v>1.3043939999999998</v>
      </c>
      <c r="P110" s="64">
        <f t="shared" si="92"/>
        <v>1.5891316881638278</v>
      </c>
      <c r="Q110" s="64">
        <f t="shared" si="98"/>
        <v>-2.158791311635877E-2</v>
      </c>
      <c r="R110" s="64">
        <f t="shared" si="98"/>
        <v>4.5753120000000001E-2</v>
      </c>
      <c r="S110" s="64">
        <f t="shared" si="93"/>
        <v>5.601098289007251E-2</v>
      </c>
      <c r="T110" s="64">
        <f t="shared" si="99"/>
        <v>-2.0162523903443363E-3</v>
      </c>
      <c r="U110" s="64">
        <f t="shared" si="99"/>
        <v>2.437894</v>
      </c>
      <c r="V110" s="64">
        <f t="shared" si="99"/>
        <v>2.5988499829840803</v>
      </c>
      <c r="W110" s="29">
        <f>'2.4 Set aside x3'!D20</f>
        <v>221.53</v>
      </c>
      <c r="X110" s="35">
        <f t="shared" si="107"/>
        <v>0.81000000000000227</v>
      </c>
      <c r="Y110" s="29">
        <f>'2.4 Set aside x3'!F20*k</f>
        <v>1.8732</v>
      </c>
      <c r="Z110" s="29">
        <f>'2.4 Set aside x3'!G20*k</f>
        <v>1.4972999999999999</v>
      </c>
      <c r="AA110" s="29">
        <f>'2.4 Set aside x3'!H20*k</f>
        <v>0.12179999999999999</v>
      </c>
      <c r="AB110" s="29">
        <f>'2.4 Set aside x3'!I20/2</f>
        <v>0.22</v>
      </c>
      <c r="AC110" s="68">
        <f t="shared" si="108"/>
        <v>0.85979879999999997</v>
      </c>
      <c r="AD110" s="348">
        <f t="shared" si="100"/>
        <v>1.027908</v>
      </c>
      <c r="AE110" s="68">
        <f t="shared" si="109"/>
        <v>3.8213280000000002E-2</v>
      </c>
      <c r="AF110" s="33">
        <f t="shared" si="110"/>
        <v>0.85979879999999997</v>
      </c>
      <c r="AG110" s="33">
        <f t="shared" si="101"/>
        <v>7.2292281249817538</v>
      </c>
      <c r="AH110" s="33">
        <f t="shared" si="111"/>
        <v>-8.7324862894662125E-2</v>
      </c>
      <c r="AI110" s="36">
        <f t="shared" si="112"/>
        <v>1.027908</v>
      </c>
      <c r="AJ110" s="33">
        <f t="shared" si="102"/>
        <v>1.2559182031379557</v>
      </c>
      <c r="AK110" s="33">
        <f t="shared" si="113"/>
        <v>-3.3902283410608858E-2</v>
      </c>
      <c r="AL110" s="60">
        <f t="shared" si="114"/>
        <v>3.8213280000000002E-2</v>
      </c>
      <c r="AM110" s="60">
        <f t="shared" si="115"/>
        <v>4.6495012559423912E-2</v>
      </c>
      <c r="AN110" s="60">
        <f t="shared" si="116"/>
        <v>-3.5354146251265206E-4</v>
      </c>
      <c r="AO110" s="34">
        <f t="shared" si="103"/>
        <v>1.967519</v>
      </c>
      <c r="AP110" s="34">
        <f t="shared" si="117"/>
        <v>2.6559383122322187</v>
      </c>
      <c r="AQ110" s="10">
        <f t="shared" si="104"/>
        <v>1.9075558875103149</v>
      </c>
      <c r="AR110" s="10">
        <f t="shared" si="118"/>
        <v>1.9494587211784484</v>
      </c>
      <c r="AS110" s="10">
        <f t="shared" si="119"/>
        <v>4.1902833668133521E-2</v>
      </c>
      <c r="AT110" s="10">
        <f>SUM(AS$95:AS110)*5</f>
        <v>56.007985778400624</v>
      </c>
      <c r="AU110" s="10"/>
      <c r="AV110" s="10"/>
      <c r="AW110" s="10"/>
      <c r="AY110" s="10"/>
    </row>
    <row r="111" spans="1:53" x14ac:dyDescent="0.25">
      <c r="A111" s="4">
        <v>85</v>
      </c>
      <c r="B111" s="18">
        <f t="shared" si="94"/>
        <v>2108</v>
      </c>
      <c r="C111" s="39">
        <f t="shared" si="90"/>
        <v>195.85</v>
      </c>
      <c r="D111" s="22">
        <f t="shared" si="105"/>
        <v>0.44999999999998863</v>
      </c>
      <c r="E111" s="64">
        <f t="shared" si="120"/>
        <v>2.3058000000000001</v>
      </c>
      <c r="F111" s="64">
        <f t="shared" si="120"/>
        <v>1.9887000000000001</v>
      </c>
      <c r="G111" s="64">
        <f t="shared" si="120"/>
        <v>0.1575</v>
      </c>
      <c r="H111" s="64">
        <f t="shared" si="120"/>
        <v>0.25</v>
      </c>
      <c r="I111" s="64">
        <f t="shared" si="120"/>
        <v>1.0583622000000001</v>
      </c>
      <c r="J111" s="64">
        <f t="shared" si="120"/>
        <v>1.320627</v>
      </c>
      <c r="K111" s="64">
        <f t="shared" si="120"/>
        <v>4.7038320000000002E-2</v>
      </c>
      <c r="L111" s="64">
        <f t="shared" si="96"/>
        <v>1.0583622000000001</v>
      </c>
      <c r="M111" s="64">
        <f t="shared" si="91"/>
        <v>8.5401559058848537</v>
      </c>
      <c r="N111" s="64">
        <f t="shared" si="97"/>
        <v>-5.4168216492248789E-2</v>
      </c>
      <c r="O111" s="64">
        <f t="shared" si="97"/>
        <v>1.320627</v>
      </c>
      <c r="P111" s="64">
        <f t="shared" si="92"/>
        <v>1.6015484482247673</v>
      </c>
      <c r="Q111" s="64">
        <f t="shared" si="98"/>
        <v>1.2416760060939502E-2</v>
      </c>
      <c r="R111" s="64">
        <f t="shared" si="98"/>
        <v>4.7038320000000002E-2</v>
      </c>
      <c r="S111" s="64">
        <f t="shared" si="93"/>
        <v>5.6939756455623491E-2</v>
      </c>
      <c r="T111" s="64">
        <f t="shared" si="99"/>
        <v>9.2877356555098184E-4</v>
      </c>
      <c r="U111" s="64">
        <f t="shared" si="99"/>
        <v>2.4920599999999999</v>
      </c>
      <c r="V111" s="64">
        <f t="shared" si="99"/>
        <v>2.9012373171342301</v>
      </c>
      <c r="W111" s="29">
        <f>'2.4 Set aside x3'!D21</f>
        <v>222.3</v>
      </c>
      <c r="X111" s="35">
        <f t="shared" si="107"/>
        <v>0.77000000000001023</v>
      </c>
      <c r="Y111" s="29">
        <f>'2.4 Set aside x3'!F21*k</f>
        <v>1.8941999999999999</v>
      </c>
      <c r="Z111" s="29">
        <f>'2.4 Set aside x3'!G21*k</f>
        <v>1.4909999999999999</v>
      </c>
      <c r="AA111" s="29">
        <f>'2.4 Set aside x3'!H21*k</f>
        <v>0.12179999999999999</v>
      </c>
      <c r="AB111" s="29">
        <f>'2.4 Set aside x3'!I21/2</f>
        <v>0.22</v>
      </c>
      <c r="AC111" s="68">
        <f t="shared" si="108"/>
        <v>0.86943780000000004</v>
      </c>
      <c r="AD111" s="348">
        <f t="shared" si="100"/>
        <v>1.030659</v>
      </c>
      <c r="AE111" s="68">
        <f t="shared" si="109"/>
        <v>3.8641679999999998E-2</v>
      </c>
      <c r="AF111" s="33">
        <f t="shared" si="110"/>
        <v>0.86943780000000004</v>
      </c>
      <c r="AG111" s="33">
        <f t="shared" si="101"/>
        <v>7.1628464163990486</v>
      </c>
      <c r="AH111" s="33">
        <f t="shared" si="111"/>
        <v>-6.6381708582705201E-2</v>
      </c>
      <c r="AI111" s="36">
        <f t="shared" si="112"/>
        <v>1.030659</v>
      </c>
      <c r="AJ111" s="33">
        <f t="shared" si="102"/>
        <v>1.2526760695136181</v>
      </c>
      <c r="AK111" s="33">
        <f t="shared" si="113"/>
        <v>-3.242133624337562E-3</v>
      </c>
      <c r="AL111" s="60">
        <f t="shared" si="114"/>
        <v>3.8641679999999998E-2</v>
      </c>
      <c r="AM111" s="60">
        <f t="shared" si="115"/>
        <v>4.6860914668030586E-2</v>
      </c>
      <c r="AN111" s="60">
        <f t="shared" si="116"/>
        <v>3.6590210860667355E-4</v>
      </c>
      <c r="AO111" s="34">
        <f t="shared" si="103"/>
        <v>1.9753100000000001</v>
      </c>
      <c r="AP111" s="34">
        <f t="shared" si="117"/>
        <v>2.6760520599015747</v>
      </c>
      <c r="AQ111" s="10">
        <f t="shared" si="104"/>
        <v>2.1295081907765248</v>
      </c>
      <c r="AR111" s="10">
        <f t="shared" si="118"/>
        <v>1.9642222119677559</v>
      </c>
      <c r="AS111" s="10">
        <f t="shared" si="119"/>
        <v>-0.16528597880876883</v>
      </c>
      <c r="AT111" s="10">
        <f>SUM(AS$95:AS111)*5</f>
        <v>55.181555884356783</v>
      </c>
      <c r="AU111" s="10"/>
      <c r="AV111" s="10"/>
      <c r="AW111" s="10"/>
      <c r="AY111" s="10"/>
    </row>
    <row r="112" spans="1:53" x14ac:dyDescent="0.25">
      <c r="A112" s="4">
        <v>90</v>
      </c>
      <c r="B112" s="18">
        <f t="shared" si="94"/>
        <v>2113</v>
      </c>
      <c r="C112" s="39">
        <f t="shared" si="90"/>
        <v>196.25</v>
      </c>
      <c r="D112" s="22">
        <f t="shared" si="105"/>
        <v>0.40000000000000568</v>
      </c>
      <c r="E112" s="64">
        <f t="shared" si="120"/>
        <v>2.4108000000000001</v>
      </c>
      <c r="F112" s="64">
        <f t="shared" si="120"/>
        <v>1.9634999999999998</v>
      </c>
      <c r="G112" s="64">
        <f t="shared" si="120"/>
        <v>0.1575</v>
      </c>
      <c r="H112" s="64">
        <f t="shared" si="120"/>
        <v>0.23</v>
      </c>
      <c r="I112" s="64">
        <f t="shared" si="120"/>
        <v>1.1065572000000001</v>
      </c>
      <c r="J112" s="64">
        <f t="shared" si="120"/>
        <v>1.336776</v>
      </c>
      <c r="K112" s="64">
        <f t="shared" si="120"/>
        <v>4.9180320000000007E-2</v>
      </c>
      <c r="L112" s="64">
        <f t="shared" si="96"/>
        <v>1.1065572000000001</v>
      </c>
      <c r="M112" s="64">
        <f t="shared" si="91"/>
        <v>8.5411947345047814</v>
      </c>
      <c r="N112" s="64">
        <f t="shared" si="97"/>
        <v>1.0388286199276564E-3</v>
      </c>
      <c r="O112" s="64">
        <f t="shared" si="97"/>
        <v>1.336776</v>
      </c>
      <c r="P112" s="64">
        <f t="shared" si="92"/>
        <v>1.6198924420346312</v>
      </c>
      <c r="Q112" s="64">
        <f t="shared" si="98"/>
        <v>1.8343993809863957E-2</v>
      </c>
      <c r="R112" s="64">
        <f t="shared" si="98"/>
        <v>4.9180320000000007E-2</v>
      </c>
      <c r="S112" s="64">
        <f t="shared" si="93"/>
        <v>5.9245941977220475E-2</v>
      </c>
      <c r="T112" s="64">
        <f t="shared" si="99"/>
        <v>2.3061855215969831E-3</v>
      </c>
      <c r="U112" s="64">
        <f t="shared" si="99"/>
        <v>2.5237540000000003</v>
      </c>
      <c r="V112" s="64">
        <f t="shared" si="99"/>
        <v>2.9454430079513947</v>
      </c>
      <c r="W112" s="29">
        <f>'2.4 Set aside x3'!D22</f>
        <v>223.06</v>
      </c>
      <c r="X112" s="35">
        <f t="shared" si="107"/>
        <v>0.75999999999999091</v>
      </c>
      <c r="Y112" s="29">
        <f>'2.4 Set aside x3'!F22*k</f>
        <v>1.9572000000000001</v>
      </c>
      <c r="Z112" s="29">
        <f>'2.4 Set aside x3'!G22*k</f>
        <v>1.4595</v>
      </c>
      <c r="AA112" s="29">
        <f>'2.4 Set aside x3'!H22*k</f>
        <v>0.12179999999999999</v>
      </c>
      <c r="AB112" s="29">
        <f>'2.4 Set aside x3'!I22/2</f>
        <v>0.20499999999999999</v>
      </c>
      <c r="AC112" s="68">
        <f t="shared" si="108"/>
        <v>0.89835480000000001</v>
      </c>
      <c r="AD112" s="348">
        <f t="shared" si="100"/>
        <v>1.034124</v>
      </c>
      <c r="AE112" s="68">
        <f t="shared" si="109"/>
        <v>3.9926880000000005E-2</v>
      </c>
      <c r="AF112" s="33">
        <f t="shared" si="110"/>
        <v>0.89835480000000001</v>
      </c>
      <c r="AG112" s="33">
        <f t="shared" si="101"/>
        <v>7.1339747825998154</v>
      </c>
      <c r="AH112" s="33">
        <f t="shared" si="111"/>
        <v>-2.8871633799233187E-2</v>
      </c>
      <c r="AI112" s="36">
        <f t="shared" si="112"/>
        <v>1.034124</v>
      </c>
      <c r="AJ112" s="33">
        <f t="shared" si="102"/>
        <v>1.2555679358457976</v>
      </c>
      <c r="AK112" s="33">
        <f t="shared" si="113"/>
        <v>2.8918663321795268E-3</v>
      </c>
      <c r="AL112" s="60">
        <f t="shared" si="114"/>
        <v>3.9926880000000005E-2</v>
      </c>
      <c r="AM112" s="60">
        <f t="shared" si="115"/>
        <v>4.8210797633592151E-2</v>
      </c>
      <c r="AN112" s="60">
        <f t="shared" si="116"/>
        <v>1.3498829655615649E-3</v>
      </c>
      <c r="AO112" s="34">
        <f t="shared" si="103"/>
        <v>1.9840550000000001</v>
      </c>
      <c r="AP112" s="34">
        <f t="shared" si="117"/>
        <v>2.719425115498499</v>
      </c>
      <c r="AQ112" s="10">
        <f t="shared" si="104"/>
        <v>2.1619551678363238</v>
      </c>
      <c r="AR112" s="10">
        <f t="shared" si="118"/>
        <v>1.996058034775898</v>
      </c>
      <c r="AS112" s="10">
        <f t="shared" si="119"/>
        <v>-0.16589713306042575</v>
      </c>
      <c r="AT112" s="10">
        <f>SUM(AS$95:AS112)*5</f>
        <v>54.352070219054653</v>
      </c>
      <c r="AU112" s="10"/>
      <c r="AV112" s="10"/>
      <c r="AW112" s="10"/>
      <c r="AY112" s="10"/>
    </row>
    <row r="113" spans="1:52" x14ac:dyDescent="0.25">
      <c r="A113" s="4">
        <v>95</v>
      </c>
      <c r="B113" s="18">
        <f t="shared" si="94"/>
        <v>2118</v>
      </c>
      <c r="C113" s="39">
        <f t="shared" si="90"/>
        <v>196.74</v>
      </c>
      <c r="D113" s="22">
        <f t="shared" si="105"/>
        <v>0.49000000000000909</v>
      </c>
      <c r="E113" s="64">
        <f t="shared" si="120"/>
        <v>2.4780000000000002</v>
      </c>
      <c r="F113" s="64">
        <f t="shared" si="120"/>
        <v>1.9215</v>
      </c>
      <c r="G113" s="64">
        <f t="shared" si="120"/>
        <v>0.1575</v>
      </c>
      <c r="H113" s="64">
        <f t="shared" si="120"/>
        <v>0.19</v>
      </c>
      <c r="I113" s="64">
        <f t="shared" si="120"/>
        <v>1.1374020000000002</v>
      </c>
      <c r="J113" s="64">
        <f t="shared" si="120"/>
        <v>1.33728</v>
      </c>
      <c r="K113" s="64">
        <f t="shared" si="120"/>
        <v>5.0551200000000004E-2</v>
      </c>
      <c r="L113" s="64">
        <f t="shared" si="96"/>
        <v>1.1374020000000002</v>
      </c>
      <c r="M113" s="64">
        <f t="shared" si="91"/>
        <v>8.5729438873450263</v>
      </c>
      <c r="N113" s="64">
        <f t="shared" si="97"/>
        <v>3.1749152840244932E-2</v>
      </c>
      <c r="O113" s="64">
        <f t="shared" si="97"/>
        <v>1.33728</v>
      </c>
      <c r="P113" s="64">
        <f t="shared" si="92"/>
        <v>1.6236392326388811</v>
      </c>
      <c r="Q113" s="64">
        <f t="shared" si="98"/>
        <v>3.7467906042498722E-3</v>
      </c>
      <c r="R113" s="64">
        <f t="shared" si="98"/>
        <v>5.0551200000000004E-2</v>
      </c>
      <c r="S113" s="64">
        <f t="shared" si="93"/>
        <v>6.1024501832469338E-2</v>
      </c>
      <c r="T113" s="64">
        <f t="shared" si="99"/>
        <v>1.7785598552488638E-3</v>
      </c>
      <c r="U113" s="64">
        <f t="shared" si="99"/>
        <v>2.5159099999999999</v>
      </c>
      <c r="V113" s="64">
        <f t="shared" si="99"/>
        <v>3.0431845032997527</v>
      </c>
      <c r="W113" s="29">
        <f>'2.4 Set aside x3'!D23</f>
        <v>223.86</v>
      </c>
      <c r="X113" s="35">
        <f t="shared" si="107"/>
        <v>0.80000000000001137</v>
      </c>
      <c r="Y113" s="29">
        <f>'2.4 Set aside x3'!F23*k</f>
        <v>1.9908000000000001</v>
      </c>
      <c r="Z113" s="29">
        <f>'2.4 Set aside x3'!G23*k</f>
        <v>1.4447999999999999</v>
      </c>
      <c r="AA113" s="29">
        <f>'2.4 Set aside x3'!H23*k</f>
        <v>0.12179999999999999</v>
      </c>
      <c r="AB113" s="29">
        <f>'2.4 Set aside x3'!I23/2</f>
        <v>0.23499999999999999</v>
      </c>
      <c r="AC113" s="68">
        <f t="shared" si="108"/>
        <v>0.91377720000000007</v>
      </c>
      <c r="AD113" s="348">
        <f t="shared" si="100"/>
        <v>1.03677</v>
      </c>
      <c r="AE113" s="68">
        <f t="shared" si="109"/>
        <v>4.0612320000000007E-2</v>
      </c>
      <c r="AF113" s="33">
        <f t="shared" si="110"/>
        <v>0.91377720000000007</v>
      </c>
      <c r="AG113" s="33">
        <f t="shared" si="101"/>
        <v>7.1242629655326137</v>
      </c>
      <c r="AH113" s="33">
        <f t="shared" si="111"/>
        <v>-9.7118170672017001E-3</v>
      </c>
      <c r="AI113" s="36">
        <f t="shared" si="112"/>
        <v>1.03677</v>
      </c>
      <c r="AJ113" s="33">
        <f t="shared" si="102"/>
        <v>1.2587251504192398</v>
      </c>
      <c r="AK113" s="33">
        <f t="shared" si="113"/>
        <v>3.1572145734422019E-3</v>
      </c>
      <c r="AL113" s="60">
        <f t="shared" si="114"/>
        <v>4.0612320000000007E-2</v>
      </c>
      <c r="AM113" s="60">
        <f t="shared" si="115"/>
        <v>4.9134865483281352E-2</v>
      </c>
      <c r="AN113" s="60">
        <f t="shared" si="116"/>
        <v>9.2406784968920158E-4</v>
      </c>
      <c r="AO113" s="34">
        <f t="shared" si="103"/>
        <v>2.0099719999999999</v>
      </c>
      <c r="AP113" s="34">
        <f t="shared" si="117"/>
        <v>2.8043414653559409</v>
      </c>
      <c r="AQ113" s="10">
        <f t="shared" si="104"/>
        <v>2.2336974254220183</v>
      </c>
      <c r="AR113" s="10">
        <f t="shared" si="118"/>
        <v>2.0583866355712606</v>
      </c>
      <c r="AS113" s="10">
        <f t="shared" si="119"/>
        <v>-0.17531078985075776</v>
      </c>
      <c r="AT113" s="10">
        <f>SUM(AS$95:AS113)*5</f>
        <v>53.475516269800863</v>
      </c>
      <c r="AU113" s="10"/>
      <c r="AV113" s="10"/>
      <c r="AW113" s="10"/>
      <c r="AY113" s="10"/>
    </row>
    <row r="114" spans="1:52" x14ac:dyDescent="0.25">
      <c r="A114" s="4">
        <v>100</v>
      </c>
      <c r="B114" s="18">
        <f t="shared" si="94"/>
        <v>2123</v>
      </c>
      <c r="C114" s="39">
        <f t="shared" si="90"/>
        <v>197.15</v>
      </c>
      <c r="D114" s="22">
        <f t="shared" si="105"/>
        <v>0.40999999999999659</v>
      </c>
      <c r="E114" s="64">
        <f t="shared" si="120"/>
        <v>2.5073999999999996</v>
      </c>
      <c r="F114" s="64">
        <f t="shared" si="120"/>
        <v>1.9257</v>
      </c>
      <c r="G114" s="64">
        <f t="shared" si="120"/>
        <v>0.1575</v>
      </c>
      <c r="H114" s="64">
        <f t="shared" si="120"/>
        <v>0.22</v>
      </c>
      <c r="I114" s="64">
        <f t="shared" si="120"/>
        <v>1.1508965999999998</v>
      </c>
      <c r="J114" s="64">
        <f t="shared" si="120"/>
        <v>1.346079</v>
      </c>
      <c r="K114" s="64">
        <f t="shared" si="120"/>
        <v>5.1150959999999995E-2</v>
      </c>
      <c r="L114" s="64">
        <f t="shared" si="96"/>
        <v>1.1508965999999998</v>
      </c>
      <c r="M114" s="64">
        <f t="shared" si="91"/>
        <v>8.6140777302342766</v>
      </c>
      <c r="N114" s="64">
        <f t="shared" si="97"/>
        <v>4.1133842889250261E-2</v>
      </c>
      <c r="O114" s="64">
        <f t="shared" si="97"/>
        <v>1.346079</v>
      </c>
      <c r="P114" s="64">
        <f t="shared" si="92"/>
        <v>1.6331005778998688</v>
      </c>
      <c r="Q114" s="64">
        <f t="shared" si="98"/>
        <v>9.4613452609877413E-3</v>
      </c>
      <c r="R114" s="64">
        <f t="shared" si="98"/>
        <v>5.1150959999999995E-2</v>
      </c>
      <c r="S114" s="64">
        <f t="shared" si="93"/>
        <v>6.1938669766067489E-2</v>
      </c>
      <c r="T114" s="64">
        <f t="shared" si="99"/>
        <v>9.1416793359815063E-4</v>
      </c>
      <c r="U114" s="64">
        <f t="shared" si="99"/>
        <v>2.5496179999999997</v>
      </c>
      <c r="V114" s="64">
        <f t="shared" si="99"/>
        <v>3.0111273560838323</v>
      </c>
      <c r="W114" s="29">
        <f>'2.4 Set aside x3'!D24</f>
        <v>224.67</v>
      </c>
      <c r="X114" s="35">
        <f t="shared" si="107"/>
        <v>0.80999999999997385</v>
      </c>
      <c r="Y114" s="29">
        <f>'2.4 Set aside x3'!F24*k</f>
        <v>1.9970999999999999</v>
      </c>
      <c r="Z114" s="29">
        <f>'2.4 Set aside x3'!G24*k</f>
        <v>1.4867999999999999</v>
      </c>
      <c r="AA114" s="29">
        <f>'2.4 Set aside x3'!H24*k</f>
        <v>0.12389999999999998</v>
      </c>
      <c r="AB114" s="29">
        <f>'2.4 Set aside x3'!I24/2</f>
        <v>0.19500000000000001</v>
      </c>
      <c r="AC114" s="68">
        <f t="shared" si="108"/>
        <v>0.91666890000000001</v>
      </c>
      <c r="AD114" s="348">
        <f t="shared" si="100"/>
        <v>1.0542734999999999</v>
      </c>
      <c r="AE114" s="68">
        <f t="shared" si="109"/>
        <v>4.074084E-2</v>
      </c>
      <c r="AF114" s="33">
        <f t="shared" si="110"/>
        <v>0.91666890000000001</v>
      </c>
      <c r="AG114" s="33">
        <f t="shared" si="101"/>
        <v>7.1187000377141327</v>
      </c>
      <c r="AH114" s="33">
        <f t="shared" si="111"/>
        <v>-5.5629278184810005E-3</v>
      </c>
      <c r="AI114" s="36">
        <f t="shared" si="112"/>
        <v>1.0542734999999999</v>
      </c>
      <c r="AJ114" s="33">
        <f t="shared" si="102"/>
        <v>1.2767867723778752</v>
      </c>
      <c r="AK114" s="33">
        <f t="shared" si="113"/>
        <v>1.8061621958635365E-2</v>
      </c>
      <c r="AL114" s="60">
        <f t="shared" si="114"/>
        <v>4.074084E-2</v>
      </c>
      <c r="AM114" s="60">
        <f t="shared" si="115"/>
        <v>4.942673914397927E-2</v>
      </c>
      <c r="AN114" s="60">
        <f t="shared" si="116"/>
        <v>2.9187366069791804E-4</v>
      </c>
      <c r="AO114" s="34">
        <f t="shared" si="103"/>
        <v>2.0154839999999998</v>
      </c>
      <c r="AP114" s="34">
        <f t="shared" si="117"/>
        <v>2.8382745678008257</v>
      </c>
      <c r="AQ114" s="10">
        <f t="shared" si="104"/>
        <v>2.2101674793655328</v>
      </c>
      <c r="AR114" s="10">
        <f t="shared" si="118"/>
        <v>2.083293532765806</v>
      </c>
      <c r="AS114" s="10">
        <f t="shared" si="119"/>
        <v>-0.12687394659972684</v>
      </c>
      <c r="AT114" s="10">
        <f>SUM(AS$95:AS114)*5</f>
        <v>52.841146536802235</v>
      </c>
      <c r="AU114" s="10"/>
      <c r="AV114" s="10"/>
      <c r="AW114" s="10"/>
      <c r="AY114" s="10"/>
    </row>
    <row r="115" spans="1:52" x14ac:dyDescent="0.25">
      <c r="A115" s="4">
        <v>105</v>
      </c>
      <c r="B115" s="18">
        <f t="shared" si="94"/>
        <v>2128</v>
      </c>
      <c r="C115" s="39">
        <f t="shared" si="90"/>
        <v>197.58</v>
      </c>
      <c r="D115" s="22">
        <f t="shared" si="105"/>
        <v>0.43000000000000682</v>
      </c>
      <c r="E115" s="64">
        <f t="shared" si="120"/>
        <v>2.2869000000000002</v>
      </c>
      <c r="F115" s="64">
        <f t="shared" si="120"/>
        <v>2.0726999999999998</v>
      </c>
      <c r="G115" s="64">
        <f t="shared" si="120"/>
        <v>0.16170000000000001</v>
      </c>
      <c r="H115" s="64">
        <f t="shared" si="120"/>
        <v>0.13500000000000001</v>
      </c>
      <c r="I115" s="64">
        <f t="shared" si="120"/>
        <v>1.0496871000000001</v>
      </c>
      <c r="J115" s="64">
        <f t="shared" si="120"/>
        <v>1.3479165</v>
      </c>
      <c r="K115" s="64">
        <f t="shared" si="120"/>
        <v>4.6652760000000008E-2</v>
      </c>
      <c r="L115" s="64">
        <f t="shared" si="96"/>
        <v>1.0496871000000001</v>
      </c>
      <c r="M115" s="64">
        <f t="shared" si="91"/>
        <v>8.5486773203320485</v>
      </c>
      <c r="N115" s="64">
        <f t="shared" si="97"/>
        <v>-6.5400409902228063E-2</v>
      </c>
      <c r="O115" s="64">
        <f t="shared" si="97"/>
        <v>1.3479165</v>
      </c>
      <c r="P115" s="64">
        <f t="shared" si="92"/>
        <v>1.6366106232481668</v>
      </c>
      <c r="Q115" s="64">
        <f t="shared" si="98"/>
        <v>3.5100453482979077E-3</v>
      </c>
      <c r="R115" s="64">
        <f t="shared" si="98"/>
        <v>4.6652760000000008E-2</v>
      </c>
      <c r="S115" s="64">
        <f t="shared" si="93"/>
        <v>5.7602073352315139E-2</v>
      </c>
      <c r="T115" s="64">
        <f t="shared" si="99"/>
        <v>-4.3365964137523499E-3</v>
      </c>
      <c r="U115" s="64">
        <f t="shared" si="99"/>
        <v>2.4678390000000001</v>
      </c>
      <c r="V115" s="64">
        <f t="shared" si="99"/>
        <v>2.8316120390323243</v>
      </c>
      <c r="W115" s="29">
        <f>'2.4 Set aside x3'!D25</f>
        <v>225.37</v>
      </c>
      <c r="X115" s="35">
        <f t="shared" si="107"/>
        <v>0.70000000000001705</v>
      </c>
      <c r="Y115" s="29">
        <f>'2.4 Set aside x3'!F25*k</f>
        <v>1.9424999999999999</v>
      </c>
      <c r="Z115" s="29">
        <f>'2.4 Set aside x3'!G25*k</f>
        <v>1.5266999999999999</v>
      </c>
      <c r="AA115" s="29">
        <f>'2.4 Set aside x3'!H25*k</f>
        <v>0.12389999999999998</v>
      </c>
      <c r="AB115" s="29">
        <f>'2.4 Set aside x3'!I25/2</f>
        <v>0.16500000000000001</v>
      </c>
      <c r="AC115" s="68">
        <f t="shared" si="108"/>
        <v>0.8916075</v>
      </c>
      <c r="AD115" s="348">
        <f t="shared" si="100"/>
        <v>1.0560584999999998</v>
      </c>
      <c r="AE115" s="68">
        <f t="shared" si="109"/>
        <v>3.9627000000000002E-2</v>
      </c>
      <c r="AF115" s="33">
        <f t="shared" si="110"/>
        <v>0.8916075</v>
      </c>
      <c r="AG115" s="33">
        <f t="shared" si="101"/>
        <v>7.0887958277681786</v>
      </c>
      <c r="AH115" s="33">
        <f t="shared" si="111"/>
        <v>-2.9904209945954108E-2</v>
      </c>
      <c r="AI115" s="36">
        <f t="shared" si="112"/>
        <v>1.0560584999999998</v>
      </c>
      <c r="AJ115" s="33">
        <f t="shared" si="102"/>
        <v>1.2817646462194199</v>
      </c>
      <c r="AK115" s="33">
        <f t="shared" si="113"/>
        <v>4.9778738415446888E-3</v>
      </c>
      <c r="AL115" s="60">
        <f t="shared" si="114"/>
        <v>3.9627000000000002E-2</v>
      </c>
      <c r="AM115" s="60">
        <f t="shared" si="115"/>
        <v>4.8364495605161581E-2</v>
      </c>
      <c r="AN115" s="60">
        <f t="shared" si="116"/>
        <v>-1.0622435388176893E-3</v>
      </c>
      <c r="AO115" s="34">
        <f t="shared" si="103"/>
        <v>1.9917929999999999</v>
      </c>
      <c r="AP115" s="34">
        <f t="shared" si="117"/>
        <v>2.6658044203567899</v>
      </c>
      <c r="AQ115" s="10">
        <f t="shared" si="104"/>
        <v>2.0784032366497263</v>
      </c>
      <c r="AR115" s="10">
        <f t="shared" si="118"/>
        <v>1.9567004445418839</v>
      </c>
      <c r="AS115" s="10">
        <f t="shared" si="119"/>
        <v>-0.12170279210784241</v>
      </c>
      <c r="AT115" s="10">
        <f>SUM(AS$95:AS115)*5</f>
        <v>52.232632576263015</v>
      </c>
      <c r="AU115" s="10"/>
      <c r="AV115" s="10"/>
      <c r="AW115" s="10"/>
      <c r="AY115" s="10"/>
    </row>
    <row r="116" spans="1:52" x14ac:dyDescent="0.25">
      <c r="A116" s="4">
        <v>110</v>
      </c>
      <c r="B116" s="18">
        <f t="shared" si="94"/>
        <v>2133</v>
      </c>
      <c r="C116" s="39">
        <f t="shared" si="90"/>
        <v>197.75</v>
      </c>
      <c r="D116" s="22">
        <f t="shared" si="105"/>
        <v>0.16999999999998749</v>
      </c>
      <c r="E116" s="64">
        <f t="shared" ref="E116:K124" si="121">E46</f>
        <v>2.5787999999999998</v>
      </c>
      <c r="F116" s="64">
        <f t="shared" si="121"/>
        <v>1.8584999999999998</v>
      </c>
      <c r="G116" s="64">
        <f t="shared" si="121"/>
        <v>0.15539999999999998</v>
      </c>
      <c r="H116" s="64">
        <f t="shared" si="121"/>
        <v>0.19500000000000001</v>
      </c>
      <c r="I116" s="64">
        <f t="shared" si="121"/>
        <v>1.1836692</v>
      </c>
      <c r="J116" s="64">
        <f t="shared" si="121"/>
        <v>1.3380359999999998</v>
      </c>
      <c r="K116" s="64">
        <f t="shared" si="121"/>
        <v>5.2607519999999998E-2</v>
      </c>
      <c r="L116" s="64">
        <f t="shared" si="96"/>
        <v>1.1836692</v>
      </c>
      <c r="M116" s="64">
        <f t="shared" si="91"/>
        <v>8.6257250566518664</v>
      </c>
      <c r="N116" s="64">
        <f t="shared" si="97"/>
        <v>7.7047736319817872E-2</v>
      </c>
      <c r="O116" s="64">
        <f t="shared" si="97"/>
        <v>1.3380359999999998</v>
      </c>
      <c r="P116" s="64">
        <f t="shared" si="92"/>
        <v>1.6273506174651799</v>
      </c>
      <c r="Q116" s="64">
        <f t="shared" si="98"/>
        <v>-9.2600057829868021E-3</v>
      </c>
      <c r="R116" s="64">
        <f t="shared" si="98"/>
        <v>5.2607519999999998E-2</v>
      </c>
      <c r="S116" s="64">
        <f t="shared" si="93"/>
        <v>6.2790224169456732E-2</v>
      </c>
      <c r="T116" s="64">
        <f t="shared" si="99"/>
        <v>5.188150817141593E-3</v>
      </c>
      <c r="U116" s="64">
        <f t="shared" si="99"/>
        <v>2.5374810000000001</v>
      </c>
      <c r="V116" s="64">
        <f t="shared" si="99"/>
        <v>2.7804568813539601</v>
      </c>
      <c r="W116" s="29">
        <f>'2.4 Set aside x3'!D26</f>
        <v>225.86</v>
      </c>
      <c r="X116" s="35">
        <f t="shared" si="107"/>
        <v>0.49000000000000909</v>
      </c>
      <c r="Y116" s="29">
        <f>'2.4 Set aside x3'!F26*k</f>
        <v>2.0684999999999998</v>
      </c>
      <c r="Z116" s="29">
        <f>'2.4 Set aside x3'!G26*k</f>
        <v>1.4637</v>
      </c>
      <c r="AA116" s="29">
        <f>'2.4 Set aside x3'!H26*k</f>
        <v>0.12389999999999998</v>
      </c>
      <c r="AB116" s="29">
        <f>'2.4 Set aside x3'!I26/2</f>
        <v>0.22500000000000001</v>
      </c>
      <c r="AC116" s="68">
        <f t="shared" si="108"/>
        <v>0.94944149999999994</v>
      </c>
      <c r="AD116" s="348">
        <f t="shared" si="100"/>
        <v>1.0629884999999999</v>
      </c>
      <c r="AE116" s="68">
        <f t="shared" si="109"/>
        <v>4.2197399999999996E-2</v>
      </c>
      <c r="AF116" s="33">
        <f t="shared" si="110"/>
        <v>0.94944149999999994</v>
      </c>
      <c r="AG116" s="33">
        <f t="shared" si="101"/>
        <v>7.1205967009548026</v>
      </c>
      <c r="AH116" s="33">
        <f t="shared" si="111"/>
        <v>3.1800873186623946E-2</v>
      </c>
      <c r="AI116" s="36">
        <f t="shared" si="112"/>
        <v>1.0629884999999999</v>
      </c>
      <c r="AJ116" s="33">
        <f t="shared" si="102"/>
        <v>1.2895746183067318</v>
      </c>
      <c r="AK116" s="33">
        <f t="shared" si="113"/>
        <v>7.8099720873119338E-3</v>
      </c>
      <c r="AL116" s="60">
        <f t="shared" si="114"/>
        <v>4.2197399999999996E-2</v>
      </c>
      <c r="AM116" s="60">
        <f t="shared" si="115"/>
        <v>5.0747115702769179E-2</v>
      </c>
      <c r="AN116" s="60">
        <f t="shared" si="116"/>
        <v>2.3826200976075976E-3</v>
      </c>
      <c r="AO116" s="34">
        <f t="shared" si="103"/>
        <v>2.0569829999999998</v>
      </c>
      <c r="AP116" s="34">
        <f t="shared" si="117"/>
        <v>2.5889764653715526</v>
      </c>
      <c r="AQ116" s="10">
        <f t="shared" si="104"/>
        <v>2.0408553509138065</v>
      </c>
      <c r="AR116" s="10">
        <f t="shared" si="118"/>
        <v>1.9003087255827196</v>
      </c>
      <c r="AS116" s="10">
        <f t="shared" si="119"/>
        <v>-0.14054662533108697</v>
      </c>
      <c r="AT116" s="10">
        <f>SUM(AS$95:AS116)*5</f>
        <v>51.529899449607584</v>
      </c>
      <c r="AU116" s="10"/>
      <c r="AV116" s="10"/>
      <c r="AW116" s="10"/>
      <c r="AY116" s="10"/>
    </row>
    <row r="117" spans="1:52" x14ac:dyDescent="0.25">
      <c r="A117" s="4">
        <v>115</v>
      </c>
      <c r="B117" s="18">
        <f t="shared" si="94"/>
        <v>2138</v>
      </c>
      <c r="C117" s="39">
        <f t="shared" si="90"/>
        <v>198.17</v>
      </c>
      <c r="D117" s="22">
        <f t="shared" si="105"/>
        <v>0.41999999999998749</v>
      </c>
      <c r="E117" s="64">
        <f t="shared" si="121"/>
        <v>2.4822000000000002</v>
      </c>
      <c r="F117" s="64">
        <f t="shared" si="121"/>
        <v>1.9341000000000002</v>
      </c>
      <c r="G117" s="64">
        <f t="shared" si="121"/>
        <v>0.1575</v>
      </c>
      <c r="H117" s="64">
        <f t="shared" si="121"/>
        <v>0.26</v>
      </c>
      <c r="I117" s="64">
        <f t="shared" si="121"/>
        <v>1.1393298000000001</v>
      </c>
      <c r="J117" s="64">
        <f t="shared" si="121"/>
        <v>1.3430970000000002</v>
      </c>
      <c r="K117" s="64">
        <f t="shared" si="121"/>
        <v>5.0636880000000009E-2</v>
      </c>
      <c r="L117" s="64">
        <f t="shared" si="96"/>
        <v>1.1393298000000001</v>
      </c>
      <c r="M117" s="64">
        <f t="shared" si="91"/>
        <v>8.6484596069057744</v>
      </c>
      <c r="N117" s="64">
        <f t="shared" si="97"/>
        <v>2.2734550253908026E-2</v>
      </c>
      <c r="O117" s="64">
        <f t="shared" si="97"/>
        <v>1.3430970000000002</v>
      </c>
      <c r="P117" s="64">
        <f t="shared" si="92"/>
        <v>1.6307746642444363</v>
      </c>
      <c r="Q117" s="64">
        <f t="shared" si="98"/>
        <v>3.42404677925634E-3</v>
      </c>
      <c r="R117" s="64">
        <f t="shared" si="98"/>
        <v>5.0636880000000009E-2</v>
      </c>
      <c r="S117" s="64">
        <f t="shared" si="93"/>
        <v>6.1736728325611584E-2</v>
      </c>
      <c r="T117" s="64">
        <f t="shared" si="99"/>
        <v>-1.0534958438451481E-3</v>
      </c>
      <c r="U117" s="64">
        <f t="shared" si="99"/>
        <v>2.5619140000000002</v>
      </c>
      <c r="V117" s="64">
        <f t="shared" si="99"/>
        <v>3.0070191011893068</v>
      </c>
      <c r="W117" s="29">
        <f>'2.4 Set aside x3'!D27</f>
        <v>226.31</v>
      </c>
      <c r="X117" s="35">
        <f t="shared" si="107"/>
        <v>0.44999999999998863</v>
      </c>
      <c r="Y117" s="29">
        <f>'2.4 Set aside x3'!F27*k</f>
        <v>2.1692999999999998</v>
      </c>
      <c r="Z117" s="29">
        <f>'2.4 Set aside x3'!G27*k</f>
        <v>1.3524</v>
      </c>
      <c r="AA117" s="29">
        <f>'2.4 Set aside x3'!H27*k</f>
        <v>0.11969999999999999</v>
      </c>
      <c r="AB117" s="29">
        <f>'2.4 Set aside x3'!I27/2</f>
        <v>0.1</v>
      </c>
      <c r="AC117" s="68">
        <f t="shared" si="108"/>
        <v>0.99570869999999989</v>
      </c>
      <c r="AD117" s="348">
        <f t="shared" si="100"/>
        <v>1.0453904999999999</v>
      </c>
      <c r="AE117" s="68">
        <f t="shared" si="109"/>
        <v>4.4253719999999996E-2</v>
      </c>
      <c r="AF117" s="33">
        <f t="shared" si="110"/>
        <v>0.99570869999999989</v>
      </c>
      <c r="AG117" s="33">
        <f t="shared" si="101"/>
        <v>7.1945481690207265</v>
      </c>
      <c r="AH117" s="33">
        <f t="shared" si="111"/>
        <v>7.3951468065923898E-2</v>
      </c>
      <c r="AI117" s="36">
        <f t="shared" si="112"/>
        <v>1.0453904999999999</v>
      </c>
      <c r="AJ117" s="33">
        <f t="shared" si="102"/>
        <v>1.273357239362686</v>
      </c>
      <c r="AK117" s="33">
        <f t="shared" si="113"/>
        <v>-1.6217378944045846E-2</v>
      </c>
      <c r="AL117" s="60">
        <f t="shared" si="114"/>
        <v>4.4253719999999996E-2</v>
      </c>
      <c r="AM117" s="60">
        <f t="shared" si="115"/>
        <v>5.3224627409771602E-2</v>
      </c>
      <c r="AN117" s="60">
        <f t="shared" si="116"/>
        <v>2.4775117070024236E-3</v>
      </c>
      <c r="AO117" s="34">
        <f t="shared" si="103"/>
        <v>1.9829420000000002</v>
      </c>
      <c r="AP117" s="34">
        <f t="shared" si="117"/>
        <v>2.4931536008288693</v>
      </c>
      <c r="AQ117" s="10">
        <f t="shared" si="104"/>
        <v>2.2071520202729511</v>
      </c>
      <c r="AR117" s="10">
        <f t="shared" si="118"/>
        <v>1.8299747430083901</v>
      </c>
      <c r="AS117" s="10">
        <f t="shared" si="119"/>
        <v>-0.37717727726456096</v>
      </c>
      <c r="AT117" s="10">
        <f>SUM(AS$95:AS117)*5</f>
        <v>49.644013063284774</v>
      </c>
      <c r="AU117" s="10"/>
      <c r="AV117" s="10"/>
      <c r="AW117" s="10"/>
      <c r="AY117" s="10"/>
    </row>
    <row r="118" spans="1:52" x14ac:dyDescent="0.25">
      <c r="A118" s="4">
        <v>120</v>
      </c>
      <c r="B118" s="18">
        <f t="shared" si="94"/>
        <v>2143</v>
      </c>
      <c r="C118" s="39">
        <f t="shared" si="90"/>
        <v>198.39</v>
      </c>
      <c r="D118" s="22">
        <f t="shared" si="105"/>
        <v>0.21999999999999886</v>
      </c>
      <c r="E118" s="64">
        <f t="shared" si="121"/>
        <v>2.415</v>
      </c>
      <c r="F118" s="64">
        <f t="shared" si="121"/>
        <v>1.9424999999999999</v>
      </c>
      <c r="G118" s="64">
        <f t="shared" si="121"/>
        <v>0.1575</v>
      </c>
      <c r="H118" s="64">
        <f t="shared" si="121"/>
        <v>0.22</v>
      </c>
      <c r="I118" s="64">
        <f t="shared" si="121"/>
        <v>1.1084850000000002</v>
      </c>
      <c r="J118" s="64">
        <f t="shared" si="121"/>
        <v>1.329825</v>
      </c>
      <c r="K118" s="64">
        <f t="shared" si="121"/>
        <v>4.9266000000000004E-2</v>
      </c>
      <c r="L118" s="64">
        <f t="shared" si="96"/>
        <v>1.1084850000000002</v>
      </c>
      <c r="M118" s="64">
        <f t="shared" si="91"/>
        <v>8.6374063824355982</v>
      </c>
      <c r="N118" s="64">
        <f t="shared" si="97"/>
        <v>-1.1053224470176204E-2</v>
      </c>
      <c r="O118" s="64">
        <f t="shared" si="97"/>
        <v>1.329825</v>
      </c>
      <c r="P118" s="64">
        <f t="shared" si="92"/>
        <v>1.618107955918614</v>
      </c>
      <c r="Q118" s="64">
        <f t="shared" si="98"/>
        <v>-1.2666708325822285E-2</v>
      </c>
      <c r="R118" s="64">
        <f t="shared" si="98"/>
        <v>4.9266000000000004E-2</v>
      </c>
      <c r="S118" s="64">
        <f t="shared" si="93"/>
        <v>6.0179614811827896E-2</v>
      </c>
      <c r="T118" s="64">
        <f t="shared" si="99"/>
        <v>-1.5571135137836881E-3</v>
      </c>
      <c r="U118" s="64">
        <f t="shared" si="99"/>
        <v>2.5095499999999999</v>
      </c>
      <c r="V118" s="64">
        <f t="shared" si="99"/>
        <v>2.7042729536902166</v>
      </c>
      <c r="W118" s="29">
        <f>'2.4 Set aside x3'!D28</f>
        <v>226.8</v>
      </c>
      <c r="X118" s="35">
        <f t="shared" si="107"/>
        <v>0.49000000000000909</v>
      </c>
      <c r="Y118" s="29">
        <f>'2.4 Set aside x3'!F28*k</f>
        <v>2.0201999999999996</v>
      </c>
      <c r="Z118" s="29">
        <f>'2.4 Set aside x3'!G28*k</f>
        <v>1.4363999999999999</v>
      </c>
      <c r="AA118" s="29">
        <f>'2.4 Set aside x3'!H28*k</f>
        <v>0.12179999999999999</v>
      </c>
      <c r="AB118" s="29">
        <f>'2.4 Set aside x3'!I28/2</f>
        <v>0.20499999999999999</v>
      </c>
      <c r="AC118" s="68">
        <f t="shared" si="108"/>
        <v>0.92727179999999987</v>
      </c>
      <c r="AD118" s="348">
        <f t="shared" si="100"/>
        <v>1.040781</v>
      </c>
      <c r="AE118" s="68">
        <f t="shared" si="109"/>
        <v>4.1212079999999991E-2</v>
      </c>
      <c r="AF118" s="33">
        <f t="shared" si="110"/>
        <v>0.92727179999999987</v>
      </c>
      <c r="AG118" s="33">
        <f t="shared" si="101"/>
        <v>7.1904897612020919</v>
      </c>
      <c r="AH118" s="33">
        <f t="shared" si="111"/>
        <v>-4.0584078186345351E-3</v>
      </c>
      <c r="AI118" s="36">
        <f t="shared" si="112"/>
        <v>1.040781</v>
      </c>
      <c r="AJ118" s="33">
        <f t="shared" si="102"/>
        <v>1.2658808847065841</v>
      </c>
      <c r="AK118" s="33">
        <f t="shared" si="113"/>
        <v>-7.4763546561018579E-3</v>
      </c>
      <c r="AL118" s="60">
        <f t="shared" si="114"/>
        <v>4.1212079999999991E-2</v>
      </c>
      <c r="AM118" s="60">
        <f t="shared" si="115"/>
        <v>5.0620953741894216E-2</v>
      </c>
      <c r="AN118" s="60">
        <f t="shared" si="116"/>
        <v>-2.6036736678773861E-3</v>
      </c>
      <c r="AO118" s="34">
        <f t="shared" si="103"/>
        <v>2.0052019999999997</v>
      </c>
      <c r="AP118" s="34">
        <f t="shared" si="117"/>
        <v>2.4810635638573952</v>
      </c>
      <c r="AQ118" s="10">
        <f t="shared" si="104"/>
        <v>1.9849363480086191</v>
      </c>
      <c r="AR118" s="10">
        <f t="shared" si="118"/>
        <v>1.8211006558713279</v>
      </c>
      <c r="AS118" s="10">
        <f t="shared" si="119"/>
        <v>-0.16383569213729121</v>
      </c>
      <c r="AT118" s="10">
        <f>SUM(AS$95:AS118)*5</f>
        <v>48.82483460259833</v>
      </c>
      <c r="AU118" s="10"/>
      <c r="AV118" s="10"/>
      <c r="AW118" s="10"/>
      <c r="AY118" s="10"/>
    </row>
    <row r="119" spans="1:52" x14ac:dyDescent="0.25">
      <c r="A119" s="4">
        <v>125</v>
      </c>
      <c r="B119" s="18">
        <f t="shared" si="94"/>
        <v>2148</v>
      </c>
      <c r="C119" s="39">
        <f t="shared" si="90"/>
        <v>198.51</v>
      </c>
      <c r="D119" s="22">
        <f t="shared" si="105"/>
        <v>0.12000000000000455</v>
      </c>
      <c r="E119" s="64">
        <f t="shared" si="121"/>
        <v>2.2994999999999997</v>
      </c>
      <c r="F119" s="64">
        <f t="shared" si="121"/>
        <v>1.9593</v>
      </c>
      <c r="G119" s="64">
        <f t="shared" si="121"/>
        <v>0.15539999999999998</v>
      </c>
      <c r="H119" s="64">
        <f t="shared" si="121"/>
        <v>0.14000000000000001</v>
      </c>
      <c r="I119" s="64">
        <f t="shared" si="121"/>
        <v>1.0554705</v>
      </c>
      <c r="J119" s="64">
        <f t="shared" si="121"/>
        <v>1.3079114999999999</v>
      </c>
      <c r="K119" s="64">
        <f t="shared" si="121"/>
        <v>4.6909799999999995E-2</v>
      </c>
      <c r="L119" s="64">
        <f t="shared" si="96"/>
        <v>1.0554705</v>
      </c>
      <c r="M119" s="64">
        <f t="shared" si="91"/>
        <v>8.5747694916468475</v>
      </c>
      <c r="N119" s="64">
        <f t="shared" si="97"/>
        <v>-6.2636890788750677E-2</v>
      </c>
      <c r="O119" s="64">
        <f t="shared" si="97"/>
        <v>1.3079114999999999</v>
      </c>
      <c r="P119" s="64">
        <f t="shared" si="92"/>
        <v>1.5939552770804886</v>
      </c>
      <c r="Q119" s="64">
        <f t="shared" si="98"/>
        <v>-2.4152678838125441E-2</v>
      </c>
      <c r="R119" s="64">
        <f t="shared" si="98"/>
        <v>4.6909799999999995E-2</v>
      </c>
      <c r="S119" s="64">
        <f t="shared" si="93"/>
        <v>5.7548153430659471E-2</v>
      </c>
      <c r="T119" s="64">
        <f t="shared" si="99"/>
        <v>-2.6314613811684248E-3</v>
      </c>
      <c r="U119" s="64">
        <f t="shared" si="99"/>
        <v>2.413726</v>
      </c>
      <c r="V119" s="64">
        <f t="shared" si="99"/>
        <v>2.4443049689919598</v>
      </c>
      <c r="W119" s="29">
        <f>'2.4 Set aside x3'!D29</f>
        <v>227.06</v>
      </c>
      <c r="X119" s="35">
        <f t="shared" si="107"/>
        <v>0.25999999999999091</v>
      </c>
      <c r="Y119" s="29">
        <f>'2.4 Set aside x3'!F29*k</f>
        <v>1.9319999999999997</v>
      </c>
      <c r="Z119" s="29">
        <f>'2.4 Set aside x3'!G29*k</f>
        <v>1.4342999999999999</v>
      </c>
      <c r="AA119" s="29">
        <f>'2.4 Set aside x3'!H29*k</f>
        <v>0.11969999999999999</v>
      </c>
      <c r="AB119" s="29">
        <f>'2.4 Set aside x3'!I29/2</f>
        <v>0.17499999999999999</v>
      </c>
      <c r="AC119" s="68">
        <f t="shared" si="108"/>
        <v>0.88678799999999991</v>
      </c>
      <c r="AD119" s="348">
        <f t="shared" si="100"/>
        <v>1.0183739999999999</v>
      </c>
      <c r="AE119" s="68">
        <f t="shared" si="109"/>
        <v>3.9412799999999998E-2</v>
      </c>
      <c r="AF119" s="33">
        <f t="shared" si="110"/>
        <v>0.88678799999999991</v>
      </c>
      <c r="AG119" s="33">
        <f t="shared" si="101"/>
        <v>7.1464729119894947</v>
      </c>
      <c r="AH119" s="33">
        <f t="shared" si="111"/>
        <v>-4.4016849212597187E-2</v>
      </c>
      <c r="AI119" s="36">
        <f t="shared" si="112"/>
        <v>1.0183739999999999</v>
      </c>
      <c r="AJ119" s="33">
        <f t="shared" si="102"/>
        <v>1.2421522394376128</v>
      </c>
      <c r="AK119" s="33">
        <f t="shared" si="113"/>
        <v>-2.3728645268971338E-2</v>
      </c>
      <c r="AL119" s="60">
        <f t="shared" si="114"/>
        <v>3.9412799999999998E-2</v>
      </c>
      <c r="AM119" s="60">
        <f t="shared" si="115"/>
        <v>4.8361404915255979E-2</v>
      </c>
      <c r="AN119" s="60">
        <f t="shared" si="116"/>
        <v>-2.2595488266382371E-3</v>
      </c>
      <c r="AO119" s="34">
        <f t="shared" si="103"/>
        <v>1.9403299999999999</v>
      </c>
      <c r="AP119" s="34">
        <f t="shared" si="117"/>
        <v>2.1303249566917839</v>
      </c>
      <c r="AQ119" s="10">
        <f t="shared" si="104"/>
        <v>1.7941198472400983</v>
      </c>
      <c r="AR119" s="10">
        <f t="shared" si="118"/>
        <v>1.5636585182117693</v>
      </c>
      <c r="AS119" s="10">
        <f t="shared" si="119"/>
        <v>-0.23046132902832905</v>
      </c>
      <c r="AT119" s="10">
        <f>SUM(AS$95:AS119)*5</f>
        <v>47.67252795745668</v>
      </c>
      <c r="AU119" s="10"/>
      <c r="AV119" s="10"/>
      <c r="AW119" s="10"/>
      <c r="AY119" s="10"/>
    </row>
    <row r="120" spans="1:52" x14ac:dyDescent="0.25">
      <c r="A120" s="4">
        <v>130</v>
      </c>
      <c r="B120" s="18">
        <f t="shared" si="94"/>
        <v>2153</v>
      </c>
      <c r="C120" s="39">
        <f t="shared" si="90"/>
        <v>198.74</v>
      </c>
      <c r="D120" s="22">
        <f t="shared" si="105"/>
        <v>0.23000000000001819</v>
      </c>
      <c r="E120" s="64">
        <f t="shared" si="121"/>
        <v>2.3016000000000001</v>
      </c>
      <c r="F120" s="64">
        <f t="shared" si="121"/>
        <v>1.9403999999999999</v>
      </c>
      <c r="G120" s="64">
        <f t="shared" si="121"/>
        <v>0.15539999999999998</v>
      </c>
      <c r="H120" s="64">
        <f t="shared" si="121"/>
        <v>0.19</v>
      </c>
      <c r="I120" s="64">
        <f t="shared" si="121"/>
        <v>1.0564344000000001</v>
      </c>
      <c r="J120" s="64">
        <f t="shared" si="121"/>
        <v>1.3012440000000001</v>
      </c>
      <c r="K120" s="64">
        <f t="shared" si="121"/>
        <v>4.6952640000000004E-2</v>
      </c>
      <c r="L120" s="64">
        <f t="shared" si="96"/>
        <v>1.0564344000000001</v>
      </c>
      <c r="M120" s="64">
        <f t="shared" si="91"/>
        <v>8.5212048110875838</v>
      </c>
      <c r="N120" s="64">
        <f t="shared" si="97"/>
        <v>-5.3564680559263778E-2</v>
      </c>
      <c r="O120" s="64">
        <f t="shared" si="97"/>
        <v>1.3012440000000001</v>
      </c>
      <c r="P120" s="64">
        <f t="shared" si="92"/>
        <v>1.583018146332924</v>
      </c>
      <c r="Q120" s="64">
        <f t="shared" si="98"/>
        <v>-1.0937130747564527E-2</v>
      </c>
      <c r="R120" s="64">
        <f t="shared" si="98"/>
        <v>4.6952640000000004E-2</v>
      </c>
      <c r="S120" s="64">
        <f t="shared" si="93"/>
        <v>5.7125812383895802E-2</v>
      </c>
      <c r="T120" s="64">
        <f t="shared" si="99"/>
        <v>-4.2234104676366901E-4</v>
      </c>
      <c r="U120" s="64">
        <f t="shared" si="99"/>
        <v>2.4313220000000006</v>
      </c>
      <c r="V120" s="64">
        <f t="shared" si="99"/>
        <v>2.5963978476464269</v>
      </c>
      <c r="W120" s="29">
        <f>'2.4 Set aside x3'!D30</f>
        <v>227.38</v>
      </c>
      <c r="X120" s="35">
        <f t="shared" si="107"/>
        <v>0.31999999999999318</v>
      </c>
      <c r="Y120" s="29">
        <f>'2.4 Set aside x3'!F30*k</f>
        <v>1.8837000000000002</v>
      </c>
      <c r="Z120" s="29">
        <f>'2.4 Set aside x3'!G30*k</f>
        <v>1.4406000000000001</v>
      </c>
      <c r="AA120" s="29">
        <f>'2.4 Set aside x3'!H30*k</f>
        <v>0.11760000000000001</v>
      </c>
      <c r="AB120" s="29">
        <f>'2.4 Set aside x3'!I30/2</f>
        <v>0.16500000000000001</v>
      </c>
      <c r="AC120" s="68">
        <f t="shared" si="108"/>
        <v>0.86461830000000006</v>
      </c>
      <c r="AD120" s="348">
        <f t="shared" si="100"/>
        <v>1.0089345000000001</v>
      </c>
      <c r="AE120" s="68">
        <f t="shared" si="109"/>
        <v>3.8427480000000007E-2</v>
      </c>
      <c r="AF120" s="33">
        <f t="shared" si="110"/>
        <v>0.86461830000000006</v>
      </c>
      <c r="AG120" s="33">
        <f t="shared" si="101"/>
        <v>7.0859843191129475</v>
      </c>
      <c r="AH120" s="33">
        <f t="shared" si="111"/>
        <v>-6.0488592876547287E-2</v>
      </c>
      <c r="AI120" s="36">
        <f t="shared" si="112"/>
        <v>1.0089345000000001</v>
      </c>
      <c r="AJ120" s="33">
        <f t="shared" si="102"/>
        <v>1.228518067943098</v>
      </c>
      <c r="AK120" s="33">
        <f t="shared" si="113"/>
        <v>-1.3634171494514735E-2</v>
      </c>
      <c r="AL120" s="60">
        <f t="shared" si="114"/>
        <v>3.8427480000000007E-2</v>
      </c>
      <c r="AM120" s="60">
        <f t="shared" si="115"/>
        <v>4.6976649340821491E-2</v>
      </c>
      <c r="AN120" s="60">
        <f t="shared" si="116"/>
        <v>-1.3847555744344875E-3</v>
      </c>
      <c r="AO120" s="34">
        <f t="shared" si="103"/>
        <v>1.9116570000000002</v>
      </c>
      <c r="AP120" s="34">
        <f t="shared" si="117"/>
        <v>2.1561494800544967</v>
      </c>
      <c r="AQ120" s="10">
        <f t="shared" si="104"/>
        <v>1.9057560201724772</v>
      </c>
      <c r="AR120" s="10">
        <f t="shared" si="118"/>
        <v>1.5826137183600006</v>
      </c>
      <c r="AS120" s="10">
        <f t="shared" si="119"/>
        <v>-0.32314230181247661</v>
      </c>
      <c r="AT120" s="10">
        <f>SUM(AS$95:AS120)*5</f>
        <v>46.056816448394294</v>
      </c>
      <c r="AU120" s="10"/>
      <c r="AV120" s="10"/>
      <c r="AW120" s="10"/>
      <c r="AY120" s="10"/>
    </row>
    <row r="121" spans="1:52" x14ac:dyDescent="0.25">
      <c r="A121" s="4">
        <v>135</v>
      </c>
      <c r="B121" s="18">
        <f t="shared" si="94"/>
        <v>2158</v>
      </c>
      <c r="C121" s="39">
        <f t="shared" si="90"/>
        <v>198.91</v>
      </c>
      <c r="D121" s="22">
        <f t="shared" si="105"/>
        <v>0.16999999999998749</v>
      </c>
      <c r="E121" s="64">
        <f t="shared" si="121"/>
        <v>2.3183999999999996</v>
      </c>
      <c r="F121" s="64">
        <f t="shared" si="121"/>
        <v>1.9508999999999999</v>
      </c>
      <c r="G121" s="64">
        <f t="shared" si="121"/>
        <v>0.15539999999999998</v>
      </c>
      <c r="H121" s="64">
        <f t="shared" si="121"/>
        <v>0.25</v>
      </c>
      <c r="I121" s="64">
        <f t="shared" si="121"/>
        <v>1.0641455999999998</v>
      </c>
      <c r="J121" s="64">
        <f t="shared" si="121"/>
        <v>1.3093499999999998</v>
      </c>
      <c r="K121" s="64">
        <f t="shared" si="121"/>
        <v>4.7295359999999995E-2</v>
      </c>
      <c r="L121" s="64">
        <f t="shared" si="96"/>
        <v>1.0641455999999998</v>
      </c>
      <c r="M121" s="64">
        <f t="shared" si="91"/>
        <v>8.4822852482539375</v>
      </c>
      <c r="N121" s="64">
        <f t="shared" si="97"/>
        <v>-3.8919562833646282E-2</v>
      </c>
      <c r="O121" s="64">
        <f t="shared" si="97"/>
        <v>1.3093499999999998</v>
      </c>
      <c r="P121" s="64">
        <f t="shared" si="92"/>
        <v>1.5891907165033421</v>
      </c>
      <c r="Q121" s="64">
        <f t="shared" si="98"/>
        <v>6.1725701704180569E-3</v>
      </c>
      <c r="R121" s="64">
        <f t="shared" si="98"/>
        <v>4.7295359999999995E-2</v>
      </c>
      <c r="S121" s="64">
        <f t="shared" si="93"/>
        <v>5.7393872329360787E-2</v>
      </c>
      <c r="T121" s="64">
        <f t="shared" si="99"/>
        <v>2.6805994546498513E-4</v>
      </c>
      <c r="U121" s="64">
        <f t="shared" si="99"/>
        <v>2.4775909999999999</v>
      </c>
      <c r="V121" s="64">
        <f t="shared" si="99"/>
        <v>2.6151120672822246</v>
      </c>
      <c r="W121" s="29">
        <f>'2.4 Set aside x3'!D31</f>
        <v>227.84</v>
      </c>
      <c r="X121" s="35">
        <f t="shared" si="107"/>
        <v>0.46000000000000796</v>
      </c>
      <c r="Y121" s="29">
        <f>'2.4 Set aside x3'!F31*k</f>
        <v>1.9424999999999999</v>
      </c>
      <c r="Z121" s="29">
        <f>'2.4 Set aside x3'!G31*k</f>
        <v>1.4447999999999999</v>
      </c>
      <c r="AA121" s="29">
        <f>'2.4 Set aside x3'!H31*k</f>
        <v>0.11969999999999999</v>
      </c>
      <c r="AB121" s="29">
        <f>'2.4 Set aside x3'!I31/2</f>
        <v>0.20499999999999999</v>
      </c>
      <c r="AC121" s="68">
        <f t="shared" si="108"/>
        <v>0.8916075</v>
      </c>
      <c r="AD121" s="348">
        <f t="shared" si="100"/>
        <v>1.0249364999999999</v>
      </c>
      <c r="AE121" s="68">
        <f t="shared" si="109"/>
        <v>3.9627000000000002E-2</v>
      </c>
      <c r="AF121" s="33">
        <f t="shared" si="110"/>
        <v>0.8916075</v>
      </c>
      <c r="AG121" s="33">
        <f t="shared" si="101"/>
        <v>7.0603151405112792</v>
      </c>
      <c r="AH121" s="33">
        <f t="shared" si="111"/>
        <v>-2.5669178601668285E-2</v>
      </c>
      <c r="AI121" s="36">
        <f t="shared" si="112"/>
        <v>1.0249364999999999</v>
      </c>
      <c r="AJ121" s="33">
        <f t="shared" si="102"/>
        <v>1.24210986416319</v>
      </c>
      <c r="AK121" s="33">
        <f t="shared" si="113"/>
        <v>1.359179622009199E-2</v>
      </c>
      <c r="AL121" s="60">
        <f t="shared" si="114"/>
        <v>3.9627000000000002E-2</v>
      </c>
      <c r="AM121" s="60">
        <f t="shared" si="115"/>
        <v>4.7931376826579358E-2</v>
      </c>
      <c r="AN121" s="60">
        <f t="shared" si="116"/>
        <v>9.5472748575786692E-4</v>
      </c>
      <c r="AO121" s="34">
        <f t="shared" si="103"/>
        <v>1.96736</v>
      </c>
      <c r="AP121" s="34">
        <f t="shared" si="117"/>
        <v>2.4162373451041899</v>
      </c>
      <c r="AQ121" s="10">
        <f t="shared" si="104"/>
        <v>1.9194922573851527</v>
      </c>
      <c r="AR121" s="10">
        <f t="shared" si="118"/>
        <v>1.7735182113064751</v>
      </c>
      <c r="AS121" s="10">
        <f t="shared" si="119"/>
        <v>-0.14597404607867759</v>
      </c>
      <c r="AT121" s="10">
        <f>SUM(AS$95:AS121)*5</f>
        <v>45.326946218000906</v>
      </c>
      <c r="AU121" s="10"/>
      <c r="AV121" s="10"/>
      <c r="AW121" s="10"/>
      <c r="AY121" s="10"/>
    </row>
    <row r="122" spans="1:52" x14ac:dyDescent="0.25">
      <c r="A122" s="4">
        <v>140</v>
      </c>
      <c r="B122" s="18">
        <f t="shared" si="94"/>
        <v>2163</v>
      </c>
      <c r="C122" s="39">
        <f t="shared" si="90"/>
        <v>199.04</v>
      </c>
      <c r="D122" s="22">
        <f t="shared" si="105"/>
        <v>0.12999999999999545</v>
      </c>
      <c r="E122" s="64">
        <f t="shared" si="121"/>
        <v>2.4087000000000001</v>
      </c>
      <c r="F122" s="64">
        <f t="shared" si="121"/>
        <v>1.8773999999999997</v>
      </c>
      <c r="G122" s="64">
        <f t="shared" si="121"/>
        <v>0.15329999999999999</v>
      </c>
      <c r="H122" s="64">
        <f t="shared" si="121"/>
        <v>0.20499999999999999</v>
      </c>
      <c r="I122" s="64">
        <f t="shared" si="121"/>
        <v>1.1055933</v>
      </c>
      <c r="J122" s="64">
        <f t="shared" si="121"/>
        <v>1.3035435</v>
      </c>
      <c r="K122" s="64">
        <f t="shared" si="121"/>
        <v>4.9137480000000004E-2</v>
      </c>
      <c r="L122" s="64">
        <f t="shared" si="96"/>
        <v>1.1055933</v>
      </c>
      <c r="M122" s="64">
        <f t="shared" si="91"/>
        <v>8.4898515009058695</v>
      </c>
      <c r="N122" s="64">
        <f t="shared" si="97"/>
        <v>7.5662526519320039E-3</v>
      </c>
      <c r="O122" s="64">
        <f t="shared" si="97"/>
        <v>1.3035435</v>
      </c>
      <c r="P122" s="64">
        <f t="shared" si="92"/>
        <v>1.5844753830595553</v>
      </c>
      <c r="Q122" s="64">
        <f t="shared" si="98"/>
        <v>-4.7153334437868288E-3</v>
      </c>
      <c r="R122" s="64">
        <f t="shared" si="98"/>
        <v>4.9137480000000004E-2</v>
      </c>
      <c r="S122" s="64">
        <f t="shared" si="93"/>
        <v>5.9283379080661495E-2</v>
      </c>
      <c r="T122" s="64">
        <f t="shared" si="99"/>
        <v>1.8895067513007083E-3</v>
      </c>
      <c r="U122" s="64">
        <f t="shared" si="99"/>
        <v>2.4615319999999996</v>
      </c>
      <c r="V122" s="64">
        <f t="shared" si="99"/>
        <v>2.596272425959441</v>
      </c>
      <c r="W122" s="29">
        <f>'2.4 Set aside x3'!D32</f>
        <v>228.12</v>
      </c>
      <c r="X122" s="35">
        <f t="shared" si="107"/>
        <v>0.28000000000000114</v>
      </c>
      <c r="Y122" s="29">
        <f>'2.4 Set aside x3'!F32*k</f>
        <v>1.9698</v>
      </c>
      <c r="Z122" s="29">
        <f>'2.4 Set aside x3'!G32*k</f>
        <v>1.4258999999999999</v>
      </c>
      <c r="AA122" s="29">
        <f>'2.4 Set aside x3'!H32*k</f>
        <v>0.11969999999999999</v>
      </c>
      <c r="AB122" s="29">
        <f>'2.4 Set aside x3'!I32/2</f>
        <v>0.16500000000000001</v>
      </c>
      <c r="AC122" s="68">
        <f t="shared" si="108"/>
        <v>0.9041382</v>
      </c>
      <c r="AD122" s="348">
        <f t="shared" si="100"/>
        <v>1.024443</v>
      </c>
      <c r="AE122" s="68">
        <f t="shared" si="109"/>
        <v>4.0183920000000005E-2</v>
      </c>
      <c r="AF122" s="33">
        <f t="shared" si="110"/>
        <v>0.9041382</v>
      </c>
      <c r="AG122" s="33">
        <f t="shared" si="101"/>
        <v>7.0504995226202478</v>
      </c>
      <c r="AH122" s="33">
        <f t="shared" si="111"/>
        <v>-9.8156178910313585E-3</v>
      </c>
      <c r="AI122" s="36">
        <f t="shared" si="112"/>
        <v>1.024443</v>
      </c>
      <c r="AJ122" s="33">
        <f t="shared" si="102"/>
        <v>1.2440190769821233</v>
      </c>
      <c r="AK122" s="33">
        <f t="shared" si="113"/>
        <v>1.9092128189333035E-3</v>
      </c>
      <c r="AL122" s="60">
        <f t="shared" si="114"/>
        <v>4.0183920000000005E-2</v>
      </c>
      <c r="AM122" s="60">
        <f t="shared" si="115"/>
        <v>4.8657070396420504E-2</v>
      </c>
      <c r="AN122" s="60">
        <f t="shared" si="116"/>
        <v>7.2569356984114597E-4</v>
      </c>
      <c r="AO122" s="34">
        <f t="shared" si="103"/>
        <v>1.950612</v>
      </c>
      <c r="AP122" s="34">
        <f t="shared" si="117"/>
        <v>2.2234312884977441</v>
      </c>
      <c r="AQ122" s="10">
        <f t="shared" si="104"/>
        <v>1.9056639606542298</v>
      </c>
      <c r="AR122" s="10">
        <f t="shared" si="118"/>
        <v>1.6319985657573439</v>
      </c>
      <c r="AS122" s="10">
        <f t="shared" si="119"/>
        <v>-0.27366539489688591</v>
      </c>
      <c r="AT122" s="10">
        <f>SUM(AS$95:AS122)*5</f>
        <v>43.95861924351648</v>
      </c>
      <c r="AU122" s="10"/>
      <c r="AV122" s="10"/>
      <c r="AW122" s="10"/>
      <c r="AX122" s="10"/>
      <c r="AY122" s="10"/>
      <c r="AZ122" s="11"/>
    </row>
    <row r="123" spans="1:52" x14ac:dyDescent="0.25">
      <c r="A123" s="4">
        <v>145</v>
      </c>
      <c r="B123" s="18">
        <f t="shared" si="94"/>
        <v>2168</v>
      </c>
      <c r="C123" s="39">
        <f t="shared" si="90"/>
        <v>199.4</v>
      </c>
      <c r="D123" s="22">
        <f t="shared" si="105"/>
        <v>0.36000000000001364</v>
      </c>
      <c r="E123" s="64">
        <f t="shared" si="121"/>
        <v>2.4653999999999998</v>
      </c>
      <c r="F123" s="64">
        <f t="shared" si="121"/>
        <v>1.8416999999999999</v>
      </c>
      <c r="G123" s="64">
        <f t="shared" si="121"/>
        <v>0.15329999999999999</v>
      </c>
      <c r="H123" s="64">
        <f t="shared" si="121"/>
        <v>0.17499999999999999</v>
      </c>
      <c r="I123" s="64">
        <f t="shared" si="121"/>
        <v>1.1316185999999999</v>
      </c>
      <c r="J123" s="64">
        <f t="shared" si="121"/>
        <v>1.3038689999999999</v>
      </c>
      <c r="K123" s="64">
        <f t="shared" si="121"/>
        <v>5.0294159999999997E-2</v>
      </c>
      <c r="L123" s="64">
        <f t="shared" si="96"/>
        <v>1.1316185999999999</v>
      </c>
      <c r="M123" s="64">
        <f t="shared" si="91"/>
        <v>8.5224636064140498</v>
      </c>
      <c r="N123" s="64">
        <f t="shared" si="97"/>
        <v>3.2612105508180278E-2</v>
      </c>
      <c r="O123" s="64">
        <f t="shared" si="97"/>
        <v>1.3038689999999999</v>
      </c>
      <c r="P123" s="64">
        <f t="shared" si="92"/>
        <v>1.583967321996141</v>
      </c>
      <c r="Q123" s="64">
        <f t="shared" si="98"/>
        <v>-5.0806106341427792E-4</v>
      </c>
      <c r="R123" s="64">
        <f t="shared" si="98"/>
        <v>5.0294159999999997E-2</v>
      </c>
      <c r="S123" s="64">
        <f t="shared" si="93"/>
        <v>6.0774079839897112E-2</v>
      </c>
      <c r="T123" s="64">
        <f t="shared" si="99"/>
        <v>1.4907007592356164E-3</v>
      </c>
      <c r="U123" s="64">
        <f t="shared" si="99"/>
        <v>2.4567619999999999</v>
      </c>
      <c r="V123" s="64">
        <f t="shared" si="99"/>
        <v>2.8503567452040151</v>
      </c>
      <c r="W123" s="29">
        <f>'2.4 Set aside x3'!D33</f>
        <v>228.42</v>
      </c>
      <c r="X123" s="35">
        <f t="shared" si="107"/>
        <v>0.29999999999998295</v>
      </c>
      <c r="Y123" s="29">
        <f>'2.4 Set aside x3'!F33*k</f>
        <v>1.9382999999999999</v>
      </c>
      <c r="Z123" s="29">
        <f>'2.4 Set aside x3'!G33*k</f>
        <v>1.4552999999999998</v>
      </c>
      <c r="AA123" s="29">
        <f>'2.4 Set aside x3'!H33*k</f>
        <v>0.11969999999999999</v>
      </c>
      <c r="AB123" s="29">
        <f>'2.4 Set aside x3'!I33/2</f>
        <v>0.17499999999999999</v>
      </c>
      <c r="AC123" s="68">
        <f t="shared" si="108"/>
        <v>0.88967969999999996</v>
      </c>
      <c r="AD123" s="348">
        <f t="shared" si="100"/>
        <v>1.0278974999999999</v>
      </c>
      <c r="AE123" s="68">
        <f t="shared" si="109"/>
        <v>3.9541319999999998E-2</v>
      </c>
      <c r="AF123" s="33">
        <f t="shared" si="110"/>
        <v>0.88967969999999996</v>
      </c>
      <c r="AG123" s="33">
        <f t="shared" si="101"/>
        <v>7.0274960309361116</v>
      </c>
      <c r="AH123" s="33">
        <f t="shared" si="111"/>
        <v>-2.3003491684136179E-2</v>
      </c>
      <c r="AI123" s="36">
        <f t="shared" si="112"/>
        <v>1.0278974999999999</v>
      </c>
      <c r="AJ123" s="33">
        <f t="shared" si="102"/>
        <v>1.2478110813148722</v>
      </c>
      <c r="AK123" s="33">
        <f t="shared" si="113"/>
        <v>3.792004332748844E-3</v>
      </c>
      <c r="AL123" s="60">
        <f t="shared" si="114"/>
        <v>3.9541319999999998E-2</v>
      </c>
      <c r="AM123" s="60">
        <f t="shared" si="115"/>
        <v>4.8142756107495036E-2</v>
      </c>
      <c r="AN123" s="60">
        <f t="shared" si="116"/>
        <v>-5.1431428892546871E-4</v>
      </c>
      <c r="AO123" s="34">
        <f t="shared" si="103"/>
        <v>1.9547989999999997</v>
      </c>
      <c r="AP123" s="34">
        <f t="shared" si="117"/>
        <v>2.2350731983596699</v>
      </c>
      <c r="AQ123" s="10">
        <f t="shared" si="104"/>
        <v>2.0921618509797471</v>
      </c>
      <c r="AR123" s="10">
        <f t="shared" si="118"/>
        <v>1.6405437275959975</v>
      </c>
      <c r="AS123" s="10">
        <f t="shared" si="119"/>
        <v>-0.45161812338374951</v>
      </c>
      <c r="AT123" s="10">
        <f>SUM(AS$95:AS123)*5</f>
        <v>41.70052862659773</v>
      </c>
      <c r="AU123" s="10"/>
      <c r="AV123" s="10"/>
      <c r="AW123" s="10"/>
      <c r="AX123" s="10"/>
      <c r="AY123" s="10"/>
      <c r="AZ123" s="11"/>
    </row>
    <row r="124" spans="1:52" x14ac:dyDescent="0.25">
      <c r="A124" s="4">
        <v>150</v>
      </c>
      <c r="B124" s="18">
        <f t="shared" si="94"/>
        <v>2173</v>
      </c>
      <c r="C124" s="39">
        <f t="shared" si="90"/>
        <v>199.67</v>
      </c>
      <c r="D124" s="22">
        <f t="shared" si="105"/>
        <v>0.26999999999998181</v>
      </c>
      <c r="E124" s="64">
        <f t="shared" si="121"/>
        <v>2.4780000000000002</v>
      </c>
      <c r="F124" s="64">
        <f t="shared" si="121"/>
        <v>1.8648</v>
      </c>
      <c r="G124" s="64">
        <f t="shared" si="121"/>
        <v>0.15539999999999998</v>
      </c>
      <c r="H124" s="64">
        <f t="shared" si="121"/>
        <v>0.14000000000000001</v>
      </c>
      <c r="I124" s="64">
        <f t="shared" si="121"/>
        <v>1.1374020000000002</v>
      </c>
      <c r="J124" s="64">
        <f t="shared" si="121"/>
        <v>1.315734</v>
      </c>
      <c r="K124" s="64">
        <f t="shared" si="121"/>
        <v>5.0551200000000004E-2</v>
      </c>
      <c r="L124" s="64">
        <f t="shared" si="96"/>
        <v>1.1374020000000002</v>
      </c>
      <c r="M124" s="64">
        <f t="shared" si="91"/>
        <v>8.5566374932344686</v>
      </c>
      <c r="N124" s="64">
        <f t="shared" si="97"/>
        <v>3.4173886820418886E-2</v>
      </c>
      <c r="O124" s="64">
        <f t="shared" si="97"/>
        <v>1.315734</v>
      </c>
      <c r="P124" s="64">
        <f t="shared" si="92"/>
        <v>1.5957425086403418</v>
      </c>
      <c r="Q124" s="64">
        <f t="shared" si="98"/>
        <v>1.1775186644200852E-2</v>
      </c>
      <c r="R124" s="64">
        <f t="shared" si="98"/>
        <v>5.0551200000000004E-2</v>
      </c>
      <c r="S124" s="64">
        <f t="shared" si="93"/>
        <v>6.1294640993790978E-2</v>
      </c>
      <c r="T124" s="64">
        <f t="shared" si="99"/>
        <v>5.2056115389386565E-4</v>
      </c>
      <c r="U124" s="64">
        <f t="shared" si="99"/>
        <v>2.4582460000000004</v>
      </c>
      <c r="V124" s="64">
        <f t="shared" si="99"/>
        <v>2.774715634618496</v>
      </c>
      <c r="W124" s="29">
        <f>'2.4 Set aside x3'!D34</f>
        <v>228.74</v>
      </c>
      <c r="X124" s="35">
        <f t="shared" si="107"/>
        <v>0.3200000000000216</v>
      </c>
      <c r="Y124" s="29">
        <f>'2.4 Set aside x3'!F34*k</f>
        <v>2.0411999999999999</v>
      </c>
      <c r="Z124" s="29">
        <f>'2.4 Set aside x3'!G34*k</f>
        <v>1.3901999999999999</v>
      </c>
      <c r="AA124" s="29">
        <f>'2.4 Set aside x3'!H34*k</f>
        <v>0.11969999999999999</v>
      </c>
      <c r="AB124" s="29">
        <f>'2.4 Set aside x3'!I34/2</f>
        <v>0.19500000000000001</v>
      </c>
      <c r="AC124" s="68">
        <f t="shared" si="108"/>
        <v>0.93691080000000004</v>
      </c>
      <c r="AD124" s="348">
        <f t="shared" si="100"/>
        <v>1.0283699999999998</v>
      </c>
      <c r="AE124" s="68">
        <f t="shared" si="109"/>
        <v>4.1640480000000001E-2</v>
      </c>
      <c r="AF124" s="33">
        <f t="shared" si="110"/>
        <v>0.93691080000000004</v>
      </c>
      <c r="AG124" s="33">
        <f t="shared" si="101"/>
        <v>7.0547014282927085</v>
      </c>
      <c r="AH124" s="33">
        <f t="shared" si="111"/>
        <v>2.7205397356596883E-2</v>
      </c>
      <c r="AI124" s="36">
        <f t="shared" si="112"/>
        <v>1.0283699999999998</v>
      </c>
      <c r="AJ124" s="33">
        <f t="shared" si="102"/>
        <v>1.2489539193093659</v>
      </c>
      <c r="AK124" s="33">
        <f t="shared" si="113"/>
        <v>1.1428379944937728E-3</v>
      </c>
      <c r="AL124" s="60">
        <f t="shared" si="114"/>
        <v>4.1640480000000001E-2</v>
      </c>
      <c r="AM124" s="60">
        <f t="shared" si="115"/>
        <v>5.0150997327154959E-2</v>
      </c>
      <c r="AN124" s="60">
        <f t="shared" si="116"/>
        <v>2.0082412196599231E-3</v>
      </c>
      <c r="AO124" s="34">
        <f t="shared" si="103"/>
        <v>1.985433</v>
      </c>
      <c r="AP124" s="34">
        <f t="shared" si="117"/>
        <v>2.3357894765707718</v>
      </c>
      <c r="AQ124" s="10">
        <f t="shared" si="104"/>
        <v>2.0366412758099761</v>
      </c>
      <c r="AR124" s="10">
        <f t="shared" si="118"/>
        <v>1.7144694758029466</v>
      </c>
      <c r="AS124" s="10">
        <f t="shared" si="119"/>
        <v>-0.3221718000070295</v>
      </c>
      <c r="AT124" s="10">
        <f>SUM(AS$95:AS124)*5</f>
        <v>40.089669626562582</v>
      </c>
      <c r="AU124" s="10"/>
      <c r="AV124" s="10"/>
      <c r="AW124" s="10"/>
      <c r="AX124" s="10"/>
      <c r="AY124" s="10"/>
      <c r="AZ124" s="11"/>
    </row>
    <row r="125" spans="1:52" x14ac:dyDescent="0.25">
      <c r="K125" s="1"/>
    </row>
    <row r="126" spans="1:52" x14ac:dyDescent="0.25">
      <c r="K126" s="1"/>
    </row>
    <row r="127" spans="1:52" ht="18.75" x14ac:dyDescent="0.3">
      <c r="C127" s="361" t="s">
        <v>19</v>
      </c>
      <c r="D127" s="361"/>
      <c r="E127" s="361"/>
      <c r="F127" s="361"/>
      <c r="G127" s="361"/>
      <c r="H127" s="361"/>
      <c r="I127" s="361"/>
      <c r="J127" s="361"/>
      <c r="K127" s="361"/>
      <c r="L127" s="361"/>
      <c r="M127" s="361"/>
      <c r="N127" s="361"/>
      <c r="O127" s="361"/>
      <c r="P127" s="361"/>
      <c r="Q127" s="361"/>
      <c r="R127" s="361"/>
      <c r="S127" s="361"/>
      <c r="T127" s="361"/>
      <c r="U127" s="361"/>
      <c r="V127" s="361"/>
      <c r="W127" s="362" t="s">
        <v>56</v>
      </c>
      <c r="X127" s="362"/>
      <c r="Y127" s="362"/>
      <c r="Z127" s="362"/>
      <c r="AA127" s="362"/>
      <c r="AB127" s="362"/>
      <c r="AC127" s="362"/>
      <c r="AD127" s="362"/>
      <c r="AE127" s="362"/>
      <c r="AF127" s="362"/>
      <c r="AG127" s="362"/>
      <c r="AH127" s="362"/>
      <c r="AI127" s="362"/>
      <c r="AJ127" s="362"/>
      <c r="AK127" s="362"/>
      <c r="AL127" s="362"/>
      <c r="AM127" s="362"/>
      <c r="AN127" s="362"/>
      <c r="AO127" s="362"/>
      <c r="AP127" s="362"/>
      <c r="AQ127" s="37"/>
      <c r="AR127" s="37"/>
      <c r="AS127" s="37"/>
      <c r="AT127" s="38"/>
      <c r="AU127" s="38"/>
      <c r="AV127" s="38"/>
      <c r="AW127" s="38"/>
      <c r="AX127" s="38"/>
      <c r="AY127" s="38"/>
    </row>
    <row r="128" spans="1:52" ht="135" x14ac:dyDescent="0.25">
      <c r="A128" s="13" t="s">
        <v>4</v>
      </c>
      <c r="B128" s="14" t="s">
        <v>0</v>
      </c>
      <c r="C128" s="58" t="s">
        <v>7</v>
      </c>
      <c r="D128" s="5" t="s">
        <v>6</v>
      </c>
      <c r="E128" s="21" t="s">
        <v>41</v>
      </c>
      <c r="F128" s="58" t="s">
        <v>42</v>
      </c>
      <c r="G128" s="58" t="s">
        <v>43</v>
      </c>
      <c r="H128" s="58"/>
      <c r="I128" s="58" t="s">
        <v>39</v>
      </c>
      <c r="J128" s="58" t="s">
        <v>40</v>
      </c>
      <c r="K128" s="58" t="s">
        <v>44</v>
      </c>
      <c r="L128" s="58" t="s">
        <v>36</v>
      </c>
      <c r="M128" s="15" t="s">
        <v>8</v>
      </c>
      <c r="N128" s="5" t="s">
        <v>11</v>
      </c>
      <c r="O128" s="5" t="s">
        <v>38</v>
      </c>
      <c r="P128" s="15" t="s">
        <v>33</v>
      </c>
      <c r="Q128" s="5" t="s">
        <v>34</v>
      </c>
      <c r="R128" s="58" t="s">
        <v>45</v>
      </c>
      <c r="S128" s="15" t="s">
        <v>46</v>
      </c>
      <c r="T128" s="5" t="s">
        <v>32</v>
      </c>
      <c r="U128" s="5" t="s">
        <v>24</v>
      </c>
      <c r="V128" s="5" t="s">
        <v>1</v>
      </c>
      <c r="W128" s="26" t="s">
        <v>5</v>
      </c>
      <c r="X128" s="26" t="s">
        <v>6</v>
      </c>
      <c r="Y128" s="27" t="s">
        <v>41</v>
      </c>
      <c r="Z128" s="59" t="s">
        <v>42</v>
      </c>
      <c r="AA128" s="59" t="s">
        <v>43</v>
      </c>
      <c r="AB128" s="59" t="s">
        <v>75</v>
      </c>
      <c r="AC128" s="59" t="s">
        <v>39</v>
      </c>
      <c r="AD128" s="59" t="s">
        <v>40</v>
      </c>
      <c r="AE128" s="59" t="s">
        <v>44</v>
      </c>
      <c r="AF128" s="67" t="s">
        <v>36</v>
      </c>
      <c r="AG128" s="26" t="s">
        <v>8</v>
      </c>
      <c r="AH128" s="28" t="s">
        <v>11</v>
      </c>
      <c r="AI128" s="28" t="s">
        <v>38</v>
      </c>
      <c r="AJ128" s="26" t="s">
        <v>33</v>
      </c>
      <c r="AK128" s="28" t="s">
        <v>34</v>
      </c>
      <c r="AL128" s="28" t="s">
        <v>47</v>
      </c>
      <c r="AM128" s="26" t="s">
        <v>46</v>
      </c>
      <c r="AN128" s="28" t="s">
        <v>32</v>
      </c>
      <c r="AO128" s="28" t="s">
        <v>24</v>
      </c>
      <c r="AP128" s="26" t="s">
        <v>1</v>
      </c>
      <c r="AQ128" s="6" t="str">
        <f>"Climate benefit " &amp;C127 &amp; " ton CO2/ha"</f>
        <v>Climate benefit BAU 95% ton CO2/ha</v>
      </c>
      <c r="AR128" s="6" t="str">
        <f>"Climate benefit "&amp;AT127 &amp; " ton CO2/ha"</f>
        <v>Climate benefit  ton CO2/ha</v>
      </c>
      <c r="AS128" s="6" t="str">
        <f>"Diff "&amp;C127&amp;" and "&amp;AT127 &amp; " ton CO2/ha/year"</f>
        <v>Diff BAU 95% and  ton CO2/ha/year</v>
      </c>
      <c r="AT128" s="16" t="s">
        <v>12</v>
      </c>
      <c r="AU128" s="16"/>
      <c r="AV128" s="16"/>
      <c r="AW128" s="6"/>
    </row>
    <row r="129" spans="1:53" x14ac:dyDescent="0.25">
      <c r="A129" s="4">
        <v>0</v>
      </c>
      <c r="B129" s="4">
        <v>2023</v>
      </c>
      <c r="C129" s="39">
        <f t="shared" ref="C129:C159" si="122">C24</f>
        <v>187.18</v>
      </c>
      <c r="D129" s="17"/>
      <c r="E129" s="17"/>
      <c r="F129" s="17"/>
      <c r="G129" s="17"/>
      <c r="H129" s="17"/>
      <c r="I129" s="17"/>
      <c r="J129" s="17"/>
      <c r="K129" s="17"/>
      <c r="L129" s="17"/>
      <c r="M129" s="66">
        <f t="shared" ref="M129:M159" si="123">M24</f>
        <v>15</v>
      </c>
      <c r="N129" s="8"/>
      <c r="O129" s="8"/>
      <c r="P129" s="66">
        <f t="shared" ref="P129:P159" si="124">P24</f>
        <v>1.5</v>
      </c>
      <c r="Q129" s="8"/>
      <c r="R129" s="8"/>
      <c r="S129" s="66">
        <f t="shared" ref="S129:S159" si="125">S24</f>
        <v>0.05</v>
      </c>
      <c r="T129" s="8"/>
      <c r="U129" s="9"/>
      <c r="V129" s="9"/>
      <c r="W129" s="29">
        <f>'2.6 Fert x3 '!D4</f>
        <v>187.27</v>
      </c>
      <c r="X129" s="29"/>
      <c r="Y129" s="29"/>
      <c r="Z129" s="31"/>
      <c r="AA129" s="31"/>
      <c r="AB129" s="31"/>
      <c r="AC129" s="31"/>
      <c r="AD129" s="31"/>
      <c r="AE129" s="31"/>
      <c r="AF129" s="31"/>
      <c r="AG129" s="32">
        <f>AG24</f>
        <v>15</v>
      </c>
      <c r="AH129" s="33"/>
      <c r="AI129" s="33"/>
      <c r="AJ129" s="32">
        <f>AJ24</f>
        <v>1.5</v>
      </c>
      <c r="AK129" s="33"/>
      <c r="AL129" s="33"/>
      <c r="AM129" s="32">
        <f>AM24</f>
        <v>0.05</v>
      </c>
      <c r="AN129" s="33"/>
      <c r="AO129" s="34"/>
      <c r="AP129" s="34"/>
      <c r="AS129">
        <v>0</v>
      </c>
      <c r="AT129">
        <v>0</v>
      </c>
    </row>
    <row r="130" spans="1:53" x14ac:dyDescent="0.25">
      <c r="A130" s="4">
        <v>5</v>
      </c>
      <c r="B130" s="18">
        <f t="shared" ref="B130:B159" si="126">B129+5</f>
        <v>2028</v>
      </c>
      <c r="C130" s="39">
        <f t="shared" si="122"/>
        <v>187.12</v>
      </c>
      <c r="D130" s="22">
        <f>C130-C129</f>
        <v>-6.0000000000002274E-2</v>
      </c>
      <c r="E130" s="64">
        <f t="shared" ref="E130:K130" si="127">Y25</f>
        <v>1.9130999999999998</v>
      </c>
      <c r="F130" s="64">
        <f t="shared" si="127"/>
        <v>1.3965000000000001</v>
      </c>
      <c r="G130" s="64">
        <f t="shared" si="127"/>
        <v>0.11760000000000001</v>
      </c>
      <c r="H130" s="64">
        <f t="shared" si="127"/>
        <v>0.11</v>
      </c>
      <c r="I130" s="64">
        <f t="shared" si="127"/>
        <v>0.87811289999999997</v>
      </c>
      <c r="J130" s="64">
        <f t="shared" si="127"/>
        <v>0.99937950000000009</v>
      </c>
      <c r="K130" s="64">
        <f t="shared" si="127"/>
        <v>3.9027239999999998E-2</v>
      </c>
      <c r="L130" s="64">
        <f t="shared" ref="L130:L159" si="128">L25</f>
        <v>1.1402937</v>
      </c>
      <c r="M130" s="64">
        <f t="shared" si="123"/>
        <v>14.198552149441863</v>
      </c>
      <c r="N130" s="64">
        <f t="shared" ref="N130:O159" si="129">N25</f>
        <v>-0.80144785055813728</v>
      </c>
      <c r="O130" s="64">
        <f t="shared" si="129"/>
        <v>1.2342854999999999</v>
      </c>
      <c r="P130" s="64">
        <f t="shared" si="124"/>
        <v>1.4994505429449552</v>
      </c>
      <c r="Q130" s="64">
        <f t="shared" ref="Q130:R159" si="130">Q25</f>
        <v>-5.49457055044833E-4</v>
      </c>
      <c r="R130" s="64">
        <f t="shared" si="130"/>
        <v>5.0679719999999998E-2</v>
      </c>
      <c r="S130" s="64">
        <f t="shared" si="125"/>
        <v>5.9518554764831845E-2</v>
      </c>
      <c r="T130" s="64">
        <f t="shared" ref="T130:V159" si="131">T25</f>
        <v>9.5185547648318422E-3</v>
      </c>
      <c r="U130" s="64">
        <f t="shared" si="131"/>
        <v>2.3365049999999998</v>
      </c>
      <c r="V130" s="64">
        <f t="shared" si="131"/>
        <v>1.4840262471516472</v>
      </c>
      <c r="W130" s="29">
        <f>'2.6 Fert x3 '!D5</f>
        <v>187.24</v>
      </c>
      <c r="X130" s="35">
        <f>W130-W129</f>
        <v>-3.0000000000001137E-2</v>
      </c>
      <c r="Y130" s="29">
        <f>'2.6 Fert x3 '!F5*k</f>
        <v>2.5283999999999995</v>
      </c>
      <c r="Z130" s="29">
        <f>'2.6 Fert x3 '!G5*k</f>
        <v>1.659</v>
      </c>
      <c r="AA130" s="29">
        <f>'2.6 Fert x3 '!H5*k</f>
        <v>0.14489999999999997</v>
      </c>
      <c r="AB130" s="29">
        <f>'2.6 Fert x3 '!I5/2</f>
        <v>0.17499999999999999</v>
      </c>
      <c r="AC130" s="68">
        <f>p*Y130</f>
        <v>1.1605355999999998</v>
      </c>
      <c r="AD130" s="348">
        <f t="shared" ref="AD130:AD159" si="132">Z130*paperpulp+Y130*(ppaperboard+papertimb)</f>
        <v>1.2498779999999998</v>
      </c>
      <c r="AE130" s="68">
        <f>Y130*pboard</f>
        <v>5.1579359999999998E-2</v>
      </c>
      <c r="AF130" s="36">
        <f>AC130</f>
        <v>1.1605355999999998</v>
      </c>
      <c r="AG130" s="33">
        <f t="shared" ref="AG130:AG159" si="133">AG129*EXP(-qsawn*5)+AF130</f>
        <v>14.218794049441861</v>
      </c>
      <c r="AH130" s="33">
        <f>AG130-AG129</f>
        <v>-0.7812059505581388</v>
      </c>
      <c r="AI130" s="36">
        <f>AD130</f>
        <v>1.2498779999999998</v>
      </c>
      <c r="AJ130" s="33">
        <f t="shared" ref="AJ130:AJ159" si="134">AJ129*EXP(-qpap*5)+AI130</f>
        <v>1.5150430429449551</v>
      </c>
      <c r="AK130" s="33">
        <f>AJ130-AJ129</f>
        <v>1.5043042944955065E-2</v>
      </c>
      <c r="AL130" s="60">
        <f>AE130</f>
        <v>5.1579359999999998E-2</v>
      </c>
      <c r="AM130" s="60">
        <f>AM129*EXP(-qpap*5)+AL130</f>
        <v>6.0418194764831845E-2</v>
      </c>
      <c r="AN130" s="60">
        <f>AM130-AM129</f>
        <v>1.0418194764831842E-2</v>
      </c>
      <c r="AO130" s="34">
        <f t="shared" ref="AO130:AO159" si="135">(Z130+Y130+AA130+AB130)*SFtot</f>
        <v>2.3888689999999997</v>
      </c>
      <c r="AP130" s="34">
        <f>X130+AO130+AK130+AN130+AH130</f>
        <v>1.6031242871516467</v>
      </c>
      <c r="AQ130" s="10">
        <f>V130*3.67/5</f>
        <v>1.089275265409309</v>
      </c>
      <c r="AR130" s="10">
        <f>AP130*3.67/5</f>
        <v>1.1766932267693087</v>
      </c>
      <c r="AS130" s="10">
        <f>(AR130-AQ130)</f>
        <v>8.7417961359999685E-2</v>
      </c>
      <c r="AT130" s="10">
        <f>SUM(AS130:AS$130)*5</f>
        <v>0.43708980679999843</v>
      </c>
      <c r="AU130" s="10"/>
      <c r="AV130" s="10"/>
      <c r="AW130" s="10"/>
      <c r="AY130" s="10"/>
    </row>
    <row r="131" spans="1:53" x14ac:dyDescent="0.25">
      <c r="A131" s="4">
        <v>10</v>
      </c>
      <c r="B131" s="18">
        <f t="shared" si="126"/>
        <v>2033</v>
      </c>
      <c r="C131" s="39">
        <f t="shared" si="122"/>
        <v>187.21</v>
      </c>
      <c r="D131" s="22">
        <f t="shared" ref="D131:D159" si="136">C131-C130</f>
        <v>9.0000000000003411E-2</v>
      </c>
      <c r="E131" s="64">
        <f t="shared" ref="E131:K140" si="137">E26</f>
        <v>2.3519999999999999</v>
      </c>
      <c r="F131" s="64">
        <f t="shared" si="137"/>
        <v>1.7094</v>
      </c>
      <c r="G131" s="64">
        <f t="shared" si="137"/>
        <v>0.14280000000000001</v>
      </c>
      <c r="H131" s="64">
        <f t="shared" si="137"/>
        <v>0.16</v>
      </c>
      <c r="I131" s="64">
        <f t="shared" si="137"/>
        <v>1.0795680000000001</v>
      </c>
      <c r="J131" s="64">
        <f t="shared" si="137"/>
        <v>1.2258119999999999</v>
      </c>
      <c r="K131" s="64">
        <f t="shared" si="137"/>
        <v>4.7980800000000004E-2</v>
      </c>
      <c r="L131" s="64">
        <f t="shared" si="128"/>
        <v>1.0795680000000001</v>
      </c>
      <c r="M131" s="64">
        <f t="shared" si="123"/>
        <v>13.440125571686007</v>
      </c>
      <c r="N131" s="64">
        <f t="shared" si="129"/>
        <v>-0.75842657775585565</v>
      </c>
      <c r="O131" s="64">
        <f t="shared" si="129"/>
        <v>1.2258119999999999</v>
      </c>
      <c r="P131" s="64">
        <f t="shared" si="124"/>
        <v>1.4908799117425571</v>
      </c>
      <c r="Q131" s="64">
        <f t="shared" si="130"/>
        <v>-8.5706312023980935E-3</v>
      </c>
      <c r="R131" s="64">
        <f t="shared" si="130"/>
        <v>4.7980800000000004E-2</v>
      </c>
      <c r="S131" s="64">
        <f t="shared" si="125"/>
        <v>5.8502293420158877E-2</v>
      </c>
      <c r="T131" s="64">
        <f t="shared" si="131"/>
        <v>-1.0162613446729682E-3</v>
      </c>
      <c r="U131" s="64">
        <f t="shared" si="131"/>
        <v>2.3130260000000002</v>
      </c>
      <c r="V131" s="64">
        <f t="shared" si="131"/>
        <v>1.635012529697077</v>
      </c>
      <c r="W131" s="29">
        <f>'2.6 Fert x3 '!D6</f>
        <v>187.26</v>
      </c>
      <c r="X131" s="35">
        <f t="shared" ref="X131:X159" si="138">W131-W130</f>
        <v>1.999999999998181E-2</v>
      </c>
      <c r="Y131" s="29">
        <f>'2.6 Fert x3 '!F6*k</f>
        <v>2.3708999999999998</v>
      </c>
      <c r="Z131" s="29">
        <f>'2.6 Fert x3 '!G6*k</f>
        <v>1.7451000000000001</v>
      </c>
      <c r="AA131" s="29">
        <f>'2.6 Fert x3 '!H6*k</f>
        <v>0.14489999999999997</v>
      </c>
      <c r="AB131" s="29">
        <f>'2.6 Fert x3 '!I6/2</f>
        <v>0.16</v>
      </c>
      <c r="AC131" s="68">
        <f t="shared" ref="AC131:AC159" si="139">p*Y131</f>
        <v>1.0882430999999999</v>
      </c>
      <c r="AD131" s="348">
        <f t="shared" si="132"/>
        <v>1.2440085000000001</v>
      </c>
      <c r="AE131" s="68">
        <f t="shared" ref="AE131:AE159" si="140">Y131*pboard</f>
        <v>4.8366359999999997E-2</v>
      </c>
      <c r="AF131" s="36">
        <f t="shared" ref="AF131:AF159" si="141">AC131</f>
        <v>1.0882430999999999</v>
      </c>
      <c r="AG131" s="33">
        <f t="shared" si="133"/>
        <v>13.46642226913319</v>
      </c>
      <c r="AH131" s="33">
        <f t="shared" ref="AH131:AH159" si="142">AG131-AG130</f>
        <v>-0.75237178030867113</v>
      </c>
      <c r="AI131" s="36">
        <f t="shared" ref="AI131:AI159" si="143">AD131</f>
        <v>1.2440085000000001</v>
      </c>
      <c r="AJ131" s="33">
        <f t="shared" si="134"/>
        <v>1.51183280236397</v>
      </c>
      <c r="AK131" s="33">
        <f t="shared" ref="AK131:AK159" si="144">AJ131-AJ130</f>
        <v>-3.2102405809850687E-3</v>
      </c>
      <c r="AL131" s="60">
        <f t="shared" ref="AL131:AL159" si="145">AE131</f>
        <v>4.8366359999999997E-2</v>
      </c>
      <c r="AM131" s="60">
        <f t="shared" ref="AM131:AM159" si="146">AM130*EXP(-qpap*5)+AL131</f>
        <v>5.9046888806315541E-2</v>
      </c>
      <c r="AN131" s="60">
        <f t="shared" ref="AN131:AN159" si="147">AM131-AM130</f>
        <v>-1.3713059585163043E-3</v>
      </c>
      <c r="AO131" s="34">
        <f t="shared" si="135"/>
        <v>2.3430770000000001</v>
      </c>
      <c r="AP131" s="34">
        <f t="shared" ref="AP131:AP159" si="148">X131+AO131+AK131+AN131+AH131</f>
        <v>1.6061236731518096</v>
      </c>
      <c r="AQ131" s="10">
        <f t="shared" ref="AQ131:AQ159" si="149">V131*3.67/5</f>
        <v>1.2000991967976544</v>
      </c>
      <c r="AR131" s="10">
        <f t="shared" ref="AR131:AR159" si="150">AP131*3.67/5</f>
        <v>1.1788947760934283</v>
      </c>
      <c r="AS131" s="10">
        <f t="shared" ref="AS131:AS159" si="151">(AR131-AQ131)</f>
        <v>-2.1204420704226123E-2</v>
      </c>
      <c r="AT131" s="10">
        <f>SUM(AS$130:AS131)*5</f>
        <v>0.33106770327886781</v>
      </c>
      <c r="AU131" s="10"/>
      <c r="AV131" s="10"/>
      <c r="AW131" s="10"/>
      <c r="AY131" s="10"/>
    </row>
    <row r="132" spans="1:53" x14ac:dyDescent="0.25">
      <c r="A132" s="4">
        <v>15</v>
      </c>
      <c r="B132" s="18">
        <f t="shared" si="126"/>
        <v>2038</v>
      </c>
      <c r="C132" s="39">
        <f t="shared" si="122"/>
        <v>187.3</v>
      </c>
      <c r="D132" s="22">
        <f t="shared" si="136"/>
        <v>9.0000000000003411E-2</v>
      </c>
      <c r="E132" s="64">
        <f t="shared" si="137"/>
        <v>2.1923999999999997</v>
      </c>
      <c r="F132" s="64">
        <f t="shared" si="137"/>
        <v>1.6862999999999999</v>
      </c>
      <c r="G132" s="64">
        <f t="shared" si="137"/>
        <v>0.1386</v>
      </c>
      <c r="H132" s="64">
        <f t="shared" si="137"/>
        <v>0.12</v>
      </c>
      <c r="I132" s="64">
        <f t="shared" si="137"/>
        <v>1.0063115999999999</v>
      </c>
      <c r="J132" s="64">
        <f t="shared" si="137"/>
        <v>1.1779319999999998</v>
      </c>
      <c r="K132" s="64">
        <f t="shared" si="137"/>
        <v>4.4724959999999994E-2</v>
      </c>
      <c r="L132" s="64">
        <f t="shared" si="128"/>
        <v>1.0063115999999999</v>
      </c>
      <c r="M132" s="64">
        <f t="shared" si="123"/>
        <v>12.706620487201896</v>
      </c>
      <c r="N132" s="64">
        <f t="shared" si="129"/>
        <v>-0.73350508448411134</v>
      </c>
      <c r="O132" s="64">
        <f t="shared" si="129"/>
        <v>1.1779319999999998</v>
      </c>
      <c r="P132" s="64">
        <f t="shared" si="124"/>
        <v>1.4414848238819906</v>
      </c>
      <c r="Q132" s="64">
        <f t="shared" si="130"/>
        <v>-4.9395087860566456E-2</v>
      </c>
      <c r="R132" s="64">
        <f t="shared" si="130"/>
        <v>4.4724959999999994E-2</v>
      </c>
      <c r="S132" s="64">
        <f t="shared" si="125"/>
        <v>5.5066802098089868E-2</v>
      </c>
      <c r="T132" s="64">
        <f t="shared" si="131"/>
        <v>-3.4354913220690092E-3</v>
      </c>
      <c r="U132" s="64">
        <f t="shared" si="131"/>
        <v>2.1927690000000002</v>
      </c>
      <c r="V132" s="64">
        <f t="shared" si="131"/>
        <v>1.4964333363332569</v>
      </c>
      <c r="W132" s="29">
        <f>'2.6 Fert x3 '!D7</f>
        <v>187.32</v>
      </c>
      <c r="X132" s="35">
        <f t="shared" si="138"/>
        <v>6.0000000000002274E-2</v>
      </c>
      <c r="Y132" s="29">
        <f>'2.6 Fert x3 '!F7*k</f>
        <v>2.1734999999999998</v>
      </c>
      <c r="Z132" s="29">
        <f>'2.6 Fert x3 '!G7*k</f>
        <v>1.7241000000000002</v>
      </c>
      <c r="AA132" s="29">
        <f>'2.6 Fert x3 '!H7*k</f>
        <v>0.14069999999999999</v>
      </c>
      <c r="AB132" s="29">
        <f>'2.6 Fert x3 '!I7/2</f>
        <v>0.115</v>
      </c>
      <c r="AC132" s="68">
        <f t="shared" si="139"/>
        <v>0.99763649999999993</v>
      </c>
      <c r="AD132" s="348">
        <f t="shared" si="132"/>
        <v>1.1876655</v>
      </c>
      <c r="AE132" s="68">
        <f t="shared" si="140"/>
        <v>4.4339400000000001E-2</v>
      </c>
      <c r="AF132" s="36">
        <f t="shared" si="141"/>
        <v>0.99763649999999993</v>
      </c>
      <c r="AG132" s="33">
        <f t="shared" si="133"/>
        <v>12.720837991977369</v>
      </c>
      <c r="AH132" s="33">
        <f t="shared" si="142"/>
        <v>-0.74558427715582098</v>
      </c>
      <c r="AI132" s="36">
        <f t="shared" si="143"/>
        <v>1.1876655</v>
      </c>
      <c r="AJ132" s="33">
        <f t="shared" si="134"/>
        <v>1.4549223066429562</v>
      </c>
      <c r="AK132" s="33">
        <f t="shared" si="144"/>
        <v>-5.691049572101381E-2</v>
      </c>
      <c r="AL132" s="60">
        <f t="shared" si="145"/>
        <v>4.4339400000000001E-2</v>
      </c>
      <c r="AM132" s="60">
        <f t="shared" si="146"/>
        <v>5.4777513870728441E-2</v>
      </c>
      <c r="AN132" s="60">
        <f t="shared" si="147"/>
        <v>-4.2693749355871002E-3</v>
      </c>
      <c r="AO132" s="34">
        <f t="shared" si="135"/>
        <v>2.2012489999999998</v>
      </c>
      <c r="AP132" s="34">
        <f t="shared" si="148"/>
        <v>1.4544848521875799</v>
      </c>
      <c r="AQ132" s="10">
        <f t="shared" si="149"/>
        <v>1.0983820688686106</v>
      </c>
      <c r="AR132" s="10">
        <f t="shared" si="150"/>
        <v>1.0675918815056837</v>
      </c>
      <c r="AS132" s="10">
        <f t="shared" si="151"/>
        <v>-3.0790187362926824E-2</v>
      </c>
      <c r="AT132" s="10">
        <f>SUM(AS$130:AS132)*5</f>
        <v>0.17711676646423369</v>
      </c>
      <c r="AU132" s="10"/>
      <c r="AV132" s="10"/>
      <c r="AW132" s="10"/>
      <c r="AY132" s="10"/>
    </row>
    <row r="133" spans="1:53" x14ac:dyDescent="0.25">
      <c r="A133" s="4">
        <v>20</v>
      </c>
      <c r="B133" s="18">
        <f t="shared" si="126"/>
        <v>2043</v>
      </c>
      <c r="C133" s="39">
        <f t="shared" si="122"/>
        <v>187.56</v>
      </c>
      <c r="D133" s="22">
        <f t="shared" si="136"/>
        <v>0.25999999999999091</v>
      </c>
      <c r="E133" s="64">
        <f t="shared" si="137"/>
        <v>2.0055000000000001</v>
      </c>
      <c r="F133" s="64">
        <f t="shared" si="137"/>
        <v>1.8837000000000002</v>
      </c>
      <c r="G133" s="64">
        <f t="shared" si="137"/>
        <v>0.14489999999999997</v>
      </c>
      <c r="H133" s="64">
        <f t="shared" si="137"/>
        <v>0.13500000000000001</v>
      </c>
      <c r="I133" s="64">
        <f t="shared" si="137"/>
        <v>0.92052450000000008</v>
      </c>
      <c r="J133" s="64">
        <f t="shared" si="137"/>
        <v>1.2071535</v>
      </c>
      <c r="K133" s="64">
        <f t="shared" si="137"/>
        <v>4.0912200000000003E-2</v>
      </c>
      <c r="L133" s="64">
        <f t="shared" si="128"/>
        <v>0.92052450000000008</v>
      </c>
      <c r="M133" s="64">
        <f t="shared" si="123"/>
        <v>11.982280122723683</v>
      </c>
      <c r="N133" s="64">
        <f t="shared" si="129"/>
        <v>-0.72434036447821271</v>
      </c>
      <c r="O133" s="64">
        <f t="shared" si="129"/>
        <v>1.2071535</v>
      </c>
      <c r="P133" s="64">
        <f t="shared" si="124"/>
        <v>1.461974423486113</v>
      </c>
      <c r="Q133" s="64">
        <f t="shared" si="130"/>
        <v>2.0489599604122333E-2</v>
      </c>
      <c r="R133" s="64">
        <f t="shared" si="130"/>
        <v>4.0912200000000003E-2</v>
      </c>
      <c r="S133" s="64">
        <f t="shared" si="125"/>
        <v>5.064672729545424E-2</v>
      </c>
      <c r="T133" s="64">
        <f t="shared" si="131"/>
        <v>-4.4200748026356276E-3</v>
      </c>
      <c r="U133" s="64">
        <f t="shared" si="131"/>
        <v>2.2096230000000001</v>
      </c>
      <c r="V133" s="64">
        <f t="shared" si="131"/>
        <v>1.7613521603232649</v>
      </c>
      <c r="W133" s="29">
        <f>'2.6 Fert x3 '!D8</f>
        <v>187.6</v>
      </c>
      <c r="X133" s="35">
        <f t="shared" si="138"/>
        <v>0.28000000000000114</v>
      </c>
      <c r="Y133" s="29">
        <f>'2.6 Fert x3 '!F8*k</f>
        <v>2.0873999999999997</v>
      </c>
      <c r="Z133" s="29">
        <f>'2.6 Fert x3 '!G8*k</f>
        <v>1.8437999999999999</v>
      </c>
      <c r="AA133" s="29">
        <f>'2.6 Fert x3 '!H8*k</f>
        <v>0.14489999999999997</v>
      </c>
      <c r="AB133" s="29">
        <f>'2.6 Fert x3 '!I8/2</f>
        <v>0.12</v>
      </c>
      <c r="AC133" s="68">
        <f t="shared" si="139"/>
        <v>0.95811659999999987</v>
      </c>
      <c r="AD133" s="348">
        <f t="shared" si="132"/>
        <v>1.2120569999999997</v>
      </c>
      <c r="AE133" s="68">
        <f t="shared" si="140"/>
        <v>4.2582959999999996E-2</v>
      </c>
      <c r="AF133" s="36">
        <f t="shared" si="141"/>
        <v>0.95811659999999987</v>
      </c>
      <c r="AG133" s="33">
        <f t="shared" si="133"/>
        <v>12.032249279514636</v>
      </c>
      <c r="AH133" s="33">
        <f t="shared" si="142"/>
        <v>-0.68858871246273345</v>
      </c>
      <c r="AI133" s="36">
        <f t="shared" si="143"/>
        <v>1.2120569999999997</v>
      </c>
      <c r="AJ133" s="33">
        <f t="shared" si="134"/>
        <v>1.4692533572817017</v>
      </c>
      <c r="AK133" s="33">
        <f t="shared" si="144"/>
        <v>1.4331050638745513E-2</v>
      </c>
      <c r="AL133" s="60">
        <f t="shared" si="145"/>
        <v>4.2582959999999996E-2</v>
      </c>
      <c r="AM133" s="60">
        <f t="shared" si="146"/>
        <v>5.226634787863306E-2</v>
      </c>
      <c r="AN133" s="60">
        <f t="shared" si="147"/>
        <v>-2.5111659920953808E-3</v>
      </c>
      <c r="AO133" s="34">
        <f t="shared" si="135"/>
        <v>2.2239329999999997</v>
      </c>
      <c r="AP133" s="34">
        <f t="shared" si="148"/>
        <v>1.8271641721839176</v>
      </c>
      <c r="AQ133" s="10">
        <f t="shared" si="149"/>
        <v>1.2928324856772764</v>
      </c>
      <c r="AR133" s="10">
        <f t="shared" si="150"/>
        <v>1.3411385023829954</v>
      </c>
      <c r="AS133" s="10">
        <f t="shared" si="151"/>
        <v>4.830601670571899E-2</v>
      </c>
      <c r="AT133" s="10">
        <f>SUM(AS$130:AS133)*5</f>
        <v>0.41864684999282864</v>
      </c>
      <c r="AU133" s="10"/>
      <c r="AV133" s="10"/>
      <c r="AW133" s="10"/>
      <c r="AY133" s="10"/>
    </row>
    <row r="134" spans="1:53" x14ac:dyDescent="0.25">
      <c r="A134" s="4">
        <v>25</v>
      </c>
      <c r="B134" s="18">
        <f t="shared" si="126"/>
        <v>2048</v>
      </c>
      <c r="C134" s="39">
        <f t="shared" si="122"/>
        <v>188.29</v>
      </c>
      <c r="D134" s="22">
        <f t="shared" si="136"/>
        <v>0.72999999999998977</v>
      </c>
      <c r="E134" s="64">
        <f t="shared" si="137"/>
        <v>2.0705999999999998</v>
      </c>
      <c r="F134" s="64">
        <f t="shared" si="137"/>
        <v>1.9047000000000001</v>
      </c>
      <c r="G134" s="64">
        <f t="shared" si="137"/>
        <v>0.14699999999999999</v>
      </c>
      <c r="H134" s="64">
        <f t="shared" si="137"/>
        <v>0.155</v>
      </c>
      <c r="I134" s="64">
        <f t="shared" si="137"/>
        <v>0.95040539999999996</v>
      </c>
      <c r="J134" s="64">
        <f t="shared" si="137"/>
        <v>1.2310829999999999</v>
      </c>
      <c r="K134" s="64">
        <f t="shared" si="137"/>
        <v>4.2240239999999998E-2</v>
      </c>
      <c r="L134" s="64">
        <f t="shared" si="128"/>
        <v>0.95040539999999996</v>
      </c>
      <c r="M134" s="64">
        <f t="shared" si="123"/>
        <v>11.381586110409053</v>
      </c>
      <c r="N134" s="64">
        <f t="shared" si="129"/>
        <v>-0.60069401231463004</v>
      </c>
      <c r="O134" s="64">
        <f t="shared" si="129"/>
        <v>1.2310829999999999</v>
      </c>
      <c r="P134" s="64">
        <f t="shared" si="124"/>
        <v>1.4895260071920808</v>
      </c>
      <c r="Q134" s="64">
        <f t="shared" si="130"/>
        <v>2.7551583705967886E-2</v>
      </c>
      <c r="R134" s="64">
        <f t="shared" si="130"/>
        <v>4.2240239999999998E-2</v>
      </c>
      <c r="S134" s="64">
        <f t="shared" si="125"/>
        <v>5.1193401078880374E-2</v>
      </c>
      <c r="T134" s="64">
        <f t="shared" si="131"/>
        <v>5.4667378342613399E-4</v>
      </c>
      <c r="U134" s="64">
        <f t="shared" si="131"/>
        <v>2.2669690000000005</v>
      </c>
      <c r="V134" s="64">
        <f t="shared" si="131"/>
        <v>2.4243732451747544</v>
      </c>
      <c r="W134" s="29">
        <f>'2.6 Fert x3 '!D9</f>
        <v>188.35</v>
      </c>
      <c r="X134" s="35">
        <f t="shared" si="138"/>
        <v>0.75</v>
      </c>
      <c r="Y134" s="29">
        <f>'2.6 Fert x3 '!F9*k</f>
        <v>1.9949999999999999</v>
      </c>
      <c r="Z134" s="29">
        <f>'2.6 Fert x3 '!G9*k</f>
        <v>1.9887000000000001</v>
      </c>
      <c r="AA134" s="29">
        <f>'2.6 Fert x3 '!H9*k</f>
        <v>0.14909999999999998</v>
      </c>
      <c r="AB134" s="29">
        <f>'2.6 Fert x3 '!I9/2</f>
        <v>0.15</v>
      </c>
      <c r="AC134" s="68">
        <f t="shared" si="139"/>
        <v>0.91570499999999999</v>
      </c>
      <c r="AD134" s="348">
        <f t="shared" si="132"/>
        <v>1.2444809999999999</v>
      </c>
      <c r="AE134" s="68">
        <f t="shared" si="140"/>
        <v>4.0697999999999998E-2</v>
      </c>
      <c r="AF134" s="36">
        <f t="shared" si="141"/>
        <v>0.91570499999999999</v>
      </c>
      <c r="AG134" s="33">
        <f t="shared" si="133"/>
        <v>11.390386388000849</v>
      </c>
      <c r="AH134" s="33">
        <f t="shared" si="142"/>
        <v>-0.64186289151378695</v>
      </c>
      <c r="AI134" s="36">
        <f t="shared" si="143"/>
        <v>1.2444809999999999</v>
      </c>
      <c r="AJ134" s="33">
        <f t="shared" si="134"/>
        <v>1.5042107530537481</v>
      </c>
      <c r="AK134" s="33">
        <f t="shared" si="144"/>
        <v>3.4957395772046373E-2</v>
      </c>
      <c r="AL134" s="60">
        <f t="shared" si="145"/>
        <v>4.0697999999999998E-2</v>
      </c>
      <c r="AM134" s="60">
        <f t="shared" si="146"/>
        <v>4.9937472253209138E-2</v>
      </c>
      <c r="AN134" s="60">
        <f t="shared" si="147"/>
        <v>-2.3288756254239221E-3</v>
      </c>
      <c r="AO134" s="34">
        <f t="shared" si="135"/>
        <v>2.2698840000000002</v>
      </c>
      <c r="AP134" s="34">
        <f t="shared" si="148"/>
        <v>2.4106496286328358</v>
      </c>
      <c r="AQ134" s="10">
        <f t="shared" si="149"/>
        <v>1.7794899619582698</v>
      </c>
      <c r="AR134" s="10">
        <f t="shared" si="150"/>
        <v>1.7694168274165016</v>
      </c>
      <c r="AS134" s="10">
        <f t="shared" si="151"/>
        <v>-1.0073134541768169E-2</v>
      </c>
      <c r="AT134" s="10">
        <f>SUM(AS$130:AS134)*5</f>
        <v>0.36828117728398779</v>
      </c>
      <c r="AU134" s="10"/>
      <c r="AV134" s="10"/>
      <c r="AW134" s="10"/>
      <c r="AY134" s="10"/>
    </row>
    <row r="135" spans="1:53" x14ac:dyDescent="0.25">
      <c r="A135" s="4">
        <v>30</v>
      </c>
      <c r="B135" s="18">
        <f t="shared" si="126"/>
        <v>2053</v>
      </c>
      <c r="C135" s="39">
        <f t="shared" si="122"/>
        <v>189.11</v>
      </c>
      <c r="D135" s="22">
        <f t="shared" si="136"/>
        <v>0.8200000000000216</v>
      </c>
      <c r="E135" s="64">
        <f t="shared" si="137"/>
        <v>2.1902999999999997</v>
      </c>
      <c r="F135" s="64">
        <f t="shared" si="137"/>
        <v>1.8878999999999999</v>
      </c>
      <c r="G135" s="64">
        <f t="shared" si="137"/>
        <v>0.14909999999999998</v>
      </c>
      <c r="H135" s="64">
        <f t="shared" si="137"/>
        <v>0.105</v>
      </c>
      <c r="I135" s="64">
        <f t="shared" si="137"/>
        <v>1.0053477</v>
      </c>
      <c r="J135" s="64">
        <f t="shared" si="137"/>
        <v>1.2540255</v>
      </c>
      <c r="K135" s="64">
        <f t="shared" si="137"/>
        <v>4.4682119999999999E-2</v>
      </c>
      <c r="L135" s="64">
        <f t="shared" si="128"/>
        <v>1.0053477</v>
      </c>
      <c r="M135" s="64">
        <f t="shared" si="123"/>
        <v>10.913593899619944</v>
      </c>
      <c r="N135" s="64">
        <f t="shared" si="129"/>
        <v>-0.46799221078910946</v>
      </c>
      <c r="O135" s="64">
        <f t="shared" si="129"/>
        <v>1.2540255</v>
      </c>
      <c r="P135" s="64">
        <f t="shared" si="124"/>
        <v>1.5173389851098107</v>
      </c>
      <c r="Q135" s="64">
        <f t="shared" si="130"/>
        <v>2.7812977917729853E-2</v>
      </c>
      <c r="R135" s="64">
        <f t="shared" si="130"/>
        <v>4.4682119999999999E-2</v>
      </c>
      <c r="S135" s="64">
        <f t="shared" si="125"/>
        <v>5.3731920263719757E-2</v>
      </c>
      <c r="T135" s="64">
        <f t="shared" si="131"/>
        <v>2.5385191848393829E-3</v>
      </c>
      <c r="U135" s="64">
        <f t="shared" si="131"/>
        <v>2.296119</v>
      </c>
      <c r="V135" s="64">
        <f t="shared" si="131"/>
        <v>2.6784782863134815</v>
      </c>
      <c r="W135" s="29">
        <f>'2.6 Fert x3 '!D10</f>
        <v>189.2</v>
      </c>
      <c r="X135" s="35">
        <f t="shared" si="138"/>
        <v>0.84999999999999432</v>
      </c>
      <c r="Y135" s="29">
        <f>'2.6 Fert x3 '!F10*k</f>
        <v>2.2406999999999999</v>
      </c>
      <c r="Z135" s="29">
        <f>'2.6 Fert x3 '!G10*k</f>
        <v>1.8816000000000002</v>
      </c>
      <c r="AA135" s="29">
        <f>'2.6 Fert x3 '!H10*k</f>
        <v>0.14909999999999998</v>
      </c>
      <c r="AB135" s="29">
        <f>'2.6 Fert x3 '!I10/2</f>
        <v>0.11</v>
      </c>
      <c r="AC135" s="68">
        <f t="shared" si="139"/>
        <v>1.0284812999999999</v>
      </c>
      <c r="AD135" s="348">
        <f t="shared" si="132"/>
        <v>1.2639795</v>
      </c>
      <c r="AE135" s="68">
        <f t="shared" si="140"/>
        <v>4.5710279999999999E-2</v>
      </c>
      <c r="AF135" s="36">
        <f t="shared" si="141"/>
        <v>1.0284812999999999</v>
      </c>
      <c r="AG135" s="33">
        <f t="shared" si="133"/>
        <v>10.944388586234643</v>
      </c>
      <c r="AH135" s="33">
        <f t="shared" si="142"/>
        <v>-0.44599780176620563</v>
      </c>
      <c r="AI135" s="36">
        <f t="shared" si="143"/>
        <v>1.2639795</v>
      </c>
      <c r="AJ135" s="33">
        <f t="shared" si="134"/>
        <v>1.5298889059545071</v>
      </c>
      <c r="AK135" s="33">
        <f t="shared" si="144"/>
        <v>2.5678152900759033E-2</v>
      </c>
      <c r="AL135" s="60">
        <f t="shared" si="145"/>
        <v>4.5710279999999999E-2</v>
      </c>
      <c r="AM135" s="60">
        <f t="shared" si="146"/>
        <v>5.4538061316389809E-2</v>
      </c>
      <c r="AN135" s="60">
        <f t="shared" si="147"/>
        <v>4.6005890631806712E-3</v>
      </c>
      <c r="AO135" s="34">
        <f t="shared" si="135"/>
        <v>2.3221420000000004</v>
      </c>
      <c r="AP135" s="34">
        <f t="shared" si="148"/>
        <v>2.7564229401977287</v>
      </c>
      <c r="AQ135" s="10">
        <f t="shared" si="149"/>
        <v>1.9660030621540954</v>
      </c>
      <c r="AR135" s="10">
        <f t="shared" si="150"/>
        <v>2.0232144381051329</v>
      </c>
      <c r="AS135" s="10">
        <f t="shared" si="151"/>
        <v>5.7211375951037535E-2</v>
      </c>
      <c r="AT135" s="10">
        <f>SUM(AS$130:AS135)*5</f>
        <v>0.65433805703917547</v>
      </c>
      <c r="AU135" s="10"/>
      <c r="AV135" s="10"/>
      <c r="AW135" s="10"/>
      <c r="AY135" s="10"/>
    </row>
    <row r="136" spans="1:53" x14ac:dyDescent="0.25">
      <c r="A136" s="4">
        <v>35</v>
      </c>
      <c r="B136" s="18">
        <f t="shared" si="126"/>
        <v>2058</v>
      </c>
      <c r="C136" s="39">
        <f t="shared" si="122"/>
        <v>189.96</v>
      </c>
      <c r="D136" s="22">
        <f t="shared" si="136"/>
        <v>0.84999999999999432</v>
      </c>
      <c r="E136" s="64">
        <f t="shared" si="137"/>
        <v>2.0748000000000002</v>
      </c>
      <c r="F136" s="64">
        <f t="shared" si="137"/>
        <v>2.0055000000000001</v>
      </c>
      <c r="G136" s="64">
        <f t="shared" si="137"/>
        <v>0.15329999999999999</v>
      </c>
      <c r="H136" s="64">
        <f t="shared" si="137"/>
        <v>0.14499999999999999</v>
      </c>
      <c r="I136" s="64">
        <f t="shared" si="137"/>
        <v>0.9523332000000001</v>
      </c>
      <c r="J136" s="64">
        <f t="shared" si="137"/>
        <v>1.270416</v>
      </c>
      <c r="K136" s="64">
        <f t="shared" si="137"/>
        <v>4.232592000000001E-2</v>
      </c>
      <c r="L136" s="64">
        <f t="shared" si="128"/>
        <v>0.9523332000000001</v>
      </c>
      <c r="M136" s="64">
        <f t="shared" si="123"/>
        <v>10.453168516899286</v>
      </c>
      <c r="N136" s="64">
        <f t="shared" si="129"/>
        <v>-0.46042538272065769</v>
      </c>
      <c r="O136" s="64">
        <f t="shared" si="129"/>
        <v>1.270416</v>
      </c>
      <c r="P136" s="64">
        <f t="shared" si="124"/>
        <v>1.5386461714324653</v>
      </c>
      <c r="Q136" s="64">
        <f t="shared" si="130"/>
        <v>2.1307186322654603E-2</v>
      </c>
      <c r="R136" s="64">
        <f t="shared" si="130"/>
        <v>4.232592000000001E-2</v>
      </c>
      <c r="S136" s="64">
        <f t="shared" si="125"/>
        <v>5.1824471296162786E-2</v>
      </c>
      <c r="T136" s="64">
        <f t="shared" si="131"/>
        <v>-1.9074489675569711E-3</v>
      </c>
      <c r="U136" s="64">
        <f t="shared" si="131"/>
        <v>2.3206579999999999</v>
      </c>
      <c r="V136" s="64">
        <f t="shared" si="131"/>
        <v>2.7296323546344339</v>
      </c>
      <c r="W136" s="29">
        <f>'2.6 Fert x3 '!D11</f>
        <v>190.01</v>
      </c>
      <c r="X136" s="35">
        <f t="shared" si="138"/>
        <v>0.81000000000000227</v>
      </c>
      <c r="Y136" s="29">
        <f>'2.6 Fert x3 '!F11*k</f>
        <v>2.1083999999999996</v>
      </c>
      <c r="Z136" s="29">
        <f>'2.6 Fert x3 '!G11*k</f>
        <v>1.9991999999999999</v>
      </c>
      <c r="AA136" s="29">
        <f>'2.6 Fert x3 '!H11*k</f>
        <v>0.15329999999999999</v>
      </c>
      <c r="AB136" s="29">
        <f>'2.6 Fert x3 '!I11/2</f>
        <v>0.14499999999999999</v>
      </c>
      <c r="AC136" s="68">
        <f t="shared" si="139"/>
        <v>0.96775559999999983</v>
      </c>
      <c r="AD136" s="348">
        <f t="shared" si="132"/>
        <v>1.2762539999999998</v>
      </c>
      <c r="AE136" s="68">
        <f t="shared" si="140"/>
        <v>4.3011359999999998E-2</v>
      </c>
      <c r="AF136" s="36">
        <f t="shared" si="141"/>
        <v>0.96775559999999983</v>
      </c>
      <c r="AG136" s="33">
        <f t="shared" si="133"/>
        <v>10.49539924867824</v>
      </c>
      <c r="AH136" s="33">
        <f t="shared" si="142"/>
        <v>-0.44898933755640336</v>
      </c>
      <c r="AI136" s="36">
        <f t="shared" si="143"/>
        <v>1.2762539999999998</v>
      </c>
      <c r="AJ136" s="33">
        <f t="shared" si="134"/>
        <v>1.5467027049656248</v>
      </c>
      <c r="AK136" s="33">
        <f t="shared" si="144"/>
        <v>1.681379901111768E-2</v>
      </c>
      <c r="AL136" s="60">
        <f t="shared" si="145"/>
        <v>4.3011359999999998E-2</v>
      </c>
      <c r="AM136" s="60">
        <f t="shared" si="146"/>
        <v>5.2652418247396741E-2</v>
      </c>
      <c r="AN136" s="60">
        <f t="shared" si="147"/>
        <v>-1.8856430689930676E-3</v>
      </c>
      <c r="AO136" s="34">
        <f t="shared" si="135"/>
        <v>2.3351269999999995</v>
      </c>
      <c r="AP136" s="34">
        <f t="shared" si="148"/>
        <v>2.7110658183857232</v>
      </c>
      <c r="AQ136" s="10">
        <f t="shared" si="149"/>
        <v>2.0035501483016747</v>
      </c>
      <c r="AR136" s="10">
        <f t="shared" si="150"/>
        <v>1.9899223106951207</v>
      </c>
      <c r="AS136" s="10">
        <f t="shared" si="151"/>
        <v>-1.362783760655395E-2</v>
      </c>
      <c r="AT136" s="10">
        <f>SUM(AS$130:AS136)*5</f>
        <v>0.58619886900640572</v>
      </c>
      <c r="AU136" s="10"/>
      <c r="AV136" s="10"/>
      <c r="AW136" s="10"/>
      <c r="AY136" s="10"/>
    </row>
    <row r="137" spans="1:53" x14ac:dyDescent="0.25">
      <c r="A137" s="4">
        <v>40</v>
      </c>
      <c r="B137" s="18">
        <f t="shared" si="126"/>
        <v>2063</v>
      </c>
      <c r="C137" s="39">
        <f t="shared" si="122"/>
        <v>190.86</v>
      </c>
      <c r="D137" s="22">
        <f t="shared" si="136"/>
        <v>0.90000000000000568</v>
      </c>
      <c r="E137" s="64">
        <f t="shared" si="137"/>
        <v>2.2008000000000001</v>
      </c>
      <c r="F137" s="64">
        <f t="shared" si="137"/>
        <v>1.9634999999999998</v>
      </c>
      <c r="G137" s="64">
        <f t="shared" si="137"/>
        <v>0.15329999999999999</v>
      </c>
      <c r="H137" s="64">
        <f t="shared" si="137"/>
        <v>0.15</v>
      </c>
      <c r="I137" s="64">
        <f t="shared" si="137"/>
        <v>1.0101672000000002</v>
      </c>
      <c r="J137" s="64">
        <f t="shared" si="137"/>
        <v>1.285326</v>
      </c>
      <c r="K137" s="64">
        <f t="shared" si="137"/>
        <v>4.4896320000000003E-2</v>
      </c>
      <c r="L137" s="64">
        <f t="shared" si="128"/>
        <v>1.0101672000000002</v>
      </c>
      <c r="M137" s="64">
        <f t="shared" si="123"/>
        <v>10.110178940615983</v>
      </c>
      <c r="N137" s="64">
        <f t="shared" si="129"/>
        <v>-0.34298957628330307</v>
      </c>
      <c r="O137" s="64">
        <f t="shared" si="129"/>
        <v>1.285326</v>
      </c>
      <c r="P137" s="64">
        <f t="shared" si="124"/>
        <v>1.5573227854166538</v>
      </c>
      <c r="Q137" s="64">
        <f t="shared" si="130"/>
        <v>1.8676613984188517E-2</v>
      </c>
      <c r="R137" s="64">
        <f t="shared" si="130"/>
        <v>4.4896320000000003E-2</v>
      </c>
      <c r="S137" s="64">
        <f t="shared" si="125"/>
        <v>5.4057678771231077E-2</v>
      </c>
      <c r="T137" s="64">
        <f t="shared" si="131"/>
        <v>2.2332074750682912E-3</v>
      </c>
      <c r="U137" s="64">
        <f t="shared" si="131"/>
        <v>2.3678280000000003</v>
      </c>
      <c r="V137" s="64">
        <f t="shared" si="131"/>
        <v>2.9457482451759596</v>
      </c>
      <c r="W137" s="29">
        <f>'2.6 Fert x3 '!D12</f>
        <v>190.87</v>
      </c>
      <c r="X137" s="35">
        <f t="shared" si="138"/>
        <v>0.86000000000001364</v>
      </c>
      <c r="Y137" s="29">
        <f>'2.6 Fert x3 '!F12*k</f>
        <v>2.2869000000000002</v>
      </c>
      <c r="Z137" s="29">
        <f>'2.6 Fert x3 '!G12*k</f>
        <v>1.9257</v>
      </c>
      <c r="AA137" s="29">
        <f>'2.6 Fert x3 '!H12*k</f>
        <v>0.15329999999999999</v>
      </c>
      <c r="AB137" s="29">
        <f>'2.6 Fert x3 '!I12/2</f>
        <v>0.125</v>
      </c>
      <c r="AC137" s="68">
        <f t="shared" si="139"/>
        <v>1.0496871000000001</v>
      </c>
      <c r="AD137" s="348">
        <f t="shared" si="132"/>
        <v>1.2920565000000002</v>
      </c>
      <c r="AE137" s="68">
        <f t="shared" si="140"/>
        <v>4.6652760000000008E-2</v>
      </c>
      <c r="AF137" s="36">
        <f t="shared" si="141"/>
        <v>1.0496871000000001</v>
      </c>
      <c r="AG137" s="33">
        <f t="shared" si="133"/>
        <v>10.186462827954559</v>
      </c>
      <c r="AH137" s="33">
        <f t="shared" si="142"/>
        <v>-0.30893642072368088</v>
      </c>
      <c r="AI137" s="36">
        <f t="shared" si="143"/>
        <v>1.2920565000000002</v>
      </c>
      <c r="AJ137" s="33">
        <f t="shared" si="134"/>
        <v>1.5654774927901924</v>
      </c>
      <c r="AK137" s="33">
        <f t="shared" si="144"/>
        <v>1.8774787824567651E-2</v>
      </c>
      <c r="AL137" s="60">
        <f t="shared" si="145"/>
        <v>4.6652760000000008E-2</v>
      </c>
      <c r="AM137" s="60">
        <f t="shared" si="146"/>
        <v>5.5960480497151147E-2</v>
      </c>
      <c r="AN137" s="60">
        <f t="shared" si="147"/>
        <v>3.3080622497544052E-3</v>
      </c>
      <c r="AO137" s="34">
        <f t="shared" si="135"/>
        <v>2.3801770000000002</v>
      </c>
      <c r="AP137" s="34">
        <f t="shared" si="148"/>
        <v>2.9533234293506547</v>
      </c>
      <c r="AQ137" s="10">
        <f t="shared" si="149"/>
        <v>2.1621792119591543</v>
      </c>
      <c r="AR137" s="10">
        <f t="shared" si="150"/>
        <v>2.1677393971433805</v>
      </c>
      <c r="AS137" s="10">
        <f t="shared" si="151"/>
        <v>5.5601851842261851E-3</v>
      </c>
      <c r="AT137" s="10">
        <f>SUM(AS$130:AS137)*5</f>
        <v>0.61399979492753665</v>
      </c>
      <c r="AU137" s="10"/>
      <c r="AV137" s="10"/>
      <c r="AW137" s="10"/>
      <c r="AY137" s="10"/>
    </row>
    <row r="138" spans="1:53" x14ac:dyDescent="0.25">
      <c r="A138" s="4">
        <v>45</v>
      </c>
      <c r="B138" s="18">
        <f t="shared" si="126"/>
        <v>2068</v>
      </c>
      <c r="C138" s="39">
        <f t="shared" si="122"/>
        <v>191.75</v>
      </c>
      <c r="D138" s="22">
        <f t="shared" si="136"/>
        <v>0.88999999999998636</v>
      </c>
      <c r="E138" s="64">
        <f t="shared" si="137"/>
        <v>2.1630000000000003</v>
      </c>
      <c r="F138" s="64">
        <f t="shared" si="137"/>
        <v>2.0684999999999998</v>
      </c>
      <c r="G138" s="64">
        <f t="shared" si="137"/>
        <v>0.1575</v>
      </c>
      <c r="H138" s="64">
        <f t="shared" si="137"/>
        <v>0.19</v>
      </c>
      <c r="I138" s="64">
        <f t="shared" si="137"/>
        <v>0.99281700000000017</v>
      </c>
      <c r="J138" s="64">
        <f t="shared" si="137"/>
        <v>1.3159649999999998</v>
      </c>
      <c r="K138" s="64">
        <f t="shared" si="137"/>
        <v>4.412520000000001E-2</v>
      </c>
      <c r="L138" s="64">
        <f t="shared" si="128"/>
        <v>0.99281700000000017</v>
      </c>
      <c r="M138" s="64">
        <f t="shared" si="123"/>
        <v>9.7942389717778564</v>
      </c>
      <c r="N138" s="64">
        <f t="shared" si="129"/>
        <v>-0.31593996883812636</v>
      </c>
      <c r="O138" s="64">
        <f t="shared" si="129"/>
        <v>1.3159649999999998</v>
      </c>
      <c r="P138" s="64">
        <f t="shared" si="124"/>
        <v>1.5912633755161094</v>
      </c>
      <c r="Q138" s="64">
        <f t="shared" si="130"/>
        <v>3.3940590099455603E-2</v>
      </c>
      <c r="R138" s="64">
        <f t="shared" si="130"/>
        <v>4.412520000000001E-2</v>
      </c>
      <c r="S138" s="64">
        <f t="shared" si="125"/>
        <v>5.3681337808585403E-2</v>
      </c>
      <c r="T138" s="64">
        <f t="shared" si="131"/>
        <v>-3.7634096264567429E-4</v>
      </c>
      <c r="U138" s="64">
        <f t="shared" si="131"/>
        <v>2.4268700000000005</v>
      </c>
      <c r="V138" s="64">
        <f t="shared" si="131"/>
        <v>3.0344942802986701</v>
      </c>
      <c r="W138" s="29">
        <f>'2.6 Fert x3 '!D13</f>
        <v>191.79</v>
      </c>
      <c r="X138" s="35">
        <f t="shared" si="138"/>
        <v>0.91999999999998749</v>
      </c>
      <c r="Y138" s="29">
        <f>'2.6 Fert x3 '!F13*k</f>
        <v>2.2029000000000001</v>
      </c>
      <c r="Z138" s="29">
        <f>'2.6 Fert x3 '!G13*k</f>
        <v>2.0663999999999998</v>
      </c>
      <c r="AA138" s="29">
        <f>'2.6 Fert x3 '!H13*k</f>
        <v>0.15959999999999999</v>
      </c>
      <c r="AB138" s="29">
        <f>'2.6 Fert x3 '!I13/2</f>
        <v>0.185</v>
      </c>
      <c r="AC138" s="68">
        <f t="shared" si="139"/>
        <v>1.0111311000000001</v>
      </c>
      <c r="AD138" s="348">
        <f t="shared" si="132"/>
        <v>1.3249424999999999</v>
      </c>
      <c r="AE138" s="68">
        <f t="shared" si="140"/>
        <v>4.4939160000000006E-2</v>
      </c>
      <c r="AF138" s="36">
        <f t="shared" si="141"/>
        <v>1.0111311000000001</v>
      </c>
      <c r="AG138" s="33">
        <f t="shared" si="133"/>
        <v>9.8789620528708699</v>
      </c>
      <c r="AH138" s="33">
        <f t="shared" si="142"/>
        <v>-0.30750077508368889</v>
      </c>
      <c r="AI138" s="36">
        <f t="shared" si="143"/>
        <v>1.3249424999999999</v>
      </c>
      <c r="AJ138" s="33">
        <f t="shared" si="134"/>
        <v>1.6016824377367147</v>
      </c>
      <c r="AK138" s="33">
        <f t="shared" si="144"/>
        <v>3.6204944946522266E-2</v>
      </c>
      <c r="AL138" s="60">
        <f t="shared" si="145"/>
        <v>4.4939160000000006E-2</v>
      </c>
      <c r="AM138" s="60">
        <f t="shared" si="146"/>
        <v>5.4831668809498288E-2</v>
      </c>
      <c r="AN138" s="60">
        <f t="shared" si="147"/>
        <v>-1.1288116876528587E-3</v>
      </c>
      <c r="AO138" s="34">
        <f t="shared" si="135"/>
        <v>2.4453669999999996</v>
      </c>
      <c r="AP138" s="34">
        <f t="shared" si="148"/>
        <v>3.0929423581751676</v>
      </c>
      <c r="AQ138" s="10">
        <f t="shared" si="149"/>
        <v>2.2273188017392238</v>
      </c>
      <c r="AR138" s="10">
        <f t="shared" si="150"/>
        <v>2.2702196909005727</v>
      </c>
      <c r="AS138" s="10">
        <f t="shared" si="151"/>
        <v>4.2900889161348932E-2</v>
      </c>
      <c r="AT138" s="10">
        <f>SUM(AS$130:AS138)*5</f>
        <v>0.82850424073428131</v>
      </c>
      <c r="AU138" s="10"/>
      <c r="AV138" s="10"/>
      <c r="AW138" s="10"/>
      <c r="AY138" s="10"/>
    </row>
    <row r="139" spans="1:53" x14ac:dyDescent="0.25">
      <c r="A139" s="4">
        <v>50</v>
      </c>
      <c r="B139" s="18">
        <f t="shared" si="126"/>
        <v>2073</v>
      </c>
      <c r="C139" s="39">
        <f t="shared" si="122"/>
        <v>192.59</v>
      </c>
      <c r="D139" s="22">
        <f t="shared" si="136"/>
        <v>0.84000000000000341</v>
      </c>
      <c r="E139" s="64">
        <f t="shared" si="137"/>
        <v>2.0726999999999998</v>
      </c>
      <c r="F139" s="64">
        <f t="shared" si="137"/>
        <v>2.2176</v>
      </c>
      <c r="G139" s="64">
        <f t="shared" si="137"/>
        <v>0.1638</v>
      </c>
      <c r="H139" s="64">
        <f t="shared" si="137"/>
        <v>0.155</v>
      </c>
      <c r="I139" s="64">
        <f t="shared" si="137"/>
        <v>0.95136929999999997</v>
      </c>
      <c r="J139" s="64">
        <f t="shared" si="137"/>
        <v>1.3504995</v>
      </c>
      <c r="K139" s="64">
        <f t="shared" si="137"/>
        <v>4.2283080000000001E-2</v>
      </c>
      <c r="L139" s="64">
        <f t="shared" si="128"/>
        <v>0.95136929999999997</v>
      </c>
      <c r="M139" s="64">
        <f t="shared" si="123"/>
        <v>9.4777495539380645</v>
      </c>
      <c r="N139" s="64">
        <f t="shared" si="129"/>
        <v>-0.3164894178397919</v>
      </c>
      <c r="O139" s="64">
        <f t="shared" si="129"/>
        <v>1.3504995</v>
      </c>
      <c r="P139" s="64">
        <f t="shared" si="124"/>
        <v>1.631797780870309</v>
      </c>
      <c r="Q139" s="64">
        <f t="shared" si="130"/>
        <v>4.053440535419961E-2</v>
      </c>
      <c r="R139" s="64">
        <f t="shared" si="130"/>
        <v>4.2283080000000001E-2</v>
      </c>
      <c r="S139" s="64">
        <f t="shared" si="125"/>
        <v>5.177268949690414E-2</v>
      </c>
      <c r="T139" s="64">
        <f t="shared" si="131"/>
        <v>-1.908648311681263E-3</v>
      </c>
      <c r="U139" s="64">
        <f t="shared" si="131"/>
        <v>2.4428230000000006</v>
      </c>
      <c r="V139" s="64">
        <f t="shared" si="131"/>
        <v>3.0049593392027303</v>
      </c>
      <c r="W139" s="29">
        <f>'2.6 Fert x3 '!D14</f>
        <v>192.69</v>
      </c>
      <c r="X139" s="35">
        <f t="shared" si="138"/>
        <v>0.90000000000000568</v>
      </c>
      <c r="Y139" s="29">
        <f>'2.6 Fert x3 '!F14*k</f>
        <v>2.1062999999999996</v>
      </c>
      <c r="Z139" s="29">
        <f>'2.6 Fert x3 '!G14*k</f>
        <v>2.2112999999999996</v>
      </c>
      <c r="AA139" s="29">
        <f>'2.6 Fert x3 '!H14*k</f>
        <v>0.1638</v>
      </c>
      <c r="AB139" s="29">
        <f>'2.6 Fert x3 '!I14/2</f>
        <v>0.16500000000000001</v>
      </c>
      <c r="AC139" s="68">
        <f t="shared" si="139"/>
        <v>0.96679169999999981</v>
      </c>
      <c r="AD139" s="348">
        <f t="shared" si="132"/>
        <v>1.3563374999999998</v>
      </c>
      <c r="AE139" s="68">
        <f t="shared" si="140"/>
        <v>4.2968519999999996E-2</v>
      </c>
      <c r="AF139" s="36">
        <f t="shared" si="141"/>
        <v>0.96679169999999981</v>
      </c>
      <c r="AG139" s="33">
        <f t="shared" si="133"/>
        <v>9.5669276799077707</v>
      </c>
      <c r="AH139" s="33">
        <f t="shared" si="142"/>
        <v>-0.31203437296309922</v>
      </c>
      <c r="AI139" s="36">
        <f t="shared" si="143"/>
        <v>1.3563374999999998</v>
      </c>
      <c r="AJ139" s="33">
        <f t="shared" si="134"/>
        <v>1.6394776282577577</v>
      </c>
      <c r="AK139" s="33">
        <f t="shared" si="144"/>
        <v>3.7795190521042965E-2</v>
      </c>
      <c r="AL139" s="60">
        <f t="shared" si="145"/>
        <v>4.2968519999999996E-2</v>
      </c>
      <c r="AM139" s="60">
        <f t="shared" si="146"/>
        <v>5.2661481209742782E-2</v>
      </c>
      <c r="AN139" s="60">
        <f t="shared" si="147"/>
        <v>-2.1701875997555062E-3</v>
      </c>
      <c r="AO139" s="34">
        <f t="shared" si="135"/>
        <v>2.4625919999999994</v>
      </c>
      <c r="AP139" s="34">
        <f t="shared" si="148"/>
        <v>3.0861826299581936</v>
      </c>
      <c r="AQ139" s="10">
        <f t="shared" si="149"/>
        <v>2.2056401549748039</v>
      </c>
      <c r="AR139" s="10">
        <f t="shared" si="150"/>
        <v>2.2652580503893143</v>
      </c>
      <c r="AS139" s="10">
        <f t="shared" si="151"/>
        <v>5.9617895414510347E-2</v>
      </c>
      <c r="AT139" s="10">
        <f>SUM(AS$130:AS139)*5</f>
        <v>1.126593717806833</v>
      </c>
      <c r="AU139" s="10"/>
      <c r="AV139" s="10"/>
      <c r="AW139" s="10"/>
      <c r="AY139" s="10"/>
      <c r="AZ139" s="10"/>
    </row>
    <row r="140" spans="1:53" x14ac:dyDescent="0.25">
      <c r="A140" s="4">
        <v>55</v>
      </c>
      <c r="B140" s="18">
        <f t="shared" si="126"/>
        <v>2078</v>
      </c>
      <c r="C140" s="39">
        <f t="shared" si="122"/>
        <v>193.45</v>
      </c>
      <c r="D140" s="22">
        <f t="shared" si="136"/>
        <v>0.85999999999998522</v>
      </c>
      <c r="E140" s="64">
        <f t="shared" si="137"/>
        <v>2.1126</v>
      </c>
      <c r="F140" s="64">
        <f t="shared" si="137"/>
        <v>2.2637999999999998</v>
      </c>
      <c r="G140" s="64">
        <f t="shared" si="137"/>
        <v>0.16800000000000001</v>
      </c>
      <c r="H140" s="64">
        <f t="shared" si="137"/>
        <v>0.16</v>
      </c>
      <c r="I140" s="64">
        <f t="shared" si="137"/>
        <v>0.96968340000000008</v>
      </c>
      <c r="J140" s="64">
        <f t="shared" si="137"/>
        <v>1.377831</v>
      </c>
      <c r="K140" s="64">
        <f t="shared" si="137"/>
        <v>4.3097040000000003E-2</v>
      </c>
      <c r="L140" s="64">
        <f t="shared" si="128"/>
        <v>0.96968340000000008</v>
      </c>
      <c r="M140" s="64">
        <f t="shared" si="123"/>
        <v>9.2205436129603697</v>
      </c>
      <c r="N140" s="64">
        <f t="shared" si="129"/>
        <v>-0.25720594097769478</v>
      </c>
      <c r="O140" s="64">
        <f t="shared" si="129"/>
        <v>1.377831</v>
      </c>
      <c r="P140" s="64">
        <f t="shared" si="124"/>
        <v>1.6662948190946389</v>
      </c>
      <c r="Q140" s="64">
        <f t="shared" si="130"/>
        <v>3.4497038224329923E-2</v>
      </c>
      <c r="R140" s="64">
        <f t="shared" si="130"/>
        <v>4.3097040000000003E-2</v>
      </c>
      <c r="S140" s="64">
        <f t="shared" si="125"/>
        <v>5.2249244955881617E-2</v>
      </c>
      <c r="T140" s="64">
        <f t="shared" si="131"/>
        <v>4.7655545897747759E-4</v>
      </c>
      <c r="U140" s="64">
        <f t="shared" si="131"/>
        <v>2.4933320000000005</v>
      </c>
      <c r="V140" s="64">
        <f t="shared" si="131"/>
        <v>3.1310996527055983</v>
      </c>
      <c r="W140" s="29">
        <f>'2.6 Fert x3 '!D15</f>
        <v>193.55</v>
      </c>
      <c r="X140" s="35">
        <f t="shared" si="138"/>
        <v>0.86000000000001364</v>
      </c>
      <c r="Y140" s="29">
        <f>'2.6 Fert x3 '!F15*k</f>
        <v>2.1083999999999996</v>
      </c>
      <c r="Z140" s="29">
        <f>'2.6 Fert x3 '!G15*k</f>
        <v>2.3162999999999996</v>
      </c>
      <c r="AA140" s="29">
        <f>'2.6 Fert x3 '!H15*k</f>
        <v>0.1701</v>
      </c>
      <c r="AB140" s="29">
        <f>'2.6 Fert x3 '!I15/2</f>
        <v>0.16500000000000001</v>
      </c>
      <c r="AC140" s="68">
        <f t="shared" si="139"/>
        <v>0.96775559999999983</v>
      </c>
      <c r="AD140" s="348">
        <f t="shared" si="132"/>
        <v>1.3967519999999998</v>
      </c>
      <c r="AE140" s="68">
        <f t="shared" si="140"/>
        <v>4.3011359999999998E-2</v>
      </c>
      <c r="AF140" s="36">
        <f t="shared" si="141"/>
        <v>0.96775559999999983</v>
      </c>
      <c r="AG140" s="33">
        <f t="shared" si="133"/>
        <v>9.2962498807569922</v>
      </c>
      <c r="AH140" s="33">
        <f t="shared" si="142"/>
        <v>-0.2706777991507785</v>
      </c>
      <c r="AI140" s="36">
        <f t="shared" si="143"/>
        <v>1.3967519999999998</v>
      </c>
      <c r="AJ140" s="33">
        <f t="shared" si="134"/>
        <v>1.6865734371361742</v>
      </c>
      <c r="AK140" s="33">
        <f t="shared" si="144"/>
        <v>4.7095808878416578E-2</v>
      </c>
      <c r="AL140" s="60">
        <f t="shared" si="145"/>
        <v>4.3011359999999998E-2</v>
      </c>
      <c r="AM140" s="60">
        <f t="shared" si="146"/>
        <v>5.2320682617684265E-2</v>
      </c>
      <c r="AN140" s="60">
        <f t="shared" si="147"/>
        <v>-3.4079859205851659E-4</v>
      </c>
      <c r="AO140" s="34">
        <f t="shared" si="135"/>
        <v>2.522694</v>
      </c>
      <c r="AP140" s="34">
        <f t="shared" si="148"/>
        <v>3.1587712111355932</v>
      </c>
      <c r="AQ140" s="10">
        <f t="shared" si="149"/>
        <v>2.2982271450859093</v>
      </c>
      <c r="AR140" s="10">
        <f t="shared" si="150"/>
        <v>2.3185380689735253</v>
      </c>
      <c r="AS140" s="10">
        <f t="shared" si="151"/>
        <v>2.0310923887616017E-2</v>
      </c>
      <c r="AT140" s="10">
        <f>SUM(AS$130:AS140)*5</f>
        <v>1.2281483372449131</v>
      </c>
      <c r="AU140" s="10"/>
      <c r="AV140" s="10"/>
      <c r="AW140" s="10"/>
      <c r="AY140" s="10"/>
      <c r="AZ140" s="10"/>
    </row>
    <row r="141" spans="1:53" x14ac:dyDescent="0.25">
      <c r="A141" s="4">
        <v>60</v>
      </c>
      <c r="B141" s="18">
        <f t="shared" si="126"/>
        <v>2083</v>
      </c>
      <c r="C141" s="39">
        <f t="shared" si="122"/>
        <v>194.16</v>
      </c>
      <c r="D141" s="22">
        <f t="shared" si="136"/>
        <v>0.71000000000000796</v>
      </c>
      <c r="E141" s="64">
        <f t="shared" ref="E141:K150" si="152">E36</f>
        <v>2.0223</v>
      </c>
      <c r="F141" s="64">
        <f t="shared" si="152"/>
        <v>2.3771999999999998</v>
      </c>
      <c r="G141" s="64">
        <f t="shared" si="152"/>
        <v>0.1701</v>
      </c>
      <c r="H141" s="64">
        <f t="shared" si="152"/>
        <v>0.24</v>
      </c>
      <c r="I141" s="64">
        <f t="shared" si="152"/>
        <v>0.9282357</v>
      </c>
      <c r="J141" s="64">
        <f t="shared" si="152"/>
        <v>1.3987995</v>
      </c>
      <c r="K141" s="64">
        <f t="shared" si="152"/>
        <v>4.125492E-2</v>
      </c>
      <c r="L141" s="64">
        <f t="shared" si="128"/>
        <v>0.9282357</v>
      </c>
      <c r="M141" s="64">
        <f t="shared" si="123"/>
        <v>8.9551851361591304</v>
      </c>
      <c r="N141" s="64">
        <f t="shared" si="129"/>
        <v>-0.26535847680123936</v>
      </c>
      <c r="O141" s="64">
        <f t="shared" si="129"/>
        <v>1.3987995</v>
      </c>
      <c r="P141" s="64">
        <f t="shared" si="124"/>
        <v>1.6933615915094578</v>
      </c>
      <c r="Q141" s="64">
        <f t="shared" si="130"/>
        <v>2.7066772414818807E-2</v>
      </c>
      <c r="R141" s="64">
        <f t="shared" si="130"/>
        <v>4.125492E-2</v>
      </c>
      <c r="S141" s="64">
        <f t="shared" si="125"/>
        <v>5.0491368855045224E-2</v>
      </c>
      <c r="T141" s="64">
        <f t="shared" si="131"/>
        <v>-1.7578761008363933E-3</v>
      </c>
      <c r="U141" s="64">
        <f t="shared" si="131"/>
        <v>2.5490879999999998</v>
      </c>
      <c r="V141" s="64">
        <f t="shared" si="131"/>
        <v>3.0190384195127509</v>
      </c>
      <c r="W141" s="29">
        <f>'2.6 Fert x3 '!D16</f>
        <v>194.1</v>
      </c>
      <c r="X141" s="35">
        <f t="shared" si="138"/>
        <v>0.54999999999998295</v>
      </c>
      <c r="Y141" s="29">
        <f>'2.6 Fert x3 '!F16*k</f>
        <v>2.0286</v>
      </c>
      <c r="Z141" s="29">
        <f>'2.6 Fert x3 '!G16*k</f>
        <v>2.3813999999999997</v>
      </c>
      <c r="AA141" s="29">
        <f>'2.6 Fert x3 '!H16*k</f>
        <v>0.17219999999999999</v>
      </c>
      <c r="AB141" s="29">
        <f>'2.6 Fert x3 '!I16/2</f>
        <v>0.22</v>
      </c>
      <c r="AC141" s="68">
        <f t="shared" si="139"/>
        <v>0.93112740000000005</v>
      </c>
      <c r="AD141" s="348">
        <f t="shared" si="132"/>
        <v>1.401939</v>
      </c>
      <c r="AE141" s="68">
        <f t="shared" si="140"/>
        <v>4.1383440000000001E-2</v>
      </c>
      <c r="AF141" s="36">
        <f t="shared" si="141"/>
        <v>0.93112740000000005</v>
      </c>
      <c r="AG141" s="33">
        <f t="shared" si="133"/>
        <v>9.0239829702345258</v>
      </c>
      <c r="AH141" s="33">
        <f t="shared" si="142"/>
        <v>-0.27226691052246643</v>
      </c>
      <c r="AI141" s="36">
        <f t="shared" si="143"/>
        <v>1.401939</v>
      </c>
      <c r="AJ141" s="33">
        <f t="shared" si="134"/>
        <v>1.7000858785920232</v>
      </c>
      <c r="AK141" s="33">
        <f t="shared" si="144"/>
        <v>1.3512441455848956E-2</v>
      </c>
      <c r="AL141" s="60">
        <f t="shared" si="145"/>
        <v>4.1383440000000001E-2</v>
      </c>
      <c r="AM141" s="60">
        <f t="shared" si="146"/>
        <v>5.0632517368818422E-2</v>
      </c>
      <c r="AN141" s="60">
        <f t="shared" si="147"/>
        <v>-1.688165248865843E-3</v>
      </c>
      <c r="AO141" s="34">
        <f t="shared" si="135"/>
        <v>2.545166</v>
      </c>
      <c r="AP141" s="34">
        <f t="shared" si="148"/>
        <v>2.8347233656844999</v>
      </c>
      <c r="AQ141" s="10">
        <f t="shared" si="149"/>
        <v>2.2159741999223592</v>
      </c>
      <c r="AR141" s="10">
        <f t="shared" si="150"/>
        <v>2.080686950412423</v>
      </c>
      <c r="AS141" s="10">
        <f t="shared" si="151"/>
        <v>-0.1352872495099362</v>
      </c>
      <c r="AT141" s="10">
        <f>SUM(AS$130:AS141)*5</f>
        <v>0.55171208969523211</v>
      </c>
      <c r="AU141" s="10"/>
      <c r="AV141" s="10"/>
      <c r="AW141" s="10"/>
      <c r="AY141" s="10"/>
      <c r="AZ141" s="10"/>
    </row>
    <row r="142" spans="1:53" x14ac:dyDescent="0.25">
      <c r="A142" s="4">
        <v>65</v>
      </c>
      <c r="B142" s="18">
        <f t="shared" si="126"/>
        <v>2088</v>
      </c>
      <c r="C142" s="39">
        <f t="shared" si="122"/>
        <v>194.58</v>
      </c>
      <c r="D142" s="22">
        <f t="shared" si="136"/>
        <v>0.42000000000001592</v>
      </c>
      <c r="E142" s="64">
        <f t="shared" si="152"/>
        <v>2.1944999999999997</v>
      </c>
      <c r="F142" s="64">
        <f t="shared" si="152"/>
        <v>2.2469999999999999</v>
      </c>
      <c r="G142" s="64">
        <f t="shared" si="152"/>
        <v>0.16800000000000001</v>
      </c>
      <c r="H142" s="64">
        <f t="shared" si="152"/>
        <v>0.27500000000000002</v>
      </c>
      <c r="I142" s="64">
        <f t="shared" si="152"/>
        <v>1.0072755</v>
      </c>
      <c r="J142" s="64">
        <f t="shared" si="152"/>
        <v>1.3915124999999997</v>
      </c>
      <c r="K142" s="64">
        <f t="shared" si="152"/>
        <v>4.4767799999999996E-2</v>
      </c>
      <c r="L142" s="64">
        <f t="shared" si="128"/>
        <v>1.0072755</v>
      </c>
      <c r="M142" s="64">
        <f t="shared" si="123"/>
        <v>8.8032169647044096</v>
      </c>
      <c r="N142" s="64">
        <f t="shared" si="129"/>
        <v>-0.15196817145472075</v>
      </c>
      <c r="O142" s="64">
        <f t="shared" si="129"/>
        <v>1.3915124999999997</v>
      </c>
      <c r="P142" s="64">
        <f t="shared" si="124"/>
        <v>1.6908593660892952</v>
      </c>
      <c r="Q142" s="64">
        <f t="shared" si="130"/>
        <v>-2.5022254201625405E-3</v>
      </c>
      <c r="R142" s="64">
        <f t="shared" si="130"/>
        <v>4.4767799999999996E-2</v>
      </c>
      <c r="S142" s="64">
        <f t="shared" si="125"/>
        <v>5.3693497327198428E-2</v>
      </c>
      <c r="T142" s="64">
        <f t="shared" si="131"/>
        <v>3.202128472153204E-3</v>
      </c>
      <c r="U142" s="64">
        <f t="shared" si="131"/>
        <v>2.5887850000000001</v>
      </c>
      <c r="V142" s="64">
        <f t="shared" si="131"/>
        <v>2.8575167315972858</v>
      </c>
      <c r="W142" s="29">
        <f>'2.6 Fert x3 '!D17</f>
        <v>194.69</v>
      </c>
      <c r="X142" s="35">
        <f t="shared" si="138"/>
        <v>0.59000000000000341</v>
      </c>
      <c r="Y142" s="29">
        <f>'2.6 Fert x3 '!F17*k</f>
        <v>2.2091999999999996</v>
      </c>
      <c r="Z142" s="29">
        <f>'2.6 Fert x3 '!G17*k</f>
        <v>2.2742999999999998</v>
      </c>
      <c r="AA142" s="29">
        <f>'2.6 Fert x3 '!H17*k</f>
        <v>0.1701</v>
      </c>
      <c r="AB142" s="29">
        <f>'2.6 Fert x3 '!I17/2</f>
        <v>0.27500000000000002</v>
      </c>
      <c r="AC142" s="68">
        <f t="shared" si="139"/>
        <v>1.0140227999999998</v>
      </c>
      <c r="AD142" s="348">
        <f t="shared" si="132"/>
        <v>1.4054879999999998</v>
      </c>
      <c r="AE142" s="68">
        <f t="shared" si="140"/>
        <v>4.5067679999999992E-2</v>
      </c>
      <c r="AF142" s="36">
        <f t="shared" si="141"/>
        <v>1.0140227999999998</v>
      </c>
      <c r="AG142" s="33">
        <f t="shared" si="133"/>
        <v>8.8698562579122981</v>
      </c>
      <c r="AH142" s="33">
        <f t="shared" si="142"/>
        <v>-0.15412671232222763</v>
      </c>
      <c r="AI142" s="36">
        <f t="shared" si="143"/>
        <v>1.4054879999999998</v>
      </c>
      <c r="AJ142" s="33">
        <f t="shared" si="134"/>
        <v>1.7060235633379772</v>
      </c>
      <c r="AK142" s="33">
        <f t="shared" si="144"/>
        <v>5.9376847459540194E-3</v>
      </c>
      <c r="AL142" s="60">
        <f t="shared" si="145"/>
        <v>4.5067679999999992E-2</v>
      </c>
      <c r="AM142" s="60">
        <f t="shared" si="146"/>
        <v>5.4018329095009282E-2</v>
      </c>
      <c r="AN142" s="60">
        <f t="shared" si="147"/>
        <v>3.3858117261908599E-3</v>
      </c>
      <c r="AO142" s="34">
        <f t="shared" si="135"/>
        <v>2.612158</v>
      </c>
      <c r="AP142" s="34">
        <f t="shared" si="148"/>
        <v>3.0573547841499207</v>
      </c>
      <c r="AQ142" s="10">
        <f t="shared" si="149"/>
        <v>2.0974172809924077</v>
      </c>
      <c r="AR142" s="10">
        <f t="shared" si="150"/>
        <v>2.2440984115660418</v>
      </c>
      <c r="AS142" s="10">
        <f t="shared" si="151"/>
        <v>0.14668113057363419</v>
      </c>
      <c r="AT142" s="10">
        <f>SUM(AS$130:AS142)*5</f>
        <v>1.2851177425634031</v>
      </c>
      <c r="AU142" s="10"/>
      <c r="AV142" s="10"/>
      <c r="AW142" s="10"/>
      <c r="AY142" s="10"/>
      <c r="AZ142" s="10"/>
      <c r="BA142" s="10"/>
    </row>
    <row r="143" spans="1:53" x14ac:dyDescent="0.25">
      <c r="A143" s="4">
        <v>70</v>
      </c>
      <c r="B143" s="18">
        <f t="shared" si="126"/>
        <v>2093</v>
      </c>
      <c r="C143" s="39">
        <f t="shared" si="122"/>
        <v>194.91</v>
      </c>
      <c r="D143" s="22">
        <f t="shared" si="136"/>
        <v>0.32999999999998408</v>
      </c>
      <c r="E143" s="64">
        <f t="shared" si="152"/>
        <v>2.3561999999999999</v>
      </c>
      <c r="F143" s="64">
        <f t="shared" si="152"/>
        <v>2.0453999999999999</v>
      </c>
      <c r="G143" s="64">
        <f t="shared" si="152"/>
        <v>0.16170000000000001</v>
      </c>
      <c r="H143" s="64">
        <f t="shared" si="152"/>
        <v>0.28499999999999998</v>
      </c>
      <c r="I143" s="64">
        <f t="shared" si="152"/>
        <v>1.0814957999999999</v>
      </c>
      <c r="J143" s="64">
        <f t="shared" si="152"/>
        <v>1.3545209999999999</v>
      </c>
      <c r="K143" s="64">
        <f t="shared" si="152"/>
        <v>4.8066480000000002E-2</v>
      </c>
      <c r="L143" s="64">
        <f t="shared" si="128"/>
        <v>1.0814957999999999</v>
      </c>
      <c r="M143" s="64">
        <f t="shared" si="123"/>
        <v>8.7451412874414203</v>
      </c>
      <c r="N143" s="64">
        <f t="shared" si="129"/>
        <v>-5.8075677262989345E-2</v>
      </c>
      <c r="O143" s="64">
        <f t="shared" si="129"/>
        <v>1.3545209999999999</v>
      </c>
      <c r="P143" s="64">
        <f t="shared" si="124"/>
        <v>1.6534255309486319</v>
      </c>
      <c r="Q143" s="64">
        <f t="shared" si="130"/>
        <v>-3.7433835140663341E-2</v>
      </c>
      <c r="R143" s="64">
        <f t="shared" si="130"/>
        <v>4.8066480000000002E-2</v>
      </c>
      <c r="S143" s="64">
        <f t="shared" si="125"/>
        <v>5.7558239016420945E-2</v>
      </c>
      <c r="T143" s="64">
        <f t="shared" si="131"/>
        <v>3.8647416892225173E-3</v>
      </c>
      <c r="U143" s="64">
        <f t="shared" si="131"/>
        <v>2.5695990000000002</v>
      </c>
      <c r="V143" s="64">
        <f t="shared" si="131"/>
        <v>2.8079542292855542</v>
      </c>
      <c r="W143" s="29">
        <f>'2.6 Fert x3 '!D18</f>
        <v>195</v>
      </c>
      <c r="X143" s="35">
        <f t="shared" si="138"/>
        <v>0.31000000000000227</v>
      </c>
      <c r="Y143" s="29">
        <f>'2.6 Fert x3 '!F18*k</f>
        <v>2.3624999999999998</v>
      </c>
      <c r="Z143" s="29">
        <f>'2.6 Fert x3 '!G18*k</f>
        <v>2.0453999999999999</v>
      </c>
      <c r="AA143" s="29">
        <f>'2.6 Fert x3 '!H18*k</f>
        <v>0.16170000000000001</v>
      </c>
      <c r="AB143" s="29">
        <f>'2.6 Fert x3 '!I18/2</f>
        <v>0.24</v>
      </c>
      <c r="AC143" s="68">
        <f t="shared" si="139"/>
        <v>1.0843875000000001</v>
      </c>
      <c r="AD143" s="348">
        <f t="shared" si="132"/>
        <v>1.3560645</v>
      </c>
      <c r="AE143" s="68">
        <f t="shared" si="140"/>
        <v>4.8195000000000002E-2</v>
      </c>
      <c r="AF143" s="36">
        <f t="shared" si="141"/>
        <v>1.0843875000000001</v>
      </c>
      <c r="AG143" s="33">
        <f t="shared" si="133"/>
        <v>8.8060458616812021</v>
      </c>
      <c r="AH143" s="33">
        <f t="shared" si="142"/>
        <v>-6.3810396231096078E-2</v>
      </c>
      <c r="AI143" s="36">
        <f t="shared" si="143"/>
        <v>1.3560645</v>
      </c>
      <c r="AJ143" s="33">
        <f t="shared" si="134"/>
        <v>1.6576497076250802</v>
      </c>
      <c r="AK143" s="33">
        <f t="shared" si="144"/>
        <v>-4.8373855712896985E-2</v>
      </c>
      <c r="AL143" s="60">
        <f t="shared" si="145"/>
        <v>4.8195000000000002E-2</v>
      </c>
      <c r="AM143" s="60">
        <f t="shared" si="146"/>
        <v>5.7744181702861913E-2</v>
      </c>
      <c r="AN143" s="60">
        <f t="shared" si="147"/>
        <v>3.7258526078526311E-3</v>
      </c>
      <c r="AO143" s="34">
        <f t="shared" si="135"/>
        <v>2.5490879999999998</v>
      </c>
      <c r="AP143" s="34">
        <f t="shared" si="148"/>
        <v>2.7506296006638613</v>
      </c>
      <c r="AQ143" s="10">
        <f t="shared" si="149"/>
        <v>2.0610384042955969</v>
      </c>
      <c r="AR143" s="10">
        <f t="shared" si="150"/>
        <v>2.0189621268872742</v>
      </c>
      <c r="AS143" s="10">
        <f t="shared" si="151"/>
        <v>-4.207627740832276E-2</v>
      </c>
      <c r="AT143" s="10">
        <f>SUM(AS$130:AS143)*5</f>
        <v>1.0747363555217893</v>
      </c>
      <c r="AU143" s="10"/>
      <c r="AV143" s="10"/>
      <c r="AW143" s="10"/>
      <c r="AY143" s="10"/>
      <c r="AZ143" s="10"/>
    </row>
    <row r="144" spans="1:53" x14ac:dyDescent="0.25">
      <c r="A144" s="4">
        <v>75</v>
      </c>
      <c r="B144" s="18">
        <f t="shared" si="126"/>
        <v>2098</v>
      </c>
      <c r="C144" s="39">
        <f t="shared" si="122"/>
        <v>195.12</v>
      </c>
      <c r="D144" s="22">
        <f t="shared" si="136"/>
        <v>0.21000000000000796</v>
      </c>
      <c r="E144" s="64">
        <f t="shared" si="152"/>
        <v>2.3456999999999999</v>
      </c>
      <c r="F144" s="64">
        <f t="shared" si="152"/>
        <v>1.9572000000000001</v>
      </c>
      <c r="G144" s="64">
        <f t="shared" si="152"/>
        <v>0.15539999999999998</v>
      </c>
      <c r="H144" s="64">
        <f t="shared" si="152"/>
        <v>0.23499999999999999</v>
      </c>
      <c r="I144" s="64">
        <f t="shared" si="152"/>
        <v>1.0766762999999999</v>
      </c>
      <c r="J144" s="64">
        <f t="shared" si="152"/>
        <v>1.3184325000000001</v>
      </c>
      <c r="K144" s="64">
        <f t="shared" si="152"/>
        <v>4.7852280000000004E-2</v>
      </c>
      <c r="L144" s="64">
        <f t="shared" si="128"/>
        <v>1.0766762999999999</v>
      </c>
      <c r="M144" s="64">
        <f t="shared" si="123"/>
        <v>8.6897639738863202</v>
      </c>
      <c r="N144" s="64">
        <f t="shared" si="129"/>
        <v>-5.5377313555100116E-2</v>
      </c>
      <c r="O144" s="64">
        <f t="shared" si="129"/>
        <v>1.3184325000000001</v>
      </c>
      <c r="P144" s="64">
        <f t="shared" si="124"/>
        <v>1.6107196012801865</v>
      </c>
      <c r="Q144" s="64">
        <f t="shared" si="130"/>
        <v>-4.270592966844533E-2</v>
      </c>
      <c r="R144" s="64">
        <f t="shared" si="130"/>
        <v>4.7852280000000004E-2</v>
      </c>
      <c r="S144" s="64">
        <f t="shared" si="125"/>
        <v>5.8027235280416846E-2</v>
      </c>
      <c r="T144" s="64">
        <f t="shared" si="131"/>
        <v>4.6899626399590083E-4</v>
      </c>
      <c r="U144" s="64">
        <f t="shared" si="131"/>
        <v>2.4874490000000007</v>
      </c>
      <c r="V144" s="64">
        <f t="shared" si="131"/>
        <v>2.5998347530404593</v>
      </c>
      <c r="W144" s="29">
        <f>'2.6 Fert x3 '!D19</f>
        <v>195.31</v>
      </c>
      <c r="X144" s="35">
        <f t="shared" si="138"/>
        <v>0.31000000000000227</v>
      </c>
      <c r="Y144" s="29">
        <f>'2.6 Fert x3 '!F19*k</f>
        <v>2.3603999999999998</v>
      </c>
      <c r="Z144" s="29">
        <f>'2.6 Fert x3 '!G19*k</f>
        <v>1.9782</v>
      </c>
      <c r="AA144" s="29">
        <f>'2.6 Fert x3 '!H19*k</f>
        <v>0.1575</v>
      </c>
      <c r="AB144" s="29">
        <f>'2.6 Fert x3 '!I19/2</f>
        <v>0.21</v>
      </c>
      <c r="AC144" s="68">
        <f t="shared" si="139"/>
        <v>1.0834235999999999</v>
      </c>
      <c r="AD144" s="348">
        <f t="shared" si="132"/>
        <v>1.3300139999999998</v>
      </c>
      <c r="AE144" s="68">
        <f t="shared" si="140"/>
        <v>4.8152159999999999E-2</v>
      </c>
      <c r="AF144" s="36">
        <f t="shared" si="141"/>
        <v>1.0834235999999999</v>
      </c>
      <c r="AG144" s="33">
        <f t="shared" si="133"/>
        <v>8.749531785298073</v>
      </c>
      <c r="AH144" s="33">
        <f t="shared" si="142"/>
        <v>-5.6514076383129108E-2</v>
      </c>
      <c r="AI144" s="36">
        <f t="shared" si="143"/>
        <v>1.3300139999999998</v>
      </c>
      <c r="AJ144" s="33">
        <f t="shared" si="134"/>
        <v>1.6230478372733979</v>
      </c>
      <c r="AK144" s="33">
        <f t="shared" si="144"/>
        <v>-3.4601870351682384E-2</v>
      </c>
      <c r="AL144" s="60">
        <f t="shared" si="145"/>
        <v>4.8152159999999999E-2</v>
      </c>
      <c r="AM144" s="60">
        <f t="shared" si="146"/>
        <v>5.8359985614040454E-2</v>
      </c>
      <c r="AN144" s="60">
        <f t="shared" si="147"/>
        <v>6.1580391117854044E-4</v>
      </c>
      <c r="AO144" s="34">
        <f t="shared" si="135"/>
        <v>2.4942329999999999</v>
      </c>
      <c r="AP144" s="34">
        <f t="shared" si="148"/>
        <v>2.7137328571763693</v>
      </c>
      <c r="AQ144" s="10">
        <f t="shared" si="149"/>
        <v>1.908278708731697</v>
      </c>
      <c r="AR144" s="10">
        <f t="shared" si="150"/>
        <v>1.991879917167455</v>
      </c>
      <c r="AS144" s="10">
        <f t="shared" si="151"/>
        <v>8.3601208435758023E-2</v>
      </c>
      <c r="AT144" s="10">
        <f>SUM(AS$130:AS144)*5</f>
        <v>1.4927423977005794</v>
      </c>
      <c r="AU144" s="10"/>
      <c r="AV144" s="10"/>
      <c r="AW144" s="10"/>
      <c r="AY144" s="10"/>
    </row>
    <row r="145" spans="1:52" x14ac:dyDescent="0.25">
      <c r="A145" s="4">
        <v>80</v>
      </c>
      <c r="B145" s="18">
        <f t="shared" si="126"/>
        <v>2103</v>
      </c>
      <c r="C145" s="39">
        <f t="shared" si="122"/>
        <v>195.4</v>
      </c>
      <c r="D145" s="22">
        <f t="shared" si="136"/>
        <v>0.28000000000000114</v>
      </c>
      <c r="E145" s="64">
        <f t="shared" si="152"/>
        <v>2.2427999999999999</v>
      </c>
      <c r="F145" s="64">
        <f t="shared" si="152"/>
        <v>1.9866000000000001</v>
      </c>
      <c r="G145" s="64">
        <f t="shared" si="152"/>
        <v>0.15539999999999998</v>
      </c>
      <c r="H145" s="64">
        <f t="shared" si="152"/>
        <v>0.215</v>
      </c>
      <c r="I145" s="64">
        <f t="shared" si="152"/>
        <v>1.0294452000000001</v>
      </c>
      <c r="J145" s="64">
        <f t="shared" si="152"/>
        <v>1.3043939999999998</v>
      </c>
      <c r="K145" s="64">
        <f t="shared" si="152"/>
        <v>4.5753120000000001E-2</v>
      </c>
      <c r="L145" s="64">
        <f t="shared" si="128"/>
        <v>1.0294452000000001</v>
      </c>
      <c r="M145" s="64">
        <f t="shared" si="123"/>
        <v>8.5943241223771025</v>
      </c>
      <c r="N145" s="64">
        <f t="shared" si="129"/>
        <v>-9.5439851509217632E-2</v>
      </c>
      <c r="O145" s="64">
        <f t="shared" si="129"/>
        <v>1.3043939999999998</v>
      </c>
      <c r="P145" s="64">
        <f t="shared" si="124"/>
        <v>1.5891316881638278</v>
      </c>
      <c r="Q145" s="64">
        <f t="shared" si="130"/>
        <v>-2.158791311635877E-2</v>
      </c>
      <c r="R145" s="64">
        <f t="shared" si="130"/>
        <v>4.5753120000000001E-2</v>
      </c>
      <c r="S145" s="64">
        <f t="shared" si="125"/>
        <v>5.601098289007251E-2</v>
      </c>
      <c r="T145" s="64">
        <f t="shared" si="131"/>
        <v>-2.0162523903443363E-3</v>
      </c>
      <c r="U145" s="64">
        <f t="shared" si="131"/>
        <v>2.437894</v>
      </c>
      <c r="V145" s="64">
        <f t="shared" si="131"/>
        <v>2.5988499829840803</v>
      </c>
      <c r="W145" s="29">
        <f>'2.6 Fert x3 '!D20</f>
        <v>195.59</v>
      </c>
      <c r="X145" s="35">
        <f t="shared" si="138"/>
        <v>0.28000000000000114</v>
      </c>
      <c r="Y145" s="29">
        <f>'2.6 Fert x3 '!F20*k</f>
        <v>2.3037000000000001</v>
      </c>
      <c r="Z145" s="29">
        <f>'2.6 Fert x3 '!G20*k</f>
        <v>2.0012999999999996</v>
      </c>
      <c r="AA145" s="29">
        <f>'2.6 Fert x3 '!H20*k</f>
        <v>0.1575</v>
      </c>
      <c r="AB145" s="29">
        <f>'2.6 Fert x3 '!I20/2</f>
        <v>0.17</v>
      </c>
      <c r="AC145" s="68">
        <f t="shared" si="139"/>
        <v>1.0573983</v>
      </c>
      <c r="AD145" s="348">
        <f t="shared" si="132"/>
        <v>1.3249005</v>
      </c>
      <c r="AE145" s="68">
        <f t="shared" si="140"/>
        <v>4.6995480000000006E-2</v>
      </c>
      <c r="AF145" s="36">
        <f t="shared" si="141"/>
        <v>1.0573983</v>
      </c>
      <c r="AG145" s="33">
        <f t="shared" si="133"/>
        <v>8.6743081242685811</v>
      </c>
      <c r="AH145" s="33">
        <f t="shared" si="142"/>
        <v>-7.5223661029491851E-2</v>
      </c>
      <c r="AI145" s="36">
        <f t="shared" si="143"/>
        <v>1.3249005</v>
      </c>
      <c r="AJ145" s="33">
        <f t="shared" si="134"/>
        <v>1.611817532981545</v>
      </c>
      <c r="AK145" s="33">
        <f t="shared" si="144"/>
        <v>-1.1230304291852899E-2</v>
      </c>
      <c r="AL145" s="60">
        <f t="shared" si="145"/>
        <v>4.6995480000000006E-2</v>
      </c>
      <c r="AM145" s="60">
        <f t="shared" si="146"/>
        <v>5.7312165394409351E-2</v>
      </c>
      <c r="AN145" s="60">
        <f t="shared" si="147"/>
        <v>-1.0478202196311029E-3</v>
      </c>
      <c r="AO145" s="34">
        <f t="shared" si="135"/>
        <v>2.455225</v>
      </c>
      <c r="AP145" s="34">
        <f t="shared" si="148"/>
        <v>2.6477232144590253</v>
      </c>
      <c r="AQ145" s="10">
        <f t="shared" si="149"/>
        <v>1.9075558875103149</v>
      </c>
      <c r="AR145" s="10">
        <f t="shared" si="150"/>
        <v>1.9434288394129244</v>
      </c>
      <c r="AS145" s="10">
        <f t="shared" si="151"/>
        <v>3.5872951902609529E-2</v>
      </c>
      <c r="AT145" s="10">
        <f>SUM(AS$130:AS145)*5</f>
        <v>1.672107157213627</v>
      </c>
      <c r="AU145" s="10"/>
      <c r="AV145" s="10"/>
      <c r="AW145" s="10"/>
      <c r="AY145" s="10"/>
    </row>
    <row r="146" spans="1:52" x14ac:dyDescent="0.25">
      <c r="A146" s="4">
        <v>85</v>
      </c>
      <c r="B146" s="18">
        <f t="shared" si="126"/>
        <v>2108</v>
      </c>
      <c r="C146" s="39">
        <f t="shared" si="122"/>
        <v>195.85</v>
      </c>
      <c r="D146" s="22">
        <f t="shared" si="136"/>
        <v>0.44999999999998863</v>
      </c>
      <c r="E146" s="64">
        <f t="shared" si="152"/>
        <v>2.3058000000000001</v>
      </c>
      <c r="F146" s="64">
        <f t="shared" si="152"/>
        <v>1.9887000000000001</v>
      </c>
      <c r="G146" s="64">
        <f t="shared" si="152"/>
        <v>0.1575</v>
      </c>
      <c r="H146" s="64">
        <f t="shared" si="152"/>
        <v>0.25</v>
      </c>
      <c r="I146" s="64">
        <f t="shared" si="152"/>
        <v>1.0583622000000001</v>
      </c>
      <c r="J146" s="64">
        <f t="shared" si="152"/>
        <v>1.320627</v>
      </c>
      <c r="K146" s="64">
        <f t="shared" si="152"/>
        <v>4.7038320000000002E-2</v>
      </c>
      <c r="L146" s="64">
        <f t="shared" si="128"/>
        <v>1.0583622000000001</v>
      </c>
      <c r="M146" s="64">
        <f t="shared" si="123"/>
        <v>8.5401559058848537</v>
      </c>
      <c r="N146" s="64">
        <f t="shared" si="129"/>
        <v>-5.4168216492248789E-2</v>
      </c>
      <c r="O146" s="64">
        <f t="shared" si="129"/>
        <v>1.320627</v>
      </c>
      <c r="P146" s="64">
        <f t="shared" si="124"/>
        <v>1.6015484482247673</v>
      </c>
      <c r="Q146" s="64">
        <f t="shared" si="130"/>
        <v>1.2416760060939502E-2</v>
      </c>
      <c r="R146" s="64">
        <f t="shared" si="130"/>
        <v>4.7038320000000002E-2</v>
      </c>
      <c r="S146" s="64">
        <f t="shared" si="125"/>
        <v>5.6939756455623491E-2</v>
      </c>
      <c r="T146" s="64">
        <f t="shared" si="131"/>
        <v>9.2877356555098184E-4</v>
      </c>
      <c r="U146" s="64">
        <f t="shared" si="131"/>
        <v>2.4920599999999999</v>
      </c>
      <c r="V146" s="64">
        <f t="shared" si="131"/>
        <v>2.9012373171342301</v>
      </c>
      <c r="W146" s="29">
        <f>'2.6 Fert x3 '!D21</f>
        <v>195.99</v>
      </c>
      <c r="X146" s="35">
        <f t="shared" si="138"/>
        <v>0.40000000000000568</v>
      </c>
      <c r="Y146" s="29">
        <f>'2.6 Fert x3 '!F21*k</f>
        <v>2.3142</v>
      </c>
      <c r="Z146" s="29">
        <f>'2.6 Fert x3 '!G21*k</f>
        <v>2.0097</v>
      </c>
      <c r="AA146" s="29">
        <f>'2.6 Fert x3 '!H21*k</f>
        <v>0.1575</v>
      </c>
      <c r="AB146" s="29">
        <f>'2.6 Fert x3 '!I21/2</f>
        <v>0.26500000000000001</v>
      </c>
      <c r="AC146" s="68">
        <f t="shared" si="139"/>
        <v>1.0622178</v>
      </c>
      <c r="AD146" s="348">
        <f t="shared" si="132"/>
        <v>1.330665</v>
      </c>
      <c r="AE146" s="68">
        <f t="shared" si="140"/>
        <v>4.7209680000000004E-2</v>
      </c>
      <c r="AF146" s="36">
        <f t="shared" si="141"/>
        <v>1.0622178</v>
      </c>
      <c r="AG146" s="33">
        <f t="shared" si="133"/>
        <v>8.6136416237861582</v>
      </c>
      <c r="AH146" s="33">
        <f t="shared" si="142"/>
        <v>-6.0666500482422947E-2</v>
      </c>
      <c r="AI146" s="36">
        <f t="shared" si="143"/>
        <v>1.330665</v>
      </c>
      <c r="AJ146" s="33">
        <f t="shared" si="134"/>
        <v>1.6155967769016555</v>
      </c>
      <c r="AK146" s="33">
        <f t="shared" si="144"/>
        <v>3.779243920110531E-3</v>
      </c>
      <c r="AL146" s="60">
        <f t="shared" si="145"/>
        <v>4.7209680000000004E-2</v>
      </c>
      <c r="AM146" s="60">
        <f t="shared" si="146"/>
        <v>5.734113519871796E-2</v>
      </c>
      <c r="AN146" s="60">
        <f t="shared" si="147"/>
        <v>2.8969804308609515E-5</v>
      </c>
      <c r="AO146" s="34">
        <f t="shared" si="135"/>
        <v>2.5155919999999998</v>
      </c>
      <c r="AP146" s="34">
        <f t="shared" si="148"/>
        <v>2.8587337132420019</v>
      </c>
      <c r="AQ146" s="10">
        <f t="shared" si="149"/>
        <v>2.1295081907765248</v>
      </c>
      <c r="AR146" s="10">
        <f t="shared" si="150"/>
        <v>2.0983105455196296</v>
      </c>
      <c r="AS146" s="10">
        <f t="shared" si="151"/>
        <v>-3.1197645256895168E-2</v>
      </c>
      <c r="AT146" s="10">
        <f>SUM(AS$130:AS146)*5</f>
        <v>1.5161189309291512</v>
      </c>
      <c r="AU146" s="10"/>
      <c r="AV146" s="10"/>
      <c r="AW146" s="10"/>
      <c r="AY146" s="10"/>
    </row>
    <row r="147" spans="1:52" x14ac:dyDescent="0.25">
      <c r="A147" s="4">
        <v>90</v>
      </c>
      <c r="B147" s="18">
        <f t="shared" si="126"/>
        <v>2113</v>
      </c>
      <c r="C147" s="39">
        <f t="shared" si="122"/>
        <v>196.25</v>
      </c>
      <c r="D147" s="22">
        <f t="shared" si="136"/>
        <v>0.40000000000000568</v>
      </c>
      <c r="E147" s="64">
        <f t="shared" si="152"/>
        <v>2.4108000000000001</v>
      </c>
      <c r="F147" s="64">
        <f t="shared" si="152"/>
        <v>1.9634999999999998</v>
      </c>
      <c r="G147" s="64">
        <f t="shared" si="152"/>
        <v>0.1575</v>
      </c>
      <c r="H147" s="64">
        <f t="shared" si="152"/>
        <v>0.23</v>
      </c>
      <c r="I147" s="64">
        <f t="shared" si="152"/>
        <v>1.1065572000000001</v>
      </c>
      <c r="J147" s="64">
        <f t="shared" si="152"/>
        <v>1.336776</v>
      </c>
      <c r="K147" s="64">
        <f t="shared" si="152"/>
        <v>4.9180320000000007E-2</v>
      </c>
      <c r="L147" s="64">
        <f t="shared" si="128"/>
        <v>1.1065572000000001</v>
      </c>
      <c r="M147" s="64">
        <f t="shared" si="123"/>
        <v>8.5411947345047814</v>
      </c>
      <c r="N147" s="64">
        <f t="shared" si="129"/>
        <v>1.0388286199276564E-3</v>
      </c>
      <c r="O147" s="64">
        <f t="shared" si="129"/>
        <v>1.336776</v>
      </c>
      <c r="P147" s="64">
        <f t="shared" si="124"/>
        <v>1.6198924420346312</v>
      </c>
      <c r="Q147" s="64">
        <f t="shared" si="130"/>
        <v>1.8343993809863957E-2</v>
      </c>
      <c r="R147" s="64">
        <f t="shared" si="130"/>
        <v>4.9180320000000007E-2</v>
      </c>
      <c r="S147" s="64">
        <f t="shared" si="125"/>
        <v>5.9245941977220475E-2</v>
      </c>
      <c r="T147" s="64">
        <f t="shared" si="131"/>
        <v>2.3061855215969831E-3</v>
      </c>
      <c r="U147" s="64">
        <f t="shared" si="131"/>
        <v>2.5237540000000003</v>
      </c>
      <c r="V147" s="64">
        <f t="shared" si="131"/>
        <v>2.9454430079513947</v>
      </c>
      <c r="W147" s="29">
        <f>'2.6 Fert x3 '!D22</f>
        <v>196.42</v>
      </c>
      <c r="X147" s="35">
        <f t="shared" si="138"/>
        <v>0.4299999999999784</v>
      </c>
      <c r="Y147" s="29">
        <f>'2.6 Fert x3 '!F22*k</f>
        <v>2.4002999999999997</v>
      </c>
      <c r="Z147" s="29">
        <f>'2.6 Fert x3 '!G22*k</f>
        <v>1.9719</v>
      </c>
      <c r="AA147" s="29">
        <f>'2.6 Fert x3 '!H22*k</f>
        <v>0.1575</v>
      </c>
      <c r="AB147" s="29">
        <f>'2.6 Fert x3 '!I22/2</f>
        <v>0.245</v>
      </c>
      <c r="AC147" s="68">
        <f t="shared" si="139"/>
        <v>1.1017376999999999</v>
      </c>
      <c r="AD147" s="348">
        <f t="shared" si="132"/>
        <v>1.3373955</v>
      </c>
      <c r="AE147" s="68">
        <f t="shared" si="140"/>
        <v>4.8966119999999995E-2</v>
      </c>
      <c r="AF147" s="36">
        <f t="shared" si="141"/>
        <v>1.1017376999999999</v>
      </c>
      <c r="AG147" s="33">
        <f t="shared" si="133"/>
        <v>8.6003482676179814</v>
      </c>
      <c r="AH147" s="33">
        <f t="shared" si="142"/>
        <v>-1.3293356168176729E-2</v>
      </c>
      <c r="AI147" s="36">
        <f t="shared" si="143"/>
        <v>1.3373955</v>
      </c>
      <c r="AJ147" s="33">
        <f t="shared" si="134"/>
        <v>1.6229953591525725</v>
      </c>
      <c r="AK147" s="33">
        <f t="shared" si="144"/>
        <v>7.3985822509170518E-3</v>
      </c>
      <c r="AL147" s="60">
        <f t="shared" si="145"/>
        <v>4.8966119999999995E-2</v>
      </c>
      <c r="AM147" s="60">
        <f t="shared" si="146"/>
        <v>5.9102696384987025E-2</v>
      </c>
      <c r="AN147" s="60">
        <f t="shared" si="147"/>
        <v>1.7615611862690644E-3</v>
      </c>
      <c r="AO147" s="34">
        <f t="shared" si="135"/>
        <v>2.5305909999999998</v>
      </c>
      <c r="AP147" s="34">
        <f t="shared" si="148"/>
        <v>2.9564577872689877</v>
      </c>
      <c r="AQ147" s="10">
        <f t="shared" si="149"/>
        <v>2.1619551678363238</v>
      </c>
      <c r="AR147" s="10">
        <f t="shared" si="150"/>
        <v>2.1700400158554372</v>
      </c>
      <c r="AS147" s="10">
        <f t="shared" si="151"/>
        <v>8.0848480191133554E-3</v>
      </c>
      <c r="AT147" s="10">
        <f>SUM(AS$130:AS147)*5</f>
        <v>1.556543171024718</v>
      </c>
      <c r="AU147" s="10"/>
      <c r="AV147" s="10"/>
      <c r="AW147" s="10"/>
      <c r="AY147" s="10"/>
    </row>
    <row r="148" spans="1:52" x14ac:dyDescent="0.25">
      <c r="A148" s="4">
        <v>95</v>
      </c>
      <c r="B148" s="18">
        <f t="shared" si="126"/>
        <v>2118</v>
      </c>
      <c r="C148" s="39">
        <f t="shared" si="122"/>
        <v>196.74</v>
      </c>
      <c r="D148" s="22">
        <f t="shared" si="136"/>
        <v>0.49000000000000909</v>
      </c>
      <c r="E148" s="64">
        <f t="shared" si="152"/>
        <v>2.4780000000000002</v>
      </c>
      <c r="F148" s="64">
        <f t="shared" si="152"/>
        <v>1.9215</v>
      </c>
      <c r="G148" s="64">
        <f t="shared" si="152"/>
        <v>0.1575</v>
      </c>
      <c r="H148" s="64">
        <f t="shared" si="152"/>
        <v>0.19</v>
      </c>
      <c r="I148" s="64">
        <f t="shared" si="152"/>
        <v>1.1374020000000002</v>
      </c>
      <c r="J148" s="64">
        <f t="shared" si="152"/>
        <v>1.33728</v>
      </c>
      <c r="K148" s="64">
        <f t="shared" si="152"/>
        <v>5.0551200000000004E-2</v>
      </c>
      <c r="L148" s="64">
        <f t="shared" si="128"/>
        <v>1.1374020000000002</v>
      </c>
      <c r="M148" s="64">
        <f t="shared" si="123"/>
        <v>8.5729438873450263</v>
      </c>
      <c r="N148" s="64">
        <f t="shared" si="129"/>
        <v>3.1749152840244932E-2</v>
      </c>
      <c r="O148" s="64">
        <f t="shared" si="129"/>
        <v>1.33728</v>
      </c>
      <c r="P148" s="64">
        <f t="shared" si="124"/>
        <v>1.6236392326388811</v>
      </c>
      <c r="Q148" s="64">
        <f t="shared" si="130"/>
        <v>3.7467906042498722E-3</v>
      </c>
      <c r="R148" s="64">
        <f t="shared" si="130"/>
        <v>5.0551200000000004E-2</v>
      </c>
      <c r="S148" s="64">
        <f t="shared" si="125"/>
        <v>6.1024501832469338E-2</v>
      </c>
      <c r="T148" s="64">
        <f t="shared" si="131"/>
        <v>1.7785598552488638E-3</v>
      </c>
      <c r="U148" s="64">
        <f t="shared" si="131"/>
        <v>2.5159099999999999</v>
      </c>
      <c r="V148" s="64">
        <f t="shared" si="131"/>
        <v>3.0431845032997527</v>
      </c>
      <c r="W148" s="29">
        <f>'2.6 Fert x3 '!D23</f>
        <v>196.94</v>
      </c>
      <c r="X148" s="35">
        <f t="shared" si="138"/>
        <v>0.52000000000001023</v>
      </c>
      <c r="Y148" s="29">
        <f>'2.6 Fert x3 '!F23*k</f>
        <v>2.5116000000000001</v>
      </c>
      <c r="Z148" s="29">
        <f>'2.6 Fert x3 '!G23*k</f>
        <v>1.9341000000000002</v>
      </c>
      <c r="AA148" s="29">
        <f>'2.6 Fert x3 '!H23*k</f>
        <v>0.15959999999999999</v>
      </c>
      <c r="AB148" s="29">
        <f>'2.6 Fert x3 '!I23/2</f>
        <v>0.24</v>
      </c>
      <c r="AC148" s="68">
        <f t="shared" si="139"/>
        <v>1.1528244000000001</v>
      </c>
      <c r="AD148" s="348">
        <f t="shared" si="132"/>
        <v>1.3503000000000003</v>
      </c>
      <c r="AE148" s="68">
        <f t="shared" si="140"/>
        <v>5.1236640000000007E-2</v>
      </c>
      <c r="AF148" s="36">
        <f t="shared" si="141"/>
        <v>1.1528244000000001</v>
      </c>
      <c r="AG148" s="33">
        <f t="shared" si="133"/>
        <v>8.6398624289176791</v>
      </c>
      <c r="AH148" s="33">
        <f t="shared" si="142"/>
        <v>3.9514161299697648E-2</v>
      </c>
      <c r="AI148" s="36">
        <f t="shared" si="143"/>
        <v>1.3503000000000003</v>
      </c>
      <c r="AJ148" s="33">
        <f t="shared" si="134"/>
        <v>1.6372077560727702</v>
      </c>
      <c r="AK148" s="33">
        <f t="shared" si="144"/>
        <v>1.4212396920197712E-2</v>
      </c>
      <c r="AL148" s="60">
        <f t="shared" si="145"/>
        <v>5.1236640000000007E-2</v>
      </c>
      <c r="AM148" s="60">
        <f t="shared" si="146"/>
        <v>6.1684619350058499E-2</v>
      </c>
      <c r="AN148" s="60">
        <f t="shared" si="147"/>
        <v>2.5819229650714745E-3</v>
      </c>
      <c r="AO148" s="34">
        <f t="shared" si="135"/>
        <v>2.5680090000000004</v>
      </c>
      <c r="AP148" s="34">
        <f t="shared" si="148"/>
        <v>3.1443174811849777</v>
      </c>
      <c r="AQ148" s="10">
        <f t="shared" si="149"/>
        <v>2.2336974254220183</v>
      </c>
      <c r="AR148" s="10">
        <f t="shared" si="150"/>
        <v>2.3079290311897735</v>
      </c>
      <c r="AS148" s="10">
        <f t="shared" si="151"/>
        <v>7.4231605767755227E-2</v>
      </c>
      <c r="AT148" s="10">
        <f>SUM(AS$130:AS148)*5</f>
        <v>1.9277011998634941</v>
      </c>
      <c r="AU148" s="10"/>
      <c r="AV148" s="10"/>
      <c r="AW148" s="10"/>
      <c r="AY148" s="10"/>
    </row>
    <row r="149" spans="1:52" x14ac:dyDescent="0.25">
      <c r="A149" s="4">
        <v>100</v>
      </c>
      <c r="B149" s="18">
        <f t="shared" si="126"/>
        <v>2123</v>
      </c>
      <c r="C149" s="39">
        <f t="shared" si="122"/>
        <v>197.15</v>
      </c>
      <c r="D149" s="22">
        <f t="shared" si="136"/>
        <v>0.40999999999999659</v>
      </c>
      <c r="E149" s="64">
        <f t="shared" si="152"/>
        <v>2.5073999999999996</v>
      </c>
      <c r="F149" s="64">
        <f t="shared" si="152"/>
        <v>1.9257</v>
      </c>
      <c r="G149" s="64">
        <f t="shared" si="152"/>
        <v>0.1575</v>
      </c>
      <c r="H149" s="64">
        <f t="shared" si="152"/>
        <v>0.22</v>
      </c>
      <c r="I149" s="64">
        <f t="shared" si="152"/>
        <v>1.1508965999999998</v>
      </c>
      <c r="J149" s="64">
        <f t="shared" si="152"/>
        <v>1.346079</v>
      </c>
      <c r="K149" s="64">
        <f t="shared" si="152"/>
        <v>5.1150959999999995E-2</v>
      </c>
      <c r="L149" s="64">
        <f t="shared" si="128"/>
        <v>1.1508965999999998</v>
      </c>
      <c r="M149" s="64">
        <f t="shared" si="123"/>
        <v>8.6140777302342766</v>
      </c>
      <c r="N149" s="64">
        <f t="shared" si="129"/>
        <v>4.1133842889250261E-2</v>
      </c>
      <c r="O149" s="64">
        <f t="shared" si="129"/>
        <v>1.346079</v>
      </c>
      <c r="P149" s="64">
        <f t="shared" si="124"/>
        <v>1.6331005778998688</v>
      </c>
      <c r="Q149" s="64">
        <f t="shared" si="130"/>
        <v>9.4613452609877413E-3</v>
      </c>
      <c r="R149" s="64">
        <f t="shared" si="130"/>
        <v>5.1150959999999995E-2</v>
      </c>
      <c r="S149" s="64">
        <f t="shared" si="125"/>
        <v>6.1938669766067489E-2</v>
      </c>
      <c r="T149" s="64">
        <f t="shared" si="131"/>
        <v>9.1416793359815063E-4</v>
      </c>
      <c r="U149" s="64">
        <f t="shared" si="131"/>
        <v>2.5496179999999997</v>
      </c>
      <c r="V149" s="64">
        <f t="shared" si="131"/>
        <v>3.0111273560838323</v>
      </c>
      <c r="W149" s="29">
        <f>'2.6 Fert x3 '!D24</f>
        <v>197.33</v>
      </c>
      <c r="X149" s="35">
        <f t="shared" si="138"/>
        <v>0.39000000000001478</v>
      </c>
      <c r="Y149" s="29">
        <f>'2.6 Fert x3 '!F24*k</f>
        <v>2.5305</v>
      </c>
      <c r="Z149" s="29">
        <f>'2.6 Fert x3 '!G24*k</f>
        <v>1.9130999999999998</v>
      </c>
      <c r="AA149" s="29">
        <f>'2.6 Fert x3 '!H24*k</f>
        <v>0.1575</v>
      </c>
      <c r="AB149" s="29">
        <f>'2.6 Fert x3 '!I24/2</f>
        <v>0.215</v>
      </c>
      <c r="AC149" s="68">
        <f t="shared" si="139"/>
        <v>1.1614995000000001</v>
      </c>
      <c r="AD149" s="348">
        <f t="shared" si="132"/>
        <v>1.3469504999999997</v>
      </c>
      <c r="AE149" s="68">
        <f t="shared" si="140"/>
        <v>5.16222E-2</v>
      </c>
      <c r="AF149" s="36">
        <f t="shared" si="141"/>
        <v>1.1614995000000001</v>
      </c>
      <c r="AG149" s="33">
        <f t="shared" si="133"/>
        <v>8.6829366042953051</v>
      </c>
      <c r="AH149" s="33">
        <f t="shared" si="142"/>
        <v>4.3074175377626034E-2</v>
      </c>
      <c r="AI149" s="36">
        <f t="shared" si="143"/>
        <v>1.3469504999999997</v>
      </c>
      <c r="AJ149" s="33">
        <f t="shared" si="134"/>
        <v>1.6363706766325665</v>
      </c>
      <c r="AK149" s="33">
        <f t="shared" si="144"/>
        <v>-8.3707944020372516E-4</v>
      </c>
      <c r="AL149" s="60">
        <f t="shared" si="145"/>
        <v>5.16222E-2</v>
      </c>
      <c r="AM149" s="60">
        <f t="shared" si="146"/>
        <v>6.2526603159334324E-2</v>
      </c>
      <c r="AN149" s="60">
        <f t="shared" si="147"/>
        <v>8.4198380927582445E-4</v>
      </c>
      <c r="AO149" s="34">
        <f t="shared" si="135"/>
        <v>2.5525329999999999</v>
      </c>
      <c r="AP149" s="34">
        <f t="shared" si="148"/>
        <v>2.9856120797467125</v>
      </c>
      <c r="AQ149" s="10">
        <f t="shared" si="149"/>
        <v>2.2101674793655328</v>
      </c>
      <c r="AR149" s="10">
        <f t="shared" si="150"/>
        <v>2.1914392665340872</v>
      </c>
      <c r="AS149" s="10">
        <f t="shared" si="151"/>
        <v>-1.8728212831445656E-2</v>
      </c>
      <c r="AT149" s="10">
        <f>SUM(AS$130:AS149)*5</f>
        <v>1.8340601357062658</v>
      </c>
      <c r="AU149" s="10"/>
      <c r="AV149" s="10"/>
      <c r="AW149" s="10"/>
      <c r="AY149" s="10"/>
    </row>
    <row r="150" spans="1:52" x14ac:dyDescent="0.25">
      <c r="A150" s="4">
        <v>105</v>
      </c>
      <c r="B150" s="18">
        <f t="shared" si="126"/>
        <v>2128</v>
      </c>
      <c r="C150" s="39">
        <f t="shared" si="122"/>
        <v>197.58</v>
      </c>
      <c r="D150" s="22">
        <f t="shared" si="136"/>
        <v>0.43000000000000682</v>
      </c>
      <c r="E150" s="64">
        <f t="shared" si="152"/>
        <v>2.2869000000000002</v>
      </c>
      <c r="F150" s="64">
        <f t="shared" si="152"/>
        <v>2.0726999999999998</v>
      </c>
      <c r="G150" s="64">
        <f t="shared" si="152"/>
        <v>0.16170000000000001</v>
      </c>
      <c r="H150" s="64">
        <f t="shared" si="152"/>
        <v>0.13500000000000001</v>
      </c>
      <c r="I150" s="64">
        <f t="shared" si="152"/>
        <v>1.0496871000000001</v>
      </c>
      <c r="J150" s="64">
        <f t="shared" si="152"/>
        <v>1.3479165</v>
      </c>
      <c r="K150" s="64">
        <f t="shared" si="152"/>
        <v>4.6652760000000008E-2</v>
      </c>
      <c r="L150" s="64">
        <f t="shared" si="128"/>
        <v>1.0496871000000001</v>
      </c>
      <c r="M150" s="64">
        <f t="shared" si="123"/>
        <v>8.5486773203320485</v>
      </c>
      <c r="N150" s="64">
        <f t="shared" si="129"/>
        <v>-6.5400409902228063E-2</v>
      </c>
      <c r="O150" s="64">
        <f t="shared" si="129"/>
        <v>1.3479165</v>
      </c>
      <c r="P150" s="64">
        <f t="shared" si="124"/>
        <v>1.6366106232481668</v>
      </c>
      <c r="Q150" s="64">
        <f t="shared" si="130"/>
        <v>3.5100453482979077E-3</v>
      </c>
      <c r="R150" s="64">
        <f t="shared" si="130"/>
        <v>4.6652760000000008E-2</v>
      </c>
      <c r="S150" s="64">
        <f t="shared" si="125"/>
        <v>5.7602073352315139E-2</v>
      </c>
      <c r="T150" s="64">
        <f t="shared" si="131"/>
        <v>-4.3365964137523499E-3</v>
      </c>
      <c r="U150" s="64">
        <f t="shared" si="131"/>
        <v>2.4678390000000001</v>
      </c>
      <c r="V150" s="64">
        <f t="shared" si="131"/>
        <v>2.8316120390323243</v>
      </c>
      <c r="W150" s="29">
        <f>'2.6 Fert x3 '!D25</f>
        <v>197.77</v>
      </c>
      <c r="X150" s="35">
        <f t="shared" si="138"/>
        <v>0.43999999999999773</v>
      </c>
      <c r="Y150" s="29">
        <f>'2.6 Fert x3 '!F25*k</f>
        <v>2.3289</v>
      </c>
      <c r="Z150" s="29">
        <f>'2.6 Fert x3 '!G25*k</f>
        <v>2.0642999999999998</v>
      </c>
      <c r="AA150" s="29">
        <f>'2.6 Fert x3 '!H25*k</f>
        <v>0.16170000000000001</v>
      </c>
      <c r="AB150" s="29">
        <f>'2.6 Fert x3 '!I25/2</f>
        <v>0.2</v>
      </c>
      <c r="AC150" s="68">
        <f t="shared" si="139"/>
        <v>1.0689651</v>
      </c>
      <c r="AD150" s="348">
        <f t="shared" si="132"/>
        <v>1.3550144999999998</v>
      </c>
      <c r="AE150" s="68">
        <f t="shared" si="140"/>
        <v>4.7509560000000006E-2</v>
      </c>
      <c r="AF150" s="36">
        <f t="shared" si="141"/>
        <v>1.0689651</v>
      </c>
      <c r="AG150" s="33">
        <f t="shared" si="133"/>
        <v>8.6279004519338134</v>
      </c>
      <c r="AH150" s="33">
        <f t="shared" si="142"/>
        <v>-5.503615236149173E-2</v>
      </c>
      <c r="AI150" s="36">
        <f t="shared" si="143"/>
        <v>1.3550144999999998</v>
      </c>
      <c r="AJ150" s="33">
        <f t="shared" si="134"/>
        <v>1.6442867004954265</v>
      </c>
      <c r="AK150" s="33">
        <f t="shared" si="144"/>
        <v>7.9160238628599444E-3</v>
      </c>
      <c r="AL150" s="60">
        <f t="shared" si="145"/>
        <v>4.7509560000000006E-2</v>
      </c>
      <c r="AM150" s="60">
        <f t="shared" si="146"/>
        <v>5.8562806274631382E-2</v>
      </c>
      <c r="AN150" s="60">
        <f t="shared" si="147"/>
        <v>-3.9637968847029414E-3</v>
      </c>
      <c r="AO150" s="34">
        <f t="shared" si="135"/>
        <v>2.5200970000000003</v>
      </c>
      <c r="AP150" s="34">
        <f t="shared" si="148"/>
        <v>2.9090130746166634</v>
      </c>
      <c r="AQ150" s="10">
        <f t="shared" si="149"/>
        <v>2.0784032366497263</v>
      </c>
      <c r="AR150" s="10">
        <f t="shared" si="150"/>
        <v>2.1352155967686306</v>
      </c>
      <c r="AS150" s="10">
        <f t="shared" si="151"/>
        <v>5.6812360118904337E-2</v>
      </c>
      <c r="AT150" s="10">
        <f>SUM(AS$130:AS150)*5</f>
        <v>2.1181219363007875</v>
      </c>
      <c r="AU150" s="10"/>
      <c r="AV150" s="10"/>
      <c r="AW150" s="10"/>
      <c r="AY150" s="10"/>
    </row>
    <row r="151" spans="1:52" x14ac:dyDescent="0.25">
      <c r="A151" s="4">
        <v>110</v>
      </c>
      <c r="B151" s="18">
        <f t="shared" si="126"/>
        <v>2133</v>
      </c>
      <c r="C151" s="39">
        <f t="shared" si="122"/>
        <v>197.75</v>
      </c>
      <c r="D151" s="22">
        <f t="shared" si="136"/>
        <v>0.16999999999998749</v>
      </c>
      <c r="E151" s="64">
        <f t="shared" ref="E151:K159" si="153">E46</f>
        <v>2.5787999999999998</v>
      </c>
      <c r="F151" s="64">
        <f t="shared" si="153"/>
        <v>1.8584999999999998</v>
      </c>
      <c r="G151" s="64">
        <f t="shared" si="153"/>
        <v>0.15539999999999998</v>
      </c>
      <c r="H151" s="64">
        <f t="shared" si="153"/>
        <v>0.19500000000000001</v>
      </c>
      <c r="I151" s="64">
        <f t="shared" si="153"/>
        <v>1.1836692</v>
      </c>
      <c r="J151" s="64">
        <f t="shared" si="153"/>
        <v>1.3380359999999998</v>
      </c>
      <c r="K151" s="64">
        <f t="shared" si="153"/>
        <v>5.2607519999999998E-2</v>
      </c>
      <c r="L151" s="64">
        <f t="shared" si="128"/>
        <v>1.1836692</v>
      </c>
      <c r="M151" s="64">
        <f t="shared" si="123"/>
        <v>8.6257250566518664</v>
      </c>
      <c r="N151" s="64">
        <f t="shared" si="129"/>
        <v>7.7047736319817872E-2</v>
      </c>
      <c r="O151" s="64">
        <f t="shared" si="129"/>
        <v>1.3380359999999998</v>
      </c>
      <c r="P151" s="64">
        <f t="shared" si="124"/>
        <v>1.6273506174651799</v>
      </c>
      <c r="Q151" s="64">
        <f t="shared" si="130"/>
        <v>-9.2600057829868021E-3</v>
      </c>
      <c r="R151" s="64">
        <f t="shared" si="130"/>
        <v>5.2607519999999998E-2</v>
      </c>
      <c r="S151" s="64">
        <f t="shared" si="125"/>
        <v>6.2790224169456732E-2</v>
      </c>
      <c r="T151" s="64">
        <f t="shared" si="131"/>
        <v>5.188150817141593E-3</v>
      </c>
      <c r="U151" s="64">
        <f t="shared" si="131"/>
        <v>2.5374810000000001</v>
      </c>
      <c r="V151" s="64">
        <f t="shared" si="131"/>
        <v>2.7804568813539601</v>
      </c>
      <c r="W151" s="29">
        <f>'2.6 Fert x3 '!D26</f>
        <v>197.94</v>
      </c>
      <c r="X151" s="35">
        <f t="shared" si="138"/>
        <v>0.16999999999998749</v>
      </c>
      <c r="Y151" s="29">
        <f>'2.6 Fert x3 '!F26*k</f>
        <v>2.6208</v>
      </c>
      <c r="Z151" s="29">
        <f>'2.6 Fert x3 '!G26*k</f>
        <v>1.8269999999999997</v>
      </c>
      <c r="AA151" s="29">
        <f>'2.6 Fert x3 '!H26*k</f>
        <v>0.15539999999999998</v>
      </c>
      <c r="AB151" s="29">
        <f>'2.6 Fert x3 '!I26/2</f>
        <v>0.18</v>
      </c>
      <c r="AC151" s="68">
        <f t="shared" si="139"/>
        <v>1.2029472000000001</v>
      </c>
      <c r="AD151" s="348">
        <f t="shared" si="132"/>
        <v>1.3363559999999999</v>
      </c>
      <c r="AE151" s="68">
        <f t="shared" si="140"/>
        <v>5.3464320000000003E-2</v>
      </c>
      <c r="AF151" s="36">
        <f t="shared" si="141"/>
        <v>1.2029472000000001</v>
      </c>
      <c r="AG151" s="33">
        <f t="shared" si="133"/>
        <v>8.7139707984938646</v>
      </c>
      <c r="AH151" s="33">
        <f t="shared" si="142"/>
        <v>8.6070346560051192E-2</v>
      </c>
      <c r="AI151" s="36">
        <f t="shared" si="143"/>
        <v>1.3363559999999999</v>
      </c>
      <c r="AJ151" s="33">
        <f t="shared" si="134"/>
        <v>1.6270275690337923</v>
      </c>
      <c r="AK151" s="33">
        <f t="shared" si="144"/>
        <v>-1.7259131461634158E-2</v>
      </c>
      <c r="AL151" s="60">
        <f t="shared" si="145"/>
        <v>5.3464320000000003E-2</v>
      </c>
      <c r="AM151" s="60">
        <f t="shared" si="146"/>
        <v>6.3816859360526487E-2</v>
      </c>
      <c r="AN151" s="60">
        <f t="shared" si="147"/>
        <v>5.2540530858951051E-3</v>
      </c>
      <c r="AO151" s="34">
        <f t="shared" si="135"/>
        <v>2.5350960000000002</v>
      </c>
      <c r="AP151" s="34">
        <f t="shared" si="148"/>
        <v>2.7791612681842999</v>
      </c>
      <c r="AQ151" s="10">
        <f t="shared" si="149"/>
        <v>2.0408553509138065</v>
      </c>
      <c r="AR151" s="10">
        <f t="shared" si="150"/>
        <v>2.0399043708472759</v>
      </c>
      <c r="AS151" s="10">
        <f t="shared" si="151"/>
        <v>-9.5098006653060452E-4</v>
      </c>
      <c r="AT151" s="10">
        <f>SUM(AS$130:AS151)*5</f>
        <v>2.1133670359681345</v>
      </c>
      <c r="AU151" s="10"/>
      <c r="AV151" s="10"/>
      <c r="AW151" s="10"/>
      <c r="AY151" s="10"/>
    </row>
    <row r="152" spans="1:52" x14ac:dyDescent="0.25">
      <c r="A152" s="4">
        <v>115</v>
      </c>
      <c r="B152" s="18">
        <f t="shared" si="126"/>
        <v>2138</v>
      </c>
      <c r="C152" s="39">
        <f t="shared" si="122"/>
        <v>198.17</v>
      </c>
      <c r="D152" s="22">
        <f t="shared" si="136"/>
        <v>0.41999999999998749</v>
      </c>
      <c r="E152" s="64">
        <f t="shared" si="153"/>
        <v>2.4822000000000002</v>
      </c>
      <c r="F152" s="64">
        <f t="shared" si="153"/>
        <v>1.9341000000000002</v>
      </c>
      <c r="G152" s="64">
        <f t="shared" si="153"/>
        <v>0.1575</v>
      </c>
      <c r="H152" s="64">
        <f t="shared" si="153"/>
        <v>0.26</v>
      </c>
      <c r="I152" s="64">
        <f t="shared" si="153"/>
        <v>1.1393298000000001</v>
      </c>
      <c r="J152" s="64">
        <f t="shared" si="153"/>
        <v>1.3430970000000002</v>
      </c>
      <c r="K152" s="64">
        <f t="shared" si="153"/>
        <v>5.0636880000000009E-2</v>
      </c>
      <c r="L152" s="64">
        <f t="shared" si="128"/>
        <v>1.1393298000000001</v>
      </c>
      <c r="M152" s="64">
        <f t="shared" si="123"/>
        <v>8.6484596069057744</v>
      </c>
      <c r="N152" s="64">
        <f t="shared" si="129"/>
        <v>2.2734550253908026E-2</v>
      </c>
      <c r="O152" s="64">
        <f t="shared" si="129"/>
        <v>1.3430970000000002</v>
      </c>
      <c r="P152" s="64">
        <f t="shared" si="124"/>
        <v>1.6307746642444363</v>
      </c>
      <c r="Q152" s="64">
        <f t="shared" si="130"/>
        <v>3.42404677925634E-3</v>
      </c>
      <c r="R152" s="64">
        <f t="shared" si="130"/>
        <v>5.0636880000000009E-2</v>
      </c>
      <c r="S152" s="64">
        <f t="shared" si="125"/>
        <v>6.1736728325611584E-2</v>
      </c>
      <c r="T152" s="64">
        <f t="shared" si="131"/>
        <v>-1.0534958438451481E-3</v>
      </c>
      <c r="U152" s="64">
        <f t="shared" si="131"/>
        <v>2.5619140000000002</v>
      </c>
      <c r="V152" s="64">
        <f t="shared" si="131"/>
        <v>3.0070191011893068</v>
      </c>
      <c r="W152" s="29">
        <f>'2.6 Fert x3 '!D27</f>
        <v>198.42</v>
      </c>
      <c r="X152" s="35">
        <f t="shared" si="138"/>
        <v>0.47999999999998977</v>
      </c>
      <c r="Y152" s="29">
        <f>'2.6 Fert x3 '!F27*k</f>
        <v>2.4002999999999997</v>
      </c>
      <c r="Z152" s="29">
        <f>'2.6 Fert x3 '!G27*k</f>
        <v>2.0327999999999999</v>
      </c>
      <c r="AA152" s="29">
        <f>'2.6 Fert x3 '!H27*k</f>
        <v>0.16170000000000001</v>
      </c>
      <c r="AB152" s="29">
        <f>'2.6 Fert x3 '!I27/2</f>
        <v>0.28999999999999998</v>
      </c>
      <c r="AC152" s="68">
        <f t="shared" si="139"/>
        <v>1.1017376999999999</v>
      </c>
      <c r="AD152" s="348">
        <f t="shared" si="132"/>
        <v>1.3605375</v>
      </c>
      <c r="AE152" s="68">
        <f t="shared" si="140"/>
        <v>4.8966119999999995E-2</v>
      </c>
      <c r="AF152" s="36">
        <f t="shared" si="141"/>
        <v>1.1017376999999999</v>
      </c>
      <c r="AG152" s="33">
        <f t="shared" si="133"/>
        <v>8.6876898871748107</v>
      </c>
      <c r="AH152" s="33">
        <f t="shared" si="142"/>
        <v>-2.6280911319053857E-2</v>
      </c>
      <c r="AI152" s="36">
        <f t="shared" si="143"/>
        <v>1.3605375</v>
      </c>
      <c r="AJ152" s="33">
        <f t="shared" si="134"/>
        <v>1.6481580568103145</v>
      </c>
      <c r="AK152" s="33">
        <f t="shared" si="144"/>
        <v>2.1130487776522155E-2</v>
      </c>
      <c r="AL152" s="60">
        <f t="shared" si="145"/>
        <v>4.8966119999999995E-2</v>
      </c>
      <c r="AM152" s="60">
        <f t="shared" si="146"/>
        <v>6.0247453501964116E-2</v>
      </c>
      <c r="AN152" s="60">
        <f t="shared" si="147"/>
        <v>-3.5694058585623717E-3</v>
      </c>
      <c r="AO152" s="34">
        <f t="shared" si="135"/>
        <v>2.5889439999999997</v>
      </c>
      <c r="AP152" s="34">
        <f t="shared" si="148"/>
        <v>3.0602241705988953</v>
      </c>
      <c r="AQ152" s="10">
        <f t="shared" si="149"/>
        <v>2.2071520202729511</v>
      </c>
      <c r="AR152" s="10">
        <f t="shared" si="150"/>
        <v>2.2462045412195892</v>
      </c>
      <c r="AS152" s="10">
        <f t="shared" si="151"/>
        <v>3.9052520946638136E-2</v>
      </c>
      <c r="AT152" s="10">
        <f>SUM(AS$130:AS152)*5</f>
        <v>2.3086296407013251</v>
      </c>
      <c r="AU152" s="10"/>
      <c r="AV152" s="10"/>
      <c r="AW152" s="10"/>
      <c r="AY152" s="10"/>
    </row>
    <row r="153" spans="1:52" x14ac:dyDescent="0.25">
      <c r="A153" s="4">
        <v>120</v>
      </c>
      <c r="B153" s="18">
        <f t="shared" si="126"/>
        <v>2143</v>
      </c>
      <c r="C153" s="39">
        <f t="shared" si="122"/>
        <v>198.39</v>
      </c>
      <c r="D153" s="22">
        <f t="shared" si="136"/>
        <v>0.21999999999999886</v>
      </c>
      <c r="E153" s="64">
        <f t="shared" si="153"/>
        <v>2.415</v>
      </c>
      <c r="F153" s="64">
        <f t="shared" si="153"/>
        <v>1.9424999999999999</v>
      </c>
      <c r="G153" s="64">
        <f t="shared" si="153"/>
        <v>0.1575</v>
      </c>
      <c r="H153" s="64">
        <f t="shared" si="153"/>
        <v>0.22</v>
      </c>
      <c r="I153" s="64">
        <f t="shared" si="153"/>
        <v>1.1084850000000002</v>
      </c>
      <c r="J153" s="64">
        <f t="shared" si="153"/>
        <v>1.329825</v>
      </c>
      <c r="K153" s="64">
        <f t="shared" si="153"/>
        <v>4.9266000000000004E-2</v>
      </c>
      <c r="L153" s="64">
        <f t="shared" si="128"/>
        <v>1.1084850000000002</v>
      </c>
      <c r="M153" s="64">
        <f t="shared" si="123"/>
        <v>8.6374063824355982</v>
      </c>
      <c r="N153" s="64">
        <f t="shared" si="129"/>
        <v>-1.1053224470176204E-2</v>
      </c>
      <c r="O153" s="64">
        <f t="shared" si="129"/>
        <v>1.329825</v>
      </c>
      <c r="P153" s="64">
        <f t="shared" si="124"/>
        <v>1.618107955918614</v>
      </c>
      <c r="Q153" s="64">
        <f t="shared" si="130"/>
        <v>-1.2666708325822285E-2</v>
      </c>
      <c r="R153" s="64">
        <f t="shared" si="130"/>
        <v>4.9266000000000004E-2</v>
      </c>
      <c r="S153" s="64">
        <f t="shared" si="125"/>
        <v>6.0179614811827896E-2</v>
      </c>
      <c r="T153" s="64">
        <f t="shared" si="131"/>
        <v>-1.5571135137836881E-3</v>
      </c>
      <c r="U153" s="64">
        <f t="shared" si="131"/>
        <v>2.5095499999999999</v>
      </c>
      <c r="V153" s="64">
        <f t="shared" si="131"/>
        <v>2.7042729536902166</v>
      </c>
      <c r="W153" s="29">
        <f>'2.6 Fert x3 '!D28</f>
        <v>198.56</v>
      </c>
      <c r="X153" s="35">
        <f t="shared" si="138"/>
        <v>0.14000000000001478</v>
      </c>
      <c r="Y153" s="29">
        <f>'2.6 Fert x3 '!F28*k</f>
        <v>2.4318</v>
      </c>
      <c r="Z153" s="29">
        <f>'2.6 Fert x3 '!G28*k</f>
        <v>1.9130999999999998</v>
      </c>
      <c r="AA153" s="29">
        <f>'2.6 Fert x3 '!H28*k</f>
        <v>0.15539999999999998</v>
      </c>
      <c r="AB153" s="29">
        <f>'2.6 Fert x3 '!I28/2</f>
        <v>0.19500000000000001</v>
      </c>
      <c r="AC153" s="68">
        <f t="shared" si="139"/>
        <v>1.1161962000000001</v>
      </c>
      <c r="AD153" s="348">
        <f t="shared" si="132"/>
        <v>1.3227689999999999</v>
      </c>
      <c r="AE153" s="68">
        <f t="shared" si="140"/>
        <v>4.9608720000000002E-2</v>
      </c>
      <c r="AF153" s="36">
        <f t="shared" si="141"/>
        <v>1.1161962000000001</v>
      </c>
      <c r="AG153" s="33">
        <f t="shared" si="133"/>
        <v>8.6792695250220717</v>
      </c>
      <c r="AH153" s="33">
        <f t="shared" si="142"/>
        <v>-8.4203621527390027E-3</v>
      </c>
      <c r="AI153" s="36">
        <f t="shared" si="143"/>
        <v>1.3227689999999999</v>
      </c>
      <c r="AJ153" s="33">
        <f t="shared" si="134"/>
        <v>1.6141249346094539</v>
      </c>
      <c r="AK153" s="33">
        <f t="shared" si="144"/>
        <v>-3.4033122200860522E-2</v>
      </c>
      <c r="AL153" s="60">
        <f t="shared" si="145"/>
        <v>4.9608720000000002E-2</v>
      </c>
      <c r="AM153" s="60">
        <f t="shared" si="146"/>
        <v>6.0259065730115011E-2</v>
      </c>
      <c r="AN153" s="60">
        <f t="shared" si="147"/>
        <v>1.1612228150895132E-5</v>
      </c>
      <c r="AO153" s="34">
        <f t="shared" si="135"/>
        <v>2.4885090000000005</v>
      </c>
      <c r="AP153" s="34">
        <f t="shared" si="148"/>
        <v>2.5860671278745668</v>
      </c>
      <c r="AQ153" s="10">
        <f t="shared" si="149"/>
        <v>1.9849363480086191</v>
      </c>
      <c r="AR153" s="10">
        <f t="shared" si="150"/>
        <v>1.8981732718599322</v>
      </c>
      <c r="AS153" s="10">
        <f t="shared" si="151"/>
        <v>-8.6763076148686835E-2</v>
      </c>
      <c r="AT153" s="10">
        <f>SUM(AS$130:AS153)*5</f>
        <v>1.874814259957891</v>
      </c>
      <c r="AU153" s="10"/>
      <c r="AV153" s="10"/>
      <c r="AW153" s="10"/>
      <c r="AY153" s="10"/>
    </row>
    <row r="154" spans="1:52" x14ac:dyDescent="0.25">
      <c r="A154" s="4">
        <v>125</v>
      </c>
      <c r="B154" s="18">
        <f t="shared" si="126"/>
        <v>2148</v>
      </c>
      <c r="C154" s="39">
        <f t="shared" si="122"/>
        <v>198.51</v>
      </c>
      <c r="D154" s="22">
        <f t="shared" si="136"/>
        <v>0.12000000000000455</v>
      </c>
      <c r="E154" s="64">
        <f t="shared" si="153"/>
        <v>2.2994999999999997</v>
      </c>
      <c r="F154" s="64">
        <f t="shared" si="153"/>
        <v>1.9593</v>
      </c>
      <c r="G154" s="64">
        <f t="shared" si="153"/>
        <v>0.15539999999999998</v>
      </c>
      <c r="H154" s="64">
        <f t="shared" si="153"/>
        <v>0.14000000000000001</v>
      </c>
      <c r="I154" s="64">
        <f t="shared" si="153"/>
        <v>1.0554705</v>
      </c>
      <c r="J154" s="64">
        <f t="shared" si="153"/>
        <v>1.3079114999999999</v>
      </c>
      <c r="K154" s="64">
        <f t="shared" si="153"/>
        <v>4.6909799999999995E-2</v>
      </c>
      <c r="L154" s="64">
        <f t="shared" si="128"/>
        <v>1.0554705</v>
      </c>
      <c r="M154" s="64">
        <f t="shared" si="123"/>
        <v>8.5747694916468475</v>
      </c>
      <c r="N154" s="64">
        <f t="shared" si="129"/>
        <v>-6.2636890788750677E-2</v>
      </c>
      <c r="O154" s="64">
        <f t="shared" si="129"/>
        <v>1.3079114999999999</v>
      </c>
      <c r="P154" s="64">
        <f t="shared" si="124"/>
        <v>1.5939552770804886</v>
      </c>
      <c r="Q154" s="64">
        <f t="shared" si="130"/>
        <v>-2.4152678838125441E-2</v>
      </c>
      <c r="R154" s="64">
        <f t="shared" si="130"/>
        <v>4.6909799999999995E-2</v>
      </c>
      <c r="S154" s="64">
        <f t="shared" si="125"/>
        <v>5.7548153430659471E-2</v>
      </c>
      <c r="T154" s="64">
        <f t="shared" si="131"/>
        <v>-2.6314613811684248E-3</v>
      </c>
      <c r="U154" s="64">
        <f t="shared" si="131"/>
        <v>2.413726</v>
      </c>
      <c r="V154" s="64">
        <f t="shared" si="131"/>
        <v>2.4443049689919598</v>
      </c>
      <c r="W154" s="29">
        <f>'2.6 Fert x3 '!D29</f>
        <v>198.8</v>
      </c>
      <c r="X154" s="35">
        <f t="shared" si="138"/>
        <v>0.24000000000000909</v>
      </c>
      <c r="Y154" s="29">
        <f>'2.6 Fert x3 '!F29*k</f>
        <v>2.3541000000000003</v>
      </c>
      <c r="Z154" s="29">
        <f>'2.6 Fert x3 '!G29*k</f>
        <v>1.9403999999999999</v>
      </c>
      <c r="AA154" s="29">
        <f>'2.6 Fert x3 '!H29*k</f>
        <v>0.15539999999999998</v>
      </c>
      <c r="AB154" s="29">
        <f>'2.6 Fert x3 '!I29/2</f>
        <v>0.18</v>
      </c>
      <c r="AC154" s="68">
        <f t="shared" si="139"/>
        <v>1.0805319000000002</v>
      </c>
      <c r="AD154" s="348">
        <f t="shared" si="132"/>
        <v>1.3141065000000001</v>
      </c>
      <c r="AE154" s="68">
        <f t="shared" si="140"/>
        <v>4.8023640000000006E-2</v>
      </c>
      <c r="AF154" s="36">
        <f t="shared" si="141"/>
        <v>1.0805319000000002</v>
      </c>
      <c r="AG154" s="33">
        <f t="shared" si="133"/>
        <v>8.6362748740068476</v>
      </c>
      <c r="AH154" s="33">
        <f t="shared" si="142"/>
        <v>-4.299465101522415E-2</v>
      </c>
      <c r="AI154" s="36">
        <f t="shared" si="143"/>
        <v>1.3141065000000001</v>
      </c>
      <c r="AJ154" s="33">
        <f t="shared" si="134"/>
        <v>1.5994461717361594</v>
      </c>
      <c r="AK154" s="33">
        <f t="shared" si="144"/>
        <v>-1.4678762873294504E-2</v>
      </c>
      <c r="AL154" s="60">
        <f t="shared" si="145"/>
        <v>4.8023640000000006E-2</v>
      </c>
      <c r="AM154" s="60">
        <f t="shared" si="146"/>
        <v>5.8676038501432562E-2</v>
      </c>
      <c r="AN154" s="60">
        <f t="shared" si="147"/>
        <v>-1.5830272286824487E-3</v>
      </c>
      <c r="AO154" s="34">
        <f t="shared" si="135"/>
        <v>2.4538470000000001</v>
      </c>
      <c r="AP154" s="34">
        <f t="shared" si="148"/>
        <v>2.6345905588828078</v>
      </c>
      <c r="AQ154" s="10">
        <f t="shared" si="149"/>
        <v>1.7941198472400983</v>
      </c>
      <c r="AR154" s="10">
        <f t="shared" si="150"/>
        <v>1.9337894702199807</v>
      </c>
      <c r="AS154" s="10">
        <f t="shared" si="151"/>
        <v>0.13966962297988239</v>
      </c>
      <c r="AT154" s="10">
        <f>SUM(AS$130:AS154)*5</f>
        <v>2.5731623748573029</v>
      </c>
      <c r="AU154" s="10"/>
      <c r="AV154" s="10"/>
      <c r="AW154" s="10"/>
      <c r="AY154" s="10"/>
    </row>
    <row r="155" spans="1:52" x14ac:dyDescent="0.25">
      <c r="A155" s="4">
        <v>130</v>
      </c>
      <c r="B155" s="18">
        <f t="shared" si="126"/>
        <v>2153</v>
      </c>
      <c r="C155" s="39">
        <f t="shared" si="122"/>
        <v>198.74</v>
      </c>
      <c r="D155" s="22">
        <f t="shared" si="136"/>
        <v>0.23000000000001819</v>
      </c>
      <c r="E155" s="64">
        <f t="shared" si="153"/>
        <v>2.3016000000000001</v>
      </c>
      <c r="F155" s="64">
        <f t="shared" si="153"/>
        <v>1.9403999999999999</v>
      </c>
      <c r="G155" s="64">
        <f t="shared" si="153"/>
        <v>0.15539999999999998</v>
      </c>
      <c r="H155" s="64">
        <f t="shared" si="153"/>
        <v>0.19</v>
      </c>
      <c r="I155" s="64">
        <f t="shared" si="153"/>
        <v>1.0564344000000001</v>
      </c>
      <c r="J155" s="64">
        <f t="shared" si="153"/>
        <v>1.3012440000000001</v>
      </c>
      <c r="K155" s="64">
        <f t="shared" si="153"/>
        <v>4.6952640000000004E-2</v>
      </c>
      <c r="L155" s="64">
        <f t="shared" si="128"/>
        <v>1.0564344000000001</v>
      </c>
      <c r="M155" s="64">
        <f t="shared" si="123"/>
        <v>8.5212048110875838</v>
      </c>
      <c r="N155" s="64">
        <f t="shared" si="129"/>
        <v>-5.3564680559263778E-2</v>
      </c>
      <c r="O155" s="64">
        <f t="shared" si="129"/>
        <v>1.3012440000000001</v>
      </c>
      <c r="P155" s="64">
        <f t="shared" si="124"/>
        <v>1.583018146332924</v>
      </c>
      <c r="Q155" s="64">
        <f t="shared" si="130"/>
        <v>-1.0937130747564527E-2</v>
      </c>
      <c r="R155" s="64">
        <f t="shared" si="130"/>
        <v>4.6952640000000004E-2</v>
      </c>
      <c r="S155" s="64">
        <f t="shared" si="125"/>
        <v>5.7125812383895802E-2</v>
      </c>
      <c r="T155" s="64">
        <f t="shared" si="131"/>
        <v>-4.2234104676366901E-4</v>
      </c>
      <c r="U155" s="64">
        <f t="shared" si="131"/>
        <v>2.4313220000000006</v>
      </c>
      <c r="V155" s="64">
        <f t="shared" si="131"/>
        <v>2.5963978476464269</v>
      </c>
      <c r="W155" s="29">
        <f>'2.6 Fert x3 '!D30</f>
        <v>199.1</v>
      </c>
      <c r="X155" s="35">
        <f t="shared" si="138"/>
        <v>0.29999999999998295</v>
      </c>
      <c r="Y155" s="29">
        <f>'2.6 Fert x3 '!F30*k</f>
        <v>2.3121</v>
      </c>
      <c r="Z155" s="29">
        <f>'2.6 Fert x3 '!G30*k</f>
        <v>1.974</v>
      </c>
      <c r="AA155" s="29">
        <f>'2.6 Fert x3 '!H30*k</f>
        <v>0.1575</v>
      </c>
      <c r="AB155" s="29">
        <f>'2.6 Fert x3 '!I30/2</f>
        <v>0.19500000000000001</v>
      </c>
      <c r="AC155" s="68">
        <f t="shared" si="139"/>
        <v>1.0612539000000001</v>
      </c>
      <c r="AD155" s="348">
        <f t="shared" si="132"/>
        <v>1.3165845</v>
      </c>
      <c r="AE155" s="68">
        <f t="shared" si="140"/>
        <v>4.7166840000000002E-2</v>
      </c>
      <c r="AF155" s="36">
        <f t="shared" si="141"/>
        <v>1.0612539000000001</v>
      </c>
      <c r="AG155" s="33">
        <f t="shared" si="133"/>
        <v>8.5795678563468254</v>
      </c>
      <c r="AH155" s="33">
        <f t="shared" si="142"/>
        <v>-5.6707017660022174E-2</v>
      </c>
      <c r="AI155" s="36">
        <f t="shared" si="143"/>
        <v>1.3165845</v>
      </c>
      <c r="AJ155" s="33">
        <f t="shared" si="134"/>
        <v>1.5993293085443754</v>
      </c>
      <c r="AK155" s="33">
        <f t="shared" si="144"/>
        <v>-1.1686319178405569E-4</v>
      </c>
      <c r="AL155" s="60">
        <f t="shared" si="145"/>
        <v>4.7166840000000002E-2</v>
      </c>
      <c r="AM155" s="60">
        <f t="shared" si="146"/>
        <v>5.7539396179381481E-2</v>
      </c>
      <c r="AN155" s="60">
        <f t="shared" si="147"/>
        <v>-1.1366423220510805E-3</v>
      </c>
      <c r="AO155" s="34">
        <f t="shared" si="135"/>
        <v>2.4584580000000003</v>
      </c>
      <c r="AP155" s="34">
        <f t="shared" si="148"/>
        <v>2.7004974768261261</v>
      </c>
      <c r="AQ155" s="10">
        <f t="shared" si="149"/>
        <v>1.9057560201724772</v>
      </c>
      <c r="AR155" s="10">
        <f t="shared" si="150"/>
        <v>1.9821651479903764</v>
      </c>
      <c r="AS155" s="10">
        <f t="shared" si="151"/>
        <v>7.6409127817899103E-2</v>
      </c>
      <c r="AT155" s="10">
        <f>SUM(AS$130:AS155)*5</f>
        <v>2.9552080139467982</v>
      </c>
      <c r="AU155" s="10"/>
      <c r="AV155" s="10"/>
      <c r="AW155" s="10"/>
      <c r="AY155" s="10"/>
    </row>
    <row r="156" spans="1:52" x14ac:dyDescent="0.25">
      <c r="A156" s="4">
        <v>135</v>
      </c>
      <c r="B156" s="18">
        <f t="shared" si="126"/>
        <v>2158</v>
      </c>
      <c r="C156" s="39">
        <f t="shared" si="122"/>
        <v>198.91</v>
      </c>
      <c r="D156" s="22">
        <f t="shared" si="136"/>
        <v>0.16999999999998749</v>
      </c>
      <c r="E156" s="64">
        <f t="shared" si="153"/>
        <v>2.3183999999999996</v>
      </c>
      <c r="F156" s="64">
        <f t="shared" si="153"/>
        <v>1.9508999999999999</v>
      </c>
      <c r="G156" s="64">
        <f t="shared" si="153"/>
        <v>0.15539999999999998</v>
      </c>
      <c r="H156" s="64">
        <f t="shared" si="153"/>
        <v>0.25</v>
      </c>
      <c r="I156" s="64">
        <f t="shared" si="153"/>
        <v>1.0641455999999998</v>
      </c>
      <c r="J156" s="64">
        <f t="shared" si="153"/>
        <v>1.3093499999999998</v>
      </c>
      <c r="K156" s="64">
        <f t="shared" si="153"/>
        <v>4.7295359999999995E-2</v>
      </c>
      <c r="L156" s="64">
        <f t="shared" si="128"/>
        <v>1.0641455999999998</v>
      </c>
      <c r="M156" s="64">
        <f t="shared" si="123"/>
        <v>8.4822852482539375</v>
      </c>
      <c r="N156" s="64">
        <f t="shared" si="129"/>
        <v>-3.8919562833646282E-2</v>
      </c>
      <c r="O156" s="64">
        <f t="shared" si="129"/>
        <v>1.3093499999999998</v>
      </c>
      <c r="P156" s="64">
        <f t="shared" si="124"/>
        <v>1.5891907165033421</v>
      </c>
      <c r="Q156" s="64">
        <f t="shared" si="130"/>
        <v>6.1725701704180569E-3</v>
      </c>
      <c r="R156" s="64">
        <f t="shared" si="130"/>
        <v>4.7295359999999995E-2</v>
      </c>
      <c r="S156" s="64">
        <f t="shared" si="125"/>
        <v>5.7393872329360787E-2</v>
      </c>
      <c r="T156" s="64">
        <f t="shared" si="131"/>
        <v>2.6805994546498513E-4</v>
      </c>
      <c r="U156" s="64">
        <f t="shared" si="131"/>
        <v>2.4775909999999999</v>
      </c>
      <c r="V156" s="64">
        <f t="shared" si="131"/>
        <v>2.6151120672822246</v>
      </c>
      <c r="W156" s="29">
        <f>'2.6 Fert x3 '!D31</f>
        <v>199.38</v>
      </c>
      <c r="X156" s="35">
        <f t="shared" si="138"/>
        <v>0.28000000000000114</v>
      </c>
      <c r="Y156" s="29">
        <f>'2.6 Fert x3 '!F31*k</f>
        <v>2.3121</v>
      </c>
      <c r="Z156" s="29">
        <f>'2.6 Fert x3 '!G31*k</f>
        <v>1.9949999999999999</v>
      </c>
      <c r="AA156" s="29">
        <f>'2.6 Fert x3 '!H31*k</f>
        <v>0.1575</v>
      </c>
      <c r="AB156" s="29">
        <f>'2.6 Fert x3 '!I31/2</f>
        <v>0.185</v>
      </c>
      <c r="AC156" s="68">
        <f t="shared" si="139"/>
        <v>1.0612539000000001</v>
      </c>
      <c r="AD156" s="348">
        <f t="shared" si="132"/>
        <v>1.3245645000000001</v>
      </c>
      <c r="AE156" s="68">
        <f t="shared" si="140"/>
        <v>4.7166840000000002E-2</v>
      </c>
      <c r="AF156" s="36">
        <f t="shared" si="141"/>
        <v>1.0612539000000001</v>
      </c>
      <c r="AG156" s="33">
        <f t="shared" si="133"/>
        <v>8.5302015301800491</v>
      </c>
      <c r="AH156" s="33">
        <f t="shared" si="142"/>
        <v>-4.9366326166776275E-2</v>
      </c>
      <c r="AI156" s="36">
        <f t="shared" si="143"/>
        <v>1.3245645000000001</v>
      </c>
      <c r="AJ156" s="33">
        <f t="shared" si="134"/>
        <v>1.6072886498555301</v>
      </c>
      <c r="AK156" s="33">
        <f t="shared" si="144"/>
        <v>7.9593413111547218E-3</v>
      </c>
      <c r="AL156" s="60">
        <f t="shared" si="145"/>
        <v>4.7166840000000002E-2</v>
      </c>
      <c r="AM156" s="60">
        <f t="shared" si="146"/>
        <v>5.7338464305954996E-2</v>
      </c>
      <c r="AN156" s="60">
        <f t="shared" si="147"/>
        <v>-2.0093187342648533E-4</v>
      </c>
      <c r="AO156" s="34">
        <f t="shared" si="135"/>
        <v>2.4642879999999998</v>
      </c>
      <c r="AP156" s="34">
        <f t="shared" si="148"/>
        <v>2.7026800832709532</v>
      </c>
      <c r="AQ156" s="10">
        <f t="shared" si="149"/>
        <v>1.9194922573851527</v>
      </c>
      <c r="AR156" s="10">
        <f t="shared" si="150"/>
        <v>1.9837671811208797</v>
      </c>
      <c r="AS156" s="10">
        <f t="shared" si="151"/>
        <v>6.4274923735726963E-2</v>
      </c>
      <c r="AT156" s="10">
        <f>SUM(AS$130:AS156)*5</f>
        <v>3.2765826326254333</v>
      </c>
      <c r="AU156" s="10"/>
      <c r="AV156" s="10"/>
      <c r="AW156" s="10"/>
      <c r="AY156" s="10"/>
    </row>
    <row r="157" spans="1:52" x14ac:dyDescent="0.25">
      <c r="A157" s="4">
        <v>140</v>
      </c>
      <c r="B157" s="18">
        <f t="shared" si="126"/>
        <v>2163</v>
      </c>
      <c r="C157" s="39">
        <f t="shared" si="122"/>
        <v>199.04</v>
      </c>
      <c r="D157" s="22">
        <f t="shared" si="136"/>
        <v>0.12999999999999545</v>
      </c>
      <c r="E157" s="64">
        <f t="shared" si="153"/>
        <v>2.4087000000000001</v>
      </c>
      <c r="F157" s="64">
        <f t="shared" si="153"/>
        <v>1.8773999999999997</v>
      </c>
      <c r="G157" s="64">
        <f t="shared" si="153"/>
        <v>0.15329999999999999</v>
      </c>
      <c r="H157" s="64">
        <f t="shared" si="153"/>
        <v>0.20499999999999999</v>
      </c>
      <c r="I157" s="64">
        <f t="shared" si="153"/>
        <v>1.1055933</v>
      </c>
      <c r="J157" s="64">
        <f t="shared" si="153"/>
        <v>1.3035435</v>
      </c>
      <c r="K157" s="64">
        <f t="shared" si="153"/>
        <v>4.9137480000000004E-2</v>
      </c>
      <c r="L157" s="64">
        <f t="shared" si="128"/>
        <v>1.1055933</v>
      </c>
      <c r="M157" s="64">
        <f t="shared" si="123"/>
        <v>8.4898515009058695</v>
      </c>
      <c r="N157" s="64">
        <f t="shared" si="129"/>
        <v>7.5662526519320039E-3</v>
      </c>
      <c r="O157" s="64">
        <f t="shared" si="129"/>
        <v>1.3035435</v>
      </c>
      <c r="P157" s="64">
        <f t="shared" si="124"/>
        <v>1.5844753830595553</v>
      </c>
      <c r="Q157" s="64">
        <f t="shared" si="130"/>
        <v>-4.7153334437868288E-3</v>
      </c>
      <c r="R157" s="64">
        <f t="shared" si="130"/>
        <v>4.9137480000000004E-2</v>
      </c>
      <c r="S157" s="64">
        <f t="shared" si="125"/>
        <v>5.9283379080661495E-2</v>
      </c>
      <c r="T157" s="64">
        <f t="shared" si="131"/>
        <v>1.8895067513007083E-3</v>
      </c>
      <c r="U157" s="64">
        <f t="shared" si="131"/>
        <v>2.4615319999999996</v>
      </c>
      <c r="V157" s="64">
        <f t="shared" si="131"/>
        <v>2.596272425959441</v>
      </c>
      <c r="W157" s="29">
        <f>'2.6 Fert x3 '!D32</f>
        <v>199.71</v>
      </c>
      <c r="X157" s="35">
        <f t="shared" si="138"/>
        <v>0.33000000000001251</v>
      </c>
      <c r="Y157" s="29">
        <f>'2.6 Fert x3 '!F32*k</f>
        <v>2.4212999999999996</v>
      </c>
      <c r="Z157" s="29">
        <f>'2.6 Fert x3 '!G32*k</f>
        <v>1.8962999999999999</v>
      </c>
      <c r="AA157" s="29">
        <f>'2.6 Fert x3 '!H32*k</f>
        <v>0.15539999999999998</v>
      </c>
      <c r="AB157" s="29">
        <f>'2.6 Fert x3 '!I32/2</f>
        <v>0.30499999999999999</v>
      </c>
      <c r="AC157" s="68">
        <f t="shared" si="139"/>
        <v>1.1113766999999999</v>
      </c>
      <c r="AD157" s="348">
        <f t="shared" si="132"/>
        <v>1.3138124999999998</v>
      </c>
      <c r="AE157" s="68">
        <f t="shared" si="140"/>
        <v>4.9394519999999997E-2</v>
      </c>
      <c r="AF157" s="36">
        <f t="shared" si="141"/>
        <v>1.1113766999999999</v>
      </c>
      <c r="AG157" s="33">
        <f t="shared" si="133"/>
        <v>8.5373484471277017</v>
      </c>
      <c r="AH157" s="33">
        <f t="shared" si="142"/>
        <v>7.1469169476525707E-3</v>
      </c>
      <c r="AI157" s="36">
        <f t="shared" si="143"/>
        <v>1.3138124999999998</v>
      </c>
      <c r="AJ157" s="33">
        <f t="shared" si="134"/>
        <v>1.5979436759092538</v>
      </c>
      <c r="AK157" s="33">
        <f t="shared" si="144"/>
        <v>-9.3449739462763137E-3</v>
      </c>
      <c r="AL157" s="60">
        <f t="shared" si="145"/>
        <v>4.9394519999999997E-2</v>
      </c>
      <c r="AM157" s="60">
        <f t="shared" si="146"/>
        <v>5.9530624233390894E-2</v>
      </c>
      <c r="AN157" s="60">
        <f t="shared" si="147"/>
        <v>2.192159927435898E-3</v>
      </c>
      <c r="AO157" s="34">
        <f t="shared" si="135"/>
        <v>2.53234</v>
      </c>
      <c r="AP157" s="34">
        <f t="shared" si="148"/>
        <v>2.8623341029288243</v>
      </c>
      <c r="AQ157" s="10">
        <f t="shared" si="149"/>
        <v>1.9056639606542298</v>
      </c>
      <c r="AR157" s="10">
        <f t="shared" si="150"/>
        <v>2.1009532315497568</v>
      </c>
      <c r="AS157" s="10">
        <f t="shared" si="151"/>
        <v>0.19528927089552695</v>
      </c>
      <c r="AT157" s="10">
        <f>SUM(AS$130:AS157)*5</f>
        <v>4.2530289871030682</v>
      </c>
      <c r="AU157" s="10"/>
      <c r="AV157" s="10"/>
      <c r="AW157" s="10"/>
      <c r="AX157" s="10"/>
      <c r="AY157" s="10"/>
      <c r="AZ157" s="11"/>
    </row>
    <row r="158" spans="1:52" x14ac:dyDescent="0.25">
      <c r="A158" s="4">
        <v>145</v>
      </c>
      <c r="B158" s="18">
        <f t="shared" si="126"/>
        <v>2168</v>
      </c>
      <c r="C158" s="39">
        <f t="shared" si="122"/>
        <v>199.4</v>
      </c>
      <c r="D158" s="22">
        <f t="shared" si="136"/>
        <v>0.36000000000001364</v>
      </c>
      <c r="E158" s="64">
        <f t="shared" si="153"/>
        <v>2.4653999999999998</v>
      </c>
      <c r="F158" s="64">
        <f t="shared" si="153"/>
        <v>1.8416999999999999</v>
      </c>
      <c r="G158" s="64">
        <f t="shared" si="153"/>
        <v>0.15329999999999999</v>
      </c>
      <c r="H158" s="64">
        <f t="shared" si="153"/>
        <v>0.17499999999999999</v>
      </c>
      <c r="I158" s="64">
        <f t="shared" si="153"/>
        <v>1.1316185999999999</v>
      </c>
      <c r="J158" s="64">
        <f t="shared" si="153"/>
        <v>1.3038689999999999</v>
      </c>
      <c r="K158" s="64">
        <f t="shared" si="153"/>
        <v>5.0294159999999997E-2</v>
      </c>
      <c r="L158" s="64">
        <f t="shared" si="128"/>
        <v>1.1316185999999999</v>
      </c>
      <c r="M158" s="64">
        <f t="shared" si="123"/>
        <v>8.5224636064140498</v>
      </c>
      <c r="N158" s="64">
        <f t="shared" si="129"/>
        <v>3.2612105508180278E-2</v>
      </c>
      <c r="O158" s="64">
        <f t="shared" si="129"/>
        <v>1.3038689999999999</v>
      </c>
      <c r="P158" s="64">
        <f t="shared" si="124"/>
        <v>1.583967321996141</v>
      </c>
      <c r="Q158" s="64">
        <f t="shared" si="130"/>
        <v>-5.0806106341427792E-4</v>
      </c>
      <c r="R158" s="64">
        <f t="shared" si="130"/>
        <v>5.0294159999999997E-2</v>
      </c>
      <c r="S158" s="64">
        <f t="shared" si="125"/>
        <v>6.0774079839897112E-2</v>
      </c>
      <c r="T158" s="64">
        <f t="shared" si="131"/>
        <v>1.4907007592356164E-3</v>
      </c>
      <c r="U158" s="64">
        <f t="shared" si="131"/>
        <v>2.4567619999999999</v>
      </c>
      <c r="V158" s="64">
        <f t="shared" si="131"/>
        <v>2.8503567452040151</v>
      </c>
      <c r="W158" s="29">
        <f>'2.6 Fert x3 '!D33</f>
        <v>199.97</v>
      </c>
      <c r="X158" s="35">
        <f t="shared" si="138"/>
        <v>0.25999999999999091</v>
      </c>
      <c r="Y158" s="29">
        <f>'2.6 Fert x3 '!F33*k</f>
        <v>2.4297</v>
      </c>
      <c r="Z158" s="29">
        <f>'2.6 Fert x3 '!G33*k</f>
        <v>1.9572000000000001</v>
      </c>
      <c r="AA158" s="29">
        <f>'2.6 Fert x3 '!H33*k</f>
        <v>0.1575</v>
      </c>
      <c r="AB158" s="29">
        <f>'2.6 Fert x3 '!I33/2</f>
        <v>0.26</v>
      </c>
      <c r="AC158" s="68">
        <f t="shared" si="139"/>
        <v>1.1152323</v>
      </c>
      <c r="AD158" s="348">
        <f t="shared" si="132"/>
        <v>1.3390124999999999</v>
      </c>
      <c r="AE158" s="68">
        <f t="shared" si="140"/>
        <v>4.956588E-2</v>
      </c>
      <c r="AF158" s="36">
        <f t="shared" si="141"/>
        <v>1.1152323</v>
      </c>
      <c r="AG158" s="33">
        <f t="shared" si="133"/>
        <v>8.547425799702312</v>
      </c>
      <c r="AH158" s="33">
        <f t="shared" si="142"/>
        <v>1.0077352574610288E-2</v>
      </c>
      <c r="AI158" s="36">
        <f t="shared" si="143"/>
        <v>1.3390124999999999</v>
      </c>
      <c r="AJ158" s="33">
        <f t="shared" si="134"/>
        <v>1.621491702297398</v>
      </c>
      <c r="AK158" s="33">
        <f t="shared" si="144"/>
        <v>2.3548026388144239E-2</v>
      </c>
      <c r="AL158" s="60">
        <f t="shared" si="145"/>
        <v>4.956588E-2</v>
      </c>
      <c r="AM158" s="60">
        <f t="shared" si="146"/>
        <v>6.0089507020924728E-2</v>
      </c>
      <c r="AN158" s="60">
        <f t="shared" si="147"/>
        <v>5.5888278753383341E-4</v>
      </c>
      <c r="AO158" s="34">
        <f t="shared" si="135"/>
        <v>2.5463319999999996</v>
      </c>
      <c r="AP158" s="34">
        <f t="shared" si="148"/>
        <v>2.8405162617502788</v>
      </c>
      <c r="AQ158" s="10">
        <f t="shared" si="149"/>
        <v>2.0921618509797471</v>
      </c>
      <c r="AR158" s="10">
        <f t="shared" si="150"/>
        <v>2.0849389361247046</v>
      </c>
      <c r="AS158" s="10">
        <f t="shared" si="151"/>
        <v>-7.2229148550424505E-3</v>
      </c>
      <c r="AT158" s="10">
        <f>SUM(AS$130:AS158)*5</f>
        <v>4.2169144128278555</v>
      </c>
      <c r="AU158" s="10"/>
      <c r="AV158" s="10"/>
      <c r="AW158" s="10"/>
      <c r="AX158" s="10"/>
      <c r="AY158" s="10"/>
      <c r="AZ158" s="11"/>
    </row>
    <row r="159" spans="1:52" x14ac:dyDescent="0.25">
      <c r="A159" s="4">
        <v>150</v>
      </c>
      <c r="B159" s="18">
        <f t="shared" si="126"/>
        <v>2173</v>
      </c>
      <c r="C159" s="39">
        <f t="shared" si="122"/>
        <v>199.67</v>
      </c>
      <c r="D159" s="22">
        <f t="shared" si="136"/>
        <v>0.26999999999998181</v>
      </c>
      <c r="E159" s="64">
        <f t="shared" si="153"/>
        <v>2.4780000000000002</v>
      </c>
      <c r="F159" s="64">
        <f t="shared" si="153"/>
        <v>1.8648</v>
      </c>
      <c r="G159" s="64">
        <f t="shared" si="153"/>
        <v>0.15539999999999998</v>
      </c>
      <c r="H159" s="64">
        <f t="shared" si="153"/>
        <v>0.14000000000000001</v>
      </c>
      <c r="I159" s="64">
        <f t="shared" si="153"/>
        <v>1.1374020000000002</v>
      </c>
      <c r="J159" s="64">
        <f t="shared" si="153"/>
        <v>1.315734</v>
      </c>
      <c r="K159" s="64">
        <f t="shared" si="153"/>
        <v>5.0551200000000004E-2</v>
      </c>
      <c r="L159" s="64">
        <f t="shared" si="128"/>
        <v>1.1374020000000002</v>
      </c>
      <c r="M159" s="64">
        <f t="shared" si="123"/>
        <v>8.5566374932344686</v>
      </c>
      <c r="N159" s="64">
        <f t="shared" si="129"/>
        <v>3.4173886820418886E-2</v>
      </c>
      <c r="O159" s="64">
        <f t="shared" si="129"/>
        <v>1.315734</v>
      </c>
      <c r="P159" s="64">
        <f t="shared" si="124"/>
        <v>1.5957425086403418</v>
      </c>
      <c r="Q159" s="64">
        <f t="shared" si="130"/>
        <v>1.1775186644200852E-2</v>
      </c>
      <c r="R159" s="64">
        <f t="shared" si="130"/>
        <v>5.0551200000000004E-2</v>
      </c>
      <c r="S159" s="64">
        <f t="shared" si="125"/>
        <v>6.1294640993790978E-2</v>
      </c>
      <c r="T159" s="64">
        <f t="shared" si="131"/>
        <v>5.2056115389386565E-4</v>
      </c>
      <c r="U159" s="64">
        <f t="shared" si="131"/>
        <v>2.4582460000000004</v>
      </c>
      <c r="V159" s="64">
        <f t="shared" si="131"/>
        <v>2.774715634618496</v>
      </c>
      <c r="W159" s="29">
        <f>'2.6 Fert x3 '!D34</f>
        <v>200.14</v>
      </c>
      <c r="X159" s="35">
        <f t="shared" si="138"/>
        <v>0.16999999999998749</v>
      </c>
      <c r="Y159" s="29">
        <f>'2.6 Fert x3 '!F34*k</f>
        <v>2.3940000000000001</v>
      </c>
      <c r="Z159" s="29">
        <f>'2.6 Fert x3 '!G34*k</f>
        <v>1.9530000000000001</v>
      </c>
      <c r="AA159" s="29">
        <f>'2.6 Fert x3 '!H34*k</f>
        <v>0.1575</v>
      </c>
      <c r="AB159" s="29">
        <f>'2.6 Fert x3 '!I34/2</f>
        <v>0.245</v>
      </c>
      <c r="AC159" s="68">
        <f t="shared" si="139"/>
        <v>1.0988460000000002</v>
      </c>
      <c r="AD159" s="348">
        <f t="shared" si="132"/>
        <v>1.32867</v>
      </c>
      <c r="AE159" s="68">
        <f t="shared" si="140"/>
        <v>4.8837600000000009E-2</v>
      </c>
      <c r="AF159" s="36">
        <f t="shared" si="141"/>
        <v>1.0988460000000002</v>
      </c>
      <c r="AG159" s="33">
        <f t="shared" si="133"/>
        <v>8.539812344662673</v>
      </c>
      <c r="AH159" s="33">
        <f t="shared" si="142"/>
        <v>-7.61345503963895E-3</v>
      </c>
      <c r="AI159" s="36">
        <f t="shared" si="143"/>
        <v>1.32867</v>
      </c>
      <c r="AJ159" s="33">
        <f t="shared" si="134"/>
        <v>1.6153119445830522</v>
      </c>
      <c r="AK159" s="33">
        <f t="shared" si="144"/>
        <v>-6.1797577143458682E-3</v>
      </c>
      <c r="AL159" s="60">
        <f t="shared" si="145"/>
        <v>4.8837600000000009E-2</v>
      </c>
      <c r="AM159" s="60">
        <f t="shared" si="146"/>
        <v>5.9460024473163141E-2</v>
      </c>
      <c r="AN159" s="60">
        <f t="shared" si="147"/>
        <v>-6.2948254776158674E-4</v>
      </c>
      <c r="AO159" s="34">
        <f t="shared" si="135"/>
        <v>2.5172350000000003</v>
      </c>
      <c r="AP159" s="34">
        <f t="shared" si="148"/>
        <v>2.6728123046982413</v>
      </c>
      <c r="AQ159" s="10">
        <f t="shared" si="149"/>
        <v>2.0366412758099761</v>
      </c>
      <c r="AR159" s="10">
        <f t="shared" si="150"/>
        <v>1.961844231648509</v>
      </c>
      <c r="AS159" s="10">
        <f t="shared" si="151"/>
        <v>-7.4797044161467152E-2</v>
      </c>
      <c r="AT159" s="10">
        <f>SUM(AS$130:AS159)*5</f>
        <v>3.8429291920205202</v>
      </c>
      <c r="AU159" s="10"/>
      <c r="AV159" s="10"/>
      <c r="AW159" s="10"/>
      <c r="AX159" s="10"/>
      <c r="AY159" s="10"/>
      <c r="AZ159" s="11"/>
    </row>
    <row r="160" spans="1:52" x14ac:dyDescent="0.25">
      <c r="K160" s="1"/>
    </row>
    <row r="161" spans="1:52" x14ac:dyDescent="0.25">
      <c r="K161" s="1"/>
    </row>
    <row r="162" spans="1:52" ht="18.75" x14ac:dyDescent="0.3">
      <c r="C162" s="361" t="s">
        <v>19</v>
      </c>
      <c r="D162" s="361"/>
      <c r="E162" s="361"/>
      <c r="F162" s="361"/>
      <c r="G162" s="361"/>
      <c r="H162" s="361"/>
      <c r="I162" s="361"/>
      <c r="J162" s="361"/>
      <c r="K162" s="361"/>
      <c r="L162" s="361"/>
      <c r="M162" s="361"/>
      <c r="N162" s="361"/>
      <c r="O162" s="361"/>
      <c r="P162" s="361"/>
      <c r="Q162" s="361"/>
      <c r="R162" s="361"/>
      <c r="S162" s="361"/>
      <c r="T162" s="361"/>
      <c r="U162" s="361"/>
      <c r="V162" s="361"/>
      <c r="W162" s="362" t="s">
        <v>91</v>
      </c>
      <c r="X162" s="362"/>
      <c r="Y162" s="362"/>
      <c r="Z162" s="362"/>
      <c r="AA162" s="362"/>
      <c r="AB162" s="362"/>
      <c r="AC162" s="362"/>
      <c r="AD162" s="362"/>
      <c r="AE162" s="362"/>
      <c r="AF162" s="362"/>
      <c r="AG162" s="362"/>
      <c r="AH162" s="362"/>
      <c r="AI162" s="362"/>
      <c r="AJ162" s="362"/>
      <c r="AK162" s="362"/>
      <c r="AL162" s="362"/>
      <c r="AM162" s="362"/>
      <c r="AN162" s="362"/>
      <c r="AO162" s="362"/>
      <c r="AP162" s="362"/>
      <c r="AQ162" s="37"/>
      <c r="AR162" s="37"/>
      <c r="AS162" s="37"/>
      <c r="AT162" s="38"/>
      <c r="AU162" s="38"/>
      <c r="AV162" s="38"/>
      <c r="AW162" s="38"/>
      <c r="AX162" s="38"/>
      <c r="AY162" s="38"/>
    </row>
    <row r="163" spans="1:52" ht="135" x14ac:dyDescent="0.25">
      <c r="A163" s="13" t="s">
        <v>4</v>
      </c>
      <c r="B163" s="14" t="s">
        <v>0</v>
      </c>
      <c r="C163" s="58" t="s">
        <v>7</v>
      </c>
      <c r="D163" s="5" t="s">
        <v>6</v>
      </c>
      <c r="E163" s="21" t="s">
        <v>41</v>
      </c>
      <c r="F163" s="58" t="s">
        <v>42</v>
      </c>
      <c r="G163" s="58" t="s">
        <v>43</v>
      </c>
      <c r="H163" s="58"/>
      <c r="I163" s="58" t="s">
        <v>39</v>
      </c>
      <c r="J163" s="58" t="s">
        <v>40</v>
      </c>
      <c r="K163" s="58" t="s">
        <v>44</v>
      </c>
      <c r="L163" s="58" t="s">
        <v>36</v>
      </c>
      <c r="M163" s="15" t="s">
        <v>8</v>
      </c>
      <c r="N163" s="5" t="s">
        <v>11</v>
      </c>
      <c r="O163" s="5" t="s">
        <v>38</v>
      </c>
      <c r="P163" s="15" t="s">
        <v>33</v>
      </c>
      <c r="Q163" s="5" t="s">
        <v>34</v>
      </c>
      <c r="R163" s="58" t="s">
        <v>45</v>
      </c>
      <c r="S163" s="15" t="s">
        <v>46</v>
      </c>
      <c r="T163" s="5" t="s">
        <v>32</v>
      </c>
      <c r="U163" s="5" t="s">
        <v>24</v>
      </c>
      <c r="V163" s="5" t="s">
        <v>1</v>
      </c>
      <c r="W163" s="26" t="s">
        <v>5</v>
      </c>
      <c r="X163" s="26" t="s">
        <v>6</v>
      </c>
      <c r="Y163" s="27" t="s">
        <v>41</v>
      </c>
      <c r="Z163" s="59" t="s">
        <v>42</v>
      </c>
      <c r="AA163" s="59" t="s">
        <v>43</v>
      </c>
      <c r="AB163" s="59" t="s">
        <v>92</v>
      </c>
      <c r="AC163" s="59" t="s">
        <v>39</v>
      </c>
      <c r="AD163" s="59" t="s">
        <v>40</v>
      </c>
      <c r="AE163" s="59" t="s">
        <v>44</v>
      </c>
      <c r="AF163" s="67" t="s">
        <v>36</v>
      </c>
      <c r="AG163" s="26" t="s">
        <v>8</v>
      </c>
      <c r="AH163" s="28" t="s">
        <v>11</v>
      </c>
      <c r="AI163" s="28" t="s">
        <v>38</v>
      </c>
      <c r="AJ163" s="26" t="s">
        <v>33</v>
      </c>
      <c r="AK163" s="28" t="s">
        <v>34</v>
      </c>
      <c r="AL163" s="28" t="s">
        <v>47</v>
      </c>
      <c r="AM163" s="26" t="s">
        <v>46</v>
      </c>
      <c r="AN163" s="28" t="s">
        <v>32</v>
      </c>
      <c r="AO163" s="28" t="s">
        <v>24</v>
      </c>
      <c r="AP163" s="26" t="s">
        <v>1</v>
      </c>
      <c r="AQ163" s="6" t="str">
        <f>"Climate benefit " &amp;C162 &amp; " ton CO2/ha"</f>
        <v>Climate benefit BAU 95% ton CO2/ha</v>
      </c>
      <c r="AR163" s="6" t="str">
        <f>"Climate benefit "&amp;AT162 &amp; " ton CO2/ha"</f>
        <v>Climate benefit  ton CO2/ha</v>
      </c>
      <c r="AS163" s="6" t="str">
        <f>"Diff "&amp;C162&amp;" and "&amp;AT162 &amp; " ton CO2/ha/year"</f>
        <v>Diff BAU 95% and  ton CO2/ha/year</v>
      </c>
      <c r="AT163" s="16" t="s">
        <v>12</v>
      </c>
      <c r="AU163" s="16"/>
      <c r="AV163" s="16"/>
      <c r="AW163" s="6"/>
    </row>
    <row r="164" spans="1:52" x14ac:dyDescent="0.25">
      <c r="A164" s="4">
        <v>0</v>
      </c>
      <c r="B164" s="4">
        <v>2023</v>
      </c>
      <c r="C164" s="39">
        <f t="shared" ref="C164:C194" si="154">C24</f>
        <v>187.18</v>
      </c>
      <c r="D164" s="17"/>
      <c r="E164" s="17"/>
      <c r="F164" s="17"/>
      <c r="G164" s="17"/>
      <c r="H164" s="17"/>
      <c r="I164" s="17"/>
      <c r="J164" s="17"/>
      <c r="K164" s="17"/>
      <c r="L164" s="17"/>
      <c r="M164" s="66">
        <f t="shared" ref="M164:M194" si="155">M24</f>
        <v>15</v>
      </c>
      <c r="N164" s="8"/>
      <c r="O164" s="8"/>
      <c r="P164" s="66">
        <f t="shared" ref="P164:P194" si="156">P24</f>
        <v>1.5</v>
      </c>
      <c r="Q164" s="8"/>
      <c r="R164" s="8"/>
      <c r="S164" s="66">
        <f t="shared" ref="S164:S194" si="157">S24</f>
        <v>0.05</v>
      </c>
      <c r="T164" s="8"/>
      <c r="U164" s="9"/>
      <c r="V164" s="9"/>
      <c r="W164" s="29">
        <f>'2.7 Fert x7 '!D4</f>
        <v>187.39</v>
      </c>
      <c r="X164" s="29"/>
      <c r="Y164" s="29"/>
      <c r="Z164" s="29"/>
      <c r="AA164" s="29"/>
      <c r="AB164" s="29"/>
      <c r="AC164" s="31"/>
      <c r="AD164" s="31"/>
      <c r="AE164" s="31"/>
      <c r="AF164" s="31"/>
      <c r="AG164" s="32">
        <f>AG24</f>
        <v>15</v>
      </c>
      <c r="AH164" s="33"/>
      <c r="AI164" s="33"/>
      <c r="AJ164" s="32">
        <f>AJ24</f>
        <v>1.5</v>
      </c>
      <c r="AK164" s="33"/>
      <c r="AL164" s="33"/>
      <c r="AM164" s="32">
        <f>AM24</f>
        <v>0.05</v>
      </c>
      <c r="AN164" s="33"/>
      <c r="AO164" s="34"/>
      <c r="AP164" s="34"/>
      <c r="AS164">
        <v>0</v>
      </c>
      <c r="AT164">
        <v>0</v>
      </c>
    </row>
    <row r="165" spans="1:52" x14ac:dyDescent="0.25">
      <c r="A165" s="4">
        <v>5</v>
      </c>
      <c r="B165" s="18">
        <f t="shared" ref="B165:B194" si="158">B164+5</f>
        <v>2028</v>
      </c>
      <c r="C165" s="39">
        <f t="shared" si="154"/>
        <v>187.12</v>
      </c>
      <c r="D165" s="8">
        <f>C165-C164</f>
        <v>-6.0000000000002274E-2</v>
      </c>
      <c r="E165" s="64">
        <f t="shared" ref="E165:L174" si="159">E25</f>
        <v>2.4842999999999997</v>
      </c>
      <c r="F165" s="64">
        <f t="shared" si="159"/>
        <v>1.6463999999999999</v>
      </c>
      <c r="G165" s="64">
        <f t="shared" si="159"/>
        <v>0.14280000000000001</v>
      </c>
      <c r="H165" s="64">
        <f t="shared" si="159"/>
        <v>0.13500000000000001</v>
      </c>
      <c r="I165" s="64">
        <f t="shared" si="159"/>
        <v>1.1402937</v>
      </c>
      <c r="J165" s="64">
        <f t="shared" si="159"/>
        <v>1.2342854999999999</v>
      </c>
      <c r="K165" s="64">
        <f t="shared" si="159"/>
        <v>5.0679719999999998E-2</v>
      </c>
      <c r="L165" s="64">
        <f t="shared" si="159"/>
        <v>1.1402937</v>
      </c>
      <c r="M165" s="64">
        <f t="shared" si="155"/>
        <v>14.198552149441863</v>
      </c>
      <c r="N165" s="64">
        <f t="shared" ref="N165:O194" si="160">N25</f>
        <v>-0.80144785055813728</v>
      </c>
      <c r="O165" s="64">
        <f t="shared" si="160"/>
        <v>1.2342854999999999</v>
      </c>
      <c r="P165" s="64">
        <f t="shared" si="156"/>
        <v>1.4994505429449552</v>
      </c>
      <c r="Q165" s="64">
        <f t="shared" ref="Q165:R194" si="161">Q25</f>
        <v>-5.49457055044833E-4</v>
      </c>
      <c r="R165" s="64">
        <f t="shared" si="161"/>
        <v>5.0679719999999998E-2</v>
      </c>
      <c r="S165" s="64">
        <f t="shared" si="157"/>
        <v>5.9518554764831845E-2</v>
      </c>
      <c r="T165" s="64">
        <f t="shared" ref="T165:V194" si="162">T25</f>
        <v>9.5185547648318422E-3</v>
      </c>
      <c r="U165" s="64">
        <f t="shared" si="162"/>
        <v>2.3365049999999998</v>
      </c>
      <c r="V165" s="64">
        <f t="shared" si="162"/>
        <v>1.4840262471516472</v>
      </c>
      <c r="W165" s="29">
        <f>'2.7 Fert x7 '!D5</f>
        <v>187.43</v>
      </c>
      <c r="X165" s="71">
        <f>W165-W164</f>
        <v>4.0000000000020464E-2</v>
      </c>
      <c r="Y165" s="68">
        <f>'2.7 Fert x7 '!F5*k</f>
        <v>2.5367999999999999</v>
      </c>
      <c r="Z165" s="68">
        <f>'2.7 Fert x7 '!G5*k</f>
        <v>1.6820999999999999</v>
      </c>
      <c r="AA165" s="68">
        <f>'2.7 Fert x7 '!H5*k</f>
        <v>0.14699999999999999</v>
      </c>
      <c r="AB165" s="68">
        <f>'2.7 Fert x7 '!I5/2</f>
        <v>0.17499999999999999</v>
      </c>
      <c r="AC165" s="68">
        <f t="shared" ref="AC165:AC194" si="163">p*Y165</f>
        <v>1.1643912000000001</v>
      </c>
      <c r="AD165" s="348">
        <f t="shared" ref="AD165:AD194" si="164">Z165*paperpulp+Y165*(ppaperboard+papertimb)</f>
        <v>1.2607139999999999</v>
      </c>
      <c r="AE165" s="68">
        <f t="shared" ref="AE165:AE194" si="165">Y165*pboard</f>
        <v>5.175072E-2</v>
      </c>
      <c r="AF165" s="36">
        <f>AC165</f>
        <v>1.1643912000000001</v>
      </c>
      <c r="AG165" s="33">
        <f>AG164*EXP(-qsawn*5)+AF165</f>
        <v>14.222649649441863</v>
      </c>
      <c r="AH165" s="33">
        <f>AG165-AG164</f>
        <v>-0.77735035055813739</v>
      </c>
      <c r="AI165" s="36">
        <f>AD165</f>
        <v>1.2607139999999999</v>
      </c>
      <c r="AJ165" s="33">
        <f>AJ164*EXP(-qpap*5)+AI165</f>
        <v>1.5258790429449554</v>
      </c>
      <c r="AK165" s="33">
        <f>AJ165-AJ164</f>
        <v>2.5879042944955355E-2</v>
      </c>
      <c r="AL165" s="60">
        <f>AE165</f>
        <v>5.175072E-2</v>
      </c>
      <c r="AM165" s="60">
        <f t="shared" ref="AM165:AM194" si="166">AM164*EXP(-qpap*5)+AL165</f>
        <v>6.0589554764831847E-2</v>
      </c>
      <c r="AN165" s="60">
        <f>AM165-AM164</f>
        <v>1.0589554764831845E-2</v>
      </c>
      <c r="AO165" s="34">
        <f t="shared" ref="AO165:AO194" si="167">(Z165+Y165+AA165+AB165)*SFtot</f>
        <v>2.4066770000000002</v>
      </c>
      <c r="AP165" s="34">
        <f>X165+AO165+AK165+AN165+AH165</f>
        <v>1.7057952471516704</v>
      </c>
      <c r="AQ165" s="10">
        <f t="shared" ref="AQ165:AQ194" si="168">V165*3.67/5</f>
        <v>1.089275265409309</v>
      </c>
      <c r="AR165" s="10">
        <f>AP165*3.67/5</f>
        <v>1.252053711409326</v>
      </c>
      <c r="AS165" s="10">
        <f>(AR165-AQ165)</f>
        <v>0.16277844600001701</v>
      </c>
      <c r="AT165" s="10">
        <f>SUM(AS$165:AS165)*5</f>
        <v>0.81389223000008504</v>
      </c>
      <c r="AU165" s="10"/>
      <c r="AV165" s="10"/>
      <c r="AW165" s="10"/>
      <c r="AY165" s="10"/>
    </row>
    <row r="166" spans="1:52" x14ac:dyDescent="0.25">
      <c r="A166" s="4">
        <v>10</v>
      </c>
      <c r="B166" s="18">
        <f t="shared" si="158"/>
        <v>2033</v>
      </c>
      <c r="C166" s="39">
        <f t="shared" si="154"/>
        <v>187.21</v>
      </c>
      <c r="D166" s="8">
        <f t="shared" ref="D166:D194" si="169">C166-C165</f>
        <v>9.0000000000003411E-2</v>
      </c>
      <c r="E166" s="64">
        <f t="shared" si="159"/>
        <v>2.3519999999999999</v>
      </c>
      <c r="F166" s="64">
        <f t="shared" si="159"/>
        <v>1.7094</v>
      </c>
      <c r="G166" s="64">
        <f t="shared" si="159"/>
        <v>0.14280000000000001</v>
      </c>
      <c r="H166" s="64">
        <f t="shared" si="159"/>
        <v>0.16</v>
      </c>
      <c r="I166" s="64">
        <f t="shared" si="159"/>
        <v>1.0795680000000001</v>
      </c>
      <c r="J166" s="64">
        <f t="shared" si="159"/>
        <v>1.2258119999999999</v>
      </c>
      <c r="K166" s="64">
        <f t="shared" si="159"/>
        <v>4.7980800000000004E-2</v>
      </c>
      <c r="L166" s="64">
        <f t="shared" si="159"/>
        <v>1.0795680000000001</v>
      </c>
      <c r="M166" s="64">
        <f t="shared" si="155"/>
        <v>13.440125571686007</v>
      </c>
      <c r="N166" s="64">
        <f t="shared" si="160"/>
        <v>-0.75842657775585565</v>
      </c>
      <c r="O166" s="64">
        <f t="shared" si="160"/>
        <v>1.2258119999999999</v>
      </c>
      <c r="P166" s="64">
        <f t="shared" si="156"/>
        <v>1.4908799117425571</v>
      </c>
      <c r="Q166" s="64">
        <f t="shared" si="161"/>
        <v>-8.5706312023980935E-3</v>
      </c>
      <c r="R166" s="64">
        <f t="shared" si="161"/>
        <v>4.7980800000000004E-2</v>
      </c>
      <c r="S166" s="64">
        <f t="shared" si="157"/>
        <v>5.8502293420158877E-2</v>
      </c>
      <c r="T166" s="64">
        <f t="shared" si="162"/>
        <v>-1.0162613446729682E-3</v>
      </c>
      <c r="U166" s="64">
        <f t="shared" si="162"/>
        <v>2.3130260000000002</v>
      </c>
      <c r="V166" s="64">
        <f t="shared" si="162"/>
        <v>1.635012529697077</v>
      </c>
      <c r="W166" s="29">
        <f>'2.7 Fert x7 '!D6</f>
        <v>187.49</v>
      </c>
      <c r="X166" s="71">
        <f t="shared" ref="X166:X194" si="170">W166-W165</f>
        <v>6.0000000000002274E-2</v>
      </c>
      <c r="Y166" s="68">
        <f>'2.7 Fert x7 '!F6*k</f>
        <v>2.3708999999999998</v>
      </c>
      <c r="Z166" s="68">
        <f>'2.7 Fert x7 '!G6*k</f>
        <v>1.8123</v>
      </c>
      <c r="AA166" s="68">
        <f>'2.7 Fert x7 '!H6*k</f>
        <v>0.14909999999999998</v>
      </c>
      <c r="AB166" s="68">
        <f>'2.7 Fert x7 '!I6/2</f>
        <v>0.16</v>
      </c>
      <c r="AC166" s="68">
        <f t="shared" si="163"/>
        <v>1.0882430999999999</v>
      </c>
      <c r="AD166" s="348">
        <f t="shared" si="164"/>
        <v>1.2695444999999999</v>
      </c>
      <c r="AE166" s="68">
        <f t="shared" si="165"/>
        <v>4.8366359999999997E-2</v>
      </c>
      <c r="AF166" s="36">
        <f t="shared" ref="AF166:AF194" si="171">AC166</f>
        <v>1.0882430999999999</v>
      </c>
      <c r="AG166" s="33">
        <f t="shared" ref="AG166:AG194" si="172">AG165*EXP(-qsawn*5)+AF166</f>
        <v>13.469778763885035</v>
      </c>
      <c r="AH166" s="33">
        <f t="shared" ref="AH166:AH194" si="173">AG166-AG165</f>
        <v>-0.75287088555682757</v>
      </c>
      <c r="AI166" s="36">
        <f t="shared" ref="AI166:AI194" si="174">AD166</f>
        <v>1.2695444999999999</v>
      </c>
      <c r="AJ166" s="33">
        <f t="shared" ref="AJ166:AJ194" si="175">AJ165*EXP(-qpap*5)+AI166</f>
        <v>1.5392843546342041</v>
      </c>
      <c r="AK166" s="33">
        <f t="shared" ref="AK166:AK194" si="176">AJ166-AJ165</f>
        <v>1.3405311689248744E-2</v>
      </c>
      <c r="AL166" s="60">
        <f t="shared" ref="AL166:AL194" si="177">AE166</f>
        <v>4.8366359999999997E-2</v>
      </c>
      <c r="AM166" s="60">
        <f t="shared" si="166"/>
        <v>5.9077181260821572E-2</v>
      </c>
      <c r="AN166" s="60">
        <f t="shared" ref="AN166:AN194" si="178">AM166-AM165</f>
        <v>-1.5123735040102754E-3</v>
      </c>
      <c r="AO166" s="34">
        <f t="shared" si="167"/>
        <v>2.3809189999999996</v>
      </c>
      <c r="AP166" s="34">
        <f t="shared" ref="AP166:AP194" si="179">X166+AO166+AK166+AN166+AH166</f>
        <v>1.6999410526284127</v>
      </c>
      <c r="AQ166" s="10">
        <f t="shared" si="168"/>
        <v>1.2000991967976544</v>
      </c>
      <c r="AR166" s="10">
        <f t="shared" ref="AR166:AR194" si="180">AP166*3.67/5</f>
        <v>1.2477567326292549</v>
      </c>
      <c r="AS166" s="10">
        <f t="shared" ref="AS166:AS194" si="181">(AR166-AQ166)</f>
        <v>4.7657535831600484E-2</v>
      </c>
      <c r="AT166" s="10">
        <f>SUM(AS$165:AS166)*5</f>
        <v>1.0521799091580875</v>
      </c>
      <c r="AU166" s="10"/>
      <c r="AV166" s="10"/>
      <c r="AW166" s="10"/>
      <c r="AY166" s="10"/>
    </row>
    <row r="167" spans="1:52" x14ac:dyDescent="0.25">
      <c r="A167" s="4">
        <v>15</v>
      </c>
      <c r="B167" s="18">
        <f t="shared" si="158"/>
        <v>2038</v>
      </c>
      <c r="C167" s="39">
        <f t="shared" si="154"/>
        <v>187.3</v>
      </c>
      <c r="D167" s="8">
        <f t="shared" si="169"/>
        <v>9.0000000000003411E-2</v>
      </c>
      <c r="E167" s="64">
        <f t="shared" si="159"/>
        <v>2.1923999999999997</v>
      </c>
      <c r="F167" s="64">
        <f t="shared" si="159"/>
        <v>1.6862999999999999</v>
      </c>
      <c r="G167" s="64">
        <f t="shared" si="159"/>
        <v>0.1386</v>
      </c>
      <c r="H167" s="64">
        <f t="shared" si="159"/>
        <v>0.12</v>
      </c>
      <c r="I167" s="64">
        <f t="shared" si="159"/>
        <v>1.0063115999999999</v>
      </c>
      <c r="J167" s="64">
        <f t="shared" si="159"/>
        <v>1.1779319999999998</v>
      </c>
      <c r="K167" s="64">
        <f t="shared" si="159"/>
        <v>4.4724959999999994E-2</v>
      </c>
      <c r="L167" s="64">
        <f t="shared" si="159"/>
        <v>1.0063115999999999</v>
      </c>
      <c r="M167" s="64">
        <f t="shared" si="155"/>
        <v>12.706620487201896</v>
      </c>
      <c r="N167" s="64">
        <f t="shared" si="160"/>
        <v>-0.73350508448411134</v>
      </c>
      <c r="O167" s="64">
        <f t="shared" si="160"/>
        <v>1.1779319999999998</v>
      </c>
      <c r="P167" s="64">
        <f t="shared" si="156"/>
        <v>1.4414848238819906</v>
      </c>
      <c r="Q167" s="64">
        <f t="shared" si="161"/>
        <v>-4.9395087860566456E-2</v>
      </c>
      <c r="R167" s="64">
        <f t="shared" si="161"/>
        <v>4.4724959999999994E-2</v>
      </c>
      <c r="S167" s="64">
        <f t="shared" si="157"/>
        <v>5.5066802098089868E-2</v>
      </c>
      <c r="T167" s="64">
        <f t="shared" si="162"/>
        <v>-3.4354913220690092E-3</v>
      </c>
      <c r="U167" s="64">
        <f t="shared" si="162"/>
        <v>2.1927690000000002</v>
      </c>
      <c r="V167" s="64">
        <f t="shared" si="162"/>
        <v>1.4964333363332569</v>
      </c>
      <c r="W167" s="29">
        <f>'2.7 Fert x7 '!D7</f>
        <v>187.53</v>
      </c>
      <c r="X167" s="71">
        <f t="shared" si="170"/>
        <v>3.9999999999992042E-2</v>
      </c>
      <c r="Y167" s="68">
        <f>'2.7 Fert x7 '!F7*k</f>
        <v>2.1902999999999997</v>
      </c>
      <c r="Z167" s="68">
        <f>'2.7 Fert x7 '!G7*k</f>
        <v>1.7661</v>
      </c>
      <c r="AA167" s="68">
        <f>'2.7 Fert x7 '!H7*k</f>
        <v>0.14280000000000001</v>
      </c>
      <c r="AB167" s="68">
        <f>'2.7 Fert x7 '!I7/2</f>
        <v>0.15</v>
      </c>
      <c r="AC167" s="68">
        <f t="shared" si="163"/>
        <v>1.0053477</v>
      </c>
      <c r="AD167" s="348">
        <f t="shared" si="164"/>
        <v>1.2077415</v>
      </c>
      <c r="AE167" s="68">
        <f t="shared" si="165"/>
        <v>4.4682119999999999E-2</v>
      </c>
      <c r="AF167" s="36">
        <f t="shared" si="171"/>
        <v>1.0053477</v>
      </c>
      <c r="AG167" s="33">
        <f t="shared" si="172"/>
        <v>12.731471190374288</v>
      </c>
      <c r="AH167" s="33">
        <f t="shared" si="173"/>
        <v>-0.73830757351074716</v>
      </c>
      <c r="AI167" s="36">
        <f t="shared" si="174"/>
        <v>1.2077415</v>
      </c>
      <c r="AJ167" s="33">
        <f t="shared" si="175"/>
        <v>1.479851101334051</v>
      </c>
      <c r="AK167" s="33">
        <f t="shared" si="176"/>
        <v>-5.9433253300153144E-2</v>
      </c>
      <c r="AL167" s="60">
        <f t="shared" si="177"/>
        <v>4.4682119999999999E-2</v>
      </c>
      <c r="AM167" s="60">
        <f t="shared" si="166"/>
        <v>5.5125588870728437E-2</v>
      </c>
      <c r="AN167" s="60">
        <f t="shared" si="178"/>
        <v>-3.9515923900931352E-3</v>
      </c>
      <c r="AO167" s="34">
        <f t="shared" si="167"/>
        <v>2.2520760000000002</v>
      </c>
      <c r="AP167" s="34">
        <f t="shared" si="179"/>
        <v>1.4903835807989987</v>
      </c>
      <c r="AQ167" s="10">
        <f t="shared" si="168"/>
        <v>1.0983820688686106</v>
      </c>
      <c r="AR167" s="10">
        <f t="shared" si="180"/>
        <v>1.093941548306465</v>
      </c>
      <c r="AS167" s="10">
        <f t="shared" si="181"/>
        <v>-4.4405205621456112E-3</v>
      </c>
      <c r="AT167" s="10">
        <f>SUM(AS$165:AS167)*5</f>
        <v>1.0299773063473594</v>
      </c>
      <c r="AU167" s="10"/>
      <c r="AV167" s="10"/>
      <c r="AW167" s="10"/>
      <c r="AY167" s="10"/>
    </row>
    <row r="168" spans="1:52" x14ac:dyDescent="0.25">
      <c r="A168" s="4">
        <v>20</v>
      </c>
      <c r="B168" s="18">
        <f t="shared" si="158"/>
        <v>2043</v>
      </c>
      <c r="C168" s="39">
        <f t="shared" si="154"/>
        <v>187.56</v>
      </c>
      <c r="D168" s="8">
        <f t="shared" si="169"/>
        <v>0.25999999999999091</v>
      </c>
      <c r="E168" s="64">
        <f t="shared" si="159"/>
        <v>2.0055000000000001</v>
      </c>
      <c r="F168" s="64">
        <f t="shared" si="159"/>
        <v>1.8837000000000002</v>
      </c>
      <c r="G168" s="64">
        <f t="shared" si="159"/>
        <v>0.14489999999999997</v>
      </c>
      <c r="H168" s="64">
        <f t="shared" si="159"/>
        <v>0.13500000000000001</v>
      </c>
      <c r="I168" s="64">
        <f t="shared" si="159"/>
        <v>0.92052450000000008</v>
      </c>
      <c r="J168" s="64">
        <f t="shared" si="159"/>
        <v>1.2071535</v>
      </c>
      <c r="K168" s="64">
        <f t="shared" si="159"/>
        <v>4.0912200000000003E-2</v>
      </c>
      <c r="L168" s="64">
        <f t="shared" si="159"/>
        <v>0.92052450000000008</v>
      </c>
      <c r="M168" s="64">
        <f t="shared" si="155"/>
        <v>11.982280122723683</v>
      </c>
      <c r="N168" s="64">
        <f t="shared" si="160"/>
        <v>-0.72434036447821271</v>
      </c>
      <c r="O168" s="64">
        <f t="shared" si="160"/>
        <v>1.2071535</v>
      </c>
      <c r="P168" s="64">
        <f t="shared" si="156"/>
        <v>1.461974423486113</v>
      </c>
      <c r="Q168" s="64">
        <f t="shared" si="161"/>
        <v>2.0489599604122333E-2</v>
      </c>
      <c r="R168" s="64">
        <f t="shared" si="161"/>
        <v>4.0912200000000003E-2</v>
      </c>
      <c r="S168" s="64">
        <f t="shared" si="157"/>
        <v>5.064672729545424E-2</v>
      </c>
      <c r="T168" s="64">
        <f t="shared" si="162"/>
        <v>-4.4200748026356276E-3</v>
      </c>
      <c r="U168" s="64">
        <f t="shared" si="162"/>
        <v>2.2096230000000001</v>
      </c>
      <c r="V168" s="64">
        <f t="shared" si="162"/>
        <v>1.7613521603232649</v>
      </c>
      <c r="W168" s="29">
        <f>'2.7 Fert x7 '!D8</f>
        <v>187.86</v>
      </c>
      <c r="X168" s="71">
        <f t="shared" si="170"/>
        <v>0.33000000000001251</v>
      </c>
      <c r="Y168" s="68">
        <f>'2.7 Fert x7 '!F8*k</f>
        <v>2.1062999999999996</v>
      </c>
      <c r="Z168" s="68">
        <f>'2.7 Fert x7 '!G8*k</f>
        <v>1.89</v>
      </c>
      <c r="AA168" s="68">
        <f>'2.7 Fert x7 '!H8*k</f>
        <v>0.14699999999999999</v>
      </c>
      <c r="AB168" s="68">
        <f>'2.7 Fert x7 '!I8/2</f>
        <v>0.14000000000000001</v>
      </c>
      <c r="AC168" s="68">
        <f t="shared" si="163"/>
        <v>0.96679169999999981</v>
      </c>
      <c r="AD168" s="348">
        <f t="shared" si="164"/>
        <v>1.2342434999999998</v>
      </c>
      <c r="AE168" s="68">
        <f t="shared" si="165"/>
        <v>4.2968519999999996E-2</v>
      </c>
      <c r="AF168" s="36">
        <f t="shared" si="171"/>
        <v>0.96679169999999981</v>
      </c>
      <c r="AG168" s="33">
        <f t="shared" si="172"/>
        <v>12.050181116368712</v>
      </c>
      <c r="AH168" s="33">
        <f t="shared" si="173"/>
        <v>-0.68129007400557562</v>
      </c>
      <c r="AI168" s="36">
        <f t="shared" si="174"/>
        <v>1.2342434999999998</v>
      </c>
      <c r="AJ168" s="33">
        <f t="shared" si="175"/>
        <v>1.4958466872249219</v>
      </c>
      <c r="AK168" s="33">
        <f t="shared" si="176"/>
        <v>1.5995585890870911E-2</v>
      </c>
      <c r="AL168" s="60">
        <f t="shared" si="177"/>
        <v>4.2968519999999996E-2</v>
      </c>
      <c r="AM168" s="60">
        <f t="shared" si="166"/>
        <v>5.2713439426848432E-2</v>
      </c>
      <c r="AN168" s="60">
        <f t="shared" si="178"/>
        <v>-2.4121494438800045E-3</v>
      </c>
      <c r="AO168" s="34">
        <f t="shared" si="167"/>
        <v>2.270149</v>
      </c>
      <c r="AP168" s="34">
        <f t="shared" si="179"/>
        <v>1.932442362441428</v>
      </c>
      <c r="AQ168" s="10">
        <f t="shared" si="168"/>
        <v>1.2928324856772764</v>
      </c>
      <c r="AR168" s="10">
        <f t="shared" si="180"/>
        <v>1.4184126940320081</v>
      </c>
      <c r="AS168" s="10">
        <f t="shared" si="181"/>
        <v>0.12558020835473171</v>
      </c>
      <c r="AT168" s="10">
        <f>SUM(AS$165:AS168)*5</f>
        <v>1.657878348121018</v>
      </c>
      <c r="AU168" s="10"/>
      <c r="AV168" s="10"/>
      <c r="AW168" s="10"/>
      <c r="AY168" s="10"/>
    </row>
    <row r="169" spans="1:52" x14ac:dyDescent="0.25">
      <c r="A169" s="4">
        <v>25</v>
      </c>
      <c r="B169" s="18">
        <f t="shared" si="158"/>
        <v>2048</v>
      </c>
      <c r="C169" s="39">
        <f t="shared" si="154"/>
        <v>188.29</v>
      </c>
      <c r="D169" s="8">
        <f t="shared" si="169"/>
        <v>0.72999999999998977</v>
      </c>
      <c r="E169" s="64">
        <f t="shared" si="159"/>
        <v>2.0705999999999998</v>
      </c>
      <c r="F169" s="64">
        <f t="shared" si="159"/>
        <v>1.9047000000000001</v>
      </c>
      <c r="G169" s="64">
        <f t="shared" si="159"/>
        <v>0.14699999999999999</v>
      </c>
      <c r="H169" s="64">
        <f t="shared" si="159"/>
        <v>0.155</v>
      </c>
      <c r="I169" s="64">
        <f t="shared" si="159"/>
        <v>0.95040539999999996</v>
      </c>
      <c r="J169" s="64">
        <f t="shared" si="159"/>
        <v>1.2310829999999999</v>
      </c>
      <c r="K169" s="64">
        <f t="shared" si="159"/>
        <v>4.2240239999999998E-2</v>
      </c>
      <c r="L169" s="64">
        <f t="shared" si="159"/>
        <v>0.95040539999999996</v>
      </c>
      <c r="M169" s="64">
        <f t="shared" si="155"/>
        <v>11.381586110409053</v>
      </c>
      <c r="N169" s="64">
        <f t="shared" si="160"/>
        <v>-0.60069401231463004</v>
      </c>
      <c r="O169" s="64">
        <f t="shared" si="160"/>
        <v>1.2310829999999999</v>
      </c>
      <c r="P169" s="64">
        <f t="shared" si="156"/>
        <v>1.4895260071920808</v>
      </c>
      <c r="Q169" s="64">
        <f t="shared" si="161"/>
        <v>2.7551583705967886E-2</v>
      </c>
      <c r="R169" s="64">
        <f t="shared" si="161"/>
        <v>4.2240239999999998E-2</v>
      </c>
      <c r="S169" s="64">
        <f t="shared" si="157"/>
        <v>5.1193401078880374E-2</v>
      </c>
      <c r="T169" s="64">
        <f t="shared" si="162"/>
        <v>5.4667378342613399E-4</v>
      </c>
      <c r="U169" s="64">
        <f t="shared" si="162"/>
        <v>2.2669690000000005</v>
      </c>
      <c r="V169" s="64">
        <f t="shared" si="162"/>
        <v>2.4243732451747544</v>
      </c>
      <c r="W169" s="29">
        <f>'2.7 Fert x7 '!D9</f>
        <v>188.58</v>
      </c>
      <c r="X169" s="71">
        <f t="shared" si="170"/>
        <v>0.71999999999999886</v>
      </c>
      <c r="Y169" s="68">
        <f>'2.7 Fert x7 '!F9*k</f>
        <v>2.0937000000000001</v>
      </c>
      <c r="Z169" s="68">
        <f>'2.7 Fert x7 '!G9*k</f>
        <v>2.0118</v>
      </c>
      <c r="AA169" s="68">
        <f>'2.7 Fert x7 '!H9*k</f>
        <v>0.15329999999999999</v>
      </c>
      <c r="AB169" s="68">
        <f>'2.7 Fert x7 '!I9/2</f>
        <v>0.13</v>
      </c>
      <c r="AC169" s="68">
        <f t="shared" si="163"/>
        <v>0.96100830000000015</v>
      </c>
      <c r="AD169" s="348">
        <f t="shared" si="164"/>
        <v>1.2774405</v>
      </c>
      <c r="AE169" s="68">
        <f t="shared" si="165"/>
        <v>4.2711480000000003E-2</v>
      </c>
      <c r="AF169" s="36">
        <f t="shared" si="171"/>
        <v>0.96100830000000015</v>
      </c>
      <c r="AG169" s="33">
        <f t="shared" si="172"/>
        <v>11.451300258675101</v>
      </c>
      <c r="AH169" s="33">
        <f t="shared" si="173"/>
        <v>-0.59888085769361155</v>
      </c>
      <c r="AI169" s="36">
        <f t="shared" si="174"/>
        <v>1.2774405</v>
      </c>
      <c r="AJ169" s="33">
        <f t="shared" si="175"/>
        <v>1.5418713340380437</v>
      </c>
      <c r="AK169" s="33">
        <f t="shared" si="176"/>
        <v>4.6024646813121795E-2</v>
      </c>
      <c r="AL169" s="60">
        <f t="shared" si="177"/>
        <v>4.2711480000000003E-2</v>
      </c>
      <c r="AM169" s="60">
        <f t="shared" si="166"/>
        <v>5.2029987619597713E-2</v>
      </c>
      <c r="AN169" s="60">
        <f t="shared" si="178"/>
        <v>-6.8345180725071925E-4</v>
      </c>
      <c r="AO169" s="34">
        <f t="shared" si="167"/>
        <v>2.3260640000000001</v>
      </c>
      <c r="AP169" s="34">
        <f t="shared" si="179"/>
        <v>2.4925243373122585</v>
      </c>
      <c r="AQ169" s="10">
        <f t="shared" si="168"/>
        <v>1.7794899619582698</v>
      </c>
      <c r="AR169" s="10">
        <f t="shared" si="180"/>
        <v>1.8295128635871976</v>
      </c>
      <c r="AS169" s="10">
        <f t="shared" si="181"/>
        <v>5.0022901628927752E-2</v>
      </c>
      <c r="AT169" s="10">
        <f>SUM(AS$165:AS169)*5</f>
        <v>1.9079928562656567</v>
      </c>
      <c r="AU169" s="10"/>
      <c r="AV169" s="10"/>
      <c r="AW169" s="10"/>
      <c r="AY169" s="10"/>
    </row>
    <row r="170" spans="1:52" x14ac:dyDescent="0.25">
      <c r="A170" s="4">
        <v>30</v>
      </c>
      <c r="B170" s="18">
        <f t="shared" si="158"/>
        <v>2053</v>
      </c>
      <c r="C170" s="39">
        <f t="shared" si="154"/>
        <v>189.11</v>
      </c>
      <c r="D170" s="8">
        <f t="shared" si="169"/>
        <v>0.8200000000000216</v>
      </c>
      <c r="E170" s="64">
        <f t="shared" si="159"/>
        <v>2.1902999999999997</v>
      </c>
      <c r="F170" s="64">
        <f t="shared" si="159"/>
        <v>1.8878999999999999</v>
      </c>
      <c r="G170" s="64">
        <f t="shared" si="159"/>
        <v>0.14909999999999998</v>
      </c>
      <c r="H170" s="64">
        <f t="shared" si="159"/>
        <v>0.105</v>
      </c>
      <c r="I170" s="64">
        <f t="shared" si="159"/>
        <v>1.0053477</v>
      </c>
      <c r="J170" s="64">
        <f t="shared" si="159"/>
        <v>1.2540255</v>
      </c>
      <c r="K170" s="64">
        <f t="shared" si="159"/>
        <v>4.4682119999999999E-2</v>
      </c>
      <c r="L170" s="64">
        <f t="shared" si="159"/>
        <v>1.0053477</v>
      </c>
      <c r="M170" s="64">
        <f t="shared" si="155"/>
        <v>10.913593899619944</v>
      </c>
      <c r="N170" s="64">
        <f t="shared" si="160"/>
        <v>-0.46799221078910946</v>
      </c>
      <c r="O170" s="64">
        <f t="shared" si="160"/>
        <v>1.2540255</v>
      </c>
      <c r="P170" s="64">
        <f t="shared" si="156"/>
        <v>1.5173389851098107</v>
      </c>
      <c r="Q170" s="64">
        <f t="shared" si="161"/>
        <v>2.7812977917729853E-2</v>
      </c>
      <c r="R170" s="64">
        <f t="shared" si="161"/>
        <v>4.4682119999999999E-2</v>
      </c>
      <c r="S170" s="64">
        <f t="shared" si="157"/>
        <v>5.3731920263719757E-2</v>
      </c>
      <c r="T170" s="64">
        <f t="shared" si="162"/>
        <v>2.5385191848393829E-3</v>
      </c>
      <c r="U170" s="64">
        <f t="shared" si="162"/>
        <v>2.296119</v>
      </c>
      <c r="V170" s="64">
        <f t="shared" si="162"/>
        <v>2.6784782863134815</v>
      </c>
      <c r="W170" s="29">
        <f>'2.7 Fert x7 '!D10</f>
        <v>189.36</v>
      </c>
      <c r="X170" s="71">
        <f t="shared" si="170"/>
        <v>0.78000000000000114</v>
      </c>
      <c r="Y170" s="68">
        <f>'2.7 Fert x7 '!F10*k</f>
        <v>2.3331</v>
      </c>
      <c r="Z170" s="68">
        <f>'2.7 Fert x7 '!G10*k</f>
        <v>1.8563999999999998</v>
      </c>
      <c r="AA170" s="68">
        <f>'2.7 Fert x7 '!H10*k</f>
        <v>0.1512</v>
      </c>
      <c r="AB170" s="68">
        <f>'2.7 Fert x7 '!I10/2</f>
        <v>0.14000000000000001</v>
      </c>
      <c r="AC170" s="68">
        <f t="shared" si="163"/>
        <v>1.0708929</v>
      </c>
      <c r="AD170" s="348">
        <f t="shared" si="164"/>
        <v>1.2770414999999999</v>
      </c>
      <c r="AE170" s="68">
        <f t="shared" si="165"/>
        <v>4.7595240000000004E-2</v>
      </c>
      <c r="AF170" s="36">
        <f t="shared" si="171"/>
        <v>1.0708929</v>
      </c>
      <c r="AG170" s="33">
        <f t="shared" si="172"/>
        <v>11.039828790662661</v>
      </c>
      <c r="AH170" s="33">
        <f t="shared" si="173"/>
        <v>-0.41147146801244006</v>
      </c>
      <c r="AI170" s="36">
        <f t="shared" si="174"/>
        <v>1.2770414999999999</v>
      </c>
      <c r="AJ170" s="33">
        <f t="shared" si="175"/>
        <v>1.5496084190038621</v>
      </c>
      <c r="AK170" s="33">
        <f t="shared" si="176"/>
        <v>7.7370849658184859E-3</v>
      </c>
      <c r="AL170" s="60">
        <f t="shared" si="177"/>
        <v>4.7595240000000004E-2</v>
      </c>
      <c r="AM170" s="60">
        <f t="shared" si="166"/>
        <v>5.6792929267717417E-2</v>
      </c>
      <c r="AN170" s="60">
        <f t="shared" si="178"/>
        <v>4.7629416481197034E-3</v>
      </c>
      <c r="AO170" s="34">
        <f t="shared" si="167"/>
        <v>2.374771</v>
      </c>
      <c r="AP170" s="34">
        <f t="shared" si="179"/>
        <v>2.7557995586014994</v>
      </c>
      <c r="AQ170" s="10">
        <f t="shared" si="168"/>
        <v>1.9660030621540954</v>
      </c>
      <c r="AR170" s="10">
        <f t="shared" si="180"/>
        <v>2.0227568760135002</v>
      </c>
      <c r="AS170" s="10">
        <f t="shared" si="181"/>
        <v>5.6753813859404811E-2</v>
      </c>
      <c r="AT170" s="10">
        <f>SUM(AS$165:AS170)*5</f>
        <v>2.1917619255626808</v>
      </c>
      <c r="AU170" s="10"/>
      <c r="AV170" s="10"/>
      <c r="AW170" s="10"/>
      <c r="AY170" s="10"/>
    </row>
    <row r="171" spans="1:52" x14ac:dyDescent="0.25">
      <c r="A171" s="4">
        <v>35</v>
      </c>
      <c r="B171" s="18">
        <f t="shared" si="158"/>
        <v>2058</v>
      </c>
      <c r="C171" s="39">
        <f t="shared" si="154"/>
        <v>189.96</v>
      </c>
      <c r="D171" s="8">
        <f t="shared" si="169"/>
        <v>0.84999999999999432</v>
      </c>
      <c r="E171" s="64">
        <f t="shared" si="159"/>
        <v>2.0748000000000002</v>
      </c>
      <c r="F171" s="64">
        <f t="shared" si="159"/>
        <v>2.0055000000000001</v>
      </c>
      <c r="G171" s="64">
        <f t="shared" si="159"/>
        <v>0.15329999999999999</v>
      </c>
      <c r="H171" s="64">
        <f t="shared" si="159"/>
        <v>0.14499999999999999</v>
      </c>
      <c r="I171" s="64">
        <f t="shared" si="159"/>
        <v>0.9523332000000001</v>
      </c>
      <c r="J171" s="64">
        <f t="shared" si="159"/>
        <v>1.270416</v>
      </c>
      <c r="K171" s="64">
        <f t="shared" si="159"/>
        <v>4.232592000000001E-2</v>
      </c>
      <c r="L171" s="64">
        <f t="shared" si="159"/>
        <v>0.9523332000000001</v>
      </c>
      <c r="M171" s="64">
        <f t="shared" si="155"/>
        <v>10.453168516899286</v>
      </c>
      <c r="N171" s="64">
        <f t="shared" si="160"/>
        <v>-0.46042538272065769</v>
      </c>
      <c r="O171" s="64">
        <f t="shared" si="160"/>
        <v>1.270416</v>
      </c>
      <c r="P171" s="64">
        <f t="shared" si="156"/>
        <v>1.5386461714324653</v>
      </c>
      <c r="Q171" s="64">
        <f t="shared" si="161"/>
        <v>2.1307186322654603E-2</v>
      </c>
      <c r="R171" s="64">
        <f t="shared" si="161"/>
        <v>4.232592000000001E-2</v>
      </c>
      <c r="S171" s="64">
        <f t="shared" si="157"/>
        <v>5.1824471296162786E-2</v>
      </c>
      <c r="T171" s="64">
        <f t="shared" si="162"/>
        <v>-1.9074489675569711E-3</v>
      </c>
      <c r="U171" s="64">
        <f t="shared" si="162"/>
        <v>2.3206579999999999</v>
      </c>
      <c r="V171" s="64">
        <f t="shared" si="162"/>
        <v>2.7296323546344339</v>
      </c>
      <c r="W171" s="29">
        <f>'2.7 Fert x7 '!D11</f>
        <v>190.3</v>
      </c>
      <c r="X171" s="71">
        <f t="shared" si="170"/>
        <v>0.93999999999999773</v>
      </c>
      <c r="Y171" s="68">
        <f>'2.7 Fert x7 '!F11*k</f>
        <v>2.2826999999999997</v>
      </c>
      <c r="Z171" s="68">
        <f>'2.7 Fert x7 '!G11*k</f>
        <v>1.9487999999999999</v>
      </c>
      <c r="AA171" s="68">
        <f>'2.7 Fert x7 '!H11*k</f>
        <v>0.15539999999999998</v>
      </c>
      <c r="AB171" s="68">
        <f>'2.7 Fert x7 '!I11/2</f>
        <v>0.14499999999999999</v>
      </c>
      <c r="AC171" s="68">
        <f t="shared" si="163"/>
        <v>1.0477592999999998</v>
      </c>
      <c r="AD171" s="348">
        <f t="shared" si="164"/>
        <v>1.2998054999999999</v>
      </c>
      <c r="AE171" s="68">
        <f t="shared" si="165"/>
        <v>4.6567079999999997E-2</v>
      </c>
      <c r="AF171" s="36">
        <f t="shared" si="171"/>
        <v>1.0477592999999998</v>
      </c>
      <c r="AG171" s="33">
        <f t="shared" si="172"/>
        <v>10.658488472404148</v>
      </c>
      <c r="AH171" s="33">
        <f t="shared" si="173"/>
        <v>-0.38134031825851267</v>
      </c>
      <c r="AI171" s="36">
        <f t="shared" si="174"/>
        <v>1.2998054999999999</v>
      </c>
      <c r="AJ171" s="33">
        <f t="shared" si="175"/>
        <v>1.5737401553153489</v>
      </c>
      <c r="AK171" s="33">
        <f t="shared" si="176"/>
        <v>2.4131736311486796E-2</v>
      </c>
      <c r="AL171" s="60">
        <f t="shared" si="177"/>
        <v>4.6567079999999997E-2</v>
      </c>
      <c r="AM171" s="60">
        <f t="shared" si="166"/>
        <v>5.6606746352162729E-2</v>
      </c>
      <c r="AN171" s="60">
        <f t="shared" si="178"/>
        <v>-1.8618291555468763E-4</v>
      </c>
      <c r="AO171" s="34">
        <f t="shared" si="167"/>
        <v>2.4019069999999996</v>
      </c>
      <c r="AP171" s="34">
        <f t="shared" si="179"/>
        <v>2.9845122351374171</v>
      </c>
      <c r="AQ171" s="10">
        <f t="shared" si="168"/>
        <v>2.0035501483016747</v>
      </c>
      <c r="AR171" s="10">
        <f t="shared" si="180"/>
        <v>2.1906319805908643</v>
      </c>
      <c r="AS171" s="10">
        <f t="shared" si="181"/>
        <v>0.18708183228918962</v>
      </c>
      <c r="AT171" s="10">
        <f>SUM(AS$165:AS171)*5</f>
        <v>3.1271710870086289</v>
      </c>
      <c r="AU171" s="10"/>
      <c r="AV171" s="10"/>
      <c r="AW171" s="10"/>
      <c r="AY171" s="10"/>
    </row>
    <row r="172" spans="1:52" x14ac:dyDescent="0.25">
      <c r="A172" s="4">
        <v>40</v>
      </c>
      <c r="B172" s="18">
        <f t="shared" si="158"/>
        <v>2063</v>
      </c>
      <c r="C172" s="39">
        <f t="shared" si="154"/>
        <v>190.86</v>
      </c>
      <c r="D172" s="8">
        <f t="shared" si="169"/>
        <v>0.90000000000000568</v>
      </c>
      <c r="E172" s="64">
        <f t="shared" si="159"/>
        <v>2.2008000000000001</v>
      </c>
      <c r="F172" s="64">
        <f t="shared" si="159"/>
        <v>1.9634999999999998</v>
      </c>
      <c r="G172" s="64">
        <f t="shared" si="159"/>
        <v>0.15329999999999999</v>
      </c>
      <c r="H172" s="64">
        <f t="shared" si="159"/>
        <v>0.15</v>
      </c>
      <c r="I172" s="64">
        <f t="shared" si="159"/>
        <v>1.0101672000000002</v>
      </c>
      <c r="J172" s="64">
        <f t="shared" si="159"/>
        <v>1.285326</v>
      </c>
      <c r="K172" s="64">
        <f t="shared" si="159"/>
        <v>4.4896320000000003E-2</v>
      </c>
      <c r="L172" s="64">
        <f t="shared" si="159"/>
        <v>1.0101672000000002</v>
      </c>
      <c r="M172" s="64">
        <f t="shared" si="155"/>
        <v>10.110178940615983</v>
      </c>
      <c r="N172" s="64">
        <f t="shared" si="160"/>
        <v>-0.34298957628330307</v>
      </c>
      <c r="O172" s="64">
        <f t="shared" si="160"/>
        <v>1.285326</v>
      </c>
      <c r="P172" s="64">
        <f t="shared" si="156"/>
        <v>1.5573227854166538</v>
      </c>
      <c r="Q172" s="64">
        <f t="shared" si="161"/>
        <v>1.8676613984188517E-2</v>
      </c>
      <c r="R172" s="64">
        <f t="shared" si="161"/>
        <v>4.4896320000000003E-2</v>
      </c>
      <c r="S172" s="64">
        <f t="shared" si="157"/>
        <v>5.4057678771231077E-2</v>
      </c>
      <c r="T172" s="64">
        <f t="shared" si="162"/>
        <v>2.2332074750682912E-3</v>
      </c>
      <c r="U172" s="64">
        <f t="shared" si="162"/>
        <v>2.3678280000000003</v>
      </c>
      <c r="V172" s="64">
        <f t="shared" si="162"/>
        <v>2.9457482451759596</v>
      </c>
      <c r="W172" s="29">
        <f>'2.7 Fert x7 '!D12</f>
        <v>191.3</v>
      </c>
      <c r="X172" s="71">
        <f t="shared" si="170"/>
        <v>1</v>
      </c>
      <c r="Y172" s="68">
        <f>'2.7 Fert x7 '!F12*k</f>
        <v>2.3142</v>
      </c>
      <c r="Z172" s="68">
        <f>'2.7 Fert x7 '!G12*k</f>
        <v>2.016</v>
      </c>
      <c r="AA172" s="68">
        <f>'2.7 Fert x7 '!H12*k</f>
        <v>0.15959999999999999</v>
      </c>
      <c r="AB172" s="68">
        <f>'2.7 Fert x7 '!I12/2</f>
        <v>0.155</v>
      </c>
      <c r="AC172" s="68">
        <f t="shared" si="163"/>
        <v>1.0622178</v>
      </c>
      <c r="AD172" s="348">
        <f t="shared" si="164"/>
        <v>1.333059</v>
      </c>
      <c r="AE172" s="68">
        <f t="shared" si="165"/>
        <v>4.7209680000000004E-2</v>
      </c>
      <c r="AF172" s="36">
        <f t="shared" si="171"/>
        <v>1.0622178</v>
      </c>
      <c r="AG172" s="33">
        <f t="shared" si="172"/>
        <v>10.340970943536675</v>
      </c>
      <c r="AH172" s="33">
        <f t="shared" si="173"/>
        <v>-0.31751752886747298</v>
      </c>
      <c r="AI172" s="36">
        <f t="shared" si="174"/>
        <v>1.333059</v>
      </c>
      <c r="AJ172" s="33">
        <f t="shared" si="175"/>
        <v>1.6112595839122634</v>
      </c>
      <c r="AK172" s="33">
        <f t="shared" si="176"/>
        <v>3.7519428596914484E-2</v>
      </c>
      <c r="AL172" s="60">
        <f t="shared" si="177"/>
        <v>4.7209680000000004E-2</v>
      </c>
      <c r="AM172" s="60">
        <f t="shared" si="166"/>
        <v>5.7216433551630287E-2</v>
      </c>
      <c r="AN172" s="60">
        <f t="shared" si="178"/>
        <v>6.0968719946755817E-4</v>
      </c>
      <c r="AO172" s="34">
        <f t="shared" si="167"/>
        <v>2.4617439999999999</v>
      </c>
      <c r="AP172" s="34">
        <f t="shared" si="179"/>
        <v>3.1823555869289089</v>
      </c>
      <c r="AQ172" s="10">
        <f t="shared" si="168"/>
        <v>2.1621792119591543</v>
      </c>
      <c r="AR172" s="10">
        <f t="shared" si="180"/>
        <v>2.335849000805819</v>
      </c>
      <c r="AS172" s="10">
        <f t="shared" si="181"/>
        <v>0.17366978884666473</v>
      </c>
      <c r="AT172" s="10">
        <f>SUM(AS$165:AS172)*5</f>
        <v>3.9955200312419525</v>
      </c>
      <c r="AU172" s="10"/>
      <c r="AV172" s="10"/>
      <c r="AW172" s="10"/>
      <c r="AY172" s="10"/>
    </row>
    <row r="173" spans="1:52" x14ac:dyDescent="0.25">
      <c r="A173" s="4">
        <v>45</v>
      </c>
      <c r="B173" s="18">
        <f t="shared" si="158"/>
        <v>2068</v>
      </c>
      <c r="C173" s="39">
        <f t="shared" si="154"/>
        <v>191.75</v>
      </c>
      <c r="D173" s="8">
        <f t="shared" si="169"/>
        <v>0.88999999999998636</v>
      </c>
      <c r="E173" s="64">
        <f t="shared" si="159"/>
        <v>2.1630000000000003</v>
      </c>
      <c r="F173" s="64">
        <f t="shared" si="159"/>
        <v>2.0684999999999998</v>
      </c>
      <c r="G173" s="64">
        <f t="shared" si="159"/>
        <v>0.1575</v>
      </c>
      <c r="H173" s="64">
        <f t="shared" si="159"/>
        <v>0.19</v>
      </c>
      <c r="I173" s="64">
        <f t="shared" si="159"/>
        <v>0.99281700000000017</v>
      </c>
      <c r="J173" s="64">
        <f t="shared" si="159"/>
        <v>1.3159649999999998</v>
      </c>
      <c r="K173" s="64">
        <f t="shared" si="159"/>
        <v>4.412520000000001E-2</v>
      </c>
      <c r="L173" s="64">
        <f t="shared" si="159"/>
        <v>0.99281700000000017</v>
      </c>
      <c r="M173" s="64">
        <f t="shared" si="155"/>
        <v>9.7942389717778564</v>
      </c>
      <c r="N173" s="64">
        <f t="shared" si="160"/>
        <v>-0.31593996883812636</v>
      </c>
      <c r="O173" s="64">
        <f t="shared" si="160"/>
        <v>1.3159649999999998</v>
      </c>
      <c r="P173" s="64">
        <f t="shared" si="156"/>
        <v>1.5912633755161094</v>
      </c>
      <c r="Q173" s="64">
        <f t="shared" si="161"/>
        <v>3.3940590099455603E-2</v>
      </c>
      <c r="R173" s="64">
        <f t="shared" si="161"/>
        <v>4.412520000000001E-2</v>
      </c>
      <c r="S173" s="64">
        <f t="shared" si="157"/>
        <v>5.3681337808585403E-2</v>
      </c>
      <c r="T173" s="64">
        <f t="shared" si="162"/>
        <v>-3.7634096264567429E-4</v>
      </c>
      <c r="U173" s="64">
        <f t="shared" si="162"/>
        <v>2.4268700000000005</v>
      </c>
      <c r="V173" s="64">
        <f t="shared" si="162"/>
        <v>3.0344942802986701</v>
      </c>
      <c r="W173" s="29">
        <f>'2.7 Fert x7 '!D13</f>
        <v>192.24</v>
      </c>
      <c r="X173" s="35">
        <f t="shared" si="170"/>
        <v>0.93999999999999773</v>
      </c>
      <c r="Y173" s="68">
        <f>'2.7 Fert x7 '!F13*k</f>
        <v>2.2616999999999998</v>
      </c>
      <c r="Z173" s="68">
        <f>'2.7 Fert x7 '!G13*k</f>
        <v>2.1650999999999998</v>
      </c>
      <c r="AA173" s="68">
        <f>'2.7 Fert x7 '!H13*k</f>
        <v>0.16589999999999999</v>
      </c>
      <c r="AB173" s="68">
        <f>'2.7 Fert x7 '!I13/2</f>
        <v>0.16500000000000001</v>
      </c>
      <c r="AC173" s="68">
        <f t="shared" si="163"/>
        <v>1.0381202999999999</v>
      </c>
      <c r="AD173" s="348">
        <f t="shared" si="164"/>
        <v>1.3768544999999999</v>
      </c>
      <c r="AE173" s="68">
        <f t="shared" si="165"/>
        <v>4.6138680000000001E-2</v>
      </c>
      <c r="AF173" s="36">
        <f t="shared" si="171"/>
        <v>1.0381202999999999</v>
      </c>
      <c r="AG173" s="33">
        <f t="shared" si="172"/>
        <v>10.040458379924704</v>
      </c>
      <c r="AH173" s="33">
        <f t="shared" si="173"/>
        <v>-0.30051256361197076</v>
      </c>
      <c r="AI173" s="36">
        <f t="shared" si="174"/>
        <v>1.3768544999999999</v>
      </c>
      <c r="AJ173" s="33">
        <f t="shared" si="175"/>
        <v>1.661687644509044</v>
      </c>
      <c r="AK173" s="33">
        <f t="shared" si="176"/>
        <v>5.0428060596780622E-2</v>
      </c>
      <c r="AL173" s="60">
        <f t="shared" si="177"/>
        <v>4.6138680000000001E-2</v>
      </c>
      <c r="AM173" s="60">
        <f t="shared" si="166"/>
        <v>5.6253212039916817E-2</v>
      </c>
      <c r="AN173" s="60">
        <f t="shared" si="178"/>
        <v>-9.6322151171347042E-4</v>
      </c>
      <c r="AO173" s="34">
        <f t="shared" si="167"/>
        <v>2.5215809999999999</v>
      </c>
      <c r="AP173" s="34">
        <f t="shared" si="179"/>
        <v>3.210533275473094</v>
      </c>
      <c r="AQ173" s="10">
        <f t="shared" si="168"/>
        <v>2.2273188017392238</v>
      </c>
      <c r="AR173" s="10">
        <f t="shared" si="180"/>
        <v>2.356531424197251</v>
      </c>
      <c r="AS173" s="10">
        <f t="shared" si="181"/>
        <v>0.12921262245802723</v>
      </c>
      <c r="AT173" s="10">
        <f>SUM(AS$165:AS173)*5</f>
        <v>4.6415831435320882</v>
      </c>
      <c r="AU173" s="10"/>
      <c r="AV173" s="10"/>
      <c r="AW173" s="10"/>
      <c r="AY173" s="10"/>
    </row>
    <row r="174" spans="1:52" x14ac:dyDescent="0.25">
      <c r="A174" s="4">
        <v>50</v>
      </c>
      <c r="B174" s="18">
        <f t="shared" si="158"/>
        <v>2073</v>
      </c>
      <c r="C174" s="39">
        <f t="shared" si="154"/>
        <v>192.59</v>
      </c>
      <c r="D174" s="8">
        <f t="shared" si="169"/>
        <v>0.84000000000000341</v>
      </c>
      <c r="E174" s="64">
        <f t="shared" si="159"/>
        <v>2.0726999999999998</v>
      </c>
      <c r="F174" s="64">
        <f t="shared" si="159"/>
        <v>2.2176</v>
      </c>
      <c r="G174" s="64">
        <f t="shared" si="159"/>
        <v>0.1638</v>
      </c>
      <c r="H174" s="64">
        <f t="shared" si="159"/>
        <v>0.155</v>
      </c>
      <c r="I174" s="64">
        <f t="shared" si="159"/>
        <v>0.95136929999999997</v>
      </c>
      <c r="J174" s="64">
        <f t="shared" si="159"/>
        <v>1.3504995</v>
      </c>
      <c r="K174" s="64">
        <f t="shared" si="159"/>
        <v>4.2283080000000001E-2</v>
      </c>
      <c r="L174" s="64">
        <f t="shared" si="159"/>
        <v>0.95136929999999997</v>
      </c>
      <c r="M174" s="64">
        <f t="shared" si="155"/>
        <v>9.4777495539380645</v>
      </c>
      <c r="N174" s="64">
        <f t="shared" si="160"/>
        <v>-0.3164894178397919</v>
      </c>
      <c r="O174" s="64">
        <f t="shared" si="160"/>
        <v>1.3504995</v>
      </c>
      <c r="P174" s="64">
        <f t="shared" si="156"/>
        <v>1.631797780870309</v>
      </c>
      <c r="Q174" s="64">
        <f t="shared" si="161"/>
        <v>4.053440535419961E-2</v>
      </c>
      <c r="R174" s="64">
        <f t="shared" si="161"/>
        <v>4.2283080000000001E-2</v>
      </c>
      <c r="S174" s="64">
        <f t="shared" si="157"/>
        <v>5.177268949690414E-2</v>
      </c>
      <c r="T174" s="64">
        <f t="shared" si="162"/>
        <v>-1.908648311681263E-3</v>
      </c>
      <c r="U174" s="64">
        <f t="shared" si="162"/>
        <v>2.4428230000000006</v>
      </c>
      <c r="V174" s="64">
        <f t="shared" si="162"/>
        <v>3.0049593392027303</v>
      </c>
      <c r="W174" s="29">
        <f>'2.7 Fert x7 '!D14</f>
        <v>193.06</v>
      </c>
      <c r="X174" s="35">
        <f t="shared" si="170"/>
        <v>0.81999999999999318</v>
      </c>
      <c r="Y174" s="68">
        <f>'2.7 Fert x7 '!F14*k</f>
        <v>2.3079000000000001</v>
      </c>
      <c r="Z174" s="68">
        <f>'2.7 Fert x7 '!G14*k</f>
        <v>2.1461999999999999</v>
      </c>
      <c r="AA174" s="68">
        <f>'2.7 Fert x7 '!H14*k</f>
        <v>0.16589999999999999</v>
      </c>
      <c r="AB174" s="68">
        <f>'2.7 Fert x7 '!I14/2</f>
        <v>0.19500000000000001</v>
      </c>
      <c r="AC174" s="68">
        <f t="shared" si="163"/>
        <v>1.0593261</v>
      </c>
      <c r="AD174" s="348">
        <f t="shared" si="164"/>
        <v>1.3809914999999999</v>
      </c>
      <c r="AE174" s="68">
        <f t="shared" si="165"/>
        <v>4.7081160000000004E-2</v>
      </c>
      <c r="AF174" s="36">
        <f t="shared" si="171"/>
        <v>1.0593261</v>
      </c>
      <c r="AG174" s="33">
        <f t="shared" si="172"/>
        <v>9.8000527983947414</v>
      </c>
      <c r="AH174" s="33">
        <f t="shared" si="173"/>
        <v>-0.24040558152996283</v>
      </c>
      <c r="AI174" s="36">
        <f t="shared" si="174"/>
        <v>1.3809914999999999</v>
      </c>
      <c r="AJ174" s="33">
        <f t="shared" si="175"/>
        <v>1.6747391504115616</v>
      </c>
      <c r="AK174" s="33">
        <f t="shared" si="176"/>
        <v>1.3051505902517579E-2</v>
      </c>
      <c r="AL174" s="60">
        <f t="shared" si="177"/>
        <v>4.7081160000000004E-2</v>
      </c>
      <c r="AM174" s="60">
        <f t="shared" si="166"/>
        <v>5.7025416924237488E-2</v>
      </c>
      <c r="AN174" s="60">
        <f t="shared" si="178"/>
        <v>7.722048843206708E-4</v>
      </c>
      <c r="AO174" s="34">
        <f t="shared" si="167"/>
        <v>2.5519500000000002</v>
      </c>
      <c r="AP174" s="34">
        <f t="shared" si="179"/>
        <v>3.1453681292568687</v>
      </c>
      <c r="AQ174" s="10">
        <f t="shared" si="168"/>
        <v>2.2056401549748039</v>
      </c>
      <c r="AR174" s="10">
        <f t="shared" si="180"/>
        <v>2.3087002068745415</v>
      </c>
      <c r="AS174" s="10">
        <f t="shared" si="181"/>
        <v>0.10306005189973755</v>
      </c>
      <c r="AT174" s="10">
        <f>SUM(AS$165:AS174)*5</f>
        <v>5.1568834030307764</v>
      </c>
      <c r="AU174" s="10"/>
      <c r="AV174" s="10"/>
      <c r="AW174" s="10"/>
      <c r="AY174" s="10"/>
      <c r="AZ174" s="10"/>
    </row>
    <row r="175" spans="1:52" x14ac:dyDescent="0.25">
      <c r="A175" s="4">
        <v>55</v>
      </c>
      <c r="B175" s="18">
        <f t="shared" si="158"/>
        <v>2078</v>
      </c>
      <c r="C175" s="39">
        <f t="shared" si="154"/>
        <v>193.45</v>
      </c>
      <c r="D175" s="8">
        <f t="shared" si="169"/>
        <v>0.85999999999998522</v>
      </c>
      <c r="E175" s="64">
        <f t="shared" ref="E175:L184" si="182">E35</f>
        <v>2.1126</v>
      </c>
      <c r="F175" s="64">
        <f t="shared" si="182"/>
        <v>2.2637999999999998</v>
      </c>
      <c r="G175" s="64">
        <f t="shared" si="182"/>
        <v>0.16800000000000001</v>
      </c>
      <c r="H175" s="64">
        <f t="shared" si="182"/>
        <v>0.16</v>
      </c>
      <c r="I175" s="64">
        <f t="shared" si="182"/>
        <v>0.96968340000000008</v>
      </c>
      <c r="J175" s="64">
        <f t="shared" si="182"/>
        <v>1.377831</v>
      </c>
      <c r="K175" s="64">
        <f t="shared" si="182"/>
        <v>4.3097040000000003E-2</v>
      </c>
      <c r="L175" s="64">
        <f t="shared" si="182"/>
        <v>0.96968340000000008</v>
      </c>
      <c r="M175" s="64">
        <f t="shared" si="155"/>
        <v>9.2205436129603697</v>
      </c>
      <c r="N175" s="64">
        <f t="shared" si="160"/>
        <v>-0.25720594097769478</v>
      </c>
      <c r="O175" s="64">
        <f t="shared" si="160"/>
        <v>1.377831</v>
      </c>
      <c r="P175" s="64">
        <f t="shared" si="156"/>
        <v>1.6662948190946389</v>
      </c>
      <c r="Q175" s="64">
        <f t="shared" si="161"/>
        <v>3.4497038224329923E-2</v>
      </c>
      <c r="R175" s="64">
        <f t="shared" si="161"/>
        <v>4.3097040000000003E-2</v>
      </c>
      <c r="S175" s="64">
        <f t="shared" si="157"/>
        <v>5.2249244955881617E-2</v>
      </c>
      <c r="T175" s="64">
        <f t="shared" si="162"/>
        <v>4.7655545897747759E-4</v>
      </c>
      <c r="U175" s="64">
        <f t="shared" si="162"/>
        <v>2.4933320000000005</v>
      </c>
      <c r="V175" s="64">
        <f t="shared" si="162"/>
        <v>3.1310996527055983</v>
      </c>
      <c r="W175" s="29">
        <f>'2.7 Fert x7 '!D15</f>
        <v>193.89</v>
      </c>
      <c r="X175" s="35">
        <f t="shared" si="170"/>
        <v>0.82999999999998408</v>
      </c>
      <c r="Y175" s="68">
        <f>'2.7 Fert x7 '!F15*k</f>
        <v>2.1524999999999999</v>
      </c>
      <c r="Z175" s="68">
        <f>'2.7 Fert x7 '!G15*k</f>
        <v>2.3372999999999999</v>
      </c>
      <c r="AA175" s="68">
        <f>'2.7 Fert x7 '!H15*k</f>
        <v>0.17219999999999999</v>
      </c>
      <c r="AB175" s="68">
        <f>'2.7 Fert x7 '!I15/2</f>
        <v>0.16500000000000001</v>
      </c>
      <c r="AC175" s="68">
        <f t="shared" si="163"/>
        <v>0.98799749999999997</v>
      </c>
      <c r="AD175" s="348">
        <f t="shared" si="164"/>
        <v>1.4155365</v>
      </c>
      <c r="AE175" s="68">
        <f t="shared" si="165"/>
        <v>4.3910999999999999E-2</v>
      </c>
      <c r="AF175" s="36">
        <f t="shared" si="171"/>
        <v>0.98799749999999997</v>
      </c>
      <c r="AG175" s="33">
        <f t="shared" si="172"/>
        <v>9.5194389839743003</v>
      </c>
      <c r="AH175" s="33">
        <f t="shared" si="173"/>
        <v>-0.28061381442044109</v>
      </c>
      <c r="AI175" s="36">
        <f t="shared" si="174"/>
        <v>1.4155365</v>
      </c>
      <c r="AJ175" s="33">
        <f t="shared" si="175"/>
        <v>1.7115913524936532</v>
      </c>
      <c r="AK175" s="33">
        <f t="shared" si="176"/>
        <v>3.6852202082091612E-2</v>
      </c>
      <c r="AL175" s="60">
        <f t="shared" si="177"/>
        <v>4.3910999999999999E-2</v>
      </c>
      <c r="AM175" s="60">
        <f t="shared" si="166"/>
        <v>5.3991764751779608E-2</v>
      </c>
      <c r="AN175" s="60">
        <f t="shared" si="178"/>
        <v>-3.0336521724578791E-3</v>
      </c>
      <c r="AO175" s="34">
        <f t="shared" si="167"/>
        <v>2.5583100000000001</v>
      </c>
      <c r="AP175" s="34">
        <f t="shared" si="179"/>
        <v>3.141514735489177</v>
      </c>
      <c r="AQ175" s="10">
        <f t="shared" si="168"/>
        <v>2.2982271450859093</v>
      </c>
      <c r="AR175" s="10">
        <f t="shared" si="180"/>
        <v>2.3058718158490561</v>
      </c>
      <c r="AS175" s="10">
        <f t="shared" si="181"/>
        <v>7.6446707631467881E-3</v>
      </c>
      <c r="AT175" s="10">
        <f>SUM(AS$165:AS175)*5</f>
        <v>5.1951067568465099</v>
      </c>
      <c r="AU175" s="10"/>
      <c r="AV175" s="10"/>
      <c r="AW175" s="10"/>
      <c r="AY175" s="10"/>
      <c r="AZ175" s="10"/>
    </row>
    <row r="176" spans="1:52" x14ac:dyDescent="0.25">
      <c r="A176" s="4">
        <v>60</v>
      </c>
      <c r="B176" s="18">
        <f t="shared" si="158"/>
        <v>2083</v>
      </c>
      <c r="C176" s="39">
        <f t="shared" si="154"/>
        <v>194.16</v>
      </c>
      <c r="D176" s="8">
        <f t="shared" si="169"/>
        <v>0.71000000000000796</v>
      </c>
      <c r="E176" s="64">
        <f t="shared" si="182"/>
        <v>2.0223</v>
      </c>
      <c r="F176" s="64">
        <f t="shared" si="182"/>
        <v>2.3771999999999998</v>
      </c>
      <c r="G176" s="64">
        <f t="shared" si="182"/>
        <v>0.1701</v>
      </c>
      <c r="H176" s="64">
        <f t="shared" si="182"/>
        <v>0.24</v>
      </c>
      <c r="I176" s="64">
        <f t="shared" si="182"/>
        <v>0.9282357</v>
      </c>
      <c r="J176" s="64">
        <f t="shared" si="182"/>
        <v>1.3987995</v>
      </c>
      <c r="K176" s="64">
        <f t="shared" si="182"/>
        <v>4.125492E-2</v>
      </c>
      <c r="L176" s="64">
        <f t="shared" si="182"/>
        <v>0.9282357</v>
      </c>
      <c r="M176" s="64">
        <f t="shared" si="155"/>
        <v>8.9551851361591304</v>
      </c>
      <c r="N176" s="64">
        <f t="shared" si="160"/>
        <v>-0.26535847680123936</v>
      </c>
      <c r="O176" s="64">
        <f t="shared" si="160"/>
        <v>1.3987995</v>
      </c>
      <c r="P176" s="64">
        <f t="shared" si="156"/>
        <v>1.6933615915094578</v>
      </c>
      <c r="Q176" s="64">
        <f t="shared" si="161"/>
        <v>2.7066772414818807E-2</v>
      </c>
      <c r="R176" s="64">
        <f t="shared" si="161"/>
        <v>4.125492E-2</v>
      </c>
      <c r="S176" s="64">
        <f t="shared" si="157"/>
        <v>5.0491368855045224E-2</v>
      </c>
      <c r="T176" s="64">
        <f t="shared" si="162"/>
        <v>-1.7578761008363933E-3</v>
      </c>
      <c r="U176" s="64">
        <f t="shared" si="162"/>
        <v>2.5490879999999998</v>
      </c>
      <c r="V176" s="64">
        <f t="shared" si="162"/>
        <v>3.0190384195127509</v>
      </c>
      <c r="W176" s="29">
        <f>'2.7 Fert x7 '!D16</f>
        <v>194.57</v>
      </c>
      <c r="X176" s="35">
        <f t="shared" si="170"/>
        <v>0.68000000000000682</v>
      </c>
      <c r="Y176" s="68">
        <f>'2.7 Fert x7 '!F16*k</f>
        <v>2.0055000000000001</v>
      </c>
      <c r="Z176" s="68">
        <f>'2.7 Fert x7 '!G16*k</f>
        <v>2.4527999999999999</v>
      </c>
      <c r="AA176" s="68">
        <f>'2.7 Fert x7 '!H16*k</f>
        <v>0.17429999999999998</v>
      </c>
      <c r="AB176" s="68">
        <f>'2.7 Fert x7 '!I16/2</f>
        <v>0.20499999999999999</v>
      </c>
      <c r="AC176" s="68">
        <f t="shared" si="163"/>
        <v>0.92052450000000008</v>
      </c>
      <c r="AD176" s="348">
        <f t="shared" si="164"/>
        <v>1.4234115000000001</v>
      </c>
      <c r="AE176" s="68">
        <f t="shared" si="165"/>
        <v>4.0912200000000003E-2</v>
      </c>
      <c r="AF176" s="36">
        <f t="shared" si="171"/>
        <v>0.92052450000000008</v>
      </c>
      <c r="AG176" s="33">
        <f t="shared" si="172"/>
        <v>9.2076774697619115</v>
      </c>
      <c r="AH176" s="33">
        <f t="shared" si="173"/>
        <v>-0.31176151421238885</v>
      </c>
      <c r="AI176" s="36">
        <f t="shared" si="174"/>
        <v>1.4234115000000001</v>
      </c>
      <c r="AJ176" s="33">
        <f t="shared" si="175"/>
        <v>1.7259809629921292</v>
      </c>
      <c r="AK176" s="33">
        <f t="shared" si="176"/>
        <v>1.438961049847598E-2</v>
      </c>
      <c r="AL176" s="60">
        <f t="shared" si="177"/>
        <v>4.0912200000000003E-2</v>
      </c>
      <c r="AM176" s="60">
        <f t="shared" si="166"/>
        <v>5.0456685746053047E-2</v>
      </c>
      <c r="AN176" s="60">
        <f t="shared" si="178"/>
        <v>-3.5350790057265616E-3</v>
      </c>
      <c r="AO176" s="34">
        <f t="shared" si="167"/>
        <v>2.5639279999999998</v>
      </c>
      <c r="AP176" s="34">
        <f t="shared" si="179"/>
        <v>2.9430210172803672</v>
      </c>
      <c r="AQ176" s="10">
        <f t="shared" si="168"/>
        <v>2.2159741999223592</v>
      </c>
      <c r="AR176" s="10">
        <f t="shared" si="180"/>
        <v>2.1601774266837896</v>
      </c>
      <c r="AS176" s="10">
        <f t="shared" si="181"/>
        <v>-5.5796773238569575E-2</v>
      </c>
      <c r="AT176" s="10">
        <f>SUM(AS$165:AS176)*5</f>
        <v>4.9161228906536625</v>
      </c>
      <c r="AU176" s="10"/>
      <c r="AV176" s="10"/>
      <c r="AW176" s="10"/>
      <c r="AY176" s="10"/>
      <c r="AZ176" s="10"/>
    </row>
    <row r="177" spans="1:53" x14ac:dyDescent="0.25">
      <c r="A177" s="4">
        <v>65</v>
      </c>
      <c r="B177" s="18">
        <f t="shared" si="158"/>
        <v>2088</v>
      </c>
      <c r="C177" s="39">
        <f t="shared" si="154"/>
        <v>194.58</v>
      </c>
      <c r="D177" s="8">
        <f t="shared" si="169"/>
        <v>0.42000000000001592</v>
      </c>
      <c r="E177" s="64">
        <f t="shared" si="182"/>
        <v>2.1944999999999997</v>
      </c>
      <c r="F177" s="64">
        <f t="shared" si="182"/>
        <v>2.2469999999999999</v>
      </c>
      <c r="G177" s="64">
        <f t="shared" si="182"/>
        <v>0.16800000000000001</v>
      </c>
      <c r="H177" s="64">
        <f t="shared" si="182"/>
        <v>0.27500000000000002</v>
      </c>
      <c r="I177" s="64">
        <f t="shared" si="182"/>
        <v>1.0072755</v>
      </c>
      <c r="J177" s="64">
        <f t="shared" si="182"/>
        <v>1.3915124999999997</v>
      </c>
      <c r="K177" s="64">
        <f t="shared" si="182"/>
        <v>4.4767799999999996E-2</v>
      </c>
      <c r="L177" s="64">
        <f t="shared" si="182"/>
        <v>1.0072755</v>
      </c>
      <c r="M177" s="64">
        <f t="shared" si="155"/>
        <v>8.8032169647044096</v>
      </c>
      <c r="N177" s="64">
        <f t="shared" si="160"/>
        <v>-0.15196817145472075</v>
      </c>
      <c r="O177" s="64">
        <f t="shared" si="160"/>
        <v>1.3915124999999997</v>
      </c>
      <c r="P177" s="64">
        <f t="shared" si="156"/>
        <v>1.6908593660892952</v>
      </c>
      <c r="Q177" s="64">
        <f t="shared" si="161"/>
        <v>-2.5022254201625405E-3</v>
      </c>
      <c r="R177" s="64">
        <f t="shared" si="161"/>
        <v>4.4767799999999996E-2</v>
      </c>
      <c r="S177" s="64">
        <f t="shared" si="157"/>
        <v>5.3693497327198428E-2</v>
      </c>
      <c r="T177" s="64">
        <f t="shared" si="162"/>
        <v>3.202128472153204E-3</v>
      </c>
      <c r="U177" s="64">
        <f t="shared" si="162"/>
        <v>2.5887850000000001</v>
      </c>
      <c r="V177" s="64">
        <f t="shared" si="162"/>
        <v>2.8575167315972858</v>
      </c>
      <c r="W177" s="29">
        <f>'2.7 Fert x7 '!D17</f>
        <v>195.1</v>
      </c>
      <c r="X177" s="35">
        <f t="shared" si="170"/>
        <v>0.53000000000000114</v>
      </c>
      <c r="Y177" s="68">
        <f>'2.7 Fert x7 '!F17*k</f>
        <v>2.2490999999999999</v>
      </c>
      <c r="Z177" s="68">
        <f>'2.7 Fert x7 '!G17*k</f>
        <v>2.3331</v>
      </c>
      <c r="AA177" s="68">
        <f>'2.7 Fert x7 '!H17*k</f>
        <v>0.17429999999999998</v>
      </c>
      <c r="AB177" s="68">
        <f>'2.7 Fert x7 '!I17/2</f>
        <v>0.28999999999999998</v>
      </c>
      <c r="AC177" s="68">
        <f t="shared" si="163"/>
        <v>1.0323369</v>
      </c>
      <c r="AD177" s="348">
        <f t="shared" si="164"/>
        <v>1.4376074999999999</v>
      </c>
      <c r="AE177" s="68">
        <f t="shared" si="165"/>
        <v>4.5881640000000001E-2</v>
      </c>
      <c r="AF177" s="36">
        <f t="shared" si="171"/>
        <v>1.0323369</v>
      </c>
      <c r="AG177" s="33">
        <f t="shared" si="172"/>
        <v>9.0480857079502641</v>
      </c>
      <c r="AH177" s="33">
        <f t="shared" si="173"/>
        <v>-0.15959176181164736</v>
      </c>
      <c r="AI177" s="36">
        <f t="shared" si="174"/>
        <v>1.4376074999999999</v>
      </c>
      <c r="AJ177" s="33">
        <f t="shared" si="175"/>
        <v>1.7427207107826554</v>
      </c>
      <c r="AK177" s="33">
        <f t="shared" si="176"/>
        <v>1.6739747790526227E-2</v>
      </c>
      <c r="AL177" s="60">
        <f t="shared" si="177"/>
        <v>4.5881640000000001E-2</v>
      </c>
      <c r="AM177" s="60">
        <f t="shared" si="166"/>
        <v>5.4801206161808183E-2</v>
      </c>
      <c r="AN177" s="60">
        <f t="shared" si="178"/>
        <v>4.3445204157551362E-3</v>
      </c>
      <c r="AO177" s="34">
        <f t="shared" si="167"/>
        <v>2.6746449999999999</v>
      </c>
      <c r="AP177" s="34">
        <f t="shared" si="179"/>
        <v>3.066137506394635</v>
      </c>
      <c r="AQ177" s="10">
        <f t="shared" si="168"/>
        <v>2.0974172809924077</v>
      </c>
      <c r="AR177" s="10">
        <f t="shared" si="180"/>
        <v>2.2505449296936622</v>
      </c>
      <c r="AS177" s="10">
        <f t="shared" si="181"/>
        <v>0.1531276487012545</v>
      </c>
      <c r="AT177" s="10">
        <f>SUM(AS$165:AS177)*5</f>
        <v>5.6817611341599346</v>
      </c>
      <c r="AU177" s="10"/>
      <c r="AV177" s="10"/>
      <c r="AW177" s="10"/>
      <c r="AY177" s="10"/>
      <c r="AZ177" s="10"/>
      <c r="BA177" s="10"/>
    </row>
    <row r="178" spans="1:53" x14ac:dyDescent="0.25">
      <c r="A178" s="4">
        <v>70</v>
      </c>
      <c r="B178" s="18">
        <f t="shared" si="158"/>
        <v>2093</v>
      </c>
      <c r="C178" s="39">
        <f t="shared" si="154"/>
        <v>194.91</v>
      </c>
      <c r="D178" s="8">
        <f t="shared" si="169"/>
        <v>0.32999999999998408</v>
      </c>
      <c r="E178" s="64">
        <f t="shared" si="182"/>
        <v>2.3561999999999999</v>
      </c>
      <c r="F178" s="64">
        <f t="shared" si="182"/>
        <v>2.0453999999999999</v>
      </c>
      <c r="G178" s="64">
        <f t="shared" si="182"/>
        <v>0.16170000000000001</v>
      </c>
      <c r="H178" s="64">
        <f t="shared" si="182"/>
        <v>0.28499999999999998</v>
      </c>
      <c r="I178" s="64">
        <f t="shared" si="182"/>
        <v>1.0814957999999999</v>
      </c>
      <c r="J178" s="64">
        <f t="shared" si="182"/>
        <v>1.3545209999999999</v>
      </c>
      <c r="K178" s="64">
        <f t="shared" si="182"/>
        <v>4.8066480000000002E-2</v>
      </c>
      <c r="L178" s="64">
        <f t="shared" si="182"/>
        <v>1.0814957999999999</v>
      </c>
      <c r="M178" s="64">
        <f t="shared" si="155"/>
        <v>8.7451412874414203</v>
      </c>
      <c r="N178" s="64">
        <f t="shared" si="160"/>
        <v>-5.8075677262989345E-2</v>
      </c>
      <c r="O178" s="64">
        <f t="shared" si="160"/>
        <v>1.3545209999999999</v>
      </c>
      <c r="P178" s="64">
        <f t="shared" si="156"/>
        <v>1.6534255309486319</v>
      </c>
      <c r="Q178" s="64">
        <f t="shared" si="161"/>
        <v>-3.7433835140663341E-2</v>
      </c>
      <c r="R178" s="64">
        <f t="shared" si="161"/>
        <v>4.8066480000000002E-2</v>
      </c>
      <c r="S178" s="64">
        <f t="shared" si="157"/>
        <v>5.7558239016420945E-2</v>
      </c>
      <c r="T178" s="64">
        <f t="shared" si="162"/>
        <v>3.8647416892225173E-3</v>
      </c>
      <c r="U178" s="64">
        <f t="shared" si="162"/>
        <v>2.5695990000000002</v>
      </c>
      <c r="V178" s="64">
        <f t="shared" si="162"/>
        <v>2.8079542292855542</v>
      </c>
      <c r="W178" s="29">
        <f>'2.7 Fert x7 '!D18</f>
        <v>195.49</v>
      </c>
      <c r="X178" s="35">
        <f t="shared" si="170"/>
        <v>0.39000000000001478</v>
      </c>
      <c r="Y178" s="68">
        <f>'2.7 Fert x7 '!F18*k</f>
        <v>2.4255</v>
      </c>
      <c r="Z178" s="68">
        <f>'2.7 Fert x7 '!G18*k</f>
        <v>2.121</v>
      </c>
      <c r="AA178" s="68">
        <f>'2.7 Fert x7 '!H18*k</f>
        <v>0.16589999999999999</v>
      </c>
      <c r="AB178" s="68">
        <f>'2.7 Fert x7 '!I18/2</f>
        <v>0.26</v>
      </c>
      <c r="AC178" s="68">
        <f t="shared" si="163"/>
        <v>1.1133045000000001</v>
      </c>
      <c r="AD178" s="348">
        <f t="shared" si="164"/>
        <v>1.4002275000000002</v>
      </c>
      <c r="AE178" s="68">
        <f t="shared" si="165"/>
        <v>4.9480200000000002E-2</v>
      </c>
      <c r="AF178" s="36">
        <f t="shared" si="171"/>
        <v>1.1133045000000001</v>
      </c>
      <c r="AG178" s="33">
        <f t="shared" si="172"/>
        <v>8.9901206098077129</v>
      </c>
      <c r="AH178" s="33">
        <f t="shared" si="173"/>
        <v>-5.7965098142551241E-2</v>
      </c>
      <c r="AI178" s="36">
        <f t="shared" si="174"/>
        <v>1.4002275000000002</v>
      </c>
      <c r="AJ178" s="33">
        <f t="shared" si="175"/>
        <v>1.7082999080771641</v>
      </c>
      <c r="AK178" s="33">
        <f t="shared" si="176"/>
        <v>-3.4420802705491305E-2</v>
      </c>
      <c r="AL178" s="60">
        <f t="shared" si="177"/>
        <v>4.9480200000000002E-2</v>
      </c>
      <c r="AM178" s="60">
        <f t="shared" si="166"/>
        <v>5.9167776123554144E-2</v>
      </c>
      <c r="AN178" s="60">
        <f t="shared" si="178"/>
        <v>4.3665699617459613E-3</v>
      </c>
      <c r="AO178" s="34">
        <f t="shared" si="167"/>
        <v>2.6353719999999998</v>
      </c>
      <c r="AP178" s="34">
        <f t="shared" si="179"/>
        <v>2.937352669113718</v>
      </c>
      <c r="AQ178" s="10">
        <f t="shared" si="168"/>
        <v>2.0610384042955969</v>
      </c>
      <c r="AR178" s="10">
        <f t="shared" si="180"/>
        <v>2.1560168591294691</v>
      </c>
      <c r="AS178" s="10">
        <f t="shared" si="181"/>
        <v>9.4978454833872128E-2</v>
      </c>
      <c r="AT178" s="10">
        <f>SUM(AS$165:AS178)*5</f>
        <v>6.1566534083292961</v>
      </c>
      <c r="AU178" s="10"/>
      <c r="AV178" s="10"/>
      <c r="AW178" s="10"/>
      <c r="AY178" s="10"/>
      <c r="AZ178" s="10"/>
    </row>
    <row r="179" spans="1:53" x14ac:dyDescent="0.25">
      <c r="A179" s="4">
        <v>75</v>
      </c>
      <c r="B179" s="18">
        <f t="shared" si="158"/>
        <v>2098</v>
      </c>
      <c r="C179" s="39">
        <f t="shared" si="154"/>
        <v>195.12</v>
      </c>
      <c r="D179" s="8">
        <f t="shared" si="169"/>
        <v>0.21000000000000796</v>
      </c>
      <c r="E179" s="64">
        <f t="shared" si="182"/>
        <v>2.3456999999999999</v>
      </c>
      <c r="F179" s="64">
        <f t="shared" si="182"/>
        <v>1.9572000000000001</v>
      </c>
      <c r="G179" s="64">
        <f t="shared" si="182"/>
        <v>0.15539999999999998</v>
      </c>
      <c r="H179" s="64">
        <f t="shared" si="182"/>
        <v>0.23499999999999999</v>
      </c>
      <c r="I179" s="64">
        <f t="shared" si="182"/>
        <v>1.0766762999999999</v>
      </c>
      <c r="J179" s="64">
        <f t="shared" si="182"/>
        <v>1.3184325000000001</v>
      </c>
      <c r="K179" s="64">
        <f t="shared" si="182"/>
        <v>4.7852280000000004E-2</v>
      </c>
      <c r="L179" s="64">
        <f t="shared" si="182"/>
        <v>1.0766762999999999</v>
      </c>
      <c r="M179" s="64">
        <f t="shared" si="155"/>
        <v>8.6897639738863202</v>
      </c>
      <c r="N179" s="64">
        <f t="shared" si="160"/>
        <v>-5.5377313555100116E-2</v>
      </c>
      <c r="O179" s="64">
        <f t="shared" si="160"/>
        <v>1.3184325000000001</v>
      </c>
      <c r="P179" s="64">
        <f t="shared" si="156"/>
        <v>1.6107196012801865</v>
      </c>
      <c r="Q179" s="64">
        <f t="shared" si="161"/>
        <v>-4.270592966844533E-2</v>
      </c>
      <c r="R179" s="64">
        <f t="shared" si="161"/>
        <v>4.7852280000000004E-2</v>
      </c>
      <c r="S179" s="64">
        <f t="shared" si="157"/>
        <v>5.8027235280416846E-2</v>
      </c>
      <c r="T179" s="64">
        <f t="shared" si="162"/>
        <v>4.6899626399590083E-4</v>
      </c>
      <c r="U179" s="64">
        <f t="shared" si="162"/>
        <v>2.4874490000000007</v>
      </c>
      <c r="V179" s="64">
        <f t="shared" si="162"/>
        <v>2.5998347530404593</v>
      </c>
      <c r="W179" s="29">
        <f>'2.7 Fert x7 '!D19</f>
        <v>195.73</v>
      </c>
      <c r="X179" s="35">
        <f t="shared" si="170"/>
        <v>0.23999999999998067</v>
      </c>
      <c r="Y179" s="68">
        <f>'2.7 Fert x7 '!F19*k</f>
        <v>2.5305</v>
      </c>
      <c r="Z179" s="68">
        <f>'2.7 Fert x7 '!G19*k</f>
        <v>1.9634999999999998</v>
      </c>
      <c r="AA179" s="68">
        <f>'2.7 Fert x7 '!H19*k</f>
        <v>0.16170000000000001</v>
      </c>
      <c r="AB179" s="68">
        <f>'2.7 Fert x7 '!I19/2</f>
        <v>0.245</v>
      </c>
      <c r="AC179" s="68">
        <f t="shared" si="163"/>
        <v>1.1614995000000001</v>
      </c>
      <c r="AD179" s="348">
        <f t="shared" si="164"/>
        <v>1.3661024999999998</v>
      </c>
      <c r="AE179" s="68">
        <f t="shared" si="165"/>
        <v>5.16222E-2</v>
      </c>
      <c r="AF179" s="36">
        <f t="shared" si="171"/>
        <v>1.1614995000000001</v>
      </c>
      <c r="AG179" s="33">
        <f t="shared" si="172"/>
        <v>8.9878540609681998</v>
      </c>
      <c r="AH179" s="33">
        <f t="shared" si="173"/>
        <v>-2.2665488395130495E-3</v>
      </c>
      <c r="AI179" s="36">
        <f t="shared" si="174"/>
        <v>1.3661024999999998</v>
      </c>
      <c r="AJ179" s="33">
        <f t="shared" si="175"/>
        <v>1.6680901123254295</v>
      </c>
      <c r="AK179" s="33">
        <f t="shared" si="176"/>
        <v>-4.0209795751734667E-2</v>
      </c>
      <c r="AL179" s="60">
        <f t="shared" si="177"/>
        <v>5.16222E-2</v>
      </c>
      <c r="AM179" s="60">
        <f t="shared" si="166"/>
        <v>6.2081683931173158E-2</v>
      </c>
      <c r="AN179" s="60">
        <f t="shared" si="178"/>
        <v>2.9139078076190136E-3</v>
      </c>
      <c r="AO179" s="34">
        <f t="shared" si="167"/>
        <v>2.5973709999999999</v>
      </c>
      <c r="AP179" s="34">
        <f t="shared" si="179"/>
        <v>2.7978085632163516</v>
      </c>
      <c r="AQ179" s="10">
        <f t="shared" si="168"/>
        <v>1.908278708731697</v>
      </c>
      <c r="AR179" s="10">
        <f t="shared" si="180"/>
        <v>2.0535914854008022</v>
      </c>
      <c r="AS179" s="10">
        <f t="shared" si="181"/>
        <v>0.14531277666910514</v>
      </c>
      <c r="AT179" s="10">
        <f>SUM(AS$165:AS179)*5</f>
        <v>6.8832172916748213</v>
      </c>
      <c r="AU179" s="10"/>
      <c r="AV179" s="10"/>
      <c r="AW179" s="10"/>
      <c r="AY179" s="10"/>
    </row>
    <row r="180" spans="1:53" x14ac:dyDescent="0.25">
      <c r="A180" s="4">
        <v>80</v>
      </c>
      <c r="B180" s="18">
        <f t="shared" si="158"/>
        <v>2103</v>
      </c>
      <c r="C180" s="39">
        <f t="shared" si="154"/>
        <v>195.4</v>
      </c>
      <c r="D180" s="8">
        <f t="shared" si="169"/>
        <v>0.28000000000000114</v>
      </c>
      <c r="E180" s="64">
        <f t="shared" si="182"/>
        <v>2.2427999999999999</v>
      </c>
      <c r="F180" s="64">
        <f t="shared" si="182"/>
        <v>1.9866000000000001</v>
      </c>
      <c r="G180" s="64">
        <f t="shared" si="182"/>
        <v>0.15539999999999998</v>
      </c>
      <c r="H180" s="64">
        <f t="shared" si="182"/>
        <v>0.215</v>
      </c>
      <c r="I180" s="64">
        <f t="shared" si="182"/>
        <v>1.0294452000000001</v>
      </c>
      <c r="J180" s="64">
        <f t="shared" si="182"/>
        <v>1.3043939999999998</v>
      </c>
      <c r="K180" s="64">
        <f t="shared" si="182"/>
        <v>4.5753120000000001E-2</v>
      </c>
      <c r="L180" s="64">
        <f t="shared" si="182"/>
        <v>1.0294452000000001</v>
      </c>
      <c r="M180" s="64">
        <f t="shared" si="155"/>
        <v>8.5943241223771025</v>
      </c>
      <c r="N180" s="64">
        <f t="shared" si="160"/>
        <v>-9.5439851509217632E-2</v>
      </c>
      <c r="O180" s="64">
        <f t="shared" si="160"/>
        <v>1.3043939999999998</v>
      </c>
      <c r="P180" s="64">
        <f t="shared" si="156"/>
        <v>1.5891316881638278</v>
      </c>
      <c r="Q180" s="64">
        <f t="shared" si="161"/>
        <v>-2.158791311635877E-2</v>
      </c>
      <c r="R180" s="64">
        <f t="shared" si="161"/>
        <v>4.5753120000000001E-2</v>
      </c>
      <c r="S180" s="64">
        <f t="shared" si="157"/>
        <v>5.601098289007251E-2</v>
      </c>
      <c r="T180" s="64">
        <f t="shared" si="162"/>
        <v>-2.0162523903443363E-3</v>
      </c>
      <c r="U180" s="64">
        <f t="shared" si="162"/>
        <v>2.437894</v>
      </c>
      <c r="V180" s="64">
        <f t="shared" si="162"/>
        <v>2.5988499829840803</v>
      </c>
      <c r="W180" s="29">
        <f>'2.7 Fert x7 '!D20</f>
        <v>196.08</v>
      </c>
      <c r="X180" s="35">
        <f t="shared" si="170"/>
        <v>0.35000000000002274</v>
      </c>
      <c r="Y180" s="68">
        <f>'2.7 Fert x7 '!F20*k</f>
        <v>2.4653999999999998</v>
      </c>
      <c r="Z180" s="68">
        <f>'2.7 Fert x7 '!G20*k</f>
        <v>1.9634999999999998</v>
      </c>
      <c r="AA180" s="68">
        <f>'2.7 Fert x7 '!H20*k</f>
        <v>0.15959999999999999</v>
      </c>
      <c r="AB180" s="68">
        <f>'2.7 Fert x7 '!I20/2</f>
        <v>0.24</v>
      </c>
      <c r="AC180" s="68">
        <f t="shared" si="163"/>
        <v>1.1316185999999999</v>
      </c>
      <c r="AD180" s="348">
        <f t="shared" si="164"/>
        <v>1.3501529999999999</v>
      </c>
      <c r="AE180" s="68">
        <f t="shared" si="165"/>
        <v>5.0294159999999997E-2</v>
      </c>
      <c r="AF180" s="36">
        <f t="shared" si="171"/>
        <v>1.1316185999999999</v>
      </c>
      <c r="AG180" s="33">
        <f t="shared" si="172"/>
        <v>8.9560000155992228</v>
      </c>
      <c r="AH180" s="33">
        <f t="shared" si="173"/>
        <v>-3.1854045368977069E-2</v>
      </c>
      <c r="AI180" s="36">
        <f t="shared" si="174"/>
        <v>1.3501529999999999</v>
      </c>
      <c r="AJ180" s="33">
        <f t="shared" si="175"/>
        <v>1.6450324575138853</v>
      </c>
      <c r="AK180" s="33">
        <f t="shared" si="176"/>
        <v>-2.3057654811544204E-2</v>
      </c>
      <c r="AL180" s="60">
        <f t="shared" si="177"/>
        <v>5.0294159999999997E-2</v>
      </c>
      <c r="AM180" s="60">
        <f t="shared" si="166"/>
        <v>6.1268754923803112E-2</v>
      </c>
      <c r="AN180" s="60">
        <f t="shared" si="178"/>
        <v>-8.1292900737004598E-4</v>
      </c>
      <c r="AO180" s="34">
        <f t="shared" si="167"/>
        <v>2.5591050000000002</v>
      </c>
      <c r="AP180" s="34">
        <f t="shared" si="179"/>
        <v>2.8533803708121317</v>
      </c>
      <c r="AQ180" s="10">
        <f t="shared" si="168"/>
        <v>1.9075558875103149</v>
      </c>
      <c r="AR180" s="10">
        <f t="shared" si="180"/>
        <v>2.0943811921761046</v>
      </c>
      <c r="AS180" s="10">
        <f t="shared" si="181"/>
        <v>0.18682530466578973</v>
      </c>
      <c r="AT180" s="10">
        <f>SUM(AS$165:AS180)*5</f>
        <v>7.8173438150037704</v>
      </c>
      <c r="AU180" s="10"/>
      <c r="AV180" s="10"/>
      <c r="AW180" s="10"/>
      <c r="AY180" s="10"/>
    </row>
    <row r="181" spans="1:53" x14ac:dyDescent="0.25">
      <c r="A181" s="4">
        <v>85</v>
      </c>
      <c r="B181" s="18">
        <f t="shared" si="158"/>
        <v>2108</v>
      </c>
      <c r="C181" s="39">
        <f t="shared" si="154"/>
        <v>195.85</v>
      </c>
      <c r="D181" s="8">
        <f t="shared" si="169"/>
        <v>0.44999999999998863</v>
      </c>
      <c r="E181" s="64">
        <f t="shared" si="182"/>
        <v>2.3058000000000001</v>
      </c>
      <c r="F181" s="64">
        <f t="shared" si="182"/>
        <v>1.9887000000000001</v>
      </c>
      <c r="G181" s="64">
        <f t="shared" si="182"/>
        <v>0.1575</v>
      </c>
      <c r="H181" s="64">
        <f t="shared" si="182"/>
        <v>0.25</v>
      </c>
      <c r="I181" s="64">
        <f t="shared" si="182"/>
        <v>1.0583622000000001</v>
      </c>
      <c r="J181" s="64">
        <f t="shared" si="182"/>
        <v>1.320627</v>
      </c>
      <c r="K181" s="64">
        <f t="shared" si="182"/>
        <v>4.7038320000000002E-2</v>
      </c>
      <c r="L181" s="64">
        <f t="shared" si="182"/>
        <v>1.0583622000000001</v>
      </c>
      <c r="M181" s="64">
        <f t="shared" si="155"/>
        <v>8.5401559058848537</v>
      </c>
      <c r="N181" s="64">
        <f t="shared" si="160"/>
        <v>-5.4168216492248789E-2</v>
      </c>
      <c r="O181" s="64">
        <f t="shared" si="160"/>
        <v>1.320627</v>
      </c>
      <c r="P181" s="64">
        <f t="shared" si="156"/>
        <v>1.6015484482247673</v>
      </c>
      <c r="Q181" s="64">
        <f t="shared" si="161"/>
        <v>1.2416760060939502E-2</v>
      </c>
      <c r="R181" s="64">
        <f t="shared" si="161"/>
        <v>4.7038320000000002E-2</v>
      </c>
      <c r="S181" s="64">
        <f t="shared" si="157"/>
        <v>5.6939756455623491E-2</v>
      </c>
      <c r="T181" s="64">
        <f t="shared" si="162"/>
        <v>9.2877356555098184E-4</v>
      </c>
      <c r="U181" s="64">
        <f t="shared" si="162"/>
        <v>2.4920599999999999</v>
      </c>
      <c r="V181" s="64">
        <f t="shared" si="162"/>
        <v>2.9012373171342301</v>
      </c>
      <c r="W181" s="29">
        <f>'2.7 Fert x7 '!D21</f>
        <v>196.5</v>
      </c>
      <c r="X181" s="35">
        <f t="shared" si="170"/>
        <v>0.41999999999998749</v>
      </c>
      <c r="Y181" s="68">
        <f>'2.7 Fert x7 '!F21*k</f>
        <v>2.4401999999999999</v>
      </c>
      <c r="Z181" s="68">
        <f>'2.7 Fert x7 '!G21*k</f>
        <v>2.0201999999999996</v>
      </c>
      <c r="AA181" s="68">
        <f>'2.7 Fert x7 '!H21*k</f>
        <v>0.16170000000000001</v>
      </c>
      <c r="AB181" s="68">
        <f>'2.7 Fert x7 '!I21/2</f>
        <v>0.245</v>
      </c>
      <c r="AC181" s="68">
        <f t="shared" si="163"/>
        <v>1.1200517999999999</v>
      </c>
      <c r="AD181" s="348">
        <f t="shared" si="164"/>
        <v>1.3655249999999999</v>
      </c>
      <c r="AE181" s="68">
        <f t="shared" si="165"/>
        <v>4.9780080000000004E-2</v>
      </c>
      <c r="AF181" s="36">
        <f t="shared" si="171"/>
        <v>1.1200517999999999</v>
      </c>
      <c r="AG181" s="33">
        <f t="shared" si="172"/>
        <v>8.9167026584600002</v>
      </c>
      <c r="AH181" s="33">
        <f t="shared" si="173"/>
        <v>-3.9297357139222555E-2</v>
      </c>
      <c r="AI181" s="36">
        <f t="shared" si="174"/>
        <v>1.3655249999999999</v>
      </c>
      <c r="AJ181" s="33">
        <f t="shared" si="175"/>
        <v>1.6563284014950097</v>
      </c>
      <c r="AK181" s="33">
        <f t="shared" si="176"/>
        <v>1.1295943981124434E-2</v>
      </c>
      <c r="AL181" s="60">
        <f t="shared" si="177"/>
        <v>4.9780080000000004E-2</v>
      </c>
      <c r="AM181" s="60">
        <f t="shared" si="166"/>
        <v>6.0610968020369471E-2</v>
      </c>
      <c r="AN181" s="60">
        <f t="shared" si="178"/>
        <v>-6.5778690343364088E-4</v>
      </c>
      <c r="AO181" s="34">
        <f t="shared" si="167"/>
        <v>2.5795629999999998</v>
      </c>
      <c r="AP181" s="34">
        <f t="shared" si="179"/>
        <v>2.9709037999384558</v>
      </c>
      <c r="AQ181" s="10">
        <f t="shared" si="168"/>
        <v>2.1295081907765248</v>
      </c>
      <c r="AR181" s="10">
        <f t="shared" si="180"/>
        <v>2.1806433891548265</v>
      </c>
      <c r="AS181" s="10">
        <f t="shared" si="181"/>
        <v>5.1135198378301716E-2</v>
      </c>
      <c r="AT181" s="10">
        <f>SUM(AS$165:AS181)*5</f>
        <v>8.0730198068952781</v>
      </c>
      <c r="AU181" s="10"/>
      <c r="AV181" s="10"/>
      <c r="AW181" s="10"/>
      <c r="AY181" s="10"/>
    </row>
    <row r="182" spans="1:53" x14ac:dyDescent="0.25">
      <c r="A182" s="4">
        <v>90</v>
      </c>
      <c r="B182" s="18">
        <f t="shared" si="158"/>
        <v>2113</v>
      </c>
      <c r="C182" s="39">
        <f t="shared" si="154"/>
        <v>196.25</v>
      </c>
      <c r="D182" s="8">
        <f t="shared" si="169"/>
        <v>0.40000000000000568</v>
      </c>
      <c r="E182" s="64">
        <f t="shared" si="182"/>
        <v>2.4108000000000001</v>
      </c>
      <c r="F182" s="64">
        <f t="shared" si="182"/>
        <v>1.9634999999999998</v>
      </c>
      <c r="G182" s="64">
        <f t="shared" si="182"/>
        <v>0.1575</v>
      </c>
      <c r="H182" s="64">
        <f t="shared" si="182"/>
        <v>0.23</v>
      </c>
      <c r="I182" s="64">
        <f t="shared" si="182"/>
        <v>1.1065572000000001</v>
      </c>
      <c r="J182" s="64">
        <f t="shared" si="182"/>
        <v>1.336776</v>
      </c>
      <c r="K182" s="64">
        <f t="shared" si="182"/>
        <v>4.9180320000000007E-2</v>
      </c>
      <c r="L182" s="64">
        <f t="shared" si="182"/>
        <v>1.1065572000000001</v>
      </c>
      <c r="M182" s="64">
        <f t="shared" si="155"/>
        <v>8.5411947345047814</v>
      </c>
      <c r="N182" s="64">
        <f t="shared" si="160"/>
        <v>1.0388286199276564E-3</v>
      </c>
      <c r="O182" s="64">
        <f t="shared" si="160"/>
        <v>1.336776</v>
      </c>
      <c r="P182" s="64">
        <f t="shared" si="156"/>
        <v>1.6198924420346312</v>
      </c>
      <c r="Q182" s="64">
        <f t="shared" si="161"/>
        <v>1.8343993809863957E-2</v>
      </c>
      <c r="R182" s="64">
        <f t="shared" si="161"/>
        <v>4.9180320000000007E-2</v>
      </c>
      <c r="S182" s="64">
        <f t="shared" si="157"/>
        <v>5.9245941977220475E-2</v>
      </c>
      <c r="T182" s="64">
        <f t="shared" si="162"/>
        <v>2.3061855215969831E-3</v>
      </c>
      <c r="U182" s="64">
        <f t="shared" si="162"/>
        <v>2.5237540000000003</v>
      </c>
      <c r="V182" s="64">
        <f t="shared" si="162"/>
        <v>2.9454430079513947</v>
      </c>
      <c r="W182" s="29">
        <f>'2.7 Fert x7 '!D22</f>
        <v>197.03</v>
      </c>
      <c r="X182" s="35">
        <f t="shared" si="170"/>
        <v>0.53000000000000114</v>
      </c>
      <c r="Y182" s="68">
        <f>'2.7 Fert x7 '!F22*k</f>
        <v>2.5158</v>
      </c>
      <c r="Z182" s="68">
        <f>'2.7 Fert x7 '!G22*k</f>
        <v>1.9719</v>
      </c>
      <c r="AA182" s="68">
        <f>'2.7 Fert x7 '!H22*k</f>
        <v>0.16170000000000001</v>
      </c>
      <c r="AB182" s="68">
        <f>'2.7 Fert x7 '!I22/2</f>
        <v>0.19</v>
      </c>
      <c r="AC182" s="68">
        <f t="shared" si="163"/>
        <v>1.1547522000000001</v>
      </c>
      <c r="AD182" s="348">
        <f t="shared" si="164"/>
        <v>1.365693</v>
      </c>
      <c r="AE182" s="68">
        <f t="shared" si="165"/>
        <v>5.1322320000000005E-2</v>
      </c>
      <c r="AF182" s="36">
        <f t="shared" si="171"/>
        <v>1.1547522000000001</v>
      </c>
      <c r="AG182" s="33">
        <f t="shared" si="172"/>
        <v>8.9171927220664013</v>
      </c>
      <c r="AH182" s="33">
        <f t="shared" si="173"/>
        <v>4.9006360640113655E-4</v>
      </c>
      <c r="AI182" s="36">
        <f t="shared" si="174"/>
        <v>1.365693</v>
      </c>
      <c r="AJ182" s="33">
        <f t="shared" si="175"/>
        <v>1.6584932611422492</v>
      </c>
      <c r="AK182" s="33">
        <f t="shared" si="176"/>
        <v>2.1648596472394477E-3</v>
      </c>
      <c r="AL182" s="60">
        <f t="shared" si="177"/>
        <v>5.1322320000000005E-2</v>
      </c>
      <c r="AM182" s="60">
        <f t="shared" si="166"/>
        <v>6.203692662537106E-2</v>
      </c>
      <c r="AN182" s="60">
        <f t="shared" si="178"/>
        <v>1.4259586050015885E-3</v>
      </c>
      <c r="AO182" s="34">
        <f t="shared" si="167"/>
        <v>2.5648820000000003</v>
      </c>
      <c r="AP182" s="34">
        <f t="shared" si="179"/>
        <v>3.0989628818586437</v>
      </c>
      <c r="AQ182" s="10">
        <f t="shared" si="168"/>
        <v>2.1619551678363238</v>
      </c>
      <c r="AR182" s="10">
        <f t="shared" si="180"/>
        <v>2.2746387552842444</v>
      </c>
      <c r="AS182" s="10">
        <f t="shared" si="181"/>
        <v>0.11268358744792062</v>
      </c>
      <c r="AT182" s="10">
        <f>SUM(AS$165:AS182)*5</f>
        <v>8.6364377441348807</v>
      </c>
      <c r="AU182" s="10"/>
      <c r="AV182" s="10"/>
      <c r="AW182" s="10"/>
      <c r="AY182" s="10"/>
    </row>
    <row r="183" spans="1:53" x14ac:dyDescent="0.25">
      <c r="A183" s="4">
        <v>95</v>
      </c>
      <c r="B183" s="18">
        <f t="shared" si="158"/>
        <v>2118</v>
      </c>
      <c r="C183" s="39">
        <f t="shared" si="154"/>
        <v>196.74</v>
      </c>
      <c r="D183" s="8">
        <f t="shared" si="169"/>
        <v>0.49000000000000909</v>
      </c>
      <c r="E183" s="64">
        <f t="shared" si="182"/>
        <v>2.4780000000000002</v>
      </c>
      <c r="F183" s="64">
        <f t="shared" si="182"/>
        <v>1.9215</v>
      </c>
      <c r="G183" s="64">
        <f t="shared" si="182"/>
        <v>0.1575</v>
      </c>
      <c r="H183" s="64">
        <f t="shared" si="182"/>
        <v>0.19</v>
      </c>
      <c r="I183" s="64">
        <f t="shared" si="182"/>
        <v>1.1374020000000002</v>
      </c>
      <c r="J183" s="64">
        <f t="shared" si="182"/>
        <v>1.33728</v>
      </c>
      <c r="K183" s="64">
        <f t="shared" si="182"/>
        <v>5.0551200000000004E-2</v>
      </c>
      <c r="L183" s="64">
        <f t="shared" si="182"/>
        <v>1.1374020000000002</v>
      </c>
      <c r="M183" s="64">
        <f t="shared" si="155"/>
        <v>8.5729438873450263</v>
      </c>
      <c r="N183" s="64">
        <f t="shared" si="160"/>
        <v>3.1749152840244932E-2</v>
      </c>
      <c r="O183" s="64">
        <f t="shared" si="160"/>
        <v>1.33728</v>
      </c>
      <c r="P183" s="64">
        <f t="shared" si="156"/>
        <v>1.6236392326388811</v>
      </c>
      <c r="Q183" s="64">
        <f t="shared" si="161"/>
        <v>3.7467906042498722E-3</v>
      </c>
      <c r="R183" s="64">
        <f t="shared" si="161"/>
        <v>5.0551200000000004E-2</v>
      </c>
      <c r="S183" s="64">
        <f t="shared" si="157"/>
        <v>6.1024501832469338E-2</v>
      </c>
      <c r="T183" s="64">
        <f t="shared" si="162"/>
        <v>1.7785598552488638E-3</v>
      </c>
      <c r="U183" s="64">
        <f t="shared" si="162"/>
        <v>2.5159099999999999</v>
      </c>
      <c r="V183" s="64">
        <f t="shared" si="162"/>
        <v>3.0431845032997527</v>
      </c>
      <c r="W183" s="29">
        <f>'2.7 Fert x7 '!D23</f>
        <v>197.66</v>
      </c>
      <c r="X183" s="35">
        <f t="shared" si="170"/>
        <v>0.62999999999999545</v>
      </c>
      <c r="Y183" s="68">
        <f>'2.7 Fert x7 '!F23*k</f>
        <v>2.5892999999999997</v>
      </c>
      <c r="Z183" s="68">
        <f>'2.7 Fert x7 '!G23*k</f>
        <v>1.9551000000000001</v>
      </c>
      <c r="AA183" s="68">
        <f>'2.7 Fert x7 '!H23*k</f>
        <v>0.16170000000000001</v>
      </c>
      <c r="AB183" s="68">
        <f>'2.7 Fert x7 '!I23/2</f>
        <v>0.24</v>
      </c>
      <c r="AC183" s="68">
        <f t="shared" si="163"/>
        <v>1.1884887</v>
      </c>
      <c r="AD183" s="348">
        <f t="shared" si="164"/>
        <v>1.3773165000000001</v>
      </c>
      <c r="AE183" s="68">
        <f t="shared" si="165"/>
        <v>5.2821719999999996E-2</v>
      </c>
      <c r="AF183" s="36">
        <f t="shared" si="171"/>
        <v>1.1884887</v>
      </c>
      <c r="AG183" s="33">
        <f t="shared" si="172"/>
        <v>8.9513558472150034</v>
      </c>
      <c r="AH183" s="33">
        <f t="shared" si="173"/>
        <v>3.4163125148602091E-2</v>
      </c>
      <c r="AI183" s="36">
        <f t="shared" si="174"/>
        <v>1.3773165000000001</v>
      </c>
      <c r="AJ183" s="33">
        <f t="shared" si="175"/>
        <v>1.6704994578764691</v>
      </c>
      <c r="AK183" s="33">
        <f t="shared" si="176"/>
        <v>1.2006196734219987E-2</v>
      </c>
      <c r="AL183" s="60">
        <f t="shared" si="177"/>
        <v>5.2821719999999996E-2</v>
      </c>
      <c r="AM183" s="60">
        <f t="shared" si="166"/>
        <v>6.3788402875193037E-2</v>
      </c>
      <c r="AN183" s="60">
        <f t="shared" si="178"/>
        <v>1.7514762498219774E-3</v>
      </c>
      <c r="AO183" s="34">
        <f t="shared" si="167"/>
        <v>2.6214329999999997</v>
      </c>
      <c r="AP183" s="34">
        <f t="shared" si="179"/>
        <v>3.2993537981326391</v>
      </c>
      <c r="AQ183" s="10">
        <f t="shared" si="168"/>
        <v>2.2336974254220183</v>
      </c>
      <c r="AR183" s="10">
        <f t="shared" si="180"/>
        <v>2.4217256878293574</v>
      </c>
      <c r="AS183" s="10">
        <f t="shared" si="181"/>
        <v>0.18802826240733905</v>
      </c>
      <c r="AT183" s="10">
        <f>SUM(AS$165:AS183)*5</f>
        <v>9.5765790561715765</v>
      </c>
      <c r="AU183" s="10"/>
      <c r="AV183" s="10"/>
      <c r="AW183" s="10"/>
      <c r="AY183" s="10"/>
    </row>
    <row r="184" spans="1:53" x14ac:dyDescent="0.25">
      <c r="A184" s="4">
        <v>100</v>
      </c>
      <c r="B184" s="18">
        <f t="shared" si="158"/>
        <v>2123</v>
      </c>
      <c r="C184" s="39">
        <f t="shared" si="154"/>
        <v>197.15</v>
      </c>
      <c r="D184" s="8">
        <f t="shared" si="169"/>
        <v>0.40999999999999659</v>
      </c>
      <c r="E184" s="64">
        <f t="shared" si="182"/>
        <v>2.5073999999999996</v>
      </c>
      <c r="F184" s="64">
        <f t="shared" si="182"/>
        <v>1.9257</v>
      </c>
      <c r="G184" s="64">
        <f t="shared" si="182"/>
        <v>0.1575</v>
      </c>
      <c r="H184" s="64">
        <f t="shared" si="182"/>
        <v>0.22</v>
      </c>
      <c r="I184" s="64">
        <f t="shared" si="182"/>
        <v>1.1508965999999998</v>
      </c>
      <c r="J184" s="64">
        <f t="shared" si="182"/>
        <v>1.346079</v>
      </c>
      <c r="K184" s="64">
        <f t="shared" si="182"/>
        <v>5.1150959999999995E-2</v>
      </c>
      <c r="L184" s="64">
        <f t="shared" si="182"/>
        <v>1.1508965999999998</v>
      </c>
      <c r="M184" s="64">
        <f t="shared" si="155"/>
        <v>8.6140777302342766</v>
      </c>
      <c r="N184" s="64">
        <f t="shared" si="160"/>
        <v>4.1133842889250261E-2</v>
      </c>
      <c r="O184" s="64">
        <f t="shared" si="160"/>
        <v>1.346079</v>
      </c>
      <c r="P184" s="64">
        <f t="shared" si="156"/>
        <v>1.6331005778998688</v>
      </c>
      <c r="Q184" s="64">
        <f t="shared" si="161"/>
        <v>9.4613452609877413E-3</v>
      </c>
      <c r="R184" s="64">
        <f t="shared" si="161"/>
        <v>5.1150959999999995E-2</v>
      </c>
      <c r="S184" s="64">
        <f t="shared" si="157"/>
        <v>6.1938669766067489E-2</v>
      </c>
      <c r="T184" s="64">
        <f t="shared" si="162"/>
        <v>9.1416793359815063E-4</v>
      </c>
      <c r="U184" s="64">
        <f t="shared" si="162"/>
        <v>2.5496179999999997</v>
      </c>
      <c r="V184" s="64">
        <f t="shared" si="162"/>
        <v>3.0111273560838323</v>
      </c>
      <c r="W184" s="29">
        <f>'2.7 Fert x7 '!D24</f>
        <v>198.19</v>
      </c>
      <c r="X184" s="35">
        <f t="shared" si="170"/>
        <v>0.53000000000000114</v>
      </c>
      <c r="Y184" s="68">
        <f>'2.7 Fert x7 '!F24*k</f>
        <v>2.5641000000000003</v>
      </c>
      <c r="Z184" s="68">
        <f>'2.7 Fert x7 '!G24*k</f>
        <v>2.0055000000000001</v>
      </c>
      <c r="AA184" s="68">
        <f>'2.7 Fert x7 '!H24*k</f>
        <v>0.1638</v>
      </c>
      <c r="AB184" s="68">
        <f>'2.7 Fert x7 '!I24/2</f>
        <v>0.28000000000000003</v>
      </c>
      <c r="AC184" s="68">
        <f t="shared" si="163"/>
        <v>1.1769219000000002</v>
      </c>
      <c r="AD184" s="348">
        <f t="shared" si="164"/>
        <v>1.3902945</v>
      </c>
      <c r="AE184" s="68">
        <f t="shared" si="165"/>
        <v>5.2307640000000009E-2</v>
      </c>
      <c r="AF184" s="36">
        <f t="shared" si="171"/>
        <v>1.1769219000000002</v>
      </c>
      <c r="AG184" s="33">
        <f t="shared" si="172"/>
        <v>8.9695297750570759</v>
      </c>
      <c r="AH184" s="33">
        <f t="shared" si="173"/>
        <v>1.8173927842072501E-2</v>
      </c>
      <c r="AI184" s="36">
        <f t="shared" si="174"/>
        <v>1.3902945</v>
      </c>
      <c r="AJ184" s="33">
        <f t="shared" si="175"/>
        <v>1.6855998736582256</v>
      </c>
      <c r="AK184" s="33">
        <f t="shared" si="176"/>
        <v>1.5100415781756471E-2</v>
      </c>
      <c r="AL184" s="60">
        <f t="shared" si="177"/>
        <v>5.2307640000000009E-2</v>
      </c>
      <c r="AM184" s="60">
        <f t="shared" si="166"/>
        <v>6.3583943058527131E-2</v>
      </c>
      <c r="AN184" s="60">
        <f t="shared" si="178"/>
        <v>-2.0445981666590562E-4</v>
      </c>
      <c r="AO184" s="34">
        <f t="shared" si="167"/>
        <v>2.6571020000000005</v>
      </c>
      <c r="AP184" s="34">
        <f t="shared" si="179"/>
        <v>3.2201718838071649</v>
      </c>
      <c r="AQ184" s="10">
        <f t="shared" si="168"/>
        <v>2.2101674793655328</v>
      </c>
      <c r="AR184" s="10">
        <f t="shared" si="180"/>
        <v>2.3636061627144587</v>
      </c>
      <c r="AS184" s="10">
        <f t="shared" si="181"/>
        <v>0.15343868334892585</v>
      </c>
      <c r="AT184" s="10">
        <f>SUM(AS$165:AS184)*5</f>
        <v>10.343772472916207</v>
      </c>
      <c r="AU184" s="10"/>
      <c r="AV184" s="10"/>
      <c r="AW184" s="10"/>
      <c r="AY184" s="10"/>
    </row>
    <row r="185" spans="1:53" x14ac:dyDescent="0.25">
      <c r="A185" s="4">
        <v>105</v>
      </c>
      <c r="B185" s="18">
        <f t="shared" si="158"/>
        <v>2128</v>
      </c>
      <c r="C185" s="39">
        <f t="shared" si="154"/>
        <v>197.58</v>
      </c>
      <c r="D185" s="8">
        <f t="shared" si="169"/>
        <v>0.43000000000000682</v>
      </c>
      <c r="E185" s="64">
        <f t="shared" ref="E185:L194" si="183">E45</f>
        <v>2.2869000000000002</v>
      </c>
      <c r="F185" s="64">
        <f t="shared" si="183"/>
        <v>2.0726999999999998</v>
      </c>
      <c r="G185" s="64">
        <f t="shared" si="183"/>
        <v>0.16170000000000001</v>
      </c>
      <c r="H185" s="64">
        <f t="shared" si="183"/>
        <v>0.13500000000000001</v>
      </c>
      <c r="I185" s="64">
        <f t="shared" si="183"/>
        <v>1.0496871000000001</v>
      </c>
      <c r="J185" s="64">
        <f t="shared" si="183"/>
        <v>1.3479165</v>
      </c>
      <c r="K185" s="64">
        <f t="shared" si="183"/>
        <v>4.6652760000000008E-2</v>
      </c>
      <c r="L185" s="64">
        <f t="shared" si="183"/>
        <v>1.0496871000000001</v>
      </c>
      <c r="M185" s="64">
        <f t="shared" si="155"/>
        <v>8.5486773203320485</v>
      </c>
      <c r="N185" s="64">
        <f t="shared" si="160"/>
        <v>-6.5400409902228063E-2</v>
      </c>
      <c r="O185" s="64">
        <f t="shared" si="160"/>
        <v>1.3479165</v>
      </c>
      <c r="P185" s="64">
        <f t="shared" si="156"/>
        <v>1.6366106232481668</v>
      </c>
      <c r="Q185" s="64">
        <f t="shared" si="161"/>
        <v>3.5100453482979077E-3</v>
      </c>
      <c r="R185" s="64">
        <f t="shared" si="161"/>
        <v>4.6652760000000008E-2</v>
      </c>
      <c r="S185" s="64">
        <f t="shared" si="157"/>
        <v>5.7602073352315139E-2</v>
      </c>
      <c r="T185" s="64">
        <f t="shared" si="162"/>
        <v>-4.3365964137523499E-3</v>
      </c>
      <c r="U185" s="64">
        <f t="shared" si="162"/>
        <v>2.4678390000000001</v>
      </c>
      <c r="V185" s="64">
        <f t="shared" si="162"/>
        <v>2.8316120390323243</v>
      </c>
      <c r="W185" s="29">
        <f>'2.7 Fert x7 '!D25</f>
        <v>198.72</v>
      </c>
      <c r="X185" s="35">
        <f t="shared" si="170"/>
        <v>0.53000000000000114</v>
      </c>
      <c r="Y185" s="68">
        <f>'2.7 Fert x7 '!F25*k</f>
        <v>2.5577999999999999</v>
      </c>
      <c r="Z185" s="68">
        <f>'2.7 Fert x7 '!G25*k</f>
        <v>2.0327999999999999</v>
      </c>
      <c r="AA185" s="68">
        <f>'2.7 Fert x7 '!H25*k</f>
        <v>0.16589999999999999</v>
      </c>
      <c r="AB185" s="68">
        <f>'2.7 Fert x7 '!I25/2</f>
        <v>0.245</v>
      </c>
      <c r="AC185" s="68">
        <f t="shared" si="163"/>
        <v>1.1740302</v>
      </c>
      <c r="AD185" s="348">
        <f t="shared" si="164"/>
        <v>1.399125</v>
      </c>
      <c r="AE185" s="68">
        <f t="shared" si="165"/>
        <v>5.2179120000000002E-2</v>
      </c>
      <c r="AF185" s="36">
        <f t="shared" si="171"/>
        <v>1.1740302</v>
      </c>
      <c r="AG185" s="33">
        <f t="shared" si="172"/>
        <v>8.982459398177296</v>
      </c>
      <c r="AH185" s="33">
        <f t="shared" si="173"/>
        <v>1.2929623120220057E-2</v>
      </c>
      <c r="AI185" s="36">
        <f t="shared" si="174"/>
        <v>1.399125</v>
      </c>
      <c r="AJ185" s="33">
        <f t="shared" si="175"/>
        <v>1.6970997752577297</v>
      </c>
      <c r="AK185" s="33">
        <f t="shared" si="176"/>
        <v>1.1499901599504092E-2</v>
      </c>
      <c r="AL185" s="60">
        <f t="shared" si="177"/>
        <v>5.2179120000000002E-2</v>
      </c>
      <c r="AM185" s="60">
        <f t="shared" si="166"/>
        <v>6.3419279327815964E-2</v>
      </c>
      <c r="AN185" s="60">
        <f t="shared" si="178"/>
        <v>-1.6466373071116758E-4</v>
      </c>
      <c r="AO185" s="34">
        <f t="shared" si="167"/>
        <v>2.650795</v>
      </c>
      <c r="AP185" s="34">
        <f t="shared" si="179"/>
        <v>3.2050598609890142</v>
      </c>
      <c r="AQ185" s="10">
        <f t="shared" si="168"/>
        <v>2.0784032366497263</v>
      </c>
      <c r="AR185" s="10">
        <f t="shared" si="180"/>
        <v>2.3525139379659366</v>
      </c>
      <c r="AS185" s="10">
        <f t="shared" si="181"/>
        <v>0.27411070131621029</v>
      </c>
      <c r="AT185" s="10">
        <f>SUM(AS$165:AS185)*5</f>
        <v>11.714325979497257</v>
      </c>
      <c r="AU185" s="10"/>
      <c r="AV185" s="10"/>
      <c r="AW185" s="10"/>
      <c r="AY185" s="10"/>
    </row>
    <row r="186" spans="1:53" x14ac:dyDescent="0.25">
      <c r="A186" s="4">
        <v>110</v>
      </c>
      <c r="B186" s="18">
        <f t="shared" si="158"/>
        <v>2133</v>
      </c>
      <c r="C186" s="39">
        <f t="shared" si="154"/>
        <v>197.75</v>
      </c>
      <c r="D186" s="8">
        <f t="shared" si="169"/>
        <v>0.16999999999998749</v>
      </c>
      <c r="E186" s="64">
        <f t="shared" si="183"/>
        <v>2.5787999999999998</v>
      </c>
      <c r="F186" s="64">
        <f t="shared" si="183"/>
        <v>1.8584999999999998</v>
      </c>
      <c r="G186" s="64">
        <f t="shared" si="183"/>
        <v>0.15539999999999998</v>
      </c>
      <c r="H186" s="64">
        <f t="shared" si="183"/>
        <v>0.19500000000000001</v>
      </c>
      <c r="I186" s="64">
        <f t="shared" si="183"/>
        <v>1.1836692</v>
      </c>
      <c r="J186" s="64">
        <f t="shared" si="183"/>
        <v>1.3380359999999998</v>
      </c>
      <c r="K186" s="64">
        <f t="shared" si="183"/>
        <v>5.2607519999999998E-2</v>
      </c>
      <c r="L186" s="64">
        <f t="shared" si="183"/>
        <v>1.1836692</v>
      </c>
      <c r="M186" s="64">
        <f t="shared" si="155"/>
        <v>8.6257250566518664</v>
      </c>
      <c r="N186" s="64">
        <f t="shared" si="160"/>
        <v>7.7047736319817872E-2</v>
      </c>
      <c r="O186" s="64">
        <f t="shared" si="160"/>
        <v>1.3380359999999998</v>
      </c>
      <c r="P186" s="64">
        <f t="shared" si="156"/>
        <v>1.6273506174651799</v>
      </c>
      <c r="Q186" s="64">
        <f t="shared" si="161"/>
        <v>-9.2600057829868021E-3</v>
      </c>
      <c r="R186" s="64">
        <f t="shared" si="161"/>
        <v>5.2607519999999998E-2</v>
      </c>
      <c r="S186" s="64">
        <f t="shared" si="157"/>
        <v>6.2790224169456732E-2</v>
      </c>
      <c r="T186" s="64">
        <f t="shared" si="162"/>
        <v>5.188150817141593E-3</v>
      </c>
      <c r="U186" s="64">
        <f t="shared" si="162"/>
        <v>2.5374810000000001</v>
      </c>
      <c r="V186" s="64">
        <f t="shared" si="162"/>
        <v>2.7804568813539601</v>
      </c>
      <c r="W186" s="29">
        <f>'2.7 Fert x7 '!D26</f>
        <v>198.95</v>
      </c>
      <c r="X186" s="35">
        <f t="shared" si="170"/>
        <v>0.22999999999998977</v>
      </c>
      <c r="Y186" s="68">
        <f>'2.7 Fert x7 '!F26*k</f>
        <v>2.5451999999999999</v>
      </c>
      <c r="Z186" s="68">
        <f>'2.7 Fert x7 '!G26*k</f>
        <v>2.016</v>
      </c>
      <c r="AA186" s="68">
        <f>'2.7 Fert x7 '!H26*k</f>
        <v>0.1638</v>
      </c>
      <c r="AB186" s="68">
        <f>'2.7 Fert x7 '!I26/2</f>
        <v>0.245</v>
      </c>
      <c r="AC186" s="68">
        <f t="shared" si="163"/>
        <v>1.1682467999999999</v>
      </c>
      <c r="AD186" s="348">
        <f t="shared" si="164"/>
        <v>1.3896539999999999</v>
      </c>
      <c r="AE186" s="68">
        <f t="shared" si="165"/>
        <v>5.1922080000000002E-2</v>
      </c>
      <c r="AF186" s="36">
        <f t="shared" si="171"/>
        <v>1.1682467999999999</v>
      </c>
      <c r="AG186" s="33">
        <f t="shared" si="172"/>
        <v>8.9879318888678092</v>
      </c>
      <c r="AH186" s="33">
        <f t="shared" si="173"/>
        <v>5.4724906905132542E-3</v>
      </c>
      <c r="AI186" s="36">
        <f t="shared" si="174"/>
        <v>1.3896539999999999</v>
      </c>
      <c r="AJ186" s="33">
        <f t="shared" si="175"/>
        <v>1.6896616898587267</v>
      </c>
      <c r="AK186" s="33">
        <f t="shared" si="176"/>
        <v>-7.438085399003036E-3</v>
      </c>
      <c r="AL186" s="60">
        <f t="shared" si="177"/>
        <v>5.1922080000000002E-2</v>
      </c>
      <c r="AM186" s="60">
        <f t="shared" si="166"/>
        <v>6.3133130617665623E-2</v>
      </c>
      <c r="AN186" s="60">
        <f t="shared" si="178"/>
        <v>-2.8614871015034127E-4</v>
      </c>
      <c r="AO186" s="34">
        <f t="shared" si="167"/>
        <v>2.6341000000000001</v>
      </c>
      <c r="AP186" s="34">
        <f t="shared" si="179"/>
        <v>2.8618482565813497</v>
      </c>
      <c r="AQ186" s="10">
        <f t="shared" si="168"/>
        <v>2.0408553509138065</v>
      </c>
      <c r="AR186" s="10">
        <f t="shared" si="180"/>
        <v>2.1005966203307107</v>
      </c>
      <c r="AS186" s="10">
        <f t="shared" si="181"/>
        <v>5.9741269416904164E-2</v>
      </c>
      <c r="AT186" s="10">
        <f>SUM(AS$165:AS186)*5</f>
        <v>12.013032326581779</v>
      </c>
      <c r="AU186" s="10"/>
      <c r="AV186" s="10"/>
      <c r="AW186" s="10"/>
      <c r="AY186" s="10"/>
    </row>
    <row r="187" spans="1:53" x14ac:dyDescent="0.25">
      <c r="A187" s="4">
        <v>115</v>
      </c>
      <c r="B187" s="18">
        <f t="shared" si="158"/>
        <v>2138</v>
      </c>
      <c r="C187" s="39">
        <f t="shared" si="154"/>
        <v>198.17</v>
      </c>
      <c r="D187" s="8">
        <f t="shared" si="169"/>
        <v>0.41999999999998749</v>
      </c>
      <c r="E187" s="64">
        <f t="shared" si="183"/>
        <v>2.4822000000000002</v>
      </c>
      <c r="F187" s="64">
        <f t="shared" si="183"/>
        <v>1.9341000000000002</v>
      </c>
      <c r="G187" s="64">
        <f t="shared" si="183"/>
        <v>0.1575</v>
      </c>
      <c r="H187" s="64">
        <f t="shared" si="183"/>
        <v>0.26</v>
      </c>
      <c r="I187" s="64">
        <f t="shared" si="183"/>
        <v>1.1393298000000001</v>
      </c>
      <c r="J187" s="64">
        <f t="shared" si="183"/>
        <v>1.3430970000000002</v>
      </c>
      <c r="K187" s="64">
        <f t="shared" si="183"/>
        <v>5.0636880000000009E-2</v>
      </c>
      <c r="L187" s="64">
        <f t="shared" si="183"/>
        <v>1.1393298000000001</v>
      </c>
      <c r="M187" s="64">
        <f t="shared" si="155"/>
        <v>8.6484596069057744</v>
      </c>
      <c r="N187" s="64">
        <f t="shared" si="160"/>
        <v>2.2734550253908026E-2</v>
      </c>
      <c r="O187" s="64">
        <f t="shared" si="160"/>
        <v>1.3430970000000002</v>
      </c>
      <c r="P187" s="64">
        <f t="shared" si="156"/>
        <v>1.6307746642444363</v>
      </c>
      <c r="Q187" s="64">
        <f t="shared" si="161"/>
        <v>3.42404677925634E-3</v>
      </c>
      <c r="R187" s="64">
        <f t="shared" si="161"/>
        <v>5.0636880000000009E-2</v>
      </c>
      <c r="S187" s="64">
        <f t="shared" si="157"/>
        <v>6.1736728325611584E-2</v>
      </c>
      <c r="T187" s="64">
        <f t="shared" si="162"/>
        <v>-1.0534958438451481E-3</v>
      </c>
      <c r="U187" s="64">
        <f t="shared" si="162"/>
        <v>2.5619140000000002</v>
      </c>
      <c r="V187" s="64">
        <f t="shared" si="162"/>
        <v>3.0070191011893068</v>
      </c>
      <c r="W187" s="29">
        <f>'2.7 Fert x7 '!D27</f>
        <v>199.22</v>
      </c>
      <c r="X187" s="35">
        <f t="shared" si="170"/>
        <v>0.27000000000001023</v>
      </c>
      <c r="Y187" s="68">
        <f>'2.7 Fert x7 '!F27*k</f>
        <v>2.5032000000000001</v>
      </c>
      <c r="Z187" s="68">
        <f>'2.7 Fert x7 '!G27*k</f>
        <v>1.9719</v>
      </c>
      <c r="AA187" s="68">
        <f>'2.7 Fert x7 '!H27*k</f>
        <v>0.16170000000000001</v>
      </c>
      <c r="AB187" s="68">
        <f>'2.7 Fert x7 '!I27/2</f>
        <v>0.35</v>
      </c>
      <c r="AC187" s="68">
        <f t="shared" si="163"/>
        <v>1.1489688</v>
      </c>
      <c r="AD187" s="348">
        <f t="shared" si="164"/>
        <v>1.362606</v>
      </c>
      <c r="AE187" s="68">
        <f t="shared" si="165"/>
        <v>5.1065280000000005E-2</v>
      </c>
      <c r="AF187" s="36">
        <f t="shared" si="171"/>
        <v>1.1489688</v>
      </c>
      <c r="AG187" s="33">
        <f t="shared" si="172"/>
        <v>8.9734179687210691</v>
      </c>
      <c r="AH187" s="33">
        <f t="shared" si="173"/>
        <v>-1.4513920146740134E-2</v>
      </c>
      <c r="AI187" s="36">
        <f t="shared" si="174"/>
        <v>1.362606</v>
      </c>
      <c r="AJ187" s="33">
        <f t="shared" si="175"/>
        <v>1.6612988097025567</v>
      </c>
      <c r="AK187" s="33">
        <f t="shared" si="176"/>
        <v>-2.8362880156169945E-2</v>
      </c>
      <c r="AL187" s="60">
        <f t="shared" si="177"/>
        <v>5.1065280000000005E-2</v>
      </c>
      <c r="AM187" s="60">
        <f t="shared" si="166"/>
        <v>6.2225746194321856E-2</v>
      </c>
      <c r="AN187" s="60">
        <f t="shared" si="178"/>
        <v>-9.0738442334376695E-4</v>
      </c>
      <c r="AO187" s="34">
        <f t="shared" si="167"/>
        <v>2.6430039999999999</v>
      </c>
      <c r="AP187" s="34">
        <f t="shared" si="179"/>
        <v>2.8692198152737562</v>
      </c>
      <c r="AQ187" s="10">
        <f t="shared" si="168"/>
        <v>2.2071520202729511</v>
      </c>
      <c r="AR187" s="10">
        <f t="shared" si="180"/>
        <v>2.1060073444109371</v>
      </c>
      <c r="AS187" s="10">
        <f t="shared" si="181"/>
        <v>-0.10114467586201403</v>
      </c>
      <c r="AT187" s="10">
        <f>SUM(AS$165:AS187)*5</f>
        <v>11.507308947271708</v>
      </c>
      <c r="AU187" s="10"/>
      <c r="AV187" s="10"/>
      <c r="AW187" s="10"/>
      <c r="AY187" s="10"/>
    </row>
    <row r="188" spans="1:53" x14ac:dyDescent="0.25">
      <c r="A188" s="4">
        <v>120</v>
      </c>
      <c r="B188" s="18">
        <f t="shared" si="158"/>
        <v>2143</v>
      </c>
      <c r="C188" s="39">
        <f t="shared" si="154"/>
        <v>198.39</v>
      </c>
      <c r="D188" s="8">
        <f t="shared" si="169"/>
        <v>0.21999999999999886</v>
      </c>
      <c r="E188" s="64">
        <f t="shared" si="183"/>
        <v>2.415</v>
      </c>
      <c r="F188" s="64">
        <f t="shared" si="183"/>
        <v>1.9424999999999999</v>
      </c>
      <c r="G188" s="64">
        <f t="shared" si="183"/>
        <v>0.1575</v>
      </c>
      <c r="H188" s="64">
        <f t="shared" si="183"/>
        <v>0.22</v>
      </c>
      <c r="I188" s="64">
        <f t="shared" si="183"/>
        <v>1.1084850000000002</v>
      </c>
      <c r="J188" s="64">
        <f t="shared" si="183"/>
        <v>1.329825</v>
      </c>
      <c r="K188" s="64">
        <f t="shared" si="183"/>
        <v>4.9266000000000004E-2</v>
      </c>
      <c r="L188" s="64">
        <f t="shared" si="183"/>
        <v>1.1084850000000002</v>
      </c>
      <c r="M188" s="64">
        <f t="shared" si="155"/>
        <v>8.6374063824355982</v>
      </c>
      <c r="N188" s="64">
        <f t="shared" si="160"/>
        <v>-1.1053224470176204E-2</v>
      </c>
      <c r="O188" s="64">
        <f t="shared" si="160"/>
        <v>1.329825</v>
      </c>
      <c r="P188" s="64">
        <f t="shared" si="156"/>
        <v>1.618107955918614</v>
      </c>
      <c r="Q188" s="64">
        <f t="shared" si="161"/>
        <v>-1.2666708325822285E-2</v>
      </c>
      <c r="R188" s="64">
        <f t="shared" si="161"/>
        <v>4.9266000000000004E-2</v>
      </c>
      <c r="S188" s="64">
        <f t="shared" si="157"/>
        <v>6.0179614811827896E-2</v>
      </c>
      <c r="T188" s="64">
        <f t="shared" si="162"/>
        <v>-1.5571135137836881E-3</v>
      </c>
      <c r="U188" s="64">
        <f t="shared" si="162"/>
        <v>2.5095499999999999</v>
      </c>
      <c r="V188" s="64">
        <f t="shared" si="162"/>
        <v>2.7042729536902166</v>
      </c>
      <c r="W188" s="29">
        <f>'2.7 Fert x7 '!D28</f>
        <v>199.35</v>
      </c>
      <c r="X188" s="35">
        <f t="shared" si="170"/>
        <v>0.12999999999999545</v>
      </c>
      <c r="Y188" s="68">
        <f>'2.7 Fert x7 '!F28*k</f>
        <v>2.3687999999999998</v>
      </c>
      <c r="Z188" s="68">
        <f>'2.7 Fert x7 '!G28*k</f>
        <v>2.0580000000000003</v>
      </c>
      <c r="AA188" s="68">
        <f>'2.7 Fert x7 '!H28*k</f>
        <v>0.16170000000000001</v>
      </c>
      <c r="AB188" s="68">
        <f>'2.7 Fert x7 '!I28/2</f>
        <v>0.255</v>
      </c>
      <c r="AC188" s="68">
        <f t="shared" si="163"/>
        <v>1.0872792</v>
      </c>
      <c r="AD188" s="348">
        <f t="shared" si="164"/>
        <v>1.3623959999999999</v>
      </c>
      <c r="AE188" s="68">
        <f t="shared" si="165"/>
        <v>4.8323520000000002E-2</v>
      </c>
      <c r="AF188" s="36">
        <f t="shared" si="171"/>
        <v>1.0872792</v>
      </c>
      <c r="AG188" s="33">
        <f t="shared" si="172"/>
        <v>8.8990932673616889</v>
      </c>
      <c r="AH188" s="33">
        <f t="shared" si="173"/>
        <v>-7.4324701359380185E-2</v>
      </c>
      <c r="AI188" s="36">
        <f t="shared" si="174"/>
        <v>1.3623959999999999</v>
      </c>
      <c r="AJ188" s="33">
        <f t="shared" si="175"/>
        <v>1.6560749134794543</v>
      </c>
      <c r="AK188" s="33">
        <f t="shared" si="176"/>
        <v>-5.2238962231023756E-3</v>
      </c>
      <c r="AL188" s="60">
        <f t="shared" si="177"/>
        <v>4.8323520000000002E-2</v>
      </c>
      <c r="AM188" s="60">
        <f t="shared" si="166"/>
        <v>5.9323581774599496E-2</v>
      </c>
      <c r="AN188" s="60">
        <f t="shared" si="178"/>
        <v>-2.9021644197223598E-3</v>
      </c>
      <c r="AO188" s="34">
        <f t="shared" si="167"/>
        <v>2.5670549999999999</v>
      </c>
      <c r="AP188" s="34">
        <f t="shared" si="179"/>
        <v>2.6146042379977903</v>
      </c>
      <c r="AQ188" s="10">
        <f t="shared" si="168"/>
        <v>1.9849363480086191</v>
      </c>
      <c r="AR188" s="10">
        <f t="shared" si="180"/>
        <v>1.919119510690378</v>
      </c>
      <c r="AS188" s="10">
        <f t="shared" si="181"/>
        <v>-6.5816837318241062E-2</v>
      </c>
      <c r="AT188" s="10">
        <f>SUM(AS$165:AS188)*5</f>
        <v>11.178224760680502</v>
      </c>
      <c r="AU188" s="10"/>
      <c r="AV188" s="10"/>
      <c r="AW188" s="10"/>
      <c r="AY188" s="10"/>
    </row>
    <row r="189" spans="1:53" x14ac:dyDescent="0.25">
      <c r="A189" s="4">
        <v>125</v>
      </c>
      <c r="B189" s="18">
        <f t="shared" si="158"/>
        <v>2148</v>
      </c>
      <c r="C189" s="39">
        <f t="shared" si="154"/>
        <v>198.51</v>
      </c>
      <c r="D189" s="8">
        <f t="shared" si="169"/>
        <v>0.12000000000000455</v>
      </c>
      <c r="E189" s="64">
        <f t="shared" si="183"/>
        <v>2.2994999999999997</v>
      </c>
      <c r="F189" s="64">
        <f t="shared" si="183"/>
        <v>1.9593</v>
      </c>
      <c r="G189" s="64">
        <f t="shared" si="183"/>
        <v>0.15539999999999998</v>
      </c>
      <c r="H189" s="64">
        <f t="shared" si="183"/>
        <v>0.14000000000000001</v>
      </c>
      <c r="I189" s="64">
        <f t="shared" si="183"/>
        <v>1.0554705</v>
      </c>
      <c r="J189" s="64">
        <f t="shared" si="183"/>
        <v>1.3079114999999999</v>
      </c>
      <c r="K189" s="64">
        <f t="shared" si="183"/>
        <v>4.6909799999999995E-2</v>
      </c>
      <c r="L189" s="64">
        <f t="shared" si="183"/>
        <v>1.0554705</v>
      </c>
      <c r="M189" s="64">
        <f t="shared" si="155"/>
        <v>8.5747694916468475</v>
      </c>
      <c r="N189" s="64">
        <f t="shared" si="160"/>
        <v>-6.2636890788750677E-2</v>
      </c>
      <c r="O189" s="64">
        <f t="shared" si="160"/>
        <v>1.3079114999999999</v>
      </c>
      <c r="P189" s="64">
        <f t="shared" si="156"/>
        <v>1.5939552770804886</v>
      </c>
      <c r="Q189" s="64">
        <f t="shared" si="161"/>
        <v>-2.4152678838125441E-2</v>
      </c>
      <c r="R189" s="64">
        <f t="shared" si="161"/>
        <v>4.6909799999999995E-2</v>
      </c>
      <c r="S189" s="64">
        <f t="shared" si="157"/>
        <v>5.7548153430659471E-2</v>
      </c>
      <c r="T189" s="64">
        <f t="shared" si="162"/>
        <v>-2.6314613811684248E-3</v>
      </c>
      <c r="U189" s="64">
        <f t="shared" si="162"/>
        <v>2.413726</v>
      </c>
      <c r="V189" s="64">
        <f t="shared" si="162"/>
        <v>2.4443049689919598</v>
      </c>
      <c r="W189" s="29">
        <f>'2.7 Fert x7 '!D29</f>
        <v>199.46</v>
      </c>
      <c r="X189" s="35">
        <f t="shared" si="170"/>
        <v>0.11000000000001364</v>
      </c>
      <c r="Y189" s="68">
        <f>'2.7 Fert x7 '!F29*k</f>
        <v>2.3351999999999999</v>
      </c>
      <c r="Z189" s="68">
        <f>'2.7 Fert x7 '!G29*k</f>
        <v>1.9719</v>
      </c>
      <c r="AA189" s="68">
        <f>'2.7 Fert x7 '!H29*k</f>
        <v>0.1575</v>
      </c>
      <c r="AB189" s="68">
        <f>'2.7 Fert x7 '!I29/2</f>
        <v>0.17</v>
      </c>
      <c r="AC189" s="68">
        <f t="shared" si="163"/>
        <v>1.0718567999999999</v>
      </c>
      <c r="AD189" s="348">
        <f t="shared" si="164"/>
        <v>1.3214459999999999</v>
      </c>
      <c r="AE189" s="68">
        <f t="shared" si="165"/>
        <v>4.7638079999999999E-2</v>
      </c>
      <c r="AF189" s="36">
        <f t="shared" si="171"/>
        <v>1.0718567999999999</v>
      </c>
      <c r="AG189" s="33">
        <f t="shared" si="172"/>
        <v>8.8189674567264635</v>
      </c>
      <c r="AH189" s="33">
        <f t="shared" si="173"/>
        <v>-8.0125810635225392E-2</v>
      </c>
      <c r="AI189" s="36">
        <f t="shared" si="174"/>
        <v>1.3214459999999999</v>
      </c>
      <c r="AJ189" s="33">
        <f t="shared" si="175"/>
        <v>1.6142014503685618</v>
      </c>
      <c r="AK189" s="33">
        <f t="shared" si="176"/>
        <v>-4.1873463110892573E-2</v>
      </c>
      <c r="AL189" s="60">
        <f t="shared" si="177"/>
        <v>4.7638079999999999E-2</v>
      </c>
      <c r="AM189" s="60">
        <f t="shared" si="166"/>
        <v>5.8125106739273499E-2</v>
      </c>
      <c r="AN189" s="60">
        <f t="shared" si="178"/>
        <v>-1.1984750353259965E-3</v>
      </c>
      <c r="AO189" s="34">
        <f t="shared" si="167"/>
        <v>2.4563380000000001</v>
      </c>
      <c r="AP189" s="34">
        <f t="shared" si="179"/>
        <v>2.44314025121857</v>
      </c>
      <c r="AQ189" s="10">
        <f t="shared" si="168"/>
        <v>1.7941198472400983</v>
      </c>
      <c r="AR189" s="10">
        <f t="shared" si="180"/>
        <v>1.7932649443944304</v>
      </c>
      <c r="AS189" s="10">
        <f t="shared" si="181"/>
        <v>-8.549028456679153E-4</v>
      </c>
      <c r="AT189" s="10">
        <f>SUM(AS$165:AS189)*5</f>
        <v>11.173950246452161</v>
      </c>
      <c r="AU189" s="10"/>
      <c r="AV189" s="10"/>
      <c r="AW189" s="10"/>
      <c r="AY189" s="10"/>
    </row>
    <row r="190" spans="1:53" x14ac:dyDescent="0.25">
      <c r="A190" s="4">
        <v>130</v>
      </c>
      <c r="B190" s="18">
        <f t="shared" si="158"/>
        <v>2153</v>
      </c>
      <c r="C190" s="39">
        <f t="shared" si="154"/>
        <v>198.74</v>
      </c>
      <c r="D190" s="8">
        <f t="shared" si="169"/>
        <v>0.23000000000001819</v>
      </c>
      <c r="E190" s="64">
        <f t="shared" si="183"/>
        <v>2.3016000000000001</v>
      </c>
      <c r="F190" s="64">
        <f t="shared" si="183"/>
        <v>1.9403999999999999</v>
      </c>
      <c r="G190" s="64">
        <f t="shared" si="183"/>
        <v>0.15539999999999998</v>
      </c>
      <c r="H190" s="64">
        <f t="shared" si="183"/>
        <v>0.19</v>
      </c>
      <c r="I190" s="64">
        <f t="shared" si="183"/>
        <v>1.0564344000000001</v>
      </c>
      <c r="J190" s="64">
        <f t="shared" si="183"/>
        <v>1.3012440000000001</v>
      </c>
      <c r="K190" s="64">
        <f t="shared" si="183"/>
        <v>4.6952640000000004E-2</v>
      </c>
      <c r="L190" s="64">
        <f t="shared" si="183"/>
        <v>1.0564344000000001</v>
      </c>
      <c r="M190" s="64">
        <f t="shared" si="155"/>
        <v>8.5212048110875838</v>
      </c>
      <c r="N190" s="64">
        <f t="shared" si="160"/>
        <v>-5.3564680559263778E-2</v>
      </c>
      <c r="O190" s="64">
        <f t="shared" si="160"/>
        <v>1.3012440000000001</v>
      </c>
      <c r="P190" s="64">
        <f t="shared" si="156"/>
        <v>1.583018146332924</v>
      </c>
      <c r="Q190" s="64">
        <f t="shared" si="161"/>
        <v>-1.0937130747564527E-2</v>
      </c>
      <c r="R190" s="64">
        <f t="shared" si="161"/>
        <v>4.6952640000000004E-2</v>
      </c>
      <c r="S190" s="64">
        <f t="shared" si="157"/>
        <v>5.7125812383895802E-2</v>
      </c>
      <c r="T190" s="64">
        <f t="shared" si="162"/>
        <v>-4.2234104676366901E-4</v>
      </c>
      <c r="U190" s="64">
        <f t="shared" si="162"/>
        <v>2.4313220000000006</v>
      </c>
      <c r="V190" s="64">
        <f t="shared" si="162"/>
        <v>2.5963978476464269</v>
      </c>
      <c r="W190" s="29">
        <f>'2.7 Fert x7 '!D30</f>
        <v>199.75</v>
      </c>
      <c r="X190" s="35">
        <f t="shared" si="170"/>
        <v>0.28999999999999204</v>
      </c>
      <c r="Y190" s="68">
        <f>'2.7 Fert x7 '!F30*k</f>
        <v>2.3561999999999999</v>
      </c>
      <c r="Z190" s="68">
        <f>'2.7 Fert x7 '!G30*k</f>
        <v>1.9866000000000001</v>
      </c>
      <c r="AA190" s="68">
        <f>'2.7 Fert x7 '!H30*k</f>
        <v>0.1575</v>
      </c>
      <c r="AB190" s="68">
        <f>'2.7 Fert x7 '!I30/2</f>
        <v>0.125</v>
      </c>
      <c r="AC190" s="68">
        <f t="shared" si="163"/>
        <v>1.0814957999999999</v>
      </c>
      <c r="AD190" s="348">
        <f t="shared" si="164"/>
        <v>1.3321769999999999</v>
      </c>
      <c r="AE190" s="68">
        <f t="shared" si="165"/>
        <v>4.8066480000000002E-2</v>
      </c>
      <c r="AF190" s="36">
        <f t="shared" si="171"/>
        <v>1.0814957999999999</v>
      </c>
      <c r="AG190" s="33">
        <f t="shared" si="172"/>
        <v>8.7588528871434086</v>
      </c>
      <c r="AH190" s="33">
        <f t="shared" si="173"/>
        <v>-6.0114569583054944E-2</v>
      </c>
      <c r="AI190" s="36">
        <f t="shared" si="174"/>
        <v>1.3321769999999999</v>
      </c>
      <c r="AJ190" s="33">
        <f t="shared" si="175"/>
        <v>1.6175301979391925</v>
      </c>
      <c r="AK190" s="33">
        <f t="shared" si="176"/>
        <v>3.3287475706307301E-3</v>
      </c>
      <c r="AL190" s="60">
        <f t="shared" si="177"/>
        <v>4.8066480000000002E-2</v>
      </c>
      <c r="AM190" s="60">
        <f t="shared" si="166"/>
        <v>5.834164428313305E-2</v>
      </c>
      <c r="AN190" s="60">
        <f t="shared" si="178"/>
        <v>2.1653754385955043E-4</v>
      </c>
      <c r="AO190" s="34">
        <f t="shared" si="167"/>
        <v>2.4514090000000004</v>
      </c>
      <c r="AP190" s="34">
        <f t="shared" si="179"/>
        <v>2.6848397155314276</v>
      </c>
      <c r="AQ190" s="10">
        <f t="shared" si="168"/>
        <v>1.9057560201724772</v>
      </c>
      <c r="AR190" s="10">
        <f t="shared" si="180"/>
        <v>1.9706723512000679</v>
      </c>
      <c r="AS190" s="10">
        <f t="shared" si="181"/>
        <v>6.4916331027590646E-2</v>
      </c>
      <c r="AT190" s="10">
        <f>SUM(AS$165:AS190)*5</f>
        <v>11.498531901590114</v>
      </c>
      <c r="AU190" s="10"/>
      <c r="AV190" s="10"/>
      <c r="AW190" s="10"/>
      <c r="AY190" s="10"/>
    </row>
    <row r="191" spans="1:53" x14ac:dyDescent="0.25">
      <c r="A191" s="4">
        <v>135</v>
      </c>
      <c r="B191" s="18">
        <f t="shared" si="158"/>
        <v>2158</v>
      </c>
      <c r="C191" s="39">
        <f t="shared" si="154"/>
        <v>198.91</v>
      </c>
      <c r="D191" s="8">
        <f t="shared" si="169"/>
        <v>0.16999999999998749</v>
      </c>
      <c r="E191" s="64">
        <f t="shared" si="183"/>
        <v>2.3183999999999996</v>
      </c>
      <c r="F191" s="64">
        <f t="shared" si="183"/>
        <v>1.9508999999999999</v>
      </c>
      <c r="G191" s="64">
        <f t="shared" si="183"/>
        <v>0.15539999999999998</v>
      </c>
      <c r="H191" s="64">
        <f t="shared" si="183"/>
        <v>0.25</v>
      </c>
      <c r="I191" s="64">
        <f t="shared" si="183"/>
        <v>1.0641455999999998</v>
      </c>
      <c r="J191" s="64">
        <f t="shared" si="183"/>
        <v>1.3093499999999998</v>
      </c>
      <c r="K191" s="64">
        <f t="shared" si="183"/>
        <v>4.7295359999999995E-2</v>
      </c>
      <c r="L191" s="64">
        <f t="shared" si="183"/>
        <v>1.0641455999999998</v>
      </c>
      <c r="M191" s="64">
        <f t="shared" si="155"/>
        <v>8.4822852482539375</v>
      </c>
      <c r="N191" s="64">
        <f t="shared" si="160"/>
        <v>-3.8919562833646282E-2</v>
      </c>
      <c r="O191" s="64">
        <f t="shared" si="160"/>
        <v>1.3093499999999998</v>
      </c>
      <c r="P191" s="64">
        <f t="shared" si="156"/>
        <v>1.5891907165033421</v>
      </c>
      <c r="Q191" s="64">
        <f t="shared" si="161"/>
        <v>6.1725701704180569E-3</v>
      </c>
      <c r="R191" s="64">
        <f t="shared" si="161"/>
        <v>4.7295359999999995E-2</v>
      </c>
      <c r="S191" s="64">
        <f t="shared" si="157"/>
        <v>5.7393872329360787E-2</v>
      </c>
      <c r="T191" s="64">
        <f t="shared" si="162"/>
        <v>2.6805994546498513E-4</v>
      </c>
      <c r="U191" s="64">
        <f t="shared" si="162"/>
        <v>2.4775909999999999</v>
      </c>
      <c r="V191" s="64">
        <f t="shared" si="162"/>
        <v>2.6151120672822246</v>
      </c>
      <c r="W191" s="29">
        <f>'2.7 Fert x7 '!D31</f>
        <v>200.04</v>
      </c>
      <c r="X191" s="35">
        <f t="shared" si="170"/>
        <v>0.28999999999999204</v>
      </c>
      <c r="Y191" s="68">
        <f>'2.7 Fert x7 '!F31*k</f>
        <v>2.3268</v>
      </c>
      <c r="Z191" s="68">
        <f>'2.7 Fert x7 '!G31*k</f>
        <v>1.9887000000000001</v>
      </c>
      <c r="AA191" s="68">
        <f>'2.7 Fert x7 '!H31*k</f>
        <v>0.1575</v>
      </c>
      <c r="AB191" s="68">
        <f>'2.7 Fert x7 '!I31/2</f>
        <v>0.15</v>
      </c>
      <c r="AC191" s="68">
        <f t="shared" si="163"/>
        <v>1.0680012000000001</v>
      </c>
      <c r="AD191" s="348">
        <f t="shared" si="164"/>
        <v>1.3257720000000002</v>
      </c>
      <c r="AE191" s="68">
        <f t="shared" si="165"/>
        <v>4.7466720000000004E-2</v>
      </c>
      <c r="AF191" s="36">
        <f t="shared" si="171"/>
        <v>1.0680012000000001</v>
      </c>
      <c r="AG191" s="33">
        <f t="shared" si="172"/>
        <v>8.6930255147305768</v>
      </c>
      <c r="AH191" s="33">
        <f t="shared" si="173"/>
        <v>-6.5827372412831764E-2</v>
      </c>
      <c r="AI191" s="36">
        <f t="shared" si="174"/>
        <v>1.3257720000000002</v>
      </c>
      <c r="AJ191" s="33">
        <f t="shared" si="175"/>
        <v>1.6117136429342056</v>
      </c>
      <c r="AK191" s="33">
        <f t="shared" si="176"/>
        <v>-5.8165550049869008E-3</v>
      </c>
      <c r="AL191" s="60">
        <f t="shared" si="177"/>
        <v>4.7466720000000004E-2</v>
      </c>
      <c r="AM191" s="60">
        <f t="shared" si="166"/>
        <v>5.7780163074544193E-2</v>
      </c>
      <c r="AN191" s="60">
        <f t="shared" si="178"/>
        <v>-5.6148120858885708E-4</v>
      </c>
      <c r="AO191" s="34">
        <f t="shared" si="167"/>
        <v>2.4501900000000001</v>
      </c>
      <c r="AP191" s="34">
        <f t="shared" si="179"/>
        <v>2.6679845913735845</v>
      </c>
      <c r="AQ191" s="10">
        <f t="shared" si="168"/>
        <v>1.9194922573851527</v>
      </c>
      <c r="AR191" s="10">
        <f t="shared" si="180"/>
        <v>1.9583006900682112</v>
      </c>
      <c r="AS191" s="10">
        <f t="shared" si="181"/>
        <v>3.8808432683058447E-2</v>
      </c>
      <c r="AT191" s="10">
        <f>SUM(AS$165:AS191)*5</f>
        <v>11.692574065005408</v>
      </c>
      <c r="AU191" s="10"/>
      <c r="AV191" s="10"/>
      <c r="AW191" s="10"/>
      <c r="AY191" s="10"/>
    </row>
    <row r="192" spans="1:53" x14ac:dyDescent="0.25">
      <c r="A192" s="4">
        <v>140</v>
      </c>
      <c r="B192" s="18">
        <f t="shared" si="158"/>
        <v>2163</v>
      </c>
      <c r="C192" s="39">
        <f t="shared" si="154"/>
        <v>199.04</v>
      </c>
      <c r="D192" s="8">
        <f t="shared" si="169"/>
        <v>0.12999999999999545</v>
      </c>
      <c r="E192" s="64">
        <f t="shared" si="183"/>
        <v>2.4087000000000001</v>
      </c>
      <c r="F192" s="64">
        <f t="shared" si="183"/>
        <v>1.8773999999999997</v>
      </c>
      <c r="G192" s="64">
        <f t="shared" si="183"/>
        <v>0.15329999999999999</v>
      </c>
      <c r="H192" s="64">
        <f t="shared" si="183"/>
        <v>0.20499999999999999</v>
      </c>
      <c r="I192" s="64">
        <f t="shared" si="183"/>
        <v>1.1055933</v>
      </c>
      <c r="J192" s="64">
        <f t="shared" si="183"/>
        <v>1.3035435</v>
      </c>
      <c r="K192" s="64">
        <f t="shared" si="183"/>
        <v>4.9137480000000004E-2</v>
      </c>
      <c r="L192" s="64">
        <f t="shared" si="183"/>
        <v>1.1055933</v>
      </c>
      <c r="M192" s="64">
        <f t="shared" si="155"/>
        <v>8.4898515009058695</v>
      </c>
      <c r="N192" s="64">
        <f t="shared" si="160"/>
        <v>7.5662526519320039E-3</v>
      </c>
      <c r="O192" s="64">
        <f t="shared" si="160"/>
        <v>1.3035435</v>
      </c>
      <c r="P192" s="64">
        <f t="shared" si="156"/>
        <v>1.5844753830595553</v>
      </c>
      <c r="Q192" s="64">
        <f t="shared" si="161"/>
        <v>-4.7153334437868288E-3</v>
      </c>
      <c r="R192" s="64">
        <f t="shared" si="161"/>
        <v>4.9137480000000004E-2</v>
      </c>
      <c r="S192" s="64">
        <f t="shared" si="157"/>
        <v>5.9283379080661495E-2</v>
      </c>
      <c r="T192" s="64">
        <f t="shared" si="162"/>
        <v>1.8895067513007083E-3</v>
      </c>
      <c r="U192" s="64">
        <f t="shared" si="162"/>
        <v>2.4615319999999996</v>
      </c>
      <c r="V192" s="64">
        <f t="shared" si="162"/>
        <v>2.596272425959441</v>
      </c>
      <c r="W192" s="29">
        <f>'2.7 Fert x7 '!D32</f>
        <v>200.28</v>
      </c>
      <c r="X192" s="35">
        <f t="shared" si="170"/>
        <v>0.24000000000000909</v>
      </c>
      <c r="Y192" s="68">
        <f>'2.7 Fert x7 '!F32*k</f>
        <v>2.415</v>
      </c>
      <c r="Z192" s="68">
        <f>'2.7 Fert x7 '!G32*k</f>
        <v>1.9445999999999999</v>
      </c>
      <c r="AA192" s="68">
        <f>'2.7 Fert x7 '!H32*k</f>
        <v>0.1575</v>
      </c>
      <c r="AB192" s="68">
        <f>'2.7 Fert x7 '!I32/2</f>
        <v>0.245</v>
      </c>
      <c r="AC192" s="68">
        <f t="shared" si="163"/>
        <v>1.1084850000000002</v>
      </c>
      <c r="AD192" s="348">
        <f t="shared" si="164"/>
        <v>1.3306229999999999</v>
      </c>
      <c r="AE192" s="68">
        <f t="shared" si="165"/>
        <v>4.9266000000000004E-2</v>
      </c>
      <c r="AF192" s="36">
        <f t="shared" si="171"/>
        <v>1.1084850000000002</v>
      </c>
      <c r="AG192" s="33">
        <f t="shared" si="172"/>
        <v>8.6762032585962832</v>
      </c>
      <c r="AH192" s="33">
        <f t="shared" si="173"/>
        <v>-1.6822256134293667E-2</v>
      </c>
      <c r="AI192" s="36">
        <f t="shared" si="174"/>
        <v>1.3306229999999999</v>
      </c>
      <c r="AJ192" s="33">
        <f t="shared" si="175"/>
        <v>1.6155364115624127</v>
      </c>
      <c r="AK192" s="33">
        <f t="shared" si="176"/>
        <v>3.8227686282070739E-3</v>
      </c>
      <c r="AL192" s="60">
        <f t="shared" si="177"/>
        <v>4.9266000000000004E-2</v>
      </c>
      <c r="AM192" s="60">
        <f t="shared" si="166"/>
        <v>5.9480186282018691E-2</v>
      </c>
      <c r="AN192" s="60">
        <f t="shared" si="178"/>
        <v>1.7000232074744978E-3</v>
      </c>
      <c r="AO192" s="34">
        <f t="shared" si="167"/>
        <v>2.5239130000000003</v>
      </c>
      <c r="AP192" s="34">
        <f t="shared" si="179"/>
        <v>2.7526135357013972</v>
      </c>
      <c r="AQ192" s="10">
        <f t="shared" si="168"/>
        <v>1.9056639606542298</v>
      </c>
      <c r="AR192" s="10">
        <f t="shared" si="180"/>
        <v>2.0204183352048255</v>
      </c>
      <c r="AS192" s="10">
        <f t="shared" si="181"/>
        <v>0.11475437455059567</v>
      </c>
      <c r="AT192" s="10">
        <f>SUM(AS$165:AS192)*5</f>
        <v>12.266345937758384</v>
      </c>
      <c r="AU192" s="10"/>
      <c r="AV192" s="10"/>
      <c r="AW192" s="10"/>
      <c r="AX192" s="10"/>
      <c r="AY192" s="10"/>
      <c r="AZ192" s="11"/>
    </row>
    <row r="193" spans="1:52" x14ac:dyDescent="0.25">
      <c r="A193" s="4">
        <v>145</v>
      </c>
      <c r="B193" s="18">
        <f t="shared" si="158"/>
        <v>2168</v>
      </c>
      <c r="C193" s="39">
        <f t="shared" si="154"/>
        <v>199.4</v>
      </c>
      <c r="D193" s="8">
        <f t="shared" si="169"/>
        <v>0.36000000000001364</v>
      </c>
      <c r="E193" s="64">
        <f t="shared" si="183"/>
        <v>2.4653999999999998</v>
      </c>
      <c r="F193" s="64">
        <f t="shared" si="183"/>
        <v>1.8416999999999999</v>
      </c>
      <c r="G193" s="64">
        <f t="shared" si="183"/>
        <v>0.15329999999999999</v>
      </c>
      <c r="H193" s="64">
        <f t="shared" si="183"/>
        <v>0.17499999999999999</v>
      </c>
      <c r="I193" s="64">
        <f t="shared" si="183"/>
        <v>1.1316185999999999</v>
      </c>
      <c r="J193" s="64">
        <f t="shared" si="183"/>
        <v>1.3038689999999999</v>
      </c>
      <c r="K193" s="64">
        <f t="shared" si="183"/>
        <v>5.0294159999999997E-2</v>
      </c>
      <c r="L193" s="64">
        <f t="shared" si="183"/>
        <v>1.1316185999999999</v>
      </c>
      <c r="M193" s="64">
        <f t="shared" si="155"/>
        <v>8.5224636064140498</v>
      </c>
      <c r="N193" s="64">
        <f t="shared" si="160"/>
        <v>3.2612105508180278E-2</v>
      </c>
      <c r="O193" s="64">
        <f t="shared" si="160"/>
        <v>1.3038689999999999</v>
      </c>
      <c r="P193" s="64">
        <f t="shared" si="156"/>
        <v>1.583967321996141</v>
      </c>
      <c r="Q193" s="64">
        <f t="shared" si="161"/>
        <v>-5.0806106341427792E-4</v>
      </c>
      <c r="R193" s="64">
        <f t="shared" si="161"/>
        <v>5.0294159999999997E-2</v>
      </c>
      <c r="S193" s="64">
        <f t="shared" si="157"/>
        <v>6.0774079839897112E-2</v>
      </c>
      <c r="T193" s="64">
        <f t="shared" si="162"/>
        <v>1.4907007592356164E-3</v>
      </c>
      <c r="U193" s="64">
        <f t="shared" si="162"/>
        <v>2.4567619999999999</v>
      </c>
      <c r="V193" s="64">
        <f t="shared" si="162"/>
        <v>2.8503567452040151</v>
      </c>
      <c r="W193" s="29">
        <f>'2.7 Fert x7 '!D33</f>
        <v>200.64</v>
      </c>
      <c r="X193" s="35">
        <f t="shared" si="170"/>
        <v>0.35999999999998522</v>
      </c>
      <c r="Y193" s="68">
        <f>'2.7 Fert x7 '!F33*k</f>
        <v>2.2848000000000002</v>
      </c>
      <c r="Z193" s="68">
        <f>'2.7 Fert x7 '!G33*k</f>
        <v>2.1294</v>
      </c>
      <c r="AA193" s="68">
        <f>'2.7 Fert x7 '!H33*k</f>
        <v>0.1638</v>
      </c>
      <c r="AB193" s="68">
        <f>'2.7 Fert x7 '!I33/2</f>
        <v>0.27500000000000002</v>
      </c>
      <c r="AC193" s="68">
        <f t="shared" si="163"/>
        <v>1.0487232000000002</v>
      </c>
      <c r="AD193" s="348">
        <f t="shared" si="164"/>
        <v>1.3689480000000001</v>
      </c>
      <c r="AE193" s="68">
        <f t="shared" si="165"/>
        <v>4.6609920000000006E-2</v>
      </c>
      <c r="AF193" s="36">
        <f t="shared" si="171"/>
        <v>1.0487232000000002</v>
      </c>
      <c r="AG193" s="33">
        <f t="shared" si="172"/>
        <v>8.6017968340426627</v>
      </c>
      <c r="AH193" s="33">
        <f t="shared" si="173"/>
        <v>-7.4406424553620454E-2</v>
      </c>
      <c r="AI193" s="36">
        <f t="shared" si="174"/>
        <v>1.3689480000000001</v>
      </c>
      <c r="AJ193" s="33">
        <f t="shared" si="175"/>
        <v>1.6545371879673909</v>
      </c>
      <c r="AK193" s="33">
        <f t="shared" si="176"/>
        <v>3.9000776404978232E-2</v>
      </c>
      <c r="AL193" s="60">
        <f t="shared" si="177"/>
        <v>4.6609920000000006E-2</v>
      </c>
      <c r="AM193" s="60">
        <f t="shared" si="166"/>
        <v>5.7124630766563628E-2</v>
      </c>
      <c r="AN193" s="60">
        <f t="shared" si="178"/>
        <v>-2.3555555154550628E-3</v>
      </c>
      <c r="AO193" s="34">
        <f t="shared" si="167"/>
        <v>2.5720900000000007</v>
      </c>
      <c r="AP193" s="34">
        <f t="shared" si="179"/>
        <v>2.8943287963358886</v>
      </c>
      <c r="AQ193" s="10">
        <f t="shared" si="168"/>
        <v>2.0921618509797471</v>
      </c>
      <c r="AR193" s="10">
        <f t="shared" si="180"/>
        <v>2.124437336510542</v>
      </c>
      <c r="AS193" s="10">
        <f t="shared" si="181"/>
        <v>3.2275485530794956E-2</v>
      </c>
      <c r="AT193" s="10">
        <f>SUM(AS$165:AS193)*5</f>
        <v>12.42772336541236</v>
      </c>
      <c r="AU193" s="10"/>
      <c r="AV193" s="10"/>
      <c r="AW193" s="10"/>
      <c r="AX193" s="10"/>
      <c r="AY193" s="10"/>
      <c r="AZ193" s="11"/>
    </row>
    <row r="194" spans="1:52" x14ac:dyDescent="0.25">
      <c r="A194" s="4">
        <v>150</v>
      </c>
      <c r="B194" s="18">
        <f t="shared" si="158"/>
        <v>2173</v>
      </c>
      <c r="C194" s="39">
        <f t="shared" si="154"/>
        <v>199.67</v>
      </c>
      <c r="D194" s="8">
        <f t="shared" si="169"/>
        <v>0.26999999999998181</v>
      </c>
      <c r="E194" s="64">
        <f t="shared" si="183"/>
        <v>2.4780000000000002</v>
      </c>
      <c r="F194" s="64">
        <f t="shared" si="183"/>
        <v>1.8648</v>
      </c>
      <c r="G194" s="64">
        <f t="shared" si="183"/>
        <v>0.15539999999999998</v>
      </c>
      <c r="H194" s="64">
        <f t="shared" si="183"/>
        <v>0.14000000000000001</v>
      </c>
      <c r="I194" s="64">
        <f t="shared" si="183"/>
        <v>1.1374020000000002</v>
      </c>
      <c r="J194" s="64">
        <f t="shared" si="183"/>
        <v>1.315734</v>
      </c>
      <c r="K194" s="64">
        <f t="shared" si="183"/>
        <v>5.0551200000000004E-2</v>
      </c>
      <c r="L194" s="64">
        <f t="shared" si="183"/>
        <v>1.1374020000000002</v>
      </c>
      <c r="M194" s="64">
        <f t="shared" si="155"/>
        <v>8.5566374932344686</v>
      </c>
      <c r="N194" s="64">
        <f t="shared" si="160"/>
        <v>3.4173886820418886E-2</v>
      </c>
      <c r="O194" s="64">
        <f t="shared" si="160"/>
        <v>1.315734</v>
      </c>
      <c r="P194" s="64">
        <f t="shared" si="156"/>
        <v>1.5957425086403418</v>
      </c>
      <c r="Q194" s="64">
        <f t="shared" si="161"/>
        <v>1.1775186644200852E-2</v>
      </c>
      <c r="R194" s="64">
        <f t="shared" si="161"/>
        <v>5.0551200000000004E-2</v>
      </c>
      <c r="S194" s="64">
        <f t="shared" si="157"/>
        <v>6.1294640993790978E-2</v>
      </c>
      <c r="T194" s="64">
        <f t="shared" si="162"/>
        <v>5.2056115389386565E-4</v>
      </c>
      <c r="U194" s="64">
        <f t="shared" si="162"/>
        <v>2.4582460000000004</v>
      </c>
      <c r="V194" s="64">
        <f t="shared" si="162"/>
        <v>2.774715634618496</v>
      </c>
      <c r="W194" s="29">
        <f>'2.7 Fert x7 '!D34</f>
        <v>200.86</v>
      </c>
      <c r="X194" s="35">
        <f t="shared" si="170"/>
        <v>0.22000000000002728</v>
      </c>
      <c r="Y194" s="68">
        <f>'2.7 Fert x7 '!F34*k</f>
        <v>2.5409999999999999</v>
      </c>
      <c r="Z194" s="68">
        <f>'2.7 Fert x7 '!G34*k</f>
        <v>1.8920999999999999</v>
      </c>
      <c r="AA194" s="68">
        <f>'2.7 Fert x7 '!H34*k</f>
        <v>0.1575</v>
      </c>
      <c r="AB194" s="68">
        <f>'2.7 Fert x7 '!I34/2</f>
        <v>0.23</v>
      </c>
      <c r="AC194" s="68">
        <f t="shared" si="163"/>
        <v>1.1663190000000001</v>
      </c>
      <c r="AD194" s="348">
        <f t="shared" si="164"/>
        <v>1.3415429999999999</v>
      </c>
      <c r="AE194" s="68">
        <f t="shared" si="165"/>
        <v>5.1836400000000005E-2</v>
      </c>
      <c r="AF194" s="36">
        <f t="shared" si="171"/>
        <v>1.1663190000000001</v>
      </c>
      <c r="AG194" s="33">
        <f t="shared" si="172"/>
        <v>8.6546180792346572</v>
      </c>
      <c r="AH194" s="33">
        <f t="shared" si="173"/>
        <v>5.2821245191994493E-2</v>
      </c>
      <c r="AI194" s="36">
        <f t="shared" si="174"/>
        <v>1.3415429999999999</v>
      </c>
      <c r="AJ194" s="33">
        <f t="shared" si="175"/>
        <v>1.6340266163342658</v>
      </c>
      <c r="AK194" s="33">
        <f t="shared" si="176"/>
        <v>-2.0510571633125085E-2</v>
      </c>
      <c r="AL194" s="60">
        <f t="shared" si="177"/>
        <v>5.1836400000000005E-2</v>
      </c>
      <c r="AM194" s="60">
        <f t="shared" si="166"/>
        <v>6.1934703446953711E-2</v>
      </c>
      <c r="AN194" s="60">
        <f t="shared" si="178"/>
        <v>4.8100726803900831E-3</v>
      </c>
      <c r="AO194" s="34">
        <f t="shared" si="167"/>
        <v>2.5549179999999998</v>
      </c>
      <c r="AP194" s="34">
        <f t="shared" si="179"/>
        <v>2.8120387462392866</v>
      </c>
      <c r="AQ194" s="10">
        <f t="shared" si="168"/>
        <v>2.0366412758099761</v>
      </c>
      <c r="AR194" s="10">
        <f t="shared" si="180"/>
        <v>2.0640364397396365</v>
      </c>
      <c r="AS194" s="10">
        <f t="shared" si="181"/>
        <v>2.7395163929660349E-2</v>
      </c>
      <c r="AT194" s="10">
        <f>SUM(AS$165:AS194)*5</f>
        <v>12.564699185060661</v>
      </c>
      <c r="AU194" s="10"/>
      <c r="AV194" s="10"/>
      <c r="AW194" s="10"/>
      <c r="AX194" s="10"/>
      <c r="AY194" s="10"/>
      <c r="AZ194" s="11"/>
    </row>
    <row r="195" spans="1:52" x14ac:dyDescent="0.25">
      <c r="K195" s="1"/>
    </row>
    <row r="196" spans="1:52" x14ac:dyDescent="0.25">
      <c r="K196" s="1"/>
    </row>
    <row r="197" spans="1:52" ht="18.75" x14ac:dyDescent="0.3">
      <c r="C197" s="361" t="s">
        <v>19</v>
      </c>
      <c r="D197" s="361"/>
      <c r="E197" s="361"/>
      <c r="F197" s="361"/>
      <c r="G197" s="361"/>
      <c r="H197" s="361"/>
      <c r="I197" s="361"/>
      <c r="J197" s="361"/>
      <c r="K197" s="361"/>
      <c r="L197" s="361"/>
      <c r="M197" s="361"/>
      <c r="N197" s="361"/>
      <c r="O197" s="361"/>
      <c r="P197" s="361"/>
      <c r="Q197" s="361"/>
      <c r="R197" s="361"/>
      <c r="S197" s="361"/>
      <c r="T197" s="361"/>
      <c r="U197" s="361"/>
      <c r="V197" s="361"/>
      <c r="W197" s="362" t="s">
        <v>53</v>
      </c>
      <c r="X197" s="362"/>
      <c r="Y197" s="362"/>
      <c r="Z197" s="362"/>
      <c r="AA197" s="362"/>
      <c r="AB197" s="362"/>
      <c r="AC197" s="362"/>
      <c r="AD197" s="362"/>
      <c r="AE197" s="362"/>
      <c r="AF197" s="362"/>
      <c r="AG197" s="362"/>
      <c r="AH197" s="362"/>
      <c r="AI197" s="362"/>
      <c r="AJ197" s="362"/>
      <c r="AK197" s="362"/>
      <c r="AL197" s="362"/>
      <c r="AM197" s="362"/>
      <c r="AN197" s="362"/>
      <c r="AO197" s="362"/>
      <c r="AP197" s="362"/>
      <c r="AQ197" s="37"/>
      <c r="AR197" s="37"/>
      <c r="AS197" s="37"/>
      <c r="AT197" s="38"/>
      <c r="AU197" s="38"/>
      <c r="AV197" s="38"/>
      <c r="AW197" s="38"/>
      <c r="AX197" s="38"/>
      <c r="AY197" s="38"/>
    </row>
    <row r="198" spans="1:52" ht="135" x14ac:dyDescent="0.25">
      <c r="A198" s="13" t="s">
        <v>4</v>
      </c>
      <c r="B198" s="14" t="s">
        <v>0</v>
      </c>
      <c r="C198" s="58" t="s">
        <v>7</v>
      </c>
      <c r="D198" s="5" t="s">
        <v>6</v>
      </c>
      <c r="E198" s="21" t="s">
        <v>41</v>
      </c>
      <c r="F198" s="58" t="s">
        <v>42</v>
      </c>
      <c r="G198" s="58" t="s">
        <v>43</v>
      </c>
      <c r="H198" s="58"/>
      <c r="I198" s="58" t="s">
        <v>39</v>
      </c>
      <c r="J198" s="58" t="s">
        <v>40</v>
      </c>
      <c r="K198" s="58" t="s">
        <v>44</v>
      </c>
      <c r="L198" s="58" t="s">
        <v>36</v>
      </c>
      <c r="M198" s="15" t="s">
        <v>8</v>
      </c>
      <c r="N198" s="5" t="s">
        <v>11</v>
      </c>
      <c r="O198" s="5" t="s">
        <v>38</v>
      </c>
      <c r="P198" s="15" t="s">
        <v>33</v>
      </c>
      <c r="Q198" s="5" t="s">
        <v>34</v>
      </c>
      <c r="R198" s="58" t="s">
        <v>45</v>
      </c>
      <c r="S198" s="15" t="s">
        <v>46</v>
      </c>
      <c r="T198" s="5" t="s">
        <v>32</v>
      </c>
      <c r="U198" s="5" t="s">
        <v>24</v>
      </c>
      <c r="V198" s="5" t="s">
        <v>1</v>
      </c>
      <c r="W198" s="26" t="s">
        <v>5</v>
      </c>
      <c r="X198" s="26" t="s">
        <v>6</v>
      </c>
      <c r="Y198" s="27" t="s">
        <v>41</v>
      </c>
      <c r="Z198" s="59" t="s">
        <v>42</v>
      </c>
      <c r="AA198" s="59" t="s">
        <v>43</v>
      </c>
      <c r="AB198" s="59" t="s">
        <v>75</v>
      </c>
      <c r="AC198" s="59" t="s">
        <v>39</v>
      </c>
      <c r="AD198" s="59" t="s">
        <v>40</v>
      </c>
      <c r="AE198" s="59" t="s">
        <v>44</v>
      </c>
      <c r="AF198" s="67" t="s">
        <v>36</v>
      </c>
      <c r="AG198" s="26" t="s">
        <v>8</v>
      </c>
      <c r="AH198" s="28" t="s">
        <v>11</v>
      </c>
      <c r="AI198" s="28" t="s">
        <v>38</v>
      </c>
      <c r="AJ198" s="26" t="s">
        <v>33</v>
      </c>
      <c r="AK198" s="28" t="s">
        <v>34</v>
      </c>
      <c r="AL198" s="28" t="s">
        <v>47</v>
      </c>
      <c r="AM198" s="26" t="s">
        <v>46</v>
      </c>
      <c r="AN198" s="28" t="s">
        <v>32</v>
      </c>
      <c r="AO198" s="28" t="s">
        <v>24</v>
      </c>
      <c r="AP198" s="26" t="s">
        <v>1</v>
      </c>
      <c r="AQ198" s="6" t="str">
        <f>"Climate benefit " &amp;C197 &amp; " ton CO2/ha"</f>
        <v>Climate benefit BAU 95% ton CO2/ha</v>
      </c>
      <c r="AR198" s="6" t="str">
        <f>"Climate benefit "&amp;AT197 &amp; " ton CO2/ha"</f>
        <v>Climate benefit  ton CO2/ha</v>
      </c>
      <c r="AS198" s="6" t="str">
        <f>"Diff "&amp;C197&amp;" and "&amp;AT197 &amp; " ton CO2/ha/year"</f>
        <v>Diff BAU 95% and  ton CO2/ha/year</v>
      </c>
      <c r="AT198" s="16" t="s">
        <v>12</v>
      </c>
    </row>
    <row r="199" spans="1:52" x14ac:dyDescent="0.25">
      <c r="A199" s="4">
        <v>0</v>
      </c>
      <c r="B199" s="4">
        <v>2023</v>
      </c>
      <c r="C199" s="8">
        <f t="shared" ref="C199:C229" si="184">C24</f>
        <v>187.18</v>
      </c>
      <c r="D199" s="8"/>
      <c r="E199" s="8"/>
      <c r="F199" s="8"/>
      <c r="G199" s="8"/>
      <c r="H199" s="8"/>
      <c r="I199" s="8"/>
      <c r="J199" s="8"/>
      <c r="K199" s="8"/>
      <c r="L199" s="8"/>
      <c r="M199" s="65">
        <f t="shared" ref="M199:M229" si="185">M24</f>
        <v>15</v>
      </c>
      <c r="N199" s="22"/>
      <c r="O199" s="22"/>
      <c r="P199" s="65">
        <f t="shared" ref="P199:P229" si="186">P24</f>
        <v>1.5</v>
      </c>
      <c r="Q199" s="22"/>
      <c r="R199" s="22"/>
      <c r="S199" s="61">
        <f t="shared" ref="S199:S229" si="187">S24</f>
        <v>0.05</v>
      </c>
      <c r="T199" s="8"/>
      <c r="U199" s="8"/>
      <c r="V199" s="8"/>
      <c r="W199" s="29">
        <f>'2.8 Fert x35 '!D4</f>
        <v>187.43</v>
      </c>
      <c r="X199" s="29"/>
      <c r="Y199" s="29"/>
      <c r="Z199" s="29"/>
      <c r="AA199" s="29"/>
      <c r="AB199" s="77"/>
      <c r="AC199" s="77"/>
      <c r="AD199" s="77"/>
      <c r="AE199" s="77"/>
      <c r="AF199" s="77"/>
      <c r="AG199" s="78">
        <f>AG24</f>
        <v>15</v>
      </c>
      <c r="AH199" s="77"/>
      <c r="AI199" s="77"/>
      <c r="AJ199" s="78">
        <f>AJ24</f>
        <v>1.5</v>
      </c>
      <c r="AK199" s="77"/>
      <c r="AL199" s="77"/>
      <c r="AM199" s="78">
        <f>AM24</f>
        <v>0.05</v>
      </c>
      <c r="AN199" s="77"/>
      <c r="AO199" s="77"/>
      <c r="AP199" s="77"/>
      <c r="AS199">
        <v>0</v>
      </c>
      <c r="AT199">
        <v>0</v>
      </c>
    </row>
    <row r="200" spans="1:52" x14ac:dyDescent="0.25">
      <c r="A200" s="4">
        <v>5</v>
      </c>
      <c r="B200" s="18">
        <f t="shared" ref="B200:B229" si="188">B199+5</f>
        <v>2028</v>
      </c>
      <c r="C200" s="8">
        <f t="shared" si="184"/>
        <v>187.12</v>
      </c>
      <c r="D200" s="8">
        <f>C200-C199</f>
        <v>-6.0000000000002274E-2</v>
      </c>
      <c r="E200" s="8">
        <f t="shared" ref="E200:L209" si="189">E25</f>
        <v>2.4842999999999997</v>
      </c>
      <c r="F200" s="8">
        <f t="shared" si="189"/>
        <v>1.6463999999999999</v>
      </c>
      <c r="G200" s="8">
        <f t="shared" si="189"/>
        <v>0.14280000000000001</v>
      </c>
      <c r="H200" s="8">
        <f t="shared" si="189"/>
        <v>0.13500000000000001</v>
      </c>
      <c r="I200" s="8">
        <f t="shared" si="189"/>
        <v>1.1402937</v>
      </c>
      <c r="J200" s="8">
        <f t="shared" si="189"/>
        <v>1.2342854999999999</v>
      </c>
      <c r="K200" s="8">
        <f t="shared" si="189"/>
        <v>5.0679719999999998E-2</v>
      </c>
      <c r="L200" s="8">
        <f t="shared" si="189"/>
        <v>1.1402937</v>
      </c>
      <c r="M200" s="8">
        <f t="shared" si="185"/>
        <v>14.198552149441863</v>
      </c>
      <c r="N200" s="8">
        <f t="shared" ref="N200:O229" si="190">N25</f>
        <v>-0.80144785055813728</v>
      </c>
      <c r="O200" s="8">
        <f t="shared" si="190"/>
        <v>1.2342854999999999</v>
      </c>
      <c r="P200" s="8">
        <f t="shared" si="186"/>
        <v>1.4994505429449552</v>
      </c>
      <c r="Q200" s="8">
        <f t="shared" ref="Q200:R229" si="191">Q25</f>
        <v>-5.49457055044833E-4</v>
      </c>
      <c r="R200" s="8">
        <f t="shared" si="191"/>
        <v>5.0679719999999998E-2</v>
      </c>
      <c r="S200" s="8">
        <f t="shared" si="187"/>
        <v>5.9518554764831845E-2</v>
      </c>
      <c r="T200" s="8">
        <f t="shared" ref="T200:V229" si="192">T25</f>
        <v>9.5185547648318422E-3</v>
      </c>
      <c r="U200" s="8">
        <f t="shared" si="192"/>
        <v>2.3365049999999998</v>
      </c>
      <c r="V200" s="8">
        <f t="shared" si="192"/>
        <v>1.4840262471516472</v>
      </c>
      <c r="W200" s="29">
        <f>'2.8 Fert x35 '!D5</f>
        <v>188.18</v>
      </c>
      <c r="X200" s="71">
        <f>W200-W199</f>
        <v>0.75</v>
      </c>
      <c r="Y200" s="29">
        <f>'2.8 Fert x35 '!F5*k</f>
        <v>2.8034999999999997</v>
      </c>
      <c r="Z200" s="29">
        <f>'2.8 Fert x35 '!G5*k</f>
        <v>1.8144</v>
      </c>
      <c r="AA200" s="29">
        <f>'2.8 Fert x35 '!H5*k</f>
        <v>0.15959999999999999</v>
      </c>
      <c r="AB200" s="29">
        <f>'2.8 Fert x35 '!I5/2</f>
        <v>0.2</v>
      </c>
      <c r="AC200" s="68">
        <f>p*Y200</f>
        <v>1.2868065</v>
      </c>
      <c r="AD200" s="348">
        <f t="shared" ref="AD200:AD229" si="193">Z200*paperpulp+Y200*(ppaperboard+papertimb)</f>
        <v>1.3763294999999998</v>
      </c>
      <c r="AE200" s="68">
        <f>Y200*pboard</f>
        <v>5.7191399999999996E-2</v>
      </c>
      <c r="AF200" s="36">
        <f>AC200</f>
        <v>1.2868065</v>
      </c>
      <c r="AG200" s="33">
        <f t="shared" ref="AG200:AG229" si="194">AG199*EXP(-qsawn*5)+AF200</f>
        <v>14.345064949441863</v>
      </c>
      <c r="AH200" s="33">
        <f>AG200-AG199</f>
        <v>-0.65493505055813728</v>
      </c>
      <c r="AI200" s="36">
        <f>AD200</f>
        <v>1.3763294999999998</v>
      </c>
      <c r="AJ200" s="33">
        <f t="shared" ref="AJ200:AJ229" si="195">AJ199*EXP(-qpap*5)+AI200</f>
        <v>1.641494542944955</v>
      </c>
      <c r="AK200" s="33">
        <f>AJ200-AJ199</f>
        <v>0.141494542944955</v>
      </c>
      <c r="AL200" s="60">
        <f>AE200</f>
        <v>5.7191399999999996E-2</v>
      </c>
      <c r="AM200" s="60">
        <f>AM199*EXP(-qpap*5)+AL200</f>
        <v>6.6030234764831844E-2</v>
      </c>
      <c r="AN200" s="60">
        <f>AM200-AM199</f>
        <v>1.6030234764831841E-2</v>
      </c>
      <c r="AO200" s="34">
        <f t="shared" ref="AO200:AO229" si="196">(Z200+Y200+AA200+AB200)*SFtot</f>
        <v>2.6380750000000002</v>
      </c>
      <c r="AP200" s="34">
        <f>X200+AO200+AK200+AN200+AH200</f>
        <v>2.8906647271516497</v>
      </c>
      <c r="AQ200" s="10">
        <f>V200*3.67/5</f>
        <v>1.089275265409309</v>
      </c>
      <c r="AR200" s="10">
        <f>AP200*3.67/5</f>
        <v>2.1217479097293106</v>
      </c>
      <c r="AS200" s="10">
        <f>(AR200-AQ200)</f>
        <v>1.0324726443200016</v>
      </c>
      <c r="AT200" s="10">
        <f>AS200*5</f>
        <v>5.1623632216000086</v>
      </c>
    </row>
    <row r="201" spans="1:52" x14ac:dyDescent="0.25">
      <c r="A201" s="4">
        <v>10</v>
      </c>
      <c r="B201" s="18">
        <f t="shared" si="188"/>
        <v>2033</v>
      </c>
      <c r="C201" s="8">
        <f t="shared" si="184"/>
        <v>187.21</v>
      </c>
      <c r="D201" s="8">
        <f t="shared" ref="D201:D229" si="197">C201-C200</f>
        <v>9.0000000000003411E-2</v>
      </c>
      <c r="E201" s="8">
        <f t="shared" si="189"/>
        <v>2.3519999999999999</v>
      </c>
      <c r="F201" s="8">
        <f t="shared" si="189"/>
        <v>1.7094</v>
      </c>
      <c r="G201" s="8">
        <f t="shared" si="189"/>
        <v>0.14280000000000001</v>
      </c>
      <c r="H201" s="8">
        <f t="shared" si="189"/>
        <v>0.16</v>
      </c>
      <c r="I201" s="8">
        <f t="shared" si="189"/>
        <v>1.0795680000000001</v>
      </c>
      <c r="J201" s="8">
        <f t="shared" si="189"/>
        <v>1.2258119999999999</v>
      </c>
      <c r="K201" s="8">
        <f t="shared" si="189"/>
        <v>4.7980800000000004E-2</v>
      </c>
      <c r="L201" s="8">
        <f t="shared" si="189"/>
        <v>1.0795680000000001</v>
      </c>
      <c r="M201" s="8">
        <f t="shared" si="185"/>
        <v>13.440125571686007</v>
      </c>
      <c r="N201" s="8">
        <f t="shared" si="190"/>
        <v>-0.75842657775585565</v>
      </c>
      <c r="O201" s="8">
        <f t="shared" si="190"/>
        <v>1.2258119999999999</v>
      </c>
      <c r="P201" s="8">
        <f t="shared" si="186"/>
        <v>1.4908799117425571</v>
      </c>
      <c r="Q201" s="8">
        <f t="shared" si="191"/>
        <v>-8.5706312023980935E-3</v>
      </c>
      <c r="R201" s="8">
        <f t="shared" si="191"/>
        <v>4.7980800000000004E-2</v>
      </c>
      <c r="S201" s="8">
        <f t="shared" si="187"/>
        <v>5.8502293420158877E-2</v>
      </c>
      <c r="T201" s="8">
        <f t="shared" si="192"/>
        <v>-1.0162613446729682E-3</v>
      </c>
      <c r="U201" s="8">
        <f t="shared" si="192"/>
        <v>2.3130260000000002</v>
      </c>
      <c r="V201" s="8">
        <f t="shared" si="192"/>
        <v>1.635012529697077</v>
      </c>
      <c r="W201" s="29">
        <f>'2.8 Fert x35 '!D6</f>
        <v>188.58</v>
      </c>
      <c r="X201" s="71">
        <f t="shared" ref="X201:X229" si="198">W201-W200</f>
        <v>0.40000000000000568</v>
      </c>
      <c r="Y201" s="29">
        <f>'2.8 Fert x35 '!F6*k</f>
        <v>2.6187</v>
      </c>
      <c r="Z201" s="29">
        <f>'2.8 Fert x35 '!G6*k</f>
        <v>2.0474999999999999</v>
      </c>
      <c r="AA201" s="29">
        <f>'2.8 Fert x35 '!H6*k</f>
        <v>0.16800000000000001</v>
      </c>
      <c r="AB201" s="29">
        <f>'2.8 Fert x35 '!I6/2</f>
        <v>0.16</v>
      </c>
      <c r="AC201" s="68">
        <f t="shared" ref="AC201:AC229" si="199">p*Y201</f>
        <v>1.2019833</v>
      </c>
      <c r="AD201" s="348">
        <f t="shared" si="193"/>
        <v>1.4196314999999999</v>
      </c>
      <c r="AE201" s="68">
        <f t="shared" ref="AE201:AE229" si="200">Y201*pboard</f>
        <v>5.3421480000000007E-2</v>
      </c>
      <c r="AF201" s="36">
        <f t="shared" ref="AF201:AF229" si="201">AC201</f>
        <v>1.2019833</v>
      </c>
      <c r="AG201" s="33">
        <f t="shared" si="194"/>
        <v>13.6900876722561</v>
      </c>
      <c r="AH201" s="33">
        <f t="shared" ref="AH201:AH229" si="202">AG201-AG200</f>
        <v>-0.65497727718576293</v>
      </c>
      <c r="AI201" s="36">
        <f t="shared" ref="AI201:AI229" si="203">AD201</f>
        <v>1.4196314999999999</v>
      </c>
      <c r="AJ201" s="33">
        <f t="shared" si="195"/>
        <v>1.7098094806492725</v>
      </c>
      <c r="AK201" s="33">
        <f t="shared" ref="AK201:AK229" si="204">AJ201-AJ200</f>
        <v>6.8314937704317513E-2</v>
      </c>
      <c r="AL201" s="60">
        <f t="shared" ref="AL201:AL229" si="205">AE201</f>
        <v>5.3421480000000007E-2</v>
      </c>
      <c r="AM201" s="60">
        <f t="shared" ref="AM201:AM229" si="206">AM200*EXP(-qpap*5)+AL201</f>
        <v>6.5094086691388081E-2</v>
      </c>
      <c r="AN201" s="60">
        <f t="shared" ref="AN201:AN229" si="207">AM201-AM200</f>
        <v>-9.3614807344376272E-4</v>
      </c>
      <c r="AO201" s="34">
        <f t="shared" si="196"/>
        <v>2.6469260000000001</v>
      </c>
      <c r="AP201" s="34">
        <f t="shared" ref="AP201:AP229" si="208">X201+AO201+AK201+AN201+AH201</f>
        <v>2.4593275124451166</v>
      </c>
      <c r="AQ201" s="10">
        <f t="shared" ref="AQ201:AQ229" si="209">V201*3.67/5</f>
        <v>1.2000991967976544</v>
      </c>
      <c r="AR201" s="10">
        <f t="shared" ref="AR201:AR229" si="210">AP201*3.67/5</f>
        <v>1.8051463941347154</v>
      </c>
      <c r="AS201" s="10">
        <f t="shared" ref="AS201:AS229" si="211">(AR201-AQ201)</f>
        <v>0.60504719733706103</v>
      </c>
      <c r="AT201" s="10">
        <f>AT200+AS201*5</f>
        <v>8.1875992082853131</v>
      </c>
    </row>
    <row r="202" spans="1:52" x14ac:dyDescent="0.25">
      <c r="A202" s="4">
        <v>15</v>
      </c>
      <c r="B202" s="18">
        <f t="shared" si="188"/>
        <v>2038</v>
      </c>
      <c r="C202" s="8">
        <f t="shared" si="184"/>
        <v>187.3</v>
      </c>
      <c r="D202" s="8">
        <f t="shared" si="197"/>
        <v>9.0000000000003411E-2</v>
      </c>
      <c r="E202" s="8">
        <f t="shared" si="189"/>
        <v>2.1923999999999997</v>
      </c>
      <c r="F202" s="8">
        <f t="shared" si="189"/>
        <v>1.6862999999999999</v>
      </c>
      <c r="G202" s="8">
        <f t="shared" si="189"/>
        <v>0.1386</v>
      </c>
      <c r="H202" s="8">
        <f t="shared" si="189"/>
        <v>0.12</v>
      </c>
      <c r="I202" s="8">
        <f t="shared" si="189"/>
        <v>1.0063115999999999</v>
      </c>
      <c r="J202" s="8">
        <f t="shared" si="189"/>
        <v>1.1779319999999998</v>
      </c>
      <c r="K202" s="8">
        <f t="shared" si="189"/>
        <v>4.4724959999999994E-2</v>
      </c>
      <c r="L202" s="8">
        <f t="shared" si="189"/>
        <v>1.0063115999999999</v>
      </c>
      <c r="M202" s="8">
        <f t="shared" si="185"/>
        <v>12.706620487201896</v>
      </c>
      <c r="N202" s="8">
        <f t="shared" si="190"/>
        <v>-0.73350508448411134</v>
      </c>
      <c r="O202" s="8">
        <f t="shared" si="190"/>
        <v>1.1779319999999998</v>
      </c>
      <c r="P202" s="8">
        <f t="shared" si="186"/>
        <v>1.4414848238819906</v>
      </c>
      <c r="Q202" s="8">
        <f t="shared" si="191"/>
        <v>-4.9395087860566456E-2</v>
      </c>
      <c r="R202" s="8">
        <f t="shared" si="191"/>
        <v>4.4724959999999994E-2</v>
      </c>
      <c r="S202" s="8">
        <f t="shared" si="187"/>
        <v>5.5066802098089868E-2</v>
      </c>
      <c r="T202" s="8">
        <f t="shared" si="192"/>
        <v>-3.4354913220690092E-3</v>
      </c>
      <c r="U202" s="8">
        <f t="shared" si="192"/>
        <v>2.1927690000000002</v>
      </c>
      <c r="V202" s="8">
        <f t="shared" si="192"/>
        <v>1.4964333363332569</v>
      </c>
      <c r="W202" s="29">
        <f>'2.8 Fert x35 '!D7</f>
        <v>188.7</v>
      </c>
      <c r="X202" s="71">
        <f t="shared" si="198"/>
        <v>0.11999999999997613</v>
      </c>
      <c r="Y202" s="29">
        <f>'2.8 Fert x35 '!F7*k</f>
        <v>2.4632999999999998</v>
      </c>
      <c r="Z202" s="29">
        <f>'2.8 Fert x35 '!G7*k</f>
        <v>2.0369999999999999</v>
      </c>
      <c r="AA202" s="29">
        <f>'2.8 Fert x35 '!H7*k</f>
        <v>0.1638</v>
      </c>
      <c r="AB202" s="29">
        <f>'2.8 Fert x35 '!I7/2</f>
        <v>0.16500000000000001</v>
      </c>
      <c r="AC202" s="68">
        <f t="shared" si="199"/>
        <v>1.1306547</v>
      </c>
      <c r="AD202" s="348">
        <f t="shared" si="193"/>
        <v>1.3775684999999998</v>
      </c>
      <c r="AE202" s="68">
        <f t="shared" si="200"/>
        <v>5.0251320000000002E-2</v>
      </c>
      <c r="AF202" s="36">
        <f t="shared" si="201"/>
        <v>1.1306547</v>
      </c>
      <c r="AG202" s="33">
        <f t="shared" si="194"/>
        <v>13.048568234655871</v>
      </c>
      <c r="AH202" s="33">
        <f t="shared" si="202"/>
        <v>-0.64151943760022867</v>
      </c>
      <c r="AI202" s="36">
        <f t="shared" si="203"/>
        <v>1.3775684999999998</v>
      </c>
      <c r="AJ202" s="33">
        <f t="shared" si="195"/>
        <v>1.6798229695760372</v>
      </c>
      <c r="AK202" s="33">
        <f t="shared" si="204"/>
        <v>-2.9986511073235356E-2</v>
      </c>
      <c r="AL202" s="60">
        <f t="shared" si="205"/>
        <v>5.0251320000000002E-2</v>
      </c>
      <c r="AM202" s="60">
        <f t="shared" si="206"/>
        <v>6.1758437528656382E-2</v>
      </c>
      <c r="AN202" s="60">
        <f t="shared" si="207"/>
        <v>-3.3356491627316992E-3</v>
      </c>
      <c r="AO202" s="34">
        <f t="shared" si="196"/>
        <v>2.5594229999999998</v>
      </c>
      <c r="AP202" s="34">
        <f t="shared" si="208"/>
        <v>2.00458140216378</v>
      </c>
      <c r="AQ202" s="10">
        <f t="shared" si="209"/>
        <v>1.0983820688686106</v>
      </c>
      <c r="AR202" s="10">
        <f t="shared" si="210"/>
        <v>1.4713627491882144</v>
      </c>
      <c r="AS202" s="10">
        <f t="shared" si="211"/>
        <v>0.37298068031960385</v>
      </c>
      <c r="AT202" s="10">
        <f t="shared" ref="AT202:AT229" si="212">AT201+AS202*5</f>
        <v>10.052502609883332</v>
      </c>
    </row>
    <row r="203" spans="1:52" x14ac:dyDescent="0.25">
      <c r="A203" s="4">
        <v>20</v>
      </c>
      <c r="B203" s="18">
        <f t="shared" si="188"/>
        <v>2043</v>
      </c>
      <c r="C203" s="8">
        <f t="shared" si="184"/>
        <v>187.56</v>
      </c>
      <c r="D203" s="8">
        <f t="shared" si="197"/>
        <v>0.25999999999999091</v>
      </c>
      <c r="E203" s="8">
        <f t="shared" si="189"/>
        <v>2.0055000000000001</v>
      </c>
      <c r="F203" s="8">
        <f t="shared" si="189"/>
        <v>1.8837000000000002</v>
      </c>
      <c r="G203" s="8">
        <f t="shared" si="189"/>
        <v>0.14489999999999997</v>
      </c>
      <c r="H203" s="8">
        <f t="shared" si="189"/>
        <v>0.13500000000000001</v>
      </c>
      <c r="I203" s="8">
        <f t="shared" si="189"/>
        <v>0.92052450000000008</v>
      </c>
      <c r="J203" s="8">
        <f t="shared" si="189"/>
        <v>1.2071535</v>
      </c>
      <c r="K203" s="8">
        <f t="shared" si="189"/>
        <v>4.0912200000000003E-2</v>
      </c>
      <c r="L203" s="8">
        <f t="shared" si="189"/>
        <v>0.92052450000000008</v>
      </c>
      <c r="M203" s="8">
        <f t="shared" si="185"/>
        <v>11.982280122723683</v>
      </c>
      <c r="N203" s="8">
        <f t="shared" si="190"/>
        <v>-0.72434036447821271</v>
      </c>
      <c r="O203" s="8">
        <f t="shared" si="190"/>
        <v>1.2071535</v>
      </c>
      <c r="P203" s="8">
        <f t="shared" si="186"/>
        <v>1.461974423486113</v>
      </c>
      <c r="Q203" s="8">
        <f t="shared" si="191"/>
        <v>2.0489599604122333E-2</v>
      </c>
      <c r="R203" s="8">
        <f t="shared" si="191"/>
        <v>4.0912200000000003E-2</v>
      </c>
      <c r="S203" s="8">
        <f t="shared" si="187"/>
        <v>5.064672729545424E-2</v>
      </c>
      <c r="T203" s="8">
        <f t="shared" si="192"/>
        <v>-4.4200748026356276E-3</v>
      </c>
      <c r="U203" s="8">
        <f t="shared" si="192"/>
        <v>2.2096230000000001</v>
      </c>
      <c r="V203" s="8">
        <f t="shared" si="192"/>
        <v>1.7613521603232649</v>
      </c>
      <c r="W203" s="29">
        <f>'2.8 Fert x35 '!D8</f>
        <v>189</v>
      </c>
      <c r="X203" s="71">
        <f t="shared" si="198"/>
        <v>0.30000000000001137</v>
      </c>
      <c r="Y203" s="29">
        <f>'2.8 Fert x35 '!F8*k</f>
        <v>2.4255</v>
      </c>
      <c r="Z203" s="29">
        <f>'2.8 Fert x35 '!G8*k</f>
        <v>2.1083999999999996</v>
      </c>
      <c r="AA203" s="29">
        <f>'2.8 Fert x35 '!H8*k</f>
        <v>0.16589999999999999</v>
      </c>
      <c r="AB203" s="29">
        <f>'2.8 Fert x35 '!I8/2</f>
        <v>0.13</v>
      </c>
      <c r="AC203" s="68">
        <f t="shared" si="199"/>
        <v>1.1133045000000001</v>
      </c>
      <c r="AD203" s="348">
        <f t="shared" si="193"/>
        <v>1.3954394999999999</v>
      </c>
      <c r="AE203" s="68">
        <f t="shared" si="200"/>
        <v>4.9480200000000002E-2</v>
      </c>
      <c r="AF203" s="36">
        <f t="shared" si="201"/>
        <v>1.1133045000000001</v>
      </c>
      <c r="AG203" s="33">
        <f t="shared" si="194"/>
        <v>12.47274292688758</v>
      </c>
      <c r="AH203" s="33">
        <f t="shared" si="202"/>
        <v>-0.57582530776829088</v>
      </c>
      <c r="AI203" s="36">
        <f t="shared" si="203"/>
        <v>1.3954394999999999</v>
      </c>
      <c r="AJ203" s="33">
        <f t="shared" si="195"/>
        <v>1.6923930532450349</v>
      </c>
      <c r="AK203" s="33">
        <f t="shared" si="204"/>
        <v>1.25700836689977E-2</v>
      </c>
      <c r="AL203" s="60">
        <f t="shared" si="205"/>
        <v>4.9480200000000002E-2</v>
      </c>
      <c r="AM203" s="60">
        <f t="shared" si="206"/>
        <v>6.0397652492999679E-2</v>
      </c>
      <c r="AN203" s="60">
        <f t="shared" si="207"/>
        <v>-1.3607850356567031E-3</v>
      </c>
      <c r="AO203" s="34">
        <f t="shared" si="196"/>
        <v>2.5597939999999997</v>
      </c>
      <c r="AP203" s="34">
        <f t="shared" si="208"/>
        <v>2.2951779908650614</v>
      </c>
      <c r="AQ203" s="10">
        <f t="shared" si="209"/>
        <v>1.2928324856772764</v>
      </c>
      <c r="AR203" s="10">
        <f t="shared" si="210"/>
        <v>1.6846606452949551</v>
      </c>
      <c r="AS203" s="10">
        <f t="shared" si="211"/>
        <v>0.3918281596176787</v>
      </c>
      <c r="AT203" s="10">
        <f t="shared" si="212"/>
        <v>12.011643407971725</v>
      </c>
    </row>
    <row r="204" spans="1:52" x14ac:dyDescent="0.25">
      <c r="A204" s="4">
        <v>25</v>
      </c>
      <c r="B204" s="18">
        <f t="shared" si="188"/>
        <v>2048</v>
      </c>
      <c r="C204" s="8">
        <f t="shared" si="184"/>
        <v>188.29</v>
      </c>
      <c r="D204" s="8">
        <f t="shared" si="197"/>
        <v>0.72999999999998977</v>
      </c>
      <c r="E204" s="8">
        <f t="shared" si="189"/>
        <v>2.0705999999999998</v>
      </c>
      <c r="F204" s="8">
        <f t="shared" si="189"/>
        <v>1.9047000000000001</v>
      </c>
      <c r="G204" s="8">
        <f t="shared" si="189"/>
        <v>0.14699999999999999</v>
      </c>
      <c r="H204" s="8">
        <f t="shared" si="189"/>
        <v>0.155</v>
      </c>
      <c r="I204" s="8">
        <f t="shared" si="189"/>
        <v>0.95040539999999996</v>
      </c>
      <c r="J204" s="8">
        <f t="shared" si="189"/>
        <v>1.2310829999999999</v>
      </c>
      <c r="K204" s="8">
        <f t="shared" si="189"/>
        <v>4.2240239999999998E-2</v>
      </c>
      <c r="L204" s="8">
        <f t="shared" si="189"/>
        <v>0.95040539999999996</v>
      </c>
      <c r="M204" s="8">
        <f t="shared" si="185"/>
        <v>11.381586110409053</v>
      </c>
      <c r="N204" s="8">
        <f t="shared" si="190"/>
        <v>-0.60069401231463004</v>
      </c>
      <c r="O204" s="8">
        <f t="shared" si="190"/>
        <v>1.2310829999999999</v>
      </c>
      <c r="P204" s="8">
        <f t="shared" si="186"/>
        <v>1.4895260071920808</v>
      </c>
      <c r="Q204" s="8">
        <f t="shared" si="191"/>
        <v>2.7551583705967886E-2</v>
      </c>
      <c r="R204" s="8">
        <f t="shared" si="191"/>
        <v>4.2240239999999998E-2</v>
      </c>
      <c r="S204" s="8">
        <f t="shared" si="187"/>
        <v>5.1193401078880374E-2</v>
      </c>
      <c r="T204" s="8">
        <f t="shared" si="192"/>
        <v>5.4667378342613399E-4</v>
      </c>
      <c r="U204" s="8">
        <f t="shared" si="192"/>
        <v>2.2669690000000005</v>
      </c>
      <c r="V204" s="8">
        <f t="shared" si="192"/>
        <v>2.4243732451747544</v>
      </c>
      <c r="W204" s="29">
        <f>'2.8 Fert x35 '!D9</f>
        <v>189.8</v>
      </c>
      <c r="X204" s="71">
        <f t="shared" si="198"/>
        <v>0.80000000000001137</v>
      </c>
      <c r="Y204" s="29">
        <f>'2.8 Fert x35 '!F9*k</f>
        <v>2.4737999999999998</v>
      </c>
      <c r="Z204" s="29">
        <f>'2.8 Fert x35 '!G9*k</f>
        <v>2.1545999999999998</v>
      </c>
      <c r="AA204" s="29">
        <f>'2.8 Fert x35 '!H9*k</f>
        <v>0.1701</v>
      </c>
      <c r="AB204" s="29">
        <f>'2.8 Fert x35 '!I9/2</f>
        <v>0.14499999999999999</v>
      </c>
      <c r="AC204" s="68">
        <f t="shared" si="199"/>
        <v>1.1354742</v>
      </c>
      <c r="AD204" s="348">
        <f t="shared" si="193"/>
        <v>1.4248289999999999</v>
      </c>
      <c r="AE204" s="68">
        <f t="shared" si="200"/>
        <v>5.046552E-2</v>
      </c>
      <c r="AF204" s="36">
        <f t="shared" si="201"/>
        <v>1.1354742</v>
      </c>
      <c r="AG204" s="33">
        <f t="shared" si="194"/>
        <v>11.993627580849729</v>
      </c>
      <c r="AH204" s="33">
        <f t="shared" si="202"/>
        <v>-0.479115346037851</v>
      </c>
      <c r="AI204" s="36">
        <f t="shared" si="203"/>
        <v>1.4248289999999999</v>
      </c>
      <c r="AJ204" s="33">
        <f t="shared" si="195"/>
        <v>1.7240046510956424</v>
      </c>
      <c r="AK204" s="33">
        <f t="shared" si="204"/>
        <v>3.161159785060752E-2</v>
      </c>
      <c r="AL204" s="60">
        <f t="shared" si="205"/>
        <v>5.046552E-2</v>
      </c>
      <c r="AM204" s="60">
        <f t="shared" si="206"/>
        <v>6.1142417411387165E-2</v>
      </c>
      <c r="AN204" s="60">
        <f t="shared" si="207"/>
        <v>7.4476491838748604E-4</v>
      </c>
      <c r="AO204" s="34">
        <f t="shared" si="196"/>
        <v>2.6200549999999994</v>
      </c>
      <c r="AP204" s="34">
        <f t="shared" si="208"/>
        <v>2.9732960167311546</v>
      </c>
      <c r="AQ204" s="10">
        <f t="shared" si="209"/>
        <v>1.7794899619582698</v>
      </c>
      <c r="AR204" s="10">
        <f t="shared" si="210"/>
        <v>2.1823992762806674</v>
      </c>
      <c r="AS204" s="10">
        <f t="shared" si="211"/>
        <v>0.40290931432239763</v>
      </c>
      <c r="AT204" s="10">
        <f t="shared" si="212"/>
        <v>14.026189979583712</v>
      </c>
    </row>
    <row r="205" spans="1:52" x14ac:dyDescent="0.25">
      <c r="A205" s="4">
        <v>30</v>
      </c>
      <c r="B205" s="18">
        <f t="shared" si="188"/>
        <v>2053</v>
      </c>
      <c r="C205" s="8">
        <f t="shared" si="184"/>
        <v>189.11</v>
      </c>
      <c r="D205" s="8">
        <f t="shared" si="197"/>
        <v>0.8200000000000216</v>
      </c>
      <c r="E205" s="8">
        <f t="shared" si="189"/>
        <v>2.1902999999999997</v>
      </c>
      <c r="F205" s="8">
        <f t="shared" si="189"/>
        <v>1.8878999999999999</v>
      </c>
      <c r="G205" s="8">
        <f t="shared" si="189"/>
        <v>0.14909999999999998</v>
      </c>
      <c r="H205" s="8">
        <f t="shared" si="189"/>
        <v>0.105</v>
      </c>
      <c r="I205" s="8">
        <f t="shared" si="189"/>
        <v>1.0053477</v>
      </c>
      <c r="J205" s="8">
        <f t="shared" si="189"/>
        <v>1.2540255</v>
      </c>
      <c r="K205" s="8">
        <f t="shared" si="189"/>
        <v>4.4682119999999999E-2</v>
      </c>
      <c r="L205" s="8">
        <f t="shared" si="189"/>
        <v>1.0053477</v>
      </c>
      <c r="M205" s="8">
        <f t="shared" si="185"/>
        <v>10.913593899619944</v>
      </c>
      <c r="N205" s="8">
        <f t="shared" si="190"/>
        <v>-0.46799221078910946</v>
      </c>
      <c r="O205" s="8">
        <f t="shared" si="190"/>
        <v>1.2540255</v>
      </c>
      <c r="P205" s="8">
        <f t="shared" si="186"/>
        <v>1.5173389851098107</v>
      </c>
      <c r="Q205" s="8">
        <f t="shared" si="191"/>
        <v>2.7812977917729853E-2</v>
      </c>
      <c r="R205" s="8">
        <f t="shared" si="191"/>
        <v>4.4682119999999999E-2</v>
      </c>
      <c r="S205" s="8">
        <f t="shared" si="187"/>
        <v>5.3731920263719757E-2</v>
      </c>
      <c r="T205" s="8">
        <f t="shared" si="192"/>
        <v>2.5385191848393829E-3</v>
      </c>
      <c r="U205" s="8">
        <f t="shared" si="192"/>
        <v>2.296119</v>
      </c>
      <c r="V205" s="8">
        <f t="shared" si="192"/>
        <v>2.6784782863134815</v>
      </c>
      <c r="W205" s="29">
        <f>'2.8 Fert x35 '!D10</f>
        <v>190.7</v>
      </c>
      <c r="X205" s="71">
        <f t="shared" si="198"/>
        <v>0.89999999999997726</v>
      </c>
      <c r="Y205" s="29">
        <f>'2.8 Fert x35 '!F10*k</f>
        <v>2.6333999999999995</v>
      </c>
      <c r="Z205" s="29">
        <f>'2.8 Fert x35 '!G10*k</f>
        <v>2.0979000000000001</v>
      </c>
      <c r="AA205" s="29">
        <f>'2.8 Fert x35 '!H10*k</f>
        <v>0.1701</v>
      </c>
      <c r="AB205" s="29">
        <f>'2.8 Fert x35 '!I10/2</f>
        <v>0.115</v>
      </c>
      <c r="AC205" s="68">
        <f t="shared" si="199"/>
        <v>1.2087305999999998</v>
      </c>
      <c r="AD205" s="348">
        <f t="shared" si="193"/>
        <v>1.4423849999999998</v>
      </c>
      <c r="AE205" s="68">
        <f t="shared" si="200"/>
        <v>5.3721359999999996E-2</v>
      </c>
      <c r="AF205" s="36">
        <f t="shared" si="201"/>
        <v>1.2087305999999998</v>
      </c>
      <c r="AG205" s="33">
        <f t="shared" si="194"/>
        <v>11.649789846472661</v>
      </c>
      <c r="AH205" s="33">
        <f t="shared" si="202"/>
        <v>-0.34383773437706822</v>
      </c>
      <c r="AI205" s="36">
        <f t="shared" si="203"/>
        <v>1.4423849999999998</v>
      </c>
      <c r="AJ205" s="33">
        <f t="shared" si="195"/>
        <v>1.747148844896719</v>
      </c>
      <c r="AK205" s="33">
        <f t="shared" si="204"/>
        <v>2.3144193801076574E-2</v>
      </c>
      <c r="AL205" s="60">
        <f t="shared" si="205"/>
        <v>5.3721359999999996E-2</v>
      </c>
      <c r="AM205" s="60">
        <f t="shared" si="206"/>
        <v>6.4529914492432575E-2</v>
      </c>
      <c r="AN205" s="60">
        <f t="shared" si="207"/>
        <v>3.3874970810454097E-3</v>
      </c>
      <c r="AO205" s="34">
        <f t="shared" si="196"/>
        <v>2.6586919999999998</v>
      </c>
      <c r="AP205" s="34">
        <f t="shared" si="208"/>
        <v>3.2413859565050305</v>
      </c>
      <c r="AQ205" s="10">
        <f t="shared" si="209"/>
        <v>1.9660030621540954</v>
      </c>
      <c r="AR205" s="10">
        <f t="shared" si="210"/>
        <v>2.3791772920746923</v>
      </c>
      <c r="AS205" s="10">
        <f t="shared" si="211"/>
        <v>0.41317422992059694</v>
      </c>
      <c r="AT205" s="10">
        <f t="shared" si="212"/>
        <v>16.092061129186696</v>
      </c>
    </row>
    <row r="206" spans="1:52" x14ac:dyDescent="0.25">
      <c r="A206" s="4">
        <v>35</v>
      </c>
      <c r="B206" s="18">
        <f t="shared" si="188"/>
        <v>2058</v>
      </c>
      <c r="C206" s="8">
        <f t="shared" si="184"/>
        <v>189.96</v>
      </c>
      <c r="D206" s="8">
        <f t="shared" si="197"/>
        <v>0.84999999999999432</v>
      </c>
      <c r="E206" s="8">
        <f t="shared" si="189"/>
        <v>2.0748000000000002</v>
      </c>
      <c r="F206" s="8">
        <f t="shared" si="189"/>
        <v>2.0055000000000001</v>
      </c>
      <c r="G206" s="8">
        <f t="shared" si="189"/>
        <v>0.15329999999999999</v>
      </c>
      <c r="H206" s="8">
        <f t="shared" si="189"/>
        <v>0.14499999999999999</v>
      </c>
      <c r="I206" s="8">
        <f t="shared" si="189"/>
        <v>0.9523332000000001</v>
      </c>
      <c r="J206" s="8">
        <f t="shared" si="189"/>
        <v>1.270416</v>
      </c>
      <c r="K206" s="8">
        <f t="shared" si="189"/>
        <v>4.232592000000001E-2</v>
      </c>
      <c r="L206" s="8">
        <f t="shared" si="189"/>
        <v>0.9523332000000001</v>
      </c>
      <c r="M206" s="8">
        <f t="shared" si="185"/>
        <v>10.453168516899286</v>
      </c>
      <c r="N206" s="8">
        <f t="shared" si="190"/>
        <v>-0.46042538272065769</v>
      </c>
      <c r="O206" s="8">
        <f t="shared" si="190"/>
        <v>1.270416</v>
      </c>
      <c r="P206" s="8">
        <f t="shared" si="186"/>
        <v>1.5386461714324653</v>
      </c>
      <c r="Q206" s="8">
        <f t="shared" si="191"/>
        <v>2.1307186322654603E-2</v>
      </c>
      <c r="R206" s="8">
        <f t="shared" si="191"/>
        <v>4.232592000000001E-2</v>
      </c>
      <c r="S206" s="8">
        <f t="shared" si="187"/>
        <v>5.1824471296162786E-2</v>
      </c>
      <c r="T206" s="8">
        <f t="shared" si="192"/>
        <v>-1.9074489675569711E-3</v>
      </c>
      <c r="U206" s="8">
        <f t="shared" si="192"/>
        <v>2.3206579999999999</v>
      </c>
      <c r="V206" s="8">
        <f t="shared" si="192"/>
        <v>2.7296323546344339</v>
      </c>
      <c r="W206" s="29">
        <f>'2.8 Fert x35 '!D11</f>
        <v>191.68</v>
      </c>
      <c r="X206" s="71">
        <f t="shared" si="198"/>
        <v>0.98000000000001819</v>
      </c>
      <c r="Y206" s="29">
        <f>'2.8 Fert x35 '!F11*k</f>
        <v>2.6166</v>
      </c>
      <c r="Z206" s="29">
        <f>'2.8 Fert x35 '!G11*k</f>
        <v>2.1944999999999997</v>
      </c>
      <c r="AA206" s="29">
        <f>'2.8 Fert x35 '!H11*k</f>
        <v>0.17429999999999998</v>
      </c>
      <c r="AB206" s="29">
        <f>'2.8 Fert x35 '!I11/2</f>
        <v>0.15</v>
      </c>
      <c r="AC206" s="68">
        <f t="shared" si="199"/>
        <v>1.2010194000000001</v>
      </c>
      <c r="AD206" s="348">
        <f t="shared" si="193"/>
        <v>1.474977</v>
      </c>
      <c r="AE206" s="68">
        <f t="shared" si="200"/>
        <v>5.3378640000000005E-2</v>
      </c>
      <c r="AF206" s="36">
        <f t="shared" si="201"/>
        <v>1.2010194000000001</v>
      </c>
      <c r="AG206" s="33">
        <f t="shared" si="194"/>
        <v>11.342750513128243</v>
      </c>
      <c r="AH206" s="33">
        <f t="shared" si="202"/>
        <v>-0.30703933334441835</v>
      </c>
      <c r="AI206" s="36">
        <f t="shared" si="203"/>
        <v>1.474977</v>
      </c>
      <c r="AJ206" s="33">
        <f t="shared" si="195"/>
        <v>1.7838321989921784</v>
      </c>
      <c r="AK206" s="33">
        <f t="shared" si="204"/>
        <v>3.6683354095459419E-2</v>
      </c>
      <c r="AL206" s="60">
        <f t="shared" si="205"/>
        <v>5.3378640000000005E-2</v>
      </c>
      <c r="AM206" s="60">
        <f t="shared" si="206"/>
        <v>6.4786025031746797E-2</v>
      </c>
      <c r="AN206" s="60">
        <f t="shared" si="207"/>
        <v>2.5611053931422212E-4</v>
      </c>
      <c r="AO206" s="34">
        <f t="shared" si="196"/>
        <v>2.721762</v>
      </c>
      <c r="AP206" s="34">
        <f t="shared" si="208"/>
        <v>3.4316621312903739</v>
      </c>
      <c r="AQ206" s="10">
        <f t="shared" si="209"/>
        <v>2.0035501483016747</v>
      </c>
      <c r="AR206" s="10">
        <f t="shared" si="210"/>
        <v>2.5188400043671342</v>
      </c>
      <c r="AS206" s="10">
        <f t="shared" si="211"/>
        <v>0.51528985606545952</v>
      </c>
      <c r="AT206" s="10">
        <f t="shared" si="212"/>
        <v>18.668510409513992</v>
      </c>
    </row>
    <row r="207" spans="1:52" x14ac:dyDescent="0.25">
      <c r="A207" s="4">
        <v>40</v>
      </c>
      <c r="B207" s="18">
        <f t="shared" si="188"/>
        <v>2063</v>
      </c>
      <c r="C207" s="8">
        <f t="shared" si="184"/>
        <v>190.86</v>
      </c>
      <c r="D207" s="8">
        <f t="shared" si="197"/>
        <v>0.90000000000000568</v>
      </c>
      <c r="E207" s="8">
        <f t="shared" si="189"/>
        <v>2.2008000000000001</v>
      </c>
      <c r="F207" s="8">
        <f t="shared" si="189"/>
        <v>1.9634999999999998</v>
      </c>
      <c r="G207" s="8">
        <f t="shared" si="189"/>
        <v>0.15329999999999999</v>
      </c>
      <c r="H207" s="8">
        <f t="shared" si="189"/>
        <v>0.15</v>
      </c>
      <c r="I207" s="8">
        <f t="shared" si="189"/>
        <v>1.0101672000000002</v>
      </c>
      <c r="J207" s="8">
        <f t="shared" si="189"/>
        <v>1.285326</v>
      </c>
      <c r="K207" s="8">
        <f t="shared" si="189"/>
        <v>4.4896320000000003E-2</v>
      </c>
      <c r="L207" s="8">
        <f t="shared" si="189"/>
        <v>1.0101672000000002</v>
      </c>
      <c r="M207" s="8">
        <f t="shared" si="185"/>
        <v>10.110178940615983</v>
      </c>
      <c r="N207" s="8">
        <f t="shared" si="190"/>
        <v>-0.34298957628330307</v>
      </c>
      <c r="O207" s="8">
        <f t="shared" si="190"/>
        <v>1.285326</v>
      </c>
      <c r="P207" s="8">
        <f t="shared" si="186"/>
        <v>1.5573227854166538</v>
      </c>
      <c r="Q207" s="8">
        <f t="shared" si="191"/>
        <v>1.8676613984188517E-2</v>
      </c>
      <c r="R207" s="8">
        <f t="shared" si="191"/>
        <v>4.4896320000000003E-2</v>
      </c>
      <c r="S207" s="8">
        <f t="shared" si="187"/>
        <v>5.4057678771231077E-2</v>
      </c>
      <c r="T207" s="8">
        <f t="shared" si="192"/>
        <v>2.2332074750682912E-3</v>
      </c>
      <c r="U207" s="8">
        <f t="shared" si="192"/>
        <v>2.3678280000000003</v>
      </c>
      <c r="V207" s="8">
        <f t="shared" si="192"/>
        <v>2.9457482451759596</v>
      </c>
      <c r="W207" s="29">
        <f>'2.8 Fert x35 '!D12</f>
        <v>192.68</v>
      </c>
      <c r="X207" s="71">
        <f t="shared" si="198"/>
        <v>1</v>
      </c>
      <c r="Y207" s="29">
        <f>'2.8 Fert x35 '!F12*k</f>
        <v>2.5347</v>
      </c>
      <c r="Z207" s="29">
        <f>'2.8 Fert x35 '!G12*k</f>
        <v>2.3351999999999999</v>
      </c>
      <c r="AA207" s="29">
        <f>'2.8 Fert x35 '!H12*k</f>
        <v>0.18059999999999998</v>
      </c>
      <c r="AB207" s="29">
        <f>'2.8 Fert x35 '!I12/2</f>
        <v>0.19500000000000001</v>
      </c>
      <c r="AC207" s="68">
        <f t="shared" si="199"/>
        <v>1.1634272999999999</v>
      </c>
      <c r="AD207" s="348">
        <f t="shared" si="193"/>
        <v>1.5083774999999999</v>
      </c>
      <c r="AE207" s="68">
        <f t="shared" si="200"/>
        <v>5.1707880000000005E-2</v>
      </c>
      <c r="AF207" s="36">
        <f t="shared" si="201"/>
        <v>1.1634272999999999</v>
      </c>
      <c r="AG207" s="33">
        <f t="shared" si="194"/>
        <v>11.037865148531193</v>
      </c>
      <c r="AH207" s="33">
        <f t="shared" si="202"/>
        <v>-0.30488536459704996</v>
      </c>
      <c r="AI207" s="36">
        <f t="shared" si="203"/>
        <v>1.5083774999999999</v>
      </c>
      <c r="AJ207" s="33">
        <f t="shared" si="195"/>
        <v>1.8237174611015701</v>
      </c>
      <c r="AK207" s="33">
        <f t="shared" si="204"/>
        <v>3.9885262109391695E-2</v>
      </c>
      <c r="AL207" s="60">
        <f t="shared" si="205"/>
        <v>5.1707880000000005E-2</v>
      </c>
      <c r="AM207" s="60">
        <f t="shared" si="206"/>
        <v>6.3160539406517405E-2</v>
      </c>
      <c r="AN207" s="60">
        <f t="shared" si="207"/>
        <v>-1.625485625229392E-3</v>
      </c>
      <c r="AO207" s="34">
        <f t="shared" si="196"/>
        <v>2.7801149999999999</v>
      </c>
      <c r="AP207" s="34">
        <f t="shared" si="208"/>
        <v>3.5134894118871118</v>
      </c>
      <c r="AQ207" s="10">
        <f t="shared" si="209"/>
        <v>2.1621792119591543</v>
      </c>
      <c r="AR207" s="10">
        <f t="shared" si="210"/>
        <v>2.5789012283251398</v>
      </c>
      <c r="AS207" s="10">
        <f t="shared" si="211"/>
        <v>0.41672201636598549</v>
      </c>
      <c r="AT207" s="10">
        <f t="shared" si="212"/>
        <v>20.75212049134392</v>
      </c>
    </row>
    <row r="208" spans="1:52" x14ac:dyDescent="0.25">
      <c r="A208" s="4">
        <v>45</v>
      </c>
      <c r="B208" s="18">
        <f t="shared" si="188"/>
        <v>2068</v>
      </c>
      <c r="C208" s="8">
        <f t="shared" si="184"/>
        <v>191.75</v>
      </c>
      <c r="D208" s="8">
        <f t="shared" si="197"/>
        <v>0.88999999999998636</v>
      </c>
      <c r="E208" s="8">
        <f t="shared" si="189"/>
        <v>2.1630000000000003</v>
      </c>
      <c r="F208" s="8">
        <f t="shared" si="189"/>
        <v>2.0684999999999998</v>
      </c>
      <c r="G208" s="8">
        <f t="shared" si="189"/>
        <v>0.1575</v>
      </c>
      <c r="H208" s="8">
        <f t="shared" si="189"/>
        <v>0.19</v>
      </c>
      <c r="I208" s="8">
        <f t="shared" si="189"/>
        <v>0.99281700000000017</v>
      </c>
      <c r="J208" s="8">
        <f t="shared" si="189"/>
        <v>1.3159649999999998</v>
      </c>
      <c r="K208" s="8">
        <f t="shared" si="189"/>
        <v>4.412520000000001E-2</v>
      </c>
      <c r="L208" s="8">
        <f t="shared" si="189"/>
        <v>0.99281700000000017</v>
      </c>
      <c r="M208" s="8">
        <f t="shared" si="185"/>
        <v>9.7942389717778564</v>
      </c>
      <c r="N208" s="8">
        <f t="shared" si="190"/>
        <v>-0.31593996883812636</v>
      </c>
      <c r="O208" s="8">
        <f t="shared" si="190"/>
        <v>1.3159649999999998</v>
      </c>
      <c r="P208" s="8">
        <f t="shared" si="186"/>
        <v>1.5912633755161094</v>
      </c>
      <c r="Q208" s="8">
        <f t="shared" si="191"/>
        <v>3.3940590099455603E-2</v>
      </c>
      <c r="R208" s="8">
        <f t="shared" si="191"/>
        <v>4.412520000000001E-2</v>
      </c>
      <c r="S208" s="8">
        <f t="shared" si="187"/>
        <v>5.3681337808585403E-2</v>
      </c>
      <c r="T208" s="8">
        <f t="shared" si="192"/>
        <v>-3.7634096264567429E-4</v>
      </c>
      <c r="U208" s="8">
        <f t="shared" si="192"/>
        <v>2.4268700000000005</v>
      </c>
      <c r="V208" s="8">
        <f t="shared" si="192"/>
        <v>3.0344942802986701</v>
      </c>
      <c r="W208" s="29">
        <f>'2.8 Fert x35 '!D13</f>
        <v>193.63</v>
      </c>
      <c r="X208" s="71">
        <f t="shared" si="198"/>
        <v>0.94999999999998863</v>
      </c>
      <c r="Y208" s="29">
        <f>'2.8 Fert x35 '!F13*k</f>
        <v>2.7111000000000001</v>
      </c>
      <c r="Z208" s="29">
        <f>'2.8 Fert x35 '!G13*k</f>
        <v>2.2701000000000002</v>
      </c>
      <c r="AA208" s="29">
        <f>'2.8 Fert x35 '!H13*k</f>
        <v>0.18059999999999998</v>
      </c>
      <c r="AB208" s="29">
        <f>'2.8 Fert x35 '!I13/2</f>
        <v>0.185</v>
      </c>
      <c r="AC208" s="68">
        <f t="shared" si="199"/>
        <v>1.2443949000000001</v>
      </c>
      <c r="AD208" s="348">
        <f t="shared" si="193"/>
        <v>1.5268575000000002</v>
      </c>
      <c r="AE208" s="68">
        <f t="shared" si="200"/>
        <v>5.5306440000000005E-2</v>
      </c>
      <c r="AF208" s="36">
        <f t="shared" si="201"/>
        <v>1.2443949000000001</v>
      </c>
      <c r="AG208" s="33">
        <f t="shared" si="194"/>
        <v>10.853414622640486</v>
      </c>
      <c r="AH208" s="33">
        <f t="shared" si="202"/>
        <v>-0.18445052589070698</v>
      </c>
      <c r="AI208" s="36">
        <f t="shared" si="203"/>
        <v>1.5268575000000002</v>
      </c>
      <c r="AJ208" s="33">
        <f t="shared" si="195"/>
        <v>1.8492482459283086</v>
      </c>
      <c r="AK208" s="33">
        <f t="shared" si="204"/>
        <v>2.553078482673854E-2</v>
      </c>
      <c r="AL208" s="60">
        <f t="shared" si="205"/>
        <v>5.5306440000000005E-2</v>
      </c>
      <c r="AM208" s="60">
        <f t="shared" si="206"/>
        <v>6.6471751429437162E-2</v>
      </c>
      <c r="AN208" s="60">
        <f t="shared" si="207"/>
        <v>3.3112120229197572E-3</v>
      </c>
      <c r="AO208" s="34">
        <f t="shared" si="196"/>
        <v>2.8338040000000002</v>
      </c>
      <c r="AP208" s="34">
        <f t="shared" si="208"/>
        <v>3.6281954709589401</v>
      </c>
      <c r="AQ208" s="10">
        <f t="shared" si="209"/>
        <v>2.2273188017392238</v>
      </c>
      <c r="AR208" s="10">
        <f t="shared" si="210"/>
        <v>2.6630954756838618</v>
      </c>
      <c r="AS208" s="10">
        <f t="shared" si="211"/>
        <v>0.43577667394463804</v>
      </c>
      <c r="AT208" s="10">
        <f t="shared" si="212"/>
        <v>22.931003861067111</v>
      </c>
    </row>
    <row r="209" spans="1:46" x14ac:dyDescent="0.25">
      <c r="A209" s="4">
        <v>50</v>
      </c>
      <c r="B209" s="18">
        <f t="shared" si="188"/>
        <v>2073</v>
      </c>
      <c r="C209" s="8">
        <f t="shared" si="184"/>
        <v>192.59</v>
      </c>
      <c r="D209" s="8">
        <f t="shared" si="197"/>
        <v>0.84000000000000341</v>
      </c>
      <c r="E209" s="8">
        <f t="shared" si="189"/>
        <v>2.0726999999999998</v>
      </c>
      <c r="F209" s="8">
        <f t="shared" si="189"/>
        <v>2.2176</v>
      </c>
      <c r="G209" s="8">
        <f t="shared" si="189"/>
        <v>0.1638</v>
      </c>
      <c r="H209" s="8">
        <f t="shared" si="189"/>
        <v>0.155</v>
      </c>
      <c r="I209" s="8">
        <f t="shared" si="189"/>
        <v>0.95136929999999997</v>
      </c>
      <c r="J209" s="8">
        <f t="shared" si="189"/>
        <v>1.3504995</v>
      </c>
      <c r="K209" s="8">
        <f t="shared" si="189"/>
        <v>4.2283080000000001E-2</v>
      </c>
      <c r="L209" s="8">
        <f t="shared" si="189"/>
        <v>0.95136929999999997</v>
      </c>
      <c r="M209" s="8">
        <f t="shared" si="185"/>
        <v>9.4777495539380645</v>
      </c>
      <c r="N209" s="8">
        <f t="shared" si="190"/>
        <v>-0.3164894178397919</v>
      </c>
      <c r="O209" s="8">
        <f t="shared" si="190"/>
        <v>1.3504995</v>
      </c>
      <c r="P209" s="8">
        <f t="shared" si="186"/>
        <v>1.631797780870309</v>
      </c>
      <c r="Q209" s="8">
        <f t="shared" si="191"/>
        <v>4.053440535419961E-2</v>
      </c>
      <c r="R209" s="8">
        <f t="shared" si="191"/>
        <v>4.2283080000000001E-2</v>
      </c>
      <c r="S209" s="8">
        <f t="shared" si="187"/>
        <v>5.177268949690414E-2</v>
      </c>
      <c r="T209" s="8">
        <f t="shared" si="192"/>
        <v>-1.908648311681263E-3</v>
      </c>
      <c r="U209" s="8">
        <f t="shared" si="192"/>
        <v>2.4428230000000006</v>
      </c>
      <c r="V209" s="8">
        <f t="shared" si="192"/>
        <v>3.0049593392027303</v>
      </c>
      <c r="W209" s="29">
        <f>'2.8 Fert x35 '!D14</f>
        <v>194.66</v>
      </c>
      <c r="X209" s="71">
        <f t="shared" si="198"/>
        <v>1.0300000000000011</v>
      </c>
      <c r="Y209" s="29">
        <f>'2.8 Fert x35 '!F14*k</f>
        <v>2.4822000000000002</v>
      </c>
      <c r="Z209" s="29">
        <f>'2.8 Fert x35 '!G14*k</f>
        <v>2.5116000000000001</v>
      </c>
      <c r="AA209" s="29">
        <f>'2.8 Fert x35 '!H14*k</f>
        <v>0.189</v>
      </c>
      <c r="AB209" s="29">
        <f>'2.8 Fert x35 '!I14/2</f>
        <v>0.16</v>
      </c>
      <c r="AC209" s="68">
        <f t="shared" si="199"/>
        <v>1.1393298000000001</v>
      </c>
      <c r="AD209" s="348">
        <f t="shared" si="193"/>
        <v>1.5625469999999999</v>
      </c>
      <c r="AE209" s="68">
        <f t="shared" si="200"/>
        <v>5.0636880000000009E-2</v>
      </c>
      <c r="AF209" s="36">
        <f t="shared" si="201"/>
        <v>1.1393298000000001</v>
      </c>
      <c r="AG209" s="33">
        <f t="shared" si="194"/>
        <v>10.587776013426065</v>
      </c>
      <c r="AH209" s="33">
        <f t="shared" si="202"/>
        <v>-0.26563860921442028</v>
      </c>
      <c r="AI209" s="36">
        <f t="shared" si="203"/>
        <v>1.5625469999999999</v>
      </c>
      <c r="AJ209" s="33">
        <f t="shared" si="195"/>
        <v>1.8894509936983088</v>
      </c>
      <c r="AK209" s="33">
        <f t="shared" si="204"/>
        <v>4.0202747770000213E-2</v>
      </c>
      <c r="AL209" s="60">
        <f t="shared" si="205"/>
        <v>5.0636880000000009E-2</v>
      </c>
      <c r="AM209" s="60">
        <f t="shared" si="206"/>
        <v>6.2387536548275412E-2</v>
      </c>
      <c r="AN209" s="60">
        <f t="shared" si="207"/>
        <v>-4.0842148811617504E-3</v>
      </c>
      <c r="AO209" s="34">
        <f t="shared" si="196"/>
        <v>2.8316840000000005</v>
      </c>
      <c r="AP209" s="34">
        <f t="shared" si="208"/>
        <v>3.6321639236744194</v>
      </c>
      <c r="AQ209" s="10">
        <f t="shared" si="209"/>
        <v>2.2056401549748039</v>
      </c>
      <c r="AR209" s="10">
        <f t="shared" si="210"/>
        <v>2.6660083199770237</v>
      </c>
      <c r="AS209" s="10">
        <f t="shared" si="211"/>
        <v>0.46036816500221978</v>
      </c>
      <c r="AT209" s="10">
        <f t="shared" si="212"/>
        <v>25.232844686078209</v>
      </c>
    </row>
    <row r="210" spans="1:46" x14ac:dyDescent="0.25">
      <c r="A210" s="4">
        <v>55</v>
      </c>
      <c r="B210" s="18">
        <f t="shared" si="188"/>
        <v>2078</v>
      </c>
      <c r="C210" s="8">
        <f t="shared" si="184"/>
        <v>193.45</v>
      </c>
      <c r="D210" s="8">
        <f t="shared" si="197"/>
        <v>0.85999999999998522</v>
      </c>
      <c r="E210" s="8">
        <f t="shared" ref="E210:L219" si="213">E35</f>
        <v>2.1126</v>
      </c>
      <c r="F210" s="8">
        <f t="shared" si="213"/>
        <v>2.2637999999999998</v>
      </c>
      <c r="G210" s="8">
        <f t="shared" si="213"/>
        <v>0.16800000000000001</v>
      </c>
      <c r="H210" s="8">
        <f t="shared" si="213"/>
        <v>0.16</v>
      </c>
      <c r="I210" s="8">
        <f t="shared" si="213"/>
        <v>0.96968340000000008</v>
      </c>
      <c r="J210" s="8">
        <f t="shared" si="213"/>
        <v>1.377831</v>
      </c>
      <c r="K210" s="8">
        <f t="shared" si="213"/>
        <v>4.3097040000000003E-2</v>
      </c>
      <c r="L210" s="8">
        <f t="shared" si="213"/>
        <v>0.96968340000000008</v>
      </c>
      <c r="M210" s="8">
        <f t="shared" si="185"/>
        <v>9.2205436129603697</v>
      </c>
      <c r="N210" s="8">
        <f t="shared" si="190"/>
        <v>-0.25720594097769478</v>
      </c>
      <c r="O210" s="8">
        <f t="shared" si="190"/>
        <v>1.377831</v>
      </c>
      <c r="P210" s="8">
        <f t="shared" si="186"/>
        <v>1.6662948190946389</v>
      </c>
      <c r="Q210" s="8">
        <f t="shared" si="191"/>
        <v>3.4497038224329923E-2</v>
      </c>
      <c r="R210" s="8">
        <f t="shared" si="191"/>
        <v>4.3097040000000003E-2</v>
      </c>
      <c r="S210" s="8">
        <f t="shared" si="187"/>
        <v>5.2249244955881617E-2</v>
      </c>
      <c r="T210" s="8">
        <f t="shared" si="192"/>
        <v>4.7655545897747759E-4</v>
      </c>
      <c r="U210" s="8">
        <f t="shared" si="192"/>
        <v>2.4933320000000005</v>
      </c>
      <c r="V210" s="8">
        <f t="shared" si="192"/>
        <v>3.1310996527055983</v>
      </c>
      <c r="W210" s="29">
        <f>'2.8 Fert x35 '!D15</f>
        <v>195.61</v>
      </c>
      <c r="X210" s="71">
        <f t="shared" si="198"/>
        <v>0.95000000000001705</v>
      </c>
      <c r="Y210" s="29">
        <f>'2.8 Fert x35 '!F15*k</f>
        <v>2.5409999999999999</v>
      </c>
      <c r="Z210" s="29">
        <f>'2.8 Fert x35 '!G15*k</f>
        <v>2.5745999999999998</v>
      </c>
      <c r="AA210" s="29">
        <f>'2.8 Fert x35 '!H15*k</f>
        <v>0.19320000000000001</v>
      </c>
      <c r="AB210" s="29">
        <f>'2.8 Fert x35 '!I15/2</f>
        <v>0.20499999999999999</v>
      </c>
      <c r="AC210" s="68">
        <f t="shared" si="199"/>
        <v>1.1663190000000001</v>
      </c>
      <c r="AD210" s="348">
        <f t="shared" si="193"/>
        <v>1.6008929999999999</v>
      </c>
      <c r="AE210" s="68">
        <f t="shared" si="200"/>
        <v>5.1836400000000005E-2</v>
      </c>
      <c r="AF210" s="36">
        <f t="shared" si="201"/>
        <v>1.1663190000000001</v>
      </c>
      <c r="AG210" s="33">
        <f t="shared" si="194"/>
        <v>10.383513372541252</v>
      </c>
      <c r="AH210" s="33">
        <f t="shared" si="202"/>
        <v>-0.20426264088481361</v>
      </c>
      <c r="AI210" s="36">
        <f t="shared" si="203"/>
        <v>1.6008929999999999</v>
      </c>
      <c r="AJ210" s="33">
        <f t="shared" si="195"/>
        <v>1.9349039025909336</v>
      </c>
      <c r="AK210" s="33">
        <f t="shared" si="204"/>
        <v>4.5452908892624766E-2</v>
      </c>
      <c r="AL210" s="60">
        <f t="shared" si="205"/>
        <v>5.1836400000000005E-2</v>
      </c>
      <c r="AM210" s="60">
        <f t="shared" si="206"/>
        <v>6.286506253870229E-2</v>
      </c>
      <c r="AN210" s="60">
        <f t="shared" si="207"/>
        <v>4.7752599042687888E-4</v>
      </c>
      <c r="AO210" s="34">
        <f t="shared" si="196"/>
        <v>2.9223140000000001</v>
      </c>
      <c r="AP210" s="34">
        <f t="shared" si="208"/>
        <v>3.7139817939982551</v>
      </c>
      <c r="AQ210" s="10">
        <f t="shared" si="209"/>
        <v>2.2982271450859093</v>
      </c>
      <c r="AR210" s="10">
        <f t="shared" si="210"/>
        <v>2.7260626367947194</v>
      </c>
      <c r="AS210" s="10">
        <f t="shared" si="211"/>
        <v>0.42783549170881008</v>
      </c>
      <c r="AT210" s="10">
        <f t="shared" si="212"/>
        <v>27.37202214462226</v>
      </c>
    </row>
    <row r="211" spans="1:46" x14ac:dyDescent="0.25">
      <c r="A211" s="4">
        <v>60</v>
      </c>
      <c r="B211" s="18">
        <f t="shared" si="188"/>
        <v>2083</v>
      </c>
      <c r="C211" s="8">
        <f t="shared" si="184"/>
        <v>194.16</v>
      </c>
      <c r="D211" s="8">
        <f t="shared" si="197"/>
        <v>0.71000000000000796</v>
      </c>
      <c r="E211" s="8">
        <f t="shared" si="213"/>
        <v>2.0223</v>
      </c>
      <c r="F211" s="8">
        <f t="shared" si="213"/>
        <v>2.3771999999999998</v>
      </c>
      <c r="G211" s="8">
        <f t="shared" si="213"/>
        <v>0.1701</v>
      </c>
      <c r="H211" s="8">
        <f t="shared" si="213"/>
        <v>0.24</v>
      </c>
      <c r="I211" s="8">
        <f t="shared" si="213"/>
        <v>0.9282357</v>
      </c>
      <c r="J211" s="8">
        <f t="shared" si="213"/>
        <v>1.3987995</v>
      </c>
      <c r="K211" s="8">
        <f t="shared" si="213"/>
        <v>4.125492E-2</v>
      </c>
      <c r="L211" s="8">
        <f t="shared" si="213"/>
        <v>0.9282357</v>
      </c>
      <c r="M211" s="8">
        <f t="shared" si="185"/>
        <v>8.9551851361591304</v>
      </c>
      <c r="N211" s="8">
        <f t="shared" si="190"/>
        <v>-0.26535847680123936</v>
      </c>
      <c r="O211" s="8">
        <f t="shared" si="190"/>
        <v>1.3987995</v>
      </c>
      <c r="P211" s="8">
        <f t="shared" si="186"/>
        <v>1.6933615915094578</v>
      </c>
      <c r="Q211" s="8">
        <f t="shared" si="191"/>
        <v>2.7066772414818807E-2</v>
      </c>
      <c r="R211" s="8">
        <f t="shared" si="191"/>
        <v>4.125492E-2</v>
      </c>
      <c r="S211" s="8">
        <f t="shared" si="187"/>
        <v>5.0491368855045224E-2</v>
      </c>
      <c r="T211" s="8">
        <f t="shared" si="192"/>
        <v>-1.7578761008363933E-3</v>
      </c>
      <c r="U211" s="8">
        <f t="shared" si="192"/>
        <v>2.5490879999999998</v>
      </c>
      <c r="V211" s="8">
        <f t="shared" si="192"/>
        <v>3.0190384195127509</v>
      </c>
      <c r="W211" s="29">
        <f>'2.8 Fert x35 '!D16</f>
        <v>196.34</v>
      </c>
      <c r="X211" s="71">
        <f t="shared" si="198"/>
        <v>0.72999999999998977</v>
      </c>
      <c r="Y211" s="29">
        <f>'2.8 Fert x35 '!F16*k</f>
        <v>2.2050000000000001</v>
      </c>
      <c r="Z211" s="29">
        <f>'2.8 Fert x35 '!G16*k</f>
        <v>2.7614999999999998</v>
      </c>
      <c r="AA211" s="29">
        <f>'2.8 Fert x35 '!H16*k</f>
        <v>0.1953</v>
      </c>
      <c r="AB211" s="29">
        <f>'2.8 Fert x35 '!I16/2</f>
        <v>0.2</v>
      </c>
      <c r="AC211" s="68">
        <f t="shared" si="199"/>
        <v>1.012095</v>
      </c>
      <c r="AD211" s="348">
        <f t="shared" si="193"/>
        <v>1.5895949999999999</v>
      </c>
      <c r="AE211" s="68">
        <f t="shared" si="200"/>
        <v>4.4982000000000008E-2</v>
      </c>
      <c r="AF211" s="36">
        <f t="shared" si="201"/>
        <v>1.012095</v>
      </c>
      <c r="AG211" s="33">
        <f t="shared" si="194"/>
        <v>10.051468415458626</v>
      </c>
      <c r="AH211" s="33">
        <f t="shared" si="202"/>
        <v>-0.33204495708262627</v>
      </c>
      <c r="AI211" s="36">
        <f t="shared" si="203"/>
        <v>1.5895949999999999</v>
      </c>
      <c r="AJ211" s="33">
        <f t="shared" si="195"/>
        <v>1.931640917616591</v>
      </c>
      <c r="AK211" s="33">
        <f t="shared" si="204"/>
        <v>-3.2629849743426309E-3</v>
      </c>
      <c r="AL211" s="60">
        <f t="shared" si="205"/>
        <v>4.4982000000000008E-2</v>
      </c>
      <c r="AM211" s="60">
        <f t="shared" si="206"/>
        <v>5.6095078005208202E-2</v>
      </c>
      <c r="AN211" s="60">
        <f t="shared" si="207"/>
        <v>-6.7699845334940889E-3</v>
      </c>
      <c r="AO211" s="34">
        <f t="shared" si="196"/>
        <v>2.8417539999999999</v>
      </c>
      <c r="AP211" s="34">
        <f t="shared" si="208"/>
        <v>3.2296760734095269</v>
      </c>
      <c r="AQ211" s="10">
        <f t="shared" si="209"/>
        <v>2.2159741999223592</v>
      </c>
      <c r="AR211" s="10">
        <f t="shared" si="210"/>
        <v>2.3705822378825929</v>
      </c>
      <c r="AS211" s="10">
        <f t="shared" si="211"/>
        <v>0.1546080379602337</v>
      </c>
      <c r="AT211" s="10">
        <f t="shared" si="212"/>
        <v>28.145062334423429</v>
      </c>
    </row>
    <row r="212" spans="1:46" x14ac:dyDescent="0.25">
      <c r="A212" s="4">
        <v>65</v>
      </c>
      <c r="B212" s="18">
        <f t="shared" si="188"/>
        <v>2088</v>
      </c>
      <c r="C212" s="8">
        <f t="shared" si="184"/>
        <v>194.58</v>
      </c>
      <c r="D212" s="8">
        <f t="shared" si="197"/>
        <v>0.42000000000001592</v>
      </c>
      <c r="E212" s="8">
        <f t="shared" si="213"/>
        <v>2.1944999999999997</v>
      </c>
      <c r="F212" s="8">
        <f t="shared" si="213"/>
        <v>2.2469999999999999</v>
      </c>
      <c r="G212" s="8">
        <f t="shared" si="213"/>
        <v>0.16800000000000001</v>
      </c>
      <c r="H212" s="8">
        <f t="shared" si="213"/>
        <v>0.27500000000000002</v>
      </c>
      <c r="I212" s="8">
        <f t="shared" si="213"/>
        <v>1.0072755</v>
      </c>
      <c r="J212" s="8">
        <f t="shared" si="213"/>
        <v>1.3915124999999997</v>
      </c>
      <c r="K212" s="8">
        <f t="shared" si="213"/>
        <v>4.4767799999999996E-2</v>
      </c>
      <c r="L212" s="8">
        <f t="shared" si="213"/>
        <v>1.0072755</v>
      </c>
      <c r="M212" s="8">
        <f t="shared" si="185"/>
        <v>8.8032169647044096</v>
      </c>
      <c r="N212" s="8">
        <f t="shared" si="190"/>
        <v>-0.15196817145472075</v>
      </c>
      <c r="O212" s="8">
        <f t="shared" si="190"/>
        <v>1.3915124999999997</v>
      </c>
      <c r="P212" s="8">
        <f t="shared" si="186"/>
        <v>1.6908593660892952</v>
      </c>
      <c r="Q212" s="8">
        <f t="shared" si="191"/>
        <v>-2.5022254201625405E-3</v>
      </c>
      <c r="R212" s="8">
        <f t="shared" si="191"/>
        <v>4.4767799999999996E-2</v>
      </c>
      <c r="S212" s="8">
        <f t="shared" si="187"/>
        <v>5.3693497327198428E-2</v>
      </c>
      <c r="T212" s="8">
        <f t="shared" si="192"/>
        <v>3.202128472153204E-3</v>
      </c>
      <c r="U212" s="8">
        <f t="shared" si="192"/>
        <v>2.5887850000000001</v>
      </c>
      <c r="V212" s="8">
        <f t="shared" si="192"/>
        <v>2.8575167315972858</v>
      </c>
      <c r="W212" s="29">
        <f>'2.8 Fert x35 '!D17</f>
        <v>196.96</v>
      </c>
      <c r="X212" s="71">
        <f t="shared" si="198"/>
        <v>0.62000000000000455</v>
      </c>
      <c r="Y212" s="29">
        <f>'2.8 Fert x35 '!F17*k</f>
        <v>2.8791000000000002</v>
      </c>
      <c r="Z212" s="29">
        <f>'2.8 Fert x35 '!G17*k</f>
        <v>2.4108000000000001</v>
      </c>
      <c r="AA212" s="29">
        <f>'2.8 Fert x35 '!H17*k</f>
        <v>0.19320000000000001</v>
      </c>
      <c r="AB212" s="29">
        <f>'2.8 Fert x35 '!I17/2</f>
        <v>0.33500000000000002</v>
      </c>
      <c r="AC212" s="68">
        <f t="shared" si="199"/>
        <v>1.3215069000000002</v>
      </c>
      <c r="AD212" s="348">
        <f t="shared" si="193"/>
        <v>1.6214835000000001</v>
      </c>
      <c r="AE212" s="68">
        <f t="shared" si="200"/>
        <v>5.8733640000000011E-2</v>
      </c>
      <c r="AF212" s="36">
        <f t="shared" si="201"/>
        <v>1.3215069000000002</v>
      </c>
      <c r="AG212" s="33">
        <f t="shared" si="194"/>
        <v>10.071818391030707</v>
      </c>
      <c r="AH212" s="33">
        <f t="shared" si="202"/>
        <v>2.0349975572081291E-2</v>
      </c>
      <c r="AI212" s="36">
        <f t="shared" si="203"/>
        <v>1.6214835000000001</v>
      </c>
      <c r="AJ212" s="33">
        <f t="shared" si="195"/>
        <v>1.9629525979160243</v>
      </c>
      <c r="AK212" s="33">
        <f t="shared" si="204"/>
        <v>3.131168029943332E-2</v>
      </c>
      <c r="AL212" s="60">
        <f t="shared" si="205"/>
        <v>5.8733640000000011E-2</v>
      </c>
      <c r="AM212" s="60">
        <f t="shared" si="206"/>
        <v>6.8649942512167772E-2</v>
      </c>
      <c r="AN212" s="60">
        <f t="shared" si="207"/>
        <v>1.255486450695957E-2</v>
      </c>
      <c r="AO212" s="34">
        <f t="shared" si="196"/>
        <v>3.0835930000000005</v>
      </c>
      <c r="AP212" s="34">
        <f t="shared" si="208"/>
        <v>3.7678095203784792</v>
      </c>
      <c r="AQ212" s="10">
        <f t="shared" si="209"/>
        <v>2.0974172809924077</v>
      </c>
      <c r="AR212" s="10">
        <f t="shared" si="210"/>
        <v>2.7655721879578037</v>
      </c>
      <c r="AS212" s="10">
        <f t="shared" si="211"/>
        <v>0.66815490696539603</v>
      </c>
      <c r="AT212" s="10">
        <f t="shared" si="212"/>
        <v>31.485836869250409</v>
      </c>
    </row>
    <row r="213" spans="1:46" x14ac:dyDescent="0.25">
      <c r="A213" s="4">
        <v>70</v>
      </c>
      <c r="B213" s="18">
        <f t="shared" si="188"/>
        <v>2093</v>
      </c>
      <c r="C213" s="8">
        <f t="shared" si="184"/>
        <v>194.91</v>
      </c>
      <c r="D213" s="8">
        <f t="shared" si="197"/>
        <v>0.32999999999998408</v>
      </c>
      <c r="E213" s="8">
        <f t="shared" si="213"/>
        <v>2.3561999999999999</v>
      </c>
      <c r="F213" s="8">
        <f t="shared" si="213"/>
        <v>2.0453999999999999</v>
      </c>
      <c r="G213" s="8">
        <f t="shared" si="213"/>
        <v>0.16170000000000001</v>
      </c>
      <c r="H213" s="8">
        <f t="shared" si="213"/>
        <v>0.28499999999999998</v>
      </c>
      <c r="I213" s="8">
        <f t="shared" si="213"/>
        <v>1.0814957999999999</v>
      </c>
      <c r="J213" s="8">
        <f t="shared" si="213"/>
        <v>1.3545209999999999</v>
      </c>
      <c r="K213" s="8">
        <f t="shared" si="213"/>
        <v>4.8066480000000002E-2</v>
      </c>
      <c r="L213" s="8">
        <f t="shared" si="213"/>
        <v>1.0814957999999999</v>
      </c>
      <c r="M213" s="8">
        <f t="shared" si="185"/>
        <v>8.7451412874414203</v>
      </c>
      <c r="N213" s="8">
        <f t="shared" si="190"/>
        <v>-5.8075677262989345E-2</v>
      </c>
      <c r="O213" s="8">
        <f t="shared" si="190"/>
        <v>1.3545209999999999</v>
      </c>
      <c r="P213" s="8">
        <f t="shared" si="186"/>
        <v>1.6534255309486319</v>
      </c>
      <c r="Q213" s="8">
        <f t="shared" si="191"/>
        <v>-3.7433835140663341E-2</v>
      </c>
      <c r="R213" s="8">
        <f t="shared" si="191"/>
        <v>4.8066480000000002E-2</v>
      </c>
      <c r="S213" s="8">
        <f t="shared" si="187"/>
        <v>5.7558239016420945E-2</v>
      </c>
      <c r="T213" s="8">
        <f t="shared" si="192"/>
        <v>3.8647416892225173E-3</v>
      </c>
      <c r="U213" s="8">
        <f t="shared" si="192"/>
        <v>2.5695990000000002</v>
      </c>
      <c r="V213" s="8">
        <f t="shared" si="192"/>
        <v>2.8079542292855542</v>
      </c>
      <c r="W213" s="29">
        <f>'2.8 Fert x35 '!D18</f>
        <v>197.34</v>
      </c>
      <c r="X213" s="71">
        <f t="shared" si="198"/>
        <v>0.37999999999999545</v>
      </c>
      <c r="Y213" s="29">
        <f>'2.8 Fert x35 '!F18*k</f>
        <v>3.0030000000000001</v>
      </c>
      <c r="Z213" s="29">
        <f>'2.8 Fert x35 '!G18*k</f>
        <v>2.1671999999999998</v>
      </c>
      <c r="AA213" s="29">
        <f>'2.8 Fert x35 '!H18*k</f>
        <v>0.1827</v>
      </c>
      <c r="AB213" s="29">
        <f>'2.8 Fert x35 '!I18/2</f>
        <v>0.28000000000000003</v>
      </c>
      <c r="AC213" s="68">
        <f t="shared" si="199"/>
        <v>1.3783770000000002</v>
      </c>
      <c r="AD213" s="348">
        <f t="shared" si="193"/>
        <v>1.5592709999999999</v>
      </c>
      <c r="AE213" s="68">
        <f t="shared" si="200"/>
        <v>6.1261200000000009E-2</v>
      </c>
      <c r="AF213" s="36">
        <f t="shared" si="201"/>
        <v>1.3783770000000002</v>
      </c>
      <c r="AG213" s="33">
        <f t="shared" si="194"/>
        <v>10.146404173728046</v>
      </c>
      <c r="AH213" s="33">
        <f t="shared" si="202"/>
        <v>7.4585782697338843E-2</v>
      </c>
      <c r="AI213" s="36">
        <f t="shared" si="203"/>
        <v>1.5592709999999999</v>
      </c>
      <c r="AJ213" s="33">
        <f t="shared" si="195"/>
        <v>1.9062752732835426</v>
      </c>
      <c r="AK213" s="33">
        <f t="shared" si="204"/>
        <v>-5.6677324632481652E-2</v>
      </c>
      <c r="AL213" s="60">
        <f t="shared" si="205"/>
        <v>6.1261200000000009E-2</v>
      </c>
      <c r="AM213" s="60">
        <f t="shared" si="206"/>
        <v>7.3396909969605129E-2</v>
      </c>
      <c r="AN213" s="60">
        <f t="shared" si="207"/>
        <v>4.7469674574373566E-3</v>
      </c>
      <c r="AO213" s="34">
        <f t="shared" si="196"/>
        <v>2.9854369999999997</v>
      </c>
      <c r="AP213" s="34">
        <f t="shared" si="208"/>
        <v>3.3880924255222893</v>
      </c>
      <c r="AQ213" s="10">
        <f t="shared" si="209"/>
        <v>2.0610384042955969</v>
      </c>
      <c r="AR213" s="10">
        <f t="shared" si="210"/>
        <v>2.4868598403333602</v>
      </c>
      <c r="AS213" s="10">
        <f t="shared" si="211"/>
        <v>0.42582143603776323</v>
      </c>
      <c r="AT213" s="10">
        <f t="shared" si="212"/>
        <v>33.614944049439224</v>
      </c>
    </row>
    <row r="214" spans="1:46" x14ac:dyDescent="0.25">
      <c r="A214" s="4">
        <v>75</v>
      </c>
      <c r="B214" s="18">
        <f t="shared" si="188"/>
        <v>2098</v>
      </c>
      <c r="C214" s="8">
        <f t="shared" si="184"/>
        <v>195.12</v>
      </c>
      <c r="D214" s="8">
        <f t="shared" si="197"/>
        <v>0.21000000000000796</v>
      </c>
      <c r="E214" s="8">
        <f t="shared" si="213"/>
        <v>2.3456999999999999</v>
      </c>
      <c r="F214" s="8">
        <f t="shared" si="213"/>
        <v>1.9572000000000001</v>
      </c>
      <c r="G214" s="8">
        <f t="shared" si="213"/>
        <v>0.15539999999999998</v>
      </c>
      <c r="H214" s="8">
        <f t="shared" si="213"/>
        <v>0.23499999999999999</v>
      </c>
      <c r="I214" s="8">
        <f t="shared" si="213"/>
        <v>1.0766762999999999</v>
      </c>
      <c r="J214" s="8">
        <f t="shared" si="213"/>
        <v>1.3184325000000001</v>
      </c>
      <c r="K214" s="8">
        <f t="shared" si="213"/>
        <v>4.7852280000000004E-2</v>
      </c>
      <c r="L214" s="8">
        <f t="shared" si="213"/>
        <v>1.0766762999999999</v>
      </c>
      <c r="M214" s="8">
        <f t="shared" si="185"/>
        <v>8.6897639738863202</v>
      </c>
      <c r="N214" s="8">
        <f t="shared" si="190"/>
        <v>-5.5377313555100116E-2</v>
      </c>
      <c r="O214" s="8">
        <f t="shared" si="190"/>
        <v>1.3184325000000001</v>
      </c>
      <c r="P214" s="8">
        <f t="shared" si="186"/>
        <v>1.6107196012801865</v>
      </c>
      <c r="Q214" s="8">
        <f t="shared" si="191"/>
        <v>-4.270592966844533E-2</v>
      </c>
      <c r="R214" s="8">
        <f t="shared" si="191"/>
        <v>4.7852280000000004E-2</v>
      </c>
      <c r="S214" s="8">
        <f t="shared" si="187"/>
        <v>5.8027235280416846E-2</v>
      </c>
      <c r="T214" s="8">
        <f t="shared" si="192"/>
        <v>4.6899626399590083E-4</v>
      </c>
      <c r="U214" s="8">
        <f t="shared" si="192"/>
        <v>2.4874490000000007</v>
      </c>
      <c r="V214" s="8">
        <f t="shared" si="192"/>
        <v>2.5998347530404593</v>
      </c>
      <c r="W214" s="29">
        <f>'2.8 Fert x35 '!D19</f>
        <v>197.72</v>
      </c>
      <c r="X214" s="71">
        <f t="shared" si="198"/>
        <v>0.37999999999999545</v>
      </c>
      <c r="Y214" s="29">
        <f>'2.8 Fert x35 '!F19*k</f>
        <v>2.8937999999999997</v>
      </c>
      <c r="Z214" s="29">
        <f>'2.8 Fert x35 '!G19*k</f>
        <v>2.1630000000000003</v>
      </c>
      <c r="AA214" s="29">
        <f>'2.8 Fert x35 '!H19*k</f>
        <v>0.18059999999999998</v>
      </c>
      <c r="AB214" s="29">
        <f>'2.8 Fert x35 '!I19/2</f>
        <v>0.22500000000000001</v>
      </c>
      <c r="AC214" s="68">
        <f t="shared" si="199"/>
        <v>1.3282541999999999</v>
      </c>
      <c r="AD214" s="348">
        <f t="shared" si="193"/>
        <v>1.530921</v>
      </c>
      <c r="AE214" s="68">
        <f t="shared" si="200"/>
        <v>5.9033519999999999E-2</v>
      </c>
      <c r="AF214" s="36">
        <f t="shared" si="201"/>
        <v>1.3282541999999999</v>
      </c>
      <c r="AG214" s="33">
        <f t="shared" si="194"/>
        <v>10.161212068869094</v>
      </c>
      <c r="AH214" s="33">
        <f t="shared" si="202"/>
        <v>1.4807895141048633E-2</v>
      </c>
      <c r="AI214" s="36">
        <f t="shared" si="203"/>
        <v>1.530921</v>
      </c>
      <c r="AJ214" s="33">
        <f t="shared" si="195"/>
        <v>1.867906043136758</v>
      </c>
      <c r="AK214" s="33">
        <f t="shared" si="204"/>
        <v>-3.8369230146784616E-2</v>
      </c>
      <c r="AL214" s="60">
        <f t="shared" si="205"/>
        <v>5.9033519999999999E-2</v>
      </c>
      <c r="AM214" s="60">
        <f t="shared" si="206"/>
        <v>7.2008383189411579E-2</v>
      </c>
      <c r="AN214" s="60">
        <f t="shared" si="207"/>
        <v>-1.3885267801935497E-3</v>
      </c>
      <c r="AO214" s="34">
        <f t="shared" si="196"/>
        <v>2.8950719999999999</v>
      </c>
      <c r="AP214" s="34">
        <f t="shared" si="208"/>
        <v>3.2501221382140657</v>
      </c>
      <c r="AQ214" s="10">
        <f t="shared" si="209"/>
        <v>1.908278708731697</v>
      </c>
      <c r="AR214" s="10">
        <f t="shared" si="210"/>
        <v>2.3855896494491242</v>
      </c>
      <c r="AS214" s="10">
        <f t="shared" si="211"/>
        <v>0.47731094071742719</v>
      </c>
      <c r="AT214" s="10">
        <f t="shared" si="212"/>
        <v>36.001498753026361</v>
      </c>
    </row>
    <row r="215" spans="1:46" x14ac:dyDescent="0.25">
      <c r="A215" s="4">
        <v>80</v>
      </c>
      <c r="B215" s="18">
        <f t="shared" si="188"/>
        <v>2103</v>
      </c>
      <c r="C215" s="8">
        <f t="shared" si="184"/>
        <v>195.4</v>
      </c>
      <c r="D215" s="8">
        <f t="shared" si="197"/>
        <v>0.28000000000000114</v>
      </c>
      <c r="E215" s="8">
        <f t="shared" si="213"/>
        <v>2.2427999999999999</v>
      </c>
      <c r="F215" s="8">
        <f t="shared" si="213"/>
        <v>1.9866000000000001</v>
      </c>
      <c r="G215" s="8">
        <f t="shared" si="213"/>
        <v>0.15539999999999998</v>
      </c>
      <c r="H215" s="8">
        <f t="shared" si="213"/>
        <v>0.215</v>
      </c>
      <c r="I215" s="8">
        <f t="shared" si="213"/>
        <v>1.0294452000000001</v>
      </c>
      <c r="J215" s="8">
        <f t="shared" si="213"/>
        <v>1.3043939999999998</v>
      </c>
      <c r="K215" s="8">
        <f t="shared" si="213"/>
        <v>4.5753120000000001E-2</v>
      </c>
      <c r="L215" s="8">
        <f t="shared" si="213"/>
        <v>1.0294452000000001</v>
      </c>
      <c r="M215" s="8">
        <f t="shared" si="185"/>
        <v>8.5943241223771025</v>
      </c>
      <c r="N215" s="8">
        <f t="shared" si="190"/>
        <v>-9.5439851509217632E-2</v>
      </c>
      <c r="O215" s="8">
        <f t="shared" si="190"/>
        <v>1.3043939999999998</v>
      </c>
      <c r="P215" s="8">
        <f t="shared" si="186"/>
        <v>1.5891316881638278</v>
      </c>
      <c r="Q215" s="8">
        <f t="shared" si="191"/>
        <v>-2.158791311635877E-2</v>
      </c>
      <c r="R215" s="8">
        <f t="shared" si="191"/>
        <v>4.5753120000000001E-2</v>
      </c>
      <c r="S215" s="8">
        <f t="shared" si="187"/>
        <v>5.601098289007251E-2</v>
      </c>
      <c r="T215" s="8">
        <f t="shared" si="192"/>
        <v>-2.0162523903443363E-3</v>
      </c>
      <c r="U215" s="8">
        <f t="shared" si="192"/>
        <v>2.437894</v>
      </c>
      <c r="V215" s="8">
        <f t="shared" si="192"/>
        <v>2.5988499829840803</v>
      </c>
      <c r="W215" s="29">
        <f>'2.8 Fert x35 '!D20</f>
        <v>198.13</v>
      </c>
      <c r="X215" s="71">
        <f t="shared" si="198"/>
        <v>0.40999999999999659</v>
      </c>
      <c r="Y215" s="29">
        <f>'2.8 Fert x35 '!F20*k</f>
        <v>2.8812000000000002</v>
      </c>
      <c r="Z215" s="29">
        <f>'2.8 Fert x35 '!G20*k</f>
        <v>2.1335999999999999</v>
      </c>
      <c r="AA215" s="29">
        <f>'2.8 Fert x35 '!H20*k</f>
        <v>0.17849999999999999</v>
      </c>
      <c r="AB215" s="29">
        <f>'2.8 Fert x35 '!I20/2</f>
        <v>0.26500000000000001</v>
      </c>
      <c r="AC215" s="68">
        <f t="shared" si="199"/>
        <v>1.3224708000000001</v>
      </c>
      <c r="AD215" s="348">
        <f t="shared" si="193"/>
        <v>1.516662</v>
      </c>
      <c r="AE215" s="68">
        <f t="shared" si="200"/>
        <v>5.8776480000000006E-2</v>
      </c>
      <c r="AF215" s="36">
        <f t="shared" si="201"/>
        <v>1.3224708000000001</v>
      </c>
      <c r="AG215" s="33">
        <f t="shared" si="194"/>
        <v>10.168319690325365</v>
      </c>
      <c r="AH215" s="33">
        <f t="shared" si="202"/>
        <v>7.1076214562708628E-3</v>
      </c>
      <c r="AI215" s="36">
        <f t="shared" si="203"/>
        <v>1.516662</v>
      </c>
      <c r="AJ215" s="33">
        <f t="shared" si="195"/>
        <v>1.8468642574303333</v>
      </c>
      <c r="AK215" s="33">
        <f t="shared" si="204"/>
        <v>-2.1041785706424676E-2</v>
      </c>
      <c r="AL215" s="60">
        <f t="shared" si="205"/>
        <v>5.8776480000000006E-2</v>
      </c>
      <c r="AM215" s="60">
        <f t="shared" si="206"/>
        <v>7.1505884013878085E-2</v>
      </c>
      <c r="AN215" s="60">
        <f t="shared" si="207"/>
        <v>-5.0249917553349399E-4</v>
      </c>
      <c r="AO215" s="34">
        <f t="shared" si="196"/>
        <v>2.8928989999999999</v>
      </c>
      <c r="AP215" s="34">
        <f t="shared" si="208"/>
        <v>3.2884623365743093</v>
      </c>
      <c r="AQ215" s="10">
        <f t="shared" si="209"/>
        <v>1.9075558875103149</v>
      </c>
      <c r="AR215" s="10">
        <f t="shared" si="210"/>
        <v>2.413731355045543</v>
      </c>
      <c r="AS215" s="10">
        <f t="shared" si="211"/>
        <v>0.50617546753522813</v>
      </c>
      <c r="AT215" s="10">
        <f t="shared" si="212"/>
        <v>38.532376090702499</v>
      </c>
    </row>
    <row r="216" spans="1:46" x14ac:dyDescent="0.25">
      <c r="A216" s="4">
        <v>85</v>
      </c>
      <c r="B216" s="18">
        <f t="shared" si="188"/>
        <v>2108</v>
      </c>
      <c r="C216" s="8">
        <f t="shared" si="184"/>
        <v>195.85</v>
      </c>
      <c r="D216" s="8">
        <f t="shared" si="197"/>
        <v>0.44999999999998863</v>
      </c>
      <c r="E216" s="8">
        <f t="shared" si="213"/>
        <v>2.3058000000000001</v>
      </c>
      <c r="F216" s="8">
        <f t="shared" si="213"/>
        <v>1.9887000000000001</v>
      </c>
      <c r="G216" s="8">
        <f t="shared" si="213"/>
        <v>0.1575</v>
      </c>
      <c r="H216" s="8">
        <f t="shared" si="213"/>
        <v>0.25</v>
      </c>
      <c r="I216" s="8">
        <f t="shared" si="213"/>
        <v>1.0583622000000001</v>
      </c>
      <c r="J216" s="8">
        <f t="shared" si="213"/>
        <v>1.320627</v>
      </c>
      <c r="K216" s="8">
        <f t="shared" si="213"/>
        <v>4.7038320000000002E-2</v>
      </c>
      <c r="L216" s="8">
        <f t="shared" si="213"/>
        <v>1.0583622000000001</v>
      </c>
      <c r="M216" s="8">
        <f t="shared" si="185"/>
        <v>8.5401559058848537</v>
      </c>
      <c r="N216" s="8">
        <f t="shared" si="190"/>
        <v>-5.4168216492248789E-2</v>
      </c>
      <c r="O216" s="8">
        <f t="shared" si="190"/>
        <v>1.320627</v>
      </c>
      <c r="P216" s="8">
        <f t="shared" si="186"/>
        <v>1.6015484482247673</v>
      </c>
      <c r="Q216" s="8">
        <f t="shared" si="191"/>
        <v>1.2416760060939502E-2</v>
      </c>
      <c r="R216" s="8">
        <f t="shared" si="191"/>
        <v>4.7038320000000002E-2</v>
      </c>
      <c r="S216" s="8">
        <f t="shared" si="187"/>
        <v>5.6939756455623491E-2</v>
      </c>
      <c r="T216" s="8">
        <f t="shared" si="192"/>
        <v>9.2877356555098184E-4</v>
      </c>
      <c r="U216" s="8">
        <f t="shared" si="192"/>
        <v>2.4920599999999999</v>
      </c>
      <c r="V216" s="8">
        <f t="shared" si="192"/>
        <v>2.9012373171342301</v>
      </c>
      <c r="W216" s="29">
        <f>'2.8 Fert x35 '!D21</f>
        <v>198.56</v>
      </c>
      <c r="X216" s="71">
        <f t="shared" si="198"/>
        <v>0.43000000000000682</v>
      </c>
      <c r="Y216" s="29">
        <f>'2.8 Fert x35 '!F21*k</f>
        <v>2.8643999999999998</v>
      </c>
      <c r="Z216" s="29">
        <f>'2.8 Fert x35 '!G21*k</f>
        <v>2.1587999999999998</v>
      </c>
      <c r="AA216" s="29">
        <f>'2.8 Fert x35 '!H21*k</f>
        <v>0.17849999999999999</v>
      </c>
      <c r="AB216" s="29">
        <f>'2.8 Fert x35 '!I21/2</f>
        <v>0.245</v>
      </c>
      <c r="AC216" s="68">
        <f t="shared" si="199"/>
        <v>1.3147595999999999</v>
      </c>
      <c r="AD216" s="348">
        <f t="shared" si="193"/>
        <v>1.522122</v>
      </c>
      <c r="AE216" s="68">
        <f t="shared" si="200"/>
        <v>5.8433760000000001E-2</v>
      </c>
      <c r="AF216" s="36">
        <f t="shared" si="201"/>
        <v>1.3147595999999999</v>
      </c>
      <c r="AG216" s="33">
        <f t="shared" si="194"/>
        <v>10.166796034187817</v>
      </c>
      <c r="AH216" s="33">
        <f t="shared" si="202"/>
        <v>-1.523656137548457E-3</v>
      </c>
      <c r="AI216" s="36">
        <f t="shared" si="203"/>
        <v>1.522122</v>
      </c>
      <c r="AJ216" s="33">
        <f t="shared" si="195"/>
        <v>1.8486045600900116</v>
      </c>
      <c r="AK216" s="33">
        <f t="shared" si="204"/>
        <v>1.7403026596782833E-3</v>
      </c>
      <c r="AL216" s="60">
        <f t="shared" si="205"/>
        <v>5.8433760000000001E-2</v>
      </c>
      <c r="AM216" s="60">
        <f t="shared" si="206"/>
        <v>7.1074333870237982E-2</v>
      </c>
      <c r="AN216" s="60">
        <f t="shared" si="207"/>
        <v>-4.3155014364010258E-4</v>
      </c>
      <c r="AO216" s="34">
        <f t="shared" si="196"/>
        <v>2.8867509999999994</v>
      </c>
      <c r="AP216" s="34">
        <f t="shared" si="208"/>
        <v>3.316536096378496</v>
      </c>
      <c r="AQ216" s="10">
        <f t="shared" si="209"/>
        <v>2.1295081907765248</v>
      </c>
      <c r="AR216" s="10">
        <f t="shared" si="210"/>
        <v>2.4343374947418157</v>
      </c>
      <c r="AS216" s="10">
        <f t="shared" si="211"/>
        <v>0.30482930396529095</v>
      </c>
      <c r="AT216" s="10">
        <f t="shared" si="212"/>
        <v>40.056522610528951</v>
      </c>
    </row>
    <row r="217" spans="1:46" x14ac:dyDescent="0.25">
      <c r="A217" s="4">
        <v>90</v>
      </c>
      <c r="B217" s="18">
        <f t="shared" si="188"/>
        <v>2113</v>
      </c>
      <c r="C217" s="8">
        <f t="shared" si="184"/>
        <v>196.25</v>
      </c>
      <c r="D217" s="8">
        <f t="shared" si="197"/>
        <v>0.40000000000000568</v>
      </c>
      <c r="E217" s="8">
        <f t="shared" si="213"/>
        <v>2.4108000000000001</v>
      </c>
      <c r="F217" s="8">
        <f t="shared" si="213"/>
        <v>1.9634999999999998</v>
      </c>
      <c r="G217" s="8">
        <f t="shared" si="213"/>
        <v>0.1575</v>
      </c>
      <c r="H217" s="8">
        <f t="shared" si="213"/>
        <v>0.23</v>
      </c>
      <c r="I217" s="8">
        <f t="shared" si="213"/>
        <v>1.1065572000000001</v>
      </c>
      <c r="J217" s="8">
        <f t="shared" si="213"/>
        <v>1.336776</v>
      </c>
      <c r="K217" s="8">
        <f t="shared" si="213"/>
        <v>4.9180320000000007E-2</v>
      </c>
      <c r="L217" s="8">
        <f t="shared" si="213"/>
        <v>1.1065572000000001</v>
      </c>
      <c r="M217" s="8">
        <f t="shared" si="185"/>
        <v>8.5411947345047814</v>
      </c>
      <c r="N217" s="8">
        <f t="shared" si="190"/>
        <v>1.0388286199276564E-3</v>
      </c>
      <c r="O217" s="8">
        <f t="shared" si="190"/>
        <v>1.336776</v>
      </c>
      <c r="P217" s="8">
        <f t="shared" si="186"/>
        <v>1.6198924420346312</v>
      </c>
      <c r="Q217" s="8">
        <f t="shared" si="191"/>
        <v>1.8343993809863957E-2</v>
      </c>
      <c r="R217" s="8">
        <f t="shared" si="191"/>
        <v>4.9180320000000007E-2</v>
      </c>
      <c r="S217" s="8">
        <f t="shared" si="187"/>
        <v>5.9245941977220475E-2</v>
      </c>
      <c r="T217" s="8">
        <f t="shared" si="192"/>
        <v>2.3061855215969831E-3</v>
      </c>
      <c r="U217" s="8">
        <f t="shared" si="192"/>
        <v>2.5237540000000003</v>
      </c>
      <c r="V217" s="8">
        <f t="shared" si="192"/>
        <v>2.9454430079513947</v>
      </c>
      <c r="W217" s="29">
        <f>'2.8 Fert x35 '!D22</f>
        <v>199.14</v>
      </c>
      <c r="X217" s="71">
        <f t="shared" si="198"/>
        <v>0.57999999999998408</v>
      </c>
      <c r="Y217" s="29">
        <f>'2.8 Fert x35 '!F22*k</f>
        <v>2.9673000000000003</v>
      </c>
      <c r="Z217" s="29">
        <f>'2.8 Fert x35 '!G22*k</f>
        <v>2.121</v>
      </c>
      <c r="AA217" s="29">
        <f>'2.8 Fert x35 '!H22*k</f>
        <v>0.17849999999999999</v>
      </c>
      <c r="AB217" s="29">
        <f>'2.8 Fert x35 '!I22/2</f>
        <v>0.3</v>
      </c>
      <c r="AC217" s="68">
        <f t="shared" si="199"/>
        <v>1.3619907000000002</v>
      </c>
      <c r="AD217" s="348">
        <f t="shared" si="193"/>
        <v>1.5329685</v>
      </c>
      <c r="AE217" s="68">
        <f t="shared" si="200"/>
        <v>6.0532920000000011E-2</v>
      </c>
      <c r="AF217" s="36">
        <f t="shared" si="201"/>
        <v>1.3619907000000002</v>
      </c>
      <c r="AG217" s="33">
        <f t="shared" si="194"/>
        <v>10.212700714479004</v>
      </c>
      <c r="AH217" s="33">
        <f t="shared" si="202"/>
        <v>4.5904680291187105E-2</v>
      </c>
      <c r="AI217" s="36">
        <f t="shared" si="203"/>
        <v>1.5329685</v>
      </c>
      <c r="AJ217" s="33">
        <f t="shared" si="195"/>
        <v>1.8597587050430056</v>
      </c>
      <c r="AK217" s="33">
        <f t="shared" si="204"/>
        <v>1.1154144952993938E-2</v>
      </c>
      <c r="AL217" s="60">
        <f t="shared" si="205"/>
        <v>6.0532920000000011E-2</v>
      </c>
      <c r="AM217" s="60">
        <f t="shared" si="206"/>
        <v>7.3097205861990505E-2</v>
      </c>
      <c r="AN217" s="60">
        <f t="shared" si="207"/>
        <v>2.0228719917525229E-3</v>
      </c>
      <c r="AO217" s="34">
        <f t="shared" si="196"/>
        <v>2.9504039999999998</v>
      </c>
      <c r="AP217" s="34">
        <f t="shared" si="208"/>
        <v>3.5894856972359173</v>
      </c>
      <c r="AQ217" s="10">
        <f t="shared" si="209"/>
        <v>2.1619551678363238</v>
      </c>
      <c r="AR217" s="10">
        <f t="shared" si="210"/>
        <v>2.6346825017711635</v>
      </c>
      <c r="AS217" s="10">
        <f t="shared" si="211"/>
        <v>0.47272733393483968</v>
      </c>
      <c r="AT217" s="10">
        <f t="shared" si="212"/>
        <v>42.420159280203151</v>
      </c>
    </row>
    <row r="218" spans="1:46" x14ac:dyDescent="0.25">
      <c r="A218" s="4">
        <v>95</v>
      </c>
      <c r="B218" s="18">
        <f t="shared" si="188"/>
        <v>2118</v>
      </c>
      <c r="C218" s="8">
        <f t="shared" si="184"/>
        <v>196.74</v>
      </c>
      <c r="D218" s="8">
        <f t="shared" si="197"/>
        <v>0.49000000000000909</v>
      </c>
      <c r="E218" s="8">
        <f t="shared" si="213"/>
        <v>2.4780000000000002</v>
      </c>
      <c r="F218" s="8">
        <f t="shared" si="213"/>
        <v>1.9215</v>
      </c>
      <c r="G218" s="8">
        <f t="shared" si="213"/>
        <v>0.1575</v>
      </c>
      <c r="H218" s="8">
        <f t="shared" si="213"/>
        <v>0.19</v>
      </c>
      <c r="I218" s="8">
        <f t="shared" si="213"/>
        <v>1.1374020000000002</v>
      </c>
      <c r="J218" s="8">
        <f t="shared" si="213"/>
        <v>1.33728</v>
      </c>
      <c r="K218" s="8">
        <f t="shared" si="213"/>
        <v>5.0551200000000004E-2</v>
      </c>
      <c r="L218" s="8">
        <f t="shared" si="213"/>
        <v>1.1374020000000002</v>
      </c>
      <c r="M218" s="8">
        <f t="shared" si="185"/>
        <v>8.5729438873450263</v>
      </c>
      <c r="N218" s="8">
        <f t="shared" si="190"/>
        <v>3.1749152840244932E-2</v>
      </c>
      <c r="O218" s="8">
        <f t="shared" si="190"/>
        <v>1.33728</v>
      </c>
      <c r="P218" s="8">
        <f t="shared" si="186"/>
        <v>1.6236392326388811</v>
      </c>
      <c r="Q218" s="8">
        <f t="shared" si="191"/>
        <v>3.7467906042498722E-3</v>
      </c>
      <c r="R218" s="8">
        <f t="shared" si="191"/>
        <v>5.0551200000000004E-2</v>
      </c>
      <c r="S218" s="8">
        <f t="shared" si="187"/>
        <v>6.1024501832469338E-2</v>
      </c>
      <c r="T218" s="8">
        <f t="shared" si="192"/>
        <v>1.7785598552488638E-3</v>
      </c>
      <c r="U218" s="8">
        <f t="shared" si="192"/>
        <v>2.5159099999999999</v>
      </c>
      <c r="V218" s="8">
        <f t="shared" si="192"/>
        <v>3.0431845032997527</v>
      </c>
      <c r="W218" s="29">
        <f>'2.8 Fert x35 '!D23</f>
        <v>199.76</v>
      </c>
      <c r="X218" s="71">
        <f t="shared" si="198"/>
        <v>0.62000000000000455</v>
      </c>
      <c r="Y218" s="29">
        <f>'2.8 Fert x35 '!F23*k</f>
        <v>3.0344999999999995</v>
      </c>
      <c r="Z218" s="29">
        <f>'2.8 Fert x35 '!G23*k</f>
        <v>2.0852999999999997</v>
      </c>
      <c r="AA218" s="29">
        <f>'2.8 Fert x35 '!H23*k</f>
        <v>0.17849999999999999</v>
      </c>
      <c r="AB218" s="29">
        <f>'2.8 Fert x35 '!I23/2</f>
        <v>0.19</v>
      </c>
      <c r="AC218" s="68">
        <f t="shared" si="199"/>
        <v>1.3928354999999999</v>
      </c>
      <c r="AD218" s="348">
        <f t="shared" si="193"/>
        <v>1.5358664999999998</v>
      </c>
      <c r="AE218" s="68">
        <f t="shared" si="200"/>
        <v>6.1903799999999995E-2</v>
      </c>
      <c r="AF218" s="36">
        <f t="shared" si="201"/>
        <v>1.3928354999999999</v>
      </c>
      <c r="AG218" s="33">
        <f t="shared" si="194"/>
        <v>10.283507859764427</v>
      </c>
      <c r="AH218" s="33">
        <f t="shared" si="202"/>
        <v>7.080714528542309E-2</v>
      </c>
      <c r="AI218" s="36">
        <f t="shared" si="203"/>
        <v>1.5358664999999998</v>
      </c>
      <c r="AJ218" s="33">
        <f t="shared" si="195"/>
        <v>1.8646284979266552</v>
      </c>
      <c r="AK218" s="33">
        <f t="shared" si="204"/>
        <v>4.8697928836496374E-3</v>
      </c>
      <c r="AL218" s="60">
        <f t="shared" si="205"/>
        <v>6.1903799999999995E-2</v>
      </c>
      <c r="AM218" s="60">
        <f t="shared" si="206"/>
        <v>7.4825682487700634E-2</v>
      </c>
      <c r="AN218" s="60">
        <f t="shared" si="207"/>
        <v>1.7284766257101292E-3</v>
      </c>
      <c r="AO218" s="34">
        <f t="shared" si="196"/>
        <v>2.9087990000000001</v>
      </c>
      <c r="AP218" s="34">
        <f t="shared" si="208"/>
        <v>3.6062044147947874</v>
      </c>
      <c r="AQ218" s="10">
        <f t="shared" si="209"/>
        <v>2.2336974254220183</v>
      </c>
      <c r="AR218" s="10">
        <f t="shared" si="210"/>
        <v>2.6469540404593741</v>
      </c>
      <c r="AS218" s="10">
        <f t="shared" si="211"/>
        <v>0.41325661503735578</v>
      </c>
      <c r="AT218" s="10">
        <f t="shared" si="212"/>
        <v>44.486442355389933</v>
      </c>
    </row>
    <row r="219" spans="1:46" x14ac:dyDescent="0.25">
      <c r="A219" s="4">
        <v>100</v>
      </c>
      <c r="B219" s="18">
        <f t="shared" si="188"/>
        <v>2123</v>
      </c>
      <c r="C219" s="8">
        <f t="shared" si="184"/>
        <v>197.15</v>
      </c>
      <c r="D219" s="8">
        <f t="shared" si="197"/>
        <v>0.40999999999999659</v>
      </c>
      <c r="E219" s="8">
        <f t="shared" si="213"/>
        <v>2.5073999999999996</v>
      </c>
      <c r="F219" s="8">
        <f t="shared" si="213"/>
        <v>1.9257</v>
      </c>
      <c r="G219" s="8">
        <f t="shared" si="213"/>
        <v>0.1575</v>
      </c>
      <c r="H219" s="8">
        <f t="shared" si="213"/>
        <v>0.22</v>
      </c>
      <c r="I219" s="8">
        <f t="shared" si="213"/>
        <v>1.1508965999999998</v>
      </c>
      <c r="J219" s="8">
        <f t="shared" si="213"/>
        <v>1.346079</v>
      </c>
      <c r="K219" s="8">
        <f t="shared" si="213"/>
        <v>5.1150959999999995E-2</v>
      </c>
      <c r="L219" s="8">
        <f t="shared" si="213"/>
        <v>1.1508965999999998</v>
      </c>
      <c r="M219" s="8">
        <f t="shared" si="185"/>
        <v>8.6140777302342766</v>
      </c>
      <c r="N219" s="8">
        <f t="shared" si="190"/>
        <v>4.1133842889250261E-2</v>
      </c>
      <c r="O219" s="8">
        <f t="shared" si="190"/>
        <v>1.346079</v>
      </c>
      <c r="P219" s="8">
        <f t="shared" si="186"/>
        <v>1.6331005778998688</v>
      </c>
      <c r="Q219" s="8">
        <f t="shared" si="191"/>
        <v>9.4613452609877413E-3</v>
      </c>
      <c r="R219" s="8">
        <f t="shared" si="191"/>
        <v>5.1150959999999995E-2</v>
      </c>
      <c r="S219" s="8">
        <f t="shared" si="187"/>
        <v>6.1938669766067489E-2</v>
      </c>
      <c r="T219" s="8">
        <f t="shared" si="192"/>
        <v>9.1416793359815063E-4</v>
      </c>
      <c r="U219" s="8">
        <f t="shared" si="192"/>
        <v>2.5496179999999997</v>
      </c>
      <c r="V219" s="8">
        <f t="shared" si="192"/>
        <v>3.0111273560838323</v>
      </c>
      <c r="W219" s="29">
        <f>'2.8 Fert x35 '!D24</f>
        <v>200.41</v>
      </c>
      <c r="X219" s="71">
        <f t="shared" si="198"/>
        <v>0.65000000000000568</v>
      </c>
      <c r="Y219" s="29">
        <f>'2.8 Fert x35 '!F24*k</f>
        <v>3.0449999999999999</v>
      </c>
      <c r="Z219" s="29">
        <f>'2.8 Fert x35 '!G24*k</f>
        <v>2.1461999999999999</v>
      </c>
      <c r="AA219" s="29">
        <f>'2.8 Fert x35 '!H24*k</f>
        <v>0.1827</v>
      </c>
      <c r="AB219" s="29">
        <f>'2.8 Fert x35 '!I24/2</f>
        <v>0.26</v>
      </c>
      <c r="AC219" s="68">
        <f t="shared" si="199"/>
        <v>1.3976550000000001</v>
      </c>
      <c r="AD219" s="348">
        <f t="shared" si="193"/>
        <v>1.5615809999999999</v>
      </c>
      <c r="AE219" s="68">
        <f t="shared" si="200"/>
        <v>6.2118E-2</v>
      </c>
      <c r="AF219" s="36">
        <f t="shared" si="201"/>
        <v>1.3976550000000001</v>
      </c>
      <c r="AG219" s="33">
        <f t="shared" si="194"/>
        <v>10.349968559978041</v>
      </c>
      <c r="AH219" s="33">
        <f t="shared" si="202"/>
        <v>6.6460700213614388E-2</v>
      </c>
      <c r="AI219" s="36">
        <f t="shared" si="203"/>
        <v>1.5615809999999999</v>
      </c>
      <c r="AJ219" s="33">
        <f t="shared" si="195"/>
        <v>1.891203863819406</v>
      </c>
      <c r="AK219" s="33">
        <f t="shared" si="204"/>
        <v>2.657536589275078E-2</v>
      </c>
      <c r="AL219" s="60">
        <f t="shared" si="205"/>
        <v>6.2118E-2</v>
      </c>
      <c r="AM219" s="60">
        <f t="shared" si="206"/>
        <v>7.5345436873491156E-2</v>
      </c>
      <c r="AN219" s="60">
        <f t="shared" si="207"/>
        <v>5.197543857905218E-4</v>
      </c>
      <c r="AO219" s="34">
        <f t="shared" si="196"/>
        <v>2.985967</v>
      </c>
      <c r="AP219" s="34">
        <f t="shared" si="208"/>
        <v>3.7295228204921611</v>
      </c>
      <c r="AQ219" s="10">
        <f t="shared" si="209"/>
        <v>2.2101674793655328</v>
      </c>
      <c r="AR219" s="10">
        <f t="shared" si="210"/>
        <v>2.7374697502412464</v>
      </c>
      <c r="AS219" s="10">
        <f t="shared" si="211"/>
        <v>0.52730227087571357</v>
      </c>
      <c r="AT219" s="10">
        <f t="shared" si="212"/>
        <v>47.122953709768503</v>
      </c>
    </row>
    <row r="220" spans="1:46" x14ac:dyDescent="0.25">
      <c r="A220" s="4">
        <v>105</v>
      </c>
      <c r="B220" s="18">
        <f t="shared" si="188"/>
        <v>2128</v>
      </c>
      <c r="C220" s="8">
        <f t="shared" si="184"/>
        <v>197.58</v>
      </c>
      <c r="D220" s="8">
        <f t="shared" si="197"/>
        <v>0.43000000000000682</v>
      </c>
      <c r="E220" s="8">
        <f t="shared" ref="E220:L229" si="214">E45</f>
        <v>2.2869000000000002</v>
      </c>
      <c r="F220" s="8">
        <f t="shared" si="214"/>
        <v>2.0726999999999998</v>
      </c>
      <c r="G220" s="8">
        <f t="shared" si="214"/>
        <v>0.16170000000000001</v>
      </c>
      <c r="H220" s="8">
        <f t="shared" si="214"/>
        <v>0.13500000000000001</v>
      </c>
      <c r="I220" s="8">
        <f t="shared" si="214"/>
        <v>1.0496871000000001</v>
      </c>
      <c r="J220" s="8">
        <f t="shared" si="214"/>
        <v>1.3479165</v>
      </c>
      <c r="K220" s="8">
        <f t="shared" si="214"/>
        <v>4.6652760000000008E-2</v>
      </c>
      <c r="L220" s="8">
        <f t="shared" si="214"/>
        <v>1.0496871000000001</v>
      </c>
      <c r="M220" s="8">
        <f t="shared" si="185"/>
        <v>8.5486773203320485</v>
      </c>
      <c r="N220" s="8">
        <f t="shared" si="190"/>
        <v>-6.5400409902228063E-2</v>
      </c>
      <c r="O220" s="8">
        <f t="shared" si="190"/>
        <v>1.3479165</v>
      </c>
      <c r="P220" s="8">
        <f t="shared" si="186"/>
        <v>1.6366106232481668</v>
      </c>
      <c r="Q220" s="8">
        <f t="shared" si="191"/>
        <v>3.5100453482979077E-3</v>
      </c>
      <c r="R220" s="8">
        <f t="shared" si="191"/>
        <v>4.6652760000000008E-2</v>
      </c>
      <c r="S220" s="8">
        <f t="shared" si="187"/>
        <v>5.7602073352315139E-2</v>
      </c>
      <c r="T220" s="8">
        <f t="shared" si="192"/>
        <v>-4.3365964137523499E-3</v>
      </c>
      <c r="U220" s="8">
        <f t="shared" si="192"/>
        <v>2.4678390000000001</v>
      </c>
      <c r="V220" s="8">
        <f t="shared" si="192"/>
        <v>2.8316120390323243</v>
      </c>
      <c r="W220" s="29">
        <f>'2.8 Fert x35 '!D25</f>
        <v>200.83</v>
      </c>
      <c r="X220" s="71">
        <f t="shared" si="198"/>
        <v>0.42000000000001592</v>
      </c>
      <c r="Y220" s="29">
        <f>'2.8 Fert x35 '!F25*k</f>
        <v>2.8664999999999998</v>
      </c>
      <c r="Z220" s="29">
        <f>'2.8 Fert x35 '!G25*k</f>
        <v>2.2323</v>
      </c>
      <c r="AA220" s="29">
        <f>'2.8 Fert x35 '!H25*k</f>
        <v>0.1827</v>
      </c>
      <c r="AB220" s="29">
        <f>'2.8 Fert x35 '!I25/2</f>
        <v>0.155</v>
      </c>
      <c r="AC220" s="68">
        <f t="shared" si="199"/>
        <v>1.3157235</v>
      </c>
      <c r="AD220" s="348">
        <f t="shared" si="193"/>
        <v>1.5505665</v>
      </c>
      <c r="AE220" s="68">
        <f t="shared" si="200"/>
        <v>5.8476600000000004E-2</v>
      </c>
      <c r="AF220" s="36">
        <f t="shared" si="201"/>
        <v>1.3157235</v>
      </c>
      <c r="AG220" s="33">
        <f t="shared" si="194"/>
        <v>10.32589445998606</v>
      </c>
      <c r="AH220" s="33">
        <f t="shared" si="202"/>
        <v>-2.4074099991981512E-2</v>
      </c>
      <c r="AI220" s="36">
        <f t="shared" si="203"/>
        <v>1.5505665</v>
      </c>
      <c r="AJ220" s="33">
        <f t="shared" si="195"/>
        <v>1.8848872691782255</v>
      </c>
      <c r="AK220" s="33">
        <f t="shared" si="204"/>
        <v>-6.3165946411805063E-3</v>
      </c>
      <c r="AL220" s="60">
        <f t="shared" si="205"/>
        <v>5.8476600000000004E-2</v>
      </c>
      <c r="AM220" s="60">
        <f t="shared" si="206"/>
        <v>7.1795917336177142E-2</v>
      </c>
      <c r="AN220" s="60">
        <f t="shared" si="207"/>
        <v>-3.5495195373140137E-3</v>
      </c>
      <c r="AO220" s="34">
        <f t="shared" si="196"/>
        <v>2.881345</v>
      </c>
      <c r="AP220" s="34">
        <f t="shared" si="208"/>
        <v>3.2674047858295401</v>
      </c>
      <c r="AQ220" s="10">
        <f t="shared" si="209"/>
        <v>2.0784032366497263</v>
      </c>
      <c r="AR220" s="10">
        <f t="shared" si="210"/>
        <v>2.3982751127988822</v>
      </c>
      <c r="AS220" s="10">
        <f t="shared" si="211"/>
        <v>0.31987187614915591</v>
      </c>
      <c r="AT220" s="10">
        <f t="shared" si="212"/>
        <v>48.722313090514284</v>
      </c>
    </row>
    <row r="221" spans="1:46" x14ac:dyDescent="0.25">
      <c r="A221" s="4">
        <v>110</v>
      </c>
      <c r="B221" s="18">
        <f t="shared" si="188"/>
        <v>2133</v>
      </c>
      <c r="C221" s="8">
        <f t="shared" si="184"/>
        <v>197.75</v>
      </c>
      <c r="D221" s="8">
        <f t="shared" si="197"/>
        <v>0.16999999999998749</v>
      </c>
      <c r="E221" s="8">
        <f t="shared" si="214"/>
        <v>2.5787999999999998</v>
      </c>
      <c r="F221" s="8">
        <f t="shared" si="214"/>
        <v>1.8584999999999998</v>
      </c>
      <c r="G221" s="8">
        <f t="shared" si="214"/>
        <v>0.15539999999999998</v>
      </c>
      <c r="H221" s="8">
        <f t="shared" si="214"/>
        <v>0.19500000000000001</v>
      </c>
      <c r="I221" s="8">
        <f t="shared" si="214"/>
        <v>1.1836692</v>
      </c>
      <c r="J221" s="8">
        <f t="shared" si="214"/>
        <v>1.3380359999999998</v>
      </c>
      <c r="K221" s="8">
        <f t="shared" si="214"/>
        <v>5.2607519999999998E-2</v>
      </c>
      <c r="L221" s="8">
        <f t="shared" si="214"/>
        <v>1.1836692</v>
      </c>
      <c r="M221" s="8">
        <f t="shared" si="185"/>
        <v>8.6257250566518664</v>
      </c>
      <c r="N221" s="8">
        <f t="shared" si="190"/>
        <v>7.7047736319817872E-2</v>
      </c>
      <c r="O221" s="8">
        <f t="shared" si="190"/>
        <v>1.3380359999999998</v>
      </c>
      <c r="P221" s="8">
        <f t="shared" si="186"/>
        <v>1.6273506174651799</v>
      </c>
      <c r="Q221" s="8">
        <f t="shared" si="191"/>
        <v>-9.2600057829868021E-3</v>
      </c>
      <c r="R221" s="8">
        <f t="shared" si="191"/>
        <v>5.2607519999999998E-2</v>
      </c>
      <c r="S221" s="8">
        <f t="shared" si="187"/>
        <v>6.2790224169456732E-2</v>
      </c>
      <c r="T221" s="8">
        <f t="shared" si="192"/>
        <v>5.188150817141593E-3</v>
      </c>
      <c r="U221" s="8">
        <f t="shared" si="192"/>
        <v>2.5374810000000001</v>
      </c>
      <c r="V221" s="8">
        <f t="shared" si="192"/>
        <v>2.7804568813539601</v>
      </c>
      <c r="W221" s="29">
        <f>'2.8 Fert x35 '!D26</f>
        <v>201.09</v>
      </c>
      <c r="X221" s="71">
        <f t="shared" si="198"/>
        <v>0.25999999999999091</v>
      </c>
      <c r="Y221" s="29">
        <f>'2.8 Fert x35 '!F26*k</f>
        <v>3.2108999999999996</v>
      </c>
      <c r="Z221" s="29">
        <f>'2.8 Fert x35 '!G26*k</f>
        <v>2.0223</v>
      </c>
      <c r="AA221" s="29">
        <f>'2.8 Fert x35 '!H26*k</f>
        <v>0.17849999999999999</v>
      </c>
      <c r="AB221" s="29">
        <f>'2.8 Fert x35 '!I26/2</f>
        <v>0.21</v>
      </c>
      <c r="AC221" s="68">
        <f t="shared" si="199"/>
        <v>1.4738030999999998</v>
      </c>
      <c r="AD221" s="348">
        <f t="shared" si="193"/>
        <v>1.5551444999999999</v>
      </c>
      <c r="AE221" s="68">
        <f t="shared" si="200"/>
        <v>6.5502359999999996E-2</v>
      </c>
      <c r="AF221" s="36">
        <f t="shared" si="201"/>
        <v>1.4738030999999998</v>
      </c>
      <c r="AG221" s="33">
        <f t="shared" si="194"/>
        <v>10.463016338677191</v>
      </c>
      <c r="AH221" s="33">
        <f t="shared" si="202"/>
        <v>0.13712187869113102</v>
      </c>
      <c r="AI221" s="36">
        <f t="shared" si="203"/>
        <v>1.5551444999999999</v>
      </c>
      <c r="AJ221" s="33">
        <f t="shared" si="195"/>
        <v>1.888348642452029</v>
      </c>
      <c r="AK221" s="33">
        <f t="shared" si="204"/>
        <v>3.4613732738035807E-3</v>
      </c>
      <c r="AL221" s="60">
        <f t="shared" si="205"/>
        <v>6.5502359999999996E-2</v>
      </c>
      <c r="AM221" s="60">
        <f t="shared" si="206"/>
        <v>7.8194205002479908E-2</v>
      </c>
      <c r="AN221" s="60">
        <f t="shared" si="207"/>
        <v>6.3982876663027655E-3</v>
      </c>
      <c r="AO221" s="34">
        <f t="shared" si="196"/>
        <v>2.979501</v>
      </c>
      <c r="AP221" s="34">
        <f t="shared" si="208"/>
        <v>3.3864825396312281</v>
      </c>
      <c r="AQ221" s="10">
        <f t="shared" si="209"/>
        <v>2.0408553509138065</v>
      </c>
      <c r="AR221" s="10">
        <f t="shared" si="210"/>
        <v>2.4856781840893212</v>
      </c>
      <c r="AS221" s="10">
        <f t="shared" si="211"/>
        <v>0.44482283317551463</v>
      </c>
      <c r="AT221" s="10">
        <f t="shared" si="212"/>
        <v>50.946427256391857</v>
      </c>
    </row>
    <row r="222" spans="1:46" x14ac:dyDescent="0.25">
      <c r="A222" s="4">
        <v>115</v>
      </c>
      <c r="B222" s="18">
        <f t="shared" si="188"/>
        <v>2138</v>
      </c>
      <c r="C222" s="8">
        <f t="shared" si="184"/>
        <v>198.17</v>
      </c>
      <c r="D222" s="8">
        <f t="shared" si="197"/>
        <v>0.41999999999998749</v>
      </c>
      <c r="E222" s="8">
        <f t="shared" si="214"/>
        <v>2.4822000000000002</v>
      </c>
      <c r="F222" s="8">
        <f t="shared" si="214"/>
        <v>1.9341000000000002</v>
      </c>
      <c r="G222" s="8">
        <f t="shared" si="214"/>
        <v>0.1575</v>
      </c>
      <c r="H222" s="8">
        <f t="shared" si="214"/>
        <v>0.26</v>
      </c>
      <c r="I222" s="8">
        <f t="shared" si="214"/>
        <v>1.1393298000000001</v>
      </c>
      <c r="J222" s="8">
        <f t="shared" si="214"/>
        <v>1.3430970000000002</v>
      </c>
      <c r="K222" s="8">
        <f t="shared" si="214"/>
        <v>5.0636880000000009E-2</v>
      </c>
      <c r="L222" s="8">
        <f t="shared" si="214"/>
        <v>1.1393298000000001</v>
      </c>
      <c r="M222" s="8">
        <f t="shared" si="185"/>
        <v>8.6484596069057744</v>
      </c>
      <c r="N222" s="8">
        <f t="shared" si="190"/>
        <v>2.2734550253908026E-2</v>
      </c>
      <c r="O222" s="8">
        <f t="shared" si="190"/>
        <v>1.3430970000000002</v>
      </c>
      <c r="P222" s="8">
        <f t="shared" si="186"/>
        <v>1.6307746642444363</v>
      </c>
      <c r="Q222" s="8">
        <f t="shared" si="191"/>
        <v>3.42404677925634E-3</v>
      </c>
      <c r="R222" s="8">
        <f t="shared" si="191"/>
        <v>5.0636880000000009E-2</v>
      </c>
      <c r="S222" s="8">
        <f t="shared" si="187"/>
        <v>6.1736728325611584E-2</v>
      </c>
      <c r="T222" s="8">
        <f t="shared" si="192"/>
        <v>-1.0534958438451481E-3</v>
      </c>
      <c r="U222" s="8">
        <f t="shared" si="192"/>
        <v>2.5619140000000002</v>
      </c>
      <c r="V222" s="8">
        <f t="shared" si="192"/>
        <v>3.0070191011893068</v>
      </c>
      <c r="W222" s="29">
        <f>'2.8 Fert x35 '!D27</f>
        <v>201.47</v>
      </c>
      <c r="X222" s="71">
        <f t="shared" si="198"/>
        <v>0.37999999999999545</v>
      </c>
      <c r="Y222" s="29">
        <f>'2.8 Fert x35 '!F27*k</f>
        <v>3.0891000000000002</v>
      </c>
      <c r="Z222" s="29">
        <f>'2.8 Fert x35 '!G27*k</f>
        <v>2.0390999999999999</v>
      </c>
      <c r="AA222" s="29">
        <f>'2.8 Fert x35 '!H27*k</f>
        <v>0.17849999999999999</v>
      </c>
      <c r="AB222" s="29">
        <f>'2.8 Fert x35 '!I27/2</f>
        <v>0.21</v>
      </c>
      <c r="AC222" s="68">
        <f t="shared" si="199"/>
        <v>1.4178969000000001</v>
      </c>
      <c r="AD222" s="348">
        <f t="shared" si="193"/>
        <v>1.5316874999999999</v>
      </c>
      <c r="AE222" s="68">
        <f t="shared" si="200"/>
        <v>6.3017640000000014E-2</v>
      </c>
      <c r="AF222" s="36">
        <f t="shared" si="201"/>
        <v>1.4178969000000001</v>
      </c>
      <c r="AG222" s="33">
        <f t="shared" si="194"/>
        <v>10.526481667411979</v>
      </c>
      <c r="AH222" s="33">
        <f t="shared" si="202"/>
        <v>6.3465328734787718E-2</v>
      </c>
      <c r="AI222" s="36">
        <f t="shared" si="203"/>
        <v>1.5316874999999999</v>
      </c>
      <c r="AJ222" s="33">
        <f t="shared" si="195"/>
        <v>1.86550353258056</v>
      </c>
      <c r="AK222" s="33">
        <f t="shared" si="204"/>
        <v>-2.2845109871469038E-2</v>
      </c>
      <c r="AL222" s="60">
        <f t="shared" si="205"/>
        <v>6.3017640000000014E-2</v>
      </c>
      <c r="AM222" s="60">
        <f t="shared" si="206"/>
        <v>7.684055315168617E-2</v>
      </c>
      <c r="AN222" s="60">
        <f t="shared" si="207"/>
        <v>-1.3536518507937384E-3</v>
      </c>
      <c r="AO222" s="34">
        <f t="shared" si="196"/>
        <v>2.923851</v>
      </c>
      <c r="AP222" s="34">
        <f t="shared" si="208"/>
        <v>3.3431175670125204</v>
      </c>
      <c r="AQ222" s="10">
        <f t="shared" si="209"/>
        <v>2.2071520202729511</v>
      </c>
      <c r="AR222" s="10">
        <f t="shared" si="210"/>
        <v>2.45384829418719</v>
      </c>
      <c r="AS222" s="10">
        <f t="shared" si="211"/>
        <v>0.24669627391423887</v>
      </c>
      <c r="AT222" s="10">
        <f t="shared" si="212"/>
        <v>52.179908625963051</v>
      </c>
    </row>
    <row r="223" spans="1:46" x14ac:dyDescent="0.25">
      <c r="A223" s="4">
        <v>120</v>
      </c>
      <c r="B223" s="18">
        <f t="shared" si="188"/>
        <v>2143</v>
      </c>
      <c r="C223" s="8">
        <f t="shared" si="184"/>
        <v>198.39</v>
      </c>
      <c r="D223" s="8">
        <f t="shared" si="197"/>
        <v>0.21999999999999886</v>
      </c>
      <c r="E223" s="8">
        <f t="shared" si="214"/>
        <v>2.415</v>
      </c>
      <c r="F223" s="8">
        <f t="shared" si="214"/>
        <v>1.9424999999999999</v>
      </c>
      <c r="G223" s="8">
        <f t="shared" si="214"/>
        <v>0.1575</v>
      </c>
      <c r="H223" s="8">
        <f t="shared" si="214"/>
        <v>0.22</v>
      </c>
      <c r="I223" s="8">
        <f t="shared" si="214"/>
        <v>1.1084850000000002</v>
      </c>
      <c r="J223" s="8">
        <f t="shared" si="214"/>
        <v>1.329825</v>
      </c>
      <c r="K223" s="8">
        <f t="shared" si="214"/>
        <v>4.9266000000000004E-2</v>
      </c>
      <c r="L223" s="8">
        <f t="shared" si="214"/>
        <v>1.1084850000000002</v>
      </c>
      <c r="M223" s="8">
        <f t="shared" si="185"/>
        <v>8.6374063824355982</v>
      </c>
      <c r="N223" s="8">
        <f t="shared" si="190"/>
        <v>-1.1053224470176204E-2</v>
      </c>
      <c r="O223" s="8">
        <f t="shared" si="190"/>
        <v>1.329825</v>
      </c>
      <c r="P223" s="8">
        <f t="shared" si="186"/>
        <v>1.618107955918614</v>
      </c>
      <c r="Q223" s="8">
        <f t="shared" si="191"/>
        <v>-1.2666708325822285E-2</v>
      </c>
      <c r="R223" s="8">
        <f t="shared" si="191"/>
        <v>4.9266000000000004E-2</v>
      </c>
      <c r="S223" s="8">
        <f t="shared" si="187"/>
        <v>6.0179614811827896E-2</v>
      </c>
      <c r="T223" s="8">
        <f t="shared" si="192"/>
        <v>-1.5571135137836881E-3</v>
      </c>
      <c r="U223" s="8">
        <f t="shared" si="192"/>
        <v>2.5095499999999999</v>
      </c>
      <c r="V223" s="8">
        <f t="shared" si="192"/>
        <v>2.7042729536902166</v>
      </c>
      <c r="W223" s="29">
        <f>'2.8 Fert x35 '!D28</f>
        <v>201.78</v>
      </c>
      <c r="X223" s="71">
        <f t="shared" si="198"/>
        <v>0.31000000000000227</v>
      </c>
      <c r="Y223" s="29">
        <f>'2.8 Fert x35 '!F28*k</f>
        <v>2.9525999999999999</v>
      </c>
      <c r="Z223" s="29">
        <f>'2.8 Fert x35 '!G28*k</f>
        <v>2.0873999999999997</v>
      </c>
      <c r="AA223" s="29">
        <f>'2.8 Fert x35 '!H28*k</f>
        <v>0.17639999999999997</v>
      </c>
      <c r="AB223" s="29">
        <f>'2.8 Fert x35 '!I28/2</f>
        <v>0.20499999999999999</v>
      </c>
      <c r="AC223" s="68">
        <f t="shared" si="199"/>
        <v>1.3552434</v>
      </c>
      <c r="AD223" s="348">
        <f t="shared" si="193"/>
        <v>1.5165989999999998</v>
      </c>
      <c r="AE223" s="68">
        <f t="shared" si="200"/>
        <v>6.0233040000000002E-2</v>
      </c>
      <c r="AF223" s="36">
        <f t="shared" si="201"/>
        <v>1.3552434</v>
      </c>
      <c r="AG223" s="33">
        <f t="shared" si="194"/>
        <v>10.519077945091823</v>
      </c>
      <c r="AH223" s="33">
        <f t="shared" si="202"/>
        <v>-7.4037223201557367E-3</v>
      </c>
      <c r="AI223" s="36">
        <f t="shared" si="203"/>
        <v>1.5165989999999998</v>
      </c>
      <c r="AJ223" s="33">
        <f t="shared" si="195"/>
        <v>1.8463765495537932</v>
      </c>
      <c r="AK223" s="33">
        <f t="shared" si="204"/>
        <v>-1.9126983026766853E-2</v>
      </c>
      <c r="AL223" s="60">
        <f t="shared" si="205"/>
        <v>6.0233040000000002E-2</v>
      </c>
      <c r="AM223" s="60">
        <f t="shared" si="206"/>
        <v>7.3816659050920663E-2</v>
      </c>
      <c r="AN223" s="60">
        <f t="shared" si="207"/>
        <v>-3.0238941007655062E-3</v>
      </c>
      <c r="AO223" s="34">
        <f t="shared" si="196"/>
        <v>2.8733419999999996</v>
      </c>
      <c r="AP223" s="34">
        <f t="shared" si="208"/>
        <v>3.1537874005523134</v>
      </c>
      <c r="AQ223" s="10">
        <f t="shared" si="209"/>
        <v>1.9849363480086191</v>
      </c>
      <c r="AR223" s="10">
        <f t="shared" si="210"/>
        <v>2.314879952005398</v>
      </c>
      <c r="AS223" s="10">
        <f t="shared" si="211"/>
        <v>0.32994360399677891</v>
      </c>
      <c r="AT223" s="10">
        <f t="shared" si="212"/>
        <v>53.829626645946945</v>
      </c>
    </row>
    <row r="224" spans="1:46" x14ac:dyDescent="0.25">
      <c r="A224" s="4">
        <v>125</v>
      </c>
      <c r="B224" s="18">
        <f t="shared" si="188"/>
        <v>2148</v>
      </c>
      <c r="C224" s="8">
        <f t="shared" si="184"/>
        <v>198.51</v>
      </c>
      <c r="D224" s="8">
        <f t="shared" si="197"/>
        <v>0.12000000000000455</v>
      </c>
      <c r="E224" s="8">
        <f t="shared" si="214"/>
        <v>2.2994999999999997</v>
      </c>
      <c r="F224" s="8">
        <f t="shared" si="214"/>
        <v>1.9593</v>
      </c>
      <c r="G224" s="8">
        <f t="shared" si="214"/>
        <v>0.15539999999999998</v>
      </c>
      <c r="H224" s="8">
        <f t="shared" si="214"/>
        <v>0.14000000000000001</v>
      </c>
      <c r="I224" s="8">
        <f t="shared" si="214"/>
        <v>1.0554705</v>
      </c>
      <c r="J224" s="8">
        <f t="shared" si="214"/>
        <v>1.3079114999999999</v>
      </c>
      <c r="K224" s="8">
        <f t="shared" si="214"/>
        <v>4.6909799999999995E-2</v>
      </c>
      <c r="L224" s="8">
        <f t="shared" si="214"/>
        <v>1.0554705</v>
      </c>
      <c r="M224" s="8">
        <f t="shared" si="185"/>
        <v>8.5747694916468475</v>
      </c>
      <c r="N224" s="8">
        <f t="shared" si="190"/>
        <v>-6.2636890788750677E-2</v>
      </c>
      <c r="O224" s="8">
        <f t="shared" si="190"/>
        <v>1.3079114999999999</v>
      </c>
      <c r="P224" s="8">
        <f t="shared" si="186"/>
        <v>1.5939552770804886</v>
      </c>
      <c r="Q224" s="8">
        <f t="shared" si="191"/>
        <v>-2.4152678838125441E-2</v>
      </c>
      <c r="R224" s="8">
        <f t="shared" si="191"/>
        <v>4.6909799999999995E-2</v>
      </c>
      <c r="S224" s="8">
        <f t="shared" si="187"/>
        <v>5.7548153430659471E-2</v>
      </c>
      <c r="T224" s="8">
        <f t="shared" si="192"/>
        <v>-2.6314613811684248E-3</v>
      </c>
      <c r="U224" s="8">
        <f t="shared" si="192"/>
        <v>2.413726</v>
      </c>
      <c r="V224" s="8">
        <f t="shared" si="192"/>
        <v>2.4443049689919598</v>
      </c>
      <c r="W224" s="29">
        <f>'2.8 Fert x35 '!D29</f>
        <v>202.1</v>
      </c>
      <c r="X224" s="71">
        <f t="shared" si="198"/>
        <v>0.31999999999999318</v>
      </c>
      <c r="Y224" s="29">
        <f>'2.8 Fert x35 '!F29*k</f>
        <v>2.8874999999999997</v>
      </c>
      <c r="Z224" s="29">
        <f>'2.8 Fert x35 '!G29*k</f>
        <v>2.0831999999999997</v>
      </c>
      <c r="AA224" s="29">
        <f>'2.8 Fert x35 '!H29*k</f>
        <v>0.17429999999999998</v>
      </c>
      <c r="AB224" s="29">
        <f>'2.8 Fert x35 '!I29/2</f>
        <v>0.215</v>
      </c>
      <c r="AC224" s="68">
        <f t="shared" si="199"/>
        <v>1.3253625</v>
      </c>
      <c r="AD224" s="348">
        <f t="shared" si="193"/>
        <v>1.4990534999999998</v>
      </c>
      <c r="AE224" s="68">
        <f t="shared" si="200"/>
        <v>5.8904999999999999E-2</v>
      </c>
      <c r="AF224" s="36">
        <f t="shared" si="201"/>
        <v>1.3253625</v>
      </c>
      <c r="AG224" s="33">
        <f t="shared" si="194"/>
        <v>10.482751730455522</v>
      </c>
      <c r="AH224" s="33">
        <f t="shared" si="202"/>
        <v>-3.6326214636300591E-2</v>
      </c>
      <c r="AI224" s="36">
        <f t="shared" si="203"/>
        <v>1.4990534999999998</v>
      </c>
      <c r="AJ224" s="33">
        <f t="shared" si="195"/>
        <v>1.8254498447033265</v>
      </c>
      <c r="AK224" s="33">
        <f t="shared" si="204"/>
        <v>-2.092670485046666E-2</v>
      </c>
      <c r="AL224" s="60">
        <f t="shared" si="205"/>
        <v>5.8904999999999999E-2</v>
      </c>
      <c r="AM224" s="60">
        <f t="shared" si="206"/>
        <v>7.1954065044860335E-2</v>
      </c>
      <c r="AN224" s="60">
        <f t="shared" si="207"/>
        <v>-1.862594006060328E-3</v>
      </c>
      <c r="AO224" s="34">
        <f t="shared" si="196"/>
        <v>2.8407999999999993</v>
      </c>
      <c r="AP224" s="34">
        <f t="shared" si="208"/>
        <v>3.1016844865071649</v>
      </c>
      <c r="AQ224" s="10">
        <f t="shared" si="209"/>
        <v>1.7941198472400983</v>
      </c>
      <c r="AR224" s="10">
        <f t="shared" si="210"/>
        <v>2.2766364130962589</v>
      </c>
      <c r="AS224" s="10">
        <f t="shared" si="211"/>
        <v>0.48251656585616054</v>
      </c>
      <c r="AT224" s="10">
        <f t="shared" si="212"/>
        <v>56.242209475227746</v>
      </c>
    </row>
    <row r="225" spans="1:51" x14ac:dyDescent="0.25">
      <c r="A225" s="4">
        <v>130</v>
      </c>
      <c r="B225" s="18">
        <f t="shared" si="188"/>
        <v>2153</v>
      </c>
      <c r="C225" s="8">
        <f t="shared" si="184"/>
        <v>198.74</v>
      </c>
      <c r="D225" s="8">
        <f t="shared" si="197"/>
        <v>0.23000000000001819</v>
      </c>
      <c r="E225" s="8">
        <f t="shared" si="214"/>
        <v>2.3016000000000001</v>
      </c>
      <c r="F225" s="8">
        <f t="shared" si="214"/>
        <v>1.9403999999999999</v>
      </c>
      <c r="G225" s="8">
        <f t="shared" si="214"/>
        <v>0.15539999999999998</v>
      </c>
      <c r="H225" s="8">
        <f t="shared" si="214"/>
        <v>0.19</v>
      </c>
      <c r="I225" s="8">
        <f t="shared" si="214"/>
        <v>1.0564344000000001</v>
      </c>
      <c r="J225" s="8">
        <f t="shared" si="214"/>
        <v>1.3012440000000001</v>
      </c>
      <c r="K225" s="8">
        <f t="shared" si="214"/>
        <v>4.6952640000000004E-2</v>
      </c>
      <c r="L225" s="8">
        <f t="shared" si="214"/>
        <v>1.0564344000000001</v>
      </c>
      <c r="M225" s="8">
        <f t="shared" si="185"/>
        <v>8.5212048110875838</v>
      </c>
      <c r="N225" s="8">
        <f t="shared" si="190"/>
        <v>-5.3564680559263778E-2</v>
      </c>
      <c r="O225" s="8">
        <f t="shared" si="190"/>
        <v>1.3012440000000001</v>
      </c>
      <c r="P225" s="8">
        <f t="shared" si="186"/>
        <v>1.583018146332924</v>
      </c>
      <c r="Q225" s="8">
        <f t="shared" si="191"/>
        <v>-1.0937130747564527E-2</v>
      </c>
      <c r="R225" s="8">
        <f t="shared" si="191"/>
        <v>4.6952640000000004E-2</v>
      </c>
      <c r="S225" s="8">
        <f t="shared" si="187"/>
        <v>5.7125812383895802E-2</v>
      </c>
      <c r="T225" s="8">
        <f t="shared" si="192"/>
        <v>-4.2234104676366901E-4</v>
      </c>
      <c r="U225" s="8">
        <f t="shared" si="192"/>
        <v>2.4313220000000006</v>
      </c>
      <c r="V225" s="8">
        <f t="shared" si="192"/>
        <v>2.5963978476464269</v>
      </c>
      <c r="W225" s="29">
        <f>'2.8 Fert x35 '!D30</f>
        <v>202.3</v>
      </c>
      <c r="X225" s="71">
        <f t="shared" si="198"/>
        <v>0.20000000000001705</v>
      </c>
      <c r="Y225" s="29">
        <f>'2.8 Fert x35 '!F30*k</f>
        <v>2.6837999999999997</v>
      </c>
      <c r="Z225" s="29">
        <f>'2.8 Fert x35 '!G30*k</f>
        <v>2.2008000000000001</v>
      </c>
      <c r="AA225" s="29">
        <f>'2.8 Fert x35 '!H30*k</f>
        <v>0.17639999999999997</v>
      </c>
      <c r="AB225" s="29">
        <f>'2.8 Fert x35 '!I30/2</f>
        <v>0.21</v>
      </c>
      <c r="AC225" s="68">
        <f t="shared" si="199"/>
        <v>1.2318642</v>
      </c>
      <c r="AD225" s="348">
        <f t="shared" si="193"/>
        <v>1.493835</v>
      </c>
      <c r="AE225" s="68">
        <f t="shared" si="200"/>
        <v>5.4749519999999996E-2</v>
      </c>
      <c r="AF225" s="36">
        <f t="shared" si="201"/>
        <v>1.2318642</v>
      </c>
      <c r="AG225" s="33">
        <f t="shared" si="194"/>
        <v>10.357629623841476</v>
      </c>
      <c r="AH225" s="33">
        <f t="shared" si="202"/>
        <v>-0.12512210661404666</v>
      </c>
      <c r="AI225" s="36">
        <f t="shared" si="203"/>
        <v>1.493835</v>
      </c>
      <c r="AJ225" s="33">
        <f t="shared" si="195"/>
        <v>1.816531990976413</v>
      </c>
      <c r="AK225" s="33">
        <f t="shared" si="204"/>
        <v>-8.9178537269134495E-3</v>
      </c>
      <c r="AL225" s="60">
        <f t="shared" si="205"/>
        <v>5.4749519999999996E-2</v>
      </c>
      <c r="AM225" s="60">
        <f t="shared" si="206"/>
        <v>6.7469321831789664E-2</v>
      </c>
      <c r="AN225" s="60">
        <f t="shared" si="207"/>
        <v>-4.4847432130706716E-3</v>
      </c>
      <c r="AO225" s="34">
        <f t="shared" si="196"/>
        <v>2.7936300000000003</v>
      </c>
      <c r="AP225" s="34">
        <f t="shared" si="208"/>
        <v>2.8551052964459864</v>
      </c>
      <c r="AQ225" s="10">
        <f t="shared" si="209"/>
        <v>1.9057560201724772</v>
      </c>
      <c r="AR225" s="10">
        <f t="shared" si="210"/>
        <v>2.0956472875913539</v>
      </c>
      <c r="AS225" s="10">
        <f t="shared" si="211"/>
        <v>0.18989126741887663</v>
      </c>
      <c r="AT225" s="10">
        <f t="shared" si="212"/>
        <v>57.191665812322128</v>
      </c>
    </row>
    <row r="226" spans="1:51" x14ac:dyDescent="0.25">
      <c r="A226" s="4">
        <v>135</v>
      </c>
      <c r="B226" s="18">
        <f t="shared" si="188"/>
        <v>2158</v>
      </c>
      <c r="C226" s="8">
        <f t="shared" si="184"/>
        <v>198.91</v>
      </c>
      <c r="D226" s="8">
        <f t="shared" si="197"/>
        <v>0.16999999999998749</v>
      </c>
      <c r="E226" s="8">
        <f t="shared" si="214"/>
        <v>2.3183999999999996</v>
      </c>
      <c r="F226" s="8">
        <f t="shared" si="214"/>
        <v>1.9508999999999999</v>
      </c>
      <c r="G226" s="8">
        <f t="shared" si="214"/>
        <v>0.15539999999999998</v>
      </c>
      <c r="H226" s="8">
        <f t="shared" si="214"/>
        <v>0.25</v>
      </c>
      <c r="I226" s="8">
        <f t="shared" si="214"/>
        <v>1.0641455999999998</v>
      </c>
      <c r="J226" s="8">
        <f t="shared" si="214"/>
        <v>1.3093499999999998</v>
      </c>
      <c r="K226" s="8">
        <f t="shared" si="214"/>
        <v>4.7295359999999995E-2</v>
      </c>
      <c r="L226" s="8">
        <f t="shared" si="214"/>
        <v>1.0641455999999998</v>
      </c>
      <c r="M226" s="8">
        <f t="shared" si="185"/>
        <v>8.4822852482539375</v>
      </c>
      <c r="N226" s="8">
        <f t="shared" si="190"/>
        <v>-3.8919562833646282E-2</v>
      </c>
      <c r="O226" s="8">
        <f t="shared" si="190"/>
        <v>1.3093499999999998</v>
      </c>
      <c r="P226" s="8">
        <f t="shared" si="186"/>
        <v>1.5891907165033421</v>
      </c>
      <c r="Q226" s="8">
        <f t="shared" si="191"/>
        <v>6.1725701704180569E-3</v>
      </c>
      <c r="R226" s="8">
        <f t="shared" si="191"/>
        <v>4.7295359999999995E-2</v>
      </c>
      <c r="S226" s="8">
        <f t="shared" si="187"/>
        <v>5.7393872329360787E-2</v>
      </c>
      <c r="T226" s="8">
        <f t="shared" si="192"/>
        <v>2.6805994546498513E-4</v>
      </c>
      <c r="U226" s="8">
        <f t="shared" si="192"/>
        <v>2.4775909999999999</v>
      </c>
      <c r="V226" s="8">
        <f t="shared" si="192"/>
        <v>2.6151120672822246</v>
      </c>
      <c r="W226" s="29">
        <f>'2.8 Fert x35 '!D31</f>
        <v>202.46</v>
      </c>
      <c r="X226" s="71">
        <f t="shared" si="198"/>
        <v>0.15999999999999659</v>
      </c>
      <c r="Y226" s="29">
        <f>'2.8 Fert x35 '!F31*k</f>
        <v>2.8727999999999998</v>
      </c>
      <c r="Z226" s="29">
        <f>'2.8 Fert x35 '!G31*k</f>
        <v>2.0495999999999999</v>
      </c>
      <c r="AA226" s="29">
        <f>'2.8 Fert x35 '!H31*k</f>
        <v>0.17219999999999999</v>
      </c>
      <c r="AB226" s="29">
        <f>'2.8 Fert x35 '!I31/2</f>
        <v>0.115</v>
      </c>
      <c r="AC226" s="68">
        <f t="shared" si="199"/>
        <v>1.3186152</v>
      </c>
      <c r="AD226" s="348">
        <f t="shared" si="193"/>
        <v>1.4826839999999999</v>
      </c>
      <c r="AE226" s="68">
        <f t="shared" si="200"/>
        <v>5.8605119999999997E-2</v>
      </c>
      <c r="AF226" s="36">
        <f t="shared" si="201"/>
        <v>1.3186152</v>
      </c>
      <c r="AG226" s="33">
        <f t="shared" si="194"/>
        <v>10.335455503447818</v>
      </c>
      <c r="AH226" s="33">
        <f t="shared" si="202"/>
        <v>-2.2174120393657404E-2</v>
      </c>
      <c r="AI226" s="36">
        <f t="shared" si="203"/>
        <v>1.4826839999999999</v>
      </c>
      <c r="AJ226" s="33">
        <f t="shared" si="195"/>
        <v>1.8038045222654304</v>
      </c>
      <c r="AK226" s="33">
        <f t="shared" si="204"/>
        <v>-1.2727468710982626E-2</v>
      </c>
      <c r="AL226" s="60">
        <f t="shared" si="205"/>
        <v>5.8605119999999997E-2</v>
      </c>
      <c r="AM226" s="60">
        <f t="shared" si="206"/>
        <v>7.0532123747329006E-2</v>
      </c>
      <c r="AN226" s="60">
        <f t="shared" si="207"/>
        <v>3.0628019155393427E-3</v>
      </c>
      <c r="AO226" s="34">
        <f t="shared" si="196"/>
        <v>2.761088</v>
      </c>
      <c r="AP226" s="34">
        <f t="shared" si="208"/>
        <v>2.8892492128108955</v>
      </c>
      <c r="AQ226" s="10">
        <f t="shared" si="209"/>
        <v>1.9194922573851527</v>
      </c>
      <c r="AR226" s="10">
        <f t="shared" si="210"/>
        <v>2.120708922203197</v>
      </c>
      <c r="AS226" s="10">
        <f t="shared" si="211"/>
        <v>0.20121666481804423</v>
      </c>
      <c r="AT226" s="10">
        <f t="shared" si="212"/>
        <v>58.197749136412348</v>
      </c>
    </row>
    <row r="227" spans="1:51" x14ac:dyDescent="0.25">
      <c r="A227" s="4">
        <v>140</v>
      </c>
      <c r="B227" s="18">
        <f t="shared" si="188"/>
        <v>2163</v>
      </c>
      <c r="C227" s="8">
        <f t="shared" si="184"/>
        <v>199.04</v>
      </c>
      <c r="D227" s="8">
        <f t="shared" si="197"/>
        <v>0.12999999999999545</v>
      </c>
      <c r="E227" s="8">
        <f t="shared" si="214"/>
        <v>2.4087000000000001</v>
      </c>
      <c r="F227" s="8">
        <f t="shared" si="214"/>
        <v>1.8773999999999997</v>
      </c>
      <c r="G227" s="8">
        <f t="shared" si="214"/>
        <v>0.15329999999999999</v>
      </c>
      <c r="H227" s="8">
        <f t="shared" si="214"/>
        <v>0.20499999999999999</v>
      </c>
      <c r="I227" s="8">
        <f t="shared" si="214"/>
        <v>1.1055933</v>
      </c>
      <c r="J227" s="8">
        <f t="shared" si="214"/>
        <v>1.3035435</v>
      </c>
      <c r="K227" s="8">
        <f t="shared" si="214"/>
        <v>4.9137480000000004E-2</v>
      </c>
      <c r="L227" s="8">
        <f t="shared" si="214"/>
        <v>1.1055933</v>
      </c>
      <c r="M227" s="8">
        <f t="shared" si="185"/>
        <v>8.4898515009058695</v>
      </c>
      <c r="N227" s="8">
        <f t="shared" si="190"/>
        <v>7.5662526519320039E-3</v>
      </c>
      <c r="O227" s="8">
        <f t="shared" si="190"/>
        <v>1.3035435</v>
      </c>
      <c r="P227" s="8">
        <f t="shared" si="186"/>
        <v>1.5844753830595553</v>
      </c>
      <c r="Q227" s="8">
        <f t="shared" si="191"/>
        <v>-4.7153334437868288E-3</v>
      </c>
      <c r="R227" s="8">
        <f t="shared" si="191"/>
        <v>4.9137480000000004E-2</v>
      </c>
      <c r="S227" s="8">
        <f t="shared" si="187"/>
        <v>5.9283379080661495E-2</v>
      </c>
      <c r="T227" s="8">
        <f t="shared" si="192"/>
        <v>1.8895067513007083E-3</v>
      </c>
      <c r="U227" s="8">
        <f t="shared" si="192"/>
        <v>2.4615319999999996</v>
      </c>
      <c r="V227" s="8">
        <f t="shared" si="192"/>
        <v>2.596272425959441</v>
      </c>
      <c r="W227" s="29">
        <f>'2.8 Fert x35 '!D32</f>
        <v>202.79</v>
      </c>
      <c r="X227" s="71">
        <f t="shared" si="198"/>
        <v>0.32999999999998408</v>
      </c>
      <c r="Y227" s="29">
        <f>'2.8 Fert x35 '!F32*k</f>
        <v>2.8223999999999996</v>
      </c>
      <c r="Z227" s="29">
        <f>'2.8 Fert x35 '!G32*k</f>
        <v>2.0852999999999997</v>
      </c>
      <c r="AA227" s="29">
        <f>'2.8 Fert x35 '!H32*k</f>
        <v>0.17429999999999998</v>
      </c>
      <c r="AB227" s="29">
        <f>'2.8 Fert x35 '!I32/2</f>
        <v>0.22500000000000001</v>
      </c>
      <c r="AC227" s="68">
        <f t="shared" si="199"/>
        <v>1.2954815999999998</v>
      </c>
      <c r="AD227" s="348">
        <f t="shared" si="193"/>
        <v>1.4839019999999998</v>
      </c>
      <c r="AE227" s="68">
        <f t="shared" si="200"/>
        <v>5.7576959999999996E-2</v>
      </c>
      <c r="AF227" s="36">
        <f t="shared" si="201"/>
        <v>1.2954815999999998</v>
      </c>
      <c r="AG227" s="33">
        <f t="shared" si="194"/>
        <v>10.293018210448524</v>
      </c>
      <c r="AH227" s="33">
        <f t="shared" si="202"/>
        <v>-4.2437292999293774E-2</v>
      </c>
      <c r="AI227" s="36">
        <f t="shared" si="203"/>
        <v>1.4839019999999998</v>
      </c>
      <c r="AJ227" s="33">
        <f t="shared" si="195"/>
        <v>1.8027726024072115</v>
      </c>
      <c r="AK227" s="33">
        <f t="shared" si="204"/>
        <v>-1.0319198582189326E-3</v>
      </c>
      <c r="AL227" s="60">
        <f t="shared" si="205"/>
        <v>5.7576959999999996E-2</v>
      </c>
      <c r="AM227" s="60">
        <f t="shared" si="206"/>
        <v>7.0045395748306261E-2</v>
      </c>
      <c r="AN227" s="60">
        <f t="shared" si="207"/>
        <v>-4.8672799902274577E-4</v>
      </c>
      <c r="AO227" s="34">
        <f t="shared" si="196"/>
        <v>2.8127099999999996</v>
      </c>
      <c r="AP227" s="34">
        <f t="shared" si="208"/>
        <v>3.0987540591434484</v>
      </c>
      <c r="AQ227" s="10">
        <f t="shared" si="209"/>
        <v>1.9056639606542298</v>
      </c>
      <c r="AR227" s="10">
        <f t="shared" si="210"/>
        <v>2.274485479411291</v>
      </c>
      <c r="AS227" s="10">
        <f t="shared" si="211"/>
        <v>0.36882151875706115</v>
      </c>
      <c r="AT227" s="10">
        <f t="shared" si="212"/>
        <v>60.041856730197651</v>
      </c>
    </row>
    <row r="228" spans="1:51" x14ac:dyDescent="0.25">
      <c r="A228" s="4">
        <v>145</v>
      </c>
      <c r="B228" s="18">
        <f t="shared" si="188"/>
        <v>2168</v>
      </c>
      <c r="C228" s="8">
        <f t="shared" si="184"/>
        <v>199.4</v>
      </c>
      <c r="D228" s="8">
        <f t="shared" si="197"/>
        <v>0.36000000000001364</v>
      </c>
      <c r="E228" s="8">
        <f t="shared" si="214"/>
        <v>2.4653999999999998</v>
      </c>
      <c r="F228" s="8">
        <f t="shared" si="214"/>
        <v>1.8416999999999999</v>
      </c>
      <c r="G228" s="8">
        <f t="shared" si="214"/>
        <v>0.15329999999999999</v>
      </c>
      <c r="H228" s="8">
        <f t="shared" si="214"/>
        <v>0.17499999999999999</v>
      </c>
      <c r="I228" s="8">
        <f t="shared" si="214"/>
        <v>1.1316185999999999</v>
      </c>
      <c r="J228" s="8">
        <f t="shared" si="214"/>
        <v>1.3038689999999999</v>
      </c>
      <c r="K228" s="8">
        <f t="shared" si="214"/>
        <v>5.0294159999999997E-2</v>
      </c>
      <c r="L228" s="8">
        <f t="shared" si="214"/>
        <v>1.1316185999999999</v>
      </c>
      <c r="M228" s="8">
        <f t="shared" si="185"/>
        <v>8.5224636064140498</v>
      </c>
      <c r="N228" s="8">
        <f t="shared" si="190"/>
        <v>3.2612105508180278E-2</v>
      </c>
      <c r="O228" s="8">
        <f t="shared" si="190"/>
        <v>1.3038689999999999</v>
      </c>
      <c r="P228" s="8">
        <f t="shared" si="186"/>
        <v>1.583967321996141</v>
      </c>
      <c r="Q228" s="8">
        <f t="shared" si="191"/>
        <v>-5.0806106341427792E-4</v>
      </c>
      <c r="R228" s="8">
        <f t="shared" si="191"/>
        <v>5.0294159999999997E-2</v>
      </c>
      <c r="S228" s="8">
        <f t="shared" si="187"/>
        <v>6.0774079839897112E-2</v>
      </c>
      <c r="T228" s="8">
        <f t="shared" si="192"/>
        <v>1.4907007592356164E-3</v>
      </c>
      <c r="U228" s="8">
        <f t="shared" si="192"/>
        <v>2.4567619999999999</v>
      </c>
      <c r="V228" s="8">
        <f t="shared" si="192"/>
        <v>2.8503567452040151</v>
      </c>
      <c r="W228" s="29">
        <f>'2.8 Fert x35 '!D33</f>
        <v>203.08</v>
      </c>
      <c r="X228" s="71">
        <f t="shared" si="198"/>
        <v>0.29000000000002046</v>
      </c>
      <c r="Y228" s="29">
        <f>'2.8 Fert x35 '!F33*k</f>
        <v>2.9063999999999997</v>
      </c>
      <c r="Z228" s="29">
        <f>'2.8 Fert x35 '!G33*k</f>
        <v>2.0537999999999998</v>
      </c>
      <c r="AA228" s="29">
        <f>'2.8 Fert x35 '!H33*k</f>
        <v>0.17429999999999998</v>
      </c>
      <c r="AB228" s="29">
        <f>'2.8 Fert x35 '!I33/2</f>
        <v>0.255</v>
      </c>
      <c r="AC228" s="68">
        <f t="shared" si="199"/>
        <v>1.3340375999999998</v>
      </c>
      <c r="AD228" s="348">
        <f t="shared" si="193"/>
        <v>1.4925119999999998</v>
      </c>
      <c r="AE228" s="68">
        <f t="shared" si="200"/>
        <v>5.9290559999999999E-2</v>
      </c>
      <c r="AF228" s="36">
        <f t="shared" si="201"/>
        <v>1.3340375999999998</v>
      </c>
      <c r="AG228" s="33">
        <f t="shared" si="194"/>
        <v>10.294630401123227</v>
      </c>
      <c r="AH228" s="33">
        <f t="shared" si="202"/>
        <v>1.6121906747024184E-3</v>
      </c>
      <c r="AI228" s="36">
        <f t="shared" si="203"/>
        <v>1.4925119999999998</v>
      </c>
      <c r="AJ228" s="33">
        <f t="shared" si="195"/>
        <v>1.8112001830248645</v>
      </c>
      <c r="AK228" s="33">
        <f t="shared" si="204"/>
        <v>8.4275806176530299E-3</v>
      </c>
      <c r="AL228" s="60">
        <f t="shared" si="205"/>
        <v>5.9290559999999999E-2</v>
      </c>
      <c r="AM228" s="60">
        <f t="shared" si="206"/>
        <v>7.1672953581130683E-2</v>
      </c>
      <c r="AN228" s="60">
        <f t="shared" si="207"/>
        <v>1.6275578328244222E-3</v>
      </c>
      <c r="AO228" s="34">
        <f t="shared" si="196"/>
        <v>2.8564349999999998</v>
      </c>
      <c r="AP228" s="34">
        <f t="shared" si="208"/>
        <v>3.1581023291252004</v>
      </c>
      <c r="AQ228" s="10">
        <f t="shared" si="209"/>
        <v>2.0921618509797471</v>
      </c>
      <c r="AR228" s="10">
        <f t="shared" si="210"/>
        <v>2.3180471095778969</v>
      </c>
      <c r="AS228" s="10">
        <f t="shared" si="211"/>
        <v>0.2258852585981499</v>
      </c>
      <c r="AT228" s="10">
        <f t="shared" si="212"/>
        <v>61.171283023188401</v>
      </c>
    </row>
    <row r="229" spans="1:51" x14ac:dyDescent="0.25">
      <c r="A229" s="4">
        <v>150</v>
      </c>
      <c r="B229" s="18">
        <f t="shared" si="188"/>
        <v>2173</v>
      </c>
      <c r="C229" s="8">
        <f t="shared" si="184"/>
        <v>199.67</v>
      </c>
      <c r="D229" s="8">
        <f t="shared" si="197"/>
        <v>0.26999999999998181</v>
      </c>
      <c r="E229" s="8">
        <f t="shared" si="214"/>
        <v>2.4780000000000002</v>
      </c>
      <c r="F229" s="8">
        <f t="shared" si="214"/>
        <v>1.8648</v>
      </c>
      <c r="G229" s="8">
        <f t="shared" si="214"/>
        <v>0.15539999999999998</v>
      </c>
      <c r="H229" s="8">
        <f t="shared" si="214"/>
        <v>0.14000000000000001</v>
      </c>
      <c r="I229" s="8">
        <f t="shared" si="214"/>
        <v>1.1374020000000002</v>
      </c>
      <c r="J229" s="8">
        <f t="shared" si="214"/>
        <v>1.315734</v>
      </c>
      <c r="K229" s="8">
        <f t="shared" si="214"/>
        <v>5.0551200000000004E-2</v>
      </c>
      <c r="L229" s="8">
        <f t="shared" si="214"/>
        <v>1.1374020000000002</v>
      </c>
      <c r="M229" s="8">
        <f t="shared" si="185"/>
        <v>8.5566374932344686</v>
      </c>
      <c r="N229" s="8">
        <f t="shared" si="190"/>
        <v>3.4173886820418886E-2</v>
      </c>
      <c r="O229" s="8">
        <f t="shared" si="190"/>
        <v>1.315734</v>
      </c>
      <c r="P229" s="8">
        <f t="shared" si="186"/>
        <v>1.5957425086403418</v>
      </c>
      <c r="Q229" s="8">
        <f t="shared" si="191"/>
        <v>1.1775186644200852E-2</v>
      </c>
      <c r="R229" s="8">
        <f t="shared" si="191"/>
        <v>5.0551200000000004E-2</v>
      </c>
      <c r="S229" s="8">
        <f t="shared" si="187"/>
        <v>6.1294640993790978E-2</v>
      </c>
      <c r="T229" s="8">
        <f t="shared" si="192"/>
        <v>5.2056115389386565E-4</v>
      </c>
      <c r="U229" s="8">
        <f t="shared" si="192"/>
        <v>2.4582460000000004</v>
      </c>
      <c r="V229" s="8">
        <f t="shared" si="192"/>
        <v>2.774715634618496</v>
      </c>
      <c r="W229" s="29">
        <f>'2.8 Fert x35 '!D34</f>
        <v>203.36</v>
      </c>
      <c r="X229" s="71">
        <f t="shared" si="198"/>
        <v>0.28000000000000114</v>
      </c>
      <c r="Y229" s="29">
        <f>'2.8 Fert x35 '!F34*k</f>
        <v>3.0701999999999998</v>
      </c>
      <c r="Z229" s="29">
        <f>'2.8 Fert x35 '!G34*k</f>
        <v>1.9613999999999998</v>
      </c>
      <c r="AA229" s="29">
        <f>'2.8 Fert x35 '!H34*k</f>
        <v>0.17219999999999999</v>
      </c>
      <c r="AB229" s="29">
        <f>'2.8 Fert x35 '!I34/2</f>
        <v>0.18</v>
      </c>
      <c r="AC229" s="68">
        <f t="shared" si="199"/>
        <v>1.4092218000000001</v>
      </c>
      <c r="AD229" s="348">
        <f t="shared" si="193"/>
        <v>1.4975309999999999</v>
      </c>
      <c r="AE229" s="68">
        <f t="shared" si="200"/>
        <v>6.2632080000000007E-2</v>
      </c>
      <c r="AF229" s="36">
        <f t="shared" si="201"/>
        <v>1.4092218000000001</v>
      </c>
      <c r="AG229" s="33">
        <f t="shared" si="194"/>
        <v>10.371218094623231</v>
      </c>
      <c r="AH229" s="33">
        <f t="shared" si="202"/>
        <v>7.658769350000405E-2</v>
      </c>
      <c r="AI229" s="36">
        <f t="shared" si="203"/>
        <v>1.4975309999999999</v>
      </c>
      <c r="AJ229" s="33">
        <f t="shared" si="195"/>
        <v>1.8177089828757995</v>
      </c>
      <c r="AK229" s="33">
        <f t="shared" si="204"/>
        <v>6.5087998509349987E-3</v>
      </c>
      <c r="AL229" s="60">
        <f t="shared" si="205"/>
        <v>6.2632080000000007E-2</v>
      </c>
      <c r="AM229" s="60">
        <f t="shared" si="206"/>
        <v>7.5302187876221546E-2</v>
      </c>
      <c r="AN229" s="60">
        <f t="shared" si="207"/>
        <v>3.6292342950908635E-3</v>
      </c>
      <c r="AO229" s="34">
        <f t="shared" si="196"/>
        <v>2.8534139999999995</v>
      </c>
      <c r="AP229" s="34">
        <f t="shared" si="208"/>
        <v>3.2201397276460306</v>
      </c>
      <c r="AQ229" s="10">
        <f t="shared" si="209"/>
        <v>2.0366412758099761</v>
      </c>
      <c r="AR229" s="10">
        <f t="shared" si="210"/>
        <v>2.3635825600921865</v>
      </c>
      <c r="AS229" s="10">
        <f t="shared" si="211"/>
        <v>0.32694128428221036</v>
      </c>
      <c r="AT229" s="10">
        <f t="shared" si="212"/>
        <v>62.805989444599454</v>
      </c>
    </row>
    <row r="230" spans="1:51" x14ac:dyDescent="0.25">
      <c r="K230" s="1"/>
    </row>
    <row r="231" spans="1:51" x14ac:dyDescent="0.25">
      <c r="K231" s="1"/>
    </row>
    <row r="232" spans="1:51" ht="18.75" x14ac:dyDescent="0.3">
      <c r="C232" s="361" t="s">
        <v>19</v>
      </c>
      <c r="D232" s="361"/>
      <c r="E232" s="361"/>
      <c r="F232" s="361"/>
      <c r="G232" s="361"/>
      <c r="H232" s="361"/>
      <c r="I232" s="361"/>
      <c r="J232" s="361"/>
      <c r="K232" s="361"/>
      <c r="L232" s="361"/>
      <c r="M232" s="361"/>
      <c r="N232" s="361"/>
      <c r="O232" s="361"/>
      <c r="P232" s="361"/>
      <c r="Q232" s="361"/>
      <c r="R232" s="361"/>
      <c r="S232" s="361"/>
      <c r="T232" s="361"/>
      <c r="U232" s="361"/>
      <c r="V232" s="361"/>
      <c r="W232" s="362" t="s">
        <v>265</v>
      </c>
      <c r="X232" s="362"/>
      <c r="Y232" s="362"/>
      <c r="Z232" s="362"/>
      <c r="AA232" s="362"/>
      <c r="AB232" s="362"/>
      <c r="AC232" s="362"/>
      <c r="AD232" s="362"/>
      <c r="AE232" s="362"/>
      <c r="AF232" s="362"/>
      <c r="AG232" s="362"/>
      <c r="AH232" s="362"/>
      <c r="AI232" s="362"/>
      <c r="AJ232" s="362"/>
      <c r="AK232" s="362"/>
      <c r="AL232" s="362"/>
      <c r="AM232" s="362"/>
      <c r="AN232" s="362"/>
      <c r="AO232" s="362"/>
      <c r="AP232" s="362"/>
      <c r="AQ232" s="37"/>
      <c r="AR232" s="37"/>
      <c r="AS232" s="37"/>
      <c r="AT232" s="38"/>
      <c r="AU232" s="38"/>
      <c r="AV232" s="38"/>
      <c r="AW232" s="38"/>
      <c r="AX232" s="38"/>
      <c r="AY232" s="38"/>
    </row>
    <row r="233" spans="1:51" ht="135" x14ac:dyDescent="0.25">
      <c r="A233" s="13" t="s">
        <v>4</v>
      </c>
      <c r="B233" s="14" t="s">
        <v>0</v>
      </c>
      <c r="C233" s="58" t="s">
        <v>7</v>
      </c>
      <c r="D233" s="5" t="s">
        <v>6</v>
      </c>
      <c r="E233" s="21" t="s">
        <v>41</v>
      </c>
      <c r="F233" s="58" t="s">
        <v>42</v>
      </c>
      <c r="G233" s="58" t="s">
        <v>43</v>
      </c>
      <c r="H233" s="58"/>
      <c r="I233" s="58" t="s">
        <v>39</v>
      </c>
      <c r="J233" s="58" t="s">
        <v>40</v>
      </c>
      <c r="K233" s="58" t="s">
        <v>44</v>
      </c>
      <c r="L233" s="58" t="s">
        <v>36</v>
      </c>
      <c r="M233" s="15" t="s">
        <v>8</v>
      </c>
      <c r="N233" s="5" t="s">
        <v>11</v>
      </c>
      <c r="O233" s="5" t="s">
        <v>38</v>
      </c>
      <c r="P233" s="15" t="s">
        <v>33</v>
      </c>
      <c r="Q233" s="5" t="s">
        <v>34</v>
      </c>
      <c r="R233" s="58" t="s">
        <v>45</v>
      </c>
      <c r="S233" s="15" t="s">
        <v>46</v>
      </c>
      <c r="T233" s="5" t="s">
        <v>32</v>
      </c>
      <c r="U233" s="5" t="s">
        <v>24</v>
      </c>
      <c r="V233" s="5" t="s">
        <v>1</v>
      </c>
      <c r="W233" s="26" t="s">
        <v>5</v>
      </c>
      <c r="X233" s="26" t="s">
        <v>6</v>
      </c>
      <c r="Y233" s="27" t="s">
        <v>41</v>
      </c>
      <c r="Z233" s="59" t="s">
        <v>42</v>
      </c>
      <c r="AA233" s="59" t="s">
        <v>43</v>
      </c>
      <c r="AB233" s="59" t="s">
        <v>75</v>
      </c>
      <c r="AC233" s="59" t="s">
        <v>39</v>
      </c>
      <c r="AD233" s="59" t="s">
        <v>40</v>
      </c>
      <c r="AE233" s="59" t="s">
        <v>44</v>
      </c>
      <c r="AF233" s="67" t="s">
        <v>36</v>
      </c>
      <c r="AG233" s="26" t="s">
        <v>8</v>
      </c>
      <c r="AH233" s="28" t="s">
        <v>11</v>
      </c>
      <c r="AI233" s="28" t="s">
        <v>38</v>
      </c>
      <c r="AJ233" s="26" t="s">
        <v>33</v>
      </c>
      <c r="AK233" s="28" t="s">
        <v>34</v>
      </c>
      <c r="AL233" s="28" t="s">
        <v>47</v>
      </c>
      <c r="AM233" s="26" t="s">
        <v>46</v>
      </c>
      <c r="AN233" s="28" t="s">
        <v>32</v>
      </c>
      <c r="AO233" s="28" t="s">
        <v>24</v>
      </c>
      <c r="AP233" s="26" t="s">
        <v>1</v>
      </c>
      <c r="AQ233" s="6" t="str">
        <f>"Climate benefit " &amp;C232 &amp; " ton CO2/ha"</f>
        <v>Climate benefit BAU 95% ton CO2/ha</v>
      </c>
      <c r="AR233" s="6" t="str">
        <f>"Climate benefit "&amp;AT232 &amp; " ton CO2/ha"</f>
        <v>Climate benefit  ton CO2/ha</v>
      </c>
      <c r="AS233" s="6" t="str">
        <f>"Diff "&amp;C232&amp;" and "&amp;AT232 &amp; " ton CO2/ha/year"</f>
        <v>Diff BAU 95% and  ton CO2/ha/year</v>
      </c>
      <c r="AT233" s="16" t="s">
        <v>12</v>
      </c>
      <c r="AU233" s="16"/>
      <c r="AV233" s="16"/>
      <c r="AW233" s="6"/>
    </row>
    <row r="234" spans="1:51" x14ac:dyDescent="0.25">
      <c r="A234" s="4">
        <v>0</v>
      </c>
      <c r="B234" s="4">
        <v>2023</v>
      </c>
      <c r="C234" s="39">
        <f t="shared" ref="C234:C264" si="215">C24</f>
        <v>187.18</v>
      </c>
      <c r="D234" s="17"/>
      <c r="E234" s="17"/>
      <c r="F234" s="17"/>
      <c r="G234" s="17"/>
      <c r="H234" s="17"/>
      <c r="I234" s="17"/>
      <c r="J234" s="17"/>
      <c r="K234" s="17"/>
      <c r="L234" s="17"/>
      <c r="M234" s="66">
        <f t="shared" ref="M234:M264" si="216">M24</f>
        <v>15</v>
      </c>
      <c r="N234" s="8"/>
      <c r="O234" s="8"/>
      <c r="P234" s="66">
        <f t="shared" ref="P234:P264" si="217">P24</f>
        <v>1.5</v>
      </c>
      <c r="Q234" s="8"/>
      <c r="R234" s="8"/>
      <c r="S234" s="66">
        <f t="shared" ref="S234:S264" si="218">S24</f>
        <v>0.05</v>
      </c>
      <c r="T234" s="8"/>
      <c r="U234" s="9"/>
      <c r="V234" s="9"/>
      <c r="W234" s="29">
        <f>'2.3 Set aside x2'!D4</f>
        <v>187.41</v>
      </c>
      <c r="X234" s="29"/>
      <c r="Y234" s="29"/>
      <c r="Z234" s="29"/>
      <c r="AA234" s="29"/>
      <c r="AB234" s="29"/>
      <c r="AC234" s="31"/>
      <c r="AD234" s="31"/>
      <c r="AE234" s="31"/>
      <c r="AF234" s="31"/>
      <c r="AG234" s="32">
        <f>AG24</f>
        <v>15</v>
      </c>
      <c r="AH234" s="33"/>
      <c r="AI234" s="33"/>
      <c r="AJ234" s="32">
        <f>AJ24</f>
        <v>1.5</v>
      </c>
      <c r="AK234" s="33"/>
      <c r="AL234" s="33"/>
      <c r="AM234" s="32">
        <f>AM24</f>
        <v>0.05</v>
      </c>
      <c r="AN234" s="33"/>
      <c r="AO234" s="34"/>
      <c r="AP234" s="34"/>
      <c r="AS234">
        <v>0</v>
      </c>
      <c r="AT234">
        <v>0</v>
      </c>
    </row>
    <row r="235" spans="1:51" x14ac:dyDescent="0.25">
      <c r="A235" s="4">
        <v>5</v>
      </c>
      <c r="B235" s="18">
        <f t="shared" ref="B235:B264" si="219">B234+5</f>
        <v>2028</v>
      </c>
      <c r="C235" s="39">
        <f t="shared" si="215"/>
        <v>187.12</v>
      </c>
      <c r="D235" s="22">
        <f>C235-C234</f>
        <v>-6.0000000000002274E-2</v>
      </c>
      <c r="E235" s="64">
        <f t="shared" ref="E235:L244" si="220">E25</f>
        <v>2.4842999999999997</v>
      </c>
      <c r="F235" s="64">
        <f t="shared" si="220"/>
        <v>1.6463999999999999</v>
      </c>
      <c r="G235" s="64">
        <f t="shared" si="220"/>
        <v>0.14280000000000001</v>
      </c>
      <c r="H235" s="64">
        <f t="shared" si="220"/>
        <v>0.13500000000000001</v>
      </c>
      <c r="I235" s="64">
        <f t="shared" si="220"/>
        <v>1.1402937</v>
      </c>
      <c r="J235" s="64">
        <f t="shared" si="220"/>
        <v>1.2342854999999999</v>
      </c>
      <c r="K235" s="64">
        <f t="shared" si="220"/>
        <v>5.0679719999999998E-2</v>
      </c>
      <c r="L235" s="64">
        <f t="shared" si="220"/>
        <v>1.1402937</v>
      </c>
      <c r="M235" s="64">
        <f t="shared" si="216"/>
        <v>14.198552149441863</v>
      </c>
      <c r="N235" s="64">
        <f t="shared" ref="N235:O264" si="221">N25</f>
        <v>-0.80144785055813728</v>
      </c>
      <c r="O235" s="64">
        <f t="shared" si="221"/>
        <v>1.2342854999999999</v>
      </c>
      <c r="P235" s="64">
        <f t="shared" si="217"/>
        <v>1.4994505429449552</v>
      </c>
      <c r="Q235" s="64">
        <f t="shared" ref="Q235:R264" si="222">Q25</f>
        <v>-5.49457055044833E-4</v>
      </c>
      <c r="R235" s="64">
        <f t="shared" si="222"/>
        <v>5.0679719999999998E-2</v>
      </c>
      <c r="S235" s="64">
        <f t="shared" si="218"/>
        <v>5.9518554764831845E-2</v>
      </c>
      <c r="T235" s="64">
        <f t="shared" ref="T235:V264" si="223">T25</f>
        <v>9.5185547648318422E-3</v>
      </c>
      <c r="U235" s="64">
        <f t="shared" si="223"/>
        <v>2.3365049999999998</v>
      </c>
      <c r="V235" s="64">
        <f t="shared" si="223"/>
        <v>1.4840262471516472</v>
      </c>
      <c r="W235" s="29">
        <f>'2.3 Set aside x2'!D5</f>
        <v>187.56</v>
      </c>
      <c r="X235" s="35">
        <f>W235-W234</f>
        <v>0.15000000000000568</v>
      </c>
      <c r="Y235" s="68">
        <f>'2.3 Set aside x2'!F5*k</f>
        <v>1.5645</v>
      </c>
      <c r="Z235" s="68">
        <f>'2.3 Set aside x2'!G5*k</f>
        <v>1.4300999999999999</v>
      </c>
      <c r="AA235" s="68">
        <f>'2.3 Set aside x2'!H5*k</f>
        <v>0.1113</v>
      </c>
      <c r="AB235" s="68">
        <f>'2.3 Set aside x2'!I5/2</f>
        <v>0.12</v>
      </c>
      <c r="AC235" s="68">
        <f>p*Y235</f>
        <v>0.71810550000000006</v>
      </c>
      <c r="AD235" s="348">
        <f t="shared" ref="AD235:AD264" si="224">Z235*paperpulp+Y235*(ppaperboard+papertimb)</f>
        <v>0.92674049999999997</v>
      </c>
      <c r="AE235" s="68">
        <f t="shared" ref="AE235:AE264" si="225">Y235*pboard</f>
        <v>3.1915800000000001E-2</v>
      </c>
      <c r="AF235" s="36">
        <f>AC235</f>
        <v>0.71810550000000006</v>
      </c>
      <c r="AG235" s="33">
        <f>AG234*EXP(-qsawn*5)+AF235</f>
        <v>13.776363949441862</v>
      </c>
      <c r="AH235" s="33">
        <f>AG235-AG234</f>
        <v>-1.2236360505581381</v>
      </c>
      <c r="AI235" s="36">
        <f>AD235</f>
        <v>0.92674049999999997</v>
      </c>
      <c r="AJ235" s="33">
        <f>AJ234*EXP(-qpap*5)+AI235</f>
        <v>1.1919055429449554</v>
      </c>
      <c r="AK235" s="33">
        <f>AJ235-AJ234</f>
        <v>-0.30809445705504457</v>
      </c>
      <c r="AL235" s="60">
        <f>AE235</f>
        <v>3.1915800000000001E-2</v>
      </c>
      <c r="AM235" s="60">
        <f t="shared" ref="AM235:AM264" si="226">AM234*EXP(-qpap*5)+AL235</f>
        <v>4.0754634764831849E-2</v>
      </c>
      <c r="AN235" s="60">
        <f>AM235-AM234</f>
        <v>-9.2453652351681542E-3</v>
      </c>
      <c r="AO235" s="34">
        <f t="shared" ref="AO235:AO264" si="227">(Z235+Y235+AA235+AB235)*SFtot</f>
        <v>1.7097270000000002</v>
      </c>
      <c r="AP235" s="34">
        <f>X235+AO235+AK235+AN235+AH235</f>
        <v>0.31875112715165521</v>
      </c>
      <c r="AQ235" s="10">
        <f t="shared" ref="AQ235:AQ264" si="228">V235*3.67/5</f>
        <v>1.089275265409309</v>
      </c>
      <c r="AR235" s="10">
        <f>AP235*3.67/5</f>
        <v>0.23396332732931491</v>
      </c>
      <c r="AS235" s="10">
        <f>(AR235-AQ235)</f>
        <v>-0.85531193807999406</v>
      </c>
      <c r="AT235" s="10">
        <f>SUM(AS$234:AS235)*5</f>
        <v>-4.2765596903999707</v>
      </c>
      <c r="AU235" s="10"/>
      <c r="AV235" s="10"/>
      <c r="AW235" s="10"/>
      <c r="AY235" s="10"/>
    </row>
    <row r="236" spans="1:51" x14ac:dyDescent="0.25">
      <c r="A236" s="4">
        <v>10</v>
      </c>
      <c r="B236" s="18">
        <f t="shared" si="219"/>
        <v>2033</v>
      </c>
      <c r="C236" s="39">
        <f t="shared" si="215"/>
        <v>187.21</v>
      </c>
      <c r="D236" s="22">
        <f t="shared" ref="D236:D264" si="229">C236-C235</f>
        <v>9.0000000000003411E-2</v>
      </c>
      <c r="E236" s="64">
        <f t="shared" si="220"/>
        <v>2.3519999999999999</v>
      </c>
      <c r="F236" s="64">
        <f t="shared" si="220"/>
        <v>1.7094</v>
      </c>
      <c r="G236" s="64">
        <f t="shared" si="220"/>
        <v>0.14280000000000001</v>
      </c>
      <c r="H236" s="64">
        <f t="shared" si="220"/>
        <v>0.16</v>
      </c>
      <c r="I236" s="64">
        <f t="shared" si="220"/>
        <v>1.0795680000000001</v>
      </c>
      <c r="J236" s="64">
        <f t="shared" si="220"/>
        <v>1.2258119999999999</v>
      </c>
      <c r="K236" s="64">
        <f t="shared" si="220"/>
        <v>4.7980800000000004E-2</v>
      </c>
      <c r="L236" s="64">
        <f t="shared" si="220"/>
        <v>1.0795680000000001</v>
      </c>
      <c r="M236" s="64">
        <f t="shared" si="216"/>
        <v>13.440125571686007</v>
      </c>
      <c r="N236" s="64">
        <f t="shared" si="221"/>
        <v>-0.75842657775585565</v>
      </c>
      <c r="O236" s="64">
        <f t="shared" si="221"/>
        <v>1.2258119999999999</v>
      </c>
      <c r="P236" s="64">
        <f t="shared" si="217"/>
        <v>1.4908799117425571</v>
      </c>
      <c r="Q236" s="64">
        <f t="shared" si="222"/>
        <v>-8.5706312023980935E-3</v>
      </c>
      <c r="R236" s="64">
        <f t="shared" si="222"/>
        <v>4.7980800000000004E-2</v>
      </c>
      <c r="S236" s="64">
        <f t="shared" si="218"/>
        <v>5.8502293420158877E-2</v>
      </c>
      <c r="T236" s="64">
        <f t="shared" si="223"/>
        <v>-1.0162613446729682E-3</v>
      </c>
      <c r="U236" s="64">
        <f t="shared" si="223"/>
        <v>2.3130260000000002</v>
      </c>
      <c r="V236" s="64">
        <f t="shared" si="223"/>
        <v>1.635012529697077</v>
      </c>
      <c r="W236" s="29">
        <f>'2.3 Set aside x2'!D6</f>
        <v>189.01</v>
      </c>
      <c r="X236" s="35">
        <f t="shared" ref="X236:X264" si="230">W236-W235</f>
        <v>1.4499999999999886</v>
      </c>
      <c r="Y236" s="68">
        <f>'2.3 Set aside x2'!F6*k</f>
        <v>1.5329999999999999</v>
      </c>
      <c r="Z236" s="68">
        <f>'2.3 Set aside x2'!G6*k</f>
        <v>1.4300999999999999</v>
      </c>
      <c r="AA236" s="68">
        <f>'2.3 Set aside x2'!H6*k</f>
        <v>0.10920000000000001</v>
      </c>
      <c r="AB236" s="68">
        <f>'2.3 Set aside x2'!I6/2</f>
        <v>0.14000000000000001</v>
      </c>
      <c r="AC236" s="68">
        <f t="shared" ref="AC236:AC264" si="231">p*Y236</f>
        <v>0.70364700000000002</v>
      </c>
      <c r="AD236" s="348">
        <f t="shared" si="224"/>
        <v>0.91902299999999992</v>
      </c>
      <c r="AE236" s="68">
        <f t="shared" si="225"/>
        <v>3.1273200000000001E-2</v>
      </c>
      <c r="AF236" s="36">
        <f t="shared" ref="AF236:AF264" si="232">AC236</f>
        <v>0.70364700000000002</v>
      </c>
      <c r="AG236" s="33">
        <f t="shared" ref="AG236:AG264" si="233">AG235*EXP(-qsawn*5)+AF236</f>
        <v>12.69666839635903</v>
      </c>
      <c r="AH236" s="33">
        <f t="shared" ref="AH236:AH264" si="234">AG236-AG235</f>
        <v>-1.079695553082832</v>
      </c>
      <c r="AI236" s="36">
        <f t="shared" ref="AI236:AI264" si="235">AD236</f>
        <v>0.91902299999999992</v>
      </c>
      <c r="AJ236" s="33">
        <f t="shared" ref="AJ236:AJ264" si="236">AJ235*EXP(-qpap*5)+AI236</f>
        <v>1.129724122987553</v>
      </c>
      <c r="AK236" s="33">
        <f t="shared" ref="AK236:AK264" si="237">AJ236-AJ235</f>
        <v>-6.2181419957402451E-2</v>
      </c>
      <c r="AL236" s="60">
        <f t="shared" ref="AL236:AL264" si="238">AE236</f>
        <v>3.1273200000000001E-2</v>
      </c>
      <c r="AM236" s="60">
        <f t="shared" si="226"/>
        <v>3.8477669651748404E-2</v>
      </c>
      <c r="AN236" s="60">
        <f t="shared" ref="AN236:AN264" si="239">AM236-AM235</f>
        <v>-2.2769651130834442E-3</v>
      </c>
      <c r="AO236" s="34">
        <f t="shared" si="227"/>
        <v>1.7025190000000001</v>
      </c>
      <c r="AP236" s="34">
        <f t="shared" ref="AP236:AP264" si="240">X236+AO236+AK236+AN236+AH236</f>
        <v>2.0083650618466709</v>
      </c>
      <c r="AQ236" s="10">
        <f t="shared" si="228"/>
        <v>1.2000991967976544</v>
      </c>
      <c r="AR236" s="10">
        <f t="shared" ref="AR236:AR264" si="241">AP236*3.67/5</f>
        <v>1.4741399553954564</v>
      </c>
      <c r="AS236" s="10">
        <f t="shared" ref="AS236:AS264" si="242">(AR236-AQ236)</f>
        <v>0.27404075859780197</v>
      </c>
      <c r="AT236" s="10">
        <f>SUM(AS$234:AS236)*5</f>
        <v>-2.9063558974109602</v>
      </c>
      <c r="AU236" s="10"/>
      <c r="AV236" s="10"/>
      <c r="AW236" s="10"/>
      <c r="AY236" s="10"/>
    </row>
    <row r="237" spans="1:51" x14ac:dyDescent="0.25">
      <c r="A237" s="4">
        <v>15</v>
      </c>
      <c r="B237" s="18">
        <f t="shared" si="219"/>
        <v>2038</v>
      </c>
      <c r="C237" s="39">
        <f t="shared" si="215"/>
        <v>187.3</v>
      </c>
      <c r="D237" s="22">
        <f t="shared" si="229"/>
        <v>9.0000000000003411E-2</v>
      </c>
      <c r="E237" s="64">
        <f t="shared" si="220"/>
        <v>2.1923999999999997</v>
      </c>
      <c r="F237" s="64">
        <f t="shared" si="220"/>
        <v>1.6862999999999999</v>
      </c>
      <c r="G237" s="64">
        <f t="shared" si="220"/>
        <v>0.1386</v>
      </c>
      <c r="H237" s="64">
        <f t="shared" si="220"/>
        <v>0.12</v>
      </c>
      <c r="I237" s="64">
        <f t="shared" si="220"/>
        <v>1.0063115999999999</v>
      </c>
      <c r="J237" s="64">
        <f t="shared" si="220"/>
        <v>1.1779319999999998</v>
      </c>
      <c r="K237" s="64">
        <f t="shared" si="220"/>
        <v>4.4724959999999994E-2</v>
      </c>
      <c r="L237" s="64">
        <f t="shared" si="220"/>
        <v>1.0063115999999999</v>
      </c>
      <c r="M237" s="64">
        <f t="shared" si="216"/>
        <v>12.706620487201896</v>
      </c>
      <c r="N237" s="64">
        <f t="shared" si="221"/>
        <v>-0.73350508448411134</v>
      </c>
      <c r="O237" s="64">
        <f t="shared" si="221"/>
        <v>1.1779319999999998</v>
      </c>
      <c r="P237" s="64">
        <f t="shared" si="217"/>
        <v>1.4414848238819906</v>
      </c>
      <c r="Q237" s="64">
        <f t="shared" si="222"/>
        <v>-4.9395087860566456E-2</v>
      </c>
      <c r="R237" s="64">
        <f t="shared" si="222"/>
        <v>4.4724959999999994E-2</v>
      </c>
      <c r="S237" s="64">
        <f t="shared" si="218"/>
        <v>5.5066802098089868E-2</v>
      </c>
      <c r="T237" s="64">
        <f t="shared" si="223"/>
        <v>-3.4354913220690092E-3</v>
      </c>
      <c r="U237" s="64">
        <f t="shared" si="223"/>
        <v>2.1927690000000002</v>
      </c>
      <c r="V237" s="64">
        <f t="shared" si="223"/>
        <v>1.4964333363332569</v>
      </c>
      <c r="W237" s="29">
        <f>'2.3 Set aside x2'!D7</f>
        <v>190.59</v>
      </c>
      <c r="X237" s="35">
        <f t="shared" si="230"/>
        <v>1.5800000000000125</v>
      </c>
      <c r="Y237" s="68">
        <f>'2.3 Set aside x2'!F7*k</f>
        <v>1.6988999999999999</v>
      </c>
      <c r="Z237" s="68">
        <f>'2.3 Set aside x2'!G7*k</f>
        <v>1.4742</v>
      </c>
      <c r="AA237" s="68">
        <f>'2.3 Set aside x2'!H7*k</f>
        <v>0.11550000000000001</v>
      </c>
      <c r="AB237" s="68">
        <f>'2.3 Set aside x2'!I7/2</f>
        <v>0.08</v>
      </c>
      <c r="AC237" s="68">
        <f t="shared" si="231"/>
        <v>0.77979509999999996</v>
      </c>
      <c r="AD237" s="348">
        <f t="shared" si="224"/>
        <v>0.97642649999999998</v>
      </c>
      <c r="AE237" s="68">
        <f t="shared" si="225"/>
        <v>3.4657559999999997E-2</v>
      </c>
      <c r="AF237" s="36">
        <f t="shared" si="232"/>
        <v>0.77979509999999996</v>
      </c>
      <c r="AG237" s="33">
        <f t="shared" si="233"/>
        <v>11.832886924434449</v>
      </c>
      <c r="AH237" s="33">
        <f t="shared" si="234"/>
        <v>-0.86378147192458066</v>
      </c>
      <c r="AI237" s="36">
        <f t="shared" si="235"/>
        <v>0.97642649999999998</v>
      </c>
      <c r="AJ237" s="33">
        <f t="shared" si="236"/>
        <v>1.176135397058631</v>
      </c>
      <c r="AK237" s="33">
        <f t="shared" si="237"/>
        <v>4.6411274071078035E-2</v>
      </c>
      <c r="AL237" s="60">
        <f t="shared" si="238"/>
        <v>3.4657559999999997E-2</v>
      </c>
      <c r="AM237" s="60">
        <f t="shared" si="226"/>
        <v>4.1459515283751774E-2</v>
      </c>
      <c r="AN237" s="60">
        <f t="shared" si="239"/>
        <v>2.9818456320033701E-3</v>
      </c>
      <c r="AO237" s="34">
        <f t="shared" si="227"/>
        <v>1.785358</v>
      </c>
      <c r="AP237" s="34">
        <f t="shared" si="240"/>
        <v>2.5509696477785133</v>
      </c>
      <c r="AQ237" s="10">
        <f t="shared" si="228"/>
        <v>1.0983820688686106</v>
      </c>
      <c r="AR237" s="10">
        <f t="shared" si="241"/>
        <v>1.8724117214694289</v>
      </c>
      <c r="AS237" s="10">
        <f t="shared" si="242"/>
        <v>0.77402965260081835</v>
      </c>
      <c r="AT237" s="10">
        <f>SUM(AS$234:AS237)*5</f>
        <v>0.96379236559313131</v>
      </c>
      <c r="AU237" s="10"/>
      <c r="AV237" s="10"/>
      <c r="AW237" s="10"/>
      <c r="AY237" s="10"/>
    </row>
    <row r="238" spans="1:51" x14ac:dyDescent="0.25">
      <c r="A238" s="4">
        <v>20</v>
      </c>
      <c r="B238" s="18">
        <f t="shared" si="219"/>
        <v>2043</v>
      </c>
      <c r="C238" s="39">
        <f t="shared" si="215"/>
        <v>187.56</v>
      </c>
      <c r="D238" s="22">
        <f t="shared" si="229"/>
        <v>0.25999999999999091</v>
      </c>
      <c r="E238" s="64">
        <f t="shared" si="220"/>
        <v>2.0055000000000001</v>
      </c>
      <c r="F238" s="64">
        <f t="shared" si="220"/>
        <v>1.8837000000000002</v>
      </c>
      <c r="G238" s="64">
        <f t="shared" si="220"/>
        <v>0.14489999999999997</v>
      </c>
      <c r="H238" s="64">
        <f t="shared" si="220"/>
        <v>0.13500000000000001</v>
      </c>
      <c r="I238" s="64">
        <f t="shared" si="220"/>
        <v>0.92052450000000008</v>
      </c>
      <c r="J238" s="64">
        <f t="shared" si="220"/>
        <v>1.2071535</v>
      </c>
      <c r="K238" s="64">
        <f t="shared" si="220"/>
        <v>4.0912200000000003E-2</v>
      </c>
      <c r="L238" s="64">
        <f t="shared" si="220"/>
        <v>0.92052450000000008</v>
      </c>
      <c r="M238" s="64">
        <f t="shared" si="216"/>
        <v>11.982280122723683</v>
      </c>
      <c r="N238" s="64">
        <f t="shared" si="221"/>
        <v>-0.72434036447821271</v>
      </c>
      <c r="O238" s="64">
        <f t="shared" si="221"/>
        <v>1.2071535</v>
      </c>
      <c r="P238" s="64">
        <f t="shared" si="217"/>
        <v>1.461974423486113</v>
      </c>
      <c r="Q238" s="64">
        <f t="shared" si="222"/>
        <v>2.0489599604122333E-2</v>
      </c>
      <c r="R238" s="64">
        <f t="shared" si="222"/>
        <v>4.0912200000000003E-2</v>
      </c>
      <c r="S238" s="64">
        <f t="shared" si="218"/>
        <v>5.064672729545424E-2</v>
      </c>
      <c r="T238" s="64">
        <f t="shared" si="223"/>
        <v>-4.4200748026356276E-3</v>
      </c>
      <c r="U238" s="64">
        <f t="shared" si="223"/>
        <v>2.2096230000000001</v>
      </c>
      <c r="V238" s="64">
        <f t="shared" si="223"/>
        <v>1.7613521603232649</v>
      </c>
      <c r="W238" s="29">
        <f>'2.3 Set aside x2'!D8</f>
        <v>192.21</v>
      </c>
      <c r="X238" s="35">
        <f t="shared" si="230"/>
        <v>1.6200000000000045</v>
      </c>
      <c r="Y238" s="68">
        <f>'2.3 Set aside x2'!F8*k</f>
        <v>1.5981000000000001</v>
      </c>
      <c r="Z238" s="68">
        <f>'2.3 Set aside x2'!G8*k</f>
        <v>1.6358999999999999</v>
      </c>
      <c r="AA238" s="68">
        <f>'2.3 Set aside x2'!H8*k</f>
        <v>0.12179999999999999</v>
      </c>
      <c r="AB238" s="68">
        <f>'2.3 Set aside x2'!I8/2</f>
        <v>7.0000000000000007E-2</v>
      </c>
      <c r="AC238" s="68">
        <f t="shared" si="231"/>
        <v>0.73352790000000001</v>
      </c>
      <c r="AD238" s="348">
        <f t="shared" si="224"/>
        <v>1.0131765000000001</v>
      </c>
      <c r="AE238" s="68">
        <f t="shared" si="225"/>
        <v>3.2601240000000004E-2</v>
      </c>
      <c r="AF238" s="36">
        <f t="shared" si="232"/>
        <v>0.73352790000000001</v>
      </c>
      <c r="AG238" s="33">
        <f t="shared" si="233"/>
        <v>11.034654277485751</v>
      </c>
      <c r="AH238" s="33">
        <f t="shared" si="234"/>
        <v>-0.79823264694869778</v>
      </c>
      <c r="AI238" s="36">
        <f t="shared" si="235"/>
        <v>1.0131765000000001</v>
      </c>
      <c r="AJ238" s="33">
        <f t="shared" si="236"/>
        <v>1.2210898287134229</v>
      </c>
      <c r="AK238" s="33">
        <f t="shared" si="237"/>
        <v>4.4954431654791849E-2</v>
      </c>
      <c r="AL238" s="60">
        <f t="shared" si="238"/>
        <v>3.2601240000000004E-2</v>
      </c>
      <c r="AM238" s="60">
        <f t="shared" si="226"/>
        <v>3.9930316100462049E-2</v>
      </c>
      <c r="AN238" s="60">
        <f t="shared" si="239"/>
        <v>-1.5291991832897256E-3</v>
      </c>
      <c r="AO238" s="34">
        <f t="shared" si="227"/>
        <v>1.815674</v>
      </c>
      <c r="AP238" s="34">
        <f t="shared" si="240"/>
        <v>2.6808665855228093</v>
      </c>
      <c r="AQ238" s="10">
        <f t="shared" si="228"/>
        <v>1.2928324856772764</v>
      </c>
      <c r="AR238" s="10">
        <f t="shared" si="241"/>
        <v>1.9677560737737418</v>
      </c>
      <c r="AS238" s="10">
        <f t="shared" si="242"/>
        <v>0.67492358809646547</v>
      </c>
      <c r="AT238" s="10">
        <f>SUM(AS$234:AS238)*5</f>
        <v>4.3384103060754589</v>
      </c>
      <c r="AU238" s="10"/>
      <c r="AV238" s="10"/>
      <c r="AW238" s="10"/>
      <c r="AY238" s="10"/>
    </row>
    <row r="239" spans="1:51" x14ac:dyDescent="0.25">
      <c r="A239" s="4">
        <v>25</v>
      </c>
      <c r="B239" s="18">
        <f t="shared" si="219"/>
        <v>2048</v>
      </c>
      <c r="C239" s="39">
        <f t="shared" si="215"/>
        <v>188.29</v>
      </c>
      <c r="D239" s="22">
        <f t="shared" si="229"/>
        <v>0.72999999999998977</v>
      </c>
      <c r="E239" s="64">
        <f t="shared" si="220"/>
        <v>2.0705999999999998</v>
      </c>
      <c r="F239" s="64">
        <f t="shared" si="220"/>
        <v>1.9047000000000001</v>
      </c>
      <c r="G239" s="64">
        <f t="shared" si="220"/>
        <v>0.14699999999999999</v>
      </c>
      <c r="H239" s="64">
        <f t="shared" si="220"/>
        <v>0.155</v>
      </c>
      <c r="I239" s="64">
        <f t="shared" si="220"/>
        <v>0.95040539999999996</v>
      </c>
      <c r="J239" s="64">
        <f t="shared" si="220"/>
        <v>1.2310829999999999</v>
      </c>
      <c r="K239" s="64">
        <f t="shared" si="220"/>
        <v>4.2240239999999998E-2</v>
      </c>
      <c r="L239" s="64">
        <f t="shared" si="220"/>
        <v>0.95040539999999996</v>
      </c>
      <c r="M239" s="64">
        <f t="shared" si="216"/>
        <v>11.381586110409053</v>
      </c>
      <c r="N239" s="64">
        <f t="shared" si="221"/>
        <v>-0.60069401231463004</v>
      </c>
      <c r="O239" s="64">
        <f t="shared" si="221"/>
        <v>1.2310829999999999</v>
      </c>
      <c r="P239" s="64">
        <f t="shared" si="217"/>
        <v>1.4895260071920808</v>
      </c>
      <c r="Q239" s="64">
        <f t="shared" si="222"/>
        <v>2.7551583705967886E-2</v>
      </c>
      <c r="R239" s="64">
        <f t="shared" si="222"/>
        <v>4.2240239999999998E-2</v>
      </c>
      <c r="S239" s="64">
        <f t="shared" si="218"/>
        <v>5.1193401078880374E-2</v>
      </c>
      <c r="T239" s="64">
        <f t="shared" si="223"/>
        <v>5.4667378342613399E-4</v>
      </c>
      <c r="U239" s="64">
        <f t="shared" si="223"/>
        <v>2.2669690000000005</v>
      </c>
      <c r="V239" s="64">
        <f t="shared" si="223"/>
        <v>2.4243732451747544</v>
      </c>
      <c r="W239" s="29">
        <f>'2.3 Set aside x2'!D9</f>
        <v>194.25</v>
      </c>
      <c r="X239" s="35">
        <f t="shared" si="230"/>
        <v>2.039999999999992</v>
      </c>
      <c r="Y239" s="68">
        <f>'2.3 Set aside x2'!F9*k</f>
        <v>1.8962999999999999</v>
      </c>
      <c r="Z239" s="68">
        <f>'2.3 Set aside x2'!G9*k</f>
        <v>1.8312000000000002</v>
      </c>
      <c r="AA239" s="68">
        <f>'2.3 Set aside x2'!H9*k</f>
        <v>0.1386</v>
      </c>
      <c r="AB239" s="68">
        <f>'2.3 Set aside x2'!I9/2</f>
        <v>0.15</v>
      </c>
      <c r="AC239" s="68">
        <f t="shared" si="231"/>
        <v>0.87040169999999994</v>
      </c>
      <c r="AD239" s="348">
        <f t="shared" si="224"/>
        <v>1.1604494999999999</v>
      </c>
      <c r="AE239" s="68">
        <f t="shared" si="225"/>
        <v>3.868452E-2</v>
      </c>
      <c r="AF239" s="36">
        <f t="shared" si="232"/>
        <v>0.87040169999999994</v>
      </c>
      <c r="AG239" s="33">
        <f t="shared" si="233"/>
        <v>10.476626197043206</v>
      </c>
      <c r="AH239" s="33">
        <f t="shared" si="234"/>
        <v>-0.55802808044254526</v>
      </c>
      <c r="AI239" s="36">
        <f t="shared" si="235"/>
        <v>1.1604494999999999</v>
      </c>
      <c r="AJ239" s="33">
        <f t="shared" si="236"/>
        <v>1.3763097245802953</v>
      </c>
      <c r="AK239" s="33">
        <f t="shared" si="237"/>
        <v>0.15521989586687246</v>
      </c>
      <c r="AL239" s="60">
        <f t="shared" si="238"/>
        <v>3.868452E-2</v>
      </c>
      <c r="AM239" s="60">
        <f t="shared" si="226"/>
        <v>4.5743269322389771E-2</v>
      </c>
      <c r="AN239" s="60">
        <f t="shared" si="239"/>
        <v>5.8129532219277219E-3</v>
      </c>
      <c r="AO239" s="34">
        <f t="shared" si="227"/>
        <v>2.128533</v>
      </c>
      <c r="AP239" s="34">
        <f t="shared" si="240"/>
        <v>3.7715377686462466</v>
      </c>
      <c r="AQ239" s="10">
        <f t="shared" si="228"/>
        <v>1.7794899619582698</v>
      </c>
      <c r="AR239" s="10">
        <f t="shared" si="241"/>
        <v>2.7683087221863447</v>
      </c>
      <c r="AS239" s="10">
        <f t="shared" si="242"/>
        <v>0.98881876022807491</v>
      </c>
      <c r="AT239" s="10">
        <f>SUM(AS$234:AS239)*5</f>
        <v>9.2825041072158339</v>
      </c>
      <c r="AU239" s="10"/>
      <c r="AV239" s="10"/>
      <c r="AW239" s="10"/>
      <c r="AY239" s="10"/>
    </row>
    <row r="240" spans="1:51" x14ac:dyDescent="0.25">
      <c r="A240" s="4">
        <v>30</v>
      </c>
      <c r="B240" s="18">
        <f t="shared" si="219"/>
        <v>2053</v>
      </c>
      <c r="C240" s="39">
        <f t="shared" si="215"/>
        <v>189.11</v>
      </c>
      <c r="D240" s="22">
        <f t="shared" si="229"/>
        <v>0.8200000000000216</v>
      </c>
      <c r="E240" s="64">
        <f t="shared" si="220"/>
        <v>2.1902999999999997</v>
      </c>
      <c r="F240" s="64">
        <f t="shared" si="220"/>
        <v>1.8878999999999999</v>
      </c>
      <c r="G240" s="64">
        <f t="shared" si="220"/>
        <v>0.14909999999999998</v>
      </c>
      <c r="H240" s="64">
        <f t="shared" si="220"/>
        <v>0.105</v>
      </c>
      <c r="I240" s="64">
        <f t="shared" si="220"/>
        <v>1.0053477</v>
      </c>
      <c r="J240" s="64">
        <f t="shared" si="220"/>
        <v>1.2540255</v>
      </c>
      <c r="K240" s="64">
        <f t="shared" si="220"/>
        <v>4.4682119999999999E-2</v>
      </c>
      <c r="L240" s="64">
        <f t="shared" si="220"/>
        <v>1.0053477</v>
      </c>
      <c r="M240" s="64">
        <f t="shared" si="216"/>
        <v>10.913593899619944</v>
      </c>
      <c r="N240" s="64">
        <f t="shared" si="221"/>
        <v>-0.46799221078910946</v>
      </c>
      <c r="O240" s="64">
        <f t="shared" si="221"/>
        <v>1.2540255</v>
      </c>
      <c r="P240" s="64">
        <f t="shared" si="217"/>
        <v>1.5173389851098107</v>
      </c>
      <c r="Q240" s="64">
        <f t="shared" si="222"/>
        <v>2.7812977917729853E-2</v>
      </c>
      <c r="R240" s="64">
        <f t="shared" si="222"/>
        <v>4.4682119999999999E-2</v>
      </c>
      <c r="S240" s="64">
        <f t="shared" si="218"/>
        <v>5.3731920263719757E-2</v>
      </c>
      <c r="T240" s="64">
        <f t="shared" si="223"/>
        <v>2.5385191848393829E-3</v>
      </c>
      <c r="U240" s="64">
        <f t="shared" si="223"/>
        <v>2.296119</v>
      </c>
      <c r="V240" s="64">
        <f t="shared" si="223"/>
        <v>2.6784782863134815</v>
      </c>
      <c r="W240" s="29">
        <f>'2.3 Set aside x2'!D10</f>
        <v>195.71</v>
      </c>
      <c r="X240" s="35">
        <f t="shared" si="230"/>
        <v>1.460000000000008</v>
      </c>
      <c r="Y240" s="68">
        <f>'2.3 Set aside x2'!F10*k</f>
        <v>2.0748000000000002</v>
      </c>
      <c r="Z240" s="68">
        <f>'2.3 Set aside x2'!G10*k</f>
        <v>1.7030999999999998</v>
      </c>
      <c r="AA240" s="68">
        <f>'2.3 Set aside x2'!H10*k</f>
        <v>0.13650000000000001</v>
      </c>
      <c r="AB240" s="68">
        <f>'2.3 Set aside x2'!I10/2</f>
        <v>0.09</v>
      </c>
      <c r="AC240" s="68">
        <f t="shared" si="231"/>
        <v>0.9523332000000001</v>
      </c>
      <c r="AD240" s="348">
        <f t="shared" si="224"/>
        <v>1.1555040000000001</v>
      </c>
      <c r="AE240" s="68">
        <f t="shared" si="225"/>
        <v>4.232592000000001E-2</v>
      </c>
      <c r="AF240" s="36">
        <f t="shared" si="232"/>
        <v>0.9523332000000001</v>
      </c>
      <c r="AG240" s="33">
        <f t="shared" si="233"/>
        <v>10.072766037278894</v>
      </c>
      <c r="AH240" s="33">
        <f t="shared" si="234"/>
        <v>-0.40386015976431189</v>
      </c>
      <c r="AI240" s="36">
        <f t="shared" si="235"/>
        <v>1.1555040000000001</v>
      </c>
      <c r="AJ240" s="33">
        <f t="shared" si="236"/>
        <v>1.3988034848159292</v>
      </c>
      <c r="AK240" s="33">
        <f t="shared" si="237"/>
        <v>2.2493760235633875E-2</v>
      </c>
      <c r="AL240" s="60">
        <f t="shared" si="238"/>
        <v>4.232592000000001E-2</v>
      </c>
      <c r="AM240" s="60">
        <f t="shared" si="226"/>
        <v>5.0412263982876106E-2</v>
      </c>
      <c r="AN240" s="60">
        <f t="shared" si="239"/>
        <v>4.668994660486335E-3</v>
      </c>
      <c r="AO240" s="34">
        <f t="shared" si="227"/>
        <v>2.1223319999999997</v>
      </c>
      <c r="AP240" s="34">
        <f t="shared" si="240"/>
        <v>3.2056345951318161</v>
      </c>
      <c r="AQ240" s="10">
        <f t="shared" si="228"/>
        <v>1.9660030621540954</v>
      </c>
      <c r="AR240" s="10">
        <f t="shared" si="241"/>
        <v>2.3529357928267531</v>
      </c>
      <c r="AS240" s="10">
        <f t="shared" si="242"/>
        <v>0.38693273067265777</v>
      </c>
      <c r="AT240" s="10">
        <f>SUM(AS$234:AS240)*5</f>
        <v>11.217167760579123</v>
      </c>
      <c r="AU240" s="10"/>
      <c r="AV240" s="10"/>
      <c r="AW240" s="10"/>
      <c r="AY240" s="10"/>
    </row>
    <row r="241" spans="1:53" x14ac:dyDescent="0.25">
      <c r="A241" s="4">
        <v>35</v>
      </c>
      <c r="B241" s="18">
        <f t="shared" si="219"/>
        <v>2058</v>
      </c>
      <c r="C241" s="39">
        <f t="shared" si="215"/>
        <v>189.96</v>
      </c>
      <c r="D241" s="22">
        <f t="shared" si="229"/>
        <v>0.84999999999999432</v>
      </c>
      <c r="E241" s="64">
        <f t="shared" si="220"/>
        <v>2.0748000000000002</v>
      </c>
      <c r="F241" s="64">
        <f t="shared" si="220"/>
        <v>2.0055000000000001</v>
      </c>
      <c r="G241" s="64">
        <f t="shared" si="220"/>
        <v>0.15329999999999999</v>
      </c>
      <c r="H241" s="64">
        <f t="shared" si="220"/>
        <v>0.14499999999999999</v>
      </c>
      <c r="I241" s="64">
        <f t="shared" si="220"/>
        <v>0.9523332000000001</v>
      </c>
      <c r="J241" s="64">
        <f t="shared" si="220"/>
        <v>1.270416</v>
      </c>
      <c r="K241" s="64">
        <f t="shared" si="220"/>
        <v>4.232592000000001E-2</v>
      </c>
      <c r="L241" s="64">
        <f t="shared" si="220"/>
        <v>0.9523332000000001</v>
      </c>
      <c r="M241" s="64">
        <f t="shared" si="216"/>
        <v>10.453168516899286</v>
      </c>
      <c r="N241" s="64">
        <f t="shared" si="221"/>
        <v>-0.46042538272065769</v>
      </c>
      <c r="O241" s="64">
        <f t="shared" si="221"/>
        <v>1.270416</v>
      </c>
      <c r="P241" s="64">
        <f t="shared" si="217"/>
        <v>1.5386461714324653</v>
      </c>
      <c r="Q241" s="64">
        <f t="shared" si="222"/>
        <v>2.1307186322654603E-2</v>
      </c>
      <c r="R241" s="64">
        <f t="shared" si="222"/>
        <v>4.232592000000001E-2</v>
      </c>
      <c r="S241" s="64">
        <f t="shared" si="218"/>
        <v>5.1824471296162786E-2</v>
      </c>
      <c r="T241" s="64">
        <f t="shared" si="223"/>
        <v>-1.9074489675569711E-3</v>
      </c>
      <c r="U241" s="64">
        <f t="shared" si="223"/>
        <v>2.3206579999999999</v>
      </c>
      <c r="V241" s="64">
        <f t="shared" si="223"/>
        <v>2.7296323546344339</v>
      </c>
      <c r="W241" s="29">
        <f>'2.3 Set aside x2'!D11</f>
        <v>197.19</v>
      </c>
      <c r="X241" s="35">
        <f t="shared" si="230"/>
        <v>1.4799999999999898</v>
      </c>
      <c r="Y241" s="68">
        <f>'2.3 Set aside x2'!F11*k</f>
        <v>1.9026000000000001</v>
      </c>
      <c r="Z241" s="68">
        <f>'2.3 Set aside x2'!G11*k</f>
        <v>1.8962999999999999</v>
      </c>
      <c r="AA241" s="68">
        <f>'2.3 Set aside x2'!H11*k</f>
        <v>0.14280000000000001</v>
      </c>
      <c r="AB241" s="68">
        <f>'2.3 Set aside x2'!I11/2</f>
        <v>0.125</v>
      </c>
      <c r="AC241" s="68">
        <f t="shared" si="231"/>
        <v>0.87329340000000011</v>
      </c>
      <c r="AD241" s="348">
        <f t="shared" si="224"/>
        <v>1.186731</v>
      </c>
      <c r="AE241" s="68">
        <f t="shared" si="225"/>
        <v>3.8813040000000007E-2</v>
      </c>
      <c r="AF241" s="36">
        <f t="shared" si="232"/>
        <v>0.87329340000000011</v>
      </c>
      <c r="AG241" s="33">
        <f t="shared" si="233"/>
        <v>9.6421455477032083</v>
      </c>
      <c r="AH241" s="33">
        <f t="shared" si="234"/>
        <v>-0.43062048957568599</v>
      </c>
      <c r="AI241" s="36">
        <f t="shared" si="235"/>
        <v>1.186731</v>
      </c>
      <c r="AJ241" s="33">
        <f t="shared" si="236"/>
        <v>1.4340068574151794</v>
      </c>
      <c r="AK241" s="33">
        <f t="shared" si="237"/>
        <v>3.5203372599250216E-2</v>
      </c>
      <c r="AL241" s="60">
        <f t="shared" si="238"/>
        <v>3.8813040000000007E-2</v>
      </c>
      <c r="AM241" s="60">
        <f t="shared" si="226"/>
        <v>4.7724753429314523E-2</v>
      </c>
      <c r="AN241" s="60">
        <f t="shared" si="239"/>
        <v>-2.6875105535615826E-3</v>
      </c>
      <c r="AO241" s="34">
        <f t="shared" si="227"/>
        <v>2.1553509999999996</v>
      </c>
      <c r="AP241" s="34">
        <f t="shared" si="240"/>
        <v>3.237246372469992</v>
      </c>
      <c r="AQ241" s="10">
        <f t="shared" si="228"/>
        <v>2.0035501483016747</v>
      </c>
      <c r="AR241" s="10">
        <f t="shared" si="241"/>
        <v>2.3761388373929742</v>
      </c>
      <c r="AS241" s="10">
        <f t="shared" si="242"/>
        <v>0.3725886890912995</v>
      </c>
      <c r="AT241" s="10">
        <f>SUM(AS$234:AS241)*5</f>
        <v>13.080111206035621</v>
      </c>
      <c r="AU241" s="10"/>
      <c r="AV241" s="10"/>
      <c r="AW241" s="10"/>
      <c r="AY241" s="10"/>
    </row>
    <row r="242" spans="1:53" x14ac:dyDescent="0.25">
      <c r="A242" s="4">
        <v>40</v>
      </c>
      <c r="B242" s="18">
        <f t="shared" si="219"/>
        <v>2063</v>
      </c>
      <c r="C242" s="39">
        <f t="shared" si="215"/>
        <v>190.86</v>
      </c>
      <c r="D242" s="22">
        <f t="shared" si="229"/>
        <v>0.90000000000000568</v>
      </c>
      <c r="E242" s="64">
        <f t="shared" si="220"/>
        <v>2.2008000000000001</v>
      </c>
      <c r="F242" s="64">
        <f t="shared" si="220"/>
        <v>1.9634999999999998</v>
      </c>
      <c r="G242" s="64">
        <f t="shared" si="220"/>
        <v>0.15329999999999999</v>
      </c>
      <c r="H242" s="64">
        <f t="shared" si="220"/>
        <v>0.15</v>
      </c>
      <c r="I242" s="64">
        <f t="shared" si="220"/>
        <v>1.0101672000000002</v>
      </c>
      <c r="J242" s="64">
        <f t="shared" si="220"/>
        <v>1.285326</v>
      </c>
      <c r="K242" s="64">
        <f t="shared" si="220"/>
        <v>4.4896320000000003E-2</v>
      </c>
      <c r="L242" s="64">
        <f t="shared" si="220"/>
        <v>1.0101672000000002</v>
      </c>
      <c r="M242" s="64">
        <f t="shared" si="216"/>
        <v>10.110178940615983</v>
      </c>
      <c r="N242" s="64">
        <f t="shared" si="221"/>
        <v>-0.34298957628330307</v>
      </c>
      <c r="O242" s="64">
        <f t="shared" si="221"/>
        <v>1.285326</v>
      </c>
      <c r="P242" s="64">
        <f t="shared" si="217"/>
        <v>1.5573227854166538</v>
      </c>
      <c r="Q242" s="64">
        <f t="shared" si="222"/>
        <v>1.8676613984188517E-2</v>
      </c>
      <c r="R242" s="64">
        <f t="shared" si="222"/>
        <v>4.4896320000000003E-2</v>
      </c>
      <c r="S242" s="64">
        <f t="shared" si="218"/>
        <v>5.4057678771231077E-2</v>
      </c>
      <c r="T242" s="64">
        <f t="shared" si="223"/>
        <v>2.2332074750682912E-3</v>
      </c>
      <c r="U242" s="64">
        <f t="shared" si="223"/>
        <v>2.3678280000000003</v>
      </c>
      <c r="V242" s="64">
        <f t="shared" si="223"/>
        <v>2.9457482451759596</v>
      </c>
      <c r="W242" s="29">
        <f>'2.3 Set aside x2'!D12</f>
        <v>198.52</v>
      </c>
      <c r="X242" s="35">
        <f t="shared" si="230"/>
        <v>1.3300000000000125</v>
      </c>
      <c r="Y242" s="68">
        <f>'2.3 Set aside x2'!F12*k</f>
        <v>1.9782</v>
      </c>
      <c r="Z242" s="68">
        <f>'2.3 Set aside x2'!G12*k</f>
        <v>1.8458999999999997</v>
      </c>
      <c r="AA242" s="68">
        <f>'2.3 Set aside x2'!H12*k</f>
        <v>0.14280000000000001</v>
      </c>
      <c r="AB242" s="68">
        <f>'2.3 Set aside x2'!I12/2</f>
        <v>0.17</v>
      </c>
      <c r="AC242" s="68">
        <f t="shared" si="231"/>
        <v>0.90799380000000007</v>
      </c>
      <c r="AD242" s="348">
        <f t="shared" si="224"/>
        <v>1.1861009999999998</v>
      </c>
      <c r="AE242" s="68">
        <f t="shared" si="225"/>
        <v>4.035528E-2</v>
      </c>
      <c r="AF242" s="36">
        <f t="shared" si="232"/>
        <v>0.90799380000000007</v>
      </c>
      <c r="AG242" s="33">
        <f t="shared" si="233"/>
        <v>9.3019690379362423</v>
      </c>
      <c r="AH242" s="33">
        <f t="shared" si="234"/>
        <v>-0.34017650976696601</v>
      </c>
      <c r="AI242" s="36">
        <f t="shared" si="235"/>
        <v>1.1861009999999998</v>
      </c>
      <c r="AJ242" s="33">
        <f t="shared" si="236"/>
        <v>1.4395999932865708</v>
      </c>
      <c r="AK242" s="33">
        <f t="shared" si="237"/>
        <v>5.5931358713914303E-3</v>
      </c>
      <c r="AL242" s="60">
        <f t="shared" si="238"/>
        <v>4.035528E-2</v>
      </c>
      <c r="AM242" s="60">
        <f t="shared" si="226"/>
        <v>4.8791904195081059E-2</v>
      </c>
      <c r="AN242" s="60">
        <f t="shared" si="239"/>
        <v>1.0671507657665363E-3</v>
      </c>
      <c r="AO242" s="34">
        <f t="shared" si="227"/>
        <v>2.1925569999999999</v>
      </c>
      <c r="AP242" s="34">
        <f t="shared" si="240"/>
        <v>3.1890407768702045</v>
      </c>
      <c r="AQ242" s="10">
        <f t="shared" si="228"/>
        <v>2.1621792119591543</v>
      </c>
      <c r="AR242" s="10">
        <f t="shared" si="241"/>
        <v>2.3407559302227301</v>
      </c>
      <c r="AS242" s="10">
        <f t="shared" si="242"/>
        <v>0.1785767182635758</v>
      </c>
      <c r="AT242" s="10">
        <f>SUM(AS$234:AS242)*5</f>
        <v>13.9729947973535</v>
      </c>
      <c r="AU242" s="10"/>
      <c r="AV242" s="10"/>
      <c r="AW242" s="10"/>
      <c r="AY242" s="10"/>
    </row>
    <row r="243" spans="1:53" x14ac:dyDescent="0.25">
      <c r="A243" s="4">
        <v>45</v>
      </c>
      <c r="B243" s="18">
        <f t="shared" si="219"/>
        <v>2068</v>
      </c>
      <c r="C243" s="39">
        <f t="shared" si="215"/>
        <v>191.75</v>
      </c>
      <c r="D243" s="22">
        <f t="shared" si="229"/>
        <v>0.88999999999998636</v>
      </c>
      <c r="E243" s="64">
        <f t="shared" si="220"/>
        <v>2.1630000000000003</v>
      </c>
      <c r="F243" s="64">
        <f t="shared" si="220"/>
        <v>2.0684999999999998</v>
      </c>
      <c r="G243" s="64">
        <f t="shared" si="220"/>
        <v>0.1575</v>
      </c>
      <c r="H243" s="64">
        <f t="shared" si="220"/>
        <v>0.19</v>
      </c>
      <c r="I243" s="64">
        <f t="shared" si="220"/>
        <v>0.99281700000000017</v>
      </c>
      <c r="J243" s="64">
        <f t="shared" si="220"/>
        <v>1.3159649999999998</v>
      </c>
      <c r="K243" s="64">
        <f t="shared" si="220"/>
        <v>4.412520000000001E-2</v>
      </c>
      <c r="L243" s="64">
        <f t="shared" si="220"/>
        <v>0.99281700000000017</v>
      </c>
      <c r="M243" s="64">
        <f t="shared" si="216"/>
        <v>9.7942389717778564</v>
      </c>
      <c r="N243" s="64">
        <f t="shared" si="221"/>
        <v>-0.31593996883812636</v>
      </c>
      <c r="O243" s="64">
        <f t="shared" si="221"/>
        <v>1.3159649999999998</v>
      </c>
      <c r="P243" s="64">
        <f t="shared" si="217"/>
        <v>1.5912633755161094</v>
      </c>
      <c r="Q243" s="64">
        <f t="shared" si="222"/>
        <v>3.3940590099455603E-2</v>
      </c>
      <c r="R243" s="64">
        <f t="shared" si="222"/>
        <v>4.412520000000001E-2</v>
      </c>
      <c r="S243" s="64">
        <f t="shared" si="218"/>
        <v>5.3681337808585403E-2</v>
      </c>
      <c r="T243" s="64">
        <f t="shared" si="223"/>
        <v>-3.7634096264567429E-4</v>
      </c>
      <c r="U243" s="64">
        <f t="shared" si="223"/>
        <v>2.4268700000000005</v>
      </c>
      <c r="V243" s="64">
        <f t="shared" si="223"/>
        <v>3.0344942802986701</v>
      </c>
      <c r="W243" s="29">
        <f>'2.3 Set aside x2'!D13</f>
        <v>199.79</v>
      </c>
      <c r="X243" s="35">
        <f t="shared" si="230"/>
        <v>1.2699999999999818</v>
      </c>
      <c r="Y243" s="68">
        <f>'2.3 Set aside x2'!F13*k</f>
        <v>1.9530000000000001</v>
      </c>
      <c r="Z243" s="68">
        <f>'2.3 Set aside x2'!G13*k</f>
        <v>1.9005000000000001</v>
      </c>
      <c r="AA243" s="68">
        <f>'2.3 Set aside x2'!H13*k</f>
        <v>0.14489999999999997</v>
      </c>
      <c r="AB243" s="68">
        <f>'2.3 Set aside x2'!I13/2</f>
        <v>0.16</v>
      </c>
      <c r="AC243" s="68">
        <f t="shared" si="231"/>
        <v>0.89642700000000008</v>
      </c>
      <c r="AD243" s="348">
        <f t="shared" si="224"/>
        <v>1.2006749999999999</v>
      </c>
      <c r="AE243" s="68">
        <f t="shared" si="225"/>
        <v>3.9841200000000007E-2</v>
      </c>
      <c r="AF243" s="36">
        <f t="shared" si="232"/>
        <v>0.89642700000000008</v>
      </c>
      <c r="AG243" s="33">
        <f t="shared" si="233"/>
        <v>8.9942613857385005</v>
      </c>
      <c r="AH243" s="33">
        <f t="shared" si="234"/>
        <v>-0.30770765219774177</v>
      </c>
      <c r="AI243" s="36">
        <f t="shared" si="235"/>
        <v>1.2006749999999999</v>
      </c>
      <c r="AJ243" s="33">
        <f t="shared" si="236"/>
        <v>1.4551627293622607</v>
      </c>
      <c r="AK243" s="33">
        <f t="shared" si="237"/>
        <v>1.5562736075689809E-2</v>
      </c>
      <c r="AL243" s="60">
        <f t="shared" si="238"/>
        <v>3.9841200000000007E-2</v>
      </c>
      <c r="AM243" s="60">
        <f t="shared" si="226"/>
        <v>4.846647158083655E-2</v>
      </c>
      <c r="AN243" s="60">
        <f t="shared" si="239"/>
        <v>-3.2543261424450992E-4</v>
      </c>
      <c r="AO243" s="34">
        <f t="shared" si="227"/>
        <v>2.2039520000000001</v>
      </c>
      <c r="AP243" s="34">
        <f t="shared" si="240"/>
        <v>3.1814816512636854</v>
      </c>
      <c r="AQ243" s="10">
        <f t="shared" si="228"/>
        <v>2.2273188017392238</v>
      </c>
      <c r="AR243" s="10">
        <f t="shared" si="241"/>
        <v>2.3352075320275452</v>
      </c>
      <c r="AS243" s="10">
        <f t="shared" si="242"/>
        <v>0.10788873028832136</v>
      </c>
      <c r="AT243" s="10">
        <f>SUM(AS$234:AS243)*5</f>
        <v>14.512438448795105</v>
      </c>
      <c r="AU243" s="10"/>
      <c r="AV243" s="10"/>
      <c r="AW243" s="10"/>
      <c r="AY243" s="10"/>
    </row>
    <row r="244" spans="1:53" x14ac:dyDescent="0.25">
      <c r="A244" s="4">
        <v>50</v>
      </c>
      <c r="B244" s="18">
        <f t="shared" si="219"/>
        <v>2073</v>
      </c>
      <c r="C244" s="39">
        <f t="shared" si="215"/>
        <v>192.59</v>
      </c>
      <c r="D244" s="22">
        <f t="shared" si="229"/>
        <v>0.84000000000000341</v>
      </c>
      <c r="E244" s="64">
        <f t="shared" si="220"/>
        <v>2.0726999999999998</v>
      </c>
      <c r="F244" s="64">
        <f t="shared" si="220"/>
        <v>2.2176</v>
      </c>
      <c r="G244" s="64">
        <f t="shared" si="220"/>
        <v>0.1638</v>
      </c>
      <c r="H244" s="64">
        <f t="shared" si="220"/>
        <v>0.155</v>
      </c>
      <c r="I244" s="64">
        <f t="shared" si="220"/>
        <v>0.95136929999999997</v>
      </c>
      <c r="J244" s="64">
        <f t="shared" si="220"/>
        <v>1.3504995</v>
      </c>
      <c r="K244" s="64">
        <f t="shared" si="220"/>
        <v>4.2283080000000001E-2</v>
      </c>
      <c r="L244" s="64">
        <f t="shared" si="220"/>
        <v>0.95136929999999997</v>
      </c>
      <c r="M244" s="64">
        <f t="shared" si="216"/>
        <v>9.4777495539380645</v>
      </c>
      <c r="N244" s="64">
        <f t="shared" si="221"/>
        <v>-0.3164894178397919</v>
      </c>
      <c r="O244" s="64">
        <f t="shared" si="221"/>
        <v>1.3504995</v>
      </c>
      <c r="P244" s="64">
        <f t="shared" si="217"/>
        <v>1.631797780870309</v>
      </c>
      <c r="Q244" s="64">
        <f t="shared" si="222"/>
        <v>4.053440535419961E-2</v>
      </c>
      <c r="R244" s="64">
        <f t="shared" si="222"/>
        <v>4.2283080000000001E-2</v>
      </c>
      <c r="S244" s="64">
        <f t="shared" si="218"/>
        <v>5.177268949690414E-2</v>
      </c>
      <c r="T244" s="64">
        <f t="shared" si="223"/>
        <v>-1.908648311681263E-3</v>
      </c>
      <c r="U244" s="64">
        <f t="shared" si="223"/>
        <v>2.4428230000000006</v>
      </c>
      <c r="V244" s="64">
        <f t="shared" si="223"/>
        <v>3.0049593392027303</v>
      </c>
      <c r="W244" s="29">
        <f>'2.3 Set aside x2'!D14</f>
        <v>201.03</v>
      </c>
      <c r="X244" s="35">
        <f t="shared" si="230"/>
        <v>1.2400000000000091</v>
      </c>
      <c r="Y244" s="68">
        <f>'2.3 Set aside x2'!F14*k</f>
        <v>1.9194</v>
      </c>
      <c r="Z244" s="68">
        <f>'2.3 Set aside x2'!G14*k</f>
        <v>1.9593</v>
      </c>
      <c r="AA244" s="68">
        <f>'2.3 Set aside x2'!H14*k</f>
        <v>0.14699999999999999</v>
      </c>
      <c r="AB244" s="68">
        <f>'2.3 Set aside x2'!I14/2</f>
        <v>0.15</v>
      </c>
      <c r="AC244" s="68">
        <f t="shared" si="231"/>
        <v>0.88100460000000003</v>
      </c>
      <c r="AD244" s="348">
        <f t="shared" si="224"/>
        <v>1.2147870000000001</v>
      </c>
      <c r="AE244" s="68">
        <f t="shared" si="225"/>
        <v>3.9155760000000005E-2</v>
      </c>
      <c r="AF244" s="36">
        <f t="shared" si="232"/>
        <v>0.88100460000000003</v>
      </c>
      <c r="AG244" s="33">
        <f t="shared" si="233"/>
        <v>8.7109639157872305</v>
      </c>
      <c r="AH244" s="33">
        <f t="shared" si="234"/>
        <v>-0.28329746995127003</v>
      </c>
      <c r="AI244" s="36">
        <f t="shared" si="235"/>
        <v>1.2147870000000001</v>
      </c>
      <c r="AJ244" s="33">
        <f t="shared" si="236"/>
        <v>1.4720258584154948</v>
      </c>
      <c r="AK244" s="33">
        <f t="shared" si="237"/>
        <v>1.6863129053234172E-2</v>
      </c>
      <c r="AL244" s="60">
        <f t="shared" si="238"/>
        <v>3.9155760000000005E-2</v>
      </c>
      <c r="AM244" s="60">
        <f t="shared" si="226"/>
        <v>4.7723502678748655E-2</v>
      </c>
      <c r="AN244" s="60">
        <f t="shared" si="239"/>
        <v>-7.4296890208789407E-4</v>
      </c>
      <c r="AO244" s="34">
        <f t="shared" si="227"/>
        <v>2.2131210000000006</v>
      </c>
      <c r="AP244" s="34">
        <f t="shared" si="240"/>
        <v>3.1859436901998861</v>
      </c>
      <c r="AQ244" s="10">
        <f t="shared" si="228"/>
        <v>2.2056401549748039</v>
      </c>
      <c r="AR244" s="10">
        <f t="shared" si="241"/>
        <v>2.3384826686067166</v>
      </c>
      <c r="AS244" s="10">
        <f t="shared" si="242"/>
        <v>0.13284251363191268</v>
      </c>
      <c r="AT244" s="10">
        <f>SUM(AS$234:AS244)*5</f>
        <v>15.17665101695467</v>
      </c>
      <c r="AU244" s="10"/>
      <c r="AV244" s="10"/>
      <c r="AW244" s="10"/>
      <c r="AY244" s="10"/>
      <c r="AZ244" s="10"/>
    </row>
    <row r="245" spans="1:53" x14ac:dyDescent="0.25">
      <c r="A245" s="4">
        <v>55</v>
      </c>
      <c r="B245" s="18">
        <f t="shared" si="219"/>
        <v>2078</v>
      </c>
      <c r="C245" s="39">
        <f t="shared" si="215"/>
        <v>193.45</v>
      </c>
      <c r="D245" s="22">
        <f t="shared" si="229"/>
        <v>0.85999999999998522</v>
      </c>
      <c r="E245" s="64">
        <f t="shared" ref="E245:L254" si="243">E35</f>
        <v>2.1126</v>
      </c>
      <c r="F245" s="64">
        <f t="shared" si="243"/>
        <v>2.2637999999999998</v>
      </c>
      <c r="G245" s="64">
        <f t="shared" si="243"/>
        <v>0.16800000000000001</v>
      </c>
      <c r="H245" s="64">
        <f t="shared" si="243"/>
        <v>0.16</v>
      </c>
      <c r="I245" s="64">
        <f t="shared" si="243"/>
        <v>0.96968340000000008</v>
      </c>
      <c r="J245" s="64">
        <f t="shared" si="243"/>
        <v>1.377831</v>
      </c>
      <c r="K245" s="64">
        <f t="shared" si="243"/>
        <v>4.3097040000000003E-2</v>
      </c>
      <c r="L245" s="64">
        <f t="shared" si="243"/>
        <v>0.96968340000000008</v>
      </c>
      <c r="M245" s="64">
        <f t="shared" si="216"/>
        <v>9.2205436129603697</v>
      </c>
      <c r="N245" s="64">
        <f t="shared" si="221"/>
        <v>-0.25720594097769478</v>
      </c>
      <c r="O245" s="64">
        <f t="shared" si="221"/>
        <v>1.377831</v>
      </c>
      <c r="P245" s="64">
        <f t="shared" si="217"/>
        <v>1.6662948190946389</v>
      </c>
      <c r="Q245" s="64">
        <f t="shared" si="222"/>
        <v>3.4497038224329923E-2</v>
      </c>
      <c r="R245" s="64">
        <f t="shared" si="222"/>
        <v>4.3097040000000003E-2</v>
      </c>
      <c r="S245" s="64">
        <f t="shared" si="218"/>
        <v>5.2249244955881617E-2</v>
      </c>
      <c r="T245" s="64">
        <f t="shared" si="223"/>
        <v>4.7655545897747759E-4</v>
      </c>
      <c r="U245" s="64">
        <f t="shared" si="223"/>
        <v>2.4933320000000005</v>
      </c>
      <c r="V245" s="64">
        <f t="shared" si="223"/>
        <v>3.1310996527055983</v>
      </c>
      <c r="W245" s="29">
        <f>'2.3 Set aside x2'!D15</f>
        <v>202.21</v>
      </c>
      <c r="X245" s="35">
        <f t="shared" si="230"/>
        <v>1.1800000000000068</v>
      </c>
      <c r="Y245" s="68">
        <f>'2.3 Set aside x2'!F15*k</f>
        <v>1.7451000000000001</v>
      </c>
      <c r="Z245" s="68">
        <f>'2.3 Set aside x2'!G15*k</f>
        <v>2.1566999999999998</v>
      </c>
      <c r="AA245" s="68">
        <f>'2.3 Set aside x2'!H15*k</f>
        <v>0.15329999999999999</v>
      </c>
      <c r="AB245" s="68">
        <f>'2.3 Set aside x2'!I15/2</f>
        <v>0.14000000000000001</v>
      </c>
      <c r="AC245" s="68">
        <f t="shared" si="231"/>
        <v>0.80100090000000013</v>
      </c>
      <c r="AD245" s="348">
        <f t="shared" si="224"/>
        <v>1.2470954999999999</v>
      </c>
      <c r="AE245" s="68">
        <f t="shared" si="225"/>
        <v>3.5600040000000006E-2</v>
      </c>
      <c r="AF245" s="36">
        <f t="shared" si="232"/>
        <v>0.80100090000000013</v>
      </c>
      <c r="AG245" s="33">
        <f t="shared" si="233"/>
        <v>8.3843354437407847</v>
      </c>
      <c r="AH245" s="33">
        <f t="shared" si="234"/>
        <v>-0.32662847204644585</v>
      </c>
      <c r="AI245" s="36">
        <f t="shared" si="235"/>
        <v>1.2470954999999999</v>
      </c>
      <c r="AJ245" s="33">
        <f t="shared" si="236"/>
        <v>1.5073153666418861</v>
      </c>
      <c r="AK245" s="33">
        <f t="shared" si="237"/>
        <v>3.528950822639132E-2</v>
      </c>
      <c r="AL245" s="60">
        <f t="shared" si="238"/>
        <v>3.5600040000000006E-2</v>
      </c>
      <c r="AM245" s="60">
        <f t="shared" si="226"/>
        <v>4.403644309152939E-2</v>
      </c>
      <c r="AN245" s="60">
        <f t="shared" si="239"/>
        <v>-3.6870595872192657E-3</v>
      </c>
      <c r="AO245" s="34">
        <f t="shared" si="227"/>
        <v>2.2234029999999998</v>
      </c>
      <c r="AP245" s="34">
        <f t="shared" si="240"/>
        <v>3.1083769765927327</v>
      </c>
      <c r="AQ245" s="10">
        <f t="shared" si="228"/>
        <v>2.2982271450859093</v>
      </c>
      <c r="AR245" s="10">
        <f t="shared" si="241"/>
        <v>2.2815487008190658</v>
      </c>
      <c r="AS245" s="10">
        <f t="shared" si="242"/>
        <v>-1.6678444266843506E-2</v>
      </c>
      <c r="AT245" s="10">
        <f>SUM(AS$234:AS245)*5</f>
        <v>15.093258795620452</v>
      </c>
      <c r="AU245" s="10"/>
      <c r="AV245" s="10"/>
      <c r="AW245" s="10"/>
      <c r="AY245" s="10"/>
      <c r="AZ245" s="10"/>
    </row>
    <row r="246" spans="1:53" x14ac:dyDescent="0.25">
      <c r="A246" s="4">
        <v>60</v>
      </c>
      <c r="B246" s="18">
        <f t="shared" si="219"/>
        <v>2083</v>
      </c>
      <c r="C246" s="39">
        <f t="shared" si="215"/>
        <v>194.16</v>
      </c>
      <c r="D246" s="22">
        <f t="shared" si="229"/>
        <v>0.71000000000000796</v>
      </c>
      <c r="E246" s="64">
        <f t="shared" si="243"/>
        <v>2.0223</v>
      </c>
      <c r="F246" s="64">
        <f t="shared" si="243"/>
        <v>2.3771999999999998</v>
      </c>
      <c r="G246" s="64">
        <f t="shared" si="243"/>
        <v>0.1701</v>
      </c>
      <c r="H246" s="64">
        <f t="shared" si="243"/>
        <v>0.24</v>
      </c>
      <c r="I246" s="64">
        <f t="shared" si="243"/>
        <v>0.9282357</v>
      </c>
      <c r="J246" s="64">
        <f t="shared" si="243"/>
        <v>1.3987995</v>
      </c>
      <c r="K246" s="64">
        <f t="shared" si="243"/>
        <v>4.125492E-2</v>
      </c>
      <c r="L246" s="64">
        <f t="shared" si="243"/>
        <v>0.9282357</v>
      </c>
      <c r="M246" s="64">
        <f t="shared" si="216"/>
        <v>8.9551851361591304</v>
      </c>
      <c r="N246" s="64">
        <f t="shared" si="221"/>
        <v>-0.26535847680123936</v>
      </c>
      <c r="O246" s="64">
        <f t="shared" si="221"/>
        <v>1.3987995</v>
      </c>
      <c r="P246" s="64">
        <f t="shared" si="217"/>
        <v>1.6933615915094578</v>
      </c>
      <c r="Q246" s="64">
        <f t="shared" si="222"/>
        <v>2.7066772414818807E-2</v>
      </c>
      <c r="R246" s="64">
        <f t="shared" si="222"/>
        <v>4.125492E-2</v>
      </c>
      <c r="S246" s="64">
        <f t="shared" si="218"/>
        <v>5.0491368855045224E-2</v>
      </c>
      <c r="T246" s="64">
        <f t="shared" si="223"/>
        <v>-1.7578761008363933E-3</v>
      </c>
      <c r="U246" s="64">
        <f t="shared" si="223"/>
        <v>2.5490879999999998</v>
      </c>
      <c r="V246" s="64">
        <f t="shared" si="223"/>
        <v>3.0190384195127509</v>
      </c>
      <c r="W246" s="29">
        <f>'2.3 Set aside x2'!D16</f>
        <v>203.29</v>
      </c>
      <c r="X246" s="35">
        <f t="shared" si="230"/>
        <v>1.0799999999999841</v>
      </c>
      <c r="Y246" s="68">
        <f>'2.3 Set aside x2'!F16*k</f>
        <v>1.8059999999999998</v>
      </c>
      <c r="Z246" s="68">
        <f>'2.3 Set aside x2'!G16*k</f>
        <v>2.1189</v>
      </c>
      <c r="AA246" s="68">
        <f>'2.3 Set aside x2'!H16*k</f>
        <v>0.15329999999999999</v>
      </c>
      <c r="AB246" s="68">
        <f>'2.3 Set aside x2'!I16/2</f>
        <v>0.23</v>
      </c>
      <c r="AC246" s="68">
        <f t="shared" si="231"/>
        <v>0.82895399999999997</v>
      </c>
      <c r="AD246" s="348">
        <f t="shared" si="224"/>
        <v>1.247652</v>
      </c>
      <c r="AE246" s="68">
        <f t="shared" si="225"/>
        <v>3.6842399999999997E-2</v>
      </c>
      <c r="AF246" s="36">
        <f t="shared" si="232"/>
        <v>0.82895399999999997</v>
      </c>
      <c r="AG246" s="33">
        <f t="shared" si="233"/>
        <v>8.127941943412198</v>
      </c>
      <c r="AH246" s="33">
        <f t="shared" si="234"/>
        <v>-0.25639350032858665</v>
      </c>
      <c r="AI246" s="36">
        <f t="shared" si="235"/>
        <v>1.247652</v>
      </c>
      <c r="AJ246" s="33">
        <f t="shared" si="236"/>
        <v>1.5141102292847912</v>
      </c>
      <c r="AK246" s="33">
        <f t="shared" si="237"/>
        <v>6.7948626429050751E-3</v>
      </c>
      <c r="AL246" s="60">
        <f t="shared" si="238"/>
        <v>3.6842399999999997E-2</v>
      </c>
      <c r="AM246" s="60">
        <f t="shared" si="226"/>
        <v>4.4627016882338978E-2</v>
      </c>
      <c r="AN246" s="60">
        <f t="shared" si="239"/>
        <v>5.9057379080958844E-4</v>
      </c>
      <c r="AO246" s="34">
        <f t="shared" si="227"/>
        <v>2.2833460000000003</v>
      </c>
      <c r="AP246" s="34">
        <f t="shared" si="240"/>
        <v>3.1143379361051124</v>
      </c>
      <c r="AQ246" s="10">
        <f t="shared" si="228"/>
        <v>2.2159741999223592</v>
      </c>
      <c r="AR246" s="10">
        <f t="shared" si="241"/>
        <v>2.2859240451011527</v>
      </c>
      <c r="AS246" s="10">
        <f t="shared" si="242"/>
        <v>6.9949845178793435E-2</v>
      </c>
      <c r="AT246" s="10">
        <f>SUM(AS$234:AS246)*5</f>
        <v>15.443008021514419</v>
      </c>
      <c r="AU246" s="10"/>
      <c r="AV246" s="10"/>
      <c r="AW246" s="10"/>
      <c r="AY246" s="10"/>
      <c r="AZ246" s="10"/>
    </row>
    <row r="247" spans="1:53" x14ac:dyDescent="0.25">
      <c r="A247" s="4">
        <v>65</v>
      </c>
      <c r="B247" s="18">
        <f t="shared" si="219"/>
        <v>2088</v>
      </c>
      <c r="C247" s="39">
        <f t="shared" si="215"/>
        <v>194.58</v>
      </c>
      <c r="D247" s="22">
        <f t="shared" si="229"/>
        <v>0.42000000000001592</v>
      </c>
      <c r="E247" s="64">
        <f t="shared" si="243"/>
        <v>2.1944999999999997</v>
      </c>
      <c r="F247" s="64">
        <f t="shared" si="243"/>
        <v>2.2469999999999999</v>
      </c>
      <c r="G247" s="64">
        <f t="shared" si="243"/>
        <v>0.16800000000000001</v>
      </c>
      <c r="H247" s="64">
        <f t="shared" si="243"/>
        <v>0.27500000000000002</v>
      </c>
      <c r="I247" s="64">
        <f t="shared" si="243"/>
        <v>1.0072755</v>
      </c>
      <c r="J247" s="64">
        <f t="shared" si="243"/>
        <v>1.3915124999999997</v>
      </c>
      <c r="K247" s="64">
        <f t="shared" si="243"/>
        <v>4.4767799999999996E-2</v>
      </c>
      <c r="L247" s="64">
        <f t="shared" si="243"/>
        <v>1.0072755</v>
      </c>
      <c r="M247" s="64">
        <f t="shared" si="216"/>
        <v>8.8032169647044096</v>
      </c>
      <c r="N247" s="64">
        <f t="shared" si="221"/>
        <v>-0.15196817145472075</v>
      </c>
      <c r="O247" s="64">
        <f t="shared" si="221"/>
        <v>1.3915124999999997</v>
      </c>
      <c r="P247" s="64">
        <f t="shared" si="217"/>
        <v>1.6908593660892952</v>
      </c>
      <c r="Q247" s="64">
        <f t="shared" si="222"/>
        <v>-2.5022254201625405E-3</v>
      </c>
      <c r="R247" s="64">
        <f t="shared" si="222"/>
        <v>4.4767799999999996E-2</v>
      </c>
      <c r="S247" s="64">
        <f t="shared" si="218"/>
        <v>5.3693497327198428E-2</v>
      </c>
      <c r="T247" s="64">
        <f t="shared" si="223"/>
        <v>3.202128472153204E-3</v>
      </c>
      <c r="U247" s="64">
        <f t="shared" si="223"/>
        <v>2.5887850000000001</v>
      </c>
      <c r="V247" s="64">
        <f t="shared" si="223"/>
        <v>2.8575167315972858</v>
      </c>
      <c r="W247" s="29">
        <f>'2.3 Set aside x2'!D17</f>
        <v>204.09</v>
      </c>
      <c r="X247" s="35">
        <f t="shared" si="230"/>
        <v>0.80000000000001137</v>
      </c>
      <c r="Y247" s="68">
        <f>'2.3 Set aside x2'!F17*k</f>
        <v>2.0327999999999999</v>
      </c>
      <c r="Z247" s="68">
        <f>'2.3 Set aside x2'!G17*k</f>
        <v>1.974</v>
      </c>
      <c r="AA247" s="68">
        <f>'2.3 Set aside x2'!H17*k</f>
        <v>0.14909999999999998</v>
      </c>
      <c r="AB247" s="68">
        <f>'2.3 Set aside x2'!I17/2</f>
        <v>0.29499999999999998</v>
      </c>
      <c r="AC247" s="68">
        <f t="shared" si="231"/>
        <v>0.93305519999999997</v>
      </c>
      <c r="AD247" s="348">
        <f t="shared" si="224"/>
        <v>1.248156</v>
      </c>
      <c r="AE247" s="68">
        <f t="shared" si="225"/>
        <v>4.1469120000000005E-2</v>
      </c>
      <c r="AF247" s="36">
        <f t="shared" si="232"/>
        <v>0.93305519999999997</v>
      </c>
      <c r="AG247" s="33">
        <f t="shared" si="233"/>
        <v>8.0088396372756829</v>
      </c>
      <c r="AH247" s="33">
        <f t="shared" si="234"/>
        <v>-0.11910230613651507</v>
      </c>
      <c r="AI247" s="36">
        <f t="shared" si="235"/>
        <v>1.248156</v>
      </c>
      <c r="AJ247" s="33">
        <f t="shared" si="236"/>
        <v>1.5158154026477986</v>
      </c>
      <c r="AK247" s="33">
        <f t="shared" si="237"/>
        <v>1.7051733630073507E-3</v>
      </c>
      <c r="AL247" s="60">
        <f t="shared" si="238"/>
        <v>4.1469120000000005E-2</v>
      </c>
      <c r="AM247" s="60">
        <f t="shared" si="226"/>
        <v>4.9358136565407114E-2</v>
      </c>
      <c r="AN247" s="60">
        <f t="shared" si="239"/>
        <v>4.7311196830681357E-3</v>
      </c>
      <c r="AO247" s="34">
        <f t="shared" si="227"/>
        <v>2.3589769999999999</v>
      </c>
      <c r="AP247" s="34">
        <f t="shared" si="240"/>
        <v>3.0463109869095715</v>
      </c>
      <c r="AQ247" s="10">
        <f t="shared" si="228"/>
        <v>2.0974172809924077</v>
      </c>
      <c r="AR247" s="10">
        <f t="shared" si="241"/>
        <v>2.2359922643916255</v>
      </c>
      <c r="AS247" s="10">
        <f t="shared" si="242"/>
        <v>0.13857498339921781</v>
      </c>
      <c r="AT247" s="10">
        <f>SUM(AS$234:AS247)*5</f>
        <v>16.135882938510509</v>
      </c>
      <c r="AU247" s="10"/>
      <c r="AV247" s="10"/>
      <c r="AW247" s="10"/>
      <c r="AY247" s="10"/>
      <c r="AZ247" s="10"/>
      <c r="BA247" s="10"/>
    </row>
    <row r="248" spans="1:53" x14ac:dyDescent="0.25">
      <c r="A248" s="4">
        <v>70</v>
      </c>
      <c r="B248" s="18">
        <f t="shared" si="219"/>
        <v>2093</v>
      </c>
      <c r="C248" s="39">
        <f t="shared" si="215"/>
        <v>194.91</v>
      </c>
      <c r="D248" s="22">
        <f t="shared" si="229"/>
        <v>0.32999999999998408</v>
      </c>
      <c r="E248" s="64">
        <f t="shared" si="243"/>
        <v>2.3561999999999999</v>
      </c>
      <c r="F248" s="64">
        <f t="shared" si="243"/>
        <v>2.0453999999999999</v>
      </c>
      <c r="G248" s="64">
        <f t="shared" si="243"/>
        <v>0.16170000000000001</v>
      </c>
      <c r="H248" s="64">
        <f t="shared" si="243"/>
        <v>0.28499999999999998</v>
      </c>
      <c r="I248" s="64">
        <f t="shared" si="243"/>
        <v>1.0814957999999999</v>
      </c>
      <c r="J248" s="64">
        <f t="shared" si="243"/>
        <v>1.3545209999999999</v>
      </c>
      <c r="K248" s="64">
        <f t="shared" si="243"/>
        <v>4.8066480000000002E-2</v>
      </c>
      <c r="L248" s="64">
        <f t="shared" si="243"/>
        <v>1.0814957999999999</v>
      </c>
      <c r="M248" s="64">
        <f t="shared" si="216"/>
        <v>8.7451412874414203</v>
      </c>
      <c r="N248" s="64">
        <f t="shared" si="221"/>
        <v>-5.8075677262989345E-2</v>
      </c>
      <c r="O248" s="64">
        <f t="shared" si="221"/>
        <v>1.3545209999999999</v>
      </c>
      <c r="P248" s="64">
        <f t="shared" si="217"/>
        <v>1.6534255309486319</v>
      </c>
      <c r="Q248" s="64">
        <f t="shared" si="222"/>
        <v>-3.7433835140663341E-2</v>
      </c>
      <c r="R248" s="64">
        <f t="shared" si="222"/>
        <v>4.8066480000000002E-2</v>
      </c>
      <c r="S248" s="64">
        <f t="shared" si="218"/>
        <v>5.7558239016420945E-2</v>
      </c>
      <c r="T248" s="64">
        <f t="shared" si="223"/>
        <v>3.8647416892225173E-3</v>
      </c>
      <c r="U248" s="64">
        <f t="shared" si="223"/>
        <v>2.5695990000000002</v>
      </c>
      <c r="V248" s="64">
        <f t="shared" si="223"/>
        <v>2.8079542292855542</v>
      </c>
      <c r="W248" s="29">
        <f>'2.3 Set aside x2'!D18</f>
        <v>204.67</v>
      </c>
      <c r="X248" s="35">
        <f t="shared" si="230"/>
        <v>0.57999999999998408</v>
      </c>
      <c r="Y248" s="68">
        <f>'2.3 Set aside x2'!F18*k</f>
        <v>2.1630000000000003</v>
      </c>
      <c r="Z248" s="68">
        <f>'2.3 Set aside x2'!G18*k</f>
        <v>1.764</v>
      </c>
      <c r="AA248" s="68">
        <f>'2.3 Set aside x2'!H18*k</f>
        <v>0.14280000000000001</v>
      </c>
      <c r="AB248" s="68">
        <f>'2.3 Set aside x2'!I18/2</f>
        <v>0.245</v>
      </c>
      <c r="AC248" s="68">
        <f t="shared" si="231"/>
        <v>0.99281700000000017</v>
      </c>
      <c r="AD248" s="348">
        <f t="shared" si="224"/>
        <v>1.2002550000000001</v>
      </c>
      <c r="AE248" s="68">
        <f t="shared" si="225"/>
        <v>4.412520000000001E-2</v>
      </c>
      <c r="AF248" s="36">
        <f t="shared" si="232"/>
        <v>0.99281700000000017</v>
      </c>
      <c r="AG248" s="33">
        <f t="shared" si="233"/>
        <v>7.9649168575786726</v>
      </c>
      <c r="AH248" s="33">
        <f t="shared" si="234"/>
        <v>-4.3922779697010306E-2</v>
      </c>
      <c r="AI248" s="36">
        <f t="shared" si="235"/>
        <v>1.2002550000000001</v>
      </c>
      <c r="AJ248" s="33">
        <f t="shared" si="236"/>
        <v>1.4682158375598189</v>
      </c>
      <c r="AK248" s="33">
        <f t="shared" si="237"/>
        <v>-4.7599565087979689E-2</v>
      </c>
      <c r="AL248" s="60">
        <f t="shared" si="238"/>
        <v>4.412520000000001E-2</v>
      </c>
      <c r="AM248" s="60">
        <f t="shared" si="226"/>
        <v>5.2850568268032777E-2</v>
      </c>
      <c r="AN248" s="60">
        <f t="shared" si="239"/>
        <v>3.4924317026256632E-3</v>
      </c>
      <c r="AO248" s="34">
        <f t="shared" si="227"/>
        <v>2.2868440000000008</v>
      </c>
      <c r="AP248" s="34">
        <f t="shared" si="240"/>
        <v>2.7788140869176208</v>
      </c>
      <c r="AQ248" s="10">
        <f t="shared" si="228"/>
        <v>2.0610384042955969</v>
      </c>
      <c r="AR248" s="10">
        <f t="shared" si="241"/>
        <v>2.0396495397975336</v>
      </c>
      <c r="AS248" s="10">
        <f t="shared" si="242"/>
        <v>-2.138886449806332E-2</v>
      </c>
      <c r="AT248" s="10">
        <f>SUM(AS$234:AS248)*5</f>
        <v>16.028938616020191</v>
      </c>
      <c r="AU248" s="10"/>
      <c r="AV248" s="10"/>
      <c r="AW248" s="10"/>
      <c r="AY248" s="10"/>
      <c r="AZ248" s="10"/>
    </row>
    <row r="249" spans="1:53" x14ac:dyDescent="0.25">
      <c r="A249" s="4">
        <v>75</v>
      </c>
      <c r="B249" s="18">
        <f t="shared" si="219"/>
        <v>2098</v>
      </c>
      <c r="C249" s="39">
        <f t="shared" si="215"/>
        <v>195.12</v>
      </c>
      <c r="D249" s="22">
        <f t="shared" si="229"/>
        <v>0.21000000000000796</v>
      </c>
      <c r="E249" s="64">
        <f t="shared" si="243"/>
        <v>2.3456999999999999</v>
      </c>
      <c r="F249" s="64">
        <f t="shared" si="243"/>
        <v>1.9572000000000001</v>
      </c>
      <c r="G249" s="64">
        <f t="shared" si="243"/>
        <v>0.15539999999999998</v>
      </c>
      <c r="H249" s="64">
        <f t="shared" si="243"/>
        <v>0.23499999999999999</v>
      </c>
      <c r="I249" s="64">
        <f t="shared" si="243"/>
        <v>1.0766762999999999</v>
      </c>
      <c r="J249" s="64">
        <f t="shared" si="243"/>
        <v>1.3184325000000001</v>
      </c>
      <c r="K249" s="64">
        <f t="shared" si="243"/>
        <v>4.7852280000000004E-2</v>
      </c>
      <c r="L249" s="64">
        <f t="shared" si="243"/>
        <v>1.0766762999999999</v>
      </c>
      <c r="M249" s="64">
        <f t="shared" si="216"/>
        <v>8.6897639738863202</v>
      </c>
      <c r="N249" s="64">
        <f t="shared" si="221"/>
        <v>-5.5377313555100116E-2</v>
      </c>
      <c r="O249" s="64">
        <f t="shared" si="221"/>
        <v>1.3184325000000001</v>
      </c>
      <c r="P249" s="64">
        <f t="shared" si="217"/>
        <v>1.6107196012801865</v>
      </c>
      <c r="Q249" s="64">
        <f t="shared" si="222"/>
        <v>-4.270592966844533E-2</v>
      </c>
      <c r="R249" s="64">
        <f t="shared" si="222"/>
        <v>4.7852280000000004E-2</v>
      </c>
      <c r="S249" s="64">
        <f t="shared" si="218"/>
        <v>5.8027235280416846E-2</v>
      </c>
      <c r="T249" s="64">
        <f t="shared" si="223"/>
        <v>4.6899626399590083E-4</v>
      </c>
      <c r="U249" s="64">
        <f t="shared" si="223"/>
        <v>2.4874490000000007</v>
      </c>
      <c r="V249" s="64">
        <f t="shared" si="223"/>
        <v>2.5998347530404593</v>
      </c>
      <c r="W249" s="29">
        <f>'2.3 Set aside x2'!D19</f>
        <v>205.22</v>
      </c>
      <c r="X249" s="35">
        <f t="shared" si="230"/>
        <v>0.55000000000001137</v>
      </c>
      <c r="Y249" s="68">
        <f>'2.3 Set aside x2'!F19*k</f>
        <v>2.1168</v>
      </c>
      <c r="Z249" s="68">
        <f>'2.3 Set aside x2'!G19*k</f>
        <v>1.7387999999999999</v>
      </c>
      <c r="AA249" s="68">
        <f>'2.3 Set aside x2'!H19*k</f>
        <v>0.14069999999999999</v>
      </c>
      <c r="AB249" s="68">
        <f>'2.3 Set aside x2'!I19/2</f>
        <v>0.185</v>
      </c>
      <c r="AC249" s="68">
        <f t="shared" si="231"/>
        <v>0.97161120000000001</v>
      </c>
      <c r="AD249" s="348">
        <f t="shared" si="224"/>
        <v>1.17936</v>
      </c>
      <c r="AE249" s="68">
        <f t="shared" si="225"/>
        <v>4.3182720000000001E-2</v>
      </c>
      <c r="AF249" s="36">
        <f t="shared" si="232"/>
        <v>0.97161120000000001</v>
      </c>
      <c r="AG249" s="33">
        <f t="shared" si="233"/>
        <v>7.905474056971908</v>
      </c>
      <c r="AH249" s="33">
        <f t="shared" si="234"/>
        <v>-5.9442800606764656E-2</v>
      </c>
      <c r="AI249" s="36">
        <f t="shared" si="235"/>
        <v>1.17936</v>
      </c>
      <c r="AJ249" s="33">
        <f t="shared" si="236"/>
        <v>1.4389063437460086</v>
      </c>
      <c r="AK249" s="33">
        <f t="shared" si="237"/>
        <v>-2.9309493813810317E-2</v>
      </c>
      <c r="AL249" s="60">
        <f t="shared" si="238"/>
        <v>4.3182720000000001E-2</v>
      </c>
      <c r="AM249" s="60">
        <f t="shared" si="226"/>
        <v>5.2525468802972139E-2</v>
      </c>
      <c r="AN249" s="60">
        <f t="shared" si="239"/>
        <v>-3.2509946506063814E-4</v>
      </c>
      <c r="AO249" s="34">
        <f t="shared" si="227"/>
        <v>2.2160889999999998</v>
      </c>
      <c r="AP249" s="34">
        <f t="shared" si="240"/>
        <v>2.6770116061143754</v>
      </c>
      <c r="AQ249" s="10">
        <f t="shared" si="228"/>
        <v>1.908278708731697</v>
      </c>
      <c r="AR249" s="10">
        <f t="shared" si="241"/>
        <v>1.9649265188879514</v>
      </c>
      <c r="AS249" s="10">
        <f t="shared" si="242"/>
        <v>5.6647810156254419E-2</v>
      </c>
      <c r="AT249" s="10">
        <f>SUM(AS$234:AS249)*5</f>
        <v>16.312177666801464</v>
      </c>
      <c r="AU249" s="10"/>
      <c r="AV249" s="10"/>
      <c r="AW249" s="10"/>
      <c r="AY249" s="10"/>
    </row>
    <row r="250" spans="1:53" x14ac:dyDescent="0.25">
      <c r="A250" s="4">
        <v>80</v>
      </c>
      <c r="B250" s="18">
        <f t="shared" si="219"/>
        <v>2103</v>
      </c>
      <c r="C250" s="39">
        <f t="shared" si="215"/>
        <v>195.4</v>
      </c>
      <c r="D250" s="22">
        <f t="shared" si="229"/>
        <v>0.28000000000000114</v>
      </c>
      <c r="E250" s="64">
        <f t="shared" si="243"/>
        <v>2.2427999999999999</v>
      </c>
      <c r="F250" s="64">
        <f t="shared" si="243"/>
        <v>1.9866000000000001</v>
      </c>
      <c r="G250" s="64">
        <f t="shared" si="243"/>
        <v>0.15539999999999998</v>
      </c>
      <c r="H250" s="64">
        <f t="shared" si="243"/>
        <v>0.215</v>
      </c>
      <c r="I250" s="64">
        <f t="shared" si="243"/>
        <v>1.0294452000000001</v>
      </c>
      <c r="J250" s="64">
        <f t="shared" si="243"/>
        <v>1.3043939999999998</v>
      </c>
      <c r="K250" s="64">
        <f t="shared" si="243"/>
        <v>4.5753120000000001E-2</v>
      </c>
      <c r="L250" s="64">
        <f t="shared" si="243"/>
        <v>1.0294452000000001</v>
      </c>
      <c r="M250" s="64">
        <f t="shared" si="216"/>
        <v>8.5943241223771025</v>
      </c>
      <c r="N250" s="64">
        <f t="shared" si="221"/>
        <v>-9.5439851509217632E-2</v>
      </c>
      <c r="O250" s="64">
        <f t="shared" si="221"/>
        <v>1.3043939999999998</v>
      </c>
      <c r="P250" s="64">
        <f t="shared" si="217"/>
        <v>1.5891316881638278</v>
      </c>
      <c r="Q250" s="64">
        <f t="shared" si="222"/>
        <v>-2.158791311635877E-2</v>
      </c>
      <c r="R250" s="64">
        <f t="shared" si="222"/>
        <v>4.5753120000000001E-2</v>
      </c>
      <c r="S250" s="64">
        <f t="shared" si="218"/>
        <v>5.601098289007251E-2</v>
      </c>
      <c r="T250" s="64">
        <f t="shared" si="223"/>
        <v>-2.0162523903443363E-3</v>
      </c>
      <c r="U250" s="64">
        <f t="shared" si="223"/>
        <v>2.437894</v>
      </c>
      <c r="V250" s="64">
        <f t="shared" si="223"/>
        <v>2.5988499829840803</v>
      </c>
      <c r="W250" s="29">
        <f>'2.3 Set aside x2'!D20</f>
        <v>205.8</v>
      </c>
      <c r="X250" s="35">
        <f t="shared" si="230"/>
        <v>0.58000000000001251</v>
      </c>
      <c r="Y250" s="68">
        <f>'2.3 Set aside x2'!F20*k</f>
        <v>2.0118</v>
      </c>
      <c r="Z250" s="68">
        <f>'2.3 Set aside x2'!G20*k</f>
        <v>1.7933999999999997</v>
      </c>
      <c r="AA250" s="68">
        <f>'2.3 Set aside x2'!H20*k</f>
        <v>0.14069999999999999</v>
      </c>
      <c r="AB250" s="68">
        <f>'2.3 Set aside x2'!I20/2</f>
        <v>0.21</v>
      </c>
      <c r="AC250" s="68">
        <f t="shared" si="231"/>
        <v>0.92341620000000002</v>
      </c>
      <c r="AD250" s="348">
        <f t="shared" si="224"/>
        <v>1.174383</v>
      </c>
      <c r="AE250" s="68">
        <f t="shared" si="225"/>
        <v>4.1040720000000003E-2</v>
      </c>
      <c r="AF250" s="36">
        <f t="shared" si="232"/>
        <v>0.92341620000000002</v>
      </c>
      <c r="AG250" s="33">
        <f t="shared" si="233"/>
        <v>7.8055310934197903</v>
      </c>
      <c r="AH250" s="33">
        <f t="shared" si="234"/>
        <v>-9.9942963552117625E-2</v>
      </c>
      <c r="AI250" s="36">
        <f t="shared" si="235"/>
        <v>1.174383</v>
      </c>
      <c r="AJ250" s="33">
        <f t="shared" si="236"/>
        <v>1.4287481082887861</v>
      </c>
      <c r="AK250" s="33">
        <f t="shared" si="237"/>
        <v>-1.0158235457222498E-2</v>
      </c>
      <c r="AL250" s="60">
        <f t="shared" si="238"/>
        <v>4.1040720000000003E-2</v>
      </c>
      <c r="AM250" s="60">
        <f t="shared" si="226"/>
        <v>5.0325998793896015E-2</v>
      </c>
      <c r="AN250" s="60">
        <f t="shared" si="239"/>
        <v>-2.1994700090761238E-3</v>
      </c>
      <c r="AO250" s="34">
        <f t="shared" si="227"/>
        <v>2.2026270000000001</v>
      </c>
      <c r="AP250" s="34">
        <f t="shared" si="240"/>
        <v>2.6703263309815961</v>
      </c>
      <c r="AQ250" s="10">
        <f t="shared" si="228"/>
        <v>1.9075558875103149</v>
      </c>
      <c r="AR250" s="10">
        <f t="shared" si="241"/>
        <v>1.9600195269404914</v>
      </c>
      <c r="AS250" s="10">
        <f t="shared" si="242"/>
        <v>5.2463639430176512E-2</v>
      </c>
      <c r="AT250" s="10">
        <f>SUM(AS$234:AS250)*5</f>
        <v>16.574495863952347</v>
      </c>
      <c r="AU250" s="10"/>
      <c r="AV250" s="10"/>
      <c r="AW250" s="10"/>
      <c r="AY250" s="10"/>
    </row>
    <row r="251" spans="1:53" x14ac:dyDescent="0.25">
      <c r="A251" s="4">
        <v>85</v>
      </c>
      <c r="B251" s="18">
        <f t="shared" si="219"/>
        <v>2108</v>
      </c>
      <c r="C251" s="39">
        <f t="shared" si="215"/>
        <v>195.85</v>
      </c>
      <c r="D251" s="22">
        <f t="shared" si="229"/>
        <v>0.44999999999998863</v>
      </c>
      <c r="E251" s="64">
        <f t="shared" si="243"/>
        <v>2.3058000000000001</v>
      </c>
      <c r="F251" s="64">
        <f t="shared" si="243"/>
        <v>1.9887000000000001</v>
      </c>
      <c r="G251" s="64">
        <f t="shared" si="243"/>
        <v>0.1575</v>
      </c>
      <c r="H251" s="64">
        <f t="shared" si="243"/>
        <v>0.25</v>
      </c>
      <c r="I251" s="64">
        <f t="shared" si="243"/>
        <v>1.0583622000000001</v>
      </c>
      <c r="J251" s="64">
        <f t="shared" si="243"/>
        <v>1.320627</v>
      </c>
      <c r="K251" s="64">
        <f t="shared" si="243"/>
        <v>4.7038320000000002E-2</v>
      </c>
      <c r="L251" s="64">
        <f t="shared" si="243"/>
        <v>1.0583622000000001</v>
      </c>
      <c r="M251" s="64">
        <f t="shared" si="216"/>
        <v>8.5401559058848537</v>
      </c>
      <c r="N251" s="64">
        <f t="shared" si="221"/>
        <v>-5.4168216492248789E-2</v>
      </c>
      <c r="O251" s="64">
        <f t="shared" si="221"/>
        <v>1.320627</v>
      </c>
      <c r="P251" s="64">
        <f t="shared" si="217"/>
        <v>1.6015484482247673</v>
      </c>
      <c r="Q251" s="64">
        <f t="shared" si="222"/>
        <v>1.2416760060939502E-2</v>
      </c>
      <c r="R251" s="64">
        <f t="shared" si="222"/>
        <v>4.7038320000000002E-2</v>
      </c>
      <c r="S251" s="64">
        <f t="shared" si="218"/>
        <v>5.6939756455623491E-2</v>
      </c>
      <c r="T251" s="64">
        <f t="shared" si="223"/>
        <v>9.2877356555098184E-4</v>
      </c>
      <c r="U251" s="64">
        <f t="shared" si="223"/>
        <v>2.4920599999999999</v>
      </c>
      <c r="V251" s="64">
        <f t="shared" si="223"/>
        <v>2.9012373171342301</v>
      </c>
      <c r="W251" s="29">
        <f>'2.3 Set aside x2'!D21</f>
        <v>206.42</v>
      </c>
      <c r="X251" s="35">
        <f t="shared" si="230"/>
        <v>0.61999999999997613</v>
      </c>
      <c r="Y251" s="68">
        <f>'2.3 Set aside x2'!F21*k</f>
        <v>2.0348999999999999</v>
      </c>
      <c r="Z251" s="68">
        <f>'2.3 Set aside x2'!G21*k</f>
        <v>1.8207</v>
      </c>
      <c r="AA251" s="68">
        <f>'2.3 Set aside x2'!H21*k</f>
        <v>0.14280000000000001</v>
      </c>
      <c r="AB251" s="68">
        <f>'2.3 Set aside x2'!I21/2</f>
        <v>0.245</v>
      </c>
      <c r="AC251" s="68">
        <f t="shared" si="231"/>
        <v>0.93401909999999999</v>
      </c>
      <c r="AD251" s="348">
        <f t="shared" si="224"/>
        <v>1.1904165</v>
      </c>
      <c r="AE251" s="68">
        <f t="shared" si="225"/>
        <v>4.1511960000000001E-2</v>
      </c>
      <c r="AF251" s="36">
        <f t="shared" si="232"/>
        <v>0.93401909999999999</v>
      </c>
      <c r="AG251" s="33">
        <f t="shared" si="233"/>
        <v>7.7291285902020093</v>
      </c>
      <c r="AH251" s="33">
        <f t="shared" si="234"/>
        <v>-7.6402503217781081E-2</v>
      </c>
      <c r="AI251" s="36">
        <f t="shared" si="235"/>
        <v>1.1904165</v>
      </c>
      <c r="AJ251" s="33">
        <f t="shared" si="236"/>
        <v>1.4429858689946131</v>
      </c>
      <c r="AK251" s="33">
        <f t="shared" si="237"/>
        <v>1.4237760705827052E-2</v>
      </c>
      <c r="AL251" s="60">
        <f t="shared" si="238"/>
        <v>4.1511960000000001E-2</v>
      </c>
      <c r="AM251" s="60">
        <f t="shared" si="226"/>
        <v>5.0408423754287474E-2</v>
      </c>
      <c r="AN251" s="60">
        <f t="shared" si="239"/>
        <v>8.2424960391458413E-5</v>
      </c>
      <c r="AO251" s="34">
        <f t="shared" si="227"/>
        <v>2.2490019999999999</v>
      </c>
      <c r="AP251" s="34">
        <f t="shared" si="240"/>
        <v>2.8069196824484131</v>
      </c>
      <c r="AQ251" s="10">
        <f t="shared" si="228"/>
        <v>2.1295081907765248</v>
      </c>
      <c r="AR251" s="10">
        <f t="shared" si="241"/>
        <v>2.0602790469171355</v>
      </c>
      <c r="AS251" s="10">
        <f t="shared" si="242"/>
        <v>-6.9229143859389275E-2</v>
      </c>
      <c r="AT251" s="10">
        <f>SUM(AS$234:AS251)*5</f>
        <v>16.228350144655401</v>
      </c>
      <c r="AU251" s="10"/>
      <c r="AV251" s="10"/>
      <c r="AW251" s="10"/>
      <c r="AY251" s="10"/>
    </row>
    <row r="252" spans="1:53" x14ac:dyDescent="0.25">
      <c r="A252" s="4">
        <v>90</v>
      </c>
      <c r="B252" s="18">
        <f t="shared" si="219"/>
        <v>2113</v>
      </c>
      <c r="C252" s="39">
        <f t="shared" si="215"/>
        <v>196.25</v>
      </c>
      <c r="D252" s="22">
        <f t="shared" si="229"/>
        <v>0.40000000000000568</v>
      </c>
      <c r="E252" s="64">
        <f t="shared" si="243"/>
        <v>2.4108000000000001</v>
      </c>
      <c r="F252" s="64">
        <f t="shared" si="243"/>
        <v>1.9634999999999998</v>
      </c>
      <c r="G252" s="64">
        <f t="shared" si="243"/>
        <v>0.1575</v>
      </c>
      <c r="H252" s="64">
        <f t="shared" si="243"/>
        <v>0.23</v>
      </c>
      <c r="I252" s="64">
        <f t="shared" si="243"/>
        <v>1.1065572000000001</v>
      </c>
      <c r="J252" s="64">
        <f t="shared" si="243"/>
        <v>1.336776</v>
      </c>
      <c r="K252" s="64">
        <f t="shared" si="243"/>
        <v>4.9180320000000007E-2</v>
      </c>
      <c r="L252" s="64">
        <f t="shared" si="243"/>
        <v>1.1065572000000001</v>
      </c>
      <c r="M252" s="64">
        <f t="shared" si="216"/>
        <v>8.5411947345047814</v>
      </c>
      <c r="N252" s="64">
        <f t="shared" si="221"/>
        <v>1.0388286199276564E-3</v>
      </c>
      <c r="O252" s="64">
        <f t="shared" si="221"/>
        <v>1.336776</v>
      </c>
      <c r="P252" s="64">
        <f t="shared" si="217"/>
        <v>1.6198924420346312</v>
      </c>
      <c r="Q252" s="64">
        <f t="shared" si="222"/>
        <v>1.8343993809863957E-2</v>
      </c>
      <c r="R252" s="64">
        <f t="shared" si="222"/>
        <v>4.9180320000000007E-2</v>
      </c>
      <c r="S252" s="64">
        <f t="shared" si="218"/>
        <v>5.9245941977220475E-2</v>
      </c>
      <c r="T252" s="64">
        <f t="shared" si="223"/>
        <v>2.3061855215969831E-3</v>
      </c>
      <c r="U252" s="64">
        <f t="shared" si="223"/>
        <v>2.5237540000000003</v>
      </c>
      <c r="V252" s="64">
        <f t="shared" si="223"/>
        <v>2.9454430079513947</v>
      </c>
      <c r="W252" s="29">
        <f>'2.3 Set aside x2'!D22</f>
        <v>207.11</v>
      </c>
      <c r="X252" s="35">
        <f t="shared" si="230"/>
        <v>0.69000000000002615</v>
      </c>
      <c r="Y252" s="68">
        <f>'2.3 Set aside x2'!F22*k</f>
        <v>2.1587999999999998</v>
      </c>
      <c r="Z252" s="68">
        <f>'2.3 Set aside x2'!G22*k</f>
        <v>1.7828999999999999</v>
      </c>
      <c r="AA252" s="68">
        <f>'2.3 Set aside x2'!H22*k</f>
        <v>0.14280000000000001</v>
      </c>
      <c r="AB252" s="68">
        <f>'2.3 Set aside x2'!I22/2</f>
        <v>0.24</v>
      </c>
      <c r="AC252" s="68">
        <f t="shared" si="231"/>
        <v>0.99088919999999991</v>
      </c>
      <c r="AD252" s="348">
        <f t="shared" si="224"/>
        <v>1.2064079999999999</v>
      </c>
      <c r="AE252" s="68">
        <f t="shared" si="225"/>
        <v>4.4039519999999999E-2</v>
      </c>
      <c r="AF252" s="36">
        <f t="shared" si="232"/>
        <v>0.99088919999999991</v>
      </c>
      <c r="AG252" s="33">
        <f t="shared" si="233"/>
        <v>7.7194864479885368</v>
      </c>
      <c r="AH252" s="33">
        <f t="shared" si="234"/>
        <v>-9.6421422134724821E-3</v>
      </c>
      <c r="AI252" s="36">
        <f t="shared" si="235"/>
        <v>1.2064079999999999</v>
      </c>
      <c r="AJ252" s="33">
        <f t="shared" si="236"/>
        <v>1.4614942732806133</v>
      </c>
      <c r="AK252" s="33">
        <f t="shared" si="237"/>
        <v>1.8508404286000202E-2</v>
      </c>
      <c r="AL252" s="60">
        <f t="shared" si="238"/>
        <v>4.4039519999999999E-2</v>
      </c>
      <c r="AM252" s="60">
        <f t="shared" si="226"/>
        <v>5.2950554566395427E-2</v>
      </c>
      <c r="AN252" s="60">
        <f t="shared" si="239"/>
        <v>2.5421308121079539E-3</v>
      </c>
      <c r="AO252" s="34">
        <f t="shared" si="227"/>
        <v>2.2919850000000004</v>
      </c>
      <c r="AP252" s="34">
        <f t="shared" si="240"/>
        <v>2.9933933928846619</v>
      </c>
      <c r="AQ252" s="10">
        <f t="shared" si="228"/>
        <v>2.1619551678363238</v>
      </c>
      <c r="AR252" s="10">
        <f t="shared" si="241"/>
        <v>2.1971507503773418</v>
      </c>
      <c r="AS252" s="10">
        <f t="shared" si="242"/>
        <v>3.5195582541017956E-2</v>
      </c>
      <c r="AT252" s="10">
        <f>SUM(AS$234:AS252)*5</f>
        <v>16.404328057360491</v>
      </c>
      <c r="AU252" s="10"/>
      <c r="AV252" s="10"/>
      <c r="AW252" s="10"/>
      <c r="AY252" s="10"/>
    </row>
    <row r="253" spans="1:53" x14ac:dyDescent="0.25">
      <c r="A253" s="4">
        <v>95</v>
      </c>
      <c r="B253" s="18">
        <f t="shared" si="219"/>
        <v>2118</v>
      </c>
      <c r="C253" s="39">
        <f t="shared" si="215"/>
        <v>196.74</v>
      </c>
      <c r="D253" s="22">
        <f t="shared" si="229"/>
        <v>0.49000000000000909</v>
      </c>
      <c r="E253" s="64">
        <f t="shared" si="243"/>
        <v>2.4780000000000002</v>
      </c>
      <c r="F253" s="64">
        <f t="shared" si="243"/>
        <v>1.9215</v>
      </c>
      <c r="G253" s="64">
        <f t="shared" si="243"/>
        <v>0.1575</v>
      </c>
      <c r="H253" s="64">
        <f t="shared" si="243"/>
        <v>0.19</v>
      </c>
      <c r="I253" s="64">
        <f t="shared" si="243"/>
        <v>1.1374020000000002</v>
      </c>
      <c r="J253" s="64">
        <f t="shared" si="243"/>
        <v>1.33728</v>
      </c>
      <c r="K253" s="64">
        <f t="shared" si="243"/>
        <v>5.0551200000000004E-2</v>
      </c>
      <c r="L253" s="64">
        <f t="shared" si="243"/>
        <v>1.1374020000000002</v>
      </c>
      <c r="M253" s="64">
        <f t="shared" si="216"/>
        <v>8.5729438873450263</v>
      </c>
      <c r="N253" s="64">
        <f t="shared" si="221"/>
        <v>3.1749152840244932E-2</v>
      </c>
      <c r="O253" s="64">
        <f t="shared" si="221"/>
        <v>1.33728</v>
      </c>
      <c r="P253" s="64">
        <f t="shared" si="217"/>
        <v>1.6236392326388811</v>
      </c>
      <c r="Q253" s="64">
        <f t="shared" si="222"/>
        <v>3.7467906042498722E-3</v>
      </c>
      <c r="R253" s="64">
        <f t="shared" si="222"/>
        <v>5.0551200000000004E-2</v>
      </c>
      <c r="S253" s="64">
        <f t="shared" si="218"/>
        <v>6.1024501832469338E-2</v>
      </c>
      <c r="T253" s="64">
        <f t="shared" si="223"/>
        <v>1.7785598552488638E-3</v>
      </c>
      <c r="U253" s="64">
        <f t="shared" si="223"/>
        <v>2.5159099999999999</v>
      </c>
      <c r="V253" s="64">
        <f t="shared" si="223"/>
        <v>3.0431845032997527</v>
      </c>
      <c r="W253" s="29">
        <f>'2.3 Set aside x2'!D23</f>
        <v>207.8</v>
      </c>
      <c r="X253" s="35">
        <f t="shared" si="230"/>
        <v>0.68999999999999773</v>
      </c>
      <c r="Y253" s="68">
        <f>'2.3 Set aside x2'!F23*k</f>
        <v>2.2490999999999999</v>
      </c>
      <c r="Z253" s="68">
        <f>'2.3 Set aside x2'!G23*k</f>
        <v>1.7451000000000001</v>
      </c>
      <c r="AA253" s="68">
        <f>'2.3 Set aside x2'!H23*k</f>
        <v>0.14280000000000001</v>
      </c>
      <c r="AB253" s="68">
        <f>'2.3 Set aside x2'!I23/2</f>
        <v>0.245</v>
      </c>
      <c r="AC253" s="68">
        <f t="shared" si="231"/>
        <v>1.0323369</v>
      </c>
      <c r="AD253" s="348">
        <f t="shared" si="224"/>
        <v>1.2141674999999998</v>
      </c>
      <c r="AE253" s="68">
        <f t="shared" si="225"/>
        <v>4.5881640000000001E-2</v>
      </c>
      <c r="AF253" s="36">
        <f t="shared" si="232"/>
        <v>1.0323369</v>
      </c>
      <c r="AG253" s="33">
        <f t="shared" si="233"/>
        <v>7.7525401756532171</v>
      </c>
      <c r="AH253" s="33">
        <f t="shared" si="234"/>
        <v>3.3053727664680288E-2</v>
      </c>
      <c r="AI253" s="36">
        <f t="shared" si="235"/>
        <v>1.2141674999999998</v>
      </c>
      <c r="AJ253" s="33">
        <f t="shared" si="236"/>
        <v>1.4725256278255066</v>
      </c>
      <c r="AK253" s="33">
        <f t="shared" si="237"/>
        <v>1.1031354544893235E-2</v>
      </c>
      <c r="AL253" s="60">
        <f t="shared" si="238"/>
        <v>4.5881640000000001E-2</v>
      </c>
      <c r="AM253" s="60">
        <f t="shared" si="226"/>
        <v>5.5242064050371631E-2</v>
      </c>
      <c r="AN253" s="60">
        <f t="shared" si="239"/>
        <v>2.2915094839762035E-3</v>
      </c>
      <c r="AO253" s="34">
        <f t="shared" si="227"/>
        <v>2.3224600000000004</v>
      </c>
      <c r="AP253" s="34">
        <f t="shared" si="240"/>
        <v>3.0588365916935478</v>
      </c>
      <c r="AQ253" s="10">
        <f t="shared" si="228"/>
        <v>2.2336974254220183</v>
      </c>
      <c r="AR253" s="10">
        <f t="shared" si="241"/>
        <v>2.2451860583030641</v>
      </c>
      <c r="AS253" s="10">
        <f t="shared" si="242"/>
        <v>1.1488632881045735E-2</v>
      </c>
      <c r="AT253" s="10">
        <f>SUM(AS$234:AS253)*5</f>
        <v>16.461771221765719</v>
      </c>
      <c r="AU253" s="10"/>
      <c r="AV253" s="10"/>
      <c r="AW253" s="10"/>
      <c r="AY253" s="10"/>
    </row>
    <row r="254" spans="1:53" x14ac:dyDescent="0.25">
      <c r="A254" s="4">
        <v>100</v>
      </c>
      <c r="B254" s="18">
        <f t="shared" si="219"/>
        <v>2123</v>
      </c>
      <c r="C254" s="39">
        <f t="shared" si="215"/>
        <v>197.15</v>
      </c>
      <c r="D254" s="22">
        <f t="shared" si="229"/>
        <v>0.40999999999999659</v>
      </c>
      <c r="E254" s="64">
        <f t="shared" si="243"/>
        <v>2.5073999999999996</v>
      </c>
      <c r="F254" s="64">
        <f t="shared" si="243"/>
        <v>1.9257</v>
      </c>
      <c r="G254" s="64">
        <f t="shared" si="243"/>
        <v>0.1575</v>
      </c>
      <c r="H254" s="64">
        <f t="shared" si="243"/>
        <v>0.22</v>
      </c>
      <c r="I254" s="64">
        <f t="shared" si="243"/>
        <v>1.1508965999999998</v>
      </c>
      <c r="J254" s="64">
        <f t="shared" si="243"/>
        <v>1.346079</v>
      </c>
      <c r="K254" s="64">
        <f t="shared" si="243"/>
        <v>5.1150959999999995E-2</v>
      </c>
      <c r="L254" s="64">
        <f t="shared" si="243"/>
        <v>1.1508965999999998</v>
      </c>
      <c r="M254" s="64">
        <f t="shared" si="216"/>
        <v>8.6140777302342766</v>
      </c>
      <c r="N254" s="64">
        <f t="shared" si="221"/>
        <v>4.1133842889250261E-2</v>
      </c>
      <c r="O254" s="64">
        <f t="shared" si="221"/>
        <v>1.346079</v>
      </c>
      <c r="P254" s="64">
        <f t="shared" si="217"/>
        <v>1.6331005778998688</v>
      </c>
      <c r="Q254" s="64">
        <f t="shared" si="222"/>
        <v>9.4613452609877413E-3</v>
      </c>
      <c r="R254" s="64">
        <f t="shared" si="222"/>
        <v>5.1150959999999995E-2</v>
      </c>
      <c r="S254" s="64">
        <f t="shared" si="218"/>
        <v>6.1938669766067489E-2</v>
      </c>
      <c r="T254" s="64">
        <f t="shared" si="223"/>
        <v>9.1416793359815063E-4</v>
      </c>
      <c r="U254" s="64">
        <f t="shared" si="223"/>
        <v>2.5496179999999997</v>
      </c>
      <c r="V254" s="64">
        <f t="shared" si="223"/>
        <v>3.0111273560838323</v>
      </c>
      <c r="W254" s="29">
        <f>'2.3 Set aside x2'!D24</f>
        <v>208.39</v>
      </c>
      <c r="X254" s="35">
        <f t="shared" si="230"/>
        <v>0.58999999999997499</v>
      </c>
      <c r="Y254" s="68">
        <f>'2.3 Set aside x2'!F24*k</f>
        <v>2.1944999999999997</v>
      </c>
      <c r="Z254" s="68">
        <f>'2.3 Set aside x2'!G24*k</f>
        <v>1.8017999999999998</v>
      </c>
      <c r="AA254" s="68">
        <f>'2.3 Set aside x2'!H24*k</f>
        <v>0.14489999999999997</v>
      </c>
      <c r="AB254" s="68">
        <f>'2.3 Set aside x2'!I24/2</f>
        <v>0.26</v>
      </c>
      <c r="AC254" s="68">
        <f t="shared" si="231"/>
        <v>1.0072755</v>
      </c>
      <c r="AD254" s="348">
        <f t="shared" si="224"/>
        <v>1.2223364999999999</v>
      </c>
      <c r="AE254" s="68">
        <f t="shared" si="225"/>
        <v>4.4767799999999996E-2</v>
      </c>
      <c r="AF254" s="36">
        <f t="shared" si="232"/>
        <v>1.0072755</v>
      </c>
      <c r="AG254" s="33">
        <f t="shared" si="233"/>
        <v>7.7562537168907415</v>
      </c>
      <c r="AH254" s="33">
        <f t="shared" si="234"/>
        <v>3.7135412375244314E-3</v>
      </c>
      <c r="AI254" s="36">
        <f t="shared" si="235"/>
        <v>1.2223364999999999</v>
      </c>
      <c r="AJ254" s="33">
        <f t="shared" si="236"/>
        <v>1.4826447142265984</v>
      </c>
      <c r="AK254" s="33">
        <f t="shared" si="237"/>
        <v>1.0119086401091826E-2</v>
      </c>
      <c r="AL254" s="60">
        <f t="shared" si="238"/>
        <v>4.4767799999999996E-2</v>
      </c>
      <c r="AM254" s="60">
        <f t="shared" si="226"/>
        <v>5.4533309524189839E-2</v>
      </c>
      <c r="AN254" s="60">
        <f t="shared" si="239"/>
        <v>-7.0875452618179152E-4</v>
      </c>
      <c r="AO254" s="34">
        <f t="shared" si="227"/>
        <v>2.3326359999999999</v>
      </c>
      <c r="AP254" s="34">
        <f t="shared" si="240"/>
        <v>2.9357598731124095</v>
      </c>
      <c r="AQ254" s="10">
        <f t="shared" si="228"/>
        <v>2.2101674793655328</v>
      </c>
      <c r="AR254" s="10">
        <f t="shared" si="241"/>
        <v>2.1548477468645086</v>
      </c>
      <c r="AS254" s="10">
        <f t="shared" si="242"/>
        <v>-5.5319732501024177E-2</v>
      </c>
      <c r="AT254" s="10">
        <f>SUM(AS$234:AS254)*5</f>
        <v>16.1851725592606</v>
      </c>
      <c r="AU254" s="10"/>
      <c r="AV254" s="10"/>
      <c r="AW254" s="10"/>
      <c r="AY254" s="10"/>
    </row>
    <row r="255" spans="1:53" x14ac:dyDescent="0.25">
      <c r="A255" s="4">
        <v>105</v>
      </c>
      <c r="B255" s="18">
        <f t="shared" si="219"/>
        <v>2128</v>
      </c>
      <c r="C255" s="39">
        <f t="shared" si="215"/>
        <v>197.58</v>
      </c>
      <c r="D255" s="22">
        <f t="shared" si="229"/>
        <v>0.43000000000000682</v>
      </c>
      <c r="E255" s="64">
        <f t="shared" ref="E255:L264" si="244">E45</f>
        <v>2.2869000000000002</v>
      </c>
      <c r="F255" s="64">
        <f t="shared" si="244"/>
        <v>2.0726999999999998</v>
      </c>
      <c r="G255" s="64">
        <f t="shared" si="244"/>
        <v>0.16170000000000001</v>
      </c>
      <c r="H255" s="64">
        <f t="shared" si="244"/>
        <v>0.13500000000000001</v>
      </c>
      <c r="I255" s="64">
        <f t="shared" si="244"/>
        <v>1.0496871000000001</v>
      </c>
      <c r="J255" s="64">
        <f t="shared" si="244"/>
        <v>1.3479165</v>
      </c>
      <c r="K255" s="64">
        <f t="shared" si="244"/>
        <v>4.6652760000000008E-2</v>
      </c>
      <c r="L255" s="64">
        <f t="shared" si="244"/>
        <v>1.0496871000000001</v>
      </c>
      <c r="M255" s="64">
        <f t="shared" si="216"/>
        <v>8.5486773203320485</v>
      </c>
      <c r="N255" s="64">
        <f t="shared" si="221"/>
        <v>-6.5400409902228063E-2</v>
      </c>
      <c r="O255" s="64">
        <f t="shared" si="221"/>
        <v>1.3479165</v>
      </c>
      <c r="P255" s="64">
        <f t="shared" si="217"/>
        <v>1.6366106232481668</v>
      </c>
      <c r="Q255" s="64">
        <f t="shared" si="222"/>
        <v>3.5100453482979077E-3</v>
      </c>
      <c r="R255" s="64">
        <f t="shared" si="222"/>
        <v>4.6652760000000008E-2</v>
      </c>
      <c r="S255" s="64">
        <f t="shared" si="218"/>
        <v>5.7602073352315139E-2</v>
      </c>
      <c r="T255" s="64">
        <f t="shared" si="223"/>
        <v>-4.3365964137523499E-3</v>
      </c>
      <c r="U255" s="64">
        <f t="shared" si="223"/>
        <v>2.4678390000000001</v>
      </c>
      <c r="V255" s="64">
        <f t="shared" si="223"/>
        <v>2.8316120390323243</v>
      </c>
      <c r="W255" s="29">
        <f>'2.3 Set aside x2'!D25</f>
        <v>208.89</v>
      </c>
      <c r="X255" s="35">
        <f t="shared" si="230"/>
        <v>0.5</v>
      </c>
      <c r="Y255" s="68">
        <f>'2.3 Set aside x2'!F25*k</f>
        <v>1.974</v>
      </c>
      <c r="Z255" s="68">
        <f>'2.3 Set aside x2'!G25*k</f>
        <v>1.9298999999999997</v>
      </c>
      <c r="AA255" s="68">
        <f>'2.3 Set aside x2'!H25*k</f>
        <v>0.14699999999999999</v>
      </c>
      <c r="AB255" s="68">
        <f>'2.3 Set aside x2'!I25/2</f>
        <v>0.215</v>
      </c>
      <c r="AC255" s="68">
        <f t="shared" si="231"/>
        <v>0.90606600000000004</v>
      </c>
      <c r="AD255" s="348">
        <f t="shared" si="224"/>
        <v>1.2169919999999999</v>
      </c>
      <c r="AE255" s="68">
        <f t="shared" si="225"/>
        <v>4.0269600000000003E-2</v>
      </c>
      <c r="AF255" s="36">
        <f t="shared" si="232"/>
        <v>0.90606600000000004</v>
      </c>
      <c r="AG255" s="33">
        <f t="shared" si="233"/>
        <v>7.6582770423068913</v>
      </c>
      <c r="AH255" s="33">
        <f t="shared" si="234"/>
        <v>-9.7976674583850176E-2</v>
      </c>
      <c r="AI255" s="36">
        <f t="shared" si="235"/>
        <v>1.2169919999999999</v>
      </c>
      <c r="AJ255" s="33">
        <f t="shared" si="236"/>
        <v>1.4790890328800046</v>
      </c>
      <c r="AK255" s="33">
        <f t="shared" si="237"/>
        <v>-3.5556813465937864E-3</v>
      </c>
      <c r="AL255" s="60">
        <f t="shared" si="238"/>
        <v>4.0269600000000003E-2</v>
      </c>
      <c r="AM255" s="60">
        <f t="shared" si="226"/>
        <v>4.9909818241274898E-2</v>
      </c>
      <c r="AN255" s="60">
        <f t="shared" si="239"/>
        <v>-4.6234912829149419E-3</v>
      </c>
      <c r="AO255" s="34">
        <f t="shared" si="227"/>
        <v>2.2609269999999997</v>
      </c>
      <c r="AP255" s="34">
        <f t="shared" si="240"/>
        <v>2.6547711527866409</v>
      </c>
      <c r="AQ255" s="10">
        <f t="shared" si="228"/>
        <v>2.0784032366497263</v>
      </c>
      <c r="AR255" s="10">
        <f t="shared" si="241"/>
        <v>1.9486020261453945</v>
      </c>
      <c r="AS255" s="10">
        <f t="shared" si="242"/>
        <v>-0.1298012105043318</v>
      </c>
      <c r="AT255" s="10">
        <f>SUM(AS$234:AS255)*5</f>
        <v>15.53616650673894</v>
      </c>
      <c r="AU255" s="10"/>
      <c r="AV255" s="10"/>
      <c r="AW255" s="10"/>
      <c r="AY255" s="10"/>
    </row>
    <row r="256" spans="1:53" x14ac:dyDescent="0.25">
      <c r="A256" s="4">
        <v>110</v>
      </c>
      <c r="B256" s="18">
        <f t="shared" si="219"/>
        <v>2133</v>
      </c>
      <c r="C256" s="39">
        <f t="shared" si="215"/>
        <v>197.75</v>
      </c>
      <c r="D256" s="22">
        <f t="shared" si="229"/>
        <v>0.16999999999998749</v>
      </c>
      <c r="E256" s="64">
        <f t="shared" si="244"/>
        <v>2.5787999999999998</v>
      </c>
      <c r="F256" s="64">
        <f t="shared" si="244"/>
        <v>1.8584999999999998</v>
      </c>
      <c r="G256" s="64">
        <f t="shared" si="244"/>
        <v>0.15539999999999998</v>
      </c>
      <c r="H256" s="64">
        <f t="shared" si="244"/>
        <v>0.19500000000000001</v>
      </c>
      <c r="I256" s="64">
        <f t="shared" si="244"/>
        <v>1.1836692</v>
      </c>
      <c r="J256" s="64">
        <f t="shared" si="244"/>
        <v>1.3380359999999998</v>
      </c>
      <c r="K256" s="64">
        <f t="shared" si="244"/>
        <v>5.2607519999999998E-2</v>
      </c>
      <c r="L256" s="64">
        <f t="shared" si="244"/>
        <v>1.1836692</v>
      </c>
      <c r="M256" s="64">
        <f t="shared" si="216"/>
        <v>8.6257250566518664</v>
      </c>
      <c r="N256" s="64">
        <f t="shared" si="221"/>
        <v>7.7047736319817872E-2</v>
      </c>
      <c r="O256" s="64">
        <f t="shared" si="221"/>
        <v>1.3380359999999998</v>
      </c>
      <c r="P256" s="64">
        <f t="shared" si="217"/>
        <v>1.6273506174651799</v>
      </c>
      <c r="Q256" s="64">
        <f t="shared" si="222"/>
        <v>-9.2600057829868021E-3</v>
      </c>
      <c r="R256" s="64">
        <f t="shared" si="222"/>
        <v>5.2607519999999998E-2</v>
      </c>
      <c r="S256" s="64">
        <f t="shared" si="218"/>
        <v>6.2790224169456732E-2</v>
      </c>
      <c r="T256" s="64">
        <f t="shared" si="223"/>
        <v>5.188150817141593E-3</v>
      </c>
      <c r="U256" s="64">
        <f t="shared" si="223"/>
        <v>2.5374810000000001</v>
      </c>
      <c r="V256" s="64">
        <f t="shared" si="223"/>
        <v>2.7804568813539601</v>
      </c>
      <c r="W256" s="29">
        <f>'2.3 Set aside x2'!D26</f>
        <v>209.24</v>
      </c>
      <c r="X256" s="35">
        <f t="shared" si="230"/>
        <v>0.35000000000002274</v>
      </c>
      <c r="Y256" s="68">
        <f>'2.3 Set aside x2'!F26*k</f>
        <v>2.2091999999999996</v>
      </c>
      <c r="Z256" s="68">
        <f>'2.3 Set aside x2'!G26*k</f>
        <v>1.7451000000000001</v>
      </c>
      <c r="AA256" s="68">
        <f>'2.3 Set aside x2'!H26*k</f>
        <v>0.14280000000000001</v>
      </c>
      <c r="AB256" s="68">
        <f>'2.3 Set aside x2'!I26/2</f>
        <v>0.21</v>
      </c>
      <c r="AC256" s="68">
        <f t="shared" si="231"/>
        <v>1.0140227999999998</v>
      </c>
      <c r="AD256" s="348">
        <f t="shared" si="224"/>
        <v>1.2043919999999999</v>
      </c>
      <c r="AE256" s="68">
        <f t="shared" si="225"/>
        <v>4.5067679999999992E-2</v>
      </c>
      <c r="AF256" s="36">
        <f t="shared" si="232"/>
        <v>1.0140227999999998</v>
      </c>
      <c r="AG256" s="33">
        <f t="shared" si="233"/>
        <v>7.6809401930580385</v>
      </c>
      <c r="AH256" s="33">
        <f t="shared" si="234"/>
        <v>2.2663150751147221E-2</v>
      </c>
      <c r="AI256" s="36">
        <f t="shared" si="235"/>
        <v>1.2043919999999999</v>
      </c>
      <c r="AJ256" s="33">
        <f t="shared" si="236"/>
        <v>1.4658604712820258</v>
      </c>
      <c r="AK256" s="33">
        <f t="shared" si="237"/>
        <v>-1.3228561597978805E-2</v>
      </c>
      <c r="AL256" s="60">
        <f t="shared" si="238"/>
        <v>4.5067679999999992E-2</v>
      </c>
      <c r="AM256" s="60">
        <f t="shared" si="226"/>
        <v>5.3890572731548375E-2</v>
      </c>
      <c r="AN256" s="60">
        <f t="shared" si="239"/>
        <v>3.9807544902734776E-3</v>
      </c>
      <c r="AO256" s="34">
        <f t="shared" si="227"/>
        <v>2.2827630000000001</v>
      </c>
      <c r="AP256" s="34">
        <f t="shared" si="240"/>
        <v>2.6461783436434652</v>
      </c>
      <c r="AQ256" s="10">
        <f t="shared" si="228"/>
        <v>2.0408553509138065</v>
      </c>
      <c r="AR256" s="10">
        <f t="shared" si="241"/>
        <v>1.9422949042343034</v>
      </c>
      <c r="AS256" s="10">
        <f t="shared" si="242"/>
        <v>-9.8560446679503144E-2</v>
      </c>
      <c r="AT256" s="10">
        <f>SUM(AS$234:AS256)*5</f>
        <v>15.043364273341425</v>
      </c>
      <c r="AU256" s="10"/>
      <c r="AV256" s="10"/>
      <c r="AW256" s="10"/>
      <c r="AY256" s="10"/>
    </row>
    <row r="257" spans="1:52" x14ac:dyDescent="0.25">
      <c r="A257" s="4">
        <v>115</v>
      </c>
      <c r="B257" s="18">
        <f t="shared" si="219"/>
        <v>2138</v>
      </c>
      <c r="C257" s="39">
        <f t="shared" si="215"/>
        <v>198.17</v>
      </c>
      <c r="D257" s="22">
        <f t="shared" si="229"/>
        <v>0.41999999999998749</v>
      </c>
      <c r="E257" s="64">
        <f t="shared" si="244"/>
        <v>2.4822000000000002</v>
      </c>
      <c r="F257" s="64">
        <f t="shared" si="244"/>
        <v>1.9341000000000002</v>
      </c>
      <c r="G257" s="64">
        <f t="shared" si="244"/>
        <v>0.1575</v>
      </c>
      <c r="H257" s="64">
        <f t="shared" si="244"/>
        <v>0.26</v>
      </c>
      <c r="I257" s="64">
        <f t="shared" si="244"/>
        <v>1.1393298000000001</v>
      </c>
      <c r="J257" s="64">
        <f t="shared" si="244"/>
        <v>1.3430970000000002</v>
      </c>
      <c r="K257" s="64">
        <f t="shared" si="244"/>
        <v>5.0636880000000009E-2</v>
      </c>
      <c r="L257" s="64">
        <f t="shared" si="244"/>
        <v>1.1393298000000001</v>
      </c>
      <c r="M257" s="64">
        <f t="shared" si="216"/>
        <v>8.6484596069057744</v>
      </c>
      <c r="N257" s="64">
        <f t="shared" si="221"/>
        <v>2.2734550253908026E-2</v>
      </c>
      <c r="O257" s="64">
        <f t="shared" si="221"/>
        <v>1.3430970000000002</v>
      </c>
      <c r="P257" s="64">
        <f t="shared" si="217"/>
        <v>1.6307746642444363</v>
      </c>
      <c r="Q257" s="64">
        <f t="shared" si="222"/>
        <v>3.42404677925634E-3</v>
      </c>
      <c r="R257" s="64">
        <f t="shared" si="222"/>
        <v>5.0636880000000009E-2</v>
      </c>
      <c r="S257" s="64">
        <f t="shared" si="218"/>
        <v>6.1736728325611584E-2</v>
      </c>
      <c r="T257" s="64">
        <f t="shared" si="223"/>
        <v>-1.0534958438451481E-3</v>
      </c>
      <c r="U257" s="64">
        <f t="shared" si="223"/>
        <v>2.5619140000000002</v>
      </c>
      <c r="V257" s="64">
        <f t="shared" si="223"/>
        <v>3.0070191011893068</v>
      </c>
      <c r="W257" s="29">
        <f>'2.3 Set aside x2'!D27</f>
        <v>209.63</v>
      </c>
      <c r="X257" s="35">
        <f t="shared" si="230"/>
        <v>0.38999999999998636</v>
      </c>
      <c r="Y257" s="68">
        <f>'2.3 Set aside x2'!F27*k</f>
        <v>2.2385999999999999</v>
      </c>
      <c r="Z257" s="68">
        <f>'2.3 Set aside x2'!G27*k</f>
        <v>1.7387999999999999</v>
      </c>
      <c r="AA257" s="68">
        <f>'2.3 Set aside x2'!H27*k</f>
        <v>0.14280000000000001</v>
      </c>
      <c r="AB257" s="68">
        <f>'2.3 Set aside x2'!I27/2</f>
        <v>0.215</v>
      </c>
      <c r="AC257" s="68">
        <f t="shared" si="231"/>
        <v>1.0275174</v>
      </c>
      <c r="AD257" s="348">
        <f t="shared" si="224"/>
        <v>1.209201</v>
      </c>
      <c r="AE257" s="68">
        <f t="shared" si="225"/>
        <v>4.5667440000000004E-2</v>
      </c>
      <c r="AF257" s="36">
        <f t="shared" si="232"/>
        <v>1.0275174</v>
      </c>
      <c r="AG257" s="33">
        <f t="shared" si="233"/>
        <v>7.714164211710516</v>
      </c>
      <c r="AH257" s="33">
        <f t="shared" si="234"/>
        <v>3.3224018652477483E-2</v>
      </c>
      <c r="AI257" s="36">
        <f t="shared" si="235"/>
        <v>1.209201</v>
      </c>
      <c r="AJ257" s="33">
        <f t="shared" si="236"/>
        <v>1.4683309698792071</v>
      </c>
      <c r="AK257" s="33">
        <f t="shared" si="237"/>
        <v>2.4704985971812921E-3</v>
      </c>
      <c r="AL257" s="60">
        <f t="shared" si="238"/>
        <v>4.5667440000000004E-2</v>
      </c>
      <c r="AM257" s="60">
        <f t="shared" si="226"/>
        <v>5.519403735512618E-2</v>
      </c>
      <c r="AN257" s="60">
        <f t="shared" si="239"/>
        <v>1.3034646235778047E-3</v>
      </c>
      <c r="AO257" s="34">
        <f t="shared" si="227"/>
        <v>2.2976559999999999</v>
      </c>
      <c r="AP257" s="34">
        <f t="shared" si="240"/>
        <v>2.7246539818732227</v>
      </c>
      <c r="AQ257" s="10">
        <f t="shared" si="228"/>
        <v>2.2071520202729511</v>
      </c>
      <c r="AR257" s="10">
        <f t="shared" si="241"/>
        <v>1.9998960226949454</v>
      </c>
      <c r="AS257" s="10">
        <f t="shared" si="242"/>
        <v>-0.20725599757800572</v>
      </c>
      <c r="AT257" s="10">
        <f>SUM(AS$234:AS257)*5</f>
        <v>14.007084285451397</v>
      </c>
      <c r="AU257" s="10"/>
      <c r="AV257" s="10"/>
      <c r="AW257" s="10"/>
      <c r="AY257" s="10"/>
    </row>
    <row r="258" spans="1:52" x14ac:dyDescent="0.25">
      <c r="A258" s="4">
        <v>120</v>
      </c>
      <c r="B258" s="18">
        <f t="shared" si="219"/>
        <v>2143</v>
      </c>
      <c r="C258" s="39">
        <f t="shared" si="215"/>
        <v>198.39</v>
      </c>
      <c r="D258" s="22">
        <f t="shared" si="229"/>
        <v>0.21999999999999886</v>
      </c>
      <c r="E258" s="64">
        <f t="shared" si="244"/>
        <v>2.415</v>
      </c>
      <c r="F258" s="64">
        <f t="shared" si="244"/>
        <v>1.9424999999999999</v>
      </c>
      <c r="G258" s="64">
        <f t="shared" si="244"/>
        <v>0.1575</v>
      </c>
      <c r="H258" s="64">
        <f t="shared" si="244"/>
        <v>0.22</v>
      </c>
      <c r="I258" s="64">
        <f t="shared" si="244"/>
        <v>1.1084850000000002</v>
      </c>
      <c r="J258" s="64">
        <f t="shared" si="244"/>
        <v>1.329825</v>
      </c>
      <c r="K258" s="64">
        <f t="shared" si="244"/>
        <v>4.9266000000000004E-2</v>
      </c>
      <c r="L258" s="64">
        <f t="shared" si="244"/>
        <v>1.1084850000000002</v>
      </c>
      <c r="M258" s="64">
        <f t="shared" si="216"/>
        <v>8.6374063824355982</v>
      </c>
      <c r="N258" s="64">
        <f t="shared" si="221"/>
        <v>-1.1053224470176204E-2</v>
      </c>
      <c r="O258" s="64">
        <f t="shared" si="221"/>
        <v>1.329825</v>
      </c>
      <c r="P258" s="64">
        <f t="shared" si="217"/>
        <v>1.618107955918614</v>
      </c>
      <c r="Q258" s="64">
        <f t="shared" si="222"/>
        <v>-1.2666708325822285E-2</v>
      </c>
      <c r="R258" s="64">
        <f t="shared" si="222"/>
        <v>4.9266000000000004E-2</v>
      </c>
      <c r="S258" s="64">
        <f t="shared" si="218"/>
        <v>6.0179614811827896E-2</v>
      </c>
      <c r="T258" s="64">
        <f t="shared" si="223"/>
        <v>-1.5571135137836881E-3</v>
      </c>
      <c r="U258" s="64">
        <f t="shared" si="223"/>
        <v>2.5095499999999999</v>
      </c>
      <c r="V258" s="64">
        <f t="shared" si="223"/>
        <v>2.7042729536902166</v>
      </c>
      <c r="W258" s="29">
        <f>'2.3 Set aside x2'!D28</f>
        <v>209.9</v>
      </c>
      <c r="X258" s="35">
        <f t="shared" si="230"/>
        <v>0.27000000000001023</v>
      </c>
      <c r="Y258" s="68">
        <f>'2.3 Set aside x2'!F28*k</f>
        <v>2.1671999999999998</v>
      </c>
      <c r="Z258" s="68">
        <f>'2.3 Set aside x2'!G28*k</f>
        <v>1.7451000000000001</v>
      </c>
      <c r="AA258" s="68">
        <f>'2.3 Set aside x2'!H28*k</f>
        <v>0.14069999999999999</v>
      </c>
      <c r="AB258" s="68">
        <f>'2.3 Set aside x2'!I28/2</f>
        <v>0.28000000000000003</v>
      </c>
      <c r="AC258" s="68">
        <f t="shared" si="231"/>
        <v>0.99474479999999998</v>
      </c>
      <c r="AD258" s="348">
        <f t="shared" si="224"/>
        <v>1.194102</v>
      </c>
      <c r="AE258" s="68">
        <f t="shared" si="225"/>
        <v>4.4210880000000001E-2</v>
      </c>
      <c r="AF258" s="36">
        <f t="shared" si="232"/>
        <v>0.99474479999999998</v>
      </c>
      <c r="AG258" s="33">
        <f t="shared" si="233"/>
        <v>7.710314799863391</v>
      </c>
      <c r="AH258" s="33">
        <f t="shared" si="234"/>
        <v>-3.8494118471250616E-3</v>
      </c>
      <c r="AI258" s="36">
        <f t="shared" si="235"/>
        <v>1.194102</v>
      </c>
      <c r="AJ258" s="33">
        <f t="shared" si="236"/>
        <v>1.4536686964569518</v>
      </c>
      <c r="AK258" s="33">
        <f t="shared" si="237"/>
        <v>-1.4662273422255234E-2</v>
      </c>
      <c r="AL258" s="60">
        <f t="shared" si="238"/>
        <v>4.4210880000000001E-2</v>
      </c>
      <c r="AM258" s="60">
        <f t="shared" si="226"/>
        <v>5.3967899523718332E-2</v>
      </c>
      <c r="AN258" s="60">
        <f t="shared" si="239"/>
        <v>-1.2261378314078475E-3</v>
      </c>
      <c r="AO258" s="34">
        <f t="shared" si="227"/>
        <v>2.2964900000000004</v>
      </c>
      <c r="AP258" s="34">
        <f t="shared" si="240"/>
        <v>2.5467521768992225</v>
      </c>
      <c r="AQ258" s="10">
        <f t="shared" si="228"/>
        <v>1.9849363480086191</v>
      </c>
      <c r="AR258" s="10">
        <f t="shared" si="241"/>
        <v>1.8693160978440293</v>
      </c>
      <c r="AS258" s="10">
        <f t="shared" si="242"/>
        <v>-0.11562025016458977</v>
      </c>
      <c r="AT258" s="10">
        <f>SUM(AS$234:AS258)*5</f>
        <v>13.428983034628448</v>
      </c>
      <c r="AU258" s="10"/>
      <c r="AV258" s="10"/>
      <c r="AW258" s="10"/>
      <c r="AY258" s="10"/>
    </row>
    <row r="259" spans="1:52" x14ac:dyDescent="0.25">
      <c r="A259" s="4">
        <v>125</v>
      </c>
      <c r="B259" s="18">
        <f t="shared" si="219"/>
        <v>2148</v>
      </c>
      <c r="C259" s="39">
        <f t="shared" si="215"/>
        <v>198.51</v>
      </c>
      <c r="D259" s="22">
        <f t="shared" si="229"/>
        <v>0.12000000000000455</v>
      </c>
      <c r="E259" s="64">
        <f t="shared" si="244"/>
        <v>2.2994999999999997</v>
      </c>
      <c r="F259" s="64">
        <f t="shared" si="244"/>
        <v>1.9593</v>
      </c>
      <c r="G259" s="64">
        <f t="shared" si="244"/>
        <v>0.15539999999999998</v>
      </c>
      <c r="H259" s="64">
        <f t="shared" si="244"/>
        <v>0.14000000000000001</v>
      </c>
      <c r="I259" s="64">
        <f t="shared" si="244"/>
        <v>1.0554705</v>
      </c>
      <c r="J259" s="64">
        <f t="shared" si="244"/>
        <v>1.3079114999999999</v>
      </c>
      <c r="K259" s="64">
        <f t="shared" si="244"/>
        <v>4.6909799999999995E-2</v>
      </c>
      <c r="L259" s="64">
        <f t="shared" si="244"/>
        <v>1.0554705</v>
      </c>
      <c r="M259" s="64">
        <f t="shared" si="216"/>
        <v>8.5747694916468475</v>
      </c>
      <c r="N259" s="64">
        <f t="shared" si="221"/>
        <v>-6.2636890788750677E-2</v>
      </c>
      <c r="O259" s="64">
        <f t="shared" si="221"/>
        <v>1.3079114999999999</v>
      </c>
      <c r="P259" s="64">
        <f t="shared" si="217"/>
        <v>1.5939552770804886</v>
      </c>
      <c r="Q259" s="64">
        <f t="shared" si="222"/>
        <v>-2.4152678838125441E-2</v>
      </c>
      <c r="R259" s="64">
        <f t="shared" si="222"/>
        <v>4.6909799999999995E-2</v>
      </c>
      <c r="S259" s="64">
        <f t="shared" si="218"/>
        <v>5.7548153430659471E-2</v>
      </c>
      <c r="T259" s="64">
        <f t="shared" si="223"/>
        <v>-2.6314613811684248E-3</v>
      </c>
      <c r="U259" s="64">
        <f t="shared" si="223"/>
        <v>2.413726</v>
      </c>
      <c r="V259" s="64">
        <f t="shared" si="223"/>
        <v>2.4443049689919598</v>
      </c>
      <c r="W259" s="29">
        <f>'2.3 Set aside x2'!D29</f>
        <v>210.15</v>
      </c>
      <c r="X259" s="35">
        <f t="shared" si="230"/>
        <v>0.25</v>
      </c>
      <c r="Y259" s="68">
        <f>'2.3 Set aside x2'!F29*k</f>
        <v>2.0748000000000002</v>
      </c>
      <c r="Z259" s="68">
        <f>'2.3 Set aside x2'!G29*k</f>
        <v>1.7387999999999999</v>
      </c>
      <c r="AA259" s="68">
        <f>'2.3 Set aside x2'!H29*k</f>
        <v>0.1386</v>
      </c>
      <c r="AB259" s="68">
        <f>'2.3 Set aside x2'!I29/2</f>
        <v>0.2</v>
      </c>
      <c r="AC259" s="68">
        <f t="shared" si="231"/>
        <v>0.9523332000000001</v>
      </c>
      <c r="AD259" s="348">
        <f t="shared" si="224"/>
        <v>1.1690700000000001</v>
      </c>
      <c r="AE259" s="68">
        <f t="shared" si="225"/>
        <v>4.232592000000001E-2</v>
      </c>
      <c r="AF259" s="36">
        <f t="shared" si="232"/>
        <v>0.9523332000000001</v>
      </c>
      <c r="AG259" s="33">
        <f t="shared" si="233"/>
        <v>7.6645520922115171</v>
      </c>
      <c r="AH259" s="33">
        <f t="shared" si="234"/>
        <v>-4.5762707651873846E-2</v>
      </c>
      <c r="AI259" s="36">
        <f t="shared" si="235"/>
        <v>1.1690700000000001</v>
      </c>
      <c r="AJ259" s="33">
        <f t="shared" si="236"/>
        <v>1.42604474821583</v>
      </c>
      <c r="AK259" s="33">
        <f t="shared" si="237"/>
        <v>-2.7623948241121798E-2</v>
      </c>
      <c r="AL259" s="60">
        <f t="shared" si="238"/>
        <v>4.232592000000001E-2</v>
      </c>
      <c r="AM259" s="60">
        <f t="shared" si="226"/>
        <v>5.1866186929903885E-2</v>
      </c>
      <c r="AN259" s="60">
        <f t="shared" si="239"/>
        <v>-2.1017125938144476E-3</v>
      </c>
      <c r="AO259" s="34">
        <f t="shared" si="227"/>
        <v>2.200666</v>
      </c>
      <c r="AP259" s="34">
        <f t="shared" si="240"/>
        <v>2.3751776315131901</v>
      </c>
      <c r="AQ259" s="10">
        <f t="shared" si="228"/>
        <v>1.7941198472400983</v>
      </c>
      <c r="AR259" s="10">
        <f t="shared" si="241"/>
        <v>1.7433803815306814</v>
      </c>
      <c r="AS259" s="10">
        <f t="shared" si="242"/>
        <v>-5.0739465709416898E-2</v>
      </c>
      <c r="AT259" s="10">
        <f>SUM(AS$234:AS259)*5</f>
        <v>13.175285706081363</v>
      </c>
      <c r="AU259" s="10"/>
      <c r="AV259" s="10"/>
      <c r="AW259" s="10"/>
      <c r="AY259" s="10"/>
    </row>
    <row r="260" spans="1:52" x14ac:dyDescent="0.25">
      <c r="A260" s="4">
        <v>130</v>
      </c>
      <c r="B260" s="18">
        <f t="shared" si="219"/>
        <v>2153</v>
      </c>
      <c r="C260" s="39">
        <f t="shared" si="215"/>
        <v>198.74</v>
      </c>
      <c r="D260" s="22">
        <f t="shared" si="229"/>
        <v>0.23000000000001819</v>
      </c>
      <c r="E260" s="64">
        <f t="shared" si="244"/>
        <v>2.3016000000000001</v>
      </c>
      <c r="F260" s="64">
        <f t="shared" si="244"/>
        <v>1.9403999999999999</v>
      </c>
      <c r="G260" s="64">
        <f t="shared" si="244"/>
        <v>0.15539999999999998</v>
      </c>
      <c r="H260" s="64">
        <f t="shared" si="244"/>
        <v>0.19</v>
      </c>
      <c r="I260" s="64">
        <f t="shared" si="244"/>
        <v>1.0564344000000001</v>
      </c>
      <c r="J260" s="64">
        <f t="shared" si="244"/>
        <v>1.3012440000000001</v>
      </c>
      <c r="K260" s="64">
        <f t="shared" si="244"/>
        <v>4.6952640000000004E-2</v>
      </c>
      <c r="L260" s="64">
        <f t="shared" si="244"/>
        <v>1.0564344000000001</v>
      </c>
      <c r="M260" s="64">
        <f t="shared" si="216"/>
        <v>8.5212048110875838</v>
      </c>
      <c r="N260" s="64">
        <f t="shared" si="221"/>
        <v>-5.3564680559263778E-2</v>
      </c>
      <c r="O260" s="64">
        <f t="shared" si="221"/>
        <v>1.3012440000000001</v>
      </c>
      <c r="P260" s="64">
        <f t="shared" si="217"/>
        <v>1.583018146332924</v>
      </c>
      <c r="Q260" s="64">
        <f t="shared" si="222"/>
        <v>-1.0937130747564527E-2</v>
      </c>
      <c r="R260" s="64">
        <f t="shared" si="222"/>
        <v>4.6952640000000004E-2</v>
      </c>
      <c r="S260" s="64">
        <f t="shared" si="218"/>
        <v>5.7125812383895802E-2</v>
      </c>
      <c r="T260" s="64">
        <f t="shared" si="223"/>
        <v>-4.2234104676366901E-4</v>
      </c>
      <c r="U260" s="64">
        <f t="shared" si="223"/>
        <v>2.4313220000000006</v>
      </c>
      <c r="V260" s="64">
        <f t="shared" si="223"/>
        <v>2.5963978476464269</v>
      </c>
      <c r="W260" s="29">
        <f>'2.3 Set aside x2'!D30</f>
        <v>210.41</v>
      </c>
      <c r="X260" s="35">
        <f t="shared" si="230"/>
        <v>0.25999999999999091</v>
      </c>
      <c r="Y260" s="68">
        <f>'2.3 Set aside x2'!F30*k</f>
        <v>2.0580000000000003</v>
      </c>
      <c r="Z260" s="68">
        <f>'2.3 Set aside x2'!G30*k</f>
        <v>1.7661</v>
      </c>
      <c r="AA260" s="68">
        <f>'2.3 Set aside x2'!H30*k</f>
        <v>0.14069999999999999</v>
      </c>
      <c r="AB260" s="68">
        <f>'2.3 Set aside x2'!I30/2</f>
        <v>0.22</v>
      </c>
      <c r="AC260" s="68">
        <f t="shared" si="231"/>
        <v>0.94462200000000018</v>
      </c>
      <c r="AD260" s="348">
        <f t="shared" si="224"/>
        <v>1.1753279999999999</v>
      </c>
      <c r="AE260" s="68">
        <f t="shared" si="225"/>
        <v>4.1983200000000005E-2</v>
      </c>
      <c r="AF260" s="36">
        <f t="shared" si="232"/>
        <v>0.94462200000000018</v>
      </c>
      <c r="AG260" s="33">
        <f t="shared" si="233"/>
        <v>7.6170021412872231</v>
      </c>
      <c r="AH260" s="33">
        <f t="shared" si="234"/>
        <v>-4.7549950924294038E-2</v>
      </c>
      <c r="AI260" s="36">
        <f t="shared" si="235"/>
        <v>1.1753279999999999</v>
      </c>
      <c r="AJ260" s="33">
        <f t="shared" si="236"/>
        <v>1.4274194779347189</v>
      </c>
      <c r="AK260" s="33">
        <f t="shared" si="237"/>
        <v>1.3747297188888563E-3</v>
      </c>
      <c r="AL260" s="60">
        <f t="shared" si="238"/>
        <v>4.1983200000000005E-2</v>
      </c>
      <c r="AM260" s="60">
        <f t="shared" si="226"/>
        <v>5.1151933123106036E-2</v>
      </c>
      <c r="AN260" s="60">
        <f t="shared" si="239"/>
        <v>-7.1425380679784878E-4</v>
      </c>
      <c r="AO260" s="34">
        <f t="shared" si="227"/>
        <v>2.2179440000000001</v>
      </c>
      <c r="AP260" s="34">
        <f t="shared" si="240"/>
        <v>2.4310545249877884</v>
      </c>
      <c r="AQ260" s="10">
        <f t="shared" si="228"/>
        <v>1.9057560201724772</v>
      </c>
      <c r="AR260" s="10">
        <f t="shared" si="241"/>
        <v>1.7843940213410368</v>
      </c>
      <c r="AS260" s="10">
        <f t="shared" si="242"/>
        <v>-0.1213619988314405</v>
      </c>
      <c r="AT260" s="10">
        <f>SUM(AS$234:AS260)*5</f>
        <v>12.568475711924162</v>
      </c>
      <c r="AU260" s="10"/>
      <c r="AV260" s="10"/>
      <c r="AW260" s="10"/>
      <c r="AY260" s="10"/>
    </row>
    <row r="261" spans="1:52" x14ac:dyDescent="0.25">
      <c r="A261" s="4">
        <v>135</v>
      </c>
      <c r="B261" s="18">
        <f t="shared" si="219"/>
        <v>2158</v>
      </c>
      <c r="C261" s="39">
        <f t="shared" si="215"/>
        <v>198.91</v>
      </c>
      <c r="D261" s="22">
        <f t="shared" si="229"/>
        <v>0.16999999999998749</v>
      </c>
      <c r="E261" s="64">
        <f t="shared" si="244"/>
        <v>2.3183999999999996</v>
      </c>
      <c r="F261" s="64">
        <f t="shared" si="244"/>
        <v>1.9508999999999999</v>
      </c>
      <c r="G261" s="64">
        <f t="shared" si="244"/>
        <v>0.15539999999999998</v>
      </c>
      <c r="H261" s="64">
        <f t="shared" si="244"/>
        <v>0.25</v>
      </c>
      <c r="I261" s="64">
        <f t="shared" si="244"/>
        <v>1.0641455999999998</v>
      </c>
      <c r="J261" s="64">
        <f t="shared" si="244"/>
        <v>1.3093499999999998</v>
      </c>
      <c r="K261" s="64">
        <f t="shared" si="244"/>
        <v>4.7295359999999995E-2</v>
      </c>
      <c r="L261" s="64">
        <f t="shared" si="244"/>
        <v>1.0641455999999998</v>
      </c>
      <c r="M261" s="64">
        <f t="shared" si="216"/>
        <v>8.4822852482539375</v>
      </c>
      <c r="N261" s="64">
        <f t="shared" si="221"/>
        <v>-3.8919562833646282E-2</v>
      </c>
      <c r="O261" s="64">
        <f t="shared" si="221"/>
        <v>1.3093499999999998</v>
      </c>
      <c r="P261" s="64">
        <f t="shared" si="217"/>
        <v>1.5891907165033421</v>
      </c>
      <c r="Q261" s="64">
        <f t="shared" si="222"/>
        <v>6.1725701704180569E-3</v>
      </c>
      <c r="R261" s="64">
        <f t="shared" si="222"/>
        <v>4.7295359999999995E-2</v>
      </c>
      <c r="S261" s="64">
        <f t="shared" si="218"/>
        <v>5.7393872329360787E-2</v>
      </c>
      <c r="T261" s="64">
        <f t="shared" si="223"/>
        <v>2.6805994546498513E-4</v>
      </c>
      <c r="U261" s="64">
        <f t="shared" si="223"/>
        <v>2.4775909999999999</v>
      </c>
      <c r="V261" s="64">
        <f t="shared" si="223"/>
        <v>2.6151120672822246</v>
      </c>
      <c r="W261" s="29">
        <f>'2.3 Set aside x2'!D31</f>
        <v>210.65</v>
      </c>
      <c r="X261" s="35">
        <f t="shared" si="230"/>
        <v>0.24000000000000909</v>
      </c>
      <c r="Y261" s="68">
        <f>'2.3 Set aside x2'!F31*k</f>
        <v>2.0306999999999999</v>
      </c>
      <c r="Z261" s="68">
        <f>'2.3 Set aside x2'!G31*k</f>
        <v>1.8123</v>
      </c>
      <c r="AA261" s="68">
        <f>'2.3 Set aside x2'!H31*k</f>
        <v>0.14069999999999999</v>
      </c>
      <c r="AB261" s="68">
        <f>'2.3 Set aside x2'!I31/2</f>
        <v>0.14499999999999999</v>
      </c>
      <c r="AC261" s="68">
        <f t="shared" si="231"/>
        <v>0.93209130000000007</v>
      </c>
      <c r="AD261" s="348">
        <f t="shared" si="224"/>
        <v>1.1861955</v>
      </c>
      <c r="AE261" s="68">
        <f t="shared" si="225"/>
        <v>4.1426280000000003E-2</v>
      </c>
      <c r="AF261" s="36">
        <f t="shared" si="232"/>
        <v>0.93209130000000007</v>
      </c>
      <c r="AG261" s="33">
        <f t="shared" si="233"/>
        <v>7.5630768047253758</v>
      </c>
      <c r="AH261" s="33">
        <f t="shared" si="234"/>
        <v>-5.3925336561847281E-2</v>
      </c>
      <c r="AI261" s="36">
        <f t="shared" si="235"/>
        <v>1.1861955</v>
      </c>
      <c r="AJ261" s="33">
        <f t="shared" si="236"/>
        <v>1.4385299981113504</v>
      </c>
      <c r="AK261" s="33">
        <f t="shared" si="237"/>
        <v>1.11105201766315E-2</v>
      </c>
      <c r="AL261" s="60">
        <f t="shared" si="238"/>
        <v>4.1426280000000003E-2</v>
      </c>
      <c r="AM261" s="60">
        <f t="shared" si="226"/>
        <v>5.0468749695537267E-2</v>
      </c>
      <c r="AN261" s="60">
        <f t="shared" si="239"/>
        <v>-6.8318342756876899E-4</v>
      </c>
      <c r="AO261" s="34">
        <f t="shared" si="227"/>
        <v>2.1882109999999999</v>
      </c>
      <c r="AP261" s="34">
        <f t="shared" si="240"/>
        <v>2.3847130001872245</v>
      </c>
      <c r="AQ261" s="10">
        <f t="shared" si="228"/>
        <v>1.9194922573851527</v>
      </c>
      <c r="AR261" s="10">
        <f t="shared" si="241"/>
        <v>1.7503793421374225</v>
      </c>
      <c r="AS261" s="10">
        <f t="shared" si="242"/>
        <v>-0.1691129152477302</v>
      </c>
      <c r="AT261" s="10">
        <f>SUM(AS$234:AS261)*5</f>
        <v>11.722911135685511</v>
      </c>
      <c r="AU261" s="10"/>
      <c r="AV261" s="10"/>
      <c r="AW261" s="10"/>
      <c r="AY261" s="10"/>
    </row>
    <row r="262" spans="1:52" x14ac:dyDescent="0.25">
      <c r="A262" s="4">
        <v>140</v>
      </c>
      <c r="B262" s="18">
        <f t="shared" si="219"/>
        <v>2163</v>
      </c>
      <c r="C262" s="39">
        <f t="shared" si="215"/>
        <v>199.04</v>
      </c>
      <c r="D262" s="22">
        <f t="shared" si="229"/>
        <v>0.12999999999999545</v>
      </c>
      <c r="E262" s="64">
        <f t="shared" si="244"/>
        <v>2.4087000000000001</v>
      </c>
      <c r="F262" s="64">
        <f t="shared" si="244"/>
        <v>1.8773999999999997</v>
      </c>
      <c r="G262" s="64">
        <f t="shared" si="244"/>
        <v>0.15329999999999999</v>
      </c>
      <c r="H262" s="64">
        <f t="shared" si="244"/>
        <v>0.20499999999999999</v>
      </c>
      <c r="I262" s="64">
        <f t="shared" si="244"/>
        <v>1.1055933</v>
      </c>
      <c r="J262" s="64">
        <f t="shared" si="244"/>
        <v>1.3035435</v>
      </c>
      <c r="K262" s="64">
        <f t="shared" si="244"/>
        <v>4.9137480000000004E-2</v>
      </c>
      <c r="L262" s="64">
        <f t="shared" si="244"/>
        <v>1.1055933</v>
      </c>
      <c r="M262" s="64">
        <f t="shared" si="216"/>
        <v>8.4898515009058695</v>
      </c>
      <c r="N262" s="64">
        <f t="shared" si="221"/>
        <v>7.5662526519320039E-3</v>
      </c>
      <c r="O262" s="64">
        <f t="shared" si="221"/>
        <v>1.3035435</v>
      </c>
      <c r="P262" s="64">
        <f t="shared" si="217"/>
        <v>1.5844753830595553</v>
      </c>
      <c r="Q262" s="64">
        <f t="shared" si="222"/>
        <v>-4.7153334437868288E-3</v>
      </c>
      <c r="R262" s="64">
        <f t="shared" si="222"/>
        <v>4.9137480000000004E-2</v>
      </c>
      <c r="S262" s="64">
        <f t="shared" si="218"/>
        <v>5.9283379080661495E-2</v>
      </c>
      <c r="T262" s="64">
        <f t="shared" si="223"/>
        <v>1.8895067513007083E-3</v>
      </c>
      <c r="U262" s="64">
        <f t="shared" si="223"/>
        <v>2.4615319999999996</v>
      </c>
      <c r="V262" s="64">
        <f t="shared" si="223"/>
        <v>2.596272425959441</v>
      </c>
      <c r="W262" s="29">
        <f>'2.3 Set aside x2'!D32</f>
        <v>210.83</v>
      </c>
      <c r="X262" s="35">
        <f t="shared" si="230"/>
        <v>0.18000000000000682</v>
      </c>
      <c r="Y262" s="68">
        <f>'2.3 Set aside x2'!F32*k</f>
        <v>2.0958000000000001</v>
      </c>
      <c r="Z262" s="68">
        <f>'2.3 Set aside x2'!G32*k</f>
        <v>1.7492999999999999</v>
      </c>
      <c r="AA262" s="68">
        <f>'2.3 Set aside x2'!H32*k</f>
        <v>0.14069999999999999</v>
      </c>
      <c r="AB262" s="68">
        <f>'2.3 Set aside x2'!I32/2</f>
        <v>0.26500000000000001</v>
      </c>
      <c r="AC262" s="68">
        <f t="shared" si="231"/>
        <v>0.96197220000000006</v>
      </c>
      <c r="AD262" s="348">
        <f t="shared" si="224"/>
        <v>1.1782049999999999</v>
      </c>
      <c r="AE262" s="68">
        <f t="shared" si="225"/>
        <v>4.2754320000000005E-2</v>
      </c>
      <c r="AF262" s="36">
        <f t="shared" si="232"/>
        <v>0.96197220000000006</v>
      </c>
      <c r="AG262" s="33">
        <f t="shared" si="233"/>
        <v>7.5460129726055261</v>
      </c>
      <c r="AH262" s="33">
        <f t="shared" si="234"/>
        <v>-1.7063832119849742E-2</v>
      </c>
      <c r="AI262" s="36">
        <f t="shared" si="235"/>
        <v>1.1782049999999999</v>
      </c>
      <c r="AJ262" s="33">
        <f t="shared" si="236"/>
        <v>1.4325035791512017</v>
      </c>
      <c r="AK262" s="33">
        <f t="shared" si="237"/>
        <v>-6.0264189601486606E-3</v>
      </c>
      <c r="AL262" s="60">
        <f t="shared" si="238"/>
        <v>4.2754320000000005E-2</v>
      </c>
      <c r="AM262" s="60">
        <f t="shared" si="226"/>
        <v>5.1676018786930233E-2</v>
      </c>
      <c r="AN262" s="60">
        <f t="shared" si="239"/>
        <v>1.2072690913929665E-3</v>
      </c>
      <c r="AO262" s="34">
        <f t="shared" si="227"/>
        <v>2.2529240000000001</v>
      </c>
      <c r="AP262" s="34">
        <f t="shared" si="240"/>
        <v>2.4110410180114017</v>
      </c>
      <c r="AQ262" s="10">
        <f t="shared" si="228"/>
        <v>1.9056639606542298</v>
      </c>
      <c r="AR262" s="10">
        <f t="shared" si="241"/>
        <v>1.769704107220369</v>
      </c>
      <c r="AS262" s="10">
        <f t="shared" si="242"/>
        <v>-0.13595985343386086</v>
      </c>
      <c r="AT262" s="10">
        <f>SUM(AS$234:AS262)*5</f>
        <v>11.043111868516204</v>
      </c>
      <c r="AU262" s="10"/>
      <c r="AV262" s="10"/>
      <c r="AW262" s="10"/>
      <c r="AX262" s="10"/>
      <c r="AY262" s="10"/>
      <c r="AZ262" s="11"/>
    </row>
    <row r="263" spans="1:52" x14ac:dyDescent="0.25">
      <c r="A263" s="4">
        <v>145</v>
      </c>
      <c r="B263" s="18">
        <f t="shared" si="219"/>
        <v>2168</v>
      </c>
      <c r="C263" s="39">
        <f t="shared" si="215"/>
        <v>199.4</v>
      </c>
      <c r="D263" s="22">
        <f t="shared" si="229"/>
        <v>0.36000000000001364</v>
      </c>
      <c r="E263" s="64">
        <f t="shared" si="244"/>
        <v>2.4653999999999998</v>
      </c>
      <c r="F263" s="64">
        <f t="shared" si="244"/>
        <v>1.8416999999999999</v>
      </c>
      <c r="G263" s="64">
        <f t="shared" si="244"/>
        <v>0.15329999999999999</v>
      </c>
      <c r="H263" s="64">
        <f t="shared" si="244"/>
        <v>0.17499999999999999</v>
      </c>
      <c r="I263" s="64">
        <f t="shared" si="244"/>
        <v>1.1316185999999999</v>
      </c>
      <c r="J263" s="64">
        <f t="shared" si="244"/>
        <v>1.3038689999999999</v>
      </c>
      <c r="K263" s="64">
        <f t="shared" si="244"/>
        <v>5.0294159999999997E-2</v>
      </c>
      <c r="L263" s="64">
        <f t="shared" si="244"/>
        <v>1.1316185999999999</v>
      </c>
      <c r="M263" s="64">
        <f t="shared" si="216"/>
        <v>8.5224636064140498</v>
      </c>
      <c r="N263" s="64">
        <f t="shared" si="221"/>
        <v>3.2612105508180278E-2</v>
      </c>
      <c r="O263" s="64">
        <f t="shared" si="221"/>
        <v>1.3038689999999999</v>
      </c>
      <c r="P263" s="64">
        <f t="shared" si="217"/>
        <v>1.583967321996141</v>
      </c>
      <c r="Q263" s="64">
        <f t="shared" si="222"/>
        <v>-5.0806106341427792E-4</v>
      </c>
      <c r="R263" s="64">
        <f t="shared" si="222"/>
        <v>5.0294159999999997E-2</v>
      </c>
      <c r="S263" s="64">
        <f t="shared" si="218"/>
        <v>6.0774079839897112E-2</v>
      </c>
      <c r="T263" s="64">
        <f t="shared" si="223"/>
        <v>1.4907007592356164E-3</v>
      </c>
      <c r="U263" s="64">
        <f t="shared" si="223"/>
        <v>2.4567619999999999</v>
      </c>
      <c r="V263" s="64">
        <f t="shared" si="223"/>
        <v>2.8503567452040151</v>
      </c>
      <c r="W263" s="29">
        <f>'2.3 Set aside x2'!D33</f>
        <v>211.02</v>
      </c>
      <c r="X263" s="35">
        <f t="shared" si="230"/>
        <v>0.18999999999999773</v>
      </c>
      <c r="Y263" s="68">
        <f>'2.3 Set aside x2'!F33*k</f>
        <v>2.1861000000000002</v>
      </c>
      <c r="Z263" s="68">
        <f>'2.3 Set aside x2'!G33*k</f>
        <v>1.6442999999999999</v>
      </c>
      <c r="AA263" s="68">
        <f>'2.3 Set aside x2'!H33*k</f>
        <v>0.13650000000000001</v>
      </c>
      <c r="AB263" s="68">
        <f>'2.3 Set aside x2'!I33/2</f>
        <v>0.22</v>
      </c>
      <c r="AC263" s="68">
        <f t="shared" si="231"/>
        <v>1.0034199000000001</v>
      </c>
      <c r="AD263" s="348">
        <f t="shared" si="224"/>
        <v>1.1604285000000001</v>
      </c>
      <c r="AE263" s="68">
        <f t="shared" si="225"/>
        <v>4.4596440000000008E-2</v>
      </c>
      <c r="AF263" s="36">
        <f t="shared" si="232"/>
        <v>1.0034199000000001</v>
      </c>
      <c r="AG263" s="33">
        <f t="shared" si="233"/>
        <v>7.572605743941601</v>
      </c>
      <c r="AH263" s="33">
        <f t="shared" si="234"/>
        <v>2.6592771336074961E-2</v>
      </c>
      <c r="AI263" s="36">
        <f t="shared" si="235"/>
        <v>1.1604285000000001</v>
      </c>
      <c r="AJ263" s="33">
        <f t="shared" si="236"/>
        <v>1.4136617487229539</v>
      </c>
      <c r="AK263" s="33">
        <f t="shared" si="237"/>
        <v>-1.884183042824783E-2</v>
      </c>
      <c r="AL263" s="60">
        <f t="shared" si="238"/>
        <v>4.4596440000000008E-2</v>
      </c>
      <c r="AM263" s="60">
        <f t="shared" si="226"/>
        <v>5.3731555827240457E-2</v>
      </c>
      <c r="AN263" s="60">
        <f t="shared" si="239"/>
        <v>2.0555370403102236E-3</v>
      </c>
      <c r="AO263" s="34">
        <f t="shared" si="227"/>
        <v>2.2190569999999998</v>
      </c>
      <c r="AP263" s="34">
        <f t="shared" si="240"/>
        <v>2.4188634779481353</v>
      </c>
      <c r="AQ263" s="10">
        <f t="shared" si="228"/>
        <v>2.0921618509797471</v>
      </c>
      <c r="AR263" s="10">
        <f t="shared" si="241"/>
        <v>1.7754457928139313</v>
      </c>
      <c r="AS263" s="10">
        <f t="shared" si="242"/>
        <v>-0.31671605816581572</v>
      </c>
      <c r="AT263" s="10">
        <f>SUM(AS$234:AS263)*5</f>
        <v>9.4595315776871267</v>
      </c>
      <c r="AU263" s="10"/>
      <c r="AV263" s="10"/>
      <c r="AW263" s="10"/>
      <c r="AX263" s="10"/>
      <c r="AY263" s="10"/>
      <c r="AZ263" s="11"/>
    </row>
    <row r="264" spans="1:52" x14ac:dyDescent="0.25">
      <c r="A264" s="4">
        <v>150</v>
      </c>
      <c r="B264" s="18">
        <f t="shared" si="219"/>
        <v>2173</v>
      </c>
      <c r="C264" s="39">
        <f t="shared" si="215"/>
        <v>199.67</v>
      </c>
      <c r="D264" s="22">
        <f t="shared" si="229"/>
        <v>0.26999999999998181</v>
      </c>
      <c r="E264" s="64">
        <f t="shared" si="244"/>
        <v>2.4780000000000002</v>
      </c>
      <c r="F264" s="64">
        <f t="shared" si="244"/>
        <v>1.8648</v>
      </c>
      <c r="G264" s="64">
        <f t="shared" si="244"/>
        <v>0.15539999999999998</v>
      </c>
      <c r="H264" s="64">
        <f t="shared" si="244"/>
        <v>0.14000000000000001</v>
      </c>
      <c r="I264" s="64">
        <f t="shared" si="244"/>
        <v>1.1374020000000002</v>
      </c>
      <c r="J264" s="64">
        <f t="shared" si="244"/>
        <v>1.315734</v>
      </c>
      <c r="K264" s="64">
        <f t="shared" si="244"/>
        <v>5.0551200000000004E-2</v>
      </c>
      <c r="L264" s="64">
        <f t="shared" si="244"/>
        <v>1.1374020000000002</v>
      </c>
      <c r="M264" s="64">
        <f t="shared" si="216"/>
        <v>8.5566374932344686</v>
      </c>
      <c r="N264" s="64">
        <f t="shared" si="221"/>
        <v>3.4173886820418886E-2</v>
      </c>
      <c r="O264" s="64">
        <f t="shared" si="221"/>
        <v>1.315734</v>
      </c>
      <c r="P264" s="64">
        <f t="shared" si="217"/>
        <v>1.5957425086403418</v>
      </c>
      <c r="Q264" s="64">
        <f t="shared" si="222"/>
        <v>1.1775186644200852E-2</v>
      </c>
      <c r="R264" s="64">
        <f t="shared" si="222"/>
        <v>5.0551200000000004E-2</v>
      </c>
      <c r="S264" s="64">
        <f t="shared" si="218"/>
        <v>6.1294640993790978E-2</v>
      </c>
      <c r="T264" s="64">
        <f t="shared" si="223"/>
        <v>5.2056115389386565E-4</v>
      </c>
      <c r="U264" s="64">
        <f t="shared" si="223"/>
        <v>2.4582460000000004</v>
      </c>
      <c r="V264" s="64">
        <f t="shared" si="223"/>
        <v>2.774715634618496</v>
      </c>
      <c r="W264" s="29">
        <f>'2.3 Set aside x2'!D34</f>
        <v>211.38</v>
      </c>
      <c r="X264" s="35">
        <f t="shared" si="230"/>
        <v>0.35999999999998522</v>
      </c>
      <c r="Y264" s="68">
        <f>'2.3 Set aside x2'!F34*k</f>
        <v>2.2532999999999999</v>
      </c>
      <c r="Z264" s="68">
        <f>'2.3 Set aside x2'!G34*k</f>
        <v>1.6254</v>
      </c>
      <c r="AA264" s="68">
        <f>'2.3 Set aside x2'!H34*k</f>
        <v>0.13650000000000001</v>
      </c>
      <c r="AB264" s="68">
        <f>'2.3 Set aside x2'!I34/2</f>
        <v>0.19500000000000001</v>
      </c>
      <c r="AC264" s="68">
        <f t="shared" si="231"/>
        <v>1.0342647</v>
      </c>
      <c r="AD264" s="348">
        <f t="shared" si="224"/>
        <v>1.1697104999999999</v>
      </c>
      <c r="AE264" s="68">
        <f t="shared" si="225"/>
        <v>4.5967319999999999E-2</v>
      </c>
      <c r="AF264" s="36">
        <f t="shared" si="232"/>
        <v>1.0342647</v>
      </c>
      <c r="AG264" s="33">
        <f t="shared" si="233"/>
        <v>7.626600896007826</v>
      </c>
      <c r="AH264" s="33">
        <f t="shared" si="234"/>
        <v>5.3995152066224961E-2</v>
      </c>
      <c r="AI264" s="36">
        <f t="shared" si="235"/>
        <v>1.1697104999999999</v>
      </c>
      <c r="AJ264" s="33">
        <f t="shared" si="236"/>
        <v>1.4196129522065084</v>
      </c>
      <c r="AK264" s="33">
        <f t="shared" si="237"/>
        <v>5.9512034835544902E-3</v>
      </c>
      <c r="AL264" s="60">
        <f t="shared" si="238"/>
        <v>4.5967319999999999E-2</v>
      </c>
      <c r="AM264" s="60">
        <f t="shared" si="226"/>
        <v>5.5465806872286319E-2</v>
      </c>
      <c r="AN264" s="60">
        <f t="shared" si="239"/>
        <v>1.734251045045862E-3</v>
      </c>
      <c r="AO264" s="34">
        <f t="shared" si="227"/>
        <v>2.2314060000000002</v>
      </c>
      <c r="AP264" s="34">
        <f t="shared" si="240"/>
        <v>2.6530866065948109</v>
      </c>
      <c r="AQ264" s="10">
        <f t="shared" si="228"/>
        <v>2.0366412758099761</v>
      </c>
      <c r="AR264" s="10">
        <f t="shared" si="241"/>
        <v>1.9473655692405913</v>
      </c>
      <c r="AS264" s="10">
        <f t="shared" si="242"/>
        <v>-8.9275706569384772E-2</v>
      </c>
      <c r="AT264" s="10">
        <f>SUM(AS$234:AS264)*5</f>
        <v>9.0131530448402017</v>
      </c>
      <c r="AU264" s="10"/>
      <c r="AV264" s="10"/>
      <c r="AW264" s="10"/>
      <c r="AX264" s="10"/>
      <c r="AY264" s="10"/>
      <c r="AZ264" s="11"/>
    </row>
    <row r="265" spans="1:52" x14ac:dyDescent="0.25">
      <c r="K265" s="1"/>
    </row>
    <row r="266" spans="1:52" x14ac:dyDescent="0.25">
      <c r="K266" s="1"/>
    </row>
    <row r="267" spans="1:52" ht="18.75" x14ac:dyDescent="0.3">
      <c r="C267" s="361" t="s">
        <v>19</v>
      </c>
      <c r="D267" s="361"/>
      <c r="E267" s="361"/>
      <c r="F267" s="361"/>
      <c r="G267" s="361"/>
      <c r="H267" s="361"/>
      <c r="I267" s="361"/>
      <c r="J267" s="361"/>
      <c r="K267" s="361"/>
      <c r="L267" s="361"/>
      <c r="M267" s="361"/>
      <c r="N267" s="361"/>
      <c r="O267" s="361"/>
      <c r="P267" s="361"/>
      <c r="Q267" s="361"/>
      <c r="R267" s="361"/>
      <c r="S267" s="361"/>
      <c r="T267" s="361"/>
      <c r="U267" s="361"/>
      <c r="V267" s="361"/>
      <c r="W267" s="362" t="s">
        <v>50</v>
      </c>
      <c r="X267" s="362"/>
      <c r="Y267" s="362"/>
      <c r="Z267" s="362"/>
      <c r="AA267" s="362"/>
      <c r="AB267" s="362"/>
      <c r="AC267" s="362"/>
      <c r="AD267" s="362"/>
      <c r="AE267" s="362"/>
      <c r="AF267" s="362"/>
      <c r="AG267" s="362"/>
      <c r="AH267" s="362"/>
      <c r="AI267" s="362"/>
      <c r="AJ267" s="362"/>
      <c r="AK267" s="362"/>
      <c r="AL267" s="362"/>
      <c r="AM267" s="362"/>
      <c r="AN267" s="362"/>
      <c r="AO267" s="362"/>
      <c r="AP267" s="362"/>
      <c r="AQ267" s="37"/>
      <c r="AR267" s="37"/>
      <c r="AS267" s="37"/>
      <c r="AT267" s="38"/>
      <c r="AU267" s="38"/>
      <c r="AV267" s="38"/>
      <c r="AW267" s="38"/>
      <c r="AX267" s="38"/>
      <c r="AY267" s="38"/>
    </row>
    <row r="268" spans="1:52" ht="135" x14ac:dyDescent="0.25">
      <c r="A268" s="13" t="s">
        <v>4</v>
      </c>
      <c r="B268" s="14" t="s">
        <v>0</v>
      </c>
      <c r="C268" s="58" t="s">
        <v>7</v>
      </c>
      <c r="D268" s="5" t="s">
        <v>6</v>
      </c>
      <c r="E268" s="21" t="s">
        <v>41</v>
      </c>
      <c r="F268" s="58" t="s">
        <v>42</v>
      </c>
      <c r="G268" s="58" t="s">
        <v>43</v>
      </c>
      <c r="H268" s="58"/>
      <c r="I268" s="58" t="s">
        <v>39</v>
      </c>
      <c r="J268" s="58" t="s">
        <v>40</v>
      </c>
      <c r="K268" s="58" t="s">
        <v>44</v>
      </c>
      <c r="L268" s="58" t="s">
        <v>36</v>
      </c>
      <c r="M268" s="15" t="s">
        <v>8</v>
      </c>
      <c r="N268" s="5" t="s">
        <v>11</v>
      </c>
      <c r="O268" s="5" t="s">
        <v>38</v>
      </c>
      <c r="P268" s="15" t="s">
        <v>33</v>
      </c>
      <c r="Q268" s="5" t="s">
        <v>34</v>
      </c>
      <c r="R268" s="58" t="s">
        <v>45</v>
      </c>
      <c r="S268" s="15" t="s">
        <v>46</v>
      </c>
      <c r="T268" s="5" t="s">
        <v>32</v>
      </c>
      <c r="U268" s="5" t="s">
        <v>24</v>
      </c>
      <c r="V268" s="5" t="s">
        <v>1</v>
      </c>
      <c r="W268" s="26" t="s">
        <v>5</v>
      </c>
      <c r="X268" s="26" t="s">
        <v>6</v>
      </c>
      <c r="Y268" s="27" t="s">
        <v>41</v>
      </c>
      <c r="Z268" s="59" t="s">
        <v>42</v>
      </c>
      <c r="AA268" s="59" t="s">
        <v>43</v>
      </c>
      <c r="AB268" s="59" t="s">
        <v>49</v>
      </c>
      <c r="AC268" s="59" t="s">
        <v>39</v>
      </c>
      <c r="AD268" s="59" t="s">
        <v>40</v>
      </c>
      <c r="AE268" s="59" t="s">
        <v>44</v>
      </c>
      <c r="AF268" s="67" t="s">
        <v>36</v>
      </c>
      <c r="AG268" s="26" t="s">
        <v>8</v>
      </c>
      <c r="AH268" s="28" t="s">
        <v>11</v>
      </c>
      <c r="AI268" s="28" t="s">
        <v>38</v>
      </c>
      <c r="AJ268" s="26" t="s">
        <v>33</v>
      </c>
      <c r="AK268" s="28" t="s">
        <v>34</v>
      </c>
      <c r="AL268" s="28" t="s">
        <v>47</v>
      </c>
      <c r="AM268" s="26" t="s">
        <v>46</v>
      </c>
      <c r="AN268" s="28" t="s">
        <v>32</v>
      </c>
      <c r="AO268" s="28" t="s">
        <v>24</v>
      </c>
      <c r="AP268" s="26" t="s">
        <v>1</v>
      </c>
      <c r="AQ268" s="6" t="str">
        <f>"Climate benefit " &amp;C267 &amp; " ton CO2/ha"</f>
        <v>Climate benefit BAU 95% ton CO2/ha</v>
      </c>
      <c r="AR268" s="6" t="str">
        <f>"Climate benefit "&amp;AT267 &amp; " ton CO2/ha"</f>
        <v>Climate benefit  ton CO2/ha</v>
      </c>
      <c r="AS268" s="6" t="str">
        <f>"Diff "&amp;C267&amp;" and "&amp;AT267 &amp; " ton CO2/ha/year"</f>
        <v>Diff BAU 95% and  ton CO2/ha/year</v>
      </c>
      <c r="AT268" s="16" t="s">
        <v>12</v>
      </c>
      <c r="AU268" s="16"/>
      <c r="AV268" s="16"/>
      <c r="AW268" s="6"/>
    </row>
    <row r="269" spans="1:52" x14ac:dyDescent="0.25">
      <c r="A269" s="4">
        <v>0</v>
      </c>
      <c r="B269" s="4">
        <v>2023</v>
      </c>
      <c r="C269" s="39">
        <f t="shared" ref="C269:C299" si="245">C24</f>
        <v>187.18</v>
      </c>
      <c r="D269" s="17"/>
      <c r="E269" s="17"/>
      <c r="F269" s="17"/>
      <c r="G269" s="17"/>
      <c r="H269" s="17"/>
      <c r="I269" s="17"/>
      <c r="J269" s="17"/>
      <c r="K269" s="17"/>
      <c r="L269" s="17"/>
      <c r="M269" s="69">
        <f t="shared" ref="M269:M299" si="246">M24</f>
        <v>15</v>
      </c>
      <c r="N269" s="8"/>
      <c r="O269" s="8"/>
      <c r="P269" s="69">
        <f t="shared" ref="P269:P299" si="247">P24</f>
        <v>1.5</v>
      </c>
      <c r="Q269" s="8"/>
      <c r="R269" s="8"/>
      <c r="S269" s="69">
        <f t="shared" ref="S269:S299" si="248">S24</f>
        <v>0.05</v>
      </c>
      <c r="T269" s="8"/>
      <c r="U269" s="9"/>
      <c r="V269" s="9"/>
      <c r="W269" s="29">
        <f>'2.11 Prod Gust 2017'!D4</f>
        <v>187.68</v>
      </c>
      <c r="X269" s="29"/>
      <c r="Y269" s="29"/>
      <c r="Z269" s="29"/>
      <c r="AA269" s="29"/>
      <c r="AB269" s="29"/>
      <c r="AC269" s="31"/>
      <c r="AD269" s="31"/>
      <c r="AE269" s="31"/>
      <c r="AF269" s="31"/>
      <c r="AG269" s="32">
        <f>AG24</f>
        <v>15</v>
      </c>
      <c r="AH269" s="33"/>
      <c r="AI269" s="33"/>
      <c r="AJ269" s="32">
        <f>AJ24</f>
        <v>1.5</v>
      </c>
      <c r="AK269" s="33"/>
      <c r="AL269" s="33"/>
      <c r="AM269" s="32">
        <f>AM24</f>
        <v>0.05</v>
      </c>
      <c r="AN269" s="33"/>
      <c r="AO269" s="34"/>
      <c r="AP269" s="34"/>
      <c r="AS269">
        <v>0</v>
      </c>
      <c r="AT269">
        <v>0</v>
      </c>
    </row>
    <row r="270" spans="1:52" x14ac:dyDescent="0.25">
      <c r="A270" s="4">
        <v>5</v>
      </c>
      <c r="B270" s="18">
        <f t="shared" ref="B270:B299" si="249">B269+5</f>
        <v>2028</v>
      </c>
      <c r="C270" s="64">
        <f t="shared" si="245"/>
        <v>187.12</v>
      </c>
      <c r="D270" s="64">
        <f t="shared" ref="D270:L270" si="250">D25</f>
        <v>-6.0000000000002274E-2</v>
      </c>
      <c r="E270" s="64">
        <f t="shared" si="250"/>
        <v>2.4842999999999997</v>
      </c>
      <c r="F270" s="64">
        <f t="shared" si="250"/>
        <v>1.6463999999999999</v>
      </c>
      <c r="G270" s="64">
        <f t="shared" si="250"/>
        <v>0.14280000000000001</v>
      </c>
      <c r="H270" s="64">
        <f t="shared" si="250"/>
        <v>0.13500000000000001</v>
      </c>
      <c r="I270" s="64">
        <f t="shared" si="250"/>
        <v>1.1402937</v>
      </c>
      <c r="J270" s="64">
        <f t="shared" si="250"/>
        <v>1.2342854999999999</v>
      </c>
      <c r="K270" s="64">
        <f t="shared" si="250"/>
        <v>5.0679719999999998E-2</v>
      </c>
      <c r="L270" s="64">
        <f t="shared" si="250"/>
        <v>1.1402937</v>
      </c>
      <c r="M270" s="64">
        <f t="shared" si="246"/>
        <v>14.198552149441863</v>
      </c>
      <c r="N270" s="64">
        <f t="shared" ref="N270:O299" si="251">N25</f>
        <v>-0.80144785055813728</v>
      </c>
      <c r="O270" s="64">
        <f t="shared" si="251"/>
        <v>1.2342854999999999</v>
      </c>
      <c r="P270" s="64">
        <f t="shared" si="247"/>
        <v>1.4994505429449552</v>
      </c>
      <c r="Q270" s="64">
        <f t="shared" ref="Q270:R299" si="252">Q25</f>
        <v>-5.49457055044833E-4</v>
      </c>
      <c r="R270" s="64">
        <f t="shared" si="252"/>
        <v>5.0679719999999998E-2</v>
      </c>
      <c r="S270" s="64">
        <f t="shared" si="248"/>
        <v>5.9518554764831845E-2</v>
      </c>
      <c r="T270" s="64">
        <f t="shared" ref="T270:V299" si="253">T25</f>
        <v>9.5185547648318422E-3</v>
      </c>
      <c r="U270" s="64">
        <f t="shared" si="253"/>
        <v>2.3365049999999998</v>
      </c>
      <c r="V270" s="64">
        <f t="shared" si="253"/>
        <v>1.4840262471516472</v>
      </c>
      <c r="W270" s="29">
        <f>'2.11 Prod Gust 2017'!D5</f>
        <v>186.52</v>
      </c>
      <c r="X270" s="35">
        <f>W270-W269</f>
        <v>-1.1599999999999966</v>
      </c>
      <c r="Y270" s="29">
        <f>'2.11 Prod Gust 2017'!F5*k</f>
        <v>2.5032000000000001</v>
      </c>
      <c r="Z270" s="29">
        <f>'2.11 Prod Gust 2017'!G5*k</f>
        <v>1.6400999999999999</v>
      </c>
      <c r="AA270" s="29">
        <f>'2.11 Prod Gust 2017'!H5*k</f>
        <v>0.14280000000000001</v>
      </c>
      <c r="AB270" s="29">
        <f>SUM('2.11 Prod Gust 2017'!I5:J5)/2</f>
        <v>1.9100000000000001</v>
      </c>
      <c r="AC270" s="29">
        <f t="shared" ref="AC270:AC299" si="254">p*Y270</f>
        <v>1.1489688</v>
      </c>
      <c r="AD270" s="348">
        <f t="shared" ref="AD270:AD299" si="255">Z270*paperpulp+Y270*(ppaperboard+papertimb)</f>
        <v>1.2365219999999999</v>
      </c>
      <c r="AE270" s="68">
        <f>Y270*pboard</f>
        <v>5.1065280000000005E-2</v>
      </c>
      <c r="AF270" s="36">
        <f>AC270</f>
        <v>1.1489688</v>
      </c>
      <c r="AG270" s="33">
        <f t="shared" ref="AG270:AG299" si="256">AG269*EXP(-qsawn*5)+AF270</f>
        <v>14.207227249441862</v>
      </c>
      <c r="AH270" s="33">
        <f>AG270-AG269</f>
        <v>-0.79277275055813767</v>
      </c>
      <c r="AI270" s="36">
        <f>AD270</f>
        <v>1.2365219999999999</v>
      </c>
      <c r="AJ270" s="33">
        <f t="shared" ref="AJ270:AJ299" si="257">AJ269*EXP(-qpap*5)+AI270</f>
        <v>1.5016870429449551</v>
      </c>
      <c r="AK270" s="33">
        <f>AJ270-AJ269</f>
        <v>1.6870429449551416E-3</v>
      </c>
      <c r="AL270" s="60">
        <f>AE270</f>
        <v>5.1065280000000005E-2</v>
      </c>
      <c r="AM270" s="60">
        <f t="shared" ref="AM270:AM299" si="258">AM269*EXP(-qpap*5)+AL270</f>
        <v>5.9904114764831852E-2</v>
      </c>
      <c r="AN270" s="60">
        <f>AM270-AM269</f>
        <v>9.9041147648318492E-3</v>
      </c>
      <c r="AO270" s="34">
        <f>(Z270+Y270+AA270+AB305)*SFtot</f>
        <v>2.5525330000000004</v>
      </c>
      <c r="AP270" s="34">
        <f>X270+AO270+AK270+AN270+AH270</f>
        <v>0.61135140715165304</v>
      </c>
      <c r="AQ270" s="10">
        <f t="shared" ref="AQ270:AQ299" si="259">V270*3.67/5</f>
        <v>1.089275265409309</v>
      </c>
      <c r="AR270" s="10">
        <f>AP270*3.67/5</f>
        <v>0.44873193284931334</v>
      </c>
      <c r="AS270" s="10">
        <f>(AR270-AQ270)</f>
        <v>-0.64054333255999563</v>
      </c>
      <c r="AT270" s="10">
        <f>SUM(AS$270:AS270)*5</f>
        <v>-3.2027166627999781</v>
      </c>
      <c r="AU270" s="10"/>
      <c r="AV270" s="10"/>
      <c r="AW270" s="10"/>
      <c r="AY270" s="10"/>
    </row>
    <row r="271" spans="1:52" x14ac:dyDescent="0.25">
      <c r="A271" s="4">
        <v>10</v>
      </c>
      <c r="B271" s="18">
        <f t="shared" si="249"/>
        <v>2033</v>
      </c>
      <c r="C271" s="64">
        <f t="shared" si="245"/>
        <v>187.21</v>
      </c>
      <c r="D271" s="64">
        <f t="shared" ref="D271:L271" si="260">D26</f>
        <v>9.0000000000003411E-2</v>
      </c>
      <c r="E271" s="64">
        <f t="shared" si="260"/>
        <v>2.3519999999999999</v>
      </c>
      <c r="F271" s="64">
        <f t="shared" si="260"/>
        <v>1.7094</v>
      </c>
      <c r="G271" s="64">
        <f t="shared" si="260"/>
        <v>0.14280000000000001</v>
      </c>
      <c r="H271" s="64">
        <f t="shared" si="260"/>
        <v>0.16</v>
      </c>
      <c r="I271" s="64">
        <f t="shared" si="260"/>
        <v>1.0795680000000001</v>
      </c>
      <c r="J271" s="64">
        <f t="shared" si="260"/>
        <v>1.2258119999999999</v>
      </c>
      <c r="K271" s="64">
        <f t="shared" si="260"/>
        <v>4.7980800000000004E-2</v>
      </c>
      <c r="L271" s="64">
        <f t="shared" si="260"/>
        <v>1.0795680000000001</v>
      </c>
      <c r="M271" s="64">
        <f t="shared" si="246"/>
        <v>13.440125571686007</v>
      </c>
      <c r="N271" s="64">
        <f t="shared" si="251"/>
        <v>-0.75842657775585565</v>
      </c>
      <c r="O271" s="64">
        <f t="shared" si="251"/>
        <v>1.2258119999999999</v>
      </c>
      <c r="P271" s="64">
        <f t="shared" si="247"/>
        <v>1.4908799117425571</v>
      </c>
      <c r="Q271" s="64">
        <f t="shared" si="252"/>
        <v>-8.5706312023980935E-3</v>
      </c>
      <c r="R271" s="64">
        <f t="shared" si="252"/>
        <v>4.7980800000000004E-2</v>
      </c>
      <c r="S271" s="64">
        <f t="shared" si="248"/>
        <v>5.8502293420158877E-2</v>
      </c>
      <c r="T271" s="64">
        <f t="shared" si="253"/>
        <v>-1.0162613446729682E-3</v>
      </c>
      <c r="U271" s="64">
        <f t="shared" si="253"/>
        <v>2.3130260000000002</v>
      </c>
      <c r="V271" s="64">
        <f t="shared" si="253"/>
        <v>1.635012529697077</v>
      </c>
      <c r="W271" s="29">
        <f>'2.11 Prod Gust 2017'!D6</f>
        <v>185.32</v>
      </c>
      <c r="X271" s="35">
        <f t="shared" ref="X271:X299" si="261">W271-W270</f>
        <v>-1.2000000000000171</v>
      </c>
      <c r="Y271" s="29">
        <f>'2.11 Prod Gust 2017'!F6*k</f>
        <v>2.3351999999999999</v>
      </c>
      <c r="Z271" s="29">
        <f>'2.11 Prod Gust 2017'!G6*k</f>
        <v>1.7177999999999998</v>
      </c>
      <c r="AA271" s="29">
        <f>'2.11 Prod Gust 2017'!H6*k</f>
        <v>0.14280000000000001</v>
      </c>
      <c r="AB271" s="29">
        <f>SUM('2.11 Prod Gust 2017'!I6:J6)/2</f>
        <v>1.9350000000000001</v>
      </c>
      <c r="AC271" s="29">
        <f t="shared" si="254"/>
        <v>1.0718567999999999</v>
      </c>
      <c r="AD271" s="348">
        <f t="shared" si="255"/>
        <v>1.224888</v>
      </c>
      <c r="AE271" s="68">
        <f t="shared" ref="AE271:AE299" si="262">Y271*pboard</f>
        <v>4.7638079999999999E-2</v>
      </c>
      <c r="AF271" s="36">
        <f t="shared" ref="AF271:AF299" si="263">AC271</f>
        <v>1.0718567999999999</v>
      </c>
      <c r="AG271" s="33">
        <f t="shared" si="256"/>
        <v>13.439966484877658</v>
      </c>
      <c r="AH271" s="33">
        <f t="shared" ref="AH271:AH299" si="264">AG271-AG270</f>
        <v>-0.76726076456420422</v>
      </c>
      <c r="AI271" s="36">
        <f t="shared" ref="AI271:AI299" si="265">AD271</f>
        <v>1.224888</v>
      </c>
      <c r="AJ271" s="33">
        <f t="shared" si="257"/>
        <v>1.490351272821588</v>
      </c>
      <c r="AK271" s="33">
        <f t="shared" ref="AK271:AK299" si="266">AJ271-AJ270</f>
        <v>-1.1335770123367173E-2</v>
      </c>
      <c r="AL271" s="60">
        <f t="shared" ref="AL271:AL299" si="267">AE271</f>
        <v>4.7638079999999999E-2</v>
      </c>
      <c r="AM271" s="60">
        <f t="shared" si="258"/>
        <v>5.8227731442797449E-2</v>
      </c>
      <c r="AN271" s="60">
        <f t="shared" ref="AN271:AN299" si="268">AM271-AM270</f>
        <v>-1.6763833220344027E-3</v>
      </c>
      <c r="AO271" s="34">
        <f t="shared" ref="AO271:AO299" si="269">(Z271+Y271+AA271+AB271)*SFtot</f>
        <v>3.2493240000000005</v>
      </c>
      <c r="AP271" s="34">
        <f t="shared" ref="AP271:AP299" si="270">X271+AO271+AK271+AN271+AH271</f>
        <v>1.2690510819903777</v>
      </c>
      <c r="AQ271" s="10">
        <f t="shared" si="259"/>
        <v>1.2000991967976544</v>
      </c>
      <c r="AR271" s="10">
        <f t="shared" ref="AR271:AR299" si="271">AP271*3.67/5</f>
        <v>0.93148349418093734</v>
      </c>
      <c r="AS271" s="10">
        <f t="shared" ref="AS271:AS299" si="272">(AR271-AQ271)</f>
        <v>-0.26861570261671708</v>
      </c>
      <c r="AT271" s="10">
        <f>SUM(AS$270:AS271)*5</f>
        <v>-4.5457951758835637</v>
      </c>
      <c r="AU271" s="10"/>
      <c r="AV271" s="10"/>
      <c r="AW271" s="10"/>
      <c r="AY271" s="10"/>
    </row>
    <row r="272" spans="1:52" x14ac:dyDescent="0.25">
      <c r="A272" s="4">
        <v>15</v>
      </c>
      <c r="B272" s="18">
        <f t="shared" si="249"/>
        <v>2038</v>
      </c>
      <c r="C272" s="64">
        <f t="shared" si="245"/>
        <v>187.3</v>
      </c>
      <c r="D272" s="64">
        <f t="shared" ref="D272:L272" si="273">D27</f>
        <v>9.0000000000003411E-2</v>
      </c>
      <c r="E272" s="64">
        <f t="shared" si="273"/>
        <v>2.1923999999999997</v>
      </c>
      <c r="F272" s="64">
        <f t="shared" si="273"/>
        <v>1.6862999999999999</v>
      </c>
      <c r="G272" s="64">
        <f t="shared" si="273"/>
        <v>0.1386</v>
      </c>
      <c r="H272" s="64">
        <f t="shared" si="273"/>
        <v>0.12</v>
      </c>
      <c r="I272" s="64">
        <f t="shared" si="273"/>
        <v>1.0063115999999999</v>
      </c>
      <c r="J272" s="64">
        <f t="shared" si="273"/>
        <v>1.1779319999999998</v>
      </c>
      <c r="K272" s="64">
        <f t="shared" si="273"/>
        <v>4.4724959999999994E-2</v>
      </c>
      <c r="L272" s="64">
        <f t="shared" si="273"/>
        <v>1.0063115999999999</v>
      </c>
      <c r="M272" s="64">
        <f t="shared" si="246"/>
        <v>12.706620487201896</v>
      </c>
      <c r="N272" s="64">
        <f t="shared" si="251"/>
        <v>-0.73350508448411134</v>
      </c>
      <c r="O272" s="64">
        <f t="shared" si="251"/>
        <v>1.1779319999999998</v>
      </c>
      <c r="P272" s="64">
        <f t="shared" si="247"/>
        <v>1.4414848238819906</v>
      </c>
      <c r="Q272" s="64">
        <f t="shared" si="252"/>
        <v>-4.9395087860566456E-2</v>
      </c>
      <c r="R272" s="64">
        <f t="shared" si="252"/>
        <v>4.4724959999999994E-2</v>
      </c>
      <c r="S272" s="64">
        <f t="shared" si="248"/>
        <v>5.5066802098089868E-2</v>
      </c>
      <c r="T272" s="64">
        <f t="shared" si="253"/>
        <v>-3.4354913220690092E-3</v>
      </c>
      <c r="U272" s="64">
        <f t="shared" si="253"/>
        <v>2.1927690000000002</v>
      </c>
      <c r="V272" s="64">
        <f t="shared" si="253"/>
        <v>1.4964333363332569</v>
      </c>
      <c r="W272" s="29">
        <f>'2.11 Prod Gust 2017'!D7</f>
        <v>184.4</v>
      </c>
      <c r="X272" s="35">
        <f t="shared" si="261"/>
        <v>-0.91999999999998749</v>
      </c>
      <c r="Y272" s="29">
        <f>'2.11 Prod Gust 2017'!F7*k</f>
        <v>2.1755999999999998</v>
      </c>
      <c r="Z272" s="29">
        <f>'2.11 Prod Gust 2017'!G7*k</f>
        <v>1.6988999999999999</v>
      </c>
      <c r="AA272" s="29">
        <f>'2.11 Prod Gust 2017'!H7*k</f>
        <v>0.1386</v>
      </c>
      <c r="AB272" s="29">
        <f>SUM('2.11 Prod Gust 2017'!I7:J7)/2</f>
        <v>1.75</v>
      </c>
      <c r="AC272" s="29">
        <f t="shared" si="254"/>
        <v>0.99860039999999994</v>
      </c>
      <c r="AD272" s="348">
        <f t="shared" si="255"/>
        <v>1.178604</v>
      </c>
      <c r="AE272" s="68">
        <f t="shared" si="262"/>
        <v>4.4382239999999996E-2</v>
      </c>
      <c r="AF272" s="36">
        <f t="shared" si="263"/>
        <v>0.99860039999999994</v>
      </c>
      <c r="AG272" s="33">
        <f t="shared" si="256"/>
        <v>12.698770794091274</v>
      </c>
      <c r="AH272" s="33">
        <f t="shared" si="264"/>
        <v>-0.74119569078638392</v>
      </c>
      <c r="AI272" s="36">
        <f t="shared" si="265"/>
        <v>1.178604</v>
      </c>
      <c r="AJ272" s="33">
        <f t="shared" si="257"/>
        <v>1.4420633728405368</v>
      </c>
      <c r="AK272" s="33">
        <f t="shared" si="266"/>
        <v>-4.8287899981051208E-2</v>
      </c>
      <c r="AL272" s="60">
        <f t="shared" si="267"/>
        <v>4.4382239999999996E-2</v>
      </c>
      <c r="AM272" s="60">
        <f t="shared" si="258"/>
        <v>5.4675545939077808E-2</v>
      </c>
      <c r="AN272" s="60">
        <f t="shared" si="268"/>
        <v>-3.5521855037196418E-3</v>
      </c>
      <c r="AO272" s="34">
        <f t="shared" si="269"/>
        <v>3.054443</v>
      </c>
      <c r="AP272" s="34">
        <f t="shared" si="270"/>
        <v>1.3414072237288579</v>
      </c>
      <c r="AQ272" s="10">
        <f t="shared" si="259"/>
        <v>1.0983820688686106</v>
      </c>
      <c r="AR272" s="10">
        <f t="shared" si="271"/>
        <v>0.98459290221698159</v>
      </c>
      <c r="AS272" s="10">
        <f t="shared" si="272"/>
        <v>-0.11378916665162897</v>
      </c>
      <c r="AT272" s="10">
        <f>SUM(AS$270:AS272)*5</f>
        <v>-5.1147410091417083</v>
      </c>
      <c r="AU272" s="10"/>
      <c r="AV272" s="10"/>
      <c r="AW272" s="10"/>
      <c r="AY272" s="10"/>
    </row>
    <row r="273" spans="1:53" x14ac:dyDescent="0.25">
      <c r="A273" s="4">
        <v>20</v>
      </c>
      <c r="B273" s="18">
        <f t="shared" si="249"/>
        <v>2043</v>
      </c>
      <c r="C273" s="64">
        <f t="shared" si="245"/>
        <v>187.56</v>
      </c>
      <c r="D273" s="64">
        <f t="shared" ref="D273:L273" si="274">D28</f>
        <v>0.25999999999999091</v>
      </c>
      <c r="E273" s="64">
        <f t="shared" si="274"/>
        <v>2.0055000000000001</v>
      </c>
      <c r="F273" s="64">
        <f t="shared" si="274"/>
        <v>1.8837000000000002</v>
      </c>
      <c r="G273" s="64">
        <f t="shared" si="274"/>
        <v>0.14489999999999997</v>
      </c>
      <c r="H273" s="64">
        <f t="shared" si="274"/>
        <v>0.13500000000000001</v>
      </c>
      <c r="I273" s="64">
        <f t="shared" si="274"/>
        <v>0.92052450000000008</v>
      </c>
      <c r="J273" s="64">
        <f t="shared" si="274"/>
        <v>1.2071535</v>
      </c>
      <c r="K273" s="64">
        <f t="shared" si="274"/>
        <v>4.0912200000000003E-2</v>
      </c>
      <c r="L273" s="64">
        <f t="shared" si="274"/>
        <v>0.92052450000000008</v>
      </c>
      <c r="M273" s="64">
        <f t="shared" si="246"/>
        <v>11.982280122723683</v>
      </c>
      <c r="N273" s="64">
        <f t="shared" si="251"/>
        <v>-0.72434036447821271</v>
      </c>
      <c r="O273" s="64">
        <f t="shared" si="251"/>
        <v>1.2071535</v>
      </c>
      <c r="P273" s="64">
        <f t="shared" si="247"/>
        <v>1.461974423486113</v>
      </c>
      <c r="Q273" s="64">
        <f t="shared" si="252"/>
        <v>2.0489599604122333E-2</v>
      </c>
      <c r="R273" s="64">
        <f t="shared" si="252"/>
        <v>4.0912200000000003E-2</v>
      </c>
      <c r="S273" s="64">
        <f t="shared" si="248"/>
        <v>5.064672729545424E-2</v>
      </c>
      <c r="T273" s="64">
        <f t="shared" si="253"/>
        <v>-4.4200748026356276E-3</v>
      </c>
      <c r="U273" s="64">
        <f t="shared" si="253"/>
        <v>2.2096230000000001</v>
      </c>
      <c r="V273" s="64">
        <f t="shared" si="253"/>
        <v>1.7613521603232649</v>
      </c>
      <c r="W273" s="29">
        <f>'2.11 Prod Gust 2017'!D8</f>
        <v>184.21</v>
      </c>
      <c r="X273" s="35">
        <f t="shared" si="261"/>
        <v>-0.18999999999999773</v>
      </c>
      <c r="Y273" s="29">
        <f>'2.11 Prod Gust 2017'!F8*k</f>
        <v>2.0831999999999997</v>
      </c>
      <c r="Z273" s="29">
        <f>'2.11 Prod Gust 2017'!G8*k</f>
        <v>1.8794999999999997</v>
      </c>
      <c r="AA273" s="29">
        <f>'2.11 Prod Gust 2017'!H8*k</f>
        <v>0.14699999999999999</v>
      </c>
      <c r="AB273" s="29">
        <f>SUM('2.11 Prod Gust 2017'!I8:J8)/2</f>
        <v>1.73</v>
      </c>
      <c r="AC273" s="29">
        <f t="shared" si="254"/>
        <v>0.95618879999999995</v>
      </c>
      <c r="AD273" s="348">
        <f t="shared" si="255"/>
        <v>1.2245939999999997</v>
      </c>
      <c r="AE273" s="68">
        <f t="shared" si="262"/>
        <v>4.2497279999999998E-2</v>
      </c>
      <c r="AF273" s="36">
        <f t="shared" si="263"/>
        <v>0.95618879999999995</v>
      </c>
      <c r="AG273" s="33">
        <f t="shared" si="256"/>
        <v>12.011110867964527</v>
      </c>
      <c r="AH273" s="33">
        <f t="shared" si="264"/>
        <v>-0.68765992612674687</v>
      </c>
      <c r="AI273" s="36">
        <f t="shared" si="265"/>
        <v>1.2245939999999997</v>
      </c>
      <c r="AJ273" s="33">
        <f t="shared" si="257"/>
        <v>1.4795171974590717</v>
      </c>
      <c r="AK273" s="33">
        <f t="shared" si="266"/>
        <v>3.745382461853497E-2</v>
      </c>
      <c r="AL273" s="60">
        <f t="shared" si="267"/>
        <v>4.2497279999999998E-2</v>
      </c>
      <c r="AM273" s="60">
        <f t="shared" si="258"/>
        <v>5.2162642324649629E-2</v>
      </c>
      <c r="AN273" s="60">
        <f t="shared" si="268"/>
        <v>-2.5129036144281788E-3</v>
      </c>
      <c r="AO273" s="34">
        <f t="shared" si="269"/>
        <v>3.0950409999999997</v>
      </c>
      <c r="AP273" s="34">
        <f t="shared" si="270"/>
        <v>2.2523219948773621</v>
      </c>
      <c r="AQ273" s="10">
        <f t="shared" si="259"/>
        <v>1.2928324856772764</v>
      </c>
      <c r="AR273" s="10">
        <f t="shared" si="271"/>
        <v>1.6532043442399835</v>
      </c>
      <c r="AS273" s="10">
        <f t="shared" si="272"/>
        <v>0.36037185856270715</v>
      </c>
      <c r="AT273" s="10">
        <f>SUM(AS$270:AS273)*5</f>
        <v>-3.3128817163281719</v>
      </c>
      <c r="AU273" s="10"/>
      <c r="AV273" s="10"/>
      <c r="AW273" s="10"/>
      <c r="AY273" s="10"/>
    </row>
    <row r="274" spans="1:53" x14ac:dyDescent="0.25">
      <c r="A274" s="4">
        <v>25</v>
      </c>
      <c r="B274" s="18">
        <f t="shared" si="249"/>
        <v>2048</v>
      </c>
      <c r="C274" s="64">
        <f t="shared" si="245"/>
        <v>188.29</v>
      </c>
      <c r="D274" s="64">
        <f t="shared" ref="D274:L274" si="275">D29</f>
        <v>0.72999999999998977</v>
      </c>
      <c r="E274" s="64">
        <f t="shared" si="275"/>
        <v>2.0705999999999998</v>
      </c>
      <c r="F274" s="64">
        <f t="shared" si="275"/>
        <v>1.9047000000000001</v>
      </c>
      <c r="G274" s="64">
        <f t="shared" si="275"/>
        <v>0.14699999999999999</v>
      </c>
      <c r="H274" s="64">
        <f t="shared" si="275"/>
        <v>0.155</v>
      </c>
      <c r="I274" s="64">
        <f t="shared" si="275"/>
        <v>0.95040539999999996</v>
      </c>
      <c r="J274" s="64">
        <f t="shared" si="275"/>
        <v>1.2310829999999999</v>
      </c>
      <c r="K274" s="64">
        <f t="shared" si="275"/>
        <v>4.2240239999999998E-2</v>
      </c>
      <c r="L274" s="64">
        <f t="shared" si="275"/>
        <v>0.95040539999999996</v>
      </c>
      <c r="M274" s="64">
        <f t="shared" si="246"/>
        <v>11.381586110409053</v>
      </c>
      <c r="N274" s="64">
        <f t="shared" si="251"/>
        <v>-0.60069401231463004</v>
      </c>
      <c r="O274" s="64">
        <f t="shared" si="251"/>
        <v>1.2310829999999999</v>
      </c>
      <c r="P274" s="64">
        <f t="shared" si="247"/>
        <v>1.4895260071920808</v>
      </c>
      <c r="Q274" s="64">
        <f t="shared" si="252"/>
        <v>2.7551583705967886E-2</v>
      </c>
      <c r="R274" s="64">
        <f t="shared" si="252"/>
        <v>4.2240239999999998E-2</v>
      </c>
      <c r="S274" s="64">
        <f t="shared" si="248"/>
        <v>5.1193401078880374E-2</v>
      </c>
      <c r="T274" s="64">
        <f t="shared" si="253"/>
        <v>5.4667378342613399E-4</v>
      </c>
      <c r="U274" s="64">
        <f t="shared" si="253"/>
        <v>2.2669690000000005</v>
      </c>
      <c r="V274" s="64">
        <f t="shared" si="253"/>
        <v>2.4243732451747544</v>
      </c>
      <c r="W274" s="29">
        <f>'2.11 Prod Gust 2017'!D9</f>
        <v>184.41</v>
      </c>
      <c r="X274" s="35">
        <f t="shared" si="261"/>
        <v>0.19999999999998863</v>
      </c>
      <c r="Y274" s="29">
        <f>'2.11 Prod Gust 2017'!F9*k</f>
        <v>2.0769000000000002</v>
      </c>
      <c r="Z274" s="29">
        <f>'2.11 Prod Gust 2017'!G9*k</f>
        <v>1.9970999999999999</v>
      </c>
      <c r="AA274" s="29">
        <f>'2.11 Prod Gust 2017'!H9*k</f>
        <v>0.15329999999999999</v>
      </c>
      <c r="AB274" s="29">
        <f>SUM('2.11 Prod Gust 2017'!I9:J9)/2</f>
        <v>1.665</v>
      </c>
      <c r="AC274" s="29">
        <f t="shared" si="254"/>
        <v>0.95329710000000012</v>
      </c>
      <c r="AD274" s="348">
        <f t="shared" si="255"/>
        <v>1.2677385000000001</v>
      </c>
      <c r="AE274" s="68">
        <f t="shared" si="262"/>
        <v>4.2368760000000005E-2</v>
      </c>
      <c r="AF274" s="36">
        <f t="shared" si="263"/>
        <v>0.95329710000000012</v>
      </c>
      <c r="AG274" s="33">
        <f t="shared" si="256"/>
        <v>11.409576431918717</v>
      </c>
      <c r="AH274" s="33">
        <f t="shared" si="264"/>
        <v>-0.60153443604581014</v>
      </c>
      <c r="AI274" s="36">
        <f t="shared" si="265"/>
        <v>1.2677385000000001</v>
      </c>
      <c r="AJ274" s="33">
        <f t="shared" si="257"/>
        <v>1.5292826608013566</v>
      </c>
      <c r="AK274" s="33">
        <f t="shared" si="266"/>
        <v>4.9765463342284821E-2</v>
      </c>
      <c r="AL274" s="60">
        <f t="shared" si="267"/>
        <v>4.2368760000000005E-2</v>
      </c>
      <c r="AM274" s="60">
        <f t="shared" si="258"/>
        <v>5.1589899528092051E-2</v>
      </c>
      <c r="AN274" s="60">
        <f t="shared" si="268"/>
        <v>-5.7274279655757793E-4</v>
      </c>
      <c r="AO274" s="34">
        <f t="shared" si="269"/>
        <v>3.122919</v>
      </c>
      <c r="AP274" s="34">
        <f t="shared" si="270"/>
        <v>2.7705772844999057</v>
      </c>
      <c r="AQ274" s="10">
        <f t="shared" si="259"/>
        <v>1.7794899619582698</v>
      </c>
      <c r="AR274" s="10">
        <f t="shared" si="271"/>
        <v>2.033603726822931</v>
      </c>
      <c r="AS274" s="10">
        <f t="shared" si="272"/>
        <v>0.2541137648646612</v>
      </c>
      <c r="AT274" s="10">
        <f>SUM(AS$270:AS274)*5</f>
        <v>-2.0423128920048663</v>
      </c>
      <c r="AU274" s="10"/>
      <c r="AV274" s="10"/>
      <c r="AW274" s="10"/>
      <c r="AY274" s="10"/>
    </row>
    <row r="275" spans="1:53" x14ac:dyDescent="0.25">
      <c r="A275" s="4">
        <v>30</v>
      </c>
      <c r="B275" s="18">
        <f t="shared" si="249"/>
        <v>2053</v>
      </c>
      <c r="C275" s="64">
        <f t="shared" si="245"/>
        <v>189.11</v>
      </c>
      <c r="D275" s="64">
        <f t="shared" ref="D275:L275" si="276">D30</f>
        <v>0.8200000000000216</v>
      </c>
      <c r="E275" s="64">
        <f t="shared" si="276"/>
        <v>2.1902999999999997</v>
      </c>
      <c r="F275" s="64">
        <f t="shared" si="276"/>
        <v>1.8878999999999999</v>
      </c>
      <c r="G275" s="64">
        <f t="shared" si="276"/>
        <v>0.14909999999999998</v>
      </c>
      <c r="H275" s="64">
        <f t="shared" si="276"/>
        <v>0.105</v>
      </c>
      <c r="I275" s="64">
        <f t="shared" si="276"/>
        <v>1.0053477</v>
      </c>
      <c r="J275" s="64">
        <f t="shared" si="276"/>
        <v>1.2540255</v>
      </c>
      <c r="K275" s="64">
        <f t="shared" si="276"/>
        <v>4.4682119999999999E-2</v>
      </c>
      <c r="L275" s="64">
        <f t="shared" si="276"/>
        <v>1.0053477</v>
      </c>
      <c r="M275" s="64">
        <f t="shared" si="246"/>
        <v>10.913593899619944</v>
      </c>
      <c r="N275" s="64">
        <f t="shared" si="251"/>
        <v>-0.46799221078910946</v>
      </c>
      <c r="O275" s="64">
        <f t="shared" si="251"/>
        <v>1.2540255</v>
      </c>
      <c r="P275" s="64">
        <f t="shared" si="247"/>
        <v>1.5173389851098107</v>
      </c>
      <c r="Q275" s="64">
        <f t="shared" si="252"/>
        <v>2.7812977917729853E-2</v>
      </c>
      <c r="R275" s="64">
        <f t="shared" si="252"/>
        <v>4.4682119999999999E-2</v>
      </c>
      <c r="S275" s="64">
        <f t="shared" si="248"/>
        <v>5.3731920263719757E-2</v>
      </c>
      <c r="T275" s="64">
        <f t="shared" si="253"/>
        <v>2.5385191848393829E-3</v>
      </c>
      <c r="U275" s="64">
        <f t="shared" si="253"/>
        <v>2.296119</v>
      </c>
      <c r="V275" s="64">
        <f t="shared" si="253"/>
        <v>2.6784782863134815</v>
      </c>
      <c r="W275" s="29">
        <f>'2.11 Prod Gust 2017'!D10</f>
        <v>184.85</v>
      </c>
      <c r="X275" s="35">
        <f t="shared" si="261"/>
        <v>0.43999999999999773</v>
      </c>
      <c r="Y275" s="29">
        <f>'2.11 Prod Gust 2017'!F10*k</f>
        <v>2.2469999999999999</v>
      </c>
      <c r="Z275" s="29">
        <f>'2.11 Prod Gust 2017'!G10*k</f>
        <v>1.9487999999999999</v>
      </c>
      <c r="AA275" s="29">
        <f>'2.11 Prod Gust 2017'!H10*k</f>
        <v>0.15329999999999999</v>
      </c>
      <c r="AB275" s="29">
        <f>SUM('2.11 Prod Gust 2017'!I10:J10)/2</f>
        <v>1.6349999999999998</v>
      </c>
      <c r="AC275" s="29">
        <f t="shared" si="254"/>
        <v>1.0313730000000001</v>
      </c>
      <c r="AD275" s="348">
        <f t="shared" si="255"/>
        <v>1.291059</v>
      </c>
      <c r="AE275" s="68">
        <f t="shared" si="262"/>
        <v>4.5838799999999999E-2</v>
      </c>
      <c r="AF275" s="36">
        <f t="shared" si="263"/>
        <v>1.0313730000000001</v>
      </c>
      <c r="AG275" s="33">
        <f t="shared" si="256"/>
        <v>10.963986189777021</v>
      </c>
      <c r="AH275" s="33">
        <f t="shared" si="264"/>
        <v>-0.44559024214169618</v>
      </c>
      <c r="AI275" s="36">
        <f t="shared" si="265"/>
        <v>1.291059</v>
      </c>
      <c r="AJ275" s="33">
        <f t="shared" si="257"/>
        <v>1.5614005349509115</v>
      </c>
      <c r="AK275" s="33">
        <f t="shared" si="266"/>
        <v>3.2117874149554915E-2</v>
      </c>
      <c r="AL275" s="60">
        <f t="shared" si="267"/>
        <v>4.5838799999999999E-2</v>
      </c>
      <c r="AM275" s="60">
        <f t="shared" si="258"/>
        <v>5.4958691949261639E-2</v>
      </c>
      <c r="AN275" s="60">
        <f t="shared" si="268"/>
        <v>3.3687924211695877E-3</v>
      </c>
      <c r="AO275" s="34">
        <f t="shared" si="269"/>
        <v>3.171573</v>
      </c>
      <c r="AP275" s="34">
        <f t="shared" si="270"/>
        <v>3.201469424429026</v>
      </c>
      <c r="AQ275" s="10">
        <f t="shared" si="259"/>
        <v>1.9660030621540954</v>
      </c>
      <c r="AR275" s="10">
        <f t="shared" si="271"/>
        <v>2.3498785575309049</v>
      </c>
      <c r="AS275" s="10">
        <f t="shared" si="272"/>
        <v>0.38387549537680954</v>
      </c>
      <c r="AT275" s="10">
        <f>SUM(AS$270:AS275)*5</f>
        <v>-0.1229354151208184</v>
      </c>
      <c r="AU275" s="10"/>
      <c r="AV275" s="10"/>
      <c r="AW275" s="10"/>
      <c r="AY275" s="10"/>
    </row>
    <row r="276" spans="1:53" x14ac:dyDescent="0.25">
      <c r="A276" s="4">
        <v>35</v>
      </c>
      <c r="B276" s="18">
        <f t="shared" si="249"/>
        <v>2058</v>
      </c>
      <c r="C276" s="64">
        <f t="shared" si="245"/>
        <v>189.96</v>
      </c>
      <c r="D276" s="64">
        <f t="shared" ref="D276:L276" si="277">D31</f>
        <v>0.84999999999999432</v>
      </c>
      <c r="E276" s="64">
        <f t="shared" si="277"/>
        <v>2.0748000000000002</v>
      </c>
      <c r="F276" s="64">
        <f t="shared" si="277"/>
        <v>2.0055000000000001</v>
      </c>
      <c r="G276" s="64">
        <f t="shared" si="277"/>
        <v>0.15329999999999999</v>
      </c>
      <c r="H276" s="64">
        <f t="shared" si="277"/>
        <v>0.14499999999999999</v>
      </c>
      <c r="I276" s="64">
        <f t="shared" si="277"/>
        <v>0.9523332000000001</v>
      </c>
      <c r="J276" s="64">
        <f t="shared" si="277"/>
        <v>1.270416</v>
      </c>
      <c r="K276" s="64">
        <f t="shared" si="277"/>
        <v>4.232592000000001E-2</v>
      </c>
      <c r="L276" s="64">
        <f t="shared" si="277"/>
        <v>0.9523332000000001</v>
      </c>
      <c r="M276" s="64">
        <f t="shared" si="246"/>
        <v>10.453168516899286</v>
      </c>
      <c r="N276" s="64">
        <f t="shared" si="251"/>
        <v>-0.46042538272065769</v>
      </c>
      <c r="O276" s="64">
        <f t="shared" si="251"/>
        <v>1.270416</v>
      </c>
      <c r="P276" s="64">
        <f t="shared" si="247"/>
        <v>1.5386461714324653</v>
      </c>
      <c r="Q276" s="64">
        <f t="shared" si="252"/>
        <v>2.1307186322654603E-2</v>
      </c>
      <c r="R276" s="64">
        <f t="shared" si="252"/>
        <v>4.232592000000001E-2</v>
      </c>
      <c r="S276" s="64">
        <f t="shared" si="248"/>
        <v>5.1824471296162786E-2</v>
      </c>
      <c r="T276" s="64">
        <f t="shared" si="253"/>
        <v>-1.9074489675569711E-3</v>
      </c>
      <c r="U276" s="64">
        <f t="shared" si="253"/>
        <v>2.3206579999999999</v>
      </c>
      <c r="V276" s="64">
        <f t="shared" si="253"/>
        <v>2.7296323546344339</v>
      </c>
      <c r="W276" s="29">
        <f>'2.11 Prod Gust 2017'!D11</f>
        <v>185.42</v>
      </c>
      <c r="X276" s="35">
        <f t="shared" si="261"/>
        <v>0.56999999999999318</v>
      </c>
      <c r="Y276" s="29">
        <f>'2.11 Prod Gust 2017'!F11*k</f>
        <v>2.0474999999999999</v>
      </c>
      <c r="Z276" s="29">
        <f>'2.11 Prod Gust 2017'!G11*k</f>
        <v>2.2008000000000001</v>
      </c>
      <c r="AA276" s="29">
        <f>'2.11 Prod Gust 2017'!H11*k</f>
        <v>0.16170000000000001</v>
      </c>
      <c r="AB276" s="29">
        <f>SUM('2.11 Prod Gust 2017'!I11:J11)/2</f>
        <v>1.5449999999999999</v>
      </c>
      <c r="AC276" s="29">
        <f t="shared" si="254"/>
        <v>0.93980249999999999</v>
      </c>
      <c r="AD276" s="348">
        <f t="shared" si="255"/>
        <v>1.3379414999999999</v>
      </c>
      <c r="AE276" s="68">
        <f t="shared" si="262"/>
        <v>4.1769000000000001E-2</v>
      </c>
      <c r="AF276" s="36">
        <f t="shared" si="263"/>
        <v>0.93980249999999999</v>
      </c>
      <c r="AG276" s="33">
        <f t="shared" si="256"/>
        <v>10.484506853481312</v>
      </c>
      <c r="AH276" s="33">
        <f t="shared" si="264"/>
        <v>-0.47947933629570905</v>
      </c>
      <c r="AI276" s="36">
        <f t="shared" si="265"/>
        <v>1.3379414999999999</v>
      </c>
      <c r="AJ276" s="33">
        <f t="shared" si="257"/>
        <v>1.6139607266030231</v>
      </c>
      <c r="AK276" s="33">
        <f t="shared" si="266"/>
        <v>5.2560191652111676E-2</v>
      </c>
      <c r="AL276" s="60">
        <f t="shared" si="267"/>
        <v>4.1769000000000001E-2</v>
      </c>
      <c r="AM276" s="60">
        <f t="shared" si="258"/>
        <v>5.1484415940616354E-2</v>
      </c>
      <c r="AN276" s="60">
        <f t="shared" si="268"/>
        <v>-3.4742760086452842E-3</v>
      </c>
      <c r="AO276" s="34">
        <f t="shared" si="269"/>
        <v>3.1561500000000002</v>
      </c>
      <c r="AP276" s="34">
        <f t="shared" si="270"/>
        <v>3.2957565793477506</v>
      </c>
      <c r="AQ276" s="10">
        <f t="shared" si="259"/>
        <v>2.0035501483016747</v>
      </c>
      <c r="AR276" s="10">
        <f t="shared" si="271"/>
        <v>2.4190853292412489</v>
      </c>
      <c r="AS276" s="10">
        <f t="shared" si="272"/>
        <v>0.4155351809395742</v>
      </c>
      <c r="AT276" s="10">
        <f>SUM(AS$270:AS276)*5</f>
        <v>1.9547404895770526</v>
      </c>
      <c r="AU276" s="10"/>
      <c r="AV276" s="10"/>
      <c r="AW276" s="10"/>
      <c r="AY276" s="10"/>
    </row>
    <row r="277" spans="1:53" x14ac:dyDescent="0.25">
      <c r="A277" s="4">
        <v>40</v>
      </c>
      <c r="B277" s="18">
        <f t="shared" si="249"/>
        <v>2063</v>
      </c>
      <c r="C277" s="64">
        <f t="shared" si="245"/>
        <v>190.86</v>
      </c>
      <c r="D277" s="64">
        <f t="shared" ref="D277:L277" si="278">D32</f>
        <v>0.90000000000000568</v>
      </c>
      <c r="E277" s="64">
        <f t="shared" si="278"/>
        <v>2.2008000000000001</v>
      </c>
      <c r="F277" s="64">
        <f t="shared" si="278"/>
        <v>1.9634999999999998</v>
      </c>
      <c r="G277" s="64">
        <f t="shared" si="278"/>
        <v>0.15329999999999999</v>
      </c>
      <c r="H277" s="64">
        <f t="shared" si="278"/>
        <v>0.15</v>
      </c>
      <c r="I277" s="64">
        <f t="shared" si="278"/>
        <v>1.0101672000000002</v>
      </c>
      <c r="J277" s="64">
        <f t="shared" si="278"/>
        <v>1.285326</v>
      </c>
      <c r="K277" s="64">
        <f t="shared" si="278"/>
        <v>4.4896320000000003E-2</v>
      </c>
      <c r="L277" s="64">
        <f t="shared" si="278"/>
        <v>1.0101672000000002</v>
      </c>
      <c r="M277" s="64">
        <f t="shared" si="246"/>
        <v>10.110178940615983</v>
      </c>
      <c r="N277" s="64">
        <f t="shared" si="251"/>
        <v>-0.34298957628330307</v>
      </c>
      <c r="O277" s="64">
        <f t="shared" si="251"/>
        <v>1.285326</v>
      </c>
      <c r="P277" s="64">
        <f t="shared" si="247"/>
        <v>1.5573227854166538</v>
      </c>
      <c r="Q277" s="64">
        <f t="shared" si="252"/>
        <v>1.8676613984188517E-2</v>
      </c>
      <c r="R277" s="64">
        <f t="shared" si="252"/>
        <v>4.4896320000000003E-2</v>
      </c>
      <c r="S277" s="64">
        <f t="shared" si="248"/>
        <v>5.4057678771231077E-2</v>
      </c>
      <c r="T277" s="64">
        <f t="shared" si="253"/>
        <v>2.2332074750682912E-3</v>
      </c>
      <c r="U277" s="64">
        <f t="shared" si="253"/>
        <v>2.3678280000000003</v>
      </c>
      <c r="V277" s="64">
        <f t="shared" si="253"/>
        <v>2.9457482451759596</v>
      </c>
      <c r="W277" s="29">
        <f>'2.11 Prod Gust 2017'!D12</f>
        <v>186.17</v>
      </c>
      <c r="X277" s="35">
        <f t="shared" si="261"/>
        <v>0.75</v>
      </c>
      <c r="Y277" s="29">
        <f>'2.11 Prod Gust 2017'!F12*k</f>
        <v>2.2448999999999999</v>
      </c>
      <c r="Z277" s="29">
        <f>'2.11 Prod Gust 2017'!G12*k</f>
        <v>2.1168</v>
      </c>
      <c r="AA277" s="29">
        <f>'2.11 Prod Gust 2017'!H12*k</f>
        <v>0.16170000000000001</v>
      </c>
      <c r="AB277" s="29">
        <f>SUM('2.11 Prod Gust 2017'!I12:J12)/2</f>
        <v>1.605</v>
      </c>
      <c r="AC277" s="29">
        <f t="shared" si="254"/>
        <v>1.0304091</v>
      </c>
      <c r="AD277" s="348">
        <f t="shared" si="255"/>
        <v>1.3543845000000001</v>
      </c>
      <c r="AE277" s="68">
        <f t="shared" si="262"/>
        <v>4.5795960000000004E-2</v>
      </c>
      <c r="AF277" s="36">
        <f t="shared" si="263"/>
        <v>1.0304091</v>
      </c>
      <c r="AG277" s="33">
        <f t="shared" si="256"/>
        <v>10.157702447180229</v>
      </c>
      <c r="AH277" s="33">
        <f t="shared" si="264"/>
        <v>-0.32680440630108265</v>
      </c>
      <c r="AI277" s="36">
        <f t="shared" si="265"/>
        <v>1.3543845000000001</v>
      </c>
      <c r="AJ277" s="33">
        <f t="shared" si="257"/>
        <v>1.6396951435874414</v>
      </c>
      <c r="AK277" s="33">
        <f t="shared" si="266"/>
        <v>2.5734416984418251E-2</v>
      </c>
      <c r="AL277" s="60">
        <f t="shared" si="267"/>
        <v>4.5795960000000004E-2</v>
      </c>
      <c r="AM277" s="60">
        <f t="shared" si="258"/>
        <v>5.4897204909259659E-2</v>
      </c>
      <c r="AN277" s="60">
        <f t="shared" si="268"/>
        <v>3.4127889686433044E-3</v>
      </c>
      <c r="AO277" s="34">
        <f t="shared" si="269"/>
        <v>3.2480519999999999</v>
      </c>
      <c r="AP277" s="34">
        <f t="shared" si="270"/>
        <v>3.7003947996519786</v>
      </c>
      <c r="AQ277" s="10">
        <f t="shared" si="259"/>
        <v>2.1621792119591543</v>
      </c>
      <c r="AR277" s="10">
        <f t="shared" si="271"/>
        <v>2.7160897829445525</v>
      </c>
      <c r="AS277" s="10">
        <f t="shared" si="272"/>
        <v>0.5539105709853982</v>
      </c>
      <c r="AT277" s="10">
        <f>SUM(AS$270:AS277)*5</f>
        <v>4.7242933445040434</v>
      </c>
      <c r="AU277" s="10"/>
      <c r="AV277" s="10"/>
      <c r="AW277" s="10"/>
      <c r="AY277" s="10"/>
    </row>
    <row r="278" spans="1:53" x14ac:dyDescent="0.25">
      <c r="A278" s="4">
        <v>45</v>
      </c>
      <c r="B278" s="18">
        <f t="shared" si="249"/>
        <v>2068</v>
      </c>
      <c r="C278" s="64">
        <f t="shared" si="245"/>
        <v>191.75</v>
      </c>
      <c r="D278" s="64">
        <f t="shared" ref="D278:L278" si="279">D33</f>
        <v>0.88999999999998636</v>
      </c>
      <c r="E278" s="64">
        <f t="shared" si="279"/>
        <v>2.1630000000000003</v>
      </c>
      <c r="F278" s="64">
        <f t="shared" si="279"/>
        <v>2.0684999999999998</v>
      </c>
      <c r="G278" s="64">
        <f t="shared" si="279"/>
        <v>0.1575</v>
      </c>
      <c r="H278" s="64">
        <f t="shared" si="279"/>
        <v>0.19</v>
      </c>
      <c r="I278" s="64">
        <f t="shared" si="279"/>
        <v>0.99281700000000017</v>
      </c>
      <c r="J278" s="64">
        <f t="shared" si="279"/>
        <v>1.3159649999999998</v>
      </c>
      <c r="K278" s="64">
        <f t="shared" si="279"/>
        <v>4.412520000000001E-2</v>
      </c>
      <c r="L278" s="64">
        <f t="shared" si="279"/>
        <v>0.99281700000000017</v>
      </c>
      <c r="M278" s="64">
        <f t="shared" si="246"/>
        <v>9.7942389717778564</v>
      </c>
      <c r="N278" s="64">
        <f t="shared" si="251"/>
        <v>-0.31593996883812636</v>
      </c>
      <c r="O278" s="64">
        <f t="shared" si="251"/>
        <v>1.3159649999999998</v>
      </c>
      <c r="P278" s="64">
        <f t="shared" si="247"/>
        <v>1.5912633755161094</v>
      </c>
      <c r="Q278" s="64">
        <f t="shared" si="252"/>
        <v>3.3940590099455603E-2</v>
      </c>
      <c r="R278" s="64">
        <f t="shared" si="252"/>
        <v>4.412520000000001E-2</v>
      </c>
      <c r="S278" s="64">
        <f t="shared" si="248"/>
        <v>5.3681337808585403E-2</v>
      </c>
      <c r="T278" s="64">
        <f t="shared" si="253"/>
        <v>-3.7634096264567429E-4</v>
      </c>
      <c r="U278" s="64">
        <f t="shared" si="253"/>
        <v>2.4268700000000005</v>
      </c>
      <c r="V278" s="64">
        <f t="shared" si="253"/>
        <v>3.0344942802986701</v>
      </c>
      <c r="W278" s="29">
        <f>'2.11 Prod Gust 2017'!D13</f>
        <v>186.85</v>
      </c>
      <c r="X278" s="35">
        <f t="shared" si="261"/>
        <v>0.68000000000000682</v>
      </c>
      <c r="Y278" s="29">
        <f>'2.11 Prod Gust 2017'!F13*k</f>
        <v>2.1755999999999998</v>
      </c>
      <c r="Z278" s="29">
        <f>'2.11 Prod Gust 2017'!G13*k</f>
        <v>2.2637999999999998</v>
      </c>
      <c r="AA278" s="29">
        <f>'2.11 Prod Gust 2017'!H13*k</f>
        <v>0.16800000000000001</v>
      </c>
      <c r="AB278" s="29">
        <f>SUM('2.11 Prod Gust 2017'!I13:J13)/2</f>
        <v>1.605</v>
      </c>
      <c r="AC278" s="29">
        <f t="shared" si="254"/>
        <v>0.99860039999999994</v>
      </c>
      <c r="AD278" s="348">
        <f t="shared" si="255"/>
        <v>1.3932659999999997</v>
      </c>
      <c r="AE278" s="68">
        <f t="shared" si="262"/>
        <v>4.4382239999999996E-2</v>
      </c>
      <c r="AF278" s="36">
        <f t="shared" si="263"/>
        <v>0.99860039999999994</v>
      </c>
      <c r="AG278" s="33">
        <f t="shared" si="256"/>
        <v>9.8413939871871676</v>
      </c>
      <c r="AH278" s="33">
        <f t="shared" si="264"/>
        <v>-0.31630845999306167</v>
      </c>
      <c r="AI278" s="36">
        <f t="shared" si="265"/>
        <v>1.3932659999999997</v>
      </c>
      <c r="AJ278" s="33">
        <f t="shared" si="257"/>
        <v>1.6831258887773322</v>
      </c>
      <c r="AK278" s="33">
        <f t="shared" si="266"/>
        <v>4.3430745189890763E-2</v>
      </c>
      <c r="AL278" s="60">
        <f t="shared" si="267"/>
        <v>4.4382239999999996E-2</v>
      </c>
      <c r="AM278" s="60">
        <f t="shared" si="258"/>
        <v>5.4086786464881229E-2</v>
      </c>
      <c r="AN278" s="60">
        <f t="shared" si="268"/>
        <v>-8.1041844437843014E-4</v>
      </c>
      <c r="AO278" s="34">
        <f t="shared" si="269"/>
        <v>3.2925719999999994</v>
      </c>
      <c r="AP278" s="34">
        <f t="shared" si="270"/>
        <v>3.6988838667524568</v>
      </c>
      <c r="AQ278" s="10">
        <f t="shared" si="259"/>
        <v>2.2273188017392238</v>
      </c>
      <c r="AR278" s="10">
        <f t="shared" si="271"/>
        <v>2.7149807581963032</v>
      </c>
      <c r="AS278" s="10">
        <f t="shared" si="272"/>
        <v>0.48766195645707944</v>
      </c>
      <c r="AT278" s="10">
        <f>SUM(AS$270:AS278)*5</f>
        <v>7.162603126789441</v>
      </c>
      <c r="AU278" s="10"/>
      <c r="AV278" s="10"/>
      <c r="AW278" s="10"/>
      <c r="AY278" s="10"/>
    </row>
    <row r="279" spans="1:53" x14ac:dyDescent="0.25">
      <c r="A279" s="4">
        <v>50</v>
      </c>
      <c r="B279" s="18">
        <f t="shared" si="249"/>
        <v>2073</v>
      </c>
      <c r="C279" s="64">
        <f t="shared" si="245"/>
        <v>192.59</v>
      </c>
      <c r="D279" s="64">
        <f t="shared" ref="D279:L279" si="280">D34</f>
        <v>0.84000000000000341</v>
      </c>
      <c r="E279" s="64">
        <f t="shared" si="280"/>
        <v>2.0726999999999998</v>
      </c>
      <c r="F279" s="64">
        <f t="shared" si="280"/>
        <v>2.2176</v>
      </c>
      <c r="G279" s="64">
        <f t="shared" si="280"/>
        <v>0.1638</v>
      </c>
      <c r="H279" s="64">
        <f t="shared" si="280"/>
        <v>0.155</v>
      </c>
      <c r="I279" s="64">
        <f t="shared" si="280"/>
        <v>0.95136929999999997</v>
      </c>
      <c r="J279" s="64">
        <f t="shared" si="280"/>
        <v>1.3504995</v>
      </c>
      <c r="K279" s="64">
        <f t="shared" si="280"/>
        <v>4.2283080000000001E-2</v>
      </c>
      <c r="L279" s="64">
        <f t="shared" si="280"/>
        <v>0.95136929999999997</v>
      </c>
      <c r="M279" s="64">
        <f t="shared" si="246"/>
        <v>9.4777495539380645</v>
      </c>
      <c r="N279" s="64">
        <f t="shared" si="251"/>
        <v>-0.3164894178397919</v>
      </c>
      <c r="O279" s="64">
        <f t="shared" si="251"/>
        <v>1.3504995</v>
      </c>
      <c r="P279" s="64">
        <f t="shared" si="247"/>
        <v>1.631797780870309</v>
      </c>
      <c r="Q279" s="64">
        <f t="shared" si="252"/>
        <v>4.053440535419961E-2</v>
      </c>
      <c r="R279" s="64">
        <f t="shared" si="252"/>
        <v>4.2283080000000001E-2</v>
      </c>
      <c r="S279" s="64">
        <f t="shared" si="248"/>
        <v>5.177268949690414E-2</v>
      </c>
      <c r="T279" s="64">
        <f t="shared" si="253"/>
        <v>-1.908648311681263E-3</v>
      </c>
      <c r="U279" s="64">
        <f t="shared" si="253"/>
        <v>2.4428230000000006</v>
      </c>
      <c r="V279" s="64">
        <f t="shared" si="253"/>
        <v>3.0049593392027303</v>
      </c>
      <c r="W279" s="29">
        <f>'2.11 Prod Gust 2017'!D14</f>
        <v>187.64</v>
      </c>
      <c r="X279" s="35">
        <f t="shared" si="261"/>
        <v>0.78999999999999204</v>
      </c>
      <c r="Y279" s="29">
        <f>'2.11 Prod Gust 2017'!F14*k</f>
        <v>2.0621999999999998</v>
      </c>
      <c r="Z279" s="29">
        <f>'2.11 Prod Gust 2017'!G14*k</f>
        <v>2.4990000000000001</v>
      </c>
      <c r="AA279" s="29">
        <f>'2.11 Prod Gust 2017'!H14*k</f>
        <v>0.17849999999999999</v>
      </c>
      <c r="AB279" s="29">
        <f>SUM('2.11 Prod Gust 2017'!I14:J14)/2</f>
        <v>1.6099999999999999</v>
      </c>
      <c r="AC279" s="29">
        <f t="shared" si="254"/>
        <v>0.9465498</v>
      </c>
      <c r="AD279" s="348">
        <f t="shared" si="255"/>
        <v>1.4548589999999999</v>
      </c>
      <c r="AE279" s="68">
        <f t="shared" si="262"/>
        <v>4.2068879999999996E-2</v>
      </c>
      <c r="AF279" s="36">
        <f t="shared" si="263"/>
        <v>0.9465498</v>
      </c>
      <c r="AG279" s="33">
        <f t="shared" si="256"/>
        <v>9.5139808791648779</v>
      </c>
      <c r="AH279" s="33">
        <f t="shared" si="264"/>
        <v>-0.32741310802228973</v>
      </c>
      <c r="AI279" s="36">
        <f t="shared" si="265"/>
        <v>1.4548589999999999</v>
      </c>
      <c r="AJ279" s="33">
        <f t="shared" si="257"/>
        <v>1.7523964323862715</v>
      </c>
      <c r="AK279" s="33">
        <f t="shared" si="266"/>
        <v>6.9270543608939361E-2</v>
      </c>
      <c r="AL279" s="60">
        <f t="shared" si="267"/>
        <v>4.2068879999999996E-2</v>
      </c>
      <c r="AM279" s="60">
        <f t="shared" si="258"/>
        <v>5.1630163370476573E-2</v>
      </c>
      <c r="AN279" s="60">
        <f t="shared" si="268"/>
        <v>-2.4566230944046558E-3</v>
      </c>
      <c r="AO279" s="34">
        <f t="shared" si="269"/>
        <v>3.3653409999999995</v>
      </c>
      <c r="AP279" s="34">
        <f t="shared" si="270"/>
        <v>3.8947418124922359</v>
      </c>
      <c r="AQ279" s="10">
        <f t="shared" si="259"/>
        <v>2.2056401549748039</v>
      </c>
      <c r="AR279" s="10">
        <f t="shared" si="271"/>
        <v>2.8587404903693008</v>
      </c>
      <c r="AS279" s="10">
        <f t="shared" si="272"/>
        <v>0.65310033539449686</v>
      </c>
      <c r="AT279" s="10">
        <f>SUM(AS$270:AS279)*5</f>
        <v>10.428104803761924</v>
      </c>
      <c r="AU279" s="10"/>
      <c r="AV279" s="10"/>
      <c r="AW279" s="10"/>
      <c r="AY279" s="10"/>
      <c r="AZ279" s="10"/>
    </row>
    <row r="280" spans="1:53" x14ac:dyDescent="0.25">
      <c r="A280" s="4">
        <v>55</v>
      </c>
      <c r="B280" s="18">
        <f t="shared" si="249"/>
        <v>2078</v>
      </c>
      <c r="C280" s="64">
        <f t="shared" si="245"/>
        <v>193.45</v>
      </c>
      <c r="D280" s="64">
        <f t="shared" ref="D280:L280" si="281">D35</f>
        <v>0.85999999999998522</v>
      </c>
      <c r="E280" s="64">
        <f t="shared" si="281"/>
        <v>2.1126</v>
      </c>
      <c r="F280" s="64">
        <f t="shared" si="281"/>
        <v>2.2637999999999998</v>
      </c>
      <c r="G280" s="64">
        <f t="shared" si="281"/>
        <v>0.16800000000000001</v>
      </c>
      <c r="H280" s="64">
        <f t="shared" si="281"/>
        <v>0.16</v>
      </c>
      <c r="I280" s="64">
        <f t="shared" si="281"/>
        <v>0.96968340000000008</v>
      </c>
      <c r="J280" s="64">
        <f t="shared" si="281"/>
        <v>1.377831</v>
      </c>
      <c r="K280" s="64">
        <f t="shared" si="281"/>
        <v>4.3097040000000003E-2</v>
      </c>
      <c r="L280" s="64">
        <f t="shared" si="281"/>
        <v>0.96968340000000008</v>
      </c>
      <c r="M280" s="64">
        <f t="shared" si="246"/>
        <v>9.2205436129603697</v>
      </c>
      <c r="N280" s="64">
        <f t="shared" si="251"/>
        <v>-0.25720594097769478</v>
      </c>
      <c r="O280" s="64">
        <f t="shared" si="251"/>
        <v>1.377831</v>
      </c>
      <c r="P280" s="64">
        <f t="shared" si="247"/>
        <v>1.6662948190946389</v>
      </c>
      <c r="Q280" s="64">
        <f t="shared" si="252"/>
        <v>3.4497038224329923E-2</v>
      </c>
      <c r="R280" s="64">
        <f t="shared" si="252"/>
        <v>4.3097040000000003E-2</v>
      </c>
      <c r="S280" s="64">
        <f t="shared" si="248"/>
        <v>5.2249244955881617E-2</v>
      </c>
      <c r="T280" s="64">
        <f t="shared" si="253"/>
        <v>4.7655545897747759E-4</v>
      </c>
      <c r="U280" s="64">
        <f t="shared" si="253"/>
        <v>2.4933320000000005</v>
      </c>
      <c r="V280" s="64">
        <f t="shared" si="253"/>
        <v>3.1310996527055983</v>
      </c>
      <c r="W280" s="29">
        <f>'2.11 Prod Gust 2017'!D15</f>
        <v>188.24</v>
      </c>
      <c r="X280" s="35">
        <f t="shared" si="261"/>
        <v>0.60000000000002274</v>
      </c>
      <c r="Y280" s="29">
        <f>'2.11 Prod Gust 2017'!F15*k</f>
        <v>1.9593</v>
      </c>
      <c r="Z280" s="29">
        <f>'2.11 Prod Gust 2017'!G15*k</f>
        <v>2.6480999999999999</v>
      </c>
      <c r="AA280" s="29">
        <f>'2.11 Prod Gust 2017'!H15*k</f>
        <v>0.18479999999999999</v>
      </c>
      <c r="AB280" s="29">
        <f>SUM('2.11 Prod Gust 2017'!I15:J15)/2</f>
        <v>1.6549999999999998</v>
      </c>
      <c r="AC280" s="29">
        <f t="shared" si="254"/>
        <v>0.89931870000000003</v>
      </c>
      <c r="AD280" s="348">
        <f t="shared" si="255"/>
        <v>1.4863065</v>
      </c>
      <c r="AE280" s="68">
        <f t="shared" si="262"/>
        <v>3.996972E-2</v>
      </c>
      <c r="AF280" s="36">
        <f t="shared" si="263"/>
        <v>0.89931870000000003</v>
      </c>
      <c r="AG280" s="33">
        <f t="shared" si="256"/>
        <v>9.1817201135455395</v>
      </c>
      <c r="AH280" s="33">
        <f t="shared" si="264"/>
        <v>-0.33226076561933837</v>
      </c>
      <c r="AI280" s="36">
        <f t="shared" si="265"/>
        <v>1.4863065</v>
      </c>
      <c r="AJ280" s="33">
        <f t="shared" si="257"/>
        <v>1.7960893501668616</v>
      </c>
      <c r="AK280" s="33">
        <f t="shared" si="266"/>
        <v>4.3692917780590035E-2</v>
      </c>
      <c r="AL280" s="60">
        <f t="shared" si="267"/>
        <v>3.996972E-2</v>
      </c>
      <c r="AM280" s="60">
        <f t="shared" si="258"/>
        <v>4.9096729658258322E-2</v>
      </c>
      <c r="AN280" s="60">
        <f t="shared" si="268"/>
        <v>-2.5334337122182513E-3</v>
      </c>
      <c r="AO280" s="34">
        <f t="shared" si="269"/>
        <v>3.4170160000000003</v>
      </c>
      <c r="AP280" s="34">
        <f t="shared" si="270"/>
        <v>3.7259147184490571</v>
      </c>
      <c r="AQ280" s="10">
        <f t="shared" si="259"/>
        <v>2.2982271450859093</v>
      </c>
      <c r="AR280" s="10">
        <f t="shared" si="271"/>
        <v>2.7348214033416078</v>
      </c>
      <c r="AS280" s="10">
        <f t="shared" si="272"/>
        <v>0.43659425825569853</v>
      </c>
      <c r="AT280" s="10">
        <f>SUM(AS$270:AS280)*5</f>
        <v>12.611076095040417</v>
      </c>
      <c r="AU280" s="10"/>
      <c r="AV280" s="10"/>
      <c r="AW280" s="10"/>
      <c r="AY280" s="10"/>
      <c r="AZ280" s="10"/>
    </row>
    <row r="281" spans="1:53" x14ac:dyDescent="0.25">
      <c r="A281" s="4">
        <v>60</v>
      </c>
      <c r="B281" s="18">
        <f t="shared" si="249"/>
        <v>2083</v>
      </c>
      <c r="C281" s="64">
        <f t="shared" si="245"/>
        <v>194.16</v>
      </c>
      <c r="D281" s="64">
        <f t="shared" ref="D281:L281" si="282">D36</f>
        <v>0.71000000000000796</v>
      </c>
      <c r="E281" s="64">
        <f t="shared" si="282"/>
        <v>2.0223</v>
      </c>
      <c r="F281" s="64">
        <f t="shared" si="282"/>
        <v>2.3771999999999998</v>
      </c>
      <c r="G281" s="64">
        <f t="shared" si="282"/>
        <v>0.1701</v>
      </c>
      <c r="H281" s="64">
        <f t="shared" si="282"/>
        <v>0.24</v>
      </c>
      <c r="I281" s="64">
        <f t="shared" si="282"/>
        <v>0.9282357</v>
      </c>
      <c r="J281" s="64">
        <f t="shared" si="282"/>
        <v>1.3987995</v>
      </c>
      <c r="K281" s="64">
        <f t="shared" si="282"/>
        <v>4.125492E-2</v>
      </c>
      <c r="L281" s="64">
        <f t="shared" si="282"/>
        <v>0.9282357</v>
      </c>
      <c r="M281" s="64">
        <f t="shared" si="246"/>
        <v>8.9551851361591304</v>
      </c>
      <c r="N281" s="64">
        <f t="shared" si="251"/>
        <v>-0.26535847680123936</v>
      </c>
      <c r="O281" s="64">
        <f t="shared" si="251"/>
        <v>1.3987995</v>
      </c>
      <c r="P281" s="64">
        <f t="shared" si="247"/>
        <v>1.6933615915094578</v>
      </c>
      <c r="Q281" s="64">
        <f t="shared" si="252"/>
        <v>2.7066772414818807E-2</v>
      </c>
      <c r="R281" s="64">
        <f t="shared" si="252"/>
        <v>4.125492E-2</v>
      </c>
      <c r="S281" s="64">
        <f t="shared" si="248"/>
        <v>5.0491368855045224E-2</v>
      </c>
      <c r="T281" s="64">
        <f t="shared" si="253"/>
        <v>-1.7578761008363933E-3</v>
      </c>
      <c r="U281" s="64">
        <f t="shared" si="253"/>
        <v>2.5490879999999998</v>
      </c>
      <c r="V281" s="64">
        <f t="shared" si="253"/>
        <v>3.0190384195127509</v>
      </c>
      <c r="W281" s="29">
        <f>'2.11 Prod Gust 2017'!D16</f>
        <v>188.73</v>
      </c>
      <c r="X281" s="35">
        <f t="shared" si="261"/>
        <v>0.48999999999998067</v>
      </c>
      <c r="Y281" s="29">
        <f>'2.11 Prod Gust 2017'!F16*k</f>
        <v>1.4468999999999999</v>
      </c>
      <c r="Z281" s="29">
        <f>'2.11 Prod Gust 2017'!G16*k</f>
        <v>3.1625999999999999</v>
      </c>
      <c r="AA281" s="29">
        <f>'2.11 Prod Gust 2017'!H16*k</f>
        <v>0.19949999999999998</v>
      </c>
      <c r="AB281" s="29">
        <f>SUM('2.11 Prod Gust 2017'!I16:J16)/2</f>
        <v>1.5049999999999999</v>
      </c>
      <c r="AC281" s="29">
        <f t="shared" si="254"/>
        <v>0.66412709999999997</v>
      </c>
      <c r="AD281" s="348">
        <f t="shared" si="255"/>
        <v>1.5562784999999999</v>
      </c>
      <c r="AE281" s="68">
        <f t="shared" si="262"/>
        <v>2.951676E-2</v>
      </c>
      <c r="AF281" s="36">
        <f t="shared" si="263"/>
        <v>0.66412709999999997</v>
      </c>
      <c r="AG281" s="33">
        <f t="shared" si="256"/>
        <v>8.6572787168744227</v>
      </c>
      <c r="AH281" s="33">
        <f t="shared" si="264"/>
        <v>-0.52444139667111678</v>
      </c>
      <c r="AI281" s="36">
        <f t="shared" si="265"/>
        <v>1.5562784999999999</v>
      </c>
      <c r="AJ281" s="33">
        <f t="shared" si="257"/>
        <v>1.8737852397799817</v>
      </c>
      <c r="AK281" s="33">
        <f t="shared" si="266"/>
        <v>7.7695889613120128E-2</v>
      </c>
      <c r="AL281" s="60">
        <f t="shared" si="267"/>
        <v>2.951676E-2</v>
      </c>
      <c r="AM281" s="60">
        <f t="shared" si="258"/>
        <v>3.8195917618859286E-2</v>
      </c>
      <c r="AN281" s="60">
        <f t="shared" si="268"/>
        <v>-1.0900812039399035E-2</v>
      </c>
      <c r="AO281" s="34">
        <f t="shared" si="269"/>
        <v>3.3464199999999997</v>
      </c>
      <c r="AP281" s="34">
        <f t="shared" si="270"/>
        <v>3.3787736809025843</v>
      </c>
      <c r="AQ281" s="10">
        <f t="shared" si="259"/>
        <v>2.2159741999223592</v>
      </c>
      <c r="AR281" s="10">
        <f t="shared" si="271"/>
        <v>2.4800198817824968</v>
      </c>
      <c r="AS281" s="10">
        <f t="shared" si="272"/>
        <v>0.26404568186013755</v>
      </c>
      <c r="AT281" s="10">
        <f>SUM(AS$270:AS281)*5</f>
        <v>13.931304504341105</v>
      </c>
      <c r="AU281" s="10"/>
      <c r="AV281" s="10"/>
      <c r="AW281" s="10"/>
      <c r="AY281" s="10"/>
      <c r="AZ281" s="10"/>
    </row>
    <row r="282" spans="1:53" x14ac:dyDescent="0.25">
      <c r="A282" s="4">
        <v>65</v>
      </c>
      <c r="B282" s="18">
        <f t="shared" si="249"/>
        <v>2088</v>
      </c>
      <c r="C282" s="64">
        <f t="shared" si="245"/>
        <v>194.58</v>
      </c>
      <c r="D282" s="64">
        <f t="shared" ref="D282:L282" si="283">D37</f>
        <v>0.42000000000001592</v>
      </c>
      <c r="E282" s="64">
        <f t="shared" si="283"/>
        <v>2.1944999999999997</v>
      </c>
      <c r="F282" s="64">
        <f t="shared" si="283"/>
        <v>2.2469999999999999</v>
      </c>
      <c r="G282" s="64">
        <f t="shared" si="283"/>
        <v>0.16800000000000001</v>
      </c>
      <c r="H282" s="64">
        <f t="shared" si="283"/>
        <v>0.27500000000000002</v>
      </c>
      <c r="I282" s="64">
        <f t="shared" si="283"/>
        <v>1.0072755</v>
      </c>
      <c r="J282" s="64">
        <f t="shared" si="283"/>
        <v>1.3915124999999997</v>
      </c>
      <c r="K282" s="64">
        <f t="shared" si="283"/>
        <v>4.4767799999999996E-2</v>
      </c>
      <c r="L282" s="64">
        <f t="shared" si="283"/>
        <v>1.0072755</v>
      </c>
      <c r="M282" s="64">
        <f t="shared" si="246"/>
        <v>8.8032169647044096</v>
      </c>
      <c r="N282" s="64">
        <f t="shared" si="251"/>
        <v>-0.15196817145472075</v>
      </c>
      <c r="O282" s="64">
        <f t="shared" si="251"/>
        <v>1.3915124999999997</v>
      </c>
      <c r="P282" s="64">
        <f t="shared" si="247"/>
        <v>1.6908593660892952</v>
      </c>
      <c r="Q282" s="64">
        <f t="shared" si="252"/>
        <v>-2.5022254201625405E-3</v>
      </c>
      <c r="R282" s="64">
        <f t="shared" si="252"/>
        <v>4.4767799999999996E-2</v>
      </c>
      <c r="S282" s="64">
        <f t="shared" si="248"/>
        <v>5.3693497327198428E-2</v>
      </c>
      <c r="T282" s="64">
        <f t="shared" si="253"/>
        <v>3.202128472153204E-3</v>
      </c>
      <c r="U282" s="64">
        <f t="shared" si="253"/>
        <v>2.5887850000000001</v>
      </c>
      <c r="V282" s="64">
        <f t="shared" si="253"/>
        <v>2.8575167315972858</v>
      </c>
      <c r="W282" s="29">
        <f>'2.11 Prod Gust 2017'!D17</f>
        <v>189.33</v>
      </c>
      <c r="X282" s="35">
        <f t="shared" si="261"/>
        <v>0.60000000000002274</v>
      </c>
      <c r="Y282" s="29">
        <f>'2.11 Prod Gust 2017'!F17*k</f>
        <v>1.4406000000000001</v>
      </c>
      <c r="Z282" s="29">
        <f>'2.11 Prod Gust 2017'!G17*k</f>
        <v>3.129</v>
      </c>
      <c r="AA282" s="29">
        <f>'2.11 Prod Gust 2017'!H17*k</f>
        <v>0.19739999999999999</v>
      </c>
      <c r="AB282" s="29">
        <f>SUM('2.11 Prod Gust 2017'!I17:J17)/2</f>
        <v>1.3900000000000001</v>
      </c>
      <c r="AC282" s="29">
        <f t="shared" si="254"/>
        <v>0.66123540000000003</v>
      </c>
      <c r="AD282" s="348">
        <f t="shared" si="255"/>
        <v>1.5419670000000001</v>
      </c>
      <c r="AE282" s="68">
        <f t="shared" si="262"/>
        <v>2.9388240000000003E-2</v>
      </c>
      <c r="AF282" s="36">
        <f t="shared" si="263"/>
        <v>0.66123540000000003</v>
      </c>
      <c r="AG282" s="33">
        <f t="shared" si="256"/>
        <v>8.1978342635865751</v>
      </c>
      <c r="AH282" s="33">
        <f t="shared" si="264"/>
        <v>-0.45944445328784767</v>
      </c>
      <c r="AI282" s="36">
        <f t="shared" si="265"/>
        <v>1.5419670000000001</v>
      </c>
      <c r="AJ282" s="33">
        <f t="shared" si="257"/>
        <v>1.8732085623839216</v>
      </c>
      <c r="AK282" s="33">
        <f t="shared" si="266"/>
        <v>-5.7667739606004353E-4</v>
      </c>
      <c r="AL282" s="60">
        <f t="shared" si="267"/>
        <v>2.9388240000000003E-2</v>
      </c>
      <c r="AM282" s="60">
        <f t="shared" si="258"/>
        <v>3.6140388090484532E-2</v>
      </c>
      <c r="AN282" s="60">
        <f t="shared" si="268"/>
        <v>-2.0555295283747541E-3</v>
      </c>
      <c r="AO282" s="34">
        <f t="shared" si="269"/>
        <v>3.2632100000000004</v>
      </c>
      <c r="AP282" s="34">
        <f t="shared" si="270"/>
        <v>3.4011333397877404</v>
      </c>
      <c r="AQ282" s="10">
        <f t="shared" si="259"/>
        <v>2.0974172809924077</v>
      </c>
      <c r="AR282" s="10">
        <f t="shared" si="271"/>
        <v>2.4964318714042015</v>
      </c>
      <c r="AS282" s="10">
        <f t="shared" si="272"/>
        <v>0.39901459041179388</v>
      </c>
      <c r="AT282" s="10">
        <f>SUM(AS$270:AS282)*5</f>
        <v>15.926377456400074</v>
      </c>
      <c r="AU282" s="10"/>
      <c r="AV282" s="10"/>
      <c r="AW282" s="10"/>
      <c r="AY282" s="10"/>
      <c r="AZ282" s="10"/>
      <c r="BA282" s="10"/>
    </row>
    <row r="283" spans="1:53" x14ac:dyDescent="0.25">
      <c r="A283" s="4">
        <v>70</v>
      </c>
      <c r="B283" s="18">
        <f t="shared" si="249"/>
        <v>2093</v>
      </c>
      <c r="C283" s="64">
        <f t="shared" si="245"/>
        <v>194.91</v>
      </c>
      <c r="D283" s="64">
        <f t="shared" ref="D283:L283" si="284">D38</f>
        <v>0.32999999999998408</v>
      </c>
      <c r="E283" s="64">
        <f t="shared" si="284"/>
        <v>2.3561999999999999</v>
      </c>
      <c r="F283" s="64">
        <f t="shared" si="284"/>
        <v>2.0453999999999999</v>
      </c>
      <c r="G283" s="64">
        <f t="shared" si="284"/>
        <v>0.16170000000000001</v>
      </c>
      <c r="H283" s="64">
        <f t="shared" si="284"/>
        <v>0.28499999999999998</v>
      </c>
      <c r="I283" s="64">
        <f t="shared" si="284"/>
        <v>1.0814957999999999</v>
      </c>
      <c r="J283" s="64">
        <f t="shared" si="284"/>
        <v>1.3545209999999999</v>
      </c>
      <c r="K283" s="64">
        <f t="shared" si="284"/>
        <v>4.8066480000000002E-2</v>
      </c>
      <c r="L283" s="64">
        <f t="shared" si="284"/>
        <v>1.0814957999999999</v>
      </c>
      <c r="M283" s="64">
        <f t="shared" si="246"/>
        <v>8.7451412874414203</v>
      </c>
      <c r="N283" s="64">
        <f t="shared" si="251"/>
        <v>-5.8075677262989345E-2</v>
      </c>
      <c r="O283" s="64">
        <f t="shared" si="251"/>
        <v>1.3545209999999999</v>
      </c>
      <c r="P283" s="64">
        <f t="shared" si="247"/>
        <v>1.6534255309486319</v>
      </c>
      <c r="Q283" s="64">
        <f t="shared" si="252"/>
        <v>-3.7433835140663341E-2</v>
      </c>
      <c r="R283" s="64">
        <f t="shared" si="252"/>
        <v>4.8066480000000002E-2</v>
      </c>
      <c r="S283" s="64">
        <f t="shared" si="248"/>
        <v>5.7558239016420945E-2</v>
      </c>
      <c r="T283" s="64">
        <f t="shared" si="253"/>
        <v>3.8647416892225173E-3</v>
      </c>
      <c r="U283" s="64">
        <f t="shared" si="253"/>
        <v>2.5695990000000002</v>
      </c>
      <c r="V283" s="64">
        <f t="shared" si="253"/>
        <v>2.8079542292855542</v>
      </c>
      <c r="W283" s="29">
        <f>'2.11 Prod Gust 2017'!D18</f>
        <v>189.93</v>
      </c>
      <c r="X283" s="35">
        <f t="shared" si="261"/>
        <v>0.59999999999999432</v>
      </c>
      <c r="Y283" s="29">
        <f>'2.11 Prod Gust 2017'!F18*k</f>
        <v>1.764</v>
      </c>
      <c r="Z283" s="29">
        <f>'2.11 Prod Gust 2017'!G18*k</f>
        <v>2.8034999999999997</v>
      </c>
      <c r="AA283" s="29">
        <f>'2.11 Prod Gust 2017'!H18*k</f>
        <v>0.18689999999999998</v>
      </c>
      <c r="AB283" s="29">
        <f>SUM('2.11 Prod Gust 2017'!I18:J18)/2</f>
        <v>1.4350000000000001</v>
      </c>
      <c r="AC283" s="29">
        <f t="shared" si="254"/>
        <v>0.80967600000000006</v>
      </c>
      <c r="AD283" s="348">
        <f t="shared" si="255"/>
        <v>1.4975099999999999</v>
      </c>
      <c r="AE283" s="68">
        <f t="shared" si="262"/>
        <v>3.59856E-2</v>
      </c>
      <c r="AF283" s="36">
        <f t="shared" si="263"/>
        <v>0.80967600000000006</v>
      </c>
      <c r="AG283" s="33">
        <f t="shared" si="256"/>
        <v>7.9463052359735595</v>
      </c>
      <c r="AH283" s="33">
        <f t="shared" si="264"/>
        <v>-0.25152902761301554</v>
      </c>
      <c r="AI283" s="36">
        <f t="shared" si="265"/>
        <v>1.4975099999999999</v>
      </c>
      <c r="AJ283" s="33">
        <f t="shared" si="257"/>
        <v>1.8286496192595936</v>
      </c>
      <c r="AK283" s="33">
        <f t="shared" si="266"/>
        <v>-4.4558943124328065E-2</v>
      </c>
      <c r="AL283" s="60">
        <f t="shared" si="267"/>
        <v>3.59856E-2</v>
      </c>
      <c r="AM283" s="60">
        <f t="shared" si="258"/>
        <v>4.2374378373373787E-2</v>
      </c>
      <c r="AN283" s="60">
        <f t="shared" si="268"/>
        <v>6.2339902828892554E-3</v>
      </c>
      <c r="AO283" s="34">
        <f t="shared" si="269"/>
        <v>3.2803819999999999</v>
      </c>
      <c r="AP283" s="34">
        <f t="shared" si="270"/>
        <v>3.5905280195455402</v>
      </c>
      <c r="AQ283" s="10">
        <f t="shared" si="259"/>
        <v>2.0610384042955969</v>
      </c>
      <c r="AR283" s="10">
        <f t="shared" si="271"/>
        <v>2.6354475663464263</v>
      </c>
      <c r="AS283" s="10">
        <f t="shared" si="272"/>
        <v>0.57440916205082937</v>
      </c>
      <c r="AT283" s="10">
        <f>SUM(AS$270:AS283)*5</f>
        <v>18.798423266654222</v>
      </c>
      <c r="AU283" s="10"/>
      <c r="AV283" s="10"/>
      <c r="AW283" s="10"/>
      <c r="AY283" s="10"/>
      <c r="AZ283" s="10"/>
    </row>
    <row r="284" spans="1:53" x14ac:dyDescent="0.25">
      <c r="A284" s="4">
        <v>75</v>
      </c>
      <c r="B284" s="18">
        <f t="shared" si="249"/>
        <v>2098</v>
      </c>
      <c r="C284" s="64">
        <f t="shared" si="245"/>
        <v>195.12</v>
      </c>
      <c r="D284" s="64">
        <f t="shared" ref="D284:L284" si="285">D39</f>
        <v>0.21000000000000796</v>
      </c>
      <c r="E284" s="64">
        <f t="shared" si="285"/>
        <v>2.3456999999999999</v>
      </c>
      <c r="F284" s="64">
        <f t="shared" si="285"/>
        <v>1.9572000000000001</v>
      </c>
      <c r="G284" s="64">
        <f t="shared" si="285"/>
        <v>0.15539999999999998</v>
      </c>
      <c r="H284" s="64">
        <f t="shared" si="285"/>
        <v>0.23499999999999999</v>
      </c>
      <c r="I284" s="64">
        <f t="shared" si="285"/>
        <v>1.0766762999999999</v>
      </c>
      <c r="J284" s="64">
        <f t="shared" si="285"/>
        <v>1.3184325000000001</v>
      </c>
      <c r="K284" s="64">
        <f t="shared" si="285"/>
        <v>4.7852280000000004E-2</v>
      </c>
      <c r="L284" s="64">
        <f t="shared" si="285"/>
        <v>1.0766762999999999</v>
      </c>
      <c r="M284" s="64">
        <f t="shared" si="246"/>
        <v>8.6897639738863202</v>
      </c>
      <c r="N284" s="64">
        <f t="shared" si="251"/>
        <v>-5.5377313555100116E-2</v>
      </c>
      <c r="O284" s="64">
        <f t="shared" si="251"/>
        <v>1.3184325000000001</v>
      </c>
      <c r="P284" s="64">
        <f t="shared" si="247"/>
        <v>1.6107196012801865</v>
      </c>
      <c r="Q284" s="64">
        <f t="shared" si="252"/>
        <v>-4.270592966844533E-2</v>
      </c>
      <c r="R284" s="64">
        <f t="shared" si="252"/>
        <v>4.7852280000000004E-2</v>
      </c>
      <c r="S284" s="64">
        <f t="shared" si="248"/>
        <v>5.8027235280416846E-2</v>
      </c>
      <c r="T284" s="64">
        <f t="shared" si="253"/>
        <v>4.6899626399590083E-4</v>
      </c>
      <c r="U284" s="64">
        <f t="shared" si="253"/>
        <v>2.4874490000000007</v>
      </c>
      <c r="V284" s="64">
        <f t="shared" si="253"/>
        <v>2.5998347530404593</v>
      </c>
      <c r="W284" s="29">
        <f>'2.11 Prod Gust 2017'!D19</f>
        <v>190.4</v>
      </c>
      <c r="X284" s="35">
        <f t="shared" si="261"/>
        <v>0.46999999999999886</v>
      </c>
      <c r="Y284" s="29">
        <f>'2.11 Prod Gust 2017'!F19*k</f>
        <v>1.7177999999999998</v>
      </c>
      <c r="Z284" s="29">
        <f>'2.11 Prod Gust 2017'!G19*k</f>
        <v>2.7572999999999999</v>
      </c>
      <c r="AA284" s="29">
        <f>'2.11 Prod Gust 2017'!H19*k</f>
        <v>0.18479999999999999</v>
      </c>
      <c r="AB284" s="29">
        <f>SUM('2.11 Prod Gust 2017'!I19:J19)/2</f>
        <v>1.4849999999999999</v>
      </c>
      <c r="AC284" s="29">
        <f t="shared" si="254"/>
        <v>0.7884701999999999</v>
      </c>
      <c r="AD284" s="348">
        <f t="shared" si="255"/>
        <v>1.4686349999999999</v>
      </c>
      <c r="AE284" s="68">
        <f t="shared" si="262"/>
        <v>3.5043119999999997E-2</v>
      </c>
      <c r="AF284" s="36">
        <f t="shared" si="263"/>
        <v>0.7884701999999999</v>
      </c>
      <c r="AG284" s="33">
        <f t="shared" si="256"/>
        <v>7.7061306992997229</v>
      </c>
      <c r="AH284" s="33">
        <f t="shared" si="264"/>
        <v>-0.24017453667383659</v>
      </c>
      <c r="AI284" s="36">
        <f t="shared" si="265"/>
        <v>1.4686349999999999</v>
      </c>
      <c r="AJ284" s="33">
        <f t="shared" si="257"/>
        <v>1.791897636548164</v>
      </c>
      <c r="AK284" s="33">
        <f t="shared" si="266"/>
        <v>-3.6751982711429543E-2</v>
      </c>
      <c r="AL284" s="60">
        <f t="shared" si="267"/>
        <v>3.5043119999999997E-2</v>
      </c>
      <c r="AM284" s="60">
        <f t="shared" si="258"/>
        <v>4.2533922574094295E-2</v>
      </c>
      <c r="AN284" s="60">
        <f t="shared" si="268"/>
        <v>1.5954420072050723E-4</v>
      </c>
      <c r="AO284" s="34">
        <f t="shared" si="269"/>
        <v>3.2567970000000002</v>
      </c>
      <c r="AP284" s="34">
        <f t="shared" si="270"/>
        <v>3.4500300248154532</v>
      </c>
      <c r="AQ284" s="10">
        <f t="shared" si="259"/>
        <v>1.908278708731697</v>
      </c>
      <c r="AR284" s="10">
        <f t="shared" si="271"/>
        <v>2.5323220382145424</v>
      </c>
      <c r="AS284" s="10">
        <f t="shared" si="272"/>
        <v>0.62404332948284535</v>
      </c>
      <c r="AT284" s="10">
        <f>SUM(AS$270:AS284)*5</f>
        <v>21.918639914068446</v>
      </c>
      <c r="AU284" s="10"/>
      <c r="AV284" s="10"/>
      <c r="AW284" s="10"/>
      <c r="AY284" s="10"/>
    </row>
    <row r="285" spans="1:53" x14ac:dyDescent="0.25">
      <c r="A285" s="4">
        <v>80</v>
      </c>
      <c r="B285" s="18">
        <f t="shared" si="249"/>
        <v>2103</v>
      </c>
      <c r="C285" s="64">
        <f t="shared" si="245"/>
        <v>195.4</v>
      </c>
      <c r="D285" s="64">
        <f t="shared" ref="D285:L285" si="286">D40</f>
        <v>0.28000000000000114</v>
      </c>
      <c r="E285" s="64">
        <f t="shared" si="286"/>
        <v>2.2427999999999999</v>
      </c>
      <c r="F285" s="64">
        <f t="shared" si="286"/>
        <v>1.9866000000000001</v>
      </c>
      <c r="G285" s="64">
        <f t="shared" si="286"/>
        <v>0.15539999999999998</v>
      </c>
      <c r="H285" s="64">
        <f t="shared" si="286"/>
        <v>0.215</v>
      </c>
      <c r="I285" s="64">
        <f t="shared" si="286"/>
        <v>1.0294452000000001</v>
      </c>
      <c r="J285" s="64">
        <f t="shared" si="286"/>
        <v>1.3043939999999998</v>
      </c>
      <c r="K285" s="64">
        <f t="shared" si="286"/>
        <v>4.5753120000000001E-2</v>
      </c>
      <c r="L285" s="64">
        <f t="shared" si="286"/>
        <v>1.0294452000000001</v>
      </c>
      <c r="M285" s="64">
        <f t="shared" si="246"/>
        <v>8.5943241223771025</v>
      </c>
      <c r="N285" s="64">
        <f t="shared" si="251"/>
        <v>-9.5439851509217632E-2</v>
      </c>
      <c r="O285" s="64">
        <f t="shared" si="251"/>
        <v>1.3043939999999998</v>
      </c>
      <c r="P285" s="64">
        <f t="shared" si="247"/>
        <v>1.5891316881638278</v>
      </c>
      <c r="Q285" s="64">
        <f t="shared" si="252"/>
        <v>-2.158791311635877E-2</v>
      </c>
      <c r="R285" s="64">
        <f t="shared" si="252"/>
        <v>4.5753120000000001E-2</v>
      </c>
      <c r="S285" s="64">
        <f t="shared" si="248"/>
        <v>5.601098289007251E-2</v>
      </c>
      <c r="T285" s="64">
        <f t="shared" si="253"/>
        <v>-2.0162523903443363E-3</v>
      </c>
      <c r="U285" s="64">
        <f t="shared" si="253"/>
        <v>2.437894</v>
      </c>
      <c r="V285" s="64">
        <f t="shared" si="253"/>
        <v>2.5988499829840803</v>
      </c>
      <c r="W285" s="29">
        <f>'2.11 Prod Gust 2017'!D20</f>
        <v>190.83</v>
      </c>
      <c r="X285" s="35">
        <f t="shared" si="261"/>
        <v>0.43000000000000682</v>
      </c>
      <c r="Y285" s="29">
        <f>'2.11 Prod Gust 2017'!F20*k</f>
        <v>1.4531999999999998</v>
      </c>
      <c r="Z285" s="29">
        <f>'2.11 Prod Gust 2017'!G20*k</f>
        <v>2.9777999999999998</v>
      </c>
      <c r="AA285" s="29">
        <f>'2.11 Prod Gust 2017'!H20*k</f>
        <v>0.189</v>
      </c>
      <c r="AB285" s="29">
        <f>SUM('2.11 Prod Gust 2017'!I20:J20)/2</f>
        <v>1.3199999999999998</v>
      </c>
      <c r="AC285" s="29">
        <f t="shared" si="254"/>
        <v>0.66701879999999991</v>
      </c>
      <c r="AD285" s="348">
        <f t="shared" si="255"/>
        <v>1.487598</v>
      </c>
      <c r="AE285" s="68">
        <f t="shared" si="262"/>
        <v>2.964528E-2</v>
      </c>
      <c r="AF285" s="36">
        <f t="shared" si="263"/>
        <v>0.66701879999999991</v>
      </c>
      <c r="AG285" s="33">
        <f t="shared" si="256"/>
        <v>7.3755952211089291</v>
      </c>
      <c r="AH285" s="33">
        <f t="shared" si="264"/>
        <v>-0.33053547819079387</v>
      </c>
      <c r="AI285" s="36">
        <f t="shared" si="265"/>
        <v>1.487598</v>
      </c>
      <c r="AJ285" s="33">
        <f t="shared" si="257"/>
        <v>1.8043637424988386</v>
      </c>
      <c r="AK285" s="33">
        <f t="shared" si="266"/>
        <v>1.2466105950674544E-2</v>
      </c>
      <c r="AL285" s="60">
        <f t="shared" si="267"/>
        <v>2.964528E-2</v>
      </c>
      <c r="AM285" s="60">
        <f t="shared" si="258"/>
        <v>3.7164286270651409E-2</v>
      </c>
      <c r="AN285" s="60">
        <f t="shared" si="268"/>
        <v>-5.3696363034428859E-3</v>
      </c>
      <c r="AO285" s="34">
        <f t="shared" si="269"/>
        <v>3.1482000000000001</v>
      </c>
      <c r="AP285" s="34">
        <f t="shared" si="270"/>
        <v>3.254760991456445</v>
      </c>
      <c r="AQ285" s="10">
        <f t="shared" si="259"/>
        <v>1.9075558875103149</v>
      </c>
      <c r="AR285" s="10">
        <f t="shared" si="271"/>
        <v>2.3889945677290307</v>
      </c>
      <c r="AS285" s="10">
        <f t="shared" si="272"/>
        <v>0.48143868021871583</v>
      </c>
      <c r="AT285" s="10">
        <f>SUM(AS$270:AS285)*5</f>
        <v>24.325833315162026</v>
      </c>
      <c r="AU285" s="10"/>
      <c r="AV285" s="10"/>
      <c r="AW285" s="10"/>
      <c r="AY285" s="10"/>
    </row>
    <row r="286" spans="1:53" x14ac:dyDescent="0.25">
      <c r="A286" s="4">
        <v>85</v>
      </c>
      <c r="B286" s="18">
        <f t="shared" si="249"/>
        <v>2108</v>
      </c>
      <c r="C286" s="64">
        <f t="shared" si="245"/>
        <v>195.85</v>
      </c>
      <c r="D286" s="64">
        <f t="shared" ref="D286:L286" si="287">D41</f>
        <v>0.44999999999998863</v>
      </c>
      <c r="E286" s="64">
        <f t="shared" si="287"/>
        <v>2.3058000000000001</v>
      </c>
      <c r="F286" s="64">
        <f t="shared" si="287"/>
        <v>1.9887000000000001</v>
      </c>
      <c r="G286" s="64">
        <f t="shared" si="287"/>
        <v>0.1575</v>
      </c>
      <c r="H286" s="64">
        <f t="shared" si="287"/>
        <v>0.25</v>
      </c>
      <c r="I286" s="64">
        <f t="shared" si="287"/>
        <v>1.0583622000000001</v>
      </c>
      <c r="J286" s="64">
        <f t="shared" si="287"/>
        <v>1.320627</v>
      </c>
      <c r="K286" s="64">
        <f t="shared" si="287"/>
        <v>4.7038320000000002E-2</v>
      </c>
      <c r="L286" s="64">
        <f t="shared" si="287"/>
        <v>1.0583622000000001</v>
      </c>
      <c r="M286" s="64">
        <f t="shared" si="246"/>
        <v>8.5401559058848537</v>
      </c>
      <c r="N286" s="64">
        <f t="shared" si="251"/>
        <v>-5.4168216492248789E-2</v>
      </c>
      <c r="O286" s="64">
        <f t="shared" si="251"/>
        <v>1.320627</v>
      </c>
      <c r="P286" s="64">
        <f t="shared" si="247"/>
        <v>1.6015484482247673</v>
      </c>
      <c r="Q286" s="64">
        <f t="shared" si="252"/>
        <v>1.2416760060939502E-2</v>
      </c>
      <c r="R286" s="64">
        <f t="shared" si="252"/>
        <v>4.7038320000000002E-2</v>
      </c>
      <c r="S286" s="64">
        <f t="shared" si="248"/>
        <v>5.6939756455623491E-2</v>
      </c>
      <c r="T286" s="64">
        <f t="shared" si="253"/>
        <v>9.2877356555098184E-4</v>
      </c>
      <c r="U286" s="64">
        <f t="shared" si="253"/>
        <v>2.4920599999999999</v>
      </c>
      <c r="V286" s="64">
        <f t="shared" si="253"/>
        <v>2.9012373171342301</v>
      </c>
      <c r="W286" s="29">
        <f>'2.11 Prod Gust 2017'!D21</f>
        <v>191.54</v>
      </c>
      <c r="X286" s="35">
        <f t="shared" si="261"/>
        <v>0.70999999999997954</v>
      </c>
      <c r="Y286" s="29">
        <f>'2.11 Prod Gust 2017'!F21*k</f>
        <v>1.764</v>
      </c>
      <c r="Z286" s="29">
        <f>'2.11 Prod Gust 2017'!G21*k</f>
        <v>2.7383999999999995</v>
      </c>
      <c r="AA286" s="29">
        <f>'2.11 Prod Gust 2017'!H21*k</f>
        <v>0.18479999999999999</v>
      </c>
      <c r="AB286" s="29">
        <f>SUM('2.11 Prod Gust 2017'!I21:J21)/2</f>
        <v>1.47</v>
      </c>
      <c r="AC286" s="29">
        <f t="shared" si="254"/>
        <v>0.80967600000000006</v>
      </c>
      <c r="AD286" s="348">
        <f t="shared" si="255"/>
        <v>1.4727719999999997</v>
      </c>
      <c r="AE286" s="68">
        <f t="shared" si="262"/>
        <v>3.59856E-2</v>
      </c>
      <c r="AF286" s="36">
        <f t="shared" si="263"/>
        <v>0.80967600000000006</v>
      </c>
      <c r="AG286" s="33">
        <f t="shared" si="256"/>
        <v>7.2305045743805803</v>
      </c>
      <c r="AH286" s="33">
        <f t="shared" si="264"/>
        <v>-0.14509064672834882</v>
      </c>
      <c r="AI286" s="36">
        <f t="shared" si="265"/>
        <v>1.4727719999999997</v>
      </c>
      <c r="AJ286" s="33">
        <f t="shared" si="257"/>
        <v>1.7917414595120165</v>
      </c>
      <c r="AK286" s="33">
        <f t="shared" si="266"/>
        <v>-1.2622282986822109E-2</v>
      </c>
      <c r="AL286" s="60">
        <f t="shared" si="267"/>
        <v>3.59856E-2</v>
      </c>
      <c r="AM286" s="60">
        <f t="shared" si="258"/>
        <v>4.255537970998393E-2</v>
      </c>
      <c r="AN286" s="60">
        <f t="shared" si="268"/>
        <v>5.3910934393325213E-3</v>
      </c>
      <c r="AO286" s="34">
        <f t="shared" si="269"/>
        <v>3.2633160000000001</v>
      </c>
      <c r="AP286" s="34">
        <f t="shared" si="270"/>
        <v>3.8209941637241411</v>
      </c>
      <c r="AQ286" s="10">
        <f t="shared" si="259"/>
        <v>2.1295081907765248</v>
      </c>
      <c r="AR286" s="10">
        <f t="shared" si="271"/>
        <v>2.8046097161735193</v>
      </c>
      <c r="AS286" s="10">
        <f t="shared" si="272"/>
        <v>0.67510152539699453</v>
      </c>
      <c r="AT286" s="10">
        <f>SUM(AS$270:AS286)*5</f>
        <v>27.701340942146999</v>
      </c>
      <c r="AU286" s="10"/>
      <c r="AV286" s="10"/>
      <c r="AW286" s="10"/>
      <c r="AY286" s="10"/>
    </row>
    <row r="287" spans="1:53" x14ac:dyDescent="0.25">
      <c r="A287" s="4">
        <v>90</v>
      </c>
      <c r="B287" s="18">
        <f t="shared" si="249"/>
        <v>2113</v>
      </c>
      <c r="C287" s="64">
        <f t="shared" si="245"/>
        <v>196.25</v>
      </c>
      <c r="D287" s="64">
        <f t="shared" ref="D287:L287" si="288">D42</f>
        <v>0.40000000000000568</v>
      </c>
      <c r="E287" s="64">
        <f t="shared" si="288"/>
        <v>2.4108000000000001</v>
      </c>
      <c r="F287" s="64">
        <f t="shared" si="288"/>
        <v>1.9634999999999998</v>
      </c>
      <c r="G287" s="64">
        <f t="shared" si="288"/>
        <v>0.1575</v>
      </c>
      <c r="H287" s="64">
        <f t="shared" si="288"/>
        <v>0.23</v>
      </c>
      <c r="I287" s="64">
        <f t="shared" si="288"/>
        <v>1.1065572000000001</v>
      </c>
      <c r="J287" s="64">
        <f t="shared" si="288"/>
        <v>1.336776</v>
      </c>
      <c r="K287" s="64">
        <f t="shared" si="288"/>
        <v>4.9180320000000007E-2</v>
      </c>
      <c r="L287" s="64">
        <f t="shared" si="288"/>
        <v>1.1065572000000001</v>
      </c>
      <c r="M287" s="64">
        <f t="shared" si="246"/>
        <v>8.5411947345047814</v>
      </c>
      <c r="N287" s="64">
        <f t="shared" si="251"/>
        <v>1.0388286199276564E-3</v>
      </c>
      <c r="O287" s="64">
        <f t="shared" si="251"/>
        <v>1.336776</v>
      </c>
      <c r="P287" s="64">
        <f t="shared" si="247"/>
        <v>1.6198924420346312</v>
      </c>
      <c r="Q287" s="64">
        <f t="shared" si="252"/>
        <v>1.8343993809863957E-2</v>
      </c>
      <c r="R287" s="64">
        <f t="shared" si="252"/>
        <v>4.9180320000000007E-2</v>
      </c>
      <c r="S287" s="64">
        <f t="shared" si="248"/>
        <v>5.9245941977220475E-2</v>
      </c>
      <c r="T287" s="64">
        <f t="shared" si="253"/>
        <v>2.3061855215969831E-3</v>
      </c>
      <c r="U287" s="64">
        <f t="shared" si="253"/>
        <v>2.5237540000000003</v>
      </c>
      <c r="V287" s="64">
        <f t="shared" si="253"/>
        <v>2.9454430079513947</v>
      </c>
      <c r="W287" s="29">
        <f>'2.11 Prod Gust 2017'!D22</f>
        <v>192.17</v>
      </c>
      <c r="X287" s="35">
        <f t="shared" si="261"/>
        <v>0.62999999999999545</v>
      </c>
      <c r="Y287" s="29">
        <f>'2.11 Prod Gust 2017'!F22*k</f>
        <v>1.7870999999999999</v>
      </c>
      <c r="Z287" s="29">
        <f>'2.11 Prod Gust 2017'!G22*k</f>
        <v>2.7845999999999997</v>
      </c>
      <c r="AA287" s="29">
        <f>'2.11 Prod Gust 2017'!H22*k</f>
        <v>0.18689999999999998</v>
      </c>
      <c r="AB287" s="29">
        <f>SUM('2.11 Prod Gust 2017'!I22:J22)/2</f>
        <v>1.54</v>
      </c>
      <c r="AC287" s="29">
        <f t="shared" si="254"/>
        <v>0.82027890000000003</v>
      </c>
      <c r="AD287" s="348">
        <f t="shared" si="255"/>
        <v>1.4959874999999998</v>
      </c>
      <c r="AE287" s="68">
        <f t="shared" si="262"/>
        <v>3.6456840000000004E-2</v>
      </c>
      <c r="AF287" s="36">
        <f t="shared" si="263"/>
        <v>0.82027890000000003</v>
      </c>
      <c r="AG287" s="33">
        <f t="shared" si="256"/>
        <v>7.1147987301422164</v>
      </c>
      <c r="AH287" s="33">
        <f t="shared" si="264"/>
        <v>-0.11570584423836383</v>
      </c>
      <c r="AI287" s="36">
        <f t="shared" si="265"/>
        <v>1.4959874999999998</v>
      </c>
      <c r="AJ287" s="33">
        <f t="shared" si="257"/>
        <v>1.8127256340385069</v>
      </c>
      <c r="AK287" s="33">
        <f t="shared" si="266"/>
        <v>2.0984174526490484E-2</v>
      </c>
      <c r="AL287" s="60">
        <f t="shared" si="267"/>
        <v>3.6456840000000004E-2</v>
      </c>
      <c r="AM287" s="60">
        <f t="shared" si="258"/>
        <v>4.3979639392224518E-2</v>
      </c>
      <c r="AN287" s="60">
        <f t="shared" si="268"/>
        <v>1.4242596822405876E-3</v>
      </c>
      <c r="AO287" s="34">
        <f t="shared" si="269"/>
        <v>3.3382579999999997</v>
      </c>
      <c r="AP287" s="34">
        <f t="shared" si="270"/>
        <v>3.8749605899703625</v>
      </c>
      <c r="AQ287" s="10">
        <f t="shared" si="259"/>
        <v>2.1619551678363238</v>
      </c>
      <c r="AR287" s="10">
        <f t="shared" si="271"/>
        <v>2.8442210730382458</v>
      </c>
      <c r="AS287" s="10">
        <f t="shared" si="272"/>
        <v>0.68226590520192198</v>
      </c>
      <c r="AT287" s="10">
        <f>SUM(AS$270:AS287)*5</f>
        <v>31.112670468156605</v>
      </c>
      <c r="AU287" s="10"/>
      <c r="AV287" s="10"/>
      <c r="AW287" s="10"/>
      <c r="AY287" s="10"/>
    </row>
    <row r="288" spans="1:53" x14ac:dyDescent="0.25">
      <c r="A288" s="4">
        <v>95</v>
      </c>
      <c r="B288" s="18">
        <f t="shared" si="249"/>
        <v>2118</v>
      </c>
      <c r="C288" s="64">
        <f t="shared" si="245"/>
        <v>196.74</v>
      </c>
      <c r="D288" s="64">
        <f t="shared" ref="D288:L288" si="289">D43</f>
        <v>0.49000000000000909</v>
      </c>
      <c r="E288" s="64">
        <f t="shared" si="289"/>
        <v>2.4780000000000002</v>
      </c>
      <c r="F288" s="64">
        <f t="shared" si="289"/>
        <v>1.9215</v>
      </c>
      <c r="G288" s="64">
        <f t="shared" si="289"/>
        <v>0.1575</v>
      </c>
      <c r="H288" s="64">
        <f t="shared" si="289"/>
        <v>0.19</v>
      </c>
      <c r="I288" s="64">
        <f t="shared" si="289"/>
        <v>1.1374020000000002</v>
      </c>
      <c r="J288" s="64">
        <f t="shared" si="289"/>
        <v>1.33728</v>
      </c>
      <c r="K288" s="64">
        <f t="shared" si="289"/>
        <v>5.0551200000000004E-2</v>
      </c>
      <c r="L288" s="64">
        <f t="shared" si="289"/>
        <v>1.1374020000000002</v>
      </c>
      <c r="M288" s="64">
        <f t="shared" si="246"/>
        <v>8.5729438873450263</v>
      </c>
      <c r="N288" s="64">
        <f t="shared" si="251"/>
        <v>3.1749152840244932E-2</v>
      </c>
      <c r="O288" s="64">
        <f t="shared" si="251"/>
        <v>1.33728</v>
      </c>
      <c r="P288" s="64">
        <f t="shared" si="247"/>
        <v>1.6236392326388811</v>
      </c>
      <c r="Q288" s="64">
        <f t="shared" si="252"/>
        <v>3.7467906042498722E-3</v>
      </c>
      <c r="R288" s="64">
        <f t="shared" si="252"/>
        <v>5.0551200000000004E-2</v>
      </c>
      <c r="S288" s="64">
        <f t="shared" si="248"/>
        <v>6.1024501832469338E-2</v>
      </c>
      <c r="T288" s="64">
        <f t="shared" si="253"/>
        <v>1.7785598552488638E-3</v>
      </c>
      <c r="U288" s="64">
        <f t="shared" si="253"/>
        <v>2.5159099999999999</v>
      </c>
      <c r="V288" s="64">
        <f t="shared" si="253"/>
        <v>3.0431845032997527</v>
      </c>
      <c r="W288" s="29">
        <f>'2.11 Prod Gust 2017'!D23</f>
        <v>192.77</v>
      </c>
      <c r="X288" s="35">
        <f t="shared" si="261"/>
        <v>0.60000000000002274</v>
      </c>
      <c r="Y288" s="29">
        <f>'2.11 Prod Gust 2017'!F23*k</f>
        <v>1.9382999999999999</v>
      </c>
      <c r="Z288" s="29">
        <f>'2.11 Prod Gust 2017'!G23*k</f>
        <v>2.6963999999999997</v>
      </c>
      <c r="AA288" s="29">
        <f>'2.11 Prod Gust 2017'!H23*k</f>
        <v>0.18689999999999998</v>
      </c>
      <c r="AB288" s="29">
        <f>SUM('2.11 Prod Gust 2017'!I23:J23)/2</f>
        <v>1.5999999999999999</v>
      </c>
      <c r="AC288" s="29">
        <f t="shared" si="254"/>
        <v>0.88967969999999996</v>
      </c>
      <c r="AD288" s="348">
        <f t="shared" si="255"/>
        <v>1.4995155</v>
      </c>
      <c r="AE288" s="68">
        <f t="shared" si="262"/>
        <v>3.9541319999999998E-2</v>
      </c>
      <c r="AF288" s="36">
        <f t="shared" si="263"/>
        <v>0.88967969999999996</v>
      </c>
      <c r="AG288" s="33">
        <f t="shared" si="256"/>
        <v>7.0834717422638551</v>
      </c>
      <c r="AH288" s="33">
        <f t="shared" si="264"/>
        <v>-3.1326987878361301E-2</v>
      </c>
      <c r="AI288" s="36">
        <f t="shared" si="265"/>
        <v>1.4995155</v>
      </c>
      <c r="AJ288" s="33">
        <f t="shared" si="257"/>
        <v>1.8199631470648281</v>
      </c>
      <c r="AK288" s="33">
        <f t="shared" si="266"/>
        <v>7.2375130263211407E-3</v>
      </c>
      <c r="AL288" s="60">
        <f t="shared" si="267"/>
        <v>3.9541319999999998E-2</v>
      </c>
      <c r="AM288" s="60">
        <f t="shared" si="258"/>
        <v>4.7315895312095242E-2</v>
      </c>
      <c r="AN288" s="60">
        <f t="shared" si="268"/>
        <v>3.3362559198707245E-3</v>
      </c>
      <c r="AO288" s="34">
        <f t="shared" si="269"/>
        <v>3.4034479999999996</v>
      </c>
      <c r="AP288" s="34">
        <f t="shared" si="270"/>
        <v>3.9826947810678526</v>
      </c>
      <c r="AQ288" s="10">
        <f t="shared" si="259"/>
        <v>2.2336974254220183</v>
      </c>
      <c r="AR288" s="10">
        <f t="shared" si="271"/>
        <v>2.9232979693038037</v>
      </c>
      <c r="AS288" s="10">
        <f t="shared" si="272"/>
        <v>0.68960054388178538</v>
      </c>
      <c r="AT288" s="10">
        <f>SUM(AS$270:AS288)*5</f>
        <v>34.560673187565534</v>
      </c>
      <c r="AU288" s="10"/>
      <c r="AV288" s="10"/>
      <c r="AW288" s="10"/>
      <c r="AY288" s="10"/>
    </row>
    <row r="289" spans="1:52" x14ac:dyDescent="0.25">
      <c r="A289" s="4">
        <v>100</v>
      </c>
      <c r="B289" s="18">
        <f t="shared" si="249"/>
        <v>2123</v>
      </c>
      <c r="C289" s="64">
        <f t="shared" si="245"/>
        <v>197.15</v>
      </c>
      <c r="D289" s="64">
        <f t="shared" ref="D289:L289" si="290">D44</f>
        <v>0.40999999999999659</v>
      </c>
      <c r="E289" s="64">
        <f t="shared" si="290"/>
        <v>2.5073999999999996</v>
      </c>
      <c r="F289" s="64">
        <f t="shared" si="290"/>
        <v>1.9257</v>
      </c>
      <c r="G289" s="64">
        <f t="shared" si="290"/>
        <v>0.1575</v>
      </c>
      <c r="H289" s="64">
        <f t="shared" si="290"/>
        <v>0.22</v>
      </c>
      <c r="I289" s="64">
        <f t="shared" si="290"/>
        <v>1.1508965999999998</v>
      </c>
      <c r="J289" s="64">
        <f t="shared" si="290"/>
        <v>1.346079</v>
      </c>
      <c r="K289" s="64">
        <f t="shared" si="290"/>
        <v>5.1150959999999995E-2</v>
      </c>
      <c r="L289" s="64">
        <f t="shared" si="290"/>
        <v>1.1508965999999998</v>
      </c>
      <c r="M289" s="64">
        <f t="shared" si="246"/>
        <v>8.6140777302342766</v>
      </c>
      <c r="N289" s="64">
        <f t="shared" si="251"/>
        <v>4.1133842889250261E-2</v>
      </c>
      <c r="O289" s="64">
        <f t="shared" si="251"/>
        <v>1.346079</v>
      </c>
      <c r="P289" s="64">
        <f t="shared" si="247"/>
        <v>1.6331005778998688</v>
      </c>
      <c r="Q289" s="64">
        <f t="shared" si="252"/>
        <v>9.4613452609877413E-3</v>
      </c>
      <c r="R289" s="64">
        <f t="shared" si="252"/>
        <v>5.1150959999999995E-2</v>
      </c>
      <c r="S289" s="64">
        <f t="shared" si="248"/>
        <v>6.1938669766067489E-2</v>
      </c>
      <c r="T289" s="64">
        <f t="shared" si="253"/>
        <v>9.1416793359815063E-4</v>
      </c>
      <c r="U289" s="64">
        <f t="shared" si="253"/>
        <v>2.5496179999999997</v>
      </c>
      <c r="V289" s="64">
        <f t="shared" si="253"/>
        <v>3.0111273560838323</v>
      </c>
      <c r="W289" s="29">
        <f>'2.11 Prod Gust 2017'!D24</f>
        <v>193.18</v>
      </c>
      <c r="X289" s="35">
        <f t="shared" si="261"/>
        <v>0.40999999999999659</v>
      </c>
      <c r="Y289" s="29">
        <f>'2.11 Prod Gust 2017'!F24*k</f>
        <v>1.9026000000000001</v>
      </c>
      <c r="Z289" s="29">
        <f>'2.11 Prod Gust 2017'!G24*k</f>
        <v>2.7656999999999998</v>
      </c>
      <c r="AA289" s="29">
        <f>'2.11 Prod Gust 2017'!H24*k</f>
        <v>0.189</v>
      </c>
      <c r="AB289" s="29">
        <f>SUM('2.11 Prod Gust 2017'!I24:J24)/2</f>
        <v>1.5499999999999998</v>
      </c>
      <c r="AC289" s="29">
        <f t="shared" si="254"/>
        <v>0.87329340000000011</v>
      </c>
      <c r="AD289" s="348">
        <f t="shared" si="255"/>
        <v>1.5171029999999999</v>
      </c>
      <c r="AE289" s="68">
        <f t="shared" si="262"/>
        <v>3.8813040000000007E-2</v>
      </c>
      <c r="AF289" s="36">
        <f t="shared" si="263"/>
        <v>0.87329340000000011</v>
      </c>
      <c r="AG289" s="33">
        <f t="shared" si="256"/>
        <v>7.0398137153199762</v>
      </c>
      <c r="AH289" s="33">
        <f t="shared" si="264"/>
        <v>-4.365802694387888E-2</v>
      </c>
      <c r="AI289" s="36">
        <f t="shared" si="265"/>
        <v>1.5171029999999999</v>
      </c>
      <c r="AJ289" s="33">
        <f t="shared" si="257"/>
        <v>1.8388300706997873</v>
      </c>
      <c r="AK289" s="33">
        <f t="shared" si="266"/>
        <v>1.8866923634959232E-2</v>
      </c>
      <c r="AL289" s="60">
        <f t="shared" si="267"/>
        <v>3.8813040000000007E-2</v>
      </c>
      <c r="AM289" s="60">
        <f t="shared" si="258"/>
        <v>4.7177387608273835E-2</v>
      </c>
      <c r="AN289" s="60">
        <f t="shared" si="268"/>
        <v>-1.3850770382140692E-4</v>
      </c>
      <c r="AO289" s="34">
        <f t="shared" si="269"/>
        <v>3.3958690000000002</v>
      </c>
      <c r="AP289" s="34">
        <f t="shared" si="270"/>
        <v>3.7809393889872558</v>
      </c>
      <c r="AQ289" s="10">
        <f t="shared" si="259"/>
        <v>2.2101674793655328</v>
      </c>
      <c r="AR289" s="10">
        <f t="shared" si="271"/>
        <v>2.7752095115166457</v>
      </c>
      <c r="AS289" s="10">
        <f t="shared" si="272"/>
        <v>0.56504203215111293</v>
      </c>
      <c r="AT289" s="10">
        <f>SUM(AS$270:AS289)*5</f>
        <v>37.385883348321094</v>
      </c>
      <c r="AU289" s="10"/>
      <c r="AV289" s="10"/>
      <c r="AW289" s="10"/>
      <c r="AY289" s="10"/>
    </row>
    <row r="290" spans="1:52" x14ac:dyDescent="0.25">
      <c r="A290" s="4">
        <v>105</v>
      </c>
      <c r="B290" s="18">
        <f t="shared" si="249"/>
        <v>2128</v>
      </c>
      <c r="C290" s="64">
        <f t="shared" si="245"/>
        <v>197.58</v>
      </c>
      <c r="D290" s="64">
        <f t="shared" ref="D290:L290" si="291">D45</f>
        <v>0.43000000000000682</v>
      </c>
      <c r="E290" s="64">
        <f t="shared" si="291"/>
        <v>2.2869000000000002</v>
      </c>
      <c r="F290" s="64">
        <f t="shared" si="291"/>
        <v>2.0726999999999998</v>
      </c>
      <c r="G290" s="64">
        <f t="shared" si="291"/>
        <v>0.16170000000000001</v>
      </c>
      <c r="H290" s="64">
        <f t="shared" si="291"/>
        <v>0.13500000000000001</v>
      </c>
      <c r="I290" s="64">
        <f t="shared" si="291"/>
        <v>1.0496871000000001</v>
      </c>
      <c r="J290" s="64">
        <f t="shared" si="291"/>
        <v>1.3479165</v>
      </c>
      <c r="K290" s="64">
        <f t="shared" si="291"/>
        <v>4.6652760000000008E-2</v>
      </c>
      <c r="L290" s="64">
        <f t="shared" si="291"/>
        <v>1.0496871000000001</v>
      </c>
      <c r="M290" s="64">
        <f t="shared" si="246"/>
        <v>8.5486773203320485</v>
      </c>
      <c r="N290" s="64">
        <f t="shared" si="251"/>
        <v>-6.5400409902228063E-2</v>
      </c>
      <c r="O290" s="64">
        <f t="shared" si="251"/>
        <v>1.3479165</v>
      </c>
      <c r="P290" s="64">
        <f t="shared" si="247"/>
        <v>1.6366106232481668</v>
      </c>
      <c r="Q290" s="64">
        <f t="shared" si="252"/>
        <v>3.5100453482979077E-3</v>
      </c>
      <c r="R290" s="64">
        <f t="shared" si="252"/>
        <v>4.6652760000000008E-2</v>
      </c>
      <c r="S290" s="64">
        <f t="shared" si="248"/>
        <v>5.7602073352315139E-2</v>
      </c>
      <c r="T290" s="64">
        <f t="shared" si="253"/>
        <v>-4.3365964137523499E-3</v>
      </c>
      <c r="U290" s="64">
        <f t="shared" si="253"/>
        <v>2.4678390000000001</v>
      </c>
      <c r="V290" s="64">
        <f t="shared" si="253"/>
        <v>2.8316120390323243</v>
      </c>
      <c r="W290" s="29">
        <f>'2.11 Prod Gust 2017'!D25</f>
        <v>193.57</v>
      </c>
      <c r="X290" s="35">
        <f t="shared" si="261"/>
        <v>0.38999999999998636</v>
      </c>
      <c r="Y290" s="29">
        <f>'2.11 Prod Gust 2017'!F25*k</f>
        <v>2.2218</v>
      </c>
      <c r="Z290" s="29">
        <f>'2.11 Prod Gust 2017'!G25*k</f>
        <v>2.4548999999999999</v>
      </c>
      <c r="AA290" s="29">
        <f>'2.11 Prod Gust 2017'!H25*k</f>
        <v>0.18059999999999998</v>
      </c>
      <c r="AB290" s="29">
        <f>SUM('2.11 Prod Gust 2017'!I25:J25)/2</f>
        <v>1.71</v>
      </c>
      <c r="AC290" s="29">
        <f t="shared" si="254"/>
        <v>1.0198062000000001</v>
      </c>
      <c r="AD290" s="348">
        <f t="shared" si="255"/>
        <v>1.4772029999999998</v>
      </c>
      <c r="AE290" s="68">
        <f t="shared" si="262"/>
        <v>4.5324720000000006E-2</v>
      </c>
      <c r="AF290" s="36">
        <f t="shared" si="263"/>
        <v>1.0198062000000001</v>
      </c>
      <c r="AG290" s="33">
        <f t="shared" si="256"/>
        <v>7.148319995371585</v>
      </c>
      <c r="AH290" s="33">
        <f t="shared" si="264"/>
        <v>0.10850628005160878</v>
      </c>
      <c r="AI290" s="36">
        <f t="shared" si="265"/>
        <v>1.4772029999999998</v>
      </c>
      <c r="AJ290" s="33">
        <f t="shared" si="257"/>
        <v>1.8022653031103895</v>
      </c>
      <c r="AK290" s="33">
        <f t="shared" si="266"/>
        <v>-3.6564767589397862E-2</v>
      </c>
      <c r="AL290" s="60">
        <f t="shared" si="267"/>
        <v>4.5324720000000006E-2</v>
      </c>
      <c r="AM290" s="60">
        <f t="shared" si="258"/>
        <v>5.3664582674119166E-2</v>
      </c>
      <c r="AN290" s="60">
        <f t="shared" si="268"/>
        <v>6.4871950658453303E-3</v>
      </c>
      <c r="AO290" s="34">
        <f t="shared" si="269"/>
        <v>3.4806690000000002</v>
      </c>
      <c r="AP290" s="34">
        <f t="shared" si="270"/>
        <v>3.9490977075280425</v>
      </c>
      <c r="AQ290" s="10">
        <f t="shared" si="259"/>
        <v>2.0784032366497263</v>
      </c>
      <c r="AR290" s="10">
        <f t="shared" si="271"/>
        <v>2.8986377173255833</v>
      </c>
      <c r="AS290" s="10">
        <f t="shared" si="272"/>
        <v>0.82023448067585703</v>
      </c>
      <c r="AT290" s="10">
        <f>SUM(AS$270:AS290)*5</f>
        <v>41.487055751700382</v>
      </c>
      <c r="AU290" s="10"/>
      <c r="AV290" s="10"/>
      <c r="AW290" s="10"/>
      <c r="AY290" s="10"/>
    </row>
    <row r="291" spans="1:52" x14ac:dyDescent="0.25">
      <c r="A291" s="4">
        <v>110</v>
      </c>
      <c r="B291" s="18">
        <f t="shared" si="249"/>
        <v>2133</v>
      </c>
      <c r="C291" s="64">
        <f t="shared" si="245"/>
        <v>197.75</v>
      </c>
      <c r="D291" s="64">
        <f t="shared" ref="D291:L291" si="292">D46</f>
        <v>0.16999999999998749</v>
      </c>
      <c r="E291" s="64">
        <f t="shared" si="292"/>
        <v>2.5787999999999998</v>
      </c>
      <c r="F291" s="64">
        <f t="shared" si="292"/>
        <v>1.8584999999999998</v>
      </c>
      <c r="G291" s="64">
        <f t="shared" si="292"/>
        <v>0.15539999999999998</v>
      </c>
      <c r="H291" s="64">
        <f t="shared" si="292"/>
        <v>0.19500000000000001</v>
      </c>
      <c r="I291" s="64">
        <f t="shared" si="292"/>
        <v>1.1836692</v>
      </c>
      <c r="J291" s="64">
        <f t="shared" si="292"/>
        <v>1.3380359999999998</v>
      </c>
      <c r="K291" s="64">
        <f t="shared" si="292"/>
        <v>5.2607519999999998E-2</v>
      </c>
      <c r="L291" s="64">
        <f t="shared" si="292"/>
        <v>1.1836692</v>
      </c>
      <c r="M291" s="64">
        <f t="shared" si="246"/>
        <v>8.6257250566518664</v>
      </c>
      <c r="N291" s="64">
        <f t="shared" si="251"/>
        <v>7.7047736319817872E-2</v>
      </c>
      <c r="O291" s="64">
        <f t="shared" si="251"/>
        <v>1.3380359999999998</v>
      </c>
      <c r="P291" s="64">
        <f t="shared" si="247"/>
        <v>1.6273506174651799</v>
      </c>
      <c r="Q291" s="64">
        <f t="shared" si="252"/>
        <v>-9.2600057829868021E-3</v>
      </c>
      <c r="R291" s="64">
        <f t="shared" si="252"/>
        <v>5.2607519999999998E-2</v>
      </c>
      <c r="S291" s="64">
        <f t="shared" si="248"/>
        <v>6.2790224169456732E-2</v>
      </c>
      <c r="T291" s="64">
        <f t="shared" si="253"/>
        <v>5.188150817141593E-3</v>
      </c>
      <c r="U291" s="64">
        <f t="shared" si="253"/>
        <v>2.5374810000000001</v>
      </c>
      <c r="V291" s="64">
        <f t="shared" si="253"/>
        <v>2.7804568813539601</v>
      </c>
      <c r="W291" s="29">
        <f>'2.11 Prod Gust 2017'!D26</f>
        <v>193.57</v>
      </c>
      <c r="X291" s="35">
        <f t="shared" si="261"/>
        <v>0</v>
      </c>
      <c r="Y291" s="29">
        <f>'2.11 Prod Gust 2017'!F26*k</f>
        <v>1.8228</v>
      </c>
      <c r="Z291" s="29">
        <f>'2.11 Prod Gust 2017'!G26*k</f>
        <v>2.8454999999999999</v>
      </c>
      <c r="AA291" s="29">
        <f>'2.11 Prod Gust 2017'!H26*k</f>
        <v>0.19109999999999999</v>
      </c>
      <c r="AB291" s="29">
        <f>SUM('2.11 Prod Gust 2017'!I26:J26)/2</f>
        <v>1.585</v>
      </c>
      <c r="AC291" s="29">
        <f t="shared" si="254"/>
        <v>0.8366652</v>
      </c>
      <c r="AD291" s="348">
        <f t="shared" si="255"/>
        <v>1.527876</v>
      </c>
      <c r="AE291" s="68">
        <f t="shared" si="262"/>
        <v>3.7185120000000002E-2</v>
      </c>
      <c r="AF291" s="36">
        <f t="shared" si="263"/>
        <v>0.8366652</v>
      </c>
      <c r="AG291" s="33">
        <f t="shared" si="256"/>
        <v>7.0596391985916807</v>
      </c>
      <c r="AH291" s="33">
        <f t="shared" si="264"/>
        <v>-8.8680796779904369E-2</v>
      </c>
      <c r="AI291" s="36">
        <f t="shared" si="265"/>
        <v>1.527876</v>
      </c>
      <c r="AJ291" s="33">
        <f t="shared" si="257"/>
        <v>1.8464745043316464</v>
      </c>
      <c r="AK291" s="33">
        <f t="shared" si="266"/>
        <v>4.4209201221256933E-2</v>
      </c>
      <c r="AL291" s="60">
        <f t="shared" si="267"/>
        <v>3.7185120000000002E-2</v>
      </c>
      <c r="AM291" s="60">
        <f t="shared" si="258"/>
        <v>4.6671767579603944E-2</v>
      </c>
      <c r="AN291" s="60">
        <f t="shared" si="268"/>
        <v>-6.9928150945152215E-3</v>
      </c>
      <c r="AO291" s="34">
        <f t="shared" si="269"/>
        <v>3.4155320000000002</v>
      </c>
      <c r="AP291" s="34">
        <f t="shared" si="270"/>
        <v>3.3640675893468375</v>
      </c>
      <c r="AQ291" s="10">
        <f t="shared" si="259"/>
        <v>2.0408553509138065</v>
      </c>
      <c r="AR291" s="10">
        <f t="shared" si="271"/>
        <v>2.4692256105805788</v>
      </c>
      <c r="AS291" s="10">
        <f t="shared" si="272"/>
        <v>0.42837025966677222</v>
      </c>
      <c r="AT291" s="10">
        <f>SUM(AS$270:AS291)*5</f>
        <v>43.628907050034243</v>
      </c>
      <c r="AU291" s="10"/>
      <c r="AV291" s="10"/>
      <c r="AW291" s="10"/>
      <c r="AY291" s="10"/>
    </row>
    <row r="292" spans="1:52" x14ac:dyDescent="0.25">
      <c r="A292" s="4">
        <v>115</v>
      </c>
      <c r="B292" s="18">
        <f t="shared" si="249"/>
        <v>2138</v>
      </c>
      <c r="C292" s="64">
        <f t="shared" si="245"/>
        <v>198.17</v>
      </c>
      <c r="D292" s="64">
        <f t="shared" ref="D292:L292" si="293">D47</f>
        <v>0.41999999999998749</v>
      </c>
      <c r="E292" s="64">
        <f t="shared" si="293"/>
        <v>2.4822000000000002</v>
      </c>
      <c r="F292" s="64">
        <f t="shared" si="293"/>
        <v>1.9341000000000002</v>
      </c>
      <c r="G292" s="64">
        <f t="shared" si="293"/>
        <v>0.1575</v>
      </c>
      <c r="H292" s="64">
        <f t="shared" si="293"/>
        <v>0.26</v>
      </c>
      <c r="I292" s="64">
        <f t="shared" si="293"/>
        <v>1.1393298000000001</v>
      </c>
      <c r="J292" s="64">
        <f t="shared" si="293"/>
        <v>1.3430970000000002</v>
      </c>
      <c r="K292" s="64">
        <f t="shared" si="293"/>
        <v>5.0636880000000009E-2</v>
      </c>
      <c r="L292" s="64">
        <f t="shared" si="293"/>
        <v>1.1393298000000001</v>
      </c>
      <c r="M292" s="64">
        <f t="shared" si="246"/>
        <v>8.6484596069057744</v>
      </c>
      <c r="N292" s="64">
        <f t="shared" si="251"/>
        <v>2.2734550253908026E-2</v>
      </c>
      <c r="O292" s="64">
        <f t="shared" si="251"/>
        <v>1.3430970000000002</v>
      </c>
      <c r="P292" s="64">
        <f t="shared" si="247"/>
        <v>1.6307746642444363</v>
      </c>
      <c r="Q292" s="64">
        <f t="shared" si="252"/>
        <v>3.42404677925634E-3</v>
      </c>
      <c r="R292" s="64">
        <f t="shared" si="252"/>
        <v>5.0636880000000009E-2</v>
      </c>
      <c r="S292" s="64">
        <f t="shared" si="248"/>
        <v>6.1736728325611584E-2</v>
      </c>
      <c r="T292" s="64">
        <f t="shared" si="253"/>
        <v>-1.0534958438451481E-3</v>
      </c>
      <c r="U292" s="64">
        <f t="shared" si="253"/>
        <v>2.5619140000000002</v>
      </c>
      <c r="V292" s="64">
        <f t="shared" si="253"/>
        <v>3.0070191011893068</v>
      </c>
      <c r="W292" s="29">
        <f>'2.11 Prod Gust 2017'!D27</f>
        <v>193.7</v>
      </c>
      <c r="X292" s="35">
        <f t="shared" si="261"/>
        <v>0.12999999999999545</v>
      </c>
      <c r="Y292" s="29">
        <f>'2.11 Prod Gust 2017'!F27*k</f>
        <v>1.7387999999999999</v>
      </c>
      <c r="Z292" s="29">
        <f>'2.11 Prod Gust 2017'!G27*k</f>
        <v>2.8706999999999998</v>
      </c>
      <c r="AA292" s="29">
        <f>'2.11 Prod Gust 2017'!H27*k</f>
        <v>0.19109999999999999</v>
      </c>
      <c r="AB292" s="29">
        <f>SUM('2.11 Prod Gust 2017'!I27:J27)/2</f>
        <v>1.5549999999999999</v>
      </c>
      <c r="AC292" s="29">
        <f t="shared" si="254"/>
        <v>0.79810919999999996</v>
      </c>
      <c r="AD292" s="348">
        <f t="shared" si="255"/>
        <v>1.5168719999999998</v>
      </c>
      <c r="AE292" s="68">
        <f t="shared" si="262"/>
        <v>3.5471519999999999E-2</v>
      </c>
      <c r="AF292" s="36">
        <f t="shared" si="263"/>
        <v>0.79810919999999996</v>
      </c>
      <c r="AG292" s="33">
        <f t="shared" si="256"/>
        <v>6.9438820810013855</v>
      </c>
      <c r="AH292" s="33">
        <f t="shared" si="264"/>
        <v>-0.11575711759029517</v>
      </c>
      <c r="AI292" s="36">
        <f t="shared" si="265"/>
        <v>1.5168719999999998</v>
      </c>
      <c r="AJ292" s="33">
        <f t="shared" si="257"/>
        <v>1.8432856608252439</v>
      </c>
      <c r="AK292" s="33">
        <f t="shared" si="266"/>
        <v>-3.1888435064024723E-3</v>
      </c>
      <c r="AL292" s="60">
        <f t="shared" si="267"/>
        <v>3.5471519999999999E-2</v>
      </c>
      <c r="AM292" s="60">
        <f t="shared" si="258"/>
        <v>4.3722000836375105E-2</v>
      </c>
      <c r="AN292" s="60">
        <f t="shared" si="268"/>
        <v>-2.9497667432288391E-3</v>
      </c>
      <c r="AO292" s="34">
        <f t="shared" si="269"/>
        <v>3.3684679999999996</v>
      </c>
      <c r="AP292" s="34">
        <f t="shared" si="270"/>
        <v>3.3765722721600682</v>
      </c>
      <c r="AQ292" s="10">
        <f t="shared" si="259"/>
        <v>2.2071520202729511</v>
      </c>
      <c r="AR292" s="10">
        <f t="shared" si="271"/>
        <v>2.4784040477654901</v>
      </c>
      <c r="AS292" s="10">
        <f t="shared" si="272"/>
        <v>0.27125202749253896</v>
      </c>
      <c r="AT292" s="10">
        <f>SUM(AS$270:AS292)*5</f>
        <v>44.985167187496941</v>
      </c>
      <c r="AU292" s="10"/>
      <c r="AV292" s="10"/>
      <c r="AW292" s="10"/>
      <c r="AY292" s="10"/>
    </row>
    <row r="293" spans="1:52" x14ac:dyDescent="0.25">
      <c r="A293" s="4">
        <v>120</v>
      </c>
      <c r="B293" s="18">
        <f t="shared" si="249"/>
        <v>2143</v>
      </c>
      <c r="C293" s="64">
        <f t="shared" si="245"/>
        <v>198.39</v>
      </c>
      <c r="D293" s="64">
        <f t="shared" ref="D293:L293" si="294">D48</f>
        <v>0.21999999999999886</v>
      </c>
      <c r="E293" s="64">
        <f t="shared" si="294"/>
        <v>2.415</v>
      </c>
      <c r="F293" s="64">
        <f t="shared" si="294"/>
        <v>1.9424999999999999</v>
      </c>
      <c r="G293" s="64">
        <f t="shared" si="294"/>
        <v>0.1575</v>
      </c>
      <c r="H293" s="64">
        <f t="shared" si="294"/>
        <v>0.22</v>
      </c>
      <c r="I293" s="64">
        <f t="shared" si="294"/>
        <v>1.1084850000000002</v>
      </c>
      <c r="J293" s="64">
        <f t="shared" si="294"/>
        <v>1.329825</v>
      </c>
      <c r="K293" s="64">
        <f t="shared" si="294"/>
        <v>4.9266000000000004E-2</v>
      </c>
      <c r="L293" s="64">
        <f t="shared" si="294"/>
        <v>1.1084850000000002</v>
      </c>
      <c r="M293" s="64">
        <f t="shared" si="246"/>
        <v>8.6374063824355982</v>
      </c>
      <c r="N293" s="64">
        <f t="shared" si="251"/>
        <v>-1.1053224470176204E-2</v>
      </c>
      <c r="O293" s="64">
        <f t="shared" si="251"/>
        <v>1.329825</v>
      </c>
      <c r="P293" s="64">
        <f t="shared" si="247"/>
        <v>1.618107955918614</v>
      </c>
      <c r="Q293" s="64">
        <f t="shared" si="252"/>
        <v>-1.2666708325822285E-2</v>
      </c>
      <c r="R293" s="64">
        <f t="shared" si="252"/>
        <v>4.9266000000000004E-2</v>
      </c>
      <c r="S293" s="64">
        <f t="shared" si="248"/>
        <v>6.0179614811827896E-2</v>
      </c>
      <c r="T293" s="64">
        <f t="shared" si="253"/>
        <v>-1.5571135137836881E-3</v>
      </c>
      <c r="U293" s="64">
        <f t="shared" si="253"/>
        <v>2.5095499999999999</v>
      </c>
      <c r="V293" s="64">
        <f t="shared" si="253"/>
        <v>2.7042729536902166</v>
      </c>
      <c r="W293" s="29">
        <f>'2.11 Prod Gust 2017'!D28</f>
        <v>193.87</v>
      </c>
      <c r="X293" s="35">
        <f t="shared" si="261"/>
        <v>0.17000000000001592</v>
      </c>
      <c r="Y293" s="29">
        <f>'2.11 Prod Gust 2017'!F28*k</f>
        <v>1.6883999999999997</v>
      </c>
      <c r="Z293" s="29">
        <f>'2.11 Prod Gust 2017'!G28*k</f>
        <v>2.8538999999999999</v>
      </c>
      <c r="AA293" s="29">
        <f>'2.11 Prod Gust 2017'!H28*k</f>
        <v>0.189</v>
      </c>
      <c r="AB293" s="29">
        <f>SUM('2.11 Prod Gust 2017'!I28:J28)/2</f>
        <v>1.5599999999999998</v>
      </c>
      <c r="AC293" s="29">
        <f t="shared" si="254"/>
        <v>0.77497559999999988</v>
      </c>
      <c r="AD293" s="348">
        <f t="shared" si="255"/>
        <v>1.4981399999999998</v>
      </c>
      <c r="AE293" s="68">
        <f t="shared" si="262"/>
        <v>3.4443359999999999E-2</v>
      </c>
      <c r="AF293" s="36">
        <f t="shared" si="263"/>
        <v>0.77497559999999988</v>
      </c>
      <c r="AG293" s="33">
        <f t="shared" si="256"/>
        <v>6.8199760570776178</v>
      </c>
      <c r="AH293" s="33">
        <f t="shared" si="264"/>
        <v>-0.12390602392376771</v>
      </c>
      <c r="AI293" s="36">
        <f t="shared" si="265"/>
        <v>1.4981399999999998</v>
      </c>
      <c r="AJ293" s="33">
        <f t="shared" si="257"/>
        <v>1.8239899476083639</v>
      </c>
      <c r="AK293" s="33">
        <f t="shared" si="266"/>
        <v>-1.9295713216880062E-2</v>
      </c>
      <c r="AL293" s="60">
        <f t="shared" si="267"/>
        <v>3.4443359999999999E-2</v>
      </c>
      <c r="AM293" s="60">
        <f t="shared" si="258"/>
        <v>4.2172390819611182E-2</v>
      </c>
      <c r="AN293" s="60">
        <f t="shared" si="268"/>
        <v>-1.5496100167639235E-3</v>
      </c>
      <c r="AO293" s="34">
        <f t="shared" si="269"/>
        <v>3.3343889999999994</v>
      </c>
      <c r="AP293" s="34">
        <f t="shared" si="270"/>
        <v>3.3596376528426033</v>
      </c>
      <c r="AQ293" s="10">
        <f t="shared" si="259"/>
        <v>1.9849363480086191</v>
      </c>
      <c r="AR293" s="10">
        <f t="shared" si="271"/>
        <v>2.4659740371864709</v>
      </c>
      <c r="AS293" s="10">
        <f t="shared" si="272"/>
        <v>0.48103768917785183</v>
      </c>
      <c r="AT293" s="10">
        <f>SUM(AS$270:AS293)*5</f>
        <v>47.390355633386193</v>
      </c>
      <c r="AU293" s="10"/>
      <c r="AV293" s="10"/>
      <c r="AW293" s="10"/>
      <c r="AY293" s="10"/>
    </row>
    <row r="294" spans="1:52" x14ac:dyDescent="0.25">
      <c r="A294" s="4">
        <v>125</v>
      </c>
      <c r="B294" s="18">
        <f t="shared" si="249"/>
        <v>2148</v>
      </c>
      <c r="C294" s="64">
        <f t="shared" si="245"/>
        <v>198.51</v>
      </c>
      <c r="D294" s="64">
        <f t="shared" ref="D294:L294" si="295">D49</f>
        <v>0.12000000000000455</v>
      </c>
      <c r="E294" s="64">
        <f t="shared" si="295"/>
        <v>2.2994999999999997</v>
      </c>
      <c r="F294" s="64">
        <f t="shared" si="295"/>
        <v>1.9593</v>
      </c>
      <c r="G294" s="64">
        <f t="shared" si="295"/>
        <v>0.15539999999999998</v>
      </c>
      <c r="H294" s="64">
        <f t="shared" si="295"/>
        <v>0.14000000000000001</v>
      </c>
      <c r="I294" s="64">
        <f t="shared" si="295"/>
        <v>1.0554705</v>
      </c>
      <c r="J294" s="64">
        <f t="shared" si="295"/>
        <v>1.3079114999999999</v>
      </c>
      <c r="K294" s="64">
        <f t="shared" si="295"/>
        <v>4.6909799999999995E-2</v>
      </c>
      <c r="L294" s="64">
        <f t="shared" si="295"/>
        <v>1.0554705</v>
      </c>
      <c r="M294" s="64">
        <f t="shared" si="246"/>
        <v>8.5747694916468475</v>
      </c>
      <c r="N294" s="64">
        <f t="shared" si="251"/>
        <v>-6.2636890788750677E-2</v>
      </c>
      <c r="O294" s="64">
        <f t="shared" si="251"/>
        <v>1.3079114999999999</v>
      </c>
      <c r="P294" s="64">
        <f t="shared" si="247"/>
        <v>1.5939552770804886</v>
      </c>
      <c r="Q294" s="64">
        <f t="shared" si="252"/>
        <v>-2.4152678838125441E-2</v>
      </c>
      <c r="R294" s="64">
        <f t="shared" si="252"/>
        <v>4.6909799999999995E-2</v>
      </c>
      <c r="S294" s="64">
        <f t="shared" si="248"/>
        <v>5.7548153430659471E-2</v>
      </c>
      <c r="T294" s="64">
        <f t="shared" si="253"/>
        <v>-2.6314613811684248E-3</v>
      </c>
      <c r="U294" s="64">
        <f t="shared" si="253"/>
        <v>2.413726</v>
      </c>
      <c r="V294" s="64">
        <f t="shared" si="253"/>
        <v>2.4443049689919598</v>
      </c>
      <c r="W294" s="29">
        <f>'2.11 Prod Gust 2017'!D29</f>
        <v>193.97</v>
      </c>
      <c r="X294" s="35">
        <f t="shared" si="261"/>
        <v>9.9999999999994316E-2</v>
      </c>
      <c r="Y294" s="29">
        <f>'2.11 Prod Gust 2017'!F29*k</f>
        <v>1.4574</v>
      </c>
      <c r="Z294" s="29">
        <f>'2.11 Prod Gust 2017'!G29*k</f>
        <v>2.9966999999999997</v>
      </c>
      <c r="AA294" s="29">
        <f>'2.11 Prod Gust 2017'!H29*k</f>
        <v>0.19109999999999999</v>
      </c>
      <c r="AB294" s="29">
        <f>SUM('2.11 Prod Gust 2017'!I29:J29)/2</f>
        <v>1.415</v>
      </c>
      <c r="AC294" s="29">
        <f t="shared" si="254"/>
        <v>0.66894660000000006</v>
      </c>
      <c r="AD294" s="348">
        <f t="shared" si="255"/>
        <v>1.4958089999999999</v>
      </c>
      <c r="AE294" s="68">
        <f t="shared" si="262"/>
        <v>2.9730960000000004E-2</v>
      </c>
      <c r="AF294" s="36">
        <f t="shared" si="263"/>
        <v>0.66894660000000006</v>
      </c>
      <c r="AG294" s="33">
        <f t="shared" si="256"/>
        <v>6.6060805981549997</v>
      </c>
      <c r="AH294" s="33">
        <f t="shared" si="264"/>
        <v>-0.21389545892261808</v>
      </c>
      <c r="AI294" s="36">
        <f t="shared" si="265"/>
        <v>1.4958089999999999</v>
      </c>
      <c r="AJ294" s="33">
        <f t="shared" si="257"/>
        <v>1.8182479151924924</v>
      </c>
      <c r="AK294" s="33">
        <f t="shared" si="266"/>
        <v>-5.7420324158714564E-3</v>
      </c>
      <c r="AL294" s="60">
        <f t="shared" si="267"/>
        <v>2.9730960000000004E-2</v>
      </c>
      <c r="AM294" s="60">
        <f t="shared" si="258"/>
        <v>3.7186055881849096E-2</v>
      </c>
      <c r="AN294" s="60">
        <f t="shared" si="268"/>
        <v>-4.9863349377620853E-3</v>
      </c>
      <c r="AO294" s="34">
        <f t="shared" si="269"/>
        <v>3.2119059999999999</v>
      </c>
      <c r="AP294" s="34">
        <f t="shared" si="270"/>
        <v>3.0872821737237426</v>
      </c>
      <c r="AQ294" s="10">
        <f t="shared" si="259"/>
        <v>1.7941198472400983</v>
      </c>
      <c r="AR294" s="10">
        <f t="shared" si="271"/>
        <v>2.2660651155132272</v>
      </c>
      <c r="AS294" s="10">
        <f t="shared" si="272"/>
        <v>0.47194526827312888</v>
      </c>
      <c r="AT294" s="10">
        <f>SUM(AS$270:AS294)*5</f>
        <v>49.750081974751836</v>
      </c>
      <c r="AU294" s="10"/>
      <c r="AV294" s="10"/>
      <c r="AW294" s="10"/>
      <c r="AY294" s="10"/>
    </row>
    <row r="295" spans="1:52" x14ac:dyDescent="0.25">
      <c r="A295" s="4">
        <v>130</v>
      </c>
      <c r="B295" s="18">
        <f t="shared" si="249"/>
        <v>2153</v>
      </c>
      <c r="C295" s="64">
        <f t="shared" si="245"/>
        <v>198.74</v>
      </c>
      <c r="D295" s="64">
        <f t="shared" ref="D295:L295" si="296">D50</f>
        <v>0.23000000000001819</v>
      </c>
      <c r="E295" s="64">
        <f t="shared" si="296"/>
        <v>2.3016000000000001</v>
      </c>
      <c r="F295" s="64">
        <f t="shared" si="296"/>
        <v>1.9403999999999999</v>
      </c>
      <c r="G295" s="64">
        <f t="shared" si="296"/>
        <v>0.15539999999999998</v>
      </c>
      <c r="H295" s="64">
        <f t="shared" si="296"/>
        <v>0.19</v>
      </c>
      <c r="I295" s="64">
        <f t="shared" si="296"/>
        <v>1.0564344000000001</v>
      </c>
      <c r="J295" s="64">
        <f t="shared" si="296"/>
        <v>1.3012440000000001</v>
      </c>
      <c r="K295" s="64">
        <f t="shared" si="296"/>
        <v>4.6952640000000004E-2</v>
      </c>
      <c r="L295" s="64">
        <f t="shared" si="296"/>
        <v>1.0564344000000001</v>
      </c>
      <c r="M295" s="64">
        <f t="shared" si="246"/>
        <v>8.5212048110875838</v>
      </c>
      <c r="N295" s="64">
        <f t="shared" si="251"/>
        <v>-5.3564680559263778E-2</v>
      </c>
      <c r="O295" s="64">
        <f t="shared" si="251"/>
        <v>1.3012440000000001</v>
      </c>
      <c r="P295" s="64">
        <f t="shared" si="247"/>
        <v>1.583018146332924</v>
      </c>
      <c r="Q295" s="64">
        <f t="shared" si="252"/>
        <v>-1.0937130747564527E-2</v>
      </c>
      <c r="R295" s="64">
        <f t="shared" si="252"/>
        <v>4.6952640000000004E-2</v>
      </c>
      <c r="S295" s="64">
        <f t="shared" si="248"/>
        <v>5.7125812383895802E-2</v>
      </c>
      <c r="T295" s="64">
        <f t="shared" si="253"/>
        <v>-4.2234104676366901E-4</v>
      </c>
      <c r="U295" s="64">
        <f t="shared" si="253"/>
        <v>2.4313220000000006</v>
      </c>
      <c r="V295" s="64">
        <f t="shared" si="253"/>
        <v>2.5963978476464269</v>
      </c>
      <c r="W295" s="29">
        <f>'2.11 Prod Gust 2017'!D30</f>
        <v>194.33</v>
      </c>
      <c r="X295" s="35">
        <f t="shared" si="261"/>
        <v>0.36000000000001364</v>
      </c>
      <c r="Y295" s="29">
        <f>'2.11 Prod Gust 2017'!F30*k</f>
        <v>1.6652999999999998</v>
      </c>
      <c r="Z295" s="29">
        <f>'2.11 Prod Gust 2017'!G30*k</f>
        <v>2.8223999999999996</v>
      </c>
      <c r="AA295" s="29">
        <f>'2.11 Prod Gust 2017'!H30*k</f>
        <v>0.18689999999999998</v>
      </c>
      <c r="AB295" s="29">
        <f>SUM('2.11 Prod Gust 2017'!I30:J30)/2</f>
        <v>1.405</v>
      </c>
      <c r="AC295" s="29">
        <f t="shared" si="254"/>
        <v>0.7643726999999999</v>
      </c>
      <c r="AD295" s="348">
        <f t="shared" si="255"/>
        <v>1.4805104999999998</v>
      </c>
      <c r="AE295" s="68">
        <f t="shared" si="262"/>
        <v>3.3972119999999995E-2</v>
      </c>
      <c r="AF295" s="36">
        <f t="shared" si="263"/>
        <v>0.7643726999999999</v>
      </c>
      <c r="AG295" s="33">
        <f t="shared" si="256"/>
        <v>6.5152998859034312</v>
      </c>
      <c r="AH295" s="33">
        <f t="shared" si="264"/>
        <v>-9.0780712251568474E-2</v>
      </c>
      <c r="AI295" s="36">
        <f t="shared" si="265"/>
        <v>1.4805104999999998</v>
      </c>
      <c r="AJ295" s="33">
        <f t="shared" si="257"/>
        <v>1.8019343576777285</v>
      </c>
      <c r="AK295" s="33">
        <f t="shared" si="266"/>
        <v>-1.6313557514763932E-2</v>
      </c>
      <c r="AL295" s="60">
        <f t="shared" si="267"/>
        <v>3.3972119999999995E-2</v>
      </c>
      <c r="AM295" s="60">
        <f t="shared" si="258"/>
        <v>4.0545748069909342E-2</v>
      </c>
      <c r="AN295" s="60">
        <f t="shared" si="268"/>
        <v>3.3596921880602454E-3</v>
      </c>
      <c r="AO295" s="34">
        <f t="shared" si="269"/>
        <v>3.2221879999999996</v>
      </c>
      <c r="AP295" s="34">
        <f t="shared" si="270"/>
        <v>3.4784534224217412</v>
      </c>
      <c r="AQ295" s="10">
        <f t="shared" si="259"/>
        <v>1.9057560201724772</v>
      </c>
      <c r="AR295" s="10">
        <f t="shared" si="271"/>
        <v>2.553184812057558</v>
      </c>
      <c r="AS295" s="10">
        <f t="shared" si="272"/>
        <v>0.64742879188508073</v>
      </c>
      <c r="AT295" s="10">
        <f>SUM(AS$270:AS295)*5</f>
        <v>52.987225934177232</v>
      </c>
      <c r="AU295" s="10"/>
      <c r="AV295" s="10"/>
      <c r="AW295" s="10"/>
      <c r="AY295" s="10"/>
    </row>
    <row r="296" spans="1:52" x14ac:dyDescent="0.25">
      <c r="A296" s="4">
        <v>135</v>
      </c>
      <c r="B296" s="18">
        <f t="shared" si="249"/>
        <v>2158</v>
      </c>
      <c r="C296" s="64">
        <f t="shared" si="245"/>
        <v>198.91</v>
      </c>
      <c r="D296" s="64">
        <f t="shared" ref="D296:L296" si="297">D51</f>
        <v>0.16999999999998749</v>
      </c>
      <c r="E296" s="64">
        <f t="shared" si="297"/>
        <v>2.3183999999999996</v>
      </c>
      <c r="F296" s="64">
        <f t="shared" si="297"/>
        <v>1.9508999999999999</v>
      </c>
      <c r="G296" s="64">
        <f t="shared" si="297"/>
        <v>0.15539999999999998</v>
      </c>
      <c r="H296" s="64">
        <f t="shared" si="297"/>
        <v>0.25</v>
      </c>
      <c r="I296" s="64">
        <f t="shared" si="297"/>
        <v>1.0641455999999998</v>
      </c>
      <c r="J296" s="64">
        <f t="shared" si="297"/>
        <v>1.3093499999999998</v>
      </c>
      <c r="K296" s="64">
        <f t="shared" si="297"/>
        <v>4.7295359999999995E-2</v>
      </c>
      <c r="L296" s="64">
        <f t="shared" si="297"/>
        <v>1.0641455999999998</v>
      </c>
      <c r="M296" s="64">
        <f t="shared" si="246"/>
        <v>8.4822852482539375</v>
      </c>
      <c r="N296" s="64">
        <f t="shared" si="251"/>
        <v>-3.8919562833646282E-2</v>
      </c>
      <c r="O296" s="64">
        <f t="shared" si="251"/>
        <v>1.3093499999999998</v>
      </c>
      <c r="P296" s="64">
        <f t="shared" si="247"/>
        <v>1.5891907165033421</v>
      </c>
      <c r="Q296" s="64">
        <f t="shared" si="252"/>
        <v>6.1725701704180569E-3</v>
      </c>
      <c r="R296" s="64">
        <f t="shared" si="252"/>
        <v>4.7295359999999995E-2</v>
      </c>
      <c r="S296" s="64">
        <f t="shared" si="248"/>
        <v>5.7393872329360787E-2</v>
      </c>
      <c r="T296" s="64">
        <f t="shared" si="253"/>
        <v>2.6805994546498513E-4</v>
      </c>
      <c r="U296" s="64">
        <f t="shared" si="253"/>
        <v>2.4775909999999999</v>
      </c>
      <c r="V296" s="64">
        <f t="shared" si="253"/>
        <v>2.6151120672822246</v>
      </c>
      <c r="W296" s="29">
        <f>'2.11 Prod Gust 2017'!D31</f>
        <v>194.7</v>
      </c>
      <c r="X296" s="35">
        <f t="shared" si="261"/>
        <v>0.36999999999997613</v>
      </c>
      <c r="Y296" s="29">
        <f>'2.11 Prod Gust 2017'!F31*k</f>
        <v>1.512</v>
      </c>
      <c r="Z296" s="29">
        <f>'2.11 Prod Gust 2017'!G31*k</f>
        <v>2.9819999999999998</v>
      </c>
      <c r="AA296" s="29">
        <f>'2.11 Prod Gust 2017'!H31*k</f>
        <v>0.19109999999999999</v>
      </c>
      <c r="AB296" s="29">
        <f>SUM('2.11 Prod Gust 2017'!I31:J31)/2</f>
        <v>1.365</v>
      </c>
      <c r="AC296" s="29">
        <f t="shared" si="254"/>
        <v>0.69400800000000007</v>
      </c>
      <c r="AD296" s="348">
        <f t="shared" si="255"/>
        <v>1.5036</v>
      </c>
      <c r="AE296" s="68">
        <f t="shared" si="262"/>
        <v>3.0844800000000002E-2</v>
      </c>
      <c r="AF296" s="36">
        <f t="shared" si="263"/>
        <v>0.69400800000000007</v>
      </c>
      <c r="AG296" s="33">
        <f t="shared" si="256"/>
        <v>6.3659059857164051</v>
      </c>
      <c r="AH296" s="33">
        <f t="shared" si="264"/>
        <v>-0.14939390018702614</v>
      </c>
      <c r="AI296" s="36">
        <f t="shared" si="265"/>
        <v>1.5036</v>
      </c>
      <c r="AJ296" s="33">
        <f t="shared" si="257"/>
        <v>1.822140000891737</v>
      </c>
      <c r="AK296" s="33">
        <f t="shared" si="266"/>
        <v>2.0205643214008528E-2</v>
      </c>
      <c r="AL296" s="60">
        <f t="shared" si="267"/>
        <v>3.0844800000000002E-2</v>
      </c>
      <c r="AM296" s="60">
        <f t="shared" si="258"/>
        <v>3.8012343352128566E-2</v>
      </c>
      <c r="AN296" s="60">
        <f t="shared" si="268"/>
        <v>-2.5334047177807753E-3</v>
      </c>
      <c r="AO296" s="34">
        <f t="shared" si="269"/>
        <v>3.206553</v>
      </c>
      <c r="AP296" s="34">
        <f t="shared" si="270"/>
        <v>3.4448313383091778</v>
      </c>
      <c r="AQ296" s="10">
        <f t="shared" si="259"/>
        <v>1.9194922573851527</v>
      </c>
      <c r="AR296" s="10">
        <f t="shared" si="271"/>
        <v>2.5285062023189364</v>
      </c>
      <c r="AS296" s="10">
        <f t="shared" si="272"/>
        <v>0.60901394493378369</v>
      </c>
      <c r="AT296" s="10">
        <f>SUM(AS$270:AS296)*5</f>
        <v>56.032295658846152</v>
      </c>
      <c r="AU296" s="10"/>
      <c r="AV296" s="10"/>
      <c r="AW296" s="10"/>
      <c r="AY296" s="10"/>
    </row>
    <row r="297" spans="1:52" x14ac:dyDescent="0.25">
      <c r="A297" s="4">
        <v>140</v>
      </c>
      <c r="B297" s="18">
        <f t="shared" si="249"/>
        <v>2163</v>
      </c>
      <c r="C297" s="64">
        <f t="shared" si="245"/>
        <v>199.04</v>
      </c>
      <c r="D297" s="64">
        <f t="shared" ref="D297:L297" si="298">D52</f>
        <v>0.12999999999999545</v>
      </c>
      <c r="E297" s="64">
        <f t="shared" si="298"/>
        <v>2.4087000000000001</v>
      </c>
      <c r="F297" s="64">
        <f t="shared" si="298"/>
        <v>1.8773999999999997</v>
      </c>
      <c r="G297" s="64">
        <f t="shared" si="298"/>
        <v>0.15329999999999999</v>
      </c>
      <c r="H297" s="64">
        <f t="shared" si="298"/>
        <v>0.20499999999999999</v>
      </c>
      <c r="I297" s="64">
        <f t="shared" si="298"/>
        <v>1.1055933</v>
      </c>
      <c r="J297" s="64">
        <f t="shared" si="298"/>
        <v>1.3035435</v>
      </c>
      <c r="K297" s="64">
        <f t="shared" si="298"/>
        <v>4.9137480000000004E-2</v>
      </c>
      <c r="L297" s="64">
        <f t="shared" si="298"/>
        <v>1.1055933</v>
      </c>
      <c r="M297" s="64">
        <f t="shared" si="246"/>
        <v>8.4898515009058695</v>
      </c>
      <c r="N297" s="64">
        <f t="shared" si="251"/>
        <v>7.5662526519320039E-3</v>
      </c>
      <c r="O297" s="64">
        <f t="shared" si="251"/>
        <v>1.3035435</v>
      </c>
      <c r="P297" s="64">
        <f t="shared" si="247"/>
        <v>1.5844753830595553</v>
      </c>
      <c r="Q297" s="64">
        <f t="shared" si="252"/>
        <v>-4.7153334437868288E-3</v>
      </c>
      <c r="R297" s="64">
        <f t="shared" si="252"/>
        <v>4.9137480000000004E-2</v>
      </c>
      <c r="S297" s="64">
        <f t="shared" si="248"/>
        <v>5.9283379080661495E-2</v>
      </c>
      <c r="T297" s="64">
        <f t="shared" si="253"/>
        <v>1.8895067513007083E-3</v>
      </c>
      <c r="U297" s="64">
        <f t="shared" si="253"/>
        <v>2.4615319999999996</v>
      </c>
      <c r="V297" s="64">
        <f t="shared" si="253"/>
        <v>2.596272425959441</v>
      </c>
      <c r="W297" s="29">
        <f>'2.11 Prod Gust 2017'!D32</f>
        <v>195.15</v>
      </c>
      <c r="X297" s="35">
        <f t="shared" si="261"/>
        <v>0.45000000000001705</v>
      </c>
      <c r="Y297" s="29">
        <f>'2.11 Prod Gust 2017'!F32*k</f>
        <v>1.9676999999999998</v>
      </c>
      <c r="Z297" s="29">
        <f>'2.11 Prod Gust 2017'!G32*k</f>
        <v>2.6313</v>
      </c>
      <c r="AA297" s="29">
        <f>'2.11 Prod Gust 2017'!H32*k</f>
        <v>0.1827</v>
      </c>
      <c r="AB297" s="29">
        <f>SUM('2.11 Prod Gust 2017'!I32:J32)/2</f>
        <v>1.595</v>
      </c>
      <c r="AC297" s="29">
        <f t="shared" si="254"/>
        <v>0.90317429999999999</v>
      </c>
      <c r="AD297" s="348">
        <f t="shared" si="255"/>
        <v>1.4819804999999999</v>
      </c>
      <c r="AE297" s="68">
        <f t="shared" si="262"/>
        <v>4.0141079999999996E-2</v>
      </c>
      <c r="AF297" s="36">
        <f t="shared" si="263"/>
        <v>0.90317429999999999</v>
      </c>
      <c r="AG297" s="33">
        <f t="shared" si="256"/>
        <v>6.4450173417555847</v>
      </c>
      <c r="AH297" s="33">
        <f t="shared" si="264"/>
        <v>7.9111356039179626E-2</v>
      </c>
      <c r="AI297" s="36">
        <f t="shared" si="265"/>
        <v>1.4819804999999999</v>
      </c>
      <c r="AJ297" s="33">
        <f t="shared" si="257"/>
        <v>1.8040923877254522</v>
      </c>
      <c r="AK297" s="33">
        <f t="shared" si="266"/>
        <v>-1.8047613166284782E-2</v>
      </c>
      <c r="AL297" s="60">
        <f t="shared" si="267"/>
        <v>4.0141079999999996E-2</v>
      </c>
      <c r="AM297" s="60">
        <f t="shared" si="258"/>
        <v>4.6860776438270371E-2</v>
      </c>
      <c r="AN297" s="60">
        <f t="shared" si="268"/>
        <v>8.8484330861418048E-3</v>
      </c>
      <c r="AO297" s="34">
        <f t="shared" si="269"/>
        <v>3.379651</v>
      </c>
      <c r="AP297" s="34">
        <f t="shared" si="270"/>
        <v>3.8995631759590532</v>
      </c>
      <c r="AQ297" s="10">
        <f t="shared" si="259"/>
        <v>1.9056639606542298</v>
      </c>
      <c r="AR297" s="10">
        <f t="shared" si="271"/>
        <v>2.8622793711539449</v>
      </c>
      <c r="AS297" s="10">
        <f t="shared" si="272"/>
        <v>0.9566154104997151</v>
      </c>
      <c r="AT297" s="10">
        <f>SUM(AS$270:AS297)*5</f>
        <v>60.815372711344729</v>
      </c>
      <c r="AU297" s="10"/>
      <c r="AV297" s="10"/>
      <c r="AW297" s="10"/>
      <c r="AX297" s="10"/>
      <c r="AY297" s="10"/>
      <c r="AZ297" s="11"/>
    </row>
    <row r="298" spans="1:52" x14ac:dyDescent="0.25">
      <c r="A298" s="4">
        <v>145</v>
      </c>
      <c r="B298" s="18">
        <f t="shared" si="249"/>
        <v>2168</v>
      </c>
      <c r="C298" s="64">
        <f t="shared" si="245"/>
        <v>199.4</v>
      </c>
      <c r="D298" s="64">
        <f t="shared" ref="D298:L298" si="299">D53</f>
        <v>0.36000000000001364</v>
      </c>
      <c r="E298" s="64">
        <f t="shared" si="299"/>
        <v>2.4653999999999998</v>
      </c>
      <c r="F298" s="64">
        <f t="shared" si="299"/>
        <v>1.8416999999999999</v>
      </c>
      <c r="G298" s="64">
        <f t="shared" si="299"/>
        <v>0.15329999999999999</v>
      </c>
      <c r="H298" s="64">
        <f t="shared" si="299"/>
        <v>0.17499999999999999</v>
      </c>
      <c r="I298" s="64">
        <f t="shared" si="299"/>
        <v>1.1316185999999999</v>
      </c>
      <c r="J298" s="64">
        <f t="shared" si="299"/>
        <v>1.3038689999999999</v>
      </c>
      <c r="K298" s="64">
        <f t="shared" si="299"/>
        <v>5.0294159999999997E-2</v>
      </c>
      <c r="L298" s="64">
        <f t="shared" si="299"/>
        <v>1.1316185999999999</v>
      </c>
      <c r="M298" s="64">
        <f t="shared" si="246"/>
        <v>8.5224636064140498</v>
      </c>
      <c r="N298" s="64">
        <f t="shared" si="251"/>
        <v>3.2612105508180278E-2</v>
      </c>
      <c r="O298" s="64">
        <f t="shared" si="251"/>
        <v>1.3038689999999999</v>
      </c>
      <c r="P298" s="64">
        <f t="shared" si="247"/>
        <v>1.583967321996141</v>
      </c>
      <c r="Q298" s="64">
        <f t="shared" si="252"/>
        <v>-5.0806106341427792E-4</v>
      </c>
      <c r="R298" s="64">
        <f t="shared" si="252"/>
        <v>5.0294159999999997E-2</v>
      </c>
      <c r="S298" s="64">
        <f t="shared" si="248"/>
        <v>6.0774079839897112E-2</v>
      </c>
      <c r="T298" s="64">
        <f t="shared" si="253"/>
        <v>1.4907007592356164E-3</v>
      </c>
      <c r="U298" s="64">
        <f t="shared" si="253"/>
        <v>2.4567619999999999</v>
      </c>
      <c r="V298" s="64">
        <f t="shared" si="253"/>
        <v>2.8503567452040151</v>
      </c>
      <c r="W298" s="29">
        <f>'2.11 Prod Gust 2017'!D33</f>
        <v>195.32</v>
      </c>
      <c r="X298" s="35">
        <f t="shared" si="261"/>
        <v>0.16999999999998749</v>
      </c>
      <c r="Y298" s="29">
        <f>'2.11 Prod Gust 2017'!F33*k</f>
        <v>1.8522000000000001</v>
      </c>
      <c r="Z298" s="29">
        <f>'2.11 Prod Gust 2017'!G33*k</f>
        <v>2.7173999999999996</v>
      </c>
      <c r="AA298" s="29">
        <f>'2.11 Prod Gust 2017'!H33*k</f>
        <v>0.18479999999999999</v>
      </c>
      <c r="AB298" s="29">
        <f>SUM('2.11 Prod Gust 2017'!I33:J33)/2</f>
        <v>1.54</v>
      </c>
      <c r="AC298" s="29">
        <f t="shared" si="254"/>
        <v>0.85015980000000002</v>
      </c>
      <c r="AD298" s="348">
        <f t="shared" si="255"/>
        <v>1.4864009999999999</v>
      </c>
      <c r="AE298" s="68">
        <f t="shared" si="262"/>
        <v>3.7784880000000007E-2</v>
      </c>
      <c r="AF298" s="36">
        <f t="shared" si="263"/>
        <v>0.85015980000000002</v>
      </c>
      <c r="AG298" s="33">
        <f t="shared" si="256"/>
        <v>6.4608732773186128</v>
      </c>
      <c r="AH298" s="33">
        <f t="shared" si="264"/>
        <v>1.5855935563028112E-2</v>
      </c>
      <c r="AI298" s="36">
        <f t="shared" si="265"/>
        <v>1.4864009999999999</v>
      </c>
      <c r="AJ298" s="33">
        <f t="shared" si="257"/>
        <v>1.8053224903119243</v>
      </c>
      <c r="AK298" s="33">
        <f t="shared" si="266"/>
        <v>1.2301025864720483E-3</v>
      </c>
      <c r="AL298" s="60">
        <f t="shared" si="267"/>
        <v>3.7784880000000007E-2</v>
      </c>
      <c r="AM298" s="60">
        <f t="shared" si="258"/>
        <v>4.606877319779195E-2</v>
      </c>
      <c r="AN298" s="60">
        <f t="shared" si="268"/>
        <v>-7.9200324047842136E-4</v>
      </c>
      <c r="AO298" s="34">
        <f t="shared" si="269"/>
        <v>3.3360319999999999</v>
      </c>
      <c r="AP298" s="34">
        <f t="shared" si="270"/>
        <v>3.5223260349090091</v>
      </c>
      <c r="AQ298" s="10">
        <f t="shared" si="259"/>
        <v>2.0921618509797471</v>
      </c>
      <c r="AR298" s="10">
        <f t="shared" si="271"/>
        <v>2.5853873096232123</v>
      </c>
      <c r="AS298" s="10">
        <f t="shared" si="272"/>
        <v>0.49322545864346523</v>
      </c>
      <c r="AT298" s="10">
        <f>SUM(AS$270:AS298)*5</f>
        <v>63.281500004562055</v>
      </c>
      <c r="AU298" s="10"/>
      <c r="AV298" s="10"/>
      <c r="AW298" s="10"/>
      <c r="AX298" s="10"/>
      <c r="AY298" s="10"/>
      <c r="AZ298" s="11"/>
    </row>
    <row r="299" spans="1:52" x14ac:dyDescent="0.25">
      <c r="A299" s="4">
        <v>150</v>
      </c>
      <c r="B299" s="18">
        <f t="shared" si="249"/>
        <v>2173</v>
      </c>
      <c r="C299" s="64">
        <f t="shared" si="245"/>
        <v>199.67</v>
      </c>
      <c r="D299" s="64">
        <f t="shared" ref="D299:L299" si="300">D54</f>
        <v>0.26999999999998181</v>
      </c>
      <c r="E299" s="64">
        <f t="shared" si="300"/>
        <v>2.4780000000000002</v>
      </c>
      <c r="F299" s="64">
        <f t="shared" si="300"/>
        <v>1.8648</v>
      </c>
      <c r="G299" s="64">
        <f t="shared" si="300"/>
        <v>0.15539999999999998</v>
      </c>
      <c r="H299" s="64">
        <f t="shared" si="300"/>
        <v>0.14000000000000001</v>
      </c>
      <c r="I299" s="64">
        <f t="shared" si="300"/>
        <v>1.1374020000000002</v>
      </c>
      <c r="J299" s="64">
        <f t="shared" si="300"/>
        <v>1.315734</v>
      </c>
      <c r="K299" s="64">
        <f t="shared" si="300"/>
        <v>5.0551200000000004E-2</v>
      </c>
      <c r="L299" s="64">
        <f t="shared" si="300"/>
        <v>1.1374020000000002</v>
      </c>
      <c r="M299" s="64">
        <f t="shared" si="246"/>
        <v>8.5566374932344686</v>
      </c>
      <c r="N299" s="64">
        <f t="shared" si="251"/>
        <v>3.4173886820418886E-2</v>
      </c>
      <c r="O299" s="64">
        <f t="shared" si="251"/>
        <v>1.315734</v>
      </c>
      <c r="P299" s="64">
        <f t="shared" si="247"/>
        <v>1.5957425086403418</v>
      </c>
      <c r="Q299" s="64">
        <f t="shared" si="252"/>
        <v>1.1775186644200852E-2</v>
      </c>
      <c r="R299" s="64">
        <f t="shared" si="252"/>
        <v>5.0551200000000004E-2</v>
      </c>
      <c r="S299" s="64">
        <f t="shared" si="248"/>
        <v>6.1294640993790978E-2</v>
      </c>
      <c r="T299" s="64">
        <f t="shared" si="253"/>
        <v>5.2056115389386565E-4</v>
      </c>
      <c r="U299" s="64">
        <f t="shared" si="253"/>
        <v>2.4582460000000004</v>
      </c>
      <c r="V299" s="64">
        <f t="shared" si="253"/>
        <v>2.774715634618496</v>
      </c>
      <c r="W299" s="29">
        <f>'2.11 Prod Gust 2017'!D34</f>
        <v>195.6</v>
      </c>
      <c r="X299" s="35">
        <f t="shared" si="261"/>
        <v>0.28000000000000114</v>
      </c>
      <c r="Y299" s="29">
        <f>'2.11 Prod Gust 2017'!F34*k</f>
        <v>1.4426999999999999</v>
      </c>
      <c r="Z299" s="29">
        <f>'2.11 Prod Gust 2017'!G34*k</f>
        <v>3.0869999999999997</v>
      </c>
      <c r="AA299" s="29">
        <f>'2.11 Prod Gust 2017'!H34*k</f>
        <v>0.1953</v>
      </c>
      <c r="AB299" s="29">
        <f>SUM('2.11 Prod Gust 2017'!I34:J34)/2</f>
        <v>1.45</v>
      </c>
      <c r="AC299" s="29">
        <f t="shared" si="254"/>
        <v>0.66219929999999994</v>
      </c>
      <c r="AD299" s="348">
        <f t="shared" si="255"/>
        <v>1.5265214999999999</v>
      </c>
      <c r="AE299" s="68">
        <f t="shared" si="262"/>
        <v>2.9431079999999998E-2</v>
      </c>
      <c r="AF299" s="36">
        <f t="shared" si="263"/>
        <v>0.66219929999999994</v>
      </c>
      <c r="AG299" s="33">
        <f t="shared" si="256"/>
        <v>6.2867161709545938</v>
      </c>
      <c r="AH299" s="33">
        <f t="shared" si="264"/>
        <v>-0.17415710636401904</v>
      </c>
      <c r="AI299" s="36">
        <f t="shared" si="265"/>
        <v>1.5265214999999999</v>
      </c>
      <c r="AJ299" s="33">
        <f t="shared" si="257"/>
        <v>1.8456604437820365</v>
      </c>
      <c r="AK299" s="33">
        <f t="shared" si="266"/>
        <v>4.0337953470112264E-2</v>
      </c>
      <c r="AL299" s="60">
        <f t="shared" si="267"/>
        <v>2.9431079999999998E-2</v>
      </c>
      <c r="AM299" s="60">
        <f t="shared" si="258"/>
        <v>3.7574965482275936E-2</v>
      </c>
      <c r="AN299" s="60">
        <f t="shared" si="268"/>
        <v>-8.4938077155160135E-3</v>
      </c>
      <c r="AO299" s="34">
        <f t="shared" si="269"/>
        <v>3.2727500000000003</v>
      </c>
      <c r="AP299" s="34">
        <f t="shared" si="270"/>
        <v>3.4104370393905787</v>
      </c>
      <c r="AQ299" s="10">
        <f t="shared" si="259"/>
        <v>2.0366412758099761</v>
      </c>
      <c r="AR299" s="10">
        <f t="shared" si="271"/>
        <v>2.5032607869126848</v>
      </c>
      <c r="AS299" s="10">
        <f t="shared" si="272"/>
        <v>0.46661951110270872</v>
      </c>
      <c r="AT299" s="10">
        <f>SUM(AS$270:AS299)*5</f>
        <v>65.614597560075595</v>
      </c>
      <c r="AU299" s="10"/>
      <c r="AV299" s="10"/>
      <c r="AW299" s="10"/>
      <c r="AX299" s="10"/>
      <c r="AY299" s="10"/>
      <c r="AZ299" s="11"/>
    </row>
    <row r="300" spans="1:52" x14ac:dyDescent="0.25">
      <c r="K300" s="1"/>
    </row>
    <row r="301" spans="1:52" x14ac:dyDescent="0.25">
      <c r="K301" s="1"/>
    </row>
    <row r="302" spans="1:52" ht="18.75" x14ac:dyDescent="0.3">
      <c r="C302" s="361" t="s">
        <v>19</v>
      </c>
      <c r="D302" s="361"/>
      <c r="E302" s="361"/>
      <c r="F302" s="361"/>
      <c r="G302" s="361"/>
      <c r="H302" s="361"/>
      <c r="I302" s="361"/>
      <c r="J302" s="361"/>
      <c r="K302" s="361"/>
      <c r="L302" s="361"/>
      <c r="M302" s="361"/>
      <c r="N302" s="361"/>
      <c r="O302" s="361"/>
      <c r="P302" s="361"/>
      <c r="Q302" s="361"/>
      <c r="R302" s="361"/>
      <c r="S302" s="361"/>
      <c r="T302" s="361"/>
      <c r="U302" s="361"/>
      <c r="V302" s="361"/>
      <c r="W302" s="362" t="s">
        <v>73</v>
      </c>
      <c r="X302" s="362"/>
      <c r="Y302" s="362"/>
      <c r="Z302" s="362"/>
      <c r="AA302" s="362"/>
      <c r="AB302" s="362"/>
      <c r="AC302" s="362"/>
      <c r="AD302" s="362"/>
      <c r="AE302" s="362"/>
      <c r="AF302" s="362"/>
      <c r="AG302" s="362"/>
      <c r="AH302" s="362"/>
      <c r="AI302" s="362"/>
      <c r="AJ302" s="362"/>
      <c r="AK302" s="362"/>
      <c r="AL302" s="362"/>
      <c r="AM302" s="362"/>
      <c r="AN302" s="362"/>
      <c r="AO302" s="362"/>
      <c r="AP302" s="362"/>
      <c r="AQ302" s="37"/>
      <c r="AR302" s="37"/>
      <c r="AS302" s="37"/>
      <c r="AT302" s="38"/>
      <c r="AU302" s="38"/>
      <c r="AV302" s="38"/>
      <c r="AW302" s="38"/>
      <c r="AX302" s="38"/>
      <c r="AY302" s="38"/>
    </row>
    <row r="303" spans="1:52" ht="135" x14ac:dyDescent="0.25">
      <c r="A303" s="13" t="s">
        <v>4</v>
      </c>
      <c r="B303" s="14" t="s">
        <v>0</v>
      </c>
      <c r="C303" s="58" t="s">
        <v>7</v>
      </c>
      <c r="D303" s="5" t="s">
        <v>6</v>
      </c>
      <c r="E303" s="21" t="s">
        <v>41</v>
      </c>
      <c r="F303" s="58" t="s">
        <v>42</v>
      </c>
      <c r="G303" s="58" t="s">
        <v>43</v>
      </c>
      <c r="H303" s="58"/>
      <c r="I303" s="58" t="s">
        <v>39</v>
      </c>
      <c r="J303" s="58" t="s">
        <v>40</v>
      </c>
      <c r="K303" s="58" t="s">
        <v>44</v>
      </c>
      <c r="L303" s="58" t="s">
        <v>36</v>
      </c>
      <c r="M303" s="15" t="s">
        <v>8</v>
      </c>
      <c r="N303" s="5" t="s">
        <v>11</v>
      </c>
      <c r="O303" s="5" t="s">
        <v>38</v>
      </c>
      <c r="P303" s="15" t="s">
        <v>33</v>
      </c>
      <c r="Q303" s="5" t="s">
        <v>34</v>
      </c>
      <c r="R303" s="58" t="s">
        <v>45</v>
      </c>
      <c r="S303" s="15" t="s">
        <v>46</v>
      </c>
      <c r="T303" s="5" t="s">
        <v>32</v>
      </c>
      <c r="U303" s="5" t="s">
        <v>24</v>
      </c>
      <c r="V303" s="5" t="s">
        <v>1</v>
      </c>
      <c r="W303" s="26" t="s">
        <v>5</v>
      </c>
      <c r="X303" s="26" t="s">
        <v>6</v>
      </c>
      <c r="Y303" s="27" t="s">
        <v>41</v>
      </c>
      <c r="Z303" s="59" t="s">
        <v>42</v>
      </c>
      <c r="AA303" s="59" t="s">
        <v>43</v>
      </c>
      <c r="AB303" s="59" t="s">
        <v>49</v>
      </c>
      <c r="AC303" s="59" t="s">
        <v>39</v>
      </c>
      <c r="AD303" s="59" t="s">
        <v>40</v>
      </c>
      <c r="AE303" s="59" t="s">
        <v>44</v>
      </c>
      <c r="AF303" s="67" t="s">
        <v>36</v>
      </c>
      <c r="AG303" s="26" t="s">
        <v>8</v>
      </c>
      <c r="AH303" s="28" t="s">
        <v>11</v>
      </c>
      <c r="AI303" s="28" t="s">
        <v>38</v>
      </c>
      <c r="AJ303" s="26" t="s">
        <v>33</v>
      </c>
      <c r="AK303" s="28" t="s">
        <v>34</v>
      </c>
      <c r="AL303" s="28" t="s">
        <v>47</v>
      </c>
      <c r="AM303" s="26" t="s">
        <v>46</v>
      </c>
      <c r="AN303" s="28" t="s">
        <v>32</v>
      </c>
      <c r="AO303" s="28" t="s">
        <v>24</v>
      </c>
      <c r="AP303" s="26" t="s">
        <v>1</v>
      </c>
      <c r="AQ303" s="6" t="str">
        <f>"Climate benefit " &amp;C302 &amp; " ton CO2/ha"</f>
        <v>Climate benefit BAU 95% ton CO2/ha</v>
      </c>
      <c r="AR303" s="6" t="str">
        <f>"Climate benefit "&amp;AT302 &amp; " ton CO2/ha"</f>
        <v>Climate benefit  ton CO2/ha</v>
      </c>
      <c r="AS303" s="6" t="str">
        <f>"Diff "&amp;C302&amp;" and "&amp;AT302 &amp; " ton CO2/ha/year"</f>
        <v>Diff BAU 95% and  ton CO2/ha/year</v>
      </c>
      <c r="AT303" s="16" t="s">
        <v>12</v>
      </c>
      <c r="AU303" s="16"/>
      <c r="AV303" s="16"/>
      <c r="AW303" s="6"/>
    </row>
    <row r="304" spans="1:52" x14ac:dyDescent="0.25">
      <c r="A304" s="4">
        <v>0</v>
      </c>
      <c r="B304" s="4">
        <v>2023</v>
      </c>
      <c r="C304" s="19">
        <f t="shared" ref="C304:C334" si="301">C24</f>
        <v>187.18</v>
      </c>
      <c r="D304" s="19"/>
      <c r="E304" s="19"/>
      <c r="F304" s="19"/>
      <c r="G304" s="19"/>
      <c r="H304" s="19"/>
      <c r="I304" s="19"/>
      <c r="J304" s="19"/>
      <c r="K304" s="19"/>
      <c r="L304" s="19"/>
      <c r="M304" s="69">
        <f t="shared" ref="M304:M334" si="302">M24</f>
        <v>15</v>
      </c>
      <c r="N304" s="19"/>
      <c r="O304" s="19"/>
      <c r="P304" s="69">
        <f t="shared" ref="P304:P334" si="303">P24</f>
        <v>1.5</v>
      </c>
      <c r="Q304" s="19"/>
      <c r="R304" s="19"/>
      <c r="S304" s="69">
        <f t="shared" ref="S304:S334" si="304">S24</f>
        <v>0.05</v>
      </c>
      <c r="T304" s="19"/>
      <c r="U304" s="19"/>
      <c r="V304" s="19"/>
      <c r="W304" s="29">
        <f>'2.10 Prod Gust real. pot.'!D4</f>
        <v>187.33</v>
      </c>
      <c r="X304" s="77"/>
      <c r="Y304" s="77"/>
      <c r="Z304" s="77"/>
      <c r="AA304" s="77"/>
      <c r="AB304" s="77"/>
      <c r="AC304" s="77"/>
      <c r="AD304" s="77"/>
      <c r="AE304" s="77"/>
      <c r="AF304" s="77"/>
      <c r="AG304" s="80">
        <f>AG24</f>
        <v>15</v>
      </c>
      <c r="AH304" s="77"/>
      <c r="AI304" s="77"/>
      <c r="AJ304" s="80">
        <f>AJ24</f>
        <v>1.5</v>
      </c>
      <c r="AK304" s="77"/>
      <c r="AL304" s="77"/>
      <c r="AM304" s="80">
        <f>AM24</f>
        <v>0.05</v>
      </c>
      <c r="AN304" s="77"/>
      <c r="AO304" s="77"/>
      <c r="AP304" s="77"/>
      <c r="AT304">
        <v>0</v>
      </c>
    </row>
    <row r="305" spans="1:46" x14ac:dyDescent="0.25">
      <c r="A305" s="4">
        <v>5</v>
      </c>
      <c r="B305" s="18">
        <f t="shared" ref="B305:B334" si="305">B304+5</f>
        <v>2028</v>
      </c>
      <c r="C305" s="19">
        <f t="shared" si="301"/>
        <v>187.12</v>
      </c>
      <c r="D305" s="64" t="e">
        <f>#REF!</f>
        <v>#REF!</v>
      </c>
      <c r="E305" s="57">
        <f t="shared" ref="E305:L314" si="306">E25</f>
        <v>2.4842999999999997</v>
      </c>
      <c r="F305" s="57">
        <f t="shared" si="306"/>
        <v>1.6463999999999999</v>
      </c>
      <c r="G305" s="57">
        <f t="shared" si="306"/>
        <v>0.14280000000000001</v>
      </c>
      <c r="H305" s="57">
        <f t="shared" si="306"/>
        <v>0.13500000000000001</v>
      </c>
      <c r="I305" s="57">
        <f t="shared" si="306"/>
        <v>1.1402937</v>
      </c>
      <c r="J305" s="57">
        <f t="shared" si="306"/>
        <v>1.2342854999999999</v>
      </c>
      <c r="K305" s="57">
        <f t="shared" si="306"/>
        <v>5.0679719999999998E-2</v>
      </c>
      <c r="L305" s="57">
        <f t="shared" si="306"/>
        <v>1.1402937</v>
      </c>
      <c r="M305" s="57">
        <f t="shared" si="302"/>
        <v>14.198552149441863</v>
      </c>
      <c r="N305" s="57">
        <f t="shared" ref="N305:O334" si="307">N25</f>
        <v>-0.80144785055813728</v>
      </c>
      <c r="O305" s="57">
        <f t="shared" si="307"/>
        <v>1.2342854999999999</v>
      </c>
      <c r="P305" s="57">
        <f t="shared" si="303"/>
        <v>1.4994505429449552</v>
      </c>
      <c r="Q305" s="57">
        <f t="shared" ref="Q305:R334" si="308">Q25</f>
        <v>-5.49457055044833E-4</v>
      </c>
      <c r="R305" s="57">
        <f t="shared" si="308"/>
        <v>5.0679719999999998E-2</v>
      </c>
      <c r="S305" s="57">
        <f t="shared" si="304"/>
        <v>5.9518554764831845E-2</v>
      </c>
      <c r="T305" s="57">
        <f t="shared" ref="T305:V334" si="309">T25</f>
        <v>9.5185547648318422E-3</v>
      </c>
      <c r="U305" s="57">
        <f t="shared" si="309"/>
        <v>2.3365049999999998</v>
      </c>
      <c r="V305" s="57">
        <f t="shared" si="309"/>
        <v>1.4840262471516472</v>
      </c>
      <c r="W305" s="29">
        <f>'2.10 Prod Gust real. pot.'!D5</f>
        <v>187</v>
      </c>
      <c r="X305" s="35">
        <f>W305-W304</f>
        <v>-0.33000000000001251</v>
      </c>
      <c r="Y305" s="29">
        <f>'2.10 Prod Gust real. pot.'!F5*k</f>
        <v>2.4948000000000001</v>
      </c>
      <c r="Z305" s="29">
        <f>'2.10 Prod Gust real. pot.'!G5*k</f>
        <v>1.6295999999999999</v>
      </c>
      <c r="AA305" s="29">
        <f>'2.10 Prod Gust real. pot.'!H5*k</f>
        <v>0.14280000000000001</v>
      </c>
      <c r="AB305" s="29">
        <f>SUM('2.10 Prod Gust real. pot.'!I5:J5)/2</f>
        <v>0.53</v>
      </c>
      <c r="AC305" s="29">
        <f t="shared" ref="AC305:AC334" si="310">p*Y305</f>
        <v>1.1451132000000002</v>
      </c>
      <c r="AD305" s="348">
        <f t="shared" ref="AD305:AD334" si="311">Z305*paperpulp+Y305*(ppaperboard+papertimb)</f>
        <v>1.2304740000000001</v>
      </c>
      <c r="AE305" s="68">
        <f t="shared" ref="AE305:AE334" si="312">Y305*pboard</f>
        <v>5.0893920000000009E-2</v>
      </c>
      <c r="AF305" s="36">
        <f>AC305</f>
        <v>1.1451132000000002</v>
      </c>
      <c r="AG305" s="33">
        <f t="shared" ref="AG305:AG334" si="313">AG304*EXP(-qsawn*5)+AF305</f>
        <v>14.203371649441863</v>
      </c>
      <c r="AH305" s="33">
        <f>AG305-AG304</f>
        <v>-0.7966283505581373</v>
      </c>
      <c r="AI305" s="36">
        <f>AD305</f>
        <v>1.2304740000000001</v>
      </c>
      <c r="AJ305" s="33">
        <f t="shared" ref="AJ305:AJ334" si="314">AJ304*EXP(-qpap*5)+AI305</f>
        <v>1.4956390429449553</v>
      </c>
      <c r="AK305" s="33">
        <f>AJ305-AJ304</f>
        <v>-4.3609570550446897E-3</v>
      </c>
      <c r="AL305" s="60">
        <f>AE305</f>
        <v>5.0893920000000009E-2</v>
      </c>
      <c r="AM305" s="60">
        <f t="shared" ref="AM305:AM334" si="315">AM304*EXP(-qpap*5)+AL305</f>
        <v>5.9732754764831857E-2</v>
      </c>
      <c r="AN305" s="60">
        <f>AM305-AM304</f>
        <v>9.7327547648318538E-3</v>
      </c>
      <c r="AO305" s="34">
        <f t="shared" ref="AO305:AO334" si="316">(Z305+Y305+AA305+AB305)*SFtot</f>
        <v>2.542516</v>
      </c>
      <c r="AP305" s="34">
        <f>X305+AO305+AK305+AN305+AH305</f>
        <v>1.4212594471516375</v>
      </c>
      <c r="AQ305" s="10">
        <f>V305*3.67/5</f>
        <v>1.089275265409309</v>
      </c>
      <c r="AR305" s="10">
        <f>AP305*3.67/5</f>
        <v>1.0432044342093021</v>
      </c>
      <c r="AS305" s="10">
        <f>(AR305-AQ305)</f>
        <v>-4.6070831200006879E-2</v>
      </c>
      <c r="AT305" s="10">
        <f>SUM(AS$305:AS305)*5</f>
        <v>-0.23035415600003439</v>
      </c>
    </row>
    <row r="306" spans="1:46" x14ac:dyDescent="0.25">
      <c r="A306" s="4">
        <v>10</v>
      </c>
      <c r="B306" s="18">
        <f t="shared" si="305"/>
        <v>2033</v>
      </c>
      <c r="C306" s="19">
        <f t="shared" si="301"/>
        <v>187.21</v>
      </c>
      <c r="D306" s="64" t="e">
        <f>#REF!</f>
        <v>#REF!</v>
      </c>
      <c r="E306" s="57">
        <f t="shared" si="306"/>
        <v>2.3519999999999999</v>
      </c>
      <c r="F306" s="57">
        <f t="shared" si="306"/>
        <v>1.7094</v>
      </c>
      <c r="G306" s="57">
        <f t="shared" si="306"/>
        <v>0.14280000000000001</v>
      </c>
      <c r="H306" s="57">
        <f t="shared" si="306"/>
        <v>0.16</v>
      </c>
      <c r="I306" s="57">
        <f t="shared" si="306"/>
        <v>1.0795680000000001</v>
      </c>
      <c r="J306" s="57">
        <f t="shared" si="306"/>
        <v>1.2258119999999999</v>
      </c>
      <c r="K306" s="57">
        <f t="shared" si="306"/>
        <v>4.7980800000000004E-2</v>
      </c>
      <c r="L306" s="57">
        <f t="shared" si="306"/>
        <v>1.0795680000000001</v>
      </c>
      <c r="M306" s="57">
        <f t="shared" si="302"/>
        <v>13.440125571686007</v>
      </c>
      <c r="N306" s="57">
        <f t="shared" si="307"/>
        <v>-0.75842657775585565</v>
      </c>
      <c r="O306" s="57">
        <f t="shared" si="307"/>
        <v>1.2258119999999999</v>
      </c>
      <c r="P306" s="57">
        <f t="shared" si="303"/>
        <v>1.4908799117425571</v>
      </c>
      <c r="Q306" s="57">
        <f t="shared" si="308"/>
        <v>-8.5706312023980935E-3</v>
      </c>
      <c r="R306" s="57">
        <f t="shared" si="308"/>
        <v>4.7980800000000004E-2</v>
      </c>
      <c r="S306" s="57">
        <f t="shared" si="304"/>
        <v>5.8502293420158877E-2</v>
      </c>
      <c r="T306" s="57">
        <f t="shared" si="309"/>
        <v>-1.0162613446729682E-3</v>
      </c>
      <c r="U306" s="57">
        <f t="shared" si="309"/>
        <v>2.3130260000000002</v>
      </c>
      <c r="V306" s="57">
        <f t="shared" si="309"/>
        <v>1.635012529697077</v>
      </c>
      <c r="W306" s="29">
        <f>'2.10 Prod Gust real. pot.'!D6</f>
        <v>186.86</v>
      </c>
      <c r="X306" s="35">
        <f t="shared" ref="X306:X334" si="317">W306-W305</f>
        <v>-0.13999999999998636</v>
      </c>
      <c r="Y306" s="29">
        <f>'2.10 Prod Gust real. pot.'!F6*k</f>
        <v>2.3582999999999998</v>
      </c>
      <c r="Z306" s="29">
        <f>'2.10 Prod Gust real. pot.'!G6*k</f>
        <v>1.7262000000000002</v>
      </c>
      <c r="AA306" s="29">
        <f>'2.10 Prod Gust real. pot.'!H6*k</f>
        <v>0.14489999999999997</v>
      </c>
      <c r="AB306" s="29">
        <f>SUM('2.10 Prod Gust real. pot.'!I6:J6)/2</f>
        <v>0.52</v>
      </c>
      <c r="AC306" s="29">
        <f t="shared" si="310"/>
        <v>1.0824597</v>
      </c>
      <c r="AD306" s="348">
        <f t="shared" si="311"/>
        <v>1.2337395</v>
      </c>
      <c r="AE306" s="68">
        <f t="shared" si="312"/>
        <v>4.8109319999999997E-2</v>
      </c>
      <c r="AF306" s="36">
        <f t="shared" ref="AF306:AF334" si="318">AC306</f>
        <v>1.0824597</v>
      </c>
      <c r="AG306" s="33">
        <f t="shared" si="313"/>
        <v>13.447212890125813</v>
      </c>
      <c r="AH306" s="33">
        <f t="shared" ref="AH306:AH334" si="319">AG306-AG305</f>
        <v>-0.75615875931604926</v>
      </c>
      <c r="AI306" s="36">
        <f t="shared" ref="AI306:AI334" si="320">AD306</f>
        <v>1.2337395</v>
      </c>
      <c r="AJ306" s="33">
        <f t="shared" si="314"/>
        <v>1.498133627368434</v>
      </c>
      <c r="AK306" s="33">
        <f t="shared" ref="AK306:AK334" si="321">AJ306-AJ305</f>
        <v>2.4945844234787184E-3</v>
      </c>
      <c r="AL306" s="60">
        <f t="shared" ref="AL306:AL334" si="322">AE306</f>
        <v>4.8109319999999997E-2</v>
      </c>
      <c r="AM306" s="60">
        <f t="shared" si="315"/>
        <v>5.8668678988291416E-2</v>
      </c>
      <c r="AN306" s="60">
        <f t="shared" ref="AN306:AN334" si="323">AM306-AM305</f>
        <v>-1.0640757765404407E-3</v>
      </c>
      <c r="AO306" s="34">
        <f t="shared" si="316"/>
        <v>2.517182</v>
      </c>
      <c r="AP306" s="34">
        <f t="shared" ref="AP306:AP334" si="324">X306+AO306+AK306+AN306+AH306</f>
        <v>1.6224537493309028</v>
      </c>
      <c r="AQ306" s="10">
        <f t="shared" ref="AQ306:AQ334" si="325">V306*3.67/5</f>
        <v>1.2000991967976544</v>
      </c>
      <c r="AR306" s="10">
        <f t="shared" ref="AR306:AR334" si="326">AP306*3.67/5</f>
        <v>1.1908810520088826</v>
      </c>
      <c r="AS306" s="10">
        <f t="shared" ref="AS306:AS334" si="327">(AR306-AQ306)</f>
        <v>-9.2181447887718093E-3</v>
      </c>
      <c r="AT306" s="10">
        <f>SUM(AS$305:AS306)*5</f>
        <v>-0.27644487994389344</v>
      </c>
    </row>
    <row r="307" spans="1:46" x14ac:dyDescent="0.25">
      <c r="A307" s="4">
        <v>15</v>
      </c>
      <c r="B307" s="18">
        <f t="shared" si="305"/>
        <v>2038</v>
      </c>
      <c r="C307" s="19">
        <f t="shared" si="301"/>
        <v>187.3</v>
      </c>
      <c r="D307" s="64" t="e">
        <f>#REF!</f>
        <v>#REF!</v>
      </c>
      <c r="E307" s="57">
        <f t="shared" si="306"/>
        <v>2.1923999999999997</v>
      </c>
      <c r="F307" s="57">
        <f t="shared" si="306"/>
        <v>1.6862999999999999</v>
      </c>
      <c r="G307" s="57">
        <f t="shared" si="306"/>
        <v>0.1386</v>
      </c>
      <c r="H307" s="57">
        <f t="shared" si="306"/>
        <v>0.12</v>
      </c>
      <c r="I307" s="57">
        <f t="shared" si="306"/>
        <v>1.0063115999999999</v>
      </c>
      <c r="J307" s="57">
        <f t="shared" si="306"/>
        <v>1.1779319999999998</v>
      </c>
      <c r="K307" s="57">
        <f t="shared" si="306"/>
        <v>4.4724959999999994E-2</v>
      </c>
      <c r="L307" s="57">
        <f t="shared" si="306"/>
        <v>1.0063115999999999</v>
      </c>
      <c r="M307" s="57">
        <f t="shared" si="302"/>
        <v>12.706620487201896</v>
      </c>
      <c r="N307" s="57">
        <f t="shared" si="307"/>
        <v>-0.73350508448411134</v>
      </c>
      <c r="O307" s="57">
        <f t="shared" si="307"/>
        <v>1.1779319999999998</v>
      </c>
      <c r="P307" s="57">
        <f t="shared" si="303"/>
        <v>1.4414848238819906</v>
      </c>
      <c r="Q307" s="57">
        <f t="shared" si="308"/>
        <v>-4.9395087860566456E-2</v>
      </c>
      <c r="R307" s="57">
        <f t="shared" si="308"/>
        <v>4.4724959999999994E-2</v>
      </c>
      <c r="S307" s="57">
        <f t="shared" si="304"/>
        <v>5.5066802098089868E-2</v>
      </c>
      <c r="T307" s="57">
        <f t="shared" si="309"/>
        <v>-3.4354913220690092E-3</v>
      </c>
      <c r="U307" s="57">
        <f t="shared" si="309"/>
        <v>2.1927690000000002</v>
      </c>
      <c r="V307" s="57">
        <f t="shared" si="309"/>
        <v>1.4964333363332569</v>
      </c>
      <c r="W307" s="29">
        <f>'2.10 Prod Gust real. pot.'!D7</f>
        <v>186.79</v>
      </c>
      <c r="X307" s="35">
        <f t="shared" si="317"/>
        <v>-7.00000000000216E-2</v>
      </c>
      <c r="Y307" s="29">
        <f>'2.10 Prod Gust real. pot.'!F7*k</f>
        <v>2.1671999999999998</v>
      </c>
      <c r="Z307" s="29">
        <f>'2.10 Prod Gust real. pot.'!G7*k</f>
        <v>1.6947000000000001</v>
      </c>
      <c r="AA307" s="29">
        <f>'2.10 Prod Gust real. pot.'!H7*k</f>
        <v>0.1386</v>
      </c>
      <c r="AB307" s="29">
        <f>SUM('2.10 Prod Gust real. pot.'!I7:J7)/2</f>
        <v>0.47499999999999998</v>
      </c>
      <c r="AC307" s="29">
        <f t="shared" si="310"/>
        <v>0.99474479999999998</v>
      </c>
      <c r="AD307" s="348">
        <f t="shared" si="311"/>
        <v>1.1749499999999999</v>
      </c>
      <c r="AE307" s="68">
        <f t="shared" si="312"/>
        <v>4.4210880000000001E-2</v>
      </c>
      <c r="AF307" s="36">
        <f t="shared" si="318"/>
        <v>0.99474479999999998</v>
      </c>
      <c r="AG307" s="33">
        <f t="shared" si="313"/>
        <v>12.701223556261928</v>
      </c>
      <c r="AH307" s="33">
        <f t="shared" si="319"/>
        <v>-0.74598933386388566</v>
      </c>
      <c r="AI307" s="36">
        <f t="shared" si="320"/>
        <v>1.1749499999999999</v>
      </c>
      <c r="AJ307" s="33">
        <f t="shared" si="314"/>
        <v>1.4397851117589551</v>
      </c>
      <c r="AK307" s="33">
        <f t="shared" si="321"/>
        <v>-5.8348515609478957E-2</v>
      </c>
      <c r="AL307" s="60">
        <f t="shared" si="322"/>
        <v>4.4210880000000001E-2</v>
      </c>
      <c r="AM307" s="60">
        <f t="shared" si="315"/>
        <v>5.45821351889694E-2</v>
      </c>
      <c r="AN307" s="60">
        <f t="shared" si="323"/>
        <v>-4.0865437993220163E-3</v>
      </c>
      <c r="AO307" s="34">
        <f t="shared" si="316"/>
        <v>2.3720149999999998</v>
      </c>
      <c r="AP307" s="34">
        <f t="shared" si="324"/>
        <v>1.4935906067272917</v>
      </c>
      <c r="AQ307" s="10">
        <f t="shared" si="325"/>
        <v>1.0983820688686106</v>
      </c>
      <c r="AR307" s="10">
        <f t="shared" si="326"/>
        <v>1.096295505337832</v>
      </c>
      <c r="AS307" s="10">
        <f t="shared" si="327"/>
        <v>-2.086563530778518E-3</v>
      </c>
      <c r="AT307" s="10">
        <f>SUM(AS$305:AS307)*5</f>
        <v>-0.28687769759778603</v>
      </c>
    </row>
    <row r="308" spans="1:46" x14ac:dyDescent="0.25">
      <c r="A308" s="4">
        <v>20</v>
      </c>
      <c r="B308" s="18">
        <f t="shared" si="305"/>
        <v>2043</v>
      </c>
      <c r="C308" s="19">
        <f t="shared" si="301"/>
        <v>187.56</v>
      </c>
      <c r="D308" s="64" t="e">
        <f>#REF!</f>
        <v>#REF!</v>
      </c>
      <c r="E308" s="57">
        <f t="shared" si="306"/>
        <v>2.0055000000000001</v>
      </c>
      <c r="F308" s="57">
        <f t="shared" si="306"/>
        <v>1.8837000000000002</v>
      </c>
      <c r="G308" s="57">
        <f t="shared" si="306"/>
        <v>0.14489999999999997</v>
      </c>
      <c r="H308" s="57">
        <f t="shared" si="306"/>
        <v>0.13500000000000001</v>
      </c>
      <c r="I308" s="57">
        <f t="shared" si="306"/>
        <v>0.92052450000000008</v>
      </c>
      <c r="J308" s="57">
        <f t="shared" si="306"/>
        <v>1.2071535</v>
      </c>
      <c r="K308" s="57">
        <f t="shared" si="306"/>
        <v>4.0912200000000003E-2</v>
      </c>
      <c r="L308" s="57">
        <f t="shared" si="306"/>
        <v>0.92052450000000008</v>
      </c>
      <c r="M308" s="57">
        <f t="shared" si="302"/>
        <v>11.982280122723683</v>
      </c>
      <c r="N308" s="57">
        <f t="shared" si="307"/>
        <v>-0.72434036447821271</v>
      </c>
      <c r="O308" s="57">
        <f t="shared" si="307"/>
        <v>1.2071535</v>
      </c>
      <c r="P308" s="57">
        <f t="shared" si="303"/>
        <v>1.461974423486113</v>
      </c>
      <c r="Q308" s="57">
        <f t="shared" si="308"/>
        <v>2.0489599604122333E-2</v>
      </c>
      <c r="R308" s="57">
        <f t="shared" si="308"/>
        <v>4.0912200000000003E-2</v>
      </c>
      <c r="S308" s="57">
        <f t="shared" si="304"/>
        <v>5.064672729545424E-2</v>
      </c>
      <c r="T308" s="57">
        <f t="shared" si="309"/>
        <v>-4.4200748026356276E-3</v>
      </c>
      <c r="U308" s="57">
        <f t="shared" si="309"/>
        <v>2.2096230000000001</v>
      </c>
      <c r="V308" s="57">
        <f t="shared" si="309"/>
        <v>1.7613521603232649</v>
      </c>
      <c r="W308" s="29">
        <f>'2.10 Prod Gust real. pot.'!D8</f>
        <v>186.98</v>
      </c>
      <c r="X308" s="35">
        <f t="shared" si="317"/>
        <v>0.18999999999999773</v>
      </c>
      <c r="Y308" s="29">
        <f>'2.10 Prod Gust real. pot.'!F8*k</f>
        <v>2.0852999999999997</v>
      </c>
      <c r="Z308" s="29">
        <f>'2.10 Prod Gust real. pot.'!G8*k</f>
        <v>1.8312000000000002</v>
      </c>
      <c r="AA308" s="29">
        <f>'2.10 Prod Gust real. pot.'!H8*k</f>
        <v>0.14280000000000001</v>
      </c>
      <c r="AB308" s="29">
        <f>SUM('2.10 Prod Gust real. pot.'!I8:J8)/2</f>
        <v>0.48</v>
      </c>
      <c r="AC308" s="29">
        <f t="shared" si="310"/>
        <v>0.95715269999999986</v>
      </c>
      <c r="AD308" s="348">
        <f t="shared" si="311"/>
        <v>1.2067545</v>
      </c>
      <c r="AE308" s="68">
        <f t="shared" si="312"/>
        <v>4.2540119999999994E-2</v>
      </c>
      <c r="AF308" s="36">
        <f t="shared" si="318"/>
        <v>0.95715269999999986</v>
      </c>
      <c r="AG308" s="33">
        <f t="shared" si="313"/>
        <v>12.014210021453822</v>
      </c>
      <c r="AH308" s="33">
        <f t="shared" si="319"/>
        <v>-0.68701353480810567</v>
      </c>
      <c r="AI308" s="36">
        <f t="shared" si="320"/>
        <v>1.2067545</v>
      </c>
      <c r="AJ308" s="33">
        <f t="shared" si="314"/>
        <v>1.4612749539940471</v>
      </c>
      <c r="AK308" s="33">
        <f t="shared" si="321"/>
        <v>2.1489842235091983E-2</v>
      </c>
      <c r="AL308" s="60">
        <f t="shared" si="322"/>
        <v>4.2540119999999994E-2</v>
      </c>
      <c r="AM308" s="60">
        <f t="shared" si="315"/>
        <v>5.2188969480940275E-2</v>
      </c>
      <c r="AN308" s="60">
        <f t="shared" si="323"/>
        <v>-2.3931657080291241E-3</v>
      </c>
      <c r="AO308" s="34">
        <f t="shared" si="316"/>
        <v>2.4058290000000007</v>
      </c>
      <c r="AP308" s="34">
        <f t="shared" si="324"/>
        <v>1.9279121417189558</v>
      </c>
      <c r="AQ308" s="10">
        <f t="shared" si="325"/>
        <v>1.2928324856772764</v>
      </c>
      <c r="AR308" s="10">
        <f t="shared" si="326"/>
        <v>1.4150875120217135</v>
      </c>
      <c r="AS308" s="10">
        <f t="shared" si="327"/>
        <v>0.12225502634443708</v>
      </c>
      <c r="AT308" s="10">
        <f>SUM(AS$305:AS308)*5</f>
        <v>0.32439743412439936</v>
      </c>
    </row>
    <row r="309" spans="1:46" x14ac:dyDescent="0.25">
      <c r="A309" s="4">
        <v>25</v>
      </c>
      <c r="B309" s="18">
        <f t="shared" si="305"/>
        <v>2048</v>
      </c>
      <c r="C309" s="19">
        <f t="shared" si="301"/>
        <v>188.29</v>
      </c>
      <c r="D309" s="64" t="e">
        <f>#REF!</f>
        <v>#REF!</v>
      </c>
      <c r="E309" s="57">
        <f t="shared" si="306"/>
        <v>2.0705999999999998</v>
      </c>
      <c r="F309" s="57">
        <f t="shared" si="306"/>
        <v>1.9047000000000001</v>
      </c>
      <c r="G309" s="57">
        <f t="shared" si="306"/>
        <v>0.14699999999999999</v>
      </c>
      <c r="H309" s="57">
        <f t="shared" si="306"/>
        <v>0.155</v>
      </c>
      <c r="I309" s="57">
        <f t="shared" si="306"/>
        <v>0.95040539999999996</v>
      </c>
      <c r="J309" s="57">
        <f t="shared" si="306"/>
        <v>1.2310829999999999</v>
      </c>
      <c r="K309" s="57">
        <f t="shared" si="306"/>
        <v>4.2240239999999998E-2</v>
      </c>
      <c r="L309" s="57">
        <f t="shared" si="306"/>
        <v>0.95040539999999996</v>
      </c>
      <c r="M309" s="57">
        <f t="shared" si="302"/>
        <v>11.381586110409053</v>
      </c>
      <c r="N309" s="57">
        <f t="shared" si="307"/>
        <v>-0.60069401231463004</v>
      </c>
      <c r="O309" s="57">
        <f t="shared" si="307"/>
        <v>1.2310829999999999</v>
      </c>
      <c r="P309" s="57">
        <f t="shared" si="303"/>
        <v>1.4895260071920808</v>
      </c>
      <c r="Q309" s="57">
        <f t="shared" si="308"/>
        <v>2.7551583705967886E-2</v>
      </c>
      <c r="R309" s="57">
        <f t="shared" si="308"/>
        <v>4.2240239999999998E-2</v>
      </c>
      <c r="S309" s="57">
        <f t="shared" si="304"/>
        <v>5.1193401078880374E-2</v>
      </c>
      <c r="T309" s="57">
        <f t="shared" si="309"/>
        <v>5.4667378342613399E-4</v>
      </c>
      <c r="U309" s="57">
        <f t="shared" si="309"/>
        <v>2.2669690000000005</v>
      </c>
      <c r="V309" s="57">
        <f t="shared" si="309"/>
        <v>2.4243732451747544</v>
      </c>
      <c r="W309" s="29">
        <f>'2.10 Prod Gust real. pot.'!D9</f>
        <v>187.67</v>
      </c>
      <c r="X309" s="35">
        <f t="shared" si="317"/>
        <v>0.68999999999999773</v>
      </c>
      <c r="Y309" s="29">
        <f>'2.10 Prod Gust real. pot.'!F9*k</f>
        <v>1.9634999999999998</v>
      </c>
      <c r="Z309" s="29">
        <f>'2.10 Prod Gust real. pot.'!G9*k</f>
        <v>2.0139</v>
      </c>
      <c r="AA309" s="29">
        <f>'2.10 Prod Gust real. pot.'!H9*k</f>
        <v>0.1512</v>
      </c>
      <c r="AB309" s="29">
        <f>SUM('2.10 Prod Gust real. pot.'!I9:J9)/2</f>
        <v>0.45999999999999996</v>
      </c>
      <c r="AC309" s="29">
        <f t="shared" si="310"/>
        <v>0.90124649999999995</v>
      </c>
      <c r="AD309" s="348">
        <f t="shared" si="311"/>
        <v>1.2463394999999999</v>
      </c>
      <c r="AE309" s="68">
        <f t="shared" si="312"/>
        <v>4.0055399999999998E-2</v>
      </c>
      <c r="AF309" s="36">
        <f t="shared" si="318"/>
        <v>0.90124649999999995</v>
      </c>
      <c r="AG309" s="33">
        <f t="shared" si="313"/>
        <v>11.360223801734563</v>
      </c>
      <c r="AH309" s="33">
        <f t="shared" si="319"/>
        <v>-0.65398621971925941</v>
      </c>
      <c r="AI309" s="36">
        <f t="shared" si="320"/>
        <v>1.2463394999999999</v>
      </c>
      <c r="AJ309" s="33">
        <f t="shared" si="314"/>
        <v>1.5046588572868127</v>
      </c>
      <c r="AK309" s="33">
        <f t="shared" si="321"/>
        <v>4.3383903292765646E-2</v>
      </c>
      <c r="AL309" s="60">
        <f t="shared" si="322"/>
        <v>4.0055399999999998E-2</v>
      </c>
      <c r="AM309" s="60">
        <f t="shared" si="315"/>
        <v>4.9281193555777661E-2</v>
      </c>
      <c r="AN309" s="60">
        <f t="shared" si="323"/>
        <v>-2.9077759251626145E-3</v>
      </c>
      <c r="AO309" s="34">
        <f t="shared" si="316"/>
        <v>2.4319579999999998</v>
      </c>
      <c r="AP309" s="34">
        <f t="shared" si="324"/>
        <v>2.5084479076483408</v>
      </c>
      <c r="AQ309" s="10">
        <f t="shared" si="325"/>
        <v>1.7794899619582698</v>
      </c>
      <c r="AR309" s="10">
        <f t="shared" si="326"/>
        <v>1.8412007642138821</v>
      </c>
      <c r="AS309" s="10">
        <f t="shared" si="327"/>
        <v>6.1710802255612318E-2</v>
      </c>
      <c r="AT309" s="10">
        <f>SUM(AS$305:AS309)*5</f>
        <v>0.63295144540246095</v>
      </c>
    </row>
    <row r="310" spans="1:46" x14ac:dyDescent="0.25">
      <c r="A310" s="4">
        <v>30</v>
      </c>
      <c r="B310" s="18">
        <f t="shared" si="305"/>
        <v>2053</v>
      </c>
      <c r="C310" s="19">
        <f t="shared" si="301"/>
        <v>189.11</v>
      </c>
      <c r="D310" s="64" t="e">
        <f>#REF!</f>
        <v>#REF!</v>
      </c>
      <c r="E310" s="57">
        <f t="shared" si="306"/>
        <v>2.1902999999999997</v>
      </c>
      <c r="F310" s="57">
        <f t="shared" si="306"/>
        <v>1.8878999999999999</v>
      </c>
      <c r="G310" s="57">
        <f t="shared" si="306"/>
        <v>0.14909999999999998</v>
      </c>
      <c r="H310" s="57">
        <f t="shared" si="306"/>
        <v>0.105</v>
      </c>
      <c r="I310" s="57">
        <f t="shared" si="306"/>
        <v>1.0053477</v>
      </c>
      <c r="J310" s="57">
        <f t="shared" si="306"/>
        <v>1.2540255</v>
      </c>
      <c r="K310" s="57">
        <f t="shared" si="306"/>
        <v>4.4682119999999999E-2</v>
      </c>
      <c r="L310" s="57">
        <f t="shared" si="306"/>
        <v>1.0053477</v>
      </c>
      <c r="M310" s="57">
        <f t="shared" si="302"/>
        <v>10.913593899619944</v>
      </c>
      <c r="N310" s="57">
        <f t="shared" si="307"/>
        <v>-0.46799221078910946</v>
      </c>
      <c r="O310" s="57">
        <f t="shared" si="307"/>
        <v>1.2540255</v>
      </c>
      <c r="P310" s="57">
        <f t="shared" si="303"/>
        <v>1.5173389851098107</v>
      </c>
      <c r="Q310" s="57">
        <f t="shared" si="308"/>
        <v>2.7812977917729853E-2</v>
      </c>
      <c r="R310" s="57">
        <f t="shared" si="308"/>
        <v>4.4682119999999999E-2</v>
      </c>
      <c r="S310" s="57">
        <f t="shared" si="304"/>
        <v>5.3731920263719757E-2</v>
      </c>
      <c r="T310" s="57">
        <f t="shared" si="309"/>
        <v>2.5385191848393829E-3</v>
      </c>
      <c r="U310" s="57">
        <f t="shared" si="309"/>
        <v>2.296119</v>
      </c>
      <c r="V310" s="57">
        <f t="shared" si="309"/>
        <v>2.6784782863134815</v>
      </c>
      <c r="W310" s="29">
        <f>'2.10 Prod Gust real. pot.'!D10</f>
        <v>188.45</v>
      </c>
      <c r="X310" s="35">
        <f t="shared" si="317"/>
        <v>0.78000000000000114</v>
      </c>
      <c r="Y310" s="29">
        <f>'2.10 Prod Gust real. pot.'!F10*k</f>
        <v>2.2281</v>
      </c>
      <c r="Z310" s="29">
        <f>'2.10 Prod Gust real. pot.'!G10*k</f>
        <v>1.8584999999999998</v>
      </c>
      <c r="AA310" s="29">
        <f>'2.10 Prod Gust real. pot.'!H10*k</f>
        <v>0.14909999999999998</v>
      </c>
      <c r="AB310" s="29">
        <f>SUM('2.10 Prod Gust real. pot.'!I10:J10)/2</f>
        <v>0.48</v>
      </c>
      <c r="AC310" s="29">
        <f t="shared" si="310"/>
        <v>1.0226979</v>
      </c>
      <c r="AD310" s="348">
        <f t="shared" si="311"/>
        <v>1.2521144999999998</v>
      </c>
      <c r="AE310" s="68">
        <f t="shared" si="312"/>
        <v>4.5453240000000006E-2</v>
      </c>
      <c r="AF310" s="36">
        <f t="shared" si="318"/>
        <v>1.0226979</v>
      </c>
      <c r="AG310" s="33">
        <f t="shared" si="313"/>
        <v>10.912347129770062</v>
      </c>
      <c r="AH310" s="33">
        <f t="shared" si="319"/>
        <v>-0.44787667196450087</v>
      </c>
      <c r="AI310" s="36">
        <f t="shared" si="320"/>
        <v>1.2521144999999998</v>
      </c>
      <c r="AJ310" s="33">
        <f t="shared" si="314"/>
        <v>1.5181031203399766</v>
      </c>
      <c r="AK310" s="33">
        <f t="shared" si="321"/>
        <v>1.344426305316393E-2</v>
      </c>
      <c r="AL310" s="60">
        <f t="shared" si="322"/>
        <v>4.5453240000000006E-2</v>
      </c>
      <c r="AM310" s="60">
        <f t="shared" si="315"/>
        <v>5.4165006537064297E-2</v>
      </c>
      <c r="AN310" s="60">
        <f t="shared" si="323"/>
        <v>4.8838129812866365E-3</v>
      </c>
      <c r="AO310" s="34">
        <f t="shared" si="316"/>
        <v>2.4993210000000001</v>
      </c>
      <c r="AP310" s="34">
        <f t="shared" si="324"/>
        <v>2.849772404069951</v>
      </c>
      <c r="AQ310" s="10">
        <f t="shared" si="325"/>
        <v>1.9660030621540954</v>
      </c>
      <c r="AR310" s="10">
        <f t="shared" si="326"/>
        <v>2.0917329445873443</v>
      </c>
      <c r="AS310" s="10">
        <f t="shared" si="327"/>
        <v>0.1257298824332489</v>
      </c>
      <c r="AT310" s="10">
        <f>SUM(AS$305:AS310)*5</f>
        <v>1.2616008575687054</v>
      </c>
    </row>
    <row r="311" spans="1:46" x14ac:dyDescent="0.25">
      <c r="A311" s="4">
        <v>35</v>
      </c>
      <c r="B311" s="18">
        <f t="shared" si="305"/>
        <v>2058</v>
      </c>
      <c r="C311" s="19">
        <f t="shared" si="301"/>
        <v>189.96</v>
      </c>
      <c r="D311" s="64" t="e">
        <f>#REF!</f>
        <v>#REF!</v>
      </c>
      <c r="E311" s="57">
        <f t="shared" si="306"/>
        <v>2.0748000000000002</v>
      </c>
      <c r="F311" s="57">
        <f t="shared" si="306"/>
        <v>2.0055000000000001</v>
      </c>
      <c r="G311" s="57">
        <f t="shared" si="306"/>
        <v>0.15329999999999999</v>
      </c>
      <c r="H311" s="57">
        <f t="shared" si="306"/>
        <v>0.14499999999999999</v>
      </c>
      <c r="I311" s="57">
        <f t="shared" si="306"/>
        <v>0.9523332000000001</v>
      </c>
      <c r="J311" s="57">
        <f t="shared" si="306"/>
        <v>1.270416</v>
      </c>
      <c r="K311" s="57">
        <f t="shared" si="306"/>
        <v>4.232592000000001E-2</v>
      </c>
      <c r="L311" s="57">
        <f t="shared" si="306"/>
        <v>0.9523332000000001</v>
      </c>
      <c r="M311" s="57">
        <f t="shared" si="302"/>
        <v>10.453168516899286</v>
      </c>
      <c r="N311" s="57">
        <f t="shared" si="307"/>
        <v>-0.46042538272065769</v>
      </c>
      <c r="O311" s="57">
        <f t="shared" si="307"/>
        <v>1.270416</v>
      </c>
      <c r="P311" s="57">
        <f t="shared" si="303"/>
        <v>1.5386461714324653</v>
      </c>
      <c r="Q311" s="57">
        <f t="shared" si="308"/>
        <v>2.1307186322654603E-2</v>
      </c>
      <c r="R311" s="57">
        <f t="shared" si="308"/>
        <v>4.232592000000001E-2</v>
      </c>
      <c r="S311" s="57">
        <f t="shared" si="304"/>
        <v>5.1824471296162786E-2</v>
      </c>
      <c r="T311" s="57">
        <f t="shared" si="309"/>
        <v>-1.9074489675569711E-3</v>
      </c>
      <c r="U311" s="57">
        <f t="shared" si="309"/>
        <v>2.3206579999999999</v>
      </c>
      <c r="V311" s="57">
        <f t="shared" si="309"/>
        <v>2.7296323546344339</v>
      </c>
      <c r="W311" s="29">
        <f>'2.10 Prod Gust real. pot.'!D11</f>
        <v>189.26</v>
      </c>
      <c r="X311" s="35">
        <f t="shared" si="317"/>
        <v>0.81000000000000227</v>
      </c>
      <c r="Y311" s="29">
        <f>'2.10 Prod Gust real. pot.'!F11*k</f>
        <v>2.1041999999999996</v>
      </c>
      <c r="Z311" s="29">
        <f>'2.10 Prod Gust real. pot.'!G11*k</f>
        <v>2.0390999999999999</v>
      </c>
      <c r="AA311" s="29">
        <f>'2.10 Prod Gust real. pot.'!H11*k</f>
        <v>0.15539999999999998</v>
      </c>
      <c r="AB311" s="29">
        <f>SUM('2.10 Prod Gust real. pot.'!I11:J11)/2</f>
        <v>0.435</v>
      </c>
      <c r="AC311" s="29">
        <f t="shared" si="310"/>
        <v>0.9658277999999999</v>
      </c>
      <c r="AD311" s="348">
        <f t="shared" si="311"/>
        <v>1.290387</v>
      </c>
      <c r="AE311" s="68">
        <f t="shared" si="312"/>
        <v>4.2925679999999994E-2</v>
      </c>
      <c r="AF311" s="36">
        <f t="shared" si="318"/>
        <v>0.9658277999999999</v>
      </c>
      <c r="AG311" s="33">
        <f t="shared" si="313"/>
        <v>10.46557774070417</v>
      </c>
      <c r="AH311" s="33">
        <f t="shared" si="319"/>
        <v>-0.44676938906589214</v>
      </c>
      <c r="AI311" s="36">
        <f t="shared" si="320"/>
        <v>1.290387</v>
      </c>
      <c r="AJ311" s="33">
        <f t="shared" si="314"/>
        <v>1.5587522527332136</v>
      </c>
      <c r="AK311" s="33">
        <f t="shared" si="321"/>
        <v>4.0649132393236975E-2</v>
      </c>
      <c r="AL311" s="60">
        <f t="shared" si="322"/>
        <v>4.2925679999999994E-2</v>
      </c>
      <c r="AM311" s="60">
        <f t="shared" si="315"/>
        <v>5.2500790856342953E-2</v>
      </c>
      <c r="AN311" s="60">
        <f t="shared" si="323"/>
        <v>-1.664215680721344E-3</v>
      </c>
      <c r="AO311" s="34">
        <f t="shared" si="316"/>
        <v>2.508861</v>
      </c>
      <c r="AP311" s="34">
        <f t="shared" si="324"/>
        <v>2.9110765276466259</v>
      </c>
      <c r="AQ311" s="10">
        <f t="shared" si="325"/>
        <v>2.0035501483016747</v>
      </c>
      <c r="AR311" s="10">
        <f t="shared" si="326"/>
        <v>2.1367301712926237</v>
      </c>
      <c r="AS311" s="10">
        <f t="shared" si="327"/>
        <v>0.133180022990949</v>
      </c>
      <c r="AT311" s="10">
        <f>SUM(AS$305:AS311)*5</f>
        <v>1.9275009725234504</v>
      </c>
    </row>
    <row r="312" spans="1:46" x14ac:dyDescent="0.25">
      <c r="A312" s="4">
        <v>40</v>
      </c>
      <c r="B312" s="18">
        <f t="shared" si="305"/>
        <v>2063</v>
      </c>
      <c r="C312" s="19">
        <f t="shared" si="301"/>
        <v>190.86</v>
      </c>
      <c r="D312" s="64" t="e">
        <f>#REF!</f>
        <v>#REF!</v>
      </c>
      <c r="E312" s="57">
        <f t="shared" si="306"/>
        <v>2.2008000000000001</v>
      </c>
      <c r="F312" s="57">
        <f t="shared" si="306"/>
        <v>1.9634999999999998</v>
      </c>
      <c r="G312" s="57">
        <f t="shared" si="306"/>
        <v>0.15329999999999999</v>
      </c>
      <c r="H312" s="57">
        <f t="shared" si="306"/>
        <v>0.15</v>
      </c>
      <c r="I312" s="57">
        <f t="shared" si="306"/>
        <v>1.0101672000000002</v>
      </c>
      <c r="J312" s="57">
        <f t="shared" si="306"/>
        <v>1.285326</v>
      </c>
      <c r="K312" s="57">
        <f t="shared" si="306"/>
        <v>4.4896320000000003E-2</v>
      </c>
      <c r="L312" s="57">
        <f t="shared" si="306"/>
        <v>1.0101672000000002</v>
      </c>
      <c r="M312" s="57">
        <f t="shared" si="302"/>
        <v>10.110178940615983</v>
      </c>
      <c r="N312" s="57">
        <f t="shared" si="307"/>
        <v>-0.34298957628330307</v>
      </c>
      <c r="O312" s="57">
        <f t="shared" si="307"/>
        <v>1.285326</v>
      </c>
      <c r="P312" s="57">
        <f t="shared" si="303"/>
        <v>1.5573227854166538</v>
      </c>
      <c r="Q312" s="57">
        <f t="shared" si="308"/>
        <v>1.8676613984188517E-2</v>
      </c>
      <c r="R312" s="57">
        <f t="shared" si="308"/>
        <v>4.4896320000000003E-2</v>
      </c>
      <c r="S312" s="57">
        <f t="shared" si="304"/>
        <v>5.4057678771231077E-2</v>
      </c>
      <c r="T312" s="57">
        <f t="shared" si="309"/>
        <v>2.2332074750682912E-3</v>
      </c>
      <c r="U312" s="57">
        <f t="shared" si="309"/>
        <v>2.3678280000000003</v>
      </c>
      <c r="V312" s="57">
        <f t="shared" si="309"/>
        <v>2.9457482451759596</v>
      </c>
      <c r="W312" s="29">
        <f>'2.10 Prod Gust real. pot.'!D12</f>
        <v>190.14</v>
      </c>
      <c r="X312" s="35">
        <f t="shared" si="317"/>
        <v>0.87999999999999545</v>
      </c>
      <c r="Y312" s="29">
        <f>'2.10 Prod Gust real. pot.'!F12*k</f>
        <v>2.2574999999999998</v>
      </c>
      <c r="Z312" s="29">
        <f>'2.10 Prod Gust real. pot.'!G12*k</f>
        <v>1.974</v>
      </c>
      <c r="AA312" s="29">
        <f>'2.10 Prod Gust real. pot.'!H12*k</f>
        <v>0.15539999999999998</v>
      </c>
      <c r="AB312" s="29">
        <f>SUM('2.10 Prod Gust real. pot.'!I12:J12)/2</f>
        <v>0.44999999999999996</v>
      </c>
      <c r="AC312" s="29">
        <f t="shared" si="310"/>
        <v>1.0361925000000001</v>
      </c>
      <c r="AD312" s="348">
        <f t="shared" si="311"/>
        <v>1.3032075000000001</v>
      </c>
      <c r="AE312" s="68">
        <f t="shared" si="312"/>
        <v>4.6052999999999997E-2</v>
      </c>
      <c r="AF312" s="36">
        <f t="shared" si="318"/>
        <v>1.0361925000000001</v>
      </c>
      <c r="AG312" s="33">
        <f t="shared" si="313"/>
        <v>10.147007097389393</v>
      </c>
      <c r="AH312" s="33">
        <f t="shared" si="319"/>
        <v>-0.3185706433147768</v>
      </c>
      <c r="AI312" s="36">
        <f t="shared" si="320"/>
        <v>1.3032075000000001</v>
      </c>
      <c r="AJ312" s="33">
        <f t="shared" si="314"/>
        <v>1.5787585720243658</v>
      </c>
      <c r="AK312" s="33">
        <f t="shared" si="321"/>
        <v>2.0006319291152153E-2</v>
      </c>
      <c r="AL312" s="60">
        <f t="shared" si="322"/>
        <v>4.6052999999999997E-2</v>
      </c>
      <c r="AM312" s="60">
        <f t="shared" si="315"/>
        <v>5.5333916308044198E-2</v>
      </c>
      <c r="AN312" s="60">
        <f t="shared" si="323"/>
        <v>2.8331254517012447E-3</v>
      </c>
      <c r="AO312" s="34">
        <f t="shared" si="316"/>
        <v>2.5635570000000003</v>
      </c>
      <c r="AP312" s="34">
        <f t="shared" si="324"/>
        <v>3.1478258014280724</v>
      </c>
      <c r="AQ312" s="10">
        <f t="shared" si="325"/>
        <v>2.1621792119591543</v>
      </c>
      <c r="AR312" s="10">
        <f t="shared" si="326"/>
        <v>2.3105041382482048</v>
      </c>
      <c r="AS312" s="10">
        <f t="shared" si="327"/>
        <v>0.14832492628905047</v>
      </c>
      <c r="AT312" s="10">
        <f>SUM(AS$305:AS312)*5</f>
        <v>2.6691256039687028</v>
      </c>
    </row>
    <row r="313" spans="1:46" x14ac:dyDescent="0.25">
      <c r="A313" s="4">
        <v>45</v>
      </c>
      <c r="B313" s="18">
        <f t="shared" si="305"/>
        <v>2068</v>
      </c>
      <c r="C313" s="19">
        <f t="shared" si="301"/>
        <v>191.75</v>
      </c>
      <c r="D313" s="64" t="e">
        <f>#REF!</f>
        <v>#REF!</v>
      </c>
      <c r="E313" s="57">
        <f t="shared" si="306"/>
        <v>2.1630000000000003</v>
      </c>
      <c r="F313" s="57">
        <f t="shared" si="306"/>
        <v>2.0684999999999998</v>
      </c>
      <c r="G313" s="57">
        <f t="shared" si="306"/>
        <v>0.1575</v>
      </c>
      <c r="H313" s="57">
        <f t="shared" si="306"/>
        <v>0.19</v>
      </c>
      <c r="I313" s="57">
        <f t="shared" si="306"/>
        <v>0.99281700000000017</v>
      </c>
      <c r="J313" s="57">
        <f t="shared" si="306"/>
        <v>1.3159649999999998</v>
      </c>
      <c r="K313" s="57">
        <f t="shared" si="306"/>
        <v>4.412520000000001E-2</v>
      </c>
      <c r="L313" s="57">
        <f t="shared" si="306"/>
        <v>0.99281700000000017</v>
      </c>
      <c r="M313" s="57">
        <f t="shared" si="302"/>
        <v>9.7942389717778564</v>
      </c>
      <c r="N313" s="57">
        <f t="shared" si="307"/>
        <v>-0.31593996883812636</v>
      </c>
      <c r="O313" s="57">
        <f t="shared" si="307"/>
        <v>1.3159649999999998</v>
      </c>
      <c r="P313" s="57">
        <f t="shared" si="303"/>
        <v>1.5912633755161094</v>
      </c>
      <c r="Q313" s="57">
        <f t="shared" si="308"/>
        <v>3.3940590099455603E-2</v>
      </c>
      <c r="R313" s="57">
        <f t="shared" si="308"/>
        <v>4.412520000000001E-2</v>
      </c>
      <c r="S313" s="57">
        <f t="shared" si="304"/>
        <v>5.3681337808585403E-2</v>
      </c>
      <c r="T313" s="57">
        <f t="shared" si="309"/>
        <v>-3.7634096264567429E-4</v>
      </c>
      <c r="U313" s="57">
        <f t="shared" si="309"/>
        <v>2.4268700000000005</v>
      </c>
      <c r="V313" s="57">
        <f t="shared" si="309"/>
        <v>3.0344942802986701</v>
      </c>
      <c r="W313" s="29">
        <f>'2.10 Prod Gust real. pot.'!D13</f>
        <v>191.03</v>
      </c>
      <c r="X313" s="35">
        <f t="shared" si="317"/>
        <v>0.89000000000001478</v>
      </c>
      <c r="Y313" s="29">
        <f>'2.10 Prod Gust real. pot.'!F13*k</f>
        <v>2.2364999999999999</v>
      </c>
      <c r="Z313" s="29">
        <f>'2.10 Prod Gust real. pot.'!G13*k</f>
        <v>2.0642999999999998</v>
      </c>
      <c r="AA313" s="29">
        <f>'2.10 Prod Gust real. pot.'!H13*k</f>
        <v>0.15959999999999999</v>
      </c>
      <c r="AB313" s="29">
        <f>SUM('2.10 Prod Gust real. pot.'!I13:J13)/2</f>
        <v>0.49000000000000005</v>
      </c>
      <c r="AC313" s="29">
        <f t="shared" si="310"/>
        <v>1.0265535000000001</v>
      </c>
      <c r="AD313" s="348">
        <f t="shared" si="311"/>
        <v>1.3323765000000001</v>
      </c>
      <c r="AE313" s="68">
        <f t="shared" si="312"/>
        <v>4.5624600000000001E-2</v>
      </c>
      <c r="AF313" s="36">
        <f t="shared" si="318"/>
        <v>1.0265535000000001</v>
      </c>
      <c r="AG313" s="33">
        <f t="shared" si="313"/>
        <v>9.8600362444021066</v>
      </c>
      <c r="AH313" s="33">
        <f t="shared" si="319"/>
        <v>-0.28697085298728631</v>
      </c>
      <c r="AI313" s="36">
        <f t="shared" si="320"/>
        <v>1.3323765000000001</v>
      </c>
      <c r="AJ313" s="33">
        <f t="shared" si="314"/>
        <v>1.6114642230337051</v>
      </c>
      <c r="AK313" s="33">
        <f t="shared" si="321"/>
        <v>3.2705651009339309E-2</v>
      </c>
      <c r="AL313" s="60">
        <f t="shared" si="322"/>
        <v>4.5624600000000001E-2</v>
      </c>
      <c r="AM313" s="60">
        <f t="shared" si="315"/>
        <v>5.5406346862756736E-2</v>
      </c>
      <c r="AN313" s="60">
        <f t="shared" si="323"/>
        <v>7.243055471253812E-5</v>
      </c>
      <c r="AO313" s="34">
        <f t="shared" si="316"/>
        <v>2.6237120000000003</v>
      </c>
      <c r="AP313" s="34">
        <f t="shared" si="324"/>
        <v>3.2595192285767807</v>
      </c>
      <c r="AQ313" s="10">
        <f t="shared" si="325"/>
        <v>2.2273188017392238</v>
      </c>
      <c r="AR313" s="10">
        <f t="shared" si="326"/>
        <v>2.3924871137753572</v>
      </c>
      <c r="AS313" s="10">
        <f t="shared" si="327"/>
        <v>0.16516831203613336</v>
      </c>
      <c r="AT313" s="10">
        <f>SUM(AS$305:AS313)*5</f>
        <v>3.4949671641493696</v>
      </c>
    </row>
    <row r="314" spans="1:46" x14ac:dyDescent="0.25">
      <c r="A314" s="4">
        <v>50</v>
      </c>
      <c r="B314" s="18">
        <f t="shared" si="305"/>
        <v>2073</v>
      </c>
      <c r="C314" s="19">
        <f t="shared" si="301"/>
        <v>192.59</v>
      </c>
      <c r="D314" s="64" t="e">
        <f>#REF!</f>
        <v>#REF!</v>
      </c>
      <c r="E314" s="57">
        <f t="shared" si="306"/>
        <v>2.0726999999999998</v>
      </c>
      <c r="F314" s="57">
        <f t="shared" si="306"/>
        <v>2.2176</v>
      </c>
      <c r="G314" s="57">
        <f t="shared" si="306"/>
        <v>0.1638</v>
      </c>
      <c r="H314" s="57">
        <f t="shared" si="306"/>
        <v>0.155</v>
      </c>
      <c r="I314" s="57">
        <f t="shared" si="306"/>
        <v>0.95136929999999997</v>
      </c>
      <c r="J314" s="57">
        <f t="shared" si="306"/>
        <v>1.3504995</v>
      </c>
      <c r="K314" s="57">
        <f t="shared" si="306"/>
        <v>4.2283080000000001E-2</v>
      </c>
      <c r="L314" s="57">
        <f t="shared" si="306"/>
        <v>0.95136929999999997</v>
      </c>
      <c r="M314" s="57">
        <f t="shared" si="302"/>
        <v>9.4777495539380645</v>
      </c>
      <c r="N314" s="57">
        <f t="shared" si="307"/>
        <v>-0.3164894178397919</v>
      </c>
      <c r="O314" s="57">
        <f t="shared" si="307"/>
        <v>1.3504995</v>
      </c>
      <c r="P314" s="57">
        <f t="shared" si="303"/>
        <v>1.631797780870309</v>
      </c>
      <c r="Q314" s="57">
        <f t="shared" si="308"/>
        <v>4.053440535419961E-2</v>
      </c>
      <c r="R314" s="57">
        <f t="shared" si="308"/>
        <v>4.2283080000000001E-2</v>
      </c>
      <c r="S314" s="57">
        <f t="shared" si="304"/>
        <v>5.177268949690414E-2</v>
      </c>
      <c r="T314" s="57">
        <f t="shared" si="309"/>
        <v>-1.908648311681263E-3</v>
      </c>
      <c r="U314" s="57">
        <f t="shared" si="309"/>
        <v>2.4428230000000006</v>
      </c>
      <c r="V314" s="57">
        <f t="shared" si="309"/>
        <v>3.0049593392027303</v>
      </c>
      <c r="W314" s="29">
        <f>'2.10 Prod Gust real. pot.'!D14</f>
        <v>191.89</v>
      </c>
      <c r="X314" s="35">
        <f t="shared" si="317"/>
        <v>0.85999999999998522</v>
      </c>
      <c r="Y314" s="29">
        <f>'2.10 Prod Gust real. pot.'!F14*k</f>
        <v>2.0537999999999998</v>
      </c>
      <c r="Z314" s="29">
        <f>'2.10 Prod Gust real. pot.'!G14*k</f>
        <v>2.3037000000000001</v>
      </c>
      <c r="AA314" s="29">
        <f>'2.10 Prod Gust real. pot.'!H14*k</f>
        <v>0.16800000000000001</v>
      </c>
      <c r="AB314" s="29">
        <f>SUM('2.10 Prod Gust real. pot.'!I14:J14)/2</f>
        <v>0.48000000000000004</v>
      </c>
      <c r="AC314" s="29">
        <f t="shared" si="310"/>
        <v>0.94269419999999993</v>
      </c>
      <c r="AD314" s="348">
        <f t="shared" si="311"/>
        <v>1.378587</v>
      </c>
      <c r="AE314" s="68">
        <f t="shared" si="312"/>
        <v>4.1897520000000001E-2</v>
      </c>
      <c r="AF314" s="36">
        <f t="shared" si="318"/>
        <v>0.94269419999999993</v>
      </c>
      <c r="AG314" s="33">
        <f t="shared" si="313"/>
        <v>9.5263543066844534</v>
      </c>
      <c r="AH314" s="33">
        <f t="shared" si="319"/>
        <v>-0.3336819377176532</v>
      </c>
      <c r="AI314" s="36">
        <f t="shared" si="320"/>
        <v>1.378587</v>
      </c>
      <c r="AJ314" s="33">
        <f t="shared" si="314"/>
        <v>1.663456319936661</v>
      </c>
      <c r="AK314" s="33">
        <f t="shared" si="321"/>
        <v>5.199209690295592E-2</v>
      </c>
      <c r="AL314" s="60">
        <f t="shared" si="322"/>
        <v>4.1897520000000001E-2</v>
      </c>
      <c r="AM314" s="60">
        <f t="shared" si="315"/>
        <v>5.1692070896857324E-2</v>
      </c>
      <c r="AN314" s="60">
        <f t="shared" si="323"/>
        <v>-3.7142759658994121E-3</v>
      </c>
      <c r="AO314" s="34">
        <f t="shared" si="316"/>
        <v>2.6529150000000006</v>
      </c>
      <c r="AP314" s="34">
        <f t="shared" si="324"/>
        <v>3.2275108832193888</v>
      </c>
      <c r="AQ314" s="10">
        <f t="shared" si="325"/>
        <v>2.2056401549748039</v>
      </c>
      <c r="AR314" s="10">
        <f t="shared" si="326"/>
        <v>2.3689929882830314</v>
      </c>
      <c r="AS314" s="10">
        <f t="shared" si="327"/>
        <v>0.16335283330822747</v>
      </c>
      <c r="AT314" s="10">
        <f>SUM(AS$305:AS314)*5</f>
        <v>4.311731330690507</v>
      </c>
    </row>
    <row r="315" spans="1:46" x14ac:dyDescent="0.25">
      <c r="A315" s="4">
        <v>55</v>
      </c>
      <c r="B315" s="18">
        <f t="shared" si="305"/>
        <v>2078</v>
      </c>
      <c r="C315" s="19">
        <f t="shared" si="301"/>
        <v>193.45</v>
      </c>
      <c r="D315" s="64" t="e">
        <f>#REF!</f>
        <v>#REF!</v>
      </c>
      <c r="E315" s="57">
        <f t="shared" ref="E315:L324" si="328">E35</f>
        <v>2.1126</v>
      </c>
      <c r="F315" s="57">
        <f t="shared" si="328"/>
        <v>2.2637999999999998</v>
      </c>
      <c r="G315" s="57">
        <f t="shared" si="328"/>
        <v>0.16800000000000001</v>
      </c>
      <c r="H315" s="57">
        <f t="shared" si="328"/>
        <v>0.16</v>
      </c>
      <c r="I315" s="57">
        <f t="shared" si="328"/>
        <v>0.96968340000000008</v>
      </c>
      <c r="J315" s="57">
        <f t="shared" si="328"/>
        <v>1.377831</v>
      </c>
      <c r="K315" s="57">
        <f t="shared" si="328"/>
        <v>4.3097040000000003E-2</v>
      </c>
      <c r="L315" s="57">
        <f t="shared" si="328"/>
        <v>0.96968340000000008</v>
      </c>
      <c r="M315" s="57">
        <f t="shared" si="302"/>
        <v>9.2205436129603697</v>
      </c>
      <c r="N315" s="57">
        <f t="shared" si="307"/>
        <v>-0.25720594097769478</v>
      </c>
      <c r="O315" s="57">
        <f t="shared" si="307"/>
        <v>1.377831</v>
      </c>
      <c r="P315" s="57">
        <f t="shared" si="303"/>
        <v>1.6662948190946389</v>
      </c>
      <c r="Q315" s="57">
        <f t="shared" si="308"/>
        <v>3.4497038224329923E-2</v>
      </c>
      <c r="R315" s="57">
        <f t="shared" si="308"/>
        <v>4.3097040000000003E-2</v>
      </c>
      <c r="S315" s="57">
        <f t="shared" si="304"/>
        <v>5.2249244955881617E-2</v>
      </c>
      <c r="T315" s="57">
        <f t="shared" si="309"/>
        <v>4.7655545897747759E-4</v>
      </c>
      <c r="U315" s="57">
        <f t="shared" si="309"/>
        <v>2.4933320000000005</v>
      </c>
      <c r="V315" s="57">
        <f t="shared" si="309"/>
        <v>3.1310996527055983</v>
      </c>
      <c r="W315" s="29">
        <f>'2.10 Prod Gust real. pot.'!D15</f>
        <v>192.62</v>
      </c>
      <c r="X315" s="35">
        <f t="shared" si="317"/>
        <v>0.73000000000001819</v>
      </c>
      <c r="Y315" s="29">
        <f>'2.10 Prod Gust real. pot.'!F15*k</f>
        <v>2.1461999999999999</v>
      </c>
      <c r="Z315" s="29">
        <f>'2.10 Prod Gust real. pot.'!G15*k</f>
        <v>2.2973999999999997</v>
      </c>
      <c r="AA315" s="29">
        <f>'2.10 Prod Gust real. pot.'!H15*k</f>
        <v>0.1701</v>
      </c>
      <c r="AB315" s="29">
        <f>SUM('2.10 Prod Gust real. pot.'!I15:J15)/2</f>
        <v>0.49</v>
      </c>
      <c r="AC315" s="29">
        <f t="shared" si="310"/>
        <v>0.98510580000000003</v>
      </c>
      <c r="AD315" s="348">
        <f t="shared" si="311"/>
        <v>1.3988309999999999</v>
      </c>
      <c r="AE315" s="68">
        <f t="shared" si="312"/>
        <v>4.3782479999999999E-2</v>
      </c>
      <c r="AF315" s="36">
        <f t="shared" si="318"/>
        <v>0.98510580000000003</v>
      </c>
      <c r="AG315" s="33">
        <f t="shared" si="313"/>
        <v>9.2782789078426084</v>
      </c>
      <c r="AH315" s="33">
        <f t="shared" si="319"/>
        <v>-0.24807539884184493</v>
      </c>
      <c r="AI315" s="36">
        <f t="shared" si="320"/>
        <v>1.3988309999999999</v>
      </c>
      <c r="AJ315" s="33">
        <f t="shared" si="314"/>
        <v>1.692891311008708</v>
      </c>
      <c r="AK315" s="33">
        <f t="shared" si="321"/>
        <v>2.9434991072047056E-2</v>
      </c>
      <c r="AL315" s="60">
        <f t="shared" si="322"/>
        <v>4.3782479999999999E-2</v>
      </c>
      <c r="AM315" s="60">
        <f t="shared" si="315"/>
        <v>5.2920433466185898E-2</v>
      </c>
      <c r="AN315" s="60">
        <f t="shared" si="323"/>
        <v>1.2283625693285741E-3</v>
      </c>
      <c r="AO315" s="34">
        <f t="shared" si="316"/>
        <v>2.7049609999999999</v>
      </c>
      <c r="AP315" s="34">
        <f t="shared" si="324"/>
        <v>3.2175489547995486</v>
      </c>
      <c r="AQ315" s="10">
        <f t="shared" si="325"/>
        <v>2.2982271450859093</v>
      </c>
      <c r="AR315" s="10">
        <f t="shared" si="326"/>
        <v>2.3616809328228685</v>
      </c>
      <c r="AS315" s="10">
        <f t="shared" si="327"/>
        <v>6.34537877369592E-2</v>
      </c>
      <c r="AT315" s="10">
        <f>SUM(AS$305:AS315)*5</f>
        <v>4.629000269375303</v>
      </c>
    </row>
    <row r="316" spans="1:46" x14ac:dyDescent="0.25">
      <c r="A316" s="4">
        <v>60</v>
      </c>
      <c r="B316" s="18">
        <f t="shared" si="305"/>
        <v>2083</v>
      </c>
      <c r="C316" s="19">
        <f t="shared" si="301"/>
        <v>194.16</v>
      </c>
      <c r="D316" s="64" t="e">
        <f>#REF!</f>
        <v>#REF!</v>
      </c>
      <c r="E316" s="57">
        <f t="shared" si="328"/>
        <v>2.0223</v>
      </c>
      <c r="F316" s="57">
        <f t="shared" si="328"/>
        <v>2.3771999999999998</v>
      </c>
      <c r="G316" s="57">
        <f t="shared" si="328"/>
        <v>0.1701</v>
      </c>
      <c r="H316" s="57">
        <f t="shared" si="328"/>
        <v>0.24</v>
      </c>
      <c r="I316" s="57">
        <f t="shared" si="328"/>
        <v>0.9282357</v>
      </c>
      <c r="J316" s="57">
        <f t="shared" si="328"/>
        <v>1.3987995</v>
      </c>
      <c r="K316" s="57">
        <f t="shared" si="328"/>
        <v>4.125492E-2</v>
      </c>
      <c r="L316" s="57">
        <f t="shared" si="328"/>
        <v>0.9282357</v>
      </c>
      <c r="M316" s="57">
        <f t="shared" si="302"/>
        <v>8.9551851361591304</v>
      </c>
      <c r="N316" s="57">
        <f t="shared" si="307"/>
        <v>-0.26535847680123936</v>
      </c>
      <c r="O316" s="57">
        <f t="shared" si="307"/>
        <v>1.3987995</v>
      </c>
      <c r="P316" s="57">
        <f t="shared" si="303"/>
        <v>1.6933615915094578</v>
      </c>
      <c r="Q316" s="57">
        <f t="shared" si="308"/>
        <v>2.7066772414818807E-2</v>
      </c>
      <c r="R316" s="57">
        <f t="shared" si="308"/>
        <v>4.125492E-2</v>
      </c>
      <c r="S316" s="57">
        <f t="shared" si="304"/>
        <v>5.0491368855045224E-2</v>
      </c>
      <c r="T316" s="57">
        <f t="shared" si="309"/>
        <v>-1.7578761008363933E-3</v>
      </c>
      <c r="U316" s="57">
        <f t="shared" si="309"/>
        <v>2.5490879999999998</v>
      </c>
      <c r="V316" s="57">
        <f t="shared" si="309"/>
        <v>3.0190384195127509</v>
      </c>
      <c r="W316" s="29">
        <f>'2.10 Prod Gust real. pot.'!D16</f>
        <v>193.21</v>
      </c>
      <c r="X316" s="35">
        <f t="shared" si="317"/>
        <v>0.59000000000000341</v>
      </c>
      <c r="Y316" s="29">
        <f>'2.10 Prod Gust real. pot.'!F16*k</f>
        <v>1.9068000000000001</v>
      </c>
      <c r="Z316" s="29">
        <f>'2.10 Prod Gust real. pot.'!G16*k</f>
        <v>2.5326</v>
      </c>
      <c r="AA316" s="29">
        <f>'2.10 Prod Gust real. pot.'!H16*k</f>
        <v>0.17639999999999997</v>
      </c>
      <c r="AB316" s="29">
        <f>SUM('2.10 Prod Gust real. pot.'!I16:J16)/2</f>
        <v>0.54500000000000004</v>
      </c>
      <c r="AC316" s="29">
        <f t="shared" si="310"/>
        <v>0.87522120000000003</v>
      </c>
      <c r="AD316" s="348">
        <f t="shared" si="311"/>
        <v>1.429554</v>
      </c>
      <c r="AE316" s="68">
        <f t="shared" si="312"/>
        <v>3.8898720000000005E-2</v>
      </c>
      <c r="AF316" s="36">
        <f t="shared" si="318"/>
        <v>0.87522120000000003</v>
      </c>
      <c r="AG316" s="33">
        <f t="shared" si="313"/>
        <v>8.9524321296409308</v>
      </c>
      <c r="AH316" s="33">
        <f t="shared" si="319"/>
        <v>-0.32584677820167762</v>
      </c>
      <c r="AI316" s="36">
        <f t="shared" si="320"/>
        <v>1.429554</v>
      </c>
      <c r="AJ316" s="33">
        <f t="shared" si="314"/>
        <v>1.7288177314565105</v>
      </c>
      <c r="AK316" s="33">
        <f t="shared" si="321"/>
        <v>3.5926420447802476E-2</v>
      </c>
      <c r="AL316" s="60">
        <f t="shared" si="322"/>
        <v>3.8898720000000005E-2</v>
      </c>
      <c r="AM316" s="60">
        <f t="shared" si="315"/>
        <v>4.8253819341817897E-2</v>
      </c>
      <c r="AN316" s="60">
        <f t="shared" si="323"/>
        <v>-4.6666141243680015E-3</v>
      </c>
      <c r="AO316" s="34">
        <f t="shared" si="316"/>
        <v>2.7352240000000001</v>
      </c>
      <c r="AP316" s="34">
        <f t="shared" si="324"/>
        <v>3.0306370281217601</v>
      </c>
      <c r="AQ316" s="10">
        <f t="shared" si="325"/>
        <v>2.2159741999223592</v>
      </c>
      <c r="AR316" s="10">
        <f t="shared" si="326"/>
        <v>2.224487578641372</v>
      </c>
      <c r="AS316" s="10">
        <f t="shared" si="327"/>
        <v>8.5133787190128096E-3</v>
      </c>
      <c r="AT316" s="10">
        <f>SUM(AS$305:AS316)*5</f>
        <v>4.6715671629703674</v>
      </c>
    </row>
    <row r="317" spans="1:46" x14ac:dyDescent="0.25">
      <c r="A317" s="4">
        <v>65</v>
      </c>
      <c r="B317" s="18">
        <f t="shared" si="305"/>
        <v>2088</v>
      </c>
      <c r="C317" s="19">
        <f t="shared" si="301"/>
        <v>194.58</v>
      </c>
      <c r="D317" s="64" t="e">
        <f>#REF!</f>
        <v>#REF!</v>
      </c>
      <c r="E317" s="57">
        <f t="shared" si="328"/>
        <v>2.1944999999999997</v>
      </c>
      <c r="F317" s="57">
        <f t="shared" si="328"/>
        <v>2.2469999999999999</v>
      </c>
      <c r="G317" s="57">
        <f t="shared" si="328"/>
        <v>0.16800000000000001</v>
      </c>
      <c r="H317" s="57">
        <f t="shared" si="328"/>
        <v>0.27500000000000002</v>
      </c>
      <c r="I317" s="57">
        <f t="shared" si="328"/>
        <v>1.0072755</v>
      </c>
      <c r="J317" s="57">
        <f t="shared" si="328"/>
        <v>1.3915124999999997</v>
      </c>
      <c r="K317" s="57">
        <f t="shared" si="328"/>
        <v>4.4767799999999996E-2</v>
      </c>
      <c r="L317" s="57">
        <f t="shared" si="328"/>
        <v>1.0072755</v>
      </c>
      <c r="M317" s="57">
        <f t="shared" si="302"/>
        <v>8.8032169647044096</v>
      </c>
      <c r="N317" s="57">
        <f t="shared" si="307"/>
        <v>-0.15196817145472075</v>
      </c>
      <c r="O317" s="57">
        <f t="shared" si="307"/>
        <v>1.3915124999999997</v>
      </c>
      <c r="P317" s="57">
        <f t="shared" si="303"/>
        <v>1.6908593660892952</v>
      </c>
      <c r="Q317" s="57">
        <f t="shared" si="308"/>
        <v>-2.5022254201625405E-3</v>
      </c>
      <c r="R317" s="57">
        <f t="shared" si="308"/>
        <v>4.4767799999999996E-2</v>
      </c>
      <c r="S317" s="57">
        <f t="shared" si="304"/>
        <v>5.3693497327198428E-2</v>
      </c>
      <c r="T317" s="57">
        <f t="shared" si="309"/>
        <v>3.202128472153204E-3</v>
      </c>
      <c r="U317" s="57">
        <f t="shared" si="309"/>
        <v>2.5887850000000001</v>
      </c>
      <c r="V317" s="57">
        <f t="shared" si="309"/>
        <v>2.8575167315972858</v>
      </c>
      <c r="W317" s="29">
        <f>'2.10 Prod Gust real. pot.'!D17</f>
        <v>193.75</v>
      </c>
      <c r="X317" s="35">
        <f t="shared" si="317"/>
        <v>0.53999999999999204</v>
      </c>
      <c r="Y317" s="29">
        <f>'2.10 Prod Gust real. pot.'!F17*k</f>
        <v>1.9109999999999998</v>
      </c>
      <c r="Z317" s="29">
        <f>'2.10 Prod Gust real. pot.'!G17*k</f>
        <v>2.5493999999999999</v>
      </c>
      <c r="AA317" s="29">
        <f>'2.10 Prod Gust real. pot.'!H17*k</f>
        <v>0.17849999999999999</v>
      </c>
      <c r="AB317" s="29">
        <f>SUM('2.10 Prod Gust real. pot.'!I17:J17)/2</f>
        <v>0.57000000000000006</v>
      </c>
      <c r="AC317" s="29">
        <f t="shared" si="310"/>
        <v>0.87714899999999996</v>
      </c>
      <c r="AD317" s="348">
        <f t="shared" si="311"/>
        <v>1.4369669999999999</v>
      </c>
      <c r="AE317" s="68">
        <f t="shared" si="312"/>
        <v>3.8984400000000002E-2</v>
      </c>
      <c r="AF317" s="36">
        <f t="shared" si="318"/>
        <v>0.87714899999999996</v>
      </c>
      <c r="AG317" s="33">
        <f t="shared" si="313"/>
        <v>8.6706938333292314</v>
      </c>
      <c r="AH317" s="33">
        <f t="shared" si="319"/>
        <v>-0.28173829631169944</v>
      </c>
      <c r="AI317" s="36">
        <f t="shared" si="320"/>
        <v>1.4369669999999999</v>
      </c>
      <c r="AJ317" s="33">
        <f t="shared" si="314"/>
        <v>1.7425816853371106</v>
      </c>
      <c r="AK317" s="33">
        <f t="shared" si="321"/>
        <v>1.3763953880600033E-2</v>
      </c>
      <c r="AL317" s="60">
        <f t="shared" si="322"/>
        <v>3.8984400000000002E-2</v>
      </c>
      <c r="AM317" s="60">
        <f t="shared" si="315"/>
        <v>4.7514550718687508E-2</v>
      </c>
      <c r="AN317" s="60">
        <f t="shared" si="323"/>
        <v>-7.3926862313038882E-4</v>
      </c>
      <c r="AO317" s="34">
        <f t="shared" si="316"/>
        <v>2.7607170000000001</v>
      </c>
      <c r="AP317" s="34">
        <f t="shared" si="324"/>
        <v>3.0320033889457623</v>
      </c>
      <c r="AQ317" s="10">
        <f t="shared" si="325"/>
        <v>2.0974172809924077</v>
      </c>
      <c r="AR317" s="10">
        <f t="shared" si="326"/>
        <v>2.2254904874861894</v>
      </c>
      <c r="AS317" s="10">
        <f t="shared" si="327"/>
        <v>0.12807320649378173</v>
      </c>
      <c r="AT317" s="10">
        <f>SUM(AS$305:AS317)*5</f>
        <v>5.3119331954392752</v>
      </c>
    </row>
    <row r="318" spans="1:46" x14ac:dyDescent="0.25">
      <c r="A318" s="4">
        <v>70</v>
      </c>
      <c r="B318" s="18">
        <f t="shared" si="305"/>
        <v>2093</v>
      </c>
      <c r="C318" s="19">
        <f t="shared" si="301"/>
        <v>194.91</v>
      </c>
      <c r="D318" s="64" t="e">
        <f>#REF!</f>
        <v>#REF!</v>
      </c>
      <c r="E318" s="57">
        <f t="shared" si="328"/>
        <v>2.3561999999999999</v>
      </c>
      <c r="F318" s="57">
        <f t="shared" si="328"/>
        <v>2.0453999999999999</v>
      </c>
      <c r="G318" s="57">
        <f t="shared" si="328"/>
        <v>0.16170000000000001</v>
      </c>
      <c r="H318" s="57">
        <f t="shared" si="328"/>
        <v>0.28499999999999998</v>
      </c>
      <c r="I318" s="57">
        <f t="shared" si="328"/>
        <v>1.0814957999999999</v>
      </c>
      <c r="J318" s="57">
        <f t="shared" si="328"/>
        <v>1.3545209999999999</v>
      </c>
      <c r="K318" s="57">
        <f t="shared" si="328"/>
        <v>4.8066480000000002E-2</v>
      </c>
      <c r="L318" s="57">
        <f t="shared" si="328"/>
        <v>1.0814957999999999</v>
      </c>
      <c r="M318" s="57">
        <f t="shared" si="302"/>
        <v>8.7451412874414203</v>
      </c>
      <c r="N318" s="57">
        <f t="shared" si="307"/>
        <v>-5.8075677262989345E-2</v>
      </c>
      <c r="O318" s="57">
        <f t="shared" si="307"/>
        <v>1.3545209999999999</v>
      </c>
      <c r="P318" s="57">
        <f t="shared" si="303"/>
        <v>1.6534255309486319</v>
      </c>
      <c r="Q318" s="57">
        <f t="shared" si="308"/>
        <v>-3.7433835140663341E-2</v>
      </c>
      <c r="R318" s="57">
        <f t="shared" si="308"/>
        <v>4.8066480000000002E-2</v>
      </c>
      <c r="S318" s="57">
        <f t="shared" si="304"/>
        <v>5.7558239016420945E-2</v>
      </c>
      <c r="T318" s="57">
        <f t="shared" si="309"/>
        <v>3.8647416892225173E-3</v>
      </c>
      <c r="U318" s="57">
        <f t="shared" si="309"/>
        <v>2.5695990000000002</v>
      </c>
      <c r="V318" s="57">
        <f t="shared" si="309"/>
        <v>2.8079542292855542</v>
      </c>
      <c r="W318" s="29">
        <f>'2.10 Prod Gust real. pot.'!D18</f>
        <v>194.07</v>
      </c>
      <c r="X318" s="35">
        <f t="shared" si="317"/>
        <v>0.31999999999999318</v>
      </c>
      <c r="Y318" s="29">
        <f>'2.10 Prod Gust real. pot.'!F18*k</f>
        <v>2.2050000000000001</v>
      </c>
      <c r="Z318" s="29">
        <f>'2.10 Prod Gust real. pot.'!G18*k</f>
        <v>2.2343999999999999</v>
      </c>
      <c r="AA318" s="29">
        <f>'2.10 Prod Gust real. pot.'!H18*k</f>
        <v>0.16800000000000001</v>
      </c>
      <c r="AB318" s="29">
        <f>SUM('2.10 Prod Gust real. pot.'!I18:J18)/2</f>
        <v>0.54</v>
      </c>
      <c r="AC318" s="29">
        <f t="shared" si="310"/>
        <v>1.012095</v>
      </c>
      <c r="AD318" s="348">
        <f t="shared" si="311"/>
        <v>1.389297</v>
      </c>
      <c r="AE318" s="68">
        <f t="shared" si="312"/>
        <v>4.4982000000000008E-2</v>
      </c>
      <c r="AF318" s="36">
        <f t="shared" si="318"/>
        <v>1.012095</v>
      </c>
      <c r="AG318" s="33">
        <f t="shared" si="313"/>
        <v>8.5603724007729927</v>
      </c>
      <c r="AH318" s="33">
        <f t="shared" si="319"/>
        <v>-0.11032143255623872</v>
      </c>
      <c r="AI318" s="36">
        <f t="shared" si="320"/>
        <v>1.389297</v>
      </c>
      <c r="AJ318" s="33">
        <f t="shared" si="314"/>
        <v>1.6973448316183384</v>
      </c>
      <c r="AK318" s="33">
        <f t="shared" si="321"/>
        <v>-4.5236853718772174E-2</v>
      </c>
      <c r="AL318" s="60">
        <f t="shared" si="322"/>
        <v>4.4982000000000008E-2</v>
      </c>
      <c r="AM318" s="60">
        <f t="shared" si="315"/>
        <v>5.3381465254554027E-2</v>
      </c>
      <c r="AN318" s="60">
        <f t="shared" si="323"/>
        <v>5.8669145358665187E-3</v>
      </c>
      <c r="AO318" s="34">
        <f t="shared" si="316"/>
        <v>2.7281220000000004</v>
      </c>
      <c r="AP318" s="34">
        <f t="shared" si="324"/>
        <v>2.898430628260849</v>
      </c>
      <c r="AQ318" s="10">
        <f t="shared" si="325"/>
        <v>2.0610384042955969</v>
      </c>
      <c r="AR318" s="10">
        <f t="shared" si="326"/>
        <v>2.1274480811434633</v>
      </c>
      <c r="AS318" s="10">
        <f t="shared" si="327"/>
        <v>6.6409676847866361E-2</v>
      </c>
      <c r="AT318" s="10">
        <f>SUM(AS$305:AS318)*5</f>
        <v>5.6439815796786075</v>
      </c>
    </row>
    <row r="319" spans="1:46" x14ac:dyDescent="0.25">
      <c r="A319" s="4">
        <v>75</v>
      </c>
      <c r="B319" s="18">
        <f t="shared" si="305"/>
        <v>2098</v>
      </c>
      <c r="C319" s="19">
        <f t="shared" si="301"/>
        <v>195.12</v>
      </c>
      <c r="D319" s="64" t="e">
        <f>#REF!</f>
        <v>#REF!</v>
      </c>
      <c r="E319" s="57">
        <f t="shared" si="328"/>
        <v>2.3456999999999999</v>
      </c>
      <c r="F319" s="57">
        <f t="shared" si="328"/>
        <v>1.9572000000000001</v>
      </c>
      <c r="G319" s="57">
        <f t="shared" si="328"/>
        <v>0.15539999999999998</v>
      </c>
      <c r="H319" s="57">
        <f t="shared" si="328"/>
        <v>0.23499999999999999</v>
      </c>
      <c r="I319" s="57">
        <f t="shared" si="328"/>
        <v>1.0766762999999999</v>
      </c>
      <c r="J319" s="57">
        <f t="shared" si="328"/>
        <v>1.3184325000000001</v>
      </c>
      <c r="K319" s="57">
        <f t="shared" si="328"/>
        <v>4.7852280000000004E-2</v>
      </c>
      <c r="L319" s="57">
        <f t="shared" si="328"/>
        <v>1.0766762999999999</v>
      </c>
      <c r="M319" s="57">
        <f t="shared" si="302"/>
        <v>8.6897639738863202</v>
      </c>
      <c r="N319" s="57">
        <f t="shared" si="307"/>
        <v>-5.5377313555100116E-2</v>
      </c>
      <c r="O319" s="57">
        <f t="shared" si="307"/>
        <v>1.3184325000000001</v>
      </c>
      <c r="P319" s="57">
        <f t="shared" si="303"/>
        <v>1.6107196012801865</v>
      </c>
      <c r="Q319" s="57">
        <f t="shared" si="308"/>
        <v>-4.270592966844533E-2</v>
      </c>
      <c r="R319" s="57">
        <f t="shared" si="308"/>
        <v>4.7852280000000004E-2</v>
      </c>
      <c r="S319" s="57">
        <f t="shared" si="304"/>
        <v>5.8027235280416846E-2</v>
      </c>
      <c r="T319" s="57">
        <f t="shared" si="309"/>
        <v>4.6899626399590083E-4</v>
      </c>
      <c r="U319" s="57">
        <f t="shared" si="309"/>
        <v>2.4874490000000007</v>
      </c>
      <c r="V319" s="57">
        <f t="shared" si="309"/>
        <v>2.5998347530404593</v>
      </c>
      <c r="W319" s="29">
        <f>'2.10 Prod Gust real. pot.'!D19</f>
        <v>194.36</v>
      </c>
      <c r="X319" s="35">
        <f t="shared" si="317"/>
        <v>0.29000000000002046</v>
      </c>
      <c r="Y319" s="29">
        <f>'2.10 Prod Gust real. pot.'!F19*k</f>
        <v>2.2805999999999997</v>
      </c>
      <c r="Z319" s="29">
        <f>'2.10 Prod Gust real. pot.'!G19*k</f>
        <v>2.1041999999999996</v>
      </c>
      <c r="AA319" s="29">
        <f>'2.10 Prod Gust real. pot.'!H19*k</f>
        <v>0.16170000000000001</v>
      </c>
      <c r="AB319" s="29">
        <f>SUM('2.10 Prod Gust real. pot.'!I19:J19)/2</f>
        <v>0.49</v>
      </c>
      <c r="AC319" s="29">
        <f t="shared" si="310"/>
        <v>1.0467953999999999</v>
      </c>
      <c r="AD319" s="348">
        <f t="shared" si="311"/>
        <v>1.3583429999999996</v>
      </c>
      <c r="AE319" s="68">
        <f t="shared" si="312"/>
        <v>4.6524240000000001E-2</v>
      </c>
      <c r="AF319" s="36">
        <f t="shared" si="318"/>
        <v>1.0467953999999999</v>
      </c>
      <c r="AG319" s="33">
        <f t="shared" si="313"/>
        <v>8.4990324155175241</v>
      </c>
      <c r="AH319" s="33">
        <f t="shared" si="319"/>
        <v>-6.1339985255468576E-2</v>
      </c>
      <c r="AI319" s="36">
        <f t="shared" si="320"/>
        <v>1.3583429999999996</v>
      </c>
      <c r="AJ319" s="33">
        <f t="shared" si="314"/>
        <v>1.658394010112316</v>
      </c>
      <c r="AK319" s="33">
        <f t="shared" si="321"/>
        <v>-3.8950821506022359E-2</v>
      </c>
      <c r="AL319" s="60">
        <f t="shared" si="322"/>
        <v>4.6524240000000001E-2</v>
      </c>
      <c r="AM319" s="60">
        <f t="shared" si="315"/>
        <v>5.5960839017792308E-2</v>
      </c>
      <c r="AN319" s="60">
        <f t="shared" si="323"/>
        <v>2.579373763238281E-3</v>
      </c>
      <c r="AO319" s="34">
        <f t="shared" si="316"/>
        <v>2.6693449999999999</v>
      </c>
      <c r="AP319" s="34">
        <f t="shared" si="324"/>
        <v>2.8616335670017681</v>
      </c>
      <c r="AQ319" s="10">
        <f t="shared" si="325"/>
        <v>1.908278708731697</v>
      </c>
      <c r="AR319" s="10">
        <f t="shared" si="326"/>
        <v>2.1004390381792977</v>
      </c>
      <c r="AS319" s="10">
        <f t="shared" si="327"/>
        <v>0.19216032944760064</v>
      </c>
      <c r="AT319" s="10">
        <f>SUM(AS$305:AS319)*5</f>
        <v>6.6047832269166111</v>
      </c>
    </row>
    <row r="320" spans="1:46" x14ac:dyDescent="0.25">
      <c r="A320" s="4">
        <v>80</v>
      </c>
      <c r="B320" s="18">
        <f t="shared" si="305"/>
        <v>2103</v>
      </c>
      <c r="C320" s="19">
        <f t="shared" si="301"/>
        <v>195.4</v>
      </c>
      <c r="D320" s="64" t="e">
        <f>#REF!</f>
        <v>#REF!</v>
      </c>
      <c r="E320" s="57">
        <f t="shared" si="328"/>
        <v>2.2427999999999999</v>
      </c>
      <c r="F320" s="57">
        <f t="shared" si="328"/>
        <v>1.9866000000000001</v>
      </c>
      <c r="G320" s="57">
        <f t="shared" si="328"/>
        <v>0.15539999999999998</v>
      </c>
      <c r="H320" s="57">
        <f t="shared" si="328"/>
        <v>0.215</v>
      </c>
      <c r="I320" s="57">
        <f t="shared" si="328"/>
        <v>1.0294452000000001</v>
      </c>
      <c r="J320" s="57">
        <f t="shared" si="328"/>
        <v>1.3043939999999998</v>
      </c>
      <c r="K320" s="57">
        <f t="shared" si="328"/>
        <v>4.5753120000000001E-2</v>
      </c>
      <c r="L320" s="57">
        <f t="shared" si="328"/>
        <v>1.0294452000000001</v>
      </c>
      <c r="M320" s="57">
        <f t="shared" si="302"/>
        <v>8.5943241223771025</v>
      </c>
      <c r="N320" s="57">
        <f t="shared" si="307"/>
        <v>-9.5439851509217632E-2</v>
      </c>
      <c r="O320" s="57">
        <f t="shared" si="307"/>
        <v>1.3043939999999998</v>
      </c>
      <c r="P320" s="57">
        <f t="shared" si="303"/>
        <v>1.5891316881638278</v>
      </c>
      <c r="Q320" s="57">
        <f t="shared" si="308"/>
        <v>-2.158791311635877E-2</v>
      </c>
      <c r="R320" s="57">
        <f t="shared" si="308"/>
        <v>4.5753120000000001E-2</v>
      </c>
      <c r="S320" s="57">
        <f t="shared" si="304"/>
        <v>5.601098289007251E-2</v>
      </c>
      <c r="T320" s="57">
        <f t="shared" si="309"/>
        <v>-2.0162523903443363E-3</v>
      </c>
      <c r="U320" s="57">
        <f t="shared" si="309"/>
        <v>2.437894</v>
      </c>
      <c r="V320" s="57">
        <f t="shared" si="309"/>
        <v>2.5988499829840803</v>
      </c>
      <c r="W320" s="29">
        <f>'2.10 Prod Gust real. pot.'!D20</f>
        <v>194.67</v>
      </c>
      <c r="X320" s="35">
        <f t="shared" si="317"/>
        <v>0.30999999999997385</v>
      </c>
      <c r="Y320" s="29">
        <f>'2.10 Prod Gust real. pot.'!F20*k</f>
        <v>2.0348999999999999</v>
      </c>
      <c r="Z320" s="29">
        <f>'2.10 Prod Gust real. pot.'!G20*k</f>
        <v>2.2763999999999998</v>
      </c>
      <c r="AA320" s="29">
        <f>'2.10 Prod Gust real. pot.'!H20*k</f>
        <v>0.16589999999999999</v>
      </c>
      <c r="AB320" s="29">
        <f>SUM('2.10 Prod Gust real. pot.'!I20:J20)/2</f>
        <v>0.48500000000000004</v>
      </c>
      <c r="AC320" s="29">
        <f t="shared" si="310"/>
        <v>0.93401909999999999</v>
      </c>
      <c r="AD320" s="348">
        <f t="shared" si="311"/>
        <v>1.3635824999999999</v>
      </c>
      <c r="AE320" s="68">
        <f t="shared" si="312"/>
        <v>4.1511960000000001E-2</v>
      </c>
      <c r="AF320" s="36">
        <f t="shared" si="318"/>
        <v>0.93401909999999999</v>
      </c>
      <c r="AG320" s="33">
        <f t="shared" si="313"/>
        <v>8.3328565568007988</v>
      </c>
      <c r="AH320" s="33">
        <f t="shared" si="319"/>
        <v>-0.16617585871672524</v>
      </c>
      <c r="AI320" s="36">
        <f t="shared" si="320"/>
        <v>1.3635824999999999</v>
      </c>
      <c r="AJ320" s="33">
        <f t="shared" si="314"/>
        <v>1.6567479126073925</v>
      </c>
      <c r="AK320" s="33">
        <f t="shared" si="321"/>
        <v>-1.6460975049235049E-3</v>
      </c>
      <c r="AL320" s="60">
        <f t="shared" si="322"/>
        <v>4.1511960000000001E-2</v>
      </c>
      <c r="AM320" s="60">
        <f t="shared" si="315"/>
        <v>5.1404532187592417E-2</v>
      </c>
      <c r="AN320" s="60">
        <f t="shared" si="323"/>
        <v>-4.556306830199891E-3</v>
      </c>
      <c r="AO320" s="34">
        <f t="shared" si="316"/>
        <v>2.6299659999999996</v>
      </c>
      <c r="AP320" s="34">
        <f t="shared" si="324"/>
        <v>2.767587736948125</v>
      </c>
      <c r="AQ320" s="10">
        <f t="shared" si="325"/>
        <v>1.9075558875103149</v>
      </c>
      <c r="AR320" s="10">
        <f t="shared" si="326"/>
        <v>2.0314093989199238</v>
      </c>
      <c r="AS320" s="10">
        <f t="shared" si="327"/>
        <v>0.12385351140960887</v>
      </c>
      <c r="AT320" s="10">
        <f>SUM(AS$305:AS320)*5</f>
        <v>7.2240507839646551</v>
      </c>
    </row>
    <row r="321" spans="1:46" x14ac:dyDescent="0.25">
      <c r="A321" s="4">
        <v>85</v>
      </c>
      <c r="B321" s="18">
        <f t="shared" si="305"/>
        <v>2108</v>
      </c>
      <c r="C321" s="19">
        <f t="shared" si="301"/>
        <v>195.85</v>
      </c>
      <c r="D321" s="64" t="e">
        <f>#REF!</f>
        <v>#REF!</v>
      </c>
      <c r="E321" s="57">
        <f t="shared" si="328"/>
        <v>2.3058000000000001</v>
      </c>
      <c r="F321" s="57">
        <f t="shared" si="328"/>
        <v>1.9887000000000001</v>
      </c>
      <c r="G321" s="57">
        <f t="shared" si="328"/>
        <v>0.1575</v>
      </c>
      <c r="H321" s="57">
        <f t="shared" si="328"/>
        <v>0.25</v>
      </c>
      <c r="I321" s="57">
        <f t="shared" si="328"/>
        <v>1.0583622000000001</v>
      </c>
      <c r="J321" s="57">
        <f t="shared" si="328"/>
        <v>1.320627</v>
      </c>
      <c r="K321" s="57">
        <f t="shared" si="328"/>
        <v>4.7038320000000002E-2</v>
      </c>
      <c r="L321" s="57">
        <f t="shared" si="328"/>
        <v>1.0583622000000001</v>
      </c>
      <c r="M321" s="57">
        <f t="shared" si="302"/>
        <v>8.5401559058848537</v>
      </c>
      <c r="N321" s="57">
        <f t="shared" si="307"/>
        <v>-5.4168216492248789E-2</v>
      </c>
      <c r="O321" s="57">
        <f t="shared" si="307"/>
        <v>1.320627</v>
      </c>
      <c r="P321" s="57">
        <f t="shared" si="303"/>
        <v>1.6015484482247673</v>
      </c>
      <c r="Q321" s="57">
        <f t="shared" si="308"/>
        <v>1.2416760060939502E-2</v>
      </c>
      <c r="R321" s="57">
        <f t="shared" si="308"/>
        <v>4.7038320000000002E-2</v>
      </c>
      <c r="S321" s="57">
        <f t="shared" si="304"/>
        <v>5.6939756455623491E-2</v>
      </c>
      <c r="T321" s="57">
        <f t="shared" si="309"/>
        <v>9.2877356555098184E-4</v>
      </c>
      <c r="U321" s="57">
        <f t="shared" si="309"/>
        <v>2.4920599999999999</v>
      </c>
      <c r="V321" s="57">
        <f t="shared" si="309"/>
        <v>2.9012373171342301</v>
      </c>
      <c r="W321" s="29">
        <f>'2.10 Prod Gust real. pot.'!D21</f>
        <v>195.13</v>
      </c>
      <c r="X321" s="35">
        <f t="shared" si="317"/>
        <v>0.46000000000000796</v>
      </c>
      <c r="Y321" s="29">
        <f>'2.10 Prod Gust real. pot.'!F21*k</f>
        <v>2.1902999999999997</v>
      </c>
      <c r="Z321" s="29">
        <f>'2.10 Prod Gust real. pot.'!G21*k</f>
        <v>2.1692999999999998</v>
      </c>
      <c r="AA321" s="29">
        <f>'2.10 Prod Gust real. pot.'!H21*k</f>
        <v>0.1638</v>
      </c>
      <c r="AB321" s="29">
        <f>SUM('2.10 Prod Gust real. pot.'!I21:J21)/2</f>
        <v>0.53500000000000003</v>
      </c>
      <c r="AC321" s="29">
        <f t="shared" si="310"/>
        <v>1.0053477</v>
      </c>
      <c r="AD321" s="348">
        <f t="shared" si="311"/>
        <v>1.3609574999999998</v>
      </c>
      <c r="AE321" s="68">
        <f t="shared" si="312"/>
        <v>4.4682119999999999E-2</v>
      </c>
      <c r="AF321" s="36">
        <f t="shared" si="318"/>
        <v>1.0053477</v>
      </c>
      <c r="AG321" s="33">
        <f t="shared" si="313"/>
        <v>8.2595206693887366</v>
      </c>
      <c r="AH321" s="33">
        <f t="shared" si="319"/>
        <v>-7.3335887412062206E-2</v>
      </c>
      <c r="AI321" s="36">
        <f t="shared" si="320"/>
        <v>1.3609574999999998</v>
      </c>
      <c r="AJ321" s="33">
        <f t="shared" si="314"/>
        <v>1.653831920930336</v>
      </c>
      <c r="AK321" s="33">
        <f t="shared" si="321"/>
        <v>-2.9159916770564731E-3</v>
      </c>
      <c r="AL321" s="60">
        <f t="shared" si="322"/>
        <v>4.4682119999999999E-2</v>
      </c>
      <c r="AM321" s="60">
        <f t="shared" si="315"/>
        <v>5.3769243323392189E-2</v>
      </c>
      <c r="AN321" s="60">
        <f t="shared" si="323"/>
        <v>2.3647111357997727E-3</v>
      </c>
      <c r="AO321" s="34">
        <f t="shared" si="316"/>
        <v>2.680952</v>
      </c>
      <c r="AP321" s="34">
        <f t="shared" si="324"/>
        <v>3.0670648320466891</v>
      </c>
      <c r="AQ321" s="10">
        <f t="shared" si="325"/>
        <v>2.1295081907765248</v>
      </c>
      <c r="AR321" s="10">
        <f t="shared" si="326"/>
        <v>2.2512255867222697</v>
      </c>
      <c r="AS321" s="10">
        <f t="shared" si="327"/>
        <v>0.12171739594574493</v>
      </c>
      <c r="AT321" s="10">
        <f>SUM(AS$305:AS321)*5</f>
        <v>7.8326377636933797</v>
      </c>
    </row>
    <row r="322" spans="1:46" x14ac:dyDescent="0.25">
      <c r="A322" s="4">
        <v>90</v>
      </c>
      <c r="B322" s="18">
        <f t="shared" si="305"/>
        <v>2113</v>
      </c>
      <c r="C322" s="19">
        <f t="shared" si="301"/>
        <v>196.25</v>
      </c>
      <c r="D322" s="64" t="e">
        <f>#REF!</f>
        <v>#REF!</v>
      </c>
      <c r="E322" s="57">
        <f t="shared" si="328"/>
        <v>2.4108000000000001</v>
      </c>
      <c r="F322" s="57">
        <f t="shared" si="328"/>
        <v>1.9634999999999998</v>
      </c>
      <c r="G322" s="57">
        <f t="shared" si="328"/>
        <v>0.1575</v>
      </c>
      <c r="H322" s="57">
        <f t="shared" si="328"/>
        <v>0.23</v>
      </c>
      <c r="I322" s="57">
        <f t="shared" si="328"/>
        <v>1.1065572000000001</v>
      </c>
      <c r="J322" s="57">
        <f t="shared" si="328"/>
        <v>1.336776</v>
      </c>
      <c r="K322" s="57">
        <f t="shared" si="328"/>
        <v>4.9180320000000007E-2</v>
      </c>
      <c r="L322" s="57">
        <f t="shared" si="328"/>
        <v>1.1065572000000001</v>
      </c>
      <c r="M322" s="57">
        <f t="shared" si="302"/>
        <v>8.5411947345047814</v>
      </c>
      <c r="N322" s="57">
        <f t="shared" si="307"/>
        <v>1.0388286199276564E-3</v>
      </c>
      <c r="O322" s="57">
        <f t="shared" si="307"/>
        <v>1.336776</v>
      </c>
      <c r="P322" s="57">
        <f t="shared" si="303"/>
        <v>1.6198924420346312</v>
      </c>
      <c r="Q322" s="57">
        <f t="shared" si="308"/>
        <v>1.8343993809863957E-2</v>
      </c>
      <c r="R322" s="57">
        <f t="shared" si="308"/>
        <v>4.9180320000000007E-2</v>
      </c>
      <c r="S322" s="57">
        <f t="shared" si="304"/>
        <v>5.9245941977220475E-2</v>
      </c>
      <c r="T322" s="57">
        <f t="shared" si="309"/>
        <v>2.3061855215969831E-3</v>
      </c>
      <c r="U322" s="57">
        <f t="shared" si="309"/>
        <v>2.5237540000000003</v>
      </c>
      <c r="V322" s="57">
        <f t="shared" si="309"/>
        <v>2.9454430079513947</v>
      </c>
      <c r="W322" s="29">
        <f>'2.10 Prod Gust real. pot.'!D22</f>
        <v>195.6</v>
      </c>
      <c r="X322" s="35">
        <f t="shared" si="317"/>
        <v>0.46999999999999886</v>
      </c>
      <c r="Y322" s="29">
        <f>'2.10 Prod Gust real. pot.'!F22*k</f>
        <v>2.1966000000000001</v>
      </c>
      <c r="Z322" s="29">
        <f>'2.10 Prod Gust real. pot.'!G22*k</f>
        <v>2.226</v>
      </c>
      <c r="AA322" s="29">
        <f>'2.10 Prod Gust real. pot.'!H22*k</f>
        <v>0.16800000000000001</v>
      </c>
      <c r="AB322" s="29">
        <f>SUM('2.10 Prod Gust real. pot.'!I22:J22)/2</f>
        <v>0.52</v>
      </c>
      <c r="AC322" s="29">
        <f t="shared" si="310"/>
        <v>1.0082394000000001</v>
      </c>
      <c r="AD322" s="348">
        <f t="shared" si="311"/>
        <v>1.384047</v>
      </c>
      <c r="AE322" s="68">
        <f t="shared" si="312"/>
        <v>4.4810640000000006E-2</v>
      </c>
      <c r="AF322" s="36">
        <f t="shared" si="318"/>
        <v>1.0082394000000001</v>
      </c>
      <c r="AG322" s="33">
        <f t="shared" si="313"/>
        <v>8.1985697712923447</v>
      </c>
      <c r="AH322" s="33">
        <f t="shared" si="319"/>
        <v>-6.0950898096391981E-2</v>
      </c>
      <c r="AI322" s="36">
        <f t="shared" si="320"/>
        <v>1.384047</v>
      </c>
      <c r="AJ322" s="33">
        <f t="shared" si="314"/>
        <v>1.6764059415581536</v>
      </c>
      <c r="AK322" s="33">
        <f t="shared" si="321"/>
        <v>2.2574020627817548E-2</v>
      </c>
      <c r="AL322" s="60">
        <f t="shared" si="322"/>
        <v>4.4810640000000006E-2</v>
      </c>
      <c r="AM322" s="60">
        <f t="shared" si="315"/>
        <v>5.4315789143310034E-2</v>
      </c>
      <c r="AN322" s="60">
        <f t="shared" si="323"/>
        <v>5.465458199178444E-4</v>
      </c>
      <c r="AO322" s="34">
        <f t="shared" si="316"/>
        <v>2.708618</v>
      </c>
      <c r="AP322" s="34">
        <f t="shared" si="324"/>
        <v>3.1407876683513423</v>
      </c>
      <c r="AQ322" s="10">
        <f t="shared" si="325"/>
        <v>2.1619551678363238</v>
      </c>
      <c r="AR322" s="10">
        <f t="shared" si="326"/>
        <v>2.3053381485698852</v>
      </c>
      <c r="AS322" s="10">
        <f t="shared" si="327"/>
        <v>0.14338298073356137</v>
      </c>
      <c r="AT322" s="10">
        <f>SUM(AS$305:AS322)*5</f>
        <v>8.549552667361187</v>
      </c>
    </row>
    <row r="323" spans="1:46" x14ac:dyDescent="0.25">
      <c r="A323" s="4">
        <v>95</v>
      </c>
      <c r="B323" s="18">
        <f t="shared" si="305"/>
        <v>2118</v>
      </c>
      <c r="C323" s="19">
        <f t="shared" si="301"/>
        <v>196.74</v>
      </c>
      <c r="D323" s="64" t="e">
        <f>#REF!</f>
        <v>#REF!</v>
      </c>
      <c r="E323" s="57">
        <f t="shared" si="328"/>
        <v>2.4780000000000002</v>
      </c>
      <c r="F323" s="57">
        <f t="shared" si="328"/>
        <v>1.9215</v>
      </c>
      <c r="G323" s="57">
        <f t="shared" si="328"/>
        <v>0.1575</v>
      </c>
      <c r="H323" s="57">
        <f t="shared" si="328"/>
        <v>0.19</v>
      </c>
      <c r="I323" s="57">
        <f t="shared" si="328"/>
        <v>1.1374020000000002</v>
      </c>
      <c r="J323" s="57">
        <f t="shared" si="328"/>
        <v>1.33728</v>
      </c>
      <c r="K323" s="57">
        <f t="shared" si="328"/>
        <v>5.0551200000000004E-2</v>
      </c>
      <c r="L323" s="57">
        <f t="shared" si="328"/>
        <v>1.1374020000000002</v>
      </c>
      <c r="M323" s="57">
        <f t="shared" si="302"/>
        <v>8.5729438873450263</v>
      </c>
      <c r="N323" s="57">
        <f t="shared" si="307"/>
        <v>3.1749152840244932E-2</v>
      </c>
      <c r="O323" s="57">
        <f t="shared" si="307"/>
        <v>1.33728</v>
      </c>
      <c r="P323" s="57">
        <f t="shared" si="303"/>
        <v>1.6236392326388811</v>
      </c>
      <c r="Q323" s="57">
        <f t="shared" si="308"/>
        <v>3.7467906042498722E-3</v>
      </c>
      <c r="R323" s="57">
        <f t="shared" si="308"/>
        <v>5.0551200000000004E-2</v>
      </c>
      <c r="S323" s="57">
        <f t="shared" si="304"/>
        <v>6.1024501832469338E-2</v>
      </c>
      <c r="T323" s="57">
        <f t="shared" si="309"/>
        <v>1.7785598552488638E-3</v>
      </c>
      <c r="U323" s="57">
        <f t="shared" si="309"/>
        <v>2.5159099999999999</v>
      </c>
      <c r="V323" s="57">
        <f t="shared" si="309"/>
        <v>3.0431845032997527</v>
      </c>
      <c r="W323" s="29">
        <f>'2.10 Prod Gust real. pot.'!D23</f>
        <v>196.1</v>
      </c>
      <c r="X323" s="35">
        <f t="shared" si="317"/>
        <v>0.5</v>
      </c>
      <c r="Y323" s="29">
        <f>'2.10 Prod Gust real. pot.'!F23*k</f>
        <v>2.2616999999999998</v>
      </c>
      <c r="Z323" s="29">
        <f>'2.10 Prod Gust real. pot.'!G23*k</f>
        <v>2.1840000000000002</v>
      </c>
      <c r="AA323" s="29">
        <f>'2.10 Prod Gust real. pot.'!H23*k</f>
        <v>0.16589999999999999</v>
      </c>
      <c r="AB323" s="29">
        <f>SUM('2.10 Prod Gust real. pot.'!I23:J23)/2</f>
        <v>0.54500000000000004</v>
      </c>
      <c r="AC323" s="29">
        <f t="shared" si="310"/>
        <v>1.0381202999999999</v>
      </c>
      <c r="AD323" s="348">
        <f t="shared" si="311"/>
        <v>1.3840365000000001</v>
      </c>
      <c r="AE323" s="68">
        <f t="shared" si="312"/>
        <v>4.6138680000000001E-2</v>
      </c>
      <c r="AF323" s="36">
        <f t="shared" si="318"/>
        <v>1.0381202999999999</v>
      </c>
      <c r="AG323" s="33">
        <f t="shared" si="313"/>
        <v>8.175389832621125</v>
      </c>
      <c r="AH323" s="33">
        <f t="shared" si="319"/>
        <v>-2.3179938671219702E-2</v>
      </c>
      <c r="AI323" s="36">
        <f t="shared" si="320"/>
        <v>1.3840365000000001</v>
      </c>
      <c r="AJ323" s="33">
        <f t="shared" si="314"/>
        <v>1.6803860023242976</v>
      </c>
      <c r="AK323" s="33">
        <f t="shared" si="321"/>
        <v>3.9800607661439891E-3</v>
      </c>
      <c r="AL323" s="60">
        <f t="shared" si="322"/>
        <v>4.6138680000000001E-2</v>
      </c>
      <c r="AM323" s="60">
        <f t="shared" si="315"/>
        <v>5.5740445707183298E-2</v>
      </c>
      <c r="AN323" s="60">
        <f t="shared" si="323"/>
        <v>1.4246565638732639E-3</v>
      </c>
      <c r="AO323" s="34">
        <f t="shared" si="316"/>
        <v>2.7329980000000003</v>
      </c>
      <c r="AP323" s="34">
        <f t="shared" si="324"/>
        <v>3.2152227786587977</v>
      </c>
      <c r="AQ323" s="10">
        <f t="shared" si="325"/>
        <v>2.2336974254220183</v>
      </c>
      <c r="AR323" s="10">
        <f t="shared" si="326"/>
        <v>2.3599735195355573</v>
      </c>
      <c r="AS323" s="10">
        <f t="shared" si="327"/>
        <v>0.12627609411353902</v>
      </c>
      <c r="AT323" s="10">
        <f>SUM(AS$305:AS323)*5</f>
        <v>9.1809331379288821</v>
      </c>
    </row>
    <row r="324" spans="1:46" x14ac:dyDescent="0.25">
      <c r="A324" s="4">
        <v>100</v>
      </c>
      <c r="B324" s="18">
        <f t="shared" si="305"/>
        <v>2123</v>
      </c>
      <c r="C324" s="19">
        <f t="shared" si="301"/>
        <v>197.15</v>
      </c>
      <c r="D324" s="64" t="e">
        <f>#REF!</f>
        <v>#REF!</v>
      </c>
      <c r="E324" s="57">
        <f t="shared" si="328"/>
        <v>2.5073999999999996</v>
      </c>
      <c r="F324" s="57">
        <f t="shared" si="328"/>
        <v>1.9257</v>
      </c>
      <c r="G324" s="57">
        <f t="shared" si="328"/>
        <v>0.1575</v>
      </c>
      <c r="H324" s="57">
        <f t="shared" si="328"/>
        <v>0.22</v>
      </c>
      <c r="I324" s="57">
        <f t="shared" si="328"/>
        <v>1.1508965999999998</v>
      </c>
      <c r="J324" s="57">
        <f t="shared" si="328"/>
        <v>1.346079</v>
      </c>
      <c r="K324" s="57">
        <f t="shared" si="328"/>
        <v>5.1150959999999995E-2</v>
      </c>
      <c r="L324" s="57">
        <f t="shared" si="328"/>
        <v>1.1508965999999998</v>
      </c>
      <c r="M324" s="57">
        <f t="shared" si="302"/>
        <v>8.6140777302342766</v>
      </c>
      <c r="N324" s="57">
        <f t="shared" si="307"/>
        <v>4.1133842889250261E-2</v>
      </c>
      <c r="O324" s="57">
        <f t="shared" si="307"/>
        <v>1.346079</v>
      </c>
      <c r="P324" s="57">
        <f t="shared" si="303"/>
        <v>1.6331005778998688</v>
      </c>
      <c r="Q324" s="57">
        <f t="shared" si="308"/>
        <v>9.4613452609877413E-3</v>
      </c>
      <c r="R324" s="57">
        <f t="shared" si="308"/>
        <v>5.1150959999999995E-2</v>
      </c>
      <c r="S324" s="57">
        <f t="shared" si="304"/>
        <v>6.1938669766067489E-2</v>
      </c>
      <c r="T324" s="57">
        <f t="shared" si="309"/>
        <v>9.1416793359815063E-4</v>
      </c>
      <c r="U324" s="57">
        <f t="shared" si="309"/>
        <v>2.5496179999999997</v>
      </c>
      <c r="V324" s="57">
        <f t="shared" si="309"/>
        <v>3.0111273560838323</v>
      </c>
      <c r="W324" s="29">
        <f>'2.10 Prod Gust real. pot.'!D24</f>
        <v>196.55</v>
      </c>
      <c r="X324" s="35">
        <f t="shared" si="317"/>
        <v>0.45000000000001705</v>
      </c>
      <c r="Y324" s="29">
        <f>'2.10 Prod Gust real. pot.'!F24*k</f>
        <v>2.4171</v>
      </c>
      <c r="Z324" s="29">
        <f>'2.10 Prod Gust real. pot.'!G24*k</f>
        <v>2.0894999999999997</v>
      </c>
      <c r="AA324" s="29">
        <f>'2.10 Prod Gust real. pot.'!H24*k</f>
        <v>0.16589999999999999</v>
      </c>
      <c r="AB324" s="29">
        <f>SUM('2.10 Prod Gust real. pot.'!I24:J24)/2</f>
        <v>0.53</v>
      </c>
      <c r="AC324" s="29">
        <f t="shared" si="310"/>
        <v>1.1094489000000001</v>
      </c>
      <c r="AD324" s="348">
        <f t="shared" si="311"/>
        <v>1.3861995</v>
      </c>
      <c r="AE324" s="68">
        <f t="shared" si="312"/>
        <v>4.9308840000000007E-2</v>
      </c>
      <c r="AF324" s="36">
        <f t="shared" si="318"/>
        <v>1.1094489000000001</v>
      </c>
      <c r="AG324" s="33">
        <f t="shared" si="313"/>
        <v>8.2265391239537262</v>
      </c>
      <c r="AH324" s="33">
        <f t="shared" si="319"/>
        <v>5.1149291332601265E-2</v>
      </c>
      <c r="AI324" s="36">
        <f t="shared" si="320"/>
        <v>1.3861995</v>
      </c>
      <c r="AJ324" s="33">
        <f t="shared" si="314"/>
        <v>1.6832525843136161</v>
      </c>
      <c r="AK324" s="33">
        <f t="shared" si="321"/>
        <v>2.8665819893185507E-3</v>
      </c>
      <c r="AL324" s="60">
        <f t="shared" si="322"/>
        <v>4.9308840000000007E-2</v>
      </c>
      <c r="AM324" s="60">
        <f t="shared" si="315"/>
        <v>5.9162451786477478E-2</v>
      </c>
      <c r="AN324" s="60">
        <f t="shared" si="323"/>
        <v>3.4220060792941806E-3</v>
      </c>
      <c r="AO324" s="34">
        <f t="shared" si="316"/>
        <v>2.7573249999999998</v>
      </c>
      <c r="AP324" s="34">
        <f t="shared" si="324"/>
        <v>3.2647628794012307</v>
      </c>
      <c r="AQ324" s="10">
        <f t="shared" si="325"/>
        <v>2.2101674793655328</v>
      </c>
      <c r="AR324" s="10">
        <f t="shared" si="326"/>
        <v>2.3963359534805031</v>
      </c>
      <c r="AS324" s="10">
        <f t="shared" si="327"/>
        <v>0.18616847411497028</v>
      </c>
      <c r="AT324" s="10">
        <f>SUM(AS$305:AS324)*5</f>
        <v>10.111775508503733</v>
      </c>
    </row>
    <row r="325" spans="1:46" x14ac:dyDescent="0.25">
      <c r="A325" s="4">
        <v>105</v>
      </c>
      <c r="B325" s="18">
        <f t="shared" si="305"/>
        <v>2128</v>
      </c>
      <c r="C325" s="19">
        <f t="shared" si="301"/>
        <v>197.58</v>
      </c>
      <c r="D325" s="64" t="e">
        <f>#REF!</f>
        <v>#REF!</v>
      </c>
      <c r="E325" s="57">
        <f t="shared" ref="E325:L334" si="329">E45</f>
        <v>2.2869000000000002</v>
      </c>
      <c r="F325" s="57">
        <f t="shared" si="329"/>
        <v>2.0726999999999998</v>
      </c>
      <c r="G325" s="57">
        <f t="shared" si="329"/>
        <v>0.16170000000000001</v>
      </c>
      <c r="H325" s="57">
        <f t="shared" si="329"/>
        <v>0.13500000000000001</v>
      </c>
      <c r="I325" s="57">
        <f t="shared" si="329"/>
        <v>1.0496871000000001</v>
      </c>
      <c r="J325" s="57">
        <f t="shared" si="329"/>
        <v>1.3479165</v>
      </c>
      <c r="K325" s="57">
        <f t="shared" si="329"/>
        <v>4.6652760000000008E-2</v>
      </c>
      <c r="L325" s="57">
        <f t="shared" si="329"/>
        <v>1.0496871000000001</v>
      </c>
      <c r="M325" s="57">
        <f t="shared" si="302"/>
        <v>8.5486773203320485</v>
      </c>
      <c r="N325" s="57">
        <f t="shared" si="307"/>
        <v>-6.5400409902228063E-2</v>
      </c>
      <c r="O325" s="57">
        <f t="shared" si="307"/>
        <v>1.3479165</v>
      </c>
      <c r="P325" s="57">
        <f t="shared" si="303"/>
        <v>1.6366106232481668</v>
      </c>
      <c r="Q325" s="57">
        <f t="shared" si="308"/>
        <v>3.5100453482979077E-3</v>
      </c>
      <c r="R325" s="57">
        <f t="shared" si="308"/>
        <v>4.6652760000000008E-2</v>
      </c>
      <c r="S325" s="57">
        <f t="shared" si="304"/>
        <v>5.7602073352315139E-2</v>
      </c>
      <c r="T325" s="57">
        <f t="shared" si="309"/>
        <v>-4.3365964137523499E-3</v>
      </c>
      <c r="U325" s="57">
        <f t="shared" si="309"/>
        <v>2.4678390000000001</v>
      </c>
      <c r="V325" s="57">
        <f t="shared" si="309"/>
        <v>2.8316120390323243</v>
      </c>
      <c r="W325" s="29">
        <f>'2.10 Prod Gust real. pot.'!D25</f>
        <v>196.91</v>
      </c>
      <c r="X325" s="35">
        <f t="shared" si="317"/>
        <v>0.35999999999998522</v>
      </c>
      <c r="Y325" s="29">
        <f>'2.10 Prod Gust real. pot.'!F25*k</f>
        <v>2.3771999999999998</v>
      </c>
      <c r="Z325" s="29">
        <f>'2.10 Prod Gust real. pot.'!G25*k</f>
        <v>2.0600999999999998</v>
      </c>
      <c r="AA325" s="29">
        <f>'2.10 Prod Gust real. pot.'!H25*k</f>
        <v>0.16170000000000001</v>
      </c>
      <c r="AB325" s="29">
        <f>SUM('2.10 Prod Gust real. pot.'!I25:J25)/2</f>
        <v>0.41500000000000004</v>
      </c>
      <c r="AC325" s="29">
        <f t="shared" si="310"/>
        <v>1.0911347999999998</v>
      </c>
      <c r="AD325" s="348">
        <f t="shared" si="311"/>
        <v>1.3652519999999999</v>
      </c>
      <c r="AE325" s="68">
        <f t="shared" si="312"/>
        <v>4.8494879999999997E-2</v>
      </c>
      <c r="AF325" s="36">
        <f t="shared" si="318"/>
        <v>1.0911347999999998</v>
      </c>
      <c r="AG325" s="33">
        <f t="shared" si="313"/>
        <v>8.2527530683355188</v>
      </c>
      <c r="AH325" s="33">
        <f t="shared" si="319"/>
        <v>2.6213944381792587E-2</v>
      </c>
      <c r="AI325" s="36">
        <f t="shared" si="320"/>
        <v>1.3652519999999999</v>
      </c>
      <c r="AJ325" s="33">
        <f t="shared" si="314"/>
        <v>1.6628118292044847</v>
      </c>
      <c r="AK325" s="33">
        <f t="shared" si="321"/>
        <v>-2.0440755109131459E-2</v>
      </c>
      <c r="AL325" s="60">
        <f t="shared" si="322"/>
        <v>4.8494879999999997E-2</v>
      </c>
      <c r="AM325" s="60">
        <f t="shared" si="315"/>
        <v>5.8953422712460096E-2</v>
      </c>
      <c r="AN325" s="60">
        <f t="shared" si="323"/>
        <v>-2.0902907401738197E-4</v>
      </c>
      <c r="AO325" s="34">
        <f t="shared" si="316"/>
        <v>2.6574199999999997</v>
      </c>
      <c r="AP325" s="34">
        <f t="shared" si="324"/>
        <v>3.0229841601986287</v>
      </c>
      <c r="AQ325" s="10">
        <f t="shared" si="325"/>
        <v>2.0784032366497263</v>
      </c>
      <c r="AR325" s="10">
        <f t="shared" si="326"/>
        <v>2.2188703735857933</v>
      </c>
      <c r="AS325" s="10">
        <f t="shared" si="327"/>
        <v>0.14046713693606705</v>
      </c>
      <c r="AT325" s="10">
        <f>SUM(AS$305:AS325)*5</f>
        <v>10.814111193184068</v>
      </c>
    </row>
    <row r="326" spans="1:46" x14ac:dyDescent="0.25">
      <c r="A326" s="4">
        <v>110</v>
      </c>
      <c r="B326" s="18">
        <f t="shared" si="305"/>
        <v>2133</v>
      </c>
      <c r="C326" s="19">
        <f t="shared" si="301"/>
        <v>197.75</v>
      </c>
      <c r="D326" s="64" t="e">
        <f>#REF!</f>
        <v>#REF!</v>
      </c>
      <c r="E326" s="57">
        <f t="shared" si="329"/>
        <v>2.5787999999999998</v>
      </c>
      <c r="F326" s="57">
        <f t="shared" si="329"/>
        <v>1.8584999999999998</v>
      </c>
      <c r="G326" s="57">
        <f t="shared" si="329"/>
        <v>0.15539999999999998</v>
      </c>
      <c r="H326" s="57">
        <f t="shared" si="329"/>
        <v>0.19500000000000001</v>
      </c>
      <c r="I326" s="57">
        <f t="shared" si="329"/>
        <v>1.1836692</v>
      </c>
      <c r="J326" s="57">
        <f t="shared" si="329"/>
        <v>1.3380359999999998</v>
      </c>
      <c r="K326" s="57">
        <f t="shared" si="329"/>
        <v>5.2607519999999998E-2</v>
      </c>
      <c r="L326" s="57">
        <f t="shared" si="329"/>
        <v>1.1836692</v>
      </c>
      <c r="M326" s="57">
        <f t="shared" si="302"/>
        <v>8.6257250566518664</v>
      </c>
      <c r="N326" s="57">
        <f t="shared" si="307"/>
        <v>7.7047736319817872E-2</v>
      </c>
      <c r="O326" s="57">
        <f t="shared" si="307"/>
        <v>1.3380359999999998</v>
      </c>
      <c r="P326" s="57">
        <f t="shared" si="303"/>
        <v>1.6273506174651799</v>
      </c>
      <c r="Q326" s="57">
        <f t="shared" si="308"/>
        <v>-9.2600057829868021E-3</v>
      </c>
      <c r="R326" s="57">
        <f t="shared" si="308"/>
        <v>5.2607519999999998E-2</v>
      </c>
      <c r="S326" s="57">
        <f t="shared" si="304"/>
        <v>6.2790224169456732E-2</v>
      </c>
      <c r="T326" s="57">
        <f t="shared" si="309"/>
        <v>5.188150817141593E-3</v>
      </c>
      <c r="U326" s="57">
        <f t="shared" si="309"/>
        <v>2.5374810000000001</v>
      </c>
      <c r="V326" s="57">
        <f t="shared" si="309"/>
        <v>2.7804568813539601</v>
      </c>
      <c r="W326" s="29">
        <f>'2.10 Prod Gust real. pot.'!D26</f>
        <v>197.17</v>
      </c>
      <c r="X326" s="35">
        <f t="shared" si="317"/>
        <v>0.25999999999999091</v>
      </c>
      <c r="Y326" s="29">
        <f>'2.10 Prod Gust real. pot.'!F26*k</f>
        <v>2.415</v>
      </c>
      <c r="Z326" s="29">
        <f>'2.10 Prod Gust real. pot.'!G26*k</f>
        <v>2.0894999999999997</v>
      </c>
      <c r="AA326" s="29">
        <f>'2.10 Prod Gust real. pot.'!H26*k</f>
        <v>0.16589999999999999</v>
      </c>
      <c r="AB326" s="29">
        <f>SUM('2.10 Prod Gust real. pot.'!I26:J26)/2</f>
        <v>0.46</v>
      </c>
      <c r="AC326" s="29">
        <f t="shared" si="310"/>
        <v>1.1084850000000002</v>
      </c>
      <c r="AD326" s="348">
        <f t="shared" si="311"/>
        <v>1.3856849999999998</v>
      </c>
      <c r="AE326" s="68">
        <f t="shared" si="312"/>
        <v>4.9266000000000004E-2</v>
      </c>
      <c r="AF326" s="36">
        <f t="shared" si="318"/>
        <v>1.1084850000000002</v>
      </c>
      <c r="AG326" s="33">
        <f t="shared" si="313"/>
        <v>8.2929238323833037</v>
      </c>
      <c r="AH326" s="33">
        <f t="shared" si="319"/>
        <v>4.0170764047784857E-2</v>
      </c>
      <c r="AI326" s="36">
        <f t="shared" si="320"/>
        <v>1.3856849999999998</v>
      </c>
      <c r="AJ326" s="33">
        <f t="shared" si="314"/>
        <v>1.6796313800669245</v>
      </c>
      <c r="AK326" s="33">
        <f t="shared" si="321"/>
        <v>1.6819550862439803E-2</v>
      </c>
      <c r="AL326" s="60">
        <f t="shared" si="322"/>
        <v>4.9266000000000004E-2</v>
      </c>
      <c r="AM326" s="60">
        <f t="shared" si="315"/>
        <v>5.9687591243534399E-2</v>
      </c>
      <c r="AN326" s="60">
        <f t="shared" si="323"/>
        <v>7.3416853107430291E-4</v>
      </c>
      <c r="AO326" s="34">
        <f t="shared" si="316"/>
        <v>2.719112</v>
      </c>
      <c r="AP326" s="34">
        <f t="shared" si="324"/>
        <v>3.0368364834412902</v>
      </c>
      <c r="AQ326" s="10">
        <f t="shared" si="325"/>
        <v>2.0408553509138065</v>
      </c>
      <c r="AR326" s="10">
        <f t="shared" si="326"/>
        <v>2.2290379788459069</v>
      </c>
      <c r="AS326" s="10">
        <f t="shared" si="327"/>
        <v>0.18818262793210039</v>
      </c>
      <c r="AT326" s="10">
        <f>SUM(AS$305:AS326)*5</f>
        <v>11.75502433284457</v>
      </c>
    </row>
    <row r="327" spans="1:46" x14ac:dyDescent="0.25">
      <c r="A327" s="4">
        <v>115</v>
      </c>
      <c r="B327" s="18">
        <f t="shared" si="305"/>
        <v>2138</v>
      </c>
      <c r="C327" s="19">
        <f t="shared" si="301"/>
        <v>198.17</v>
      </c>
      <c r="D327" s="64" t="e">
        <f>#REF!</f>
        <v>#REF!</v>
      </c>
      <c r="E327" s="57">
        <f t="shared" si="329"/>
        <v>2.4822000000000002</v>
      </c>
      <c r="F327" s="57">
        <f t="shared" si="329"/>
        <v>1.9341000000000002</v>
      </c>
      <c r="G327" s="57">
        <f t="shared" si="329"/>
        <v>0.1575</v>
      </c>
      <c r="H327" s="57">
        <f t="shared" si="329"/>
        <v>0.26</v>
      </c>
      <c r="I327" s="57">
        <f t="shared" si="329"/>
        <v>1.1393298000000001</v>
      </c>
      <c r="J327" s="57">
        <f t="shared" si="329"/>
        <v>1.3430970000000002</v>
      </c>
      <c r="K327" s="57">
        <f t="shared" si="329"/>
        <v>5.0636880000000009E-2</v>
      </c>
      <c r="L327" s="57">
        <f t="shared" si="329"/>
        <v>1.1393298000000001</v>
      </c>
      <c r="M327" s="57">
        <f t="shared" si="302"/>
        <v>8.6484596069057744</v>
      </c>
      <c r="N327" s="57">
        <f t="shared" si="307"/>
        <v>2.2734550253908026E-2</v>
      </c>
      <c r="O327" s="57">
        <f t="shared" si="307"/>
        <v>1.3430970000000002</v>
      </c>
      <c r="P327" s="57">
        <f t="shared" si="303"/>
        <v>1.6307746642444363</v>
      </c>
      <c r="Q327" s="57">
        <f t="shared" si="308"/>
        <v>3.42404677925634E-3</v>
      </c>
      <c r="R327" s="57">
        <f t="shared" si="308"/>
        <v>5.0636880000000009E-2</v>
      </c>
      <c r="S327" s="57">
        <f t="shared" si="304"/>
        <v>6.1736728325611584E-2</v>
      </c>
      <c r="T327" s="57">
        <f t="shared" si="309"/>
        <v>-1.0534958438451481E-3</v>
      </c>
      <c r="U327" s="57">
        <f t="shared" si="309"/>
        <v>2.5619140000000002</v>
      </c>
      <c r="V327" s="57">
        <f t="shared" si="309"/>
        <v>3.0070191011893068</v>
      </c>
      <c r="W327" s="29">
        <f>'2.10 Prod Gust real. pot.'!D27</f>
        <v>197.47</v>
      </c>
      <c r="X327" s="35">
        <f t="shared" si="317"/>
        <v>0.30000000000001137</v>
      </c>
      <c r="Y327" s="29">
        <f>'2.10 Prod Gust real. pot.'!F27*k</f>
        <v>2.2637999999999998</v>
      </c>
      <c r="Z327" s="29">
        <f>'2.10 Prod Gust real. pot.'!G27*k</f>
        <v>2.1734999999999998</v>
      </c>
      <c r="AA327" s="29">
        <f>'2.10 Prod Gust real. pot.'!H27*k</f>
        <v>0.16589999999999999</v>
      </c>
      <c r="AB327" s="29">
        <f>SUM('2.10 Prod Gust real. pot.'!I27:J27)/2</f>
        <v>0.53500000000000003</v>
      </c>
      <c r="AC327" s="29">
        <f t="shared" si="310"/>
        <v>1.0390842</v>
      </c>
      <c r="AD327" s="348">
        <f t="shared" si="311"/>
        <v>1.3805609999999999</v>
      </c>
      <c r="AE327" s="68">
        <f t="shared" si="312"/>
        <v>4.6181519999999997E-2</v>
      </c>
      <c r="AF327" s="36">
        <f t="shared" si="318"/>
        <v>1.0390842</v>
      </c>
      <c r="AG327" s="33">
        <f t="shared" si="313"/>
        <v>8.258493713653138</v>
      </c>
      <c r="AH327" s="33">
        <f t="shared" si="319"/>
        <v>-3.443011873016566E-2</v>
      </c>
      <c r="AI327" s="36">
        <f t="shared" si="320"/>
        <v>1.3805609999999999</v>
      </c>
      <c r="AJ327" s="33">
        <f t="shared" si="314"/>
        <v>1.6774806846847603</v>
      </c>
      <c r="AK327" s="33">
        <f t="shared" si="321"/>
        <v>-2.1506953821641694E-3</v>
      </c>
      <c r="AL327" s="60">
        <f t="shared" si="322"/>
        <v>4.6181519999999997E-2</v>
      </c>
      <c r="AM327" s="60">
        <f t="shared" si="315"/>
        <v>5.6732895130248491E-2</v>
      </c>
      <c r="AN327" s="60">
        <f t="shared" si="323"/>
        <v>-2.9546961132859081E-3</v>
      </c>
      <c r="AO327" s="34">
        <f t="shared" si="316"/>
        <v>2.7232460000000001</v>
      </c>
      <c r="AP327" s="34">
        <f t="shared" si="324"/>
        <v>2.9837104897743956</v>
      </c>
      <c r="AQ327" s="10">
        <f t="shared" si="325"/>
        <v>2.2071520202729511</v>
      </c>
      <c r="AR327" s="10">
        <f t="shared" si="326"/>
        <v>2.1900434994944065</v>
      </c>
      <c r="AS327" s="10">
        <f t="shared" si="327"/>
        <v>-1.7108520778544634E-2</v>
      </c>
      <c r="AT327" s="10">
        <f>SUM(AS$305:AS327)*5</f>
        <v>11.669481728951848</v>
      </c>
    </row>
    <row r="328" spans="1:46" x14ac:dyDescent="0.25">
      <c r="A328" s="4">
        <v>120</v>
      </c>
      <c r="B328" s="18">
        <f t="shared" si="305"/>
        <v>2143</v>
      </c>
      <c r="C328" s="19">
        <f t="shared" si="301"/>
        <v>198.39</v>
      </c>
      <c r="D328" s="64" t="e">
        <f>#REF!</f>
        <v>#REF!</v>
      </c>
      <c r="E328" s="57">
        <f t="shared" si="329"/>
        <v>2.415</v>
      </c>
      <c r="F328" s="57">
        <f t="shared" si="329"/>
        <v>1.9424999999999999</v>
      </c>
      <c r="G328" s="57">
        <f t="shared" si="329"/>
        <v>0.1575</v>
      </c>
      <c r="H328" s="57">
        <f t="shared" si="329"/>
        <v>0.22</v>
      </c>
      <c r="I328" s="57">
        <f t="shared" si="329"/>
        <v>1.1084850000000002</v>
      </c>
      <c r="J328" s="57">
        <f t="shared" si="329"/>
        <v>1.329825</v>
      </c>
      <c r="K328" s="57">
        <f t="shared" si="329"/>
        <v>4.9266000000000004E-2</v>
      </c>
      <c r="L328" s="57">
        <f t="shared" si="329"/>
        <v>1.1084850000000002</v>
      </c>
      <c r="M328" s="57">
        <f t="shared" si="302"/>
        <v>8.6374063824355982</v>
      </c>
      <c r="N328" s="57">
        <f t="shared" si="307"/>
        <v>-1.1053224470176204E-2</v>
      </c>
      <c r="O328" s="57">
        <f t="shared" si="307"/>
        <v>1.329825</v>
      </c>
      <c r="P328" s="57">
        <f t="shared" si="303"/>
        <v>1.618107955918614</v>
      </c>
      <c r="Q328" s="57">
        <f t="shared" si="308"/>
        <v>-1.2666708325822285E-2</v>
      </c>
      <c r="R328" s="57">
        <f t="shared" si="308"/>
        <v>4.9266000000000004E-2</v>
      </c>
      <c r="S328" s="57">
        <f t="shared" si="304"/>
        <v>6.0179614811827896E-2</v>
      </c>
      <c r="T328" s="57">
        <f t="shared" si="309"/>
        <v>-1.5571135137836881E-3</v>
      </c>
      <c r="U328" s="57">
        <f t="shared" si="309"/>
        <v>2.5095499999999999</v>
      </c>
      <c r="V328" s="57">
        <f t="shared" si="309"/>
        <v>2.7042729536902166</v>
      </c>
      <c r="W328" s="29">
        <f>'2.10 Prod Gust real. pot.'!D28</f>
        <v>197.63</v>
      </c>
      <c r="X328" s="35">
        <f t="shared" si="317"/>
        <v>0.15999999999999659</v>
      </c>
      <c r="Y328" s="29">
        <f>'2.10 Prod Gust real. pot.'!F28*k</f>
        <v>2.1630000000000003</v>
      </c>
      <c r="Z328" s="29">
        <f>'2.10 Prod Gust real. pot.'!G28*k</f>
        <v>2.2511999999999999</v>
      </c>
      <c r="AA328" s="29">
        <f>'2.10 Prod Gust real. pot.'!H28*k</f>
        <v>0.16800000000000001</v>
      </c>
      <c r="AB328" s="29">
        <f>SUM('2.10 Prod Gust real. pot.'!I28:J28)/2</f>
        <v>0.495</v>
      </c>
      <c r="AC328" s="29">
        <f t="shared" si="310"/>
        <v>0.99281700000000017</v>
      </c>
      <c r="AD328" s="348">
        <f t="shared" si="311"/>
        <v>1.385391</v>
      </c>
      <c r="AE328" s="68">
        <f t="shared" si="312"/>
        <v>4.412520000000001E-2</v>
      </c>
      <c r="AF328" s="36">
        <f t="shared" si="318"/>
        <v>0.99281700000000017</v>
      </c>
      <c r="AG328" s="33">
        <f t="shared" si="313"/>
        <v>8.1822533543982399</v>
      </c>
      <c r="AH328" s="33">
        <f t="shared" si="319"/>
        <v>-7.6240359254898138E-2</v>
      </c>
      <c r="AI328" s="36">
        <f t="shared" si="320"/>
        <v>1.385391</v>
      </c>
      <c r="AJ328" s="33">
        <f t="shared" si="314"/>
        <v>1.6819304918625118</v>
      </c>
      <c r="AK328" s="33">
        <f t="shared" si="321"/>
        <v>4.4498071777514525E-3</v>
      </c>
      <c r="AL328" s="60">
        <f t="shared" si="322"/>
        <v>4.412520000000001E-2</v>
      </c>
      <c r="AM328" s="60">
        <f t="shared" si="315"/>
        <v>5.4154253715736005E-2</v>
      </c>
      <c r="AN328" s="60">
        <f t="shared" si="323"/>
        <v>-2.5786414145124864E-3</v>
      </c>
      <c r="AO328" s="34">
        <f t="shared" si="316"/>
        <v>2.6909160000000005</v>
      </c>
      <c r="AP328" s="34">
        <f t="shared" si="324"/>
        <v>2.7765468065083381</v>
      </c>
      <c r="AQ328" s="10">
        <f t="shared" si="325"/>
        <v>1.9849363480086191</v>
      </c>
      <c r="AR328" s="10">
        <f t="shared" si="326"/>
        <v>2.0379853559771202</v>
      </c>
      <c r="AS328" s="10">
        <f t="shared" si="327"/>
        <v>5.3049007968501094E-2</v>
      </c>
      <c r="AT328" s="10">
        <f>SUM(AS$305:AS328)*5</f>
        <v>11.934726768794352</v>
      </c>
    </row>
    <row r="329" spans="1:46" x14ac:dyDescent="0.25">
      <c r="A329" s="4">
        <v>125</v>
      </c>
      <c r="B329" s="18">
        <f t="shared" si="305"/>
        <v>2148</v>
      </c>
      <c r="C329" s="19">
        <f t="shared" si="301"/>
        <v>198.51</v>
      </c>
      <c r="D329" s="64" t="e">
        <f>#REF!</f>
        <v>#REF!</v>
      </c>
      <c r="E329" s="57">
        <f t="shared" si="329"/>
        <v>2.2994999999999997</v>
      </c>
      <c r="F329" s="57">
        <f t="shared" si="329"/>
        <v>1.9593</v>
      </c>
      <c r="G329" s="57">
        <f t="shared" si="329"/>
        <v>0.15539999999999998</v>
      </c>
      <c r="H329" s="57">
        <f t="shared" si="329"/>
        <v>0.14000000000000001</v>
      </c>
      <c r="I329" s="57">
        <f t="shared" si="329"/>
        <v>1.0554705</v>
      </c>
      <c r="J329" s="57">
        <f t="shared" si="329"/>
        <v>1.3079114999999999</v>
      </c>
      <c r="K329" s="57">
        <f t="shared" si="329"/>
        <v>4.6909799999999995E-2</v>
      </c>
      <c r="L329" s="57">
        <f t="shared" si="329"/>
        <v>1.0554705</v>
      </c>
      <c r="M329" s="57">
        <f t="shared" si="302"/>
        <v>8.5747694916468475</v>
      </c>
      <c r="N329" s="57">
        <f t="shared" si="307"/>
        <v>-6.2636890788750677E-2</v>
      </c>
      <c r="O329" s="57">
        <f t="shared" si="307"/>
        <v>1.3079114999999999</v>
      </c>
      <c r="P329" s="57">
        <f t="shared" si="303"/>
        <v>1.5939552770804886</v>
      </c>
      <c r="Q329" s="57">
        <f t="shared" si="308"/>
        <v>-2.4152678838125441E-2</v>
      </c>
      <c r="R329" s="57">
        <f t="shared" si="308"/>
        <v>4.6909799999999995E-2</v>
      </c>
      <c r="S329" s="57">
        <f t="shared" si="304"/>
        <v>5.7548153430659471E-2</v>
      </c>
      <c r="T329" s="57">
        <f t="shared" si="309"/>
        <v>-2.6314613811684248E-3</v>
      </c>
      <c r="U329" s="57">
        <f t="shared" si="309"/>
        <v>2.413726</v>
      </c>
      <c r="V329" s="57">
        <f t="shared" si="309"/>
        <v>2.4443049689919598</v>
      </c>
      <c r="W329" s="29">
        <f>'2.10 Prod Gust real. pot.'!D29</f>
        <v>197.8</v>
      </c>
      <c r="X329" s="35">
        <f t="shared" si="317"/>
        <v>0.17000000000001592</v>
      </c>
      <c r="Y329" s="29">
        <f>'2.10 Prod Gust real. pot.'!F29*k</f>
        <v>2.121</v>
      </c>
      <c r="Z329" s="29">
        <f>'2.10 Prod Gust real. pot.'!G29*k</f>
        <v>2.1881999999999997</v>
      </c>
      <c r="AA329" s="29">
        <f>'2.10 Prod Gust real. pot.'!H29*k</f>
        <v>0.1638</v>
      </c>
      <c r="AB329" s="29">
        <f>SUM('2.10 Prod Gust real. pot.'!I29:J29)/2</f>
        <v>0.38500000000000001</v>
      </c>
      <c r="AC329" s="29">
        <f t="shared" si="310"/>
        <v>0.97353900000000004</v>
      </c>
      <c r="AD329" s="348">
        <f t="shared" si="311"/>
        <v>1.3511609999999998</v>
      </c>
      <c r="AE329" s="68">
        <f t="shared" si="312"/>
        <v>4.3268400000000005E-2</v>
      </c>
      <c r="AF329" s="36">
        <f t="shared" si="318"/>
        <v>0.97353900000000004</v>
      </c>
      <c r="AG329" s="33">
        <f t="shared" si="313"/>
        <v>8.0966042667029896</v>
      </c>
      <c r="AH329" s="33">
        <f t="shared" si="319"/>
        <v>-8.5649087695250259E-2</v>
      </c>
      <c r="AI329" s="36">
        <f t="shared" si="320"/>
        <v>1.3511609999999998</v>
      </c>
      <c r="AJ329" s="33">
        <f t="shared" si="314"/>
        <v>1.6484871140701016</v>
      </c>
      <c r="AK329" s="33">
        <f t="shared" si="321"/>
        <v>-3.3443377792410134E-2</v>
      </c>
      <c r="AL329" s="60">
        <f t="shared" si="322"/>
        <v>4.3268400000000005E-2</v>
      </c>
      <c r="AM329" s="60">
        <f t="shared" si="315"/>
        <v>5.2841610008123437E-2</v>
      </c>
      <c r="AN329" s="60">
        <f t="shared" si="323"/>
        <v>-1.312643707612568E-3</v>
      </c>
      <c r="AO329" s="34">
        <f t="shared" si="316"/>
        <v>2.5747399999999998</v>
      </c>
      <c r="AP329" s="34">
        <f t="shared" si="324"/>
        <v>2.6243348908047426</v>
      </c>
      <c r="AQ329" s="10">
        <f t="shared" si="325"/>
        <v>1.7941198472400983</v>
      </c>
      <c r="AR329" s="10">
        <f t="shared" si="326"/>
        <v>1.926261809850681</v>
      </c>
      <c r="AS329" s="10">
        <f t="shared" si="327"/>
        <v>0.13214196261058264</v>
      </c>
      <c r="AT329" s="10">
        <f>SUM(AS$305:AS329)*5</f>
        <v>12.595436581847267</v>
      </c>
    </row>
    <row r="330" spans="1:46" x14ac:dyDescent="0.25">
      <c r="A330" s="4">
        <v>130</v>
      </c>
      <c r="B330" s="18">
        <f t="shared" si="305"/>
        <v>2153</v>
      </c>
      <c r="C330" s="19">
        <f t="shared" si="301"/>
        <v>198.74</v>
      </c>
      <c r="D330" s="64" t="e">
        <f>#REF!</f>
        <v>#REF!</v>
      </c>
      <c r="E330" s="57">
        <f t="shared" si="329"/>
        <v>2.3016000000000001</v>
      </c>
      <c r="F330" s="57">
        <f t="shared" si="329"/>
        <v>1.9403999999999999</v>
      </c>
      <c r="G330" s="57">
        <f t="shared" si="329"/>
        <v>0.15539999999999998</v>
      </c>
      <c r="H330" s="57">
        <f t="shared" si="329"/>
        <v>0.19</v>
      </c>
      <c r="I330" s="57">
        <f t="shared" si="329"/>
        <v>1.0564344000000001</v>
      </c>
      <c r="J330" s="57">
        <f t="shared" si="329"/>
        <v>1.3012440000000001</v>
      </c>
      <c r="K330" s="57">
        <f t="shared" si="329"/>
        <v>4.6952640000000004E-2</v>
      </c>
      <c r="L330" s="57">
        <f t="shared" si="329"/>
        <v>1.0564344000000001</v>
      </c>
      <c r="M330" s="57">
        <f t="shared" si="302"/>
        <v>8.5212048110875838</v>
      </c>
      <c r="N330" s="57">
        <f t="shared" si="307"/>
        <v>-5.3564680559263778E-2</v>
      </c>
      <c r="O330" s="57">
        <f t="shared" si="307"/>
        <v>1.3012440000000001</v>
      </c>
      <c r="P330" s="57">
        <f t="shared" si="303"/>
        <v>1.583018146332924</v>
      </c>
      <c r="Q330" s="57">
        <f t="shared" si="308"/>
        <v>-1.0937130747564527E-2</v>
      </c>
      <c r="R330" s="57">
        <f t="shared" si="308"/>
        <v>4.6952640000000004E-2</v>
      </c>
      <c r="S330" s="57">
        <f t="shared" si="304"/>
        <v>5.7125812383895802E-2</v>
      </c>
      <c r="T330" s="57">
        <f t="shared" si="309"/>
        <v>-4.2234104676366901E-4</v>
      </c>
      <c r="U330" s="57">
        <f t="shared" si="309"/>
        <v>2.4313220000000006</v>
      </c>
      <c r="V330" s="57">
        <f t="shared" si="309"/>
        <v>2.5963978476464269</v>
      </c>
      <c r="W330" s="29">
        <f>'2.10 Prod Gust real. pot.'!D30</f>
        <v>198.15</v>
      </c>
      <c r="X330" s="35">
        <f t="shared" si="317"/>
        <v>0.34999999999999432</v>
      </c>
      <c r="Y330" s="29">
        <f>'2.10 Prod Gust real. pot.'!F30*k</f>
        <v>2.1524999999999999</v>
      </c>
      <c r="Z330" s="29">
        <f>'2.10 Prod Gust real. pot.'!G30*k</f>
        <v>2.1819000000000002</v>
      </c>
      <c r="AA330" s="29">
        <f>'2.10 Prod Gust real. pot.'!H30*k</f>
        <v>0.1638</v>
      </c>
      <c r="AB330" s="29">
        <f>SUM('2.10 Prod Gust real. pot.'!I30:J30)/2</f>
        <v>0.47499999999999998</v>
      </c>
      <c r="AC330" s="29">
        <f t="shared" si="310"/>
        <v>0.98799749999999997</v>
      </c>
      <c r="AD330" s="348">
        <f t="shared" si="311"/>
        <v>1.3564845000000001</v>
      </c>
      <c r="AE330" s="68">
        <f t="shared" si="312"/>
        <v>4.3910999999999999E-2</v>
      </c>
      <c r="AF330" s="36">
        <f t="shared" si="318"/>
        <v>0.98799749999999997</v>
      </c>
      <c r="AG330" s="33">
        <f t="shared" si="313"/>
        <v>8.0365009051640897</v>
      </c>
      <c r="AH330" s="33">
        <f t="shared" si="319"/>
        <v>-6.0103361538899946E-2</v>
      </c>
      <c r="AI330" s="36">
        <f t="shared" si="320"/>
        <v>1.3564845000000001</v>
      </c>
      <c r="AJ330" s="33">
        <f t="shared" si="314"/>
        <v>1.6478986042644028</v>
      </c>
      <c r="AK330" s="33">
        <f t="shared" si="321"/>
        <v>-5.8850980569880029E-4</v>
      </c>
      <c r="AL330" s="60">
        <f t="shared" si="322"/>
        <v>4.3910999999999999E-2</v>
      </c>
      <c r="AM330" s="60">
        <f t="shared" si="315"/>
        <v>5.3252165191389755E-2</v>
      </c>
      <c r="AN330" s="60">
        <f t="shared" si="323"/>
        <v>4.1055518326631874E-4</v>
      </c>
      <c r="AO330" s="34">
        <f t="shared" si="316"/>
        <v>2.6357960000000005</v>
      </c>
      <c r="AP330" s="34">
        <f t="shared" si="324"/>
        <v>2.9255146838386623</v>
      </c>
      <c r="AQ330" s="10">
        <f t="shared" si="325"/>
        <v>1.9057560201724772</v>
      </c>
      <c r="AR330" s="10">
        <f t="shared" si="326"/>
        <v>2.1473277779375781</v>
      </c>
      <c r="AS330" s="10">
        <f t="shared" si="327"/>
        <v>0.24157175776510087</v>
      </c>
      <c r="AT330" s="10">
        <f>SUM(AS$305:AS330)*5</f>
        <v>13.803295370672771</v>
      </c>
    </row>
    <row r="331" spans="1:46" x14ac:dyDescent="0.25">
      <c r="A331" s="4">
        <v>135</v>
      </c>
      <c r="B331" s="18">
        <f t="shared" si="305"/>
        <v>2158</v>
      </c>
      <c r="C331" s="19">
        <f t="shared" si="301"/>
        <v>198.91</v>
      </c>
      <c r="D331" s="64" t="e">
        <f>#REF!</f>
        <v>#REF!</v>
      </c>
      <c r="E331" s="57">
        <f t="shared" si="329"/>
        <v>2.3183999999999996</v>
      </c>
      <c r="F331" s="57">
        <f t="shared" si="329"/>
        <v>1.9508999999999999</v>
      </c>
      <c r="G331" s="57">
        <f t="shared" si="329"/>
        <v>0.15539999999999998</v>
      </c>
      <c r="H331" s="57">
        <f t="shared" si="329"/>
        <v>0.25</v>
      </c>
      <c r="I331" s="57">
        <f t="shared" si="329"/>
        <v>1.0641455999999998</v>
      </c>
      <c r="J331" s="57">
        <f t="shared" si="329"/>
        <v>1.3093499999999998</v>
      </c>
      <c r="K331" s="57">
        <f t="shared" si="329"/>
        <v>4.7295359999999995E-2</v>
      </c>
      <c r="L331" s="57">
        <f t="shared" si="329"/>
        <v>1.0641455999999998</v>
      </c>
      <c r="M331" s="57">
        <f t="shared" si="302"/>
        <v>8.4822852482539375</v>
      </c>
      <c r="N331" s="57">
        <f t="shared" si="307"/>
        <v>-3.8919562833646282E-2</v>
      </c>
      <c r="O331" s="57">
        <f t="shared" si="307"/>
        <v>1.3093499999999998</v>
      </c>
      <c r="P331" s="57">
        <f t="shared" si="303"/>
        <v>1.5891907165033421</v>
      </c>
      <c r="Q331" s="57">
        <f t="shared" si="308"/>
        <v>6.1725701704180569E-3</v>
      </c>
      <c r="R331" s="57">
        <f t="shared" si="308"/>
        <v>4.7295359999999995E-2</v>
      </c>
      <c r="S331" s="57">
        <f t="shared" si="304"/>
        <v>5.7393872329360787E-2</v>
      </c>
      <c r="T331" s="57">
        <f t="shared" si="309"/>
        <v>2.6805994546498513E-4</v>
      </c>
      <c r="U331" s="57">
        <f t="shared" si="309"/>
        <v>2.4775909999999999</v>
      </c>
      <c r="V331" s="57">
        <f t="shared" si="309"/>
        <v>2.6151120672822246</v>
      </c>
      <c r="W331" s="29">
        <f>'2.10 Prod Gust real. pot.'!D31</f>
        <v>198.39</v>
      </c>
      <c r="X331" s="35">
        <f t="shared" si="317"/>
        <v>0.23999999999998067</v>
      </c>
      <c r="Y331" s="29">
        <f>'2.10 Prod Gust real. pot.'!F31*k</f>
        <v>2.0537999999999998</v>
      </c>
      <c r="Z331" s="29">
        <f>'2.10 Prod Gust real. pot.'!G31*k</f>
        <v>2.2595999999999998</v>
      </c>
      <c r="AA331" s="29">
        <f>'2.10 Prod Gust real. pot.'!H31*k</f>
        <v>0.16589999999999999</v>
      </c>
      <c r="AB331" s="29">
        <f>SUM('2.10 Prod Gust real. pot.'!I31:J31)/2</f>
        <v>0.5</v>
      </c>
      <c r="AC331" s="29">
        <f t="shared" si="310"/>
        <v>0.94269419999999993</v>
      </c>
      <c r="AD331" s="348">
        <f t="shared" si="311"/>
        <v>1.361829</v>
      </c>
      <c r="AE331" s="68">
        <f t="shared" si="312"/>
        <v>4.1897520000000001E-2</v>
      </c>
      <c r="AF331" s="36">
        <f t="shared" si="318"/>
        <v>0.94269419999999993</v>
      </c>
      <c r="AG331" s="33">
        <f t="shared" si="313"/>
        <v>7.9388745899204096</v>
      </c>
      <c r="AH331" s="33">
        <f t="shared" si="319"/>
        <v>-9.762631524368004E-2</v>
      </c>
      <c r="AI331" s="36">
        <f t="shared" si="320"/>
        <v>1.361829</v>
      </c>
      <c r="AJ331" s="33">
        <f t="shared" si="314"/>
        <v>1.6531390694458015</v>
      </c>
      <c r="AK331" s="33">
        <f t="shared" si="321"/>
        <v>5.2404651813986458E-3</v>
      </c>
      <c r="AL331" s="60">
        <f t="shared" si="322"/>
        <v>4.1897520000000001E-2</v>
      </c>
      <c r="AM331" s="60">
        <f t="shared" si="315"/>
        <v>5.1311261779924483E-2</v>
      </c>
      <c r="AN331" s="60">
        <f t="shared" si="323"/>
        <v>-1.9409034114652723E-3</v>
      </c>
      <c r="AO331" s="34">
        <f t="shared" si="316"/>
        <v>2.6390289999999998</v>
      </c>
      <c r="AP331" s="34">
        <f t="shared" si="324"/>
        <v>2.7847022465262339</v>
      </c>
      <c r="AQ331" s="10">
        <f t="shared" si="325"/>
        <v>1.9194922573851527</v>
      </c>
      <c r="AR331" s="10">
        <f t="shared" si="326"/>
        <v>2.0439714489502556</v>
      </c>
      <c r="AS331" s="10">
        <f t="shared" si="327"/>
        <v>0.1244791915651029</v>
      </c>
      <c r="AT331" s="10">
        <f>SUM(AS$305:AS331)*5</f>
        <v>14.425691328498285</v>
      </c>
    </row>
    <row r="332" spans="1:46" x14ac:dyDescent="0.25">
      <c r="A332" s="4">
        <v>140</v>
      </c>
      <c r="B332" s="18">
        <f t="shared" si="305"/>
        <v>2163</v>
      </c>
      <c r="C332" s="19">
        <f t="shared" si="301"/>
        <v>199.04</v>
      </c>
      <c r="D332" s="64" t="e">
        <f>#REF!</f>
        <v>#REF!</v>
      </c>
      <c r="E332" s="57">
        <f t="shared" si="329"/>
        <v>2.4087000000000001</v>
      </c>
      <c r="F332" s="57">
        <f t="shared" si="329"/>
        <v>1.8773999999999997</v>
      </c>
      <c r="G332" s="57">
        <f t="shared" si="329"/>
        <v>0.15329999999999999</v>
      </c>
      <c r="H332" s="57">
        <f t="shared" si="329"/>
        <v>0.20499999999999999</v>
      </c>
      <c r="I332" s="57">
        <f t="shared" si="329"/>
        <v>1.1055933</v>
      </c>
      <c r="J332" s="57">
        <f t="shared" si="329"/>
        <v>1.3035435</v>
      </c>
      <c r="K332" s="57">
        <f t="shared" si="329"/>
        <v>4.9137480000000004E-2</v>
      </c>
      <c r="L332" s="57">
        <f t="shared" si="329"/>
        <v>1.1055933</v>
      </c>
      <c r="M332" s="57">
        <f t="shared" si="302"/>
        <v>8.4898515009058695</v>
      </c>
      <c r="N332" s="57">
        <f t="shared" si="307"/>
        <v>7.5662526519320039E-3</v>
      </c>
      <c r="O332" s="57">
        <f t="shared" si="307"/>
        <v>1.3035435</v>
      </c>
      <c r="P332" s="57">
        <f t="shared" si="303"/>
        <v>1.5844753830595553</v>
      </c>
      <c r="Q332" s="57">
        <f t="shared" si="308"/>
        <v>-4.7153334437868288E-3</v>
      </c>
      <c r="R332" s="57">
        <f t="shared" si="308"/>
        <v>4.9137480000000004E-2</v>
      </c>
      <c r="S332" s="57">
        <f t="shared" si="304"/>
        <v>5.9283379080661495E-2</v>
      </c>
      <c r="T332" s="57">
        <f t="shared" si="309"/>
        <v>1.8895067513007083E-3</v>
      </c>
      <c r="U332" s="57">
        <f t="shared" si="309"/>
        <v>2.4615319999999996</v>
      </c>
      <c r="V332" s="57">
        <f t="shared" si="309"/>
        <v>2.596272425959441</v>
      </c>
      <c r="W332" s="29">
        <f>'2.10 Prod Gust real. pot.'!D32</f>
        <v>198.68</v>
      </c>
      <c r="X332" s="35">
        <f t="shared" si="317"/>
        <v>0.29000000000002046</v>
      </c>
      <c r="Y332" s="29">
        <f>'2.10 Prod Gust real. pot.'!F32*k</f>
        <v>2.2112999999999996</v>
      </c>
      <c r="Z332" s="29">
        <f>'2.10 Prod Gust real. pot.'!G32*k</f>
        <v>2.1524999999999999</v>
      </c>
      <c r="AA332" s="29">
        <f>'2.10 Prod Gust real. pot.'!H32*k</f>
        <v>0.1638</v>
      </c>
      <c r="AB332" s="29">
        <f>SUM('2.10 Prod Gust real. pot.'!I32:J32)/2</f>
        <v>0.5</v>
      </c>
      <c r="AC332" s="29">
        <f t="shared" si="310"/>
        <v>1.0149866999999999</v>
      </c>
      <c r="AD332" s="348">
        <f t="shared" si="311"/>
        <v>1.3597184999999998</v>
      </c>
      <c r="AE332" s="68">
        <f t="shared" si="312"/>
        <v>4.5110519999999994E-2</v>
      </c>
      <c r="AF332" s="36">
        <f t="shared" si="318"/>
        <v>1.0149866999999999</v>
      </c>
      <c r="AG332" s="33">
        <f t="shared" si="313"/>
        <v>7.9261784461924991</v>
      </c>
      <c r="AH332" s="33">
        <f t="shared" si="319"/>
        <v>-1.2696143727910503E-2</v>
      </c>
      <c r="AI332" s="36">
        <f t="shared" si="320"/>
        <v>1.3597184999999998</v>
      </c>
      <c r="AJ332" s="33">
        <f t="shared" si="314"/>
        <v>1.6519549615623861</v>
      </c>
      <c r="AK332" s="33">
        <f t="shared" si="321"/>
        <v>-1.1841078834153862E-3</v>
      </c>
      <c r="AL332" s="60">
        <f t="shared" si="322"/>
        <v>4.5110519999999994E-2</v>
      </c>
      <c r="AM332" s="60">
        <f t="shared" si="315"/>
        <v>5.4181155288955674E-2</v>
      </c>
      <c r="AN332" s="60">
        <f t="shared" si="323"/>
        <v>2.8698935090311906E-3</v>
      </c>
      <c r="AO332" s="34">
        <f t="shared" si="316"/>
        <v>2.664628</v>
      </c>
      <c r="AP332" s="34">
        <f t="shared" si="324"/>
        <v>2.9436176418977258</v>
      </c>
      <c r="AQ332" s="10">
        <f t="shared" si="325"/>
        <v>1.9056639606542298</v>
      </c>
      <c r="AR332" s="10">
        <f t="shared" si="326"/>
        <v>2.1606153491529305</v>
      </c>
      <c r="AS332" s="10">
        <f t="shared" si="327"/>
        <v>0.25495138849870069</v>
      </c>
      <c r="AT332" s="10">
        <f>SUM(AS$305:AS332)*5</f>
        <v>15.700448270991787</v>
      </c>
    </row>
    <row r="333" spans="1:46" x14ac:dyDescent="0.25">
      <c r="A333" s="4">
        <v>145</v>
      </c>
      <c r="B333" s="18">
        <f t="shared" si="305"/>
        <v>2168</v>
      </c>
      <c r="C333" s="19">
        <f t="shared" si="301"/>
        <v>199.4</v>
      </c>
      <c r="D333" s="64" t="e">
        <f>#REF!</f>
        <v>#REF!</v>
      </c>
      <c r="E333" s="57">
        <f t="shared" si="329"/>
        <v>2.4653999999999998</v>
      </c>
      <c r="F333" s="57">
        <f t="shared" si="329"/>
        <v>1.8416999999999999</v>
      </c>
      <c r="G333" s="57">
        <f t="shared" si="329"/>
        <v>0.15329999999999999</v>
      </c>
      <c r="H333" s="57">
        <f t="shared" si="329"/>
        <v>0.17499999999999999</v>
      </c>
      <c r="I333" s="57">
        <f t="shared" si="329"/>
        <v>1.1316185999999999</v>
      </c>
      <c r="J333" s="57">
        <f t="shared" si="329"/>
        <v>1.3038689999999999</v>
      </c>
      <c r="K333" s="57">
        <f t="shared" si="329"/>
        <v>5.0294159999999997E-2</v>
      </c>
      <c r="L333" s="57">
        <f t="shared" si="329"/>
        <v>1.1316185999999999</v>
      </c>
      <c r="M333" s="57">
        <f t="shared" si="302"/>
        <v>8.5224636064140498</v>
      </c>
      <c r="N333" s="57">
        <f t="shared" si="307"/>
        <v>3.2612105508180278E-2</v>
      </c>
      <c r="O333" s="57">
        <f t="shared" si="307"/>
        <v>1.3038689999999999</v>
      </c>
      <c r="P333" s="57">
        <f t="shared" si="303"/>
        <v>1.583967321996141</v>
      </c>
      <c r="Q333" s="57">
        <f t="shared" si="308"/>
        <v>-5.0806106341427792E-4</v>
      </c>
      <c r="R333" s="57">
        <f t="shared" si="308"/>
        <v>5.0294159999999997E-2</v>
      </c>
      <c r="S333" s="57">
        <f t="shared" si="304"/>
        <v>6.0774079839897112E-2</v>
      </c>
      <c r="T333" s="57">
        <f t="shared" si="309"/>
        <v>1.4907007592356164E-3</v>
      </c>
      <c r="U333" s="57">
        <f t="shared" si="309"/>
        <v>2.4567619999999999</v>
      </c>
      <c r="V333" s="57">
        <f t="shared" si="309"/>
        <v>2.8503567452040151</v>
      </c>
      <c r="W333" s="29">
        <f>'2.10 Prod Gust real. pot.'!D33</f>
        <v>198.94</v>
      </c>
      <c r="X333" s="35">
        <f t="shared" si="317"/>
        <v>0.25999999999999091</v>
      </c>
      <c r="Y333" s="29">
        <f>'2.10 Prod Gust real. pot.'!F33*k</f>
        <v>2.2008000000000001</v>
      </c>
      <c r="Z333" s="29">
        <f>'2.10 Prod Gust real. pot.'!G33*k</f>
        <v>2.1482999999999999</v>
      </c>
      <c r="AA333" s="29">
        <f>'2.10 Prod Gust real. pot.'!H33*k</f>
        <v>0.1638</v>
      </c>
      <c r="AB333" s="29">
        <f>SUM('2.10 Prod Gust real. pot.'!I33:J33)/2</f>
        <v>0.46499999999999997</v>
      </c>
      <c r="AC333" s="29">
        <f t="shared" si="310"/>
        <v>1.0101672000000002</v>
      </c>
      <c r="AD333" s="348">
        <f t="shared" si="311"/>
        <v>1.35555</v>
      </c>
      <c r="AE333" s="68">
        <f t="shared" si="312"/>
        <v>4.4896320000000003E-2</v>
      </c>
      <c r="AF333" s="36">
        <f t="shared" si="318"/>
        <v>1.0101672000000002</v>
      </c>
      <c r="AG333" s="33">
        <f t="shared" si="313"/>
        <v>7.9103063111184788</v>
      </c>
      <c r="AH333" s="33">
        <f t="shared" si="319"/>
        <v>-1.5872135074020299E-2</v>
      </c>
      <c r="AI333" s="36">
        <f t="shared" si="320"/>
        <v>1.35555</v>
      </c>
      <c r="AJ333" s="33">
        <f t="shared" si="314"/>
        <v>1.6475771388838814</v>
      </c>
      <c r="AK333" s="33">
        <f t="shared" si="321"/>
        <v>-4.3778226785047281E-3</v>
      </c>
      <c r="AL333" s="60">
        <f t="shared" si="322"/>
        <v>4.4896320000000003E-2</v>
      </c>
      <c r="AM333" s="60">
        <f t="shared" si="315"/>
        <v>5.4474285579335487E-2</v>
      </c>
      <c r="AN333" s="60">
        <f t="shared" si="323"/>
        <v>2.9313029037981303E-4</v>
      </c>
      <c r="AO333" s="34">
        <f t="shared" si="316"/>
        <v>2.638287</v>
      </c>
      <c r="AP333" s="34">
        <f t="shared" si="324"/>
        <v>2.8783301725378458</v>
      </c>
      <c r="AQ333" s="10">
        <f t="shared" si="325"/>
        <v>2.0921618509797471</v>
      </c>
      <c r="AR333" s="10">
        <f t="shared" si="326"/>
        <v>2.1126943466427788</v>
      </c>
      <c r="AS333" s="10">
        <f t="shared" si="327"/>
        <v>2.0532495663031725E-2</v>
      </c>
      <c r="AT333" s="10">
        <f>SUM(AS$305:AS333)*5</f>
        <v>15.803110749306946</v>
      </c>
    </row>
    <row r="334" spans="1:46" x14ac:dyDescent="0.25">
      <c r="A334" s="4">
        <v>150</v>
      </c>
      <c r="B334" s="18">
        <f t="shared" si="305"/>
        <v>2173</v>
      </c>
      <c r="C334" s="19">
        <f t="shared" si="301"/>
        <v>199.67</v>
      </c>
      <c r="D334" s="64" t="e">
        <f>#REF!</f>
        <v>#REF!</v>
      </c>
      <c r="E334" s="57">
        <f t="shared" si="329"/>
        <v>2.4780000000000002</v>
      </c>
      <c r="F334" s="57">
        <f t="shared" si="329"/>
        <v>1.8648</v>
      </c>
      <c r="G334" s="57">
        <f t="shared" si="329"/>
        <v>0.15539999999999998</v>
      </c>
      <c r="H334" s="57">
        <f t="shared" si="329"/>
        <v>0.14000000000000001</v>
      </c>
      <c r="I334" s="57">
        <f t="shared" si="329"/>
        <v>1.1374020000000002</v>
      </c>
      <c r="J334" s="57">
        <f t="shared" si="329"/>
        <v>1.315734</v>
      </c>
      <c r="K334" s="57">
        <f t="shared" si="329"/>
        <v>5.0551200000000004E-2</v>
      </c>
      <c r="L334" s="57">
        <f t="shared" si="329"/>
        <v>1.1374020000000002</v>
      </c>
      <c r="M334" s="57">
        <f t="shared" si="302"/>
        <v>8.5566374932344686</v>
      </c>
      <c r="N334" s="57">
        <f t="shared" si="307"/>
        <v>3.4173886820418886E-2</v>
      </c>
      <c r="O334" s="57">
        <f t="shared" si="307"/>
        <v>1.315734</v>
      </c>
      <c r="P334" s="57">
        <f t="shared" si="303"/>
        <v>1.5957425086403418</v>
      </c>
      <c r="Q334" s="57">
        <f t="shared" si="308"/>
        <v>1.1775186644200852E-2</v>
      </c>
      <c r="R334" s="57">
        <f t="shared" si="308"/>
        <v>5.0551200000000004E-2</v>
      </c>
      <c r="S334" s="57">
        <f t="shared" si="304"/>
        <v>6.1294640993790978E-2</v>
      </c>
      <c r="T334" s="57">
        <f t="shared" si="309"/>
        <v>5.2056115389386565E-4</v>
      </c>
      <c r="U334" s="57">
        <f t="shared" si="309"/>
        <v>2.4582460000000004</v>
      </c>
      <c r="V334" s="57">
        <f t="shared" si="309"/>
        <v>2.774715634618496</v>
      </c>
      <c r="W334" s="29">
        <f>'2.10 Prod Gust real. pot.'!D34</f>
        <v>199.38</v>
      </c>
      <c r="X334" s="35">
        <f t="shared" si="317"/>
        <v>0.43999999999999773</v>
      </c>
      <c r="Y334" s="29">
        <f>'2.10 Prod Gust real. pot.'!F34*k</f>
        <v>2.2952999999999997</v>
      </c>
      <c r="Z334" s="29">
        <f>'2.10 Prod Gust real. pot.'!G34*k</f>
        <v>2.1294</v>
      </c>
      <c r="AA334" s="29">
        <f>'2.10 Prod Gust real. pot.'!H34*k</f>
        <v>0.1638</v>
      </c>
      <c r="AB334" s="29">
        <f>SUM('2.10 Prod Gust real. pot.'!I34:J34)/2</f>
        <v>0.51500000000000001</v>
      </c>
      <c r="AC334" s="29">
        <f t="shared" si="310"/>
        <v>1.0535426999999999</v>
      </c>
      <c r="AD334" s="348">
        <f t="shared" si="311"/>
        <v>1.3715204999999999</v>
      </c>
      <c r="AE334" s="68">
        <f t="shared" si="312"/>
        <v>4.6824119999999997E-2</v>
      </c>
      <c r="AF334" s="36">
        <f t="shared" si="318"/>
        <v>1.0535426999999999</v>
      </c>
      <c r="AG334" s="33">
        <f t="shared" si="313"/>
        <v>7.9398643149890766</v>
      </c>
      <c r="AH334" s="33">
        <f t="shared" si="319"/>
        <v>2.9558003870597815E-2</v>
      </c>
      <c r="AI334" s="36">
        <f t="shared" si="320"/>
        <v>1.3715204999999999</v>
      </c>
      <c r="AJ334" s="33">
        <f t="shared" si="314"/>
        <v>1.6627737418581807</v>
      </c>
      <c r="AK334" s="33">
        <f t="shared" si="321"/>
        <v>1.5196602974299367E-2</v>
      </c>
      <c r="AL334" s="60">
        <f t="shared" si="322"/>
        <v>4.6824119999999997E-2</v>
      </c>
      <c r="AM334" s="60">
        <f t="shared" si="315"/>
        <v>5.6453904183360167E-2</v>
      </c>
      <c r="AN334" s="60">
        <f t="shared" si="323"/>
        <v>1.9796186040246799E-3</v>
      </c>
      <c r="AO334" s="34">
        <f t="shared" si="316"/>
        <v>2.7048549999999998</v>
      </c>
      <c r="AP334" s="34">
        <f t="shared" si="324"/>
        <v>3.1915892254489195</v>
      </c>
      <c r="AQ334" s="10">
        <f t="shared" si="325"/>
        <v>2.0366412758099761</v>
      </c>
      <c r="AR334" s="10">
        <f t="shared" si="326"/>
        <v>2.342626491479507</v>
      </c>
      <c r="AS334" s="10">
        <f t="shared" si="327"/>
        <v>0.30598521566953085</v>
      </c>
      <c r="AT334" s="10">
        <f>SUM(AS$305:AS334)*5</f>
        <v>17.333036827654599</v>
      </c>
    </row>
    <row r="335" spans="1:46" x14ac:dyDescent="0.25">
      <c r="J335" s="1"/>
    </row>
    <row r="336" spans="1:46" x14ac:dyDescent="0.25">
      <c r="J336" s="1"/>
    </row>
    <row r="337" spans="1:51" x14ac:dyDescent="0.25">
      <c r="J337" s="1"/>
    </row>
    <row r="338" spans="1:51" ht="18.75" x14ac:dyDescent="0.3">
      <c r="C338" s="361" t="s">
        <v>19</v>
      </c>
      <c r="D338" s="361"/>
      <c r="E338" s="361"/>
      <c r="F338" s="361"/>
      <c r="G338" s="361"/>
      <c r="H338" s="361"/>
      <c r="I338" s="361"/>
      <c r="J338" s="361"/>
      <c r="K338" s="361"/>
      <c r="L338" s="361"/>
      <c r="M338" s="361"/>
      <c r="N338" s="361"/>
      <c r="O338" s="361"/>
      <c r="P338" s="361"/>
      <c r="Q338" s="361"/>
      <c r="R338" s="361"/>
      <c r="S338" s="361"/>
      <c r="T338" s="361"/>
      <c r="U338" s="361"/>
      <c r="V338" s="361"/>
      <c r="W338" s="362" t="s">
        <v>266</v>
      </c>
      <c r="X338" s="362"/>
      <c r="Y338" s="362"/>
      <c r="Z338" s="362"/>
      <c r="AA338" s="362"/>
      <c r="AB338" s="362"/>
      <c r="AC338" s="362"/>
      <c r="AD338" s="362"/>
      <c r="AE338" s="362"/>
      <c r="AF338" s="362"/>
      <c r="AG338" s="362"/>
      <c r="AH338" s="362"/>
      <c r="AI338" s="362"/>
      <c r="AJ338" s="362"/>
      <c r="AK338" s="362"/>
      <c r="AL338" s="362"/>
      <c r="AM338" s="362"/>
      <c r="AN338" s="362"/>
      <c r="AO338" s="362"/>
      <c r="AP338" s="362"/>
      <c r="AQ338" s="37"/>
      <c r="AR338" s="37"/>
      <c r="AS338" s="37"/>
      <c r="AT338" s="38"/>
      <c r="AU338" s="38"/>
      <c r="AV338" s="38"/>
      <c r="AW338" s="38"/>
      <c r="AX338" s="38"/>
      <c r="AY338" s="38"/>
    </row>
    <row r="339" spans="1:51" ht="135" x14ac:dyDescent="0.25">
      <c r="A339" s="13" t="s">
        <v>4</v>
      </c>
      <c r="B339" s="14" t="s">
        <v>0</v>
      </c>
      <c r="C339" s="58" t="s">
        <v>7</v>
      </c>
      <c r="D339" s="5" t="s">
        <v>6</v>
      </c>
      <c r="E339" s="21" t="s">
        <v>41</v>
      </c>
      <c r="F339" s="58" t="s">
        <v>42</v>
      </c>
      <c r="G339" s="58" t="s">
        <v>43</v>
      </c>
      <c r="H339" s="58"/>
      <c r="I339" s="58" t="s">
        <v>39</v>
      </c>
      <c r="J339" s="58" t="s">
        <v>40</v>
      </c>
      <c r="K339" s="58" t="s">
        <v>44</v>
      </c>
      <c r="L339" s="58" t="s">
        <v>36</v>
      </c>
      <c r="M339" s="15" t="s">
        <v>8</v>
      </c>
      <c r="N339" s="5" t="s">
        <v>11</v>
      </c>
      <c r="O339" s="5" t="s">
        <v>38</v>
      </c>
      <c r="P339" s="15" t="s">
        <v>33</v>
      </c>
      <c r="Q339" s="5" t="s">
        <v>34</v>
      </c>
      <c r="R339" s="58" t="s">
        <v>45</v>
      </c>
      <c r="S339" s="15" t="s">
        <v>46</v>
      </c>
      <c r="T339" s="5" t="s">
        <v>32</v>
      </c>
      <c r="U339" s="5" t="s">
        <v>24</v>
      </c>
      <c r="V339" s="5" t="s">
        <v>1</v>
      </c>
      <c r="W339" s="26" t="s">
        <v>5</v>
      </c>
      <c r="X339" s="26" t="s">
        <v>6</v>
      </c>
      <c r="Y339" s="27" t="s">
        <v>41</v>
      </c>
      <c r="Z339" s="59" t="s">
        <v>42</v>
      </c>
      <c r="AA339" s="59" t="s">
        <v>43</v>
      </c>
      <c r="AB339" s="59" t="s">
        <v>79</v>
      </c>
      <c r="AC339" s="59" t="s">
        <v>39</v>
      </c>
      <c r="AD339" s="59" t="s">
        <v>40</v>
      </c>
      <c r="AE339" s="59" t="s">
        <v>44</v>
      </c>
      <c r="AF339" s="67" t="s">
        <v>36</v>
      </c>
      <c r="AG339" s="26" t="s">
        <v>8</v>
      </c>
      <c r="AH339" s="28" t="s">
        <v>11</v>
      </c>
      <c r="AI339" s="28" t="s">
        <v>38</v>
      </c>
      <c r="AJ339" s="26" t="s">
        <v>33</v>
      </c>
      <c r="AK339" s="28" t="s">
        <v>34</v>
      </c>
      <c r="AL339" s="28" t="s">
        <v>47</v>
      </c>
      <c r="AM339" s="26" t="s">
        <v>46</v>
      </c>
      <c r="AN339" s="28" t="s">
        <v>32</v>
      </c>
      <c r="AO339" s="28" t="s">
        <v>24</v>
      </c>
      <c r="AP339" s="26" t="s">
        <v>1</v>
      </c>
      <c r="AQ339" s="6" t="str">
        <f>"Climate benefit " &amp;C338 &amp; " ton CO2/ha"</f>
        <v>Climate benefit BAU 95% ton CO2/ha</v>
      </c>
      <c r="AR339" s="6" t="str">
        <f>"Climate benefit "&amp;AT338 &amp; " ton CO2/ha"</f>
        <v>Climate benefit  ton CO2/ha</v>
      </c>
      <c r="AS339" s="6" t="str">
        <f>"Diff "&amp;C338&amp;" and "&amp;AT338 &amp; " ton CO2/ha/year"</f>
        <v>Diff BAU 95% and  ton CO2/ha/year</v>
      </c>
      <c r="AT339" s="16" t="s">
        <v>12</v>
      </c>
      <c r="AU339" s="16"/>
      <c r="AV339" s="16"/>
      <c r="AW339" s="6"/>
    </row>
    <row r="340" spans="1:51" x14ac:dyDescent="0.25">
      <c r="A340" s="4">
        <v>0</v>
      </c>
      <c r="B340" s="4">
        <v>2023</v>
      </c>
      <c r="C340" s="19">
        <f t="shared" ref="C340:C353" si="330">C24</f>
        <v>187.18</v>
      </c>
      <c r="D340" s="19"/>
      <c r="E340" s="19"/>
      <c r="F340" s="19"/>
      <c r="G340" s="19"/>
      <c r="H340" s="19"/>
      <c r="I340" s="19"/>
      <c r="J340" s="19"/>
      <c r="K340" s="19"/>
      <c r="L340" s="19"/>
      <c r="M340" s="61">
        <f t="shared" ref="M340:M353" si="331">M24</f>
        <v>15</v>
      </c>
      <c r="N340" s="19"/>
      <c r="O340" s="19"/>
      <c r="P340" s="61">
        <f t="shared" ref="P340:P353" si="332">P24</f>
        <v>1.5</v>
      </c>
      <c r="Q340" s="19"/>
      <c r="R340" s="19"/>
      <c r="S340" s="61">
        <f t="shared" ref="S340:S353" si="333">S24</f>
        <v>0.05</v>
      </c>
      <c r="T340" s="19"/>
      <c r="U340" s="19"/>
      <c r="V340" s="19"/>
      <c r="W340" s="29">
        <f>'2.9 Biofuel 21 TWh'!D4</f>
        <v>187.38</v>
      </c>
      <c r="X340" s="77"/>
      <c r="Y340" s="77"/>
      <c r="Z340" s="77"/>
      <c r="AA340" s="77"/>
      <c r="AB340" s="77"/>
      <c r="AC340" s="77"/>
      <c r="AD340" s="77"/>
      <c r="AE340" s="77"/>
      <c r="AF340" s="77"/>
      <c r="AG340" s="62">
        <f>AG24</f>
        <v>15</v>
      </c>
      <c r="AH340" s="77"/>
      <c r="AI340" s="77"/>
      <c r="AJ340" s="62">
        <f>AJ24</f>
        <v>1.5</v>
      </c>
      <c r="AK340" s="77"/>
      <c r="AL340" s="77"/>
      <c r="AM340" s="62">
        <f>AM24</f>
        <v>0.05</v>
      </c>
      <c r="AN340" s="77"/>
      <c r="AO340" s="77"/>
      <c r="AP340" s="77"/>
      <c r="AT340">
        <v>0</v>
      </c>
    </row>
    <row r="341" spans="1:51" x14ac:dyDescent="0.25">
      <c r="A341" s="4">
        <v>5</v>
      </c>
      <c r="B341" s="18">
        <f t="shared" ref="B341:B370" si="334">B340+5</f>
        <v>2028</v>
      </c>
      <c r="C341" s="8">
        <f t="shared" si="330"/>
        <v>187.12</v>
      </c>
      <c r="D341" s="8">
        <f t="shared" ref="D341:L341" si="335">D25</f>
        <v>-6.0000000000002274E-2</v>
      </c>
      <c r="E341" s="8">
        <f t="shared" si="335"/>
        <v>2.4842999999999997</v>
      </c>
      <c r="F341" s="8">
        <f t="shared" si="335"/>
        <v>1.6463999999999999</v>
      </c>
      <c r="G341" s="8">
        <f t="shared" si="335"/>
        <v>0.14280000000000001</v>
      </c>
      <c r="H341" s="8">
        <f t="shared" si="335"/>
        <v>0.13500000000000001</v>
      </c>
      <c r="I341" s="8">
        <f t="shared" si="335"/>
        <v>1.1402937</v>
      </c>
      <c r="J341" s="8">
        <f t="shared" si="335"/>
        <v>1.2342854999999999</v>
      </c>
      <c r="K341" s="8">
        <f t="shared" si="335"/>
        <v>5.0679719999999998E-2</v>
      </c>
      <c r="L341" s="8">
        <f t="shared" si="335"/>
        <v>1.1402937</v>
      </c>
      <c r="M341" s="8">
        <f t="shared" si="331"/>
        <v>14.198552149441863</v>
      </c>
      <c r="N341" s="8">
        <f t="shared" ref="N341:O353" si="336">N25</f>
        <v>-0.80144785055813728</v>
      </c>
      <c r="O341" s="8">
        <f t="shared" si="336"/>
        <v>1.2342854999999999</v>
      </c>
      <c r="P341" s="8">
        <f t="shared" si="332"/>
        <v>1.4994505429449552</v>
      </c>
      <c r="Q341" s="8">
        <f t="shared" ref="Q341:R353" si="337">Q25</f>
        <v>-5.49457055044833E-4</v>
      </c>
      <c r="R341" s="8">
        <f t="shared" si="337"/>
        <v>5.0679719999999998E-2</v>
      </c>
      <c r="S341" s="8">
        <f t="shared" si="333"/>
        <v>5.9518554764831845E-2</v>
      </c>
      <c r="T341" s="8">
        <f t="shared" ref="T341:V353" si="338">T25</f>
        <v>9.5185547648318422E-3</v>
      </c>
      <c r="U341" s="8">
        <f t="shared" si="338"/>
        <v>2.3365049999999998</v>
      </c>
      <c r="V341" s="8">
        <f t="shared" si="338"/>
        <v>1.4840262471516472</v>
      </c>
      <c r="W341" s="29">
        <f>'2.9 Biofuel 21 TWh'!D5</f>
        <v>187.01</v>
      </c>
      <c r="X341" s="35">
        <f>W341-W340</f>
        <v>-0.37000000000000455</v>
      </c>
      <c r="Y341" s="29">
        <f>'2.9 Biofuel 21 TWh'!F5*k</f>
        <v>2.4863999999999997</v>
      </c>
      <c r="Z341" s="29">
        <f>'2.9 Biofuel 21 TWh'!G5*k</f>
        <v>1.6358999999999999</v>
      </c>
      <c r="AA341" s="29">
        <f>'2.9 Biofuel 21 TWh'!H5*k</f>
        <v>0.14280000000000001</v>
      </c>
      <c r="AB341" s="29">
        <f>'2.9 Biofuel 21 TWh'!I5/2</f>
        <v>0.47</v>
      </c>
      <c r="AC341" s="29">
        <f t="shared" ref="AC341:AC370" si="339">p*Y341</f>
        <v>1.1412575999999999</v>
      </c>
      <c r="AD341" s="348">
        <f t="shared" ref="AD341:AD370" si="340">Z341*paperpulp+Y341*(ppaperboard+papertimb)</f>
        <v>1.23081</v>
      </c>
      <c r="AE341" s="68">
        <f t="shared" ref="AE341:AE370" si="341">Y341*pboard</f>
        <v>5.072256E-2</v>
      </c>
      <c r="AF341" s="36">
        <f>AC341</f>
        <v>1.1412575999999999</v>
      </c>
      <c r="AG341" s="33">
        <f t="shared" ref="AG341:AG370" si="342">AG340*EXP(-qsawn*5)+AF341</f>
        <v>14.199516049441861</v>
      </c>
      <c r="AH341" s="33">
        <f>AG341-AG340</f>
        <v>-0.8004839505581387</v>
      </c>
      <c r="AI341" s="36">
        <f>AD341</f>
        <v>1.23081</v>
      </c>
      <c r="AJ341" s="33">
        <f t="shared" ref="AJ341:AJ370" si="343">AJ340*EXP(-qpap*5)+AI341</f>
        <v>1.4959750429449552</v>
      </c>
      <c r="AK341" s="33">
        <f>AJ341-AJ340</f>
        <v>-4.0249570550447977E-3</v>
      </c>
      <c r="AL341" s="60">
        <f>AE341</f>
        <v>5.072256E-2</v>
      </c>
      <c r="AM341" s="60">
        <f t="shared" ref="AM341:AM370" si="344">AM340*EXP(-qpap*5)+AL341</f>
        <v>5.9561394764831847E-2</v>
      </c>
      <c r="AN341" s="60">
        <f>AM341-AM340</f>
        <v>9.5613947648318445E-3</v>
      </c>
      <c r="AO341" s="34">
        <f t="shared" ref="AO341:AO370" si="345">(Z341+Y341+AA341+AB341)*SFtot</f>
        <v>2.5096029999999998</v>
      </c>
      <c r="AP341" s="34">
        <f>X341+AO341+AK341+AN341+AH341</f>
        <v>1.3446554871516434</v>
      </c>
      <c r="AQ341" s="10">
        <f>V341*3.67/5</f>
        <v>1.089275265409309</v>
      </c>
      <c r="AR341" s="10">
        <f>AP341*3.67/5</f>
        <v>0.98697712756930633</v>
      </c>
      <c r="AS341" s="10">
        <f>(AR341-AQ341)</f>
        <v>-0.10229813784000263</v>
      </c>
      <c r="AT341" s="10">
        <f>SUM(AS$341:AS341)*5</f>
        <v>-0.51149068920001317</v>
      </c>
    </row>
    <row r="342" spans="1:51" x14ac:dyDescent="0.25">
      <c r="A342" s="4">
        <v>10</v>
      </c>
      <c r="B342" s="18">
        <f t="shared" si="334"/>
        <v>2033</v>
      </c>
      <c r="C342" s="19">
        <f t="shared" si="330"/>
        <v>187.21</v>
      </c>
      <c r="D342" s="8">
        <f t="shared" ref="D342:L342" si="346">D26</f>
        <v>9.0000000000003411E-2</v>
      </c>
      <c r="E342" s="8">
        <f t="shared" si="346"/>
        <v>2.3519999999999999</v>
      </c>
      <c r="F342" s="8">
        <f t="shared" si="346"/>
        <v>1.7094</v>
      </c>
      <c r="G342" s="8">
        <f t="shared" si="346"/>
        <v>0.14280000000000001</v>
      </c>
      <c r="H342" s="8">
        <f t="shared" si="346"/>
        <v>0.16</v>
      </c>
      <c r="I342" s="8">
        <f t="shared" si="346"/>
        <v>1.0795680000000001</v>
      </c>
      <c r="J342" s="8">
        <f t="shared" si="346"/>
        <v>1.2258119999999999</v>
      </c>
      <c r="K342" s="8">
        <f t="shared" si="346"/>
        <v>4.7980800000000004E-2</v>
      </c>
      <c r="L342" s="8">
        <f t="shared" si="346"/>
        <v>1.0795680000000001</v>
      </c>
      <c r="M342" s="8">
        <f t="shared" si="331"/>
        <v>13.440125571686007</v>
      </c>
      <c r="N342" s="8">
        <f t="shared" si="336"/>
        <v>-0.75842657775585565</v>
      </c>
      <c r="O342" s="8">
        <f t="shared" si="336"/>
        <v>1.2258119999999999</v>
      </c>
      <c r="P342" s="8">
        <f t="shared" si="332"/>
        <v>1.4908799117425571</v>
      </c>
      <c r="Q342" s="8">
        <f t="shared" si="337"/>
        <v>-8.5706312023980935E-3</v>
      </c>
      <c r="R342" s="8">
        <f t="shared" si="337"/>
        <v>4.7980800000000004E-2</v>
      </c>
      <c r="S342" s="8">
        <f t="shared" si="333"/>
        <v>5.8502293420158877E-2</v>
      </c>
      <c r="T342" s="8">
        <f t="shared" si="338"/>
        <v>-1.0162613446729682E-3</v>
      </c>
      <c r="U342" s="8">
        <f t="shared" si="338"/>
        <v>2.3130260000000002</v>
      </c>
      <c r="V342" s="8">
        <f t="shared" si="338"/>
        <v>1.635012529697077</v>
      </c>
      <c r="W342" s="29">
        <f>'2.9 Biofuel 21 TWh'!D6</f>
        <v>186.84</v>
      </c>
      <c r="X342" s="35">
        <f t="shared" ref="X342:X370" si="347">W342-W341</f>
        <v>-0.16999999999998749</v>
      </c>
      <c r="Y342" s="29">
        <f>'2.9 Biofuel 21 TWh'!F6*k</f>
        <v>2.3331</v>
      </c>
      <c r="Z342" s="29">
        <f>'2.9 Biofuel 21 TWh'!G6*k</f>
        <v>1.7198999999999998</v>
      </c>
      <c r="AA342" s="29">
        <f>'2.9 Biofuel 21 TWh'!H6*k</f>
        <v>0.14280000000000001</v>
      </c>
      <c r="AB342" s="29">
        <f>'2.9 Biofuel 21 TWh'!I6/2</f>
        <v>0.46500000000000002</v>
      </c>
      <c r="AC342" s="29">
        <f t="shared" si="339"/>
        <v>1.0708929</v>
      </c>
      <c r="AD342" s="348">
        <f t="shared" si="340"/>
        <v>1.2251714999999999</v>
      </c>
      <c r="AE342" s="68">
        <f t="shared" si="341"/>
        <v>4.7595240000000004E-2</v>
      </c>
      <c r="AF342" s="36">
        <f t="shared" ref="AF342:AF370" si="348">AC342</f>
        <v>1.0708929</v>
      </c>
      <c r="AG342" s="33">
        <f t="shared" si="342"/>
        <v>13.432289595373968</v>
      </c>
      <c r="AH342" s="33">
        <f t="shared" ref="AH342:AH370" si="349">AG342-AG341</f>
        <v>-0.76722645406789347</v>
      </c>
      <c r="AI342" s="36">
        <f t="shared" ref="AI342:AI370" si="350">AD342</f>
        <v>1.2251714999999999</v>
      </c>
      <c r="AJ342" s="33">
        <f t="shared" si="343"/>
        <v>1.4896250243380535</v>
      </c>
      <c r="AK342" s="33">
        <f t="shared" ref="AK342:AK370" si="351">AJ342-AJ341</f>
        <v>-6.3500186069016529E-3</v>
      </c>
      <c r="AL342" s="60">
        <f t="shared" ref="AL342:AL370" si="352">AE342</f>
        <v>4.7595240000000004E-2</v>
      </c>
      <c r="AM342" s="60">
        <f t="shared" si="344"/>
        <v>5.8124306533785391E-2</v>
      </c>
      <c r="AN342" s="60">
        <f t="shared" ref="AN342:AN370" si="353">AM342-AM341</f>
        <v>-1.4370882310464558E-3</v>
      </c>
      <c r="AO342" s="34">
        <f t="shared" si="345"/>
        <v>2.470224</v>
      </c>
      <c r="AP342" s="34">
        <f t="shared" ref="AP342:AP370" si="354">X342+AO342+AK342+AN342+AH342</f>
        <v>1.5252104390941708</v>
      </c>
      <c r="AQ342" s="10">
        <f t="shared" ref="AQ342:AQ370" si="355">V342*3.67/5</f>
        <v>1.2000991967976544</v>
      </c>
      <c r="AR342" s="10">
        <f t="shared" ref="AR342:AR370" si="356">AP342*3.67/5</f>
        <v>1.1195044622951213</v>
      </c>
      <c r="AS342" s="10">
        <f t="shared" ref="AS342:AS370" si="357">(AR342-AQ342)</f>
        <v>-8.0594734502533072E-2</v>
      </c>
      <c r="AT342" s="10">
        <f>SUM(AS$341:AS342)*5</f>
        <v>-0.91446436171267853</v>
      </c>
    </row>
    <row r="343" spans="1:51" x14ac:dyDescent="0.25">
      <c r="A343" s="4">
        <v>15</v>
      </c>
      <c r="B343" s="18">
        <f t="shared" si="334"/>
        <v>2038</v>
      </c>
      <c r="C343" s="19">
        <f t="shared" si="330"/>
        <v>187.3</v>
      </c>
      <c r="D343" s="8">
        <f t="shared" ref="D343:L343" si="358">D27</f>
        <v>9.0000000000003411E-2</v>
      </c>
      <c r="E343" s="8">
        <f t="shared" si="358"/>
        <v>2.1923999999999997</v>
      </c>
      <c r="F343" s="8">
        <f t="shared" si="358"/>
        <v>1.6862999999999999</v>
      </c>
      <c r="G343" s="8">
        <f t="shared" si="358"/>
        <v>0.1386</v>
      </c>
      <c r="H343" s="8">
        <f t="shared" si="358"/>
        <v>0.12</v>
      </c>
      <c r="I343" s="8">
        <f t="shared" si="358"/>
        <v>1.0063115999999999</v>
      </c>
      <c r="J343" s="8">
        <f t="shared" si="358"/>
        <v>1.1779319999999998</v>
      </c>
      <c r="K343" s="8">
        <f t="shared" si="358"/>
        <v>4.4724959999999994E-2</v>
      </c>
      <c r="L343" s="8">
        <f t="shared" si="358"/>
        <v>1.0063115999999999</v>
      </c>
      <c r="M343" s="8">
        <f t="shared" si="331"/>
        <v>12.706620487201896</v>
      </c>
      <c r="N343" s="8">
        <f t="shared" si="336"/>
        <v>-0.73350508448411134</v>
      </c>
      <c r="O343" s="8">
        <f t="shared" si="336"/>
        <v>1.1779319999999998</v>
      </c>
      <c r="P343" s="8">
        <f t="shared" si="332"/>
        <v>1.4414848238819906</v>
      </c>
      <c r="Q343" s="8">
        <f t="shared" si="337"/>
        <v>-4.9395087860566456E-2</v>
      </c>
      <c r="R343" s="8">
        <f t="shared" si="337"/>
        <v>4.4724959999999994E-2</v>
      </c>
      <c r="S343" s="8">
        <f t="shared" si="333"/>
        <v>5.5066802098089868E-2</v>
      </c>
      <c r="T343" s="8">
        <f t="shared" si="338"/>
        <v>-3.4354913220690092E-3</v>
      </c>
      <c r="U343" s="8">
        <f t="shared" si="338"/>
        <v>2.1927690000000002</v>
      </c>
      <c r="V343" s="8">
        <f t="shared" si="338"/>
        <v>1.4964333363332569</v>
      </c>
      <c r="W343" s="29">
        <f>'2.9 Biofuel 21 TWh'!D7</f>
        <v>186.75</v>
      </c>
      <c r="X343" s="35">
        <f t="shared" si="347"/>
        <v>-9.0000000000003411E-2</v>
      </c>
      <c r="Y343" s="29">
        <f>'2.9 Biofuel 21 TWh'!F7*k</f>
        <v>2.1566999999999998</v>
      </c>
      <c r="Z343" s="29">
        <f>'2.9 Biofuel 21 TWh'!G7*k</f>
        <v>1.6737</v>
      </c>
      <c r="AA343" s="29">
        <f>'2.9 Biofuel 21 TWh'!H7*k</f>
        <v>0.13650000000000001</v>
      </c>
      <c r="AB343" s="29">
        <f>'2.9 Biofuel 21 TWh'!I7/2</f>
        <v>0.41499999999999998</v>
      </c>
      <c r="AC343" s="29">
        <f t="shared" si="339"/>
        <v>0.98992530000000001</v>
      </c>
      <c r="AD343" s="348">
        <f t="shared" si="340"/>
        <v>1.1643974999999998</v>
      </c>
      <c r="AE343" s="68">
        <f t="shared" si="341"/>
        <v>4.3996680000000003E-2</v>
      </c>
      <c r="AF343" s="36">
        <f t="shared" si="348"/>
        <v>0.98992530000000001</v>
      </c>
      <c r="AG343" s="33">
        <f t="shared" si="342"/>
        <v>12.683412573609475</v>
      </c>
      <c r="AH343" s="33">
        <f t="shared" si="349"/>
        <v>-0.74887702176449267</v>
      </c>
      <c r="AI343" s="36">
        <f t="shared" si="350"/>
        <v>1.1643974999999998</v>
      </c>
      <c r="AJ343" s="33">
        <f t="shared" si="343"/>
        <v>1.4277284890336532</v>
      </c>
      <c r="AK343" s="33">
        <f t="shared" si="351"/>
        <v>-6.1896535304400313E-2</v>
      </c>
      <c r="AL343" s="60">
        <f t="shared" si="352"/>
        <v>4.3996680000000003E-2</v>
      </c>
      <c r="AM343" s="60">
        <f t="shared" si="344"/>
        <v>5.4271702825451303E-2</v>
      </c>
      <c r="AN343" s="60">
        <f t="shared" si="353"/>
        <v>-3.8526037083340889E-3</v>
      </c>
      <c r="AO343" s="34">
        <f t="shared" si="345"/>
        <v>2.3224070000000001</v>
      </c>
      <c r="AP343" s="34">
        <f t="shared" si="354"/>
        <v>1.4177808392227695</v>
      </c>
      <c r="AQ343" s="10">
        <f t="shared" si="355"/>
        <v>1.0983820688686106</v>
      </c>
      <c r="AR343" s="10">
        <f t="shared" si="356"/>
        <v>1.040651135989513</v>
      </c>
      <c r="AS343" s="10">
        <f t="shared" si="357"/>
        <v>-5.7730932879097585E-2</v>
      </c>
      <c r="AT343" s="10">
        <f>SUM(AS$341:AS343)*5</f>
        <v>-1.2031190261081663</v>
      </c>
    </row>
    <row r="344" spans="1:51" x14ac:dyDescent="0.25">
      <c r="A344" s="4">
        <v>20</v>
      </c>
      <c r="B344" s="18">
        <f t="shared" si="334"/>
        <v>2043</v>
      </c>
      <c r="C344" s="19">
        <f t="shared" si="330"/>
        <v>187.56</v>
      </c>
      <c r="D344" s="8">
        <f t="shared" ref="D344:L344" si="359">D28</f>
        <v>0.25999999999999091</v>
      </c>
      <c r="E344" s="8">
        <f t="shared" si="359"/>
        <v>2.0055000000000001</v>
      </c>
      <c r="F344" s="8">
        <f t="shared" si="359"/>
        <v>1.8837000000000002</v>
      </c>
      <c r="G344" s="8">
        <f t="shared" si="359"/>
        <v>0.14489999999999997</v>
      </c>
      <c r="H344" s="8">
        <f t="shared" si="359"/>
        <v>0.13500000000000001</v>
      </c>
      <c r="I344" s="8">
        <f t="shared" si="359"/>
        <v>0.92052450000000008</v>
      </c>
      <c r="J344" s="8">
        <f t="shared" si="359"/>
        <v>1.2071535</v>
      </c>
      <c r="K344" s="8">
        <f t="shared" si="359"/>
        <v>4.0912200000000003E-2</v>
      </c>
      <c r="L344" s="8">
        <f t="shared" si="359"/>
        <v>0.92052450000000008</v>
      </c>
      <c r="M344" s="8">
        <f t="shared" si="331"/>
        <v>11.982280122723683</v>
      </c>
      <c r="N344" s="8">
        <f t="shared" si="336"/>
        <v>-0.72434036447821271</v>
      </c>
      <c r="O344" s="8">
        <f t="shared" si="336"/>
        <v>1.2071535</v>
      </c>
      <c r="P344" s="8">
        <f t="shared" si="332"/>
        <v>1.461974423486113</v>
      </c>
      <c r="Q344" s="8">
        <f t="shared" si="337"/>
        <v>2.0489599604122333E-2</v>
      </c>
      <c r="R344" s="8">
        <f t="shared" si="337"/>
        <v>4.0912200000000003E-2</v>
      </c>
      <c r="S344" s="8">
        <f t="shared" si="333"/>
        <v>5.064672729545424E-2</v>
      </c>
      <c r="T344" s="8">
        <f t="shared" si="338"/>
        <v>-4.4200748026356276E-3</v>
      </c>
      <c r="U344" s="8">
        <f t="shared" si="338"/>
        <v>2.2096230000000001</v>
      </c>
      <c r="V344" s="8">
        <f t="shared" si="338"/>
        <v>1.7613521603232649</v>
      </c>
      <c r="W344" s="29">
        <f>'2.9 Biofuel 21 TWh'!D8</f>
        <v>186.95</v>
      </c>
      <c r="X344" s="35">
        <f t="shared" si="347"/>
        <v>0.19999999999998863</v>
      </c>
      <c r="Y344" s="29">
        <f>'2.9 Biofuel 21 TWh'!F8*k</f>
        <v>2.0306999999999999</v>
      </c>
      <c r="Z344" s="29">
        <f>'2.9 Biofuel 21 TWh'!G8*k</f>
        <v>1.8248999999999997</v>
      </c>
      <c r="AA344" s="29">
        <f>'2.9 Biofuel 21 TWh'!H8*k</f>
        <v>0.14280000000000001</v>
      </c>
      <c r="AB344" s="29">
        <f>'2.9 Biofuel 21 TWh'!I8/2</f>
        <v>0.44</v>
      </c>
      <c r="AC344" s="29">
        <f t="shared" si="339"/>
        <v>0.93209130000000007</v>
      </c>
      <c r="AD344" s="348">
        <f t="shared" si="340"/>
        <v>1.1909835</v>
      </c>
      <c r="AE344" s="68">
        <f t="shared" si="341"/>
        <v>4.1426280000000003E-2</v>
      </c>
      <c r="AF344" s="36">
        <f t="shared" si="348"/>
        <v>0.93209130000000007</v>
      </c>
      <c r="AG344" s="33">
        <f t="shared" si="342"/>
        <v>11.973643260472871</v>
      </c>
      <c r="AH344" s="33">
        <f t="shared" si="349"/>
        <v>-0.7097693131366043</v>
      </c>
      <c r="AI344" s="36">
        <f t="shared" si="350"/>
        <v>1.1909835</v>
      </c>
      <c r="AJ344" s="33">
        <f t="shared" si="343"/>
        <v>1.44337262407223</v>
      </c>
      <c r="AK344" s="33">
        <f t="shared" si="351"/>
        <v>1.5644135038576756E-2</v>
      </c>
      <c r="AL344" s="60">
        <f t="shared" si="352"/>
        <v>4.1426280000000003E-2</v>
      </c>
      <c r="AM344" s="60">
        <f t="shared" si="344"/>
        <v>5.1020252273604433E-2</v>
      </c>
      <c r="AN344" s="60">
        <f t="shared" si="353"/>
        <v>-3.2514505518468698E-3</v>
      </c>
      <c r="AO344" s="34">
        <f t="shared" si="345"/>
        <v>2.3523519999999998</v>
      </c>
      <c r="AP344" s="34">
        <f t="shared" si="354"/>
        <v>1.8549753713501138</v>
      </c>
      <c r="AQ344" s="10">
        <f t="shared" si="355"/>
        <v>1.2928324856772764</v>
      </c>
      <c r="AR344" s="10">
        <f t="shared" si="356"/>
        <v>1.3615519225709836</v>
      </c>
      <c r="AS344" s="10">
        <f t="shared" si="357"/>
        <v>6.8719436893707186E-2</v>
      </c>
      <c r="AT344" s="10">
        <f>SUM(AS$341:AS344)*5</f>
        <v>-0.85952184163963052</v>
      </c>
    </row>
    <row r="345" spans="1:51" x14ac:dyDescent="0.25">
      <c r="A345" s="4">
        <v>25</v>
      </c>
      <c r="B345" s="18">
        <f t="shared" si="334"/>
        <v>2048</v>
      </c>
      <c r="C345" s="19">
        <f t="shared" si="330"/>
        <v>188.29</v>
      </c>
      <c r="D345" s="8">
        <f t="shared" ref="D345:L345" si="360">D29</f>
        <v>0.72999999999998977</v>
      </c>
      <c r="E345" s="8">
        <f t="shared" si="360"/>
        <v>2.0705999999999998</v>
      </c>
      <c r="F345" s="8">
        <f t="shared" si="360"/>
        <v>1.9047000000000001</v>
      </c>
      <c r="G345" s="8">
        <f t="shared" si="360"/>
        <v>0.14699999999999999</v>
      </c>
      <c r="H345" s="8">
        <f t="shared" si="360"/>
        <v>0.155</v>
      </c>
      <c r="I345" s="8">
        <f t="shared" si="360"/>
        <v>0.95040539999999996</v>
      </c>
      <c r="J345" s="8">
        <f t="shared" si="360"/>
        <v>1.2310829999999999</v>
      </c>
      <c r="K345" s="8">
        <f t="shared" si="360"/>
        <v>4.2240239999999998E-2</v>
      </c>
      <c r="L345" s="8">
        <f t="shared" si="360"/>
        <v>0.95040539999999996</v>
      </c>
      <c r="M345" s="8">
        <f t="shared" si="331"/>
        <v>11.381586110409053</v>
      </c>
      <c r="N345" s="8">
        <f t="shared" si="336"/>
        <v>-0.60069401231463004</v>
      </c>
      <c r="O345" s="8">
        <f t="shared" si="336"/>
        <v>1.2310829999999999</v>
      </c>
      <c r="P345" s="8">
        <f t="shared" si="332"/>
        <v>1.4895260071920808</v>
      </c>
      <c r="Q345" s="8">
        <f t="shared" si="337"/>
        <v>2.7551583705967886E-2</v>
      </c>
      <c r="R345" s="8">
        <f t="shared" si="337"/>
        <v>4.2240239999999998E-2</v>
      </c>
      <c r="S345" s="8">
        <f t="shared" si="333"/>
        <v>5.1193401078880374E-2</v>
      </c>
      <c r="T345" s="8">
        <f t="shared" si="338"/>
        <v>5.4667378342613399E-4</v>
      </c>
      <c r="U345" s="8">
        <f t="shared" si="338"/>
        <v>2.2669690000000005</v>
      </c>
      <c r="V345" s="8">
        <f t="shared" si="338"/>
        <v>2.4243732451747544</v>
      </c>
      <c r="W345" s="29">
        <f>'2.9 Biofuel 21 TWh'!D9</f>
        <v>187.56</v>
      </c>
      <c r="X345" s="35">
        <f t="shared" si="347"/>
        <v>0.61000000000001364</v>
      </c>
      <c r="Y345" s="29">
        <f>'2.9 Biofuel 21 TWh'!F9*k</f>
        <v>2.0390999999999999</v>
      </c>
      <c r="Z345" s="29">
        <f>'2.9 Biofuel 21 TWh'!G9*k</f>
        <v>1.8920999999999999</v>
      </c>
      <c r="AA345" s="29">
        <f>'2.9 Biofuel 21 TWh'!H9*k</f>
        <v>0.14489999999999997</v>
      </c>
      <c r="AB345" s="29">
        <f>'2.9 Biofuel 21 TWh'!I9/2</f>
        <v>0.43</v>
      </c>
      <c r="AC345" s="29">
        <f t="shared" si="339"/>
        <v>0.93594690000000003</v>
      </c>
      <c r="AD345" s="348">
        <f t="shared" si="340"/>
        <v>1.2185774999999999</v>
      </c>
      <c r="AE345" s="68">
        <f t="shared" si="341"/>
        <v>4.1597639999999998E-2</v>
      </c>
      <c r="AF345" s="36">
        <f t="shared" si="348"/>
        <v>0.93594690000000003</v>
      </c>
      <c r="AG345" s="33">
        <f t="shared" si="342"/>
        <v>11.359608785111497</v>
      </c>
      <c r="AH345" s="33">
        <f t="shared" si="349"/>
        <v>-0.61403447536137357</v>
      </c>
      <c r="AI345" s="36">
        <f t="shared" si="350"/>
        <v>1.2185774999999999</v>
      </c>
      <c r="AJ345" s="33">
        <f t="shared" si="343"/>
        <v>1.4737321425651237</v>
      </c>
      <c r="AK345" s="33">
        <f t="shared" si="351"/>
        <v>3.0359518492893756E-2</v>
      </c>
      <c r="AL345" s="60">
        <f t="shared" si="352"/>
        <v>4.1597639999999998E-2</v>
      </c>
      <c r="AM345" s="60">
        <f t="shared" si="344"/>
        <v>5.0616831590128517E-2</v>
      </c>
      <c r="AN345" s="60">
        <f t="shared" si="353"/>
        <v>-4.0342068347591631E-4</v>
      </c>
      <c r="AO345" s="34">
        <f t="shared" si="345"/>
        <v>2.3882329999999996</v>
      </c>
      <c r="AP345" s="34">
        <f t="shared" si="354"/>
        <v>2.4141546224480575</v>
      </c>
      <c r="AQ345" s="10">
        <f t="shared" si="355"/>
        <v>1.7794899619582698</v>
      </c>
      <c r="AR345" s="10">
        <f t="shared" si="356"/>
        <v>1.7719894928768742</v>
      </c>
      <c r="AS345" s="10">
        <f t="shared" si="357"/>
        <v>-7.5004690813955666E-3</v>
      </c>
      <c r="AT345" s="10">
        <f>SUM(AS$341:AS345)*5</f>
        <v>-0.89702418704660836</v>
      </c>
    </row>
    <row r="346" spans="1:51" x14ac:dyDescent="0.25">
      <c r="A346" s="4">
        <v>30</v>
      </c>
      <c r="B346" s="18">
        <f t="shared" si="334"/>
        <v>2053</v>
      </c>
      <c r="C346" s="19">
        <f t="shared" si="330"/>
        <v>189.11</v>
      </c>
      <c r="D346" s="8">
        <f t="shared" ref="D346:L346" si="361">D30</f>
        <v>0.8200000000000216</v>
      </c>
      <c r="E346" s="8">
        <f t="shared" si="361"/>
        <v>2.1902999999999997</v>
      </c>
      <c r="F346" s="8">
        <f t="shared" si="361"/>
        <v>1.8878999999999999</v>
      </c>
      <c r="G346" s="8">
        <f t="shared" si="361"/>
        <v>0.14909999999999998</v>
      </c>
      <c r="H346" s="8">
        <f t="shared" si="361"/>
        <v>0.105</v>
      </c>
      <c r="I346" s="8">
        <f t="shared" si="361"/>
        <v>1.0053477</v>
      </c>
      <c r="J346" s="8">
        <f t="shared" si="361"/>
        <v>1.2540255</v>
      </c>
      <c r="K346" s="8">
        <f t="shared" si="361"/>
        <v>4.4682119999999999E-2</v>
      </c>
      <c r="L346" s="8">
        <f t="shared" si="361"/>
        <v>1.0053477</v>
      </c>
      <c r="M346" s="8">
        <f t="shared" si="331"/>
        <v>10.913593899619944</v>
      </c>
      <c r="N346" s="8">
        <f t="shared" si="336"/>
        <v>-0.46799221078910946</v>
      </c>
      <c r="O346" s="8">
        <f t="shared" si="336"/>
        <v>1.2540255</v>
      </c>
      <c r="P346" s="8">
        <f t="shared" si="332"/>
        <v>1.5173389851098107</v>
      </c>
      <c r="Q346" s="8">
        <f t="shared" si="337"/>
        <v>2.7812977917729853E-2</v>
      </c>
      <c r="R346" s="8">
        <f t="shared" si="337"/>
        <v>4.4682119999999999E-2</v>
      </c>
      <c r="S346" s="8">
        <f t="shared" si="333"/>
        <v>5.3731920263719757E-2</v>
      </c>
      <c r="T346" s="8">
        <f t="shared" si="338"/>
        <v>2.5385191848393829E-3</v>
      </c>
      <c r="U346" s="8">
        <f t="shared" si="338"/>
        <v>2.296119</v>
      </c>
      <c r="V346" s="8">
        <f t="shared" si="338"/>
        <v>2.6784782863134815</v>
      </c>
      <c r="W346" s="29">
        <f>'2.9 Biofuel 21 TWh'!D10</f>
        <v>188.33</v>
      </c>
      <c r="X346" s="35">
        <f t="shared" si="347"/>
        <v>0.77000000000001023</v>
      </c>
      <c r="Y346" s="29">
        <f>'2.9 Biofuel 21 TWh'!F10*k</f>
        <v>2.1398999999999999</v>
      </c>
      <c r="Z346" s="29">
        <f>'2.9 Biofuel 21 TWh'!G10*k</f>
        <v>1.8773999999999997</v>
      </c>
      <c r="AA346" s="29">
        <f>'2.9 Biofuel 21 TWh'!H10*k</f>
        <v>0.14699999999999999</v>
      </c>
      <c r="AB346" s="29">
        <f>'2.9 Biofuel 21 TWh'!I10/2</f>
        <v>0.435</v>
      </c>
      <c r="AC346" s="29">
        <f t="shared" si="339"/>
        <v>0.98221409999999998</v>
      </c>
      <c r="AD346" s="348">
        <f t="shared" si="340"/>
        <v>1.2376874999999998</v>
      </c>
      <c r="AE346" s="68">
        <f t="shared" si="341"/>
        <v>4.3653959999999999E-2</v>
      </c>
      <c r="AF346" s="36">
        <f t="shared" si="348"/>
        <v>0.98221409999999998</v>
      </c>
      <c r="AG346" s="33">
        <f t="shared" si="342"/>
        <v>10.871327926702415</v>
      </c>
      <c r="AH346" s="33">
        <f t="shared" si="349"/>
        <v>-0.48828085840908209</v>
      </c>
      <c r="AI346" s="36">
        <f t="shared" si="350"/>
        <v>1.2376874999999998</v>
      </c>
      <c r="AJ346" s="33">
        <f t="shared" si="343"/>
        <v>1.4982089979150945</v>
      </c>
      <c r="AK346" s="33">
        <f t="shared" si="351"/>
        <v>2.4476855349970794E-2</v>
      </c>
      <c r="AL346" s="60">
        <f t="shared" si="352"/>
        <v>4.3653959999999999E-2</v>
      </c>
      <c r="AM346" s="60">
        <f t="shared" si="344"/>
        <v>5.2601836214889335E-2</v>
      </c>
      <c r="AN346" s="60">
        <f t="shared" si="353"/>
        <v>1.985004624760818E-3</v>
      </c>
      <c r="AO346" s="34">
        <f t="shared" si="345"/>
        <v>2.4376289999999998</v>
      </c>
      <c r="AP346" s="34">
        <f t="shared" si="354"/>
        <v>2.7458100015656597</v>
      </c>
      <c r="AQ346" s="10">
        <f t="shared" si="355"/>
        <v>1.9660030621540954</v>
      </c>
      <c r="AR346" s="10">
        <f t="shared" si="356"/>
        <v>2.0154245411491942</v>
      </c>
      <c r="AS346" s="10">
        <f t="shared" si="357"/>
        <v>4.9421478995098855E-2</v>
      </c>
      <c r="AT346" s="10">
        <f>SUM(AS$341:AS346)*5</f>
        <v>-0.64991679207111408</v>
      </c>
    </row>
    <row r="347" spans="1:51" x14ac:dyDescent="0.25">
      <c r="A347" s="4">
        <v>35</v>
      </c>
      <c r="B347" s="18">
        <f t="shared" si="334"/>
        <v>2058</v>
      </c>
      <c r="C347" s="19">
        <f t="shared" si="330"/>
        <v>189.96</v>
      </c>
      <c r="D347" s="8">
        <f t="shared" ref="D347:L347" si="362">D31</f>
        <v>0.84999999999999432</v>
      </c>
      <c r="E347" s="8">
        <f t="shared" si="362"/>
        <v>2.0748000000000002</v>
      </c>
      <c r="F347" s="8">
        <f t="shared" si="362"/>
        <v>2.0055000000000001</v>
      </c>
      <c r="G347" s="8">
        <f t="shared" si="362"/>
        <v>0.15329999999999999</v>
      </c>
      <c r="H347" s="8">
        <f t="shared" si="362"/>
        <v>0.14499999999999999</v>
      </c>
      <c r="I347" s="8">
        <f t="shared" si="362"/>
        <v>0.9523332000000001</v>
      </c>
      <c r="J347" s="8">
        <f t="shared" si="362"/>
        <v>1.270416</v>
      </c>
      <c r="K347" s="8">
        <f t="shared" si="362"/>
        <v>4.232592000000001E-2</v>
      </c>
      <c r="L347" s="8">
        <f t="shared" si="362"/>
        <v>0.9523332000000001</v>
      </c>
      <c r="M347" s="8">
        <f t="shared" si="331"/>
        <v>10.453168516899286</v>
      </c>
      <c r="N347" s="8">
        <f t="shared" si="336"/>
        <v>-0.46042538272065769</v>
      </c>
      <c r="O347" s="8">
        <f t="shared" si="336"/>
        <v>1.270416</v>
      </c>
      <c r="P347" s="8">
        <f t="shared" si="332"/>
        <v>1.5386461714324653</v>
      </c>
      <c r="Q347" s="8">
        <f t="shared" si="337"/>
        <v>2.1307186322654603E-2</v>
      </c>
      <c r="R347" s="8">
        <f t="shared" si="337"/>
        <v>4.232592000000001E-2</v>
      </c>
      <c r="S347" s="8">
        <f t="shared" si="333"/>
        <v>5.1824471296162786E-2</v>
      </c>
      <c r="T347" s="8">
        <f t="shared" si="338"/>
        <v>-1.9074489675569711E-3</v>
      </c>
      <c r="U347" s="8">
        <f t="shared" si="338"/>
        <v>2.3206579999999999</v>
      </c>
      <c r="V347" s="8">
        <f t="shared" si="338"/>
        <v>2.7296323546344339</v>
      </c>
      <c r="W347" s="29">
        <f>'2.9 Biofuel 21 TWh'!D11</f>
        <v>189.15</v>
      </c>
      <c r="X347" s="35">
        <f t="shared" si="347"/>
        <v>0.81999999999999318</v>
      </c>
      <c r="Y347" s="29">
        <f>'2.9 Biofuel 21 TWh'!F11*k</f>
        <v>2.0474999999999999</v>
      </c>
      <c r="Z347" s="29">
        <f>'2.9 Biofuel 21 TWh'!G11*k</f>
        <v>2.0055000000000001</v>
      </c>
      <c r="AA347" s="29">
        <f>'2.9 Biofuel 21 TWh'!H11*k</f>
        <v>0.1512</v>
      </c>
      <c r="AB347" s="29">
        <f>'2.9 Biofuel 21 TWh'!I11/2</f>
        <v>0.42</v>
      </c>
      <c r="AC347" s="29">
        <f t="shared" si="339"/>
        <v>0.93980249999999999</v>
      </c>
      <c r="AD347" s="348">
        <f t="shared" si="340"/>
        <v>1.2637274999999999</v>
      </c>
      <c r="AE347" s="68">
        <f t="shared" si="341"/>
        <v>4.1769000000000001E-2</v>
      </c>
      <c r="AF347" s="36">
        <f t="shared" si="348"/>
        <v>0.93980249999999999</v>
      </c>
      <c r="AG347" s="33">
        <f t="shared" si="342"/>
        <v>10.403843150367674</v>
      </c>
      <c r="AH347" s="33">
        <f t="shared" si="349"/>
        <v>-0.46748477633474117</v>
      </c>
      <c r="AI347" s="36">
        <f t="shared" si="350"/>
        <v>1.2637274999999999</v>
      </c>
      <c r="AJ347" s="33">
        <f t="shared" si="343"/>
        <v>1.5285759355151163</v>
      </c>
      <c r="AK347" s="33">
        <f t="shared" si="351"/>
        <v>3.0366937600021737E-2</v>
      </c>
      <c r="AL347" s="60">
        <f t="shared" si="352"/>
        <v>4.1769000000000001E-2</v>
      </c>
      <c r="AM347" s="60">
        <f t="shared" si="344"/>
        <v>5.1067778772603094E-2</v>
      </c>
      <c r="AN347" s="60">
        <f t="shared" si="353"/>
        <v>-1.5340574422862407E-3</v>
      </c>
      <c r="AO347" s="34">
        <f t="shared" si="345"/>
        <v>2.4508260000000002</v>
      </c>
      <c r="AP347" s="34">
        <f t="shared" si="354"/>
        <v>2.8321741038229873</v>
      </c>
      <c r="AQ347" s="10">
        <f t="shared" si="355"/>
        <v>2.0035501483016747</v>
      </c>
      <c r="AR347" s="10">
        <f t="shared" si="356"/>
        <v>2.0788157922060728</v>
      </c>
      <c r="AS347" s="10">
        <f t="shared" si="357"/>
        <v>7.5265643904398161E-2</v>
      </c>
      <c r="AT347" s="10">
        <f>SUM(AS$341:AS347)*5</f>
        <v>-0.27358857254912328</v>
      </c>
    </row>
    <row r="348" spans="1:51" x14ac:dyDescent="0.25">
      <c r="A348" s="4">
        <v>40</v>
      </c>
      <c r="B348" s="18">
        <f t="shared" si="334"/>
        <v>2063</v>
      </c>
      <c r="C348" s="19">
        <f t="shared" si="330"/>
        <v>190.86</v>
      </c>
      <c r="D348" s="8">
        <f t="shared" ref="D348:L348" si="363">D32</f>
        <v>0.90000000000000568</v>
      </c>
      <c r="E348" s="8">
        <f t="shared" si="363"/>
        <v>2.2008000000000001</v>
      </c>
      <c r="F348" s="8">
        <f t="shared" si="363"/>
        <v>1.9634999999999998</v>
      </c>
      <c r="G348" s="8">
        <f t="shared" si="363"/>
        <v>0.15329999999999999</v>
      </c>
      <c r="H348" s="8">
        <f t="shared" si="363"/>
        <v>0.15</v>
      </c>
      <c r="I348" s="8">
        <f t="shared" si="363"/>
        <v>1.0101672000000002</v>
      </c>
      <c r="J348" s="8">
        <f t="shared" si="363"/>
        <v>1.285326</v>
      </c>
      <c r="K348" s="8">
        <f t="shared" si="363"/>
        <v>4.4896320000000003E-2</v>
      </c>
      <c r="L348" s="8">
        <f t="shared" si="363"/>
        <v>1.0101672000000002</v>
      </c>
      <c r="M348" s="8">
        <f t="shared" si="331"/>
        <v>10.110178940615983</v>
      </c>
      <c r="N348" s="8">
        <f t="shared" si="336"/>
        <v>-0.34298957628330307</v>
      </c>
      <c r="O348" s="8">
        <f t="shared" si="336"/>
        <v>1.285326</v>
      </c>
      <c r="P348" s="8">
        <f t="shared" si="332"/>
        <v>1.5573227854166538</v>
      </c>
      <c r="Q348" s="8">
        <f t="shared" si="337"/>
        <v>1.8676613984188517E-2</v>
      </c>
      <c r="R348" s="8">
        <f t="shared" si="337"/>
        <v>4.4896320000000003E-2</v>
      </c>
      <c r="S348" s="8">
        <f t="shared" si="333"/>
        <v>5.4057678771231077E-2</v>
      </c>
      <c r="T348" s="8">
        <f t="shared" si="338"/>
        <v>2.2332074750682912E-3</v>
      </c>
      <c r="U348" s="8">
        <f t="shared" si="338"/>
        <v>2.3678280000000003</v>
      </c>
      <c r="V348" s="8">
        <f t="shared" si="338"/>
        <v>2.9457482451759596</v>
      </c>
      <c r="W348" s="29">
        <f>'2.9 Biofuel 21 TWh'!D12</f>
        <v>190.01</v>
      </c>
      <c r="X348" s="35">
        <f t="shared" si="347"/>
        <v>0.85999999999998522</v>
      </c>
      <c r="Y348" s="29">
        <f>'2.9 Biofuel 21 TWh'!F12*k</f>
        <v>2.1</v>
      </c>
      <c r="Z348" s="29">
        <f>'2.9 Biofuel 21 TWh'!G12*k</f>
        <v>2.0286</v>
      </c>
      <c r="AA348" s="29">
        <f>'2.9 Biofuel 21 TWh'!H12*k</f>
        <v>0.15539999999999998</v>
      </c>
      <c r="AB348" s="29">
        <f>'2.9 Biofuel 21 TWh'!I12/2</f>
        <v>0.42499999999999999</v>
      </c>
      <c r="AC348" s="29">
        <f t="shared" si="339"/>
        <v>0.96390000000000009</v>
      </c>
      <c r="AD348" s="348">
        <f t="shared" si="340"/>
        <v>1.2853680000000001</v>
      </c>
      <c r="AE348" s="68">
        <f t="shared" si="341"/>
        <v>4.2840000000000003E-2</v>
      </c>
      <c r="AF348" s="36">
        <f t="shared" si="348"/>
        <v>0.96390000000000009</v>
      </c>
      <c r="AG348" s="33">
        <f t="shared" si="342"/>
        <v>10.020971514997102</v>
      </c>
      <c r="AH348" s="33">
        <f t="shared" si="349"/>
        <v>-0.38287163537057189</v>
      </c>
      <c r="AI348" s="36">
        <f t="shared" si="350"/>
        <v>1.2853680000000001</v>
      </c>
      <c r="AJ348" s="33">
        <f t="shared" si="343"/>
        <v>1.5555846023903275</v>
      </c>
      <c r="AK348" s="33">
        <f t="shared" si="351"/>
        <v>2.7008666875211196E-2</v>
      </c>
      <c r="AL348" s="60">
        <f t="shared" si="352"/>
        <v>4.2840000000000003E-2</v>
      </c>
      <c r="AM348" s="60">
        <f t="shared" si="344"/>
        <v>5.1867593167560525E-2</v>
      </c>
      <c r="AN348" s="60">
        <f t="shared" si="353"/>
        <v>7.9981439495743073E-4</v>
      </c>
      <c r="AO348" s="34">
        <f t="shared" si="345"/>
        <v>2.4957700000000003</v>
      </c>
      <c r="AP348" s="34">
        <f t="shared" si="354"/>
        <v>3.0007068458995825</v>
      </c>
      <c r="AQ348" s="10">
        <f t="shared" si="355"/>
        <v>2.1621792119591543</v>
      </c>
      <c r="AR348" s="10">
        <f t="shared" si="356"/>
        <v>2.2025188248902934</v>
      </c>
      <c r="AS348" s="10">
        <f t="shared" si="357"/>
        <v>4.0339612931139079E-2</v>
      </c>
      <c r="AT348" s="10">
        <f>SUM(AS$341:AS348)*5</f>
        <v>-7.189050789342788E-2</v>
      </c>
    </row>
    <row r="349" spans="1:51" x14ac:dyDescent="0.25">
      <c r="A349" s="4">
        <v>45</v>
      </c>
      <c r="B349" s="18">
        <f t="shared" si="334"/>
        <v>2068</v>
      </c>
      <c r="C349" s="19">
        <f t="shared" si="330"/>
        <v>191.75</v>
      </c>
      <c r="D349" s="8">
        <f t="shared" ref="D349:L349" si="364">D33</f>
        <v>0.88999999999998636</v>
      </c>
      <c r="E349" s="8">
        <f t="shared" si="364"/>
        <v>2.1630000000000003</v>
      </c>
      <c r="F349" s="8">
        <f t="shared" si="364"/>
        <v>2.0684999999999998</v>
      </c>
      <c r="G349" s="8">
        <f t="shared" si="364"/>
        <v>0.1575</v>
      </c>
      <c r="H349" s="8">
        <f t="shared" si="364"/>
        <v>0.19</v>
      </c>
      <c r="I349" s="8">
        <f t="shared" si="364"/>
        <v>0.99281700000000017</v>
      </c>
      <c r="J349" s="8">
        <f t="shared" si="364"/>
        <v>1.3159649999999998</v>
      </c>
      <c r="K349" s="8">
        <f t="shared" si="364"/>
        <v>4.412520000000001E-2</v>
      </c>
      <c r="L349" s="8">
        <f t="shared" si="364"/>
        <v>0.99281700000000017</v>
      </c>
      <c r="M349" s="8">
        <f t="shared" si="331"/>
        <v>9.7942389717778564</v>
      </c>
      <c r="N349" s="8">
        <f t="shared" si="336"/>
        <v>-0.31593996883812636</v>
      </c>
      <c r="O349" s="8">
        <f t="shared" si="336"/>
        <v>1.3159649999999998</v>
      </c>
      <c r="P349" s="8">
        <f t="shared" si="332"/>
        <v>1.5912633755161094</v>
      </c>
      <c r="Q349" s="8">
        <f t="shared" si="337"/>
        <v>3.3940590099455603E-2</v>
      </c>
      <c r="R349" s="8">
        <f t="shared" si="337"/>
        <v>4.412520000000001E-2</v>
      </c>
      <c r="S349" s="8">
        <f t="shared" si="333"/>
        <v>5.3681337808585403E-2</v>
      </c>
      <c r="T349" s="8">
        <f t="shared" si="338"/>
        <v>-3.7634096264567429E-4</v>
      </c>
      <c r="U349" s="8">
        <f t="shared" si="338"/>
        <v>2.4268700000000005</v>
      </c>
      <c r="V349" s="8">
        <f t="shared" si="338"/>
        <v>3.0344942802986701</v>
      </c>
      <c r="W349" s="29">
        <f>'2.9 Biofuel 21 TWh'!D13</f>
        <v>190.8</v>
      </c>
      <c r="X349" s="35">
        <f t="shared" si="347"/>
        <v>0.79000000000002046</v>
      </c>
      <c r="Y349" s="29">
        <f>'2.9 Biofuel 21 TWh'!F13*k</f>
        <v>2.1692999999999998</v>
      </c>
      <c r="Z349" s="29">
        <f>'2.9 Biofuel 21 TWh'!G13*k</f>
        <v>2.0265</v>
      </c>
      <c r="AA349" s="29">
        <f>'2.9 Biofuel 21 TWh'!H13*k</f>
        <v>0.15539999999999998</v>
      </c>
      <c r="AB349" s="29">
        <f>'2.9 Biofuel 21 TWh'!I13/2</f>
        <v>0.435</v>
      </c>
      <c r="AC349" s="29">
        <f t="shared" si="339"/>
        <v>0.99570869999999989</v>
      </c>
      <c r="AD349" s="348">
        <f t="shared" si="340"/>
        <v>1.3015485</v>
      </c>
      <c r="AE349" s="68">
        <f t="shared" si="341"/>
        <v>4.4253719999999996E-2</v>
      </c>
      <c r="AF349" s="36">
        <f t="shared" si="348"/>
        <v>0.99570869999999989</v>
      </c>
      <c r="AG349" s="33">
        <f t="shared" si="342"/>
        <v>9.7194710971551412</v>
      </c>
      <c r="AH349" s="33">
        <f t="shared" si="349"/>
        <v>-0.30150041784196091</v>
      </c>
      <c r="AI349" s="36">
        <f t="shared" si="350"/>
        <v>1.3015485</v>
      </c>
      <c r="AJ349" s="33">
        <f t="shared" si="343"/>
        <v>1.576539605264895</v>
      </c>
      <c r="AK349" s="33">
        <f t="shared" si="351"/>
        <v>2.095500287456753E-2</v>
      </c>
      <c r="AL349" s="60">
        <f t="shared" si="352"/>
        <v>4.4253719999999996E-2</v>
      </c>
      <c r="AM349" s="60">
        <f t="shared" si="344"/>
        <v>5.342270171315177E-2</v>
      </c>
      <c r="AN349" s="60">
        <f t="shared" si="353"/>
        <v>1.5551085455912453E-3</v>
      </c>
      <c r="AO349" s="34">
        <f t="shared" si="345"/>
        <v>2.536686</v>
      </c>
      <c r="AP349" s="34">
        <f t="shared" si="354"/>
        <v>3.0476956935782185</v>
      </c>
      <c r="AQ349" s="10">
        <f t="shared" si="355"/>
        <v>2.2273188017392238</v>
      </c>
      <c r="AR349" s="10">
        <f t="shared" si="356"/>
        <v>2.2370086390864126</v>
      </c>
      <c r="AS349" s="10">
        <f t="shared" si="357"/>
        <v>9.6898373471887567E-3</v>
      </c>
      <c r="AT349" s="10">
        <f>SUM(AS$341:AS349)*5</f>
        <v>-2.3441321157484096E-2</v>
      </c>
    </row>
    <row r="350" spans="1:51" x14ac:dyDescent="0.25">
      <c r="A350" s="4">
        <v>50</v>
      </c>
      <c r="B350" s="18">
        <f t="shared" si="334"/>
        <v>2073</v>
      </c>
      <c r="C350" s="19">
        <f t="shared" si="330"/>
        <v>192.59</v>
      </c>
      <c r="D350" s="8">
        <f t="shared" ref="D350:L350" si="365">D34</f>
        <v>0.84000000000000341</v>
      </c>
      <c r="E350" s="8">
        <f t="shared" si="365"/>
        <v>2.0726999999999998</v>
      </c>
      <c r="F350" s="8">
        <f t="shared" si="365"/>
        <v>2.2176</v>
      </c>
      <c r="G350" s="8">
        <f t="shared" si="365"/>
        <v>0.1638</v>
      </c>
      <c r="H350" s="8">
        <f t="shared" si="365"/>
        <v>0.155</v>
      </c>
      <c r="I350" s="8">
        <f t="shared" si="365"/>
        <v>0.95136929999999997</v>
      </c>
      <c r="J350" s="8">
        <f t="shared" si="365"/>
        <v>1.3504995</v>
      </c>
      <c r="K350" s="8">
        <f t="shared" si="365"/>
        <v>4.2283080000000001E-2</v>
      </c>
      <c r="L350" s="8">
        <f t="shared" si="365"/>
        <v>0.95136929999999997</v>
      </c>
      <c r="M350" s="8">
        <f t="shared" si="331"/>
        <v>9.4777495539380645</v>
      </c>
      <c r="N350" s="8">
        <f t="shared" si="336"/>
        <v>-0.3164894178397919</v>
      </c>
      <c r="O350" s="8">
        <f t="shared" si="336"/>
        <v>1.3504995</v>
      </c>
      <c r="P350" s="8">
        <f t="shared" si="332"/>
        <v>1.631797780870309</v>
      </c>
      <c r="Q350" s="8">
        <f t="shared" si="337"/>
        <v>4.053440535419961E-2</v>
      </c>
      <c r="R350" s="8">
        <f t="shared" si="337"/>
        <v>4.2283080000000001E-2</v>
      </c>
      <c r="S350" s="8">
        <f t="shared" si="333"/>
        <v>5.177268949690414E-2</v>
      </c>
      <c r="T350" s="8">
        <f t="shared" si="338"/>
        <v>-1.908648311681263E-3</v>
      </c>
      <c r="U350" s="8">
        <f t="shared" si="338"/>
        <v>2.4428230000000006</v>
      </c>
      <c r="V350" s="8">
        <f t="shared" si="338"/>
        <v>3.0049593392027303</v>
      </c>
      <c r="W350" s="29">
        <f>'2.9 Biofuel 21 TWh'!D14</f>
        <v>191.61</v>
      </c>
      <c r="X350" s="35">
        <f t="shared" si="347"/>
        <v>0.81000000000000227</v>
      </c>
      <c r="Y350" s="29">
        <f>'2.9 Biofuel 21 TWh'!F14*k</f>
        <v>2.0769000000000002</v>
      </c>
      <c r="Z350" s="29">
        <f>'2.9 Biofuel 21 TWh'!G14*k</f>
        <v>2.1524999999999999</v>
      </c>
      <c r="AA350" s="29">
        <f>'2.9 Biofuel 21 TWh'!H14*k</f>
        <v>0.15959999999999999</v>
      </c>
      <c r="AB350" s="29">
        <f>'2.9 Biofuel 21 TWh'!I14/2</f>
        <v>0.47</v>
      </c>
      <c r="AC350" s="29">
        <f t="shared" si="339"/>
        <v>0.95329710000000012</v>
      </c>
      <c r="AD350" s="348">
        <f t="shared" si="340"/>
        <v>1.3267905</v>
      </c>
      <c r="AE350" s="68">
        <f t="shared" si="341"/>
        <v>4.2368760000000005E-2</v>
      </c>
      <c r="AF350" s="36">
        <f t="shared" si="348"/>
        <v>0.95329710000000012</v>
      </c>
      <c r="AG350" s="33">
        <f t="shared" si="342"/>
        <v>9.4145881385688064</v>
      </c>
      <c r="AH350" s="33">
        <f t="shared" si="349"/>
        <v>-0.30488295858633485</v>
      </c>
      <c r="AI350" s="36">
        <f t="shared" si="350"/>
        <v>1.3267905</v>
      </c>
      <c r="AJ350" s="33">
        <f t="shared" si="343"/>
        <v>1.6054859614229926</v>
      </c>
      <c r="AK350" s="33">
        <f t="shared" si="351"/>
        <v>2.8946356158097597E-2</v>
      </c>
      <c r="AL350" s="60">
        <f t="shared" si="352"/>
        <v>4.2368760000000005E-2</v>
      </c>
      <c r="AM350" s="60">
        <f t="shared" si="344"/>
        <v>5.1812648662668957E-2</v>
      </c>
      <c r="AN350" s="60">
        <f t="shared" si="353"/>
        <v>-1.6100530504828126E-3</v>
      </c>
      <c r="AO350" s="34">
        <f t="shared" si="345"/>
        <v>2.5752700000000002</v>
      </c>
      <c r="AP350" s="34">
        <f t="shared" si="354"/>
        <v>3.1077233445212822</v>
      </c>
      <c r="AQ350" s="10">
        <f t="shared" si="355"/>
        <v>2.2056401549748039</v>
      </c>
      <c r="AR350" s="10">
        <f t="shared" si="356"/>
        <v>2.2810689348786211</v>
      </c>
      <c r="AS350" s="10">
        <f t="shared" si="357"/>
        <v>7.5428779903817134E-2</v>
      </c>
      <c r="AT350" s="10">
        <f>SUM(AS$341:AS350)*5</f>
        <v>0.35370257836160157</v>
      </c>
    </row>
    <row r="351" spans="1:51" x14ac:dyDescent="0.25">
      <c r="A351" s="4">
        <v>55</v>
      </c>
      <c r="B351" s="18">
        <f t="shared" si="334"/>
        <v>2078</v>
      </c>
      <c r="C351" s="19">
        <f t="shared" si="330"/>
        <v>193.45</v>
      </c>
      <c r="D351" s="8">
        <f t="shared" ref="D351:L351" si="366">D35</f>
        <v>0.85999999999998522</v>
      </c>
      <c r="E351" s="8">
        <f t="shared" si="366"/>
        <v>2.1126</v>
      </c>
      <c r="F351" s="8">
        <f t="shared" si="366"/>
        <v>2.2637999999999998</v>
      </c>
      <c r="G351" s="8">
        <f t="shared" si="366"/>
        <v>0.16800000000000001</v>
      </c>
      <c r="H351" s="8">
        <f t="shared" si="366"/>
        <v>0.16</v>
      </c>
      <c r="I351" s="8">
        <f t="shared" si="366"/>
        <v>0.96968340000000008</v>
      </c>
      <c r="J351" s="8">
        <f t="shared" si="366"/>
        <v>1.377831</v>
      </c>
      <c r="K351" s="8">
        <f t="shared" si="366"/>
        <v>4.3097040000000003E-2</v>
      </c>
      <c r="L351" s="8">
        <f t="shared" si="366"/>
        <v>0.96968340000000008</v>
      </c>
      <c r="M351" s="8">
        <f t="shared" si="331"/>
        <v>9.2205436129603697</v>
      </c>
      <c r="N351" s="8">
        <f t="shared" si="336"/>
        <v>-0.25720594097769478</v>
      </c>
      <c r="O351" s="8">
        <f t="shared" si="336"/>
        <v>1.377831</v>
      </c>
      <c r="P351" s="8">
        <f t="shared" si="332"/>
        <v>1.6662948190946389</v>
      </c>
      <c r="Q351" s="8">
        <f t="shared" si="337"/>
        <v>3.4497038224329923E-2</v>
      </c>
      <c r="R351" s="8">
        <f t="shared" si="337"/>
        <v>4.3097040000000003E-2</v>
      </c>
      <c r="S351" s="8">
        <f t="shared" si="333"/>
        <v>5.2249244955881617E-2</v>
      </c>
      <c r="T351" s="8">
        <f t="shared" si="338"/>
        <v>4.7655545897747759E-4</v>
      </c>
      <c r="U351" s="8">
        <f t="shared" si="338"/>
        <v>2.4933320000000005</v>
      </c>
      <c r="V351" s="8">
        <f t="shared" si="338"/>
        <v>3.1310996527055983</v>
      </c>
      <c r="W351" s="29">
        <f>'2.9 Biofuel 21 TWh'!D15</f>
        <v>192.39</v>
      </c>
      <c r="X351" s="35">
        <f t="shared" si="347"/>
        <v>0.77999999999997272</v>
      </c>
      <c r="Y351" s="29">
        <f>'2.9 Biofuel 21 TWh'!F15*k</f>
        <v>2.0516999999999999</v>
      </c>
      <c r="Z351" s="29">
        <f>'2.9 Biofuel 21 TWh'!G15*k</f>
        <v>2.2197</v>
      </c>
      <c r="AA351" s="29">
        <f>'2.9 Biofuel 21 TWh'!H15*k</f>
        <v>0.1638</v>
      </c>
      <c r="AB351" s="29">
        <f>'2.9 Biofuel 21 TWh'!I15/2</f>
        <v>0.44</v>
      </c>
      <c r="AC351" s="29">
        <f t="shared" si="339"/>
        <v>0.94173030000000002</v>
      </c>
      <c r="AD351" s="348">
        <f t="shared" si="340"/>
        <v>1.3461524999999999</v>
      </c>
      <c r="AE351" s="68">
        <f t="shared" si="341"/>
        <v>4.1854679999999998E-2</v>
      </c>
      <c r="AF351" s="36">
        <f t="shared" si="348"/>
        <v>0.94173030000000002</v>
      </c>
      <c r="AG351" s="33">
        <f t="shared" si="342"/>
        <v>9.1376053072320822</v>
      </c>
      <c r="AH351" s="33">
        <f t="shared" si="349"/>
        <v>-0.27698283133672419</v>
      </c>
      <c r="AI351" s="36">
        <f t="shared" si="350"/>
        <v>1.3461524999999999</v>
      </c>
      <c r="AJ351" s="33">
        <f t="shared" si="343"/>
        <v>1.6299650026055004</v>
      </c>
      <c r="AK351" s="33">
        <f t="shared" si="351"/>
        <v>2.4479041182507766E-2</v>
      </c>
      <c r="AL351" s="60">
        <f t="shared" si="352"/>
        <v>4.1854679999999998E-2</v>
      </c>
      <c r="AM351" s="60">
        <f t="shared" si="344"/>
        <v>5.101394880515233E-2</v>
      </c>
      <c r="AN351" s="60">
        <f t="shared" si="353"/>
        <v>-7.9869985751662709E-4</v>
      </c>
      <c r="AO351" s="34">
        <f t="shared" si="345"/>
        <v>2.5838560000000004</v>
      </c>
      <c r="AP351" s="34">
        <f t="shared" si="354"/>
        <v>3.1105535099882404</v>
      </c>
      <c r="AQ351" s="10">
        <f t="shared" si="355"/>
        <v>2.2982271450859093</v>
      </c>
      <c r="AR351" s="10">
        <f t="shared" si="356"/>
        <v>2.2831462763313684</v>
      </c>
      <c r="AS351" s="10">
        <f t="shared" si="357"/>
        <v>-1.5080868754540955E-2</v>
      </c>
      <c r="AT351" s="10">
        <f>SUM(AS$341:AS351)*5</f>
        <v>0.2782982345888968</v>
      </c>
    </row>
    <row r="352" spans="1:51" x14ac:dyDescent="0.25">
      <c r="A352" s="4">
        <v>60</v>
      </c>
      <c r="B352" s="18">
        <f t="shared" si="334"/>
        <v>2083</v>
      </c>
      <c r="C352" s="19">
        <f t="shared" si="330"/>
        <v>194.16</v>
      </c>
      <c r="D352" s="8">
        <f t="shared" ref="D352:L352" si="367">D36</f>
        <v>0.71000000000000796</v>
      </c>
      <c r="E352" s="8">
        <f t="shared" si="367"/>
        <v>2.0223</v>
      </c>
      <c r="F352" s="8">
        <f t="shared" si="367"/>
        <v>2.3771999999999998</v>
      </c>
      <c r="G352" s="8">
        <f t="shared" si="367"/>
        <v>0.1701</v>
      </c>
      <c r="H352" s="8">
        <f t="shared" si="367"/>
        <v>0.24</v>
      </c>
      <c r="I352" s="8">
        <f t="shared" si="367"/>
        <v>0.9282357</v>
      </c>
      <c r="J352" s="8">
        <f t="shared" si="367"/>
        <v>1.3987995</v>
      </c>
      <c r="K352" s="8">
        <f t="shared" si="367"/>
        <v>4.125492E-2</v>
      </c>
      <c r="L352" s="8">
        <f t="shared" si="367"/>
        <v>0.9282357</v>
      </c>
      <c r="M352" s="8">
        <f t="shared" si="331"/>
        <v>8.9551851361591304</v>
      </c>
      <c r="N352" s="8">
        <f t="shared" si="336"/>
        <v>-0.26535847680123936</v>
      </c>
      <c r="O352" s="8">
        <f t="shared" si="336"/>
        <v>1.3987995</v>
      </c>
      <c r="P352" s="8">
        <f t="shared" si="332"/>
        <v>1.6933615915094578</v>
      </c>
      <c r="Q352" s="8">
        <f t="shared" si="337"/>
        <v>2.7066772414818807E-2</v>
      </c>
      <c r="R352" s="8">
        <f t="shared" si="337"/>
        <v>4.125492E-2</v>
      </c>
      <c r="S352" s="8">
        <f t="shared" si="333"/>
        <v>5.0491368855045224E-2</v>
      </c>
      <c r="T352" s="8">
        <f t="shared" si="338"/>
        <v>-1.7578761008363933E-3</v>
      </c>
      <c r="U352" s="8">
        <f t="shared" si="338"/>
        <v>2.5490879999999998</v>
      </c>
      <c r="V352" s="8">
        <f t="shared" si="338"/>
        <v>3.0190384195127509</v>
      </c>
      <c r="W352" s="29">
        <f>'2.9 Biofuel 21 TWh'!D16</f>
        <v>193.06</v>
      </c>
      <c r="X352" s="35">
        <f t="shared" si="347"/>
        <v>0.67000000000001592</v>
      </c>
      <c r="Y352" s="29">
        <f>'2.9 Biofuel 21 TWh'!F16*k</f>
        <v>1.9866000000000001</v>
      </c>
      <c r="Z352" s="29">
        <f>'2.9 Biofuel 21 TWh'!G16*k</f>
        <v>2.3519999999999999</v>
      </c>
      <c r="AA352" s="29">
        <f>'2.9 Biofuel 21 TWh'!H16*k</f>
        <v>0.16800000000000001</v>
      </c>
      <c r="AB352" s="29">
        <f>'2.9 Biofuel 21 TWh'!I16/2</f>
        <v>0.56999999999999995</v>
      </c>
      <c r="AC352" s="29">
        <f t="shared" si="339"/>
        <v>0.91184940000000014</v>
      </c>
      <c r="AD352" s="348">
        <f t="shared" si="340"/>
        <v>1.380477</v>
      </c>
      <c r="AE352" s="68">
        <f t="shared" si="341"/>
        <v>4.0526640000000003E-2</v>
      </c>
      <c r="AF352" s="36">
        <f t="shared" si="348"/>
        <v>0.91184940000000014</v>
      </c>
      <c r="AG352" s="33">
        <f t="shared" si="342"/>
        <v>8.8665968473885428</v>
      </c>
      <c r="AH352" s="33">
        <f t="shared" si="349"/>
        <v>-0.27100845984353938</v>
      </c>
      <c r="AI352" s="36">
        <f t="shared" si="350"/>
        <v>1.380477</v>
      </c>
      <c r="AJ352" s="33">
        <f t="shared" si="343"/>
        <v>1.6686168266097745</v>
      </c>
      <c r="AK352" s="33">
        <f t="shared" si="351"/>
        <v>3.8651824004274138E-2</v>
      </c>
      <c r="AL352" s="60">
        <f t="shared" si="352"/>
        <v>4.0526640000000003E-2</v>
      </c>
      <c r="AM352" s="60">
        <f t="shared" si="344"/>
        <v>4.9544717283806647E-2</v>
      </c>
      <c r="AN352" s="60">
        <f t="shared" si="353"/>
        <v>-1.4692315213456833E-3</v>
      </c>
      <c r="AO352" s="34">
        <f t="shared" si="345"/>
        <v>2.690598</v>
      </c>
      <c r="AP352" s="34">
        <f t="shared" si="354"/>
        <v>3.1267721326394047</v>
      </c>
      <c r="AQ352" s="10">
        <f t="shared" si="355"/>
        <v>2.2159741999223592</v>
      </c>
      <c r="AR352" s="10">
        <f t="shared" si="356"/>
        <v>2.2950507453573232</v>
      </c>
      <c r="AS352" s="10">
        <f t="shared" si="357"/>
        <v>7.9076545434964007E-2</v>
      </c>
      <c r="AT352" s="10">
        <f>SUM(AS$341:AS352)*5</f>
        <v>0.67368096176371683</v>
      </c>
    </row>
    <row r="353" spans="1:46" x14ac:dyDescent="0.25">
      <c r="A353" s="4">
        <v>65</v>
      </c>
      <c r="B353" s="18">
        <f t="shared" si="334"/>
        <v>2088</v>
      </c>
      <c r="C353" s="19">
        <f t="shared" si="330"/>
        <v>194.58</v>
      </c>
      <c r="D353" s="8">
        <f t="shared" ref="D353:L353" si="368">D37</f>
        <v>0.42000000000001592</v>
      </c>
      <c r="E353" s="8">
        <f t="shared" si="368"/>
        <v>2.1944999999999997</v>
      </c>
      <c r="F353" s="8">
        <f t="shared" si="368"/>
        <v>2.2469999999999999</v>
      </c>
      <c r="G353" s="8">
        <f t="shared" si="368"/>
        <v>0.16800000000000001</v>
      </c>
      <c r="H353" s="8">
        <f t="shared" si="368"/>
        <v>0.27500000000000002</v>
      </c>
      <c r="I353" s="8">
        <f t="shared" si="368"/>
        <v>1.0072755</v>
      </c>
      <c r="J353" s="8">
        <f t="shared" si="368"/>
        <v>1.3915124999999997</v>
      </c>
      <c r="K353" s="8">
        <f t="shared" si="368"/>
        <v>4.4767799999999996E-2</v>
      </c>
      <c r="L353" s="8">
        <f t="shared" si="368"/>
        <v>1.0072755</v>
      </c>
      <c r="M353" s="8">
        <f t="shared" si="331"/>
        <v>8.8032169647044096</v>
      </c>
      <c r="N353" s="8">
        <f t="shared" si="336"/>
        <v>-0.15196817145472075</v>
      </c>
      <c r="O353" s="8">
        <f t="shared" si="336"/>
        <v>1.3915124999999997</v>
      </c>
      <c r="P353" s="8">
        <f t="shared" si="332"/>
        <v>1.6908593660892952</v>
      </c>
      <c r="Q353" s="8">
        <f t="shared" si="337"/>
        <v>-2.5022254201625405E-3</v>
      </c>
      <c r="R353" s="8">
        <f t="shared" si="337"/>
        <v>4.4767799999999996E-2</v>
      </c>
      <c r="S353" s="8">
        <f t="shared" si="333"/>
        <v>5.3693497327198428E-2</v>
      </c>
      <c r="T353" s="8">
        <f t="shared" si="338"/>
        <v>3.202128472153204E-3</v>
      </c>
      <c r="U353" s="8">
        <f t="shared" si="338"/>
        <v>2.5887850000000001</v>
      </c>
      <c r="V353" s="8">
        <f t="shared" si="338"/>
        <v>2.8575167315972858</v>
      </c>
      <c r="W353" s="29">
        <f>'2.9 Biofuel 21 TWh'!D17</f>
        <v>193.45</v>
      </c>
      <c r="X353" s="35">
        <f t="shared" si="347"/>
        <v>0.38999999999998636</v>
      </c>
      <c r="Y353" s="29">
        <f>'2.9 Biofuel 21 TWh'!F17*k</f>
        <v>2.0916000000000001</v>
      </c>
      <c r="Z353" s="29">
        <f>'2.9 Biofuel 21 TWh'!G17*k</f>
        <v>2.2532999999999999</v>
      </c>
      <c r="AA353" s="29">
        <f>'2.9 Biofuel 21 TWh'!H17*k</f>
        <v>0.16589999999999999</v>
      </c>
      <c r="AB353" s="29">
        <f>'2.9 Biofuel 21 TWh'!I17/2</f>
        <v>0.55000000000000004</v>
      </c>
      <c r="AC353" s="29">
        <f t="shared" si="339"/>
        <v>0.96004440000000013</v>
      </c>
      <c r="AD353" s="348">
        <f t="shared" si="340"/>
        <v>1.3686959999999999</v>
      </c>
      <c r="AE353" s="68">
        <f t="shared" si="341"/>
        <v>4.2668640000000008E-2</v>
      </c>
      <c r="AF353" s="36">
        <f t="shared" si="348"/>
        <v>0.96004440000000013</v>
      </c>
      <c r="AG353" s="33">
        <f t="shared" si="342"/>
        <v>8.6788652800137349</v>
      </c>
      <c r="AH353" s="33">
        <f t="shared" si="349"/>
        <v>-0.1877315673748079</v>
      </c>
      <c r="AI353" s="36">
        <f t="shared" si="350"/>
        <v>1.3686959999999999</v>
      </c>
      <c r="AJ353" s="33">
        <f t="shared" si="343"/>
        <v>1.6636685683244372</v>
      </c>
      <c r="AK353" s="33">
        <f t="shared" si="351"/>
        <v>-4.9482582853372925E-3</v>
      </c>
      <c r="AL353" s="60">
        <f t="shared" si="352"/>
        <v>4.2668640000000008E-2</v>
      </c>
      <c r="AM353" s="60">
        <f t="shared" si="344"/>
        <v>5.1426991390837513E-2</v>
      </c>
      <c r="AN353" s="60">
        <f t="shared" si="353"/>
        <v>1.8822741070308666E-3</v>
      </c>
      <c r="AO353" s="34">
        <f t="shared" si="345"/>
        <v>2.6822239999999997</v>
      </c>
      <c r="AP353" s="34">
        <f t="shared" si="354"/>
        <v>2.8814264484468719</v>
      </c>
      <c r="AQ353" s="10">
        <f t="shared" si="355"/>
        <v>2.0974172809924077</v>
      </c>
      <c r="AR353" s="10">
        <f t="shared" si="356"/>
        <v>2.1149670131600038</v>
      </c>
      <c r="AS353" s="10">
        <f t="shared" si="357"/>
        <v>1.7549732167596144E-2</v>
      </c>
      <c r="AT353" s="10">
        <f>SUM(AS$341:AS353)*5</f>
        <v>0.76142962260169755</v>
      </c>
    </row>
    <row r="354" spans="1:46" x14ac:dyDescent="0.25">
      <c r="A354" s="4">
        <v>70</v>
      </c>
      <c r="B354" s="18">
        <f t="shared" si="334"/>
        <v>2093</v>
      </c>
      <c r="C354" s="19">
        <f t="shared" ref="C354:V366" si="369">C38</f>
        <v>194.91</v>
      </c>
      <c r="D354" s="8">
        <f t="shared" si="369"/>
        <v>0.32999999999998408</v>
      </c>
      <c r="E354" s="8">
        <f t="shared" si="369"/>
        <v>2.3561999999999999</v>
      </c>
      <c r="F354" s="8">
        <f t="shared" si="369"/>
        <v>2.0453999999999999</v>
      </c>
      <c r="G354" s="8">
        <f t="shared" si="369"/>
        <v>0.16170000000000001</v>
      </c>
      <c r="H354" s="8">
        <f t="shared" si="369"/>
        <v>0.28499999999999998</v>
      </c>
      <c r="I354" s="8">
        <f t="shared" si="369"/>
        <v>1.0814957999999999</v>
      </c>
      <c r="J354" s="8">
        <f t="shared" si="369"/>
        <v>1.3545209999999999</v>
      </c>
      <c r="K354" s="8">
        <f t="shared" si="369"/>
        <v>4.8066480000000002E-2</v>
      </c>
      <c r="L354" s="8">
        <f t="shared" si="369"/>
        <v>1.0814957999999999</v>
      </c>
      <c r="M354" s="8">
        <f t="shared" si="369"/>
        <v>8.7451412874414203</v>
      </c>
      <c r="N354" s="8">
        <f t="shared" si="369"/>
        <v>-5.8075677262989345E-2</v>
      </c>
      <c r="O354" s="8">
        <f t="shared" si="369"/>
        <v>1.3545209999999999</v>
      </c>
      <c r="P354" s="8">
        <f t="shared" si="369"/>
        <v>1.6534255309486319</v>
      </c>
      <c r="Q354" s="8">
        <f t="shared" si="369"/>
        <v>-3.7433835140663341E-2</v>
      </c>
      <c r="R354" s="8">
        <f t="shared" si="369"/>
        <v>4.8066480000000002E-2</v>
      </c>
      <c r="S354" s="8">
        <f t="shared" si="369"/>
        <v>5.7558239016420945E-2</v>
      </c>
      <c r="T354" s="8">
        <f t="shared" si="369"/>
        <v>3.8647416892225173E-3</v>
      </c>
      <c r="U354" s="8">
        <f t="shared" si="369"/>
        <v>2.5695990000000002</v>
      </c>
      <c r="V354" s="8">
        <f t="shared" si="369"/>
        <v>2.8079542292855542</v>
      </c>
      <c r="W354" s="29">
        <f>'2.9 Biofuel 21 TWh'!D18</f>
        <v>193.74</v>
      </c>
      <c r="X354" s="35">
        <f t="shared" si="347"/>
        <v>0.29000000000002046</v>
      </c>
      <c r="Y354" s="29">
        <f>'2.9 Biofuel 21 TWh'!F18*k</f>
        <v>2.2658999999999998</v>
      </c>
      <c r="Z354" s="29">
        <f>'2.9 Biofuel 21 TWh'!G18*k</f>
        <v>2.0286</v>
      </c>
      <c r="AA354" s="29">
        <f>'2.9 Biofuel 21 TWh'!H18*k</f>
        <v>0.1575</v>
      </c>
      <c r="AB354" s="29">
        <f>'2.9 Biofuel 21 TWh'!I18/2</f>
        <v>0.505</v>
      </c>
      <c r="AC354" s="29">
        <f t="shared" si="339"/>
        <v>1.0400480999999999</v>
      </c>
      <c r="AD354" s="348">
        <f t="shared" si="340"/>
        <v>1.3260135</v>
      </c>
      <c r="AE354" s="68">
        <f t="shared" si="341"/>
        <v>4.6224359999999999E-2</v>
      </c>
      <c r="AF354" s="36">
        <f t="shared" si="348"/>
        <v>1.0400480999999999</v>
      </c>
      <c r="AG354" s="33">
        <f t="shared" si="342"/>
        <v>8.5954391582871317</v>
      </c>
      <c r="AH354" s="33">
        <f t="shared" si="349"/>
        <v>-8.3426121726603242E-2</v>
      </c>
      <c r="AI354" s="36">
        <f t="shared" si="350"/>
        <v>1.3260135</v>
      </c>
      <c r="AJ354" s="33">
        <f t="shared" si="343"/>
        <v>1.6201113315772813</v>
      </c>
      <c r="AK354" s="33">
        <f t="shared" si="351"/>
        <v>-4.3557236747155947E-2</v>
      </c>
      <c r="AL354" s="60">
        <f t="shared" si="352"/>
        <v>4.6224359999999999E-2</v>
      </c>
      <c r="AM354" s="60">
        <f t="shared" si="344"/>
        <v>5.5315453587120852E-2</v>
      </c>
      <c r="AN354" s="60">
        <f t="shared" si="353"/>
        <v>3.8884621962833391E-3</v>
      </c>
      <c r="AO354" s="34">
        <f t="shared" si="345"/>
        <v>2.6272099999999994</v>
      </c>
      <c r="AP354" s="34">
        <f t="shared" si="354"/>
        <v>2.794115103722544</v>
      </c>
      <c r="AQ354" s="10">
        <f t="shared" si="355"/>
        <v>2.0610384042955969</v>
      </c>
      <c r="AR354" s="10">
        <f t="shared" si="356"/>
        <v>2.0508804861323471</v>
      </c>
      <c r="AS354" s="10">
        <f t="shared" si="357"/>
        <v>-1.0157918163249846E-2</v>
      </c>
      <c r="AT354" s="10">
        <f>SUM(AS$341:AS354)*5</f>
        <v>0.71064003178544832</v>
      </c>
    </row>
    <row r="355" spans="1:46" x14ac:dyDescent="0.25">
      <c r="A355" s="4">
        <v>75</v>
      </c>
      <c r="B355" s="18">
        <f t="shared" si="334"/>
        <v>2098</v>
      </c>
      <c r="C355" s="19">
        <f t="shared" si="369"/>
        <v>195.12</v>
      </c>
      <c r="D355" s="8">
        <f t="shared" si="369"/>
        <v>0.21000000000000796</v>
      </c>
      <c r="E355" s="8">
        <f t="shared" si="369"/>
        <v>2.3456999999999999</v>
      </c>
      <c r="F355" s="8">
        <f t="shared" si="369"/>
        <v>1.9572000000000001</v>
      </c>
      <c r="G355" s="8">
        <f t="shared" si="369"/>
        <v>0.15539999999999998</v>
      </c>
      <c r="H355" s="8">
        <f t="shared" si="369"/>
        <v>0.23499999999999999</v>
      </c>
      <c r="I355" s="8">
        <f t="shared" si="369"/>
        <v>1.0766762999999999</v>
      </c>
      <c r="J355" s="8">
        <f t="shared" si="369"/>
        <v>1.3184325000000001</v>
      </c>
      <c r="K355" s="8">
        <f t="shared" si="369"/>
        <v>4.7852280000000004E-2</v>
      </c>
      <c r="L355" s="8">
        <f t="shared" si="369"/>
        <v>1.0766762999999999</v>
      </c>
      <c r="M355" s="8">
        <f t="shared" si="369"/>
        <v>8.6897639738863202</v>
      </c>
      <c r="N355" s="8">
        <f t="shared" si="369"/>
        <v>-5.5377313555100116E-2</v>
      </c>
      <c r="O355" s="8">
        <f t="shared" si="369"/>
        <v>1.3184325000000001</v>
      </c>
      <c r="P355" s="8">
        <f t="shared" si="369"/>
        <v>1.6107196012801865</v>
      </c>
      <c r="Q355" s="8">
        <f t="shared" si="369"/>
        <v>-4.270592966844533E-2</v>
      </c>
      <c r="R355" s="8">
        <f t="shared" si="369"/>
        <v>4.7852280000000004E-2</v>
      </c>
      <c r="S355" s="8">
        <f t="shared" si="369"/>
        <v>5.8027235280416846E-2</v>
      </c>
      <c r="T355" s="8">
        <f t="shared" si="369"/>
        <v>4.6899626399590083E-4</v>
      </c>
      <c r="U355" s="8">
        <f t="shared" si="369"/>
        <v>2.4874490000000007</v>
      </c>
      <c r="V355" s="8">
        <f t="shared" si="369"/>
        <v>2.5998347530404593</v>
      </c>
      <c r="W355" s="29">
        <f>'2.9 Biofuel 21 TWh'!D19</f>
        <v>194.11</v>
      </c>
      <c r="X355" s="35">
        <f t="shared" si="347"/>
        <v>0.37000000000000455</v>
      </c>
      <c r="Y355" s="29">
        <f>'2.9 Biofuel 21 TWh'!F19*k</f>
        <v>2.2616999999999998</v>
      </c>
      <c r="Z355" s="29">
        <f>'2.9 Biofuel 21 TWh'!G19*k</f>
        <v>1.9844999999999997</v>
      </c>
      <c r="AA355" s="29">
        <f>'2.9 Biofuel 21 TWh'!H19*k</f>
        <v>0.15539999999999998</v>
      </c>
      <c r="AB355" s="29">
        <f>'2.9 Biofuel 21 TWh'!I19/2</f>
        <v>0.52</v>
      </c>
      <c r="AC355" s="29">
        <f t="shared" si="339"/>
        <v>1.0381202999999999</v>
      </c>
      <c r="AD355" s="348">
        <f t="shared" si="340"/>
        <v>1.3082265</v>
      </c>
      <c r="AE355" s="68">
        <f t="shared" si="341"/>
        <v>4.6138680000000001E-2</v>
      </c>
      <c r="AF355" s="36">
        <f t="shared" si="348"/>
        <v>1.0381202999999999</v>
      </c>
      <c r="AG355" s="33">
        <f t="shared" si="342"/>
        <v>8.5208847010244249</v>
      </c>
      <c r="AH355" s="33">
        <f t="shared" si="349"/>
        <v>-7.4554457262706819E-2</v>
      </c>
      <c r="AI355" s="36">
        <f t="shared" si="350"/>
        <v>1.3082265</v>
      </c>
      <c r="AJ355" s="33">
        <f t="shared" si="343"/>
        <v>1.5946244272088657</v>
      </c>
      <c r="AK355" s="33">
        <f t="shared" si="351"/>
        <v>-2.5486904368415608E-2</v>
      </c>
      <c r="AL355" s="60">
        <f t="shared" si="352"/>
        <v>4.6138680000000001E-2</v>
      </c>
      <c r="AM355" s="60">
        <f t="shared" si="344"/>
        <v>5.5917163083965722E-2</v>
      </c>
      <c r="AN355" s="60">
        <f t="shared" si="353"/>
        <v>6.0170949684486968E-4</v>
      </c>
      <c r="AO355" s="34">
        <f t="shared" si="345"/>
        <v>2.6084480000000001</v>
      </c>
      <c r="AP355" s="34">
        <f t="shared" si="354"/>
        <v>2.8790083478657271</v>
      </c>
      <c r="AQ355" s="10">
        <f t="shared" si="355"/>
        <v>1.908278708731697</v>
      </c>
      <c r="AR355" s="10">
        <f t="shared" si="356"/>
        <v>2.113192127333444</v>
      </c>
      <c r="AS355" s="10">
        <f t="shared" si="357"/>
        <v>0.20491341860174694</v>
      </c>
      <c r="AT355" s="10">
        <f>SUM(AS$341:AS355)*5</f>
        <v>1.7352071247941829</v>
      </c>
    </row>
    <row r="356" spans="1:46" x14ac:dyDescent="0.25">
      <c r="A356" s="4">
        <v>80</v>
      </c>
      <c r="B356" s="18">
        <f t="shared" si="334"/>
        <v>2103</v>
      </c>
      <c r="C356" s="19">
        <f t="shared" si="369"/>
        <v>195.4</v>
      </c>
      <c r="D356" s="8">
        <f t="shared" si="369"/>
        <v>0.28000000000000114</v>
      </c>
      <c r="E356" s="8">
        <f t="shared" si="369"/>
        <v>2.2427999999999999</v>
      </c>
      <c r="F356" s="8">
        <f t="shared" si="369"/>
        <v>1.9866000000000001</v>
      </c>
      <c r="G356" s="8">
        <f t="shared" si="369"/>
        <v>0.15539999999999998</v>
      </c>
      <c r="H356" s="8">
        <f t="shared" si="369"/>
        <v>0.215</v>
      </c>
      <c r="I356" s="8">
        <f t="shared" si="369"/>
        <v>1.0294452000000001</v>
      </c>
      <c r="J356" s="8">
        <f t="shared" si="369"/>
        <v>1.3043939999999998</v>
      </c>
      <c r="K356" s="8">
        <f t="shared" si="369"/>
        <v>4.5753120000000001E-2</v>
      </c>
      <c r="L356" s="8">
        <f t="shared" si="369"/>
        <v>1.0294452000000001</v>
      </c>
      <c r="M356" s="8">
        <f t="shared" si="369"/>
        <v>8.5943241223771025</v>
      </c>
      <c r="N356" s="8">
        <f t="shared" si="369"/>
        <v>-9.5439851509217632E-2</v>
      </c>
      <c r="O356" s="8">
        <f t="shared" si="369"/>
        <v>1.3043939999999998</v>
      </c>
      <c r="P356" s="8">
        <f t="shared" si="369"/>
        <v>1.5891316881638278</v>
      </c>
      <c r="Q356" s="8">
        <f t="shared" si="369"/>
        <v>-2.158791311635877E-2</v>
      </c>
      <c r="R356" s="8">
        <f t="shared" si="369"/>
        <v>4.5753120000000001E-2</v>
      </c>
      <c r="S356" s="8">
        <f t="shared" si="369"/>
        <v>5.601098289007251E-2</v>
      </c>
      <c r="T356" s="8">
        <f t="shared" si="369"/>
        <v>-2.0162523903443363E-3</v>
      </c>
      <c r="U356" s="8">
        <f t="shared" si="369"/>
        <v>2.437894</v>
      </c>
      <c r="V356" s="8">
        <f t="shared" si="369"/>
        <v>2.5988499829840803</v>
      </c>
      <c r="W356" s="29">
        <f>'2.9 Biofuel 21 TWh'!D20</f>
        <v>194.39</v>
      </c>
      <c r="X356" s="35">
        <f t="shared" si="347"/>
        <v>0.27999999999997272</v>
      </c>
      <c r="Y356" s="29">
        <f>'2.9 Biofuel 21 TWh'!F20*k</f>
        <v>2.1966000000000001</v>
      </c>
      <c r="Z356" s="29">
        <f>'2.9 Biofuel 21 TWh'!G20*k</f>
        <v>1.9844999999999997</v>
      </c>
      <c r="AA356" s="29">
        <f>'2.9 Biofuel 21 TWh'!H20*k</f>
        <v>0.15329999999999999</v>
      </c>
      <c r="AB356" s="29">
        <f>'2.9 Biofuel 21 TWh'!I20/2</f>
        <v>0.47</v>
      </c>
      <c r="AC356" s="29">
        <f t="shared" si="339"/>
        <v>1.0082394000000001</v>
      </c>
      <c r="AD356" s="348">
        <f t="shared" si="340"/>
        <v>1.2922769999999999</v>
      </c>
      <c r="AE356" s="68">
        <f t="shared" si="341"/>
        <v>4.4810640000000006E-2</v>
      </c>
      <c r="AF356" s="36">
        <f t="shared" si="348"/>
        <v>1.0082394000000001</v>
      </c>
      <c r="AG356" s="33">
        <f t="shared" si="342"/>
        <v>8.4261003762581392</v>
      </c>
      <c r="AH356" s="33">
        <f t="shared" si="349"/>
        <v>-9.4784324766285621E-2</v>
      </c>
      <c r="AI356" s="36">
        <f t="shared" si="350"/>
        <v>1.2922769999999999</v>
      </c>
      <c r="AJ356" s="33">
        <f t="shared" si="343"/>
        <v>1.5741694364812757</v>
      </c>
      <c r="AK356" s="33">
        <f t="shared" si="351"/>
        <v>-2.0454990727589939E-2</v>
      </c>
      <c r="AL356" s="60">
        <f t="shared" si="352"/>
        <v>4.4810640000000006E-2</v>
      </c>
      <c r="AM356" s="60">
        <f t="shared" si="344"/>
        <v>5.4695491300346566E-2</v>
      </c>
      <c r="AN356" s="60">
        <f t="shared" si="353"/>
        <v>-1.2216717836191562E-3</v>
      </c>
      <c r="AO356" s="34">
        <f t="shared" si="345"/>
        <v>2.5463319999999996</v>
      </c>
      <c r="AP356" s="34">
        <f t="shared" si="354"/>
        <v>2.7098710127224779</v>
      </c>
      <c r="AQ356" s="10">
        <f t="shared" si="355"/>
        <v>1.9075558875103149</v>
      </c>
      <c r="AR356" s="10">
        <f t="shared" si="356"/>
        <v>1.9890453233382988</v>
      </c>
      <c r="AS356" s="10">
        <f t="shared" si="357"/>
        <v>8.1489435827983847E-2</v>
      </c>
      <c r="AT356" s="10">
        <f>SUM(AS$341:AS356)*5</f>
        <v>2.1426543039341022</v>
      </c>
    </row>
    <row r="357" spans="1:46" x14ac:dyDescent="0.25">
      <c r="A357" s="4">
        <v>85</v>
      </c>
      <c r="B357" s="18">
        <f t="shared" si="334"/>
        <v>2108</v>
      </c>
      <c r="C357" s="19">
        <f t="shared" si="369"/>
        <v>195.85</v>
      </c>
      <c r="D357" s="8">
        <f t="shared" si="369"/>
        <v>0.44999999999998863</v>
      </c>
      <c r="E357" s="8">
        <f t="shared" si="369"/>
        <v>2.3058000000000001</v>
      </c>
      <c r="F357" s="8">
        <f t="shared" si="369"/>
        <v>1.9887000000000001</v>
      </c>
      <c r="G357" s="8">
        <f t="shared" si="369"/>
        <v>0.1575</v>
      </c>
      <c r="H357" s="8">
        <f t="shared" si="369"/>
        <v>0.25</v>
      </c>
      <c r="I357" s="8">
        <f t="shared" si="369"/>
        <v>1.0583622000000001</v>
      </c>
      <c r="J357" s="8">
        <f t="shared" si="369"/>
        <v>1.320627</v>
      </c>
      <c r="K357" s="8">
        <f t="shared" si="369"/>
        <v>4.7038320000000002E-2</v>
      </c>
      <c r="L357" s="8">
        <f t="shared" si="369"/>
        <v>1.0583622000000001</v>
      </c>
      <c r="M357" s="8">
        <f t="shared" si="369"/>
        <v>8.5401559058848537</v>
      </c>
      <c r="N357" s="8">
        <f t="shared" si="369"/>
        <v>-5.4168216492248789E-2</v>
      </c>
      <c r="O357" s="8">
        <f t="shared" si="369"/>
        <v>1.320627</v>
      </c>
      <c r="P357" s="8">
        <f t="shared" si="369"/>
        <v>1.6015484482247673</v>
      </c>
      <c r="Q357" s="8">
        <f t="shared" si="369"/>
        <v>1.2416760060939502E-2</v>
      </c>
      <c r="R357" s="8">
        <f t="shared" si="369"/>
        <v>4.7038320000000002E-2</v>
      </c>
      <c r="S357" s="8">
        <f t="shared" si="369"/>
        <v>5.6939756455623491E-2</v>
      </c>
      <c r="T357" s="8">
        <f t="shared" si="369"/>
        <v>9.2877356555098184E-4</v>
      </c>
      <c r="U357" s="8">
        <f t="shared" si="369"/>
        <v>2.4920599999999999</v>
      </c>
      <c r="V357" s="8">
        <f t="shared" si="369"/>
        <v>2.9012373171342301</v>
      </c>
      <c r="W357" s="29">
        <f>'2.9 Biofuel 21 TWh'!D21</f>
        <v>194.83</v>
      </c>
      <c r="X357" s="35">
        <f t="shared" si="347"/>
        <v>0.44000000000002615</v>
      </c>
      <c r="Y357" s="29">
        <f>'2.9 Biofuel 21 TWh'!F21*k</f>
        <v>2.3183999999999996</v>
      </c>
      <c r="Z357" s="29">
        <f>'2.9 Biofuel 21 TWh'!G21*k</f>
        <v>1.9445999999999999</v>
      </c>
      <c r="AA357" s="29">
        <f>'2.9 Biofuel 21 TWh'!H21*k</f>
        <v>0.15539999999999998</v>
      </c>
      <c r="AB357" s="29">
        <f>'2.9 Biofuel 21 TWh'!I21/2</f>
        <v>0.505</v>
      </c>
      <c r="AC357" s="29">
        <f t="shared" si="339"/>
        <v>1.0641455999999998</v>
      </c>
      <c r="AD357" s="348">
        <f t="shared" si="340"/>
        <v>1.3069559999999998</v>
      </c>
      <c r="AE357" s="68">
        <f t="shared" si="341"/>
        <v>4.7295359999999995E-2</v>
      </c>
      <c r="AF357" s="36">
        <f t="shared" si="348"/>
        <v>1.0641455999999998</v>
      </c>
      <c r="AG357" s="33">
        <f t="shared" si="342"/>
        <v>8.3994920289412072</v>
      </c>
      <c r="AH357" s="33">
        <f t="shared" si="349"/>
        <v>-2.6608347316932068E-2</v>
      </c>
      <c r="AI357" s="36">
        <f t="shared" si="350"/>
        <v>1.3069559999999998</v>
      </c>
      <c r="AJ357" s="33">
        <f t="shared" si="343"/>
        <v>1.5852324708181289</v>
      </c>
      <c r="AK357" s="33">
        <f t="shared" si="351"/>
        <v>1.1063034336853184E-2</v>
      </c>
      <c r="AL357" s="60">
        <f t="shared" si="352"/>
        <v>4.7295359999999995E-2</v>
      </c>
      <c r="AM357" s="60">
        <f t="shared" si="344"/>
        <v>5.6964248199701216E-2</v>
      </c>
      <c r="AN357" s="60">
        <f t="shared" si="353"/>
        <v>2.26875689935465E-3</v>
      </c>
      <c r="AO357" s="34">
        <f t="shared" si="345"/>
        <v>2.6094020000000002</v>
      </c>
      <c r="AP357" s="34">
        <f t="shared" si="354"/>
        <v>3.0361254439193024</v>
      </c>
      <c r="AQ357" s="10">
        <f t="shared" si="355"/>
        <v>2.1295081907765248</v>
      </c>
      <c r="AR357" s="10">
        <f t="shared" si="356"/>
        <v>2.2285160758367679</v>
      </c>
      <c r="AS357" s="10">
        <f t="shared" si="357"/>
        <v>9.9007885060243161E-2</v>
      </c>
      <c r="AT357" s="10">
        <f>SUM(AS$341:AS357)*5</f>
        <v>2.637693729235318</v>
      </c>
    </row>
    <row r="358" spans="1:46" x14ac:dyDescent="0.25">
      <c r="A358" s="4">
        <v>90</v>
      </c>
      <c r="B358" s="18">
        <f t="shared" si="334"/>
        <v>2113</v>
      </c>
      <c r="C358" s="19">
        <f t="shared" si="369"/>
        <v>196.25</v>
      </c>
      <c r="D358" s="8">
        <f t="shared" si="369"/>
        <v>0.40000000000000568</v>
      </c>
      <c r="E358" s="8">
        <f t="shared" si="369"/>
        <v>2.4108000000000001</v>
      </c>
      <c r="F358" s="8">
        <f t="shared" si="369"/>
        <v>1.9634999999999998</v>
      </c>
      <c r="G358" s="8">
        <f t="shared" si="369"/>
        <v>0.1575</v>
      </c>
      <c r="H358" s="8">
        <f t="shared" si="369"/>
        <v>0.23</v>
      </c>
      <c r="I358" s="8">
        <f t="shared" si="369"/>
        <v>1.1065572000000001</v>
      </c>
      <c r="J358" s="8">
        <f t="shared" si="369"/>
        <v>1.336776</v>
      </c>
      <c r="K358" s="8">
        <f t="shared" si="369"/>
        <v>4.9180320000000007E-2</v>
      </c>
      <c r="L358" s="8">
        <f t="shared" si="369"/>
        <v>1.1065572000000001</v>
      </c>
      <c r="M358" s="8">
        <f t="shared" si="369"/>
        <v>8.5411947345047814</v>
      </c>
      <c r="N358" s="8">
        <f t="shared" si="369"/>
        <v>1.0388286199276564E-3</v>
      </c>
      <c r="O358" s="8">
        <f t="shared" si="369"/>
        <v>1.336776</v>
      </c>
      <c r="P358" s="8">
        <f t="shared" si="369"/>
        <v>1.6198924420346312</v>
      </c>
      <c r="Q358" s="8">
        <f t="shared" si="369"/>
        <v>1.8343993809863957E-2</v>
      </c>
      <c r="R358" s="8">
        <f t="shared" si="369"/>
        <v>4.9180320000000007E-2</v>
      </c>
      <c r="S358" s="8">
        <f t="shared" si="369"/>
        <v>5.9245941977220475E-2</v>
      </c>
      <c r="T358" s="8">
        <f t="shared" si="369"/>
        <v>2.3061855215969831E-3</v>
      </c>
      <c r="U358" s="8">
        <f t="shared" si="369"/>
        <v>2.5237540000000003</v>
      </c>
      <c r="V358" s="8">
        <f t="shared" si="369"/>
        <v>2.9454430079513947</v>
      </c>
      <c r="W358" s="29">
        <f>'2.9 Biofuel 21 TWh'!D22</f>
        <v>195.29</v>
      </c>
      <c r="X358" s="35">
        <f t="shared" si="347"/>
        <v>0.45999999999997954</v>
      </c>
      <c r="Y358" s="29">
        <f>'2.9 Biofuel 21 TWh'!F22*k</f>
        <v>2.3519999999999999</v>
      </c>
      <c r="Z358" s="29">
        <f>'2.9 Biofuel 21 TWh'!G22*k</f>
        <v>1.9382999999999999</v>
      </c>
      <c r="AA358" s="29">
        <f>'2.9 Biofuel 21 TWh'!H22*k</f>
        <v>0.15539999999999998</v>
      </c>
      <c r="AB358" s="29">
        <f>'2.9 Biofuel 21 TWh'!I22/2</f>
        <v>0.48</v>
      </c>
      <c r="AC358" s="29">
        <f t="shared" si="339"/>
        <v>1.0795680000000001</v>
      </c>
      <c r="AD358" s="348">
        <f t="shared" si="340"/>
        <v>1.3127939999999998</v>
      </c>
      <c r="AE358" s="68">
        <f t="shared" si="341"/>
        <v>4.7980800000000004E-2</v>
      </c>
      <c r="AF358" s="36">
        <f t="shared" si="348"/>
        <v>1.0795680000000001</v>
      </c>
      <c r="AG358" s="33">
        <f t="shared" si="342"/>
        <v>8.3917505171960727</v>
      </c>
      <c r="AH358" s="33">
        <f t="shared" si="349"/>
        <v>-7.7415117451344884E-3</v>
      </c>
      <c r="AI358" s="36">
        <f t="shared" si="350"/>
        <v>1.3127939999999998</v>
      </c>
      <c r="AJ358" s="33">
        <f t="shared" si="343"/>
        <v>1.593026157468151</v>
      </c>
      <c r="AK358" s="33">
        <f t="shared" si="351"/>
        <v>7.7936866500221136E-3</v>
      </c>
      <c r="AL358" s="60">
        <f t="shared" si="352"/>
        <v>4.7980800000000004E-2</v>
      </c>
      <c r="AM358" s="60">
        <f t="shared" si="344"/>
        <v>5.8050751546800582E-2</v>
      </c>
      <c r="AN358" s="60">
        <f t="shared" si="353"/>
        <v>1.0865033470993657E-3</v>
      </c>
      <c r="AO358" s="34">
        <f t="shared" si="345"/>
        <v>2.6106210000000005</v>
      </c>
      <c r="AP358" s="34">
        <f t="shared" si="354"/>
        <v>3.0717596782519672</v>
      </c>
      <c r="AQ358" s="10">
        <f t="shared" si="355"/>
        <v>2.1619551678363238</v>
      </c>
      <c r="AR358" s="10">
        <f t="shared" si="356"/>
        <v>2.2546716038369441</v>
      </c>
      <c r="AS358" s="10">
        <f t="shared" si="357"/>
        <v>9.2716436000620295E-2</v>
      </c>
      <c r="AT358" s="10">
        <f>SUM(AS$341:AS358)*5</f>
        <v>3.1012759092384194</v>
      </c>
    </row>
    <row r="359" spans="1:46" x14ac:dyDescent="0.25">
      <c r="A359" s="4">
        <v>95</v>
      </c>
      <c r="B359" s="18">
        <f t="shared" si="334"/>
        <v>2118</v>
      </c>
      <c r="C359" s="19">
        <f t="shared" si="369"/>
        <v>196.74</v>
      </c>
      <c r="D359" s="8">
        <f t="shared" si="369"/>
        <v>0.49000000000000909</v>
      </c>
      <c r="E359" s="8">
        <f t="shared" si="369"/>
        <v>2.4780000000000002</v>
      </c>
      <c r="F359" s="8">
        <f t="shared" si="369"/>
        <v>1.9215</v>
      </c>
      <c r="G359" s="8">
        <f t="shared" si="369"/>
        <v>0.1575</v>
      </c>
      <c r="H359" s="8">
        <f t="shared" si="369"/>
        <v>0.19</v>
      </c>
      <c r="I359" s="8">
        <f t="shared" si="369"/>
        <v>1.1374020000000002</v>
      </c>
      <c r="J359" s="8">
        <f t="shared" si="369"/>
        <v>1.33728</v>
      </c>
      <c r="K359" s="8">
        <f t="shared" si="369"/>
        <v>5.0551200000000004E-2</v>
      </c>
      <c r="L359" s="8">
        <f t="shared" si="369"/>
        <v>1.1374020000000002</v>
      </c>
      <c r="M359" s="8">
        <f t="shared" si="369"/>
        <v>8.5729438873450263</v>
      </c>
      <c r="N359" s="8">
        <f t="shared" si="369"/>
        <v>3.1749152840244932E-2</v>
      </c>
      <c r="O359" s="8">
        <f t="shared" si="369"/>
        <v>1.33728</v>
      </c>
      <c r="P359" s="8">
        <f t="shared" si="369"/>
        <v>1.6236392326388811</v>
      </c>
      <c r="Q359" s="8">
        <f t="shared" si="369"/>
        <v>3.7467906042498722E-3</v>
      </c>
      <c r="R359" s="8">
        <f t="shared" si="369"/>
        <v>5.0551200000000004E-2</v>
      </c>
      <c r="S359" s="8">
        <f t="shared" si="369"/>
        <v>6.1024501832469338E-2</v>
      </c>
      <c r="T359" s="8">
        <f t="shared" si="369"/>
        <v>1.7785598552488638E-3</v>
      </c>
      <c r="U359" s="8">
        <f t="shared" si="369"/>
        <v>2.5159099999999999</v>
      </c>
      <c r="V359" s="8">
        <f t="shared" si="369"/>
        <v>3.0431845032997527</v>
      </c>
      <c r="W359" s="29">
        <f>'2.9 Biofuel 21 TWh'!D23</f>
        <v>195.85</v>
      </c>
      <c r="X359" s="35">
        <f t="shared" si="347"/>
        <v>0.56000000000000227</v>
      </c>
      <c r="Y359" s="29">
        <f>'2.9 Biofuel 21 TWh'!F23*k</f>
        <v>2.4674999999999998</v>
      </c>
      <c r="Z359" s="29">
        <f>'2.9 Biofuel 21 TWh'!G23*k</f>
        <v>1.8816000000000002</v>
      </c>
      <c r="AA359" s="29">
        <f>'2.9 Biofuel 21 TWh'!H23*k</f>
        <v>0.15539999999999998</v>
      </c>
      <c r="AB359" s="29">
        <f>'2.9 Biofuel 21 TWh'!I23/2</f>
        <v>0.49</v>
      </c>
      <c r="AC359" s="29">
        <f t="shared" si="339"/>
        <v>1.1325825</v>
      </c>
      <c r="AD359" s="348">
        <f t="shared" si="340"/>
        <v>1.3195455</v>
      </c>
      <c r="AE359" s="68">
        <f t="shared" si="341"/>
        <v>5.0337E-2</v>
      </c>
      <c r="AF359" s="36">
        <f t="shared" si="348"/>
        <v>1.1325825</v>
      </c>
      <c r="AG359" s="33">
        <f t="shared" si="342"/>
        <v>8.4380256397855824</v>
      </c>
      <c r="AH359" s="33">
        <f t="shared" si="349"/>
        <v>4.6275122589509721E-2</v>
      </c>
      <c r="AI359" s="36">
        <f t="shared" si="350"/>
        <v>1.3195455</v>
      </c>
      <c r="AJ359" s="33">
        <f t="shared" si="343"/>
        <v>1.6011553996383197</v>
      </c>
      <c r="AK359" s="33">
        <f t="shared" si="351"/>
        <v>8.1292421701686379E-3</v>
      </c>
      <c r="AL359" s="60">
        <f t="shared" si="352"/>
        <v>5.0337E-2</v>
      </c>
      <c r="AM359" s="60">
        <f t="shared" si="344"/>
        <v>6.0599020017929536E-2</v>
      </c>
      <c r="AN359" s="60">
        <f t="shared" si="353"/>
        <v>2.5482684711289547E-3</v>
      </c>
      <c r="AO359" s="34">
        <f t="shared" si="345"/>
        <v>2.6470850000000001</v>
      </c>
      <c r="AP359" s="34">
        <f t="shared" si="354"/>
        <v>3.2640376332308096</v>
      </c>
      <c r="AQ359" s="10">
        <f t="shared" si="355"/>
        <v>2.2336974254220183</v>
      </c>
      <c r="AR359" s="10">
        <f t="shared" si="356"/>
        <v>2.3958036227914143</v>
      </c>
      <c r="AS359" s="10">
        <f t="shared" si="357"/>
        <v>0.16210619736939602</v>
      </c>
      <c r="AT359" s="10">
        <f>SUM(AS$341:AS359)*5</f>
        <v>3.9118068960853996</v>
      </c>
    </row>
    <row r="360" spans="1:46" x14ac:dyDescent="0.25">
      <c r="A360" s="4">
        <v>100</v>
      </c>
      <c r="B360" s="18">
        <f t="shared" si="334"/>
        <v>2123</v>
      </c>
      <c r="C360" s="19">
        <f t="shared" si="369"/>
        <v>197.15</v>
      </c>
      <c r="D360" s="8">
        <f t="shared" si="369"/>
        <v>0.40999999999999659</v>
      </c>
      <c r="E360" s="8">
        <f t="shared" si="369"/>
        <v>2.5073999999999996</v>
      </c>
      <c r="F360" s="8">
        <f t="shared" si="369"/>
        <v>1.9257</v>
      </c>
      <c r="G360" s="8">
        <f t="shared" si="369"/>
        <v>0.1575</v>
      </c>
      <c r="H360" s="8">
        <f t="shared" si="369"/>
        <v>0.22</v>
      </c>
      <c r="I360" s="8">
        <f t="shared" si="369"/>
        <v>1.1508965999999998</v>
      </c>
      <c r="J360" s="8">
        <f t="shared" si="369"/>
        <v>1.346079</v>
      </c>
      <c r="K360" s="8">
        <f t="shared" si="369"/>
        <v>5.1150959999999995E-2</v>
      </c>
      <c r="L360" s="8">
        <f t="shared" si="369"/>
        <v>1.1508965999999998</v>
      </c>
      <c r="M360" s="8">
        <f t="shared" si="369"/>
        <v>8.6140777302342766</v>
      </c>
      <c r="N360" s="8">
        <f t="shared" si="369"/>
        <v>4.1133842889250261E-2</v>
      </c>
      <c r="O360" s="8">
        <f t="shared" si="369"/>
        <v>1.346079</v>
      </c>
      <c r="P360" s="8">
        <f t="shared" si="369"/>
        <v>1.6331005778998688</v>
      </c>
      <c r="Q360" s="8">
        <f t="shared" si="369"/>
        <v>9.4613452609877413E-3</v>
      </c>
      <c r="R360" s="8">
        <f t="shared" si="369"/>
        <v>5.1150959999999995E-2</v>
      </c>
      <c r="S360" s="8">
        <f t="shared" si="369"/>
        <v>6.1938669766067489E-2</v>
      </c>
      <c r="T360" s="8">
        <f t="shared" si="369"/>
        <v>9.1416793359815063E-4</v>
      </c>
      <c r="U360" s="8">
        <f t="shared" si="369"/>
        <v>2.5496179999999997</v>
      </c>
      <c r="V360" s="8">
        <f t="shared" si="369"/>
        <v>3.0111273560838323</v>
      </c>
      <c r="W360" s="29">
        <f>'2.9 Biofuel 21 TWh'!D24</f>
        <v>196.28</v>
      </c>
      <c r="X360" s="35">
        <f t="shared" si="347"/>
        <v>0.43000000000000682</v>
      </c>
      <c r="Y360" s="29">
        <f>'2.9 Biofuel 21 TWh'!F24*k</f>
        <v>2.4318</v>
      </c>
      <c r="Z360" s="29">
        <f>'2.9 Biofuel 21 TWh'!G24*k</f>
        <v>1.9593</v>
      </c>
      <c r="AA360" s="29">
        <f>'2.9 Biofuel 21 TWh'!H24*k</f>
        <v>0.1575</v>
      </c>
      <c r="AB360" s="29">
        <f>'2.9 Biofuel 21 TWh'!I24/2</f>
        <v>0.51500000000000001</v>
      </c>
      <c r="AC360" s="29">
        <f t="shared" si="339"/>
        <v>1.1161962000000001</v>
      </c>
      <c r="AD360" s="348">
        <f t="shared" si="340"/>
        <v>1.340325</v>
      </c>
      <c r="AE360" s="68">
        <f t="shared" si="341"/>
        <v>4.9608720000000002E-2</v>
      </c>
      <c r="AF360" s="36">
        <f t="shared" si="348"/>
        <v>1.1161962000000001</v>
      </c>
      <c r="AG360" s="33">
        <f t="shared" si="342"/>
        <v>8.461924173822478</v>
      </c>
      <c r="AH360" s="33">
        <f t="shared" si="349"/>
        <v>2.3898534036895569E-2</v>
      </c>
      <c r="AI360" s="36">
        <f t="shared" si="350"/>
        <v>1.340325</v>
      </c>
      <c r="AJ360" s="33">
        <f t="shared" si="343"/>
        <v>1.6233719602044281</v>
      </c>
      <c r="AK360" s="33">
        <f t="shared" si="351"/>
        <v>2.2216560566108434E-2</v>
      </c>
      <c r="AL360" s="60">
        <f t="shared" si="352"/>
        <v>4.9608720000000002E-2</v>
      </c>
      <c r="AM360" s="60">
        <f t="shared" si="344"/>
        <v>6.0321214496984334E-2</v>
      </c>
      <c r="AN360" s="60">
        <f t="shared" si="353"/>
        <v>-2.7780552094520267E-4</v>
      </c>
      <c r="AO360" s="34">
        <f t="shared" si="345"/>
        <v>2.6837079999999998</v>
      </c>
      <c r="AP360" s="34">
        <f t="shared" si="354"/>
        <v>3.1595452890820654</v>
      </c>
      <c r="AQ360" s="10">
        <f t="shared" si="355"/>
        <v>2.2101674793655328</v>
      </c>
      <c r="AR360" s="10">
        <f t="shared" si="356"/>
        <v>2.3191062421862361</v>
      </c>
      <c r="AS360" s="10">
        <f t="shared" si="357"/>
        <v>0.10893876282070325</v>
      </c>
      <c r="AT360" s="10">
        <f>SUM(AS$341:AS360)*5</f>
        <v>4.4565007101889158</v>
      </c>
    </row>
    <row r="361" spans="1:46" x14ac:dyDescent="0.25">
      <c r="A361" s="4">
        <v>105</v>
      </c>
      <c r="B361" s="18">
        <f t="shared" si="334"/>
        <v>2128</v>
      </c>
      <c r="C361" s="19">
        <f t="shared" si="369"/>
        <v>197.58</v>
      </c>
      <c r="D361" s="8">
        <f t="shared" si="369"/>
        <v>0.43000000000000682</v>
      </c>
      <c r="E361" s="8">
        <f t="shared" si="369"/>
        <v>2.2869000000000002</v>
      </c>
      <c r="F361" s="8">
        <f t="shared" si="369"/>
        <v>2.0726999999999998</v>
      </c>
      <c r="G361" s="8">
        <f t="shared" si="369"/>
        <v>0.16170000000000001</v>
      </c>
      <c r="H361" s="8">
        <f t="shared" si="369"/>
        <v>0.13500000000000001</v>
      </c>
      <c r="I361" s="8">
        <f t="shared" si="369"/>
        <v>1.0496871000000001</v>
      </c>
      <c r="J361" s="8">
        <f t="shared" si="369"/>
        <v>1.3479165</v>
      </c>
      <c r="K361" s="8">
        <f t="shared" si="369"/>
        <v>4.6652760000000008E-2</v>
      </c>
      <c r="L361" s="8">
        <f t="shared" si="369"/>
        <v>1.0496871000000001</v>
      </c>
      <c r="M361" s="8">
        <f t="shared" si="369"/>
        <v>8.5486773203320485</v>
      </c>
      <c r="N361" s="8">
        <f t="shared" si="369"/>
        <v>-6.5400409902228063E-2</v>
      </c>
      <c r="O361" s="8">
        <f t="shared" si="369"/>
        <v>1.3479165</v>
      </c>
      <c r="P361" s="8">
        <f t="shared" si="369"/>
        <v>1.6366106232481668</v>
      </c>
      <c r="Q361" s="8">
        <f t="shared" si="369"/>
        <v>3.5100453482979077E-3</v>
      </c>
      <c r="R361" s="8">
        <f t="shared" si="369"/>
        <v>4.6652760000000008E-2</v>
      </c>
      <c r="S361" s="8">
        <f t="shared" si="369"/>
        <v>5.7602073352315139E-2</v>
      </c>
      <c r="T361" s="8">
        <f t="shared" si="369"/>
        <v>-4.3365964137523499E-3</v>
      </c>
      <c r="U361" s="8">
        <f t="shared" si="369"/>
        <v>2.4678390000000001</v>
      </c>
      <c r="V361" s="8">
        <f t="shared" si="369"/>
        <v>2.8316120390323243</v>
      </c>
      <c r="W361" s="29">
        <f>'2.9 Biofuel 21 TWh'!D25</f>
        <v>196.62</v>
      </c>
      <c r="X361" s="35">
        <f t="shared" si="347"/>
        <v>0.34000000000000341</v>
      </c>
      <c r="Y361" s="29">
        <f>'2.9 Biofuel 21 TWh'!F25*k</f>
        <v>2.2848000000000002</v>
      </c>
      <c r="Z361" s="29">
        <f>'2.9 Biofuel 21 TWh'!G25*k</f>
        <v>2.0097</v>
      </c>
      <c r="AA361" s="29">
        <f>'2.9 Biofuel 21 TWh'!H25*k</f>
        <v>0.1575</v>
      </c>
      <c r="AB361" s="29">
        <f>'2.9 Biofuel 21 TWh'!I25/2</f>
        <v>0.39</v>
      </c>
      <c r="AC361" s="29">
        <f t="shared" si="339"/>
        <v>1.0487232000000002</v>
      </c>
      <c r="AD361" s="348">
        <f t="shared" si="340"/>
        <v>1.3234620000000001</v>
      </c>
      <c r="AE361" s="68">
        <f t="shared" si="341"/>
        <v>4.6609920000000006E-2</v>
      </c>
      <c r="AF361" s="36">
        <f t="shared" si="348"/>
        <v>1.0487232000000002</v>
      </c>
      <c r="AG361" s="33">
        <f t="shared" si="342"/>
        <v>8.4152560560902483</v>
      </c>
      <c r="AH361" s="33">
        <f t="shared" si="349"/>
        <v>-4.6668117732229675E-2</v>
      </c>
      <c r="AI361" s="36">
        <f t="shared" si="350"/>
        <v>1.3234620000000001</v>
      </c>
      <c r="AJ361" s="33">
        <f t="shared" si="343"/>
        <v>1.6104363303621625</v>
      </c>
      <c r="AK361" s="33">
        <f t="shared" si="351"/>
        <v>-1.2935629842265595E-2</v>
      </c>
      <c r="AL361" s="60">
        <f t="shared" si="352"/>
        <v>4.6609920000000006E-2</v>
      </c>
      <c r="AM361" s="60">
        <f t="shared" si="344"/>
        <v>5.7273304955056482E-2</v>
      </c>
      <c r="AN361" s="60">
        <f t="shared" si="353"/>
        <v>-3.0479095419278512E-3</v>
      </c>
      <c r="AO361" s="34">
        <f t="shared" si="345"/>
        <v>2.5662599999999998</v>
      </c>
      <c r="AP361" s="34">
        <f t="shared" si="354"/>
        <v>2.8436083428835799</v>
      </c>
      <c r="AQ361" s="10">
        <f t="shared" si="355"/>
        <v>2.0784032366497263</v>
      </c>
      <c r="AR361" s="10">
        <f t="shared" si="356"/>
        <v>2.0872085236765474</v>
      </c>
      <c r="AS361" s="10">
        <f t="shared" si="357"/>
        <v>8.8052870268211514E-3</v>
      </c>
      <c r="AT361" s="10">
        <f>SUM(AS$341:AS361)*5</f>
        <v>4.500527145323022</v>
      </c>
    </row>
    <row r="362" spans="1:46" x14ac:dyDescent="0.25">
      <c r="A362" s="4">
        <v>110</v>
      </c>
      <c r="B362" s="18">
        <f t="shared" si="334"/>
        <v>2133</v>
      </c>
      <c r="C362" s="19">
        <f t="shared" si="369"/>
        <v>197.75</v>
      </c>
      <c r="D362" s="8">
        <f t="shared" si="369"/>
        <v>0.16999999999998749</v>
      </c>
      <c r="E362" s="8">
        <f t="shared" si="369"/>
        <v>2.5787999999999998</v>
      </c>
      <c r="F362" s="8">
        <f t="shared" si="369"/>
        <v>1.8584999999999998</v>
      </c>
      <c r="G362" s="8">
        <f t="shared" si="369"/>
        <v>0.15539999999999998</v>
      </c>
      <c r="H362" s="8">
        <f t="shared" si="369"/>
        <v>0.19500000000000001</v>
      </c>
      <c r="I362" s="8">
        <f t="shared" si="369"/>
        <v>1.1836692</v>
      </c>
      <c r="J362" s="8">
        <f t="shared" si="369"/>
        <v>1.3380359999999998</v>
      </c>
      <c r="K362" s="8">
        <f t="shared" si="369"/>
        <v>5.2607519999999998E-2</v>
      </c>
      <c r="L362" s="8">
        <f t="shared" si="369"/>
        <v>1.1836692</v>
      </c>
      <c r="M362" s="8">
        <f t="shared" si="369"/>
        <v>8.6257250566518664</v>
      </c>
      <c r="N362" s="8">
        <f t="shared" si="369"/>
        <v>7.7047736319817872E-2</v>
      </c>
      <c r="O362" s="8">
        <f t="shared" si="369"/>
        <v>1.3380359999999998</v>
      </c>
      <c r="P362" s="8">
        <f t="shared" si="369"/>
        <v>1.6273506174651799</v>
      </c>
      <c r="Q362" s="8">
        <f t="shared" si="369"/>
        <v>-9.2600057829868021E-3</v>
      </c>
      <c r="R362" s="8">
        <f t="shared" si="369"/>
        <v>5.2607519999999998E-2</v>
      </c>
      <c r="S362" s="8">
        <f t="shared" si="369"/>
        <v>6.2790224169456732E-2</v>
      </c>
      <c r="T362" s="8">
        <f t="shared" si="369"/>
        <v>5.188150817141593E-3</v>
      </c>
      <c r="U362" s="8">
        <f t="shared" si="369"/>
        <v>2.5374810000000001</v>
      </c>
      <c r="V362" s="8">
        <f t="shared" si="369"/>
        <v>2.7804568813539601</v>
      </c>
      <c r="W362" s="29">
        <f>'2.9 Biofuel 21 TWh'!D26</f>
        <v>196.88</v>
      </c>
      <c r="X362" s="35">
        <f t="shared" si="347"/>
        <v>0.25999999999999091</v>
      </c>
      <c r="Y362" s="29">
        <f>'2.9 Biofuel 21 TWh'!F26*k</f>
        <v>2.4822000000000002</v>
      </c>
      <c r="Z362" s="29">
        <f>'2.9 Biofuel 21 TWh'!G26*k</f>
        <v>1.9109999999999998</v>
      </c>
      <c r="AA362" s="29">
        <f>'2.9 Biofuel 21 TWh'!H26*k</f>
        <v>0.1575</v>
      </c>
      <c r="AB362" s="29">
        <f>'2.9 Biofuel 21 TWh'!I26/2</f>
        <v>0.44500000000000001</v>
      </c>
      <c r="AC362" s="29">
        <f t="shared" si="339"/>
        <v>1.1393298000000001</v>
      </c>
      <c r="AD362" s="348">
        <f t="shared" si="340"/>
        <v>1.3343189999999998</v>
      </c>
      <c r="AE362" s="68">
        <f t="shared" si="341"/>
        <v>5.0636880000000009E-2</v>
      </c>
      <c r="AF362" s="36">
        <f t="shared" si="348"/>
        <v>1.1393298000000001</v>
      </c>
      <c r="AG362" s="33">
        <f t="shared" si="342"/>
        <v>8.465235699910485</v>
      </c>
      <c r="AH362" s="33">
        <f t="shared" si="349"/>
        <v>4.9979643820236674E-2</v>
      </c>
      <c r="AI362" s="36">
        <f t="shared" si="350"/>
        <v>1.3343189999999998</v>
      </c>
      <c r="AJ362" s="33">
        <f t="shared" si="343"/>
        <v>1.6190066124670659</v>
      </c>
      <c r="AK362" s="33">
        <f t="shared" si="351"/>
        <v>8.5702821049034039E-3</v>
      </c>
      <c r="AL362" s="60">
        <f t="shared" si="352"/>
        <v>5.0636880000000009E-2</v>
      </c>
      <c r="AM362" s="60">
        <f t="shared" si="344"/>
        <v>6.0761465578671389E-2</v>
      </c>
      <c r="AN362" s="60">
        <f t="shared" si="353"/>
        <v>3.4881606236149068E-3</v>
      </c>
      <c r="AO362" s="34">
        <f t="shared" si="345"/>
        <v>2.6477210000000002</v>
      </c>
      <c r="AP362" s="34">
        <f t="shared" si="354"/>
        <v>2.9697590865487458</v>
      </c>
      <c r="AQ362" s="10">
        <f t="shared" si="355"/>
        <v>2.0408553509138065</v>
      </c>
      <c r="AR362" s="10">
        <f t="shared" si="356"/>
        <v>2.179803169526779</v>
      </c>
      <c r="AS362" s="10">
        <f t="shared" si="357"/>
        <v>0.13894781861297245</v>
      </c>
      <c r="AT362" s="10">
        <f>SUM(AS$341:AS362)*5</f>
        <v>5.1952662383878838</v>
      </c>
    </row>
    <row r="363" spans="1:46" x14ac:dyDescent="0.25">
      <c r="A363" s="4">
        <v>115</v>
      </c>
      <c r="B363" s="18">
        <f t="shared" si="334"/>
        <v>2138</v>
      </c>
      <c r="C363" s="19">
        <f t="shared" si="369"/>
        <v>198.17</v>
      </c>
      <c r="D363" s="8">
        <f t="shared" si="369"/>
        <v>0.41999999999998749</v>
      </c>
      <c r="E363" s="8">
        <f t="shared" si="369"/>
        <v>2.4822000000000002</v>
      </c>
      <c r="F363" s="8">
        <f t="shared" si="369"/>
        <v>1.9341000000000002</v>
      </c>
      <c r="G363" s="8">
        <f t="shared" si="369"/>
        <v>0.1575</v>
      </c>
      <c r="H363" s="8">
        <f t="shared" si="369"/>
        <v>0.26</v>
      </c>
      <c r="I363" s="8">
        <f t="shared" si="369"/>
        <v>1.1393298000000001</v>
      </c>
      <c r="J363" s="8">
        <f t="shared" si="369"/>
        <v>1.3430970000000002</v>
      </c>
      <c r="K363" s="8">
        <f t="shared" si="369"/>
        <v>5.0636880000000009E-2</v>
      </c>
      <c r="L363" s="8">
        <f t="shared" si="369"/>
        <v>1.1393298000000001</v>
      </c>
      <c r="M363" s="8">
        <f t="shared" si="369"/>
        <v>8.6484596069057744</v>
      </c>
      <c r="N363" s="8">
        <f t="shared" si="369"/>
        <v>2.2734550253908026E-2</v>
      </c>
      <c r="O363" s="8">
        <f t="shared" si="369"/>
        <v>1.3430970000000002</v>
      </c>
      <c r="P363" s="8">
        <f t="shared" si="369"/>
        <v>1.6307746642444363</v>
      </c>
      <c r="Q363" s="8">
        <f t="shared" si="369"/>
        <v>3.42404677925634E-3</v>
      </c>
      <c r="R363" s="8">
        <f t="shared" si="369"/>
        <v>5.0636880000000009E-2</v>
      </c>
      <c r="S363" s="8">
        <f t="shared" si="369"/>
        <v>6.1736728325611584E-2</v>
      </c>
      <c r="T363" s="8">
        <f t="shared" si="369"/>
        <v>-1.0534958438451481E-3</v>
      </c>
      <c r="U363" s="8">
        <f t="shared" si="369"/>
        <v>2.5619140000000002</v>
      </c>
      <c r="V363" s="8">
        <f t="shared" si="369"/>
        <v>3.0070191011893068</v>
      </c>
      <c r="W363" s="29">
        <f>'2.9 Biofuel 21 TWh'!D27</f>
        <v>197.27</v>
      </c>
      <c r="X363" s="35">
        <f t="shared" si="347"/>
        <v>0.39000000000001478</v>
      </c>
      <c r="Y363" s="29">
        <f>'2.9 Biofuel 21 TWh'!F27*k</f>
        <v>2.3982000000000001</v>
      </c>
      <c r="Z363" s="29">
        <f>'2.9 Biofuel 21 TWh'!G27*k</f>
        <v>1.9572000000000001</v>
      </c>
      <c r="AA363" s="29">
        <f>'2.9 Biofuel 21 TWh'!H27*k</f>
        <v>0.1575</v>
      </c>
      <c r="AB363" s="29">
        <f>'2.9 Biofuel 21 TWh'!I27/2</f>
        <v>0.47</v>
      </c>
      <c r="AC363" s="29">
        <f t="shared" si="339"/>
        <v>1.1007738</v>
      </c>
      <c r="AD363" s="348">
        <f t="shared" si="340"/>
        <v>1.3312950000000001</v>
      </c>
      <c r="AE363" s="68">
        <f t="shared" si="341"/>
        <v>4.8923280000000006E-2</v>
      </c>
      <c r="AF363" s="36">
        <f t="shared" si="348"/>
        <v>1.1007738</v>
      </c>
      <c r="AG363" s="33">
        <f t="shared" si="342"/>
        <v>8.4701895069915327</v>
      </c>
      <c r="AH363" s="33">
        <f t="shared" si="349"/>
        <v>4.9538070810477564E-3</v>
      </c>
      <c r="AI363" s="36">
        <f t="shared" si="350"/>
        <v>1.3312950000000001</v>
      </c>
      <c r="AJ363" s="33">
        <f t="shared" si="343"/>
        <v>1.617497638615331</v>
      </c>
      <c r="AK363" s="33">
        <f t="shared" si="351"/>
        <v>-1.5089738517348739E-3</v>
      </c>
      <c r="AL363" s="60">
        <f t="shared" si="352"/>
        <v>4.8923280000000006E-2</v>
      </c>
      <c r="AM363" s="60">
        <f t="shared" si="344"/>
        <v>5.9664491086377891E-2</v>
      </c>
      <c r="AN363" s="60">
        <f t="shared" si="353"/>
        <v>-1.0969744922934982E-3</v>
      </c>
      <c r="AO363" s="34">
        <f t="shared" si="345"/>
        <v>2.6409370000000001</v>
      </c>
      <c r="AP363" s="34">
        <f t="shared" si="354"/>
        <v>3.0332848587370345</v>
      </c>
      <c r="AQ363" s="10">
        <f t="shared" si="355"/>
        <v>2.2071520202729511</v>
      </c>
      <c r="AR363" s="10">
        <f t="shared" si="356"/>
        <v>2.2264310863129833</v>
      </c>
      <c r="AS363" s="10">
        <f t="shared" si="357"/>
        <v>1.9279066040032156E-2</v>
      </c>
      <c r="AT363" s="10">
        <f>SUM(AS$341:AS363)*5</f>
        <v>5.2916615685880437</v>
      </c>
    </row>
    <row r="364" spans="1:46" x14ac:dyDescent="0.25">
      <c r="A364" s="4">
        <v>120</v>
      </c>
      <c r="B364" s="18">
        <f t="shared" si="334"/>
        <v>2143</v>
      </c>
      <c r="C364" s="19">
        <f t="shared" si="369"/>
        <v>198.39</v>
      </c>
      <c r="D364" s="8">
        <f t="shared" si="369"/>
        <v>0.21999999999999886</v>
      </c>
      <c r="E364" s="8">
        <f t="shared" si="369"/>
        <v>2.415</v>
      </c>
      <c r="F364" s="8">
        <f t="shared" si="369"/>
        <v>1.9424999999999999</v>
      </c>
      <c r="G364" s="8">
        <f t="shared" si="369"/>
        <v>0.1575</v>
      </c>
      <c r="H364" s="8">
        <f t="shared" si="369"/>
        <v>0.22</v>
      </c>
      <c r="I364" s="8">
        <f t="shared" si="369"/>
        <v>1.1084850000000002</v>
      </c>
      <c r="J364" s="8">
        <f t="shared" si="369"/>
        <v>1.329825</v>
      </c>
      <c r="K364" s="8">
        <f t="shared" si="369"/>
        <v>4.9266000000000004E-2</v>
      </c>
      <c r="L364" s="8">
        <f t="shared" si="369"/>
        <v>1.1084850000000002</v>
      </c>
      <c r="M364" s="8">
        <f t="shared" si="369"/>
        <v>8.6374063824355982</v>
      </c>
      <c r="N364" s="8">
        <f t="shared" si="369"/>
        <v>-1.1053224470176204E-2</v>
      </c>
      <c r="O364" s="8">
        <f t="shared" si="369"/>
        <v>1.329825</v>
      </c>
      <c r="P364" s="8">
        <f t="shared" si="369"/>
        <v>1.618107955918614</v>
      </c>
      <c r="Q364" s="8">
        <f t="shared" si="369"/>
        <v>-1.2666708325822285E-2</v>
      </c>
      <c r="R364" s="8">
        <f t="shared" si="369"/>
        <v>4.9266000000000004E-2</v>
      </c>
      <c r="S364" s="8">
        <f t="shared" si="369"/>
        <v>6.0179614811827896E-2</v>
      </c>
      <c r="T364" s="8">
        <f t="shared" si="369"/>
        <v>-1.5571135137836881E-3</v>
      </c>
      <c r="U364" s="8">
        <f t="shared" si="369"/>
        <v>2.5095499999999999</v>
      </c>
      <c r="V364" s="8">
        <f t="shared" si="369"/>
        <v>2.7042729536902166</v>
      </c>
      <c r="W364" s="29">
        <f>'2.9 Biofuel 21 TWh'!D28</f>
        <v>197.53</v>
      </c>
      <c r="X364" s="35">
        <f t="shared" si="347"/>
        <v>0.25999999999999091</v>
      </c>
      <c r="Y364" s="29">
        <f>'2.9 Biofuel 21 TWh'!F28*k</f>
        <v>2.3247</v>
      </c>
      <c r="Z364" s="29">
        <f>'2.9 Biofuel 21 TWh'!G28*k</f>
        <v>1.9676999999999998</v>
      </c>
      <c r="AA364" s="29">
        <f>'2.9 Biofuel 21 TWh'!H28*k</f>
        <v>0.15539999999999998</v>
      </c>
      <c r="AB364" s="29">
        <f>'2.9 Biofuel 21 TWh'!I28/2</f>
        <v>0.46</v>
      </c>
      <c r="AC364" s="29">
        <f t="shared" si="339"/>
        <v>1.0670373</v>
      </c>
      <c r="AD364" s="348">
        <f t="shared" si="340"/>
        <v>1.3172774999999999</v>
      </c>
      <c r="AE364" s="68">
        <f t="shared" si="341"/>
        <v>4.7423880000000002E-2</v>
      </c>
      <c r="AF364" s="36">
        <f t="shared" si="348"/>
        <v>1.0670373</v>
      </c>
      <c r="AG364" s="33">
        <f t="shared" si="342"/>
        <v>8.4407655465363991</v>
      </c>
      <c r="AH364" s="33">
        <f t="shared" si="349"/>
        <v>-2.9423960455133624E-2</v>
      </c>
      <c r="AI364" s="36">
        <f t="shared" si="350"/>
        <v>1.3172774999999999</v>
      </c>
      <c r="AJ364" s="33">
        <f t="shared" si="343"/>
        <v>1.603213387204532</v>
      </c>
      <c r="AK364" s="33">
        <f t="shared" si="351"/>
        <v>-1.4284251410799031E-2</v>
      </c>
      <c r="AL364" s="60">
        <f t="shared" si="352"/>
        <v>4.7423880000000002E-2</v>
      </c>
      <c r="AM364" s="60">
        <f t="shared" si="344"/>
        <v>5.7971171560805536E-2</v>
      </c>
      <c r="AN364" s="60">
        <f t="shared" si="353"/>
        <v>-1.6933195255723552E-3</v>
      </c>
      <c r="AO364" s="34">
        <f t="shared" si="345"/>
        <v>2.6011340000000001</v>
      </c>
      <c r="AP364" s="34">
        <f t="shared" si="354"/>
        <v>2.8157324686084864</v>
      </c>
      <c r="AQ364" s="10">
        <f t="shared" si="355"/>
        <v>1.9849363480086191</v>
      </c>
      <c r="AR364" s="10">
        <f t="shared" si="356"/>
        <v>2.0667476319586289</v>
      </c>
      <c r="AS364" s="10">
        <f t="shared" si="357"/>
        <v>8.1811283950009805E-2</v>
      </c>
      <c r="AT364" s="10">
        <f>SUM(AS$341:AS364)*5</f>
        <v>5.7007179883380932</v>
      </c>
    </row>
    <row r="365" spans="1:46" x14ac:dyDescent="0.25">
      <c r="A365" s="4">
        <v>125</v>
      </c>
      <c r="B365" s="18">
        <f t="shared" si="334"/>
        <v>2148</v>
      </c>
      <c r="C365" s="19">
        <f t="shared" si="369"/>
        <v>198.51</v>
      </c>
      <c r="D365" s="8">
        <f t="shared" si="369"/>
        <v>0.12000000000000455</v>
      </c>
      <c r="E365" s="8">
        <f t="shared" si="369"/>
        <v>2.2994999999999997</v>
      </c>
      <c r="F365" s="8">
        <f t="shared" si="369"/>
        <v>1.9593</v>
      </c>
      <c r="G365" s="8">
        <f t="shared" si="369"/>
        <v>0.15539999999999998</v>
      </c>
      <c r="H365" s="8">
        <f t="shared" si="369"/>
        <v>0.14000000000000001</v>
      </c>
      <c r="I365" s="8">
        <f t="shared" si="369"/>
        <v>1.0554705</v>
      </c>
      <c r="J365" s="8">
        <f t="shared" si="369"/>
        <v>1.3079114999999999</v>
      </c>
      <c r="K365" s="8">
        <f t="shared" si="369"/>
        <v>4.6909799999999995E-2</v>
      </c>
      <c r="L365" s="8">
        <f t="shared" si="369"/>
        <v>1.0554705</v>
      </c>
      <c r="M365" s="8">
        <f t="shared" si="369"/>
        <v>8.5747694916468475</v>
      </c>
      <c r="N365" s="8">
        <f t="shared" si="369"/>
        <v>-6.2636890788750677E-2</v>
      </c>
      <c r="O365" s="8">
        <f t="shared" si="369"/>
        <v>1.3079114999999999</v>
      </c>
      <c r="P365" s="8">
        <f t="shared" si="369"/>
        <v>1.5939552770804886</v>
      </c>
      <c r="Q365" s="8">
        <f t="shared" si="369"/>
        <v>-2.4152678838125441E-2</v>
      </c>
      <c r="R365" s="8">
        <f t="shared" si="369"/>
        <v>4.6909799999999995E-2</v>
      </c>
      <c r="S365" s="8">
        <f t="shared" si="369"/>
        <v>5.7548153430659471E-2</v>
      </c>
      <c r="T365" s="8">
        <f t="shared" si="369"/>
        <v>-2.6314613811684248E-3</v>
      </c>
      <c r="U365" s="8">
        <f t="shared" si="369"/>
        <v>2.413726</v>
      </c>
      <c r="V365" s="8">
        <f t="shared" si="369"/>
        <v>2.4443049689919598</v>
      </c>
      <c r="W365" s="29">
        <f>'2.9 Biofuel 21 TWh'!D29</f>
        <v>197.64</v>
      </c>
      <c r="X365" s="35">
        <f t="shared" si="347"/>
        <v>0.10999999999998522</v>
      </c>
      <c r="Y365" s="29">
        <f>'2.9 Biofuel 21 TWh'!F29*k</f>
        <v>2.2742999999999998</v>
      </c>
      <c r="Z365" s="29">
        <f>'2.9 Biofuel 21 TWh'!G29*k</f>
        <v>1.9634999999999998</v>
      </c>
      <c r="AA365" s="29">
        <f>'2.9 Biofuel 21 TWh'!H29*k</f>
        <v>0.15539999999999998</v>
      </c>
      <c r="AB365" s="29">
        <f>'2.9 Biofuel 21 TWh'!I29/2</f>
        <v>0.41</v>
      </c>
      <c r="AC365" s="29">
        <f t="shared" si="339"/>
        <v>1.0439037</v>
      </c>
      <c r="AD365" s="348">
        <f t="shared" si="340"/>
        <v>1.3033334999999999</v>
      </c>
      <c r="AE365" s="68">
        <f t="shared" si="341"/>
        <v>4.6395720000000001E-2</v>
      </c>
      <c r="AF365" s="36">
        <f t="shared" si="348"/>
        <v>1.0439037</v>
      </c>
      <c r="AG365" s="33">
        <f t="shared" si="342"/>
        <v>8.3920169011877785</v>
      </c>
      <c r="AH365" s="33">
        <f t="shared" si="349"/>
        <v>-4.8748645348620556E-2</v>
      </c>
      <c r="AI365" s="36">
        <f t="shared" si="350"/>
        <v>1.3033334999999999</v>
      </c>
      <c r="AJ365" s="33">
        <f t="shared" si="343"/>
        <v>1.5867442644453447</v>
      </c>
      <c r="AK365" s="33">
        <f t="shared" si="351"/>
        <v>-1.6469122759187327E-2</v>
      </c>
      <c r="AL365" s="60">
        <f t="shared" si="352"/>
        <v>4.6395720000000001E-2</v>
      </c>
      <c r="AM365" s="60">
        <f t="shared" si="344"/>
        <v>5.6643672130993583E-2</v>
      </c>
      <c r="AN365" s="60">
        <f t="shared" si="353"/>
        <v>-1.3274994298119527E-3</v>
      </c>
      <c r="AO365" s="34">
        <f t="shared" si="345"/>
        <v>2.5456960000000004</v>
      </c>
      <c r="AP365" s="34">
        <f t="shared" si="354"/>
        <v>2.5891507324623655</v>
      </c>
      <c r="AQ365" s="10">
        <f t="shared" si="355"/>
        <v>1.7941198472400983</v>
      </c>
      <c r="AR365" s="10">
        <f t="shared" si="356"/>
        <v>1.9004366376273762</v>
      </c>
      <c r="AS365" s="10">
        <f t="shared" si="357"/>
        <v>0.10631679038727793</v>
      </c>
      <c r="AT365" s="10">
        <f>SUM(AS$341:AS365)*5</f>
        <v>6.2323019402744828</v>
      </c>
    </row>
    <row r="366" spans="1:46" x14ac:dyDescent="0.25">
      <c r="A366" s="4">
        <v>130</v>
      </c>
      <c r="B366" s="18">
        <f t="shared" si="334"/>
        <v>2153</v>
      </c>
      <c r="C366" s="19">
        <f t="shared" si="369"/>
        <v>198.74</v>
      </c>
      <c r="D366" s="8">
        <f t="shared" si="369"/>
        <v>0.23000000000001819</v>
      </c>
      <c r="E366" s="8">
        <f t="shared" si="369"/>
        <v>2.3016000000000001</v>
      </c>
      <c r="F366" s="8">
        <f t="shared" si="369"/>
        <v>1.9403999999999999</v>
      </c>
      <c r="G366" s="8">
        <f t="shared" si="369"/>
        <v>0.15539999999999998</v>
      </c>
      <c r="H366" s="8">
        <f t="shared" si="369"/>
        <v>0.19</v>
      </c>
      <c r="I366" s="8">
        <f t="shared" si="369"/>
        <v>1.0564344000000001</v>
      </c>
      <c r="J366" s="8">
        <f t="shared" si="369"/>
        <v>1.3012440000000001</v>
      </c>
      <c r="K366" s="8">
        <f t="shared" si="369"/>
        <v>4.6952640000000004E-2</v>
      </c>
      <c r="L366" s="8">
        <f t="shared" si="369"/>
        <v>1.0564344000000001</v>
      </c>
      <c r="M366" s="8">
        <f t="shared" si="369"/>
        <v>8.5212048110875838</v>
      </c>
      <c r="N366" s="8">
        <f t="shared" si="369"/>
        <v>-5.3564680559263778E-2</v>
      </c>
      <c r="O366" s="8">
        <f t="shared" si="369"/>
        <v>1.3012440000000001</v>
      </c>
      <c r="P366" s="8">
        <f t="shared" si="369"/>
        <v>1.583018146332924</v>
      </c>
      <c r="Q366" s="8">
        <f t="shared" si="369"/>
        <v>-1.0937130747564527E-2</v>
      </c>
      <c r="R366" s="8">
        <f>R50</f>
        <v>4.6952640000000004E-2</v>
      </c>
      <c r="S366" s="8">
        <f>S50</f>
        <v>5.7125812383895802E-2</v>
      </c>
      <c r="T366" s="8">
        <f>T50</f>
        <v>-4.2234104676366901E-4</v>
      </c>
      <c r="U366" s="8">
        <f>U50</f>
        <v>2.4313220000000006</v>
      </c>
      <c r="V366" s="8">
        <f>V50</f>
        <v>2.5963978476464269</v>
      </c>
      <c r="W366" s="29">
        <f>'2.9 Biofuel 21 TWh'!D30</f>
        <v>197.83</v>
      </c>
      <c r="X366" s="35">
        <f t="shared" si="347"/>
        <v>0.19000000000002615</v>
      </c>
      <c r="Y366" s="29">
        <f>'2.9 Biofuel 21 TWh'!F30*k</f>
        <v>2.2973999999999997</v>
      </c>
      <c r="Z366" s="29">
        <f>'2.9 Biofuel 21 TWh'!G30*k</f>
        <v>1.9026000000000001</v>
      </c>
      <c r="AA366" s="29">
        <f>'2.9 Biofuel 21 TWh'!H30*k</f>
        <v>0.15329999999999999</v>
      </c>
      <c r="AB366" s="29">
        <f>'2.9 Biofuel 21 TWh'!I30/2</f>
        <v>0.44</v>
      </c>
      <c r="AC366" s="29">
        <f t="shared" si="339"/>
        <v>1.0545065999999998</v>
      </c>
      <c r="AD366" s="348">
        <f t="shared" si="340"/>
        <v>1.2858510000000001</v>
      </c>
      <c r="AE366" s="68">
        <f t="shared" si="341"/>
        <v>4.6866959999999999E-2</v>
      </c>
      <c r="AF366" s="36">
        <f t="shared" si="348"/>
        <v>1.0545065999999998</v>
      </c>
      <c r="AG366" s="33">
        <f t="shared" si="342"/>
        <v>8.3601816405196132</v>
      </c>
      <c r="AH366" s="33">
        <f t="shared" si="349"/>
        <v>-3.1835260668165333E-2</v>
      </c>
      <c r="AI366" s="36">
        <f t="shared" si="350"/>
        <v>1.2858510000000001</v>
      </c>
      <c r="AJ366" s="33">
        <f t="shared" si="343"/>
        <v>1.5663504073495411</v>
      </c>
      <c r="AK366" s="33">
        <f t="shared" si="351"/>
        <v>-2.0393857095803547E-2</v>
      </c>
      <c r="AL366" s="60">
        <f t="shared" si="352"/>
        <v>4.6866959999999999E-2</v>
      </c>
      <c r="AM366" s="60">
        <f t="shared" si="344"/>
        <v>5.6880241168783256E-2</v>
      </c>
      <c r="AN366" s="60">
        <f t="shared" si="353"/>
        <v>2.3656903778967314E-4</v>
      </c>
      <c r="AO366" s="34">
        <f t="shared" si="345"/>
        <v>2.5404489999999997</v>
      </c>
      <c r="AP366" s="34">
        <f t="shared" si="354"/>
        <v>2.6784564512738465</v>
      </c>
      <c r="AQ366" s="10">
        <f t="shared" si="355"/>
        <v>1.9057560201724772</v>
      </c>
      <c r="AR366" s="10">
        <f t="shared" si="356"/>
        <v>1.9659870352350033</v>
      </c>
      <c r="AS366" s="10">
        <f t="shared" si="357"/>
        <v>6.0231015062526039E-2</v>
      </c>
      <c r="AT366" s="10">
        <f>SUM(AS$341:AS366)*5</f>
        <v>6.5334570155871132</v>
      </c>
    </row>
    <row r="367" spans="1:46" x14ac:dyDescent="0.25">
      <c r="A367" s="4">
        <v>135</v>
      </c>
      <c r="B367" s="18">
        <f t="shared" si="334"/>
        <v>2158</v>
      </c>
      <c r="C367" s="19">
        <f t="shared" ref="C367:V370" si="370">C51</f>
        <v>198.91</v>
      </c>
      <c r="D367" s="8">
        <f t="shared" si="370"/>
        <v>0.16999999999998749</v>
      </c>
      <c r="E367" s="8">
        <f t="shared" si="370"/>
        <v>2.3183999999999996</v>
      </c>
      <c r="F367" s="8">
        <f t="shared" si="370"/>
        <v>1.9508999999999999</v>
      </c>
      <c r="G367" s="8">
        <f t="shared" si="370"/>
        <v>0.15539999999999998</v>
      </c>
      <c r="H367" s="8">
        <f t="shared" si="370"/>
        <v>0.25</v>
      </c>
      <c r="I367" s="8">
        <f t="shared" si="370"/>
        <v>1.0641455999999998</v>
      </c>
      <c r="J367" s="8">
        <f t="shared" si="370"/>
        <v>1.3093499999999998</v>
      </c>
      <c r="K367" s="8">
        <f t="shared" si="370"/>
        <v>4.7295359999999995E-2</v>
      </c>
      <c r="L367" s="8">
        <f t="shared" si="370"/>
        <v>1.0641455999999998</v>
      </c>
      <c r="M367" s="8">
        <f t="shared" si="370"/>
        <v>8.4822852482539375</v>
      </c>
      <c r="N367" s="8">
        <f t="shared" si="370"/>
        <v>-3.8919562833646282E-2</v>
      </c>
      <c r="O367" s="8">
        <f t="shared" si="370"/>
        <v>1.3093499999999998</v>
      </c>
      <c r="P367" s="8">
        <f t="shared" si="370"/>
        <v>1.5891907165033421</v>
      </c>
      <c r="Q367" s="8">
        <f t="shared" si="370"/>
        <v>6.1725701704180569E-3</v>
      </c>
      <c r="R367" s="8">
        <f t="shared" si="370"/>
        <v>4.7295359999999995E-2</v>
      </c>
      <c r="S367" s="8">
        <f t="shared" si="370"/>
        <v>5.7393872329360787E-2</v>
      </c>
      <c r="T367" s="8">
        <f t="shared" si="370"/>
        <v>2.6805994546498513E-4</v>
      </c>
      <c r="U367" s="8">
        <f t="shared" si="370"/>
        <v>2.4775909999999999</v>
      </c>
      <c r="V367" s="8">
        <f t="shared" si="370"/>
        <v>2.6151120672822246</v>
      </c>
      <c r="W367" s="29">
        <f>'2.9 Biofuel 21 TWh'!D31</f>
        <v>198.12</v>
      </c>
      <c r="X367" s="35">
        <f t="shared" si="347"/>
        <v>0.28999999999999204</v>
      </c>
      <c r="Y367" s="29">
        <f>'2.9 Biofuel 21 TWh'!F31*k</f>
        <v>2.2931999999999997</v>
      </c>
      <c r="Z367" s="29">
        <f>'2.9 Biofuel 21 TWh'!G31*k</f>
        <v>1.9530000000000001</v>
      </c>
      <c r="AA367" s="29">
        <f>'2.9 Biofuel 21 TWh'!H31*k</f>
        <v>0.15539999999999998</v>
      </c>
      <c r="AB367" s="29">
        <f>'2.9 Biofuel 21 TWh'!I31/2</f>
        <v>0.43</v>
      </c>
      <c r="AC367" s="29">
        <f t="shared" si="339"/>
        <v>1.0525787999999998</v>
      </c>
      <c r="AD367" s="348">
        <f t="shared" si="340"/>
        <v>1.303974</v>
      </c>
      <c r="AE367" s="68">
        <f t="shared" si="341"/>
        <v>4.6781279999999995E-2</v>
      </c>
      <c r="AF367" s="36">
        <f t="shared" si="348"/>
        <v>1.0525787999999998</v>
      </c>
      <c r="AG367" s="33">
        <f t="shared" si="342"/>
        <v>8.3305396364122632</v>
      </c>
      <c r="AH367" s="33">
        <f t="shared" si="349"/>
        <v>-2.9642004107349962E-2</v>
      </c>
      <c r="AI367" s="36">
        <f t="shared" si="350"/>
        <v>1.303974</v>
      </c>
      <c r="AJ367" s="33">
        <f t="shared" si="343"/>
        <v>1.5808682486877927</v>
      </c>
      <c r="AK367" s="33">
        <f t="shared" si="351"/>
        <v>1.4517841338251625E-2</v>
      </c>
      <c r="AL367" s="60">
        <f t="shared" si="352"/>
        <v>4.6781279999999995E-2</v>
      </c>
      <c r="AM367" s="60">
        <f t="shared" si="344"/>
        <v>5.6836381061493212E-2</v>
      </c>
      <c r="AN367" s="60">
        <f t="shared" si="353"/>
        <v>-4.3860107290044636E-5</v>
      </c>
      <c r="AO367" s="34">
        <f t="shared" si="345"/>
        <v>2.5607480000000002</v>
      </c>
      <c r="AP367" s="34">
        <f t="shared" si="354"/>
        <v>2.8355799771236039</v>
      </c>
      <c r="AQ367" s="10">
        <f t="shared" si="355"/>
        <v>1.9194922573851527</v>
      </c>
      <c r="AR367" s="10">
        <f t="shared" si="356"/>
        <v>2.0813157032087251</v>
      </c>
      <c r="AS367" s="10">
        <f t="shared" si="357"/>
        <v>0.16182344582357233</v>
      </c>
      <c r="AT367" s="10">
        <f>SUM(AS$341:AS367)*5</f>
        <v>7.3425742447049744</v>
      </c>
    </row>
    <row r="368" spans="1:46" x14ac:dyDescent="0.25">
      <c r="A368" s="4">
        <v>140</v>
      </c>
      <c r="B368" s="18">
        <f t="shared" si="334"/>
        <v>2163</v>
      </c>
      <c r="C368" s="19">
        <f t="shared" si="370"/>
        <v>199.04</v>
      </c>
      <c r="D368" s="8">
        <f t="shared" si="370"/>
        <v>0.12999999999999545</v>
      </c>
      <c r="E368" s="8">
        <f t="shared" si="370"/>
        <v>2.4087000000000001</v>
      </c>
      <c r="F368" s="8">
        <f t="shared" si="370"/>
        <v>1.8773999999999997</v>
      </c>
      <c r="G368" s="8">
        <f t="shared" si="370"/>
        <v>0.15329999999999999</v>
      </c>
      <c r="H368" s="8">
        <f t="shared" si="370"/>
        <v>0.20499999999999999</v>
      </c>
      <c r="I368" s="8">
        <f t="shared" si="370"/>
        <v>1.1055933</v>
      </c>
      <c r="J368" s="8">
        <f t="shared" si="370"/>
        <v>1.3035435</v>
      </c>
      <c r="K368" s="8">
        <f t="shared" si="370"/>
        <v>4.9137480000000004E-2</v>
      </c>
      <c r="L368" s="8">
        <f t="shared" si="370"/>
        <v>1.1055933</v>
      </c>
      <c r="M368" s="8">
        <f t="shared" si="370"/>
        <v>8.4898515009058695</v>
      </c>
      <c r="N368" s="8">
        <f t="shared" si="370"/>
        <v>7.5662526519320039E-3</v>
      </c>
      <c r="O368" s="8">
        <f t="shared" si="370"/>
        <v>1.3035435</v>
      </c>
      <c r="P368" s="8">
        <f t="shared" si="370"/>
        <v>1.5844753830595553</v>
      </c>
      <c r="Q368" s="8">
        <f t="shared" si="370"/>
        <v>-4.7153334437868288E-3</v>
      </c>
      <c r="R368" s="8">
        <f t="shared" si="370"/>
        <v>4.9137480000000004E-2</v>
      </c>
      <c r="S368" s="8">
        <f t="shared" si="370"/>
        <v>5.9283379080661495E-2</v>
      </c>
      <c r="T368" s="8">
        <f t="shared" si="370"/>
        <v>1.8895067513007083E-3</v>
      </c>
      <c r="U368" s="8">
        <f t="shared" si="370"/>
        <v>2.4615319999999996</v>
      </c>
      <c r="V368" s="8">
        <f t="shared" si="370"/>
        <v>2.596272425959441</v>
      </c>
      <c r="W368" s="29">
        <f>'2.9 Biofuel 21 TWh'!D32</f>
        <v>198.29</v>
      </c>
      <c r="X368" s="35">
        <f t="shared" si="347"/>
        <v>0.16999999999998749</v>
      </c>
      <c r="Y368" s="29">
        <f>'2.9 Biofuel 21 TWh'!F32*k</f>
        <v>2.2721999999999998</v>
      </c>
      <c r="Z368" s="29">
        <f>'2.9 Biofuel 21 TWh'!G32*k</f>
        <v>1.9403999999999999</v>
      </c>
      <c r="AA368" s="29">
        <f>'2.9 Biofuel 21 TWh'!H32*k</f>
        <v>0.15329999999999999</v>
      </c>
      <c r="AB368" s="29">
        <f>'2.9 Biofuel 21 TWh'!I32/2</f>
        <v>0.52500000000000002</v>
      </c>
      <c r="AC368" s="29">
        <f t="shared" si="339"/>
        <v>1.0429397999999999</v>
      </c>
      <c r="AD368" s="348">
        <f t="shared" si="340"/>
        <v>1.294041</v>
      </c>
      <c r="AE368" s="68">
        <f t="shared" si="341"/>
        <v>4.6352879999999999E-2</v>
      </c>
      <c r="AF368" s="36">
        <f t="shared" si="348"/>
        <v>1.0429397999999999</v>
      </c>
      <c r="AG368" s="33">
        <f t="shared" si="342"/>
        <v>8.2950957730393853</v>
      </c>
      <c r="AH368" s="33">
        <f t="shared" si="349"/>
        <v>-3.5443863372877971E-2</v>
      </c>
      <c r="AI368" s="36">
        <f t="shared" si="350"/>
        <v>1.294041</v>
      </c>
      <c r="AJ368" s="33">
        <f t="shared" si="343"/>
        <v>1.5735016647024098</v>
      </c>
      <c r="AK368" s="33">
        <f t="shared" si="351"/>
        <v>-7.366583985382924E-3</v>
      </c>
      <c r="AL368" s="60">
        <f t="shared" si="352"/>
        <v>4.6352879999999999E-2</v>
      </c>
      <c r="AM368" s="60">
        <f t="shared" si="344"/>
        <v>5.6400227616671128E-2</v>
      </c>
      <c r="AN368" s="60">
        <f t="shared" si="353"/>
        <v>-4.3615344482208357E-4</v>
      </c>
      <c r="AO368" s="34">
        <f t="shared" si="345"/>
        <v>2.5921770000000004</v>
      </c>
      <c r="AP368" s="34">
        <f t="shared" si="354"/>
        <v>2.7189303991969047</v>
      </c>
      <c r="AQ368" s="10">
        <f t="shared" si="355"/>
        <v>1.9056639606542298</v>
      </c>
      <c r="AR368" s="10">
        <f t="shared" si="356"/>
        <v>1.9956949130105279</v>
      </c>
      <c r="AS368" s="10">
        <f t="shared" si="357"/>
        <v>9.00309523562981E-2</v>
      </c>
      <c r="AT368" s="10">
        <f>SUM(AS$341:AS368)*5</f>
        <v>7.7927290064864652</v>
      </c>
    </row>
    <row r="369" spans="1:46" x14ac:dyDescent="0.25">
      <c r="A369" s="4">
        <v>145</v>
      </c>
      <c r="B369" s="18">
        <f t="shared" si="334"/>
        <v>2168</v>
      </c>
      <c r="C369" s="19">
        <f t="shared" si="370"/>
        <v>199.4</v>
      </c>
      <c r="D369" s="8">
        <f t="shared" si="370"/>
        <v>0.36000000000001364</v>
      </c>
      <c r="E369" s="8">
        <f t="shared" si="370"/>
        <v>2.4653999999999998</v>
      </c>
      <c r="F369" s="8">
        <f t="shared" si="370"/>
        <v>1.8416999999999999</v>
      </c>
      <c r="G369" s="8">
        <f t="shared" si="370"/>
        <v>0.15329999999999999</v>
      </c>
      <c r="H369" s="8">
        <f t="shared" si="370"/>
        <v>0.17499999999999999</v>
      </c>
      <c r="I369" s="8">
        <f t="shared" si="370"/>
        <v>1.1316185999999999</v>
      </c>
      <c r="J369" s="8">
        <f t="shared" si="370"/>
        <v>1.3038689999999999</v>
      </c>
      <c r="K369" s="8">
        <f t="shared" si="370"/>
        <v>5.0294159999999997E-2</v>
      </c>
      <c r="L369" s="8">
        <f t="shared" si="370"/>
        <v>1.1316185999999999</v>
      </c>
      <c r="M369" s="8">
        <f t="shared" si="370"/>
        <v>8.5224636064140498</v>
      </c>
      <c r="N369" s="8">
        <f t="shared" si="370"/>
        <v>3.2612105508180278E-2</v>
      </c>
      <c r="O369" s="8">
        <f t="shared" si="370"/>
        <v>1.3038689999999999</v>
      </c>
      <c r="P369" s="8">
        <f t="shared" si="370"/>
        <v>1.583967321996141</v>
      </c>
      <c r="Q369" s="8">
        <f t="shared" si="370"/>
        <v>-5.0806106341427792E-4</v>
      </c>
      <c r="R369" s="8">
        <f t="shared" si="370"/>
        <v>5.0294159999999997E-2</v>
      </c>
      <c r="S369" s="8">
        <f t="shared" si="370"/>
        <v>6.0774079839897112E-2</v>
      </c>
      <c r="T369" s="8">
        <f t="shared" si="370"/>
        <v>1.4907007592356164E-3</v>
      </c>
      <c r="U369" s="8">
        <f t="shared" si="370"/>
        <v>2.4567619999999999</v>
      </c>
      <c r="V369" s="8">
        <f t="shared" si="370"/>
        <v>2.8503567452040151</v>
      </c>
      <c r="W369" s="29">
        <f>'2.9 Biofuel 21 TWh'!D33</f>
        <v>198.57</v>
      </c>
      <c r="X369" s="35">
        <f t="shared" si="347"/>
        <v>0.28000000000000114</v>
      </c>
      <c r="Y369" s="29">
        <f>'2.9 Biofuel 21 TWh'!F33*k</f>
        <v>2.4359999999999999</v>
      </c>
      <c r="Z369" s="29">
        <f>'2.9 Biofuel 21 TWh'!G33*k</f>
        <v>1.8248999999999997</v>
      </c>
      <c r="AA369" s="29">
        <f>'2.9 Biofuel 21 TWh'!H33*k</f>
        <v>0.1512</v>
      </c>
      <c r="AB369" s="29">
        <f>'2.9 Biofuel 21 TWh'!I33/2</f>
        <v>0.41499999999999998</v>
      </c>
      <c r="AC369" s="29">
        <f t="shared" si="339"/>
        <v>1.1181240000000001</v>
      </c>
      <c r="AD369" s="348">
        <f t="shared" si="340"/>
        <v>1.2902819999999999</v>
      </c>
      <c r="AE369" s="68">
        <f t="shared" si="341"/>
        <v>4.96944E-2</v>
      </c>
      <c r="AF369" s="36">
        <f t="shared" si="348"/>
        <v>1.1181240000000001</v>
      </c>
      <c r="AG369" s="33">
        <f t="shared" si="342"/>
        <v>8.3394242978147357</v>
      </c>
      <c r="AH369" s="33">
        <f t="shared" si="349"/>
        <v>4.4328524775350431E-2</v>
      </c>
      <c r="AI369" s="36">
        <f t="shared" si="350"/>
        <v>1.2902819999999999</v>
      </c>
      <c r="AJ369" s="33">
        <f t="shared" si="343"/>
        <v>1.5684404243298489</v>
      </c>
      <c r="AK369" s="33">
        <f t="shared" si="351"/>
        <v>-5.0612403725609489E-3</v>
      </c>
      <c r="AL369" s="60">
        <f t="shared" si="352"/>
        <v>4.96944E-2</v>
      </c>
      <c r="AM369" s="60">
        <f t="shared" si="344"/>
        <v>5.9664645852053236E-2</v>
      </c>
      <c r="AN369" s="60">
        <f t="shared" si="353"/>
        <v>3.2644182353821077E-3</v>
      </c>
      <c r="AO369" s="34">
        <f t="shared" si="345"/>
        <v>2.5583629999999999</v>
      </c>
      <c r="AP369" s="34">
        <f t="shared" si="354"/>
        <v>2.8808947026381726</v>
      </c>
      <c r="AQ369" s="10">
        <f t="shared" si="355"/>
        <v>2.0921618509797471</v>
      </c>
      <c r="AR369" s="10">
        <f t="shared" si="356"/>
        <v>2.1145767117364187</v>
      </c>
      <c r="AS369" s="10">
        <f t="shared" si="357"/>
        <v>2.2414860756671651E-2</v>
      </c>
      <c r="AT369" s="10">
        <f>SUM(AS$341:AS369)*5</f>
        <v>7.9048033102698234</v>
      </c>
    </row>
    <row r="370" spans="1:46" x14ac:dyDescent="0.25">
      <c r="A370" s="4">
        <v>150</v>
      </c>
      <c r="B370" s="18">
        <f t="shared" si="334"/>
        <v>2173</v>
      </c>
      <c r="C370" s="19">
        <f t="shared" si="370"/>
        <v>199.67</v>
      </c>
      <c r="D370" s="8">
        <f t="shared" si="370"/>
        <v>0.26999999999998181</v>
      </c>
      <c r="E370" s="8">
        <f t="shared" si="370"/>
        <v>2.4780000000000002</v>
      </c>
      <c r="F370" s="8">
        <f t="shared" si="370"/>
        <v>1.8648</v>
      </c>
      <c r="G370" s="8">
        <f t="shared" si="370"/>
        <v>0.15539999999999998</v>
      </c>
      <c r="H370" s="8">
        <f t="shared" si="370"/>
        <v>0.14000000000000001</v>
      </c>
      <c r="I370" s="8">
        <f t="shared" si="370"/>
        <v>1.1374020000000002</v>
      </c>
      <c r="J370" s="8">
        <f t="shared" si="370"/>
        <v>1.315734</v>
      </c>
      <c r="K370" s="8">
        <f t="shared" si="370"/>
        <v>5.0551200000000004E-2</v>
      </c>
      <c r="L370" s="8">
        <f t="shared" si="370"/>
        <v>1.1374020000000002</v>
      </c>
      <c r="M370" s="8">
        <f t="shared" si="370"/>
        <v>8.5566374932344686</v>
      </c>
      <c r="N370" s="8">
        <f t="shared" si="370"/>
        <v>3.4173886820418886E-2</v>
      </c>
      <c r="O370" s="8">
        <f t="shared" si="370"/>
        <v>1.315734</v>
      </c>
      <c r="P370" s="8">
        <f t="shared" si="370"/>
        <v>1.5957425086403418</v>
      </c>
      <c r="Q370" s="8">
        <f t="shared" si="370"/>
        <v>1.1775186644200852E-2</v>
      </c>
      <c r="R370" s="8">
        <f t="shared" si="370"/>
        <v>5.0551200000000004E-2</v>
      </c>
      <c r="S370" s="8">
        <f t="shared" si="370"/>
        <v>6.1294640993790978E-2</v>
      </c>
      <c r="T370" s="8">
        <f t="shared" si="370"/>
        <v>5.2056115389386565E-4</v>
      </c>
      <c r="U370" s="8">
        <f t="shared" si="370"/>
        <v>2.4582460000000004</v>
      </c>
      <c r="V370" s="8">
        <f t="shared" si="370"/>
        <v>2.774715634618496</v>
      </c>
      <c r="W370" s="29">
        <f>'2.9 Biofuel 21 TWh'!D34</f>
        <v>198.91</v>
      </c>
      <c r="X370" s="35">
        <f t="shared" si="347"/>
        <v>0.34000000000000341</v>
      </c>
      <c r="Y370" s="29">
        <f>'2.9 Biofuel 21 TWh'!F34*k</f>
        <v>2.4401999999999999</v>
      </c>
      <c r="Z370" s="29">
        <f>'2.9 Biofuel 21 TWh'!G34*k</f>
        <v>1.8458999999999997</v>
      </c>
      <c r="AA370" s="29">
        <f>'2.9 Biofuel 21 TWh'!H34*k</f>
        <v>0.15329999999999999</v>
      </c>
      <c r="AB370" s="29">
        <f>'2.9 Biofuel 21 TWh'!I34/2</f>
        <v>0.44</v>
      </c>
      <c r="AC370" s="29">
        <f t="shared" si="339"/>
        <v>1.1200517999999999</v>
      </c>
      <c r="AD370" s="348">
        <f t="shared" si="340"/>
        <v>1.2992909999999998</v>
      </c>
      <c r="AE370" s="68">
        <f t="shared" si="341"/>
        <v>4.9780080000000004E-2</v>
      </c>
      <c r="AF370" s="36">
        <f t="shared" si="348"/>
        <v>1.1200517999999999</v>
      </c>
      <c r="AG370" s="33">
        <f t="shared" si="342"/>
        <v>8.3799423200280021</v>
      </c>
      <c r="AH370" s="33">
        <f t="shared" si="349"/>
        <v>4.0518022213266391E-2</v>
      </c>
      <c r="AI370" s="36">
        <f t="shared" si="350"/>
        <v>1.2992909999999998</v>
      </c>
      <c r="AJ370" s="33">
        <f t="shared" si="343"/>
        <v>1.5765547149826853</v>
      </c>
      <c r="AK370" s="33">
        <f t="shared" si="351"/>
        <v>8.11429065283642E-3</v>
      </c>
      <c r="AL370" s="60">
        <f t="shared" si="352"/>
        <v>4.9780080000000004E-2</v>
      </c>
      <c r="AM370" s="60">
        <f t="shared" si="344"/>
        <v>6.0327398919770167E-2</v>
      </c>
      <c r="AN370" s="60">
        <f t="shared" si="353"/>
        <v>6.6275306771693132E-4</v>
      </c>
      <c r="AO370" s="34">
        <f t="shared" si="345"/>
        <v>2.5860819999999998</v>
      </c>
      <c r="AP370" s="34">
        <f t="shared" si="354"/>
        <v>2.9753770659338228</v>
      </c>
      <c r="AQ370" s="10">
        <f t="shared" si="355"/>
        <v>2.0366412758099761</v>
      </c>
      <c r="AR370" s="10">
        <f t="shared" si="356"/>
        <v>2.1839267663954258</v>
      </c>
      <c r="AS370" s="10">
        <f t="shared" si="357"/>
        <v>0.14728549058544971</v>
      </c>
      <c r="AT370" s="10">
        <f>SUM(AS$341:AS370)*5</f>
        <v>8.641230763197072</v>
      </c>
    </row>
    <row r="371" spans="1:46" x14ac:dyDescent="0.25">
      <c r="J371" s="1"/>
    </row>
    <row r="372" spans="1:46" x14ac:dyDescent="0.25">
      <c r="J372" s="1"/>
    </row>
    <row r="373" spans="1:46" x14ac:dyDescent="0.25">
      <c r="J373" s="1"/>
    </row>
    <row r="374" spans="1:46" x14ac:dyDescent="0.25">
      <c r="J374" s="1"/>
    </row>
    <row r="375" spans="1:46" x14ac:dyDescent="0.25">
      <c r="J375" s="1"/>
    </row>
    <row r="376" spans="1:46" x14ac:dyDescent="0.25">
      <c r="J376" s="1"/>
    </row>
    <row r="377" spans="1:46" x14ac:dyDescent="0.25">
      <c r="J377" s="1"/>
    </row>
    <row r="378" spans="1:46" x14ac:dyDescent="0.25">
      <c r="J378" s="1"/>
    </row>
    <row r="379" spans="1:46" x14ac:dyDescent="0.25">
      <c r="J379" s="1"/>
    </row>
    <row r="380" spans="1:46" x14ac:dyDescent="0.25">
      <c r="J380" s="1"/>
    </row>
    <row r="381" spans="1:46" x14ac:dyDescent="0.25">
      <c r="J381" s="1"/>
    </row>
    <row r="382" spans="1:46" x14ac:dyDescent="0.25">
      <c r="J382" s="1"/>
    </row>
    <row r="383" spans="1:46" x14ac:dyDescent="0.25">
      <c r="J383" s="1"/>
    </row>
    <row r="384" spans="1:46" x14ac:dyDescent="0.25">
      <c r="J384" s="1"/>
    </row>
    <row r="385" spans="10:10" x14ac:dyDescent="0.25">
      <c r="J385" s="1"/>
    </row>
    <row r="386" spans="10:10" x14ac:dyDescent="0.25">
      <c r="J386" s="1"/>
    </row>
    <row r="387" spans="10:10" x14ac:dyDescent="0.25">
      <c r="J387" s="1"/>
    </row>
    <row r="388" spans="10:10" x14ac:dyDescent="0.25">
      <c r="J388" s="1"/>
    </row>
    <row r="389" spans="10:10" x14ac:dyDescent="0.25">
      <c r="J389" s="1"/>
    </row>
    <row r="390" spans="10:10" x14ac:dyDescent="0.25">
      <c r="J390" s="1"/>
    </row>
    <row r="391" spans="10:10" x14ac:dyDescent="0.25">
      <c r="J391" s="1"/>
    </row>
    <row r="392" spans="10:10" x14ac:dyDescent="0.25">
      <c r="J392" s="1"/>
    </row>
    <row r="393" spans="10:10" x14ac:dyDescent="0.25">
      <c r="J393" s="1"/>
    </row>
    <row r="394" spans="10:10" x14ac:dyDescent="0.25">
      <c r="J394" s="1"/>
    </row>
    <row r="395" spans="10:10" x14ac:dyDescent="0.25">
      <c r="J395" s="1"/>
    </row>
    <row r="396" spans="10:10" x14ac:dyDescent="0.25">
      <c r="J396" s="1"/>
    </row>
    <row r="397" spans="10:10" x14ac:dyDescent="0.25">
      <c r="J397" s="1"/>
    </row>
    <row r="398" spans="10:10" x14ac:dyDescent="0.25">
      <c r="J398" s="1"/>
    </row>
    <row r="399" spans="10:10" x14ac:dyDescent="0.25">
      <c r="J399" s="1"/>
    </row>
    <row r="400" spans="10:10" x14ac:dyDescent="0.25">
      <c r="J400" s="1"/>
    </row>
    <row r="401" spans="10:10" x14ac:dyDescent="0.25">
      <c r="J401" s="1"/>
    </row>
    <row r="402" spans="10:10" x14ac:dyDescent="0.25">
      <c r="J402" s="1"/>
    </row>
    <row r="403" spans="10:10" x14ac:dyDescent="0.25">
      <c r="J403" s="1"/>
    </row>
    <row r="404" spans="10:10" x14ac:dyDescent="0.25">
      <c r="J404" s="1"/>
    </row>
    <row r="405" spans="10:10" x14ac:dyDescent="0.25">
      <c r="J405" s="1"/>
    </row>
    <row r="406" spans="10:10" x14ac:dyDescent="0.25">
      <c r="J406" s="1"/>
    </row>
    <row r="407" spans="10:10" x14ac:dyDescent="0.25">
      <c r="J407" s="1"/>
    </row>
    <row r="408" spans="10:10" x14ac:dyDescent="0.25">
      <c r="J408" s="1"/>
    </row>
    <row r="409" spans="10:10" x14ac:dyDescent="0.25">
      <c r="J409" s="1"/>
    </row>
    <row r="410" spans="10:10" x14ac:dyDescent="0.25">
      <c r="J410" s="1"/>
    </row>
    <row r="411" spans="10:10" x14ac:dyDescent="0.25">
      <c r="J411" s="1"/>
    </row>
    <row r="412" spans="10:10" x14ac:dyDescent="0.25">
      <c r="J412" s="1"/>
    </row>
    <row r="413" spans="10:10" x14ac:dyDescent="0.25">
      <c r="J413" s="1"/>
    </row>
    <row r="414" spans="10:10" x14ac:dyDescent="0.25">
      <c r="J414" s="1"/>
    </row>
    <row r="415" spans="10:10" x14ac:dyDescent="0.25">
      <c r="J415" s="1"/>
    </row>
    <row r="416" spans="10:10" x14ac:dyDescent="0.25">
      <c r="J416" s="1"/>
    </row>
    <row r="417" spans="10:10" x14ac:dyDescent="0.25">
      <c r="J417" s="1"/>
    </row>
    <row r="418" spans="10:10" x14ac:dyDescent="0.25">
      <c r="J418" s="1"/>
    </row>
    <row r="419" spans="10:10" x14ac:dyDescent="0.25">
      <c r="J419" s="1"/>
    </row>
    <row r="420" spans="10:10" x14ac:dyDescent="0.25">
      <c r="J420" s="1"/>
    </row>
    <row r="421" spans="10:10" x14ac:dyDescent="0.25">
      <c r="J421" s="1"/>
    </row>
    <row r="422" spans="10:10" x14ac:dyDescent="0.25">
      <c r="J422" s="1"/>
    </row>
    <row r="423" spans="10:10" x14ac:dyDescent="0.25">
      <c r="J423" s="1"/>
    </row>
    <row r="424" spans="10:10" x14ac:dyDescent="0.25">
      <c r="J424" s="1"/>
    </row>
    <row r="425" spans="10:10" x14ac:dyDescent="0.25">
      <c r="J425" s="1"/>
    </row>
    <row r="426" spans="10:10" x14ac:dyDescent="0.25">
      <c r="J426" s="1"/>
    </row>
    <row r="427" spans="10:10" x14ac:dyDescent="0.25">
      <c r="J427" s="1"/>
    </row>
    <row r="428" spans="10:10" x14ac:dyDescent="0.25">
      <c r="J428" s="1"/>
    </row>
    <row r="429" spans="10:10" x14ac:dyDescent="0.25">
      <c r="J429" s="1"/>
    </row>
    <row r="430" spans="10:10" x14ac:dyDescent="0.25">
      <c r="J430" s="1"/>
    </row>
    <row r="431" spans="10:10" x14ac:dyDescent="0.25">
      <c r="J431" s="1"/>
    </row>
    <row r="432" spans="10:10" x14ac:dyDescent="0.25">
      <c r="J432" s="1"/>
    </row>
    <row r="433" spans="10:10" x14ac:dyDescent="0.25">
      <c r="J433" s="1"/>
    </row>
    <row r="434" spans="10:10" x14ac:dyDescent="0.25">
      <c r="J434" s="1"/>
    </row>
    <row r="435" spans="10:10" x14ac:dyDescent="0.25">
      <c r="J435" s="1"/>
    </row>
    <row r="436" spans="10:10" x14ac:dyDescent="0.25">
      <c r="J436" s="1"/>
    </row>
    <row r="437" spans="10:10" x14ac:dyDescent="0.25">
      <c r="J437" s="1"/>
    </row>
    <row r="438" spans="10:10" x14ac:dyDescent="0.25">
      <c r="J438" s="1"/>
    </row>
    <row r="439" spans="10:10" x14ac:dyDescent="0.25">
      <c r="J439" s="1"/>
    </row>
    <row r="440" spans="10:10" x14ac:dyDescent="0.25">
      <c r="J440" s="1"/>
    </row>
    <row r="441" spans="10:10" x14ac:dyDescent="0.25">
      <c r="J441" s="1"/>
    </row>
    <row r="442" spans="10:10" x14ac:dyDescent="0.25">
      <c r="J442" s="1"/>
    </row>
    <row r="443" spans="10:10" x14ac:dyDescent="0.25">
      <c r="J443" s="1"/>
    </row>
    <row r="444" spans="10:10" x14ac:dyDescent="0.25">
      <c r="J444" s="1"/>
    </row>
    <row r="445" spans="10:10" x14ac:dyDescent="0.25">
      <c r="J445" s="1"/>
    </row>
    <row r="446" spans="10:10" x14ac:dyDescent="0.25">
      <c r="J446" s="1"/>
    </row>
    <row r="447" spans="10:10" x14ac:dyDescent="0.25">
      <c r="J447" s="1"/>
    </row>
    <row r="448" spans="10:10" x14ac:dyDescent="0.25">
      <c r="J448" s="1"/>
    </row>
    <row r="449" spans="10:10" x14ac:dyDescent="0.25">
      <c r="J449" s="1"/>
    </row>
    <row r="450" spans="10:10" x14ac:dyDescent="0.25">
      <c r="J450" s="1"/>
    </row>
    <row r="451" spans="10:10" x14ac:dyDescent="0.25">
      <c r="J451" s="1"/>
    </row>
    <row r="452" spans="10:10" x14ac:dyDescent="0.25">
      <c r="J452" s="1"/>
    </row>
    <row r="453" spans="10:10" x14ac:dyDescent="0.25">
      <c r="J453" s="1"/>
    </row>
    <row r="454" spans="10:10" x14ac:dyDescent="0.25">
      <c r="J454" s="1"/>
    </row>
    <row r="455" spans="10:10" x14ac:dyDescent="0.25">
      <c r="J455" s="1"/>
    </row>
    <row r="456" spans="10:10" x14ac:dyDescent="0.25">
      <c r="J456" s="1"/>
    </row>
    <row r="457" spans="10:10" x14ac:dyDescent="0.25">
      <c r="J457" s="1"/>
    </row>
    <row r="458" spans="10:10" x14ac:dyDescent="0.25">
      <c r="J458" s="1"/>
    </row>
    <row r="459" spans="10:10" x14ac:dyDescent="0.25">
      <c r="J459" s="1"/>
    </row>
    <row r="460" spans="10:10" x14ac:dyDescent="0.25">
      <c r="J460" s="1"/>
    </row>
    <row r="461" spans="10:10" x14ac:dyDescent="0.25">
      <c r="J461" s="1"/>
    </row>
    <row r="462" spans="10:10" x14ac:dyDescent="0.25">
      <c r="J462" s="1"/>
    </row>
    <row r="463" spans="10:10" x14ac:dyDescent="0.25">
      <c r="J463" s="1"/>
    </row>
    <row r="464" spans="10:10" x14ac:dyDescent="0.25">
      <c r="J464" s="1"/>
    </row>
    <row r="465" spans="10:10" x14ac:dyDescent="0.25">
      <c r="J465" s="1"/>
    </row>
    <row r="466" spans="10:10" x14ac:dyDescent="0.25">
      <c r="J466" s="1"/>
    </row>
    <row r="467" spans="10:10" x14ac:dyDescent="0.25">
      <c r="J467" s="1"/>
    </row>
    <row r="468" spans="10:10" x14ac:dyDescent="0.25">
      <c r="J468" s="1"/>
    </row>
    <row r="469" spans="10:10" x14ac:dyDescent="0.25">
      <c r="J469" s="1"/>
    </row>
    <row r="470" spans="10:10" x14ac:dyDescent="0.25">
      <c r="J470" s="1"/>
    </row>
    <row r="471" spans="10:10" x14ac:dyDescent="0.25">
      <c r="J471" s="1"/>
    </row>
    <row r="472" spans="10:10" x14ac:dyDescent="0.25">
      <c r="J472" s="1"/>
    </row>
    <row r="473" spans="10:10" x14ac:dyDescent="0.25">
      <c r="J473" s="1"/>
    </row>
    <row r="474" spans="10:10" x14ac:dyDescent="0.25">
      <c r="J474" s="1"/>
    </row>
    <row r="475" spans="10:10" x14ac:dyDescent="0.25">
      <c r="J475" s="1"/>
    </row>
    <row r="476" spans="10:10" x14ac:dyDescent="0.25">
      <c r="J476" s="1"/>
    </row>
    <row r="477" spans="10:10" x14ac:dyDescent="0.25">
      <c r="J477" s="1"/>
    </row>
    <row r="478" spans="10:10" x14ac:dyDescent="0.25">
      <c r="J478" s="1"/>
    </row>
    <row r="479" spans="10:10" x14ac:dyDescent="0.25">
      <c r="J479" s="1"/>
    </row>
    <row r="480" spans="10:10" x14ac:dyDescent="0.25">
      <c r="J480" s="1"/>
    </row>
    <row r="481" spans="10:10" x14ac:dyDescent="0.25">
      <c r="J481" s="1"/>
    </row>
    <row r="482" spans="10:10" x14ac:dyDescent="0.25">
      <c r="J482" s="1"/>
    </row>
    <row r="483" spans="10:10" x14ac:dyDescent="0.25">
      <c r="J483" s="1"/>
    </row>
    <row r="484" spans="10:10" x14ac:dyDescent="0.25">
      <c r="J484" s="1"/>
    </row>
    <row r="485" spans="10:10" x14ac:dyDescent="0.25">
      <c r="J485" s="1"/>
    </row>
    <row r="486" spans="10:10" x14ac:dyDescent="0.25">
      <c r="J486" s="1"/>
    </row>
    <row r="487" spans="10:10" x14ac:dyDescent="0.25">
      <c r="J487" s="1"/>
    </row>
    <row r="488" spans="10:10" x14ac:dyDescent="0.25">
      <c r="J488" s="1"/>
    </row>
    <row r="489" spans="10:10" x14ac:dyDescent="0.25">
      <c r="J489" s="1"/>
    </row>
    <row r="490" spans="10:10" x14ac:dyDescent="0.25">
      <c r="J490" s="1"/>
    </row>
    <row r="491" spans="10:10" x14ac:dyDescent="0.25">
      <c r="J491" s="1"/>
    </row>
    <row r="492" spans="10:10" x14ac:dyDescent="0.25">
      <c r="J492" s="1"/>
    </row>
    <row r="493" spans="10:10" x14ac:dyDescent="0.25">
      <c r="J493" s="1"/>
    </row>
    <row r="494" spans="10:10" x14ac:dyDescent="0.25">
      <c r="J494" s="1"/>
    </row>
    <row r="495" spans="10:10" x14ac:dyDescent="0.25">
      <c r="J495" s="1"/>
    </row>
    <row r="496" spans="10:10" x14ac:dyDescent="0.25">
      <c r="J496" s="1"/>
    </row>
    <row r="497" spans="10:10" x14ac:dyDescent="0.25">
      <c r="J497" s="1"/>
    </row>
    <row r="498" spans="10:10" x14ac:dyDescent="0.25">
      <c r="J498" s="1"/>
    </row>
    <row r="499" spans="10:10" x14ac:dyDescent="0.25">
      <c r="J499" s="1"/>
    </row>
    <row r="500" spans="10:10" x14ac:dyDescent="0.25">
      <c r="J500" s="1"/>
    </row>
    <row r="501" spans="10:10" x14ac:dyDescent="0.25">
      <c r="J501" s="1"/>
    </row>
    <row r="502" spans="10:10" x14ac:dyDescent="0.25">
      <c r="J502" s="1"/>
    </row>
    <row r="503" spans="10:10" x14ac:dyDescent="0.25">
      <c r="J503" s="1"/>
    </row>
    <row r="504" spans="10:10" x14ac:dyDescent="0.25">
      <c r="J504" s="1"/>
    </row>
    <row r="505" spans="10:10" x14ac:dyDescent="0.25">
      <c r="J505" s="1"/>
    </row>
    <row r="506" spans="10:10" x14ac:dyDescent="0.25">
      <c r="J506" s="1"/>
    </row>
    <row r="507" spans="10:10" x14ac:dyDescent="0.25">
      <c r="J507" s="1"/>
    </row>
    <row r="508" spans="10:10" x14ac:dyDescent="0.25">
      <c r="J508" s="1"/>
    </row>
    <row r="509" spans="10:10" x14ac:dyDescent="0.25">
      <c r="J509" s="1"/>
    </row>
    <row r="510" spans="10:10" x14ac:dyDescent="0.25">
      <c r="J510" s="1"/>
    </row>
    <row r="511" spans="10:10" x14ac:dyDescent="0.25">
      <c r="J511" s="1"/>
    </row>
    <row r="512" spans="10:10" x14ac:dyDescent="0.25">
      <c r="J512" s="1"/>
    </row>
    <row r="513" spans="10:10" x14ac:dyDescent="0.25">
      <c r="J513" s="1"/>
    </row>
    <row r="514" spans="10:10" x14ac:dyDescent="0.25">
      <c r="J514" s="1"/>
    </row>
    <row r="515" spans="10:10" x14ac:dyDescent="0.25">
      <c r="J515" s="1"/>
    </row>
    <row r="516" spans="10:10" x14ac:dyDescent="0.25">
      <c r="J516" s="1"/>
    </row>
    <row r="517" spans="10:10" x14ac:dyDescent="0.25">
      <c r="J517" s="1"/>
    </row>
    <row r="518" spans="10:10" x14ac:dyDescent="0.25">
      <c r="J518" s="1"/>
    </row>
    <row r="519" spans="10:10" x14ac:dyDescent="0.25">
      <c r="J519" s="1"/>
    </row>
    <row r="520" spans="10:10" x14ac:dyDescent="0.25">
      <c r="J520" s="1"/>
    </row>
    <row r="521" spans="10:10" x14ac:dyDescent="0.25">
      <c r="J521" s="1"/>
    </row>
    <row r="522" spans="10:10" x14ac:dyDescent="0.25">
      <c r="J522" s="1"/>
    </row>
    <row r="523" spans="10:10" x14ac:dyDescent="0.25">
      <c r="J523" s="1"/>
    </row>
    <row r="524" spans="10:10" x14ac:dyDescent="0.25">
      <c r="J524" s="1"/>
    </row>
    <row r="525" spans="10:10" x14ac:dyDescent="0.25">
      <c r="J525" s="1"/>
    </row>
    <row r="526" spans="10:10" x14ac:dyDescent="0.25">
      <c r="J526" s="1"/>
    </row>
    <row r="527" spans="10:10" x14ac:dyDescent="0.25">
      <c r="J527" s="1"/>
    </row>
    <row r="528" spans="10:10" x14ac:dyDescent="0.25">
      <c r="J528" s="1"/>
    </row>
    <row r="529" spans="10:10" x14ac:dyDescent="0.25">
      <c r="J529" s="1"/>
    </row>
    <row r="530" spans="10:10" x14ac:dyDescent="0.25">
      <c r="J530" s="1"/>
    </row>
    <row r="531" spans="10:10" x14ac:dyDescent="0.25">
      <c r="J531" s="1"/>
    </row>
    <row r="532" spans="10:10" x14ac:dyDescent="0.25">
      <c r="J532" s="1"/>
    </row>
    <row r="533" spans="10:10" x14ac:dyDescent="0.25">
      <c r="J533" s="1"/>
    </row>
    <row r="534" spans="10:10" x14ac:dyDescent="0.25">
      <c r="J534" s="1"/>
    </row>
    <row r="535" spans="10:10" x14ac:dyDescent="0.25">
      <c r="J535" s="1"/>
    </row>
    <row r="536" spans="10:10" x14ac:dyDescent="0.25">
      <c r="J536" s="1"/>
    </row>
    <row r="537" spans="10:10" x14ac:dyDescent="0.25">
      <c r="J537" s="1"/>
    </row>
    <row r="538" spans="10:10" x14ac:dyDescent="0.25">
      <c r="J538" s="1"/>
    </row>
    <row r="539" spans="10:10" x14ac:dyDescent="0.25">
      <c r="J539" s="1"/>
    </row>
    <row r="540" spans="10:10" x14ac:dyDescent="0.25">
      <c r="J540" s="1"/>
    </row>
    <row r="541" spans="10:10" x14ac:dyDescent="0.25">
      <c r="J541" s="1"/>
    </row>
    <row r="542" spans="10:10" x14ac:dyDescent="0.25">
      <c r="J542" s="1"/>
    </row>
    <row r="543" spans="10:10" x14ac:dyDescent="0.25">
      <c r="J543" s="1"/>
    </row>
    <row r="544" spans="10:10" x14ac:dyDescent="0.25">
      <c r="J544" s="1"/>
    </row>
    <row r="545" spans="10:10" x14ac:dyDescent="0.25">
      <c r="J545" s="1"/>
    </row>
    <row r="546" spans="10:10" x14ac:dyDescent="0.25">
      <c r="J546" s="1"/>
    </row>
    <row r="547" spans="10:10" x14ac:dyDescent="0.25">
      <c r="J547" s="1"/>
    </row>
    <row r="548" spans="10:10" x14ac:dyDescent="0.25">
      <c r="J548" s="1"/>
    </row>
    <row r="549" spans="10:10" x14ac:dyDescent="0.25">
      <c r="J549" s="1"/>
    </row>
    <row r="550" spans="10:10" x14ac:dyDescent="0.25">
      <c r="J550" s="1"/>
    </row>
    <row r="551" spans="10:10" x14ac:dyDescent="0.25">
      <c r="J551" s="1"/>
    </row>
    <row r="552" spans="10:10" x14ac:dyDescent="0.25">
      <c r="J552" s="1"/>
    </row>
    <row r="553" spans="10:10" x14ac:dyDescent="0.25">
      <c r="J553" s="1"/>
    </row>
    <row r="554" spans="10:10" x14ac:dyDescent="0.25">
      <c r="J554" s="1"/>
    </row>
    <row r="555" spans="10:10" x14ac:dyDescent="0.25">
      <c r="J555" s="1"/>
    </row>
    <row r="556" spans="10:10" x14ac:dyDescent="0.25">
      <c r="J556" s="1"/>
    </row>
    <row r="557" spans="10:10" x14ac:dyDescent="0.25">
      <c r="J557" s="1"/>
    </row>
    <row r="558" spans="10:10" x14ac:dyDescent="0.25">
      <c r="J558" s="1"/>
    </row>
    <row r="559" spans="10:10" x14ac:dyDescent="0.25">
      <c r="J559" s="1"/>
    </row>
    <row r="560" spans="10:10" x14ac:dyDescent="0.25">
      <c r="J560" s="1"/>
    </row>
    <row r="561" spans="10:10" x14ac:dyDescent="0.25">
      <c r="J561" s="1"/>
    </row>
    <row r="562" spans="10:10" x14ac:dyDescent="0.25">
      <c r="J562" s="1"/>
    </row>
    <row r="563" spans="10:10" x14ac:dyDescent="0.25">
      <c r="J563" s="1"/>
    </row>
    <row r="564" spans="10:10" x14ac:dyDescent="0.25">
      <c r="J564" s="1"/>
    </row>
    <row r="565" spans="10:10" x14ac:dyDescent="0.25">
      <c r="J565" s="1"/>
    </row>
    <row r="566" spans="10:10" x14ac:dyDescent="0.25">
      <c r="J566" s="1"/>
    </row>
    <row r="567" spans="10:10" x14ac:dyDescent="0.25">
      <c r="J567" s="1"/>
    </row>
    <row r="568" spans="10:10" x14ac:dyDescent="0.25">
      <c r="J568" s="1"/>
    </row>
    <row r="569" spans="10:10" x14ac:dyDescent="0.25">
      <c r="J569" s="1"/>
    </row>
    <row r="570" spans="10:10" x14ac:dyDescent="0.25">
      <c r="J570" s="1"/>
    </row>
    <row r="571" spans="10:10" x14ac:dyDescent="0.25">
      <c r="J571" s="1"/>
    </row>
    <row r="572" spans="10:10" x14ac:dyDescent="0.25">
      <c r="J572" s="1"/>
    </row>
    <row r="573" spans="10:10" x14ac:dyDescent="0.25">
      <c r="J573" s="1"/>
    </row>
    <row r="574" spans="10:10" x14ac:dyDescent="0.25">
      <c r="J574" s="1"/>
    </row>
    <row r="575" spans="10:10" x14ac:dyDescent="0.25">
      <c r="J575" s="1"/>
    </row>
    <row r="576" spans="10:10" x14ac:dyDescent="0.25">
      <c r="J576" s="1"/>
    </row>
    <row r="577" spans="10:10" x14ac:dyDescent="0.25">
      <c r="J577" s="1"/>
    </row>
    <row r="578" spans="10:10" x14ac:dyDescent="0.25">
      <c r="J578" s="1"/>
    </row>
    <row r="579" spans="10:10" x14ac:dyDescent="0.25">
      <c r="J579" s="1"/>
    </row>
    <row r="580" spans="10:10" x14ac:dyDescent="0.25">
      <c r="J580" s="1"/>
    </row>
    <row r="581" spans="10:10" x14ac:dyDescent="0.25">
      <c r="J581" s="1"/>
    </row>
    <row r="582" spans="10:10" x14ac:dyDescent="0.25">
      <c r="J582" s="1"/>
    </row>
    <row r="583" spans="10:10" x14ac:dyDescent="0.25">
      <c r="J583" s="1"/>
    </row>
    <row r="584" spans="10:10" x14ac:dyDescent="0.25">
      <c r="J584" s="1"/>
    </row>
    <row r="585" spans="10:10" x14ac:dyDescent="0.25">
      <c r="J585" s="1"/>
    </row>
    <row r="586" spans="10:10" x14ac:dyDescent="0.25">
      <c r="J586" s="1"/>
    </row>
    <row r="587" spans="10:10" x14ac:dyDescent="0.25">
      <c r="J587" s="1"/>
    </row>
    <row r="588" spans="10:10" x14ac:dyDescent="0.25">
      <c r="J588" s="1"/>
    </row>
    <row r="589" spans="10:10" x14ac:dyDescent="0.25">
      <c r="J589" s="1"/>
    </row>
    <row r="590" spans="10:10" x14ac:dyDescent="0.25">
      <c r="J590" s="1"/>
    </row>
    <row r="591" spans="10:10" x14ac:dyDescent="0.25">
      <c r="J591" s="1"/>
    </row>
    <row r="592" spans="10:10" x14ac:dyDescent="0.25">
      <c r="J592" s="1"/>
    </row>
    <row r="593" spans="10:10" x14ac:dyDescent="0.25">
      <c r="J593" s="1"/>
    </row>
    <row r="594" spans="10:10" x14ac:dyDescent="0.25">
      <c r="J594" s="1"/>
    </row>
    <row r="595" spans="10:10" x14ac:dyDescent="0.25">
      <c r="J595" s="1"/>
    </row>
    <row r="596" spans="10:10" x14ac:dyDescent="0.25">
      <c r="J596" s="1"/>
    </row>
    <row r="597" spans="10:10" x14ac:dyDescent="0.25">
      <c r="J597" s="1"/>
    </row>
    <row r="598" spans="10:10" x14ac:dyDescent="0.25">
      <c r="J598" s="1"/>
    </row>
    <row r="599" spans="10:10" x14ac:dyDescent="0.25">
      <c r="J599" s="1"/>
    </row>
    <row r="600" spans="10:10" x14ac:dyDescent="0.25">
      <c r="J600" s="1"/>
    </row>
    <row r="601" spans="10:10" x14ac:dyDescent="0.25">
      <c r="J601" s="1"/>
    </row>
    <row r="602" spans="10:10" x14ac:dyDescent="0.25">
      <c r="J602" s="1"/>
    </row>
    <row r="603" spans="10:10" x14ac:dyDescent="0.25">
      <c r="J603" s="1"/>
    </row>
    <row r="604" spans="10:10" x14ac:dyDescent="0.25">
      <c r="J604" s="1"/>
    </row>
    <row r="605" spans="10:10" x14ac:dyDescent="0.25">
      <c r="J605" s="1"/>
    </row>
    <row r="606" spans="10:10" x14ac:dyDescent="0.25">
      <c r="J606" s="1"/>
    </row>
    <row r="607" spans="10:10" x14ac:dyDescent="0.25">
      <c r="J607" s="1"/>
    </row>
    <row r="608" spans="10:10" x14ac:dyDescent="0.25">
      <c r="J608" s="1"/>
    </row>
    <row r="609" spans="10:10" x14ac:dyDescent="0.25">
      <c r="J609" s="1"/>
    </row>
    <row r="610" spans="10:10" x14ac:dyDescent="0.25">
      <c r="J610" s="1"/>
    </row>
    <row r="611" spans="10:10" x14ac:dyDescent="0.25">
      <c r="J611" s="1"/>
    </row>
    <row r="612" spans="10:10" x14ac:dyDescent="0.25">
      <c r="J612" s="1"/>
    </row>
    <row r="613" spans="10:10" x14ac:dyDescent="0.25">
      <c r="J613" s="1"/>
    </row>
    <row r="614" spans="10:10" x14ac:dyDescent="0.25">
      <c r="J614" s="1"/>
    </row>
    <row r="615" spans="10:10" x14ac:dyDescent="0.25">
      <c r="J615" s="1"/>
    </row>
    <row r="616" spans="10:10" x14ac:dyDescent="0.25">
      <c r="J616" s="1"/>
    </row>
    <row r="617" spans="10:10" x14ac:dyDescent="0.25">
      <c r="J617" s="1"/>
    </row>
    <row r="618" spans="10:10" x14ac:dyDescent="0.25">
      <c r="J618" s="1"/>
    </row>
    <row r="619" spans="10:10" x14ac:dyDescent="0.25">
      <c r="J619" s="1"/>
    </row>
    <row r="620" spans="10:10" x14ac:dyDescent="0.25">
      <c r="J620" s="1"/>
    </row>
    <row r="621" spans="10:10" x14ac:dyDescent="0.25">
      <c r="J621" s="1"/>
    </row>
    <row r="622" spans="10:10" x14ac:dyDescent="0.25">
      <c r="J622" s="1"/>
    </row>
    <row r="623" spans="10:10" x14ac:dyDescent="0.25">
      <c r="J623" s="1"/>
    </row>
    <row r="624" spans="10:10" x14ac:dyDescent="0.25">
      <c r="J624" s="1"/>
    </row>
    <row r="625" spans="10:10" x14ac:dyDescent="0.25">
      <c r="J625" s="1"/>
    </row>
    <row r="626" spans="10:10" x14ac:dyDescent="0.25">
      <c r="J626" s="1"/>
    </row>
    <row r="627" spans="10:10" x14ac:dyDescent="0.25">
      <c r="J627" s="1"/>
    </row>
    <row r="628" spans="10:10" x14ac:dyDescent="0.25">
      <c r="J628" s="1"/>
    </row>
    <row r="629" spans="10:10" x14ac:dyDescent="0.25">
      <c r="J629" s="1"/>
    </row>
    <row r="630" spans="10:10" x14ac:dyDescent="0.25">
      <c r="J630" s="1"/>
    </row>
    <row r="631" spans="10:10" x14ac:dyDescent="0.25">
      <c r="J631" s="1"/>
    </row>
    <row r="632" spans="10:10" x14ac:dyDescent="0.25">
      <c r="J632" s="1"/>
    </row>
    <row r="633" spans="10:10" x14ac:dyDescent="0.25">
      <c r="J633" s="1"/>
    </row>
    <row r="634" spans="10:10" x14ac:dyDescent="0.25">
      <c r="J634" s="1"/>
    </row>
    <row r="635" spans="10:10" x14ac:dyDescent="0.25">
      <c r="J635" s="1"/>
    </row>
    <row r="636" spans="10:10" x14ac:dyDescent="0.25">
      <c r="J636" s="1"/>
    </row>
    <row r="637" spans="10:10" x14ac:dyDescent="0.25">
      <c r="J637" s="1"/>
    </row>
    <row r="638" spans="10:10" x14ac:dyDescent="0.25">
      <c r="J638" s="1"/>
    </row>
    <row r="639" spans="10:10" x14ac:dyDescent="0.25">
      <c r="J639" s="1"/>
    </row>
    <row r="640" spans="10:10" x14ac:dyDescent="0.25">
      <c r="J640" s="1"/>
    </row>
    <row r="641" spans="10:10" x14ac:dyDescent="0.25">
      <c r="J641" s="1"/>
    </row>
    <row r="642" spans="10:10" x14ac:dyDescent="0.25">
      <c r="J642" s="1"/>
    </row>
    <row r="643" spans="10:10" x14ac:dyDescent="0.25">
      <c r="J643" s="1"/>
    </row>
    <row r="644" spans="10:10" x14ac:dyDescent="0.25">
      <c r="J644" s="1"/>
    </row>
    <row r="645" spans="10:10" x14ac:dyDescent="0.25">
      <c r="J645" s="1"/>
    </row>
    <row r="646" spans="10:10" x14ac:dyDescent="0.25">
      <c r="J646" s="1"/>
    </row>
    <row r="647" spans="10:10" x14ac:dyDescent="0.25">
      <c r="J647" s="1"/>
    </row>
    <row r="648" spans="10:10" x14ac:dyDescent="0.25">
      <c r="J648" s="1"/>
    </row>
    <row r="649" spans="10:10" x14ac:dyDescent="0.25">
      <c r="J649" s="1"/>
    </row>
    <row r="650" spans="10:10" x14ac:dyDescent="0.25">
      <c r="J650" s="1"/>
    </row>
    <row r="651" spans="10:10" x14ac:dyDescent="0.25">
      <c r="J651" s="1"/>
    </row>
    <row r="652" spans="10:10" x14ac:dyDescent="0.25">
      <c r="J652" s="1"/>
    </row>
    <row r="653" spans="10:10" x14ac:dyDescent="0.25">
      <c r="J653" s="1"/>
    </row>
    <row r="654" spans="10:10" x14ac:dyDescent="0.25">
      <c r="J654" s="1"/>
    </row>
    <row r="655" spans="10:10" x14ac:dyDescent="0.25">
      <c r="J655" s="1"/>
    </row>
    <row r="656" spans="10:10" x14ac:dyDescent="0.25">
      <c r="J656" s="1"/>
    </row>
    <row r="657" spans="10:10" x14ac:dyDescent="0.25">
      <c r="J657" s="1"/>
    </row>
    <row r="658" spans="10:10" x14ac:dyDescent="0.25">
      <c r="J658" s="1"/>
    </row>
    <row r="659" spans="10:10" x14ac:dyDescent="0.25">
      <c r="J659" s="1"/>
    </row>
    <row r="660" spans="10:10" x14ac:dyDescent="0.25">
      <c r="J660" s="1"/>
    </row>
    <row r="661" spans="10:10" x14ac:dyDescent="0.25">
      <c r="J661" s="1"/>
    </row>
    <row r="662" spans="10:10" x14ac:dyDescent="0.25">
      <c r="J662" s="1"/>
    </row>
    <row r="663" spans="10:10" x14ac:dyDescent="0.25">
      <c r="J663" s="1"/>
    </row>
    <row r="664" spans="10:10" x14ac:dyDescent="0.25">
      <c r="J664" s="1"/>
    </row>
    <row r="665" spans="10:10" x14ac:dyDescent="0.25">
      <c r="J665" s="1"/>
    </row>
    <row r="666" spans="10:10" x14ac:dyDescent="0.25">
      <c r="J666" s="1"/>
    </row>
    <row r="667" spans="10:10" x14ac:dyDescent="0.25">
      <c r="J667" s="1"/>
    </row>
    <row r="668" spans="10:10" x14ac:dyDescent="0.25">
      <c r="J668" s="1"/>
    </row>
    <row r="669" spans="10:10" x14ac:dyDescent="0.25">
      <c r="J669" s="1"/>
    </row>
    <row r="670" spans="10:10" x14ac:dyDescent="0.25">
      <c r="J670" s="1"/>
    </row>
    <row r="671" spans="10:10" x14ac:dyDescent="0.25">
      <c r="J671" s="1"/>
    </row>
    <row r="672" spans="10:10" x14ac:dyDescent="0.25">
      <c r="J672" s="1"/>
    </row>
    <row r="673" spans="10:10" x14ac:dyDescent="0.25">
      <c r="J673" s="1"/>
    </row>
    <row r="674" spans="10:10" x14ac:dyDescent="0.25">
      <c r="J674" s="1"/>
    </row>
    <row r="675" spans="10:10" x14ac:dyDescent="0.25">
      <c r="J675" s="1"/>
    </row>
    <row r="676" spans="10:10" x14ac:dyDescent="0.25">
      <c r="J676" s="1"/>
    </row>
    <row r="677" spans="10:10" x14ac:dyDescent="0.25">
      <c r="J677" s="1"/>
    </row>
    <row r="678" spans="10:10" x14ac:dyDescent="0.25">
      <c r="J678" s="1"/>
    </row>
    <row r="679" spans="10:10" x14ac:dyDescent="0.25">
      <c r="J679" s="1"/>
    </row>
    <row r="680" spans="10:10" x14ac:dyDescent="0.25">
      <c r="J680" s="1"/>
    </row>
    <row r="681" spans="10:10" x14ac:dyDescent="0.25">
      <c r="J681" s="1"/>
    </row>
    <row r="682" spans="10:10" x14ac:dyDescent="0.25">
      <c r="J682" s="1"/>
    </row>
    <row r="683" spans="10:10" x14ac:dyDescent="0.25">
      <c r="J683" s="1"/>
    </row>
    <row r="684" spans="10:10" x14ac:dyDescent="0.25">
      <c r="J684" s="1"/>
    </row>
    <row r="685" spans="10:10" x14ac:dyDescent="0.25">
      <c r="J685" s="1"/>
    </row>
    <row r="686" spans="10:10" x14ac:dyDescent="0.25">
      <c r="J686" s="1"/>
    </row>
    <row r="687" spans="10:10" x14ac:dyDescent="0.25">
      <c r="J687" s="1"/>
    </row>
    <row r="688" spans="10:10" x14ac:dyDescent="0.25">
      <c r="J688" s="1"/>
    </row>
    <row r="689" spans="10:10" x14ac:dyDescent="0.25">
      <c r="J689" s="1"/>
    </row>
    <row r="690" spans="10:10" x14ac:dyDescent="0.25">
      <c r="J690" s="1"/>
    </row>
    <row r="691" spans="10:10" x14ac:dyDescent="0.25">
      <c r="J691" s="1"/>
    </row>
    <row r="692" spans="10:10" x14ac:dyDescent="0.25">
      <c r="J692" s="1"/>
    </row>
    <row r="693" spans="10:10" x14ac:dyDescent="0.25">
      <c r="J693" s="1"/>
    </row>
    <row r="694" spans="10:10" x14ac:dyDescent="0.25">
      <c r="J694" s="1"/>
    </row>
    <row r="695" spans="10:10" x14ac:dyDescent="0.25">
      <c r="J695" s="1"/>
    </row>
    <row r="696" spans="10:10" x14ac:dyDescent="0.25">
      <c r="J696" s="1"/>
    </row>
    <row r="697" spans="10:10" x14ac:dyDescent="0.25">
      <c r="J697" s="1"/>
    </row>
    <row r="698" spans="10:10" x14ac:dyDescent="0.25">
      <c r="J698" s="1"/>
    </row>
    <row r="699" spans="10:10" x14ac:dyDescent="0.25">
      <c r="J699" s="1"/>
    </row>
    <row r="700" spans="10:10" x14ac:dyDescent="0.25">
      <c r="J700" s="1"/>
    </row>
    <row r="701" spans="10:10" x14ac:dyDescent="0.25">
      <c r="J701" s="1"/>
    </row>
    <row r="702" spans="10:10" x14ac:dyDescent="0.25">
      <c r="J702" s="1"/>
    </row>
    <row r="703" spans="10:10" x14ac:dyDescent="0.25">
      <c r="J703" s="1"/>
    </row>
    <row r="704" spans="10:10" x14ac:dyDescent="0.25">
      <c r="J704" s="1"/>
    </row>
    <row r="705" spans="10:10" x14ac:dyDescent="0.25">
      <c r="J705" s="1"/>
    </row>
    <row r="706" spans="10:10" x14ac:dyDescent="0.25">
      <c r="J706" s="1"/>
    </row>
    <row r="707" spans="10:10" x14ac:dyDescent="0.25">
      <c r="J707" s="1"/>
    </row>
    <row r="708" spans="10:10" x14ac:dyDescent="0.25">
      <c r="J708" s="1"/>
    </row>
    <row r="709" spans="10:10" x14ac:dyDescent="0.25">
      <c r="J709" s="1"/>
    </row>
    <row r="710" spans="10:10" x14ac:dyDescent="0.25">
      <c r="J710" s="1"/>
    </row>
    <row r="711" spans="10:10" x14ac:dyDescent="0.25">
      <c r="J711" s="1"/>
    </row>
    <row r="712" spans="10:10" x14ac:dyDescent="0.25">
      <c r="J712" s="1"/>
    </row>
    <row r="713" spans="10:10" x14ac:dyDescent="0.25">
      <c r="J713" s="1"/>
    </row>
    <row r="714" spans="10:10" x14ac:dyDescent="0.25">
      <c r="J714" s="1"/>
    </row>
    <row r="715" spans="10:10" x14ac:dyDescent="0.25">
      <c r="J715" s="1"/>
    </row>
    <row r="716" spans="10:10" x14ac:dyDescent="0.25">
      <c r="J716" s="1"/>
    </row>
    <row r="717" spans="10:10" x14ac:dyDescent="0.25">
      <c r="J717" s="1"/>
    </row>
    <row r="718" spans="10:10" x14ac:dyDescent="0.25">
      <c r="J718" s="1"/>
    </row>
    <row r="719" spans="10:10" x14ac:dyDescent="0.25">
      <c r="J719" s="1"/>
    </row>
    <row r="720" spans="10:10" x14ac:dyDescent="0.25">
      <c r="J720" s="1"/>
    </row>
    <row r="721" spans="10:10" x14ac:dyDescent="0.25">
      <c r="J721" s="1"/>
    </row>
    <row r="722" spans="10:10" x14ac:dyDescent="0.25">
      <c r="J722" s="1"/>
    </row>
    <row r="723" spans="10:10" x14ac:dyDescent="0.25">
      <c r="J723" s="1"/>
    </row>
    <row r="724" spans="10:10" x14ac:dyDescent="0.25">
      <c r="J724" s="1"/>
    </row>
    <row r="725" spans="10:10" x14ac:dyDescent="0.25">
      <c r="J725" s="1"/>
    </row>
    <row r="726" spans="10:10" x14ac:dyDescent="0.25">
      <c r="J726" s="1"/>
    </row>
    <row r="727" spans="10:10" x14ac:dyDescent="0.25">
      <c r="J727" s="1"/>
    </row>
    <row r="728" spans="10:10" x14ac:dyDescent="0.25">
      <c r="J728" s="1"/>
    </row>
    <row r="729" spans="10:10" x14ac:dyDescent="0.25">
      <c r="J729" s="1"/>
    </row>
    <row r="730" spans="10:10" x14ac:dyDescent="0.25">
      <c r="J730" s="1"/>
    </row>
    <row r="731" spans="10:10" x14ac:dyDescent="0.25">
      <c r="J731" s="1"/>
    </row>
    <row r="732" spans="10:10" x14ac:dyDescent="0.25">
      <c r="J732" s="1"/>
    </row>
    <row r="733" spans="10:10" x14ac:dyDescent="0.25">
      <c r="J733" s="1"/>
    </row>
    <row r="734" spans="10:10" x14ac:dyDescent="0.25">
      <c r="J734" s="1"/>
    </row>
    <row r="735" spans="10:10" x14ac:dyDescent="0.25">
      <c r="J735" s="1"/>
    </row>
    <row r="736" spans="10:10" x14ac:dyDescent="0.25">
      <c r="J736" s="1"/>
    </row>
    <row r="737" spans="10:10" x14ac:dyDescent="0.25">
      <c r="J737" s="1"/>
    </row>
    <row r="738" spans="10:10" x14ac:dyDescent="0.25">
      <c r="J738" s="1"/>
    </row>
    <row r="739" spans="10:10" x14ac:dyDescent="0.25">
      <c r="J739" s="1"/>
    </row>
    <row r="740" spans="10:10" x14ac:dyDescent="0.25">
      <c r="J740" s="1"/>
    </row>
    <row r="741" spans="10:10" x14ac:dyDescent="0.25">
      <c r="J741" s="1"/>
    </row>
    <row r="742" spans="10:10" x14ac:dyDescent="0.25">
      <c r="J742" s="1"/>
    </row>
    <row r="743" spans="10:10" x14ac:dyDescent="0.25">
      <c r="J743" s="1"/>
    </row>
    <row r="744" spans="10:10" x14ac:dyDescent="0.25">
      <c r="J744" s="1"/>
    </row>
    <row r="745" spans="10:10" x14ac:dyDescent="0.25">
      <c r="J745" s="1"/>
    </row>
    <row r="746" spans="10:10" x14ac:dyDescent="0.25">
      <c r="J746" s="1"/>
    </row>
    <row r="747" spans="10:10" x14ac:dyDescent="0.25">
      <c r="J747" s="1"/>
    </row>
    <row r="748" spans="10:10" x14ac:dyDescent="0.25">
      <c r="J748" s="1"/>
    </row>
    <row r="749" spans="10:10" x14ac:dyDescent="0.25">
      <c r="J749" s="1"/>
    </row>
    <row r="750" spans="10:10" x14ac:dyDescent="0.25">
      <c r="J750" s="1"/>
    </row>
    <row r="751" spans="10:10" x14ac:dyDescent="0.25">
      <c r="J751" s="1"/>
    </row>
    <row r="752" spans="10:10" x14ac:dyDescent="0.25">
      <c r="J752" s="1"/>
    </row>
    <row r="753" spans="10:10" x14ac:dyDescent="0.25">
      <c r="J753" s="1"/>
    </row>
    <row r="754" spans="10:10" x14ac:dyDescent="0.25">
      <c r="J754" s="1"/>
    </row>
    <row r="755" spans="10:10" x14ac:dyDescent="0.25">
      <c r="J755" s="1"/>
    </row>
    <row r="756" spans="10:10" x14ac:dyDescent="0.25">
      <c r="J756" s="1"/>
    </row>
    <row r="757" spans="10:10" x14ac:dyDescent="0.25">
      <c r="J757" s="1"/>
    </row>
    <row r="758" spans="10:10" x14ac:dyDescent="0.25">
      <c r="J758" s="1"/>
    </row>
    <row r="759" spans="10:10" x14ac:dyDescent="0.25">
      <c r="J759" s="1"/>
    </row>
    <row r="760" spans="10:10" x14ac:dyDescent="0.25">
      <c r="J760" s="1"/>
    </row>
    <row r="761" spans="10:10" x14ac:dyDescent="0.25">
      <c r="J761" s="1"/>
    </row>
    <row r="762" spans="10:10" x14ac:dyDescent="0.25">
      <c r="J762" s="1"/>
    </row>
    <row r="763" spans="10:10" x14ac:dyDescent="0.25">
      <c r="J763" s="1"/>
    </row>
    <row r="764" spans="10:10" x14ac:dyDescent="0.25">
      <c r="J764" s="1"/>
    </row>
    <row r="765" spans="10:10" x14ac:dyDescent="0.25">
      <c r="J765" s="1"/>
    </row>
    <row r="766" spans="10:10" x14ac:dyDescent="0.25">
      <c r="J766" s="1"/>
    </row>
    <row r="767" spans="10:10" x14ac:dyDescent="0.25">
      <c r="J767" s="1"/>
    </row>
    <row r="768" spans="10:10" x14ac:dyDescent="0.25">
      <c r="J768" s="1"/>
    </row>
    <row r="769" spans="10:10" x14ac:dyDescent="0.25">
      <c r="J769" s="1"/>
    </row>
    <row r="770" spans="10:10" x14ac:dyDescent="0.25">
      <c r="J770" s="1"/>
    </row>
    <row r="771" spans="10:10" x14ac:dyDescent="0.25">
      <c r="J771" s="1"/>
    </row>
    <row r="772" spans="10:10" x14ac:dyDescent="0.25">
      <c r="J772" s="1"/>
    </row>
    <row r="773" spans="10:10" x14ac:dyDescent="0.25">
      <c r="J773" s="1"/>
    </row>
    <row r="774" spans="10:10" x14ac:dyDescent="0.25">
      <c r="J774" s="1"/>
    </row>
    <row r="775" spans="10:10" x14ac:dyDescent="0.25">
      <c r="J775" s="1"/>
    </row>
    <row r="776" spans="10:10" x14ac:dyDescent="0.25">
      <c r="J776" s="1"/>
    </row>
    <row r="777" spans="10:10" x14ac:dyDescent="0.25">
      <c r="J777" s="1"/>
    </row>
    <row r="778" spans="10:10" x14ac:dyDescent="0.25">
      <c r="J778" s="1"/>
    </row>
    <row r="779" spans="10:10" x14ac:dyDescent="0.25">
      <c r="J779" s="1"/>
    </row>
    <row r="780" spans="10:10" x14ac:dyDescent="0.25">
      <c r="J780" s="1"/>
    </row>
    <row r="781" spans="10:10" x14ac:dyDescent="0.25">
      <c r="J781" s="1"/>
    </row>
    <row r="782" spans="10:10" x14ac:dyDescent="0.25">
      <c r="J782" s="1"/>
    </row>
    <row r="783" spans="10:10" x14ac:dyDescent="0.25">
      <c r="J783" s="1"/>
    </row>
    <row r="784" spans="10:10" x14ac:dyDescent="0.25">
      <c r="J784" s="1"/>
    </row>
    <row r="785" spans="10:10" x14ac:dyDescent="0.25">
      <c r="J785" s="1"/>
    </row>
    <row r="786" spans="10:10" x14ac:dyDescent="0.25">
      <c r="J786" s="1"/>
    </row>
    <row r="787" spans="10:10" x14ac:dyDescent="0.25">
      <c r="J787" s="1"/>
    </row>
    <row r="788" spans="10:10" x14ac:dyDescent="0.25">
      <c r="J788" s="1"/>
    </row>
    <row r="789" spans="10:10" x14ac:dyDescent="0.25">
      <c r="J789" s="1"/>
    </row>
    <row r="790" spans="10:10" x14ac:dyDescent="0.25">
      <c r="J790" s="1"/>
    </row>
    <row r="791" spans="10:10" x14ac:dyDescent="0.25">
      <c r="J791" s="1"/>
    </row>
    <row r="792" spans="10:10" x14ac:dyDescent="0.25">
      <c r="J792" s="1"/>
    </row>
    <row r="793" spans="10:10" x14ac:dyDescent="0.25">
      <c r="J793" s="1"/>
    </row>
    <row r="794" spans="10:10" x14ac:dyDescent="0.25">
      <c r="J794" s="1"/>
    </row>
    <row r="795" spans="10:10" x14ac:dyDescent="0.25">
      <c r="J795" s="1"/>
    </row>
    <row r="796" spans="10:10" x14ac:dyDescent="0.25">
      <c r="J796" s="1"/>
    </row>
    <row r="797" spans="10:10" x14ac:dyDescent="0.25">
      <c r="J797" s="1"/>
    </row>
    <row r="798" spans="10:10" x14ac:dyDescent="0.25">
      <c r="J798" s="1"/>
    </row>
    <row r="799" spans="10:10" x14ac:dyDescent="0.25">
      <c r="J799" s="1"/>
    </row>
    <row r="800" spans="10:10" x14ac:dyDescent="0.25">
      <c r="J800" s="1"/>
    </row>
    <row r="801" spans="10:10" x14ac:dyDescent="0.25">
      <c r="J801" s="1"/>
    </row>
    <row r="802" spans="10:10" x14ac:dyDescent="0.25">
      <c r="J802" s="1"/>
    </row>
    <row r="803" spans="10:10" x14ac:dyDescent="0.25">
      <c r="J803" s="1"/>
    </row>
    <row r="804" spans="10:10" x14ac:dyDescent="0.25">
      <c r="J804" s="1"/>
    </row>
    <row r="805" spans="10:10" x14ac:dyDescent="0.25">
      <c r="J805" s="1"/>
    </row>
    <row r="806" spans="10:10" x14ac:dyDescent="0.25">
      <c r="J806" s="1"/>
    </row>
    <row r="807" spans="10:10" x14ac:dyDescent="0.25">
      <c r="J807" s="1"/>
    </row>
    <row r="808" spans="10:10" x14ac:dyDescent="0.25">
      <c r="J808" s="1"/>
    </row>
    <row r="809" spans="10:10" x14ac:dyDescent="0.25">
      <c r="J809" s="1"/>
    </row>
    <row r="810" spans="10:10" x14ac:dyDescent="0.25">
      <c r="J810" s="1"/>
    </row>
    <row r="811" spans="10:10" x14ac:dyDescent="0.25">
      <c r="J811" s="1"/>
    </row>
    <row r="812" spans="10:10" x14ac:dyDescent="0.25">
      <c r="J812" s="1"/>
    </row>
    <row r="813" spans="10:10" x14ac:dyDescent="0.25">
      <c r="J813" s="1"/>
    </row>
    <row r="814" spans="10:10" x14ac:dyDescent="0.25">
      <c r="J814" s="1"/>
    </row>
    <row r="815" spans="10:10" x14ac:dyDescent="0.25">
      <c r="J815" s="1"/>
    </row>
    <row r="816" spans="10:10" x14ac:dyDescent="0.25">
      <c r="J816" s="1"/>
    </row>
    <row r="817" spans="10:10" x14ac:dyDescent="0.25">
      <c r="J817" s="1"/>
    </row>
    <row r="818" spans="10:10" x14ac:dyDescent="0.25">
      <c r="J818" s="1"/>
    </row>
    <row r="819" spans="10:10" x14ac:dyDescent="0.25">
      <c r="J819" s="1"/>
    </row>
    <row r="820" spans="10:10" x14ac:dyDescent="0.25">
      <c r="J820" s="1"/>
    </row>
    <row r="821" spans="10:10" x14ac:dyDescent="0.25">
      <c r="J821" s="1"/>
    </row>
    <row r="822" spans="10:10" x14ac:dyDescent="0.25">
      <c r="J822" s="1"/>
    </row>
    <row r="823" spans="10:10" x14ac:dyDescent="0.25">
      <c r="J823" s="1"/>
    </row>
    <row r="824" spans="10:10" x14ac:dyDescent="0.25">
      <c r="J824" s="1"/>
    </row>
    <row r="825" spans="10:10" x14ac:dyDescent="0.25">
      <c r="J825" s="1"/>
    </row>
    <row r="826" spans="10:10" x14ac:dyDescent="0.25">
      <c r="J826" s="1"/>
    </row>
    <row r="827" spans="10:10" x14ac:dyDescent="0.25">
      <c r="J827" s="1"/>
    </row>
    <row r="828" spans="10:10" x14ac:dyDescent="0.25">
      <c r="J828" s="1"/>
    </row>
    <row r="829" spans="10:10" x14ac:dyDescent="0.25">
      <c r="J829" s="1"/>
    </row>
    <row r="830" spans="10:10" x14ac:dyDescent="0.25">
      <c r="J830" s="1"/>
    </row>
    <row r="831" spans="10:10" x14ac:dyDescent="0.25">
      <c r="J831" s="1"/>
    </row>
    <row r="832" spans="10:10" x14ac:dyDescent="0.25">
      <c r="J832" s="1"/>
    </row>
    <row r="833" spans="10:10" x14ac:dyDescent="0.25">
      <c r="J833" s="1"/>
    </row>
    <row r="834" spans="10:10" x14ac:dyDescent="0.25">
      <c r="J834" s="1"/>
    </row>
    <row r="835" spans="10:10" x14ac:dyDescent="0.25">
      <c r="J835" s="1"/>
    </row>
    <row r="836" spans="10:10" x14ac:dyDescent="0.25">
      <c r="J836" s="1"/>
    </row>
    <row r="837" spans="10:10" x14ac:dyDescent="0.25">
      <c r="J837" s="1"/>
    </row>
    <row r="838" spans="10:10" x14ac:dyDescent="0.25">
      <c r="J838" s="1"/>
    </row>
    <row r="839" spans="10:10" x14ac:dyDescent="0.25">
      <c r="J839" s="1"/>
    </row>
    <row r="840" spans="10:10" x14ac:dyDescent="0.25">
      <c r="J840" s="1"/>
    </row>
    <row r="841" spans="10:10" x14ac:dyDescent="0.25">
      <c r="J841" s="1"/>
    </row>
    <row r="842" spans="10:10" x14ac:dyDescent="0.25">
      <c r="J842" s="1"/>
    </row>
    <row r="843" spans="10:10" x14ac:dyDescent="0.25">
      <c r="J843" s="1"/>
    </row>
    <row r="844" spans="10:10" x14ac:dyDescent="0.25">
      <c r="J844" s="1"/>
    </row>
    <row r="845" spans="10:10" x14ac:dyDescent="0.25">
      <c r="J845" s="1"/>
    </row>
    <row r="846" spans="10:10" x14ac:dyDescent="0.25">
      <c r="J846" s="1"/>
    </row>
    <row r="847" spans="10:10" x14ac:dyDescent="0.25">
      <c r="J847" s="1"/>
    </row>
    <row r="848" spans="10:10" x14ac:dyDescent="0.25">
      <c r="J848" s="1"/>
    </row>
    <row r="849" spans="10:10" x14ac:dyDescent="0.25">
      <c r="J849" s="1"/>
    </row>
    <row r="850" spans="10:10" x14ac:dyDescent="0.25">
      <c r="J850" s="1"/>
    </row>
    <row r="851" spans="10:10" x14ac:dyDescent="0.25">
      <c r="J851" s="1"/>
    </row>
    <row r="852" spans="10:10" x14ac:dyDescent="0.25">
      <c r="J852" s="1"/>
    </row>
    <row r="853" spans="10:10" x14ac:dyDescent="0.25">
      <c r="J853" s="1"/>
    </row>
    <row r="854" spans="10:10" x14ac:dyDescent="0.25">
      <c r="J854" s="1"/>
    </row>
    <row r="855" spans="10:10" x14ac:dyDescent="0.25">
      <c r="J855" s="1"/>
    </row>
    <row r="856" spans="10:10" x14ac:dyDescent="0.25">
      <c r="J856" s="1"/>
    </row>
    <row r="857" spans="10:10" x14ac:dyDescent="0.25">
      <c r="J857" s="1"/>
    </row>
    <row r="858" spans="10:10" x14ac:dyDescent="0.25">
      <c r="J858" s="1"/>
    </row>
    <row r="859" spans="10:10" x14ac:dyDescent="0.25">
      <c r="J859" s="1"/>
    </row>
    <row r="860" spans="10:10" x14ac:dyDescent="0.25">
      <c r="J860" s="1"/>
    </row>
    <row r="861" spans="10:10" x14ac:dyDescent="0.25">
      <c r="J861" s="1"/>
    </row>
    <row r="862" spans="10:10" x14ac:dyDescent="0.25">
      <c r="J862" s="1"/>
    </row>
    <row r="863" spans="10:10" x14ac:dyDescent="0.25">
      <c r="J863" s="1"/>
    </row>
    <row r="864" spans="10:10" x14ac:dyDescent="0.25">
      <c r="J864" s="1"/>
    </row>
    <row r="865" spans="10:10" x14ac:dyDescent="0.25">
      <c r="J865" s="1"/>
    </row>
    <row r="866" spans="10:10" x14ac:dyDescent="0.25">
      <c r="J866" s="1"/>
    </row>
    <row r="867" spans="10:10" x14ac:dyDescent="0.25">
      <c r="J867" s="1"/>
    </row>
    <row r="868" spans="10:10" x14ac:dyDescent="0.25">
      <c r="J868" s="1"/>
    </row>
    <row r="869" spans="10:10" x14ac:dyDescent="0.25">
      <c r="J869" s="1"/>
    </row>
    <row r="870" spans="10:10" x14ac:dyDescent="0.25">
      <c r="J870" s="1"/>
    </row>
    <row r="871" spans="10:10" x14ac:dyDescent="0.25">
      <c r="J871" s="1"/>
    </row>
    <row r="872" spans="10:10" x14ac:dyDescent="0.25">
      <c r="J872" s="1"/>
    </row>
    <row r="873" spans="10:10" x14ac:dyDescent="0.25">
      <c r="J873" s="1"/>
    </row>
    <row r="874" spans="10:10" x14ac:dyDescent="0.25">
      <c r="J874" s="1"/>
    </row>
    <row r="875" spans="10:10" x14ac:dyDescent="0.25">
      <c r="J875" s="1"/>
    </row>
    <row r="876" spans="10:10" x14ac:dyDescent="0.25">
      <c r="J876" s="1"/>
    </row>
    <row r="877" spans="10:10" x14ac:dyDescent="0.25">
      <c r="J877" s="1"/>
    </row>
    <row r="878" spans="10:10" x14ac:dyDescent="0.25">
      <c r="J878" s="1"/>
    </row>
    <row r="879" spans="10:10" x14ac:dyDescent="0.25">
      <c r="J879" s="1"/>
    </row>
    <row r="880" spans="10:10" x14ac:dyDescent="0.25">
      <c r="J880" s="1"/>
    </row>
    <row r="881" spans="10:10" x14ac:dyDescent="0.25">
      <c r="J881" s="1"/>
    </row>
    <row r="882" spans="10:10" x14ac:dyDescent="0.25">
      <c r="J882" s="1"/>
    </row>
    <row r="883" spans="10:10" x14ac:dyDescent="0.25">
      <c r="J883" s="1"/>
    </row>
    <row r="884" spans="10:10" x14ac:dyDescent="0.25">
      <c r="J884" s="1"/>
    </row>
    <row r="885" spans="10:10" x14ac:dyDescent="0.25">
      <c r="J885" s="1"/>
    </row>
    <row r="886" spans="10:10" x14ac:dyDescent="0.25">
      <c r="J886" s="1"/>
    </row>
    <row r="887" spans="10:10" x14ac:dyDescent="0.25">
      <c r="J887" s="1"/>
    </row>
    <row r="888" spans="10:10" x14ac:dyDescent="0.25">
      <c r="J888" s="1"/>
    </row>
    <row r="889" spans="10:10" x14ac:dyDescent="0.25">
      <c r="J889" s="1"/>
    </row>
    <row r="890" spans="10:10" x14ac:dyDescent="0.25">
      <c r="J890" s="1"/>
    </row>
    <row r="891" spans="10:10" x14ac:dyDescent="0.25">
      <c r="J891" s="1"/>
    </row>
    <row r="892" spans="10:10" x14ac:dyDescent="0.25">
      <c r="J892" s="1"/>
    </row>
    <row r="893" spans="10:10" x14ac:dyDescent="0.25">
      <c r="J893" s="1"/>
    </row>
    <row r="894" spans="10:10" x14ac:dyDescent="0.25">
      <c r="J894" s="1"/>
    </row>
    <row r="895" spans="10:10" x14ac:dyDescent="0.25">
      <c r="J895" s="1"/>
    </row>
    <row r="896" spans="10:10" x14ac:dyDescent="0.25">
      <c r="J896" s="1"/>
    </row>
    <row r="897" spans="10:10" x14ac:dyDescent="0.25">
      <c r="J897" s="1"/>
    </row>
    <row r="898" spans="10:10" x14ac:dyDescent="0.25">
      <c r="J898" s="1"/>
    </row>
    <row r="899" spans="10:10" x14ac:dyDescent="0.25">
      <c r="J899" s="1"/>
    </row>
    <row r="900" spans="10:10" x14ac:dyDescent="0.25">
      <c r="J900" s="1"/>
    </row>
    <row r="901" spans="10:10" x14ac:dyDescent="0.25">
      <c r="J901" s="1"/>
    </row>
    <row r="902" spans="10:10" x14ac:dyDescent="0.25">
      <c r="J902" s="1"/>
    </row>
    <row r="903" spans="10:10" x14ac:dyDescent="0.25">
      <c r="J903" s="1"/>
    </row>
    <row r="904" spans="10:10" x14ac:dyDescent="0.25">
      <c r="J904" s="1"/>
    </row>
    <row r="905" spans="10:10" x14ac:dyDescent="0.25">
      <c r="J905" s="1"/>
    </row>
    <row r="906" spans="10:10" x14ac:dyDescent="0.25">
      <c r="J906" s="1"/>
    </row>
    <row r="907" spans="10:10" x14ac:dyDescent="0.25">
      <c r="J907" s="1"/>
    </row>
    <row r="908" spans="10:10" x14ac:dyDescent="0.25">
      <c r="J908" s="1"/>
    </row>
    <row r="909" spans="10:10" x14ac:dyDescent="0.25">
      <c r="J909" s="1"/>
    </row>
    <row r="910" spans="10:10" x14ac:dyDescent="0.25">
      <c r="J910" s="1"/>
    </row>
    <row r="911" spans="10:10" x14ac:dyDescent="0.25">
      <c r="J911" s="1"/>
    </row>
    <row r="912" spans="10:10" x14ac:dyDescent="0.25">
      <c r="J912" s="1"/>
    </row>
    <row r="913" spans="10:10" x14ac:dyDescent="0.25">
      <c r="J913" s="1"/>
    </row>
    <row r="914" spans="10:10" x14ac:dyDescent="0.25">
      <c r="J914" s="1"/>
    </row>
    <row r="915" spans="10:10" x14ac:dyDescent="0.25">
      <c r="J915" s="1"/>
    </row>
    <row r="916" spans="10:10" x14ac:dyDescent="0.25">
      <c r="J916" s="1"/>
    </row>
    <row r="917" spans="10:10" x14ac:dyDescent="0.25">
      <c r="J917" s="1"/>
    </row>
    <row r="918" spans="10:10" x14ac:dyDescent="0.25">
      <c r="J918" s="1"/>
    </row>
    <row r="919" spans="10:10" x14ac:dyDescent="0.25">
      <c r="J919" s="1"/>
    </row>
    <row r="920" spans="10:10" x14ac:dyDescent="0.25">
      <c r="J920" s="1"/>
    </row>
    <row r="921" spans="10:10" x14ac:dyDescent="0.25">
      <c r="J921" s="1"/>
    </row>
    <row r="922" spans="10:10" x14ac:dyDescent="0.25">
      <c r="J922" s="1"/>
    </row>
    <row r="923" spans="10:10" x14ac:dyDescent="0.25">
      <c r="J923" s="1"/>
    </row>
    <row r="924" spans="10:10" x14ac:dyDescent="0.25">
      <c r="J924" s="1"/>
    </row>
    <row r="925" spans="10:10" x14ac:dyDescent="0.25">
      <c r="J925" s="1"/>
    </row>
    <row r="926" spans="10:10" x14ac:dyDescent="0.25">
      <c r="J926" s="1"/>
    </row>
    <row r="927" spans="10:10" x14ac:dyDescent="0.25">
      <c r="J927" s="1"/>
    </row>
    <row r="928" spans="10:10" x14ac:dyDescent="0.25">
      <c r="J928" s="1"/>
    </row>
    <row r="929" spans="10:10" x14ac:dyDescent="0.25">
      <c r="J929" s="1"/>
    </row>
    <row r="930" spans="10:10" x14ac:dyDescent="0.25">
      <c r="J930" s="1"/>
    </row>
    <row r="931" spans="10:10" x14ac:dyDescent="0.25">
      <c r="J931" s="1"/>
    </row>
    <row r="932" spans="10:10" x14ac:dyDescent="0.25">
      <c r="J932" s="1"/>
    </row>
    <row r="933" spans="10:10" x14ac:dyDescent="0.25">
      <c r="J933" s="1"/>
    </row>
    <row r="934" spans="10:10" x14ac:dyDescent="0.25">
      <c r="J934" s="1"/>
    </row>
    <row r="935" spans="10:10" x14ac:dyDescent="0.25">
      <c r="J935" s="1"/>
    </row>
    <row r="936" spans="10:10" x14ac:dyDescent="0.25">
      <c r="J936" s="1"/>
    </row>
    <row r="937" spans="10:10" x14ac:dyDescent="0.25">
      <c r="J937" s="1"/>
    </row>
    <row r="938" spans="10:10" x14ac:dyDescent="0.25">
      <c r="J938" s="1"/>
    </row>
    <row r="939" spans="10:10" x14ac:dyDescent="0.25">
      <c r="J939" s="1"/>
    </row>
    <row r="940" spans="10:10" x14ac:dyDescent="0.25">
      <c r="J940" s="1"/>
    </row>
    <row r="941" spans="10:10" x14ac:dyDescent="0.25">
      <c r="J941" s="1"/>
    </row>
    <row r="942" spans="10:10" x14ac:dyDescent="0.25">
      <c r="J942" s="1"/>
    </row>
    <row r="943" spans="10:10" x14ac:dyDescent="0.25">
      <c r="J943" s="1"/>
    </row>
    <row r="944" spans="10:10" x14ac:dyDescent="0.25">
      <c r="J944" s="1"/>
    </row>
    <row r="945" spans="10:10" x14ac:dyDescent="0.25">
      <c r="J945" s="1"/>
    </row>
    <row r="946" spans="10:10" x14ac:dyDescent="0.25">
      <c r="J946" s="1"/>
    </row>
    <row r="947" spans="10:10" x14ac:dyDescent="0.25">
      <c r="J947" s="1"/>
    </row>
    <row r="948" spans="10:10" x14ac:dyDescent="0.25">
      <c r="J948" s="1"/>
    </row>
    <row r="949" spans="10:10" x14ac:dyDescent="0.25">
      <c r="J949" s="1"/>
    </row>
    <row r="950" spans="10:10" x14ac:dyDescent="0.25">
      <c r="J950" s="1"/>
    </row>
    <row r="951" spans="10:10" x14ac:dyDescent="0.25">
      <c r="J951" s="1"/>
    </row>
    <row r="952" spans="10:10" x14ac:dyDescent="0.25">
      <c r="J952" s="1"/>
    </row>
    <row r="953" spans="10:10" x14ac:dyDescent="0.25">
      <c r="J953" s="1"/>
    </row>
    <row r="954" spans="10:10" x14ac:dyDescent="0.25">
      <c r="J954" s="1"/>
    </row>
    <row r="955" spans="10:10" x14ac:dyDescent="0.25">
      <c r="J955" s="1"/>
    </row>
    <row r="956" spans="10:10" x14ac:dyDescent="0.25">
      <c r="J956" s="1"/>
    </row>
    <row r="957" spans="10:10" x14ac:dyDescent="0.25">
      <c r="J957" s="1"/>
    </row>
    <row r="958" spans="10:10" x14ac:dyDescent="0.25">
      <c r="J958" s="1"/>
    </row>
    <row r="959" spans="10:10" x14ac:dyDescent="0.25">
      <c r="J959" s="1"/>
    </row>
    <row r="960" spans="10:10" x14ac:dyDescent="0.25">
      <c r="J960" s="1"/>
    </row>
    <row r="961" spans="10:10" x14ac:dyDescent="0.25">
      <c r="J961" s="1"/>
    </row>
    <row r="962" spans="10:10" x14ac:dyDescent="0.25">
      <c r="J962" s="1"/>
    </row>
    <row r="963" spans="10:10" x14ac:dyDescent="0.25">
      <c r="J963" s="1"/>
    </row>
    <row r="964" spans="10:10" x14ac:dyDescent="0.25">
      <c r="J964" s="1"/>
    </row>
    <row r="965" spans="10:10" x14ac:dyDescent="0.25">
      <c r="J965" s="1"/>
    </row>
    <row r="966" spans="10:10" x14ac:dyDescent="0.25">
      <c r="J966" s="1"/>
    </row>
    <row r="967" spans="10:10" x14ac:dyDescent="0.25">
      <c r="J967" s="1"/>
    </row>
    <row r="968" spans="10:10" x14ac:dyDescent="0.25">
      <c r="J968" s="1"/>
    </row>
    <row r="969" spans="10:10" x14ac:dyDescent="0.25">
      <c r="J969" s="1"/>
    </row>
    <row r="970" spans="10:10" x14ac:dyDescent="0.25">
      <c r="J970" s="1"/>
    </row>
    <row r="971" spans="10:10" x14ac:dyDescent="0.25">
      <c r="J971" s="1"/>
    </row>
    <row r="972" spans="10:10" x14ac:dyDescent="0.25">
      <c r="J972" s="1"/>
    </row>
    <row r="973" spans="10:10" x14ac:dyDescent="0.25">
      <c r="J973" s="1"/>
    </row>
    <row r="974" spans="10:10" x14ac:dyDescent="0.25">
      <c r="J974" s="1"/>
    </row>
    <row r="975" spans="10:10" x14ac:dyDescent="0.25">
      <c r="J975" s="1"/>
    </row>
    <row r="976" spans="10:10" x14ac:dyDescent="0.25">
      <c r="J976" s="1"/>
    </row>
    <row r="977" spans="10:10" x14ac:dyDescent="0.25">
      <c r="J977" s="1"/>
    </row>
    <row r="978" spans="10:10" x14ac:dyDescent="0.25">
      <c r="J978" s="1"/>
    </row>
    <row r="979" spans="10:10" x14ac:dyDescent="0.25">
      <c r="J979" s="1"/>
    </row>
    <row r="980" spans="10:10" x14ac:dyDescent="0.25">
      <c r="J980" s="1"/>
    </row>
    <row r="981" spans="10:10" x14ac:dyDescent="0.25">
      <c r="J981" s="1"/>
    </row>
    <row r="982" spans="10:10" x14ac:dyDescent="0.25">
      <c r="J982" s="1"/>
    </row>
    <row r="983" spans="10:10" x14ac:dyDescent="0.25">
      <c r="J983" s="1"/>
    </row>
    <row r="984" spans="10:10" x14ac:dyDescent="0.25">
      <c r="J984" s="1"/>
    </row>
    <row r="985" spans="10:10" x14ac:dyDescent="0.25">
      <c r="J985" s="1"/>
    </row>
    <row r="986" spans="10:10" x14ac:dyDescent="0.25">
      <c r="J986" s="1"/>
    </row>
    <row r="987" spans="10:10" x14ac:dyDescent="0.25">
      <c r="J987" s="1"/>
    </row>
    <row r="988" spans="10:10" x14ac:dyDescent="0.25">
      <c r="J988" s="1"/>
    </row>
    <row r="989" spans="10:10" x14ac:dyDescent="0.25">
      <c r="J989" s="1"/>
    </row>
    <row r="990" spans="10:10" x14ac:dyDescent="0.25">
      <c r="J990" s="1"/>
    </row>
    <row r="991" spans="10:10" x14ac:dyDescent="0.25">
      <c r="J991" s="1"/>
    </row>
    <row r="992" spans="10:10" x14ac:dyDescent="0.25">
      <c r="J992" s="1"/>
    </row>
    <row r="993" spans="10:10" x14ac:dyDescent="0.25">
      <c r="J993" s="1"/>
    </row>
    <row r="994" spans="10:10" x14ac:dyDescent="0.25">
      <c r="J994" s="1"/>
    </row>
    <row r="995" spans="10:10" x14ac:dyDescent="0.25">
      <c r="J995" s="1"/>
    </row>
    <row r="996" spans="10:10" x14ac:dyDescent="0.25">
      <c r="J996" s="1"/>
    </row>
    <row r="997" spans="10:10" x14ac:dyDescent="0.25">
      <c r="J997" s="1"/>
    </row>
    <row r="998" spans="10:10" x14ac:dyDescent="0.25">
      <c r="J998" s="1"/>
    </row>
    <row r="999" spans="10:10" x14ac:dyDescent="0.25">
      <c r="J999" s="1"/>
    </row>
    <row r="1000" spans="10:10" x14ac:dyDescent="0.25">
      <c r="J1000" s="1"/>
    </row>
    <row r="1001" spans="10:10" x14ac:dyDescent="0.25">
      <c r="J1001" s="1"/>
    </row>
    <row r="1002" spans="10:10" x14ac:dyDescent="0.25">
      <c r="J1002" s="1"/>
    </row>
    <row r="1003" spans="10:10" x14ac:dyDescent="0.25">
      <c r="J1003" s="1"/>
    </row>
    <row r="1004" spans="10:10" x14ac:dyDescent="0.25">
      <c r="J1004" s="1"/>
    </row>
    <row r="1005" spans="10:10" x14ac:dyDescent="0.25">
      <c r="J1005" s="1"/>
    </row>
    <row r="1006" spans="10:10" x14ac:dyDescent="0.25">
      <c r="J1006" s="1"/>
    </row>
    <row r="1007" spans="10:10" x14ac:dyDescent="0.25">
      <c r="J1007" s="1"/>
    </row>
    <row r="1008" spans="10:10" x14ac:dyDescent="0.25">
      <c r="J1008" s="1"/>
    </row>
    <row r="1009" spans="10:10" x14ac:dyDescent="0.25">
      <c r="J1009" s="1"/>
    </row>
    <row r="1010" spans="10:10" x14ac:dyDescent="0.25">
      <c r="J1010" s="1"/>
    </row>
    <row r="1011" spans="10:10" x14ac:dyDescent="0.25">
      <c r="J1011" s="1"/>
    </row>
    <row r="1012" spans="10:10" x14ac:dyDescent="0.25">
      <c r="J1012" s="1"/>
    </row>
    <row r="1013" spans="10:10" x14ac:dyDescent="0.25">
      <c r="J1013" s="1"/>
    </row>
    <row r="1014" spans="10:10" x14ac:dyDescent="0.25">
      <c r="J1014" s="1"/>
    </row>
    <row r="1015" spans="10:10" x14ac:dyDescent="0.25">
      <c r="J1015" s="1"/>
    </row>
    <row r="1016" spans="10:10" x14ac:dyDescent="0.25">
      <c r="J1016" s="1"/>
    </row>
    <row r="1017" spans="10:10" x14ac:dyDescent="0.25">
      <c r="J1017" s="1"/>
    </row>
    <row r="1018" spans="10:10" x14ac:dyDescent="0.25">
      <c r="J1018" s="1"/>
    </row>
    <row r="1019" spans="10:10" x14ac:dyDescent="0.25">
      <c r="J1019" s="1"/>
    </row>
    <row r="1020" spans="10:10" x14ac:dyDescent="0.25">
      <c r="J1020" s="1"/>
    </row>
    <row r="1021" spans="10:10" x14ac:dyDescent="0.25">
      <c r="J1021" s="1"/>
    </row>
    <row r="1022" spans="10:10" x14ac:dyDescent="0.25">
      <c r="J1022" s="1"/>
    </row>
    <row r="1023" spans="10:10" x14ac:dyDescent="0.25">
      <c r="J1023" s="1"/>
    </row>
    <row r="1024" spans="10:10" x14ac:dyDescent="0.25">
      <c r="J1024" s="1"/>
    </row>
    <row r="1025" spans="10:10" x14ac:dyDescent="0.25">
      <c r="J1025" s="1"/>
    </row>
    <row r="1026" spans="10:10" x14ac:dyDescent="0.25">
      <c r="J1026" s="1"/>
    </row>
    <row r="1027" spans="10:10" x14ac:dyDescent="0.25">
      <c r="J1027" s="1"/>
    </row>
    <row r="1028" spans="10:10" x14ac:dyDescent="0.25">
      <c r="J1028" s="1"/>
    </row>
    <row r="1029" spans="10:10" x14ac:dyDescent="0.25">
      <c r="J1029" s="1"/>
    </row>
    <row r="1030" spans="10:10" x14ac:dyDescent="0.25">
      <c r="J1030" s="1"/>
    </row>
    <row r="1031" spans="10:10" x14ac:dyDescent="0.25">
      <c r="J1031" s="1"/>
    </row>
    <row r="1032" spans="10:10" x14ac:dyDescent="0.25">
      <c r="J1032" s="1"/>
    </row>
    <row r="1033" spans="10:10" x14ac:dyDescent="0.25">
      <c r="J1033" s="1"/>
    </row>
    <row r="1034" spans="10:10" x14ac:dyDescent="0.25">
      <c r="J1034" s="1"/>
    </row>
    <row r="1035" spans="10:10" x14ac:dyDescent="0.25">
      <c r="J1035" s="1"/>
    </row>
    <row r="1036" spans="10:10" x14ac:dyDescent="0.25">
      <c r="J1036" s="1"/>
    </row>
    <row r="1037" spans="10:10" x14ac:dyDescent="0.25">
      <c r="J1037" s="1"/>
    </row>
    <row r="1038" spans="10:10" x14ac:dyDescent="0.25">
      <c r="J1038" s="1"/>
    </row>
    <row r="1039" spans="10:10" x14ac:dyDescent="0.25">
      <c r="J1039" s="1"/>
    </row>
    <row r="1040" spans="10:10" x14ac:dyDescent="0.25">
      <c r="J1040" s="1"/>
    </row>
    <row r="1041" spans="10:10" x14ac:dyDescent="0.25">
      <c r="J1041" s="1"/>
    </row>
    <row r="1042" spans="10:10" x14ac:dyDescent="0.25">
      <c r="J1042" s="1"/>
    </row>
    <row r="1043" spans="10:10" x14ac:dyDescent="0.25">
      <c r="J1043" s="1"/>
    </row>
    <row r="1044" spans="10:10" x14ac:dyDescent="0.25">
      <c r="J1044" s="1"/>
    </row>
    <row r="1045" spans="10:10" x14ac:dyDescent="0.25">
      <c r="J1045" s="1"/>
    </row>
    <row r="1046" spans="10:10" x14ac:dyDescent="0.25">
      <c r="J1046" s="1"/>
    </row>
    <row r="1047" spans="10:10" x14ac:dyDescent="0.25">
      <c r="J1047" s="1"/>
    </row>
    <row r="1048" spans="10:10" x14ac:dyDescent="0.25">
      <c r="J1048" s="1"/>
    </row>
    <row r="1049" spans="10:10" x14ac:dyDescent="0.25">
      <c r="J1049" s="1"/>
    </row>
    <row r="1050" spans="10:10" x14ac:dyDescent="0.25">
      <c r="J1050" s="1"/>
    </row>
    <row r="1051" spans="10:10" x14ac:dyDescent="0.25">
      <c r="J1051" s="1"/>
    </row>
    <row r="1052" spans="10:10" x14ac:dyDescent="0.25">
      <c r="J1052" s="1"/>
    </row>
    <row r="1053" spans="10:10" x14ac:dyDescent="0.25">
      <c r="J1053" s="1"/>
    </row>
    <row r="1054" spans="10:10" x14ac:dyDescent="0.25">
      <c r="J1054" s="1"/>
    </row>
    <row r="1055" spans="10:10" x14ac:dyDescent="0.25">
      <c r="J1055" s="1"/>
    </row>
    <row r="1056" spans="10:10" x14ac:dyDescent="0.25">
      <c r="J1056" s="1"/>
    </row>
    <row r="1057" spans="10:10" x14ac:dyDescent="0.25">
      <c r="J1057" s="1"/>
    </row>
    <row r="1058" spans="10:10" x14ac:dyDescent="0.25">
      <c r="J1058" s="1"/>
    </row>
    <row r="1059" spans="10:10" x14ac:dyDescent="0.25">
      <c r="J1059" s="1"/>
    </row>
    <row r="1060" spans="10:10" x14ac:dyDescent="0.25">
      <c r="J1060" s="1"/>
    </row>
    <row r="1061" spans="10:10" x14ac:dyDescent="0.25">
      <c r="J1061" s="1"/>
    </row>
    <row r="1062" spans="10:10" x14ac:dyDescent="0.25">
      <c r="J1062" s="1"/>
    </row>
    <row r="1063" spans="10:10" x14ac:dyDescent="0.25">
      <c r="J1063" s="1"/>
    </row>
    <row r="1064" spans="10:10" x14ac:dyDescent="0.25">
      <c r="J1064" s="1"/>
    </row>
    <row r="1065" spans="10:10" x14ac:dyDescent="0.25">
      <c r="J1065" s="1"/>
    </row>
    <row r="1066" spans="10:10" x14ac:dyDescent="0.25">
      <c r="J1066" s="1"/>
    </row>
    <row r="1067" spans="10:10" x14ac:dyDescent="0.25">
      <c r="J1067" s="1"/>
    </row>
    <row r="1068" spans="10:10" x14ac:dyDescent="0.25">
      <c r="J1068" s="1"/>
    </row>
    <row r="1069" spans="10:10" x14ac:dyDescent="0.25">
      <c r="J1069" s="1"/>
    </row>
    <row r="1070" spans="10:10" x14ac:dyDescent="0.25">
      <c r="J1070" s="1"/>
    </row>
    <row r="1071" spans="10:10" x14ac:dyDescent="0.25">
      <c r="J1071" s="1"/>
    </row>
    <row r="1072" spans="10:10" x14ac:dyDescent="0.25">
      <c r="J1072" s="1"/>
    </row>
    <row r="1073" spans="10:10" x14ac:dyDescent="0.25">
      <c r="J1073" s="1"/>
    </row>
    <row r="1074" spans="10:10" x14ac:dyDescent="0.25">
      <c r="J1074" s="1"/>
    </row>
    <row r="1075" spans="10:10" x14ac:dyDescent="0.25">
      <c r="J1075" s="1"/>
    </row>
    <row r="1076" spans="10:10" x14ac:dyDescent="0.25">
      <c r="J1076" s="1"/>
    </row>
    <row r="1077" spans="10:10" x14ac:dyDescent="0.25">
      <c r="J1077" s="1"/>
    </row>
    <row r="1078" spans="10:10" x14ac:dyDescent="0.25">
      <c r="J1078" s="1"/>
    </row>
    <row r="1079" spans="10:10" x14ac:dyDescent="0.25">
      <c r="J1079" s="1"/>
    </row>
    <row r="1080" spans="10:10" x14ac:dyDescent="0.25">
      <c r="J1080" s="1"/>
    </row>
    <row r="1081" spans="10:10" x14ac:dyDescent="0.25">
      <c r="J1081" s="1"/>
    </row>
    <row r="1082" spans="10:10" x14ac:dyDescent="0.25">
      <c r="J1082" s="1"/>
    </row>
    <row r="1083" spans="10:10" x14ac:dyDescent="0.25">
      <c r="J1083" s="1"/>
    </row>
    <row r="1084" spans="10:10" x14ac:dyDescent="0.25">
      <c r="J1084" s="1"/>
    </row>
    <row r="1085" spans="10:10" x14ac:dyDescent="0.25">
      <c r="J1085" s="1"/>
    </row>
    <row r="1086" spans="10:10" x14ac:dyDescent="0.25">
      <c r="J1086" s="1"/>
    </row>
    <row r="1087" spans="10:10" x14ac:dyDescent="0.25">
      <c r="J1087" s="1"/>
    </row>
    <row r="1088" spans="10:10" x14ac:dyDescent="0.25">
      <c r="J1088" s="1"/>
    </row>
    <row r="1089" spans="10:10" x14ac:dyDescent="0.25">
      <c r="J1089" s="1"/>
    </row>
    <row r="1090" spans="10:10" x14ac:dyDescent="0.25">
      <c r="J1090" s="1"/>
    </row>
    <row r="1091" spans="10:10" x14ac:dyDescent="0.25">
      <c r="J1091" s="1"/>
    </row>
    <row r="1092" spans="10:10" x14ac:dyDescent="0.25">
      <c r="J1092" s="1"/>
    </row>
    <row r="1093" spans="10:10" x14ac:dyDescent="0.25">
      <c r="J1093" s="1"/>
    </row>
    <row r="1094" spans="10:10" x14ac:dyDescent="0.25">
      <c r="J1094" s="1"/>
    </row>
    <row r="1095" spans="10:10" x14ac:dyDescent="0.25">
      <c r="J1095" s="1"/>
    </row>
    <row r="1096" spans="10:10" x14ac:dyDescent="0.25">
      <c r="J1096" s="1"/>
    </row>
    <row r="1097" spans="10:10" x14ac:dyDescent="0.25">
      <c r="J1097" s="1"/>
    </row>
    <row r="1098" spans="10:10" x14ac:dyDescent="0.25">
      <c r="J1098" s="1"/>
    </row>
    <row r="1099" spans="10:10" x14ac:dyDescent="0.25">
      <c r="J1099" s="1"/>
    </row>
    <row r="1100" spans="10:10" x14ac:dyDescent="0.25">
      <c r="J1100" s="1"/>
    </row>
    <row r="1101" spans="10:10" x14ac:dyDescent="0.25">
      <c r="J1101" s="1"/>
    </row>
    <row r="1102" spans="10:10" x14ac:dyDescent="0.25">
      <c r="J1102" s="1"/>
    </row>
    <row r="1103" spans="10:10" x14ac:dyDescent="0.25">
      <c r="J1103" s="1"/>
    </row>
    <row r="1104" spans="10:10" x14ac:dyDescent="0.25">
      <c r="J1104" s="1"/>
    </row>
    <row r="1105" spans="10:10" x14ac:dyDescent="0.25">
      <c r="J1105" s="1"/>
    </row>
    <row r="1106" spans="10:10" x14ac:dyDescent="0.25">
      <c r="J1106" s="1"/>
    </row>
    <row r="1107" spans="10:10" x14ac:dyDescent="0.25">
      <c r="J1107" s="1"/>
    </row>
    <row r="1108" spans="10:10" x14ac:dyDescent="0.25">
      <c r="J1108" s="1"/>
    </row>
    <row r="1109" spans="10:10" x14ac:dyDescent="0.25">
      <c r="J1109" s="1"/>
    </row>
    <row r="1110" spans="10:10" x14ac:dyDescent="0.25">
      <c r="J1110" s="1"/>
    </row>
    <row r="1111" spans="10:10" x14ac:dyDescent="0.25">
      <c r="J1111" s="1"/>
    </row>
    <row r="1112" spans="10:10" x14ac:dyDescent="0.25">
      <c r="J1112" s="1"/>
    </row>
    <row r="1113" spans="10:10" x14ac:dyDescent="0.25">
      <c r="J1113" s="1"/>
    </row>
    <row r="1114" spans="10:10" x14ac:dyDescent="0.25">
      <c r="J1114" s="1"/>
    </row>
    <row r="1115" spans="10:10" x14ac:dyDescent="0.25">
      <c r="J1115" s="1"/>
    </row>
    <row r="1116" spans="10:10" x14ac:dyDescent="0.25">
      <c r="J1116" s="1"/>
    </row>
    <row r="1117" spans="10:10" x14ac:dyDescent="0.25">
      <c r="J1117" s="1"/>
    </row>
    <row r="1118" spans="10:10" x14ac:dyDescent="0.25">
      <c r="J1118" s="1"/>
    </row>
    <row r="1119" spans="10:10" x14ac:dyDescent="0.25">
      <c r="J1119" s="1"/>
    </row>
    <row r="1120" spans="10:10" x14ac:dyDescent="0.25">
      <c r="J1120" s="1"/>
    </row>
    <row r="1121" spans="10:10" x14ac:dyDescent="0.25">
      <c r="J1121" s="1"/>
    </row>
    <row r="1122" spans="10:10" x14ac:dyDescent="0.25">
      <c r="J1122" s="1"/>
    </row>
    <row r="1123" spans="10:10" x14ac:dyDescent="0.25">
      <c r="J1123" s="1"/>
    </row>
    <row r="1124" spans="10:10" x14ac:dyDescent="0.25">
      <c r="J1124" s="1"/>
    </row>
    <row r="1125" spans="10:10" x14ac:dyDescent="0.25">
      <c r="J1125" s="1"/>
    </row>
    <row r="1126" spans="10:10" x14ac:dyDescent="0.25">
      <c r="J1126" s="1"/>
    </row>
    <row r="1127" spans="10:10" x14ac:dyDescent="0.25">
      <c r="J1127" s="1"/>
    </row>
    <row r="1128" spans="10:10" x14ac:dyDescent="0.25">
      <c r="J1128" s="1"/>
    </row>
    <row r="1129" spans="10:10" x14ac:dyDescent="0.25">
      <c r="J1129" s="1"/>
    </row>
    <row r="1130" spans="10:10" x14ac:dyDescent="0.25">
      <c r="J1130" s="1"/>
    </row>
    <row r="1131" spans="10:10" x14ac:dyDescent="0.25">
      <c r="J1131" s="1"/>
    </row>
    <row r="1132" spans="10:10" x14ac:dyDescent="0.25">
      <c r="J1132" s="1"/>
    </row>
    <row r="1133" spans="10:10" x14ac:dyDescent="0.25">
      <c r="J1133" s="1"/>
    </row>
    <row r="1134" spans="10:10" x14ac:dyDescent="0.25">
      <c r="J1134" s="1"/>
    </row>
    <row r="1135" spans="10:10" x14ac:dyDescent="0.25">
      <c r="J1135" s="1"/>
    </row>
    <row r="1136" spans="10:10" x14ac:dyDescent="0.25">
      <c r="J1136" s="1"/>
    </row>
    <row r="1137" spans="10:10" x14ac:dyDescent="0.25">
      <c r="J1137" s="1"/>
    </row>
    <row r="1138" spans="10:10" x14ac:dyDescent="0.25">
      <c r="J1138" s="1"/>
    </row>
    <row r="1139" spans="10:10" x14ac:dyDescent="0.25">
      <c r="J1139" s="1"/>
    </row>
    <row r="1140" spans="10:10" x14ac:dyDescent="0.25">
      <c r="J1140" s="1"/>
    </row>
    <row r="1141" spans="10:10" x14ac:dyDescent="0.25">
      <c r="J1141" s="1"/>
    </row>
    <row r="1142" spans="10:10" x14ac:dyDescent="0.25">
      <c r="J1142" s="1"/>
    </row>
    <row r="1143" spans="10:10" x14ac:dyDescent="0.25">
      <c r="J1143" s="1"/>
    </row>
    <row r="1144" spans="10:10" x14ac:dyDescent="0.25">
      <c r="J1144" s="1"/>
    </row>
    <row r="1145" spans="10:10" x14ac:dyDescent="0.25">
      <c r="J1145" s="1"/>
    </row>
    <row r="1146" spans="10:10" x14ac:dyDescent="0.25">
      <c r="J1146" s="1"/>
    </row>
    <row r="1147" spans="10:10" x14ac:dyDescent="0.25">
      <c r="J1147" s="1"/>
    </row>
    <row r="1148" spans="10:10" x14ac:dyDescent="0.25">
      <c r="J1148" s="1"/>
    </row>
    <row r="1149" spans="10:10" x14ac:dyDescent="0.25">
      <c r="J1149" s="1"/>
    </row>
    <row r="1150" spans="10:10" x14ac:dyDescent="0.25">
      <c r="J1150" s="1"/>
    </row>
    <row r="1151" spans="10:10" x14ac:dyDescent="0.25">
      <c r="J1151" s="1"/>
    </row>
    <row r="1152" spans="10:10" x14ac:dyDescent="0.25">
      <c r="J1152" s="1"/>
    </row>
    <row r="1153" spans="10:10" x14ac:dyDescent="0.25">
      <c r="J1153" s="1"/>
    </row>
    <row r="1154" spans="10:10" x14ac:dyDescent="0.25">
      <c r="J1154" s="1"/>
    </row>
    <row r="1155" spans="10:10" x14ac:dyDescent="0.25">
      <c r="J1155" s="1"/>
    </row>
    <row r="1156" spans="10:10" x14ac:dyDescent="0.25">
      <c r="J1156" s="1"/>
    </row>
    <row r="1157" spans="10:10" x14ac:dyDescent="0.25">
      <c r="J1157" s="1"/>
    </row>
    <row r="1158" spans="10:10" x14ac:dyDescent="0.25">
      <c r="J1158" s="1"/>
    </row>
    <row r="1159" spans="10:10" x14ac:dyDescent="0.25">
      <c r="J1159" s="1"/>
    </row>
    <row r="1160" spans="10:10" x14ac:dyDescent="0.25">
      <c r="J1160" s="1"/>
    </row>
    <row r="1161" spans="10:10" x14ac:dyDescent="0.25">
      <c r="J1161" s="1"/>
    </row>
    <row r="1162" spans="10:10" x14ac:dyDescent="0.25">
      <c r="J1162" s="1"/>
    </row>
    <row r="1163" spans="10:10" x14ac:dyDescent="0.25">
      <c r="J1163" s="1"/>
    </row>
    <row r="1164" spans="10:10" x14ac:dyDescent="0.25">
      <c r="J1164" s="1"/>
    </row>
    <row r="1165" spans="10:10" x14ac:dyDescent="0.25">
      <c r="J1165" s="1"/>
    </row>
    <row r="1166" spans="10:10" x14ac:dyDescent="0.25">
      <c r="J1166" s="1"/>
    </row>
    <row r="1167" spans="10:10" x14ac:dyDescent="0.25">
      <c r="J1167" s="1"/>
    </row>
    <row r="1168" spans="10:10" x14ac:dyDescent="0.25">
      <c r="J1168" s="1"/>
    </row>
    <row r="1169" spans="10:10" x14ac:dyDescent="0.25">
      <c r="J1169" s="1"/>
    </row>
    <row r="1170" spans="10:10" x14ac:dyDescent="0.25">
      <c r="J1170" s="1"/>
    </row>
    <row r="1171" spans="10:10" x14ac:dyDescent="0.25">
      <c r="J1171" s="1"/>
    </row>
    <row r="1172" spans="10:10" x14ac:dyDescent="0.25">
      <c r="J1172" s="1"/>
    </row>
    <row r="1173" spans="10:10" x14ac:dyDescent="0.25">
      <c r="J1173" s="1"/>
    </row>
    <row r="1174" spans="10:10" x14ac:dyDescent="0.25">
      <c r="J1174" s="1"/>
    </row>
    <row r="1175" spans="10:10" x14ac:dyDescent="0.25">
      <c r="J1175" s="1"/>
    </row>
    <row r="1176" spans="10:10" x14ac:dyDescent="0.25">
      <c r="J1176" s="1"/>
    </row>
    <row r="1177" spans="10:10" x14ac:dyDescent="0.25">
      <c r="J1177" s="1"/>
    </row>
    <row r="1178" spans="10:10" x14ac:dyDescent="0.25">
      <c r="J1178" s="1"/>
    </row>
    <row r="1179" spans="10:10" x14ac:dyDescent="0.25">
      <c r="J1179" s="1"/>
    </row>
    <row r="1180" spans="10:10" x14ac:dyDescent="0.25">
      <c r="J1180" s="1"/>
    </row>
    <row r="1181" spans="10:10" x14ac:dyDescent="0.25">
      <c r="J1181" s="1"/>
    </row>
    <row r="1182" spans="10:10" x14ac:dyDescent="0.25">
      <c r="J1182" s="1"/>
    </row>
    <row r="1183" spans="10:10" x14ac:dyDescent="0.25">
      <c r="J1183" s="1"/>
    </row>
    <row r="1184" spans="10:10" x14ac:dyDescent="0.25">
      <c r="J1184" s="1"/>
    </row>
    <row r="1185" spans="10:10" x14ac:dyDescent="0.25">
      <c r="J1185" s="1"/>
    </row>
    <row r="1186" spans="10:10" x14ac:dyDescent="0.25">
      <c r="J1186" s="1"/>
    </row>
    <row r="1187" spans="10:10" x14ac:dyDescent="0.25">
      <c r="J1187" s="1"/>
    </row>
    <row r="1188" spans="10:10" x14ac:dyDescent="0.25">
      <c r="J1188" s="1"/>
    </row>
    <row r="1189" spans="10:10" x14ac:dyDescent="0.25">
      <c r="J1189" s="1"/>
    </row>
    <row r="1190" spans="10:10" x14ac:dyDescent="0.25">
      <c r="J1190" s="1"/>
    </row>
    <row r="1191" spans="10:10" x14ac:dyDescent="0.25">
      <c r="J1191" s="1"/>
    </row>
    <row r="1192" spans="10:10" x14ac:dyDescent="0.25">
      <c r="J1192" s="1"/>
    </row>
    <row r="1193" spans="10:10" x14ac:dyDescent="0.25">
      <c r="J1193" s="1"/>
    </row>
    <row r="1194" spans="10:10" x14ac:dyDescent="0.25">
      <c r="J1194" s="1"/>
    </row>
    <row r="1195" spans="10:10" x14ac:dyDescent="0.25">
      <c r="J1195" s="1"/>
    </row>
    <row r="1196" spans="10:10" x14ac:dyDescent="0.25">
      <c r="J1196" s="1"/>
    </row>
    <row r="1197" spans="10:10" x14ac:dyDescent="0.25">
      <c r="J1197" s="1"/>
    </row>
    <row r="1198" spans="10:10" x14ac:dyDescent="0.25">
      <c r="J1198" s="1"/>
    </row>
    <row r="1199" spans="10:10" x14ac:dyDescent="0.25">
      <c r="J1199" s="1"/>
    </row>
    <row r="1200" spans="10:10" x14ac:dyDescent="0.25">
      <c r="J1200" s="1"/>
    </row>
    <row r="1201" spans="10:10" x14ac:dyDescent="0.25">
      <c r="J1201" s="1"/>
    </row>
    <row r="1202" spans="10:10" x14ac:dyDescent="0.25">
      <c r="J1202" s="1"/>
    </row>
    <row r="1203" spans="10:10" x14ac:dyDescent="0.25">
      <c r="J1203" s="1"/>
    </row>
    <row r="1204" spans="10:10" x14ac:dyDescent="0.25">
      <c r="J1204" s="1"/>
    </row>
    <row r="1205" spans="10:10" x14ac:dyDescent="0.25">
      <c r="J1205" s="1"/>
    </row>
    <row r="1206" spans="10:10" x14ac:dyDescent="0.25">
      <c r="J1206" s="1"/>
    </row>
    <row r="1207" spans="10:10" x14ac:dyDescent="0.25">
      <c r="J1207" s="1"/>
    </row>
    <row r="1208" spans="10:10" x14ac:dyDescent="0.25">
      <c r="J1208" s="1"/>
    </row>
    <row r="1209" spans="10:10" x14ac:dyDescent="0.25">
      <c r="J1209" s="1"/>
    </row>
    <row r="1210" spans="10:10" x14ac:dyDescent="0.25">
      <c r="J1210" s="1"/>
    </row>
    <row r="1211" spans="10:10" x14ac:dyDescent="0.25">
      <c r="J1211" s="1"/>
    </row>
    <row r="1212" spans="10:10" x14ac:dyDescent="0.25">
      <c r="J1212" s="1"/>
    </row>
    <row r="1213" spans="10:10" x14ac:dyDescent="0.25">
      <c r="J1213" s="1"/>
    </row>
    <row r="1214" spans="10:10" x14ac:dyDescent="0.25">
      <c r="J1214" s="1"/>
    </row>
    <row r="1215" spans="10:10" x14ac:dyDescent="0.25">
      <c r="J1215" s="1"/>
    </row>
    <row r="1216" spans="10:10" x14ac:dyDescent="0.25">
      <c r="J1216" s="1"/>
    </row>
    <row r="1217" spans="10:10" x14ac:dyDescent="0.25">
      <c r="J1217" s="1"/>
    </row>
    <row r="1218" spans="10:10" x14ac:dyDescent="0.25">
      <c r="J1218" s="1"/>
    </row>
    <row r="1219" spans="10:10" x14ac:dyDescent="0.25">
      <c r="J1219" s="1"/>
    </row>
    <row r="1220" spans="10:10" x14ac:dyDescent="0.25">
      <c r="J1220" s="1"/>
    </row>
    <row r="1221" spans="10:10" x14ac:dyDescent="0.25">
      <c r="J1221" s="1"/>
    </row>
    <row r="1222" spans="10:10" x14ac:dyDescent="0.25">
      <c r="J1222" s="1"/>
    </row>
    <row r="1223" spans="10:10" x14ac:dyDescent="0.25">
      <c r="J1223" s="1"/>
    </row>
    <row r="1224" spans="10:10" x14ac:dyDescent="0.25">
      <c r="J1224" s="1"/>
    </row>
    <row r="1225" spans="10:10" x14ac:dyDescent="0.25">
      <c r="J1225" s="1"/>
    </row>
    <row r="1226" spans="10:10" x14ac:dyDescent="0.25">
      <c r="J1226" s="1"/>
    </row>
    <row r="1227" spans="10:10" x14ac:dyDescent="0.25">
      <c r="J1227" s="1"/>
    </row>
    <row r="1228" spans="10:10" x14ac:dyDescent="0.25">
      <c r="J1228" s="1"/>
    </row>
    <row r="1229" spans="10:10" x14ac:dyDescent="0.25">
      <c r="J1229" s="1"/>
    </row>
    <row r="1230" spans="10:10" x14ac:dyDescent="0.25">
      <c r="J1230" s="1"/>
    </row>
    <row r="1231" spans="10:10" x14ac:dyDescent="0.25">
      <c r="J1231" s="1"/>
    </row>
    <row r="1232" spans="10:10" x14ac:dyDescent="0.25">
      <c r="J1232" s="1"/>
    </row>
    <row r="1233" spans="10:10" x14ac:dyDescent="0.25">
      <c r="J1233" s="1"/>
    </row>
    <row r="1234" spans="10:10" x14ac:dyDescent="0.25">
      <c r="J1234" s="1"/>
    </row>
    <row r="1235" spans="10:10" x14ac:dyDescent="0.25">
      <c r="J1235" s="1"/>
    </row>
    <row r="1236" spans="10:10" x14ac:dyDescent="0.25">
      <c r="J1236" s="1"/>
    </row>
    <row r="1237" spans="10:10" x14ac:dyDescent="0.25">
      <c r="J1237" s="1"/>
    </row>
    <row r="1238" spans="10:10" x14ac:dyDescent="0.25">
      <c r="J1238" s="1"/>
    </row>
    <row r="1239" spans="10:10" x14ac:dyDescent="0.25">
      <c r="J1239" s="1"/>
    </row>
    <row r="1240" spans="10:10" x14ac:dyDescent="0.25">
      <c r="J1240" s="1"/>
    </row>
    <row r="1241" spans="10:10" x14ac:dyDescent="0.25">
      <c r="J1241" s="1"/>
    </row>
    <row r="1242" spans="10:10" x14ac:dyDescent="0.25">
      <c r="J1242" s="1"/>
    </row>
    <row r="1243" spans="10:10" x14ac:dyDescent="0.25">
      <c r="J1243" s="1"/>
    </row>
    <row r="1244" spans="10:10" x14ac:dyDescent="0.25">
      <c r="J1244" s="1"/>
    </row>
    <row r="1245" spans="10:10" x14ac:dyDescent="0.25">
      <c r="J1245" s="1"/>
    </row>
    <row r="1246" spans="10:10" x14ac:dyDescent="0.25">
      <c r="J1246" s="1"/>
    </row>
    <row r="1247" spans="10:10" x14ac:dyDescent="0.25">
      <c r="J1247" s="1"/>
    </row>
    <row r="1248" spans="10:10" x14ac:dyDescent="0.25">
      <c r="J1248" s="1"/>
    </row>
    <row r="1249" spans="10:10" x14ac:dyDescent="0.25">
      <c r="J1249" s="1"/>
    </row>
    <row r="1250" spans="10:10" x14ac:dyDescent="0.25">
      <c r="J1250" s="1"/>
    </row>
    <row r="1251" spans="10:10" x14ac:dyDescent="0.25">
      <c r="J1251" s="1"/>
    </row>
    <row r="1252" spans="10:10" x14ac:dyDescent="0.25">
      <c r="J1252" s="1"/>
    </row>
    <row r="1253" spans="10:10" x14ac:dyDescent="0.25">
      <c r="J1253" s="1"/>
    </row>
    <row r="1254" spans="10:10" x14ac:dyDescent="0.25">
      <c r="J1254" s="1"/>
    </row>
    <row r="1255" spans="10:10" x14ac:dyDescent="0.25">
      <c r="J1255" s="1"/>
    </row>
    <row r="1256" spans="10:10" x14ac:dyDescent="0.25">
      <c r="J1256" s="1"/>
    </row>
    <row r="1257" spans="10:10" x14ac:dyDescent="0.25">
      <c r="J1257" s="1"/>
    </row>
    <row r="1258" spans="10:10" x14ac:dyDescent="0.25">
      <c r="J1258" s="1"/>
    </row>
    <row r="1259" spans="10:10" x14ac:dyDescent="0.25">
      <c r="J1259" s="1"/>
    </row>
    <row r="1260" spans="10:10" x14ac:dyDescent="0.25">
      <c r="J1260" s="1"/>
    </row>
    <row r="1261" spans="10:10" x14ac:dyDescent="0.25">
      <c r="J1261" s="1"/>
    </row>
    <row r="1262" spans="10:10" x14ac:dyDescent="0.25">
      <c r="J1262" s="1"/>
    </row>
    <row r="1263" spans="10:10" x14ac:dyDescent="0.25">
      <c r="J1263" s="1"/>
    </row>
    <row r="1264" spans="10:10" x14ac:dyDescent="0.25">
      <c r="J1264" s="1"/>
    </row>
    <row r="1265" spans="10:10" x14ac:dyDescent="0.25">
      <c r="J1265" s="1"/>
    </row>
    <row r="1266" spans="10:10" x14ac:dyDescent="0.25">
      <c r="J1266" s="1"/>
    </row>
    <row r="1267" spans="10:10" x14ac:dyDescent="0.25">
      <c r="J1267" s="1"/>
    </row>
    <row r="1268" spans="10:10" x14ac:dyDescent="0.25">
      <c r="J1268" s="1"/>
    </row>
    <row r="1269" spans="10:10" x14ac:dyDescent="0.25">
      <c r="J1269" s="1"/>
    </row>
    <row r="1270" spans="10:10" x14ac:dyDescent="0.25">
      <c r="J1270" s="1"/>
    </row>
    <row r="1271" spans="10:10" x14ac:dyDescent="0.25">
      <c r="J1271" s="1"/>
    </row>
    <row r="1272" spans="10:10" x14ac:dyDescent="0.25">
      <c r="J1272" s="1"/>
    </row>
    <row r="1273" spans="10:10" x14ac:dyDescent="0.25">
      <c r="J1273" s="1"/>
    </row>
    <row r="1274" spans="10:10" x14ac:dyDescent="0.25">
      <c r="J1274" s="1"/>
    </row>
    <row r="1275" spans="10:10" x14ac:dyDescent="0.25">
      <c r="J1275" s="1"/>
    </row>
    <row r="1276" spans="10:10" x14ac:dyDescent="0.25">
      <c r="J1276" s="1"/>
    </row>
    <row r="1277" spans="10:10" x14ac:dyDescent="0.25">
      <c r="J1277" s="1"/>
    </row>
    <row r="1278" spans="10:10" x14ac:dyDescent="0.25">
      <c r="J1278" s="1"/>
    </row>
    <row r="1279" spans="10:10" x14ac:dyDescent="0.25">
      <c r="J1279" s="1"/>
    </row>
    <row r="1280" spans="10:10" x14ac:dyDescent="0.25">
      <c r="J1280" s="1"/>
    </row>
    <row r="1281" spans="10:10" x14ac:dyDescent="0.25">
      <c r="J1281" s="1"/>
    </row>
    <row r="1282" spans="10:10" x14ac:dyDescent="0.25">
      <c r="J1282" s="1"/>
    </row>
    <row r="1283" spans="10:10" x14ac:dyDescent="0.25">
      <c r="J1283" s="1"/>
    </row>
    <row r="1284" spans="10:10" x14ac:dyDescent="0.25">
      <c r="J1284" s="1"/>
    </row>
    <row r="1285" spans="10:10" x14ac:dyDescent="0.25">
      <c r="J1285" s="1"/>
    </row>
    <row r="1286" spans="10:10" x14ac:dyDescent="0.25">
      <c r="J1286" s="1"/>
    </row>
    <row r="1287" spans="10:10" x14ac:dyDescent="0.25">
      <c r="J1287" s="1"/>
    </row>
    <row r="1288" spans="10:10" x14ac:dyDescent="0.25">
      <c r="J1288" s="1"/>
    </row>
    <row r="1289" spans="10:10" x14ac:dyDescent="0.25">
      <c r="J1289" s="1"/>
    </row>
    <row r="1290" spans="10:10" x14ac:dyDescent="0.25">
      <c r="J1290" s="1"/>
    </row>
    <row r="1291" spans="10:10" x14ac:dyDescent="0.25">
      <c r="J1291" s="1"/>
    </row>
    <row r="1292" spans="10:10" x14ac:dyDescent="0.25">
      <c r="J1292" s="1"/>
    </row>
    <row r="1293" spans="10:10" x14ac:dyDescent="0.25">
      <c r="J1293" s="1"/>
    </row>
    <row r="1294" spans="10:10" x14ac:dyDescent="0.25">
      <c r="J1294" s="1"/>
    </row>
    <row r="1295" spans="10:10" x14ac:dyDescent="0.25">
      <c r="J1295" s="1"/>
    </row>
    <row r="1296" spans="10:10" x14ac:dyDescent="0.25">
      <c r="J1296" s="1"/>
    </row>
    <row r="1297" spans="10:10" x14ac:dyDescent="0.25">
      <c r="J1297" s="1"/>
    </row>
    <row r="1298" spans="10:10" x14ac:dyDescent="0.25">
      <c r="J1298" s="1"/>
    </row>
    <row r="1299" spans="10:10" x14ac:dyDescent="0.25">
      <c r="J1299" s="1"/>
    </row>
    <row r="1300" spans="10:10" x14ac:dyDescent="0.25">
      <c r="J1300" s="1"/>
    </row>
    <row r="1301" spans="10:10" x14ac:dyDescent="0.25">
      <c r="J1301" s="1"/>
    </row>
    <row r="1302" spans="10:10" x14ac:dyDescent="0.25">
      <c r="J1302" s="1"/>
    </row>
    <row r="1303" spans="10:10" x14ac:dyDescent="0.25">
      <c r="J1303" s="1"/>
    </row>
    <row r="1304" spans="10:10" x14ac:dyDescent="0.25">
      <c r="J1304" s="1"/>
    </row>
    <row r="1305" spans="10:10" x14ac:dyDescent="0.25">
      <c r="J1305" s="1"/>
    </row>
    <row r="1306" spans="10:10" x14ac:dyDescent="0.25">
      <c r="J1306" s="1"/>
    </row>
    <row r="1307" spans="10:10" x14ac:dyDescent="0.25">
      <c r="J1307" s="1"/>
    </row>
    <row r="1308" spans="10:10" x14ac:dyDescent="0.25">
      <c r="J1308" s="1"/>
    </row>
    <row r="1309" spans="10:10" x14ac:dyDescent="0.25">
      <c r="J1309" s="1"/>
    </row>
    <row r="1310" spans="10:10" x14ac:dyDescent="0.25">
      <c r="J1310" s="1"/>
    </row>
    <row r="1311" spans="10:10" x14ac:dyDescent="0.25">
      <c r="J1311" s="1"/>
    </row>
    <row r="1312" spans="10:10" x14ac:dyDescent="0.25">
      <c r="J1312" s="1"/>
    </row>
    <row r="1313" spans="10:10" x14ac:dyDescent="0.25">
      <c r="J1313" s="1"/>
    </row>
    <row r="1314" spans="10:10" x14ac:dyDescent="0.25">
      <c r="J1314" s="1"/>
    </row>
    <row r="1315" spans="10:10" x14ac:dyDescent="0.25">
      <c r="J1315" s="1"/>
    </row>
    <row r="1316" spans="10:10" x14ac:dyDescent="0.25">
      <c r="J1316" s="1"/>
    </row>
    <row r="1317" spans="10:10" x14ac:dyDescent="0.25">
      <c r="J1317" s="1"/>
    </row>
    <row r="1318" spans="10:10" x14ac:dyDescent="0.25">
      <c r="J1318" s="1"/>
    </row>
    <row r="1319" spans="10:10" x14ac:dyDescent="0.25">
      <c r="J1319" s="1"/>
    </row>
    <row r="1320" spans="10:10" x14ac:dyDescent="0.25">
      <c r="J1320" s="1"/>
    </row>
    <row r="1321" spans="10:10" x14ac:dyDescent="0.25">
      <c r="J1321" s="1"/>
    </row>
    <row r="1322" spans="10:10" x14ac:dyDescent="0.25">
      <c r="J1322" s="1"/>
    </row>
    <row r="1323" spans="10:10" x14ac:dyDescent="0.25">
      <c r="J1323" s="1"/>
    </row>
    <row r="1324" spans="10:10" x14ac:dyDescent="0.25">
      <c r="J1324" s="1"/>
    </row>
    <row r="1325" spans="10:10" x14ac:dyDescent="0.25">
      <c r="J1325" s="1"/>
    </row>
    <row r="1326" spans="10:10" x14ac:dyDescent="0.25">
      <c r="J1326" s="1"/>
    </row>
    <row r="1327" spans="10:10" x14ac:dyDescent="0.25">
      <c r="J1327" s="1"/>
    </row>
    <row r="1328" spans="10:10" x14ac:dyDescent="0.25">
      <c r="J1328" s="1"/>
    </row>
    <row r="1329" spans="10:10" x14ac:dyDescent="0.25">
      <c r="J1329" s="1"/>
    </row>
    <row r="1330" spans="10:10" x14ac:dyDescent="0.25">
      <c r="J1330" s="1"/>
    </row>
    <row r="1331" spans="10:10" x14ac:dyDescent="0.25">
      <c r="J1331" s="1"/>
    </row>
    <row r="1332" spans="10:10" x14ac:dyDescent="0.25">
      <c r="J1332" s="1"/>
    </row>
    <row r="1333" spans="10:10" x14ac:dyDescent="0.25">
      <c r="J1333" s="1"/>
    </row>
    <row r="1334" spans="10:10" x14ac:dyDescent="0.25">
      <c r="J1334" s="1"/>
    </row>
    <row r="1335" spans="10:10" x14ac:dyDescent="0.25">
      <c r="J1335" s="1"/>
    </row>
    <row r="1336" spans="10:10" x14ac:dyDescent="0.25">
      <c r="J1336" s="1"/>
    </row>
    <row r="1337" spans="10:10" x14ac:dyDescent="0.25">
      <c r="J1337" s="1"/>
    </row>
    <row r="1338" spans="10:10" x14ac:dyDescent="0.25">
      <c r="J1338" s="1"/>
    </row>
    <row r="1339" spans="10:10" x14ac:dyDescent="0.25">
      <c r="J1339" s="1"/>
    </row>
    <row r="1340" spans="10:10" x14ac:dyDescent="0.25">
      <c r="J1340" s="1"/>
    </row>
    <row r="1341" spans="10:10" x14ac:dyDescent="0.25">
      <c r="J1341" s="1"/>
    </row>
    <row r="1342" spans="10:10" x14ac:dyDescent="0.25">
      <c r="J1342" s="1"/>
    </row>
    <row r="1343" spans="10:10" x14ac:dyDescent="0.25">
      <c r="J1343" s="1"/>
    </row>
    <row r="1344" spans="10:10" x14ac:dyDescent="0.25">
      <c r="J1344" s="1"/>
    </row>
    <row r="1345" spans="10:10" x14ac:dyDescent="0.25">
      <c r="J1345" s="1"/>
    </row>
    <row r="1346" spans="10:10" x14ac:dyDescent="0.25">
      <c r="J1346" s="1"/>
    </row>
    <row r="1347" spans="10:10" x14ac:dyDescent="0.25">
      <c r="J1347" s="1"/>
    </row>
    <row r="1348" spans="10:10" x14ac:dyDescent="0.25">
      <c r="J1348" s="1"/>
    </row>
    <row r="1349" spans="10:10" x14ac:dyDescent="0.25">
      <c r="J1349" s="1"/>
    </row>
    <row r="1350" spans="10:10" x14ac:dyDescent="0.25">
      <c r="J1350" s="1"/>
    </row>
    <row r="1351" spans="10:10" x14ac:dyDescent="0.25">
      <c r="J1351" s="1"/>
    </row>
    <row r="1352" spans="10:10" x14ac:dyDescent="0.25">
      <c r="J1352" s="1"/>
    </row>
    <row r="1353" spans="10:10" x14ac:dyDescent="0.25">
      <c r="J1353" s="1"/>
    </row>
    <row r="1354" spans="10:10" x14ac:dyDescent="0.25">
      <c r="J1354" s="1"/>
    </row>
    <row r="1355" spans="10:10" x14ac:dyDescent="0.25">
      <c r="J1355" s="1"/>
    </row>
    <row r="1356" spans="10:10" x14ac:dyDescent="0.25">
      <c r="J1356" s="1"/>
    </row>
    <row r="1357" spans="10:10" x14ac:dyDescent="0.25">
      <c r="J1357" s="1"/>
    </row>
    <row r="1358" spans="10:10" x14ac:dyDescent="0.25">
      <c r="J1358" s="1"/>
    </row>
    <row r="1359" spans="10:10" x14ac:dyDescent="0.25">
      <c r="J1359" s="1"/>
    </row>
    <row r="1360" spans="10:10" x14ac:dyDescent="0.25">
      <c r="J1360" s="1"/>
    </row>
    <row r="1361" spans="10:10" x14ac:dyDescent="0.25">
      <c r="J1361" s="1"/>
    </row>
    <row r="1362" spans="10:10" x14ac:dyDescent="0.25">
      <c r="J1362" s="1"/>
    </row>
    <row r="1363" spans="10:10" x14ac:dyDescent="0.25">
      <c r="J1363" s="1"/>
    </row>
    <row r="1364" spans="10:10" x14ac:dyDescent="0.25">
      <c r="J1364" s="1"/>
    </row>
    <row r="1365" spans="10:10" x14ac:dyDescent="0.25">
      <c r="J1365" s="1"/>
    </row>
    <row r="1366" spans="10:10" x14ac:dyDescent="0.25">
      <c r="J1366" s="1"/>
    </row>
    <row r="1367" spans="10:10" x14ac:dyDescent="0.25">
      <c r="J1367" s="1"/>
    </row>
    <row r="1368" spans="10:10" x14ac:dyDescent="0.25">
      <c r="J1368" s="1"/>
    </row>
    <row r="1369" spans="10:10" x14ac:dyDescent="0.25">
      <c r="J1369" s="1"/>
    </row>
    <row r="1370" spans="10:10" x14ac:dyDescent="0.25">
      <c r="J1370" s="1"/>
    </row>
    <row r="1371" spans="10:10" x14ac:dyDescent="0.25">
      <c r="J1371" s="1"/>
    </row>
    <row r="1372" spans="10:10" x14ac:dyDescent="0.25">
      <c r="J1372" s="1"/>
    </row>
    <row r="1373" spans="10:10" x14ac:dyDescent="0.25">
      <c r="J1373" s="1"/>
    </row>
    <row r="1374" spans="10:10" x14ac:dyDescent="0.25">
      <c r="J1374" s="1"/>
    </row>
    <row r="1375" spans="10:10" x14ac:dyDescent="0.25">
      <c r="J1375" s="1"/>
    </row>
    <row r="1376" spans="10:10" x14ac:dyDescent="0.25">
      <c r="J1376" s="1"/>
    </row>
    <row r="1377" spans="10:10" x14ac:dyDescent="0.25">
      <c r="J1377" s="1"/>
    </row>
    <row r="1378" spans="10:10" x14ac:dyDescent="0.25">
      <c r="J1378" s="1"/>
    </row>
    <row r="1379" spans="10:10" x14ac:dyDescent="0.25">
      <c r="J1379" s="1"/>
    </row>
    <row r="1380" spans="10:10" x14ac:dyDescent="0.25">
      <c r="J1380" s="1"/>
    </row>
    <row r="1381" spans="10:10" x14ac:dyDescent="0.25">
      <c r="J1381" s="1"/>
    </row>
    <row r="1382" spans="10:10" x14ac:dyDescent="0.25">
      <c r="J1382" s="1"/>
    </row>
    <row r="1383" spans="10:10" x14ac:dyDescent="0.25">
      <c r="J1383" s="1"/>
    </row>
    <row r="1384" spans="10:10" x14ac:dyDescent="0.25">
      <c r="J1384" s="1"/>
    </row>
    <row r="1385" spans="10:10" x14ac:dyDescent="0.25">
      <c r="J1385" s="1"/>
    </row>
    <row r="1386" spans="10:10" x14ac:dyDescent="0.25">
      <c r="J1386" s="1"/>
    </row>
    <row r="1387" spans="10:10" x14ac:dyDescent="0.25">
      <c r="J1387" s="1"/>
    </row>
    <row r="1388" spans="10:10" x14ac:dyDescent="0.25">
      <c r="J1388" s="1"/>
    </row>
    <row r="1389" spans="10:10" x14ac:dyDescent="0.25">
      <c r="J1389" s="1"/>
    </row>
    <row r="1390" spans="10:10" x14ac:dyDescent="0.25">
      <c r="J1390" s="1"/>
    </row>
    <row r="1391" spans="10:10" x14ac:dyDescent="0.25">
      <c r="J1391" s="1"/>
    </row>
    <row r="1392" spans="10:10" x14ac:dyDescent="0.25">
      <c r="J1392" s="1"/>
    </row>
    <row r="1393" spans="10:10" x14ac:dyDescent="0.25">
      <c r="J1393" s="1"/>
    </row>
    <row r="1394" spans="10:10" x14ac:dyDescent="0.25">
      <c r="J1394" s="1"/>
    </row>
    <row r="1395" spans="10:10" x14ac:dyDescent="0.25">
      <c r="J1395" s="1"/>
    </row>
    <row r="1396" spans="10:10" x14ac:dyDescent="0.25">
      <c r="J1396" s="1"/>
    </row>
    <row r="1397" spans="10:10" x14ac:dyDescent="0.25">
      <c r="J1397" s="1"/>
    </row>
    <row r="1398" spans="10:10" x14ac:dyDescent="0.25">
      <c r="J1398" s="1"/>
    </row>
    <row r="1399" spans="10:10" x14ac:dyDescent="0.25">
      <c r="J1399" s="1"/>
    </row>
    <row r="1400" spans="10:10" x14ac:dyDescent="0.25">
      <c r="J1400" s="1"/>
    </row>
    <row r="1401" spans="10:10" x14ac:dyDescent="0.25">
      <c r="J1401" s="1"/>
    </row>
    <row r="1402" spans="10:10" x14ac:dyDescent="0.25">
      <c r="J1402" s="1"/>
    </row>
    <row r="1403" spans="10:10" x14ac:dyDescent="0.25">
      <c r="J1403" s="1"/>
    </row>
    <row r="1404" spans="10:10" x14ac:dyDescent="0.25">
      <c r="J1404" s="1"/>
    </row>
    <row r="1405" spans="10:10" x14ac:dyDescent="0.25">
      <c r="J1405" s="1"/>
    </row>
    <row r="1406" spans="10:10" x14ac:dyDescent="0.25">
      <c r="J1406" s="1"/>
    </row>
    <row r="1407" spans="10:10" x14ac:dyDescent="0.25">
      <c r="J1407" s="1"/>
    </row>
    <row r="1408" spans="10:10" x14ac:dyDescent="0.25">
      <c r="J1408" s="1"/>
    </row>
    <row r="1409" spans="10:10" x14ac:dyDescent="0.25">
      <c r="J1409" s="1"/>
    </row>
    <row r="1410" spans="10:10" x14ac:dyDescent="0.25">
      <c r="J1410" s="1"/>
    </row>
    <row r="1411" spans="10:10" x14ac:dyDescent="0.25">
      <c r="J1411" s="1"/>
    </row>
    <row r="1412" spans="10:10" x14ac:dyDescent="0.25">
      <c r="J1412" s="1"/>
    </row>
    <row r="1413" spans="10:10" x14ac:dyDescent="0.25">
      <c r="J1413" s="1"/>
    </row>
    <row r="1414" spans="10:10" x14ac:dyDescent="0.25">
      <c r="J1414" s="1"/>
    </row>
    <row r="1415" spans="10:10" x14ac:dyDescent="0.25">
      <c r="J1415" s="1"/>
    </row>
    <row r="1416" spans="10:10" x14ac:dyDescent="0.25">
      <c r="J1416" s="1"/>
    </row>
    <row r="1417" spans="10:10" x14ac:dyDescent="0.25">
      <c r="J1417" s="1"/>
    </row>
    <row r="1418" spans="10:10" x14ac:dyDescent="0.25">
      <c r="J1418" s="1"/>
    </row>
    <row r="1419" spans="10:10" x14ac:dyDescent="0.25">
      <c r="J1419" s="1"/>
    </row>
    <row r="1420" spans="10:10" x14ac:dyDescent="0.25">
      <c r="J1420" s="1"/>
    </row>
    <row r="1421" spans="10:10" x14ac:dyDescent="0.25">
      <c r="J1421" s="1"/>
    </row>
    <row r="1422" spans="10:10" x14ac:dyDescent="0.25">
      <c r="J1422" s="1"/>
    </row>
    <row r="1423" spans="10:10" x14ac:dyDescent="0.25">
      <c r="J1423" s="1"/>
    </row>
    <row r="1424" spans="10:10" x14ac:dyDescent="0.25">
      <c r="J1424" s="1"/>
    </row>
    <row r="1425" spans="10:10" x14ac:dyDescent="0.25">
      <c r="J1425" s="1"/>
    </row>
    <row r="1426" spans="10:10" x14ac:dyDescent="0.25">
      <c r="J1426" s="1"/>
    </row>
    <row r="1427" spans="10:10" x14ac:dyDescent="0.25">
      <c r="J1427" s="1"/>
    </row>
    <row r="1428" spans="10:10" x14ac:dyDescent="0.25">
      <c r="J1428" s="1"/>
    </row>
    <row r="1429" spans="10:10" x14ac:dyDescent="0.25">
      <c r="J1429" s="1"/>
    </row>
    <row r="1430" spans="10:10" x14ac:dyDescent="0.25">
      <c r="J1430" s="1"/>
    </row>
    <row r="1431" spans="10:10" x14ac:dyDescent="0.25">
      <c r="J1431" s="1"/>
    </row>
    <row r="1432" spans="10:10" x14ac:dyDescent="0.25">
      <c r="J1432" s="1"/>
    </row>
    <row r="1433" spans="10:10" x14ac:dyDescent="0.25">
      <c r="J1433" s="1"/>
    </row>
    <row r="1434" spans="10:10" x14ac:dyDescent="0.25">
      <c r="J1434" s="1"/>
    </row>
    <row r="1435" spans="10:10" x14ac:dyDescent="0.25">
      <c r="J1435" s="1"/>
    </row>
    <row r="1436" spans="10:10" x14ac:dyDescent="0.25">
      <c r="J1436" s="1"/>
    </row>
    <row r="1437" spans="10:10" x14ac:dyDescent="0.25">
      <c r="J1437" s="1"/>
    </row>
    <row r="1438" spans="10:10" x14ac:dyDescent="0.25">
      <c r="J1438" s="1"/>
    </row>
    <row r="1439" spans="10:10" x14ac:dyDescent="0.25">
      <c r="J1439" s="1"/>
    </row>
    <row r="1440" spans="10:10" x14ac:dyDescent="0.25">
      <c r="J1440" s="1"/>
    </row>
    <row r="1441" spans="10:10" x14ac:dyDescent="0.25">
      <c r="J1441" s="1"/>
    </row>
    <row r="1442" spans="10:10" x14ac:dyDescent="0.25">
      <c r="J1442" s="1"/>
    </row>
    <row r="1443" spans="10:10" x14ac:dyDescent="0.25">
      <c r="J1443" s="1"/>
    </row>
    <row r="1444" spans="10:10" x14ac:dyDescent="0.25">
      <c r="J1444" s="1"/>
    </row>
    <row r="1445" spans="10:10" x14ac:dyDescent="0.25">
      <c r="J1445" s="1"/>
    </row>
    <row r="1446" spans="10:10" x14ac:dyDescent="0.25">
      <c r="J1446" s="1"/>
    </row>
    <row r="1447" spans="10:10" x14ac:dyDescent="0.25">
      <c r="J1447" s="1"/>
    </row>
    <row r="1448" spans="10:10" x14ac:dyDescent="0.25">
      <c r="J1448" s="1"/>
    </row>
    <row r="1449" spans="10:10" x14ac:dyDescent="0.25">
      <c r="J1449" s="1"/>
    </row>
    <row r="1450" spans="10:10" x14ac:dyDescent="0.25">
      <c r="J1450" s="1"/>
    </row>
    <row r="1451" spans="10:10" x14ac:dyDescent="0.25">
      <c r="J1451" s="1"/>
    </row>
    <row r="1452" spans="10:10" x14ac:dyDescent="0.25">
      <c r="J1452" s="1"/>
    </row>
    <row r="1453" spans="10:10" x14ac:dyDescent="0.25">
      <c r="J1453" s="1"/>
    </row>
    <row r="1454" spans="10:10" x14ac:dyDescent="0.25">
      <c r="J1454" s="1"/>
    </row>
    <row r="1455" spans="10:10" x14ac:dyDescent="0.25">
      <c r="J1455" s="1"/>
    </row>
    <row r="1456" spans="10:10" x14ac:dyDescent="0.25">
      <c r="J1456" s="1"/>
    </row>
    <row r="1457" spans="10:10" x14ac:dyDescent="0.25">
      <c r="J1457" s="1"/>
    </row>
    <row r="1458" spans="10:10" x14ac:dyDescent="0.25">
      <c r="J1458" s="1"/>
    </row>
    <row r="1459" spans="10:10" x14ac:dyDescent="0.25">
      <c r="J1459" s="1"/>
    </row>
    <row r="1460" spans="10:10" x14ac:dyDescent="0.25">
      <c r="J1460" s="1"/>
    </row>
    <row r="1461" spans="10:10" x14ac:dyDescent="0.25">
      <c r="J1461" s="1"/>
    </row>
    <row r="1462" spans="10:10" x14ac:dyDescent="0.25">
      <c r="J1462" s="1"/>
    </row>
    <row r="1463" spans="10:10" x14ac:dyDescent="0.25">
      <c r="J1463" s="1"/>
    </row>
    <row r="1464" spans="10:10" x14ac:dyDescent="0.25">
      <c r="J1464" s="1"/>
    </row>
    <row r="1465" spans="10:10" x14ac:dyDescent="0.25">
      <c r="J1465" s="1"/>
    </row>
    <row r="1466" spans="10:10" x14ac:dyDescent="0.25">
      <c r="J1466" s="1"/>
    </row>
    <row r="1467" spans="10:10" x14ac:dyDescent="0.25">
      <c r="J1467" s="1"/>
    </row>
    <row r="1468" spans="10:10" x14ac:dyDescent="0.25">
      <c r="J1468" s="1"/>
    </row>
    <row r="1469" spans="10:10" x14ac:dyDescent="0.25">
      <c r="J1469" s="1"/>
    </row>
    <row r="1470" spans="10:10" x14ac:dyDescent="0.25">
      <c r="J1470" s="1"/>
    </row>
    <row r="1471" spans="10:10" x14ac:dyDescent="0.25">
      <c r="J1471" s="1"/>
    </row>
    <row r="1472" spans="10:10" x14ac:dyDescent="0.25">
      <c r="J1472" s="1"/>
    </row>
    <row r="1473" spans="10:10" x14ac:dyDescent="0.25">
      <c r="J1473" s="1"/>
    </row>
    <row r="1474" spans="10:10" x14ac:dyDescent="0.25">
      <c r="J1474" s="1"/>
    </row>
    <row r="1475" spans="10:10" x14ac:dyDescent="0.25">
      <c r="J1475" s="1"/>
    </row>
    <row r="1476" spans="10:10" x14ac:dyDescent="0.25">
      <c r="J1476" s="1"/>
    </row>
    <row r="1477" spans="10:10" x14ac:dyDescent="0.25">
      <c r="J1477" s="1"/>
    </row>
    <row r="1478" spans="10:10" x14ac:dyDescent="0.25">
      <c r="J1478" s="1"/>
    </row>
    <row r="1479" spans="10:10" x14ac:dyDescent="0.25">
      <c r="J1479" s="1"/>
    </row>
    <row r="1480" spans="10:10" x14ac:dyDescent="0.25">
      <c r="J1480" s="1"/>
    </row>
    <row r="1481" spans="10:10" x14ac:dyDescent="0.25">
      <c r="J1481" s="1"/>
    </row>
    <row r="1482" spans="10:10" x14ac:dyDescent="0.25">
      <c r="J1482" s="1"/>
    </row>
    <row r="1483" spans="10:10" x14ac:dyDescent="0.25">
      <c r="J1483" s="1"/>
    </row>
    <row r="1484" spans="10:10" x14ac:dyDescent="0.25">
      <c r="J1484" s="1"/>
    </row>
    <row r="1485" spans="10:10" x14ac:dyDescent="0.25">
      <c r="J1485" s="1"/>
    </row>
    <row r="1486" spans="10:10" x14ac:dyDescent="0.25">
      <c r="J1486" s="1"/>
    </row>
    <row r="1487" spans="10:10" x14ac:dyDescent="0.25">
      <c r="J1487" s="1"/>
    </row>
    <row r="1488" spans="10:10" x14ac:dyDescent="0.25">
      <c r="J1488" s="1"/>
    </row>
    <row r="1489" spans="10:10" x14ac:dyDescent="0.25">
      <c r="J1489" s="1"/>
    </row>
    <row r="1490" spans="10:10" x14ac:dyDescent="0.25">
      <c r="J1490" s="1"/>
    </row>
    <row r="1491" spans="10:10" x14ac:dyDescent="0.25">
      <c r="J1491" s="1"/>
    </row>
    <row r="1492" spans="10:10" x14ac:dyDescent="0.25">
      <c r="J1492" s="1"/>
    </row>
    <row r="1493" spans="10:10" x14ac:dyDescent="0.25">
      <c r="J1493" s="1"/>
    </row>
    <row r="1494" spans="10:10" x14ac:dyDescent="0.25">
      <c r="J1494" s="1"/>
    </row>
    <row r="1495" spans="10:10" x14ac:dyDescent="0.25">
      <c r="J1495" s="1"/>
    </row>
    <row r="1496" spans="10:10" x14ac:dyDescent="0.25">
      <c r="J1496" s="1"/>
    </row>
    <row r="1497" spans="10:10" x14ac:dyDescent="0.25">
      <c r="J1497" s="1"/>
    </row>
    <row r="1498" spans="10:10" x14ac:dyDescent="0.25">
      <c r="J1498" s="1"/>
    </row>
    <row r="1499" spans="10:10" x14ac:dyDescent="0.25">
      <c r="J1499" s="1"/>
    </row>
    <row r="1500" spans="10:10" x14ac:dyDescent="0.25">
      <c r="J1500" s="1"/>
    </row>
    <row r="1501" spans="10:10" x14ac:dyDescent="0.25">
      <c r="J1501" s="1"/>
    </row>
    <row r="1502" spans="10:10" x14ac:dyDescent="0.25">
      <c r="J1502" s="1"/>
    </row>
    <row r="1503" spans="10:10" x14ac:dyDescent="0.25">
      <c r="J1503" s="1"/>
    </row>
    <row r="1504" spans="10:10" x14ac:dyDescent="0.25">
      <c r="J1504" s="1"/>
    </row>
    <row r="1505" spans="10:10" x14ac:dyDescent="0.25">
      <c r="J1505" s="1"/>
    </row>
    <row r="1506" spans="10:10" x14ac:dyDescent="0.25">
      <c r="J1506" s="1"/>
    </row>
    <row r="1507" spans="10:10" x14ac:dyDescent="0.25">
      <c r="J1507" s="1"/>
    </row>
    <row r="1508" spans="10:10" x14ac:dyDescent="0.25">
      <c r="J1508" s="1"/>
    </row>
    <row r="1509" spans="10:10" x14ac:dyDescent="0.25">
      <c r="J1509" s="1"/>
    </row>
    <row r="1510" spans="10:10" x14ac:dyDescent="0.25">
      <c r="J1510" s="1"/>
    </row>
    <row r="1511" spans="10:10" x14ac:dyDescent="0.25">
      <c r="J1511" s="1"/>
    </row>
    <row r="1512" spans="10:10" x14ac:dyDescent="0.25">
      <c r="J1512" s="1"/>
    </row>
    <row r="1513" spans="10:10" x14ac:dyDescent="0.25">
      <c r="J1513" s="1"/>
    </row>
    <row r="1514" spans="10:10" x14ac:dyDescent="0.25">
      <c r="J1514" s="1"/>
    </row>
    <row r="1515" spans="10:10" x14ac:dyDescent="0.25">
      <c r="J1515" s="1"/>
    </row>
    <row r="1516" spans="10:10" x14ac:dyDescent="0.25">
      <c r="J1516" s="1"/>
    </row>
    <row r="1517" spans="10:10" x14ac:dyDescent="0.25">
      <c r="J1517" s="1"/>
    </row>
    <row r="1518" spans="10:10" x14ac:dyDescent="0.25">
      <c r="J1518" s="1"/>
    </row>
    <row r="1519" spans="10:10" x14ac:dyDescent="0.25">
      <c r="J1519" s="1"/>
    </row>
    <row r="1520" spans="10:10" x14ac:dyDescent="0.25">
      <c r="J1520" s="1"/>
    </row>
    <row r="1521" spans="10:10" x14ac:dyDescent="0.25">
      <c r="J1521" s="1"/>
    </row>
    <row r="1522" spans="10:10" x14ac:dyDescent="0.25">
      <c r="J1522" s="1"/>
    </row>
    <row r="1523" spans="10:10" x14ac:dyDescent="0.25">
      <c r="J1523" s="1"/>
    </row>
    <row r="1524" spans="10:10" x14ac:dyDescent="0.25">
      <c r="J1524" s="1"/>
    </row>
    <row r="1525" spans="10:10" x14ac:dyDescent="0.25">
      <c r="J1525" s="1"/>
    </row>
    <row r="1526" spans="10:10" x14ac:dyDescent="0.25">
      <c r="J1526" s="1"/>
    </row>
    <row r="1527" spans="10:10" x14ac:dyDescent="0.25">
      <c r="J1527" s="1"/>
    </row>
    <row r="1528" spans="10:10" x14ac:dyDescent="0.25">
      <c r="J1528" s="1"/>
    </row>
    <row r="1529" spans="10:10" x14ac:dyDescent="0.25">
      <c r="J1529" s="1"/>
    </row>
    <row r="1530" spans="10:10" x14ac:dyDescent="0.25">
      <c r="J1530" s="1"/>
    </row>
    <row r="1531" spans="10:10" x14ac:dyDescent="0.25">
      <c r="J1531" s="1"/>
    </row>
    <row r="1532" spans="10:10" x14ac:dyDescent="0.25">
      <c r="J1532" s="1"/>
    </row>
    <row r="1533" spans="10:10" x14ac:dyDescent="0.25">
      <c r="J1533" s="1"/>
    </row>
    <row r="1534" spans="10:10" x14ac:dyDescent="0.25">
      <c r="J1534" s="1"/>
    </row>
    <row r="1535" spans="10:10" x14ac:dyDescent="0.25">
      <c r="J1535" s="1"/>
    </row>
    <row r="1536" spans="10:10" x14ac:dyDescent="0.25">
      <c r="J1536" s="1"/>
    </row>
    <row r="1537" spans="10:10" x14ac:dyDescent="0.25">
      <c r="J1537" s="1"/>
    </row>
    <row r="1538" spans="10:10" x14ac:dyDescent="0.25">
      <c r="J1538" s="1"/>
    </row>
    <row r="1539" spans="10:10" x14ac:dyDescent="0.25">
      <c r="J1539" s="1"/>
    </row>
    <row r="1540" spans="10:10" x14ac:dyDescent="0.25">
      <c r="J1540" s="1"/>
    </row>
    <row r="1541" spans="10:10" x14ac:dyDescent="0.25">
      <c r="J1541" s="1"/>
    </row>
    <row r="1542" spans="10:10" x14ac:dyDescent="0.25">
      <c r="J1542" s="1"/>
    </row>
    <row r="1543" spans="10:10" x14ac:dyDescent="0.25">
      <c r="J1543" s="1"/>
    </row>
    <row r="1544" spans="10:10" x14ac:dyDescent="0.25">
      <c r="J1544" s="1"/>
    </row>
    <row r="1545" spans="10:10" x14ac:dyDescent="0.25">
      <c r="J1545" s="1"/>
    </row>
    <row r="1546" spans="10:10" x14ac:dyDescent="0.25">
      <c r="J1546" s="1"/>
    </row>
    <row r="1547" spans="10:10" x14ac:dyDescent="0.25">
      <c r="J1547" s="1"/>
    </row>
    <row r="1548" spans="10:10" x14ac:dyDescent="0.25">
      <c r="J1548" s="1"/>
    </row>
    <row r="1549" spans="10:10" x14ac:dyDescent="0.25">
      <c r="J1549" s="1"/>
    </row>
    <row r="1550" spans="10:10" x14ac:dyDescent="0.25">
      <c r="J1550" s="1"/>
    </row>
    <row r="1551" spans="10:10" x14ac:dyDescent="0.25">
      <c r="J1551" s="1"/>
    </row>
    <row r="1552" spans="10:10" x14ac:dyDescent="0.25">
      <c r="J1552" s="1"/>
    </row>
    <row r="1553" spans="10:10" x14ac:dyDescent="0.25">
      <c r="J1553" s="1"/>
    </row>
    <row r="1554" spans="10:10" x14ac:dyDescent="0.25">
      <c r="J1554" s="1"/>
    </row>
    <row r="1555" spans="10:10" x14ac:dyDescent="0.25">
      <c r="J1555" s="1"/>
    </row>
    <row r="1556" spans="10:10" x14ac:dyDescent="0.25">
      <c r="J1556" s="1"/>
    </row>
    <row r="1557" spans="10:10" x14ac:dyDescent="0.25">
      <c r="J1557" s="1"/>
    </row>
    <row r="1558" spans="10:10" x14ac:dyDescent="0.25">
      <c r="J1558" s="1"/>
    </row>
    <row r="1559" spans="10:10" x14ac:dyDescent="0.25">
      <c r="J1559" s="1"/>
    </row>
    <row r="1560" spans="10:10" x14ac:dyDescent="0.25">
      <c r="J1560" s="1"/>
    </row>
    <row r="1561" spans="10:10" x14ac:dyDescent="0.25">
      <c r="J1561" s="1"/>
    </row>
    <row r="1562" spans="10:10" x14ac:dyDescent="0.25">
      <c r="J1562" s="1"/>
    </row>
    <row r="1563" spans="10:10" x14ac:dyDescent="0.25">
      <c r="J1563" s="1"/>
    </row>
    <row r="1564" spans="10:10" x14ac:dyDescent="0.25">
      <c r="J1564" s="1"/>
    </row>
    <row r="1565" spans="10:10" x14ac:dyDescent="0.25">
      <c r="J1565" s="1"/>
    </row>
    <row r="1566" spans="10:10" x14ac:dyDescent="0.25">
      <c r="J1566" s="1"/>
    </row>
    <row r="1567" spans="10:10" x14ac:dyDescent="0.25">
      <c r="J1567" s="1"/>
    </row>
    <row r="1568" spans="10:10" x14ac:dyDescent="0.25">
      <c r="J1568" s="1"/>
    </row>
    <row r="1569" spans="10:10" x14ac:dyDescent="0.25">
      <c r="J1569" s="1"/>
    </row>
    <row r="1570" spans="10:10" x14ac:dyDescent="0.25">
      <c r="J1570" s="1"/>
    </row>
    <row r="1571" spans="10:10" x14ac:dyDescent="0.25">
      <c r="J1571" s="1"/>
    </row>
    <row r="1572" spans="10:10" x14ac:dyDescent="0.25">
      <c r="J1572" s="1"/>
    </row>
    <row r="1573" spans="10:10" x14ac:dyDescent="0.25">
      <c r="J1573" s="1"/>
    </row>
    <row r="1574" spans="10:10" x14ac:dyDescent="0.25">
      <c r="J1574" s="1"/>
    </row>
    <row r="1575" spans="10:10" x14ac:dyDescent="0.25">
      <c r="J1575" s="1"/>
    </row>
    <row r="1576" spans="10:10" x14ac:dyDescent="0.25">
      <c r="J1576" s="1"/>
    </row>
    <row r="1577" spans="10:10" x14ac:dyDescent="0.25">
      <c r="J1577" s="1"/>
    </row>
    <row r="1578" spans="10:10" x14ac:dyDescent="0.25">
      <c r="J1578" s="1"/>
    </row>
    <row r="1579" spans="10:10" x14ac:dyDescent="0.25">
      <c r="J1579" s="1"/>
    </row>
    <row r="1580" spans="10:10" x14ac:dyDescent="0.25">
      <c r="J1580" s="1"/>
    </row>
    <row r="1581" spans="10:10" x14ac:dyDescent="0.25">
      <c r="J1581" s="1"/>
    </row>
    <row r="1582" spans="10:10" x14ac:dyDescent="0.25">
      <c r="J1582" s="1"/>
    </row>
    <row r="1583" spans="10:10" x14ac:dyDescent="0.25">
      <c r="J1583" s="1"/>
    </row>
    <row r="1584" spans="10:10" x14ac:dyDescent="0.25">
      <c r="J1584" s="1"/>
    </row>
    <row r="1585" spans="10:10" x14ac:dyDescent="0.25">
      <c r="J1585" s="1"/>
    </row>
    <row r="1586" spans="10:10" x14ac:dyDescent="0.25">
      <c r="J1586" s="1"/>
    </row>
    <row r="1587" spans="10:10" x14ac:dyDescent="0.25">
      <c r="J1587" s="1"/>
    </row>
    <row r="1588" spans="10:10" x14ac:dyDescent="0.25">
      <c r="J1588" s="1"/>
    </row>
    <row r="1589" spans="10:10" x14ac:dyDescent="0.25">
      <c r="J1589" s="1"/>
    </row>
    <row r="1590" spans="10:10" x14ac:dyDescent="0.25">
      <c r="J1590" s="1"/>
    </row>
    <row r="1591" spans="10:10" x14ac:dyDescent="0.25">
      <c r="J1591" s="1"/>
    </row>
    <row r="1592" spans="10:10" x14ac:dyDescent="0.25">
      <c r="J1592" s="1"/>
    </row>
    <row r="1593" spans="10:10" x14ac:dyDescent="0.25">
      <c r="J1593" s="1"/>
    </row>
    <row r="1594" spans="10:10" x14ac:dyDescent="0.25">
      <c r="J1594" s="1"/>
    </row>
    <row r="1595" spans="10:10" x14ac:dyDescent="0.25">
      <c r="J1595" s="1"/>
    </row>
    <row r="1596" spans="10:10" x14ac:dyDescent="0.25">
      <c r="J1596" s="1"/>
    </row>
    <row r="1597" spans="10:10" x14ac:dyDescent="0.25">
      <c r="J1597" s="1"/>
    </row>
    <row r="1598" spans="10:10" x14ac:dyDescent="0.25">
      <c r="J1598" s="1"/>
    </row>
    <row r="1599" spans="10:10" x14ac:dyDescent="0.25">
      <c r="J1599" s="1"/>
    </row>
    <row r="1600" spans="10:10" x14ac:dyDescent="0.25">
      <c r="J1600" s="1"/>
    </row>
    <row r="1601" spans="10:10" x14ac:dyDescent="0.25">
      <c r="J1601" s="1"/>
    </row>
    <row r="1602" spans="10:10" x14ac:dyDescent="0.25">
      <c r="J1602" s="1"/>
    </row>
    <row r="1603" spans="10:10" x14ac:dyDescent="0.25">
      <c r="J1603" s="1"/>
    </row>
    <row r="1604" spans="10:10" x14ac:dyDescent="0.25">
      <c r="J1604" s="1"/>
    </row>
    <row r="1605" spans="10:10" x14ac:dyDescent="0.25">
      <c r="J1605" s="1"/>
    </row>
    <row r="1606" spans="10:10" x14ac:dyDescent="0.25">
      <c r="J1606" s="1"/>
    </row>
    <row r="1607" spans="10:10" x14ac:dyDescent="0.25">
      <c r="J1607" s="1"/>
    </row>
    <row r="1608" spans="10:10" x14ac:dyDescent="0.25">
      <c r="J1608" s="1"/>
    </row>
    <row r="1609" spans="10:10" x14ac:dyDescent="0.25">
      <c r="J1609" s="1"/>
    </row>
    <row r="1610" spans="10:10" x14ac:dyDescent="0.25">
      <c r="J1610" s="1"/>
    </row>
    <row r="1611" spans="10:10" x14ac:dyDescent="0.25">
      <c r="J1611" s="1"/>
    </row>
    <row r="1612" spans="10:10" x14ac:dyDescent="0.25">
      <c r="J1612" s="1"/>
    </row>
    <row r="1613" spans="10:10" x14ac:dyDescent="0.25">
      <c r="J1613" s="1"/>
    </row>
    <row r="1614" spans="10:10" x14ac:dyDescent="0.25">
      <c r="J1614" s="1"/>
    </row>
    <row r="1615" spans="10:10" x14ac:dyDescent="0.25">
      <c r="J1615" s="1"/>
    </row>
    <row r="1616" spans="10:10" x14ac:dyDescent="0.25">
      <c r="J1616" s="1"/>
    </row>
    <row r="1617" spans="10:10" x14ac:dyDescent="0.25">
      <c r="J1617" s="1"/>
    </row>
    <row r="1618" spans="10:10" x14ac:dyDescent="0.25">
      <c r="J1618" s="1"/>
    </row>
    <row r="1619" spans="10:10" x14ac:dyDescent="0.25">
      <c r="J1619" s="1"/>
    </row>
    <row r="1620" spans="10:10" x14ac:dyDescent="0.25">
      <c r="J1620" s="1"/>
    </row>
    <row r="1621" spans="10:10" x14ac:dyDescent="0.25">
      <c r="J1621" s="1"/>
    </row>
    <row r="1622" spans="10:10" x14ac:dyDescent="0.25">
      <c r="J1622" s="1"/>
    </row>
    <row r="1623" spans="10:10" x14ac:dyDescent="0.25">
      <c r="J1623" s="1"/>
    </row>
    <row r="1624" spans="10:10" x14ac:dyDescent="0.25">
      <c r="J1624" s="1"/>
    </row>
    <row r="1625" spans="10:10" x14ac:dyDescent="0.25">
      <c r="J1625" s="1"/>
    </row>
    <row r="1626" spans="10:10" x14ac:dyDescent="0.25">
      <c r="J1626" s="1"/>
    </row>
    <row r="1627" spans="10:10" x14ac:dyDescent="0.25">
      <c r="J1627" s="1"/>
    </row>
    <row r="1628" spans="10:10" x14ac:dyDescent="0.25">
      <c r="J1628" s="1"/>
    </row>
    <row r="1629" spans="10:10" x14ac:dyDescent="0.25">
      <c r="J1629" s="1"/>
    </row>
    <row r="1630" spans="10:10" x14ac:dyDescent="0.25">
      <c r="J1630" s="1"/>
    </row>
    <row r="1631" spans="10:10" x14ac:dyDescent="0.25">
      <c r="J1631" s="1"/>
    </row>
    <row r="1632" spans="10:10" x14ac:dyDescent="0.25">
      <c r="J1632" s="1"/>
    </row>
    <row r="1633" spans="10:10" x14ac:dyDescent="0.25">
      <c r="J1633" s="1"/>
    </row>
    <row r="1634" spans="10:10" x14ac:dyDescent="0.25">
      <c r="J1634" s="1"/>
    </row>
    <row r="1635" spans="10:10" x14ac:dyDescent="0.25">
      <c r="J1635" s="1"/>
    </row>
    <row r="1636" spans="10:10" x14ac:dyDescent="0.25">
      <c r="J1636" s="1"/>
    </row>
    <row r="1637" spans="10:10" x14ac:dyDescent="0.25">
      <c r="J1637" s="1"/>
    </row>
    <row r="1638" spans="10:10" x14ac:dyDescent="0.25">
      <c r="J1638" s="1"/>
    </row>
    <row r="1639" spans="10:10" x14ac:dyDescent="0.25">
      <c r="J1639" s="1"/>
    </row>
    <row r="1640" spans="10:10" x14ac:dyDescent="0.25">
      <c r="J1640" s="1"/>
    </row>
    <row r="1641" spans="10:10" x14ac:dyDescent="0.25">
      <c r="J1641" s="1"/>
    </row>
    <row r="1642" spans="10:10" x14ac:dyDescent="0.25">
      <c r="J1642" s="1"/>
    </row>
    <row r="1643" spans="10:10" x14ac:dyDescent="0.25">
      <c r="J1643" s="1"/>
    </row>
    <row r="1644" spans="10:10" x14ac:dyDescent="0.25">
      <c r="J1644" s="1"/>
    </row>
    <row r="1645" spans="10:10" x14ac:dyDescent="0.25">
      <c r="J1645" s="1"/>
    </row>
    <row r="1646" spans="10:10" x14ac:dyDescent="0.25">
      <c r="J1646" s="1"/>
    </row>
    <row r="1647" spans="10:10" x14ac:dyDescent="0.25">
      <c r="J1647" s="1"/>
    </row>
    <row r="1648" spans="10:10" x14ac:dyDescent="0.25">
      <c r="J1648" s="1"/>
    </row>
    <row r="1649" spans="10:10" x14ac:dyDescent="0.25">
      <c r="J1649" s="1"/>
    </row>
    <row r="1650" spans="10:10" x14ac:dyDescent="0.25">
      <c r="J1650" s="1"/>
    </row>
    <row r="1651" spans="10:10" x14ac:dyDescent="0.25">
      <c r="J1651" s="1"/>
    </row>
    <row r="1652" spans="10:10" x14ac:dyDescent="0.25">
      <c r="J1652" s="1"/>
    </row>
    <row r="1653" spans="10:10" x14ac:dyDescent="0.25">
      <c r="J1653" s="1"/>
    </row>
    <row r="1654" spans="10:10" x14ac:dyDescent="0.25">
      <c r="J1654" s="1"/>
    </row>
    <row r="1655" spans="10:10" x14ac:dyDescent="0.25">
      <c r="J1655" s="1"/>
    </row>
    <row r="1656" spans="10:10" x14ac:dyDescent="0.25">
      <c r="J1656" s="1"/>
    </row>
    <row r="1657" spans="10:10" x14ac:dyDescent="0.25">
      <c r="J1657" s="1"/>
    </row>
    <row r="1658" spans="10:10" x14ac:dyDescent="0.25">
      <c r="J1658" s="1"/>
    </row>
    <row r="1659" spans="10:10" x14ac:dyDescent="0.25">
      <c r="J1659" s="1"/>
    </row>
    <row r="1660" spans="10:10" x14ac:dyDescent="0.25">
      <c r="J1660" s="1"/>
    </row>
    <row r="1661" spans="10:10" x14ac:dyDescent="0.25">
      <c r="J1661" s="1"/>
    </row>
    <row r="1662" spans="10:10" x14ac:dyDescent="0.25">
      <c r="J1662" s="1"/>
    </row>
    <row r="1663" spans="10:10" x14ac:dyDescent="0.25">
      <c r="J1663" s="1"/>
    </row>
    <row r="1664" spans="10:10" x14ac:dyDescent="0.25">
      <c r="J1664" s="1"/>
    </row>
    <row r="1665" spans="10:10" x14ac:dyDescent="0.25">
      <c r="J1665" s="1"/>
    </row>
    <row r="1666" spans="10:10" x14ac:dyDescent="0.25">
      <c r="J1666" s="1"/>
    </row>
    <row r="1667" spans="10:10" x14ac:dyDescent="0.25">
      <c r="J1667" s="1"/>
    </row>
    <row r="1668" spans="10:10" x14ac:dyDescent="0.25">
      <c r="J1668" s="1"/>
    </row>
    <row r="1669" spans="10:10" x14ac:dyDescent="0.25">
      <c r="J1669" s="1"/>
    </row>
    <row r="1670" spans="10:10" x14ac:dyDescent="0.25">
      <c r="J1670" s="1"/>
    </row>
    <row r="1671" spans="10:10" x14ac:dyDescent="0.25">
      <c r="J1671" s="1"/>
    </row>
    <row r="1672" spans="10:10" x14ac:dyDescent="0.25">
      <c r="J1672" s="1"/>
    </row>
    <row r="1673" spans="10:10" x14ac:dyDescent="0.25">
      <c r="J1673" s="1"/>
    </row>
    <row r="1674" spans="10:10" x14ac:dyDescent="0.25">
      <c r="J1674" s="1"/>
    </row>
    <row r="1675" spans="10:10" x14ac:dyDescent="0.25">
      <c r="J1675" s="1"/>
    </row>
    <row r="1676" spans="10:10" x14ac:dyDescent="0.25">
      <c r="J1676" s="1"/>
    </row>
    <row r="1677" spans="10:10" x14ac:dyDescent="0.25">
      <c r="J1677" s="1"/>
    </row>
    <row r="1678" spans="10:10" x14ac:dyDescent="0.25">
      <c r="J1678" s="1"/>
    </row>
    <row r="1679" spans="10:10" x14ac:dyDescent="0.25">
      <c r="J1679" s="1"/>
    </row>
    <row r="1680" spans="10:10" x14ac:dyDescent="0.25">
      <c r="J1680" s="1"/>
    </row>
    <row r="1681" spans="10:10" x14ac:dyDescent="0.25">
      <c r="J1681" s="1"/>
    </row>
    <row r="1682" spans="10:10" x14ac:dyDescent="0.25">
      <c r="J1682" s="1"/>
    </row>
    <row r="1683" spans="10:10" x14ac:dyDescent="0.25">
      <c r="J1683" s="1"/>
    </row>
    <row r="1684" spans="10:10" x14ac:dyDescent="0.25">
      <c r="J1684" s="1"/>
    </row>
    <row r="1685" spans="10:10" x14ac:dyDescent="0.25">
      <c r="J1685" s="1"/>
    </row>
    <row r="1686" spans="10:10" x14ac:dyDescent="0.25">
      <c r="J1686" s="1"/>
    </row>
    <row r="1687" spans="10:10" x14ac:dyDescent="0.25">
      <c r="J1687" s="1"/>
    </row>
    <row r="1688" spans="10:10" x14ac:dyDescent="0.25">
      <c r="J1688" s="1"/>
    </row>
    <row r="1689" spans="10:10" x14ac:dyDescent="0.25">
      <c r="J1689" s="1"/>
    </row>
    <row r="1690" spans="10:10" x14ac:dyDescent="0.25">
      <c r="J1690" s="1"/>
    </row>
    <row r="1691" spans="10:10" x14ac:dyDescent="0.25">
      <c r="J1691" s="1"/>
    </row>
    <row r="1692" spans="10:10" x14ac:dyDescent="0.25">
      <c r="J1692" s="1"/>
    </row>
    <row r="1693" spans="10:10" x14ac:dyDescent="0.25">
      <c r="J1693" s="1"/>
    </row>
    <row r="1694" spans="10:10" x14ac:dyDescent="0.25">
      <c r="J1694" s="1"/>
    </row>
    <row r="1695" spans="10:10" x14ac:dyDescent="0.25">
      <c r="J1695" s="1"/>
    </row>
    <row r="1696" spans="10:10" x14ac:dyDescent="0.25">
      <c r="J1696" s="1"/>
    </row>
    <row r="1697" spans="10:10" x14ac:dyDescent="0.25">
      <c r="J1697" s="1"/>
    </row>
    <row r="1698" spans="10:10" x14ac:dyDescent="0.25">
      <c r="J1698" s="1"/>
    </row>
    <row r="1699" spans="10:10" x14ac:dyDescent="0.25">
      <c r="J1699" s="1"/>
    </row>
    <row r="1700" spans="10:10" x14ac:dyDescent="0.25">
      <c r="J1700" s="1"/>
    </row>
    <row r="1701" spans="10:10" x14ac:dyDescent="0.25">
      <c r="J1701" s="1"/>
    </row>
    <row r="1702" spans="10:10" x14ac:dyDescent="0.25">
      <c r="J1702" s="1"/>
    </row>
    <row r="1703" spans="10:10" x14ac:dyDescent="0.25">
      <c r="J1703" s="1"/>
    </row>
    <row r="1704" spans="10:10" x14ac:dyDescent="0.25">
      <c r="J1704" s="1"/>
    </row>
    <row r="1705" spans="10:10" x14ac:dyDescent="0.25">
      <c r="J1705" s="1"/>
    </row>
    <row r="1706" spans="10:10" x14ac:dyDescent="0.25">
      <c r="J1706" s="1"/>
    </row>
    <row r="1707" spans="10:10" x14ac:dyDescent="0.25">
      <c r="J1707" s="1"/>
    </row>
    <row r="1708" spans="10:10" x14ac:dyDescent="0.25">
      <c r="J1708" s="1"/>
    </row>
    <row r="1709" spans="10:10" x14ac:dyDescent="0.25">
      <c r="J1709" s="1"/>
    </row>
    <row r="1710" spans="10:10" x14ac:dyDescent="0.25">
      <c r="J1710" s="1"/>
    </row>
    <row r="1711" spans="10:10" x14ac:dyDescent="0.25">
      <c r="J1711" s="1"/>
    </row>
    <row r="1712" spans="10:10" x14ac:dyDescent="0.25">
      <c r="J1712" s="1"/>
    </row>
    <row r="1713" spans="10:10" x14ac:dyDescent="0.25">
      <c r="J1713" s="1"/>
    </row>
    <row r="1714" spans="10:10" x14ac:dyDescent="0.25">
      <c r="J1714" s="1"/>
    </row>
    <row r="1715" spans="10:10" x14ac:dyDescent="0.25">
      <c r="J1715" s="1"/>
    </row>
    <row r="1716" spans="10:10" x14ac:dyDescent="0.25">
      <c r="J1716" s="1"/>
    </row>
    <row r="1717" spans="10:10" x14ac:dyDescent="0.25">
      <c r="J1717" s="1"/>
    </row>
    <row r="1718" spans="10:10" x14ac:dyDescent="0.25">
      <c r="J1718" s="1"/>
    </row>
    <row r="1719" spans="10:10" x14ac:dyDescent="0.25">
      <c r="J1719" s="1"/>
    </row>
    <row r="1720" spans="10:10" x14ac:dyDescent="0.25">
      <c r="J1720" s="1"/>
    </row>
    <row r="1721" spans="10:10" x14ac:dyDescent="0.25">
      <c r="J1721" s="1"/>
    </row>
    <row r="1722" spans="10:10" x14ac:dyDescent="0.25">
      <c r="J1722" s="1"/>
    </row>
    <row r="1723" spans="10:10" x14ac:dyDescent="0.25">
      <c r="J1723" s="1"/>
    </row>
    <row r="1724" spans="10:10" x14ac:dyDescent="0.25">
      <c r="J1724" s="1"/>
    </row>
    <row r="1725" spans="10:10" x14ac:dyDescent="0.25">
      <c r="J1725" s="1"/>
    </row>
    <row r="1726" spans="10:10" x14ac:dyDescent="0.25">
      <c r="J1726" s="1"/>
    </row>
    <row r="1727" spans="10:10" x14ac:dyDescent="0.25">
      <c r="J1727" s="1"/>
    </row>
    <row r="1728" spans="10:10" x14ac:dyDescent="0.25">
      <c r="J1728" s="1"/>
    </row>
    <row r="1729" spans="10:10" x14ac:dyDescent="0.25">
      <c r="J1729" s="1"/>
    </row>
    <row r="1730" spans="10:10" x14ac:dyDescent="0.25">
      <c r="J1730" s="1"/>
    </row>
    <row r="1731" spans="10:10" x14ac:dyDescent="0.25">
      <c r="J1731" s="1"/>
    </row>
    <row r="1732" spans="10:10" x14ac:dyDescent="0.25">
      <c r="J1732" s="1"/>
    </row>
    <row r="1733" spans="10:10" x14ac:dyDescent="0.25">
      <c r="J1733" s="1"/>
    </row>
    <row r="1734" spans="10:10" x14ac:dyDescent="0.25">
      <c r="J1734" s="1"/>
    </row>
    <row r="1735" spans="10:10" x14ac:dyDescent="0.25">
      <c r="J1735" s="1"/>
    </row>
    <row r="1736" spans="10:10" x14ac:dyDescent="0.25">
      <c r="J1736" s="1"/>
    </row>
    <row r="1737" spans="10:10" x14ac:dyDescent="0.25">
      <c r="J1737" s="1"/>
    </row>
    <row r="1738" spans="10:10" x14ac:dyDescent="0.25">
      <c r="J1738" s="1"/>
    </row>
    <row r="1739" spans="10:10" x14ac:dyDescent="0.25">
      <c r="J1739" s="1"/>
    </row>
    <row r="1740" spans="10:10" x14ac:dyDescent="0.25">
      <c r="J1740" s="1"/>
    </row>
    <row r="1741" spans="10:10" x14ac:dyDescent="0.25">
      <c r="J1741" s="1"/>
    </row>
    <row r="1742" spans="10:10" x14ac:dyDescent="0.25">
      <c r="J1742" s="1"/>
    </row>
    <row r="1743" spans="10:10" x14ac:dyDescent="0.25">
      <c r="J1743" s="1"/>
    </row>
    <row r="1744" spans="10:10" x14ac:dyDescent="0.25">
      <c r="J1744" s="1"/>
    </row>
    <row r="1745" spans="10:10" x14ac:dyDescent="0.25">
      <c r="J1745" s="1"/>
    </row>
    <row r="1746" spans="10:10" x14ac:dyDescent="0.25">
      <c r="J1746" s="1"/>
    </row>
    <row r="1747" spans="10:10" x14ac:dyDescent="0.25">
      <c r="J1747" s="1"/>
    </row>
    <row r="1748" spans="10:10" x14ac:dyDescent="0.25">
      <c r="J1748" s="1"/>
    </row>
    <row r="1749" spans="10:10" x14ac:dyDescent="0.25">
      <c r="J1749" s="1"/>
    </row>
    <row r="1750" spans="10:10" x14ac:dyDescent="0.25">
      <c r="J1750" s="1"/>
    </row>
    <row r="1751" spans="10:10" x14ac:dyDescent="0.25">
      <c r="J1751" s="1"/>
    </row>
    <row r="1752" spans="10:10" x14ac:dyDescent="0.25">
      <c r="J1752" s="1"/>
    </row>
    <row r="1753" spans="10:10" x14ac:dyDescent="0.25">
      <c r="J1753" s="1"/>
    </row>
    <row r="1754" spans="10:10" x14ac:dyDescent="0.25">
      <c r="J1754" s="1"/>
    </row>
    <row r="1755" spans="10:10" x14ac:dyDescent="0.25">
      <c r="J1755" s="1"/>
    </row>
    <row r="1756" spans="10:10" x14ac:dyDescent="0.25">
      <c r="J1756" s="1"/>
    </row>
    <row r="1757" spans="10:10" x14ac:dyDescent="0.25">
      <c r="J1757" s="1"/>
    </row>
    <row r="1758" spans="10:10" x14ac:dyDescent="0.25">
      <c r="J1758" s="1"/>
    </row>
    <row r="1759" spans="10:10" x14ac:dyDescent="0.25">
      <c r="J1759" s="1"/>
    </row>
    <row r="1760" spans="10:10" x14ac:dyDescent="0.25">
      <c r="J1760" s="1"/>
    </row>
    <row r="1761" spans="10:10" x14ac:dyDescent="0.25">
      <c r="J1761" s="1"/>
    </row>
    <row r="1762" spans="10:10" x14ac:dyDescent="0.25">
      <c r="J1762" s="1"/>
    </row>
    <row r="1763" spans="10:10" x14ac:dyDescent="0.25">
      <c r="J1763" s="1"/>
    </row>
    <row r="1764" spans="10:10" x14ac:dyDescent="0.25">
      <c r="J1764" s="1"/>
    </row>
    <row r="1765" spans="10:10" x14ac:dyDescent="0.25">
      <c r="J1765" s="1"/>
    </row>
    <row r="1766" spans="10:10" x14ac:dyDescent="0.25">
      <c r="J1766" s="1"/>
    </row>
    <row r="1767" spans="10:10" x14ac:dyDescent="0.25">
      <c r="J1767" s="1"/>
    </row>
    <row r="1768" spans="10:10" x14ac:dyDescent="0.25">
      <c r="J1768" s="1"/>
    </row>
    <row r="1769" spans="10:10" x14ac:dyDescent="0.25">
      <c r="J1769" s="1"/>
    </row>
    <row r="1770" spans="10:10" x14ac:dyDescent="0.25">
      <c r="J1770" s="1"/>
    </row>
    <row r="1771" spans="10:10" x14ac:dyDescent="0.25">
      <c r="J1771" s="1"/>
    </row>
    <row r="1772" spans="10:10" x14ac:dyDescent="0.25">
      <c r="J1772" s="1"/>
    </row>
    <row r="1773" spans="10:10" x14ac:dyDescent="0.25">
      <c r="J1773" s="1"/>
    </row>
    <row r="1774" spans="10:10" x14ac:dyDescent="0.25">
      <c r="J1774" s="1"/>
    </row>
    <row r="1775" spans="10:10" x14ac:dyDescent="0.25">
      <c r="J1775" s="1"/>
    </row>
    <row r="1776" spans="10:10" x14ac:dyDescent="0.25">
      <c r="J1776" s="1"/>
    </row>
    <row r="1777" spans="10:10" x14ac:dyDescent="0.25">
      <c r="J1777" s="1"/>
    </row>
    <row r="1778" spans="10:10" x14ac:dyDescent="0.25">
      <c r="J1778" s="1"/>
    </row>
    <row r="1779" spans="10:10" x14ac:dyDescent="0.25">
      <c r="J1779" s="1"/>
    </row>
    <row r="1780" spans="10:10" x14ac:dyDescent="0.25">
      <c r="J1780" s="1"/>
    </row>
    <row r="1781" spans="10:10" x14ac:dyDescent="0.25">
      <c r="J1781" s="1"/>
    </row>
    <row r="1782" spans="10:10" x14ac:dyDescent="0.25">
      <c r="J1782" s="1"/>
    </row>
    <row r="1783" spans="10:10" x14ac:dyDescent="0.25">
      <c r="J1783" s="1"/>
    </row>
    <row r="1784" spans="10:10" x14ac:dyDescent="0.25">
      <c r="J1784" s="1"/>
    </row>
    <row r="1785" spans="10:10" x14ac:dyDescent="0.25">
      <c r="J1785" s="1"/>
    </row>
    <row r="1786" spans="10:10" x14ac:dyDescent="0.25">
      <c r="J1786" s="1"/>
    </row>
    <row r="1787" spans="10:10" x14ac:dyDescent="0.25">
      <c r="J1787" s="1"/>
    </row>
    <row r="1788" spans="10:10" x14ac:dyDescent="0.25">
      <c r="J1788" s="1"/>
    </row>
    <row r="1789" spans="10:10" x14ac:dyDescent="0.25">
      <c r="J1789" s="1"/>
    </row>
    <row r="1790" spans="10:10" x14ac:dyDescent="0.25">
      <c r="J1790" s="1"/>
    </row>
    <row r="1791" spans="10:10" x14ac:dyDescent="0.25">
      <c r="J1791" s="1"/>
    </row>
    <row r="1792" spans="10:10" x14ac:dyDescent="0.25">
      <c r="J1792" s="1"/>
    </row>
    <row r="1793" spans="10:10" x14ac:dyDescent="0.25">
      <c r="J1793" s="1"/>
    </row>
    <row r="1794" spans="10:10" x14ac:dyDescent="0.25">
      <c r="J1794" s="1"/>
    </row>
    <row r="1795" spans="10:10" x14ac:dyDescent="0.25">
      <c r="J1795" s="1"/>
    </row>
    <row r="1796" spans="10:10" x14ac:dyDescent="0.25">
      <c r="J1796" s="1"/>
    </row>
    <row r="1797" spans="10:10" x14ac:dyDescent="0.25">
      <c r="J1797" s="1"/>
    </row>
    <row r="1798" spans="10:10" x14ac:dyDescent="0.25">
      <c r="J1798" s="1"/>
    </row>
    <row r="1799" spans="10:10" x14ac:dyDescent="0.25">
      <c r="J1799" s="1"/>
    </row>
    <row r="1800" spans="10:10" x14ac:dyDescent="0.25">
      <c r="J1800" s="1"/>
    </row>
    <row r="1801" spans="10:10" x14ac:dyDescent="0.25">
      <c r="J1801" s="1"/>
    </row>
    <row r="1802" spans="10:10" x14ac:dyDescent="0.25">
      <c r="J1802" s="1"/>
    </row>
    <row r="1803" spans="10:10" x14ac:dyDescent="0.25">
      <c r="J1803" s="1"/>
    </row>
    <row r="1804" spans="10:10" x14ac:dyDescent="0.25">
      <c r="J1804" s="1"/>
    </row>
    <row r="1805" spans="10:10" x14ac:dyDescent="0.25">
      <c r="J1805" s="1"/>
    </row>
    <row r="1806" spans="10:10" x14ac:dyDescent="0.25">
      <c r="J1806" s="1"/>
    </row>
    <row r="1807" spans="10:10" x14ac:dyDescent="0.25">
      <c r="J1807" s="1"/>
    </row>
    <row r="1808" spans="10:10" x14ac:dyDescent="0.25">
      <c r="J1808" s="1"/>
    </row>
    <row r="1809" spans="10:10" x14ac:dyDescent="0.25">
      <c r="J1809" s="1"/>
    </row>
    <row r="1810" spans="10:10" x14ac:dyDescent="0.25">
      <c r="J1810" s="1"/>
    </row>
    <row r="1811" spans="10:10" x14ac:dyDescent="0.25">
      <c r="J1811" s="1"/>
    </row>
    <row r="1812" spans="10:10" x14ac:dyDescent="0.25">
      <c r="J1812" s="1"/>
    </row>
    <row r="1813" spans="10:10" x14ac:dyDescent="0.25">
      <c r="J1813" s="1"/>
    </row>
    <row r="1814" spans="10:10" x14ac:dyDescent="0.25">
      <c r="J1814" s="1"/>
    </row>
    <row r="1815" spans="10:10" x14ac:dyDescent="0.25">
      <c r="J1815" s="1"/>
    </row>
    <row r="1816" spans="10:10" x14ac:dyDescent="0.25">
      <c r="J1816" s="1"/>
    </row>
    <row r="1817" spans="10:10" x14ac:dyDescent="0.25">
      <c r="J1817" s="1"/>
    </row>
    <row r="1818" spans="10:10" x14ac:dyDescent="0.25">
      <c r="J1818" s="1"/>
    </row>
    <row r="1819" spans="10:10" x14ac:dyDescent="0.25">
      <c r="J1819" s="1"/>
    </row>
    <row r="1820" spans="10:10" x14ac:dyDescent="0.25">
      <c r="J1820" s="1"/>
    </row>
    <row r="1821" spans="10:10" x14ac:dyDescent="0.25">
      <c r="J1821" s="1"/>
    </row>
    <row r="1822" spans="10:10" x14ac:dyDescent="0.25">
      <c r="J1822" s="1"/>
    </row>
    <row r="1823" spans="10:10" x14ac:dyDescent="0.25">
      <c r="J1823" s="1"/>
    </row>
    <row r="1824" spans="10:10" x14ac:dyDescent="0.25">
      <c r="J1824" s="1"/>
    </row>
    <row r="1825" spans="10:10" x14ac:dyDescent="0.25">
      <c r="J1825" s="1"/>
    </row>
    <row r="1826" spans="10:10" x14ac:dyDescent="0.25">
      <c r="J1826" s="1"/>
    </row>
    <row r="1827" spans="10:10" x14ac:dyDescent="0.25">
      <c r="J1827" s="1"/>
    </row>
    <row r="1828" spans="10:10" x14ac:dyDescent="0.25">
      <c r="J1828" s="1"/>
    </row>
    <row r="1829" spans="10:10" x14ac:dyDescent="0.25">
      <c r="J1829" s="1"/>
    </row>
    <row r="1830" spans="10:10" x14ac:dyDescent="0.25">
      <c r="J1830" s="1"/>
    </row>
    <row r="1831" spans="10:10" x14ac:dyDescent="0.25">
      <c r="J1831" s="1"/>
    </row>
    <row r="1832" spans="10:10" x14ac:dyDescent="0.25">
      <c r="J1832" s="1"/>
    </row>
    <row r="1833" spans="10:10" x14ac:dyDescent="0.25">
      <c r="J1833" s="1"/>
    </row>
    <row r="1834" spans="10:10" x14ac:dyDescent="0.25">
      <c r="J1834" s="1"/>
    </row>
    <row r="1835" spans="10:10" x14ac:dyDescent="0.25">
      <c r="J1835" s="1"/>
    </row>
    <row r="1836" spans="10:10" x14ac:dyDescent="0.25">
      <c r="J1836" s="1"/>
    </row>
    <row r="1837" spans="10:10" x14ac:dyDescent="0.25">
      <c r="J1837" s="1"/>
    </row>
    <row r="1838" spans="10:10" x14ac:dyDescent="0.25">
      <c r="J1838" s="1"/>
    </row>
    <row r="1839" spans="10:10" x14ac:dyDescent="0.25">
      <c r="J1839" s="1"/>
    </row>
    <row r="1840" spans="10:10" x14ac:dyDescent="0.25">
      <c r="J1840" s="1"/>
    </row>
    <row r="1841" spans="10:10" x14ac:dyDescent="0.25">
      <c r="J1841" s="1"/>
    </row>
    <row r="1842" spans="10:10" x14ac:dyDescent="0.25">
      <c r="J1842" s="1"/>
    </row>
    <row r="1843" spans="10:10" x14ac:dyDescent="0.25">
      <c r="J1843" s="1"/>
    </row>
    <row r="1844" spans="10:10" x14ac:dyDescent="0.25">
      <c r="J1844" s="1"/>
    </row>
    <row r="1845" spans="10:10" x14ac:dyDescent="0.25">
      <c r="J1845" s="1"/>
    </row>
    <row r="1846" spans="10:10" x14ac:dyDescent="0.25">
      <c r="J1846" s="1"/>
    </row>
    <row r="1847" spans="10:10" x14ac:dyDescent="0.25">
      <c r="J1847" s="1"/>
    </row>
    <row r="1848" spans="10:10" x14ac:dyDescent="0.25">
      <c r="J1848" s="1"/>
    </row>
    <row r="1849" spans="10:10" x14ac:dyDescent="0.25">
      <c r="J1849" s="1"/>
    </row>
    <row r="1850" spans="10:10" x14ac:dyDescent="0.25">
      <c r="J1850" s="1"/>
    </row>
    <row r="1851" spans="10:10" x14ac:dyDescent="0.25">
      <c r="J1851" s="1"/>
    </row>
    <row r="1852" spans="10:10" x14ac:dyDescent="0.25">
      <c r="J1852" s="1"/>
    </row>
    <row r="1853" spans="10:10" x14ac:dyDescent="0.25">
      <c r="J1853" s="1"/>
    </row>
    <row r="1854" spans="10:10" x14ac:dyDescent="0.25">
      <c r="J1854" s="1"/>
    </row>
    <row r="1855" spans="10:10" x14ac:dyDescent="0.25">
      <c r="J1855" s="1"/>
    </row>
    <row r="1856" spans="10:10" x14ac:dyDescent="0.25">
      <c r="J1856" s="1"/>
    </row>
    <row r="1857" spans="10:10" x14ac:dyDescent="0.25">
      <c r="J1857" s="1"/>
    </row>
    <row r="1858" spans="10:10" x14ac:dyDescent="0.25">
      <c r="J1858" s="1"/>
    </row>
    <row r="1859" spans="10:10" x14ac:dyDescent="0.25">
      <c r="J1859" s="1"/>
    </row>
    <row r="1860" spans="10:10" x14ac:dyDescent="0.25">
      <c r="J1860" s="1"/>
    </row>
    <row r="1861" spans="10:10" x14ac:dyDescent="0.25">
      <c r="J1861" s="1"/>
    </row>
    <row r="1862" spans="10:10" x14ac:dyDescent="0.25">
      <c r="J1862" s="1"/>
    </row>
    <row r="1863" spans="10:10" x14ac:dyDescent="0.25">
      <c r="J1863" s="1"/>
    </row>
    <row r="1864" spans="10:10" x14ac:dyDescent="0.25">
      <c r="J1864" s="1"/>
    </row>
    <row r="1865" spans="10:10" x14ac:dyDescent="0.25">
      <c r="J1865" s="1"/>
    </row>
    <row r="1866" spans="10:10" x14ac:dyDescent="0.25">
      <c r="J1866" s="1"/>
    </row>
    <row r="1867" spans="10:10" x14ac:dyDescent="0.25">
      <c r="J1867" s="1"/>
    </row>
    <row r="1868" spans="10:10" x14ac:dyDescent="0.25">
      <c r="J1868" s="1"/>
    </row>
    <row r="1869" spans="10:10" x14ac:dyDescent="0.25">
      <c r="J1869" s="1"/>
    </row>
    <row r="1870" spans="10:10" x14ac:dyDescent="0.25">
      <c r="J1870" s="1"/>
    </row>
    <row r="1871" spans="10:10" x14ac:dyDescent="0.25">
      <c r="J1871" s="1"/>
    </row>
    <row r="1872" spans="10:10" x14ac:dyDescent="0.25">
      <c r="J1872" s="1"/>
    </row>
    <row r="1873" spans="10:10" x14ac:dyDescent="0.25">
      <c r="J1873" s="1"/>
    </row>
    <row r="1874" spans="10:10" x14ac:dyDescent="0.25">
      <c r="J1874" s="1"/>
    </row>
    <row r="1875" spans="10:10" x14ac:dyDescent="0.25">
      <c r="J1875" s="1"/>
    </row>
    <row r="1876" spans="10:10" x14ac:dyDescent="0.25">
      <c r="J1876" s="1"/>
    </row>
    <row r="1877" spans="10:10" x14ac:dyDescent="0.25">
      <c r="J1877" s="1"/>
    </row>
    <row r="1878" spans="10:10" x14ac:dyDescent="0.25">
      <c r="J1878" s="1"/>
    </row>
    <row r="1879" spans="10:10" x14ac:dyDescent="0.25">
      <c r="J1879" s="1"/>
    </row>
    <row r="1880" spans="10:10" x14ac:dyDescent="0.25">
      <c r="J1880" s="1"/>
    </row>
    <row r="1881" spans="10:10" x14ac:dyDescent="0.25">
      <c r="J1881" s="1"/>
    </row>
    <row r="1882" spans="10:10" x14ac:dyDescent="0.25">
      <c r="J1882" s="1"/>
    </row>
    <row r="1883" spans="10:10" x14ac:dyDescent="0.25">
      <c r="J1883" s="1"/>
    </row>
    <row r="1884" spans="10:10" x14ac:dyDescent="0.25">
      <c r="J1884" s="1"/>
    </row>
    <row r="1885" spans="10:10" x14ac:dyDescent="0.25">
      <c r="J1885" s="1"/>
    </row>
    <row r="1886" spans="10:10" x14ac:dyDescent="0.25">
      <c r="J1886" s="1"/>
    </row>
    <row r="1887" spans="10:10" x14ac:dyDescent="0.25">
      <c r="J1887" s="1"/>
    </row>
    <row r="1888" spans="10:10" x14ac:dyDescent="0.25">
      <c r="J1888" s="1"/>
    </row>
    <row r="1889" spans="10:10" x14ac:dyDescent="0.25">
      <c r="J1889" s="1"/>
    </row>
    <row r="1890" spans="10:10" x14ac:dyDescent="0.25">
      <c r="J1890" s="1"/>
    </row>
    <row r="1891" spans="10:10" x14ac:dyDescent="0.25">
      <c r="J1891" s="1"/>
    </row>
    <row r="1892" spans="10:10" x14ac:dyDescent="0.25">
      <c r="J1892" s="1"/>
    </row>
    <row r="1893" spans="10:10" x14ac:dyDescent="0.25">
      <c r="J1893" s="1"/>
    </row>
    <row r="1894" spans="10:10" x14ac:dyDescent="0.25">
      <c r="J1894" s="1"/>
    </row>
    <row r="1895" spans="10:10" x14ac:dyDescent="0.25">
      <c r="J1895" s="1"/>
    </row>
    <row r="1896" spans="10:10" x14ac:dyDescent="0.25">
      <c r="J1896" s="1"/>
    </row>
    <row r="1897" spans="10:10" x14ac:dyDescent="0.25">
      <c r="J1897" s="1"/>
    </row>
    <row r="1898" spans="10:10" x14ac:dyDescent="0.25">
      <c r="J1898" s="1"/>
    </row>
    <row r="1899" spans="10:10" x14ac:dyDescent="0.25">
      <c r="J1899" s="1"/>
    </row>
    <row r="1900" spans="10:10" x14ac:dyDescent="0.25">
      <c r="J1900" s="1"/>
    </row>
    <row r="1901" spans="10:10" x14ac:dyDescent="0.25">
      <c r="J1901" s="1"/>
    </row>
    <row r="1902" spans="10:10" x14ac:dyDescent="0.25">
      <c r="J1902" s="1"/>
    </row>
    <row r="1903" spans="10:10" x14ac:dyDescent="0.25">
      <c r="J1903" s="1"/>
    </row>
    <row r="1904" spans="10:10" x14ac:dyDescent="0.25">
      <c r="J1904" s="1"/>
    </row>
    <row r="1905" spans="10:10" x14ac:dyDescent="0.25">
      <c r="J1905" s="1"/>
    </row>
    <row r="1906" spans="10:10" x14ac:dyDescent="0.25">
      <c r="J1906" s="1"/>
    </row>
    <row r="1907" spans="10:10" x14ac:dyDescent="0.25">
      <c r="J1907" s="1"/>
    </row>
    <row r="1908" spans="10:10" x14ac:dyDescent="0.25">
      <c r="J1908" s="1"/>
    </row>
    <row r="1909" spans="10:10" x14ac:dyDescent="0.25">
      <c r="J1909" s="1"/>
    </row>
    <row r="1910" spans="10:10" x14ac:dyDescent="0.25">
      <c r="J1910" s="1"/>
    </row>
    <row r="1911" spans="10:10" x14ac:dyDescent="0.25">
      <c r="J1911" s="1"/>
    </row>
    <row r="1912" spans="10:10" x14ac:dyDescent="0.25">
      <c r="J1912" s="1"/>
    </row>
    <row r="1913" spans="10:10" x14ac:dyDescent="0.25">
      <c r="J1913" s="1"/>
    </row>
    <row r="1914" spans="10:10" x14ac:dyDescent="0.25">
      <c r="J1914" s="1"/>
    </row>
    <row r="1915" spans="10:10" x14ac:dyDescent="0.25">
      <c r="J1915" s="1"/>
    </row>
    <row r="1916" spans="10:10" x14ac:dyDescent="0.25">
      <c r="J1916" s="1"/>
    </row>
    <row r="1917" spans="10:10" x14ac:dyDescent="0.25">
      <c r="J1917" s="1"/>
    </row>
    <row r="1918" spans="10:10" x14ac:dyDescent="0.25">
      <c r="J1918" s="1"/>
    </row>
    <row r="1919" spans="10:10" x14ac:dyDescent="0.25">
      <c r="J1919" s="1"/>
    </row>
    <row r="1920" spans="10:10" x14ac:dyDescent="0.25">
      <c r="J1920" s="1"/>
    </row>
    <row r="1921" spans="10:10" x14ac:dyDescent="0.25">
      <c r="J1921" s="1"/>
    </row>
    <row r="1922" spans="10:10" x14ac:dyDescent="0.25">
      <c r="J1922" s="1"/>
    </row>
    <row r="1923" spans="10:10" x14ac:dyDescent="0.25">
      <c r="J1923" s="1"/>
    </row>
    <row r="1924" spans="10:10" x14ac:dyDescent="0.25">
      <c r="J1924" s="1"/>
    </row>
    <row r="1925" spans="10:10" x14ac:dyDescent="0.25">
      <c r="J1925" s="1"/>
    </row>
    <row r="1926" spans="10:10" x14ac:dyDescent="0.25">
      <c r="J1926" s="1"/>
    </row>
    <row r="1927" spans="10:10" x14ac:dyDescent="0.25">
      <c r="J1927" s="1"/>
    </row>
    <row r="1928" spans="10:10" x14ac:dyDescent="0.25">
      <c r="J1928" s="1"/>
    </row>
    <row r="1929" spans="10:10" x14ac:dyDescent="0.25">
      <c r="J1929" s="1"/>
    </row>
    <row r="1930" spans="10:10" x14ac:dyDescent="0.25">
      <c r="J1930" s="1"/>
    </row>
    <row r="1931" spans="10:10" x14ac:dyDescent="0.25">
      <c r="J1931" s="1"/>
    </row>
    <row r="1932" spans="10:10" x14ac:dyDescent="0.25">
      <c r="J1932" s="1"/>
    </row>
    <row r="1933" spans="10:10" x14ac:dyDescent="0.25">
      <c r="J1933" s="1"/>
    </row>
    <row r="1934" spans="10:10" x14ac:dyDescent="0.25">
      <c r="J1934" s="1"/>
    </row>
    <row r="1935" spans="10:10" x14ac:dyDescent="0.25">
      <c r="J1935" s="1"/>
    </row>
    <row r="1936" spans="10:10" x14ac:dyDescent="0.25">
      <c r="J1936" s="1"/>
    </row>
    <row r="1937" spans="10:10" x14ac:dyDescent="0.25">
      <c r="J1937" s="1"/>
    </row>
    <row r="1938" spans="10:10" x14ac:dyDescent="0.25">
      <c r="J1938" s="1"/>
    </row>
    <row r="1939" spans="10:10" x14ac:dyDescent="0.25">
      <c r="J1939" s="1"/>
    </row>
    <row r="1940" spans="10:10" x14ac:dyDescent="0.25">
      <c r="J1940" s="1"/>
    </row>
    <row r="1941" spans="10:10" x14ac:dyDescent="0.25">
      <c r="J1941" s="1"/>
    </row>
    <row r="1942" spans="10:10" x14ac:dyDescent="0.25">
      <c r="J1942" s="1"/>
    </row>
    <row r="1943" spans="10:10" x14ac:dyDescent="0.25">
      <c r="J1943" s="1"/>
    </row>
    <row r="1944" spans="10:10" x14ac:dyDescent="0.25">
      <c r="J1944" s="1"/>
    </row>
    <row r="1945" spans="10:10" x14ac:dyDescent="0.25">
      <c r="J1945" s="1"/>
    </row>
    <row r="1946" spans="10:10" x14ac:dyDescent="0.25">
      <c r="J1946" s="1"/>
    </row>
    <row r="1947" spans="10:10" x14ac:dyDescent="0.25">
      <c r="J1947" s="1"/>
    </row>
    <row r="1948" spans="10:10" x14ac:dyDescent="0.25">
      <c r="J1948" s="1"/>
    </row>
    <row r="1949" spans="10:10" x14ac:dyDescent="0.25">
      <c r="J1949" s="1"/>
    </row>
    <row r="1950" spans="10:10" x14ac:dyDescent="0.25">
      <c r="J1950" s="1"/>
    </row>
    <row r="1951" spans="10:10" x14ac:dyDescent="0.25">
      <c r="J1951" s="1"/>
    </row>
    <row r="1952" spans="10:10" x14ac:dyDescent="0.25">
      <c r="J1952" s="1"/>
    </row>
    <row r="1953" spans="10:10" x14ac:dyDescent="0.25">
      <c r="J1953" s="1"/>
    </row>
    <row r="1954" spans="10:10" x14ac:dyDescent="0.25">
      <c r="J1954" s="1"/>
    </row>
    <row r="1955" spans="10:10" x14ac:dyDescent="0.25">
      <c r="J1955" s="1"/>
    </row>
    <row r="1956" spans="10:10" x14ac:dyDescent="0.25">
      <c r="J1956" s="1"/>
    </row>
    <row r="1957" spans="10:10" x14ac:dyDescent="0.25">
      <c r="J1957" s="1"/>
    </row>
    <row r="1958" spans="10:10" x14ac:dyDescent="0.25">
      <c r="J1958" s="1"/>
    </row>
    <row r="1959" spans="10:10" x14ac:dyDescent="0.25">
      <c r="J1959" s="1"/>
    </row>
    <row r="1960" spans="10:10" x14ac:dyDescent="0.25">
      <c r="J1960" s="1"/>
    </row>
    <row r="1961" spans="10:10" x14ac:dyDescent="0.25">
      <c r="J1961" s="1"/>
    </row>
    <row r="1962" spans="10:10" x14ac:dyDescent="0.25">
      <c r="J1962" s="1"/>
    </row>
    <row r="1963" spans="10:10" x14ac:dyDescent="0.25">
      <c r="J1963" s="1"/>
    </row>
    <row r="1964" spans="10:10" x14ac:dyDescent="0.25">
      <c r="J1964" s="1"/>
    </row>
    <row r="1965" spans="10:10" x14ac:dyDescent="0.25">
      <c r="J1965" s="1"/>
    </row>
    <row r="1966" spans="10:10" x14ac:dyDescent="0.25">
      <c r="J1966" s="1"/>
    </row>
    <row r="1967" spans="10:10" x14ac:dyDescent="0.25">
      <c r="J1967" s="1"/>
    </row>
    <row r="1968" spans="10:10" x14ac:dyDescent="0.25">
      <c r="J1968" s="1"/>
    </row>
    <row r="1969" spans="10:10" x14ac:dyDescent="0.25">
      <c r="J1969" s="1"/>
    </row>
    <row r="1970" spans="10:10" x14ac:dyDescent="0.25">
      <c r="J1970" s="1"/>
    </row>
    <row r="1971" spans="10:10" x14ac:dyDescent="0.25">
      <c r="J1971" s="1"/>
    </row>
    <row r="1972" spans="10:10" x14ac:dyDescent="0.25">
      <c r="J1972" s="1"/>
    </row>
    <row r="1973" spans="10:10" x14ac:dyDescent="0.25">
      <c r="J1973" s="1"/>
    </row>
    <row r="1974" spans="10:10" x14ac:dyDescent="0.25">
      <c r="J1974" s="1"/>
    </row>
    <row r="1975" spans="10:10" x14ac:dyDescent="0.25">
      <c r="J1975" s="1"/>
    </row>
    <row r="1976" spans="10:10" x14ac:dyDescent="0.25">
      <c r="J1976" s="1"/>
    </row>
    <row r="1977" spans="10:10" x14ac:dyDescent="0.25">
      <c r="J1977" s="1"/>
    </row>
    <row r="1978" spans="10:10" x14ac:dyDescent="0.25">
      <c r="J1978" s="1"/>
    </row>
    <row r="1979" spans="10:10" x14ac:dyDescent="0.25">
      <c r="J1979" s="1"/>
    </row>
    <row r="1980" spans="10:10" x14ac:dyDescent="0.25">
      <c r="J1980" s="1"/>
    </row>
    <row r="1981" spans="10:10" x14ac:dyDescent="0.25">
      <c r="J1981" s="1"/>
    </row>
    <row r="1982" spans="10:10" x14ac:dyDescent="0.25">
      <c r="J1982" s="1"/>
    </row>
    <row r="1983" spans="10:10" x14ac:dyDescent="0.25">
      <c r="J1983" s="1"/>
    </row>
    <row r="1984" spans="10:10" x14ac:dyDescent="0.25">
      <c r="J1984" s="1"/>
    </row>
    <row r="1985" spans="10:10" x14ac:dyDescent="0.25">
      <c r="J1985" s="1"/>
    </row>
    <row r="1986" spans="10:10" x14ac:dyDescent="0.25">
      <c r="J1986" s="1"/>
    </row>
    <row r="1987" spans="10:10" x14ac:dyDescent="0.25">
      <c r="J1987" s="1"/>
    </row>
    <row r="1988" spans="10:10" x14ac:dyDescent="0.25">
      <c r="J1988" s="1"/>
    </row>
    <row r="1989" spans="10:10" x14ac:dyDescent="0.25">
      <c r="J1989" s="1"/>
    </row>
    <row r="1990" spans="10:10" x14ac:dyDescent="0.25">
      <c r="J1990" s="1"/>
    </row>
    <row r="1991" spans="10:10" x14ac:dyDescent="0.25">
      <c r="J1991" s="1"/>
    </row>
    <row r="1992" spans="10:10" x14ac:dyDescent="0.25">
      <c r="J1992" s="1"/>
    </row>
    <row r="1993" spans="10:10" x14ac:dyDescent="0.25">
      <c r="J1993" s="1"/>
    </row>
    <row r="1994" spans="10:10" x14ac:dyDescent="0.25">
      <c r="J1994" s="1"/>
    </row>
    <row r="1995" spans="10:10" x14ac:dyDescent="0.25">
      <c r="J1995" s="1"/>
    </row>
    <row r="1996" spans="10:10" x14ac:dyDescent="0.25">
      <c r="J1996" s="1"/>
    </row>
    <row r="1997" spans="10:10" x14ac:dyDescent="0.25">
      <c r="J1997" s="1"/>
    </row>
    <row r="1998" spans="10:10" x14ac:dyDescent="0.25">
      <c r="J1998" s="1"/>
    </row>
    <row r="1999" spans="10:10" x14ac:dyDescent="0.25">
      <c r="J1999" s="1"/>
    </row>
    <row r="2000" spans="10:10" x14ac:dyDescent="0.25">
      <c r="J2000" s="1"/>
    </row>
    <row r="2001" spans="10:10" x14ac:dyDescent="0.25">
      <c r="J2001" s="1"/>
    </row>
    <row r="2002" spans="10:10" x14ac:dyDescent="0.25">
      <c r="J2002" s="1"/>
    </row>
    <row r="2003" spans="10:10" x14ac:dyDescent="0.25">
      <c r="J2003" s="1"/>
    </row>
    <row r="2004" spans="10:10" x14ac:dyDescent="0.25">
      <c r="J2004" s="1"/>
    </row>
    <row r="2005" spans="10:10" x14ac:dyDescent="0.25">
      <c r="J2005" s="1"/>
    </row>
    <row r="2006" spans="10:10" x14ac:dyDescent="0.25">
      <c r="J2006" s="1"/>
    </row>
    <row r="2007" spans="10:10" x14ac:dyDescent="0.25">
      <c r="J2007" s="1"/>
    </row>
    <row r="2008" spans="10:10" x14ac:dyDescent="0.25">
      <c r="J2008" s="1"/>
    </row>
    <row r="2009" spans="10:10" x14ac:dyDescent="0.25">
      <c r="J2009" s="1"/>
    </row>
    <row r="2010" spans="10:10" x14ac:dyDescent="0.25">
      <c r="J2010" s="1"/>
    </row>
    <row r="2011" spans="10:10" x14ac:dyDescent="0.25">
      <c r="J2011" s="1"/>
    </row>
    <row r="2012" spans="10:10" x14ac:dyDescent="0.25">
      <c r="J2012" s="1"/>
    </row>
    <row r="2013" spans="10:10" x14ac:dyDescent="0.25">
      <c r="J2013" s="1"/>
    </row>
    <row r="2014" spans="10:10" x14ac:dyDescent="0.25">
      <c r="J2014" s="1"/>
    </row>
    <row r="2015" spans="10:10" x14ac:dyDescent="0.25">
      <c r="J2015" s="1"/>
    </row>
    <row r="2016" spans="10:10" x14ac:dyDescent="0.25">
      <c r="J2016" s="1"/>
    </row>
    <row r="2017" spans="10:10" x14ac:dyDescent="0.25">
      <c r="J2017" s="1"/>
    </row>
    <row r="2018" spans="10:10" x14ac:dyDescent="0.25">
      <c r="J2018" s="1"/>
    </row>
    <row r="2019" spans="10:10" x14ac:dyDescent="0.25">
      <c r="J2019" s="1"/>
    </row>
    <row r="2020" spans="10:10" x14ac:dyDescent="0.25">
      <c r="J2020" s="1"/>
    </row>
    <row r="2021" spans="10:10" x14ac:dyDescent="0.25">
      <c r="J2021" s="1"/>
    </row>
    <row r="2022" spans="10:10" x14ac:dyDescent="0.25">
      <c r="J2022" s="1"/>
    </row>
    <row r="2023" spans="10:10" x14ac:dyDescent="0.25">
      <c r="J2023" s="1"/>
    </row>
    <row r="2024" spans="10:10" x14ac:dyDescent="0.25">
      <c r="J2024" s="1"/>
    </row>
    <row r="2025" spans="10:10" x14ac:dyDescent="0.25">
      <c r="J2025" s="1"/>
    </row>
    <row r="2026" spans="10:10" x14ac:dyDescent="0.25">
      <c r="J2026" s="1"/>
    </row>
    <row r="2027" spans="10:10" x14ac:dyDescent="0.25">
      <c r="J2027" s="1"/>
    </row>
    <row r="2028" spans="10:10" x14ac:dyDescent="0.25">
      <c r="J2028" s="1"/>
    </row>
    <row r="2029" spans="10:10" x14ac:dyDescent="0.25">
      <c r="J2029" s="1"/>
    </row>
    <row r="2030" spans="10:10" x14ac:dyDescent="0.25">
      <c r="J2030" s="1"/>
    </row>
    <row r="2031" spans="10:10" x14ac:dyDescent="0.25">
      <c r="J2031" s="1"/>
    </row>
    <row r="2032" spans="10:10" x14ac:dyDescent="0.25">
      <c r="J2032" s="1"/>
    </row>
    <row r="2033" spans="10:10" x14ac:dyDescent="0.25">
      <c r="J2033" s="1"/>
    </row>
    <row r="2034" spans="10:10" x14ac:dyDescent="0.25">
      <c r="J2034" s="1"/>
    </row>
    <row r="2035" spans="10:10" x14ac:dyDescent="0.25">
      <c r="J2035" s="1"/>
    </row>
    <row r="2036" spans="10:10" x14ac:dyDescent="0.25">
      <c r="J2036" s="1"/>
    </row>
    <row r="2037" spans="10:10" x14ac:dyDescent="0.25">
      <c r="J2037" s="1"/>
    </row>
    <row r="2038" spans="10:10" x14ac:dyDescent="0.25">
      <c r="J2038" s="1"/>
    </row>
    <row r="2039" spans="10:10" x14ac:dyDescent="0.25">
      <c r="J2039" s="1"/>
    </row>
    <row r="2040" spans="10:10" x14ac:dyDescent="0.25">
      <c r="J2040" s="1"/>
    </row>
    <row r="2041" spans="10:10" x14ac:dyDescent="0.25">
      <c r="J2041" s="1"/>
    </row>
    <row r="2042" spans="10:10" x14ac:dyDescent="0.25">
      <c r="J2042" s="1"/>
    </row>
    <row r="2043" spans="10:10" x14ac:dyDescent="0.25">
      <c r="J2043" s="1"/>
    </row>
    <row r="2044" spans="10:10" x14ac:dyDescent="0.25">
      <c r="J2044" s="1"/>
    </row>
    <row r="2045" spans="10:10" x14ac:dyDescent="0.25">
      <c r="J2045" s="1"/>
    </row>
    <row r="2046" spans="10:10" x14ac:dyDescent="0.25">
      <c r="J2046" s="1"/>
    </row>
    <row r="2047" spans="10:10" x14ac:dyDescent="0.25">
      <c r="J2047" s="1"/>
    </row>
    <row r="2048" spans="10:10" x14ac:dyDescent="0.25">
      <c r="J2048" s="1"/>
    </row>
    <row r="2049" spans="10:10" x14ac:dyDescent="0.25">
      <c r="J2049" s="1"/>
    </row>
    <row r="2050" spans="10:10" x14ac:dyDescent="0.25">
      <c r="J2050" s="1"/>
    </row>
    <row r="2051" spans="10:10" x14ac:dyDescent="0.25">
      <c r="J2051" s="1"/>
    </row>
    <row r="2052" spans="10:10" x14ac:dyDescent="0.25">
      <c r="J2052" s="1"/>
    </row>
    <row r="2053" spans="10:10" x14ac:dyDescent="0.25">
      <c r="J2053" s="1"/>
    </row>
    <row r="2054" spans="10:10" x14ac:dyDescent="0.25">
      <c r="J2054" s="1"/>
    </row>
    <row r="2055" spans="10:10" x14ac:dyDescent="0.25">
      <c r="J2055" s="1"/>
    </row>
    <row r="2056" spans="10:10" x14ac:dyDescent="0.25">
      <c r="J2056" s="1"/>
    </row>
    <row r="2057" spans="10:10" x14ac:dyDescent="0.25">
      <c r="J2057" s="1"/>
    </row>
    <row r="2058" spans="10:10" x14ac:dyDescent="0.25">
      <c r="J2058" s="1"/>
    </row>
    <row r="2059" spans="10:10" x14ac:dyDescent="0.25">
      <c r="J2059" s="1"/>
    </row>
    <row r="2060" spans="10:10" x14ac:dyDescent="0.25">
      <c r="J2060" s="1"/>
    </row>
    <row r="2061" spans="10:10" x14ac:dyDescent="0.25">
      <c r="J2061" s="1"/>
    </row>
    <row r="2062" spans="10:10" x14ac:dyDescent="0.25">
      <c r="J2062" s="1"/>
    </row>
    <row r="2063" spans="10:10" x14ac:dyDescent="0.25">
      <c r="J2063" s="1"/>
    </row>
    <row r="2064" spans="10:10" x14ac:dyDescent="0.25">
      <c r="J2064" s="1"/>
    </row>
    <row r="2065" spans="10:10" x14ac:dyDescent="0.25">
      <c r="J2065" s="1"/>
    </row>
    <row r="2066" spans="10:10" x14ac:dyDescent="0.25">
      <c r="J2066" s="1"/>
    </row>
    <row r="2067" spans="10:10" x14ac:dyDescent="0.25">
      <c r="J2067" s="1"/>
    </row>
    <row r="2068" spans="10:10" x14ac:dyDescent="0.25">
      <c r="J2068" s="1"/>
    </row>
    <row r="2069" spans="10:10" x14ac:dyDescent="0.25">
      <c r="J2069" s="1"/>
    </row>
    <row r="2070" spans="10:10" x14ac:dyDescent="0.25">
      <c r="J2070" s="1"/>
    </row>
    <row r="2071" spans="10:10" x14ac:dyDescent="0.25">
      <c r="J2071" s="1"/>
    </row>
    <row r="2072" spans="10:10" x14ac:dyDescent="0.25">
      <c r="J2072" s="1"/>
    </row>
    <row r="2073" spans="10:10" x14ac:dyDescent="0.25">
      <c r="J2073" s="1"/>
    </row>
    <row r="2074" spans="10:10" x14ac:dyDescent="0.25">
      <c r="J2074" s="1"/>
    </row>
    <row r="2075" spans="10:10" x14ac:dyDescent="0.25">
      <c r="J2075" s="1"/>
    </row>
    <row r="2076" spans="10:10" x14ac:dyDescent="0.25">
      <c r="J2076" s="1"/>
    </row>
    <row r="2077" spans="10:10" x14ac:dyDescent="0.25">
      <c r="J2077" s="1"/>
    </row>
    <row r="2078" spans="10:10" x14ac:dyDescent="0.25">
      <c r="J2078" s="1"/>
    </row>
    <row r="2079" spans="10:10" x14ac:dyDescent="0.25">
      <c r="J2079" s="1"/>
    </row>
    <row r="2080" spans="10:10" x14ac:dyDescent="0.25">
      <c r="J2080" s="1"/>
    </row>
    <row r="2081" spans="10:10" x14ac:dyDescent="0.25">
      <c r="J2081" s="1"/>
    </row>
    <row r="2082" spans="10:10" x14ac:dyDescent="0.25">
      <c r="J2082" s="1"/>
    </row>
    <row r="2083" spans="10:10" x14ac:dyDescent="0.25">
      <c r="J2083" s="1"/>
    </row>
    <row r="2084" spans="10:10" x14ac:dyDescent="0.25">
      <c r="J2084" s="1"/>
    </row>
    <row r="2085" spans="10:10" x14ac:dyDescent="0.25">
      <c r="J2085" s="1"/>
    </row>
    <row r="2086" spans="10:10" x14ac:dyDescent="0.25">
      <c r="J2086" s="1"/>
    </row>
    <row r="2087" spans="10:10" x14ac:dyDescent="0.25">
      <c r="J2087" s="1"/>
    </row>
    <row r="2088" spans="10:10" x14ac:dyDescent="0.25">
      <c r="J2088" s="1"/>
    </row>
    <row r="2089" spans="10:10" x14ac:dyDescent="0.25">
      <c r="J2089" s="1"/>
    </row>
    <row r="2090" spans="10:10" x14ac:dyDescent="0.25">
      <c r="J2090" s="1"/>
    </row>
    <row r="2091" spans="10:10" x14ac:dyDescent="0.25">
      <c r="J2091" s="1"/>
    </row>
    <row r="2092" spans="10:10" x14ac:dyDescent="0.25">
      <c r="J2092" s="1"/>
    </row>
    <row r="2093" spans="10:10" x14ac:dyDescent="0.25">
      <c r="J2093" s="1"/>
    </row>
    <row r="2094" spans="10:10" x14ac:dyDescent="0.25">
      <c r="J2094" s="1"/>
    </row>
    <row r="2095" spans="10:10" x14ac:dyDescent="0.25">
      <c r="J2095" s="1"/>
    </row>
    <row r="2096" spans="10:10" x14ac:dyDescent="0.25">
      <c r="J2096" s="1"/>
    </row>
    <row r="2097" spans="10:10" x14ac:dyDescent="0.25">
      <c r="J2097" s="1"/>
    </row>
    <row r="2098" spans="10:10" x14ac:dyDescent="0.25">
      <c r="J2098" s="1"/>
    </row>
    <row r="2099" spans="10:10" x14ac:dyDescent="0.25">
      <c r="J2099" s="1"/>
    </row>
    <row r="2100" spans="10:10" x14ac:dyDescent="0.25">
      <c r="J2100" s="1"/>
    </row>
    <row r="2101" spans="10:10" x14ac:dyDescent="0.25">
      <c r="J2101" s="1"/>
    </row>
    <row r="2102" spans="10:10" x14ac:dyDescent="0.25">
      <c r="J2102" s="1"/>
    </row>
    <row r="2103" spans="10:10" x14ac:dyDescent="0.25">
      <c r="J2103" s="1"/>
    </row>
    <row r="2104" spans="10:10" x14ac:dyDescent="0.25">
      <c r="J2104" s="1"/>
    </row>
    <row r="2105" spans="10:10" x14ac:dyDescent="0.25">
      <c r="J2105" s="1"/>
    </row>
    <row r="2106" spans="10:10" x14ac:dyDescent="0.25">
      <c r="J2106" s="1"/>
    </row>
    <row r="2107" spans="10:10" x14ac:dyDescent="0.25">
      <c r="J2107" s="1"/>
    </row>
    <row r="2108" spans="10:10" x14ac:dyDescent="0.25">
      <c r="J2108" s="1"/>
    </row>
    <row r="2109" spans="10:10" x14ac:dyDescent="0.25">
      <c r="J2109" s="1"/>
    </row>
    <row r="2110" spans="10:10" x14ac:dyDescent="0.25">
      <c r="J2110" s="1"/>
    </row>
    <row r="2111" spans="10:10" x14ac:dyDescent="0.25">
      <c r="J2111" s="1"/>
    </row>
    <row r="2112" spans="10:10" x14ac:dyDescent="0.25">
      <c r="J2112" s="1"/>
    </row>
    <row r="2113" spans="10:10" x14ac:dyDescent="0.25">
      <c r="J2113" s="1"/>
    </row>
    <row r="2114" spans="10:10" x14ac:dyDescent="0.25">
      <c r="J2114" s="1"/>
    </row>
    <row r="2115" spans="10:10" x14ac:dyDescent="0.25">
      <c r="J2115" s="1"/>
    </row>
    <row r="2116" spans="10:10" x14ac:dyDescent="0.25">
      <c r="J2116" s="1"/>
    </row>
    <row r="2117" spans="10:10" x14ac:dyDescent="0.25">
      <c r="J2117" s="1"/>
    </row>
    <row r="2118" spans="10:10" x14ac:dyDescent="0.25">
      <c r="J2118" s="1"/>
    </row>
    <row r="2119" spans="10:10" x14ac:dyDescent="0.25">
      <c r="J2119" s="1"/>
    </row>
    <row r="2120" spans="10:10" x14ac:dyDescent="0.25">
      <c r="J2120" s="1"/>
    </row>
    <row r="2121" spans="10:10" x14ac:dyDescent="0.25">
      <c r="J2121" s="1"/>
    </row>
    <row r="2122" spans="10:10" x14ac:dyDescent="0.25">
      <c r="J2122" s="1"/>
    </row>
    <row r="2123" spans="10:10" x14ac:dyDescent="0.25">
      <c r="J2123" s="1"/>
    </row>
    <row r="2124" spans="10:10" x14ac:dyDescent="0.25">
      <c r="J2124" s="1"/>
    </row>
    <row r="2125" spans="10:10" x14ac:dyDescent="0.25">
      <c r="J2125" s="1"/>
    </row>
    <row r="2126" spans="10:10" x14ac:dyDescent="0.25">
      <c r="J2126" s="1"/>
    </row>
    <row r="2127" spans="10:10" x14ac:dyDescent="0.25">
      <c r="J2127" s="1"/>
    </row>
    <row r="2128" spans="10:10" x14ac:dyDescent="0.25">
      <c r="J2128" s="1"/>
    </row>
    <row r="2129" spans="10:10" x14ac:dyDescent="0.25">
      <c r="J2129" s="1"/>
    </row>
    <row r="2130" spans="10:10" x14ac:dyDescent="0.25">
      <c r="J2130" s="1"/>
    </row>
    <row r="2131" spans="10:10" x14ac:dyDescent="0.25">
      <c r="J2131" s="1"/>
    </row>
    <row r="2132" spans="10:10" x14ac:dyDescent="0.25">
      <c r="J2132" s="1"/>
    </row>
    <row r="2133" spans="10:10" x14ac:dyDescent="0.25">
      <c r="J2133" s="1"/>
    </row>
    <row r="2134" spans="10:10" x14ac:dyDescent="0.25">
      <c r="J2134" s="1"/>
    </row>
    <row r="2135" spans="10:10" x14ac:dyDescent="0.25">
      <c r="J2135" s="1"/>
    </row>
    <row r="2136" spans="10:10" x14ac:dyDescent="0.25">
      <c r="J2136" s="1"/>
    </row>
    <row r="2137" spans="10:10" x14ac:dyDescent="0.25">
      <c r="J2137" s="1"/>
    </row>
    <row r="2138" spans="10:10" x14ac:dyDescent="0.25">
      <c r="J2138" s="1"/>
    </row>
    <row r="2139" spans="10:10" x14ac:dyDescent="0.25">
      <c r="J2139" s="1"/>
    </row>
    <row r="2140" spans="10:10" x14ac:dyDescent="0.25">
      <c r="J2140" s="1"/>
    </row>
    <row r="2141" spans="10:10" x14ac:dyDescent="0.25">
      <c r="J2141" s="1"/>
    </row>
    <row r="2142" spans="10:10" x14ac:dyDescent="0.25">
      <c r="J2142" s="1"/>
    </row>
    <row r="2143" spans="10:10" x14ac:dyDescent="0.25">
      <c r="J2143" s="1"/>
    </row>
    <row r="2144" spans="10:10" x14ac:dyDescent="0.25">
      <c r="J2144" s="1"/>
    </row>
    <row r="2145" spans="10:10" x14ac:dyDescent="0.25">
      <c r="J2145" s="1"/>
    </row>
    <row r="2146" spans="10:10" x14ac:dyDescent="0.25">
      <c r="J2146" s="1"/>
    </row>
    <row r="2147" spans="10:10" x14ac:dyDescent="0.25">
      <c r="J2147" s="1"/>
    </row>
    <row r="2148" spans="10:10" x14ac:dyDescent="0.25">
      <c r="J2148" s="1"/>
    </row>
    <row r="2149" spans="10:10" x14ac:dyDescent="0.25">
      <c r="J2149" s="1"/>
    </row>
    <row r="2150" spans="10:10" x14ac:dyDescent="0.25">
      <c r="J2150" s="1"/>
    </row>
    <row r="2151" spans="10:10" x14ac:dyDescent="0.25">
      <c r="J2151" s="1"/>
    </row>
    <row r="2152" spans="10:10" x14ac:dyDescent="0.25">
      <c r="J2152" s="1"/>
    </row>
    <row r="2153" spans="10:10" x14ac:dyDescent="0.25">
      <c r="J2153" s="1"/>
    </row>
    <row r="2154" spans="10:10" x14ac:dyDescent="0.25">
      <c r="J2154" s="1"/>
    </row>
    <row r="2155" spans="10:10" x14ac:dyDescent="0.25">
      <c r="J2155" s="1"/>
    </row>
    <row r="2156" spans="10:10" x14ac:dyDescent="0.25">
      <c r="J2156" s="1"/>
    </row>
    <row r="2157" spans="10:10" x14ac:dyDescent="0.25">
      <c r="J2157" s="1"/>
    </row>
    <row r="2158" spans="10:10" x14ac:dyDescent="0.25">
      <c r="J2158" s="1"/>
    </row>
    <row r="2159" spans="10:10" x14ac:dyDescent="0.25">
      <c r="J2159" s="1"/>
    </row>
    <row r="2160" spans="10:10" x14ac:dyDescent="0.25">
      <c r="J2160" s="1"/>
    </row>
    <row r="2161" spans="10:10" x14ac:dyDescent="0.25">
      <c r="J2161" s="1"/>
    </row>
    <row r="2162" spans="10:10" x14ac:dyDescent="0.25">
      <c r="J2162" s="1"/>
    </row>
    <row r="2163" spans="10:10" x14ac:dyDescent="0.25">
      <c r="J2163" s="1"/>
    </row>
    <row r="2164" spans="10:10" x14ac:dyDescent="0.25">
      <c r="J2164" s="1"/>
    </row>
    <row r="2165" spans="10:10" x14ac:dyDescent="0.25">
      <c r="J2165" s="1"/>
    </row>
    <row r="2166" spans="10:10" x14ac:dyDescent="0.25">
      <c r="J2166" s="1"/>
    </row>
    <row r="2167" spans="10:10" x14ac:dyDescent="0.25">
      <c r="J2167" s="1"/>
    </row>
    <row r="2168" spans="10:10" x14ac:dyDescent="0.25">
      <c r="J2168" s="1"/>
    </row>
    <row r="2169" spans="10:10" x14ac:dyDescent="0.25">
      <c r="J2169" s="1"/>
    </row>
    <row r="2170" spans="10:10" x14ac:dyDescent="0.25">
      <c r="J2170" s="1"/>
    </row>
    <row r="2171" spans="10:10" x14ac:dyDescent="0.25">
      <c r="J2171" s="1"/>
    </row>
    <row r="2172" spans="10:10" x14ac:dyDescent="0.25">
      <c r="J2172" s="1"/>
    </row>
    <row r="2173" spans="10:10" x14ac:dyDescent="0.25">
      <c r="J2173" s="1"/>
    </row>
    <row r="2174" spans="10:10" x14ac:dyDescent="0.25">
      <c r="J2174" s="1"/>
    </row>
    <row r="2175" spans="10:10" x14ac:dyDescent="0.25">
      <c r="J2175" s="1"/>
    </row>
    <row r="2176" spans="10:10" x14ac:dyDescent="0.25">
      <c r="J2176" s="1"/>
    </row>
    <row r="2177" spans="10:10" x14ac:dyDescent="0.25">
      <c r="J2177" s="1"/>
    </row>
    <row r="2178" spans="10:10" x14ac:dyDescent="0.25">
      <c r="J2178" s="1"/>
    </row>
    <row r="2179" spans="10:10" x14ac:dyDescent="0.25">
      <c r="J2179" s="1"/>
    </row>
    <row r="2180" spans="10:10" x14ac:dyDescent="0.25">
      <c r="J2180" s="1"/>
    </row>
    <row r="2181" spans="10:10" x14ac:dyDescent="0.25">
      <c r="J2181" s="1"/>
    </row>
    <row r="2182" spans="10:10" x14ac:dyDescent="0.25">
      <c r="J2182" s="1"/>
    </row>
    <row r="2183" spans="10:10" x14ac:dyDescent="0.25">
      <c r="J2183" s="1"/>
    </row>
    <row r="2184" spans="10:10" x14ac:dyDescent="0.25">
      <c r="J2184" s="1"/>
    </row>
    <row r="2185" spans="10:10" x14ac:dyDescent="0.25">
      <c r="J2185" s="1"/>
    </row>
    <row r="2186" spans="10:10" x14ac:dyDescent="0.25">
      <c r="J2186" s="1"/>
    </row>
    <row r="2187" spans="10:10" x14ac:dyDescent="0.25">
      <c r="J2187" s="1"/>
    </row>
    <row r="2188" spans="10:10" x14ac:dyDescent="0.25">
      <c r="J2188" s="1"/>
    </row>
    <row r="2189" spans="10:10" x14ac:dyDescent="0.25">
      <c r="J2189" s="1"/>
    </row>
    <row r="2190" spans="10:10" x14ac:dyDescent="0.25">
      <c r="J2190" s="1"/>
    </row>
    <row r="2191" spans="10:10" x14ac:dyDescent="0.25">
      <c r="J2191" s="1"/>
    </row>
    <row r="2192" spans="10:10" x14ac:dyDescent="0.25">
      <c r="J2192" s="1"/>
    </row>
    <row r="2193" spans="10:10" x14ac:dyDescent="0.25">
      <c r="J2193" s="1"/>
    </row>
    <row r="2194" spans="10:10" x14ac:dyDescent="0.25">
      <c r="J2194" s="1"/>
    </row>
    <row r="2195" spans="10:10" x14ac:dyDescent="0.25">
      <c r="J2195" s="1"/>
    </row>
    <row r="2196" spans="10:10" x14ac:dyDescent="0.25">
      <c r="J2196" s="1"/>
    </row>
    <row r="2197" spans="10:10" x14ac:dyDescent="0.25">
      <c r="J2197" s="1"/>
    </row>
    <row r="2198" spans="10:10" x14ac:dyDescent="0.25">
      <c r="J2198" s="1"/>
    </row>
    <row r="2199" spans="10:10" x14ac:dyDescent="0.25">
      <c r="J2199" s="1"/>
    </row>
    <row r="2200" spans="10:10" x14ac:dyDescent="0.25">
      <c r="J2200" s="1"/>
    </row>
    <row r="2201" spans="10:10" x14ac:dyDescent="0.25">
      <c r="J2201" s="1"/>
    </row>
    <row r="2202" spans="10:10" x14ac:dyDescent="0.25">
      <c r="J2202" s="1"/>
    </row>
    <row r="2203" spans="10:10" x14ac:dyDescent="0.25">
      <c r="J2203" s="1"/>
    </row>
    <row r="2204" spans="10:10" x14ac:dyDescent="0.25">
      <c r="J2204" s="1"/>
    </row>
    <row r="2205" spans="10:10" x14ac:dyDescent="0.25">
      <c r="J2205" s="1"/>
    </row>
    <row r="2206" spans="10:10" x14ac:dyDescent="0.25">
      <c r="J2206" s="1"/>
    </row>
    <row r="2207" spans="10:10" x14ac:dyDescent="0.25">
      <c r="J2207" s="1"/>
    </row>
    <row r="2208" spans="10:10" x14ac:dyDescent="0.25">
      <c r="J2208" s="1"/>
    </row>
    <row r="2209" spans="10:10" x14ac:dyDescent="0.25">
      <c r="J2209" s="1"/>
    </row>
    <row r="2210" spans="10:10" x14ac:dyDescent="0.25">
      <c r="J2210" s="1"/>
    </row>
    <row r="2211" spans="10:10" x14ac:dyDescent="0.25">
      <c r="J2211" s="1"/>
    </row>
    <row r="2212" spans="10:10" x14ac:dyDescent="0.25">
      <c r="J2212" s="1"/>
    </row>
    <row r="2213" spans="10:10" x14ac:dyDescent="0.25">
      <c r="J2213" s="1"/>
    </row>
    <row r="2214" spans="10:10" x14ac:dyDescent="0.25">
      <c r="J2214" s="1"/>
    </row>
    <row r="2215" spans="10:10" x14ac:dyDescent="0.25">
      <c r="J2215" s="1"/>
    </row>
    <row r="2216" spans="10:10" x14ac:dyDescent="0.25">
      <c r="J2216" s="1"/>
    </row>
    <row r="2217" spans="10:10" x14ac:dyDescent="0.25">
      <c r="J2217" s="1"/>
    </row>
    <row r="2218" spans="10:10" x14ac:dyDescent="0.25">
      <c r="J2218" s="1"/>
    </row>
    <row r="2219" spans="10:10" x14ac:dyDescent="0.25">
      <c r="J2219" s="1"/>
    </row>
    <row r="2220" spans="10:10" x14ac:dyDescent="0.25">
      <c r="J2220" s="1"/>
    </row>
    <row r="2221" spans="10:10" x14ac:dyDescent="0.25">
      <c r="J2221" s="1"/>
    </row>
    <row r="2222" spans="10:10" x14ac:dyDescent="0.25">
      <c r="J2222" s="1"/>
    </row>
    <row r="2223" spans="10:10" x14ac:dyDescent="0.25">
      <c r="J2223" s="1"/>
    </row>
    <row r="2224" spans="10:10" x14ac:dyDescent="0.25">
      <c r="J2224" s="1"/>
    </row>
    <row r="2225" spans="10:10" x14ac:dyDescent="0.25">
      <c r="J2225" s="1"/>
    </row>
    <row r="2226" spans="10:10" x14ac:dyDescent="0.25">
      <c r="J2226" s="1"/>
    </row>
    <row r="2227" spans="10:10" x14ac:dyDescent="0.25">
      <c r="J2227" s="1"/>
    </row>
    <row r="2228" spans="10:10" x14ac:dyDescent="0.25">
      <c r="J2228" s="1"/>
    </row>
    <row r="2229" spans="10:10" x14ac:dyDescent="0.25">
      <c r="J2229" s="1"/>
    </row>
    <row r="2230" spans="10:10" x14ac:dyDescent="0.25">
      <c r="J2230" s="1"/>
    </row>
    <row r="2231" spans="10:10" x14ac:dyDescent="0.25">
      <c r="J2231" s="1"/>
    </row>
    <row r="2232" spans="10:10" x14ac:dyDescent="0.25">
      <c r="J2232" s="1"/>
    </row>
    <row r="2233" spans="10:10" x14ac:dyDescent="0.25">
      <c r="J2233" s="1"/>
    </row>
    <row r="2234" spans="10:10" x14ac:dyDescent="0.25">
      <c r="J2234" s="1"/>
    </row>
    <row r="2235" spans="10:10" x14ac:dyDescent="0.25">
      <c r="J2235" s="1"/>
    </row>
    <row r="2236" spans="10:10" x14ac:dyDescent="0.25">
      <c r="J2236" s="1"/>
    </row>
    <row r="2237" spans="10:10" x14ac:dyDescent="0.25">
      <c r="J2237" s="1"/>
    </row>
    <row r="2238" spans="10:10" x14ac:dyDescent="0.25">
      <c r="J2238" s="1"/>
    </row>
    <row r="2239" spans="10:10" x14ac:dyDescent="0.25">
      <c r="J2239" s="1"/>
    </row>
    <row r="2240" spans="10:10" x14ac:dyDescent="0.25">
      <c r="J2240" s="1"/>
    </row>
    <row r="2241" spans="10:10" x14ac:dyDescent="0.25">
      <c r="J2241" s="1"/>
    </row>
    <row r="2242" spans="10:10" x14ac:dyDescent="0.25">
      <c r="J2242" s="1"/>
    </row>
    <row r="2243" spans="10:10" x14ac:dyDescent="0.25">
      <c r="J2243" s="1"/>
    </row>
    <row r="2244" spans="10:10" x14ac:dyDescent="0.25">
      <c r="J2244" s="1"/>
    </row>
    <row r="2245" spans="10:10" x14ac:dyDescent="0.25">
      <c r="J2245" s="1"/>
    </row>
    <row r="2246" spans="10:10" x14ac:dyDescent="0.25">
      <c r="J2246" s="1"/>
    </row>
    <row r="2247" spans="10:10" x14ac:dyDescent="0.25">
      <c r="J2247" s="1"/>
    </row>
    <row r="2248" spans="10:10" x14ac:dyDescent="0.25">
      <c r="J2248" s="1"/>
    </row>
    <row r="2249" spans="10:10" x14ac:dyDescent="0.25">
      <c r="J2249" s="1"/>
    </row>
    <row r="2250" spans="10:10" x14ac:dyDescent="0.25">
      <c r="J2250" s="1"/>
    </row>
    <row r="2251" spans="10:10" x14ac:dyDescent="0.25">
      <c r="J2251" s="1"/>
    </row>
    <row r="2252" spans="10:10" x14ac:dyDescent="0.25">
      <c r="J2252" s="1"/>
    </row>
    <row r="2253" spans="10:10" x14ac:dyDescent="0.25">
      <c r="J2253" s="1"/>
    </row>
    <row r="2254" spans="10:10" x14ac:dyDescent="0.25">
      <c r="J2254" s="1"/>
    </row>
    <row r="2255" spans="10:10" x14ac:dyDescent="0.25">
      <c r="J2255" s="1"/>
    </row>
    <row r="2256" spans="10:10" x14ac:dyDescent="0.25">
      <c r="J2256" s="1"/>
    </row>
    <row r="2257" spans="10:10" x14ac:dyDescent="0.25">
      <c r="J2257" s="1"/>
    </row>
    <row r="2258" spans="10:10" x14ac:dyDescent="0.25">
      <c r="J2258" s="1"/>
    </row>
    <row r="2259" spans="10:10" x14ac:dyDescent="0.25">
      <c r="J2259" s="1"/>
    </row>
    <row r="2260" spans="10:10" x14ac:dyDescent="0.25">
      <c r="J2260" s="1"/>
    </row>
    <row r="2261" spans="10:10" x14ac:dyDescent="0.25">
      <c r="J2261" s="1"/>
    </row>
    <row r="2262" spans="10:10" x14ac:dyDescent="0.25">
      <c r="J2262" s="1"/>
    </row>
    <row r="2263" spans="10:10" x14ac:dyDescent="0.25">
      <c r="J2263" s="1"/>
    </row>
    <row r="2264" spans="10:10" x14ac:dyDescent="0.25">
      <c r="J2264" s="1"/>
    </row>
    <row r="2265" spans="10:10" x14ac:dyDescent="0.25">
      <c r="J2265" s="1"/>
    </row>
    <row r="2266" spans="10:10" x14ac:dyDescent="0.25">
      <c r="J2266" s="1"/>
    </row>
    <row r="2267" spans="10:10" x14ac:dyDescent="0.25">
      <c r="J2267" s="1"/>
    </row>
    <row r="2268" spans="10:10" x14ac:dyDescent="0.25">
      <c r="J2268" s="1"/>
    </row>
    <row r="2269" spans="10:10" x14ac:dyDescent="0.25">
      <c r="J2269" s="1"/>
    </row>
    <row r="2270" spans="10:10" x14ac:dyDescent="0.25">
      <c r="J2270" s="1"/>
    </row>
    <row r="2271" spans="10:10" x14ac:dyDescent="0.25">
      <c r="J2271" s="1"/>
    </row>
    <row r="2272" spans="10:10" x14ac:dyDescent="0.25">
      <c r="J2272" s="1"/>
    </row>
    <row r="2273" spans="10:10" x14ac:dyDescent="0.25">
      <c r="J2273" s="1"/>
    </row>
    <row r="2274" spans="10:10" x14ac:dyDescent="0.25">
      <c r="J2274" s="1"/>
    </row>
    <row r="2275" spans="10:10" x14ac:dyDescent="0.25">
      <c r="J2275" s="1"/>
    </row>
    <row r="2276" spans="10:10" x14ac:dyDescent="0.25">
      <c r="J2276" s="1"/>
    </row>
    <row r="2277" spans="10:10" x14ac:dyDescent="0.25">
      <c r="J2277" s="1"/>
    </row>
    <row r="2278" spans="10:10" x14ac:dyDescent="0.25">
      <c r="J2278" s="1"/>
    </row>
    <row r="2279" spans="10:10" x14ac:dyDescent="0.25">
      <c r="J2279" s="1"/>
    </row>
    <row r="2280" spans="10:10" x14ac:dyDescent="0.25">
      <c r="J2280" s="1"/>
    </row>
    <row r="2281" spans="10:10" x14ac:dyDescent="0.25">
      <c r="J2281" s="1"/>
    </row>
    <row r="2282" spans="10:10" x14ac:dyDescent="0.25">
      <c r="J2282" s="1"/>
    </row>
    <row r="2283" spans="10:10" x14ac:dyDescent="0.25">
      <c r="J2283" s="1"/>
    </row>
    <row r="2284" spans="10:10" x14ac:dyDescent="0.25">
      <c r="J2284" s="1"/>
    </row>
    <row r="2285" spans="10:10" x14ac:dyDescent="0.25">
      <c r="J2285" s="1"/>
    </row>
    <row r="2286" spans="10:10" x14ac:dyDescent="0.25">
      <c r="J2286" s="1"/>
    </row>
    <row r="2287" spans="10:10" x14ac:dyDescent="0.25">
      <c r="J2287" s="1"/>
    </row>
    <row r="2288" spans="10:10" x14ac:dyDescent="0.25">
      <c r="J2288" s="1"/>
    </row>
    <row r="2289" spans="10:10" x14ac:dyDescent="0.25">
      <c r="J2289" s="1"/>
    </row>
    <row r="2290" spans="10:10" x14ac:dyDescent="0.25">
      <c r="J2290" s="1"/>
    </row>
    <row r="2291" spans="10:10" x14ac:dyDescent="0.25">
      <c r="J2291" s="1"/>
    </row>
    <row r="2292" spans="10:10" x14ac:dyDescent="0.25">
      <c r="J2292" s="1"/>
    </row>
    <row r="2293" spans="10:10" x14ac:dyDescent="0.25">
      <c r="J2293" s="1"/>
    </row>
    <row r="2294" spans="10:10" x14ac:dyDescent="0.25">
      <c r="J2294" s="1"/>
    </row>
    <row r="2295" spans="10:10" x14ac:dyDescent="0.25">
      <c r="J2295" s="1"/>
    </row>
    <row r="2296" spans="10:10" x14ac:dyDescent="0.25">
      <c r="J2296" s="1"/>
    </row>
    <row r="2297" spans="10:10" x14ac:dyDescent="0.25">
      <c r="J2297" s="1"/>
    </row>
    <row r="2298" spans="10:10" x14ac:dyDescent="0.25">
      <c r="J2298" s="1"/>
    </row>
    <row r="2299" spans="10:10" x14ac:dyDescent="0.25">
      <c r="J2299" s="1"/>
    </row>
    <row r="2300" spans="10:10" x14ac:dyDescent="0.25">
      <c r="J2300" s="1"/>
    </row>
    <row r="2301" spans="10:10" x14ac:dyDescent="0.25">
      <c r="J2301" s="1"/>
    </row>
    <row r="2302" spans="10:10" x14ac:dyDescent="0.25">
      <c r="J2302" s="1"/>
    </row>
    <row r="2303" spans="10:10" x14ac:dyDescent="0.25">
      <c r="J2303" s="1"/>
    </row>
    <row r="2304" spans="10:10" x14ac:dyDescent="0.25">
      <c r="J2304" s="1"/>
    </row>
    <row r="2305" spans="10:10" x14ac:dyDescent="0.25">
      <c r="J2305" s="1"/>
    </row>
    <row r="2306" spans="10:10" x14ac:dyDescent="0.25">
      <c r="J2306" s="1"/>
    </row>
    <row r="2307" spans="10:10" x14ac:dyDescent="0.25">
      <c r="J2307" s="1"/>
    </row>
    <row r="2308" spans="10:10" x14ac:dyDescent="0.25">
      <c r="J2308" s="1"/>
    </row>
    <row r="2309" spans="10:10" x14ac:dyDescent="0.25">
      <c r="J2309" s="1"/>
    </row>
    <row r="2310" spans="10:10" x14ac:dyDescent="0.25">
      <c r="J2310" s="1"/>
    </row>
    <row r="2311" spans="10:10" x14ac:dyDescent="0.25">
      <c r="J2311" s="1"/>
    </row>
    <row r="2312" spans="10:10" x14ac:dyDescent="0.25">
      <c r="J2312" s="1"/>
    </row>
    <row r="2313" spans="10:10" x14ac:dyDescent="0.25">
      <c r="J2313" s="1"/>
    </row>
    <row r="2314" spans="10:10" x14ac:dyDescent="0.25">
      <c r="J2314" s="1"/>
    </row>
    <row r="2315" spans="10:10" x14ac:dyDescent="0.25">
      <c r="J2315" s="1"/>
    </row>
    <row r="2316" spans="10:10" x14ac:dyDescent="0.25">
      <c r="J2316" s="1"/>
    </row>
    <row r="2317" spans="10:10" x14ac:dyDescent="0.25">
      <c r="J2317" s="1"/>
    </row>
    <row r="2318" spans="10:10" x14ac:dyDescent="0.25">
      <c r="J2318" s="1"/>
    </row>
    <row r="2319" spans="10:10" x14ac:dyDescent="0.25">
      <c r="J2319" s="1"/>
    </row>
    <row r="2320" spans="10:10" x14ac:dyDescent="0.25">
      <c r="J2320" s="1"/>
    </row>
    <row r="2321" spans="10:10" x14ac:dyDescent="0.25">
      <c r="J2321" s="1"/>
    </row>
    <row r="2322" spans="10:10" x14ac:dyDescent="0.25">
      <c r="J2322" s="1"/>
    </row>
    <row r="2323" spans="10:10" x14ac:dyDescent="0.25">
      <c r="J2323" s="1"/>
    </row>
    <row r="2324" spans="10:10" x14ac:dyDescent="0.25">
      <c r="J2324" s="1"/>
    </row>
    <row r="2325" spans="10:10" x14ac:dyDescent="0.25">
      <c r="J2325" s="1"/>
    </row>
    <row r="2326" spans="10:10" x14ac:dyDescent="0.25">
      <c r="J2326" s="1"/>
    </row>
    <row r="2327" spans="10:10" x14ac:dyDescent="0.25">
      <c r="J2327" s="1"/>
    </row>
    <row r="2328" spans="10:10" x14ac:dyDescent="0.25">
      <c r="J2328" s="1"/>
    </row>
    <row r="2329" spans="10:10" x14ac:dyDescent="0.25">
      <c r="J2329" s="1"/>
    </row>
    <row r="2330" spans="10:10" x14ac:dyDescent="0.25">
      <c r="J2330" s="1"/>
    </row>
    <row r="2331" spans="10:10" x14ac:dyDescent="0.25">
      <c r="J2331" s="1"/>
    </row>
    <row r="2332" spans="10:10" x14ac:dyDescent="0.25">
      <c r="J2332" s="1"/>
    </row>
    <row r="2333" spans="10:10" x14ac:dyDescent="0.25">
      <c r="J2333" s="1"/>
    </row>
    <row r="2334" spans="10:10" x14ac:dyDescent="0.25">
      <c r="J2334" s="1"/>
    </row>
    <row r="2335" spans="10:10" x14ac:dyDescent="0.25">
      <c r="J2335" s="1"/>
    </row>
    <row r="2336" spans="10:10" x14ac:dyDescent="0.25">
      <c r="J2336" s="1"/>
    </row>
    <row r="2337" spans="10:10" x14ac:dyDescent="0.25">
      <c r="J2337" s="1"/>
    </row>
    <row r="2338" spans="10:10" x14ac:dyDescent="0.25">
      <c r="J2338" s="1"/>
    </row>
    <row r="2339" spans="10:10" x14ac:dyDescent="0.25">
      <c r="J2339" s="1"/>
    </row>
    <row r="2340" spans="10:10" x14ac:dyDescent="0.25">
      <c r="J2340" s="1"/>
    </row>
    <row r="2341" spans="10:10" x14ac:dyDescent="0.25">
      <c r="J2341" s="1"/>
    </row>
    <row r="2342" spans="10:10" x14ac:dyDescent="0.25">
      <c r="J2342" s="1"/>
    </row>
    <row r="2343" spans="10:10" x14ac:dyDescent="0.25">
      <c r="J2343" s="1"/>
    </row>
    <row r="2344" spans="10:10" x14ac:dyDescent="0.25">
      <c r="J2344" s="1"/>
    </row>
    <row r="2345" spans="10:10" x14ac:dyDescent="0.25">
      <c r="J2345" s="1"/>
    </row>
    <row r="2346" spans="10:10" x14ac:dyDescent="0.25">
      <c r="J2346" s="1"/>
    </row>
    <row r="2347" spans="10:10" x14ac:dyDescent="0.25">
      <c r="J2347" s="1"/>
    </row>
    <row r="2348" spans="10:10" x14ac:dyDescent="0.25">
      <c r="J2348" s="1"/>
    </row>
    <row r="2349" spans="10:10" x14ac:dyDescent="0.25">
      <c r="J2349" s="1"/>
    </row>
    <row r="2350" spans="10:10" x14ac:dyDescent="0.25">
      <c r="J2350" s="1"/>
    </row>
    <row r="2351" spans="10:10" x14ac:dyDescent="0.25">
      <c r="J2351" s="1"/>
    </row>
    <row r="2352" spans="10:10" x14ac:dyDescent="0.25">
      <c r="J2352" s="1"/>
    </row>
    <row r="2353" spans="10:10" x14ac:dyDescent="0.25">
      <c r="J2353" s="1"/>
    </row>
    <row r="2354" spans="10:10" x14ac:dyDescent="0.25">
      <c r="J2354" s="1"/>
    </row>
    <row r="2355" spans="10:10" x14ac:dyDescent="0.25">
      <c r="J2355" s="1"/>
    </row>
    <row r="2356" spans="10:10" x14ac:dyDescent="0.25">
      <c r="J2356" s="1"/>
    </row>
    <row r="2357" spans="10:10" x14ac:dyDescent="0.25">
      <c r="J2357" s="1"/>
    </row>
    <row r="2358" spans="10:10" x14ac:dyDescent="0.25">
      <c r="J2358" s="1"/>
    </row>
    <row r="2359" spans="10:10" x14ac:dyDescent="0.25">
      <c r="J2359" s="1"/>
    </row>
    <row r="2360" spans="10:10" x14ac:dyDescent="0.25">
      <c r="J2360" s="1"/>
    </row>
    <row r="2361" spans="10:10" x14ac:dyDescent="0.25">
      <c r="J2361" s="1"/>
    </row>
    <row r="2362" spans="10:10" x14ac:dyDescent="0.25">
      <c r="J2362" s="1"/>
    </row>
    <row r="2363" spans="10:10" x14ac:dyDescent="0.25">
      <c r="J2363" s="1"/>
    </row>
    <row r="2364" spans="10:10" x14ac:dyDescent="0.25">
      <c r="J2364" s="1"/>
    </row>
    <row r="2365" spans="10:10" x14ac:dyDescent="0.25">
      <c r="J2365" s="1"/>
    </row>
    <row r="2366" spans="10:10" x14ac:dyDescent="0.25">
      <c r="J2366" s="1"/>
    </row>
    <row r="2367" spans="10:10" x14ac:dyDescent="0.25">
      <c r="J2367" s="1"/>
    </row>
    <row r="2368" spans="10:10" x14ac:dyDescent="0.25">
      <c r="J2368" s="1"/>
    </row>
    <row r="2369" spans="10:10" x14ac:dyDescent="0.25">
      <c r="J2369" s="1"/>
    </row>
    <row r="2370" spans="10:10" x14ac:dyDescent="0.25">
      <c r="J2370" s="1"/>
    </row>
    <row r="2371" spans="10:10" x14ac:dyDescent="0.25">
      <c r="J2371" s="1"/>
    </row>
    <row r="2372" spans="10:10" x14ac:dyDescent="0.25">
      <c r="J2372" s="1"/>
    </row>
    <row r="2373" spans="10:10" x14ac:dyDescent="0.25">
      <c r="J2373" s="1"/>
    </row>
    <row r="2374" spans="10:10" x14ac:dyDescent="0.25">
      <c r="J2374" s="1"/>
    </row>
    <row r="2375" spans="10:10" x14ac:dyDescent="0.25">
      <c r="J2375" s="1"/>
    </row>
    <row r="2376" spans="10:10" x14ac:dyDescent="0.25">
      <c r="J2376" s="1"/>
    </row>
    <row r="2377" spans="10:10" x14ac:dyDescent="0.25">
      <c r="J2377" s="1"/>
    </row>
    <row r="2378" spans="10:10" x14ac:dyDescent="0.25">
      <c r="J2378" s="1"/>
    </row>
    <row r="2379" spans="10:10" x14ac:dyDescent="0.25">
      <c r="J2379" s="1"/>
    </row>
    <row r="2380" spans="10:10" x14ac:dyDescent="0.25">
      <c r="J2380" s="1"/>
    </row>
    <row r="2381" spans="10:10" x14ac:dyDescent="0.25">
      <c r="J2381" s="1"/>
    </row>
    <row r="2382" spans="10:10" x14ac:dyDescent="0.25">
      <c r="J2382" s="1"/>
    </row>
    <row r="2383" spans="10:10" x14ac:dyDescent="0.25">
      <c r="J2383" s="1"/>
    </row>
    <row r="2384" spans="10:10" x14ac:dyDescent="0.25">
      <c r="J2384" s="1"/>
    </row>
    <row r="2385" spans="10:10" x14ac:dyDescent="0.25">
      <c r="J2385" s="1"/>
    </row>
    <row r="2386" spans="10:10" x14ac:dyDescent="0.25">
      <c r="J2386" s="1"/>
    </row>
    <row r="2387" spans="10:10" x14ac:dyDescent="0.25">
      <c r="J2387" s="1"/>
    </row>
    <row r="2388" spans="10:10" x14ac:dyDescent="0.25">
      <c r="J2388" s="1"/>
    </row>
    <row r="2389" spans="10:10" x14ac:dyDescent="0.25">
      <c r="J2389" s="1"/>
    </row>
    <row r="2390" spans="10:10" x14ac:dyDescent="0.25">
      <c r="J2390" s="1"/>
    </row>
    <row r="2391" spans="10:10" x14ac:dyDescent="0.25">
      <c r="J2391" s="1"/>
    </row>
    <row r="2392" spans="10:10" x14ac:dyDescent="0.25">
      <c r="J2392" s="1"/>
    </row>
    <row r="2393" spans="10:10" x14ac:dyDescent="0.25">
      <c r="J2393" s="1"/>
    </row>
    <row r="2394" spans="10:10" x14ac:dyDescent="0.25">
      <c r="J2394" s="1"/>
    </row>
    <row r="2395" spans="10:10" x14ac:dyDescent="0.25">
      <c r="J2395" s="1"/>
    </row>
    <row r="2396" spans="10:10" x14ac:dyDescent="0.25">
      <c r="J2396" s="1"/>
    </row>
    <row r="2397" spans="10:10" x14ac:dyDescent="0.25">
      <c r="J2397" s="1"/>
    </row>
    <row r="2398" spans="10:10" x14ac:dyDescent="0.25">
      <c r="J2398" s="1"/>
    </row>
    <row r="2399" spans="10:10" x14ac:dyDescent="0.25">
      <c r="J2399" s="1"/>
    </row>
    <row r="2400" spans="10:10" x14ac:dyDescent="0.25">
      <c r="J2400" s="1"/>
    </row>
    <row r="2401" spans="10:10" x14ac:dyDescent="0.25">
      <c r="J2401" s="1"/>
    </row>
    <row r="2402" spans="10:10" x14ac:dyDescent="0.25">
      <c r="J2402" s="1"/>
    </row>
    <row r="2403" spans="10:10" x14ac:dyDescent="0.25">
      <c r="J2403" s="1"/>
    </row>
    <row r="2404" spans="10:10" x14ac:dyDescent="0.25">
      <c r="J2404" s="1"/>
    </row>
    <row r="2405" spans="10:10" x14ac:dyDescent="0.25">
      <c r="J2405" s="1"/>
    </row>
    <row r="2406" spans="10:10" x14ac:dyDescent="0.25">
      <c r="J2406" s="1"/>
    </row>
    <row r="2407" spans="10:10" x14ac:dyDescent="0.25">
      <c r="J2407" s="1"/>
    </row>
    <row r="2408" spans="10:10" x14ac:dyDescent="0.25">
      <c r="J2408" s="1"/>
    </row>
    <row r="2409" spans="10:10" x14ac:dyDescent="0.25">
      <c r="J2409" s="1"/>
    </row>
    <row r="2410" spans="10:10" x14ac:dyDescent="0.25">
      <c r="J2410" s="1"/>
    </row>
    <row r="2411" spans="10:10" x14ac:dyDescent="0.25">
      <c r="J2411" s="1"/>
    </row>
    <row r="2412" spans="10:10" x14ac:dyDescent="0.25">
      <c r="J2412" s="1"/>
    </row>
    <row r="2413" spans="10:10" x14ac:dyDescent="0.25">
      <c r="J2413" s="1"/>
    </row>
    <row r="2414" spans="10:10" x14ac:dyDescent="0.25">
      <c r="J2414" s="1"/>
    </row>
    <row r="2415" spans="10:10" x14ac:dyDescent="0.25">
      <c r="J2415" s="1"/>
    </row>
    <row r="2416" spans="10:10" x14ac:dyDescent="0.25">
      <c r="J2416" s="1"/>
    </row>
    <row r="2417" spans="10:10" x14ac:dyDescent="0.25">
      <c r="J2417" s="1"/>
    </row>
    <row r="2418" spans="10:10" x14ac:dyDescent="0.25">
      <c r="J2418" s="1"/>
    </row>
    <row r="2419" spans="10:10" x14ac:dyDescent="0.25">
      <c r="J2419" s="1"/>
    </row>
    <row r="2420" spans="10:10" x14ac:dyDescent="0.25">
      <c r="J2420" s="1"/>
    </row>
    <row r="2421" spans="10:10" x14ac:dyDescent="0.25">
      <c r="J2421" s="1"/>
    </row>
    <row r="2422" spans="10:10" x14ac:dyDescent="0.25">
      <c r="J2422" s="1"/>
    </row>
    <row r="2423" spans="10:10" x14ac:dyDescent="0.25">
      <c r="J2423" s="1"/>
    </row>
    <row r="2424" spans="10:10" x14ac:dyDescent="0.25">
      <c r="J2424" s="1"/>
    </row>
    <row r="2425" spans="10:10" x14ac:dyDescent="0.25">
      <c r="J2425" s="1"/>
    </row>
    <row r="2426" spans="10:10" x14ac:dyDescent="0.25">
      <c r="J2426" s="1"/>
    </row>
    <row r="2427" spans="10:10" x14ac:dyDescent="0.25">
      <c r="J2427" s="1"/>
    </row>
    <row r="2428" spans="10:10" x14ac:dyDescent="0.25">
      <c r="J2428" s="1"/>
    </row>
    <row r="2429" spans="10:10" x14ac:dyDescent="0.25">
      <c r="J2429" s="1"/>
    </row>
    <row r="2430" spans="10:10" x14ac:dyDescent="0.25">
      <c r="J2430" s="1"/>
    </row>
    <row r="2431" spans="10:10" x14ac:dyDescent="0.25">
      <c r="J2431" s="1"/>
    </row>
    <row r="2432" spans="10:10" x14ac:dyDescent="0.25">
      <c r="J2432" s="1"/>
    </row>
    <row r="2433" spans="10:10" x14ac:dyDescent="0.25">
      <c r="J2433" s="1"/>
    </row>
    <row r="2434" spans="10:10" x14ac:dyDescent="0.25">
      <c r="J2434" s="1"/>
    </row>
    <row r="2435" spans="10:10" x14ac:dyDescent="0.25">
      <c r="J2435" s="1"/>
    </row>
    <row r="2436" spans="10:10" x14ac:dyDescent="0.25">
      <c r="J2436" s="1"/>
    </row>
    <row r="2437" spans="10:10" x14ac:dyDescent="0.25">
      <c r="J2437" s="1"/>
    </row>
    <row r="2438" spans="10:10" x14ac:dyDescent="0.25">
      <c r="J2438" s="1"/>
    </row>
    <row r="2439" spans="10:10" x14ac:dyDescent="0.25">
      <c r="J2439" s="1"/>
    </row>
    <row r="2440" spans="10:10" x14ac:dyDescent="0.25">
      <c r="J2440" s="1"/>
    </row>
    <row r="2441" spans="10:10" x14ac:dyDescent="0.25">
      <c r="J2441" s="1"/>
    </row>
    <row r="2442" spans="10:10" x14ac:dyDescent="0.25">
      <c r="J2442" s="1"/>
    </row>
    <row r="2443" spans="10:10" x14ac:dyDescent="0.25">
      <c r="J2443" s="1"/>
    </row>
    <row r="2444" spans="10:10" x14ac:dyDescent="0.25">
      <c r="J2444" s="1"/>
    </row>
    <row r="2445" spans="10:10" x14ac:dyDescent="0.25">
      <c r="J2445" s="1"/>
    </row>
    <row r="2446" spans="10:10" x14ac:dyDescent="0.25">
      <c r="J2446" s="1"/>
    </row>
    <row r="2447" spans="10:10" x14ac:dyDescent="0.25">
      <c r="J2447" s="1"/>
    </row>
    <row r="2448" spans="10:10" x14ac:dyDescent="0.25">
      <c r="J2448" s="1"/>
    </row>
    <row r="2449" spans="10:10" x14ac:dyDescent="0.25">
      <c r="J2449" s="1"/>
    </row>
    <row r="2450" spans="10:10" x14ac:dyDescent="0.25">
      <c r="J2450" s="1"/>
    </row>
    <row r="2451" spans="10:10" x14ac:dyDescent="0.25">
      <c r="J2451" s="1"/>
    </row>
    <row r="2452" spans="10:10" x14ac:dyDescent="0.25">
      <c r="J2452" s="1"/>
    </row>
    <row r="2453" spans="10:10" x14ac:dyDescent="0.25">
      <c r="J2453" s="1"/>
    </row>
    <row r="2454" spans="10:10" x14ac:dyDescent="0.25">
      <c r="J2454" s="1"/>
    </row>
    <row r="2455" spans="10:10" x14ac:dyDescent="0.25">
      <c r="J2455" s="1"/>
    </row>
    <row r="2456" spans="10:10" x14ac:dyDescent="0.25">
      <c r="J2456" s="1"/>
    </row>
    <row r="2457" spans="10:10" x14ac:dyDescent="0.25">
      <c r="J2457" s="1"/>
    </row>
    <row r="2458" spans="10:10" x14ac:dyDescent="0.25">
      <c r="J2458" s="1"/>
    </row>
    <row r="2459" spans="10:10" x14ac:dyDescent="0.25">
      <c r="J2459" s="1"/>
    </row>
    <row r="2460" spans="10:10" x14ac:dyDescent="0.25">
      <c r="J2460" s="1"/>
    </row>
    <row r="2461" spans="10:10" x14ac:dyDescent="0.25">
      <c r="J2461" s="1"/>
    </row>
    <row r="2462" spans="10:10" x14ac:dyDescent="0.25">
      <c r="J2462" s="1"/>
    </row>
    <row r="2463" spans="10:10" x14ac:dyDescent="0.25">
      <c r="J2463" s="1"/>
    </row>
    <row r="2464" spans="10:10" x14ac:dyDescent="0.25">
      <c r="J2464" s="1"/>
    </row>
    <row r="2465" spans="10:10" x14ac:dyDescent="0.25">
      <c r="J2465" s="1"/>
    </row>
    <row r="2466" spans="10:10" x14ac:dyDescent="0.25">
      <c r="J2466" s="1"/>
    </row>
    <row r="2467" spans="10:10" x14ac:dyDescent="0.25">
      <c r="J2467" s="1"/>
    </row>
    <row r="2468" spans="10:10" x14ac:dyDescent="0.25">
      <c r="J2468" s="1"/>
    </row>
    <row r="2469" spans="10:10" x14ac:dyDescent="0.25">
      <c r="J2469" s="1"/>
    </row>
    <row r="2470" spans="10:10" x14ac:dyDescent="0.25">
      <c r="J2470" s="1"/>
    </row>
    <row r="2471" spans="10:10" x14ac:dyDescent="0.25">
      <c r="J2471" s="1"/>
    </row>
    <row r="2472" spans="10:10" x14ac:dyDescent="0.25">
      <c r="J2472" s="1"/>
    </row>
    <row r="2473" spans="10:10" x14ac:dyDescent="0.25">
      <c r="J2473" s="1"/>
    </row>
    <row r="2474" spans="10:10" x14ac:dyDescent="0.25">
      <c r="J2474" s="1"/>
    </row>
    <row r="2475" spans="10:10" x14ac:dyDescent="0.25">
      <c r="J2475" s="1"/>
    </row>
    <row r="2476" spans="10:10" x14ac:dyDescent="0.25">
      <c r="J2476" s="1"/>
    </row>
    <row r="2477" spans="10:10" x14ac:dyDescent="0.25">
      <c r="J2477" s="1"/>
    </row>
    <row r="2478" spans="10:10" x14ac:dyDescent="0.25">
      <c r="J2478" s="1"/>
    </row>
    <row r="2479" spans="10:10" x14ac:dyDescent="0.25">
      <c r="J2479" s="1"/>
    </row>
    <row r="2480" spans="10:10" x14ac:dyDescent="0.25">
      <c r="J2480" s="1"/>
    </row>
    <row r="2481" spans="10:10" x14ac:dyDescent="0.25">
      <c r="J2481" s="1"/>
    </row>
    <row r="2482" spans="10:10" x14ac:dyDescent="0.25">
      <c r="J2482" s="1"/>
    </row>
    <row r="2483" spans="10:10" x14ac:dyDescent="0.25">
      <c r="J2483" s="1"/>
    </row>
    <row r="2484" spans="10:10" x14ac:dyDescent="0.25">
      <c r="J2484" s="1"/>
    </row>
    <row r="2485" spans="10:10" x14ac:dyDescent="0.25">
      <c r="J2485" s="1"/>
    </row>
    <row r="2486" spans="10:10" x14ac:dyDescent="0.25">
      <c r="J2486" s="1"/>
    </row>
    <row r="2487" spans="10:10" x14ac:dyDescent="0.25">
      <c r="J2487" s="1"/>
    </row>
    <row r="2488" spans="10:10" x14ac:dyDescent="0.25">
      <c r="J2488" s="1"/>
    </row>
    <row r="2489" spans="10:10" x14ac:dyDescent="0.25">
      <c r="J2489" s="1"/>
    </row>
    <row r="2490" spans="10:10" x14ac:dyDescent="0.25">
      <c r="J2490" s="1"/>
    </row>
    <row r="2491" spans="10:10" x14ac:dyDescent="0.25">
      <c r="J2491" s="1"/>
    </row>
    <row r="2492" spans="10:10" x14ac:dyDescent="0.25">
      <c r="J2492" s="1"/>
    </row>
    <row r="2493" spans="10:10" x14ac:dyDescent="0.25">
      <c r="J2493" s="1"/>
    </row>
    <row r="2494" spans="10:10" x14ac:dyDescent="0.25">
      <c r="J2494" s="1"/>
    </row>
    <row r="2495" spans="10:10" x14ac:dyDescent="0.25">
      <c r="J2495" s="1"/>
    </row>
    <row r="2496" spans="10:10" x14ac:dyDescent="0.25">
      <c r="J2496" s="1"/>
    </row>
    <row r="2497" spans="10:10" x14ac:dyDescent="0.25">
      <c r="J2497" s="1"/>
    </row>
    <row r="2498" spans="10:10" x14ac:dyDescent="0.25">
      <c r="J2498" s="1"/>
    </row>
    <row r="2499" spans="10:10" x14ac:dyDescent="0.25">
      <c r="J2499" s="1"/>
    </row>
    <row r="2500" spans="10:10" x14ac:dyDescent="0.25">
      <c r="J2500" s="1"/>
    </row>
    <row r="2501" spans="10:10" x14ac:dyDescent="0.25">
      <c r="J2501" s="1"/>
    </row>
    <row r="2502" spans="10:10" x14ac:dyDescent="0.25">
      <c r="J2502" s="1"/>
    </row>
    <row r="2503" spans="10:10" x14ac:dyDescent="0.25">
      <c r="J2503" s="1"/>
    </row>
    <row r="2504" spans="10:10" x14ac:dyDescent="0.25">
      <c r="J2504" s="1"/>
    </row>
    <row r="2505" spans="10:10" x14ac:dyDescent="0.25">
      <c r="J2505" s="1"/>
    </row>
    <row r="2506" spans="10:10" x14ac:dyDescent="0.25">
      <c r="J2506" s="1"/>
    </row>
    <row r="2507" spans="10:10" x14ac:dyDescent="0.25">
      <c r="J2507" s="1"/>
    </row>
    <row r="2508" spans="10:10" x14ac:dyDescent="0.25">
      <c r="J2508" s="1"/>
    </row>
    <row r="2509" spans="10:10" x14ac:dyDescent="0.25">
      <c r="J2509" s="1"/>
    </row>
    <row r="2510" spans="10:10" x14ac:dyDescent="0.25">
      <c r="J2510" s="1"/>
    </row>
    <row r="2511" spans="10:10" x14ac:dyDescent="0.25">
      <c r="J2511" s="1"/>
    </row>
    <row r="2512" spans="10:10" x14ac:dyDescent="0.25">
      <c r="J2512" s="1"/>
    </row>
    <row r="2513" spans="10:10" x14ac:dyDescent="0.25">
      <c r="J2513" s="1"/>
    </row>
    <row r="2514" spans="10:10" x14ac:dyDescent="0.25">
      <c r="J2514" s="1"/>
    </row>
    <row r="2515" spans="10:10" x14ac:dyDescent="0.25">
      <c r="J2515" s="1"/>
    </row>
    <row r="2516" spans="10:10" x14ac:dyDescent="0.25">
      <c r="J2516" s="1"/>
    </row>
    <row r="2517" spans="10:10" x14ac:dyDescent="0.25">
      <c r="J2517" s="1"/>
    </row>
    <row r="2518" spans="10:10" x14ac:dyDescent="0.25">
      <c r="J2518" s="1"/>
    </row>
    <row r="2519" spans="10:10" x14ac:dyDescent="0.25">
      <c r="J2519" s="1"/>
    </row>
    <row r="2520" spans="10:10" x14ac:dyDescent="0.25">
      <c r="J2520" s="1"/>
    </row>
    <row r="2521" spans="10:10" x14ac:dyDescent="0.25">
      <c r="J2521" s="1"/>
    </row>
    <row r="2522" spans="10:10" x14ac:dyDescent="0.25">
      <c r="J2522" s="1"/>
    </row>
    <row r="2523" spans="10:10" x14ac:dyDescent="0.25">
      <c r="J2523" s="1"/>
    </row>
    <row r="2524" spans="10:10" x14ac:dyDescent="0.25">
      <c r="J2524" s="1"/>
    </row>
    <row r="2525" spans="10:10" x14ac:dyDescent="0.25">
      <c r="J2525" s="1"/>
    </row>
    <row r="2526" spans="10:10" x14ac:dyDescent="0.25">
      <c r="J2526" s="1"/>
    </row>
    <row r="2527" spans="10:10" x14ac:dyDescent="0.25">
      <c r="J2527" s="1"/>
    </row>
    <row r="2528" spans="10:10" x14ac:dyDescent="0.25">
      <c r="J2528" s="1"/>
    </row>
    <row r="2529" spans="10:10" x14ac:dyDescent="0.25">
      <c r="J2529" s="1"/>
    </row>
    <row r="2530" spans="10:10" x14ac:dyDescent="0.25">
      <c r="J2530" s="1"/>
    </row>
    <row r="2531" spans="10:10" x14ac:dyDescent="0.25">
      <c r="J2531" s="1"/>
    </row>
    <row r="2532" spans="10:10" x14ac:dyDescent="0.25">
      <c r="J2532" s="1"/>
    </row>
    <row r="2533" spans="10:10" x14ac:dyDescent="0.25">
      <c r="J2533" s="1"/>
    </row>
    <row r="2534" spans="10:10" x14ac:dyDescent="0.25">
      <c r="J2534" s="1"/>
    </row>
    <row r="2535" spans="10:10" x14ac:dyDescent="0.25">
      <c r="J2535" s="1"/>
    </row>
    <row r="2536" spans="10:10" x14ac:dyDescent="0.25">
      <c r="J2536" s="1"/>
    </row>
    <row r="2537" spans="10:10" x14ac:dyDescent="0.25">
      <c r="J2537" s="1"/>
    </row>
    <row r="2538" spans="10:10" x14ac:dyDescent="0.25">
      <c r="J2538" s="1"/>
    </row>
    <row r="2539" spans="10:10" x14ac:dyDescent="0.25">
      <c r="J2539" s="1"/>
    </row>
    <row r="2540" spans="10:10" x14ac:dyDescent="0.25">
      <c r="J2540" s="1"/>
    </row>
    <row r="2541" spans="10:10" x14ac:dyDescent="0.25">
      <c r="J2541" s="1"/>
    </row>
    <row r="2542" spans="10:10" x14ac:dyDescent="0.25">
      <c r="J2542" s="1"/>
    </row>
    <row r="2543" spans="10:10" x14ac:dyDescent="0.25">
      <c r="J2543" s="1"/>
    </row>
    <row r="2544" spans="10:10" x14ac:dyDescent="0.25">
      <c r="J2544" s="1"/>
    </row>
    <row r="2545" spans="10:10" x14ac:dyDescent="0.25">
      <c r="J2545" s="1"/>
    </row>
    <row r="2546" spans="10:10" x14ac:dyDescent="0.25">
      <c r="J2546" s="1"/>
    </row>
    <row r="2547" spans="10:10" x14ac:dyDescent="0.25">
      <c r="J2547" s="1"/>
    </row>
    <row r="2548" spans="10:10" x14ac:dyDescent="0.25">
      <c r="J2548" s="1"/>
    </row>
    <row r="2549" spans="10:10" x14ac:dyDescent="0.25">
      <c r="J2549" s="1"/>
    </row>
    <row r="2550" spans="10:10" x14ac:dyDescent="0.25">
      <c r="J2550" s="1"/>
    </row>
    <row r="2551" spans="10:10" x14ac:dyDescent="0.25">
      <c r="J2551" s="1"/>
    </row>
    <row r="2552" spans="10:10" x14ac:dyDescent="0.25">
      <c r="J2552" s="1"/>
    </row>
    <row r="2553" spans="10:10" x14ac:dyDescent="0.25">
      <c r="J2553" s="1"/>
    </row>
    <row r="2554" spans="10:10" x14ac:dyDescent="0.25">
      <c r="J2554" s="1"/>
    </row>
    <row r="2555" spans="10:10" x14ac:dyDescent="0.25">
      <c r="J2555" s="1"/>
    </row>
    <row r="2556" spans="10:10" x14ac:dyDescent="0.25">
      <c r="J2556" s="1"/>
    </row>
    <row r="2557" spans="10:10" x14ac:dyDescent="0.25">
      <c r="J2557" s="1"/>
    </row>
    <row r="2558" spans="10:10" x14ac:dyDescent="0.25">
      <c r="J2558" s="1"/>
    </row>
    <row r="2559" spans="10:10" x14ac:dyDescent="0.25">
      <c r="J2559" s="1"/>
    </row>
    <row r="2560" spans="10:10" x14ac:dyDescent="0.25">
      <c r="J2560" s="1"/>
    </row>
    <row r="2561" spans="10:10" x14ac:dyDescent="0.25">
      <c r="J2561" s="1"/>
    </row>
    <row r="2562" spans="10:10" x14ac:dyDescent="0.25">
      <c r="J2562" s="1"/>
    </row>
    <row r="2563" spans="10:10" x14ac:dyDescent="0.25">
      <c r="J2563" s="1"/>
    </row>
    <row r="2564" spans="10:10" x14ac:dyDescent="0.25">
      <c r="J2564" s="1"/>
    </row>
    <row r="2565" spans="10:10" x14ac:dyDescent="0.25">
      <c r="J2565" s="1"/>
    </row>
    <row r="2566" spans="10:10" x14ac:dyDescent="0.25">
      <c r="J2566" s="1"/>
    </row>
    <row r="2567" spans="10:10" x14ac:dyDescent="0.25">
      <c r="J2567" s="1"/>
    </row>
    <row r="2568" spans="10:10" x14ac:dyDescent="0.25">
      <c r="J2568" s="1"/>
    </row>
    <row r="2569" spans="10:10" x14ac:dyDescent="0.25">
      <c r="J2569" s="1"/>
    </row>
    <row r="2570" spans="10:10" x14ac:dyDescent="0.25">
      <c r="J2570" s="1"/>
    </row>
    <row r="2571" spans="10:10" x14ac:dyDescent="0.25">
      <c r="J2571" s="1"/>
    </row>
    <row r="2572" spans="10:10" x14ac:dyDescent="0.25">
      <c r="J2572" s="1"/>
    </row>
    <row r="2573" spans="10:10" x14ac:dyDescent="0.25">
      <c r="J2573" s="1"/>
    </row>
    <row r="2574" spans="10:10" x14ac:dyDescent="0.25">
      <c r="J2574" s="1"/>
    </row>
    <row r="2575" spans="10:10" x14ac:dyDescent="0.25">
      <c r="J2575" s="1"/>
    </row>
    <row r="2576" spans="10:10" x14ac:dyDescent="0.25">
      <c r="J2576" s="1"/>
    </row>
    <row r="2577" spans="10:10" x14ac:dyDescent="0.25">
      <c r="J2577" s="1"/>
    </row>
    <row r="2578" spans="10:10" x14ac:dyDescent="0.25">
      <c r="J2578" s="1"/>
    </row>
    <row r="2579" spans="10:10" x14ac:dyDescent="0.25">
      <c r="J2579" s="1"/>
    </row>
    <row r="2580" spans="10:10" x14ac:dyDescent="0.25">
      <c r="J2580" s="1"/>
    </row>
    <row r="2581" spans="10:10" x14ac:dyDescent="0.25">
      <c r="J2581" s="1"/>
    </row>
    <row r="2582" spans="10:10" x14ac:dyDescent="0.25">
      <c r="J2582" s="1"/>
    </row>
    <row r="2583" spans="10:10" x14ac:dyDescent="0.25">
      <c r="J2583" s="1"/>
    </row>
    <row r="2584" spans="10:10" x14ac:dyDescent="0.25">
      <c r="J2584" s="1"/>
    </row>
    <row r="2585" spans="10:10" x14ac:dyDescent="0.25">
      <c r="J2585" s="1"/>
    </row>
    <row r="2586" spans="10:10" x14ac:dyDescent="0.25">
      <c r="J2586" s="1"/>
    </row>
    <row r="2587" spans="10:10" x14ac:dyDescent="0.25">
      <c r="J2587" s="1"/>
    </row>
    <row r="2588" spans="10:10" x14ac:dyDescent="0.25">
      <c r="J2588" s="1"/>
    </row>
    <row r="2589" spans="10:10" x14ac:dyDescent="0.25">
      <c r="J2589" s="1"/>
    </row>
    <row r="2590" spans="10:10" x14ac:dyDescent="0.25">
      <c r="J2590" s="1"/>
    </row>
    <row r="2591" spans="10:10" x14ac:dyDescent="0.25">
      <c r="J2591" s="1"/>
    </row>
    <row r="2592" spans="10:10" x14ac:dyDescent="0.25">
      <c r="J2592" s="1"/>
    </row>
    <row r="2593" spans="10:10" x14ac:dyDescent="0.25">
      <c r="J2593" s="1"/>
    </row>
    <row r="2594" spans="10:10" x14ac:dyDescent="0.25">
      <c r="J2594" s="1"/>
    </row>
    <row r="2595" spans="10:10" x14ac:dyDescent="0.25">
      <c r="J2595" s="1"/>
    </row>
    <row r="2596" spans="10:10" x14ac:dyDescent="0.25">
      <c r="J2596" s="1"/>
    </row>
    <row r="2597" spans="10:10" x14ac:dyDescent="0.25">
      <c r="J2597" s="1"/>
    </row>
    <row r="2598" spans="10:10" x14ac:dyDescent="0.25">
      <c r="J2598" s="1"/>
    </row>
    <row r="2599" spans="10:10" x14ac:dyDescent="0.25">
      <c r="J2599" s="1"/>
    </row>
    <row r="2600" spans="10:10" x14ac:dyDescent="0.25">
      <c r="J2600" s="1"/>
    </row>
    <row r="2601" spans="10:10" x14ac:dyDescent="0.25">
      <c r="J2601" s="1"/>
    </row>
    <row r="2602" spans="10:10" x14ac:dyDescent="0.25">
      <c r="J2602" s="1"/>
    </row>
    <row r="2603" spans="10:10" x14ac:dyDescent="0.25">
      <c r="J2603" s="1"/>
    </row>
    <row r="2604" spans="10:10" x14ac:dyDescent="0.25">
      <c r="J2604" s="1"/>
    </row>
    <row r="2605" spans="10:10" x14ac:dyDescent="0.25">
      <c r="J2605" s="1"/>
    </row>
    <row r="2606" spans="10:10" x14ac:dyDescent="0.25">
      <c r="J2606" s="1"/>
    </row>
    <row r="2607" spans="10:10" x14ac:dyDescent="0.25">
      <c r="J2607" s="1"/>
    </row>
    <row r="2608" spans="10:10" x14ac:dyDescent="0.25">
      <c r="J2608" s="1"/>
    </row>
    <row r="2609" spans="10:10" x14ac:dyDescent="0.25">
      <c r="J2609" s="1"/>
    </row>
    <row r="2610" spans="10:10" x14ac:dyDescent="0.25">
      <c r="J2610" s="1"/>
    </row>
    <row r="2611" spans="10:10" x14ac:dyDescent="0.25">
      <c r="J2611" s="1"/>
    </row>
    <row r="2612" spans="10:10" x14ac:dyDescent="0.25">
      <c r="J2612" s="1"/>
    </row>
    <row r="2613" spans="10:10" x14ac:dyDescent="0.25">
      <c r="J2613" s="1"/>
    </row>
    <row r="2614" spans="10:10" x14ac:dyDescent="0.25">
      <c r="J2614" s="1"/>
    </row>
    <row r="2615" spans="10:10" x14ac:dyDescent="0.25">
      <c r="J2615" s="1"/>
    </row>
    <row r="2616" spans="10:10" x14ac:dyDescent="0.25">
      <c r="J2616" s="1"/>
    </row>
    <row r="2617" spans="10:10" x14ac:dyDescent="0.25">
      <c r="J2617" s="1"/>
    </row>
    <row r="2618" spans="10:10" x14ac:dyDescent="0.25">
      <c r="J2618" s="1"/>
    </row>
    <row r="2619" spans="10:10" x14ac:dyDescent="0.25">
      <c r="J2619" s="1"/>
    </row>
    <row r="2620" spans="10:10" x14ac:dyDescent="0.25">
      <c r="J2620" s="1"/>
    </row>
    <row r="2621" spans="10:10" x14ac:dyDescent="0.25">
      <c r="J2621" s="1"/>
    </row>
    <row r="2622" spans="10:10" x14ac:dyDescent="0.25">
      <c r="J2622" s="1"/>
    </row>
    <row r="2623" spans="10:10" x14ac:dyDescent="0.25">
      <c r="J2623" s="1"/>
    </row>
    <row r="2624" spans="10:10" x14ac:dyDescent="0.25">
      <c r="J2624" s="1"/>
    </row>
    <row r="2625" spans="10:10" x14ac:dyDescent="0.25">
      <c r="J2625" s="1"/>
    </row>
    <row r="2626" spans="10:10" x14ac:dyDescent="0.25">
      <c r="J2626" s="1"/>
    </row>
    <row r="2627" spans="10:10" x14ac:dyDescent="0.25">
      <c r="J2627" s="1"/>
    </row>
    <row r="2628" spans="10:10" x14ac:dyDescent="0.25">
      <c r="J2628" s="1"/>
    </row>
    <row r="2629" spans="10:10" x14ac:dyDescent="0.25">
      <c r="J2629" s="1"/>
    </row>
    <row r="2630" spans="10:10" x14ac:dyDescent="0.25">
      <c r="J2630" s="1"/>
    </row>
    <row r="2631" spans="10:10" x14ac:dyDescent="0.25">
      <c r="J2631" s="1"/>
    </row>
    <row r="2632" spans="10:10" x14ac:dyDescent="0.25">
      <c r="J2632" s="1"/>
    </row>
    <row r="2633" spans="10:10" x14ac:dyDescent="0.25">
      <c r="J2633" s="1"/>
    </row>
    <row r="2634" spans="10:10" x14ac:dyDescent="0.25">
      <c r="J2634" s="1"/>
    </row>
    <row r="2635" spans="10:10" x14ac:dyDescent="0.25">
      <c r="J2635" s="1"/>
    </row>
    <row r="2636" spans="10:10" x14ac:dyDescent="0.25">
      <c r="J2636" s="1"/>
    </row>
    <row r="2637" spans="10:10" x14ac:dyDescent="0.25">
      <c r="J2637" s="1"/>
    </row>
    <row r="2638" spans="10:10" x14ac:dyDescent="0.25">
      <c r="J2638" s="1"/>
    </row>
    <row r="2639" spans="10:10" x14ac:dyDescent="0.25">
      <c r="J2639" s="1"/>
    </row>
    <row r="2640" spans="10:10" x14ac:dyDescent="0.25">
      <c r="J2640" s="1"/>
    </row>
    <row r="2641" spans="10:10" x14ac:dyDescent="0.25">
      <c r="J2641" s="1"/>
    </row>
    <row r="2642" spans="10:10" x14ac:dyDescent="0.25">
      <c r="J2642" s="1"/>
    </row>
    <row r="2643" spans="10:10" x14ac:dyDescent="0.25">
      <c r="J2643" s="1"/>
    </row>
    <row r="2644" spans="10:10" x14ac:dyDescent="0.25">
      <c r="J2644" s="1"/>
    </row>
    <row r="2645" spans="10:10" x14ac:dyDescent="0.25">
      <c r="J2645" s="1"/>
    </row>
    <row r="2646" spans="10:10" x14ac:dyDescent="0.25">
      <c r="J2646" s="1"/>
    </row>
    <row r="2647" spans="10:10" x14ac:dyDescent="0.25">
      <c r="J2647" s="1"/>
    </row>
    <row r="2648" spans="10:10" x14ac:dyDescent="0.25">
      <c r="J2648" s="1"/>
    </row>
    <row r="2649" spans="10:10" x14ac:dyDescent="0.25">
      <c r="J2649" s="1"/>
    </row>
    <row r="2650" spans="10:10" x14ac:dyDescent="0.25">
      <c r="J2650" s="1"/>
    </row>
    <row r="2651" spans="10:10" x14ac:dyDescent="0.25">
      <c r="J2651" s="1"/>
    </row>
    <row r="2652" spans="10:10" x14ac:dyDescent="0.25">
      <c r="J2652" s="1"/>
    </row>
    <row r="2653" spans="10:10" x14ac:dyDescent="0.25">
      <c r="J2653" s="1"/>
    </row>
    <row r="2654" spans="10:10" x14ac:dyDescent="0.25">
      <c r="J2654" s="1"/>
    </row>
    <row r="2655" spans="10:10" x14ac:dyDescent="0.25">
      <c r="J2655" s="1"/>
    </row>
    <row r="2656" spans="10:10" x14ac:dyDescent="0.25">
      <c r="J2656" s="1"/>
    </row>
    <row r="2657" spans="10:10" x14ac:dyDescent="0.25">
      <c r="J2657" s="1"/>
    </row>
    <row r="2658" spans="10:10" x14ac:dyDescent="0.25">
      <c r="J2658" s="1"/>
    </row>
    <row r="2659" spans="10:10" x14ac:dyDescent="0.25">
      <c r="J2659" s="1"/>
    </row>
    <row r="2660" spans="10:10" x14ac:dyDescent="0.25">
      <c r="J2660" s="1"/>
    </row>
    <row r="2661" spans="10:10" x14ac:dyDescent="0.25">
      <c r="J2661" s="1"/>
    </row>
    <row r="2662" spans="10:10" x14ac:dyDescent="0.25">
      <c r="J2662" s="1"/>
    </row>
    <row r="2663" spans="10:10" x14ac:dyDescent="0.25">
      <c r="J2663" s="1"/>
    </row>
    <row r="2664" spans="10:10" x14ac:dyDescent="0.25">
      <c r="J2664" s="1"/>
    </row>
    <row r="2665" spans="10:10" x14ac:dyDescent="0.25">
      <c r="J2665" s="1"/>
    </row>
    <row r="2666" spans="10:10" x14ac:dyDescent="0.25">
      <c r="J2666" s="1"/>
    </row>
    <row r="2667" spans="10:10" x14ac:dyDescent="0.25">
      <c r="J2667" s="1"/>
    </row>
    <row r="2668" spans="10:10" x14ac:dyDescent="0.25">
      <c r="J2668" s="1"/>
    </row>
    <row r="2669" spans="10:10" x14ac:dyDescent="0.25">
      <c r="J2669" s="1"/>
    </row>
    <row r="2670" spans="10:10" x14ac:dyDescent="0.25">
      <c r="J2670" s="1"/>
    </row>
    <row r="2671" spans="10:10" x14ac:dyDescent="0.25">
      <c r="J2671" s="1"/>
    </row>
    <row r="2672" spans="10:10" x14ac:dyDescent="0.25">
      <c r="J2672" s="1"/>
    </row>
    <row r="2673" spans="10:10" x14ac:dyDescent="0.25">
      <c r="J2673" s="1"/>
    </row>
    <row r="2674" spans="10:10" x14ac:dyDescent="0.25">
      <c r="J2674" s="1"/>
    </row>
    <row r="2675" spans="10:10" x14ac:dyDescent="0.25">
      <c r="J2675" s="1"/>
    </row>
    <row r="2676" spans="10:10" x14ac:dyDescent="0.25">
      <c r="J2676" s="1"/>
    </row>
    <row r="2677" spans="10:10" x14ac:dyDescent="0.25">
      <c r="J2677" s="1"/>
    </row>
    <row r="2678" spans="10:10" x14ac:dyDescent="0.25">
      <c r="J2678" s="1"/>
    </row>
    <row r="2679" spans="10:10" x14ac:dyDescent="0.25">
      <c r="J2679" s="1"/>
    </row>
    <row r="2680" spans="10:10" x14ac:dyDescent="0.25">
      <c r="J2680" s="1"/>
    </row>
    <row r="2681" spans="10:10" x14ac:dyDescent="0.25">
      <c r="J2681" s="1"/>
    </row>
    <row r="2682" spans="10:10" x14ac:dyDescent="0.25">
      <c r="J2682" s="1"/>
    </row>
    <row r="2683" spans="10:10" x14ac:dyDescent="0.25">
      <c r="J2683" s="1"/>
    </row>
    <row r="2684" spans="10:10" x14ac:dyDescent="0.25">
      <c r="J2684" s="1"/>
    </row>
    <row r="2685" spans="10:10" x14ac:dyDescent="0.25">
      <c r="J2685" s="1"/>
    </row>
    <row r="2686" spans="10:10" x14ac:dyDescent="0.25">
      <c r="J2686" s="1"/>
    </row>
    <row r="2687" spans="10:10" x14ac:dyDescent="0.25">
      <c r="J2687" s="1"/>
    </row>
    <row r="2688" spans="10:10" x14ac:dyDescent="0.25">
      <c r="J2688" s="1"/>
    </row>
    <row r="2689" spans="10:10" x14ac:dyDescent="0.25">
      <c r="J2689" s="1"/>
    </row>
    <row r="2690" spans="10:10" x14ac:dyDescent="0.25">
      <c r="J2690" s="1"/>
    </row>
    <row r="2691" spans="10:10" x14ac:dyDescent="0.25">
      <c r="J2691" s="1"/>
    </row>
    <row r="2692" spans="10:10" x14ac:dyDescent="0.25">
      <c r="J2692" s="1"/>
    </row>
    <row r="2693" spans="10:10" x14ac:dyDescent="0.25">
      <c r="J2693" s="1"/>
    </row>
    <row r="2694" spans="10:10" x14ac:dyDescent="0.25">
      <c r="J2694" s="1"/>
    </row>
    <row r="2695" spans="10:10" x14ac:dyDescent="0.25">
      <c r="J2695" s="1"/>
    </row>
    <row r="2696" spans="10:10" x14ac:dyDescent="0.25">
      <c r="J2696" s="1"/>
    </row>
    <row r="2697" spans="10:10" x14ac:dyDescent="0.25">
      <c r="J2697" s="1"/>
    </row>
    <row r="2698" spans="10:10" x14ac:dyDescent="0.25">
      <c r="J2698" s="1"/>
    </row>
    <row r="2699" spans="10:10" x14ac:dyDescent="0.25">
      <c r="J2699" s="1"/>
    </row>
    <row r="2700" spans="10:10" x14ac:dyDescent="0.25">
      <c r="J2700" s="1"/>
    </row>
    <row r="2701" spans="10:10" x14ac:dyDescent="0.25">
      <c r="J2701" s="1"/>
    </row>
    <row r="2702" spans="10:10" x14ac:dyDescent="0.25">
      <c r="J2702" s="1"/>
    </row>
    <row r="2703" spans="10:10" x14ac:dyDescent="0.25">
      <c r="J2703" s="1"/>
    </row>
    <row r="2704" spans="10:10" x14ac:dyDescent="0.25">
      <c r="J2704" s="1"/>
    </row>
    <row r="2705" spans="10:10" x14ac:dyDescent="0.25">
      <c r="J2705" s="1"/>
    </row>
    <row r="2706" spans="10:10" x14ac:dyDescent="0.25">
      <c r="J2706" s="1"/>
    </row>
    <row r="2707" spans="10:10" x14ac:dyDescent="0.25">
      <c r="J2707" s="1"/>
    </row>
    <row r="2708" spans="10:10" x14ac:dyDescent="0.25">
      <c r="J2708" s="1"/>
    </row>
    <row r="2709" spans="10:10" x14ac:dyDescent="0.25">
      <c r="J2709" s="1"/>
    </row>
    <row r="2710" spans="10:10" x14ac:dyDescent="0.25">
      <c r="J2710" s="1"/>
    </row>
    <row r="2711" spans="10:10" x14ac:dyDescent="0.25">
      <c r="J2711" s="1"/>
    </row>
    <row r="2712" spans="10:10" x14ac:dyDescent="0.25">
      <c r="J2712" s="1"/>
    </row>
    <row r="2713" spans="10:10" x14ac:dyDescent="0.25">
      <c r="J2713" s="1"/>
    </row>
    <row r="2714" spans="10:10" x14ac:dyDescent="0.25">
      <c r="J2714" s="1"/>
    </row>
    <row r="2715" spans="10:10" x14ac:dyDescent="0.25">
      <c r="J2715" s="1"/>
    </row>
    <row r="2716" spans="10:10" x14ac:dyDescent="0.25">
      <c r="J2716" s="1"/>
    </row>
    <row r="2717" spans="10:10" x14ac:dyDescent="0.25">
      <c r="J2717" s="1"/>
    </row>
    <row r="2718" spans="10:10" x14ac:dyDescent="0.25">
      <c r="J2718" s="1"/>
    </row>
    <row r="2719" spans="10:10" x14ac:dyDescent="0.25">
      <c r="J2719" s="1"/>
    </row>
    <row r="2720" spans="10:10" x14ac:dyDescent="0.25">
      <c r="J2720" s="1"/>
    </row>
    <row r="2721" spans="10:10" x14ac:dyDescent="0.25">
      <c r="J2721" s="1"/>
    </row>
    <row r="2722" spans="10:10" x14ac:dyDescent="0.25">
      <c r="J2722" s="1"/>
    </row>
    <row r="2723" spans="10:10" x14ac:dyDescent="0.25">
      <c r="J2723" s="1"/>
    </row>
    <row r="2724" spans="10:10" x14ac:dyDescent="0.25">
      <c r="J2724" s="1"/>
    </row>
    <row r="2725" spans="10:10" x14ac:dyDescent="0.25">
      <c r="J2725" s="1"/>
    </row>
    <row r="2726" spans="10:10" x14ac:dyDescent="0.25">
      <c r="J2726" s="1"/>
    </row>
    <row r="2727" spans="10:10" x14ac:dyDescent="0.25">
      <c r="J2727" s="1"/>
    </row>
    <row r="2728" spans="10:10" x14ac:dyDescent="0.25">
      <c r="J2728" s="1"/>
    </row>
    <row r="2729" spans="10:10" x14ac:dyDescent="0.25">
      <c r="J2729" s="1"/>
    </row>
    <row r="2730" spans="10:10" x14ac:dyDescent="0.25">
      <c r="J2730" s="1"/>
    </row>
    <row r="2731" spans="10:10" x14ac:dyDescent="0.25">
      <c r="J2731" s="1"/>
    </row>
    <row r="2732" spans="10:10" x14ac:dyDescent="0.25">
      <c r="J2732" s="1"/>
    </row>
    <row r="2733" spans="10:10" x14ac:dyDescent="0.25">
      <c r="J2733" s="1"/>
    </row>
    <row r="2734" spans="10:10" x14ac:dyDescent="0.25">
      <c r="J2734" s="1"/>
    </row>
    <row r="2735" spans="10:10" x14ac:dyDescent="0.25">
      <c r="J2735" s="1"/>
    </row>
    <row r="2736" spans="10:10" x14ac:dyDescent="0.25">
      <c r="J2736" s="1"/>
    </row>
    <row r="2737" spans="10:10" x14ac:dyDescent="0.25">
      <c r="J2737" s="1"/>
    </row>
    <row r="2738" spans="10:10" x14ac:dyDescent="0.25">
      <c r="J2738" s="1"/>
    </row>
    <row r="2739" spans="10:10" x14ac:dyDescent="0.25">
      <c r="J2739" s="1"/>
    </row>
    <row r="2740" spans="10:10" x14ac:dyDescent="0.25">
      <c r="J2740" s="1"/>
    </row>
    <row r="2741" spans="10:10" x14ac:dyDescent="0.25">
      <c r="J2741" s="1"/>
    </row>
    <row r="2742" spans="10:10" x14ac:dyDescent="0.25">
      <c r="J2742" s="1"/>
    </row>
    <row r="2743" spans="10:10" x14ac:dyDescent="0.25">
      <c r="J2743" s="1"/>
    </row>
    <row r="2744" spans="10:10" x14ac:dyDescent="0.25">
      <c r="J2744" s="1"/>
    </row>
    <row r="2745" spans="10:10" x14ac:dyDescent="0.25">
      <c r="J2745" s="1"/>
    </row>
    <row r="2746" spans="10:10" x14ac:dyDescent="0.25">
      <c r="J2746" s="1"/>
    </row>
    <row r="2747" spans="10:10" x14ac:dyDescent="0.25">
      <c r="J2747" s="1"/>
    </row>
    <row r="2748" spans="10:10" x14ac:dyDescent="0.25">
      <c r="J2748" s="1"/>
    </row>
    <row r="2749" spans="10:10" x14ac:dyDescent="0.25">
      <c r="J2749" s="1"/>
    </row>
    <row r="2750" spans="10:10" x14ac:dyDescent="0.25">
      <c r="J2750" s="1"/>
    </row>
    <row r="2751" spans="10:10" x14ac:dyDescent="0.25">
      <c r="J2751" s="1"/>
    </row>
    <row r="2752" spans="10:10" x14ac:dyDescent="0.25">
      <c r="J2752" s="1"/>
    </row>
    <row r="2753" spans="10:10" x14ac:dyDescent="0.25">
      <c r="J2753" s="1"/>
    </row>
    <row r="2754" spans="10:10" x14ac:dyDescent="0.25">
      <c r="J2754" s="1"/>
    </row>
    <row r="2755" spans="10:10" x14ac:dyDescent="0.25">
      <c r="J2755" s="1"/>
    </row>
    <row r="2756" spans="10:10" x14ac:dyDescent="0.25">
      <c r="J2756" s="1"/>
    </row>
    <row r="2757" spans="10:10" x14ac:dyDescent="0.25">
      <c r="J2757" s="1"/>
    </row>
    <row r="2758" spans="10:10" x14ac:dyDescent="0.25">
      <c r="J2758" s="1"/>
    </row>
    <row r="2759" spans="10:10" x14ac:dyDescent="0.25">
      <c r="J2759" s="1"/>
    </row>
    <row r="2760" spans="10:10" x14ac:dyDescent="0.25">
      <c r="J2760" s="1"/>
    </row>
    <row r="2761" spans="10:10" x14ac:dyDescent="0.25">
      <c r="J2761" s="1"/>
    </row>
    <row r="2762" spans="10:10" x14ac:dyDescent="0.25">
      <c r="J2762" s="1"/>
    </row>
    <row r="2763" spans="10:10" x14ac:dyDescent="0.25">
      <c r="J2763" s="1"/>
    </row>
    <row r="2764" spans="10:10" x14ac:dyDescent="0.25">
      <c r="J2764" s="1"/>
    </row>
    <row r="2765" spans="10:10" x14ac:dyDescent="0.25">
      <c r="J2765" s="1"/>
    </row>
    <row r="2766" spans="10:10" x14ac:dyDescent="0.25">
      <c r="J2766" s="1"/>
    </row>
    <row r="2767" spans="10:10" x14ac:dyDescent="0.25">
      <c r="J2767" s="1"/>
    </row>
    <row r="2768" spans="10:10" x14ac:dyDescent="0.25">
      <c r="J2768" s="1"/>
    </row>
    <row r="2769" spans="10:10" x14ac:dyDescent="0.25">
      <c r="J2769" s="1"/>
    </row>
    <row r="2770" spans="10:10" x14ac:dyDescent="0.25">
      <c r="J2770" s="1"/>
    </row>
    <row r="2771" spans="10:10" x14ac:dyDescent="0.25">
      <c r="J2771" s="1"/>
    </row>
    <row r="2772" spans="10:10" x14ac:dyDescent="0.25">
      <c r="J2772" s="1"/>
    </row>
    <row r="2773" spans="10:10" x14ac:dyDescent="0.25">
      <c r="J2773" s="1"/>
    </row>
    <row r="2774" spans="10:10" x14ac:dyDescent="0.25">
      <c r="J2774" s="1"/>
    </row>
    <row r="2775" spans="10:10" x14ac:dyDescent="0.25">
      <c r="J2775" s="1"/>
    </row>
    <row r="2776" spans="10:10" x14ac:dyDescent="0.25">
      <c r="J2776" s="1"/>
    </row>
    <row r="2777" spans="10:10" x14ac:dyDescent="0.25">
      <c r="J2777" s="1"/>
    </row>
    <row r="2778" spans="10:10" x14ac:dyDescent="0.25">
      <c r="J2778" s="1"/>
    </row>
    <row r="2779" spans="10:10" x14ac:dyDescent="0.25">
      <c r="J2779" s="1"/>
    </row>
    <row r="2780" spans="10:10" x14ac:dyDescent="0.25">
      <c r="J2780" s="1"/>
    </row>
    <row r="2781" spans="10:10" x14ac:dyDescent="0.25">
      <c r="J2781" s="1"/>
    </row>
    <row r="2782" spans="10:10" x14ac:dyDescent="0.25">
      <c r="J2782" s="1"/>
    </row>
    <row r="2783" spans="10:10" x14ac:dyDescent="0.25">
      <c r="J2783" s="1"/>
    </row>
    <row r="2784" spans="10:10" x14ac:dyDescent="0.25">
      <c r="J2784" s="1"/>
    </row>
    <row r="2785" spans="10:10" x14ac:dyDescent="0.25">
      <c r="J2785" s="1"/>
    </row>
    <row r="2786" spans="10:10" x14ac:dyDescent="0.25">
      <c r="J2786" s="1"/>
    </row>
    <row r="2787" spans="10:10" x14ac:dyDescent="0.25">
      <c r="J2787" s="1"/>
    </row>
    <row r="2788" spans="10:10" x14ac:dyDescent="0.25">
      <c r="J2788" s="1"/>
    </row>
    <row r="2789" spans="10:10" x14ac:dyDescent="0.25">
      <c r="J2789" s="1"/>
    </row>
    <row r="2790" spans="10:10" x14ac:dyDescent="0.25">
      <c r="J2790" s="1"/>
    </row>
    <row r="2791" spans="10:10" x14ac:dyDescent="0.25">
      <c r="J2791" s="1"/>
    </row>
    <row r="2792" spans="10:10" x14ac:dyDescent="0.25">
      <c r="J2792" s="1"/>
    </row>
    <row r="2793" spans="10:10" x14ac:dyDescent="0.25">
      <c r="J2793" s="1"/>
    </row>
    <row r="2794" spans="10:10" x14ac:dyDescent="0.25">
      <c r="J2794" s="1"/>
    </row>
    <row r="2795" spans="10:10" x14ac:dyDescent="0.25">
      <c r="J2795" s="1"/>
    </row>
    <row r="2796" spans="10:10" x14ac:dyDescent="0.25">
      <c r="J2796" s="1"/>
    </row>
    <row r="2797" spans="10:10" x14ac:dyDescent="0.25">
      <c r="J2797" s="1"/>
    </row>
    <row r="2798" spans="10:10" x14ac:dyDescent="0.25">
      <c r="J2798" s="1"/>
    </row>
    <row r="2799" spans="10:10" x14ac:dyDescent="0.25">
      <c r="J2799" s="1"/>
    </row>
    <row r="2800" spans="10:10" x14ac:dyDescent="0.25">
      <c r="J2800" s="1"/>
    </row>
    <row r="2801" spans="10:10" x14ac:dyDescent="0.25">
      <c r="J2801" s="1"/>
    </row>
    <row r="2802" spans="10:10" x14ac:dyDescent="0.25">
      <c r="J2802" s="1"/>
    </row>
    <row r="2803" spans="10:10" x14ac:dyDescent="0.25">
      <c r="J2803" s="1"/>
    </row>
    <row r="2804" spans="10:10" x14ac:dyDescent="0.25">
      <c r="J2804" s="1"/>
    </row>
    <row r="2805" spans="10:10" x14ac:dyDescent="0.25">
      <c r="J2805" s="1"/>
    </row>
    <row r="2806" spans="10:10" x14ac:dyDescent="0.25">
      <c r="J2806" s="1"/>
    </row>
    <row r="2807" spans="10:10" x14ac:dyDescent="0.25">
      <c r="J2807" s="1"/>
    </row>
    <row r="2808" spans="10:10" x14ac:dyDescent="0.25">
      <c r="J2808" s="1"/>
    </row>
    <row r="2809" spans="10:10" x14ac:dyDescent="0.25">
      <c r="J2809" s="1"/>
    </row>
    <row r="2810" spans="10:10" x14ac:dyDescent="0.25">
      <c r="J2810" s="1"/>
    </row>
    <row r="2811" spans="10:10" x14ac:dyDescent="0.25">
      <c r="J2811" s="1"/>
    </row>
    <row r="2812" spans="10:10" x14ac:dyDescent="0.25">
      <c r="J2812" s="1"/>
    </row>
    <row r="2813" spans="10:10" x14ac:dyDescent="0.25">
      <c r="J2813" s="1"/>
    </row>
    <row r="2814" spans="10:10" x14ac:dyDescent="0.25">
      <c r="J2814" s="1"/>
    </row>
    <row r="2815" spans="10:10" x14ac:dyDescent="0.25">
      <c r="J2815" s="1"/>
    </row>
    <row r="2816" spans="10:10" x14ac:dyDescent="0.25">
      <c r="J2816" s="1"/>
    </row>
    <row r="2817" spans="10:10" x14ac:dyDescent="0.25">
      <c r="J2817" s="1"/>
    </row>
    <row r="2818" spans="10:10" x14ac:dyDescent="0.25">
      <c r="J2818" s="1"/>
    </row>
    <row r="2819" spans="10:10" x14ac:dyDescent="0.25">
      <c r="J2819" s="1"/>
    </row>
    <row r="2820" spans="10:10" x14ac:dyDescent="0.25">
      <c r="J2820" s="1"/>
    </row>
    <row r="2821" spans="10:10" x14ac:dyDescent="0.25">
      <c r="J2821" s="1"/>
    </row>
    <row r="2822" spans="10:10" x14ac:dyDescent="0.25">
      <c r="J2822" s="1"/>
    </row>
    <row r="2823" spans="10:10" x14ac:dyDescent="0.25">
      <c r="J2823" s="1"/>
    </row>
    <row r="2824" spans="10:10" x14ac:dyDescent="0.25">
      <c r="J2824" s="1"/>
    </row>
    <row r="2825" spans="10:10" x14ac:dyDescent="0.25">
      <c r="J2825" s="1"/>
    </row>
    <row r="2826" spans="10:10" x14ac:dyDescent="0.25">
      <c r="J2826" s="1"/>
    </row>
    <row r="2827" spans="10:10" x14ac:dyDescent="0.25">
      <c r="J2827" s="1"/>
    </row>
    <row r="2828" spans="10:10" x14ac:dyDescent="0.25">
      <c r="J2828" s="1"/>
    </row>
    <row r="2829" spans="10:10" x14ac:dyDescent="0.25">
      <c r="J2829" s="1"/>
    </row>
    <row r="2830" spans="10:10" x14ac:dyDescent="0.25">
      <c r="J2830" s="1"/>
    </row>
    <row r="2831" spans="10:10" x14ac:dyDescent="0.25">
      <c r="J2831" s="1"/>
    </row>
    <row r="2832" spans="10:10" x14ac:dyDescent="0.25">
      <c r="J2832" s="1"/>
    </row>
    <row r="2833" spans="10:10" x14ac:dyDescent="0.25">
      <c r="J2833" s="1"/>
    </row>
    <row r="2834" spans="10:10" x14ac:dyDescent="0.25">
      <c r="J2834" s="1"/>
    </row>
    <row r="2835" spans="10:10" x14ac:dyDescent="0.25">
      <c r="J2835" s="1"/>
    </row>
    <row r="2836" spans="10:10" x14ac:dyDescent="0.25">
      <c r="J2836" s="1"/>
    </row>
    <row r="2837" spans="10:10" x14ac:dyDescent="0.25">
      <c r="J2837" s="1"/>
    </row>
    <row r="2838" spans="10:10" x14ac:dyDescent="0.25">
      <c r="J2838" s="1"/>
    </row>
    <row r="2839" spans="10:10" x14ac:dyDescent="0.25">
      <c r="J2839" s="1"/>
    </row>
    <row r="2840" spans="10:10" x14ac:dyDescent="0.25">
      <c r="J2840" s="1"/>
    </row>
    <row r="2841" spans="10:10" x14ac:dyDescent="0.25">
      <c r="J2841" s="1"/>
    </row>
    <row r="2842" spans="10:10" x14ac:dyDescent="0.25">
      <c r="J2842" s="1"/>
    </row>
    <row r="2843" spans="10:10" x14ac:dyDescent="0.25">
      <c r="J2843" s="1"/>
    </row>
    <row r="2844" spans="10:10" x14ac:dyDescent="0.25">
      <c r="J2844" s="1"/>
    </row>
    <row r="2845" spans="10:10" x14ac:dyDescent="0.25">
      <c r="J2845" s="1"/>
    </row>
    <row r="2846" spans="10:10" x14ac:dyDescent="0.25">
      <c r="J2846" s="1"/>
    </row>
    <row r="2847" spans="10:10" x14ac:dyDescent="0.25">
      <c r="J2847" s="1"/>
    </row>
    <row r="2848" spans="10:10" x14ac:dyDescent="0.25">
      <c r="J2848" s="1"/>
    </row>
    <row r="2849" spans="10:10" x14ac:dyDescent="0.25">
      <c r="J2849" s="1"/>
    </row>
    <row r="2850" spans="10:10" x14ac:dyDescent="0.25">
      <c r="J2850" s="1"/>
    </row>
    <row r="2851" spans="10:10" x14ac:dyDescent="0.25">
      <c r="J2851" s="1"/>
    </row>
    <row r="2852" spans="10:10" x14ac:dyDescent="0.25">
      <c r="J2852" s="1"/>
    </row>
    <row r="2853" spans="10:10" x14ac:dyDescent="0.25">
      <c r="J2853" s="1"/>
    </row>
    <row r="2854" spans="10:10" x14ac:dyDescent="0.25">
      <c r="J2854" s="1"/>
    </row>
    <row r="2855" spans="10:10" x14ac:dyDescent="0.25">
      <c r="J2855" s="1"/>
    </row>
    <row r="2856" spans="10:10" x14ac:dyDescent="0.25">
      <c r="J2856" s="1"/>
    </row>
    <row r="2857" spans="10:10" x14ac:dyDescent="0.25">
      <c r="J2857" s="1"/>
    </row>
    <row r="2858" spans="10:10" x14ac:dyDescent="0.25">
      <c r="J2858" s="1"/>
    </row>
    <row r="2859" spans="10:10" x14ac:dyDescent="0.25">
      <c r="J2859" s="1"/>
    </row>
    <row r="2860" spans="10:10" x14ac:dyDescent="0.25">
      <c r="J2860" s="1"/>
    </row>
    <row r="2861" spans="10:10" x14ac:dyDescent="0.25">
      <c r="J2861" s="1"/>
    </row>
    <row r="2862" spans="10:10" x14ac:dyDescent="0.25">
      <c r="J2862" s="1"/>
    </row>
    <row r="2863" spans="10:10" x14ac:dyDescent="0.25">
      <c r="J2863" s="1"/>
    </row>
    <row r="2864" spans="10:10" x14ac:dyDescent="0.25">
      <c r="J2864" s="1"/>
    </row>
    <row r="2865" spans="10:10" x14ac:dyDescent="0.25">
      <c r="J2865" s="1"/>
    </row>
    <row r="2866" spans="10:10" x14ac:dyDescent="0.25">
      <c r="J2866" s="1"/>
    </row>
    <row r="2867" spans="10:10" x14ac:dyDescent="0.25">
      <c r="J2867" s="1"/>
    </row>
    <row r="2868" spans="10:10" x14ac:dyDescent="0.25">
      <c r="J2868" s="1"/>
    </row>
    <row r="2869" spans="10:10" x14ac:dyDescent="0.25">
      <c r="J2869" s="1"/>
    </row>
    <row r="2870" spans="10:10" x14ac:dyDescent="0.25">
      <c r="J2870" s="1"/>
    </row>
    <row r="2871" spans="10:10" x14ac:dyDescent="0.25">
      <c r="J2871" s="1"/>
    </row>
    <row r="2872" spans="10:10" x14ac:dyDescent="0.25">
      <c r="J2872" s="1"/>
    </row>
    <row r="2873" spans="10:10" x14ac:dyDescent="0.25">
      <c r="J2873" s="1"/>
    </row>
    <row r="2874" spans="10:10" x14ac:dyDescent="0.25">
      <c r="J2874" s="1"/>
    </row>
    <row r="2875" spans="10:10" x14ac:dyDescent="0.25">
      <c r="J2875" s="1"/>
    </row>
    <row r="2876" spans="10:10" x14ac:dyDescent="0.25">
      <c r="J2876" s="1"/>
    </row>
    <row r="2877" spans="10:10" x14ac:dyDescent="0.25">
      <c r="J2877" s="1"/>
    </row>
    <row r="2878" spans="10:10" x14ac:dyDescent="0.25">
      <c r="J2878" s="1"/>
    </row>
    <row r="2879" spans="10:10" x14ac:dyDescent="0.25">
      <c r="J2879" s="1"/>
    </row>
    <row r="2880" spans="10:10" x14ac:dyDescent="0.25">
      <c r="J2880" s="1"/>
    </row>
    <row r="2881" spans="10:10" x14ac:dyDescent="0.25">
      <c r="J2881" s="1"/>
    </row>
    <row r="2882" spans="10:10" x14ac:dyDescent="0.25">
      <c r="J2882" s="1"/>
    </row>
    <row r="2883" spans="10:10" x14ac:dyDescent="0.25">
      <c r="J2883" s="1"/>
    </row>
    <row r="2884" spans="10:10" x14ac:dyDescent="0.25">
      <c r="J2884" s="1"/>
    </row>
    <row r="2885" spans="10:10" x14ac:dyDescent="0.25">
      <c r="J2885" s="1"/>
    </row>
    <row r="2886" spans="10:10" x14ac:dyDescent="0.25">
      <c r="J2886" s="1"/>
    </row>
    <row r="2887" spans="10:10" x14ac:dyDescent="0.25">
      <c r="J2887" s="1"/>
    </row>
    <row r="2888" spans="10:10" x14ac:dyDescent="0.25">
      <c r="J2888" s="1"/>
    </row>
    <row r="2889" spans="10:10" x14ac:dyDescent="0.25">
      <c r="J2889" s="1"/>
    </row>
    <row r="2890" spans="10:10" x14ac:dyDescent="0.25">
      <c r="J2890" s="1"/>
    </row>
    <row r="2891" spans="10:10" x14ac:dyDescent="0.25">
      <c r="J2891" s="1"/>
    </row>
    <row r="2892" spans="10:10" x14ac:dyDescent="0.25">
      <c r="J2892" s="1"/>
    </row>
    <row r="2893" spans="10:10" x14ac:dyDescent="0.25">
      <c r="J2893" s="1"/>
    </row>
    <row r="2894" spans="10:10" x14ac:dyDescent="0.25">
      <c r="J2894" s="1"/>
    </row>
    <row r="2895" spans="10:10" x14ac:dyDescent="0.25">
      <c r="J2895" s="1"/>
    </row>
    <row r="2896" spans="10:10" x14ac:dyDescent="0.25">
      <c r="J2896" s="1"/>
    </row>
    <row r="2897" spans="10:10" x14ac:dyDescent="0.25">
      <c r="J2897" s="1"/>
    </row>
    <row r="2898" spans="10:10" x14ac:dyDescent="0.25">
      <c r="J2898" s="1"/>
    </row>
    <row r="2899" spans="10:10" x14ac:dyDescent="0.25">
      <c r="J2899" s="1"/>
    </row>
    <row r="2900" spans="10:10" x14ac:dyDescent="0.25">
      <c r="J2900" s="1"/>
    </row>
    <row r="2901" spans="10:10" x14ac:dyDescent="0.25">
      <c r="J2901" s="1"/>
    </row>
    <row r="2902" spans="10:10" x14ac:dyDescent="0.25">
      <c r="J2902" s="1"/>
    </row>
    <row r="2903" spans="10:10" x14ac:dyDescent="0.25">
      <c r="J2903" s="1"/>
    </row>
    <row r="2904" spans="10:10" x14ac:dyDescent="0.25">
      <c r="J2904" s="1"/>
    </row>
    <row r="2905" spans="10:10" x14ac:dyDescent="0.25">
      <c r="J2905" s="1"/>
    </row>
    <row r="2906" spans="10:10" x14ac:dyDescent="0.25">
      <c r="J2906" s="1"/>
    </row>
    <row r="2907" spans="10:10" x14ac:dyDescent="0.25">
      <c r="J2907" s="1"/>
    </row>
    <row r="2908" spans="10:10" x14ac:dyDescent="0.25">
      <c r="J2908" s="1"/>
    </row>
    <row r="2909" spans="10:10" x14ac:dyDescent="0.25">
      <c r="J2909" s="1"/>
    </row>
    <row r="2910" spans="10:10" x14ac:dyDescent="0.25">
      <c r="J2910" s="1"/>
    </row>
    <row r="2911" spans="10:10" x14ac:dyDescent="0.25">
      <c r="J2911" s="1"/>
    </row>
    <row r="2912" spans="10:10" x14ac:dyDescent="0.25">
      <c r="J2912" s="1"/>
    </row>
    <row r="2913" spans="10:10" x14ac:dyDescent="0.25">
      <c r="J2913" s="1"/>
    </row>
    <row r="2914" spans="10:10" x14ac:dyDescent="0.25">
      <c r="J2914" s="1"/>
    </row>
    <row r="2915" spans="10:10" x14ac:dyDescent="0.25">
      <c r="J2915" s="1"/>
    </row>
    <row r="2916" spans="10:10" x14ac:dyDescent="0.25">
      <c r="J2916" s="1"/>
    </row>
    <row r="2917" spans="10:10" x14ac:dyDescent="0.25">
      <c r="J2917" s="1"/>
    </row>
    <row r="2918" spans="10:10" x14ac:dyDescent="0.25">
      <c r="J2918" s="1"/>
    </row>
    <row r="2919" spans="10:10" x14ac:dyDescent="0.25">
      <c r="J2919" s="1"/>
    </row>
    <row r="2920" spans="10:10" x14ac:dyDescent="0.25">
      <c r="J2920" s="1"/>
    </row>
    <row r="2921" spans="10:10" x14ac:dyDescent="0.25">
      <c r="J2921" s="1"/>
    </row>
    <row r="2922" spans="10:10" x14ac:dyDescent="0.25">
      <c r="J2922" s="1"/>
    </row>
    <row r="2923" spans="10:10" x14ac:dyDescent="0.25">
      <c r="J2923" s="1"/>
    </row>
    <row r="2924" spans="10:10" x14ac:dyDescent="0.25">
      <c r="J2924" s="1"/>
    </row>
    <row r="2925" spans="10:10" x14ac:dyDescent="0.25">
      <c r="J2925" s="1"/>
    </row>
    <row r="2926" spans="10:10" x14ac:dyDescent="0.25">
      <c r="J2926" s="1"/>
    </row>
    <row r="2927" spans="10:10" x14ac:dyDescent="0.25">
      <c r="J2927" s="1"/>
    </row>
    <row r="2928" spans="10:10" x14ac:dyDescent="0.25">
      <c r="J2928" s="1"/>
    </row>
    <row r="2929" spans="10:10" x14ac:dyDescent="0.25">
      <c r="J2929" s="1"/>
    </row>
    <row r="2930" spans="10:10" x14ac:dyDescent="0.25">
      <c r="J2930" s="1"/>
    </row>
    <row r="2931" spans="10:10" x14ac:dyDescent="0.25">
      <c r="J2931" s="1"/>
    </row>
    <row r="2932" spans="10:10" x14ac:dyDescent="0.25">
      <c r="J2932" s="1"/>
    </row>
    <row r="2933" spans="10:10" x14ac:dyDescent="0.25">
      <c r="J2933" s="1"/>
    </row>
    <row r="2934" spans="10:10" x14ac:dyDescent="0.25">
      <c r="J2934" s="1"/>
    </row>
    <row r="2935" spans="10:10" x14ac:dyDescent="0.25">
      <c r="J2935" s="1"/>
    </row>
    <row r="2936" spans="10:10" x14ac:dyDescent="0.25">
      <c r="J2936" s="1"/>
    </row>
    <row r="2937" spans="10:10" x14ac:dyDescent="0.25">
      <c r="J2937" s="1"/>
    </row>
    <row r="2938" spans="10:10" x14ac:dyDescent="0.25">
      <c r="J2938" s="1"/>
    </row>
    <row r="2939" spans="10:10" x14ac:dyDescent="0.25">
      <c r="J2939" s="1"/>
    </row>
    <row r="2940" spans="10:10" x14ac:dyDescent="0.25">
      <c r="J2940" s="1"/>
    </row>
    <row r="2941" spans="10:10" x14ac:dyDescent="0.25">
      <c r="J2941" s="1"/>
    </row>
    <row r="2942" spans="10:10" x14ac:dyDescent="0.25">
      <c r="J2942" s="1"/>
    </row>
    <row r="2943" spans="10:10" x14ac:dyDescent="0.25">
      <c r="J2943" s="1"/>
    </row>
    <row r="2944" spans="10:10" x14ac:dyDescent="0.25">
      <c r="J2944" s="1"/>
    </row>
    <row r="2945" spans="10:10" x14ac:dyDescent="0.25">
      <c r="J2945" s="1"/>
    </row>
    <row r="2946" spans="10:10" x14ac:dyDescent="0.25">
      <c r="J2946" s="1"/>
    </row>
    <row r="2947" spans="10:10" x14ac:dyDescent="0.25">
      <c r="J2947" s="1"/>
    </row>
    <row r="2948" spans="10:10" x14ac:dyDescent="0.25">
      <c r="J2948" s="1"/>
    </row>
    <row r="2949" spans="10:10" x14ac:dyDescent="0.25">
      <c r="J2949" s="1"/>
    </row>
    <row r="2950" spans="10:10" x14ac:dyDescent="0.25">
      <c r="J2950" s="1"/>
    </row>
    <row r="2951" spans="10:10" x14ac:dyDescent="0.25">
      <c r="J2951" s="1"/>
    </row>
    <row r="2952" spans="10:10" x14ac:dyDescent="0.25">
      <c r="J2952" s="1"/>
    </row>
    <row r="2953" spans="10:10" x14ac:dyDescent="0.25">
      <c r="J2953" s="1"/>
    </row>
    <row r="2954" spans="10:10" x14ac:dyDescent="0.25">
      <c r="J2954" s="1"/>
    </row>
    <row r="2955" spans="10:10" x14ac:dyDescent="0.25">
      <c r="J2955" s="1"/>
    </row>
    <row r="2956" spans="10:10" x14ac:dyDescent="0.25">
      <c r="J2956" s="1"/>
    </row>
    <row r="2957" spans="10:10" x14ac:dyDescent="0.25">
      <c r="J2957" s="1"/>
    </row>
    <row r="2958" spans="10:10" x14ac:dyDescent="0.25">
      <c r="J2958" s="1"/>
    </row>
    <row r="2959" spans="10:10" x14ac:dyDescent="0.25">
      <c r="J2959" s="1"/>
    </row>
    <row r="2960" spans="10:10" x14ac:dyDescent="0.25">
      <c r="J2960" s="1"/>
    </row>
    <row r="2961" spans="10:10" x14ac:dyDescent="0.25">
      <c r="J2961" s="1"/>
    </row>
    <row r="2962" spans="10:10" x14ac:dyDescent="0.25">
      <c r="J2962" s="1"/>
    </row>
    <row r="2963" spans="10:10" x14ac:dyDescent="0.25">
      <c r="J2963" s="1"/>
    </row>
    <row r="2964" spans="10:10" x14ac:dyDescent="0.25">
      <c r="J2964" s="1"/>
    </row>
    <row r="2965" spans="10:10" x14ac:dyDescent="0.25">
      <c r="J2965" s="1"/>
    </row>
    <row r="2966" spans="10:10" x14ac:dyDescent="0.25">
      <c r="J2966" s="1"/>
    </row>
    <row r="2967" spans="10:10" x14ac:dyDescent="0.25">
      <c r="J2967" s="1"/>
    </row>
    <row r="2968" spans="10:10" x14ac:dyDescent="0.25">
      <c r="J2968" s="1"/>
    </row>
    <row r="2969" spans="10:10" x14ac:dyDescent="0.25">
      <c r="J2969" s="1"/>
    </row>
    <row r="2970" spans="10:10" x14ac:dyDescent="0.25">
      <c r="J2970" s="1"/>
    </row>
    <row r="2971" spans="10:10" x14ac:dyDescent="0.25">
      <c r="J2971" s="1"/>
    </row>
    <row r="2972" spans="10:10" x14ac:dyDescent="0.25">
      <c r="J2972" s="1"/>
    </row>
    <row r="2973" spans="10:10" x14ac:dyDescent="0.25">
      <c r="J2973" s="1"/>
    </row>
    <row r="2974" spans="10:10" x14ac:dyDescent="0.25">
      <c r="J2974" s="1"/>
    </row>
    <row r="2975" spans="10:10" x14ac:dyDescent="0.25">
      <c r="J2975" s="1"/>
    </row>
    <row r="2976" spans="10:10" x14ac:dyDescent="0.25">
      <c r="J2976" s="1"/>
    </row>
    <row r="2977" spans="10:10" x14ac:dyDescent="0.25">
      <c r="J2977" s="1"/>
    </row>
    <row r="2978" spans="10:10" x14ac:dyDescent="0.25">
      <c r="J2978" s="1"/>
    </row>
    <row r="2979" spans="10:10" x14ac:dyDescent="0.25">
      <c r="J2979" s="1"/>
    </row>
    <row r="2980" spans="10:10" x14ac:dyDescent="0.25">
      <c r="J2980" s="1"/>
    </row>
    <row r="2981" spans="10:10" x14ac:dyDescent="0.25">
      <c r="J2981" s="1"/>
    </row>
    <row r="2982" spans="10:10" x14ac:dyDescent="0.25">
      <c r="J2982" s="1"/>
    </row>
    <row r="2983" spans="10:10" x14ac:dyDescent="0.25">
      <c r="J2983" s="1"/>
    </row>
    <row r="2984" spans="10:10" x14ac:dyDescent="0.25">
      <c r="J2984" s="1"/>
    </row>
    <row r="2985" spans="10:10" x14ac:dyDescent="0.25">
      <c r="J2985" s="1"/>
    </row>
    <row r="2986" spans="10:10" x14ac:dyDescent="0.25">
      <c r="J2986" s="1"/>
    </row>
    <row r="2987" spans="10:10" x14ac:dyDescent="0.25">
      <c r="J2987" s="1"/>
    </row>
    <row r="2988" spans="10:10" x14ac:dyDescent="0.25">
      <c r="J2988" s="1"/>
    </row>
    <row r="2989" spans="10:10" x14ac:dyDescent="0.25">
      <c r="J2989" s="1"/>
    </row>
    <row r="2990" spans="10:10" x14ac:dyDescent="0.25">
      <c r="J2990" s="1"/>
    </row>
    <row r="2991" spans="10:10" x14ac:dyDescent="0.25">
      <c r="J2991" s="1"/>
    </row>
    <row r="2992" spans="10:10" x14ac:dyDescent="0.25">
      <c r="J2992" s="1"/>
    </row>
    <row r="2993" spans="10:10" x14ac:dyDescent="0.25">
      <c r="J2993" s="1"/>
    </row>
    <row r="2994" spans="10:10" x14ac:dyDescent="0.25">
      <c r="J2994" s="1"/>
    </row>
    <row r="2995" spans="10:10" x14ac:dyDescent="0.25">
      <c r="J2995" s="1"/>
    </row>
    <row r="2996" spans="10:10" x14ac:dyDescent="0.25">
      <c r="J2996" s="1"/>
    </row>
    <row r="2997" spans="10:10" x14ac:dyDescent="0.25">
      <c r="J2997" s="1"/>
    </row>
    <row r="2998" spans="10:10" x14ac:dyDescent="0.25">
      <c r="J2998" s="1"/>
    </row>
    <row r="2999" spans="10:10" x14ac:dyDescent="0.25">
      <c r="J2999" s="1"/>
    </row>
    <row r="3000" spans="10:10" x14ac:dyDescent="0.25">
      <c r="J3000" s="1"/>
    </row>
    <row r="3001" spans="10:10" x14ac:dyDescent="0.25">
      <c r="J3001" s="1"/>
    </row>
    <row r="3002" spans="10:10" x14ac:dyDescent="0.25">
      <c r="J3002" s="1"/>
    </row>
    <row r="3003" spans="10:10" x14ac:dyDescent="0.25">
      <c r="J3003" s="1"/>
    </row>
    <row r="3004" spans="10:10" x14ac:dyDescent="0.25">
      <c r="J3004" s="1"/>
    </row>
    <row r="3005" spans="10:10" x14ac:dyDescent="0.25">
      <c r="J3005" s="1"/>
    </row>
    <row r="3006" spans="10:10" x14ac:dyDescent="0.25">
      <c r="J3006" s="1"/>
    </row>
    <row r="3007" spans="10:10" x14ac:dyDescent="0.25">
      <c r="J3007" s="1"/>
    </row>
    <row r="3008" spans="10:10" x14ac:dyDescent="0.25">
      <c r="J3008" s="1"/>
    </row>
    <row r="3009" spans="10:10" x14ac:dyDescent="0.25">
      <c r="J3009" s="1"/>
    </row>
    <row r="3010" spans="10:10" x14ac:dyDescent="0.25">
      <c r="J3010" s="1"/>
    </row>
    <row r="3011" spans="10:10" x14ac:dyDescent="0.25">
      <c r="J3011" s="1"/>
    </row>
    <row r="3012" spans="10:10" x14ac:dyDescent="0.25">
      <c r="J3012" s="1"/>
    </row>
    <row r="3013" spans="10:10" x14ac:dyDescent="0.25">
      <c r="J3013" s="1"/>
    </row>
    <row r="3014" spans="10:10" x14ac:dyDescent="0.25">
      <c r="J3014" s="1"/>
    </row>
    <row r="3015" spans="10:10" x14ac:dyDescent="0.25">
      <c r="J3015" s="1"/>
    </row>
    <row r="3016" spans="10:10" x14ac:dyDescent="0.25">
      <c r="J3016" s="1"/>
    </row>
    <row r="3017" spans="10:10" x14ac:dyDescent="0.25">
      <c r="J3017" s="1"/>
    </row>
    <row r="3018" spans="10:10" x14ac:dyDescent="0.25">
      <c r="J3018" s="1"/>
    </row>
    <row r="3019" spans="10:10" x14ac:dyDescent="0.25">
      <c r="J3019" s="1"/>
    </row>
    <row r="3020" spans="10:10" x14ac:dyDescent="0.25">
      <c r="J3020" s="1"/>
    </row>
    <row r="3021" spans="10:10" x14ac:dyDescent="0.25">
      <c r="J3021" s="1"/>
    </row>
    <row r="3022" spans="10:10" x14ac:dyDescent="0.25">
      <c r="J3022" s="1"/>
    </row>
    <row r="3023" spans="10:10" x14ac:dyDescent="0.25">
      <c r="J3023" s="1"/>
    </row>
    <row r="3024" spans="10:10" x14ac:dyDescent="0.25">
      <c r="J3024" s="1"/>
    </row>
    <row r="3025" spans="10:10" x14ac:dyDescent="0.25">
      <c r="J3025" s="1"/>
    </row>
    <row r="3026" spans="10:10" x14ac:dyDescent="0.25">
      <c r="J3026" s="1"/>
    </row>
    <row r="3027" spans="10:10" x14ac:dyDescent="0.25">
      <c r="J3027" s="1"/>
    </row>
    <row r="3028" spans="10:10" x14ac:dyDescent="0.25">
      <c r="J3028" s="1"/>
    </row>
    <row r="3029" spans="10:10" x14ac:dyDescent="0.25">
      <c r="J3029" s="1"/>
    </row>
    <row r="3030" spans="10:10" x14ac:dyDescent="0.25">
      <c r="J3030" s="1"/>
    </row>
    <row r="3031" spans="10:10" x14ac:dyDescent="0.25">
      <c r="J3031" s="1"/>
    </row>
    <row r="3032" spans="10:10" x14ac:dyDescent="0.25">
      <c r="J3032" s="1"/>
    </row>
    <row r="3033" spans="10:10" x14ac:dyDescent="0.25">
      <c r="J3033" s="1"/>
    </row>
    <row r="3034" spans="10:10" x14ac:dyDescent="0.25">
      <c r="J3034" s="1"/>
    </row>
    <row r="3035" spans="10:10" x14ac:dyDescent="0.25">
      <c r="J3035" s="1"/>
    </row>
    <row r="3036" spans="10:10" x14ac:dyDescent="0.25">
      <c r="J3036" s="1"/>
    </row>
    <row r="3037" spans="10:10" x14ac:dyDescent="0.25">
      <c r="J3037" s="1"/>
    </row>
    <row r="3038" spans="10:10" x14ac:dyDescent="0.25">
      <c r="J3038" s="1"/>
    </row>
    <row r="3039" spans="10:10" x14ac:dyDescent="0.25">
      <c r="J3039" s="1"/>
    </row>
    <row r="3040" spans="10:10" x14ac:dyDescent="0.25">
      <c r="J3040" s="1"/>
    </row>
    <row r="3041" spans="10:10" x14ac:dyDescent="0.25">
      <c r="J3041" s="1"/>
    </row>
    <row r="3042" spans="10:10" x14ac:dyDescent="0.25">
      <c r="J3042" s="1"/>
    </row>
    <row r="3043" spans="10:10" x14ac:dyDescent="0.25">
      <c r="J3043" s="1"/>
    </row>
    <row r="3044" spans="10:10" x14ac:dyDescent="0.25">
      <c r="J3044" s="1"/>
    </row>
    <row r="3045" spans="10:10" x14ac:dyDescent="0.25">
      <c r="J3045" s="1"/>
    </row>
    <row r="3046" spans="10:10" x14ac:dyDescent="0.25">
      <c r="J3046" s="1"/>
    </row>
    <row r="3047" spans="10:10" x14ac:dyDescent="0.25">
      <c r="J3047" s="1"/>
    </row>
    <row r="3048" spans="10:10" x14ac:dyDescent="0.25">
      <c r="J3048" s="1"/>
    </row>
    <row r="3049" spans="10:10" x14ac:dyDescent="0.25">
      <c r="J3049" s="1"/>
    </row>
    <row r="3050" spans="10:10" x14ac:dyDescent="0.25">
      <c r="J3050" s="1"/>
    </row>
    <row r="3051" spans="10:10" x14ac:dyDescent="0.25">
      <c r="J3051" s="1"/>
    </row>
    <row r="3052" spans="10:10" x14ac:dyDescent="0.25">
      <c r="J3052" s="1"/>
    </row>
    <row r="3053" spans="10:10" x14ac:dyDescent="0.25">
      <c r="J3053" s="1"/>
    </row>
    <row r="3054" spans="10:10" x14ac:dyDescent="0.25">
      <c r="J3054" s="1"/>
    </row>
    <row r="3055" spans="10:10" x14ac:dyDescent="0.25">
      <c r="J3055" s="1"/>
    </row>
    <row r="3056" spans="10:10" x14ac:dyDescent="0.25">
      <c r="J3056" s="1"/>
    </row>
    <row r="3057" spans="10:10" x14ac:dyDescent="0.25">
      <c r="J3057" s="1"/>
    </row>
    <row r="3058" spans="10:10" x14ac:dyDescent="0.25">
      <c r="J3058" s="1"/>
    </row>
    <row r="3059" spans="10:10" x14ac:dyDescent="0.25">
      <c r="J3059" s="1"/>
    </row>
    <row r="3060" spans="10:10" x14ac:dyDescent="0.25">
      <c r="J3060" s="1"/>
    </row>
    <row r="3061" spans="10:10" x14ac:dyDescent="0.25">
      <c r="J3061" s="1"/>
    </row>
    <row r="3062" spans="10:10" x14ac:dyDescent="0.25">
      <c r="J3062" s="1"/>
    </row>
    <row r="3063" spans="10:10" x14ac:dyDescent="0.25">
      <c r="J3063" s="1"/>
    </row>
    <row r="3064" spans="10:10" x14ac:dyDescent="0.25">
      <c r="J3064" s="1"/>
    </row>
    <row r="3065" spans="10:10" x14ac:dyDescent="0.25">
      <c r="J3065" s="1"/>
    </row>
    <row r="3066" spans="10:10" x14ac:dyDescent="0.25">
      <c r="J3066" s="1"/>
    </row>
    <row r="3067" spans="10:10" x14ac:dyDescent="0.25">
      <c r="J3067" s="1"/>
    </row>
    <row r="3068" spans="10:10" x14ac:dyDescent="0.25">
      <c r="J3068" s="1"/>
    </row>
    <row r="3069" spans="10:10" x14ac:dyDescent="0.25">
      <c r="J3069" s="1"/>
    </row>
    <row r="3070" spans="10:10" x14ac:dyDescent="0.25">
      <c r="J3070" s="1"/>
    </row>
    <row r="3071" spans="10:10" x14ac:dyDescent="0.25">
      <c r="J3071" s="1"/>
    </row>
    <row r="3072" spans="10:10" x14ac:dyDescent="0.25">
      <c r="J3072" s="1"/>
    </row>
    <row r="3073" spans="10:10" x14ac:dyDescent="0.25">
      <c r="J3073" s="1"/>
    </row>
    <row r="3074" spans="10:10" x14ac:dyDescent="0.25">
      <c r="J3074" s="1"/>
    </row>
    <row r="3075" spans="10:10" x14ac:dyDescent="0.25">
      <c r="J3075" s="1"/>
    </row>
    <row r="3076" spans="10:10" x14ac:dyDescent="0.25">
      <c r="J3076" s="1"/>
    </row>
    <row r="3077" spans="10:10" x14ac:dyDescent="0.25">
      <c r="J3077" s="1"/>
    </row>
    <row r="3078" spans="10:10" x14ac:dyDescent="0.25">
      <c r="J3078" s="1"/>
    </row>
    <row r="3079" spans="10:10" x14ac:dyDescent="0.25">
      <c r="J3079" s="1"/>
    </row>
    <row r="3080" spans="10:10" x14ac:dyDescent="0.25">
      <c r="J3080" s="1"/>
    </row>
    <row r="3081" spans="10:10" x14ac:dyDescent="0.25">
      <c r="J3081" s="1"/>
    </row>
    <row r="3082" spans="10:10" x14ac:dyDescent="0.25">
      <c r="J3082" s="1"/>
    </row>
    <row r="3083" spans="10:10" x14ac:dyDescent="0.25">
      <c r="J3083" s="1"/>
    </row>
    <row r="3084" spans="10:10" x14ac:dyDescent="0.25">
      <c r="J3084" s="1"/>
    </row>
    <row r="3085" spans="10:10" x14ac:dyDescent="0.25">
      <c r="J3085" s="1"/>
    </row>
    <row r="3086" spans="10:10" x14ac:dyDescent="0.25">
      <c r="J3086" s="1"/>
    </row>
    <row r="3087" spans="10:10" x14ac:dyDescent="0.25">
      <c r="J3087" s="1"/>
    </row>
    <row r="3088" spans="10:10" x14ac:dyDescent="0.25">
      <c r="J3088" s="1"/>
    </row>
    <row r="3089" spans="10:10" x14ac:dyDescent="0.25">
      <c r="J3089" s="1"/>
    </row>
    <row r="3090" spans="10:10" x14ac:dyDescent="0.25">
      <c r="J3090" s="1"/>
    </row>
    <row r="3091" spans="10:10" x14ac:dyDescent="0.25">
      <c r="J3091" s="1"/>
    </row>
    <row r="3092" spans="10:10" x14ac:dyDescent="0.25">
      <c r="J3092" s="1"/>
    </row>
    <row r="3093" spans="10:10" x14ac:dyDescent="0.25">
      <c r="J3093" s="1"/>
    </row>
    <row r="3094" spans="10:10" x14ac:dyDescent="0.25">
      <c r="J3094" s="1"/>
    </row>
    <row r="3095" spans="10:10" x14ac:dyDescent="0.25">
      <c r="J3095" s="1"/>
    </row>
    <row r="3096" spans="10:10" x14ac:dyDescent="0.25">
      <c r="J3096" s="1"/>
    </row>
    <row r="3097" spans="10:10" x14ac:dyDescent="0.25">
      <c r="J3097" s="1"/>
    </row>
    <row r="3098" spans="10:10" x14ac:dyDescent="0.25">
      <c r="J3098" s="1"/>
    </row>
    <row r="3099" spans="10:10" x14ac:dyDescent="0.25">
      <c r="J3099" s="1"/>
    </row>
    <row r="3100" spans="10:10" x14ac:dyDescent="0.25">
      <c r="J3100" s="1"/>
    </row>
    <row r="3101" spans="10:10" x14ac:dyDescent="0.25">
      <c r="J3101" s="1"/>
    </row>
    <row r="3102" spans="10:10" x14ac:dyDescent="0.25">
      <c r="J3102" s="1"/>
    </row>
    <row r="3103" spans="10:10" x14ac:dyDescent="0.25">
      <c r="J3103" s="1"/>
    </row>
    <row r="3104" spans="10:10" x14ac:dyDescent="0.25">
      <c r="J3104" s="1"/>
    </row>
    <row r="3105" spans="10:10" x14ac:dyDescent="0.25">
      <c r="J3105" s="1"/>
    </row>
    <row r="3106" spans="10:10" x14ac:dyDescent="0.25">
      <c r="J3106" s="1"/>
    </row>
    <row r="3107" spans="10:10" x14ac:dyDescent="0.25">
      <c r="J3107" s="1"/>
    </row>
    <row r="3108" spans="10:10" x14ac:dyDescent="0.25">
      <c r="J3108" s="1"/>
    </row>
    <row r="3109" spans="10:10" x14ac:dyDescent="0.25">
      <c r="J3109" s="1"/>
    </row>
    <row r="3110" spans="10:10" x14ac:dyDescent="0.25">
      <c r="J3110" s="1"/>
    </row>
    <row r="3111" spans="10:10" x14ac:dyDescent="0.25">
      <c r="J3111" s="1"/>
    </row>
    <row r="3112" spans="10:10" x14ac:dyDescent="0.25">
      <c r="J3112" s="1"/>
    </row>
    <row r="3113" spans="10:10" x14ac:dyDescent="0.25">
      <c r="J3113" s="1"/>
    </row>
    <row r="3114" spans="10:10" x14ac:dyDescent="0.25">
      <c r="J3114" s="1"/>
    </row>
    <row r="3115" spans="10:10" x14ac:dyDescent="0.25">
      <c r="J3115" s="1"/>
    </row>
    <row r="3116" spans="10:10" x14ac:dyDescent="0.25">
      <c r="J3116" s="1"/>
    </row>
    <row r="3117" spans="10:10" x14ac:dyDescent="0.25">
      <c r="J3117" s="1"/>
    </row>
    <row r="3118" spans="10:10" x14ac:dyDescent="0.25">
      <c r="J3118" s="1"/>
    </row>
    <row r="3119" spans="10:10" x14ac:dyDescent="0.25">
      <c r="J3119" s="1"/>
    </row>
    <row r="3120" spans="10:10" x14ac:dyDescent="0.25">
      <c r="J3120" s="1"/>
    </row>
    <row r="3121" spans="10:10" x14ac:dyDescent="0.25">
      <c r="J3121" s="1"/>
    </row>
    <row r="3122" spans="10:10" x14ac:dyDescent="0.25">
      <c r="J3122" s="1"/>
    </row>
    <row r="3123" spans="10:10" x14ac:dyDescent="0.25">
      <c r="J3123" s="1"/>
    </row>
    <row r="3124" spans="10:10" x14ac:dyDescent="0.25">
      <c r="J3124" s="1"/>
    </row>
    <row r="3125" spans="10:10" x14ac:dyDescent="0.25">
      <c r="J3125" s="1"/>
    </row>
    <row r="3126" spans="10:10" x14ac:dyDescent="0.25">
      <c r="J3126" s="1"/>
    </row>
    <row r="3127" spans="10:10" x14ac:dyDescent="0.25">
      <c r="J3127" s="1"/>
    </row>
    <row r="3128" spans="10:10" x14ac:dyDescent="0.25">
      <c r="J3128" s="1"/>
    </row>
    <row r="3129" spans="10:10" x14ac:dyDescent="0.25">
      <c r="J3129" s="1"/>
    </row>
    <row r="3130" spans="10:10" x14ac:dyDescent="0.25">
      <c r="J3130" s="1"/>
    </row>
    <row r="3131" spans="10:10" x14ac:dyDescent="0.25">
      <c r="J3131" s="1"/>
    </row>
    <row r="3132" spans="10:10" x14ac:dyDescent="0.25">
      <c r="J3132" s="1"/>
    </row>
    <row r="3133" spans="10:10" x14ac:dyDescent="0.25">
      <c r="J3133" s="1"/>
    </row>
    <row r="3134" spans="10:10" x14ac:dyDescent="0.25">
      <c r="J3134" s="1"/>
    </row>
    <row r="3135" spans="10:10" x14ac:dyDescent="0.25">
      <c r="J3135" s="1"/>
    </row>
    <row r="3136" spans="10:10" x14ac:dyDescent="0.25">
      <c r="J3136" s="1"/>
    </row>
    <row r="3137" spans="10:10" x14ac:dyDescent="0.25">
      <c r="J3137" s="1"/>
    </row>
    <row r="3138" spans="10:10" x14ac:dyDescent="0.25">
      <c r="J3138" s="1"/>
    </row>
    <row r="3139" spans="10:10" x14ac:dyDescent="0.25">
      <c r="J3139" s="1"/>
    </row>
    <row r="3140" spans="10:10" x14ac:dyDescent="0.25">
      <c r="J3140" s="1"/>
    </row>
    <row r="3141" spans="10:10" x14ac:dyDescent="0.25">
      <c r="J3141" s="1"/>
    </row>
    <row r="3142" spans="10:10" x14ac:dyDescent="0.25">
      <c r="J3142" s="1"/>
    </row>
    <row r="3143" spans="10:10" x14ac:dyDescent="0.25">
      <c r="J3143" s="1"/>
    </row>
    <row r="3144" spans="10:10" x14ac:dyDescent="0.25">
      <c r="J3144" s="1"/>
    </row>
    <row r="3145" spans="10:10" x14ac:dyDescent="0.25">
      <c r="J3145" s="1"/>
    </row>
    <row r="3146" spans="10:10" x14ac:dyDescent="0.25">
      <c r="J3146" s="1"/>
    </row>
    <row r="3147" spans="10:10" x14ac:dyDescent="0.25">
      <c r="J3147" s="1"/>
    </row>
    <row r="3148" spans="10:10" x14ac:dyDescent="0.25">
      <c r="J3148" s="1"/>
    </row>
    <row r="3149" spans="10:10" x14ac:dyDescent="0.25">
      <c r="J3149" s="1"/>
    </row>
    <row r="3150" spans="10:10" x14ac:dyDescent="0.25">
      <c r="J3150" s="1"/>
    </row>
    <row r="3151" spans="10:10" x14ac:dyDescent="0.25">
      <c r="J3151" s="1"/>
    </row>
    <row r="3152" spans="10:10" x14ac:dyDescent="0.25">
      <c r="J3152" s="1"/>
    </row>
    <row r="3153" spans="10:10" x14ac:dyDescent="0.25">
      <c r="J3153" s="1"/>
    </row>
    <row r="3154" spans="10:10" x14ac:dyDescent="0.25">
      <c r="J3154" s="1"/>
    </row>
    <row r="3155" spans="10:10" x14ac:dyDescent="0.25">
      <c r="J3155" s="1"/>
    </row>
    <row r="3156" spans="10:10" x14ac:dyDescent="0.25">
      <c r="J3156" s="1"/>
    </row>
    <row r="3157" spans="10:10" x14ac:dyDescent="0.25">
      <c r="J3157" s="1"/>
    </row>
    <row r="3158" spans="10:10" x14ac:dyDescent="0.25">
      <c r="J3158" s="1"/>
    </row>
    <row r="3159" spans="10:10" x14ac:dyDescent="0.25">
      <c r="J3159" s="1"/>
    </row>
    <row r="3160" spans="10:10" x14ac:dyDescent="0.25">
      <c r="J3160" s="1"/>
    </row>
    <row r="3161" spans="10:10" x14ac:dyDescent="0.25">
      <c r="J3161" s="1"/>
    </row>
    <row r="3162" spans="10:10" x14ac:dyDescent="0.25">
      <c r="J3162" s="1"/>
    </row>
    <row r="3163" spans="10:10" x14ac:dyDescent="0.25">
      <c r="J3163" s="1"/>
    </row>
    <row r="3164" spans="10:10" x14ac:dyDescent="0.25">
      <c r="J3164" s="1"/>
    </row>
    <row r="3165" spans="10:10" x14ac:dyDescent="0.25">
      <c r="J3165" s="1"/>
    </row>
    <row r="3166" spans="10:10" x14ac:dyDescent="0.25">
      <c r="J3166" s="1"/>
    </row>
    <row r="3167" spans="10:10" x14ac:dyDescent="0.25">
      <c r="J3167" s="1"/>
    </row>
    <row r="3168" spans="10:10" x14ac:dyDescent="0.25">
      <c r="J3168" s="1"/>
    </row>
    <row r="3169" spans="10:10" x14ac:dyDescent="0.25">
      <c r="J3169" s="1"/>
    </row>
    <row r="3170" spans="10:10" x14ac:dyDescent="0.25">
      <c r="J3170" s="1"/>
    </row>
    <row r="3171" spans="10:10" x14ac:dyDescent="0.25">
      <c r="J3171" s="1"/>
    </row>
    <row r="3172" spans="10:10" x14ac:dyDescent="0.25">
      <c r="J3172" s="1"/>
    </row>
    <row r="3173" spans="10:10" x14ac:dyDescent="0.25">
      <c r="J3173" s="1"/>
    </row>
    <row r="3174" spans="10:10" x14ac:dyDescent="0.25">
      <c r="J3174" s="1"/>
    </row>
    <row r="3175" spans="10:10" x14ac:dyDescent="0.25">
      <c r="J3175" s="1"/>
    </row>
    <row r="3176" spans="10:10" x14ac:dyDescent="0.25">
      <c r="J3176" s="1"/>
    </row>
    <row r="3177" spans="10:10" x14ac:dyDescent="0.25">
      <c r="J3177" s="1"/>
    </row>
    <row r="3178" spans="10:10" x14ac:dyDescent="0.25">
      <c r="J3178" s="1"/>
    </row>
    <row r="3179" spans="10:10" x14ac:dyDescent="0.25">
      <c r="J3179" s="1"/>
    </row>
    <row r="3180" spans="10:10" x14ac:dyDescent="0.25">
      <c r="J3180" s="1"/>
    </row>
    <row r="3181" spans="10:10" x14ac:dyDescent="0.25">
      <c r="J3181" s="1"/>
    </row>
    <row r="3182" spans="10:10" x14ac:dyDescent="0.25">
      <c r="J3182" s="1"/>
    </row>
    <row r="3183" spans="10:10" x14ac:dyDescent="0.25">
      <c r="J3183" s="1"/>
    </row>
    <row r="3184" spans="10:10" x14ac:dyDescent="0.25">
      <c r="J3184" s="1"/>
    </row>
    <row r="3185" spans="10:10" x14ac:dyDescent="0.25">
      <c r="J3185" s="1"/>
    </row>
    <row r="3186" spans="10:10" x14ac:dyDescent="0.25">
      <c r="J3186" s="1"/>
    </row>
    <row r="3187" spans="10:10" x14ac:dyDescent="0.25">
      <c r="J3187" s="1"/>
    </row>
    <row r="3188" spans="10:10" x14ac:dyDescent="0.25">
      <c r="J3188" s="1"/>
    </row>
    <row r="3189" spans="10:10" x14ac:dyDescent="0.25">
      <c r="J3189" s="1"/>
    </row>
    <row r="3190" spans="10:10" x14ac:dyDescent="0.25">
      <c r="J3190" s="1"/>
    </row>
    <row r="3191" spans="10:10" x14ac:dyDescent="0.25">
      <c r="J3191" s="1"/>
    </row>
    <row r="3192" spans="10:10" x14ac:dyDescent="0.25">
      <c r="J3192" s="1"/>
    </row>
    <row r="3193" spans="10:10" x14ac:dyDescent="0.25">
      <c r="J3193" s="1"/>
    </row>
    <row r="3194" spans="10:10" x14ac:dyDescent="0.25">
      <c r="J3194" s="1"/>
    </row>
    <row r="3195" spans="10:10" x14ac:dyDescent="0.25">
      <c r="J3195" s="1"/>
    </row>
    <row r="3196" spans="10:10" x14ac:dyDescent="0.25">
      <c r="J3196" s="1"/>
    </row>
    <row r="3197" spans="10:10" x14ac:dyDescent="0.25">
      <c r="J3197" s="1"/>
    </row>
    <row r="3198" spans="10:10" x14ac:dyDescent="0.25">
      <c r="J3198" s="1"/>
    </row>
    <row r="3199" spans="10:10" x14ac:dyDescent="0.25">
      <c r="J3199" s="1"/>
    </row>
    <row r="3200" spans="10:10" x14ac:dyDescent="0.25">
      <c r="J3200" s="1"/>
    </row>
    <row r="3201" spans="10:10" x14ac:dyDescent="0.25">
      <c r="J3201" s="1"/>
    </row>
    <row r="3202" spans="10:10" x14ac:dyDescent="0.25">
      <c r="J3202" s="1"/>
    </row>
    <row r="3203" spans="10:10" x14ac:dyDescent="0.25">
      <c r="J3203" s="1"/>
    </row>
    <row r="3204" spans="10:10" x14ac:dyDescent="0.25">
      <c r="J3204" s="1"/>
    </row>
    <row r="3205" spans="10:10" x14ac:dyDescent="0.25">
      <c r="J3205" s="1"/>
    </row>
    <row r="3206" spans="10:10" x14ac:dyDescent="0.25">
      <c r="J3206" s="1"/>
    </row>
    <row r="3207" spans="10:10" x14ac:dyDescent="0.25">
      <c r="J3207" s="1"/>
    </row>
    <row r="3208" spans="10:10" x14ac:dyDescent="0.25">
      <c r="J3208" s="1"/>
    </row>
    <row r="3209" spans="10:10" x14ac:dyDescent="0.25">
      <c r="J3209" s="1"/>
    </row>
    <row r="3210" spans="10:10" x14ac:dyDescent="0.25">
      <c r="J3210" s="1"/>
    </row>
    <row r="3211" spans="10:10" x14ac:dyDescent="0.25">
      <c r="J3211" s="1"/>
    </row>
    <row r="3212" spans="10:10" x14ac:dyDescent="0.25">
      <c r="J3212" s="1"/>
    </row>
    <row r="3213" spans="10:10" x14ac:dyDescent="0.25">
      <c r="J3213" s="1"/>
    </row>
    <row r="3214" spans="10:10" x14ac:dyDescent="0.25">
      <c r="J3214" s="1"/>
    </row>
    <row r="3215" spans="10:10" x14ac:dyDescent="0.25">
      <c r="J3215" s="1"/>
    </row>
    <row r="3216" spans="10:10" x14ac:dyDescent="0.25">
      <c r="J3216" s="1"/>
    </row>
    <row r="3217" spans="10:10" x14ac:dyDescent="0.25">
      <c r="J3217" s="1"/>
    </row>
    <row r="3218" spans="10:10" x14ac:dyDescent="0.25">
      <c r="J3218" s="1"/>
    </row>
    <row r="3219" spans="10:10" x14ac:dyDescent="0.25">
      <c r="J3219" s="1"/>
    </row>
    <row r="3220" spans="10:10" x14ac:dyDescent="0.25">
      <c r="J3220" s="1"/>
    </row>
    <row r="3221" spans="10:10" x14ac:dyDescent="0.25">
      <c r="J3221" s="1"/>
    </row>
    <row r="3222" spans="10:10" x14ac:dyDescent="0.25">
      <c r="J3222" s="1"/>
    </row>
    <row r="3223" spans="10:10" x14ac:dyDescent="0.25">
      <c r="J3223" s="1"/>
    </row>
    <row r="3224" spans="10:10" x14ac:dyDescent="0.25">
      <c r="J3224" s="1"/>
    </row>
    <row r="3225" spans="10:10" x14ac:dyDescent="0.25">
      <c r="J3225" s="1"/>
    </row>
    <row r="3226" spans="10:10" x14ac:dyDescent="0.25">
      <c r="J3226" s="1"/>
    </row>
    <row r="3227" spans="10:10" x14ac:dyDescent="0.25">
      <c r="J3227" s="1"/>
    </row>
    <row r="3228" spans="10:10" x14ac:dyDescent="0.25">
      <c r="J3228" s="1"/>
    </row>
    <row r="3229" spans="10:10" x14ac:dyDescent="0.25">
      <c r="J3229" s="1"/>
    </row>
    <row r="3230" spans="10:10" x14ac:dyDescent="0.25">
      <c r="J3230" s="1"/>
    </row>
    <row r="3231" spans="10:10" x14ac:dyDescent="0.25">
      <c r="J3231" s="1"/>
    </row>
    <row r="3232" spans="10:10" x14ac:dyDescent="0.25">
      <c r="J3232" s="1"/>
    </row>
    <row r="3233" spans="10:10" x14ac:dyDescent="0.25">
      <c r="J3233" s="1"/>
    </row>
    <row r="3234" spans="10:10" x14ac:dyDescent="0.25">
      <c r="J3234" s="1"/>
    </row>
    <row r="3235" spans="10:10" x14ac:dyDescent="0.25">
      <c r="J3235" s="1"/>
    </row>
    <row r="3236" spans="10:10" x14ac:dyDescent="0.25">
      <c r="J3236" s="1"/>
    </row>
    <row r="3237" spans="10:10" x14ac:dyDescent="0.25">
      <c r="J3237" s="1"/>
    </row>
    <row r="3238" spans="10:10" x14ac:dyDescent="0.25">
      <c r="J3238" s="1"/>
    </row>
    <row r="3239" spans="10:10" x14ac:dyDescent="0.25">
      <c r="J3239" s="1"/>
    </row>
    <row r="3240" spans="10:10" x14ac:dyDescent="0.25">
      <c r="J3240" s="1"/>
    </row>
    <row r="3241" spans="10:10" x14ac:dyDescent="0.25">
      <c r="J3241" s="1"/>
    </row>
    <row r="3242" spans="10:10" x14ac:dyDescent="0.25">
      <c r="J3242" s="1"/>
    </row>
    <row r="3243" spans="10:10" x14ac:dyDescent="0.25">
      <c r="J3243" s="1"/>
    </row>
    <row r="3244" spans="10:10" x14ac:dyDescent="0.25">
      <c r="J3244" s="1"/>
    </row>
    <row r="3245" spans="10:10" x14ac:dyDescent="0.25">
      <c r="J3245" s="1"/>
    </row>
    <row r="3246" spans="10:10" x14ac:dyDescent="0.25">
      <c r="J3246" s="1"/>
    </row>
    <row r="3247" spans="10:10" x14ac:dyDescent="0.25">
      <c r="J3247" s="1"/>
    </row>
    <row r="3248" spans="10:10" x14ac:dyDescent="0.25">
      <c r="J3248" s="1"/>
    </row>
    <row r="3249" spans="10:10" x14ac:dyDescent="0.25">
      <c r="J3249" s="1"/>
    </row>
    <row r="3250" spans="10:10" x14ac:dyDescent="0.25">
      <c r="J3250" s="1"/>
    </row>
    <row r="3251" spans="10:10" x14ac:dyDescent="0.25">
      <c r="J3251" s="1"/>
    </row>
    <row r="3252" spans="10:10" x14ac:dyDescent="0.25">
      <c r="J3252" s="1"/>
    </row>
    <row r="3253" spans="10:10" x14ac:dyDescent="0.25">
      <c r="J3253" s="1"/>
    </row>
    <row r="3254" spans="10:10" x14ac:dyDescent="0.25">
      <c r="J3254" s="1"/>
    </row>
    <row r="3255" spans="10:10" x14ac:dyDescent="0.25">
      <c r="J3255" s="1"/>
    </row>
    <row r="3256" spans="10:10" x14ac:dyDescent="0.25">
      <c r="J3256" s="1"/>
    </row>
    <row r="3257" spans="10:10" x14ac:dyDescent="0.25">
      <c r="J3257" s="1"/>
    </row>
    <row r="3258" spans="10:10" x14ac:dyDescent="0.25">
      <c r="J3258" s="1"/>
    </row>
    <row r="3259" spans="10:10" x14ac:dyDescent="0.25">
      <c r="J3259" s="1"/>
    </row>
    <row r="3260" spans="10:10" x14ac:dyDescent="0.25">
      <c r="J3260" s="1"/>
    </row>
    <row r="3261" spans="10:10" x14ac:dyDescent="0.25">
      <c r="J3261" s="1"/>
    </row>
    <row r="3262" spans="10:10" x14ac:dyDescent="0.25">
      <c r="J3262" s="1"/>
    </row>
    <row r="3263" spans="10:10" x14ac:dyDescent="0.25">
      <c r="J3263" s="1"/>
    </row>
    <row r="3264" spans="10:10" x14ac:dyDescent="0.25">
      <c r="J3264" s="1"/>
    </row>
    <row r="3265" spans="10:10" x14ac:dyDescent="0.25">
      <c r="J3265" s="1"/>
    </row>
    <row r="3266" spans="10:10" x14ac:dyDescent="0.25">
      <c r="J3266" s="1"/>
    </row>
    <row r="3267" spans="10:10" x14ac:dyDescent="0.25">
      <c r="J3267" s="1"/>
    </row>
    <row r="3268" spans="10:10" x14ac:dyDescent="0.25">
      <c r="J3268" s="1"/>
    </row>
    <row r="3269" spans="10:10" x14ac:dyDescent="0.25">
      <c r="J3269" s="1"/>
    </row>
    <row r="3270" spans="10:10" x14ac:dyDescent="0.25">
      <c r="J3270" s="1"/>
    </row>
    <row r="3271" spans="10:10" x14ac:dyDescent="0.25">
      <c r="J3271" s="1"/>
    </row>
    <row r="3272" spans="10:10" x14ac:dyDescent="0.25">
      <c r="J3272" s="1"/>
    </row>
    <row r="3273" spans="10:10" x14ac:dyDescent="0.25">
      <c r="J3273" s="1"/>
    </row>
    <row r="3274" spans="10:10" x14ac:dyDescent="0.25">
      <c r="J3274" s="1"/>
    </row>
    <row r="3275" spans="10:10" x14ac:dyDescent="0.25">
      <c r="J3275" s="1"/>
    </row>
    <row r="3276" spans="10:10" x14ac:dyDescent="0.25">
      <c r="J3276" s="1"/>
    </row>
    <row r="3277" spans="10:10" x14ac:dyDescent="0.25">
      <c r="J3277" s="1"/>
    </row>
    <row r="3278" spans="10:10" x14ac:dyDescent="0.25">
      <c r="J3278" s="1"/>
    </row>
    <row r="3279" spans="10:10" x14ac:dyDescent="0.25">
      <c r="J3279" s="1"/>
    </row>
    <row r="3280" spans="10:10" x14ac:dyDescent="0.25">
      <c r="J3280" s="1"/>
    </row>
    <row r="3281" spans="10:10" x14ac:dyDescent="0.25">
      <c r="J3281" s="1"/>
    </row>
    <row r="3282" spans="10:10" x14ac:dyDescent="0.25">
      <c r="J3282" s="1"/>
    </row>
    <row r="3283" spans="10:10" x14ac:dyDescent="0.25">
      <c r="J3283" s="1"/>
    </row>
    <row r="3284" spans="10:10" x14ac:dyDescent="0.25">
      <c r="J3284" s="1"/>
    </row>
    <row r="3285" spans="10:10" x14ac:dyDescent="0.25">
      <c r="J3285" s="1"/>
    </row>
    <row r="3286" spans="10:10" x14ac:dyDescent="0.25">
      <c r="J3286" s="1"/>
    </row>
    <row r="3287" spans="10:10" x14ac:dyDescent="0.25">
      <c r="J3287" s="1"/>
    </row>
    <row r="3288" spans="10:10" x14ac:dyDescent="0.25">
      <c r="J3288" s="1"/>
    </row>
    <row r="3289" spans="10:10" x14ac:dyDescent="0.25">
      <c r="J3289" s="1"/>
    </row>
    <row r="3290" spans="10:10" x14ac:dyDescent="0.25">
      <c r="J3290" s="1"/>
    </row>
    <row r="3291" spans="10:10" x14ac:dyDescent="0.25">
      <c r="J3291" s="1"/>
    </row>
    <row r="3292" spans="10:10" x14ac:dyDescent="0.25">
      <c r="J3292" s="1"/>
    </row>
    <row r="3293" spans="10:10" x14ac:dyDescent="0.25">
      <c r="J3293" s="1"/>
    </row>
    <row r="3294" spans="10:10" x14ac:dyDescent="0.25">
      <c r="J3294" s="1"/>
    </row>
    <row r="3295" spans="10:10" x14ac:dyDescent="0.25">
      <c r="J3295" s="1"/>
    </row>
    <row r="3296" spans="10:10" x14ac:dyDescent="0.25">
      <c r="J3296" s="1"/>
    </row>
    <row r="3297" spans="10:10" x14ac:dyDescent="0.25">
      <c r="J3297" s="1"/>
    </row>
    <row r="3298" spans="10:10" x14ac:dyDescent="0.25">
      <c r="J3298" s="1"/>
    </row>
    <row r="3299" spans="10:10" x14ac:dyDescent="0.25">
      <c r="J3299" s="1"/>
    </row>
    <row r="3300" spans="10:10" x14ac:dyDescent="0.25">
      <c r="J3300" s="1"/>
    </row>
    <row r="3301" spans="10:10" x14ac:dyDescent="0.25">
      <c r="J3301" s="1"/>
    </row>
    <row r="3302" spans="10:10" x14ac:dyDescent="0.25">
      <c r="J3302" s="1"/>
    </row>
    <row r="3303" spans="10:10" x14ac:dyDescent="0.25">
      <c r="J3303" s="1"/>
    </row>
    <row r="3304" spans="10:10" x14ac:dyDescent="0.25">
      <c r="J3304" s="1"/>
    </row>
    <row r="3305" spans="10:10" x14ac:dyDescent="0.25">
      <c r="J3305" s="1"/>
    </row>
    <row r="3306" spans="10:10" x14ac:dyDescent="0.25">
      <c r="J3306" s="1"/>
    </row>
    <row r="3307" spans="10:10" x14ac:dyDescent="0.25">
      <c r="J3307" s="1"/>
    </row>
    <row r="3308" spans="10:10" x14ac:dyDescent="0.25">
      <c r="J3308" s="1"/>
    </row>
    <row r="3309" spans="10:10" x14ac:dyDescent="0.25">
      <c r="J3309" s="1"/>
    </row>
    <row r="3310" spans="10:10" x14ac:dyDescent="0.25">
      <c r="J3310" s="1"/>
    </row>
    <row r="3311" spans="10:10" x14ac:dyDescent="0.25">
      <c r="J3311" s="1"/>
    </row>
    <row r="3312" spans="10:10" x14ac:dyDescent="0.25">
      <c r="J3312" s="1"/>
    </row>
    <row r="3313" spans="10:10" x14ac:dyDescent="0.25">
      <c r="J3313" s="1"/>
    </row>
    <row r="3314" spans="10:10" x14ac:dyDescent="0.25">
      <c r="J3314" s="1"/>
    </row>
    <row r="3315" spans="10:10" x14ac:dyDescent="0.25">
      <c r="J3315" s="1"/>
    </row>
    <row r="3316" spans="10:10" x14ac:dyDescent="0.25">
      <c r="J3316" s="1"/>
    </row>
    <row r="3317" spans="10:10" x14ac:dyDescent="0.25">
      <c r="J3317" s="1"/>
    </row>
    <row r="3318" spans="10:10" x14ac:dyDescent="0.25">
      <c r="J3318" s="1"/>
    </row>
    <row r="3319" spans="10:10" x14ac:dyDescent="0.25">
      <c r="J3319" s="1"/>
    </row>
    <row r="3320" spans="10:10" x14ac:dyDescent="0.25">
      <c r="J3320" s="1"/>
    </row>
    <row r="3321" spans="10:10" x14ac:dyDescent="0.25">
      <c r="J3321" s="1"/>
    </row>
    <row r="3322" spans="10:10" x14ac:dyDescent="0.25">
      <c r="J3322" s="1"/>
    </row>
    <row r="3323" spans="10:10" x14ac:dyDescent="0.25">
      <c r="J3323" s="1"/>
    </row>
    <row r="3324" spans="10:10" x14ac:dyDescent="0.25">
      <c r="J3324" s="1"/>
    </row>
    <row r="3325" spans="10:10" x14ac:dyDescent="0.25">
      <c r="J3325" s="1"/>
    </row>
    <row r="3326" spans="10:10" x14ac:dyDescent="0.25">
      <c r="J3326" s="1"/>
    </row>
    <row r="3327" spans="10:10" x14ac:dyDescent="0.25">
      <c r="J3327" s="1"/>
    </row>
    <row r="3328" spans="10:10" x14ac:dyDescent="0.25">
      <c r="J3328" s="1"/>
    </row>
    <row r="3329" spans="10:10" x14ac:dyDescent="0.25">
      <c r="J3329" s="1"/>
    </row>
    <row r="3330" spans="10:10" x14ac:dyDescent="0.25">
      <c r="J3330" s="1"/>
    </row>
    <row r="3331" spans="10:10" x14ac:dyDescent="0.25">
      <c r="J3331" s="1"/>
    </row>
    <row r="3332" spans="10:10" x14ac:dyDescent="0.25">
      <c r="J3332" s="1"/>
    </row>
    <row r="3333" spans="10:10" x14ac:dyDescent="0.25">
      <c r="J3333" s="1"/>
    </row>
    <row r="3334" spans="10:10" x14ac:dyDescent="0.25">
      <c r="J3334" s="1"/>
    </row>
    <row r="3335" spans="10:10" x14ac:dyDescent="0.25">
      <c r="J3335" s="1"/>
    </row>
    <row r="3336" spans="10:10" x14ac:dyDescent="0.25">
      <c r="J3336" s="1"/>
    </row>
    <row r="3337" spans="10:10" x14ac:dyDescent="0.25">
      <c r="J3337" s="1"/>
    </row>
    <row r="3338" spans="10:10" x14ac:dyDescent="0.25">
      <c r="J3338" s="1"/>
    </row>
    <row r="3339" spans="10:10" x14ac:dyDescent="0.25">
      <c r="J3339" s="1"/>
    </row>
    <row r="3340" spans="10:10" x14ac:dyDescent="0.25">
      <c r="J3340" s="1"/>
    </row>
    <row r="3341" spans="10:10" x14ac:dyDescent="0.25">
      <c r="J3341" s="1"/>
    </row>
    <row r="3342" spans="10:10" x14ac:dyDescent="0.25">
      <c r="J3342" s="1"/>
    </row>
    <row r="3343" spans="10:10" x14ac:dyDescent="0.25">
      <c r="J3343" s="1"/>
    </row>
    <row r="3344" spans="10:10" x14ac:dyDescent="0.25">
      <c r="J3344" s="1"/>
    </row>
    <row r="3345" spans="10:10" x14ac:dyDescent="0.25">
      <c r="J3345" s="1"/>
    </row>
    <row r="3346" spans="10:10" x14ac:dyDescent="0.25">
      <c r="J3346" s="1"/>
    </row>
    <row r="3347" spans="10:10" x14ac:dyDescent="0.25">
      <c r="J3347" s="1"/>
    </row>
    <row r="3348" spans="10:10" x14ac:dyDescent="0.25">
      <c r="J3348" s="1"/>
    </row>
    <row r="3349" spans="10:10" x14ac:dyDescent="0.25">
      <c r="J3349" s="1"/>
    </row>
    <row r="3350" spans="10:10" x14ac:dyDescent="0.25">
      <c r="J3350" s="1"/>
    </row>
    <row r="3351" spans="10:10" x14ac:dyDescent="0.25">
      <c r="J3351" s="1"/>
    </row>
    <row r="3352" spans="10:10" x14ac:dyDescent="0.25">
      <c r="J3352" s="1"/>
    </row>
    <row r="3353" spans="10:10" x14ac:dyDescent="0.25">
      <c r="J3353" s="1"/>
    </row>
    <row r="3354" spans="10:10" x14ac:dyDescent="0.25">
      <c r="J3354" s="1"/>
    </row>
    <row r="3355" spans="10:10" x14ac:dyDescent="0.25">
      <c r="J3355" s="1"/>
    </row>
    <row r="3356" spans="10:10" x14ac:dyDescent="0.25">
      <c r="J3356" s="1"/>
    </row>
    <row r="3357" spans="10:10" x14ac:dyDescent="0.25">
      <c r="J3357" s="1"/>
    </row>
    <row r="3358" spans="10:10" x14ac:dyDescent="0.25">
      <c r="J3358" s="1"/>
    </row>
    <row r="3359" spans="10:10" x14ac:dyDescent="0.25">
      <c r="J3359" s="1"/>
    </row>
    <row r="3360" spans="10:10" x14ac:dyDescent="0.25">
      <c r="J3360" s="1"/>
    </row>
    <row r="3361" spans="10:10" x14ac:dyDescent="0.25">
      <c r="J3361" s="1"/>
    </row>
    <row r="3362" spans="10:10" x14ac:dyDescent="0.25">
      <c r="J3362" s="1"/>
    </row>
    <row r="3363" spans="10:10" x14ac:dyDescent="0.25">
      <c r="J3363" s="1"/>
    </row>
    <row r="3364" spans="10:10" x14ac:dyDescent="0.25">
      <c r="J3364" s="1"/>
    </row>
    <row r="3365" spans="10:10" x14ac:dyDescent="0.25">
      <c r="J3365" s="1"/>
    </row>
    <row r="3366" spans="10:10" x14ac:dyDescent="0.25">
      <c r="J3366" s="1"/>
    </row>
    <row r="3367" spans="10:10" x14ac:dyDescent="0.25">
      <c r="J3367" s="1"/>
    </row>
    <row r="3368" spans="10:10" x14ac:dyDescent="0.25">
      <c r="J3368" s="1"/>
    </row>
    <row r="3369" spans="10:10" x14ac:dyDescent="0.25">
      <c r="J3369" s="1"/>
    </row>
    <row r="3370" spans="10:10" x14ac:dyDescent="0.25">
      <c r="J3370" s="1"/>
    </row>
    <row r="3371" spans="10:10" x14ac:dyDescent="0.25">
      <c r="J3371" s="1"/>
    </row>
    <row r="3372" spans="10:10" x14ac:dyDescent="0.25">
      <c r="J3372" s="1"/>
    </row>
    <row r="3373" spans="10:10" x14ac:dyDescent="0.25">
      <c r="J3373" s="1"/>
    </row>
    <row r="3374" spans="10:10" x14ac:dyDescent="0.25">
      <c r="J3374" s="1"/>
    </row>
    <row r="3375" spans="10:10" x14ac:dyDescent="0.25">
      <c r="J3375" s="1"/>
    </row>
    <row r="3376" spans="10:10" x14ac:dyDescent="0.25">
      <c r="J3376" s="1"/>
    </row>
    <row r="3377" spans="10:10" x14ac:dyDescent="0.25">
      <c r="J3377" s="1"/>
    </row>
    <row r="3378" spans="10:10" x14ac:dyDescent="0.25">
      <c r="J3378" s="1"/>
    </row>
    <row r="3379" spans="10:10" x14ac:dyDescent="0.25">
      <c r="J3379" s="1"/>
    </row>
    <row r="3380" spans="10:10" x14ac:dyDescent="0.25">
      <c r="J3380" s="1"/>
    </row>
    <row r="3381" spans="10:10" x14ac:dyDescent="0.25">
      <c r="J3381" s="1"/>
    </row>
    <row r="3382" spans="10:10" x14ac:dyDescent="0.25">
      <c r="J3382" s="1"/>
    </row>
    <row r="3383" spans="10:10" x14ac:dyDescent="0.25">
      <c r="J3383" s="1"/>
    </row>
    <row r="3384" spans="10:10" x14ac:dyDescent="0.25">
      <c r="J3384" s="1"/>
    </row>
    <row r="3385" spans="10:10" x14ac:dyDescent="0.25">
      <c r="J3385" s="1"/>
    </row>
    <row r="3386" spans="10:10" x14ac:dyDescent="0.25">
      <c r="J3386" s="1"/>
    </row>
    <row r="3387" spans="10:10" x14ac:dyDescent="0.25">
      <c r="J3387" s="1"/>
    </row>
    <row r="3388" spans="10:10" x14ac:dyDescent="0.25">
      <c r="J3388" s="1"/>
    </row>
    <row r="3389" spans="10:10" x14ac:dyDescent="0.25">
      <c r="J3389" s="1"/>
    </row>
    <row r="3390" spans="10:10" x14ac:dyDescent="0.25">
      <c r="J3390" s="1"/>
    </row>
    <row r="3391" spans="10:10" x14ac:dyDescent="0.25">
      <c r="J3391" s="1"/>
    </row>
    <row r="3392" spans="10:10" x14ac:dyDescent="0.25">
      <c r="J3392" s="1"/>
    </row>
    <row r="3393" spans="10:10" x14ac:dyDescent="0.25">
      <c r="J3393" s="1"/>
    </row>
    <row r="3394" spans="10:10" x14ac:dyDescent="0.25">
      <c r="J3394" s="1"/>
    </row>
    <row r="3395" spans="10:10" x14ac:dyDescent="0.25">
      <c r="J3395" s="1"/>
    </row>
    <row r="3396" spans="10:10" x14ac:dyDescent="0.25">
      <c r="J3396" s="1"/>
    </row>
    <row r="3397" spans="10:10" x14ac:dyDescent="0.25">
      <c r="J3397" s="1"/>
    </row>
    <row r="3398" spans="10:10" x14ac:dyDescent="0.25">
      <c r="J3398" s="1"/>
    </row>
    <row r="3399" spans="10:10" x14ac:dyDescent="0.25">
      <c r="J3399" s="1"/>
    </row>
    <row r="3400" spans="10:10" x14ac:dyDescent="0.25">
      <c r="J3400" s="1"/>
    </row>
    <row r="3401" spans="10:10" x14ac:dyDescent="0.25">
      <c r="J3401" s="1"/>
    </row>
    <row r="3402" spans="10:10" x14ac:dyDescent="0.25">
      <c r="J3402" s="1"/>
    </row>
    <row r="3403" spans="10:10" x14ac:dyDescent="0.25">
      <c r="J3403" s="1"/>
    </row>
    <row r="3404" spans="10:10" x14ac:dyDescent="0.25">
      <c r="J3404" s="1"/>
    </row>
    <row r="3405" spans="10:10" x14ac:dyDescent="0.25">
      <c r="J3405" s="1"/>
    </row>
    <row r="3406" spans="10:10" x14ac:dyDescent="0.25">
      <c r="J3406" s="1"/>
    </row>
    <row r="3407" spans="10:10" x14ac:dyDescent="0.25">
      <c r="J3407" s="1"/>
    </row>
    <row r="3408" spans="10:10" x14ac:dyDescent="0.25">
      <c r="J3408" s="1"/>
    </row>
    <row r="3409" spans="10:10" x14ac:dyDescent="0.25">
      <c r="J3409" s="1"/>
    </row>
    <row r="3410" spans="10:10" x14ac:dyDescent="0.25">
      <c r="J3410" s="1"/>
    </row>
    <row r="3411" spans="10:10" x14ac:dyDescent="0.25">
      <c r="J3411" s="1"/>
    </row>
    <row r="3412" spans="10:10" x14ac:dyDescent="0.25">
      <c r="J3412" s="1"/>
    </row>
    <row r="3413" spans="10:10" x14ac:dyDescent="0.25">
      <c r="J3413" s="1"/>
    </row>
    <row r="3414" spans="10:10" x14ac:dyDescent="0.25">
      <c r="J3414" s="1"/>
    </row>
    <row r="3415" spans="10:10" x14ac:dyDescent="0.25">
      <c r="J3415" s="1"/>
    </row>
    <row r="3416" spans="10:10" x14ac:dyDescent="0.25">
      <c r="J3416" s="1"/>
    </row>
    <row r="3417" spans="10:10" x14ac:dyDescent="0.25">
      <c r="J3417" s="1"/>
    </row>
    <row r="3418" spans="10:10" x14ac:dyDescent="0.25">
      <c r="J3418" s="1"/>
    </row>
    <row r="3419" spans="10:10" x14ac:dyDescent="0.25">
      <c r="J3419" s="1"/>
    </row>
    <row r="3420" spans="10:10" x14ac:dyDescent="0.25">
      <c r="J3420" s="1"/>
    </row>
    <row r="3421" spans="10:10" x14ac:dyDescent="0.25">
      <c r="J3421" s="1"/>
    </row>
    <row r="3422" spans="10:10" x14ac:dyDescent="0.25">
      <c r="J3422" s="1"/>
    </row>
    <row r="3423" spans="10:10" x14ac:dyDescent="0.25">
      <c r="J3423" s="1"/>
    </row>
    <row r="3424" spans="10:10" x14ac:dyDescent="0.25">
      <c r="J3424" s="1"/>
    </row>
    <row r="3425" spans="10:10" x14ac:dyDescent="0.25">
      <c r="J3425" s="1"/>
    </row>
    <row r="3426" spans="10:10" x14ac:dyDescent="0.25">
      <c r="J3426" s="1"/>
    </row>
    <row r="3427" spans="10:10" x14ac:dyDescent="0.25">
      <c r="J3427" s="1"/>
    </row>
    <row r="3428" spans="10:10" x14ac:dyDescent="0.25">
      <c r="J3428" s="1"/>
    </row>
    <row r="3429" spans="10:10" x14ac:dyDescent="0.25">
      <c r="J3429" s="1"/>
    </row>
    <row r="3430" spans="10:10" x14ac:dyDescent="0.25">
      <c r="J3430" s="1"/>
    </row>
    <row r="3431" spans="10:10" x14ac:dyDescent="0.25">
      <c r="J3431" s="1"/>
    </row>
    <row r="3432" spans="10:10" x14ac:dyDescent="0.25">
      <c r="J3432" s="1"/>
    </row>
    <row r="3433" spans="10:10" x14ac:dyDescent="0.25">
      <c r="J3433" s="1"/>
    </row>
    <row r="3434" spans="10:10" x14ac:dyDescent="0.25">
      <c r="J3434" s="1"/>
    </row>
    <row r="3435" spans="10:10" x14ac:dyDescent="0.25">
      <c r="J3435" s="1"/>
    </row>
    <row r="3436" spans="10:10" x14ac:dyDescent="0.25">
      <c r="J3436" s="1"/>
    </row>
    <row r="3437" spans="10:10" x14ac:dyDescent="0.25">
      <c r="J3437" s="1"/>
    </row>
    <row r="3438" spans="10:10" x14ac:dyDescent="0.25">
      <c r="J3438" s="1"/>
    </row>
    <row r="3439" spans="10:10" x14ac:dyDescent="0.25">
      <c r="J3439" s="1"/>
    </row>
    <row r="3440" spans="10:10" x14ac:dyDescent="0.25">
      <c r="J3440" s="1"/>
    </row>
    <row r="3441" spans="10:10" x14ac:dyDescent="0.25">
      <c r="J3441" s="1"/>
    </row>
    <row r="3442" spans="10:10" x14ac:dyDescent="0.25">
      <c r="J3442" s="1"/>
    </row>
    <row r="3443" spans="10:10" x14ac:dyDescent="0.25">
      <c r="J3443" s="1"/>
    </row>
    <row r="3444" spans="10:10" x14ac:dyDescent="0.25">
      <c r="J3444" s="1"/>
    </row>
    <row r="3445" spans="10:10" x14ac:dyDescent="0.25">
      <c r="J3445" s="1"/>
    </row>
    <row r="3446" spans="10:10" x14ac:dyDescent="0.25">
      <c r="J3446" s="1"/>
    </row>
    <row r="3447" spans="10:10" x14ac:dyDescent="0.25">
      <c r="J3447" s="1"/>
    </row>
    <row r="3448" spans="10:10" x14ac:dyDescent="0.25">
      <c r="J3448" s="1"/>
    </row>
    <row r="3449" spans="10:10" x14ac:dyDescent="0.25">
      <c r="J3449" s="1"/>
    </row>
    <row r="3450" spans="10:10" x14ac:dyDescent="0.25">
      <c r="J3450" s="1"/>
    </row>
    <row r="3451" spans="10:10" x14ac:dyDescent="0.25">
      <c r="J3451" s="1"/>
    </row>
    <row r="3452" spans="10:10" x14ac:dyDescent="0.25">
      <c r="J3452" s="1"/>
    </row>
    <row r="3453" spans="10:10" x14ac:dyDescent="0.25">
      <c r="J3453" s="1"/>
    </row>
    <row r="3454" spans="10:10" x14ac:dyDescent="0.25">
      <c r="J3454" s="1"/>
    </row>
    <row r="3455" spans="10:10" x14ac:dyDescent="0.25">
      <c r="J3455" s="1"/>
    </row>
    <row r="3456" spans="10:10" x14ac:dyDescent="0.25">
      <c r="J3456" s="1"/>
    </row>
    <row r="3457" spans="10:10" x14ac:dyDescent="0.25">
      <c r="J3457" s="1"/>
    </row>
    <row r="3458" spans="10:10" x14ac:dyDescent="0.25">
      <c r="J3458" s="1"/>
    </row>
    <row r="3459" spans="10:10" x14ac:dyDescent="0.25">
      <c r="J3459" s="1"/>
    </row>
    <row r="3460" spans="10:10" x14ac:dyDescent="0.25">
      <c r="J3460" s="1"/>
    </row>
    <row r="3461" spans="10:10" x14ac:dyDescent="0.25">
      <c r="J3461" s="1"/>
    </row>
    <row r="3462" spans="10:10" x14ac:dyDescent="0.25">
      <c r="J3462" s="1"/>
    </row>
    <row r="3463" spans="10:10" x14ac:dyDescent="0.25">
      <c r="J3463" s="1"/>
    </row>
    <row r="3464" spans="10:10" x14ac:dyDescent="0.25">
      <c r="J3464" s="1"/>
    </row>
    <row r="3465" spans="10:10" x14ac:dyDescent="0.25">
      <c r="J3465" s="1"/>
    </row>
    <row r="3466" spans="10:10" x14ac:dyDescent="0.25">
      <c r="J3466" s="1"/>
    </row>
    <row r="3467" spans="10:10" x14ac:dyDescent="0.25">
      <c r="J3467" s="1"/>
    </row>
    <row r="3468" spans="10:10" x14ac:dyDescent="0.25">
      <c r="J3468" s="1"/>
    </row>
    <row r="3469" spans="10:10" x14ac:dyDescent="0.25">
      <c r="J3469" s="1"/>
    </row>
    <row r="3470" spans="10:10" x14ac:dyDescent="0.25">
      <c r="J3470" s="1"/>
    </row>
    <row r="3471" spans="10:10" x14ac:dyDescent="0.25">
      <c r="J3471" s="1"/>
    </row>
    <row r="3472" spans="10:10" x14ac:dyDescent="0.25">
      <c r="J3472" s="1"/>
    </row>
    <row r="3473" spans="10:10" x14ac:dyDescent="0.25">
      <c r="J3473" s="1"/>
    </row>
    <row r="3474" spans="10:10" x14ac:dyDescent="0.25">
      <c r="J3474" s="1"/>
    </row>
    <row r="3475" spans="10:10" x14ac:dyDescent="0.25">
      <c r="J3475" s="1"/>
    </row>
    <row r="3476" spans="10:10" x14ac:dyDescent="0.25">
      <c r="J3476" s="1"/>
    </row>
    <row r="3477" spans="10:10" x14ac:dyDescent="0.25">
      <c r="J3477" s="1"/>
    </row>
    <row r="3478" spans="10:10" x14ac:dyDescent="0.25">
      <c r="J3478" s="1"/>
    </row>
    <row r="3479" spans="10:10" x14ac:dyDescent="0.25">
      <c r="J3479" s="1"/>
    </row>
    <row r="3480" spans="10:10" x14ac:dyDescent="0.25">
      <c r="J3480" s="1"/>
    </row>
    <row r="3481" spans="10:10" x14ac:dyDescent="0.25">
      <c r="J3481" s="1"/>
    </row>
    <row r="3482" spans="10:10" x14ac:dyDescent="0.25">
      <c r="J3482" s="1"/>
    </row>
    <row r="3483" spans="10:10" x14ac:dyDescent="0.25">
      <c r="J3483" s="1"/>
    </row>
    <row r="3484" spans="10:10" x14ac:dyDescent="0.25">
      <c r="J3484" s="1"/>
    </row>
    <row r="3485" spans="10:10" x14ac:dyDescent="0.25">
      <c r="J3485" s="1"/>
    </row>
    <row r="3486" spans="10:10" x14ac:dyDescent="0.25">
      <c r="J3486" s="1"/>
    </row>
    <row r="3487" spans="10:10" x14ac:dyDescent="0.25">
      <c r="J3487" s="1"/>
    </row>
    <row r="3488" spans="10:10" x14ac:dyDescent="0.25">
      <c r="J3488" s="1"/>
    </row>
    <row r="3489" spans="10:10" x14ac:dyDescent="0.25">
      <c r="J3489" s="1"/>
    </row>
    <row r="3490" spans="10:10" x14ac:dyDescent="0.25">
      <c r="J3490" s="1"/>
    </row>
    <row r="3491" spans="10:10" x14ac:dyDescent="0.25">
      <c r="J3491" s="1"/>
    </row>
    <row r="3492" spans="10:10" x14ac:dyDescent="0.25">
      <c r="J3492" s="1"/>
    </row>
    <row r="3493" spans="10:10" x14ac:dyDescent="0.25">
      <c r="J3493" s="1"/>
    </row>
    <row r="3494" spans="10:10" x14ac:dyDescent="0.25">
      <c r="J3494" s="1"/>
    </row>
    <row r="3495" spans="10:10" x14ac:dyDescent="0.25">
      <c r="J3495" s="1"/>
    </row>
    <row r="3496" spans="10:10" x14ac:dyDescent="0.25">
      <c r="J3496" s="1"/>
    </row>
    <row r="3497" spans="10:10" x14ac:dyDescent="0.25">
      <c r="J3497" s="1"/>
    </row>
    <row r="3498" spans="10:10" x14ac:dyDescent="0.25">
      <c r="J3498" s="1"/>
    </row>
    <row r="3499" spans="10:10" x14ac:dyDescent="0.25">
      <c r="J3499" s="1"/>
    </row>
    <row r="3500" spans="10:10" x14ac:dyDescent="0.25">
      <c r="J3500" s="1"/>
    </row>
    <row r="3501" spans="10:10" x14ac:dyDescent="0.25">
      <c r="J3501" s="1"/>
    </row>
    <row r="3502" spans="10:10" x14ac:dyDescent="0.25">
      <c r="J3502" s="1"/>
    </row>
    <row r="3503" spans="10:10" x14ac:dyDescent="0.25">
      <c r="J3503" s="1"/>
    </row>
    <row r="3504" spans="10:10" x14ac:dyDescent="0.25">
      <c r="J3504" s="1"/>
    </row>
    <row r="3505" spans="10:10" x14ac:dyDescent="0.25">
      <c r="J3505" s="1"/>
    </row>
    <row r="3506" spans="10:10" x14ac:dyDescent="0.25">
      <c r="J3506" s="1"/>
    </row>
    <row r="3507" spans="10:10" x14ac:dyDescent="0.25">
      <c r="J3507" s="1"/>
    </row>
    <row r="3508" spans="10:10" x14ac:dyDescent="0.25">
      <c r="J3508" s="1"/>
    </row>
    <row r="3509" spans="10:10" x14ac:dyDescent="0.25">
      <c r="J3509" s="1"/>
    </row>
    <row r="3510" spans="10:10" x14ac:dyDescent="0.25">
      <c r="J3510" s="1"/>
    </row>
    <row r="3511" spans="10:10" x14ac:dyDescent="0.25">
      <c r="J3511" s="1"/>
    </row>
    <row r="3512" spans="10:10" x14ac:dyDescent="0.25">
      <c r="J3512" s="1"/>
    </row>
    <row r="3513" spans="10:10" x14ac:dyDescent="0.25">
      <c r="J3513" s="1"/>
    </row>
    <row r="3514" spans="10:10" x14ac:dyDescent="0.25">
      <c r="J3514" s="1"/>
    </row>
    <row r="3515" spans="10:10" x14ac:dyDescent="0.25">
      <c r="J3515" s="1"/>
    </row>
    <row r="3516" spans="10:10" x14ac:dyDescent="0.25">
      <c r="J3516" s="1"/>
    </row>
    <row r="3517" spans="10:10" x14ac:dyDescent="0.25">
      <c r="J3517" s="1"/>
    </row>
    <row r="3518" spans="10:10" x14ac:dyDescent="0.25">
      <c r="J3518" s="1"/>
    </row>
    <row r="3519" spans="10:10" x14ac:dyDescent="0.25">
      <c r="J3519" s="1"/>
    </row>
    <row r="3520" spans="10:10" x14ac:dyDescent="0.25">
      <c r="J3520" s="1"/>
    </row>
    <row r="3521" spans="10:10" x14ac:dyDescent="0.25">
      <c r="J3521" s="1"/>
    </row>
    <row r="3522" spans="10:10" x14ac:dyDescent="0.25">
      <c r="J3522" s="1"/>
    </row>
    <row r="3523" spans="10:10" x14ac:dyDescent="0.25">
      <c r="J3523" s="1"/>
    </row>
    <row r="3524" spans="10:10" x14ac:dyDescent="0.25">
      <c r="J3524" s="1"/>
    </row>
    <row r="3525" spans="10:10" x14ac:dyDescent="0.25">
      <c r="J3525" s="1"/>
    </row>
    <row r="3526" spans="10:10" x14ac:dyDescent="0.25">
      <c r="J3526" s="1"/>
    </row>
    <row r="3527" spans="10:10" x14ac:dyDescent="0.25">
      <c r="J3527" s="1"/>
    </row>
    <row r="3528" spans="10:10" x14ac:dyDescent="0.25">
      <c r="J3528" s="1"/>
    </row>
    <row r="3529" spans="10:10" x14ac:dyDescent="0.25">
      <c r="J3529" s="1"/>
    </row>
    <row r="3530" spans="10:10" x14ac:dyDescent="0.25">
      <c r="J3530" s="1"/>
    </row>
    <row r="3531" spans="10:10" x14ac:dyDescent="0.25">
      <c r="J3531" s="1"/>
    </row>
    <row r="3532" spans="10:10" x14ac:dyDescent="0.25">
      <c r="J3532" s="1"/>
    </row>
    <row r="3533" spans="10:10" x14ac:dyDescent="0.25">
      <c r="J3533" s="1"/>
    </row>
    <row r="3534" spans="10:10" x14ac:dyDescent="0.25">
      <c r="J3534" s="1"/>
    </row>
    <row r="3535" spans="10:10" x14ac:dyDescent="0.25">
      <c r="J3535" s="1"/>
    </row>
    <row r="3536" spans="10:10" x14ac:dyDescent="0.25">
      <c r="J3536" s="1"/>
    </row>
    <row r="3537" spans="10:10" x14ac:dyDescent="0.25">
      <c r="J3537" s="1"/>
    </row>
    <row r="3538" spans="10:10" x14ac:dyDescent="0.25">
      <c r="J3538" s="1"/>
    </row>
    <row r="3539" spans="10:10" x14ac:dyDescent="0.25">
      <c r="J3539" s="1"/>
    </row>
    <row r="3540" spans="10:10" x14ac:dyDescent="0.25">
      <c r="J3540" s="1"/>
    </row>
    <row r="3541" spans="10:10" x14ac:dyDescent="0.25">
      <c r="J3541" s="1"/>
    </row>
    <row r="3542" spans="10:10" x14ac:dyDescent="0.25">
      <c r="J3542" s="1"/>
    </row>
    <row r="3543" spans="10:10" x14ac:dyDescent="0.25">
      <c r="J3543" s="1"/>
    </row>
    <row r="3544" spans="10:10" x14ac:dyDescent="0.25">
      <c r="J3544" s="1"/>
    </row>
    <row r="3545" spans="10:10" x14ac:dyDescent="0.25">
      <c r="J3545" s="1"/>
    </row>
    <row r="3546" spans="10:10" x14ac:dyDescent="0.25">
      <c r="J3546" s="1"/>
    </row>
    <row r="3547" spans="10:10" x14ac:dyDescent="0.25">
      <c r="J3547" s="1"/>
    </row>
    <row r="3548" spans="10:10" x14ac:dyDescent="0.25">
      <c r="J3548" s="1"/>
    </row>
    <row r="3549" spans="10:10" x14ac:dyDescent="0.25">
      <c r="J3549" s="1"/>
    </row>
    <row r="3550" spans="10:10" x14ac:dyDescent="0.25">
      <c r="J3550" s="1"/>
    </row>
    <row r="3551" spans="10:10" x14ac:dyDescent="0.25">
      <c r="J3551" s="1"/>
    </row>
    <row r="3552" spans="10:10" x14ac:dyDescent="0.25">
      <c r="J3552" s="1"/>
    </row>
    <row r="3553" spans="10:10" x14ac:dyDescent="0.25">
      <c r="J3553" s="1"/>
    </row>
    <row r="3554" spans="10:10" x14ac:dyDescent="0.25">
      <c r="J3554" s="1"/>
    </row>
    <row r="3555" spans="10:10" x14ac:dyDescent="0.25">
      <c r="J3555" s="1"/>
    </row>
    <row r="3556" spans="10:10" x14ac:dyDescent="0.25">
      <c r="J3556" s="1"/>
    </row>
    <row r="3557" spans="10:10" x14ac:dyDescent="0.25">
      <c r="J3557" s="1"/>
    </row>
    <row r="3558" spans="10:10" x14ac:dyDescent="0.25">
      <c r="J3558" s="1"/>
    </row>
    <row r="3559" spans="10:10" x14ac:dyDescent="0.25">
      <c r="J3559" s="1"/>
    </row>
    <row r="3560" spans="10:10" x14ac:dyDescent="0.25">
      <c r="J3560" s="1"/>
    </row>
    <row r="3561" spans="10:10" x14ac:dyDescent="0.25">
      <c r="J3561" s="1"/>
    </row>
    <row r="3562" spans="10:10" x14ac:dyDescent="0.25">
      <c r="J3562" s="1"/>
    </row>
    <row r="3563" spans="10:10" x14ac:dyDescent="0.25">
      <c r="J3563" s="1"/>
    </row>
    <row r="3564" spans="10:10" x14ac:dyDescent="0.25">
      <c r="J3564" s="1"/>
    </row>
    <row r="3565" spans="10:10" x14ac:dyDescent="0.25">
      <c r="J3565" s="1"/>
    </row>
    <row r="3566" spans="10:10" x14ac:dyDescent="0.25">
      <c r="J3566" s="1"/>
    </row>
    <row r="3567" spans="10:10" x14ac:dyDescent="0.25">
      <c r="J3567" s="1"/>
    </row>
    <row r="3568" spans="10:10" x14ac:dyDescent="0.25">
      <c r="J3568" s="1"/>
    </row>
    <row r="3569" spans="10:10" x14ac:dyDescent="0.25">
      <c r="J3569" s="1"/>
    </row>
    <row r="3570" spans="10:10" x14ac:dyDescent="0.25">
      <c r="J3570" s="1"/>
    </row>
    <row r="3571" spans="10:10" x14ac:dyDescent="0.25">
      <c r="J3571" s="1"/>
    </row>
    <row r="3572" spans="10:10" x14ac:dyDescent="0.25">
      <c r="J3572" s="1"/>
    </row>
    <row r="3573" spans="10:10" x14ac:dyDescent="0.25">
      <c r="J3573" s="1"/>
    </row>
    <row r="3574" spans="10:10" x14ac:dyDescent="0.25">
      <c r="J3574" s="1"/>
    </row>
    <row r="3575" spans="10:10" x14ac:dyDescent="0.25">
      <c r="J3575" s="1"/>
    </row>
    <row r="3576" spans="10:10" x14ac:dyDescent="0.25">
      <c r="J3576" s="1"/>
    </row>
    <row r="3577" spans="10:10" x14ac:dyDescent="0.25">
      <c r="J3577" s="1"/>
    </row>
    <row r="3578" spans="10:10" x14ac:dyDescent="0.25">
      <c r="J3578" s="1"/>
    </row>
    <row r="3579" spans="10:10" x14ac:dyDescent="0.25">
      <c r="J3579" s="1"/>
    </row>
    <row r="3580" spans="10:10" x14ac:dyDescent="0.25">
      <c r="J3580" s="1"/>
    </row>
    <row r="3581" spans="10:10" x14ac:dyDescent="0.25">
      <c r="J3581" s="1"/>
    </row>
    <row r="3582" spans="10:10" x14ac:dyDescent="0.25">
      <c r="J3582" s="1"/>
    </row>
    <row r="3583" spans="10:10" x14ac:dyDescent="0.25">
      <c r="J3583" s="1"/>
    </row>
    <row r="3584" spans="10:10" x14ac:dyDescent="0.25">
      <c r="J3584" s="1"/>
    </row>
    <row r="3585" spans="10:10" x14ac:dyDescent="0.25">
      <c r="J3585" s="1"/>
    </row>
    <row r="3586" spans="10:10" x14ac:dyDescent="0.25">
      <c r="J3586" s="1"/>
    </row>
    <row r="3587" spans="10:10" x14ac:dyDescent="0.25">
      <c r="J3587" s="1"/>
    </row>
    <row r="3588" spans="10:10" x14ac:dyDescent="0.25">
      <c r="J3588" s="1"/>
    </row>
    <row r="3589" spans="10:10" x14ac:dyDescent="0.25">
      <c r="J3589" s="1"/>
    </row>
    <row r="3590" spans="10:10" x14ac:dyDescent="0.25">
      <c r="J3590" s="1"/>
    </row>
    <row r="3591" spans="10:10" x14ac:dyDescent="0.25">
      <c r="J3591" s="1"/>
    </row>
    <row r="3592" spans="10:10" x14ac:dyDescent="0.25">
      <c r="J3592" s="1"/>
    </row>
    <row r="3593" spans="10:10" x14ac:dyDescent="0.25">
      <c r="J3593" s="1"/>
    </row>
    <row r="3594" spans="10:10" x14ac:dyDescent="0.25">
      <c r="J3594" s="1"/>
    </row>
    <row r="3595" spans="10:10" x14ac:dyDescent="0.25">
      <c r="J3595" s="1"/>
    </row>
    <row r="3596" spans="10:10" x14ac:dyDescent="0.25">
      <c r="J3596" s="1"/>
    </row>
    <row r="3597" spans="10:10" x14ac:dyDescent="0.25">
      <c r="J3597" s="1"/>
    </row>
    <row r="3598" spans="10:10" x14ac:dyDescent="0.25">
      <c r="J3598" s="1"/>
    </row>
    <row r="3599" spans="10:10" x14ac:dyDescent="0.25">
      <c r="J3599" s="1"/>
    </row>
    <row r="3600" spans="10:10" x14ac:dyDescent="0.25">
      <c r="J3600" s="1"/>
    </row>
    <row r="3601" spans="10:10" x14ac:dyDescent="0.25">
      <c r="J3601" s="1"/>
    </row>
    <row r="3602" spans="10:10" x14ac:dyDescent="0.25">
      <c r="J3602" s="1"/>
    </row>
    <row r="3603" spans="10:10" x14ac:dyDescent="0.25">
      <c r="J3603" s="1"/>
    </row>
    <row r="3604" spans="10:10" x14ac:dyDescent="0.25">
      <c r="J3604" s="1"/>
    </row>
    <row r="3605" spans="10:10" x14ac:dyDescent="0.25">
      <c r="J3605" s="1"/>
    </row>
    <row r="3606" spans="10:10" x14ac:dyDescent="0.25">
      <c r="J3606" s="1"/>
    </row>
    <row r="3607" spans="10:10" x14ac:dyDescent="0.25">
      <c r="J3607" s="1"/>
    </row>
    <row r="3608" spans="10:10" x14ac:dyDescent="0.25">
      <c r="J3608" s="1"/>
    </row>
    <row r="3609" spans="10:10" x14ac:dyDescent="0.25">
      <c r="J3609" s="1"/>
    </row>
    <row r="3610" spans="10:10" x14ac:dyDescent="0.25">
      <c r="J3610" s="1"/>
    </row>
    <row r="3611" spans="10:10" x14ac:dyDescent="0.25">
      <c r="J3611" s="1"/>
    </row>
    <row r="3612" spans="10:10" x14ac:dyDescent="0.25">
      <c r="J3612" s="1"/>
    </row>
    <row r="3613" spans="10:10" x14ac:dyDescent="0.25">
      <c r="J3613" s="1"/>
    </row>
    <row r="3614" spans="10:10" x14ac:dyDescent="0.25">
      <c r="J3614" s="1"/>
    </row>
    <row r="3615" spans="10:10" x14ac:dyDescent="0.25">
      <c r="J3615" s="1"/>
    </row>
    <row r="3616" spans="10:10" x14ac:dyDescent="0.25">
      <c r="J3616" s="1"/>
    </row>
    <row r="3617" spans="10:10" x14ac:dyDescent="0.25">
      <c r="J3617" s="1"/>
    </row>
    <row r="3618" spans="10:10" x14ac:dyDescent="0.25">
      <c r="J3618" s="1"/>
    </row>
    <row r="3619" spans="10:10" x14ac:dyDescent="0.25">
      <c r="J3619" s="1"/>
    </row>
    <row r="3620" spans="10:10" x14ac:dyDescent="0.25">
      <c r="J3620" s="1"/>
    </row>
    <row r="3621" spans="10:10" x14ac:dyDescent="0.25">
      <c r="J3621" s="1"/>
    </row>
    <row r="3622" spans="10:10" x14ac:dyDescent="0.25">
      <c r="J3622" s="1"/>
    </row>
    <row r="3623" spans="10:10" x14ac:dyDescent="0.25">
      <c r="J3623" s="1"/>
    </row>
    <row r="3624" spans="10:10" x14ac:dyDescent="0.25">
      <c r="J3624" s="1"/>
    </row>
    <row r="3625" spans="10:10" x14ac:dyDescent="0.25">
      <c r="J3625" s="1"/>
    </row>
    <row r="3626" spans="10:10" x14ac:dyDescent="0.25">
      <c r="J3626" s="1"/>
    </row>
    <row r="3627" spans="10:10" x14ac:dyDescent="0.25">
      <c r="J3627" s="1"/>
    </row>
    <row r="3628" spans="10:10" x14ac:dyDescent="0.25">
      <c r="J3628" s="1"/>
    </row>
    <row r="3629" spans="10:10" x14ac:dyDescent="0.25">
      <c r="J3629" s="1"/>
    </row>
    <row r="3630" spans="10:10" x14ac:dyDescent="0.25">
      <c r="J3630" s="1"/>
    </row>
    <row r="3631" spans="10:10" x14ac:dyDescent="0.25">
      <c r="J3631" s="1"/>
    </row>
    <row r="3632" spans="10:10" x14ac:dyDescent="0.25">
      <c r="J3632" s="1"/>
    </row>
    <row r="3633" spans="10:10" x14ac:dyDescent="0.25">
      <c r="J3633" s="1"/>
    </row>
    <row r="3634" spans="10:10" x14ac:dyDescent="0.25">
      <c r="J3634" s="1"/>
    </row>
    <row r="3635" spans="10:10" x14ac:dyDescent="0.25">
      <c r="J3635" s="1"/>
    </row>
    <row r="3636" spans="10:10" x14ac:dyDescent="0.25">
      <c r="J3636" s="1"/>
    </row>
    <row r="3637" spans="10:10" x14ac:dyDescent="0.25">
      <c r="J3637" s="1"/>
    </row>
    <row r="3638" spans="10:10" x14ac:dyDescent="0.25">
      <c r="J3638" s="1"/>
    </row>
    <row r="3639" spans="10:10" x14ac:dyDescent="0.25">
      <c r="J3639" s="1"/>
    </row>
    <row r="3640" spans="10:10" x14ac:dyDescent="0.25">
      <c r="J3640" s="1"/>
    </row>
    <row r="3641" spans="10:10" x14ac:dyDescent="0.25">
      <c r="J3641" s="1"/>
    </row>
    <row r="3642" spans="10:10" x14ac:dyDescent="0.25">
      <c r="J3642" s="1"/>
    </row>
    <row r="3643" spans="10:10" x14ac:dyDescent="0.25">
      <c r="J3643" s="1"/>
    </row>
    <row r="3644" spans="10:10" x14ac:dyDescent="0.25">
      <c r="J3644" s="1"/>
    </row>
    <row r="3645" spans="10:10" x14ac:dyDescent="0.25">
      <c r="J3645" s="1"/>
    </row>
    <row r="3646" spans="10:10" x14ac:dyDescent="0.25">
      <c r="J3646" s="1"/>
    </row>
    <row r="3647" spans="10:10" x14ac:dyDescent="0.25">
      <c r="J3647" s="1"/>
    </row>
    <row r="3648" spans="10:10" x14ac:dyDescent="0.25">
      <c r="J3648" s="1"/>
    </row>
    <row r="3649" spans="10:10" x14ac:dyDescent="0.25">
      <c r="J3649" s="1"/>
    </row>
    <row r="3650" spans="10:10" x14ac:dyDescent="0.25">
      <c r="J3650" s="1"/>
    </row>
    <row r="3651" spans="10:10" x14ac:dyDescent="0.25">
      <c r="J3651" s="1"/>
    </row>
    <row r="3652" spans="10:10" x14ac:dyDescent="0.25">
      <c r="J3652" s="1"/>
    </row>
    <row r="3653" spans="10:10" x14ac:dyDescent="0.25">
      <c r="J3653" s="1"/>
    </row>
    <row r="3654" spans="10:10" x14ac:dyDescent="0.25">
      <c r="J3654" s="1"/>
    </row>
    <row r="3655" spans="10:10" x14ac:dyDescent="0.25">
      <c r="J3655" s="1"/>
    </row>
    <row r="3656" spans="10:10" x14ac:dyDescent="0.25">
      <c r="J3656" s="1"/>
    </row>
    <row r="3657" spans="10:10" x14ac:dyDescent="0.25">
      <c r="J3657" s="1"/>
    </row>
    <row r="3658" spans="10:10" x14ac:dyDescent="0.25">
      <c r="J3658" s="1"/>
    </row>
    <row r="3659" spans="10:10" x14ac:dyDescent="0.25">
      <c r="J3659" s="1"/>
    </row>
    <row r="3660" spans="10:10" x14ac:dyDescent="0.25">
      <c r="J3660" s="1"/>
    </row>
    <row r="3661" spans="10:10" x14ac:dyDescent="0.25">
      <c r="J3661" s="1"/>
    </row>
    <row r="3662" spans="10:10" x14ac:dyDescent="0.25">
      <c r="J3662" s="1"/>
    </row>
    <row r="3663" spans="10:10" x14ac:dyDescent="0.25">
      <c r="J3663" s="1"/>
    </row>
    <row r="3664" spans="10:10" x14ac:dyDescent="0.25">
      <c r="J3664" s="1"/>
    </row>
    <row r="3665" spans="10:10" x14ac:dyDescent="0.25">
      <c r="J3665" s="1"/>
    </row>
    <row r="3666" spans="10:10" x14ac:dyDescent="0.25">
      <c r="J3666" s="1"/>
    </row>
    <row r="3667" spans="10:10" x14ac:dyDescent="0.25">
      <c r="J3667" s="1"/>
    </row>
    <row r="3668" spans="10:10" x14ac:dyDescent="0.25">
      <c r="J3668" s="1"/>
    </row>
    <row r="3669" spans="10:10" x14ac:dyDescent="0.25">
      <c r="J3669" s="1"/>
    </row>
    <row r="3670" spans="10:10" x14ac:dyDescent="0.25">
      <c r="J3670" s="1"/>
    </row>
    <row r="3671" spans="10:10" x14ac:dyDescent="0.25">
      <c r="J3671" s="1"/>
    </row>
    <row r="3672" spans="10:10" x14ac:dyDescent="0.25">
      <c r="J3672" s="1"/>
    </row>
    <row r="3673" spans="10:10" x14ac:dyDescent="0.25">
      <c r="J3673" s="1"/>
    </row>
    <row r="3674" spans="10:10" x14ac:dyDescent="0.25">
      <c r="J3674" s="1"/>
    </row>
    <row r="3675" spans="10:10" x14ac:dyDescent="0.25">
      <c r="J3675" s="1"/>
    </row>
    <row r="3676" spans="10:10" x14ac:dyDescent="0.25">
      <c r="J3676" s="1"/>
    </row>
    <row r="3677" spans="10:10" x14ac:dyDescent="0.25">
      <c r="J3677" s="1"/>
    </row>
    <row r="3678" spans="10:10" x14ac:dyDescent="0.25">
      <c r="J3678" s="1"/>
    </row>
    <row r="3679" spans="10:10" x14ac:dyDescent="0.25">
      <c r="J3679" s="1"/>
    </row>
    <row r="3680" spans="10:10" x14ac:dyDescent="0.25">
      <c r="J3680" s="1"/>
    </row>
    <row r="3681" spans="10:10" x14ac:dyDescent="0.25">
      <c r="J3681" s="1"/>
    </row>
    <row r="3682" spans="10:10" x14ac:dyDescent="0.25">
      <c r="J3682" s="1"/>
    </row>
    <row r="3683" spans="10:10" x14ac:dyDescent="0.25">
      <c r="J3683" s="1"/>
    </row>
    <row r="3684" spans="10:10" x14ac:dyDescent="0.25">
      <c r="J3684" s="1"/>
    </row>
    <row r="3685" spans="10:10" x14ac:dyDescent="0.25">
      <c r="J3685" s="1"/>
    </row>
    <row r="3686" spans="10:10" x14ac:dyDescent="0.25">
      <c r="J3686" s="1"/>
    </row>
    <row r="3687" spans="10:10" x14ac:dyDescent="0.25">
      <c r="J3687" s="1"/>
    </row>
    <row r="3688" spans="10:10" x14ac:dyDescent="0.25">
      <c r="J3688" s="1"/>
    </row>
    <row r="3689" spans="10:10" x14ac:dyDescent="0.25">
      <c r="J3689" s="1"/>
    </row>
    <row r="3690" spans="10:10" x14ac:dyDescent="0.25">
      <c r="J3690" s="1"/>
    </row>
    <row r="3691" spans="10:10" x14ac:dyDescent="0.25">
      <c r="J3691" s="1"/>
    </row>
    <row r="3692" spans="10:10" x14ac:dyDescent="0.25">
      <c r="J3692" s="1"/>
    </row>
    <row r="3693" spans="10:10" x14ac:dyDescent="0.25">
      <c r="J3693" s="1"/>
    </row>
    <row r="3694" spans="10:10" x14ac:dyDescent="0.25">
      <c r="J3694" s="1"/>
    </row>
    <row r="3695" spans="10:10" x14ac:dyDescent="0.25">
      <c r="J3695" s="1"/>
    </row>
    <row r="3696" spans="10:10" x14ac:dyDescent="0.25">
      <c r="J3696" s="1"/>
    </row>
    <row r="3697" spans="10:10" x14ac:dyDescent="0.25">
      <c r="J3697" s="1"/>
    </row>
    <row r="3698" spans="10:10" x14ac:dyDescent="0.25">
      <c r="J3698" s="1"/>
    </row>
    <row r="3699" spans="10:10" x14ac:dyDescent="0.25">
      <c r="J3699" s="1"/>
    </row>
    <row r="3700" spans="10:10" x14ac:dyDescent="0.25">
      <c r="J3700" s="1"/>
    </row>
    <row r="3701" spans="10:10" x14ac:dyDescent="0.25">
      <c r="J3701" s="1"/>
    </row>
    <row r="3702" spans="10:10" x14ac:dyDescent="0.25">
      <c r="J3702" s="1"/>
    </row>
    <row r="3703" spans="10:10" x14ac:dyDescent="0.25">
      <c r="J3703" s="1"/>
    </row>
    <row r="3704" spans="10:10" x14ac:dyDescent="0.25">
      <c r="J3704" s="1"/>
    </row>
    <row r="3705" spans="10:10" x14ac:dyDescent="0.25">
      <c r="J3705" s="1"/>
    </row>
    <row r="3706" spans="10:10" x14ac:dyDescent="0.25">
      <c r="J3706" s="1"/>
    </row>
    <row r="3707" spans="10:10" x14ac:dyDescent="0.25">
      <c r="J3707" s="1"/>
    </row>
    <row r="3708" spans="10:10" x14ac:dyDescent="0.25">
      <c r="J3708" s="1"/>
    </row>
    <row r="3709" spans="10:10" x14ac:dyDescent="0.25">
      <c r="J3709" s="1"/>
    </row>
    <row r="3710" spans="10:10" x14ac:dyDescent="0.25">
      <c r="J3710" s="1"/>
    </row>
    <row r="3711" spans="10:10" x14ac:dyDescent="0.25">
      <c r="J3711" s="1"/>
    </row>
    <row r="3712" spans="10:10" x14ac:dyDescent="0.25">
      <c r="J3712" s="1"/>
    </row>
    <row r="3713" spans="10:10" x14ac:dyDescent="0.25">
      <c r="J3713" s="1"/>
    </row>
    <row r="3714" spans="10:10" x14ac:dyDescent="0.25">
      <c r="J3714" s="1"/>
    </row>
    <row r="3715" spans="10:10" x14ac:dyDescent="0.25">
      <c r="J3715" s="1"/>
    </row>
    <row r="3716" spans="10:10" x14ac:dyDescent="0.25">
      <c r="J3716" s="1"/>
    </row>
    <row r="3717" spans="10:10" x14ac:dyDescent="0.25">
      <c r="J3717" s="1"/>
    </row>
    <row r="3718" spans="10:10" x14ac:dyDescent="0.25">
      <c r="J3718" s="1"/>
    </row>
    <row r="3719" spans="10:10" x14ac:dyDescent="0.25">
      <c r="J3719" s="1"/>
    </row>
    <row r="3720" spans="10:10" x14ac:dyDescent="0.25">
      <c r="J3720" s="1"/>
    </row>
    <row r="3721" spans="10:10" x14ac:dyDescent="0.25">
      <c r="J3721" s="1"/>
    </row>
    <row r="3722" spans="10:10" x14ac:dyDescent="0.25">
      <c r="J3722" s="1"/>
    </row>
    <row r="3723" spans="10:10" x14ac:dyDescent="0.25">
      <c r="J3723" s="1"/>
    </row>
    <row r="3724" spans="10:10" x14ac:dyDescent="0.25">
      <c r="J3724" s="1"/>
    </row>
    <row r="3725" spans="10:10" x14ac:dyDescent="0.25">
      <c r="J3725" s="1"/>
    </row>
    <row r="3726" spans="10:10" x14ac:dyDescent="0.25">
      <c r="J3726" s="1"/>
    </row>
    <row r="3727" spans="10:10" x14ac:dyDescent="0.25">
      <c r="J3727" s="1"/>
    </row>
    <row r="3728" spans="10:10" x14ac:dyDescent="0.25">
      <c r="J3728" s="1"/>
    </row>
    <row r="3729" spans="10:10" x14ac:dyDescent="0.25">
      <c r="J3729" s="1"/>
    </row>
    <row r="3730" spans="10:10" x14ac:dyDescent="0.25">
      <c r="J3730" s="1"/>
    </row>
    <row r="3731" spans="10:10" x14ac:dyDescent="0.25">
      <c r="J3731" s="1"/>
    </row>
    <row r="3732" spans="10:10" x14ac:dyDescent="0.25">
      <c r="J3732" s="1"/>
    </row>
    <row r="3733" spans="10:10" x14ac:dyDescent="0.25">
      <c r="J3733" s="1"/>
    </row>
    <row r="3734" spans="10:10" x14ac:dyDescent="0.25">
      <c r="J3734" s="1"/>
    </row>
    <row r="3735" spans="10:10" x14ac:dyDescent="0.25">
      <c r="J3735" s="1"/>
    </row>
    <row r="3736" spans="10:10" x14ac:dyDescent="0.25">
      <c r="J3736" s="1"/>
    </row>
    <row r="3737" spans="10:10" x14ac:dyDescent="0.25">
      <c r="J3737" s="1"/>
    </row>
    <row r="3738" spans="10:10" x14ac:dyDescent="0.25">
      <c r="J3738" s="1"/>
    </row>
    <row r="3739" spans="10:10" x14ac:dyDescent="0.25">
      <c r="J3739" s="1"/>
    </row>
    <row r="3740" spans="10:10" x14ac:dyDescent="0.25">
      <c r="J3740" s="1"/>
    </row>
    <row r="3741" spans="10:10" x14ac:dyDescent="0.25">
      <c r="J3741" s="1"/>
    </row>
    <row r="3742" spans="10:10" x14ac:dyDescent="0.25">
      <c r="J3742" s="1"/>
    </row>
    <row r="3743" spans="10:10" x14ac:dyDescent="0.25">
      <c r="J3743" s="1"/>
    </row>
    <row r="3744" spans="10:10" x14ac:dyDescent="0.25">
      <c r="J3744" s="1"/>
    </row>
    <row r="3745" spans="10:10" x14ac:dyDescent="0.25">
      <c r="J3745" s="1"/>
    </row>
    <row r="3746" spans="10:10" x14ac:dyDescent="0.25">
      <c r="J3746" s="1"/>
    </row>
    <row r="3747" spans="10:10" x14ac:dyDescent="0.25">
      <c r="J3747" s="1"/>
    </row>
    <row r="3748" spans="10:10" x14ac:dyDescent="0.25">
      <c r="J3748" s="1"/>
    </row>
    <row r="3749" spans="10:10" x14ac:dyDescent="0.25">
      <c r="J3749" s="1"/>
    </row>
    <row r="3750" spans="10:10" x14ac:dyDescent="0.25">
      <c r="J3750" s="1"/>
    </row>
    <row r="3751" spans="10:10" x14ac:dyDescent="0.25">
      <c r="J3751" s="1"/>
    </row>
    <row r="3752" spans="10:10" x14ac:dyDescent="0.25">
      <c r="J3752" s="1"/>
    </row>
    <row r="3753" spans="10:10" x14ac:dyDescent="0.25">
      <c r="J3753" s="1"/>
    </row>
    <row r="3754" spans="10:10" x14ac:dyDescent="0.25">
      <c r="J3754" s="1"/>
    </row>
    <row r="3755" spans="10:10" x14ac:dyDescent="0.25">
      <c r="J3755" s="1"/>
    </row>
    <row r="3756" spans="10:10" x14ac:dyDescent="0.25">
      <c r="J3756" s="1"/>
    </row>
    <row r="3757" spans="10:10" x14ac:dyDescent="0.25">
      <c r="J3757" s="1"/>
    </row>
    <row r="3758" spans="10:10" x14ac:dyDescent="0.25">
      <c r="J3758" s="1"/>
    </row>
    <row r="3759" spans="10:10" x14ac:dyDescent="0.25">
      <c r="J3759" s="1"/>
    </row>
    <row r="3760" spans="10:10" x14ac:dyDescent="0.25">
      <c r="J3760" s="1"/>
    </row>
    <row r="3761" spans="10:10" x14ac:dyDescent="0.25">
      <c r="J3761" s="1"/>
    </row>
    <row r="3762" spans="10:10" x14ac:dyDescent="0.25">
      <c r="J3762" s="1"/>
    </row>
    <row r="3763" spans="10:10" x14ac:dyDescent="0.25">
      <c r="J3763" s="1"/>
    </row>
    <row r="3764" spans="10:10" x14ac:dyDescent="0.25">
      <c r="J3764" s="1"/>
    </row>
    <row r="3765" spans="10:10" x14ac:dyDescent="0.25">
      <c r="J3765" s="1"/>
    </row>
    <row r="3766" spans="10:10" x14ac:dyDescent="0.25">
      <c r="J3766" s="1"/>
    </row>
    <row r="3767" spans="10:10" x14ac:dyDescent="0.25">
      <c r="J3767" s="1"/>
    </row>
    <row r="3768" spans="10:10" x14ac:dyDescent="0.25">
      <c r="J3768" s="1"/>
    </row>
    <row r="3769" spans="10:10" x14ac:dyDescent="0.25">
      <c r="J3769" s="1"/>
    </row>
    <row r="3770" spans="10:10" x14ac:dyDescent="0.25">
      <c r="J3770" s="1"/>
    </row>
    <row r="3771" spans="10:10" x14ac:dyDescent="0.25">
      <c r="J3771" s="1"/>
    </row>
    <row r="3772" spans="10:10" x14ac:dyDescent="0.25">
      <c r="J3772" s="1"/>
    </row>
    <row r="3773" spans="10:10" x14ac:dyDescent="0.25">
      <c r="J3773" s="1"/>
    </row>
    <row r="3774" spans="10:10" x14ac:dyDescent="0.25">
      <c r="J3774" s="1"/>
    </row>
    <row r="3775" spans="10:10" x14ac:dyDescent="0.25">
      <c r="J3775" s="1"/>
    </row>
    <row r="3776" spans="10:10" x14ac:dyDescent="0.25">
      <c r="J3776" s="1"/>
    </row>
    <row r="3777" spans="10:10" x14ac:dyDescent="0.25">
      <c r="J3777" s="1"/>
    </row>
    <row r="3778" spans="10:10" x14ac:dyDescent="0.25">
      <c r="J3778" s="1"/>
    </row>
    <row r="3779" spans="10:10" x14ac:dyDescent="0.25">
      <c r="J3779" s="1"/>
    </row>
    <row r="3780" spans="10:10" x14ac:dyDescent="0.25">
      <c r="J3780" s="1"/>
    </row>
    <row r="3781" spans="10:10" x14ac:dyDescent="0.25">
      <c r="J3781" s="1"/>
    </row>
    <row r="3782" spans="10:10" x14ac:dyDescent="0.25">
      <c r="J3782" s="1"/>
    </row>
    <row r="3783" spans="10:10" x14ac:dyDescent="0.25">
      <c r="J3783" s="1"/>
    </row>
    <row r="3784" spans="10:10" x14ac:dyDescent="0.25">
      <c r="J3784" s="1"/>
    </row>
    <row r="3785" spans="10:10" x14ac:dyDescent="0.25">
      <c r="J3785" s="1"/>
    </row>
    <row r="3786" spans="10:10" x14ac:dyDescent="0.25">
      <c r="J3786" s="1"/>
    </row>
    <row r="3787" spans="10:10" x14ac:dyDescent="0.25">
      <c r="J3787" s="1"/>
    </row>
    <row r="3788" spans="10:10" x14ac:dyDescent="0.25">
      <c r="J3788" s="1"/>
    </row>
    <row r="3789" spans="10:10" x14ac:dyDescent="0.25">
      <c r="J3789" s="1"/>
    </row>
    <row r="3790" spans="10:10" x14ac:dyDescent="0.25">
      <c r="J3790" s="1"/>
    </row>
    <row r="3791" spans="10:10" x14ac:dyDescent="0.25">
      <c r="J3791" s="1"/>
    </row>
    <row r="3792" spans="10:10" x14ac:dyDescent="0.25">
      <c r="J3792" s="1"/>
    </row>
    <row r="3793" spans="10:10" x14ac:dyDescent="0.25">
      <c r="J3793" s="1"/>
    </row>
    <row r="3794" spans="10:10" x14ac:dyDescent="0.25">
      <c r="J3794" s="1"/>
    </row>
    <row r="3795" spans="10:10" x14ac:dyDescent="0.25">
      <c r="J3795" s="1"/>
    </row>
    <row r="3796" spans="10:10" x14ac:dyDescent="0.25">
      <c r="J3796" s="1"/>
    </row>
    <row r="3797" spans="10:10" x14ac:dyDescent="0.25">
      <c r="J3797" s="1"/>
    </row>
    <row r="3798" spans="10:10" x14ac:dyDescent="0.25">
      <c r="J3798" s="1"/>
    </row>
    <row r="3799" spans="10:10" x14ac:dyDescent="0.25">
      <c r="J3799" s="1"/>
    </row>
    <row r="3800" spans="10:10" x14ac:dyDescent="0.25">
      <c r="J3800" s="1"/>
    </row>
    <row r="3801" spans="10:10" x14ac:dyDescent="0.25">
      <c r="J3801" s="1"/>
    </row>
    <row r="3802" spans="10:10" x14ac:dyDescent="0.25">
      <c r="J3802" s="1"/>
    </row>
    <row r="3803" spans="10:10" x14ac:dyDescent="0.25">
      <c r="J3803" s="1"/>
    </row>
    <row r="3804" spans="10:10" x14ac:dyDescent="0.25">
      <c r="J3804" s="1"/>
    </row>
    <row r="3805" spans="10:10" x14ac:dyDescent="0.25">
      <c r="J3805" s="1"/>
    </row>
    <row r="3806" spans="10:10" x14ac:dyDescent="0.25">
      <c r="J3806" s="1"/>
    </row>
    <row r="3807" spans="10:10" x14ac:dyDescent="0.25">
      <c r="J3807" s="1"/>
    </row>
    <row r="3808" spans="10:10" x14ac:dyDescent="0.25">
      <c r="J3808" s="1"/>
    </row>
    <row r="3809" spans="10:10" x14ac:dyDescent="0.25">
      <c r="J3809" s="1"/>
    </row>
    <row r="3810" spans="10:10" x14ac:dyDescent="0.25">
      <c r="J3810" s="1"/>
    </row>
    <row r="3811" spans="10:10" x14ac:dyDescent="0.25">
      <c r="J3811" s="1"/>
    </row>
    <row r="3812" spans="10:10" x14ac:dyDescent="0.25">
      <c r="J3812" s="1"/>
    </row>
    <row r="3813" spans="10:10" x14ac:dyDescent="0.25">
      <c r="J3813" s="1"/>
    </row>
    <row r="3814" spans="10:10" x14ac:dyDescent="0.25">
      <c r="J3814" s="1"/>
    </row>
    <row r="3815" spans="10:10" x14ac:dyDescent="0.25">
      <c r="J3815" s="1"/>
    </row>
    <row r="3816" spans="10:10" x14ac:dyDescent="0.25">
      <c r="J3816" s="1"/>
    </row>
    <row r="3817" spans="10:10" x14ac:dyDescent="0.25">
      <c r="J3817" s="1"/>
    </row>
    <row r="3818" spans="10:10" x14ac:dyDescent="0.25">
      <c r="J3818" s="1"/>
    </row>
    <row r="3819" spans="10:10" x14ac:dyDescent="0.25">
      <c r="J3819" s="1"/>
    </row>
    <row r="3820" spans="10:10" x14ac:dyDescent="0.25">
      <c r="J3820" s="1"/>
    </row>
    <row r="3821" spans="10:10" x14ac:dyDescent="0.25">
      <c r="J3821" s="1"/>
    </row>
    <row r="3822" spans="10:10" x14ac:dyDescent="0.25">
      <c r="J3822" s="1"/>
    </row>
    <row r="3823" spans="10:10" x14ac:dyDescent="0.25">
      <c r="J3823" s="1"/>
    </row>
    <row r="3824" spans="10:10" x14ac:dyDescent="0.25">
      <c r="J3824" s="1"/>
    </row>
    <row r="3825" spans="10:10" x14ac:dyDescent="0.25">
      <c r="J3825" s="1"/>
    </row>
    <row r="3826" spans="10:10" x14ac:dyDescent="0.25">
      <c r="J3826" s="1"/>
    </row>
    <row r="3827" spans="10:10" x14ac:dyDescent="0.25">
      <c r="J3827" s="1"/>
    </row>
    <row r="3828" spans="10:10" x14ac:dyDescent="0.25">
      <c r="J3828" s="1"/>
    </row>
    <row r="3829" spans="10:10" x14ac:dyDescent="0.25">
      <c r="J3829" s="1"/>
    </row>
    <row r="3830" spans="10:10" x14ac:dyDescent="0.25">
      <c r="J3830" s="1"/>
    </row>
    <row r="3831" spans="10:10" x14ac:dyDescent="0.25">
      <c r="J3831" s="1"/>
    </row>
    <row r="3832" spans="10:10" x14ac:dyDescent="0.25">
      <c r="J3832" s="1"/>
    </row>
    <row r="3833" spans="10:10" x14ac:dyDescent="0.25">
      <c r="J3833" s="1"/>
    </row>
    <row r="3834" spans="10:10" x14ac:dyDescent="0.25">
      <c r="J3834" s="1"/>
    </row>
    <row r="3835" spans="10:10" x14ac:dyDescent="0.25">
      <c r="J3835" s="1"/>
    </row>
    <row r="3836" spans="10:10" x14ac:dyDescent="0.25">
      <c r="J3836" s="1"/>
    </row>
    <row r="3837" spans="10:10" x14ac:dyDescent="0.25">
      <c r="J3837" s="1"/>
    </row>
    <row r="3838" spans="10:10" x14ac:dyDescent="0.25">
      <c r="J3838" s="1"/>
    </row>
    <row r="3839" spans="10:10" x14ac:dyDescent="0.25">
      <c r="J3839" s="1"/>
    </row>
    <row r="3840" spans="10:10" x14ac:dyDescent="0.25">
      <c r="J3840" s="1"/>
    </row>
    <row r="3841" spans="10:10" x14ac:dyDescent="0.25">
      <c r="J3841" s="1"/>
    </row>
    <row r="3842" spans="10:10" x14ac:dyDescent="0.25">
      <c r="J3842" s="1"/>
    </row>
    <row r="3843" spans="10:10" x14ac:dyDescent="0.25">
      <c r="J3843" s="1"/>
    </row>
    <row r="3844" spans="10:10" x14ac:dyDescent="0.25">
      <c r="J3844" s="1"/>
    </row>
    <row r="3845" spans="10:10" x14ac:dyDescent="0.25">
      <c r="J3845" s="1"/>
    </row>
    <row r="3846" spans="10:10" x14ac:dyDescent="0.25">
      <c r="J3846" s="1"/>
    </row>
    <row r="3847" spans="10:10" x14ac:dyDescent="0.25">
      <c r="J3847" s="1"/>
    </row>
    <row r="3848" spans="10:10" x14ac:dyDescent="0.25">
      <c r="J3848" s="1"/>
    </row>
    <row r="3849" spans="10:10" x14ac:dyDescent="0.25">
      <c r="J3849" s="1"/>
    </row>
    <row r="3850" spans="10:10" x14ac:dyDescent="0.25">
      <c r="J3850" s="1"/>
    </row>
    <row r="3851" spans="10:10" x14ac:dyDescent="0.25">
      <c r="J3851" s="1"/>
    </row>
    <row r="3852" spans="10:10" x14ac:dyDescent="0.25">
      <c r="J3852" s="1"/>
    </row>
    <row r="3853" spans="10:10" x14ac:dyDescent="0.25">
      <c r="J3853" s="1"/>
    </row>
    <row r="3854" spans="10:10" x14ac:dyDescent="0.25">
      <c r="J3854" s="1"/>
    </row>
    <row r="3855" spans="10:10" x14ac:dyDescent="0.25">
      <c r="J3855" s="1"/>
    </row>
    <row r="3856" spans="10:10" x14ac:dyDescent="0.25">
      <c r="J3856" s="1"/>
    </row>
    <row r="3857" spans="10:10" x14ac:dyDescent="0.25">
      <c r="J3857" s="1"/>
    </row>
    <row r="3858" spans="10:10" x14ac:dyDescent="0.25">
      <c r="J3858" s="1"/>
    </row>
    <row r="3859" spans="10:10" x14ac:dyDescent="0.25">
      <c r="J3859" s="1"/>
    </row>
    <row r="3860" spans="10:10" x14ac:dyDescent="0.25">
      <c r="J3860" s="1"/>
    </row>
    <row r="3861" spans="10:10" x14ac:dyDescent="0.25">
      <c r="J3861" s="1"/>
    </row>
    <row r="3862" spans="10:10" x14ac:dyDescent="0.25">
      <c r="J3862" s="1"/>
    </row>
    <row r="3863" spans="10:10" x14ac:dyDescent="0.25">
      <c r="J3863" s="1"/>
    </row>
    <row r="3864" spans="10:10" x14ac:dyDescent="0.25">
      <c r="J3864" s="1"/>
    </row>
    <row r="3865" spans="10:10" x14ac:dyDescent="0.25">
      <c r="J3865" s="1"/>
    </row>
    <row r="3866" spans="10:10" x14ac:dyDescent="0.25">
      <c r="J3866" s="1"/>
    </row>
    <row r="3867" spans="10:10" x14ac:dyDescent="0.25">
      <c r="J3867" s="1"/>
    </row>
    <row r="3868" spans="10:10" x14ac:dyDescent="0.25">
      <c r="J3868" s="1"/>
    </row>
    <row r="3869" spans="10:10" x14ac:dyDescent="0.25">
      <c r="J3869" s="1"/>
    </row>
    <row r="3870" spans="10:10" x14ac:dyDescent="0.25">
      <c r="J3870" s="1"/>
    </row>
    <row r="3871" spans="10:10" x14ac:dyDescent="0.25">
      <c r="J3871" s="1"/>
    </row>
    <row r="3872" spans="10:10" x14ac:dyDescent="0.25">
      <c r="J3872" s="1"/>
    </row>
    <row r="3873" spans="10:10" x14ac:dyDescent="0.25">
      <c r="J3873" s="1"/>
    </row>
    <row r="3874" spans="10:10" x14ac:dyDescent="0.25">
      <c r="J3874" s="1"/>
    </row>
    <row r="3875" spans="10:10" x14ac:dyDescent="0.25">
      <c r="J3875" s="1"/>
    </row>
    <row r="3876" spans="10:10" x14ac:dyDescent="0.25">
      <c r="J3876" s="1"/>
    </row>
    <row r="3877" spans="10:10" x14ac:dyDescent="0.25">
      <c r="J3877" s="1"/>
    </row>
    <row r="3878" spans="10:10" x14ac:dyDescent="0.25">
      <c r="J3878" s="1"/>
    </row>
    <row r="3879" spans="10:10" x14ac:dyDescent="0.25">
      <c r="J3879" s="1"/>
    </row>
    <row r="3880" spans="10:10" x14ac:dyDescent="0.25">
      <c r="J3880" s="1"/>
    </row>
    <row r="3881" spans="10:10" x14ac:dyDescent="0.25">
      <c r="J3881" s="1"/>
    </row>
    <row r="3882" spans="10:10" x14ac:dyDescent="0.25">
      <c r="J3882" s="1"/>
    </row>
    <row r="3883" spans="10:10" x14ac:dyDescent="0.25">
      <c r="J3883" s="1"/>
    </row>
    <row r="3884" spans="10:10" x14ac:dyDescent="0.25">
      <c r="J3884" s="1"/>
    </row>
    <row r="3885" spans="10:10" x14ac:dyDescent="0.25">
      <c r="J3885" s="1"/>
    </row>
    <row r="3886" spans="10:10" x14ac:dyDescent="0.25">
      <c r="J3886" s="1"/>
    </row>
    <row r="3887" spans="10:10" x14ac:dyDescent="0.25">
      <c r="J3887" s="1"/>
    </row>
    <row r="3888" spans="10:10" x14ac:dyDescent="0.25">
      <c r="J3888" s="1"/>
    </row>
    <row r="3889" spans="10:10" x14ac:dyDescent="0.25">
      <c r="J3889" s="1"/>
    </row>
    <row r="3890" spans="10:10" x14ac:dyDescent="0.25">
      <c r="J3890" s="1"/>
    </row>
    <row r="3891" spans="10:10" x14ac:dyDescent="0.25">
      <c r="J3891" s="1"/>
    </row>
    <row r="3892" spans="10:10" x14ac:dyDescent="0.25">
      <c r="J3892" s="1"/>
    </row>
    <row r="3893" spans="10:10" x14ac:dyDescent="0.25">
      <c r="J3893" s="1"/>
    </row>
    <row r="3894" spans="10:10" x14ac:dyDescent="0.25">
      <c r="J3894" s="1"/>
    </row>
    <row r="3895" spans="10:10" x14ac:dyDescent="0.25">
      <c r="J3895" s="1"/>
    </row>
    <row r="3896" spans="10:10" x14ac:dyDescent="0.25">
      <c r="J3896" s="1"/>
    </row>
    <row r="3897" spans="10:10" x14ac:dyDescent="0.25">
      <c r="J3897" s="1"/>
    </row>
    <row r="3898" spans="10:10" x14ac:dyDescent="0.25">
      <c r="J3898" s="1"/>
    </row>
    <row r="3899" spans="10:10" x14ac:dyDescent="0.25">
      <c r="J3899" s="1"/>
    </row>
    <row r="3900" spans="10:10" x14ac:dyDescent="0.25">
      <c r="J3900" s="1"/>
    </row>
    <row r="3901" spans="10:10" x14ac:dyDescent="0.25">
      <c r="J3901" s="1"/>
    </row>
    <row r="3902" spans="10:10" x14ac:dyDescent="0.25">
      <c r="J3902" s="1"/>
    </row>
    <row r="3903" spans="10:10" x14ac:dyDescent="0.25">
      <c r="J3903" s="1"/>
    </row>
    <row r="3904" spans="10:10" x14ac:dyDescent="0.25">
      <c r="J3904" s="1"/>
    </row>
    <row r="3905" spans="10:10" x14ac:dyDescent="0.25">
      <c r="J3905" s="1"/>
    </row>
    <row r="3906" spans="10:10" x14ac:dyDescent="0.25">
      <c r="J3906" s="1"/>
    </row>
    <row r="3907" spans="10:10" x14ac:dyDescent="0.25">
      <c r="J3907" s="1"/>
    </row>
    <row r="3908" spans="10:10" x14ac:dyDescent="0.25">
      <c r="J3908" s="1"/>
    </row>
    <row r="3909" spans="10:10" x14ac:dyDescent="0.25">
      <c r="J3909" s="1"/>
    </row>
    <row r="3910" spans="10:10" x14ac:dyDescent="0.25">
      <c r="J3910" s="1"/>
    </row>
    <row r="3911" spans="10:10" x14ac:dyDescent="0.25">
      <c r="J3911" s="1"/>
    </row>
    <row r="3912" spans="10:10" x14ac:dyDescent="0.25">
      <c r="J3912" s="1"/>
    </row>
    <row r="3913" spans="10:10" x14ac:dyDescent="0.25">
      <c r="J3913" s="1"/>
    </row>
    <row r="3914" spans="10:10" x14ac:dyDescent="0.25">
      <c r="J3914" s="1"/>
    </row>
    <row r="3915" spans="10:10" x14ac:dyDescent="0.25">
      <c r="J3915" s="1"/>
    </row>
    <row r="3916" spans="10:10" x14ac:dyDescent="0.25">
      <c r="J3916" s="1"/>
    </row>
    <row r="3917" spans="10:10" x14ac:dyDescent="0.25">
      <c r="J3917" s="1"/>
    </row>
    <row r="3918" spans="10:10" x14ac:dyDescent="0.25">
      <c r="J3918" s="1"/>
    </row>
    <row r="3919" spans="10:10" x14ac:dyDescent="0.25">
      <c r="J3919" s="1"/>
    </row>
    <row r="3920" spans="10:10" x14ac:dyDescent="0.25">
      <c r="J3920" s="1"/>
    </row>
    <row r="3921" spans="10:10" x14ac:dyDescent="0.25">
      <c r="J3921" s="1"/>
    </row>
    <row r="3922" spans="10:10" x14ac:dyDescent="0.25">
      <c r="J3922" s="1"/>
    </row>
    <row r="3923" spans="10:10" x14ac:dyDescent="0.25">
      <c r="J3923" s="1"/>
    </row>
    <row r="3924" spans="10:10" x14ac:dyDescent="0.25">
      <c r="J3924" s="1"/>
    </row>
    <row r="3925" spans="10:10" x14ac:dyDescent="0.25">
      <c r="J3925" s="1"/>
    </row>
    <row r="3926" spans="10:10" x14ac:dyDescent="0.25">
      <c r="J3926" s="1"/>
    </row>
    <row r="3927" spans="10:10" x14ac:dyDescent="0.25">
      <c r="J3927" s="1"/>
    </row>
    <row r="3928" spans="10:10" x14ac:dyDescent="0.25">
      <c r="J3928" s="1"/>
    </row>
    <row r="3929" spans="10:10" x14ac:dyDescent="0.25">
      <c r="J3929" s="1"/>
    </row>
    <row r="3930" spans="10:10" x14ac:dyDescent="0.25">
      <c r="J3930" s="1"/>
    </row>
    <row r="3931" spans="10:10" x14ac:dyDescent="0.25">
      <c r="J3931" s="1"/>
    </row>
    <row r="3932" spans="10:10" x14ac:dyDescent="0.25">
      <c r="J3932" s="1"/>
    </row>
    <row r="3933" spans="10:10" x14ac:dyDescent="0.25">
      <c r="J3933" s="1"/>
    </row>
    <row r="3934" spans="10:10" x14ac:dyDescent="0.25">
      <c r="J3934" s="1"/>
    </row>
    <row r="3935" spans="10:10" x14ac:dyDescent="0.25">
      <c r="J3935" s="1"/>
    </row>
    <row r="3936" spans="10:10" x14ac:dyDescent="0.25">
      <c r="J3936" s="1"/>
    </row>
    <row r="3937" spans="10:10" x14ac:dyDescent="0.25">
      <c r="J3937" s="1"/>
    </row>
    <row r="3938" spans="10:10" x14ac:dyDescent="0.25">
      <c r="J3938" s="1"/>
    </row>
    <row r="3939" spans="10:10" x14ac:dyDescent="0.25">
      <c r="J3939" s="1"/>
    </row>
    <row r="3940" spans="10:10" x14ac:dyDescent="0.25">
      <c r="J3940" s="1"/>
    </row>
    <row r="3941" spans="10:10" x14ac:dyDescent="0.25">
      <c r="J3941" s="1"/>
    </row>
    <row r="3942" spans="10:10" x14ac:dyDescent="0.25">
      <c r="J3942" s="1"/>
    </row>
    <row r="3943" spans="10:10" x14ac:dyDescent="0.25">
      <c r="J3943" s="1"/>
    </row>
    <row r="3944" spans="10:10" x14ac:dyDescent="0.25">
      <c r="J3944" s="1"/>
    </row>
    <row r="3945" spans="10:10" x14ac:dyDescent="0.25">
      <c r="J3945" s="1"/>
    </row>
    <row r="3946" spans="10:10" x14ac:dyDescent="0.25">
      <c r="J3946" s="1"/>
    </row>
    <row r="3947" spans="10:10" x14ac:dyDescent="0.25">
      <c r="J3947" s="1"/>
    </row>
    <row r="3948" spans="10:10" x14ac:dyDescent="0.25">
      <c r="J3948" s="1"/>
    </row>
    <row r="3949" spans="10:10" x14ac:dyDescent="0.25">
      <c r="J3949" s="1"/>
    </row>
    <row r="3950" spans="10:10" x14ac:dyDescent="0.25">
      <c r="J3950" s="1"/>
    </row>
    <row r="3951" spans="10:10" x14ac:dyDescent="0.25">
      <c r="J3951" s="1"/>
    </row>
    <row r="3952" spans="10:10" x14ac:dyDescent="0.25">
      <c r="J3952" s="1"/>
    </row>
    <row r="3953" spans="10:10" x14ac:dyDescent="0.25">
      <c r="J3953" s="1"/>
    </row>
    <row r="3954" spans="10:10" x14ac:dyDescent="0.25">
      <c r="J3954" s="1"/>
    </row>
    <row r="3955" spans="10:10" x14ac:dyDescent="0.25">
      <c r="J3955" s="1"/>
    </row>
    <row r="3956" spans="10:10" x14ac:dyDescent="0.25">
      <c r="J3956" s="1"/>
    </row>
    <row r="3957" spans="10:10" x14ac:dyDescent="0.25">
      <c r="J3957" s="1"/>
    </row>
    <row r="3958" spans="10:10" x14ac:dyDescent="0.25">
      <c r="J3958" s="1"/>
    </row>
    <row r="3959" spans="10:10" x14ac:dyDescent="0.25">
      <c r="J3959" s="1"/>
    </row>
    <row r="3960" spans="10:10" x14ac:dyDescent="0.25">
      <c r="J3960" s="1"/>
    </row>
    <row r="3961" spans="10:10" x14ac:dyDescent="0.25">
      <c r="J3961" s="1"/>
    </row>
    <row r="3962" spans="10:10" x14ac:dyDescent="0.25">
      <c r="J3962" s="1"/>
    </row>
    <row r="3963" spans="10:10" x14ac:dyDescent="0.25">
      <c r="J3963" s="1"/>
    </row>
    <row r="3964" spans="10:10" x14ac:dyDescent="0.25">
      <c r="J3964" s="1"/>
    </row>
    <row r="3965" spans="10:10" x14ac:dyDescent="0.25">
      <c r="J3965" s="1"/>
    </row>
    <row r="3966" spans="10:10" x14ac:dyDescent="0.25">
      <c r="J3966" s="1"/>
    </row>
    <row r="3967" spans="10:10" x14ac:dyDescent="0.25">
      <c r="J3967" s="1"/>
    </row>
    <row r="3968" spans="10:10" x14ac:dyDescent="0.25">
      <c r="J3968" s="1"/>
    </row>
    <row r="3969" spans="10:10" x14ac:dyDescent="0.25">
      <c r="J3969" s="1"/>
    </row>
    <row r="3970" spans="10:10" x14ac:dyDescent="0.25">
      <c r="J3970" s="1"/>
    </row>
    <row r="3971" spans="10:10" x14ac:dyDescent="0.25">
      <c r="J3971" s="1"/>
    </row>
    <row r="3972" spans="10:10" x14ac:dyDescent="0.25">
      <c r="J3972" s="1"/>
    </row>
    <row r="3973" spans="10:10" x14ac:dyDescent="0.25">
      <c r="J3973" s="1"/>
    </row>
    <row r="3974" spans="10:10" x14ac:dyDescent="0.25">
      <c r="J3974" s="1"/>
    </row>
    <row r="3975" spans="10:10" x14ac:dyDescent="0.25">
      <c r="J3975" s="1"/>
    </row>
    <row r="3976" spans="10:10" x14ac:dyDescent="0.25">
      <c r="J3976" s="1"/>
    </row>
    <row r="3977" spans="10:10" x14ac:dyDescent="0.25">
      <c r="J3977" s="1"/>
    </row>
    <row r="3978" spans="10:10" x14ac:dyDescent="0.25">
      <c r="J3978" s="1"/>
    </row>
    <row r="3979" spans="10:10" x14ac:dyDescent="0.25">
      <c r="J3979" s="1"/>
    </row>
    <row r="3980" spans="10:10" x14ac:dyDescent="0.25">
      <c r="J3980" s="1"/>
    </row>
    <row r="3981" spans="10:10" x14ac:dyDescent="0.25">
      <c r="J3981" s="1"/>
    </row>
    <row r="3982" spans="10:10" x14ac:dyDescent="0.25">
      <c r="J3982" s="1"/>
    </row>
    <row r="3983" spans="10:10" x14ac:dyDescent="0.25">
      <c r="J3983" s="1"/>
    </row>
    <row r="3984" spans="10:10" x14ac:dyDescent="0.25">
      <c r="J3984" s="1"/>
    </row>
    <row r="3985" spans="10:10" x14ac:dyDescent="0.25">
      <c r="J3985" s="1"/>
    </row>
    <row r="3986" spans="10:10" x14ac:dyDescent="0.25">
      <c r="J3986" s="1"/>
    </row>
    <row r="3987" spans="10:10" x14ac:dyDescent="0.25">
      <c r="J3987" s="1"/>
    </row>
    <row r="3988" spans="10:10" x14ac:dyDescent="0.25">
      <c r="J3988" s="1"/>
    </row>
    <row r="3989" spans="10:10" x14ac:dyDescent="0.25">
      <c r="J3989" s="1"/>
    </row>
    <row r="3990" spans="10:10" x14ac:dyDescent="0.25">
      <c r="J3990" s="1"/>
    </row>
    <row r="3991" spans="10:10" x14ac:dyDescent="0.25">
      <c r="J3991" s="1"/>
    </row>
    <row r="3992" spans="10:10" x14ac:dyDescent="0.25">
      <c r="J3992" s="1"/>
    </row>
    <row r="3993" spans="10:10" x14ac:dyDescent="0.25">
      <c r="J3993" s="1"/>
    </row>
    <row r="3994" spans="10:10" x14ac:dyDescent="0.25">
      <c r="J3994" s="1"/>
    </row>
    <row r="3995" spans="10:10" x14ac:dyDescent="0.25">
      <c r="J3995" s="1"/>
    </row>
    <row r="3996" spans="10:10" x14ac:dyDescent="0.25">
      <c r="J3996" s="1"/>
    </row>
    <row r="3997" spans="10:10" x14ac:dyDescent="0.25">
      <c r="J3997" s="1"/>
    </row>
    <row r="3998" spans="10:10" x14ac:dyDescent="0.25">
      <c r="J3998" s="1"/>
    </row>
    <row r="3999" spans="10:10" x14ac:dyDescent="0.25">
      <c r="J3999" s="1"/>
    </row>
    <row r="4000" spans="10:10" x14ac:dyDescent="0.25">
      <c r="J4000" s="1"/>
    </row>
    <row r="4001" spans="10:10" x14ac:dyDescent="0.25">
      <c r="J4001" s="1"/>
    </row>
    <row r="4002" spans="10:10" x14ac:dyDescent="0.25">
      <c r="J4002" s="1"/>
    </row>
    <row r="4003" spans="10:10" x14ac:dyDescent="0.25">
      <c r="J4003" s="1"/>
    </row>
    <row r="4004" spans="10:10" x14ac:dyDescent="0.25">
      <c r="J4004" s="1"/>
    </row>
    <row r="4005" spans="10:10" x14ac:dyDescent="0.25">
      <c r="J4005" s="1"/>
    </row>
    <row r="4006" spans="10:10" x14ac:dyDescent="0.25">
      <c r="J4006" s="1"/>
    </row>
    <row r="4007" spans="10:10" x14ac:dyDescent="0.25">
      <c r="J4007" s="1"/>
    </row>
    <row r="4008" spans="10:10" x14ac:dyDescent="0.25">
      <c r="J4008" s="1"/>
    </row>
    <row r="4009" spans="10:10" x14ac:dyDescent="0.25">
      <c r="J4009" s="1"/>
    </row>
    <row r="4010" spans="10:10" x14ac:dyDescent="0.25">
      <c r="J4010" s="1"/>
    </row>
    <row r="4011" spans="10:10" x14ac:dyDescent="0.25">
      <c r="J4011" s="1"/>
    </row>
    <row r="4012" spans="10:10" x14ac:dyDescent="0.25">
      <c r="J4012" s="1"/>
    </row>
    <row r="4013" spans="10:10" x14ac:dyDescent="0.25">
      <c r="J4013" s="1"/>
    </row>
    <row r="4014" spans="10:10" x14ac:dyDescent="0.25">
      <c r="J4014" s="1"/>
    </row>
    <row r="4015" spans="10:10" x14ac:dyDescent="0.25">
      <c r="J4015" s="1"/>
    </row>
    <row r="4016" spans="10:10" x14ac:dyDescent="0.25">
      <c r="J4016" s="1"/>
    </row>
    <row r="4017" spans="10:10" x14ac:dyDescent="0.25">
      <c r="J4017" s="1"/>
    </row>
    <row r="4018" spans="10:10" x14ac:dyDescent="0.25">
      <c r="J4018" s="1"/>
    </row>
    <row r="4019" spans="10:10" x14ac:dyDescent="0.25">
      <c r="J4019" s="1"/>
    </row>
    <row r="4020" spans="10:10" x14ac:dyDescent="0.25">
      <c r="J4020" s="1"/>
    </row>
    <row r="4021" spans="10:10" x14ac:dyDescent="0.25">
      <c r="J4021" s="1"/>
    </row>
    <row r="4022" spans="10:10" x14ac:dyDescent="0.25">
      <c r="J4022" s="1"/>
    </row>
    <row r="4023" spans="10:10" x14ac:dyDescent="0.25">
      <c r="J4023" s="1"/>
    </row>
    <row r="4024" spans="10:10" x14ac:dyDescent="0.25">
      <c r="J4024" s="1"/>
    </row>
    <row r="4025" spans="10:10" x14ac:dyDescent="0.25">
      <c r="J4025" s="1"/>
    </row>
    <row r="4026" spans="10:10" x14ac:dyDescent="0.25">
      <c r="J4026" s="1"/>
    </row>
    <row r="4027" spans="10:10" x14ac:dyDescent="0.25">
      <c r="J4027" s="1"/>
    </row>
    <row r="4028" spans="10:10" x14ac:dyDescent="0.25">
      <c r="J4028" s="1"/>
    </row>
    <row r="4029" spans="10:10" x14ac:dyDescent="0.25">
      <c r="J4029" s="1"/>
    </row>
    <row r="4030" spans="10:10" x14ac:dyDescent="0.25">
      <c r="J4030" s="1"/>
    </row>
    <row r="4031" spans="10:10" x14ac:dyDescent="0.25">
      <c r="J4031" s="1"/>
    </row>
    <row r="4032" spans="10:10" x14ac:dyDescent="0.25">
      <c r="J4032" s="1"/>
    </row>
    <row r="4033" spans="10:10" x14ac:dyDescent="0.25">
      <c r="J4033" s="1"/>
    </row>
    <row r="4034" spans="10:10" x14ac:dyDescent="0.25">
      <c r="J4034" s="1"/>
    </row>
    <row r="4035" spans="10:10" x14ac:dyDescent="0.25">
      <c r="J4035" s="1"/>
    </row>
    <row r="4036" spans="10:10" x14ac:dyDescent="0.25">
      <c r="J4036" s="1"/>
    </row>
    <row r="4037" spans="10:10" x14ac:dyDescent="0.25">
      <c r="J4037" s="1"/>
    </row>
    <row r="4038" spans="10:10" x14ac:dyDescent="0.25">
      <c r="J4038" s="1"/>
    </row>
    <row r="4039" spans="10:10" x14ac:dyDescent="0.25">
      <c r="J4039" s="1"/>
    </row>
    <row r="4040" spans="10:10" x14ac:dyDescent="0.25">
      <c r="J4040" s="1"/>
    </row>
    <row r="4041" spans="10:10" x14ac:dyDescent="0.25">
      <c r="J4041" s="1"/>
    </row>
    <row r="4042" spans="10:10" x14ac:dyDescent="0.25">
      <c r="J4042" s="1"/>
    </row>
    <row r="4043" spans="10:10" x14ac:dyDescent="0.25">
      <c r="J4043" s="1"/>
    </row>
    <row r="4044" spans="10:10" x14ac:dyDescent="0.25">
      <c r="J4044" s="1"/>
    </row>
    <row r="4045" spans="10:10" x14ac:dyDescent="0.25">
      <c r="J4045" s="1"/>
    </row>
    <row r="4046" spans="10:10" x14ac:dyDescent="0.25">
      <c r="J4046" s="1"/>
    </row>
    <row r="4047" spans="10:10" x14ac:dyDescent="0.25">
      <c r="J4047" s="1"/>
    </row>
    <row r="4048" spans="10:10" x14ac:dyDescent="0.25">
      <c r="J4048" s="1"/>
    </row>
    <row r="4049" spans="10:10" x14ac:dyDescent="0.25">
      <c r="J4049" s="1"/>
    </row>
    <row r="4050" spans="10:10" x14ac:dyDescent="0.25">
      <c r="J4050" s="1"/>
    </row>
    <row r="4051" spans="10:10" x14ac:dyDescent="0.25">
      <c r="J4051" s="1"/>
    </row>
    <row r="4052" spans="10:10" x14ac:dyDescent="0.25">
      <c r="J4052" s="1"/>
    </row>
    <row r="4053" spans="10:10" x14ac:dyDescent="0.25">
      <c r="J4053" s="1"/>
    </row>
    <row r="4054" spans="10:10" x14ac:dyDescent="0.25">
      <c r="J4054" s="1"/>
    </row>
    <row r="4055" spans="10:10" x14ac:dyDescent="0.25">
      <c r="J4055" s="1"/>
    </row>
    <row r="4056" spans="10:10" x14ac:dyDescent="0.25">
      <c r="J4056" s="1"/>
    </row>
    <row r="4057" spans="10:10" x14ac:dyDescent="0.25">
      <c r="J4057" s="1"/>
    </row>
    <row r="4058" spans="10:10" x14ac:dyDescent="0.25">
      <c r="J4058" s="1"/>
    </row>
    <row r="4059" spans="10:10" x14ac:dyDescent="0.25">
      <c r="J4059" s="1"/>
    </row>
    <row r="4060" spans="10:10" x14ac:dyDescent="0.25">
      <c r="J4060" s="1"/>
    </row>
    <row r="4061" spans="10:10" x14ac:dyDescent="0.25">
      <c r="J4061" s="1"/>
    </row>
    <row r="4062" spans="10:10" x14ac:dyDescent="0.25">
      <c r="J4062" s="1"/>
    </row>
    <row r="4063" spans="10:10" x14ac:dyDescent="0.25">
      <c r="J4063" s="1"/>
    </row>
    <row r="4064" spans="10:10" x14ac:dyDescent="0.25">
      <c r="J4064" s="1"/>
    </row>
    <row r="4065" spans="10:10" x14ac:dyDescent="0.25">
      <c r="J4065" s="1"/>
    </row>
    <row r="4066" spans="10:10" x14ac:dyDescent="0.25">
      <c r="J4066" s="1"/>
    </row>
    <row r="4067" spans="10:10" x14ac:dyDescent="0.25">
      <c r="J4067" s="1"/>
    </row>
    <row r="4068" spans="10:10" x14ac:dyDescent="0.25">
      <c r="J4068" s="1"/>
    </row>
    <row r="4069" spans="10:10" x14ac:dyDescent="0.25">
      <c r="J4069" s="1"/>
    </row>
    <row r="4070" spans="10:10" x14ac:dyDescent="0.25">
      <c r="J4070" s="1"/>
    </row>
    <row r="4071" spans="10:10" x14ac:dyDescent="0.25">
      <c r="J4071" s="1"/>
    </row>
    <row r="4072" spans="10:10" x14ac:dyDescent="0.25">
      <c r="J4072" s="1"/>
    </row>
    <row r="4073" spans="10:10" x14ac:dyDescent="0.25">
      <c r="J4073" s="1"/>
    </row>
    <row r="4074" spans="10:10" x14ac:dyDescent="0.25">
      <c r="J4074" s="1"/>
    </row>
    <row r="4075" spans="10:10" x14ac:dyDescent="0.25">
      <c r="J4075" s="1"/>
    </row>
    <row r="4076" spans="10:10" x14ac:dyDescent="0.25">
      <c r="J4076" s="1"/>
    </row>
    <row r="4077" spans="10:10" x14ac:dyDescent="0.25">
      <c r="J4077" s="1"/>
    </row>
    <row r="4078" spans="10:10" x14ac:dyDescent="0.25">
      <c r="J4078" s="1"/>
    </row>
    <row r="4079" spans="10:10" x14ac:dyDescent="0.25">
      <c r="J4079" s="1"/>
    </row>
    <row r="4080" spans="10:10" x14ac:dyDescent="0.25">
      <c r="J4080" s="1"/>
    </row>
    <row r="4081" spans="10:10" x14ac:dyDescent="0.25">
      <c r="J4081" s="1"/>
    </row>
    <row r="4082" spans="10:10" x14ac:dyDescent="0.25">
      <c r="J4082" s="1"/>
    </row>
    <row r="4083" spans="10:10" x14ac:dyDescent="0.25">
      <c r="J4083" s="1"/>
    </row>
    <row r="4084" spans="10:10" x14ac:dyDescent="0.25">
      <c r="J4084" s="1"/>
    </row>
    <row r="4085" spans="10:10" x14ac:dyDescent="0.25">
      <c r="J4085" s="1"/>
    </row>
    <row r="4086" spans="10:10" x14ac:dyDescent="0.25">
      <c r="J4086" s="1"/>
    </row>
    <row r="4087" spans="10:10" x14ac:dyDescent="0.25">
      <c r="J4087" s="1"/>
    </row>
    <row r="4088" spans="10:10" x14ac:dyDescent="0.25">
      <c r="J4088" s="1"/>
    </row>
    <row r="4089" spans="10:10" x14ac:dyDescent="0.25">
      <c r="J4089" s="1"/>
    </row>
    <row r="4090" spans="10:10" x14ac:dyDescent="0.25">
      <c r="J4090" s="1"/>
    </row>
    <row r="4091" spans="10:10" x14ac:dyDescent="0.25">
      <c r="J4091" s="1"/>
    </row>
    <row r="4092" spans="10:10" x14ac:dyDescent="0.25">
      <c r="J4092" s="1"/>
    </row>
    <row r="4093" spans="10:10" x14ac:dyDescent="0.25">
      <c r="J4093" s="1"/>
    </row>
    <row r="4094" spans="10:10" x14ac:dyDescent="0.25">
      <c r="J4094" s="1"/>
    </row>
    <row r="4095" spans="10:10" x14ac:dyDescent="0.25">
      <c r="J4095" s="1"/>
    </row>
    <row r="4096" spans="10:10" x14ac:dyDescent="0.25">
      <c r="J4096" s="1"/>
    </row>
    <row r="4097" spans="10:10" x14ac:dyDescent="0.25">
      <c r="J4097" s="1"/>
    </row>
    <row r="4098" spans="10:10" x14ac:dyDescent="0.25">
      <c r="J4098" s="1"/>
    </row>
    <row r="4099" spans="10:10" x14ac:dyDescent="0.25">
      <c r="J4099" s="1"/>
    </row>
    <row r="4100" spans="10:10" x14ac:dyDescent="0.25">
      <c r="J4100" s="1"/>
    </row>
    <row r="4101" spans="10:10" x14ac:dyDescent="0.25">
      <c r="J4101" s="1"/>
    </row>
    <row r="4102" spans="10:10" x14ac:dyDescent="0.25">
      <c r="J4102" s="1"/>
    </row>
    <row r="4103" spans="10:10" x14ac:dyDescent="0.25">
      <c r="J4103" s="1"/>
    </row>
    <row r="4104" spans="10:10" x14ac:dyDescent="0.25">
      <c r="J4104" s="1"/>
    </row>
    <row r="4105" spans="10:10" x14ac:dyDescent="0.25">
      <c r="J4105" s="1"/>
    </row>
    <row r="4106" spans="10:10" x14ac:dyDescent="0.25">
      <c r="J4106" s="1"/>
    </row>
    <row r="4107" spans="10:10" x14ac:dyDescent="0.25">
      <c r="J4107" s="1"/>
    </row>
    <row r="4108" spans="10:10" x14ac:dyDescent="0.25">
      <c r="J4108" s="1"/>
    </row>
    <row r="4109" spans="10:10" x14ac:dyDescent="0.25">
      <c r="J4109" s="1"/>
    </row>
    <row r="4110" spans="10:10" x14ac:dyDescent="0.25">
      <c r="J4110" s="1"/>
    </row>
    <row r="4111" spans="10:10" x14ac:dyDescent="0.25">
      <c r="J4111" s="1"/>
    </row>
    <row r="4112" spans="10:10" x14ac:dyDescent="0.25">
      <c r="J4112" s="1"/>
    </row>
    <row r="4113" spans="10:10" x14ac:dyDescent="0.25">
      <c r="J4113" s="1"/>
    </row>
    <row r="4114" spans="10:10" x14ac:dyDescent="0.25">
      <c r="J4114" s="1"/>
    </row>
    <row r="4115" spans="10:10" x14ac:dyDescent="0.25">
      <c r="J4115" s="1"/>
    </row>
    <row r="4116" spans="10:10" x14ac:dyDescent="0.25">
      <c r="J4116" s="1"/>
    </row>
    <row r="4117" spans="10:10" x14ac:dyDescent="0.25">
      <c r="J4117" s="1"/>
    </row>
    <row r="4118" spans="10:10" x14ac:dyDescent="0.25">
      <c r="J4118" s="1"/>
    </row>
    <row r="4119" spans="10:10" x14ac:dyDescent="0.25">
      <c r="J4119" s="1"/>
    </row>
    <row r="4120" spans="10:10" x14ac:dyDescent="0.25">
      <c r="J4120" s="1"/>
    </row>
    <row r="4121" spans="10:10" x14ac:dyDescent="0.25">
      <c r="J4121" s="1"/>
    </row>
    <row r="4122" spans="10:10" x14ac:dyDescent="0.25">
      <c r="J4122" s="1"/>
    </row>
    <row r="4123" spans="10:10" x14ac:dyDescent="0.25">
      <c r="J4123" s="1"/>
    </row>
    <row r="4124" spans="10:10" x14ac:dyDescent="0.25">
      <c r="J4124" s="1"/>
    </row>
    <row r="4125" spans="10:10" x14ac:dyDescent="0.25">
      <c r="J4125" s="1"/>
    </row>
    <row r="4126" spans="10:10" x14ac:dyDescent="0.25">
      <c r="J4126" s="1"/>
    </row>
    <row r="4127" spans="10:10" x14ac:dyDescent="0.25">
      <c r="J4127" s="1"/>
    </row>
    <row r="4128" spans="10:10" x14ac:dyDescent="0.25">
      <c r="J4128" s="1"/>
    </row>
    <row r="4129" spans="10:10" x14ac:dyDescent="0.25">
      <c r="J4129" s="1"/>
    </row>
    <row r="4130" spans="10:10" x14ac:dyDescent="0.25">
      <c r="J4130" s="1"/>
    </row>
    <row r="4131" spans="10:10" x14ac:dyDescent="0.25">
      <c r="J4131" s="1"/>
    </row>
    <row r="4132" spans="10:10" x14ac:dyDescent="0.25">
      <c r="J4132" s="1"/>
    </row>
    <row r="4133" spans="10:10" x14ac:dyDescent="0.25">
      <c r="J4133" s="1"/>
    </row>
    <row r="4134" spans="10:10" x14ac:dyDescent="0.25">
      <c r="J4134" s="1"/>
    </row>
    <row r="4135" spans="10:10" x14ac:dyDescent="0.25">
      <c r="J4135" s="1"/>
    </row>
    <row r="4136" spans="10:10" x14ac:dyDescent="0.25">
      <c r="J4136" s="1"/>
    </row>
    <row r="4137" spans="10:10" x14ac:dyDescent="0.25">
      <c r="J4137" s="1"/>
    </row>
    <row r="4138" spans="10:10" x14ac:dyDescent="0.25">
      <c r="J4138" s="1"/>
    </row>
    <row r="4139" spans="10:10" x14ac:dyDescent="0.25">
      <c r="J4139" s="1"/>
    </row>
    <row r="4140" spans="10:10" x14ac:dyDescent="0.25">
      <c r="J4140" s="1"/>
    </row>
    <row r="4141" spans="10:10" x14ac:dyDescent="0.25">
      <c r="J4141" s="1"/>
    </row>
    <row r="4142" spans="10:10" x14ac:dyDescent="0.25">
      <c r="J4142" s="1"/>
    </row>
    <row r="4143" spans="10:10" x14ac:dyDescent="0.25">
      <c r="J4143" s="1"/>
    </row>
    <row r="4144" spans="10:10" x14ac:dyDescent="0.25">
      <c r="J4144" s="1"/>
    </row>
    <row r="4145" spans="10:10" x14ac:dyDescent="0.25">
      <c r="J4145" s="1"/>
    </row>
    <row r="4146" spans="10:10" x14ac:dyDescent="0.25">
      <c r="J4146" s="1"/>
    </row>
    <row r="4147" spans="10:10" x14ac:dyDescent="0.25">
      <c r="J4147" s="1"/>
    </row>
    <row r="4148" spans="10:10" x14ac:dyDescent="0.25">
      <c r="J4148" s="1"/>
    </row>
    <row r="4149" spans="10:10" x14ac:dyDescent="0.25">
      <c r="J4149" s="1"/>
    </row>
    <row r="4150" spans="10:10" x14ac:dyDescent="0.25">
      <c r="J4150" s="1"/>
    </row>
    <row r="4151" spans="10:10" x14ac:dyDescent="0.25">
      <c r="J4151" s="1"/>
    </row>
    <row r="4152" spans="10:10" x14ac:dyDescent="0.25">
      <c r="J4152" s="1"/>
    </row>
    <row r="4153" spans="10:10" x14ac:dyDescent="0.25">
      <c r="J4153" s="1"/>
    </row>
    <row r="4154" spans="10:10" x14ac:dyDescent="0.25">
      <c r="J4154" s="1"/>
    </row>
    <row r="4155" spans="10:10" x14ac:dyDescent="0.25">
      <c r="J4155" s="1"/>
    </row>
    <row r="4156" spans="10:10" x14ac:dyDescent="0.25">
      <c r="J4156" s="1"/>
    </row>
    <row r="4157" spans="10:10" x14ac:dyDescent="0.25">
      <c r="J4157" s="1"/>
    </row>
    <row r="4158" spans="10:10" x14ac:dyDescent="0.25">
      <c r="J4158" s="1"/>
    </row>
    <row r="4159" spans="10:10" x14ac:dyDescent="0.25">
      <c r="J4159" s="1"/>
    </row>
    <row r="4160" spans="10:10" x14ac:dyDescent="0.25">
      <c r="J4160" s="1"/>
    </row>
    <row r="4161" spans="10:10" x14ac:dyDescent="0.25">
      <c r="J4161" s="1"/>
    </row>
    <row r="4162" spans="10:10" x14ac:dyDescent="0.25">
      <c r="J4162" s="1"/>
    </row>
    <row r="4163" spans="10:10" x14ac:dyDescent="0.25">
      <c r="J4163" s="1"/>
    </row>
    <row r="4164" spans="10:10" x14ac:dyDescent="0.25">
      <c r="J4164" s="1"/>
    </row>
    <row r="4165" spans="10:10" x14ac:dyDescent="0.25">
      <c r="J4165" s="1"/>
    </row>
    <row r="4166" spans="10:10" x14ac:dyDescent="0.25">
      <c r="J4166" s="1"/>
    </row>
    <row r="4167" spans="10:10" x14ac:dyDescent="0.25">
      <c r="J4167" s="1"/>
    </row>
    <row r="4168" spans="10:10" x14ac:dyDescent="0.25">
      <c r="J4168" s="1"/>
    </row>
    <row r="4169" spans="10:10" x14ac:dyDescent="0.25">
      <c r="J4169" s="1"/>
    </row>
    <row r="4170" spans="10:10" x14ac:dyDescent="0.25">
      <c r="J4170" s="1"/>
    </row>
    <row r="4171" spans="10:10" x14ac:dyDescent="0.25">
      <c r="J4171" s="1"/>
    </row>
    <row r="4172" spans="10:10" x14ac:dyDescent="0.25">
      <c r="J4172" s="1"/>
    </row>
    <row r="4173" spans="10:10" x14ac:dyDescent="0.25">
      <c r="J4173" s="1"/>
    </row>
    <row r="4174" spans="10:10" x14ac:dyDescent="0.25">
      <c r="J4174" s="1"/>
    </row>
    <row r="4175" spans="10:10" x14ac:dyDescent="0.25">
      <c r="J4175" s="1"/>
    </row>
    <row r="4176" spans="10:10" x14ac:dyDescent="0.25">
      <c r="J4176" s="1"/>
    </row>
    <row r="4177" spans="10:10" x14ac:dyDescent="0.25">
      <c r="J4177" s="1"/>
    </row>
    <row r="4178" spans="10:10" x14ac:dyDescent="0.25">
      <c r="J4178" s="1"/>
    </row>
    <row r="4179" spans="10:10" x14ac:dyDescent="0.25">
      <c r="J4179" s="1"/>
    </row>
    <row r="4180" spans="10:10" x14ac:dyDescent="0.25">
      <c r="J4180" s="1"/>
    </row>
    <row r="4181" spans="10:10" x14ac:dyDescent="0.25">
      <c r="J4181" s="1"/>
    </row>
    <row r="4182" spans="10:10" x14ac:dyDescent="0.25">
      <c r="J4182" s="1"/>
    </row>
    <row r="4183" spans="10:10" x14ac:dyDescent="0.25">
      <c r="J4183" s="1"/>
    </row>
    <row r="4184" spans="10:10" x14ac:dyDescent="0.25">
      <c r="J4184" s="1"/>
    </row>
    <row r="4185" spans="10:10" x14ac:dyDescent="0.25">
      <c r="J4185" s="1"/>
    </row>
    <row r="4186" spans="10:10" x14ac:dyDescent="0.25">
      <c r="J4186" s="1"/>
    </row>
    <row r="4187" spans="10:10" x14ac:dyDescent="0.25">
      <c r="J4187" s="1"/>
    </row>
    <row r="4188" spans="10:10" x14ac:dyDescent="0.25">
      <c r="J4188" s="1"/>
    </row>
    <row r="4189" spans="10:10" x14ac:dyDescent="0.25">
      <c r="J4189" s="1"/>
    </row>
    <row r="4190" spans="10:10" x14ac:dyDescent="0.25">
      <c r="J4190" s="1"/>
    </row>
    <row r="4191" spans="10:10" x14ac:dyDescent="0.25">
      <c r="J4191" s="1"/>
    </row>
    <row r="4192" spans="10:10" x14ac:dyDescent="0.25">
      <c r="J4192" s="1"/>
    </row>
    <row r="4193" spans="10:10" x14ac:dyDescent="0.25">
      <c r="J4193" s="1"/>
    </row>
    <row r="4194" spans="10:10" x14ac:dyDescent="0.25">
      <c r="J4194" s="1"/>
    </row>
    <row r="4195" spans="10:10" x14ac:dyDescent="0.25">
      <c r="J4195" s="1"/>
    </row>
    <row r="4196" spans="10:10" x14ac:dyDescent="0.25">
      <c r="J4196" s="1"/>
    </row>
    <row r="4197" spans="10:10" x14ac:dyDescent="0.25">
      <c r="J4197" s="1"/>
    </row>
    <row r="4198" spans="10:10" x14ac:dyDescent="0.25">
      <c r="J4198" s="1"/>
    </row>
    <row r="4199" spans="10:10" x14ac:dyDescent="0.25">
      <c r="J4199" s="1"/>
    </row>
    <row r="4200" spans="10:10" x14ac:dyDescent="0.25">
      <c r="J4200" s="1"/>
    </row>
    <row r="4201" spans="10:10" x14ac:dyDescent="0.25">
      <c r="J4201" s="1"/>
    </row>
    <row r="4202" spans="10:10" x14ac:dyDescent="0.25">
      <c r="J4202" s="1"/>
    </row>
    <row r="4203" spans="10:10" x14ac:dyDescent="0.25">
      <c r="J4203" s="1"/>
    </row>
    <row r="4204" spans="10:10" x14ac:dyDescent="0.25">
      <c r="J4204" s="1"/>
    </row>
    <row r="4205" spans="10:10" x14ac:dyDescent="0.25">
      <c r="J4205" s="1"/>
    </row>
    <row r="4206" spans="10:10" x14ac:dyDescent="0.25">
      <c r="J4206" s="1"/>
    </row>
    <row r="4207" spans="10:10" x14ac:dyDescent="0.25">
      <c r="J4207" s="1"/>
    </row>
    <row r="4208" spans="10:10" x14ac:dyDescent="0.25">
      <c r="J4208" s="1"/>
    </row>
    <row r="4209" spans="10:10" x14ac:dyDescent="0.25">
      <c r="J4209" s="1"/>
    </row>
    <row r="4210" spans="10:10" x14ac:dyDescent="0.25">
      <c r="J4210" s="1"/>
    </row>
    <row r="4211" spans="10:10" x14ac:dyDescent="0.25">
      <c r="J4211" s="1"/>
    </row>
    <row r="4212" spans="10:10" x14ac:dyDescent="0.25">
      <c r="J4212" s="1"/>
    </row>
    <row r="4213" spans="10:10" x14ac:dyDescent="0.25">
      <c r="J4213" s="1"/>
    </row>
    <row r="4214" spans="10:10" x14ac:dyDescent="0.25">
      <c r="J4214" s="1"/>
    </row>
    <row r="4215" spans="10:10" x14ac:dyDescent="0.25">
      <c r="J4215" s="1"/>
    </row>
    <row r="4216" spans="10:10" x14ac:dyDescent="0.25">
      <c r="J4216" s="1"/>
    </row>
    <row r="4217" spans="10:10" x14ac:dyDescent="0.25">
      <c r="J4217" s="1"/>
    </row>
    <row r="4218" spans="10:10" x14ac:dyDescent="0.25">
      <c r="J4218" s="1"/>
    </row>
    <row r="4219" spans="10:10" x14ac:dyDescent="0.25">
      <c r="J4219" s="1"/>
    </row>
    <row r="4220" spans="10:10" x14ac:dyDescent="0.25">
      <c r="J4220" s="1"/>
    </row>
    <row r="4221" spans="10:10" x14ac:dyDescent="0.25">
      <c r="J4221" s="1"/>
    </row>
    <row r="4222" spans="10:10" x14ac:dyDescent="0.25">
      <c r="J4222" s="1"/>
    </row>
    <row r="4223" spans="10:10" x14ac:dyDescent="0.25">
      <c r="J4223" s="1"/>
    </row>
    <row r="4224" spans="10:10" x14ac:dyDescent="0.25">
      <c r="J4224" s="1"/>
    </row>
    <row r="4225" spans="10:10" x14ac:dyDescent="0.25">
      <c r="J4225" s="1"/>
    </row>
    <row r="4226" spans="10:10" x14ac:dyDescent="0.25">
      <c r="J4226" s="1"/>
    </row>
    <row r="4227" spans="10:10" x14ac:dyDescent="0.25">
      <c r="J4227" s="1"/>
    </row>
    <row r="4228" spans="10:10" x14ac:dyDescent="0.25">
      <c r="J4228" s="1"/>
    </row>
    <row r="4229" spans="10:10" x14ac:dyDescent="0.25">
      <c r="J4229" s="1"/>
    </row>
    <row r="4230" spans="10:10" x14ac:dyDescent="0.25">
      <c r="J4230" s="1"/>
    </row>
    <row r="4231" spans="10:10" x14ac:dyDescent="0.25">
      <c r="J4231" s="1"/>
    </row>
    <row r="4232" spans="10:10" x14ac:dyDescent="0.25">
      <c r="J4232" s="1"/>
    </row>
    <row r="4233" spans="10:10" x14ac:dyDescent="0.25">
      <c r="J4233" s="1"/>
    </row>
    <row r="4234" spans="10:10" x14ac:dyDescent="0.25">
      <c r="J4234" s="1"/>
    </row>
    <row r="4235" spans="10:10" x14ac:dyDescent="0.25">
      <c r="J4235" s="1"/>
    </row>
    <row r="4236" spans="10:10" x14ac:dyDescent="0.25">
      <c r="J4236" s="1"/>
    </row>
    <row r="4237" spans="10:10" x14ac:dyDescent="0.25">
      <c r="J4237" s="1"/>
    </row>
    <row r="4238" spans="10:10" x14ac:dyDescent="0.25">
      <c r="J4238" s="1"/>
    </row>
    <row r="4239" spans="10:10" x14ac:dyDescent="0.25">
      <c r="J4239" s="1"/>
    </row>
    <row r="4240" spans="10:10" x14ac:dyDescent="0.25">
      <c r="J4240" s="1"/>
    </row>
    <row r="4241" spans="10:10" x14ac:dyDescent="0.25">
      <c r="J4241" s="1"/>
    </row>
    <row r="4242" spans="10:10" x14ac:dyDescent="0.25">
      <c r="J4242" s="1"/>
    </row>
    <row r="4243" spans="10:10" x14ac:dyDescent="0.25">
      <c r="J4243" s="1"/>
    </row>
    <row r="4244" spans="10:10" x14ac:dyDescent="0.25">
      <c r="J4244" s="1"/>
    </row>
    <row r="4245" spans="10:10" x14ac:dyDescent="0.25">
      <c r="J4245" s="1"/>
    </row>
    <row r="4246" spans="10:10" x14ac:dyDescent="0.25">
      <c r="J4246" s="1"/>
    </row>
    <row r="4247" spans="10:10" x14ac:dyDescent="0.25">
      <c r="J4247" s="1"/>
    </row>
    <row r="4248" spans="10:10" x14ac:dyDescent="0.25">
      <c r="J4248" s="1"/>
    </row>
    <row r="4249" spans="10:10" x14ac:dyDescent="0.25">
      <c r="J4249" s="1"/>
    </row>
    <row r="4250" spans="10:10" x14ac:dyDescent="0.25">
      <c r="J4250" s="1"/>
    </row>
    <row r="4251" spans="10:10" x14ac:dyDescent="0.25">
      <c r="J4251" s="1"/>
    </row>
    <row r="4252" spans="10:10" x14ac:dyDescent="0.25">
      <c r="J4252" s="1"/>
    </row>
    <row r="4253" spans="10:10" x14ac:dyDescent="0.25">
      <c r="J4253" s="1"/>
    </row>
    <row r="4254" spans="10:10" x14ac:dyDescent="0.25">
      <c r="J4254" s="1"/>
    </row>
    <row r="4255" spans="10:10" x14ac:dyDescent="0.25">
      <c r="J4255" s="1"/>
    </row>
    <row r="4256" spans="10:10" x14ac:dyDescent="0.25">
      <c r="J4256" s="1"/>
    </row>
    <row r="4257" spans="10:10" x14ac:dyDescent="0.25">
      <c r="J4257" s="1"/>
    </row>
    <row r="4258" spans="10:10" x14ac:dyDescent="0.25">
      <c r="J4258" s="1"/>
    </row>
    <row r="4259" spans="10:10" x14ac:dyDescent="0.25">
      <c r="J4259" s="1"/>
    </row>
    <row r="4260" spans="10:10" x14ac:dyDescent="0.25">
      <c r="J4260" s="1"/>
    </row>
    <row r="4261" spans="10:10" x14ac:dyDescent="0.25">
      <c r="J4261" s="1"/>
    </row>
    <row r="4262" spans="10:10" x14ac:dyDescent="0.25">
      <c r="J4262" s="1"/>
    </row>
    <row r="4263" spans="10:10" x14ac:dyDescent="0.25">
      <c r="J4263" s="1"/>
    </row>
    <row r="4264" spans="10:10" x14ac:dyDescent="0.25">
      <c r="J4264" s="1"/>
    </row>
    <row r="4265" spans="10:10" x14ac:dyDescent="0.25">
      <c r="J4265" s="1"/>
    </row>
    <row r="4266" spans="10:10" x14ac:dyDescent="0.25">
      <c r="J4266" s="1"/>
    </row>
    <row r="4267" spans="10:10" x14ac:dyDescent="0.25">
      <c r="J4267" s="1"/>
    </row>
    <row r="4268" spans="10:10" x14ac:dyDescent="0.25">
      <c r="J4268" s="1"/>
    </row>
    <row r="4269" spans="10:10" x14ac:dyDescent="0.25">
      <c r="J4269" s="1"/>
    </row>
    <row r="4270" spans="10:10" x14ac:dyDescent="0.25">
      <c r="J4270" s="1"/>
    </row>
    <row r="4271" spans="10:10" x14ac:dyDescent="0.25">
      <c r="J4271" s="1"/>
    </row>
    <row r="4272" spans="10:10" x14ac:dyDescent="0.25">
      <c r="J4272" s="1"/>
    </row>
    <row r="4273" spans="10:10" x14ac:dyDescent="0.25">
      <c r="J4273" s="1"/>
    </row>
    <row r="4274" spans="10:10" x14ac:dyDescent="0.25">
      <c r="J4274" s="1"/>
    </row>
    <row r="4275" spans="10:10" x14ac:dyDescent="0.25">
      <c r="J4275" s="1"/>
    </row>
    <row r="4276" spans="10:10" x14ac:dyDescent="0.25">
      <c r="J4276" s="1"/>
    </row>
    <row r="4277" spans="10:10" x14ac:dyDescent="0.25">
      <c r="J4277" s="1"/>
    </row>
    <row r="4278" spans="10:10" x14ac:dyDescent="0.25">
      <c r="J4278" s="1"/>
    </row>
    <row r="4279" spans="10:10" x14ac:dyDescent="0.25">
      <c r="J4279" s="1"/>
    </row>
    <row r="4280" spans="10:10" x14ac:dyDescent="0.25">
      <c r="J4280" s="1"/>
    </row>
    <row r="4281" spans="10:10" x14ac:dyDescent="0.25">
      <c r="J4281" s="1"/>
    </row>
    <row r="4282" spans="10:10" x14ac:dyDescent="0.25">
      <c r="J4282" s="1"/>
    </row>
    <row r="4283" spans="10:10" x14ac:dyDescent="0.25">
      <c r="J4283" s="1"/>
    </row>
    <row r="4284" spans="10:10" x14ac:dyDescent="0.25">
      <c r="J4284" s="1"/>
    </row>
    <row r="4285" spans="10:10" x14ac:dyDescent="0.25">
      <c r="J4285" s="1"/>
    </row>
    <row r="4286" spans="10:10" x14ac:dyDescent="0.25">
      <c r="J4286" s="1"/>
    </row>
    <row r="4287" spans="10:10" x14ac:dyDescent="0.25">
      <c r="J4287" s="1"/>
    </row>
    <row r="4288" spans="10:10" x14ac:dyDescent="0.25">
      <c r="J4288" s="1"/>
    </row>
    <row r="4289" spans="10:10" x14ac:dyDescent="0.25">
      <c r="J4289" s="1"/>
    </row>
    <row r="4290" spans="10:10" x14ac:dyDescent="0.25">
      <c r="J4290" s="1"/>
    </row>
    <row r="4291" spans="10:10" x14ac:dyDescent="0.25">
      <c r="J4291" s="1"/>
    </row>
    <row r="4292" spans="10:10" x14ac:dyDescent="0.25">
      <c r="J4292" s="1"/>
    </row>
    <row r="4293" spans="10:10" x14ac:dyDescent="0.25">
      <c r="J4293" s="1"/>
    </row>
    <row r="4294" spans="10:10" x14ac:dyDescent="0.25">
      <c r="J4294" s="1"/>
    </row>
    <row r="4295" spans="10:10" x14ac:dyDescent="0.25">
      <c r="J4295" s="1"/>
    </row>
    <row r="4296" spans="10:10" x14ac:dyDescent="0.25">
      <c r="J4296" s="1"/>
    </row>
    <row r="4297" spans="10:10" x14ac:dyDescent="0.25">
      <c r="J4297" s="1"/>
    </row>
    <row r="4298" spans="10:10" x14ac:dyDescent="0.25">
      <c r="J4298" s="1"/>
    </row>
    <row r="4299" spans="10:10" x14ac:dyDescent="0.25">
      <c r="J4299" s="1"/>
    </row>
    <row r="4300" spans="10:10" x14ac:dyDescent="0.25">
      <c r="J4300" s="1"/>
    </row>
    <row r="4301" spans="10:10" x14ac:dyDescent="0.25">
      <c r="J4301" s="1"/>
    </row>
    <row r="4302" spans="10:10" x14ac:dyDescent="0.25">
      <c r="J4302" s="1"/>
    </row>
    <row r="4303" spans="10:10" x14ac:dyDescent="0.25">
      <c r="J4303" s="1"/>
    </row>
    <row r="4304" spans="10:10" x14ac:dyDescent="0.25">
      <c r="J4304" s="1"/>
    </row>
    <row r="4305" spans="10:10" x14ac:dyDescent="0.25">
      <c r="J4305" s="1"/>
    </row>
    <row r="4306" spans="10:10" x14ac:dyDescent="0.25">
      <c r="J4306" s="1"/>
    </row>
    <row r="4307" spans="10:10" x14ac:dyDescent="0.25">
      <c r="J4307" s="1"/>
    </row>
    <row r="4308" spans="10:10" x14ac:dyDescent="0.25">
      <c r="J4308" s="1"/>
    </row>
    <row r="4309" spans="10:10" x14ac:dyDescent="0.25">
      <c r="J4309" s="1"/>
    </row>
    <row r="4310" spans="10:10" x14ac:dyDescent="0.25">
      <c r="J4310" s="1"/>
    </row>
    <row r="4311" spans="10:10" x14ac:dyDescent="0.25">
      <c r="J4311" s="1"/>
    </row>
    <row r="4312" spans="10:10" x14ac:dyDescent="0.25">
      <c r="J4312" s="1"/>
    </row>
    <row r="4313" spans="10:10" x14ac:dyDescent="0.25">
      <c r="J4313" s="1"/>
    </row>
    <row r="4314" spans="10:10" x14ac:dyDescent="0.25">
      <c r="J4314" s="1"/>
    </row>
    <row r="4315" spans="10:10" x14ac:dyDescent="0.25">
      <c r="J4315" s="1"/>
    </row>
    <row r="4316" spans="10:10" x14ac:dyDescent="0.25">
      <c r="J4316" s="1"/>
    </row>
    <row r="4317" spans="10:10" x14ac:dyDescent="0.25">
      <c r="J4317" s="1"/>
    </row>
    <row r="4318" spans="10:10" x14ac:dyDescent="0.25">
      <c r="J4318" s="1"/>
    </row>
    <row r="4319" spans="10:10" x14ac:dyDescent="0.25">
      <c r="J4319" s="1"/>
    </row>
    <row r="4320" spans="10:10" x14ac:dyDescent="0.25">
      <c r="J4320" s="1"/>
    </row>
    <row r="4321" spans="10:10" x14ac:dyDescent="0.25">
      <c r="J4321" s="1"/>
    </row>
    <row r="4322" spans="10:10" x14ac:dyDescent="0.25">
      <c r="J4322" s="1"/>
    </row>
    <row r="4323" spans="10:10" x14ac:dyDescent="0.25">
      <c r="J4323" s="1"/>
    </row>
    <row r="4324" spans="10:10" x14ac:dyDescent="0.25">
      <c r="J4324" s="1"/>
    </row>
    <row r="4325" spans="10:10" x14ac:dyDescent="0.25">
      <c r="J4325" s="1"/>
    </row>
    <row r="4326" spans="10:10" x14ac:dyDescent="0.25">
      <c r="J4326" s="1"/>
    </row>
    <row r="4327" spans="10:10" x14ac:dyDescent="0.25">
      <c r="J4327" s="1"/>
    </row>
    <row r="4328" spans="10:10" x14ac:dyDescent="0.25">
      <c r="J4328" s="1"/>
    </row>
    <row r="4329" spans="10:10" x14ac:dyDescent="0.25">
      <c r="J4329" s="1"/>
    </row>
    <row r="4330" spans="10:10" x14ac:dyDescent="0.25">
      <c r="J4330" s="1"/>
    </row>
    <row r="4331" spans="10:10" x14ac:dyDescent="0.25">
      <c r="J4331" s="1"/>
    </row>
    <row r="4332" spans="10:10" x14ac:dyDescent="0.25">
      <c r="J4332" s="1"/>
    </row>
    <row r="4333" spans="10:10" x14ac:dyDescent="0.25">
      <c r="J4333" s="1"/>
    </row>
    <row r="4334" spans="10:10" x14ac:dyDescent="0.25">
      <c r="J4334" s="1"/>
    </row>
    <row r="4335" spans="10:10" x14ac:dyDescent="0.25">
      <c r="J4335" s="1"/>
    </row>
    <row r="4336" spans="10:10" x14ac:dyDescent="0.25">
      <c r="J4336" s="1"/>
    </row>
    <row r="4337" spans="10:10" x14ac:dyDescent="0.25">
      <c r="J4337" s="1"/>
    </row>
    <row r="4338" spans="10:10" x14ac:dyDescent="0.25">
      <c r="J4338" s="1"/>
    </row>
    <row r="4339" spans="10:10" x14ac:dyDescent="0.25">
      <c r="J4339" s="1"/>
    </row>
    <row r="4340" spans="10:10" x14ac:dyDescent="0.25">
      <c r="J4340" s="1"/>
    </row>
    <row r="4341" spans="10:10" x14ac:dyDescent="0.25">
      <c r="J4341" s="1"/>
    </row>
    <row r="4342" spans="10:10" x14ac:dyDescent="0.25">
      <c r="J4342" s="1"/>
    </row>
    <row r="4343" spans="10:10" x14ac:dyDescent="0.25">
      <c r="J4343" s="1"/>
    </row>
    <row r="4344" spans="10:10" x14ac:dyDescent="0.25">
      <c r="J4344" s="1"/>
    </row>
    <row r="4345" spans="10:10" x14ac:dyDescent="0.25">
      <c r="J4345" s="1"/>
    </row>
    <row r="4346" spans="10:10" x14ac:dyDescent="0.25">
      <c r="J4346" s="1"/>
    </row>
    <row r="4347" spans="10:10" x14ac:dyDescent="0.25">
      <c r="J4347" s="1"/>
    </row>
    <row r="4348" spans="10:10" x14ac:dyDescent="0.25">
      <c r="J4348" s="1"/>
    </row>
    <row r="4349" spans="10:10" x14ac:dyDescent="0.25">
      <c r="J4349" s="1"/>
    </row>
    <row r="4350" spans="10:10" x14ac:dyDescent="0.25">
      <c r="J4350" s="1"/>
    </row>
    <row r="4351" spans="10:10" x14ac:dyDescent="0.25">
      <c r="J4351" s="1"/>
    </row>
    <row r="4352" spans="10:10" x14ac:dyDescent="0.25">
      <c r="J4352" s="1"/>
    </row>
    <row r="4353" spans="10:10" x14ac:dyDescent="0.25">
      <c r="J4353" s="1"/>
    </row>
    <row r="4354" spans="10:10" x14ac:dyDescent="0.25">
      <c r="J4354" s="1"/>
    </row>
    <row r="4355" spans="10:10" x14ac:dyDescent="0.25">
      <c r="J4355" s="1"/>
    </row>
    <row r="4356" spans="10:10" x14ac:dyDescent="0.25">
      <c r="J4356" s="1"/>
    </row>
    <row r="4357" spans="10:10" x14ac:dyDescent="0.25">
      <c r="J4357" s="1"/>
    </row>
    <row r="4358" spans="10:10" x14ac:dyDescent="0.25">
      <c r="J4358" s="1"/>
    </row>
    <row r="4359" spans="10:10" x14ac:dyDescent="0.25">
      <c r="J4359" s="1"/>
    </row>
    <row r="4360" spans="10:10" x14ac:dyDescent="0.25">
      <c r="J4360" s="1"/>
    </row>
    <row r="4361" spans="10:10" x14ac:dyDescent="0.25">
      <c r="J4361" s="1"/>
    </row>
    <row r="4362" spans="10:10" x14ac:dyDescent="0.25">
      <c r="J4362" s="1"/>
    </row>
    <row r="4363" spans="10:10" x14ac:dyDescent="0.25">
      <c r="J4363" s="1"/>
    </row>
    <row r="4364" spans="10:10" x14ac:dyDescent="0.25">
      <c r="J4364" s="1"/>
    </row>
    <row r="4365" spans="10:10" x14ac:dyDescent="0.25">
      <c r="J4365" s="1"/>
    </row>
    <row r="4366" spans="10:10" x14ac:dyDescent="0.25">
      <c r="J4366" s="1"/>
    </row>
    <row r="4367" spans="10:10" x14ac:dyDescent="0.25">
      <c r="J4367" s="1"/>
    </row>
    <row r="4368" spans="10:10" x14ac:dyDescent="0.25">
      <c r="J4368" s="1"/>
    </row>
    <row r="4369" spans="10:10" x14ac:dyDescent="0.25">
      <c r="J4369" s="1"/>
    </row>
    <row r="4370" spans="10:10" x14ac:dyDescent="0.25">
      <c r="J4370" s="1"/>
    </row>
    <row r="4371" spans="10:10" x14ac:dyDescent="0.25">
      <c r="J4371" s="1"/>
    </row>
    <row r="4372" spans="10:10" x14ac:dyDescent="0.25">
      <c r="J4372" s="1"/>
    </row>
    <row r="4373" spans="10:10" x14ac:dyDescent="0.25">
      <c r="J4373" s="1"/>
    </row>
    <row r="4374" spans="10:10" x14ac:dyDescent="0.25">
      <c r="J4374" s="1"/>
    </row>
    <row r="4375" spans="10:10" x14ac:dyDescent="0.25">
      <c r="J4375" s="1"/>
    </row>
    <row r="4376" spans="10:10" x14ac:dyDescent="0.25">
      <c r="J4376" s="1"/>
    </row>
    <row r="4377" spans="10:10" x14ac:dyDescent="0.25">
      <c r="J4377" s="1"/>
    </row>
    <row r="4378" spans="10:10" x14ac:dyDescent="0.25">
      <c r="J4378" s="1"/>
    </row>
    <row r="4379" spans="10:10" x14ac:dyDescent="0.25">
      <c r="J4379" s="1"/>
    </row>
    <row r="4380" spans="10:10" x14ac:dyDescent="0.25">
      <c r="J4380" s="1"/>
    </row>
    <row r="4381" spans="10:10" x14ac:dyDescent="0.25">
      <c r="J4381" s="1"/>
    </row>
    <row r="4382" spans="10:10" x14ac:dyDescent="0.25">
      <c r="J4382" s="1"/>
    </row>
    <row r="4383" spans="10:10" x14ac:dyDescent="0.25">
      <c r="J4383" s="1"/>
    </row>
    <row r="4384" spans="10:10" x14ac:dyDescent="0.25">
      <c r="J4384" s="1"/>
    </row>
    <row r="4385" spans="10:10" x14ac:dyDescent="0.25">
      <c r="J4385" s="1"/>
    </row>
    <row r="4386" spans="10:10" x14ac:dyDescent="0.25">
      <c r="J4386" s="1"/>
    </row>
    <row r="4387" spans="10:10" x14ac:dyDescent="0.25">
      <c r="J4387" s="1"/>
    </row>
    <row r="4388" spans="10:10" x14ac:dyDescent="0.25">
      <c r="J4388" s="1"/>
    </row>
    <row r="4389" spans="10:10" x14ac:dyDescent="0.25">
      <c r="J4389" s="1"/>
    </row>
    <row r="4390" spans="10:10" x14ac:dyDescent="0.25">
      <c r="J4390" s="1"/>
    </row>
    <row r="4391" spans="10:10" x14ac:dyDescent="0.25">
      <c r="J4391" s="1"/>
    </row>
    <row r="4392" spans="10:10" x14ac:dyDescent="0.25">
      <c r="J4392" s="1"/>
    </row>
    <row r="4393" spans="10:10" x14ac:dyDescent="0.25">
      <c r="J4393" s="1"/>
    </row>
    <row r="4394" spans="10:10" x14ac:dyDescent="0.25">
      <c r="J4394" s="1"/>
    </row>
    <row r="4395" spans="10:10" x14ac:dyDescent="0.25">
      <c r="J4395" s="1"/>
    </row>
    <row r="4396" spans="10:10" x14ac:dyDescent="0.25">
      <c r="J4396" s="1"/>
    </row>
    <row r="4397" spans="10:10" x14ac:dyDescent="0.25">
      <c r="J4397" s="1"/>
    </row>
    <row r="4398" spans="10:10" x14ac:dyDescent="0.25">
      <c r="J4398" s="1"/>
    </row>
    <row r="4399" spans="10:10" x14ac:dyDescent="0.25">
      <c r="J4399" s="1"/>
    </row>
    <row r="4400" spans="10:10" x14ac:dyDescent="0.25">
      <c r="J4400" s="1"/>
    </row>
    <row r="4401" spans="10:10" x14ac:dyDescent="0.25">
      <c r="J4401" s="1"/>
    </row>
    <row r="4402" spans="10:10" x14ac:dyDescent="0.25">
      <c r="J4402" s="1"/>
    </row>
    <row r="4403" spans="10:10" x14ac:dyDescent="0.25">
      <c r="J4403" s="1"/>
    </row>
    <row r="4404" spans="10:10" x14ac:dyDescent="0.25">
      <c r="J4404" s="1"/>
    </row>
    <row r="4405" spans="10:10" x14ac:dyDescent="0.25">
      <c r="J4405" s="1"/>
    </row>
    <row r="4406" spans="10:10" x14ac:dyDescent="0.25">
      <c r="J4406" s="1"/>
    </row>
    <row r="4407" spans="10:10" x14ac:dyDescent="0.25">
      <c r="J4407" s="1"/>
    </row>
    <row r="4408" spans="10:10" x14ac:dyDescent="0.25">
      <c r="J4408" s="1"/>
    </row>
    <row r="4409" spans="10:10" x14ac:dyDescent="0.25">
      <c r="J4409" s="1"/>
    </row>
    <row r="4410" spans="10:10" x14ac:dyDescent="0.25">
      <c r="J4410" s="1"/>
    </row>
    <row r="4411" spans="10:10" x14ac:dyDescent="0.25">
      <c r="J4411" s="1"/>
    </row>
    <row r="4412" spans="10:10" x14ac:dyDescent="0.25">
      <c r="J4412" s="1"/>
    </row>
    <row r="4413" spans="10:10" x14ac:dyDescent="0.25">
      <c r="J4413" s="1"/>
    </row>
    <row r="4414" spans="10:10" x14ac:dyDescent="0.25">
      <c r="J4414" s="1"/>
    </row>
    <row r="4415" spans="10:10" x14ac:dyDescent="0.25">
      <c r="J4415" s="1"/>
    </row>
    <row r="4416" spans="10:10" x14ac:dyDescent="0.25">
      <c r="J4416" s="1"/>
    </row>
    <row r="4417" spans="10:10" x14ac:dyDescent="0.25">
      <c r="J4417" s="1"/>
    </row>
    <row r="4418" spans="10:10" x14ac:dyDescent="0.25">
      <c r="J4418" s="1"/>
    </row>
    <row r="4419" spans="10:10" x14ac:dyDescent="0.25">
      <c r="J4419" s="1"/>
    </row>
    <row r="4420" spans="10:10" x14ac:dyDescent="0.25">
      <c r="J4420" s="1"/>
    </row>
    <row r="4421" spans="10:10" x14ac:dyDescent="0.25">
      <c r="J4421" s="1"/>
    </row>
    <row r="4422" spans="10:10" x14ac:dyDescent="0.25">
      <c r="J4422" s="1"/>
    </row>
    <row r="4423" spans="10:10" x14ac:dyDescent="0.25">
      <c r="J4423" s="1"/>
    </row>
    <row r="4424" spans="10:10" x14ac:dyDescent="0.25">
      <c r="J4424" s="1"/>
    </row>
    <row r="4425" spans="10:10" x14ac:dyDescent="0.25">
      <c r="J4425" s="1"/>
    </row>
    <row r="4426" spans="10:10" x14ac:dyDescent="0.25">
      <c r="J4426" s="1"/>
    </row>
    <row r="4427" spans="10:10" x14ac:dyDescent="0.25">
      <c r="J4427" s="1"/>
    </row>
    <row r="4428" spans="10:10" x14ac:dyDescent="0.25">
      <c r="J4428" s="1"/>
    </row>
    <row r="4429" spans="10:10" x14ac:dyDescent="0.25">
      <c r="J4429" s="1"/>
    </row>
    <row r="4430" spans="10:10" x14ac:dyDescent="0.25">
      <c r="J4430" s="1"/>
    </row>
    <row r="4431" spans="10:10" x14ac:dyDescent="0.25">
      <c r="J4431" s="1"/>
    </row>
    <row r="4432" spans="10:10" x14ac:dyDescent="0.25">
      <c r="J4432" s="1"/>
    </row>
    <row r="4433" spans="10:10" x14ac:dyDescent="0.25">
      <c r="J4433" s="1"/>
    </row>
    <row r="4434" spans="10:10" x14ac:dyDescent="0.25">
      <c r="J4434" s="1"/>
    </row>
    <row r="4435" spans="10:10" x14ac:dyDescent="0.25">
      <c r="J4435" s="1"/>
    </row>
    <row r="4436" spans="10:10" x14ac:dyDescent="0.25">
      <c r="J4436" s="1"/>
    </row>
    <row r="4437" spans="10:10" x14ac:dyDescent="0.25">
      <c r="J4437" s="1"/>
    </row>
    <row r="4438" spans="10:10" x14ac:dyDescent="0.25">
      <c r="J4438" s="1"/>
    </row>
    <row r="4439" spans="10:10" x14ac:dyDescent="0.25">
      <c r="J4439" s="1"/>
    </row>
    <row r="4440" spans="10:10" x14ac:dyDescent="0.25">
      <c r="J4440" s="1"/>
    </row>
    <row r="4441" spans="10:10" x14ac:dyDescent="0.25">
      <c r="J4441" s="1"/>
    </row>
    <row r="4442" spans="10:10" x14ac:dyDescent="0.25">
      <c r="J4442" s="1"/>
    </row>
    <row r="4443" spans="10:10" x14ac:dyDescent="0.25">
      <c r="J4443" s="1"/>
    </row>
    <row r="4444" spans="10:10" x14ac:dyDescent="0.25">
      <c r="J4444" s="1"/>
    </row>
    <row r="4445" spans="10:10" x14ac:dyDescent="0.25">
      <c r="J4445" s="1"/>
    </row>
    <row r="4446" spans="10:10" x14ac:dyDescent="0.25">
      <c r="J4446" s="1"/>
    </row>
    <row r="4447" spans="10:10" x14ac:dyDescent="0.25">
      <c r="J4447" s="1"/>
    </row>
    <row r="4448" spans="10:10" x14ac:dyDescent="0.25">
      <c r="J4448" s="1"/>
    </row>
    <row r="4449" spans="10:10" x14ac:dyDescent="0.25">
      <c r="J4449" s="1"/>
    </row>
    <row r="4450" spans="10:10" x14ac:dyDescent="0.25">
      <c r="J4450" s="1"/>
    </row>
    <row r="4451" spans="10:10" x14ac:dyDescent="0.25">
      <c r="J4451" s="1"/>
    </row>
    <row r="4452" spans="10:10" x14ac:dyDescent="0.25">
      <c r="J4452" s="1"/>
    </row>
    <row r="4453" spans="10:10" x14ac:dyDescent="0.25">
      <c r="J4453" s="1"/>
    </row>
    <row r="4454" spans="10:10" x14ac:dyDescent="0.25">
      <c r="J4454" s="1"/>
    </row>
    <row r="4455" spans="10:10" x14ac:dyDescent="0.25">
      <c r="J4455" s="1"/>
    </row>
    <row r="4456" spans="10:10" x14ac:dyDescent="0.25">
      <c r="J4456" s="1"/>
    </row>
    <row r="4457" spans="10:10" x14ac:dyDescent="0.25">
      <c r="J4457" s="1"/>
    </row>
    <row r="4458" spans="10:10" x14ac:dyDescent="0.25">
      <c r="J4458" s="1"/>
    </row>
    <row r="4459" spans="10:10" x14ac:dyDescent="0.25">
      <c r="J4459" s="1"/>
    </row>
    <row r="4460" spans="10:10" x14ac:dyDescent="0.25">
      <c r="J4460" s="1"/>
    </row>
    <row r="4461" spans="10:10" x14ac:dyDescent="0.25">
      <c r="J4461" s="1"/>
    </row>
    <row r="4462" spans="10:10" x14ac:dyDescent="0.25">
      <c r="J4462" s="1"/>
    </row>
    <row r="4463" spans="10:10" x14ac:dyDescent="0.25">
      <c r="J4463" s="1"/>
    </row>
    <row r="4464" spans="10:10" x14ac:dyDescent="0.25">
      <c r="J4464" s="1"/>
    </row>
    <row r="4465" spans="10:10" x14ac:dyDescent="0.25">
      <c r="J4465" s="1"/>
    </row>
    <row r="4466" spans="10:10" x14ac:dyDescent="0.25">
      <c r="J4466" s="1"/>
    </row>
    <row r="4467" spans="10:10" x14ac:dyDescent="0.25">
      <c r="J4467" s="1"/>
    </row>
    <row r="4468" spans="10:10" x14ac:dyDescent="0.25">
      <c r="J4468" s="1"/>
    </row>
    <row r="4469" spans="10:10" x14ac:dyDescent="0.25">
      <c r="J4469" s="1"/>
    </row>
    <row r="4470" spans="10:10" x14ac:dyDescent="0.25">
      <c r="J4470" s="1"/>
    </row>
    <row r="4471" spans="10:10" x14ac:dyDescent="0.25">
      <c r="J4471" s="1"/>
    </row>
    <row r="4472" spans="10:10" x14ac:dyDescent="0.25">
      <c r="J4472" s="1"/>
    </row>
    <row r="4473" spans="10:10" x14ac:dyDescent="0.25">
      <c r="J4473" s="1"/>
    </row>
    <row r="4474" spans="10:10" x14ac:dyDescent="0.25">
      <c r="J4474" s="1"/>
    </row>
    <row r="4475" spans="10:10" x14ac:dyDescent="0.25">
      <c r="J4475" s="1"/>
    </row>
    <row r="4476" spans="10:10" x14ac:dyDescent="0.25">
      <c r="J4476" s="1"/>
    </row>
    <row r="4477" spans="10:10" x14ac:dyDescent="0.25">
      <c r="J4477" s="1"/>
    </row>
    <row r="4478" spans="10:10" x14ac:dyDescent="0.25">
      <c r="J4478" s="1"/>
    </row>
    <row r="4479" spans="10:10" x14ac:dyDescent="0.25">
      <c r="J4479" s="1"/>
    </row>
    <row r="4480" spans="10:10" x14ac:dyDescent="0.25">
      <c r="J4480" s="1"/>
    </row>
    <row r="4481" spans="10:10" x14ac:dyDescent="0.25">
      <c r="J4481" s="1"/>
    </row>
    <row r="4482" spans="10:10" x14ac:dyDescent="0.25">
      <c r="J4482" s="1"/>
    </row>
    <row r="4483" spans="10:10" x14ac:dyDescent="0.25">
      <c r="J4483" s="1"/>
    </row>
    <row r="4484" spans="10:10" x14ac:dyDescent="0.25">
      <c r="J4484" s="1"/>
    </row>
    <row r="4485" spans="10:10" x14ac:dyDescent="0.25">
      <c r="J4485" s="1"/>
    </row>
    <row r="4486" spans="10:10" x14ac:dyDescent="0.25">
      <c r="J4486" s="1"/>
    </row>
    <row r="4487" spans="10:10" x14ac:dyDescent="0.25">
      <c r="J4487" s="1"/>
    </row>
    <row r="4488" spans="10:10" x14ac:dyDescent="0.25">
      <c r="J4488" s="1"/>
    </row>
    <row r="4489" spans="10:10" x14ac:dyDescent="0.25">
      <c r="J4489" s="1"/>
    </row>
    <row r="4490" spans="10:10" x14ac:dyDescent="0.25">
      <c r="J4490" s="1"/>
    </row>
    <row r="4491" spans="10:10" x14ac:dyDescent="0.25">
      <c r="J4491" s="1"/>
    </row>
    <row r="4492" spans="10:10" x14ac:dyDescent="0.25">
      <c r="J4492" s="1"/>
    </row>
    <row r="4493" spans="10:10" x14ac:dyDescent="0.25">
      <c r="J4493" s="1"/>
    </row>
    <row r="4494" spans="10:10" x14ac:dyDescent="0.25">
      <c r="J4494" s="1"/>
    </row>
    <row r="4495" spans="10:10" x14ac:dyDescent="0.25">
      <c r="J4495" s="1"/>
    </row>
    <row r="4496" spans="10:10" x14ac:dyDescent="0.25">
      <c r="J4496" s="1"/>
    </row>
    <row r="4497" spans="10:10" x14ac:dyDescent="0.25">
      <c r="J4497" s="1"/>
    </row>
    <row r="4498" spans="10:10" x14ac:dyDescent="0.25">
      <c r="J4498" s="1"/>
    </row>
    <row r="4499" spans="10:10" x14ac:dyDescent="0.25">
      <c r="J4499" s="1"/>
    </row>
    <row r="4500" spans="10:10" x14ac:dyDescent="0.25">
      <c r="J4500" s="1"/>
    </row>
    <row r="4501" spans="10:10" x14ac:dyDescent="0.25">
      <c r="J4501" s="1"/>
    </row>
    <row r="4502" spans="10:10" x14ac:dyDescent="0.25">
      <c r="J4502" s="1"/>
    </row>
    <row r="4503" spans="10:10" x14ac:dyDescent="0.25">
      <c r="J4503" s="1"/>
    </row>
    <row r="4504" spans="10:10" x14ac:dyDescent="0.25">
      <c r="J4504" s="1"/>
    </row>
    <row r="4505" spans="10:10" x14ac:dyDescent="0.25">
      <c r="J4505" s="1"/>
    </row>
    <row r="4506" spans="10:10" x14ac:dyDescent="0.25">
      <c r="J4506" s="1"/>
    </row>
    <row r="4507" spans="10:10" x14ac:dyDescent="0.25">
      <c r="J4507" s="1"/>
    </row>
    <row r="4508" spans="10:10" x14ac:dyDescent="0.25">
      <c r="J4508" s="1"/>
    </row>
    <row r="4509" spans="10:10" x14ac:dyDescent="0.25">
      <c r="J4509" s="1"/>
    </row>
    <row r="4510" spans="10:10" x14ac:dyDescent="0.25">
      <c r="J4510" s="1"/>
    </row>
    <row r="4511" spans="10:10" x14ac:dyDescent="0.25">
      <c r="J4511" s="1"/>
    </row>
    <row r="4512" spans="10:10" x14ac:dyDescent="0.25">
      <c r="J4512" s="1"/>
    </row>
    <row r="4513" spans="10:10" x14ac:dyDescent="0.25">
      <c r="J4513" s="1"/>
    </row>
    <row r="4514" spans="10:10" x14ac:dyDescent="0.25">
      <c r="J4514" s="1"/>
    </row>
    <row r="4515" spans="10:10" x14ac:dyDescent="0.25">
      <c r="J4515" s="1"/>
    </row>
    <row r="4516" spans="10:10" x14ac:dyDescent="0.25">
      <c r="J4516" s="1"/>
    </row>
    <row r="4517" spans="10:10" x14ac:dyDescent="0.25">
      <c r="J4517" s="1"/>
    </row>
    <row r="4518" spans="10:10" x14ac:dyDescent="0.25">
      <c r="J4518" s="1"/>
    </row>
    <row r="4519" spans="10:10" x14ac:dyDescent="0.25">
      <c r="J4519" s="1"/>
    </row>
    <row r="4520" spans="10:10" x14ac:dyDescent="0.25">
      <c r="J4520" s="1"/>
    </row>
    <row r="4521" spans="10:10" x14ac:dyDescent="0.25">
      <c r="J4521" s="1"/>
    </row>
    <row r="4522" spans="10:10" x14ac:dyDescent="0.25">
      <c r="J4522" s="1"/>
    </row>
    <row r="4523" spans="10:10" x14ac:dyDescent="0.25">
      <c r="J4523" s="1"/>
    </row>
    <row r="4524" spans="10:10" x14ac:dyDescent="0.25">
      <c r="J4524" s="1"/>
    </row>
    <row r="4525" spans="10:10" x14ac:dyDescent="0.25">
      <c r="J4525" s="1"/>
    </row>
    <row r="4526" spans="10:10" x14ac:dyDescent="0.25">
      <c r="J4526" s="1"/>
    </row>
    <row r="4527" spans="10:10" x14ac:dyDescent="0.25">
      <c r="J4527" s="1"/>
    </row>
    <row r="4528" spans="10:10" x14ac:dyDescent="0.25">
      <c r="J4528" s="1"/>
    </row>
    <row r="4529" spans="10:10" x14ac:dyDescent="0.25">
      <c r="J4529" s="1"/>
    </row>
    <row r="4530" spans="10:10" x14ac:dyDescent="0.25">
      <c r="J4530" s="1"/>
    </row>
    <row r="4531" spans="10:10" x14ac:dyDescent="0.25">
      <c r="J4531" s="1"/>
    </row>
    <row r="4532" spans="10:10" x14ac:dyDescent="0.25">
      <c r="J4532" s="1"/>
    </row>
    <row r="4533" spans="10:10" x14ac:dyDescent="0.25">
      <c r="J4533" s="1"/>
    </row>
    <row r="4534" spans="10:10" x14ac:dyDescent="0.25">
      <c r="J4534" s="1"/>
    </row>
    <row r="4535" spans="10:10" x14ac:dyDescent="0.25">
      <c r="J4535" s="1"/>
    </row>
    <row r="4536" spans="10:10" x14ac:dyDescent="0.25">
      <c r="J4536" s="1"/>
    </row>
    <row r="4537" spans="10:10" x14ac:dyDescent="0.25">
      <c r="J4537" s="1"/>
    </row>
    <row r="4538" spans="10:10" x14ac:dyDescent="0.25">
      <c r="J4538" s="1"/>
    </row>
    <row r="4539" spans="10:10" x14ac:dyDescent="0.25">
      <c r="J4539" s="1"/>
    </row>
    <row r="4540" spans="10:10" x14ac:dyDescent="0.25">
      <c r="J4540" s="1"/>
    </row>
    <row r="4541" spans="10:10" x14ac:dyDescent="0.25">
      <c r="J4541" s="1"/>
    </row>
    <row r="4542" spans="10:10" x14ac:dyDescent="0.25">
      <c r="J4542" s="1"/>
    </row>
    <row r="4543" spans="10:10" x14ac:dyDescent="0.25">
      <c r="J4543" s="1"/>
    </row>
    <row r="4544" spans="10:10" x14ac:dyDescent="0.25">
      <c r="J4544" s="1"/>
    </row>
    <row r="4545" spans="10:10" x14ac:dyDescent="0.25">
      <c r="J4545" s="1"/>
    </row>
    <row r="4546" spans="10:10" x14ac:dyDescent="0.25">
      <c r="J4546" s="1"/>
    </row>
    <row r="4547" spans="10:10" x14ac:dyDescent="0.25">
      <c r="J4547" s="1"/>
    </row>
    <row r="4548" spans="10:10" x14ac:dyDescent="0.25">
      <c r="J4548" s="1"/>
    </row>
    <row r="4549" spans="10:10" x14ac:dyDescent="0.25">
      <c r="J4549" s="1"/>
    </row>
    <row r="4550" spans="10:10" x14ac:dyDescent="0.25">
      <c r="J4550" s="1"/>
    </row>
    <row r="4551" spans="10:10" x14ac:dyDescent="0.25">
      <c r="J4551" s="1"/>
    </row>
    <row r="4552" spans="10:10" x14ac:dyDescent="0.25">
      <c r="J4552" s="1"/>
    </row>
    <row r="4553" spans="10:10" x14ac:dyDescent="0.25">
      <c r="J4553" s="1"/>
    </row>
    <row r="4554" spans="10:10" x14ac:dyDescent="0.25">
      <c r="J4554" s="1"/>
    </row>
    <row r="4555" spans="10:10" x14ac:dyDescent="0.25">
      <c r="J4555" s="1"/>
    </row>
    <row r="4556" spans="10:10" x14ac:dyDescent="0.25">
      <c r="J4556" s="1"/>
    </row>
    <row r="4557" spans="10:10" x14ac:dyDescent="0.25">
      <c r="J4557" s="1"/>
    </row>
    <row r="4558" spans="10:10" x14ac:dyDescent="0.25">
      <c r="J4558" s="1"/>
    </row>
    <row r="4559" spans="10:10" x14ac:dyDescent="0.25">
      <c r="J4559" s="1"/>
    </row>
    <row r="4560" spans="10:10" x14ac:dyDescent="0.25">
      <c r="J4560" s="1"/>
    </row>
    <row r="4561" spans="10:10" x14ac:dyDescent="0.25">
      <c r="J4561" s="1"/>
    </row>
    <row r="4562" spans="10:10" x14ac:dyDescent="0.25">
      <c r="J4562" s="1"/>
    </row>
    <row r="4563" spans="10:10" x14ac:dyDescent="0.25">
      <c r="J4563" s="1"/>
    </row>
    <row r="4564" spans="10:10" x14ac:dyDescent="0.25">
      <c r="J4564" s="1"/>
    </row>
    <row r="4565" spans="10:10" x14ac:dyDescent="0.25">
      <c r="J4565" s="1"/>
    </row>
    <row r="4566" spans="10:10" x14ac:dyDescent="0.25">
      <c r="J4566" s="1"/>
    </row>
    <row r="4567" spans="10:10" x14ac:dyDescent="0.25">
      <c r="J4567" s="1"/>
    </row>
    <row r="4568" spans="10:10" x14ac:dyDescent="0.25">
      <c r="J4568" s="1"/>
    </row>
    <row r="4569" spans="10:10" x14ac:dyDescent="0.25">
      <c r="J4569" s="1"/>
    </row>
    <row r="4570" spans="10:10" x14ac:dyDescent="0.25">
      <c r="J4570" s="1"/>
    </row>
    <row r="4571" spans="10:10" x14ac:dyDescent="0.25">
      <c r="J4571" s="1"/>
    </row>
    <row r="4572" spans="10:10" x14ac:dyDescent="0.25">
      <c r="J4572" s="1"/>
    </row>
    <row r="4573" spans="10:10" x14ac:dyDescent="0.25">
      <c r="J4573" s="1"/>
    </row>
    <row r="4574" spans="10:10" x14ac:dyDescent="0.25">
      <c r="J4574" s="1"/>
    </row>
    <row r="4575" spans="10:10" x14ac:dyDescent="0.25">
      <c r="J4575" s="1"/>
    </row>
    <row r="4576" spans="10:10" x14ac:dyDescent="0.25">
      <c r="J4576" s="1"/>
    </row>
    <row r="4577" spans="10:10" x14ac:dyDescent="0.25">
      <c r="J4577" s="1"/>
    </row>
    <row r="4578" spans="10:10" x14ac:dyDescent="0.25">
      <c r="J4578" s="1"/>
    </row>
    <row r="4579" spans="10:10" x14ac:dyDescent="0.25">
      <c r="J4579" s="1"/>
    </row>
    <row r="4580" spans="10:10" x14ac:dyDescent="0.25">
      <c r="J4580" s="1"/>
    </row>
    <row r="4581" spans="10:10" x14ac:dyDescent="0.25">
      <c r="J4581" s="1"/>
    </row>
    <row r="4582" spans="10:10" x14ac:dyDescent="0.25">
      <c r="J4582" s="1"/>
    </row>
    <row r="4583" spans="10:10" x14ac:dyDescent="0.25">
      <c r="J4583" s="1"/>
    </row>
    <row r="4584" spans="10:10" x14ac:dyDescent="0.25">
      <c r="J4584" s="1"/>
    </row>
    <row r="4585" spans="10:10" x14ac:dyDescent="0.25">
      <c r="J4585" s="1"/>
    </row>
    <row r="4586" spans="10:10" x14ac:dyDescent="0.25">
      <c r="J4586" s="1"/>
    </row>
    <row r="4587" spans="10:10" x14ac:dyDescent="0.25">
      <c r="J4587" s="1"/>
    </row>
    <row r="4588" spans="10:10" x14ac:dyDescent="0.25">
      <c r="J4588" s="1"/>
    </row>
    <row r="4589" spans="10:10" x14ac:dyDescent="0.25">
      <c r="J4589" s="1"/>
    </row>
    <row r="4590" spans="10:10" x14ac:dyDescent="0.25">
      <c r="J4590" s="1"/>
    </row>
    <row r="4591" spans="10:10" x14ac:dyDescent="0.25">
      <c r="J4591" s="1"/>
    </row>
    <row r="4592" spans="10:10" x14ac:dyDescent="0.25">
      <c r="J4592" s="1"/>
    </row>
    <row r="4593" spans="10:10" x14ac:dyDescent="0.25">
      <c r="J4593" s="1"/>
    </row>
    <row r="4594" spans="10:10" x14ac:dyDescent="0.25">
      <c r="J4594" s="1"/>
    </row>
    <row r="4595" spans="10:10" x14ac:dyDescent="0.25">
      <c r="J4595" s="1"/>
    </row>
    <row r="4596" spans="10:10" x14ac:dyDescent="0.25">
      <c r="J4596" s="1"/>
    </row>
    <row r="4597" spans="10:10" x14ac:dyDescent="0.25">
      <c r="J4597" s="1"/>
    </row>
    <row r="4598" spans="10:10" x14ac:dyDescent="0.25">
      <c r="J4598" s="1"/>
    </row>
    <row r="4599" spans="10:10" x14ac:dyDescent="0.25">
      <c r="J4599" s="1"/>
    </row>
    <row r="4600" spans="10:10" x14ac:dyDescent="0.25">
      <c r="J4600" s="1"/>
    </row>
    <row r="4601" spans="10:10" x14ac:dyDescent="0.25">
      <c r="J4601" s="1"/>
    </row>
    <row r="4602" spans="10:10" x14ac:dyDescent="0.25">
      <c r="J4602" s="1"/>
    </row>
    <row r="4603" spans="10:10" x14ac:dyDescent="0.25">
      <c r="J4603" s="1"/>
    </row>
    <row r="4604" spans="10:10" x14ac:dyDescent="0.25">
      <c r="J4604" s="1"/>
    </row>
    <row r="4605" spans="10:10" x14ac:dyDescent="0.25">
      <c r="J4605" s="1"/>
    </row>
    <row r="4606" spans="10:10" x14ac:dyDescent="0.25">
      <c r="J4606" s="1"/>
    </row>
    <row r="4607" spans="10:10" x14ac:dyDescent="0.25">
      <c r="J4607" s="1"/>
    </row>
    <row r="4608" spans="10:10" x14ac:dyDescent="0.25">
      <c r="J4608" s="1"/>
    </row>
    <row r="4609" spans="10:10" x14ac:dyDescent="0.25">
      <c r="J4609" s="1"/>
    </row>
    <row r="4610" spans="10:10" x14ac:dyDescent="0.25">
      <c r="J4610" s="1"/>
    </row>
    <row r="4611" spans="10:10" x14ac:dyDescent="0.25">
      <c r="J4611" s="1"/>
    </row>
    <row r="4612" spans="10:10" x14ac:dyDescent="0.25">
      <c r="J4612" s="1"/>
    </row>
    <row r="4613" spans="10:10" x14ac:dyDescent="0.25">
      <c r="J4613" s="1"/>
    </row>
    <row r="4614" spans="10:10" x14ac:dyDescent="0.25">
      <c r="J4614" s="1"/>
    </row>
    <row r="4615" spans="10:10" x14ac:dyDescent="0.25">
      <c r="J4615" s="1"/>
    </row>
    <row r="4616" spans="10:10" x14ac:dyDescent="0.25">
      <c r="J4616" s="1"/>
    </row>
    <row r="4617" spans="10:10" x14ac:dyDescent="0.25">
      <c r="J4617" s="1"/>
    </row>
    <row r="4618" spans="10:10" x14ac:dyDescent="0.25">
      <c r="J4618" s="1"/>
    </row>
    <row r="4619" spans="10:10" x14ac:dyDescent="0.25">
      <c r="J4619" s="1"/>
    </row>
    <row r="4620" spans="10:10" x14ac:dyDescent="0.25">
      <c r="J4620" s="1"/>
    </row>
    <row r="4621" spans="10:10" x14ac:dyDescent="0.25">
      <c r="J4621" s="1"/>
    </row>
    <row r="4622" spans="10:10" x14ac:dyDescent="0.25">
      <c r="J4622" s="1"/>
    </row>
    <row r="4623" spans="10:10" x14ac:dyDescent="0.25">
      <c r="J4623" s="1"/>
    </row>
    <row r="4624" spans="10:10" x14ac:dyDescent="0.25">
      <c r="J4624" s="1"/>
    </row>
    <row r="4625" spans="10:10" x14ac:dyDescent="0.25">
      <c r="J4625" s="1"/>
    </row>
    <row r="4626" spans="10:10" x14ac:dyDescent="0.25">
      <c r="J4626" s="1"/>
    </row>
    <row r="4627" spans="10:10" x14ac:dyDescent="0.25">
      <c r="J4627" s="1"/>
    </row>
    <row r="4628" spans="10:10" x14ac:dyDescent="0.25">
      <c r="J4628" s="1"/>
    </row>
    <row r="4629" spans="10:10" x14ac:dyDescent="0.25">
      <c r="J4629" s="1"/>
    </row>
    <row r="4630" spans="10:10" x14ac:dyDescent="0.25">
      <c r="J4630" s="1"/>
    </row>
    <row r="4631" spans="10:10" x14ac:dyDescent="0.25">
      <c r="J4631" s="1"/>
    </row>
    <row r="4632" spans="10:10" x14ac:dyDescent="0.25">
      <c r="J4632" s="1"/>
    </row>
    <row r="4633" spans="10:10" x14ac:dyDescent="0.25">
      <c r="J4633" s="1"/>
    </row>
    <row r="4634" spans="10:10" x14ac:dyDescent="0.25">
      <c r="J4634" s="1"/>
    </row>
    <row r="4635" spans="10:10" x14ac:dyDescent="0.25">
      <c r="J4635" s="1"/>
    </row>
    <row r="4636" spans="10:10" x14ac:dyDescent="0.25">
      <c r="J4636" s="1"/>
    </row>
    <row r="4637" spans="10:10" x14ac:dyDescent="0.25">
      <c r="J4637" s="1"/>
    </row>
    <row r="4638" spans="10:10" x14ac:dyDescent="0.25">
      <c r="J4638" s="1"/>
    </row>
    <row r="4639" spans="10:10" x14ac:dyDescent="0.25">
      <c r="J4639" s="1"/>
    </row>
    <row r="4640" spans="10:10" x14ac:dyDescent="0.25">
      <c r="J4640" s="1"/>
    </row>
    <row r="4641" spans="10:10" x14ac:dyDescent="0.25">
      <c r="J4641" s="1"/>
    </row>
    <row r="4642" spans="10:10" x14ac:dyDescent="0.25">
      <c r="J4642" s="1"/>
    </row>
    <row r="4643" spans="10:10" x14ac:dyDescent="0.25">
      <c r="J4643" s="1"/>
    </row>
    <row r="4644" spans="10:10" x14ac:dyDescent="0.25">
      <c r="J4644" s="1"/>
    </row>
    <row r="4645" spans="10:10" x14ac:dyDescent="0.25">
      <c r="J4645" s="1"/>
    </row>
    <row r="4646" spans="10:10" x14ac:dyDescent="0.25">
      <c r="J4646" s="1"/>
    </row>
    <row r="4647" spans="10:10" x14ac:dyDescent="0.25">
      <c r="J4647" s="1"/>
    </row>
    <row r="4648" spans="10:10" x14ac:dyDescent="0.25">
      <c r="J4648" s="1"/>
    </row>
    <row r="4649" spans="10:10" x14ac:dyDescent="0.25">
      <c r="J4649" s="1"/>
    </row>
    <row r="4650" spans="10:10" x14ac:dyDescent="0.25">
      <c r="J4650" s="1"/>
    </row>
    <row r="4651" spans="10:10" x14ac:dyDescent="0.25">
      <c r="J4651" s="1"/>
    </row>
    <row r="4652" spans="10:10" x14ac:dyDescent="0.25">
      <c r="J4652" s="1"/>
    </row>
    <row r="4653" spans="10:10" x14ac:dyDescent="0.25">
      <c r="J4653" s="1"/>
    </row>
    <row r="4654" spans="10:10" x14ac:dyDescent="0.25">
      <c r="J4654" s="1"/>
    </row>
    <row r="4655" spans="10:10" x14ac:dyDescent="0.25">
      <c r="J4655" s="1"/>
    </row>
    <row r="4656" spans="10:10" x14ac:dyDescent="0.25">
      <c r="J4656" s="1"/>
    </row>
    <row r="4657" spans="10:10" x14ac:dyDescent="0.25">
      <c r="J4657" s="1"/>
    </row>
    <row r="4658" spans="10:10" x14ac:dyDescent="0.25">
      <c r="J4658" s="1"/>
    </row>
    <row r="4659" spans="10:10" x14ac:dyDescent="0.25">
      <c r="J4659" s="1"/>
    </row>
    <row r="4660" spans="10:10" x14ac:dyDescent="0.25">
      <c r="J4660" s="1"/>
    </row>
    <row r="4661" spans="10:10" x14ac:dyDescent="0.25">
      <c r="J4661" s="1"/>
    </row>
    <row r="4662" spans="10:10" x14ac:dyDescent="0.25">
      <c r="J4662" s="1"/>
    </row>
    <row r="4663" spans="10:10" x14ac:dyDescent="0.25">
      <c r="J4663" s="1"/>
    </row>
    <row r="4664" spans="10:10" x14ac:dyDescent="0.25">
      <c r="J4664" s="1"/>
    </row>
    <row r="4665" spans="10:10" x14ac:dyDescent="0.25">
      <c r="J4665" s="1"/>
    </row>
    <row r="4666" spans="10:10" x14ac:dyDescent="0.25">
      <c r="J4666" s="1"/>
    </row>
    <row r="4667" spans="10:10" x14ac:dyDescent="0.25">
      <c r="J4667" s="1"/>
    </row>
    <row r="4668" spans="10:10" x14ac:dyDescent="0.25">
      <c r="J4668" s="1"/>
    </row>
    <row r="4669" spans="10:10" x14ac:dyDescent="0.25">
      <c r="J4669" s="1"/>
    </row>
    <row r="4670" spans="10:10" x14ac:dyDescent="0.25">
      <c r="J4670" s="1"/>
    </row>
    <row r="4671" spans="10:10" x14ac:dyDescent="0.25">
      <c r="J4671" s="1"/>
    </row>
    <row r="4672" spans="10:10" x14ac:dyDescent="0.25">
      <c r="J4672" s="1"/>
    </row>
    <row r="4673" spans="10:10" x14ac:dyDescent="0.25">
      <c r="J4673" s="1"/>
    </row>
    <row r="4674" spans="10:10" x14ac:dyDescent="0.25">
      <c r="J4674" s="1"/>
    </row>
    <row r="4675" spans="10:10" x14ac:dyDescent="0.25">
      <c r="J4675" s="1"/>
    </row>
    <row r="4676" spans="10:10" x14ac:dyDescent="0.25">
      <c r="J4676" s="1"/>
    </row>
    <row r="4677" spans="10:10" x14ac:dyDescent="0.25">
      <c r="J4677" s="1"/>
    </row>
    <row r="4678" spans="10:10" x14ac:dyDescent="0.25">
      <c r="J4678" s="1"/>
    </row>
    <row r="4679" spans="10:10" x14ac:dyDescent="0.25">
      <c r="J4679" s="1"/>
    </row>
    <row r="4680" spans="10:10" x14ac:dyDescent="0.25">
      <c r="J4680" s="1"/>
    </row>
    <row r="4681" spans="10:10" x14ac:dyDescent="0.25">
      <c r="J4681" s="1"/>
    </row>
    <row r="4682" spans="10:10" x14ac:dyDescent="0.25">
      <c r="J4682" s="1"/>
    </row>
    <row r="4683" spans="10:10" x14ac:dyDescent="0.25">
      <c r="J4683" s="1"/>
    </row>
    <row r="4684" spans="10:10" x14ac:dyDescent="0.25">
      <c r="J4684" s="1"/>
    </row>
    <row r="4685" spans="10:10" x14ac:dyDescent="0.25">
      <c r="J4685" s="1"/>
    </row>
    <row r="4686" spans="10:10" x14ac:dyDescent="0.25">
      <c r="J4686" s="1"/>
    </row>
    <row r="4687" spans="10:10" x14ac:dyDescent="0.25">
      <c r="J4687" s="1"/>
    </row>
    <row r="4688" spans="10:10" x14ac:dyDescent="0.25">
      <c r="J4688" s="1"/>
    </row>
    <row r="4689" spans="10:10" x14ac:dyDescent="0.25">
      <c r="J4689" s="1"/>
    </row>
    <row r="4690" spans="10:10" x14ac:dyDescent="0.25">
      <c r="J4690" s="1"/>
    </row>
    <row r="4691" spans="10:10" x14ac:dyDescent="0.25">
      <c r="J4691" s="1"/>
    </row>
    <row r="4692" spans="10:10" x14ac:dyDescent="0.25">
      <c r="J4692" s="1"/>
    </row>
    <row r="4693" spans="10:10" x14ac:dyDescent="0.25">
      <c r="J4693" s="1"/>
    </row>
    <row r="4694" spans="10:10" x14ac:dyDescent="0.25">
      <c r="J4694" s="1"/>
    </row>
    <row r="4695" spans="10:10" x14ac:dyDescent="0.25">
      <c r="J4695" s="1"/>
    </row>
    <row r="4696" spans="10:10" x14ac:dyDescent="0.25">
      <c r="J4696" s="1"/>
    </row>
    <row r="4697" spans="10:10" x14ac:dyDescent="0.25">
      <c r="J4697" s="1"/>
    </row>
    <row r="4698" spans="10:10" x14ac:dyDescent="0.25">
      <c r="J4698" s="1"/>
    </row>
    <row r="4699" spans="10:10" x14ac:dyDescent="0.25">
      <c r="J4699" s="1"/>
    </row>
    <row r="4700" spans="10:10" x14ac:dyDescent="0.25">
      <c r="J4700" s="1"/>
    </row>
    <row r="4701" spans="10:10" x14ac:dyDescent="0.25">
      <c r="J4701" s="1"/>
    </row>
    <row r="4702" spans="10:10" x14ac:dyDescent="0.25">
      <c r="J4702" s="1"/>
    </row>
    <row r="4703" spans="10:10" x14ac:dyDescent="0.25">
      <c r="J4703" s="1"/>
    </row>
    <row r="4704" spans="10:10" x14ac:dyDescent="0.25">
      <c r="J4704" s="1"/>
    </row>
    <row r="4705" spans="10:10" x14ac:dyDescent="0.25">
      <c r="J4705" s="1"/>
    </row>
    <row r="4706" spans="10:10" x14ac:dyDescent="0.25">
      <c r="J4706" s="1"/>
    </row>
    <row r="4707" spans="10:10" x14ac:dyDescent="0.25">
      <c r="J4707" s="1"/>
    </row>
    <row r="4708" spans="10:10" x14ac:dyDescent="0.25">
      <c r="J4708" s="1"/>
    </row>
    <row r="4709" spans="10:10" x14ac:dyDescent="0.25">
      <c r="J4709" s="1"/>
    </row>
    <row r="4710" spans="10:10" x14ac:dyDescent="0.25">
      <c r="J4710" s="1"/>
    </row>
    <row r="4711" spans="10:10" x14ac:dyDescent="0.25">
      <c r="J4711" s="1"/>
    </row>
    <row r="4712" spans="10:10" x14ac:dyDescent="0.25">
      <c r="J4712" s="1"/>
    </row>
    <row r="4713" spans="10:10" x14ac:dyDescent="0.25">
      <c r="J4713" s="1"/>
    </row>
    <row r="4714" spans="10:10" x14ac:dyDescent="0.25">
      <c r="J4714" s="1"/>
    </row>
    <row r="4715" spans="10:10" x14ac:dyDescent="0.25">
      <c r="J4715" s="1"/>
    </row>
    <row r="4716" spans="10:10" x14ac:dyDescent="0.25">
      <c r="J4716" s="1"/>
    </row>
    <row r="4717" spans="10:10" x14ac:dyDescent="0.25">
      <c r="J4717" s="1"/>
    </row>
    <row r="4718" spans="10:10" x14ac:dyDescent="0.25">
      <c r="J4718" s="1"/>
    </row>
    <row r="4719" spans="10:10" x14ac:dyDescent="0.25">
      <c r="J4719" s="1"/>
    </row>
    <row r="4720" spans="10:10" x14ac:dyDescent="0.25">
      <c r="J4720" s="1"/>
    </row>
    <row r="4721" spans="10:10" x14ac:dyDescent="0.25">
      <c r="J4721" s="1"/>
    </row>
    <row r="4722" spans="10:10" x14ac:dyDescent="0.25">
      <c r="J4722" s="1"/>
    </row>
    <row r="4723" spans="10:10" x14ac:dyDescent="0.25">
      <c r="J4723" s="1"/>
    </row>
    <row r="4724" spans="10:10" x14ac:dyDescent="0.25">
      <c r="J4724" s="1"/>
    </row>
    <row r="4725" spans="10:10" x14ac:dyDescent="0.25">
      <c r="J4725" s="1"/>
    </row>
    <row r="4726" spans="10:10" x14ac:dyDescent="0.25">
      <c r="J4726" s="1"/>
    </row>
    <row r="4727" spans="10:10" x14ac:dyDescent="0.25">
      <c r="J4727" s="1"/>
    </row>
    <row r="4728" spans="10:10" x14ac:dyDescent="0.25">
      <c r="J4728" s="1"/>
    </row>
    <row r="4729" spans="10:10" x14ac:dyDescent="0.25">
      <c r="J4729" s="1"/>
    </row>
    <row r="4730" spans="10:10" x14ac:dyDescent="0.25">
      <c r="J4730" s="1"/>
    </row>
    <row r="4731" spans="10:10" x14ac:dyDescent="0.25">
      <c r="J4731" s="1"/>
    </row>
    <row r="4732" spans="10:10" x14ac:dyDescent="0.25">
      <c r="J4732" s="1"/>
    </row>
    <row r="4733" spans="10:10" x14ac:dyDescent="0.25">
      <c r="J4733" s="1"/>
    </row>
    <row r="4734" spans="10:10" x14ac:dyDescent="0.25">
      <c r="J4734" s="1"/>
    </row>
    <row r="4735" spans="10:10" x14ac:dyDescent="0.25">
      <c r="J4735" s="1"/>
    </row>
    <row r="4736" spans="10:10" x14ac:dyDescent="0.25">
      <c r="J4736" s="1"/>
    </row>
    <row r="4737" spans="10:10" x14ac:dyDescent="0.25">
      <c r="J4737" s="1"/>
    </row>
    <row r="4738" spans="10:10" x14ac:dyDescent="0.25">
      <c r="J4738" s="1"/>
    </row>
    <row r="4739" spans="10:10" x14ac:dyDescent="0.25">
      <c r="J4739" s="1"/>
    </row>
    <row r="4740" spans="10:10" x14ac:dyDescent="0.25">
      <c r="J4740" s="1"/>
    </row>
    <row r="4741" spans="10:10" x14ac:dyDescent="0.25">
      <c r="J4741" s="1"/>
    </row>
    <row r="4742" spans="10:10" x14ac:dyDescent="0.25">
      <c r="J4742" s="1"/>
    </row>
    <row r="4743" spans="10:10" x14ac:dyDescent="0.25">
      <c r="J4743" s="1"/>
    </row>
    <row r="4744" spans="10:10" x14ac:dyDescent="0.25">
      <c r="J4744" s="1"/>
    </row>
    <row r="4745" spans="10:10" x14ac:dyDescent="0.25">
      <c r="J4745" s="1"/>
    </row>
    <row r="4746" spans="10:10" x14ac:dyDescent="0.25">
      <c r="J4746" s="1"/>
    </row>
    <row r="4747" spans="10:10" x14ac:dyDescent="0.25">
      <c r="J4747" s="1"/>
    </row>
    <row r="4748" spans="10:10" x14ac:dyDescent="0.25">
      <c r="J4748" s="1"/>
    </row>
    <row r="4749" spans="10:10" x14ac:dyDescent="0.25">
      <c r="J4749" s="1"/>
    </row>
    <row r="4750" spans="10:10" x14ac:dyDescent="0.25">
      <c r="J4750" s="1"/>
    </row>
    <row r="4751" spans="10:10" x14ac:dyDescent="0.25">
      <c r="J4751" s="1"/>
    </row>
    <row r="4752" spans="10:10" x14ac:dyDescent="0.25">
      <c r="J4752" s="1"/>
    </row>
    <row r="4753" spans="10:10" x14ac:dyDescent="0.25">
      <c r="J4753" s="1"/>
    </row>
    <row r="4754" spans="10:10" x14ac:dyDescent="0.25">
      <c r="J4754" s="1"/>
    </row>
    <row r="4755" spans="10:10" x14ac:dyDescent="0.25">
      <c r="J4755" s="1"/>
    </row>
    <row r="4756" spans="10:10" x14ac:dyDescent="0.25">
      <c r="J4756" s="1"/>
    </row>
    <row r="4757" spans="10:10" x14ac:dyDescent="0.25">
      <c r="J4757" s="1"/>
    </row>
    <row r="4758" spans="10:10" x14ac:dyDescent="0.25">
      <c r="J4758" s="1"/>
    </row>
    <row r="4759" spans="10:10" x14ac:dyDescent="0.25">
      <c r="J4759" s="1"/>
    </row>
    <row r="4760" spans="10:10" x14ac:dyDescent="0.25">
      <c r="J4760" s="1"/>
    </row>
    <row r="4761" spans="10:10" x14ac:dyDescent="0.25">
      <c r="J4761" s="1"/>
    </row>
    <row r="4762" spans="10:10" x14ac:dyDescent="0.25">
      <c r="J4762" s="1"/>
    </row>
    <row r="4763" spans="10:10" x14ac:dyDescent="0.25">
      <c r="J4763" s="1"/>
    </row>
    <row r="4764" spans="10:10" x14ac:dyDescent="0.25">
      <c r="J4764" s="1"/>
    </row>
    <row r="4765" spans="10:10" x14ac:dyDescent="0.25">
      <c r="J4765" s="1"/>
    </row>
    <row r="4766" spans="10:10" x14ac:dyDescent="0.25">
      <c r="J4766" s="1"/>
    </row>
    <row r="4767" spans="10:10" x14ac:dyDescent="0.25">
      <c r="J4767" s="1"/>
    </row>
    <row r="4768" spans="10:10" x14ac:dyDescent="0.25">
      <c r="J4768" s="1"/>
    </row>
    <row r="4769" spans="10:10" x14ac:dyDescent="0.25">
      <c r="J4769" s="1"/>
    </row>
    <row r="4770" spans="10:10" x14ac:dyDescent="0.25">
      <c r="J4770" s="1"/>
    </row>
    <row r="4771" spans="10:10" x14ac:dyDescent="0.25">
      <c r="J4771" s="1"/>
    </row>
    <row r="4772" spans="10:10" x14ac:dyDescent="0.25">
      <c r="J4772" s="1"/>
    </row>
    <row r="4773" spans="10:10" x14ac:dyDescent="0.25">
      <c r="J4773" s="1"/>
    </row>
    <row r="4774" spans="10:10" x14ac:dyDescent="0.25">
      <c r="J4774" s="1"/>
    </row>
    <row r="4775" spans="10:10" x14ac:dyDescent="0.25">
      <c r="J4775" s="1"/>
    </row>
    <row r="4776" spans="10:10" x14ac:dyDescent="0.25">
      <c r="J4776" s="1"/>
    </row>
    <row r="4777" spans="10:10" x14ac:dyDescent="0.25">
      <c r="J4777" s="1"/>
    </row>
    <row r="4778" spans="10:10" x14ac:dyDescent="0.25">
      <c r="J4778" s="1"/>
    </row>
    <row r="4779" spans="10:10" x14ac:dyDescent="0.25">
      <c r="J4779" s="1"/>
    </row>
    <row r="4780" spans="10:10" x14ac:dyDescent="0.25">
      <c r="J4780" s="1"/>
    </row>
    <row r="4781" spans="10:10" x14ac:dyDescent="0.25">
      <c r="J4781" s="1"/>
    </row>
    <row r="4782" spans="10:10" x14ac:dyDescent="0.25">
      <c r="J4782" s="1"/>
    </row>
    <row r="4783" spans="10:10" x14ac:dyDescent="0.25">
      <c r="J4783" s="1"/>
    </row>
    <row r="4784" spans="10:10" x14ac:dyDescent="0.25">
      <c r="J4784" s="1"/>
    </row>
    <row r="4785" spans="10:10" x14ac:dyDescent="0.25">
      <c r="J4785" s="1"/>
    </row>
    <row r="4786" spans="10:10" x14ac:dyDescent="0.25">
      <c r="J4786" s="1"/>
    </row>
    <row r="4787" spans="10:10" x14ac:dyDescent="0.25">
      <c r="J4787" s="1"/>
    </row>
    <row r="4788" spans="10:10" x14ac:dyDescent="0.25">
      <c r="J4788" s="1"/>
    </row>
    <row r="4789" spans="10:10" x14ac:dyDescent="0.25">
      <c r="J4789" s="1"/>
    </row>
    <row r="4790" spans="10:10" x14ac:dyDescent="0.25">
      <c r="J4790" s="1"/>
    </row>
    <row r="4791" spans="10:10" x14ac:dyDescent="0.25">
      <c r="J4791" s="1"/>
    </row>
    <row r="4792" spans="10:10" x14ac:dyDescent="0.25">
      <c r="J4792" s="1"/>
    </row>
    <row r="4793" spans="10:10" x14ac:dyDescent="0.25">
      <c r="J4793" s="1"/>
    </row>
    <row r="4794" spans="10:10" x14ac:dyDescent="0.25">
      <c r="J4794" s="1"/>
    </row>
    <row r="4795" spans="10:10" x14ac:dyDescent="0.25">
      <c r="J4795" s="1"/>
    </row>
    <row r="4796" spans="10:10" x14ac:dyDescent="0.25">
      <c r="J4796" s="1"/>
    </row>
    <row r="4797" spans="10:10" x14ac:dyDescent="0.25">
      <c r="J4797" s="1"/>
    </row>
    <row r="4798" spans="10:10" x14ac:dyDescent="0.25">
      <c r="J4798" s="1"/>
    </row>
    <row r="4799" spans="10:10" x14ac:dyDescent="0.25">
      <c r="J4799" s="1"/>
    </row>
    <row r="4800" spans="10:10" x14ac:dyDescent="0.25">
      <c r="J4800" s="1"/>
    </row>
    <row r="4801" spans="10:10" x14ac:dyDescent="0.25">
      <c r="J4801" s="1"/>
    </row>
    <row r="4802" spans="10:10" x14ac:dyDescent="0.25">
      <c r="J4802" s="1"/>
    </row>
    <row r="4803" spans="10:10" x14ac:dyDescent="0.25">
      <c r="J4803" s="1"/>
    </row>
    <row r="4804" spans="10:10" x14ac:dyDescent="0.25">
      <c r="J4804" s="1"/>
    </row>
    <row r="4805" spans="10:10" x14ac:dyDescent="0.25">
      <c r="J4805" s="1"/>
    </row>
    <row r="4806" spans="10:10" x14ac:dyDescent="0.25">
      <c r="J4806" s="1"/>
    </row>
    <row r="4807" spans="10:10" x14ac:dyDescent="0.25">
      <c r="J4807" s="1"/>
    </row>
    <row r="4808" spans="10:10" x14ac:dyDescent="0.25">
      <c r="J4808" s="1"/>
    </row>
    <row r="4809" spans="10:10" x14ac:dyDescent="0.25">
      <c r="J4809" s="1"/>
    </row>
    <row r="4810" spans="10:10" x14ac:dyDescent="0.25">
      <c r="J4810" s="1"/>
    </row>
    <row r="4811" spans="10:10" x14ac:dyDescent="0.25">
      <c r="J4811" s="1"/>
    </row>
    <row r="4812" spans="10:10" x14ac:dyDescent="0.25">
      <c r="J4812" s="1"/>
    </row>
    <row r="4813" spans="10:10" x14ac:dyDescent="0.25">
      <c r="J4813" s="1"/>
    </row>
    <row r="4814" spans="10:10" x14ac:dyDescent="0.25">
      <c r="J4814" s="1"/>
    </row>
    <row r="4815" spans="10:10" x14ac:dyDescent="0.25">
      <c r="J4815" s="1"/>
    </row>
    <row r="4816" spans="10:10" x14ac:dyDescent="0.25">
      <c r="J4816" s="1"/>
    </row>
    <row r="4817" spans="10:10" x14ac:dyDescent="0.25">
      <c r="J4817" s="1"/>
    </row>
    <row r="4818" spans="10:10" x14ac:dyDescent="0.25">
      <c r="J4818" s="1"/>
    </row>
    <row r="4819" spans="10:10" x14ac:dyDescent="0.25">
      <c r="J4819" s="1"/>
    </row>
    <row r="4820" spans="10:10" x14ac:dyDescent="0.25">
      <c r="J4820" s="1"/>
    </row>
    <row r="4821" spans="10:10" x14ac:dyDescent="0.25">
      <c r="J4821" s="1"/>
    </row>
    <row r="4822" spans="10:10" x14ac:dyDescent="0.25">
      <c r="J4822" s="1"/>
    </row>
    <row r="4823" spans="10:10" x14ac:dyDescent="0.25">
      <c r="J4823" s="1"/>
    </row>
    <row r="4824" spans="10:10" x14ac:dyDescent="0.25">
      <c r="J4824" s="1"/>
    </row>
    <row r="4825" spans="10:10" x14ac:dyDescent="0.25">
      <c r="J4825" s="1"/>
    </row>
    <row r="4826" spans="10:10" x14ac:dyDescent="0.25">
      <c r="J4826" s="1"/>
    </row>
    <row r="4827" spans="10:10" x14ac:dyDescent="0.25">
      <c r="J4827" s="1"/>
    </row>
    <row r="4828" spans="10:10" x14ac:dyDescent="0.25">
      <c r="J4828" s="1"/>
    </row>
    <row r="4829" spans="10:10" x14ac:dyDescent="0.25">
      <c r="J4829" s="1"/>
    </row>
    <row r="4830" spans="10:10" x14ac:dyDescent="0.25">
      <c r="J4830" s="1"/>
    </row>
    <row r="4831" spans="10:10" x14ac:dyDescent="0.25">
      <c r="J4831" s="1"/>
    </row>
    <row r="4832" spans="10:10" x14ac:dyDescent="0.25">
      <c r="J4832" s="1"/>
    </row>
    <row r="4833" spans="10:10" x14ac:dyDescent="0.25">
      <c r="J4833" s="1"/>
    </row>
    <row r="4834" spans="10:10" x14ac:dyDescent="0.25">
      <c r="J4834" s="1"/>
    </row>
    <row r="4835" spans="10:10" x14ac:dyDescent="0.25">
      <c r="J4835" s="1"/>
    </row>
    <row r="4836" spans="10:10" x14ac:dyDescent="0.25">
      <c r="J4836" s="1"/>
    </row>
    <row r="4837" spans="10:10" x14ac:dyDescent="0.25">
      <c r="J4837" s="1"/>
    </row>
    <row r="4838" spans="10:10" x14ac:dyDescent="0.25">
      <c r="J4838" s="1"/>
    </row>
    <row r="4839" spans="10:10" x14ac:dyDescent="0.25">
      <c r="J4839" s="1"/>
    </row>
    <row r="4840" spans="10:10" x14ac:dyDescent="0.25">
      <c r="J4840" s="1"/>
    </row>
    <row r="4841" spans="10:10" x14ac:dyDescent="0.25">
      <c r="J4841" s="1"/>
    </row>
    <row r="4842" spans="10:10" x14ac:dyDescent="0.25">
      <c r="J4842" s="1"/>
    </row>
    <row r="4843" spans="10:10" x14ac:dyDescent="0.25">
      <c r="J4843" s="1"/>
    </row>
    <row r="4844" spans="10:10" x14ac:dyDescent="0.25">
      <c r="J4844" s="1"/>
    </row>
    <row r="4845" spans="10:10" x14ac:dyDescent="0.25">
      <c r="J4845" s="1"/>
    </row>
    <row r="4846" spans="10:10" x14ac:dyDescent="0.25">
      <c r="J4846" s="1"/>
    </row>
    <row r="4847" spans="10:10" x14ac:dyDescent="0.25">
      <c r="J4847" s="1"/>
    </row>
    <row r="4848" spans="10:10" x14ac:dyDescent="0.25">
      <c r="J4848" s="1"/>
    </row>
    <row r="4849" spans="10:10" x14ac:dyDescent="0.25">
      <c r="J4849" s="1"/>
    </row>
    <row r="4850" spans="10:10" x14ac:dyDescent="0.25">
      <c r="J4850" s="1"/>
    </row>
    <row r="4851" spans="10:10" x14ac:dyDescent="0.25">
      <c r="J4851" s="1"/>
    </row>
    <row r="4852" spans="10:10" x14ac:dyDescent="0.25">
      <c r="J4852" s="1"/>
    </row>
    <row r="4853" spans="10:10" x14ac:dyDescent="0.25">
      <c r="J4853" s="1"/>
    </row>
    <row r="4854" spans="10:10" x14ac:dyDescent="0.25">
      <c r="J4854" s="1"/>
    </row>
    <row r="4855" spans="10:10" x14ac:dyDescent="0.25">
      <c r="J4855" s="1"/>
    </row>
    <row r="4856" spans="10:10" x14ac:dyDescent="0.25">
      <c r="J4856" s="1"/>
    </row>
    <row r="4857" spans="10:10" x14ac:dyDescent="0.25">
      <c r="J4857" s="1"/>
    </row>
    <row r="4858" spans="10:10" x14ac:dyDescent="0.25">
      <c r="J4858" s="1"/>
    </row>
    <row r="4859" spans="10:10" x14ac:dyDescent="0.25">
      <c r="J4859" s="1"/>
    </row>
    <row r="4860" spans="10:10" x14ac:dyDescent="0.25">
      <c r="J4860" s="1"/>
    </row>
    <row r="4861" spans="10:10" x14ac:dyDescent="0.25">
      <c r="J4861" s="1"/>
    </row>
    <row r="4862" spans="10:10" x14ac:dyDescent="0.25">
      <c r="J4862" s="1"/>
    </row>
    <row r="4863" spans="10:10" x14ac:dyDescent="0.25">
      <c r="J4863" s="1"/>
    </row>
    <row r="4864" spans="10:10" x14ac:dyDescent="0.25">
      <c r="J4864" s="1"/>
    </row>
    <row r="4865" spans="10:10" x14ac:dyDescent="0.25">
      <c r="J4865" s="1"/>
    </row>
    <row r="4866" spans="10:10" x14ac:dyDescent="0.25">
      <c r="J4866" s="1"/>
    </row>
    <row r="4867" spans="10:10" x14ac:dyDescent="0.25">
      <c r="J4867" s="1"/>
    </row>
    <row r="4868" spans="10:10" x14ac:dyDescent="0.25">
      <c r="J4868" s="1"/>
    </row>
    <row r="4869" spans="10:10" x14ac:dyDescent="0.25">
      <c r="J4869" s="1"/>
    </row>
    <row r="4870" spans="10:10" x14ac:dyDescent="0.25">
      <c r="J4870" s="1"/>
    </row>
    <row r="4871" spans="10:10" x14ac:dyDescent="0.25">
      <c r="J4871" s="1"/>
    </row>
    <row r="4872" spans="10:10" x14ac:dyDescent="0.25">
      <c r="J4872" s="1"/>
    </row>
    <row r="4873" spans="10:10" x14ac:dyDescent="0.25">
      <c r="J4873" s="1"/>
    </row>
    <row r="4874" spans="10:10" x14ac:dyDescent="0.25">
      <c r="J4874" s="1"/>
    </row>
    <row r="4875" spans="10:10" x14ac:dyDescent="0.25">
      <c r="J4875" s="1"/>
    </row>
    <row r="4876" spans="10:10" x14ac:dyDescent="0.25">
      <c r="J4876" s="1"/>
    </row>
    <row r="4877" spans="10:10" x14ac:dyDescent="0.25">
      <c r="J4877" s="1"/>
    </row>
    <row r="4878" spans="10:10" x14ac:dyDescent="0.25">
      <c r="J4878" s="1"/>
    </row>
    <row r="4879" spans="10:10" x14ac:dyDescent="0.25">
      <c r="J4879" s="1"/>
    </row>
    <row r="4880" spans="10:10" x14ac:dyDescent="0.25">
      <c r="J4880" s="1"/>
    </row>
    <row r="4881" spans="10:10" x14ac:dyDescent="0.25">
      <c r="J4881" s="1"/>
    </row>
    <row r="4882" spans="10:10" x14ac:dyDescent="0.25">
      <c r="J4882" s="1"/>
    </row>
    <row r="4883" spans="10:10" x14ac:dyDescent="0.25">
      <c r="J4883" s="1"/>
    </row>
    <row r="4884" spans="10:10" x14ac:dyDescent="0.25">
      <c r="J4884" s="1"/>
    </row>
    <row r="4885" spans="10:10" x14ac:dyDescent="0.25">
      <c r="J4885" s="1"/>
    </row>
    <row r="4886" spans="10:10" x14ac:dyDescent="0.25">
      <c r="J4886" s="1"/>
    </row>
    <row r="4887" spans="10:10" x14ac:dyDescent="0.25">
      <c r="J4887" s="1"/>
    </row>
    <row r="4888" spans="10:10" x14ac:dyDescent="0.25">
      <c r="J4888" s="1"/>
    </row>
    <row r="4889" spans="10:10" x14ac:dyDescent="0.25">
      <c r="J4889" s="1"/>
    </row>
    <row r="4890" spans="10:10" x14ac:dyDescent="0.25">
      <c r="J4890" s="1"/>
    </row>
    <row r="4891" spans="10:10" x14ac:dyDescent="0.25">
      <c r="J4891" s="1"/>
    </row>
    <row r="4892" spans="10:10" x14ac:dyDescent="0.25">
      <c r="J4892" s="1"/>
    </row>
    <row r="4893" spans="10:10" x14ac:dyDescent="0.25">
      <c r="J4893" s="1"/>
    </row>
    <row r="4894" spans="10:10" x14ac:dyDescent="0.25">
      <c r="J4894" s="1"/>
    </row>
    <row r="4895" spans="10:10" x14ac:dyDescent="0.25">
      <c r="J4895" s="1"/>
    </row>
    <row r="4896" spans="10:10" x14ac:dyDescent="0.25">
      <c r="J4896" s="1"/>
    </row>
    <row r="4897" spans="10:10" x14ac:dyDescent="0.25">
      <c r="J4897" s="1"/>
    </row>
    <row r="4898" spans="10:10" x14ac:dyDescent="0.25">
      <c r="J4898" s="1"/>
    </row>
    <row r="4899" spans="10:10" x14ac:dyDescent="0.25">
      <c r="J4899" s="1"/>
    </row>
    <row r="4900" spans="10:10" x14ac:dyDescent="0.25">
      <c r="J4900" s="1"/>
    </row>
    <row r="4901" spans="10:10" x14ac:dyDescent="0.25">
      <c r="J4901" s="1"/>
    </row>
    <row r="4902" spans="10:10" x14ac:dyDescent="0.25">
      <c r="J4902" s="1"/>
    </row>
    <row r="4903" spans="10:10" x14ac:dyDescent="0.25">
      <c r="J4903" s="1"/>
    </row>
    <row r="4904" spans="10:10" x14ac:dyDescent="0.25">
      <c r="J4904" s="1"/>
    </row>
    <row r="4905" spans="10:10" x14ac:dyDescent="0.25">
      <c r="J4905" s="1"/>
    </row>
    <row r="4906" spans="10:10" x14ac:dyDescent="0.25">
      <c r="J4906" s="1"/>
    </row>
    <row r="4907" spans="10:10" x14ac:dyDescent="0.25">
      <c r="J4907" s="1"/>
    </row>
    <row r="4908" spans="10:10" x14ac:dyDescent="0.25">
      <c r="J4908" s="1"/>
    </row>
    <row r="4909" spans="10:10" x14ac:dyDescent="0.25">
      <c r="J4909" s="1"/>
    </row>
    <row r="4910" spans="10:10" x14ac:dyDescent="0.25">
      <c r="J4910" s="1"/>
    </row>
    <row r="4911" spans="10:10" x14ac:dyDescent="0.25">
      <c r="J4911" s="1"/>
    </row>
    <row r="4912" spans="10:10" x14ac:dyDescent="0.25">
      <c r="J4912" s="1"/>
    </row>
    <row r="4913" spans="10:10" x14ac:dyDescent="0.25">
      <c r="J4913" s="1"/>
    </row>
    <row r="4914" spans="10:10" x14ac:dyDescent="0.25">
      <c r="J4914" s="1"/>
    </row>
    <row r="4915" spans="10:10" x14ac:dyDescent="0.25">
      <c r="J4915" s="1"/>
    </row>
    <row r="4916" spans="10:10" x14ac:dyDescent="0.25">
      <c r="J4916" s="1"/>
    </row>
    <row r="4917" spans="10:10" x14ac:dyDescent="0.25">
      <c r="J4917" s="1"/>
    </row>
    <row r="4918" spans="10:10" x14ac:dyDescent="0.25">
      <c r="J4918" s="1"/>
    </row>
    <row r="4919" spans="10:10" x14ac:dyDescent="0.25">
      <c r="J4919" s="1"/>
    </row>
    <row r="4920" spans="10:10" x14ac:dyDescent="0.25">
      <c r="J4920" s="1"/>
    </row>
    <row r="4921" spans="10:10" x14ac:dyDescent="0.25">
      <c r="J4921" s="1"/>
    </row>
    <row r="4922" spans="10:10" x14ac:dyDescent="0.25">
      <c r="J4922" s="1"/>
    </row>
    <row r="4923" spans="10:10" x14ac:dyDescent="0.25">
      <c r="J4923" s="1"/>
    </row>
    <row r="4924" spans="10:10" x14ac:dyDescent="0.25">
      <c r="J4924" s="1"/>
    </row>
    <row r="4925" spans="10:10" x14ac:dyDescent="0.25">
      <c r="J4925" s="1"/>
    </row>
    <row r="4926" spans="10:10" x14ac:dyDescent="0.25">
      <c r="J4926" s="1"/>
    </row>
    <row r="4927" spans="10:10" x14ac:dyDescent="0.25">
      <c r="J4927" s="1"/>
    </row>
    <row r="4928" spans="10:10" x14ac:dyDescent="0.25">
      <c r="J4928" s="1"/>
    </row>
    <row r="4929" spans="10:10" x14ac:dyDescent="0.25">
      <c r="J4929" s="1"/>
    </row>
    <row r="4930" spans="10:10" x14ac:dyDescent="0.25">
      <c r="J4930" s="1"/>
    </row>
    <row r="4931" spans="10:10" x14ac:dyDescent="0.25">
      <c r="J4931" s="1"/>
    </row>
    <row r="4932" spans="10:10" x14ac:dyDescent="0.25">
      <c r="J4932" s="1"/>
    </row>
    <row r="4933" spans="10:10" x14ac:dyDescent="0.25">
      <c r="J4933" s="1"/>
    </row>
    <row r="4934" spans="10:10" x14ac:dyDescent="0.25">
      <c r="J4934" s="1"/>
    </row>
    <row r="4935" spans="10:10" x14ac:dyDescent="0.25">
      <c r="J4935" s="1"/>
    </row>
    <row r="4936" spans="10:10" x14ac:dyDescent="0.25">
      <c r="J4936" s="1"/>
    </row>
    <row r="4937" spans="10:10" x14ac:dyDescent="0.25">
      <c r="J4937" s="1"/>
    </row>
    <row r="4938" spans="10:10" x14ac:dyDescent="0.25">
      <c r="J4938" s="1"/>
    </row>
    <row r="4939" spans="10:10" x14ac:dyDescent="0.25">
      <c r="J4939" s="1"/>
    </row>
    <row r="4940" spans="10:10" x14ac:dyDescent="0.25">
      <c r="J4940" s="1"/>
    </row>
    <row r="4941" spans="10:10" x14ac:dyDescent="0.25">
      <c r="J4941" s="1"/>
    </row>
    <row r="4942" spans="10:10" x14ac:dyDescent="0.25">
      <c r="J4942" s="1"/>
    </row>
    <row r="4943" spans="10:10" x14ac:dyDescent="0.25">
      <c r="J4943" s="1"/>
    </row>
    <row r="4944" spans="10:10" x14ac:dyDescent="0.25">
      <c r="J4944" s="1"/>
    </row>
    <row r="4945" spans="10:10" x14ac:dyDescent="0.25">
      <c r="J4945" s="1"/>
    </row>
    <row r="4946" spans="10:10" x14ac:dyDescent="0.25">
      <c r="J4946" s="1"/>
    </row>
    <row r="4947" spans="10:10" x14ac:dyDescent="0.25">
      <c r="J4947" s="1"/>
    </row>
    <row r="4948" spans="10:10" x14ac:dyDescent="0.25">
      <c r="J4948" s="1"/>
    </row>
    <row r="4949" spans="10:10" x14ac:dyDescent="0.25">
      <c r="J4949" s="1"/>
    </row>
    <row r="4950" spans="10:10" x14ac:dyDescent="0.25">
      <c r="J4950" s="1"/>
    </row>
    <row r="4951" spans="10:10" x14ac:dyDescent="0.25">
      <c r="J4951" s="1"/>
    </row>
    <row r="4952" spans="10:10" x14ac:dyDescent="0.25">
      <c r="J4952" s="1"/>
    </row>
    <row r="4953" spans="10:10" x14ac:dyDescent="0.25">
      <c r="J4953" s="1"/>
    </row>
    <row r="4954" spans="10:10" x14ac:dyDescent="0.25">
      <c r="J4954" s="1"/>
    </row>
    <row r="4955" spans="10:10" x14ac:dyDescent="0.25">
      <c r="J4955" s="1"/>
    </row>
    <row r="4956" spans="10:10" x14ac:dyDescent="0.25">
      <c r="J4956" s="1"/>
    </row>
    <row r="4957" spans="10:10" x14ac:dyDescent="0.25">
      <c r="J4957" s="1"/>
    </row>
    <row r="4958" spans="10:10" x14ac:dyDescent="0.25">
      <c r="J4958" s="1"/>
    </row>
    <row r="4959" spans="10:10" x14ac:dyDescent="0.25">
      <c r="J4959" s="1"/>
    </row>
    <row r="4960" spans="10:10" x14ac:dyDescent="0.25">
      <c r="J4960" s="1"/>
    </row>
    <row r="4961" spans="10:10" x14ac:dyDescent="0.25">
      <c r="J4961" s="1"/>
    </row>
    <row r="4962" spans="10:10" x14ac:dyDescent="0.25">
      <c r="J4962" s="1"/>
    </row>
    <row r="4963" spans="10:10" x14ac:dyDescent="0.25">
      <c r="J4963" s="1"/>
    </row>
    <row r="4964" spans="10:10" x14ac:dyDescent="0.25">
      <c r="J4964" s="1"/>
    </row>
    <row r="4965" spans="10:10" x14ac:dyDescent="0.25">
      <c r="J4965" s="1"/>
    </row>
    <row r="4966" spans="10:10" x14ac:dyDescent="0.25">
      <c r="J4966" s="1"/>
    </row>
    <row r="4967" spans="10:10" x14ac:dyDescent="0.25">
      <c r="J4967" s="1"/>
    </row>
    <row r="4968" spans="10:10" x14ac:dyDescent="0.25">
      <c r="J4968" s="1"/>
    </row>
    <row r="4969" spans="10:10" x14ac:dyDescent="0.25">
      <c r="J4969" s="1"/>
    </row>
    <row r="4970" spans="10:10" x14ac:dyDescent="0.25">
      <c r="J4970" s="1"/>
    </row>
    <row r="4971" spans="10:10" x14ac:dyDescent="0.25">
      <c r="J4971" s="1"/>
    </row>
    <row r="4972" spans="10:10" x14ac:dyDescent="0.25">
      <c r="J4972" s="1"/>
    </row>
    <row r="4973" spans="10:10" x14ac:dyDescent="0.25">
      <c r="J4973" s="1"/>
    </row>
    <row r="4974" spans="10:10" x14ac:dyDescent="0.25">
      <c r="J4974" s="1"/>
    </row>
    <row r="4975" spans="10:10" x14ac:dyDescent="0.25">
      <c r="J4975" s="1"/>
    </row>
    <row r="4976" spans="10:10" x14ac:dyDescent="0.25">
      <c r="J4976" s="1"/>
    </row>
    <row r="4977" spans="10:10" x14ac:dyDescent="0.25">
      <c r="J4977" s="1"/>
    </row>
    <row r="4978" spans="10:10" x14ac:dyDescent="0.25">
      <c r="J4978" s="1"/>
    </row>
    <row r="4979" spans="10:10" x14ac:dyDescent="0.25">
      <c r="J4979" s="1"/>
    </row>
    <row r="4980" spans="10:10" x14ac:dyDescent="0.25">
      <c r="J4980" s="1"/>
    </row>
    <row r="4981" spans="10:10" x14ac:dyDescent="0.25">
      <c r="J4981" s="1"/>
    </row>
    <row r="4982" spans="10:10" x14ac:dyDescent="0.25">
      <c r="J4982" s="1"/>
    </row>
    <row r="4983" spans="10:10" x14ac:dyDescent="0.25">
      <c r="J4983" s="1"/>
    </row>
    <row r="4984" spans="10:10" x14ac:dyDescent="0.25">
      <c r="J4984" s="1"/>
    </row>
    <row r="4985" spans="10:10" x14ac:dyDescent="0.25">
      <c r="J4985" s="1"/>
    </row>
    <row r="4986" spans="10:10" x14ac:dyDescent="0.25">
      <c r="J4986" s="1"/>
    </row>
    <row r="4987" spans="10:10" x14ac:dyDescent="0.25">
      <c r="J4987" s="1"/>
    </row>
    <row r="4988" spans="10:10" x14ac:dyDescent="0.25">
      <c r="J4988" s="1"/>
    </row>
    <row r="4989" spans="10:10" x14ac:dyDescent="0.25">
      <c r="J4989" s="1"/>
    </row>
    <row r="4990" spans="10:10" x14ac:dyDescent="0.25">
      <c r="J4990" s="1"/>
    </row>
    <row r="4991" spans="10:10" x14ac:dyDescent="0.25">
      <c r="J4991" s="1"/>
    </row>
    <row r="4992" spans="10:10" x14ac:dyDescent="0.25">
      <c r="J4992" s="1"/>
    </row>
    <row r="4993" spans="10:10" x14ac:dyDescent="0.25">
      <c r="J4993" s="1"/>
    </row>
    <row r="4994" spans="10:10" x14ac:dyDescent="0.25">
      <c r="J4994" s="1"/>
    </row>
    <row r="4995" spans="10:10" x14ac:dyDescent="0.25">
      <c r="J4995" s="1"/>
    </row>
    <row r="4996" spans="10:10" x14ac:dyDescent="0.25">
      <c r="J4996" s="1"/>
    </row>
    <row r="4997" spans="10:10" x14ac:dyDescent="0.25">
      <c r="J4997" s="1"/>
    </row>
    <row r="4998" spans="10:10" x14ac:dyDescent="0.25">
      <c r="J4998" s="1"/>
    </row>
    <row r="4999" spans="10:10" x14ac:dyDescent="0.25">
      <c r="J4999" s="1"/>
    </row>
    <row r="5000" spans="10:10" x14ac:dyDescent="0.25">
      <c r="J5000" s="1"/>
    </row>
    <row r="5001" spans="10:10" x14ac:dyDescent="0.25">
      <c r="J5001" s="1"/>
    </row>
    <row r="5002" spans="10:10" x14ac:dyDescent="0.25">
      <c r="J5002" s="1"/>
    </row>
    <row r="5003" spans="10:10" x14ac:dyDescent="0.25">
      <c r="J5003" s="1"/>
    </row>
    <row r="5004" spans="10:10" x14ac:dyDescent="0.25">
      <c r="J5004" s="1"/>
    </row>
    <row r="5005" spans="10:10" x14ac:dyDescent="0.25">
      <c r="J5005" s="1"/>
    </row>
    <row r="5006" spans="10:10" x14ac:dyDescent="0.25">
      <c r="J5006" s="1"/>
    </row>
    <row r="5007" spans="10:10" x14ac:dyDescent="0.25">
      <c r="J5007" s="1"/>
    </row>
    <row r="5008" spans="10:10" x14ac:dyDescent="0.25">
      <c r="J5008" s="1"/>
    </row>
    <row r="5009" spans="10:10" x14ac:dyDescent="0.25">
      <c r="J5009" s="1"/>
    </row>
    <row r="5010" spans="10:10" x14ac:dyDescent="0.25">
      <c r="J5010" s="1"/>
    </row>
    <row r="5011" spans="10:10" x14ac:dyDescent="0.25">
      <c r="J5011" s="1"/>
    </row>
    <row r="5012" spans="10:10" x14ac:dyDescent="0.25">
      <c r="J5012" s="1"/>
    </row>
    <row r="5013" spans="10:10" x14ac:dyDescent="0.25">
      <c r="J5013" s="1"/>
    </row>
    <row r="5014" spans="10:10" x14ac:dyDescent="0.25">
      <c r="J5014" s="1"/>
    </row>
    <row r="5015" spans="10:10" x14ac:dyDescent="0.25">
      <c r="J5015" s="1"/>
    </row>
    <row r="5016" spans="10:10" x14ac:dyDescent="0.25">
      <c r="J5016" s="1"/>
    </row>
    <row r="5017" spans="10:10" x14ac:dyDescent="0.25">
      <c r="J5017" s="1"/>
    </row>
    <row r="5018" spans="10:10" x14ac:dyDescent="0.25">
      <c r="J5018" s="1"/>
    </row>
    <row r="5019" spans="10:10" x14ac:dyDescent="0.25">
      <c r="J5019" s="1"/>
    </row>
    <row r="5020" spans="10:10" x14ac:dyDescent="0.25">
      <c r="J5020" s="1"/>
    </row>
    <row r="5021" spans="10:10" x14ac:dyDescent="0.25">
      <c r="J5021" s="1"/>
    </row>
    <row r="5022" spans="10:10" x14ac:dyDescent="0.25">
      <c r="J5022" s="1"/>
    </row>
    <row r="5023" spans="10:10" x14ac:dyDescent="0.25">
      <c r="J5023" s="1"/>
    </row>
    <row r="5024" spans="10:10" x14ac:dyDescent="0.25">
      <c r="J5024" s="1"/>
    </row>
    <row r="5025" spans="10:10" x14ac:dyDescent="0.25">
      <c r="J5025" s="1"/>
    </row>
    <row r="5026" spans="10:10" x14ac:dyDescent="0.25">
      <c r="J5026" s="1"/>
    </row>
    <row r="5027" spans="10:10" x14ac:dyDescent="0.25">
      <c r="J5027" s="1"/>
    </row>
    <row r="5028" spans="10:10" x14ac:dyDescent="0.25">
      <c r="J5028" s="1"/>
    </row>
    <row r="5029" spans="10:10" x14ac:dyDescent="0.25">
      <c r="J5029" s="1"/>
    </row>
    <row r="5030" spans="10:10" x14ac:dyDescent="0.25">
      <c r="J5030" s="1"/>
    </row>
    <row r="5031" spans="10:10" x14ac:dyDescent="0.25">
      <c r="J5031" s="1"/>
    </row>
    <row r="5032" spans="10:10" x14ac:dyDescent="0.25">
      <c r="J5032" s="1"/>
    </row>
    <row r="5033" spans="10:10" x14ac:dyDescent="0.25">
      <c r="J5033" s="1"/>
    </row>
    <row r="5034" spans="10:10" x14ac:dyDescent="0.25">
      <c r="J5034" s="1"/>
    </row>
    <row r="5035" spans="10:10" x14ac:dyDescent="0.25">
      <c r="J5035" s="1"/>
    </row>
    <row r="5036" spans="10:10" x14ac:dyDescent="0.25">
      <c r="J5036" s="1"/>
    </row>
    <row r="5037" spans="10:10" x14ac:dyDescent="0.25">
      <c r="J5037" s="1"/>
    </row>
    <row r="5038" spans="10:10" x14ac:dyDescent="0.25">
      <c r="J5038" s="1"/>
    </row>
    <row r="5039" spans="10:10" x14ac:dyDescent="0.25">
      <c r="J5039" s="1"/>
    </row>
    <row r="5040" spans="10:10" x14ac:dyDescent="0.25">
      <c r="J5040" s="1"/>
    </row>
    <row r="5041" spans="10:10" x14ac:dyDescent="0.25">
      <c r="J5041" s="1"/>
    </row>
    <row r="5042" spans="10:10" x14ac:dyDescent="0.25">
      <c r="J5042" s="1"/>
    </row>
    <row r="5043" spans="10:10" x14ac:dyDescent="0.25">
      <c r="J5043" s="1"/>
    </row>
    <row r="5044" spans="10:10" x14ac:dyDescent="0.25">
      <c r="J5044" s="1"/>
    </row>
    <row r="5045" spans="10:10" x14ac:dyDescent="0.25">
      <c r="J5045" s="1"/>
    </row>
    <row r="5046" spans="10:10" x14ac:dyDescent="0.25">
      <c r="J5046" s="1"/>
    </row>
    <row r="5047" spans="10:10" x14ac:dyDescent="0.25">
      <c r="J5047" s="1"/>
    </row>
    <row r="5048" spans="10:10" x14ac:dyDescent="0.25">
      <c r="J5048" s="1"/>
    </row>
    <row r="5049" spans="10:10" x14ac:dyDescent="0.25">
      <c r="J5049" s="1"/>
    </row>
    <row r="5050" spans="10:10" x14ac:dyDescent="0.25">
      <c r="J5050" s="1"/>
    </row>
    <row r="5051" spans="10:10" x14ac:dyDescent="0.25">
      <c r="J5051" s="1"/>
    </row>
    <row r="5052" spans="10:10" x14ac:dyDescent="0.25">
      <c r="J5052" s="1"/>
    </row>
    <row r="5053" spans="10:10" x14ac:dyDescent="0.25">
      <c r="J5053" s="1"/>
    </row>
    <row r="5054" spans="10:10" x14ac:dyDescent="0.25">
      <c r="J5054" s="1"/>
    </row>
    <row r="5055" spans="10:10" x14ac:dyDescent="0.25">
      <c r="J5055" s="1"/>
    </row>
    <row r="5056" spans="10:10" x14ac:dyDescent="0.25">
      <c r="J5056" s="1"/>
    </row>
    <row r="5057" spans="10:10" x14ac:dyDescent="0.25">
      <c r="J5057" s="1"/>
    </row>
    <row r="5058" spans="10:10" x14ac:dyDescent="0.25">
      <c r="J5058" s="1"/>
    </row>
    <row r="5059" spans="10:10" x14ac:dyDescent="0.25">
      <c r="J5059" s="1"/>
    </row>
    <row r="5060" spans="10:10" x14ac:dyDescent="0.25">
      <c r="J5060" s="1"/>
    </row>
    <row r="5061" spans="10:10" x14ac:dyDescent="0.25">
      <c r="J5061" s="1"/>
    </row>
    <row r="5062" spans="10:10" x14ac:dyDescent="0.25">
      <c r="J5062" s="1"/>
    </row>
    <row r="5063" spans="10:10" x14ac:dyDescent="0.25">
      <c r="J5063" s="1"/>
    </row>
    <row r="5064" spans="10:10" x14ac:dyDescent="0.25">
      <c r="J5064" s="1"/>
    </row>
    <row r="5065" spans="10:10" x14ac:dyDescent="0.25">
      <c r="J5065" s="1"/>
    </row>
    <row r="5066" spans="10:10" x14ac:dyDescent="0.25">
      <c r="J5066" s="1"/>
    </row>
    <row r="5067" spans="10:10" x14ac:dyDescent="0.25">
      <c r="J5067" s="1"/>
    </row>
    <row r="5068" spans="10:10" x14ac:dyDescent="0.25">
      <c r="J5068" s="1"/>
    </row>
    <row r="5069" spans="10:10" x14ac:dyDescent="0.25">
      <c r="J5069" s="1"/>
    </row>
    <row r="5070" spans="10:10" x14ac:dyDescent="0.25">
      <c r="J5070" s="1"/>
    </row>
    <row r="5071" spans="10:10" x14ac:dyDescent="0.25">
      <c r="J5071" s="1"/>
    </row>
    <row r="5072" spans="10:10" x14ac:dyDescent="0.25">
      <c r="J5072" s="1"/>
    </row>
    <row r="5073" spans="10:10" x14ac:dyDescent="0.25">
      <c r="J5073" s="1"/>
    </row>
    <row r="5074" spans="10:10" x14ac:dyDescent="0.25">
      <c r="J5074" s="1"/>
    </row>
    <row r="5075" spans="10:10" x14ac:dyDescent="0.25">
      <c r="J5075" s="1"/>
    </row>
    <row r="5076" spans="10:10" x14ac:dyDescent="0.25">
      <c r="J5076" s="1"/>
    </row>
    <row r="5077" spans="10:10" x14ac:dyDescent="0.25">
      <c r="J5077" s="1"/>
    </row>
    <row r="5078" spans="10:10" x14ac:dyDescent="0.25">
      <c r="J5078" s="1"/>
    </row>
    <row r="5079" spans="10:10" x14ac:dyDescent="0.25">
      <c r="J5079" s="1"/>
    </row>
    <row r="5080" spans="10:10" x14ac:dyDescent="0.25">
      <c r="J5080" s="1"/>
    </row>
    <row r="5081" spans="10:10" x14ac:dyDescent="0.25">
      <c r="J5081" s="1"/>
    </row>
    <row r="5082" spans="10:10" x14ac:dyDescent="0.25">
      <c r="J5082" s="1"/>
    </row>
    <row r="5083" spans="10:10" x14ac:dyDescent="0.25">
      <c r="J5083" s="1"/>
    </row>
    <row r="5084" spans="10:10" x14ac:dyDescent="0.25">
      <c r="J5084" s="1"/>
    </row>
    <row r="5085" spans="10:10" x14ac:dyDescent="0.25">
      <c r="J5085" s="1"/>
    </row>
    <row r="5086" spans="10:10" x14ac:dyDescent="0.25">
      <c r="J5086" s="1"/>
    </row>
    <row r="5087" spans="10:10" x14ac:dyDescent="0.25">
      <c r="J5087" s="1"/>
    </row>
    <row r="5088" spans="10:10" x14ac:dyDescent="0.25">
      <c r="J5088" s="1"/>
    </row>
    <row r="5089" spans="10:10" x14ac:dyDescent="0.25">
      <c r="J5089" s="1"/>
    </row>
    <row r="5090" spans="10:10" x14ac:dyDescent="0.25">
      <c r="J5090" s="1"/>
    </row>
    <row r="5091" spans="10:10" x14ac:dyDescent="0.25">
      <c r="J5091" s="1"/>
    </row>
    <row r="5092" spans="10:10" x14ac:dyDescent="0.25">
      <c r="J5092" s="1"/>
    </row>
    <row r="5093" spans="10:10" x14ac:dyDescent="0.25">
      <c r="J5093" s="1"/>
    </row>
    <row r="5094" spans="10:10" x14ac:dyDescent="0.25">
      <c r="J5094" s="1"/>
    </row>
    <row r="5095" spans="10:10" x14ac:dyDescent="0.25">
      <c r="J5095" s="1"/>
    </row>
    <row r="5096" spans="10:10" x14ac:dyDescent="0.25">
      <c r="J5096" s="1"/>
    </row>
    <row r="5097" spans="10:10" x14ac:dyDescent="0.25">
      <c r="J5097" s="1"/>
    </row>
    <row r="5098" spans="10:10" x14ac:dyDescent="0.25">
      <c r="J5098" s="1"/>
    </row>
    <row r="5099" spans="10:10" x14ac:dyDescent="0.25">
      <c r="J5099" s="1"/>
    </row>
    <row r="5100" spans="10:10" x14ac:dyDescent="0.25">
      <c r="J5100" s="1"/>
    </row>
    <row r="5101" spans="10:10" x14ac:dyDescent="0.25">
      <c r="J5101" s="1"/>
    </row>
    <row r="5102" spans="10:10" x14ac:dyDescent="0.25">
      <c r="J5102" s="1"/>
    </row>
    <row r="5103" spans="10:10" x14ac:dyDescent="0.25">
      <c r="J5103" s="1"/>
    </row>
    <row r="5104" spans="10:10" x14ac:dyDescent="0.25">
      <c r="J5104" s="1"/>
    </row>
    <row r="5105" spans="10:10" x14ac:dyDescent="0.25">
      <c r="J5105" s="1"/>
    </row>
    <row r="5106" spans="10:10" x14ac:dyDescent="0.25">
      <c r="J5106" s="1"/>
    </row>
    <row r="5107" spans="10:10" x14ac:dyDescent="0.25">
      <c r="J5107" s="1"/>
    </row>
    <row r="5108" spans="10:10" x14ac:dyDescent="0.25">
      <c r="J5108" s="1"/>
    </row>
    <row r="5109" spans="10:10" x14ac:dyDescent="0.25">
      <c r="J5109" s="1"/>
    </row>
    <row r="5110" spans="10:10" x14ac:dyDescent="0.25">
      <c r="J5110" s="1"/>
    </row>
    <row r="5111" spans="10:10" x14ac:dyDescent="0.25">
      <c r="J5111" s="1"/>
    </row>
    <row r="5112" spans="10:10" x14ac:dyDescent="0.25">
      <c r="J5112" s="1"/>
    </row>
    <row r="5113" spans="10:10" x14ac:dyDescent="0.25">
      <c r="J5113" s="1"/>
    </row>
    <row r="5114" spans="10:10" x14ac:dyDescent="0.25">
      <c r="J5114" s="1"/>
    </row>
    <row r="5115" spans="10:10" x14ac:dyDescent="0.25">
      <c r="J5115" s="1"/>
    </row>
    <row r="5116" spans="10:10" x14ac:dyDescent="0.25">
      <c r="J5116" s="1"/>
    </row>
    <row r="5117" spans="10:10" x14ac:dyDescent="0.25">
      <c r="J5117" s="1"/>
    </row>
    <row r="5118" spans="10:10" x14ac:dyDescent="0.25">
      <c r="J5118" s="1"/>
    </row>
    <row r="5119" spans="10:10" x14ac:dyDescent="0.25">
      <c r="J5119" s="1"/>
    </row>
    <row r="5120" spans="10:10" x14ac:dyDescent="0.25">
      <c r="J5120" s="1"/>
    </row>
    <row r="5121" spans="10:10" x14ac:dyDescent="0.25">
      <c r="J5121" s="1"/>
    </row>
    <row r="5122" spans="10:10" x14ac:dyDescent="0.25">
      <c r="J5122" s="1"/>
    </row>
    <row r="5123" spans="10:10" x14ac:dyDescent="0.25">
      <c r="J5123" s="1"/>
    </row>
    <row r="5124" spans="10:10" x14ac:dyDescent="0.25">
      <c r="J5124" s="1"/>
    </row>
    <row r="5125" spans="10:10" x14ac:dyDescent="0.25">
      <c r="J5125" s="1"/>
    </row>
    <row r="5126" spans="10:10" x14ac:dyDescent="0.25">
      <c r="J5126" s="1"/>
    </row>
    <row r="5127" spans="10:10" x14ac:dyDescent="0.25">
      <c r="J5127" s="1"/>
    </row>
    <row r="5128" spans="10:10" x14ac:dyDescent="0.25">
      <c r="J5128" s="1"/>
    </row>
    <row r="5129" spans="10:10" x14ac:dyDescent="0.25">
      <c r="J5129" s="1"/>
    </row>
    <row r="5130" spans="10:10" x14ac:dyDescent="0.25">
      <c r="J5130" s="1"/>
    </row>
    <row r="5131" spans="10:10" x14ac:dyDescent="0.25">
      <c r="J5131" s="1"/>
    </row>
    <row r="5132" spans="10:10" x14ac:dyDescent="0.25">
      <c r="J5132" s="1"/>
    </row>
    <row r="5133" spans="10:10" x14ac:dyDescent="0.25">
      <c r="J5133" s="1"/>
    </row>
    <row r="5134" spans="10:10" x14ac:dyDescent="0.25">
      <c r="J5134" s="1"/>
    </row>
    <row r="5135" spans="10:10" x14ac:dyDescent="0.25">
      <c r="J5135" s="1"/>
    </row>
    <row r="5136" spans="10:10" x14ac:dyDescent="0.25">
      <c r="J5136" s="1"/>
    </row>
    <row r="5137" spans="10:10" x14ac:dyDescent="0.25">
      <c r="J5137" s="1"/>
    </row>
    <row r="5138" spans="10:10" x14ac:dyDescent="0.25">
      <c r="J5138" s="1"/>
    </row>
    <row r="5139" spans="10:10" x14ac:dyDescent="0.25">
      <c r="J5139" s="1"/>
    </row>
    <row r="5140" spans="10:10" x14ac:dyDescent="0.25">
      <c r="J5140" s="1"/>
    </row>
    <row r="5141" spans="10:10" x14ac:dyDescent="0.25">
      <c r="J5141" s="1"/>
    </row>
    <row r="5142" spans="10:10" x14ac:dyDescent="0.25">
      <c r="J5142" s="1"/>
    </row>
    <row r="5143" spans="10:10" x14ac:dyDescent="0.25">
      <c r="J5143" s="1"/>
    </row>
    <row r="5144" spans="10:10" x14ac:dyDescent="0.25">
      <c r="J5144" s="1"/>
    </row>
    <row r="5145" spans="10:10" x14ac:dyDescent="0.25">
      <c r="J5145" s="1"/>
    </row>
    <row r="5146" spans="10:10" x14ac:dyDescent="0.25">
      <c r="J5146" s="1"/>
    </row>
    <row r="5147" spans="10:10" x14ac:dyDescent="0.25">
      <c r="J5147" s="1"/>
    </row>
    <row r="5148" spans="10:10" x14ac:dyDescent="0.25">
      <c r="J5148" s="1"/>
    </row>
    <row r="5149" spans="10:10" x14ac:dyDescent="0.25">
      <c r="J5149" s="1"/>
    </row>
    <row r="5150" spans="10:10" x14ac:dyDescent="0.25">
      <c r="J5150" s="1"/>
    </row>
    <row r="5151" spans="10:10" x14ac:dyDescent="0.25">
      <c r="J5151" s="1"/>
    </row>
    <row r="5152" spans="10:10" x14ac:dyDescent="0.25">
      <c r="J5152" s="1"/>
    </row>
    <row r="5153" spans="10:10" x14ac:dyDescent="0.25">
      <c r="J5153" s="1"/>
    </row>
    <row r="5154" spans="10:10" x14ac:dyDescent="0.25">
      <c r="J5154" s="1"/>
    </row>
    <row r="5155" spans="10:10" x14ac:dyDescent="0.25">
      <c r="J5155" s="1"/>
    </row>
    <row r="5156" spans="10:10" x14ac:dyDescent="0.25">
      <c r="J5156" s="1"/>
    </row>
    <row r="5157" spans="10:10" x14ac:dyDescent="0.25">
      <c r="J5157" s="1"/>
    </row>
    <row r="5158" spans="10:10" x14ac:dyDescent="0.25">
      <c r="J5158" s="1"/>
    </row>
    <row r="5159" spans="10:10" x14ac:dyDescent="0.25">
      <c r="J5159" s="1"/>
    </row>
    <row r="5160" spans="10:10" x14ac:dyDescent="0.25">
      <c r="J5160" s="1"/>
    </row>
    <row r="5161" spans="10:10" x14ac:dyDescent="0.25">
      <c r="J5161" s="1"/>
    </row>
    <row r="5162" spans="10:10" x14ac:dyDescent="0.25">
      <c r="J5162" s="1"/>
    </row>
    <row r="5163" spans="10:10" x14ac:dyDescent="0.25">
      <c r="J5163" s="1"/>
    </row>
    <row r="5164" spans="10:10" x14ac:dyDescent="0.25">
      <c r="J5164" s="1"/>
    </row>
    <row r="5165" spans="10:10" x14ac:dyDescent="0.25">
      <c r="J5165" s="1"/>
    </row>
    <row r="5166" spans="10:10" x14ac:dyDescent="0.25">
      <c r="J5166" s="1"/>
    </row>
    <row r="5167" spans="10:10" x14ac:dyDescent="0.25">
      <c r="J5167" s="1"/>
    </row>
    <row r="5168" spans="10:10" x14ac:dyDescent="0.25">
      <c r="J5168" s="1"/>
    </row>
    <row r="5169" spans="10:10" x14ac:dyDescent="0.25">
      <c r="J5169" s="1"/>
    </row>
    <row r="5170" spans="10:10" x14ac:dyDescent="0.25">
      <c r="J5170" s="1"/>
    </row>
    <row r="5171" spans="10:10" x14ac:dyDescent="0.25">
      <c r="J5171" s="1"/>
    </row>
    <row r="5172" spans="10:10" x14ac:dyDescent="0.25">
      <c r="J5172" s="1"/>
    </row>
    <row r="5173" spans="10:10" x14ac:dyDescent="0.25">
      <c r="J5173" s="1"/>
    </row>
    <row r="5174" spans="10:10" x14ac:dyDescent="0.25">
      <c r="J5174" s="1"/>
    </row>
    <row r="5175" spans="10:10" x14ac:dyDescent="0.25">
      <c r="J5175" s="1"/>
    </row>
    <row r="5176" spans="10:10" x14ac:dyDescent="0.25">
      <c r="J5176" s="1"/>
    </row>
    <row r="5177" spans="10:10" x14ac:dyDescent="0.25">
      <c r="J5177" s="1"/>
    </row>
    <row r="5178" spans="10:10" x14ac:dyDescent="0.25">
      <c r="J5178" s="1"/>
    </row>
    <row r="5179" spans="10:10" x14ac:dyDescent="0.25">
      <c r="J5179" s="1"/>
    </row>
    <row r="5180" spans="10:10" x14ac:dyDescent="0.25">
      <c r="J5180" s="1"/>
    </row>
    <row r="5181" spans="10:10" x14ac:dyDescent="0.25">
      <c r="J5181" s="1"/>
    </row>
    <row r="5182" spans="10:10" x14ac:dyDescent="0.25">
      <c r="J5182" s="1"/>
    </row>
    <row r="5183" spans="10:10" x14ac:dyDescent="0.25">
      <c r="J5183" s="1"/>
    </row>
    <row r="5184" spans="10:10" x14ac:dyDescent="0.25">
      <c r="J5184" s="1"/>
    </row>
    <row r="5185" spans="10:10" x14ac:dyDescent="0.25">
      <c r="J5185" s="1"/>
    </row>
    <row r="5186" spans="10:10" x14ac:dyDescent="0.25">
      <c r="J5186" s="1"/>
    </row>
    <row r="5187" spans="10:10" x14ac:dyDescent="0.25">
      <c r="J5187" s="1"/>
    </row>
    <row r="5188" spans="10:10" x14ac:dyDescent="0.25">
      <c r="J5188" s="1"/>
    </row>
    <row r="5189" spans="10:10" x14ac:dyDescent="0.25">
      <c r="J5189" s="1"/>
    </row>
    <row r="5190" spans="10:10" x14ac:dyDescent="0.25">
      <c r="J5190" s="1"/>
    </row>
    <row r="5191" spans="10:10" x14ac:dyDescent="0.25">
      <c r="J5191" s="1"/>
    </row>
    <row r="5192" spans="10:10" x14ac:dyDescent="0.25">
      <c r="J5192" s="1"/>
    </row>
    <row r="5193" spans="10:10" x14ac:dyDescent="0.25">
      <c r="J5193" s="1"/>
    </row>
    <row r="5194" spans="10:10" x14ac:dyDescent="0.25">
      <c r="J5194" s="1"/>
    </row>
    <row r="5195" spans="10:10" x14ac:dyDescent="0.25">
      <c r="J5195" s="1"/>
    </row>
    <row r="5196" spans="10:10" x14ac:dyDescent="0.25">
      <c r="J5196" s="1"/>
    </row>
    <row r="5197" spans="10:10" x14ac:dyDescent="0.25">
      <c r="J5197" s="1"/>
    </row>
    <row r="5198" spans="10:10" x14ac:dyDescent="0.25">
      <c r="J5198" s="1"/>
    </row>
    <row r="5199" spans="10:10" x14ac:dyDescent="0.25">
      <c r="J5199" s="1"/>
    </row>
    <row r="5200" spans="10:10" x14ac:dyDescent="0.25">
      <c r="J5200" s="1"/>
    </row>
    <row r="5201" spans="10:10" x14ac:dyDescent="0.25">
      <c r="J5201" s="1"/>
    </row>
    <row r="5202" spans="10:10" x14ac:dyDescent="0.25">
      <c r="J5202" s="1"/>
    </row>
    <row r="5203" spans="10:10" x14ac:dyDescent="0.25">
      <c r="J5203" s="1"/>
    </row>
    <row r="5204" spans="10:10" x14ac:dyDescent="0.25">
      <c r="J5204" s="1"/>
    </row>
    <row r="5205" spans="10:10" x14ac:dyDescent="0.25">
      <c r="J5205" s="1"/>
    </row>
    <row r="5206" spans="10:10" x14ac:dyDescent="0.25">
      <c r="J5206" s="1"/>
    </row>
    <row r="5207" spans="10:10" x14ac:dyDescent="0.25">
      <c r="J5207" s="1"/>
    </row>
    <row r="5208" spans="10:10" x14ac:dyDescent="0.25">
      <c r="J5208" s="1"/>
    </row>
    <row r="5209" spans="10:10" x14ac:dyDescent="0.25">
      <c r="J5209" s="1"/>
    </row>
    <row r="5210" spans="10:10" x14ac:dyDescent="0.25">
      <c r="J5210" s="1"/>
    </row>
    <row r="5211" spans="10:10" x14ac:dyDescent="0.25">
      <c r="J5211" s="1"/>
    </row>
    <row r="5212" spans="10:10" x14ac:dyDescent="0.25">
      <c r="J5212" s="1"/>
    </row>
    <row r="5213" spans="10:10" x14ac:dyDescent="0.25">
      <c r="J5213" s="1"/>
    </row>
    <row r="5214" spans="10:10" x14ac:dyDescent="0.25">
      <c r="J5214" s="1"/>
    </row>
    <row r="5215" spans="10:10" x14ac:dyDescent="0.25">
      <c r="J5215" s="1"/>
    </row>
    <row r="5216" spans="10:10" x14ac:dyDescent="0.25">
      <c r="J5216" s="1"/>
    </row>
    <row r="5217" spans="10:10" x14ac:dyDescent="0.25">
      <c r="J5217" s="1"/>
    </row>
    <row r="5218" spans="10:10" x14ac:dyDescent="0.25">
      <c r="J5218" s="1"/>
    </row>
    <row r="5219" spans="10:10" x14ac:dyDescent="0.25">
      <c r="J5219" s="1"/>
    </row>
    <row r="5220" spans="10:10" x14ac:dyDescent="0.25">
      <c r="J5220" s="1"/>
    </row>
    <row r="5221" spans="10:10" x14ac:dyDescent="0.25">
      <c r="J5221" s="1"/>
    </row>
    <row r="5222" spans="10:10" x14ac:dyDescent="0.25">
      <c r="J5222" s="1"/>
    </row>
    <row r="5223" spans="10:10" x14ac:dyDescent="0.25">
      <c r="J5223" s="1"/>
    </row>
    <row r="5224" spans="10:10" x14ac:dyDescent="0.25">
      <c r="J5224" s="1"/>
    </row>
    <row r="5225" spans="10:10" x14ac:dyDescent="0.25">
      <c r="J5225" s="1"/>
    </row>
    <row r="5226" spans="10:10" x14ac:dyDescent="0.25">
      <c r="J5226" s="1"/>
    </row>
    <row r="5227" spans="10:10" x14ac:dyDescent="0.25">
      <c r="J5227" s="1"/>
    </row>
    <row r="5228" spans="10:10" x14ac:dyDescent="0.25">
      <c r="J5228" s="1"/>
    </row>
    <row r="5229" spans="10:10" x14ac:dyDescent="0.25">
      <c r="J5229" s="1"/>
    </row>
    <row r="5230" spans="10:10" x14ac:dyDescent="0.25">
      <c r="J5230" s="1"/>
    </row>
    <row r="5231" spans="10:10" x14ac:dyDescent="0.25">
      <c r="J5231" s="1"/>
    </row>
    <row r="5232" spans="10:10" x14ac:dyDescent="0.25">
      <c r="J5232" s="1"/>
    </row>
    <row r="5233" spans="10:10" x14ac:dyDescent="0.25">
      <c r="J5233" s="1"/>
    </row>
    <row r="5234" spans="10:10" x14ac:dyDescent="0.25">
      <c r="J5234" s="1"/>
    </row>
    <row r="5235" spans="10:10" x14ac:dyDescent="0.25">
      <c r="J5235" s="1"/>
    </row>
    <row r="5236" spans="10:10" x14ac:dyDescent="0.25">
      <c r="J5236" s="1"/>
    </row>
    <row r="5237" spans="10:10" x14ac:dyDescent="0.25">
      <c r="J5237" s="1"/>
    </row>
    <row r="5238" spans="10:10" x14ac:dyDescent="0.25">
      <c r="J5238" s="1"/>
    </row>
    <row r="5239" spans="10:10" x14ac:dyDescent="0.25">
      <c r="J5239" s="1"/>
    </row>
    <row r="5240" spans="10:10" x14ac:dyDescent="0.25">
      <c r="J5240" s="1"/>
    </row>
    <row r="5241" spans="10:10" x14ac:dyDescent="0.25">
      <c r="J5241" s="1"/>
    </row>
    <row r="5242" spans="10:10" x14ac:dyDescent="0.25">
      <c r="J5242" s="1"/>
    </row>
    <row r="5243" spans="10:10" x14ac:dyDescent="0.25">
      <c r="J5243" s="1"/>
    </row>
    <row r="5244" spans="10:10" x14ac:dyDescent="0.25">
      <c r="J5244" s="1"/>
    </row>
    <row r="5245" spans="10:10" x14ac:dyDescent="0.25">
      <c r="J5245" s="1"/>
    </row>
    <row r="5246" spans="10:10" x14ac:dyDescent="0.25">
      <c r="J5246" s="1"/>
    </row>
    <row r="5247" spans="10:10" x14ac:dyDescent="0.25">
      <c r="J5247" s="1"/>
    </row>
    <row r="5248" spans="10:10" x14ac:dyDescent="0.25">
      <c r="J5248" s="1"/>
    </row>
    <row r="5249" spans="10:10" x14ac:dyDescent="0.25">
      <c r="J5249" s="1"/>
    </row>
    <row r="5250" spans="10:10" x14ac:dyDescent="0.25">
      <c r="J5250" s="1"/>
    </row>
    <row r="5251" spans="10:10" x14ac:dyDescent="0.25">
      <c r="J5251" s="1"/>
    </row>
    <row r="5252" spans="10:10" x14ac:dyDescent="0.25">
      <c r="J5252" s="1"/>
    </row>
    <row r="5253" spans="10:10" x14ac:dyDescent="0.25">
      <c r="J5253" s="1"/>
    </row>
    <row r="5254" spans="10:10" x14ac:dyDescent="0.25">
      <c r="J5254" s="1"/>
    </row>
    <row r="5255" spans="10:10" x14ac:dyDescent="0.25">
      <c r="J5255" s="1"/>
    </row>
    <row r="5256" spans="10:10" x14ac:dyDescent="0.25">
      <c r="J5256" s="1"/>
    </row>
    <row r="5257" spans="10:10" x14ac:dyDescent="0.25">
      <c r="J5257" s="1"/>
    </row>
    <row r="5258" spans="10:10" x14ac:dyDescent="0.25">
      <c r="J5258" s="1"/>
    </row>
    <row r="5259" spans="10:10" x14ac:dyDescent="0.25">
      <c r="J5259" s="1"/>
    </row>
    <row r="5260" spans="10:10" x14ac:dyDescent="0.25">
      <c r="J5260" s="1"/>
    </row>
    <row r="5261" spans="10:10" x14ac:dyDescent="0.25">
      <c r="J5261" s="1"/>
    </row>
    <row r="5262" spans="10:10" x14ac:dyDescent="0.25">
      <c r="J5262" s="1"/>
    </row>
    <row r="5263" spans="10:10" x14ac:dyDescent="0.25">
      <c r="J5263" s="1"/>
    </row>
    <row r="5264" spans="10:10" x14ac:dyDescent="0.25">
      <c r="J5264" s="1"/>
    </row>
    <row r="5265" spans="10:10" x14ac:dyDescent="0.25">
      <c r="J5265" s="1"/>
    </row>
    <row r="5266" spans="10:10" x14ac:dyDescent="0.25">
      <c r="J5266" s="1"/>
    </row>
    <row r="5267" spans="10:10" x14ac:dyDescent="0.25">
      <c r="J5267" s="1"/>
    </row>
    <row r="5268" spans="10:10" x14ac:dyDescent="0.25">
      <c r="J5268" s="1"/>
    </row>
    <row r="5269" spans="10:10" x14ac:dyDescent="0.25">
      <c r="J5269" s="1"/>
    </row>
    <row r="5270" spans="10:10" x14ac:dyDescent="0.25">
      <c r="J5270" s="1"/>
    </row>
    <row r="5271" spans="10:10" x14ac:dyDescent="0.25">
      <c r="J5271" s="1"/>
    </row>
    <row r="5272" spans="10:10" x14ac:dyDescent="0.25">
      <c r="J5272" s="1"/>
    </row>
    <row r="5273" spans="10:10" x14ac:dyDescent="0.25">
      <c r="J5273" s="1"/>
    </row>
    <row r="5274" spans="10:10" x14ac:dyDescent="0.25">
      <c r="J5274" s="1"/>
    </row>
    <row r="5275" spans="10:10" x14ac:dyDescent="0.25">
      <c r="J5275" s="1"/>
    </row>
    <row r="5276" spans="10:10" x14ac:dyDescent="0.25">
      <c r="J5276" s="1"/>
    </row>
    <row r="5277" spans="10:10" x14ac:dyDescent="0.25">
      <c r="J5277" s="1"/>
    </row>
    <row r="5278" spans="10:10" x14ac:dyDescent="0.25">
      <c r="J5278" s="1"/>
    </row>
    <row r="5279" spans="10:10" x14ac:dyDescent="0.25">
      <c r="J5279" s="1"/>
    </row>
    <row r="5280" spans="10:10" x14ac:dyDescent="0.25">
      <c r="J5280" s="1"/>
    </row>
    <row r="5281" spans="10:10" x14ac:dyDescent="0.25">
      <c r="J5281" s="1"/>
    </row>
    <row r="5282" spans="10:10" x14ac:dyDescent="0.25">
      <c r="J5282" s="1"/>
    </row>
    <row r="5283" spans="10:10" x14ac:dyDescent="0.25">
      <c r="J5283" s="1"/>
    </row>
    <row r="5284" spans="10:10" x14ac:dyDescent="0.25">
      <c r="J5284" s="1"/>
    </row>
    <row r="5285" spans="10:10" x14ac:dyDescent="0.25">
      <c r="J5285" s="1"/>
    </row>
    <row r="5286" spans="10:10" x14ac:dyDescent="0.25">
      <c r="J5286" s="1"/>
    </row>
    <row r="5287" spans="10:10" x14ac:dyDescent="0.25">
      <c r="J5287" s="1"/>
    </row>
    <row r="5288" spans="10:10" x14ac:dyDescent="0.25">
      <c r="J5288" s="1"/>
    </row>
    <row r="5289" spans="10:10" x14ac:dyDescent="0.25">
      <c r="J5289" s="1"/>
    </row>
    <row r="5290" spans="10:10" x14ac:dyDescent="0.25">
      <c r="J5290" s="1"/>
    </row>
    <row r="5291" spans="10:10" x14ac:dyDescent="0.25">
      <c r="J5291" s="1"/>
    </row>
    <row r="5292" spans="10:10" x14ac:dyDescent="0.25">
      <c r="J5292" s="1"/>
    </row>
    <row r="5293" spans="10:10" x14ac:dyDescent="0.25">
      <c r="J5293" s="1"/>
    </row>
    <row r="5294" spans="10:10" x14ac:dyDescent="0.25">
      <c r="J5294" s="1"/>
    </row>
    <row r="5295" spans="10:10" x14ac:dyDescent="0.25">
      <c r="J5295" s="1"/>
    </row>
    <row r="5296" spans="10:10" x14ac:dyDescent="0.25">
      <c r="J5296" s="1"/>
    </row>
    <row r="5297" spans="10:10" x14ac:dyDescent="0.25">
      <c r="J5297" s="1"/>
    </row>
    <row r="5298" spans="10:10" x14ac:dyDescent="0.25">
      <c r="J5298" s="1"/>
    </row>
    <row r="5299" spans="10:10" x14ac:dyDescent="0.25">
      <c r="J5299" s="1"/>
    </row>
    <row r="5300" spans="10:10" x14ac:dyDescent="0.25">
      <c r="J5300" s="1"/>
    </row>
    <row r="5301" spans="10:10" x14ac:dyDescent="0.25">
      <c r="J5301" s="1"/>
    </row>
    <row r="5302" spans="10:10" x14ac:dyDescent="0.25">
      <c r="J5302" s="1"/>
    </row>
    <row r="5303" spans="10:10" x14ac:dyDescent="0.25">
      <c r="J5303" s="1"/>
    </row>
    <row r="5304" spans="10:10" x14ac:dyDescent="0.25">
      <c r="J5304" s="1"/>
    </row>
    <row r="5305" spans="10:10" x14ac:dyDescent="0.25">
      <c r="J5305" s="1"/>
    </row>
    <row r="5306" spans="10:10" x14ac:dyDescent="0.25">
      <c r="J5306" s="1"/>
    </row>
    <row r="5307" spans="10:10" x14ac:dyDescent="0.25">
      <c r="J5307" s="1"/>
    </row>
    <row r="5308" spans="10:10" x14ac:dyDescent="0.25">
      <c r="J5308" s="1"/>
    </row>
    <row r="5309" spans="10:10" x14ac:dyDescent="0.25">
      <c r="J5309" s="1"/>
    </row>
    <row r="5310" spans="10:10" x14ac:dyDescent="0.25">
      <c r="J5310" s="1"/>
    </row>
    <row r="5311" spans="10:10" x14ac:dyDescent="0.25">
      <c r="J5311" s="1"/>
    </row>
    <row r="5312" spans="10:10" x14ac:dyDescent="0.25">
      <c r="J5312" s="1"/>
    </row>
    <row r="5313" spans="10:10" x14ac:dyDescent="0.25">
      <c r="J5313" s="1"/>
    </row>
    <row r="5314" spans="10:10" x14ac:dyDescent="0.25">
      <c r="J5314" s="1"/>
    </row>
    <row r="5315" spans="10:10" x14ac:dyDescent="0.25">
      <c r="J5315" s="1"/>
    </row>
    <row r="5316" spans="10:10" x14ac:dyDescent="0.25">
      <c r="J5316" s="1"/>
    </row>
    <row r="5317" spans="10:10" x14ac:dyDescent="0.25">
      <c r="J5317" s="1"/>
    </row>
    <row r="5318" spans="10:10" x14ac:dyDescent="0.25">
      <c r="J5318" s="1"/>
    </row>
    <row r="5319" spans="10:10" x14ac:dyDescent="0.25">
      <c r="J5319" s="1"/>
    </row>
    <row r="5320" spans="10:10" x14ac:dyDescent="0.25">
      <c r="J5320" s="1"/>
    </row>
    <row r="5321" spans="10:10" x14ac:dyDescent="0.25">
      <c r="J5321" s="1"/>
    </row>
    <row r="5322" spans="10:10" x14ac:dyDescent="0.25">
      <c r="J5322" s="1"/>
    </row>
    <row r="5323" spans="10:10" x14ac:dyDescent="0.25">
      <c r="J5323" s="1"/>
    </row>
    <row r="5324" spans="10:10" x14ac:dyDescent="0.25">
      <c r="J5324" s="1"/>
    </row>
    <row r="5325" spans="10:10" x14ac:dyDescent="0.25">
      <c r="J5325" s="1"/>
    </row>
    <row r="5326" spans="10:10" x14ac:dyDescent="0.25">
      <c r="J5326" s="1"/>
    </row>
    <row r="5327" spans="10:10" x14ac:dyDescent="0.25">
      <c r="J5327" s="1"/>
    </row>
    <row r="5328" spans="10:10" x14ac:dyDescent="0.25">
      <c r="J5328" s="1"/>
    </row>
    <row r="5329" spans="10:10" x14ac:dyDescent="0.25">
      <c r="J5329" s="1"/>
    </row>
    <row r="5330" spans="10:10" x14ac:dyDescent="0.25">
      <c r="J5330" s="1"/>
    </row>
    <row r="5331" spans="10:10" x14ac:dyDescent="0.25">
      <c r="J5331" s="1"/>
    </row>
    <row r="5332" spans="10:10" x14ac:dyDescent="0.25">
      <c r="J5332" s="1"/>
    </row>
    <row r="5333" spans="10:10" x14ac:dyDescent="0.25">
      <c r="J5333" s="1"/>
    </row>
    <row r="5334" spans="10:10" x14ac:dyDescent="0.25">
      <c r="J5334" s="1"/>
    </row>
    <row r="5335" spans="10:10" x14ac:dyDescent="0.25">
      <c r="J5335" s="1"/>
    </row>
    <row r="5336" spans="10:10" x14ac:dyDescent="0.25">
      <c r="J5336" s="1"/>
    </row>
    <row r="5337" spans="10:10" x14ac:dyDescent="0.25">
      <c r="J5337" s="1"/>
    </row>
    <row r="5338" spans="10:10" x14ac:dyDescent="0.25">
      <c r="J5338" s="1"/>
    </row>
    <row r="5339" spans="10:10" x14ac:dyDescent="0.25">
      <c r="J5339" s="1"/>
    </row>
    <row r="5340" spans="10:10" x14ac:dyDescent="0.25">
      <c r="J5340" s="1"/>
    </row>
    <row r="5341" spans="10:10" x14ac:dyDescent="0.25">
      <c r="J5341" s="1"/>
    </row>
    <row r="5342" spans="10:10" x14ac:dyDescent="0.25">
      <c r="J5342" s="1"/>
    </row>
    <row r="5343" spans="10:10" x14ac:dyDescent="0.25">
      <c r="J5343" s="1"/>
    </row>
    <row r="5344" spans="10:10" x14ac:dyDescent="0.25">
      <c r="J5344" s="1"/>
    </row>
    <row r="5345" spans="10:10" x14ac:dyDescent="0.25">
      <c r="J5345" s="1"/>
    </row>
    <row r="5346" spans="10:10" x14ac:dyDescent="0.25">
      <c r="J5346" s="1"/>
    </row>
    <row r="5347" spans="10:10" x14ac:dyDescent="0.25">
      <c r="J5347" s="1"/>
    </row>
    <row r="5348" spans="10:10" x14ac:dyDescent="0.25">
      <c r="J5348" s="1"/>
    </row>
    <row r="5349" spans="10:10" x14ac:dyDescent="0.25">
      <c r="J5349" s="1"/>
    </row>
    <row r="5350" spans="10:10" x14ac:dyDescent="0.25">
      <c r="J5350" s="1"/>
    </row>
    <row r="5351" spans="10:10" x14ac:dyDescent="0.25">
      <c r="J5351" s="1"/>
    </row>
    <row r="5352" spans="10:10" x14ac:dyDescent="0.25">
      <c r="J5352" s="1"/>
    </row>
    <row r="5353" spans="10:10" x14ac:dyDescent="0.25">
      <c r="J5353" s="1"/>
    </row>
    <row r="5354" spans="10:10" x14ac:dyDescent="0.25">
      <c r="J5354" s="1"/>
    </row>
    <row r="5355" spans="10:10" x14ac:dyDescent="0.25">
      <c r="J5355" s="1"/>
    </row>
    <row r="5356" spans="10:10" x14ac:dyDescent="0.25">
      <c r="J5356" s="1"/>
    </row>
    <row r="5357" spans="10:10" x14ac:dyDescent="0.25">
      <c r="J5357" s="1"/>
    </row>
    <row r="5358" spans="10:10" x14ac:dyDescent="0.25">
      <c r="J5358" s="1"/>
    </row>
    <row r="5359" spans="10:10" x14ac:dyDescent="0.25">
      <c r="J5359" s="1"/>
    </row>
    <row r="5360" spans="10:10" x14ac:dyDescent="0.25">
      <c r="J5360" s="1"/>
    </row>
    <row r="5361" spans="10:10" x14ac:dyDescent="0.25">
      <c r="J5361" s="1"/>
    </row>
    <row r="5362" spans="10:10" x14ac:dyDescent="0.25">
      <c r="J5362" s="1"/>
    </row>
    <row r="5363" spans="10:10" x14ac:dyDescent="0.25">
      <c r="J5363" s="1"/>
    </row>
    <row r="5364" spans="10:10" x14ac:dyDescent="0.25">
      <c r="J5364" s="1"/>
    </row>
    <row r="5365" spans="10:10" x14ac:dyDescent="0.25">
      <c r="J5365" s="1"/>
    </row>
    <row r="5366" spans="10:10" x14ac:dyDescent="0.25">
      <c r="J5366" s="1"/>
    </row>
    <row r="5367" spans="10:10" x14ac:dyDescent="0.25">
      <c r="J5367" s="1"/>
    </row>
    <row r="5368" spans="10:10" x14ac:dyDescent="0.25">
      <c r="J5368" s="1"/>
    </row>
    <row r="5369" spans="10:10" x14ac:dyDescent="0.25">
      <c r="J5369" s="1"/>
    </row>
    <row r="5370" spans="10:10" x14ac:dyDescent="0.25">
      <c r="J5370" s="1"/>
    </row>
    <row r="5371" spans="10:10" x14ac:dyDescent="0.25">
      <c r="J5371" s="1"/>
    </row>
    <row r="5372" spans="10:10" x14ac:dyDescent="0.25">
      <c r="J5372" s="1"/>
    </row>
    <row r="5373" spans="10:10" x14ac:dyDescent="0.25">
      <c r="J5373" s="1"/>
    </row>
    <row r="5374" spans="10:10" x14ac:dyDescent="0.25">
      <c r="J5374" s="1"/>
    </row>
    <row r="5375" spans="10:10" x14ac:dyDescent="0.25">
      <c r="J5375" s="1"/>
    </row>
    <row r="5376" spans="10:10" x14ac:dyDescent="0.25">
      <c r="J5376" s="1"/>
    </row>
    <row r="5377" spans="10:10" x14ac:dyDescent="0.25">
      <c r="J5377" s="1"/>
    </row>
    <row r="5378" spans="10:10" x14ac:dyDescent="0.25">
      <c r="J5378" s="1"/>
    </row>
    <row r="5379" spans="10:10" x14ac:dyDescent="0.25">
      <c r="J5379" s="1"/>
    </row>
    <row r="5380" spans="10:10" x14ac:dyDescent="0.25">
      <c r="J5380" s="1"/>
    </row>
    <row r="5381" spans="10:10" x14ac:dyDescent="0.25">
      <c r="J5381" s="1"/>
    </row>
    <row r="5382" spans="10:10" x14ac:dyDescent="0.25">
      <c r="J5382" s="1"/>
    </row>
    <row r="5383" spans="10:10" x14ac:dyDescent="0.25">
      <c r="J5383" s="1"/>
    </row>
    <row r="5384" spans="10:10" x14ac:dyDescent="0.25">
      <c r="J5384" s="1"/>
    </row>
    <row r="5385" spans="10:10" x14ac:dyDescent="0.25">
      <c r="J5385" s="1"/>
    </row>
    <row r="5386" spans="10:10" x14ac:dyDescent="0.25">
      <c r="J5386" s="1"/>
    </row>
    <row r="5387" spans="10:10" x14ac:dyDescent="0.25">
      <c r="J5387" s="1"/>
    </row>
    <row r="5388" spans="10:10" x14ac:dyDescent="0.25">
      <c r="J5388" s="1"/>
    </row>
    <row r="5389" spans="10:10" x14ac:dyDescent="0.25">
      <c r="J5389" s="1"/>
    </row>
    <row r="5390" spans="10:10" x14ac:dyDescent="0.25">
      <c r="J5390" s="1"/>
    </row>
    <row r="5391" spans="10:10" x14ac:dyDescent="0.25">
      <c r="J5391" s="1"/>
    </row>
    <row r="5392" spans="10:10" x14ac:dyDescent="0.25">
      <c r="J5392" s="1"/>
    </row>
    <row r="5393" spans="10:10" x14ac:dyDescent="0.25">
      <c r="J5393" s="1"/>
    </row>
    <row r="5394" spans="10:10" x14ac:dyDescent="0.25">
      <c r="J5394" s="1"/>
    </row>
    <row r="5395" spans="10:10" x14ac:dyDescent="0.25">
      <c r="J5395" s="1"/>
    </row>
    <row r="5396" spans="10:10" x14ac:dyDescent="0.25">
      <c r="J5396" s="1"/>
    </row>
    <row r="5397" spans="10:10" x14ac:dyDescent="0.25">
      <c r="J5397" s="1"/>
    </row>
    <row r="5398" spans="10:10" x14ac:dyDescent="0.25">
      <c r="J5398" s="1"/>
    </row>
    <row r="5399" spans="10:10" x14ac:dyDescent="0.25">
      <c r="J5399" s="1"/>
    </row>
    <row r="5400" spans="10:10" x14ac:dyDescent="0.25">
      <c r="J5400" s="1"/>
    </row>
    <row r="5401" spans="10:10" x14ac:dyDescent="0.25">
      <c r="J5401" s="1"/>
    </row>
    <row r="5402" spans="10:10" x14ac:dyDescent="0.25">
      <c r="J5402" s="1"/>
    </row>
    <row r="5403" spans="10:10" x14ac:dyDescent="0.25">
      <c r="J5403" s="1"/>
    </row>
    <row r="5404" spans="10:10" x14ac:dyDescent="0.25">
      <c r="J5404" s="1"/>
    </row>
    <row r="5405" spans="10:10" x14ac:dyDescent="0.25">
      <c r="J5405" s="1"/>
    </row>
    <row r="5406" spans="10:10" x14ac:dyDescent="0.25">
      <c r="J5406" s="1"/>
    </row>
    <row r="5407" spans="10:10" x14ac:dyDescent="0.25">
      <c r="J5407" s="1"/>
    </row>
    <row r="5408" spans="10:10" x14ac:dyDescent="0.25">
      <c r="J5408" s="1"/>
    </row>
    <row r="5409" spans="10:10" x14ac:dyDescent="0.25">
      <c r="J5409" s="1"/>
    </row>
    <row r="5410" spans="10:10" x14ac:dyDescent="0.25">
      <c r="J5410" s="1"/>
    </row>
    <row r="5411" spans="10:10" x14ac:dyDescent="0.25">
      <c r="J5411" s="1"/>
    </row>
    <row r="5412" spans="10:10" x14ac:dyDescent="0.25">
      <c r="J5412" s="1"/>
    </row>
    <row r="5413" spans="10:10" x14ac:dyDescent="0.25">
      <c r="J5413" s="1"/>
    </row>
    <row r="5414" spans="10:10" x14ac:dyDescent="0.25">
      <c r="J5414" s="1"/>
    </row>
    <row r="5415" spans="10:10" x14ac:dyDescent="0.25">
      <c r="J5415" s="1"/>
    </row>
    <row r="5416" spans="10:10" x14ac:dyDescent="0.25">
      <c r="J5416" s="1"/>
    </row>
    <row r="5417" spans="10:10" x14ac:dyDescent="0.25">
      <c r="J5417" s="1"/>
    </row>
    <row r="5418" spans="10:10" x14ac:dyDescent="0.25">
      <c r="J5418" s="1"/>
    </row>
    <row r="5419" spans="10:10" x14ac:dyDescent="0.25">
      <c r="J5419" s="1"/>
    </row>
    <row r="5420" spans="10:10" x14ac:dyDescent="0.25">
      <c r="J5420" s="1"/>
    </row>
    <row r="5421" spans="10:10" x14ac:dyDescent="0.25">
      <c r="J5421" s="1"/>
    </row>
    <row r="5422" spans="10:10" x14ac:dyDescent="0.25">
      <c r="J5422" s="1"/>
    </row>
    <row r="5423" spans="10:10" x14ac:dyDescent="0.25">
      <c r="J5423" s="1"/>
    </row>
    <row r="5424" spans="10:10" x14ac:dyDescent="0.25">
      <c r="J5424" s="1"/>
    </row>
    <row r="5425" spans="10:10" x14ac:dyDescent="0.25">
      <c r="J5425" s="1"/>
    </row>
    <row r="5426" spans="10:10" x14ac:dyDescent="0.25">
      <c r="J5426" s="1"/>
    </row>
    <row r="5427" spans="10:10" x14ac:dyDescent="0.25">
      <c r="J5427" s="1"/>
    </row>
    <row r="5428" spans="10:10" x14ac:dyDescent="0.25">
      <c r="J5428" s="1"/>
    </row>
    <row r="5429" spans="10:10" x14ac:dyDescent="0.25">
      <c r="J5429" s="1"/>
    </row>
    <row r="5430" spans="10:10" x14ac:dyDescent="0.25">
      <c r="J5430" s="1"/>
    </row>
    <row r="5431" spans="10:10" x14ac:dyDescent="0.25">
      <c r="J5431" s="1"/>
    </row>
    <row r="5432" spans="10:10" x14ac:dyDescent="0.25">
      <c r="J5432" s="1"/>
    </row>
    <row r="5433" spans="10:10" x14ac:dyDescent="0.25">
      <c r="J5433" s="1"/>
    </row>
    <row r="5434" spans="10:10" x14ac:dyDescent="0.25">
      <c r="J5434" s="1"/>
    </row>
    <row r="5435" spans="10:10" x14ac:dyDescent="0.25">
      <c r="J5435" s="1"/>
    </row>
    <row r="5436" spans="10:10" x14ac:dyDescent="0.25">
      <c r="J5436" s="1"/>
    </row>
    <row r="5437" spans="10:10" x14ac:dyDescent="0.25">
      <c r="J5437" s="1"/>
    </row>
    <row r="5438" spans="10:10" x14ac:dyDescent="0.25">
      <c r="J5438" s="1"/>
    </row>
    <row r="5439" spans="10:10" x14ac:dyDescent="0.25">
      <c r="J5439" s="1"/>
    </row>
    <row r="5440" spans="10:10" x14ac:dyDescent="0.25">
      <c r="J5440" s="1"/>
    </row>
    <row r="5441" spans="10:10" x14ac:dyDescent="0.25">
      <c r="J5441" s="1"/>
    </row>
    <row r="5442" spans="10:10" x14ac:dyDescent="0.25">
      <c r="J5442" s="1"/>
    </row>
    <row r="5443" spans="10:10" x14ac:dyDescent="0.25">
      <c r="J5443" s="1"/>
    </row>
    <row r="5444" spans="10:10" x14ac:dyDescent="0.25">
      <c r="J5444" s="1"/>
    </row>
    <row r="5445" spans="10:10" x14ac:dyDescent="0.25">
      <c r="J5445" s="1"/>
    </row>
    <row r="5446" spans="10:10" x14ac:dyDescent="0.25">
      <c r="J5446" s="1"/>
    </row>
    <row r="5447" spans="10:10" x14ac:dyDescent="0.25">
      <c r="J5447" s="1"/>
    </row>
    <row r="5448" spans="10:10" x14ac:dyDescent="0.25">
      <c r="J5448" s="1"/>
    </row>
    <row r="5449" spans="10:10" x14ac:dyDescent="0.25">
      <c r="J5449" s="1"/>
    </row>
    <row r="5450" spans="10:10" x14ac:dyDescent="0.25">
      <c r="J5450" s="1"/>
    </row>
    <row r="5451" spans="10:10" x14ac:dyDescent="0.25">
      <c r="J5451" s="1"/>
    </row>
    <row r="5452" spans="10:10" x14ac:dyDescent="0.25">
      <c r="J5452" s="1"/>
    </row>
    <row r="5453" spans="10:10" x14ac:dyDescent="0.25">
      <c r="J5453" s="1"/>
    </row>
    <row r="5454" spans="10:10" x14ac:dyDescent="0.25">
      <c r="J5454" s="1"/>
    </row>
    <row r="5455" spans="10:10" x14ac:dyDescent="0.25">
      <c r="J5455" s="1"/>
    </row>
    <row r="5456" spans="10:10" x14ac:dyDescent="0.25">
      <c r="J5456" s="1"/>
    </row>
    <row r="5457" spans="10:10" x14ac:dyDescent="0.25">
      <c r="J5457" s="1"/>
    </row>
    <row r="5458" spans="10:10" x14ac:dyDescent="0.25">
      <c r="J5458" s="1"/>
    </row>
    <row r="5459" spans="10:10" x14ac:dyDescent="0.25">
      <c r="J5459" s="1"/>
    </row>
    <row r="5460" spans="10:10" x14ac:dyDescent="0.25">
      <c r="J5460" s="1"/>
    </row>
    <row r="5461" spans="10:10" x14ac:dyDescent="0.25">
      <c r="J5461" s="1"/>
    </row>
    <row r="5462" spans="10:10" x14ac:dyDescent="0.25">
      <c r="J5462" s="1"/>
    </row>
    <row r="5463" spans="10:10" x14ac:dyDescent="0.25">
      <c r="J5463" s="1"/>
    </row>
    <row r="5464" spans="10:10" x14ac:dyDescent="0.25">
      <c r="J5464" s="1"/>
    </row>
    <row r="5465" spans="10:10" x14ac:dyDescent="0.25">
      <c r="J5465" s="1"/>
    </row>
    <row r="5466" spans="10:10" x14ac:dyDescent="0.25">
      <c r="J5466" s="1"/>
    </row>
    <row r="5467" spans="10:10" x14ac:dyDescent="0.25">
      <c r="J5467" s="1"/>
    </row>
    <row r="5468" spans="10:10" x14ac:dyDescent="0.25">
      <c r="J5468" s="1"/>
    </row>
    <row r="5469" spans="10:10" x14ac:dyDescent="0.25">
      <c r="J5469" s="1"/>
    </row>
    <row r="5470" spans="10:10" x14ac:dyDescent="0.25">
      <c r="J5470" s="1"/>
    </row>
    <row r="5471" spans="10:10" x14ac:dyDescent="0.25">
      <c r="J5471" s="1"/>
    </row>
    <row r="5472" spans="10:10" x14ac:dyDescent="0.25">
      <c r="J5472" s="1"/>
    </row>
    <row r="5473" spans="10:10" x14ac:dyDescent="0.25">
      <c r="J5473" s="1"/>
    </row>
    <row r="5474" spans="10:10" x14ac:dyDescent="0.25">
      <c r="J5474" s="1"/>
    </row>
    <row r="5475" spans="10:10" x14ac:dyDescent="0.25">
      <c r="J5475" s="1"/>
    </row>
    <row r="5476" spans="10:10" x14ac:dyDescent="0.25">
      <c r="J5476" s="1"/>
    </row>
    <row r="5477" spans="10:10" x14ac:dyDescent="0.25">
      <c r="J5477" s="1"/>
    </row>
    <row r="5478" spans="10:10" x14ac:dyDescent="0.25">
      <c r="J5478" s="1"/>
    </row>
    <row r="5479" spans="10:10" x14ac:dyDescent="0.25">
      <c r="J5479" s="1"/>
    </row>
    <row r="5480" spans="10:10" x14ac:dyDescent="0.25">
      <c r="J5480" s="1"/>
    </row>
    <row r="5481" spans="10:10" x14ac:dyDescent="0.25">
      <c r="J5481" s="1"/>
    </row>
    <row r="5482" spans="10:10" x14ac:dyDescent="0.25">
      <c r="J5482" s="1"/>
    </row>
    <row r="5483" spans="10:10" x14ac:dyDescent="0.25">
      <c r="J5483" s="1"/>
    </row>
    <row r="5484" spans="10:10" x14ac:dyDescent="0.25">
      <c r="J5484" s="1"/>
    </row>
    <row r="5485" spans="10:10" x14ac:dyDescent="0.25">
      <c r="J5485" s="1"/>
    </row>
    <row r="5486" spans="10:10" x14ac:dyDescent="0.25">
      <c r="J5486" s="1"/>
    </row>
    <row r="5487" spans="10:10" x14ac:dyDescent="0.25">
      <c r="J5487" s="1"/>
    </row>
    <row r="5488" spans="10:10" x14ac:dyDescent="0.25">
      <c r="J5488" s="1"/>
    </row>
    <row r="5489" spans="10:10" x14ac:dyDescent="0.25">
      <c r="J5489" s="1"/>
    </row>
    <row r="5490" spans="10:10" x14ac:dyDescent="0.25">
      <c r="J5490" s="1"/>
    </row>
    <row r="5491" spans="10:10" x14ac:dyDescent="0.25">
      <c r="J5491" s="1"/>
    </row>
    <row r="5492" spans="10:10" x14ac:dyDescent="0.25">
      <c r="J5492" s="1"/>
    </row>
    <row r="5493" spans="10:10" x14ac:dyDescent="0.25">
      <c r="J5493" s="1"/>
    </row>
    <row r="5494" spans="10:10" x14ac:dyDescent="0.25">
      <c r="J5494" s="1"/>
    </row>
    <row r="5495" spans="10:10" x14ac:dyDescent="0.25">
      <c r="J5495" s="1"/>
    </row>
    <row r="5496" spans="10:10" x14ac:dyDescent="0.25">
      <c r="J5496" s="1"/>
    </row>
    <row r="5497" spans="10:10" x14ac:dyDescent="0.25">
      <c r="J5497" s="1"/>
    </row>
    <row r="5498" spans="10:10" x14ac:dyDescent="0.25">
      <c r="J5498" s="1"/>
    </row>
    <row r="5499" spans="10:10" x14ac:dyDescent="0.25">
      <c r="J5499" s="1"/>
    </row>
    <row r="5500" spans="10:10" x14ac:dyDescent="0.25">
      <c r="J5500" s="1"/>
    </row>
    <row r="5501" spans="10:10" x14ac:dyDescent="0.25">
      <c r="J5501" s="1"/>
    </row>
    <row r="5502" spans="10:10" x14ac:dyDescent="0.25">
      <c r="J5502" s="1"/>
    </row>
    <row r="5503" spans="10:10" x14ac:dyDescent="0.25">
      <c r="J5503" s="1"/>
    </row>
    <row r="5504" spans="10:10" x14ac:dyDescent="0.25">
      <c r="J5504" s="1"/>
    </row>
    <row r="5505" spans="10:10" x14ac:dyDescent="0.25">
      <c r="J5505" s="1"/>
    </row>
    <row r="5506" spans="10:10" x14ac:dyDescent="0.25">
      <c r="J5506" s="1"/>
    </row>
    <row r="5507" spans="10:10" x14ac:dyDescent="0.25">
      <c r="J5507" s="1"/>
    </row>
    <row r="5508" spans="10:10" x14ac:dyDescent="0.25">
      <c r="J5508" s="1"/>
    </row>
    <row r="5509" spans="10:10" x14ac:dyDescent="0.25">
      <c r="J5509" s="1"/>
    </row>
    <row r="5510" spans="10:10" x14ac:dyDescent="0.25">
      <c r="J5510" s="1"/>
    </row>
    <row r="5511" spans="10:10" x14ac:dyDescent="0.25">
      <c r="J5511" s="1"/>
    </row>
    <row r="5512" spans="10:10" x14ac:dyDescent="0.25">
      <c r="J5512" s="1"/>
    </row>
    <row r="5513" spans="10:10" x14ac:dyDescent="0.25">
      <c r="J5513" s="1"/>
    </row>
    <row r="5514" spans="10:10" x14ac:dyDescent="0.25">
      <c r="J5514" s="1"/>
    </row>
    <row r="5515" spans="10:10" x14ac:dyDescent="0.25">
      <c r="J5515" s="1"/>
    </row>
    <row r="5516" spans="10:10" x14ac:dyDescent="0.25">
      <c r="J5516" s="1"/>
    </row>
    <row r="5517" spans="10:10" x14ac:dyDescent="0.25">
      <c r="J5517" s="1"/>
    </row>
    <row r="5518" spans="10:10" x14ac:dyDescent="0.25">
      <c r="J5518" s="1"/>
    </row>
    <row r="5519" spans="10:10" x14ac:dyDescent="0.25">
      <c r="J5519" s="1"/>
    </row>
    <row r="5520" spans="10:10" x14ac:dyDescent="0.25">
      <c r="J5520" s="1"/>
    </row>
    <row r="5521" spans="10:10" x14ac:dyDescent="0.25">
      <c r="J5521" s="1"/>
    </row>
    <row r="5522" spans="10:10" x14ac:dyDescent="0.25">
      <c r="J5522" s="1"/>
    </row>
    <row r="5523" spans="10:10" x14ac:dyDescent="0.25">
      <c r="J5523" s="1"/>
    </row>
    <row r="5524" spans="10:10" x14ac:dyDescent="0.25">
      <c r="J5524" s="1"/>
    </row>
    <row r="5525" spans="10:10" x14ac:dyDescent="0.25">
      <c r="J5525" s="1"/>
    </row>
    <row r="5526" spans="10:10" x14ac:dyDescent="0.25">
      <c r="J5526" s="1"/>
    </row>
    <row r="5527" spans="10:10" x14ac:dyDescent="0.25">
      <c r="J5527" s="1"/>
    </row>
    <row r="5528" spans="10:10" x14ac:dyDescent="0.25">
      <c r="J5528" s="1"/>
    </row>
    <row r="5529" spans="10:10" x14ac:dyDescent="0.25">
      <c r="J5529" s="1"/>
    </row>
    <row r="5530" spans="10:10" x14ac:dyDescent="0.25">
      <c r="J5530" s="1"/>
    </row>
    <row r="5531" spans="10:10" x14ac:dyDescent="0.25">
      <c r="J5531" s="1"/>
    </row>
    <row r="5532" spans="10:10" x14ac:dyDescent="0.25">
      <c r="J5532" s="1"/>
    </row>
    <row r="5533" spans="10:10" x14ac:dyDescent="0.25">
      <c r="J5533" s="1"/>
    </row>
    <row r="5534" spans="10:10" x14ac:dyDescent="0.25">
      <c r="J5534" s="1"/>
    </row>
    <row r="5535" spans="10:10" x14ac:dyDescent="0.25">
      <c r="J5535" s="1"/>
    </row>
    <row r="5536" spans="10:10" x14ac:dyDescent="0.25">
      <c r="J5536" s="1"/>
    </row>
    <row r="5537" spans="10:10" x14ac:dyDescent="0.25">
      <c r="J5537" s="1"/>
    </row>
    <row r="5538" spans="10:10" x14ac:dyDescent="0.25">
      <c r="J5538" s="1"/>
    </row>
    <row r="5539" spans="10:10" x14ac:dyDescent="0.25">
      <c r="J5539" s="1"/>
    </row>
    <row r="5540" spans="10:10" x14ac:dyDescent="0.25">
      <c r="J5540" s="1"/>
    </row>
    <row r="5541" spans="10:10" x14ac:dyDescent="0.25">
      <c r="J5541" s="1"/>
    </row>
    <row r="5542" spans="10:10" x14ac:dyDescent="0.25">
      <c r="J5542" s="1"/>
    </row>
    <row r="5543" spans="10:10" x14ac:dyDescent="0.25">
      <c r="J5543" s="1"/>
    </row>
    <row r="5544" spans="10:10" x14ac:dyDescent="0.25">
      <c r="J5544" s="1"/>
    </row>
    <row r="5545" spans="10:10" x14ac:dyDescent="0.25">
      <c r="J5545" s="1"/>
    </row>
    <row r="5546" spans="10:10" x14ac:dyDescent="0.25">
      <c r="J5546" s="1"/>
    </row>
    <row r="5547" spans="10:10" x14ac:dyDescent="0.25">
      <c r="J5547" s="1"/>
    </row>
    <row r="5548" spans="10:10" x14ac:dyDescent="0.25">
      <c r="J5548" s="1"/>
    </row>
    <row r="5549" spans="10:10" x14ac:dyDescent="0.25">
      <c r="J5549" s="1"/>
    </row>
    <row r="5550" spans="10:10" x14ac:dyDescent="0.25">
      <c r="J5550" s="1"/>
    </row>
    <row r="5551" spans="10:10" x14ac:dyDescent="0.25">
      <c r="J5551" s="1"/>
    </row>
    <row r="5552" spans="10:10" x14ac:dyDescent="0.25">
      <c r="J5552" s="1"/>
    </row>
    <row r="5553" spans="10:10" x14ac:dyDescent="0.25">
      <c r="J5553" s="1"/>
    </row>
    <row r="5554" spans="10:10" x14ac:dyDescent="0.25">
      <c r="J5554" s="1"/>
    </row>
    <row r="5555" spans="10:10" x14ac:dyDescent="0.25">
      <c r="J5555" s="1"/>
    </row>
    <row r="5556" spans="10:10" x14ac:dyDescent="0.25">
      <c r="J5556" s="1"/>
    </row>
    <row r="5557" spans="10:10" x14ac:dyDescent="0.25">
      <c r="J5557" s="1"/>
    </row>
    <row r="5558" spans="10:10" x14ac:dyDescent="0.25">
      <c r="J5558" s="1"/>
    </row>
    <row r="5559" spans="10:10" x14ac:dyDescent="0.25">
      <c r="J5559" s="1"/>
    </row>
    <row r="5560" spans="10:10" x14ac:dyDescent="0.25">
      <c r="J5560" s="1"/>
    </row>
    <row r="5561" spans="10:10" x14ac:dyDescent="0.25">
      <c r="J5561" s="1"/>
    </row>
    <row r="5562" spans="10:10" x14ac:dyDescent="0.25">
      <c r="J5562" s="1"/>
    </row>
    <row r="5563" spans="10:10" x14ac:dyDescent="0.25">
      <c r="J5563" s="1"/>
    </row>
    <row r="5564" spans="10:10" x14ac:dyDescent="0.25">
      <c r="J5564" s="1"/>
    </row>
    <row r="5565" spans="10:10" x14ac:dyDescent="0.25">
      <c r="J5565" s="1"/>
    </row>
    <row r="5566" spans="10:10" x14ac:dyDescent="0.25">
      <c r="J5566" s="1"/>
    </row>
    <row r="5567" spans="10:10" x14ac:dyDescent="0.25">
      <c r="J5567" s="1"/>
    </row>
    <row r="5568" spans="10:10" x14ac:dyDescent="0.25">
      <c r="J5568" s="1"/>
    </row>
    <row r="5569" spans="10:10" x14ac:dyDescent="0.25">
      <c r="J5569" s="1"/>
    </row>
    <row r="5570" spans="10:10" x14ac:dyDescent="0.25">
      <c r="J5570" s="1"/>
    </row>
    <row r="5571" spans="10:10" x14ac:dyDescent="0.25">
      <c r="J5571" s="1"/>
    </row>
    <row r="5572" spans="10:10" x14ac:dyDescent="0.25">
      <c r="J5572" s="1"/>
    </row>
    <row r="5573" spans="10:10" x14ac:dyDescent="0.25">
      <c r="J5573" s="1"/>
    </row>
    <row r="5574" spans="10:10" x14ac:dyDescent="0.25">
      <c r="J5574" s="1"/>
    </row>
    <row r="5575" spans="10:10" x14ac:dyDescent="0.25">
      <c r="J5575" s="1"/>
    </row>
    <row r="5576" spans="10:10" x14ac:dyDescent="0.25">
      <c r="J5576" s="1"/>
    </row>
    <row r="5577" spans="10:10" x14ac:dyDescent="0.25">
      <c r="J5577" s="1"/>
    </row>
    <row r="5578" spans="10:10" x14ac:dyDescent="0.25">
      <c r="J5578" s="1"/>
    </row>
    <row r="5579" spans="10:10" x14ac:dyDescent="0.25">
      <c r="J5579" s="1"/>
    </row>
    <row r="5580" spans="10:10" x14ac:dyDescent="0.25">
      <c r="J5580" s="1"/>
    </row>
    <row r="5581" spans="10:10" x14ac:dyDescent="0.25">
      <c r="J5581" s="1"/>
    </row>
    <row r="5582" spans="10:10" x14ac:dyDescent="0.25">
      <c r="J5582" s="1"/>
    </row>
    <row r="5583" spans="10:10" x14ac:dyDescent="0.25">
      <c r="J5583" s="1"/>
    </row>
    <row r="5584" spans="10:10" x14ac:dyDescent="0.25">
      <c r="J5584" s="1"/>
    </row>
    <row r="5585" spans="10:10" x14ac:dyDescent="0.25">
      <c r="J5585" s="1"/>
    </row>
    <row r="5586" spans="10:10" x14ac:dyDescent="0.25">
      <c r="J5586" s="1"/>
    </row>
    <row r="5587" spans="10:10" x14ac:dyDescent="0.25">
      <c r="J5587" s="1"/>
    </row>
    <row r="5588" spans="10:10" x14ac:dyDescent="0.25">
      <c r="J5588" s="1"/>
    </row>
    <row r="5589" spans="10:10" x14ac:dyDescent="0.25">
      <c r="J5589" s="1"/>
    </row>
    <row r="5590" spans="10:10" x14ac:dyDescent="0.25">
      <c r="J5590" s="1"/>
    </row>
    <row r="5591" spans="10:10" x14ac:dyDescent="0.25">
      <c r="J5591" s="1"/>
    </row>
    <row r="5592" spans="10:10" x14ac:dyDescent="0.25">
      <c r="J5592" s="1"/>
    </row>
    <row r="5593" spans="10:10" x14ac:dyDescent="0.25">
      <c r="J5593" s="1"/>
    </row>
    <row r="5594" spans="10:10" x14ac:dyDescent="0.25">
      <c r="J5594" s="1"/>
    </row>
    <row r="5595" spans="10:10" x14ac:dyDescent="0.25">
      <c r="J5595" s="1"/>
    </row>
    <row r="5596" spans="10:10" x14ac:dyDescent="0.25">
      <c r="J5596" s="1"/>
    </row>
    <row r="5597" spans="10:10" x14ac:dyDescent="0.25">
      <c r="J5597" s="1"/>
    </row>
    <row r="5598" spans="10:10" x14ac:dyDescent="0.25">
      <c r="J5598" s="1"/>
    </row>
    <row r="5599" spans="10:10" x14ac:dyDescent="0.25">
      <c r="J5599" s="1"/>
    </row>
    <row r="5600" spans="10:10" x14ac:dyDescent="0.25">
      <c r="J5600" s="1"/>
    </row>
    <row r="5601" spans="10:10" x14ac:dyDescent="0.25">
      <c r="J5601" s="1"/>
    </row>
    <row r="5602" spans="10:10" x14ac:dyDescent="0.25">
      <c r="J5602" s="1"/>
    </row>
    <row r="5603" spans="10:10" x14ac:dyDescent="0.25">
      <c r="J5603" s="1"/>
    </row>
    <row r="5604" spans="10:10" x14ac:dyDescent="0.25">
      <c r="J5604" s="1"/>
    </row>
    <row r="5605" spans="10:10" x14ac:dyDescent="0.25">
      <c r="J5605" s="1"/>
    </row>
    <row r="5606" spans="10:10" x14ac:dyDescent="0.25">
      <c r="J5606" s="1"/>
    </row>
    <row r="5607" spans="10:10" x14ac:dyDescent="0.25">
      <c r="J5607" s="1"/>
    </row>
    <row r="5608" spans="10:10" x14ac:dyDescent="0.25">
      <c r="J5608" s="1"/>
    </row>
    <row r="5609" spans="10:10" x14ac:dyDescent="0.25">
      <c r="J5609" s="1"/>
    </row>
    <row r="5610" spans="10:10" x14ac:dyDescent="0.25">
      <c r="J5610" s="1"/>
    </row>
    <row r="5611" spans="10:10" x14ac:dyDescent="0.25">
      <c r="J5611" s="1"/>
    </row>
    <row r="5612" spans="10:10" x14ac:dyDescent="0.25">
      <c r="J5612" s="1"/>
    </row>
    <row r="5613" spans="10:10" x14ac:dyDescent="0.25">
      <c r="J5613" s="1"/>
    </row>
    <row r="5614" spans="10:10" x14ac:dyDescent="0.25">
      <c r="J5614" s="1"/>
    </row>
    <row r="5615" spans="10:10" x14ac:dyDescent="0.25">
      <c r="J5615" s="1"/>
    </row>
    <row r="5616" spans="10:10" x14ac:dyDescent="0.25">
      <c r="J5616" s="1"/>
    </row>
    <row r="5617" spans="10:10" x14ac:dyDescent="0.25">
      <c r="J5617" s="1"/>
    </row>
    <row r="5618" spans="10:10" x14ac:dyDescent="0.25">
      <c r="J5618" s="1"/>
    </row>
    <row r="5619" spans="10:10" x14ac:dyDescent="0.25">
      <c r="J5619" s="1"/>
    </row>
    <row r="5620" spans="10:10" x14ac:dyDescent="0.25">
      <c r="J5620" s="1"/>
    </row>
    <row r="5621" spans="10:10" x14ac:dyDescent="0.25">
      <c r="J5621" s="1"/>
    </row>
    <row r="5622" spans="10:10" x14ac:dyDescent="0.25">
      <c r="J5622" s="1"/>
    </row>
    <row r="5623" spans="10:10" x14ac:dyDescent="0.25">
      <c r="J5623" s="1"/>
    </row>
    <row r="5624" spans="10:10" x14ac:dyDescent="0.25">
      <c r="J5624" s="1"/>
    </row>
    <row r="5625" spans="10:10" x14ac:dyDescent="0.25">
      <c r="J5625" s="1"/>
    </row>
    <row r="5626" spans="10:10" x14ac:dyDescent="0.25">
      <c r="J5626" s="1"/>
    </row>
    <row r="5627" spans="10:10" x14ac:dyDescent="0.25">
      <c r="J5627" s="1"/>
    </row>
    <row r="5628" spans="10:10" x14ac:dyDescent="0.25">
      <c r="J5628" s="1"/>
    </row>
    <row r="5629" spans="10:10" x14ac:dyDescent="0.25">
      <c r="J5629" s="1"/>
    </row>
    <row r="5630" spans="10:10" x14ac:dyDescent="0.25">
      <c r="J5630" s="1"/>
    </row>
    <row r="5631" spans="10:10" x14ac:dyDescent="0.25">
      <c r="J5631" s="1"/>
    </row>
    <row r="5632" spans="10:10" x14ac:dyDescent="0.25">
      <c r="J5632" s="1"/>
    </row>
    <row r="5633" spans="10:10" x14ac:dyDescent="0.25">
      <c r="J5633" s="1"/>
    </row>
    <row r="5634" spans="10:10" x14ac:dyDescent="0.25">
      <c r="J5634" s="1"/>
    </row>
    <row r="5635" spans="10:10" x14ac:dyDescent="0.25">
      <c r="J5635" s="1"/>
    </row>
    <row r="5636" spans="10:10" x14ac:dyDescent="0.25">
      <c r="J5636" s="1"/>
    </row>
    <row r="5637" spans="10:10" x14ac:dyDescent="0.25">
      <c r="J5637" s="1"/>
    </row>
    <row r="5638" spans="10:10" x14ac:dyDescent="0.25">
      <c r="J5638" s="1"/>
    </row>
    <row r="5639" spans="10:10" x14ac:dyDescent="0.25">
      <c r="J5639" s="1"/>
    </row>
    <row r="5640" spans="10:10" x14ac:dyDescent="0.25">
      <c r="J5640" s="1"/>
    </row>
    <row r="5641" spans="10:10" x14ac:dyDescent="0.25">
      <c r="J5641" s="1"/>
    </row>
    <row r="5642" spans="10:10" x14ac:dyDescent="0.25">
      <c r="J5642" s="1"/>
    </row>
    <row r="5643" spans="10:10" x14ac:dyDescent="0.25">
      <c r="J5643" s="1"/>
    </row>
    <row r="5644" spans="10:10" x14ac:dyDescent="0.25">
      <c r="J5644" s="1"/>
    </row>
    <row r="5645" spans="10:10" x14ac:dyDescent="0.25">
      <c r="J5645" s="1"/>
    </row>
    <row r="5646" spans="10:10" x14ac:dyDescent="0.25">
      <c r="J5646" s="1"/>
    </row>
    <row r="5647" spans="10:10" x14ac:dyDescent="0.25">
      <c r="J5647" s="1"/>
    </row>
    <row r="5648" spans="10:10" x14ac:dyDescent="0.25">
      <c r="J5648" s="1"/>
    </row>
    <row r="5649" spans="10:10" x14ac:dyDescent="0.25">
      <c r="J5649" s="1"/>
    </row>
    <row r="5650" spans="10:10" x14ac:dyDescent="0.25">
      <c r="J5650" s="1"/>
    </row>
    <row r="5651" spans="10:10" x14ac:dyDescent="0.25">
      <c r="J5651" s="1"/>
    </row>
    <row r="5652" spans="10:10" x14ac:dyDescent="0.25">
      <c r="J5652" s="1"/>
    </row>
    <row r="5653" spans="10:10" x14ac:dyDescent="0.25">
      <c r="J5653" s="1"/>
    </row>
    <row r="5654" spans="10:10" x14ac:dyDescent="0.25">
      <c r="J5654" s="1"/>
    </row>
    <row r="5655" spans="10:10" x14ac:dyDescent="0.25">
      <c r="J5655" s="1"/>
    </row>
    <row r="5656" spans="10:10" x14ac:dyDescent="0.25">
      <c r="J5656" s="1"/>
    </row>
    <row r="5657" spans="10:10" x14ac:dyDescent="0.25">
      <c r="J5657" s="1"/>
    </row>
    <row r="5658" spans="10:10" x14ac:dyDescent="0.25">
      <c r="J5658" s="1"/>
    </row>
    <row r="5659" spans="10:10" x14ac:dyDescent="0.25">
      <c r="J5659" s="1"/>
    </row>
    <row r="5660" spans="10:10" x14ac:dyDescent="0.25">
      <c r="J5660" s="1"/>
    </row>
    <row r="5661" spans="10:10" x14ac:dyDescent="0.25">
      <c r="J5661" s="1"/>
    </row>
    <row r="5662" spans="10:10" x14ac:dyDescent="0.25">
      <c r="J5662" s="1"/>
    </row>
    <row r="5663" spans="10:10" x14ac:dyDescent="0.25">
      <c r="J5663" s="1"/>
    </row>
    <row r="5664" spans="10:10" x14ac:dyDescent="0.25">
      <c r="J5664" s="1"/>
    </row>
    <row r="5665" spans="10:10" x14ac:dyDescent="0.25">
      <c r="J5665" s="1"/>
    </row>
    <row r="5666" spans="10:10" x14ac:dyDescent="0.25">
      <c r="J5666" s="1"/>
    </row>
    <row r="5667" spans="10:10" x14ac:dyDescent="0.25">
      <c r="J5667" s="1"/>
    </row>
    <row r="5668" spans="10:10" x14ac:dyDescent="0.25">
      <c r="J5668" s="1"/>
    </row>
    <row r="5669" spans="10:10" x14ac:dyDescent="0.25">
      <c r="J5669" s="1"/>
    </row>
    <row r="5670" spans="10:10" x14ac:dyDescent="0.25">
      <c r="J5670" s="1"/>
    </row>
    <row r="5671" spans="10:10" x14ac:dyDescent="0.25">
      <c r="J5671" s="1"/>
    </row>
    <row r="5672" spans="10:10" x14ac:dyDescent="0.25">
      <c r="J5672" s="1"/>
    </row>
    <row r="5673" spans="10:10" x14ac:dyDescent="0.25">
      <c r="J5673" s="1"/>
    </row>
    <row r="5674" spans="10:10" x14ac:dyDescent="0.25">
      <c r="J5674" s="1"/>
    </row>
    <row r="5675" spans="10:10" x14ac:dyDescent="0.25">
      <c r="J5675" s="1"/>
    </row>
    <row r="5676" spans="10:10" x14ac:dyDescent="0.25">
      <c r="J5676" s="1"/>
    </row>
    <row r="5677" spans="10:10" x14ac:dyDescent="0.25">
      <c r="J5677" s="1"/>
    </row>
    <row r="5678" spans="10:10" x14ac:dyDescent="0.25">
      <c r="J5678" s="1"/>
    </row>
    <row r="5679" spans="10:10" x14ac:dyDescent="0.25">
      <c r="J5679" s="1"/>
    </row>
    <row r="5680" spans="10:10" x14ac:dyDescent="0.25">
      <c r="J5680" s="1"/>
    </row>
    <row r="5681" spans="10:10" x14ac:dyDescent="0.25">
      <c r="J5681" s="1"/>
    </row>
    <row r="5682" spans="10:10" x14ac:dyDescent="0.25">
      <c r="J5682" s="1"/>
    </row>
    <row r="5683" spans="10:10" x14ac:dyDescent="0.25">
      <c r="J5683" s="1"/>
    </row>
    <row r="5684" spans="10:10" x14ac:dyDescent="0.25">
      <c r="J5684" s="1"/>
    </row>
    <row r="5685" spans="10:10" x14ac:dyDescent="0.25">
      <c r="J5685" s="1"/>
    </row>
    <row r="5686" spans="10:10" x14ac:dyDescent="0.25">
      <c r="J5686" s="1"/>
    </row>
    <row r="5687" spans="10:10" x14ac:dyDescent="0.25">
      <c r="J5687" s="1"/>
    </row>
    <row r="5688" spans="10:10" x14ac:dyDescent="0.25">
      <c r="J5688" s="1"/>
    </row>
    <row r="5689" spans="10:10" x14ac:dyDescent="0.25">
      <c r="J5689" s="1"/>
    </row>
    <row r="5690" spans="10:10" x14ac:dyDescent="0.25">
      <c r="J5690" s="1"/>
    </row>
    <row r="5691" spans="10:10" x14ac:dyDescent="0.25">
      <c r="J5691" s="1"/>
    </row>
    <row r="5692" spans="10:10" x14ac:dyDescent="0.25">
      <c r="J5692" s="1"/>
    </row>
    <row r="5693" spans="10:10" x14ac:dyDescent="0.25">
      <c r="J5693" s="1"/>
    </row>
    <row r="5694" spans="10:10" x14ac:dyDescent="0.25">
      <c r="J5694" s="1"/>
    </row>
    <row r="5695" spans="10:10" x14ac:dyDescent="0.25">
      <c r="J5695" s="1"/>
    </row>
    <row r="5696" spans="10:10" x14ac:dyDescent="0.25">
      <c r="J5696" s="1"/>
    </row>
    <row r="5697" spans="10:10" x14ac:dyDescent="0.25">
      <c r="J5697" s="1"/>
    </row>
    <row r="5698" spans="10:10" x14ac:dyDescent="0.25">
      <c r="J5698" s="1"/>
    </row>
    <row r="5699" spans="10:10" x14ac:dyDescent="0.25">
      <c r="J5699" s="1"/>
    </row>
    <row r="5700" spans="10:10" x14ac:dyDescent="0.25">
      <c r="J5700" s="1"/>
    </row>
    <row r="5701" spans="10:10" x14ac:dyDescent="0.25">
      <c r="J5701" s="1"/>
    </row>
    <row r="5702" spans="10:10" x14ac:dyDescent="0.25">
      <c r="J5702" s="1"/>
    </row>
    <row r="5703" spans="10:10" x14ac:dyDescent="0.25">
      <c r="J5703" s="1"/>
    </row>
    <row r="5704" spans="10:10" x14ac:dyDescent="0.25">
      <c r="J5704" s="1"/>
    </row>
    <row r="5705" spans="10:10" x14ac:dyDescent="0.25">
      <c r="J5705" s="1"/>
    </row>
    <row r="5706" spans="10:10" x14ac:dyDescent="0.25">
      <c r="J5706" s="1"/>
    </row>
    <row r="5707" spans="10:10" x14ac:dyDescent="0.25">
      <c r="J5707" s="1"/>
    </row>
    <row r="5708" spans="10:10" x14ac:dyDescent="0.25">
      <c r="J5708" s="1"/>
    </row>
    <row r="5709" spans="10:10" x14ac:dyDescent="0.25">
      <c r="J5709" s="1"/>
    </row>
    <row r="5710" spans="10:10" x14ac:dyDescent="0.25">
      <c r="J5710" s="1"/>
    </row>
    <row r="5711" spans="10:10" x14ac:dyDescent="0.25">
      <c r="J5711" s="1"/>
    </row>
    <row r="5712" spans="10:10" x14ac:dyDescent="0.25">
      <c r="J5712" s="1"/>
    </row>
    <row r="5713" spans="10:10" x14ac:dyDescent="0.25">
      <c r="J5713" s="1"/>
    </row>
    <row r="5714" spans="10:10" x14ac:dyDescent="0.25">
      <c r="J5714" s="1"/>
    </row>
    <row r="5715" spans="10:10" x14ac:dyDescent="0.25">
      <c r="J5715" s="1"/>
    </row>
    <row r="5716" spans="10:10" x14ac:dyDescent="0.25">
      <c r="J5716" s="1"/>
    </row>
    <row r="5717" spans="10:10" x14ac:dyDescent="0.25">
      <c r="J5717" s="1"/>
    </row>
    <row r="5718" spans="10:10" x14ac:dyDescent="0.25">
      <c r="J5718" s="1"/>
    </row>
    <row r="5719" spans="10:10" x14ac:dyDescent="0.25">
      <c r="J5719" s="1"/>
    </row>
    <row r="5720" spans="10:10" x14ac:dyDescent="0.25">
      <c r="J5720" s="1"/>
    </row>
    <row r="5721" spans="10:10" x14ac:dyDescent="0.25">
      <c r="J5721" s="1"/>
    </row>
    <row r="5722" spans="10:10" x14ac:dyDescent="0.25">
      <c r="J5722" s="1"/>
    </row>
    <row r="5723" spans="10:10" x14ac:dyDescent="0.25">
      <c r="J5723" s="1"/>
    </row>
    <row r="5724" spans="10:10" x14ac:dyDescent="0.25">
      <c r="J5724" s="1"/>
    </row>
    <row r="5725" spans="10:10" x14ac:dyDescent="0.25">
      <c r="J5725" s="1"/>
    </row>
    <row r="5726" spans="10:10" x14ac:dyDescent="0.25">
      <c r="J5726" s="1"/>
    </row>
    <row r="5727" spans="10:10" x14ac:dyDescent="0.25">
      <c r="J5727" s="1"/>
    </row>
    <row r="5728" spans="10:10" x14ac:dyDescent="0.25">
      <c r="J5728" s="1"/>
    </row>
    <row r="5729" spans="10:10" x14ac:dyDescent="0.25">
      <c r="J5729" s="1"/>
    </row>
    <row r="5730" spans="10:10" x14ac:dyDescent="0.25">
      <c r="J5730" s="1"/>
    </row>
    <row r="5731" spans="10:10" x14ac:dyDescent="0.25">
      <c r="J5731" s="1"/>
    </row>
    <row r="5732" spans="10:10" x14ac:dyDescent="0.25">
      <c r="J5732" s="1"/>
    </row>
    <row r="5733" spans="10:10" x14ac:dyDescent="0.25">
      <c r="J5733" s="1"/>
    </row>
    <row r="5734" spans="10:10" x14ac:dyDescent="0.25">
      <c r="J5734" s="1"/>
    </row>
    <row r="5735" spans="10:10" x14ac:dyDescent="0.25">
      <c r="J5735" s="1"/>
    </row>
    <row r="5736" spans="10:10" x14ac:dyDescent="0.25">
      <c r="J5736" s="1"/>
    </row>
    <row r="5737" spans="10:10" x14ac:dyDescent="0.25">
      <c r="J5737" s="1"/>
    </row>
    <row r="5738" spans="10:10" x14ac:dyDescent="0.25">
      <c r="J5738" s="1"/>
    </row>
    <row r="5739" spans="10:10" x14ac:dyDescent="0.25">
      <c r="J5739" s="1"/>
    </row>
    <row r="5740" spans="10:10" x14ac:dyDescent="0.25">
      <c r="J5740" s="1"/>
    </row>
    <row r="5741" spans="10:10" x14ac:dyDescent="0.25">
      <c r="J5741" s="1"/>
    </row>
    <row r="5742" spans="10:10" x14ac:dyDescent="0.25">
      <c r="J5742" s="1"/>
    </row>
    <row r="5743" spans="10:10" x14ac:dyDescent="0.25">
      <c r="J5743" s="1"/>
    </row>
    <row r="5744" spans="10:10" x14ac:dyDescent="0.25">
      <c r="J5744" s="1"/>
    </row>
    <row r="5745" spans="10:10" x14ac:dyDescent="0.25">
      <c r="J5745" s="1"/>
    </row>
    <row r="5746" spans="10:10" x14ac:dyDescent="0.25">
      <c r="J5746" s="1"/>
    </row>
    <row r="5747" spans="10:10" x14ac:dyDescent="0.25">
      <c r="J5747" s="1"/>
    </row>
    <row r="5748" spans="10:10" x14ac:dyDescent="0.25">
      <c r="J5748" s="1"/>
    </row>
    <row r="5749" spans="10:10" x14ac:dyDescent="0.25">
      <c r="J5749" s="1"/>
    </row>
    <row r="5750" spans="10:10" x14ac:dyDescent="0.25">
      <c r="J5750" s="1"/>
    </row>
    <row r="5751" spans="10:10" x14ac:dyDescent="0.25">
      <c r="J5751" s="1"/>
    </row>
    <row r="5752" spans="10:10" x14ac:dyDescent="0.25">
      <c r="J5752" s="1"/>
    </row>
    <row r="5753" spans="10:10" x14ac:dyDescent="0.25">
      <c r="J5753" s="1"/>
    </row>
    <row r="5754" spans="10:10" x14ac:dyDescent="0.25">
      <c r="J5754" s="1"/>
    </row>
    <row r="5755" spans="10:10" x14ac:dyDescent="0.25">
      <c r="J5755" s="1"/>
    </row>
    <row r="5756" spans="10:10" x14ac:dyDescent="0.25">
      <c r="J5756" s="1"/>
    </row>
    <row r="5757" spans="10:10" x14ac:dyDescent="0.25">
      <c r="J5757" s="1"/>
    </row>
    <row r="5758" spans="10:10" x14ac:dyDescent="0.25">
      <c r="J5758" s="1"/>
    </row>
    <row r="5759" spans="10:10" x14ac:dyDescent="0.25">
      <c r="J5759" s="1"/>
    </row>
    <row r="5760" spans="10:10" x14ac:dyDescent="0.25">
      <c r="J5760" s="1"/>
    </row>
    <row r="5761" spans="10:10" x14ac:dyDescent="0.25">
      <c r="J5761" s="1"/>
    </row>
    <row r="5762" spans="10:10" x14ac:dyDescent="0.25">
      <c r="J5762" s="1"/>
    </row>
    <row r="5763" spans="10:10" x14ac:dyDescent="0.25">
      <c r="J5763" s="1"/>
    </row>
    <row r="5764" spans="10:10" x14ac:dyDescent="0.25">
      <c r="J5764" s="1"/>
    </row>
    <row r="5765" spans="10:10" x14ac:dyDescent="0.25">
      <c r="J5765" s="1"/>
    </row>
    <row r="5766" spans="10:10" x14ac:dyDescent="0.25">
      <c r="J5766" s="1"/>
    </row>
    <row r="5767" spans="10:10" x14ac:dyDescent="0.25">
      <c r="J5767" s="1"/>
    </row>
    <row r="5768" spans="10:10" x14ac:dyDescent="0.25">
      <c r="J5768" s="1"/>
    </row>
    <row r="5769" spans="10:10" x14ac:dyDescent="0.25">
      <c r="J5769" s="1"/>
    </row>
    <row r="5770" spans="10:10" x14ac:dyDescent="0.25">
      <c r="J5770" s="1"/>
    </row>
    <row r="5771" spans="10:10" x14ac:dyDescent="0.25">
      <c r="J5771" s="1"/>
    </row>
    <row r="5772" spans="10:10" x14ac:dyDescent="0.25">
      <c r="J5772" s="1"/>
    </row>
    <row r="5773" spans="10:10" x14ac:dyDescent="0.25">
      <c r="J5773" s="1"/>
    </row>
    <row r="5774" spans="10:10" x14ac:dyDescent="0.25">
      <c r="J5774" s="1"/>
    </row>
    <row r="5775" spans="10:10" x14ac:dyDescent="0.25">
      <c r="J5775" s="1"/>
    </row>
    <row r="5776" spans="10:10" x14ac:dyDescent="0.25">
      <c r="J5776" s="1"/>
    </row>
    <row r="5777" spans="10:10" x14ac:dyDescent="0.25">
      <c r="J5777" s="1"/>
    </row>
    <row r="5778" spans="10:10" x14ac:dyDescent="0.25">
      <c r="J5778" s="1"/>
    </row>
    <row r="5779" spans="10:10" x14ac:dyDescent="0.25">
      <c r="J5779" s="1"/>
    </row>
    <row r="5780" spans="10:10" x14ac:dyDescent="0.25">
      <c r="J5780" s="1"/>
    </row>
    <row r="5781" spans="10:10" x14ac:dyDescent="0.25">
      <c r="J5781" s="1"/>
    </row>
    <row r="5782" spans="10:10" x14ac:dyDescent="0.25">
      <c r="J5782" s="1"/>
    </row>
    <row r="5783" spans="10:10" x14ac:dyDescent="0.25">
      <c r="J5783" s="1"/>
    </row>
    <row r="5784" spans="10:10" x14ac:dyDescent="0.25">
      <c r="J5784" s="1"/>
    </row>
    <row r="5785" spans="10:10" x14ac:dyDescent="0.25">
      <c r="J5785" s="1"/>
    </row>
    <row r="5786" spans="10:10" x14ac:dyDescent="0.25">
      <c r="J5786" s="1"/>
    </row>
    <row r="5787" spans="10:10" x14ac:dyDescent="0.25">
      <c r="J5787" s="1"/>
    </row>
    <row r="5788" spans="10:10" x14ac:dyDescent="0.25">
      <c r="J5788" s="1"/>
    </row>
    <row r="5789" spans="10:10" x14ac:dyDescent="0.25">
      <c r="J5789" s="1"/>
    </row>
    <row r="5790" spans="10:10" x14ac:dyDescent="0.25">
      <c r="J5790" s="1"/>
    </row>
    <row r="5791" spans="10:10" x14ac:dyDescent="0.25">
      <c r="J5791" s="1"/>
    </row>
    <row r="5792" spans="10:10" x14ac:dyDescent="0.25">
      <c r="J5792" s="1"/>
    </row>
    <row r="5793" spans="10:10" x14ac:dyDescent="0.25">
      <c r="J5793" s="1"/>
    </row>
    <row r="5794" spans="10:10" x14ac:dyDescent="0.25">
      <c r="J5794" s="1"/>
    </row>
    <row r="5795" spans="10:10" x14ac:dyDescent="0.25">
      <c r="J5795" s="1"/>
    </row>
    <row r="5796" spans="10:10" x14ac:dyDescent="0.25">
      <c r="J5796" s="1"/>
    </row>
    <row r="5797" spans="10:10" x14ac:dyDescent="0.25">
      <c r="J5797" s="1"/>
    </row>
    <row r="5798" spans="10:10" x14ac:dyDescent="0.25">
      <c r="J5798" s="1"/>
    </row>
    <row r="5799" spans="10:10" x14ac:dyDescent="0.25">
      <c r="J5799" s="1"/>
    </row>
    <row r="5800" spans="10:10" x14ac:dyDescent="0.25">
      <c r="J5800" s="1"/>
    </row>
    <row r="5801" spans="10:10" x14ac:dyDescent="0.25">
      <c r="J5801" s="1"/>
    </row>
    <row r="5802" spans="10:10" x14ac:dyDescent="0.25">
      <c r="J5802" s="1"/>
    </row>
    <row r="5803" spans="10:10" x14ac:dyDescent="0.25">
      <c r="J5803" s="1"/>
    </row>
    <row r="5804" spans="10:10" x14ac:dyDescent="0.25">
      <c r="J5804" s="1"/>
    </row>
    <row r="5805" spans="10:10" x14ac:dyDescent="0.25">
      <c r="J5805" s="1"/>
    </row>
    <row r="5806" spans="10:10" x14ac:dyDescent="0.25">
      <c r="J5806" s="1"/>
    </row>
    <row r="5807" spans="10:10" x14ac:dyDescent="0.25">
      <c r="J5807" s="1"/>
    </row>
    <row r="5808" spans="10:10" x14ac:dyDescent="0.25">
      <c r="J5808" s="1"/>
    </row>
    <row r="5809" spans="10:10" x14ac:dyDescent="0.25">
      <c r="J5809" s="1"/>
    </row>
    <row r="5810" spans="10:10" x14ac:dyDescent="0.25">
      <c r="J5810" s="1"/>
    </row>
    <row r="5811" spans="10:10" x14ac:dyDescent="0.25">
      <c r="J5811" s="1"/>
    </row>
    <row r="5812" spans="10:10" x14ac:dyDescent="0.25">
      <c r="J5812" s="1"/>
    </row>
    <row r="5813" spans="10:10" x14ac:dyDescent="0.25">
      <c r="J5813" s="1"/>
    </row>
    <row r="5814" spans="10:10" x14ac:dyDescent="0.25">
      <c r="J5814" s="1"/>
    </row>
    <row r="5815" spans="10:10" x14ac:dyDescent="0.25">
      <c r="J5815" s="1"/>
    </row>
    <row r="5816" spans="10:10" x14ac:dyDescent="0.25">
      <c r="J5816" s="1"/>
    </row>
    <row r="5817" spans="10:10" x14ac:dyDescent="0.25">
      <c r="J5817" s="1"/>
    </row>
    <row r="5818" spans="10:10" x14ac:dyDescent="0.25">
      <c r="J5818" s="1"/>
    </row>
    <row r="5819" spans="10:10" x14ac:dyDescent="0.25">
      <c r="J5819" s="1"/>
    </row>
    <row r="5820" spans="10:10" x14ac:dyDescent="0.25">
      <c r="J5820" s="1"/>
    </row>
    <row r="5821" spans="10:10" x14ac:dyDescent="0.25">
      <c r="J5821" s="1"/>
    </row>
    <row r="5822" spans="10:10" x14ac:dyDescent="0.25">
      <c r="J5822" s="1"/>
    </row>
    <row r="5823" spans="10:10" x14ac:dyDescent="0.25">
      <c r="J5823" s="1"/>
    </row>
    <row r="5824" spans="10:10" x14ac:dyDescent="0.25">
      <c r="J5824" s="1"/>
    </row>
    <row r="5825" spans="10:10" x14ac:dyDescent="0.25">
      <c r="J5825" s="1"/>
    </row>
    <row r="5826" spans="10:10" x14ac:dyDescent="0.25">
      <c r="J5826" s="1"/>
    </row>
    <row r="5827" spans="10:10" x14ac:dyDescent="0.25">
      <c r="J5827" s="1"/>
    </row>
    <row r="5828" spans="10:10" x14ac:dyDescent="0.25">
      <c r="J5828" s="1"/>
    </row>
    <row r="5829" spans="10:10" x14ac:dyDescent="0.25">
      <c r="J5829" s="1"/>
    </row>
    <row r="5830" spans="10:10" x14ac:dyDescent="0.25">
      <c r="J5830" s="1"/>
    </row>
    <row r="5831" spans="10:10" x14ac:dyDescent="0.25">
      <c r="J5831" s="1"/>
    </row>
    <row r="5832" spans="10:10" x14ac:dyDescent="0.25">
      <c r="J5832" s="1"/>
    </row>
    <row r="5833" spans="10:10" x14ac:dyDescent="0.25">
      <c r="J5833" s="1"/>
    </row>
    <row r="5834" spans="10:10" x14ac:dyDescent="0.25">
      <c r="J5834" s="1"/>
    </row>
    <row r="5835" spans="10:10" x14ac:dyDescent="0.25">
      <c r="J5835" s="1"/>
    </row>
    <row r="5836" spans="10:10" x14ac:dyDescent="0.25">
      <c r="J5836" s="1"/>
    </row>
    <row r="5837" spans="10:10" x14ac:dyDescent="0.25">
      <c r="J5837" s="1"/>
    </row>
    <row r="5838" spans="10:10" x14ac:dyDescent="0.25">
      <c r="J5838" s="1"/>
    </row>
    <row r="5839" spans="10:10" x14ac:dyDescent="0.25">
      <c r="J5839" s="1"/>
    </row>
    <row r="5840" spans="10:10" x14ac:dyDescent="0.25">
      <c r="J5840" s="1"/>
    </row>
    <row r="5841" spans="10:10" x14ac:dyDescent="0.25">
      <c r="J5841" s="1"/>
    </row>
    <row r="5842" spans="10:10" x14ac:dyDescent="0.25">
      <c r="J5842" s="1"/>
    </row>
    <row r="5843" spans="10:10" x14ac:dyDescent="0.25">
      <c r="J5843" s="1"/>
    </row>
    <row r="5844" spans="10:10" x14ac:dyDescent="0.25">
      <c r="J5844" s="1"/>
    </row>
    <row r="5845" spans="10:10" x14ac:dyDescent="0.25">
      <c r="J5845" s="1"/>
    </row>
    <row r="5846" spans="10:10" x14ac:dyDescent="0.25">
      <c r="J5846" s="1"/>
    </row>
    <row r="5847" spans="10:10" x14ac:dyDescent="0.25">
      <c r="J5847" s="1"/>
    </row>
    <row r="5848" spans="10:10" x14ac:dyDescent="0.25">
      <c r="J5848" s="1"/>
    </row>
    <row r="5849" spans="10:10" x14ac:dyDescent="0.25">
      <c r="J5849" s="1"/>
    </row>
    <row r="5850" spans="10:10" x14ac:dyDescent="0.25">
      <c r="J5850" s="1"/>
    </row>
    <row r="5851" spans="10:10" x14ac:dyDescent="0.25">
      <c r="J5851" s="1"/>
    </row>
    <row r="5852" spans="10:10" x14ac:dyDescent="0.25">
      <c r="J5852" s="1"/>
    </row>
    <row r="5853" spans="10:10" x14ac:dyDescent="0.25">
      <c r="J5853" s="1"/>
    </row>
    <row r="5854" spans="10:10" x14ac:dyDescent="0.25">
      <c r="J5854" s="1"/>
    </row>
    <row r="5855" spans="10:10" x14ac:dyDescent="0.25">
      <c r="J5855" s="1"/>
    </row>
    <row r="5856" spans="10:10" x14ac:dyDescent="0.25">
      <c r="J5856" s="1"/>
    </row>
    <row r="5857" spans="10:10" x14ac:dyDescent="0.25">
      <c r="J5857" s="1"/>
    </row>
    <row r="5858" spans="10:10" x14ac:dyDescent="0.25">
      <c r="J5858" s="1"/>
    </row>
    <row r="5859" spans="10:10" x14ac:dyDescent="0.25">
      <c r="J5859" s="1"/>
    </row>
    <row r="5860" spans="10:10" x14ac:dyDescent="0.25">
      <c r="J5860" s="1"/>
    </row>
    <row r="5861" spans="10:10" x14ac:dyDescent="0.25">
      <c r="J5861" s="1"/>
    </row>
    <row r="5862" spans="10:10" x14ac:dyDescent="0.25">
      <c r="J5862" s="1"/>
    </row>
    <row r="5863" spans="10:10" x14ac:dyDescent="0.25">
      <c r="J5863" s="1"/>
    </row>
    <row r="5864" spans="10:10" x14ac:dyDescent="0.25">
      <c r="J5864" s="1"/>
    </row>
    <row r="5865" spans="10:10" x14ac:dyDescent="0.25">
      <c r="J5865" s="1"/>
    </row>
    <row r="5866" spans="10:10" x14ac:dyDescent="0.25">
      <c r="J5866" s="1"/>
    </row>
    <row r="5867" spans="10:10" x14ac:dyDescent="0.25">
      <c r="J5867" s="1"/>
    </row>
    <row r="5868" spans="10:10" x14ac:dyDescent="0.25">
      <c r="J5868" s="1"/>
    </row>
    <row r="5869" spans="10:10" x14ac:dyDescent="0.25">
      <c r="J5869" s="1"/>
    </row>
    <row r="5870" spans="10:10" x14ac:dyDescent="0.25">
      <c r="J5870" s="1"/>
    </row>
    <row r="5871" spans="10:10" x14ac:dyDescent="0.25">
      <c r="J5871" s="1"/>
    </row>
    <row r="5872" spans="10:10" x14ac:dyDescent="0.25">
      <c r="J5872" s="1"/>
    </row>
    <row r="5873" spans="10:10" x14ac:dyDescent="0.25">
      <c r="J5873" s="1"/>
    </row>
    <row r="5874" spans="10:10" x14ac:dyDescent="0.25">
      <c r="J5874" s="1"/>
    </row>
    <row r="5875" spans="10:10" x14ac:dyDescent="0.25">
      <c r="J5875" s="1"/>
    </row>
    <row r="5876" spans="10:10" x14ac:dyDescent="0.25">
      <c r="J5876" s="1"/>
    </row>
    <row r="5877" spans="10:10" x14ac:dyDescent="0.25">
      <c r="J5877" s="1"/>
    </row>
    <row r="5878" spans="10:10" x14ac:dyDescent="0.25">
      <c r="J5878" s="1"/>
    </row>
    <row r="5879" spans="10:10" x14ac:dyDescent="0.25">
      <c r="J5879" s="1"/>
    </row>
    <row r="5880" spans="10:10" x14ac:dyDescent="0.25">
      <c r="J5880" s="1"/>
    </row>
    <row r="5881" spans="10:10" x14ac:dyDescent="0.25">
      <c r="J5881" s="1"/>
    </row>
    <row r="5882" spans="10:10" x14ac:dyDescent="0.25">
      <c r="J5882" s="1"/>
    </row>
    <row r="5883" spans="10:10" x14ac:dyDescent="0.25">
      <c r="J5883" s="1"/>
    </row>
    <row r="5884" spans="10:10" x14ac:dyDescent="0.25">
      <c r="J5884" s="1"/>
    </row>
    <row r="5885" spans="10:10" x14ac:dyDescent="0.25">
      <c r="J5885" s="1"/>
    </row>
    <row r="5886" spans="10:10" x14ac:dyDescent="0.25">
      <c r="J5886" s="1"/>
    </row>
    <row r="5887" spans="10:10" x14ac:dyDescent="0.25">
      <c r="J5887" s="1"/>
    </row>
    <row r="5888" spans="10:10" x14ac:dyDescent="0.25">
      <c r="J5888" s="1"/>
    </row>
    <row r="5889" spans="10:10" x14ac:dyDescent="0.25">
      <c r="J5889" s="1"/>
    </row>
    <row r="5890" spans="10:10" x14ac:dyDescent="0.25">
      <c r="J5890" s="1"/>
    </row>
    <row r="5891" spans="10:10" x14ac:dyDescent="0.25">
      <c r="J5891" s="1"/>
    </row>
    <row r="5892" spans="10:10" x14ac:dyDescent="0.25">
      <c r="J5892" s="1"/>
    </row>
    <row r="5893" spans="10:10" x14ac:dyDescent="0.25">
      <c r="J5893" s="1"/>
    </row>
    <row r="5894" spans="10:10" x14ac:dyDescent="0.25">
      <c r="J5894" s="1"/>
    </row>
    <row r="5895" spans="10:10" x14ac:dyDescent="0.25">
      <c r="J5895" s="1"/>
    </row>
    <row r="5896" spans="10:10" x14ac:dyDescent="0.25">
      <c r="J5896" s="1"/>
    </row>
    <row r="5897" spans="10:10" x14ac:dyDescent="0.25">
      <c r="J5897" s="1"/>
    </row>
    <row r="5898" spans="10:10" x14ac:dyDescent="0.25">
      <c r="J5898" s="1"/>
    </row>
    <row r="5899" spans="10:10" x14ac:dyDescent="0.25">
      <c r="J5899" s="1"/>
    </row>
    <row r="5900" spans="10:10" x14ac:dyDescent="0.25">
      <c r="J5900" s="1"/>
    </row>
    <row r="5901" spans="10:10" x14ac:dyDescent="0.25">
      <c r="J5901" s="1"/>
    </row>
    <row r="5902" spans="10:10" x14ac:dyDescent="0.25">
      <c r="J5902" s="1"/>
    </row>
    <row r="5903" spans="10:10" x14ac:dyDescent="0.25">
      <c r="J5903" s="1"/>
    </row>
    <row r="5904" spans="10:10" x14ac:dyDescent="0.25">
      <c r="J5904" s="1"/>
    </row>
    <row r="5905" spans="10:10" x14ac:dyDescent="0.25">
      <c r="J5905" s="1"/>
    </row>
    <row r="5906" spans="10:10" x14ac:dyDescent="0.25">
      <c r="J5906" s="1"/>
    </row>
    <row r="5907" spans="10:10" x14ac:dyDescent="0.25">
      <c r="J5907" s="1"/>
    </row>
    <row r="5908" spans="10:10" x14ac:dyDescent="0.25">
      <c r="J5908" s="1"/>
    </row>
    <row r="5909" spans="10:10" x14ac:dyDescent="0.25">
      <c r="J5909" s="1"/>
    </row>
    <row r="5910" spans="10:10" x14ac:dyDescent="0.25">
      <c r="J5910" s="1"/>
    </row>
    <row r="5911" spans="10:10" x14ac:dyDescent="0.25">
      <c r="J5911" s="1"/>
    </row>
    <row r="5912" spans="10:10" x14ac:dyDescent="0.25">
      <c r="J5912" s="1"/>
    </row>
    <row r="5913" spans="10:10" x14ac:dyDescent="0.25">
      <c r="J5913" s="1"/>
    </row>
    <row r="5914" spans="10:10" x14ac:dyDescent="0.25">
      <c r="J5914" s="1"/>
    </row>
    <row r="5915" spans="10:10" x14ac:dyDescent="0.25">
      <c r="J5915" s="1"/>
    </row>
    <row r="5916" spans="10:10" x14ac:dyDescent="0.25">
      <c r="J5916" s="1"/>
    </row>
    <row r="5917" spans="10:10" x14ac:dyDescent="0.25">
      <c r="J5917" s="1"/>
    </row>
    <row r="5918" spans="10:10" x14ac:dyDescent="0.25">
      <c r="J5918" s="1"/>
    </row>
    <row r="5919" spans="10:10" x14ac:dyDescent="0.25">
      <c r="J5919" s="1"/>
    </row>
    <row r="5920" spans="10:10" x14ac:dyDescent="0.25">
      <c r="J5920" s="1"/>
    </row>
    <row r="5921" spans="10:10" x14ac:dyDescent="0.25">
      <c r="J5921" s="1"/>
    </row>
    <row r="5922" spans="10:10" x14ac:dyDescent="0.25">
      <c r="J5922" s="1"/>
    </row>
    <row r="5923" spans="10:10" x14ac:dyDescent="0.25">
      <c r="J5923" s="1"/>
    </row>
    <row r="5924" spans="10:10" x14ac:dyDescent="0.25">
      <c r="J5924" s="1"/>
    </row>
    <row r="5925" spans="10:10" x14ac:dyDescent="0.25">
      <c r="J5925" s="1"/>
    </row>
    <row r="5926" spans="10:10" x14ac:dyDescent="0.25">
      <c r="J5926" s="1"/>
    </row>
    <row r="5927" spans="10:10" x14ac:dyDescent="0.25">
      <c r="J5927" s="1"/>
    </row>
    <row r="5928" spans="10:10" x14ac:dyDescent="0.25">
      <c r="J5928" s="1"/>
    </row>
    <row r="5929" spans="10:10" x14ac:dyDescent="0.25">
      <c r="J5929" s="1"/>
    </row>
    <row r="5930" spans="10:10" x14ac:dyDescent="0.25">
      <c r="J5930" s="1"/>
    </row>
    <row r="5931" spans="10:10" x14ac:dyDescent="0.25">
      <c r="J5931" s="1"/>
    </row>
    <row r="5932" spans="10:10" x14ac:dyDescent="0.25">
      <c r="J5932" s="1"/>
    </row>
    <row r="5933" spans="10:10" x14ac:dyDescent="0.25">
      <c r="J5933" s="1"/>
    </row>
    <row r="5934" spans="10:10" x14ac:dyDescent="0.25">
      <c r="J5934" s="1"/>
    </row>
    <row r="5935" spans="10:10" x14ac:dyDescent="0.25">
      <c r="J5935" s="1"/>
    </row>
    <row r="5936" spans="10:10" x14ac:dyDescent="0.25">
      <c r="J5936" s="1"/>
    </row>
    <row r="5937" spans="10:10" x14ac:dyDescent="0.25">
      <c r="J5937" s="1"/>
    </row>
    <row r="5938" spans="10:10" x14ac:dyDescent="0.25">
      <c r="J5938" s="1"/>
    </row>
    <row r="5939" spans="10:10" x14ac:dyDescent="0.25">
      <c r="J5939" s="1"/>
    </row>
    <row r="5940" spans="10:10" x14ac:dyDescent="0.25">
      <c r="J5940" s="1"/>
    </row>
    <row r="5941" spans="10:10" x14ac:dyDescent="0.25">
      <c r="J5941" s="1"/>
    </row>
    <row r="5942" spans="10:10" x14ac:dyDescent="0.25">
      <c r="J5942" s="1"/>
    </row>
    <row r="5943" spans="10:10" x14ac:dyDescent="0.25">
      <c r="J5943" s="1"/>
    </row>
    <row r="5944" spans="10:10" x14ac:dyDescent="0.25">
      <c r="J5944" s="1"/>
    </row>
    <row r="5945" spans="10:10" x14ac:dyDescent="0.25">
      <c r="J5945" s="1"/>
    </row>
    <row r="5946" spans="10:10" x14ac:dyDescent="0.25">
      <c r="J5946" s="1"/>
    </row>
    <row r="5947" spans="10:10" x14ac:dyDescent="0.25">
      <c r="J5947" s="1"/>
    </row>
    <row r="5948" spans="10:10" x14ac:dyDescent="0.25">
      <c r="J5948" s="1"/>
    </row>
    <row r="5949" spans="10:10" x14ac:dyDescent="0.25">
      <c r="J5949" s="1"/>
    </row>
    <row r="5950" spans="10:10" x14ac:dyDescent="0.25">
      <c r="J5950" s="1"/>
    </row>
    <row r="5951" spans="10:10" x14ac:dyDescent="0.25">
      <c r="J5951" s="1"/>
    </row>
    <row r="5952" spans="10:10" x14ac:dyDescent="0.25">
      <c r="J5952" s="1"/>
    </row>
    <row r="5953" spans="10:10" x14ac:dyDescent="0.25">
      <c r="J5953" s="1"/>
    </row>
    <row r="5954" spans="10:10" x14ac:dyDescent="0.25">
      <c r="J5954" s="1"/>
    </row>
    <row r="5955" spans="10:10" x14ac:dyDescent="0.25">
      <c r="J5955" s="1"/>
    </row>
    <row r="5956" spans="10:10" x14ac:dyDescent="0.25">
      <c r="J5956" s="1"/>
    </row>
    <row r="5957" spans="10:10" x14ac:dyDescent="0.25">
      <c r="J5957" s="1"/>
    </row>
    <row r="5958" spans="10:10" x14ac:dyDescent="0.25">
      <c r="J5958" s="1"/>
    </row>
    <row r="5959" spans="10:10" x14ac:dyDescent="0.25">
      <c r="J5959" s="1"/>
    </row>
    <row r="5960" spans="10:10" x14ac:dyDescent="0.25">
      <c r="J5960" s="1"/>
    </row>
    <row r="5961" spans="10:10" x14ac:dyDescent="0.25">
      <c r="J5961" s="1"/>
    </row>
    <row r="5962" spans="10:10" x14ac:dyDescent="0.25">
      <c r="J5962" s="1"/>
    </row>
    <row r="5963" spans="10:10" x14ac:dyDescent="0.25">
      <c r="J5963" s="1"/>
    </row>
    <row r="5964" spans="10:10" x14ac:dyDescent="0.25">
      <c r="J5964" s="1"/>
    </row>
    <row r="5965" spans="10:10" x14ac:dyDescent="0.25">
      <c r="J5965" s="1"/>
    </row>
    <row r="5966" spans="10:10" x14ac:dyDescent="0.25">
      <c r="J5966" s="1"/>
    </row>
    <row r="5967" spans="10:10" x14ac:dyDescent="0.25">
      <c r="J5967" s="1"/>
    </row>
    <row r="5968" spans="10:10" x14ac:dyDescent="0.25">
      <c r="J5968" s="1"/>
    </row>
    <row r="5969" spans="10:10" x14ac:dyDescent="0.25">
      <c r="J5969" s="1"/>
    </row>
    <row r="5970" spans="10:10" x14ac:dyDescent="0.25">
      <c r="J5970" s="1"/>
    </row>
    <row r="5971" spans="10:10" x14ac:dyDescent="0.25">
      <c r="J5971" s="1"/>
    </row>
    <row r="5972" spans="10:10" x14ac:dyDescent="0.25">
      <c r="J5972" s="1"/>
    </row>
    <row r="5973" spans="10:10" x14ac:dyDescent="0.25">
      <c r="J5973" s="1"/>
    </row>
    <row r="5974" spans="10:10" x14ac:dyDescent="0.25">
      <c r="J5974" s="1"/>
    </row>
    <row r="5975" spans="10:10" x14ac:dyDescent="0.25">
      <c r="J5975" s="1"/>
    </row>
    <row r="5976" spans="10:10" x14ac:dyDescent="0.25">
      <c r="J5976" s="1"/>
    </row>
    <row r="5977" spans="10:10" x14ac:dyDescent="0.25">
      <c r="J5977" s="1"/>
    </row>
    <row r="5978" spans="10:10" x14ac:dyDescent="0.25">
      <c r="J5978" s="1"/>
    </row>
    <row r="5979" spans="10:10" x14ac:dyDescent="0.25">
      <c r="J5979" s="1"/>
    </row>
    <row r="5980" spans="10:10" x14ac:dyDescent="0.25">
      <c r="J5980" s="1"/>
    </row>
    <row r="5981" spans="10:10" x14ac:dyDescent="0.25">
      <c r="J5981" s="1"/>
    </row>
    <row r="5982" spans="10:10" x14ac:dyDescent="0.25">
      <c r="J5982" s="1"/>
    </row>
    <row r="5983" spans="10:10" x14ac:dyDescent="0.25">
      <c r="J5983" s="1"/>
    </row>
    <row r="5984" spans="10:10" x14ac:dyDescent="0.25">
      <c r="J5984" s="1"/>
    </row>
    <row r="5985" spans="10:10" x14ac:dyDescent="0.25">
      <c r="J5985" s="1"/>
    </row>
    <row r="5986" spans="10:10" x14ac:dyDescent="0.25">
      <c r="J5986" s="1"/>
    </row>
    <row r="5987" spans="10:10" x14ac:dyDescent="0.25">
      <c r="J5987" s="1"/>
    </row>
    <row r="5988" spans="10:10" x14ac:dyDescent="0.25">
      <c r="J5988" s="1"/>
    </row>
    <row r="5989" spans="10:10" x14ac:dyDescent="0.25">
      <c r="J5989" s="1"/>
    </row>
    <row r="5990" spans="10:10" x14ac:dyDescent="0.25">
      <c r="J5990" s="1"/>
    </row>
    <row r="5991" spans="10:10" x14ac:dyDescent="0.25">
      <c r="J5991" s="1"/>
    </row>
    <row r="5992" spans="10:10" x14ac:dyDescent="0.25">
      <c r="J5992" s="1"/>
    </row>
    <row r="5993" spans="10:10" x14ac:dyDescent="0.25">
      <c r="J5993" s="1"/>
    </row>
    <row r="5994" spans="10:10" x14ac:dyDescent="0.25">
      <c r="J5994" s="1"/>
    </row>
    <row r="5995" spans="10:10" x14ac:dyDescent="0.25">
      <c r="J5995" s="1"/>
    </row>
    <row r="5996" spans="10:10" x14ac:dyDescent="0.25">
      <c r="J5996" s="1"/>
    </row>
    <row r="5997" spans="10:10" x14ac:dyDescent="0.25">
      <c r="J5997" s="1"/>
    </row>
    <row r="5998" spans="10:10" x14ac:dyDescent="0.25">
      <c r="J5998" s="1"/>
    </row>
    <row r="5999" spans="10:10" x14ac:dyDescent="0.25">
      <c r="J5999" s="1"/>
    </row>
    <row r="6000" spans="10:10" x14ac:dyDescent="0.25">
      <c r="J6000" s="1"/>
    </row>
    <row r="6001" spans="10:10" x14ac:dyDescent="0.25">
      <c r="J6001" s="1"/>
    </row>
    <row r="6002" spans="10:10" x14ac:dyDescent="0.25">
      <c r="J6002" s="1"/>
    </row>
    <row r="6003" spans="10:10" x14ac:dyDescent="0.25">
      <c r="J6003" s="1"/>
    </row>
    <row r="6004" spans="10:10" x14ac:dyDescent="0.25">
      <c r="J6004" s="1"/>
    </row>
    <row r="6005" spans="10:10" x14ac:dyDescent="0.25">
      <c r="J6005" s="1"/>
    </row>
    <row r="6006" spans="10:10" x14ac:dyDescent="0.25">
      <c r="J6006" s="1"/>
    </row>
    <row r="6007" spans="10:10" x14ac:dyDescent="0.25">
      <c r="J6007" s="1"/>
    </row>
    <row r="6008" spans="10:10" x14ac:dyDescent="0.25">
      <c r="J6008" s="1"/>
    </row>
    <row r="6009" spans="10:10" x14ac:dyDescent="0.25">
      <c r="J6009" s="1"/>
    </row>
    <row r="6010" spans="10:10" x14ac:dyDescent="0.25">
      <c r="J6010" s="1"/>
    </row>
    <row r="6011" spans="10:10" x14ac:dyDescent="0.25">
      <c r="J6011" s="1"/>
    </row>
    <row r="6012" spans="10:10" x14ac:dyDescent="0.25">
      <c r="J6012" s="1"/>
    </row>
    <row r="6013" spans="10:10" x14ac:dyDescent="0.25">
      <c r="J6013" s="1"/>
    </row>
    <row r="6014" spans="10:10" x14ac:dyDescent="0.25">
      <c r="J6014" s="1"/>
    </row>
    <row r="6015" spans="10:10" x14ac:dyDescent="0.25">
      <c r="J6015" s="1"/>
    </row>
    <row r="6016" spans="10:10" x14ac:dyDescent="0.25">
      <c r="J6016" s="1"/>
    </row>
    <row r="6017" spans="10:10" x14ac:dyDescent="0.25">
      <c r="J6017" s="1"/>
    </row>
    <row r="6018" spans="10:10" x14ac:dyDescent="0.25">
      <c r="J6018" s="1"/>
    </row>
    <row r="6019" spans="10:10" x14ac:dyDescent="0.25">
      <c r="J6019" s="1"/>
    </row>
    <row r="6020" spans="10:10" x14ac:dyDescent="0.25">
      <c r="J6020" s="1"/>
    </row>
    <row r="6021" spans="10:10" x14ac:dyDescent="0.25">
      <c r="J6021" s="1"/>
    </row>
    <row r="6022" spans="10:10" x14ac:dyDescent="0.25">
      <c r="J6022" s="1"/>
    </row>
    <row r="6023" spans="10:10" x14ac:dyDescent="0.25">
      <c r="J6023" s="1"/>
    </row>
    <row r="6024" spans="10:10" x14ac:dyDescent="0.25">
      <c r="J6024" s="1"/>
    </row>
    <row r="6025" spans="10:10" x14ac:dyDescent="0.25">
      <c r="J6025" s="1"/>
    </row>
    <row r="6026" spans="10:10" x14ac:dyDescent="0.25">
      <c r="J6026" s="1"/>
    </row>
    <row r="6027" spans="10:10" x14ac:dyDescent="0.25">
      <c r="J6027" s="1"/>
    </row>
    <row r="6028" spans="10:10" x14ac:dyDescent="0.25">
      <c r="J6028" s="1"/>
    </row>
    <row r="6029" spans="10:10" x14ac:dyDescent="0.25">
      <c r="J6029" s="1"/>
    </row>
    <row r="6030" spans="10:10" x14ac:dyDescent="0.25">
      <c r="J6030" s="1"/>
    </row>
    <row r="6031" spans="10:10" x14ac:dyDescent="0.25">
      <c r="J6031" s="1"/>
    </row>
    <row r="6032" spans="10:10" x14ac:dyDescent="0.25">
      <c r="J6032" s="1"/>
    </row>
    <row r="6033" spans="10:10" x14ac:dyDescent="0.25">
      <c r="J6033" s="1"/>
    </row>
    <row r="6034" spans="10:10" x14ac:dyDescent="0.25">
      <c r="J6034" s="1"/>
    </row>
    <row r="6035" spans="10:10" x14ac:dyDescent="0.25">
      <c r="J6035" s="1"/>
    </row>
    <row r="6036" spans="10:10" x14ac:dyDescent="0.25">
      <c r="J6036" s="1"/>
    </row>
    <row r="6037" spans="10:10" x14ac:dyDescent="0.25">
      <c r="J6037" s="1"/>
    </row>
    <row r="6038" spans="10:10" x14ac:dyDescent="0.25">
      <c r="J6038" s="1"/>
    </row>
    <row r="6039" spans="10:10" x14ac:dyDescent="0.25">
      <c r="J6039" s="1"/>
    </row>
    <row r="6040" spans="10:10" x14ac:dyDescent="0.25">
      <c r="J6040" s="1"/>
    </row>
    <row r="6041" spans="10:10" x14ac:dyDescent="0.25">
      <c r="J6041" s="1"/>
    </row>
    <row r="6042" spans="10:10" x14ac:dyDescent="0.25">
      <c r="J6042" s="1"/>
    </row>
    <row r="6043" spans="10:10" x14ac:dyDescent="0.25">
      <c r="J6043" s="1"/>
    </row>
    <row r="6044" spans="10:10" x14ac:dyDescent="0.25">
      <c r="J6044" s="1"/>
    </row>
    <row r="6045" spans="10:10" x14ac:dyDescent="0.25">
      <c r="J6045" s="1"/>
    </row>
    <row r="6046" spans="10:10" x14ac:dyDescent="0.25">
      <c r="J6046" s="1"/>
    </row>
    <row r="6047" spans="10:10" x14ac:dyDescent="0.25">
      <c r="J6047" s="1"/>
    </row>
    <row r="6048" spans="10:10" x14ac:dyDescent="0.25">
      <c r="J6048" s="1"/>
    </row>
    <row r="6049" spans="10:10" x14ac:dyDescent="0.25">
      <c r="J6049" s="1"/>
    </row>
    <row r="6050" spans="10:10" x14ac:dyDescent="0.25">
      <c r="J6050" s="1"/>
    </row>
    <row r="6051" spans="10:10" x14ac:dyDescent="0.25">
      <c r="J6051" s="1"/>
    </row>
    <row r="6052" spans="10:10" x14ac:dyDescent="0.25">
      <c r="J6052" s="1"/>
    </row>
    <row r="6053" spans="10:10" x14ac:dyDescent="0.25">
      <c r="J6053" s="1"/>
    </row>
    <row r="6054" spans="10:10" x14ac:dyDescent="0.25">
      <c r="J6054" s="1"/>
    </row>
    <row r="6055" spans="10:10" x14ac:dyDescent="0.25">
      <c r="J6055" s="1"/>
    </row>
    <row r="6056" spans="10:10" x14ac:dyDescent="0.25">
      <c r="J6056" s="1"/>
    </row>
    <row r="6057" spans="10:10" x14ac:dyDescent="0.25">
      <c r="J6057" s="1"/>
    </row>
    <row r="6058" spans="10:10" x14ac:dyDescent="0.25">
      <c r="J6058" s="1"/>
    </row>
    <row r="6059" spans="10:10" x14ac:dyDescent="0.25">
      <c r="J6059" s="1"/>
    </row>
    <row r="6060" spans="10:10" x14ac:dyDescent="0.25">
      <c r="J6060" s="1"/>
    </row>
    <row r="6061" spans="10:10" x14ac:dyDescent="0.25">
      <c r="J6061" s="1"/>
    </row>
    <row r="6062" spans="10:10" x14ac:dyDescent="0.25">
      <c r="J6062" s="1"/>
    </row>
    <row r="6063" spans="10:10" x14ac:dyDescent="0.25">
      <c r="J6063" s="1"/>
    </row>
    <row r="6064" spans="10:10" x14ac:dyDescent="0.25">
      <c r="J6064" s="1"/>
    </row>
    <row r="6065" spans="10:10" x14ac:dyDescent="0.25">
      <c r="J6065" s="1"/>
    </row>
    <row r="6066" spans="10:10" x14ac:dyDescent="0.25">
      <c r="J6066" s="1"/>
    </row>
    <row r="6067" spans="10:10" x14ac:dyDescent="0.25">
      <c r="J6067" s="1"/>
    </row>
    <row r="6068" spans="10:10" x14ac:dyDescent="0.25">
      <c r="J6068" s="1"/>
    </row>
    <row r="6069" spans="10:10" x14ac:dyDescent="0.25">
      <c r="J6069" s="1"/>
    </row>
    <row r="6070" spans="10:10" x14ac:dyDescent="0.25">
      <c r="J6070" s="1"/>
    </row>
    <row r="6071" spans="10:10" x14ac:dyDescent="0.25">
      <c r="J6071" s="1"/>
    </row>
    <row r="6072" spans="10:10" x14ac:dyDescent="0.25">
      <c r="J6072" s="1"/>
    </row>
    <row r="6073" spans="10:10" x14ac:dyDescent="0.25">
      <c r="J6073" s="1"/>
    </row>
    <row r="6074" spans="10:10" x14ac:dyDescent="0.25">
      <c r="J6074" s="1"/>
    </row>
    <row r="6075" spans="10:10" x14ac:dyDescent="0.25">
      <c r="J6075" s="1"/>
    </row>
    <row r="6076" spans="10:10" x14ac:dyDescent="0.25">
      <c r="J6076" s="1"/>
    </row>
    <row r="6077" spans="10:10" x14ac:dyDescent="0.25">
      <c r="J6077" s="1"/>
    </row>
    <row r="6078" spans="10:10" x14ac:dyDescent="0.25">
      <c r="J6078" s="1"/>
    </row>
    <row r="6079" spans="10:10" x14ac:dyDescent="0.25">
      <c r="J6079" s="1"/>
    </row>
    <row r="6080" spans="10:10" x14ac:dyDescent="0.25">
      <c r="J6080" s="1"/>
    </row>
    <row r="6081" spans="10:10" x14ac:dyDescent="0.25">
      <c r="J6081" s="1"/>
    </row>
    <row r="6082" spans="10:10" x14ac:dyDescent="0.25">
      <c r="J6082" s="1"/>
    </row>
    <row r="6083" spans="10:10" x14ac:dyDescent="0.25">
      <c r="J6083" s="1"/>
    </row>
    <row r="6084" spans="10:10" x14ac:dyDescent="0.25">
      <c r="J6084" s="1"/>
    </row>
    <row r="6085" spans="10:10" x14ac:dyDescent="0.25">
      <c r="J6085" s="1"/>
    </row>
    <row r="6086" spans="10:10" x14ac:dyDescent="0.25">
      <c r="J6086" s="1"/>
    </row>
    <row r="6087" spans="10:10" x14ac:dyDescent="0.25">
      <c r="J6087" s="1"/>
    </row>
    <row r="6088" spans="10:10" x14ac:dyDescent="0.25">
      <c r="J6088" s="1"/>
    </row>
    <row r="6089" spans="10:10" x14ac:dyDescent="0.25">
      <c r="J6089" s="1"/>
    </row>
    <row r="6090" spans="10:10" x14ac:dyDescent="0.25">
      <c r="J6090" s="1"/>
    </row>
    <row r="6091" spans="10:10" x14ac:dyDescent="0.25">
      <c r="J6091" s="1"/>
    </row>
    <row r="6092" spans="10:10" x14ac:dyDescent="0.25">
      <c r="J6092" s="1"/>
    </row>
    <row r="6093" spans="10:10" x14ac:dyDescent="0.25">
      <c r="J6093" s="1"/>
    </row>
    <row r="6094" spans="10:10" x14ac:dyDescent="0.25">
      <c r="J6094" s="1"/>
    </row>
    <row r="6095" spans="10:10" x14ac:dyDescent="0.25">
      <c r="J6095" s="1"/>
    </row>
    <row r="6096" spans="10:10" x14ac:dyDescent="0.25">
      <c r="J6096" s="1"/>
    </row>
    <row r="6097" spans="10:10" x14ac:dyDescent="0.25">
      <c r="J6097" s="1"/>
    </row>
    <row r="6098" spans="10:10" x14ac:dyDescent="0.25">
      <c r="J6098" s="1"/>
    </row>
    <row r="6099" spans="10:10" x14ac:dyDescent="0.25">
      <c r="J6099" s="1"/>
    </row>
    <row r="6100" spans="10:10" x14ac:dyDescent="0.25">
      <c r="J6100" s="1"/>
    </row>
    <row r="6101" spans="10:10" x14ac:dyDescent="0.25">
      <c r="J6101" s="1"/>
    </row>
    <row r="6102" spans="10:10" x14ac:dyDescent="0.25">
      <c r="J6102" s="1"/>
    </row>
    <row r="6103" spans="10:10" x14ac:dyDescent="0.25">
      <c r="J6103" s="1"/>
    </row>
    <row r="6104" spans="10:10" x14ac:dyDescent="0.25">
      <c r="J6104" s="1"/>
    </row>
    <row r="6105" spans="10:10" x14ac:dyDescent="0.25">
      <c r="J6105" s="1"/>
    </row>
    <row r="6106" spans="10:10" x14ac:dyDescent="0.25">
      <c r="J6106" s="1"/>
    </row>
    <row r="6107" spans="10:10" x14ac:dyDescent="0.25">
      <c r="J6107" s="1"/>
    </row>
    <row r="6108" spans="10:10" x14ac:dyDescent="0.25">
      <c r="J6108" s="1"/>
    </row>
    <row r="6109" spans="10:10" x14ac:dyDescent="0.25">
      <c r="J6109" s="1"/>
    </row>
    <row r="6110" spans="10:10" x14ac:dyDescent="0.25">
      <c r="J6110" s="1"/>
    </row>
    <row r="6111" spans="10:10" x14ac:dyDescent="0.25">
      <c r="J6111" s="1"/>
    </row>
    <row r="6112" spans="10:10" x14ac:dyDescent="0.25">
      <c r="J6112" s="1"/>
    </row>
    <row r="6113" spans="10:10" x14ac:dyDescent="0.25">
      <c r="J6113" s="1"/>
    </row>
    <row r="6114" spans="10:10" x14ac:dyDescent="0.25">
      <c r="J6114" s="1"/>
    </row>
    <row r="6115" spans="10:10" x14ac:dyDescent="0.25">
      <c r="J6115" s="1"/>
    </row>
    <row r="6116" spans="10:10" x14ac:dyDescent="0.25">
      <c r="J6116" s="1"/>
    </row>
    <row r="6117" spans="10:10" x14ac:dyDescent="0.25">
      <c r="J6117" s="1"/>
    </row>
    <row r="6118" spans="10:10" x14ac:dyDescent="0.25">
      <c r="J6118" s="1"/>
    </row>
    <row r="6119" spans="10:10" x14ac:dyDescent="0.25">
      <c r="J6119" s="1"/>
    </row>
    <row r="6120" spans="10:10" x14ac:dyDescent="0.25">
      <c r="J6120" s="1"/>
    </row>
    <row r="6121" spans="10:10" x14ac:dyDescent="0.25">
      <c r="J6121" s="1"/>
    </row>
    <row r="6122" spans="10:10" x14ac:dyDescent="0.25">
      <c r="J6122" s="1"/>
    </row>
    <row r="6123" spans="10:10" x14ac:dyDescent="0.25">
      <c r="J6123" s="1"/>
    </row>
    <row r="6124" spans="10:10" x14ac:dyDescent="0.25">
      <c r="J6124" s="1"/>
    </row>
    <row r="6125" spans="10:10" x14ac:dyDescent="0.25">
      <c r="J6125" s="1"/>
    </row>
    <row r="6126" spans="10:10" x14ac:dyDescent="0.25">
      <c r="J6126" s="1"/>
    </row>
    <row r="6127" spans="10:10" x14ac:dyDescent="0.25">
      <c r="J6127" s="1"/>
    </row>
    <row r="6128" spans="10:10" x14ac:dyDescent="0.25">
      <c r="J6128" s="1"/>
    </row>
    <row r="6129" spans="10:10" x14ac:dyDescent="0.25">
      <c r="J6129" s="1"/>
    </row>
    <row r="6130" spans="10:10" x14ac:dyDescent="0.25">
      <c r="J6130" s="1"/>
    </row>
    <row r="6131" spans="10:10" x14ac:dyDescent="0.25">
      <c r="J6131" s="1"/>
    </row>
    <row r="6132" spans="10:10" x14ac:dyDescent="0.25">
      <c r="J6132" s="1"/>
    </row>
    <row r="6133" spans="10:10" x14ac:dyDescent="0.25">
      <c r="J6133" s="1"/>
    </row>
    <row r="6134" spans="10:10" x14ac:dyDescent="0.25">
      <c r="J6134" s="1"/>
    </row>
    <row r="6135" spans="10:10" x14ac:dyDescent="0.25">
      <c r="J6135" s="1"/>
    </row>
    <row r="6136" spans="10:10" x14ac:dyDescent="0.25">
      <c r="J6136" s="1"/>
    </row>
    <row r="6137" spans="10:10" x14ac:dyDescent="0.25">
      <c r="J6137" s="1"/>
    </row>
    <row r="6138" spans="10:10" x14ac:dyDescent="0.25">
      <c r="J6138" s="1"/>
    </row>
    <row r="6139" spans="10:10" x14ac:dyDescent="0.25">
      <c r="J6139" s="1"/>
    </row>
    <row r="6140" spans="10:10" x14ac:dyDescent="0.25">
      <c r="J6140" s="1"/>
    </row>
    <row r="6141" spans="10:10" x14ac:dyDescent="0.25">
      <c r="J6141" s="1"/>
    </row>
    <row r="6142" spans="10:10" x14ac:dyDescent="0.25">
      <c r="J6142" s="1"/>
    </row>
    <row r="6143" spans="10:10" x14ac:dyDescent="0.25">
      <c r="J6143" s="1"/>
    </row>
    <row r="6144" spans="10:10" x14ac:dyDescent="0.25">
      <c r="J6144" s="1"/>
    </row>
    <row r="6145" spans="10:10" x14ac:dyDescent="0.25">
      <c r="J6145" s="1"/>
    </row>
    <row r="6146" spans="10:10" x14ac:dyDescent="0.25">
      <c r="J6146" s="1"/>
    </row>
    <row r="6147" spans="10:10" x14ac:dyDescent="0.25">
      <c r="J6147" s="1"/>
    </row>
    <row r="6148" spans="10:10" x14ac:dyDescent="0.25">
      <c r="J6148" s="1"/>
    </row>
    <row r="6149" spans="10:10" x14ac:dyDescent="0.25">
      <c r="J6149" s="1"/>
    </row>
    <row r="6150" spans="10:10" x14ac:dyDescent="0.25">
      <c r="J6150" s="1"/>
    </row>
    <row r="6151" spans="10:10" x14ac:dyDescent="0.25">
      <c r="J6151" s="1"/>
    </row>
    <row r="6152" spans="10:10" x14ac:dyDescent="0.25">
      <c r="J6152" s="1"/>
    </row>
    <row r="6153" spans="10:10" x14ac:dyDescent="0.25">
      <c r="J6153" s="1"/>
    </row>
    <row r="6154" spans="10:10" x14ac:dyDescent="0.25">
      <c r="J6154" s="1"/>
    </row>
    <row r="6155" spans="10:10" x14ac:dyDescent="0.25">
      <c r="J6155" s="1"/>
    </row>
    <row r="6156" spans="10:10" x14ac:dyDescent="0.25">
      <c r="J6156" s="1"/>
    </row>
    <row r="6157" spans="10:10" x14ac:dyDescent="0.25">
      <c r="J6157" s="1"/>
    </row>
    <row r="6158" spans="10:10" x14ac:dyDescent="0.25">
      <c r="J6158" s="1"/>
    </row>
    <row r="6159" spans="10:10" x14ac:dyDescent="0.25">
      <c r="J6159" s="1"/>
    </row>
    <row r="6160" spans="10:10" x14ac:dyDescent="0.25">
      <c r="J6160" s="1"/>
    </row>
    <row r="6161" spans="10:10" x14ac:dyDescent="0.25">
      <c r="J6161" s="1"/>
    </row>
    <row r="6162" spans="10:10" x14ac:dyDescent="0.25">
      <c r="J6162" s="1"/>
    </row>
    <row r="6163" spans="10:10" x14ac:dyDescent="0.25">
      <c r="J6163" s="1"/>
    </row>
    <row r="6164" spans="10:10" x14ac:dyDescent="0.25">
      <c r="J6164" s="1"/>
    </row>
    <row r="6165" spans="10:10" x14ac:dyDescent="0.25">
      <c r="J6165" s="1"/>
    </row>
    <row r="6166" spans="10:10" x14ac:dyDescent="0.25">
      <c r="J6166" s="1"/>
    </row>
    <row r="6167" spans="10:10" x14ac:dyDescent="0.25">
      <c r="J6167" s="1"/>
    </row>
    <row r="6168" spans="10:10" x14ac:dyDescent="0.25">
      <c r="J6168" s="1"/>
    </row>
    <row r="6169" spans="10:10" x14ac:dyDescent="0.25">
      <c r="J6169" s="1"/>
    </row>
    <row r="6170" spans="10:10" x14ac:dyDescent="0.25">
      <c r="J6170" s="1"/>
    </row>
    <row r="6171" spans="10:10" x14ac:dyDescent="0.25">
      <c r="J6171" s="1"/>
    </row>
    <row r="6172" spans="10:10" x14ac:dyDescent="0.25">
      <c r="J6172" s="1"/>
    </row>
    <row r="6173" spans="10:10" x14ac:dyDescent="0.25">
      <c r="J6173" s="1"/>
    </row>
    <row r="6174" spans="10:10" x14ac:dyDescent="0.25">
      <c r="J6174" s="1"/>
    </row>
    <row r="6175" spans="10:10" x14ac:dyDescent="0.25">
      <c r="J6175" s="1"/>
    </row>
    <row r="6176" spans="10:10" x14ac:dyDescent="0.25">
      <c r="J6176" s="1"/>
    </row>
    <row r="6177" spans="10:10" x14ac:dyDescent="0.25">
      <c r="J6177" s="1"/>
    </row>
    <row r="6178" spans="10:10" x14ac:dyDescent="0.25">
      <c r="J6178" s="1"/>
    </row>
    <row r="6179" spans="10:10" x14ac:dyDescent="0.25">
      <c r="J6179" s="1"/>
    </row>
    <row r="6180" spans="10:10" x14ac:dyDescent="0.25">
      <c r="J6180" s="1"/>
    </row>
    <row r="6181" spans="10:10" x14ac:dyDescent="0.25">
      <c r="J6181" s="1"/>
    </row>
    <row r="6182" spans="10:10" x14ac:dyDescent="0.25">
      <c r="J6182" s="1"/>
    </row>
    <row r="6183" spans="10:10" x14ac:dyDescent="0.25">
      <c r="J6183" s="1"/>
    </row>
    <row r="6184" spans="10:10" x14ac:dyDescent="0.25">
      <c r="J6184" s="1"/>
    </row>
    <row r="6185" spans="10:10" x14ac:dyDescent="0.25">
      <c r="J6185" s="1"/>
    </row>
    <row r="6186" spans="10:10" x14ac:dyDescent="0.25">
      <c r="J6186" s="1"/>
    </row>
    <row r="6187" spans="10:10" x14ac:dyDescent="0.25">
      <c r="J6187" s="1"/>
    </row>
    <row r="6188" spans="10:10" x14ac:dyDescent="0.25">
      <c r="J6188" s="1"/>
    </row>
    <row r="6189" spans="10:10" x14ac:dyDescent="0.25">
      <c r="J6189" s="1"/>
    </row>
    <row r="6190" spans="10:10" x14ac:dyDescent="0.25">
      <c r="J6190" s="1"/>
    </row>
    <row r="6191" spans="10:10" x14ac:dyDescent="0.25">
      <c r="J6191" s="1"/>
    </row>
    <row r="6192" spans="10:10" x14ac:dyDescent="0.25">
      <c r="J6192" s="1"/>
    </row>
    <row r="6193" spans="10:10" x14ac:dyDescent="0.25">
      <c r="J6193" s="1"/>
    </row>
    <row r="6194" spans="10:10" x14ac:dyDescent="0.25">
      <c r="J6194" s="1"/>
    </row>
    <row r="6195" spans="10:10" x14ac:dyDescent="0.25">
      <c r="J6195" s="1"/>
    </row>
    <row r="6196" spans="10:10" x14ac:dyDescent="0.25">
      <c r="J6196" s="1"/>
    </row>
    <row r="6197" spans="10:10" x14ac:dyDescent="0.25">
      <c r="J6197" s="1"/>
    </row>
    <row r="6198" spans="10:10" x14ac:dyDescent="0.25">
      <c r="J6198" s="1"/>
    </row>
    <row r="6199" spans="10:10" x14ac:dyDescent="0.25">
      <c r="J6199" s="1"/>
    </row>
    <row r="6200" spans="10:10" x14ac:dyDescent="0.25">
      <c r="J6200" s="1"/>
    </row>
    <row r="6201" spans="10:10" x14ac:dyDescent="0.25">
      <c r="J6201" s="1"/>
    </row>
    <row r="6202" spans="10:10" x14ac:dyDescent="0.25">
      <c r="J6202" s="1"/>
    </row>
    <row r="6203" spans="10:10" x14ac:dyDescent="0.25">
      <c r="J6203" s="1"/>
    </row>
    <row r="6204" spans="10:10" x14ac:dyDescent="0.25">
      <c r="J6204" s="1"/>
    </row>
    <row r="6205" spans="10:10" x14ac:dyDescent="0.25">
      <c r="J6205" s="1"/>
    </row>
    <row r="6206" spans="10:10" x14ac:dyDescent="0.25">
      <c r="J6206" s="1"/>
    </row>
    <row r="6207" spans="10:10" x14ac:dyDescent="0.25">
      <c r="J6207" s="1"/>
    </row>
    <row r="6208" spans="10:10" x14ac:dyDescent="0.25">
      <c r="J6208" s="1"/>
    </row>
    <row r="6209" spans="10:10" x14ac:dyDescent="0.25">
      <c r="J6209" s="1"/>
    </row>
    <row r="6210" spans="10:10" x14ac:dyDescent="0.25">
      <c r="J6210" s="1"/>
    </row>
    <row r="6211" spans="10:10" x14ac:dyDescent="0.25">
      <c r="J6211" s="1"/>
    </row>
    <row r="6212" spans="10:10" x14ac:dyDescent="0.25">
      <c r="J6212" s="1"/>
    </row>
    <row r="6213" spans="10:10" x14ac:dyDescent="0.25">
      <c r="J6213" s="1"/>
    </row>
    <row r="6214" spans="10:10" x14ac:dyDescent="0.25">
      <c r="J6214" s="1"/>
    </row>
    <row r="6215" spans="10:10" x14ac:dyDescent="0.25">
      <c r="J6215" s="1"/>
    </row>
    <row r="6216" spans="10:10" x14ac:dyDescent="0.25">
      <c r="J6216" s="1"/>
    </row>
    <row r="6217" spans="10:10" x14ac:dyDescent="0.25">
      <c r="J6217" s="1"/>
    </row>
    <row r="6218" spans="10:10" x14ac:dyDescent="0.25">
      <c r="J6218" s="1"/>
    </row>
    <row r="6219" spans="10:10" x14ac:dyDescent="0.25">
      <c r="J6219" s="1"/>
    </row>
    <row r="6220" spans="10:10" x14ac:dyDescent="0.25">
      <c r="J6220" s="1"/>
    </row>
    <row r="6221" spans="10:10" x14ac:dyDescent="0.25">
      <c r="J6221" s="1"/>
    </row>
    <row r="6222" spans="10:10" x14ac:dyDescent="0.25">
      <c r="J6222" s="1"/>
    </row>
    <row r="6223" spans="10:10" x14ac:dyDescent="0.25">
      <c r="J6223" s="1"/>
    </row>
    <row r="6224" spans="10:10" x14ac:dyDescent="0.25">
      <c r="J6224" s="1"/>
    </row>
    <row r="6225" spans="10:10" x14ac:dyDescent="0.25">
      <c r="J6225" s="1"/>
    </row>
    <row r="6226" spans="10:10" x14ac:dyDescent="0.25">
      <c r="J6226" s="1"/>
    </row>
    <row r="6227" spans="10:10" x14ac:dyDescent="0.25">
      <c r="J6227" s="1"/>
    </row>
    <row r="6228" spans="10:10" x14ac:dyDescent="0.25">
      <c r="J6228" s="1"/>
    </row>
    <row r="6229" spans="10:10" x14ac:dyDescent="0.25">
      <c r="J6229" s="1"/>
    </row>
    <row r="6230" spans="10:10" x14ac:dyDescent="0.25">
      <c r="J6230" s="1"/>
    </row>
    <row r="6231" spans="10:10" x14ac:dyDescent="0.25">
      <c r="J6231" s="1"/>
    </row>
    <row r="6232" spans="10:10" x14ac:dyDescent="0.25">
      <c r="J6232" s="1"/>
    </row>
    <row r="6233" spans="10:10" x14ac:dyDescent="0.25">
      <c r="J6233" s="1"/>
    </row>
    <row r="6234" spans="10:10" x14ac:dyDescent="0.25">
      <c r="J6234" s="1"/>
    </row>
    <row r="6235" spans="10:10" x14ac:dyDescent="0.25">
      <c r="J6235" s="1"/>
    </row>
    <row r="6236" spans="10:10" x14ac:dyDescent="0.25">
      <c r="J6236" s="1"/>
    </row>
    <row r="6237" spans="10:10" x14ac:dyDescent="0.25">
      <c r="J6237" s="1"/>
    </row>
    <row r="6238" spans="10:10" x14ac:dyDescent="0.25">
      <c r="J6238" s="1"/>
    </row>
    <row r="6239" spans="10:10" x14ac:dyDescent="0.25">
      <c r="J6239" s="1"/>
    </row>
    <row r="6240" spans="10:10" x14ac:dyDescent="0.25">
      <c r="J6240" s="1"/>
    </row>
    <row r="6241" spans="10:10" x14ac:dyDescent="0.25">
      <c r="J6241" s="1"/>
    </row>
    <row r="6242" spans="10:10" x14ac:dyDescent="0.25">
      <c r="J6242" s="1"/>
    </row>
    <row r="6243" spans="10:10" x14ac:dyDescent="0.25">
      <c r="J6243" s="1"/>
    </row>
    <row r="6244" spans="10:10" x14ac:dyDescent="0.25">
      <c r="J6244" s="1"/>
    </row>
    <row r="6245" spans="10:10" x14ac:dyDescent="0.25">
      <c r="J6245" s="1"/>
    </row>
    <row r="6246" spans="10:10" x14ac:dyDescent="0.25">
      <c r="J6246" s="1"/>
    </row>
    <row r="6247" spans="10:10" x14ac:dyDescent="0.25">
      <c r="J6247" s="1"/>
    </row>
    <row r="6248" spans="10:10" x14ac:dyDescent="0.25">
      <c r="J6248" s="1"/>
    </row>
    <row r="6249" spans="10:10" x14ac:dyDescent="0.25">
      <c r="J6249" s="1"/>
    </row>
    <row r="6250" spans="10:10" x14ac:dyDescent="0.25">
      <c r="J6250" s="1"/>
    </row>
    <row r="6251" spans="10:10" x14ac:dyDescent="0.25">
      <c r="J6251" s="1"/>
    </row>
    <row r="6252" spans="10:10" x14ac:dyDescent="0.25">
      <c r="J6252" s="1"/>
    </row>
    <row r="6253" spans="10:10" x14ac:dyDescent="0.25">
      <c r="J6253" s="1"/>
    </row>
    <row r="6254" spans="10:10" x14ac:dyDescent="0.25">
      <c r="J6254" s="1"/>
    </row>
    <row r="6255" spans="10:10" x14ac:dyDescent="0.25">
      <c r="J6255" s="1"/>
    </row>
    <row r="6256" spans="10:10" x14ac:dyDescent="0.25">
      <c r="J6256" s="1"/>
    </row>
    <row r="6257" spans="10:10" x14ac:dyDescent="0.25">
      <c r="J6257" s="1"/>
    </row>
    <row r="6258" spans="10:10" x14ac:dyDescent="0.25">
      <c r="J6258" s="1"/>
    </row>
    <row r="6259" spans="10:10" x14ac:dyDescent="0.25">
      <c r="J6259" s="1"/>
    </row>
    <row r="6260" spans="10:10" x14ac:dyDescent="0.25">
      <c r="J6260" s="1"/>
    </row>
    <row r="6261" spans="10:10" x14ac:dyDescent="0.25">
      <c r="J6261" s="1"/>
    </row>
    <row r="6262" spans="10:10" x14ac:dyDescent="0.25">
      <c r="J6262" s="1"/>
    </row>
    <row r="6263" spans="10:10" x14ac:dyDescent="0.25">
      <c r="J6263" s="1"/>
    </row>
    <row r="6264" spans="10:10" x14ac:dyDescent="0.25">
      <c r="J6264" s="1"/>
    </row>
    <row r="6265" spans="10:10" x14ac:dyDescent="0.25">
      <c r="J6265" s="1"/>
    </row>
    <row r="6266" spans="10:10" x14ac:dyDescent="0.25">
      <c r="J6266" s="1"/>
    </row>
    <row r="6267" spans="10:10" x14ac:dyDescent="0.25">
      <c r="J6267" s="1"/>
    </row>
    <row r="6268" spans="10:10" x14ac:dyDescent="0.25">
      <c r="J6268" s="1"/>
    </row>
    <row r="6269" spans="10:10" x14ac:dyDescent="0.25">
      <c r="J6269" s="1"/>
    </row>
    <row r="6270" spans="10:10" x14ac:dyDescent="0.25">
      <c r="J6270" s="1"/>
    </row>
    <row r="6271" spans="10:10" x14ac:dyDescent="0.25">
      <c r="J6271" s="1"/>
    </row>
    <row r="6272" spans="10:10" x14ac:dyDescent="0.25">
      <c r="J6272" s="1"/>
    </row>
    <row r="6273" spans="10:10" x14ac:dyDescent="0.25">
      <c r="J6273" s="1"/>
    </row>
    <row r="6274" spans="10:10" x14ac:dyDescent="0.25">
      <c r="J6274" s="1"/>
    </row>
    <row r="6275" spans="10:10" x14ac:dyDescent="0.25">
      <c r="J6275" s="1"/>
    </row>
    <row r="6276" spans="10:10" x14ac:dyDescent="0.25">
      <c r="J6276" s="1"/>
    </row>
    <row r="6277" spans="10:10" x14ac:dyDescent="0.25">
      <c r="J6277" s="1"/>
    </row>
    <row r="6278" spans="10:10" x14ac:dyDescent="0.25">
      <c r="J6278" s="1"/>
    </row>
    <row r="6279" spans="10:10" x14ac:dyDescent="0.25">
      <c r="J6279" s="1"/>
    </row>
    <row r="6280" spans="10:10" x14ac:dyDescent="0.25">
      <c r="J6280" s="1"/>
    </row>
    <row r="6281" spans="10:10" x14ac:dyDescent="0.25">
      <c r="J6281" s="1"/>
    </row>
    <row r="6282" spans="10:10" x14ac:dyDescent="0.25">
      <c r="J6282" s="1"/>
    </row>
    <row r="6283" spans="10:10" x14ac:dyDescent="0.25">
      <c r="J6283" s="1"/>
    </row>
    <row r="6284" spans="10:10" x14ac:dyDescent="0.25">
      <c r="J6284" s="1"/>
    </row>
    <row r="6285" spans="10:10" x14ac:dyDescent="0.25">
      <c r="J6285" s="1"/>
    </row>
    <row r="6286" spans="10:10" x14ac:dyDescent="0.25">
      <c r="J6286" s="1"/>
    </row>
    <row r="6287" spans="10:10" x14ac:dyDescent="0.25">
      <c r="J6287" s="1"/>
    </row>
    <row r="6288" spans="10:10" x14ac:dyDescent="0.25">
      <c r="J6288" s="1"/>
    </row>
    <row r="6289" spans="10:10" x14ac:dyDescent="0.25">
      <c r="J6289" s="1"/>
    </row>
    <row r="6290" spans="10:10" x14ac:dyDescent="0.25">
      <c r="J6290" s="1"/>
    </row>
    <row r="6291" spans="10:10" x14ac:dyDescent="0.25">
      <c r="J6291" s="1"/>
    </row>
    <row r="6292" spans="10:10" x14ac:dyDescent="0.25">
      <c r="J6292" s="1"/>
    </row>
    <row r="6293" spans="10:10" x14ac:dyDescent="0.25">
      <c r="J6293" s="1"/>
    </row>
    <row r="6294" spans="10:10" x14ac:dyDescent="0.25">
      <c r="J6294" s="1"/>
    </row>
    <row r="6295" spans="10:10" x14ac:dyDescent="0.25">
      <c r="J6295" s="1"/>
    </row>
    <row r="6296" spans="10:10" x14ac:dyDescent="0.25">
      <c r="J6296" s="1"/>
    </row>
    <row r="6297" spans="10:10" x14ac:dyDescent="0.25">
      <c r="J6297" s="1"/>
    </row>
    <row r="6298" spans="10:10" x14ac:dyDescent="0.25">
      <c r="J6298" s="1"/>
    </row>
    <row r="6299" spans="10:10" x14ac:dyDescent="0.25">
      <c r="J6299" s="1"/>
    </row>
    <row r="6300" spans="10:10" x14ac:dyDescent="0.25">
      <c r="J6300" s="1"/>
    </row>
    <row r="6301" spans="10:10" x14ac:dyDescent="0.25">
      <c r="J6301" s="1"/>
    </row>
    <row r="6302" spans="10:10" x14ac:dyDescent="0.25">
      <c r="J6302" s="1"/>
    </row>
    <row r="6303" spans="10:10" x14ac:dyDescent="0.25">
      <c r="J6303" s="1"/>
    </row>
    <row r="6304" spans="10:10" x14ac:dyDescent="0.25">
      <c r="J6304" s="1"/>
    </row>
    <row r="6305" spans="10:10" x14ac:dyDescent="0.25">
      <c r="J6305" s="1"/>
    </row>
    <row r="6306" spans="10:10" x14ac:dyDescent="0.25">
      <c r="J6306" s="1"/>
    </row>
    <row r="6307" spans="10:10" x14ac:dyDescent="0.25">
      <c r="J6307" s="1"/>
    </row>
    <row r="6308" spans="10:10" x14ac:dyDescent="0.25">
      <c r="J6308" s="1"/>
    </row>
    <row r="6309" spans="10:10" x14ac:dyDescent="0.25">
      <c r="J6309" s="1"/>
    </row>
    <row r="6310" spans="10:10" x14ac:dyDescent="0.25">
      <c r="J6310" s="1"/>
    </row>
    <row r="6311" spans="10:10" x14ac:dyDescent="0.25">
      <c r="J6311" s="1"/>
    </row>
    <row r="6312" spans="10:10" x14ac:dyDescent="0.25">
      <c r="J6312" s="1"/>
    </row>
    <row r="6313" spans="10:10" x14ac:dyDescent="0.25">
      <c r="J6313" s="1"/>
    </row>
    <row r="6314" spans="10:10" x14ac:dyDescent="0.25">
      <c r="J6314" s="1"/>
    </row>
    <row r="6315" spans="10:10" x14ac:dyDescent="0.25">
      <c r="J6315" s="1"/>
    </row>
    <row r="6316" spans="10:10" x14ac:dyDescent="0.25">
      <c r="J6316" s="1"/>
    </row>
    <row r="6317" spans="10:10" x14ac:dyDescent="0.25">
      <c r="J6317" s="1"/>
    </row>
    <row r="6318" spans="10:10" x14ac:dyDescent="0.25">
      <c r="J6318" s="1"/>
    </row>
    <row r="6319" spans="10:10" x14ac:dyDescent="0.25">
      <c r="J6319" s="1"/>
    </row>
    <row r="6320" spans="10:10" x14ac:dyDescent="0.25">
      <c r="J6320" s="1"/>
    </row>
    <row r="6321" spans="10:10" x14ac:dyDescent="0.25">
      <c r="J6321" s="1"/>
    </row>
    <row r="6322" spans="10:10" x14ac:dyDescent="0.25">
      <c r="J6322" s="1"/>
    </row>
    <row r="6323" spans="10:10" x14ac:dyDescent="0.25">
      <c r="J6323" s="1"/>
    </row>
    <row r="6324" spans="10:10" x14ac:dyDescent="0.25">
      <c r="J6324" s="1"/>
    </row>
    <row r="6325" spans="10:10" x14ac:dyDescent="0.25">
      <c r="J6325" s="1"/>
    </row>
    <row r="6326" spans="10:10" x14ac:dyDescent="0.25">
      <c r="J6326" s="1"/>
    </row>
    <row r="6327" spans="10:10" x14ac:dyDescent="0.25">
      <c r="J6327" s="1"/>
    </row>
    <row r="6328" spans="10:10" x14ac:dyDescent="0.25">
      <c r="J6328" s="1"/>
    </row>
    <row r="6329" spans="10:10" x14ac:dyDescent="0.25">
      <c r="J6329" s="1"/>
    </row>
    <row r="6330" spans="10:10" x14ac:dyDescent="0.25">
      <c r="J6330" s="1"/>
    </row>
    <row r="6331" spans="10:10" x14ac:dyDescent="0.25">
      <c r="J6331" s="1"/>
    </row>
    <row r="6332" spans="10:10" x14ac:dyDescent="0.25">
      <c r="J6332" s="1"/>
    </row>
    <row r="6333" spans="10:10" x14ac:dyDescent="0.25">
      <c r="J6333" s="1"/>
    </row>
    <row r="6334" spans="10:10" x14ac:dyDescent="0.25">
      <c r="J6334" s="1"/>
    </row>
    <row r="6335" spans="10:10" x14ac:dyDescent="0.25">
      <c r="J6335" s="1"/>
    </row>
    <row r="6336" spans="10:10" x14ac:dyDescent="0.25">
      <c r="J6336" s="1"/>
    </row>
    <row r="6337" spans="10:10" x14ac:dyDescent="0.25">
      <c r="J6337" s="1"/>
    </row>
    <row r="6338" spans="10:10" x14ac:dyDescent="0.25">
      <c r="J6338" s="1"/>
    </row>
    <row r="6339" spans="10:10" x14ac:dyDescent="0.25">
      <c r="J6339" s="1"/>
    </row>
    <row r="6340" spans="10:10" x14ac:dyDescent="0.25">
      <c r="J6340" s="1"/>
    </row>
    <row r="6341" spans="10:10" x14ac:dyDescent="0.25">
      <c r="J6341" s="1"/>
    </row>
    <row r="6342" spans="10:10" x14ac:dyDescent="0.25">
      <c r="J6342" s="1"/>
    </row>
    <row r="6343" spans="10:10" x14ac:dyDescent="0.25">
      <c r="J6343" s="1"/>
    </row>
    <row r="6344" spans="10:10" x14ac:dyDescent="0.25">
      <c r="J6344" s="1"/>
    </row>
    <row r="6345" spans="10:10" x14ac:dyDescent="0.25">
      <c r="J6345" s="1"/>
    </row>
    <row r="6346" spans="10:10" x14ac:dyDescent="0.25">
      <c r="J6346" s="1"/>
    </row>
    <row r="6347" spans="10:10" x14ac:dyDescent="0.25">
      <c r="J6347" s="1"/>
    </row>
    <row r="6348" spans="10:10" x14ac:dyDescent="0.25">
      <c r="J6348" s="1"/>
    </row>
    <row r="6349" spans="10:10" x14ac:dyDescent="0.25">
      <c r="J6349" s="1"/>
    </row>
    <row r="6350" spans="10:10" x14ac:dyDescent="0.25">
      <c r="J6350" s="1"/>
    </row>
    <row r="6351" spans="10:10" x14ac:dyDescent="0.25">
      <c r="J6351" s="1"/>
    </row>
    <row r="6352" spans="10:10" x14ac:dyDescent="0.25">
      <c r="J6352" s="1"/>
    </row>
    <row r="6353" spans="10:10" x14ac:dyDescent="0.25">
      <c r="J6353" s="1"/>
    </row>
    <row r="6354" spans="10:10" x14ac:dyDescent="0.25">
      <c r="J6354" s="1"/>
    </row>
    <row r="6355" spans="10:10" x14ac:dyDescent="0.25">
      <c r="J6355" s="1"/>
    </row>
    <row r="6356" spans="10:10" x14ac:dyDescent="0.25">
      <c r="J6356" s="1"/>
    </row>
    <row r="6357" spans="10:10" x14ac:dyDescent="0.25">
      <c r="J6357" s="1"/>
    </row>
    <row r="6358" spans="10:10" x14ac:dyDescent="0.25">
      <c r="J6358" s="1"/>
    </row>
    <row r="6359" spans="10:10" x14ac:dyDescent="0.25">
      <c r="J6359" s="1"/>
    </row>
    <row r="6360" spans="10:10" x14ac:dyDescent="0.25">
      <c r="J6360" s="1"/>
    </row>
    <row r="6361" spans="10:10" x14ac:dyDescent="0.25">
      <c r="J6361" s="1"/>
    </row>
    <row r="6362" spans="10:10" x14ac:dyDescent="0.25">
      <c r="J6362" s="1"/>
    </row>
    <row r="6363" spans="10:10" x14ac:dyDescent="0.25">
      <c r="J6363" s="1"/>
    </row>
    <row r="6364" spans="10:10" x14ac:dyDescent="0.25">
      <c r="J6364" s="1"/>
    </row>
    <row r="6365" spans="10:10" x14ac:dyDescent="0.25">
      <c r="J6365" s="1"/>
    </row>
    <row r="6366" spans="10:10" x14ac:dyDescent="0.25">
      <c r="J6366" s="1"/>
    </row>
    <row r="6367" spans="10:10" x14ac:dyDescent="0.25">
      <c r="J6367" s="1"/>
    </row>
    <row r="6368" spans="10:10" x14ac:dyDescent="0.25">
      <c r="J6368" s="1"/>
    </row>
    <row r="6369" spans="10:10" x14ac:dyDescent="0.25">
      <c r="J6369" s="1"/>
    </row>
    <row r="6370" spans="10:10" x14ac:dyDescent="0.25">
      <c r="J6370" s="1"/>
    </row>
    <row r="6371" spans="10:10" x14ac:dyDescent="0.25">
      <c r="J6371" s="1"/>
    </row>
    <row r="6372" spans="10:10" x14ac:dyDescent="0.25">
      <c r="J6372" s="1"/>
    </row>
    <row r="6373" spans="10:10" x14ac:dyDescent="0.25">
      <c r="J6373" s="1"/>
    </row>
    <row r="6374" spans="10:10" x14ac:dyDescent="0.25">
      <c r="J6374" s="1"/>
    </row>
    <row r="6375" spans="10:10" x14ac:dyDescent="0.25">
      <c r="J6375" s="1"/>
    </row>
    <row r="6376" spans="10:10" x14ac:dyDescent="0.25">
      <c r="J6376" s="1"/>
    </row>
    <row r="6377" spans="10:10" x14ac:dyDescent="0.25">
      <c r="J6377" s="1"/>
    </row>
    <row r="6378" spans="10:10" x14ac:dyDescent="0.25">
      <c r="J6378" s="1"/>
    </row>
    <row r="6379" spans="10:10" x14ac:dyDescent="0.25">
      <c r="J6379" s="1"/>
    </row>
    <row r="6380" spans="10:10" x14ac:dyDescent="0.25">
      <c r="J6380" s="1"/>
    </row>
    <row r="6381" spans="10:10" x14ac:dyDescent="0.25">
      <c r="J6381" s="1"/>
    </row>
    <row r="6382" spans="10:10" x14ac:dyDescent="0.25">
      <c r="J6382" s="1"/>
    </row>
    <row r="6383" spans="10:10" x14ac:dyDescent="0.25">
      <c r="J6383" s="1"/>
    </row>
    <row r="6384" spans="10:10" x14ac:dyDescent="0.25">
      <c r="J6384" s="1"/>
    </row>
    <row r="6385" spans="10:10" x14ac:dyDescent="0.25">
      <c r="J6385" s="1"/>
    </row>
    <row r="6386" spans="10:10" x14ac:dyDescent="0.25">
      <c r="J6386" s="1"/>
    </row>
    <row r="6387" spans="10:10" x14ac:dyDescent="0.25">
      <c r="J6387" s="1"/>
    </row>
    <row r="6388" spans="10:10" x14ac:dyDescent="0.25">
      <c r="J6388" s="1"/>
    </row>
    <row r="6389" spans="10:10" x14ac:dyDescent="0.25">
      <c r="J6389" s="1"/>
    </row>
    <row r="6390" spans="10:10" x14ac:dyDescent="0.25">
      <c r="J6390" s="1"/>
    </row>
    <row r="6391" spans="10:10" x14ac:dyDescent="0.25">
      <c r="J6391" s="1"/>
    </row>
    <row r="6392" spans="10:10" x14ac:dyDescent="0.25">
      <c r="J6392" s="1"/>
    </row>
    <row r="6393" spans="10:10" x14ac:dyDescent="0.25">
      <c r="J6393" s="1"/>
    </row>
    <row r="6394" spans="10:10" x14ac:dyDescent="0.25">
      <c r="J6394" s="1"/>
    </row>
    <row r="6395" spans="10:10" x14ac:dyDescent="0.25">
      <c r="J6395" s="1"/>
    </row>
    <row r="6396" spans="10:10" x14ac:dyDescent="0.25">
      <c r="J6396" s="1"/>
    </row>
    <row r="6397" spans="10:10" x14ac:dyDescent="0.25">
      <c r="J6397" s="1"/>
    </row>
    <row r="6398" spans="10:10" x14ac:dyDescent="0.25">
      <c r="J6398" s="1"/>
    </row>
    <row r="6399" spans="10:10" x14ac:dyDescent="0.25">
      <c r="J6399" s="1"/>
    </row>
    <row r="6400" spans="10:10" x14ac:dyDescent="0.25">
      <c r="J6400" s="1"/>
    </row>
    <row r="6401" spans="10:10" x14ac:dyDescent="0.25">
      <c r="J6401" s="1"/>
    </row>
    <row r="6402" spans="10:10" x14ac:dyDescent="0.25">
      <c r="J6402" s="1"/>
    </row>
    <row r="6403" spans="10:10" x14ac:dyDescent="0.25">
      <c r="J6403" s="1"/>
    </row>
    <row r="6404" spans="10:10" x14ac:dyDescent="0.25">
      <c r="J6404" s="1"/>
    </row>
    <row r="6405" spans="10:10" x14ac:dyDescent="0.25">
      <c r="J6405" s="1"/>
    </row>
    <row r="6406" spans="10:10" x14ac:dyDescent="0.25">
      <c r="J6406" s="1"/>
    </row>
    <row r="6407" spans="10:10" x14ac:dyDescent="0.25">
      <c r="J6407" s="1"/>
    </row>
    <row r="6408" spans="10:10" x14ac:dyDescent="0.25">
      <c r="J6408" s="1"/>
    </row>
    <row r="6409" spans="10:10" x14ac:dyDescent="0.25">
      <c r="J6409" s="1"/>
    </row>
    <row r="6410" spans="10:10" x14ac:dyDescent="0.25">
      <c r="J6410" s="1"/>
    </row>
    <row r="6411" spans="10:10" x14ac:dyDescent="0.25">
      <c r="J6411" s="1"/>
    </row>
    <row r="6412" spans="10:10" x14ac:dyDescent="0.25">
      <c r="J6412" s="1"/>
    </row>
    <row r="6413" spans="10:10" x14ac:dyDescent="0.25">
      <c r="J6413" s="1"/>
    </row>
    <row r="6414" spans="10:10" x14ac:dyDescent="0.25">
      <c r="J6414" s="1"/>
    </row>
    <row r="6415" spans="10:10" x14ac:dyDescent="0.25">
      <c r="J6415" s="1"/>
    </row>
    <row r="6416" spans="10:10" x14ac:dyDescent="0.25">
      <c r="J6416" s="1"/>
    </row>
    <row r="6417" spans="10:10" x14ac:dyDescent="0.25">
      <c r="J6417" s="1"/>
    </row>
    <row r="6418" spans="10:10" x14ac:dyDescent="0.25">
      <c r="J6418" s="1"/>
    </row>
    <row r="6419" spans="10:10" x14ac:dyDescent="0.25">
      <c r="J6419" s="1"/>
    </row>
    <row r="6420" spans="10:10" x14ac:dyDescent="0.25">
      <c r="J6420" s="1"/>
    </row>
    <row r="6421" spans="10:10" x14ac:dyDescent="0.25">
      <c r="J6421" s="1"/>
    </row>
    <row r="6422" spans="10:10" x14ac:dyDescent="0.25">
      <c r="J6422" s="1"/>
    </row>
    <row r="6423" spans="10:10" x14ac:dyDescent="0.25">
      <c r="J6423" s="1"/>
    </row>
    <row r="6424" spans="10:10" x14ac:dyDescent="0.25">
      <c r="J6424" s="1"/>
    </row>
    <row r="6425" spans="10:10" x14ac:dyDescent="0.25">
      <c r="J6425" s="1"/>
    </row>
    <row r="6426" spans="10:10" x14ac:dyDescent="0.25">
      <c r="J6426" s="1"/>
    </row>
    <row r="6427" spans="10:10" x14ac:dyDescent="0.25">
      <c r="J6427" s="1"/>
    </row>
    <row r="6428" spans="10:10" x14ac:dyDescent="0.25">
      <c r="J6428" s="1"/>
    </row>
    <row r="6429" spans="10:10" x14ac:dyDescent="0.25">
      <c r="J6429" s="1"/>
    </row>
    <row r="6430" spans="10:10" x14ac:dyDescent="0.25">
      <c r="J6430" s="1"/>
    </row>
    <row r="6431" spans="10:10" x14ac:dyDescent="0.25">
      <c r="J6431" s="1"/>
    </row>
    <row r="6432" spans="10:10" x14ac:dyDescent="0.25">
      <c r="J6432" s="1"/>
    </row>
    <row r="6433" spans="10:10" x14ac:dyDescent="0.25">
      <c r="J6433" s="1"/>
    </row>
    <row r="6434" spans="10:10" x14ac:dyDescent="0.25">
      <c r="J6434" s="1"/>
    </row>
    <row r="6435" spans="10:10" x14ac:dyDescent="0.25">
      <c r="J6435" s="1"/>
    </row>
    <row r="6436" spans="10:10" x14ac:dyDescent="0.25">
      <c r="J6436" s="1"/>
    </row>
    <row r="6437" spans="10:10" x14ac:dyDescent="0.25">
      <c r="J6437" s="1"/>
    </row>
    <row r="6438" spans="10:10" x14ac:dyDescent="0.25">
      <c r="J6438" s="1"/>
    </row>
    <row r="6439" spans="10:10" x14ac:dyDescent="0.25">
      <c r="J6439" s="1"/>
    </row>
    <row r="6440" spans="10:10" x14ac:dyDescent="0.25">
      <c r="J6440" s="1"/>
    </row>
    <row r="6441" spans="10:10" x14ac:dyDescent="0.25">
      <c r="J6441" s="1"/>
    </row>
    <row r="6442" spans="10:10" x14ac:dyDescent="0.25">
      <c r="J6442" s="1"/>
    </row>
    <row r="6443" spans="10:10" x14ac:dyDescent="0.25">
      <c r="J6443" s="1"/>
    </row>
    <row r="6444" spans="10:10" x14ac:dyDescent="0.25">
      <c r="J6444" s="1"/>
    </row>
    <row r="6445" spans="10:10" x14ac:dyDescent="0.25">
      <c r="J6445" s="1"/>
    </row>
    <row r="6446" spans="10:10" x14ac:dyDescent="0.25">
      <c r="J6446" s="1"/>
    </row>
    <row r="6447" spans="10:10" x14ac:dyDescent="0.25">
      <c r="J6447" s="1"/>
    </row>
    <row r="6448" spans="10:10" x14ac:dyDescent="0.25">
      <c r="J6448" s="1"/>
    </row>
    <row r="6449" spans="10:10" x14ac:dyDescent="0.25">
      <c r="J6449" s="1"/>
    </row>
    <row r="6450" spans="10:10" x14ac:dyDescent="0.25">
      <c r="J6450" s="1"/>
    </row>
    <row r="6451" spans="10:10" x14ac:dyDescent="0.25">
      <c r="J6451" s="1"/>
    </row>
    <row r="6452" spans="10:10" x14ac:dyDescent="0.25">
      <c r="J6452" s="1"/>
    </row>
    <row r="6453" spans="10:10" x14ac:dyDescent="0.25">
      <c r="J6453" s="1"/>
    </row>
    <row r="6454" spans="10:10" x14ac:dyDescent="0.25">
      <c r="J6454" s="1"/>
    </row>
    <row r="6455" spans="10:10" x14ac:dyDescent="0.25">
      <c r="J6455" s="1"/>
    </row>
    <row r="6456" spans="10:10" x14ac:dyDescent="0.25">
      <c r="J6456" s="1"/>
    </row>
    <row r="6457" spans="10:10" x14ac:dyDescent="0.25">
      <c r="J6457" s="1"/>
    </row>
    <row r="6458" spans="10:10" x14ac:dyDescent="0.25">
      <c r="J6458" s="1"/>
    </row>
    <row r="6459" spans="10:10" x14ac:dyDescent="0.25">
      <c r="J6459" s="1"/>
    </row>
    <row r="6460" spans="10:10" x14ac:dyDescent="0.25">
      <c r="J6460" s="1"/>
    </row>
    <row r="6461" spans="10:10" x14ac:dyDescent="0.25">
      <c r="J6461" s="1"/>
    </row>
    <row r="6462" spans="10:10" x14ac:dyDescent="0.25">
      <c r="J6462" s="1"/>
    </row>
    <row r="6463" spans="10:10" x14ac:dyDescent="0.25">
      <c r="J6463" s="1"/>
    </row>
    <row r="6464" spans="10:10" x14ac:dyDescent="0.25">
      <c r="J6464" s="1"/>
    </row>
    <row r="6465" spans="10:10" x14ac:dyDescent="0.25">
      <c r="J6465" s="1"/>
    </row>
    <row r="6466" spans="10:10" x14ac:dyDescent="0.25">
      <c r="J6466" s="1"/>
    </row>
    <row r="6467" spans="10:10" x14ac:dyDescent="0.25">
      <c r="J6467" s="1"/>
    </row>
    <row r="6468" spans="10:10" x14ac:dyDescent="0.25">
      <c r="J6468" s="1"/>
    </row>
    <row r="6469" spans="10:10" x14ac:dyDescent="0.25">
      <c r="J6469" s="1"/>
    </row>
    <row r="6470" spans="10:10" x14ac:dyDescent="0.25">
      <c r="J6470" s="1"/>
    </row>
    <row r="6471" spans="10:10" x14ac:dyDescent="0.25">
      <c r="J6471" s="1"/>
    </row>
    <row r="6472" spans="10:10" x14ac:dyDescent="0.25">
      <c r="J6472" s="1"/>
    </row>
    <row r="6473" spans="10:10" x14ac:dyDescent="0.25">
      <c r="J6473" s="1"/>
    </row>
    <row r="6474" spans="10:10" x14ac:dyDescent="0.25">
      <c r="J6474" s="1"/>
    </row>
    <row r="6475" spans="10:10" x14ac:dyDescent="0.25">
      <c r="J6475" s="1"/>
    </row>
    <row r="6476" spans="10:10" x14ac:dyDescent="0.25">
      <c r="J6476" s="1"/>
    </row>
    <row r="6477" spans="10:10" x14ac:dyDescent="0.25">
      <c r="J6477" s="1"/>
    </row>
    <row r="6478" spans="10:10" x14ac:dyDescent="0.25">
      <c r="J6478" s="1"/>
    </row>
    <row r="6479" spans="10:10" x14ac:dyDescent="0.25">
      <c r="J6479" s="1"/>
    </row>
    <row r="6480" spans="10:10" x14ac:dyDescent="0.25">
      <c r="J6480" s="1"/>
    </row>
    <row r="6481" spans="10:10" x14ac:dyDescent="0.25">
      <c r="J6481" s="1"/>
    </row>
    <row r="6482" spans="10:10" x14ac:dyDescent="0.25">
      <c r="J6482" s="1"/>
    </row>
    <row r="6483" spans="10:10" x14ac:dyDescent="0.25">
      <c r="J6483" s="1"/>
    </row>
    <row r="6484" spans="10:10" x14ac:dyDescent="0.25">
      <c r="J6484" s="1"/>
    </row>
    <row r="6485" spans="10:10" x14ac:dyDescent="0.25">
      <c r="J6485" s="1"/>
    </row>
    <row r="6486" spans="10:10" x14ac:dyDescent="0.25">
      <c r="J6486" s="1"/>
    </row>
    <row r="6487" spans="10:10" x14ac:dyDescent="0.25">
      <c r="J6487" s="1"/>
    </row>
    <row r="6488" spans="10:10" x14ac:dyDescent="0.25">
      <c r="J6488" s="1"/>
    </row>
    <row r="6489" spans="10:10" x14ac:dyDescent="0.25">
      <c r="J6489" s="1"/>
    </row>
    <row r="6490" spans="10:10" x14ac:dyDescent="0.25">
      <c r="J6490" s="1"/>
    </row>
    <row r="6491" spans="10:10" x14ac:dyDescent="0.25">
      <c r="J6491" s="1"/>
    </row>
    <row r="6492" spans="10:10" x14ac:dyDescent="0.25">
      <c r="J6492" s="1"/>
    </row>
    <row r="6493" spans="10:10" x14ac:dyDescent="0.25">
      <c r="J6493" s="1"/>
    </row>
    <row r="6494" spans="10:10" x14ac:dyDescent="0.25">
      <c r="J6494" s="1"/>
    </row>
    <row r="6495" spans="10:10" x14ac:dyDescent="0.25">
      <c r="J6495" s="1"/>
    </row>
    <row r="6496" spans="10:10" x14ac:dyDescent="0.25">
      <c r="J6496" s="1"/>
    </row>
    <row r="6497" spans="10:10" x14ac:dyDescent="0.25">
      <c r="J6497" s="1"/>
    </row>
    <row r="6498" spans="10:10" x14ac:dyDescent="0.25">
      <c r="J6498" s="1"/>
    </row>
    <row r="6499" spans="10:10" x14ac:dyDescent="0.25">
      <c r="J6499" s="1"/>
    </row>
    <row r="6500" spans="10:10" x14ac:dyDescent="0.25">
      <c r="J6500" s="1"/>
    </row>
    <row r="6501" spans="10:10" x14ac:dyDescent="0.25">
      <c r="J6501" s="1"/>
    </row>
    <row r="6502" spans="10:10" x14ac:dyDescent="0.25">
      <c r="J6502" s="1"/>
    </row>
    <row r="6503" spans="10:10" x14ac:dyDescent="0.25">
      <c r="J6503" s="1"/>
    </row>
    <row r="6504" spans="10:10" x14ac:dyDescent="0.25">
      <c r="J6504" s="1"/>
    </row>
    <row r="6505" spans="10:10" x14ac:dyDescent="0.25">
      <c r="J6505" s="1"/>
    </row>
    <row r="6506" spans="10:10" x14ac:dyDescent="0.25">
      <c r="J6506" s="1"/>
    </row>
    <row r="6507" spans="10:10" x14ac:dyDescent="0.25">
      <c r="J6507" s="1"/>
    </row>
    <row r="6508" spans="10:10" x14ac:dyDescent="0.25">
      <c r="J6508" s="1"/>
    </row>
    <row r="6509" spans="10:10" x14ac:dyDescent="0.25">
      <c r="J6509" s="1"/>
    </row>
    <row r="6510" spans="10:10" x14ac:dyDescent="0.25">
      <c r="J6510" s="1"/>
    </row>
    <row r="6511" spans="10:10" x14ac:dyDescent="0.25">
      <c r="J6511" s="1"/>
    </row>
    <row r="6512" spans="10:10" x14ac:dyDescent="0.25">
      <c r="J6512" s="1"/>
    </row>
    <row r="6513" spans="10:10" x14ac:dyDescent="0.25">
      <c r="J6513" s="1"/>
    </row>
    <row r="6514" spans="10:10" x14ac:dyDescent="0.25">
      <c r="J6514" s="1"/>
    </row>
    <row r="6515" spans="10:10" x14ac:dyDescent="0.25">
      <c r="J6515" s="1"/>
    </row>
    <row r="6516" spans="10:10" x14ac:dyDescent="0.25">
      <c r="J6516" s="1"/>
    </row>
    <row r="6517" spans="10:10" x14ac:dyDescent="0.25">
      <c r="J6517" s="1"/>
    </row>
    <row r="6518" spans="10:10" x14ac:dyDescent="0.25">
      <c r="J6518" s="1"/>
    </row>
    <row r="6519" spans="10:10" x14ac:dyDescent="0.25">
      <c r="J6519" s="1"/>
    </row>
    <row r="6520" spans="10:10" x14ac:dyDescent="0.25">
      <c r="J6520" s="1"/>
    </row>
    <row r="6521" spans="10:10" x14ac:dyDescent="0.25">
      <c r="J6521" s="1"/>
    </row>
    <row r="6522" spans="10:10" x14ac:dyDescent="0.25">
      <c r="J6522" s="1"/>
    </row>
    <row r="6523" spans="10:10" x14ac:dyDescent="0.25">
      <c r="J6523" s="1"/>
    </row>
    <row r="6524" spans="10:10" x14ac:dyDescent="0.25">
      <c r="J6524" s="1"/>
    </row>
    <row r="6525" spans="10:10" x14ac:dyDescent="0.25">
      <c r="J6525" s="1"/>
    </row>
    <row r="6526" spans="10:10" x14ac:dyDescent="0.25">
      <c r="J6526" s="1"/>
    </row>
    <row r="6527" spans="10:10" x14ac:dyDescent="0.25">
      <c r="J6527" s="1"/>
    </row>
    <row r="6528" spans="10:10" x14ac:dyDescent="0.25">
      <c r="J6528" s="1"/>
    </row>
    <row r="6529" spans="10:10" x14ac:dyDescent="0.25">
      <c r="J6529" s="1"/>
    </row>
    <row r="6530" spans="10:10" x14ac:dyDescent="0.25">
      <c r="J6530" s="1"/>
    </row>
    <row r="6531" spans="10:10" x14ac:dyDescent="0.25">
      <c r="J6531" s="1"/>
    </row>
    <row r="6532" spans="10:10" x14ac:dyDescent="0.25">
      <c r="J6532" s="1"/>
    </row>
    <row r="6533" spans="10:10" x14ac:dyDescent="0.25">
      <c r="J6533" s="1"/>
    </row>
    <row r="6534" spans="10:10" x14ac:dyDescent="0.25">
      <c r="J6534" s="1"/>
    </row>
    <row r="6535" spans="10:10" x14ac:dyDescent="0.25">
      <c r="J6535" s="1"/>
    </row>
    <row r="6536" spans="10:10" x14ac:dyDescent="0.25">
      <c r="J6536" s="1"/>
    </row>
    <row r="6537" spans="10:10" x14ac:dyDescent="0.25">
      <c r="J6537" s="1"/>
    </row>
    <row r="6538" spans="10:10" x14ac:dyDescent="0.25">
      <c r="J6538" s="1"/>
    </row>
    <row r="6539" spans="10:10" x14ac:dyDescent="0.25">
      <c r="J6539" s="1"/>
    </row>
    <row r="6540" spans="10:10" x14ac:dyDescent="0.25">
      <c r="J6540" s="1"/>
    </row>
    <row r="6541" spans="10:10" x14ac:dyDescent="0.25">
      <c r="J6541" s="1"/>
    </row>
    <row r="6542" spans="10:10" x14ac:dyDescent="0.25">
      <c r="J6542" s="1"/>
    </row>
    <row r="6543" spans="10:10" x14ac:dyDescent="0.25">
      <c r="J6543" s="1"/>
    </row>
    <row r="6544" spans="10:10" x14ac:dyDescent="0.25">
      <c r="J6544" s="1"/>
    </row>
    <row r="6545" spans="10:10" x14ac:dyDescent="0.25">
      <c r="J6545" s="1"/>
    </row>
    <row r="6546" spans="10:10" x14ac:dyDescent="0.25">
      <c r="J6546" s="1"/>
    </row>
    <row r="6547" spans="10:10" x14ac:dyDescent="0.25">
      <c r="J6547" s="1"/>
    </row>
    <row r="6548" spans="10:10" x14ac:dyDescent="0.25">
      <c r="J6548" s="1"/>
    </row>
    <row r="6549" spans="10:10" x14ac:dyDescent="0.25">
      <c r="J6549" s="1"/>
    </row>
    <row r="6550" spans="10:10" x14ac:dyDescent="0.25">
      <c r="J6550" s="1"/>
    </row>
    <row r="6551" spans="10:10" x14ac:dyDescent="0.25">
      <c r="J6551" s="1"/>
    </row>
    <row r="6552" spans="10:10" x14ac:dyDescent="0.25">
      <c r="J6552" s="1"/>
    </row>
    <row r="6553" spans="10:10" x14ac:dyDescent="0.25">
      <c r="J6553" s="1"/>
    </row>
    <row r="6554" spans="10:10" x14ac:dyDescent="0.25">
      <c r="J6554" s="1"/>
    </row>
    <row r="6555" spans="10:10" x14ac:dyDescent="0.25">
      <c r="J6555" s="1"/>
    </row>
    <row r="6556" spans="10:10" x14ac:dyDescent="0.25">
      <c r="J6556" s="1"/>
    </row>
    <row r="6557" spans="10:10" x14ac:dyDescent="0.25">
      <c r="J6557" s="1"/>
    </row>
    <row r="6558" spans="10:10" x14ac:dyDescent="0.25">
      <c r="J6558" s="1"/>
    </row>
    <row r="6559" spans="10:10" x14ac:dyDescent="0.25">
      <c r="J6559" s="1"/>
    </row>
    <row r="6560" spans="10:10" x14ac:dyDescent="0.25">
      <c r="J6560" s="1"/>
    </row>
    <row r="6561" spans="10:10" x14ac:dyDescent="0.25">
      <c r="J6561" s="1"/>
    </row>
    <row r="6562" spans="10:10" x14ac:dyDescent="0.25">
      <c r="J6562" s="1"/>
    </row>
    <row r="6563" spans="10:10" x14ac:dyDescent="0.25">
      <c r="J6563" s="1"/>
    </row>
    <row r="6564" spans="10:10" x14ac:dyDescent="0.25">
      <c r="J6564" s="1"/>
    </row>
    <row r="6565" spans="10:10" x14ac:dyDescent="0.25">
      <c r="J6565" s="1"/>
    </row>
    <row r="6566" spans="10:10" x14ac:dyDescent="0.25">
      <c r="J6566" s="1"/>
    </row>
    <row r="6567" spans="10:10" x14ac:dyDescent="0.25">
      <c r="J6567" s="1"/>
    </row>
    <row r="6568" spans="10:10" x14ac:dyDescent="0.25">
      <c r="J6568" s="1"/>
    </row>
    <row r="6569" spans="10:10" x14ac:dyDescent="0.25">
      <c r="J6569" s="1"/>
    </row>
    <row r="6570" spans="10:10" x14ac:dyDescent="0.25">
      <c r="J6570" s="1"/>
    </row>
    <row r="6571" spans="10:10" x14ac:dyDescent="0.25">
      <c r="J6571" s="1"/>
    </row>
    <row r="6572" spans="10:10" x14ac:dyDescent="0.25">
      <c r="J6572" s="1"/>
    </row>
    <row r="6573" spans="10:10" x14ac:dyDescent="0.25">
      <c r="J6573" s="1"/>
    </row>
    <row r="6574" spans="10:10" x14ac:dyDescent="0.25">
      <c r="J6574" s="1"/>
    </row>
    <row r="6575" spans="10:10" x14ac:dyDescent="0.25">
      <c r="J6575" s="1"/>
    </row>
    <row r="6576" spans="10:10" x14ac:dyDescent="0.25">
      <c r="J6576" s="1"/>
    </row>
    <row r="6577" spans="10:10" x14ac:dyDescent="0.25">
      <c r="J6577" s="1"/>
    </row>
    <row r="6578" spans="10:10" x14ac:dyDescent="0.25">
      <c r="J6578" s="1"/>
    </row>
    <row r="6579" spans="10:10" x14ac:dyDescent="0.25">
      <c r="J6579" s="1"/>
    </row>
    <row r="6580" spans="10:10" x14ac:dyDescent="0.25">
      <c r="J6580" s="1"/>
    </row>
    <row r="6581" spans="10:10" x14ac:dyDescent="0.25">
      <c r="J6581" s="1"/>
    </row>
    <row r="6582" spans="10:10" x14ac:dyDescent="0.25">
      <c r="J6582" s="1"/>
    </row>
    <row r="6583" spans="10:10" x14ac:dyDescent="0.25">
      <c r="J6583" s="1"/>
    </row>
    <row r="6584" spans="10:10" x14ac:dyDescent="0.25">
      <c r="J6584" s="1"/>
    </row>
    <row r="6585" spans="10:10" x14ac:dyDescent="0.25">
      <c r="J6585" s="1"/>
    </row>
    <row r="6586" spans="10:10" x14ac:dyDescent="0.25">
      <c r="J6586" s="1"/>
    </row>
    <row r="6587" spans="10:10" x14ac:dyDescent="0.25">
      <c r="J6587" s="1"/>
    </row>
    <row r="6588" spans="10:10" x14ac:dyDescent="0.25">
      <c r="J6588" s="1"/>
    </row>
    <row r="6589" spans="10:10" x14ac:dyDescent="0.25">
      <c r="J6589" s="1"/>
    </row>
    <row r="6590" spans="10:10" x14ac:dyDescent="0.25">
      <c r="J6590" s="1"/>
    </row>
    <row r="6591" spans="10:10" x14ac:dyDescent="0.25">
      <c r="J6591" s="1"/>
    </row>
    <row r="6592" spans="10:10" x14ac:dyDescent="0.25">
      <c r="J6592" s="1"/>
    </row>
    <row r="6593" spans="10:10" x14ac:dyDescent="0.25">
      <c r="J6593" s="1"/>
    </row>
    <row r="6594" spans="10:10" x14ac:dyDescent="0.25">
      <c r="J6594" s="1"/>
    </row>
    <row r="6595" spans="10:10" x14ac:dyDescent="0.25">
      <c r="J6595" s="1"/>
    </row>
    <row r="6596" spans="10:10" x14ac:dyDescent="0.25">
      <c r="J6596" s="1"/>
    </row>
    <row r="6597" spans="10:10" x14ac:dyDescent="0.25">
      <c r="J6597" s="1"/>
    </row>
    <row r="6598" spans="10:10" x14ac:dyDescent="0.25">
      <c r="J6598" s="1"/>
    </row>
    <row r="6599" spans="10:10" x14ac:dyDescent="0.25">
      <c r="J6599" s="1"/>
    </row>
    <row r="6600" spans="10:10" x14ac:dyDescent="0.25">
      <c r="J6600" s="1"/>
    </row>
    <row r="6601" spans="10:10" x14ac:dyDescent="0.25">
      <c r="J6601" s="1"/>
    </row>
    <row r="6602" spans="10:10" x14ac:dyDescent="0.25">
      <c r="J6602" s="1"/>
    </row>
    <row r="6603" spans="10:10" x14ac:dyDescent="0.25">
      <c r="J6603" s="1"/>
    </row>
    <row r="6604" spans="10:10" x14ac:dyDescent="0.25">
      <c r="J6604" s="1"/>
    </row>
    <row r="6605" spans="10:10" x14ac:dyDescent="0.25">
      <c r="J6605" s="1"/>
    </row>
    <row r="6606" spans="10:10" x14ac:dyDescent="0.25">
      <c r="J6606" s="1"/>
    </row>
    <row r="6607" spans="10:10" x14ac:dyDescent="0.25">
      <c r="J6607" s="1"/>
    </row>
    <row r="6608" spans="10:10" x14ac:dyDescent="0.25">
      <c r="J6608" s="1"/>
    </row>
    <row r="6609" spans="10:10" x14ac:dyDescent="0.25">
      <c r="J6609" s="1"/>
    </row>
    <row r="6610" spans="10:10" x14ac:dyDescent="0.25">
      <c r="J6610" s="1"/>
    </row>
    <row r="6611" spans="10:10" x14ac:dyDescent="0.25">
      <c r="J6611" s="1"/>
    </row>
    <row r="6612" spans="10:10" x14ac:dyDescent="0.25">
      <c r="J6612" s="1"/>
    </row>
    <row r="6613" spans="10:10" x14ac:dyDescent="0.25">
      <c r="J6613" s="1"/>
    </row>
    <row r="6614" spans="10:10" x14ac:dyDescent="0.25">
      <c r="J6614" s="1"/>
    </row>
    <row r="6615" spans="10:10" x14ac:dyDescent="0.25">
      <c r="J6615" s="1"/>
    </row>
    <row r="6616" spans="10:10" x14ac:dyDescent="0.25">
      <c r="J6616" s="1"/>
    </row>
    <row r="6617" spans="10:10" x14ac:dyDescent="0.25">
      <c r="J6617" s="1"/>
    </row>
    <row r="6618" spans="10:10" x14ac:dyDescent="0.25">
      <c r="J6618" s="1"/>
    </row>
    <row r="6619" spans="10:10" x14ac:dyDescent="0.25">
      <c r="J6619" s="1"/>
    </row>
    <row r="6620" spans="10:10" x14ac:dyDescent="0.25">
      <c r="J6620" s="1"/>
    </row>
    <row r="6621" spans="10:10" x14ac:dyDescent="0.25">
      <c r="J6621" s="1"/>
    </row>
    <row r="6622" spans="10:10" x14ac:dyDescent="0.25">
      <c r="J6622" s="1"/>
    </row>
    <row r="6623" spans="10:10" x14ac:dyDescent="0.25">
      <c r="J6623" s="1"/>
    </row>
    <row r="6624" spans="10:10" x14ac:dyDescent="0.25">
      <c r="J6624" s="1"/>
    </row>
    <row r="6625" spans="10:10" x14ac:dyDescent="0.25">
      <c r="J6625" s="1"/>
    </row>
    <row r="6626" spans="10:10" x14ac:dyDescent="0.25">
      <c r="J6626" s="1"/>
    </row>
    <row r="6627" spans="10:10" x14ac:dyDescent="0.25">
      <c r="J6627" s="1"/>
    </row>
    <row r="6628" spans="10:10" x14ac:dyDescent="0.25">
      <c r="J6628" s="1"/>
    </row>
    <row r="6629" spans="10:10" x14ac:dyDescent="0.25">
      <c r="J6629" s="1"/>
    </row>
    <row r="6630" spans="10:10" x14ac:dyDescent="0.25">
      <c r="J6630" s="1"/>
    </row>
    <row r="6631" spans="10:10" x14ac:dyDescent="0.25">
      <c r="J6631" s="1"/>
    </row>
    <row r="6632" spans="10:10" x14ac:dyDescent="0.25">
      <c r="J6632" s="1"/>
    </row>
    <row r="6633" spans="10:10" x14ac:dyDescent="0.25">
      <c r="J6633" s="1"/>
    </row>
    <row r="6634" spans="10:10" x14ac:dyDescent="0.25">
      <c r="J6634" s="1"/>
    </row>
    <row r="6635" spans="10:10" x14ac:dyDescent="0.25">
      <c r="J6635" s="1"/>
    </row>
    <row r="6636" spans="10:10" x14ac:dyDescent="0.25">
      <c r="J6636" s="1"/>
    </row>
    <row r="6637" spans="10:10" x14ac:dyDescent="0.25">
      <c r="J6637" s="1"/>
    </row>
    <row r="6638" spans="10:10" x14ac:dyDescent="0.25">
      <c r="J6638" s="1"/>
    </row>
    <row r="6639" spans="10:10" x14ac:dyDescent="0.25">
      <c r="J6639" s="1"/>
    </row>
    <row r="6640" spans="10:10" x14ac:dyDescent="0.25">
      <c r="J6640" s="1"/>
    </row>
    <row r="6641" spans="10:10" x14ac:dyDescent="0.25">
      <c r="J6641" s="1"/>
    </row>
    <row r="6642" spans="10:10" x14ac:dyDescent="0.25">
      <c r="J6642" s="1"/>
    </row>
    <row r="6643" spans="10:10" x14ac:dyDescent="0.25">
      <c r="J6643" s="1"/>
    </row>
    <row r="6644" spans="10:10" x14ac:dyDescent="0.25">
      <c r="J6644" s="1"/>
    </row>
    <row r="6645" spans="10:10" x14ac:dyDescent="0.25">
      <c r="J6645" s="1"/>
    </row>
    <row r="6646" spans="10:10" x14ac:dyDescent="0.25">
      <c r="J6646" s="1"/>
    </row>
    <row r="6647" spans="10:10" x14ac:dyDescent="0.25">
      <c r="J6647" s="1"/>
    </row>
    <row r="6648" spans="10:10" x14ac:dyDescent="0.25">
      <c r="J6648" s="1"/>
    </row>
    <row r="6649" spans="10:10" x14ac:dyDescent="0.25">
      <c r="J6649" s="1"/>
    </row>
    <row r="6650" spans="10:10" x14ac:dyDescent="0.25">
      <c r="J6650" s="1"/>
    </row>
    <row r="6651" spans="10:10" x14ac:dyDescent="0.25">
      <c r="J6651" s="1"/>
    </row>
    <row r="6652" spans="10:10" x14ac:dyDescent="0.25">
      <c r="J6652" s="1"/>
    </row>
    <row r="6653" spans="10:10" x14ac:dyDescent="0.25">
      <c r="J6653" s="1"/>
    </row>
    <row r="6654" spans="10:10" x14ac:dyDescent="0.25">
      <c r="J6654" s="1"/>
    </row>
    <row r="6655" spans="10:10" x14ac:dyDescent="0.25">
      <c r="J6655" s="1"/>
    </row>
    <row r="6656" spans="10:10" x14ac:dyDescent="0.25">
      <c r="J6656" s="1"/>
    </row>
    <row r="6657" spans="10:10" x14ac:dyDescent="0.25">
      <c r="J6657" s="1"/>
    </row>
    <row r="6658" spans="10:10" x14ac:dyDescent="0.25">
      <c r="J6658" s="1"/>
    </row>
    <row r="6659" spans="10:10" x14ac:dyDescent="0.25">
      <c r="J6659" s="1"/>
    </row>
    <row r="6660" spans="10:10" x14ac:dyDescent="0.25">
      <c r="J6660" s="1"/>
    </row>
    <row r="6661" spans="10:10" x14ac:dyDescent="0.25">
      <c r="J6661" s="1"/>
    </row>
    <row r="6662" spans="10:10" x14ac:dyDescent="0.25">
      <c r="J6662" s="1"/>
    </row>
    <row r="6663" spans="10:10" x14ac:dyDescent="0.25">
      <c r="J6663" s="1"/>
    </row>
    <row r="6664" spans="10:10" x14ac:dyDescent="0.25">
      <c r="J6664" s="1"/>
    </row>
    <row r="6665" spans="10:10" x14ac:dyDescent="0.25">
      <c r="J6665" s="1"/>
    </row>
    <row r="6666" spans="10:10" x14ac:dyDescent="0.25">
      <c r="J6666" s="1"/>
    </row>
    <row r="6667" spans="10:10" x14ac:dyDescent="0.25">
      <c r="J6667" s="1"/>
    </row>
    <row r="6668" spans="10:10" x14ac:dyDescent="0.25">
      <c r="J6668" s="1"/>
    </row>
    <row r="6669" spans="10:10" x14ac:dyDescent="0.25">
      <c r="J6669" s="1"/>
    </row>
    <row r="6670" spans="10:10" x14ac:dyDescent="0.25">
      <c r="J6670" s="1"/>
    </row>
    <row r="6671" spans="10:10" x14ac:dyDescent="0.25">
      <c r="J6671" s="1"/>
    </row>
    <row r="6672" spans="10:10" x14ac:dyDescent="0.25">
      <c r="J6672" s="1"/>
    </row>
    <row r="6673" spans="10:10" x14ac:dyDescent="0.25">
      <c r="J6673" s="1"/>
    </row>
    <row r="6674" spans="10:10" x14ac:dyDescent="0.25">
      <c r="J6674" s="1"/>
    </row>
    <row r="6675" spans="10:10" x14ac:dyDescent="0.25">
      <c r="J6675" s="1"/>
    </row>
    <row r="6676" spans="10:10" x14ac:dyDescent="0.25">
      <c r="J6676" s="1"/>
    </row>
    <row r="6677" spans="10:10" x14ac:dyDescent="0.25">
      <c r="J6677" s="1"/>
    </row>
    <row r="6678" spans="10:10" x14ac:dyDescent="0.25">
      <c r="J6678" s="1"/>
    </row>
    <row r="6679" spans="10:10" x14ac:dyDescent="0.25">
      <c r="J6679" s="1"/>
    </row>
    <row r="6680" spans="10:10" x14ac:dyDescent="0.25">
      <c r="J6680" s="1"/>
    </row>
    <row r="6681" spans="10:10" x14ac:dyDescent="0.25">
      <c r="J6681" s="1"/>
    </row>
    <row r="6682" spans="10:10" x14ac:dyDescent="0.25">
      <c r="J6682" s="1"/>
    </row>
    <row r="6683" spans="10:10" x14ac:dyDescent="0.25">
      <c r="J6683" s="1"/>
    </row>
    <row r="6684" spans="10:10" x14ac:dyDescent="0.25">
      <c r="J6684" s="1"/>
    </row>
    <row r="6685" spans="10:10" x14ac:dyDescent="0.25">
      <c r="J6685" s="1"/>
    </row>
    <row r="6686" spans="10:10" x14ac:dyDescent="0.25">
      <c r="J6686" s="1"/>
    </row>
    <row r="6687" spans="10:10" x14ac:dyDescent="0.25">
      <c r="J6687" s="1"/>
    </row>
    <row r="6688" spans="10:10" x14ac:dyDescent="0.25">
      <c r="J6688" s="1"/>
    </row>
    <row r="6689" spans="10:10" x14ac:dyDescent="0.25">
      <c r="J6689" s="1"/>
    </row>
    <row r="6690" spans="10:10" x14ac:dyDescent="0.25">
      <c r="J6690" s="1"/>
    </row>
    <row r="6691" spans="10:10" x14ac:dyDescent="0.25">
      <c r="J6691" s="1"/>
    </row>
    <row r="6692" spans="10:10" x14ac:dyDescent="0.25">
      <c r="J6692" s="1"/>
    </row>
    <row r="6693" spans="10:10" x14ac:dyDescent="0.25">
      <c r="J6693" s="1"/>
    </row>
    <row r="6694" spans="10:10" x14ac:dyDescent="0.25">
      <c r="J6694" s="1"/>
    </row>
    <row r="6695" spans="10:10" x14ac:dyDescent="0.25">
      <c r="J6695" s="1"/>
    </row>
    <row r="6696" spans="10:10" x14ac:dyDescent="0.25">
      <c r="J6696" s="1"/>
    </row>
    <row r="6697" spans="10:10" x14ac:dyDescent="0.25">
      <c r="J6697" s="1"/>
    </row>
    <row r="6698" spans="10:10" x14ac:dyDescent="0.25">
      <c r="J6698" s="1"/>
    </row>
    <row r="6699" spans="10:10" x14ac:dyDescent="0.25">
      <c r="J6699" s="1"/>
    </row>
    <row r="6700" spans="10:10" x14ac:dyDescent="0.25">
      <c r="J6700" s="1"/>
    </row>
    <row r="6701" spans="10:10" x14ac:dyDescent="0.25">
      <c r="J6701" s="1"/>
    </row>
    <row r="6702" spans="10:10" x14ac:dyDescent="0.25">
      <c r="J6702" s="1"/>
    </row>
    <row r="6703" spans="10:10" x14ac:dyDescent="0.25">
      <c r="J6703" s="1"/>
    </row>
    <row r="6704" spans="10:10" x14ac:dyDescent="0.25">
      <c r="J6704" s="1"/>
    </row>
    <row r="6705" spans="10:10" x14ac:dyDescent="0.25">
      <c r="J6705" s="1"/>
    </row>
    <row r="6706" spans="10:10" x14ac:dyDescent="0.25">
      <c r="J6706" s="1"/>
    </row>
    <row r="6707" spans="10:10" x14ac:dyDescent="0.25">
      <c r="J6707" s="1"/>
    </row>
    <row r="6708" spans="10:10" x14ac:dyDescent="0.25">
      <c r="J6708" s="1"/>
    </row>
    <row r="6709" spans="10:10" x14ac:dyDescent="0.25">
      <c r="J6709" s="1"/>
    </row>
    <row r="6710" spans="10:10" x14ac:dyDescent="0.25">
      <c r="J6710" s="1"/>
    </row>
    <row r="6711" spans="10:10" x14ac:dyDescent="0.25">
      <c r="J6711" s="1"/>
    </row>
    <row r="6712" spans="10:10" x14ac:dyDescent="0.25">
      <c r="J6712" s="1"/>
    </row>
    <row r="6713" spans="10:10" x14ac:dyDescent="0.25">
      <c r="J6713" s="1"/>
    </row>
    <row r="6714" spans="10:10" x14ac:dyDescent="0.25">
      <c r="J6714" s="1"/>
    </row>
    <row r="6715" spans="10:10" x14ac:dyDescent="0.25">
      <c r="J6715" s="1"/>
    </row>
    <row r="6716" spans="10:10" x14ac:dyDescent="0.25">
      <c r="J6716" s="1"/>
    </row>
    <row r="6717" spans="10:10" x14ac:dyDescent="0.25">
      <c r="J6717" s="1"/>
    </row>
    <row r="6718" spans="10:10" x14ac:dyDescent="0.25">
      <c r="J6718" s="1"/>
    </row>
    <row r="6719" spans="10:10" x14ac:dyDescent="0.25">
      <c r="J6719" s="1"/>
    </row>
    <row r="6720" spans="10:10" x14ac:dyDescent="0.25">
      <c r="J6720" s="1"/>
    </row>
    <row r="6721" spans="10:10" x14ac:dyDescent="0.25">
      <c r="J6721" s="1"/>
    </row>
    <row r="6722" spans="10:10" x14ac:dyDescent="0.25">
      <c r="J6722" s="1"/>
    </row>
    <row r="6723" spans="10:10" x14ac:dyDescent="0.25">
      <c r="J6723" s="1"/>
    </row>
    <row r="6724" spans="10:10" x14ac:dyDescent="0.25">
      <c r="J6724" s="1"/>
    </row>
    <row r="6725" spans="10:10" x14ac:dyDescent="0.25">
      <c r="J6725" s="1"/>
    </row>
    <row r="6726" spans="10:10" x14ac:dyDescent="0.25">
      <c r="J6726" s="1"/>
    </row>
    <row r="6727" spans="10:10" x14ac:dyDescent="0.25">
      <c r="J6727" s="1"/>
    </row>
    <row r="6728" spans="10:10" x14ac:dyDescent="0.25">
      <c r="J6728" s="1"/>
    </row>
    <row r="6729" spans="10:10" x14ac:dyDescent="0.25">
      <c r="J6729" s="1"/>
    </row>
    <row r="6730" spans="10:10" x14ac:dyDescent="0.25">
      <c r="J6730" s="1"/>
    </row>
    <row r="6731" spans="10:10" x14ac:dyDescent="0.25">
      <c r="J6731" s="1"/>
    </row>
    <row r="6732" spans="10:10" x14ac:dyDescent="0.25">
      <c r="J6732" s="1"/>
    </row>
    <row r="6733" spans="10:10" x14ac:dyDescent="0.25">
      <c r="J6733" s="1"/>
    </row>
    <row r="6734" spans="10:10" x14ac:dyDescent="0.25">
      <c r="J6734" s="1"/>
    </row>
    <row r="6735" spans="10:10" x14ac:dyDescent="0.25">
      <c r="J6735" s="1"/>
    </row>
    <row r="6736" spans="10:10" x14ac:dyDescent="0.25">
      <c r="J6736" s="1"/>
    </row>
    <row r="6737" spans="10:10" x14ac:dyDescent="0.25">
      <c r="J6737" s="1"/>
    </row>
    <row r="6738" spans="10:10" x14ac:dyDescent="0.25">
      <c r="J6738" s="1"/>
    </row>
    <row r="6739" spans="10:10" x14ac:dyDescent="0.25">
      <c r="J6739" s="1"/>
    </row>
    <row r="6740" spans="10:10" x14ac:dyDescent="0.25">
      <c r="J6740" s="1"/>
    </row>
    <row r="6741" spans="10:10" x14ac:dyDescent="0.25">
      <c r="J6741" s="1"/>
    </row>
    <row r="6742" spans="10:10" x14ac:dyDescent="0.25">
      <c r="J6742" s="1"/>
    </row>
    <row r="6743" spans="10:10" x14ac:dyDescent="0.25">
      <c r="J6743" s="1"/>
    </row>
    <row r="6744" spans="10:10" x14ac:dyDescent="0.25">
      <c r="J6744" s="1"/>
    </row>
    <row r="6745" spans="10:10" x14ac:dyDescent="0.25">
      <c r="J6745" s="1"/>
    </row>
    <row r="6746" spans="10:10" x14ac:dyDescent="0.25">
      <c r="J6746" s="1"/>
    </row>
    <row r="6747" spans="10:10" x14ac:dyDescent="0.25">
      <c r="J6747" s="1"/>
    </row>
    <row r="6748" spans="10:10" x14ac:dyDescent="0.25">
      <c r="J6748" s="1"/>
    </row>
    <row r="6749" spans="10:10" x14ac:dyDescent="0.25">
      <c r="J6749" s="1"/>
    </row>
    <row r="6750" spans="10:10" x14ac:dyDescent="0.25">
      <c r="J6750" s="1"/>
    </row>
    <row r="6751" spans="10:10" x14ac:dyDescent="0.25">
      <c r="J6751" s="1"/>
    </row>
    <row r="6752" spans="10:10" x14ac:dyDescent="0.25">
      <c r="J6752" s="1"/>
    </row>
    <row r="6753" spans="10:10" x14ac:dyDescent="0.25">
      <c r="J6753" s="1"/>
    </row>
    <row r="6754" spans="10:10" x14ac:dyDescent="0.25">
      <c r="J6754" s="1"/>
    </row>
    <row r="6755" spans="10:10" x14ac:dyDescent="0.25">
      <c r="J6755" s="1"/>
    </row>
    <row r="6756" spans="10:10" x14ac:dyDescent="0.25">
      <c r="J6756" s="1"/>
    </row>
    <row r="6757" spans="10:10" x14ac:dyDescent="0.25">
      <c r="J6757" s="1"/>
    </row>
    <row r="6758" spans="10:10" x14ac:dyDescent="0.25">
      <c r="J6758" s="1"/>
    </row>
    <row r="6759" spans="10:10" x14ac:dyDescent="0.25">
      <c r="J6759" s="1"/>
    </row>
    <row r="6760" spans="10:10" x14ac:dyDescent="0.25">
      <c r="J6760" s="1"/>
    </row>
    <row r="6761" spans="10:10" x14ac:dyDescent="0.25">
      <c r="J6761" s="1"/>
    </row>
    <row r="6762" spans="10:10" x14ac:dyDescent="0.25">
      <c r="J6762" s="1"/>
    </row>
    <row r="6763" spans="10:10" x14ac:dyDescent="0.25">
      <c r="J6763" s="1"/>
    </row>
    <row r="6764" spans="10:10" x14ac:dyDescent="0.25">
      <c r="J6764" s="1"/>
    </row>
    <row r="6765" spans="10:10" x14ac:dyDescent="0.25">
      <c r="J6765" s="1"/>
    </row>
    <row r="6766" spans="10:10" x14ac:dyDescent="0.25">
      <c r="J6766" s="1"/>
    </row>
    <row r="6767" spans="10:10" x14ac:dyDescent="0.25">
      <c r="J6767" s="1"/>
    </row>
    <row r="6768" spans="10:10" x14ac:dyDescent="0.25">
      <c r="J6768" s="1"/>
    </row>
    <row r="6769" spans="10:10" x14ac:dyDescent="0.25">
      <c r="J6769" s="1"/>
    </row>
    <row r="6770" spans="10:10" x14ac:dyDescent="0.25">
      <c r="J6770" s="1"/>
    </row>
    <row r="6771" spans="10:10" x14ac:dyDescent="0.25">
      <c r="J6771" s="1"/>
    </row>
    <row r="6772" spans="10:10" x14ac:dyDescent="0.25">
      <c r="J6772" s="1"/>
    </row>
    <row r="6773" spans="10:10" x14ac:dyDescent="0.25">
      <c r="J6773" s="1"/>
    </row>
    <row r="6774" spans="10:10" x14ac:dyDescent="0.25">
      <c r="J6774" s="1"/>
    </row>
    <row r="6775" spans="10:10" x14ac:dyDescent="0.25">
      <c r="J6775" s="1"/>
    </row>
    <row r="6776" spans="10:10" x14ac:dyDescent="0.25">
      <c r="J6776" s="1"/>
    </row>
    <row r="6777" spans="10:10" x14ac:dyDescent="0.25">
      <c r="J6777" s="1"/>
    </row>
    <row r="6778" spans="10:10" x14ac:dyDescent="0.25">
      <c r="J6778" s="1"/>
    </row>
    <row r="6779" spans="10:10" x14ac:dyDescent="0.25">
      <c r="J6779" s="1"/>
    </row>
    <row r="6780" spans="10:10" x14ac:dyDescent="0.25">
      <c r="J6780" s="1"/>
    </row>
    <row r="6781" spans="10:10" x14ac:dyDescent="0.25">
      <c r="J6781" s="1"/>
    </row>
    <row r="6782" spans="10:10" x14ac:dyDescent="0.25">
      <c r="J6782" s="1"/>
    </row>
    <row r="6783" spans="10:10" x14ac:dyDescent="0.25">
      <c r="J6783" s="1"/>
    </row>
    <row r="6784" spans="10:10" x14ac:dyDescent="0.25">
      <c r="J6784" s="1"/>
    </row>
    <row r="6785" spans="10:10" x14ac:dyDescent="0.25">
      <c r="J6785" s="1"/>
    </row>
    <row r="6786" spans="10:10" x14ac:dyDescent="0.25">
      <c r="J6786" s="1"/>
    </row>
    <row r="6787" spans="10:10" x14ac:dyDescent="0.25">
      <c r="J6787" s="1"/>
    </row>
    <row r="6788" spans="10:10" x14ac:dyDescent="0.25">
      <c r="J6788" s="1"/>
    </row>
    <row r="6789" spans="10:10" x14ac:dyDescent="0.25">
      <c r="J6789" s="1"/>
    </row>
    <row r="6790" spans="10:10" x14ac:dyDescent="0.25">
      <c r="J6790" s="1"/>
    </row>
    <row r="6791" spans="10:10" x14ac:dyDescent="0.25">
      <c r="J6791" s="1"/>
    </row>
    <row r="6792" spans="10:10" x14ac:dyDescent="0.25">
      <c r="J6792" s="1"/>
    </row>
    <row r="6793" spans="10:10" x14ac:dyDescent="0.25">
      <c r="J6793" s="1"/>
    </row>
    <row r="6794" spans="10:10" x14ac:dyDescent="0.25">
      <c r="J6794" s="1"/>
    </row>
    <row r="6795" spans="10:10" x14ac:dyDescent="0.25">
      <c r="J6795" s="1"/>
    </row>
    <row r="6796" spans="10:10" x14ac:dyDescent="0.25">
      <c r="J6796" s="1"/>
    </row>
    <row r="6797" spans="10:10" x14ac:dyDescent="0.25">
      <c r="J6797" s="1"/>
    </row>
    <row r="6798" spans="10:10" x14ac:dyDescent="0.25">
      <c r="J6798" s="1"/>
    </row>
    <row r="6799" spans="10:10" x14ac:dyDescent="0.25">
      <c r="J6799" s="1"/>
    </row>
    <row r="6800" spans="10:10" x14ac:dyDescent="0.25">
      <c r="J6800" s="1"/>
    </row>
    <row r="6801" spans="10:10" x14ac:dyDescent="0.25">
      <c r="J6801" s="1"/>
    </row>
    <row r="6802" spans="10:10" x14ac:dyDescent="0.25">
      <c r="J6802" s="1"/>
    </row>
    <row r="6803" spans="10:10" x14ac:dyDescent="0.25">
      <c r="J6803" s="1"/>
    </row>
    <row r="6804" spans="10:10" x14ac:dyDescent="0.25">
      <c r="J6804" s="1"/>
    </row>
    <row r="6805" spans="10:10" x14ac:dyDescent="0.25">
      <c r="J6805" s="1"/>
    </row>
    <row r="6806" spans="10:10" x14ac:dyDescent="0.25">
      <c r="J6806" s="1"/>
    </row>
    <row r="6807" spans="10:10" x14ac:dyDescent="0.25">
      <c r="J6807" s="1"/>
    </row>
    <row r="6808" spans="10:10" x14ac:dyDescent="0.25">
      <c r="J6808" s="1"/>
    </row>
    <row r="6809" spans="10:10" x14ac:dyDescent="0.25">
      <c r="J6809" s="1"/>
    </row>
    <row r="6810" spans="10:10" x14ac:dyDescent="0.25">
      <c r="J6810" s="1"/>
    </row>
    <row r="6811" spans="10:10" x14ac:dyDescent="0.25">
      <c r="J6811" s="1"/>
    </row>
    <row r="6812" spans="10:10" x14ac:dyDescent="0.25">
      <c r="J6812" s="1"/>
    </row>
    <row r="6813" spans="10:10" x14ac:dyDescent="0.25">
      <c r="J6813" s="1"/>
    </row>
    <row r="6814" spans="10:10" x14ac:dyDescent="0.25">
      <c r="J6814" s="1"/>
    </row>
    <row r="6815" spans="10:10" x14ac:dyDescent="0.25">
      <c r="J6815" s="1"/>
    </row>
    <row r="6816" spans="10:10" x14ac:dyDescent="0.25">
      <c r="J6816" s="1"/>
    </row>
    <row r="6817" spans="10:10" x14ac:dyDescent="0.25">
      <c r="J6817" s="1"/>
    </row>
    <row r="6818" spans="10:10" x14ac:dyDescent="0.25">
      <c r="J6818" s="1"/>
    </row>
    <row r="6819" spans="10:10" x14ac:dyDescent="0.25">
      <c r="J6819" s="1"/>
    </row>
    <row r="6820" spans="10:10" x14ac:dyDescent="0.25">
      <c r="J6820" s="1"/>
    </row>
    <row r="6821" spans="10:10" x14ac:dyDescent="0.25">
      <c r="J6821" s="1"/>
    </row>
    <row r="6822" spans="10:10" x14ac:dyDescent="0.25">
      <c r="J6822" s="1"/>
    </row>
    <row r="6823" spans="10:10" x14ac:dyDescent="0.25">
      <c r="J6823" s="1"/>
    </row>
    <row r="6824" spans="10:10" x14ac:dyDescent="0.25">
      <c r="J6824" s="1"/>
    </row>
    <row r="6825" spans="10:10" x14ac:dyDescent="0.25">
      <c r="J6825" s="1"/>
    </row>
    <row r="6826" spans="10:10" x14ac:dyDescent="0.25">
      <c r="J6826" s="1"/>
    </row>
    <row r="6827" spans="10:10" x14ac:dyDescent="0.25">
      <c r="J6827" s="1"/>
    </row>
    <row r="6828" spans="10:10" x14ac:dyDescent="0.25">
      <c r="J6828" s="1"/>
    </row>
    <row r="6829" spans="10:10" x14ac:dyDescent="0.25">
      <c r="J6829" s="1"/>
    </row>
    <row r="6830" spans="10:10" x14ac:dyDescent="0.25">
      <c r="J6830" s="1"/>
    </row>
    <row r="6831" spans="10:10" x14ac:dyDescent="0.25">
      <c r="J6831" s="1"/>
    </row>
    <row r="6832" spans="10:10" x14ac:dyDescent="0.25">
      <c r="J6832" s="1"/>
    </row>
    <row r="6833" spans="10:10" x14ac:dyDescent="0.25">
      <c r="J6833" s="1"/>
    </row>
    <row r="6834" spans="10:10" x14ac:dyDescent="0.25">
      <c r="J6834" s="1"/>
    </row>
    <row r="6835" spans="10:10" x14ac:dyDescent="0.25">
      <c r="J6835" s="1"/>
    </row>
    <row r="6836" spans="10:10" x14ac:dyDescent="0.25">
      <c r="J6836" s="1"/>
    </row>
    <row r="6837" spans="10:10" x14ac:dyDescent="0.25">
      <c r="J6837" s="1"/>
    </row>
    <row r="6838" spans="10:10" x14ac:dyDescent="0.25">
      <c r="J6838" s="1"/>
    </row>
    <row r="6839" spans="10:10" x14ac:dyDescent="0.25">
      <c r="J6839" s="1"/>
    </row>
    <row r="6840" spans="10:10" x14ac:dyDescent="0.25">
      <c r="J6840" s="1"/>
    </row>
    <row r="6841" spans="10:10" x14ac:dyDescent="0.25">
      <c r="J6841" s="1"/>
    </row>
    <row r="6842" spans="10:10" x14ac:dyDescent="0.25">
      <c r="J6842" s="1"/>
    </row>
    <row r="6843" spans="10:10" x14ac:dyDescent="0.25">
      <c r="J6843" s="1"/>
    </row>
    <row r="6844" spans="10:10" x14ac:dyDescent="0.25">
      <c r="J6844" s="1"/>
    </row>
    <row r="6845" spans="10:10" x14ac:dyDescent="0.25">
      <c r="J6845" s="1"/>
    </row>
    <row r="6846" spans="10:10" x14ac:dyDescent="0.25">
      <c r="J6846" s="1"/>
    </row>
    <row r="6847" spans="10:10" x14ac:dyDescent="0.25">
      <c r="J6847" s="1"/>
    </row>
    <row r="6848" spans="10:10" x14ac:dyDescent="0.25">
      <c r="J6848" s="1"/>
    </row>
    <row r="6849" spans="10:10" x14ac:dyDescent="0.25">
      <c r="J6849" s="1"/>
    </row>
    <row r="6850" spans="10:10" x14ac:dyDescent="0.25">
      <c r="J6850" s="1"/>
    </row>
    <row r="6851" spans="10:10" x14ac:dyDescent="0.25">
      <c r="J6851" s="1"/>
    </row>
    <row r="6852" spans="10:10" x14ac:dyDescent="0.25">
      <c r="J6852" s="1"/>
    </row>
    <row r="6853" spans="10:10" x14ac:dyDescent="0.25">
      <c r="J6853" s="1"/>
    </row>
    <row r="6854" spans="10:10" x14ac:dyDescent="0.25">
      <c r="J6854" s="1"/>
    </row>
    <row r="6855" spans="10:10" x14ac:dyDescent="0.25">
      <c r="J6855" s="1"/>
    </row>
    <row r="6856" spans="10:10" x14ac:dyDescent="0.25">
      <c r="J6856" s="1"/>
    </row>
    <row r="6857" spans="10:10" x14ac:dyDescent="0.25">
      <c r="J6857" s="1"/>
    </row>
    <row r="6858" spans="10:10" x14ac:dyDescent="0.25">
      <c r="J6858" s="1"/>
    </row>
    <row r="6859" spans="10:10" x14ac:dyDescent="0.25">
      <c r="J6859" s="1"/>
    </row>
    <row r="6860" spans="10:10" x14ac:dyDescent="0.25">
      <c r="J6860" s="1"/>
    </row>
    <row r="6861" spans="10:10" x14ac:dyDescent="0.25">
      <c r="J6861" s="1"/>
    </row>
    <row r="6862" spans="10:10" x14ac:dyDescent="0.25">
      <c r="J6862" s="1"/>
    </row>
    <row r="6863" spans="10:10" x14ac:dyDescent="0.25">
      <c r="J6863" s="1"/>
    </row>
    <row r="6864" spans="10:10" x14ac:dyDescent="0.25">
      <c r="J6864" s="1"/>
    </row>
    <row r="6865" spans="10:10" x14ac:dyDescent="0.25">
      <c r="J6865" s="1"/>
    </row>
    <row r="6866" spans="10:10" x14ac:dyDescent="0.25">
      <c r="J6866" s="1"/>
    </row>
    <row r="6867" spans="10:10" x14ac:dyDescent="0.25">
      <c r="J6867" s="1"/>
    </row>
    <row r="6868" spans="10:10" x14ac:dyDescent="0.25">
      <c r="J6868" s="1"/>
    </row>
    <row r="6869" spans="10:10" x14ac:dyDescent="0.25">
      <c r="J6869" s="1"/>
    </row>
    <row r="6870" spans="10:10" x14ac:dyDescent="0.25">
      <c r="J6870" s="1"/>
    </row>
    <row r="6871" spans="10:10" x14ac:dyDescent="0.25">
      <c r="J6871" s="1"/>
    </row>
    <row r="6872" spans="10:10" x14ac:dyDescent="0.25">
      <c r="J6872" s="1"/>
    </row>
    <row r="6873" spans="10:10" x14ac:dyDescent="0.25">
      <c r="J6873" s="1"/>
    </row>
    <row r="6874" spans="10:10" x14ac:dyDescent="0.25">
      <c r="J6874" s="1"/>
    </row>
    <row r="6875" spans="10:10" x14ac:dyDescent="0.25">
      <c r="J6875" s="1"/>
    </row>
    <row r="6876" spans="10:10" x14ac:dyDescent="0.25">
      <c r="J6876" s="1"/>
    </row>
    <row r="6877" spans="10:10" x14ac:dyDescent="0.25">
      <c r="J6877" s="1"/>
    </row>
    <row r="6878" spans="10:10" x14ac:dyDescent="0.25">
      <c r="J6878" s="1"/>
    </row>
    <row r="6879" spans="10:10" x14ac:dyDescent="0.25">
      <c r="J6879" s="1"/>
    </row>
    <row r="6880" spans="10:10" x14ac:dyDescent="0.25">
      <c r="J6880" s="1"/>
    </row>
    <row r="6881" spans="10:10" x14ac:dyDescent="0.25">
      <c r="J6881" s="1"/>
    </row>
    <row r="6882" spans="10:10" x14ac:dyDescent="0.25">
      <c r="J6882" s="1"/>
    </row>
    <row r="6883" spans="10:10" x14ac:dyDescent="0.25">
      <c r="J6883" s="1"/>
    </row>
    <row r="6884" spans="10:10" x14ac:dyDescent="0.25">
      <c r="J6884" s="1"/>
    </row>
    <row r="6885" spans="10:10" x14ac:dyDescent="0.25">
      <c r="J6885" s="1"/>
    </row>
    <row r="6886" spans="10:10" x14ac:dyDescent="0.25">
      <c r="J6886" s="1"/>
    </row>
    <row r="6887" spans="10:10" x14ac:dyDescent="0.25">
      <c r="J6887" s="1"/>
    </row>
    <row r="6888" spans="10:10" x14ac:dyDescent="0.25">
      <c r="J6888" s="1"/>
    </row>
    <row r="6889" spans="10:10" x14ac:dyDescent="0.25">
      <c r="J6889" s="1"/>
    </row>
    <row r="6890" spans="10:10" x14ac:dyDescent="0.25">
      <c r="J6890" s="1"/>
    </row>
    <row r="6891" spans="10:10" x14ac:dyDescent="0.25">
      <c r="J6891" s="1"/>
    </row>
    <row r="6892" spans="10:10" x14ac:dyDescent="0.25">
      <c r="J6892" s="1"/>
    </row>
    <row r="6893" spans="10:10" x14ac:dyDescent="0.25">
      <c r="J6893" s="1"/>
    </row>
    <row r="6894" spans="10:10" x14ac:dyDescent="0.25">
      <c r="J6894" s="1"/>
    </row>
    <row r="6895" spans="10:10" x14ac:dyDescent="0.25">
      <c r="J6895" s="1"/>
    </row>
    <row r="6896" spans="10:10" x14ac:dyDescent="0.25">
      <c r="J6896" s="1"/>
    </row>
    <row r="6897" spans="10:10" x14ac:dyDescent="0.25">
      <c r="J6897" s="1"/>
    </row>
    <row r="6898" spans="10:10" x14ac:dyDescent="0.25">
      <c r="J6898" s="1"/>
    </row>
    <row r="6899" spans="10:10" x14ac:dyDescent="0.25">
      <c r="J6899" s="1"/>
    </row>
    <row r="6900" spans="10:10" x14ac:dyDescent="0.25">
      <c r="J6900" s="1"/>
    </row>
    <row r="6901" spans="10:10" x14ac:dyDescent="0.25">
      <c r="J6901" s="1"/>
    </row>
    <row r="6902" spans="10:10" x14ac:dyDescent="0.25">
      <c r="J6902" s="1"/>
    </row>
    <row r="6903" spans="10:10" x14ac:dyDescent="0.25">
      <c r="J6903" s="1"/>
    </row>
    <row r="6904" spans="10:10" x14ac:dyDescent="0.25">
      <c r="J6904" s="1"/>
    </row>
    <row r="6905" spans="10:10" x14ac:dyDescent="0.25">
      <c r="J6905" s="1"/>
    </row>
    <row r="6906" spans="10:10" x14ac:dyDescent="0.25">
      <c r="J6906" s="1"/>
    </row>
    <row r="6907" spans="10:10" x14ac:dyDescent="0.25">
      <c r="J6907" s="1"/>
    </row>
    <row r="6908" spans="10:10" x14ac:dyDescent="0.25">
      <c r="J6908" s="1"/>
    </row>
    <row r="6909" spans="10:10" x14ac:dyDescent="0.25">
      <c r="J6909" s="1"/>
    </row>
    <row r="6910" spans="10:10" x14ac:dyDescent="0.25">
      <c r="J6910" s="1"/>
    </row>
    <row r="6911" spans="10:10" x14ac:dyDescent="0.25">
      <c r="J6911" s="1"/>
    </row>
    <row r="6912" spans="10:10" x14ac:dyDescent="0.25">
      <c r="J6912" s="1"/>
    </row>
    <row r="6913" spans="10:10" x14ac:dyDescent="0.25">
      <c r="J6913" s="1"/>
    </row>
    <row r="6914" spans="10:10" x14ac:dyDescent="0.25">
      <c r="J6914" s="1"/>
    </row>
    <row r="6915" spans="10:10" x14ac:dyDescent="0.25">
      <c r="J6915" s="1"/>
    </row>
    <row r="6916" spans="10:10" x14ac:dyDescent="0.25">
      <c r="J6916" s="1"/>
    </row>
    <row r="6917" spans="10:10" x14ac:dyDescent="0.25">
      <c r="J6917" s="1"/>
    </row>
    <row r="6918" spans="10:10" x14ac:dyDescent="0.25">
      <c r="J6918" s="1"/>
    </row>
    <row r="6919" spans="10:10" x14ac:dyDescent="0.25">
      <c r="J6919" s="1"/>
    </row>
    <row r="6920" spans="10:10" x14ac:dyDescent="0.25">
      <c r="J6920" s="1"/>
    </row>
    <row r="6921" spans="10:10" x14ac:dyDescent="0.25">
      <c r="J6921" s="1"/>
    </row>
    <row r="6922" spans="10:10" x14ac:dyDescent="0.25">
      <c r="J6922" s="1"/>
    </row>
    <row r="6923" spans="10:10" x14ac:dyDescent="0.25">
      <c r="J6923" s="1"/>
    </row>
    <row r="6924" spans="10:10" x14ac:dyDescent="0.25">
      <c r="J6924" s="1"/>
    </row>
    <row r="6925" spans="10:10" x14ac:dyDescent="0.25">
      <c r="J6925" s="1"/>
    </row>
    <row r="6926" spans="10:10" x14ac:dyDescent="0.25">
      <c r="J6926" s="1"/>
    </row>
    <row r="6927" spans="10:10" x14ac:dyDescent="0.25">
      <c r="J6927" s="1"/>
    </row>
    <row r="6928" spans="10:10" x14ac:dyDescent="0.25">
      <c r="J6928" s="1"/>
    </row>
    <row r="6929" spans="10:10" x14ac:dyDescent="0.25">
      <c r="J6929" s="1"/>
    </row>
    <row r="6930" spans="10:10" x14ac:dyDescent="0.25">
      <c r="J6930" s="1"/>
    </row>
    <row r="6931" spans="10:10" x14ac:dyDescent="0.25">
      <c r="J6931" s="1"/>
    </row>
    <row r="6932" spans="10:10" x14ac:dyDescent="0.25">
      <c r="J6932" s="1"/>
    </row>
    <row r="6933" spans="10:10" x14ac:dyDescent="0.25">
      <c r="J6933" s="1"/>
    </row>
    <row r="6934" spans="10:10" x14ac:dyDescent="0.25">
      <c r="J6934" s="1"/>
    </row>
    <row r="6935" spans="10:10" x14ac:dyDescent="0.25">
      <c r="J6935" s="1"/>
    </row>
    <row r="6936" spans="10:10" x14ac:dyDescent="0.25">
      <c r="J6936" s="1"/>
    </row>
    <row r="6937" spans="10:10" x14ac:dyDescent="0.25">
      <c r="J6937" s="1"/>
    </row>
    <row r="6938" spans="10:10" x14ac:dyDescent="0.25">
      <c r="J6938" s="1"/>
    </row>
    <row r="6939" spans="10:10" x14ac:dyDescent="0.25">
      <c r="J6939" s="1"/>
    </row>
    <row r="6940" spans="10:10" x14ac:dyDescent="0.25">
      <c r="J6940" s="1"/>
    </row>
    <row r="6941" spans="10:10" x14ac:dyDescent="0.25">
      <c r="J6941" s="1"/>
    </row>
    <row r="6942" spans="10:10" x14ac:dyDescent="0.25">
      <c r="J6942" s="1"/>
    </row>
    <row r="6943" spans="10:10" x14ac:dyDescent="0.25">
      <c r="J6943" s="1"/>
    </row>
    <row r="6944" spans="10:10" x14ac:dyDescent="0.25">
      <c r="J6944" s="1"/>
    </row>
    <row r="6945" spans="10:10" x14ac:dyDescent="0.25">
      <c r="J6945" s="1"/>
    </row>
    <row r="6946" spans="10:10" x14ac:dyDescent="0.25">
      <c r="J6946" s="1"/>
    </row>
    <row r="6947" spans="10:10" x14ac:dyDescent="0.25">
      <c r="J6947" s="1"/>
    </row>
    <row r="6948" spans="10:10" x14ac:dyDescent="0.25">
      <c r="J6948" s="1"/>
    </row>
    <row r="6949" spans="10:10" x14ac:dyDescent="0.25">
      <c r="J6949" s="1"/>
    </row>
    <row r="6950" spans="10:10" x14ac:dyDescent="0.25">
      <c r="J6950" s="1"/>
    </row>
    <row r="6951" spans="10:10" x14ac:dyDescent="0.25">
      <c r="J6951" s="1"/>
    </row>
    <row r="6952" spans="10:10" x14ac:dyDescent="0.25">
      <c r="J6952" s="1"/>
    </row>
    <row r="6953" spans="10:10" x14ac:dyDescent="0.25">
      <c r="J6953" s="1"/>
    </row>
    <row r="6954" spans="10:10" x14ac:dyDescent="0.25">
      <c r="J6954" s="1"/>
    </row>
    <row r="6955" spans="10:10" x14ac:dyDescent="0.25">
      <c r="J6955" s="1"/>
    </row>
    <row r="6956" spans="10:10" x14ac:dyDescent="0.25">
      <c r="J6956" s="1"/>
    </row>
    <row r="6957" spans="10:10" x14ac:dyDescent="0.25">
      <c r="J6957" s="1"/>
    </row>
    <row r="6958" spans="10:10" x14ac:dyDescent="0.25">
      <c r="J6958" s="1"/>
    </row>
    <row r="6959" spans="10:10" x14ac:dyDescent="0.25">
      <c r="J6959" s="1"/>
    </row>
    <row r="6960" spans="10:10" x14ac:dyDescent="0.25">
      <c r="J6960" s="1"/>
    </row>
    <row r="6961" spans="10:10" x14ac:dyDescent="0.25">
      <c r="J6961" s="1"/>
    </row>
    <row r="6962" spans="10:10" x14ac:dyDescent="0.25">
      <c r="J6962" s="1"/>
    </row>
    <row r="6963" spans="10:10" x14ac:dyDescent="0.25">
      <c r="J6963" s="1"/>
    </row>
    <row r="6964" spans="10:10" x14ac:dyDescent="0.25">
      <c r="J6964" s="1"/>
    </row>
    <row r="6965" spans="10:10" x14ac:dyDescent="0.25">
      <c r="J6965" s="1"/>
    </row>
    <row r="6966" spans="10:10" x14ac:dyDescent="0.25">
      <c r="J6966" s="1"/>
    </row>
    <row r="6967" spans="10:10" x14ac:dyDescent="0.25">
      <c r="J6967" s="1"/>
    </row>
    <row r="6968" spans="10:10" x14ac:dyDescent="0.25">
      <c r="J6968" s="1"/>
    </row>
    <row r="6969" spans="10:10" x14ac:dyDescent="0.25">
      <c r="J6969" s="1"/>
    </row>
    <row r="6970" spans="10:10" x14ac:dyDescent="0.25">
      <c r="J6970" s="1"/>
    </row>
    <row r="6971" spans="10:10" x14ac:dyDescent="0.25">
      <c r="J6971" s="1"/>
    </row>
    <row r="6972" spans="10:10" x14ac:dyDescent="0.25">
      <c r="J6972" s="1"/>
    </row>
    <row r="6973" spans="10:10" x14ac:dyDescent="0.25">
      <c r="J6973" s="1"/>
    </row>
    <row r="6974" spans="10:10" x14ac:dyDescent="0.25">
      <c r="J6974" s="1"/>
    </row>
    <row r="6975" spans="10:10" x14ac:dyDescent="0.25">
      <c r="J6975" s="1"/>
    </row>
    <row r="6976" spans="10:10" x14ac:dyDescent="0.25">
      <c r="J6976" s="1"/>
    </row>
    <row r="6977" spans="10:10" x14ac:dyDescent="0.25">
      <c r="J6977" s="1"/>
    </row>
    <row r="6978" spans="10:10" x14ac:dyDescent="0.25">
      <c r="J6978" s="1"/>
    </row>
    <row r="6979" spans="10:10" x14ac:dyDescent="0.25">
      <c r="J6979" s="1"/>
    </row>
    <row r="6980" spans="10:10" x14ac:dyDescent="0.25">
      <c r="J6980" s="1"/>
    </row>
    <row r="6981" spans="10:10" x14ac:dyDescent="0.25">
      <c r="J6981" s="1"/>
    </row>
    <row r="6982" spans="10:10" x14ac:dyDescent="0.25">
      <c r="J6982" s="1"/>
    </row>
    <row r="6983" spans="10:10" x14ac:dyDescent="0.25">
      <c r="J6983" s="1"/>
    </row>
    <row r="6984" spans="10:10" x14ac:dyDescent="0.25">
      <c r="J6984" s="1"/>
    </row>
    <row r="6985" spans="10:10" x14ac:dyDescent="0.25">
      <c r="J6985" s="1"/>
    </row>
    <row r="6986" spans="10:10" x14ac:dyDescent="0.25">
      <c r="J6986" s="1"/>
    </row>
    <row r="6987" spans="10:10" x14ac:dyDescent="0.25">
      <c r="J6987" s="1"/>
    </row>
    <row r="6988" spans="10:10" x14ac:dyDescent="0.25">
      <c r="J6988" s="1"/>
    </row>
    <row r="6989" spans="10:10" x14ac:dyDescent="0.25">
      <c r="J6989" s="1"/>
    </row>
    <row r="6990" spans="10:10" x14ac:dyDescent="0.25">
      <c r="J6990" s="1"/>
    </row>
    <row r="6991" spans="10:10" x14ac:dyDescent="0.25">
      <c r="J6991" s="1"/>
    </row>
    <row r="6992" spans="10:10" x14ac:dyDescent="0.25">
      <c r="J6992" s="1"/>
    </row>
    <row r="6993" spans="10:10" x14ac:dyDescent="0.25">
      <c r="J6993" s="1"/>
    </row>
    <row r="6994" spans="10:10" x14ac:dyDescent="0.25">
      <c r="J6994" s="1"/>
    </row>
    <row r="6995" spans="10:10" x14ac:dyDescent="0.25">
      <c r="J6995" s="1"/>
    </row>
    <row r="6996" spans="10:10" x14ac:dyDescent="0.25">
      <c r="J6996" s="1"/>
    </row>
    <row r="6997" spans="10:10" x14ac:dyDescent="0.25">
      <c r="J6997" s="1"/>
    </row>
    <row r="6998" spans="10:10" x14ac:dyDescent="0.25">
      <c r="J6998" s="1"/>
    </row>
    <row r="6999" spans="10:10" x14ac:dyDescent="0.25">
      <c r="J6999" s="1"/>
    </row>
    <row r="7000" spans="10:10" x14ac:dyDescent="0.25">
      <c r="J7000" s="1"/>
    </row>
    <row r="7001" spans="10:10" x14ac:dyDescent="0.25">
      <c r="J7001" s="1"/>
    </row>
    <row r="7002" spans="10:10" x14ac:dyDescent="0.25">
      <c r="J7002" s="1"/>
    </row>
    <row r="7003" spans="10:10" x14ac:dyDescent="0.25">
      <c r="J7003" s="1"/>
    </row>
    <row r="7004" spans="10:10" x14ac:dyDescent="0.25">
      <c r="J7004" s="1"/>
    </row>
    <row r="7005" spans="10:10" x14ac:dyDescent="0.25">
      <c r="J7005" s="1"/>
    </row>
    <row r="7006" spans="10:10" x14ac:dyDescent="0.25">
      <c r="J7006" s="1"/>
    </row>
    <row r="7007" spans="10:10" x14ac:dyDescent="0.25">
      <c r="J7007" s="1"/>
    </row>
    <row r="7008" spans="10:10" x14ac:dyDescent="0.25">
      <c r="J7008" s="1"/>
    </row>
    <row r="7009" spans="10:10" x14ac:dyDescent="0.25">
      <c r="J7009" s="1"/>
    </row>
    <row r="7010" spans="10:10" x14ac:dyDescent="0.25">
      <c r="J7010" s="1"/>
    </row>
    <row r="7011" spans="10:10" x14ac:dyDescent="0.25">
      <c r="J7011" s="1"/>
    </row>
    <row r="7012" spans="10:10" x14ac:dyDescent="0.25">
      <c r="J7012" s="1"/>
    </row>
    <row r="7013" spans="10:10" x14ac:dyDescent="0.25">
      <c r="J7013" s="1"/>
    </row>
    <row r="7014" spans="10:10" x14ac:dyDescent="0.25">
      <c r="J7014" s="1"/>
    </row>
    <row r="7015" spans="10:10" x14ac:dyDescent="0.25">
      <c r="J7015" s="1"/>
    </row>
    <row r="7016" spans="10:10" x14ac:dyDescent="0.25">
      <c r="J7016" s="1"/>
    </row>
    <row r="7017" spans="10:10" x14ac:dyDescent="0.25">
      <c r="J7017" s="1"/>
    </row>
    <row r="7018" spans="10:10" x14ac:dyDescent="0.25">
      <c r="J7018" s="1"/>
    </row>
    <row r="7019" spans="10:10" x14ac:dyDescent="0.25">
      <c r="J7019" s="1"/>
    </row>
    <row r="7020" spans="10:10" x14ac:dyDescent="0.25">
      <c r="J7020" s="1"/>
    </row>
    <row r="7021" spans="10:10" x14ac:dyDescent="0.25">
      <c r="J7021" s="1"/>
    </row>
    <row r="7022" spans="10:10" x14ac:dyDescent="0.25">
      <c r="J7022" s="1"/>
    </row>
    <row r="7023" spans="10:10" x14ac:dyDescent="0.25">
      <c r="J7023" s="1"/>
    </row>
    <row r="7024" spans="10:10" x14ac:dyDescent="0.25">
      <c r="J7024" s="1"/>
    </row>
    <row r="7025" spans="10:10" x14ac:dyDescent="0.25">
      <c r="J7025" s="1"/>
    </row>
    <row r="7026" spans="10:10" x14ac:dyDescent="0.25">
      <c r="J7026" s="1"/>
    </row>
    <row r="7027" spans="10:10" x14ac:dyDescent="0.25">
      <c r="J7027" s="1"/>
    </row>
    <row r="7028" spans="10:10" x14ac:dyDescent="0.25">
      <c r="J7028" s="1"/>
    </row>
    <row r="7029" spans="10:10" x14ac:dyDescent="0.25">
      <c r="J7029" s="1"/>
    </row>
    <row r="7030" spans="10:10" x14ac:dyDescent="0.25">
      <c r="J7030" s="1"/>
    </row>
    <row r="7031" spans="10:10" x14ac:dyDescent="0.25">
      <c r="J7031" s="1"/>
    </row>
    <row r="7032" spans="10:10" x14ac:dyDescent="0.25">
      <c r="J7032" s="1"/>
    </row>
    <row r="7033" spans="10:10" x14ac:dyDescent="0.25">
      <c r="J7033" s="1"/>
    </row>
    <row r="7034" spans="10:10" x14ac:dyDescent="0.25">
      <c r="J7034" s="1"/>
    </row>
    <row r="7035" spans="10:10" x14ac:dyDescent="0.25">
      <c r="J7035" s="1"/>
    </row>
    <row r="7036" spans="10:10" x14ac:dyDescent="0.25">
      <c r="J7036" s="1"/>
    </row>
    <row r="7037" spans="10:10" x14ac:dyDescent="0.25">
      <c r="J7037" s="1"/>
    </row>
    <row r="7038" spans="10:10" x14ac:dyDescent="0.25">
      <c r="J7038" s="1"/>
    </row>
    <row r="7039" spans="10:10" x14ac:dyDescent="0.25">
      <c r="J7039" s="1"/>
    </row>
    <row r="7040" spans="10:10" x14ac:dyDescent="0.25">
      <c r="J7040" s="1"/>
    </row>
    <row r="7041" spans="10:10" x14ac:dyDescent="0.25">
      <c r="J7041" s="1"/>
    </row>
    <row r="7042" spans="10:10" x14ac:dyDescent="0.25">
      <c r="J7042" s="1"/>
    </row>
    <row r="7043" spans="10:10" x14ac:dyDescent="0.25">
      <c r="J7043" s="1"/>
    </row>
    <row r="7044" spans="10:10" x14ac:dyDescent="0.25">
      <c r="J7044" s="1"/>
    </row>
    <row r="7045" spans="10:10" x14ac:dyDescent="0.25">
      <c r="J7045" s="1"/>
    </row>
    <row r="7046" spans="10:10" x14ac:dyDescent="0.25">
      <c r="J7046" s="1"/>
    </row>
    <row r="7047" spans="10:10" x14ac:dyDescent="0.25">
      <c r="J7047" s="1"/>
    </row>
    <row r="7048" spans="10:10" x14ac:dyDescent="0.25">
      <c r="J7048" s="1"/>
    </row>
    <row r="7049" spans="10:10" x14ac:dyDescent="0.25">
      <c r="J7049" s="1"/>
    </row>
    <row r="7050" spans="10:10" x14ac:dyDescent="0.25">
      <c r="J7050" s="1"/>
    </row>
    <row r="7051" spans="10:10" x14ac:dyDescent="0.25">
      <c r="J7051" s="1"/>
    </row>
    <row r="7052" spans="10:10" x14ac:dyDescent="0.25">
      <c r="J7052" s="1"/>
    </row>
    <row r="7053" spans="10:10" x14ac:dyDescent="0.25">
      <c r="J7053" s="1"/>
    </row>
    <row r="7054" spans="10:10" x14ac:dyDescent="0.25">
      <c r="J7054" s="1"/>
    </row>
    <row r="7055" spans="10:10" x14ac:dyDescent="0.25">
      <c r="J7055" s="1"/>
    </row>
    <row r="7056" spans="10:10" x14ac:dyDescent="0.25">
      <c r="J7056" s="1"/>
    </row>
    <row r="7057" spans="10:10" x14ac:dyDescent="0.25">
      <c r="J7057" s="1"/>
    </row>
    <row r="7058" spans="10:10" x14ac:dyDescent="0.25">
      <c r="J7058" s="1"/>
    </row>
    <row r="7059" spans="10:10" x14ac:dyDescent="0.25">
      <c r="J7059" s="1"/>
    </row>
    <row r="7060" spans="10:10" x14ac:dyDescent="0.25">
      <c r="J7060" s="1"/>
    </row>
    <row r="7061" spans="10:10" x14ac:dyDescent="0.25">
      <c r="J7061" s="1"/>
    </row>
    <row r="7062" spans="10:10" x14ac:dyDescent="0.25">
      <c r="J7062" s="1"/>
    </row>
    <row r="7063" spans="10:10" x14ac:dyDescent="0.25">
      <c r="J7063" s="1"/>
    </row>
    <row r="7064" spans="10:10" x14ac:dyDescent="0.25">
      <c r="J7064" s="1"/>
    </row>
    <row r="7065" spans="10:10" x14ac:dyDescent="0.25">
      <c r="J7065" s="1"/>
    </row>
    <row r="7066" spans="10:10" x14ac:dyDescent="0.25">
      <c r="J7066" s="1"/>
    </row>
    <row r="7067" spans="10:10" x14ac:dyDescent="0.25">
      <c r="J7067" s="1"/>
    </row>
    <row r="7068" spans="10:10" x14ac:dyDescent="0.25">
      <c r="J7068" s="1"/>
    </row>
    <row r="7069" spans="10:10" x14ac:dyDescent="0.25">
      <c r="J7069" s="1"/>
    </row>
    <row r="7070" spans="10:10" x14ac:dyDescent="0.25">
      <c r="J7070" s="1"/>
    </row>
    <row r="7071" spans="10:10" x14ac:dyDescent="0.25">
      <c r="J7071" s="1"/>
    </row>
    <row r="7072" spans="10:10" x14ac:dyDescent="0.25">
      <c r="J7072" s="1"/>
    </row>
    <row r="7073" spans="10:10" x14ac:dyDescent="0.25">
      <c r="J7073" s="1"/>
    </row>
    <row r="7074" spans="10:10" x14ac:dyDescent="0.25">
      <c r="J7074" s="1"/>
    </row>
    <row r="7075" spans="10:10" x14ac:dyDescent="0.25">
      <c r="J7075" s="1"/>
    </row>
    <row r="7076" spans="10:10" x14ac:dyDescent="0.25">
      <c r="J7076" s="1"/>
    </row>
    <row r="7077" spans="10:10" x14ac:dyDescent="0.25">
      <c r="J7077" s="1"/>
    </row>
    <row r="7078" spans="10:10" x14ac:dyDescent="0.25">
      <c r="J7078" s="1"/>
    </row>
    <row r="7079" spans="10:10" x14ac:dyDescent="0.25">
      <c r="J7079" s="1"/>
    </row>
    <row r="7080" spans="10:10" x14ac:dyDescent="0.25">
      <c r="J7080" s="1"/>
    </row>
    <row r="7081" spans="10:10" x14ac:dyDescent="0.25">
      <c r="J7081" s="1"/>
    </row>
    <row r="7082" spans="10:10" x14ac:dyDescent="0.25">
      <c r="J7082" s="1"/>
    </row>
    <row r="7083" spans="10:10" x14ac:dyDescent="0.25">
      <c r="J7083" s="1"/>
    </row>
    <row r="7084" spans="10:10" x14ac:dyDescent="0.25">
      <c r="J7084" s="1"/>
    </row>
    <row r="7085" spans="10:10" x14ac:dyDescent="0.25">
      <c r="J7085" s="1"/>
    </row>
    <row r="7086" spans="10:10" x14ac:dyDescent="0.25">
      <c r="J7086" s="1"/>
    </row>
    <row r="7087" spans="10:10" x14ac:dyDescent="0.25">
      <c r="J7087" s="1"/>
    </row>
    <row r="7088" spans="10:10" x14ac:dyDescent="0.25">
      <c r="J7088" s="1"/>
    </row>
    <row r="7089" spans="10:10" x14ac:dyDescent="0.25">
      <c r="J7089" s="1"/>
    </row>
    <row r="7090" spans="10:10" x14ac:dyDescent="0.25">
      <c r="J7090" s="1"/>
    </row>
    <row r="7091" spans="10:10" x14ac:dyDescent="0.25">
      <c r="J7091" s="1"/>
    </row>
    <row r="7092" spans="10:10" x14ac:dyDescent="0.25">
      <c r="J7092" s="1"/>
    </row>
    <row r="7093" spans="10:10" x14ac:dyDescent="0.25">
      <c r="J7093" s="1"/>
    </row>
    <row r="7094" spans="10:10" x14ac:dyDescent="0.25">
      <c r="J7094" s="1"/>
    </row>
    <row r="7095" spans="10:10" x14ac:dyDescent="0.25">
      <c r="J7095" s="1"/>
    </row>
    <row r="7096" spans="10:10" x14ac:dyDescent="0.25">
      <c r="J7096" s="1"/>
    </row>
    <row r="7097" spans="10:10" x14ac:dyDescent="0.25">
      <c r="J7097" s="1"/>
    </row>
    <row r="7098" spans="10:10" x14ac:dyDescent="0.25">
      <c r="J7098" s="1"/>
    </row>
    <row r="7099" spans="10:10" x14ac:dyDescent="0.25">
      <c r="J7099" s="1"/>
    </row>
    <row r="7100" spans="10:10" x14ac:dyDescent="0.25">
      <c r="J7100" s="1"/>
    </row>
    <row r="7101" spans="10:10" x14ac:dyDescent="0.25">
      <c r="J7101" s="1"/>
    </row>
    <row r="7102" spans="10:10" x14ac:dyDescent="0.25">
      <c r="J7102" s="1"/>
    </row>
    <row r="7103" spans="10:10" x14ac:dyDescent="0.25">
      <c r="J7103" s="1"/>
    </row>
    <row r="7104" spans="10:10" x14ac:dyDescent="0.25">
      <c r="J7104" s="1"/>
    </row>
    <row r="7105" spans="10:10" x14ac:dyDescent="0.25">
      <c r="J7105" s="1"/>
    </row>
    <row r="7106" spans="10:10" x14ac:dyDescent="0.25">
      <c r="J7106" s="1"/>
    </row>
    <row r="7107" spans="10:10" x14ac:dyDescent="0.25">
      <c r="J7107" s="1"/>
    </row>
    <row r="7108" spans="10:10" x14ac:dyDescent="0.25">
      <c r="J7108" s="1"/>
    </row>
    <row r="7109" spans="10:10" x14ac:dyDescent="0.25">
      <c r="J7109" s="1"/>
    </row>
    <row r="7110" spans="10:10" x14ac:dyDescent="0.25">
      <c r="J7110" s="1"/>
    </row>
    <row r="7111" spans="10:10" x14ac:dyDescent="0.25">
      <c r="J7111" s="1"/>
    </row>
    <row r="7112" spans="10:10" x14ac:dyDescent="0.25">
      <c r="J7112" s="1"/>
    </row>
    <row r="7113" spans="10:10" x14ac:dyDescent="0.25">
      <c r="J7113" s="1"/>
    </row>
    <row r="7114" spans="10:10" x14ac:dyDescent="0.25">
      <c r="J7114" s="1"/>
    </row>
    <row r="7115" spans="10:10" x14ac:dyDescent="0.25">
      <c r="J7115" s="1"/>
    </row>
    <row r="7116" spans="10:10" x14ac:dyDescent="0.25">
      <c r="J7116" s="1"/>
    </row>
    <row r="7117" spans="10:10" x14ac:dyDescent="0.25">
      <c r="J7117" s="1"/>
    </row>
    <row r="7118" spans="10:10" x14ac:dyDescent="0.25">
      <c r="J7118" s="1"/>
    </row>
    <row r="7119" spans="10:10" x14ac:dyDescent="0.25">
      <c r="J7119" s="1"/>
    </row>
    <row r="7120" spans="10:10" x14ac:dyDescent="0.25">
      <c r="J7120" s="1"/>
    </row>
    <row r="7121" spans="10:10" x14ac:dyDescent="0.25">
      <c r="J7121" s="1"/>
    </row>
    <row r="7122" spans="10:10" x14ac:dyDescent="0.25">
      <c r="J7122" s="1"/>
    </row>
    <row r="7123" spans="10:10" x14ac:dyDescent="0.25">
      <c r="J7123" s="1"/>
    </row>
    <row r="7124" spans="10:10" x14ac:dyDescent="0.25">
      <c r="J7124" s="1"/>
    </row>
    <row r="7125" spans="10:10" x14ac:dyDescent="0.25">
      <c r="J7125" s="1"/>
    </row>
    <row r="7126" spans="10:10" x14ac:dyDescent="0.25">
      <c r="J7126" s="1"/>
    </row>
    <row r="7127" spans="10:10" x14ac:dyDescent="0.25">
      <c r="J7127" s="1"/>
    </row>
    <row r="7128" spans="10:10" x14ac:dyDescent="0.25">
      <c r="J7128" s="1"/>
    </row>
    <row r="7129" spans="10:10" x14ac:dyDescent="0.25">
      <c r="J7129" s="1"/>
    </row>
    <row r="7130" spans="10:10" x14ac:dyDescent="0.25">
      <c r="J7130" s="1"/>
    </row>
    <row r="7131" spans="10:10" x14ac:dyDescent="0.25">
      <c r="J7131" s="1"/>
    </row>
    <row r="7132" spans="10:10" x14ac:dyDescent="0.25">
      <c r="J7132" s="1"/>
    </row>
    <row r="7133" spans="10:10" x14ac:dyDescent="0.25">
      <c r="J7133" s="1"/>
    </row>
    <row r="7134" spans="10:10" x14ac:dyDescent="0.25">
      <c r="J7134" s="1"/>
    </row>
    <row r="7135" spans="10:10" x14ac:dyDescent="0.25">
      <c r="J7135" s="1"/>
    </row>
    <row r="7136" spans="10:10" x14ac:dyDescent="0.25">
      <c r="J7136" s="1"/>
    </row>
    <row r="7137" spans="10:10" x14ac:dyDescent="0.25">
      <c r="J7137" s="1"/>
    </row>
    <row r="7138" spans="10:10" x14ac:dyDescent="0.25">
      <c r="J7138" s="1"/>
    </row>
    <row r="7139" spans="10:10" x14ac:dyDescent="0.25">
      <c r="J7139" s="1"/>
    </row>
    <row r="7140" spans="10:10" x14ac:dyDescent="0.25">
      <c r="J7140" s="1"/>
    </row>
    <row r="7141" spans="10:10" x14ac:dyDescent="0.25">
      <c r="J7141" s="1"/>
    </row>
    <row r="7142" spans="10:10" x14ac:dyDescent="0.25">
      <c r="J7142" s="1"/>
    </row>
    <row r="7143" spans="10:10" x14ac:dyDescent="0.25">
      <c r="J7143" s="1"/>
    </row>
    <row r="7144" spans="10:10" x14ac:dyDescent="0.25">
      <c r="J7144" s="1"/>
    </row>
    <row r="7145" spans="10:10" x14ac:dyDescent="0.25">
      <c r="J7145" s="1"/>
    </row>
    <row r="7146" spans="10:10" x14ac:dyDescent="0.25">
      <c r="J7146" s="1"/>
    </row>
    <row r="7147" spans="10:10" x14ac:dyDescent="0.25">
      <c r="J7147" s="1"/>
    </row>
    <row r="7148" spans="10:10" x14ac:dyDescent="0.25">
      <c r="J7148" s="1"/>
    </row>
    <row r="7149" spans="10:10" x14ac:dyDescent="0.25">
      <c r="J7149" s="1"/>
    </row>
    <row r="7150" spans="10:10" x14ac:dyDescent="0.25">
      <c r="J7150" s="1"/>
    </row>
    <row r="7151" spans="10:10" x14ac:dyDescent="0.25">
      <c r="J7151" s="1"/>
    </row>
    <row r="7152" spans="10:10" x14ac:dyDescent="0.25">
      <c r="J7152" s="1"/>
    </row>
    <row r="7153" spans="10:10" x14ac:dyDescent="0.25">
      <c r="J7153" s="1"/>
    </row>
    <row r="7154" spans="10:10" x14ac:dyDescent="0.25">
      <c r="J7154" s="1"/>
    </row>
    <row r="7155" spans="10:10" x14ac:dyDescent="0.25">
      <c r="J7155" s="1"/>
    </row>
    <row r="7156" spans="10:10" x14ac:dyDescent="0.25">
      <c r="J7156" s="1"/>
    </row>
    <row r="7157" spans="10:10" x14ac:dyDescent="0.25">
      <c r="J7157" s="1"/>
    </row>
    <row r="7158" spans="10:10" x14ac:dyDescent="0.25">
      <c r="J7158" s="1"/>
    </row>
    <row r="7159" spans="10:10" x14ac:dyDescent="0.25">
      <c r="J7159" s="1"/>
    </row>
    <row r="7160" spans="10:10" x14ac:dyDescent="0.25">
      <c r="J7160" s="1"/>
    </row>
    <row r="7161" spans="10:10" x14ac:dyDescent="0.25">
      <c r="J7161" s="1"/>
    </row>
    <row r="7162" spans="10:10" x14ac:dyDescent="0.25">
      <c r="J7162" s="1"/>
    </row>
    <row r="7163" spans="10:10" x14ac:dyDescent="0.25">
      <c r="J7163" s="1"/>
    </row>
    <row r="7164" spans="10:10" x14ac:dyDescent="0.25">
      <c r="J7164" s="1"/>
    </row>
    <row r="7165" spans="10:10" x14ac:dyDescent="0.25">
      <c r="J7165" s="1"/>
    </row>
    <row r="7166" spans="10:10" x14ac:dyDescent="0.25">
      <c r="J7166" s="1"/>
    </row>
    <row r="7167" spans="10:10" x14ac:dyDescent="0.25">
      <c r="J7167" s="1"/>
    </row>
    <row r="7168" spans="10:10" x14ac:dyDescent="0.25">
      <c r="J7168" s="1"/>
    </row>
    <row r="7169" spans="10:10" x14ac:dyDescent="0.25">
      <c r="J7169" s="1"/>
    </row>
    <row r="7170" spans="10:10" x14ac:dyDescent="0.25">
      <c r="J7170" s="1"/>
    </row>
    <row r="7171" spans="10:10" x14ac:dyDescent="0.25">
      <c r="J7171" s="1"/>
    </row>
    <row r="7172" spans="10:10" x14ac:dyDescent="0.25">
      <c r="J7172" s="1"/>
    </row>
    <row r="7173" spans="10:10" x14ac:dyDescent="0.25">
      <c r="J7173" s="1"/>
    </row>
    <row r="7174" spans="10:10" x14ac:dyDescent="0.25">
      <c r="J7174" s="1"/>
    </row>
    <row r="7175" spans="10:10" x14ac:dyDescent="0.25">
      <c r="J7175" s="1"/>
    </row>
    <row r="7176" spans="10:10" x14ac:dyDescent="0.25">
      <c r="J7176" s="1"/>
    </row>
    <row r="7177" spans="10:10" x14ac:dyDescent="0.25">
      <c r="J7177" s="1"/>
    </row>
    <row r="7178" spans="10:10" x14ac:dyDescent="0.25">
      <c r="J7178" s="1"/>
    </row>
    <row r="7179" spans="10:10" x14ac:dyDescent="0.25">
      <c r="J7179" s="1"/>
    </row>
    <row r="7180" spans="10:10" x14ac:dyDescent="0.25">
      <c r="J7180" s="1"/>
    </row>
    <row r="7181" spans="10:10" x14ac:dyDescent="0.25">
      <c r="J7181" s="1"/>
    </row>
    <row r="7182" spans="10:10" x14ac:dyDescent="0.25">
      <c r="J7182" s="1"/>
    </row>
    <row r="7183" spans="10:10" x14ac:dyDescent="0.25">
      <c r="J7183" s="1"/>
    </row>
    <row r="7184" spans="10:10" x14ac:dyDescent="0.25">
      <c r="J7184" s="1"/>
    </row>
    <row r="7185" spans="10:10" x14ac:dyDescent="0.25">
      <c r="J7185" s="1"/>
    </row>
    <row r="7186" spans="10:10" x14ac:dyDescent="0.25">
      <c r="J7186" s="1"/>
    </row>
    <row r="7187" spans="10:10" x14ac:dyDescent="0.25">
      <c r="J7187" s="1"/>
    </row>
    <row r="7188" spans="10:10" x14ac:dyDescent="0.25">
      <c r="J7188" s="1"/>
    </row>
    <row r="7189" spans="10:10" x14ac:dyDescent="0.25">
      <c r="J7189" s="1"/>
    </row>
    <row r="7190" spans="10:10" x14ac:dyDescent="0.25">
      <c r="J7190" s="1"/>
    </row>
    <row r="7191" spans="10:10" x14ac:dyDescent="0.25">
      <c r="J7191" s="1"/>
    </row>
    <row r="7192" spans="10:10" x14ac:dyDescent="0.25">
      <c r="J7192" s="1"/>
    </row>
    <row r="7193" spans="10:10" x14ac:dyDescent="0.25">
      <c r="J7193" s="1"/>
    </row>
    <row r="7194" spans="10:10" x14ac:dyDescent="0.25">
      <c r="J7194" s="1"/>
    </row>
    <row r="7195" spans="10:10" x14ac:dyDescent="0.25">
      <c r="J7195" s="1"/>
    </row>
    <row r="7196" spans="10:10" x14ac:dyDescent="0.25">
      <c r="J7196" s="1"/>
    </row>
    <row r="7197" spans="10:10" x14ac:dyDescent="0.25">
      <c r="J7197" s="1"/>
    </row>
    <row r="7198" spans="10:10" x14ac:dyDescent="0.25">
      <c r="J7198" s="1"/>
    </row>
    <row r="7199" spans="10:10" x14ac:dyDescent="0.25">
      <c r="J7199" s="1"/>
    </row>
    <row r="7200" spans="10:10" x14ac:dyDescent="0.25">
      <c r="J7200" s="1"/>
    </row>
    <row r="7201" spans="10:10" x14ac:dyDescent="0.25">
      <c r="J7201" s="1"/>
    </row>
    <row r="7202" spans="10:10" x14ac:dyDescent="0.25">
      <c r="J7202" s="1"/>
    </row>
    <row r="7203" spans="10:10" x14ac:dyDescent="0.25">
      <c r="J7203" s="1"/>
    </row>
    <row r="7204" spans="10:10" x14ac:dyDescent="0.25">
      <c r="J7204" s="1"/>
    </row>
    <row r="7205" spans="10:10" x14ac:dyDescent="0.25">
      <c r="J7205" s="1"/>
    </row>
    <row r="7206" spans="10:10" x14ac:dyDescent="0.25">
      <c r="J7206" s="1"/>
    </row>
    <row r="7207" spans="10:10" x14ac:dyDescent="0.25">
      <c r="J7207" s="1"/>
    </row>
    <row r="7208" spans="10:10" x14ac:dyDescent="0.25">
      <c r="J7208" s="1"/>
    </row>
    <row r="7209" spans="10:10" x14ac:dyDescent="0.25">
      <c r="J7209" s="1"/>
    </row>
    <row r="7210" spans="10:10" x14ac:dyDescent="0.25">
      <c r="J7210" s="1"/>
    </row>
    <row r="7211" spans="10:10" x14ac:dyDescent="0.25">
      <c r="J7211" s="1"/>
    </row>
    <row r="7212" spans="10:10" x14ac:dyDescent="0.25">
      <c r="J7212" s="1"/>
    </row>
    <row r="7213" spans="10:10" x14ac:dyDescent="0.25">
      <c r="J7213" s="1"/>
    </row>
    <row r="7214" spans="10:10" x14ac:dyDescent="0.25">
      <c r="J7214" s="1"/>
    </row>
    <row r="7215" spans="10:10" x14ac:dyDescent="0.25">
      <c r="J7215" s="1"/>
    </row>
    <row r="7216" spans="10:10" x14ac:dyDescent="0.25">
      <c r="J7216" s="1"/>
    </row>
    <row r="7217" spans="10:10" x14ac:dyDescent="0.25">
      <c r="J7217" s="1"/>
    </row>
    <row r="7218" spans="10:10" x14ac:dyDescent="0.25">
      <c r="J7218" s="1"/>
    </row>
    <row r="7219" spans="10:10" x14ac:dyDescent="0.25">
      <c r="J7219" s="1"/>
    </row>
    <row r="7220" spans="10:10" x14ac:dyDescent="0.25">
      <c r="J7220" s="1"/>
    </row>
    <row r="7221" spans="10:10" x14ac:dyDescent="0.25">
      <c r="J7221" s="1"/>
    </row>
    <row r="7222" spans="10:10" x14ac:dyDescent="0.25">
      <c r="J7222" s="1"/>
    </row>
    <row r="7223" spans="10:10" x14ac:dyDescent="0.25">
      <c r="J7223" s="1"/>
    </row>
    <row r="7224" spans="10:10" x14ac:dyDescent="0.25">
      <c r="J7224" s="1"/>
    </row>
    <row r="7225" spans="10:10" x14ac:dyDescent="0.25">
      <c r="J7225" s="1"/>
    </row>
    <row r="7226" spans="10:10" x14ac:dyDescent="0.25">
      <c r="J7226" s="1"/>
    </row>
    <row r="7227" spans="10:10" x14ac:dyDescent="0.25">
      <c r="J7227" s="1"/>
    </row>
    <row r="7228" spans="10:10" x14ac:dyDescent="0.25">
      <c r="J7228" s="1"/>
    </row>
    <row r="7229" spans="10:10" x14ac:dyDescent="0.25">
      <c r="J7229" s="1"/>
    </row>
    <row r="7230" spans="10:10" x14ac:dyDescent="0.25">
      <c r="J7230" s="1"/>
    </row>
    <row r="7231" spans="10:10" x14ac:dyDescent="0.25">
      <c r="J7231" s="1"/>
    </row>
    <row r="7232" spans="10:10" x14ac:dyDescent="0.25">
      <c r="J7232" s="1"/>
    </row>
    <row r="7233" spans="10:10" x14ac:dyDescent="0.25">
      <c r="J7233" s="1"/>
    </row>
    <row r="7234" spans="10:10" x14ac:dyDescent="0.25">
      <c r="J7234" s="1"/>
    </row>
    <row r="7235" spans="10:10" x14ac:dyDescent="0.25">
      <c r="J7235" s="1"/>
    </row>
    <row r="7236" spans="10:10" x14ac:dyDescent="0.25">
      <c r="J7236" s="1"/>
    </row>
    <row r="7237" spans="10:10" x14ac:dyDescent="0.25">
      <c r="J7237" s="1"/>
    </row>
    <row r="7238" spans="10:10" x14ac:dyDescent="0.25">
      <c r="J7238" s="1"/>
    </row>
    <row r="7239" spans="10:10" x14ac:dyDescent="0.25">
      <c r="J7239" s="1"/>
    </row>
    <row r="7240" spans="10:10" x14ac:dyDescent="0.25">
      <c r="J7240" s="1"/>
    </row>
    <row r="7241" spans="10:10" x14ac:dyDescent="0.25">
      <c r="J7241" s="1"/>
    </row>
    <row r="7242" spans="10:10" x14ac:dyDescent="0.25">
      <c r="J7242" s="1"/>
    </row>
    <row r="7243" spans="10:10" x14ac:dyDescent="0.25">
      <c r="J7243" s="1"/>
    </row>
    <row r="7244" spans="10:10" x14ac:dyDescent="0.25">
      <c r="J7244" s="1"/>
    </row>
    <row r="7245" spans="10:10" x14ac:dyDescent="0.25">
      <c r="J7245" s="1"/>
    </row>
    <row r="7246" spans="10:10" x14ac:dyDescent="0.25">
      <c r="J7246" s="1"/>
    </row>
    <row r="7247" spans="10:10" x14ac:dyDescent="0.25">
      <c r="J7247" s="1"/>
    </row>
    <row r="7248" spans="10:10" x14ac:dyDescent="0.25">
      <c r="J7248" s="1"/>
    </row>
    <row r="7249" spans="10:10" x14ac:dyDescent="0.25">
      <c r="J7249" s="1"/>
    </row>
    <row r="7250" spans="10:10" x14ac:dyDescent="0.25">
      <c r="J7250" s="1"/>
    </row>
    <row r="7251" spans="10:10" x14ac:dyDescent="0.25">
      <c r="J7251" s="1"/>
    </row>
    <row r="7252" spans="10:10" x14ac:dyDescent="0.25">
      <c r="J7252" s="1"/>
    </row>
    <row r="7253" spans="10:10" x14ac:dyDescent="0.25">
      <c r="J7253" s="1"/>
    </row>
    <row r="7254" spans="10:10" x14ac:dyDescent="0.25">
      <c r="J7254" s="1"/>
    </row>
    <row r="7255" spans="10:10" x14ac:dyDescent="0.25">
      <c r="J7255" s="1"/>
    </row>
    <row r="7256" spans="10:10" x14ac:dyDescent="0.25">
      <c r="J7256" s="1"/>
    </row>
    <row r="7257" spans="10:10" x14ac:dyDescent="0.25">
      <c r="J7257" s="1"/>
    </row>
    <row r="7258" spans="10:10" x14ac:dyDescent="0.25">
      <c r="J7258" s="1"/>
    </row>
    <row r="7259" spans="10:10" x14ac:dyDescent="0.25">
      <c r="J7259" s="1"/>
    </row>
    <row r="7260" spans="10:10" x14ac:dyDescent="0.25">
      <c r="J7260" s="1"/>
    </row>
    <row r="7261" spans="10:10" x14ac:dyDescent="0.25">
      <c r="J7261" s="1"/>
    </row>
    <row r="7262" spans="10:10" x14ac:dyDescent="0.25">
      <c r="J7262" s="1"/>
    </row>
    <row r="7263" spans="10:10" x14ac:dyDescent="0.25">
      <c r="J7263" s="1"/>
    </row>
    <row r="7264" spans="10:10" x14ac:dyDescent="0.25">
      <c r="J7264" s="1"/>
    </row>
    <row r="7265" spans="10:10" x14ac:dyDescent="0.25">
      <c r="J7265" s="1"/>
    </row>
    <row r="7266" spans="10:10" x14ac:dyDescent="0.25">
      <c r="J7266" s="1"/>
    </row>
    <row r="7267" spans="10:10" x14ac:dyDescent="0.25">
      <c r="J7267" s="1"/>
    </row>
    <row r="7268" spans="10:10" x14ac:dyDescent="0.25">
      <c r="J7268" s="1"/>
    </row>
    <row r="7269" spans="10:10" x14ac:dyDescent="0.25">
      <c r="J7269" s="1"/>
    </row>
    <row r="7270" spans="10:10" x14ac:dyDescent="0.25">
      <c r="J7270" s="1"/>
    </row>
    <row r="7271" spans="10:10" x14ac:dyDescent="0.25">
      <c r="J7271" s="1"/>
    </row>
    <row r="7272" spans="10:10" x14ac:dyDescent="0.25">
      <c r="J7272" s="1"/>
    </row>
    <row r="7273" spans="10:10" x14ac:dyDescent="0.25">
      <c r="J7273" s="1"/>
    </row>
    <row r="7274" spans="10:10" x14ac:dyDescent="0.25">
      <c r="J7274" s="1"/>
    </row>
    <row r="7275" spans="10:10" x14ac:dyDescent="0.25">
      <c r="J7275" s="1"/>
    </row>
    <row r="7276" spans="10:10" x14ac:dyDescent="0.25">
      <c r="J7276" s="1"/>
    </row>
    <row r="7277" spans="10:10" x14ac:dyDescent="0.25">
      <c r="J7277" s="1"/>
    </row>
    <row r="7278" spans="10:10" x14ac:dyDescent="0.25">
      <c r="J7278" s="1"/>
    </row>
    <row r="7279" spans="10:10" x14ac:dyDescent="0.25">
      <c r="J7279" s="1"/>
    </row>
    <row r="7280" spans="10:10" x14ac:dyDescent="0.25">
      <c r="J7280" s="1"/>
    </row>
    <row r="7281" spans="10:10" x14ac:dyDescent="0.25">
      <c r="J7281" s="1"/>
    </row>
    <row r="7282" spans="10:10" x14ac:dyDescent="0.25">
      <c r="J7282" s="1"/>
    </row>
    <row r="7283" spans="10:10" x14ac:dyDescent="0.25">
      <c r="J7283" s="1"/>
    </row>
    <row r="7284" spans="10:10" x14ac:dyDescent="0.25">
      <c r="J7284" s="1"/>
    </row>
    <row r="7285" spans="10:10" x14ac:dyDescent="0.25">
      <c r="J7285" s="1"/>
    </row>
    <row r="7286" spans="10:10" x14ac:dyDescent="0.25">
      <c r="J7286" s="1"/>
    </row>
    <row r="7287" spans="10:10" x14ac:dyDescent="0.25">
      <c r="J7287" s="1"/>
    </row>
    <row r="7288" spans="10:10" x14ac:dyDescent="0.25">
      <c r="J7288" s="1"/>
    </row>
    <row r="7289" spans="10:10" x14ac:dyDescent="0.25">
      <c r="J7289" s="1"/>
    </row>
    <row r="7290" spans="10:10" x14ac:dyDescent="0.25">
      <c r="J7290" s="1"/>
    </row>
    <row r="7291" spans="10:10" x14ac:dyDescent="0.25">
      <c r="J7291" s="1"/>
    </row>
    <row r="7292" spans="10:10" x14ac:dyDescent="0.25">
      <c r="J7292" s="1"/>
    </row>
    <row r="7293" spans="10:10" x14ac:dyDescent="0.25">
      <c r="J7293" s="1"/>
    </row>
    <row r="7294" spans="10:10" x14ac:dyDescent="0.25">
      <c r="J7294" s="1"/>
    </row>
    <row r="7295" spans="10:10" x14ac:dyDescent="0.25">
      <c r="J7295" s="1"/>
    </row>
    <row r="7296" spans="10:10" x14ac:dyDescent="0.25">
      <c r="J7296" s="1"/>
    </row>
    <row r="7297" spans="10:10" x14ac:dyDescent="0.25">
      <c r="J7297" s="1"/>
    </row>
    <row r="7298" spans="10:10" x14ac:dyDescent="0.25">
      <c r="J7298" s="1"/>
    </row>
    <row r="7299" spans="10:10" x14ac:dyDescent="0.25">
      <c r="J7299" s="1"/>
    </row>
    <row r="7300" spans="10:10" x14ac:dyDescent="0.25">
      <c r="J7300" s="1"/>
    </row>
    <row r="7301" spans="10:10" x14ac:dyDescent="0.25">
      <c r="J7301" s="1"/>
    </row>
    <row r="7302" spans="10:10" x14ac:dyDescent="0.25">
      <c r="J7302" s="1"/>
    </row>
    <row r="7303" spans="10:10" x14ac:dyDescent="0.25">
      <c r="J7303" s="1"/>
    </row>
    <row r="7304" spans="10:10" x14ac:dyDescent="0.25">
      <c r="J7304" s="1"/>
    </row>
    <row r="7305" spans="10:10" x14ac:dyDescent="0.25">
      <c r="J7305" s="1"/>
    </row>
    <row r="7306" spans="10:10" x14ac:dyDescent="0.25">
      <c r="J7306" s="1"/>
    </row>
    <row r="7307" spans="10:10" x14ac:dyDescent="0.25">
      <c r="J7307" s="1"/>
    </row>
    <row r="7308" spans="10:10" x14ac:dyDescent="0.25">
      <c r="J7308" s="1"/>
    </row>
    <row r="7309" spans="10:10" x14ac:dyDescent="0.25">
      <c r="J7309" s="1"/>
    </row>
    <row r="7310" spans="10:10" x14ac:dyDescent="0.25">
      <c r="J7310" s="1"/>
    </row>
    <row r="7311" spans="10:10" x14ac:dyDescent="0.25">
      <c r="J7311" s="1"/>
    </row>
    <row r="7312" spans="10:10" x14ac:dyDescent="0.25">
      <c r="J7312" s="1"/>
    </row>
    <row r="7313" spans="10:10" x14ac:dyDescent="0.25">
      <c r="J7313" s="1"/>
    </row>
    <row r="7314" spans="10:10" x14ac:dyDescent="0.25">
      <c r="J7314" s="1"/>
    </row>
    <row r="7315" spans="10:10" x14ac:dyDescent="0.25">
      <c r="J7315" s="1"/>
    </row>
    <row r="7316" spans="10:10" x14ac:dyDescent="0.25">
      <c r="J7316" s="1"/>
    </row>
    <row r="7317" spans="10:10" x14ac:dyDescent="0.25">
      <c r="J7317" s="1"/>
    </row>
    <row r="7318" spans="10:10" x14ac:dyDescent="0.25">
      <c r="J7318" s="1"/>
    </row>
    <row r="7319" spans="10:10" x14ac:dyDescent="0.25">
      <c r="J7319" s="1"/>
    </row>
    <row r="7320" spans="10:10" x14ac:dyDescent="0.25">
      <c r="J7320" s="1"/>
    </row>
    <row r="7321" spans="10:10" x14ac:dyDescent="0.25">
      <c r="J7321" s="1"/>
    </row>
    <row r="7322" spans="10:10" x14ac:dyDescent="0.25">
      <c r="J7322" s="1"/>
    </row>
    <row r="7323" spans="10:10" x14ac:dyDescent="0.25">
      <c r="J7323" s="1"/>
    </row>
    <row r="7324" spans="10:10" x14ac:dyDescent="0.25">
      <c r="J7324" s="1"/>
    </row>
    <row r="7325" spans="10:10" x14ac:dyDescent="0.25">
      <c r="J7325" s="1"/>
    </row>
    <row r="7326" spans="10:10" x14ac:dyDescent="0.25">
      <c r="J7326" s="1"/>
    </row>
    <row r="7327" spans="10:10" x14ac:dyDescent="0.25">
      <c r="J7327" s="1"/>
    </row>
    <row r="7328" spans="10:10" x14ac:dyDescent="0.25">
      <c r="J7328" s="1"/>
    </row>
    <row r="7329" spans="10:10" x14ac:dyDescent="0.25">
      <c r="J7329" s="1"/>
    </row>
    <row r="7330" spans="10:10" x14ac:dyDescent="0.25">
      <c r="J7330" s="1"/>
    </row>
    <row r="7331" spans="10:10" x14ac:dyDescent="0.25">
      <c r="J7331" s="1"/>
    </row>
    <row r="7332" spans="10:10" x14ac:dyDescent="0.25">
      <c r="J7332" s="1"/>
    </row>
    <row r="7333" spans="10:10" x14ac:dyDescent="0.25">
      <c r="J7333" s="1"/>
    </row>
    <row r="7334" spans="10:10" x14ac:dyDescent="0.25">
      <c r="J7334" s="1"/>
    </row>
    <row r="7335" spans="10:10" x14ac:dyDescent="0.25">
      <c r="J7335" s="1"/>
    </row>
    <row r="7336" spans="10:10" x14ac:dyDescent="0.25">
      <c r="J7336" s="1"/>
    </row>
    <row r="7337" spans="10:10" x14ac:dyDescent="0.25">
      <c r="J7337" s="1"/>
    </row>
    <row r="7338" spans="10:10" x14ac:dyDescent="0.25">
      <c r="J7338" s="1"/>
    </row>
    <row r="7339" spans="10:10" x14ac:dyDescent="0.25">
      <c r="J7339" s="1"/>
    </row>
    <row r="7340" spans="10:10" x14ac:dyDescent="0.25">
      <c r="J7340" s="1"/>
    </row>
    <row r="7341" spans="10:10" x14ac:dyDescent="0.25">
      <c r="J7341" s="1"/>
    </row>
    <row r="7342" spans="10:10" x14ac:dyDescent="0.25">
      <c r="J7342" s="1"/>
    </row>
    <row r="7343" spans="10:10" x14ac:dyDescent="0.25">
      <c r="J7343" s="1"/>
    </row>
    <row r="7344" spans="10:10" x14ac:dyDescent="0.25">
      <c r="J7344" s="1"/>
    </row>
    <row r="7345" spans="10:10" x14ac:dyDescent="0.25">
      <c r="J7345" s="1"/>
    </row>
    <row r="7346" spans="10:10" x14ac:dyDescent="0.25">
      <c r="J7346" s="1"/>
    </row>
    <row r="7347" spans="10:10" x14ac:dyDescent="0.25">
      <c r="J7347" s="1"/>
    </row>
    <row r="7348" spans="10:10" x14ac:dyDescent="0.25">
      <c r="J7348" s="1"/>
    </row>
    <row r="7349" spans="10:10" x14ac:dyDescent="0.25">
      <c r="J7349" s="1"/>
    </row>
    <row r="7350" spans="10:10" x14ac:dyDescent="0.25">
      <c r="J7350" s="1"/>
    </row>
    <row r="7351" spans="10:10" x14ac:dyDescent="0.25">
      <c r="J7351" s="1"/>
    </row>
    <row r="7352" spans="10:10" x14ac:dyDescent="0.25">
      <c r="J7352" s="1"/>
    </row>
    <row r="7353" spans="10:10" x14ac:dyDescent="0.25">
      <c r="J7353" s="1"/>
    </row>
    <row r="7354" spans="10:10" x14ac:dyDescent="0.25">
      <c r="J7354" s="1"/>
    </row>
    <row r="7355" spans="10:10" x14ac:dyDescent="0.25">
      <c r="J7355" s="1"/>
    </row>
    <row r="7356" spans="10:10" x14ac:dyDescent="0.25">
      <c r="J7356" s="1"/>
    </row>
    <row r="7357" spans="10:10" x14ac:dyDescent="0.25">
      <c r="J7357" s="1"/>
    </row>
    <row r="7358" spans="10:10" x14ac:dyDescent="0.25">
      <c r="J7358" s="1"/>
    </row>
    <row r="7359" spans="10:10" x14ac:dyDescent="0.25">
      <c r="J7359" s="1"/>
    </row>
    <row r="7360" spans="10:10" x14ac:dyDescent="0.25">
      <c r="J7360" s="1"/>
    </row>
    <row r="7361" spans="10:10" x14ac:dyDescent="0.25">
      <c r="J7361" s="1"/>
    </row>
    <row r="7362" spans="10:10" x14ac:dyDescent="0.25">
      <c r="J7362" s="1"/>
    </row>
    <row r="7363" spans="10:10" x14ac:dyDescent="0.25">
      <c r="J7363" s="1"/>
    </row>
    <row r="7364" spans="10:10" x14ac:dyDescent="0.25">
      <c r="J7364" s="1"/>
    </row>
    <row r="7365" spans="10:10" x14ac:dyDescent="0.25">
      <c r="J7365" s="1"/>
    </row>
    <row r="7366" spans="10:10" x14ac:dyDescent="0.25">
      <c r="J7366" s="1"/>
    </row>
    <row r="7367" spans="10:10" x14ac:dyDescent="0.25">
      <c r="J7367" s="1"/>
    </row>
    <row r="7368" spans="10:10" x14ac:dyDescent="0.25">
      <c r="J7368" s="1"/>
    </row>
    <row r="7369" spans="10:10" x14ac:dyDescent="0.25">
      <c r="J7369" s="1"/>
    </row>
    <row r="7370" spans="10:10" x14ac:dyDescent="0.25">
      <c r="J7370" s="1"/>
    </row>
    <row r="7371" spans="10:10" x14ac:dyDescent="0.25">
      <c r="J7371" s="1"/>
    </row>
    <row r="7372" spans="10:10" x14ac:dyDescent="0.25">
      <c r="J7372" s="1"/>
    </row>
    <row r="7373" spans="10:10" x14ac:dyDescent="0.25">
      <c r="J7373" s="1"/>
    </row>
    <row r="7374" spans="10:10" x14ac:dyDescent="0.25">
      <c r="J7374" s="1"/>
    </row>
    <row r="7375" spans="10:10" x14ac:dyDescent="0.25">
      <c r="J7375" s="1"/>
    </row>
    <row r="7376" spans="10:10" x14ac:dyDescent="0.25">
      <c r="J7376" s="1"/>
    </row>
    <row r="7377" spans="10:10" x14ac:dyDescent="0.25">
      <c r="J7377" s="1"/>
    </row>
    <row r="7378" spans="10:10" x14ac:dyDescent="0.25">
      <c r="J7378" s="1"/>
    </row>
    <row r="7379" spans="10:10" x14ac:dyDescent="0.25">
      <c r="J7379" s="1"/>
    </row>
    <row r="7380" spans="10:10" x14ac:dyDescent="0.25">
      <c r="J7380" s="1"/>
    </row>
    <row r="7381" spans="10:10" x14ac:dyDescent="0.25">
      <c r="J7381" s="1"/>
    </row>
    <row r="7382" spans="10:10" x14ac:dyDescent="0.25">
      <c r="J7382" s="1"/>
    </row>
    <row r="7383" spans="10:10" x14ac:dyDescent="0.25">
      <c r="J7383" s="1"/>
    </row>
    <row r="7384" spans="10:10" x14ac:dyDescent="0.25">
      <c r="J7384" s="1"/>
    </row>
    <row r="7385" spans="10:10" x14ac:dyDescent="0.25">
      <c r="J7385" s="1"/>
    </row>
    <row r="7386" spans="10:10" x14ac:dyDescent="0.25">
      <c r="J7386" s="1"/>
    </row>
    <row r="7387" spans="10:10" x14ac:dyDescent="0.25">
      <c r="J7387" s="1"/>
    </row>
    <row r="7388" spans="10:10" x14ac:dyDescent="0.25">
      <c r="J7388" s="1"/>
    </row>
    <row r="7389" spans="10:10" x14ac:dyDescent="0.25">
      <c r="J7389" s="1"/>
    </row>
    <row r="7390" spans="10:10" x14ac:dyDescent="0.25">
      <c r="J7390" s="1"/>
    </row>
    <row r="7391" spans="10:10" x14ac:dyDescent="0.25">
      <c r="J7391" s="1"/>
    </row>
    <row r="7392" spans="10:10" x14ac:dyDescent="0.25">
      <c r="J7392" s="1"/>
    </row>
    <row r="7393" spans="10:10" x14ac:dyDescent="0.25">
      <c r="J7393" s="1"/>
    </row>
    <row r="7394" spans="10:10" x14ac:dyDescent="0.25">
      <c r="J7394" s="1"/>
    </row>
    <row r="7395" spans="10:10" x14ac:dyDescent="0.25">
      <c r="J7395" s="1"/>
    </row>
    <row r="7396" spans="10:10" x14ac:dyDescent="0.25">
      <c r="J7396" s="1"/>
    </row>
    <row r="7397" spans="10:10" x14ac:dyDescent="0.25">
      <c r="J7397" s="1"/>
    </row>
    <row r="7398" spans="10:10" x14ac:dyDescent="0.25">
      <c r="J7398" s="1"/>
    </row>
    <row r="7399" spans="10:10" x14ac:dyDescent="0.25">
      <c r="J7399" s="1"/>
    </row>
    <row r="7400" spans="10:10" x14ac:dyDescent="0.25">
      <c r="J7400" s="1"/>
    </row>
    <row r="7401" spans="10:10" x14ac:dyDescent="0.25">
      <c r="J7401" s="1"/>
    </row>
    <row r="7402" spans="10:10" x14ac:dyDescent="0.25">
      <c r="J7402" s="1"/>
    </row>
    <row r="7403" spans="10:10" x14ac:dyDescent="0.25">
      <c r="J7403" s="1"/>
    </row>
    <row r="7404" spans="10:10" x14ac:dyDescent="0.25">
      <c r="J7404" s="1"/>
    </row>
    <row r="7405" spans="10:10" x14ac:dyDescent="0.25">
      <c r="J7405" s="1"/>
    </row>
    <row r="7406" spans="10:10" x14ac:dyDescent="0.25">
      <c r="J7406" s="1"/>
    </row>
    <row r="7407" spans="10:10" x14ac:dyDescent="0.25">
      <c r="J7407" s="1"/>
    </row>
    <row r="7408" spans="10:10" x14ac:dyDescent="0.25">
      <c r="J7408" s="1"/>
    </row>
    <row r="7409" spans="10:10" x14ac:dyDescent="0.25">
      <c r="J7409" s="1"/>
    </row>
    <row r="7410" spans="10:10" x14ac:dyDescent="0.25">
      <c r="J7410" s="1"/>
    </row>
    <row r="7411" spans="10:10" x14ac:dyDescent="0.25">
      <c r="J7411" s="1"/>
    </row>
    <row r="7412" spans="10:10" x14ac:dyDescent="0.25">
      <c r="J7412" s="1"/>
    </row>
    <row r="7413" spans="10:10" x14ac:dyDescent="0.25">
      <c r="J7413" s="1"/>
    </row>
    <row r="7414" spans="10:10" x14ac:dyDescent="0.25">
      <c r="J7414" s="1"/>
    </row>
    <row r="7415" spans="10:10" x14ac:dyDescent="0.25">
      <c r="J7415" s="1"/>
    </row>
    <row r="7416" spans="10:10" x14ac:dyDescent="0.25">
      <c r="J7416" s="1"/>
    </row>
    <row r="7417" spans="10:10" x14ac:dyDescent="0.25">
      <c r="J7417" s="1"/>
    </row>
    <row r="7418" spans="10:10" x14ac:dyDescent="0.25">
      <c r="J7418" s="1"/>
    </row>
    <row r="7419" spans="10:10" x14ac:dyDescent="0.25">
      <c r="J7419" s="1"/>
    </row>
    <row r="7420" spans="10:10" x14ac:dyDescent="0.25">
      <c r="J7420" s="1"/>
    </row>
    <row r="7421" spans="10:10" x14ac:dyDescent="0.25">
      <c r="J7421" s="1"/>
    </row>
    <row r="7422" spans="10:10" x14ac:dyDescent="0.25">
      <c r="J7422" s="1"/>
    </row>
    <row r="7423" spans="10:10" x14ac:dyDescent="0.25">
      <c r="J7423" s="1"/>
    </row>
    <row r="7424" spans="10:10" x14ac:dyDescent="0.25">
      <c r="J7424" s="1"/>
    </row>
    <row r="7425" spans="10:10" x14ac:dyDescent="0.25">
      <c r="J7425" s="1"/>
    </row>
    <row r="7426" spans="10:10" x14ac:dyDescent="0.25">
      <c r="J7426" s="1"/>
    </row>
    <row r="7427" spans="10:10" x14ac:dyDescent="0.25">
      <c r="J7427" s="1"/>
    </row>
    <row r="7428" spans="10:10" x14ac:dyDescent="0.25">
      <c r="J7428" s="1"/>
    </row>
    <row r="7429" spans="10:10" x14ac:dyDescent="0.25">
      <c r="J7429" s="1"/>
    </row>
    <row r="7430" spans="10:10" x14ac:dyDescent="0.25">
      <c r="J7430" s="1"/>
    </row>
    <row r="7431" spans="10:10" x14ac:dyDescent="0.25">
      <c r="J7431" s="1"/>
    </row>
    <row r="7432" spans="10:10" x14ac:dyDescent="0.25">
      <c r="J7432" s="1"/>
    </row>
    <row r="7433" spans="10:10" x14ac:dyDescent="0.25">
      <c r="J7433" s="1"/>
    </row>
    <row r="7434" spans="10:10" x14ac:dyDescent="0.25">
      <c r="J7434" s="1"/>
    </row>
    <row r="7435" spans="10:10" x14ac:dyDescent="0.25">
      <c r="J7435" s="1"/>
    </row>
    <row r="7436" spans="10:10" x14ac:dyDescent="0.25">
      <c r="J7436" s="1"/>
    </row>
    <row r="7437" spans="10:10" x14ac:dyDescent="0.25">
      <c r="J7437" s="1"/>
    </row>
    <row r="7438" spans="10:10" x14ac:dyDescent="0.25">
      <c r="J7438" s="1"/>
    </row>
    <row r="7439" spans="10:10" x14ac:dyDescent="0.25">
      <c r="J7439" s="1"/>
    </row>
    <row r="7440" spans="10:10" x14ac:dyDescent="0.25">
      <c r="J7440" s="1"/>
    </row>
    <row r="7441" spans="10:10" x14ac:dyDescent="0.25">
      <c r="J7441" s="1"/>
    </row>
    <row r="7442" spans="10:10" x14ac:dyDescent="0.25">
      <c r="J7442" s="1"/>
    </row>
    <row r="7443" spans="10:10" x14ac:dyDescent="0.25">
      <c r="J7443" s="1"/>
    </row>
    <row r="7444" spans="10:10" x14ac:dyDescent="0.25">
      <c r="J7444" s="1"/>
    </row>
    <row r="7445" spans="10:10" x14ac:dyDescent="0.25">
      <c r="J7445" s="1"/>
    </row>
    <row r="7446" spans="10:10" x14ac:dyDescent="0.25">
      <c r="J7446" s="1"/>
    </row>
    <row r="7447" spans="10:10" x14ac:dyDescent="0.25">
      <c r="J7447" s="1"/>
    </row>
    <row r="7448" spans="10:10" x14ac:dyDescent="0.25">
      <c r="J7448" s="1"/>
    </row>
    <row r="7449" spans="10:10" x14ac:dyDescent="0.25">
      <c r="J7449" s="1"/>
    </row>
    <row r="7450" spans="10:10" x14ac:dyDescent="0.25">
      <c r="J7450" s="1"/>
    </row>
    <row r="7451" spans="10:10" x14ac:dyDescent="0.25">
      <c r="J7451" s="1"/>
    </row>
    <row r="7452" spans="10:10" x14ac:dyDescent="0.25">
      <c r="J7452" s="1"/>
    </row>
    <row r="7453" spans="10:10" x14ac:dyDescent="0.25">
      <c r="J7453" s="1"/>
    </row>
    <row r="7454" spans="10:10" x14ac:dyDescent="0.25">
      <c r="J7454" s="1"/>
    </row>
    <row r="7455" spans="10:10" x14ac:dyDescent="0.25">
      <c r="J7455" s="1"/>
    </row>
    <row r="7456" spans="10:10" x14ac:dyDescent="0.25">
      <c r="J7456" s="1"/>
    </row>
    <row r="7457" spans="10:10" x14ac:dyDescent="0.25">
      <c r="J7457" s="1"/>
    </row>
    <row r="7458" spans="10:10" x14ac:dyDescent="0.25">
      <c r="J7458" s="1"/>
    </row>
    <row r="7459" spans="10:10" x14ac:dyDescent="0.25">
      <c r="J7459" s="1"/>
    </row>
    <row r="7460" spans="10:10" x14ac:dyDescent="0.25">
      <c r="J7460" s="1"/>
    </row>
    <row r="7461" spans="10:10" x14ac:dyDescent="0.25">
      <c r="J7461" s="1"/>
    </row>
    <row r="7462" spans="10:10" x14ac:dyDescent="0.25">
      <c r="J7462" s="1"/>
    </row>
    <row r="7463" spans="10:10" x14ac:dyDescent="0.25">
      <c r="J7463" s="1"/>
    </row>
    <row r="7464" spans="10:10" x14ac:dyDescent="0.25">
      <c r="J7464" s="1"/>
    </row>
    <row r="7465" spans="10:10" x14ac:dyDescent="0.25">
      <c r="J7465" s="1"/>
    </row>
    <row r="7466" spans="10:10" x14ac:dyDescent="0.25">
      <c r="J7466" s="1"/>
    </row>
    <row r="7467" spans="10:10" x14ac:dyDescent="0.25">
      <c r="J7467" s="1"/>
    </row>
    <row r="7468" spans="10:10" x14ac:dyDescent="0.25">
      <c r="J7468" s="1"/>
    </row>
    <row r="7469" spans="10:10" x14ac:dyDescent="0.25">
      <c r="J7469" s="1"/>
    </row>
    <row r="7470" spans="10:10" x14ac:dyDescent="0.25">
      <c r="J7470" s="1"/>
    </row>
    <row r="7471" spans="10:10" x14ac:dyDescent="0.25">
      <c r="J7471" s="1"/>
    </row>
    <row r="7472" spans="10:10" x14ac:dyDescent="0.25">
      <c r="J7472" s="1"/>
    </row>
    <row r="7473" spans="10:10" x14ac:dyDescent="0.25">
      <c r="J7473" s="1"/>
    </row>
    <row r="7474" spans="10:10" x14ac:dyDescent="0.25">
      <c r="J7474" s="1"/>
    </row>
    <row r="7475" spans="10:10" x14ac:dyDescent="0.25">
      <c r="J7475" s="1"/>
    </row>
    <row r="7476" spans="10:10" x14ac:dyDescent="0.25">
      <c r="J7476" s="1"/>
    </row>
    <row r="7477" spans="10:10" x14ac:dyDescent="0.25">
      <c r="J7477" s="1"/>
    </row>
    <row r="7478" spans="10:10" x14ac:dyDescent="0.25">
      <c r="J7478" s="1"/>
    </row>
    <row r="7479" spans="10:10" x14ac:dyDescent="0.25">
      <c r="J7479" s="1"/>
    </row>
    <row r="7480" spans="10:10" x14ac:dyDescent="0.25">
      <c r="J7480" s="1"/>
    </row>
    <row r="7481" spans="10:10" x14ac:dyDescent="0.25">
      <c r="J7481" s="1"/>
    </row>
    <row r="7482" spans="10:10" x14ac:dyDescent="0.25">
      <c r="J7482" s="1"/>
    </row>
    <row r="7483" spans="10:10" x14ac:dyDescent="0.25">
      <c r="J7483" s="1"/>
    </row>
    <row r="7484" spans="10:10" x14ac:dyDescent="0.25">
      <c r="J7484" s="1"/>
    </row>
    <row r="7485" spans="10:10" x14ac:dyDescent="0.25">
      <c r="J7485" s="1"/>
    </row>
    <row r="7486" spans="10:10" x14ac:dyDescent="0.25">
      <c r="J7486" s="1"/>
    </row>
    <row r="7487" spans="10:10" x14ac:dyDescent="0.25">
      <c r="J7487" s="1"/>
    </row>
    <row r="7488" spans="10:10" x14ac:dyDescent="0.25">
      <c r="J7488" s="1"/>
    </row>
    <row r="7489" spans="10:10" x14ac:dyDescent="0.25">
      <c r="J7489" s="1"/>
    </row>
    <row r="7490" spans="10:10" x14ac:dyDescent="0.25">
      <c r="J7490" s="1"/>
    </row>
    <row r="7491" spans="10:10" x14ac:dyDescent="0.25">
      <c r="J7491" s="1"/>
    </row>
    <row r="7492" spans="10:10" x14ac:dyDescent="0.25">
      <c r="J7492" s="1"/>
    </row>
    <row r="7493" spans="10:10" x14ac:dyDescent="0.25">
      <c r="J7493" s="1"/>
    </row>
    <row r="7494" spans="10:10" x14ac:dyDescent="0.25">
      <c r="J7494" s="1"/>
    </row>
    <row r="7495" spans="10:10" x14ac:dyDescent="0.25">
      <c r="J7495" s="1"/>
    </row>
    <row r="7496" spans="10:10" x14ac:dyDescent="0.25">
      <c r="J7496" s="1"/>
    </row>
    <row r="7497" spans="10:10" x14ac:dyDescent="0.25">
      <c r="J7497" s="1"/>
    </row>
    <row r="7498" spans="10:10" x14ac:dyDescent="0.25">
      <c r="J7498" s="1"/>
    </row>
    <row r="7499" spans="10:10" x14ac:dyDescent="0.25">
      <c r="J7499" s="1"/>
    </row>
    <row r="7500" spans="10:10" x14ac:dyDescent="0.25">
      <c r="J7500" s="1"/>
    </row>
    <row r="7501" spans="10:10" x14ac:dyDescent="0.25">
      <c r="J7501" s="1"/>
    </row>
    <row r="7502" spans="10:10" x14ac:dyDescent="0.25">
      <c r="J7502" s="1"/>
    </row>
    <row r="7503" spans="10:10" x14ac:dyDescent="0.25">
      <c r="J7503" s="1"/>
    </row>
    <row r="7504" spans="10:10" x14ac:dyDescent="0.25">
      <c r="J7504" s="1"/>
    </row>
    <row r="7505" spans="10:10" x14ac:dyDescent="0.25">
      <c r="J7505" s="1"/>
    </row>
    <row r="7506" spans="10:10" x14ac:dyDescent="0.25">
      <c r="J7506" s="1"/>
    </row>
    <row r="7507" spans="10:10" x14ac:dyDescent="0.25">
      <c r="J7507" s="1"/>
    </row>
    <row r="7508" spans="10:10" x14ac:dyDescent="0.25">
      <c r="J7508" s="1"/>
    </row>
    <row r="7509" spans="10:10" x14ac:dyDescent="0.25">
      <c r="J7509" s="1"/>
    </row>
    <row r="7510" spans="10:10" x14ac:dyDescent="0.25">
      <c r="J7510" s="1"/>
    </row>
    <row r="7511" spans="10:10" x14ac:dyDescent="0.25">
      <c r="J7511" s="1"/>
    </row>
    <row r="7512" spans="10:10" x14ac:dyDescent="0.25">
      <c r="J7512" s="1"/>
    </row>
    <row r="7513" spans="10:10" x14ac:dyDescent="0.25">
      <c r="J7513" s="1"/>
    </row>
    <row r="7514" spans="10:10" x14ac:dyDescent="0.25">
      <c r="J7514" s="1"/>
    </row>
    <row r="7515" spans="10:10" x14ac:dyDescent="0.25">
      <c r="J7515" s="1"/>
    </row>
    <row r="7516" spans="10:10" x14ac:dyDescent="0.25">
      <c r="J7516" s="1"/>
    </row>
    <row r="7517" spans="10:10" x14ac:dyDescent="0.25">
      <c r="J7517" s="1"/>
    </row>
    <row r="7518" spans="10:10" x14ac:dyDescent="0.25">
      <c r="J7518" s="1"/>
    </row>
    <row r="7519" spans="10:10" x14ac:dyDescent="0.25">
      <c r="J7519" s="1"/>
    </row>
    <row r="7520" spans="10:10" x14ac:dyDescent="0.25">
      <c r="J7520" s="1"/>
    </row>
    <row r="7521" spans="10:10" x14ac:dyDescent="0.25">
      <c r="J7521" s="1"/>
    </row>
    <row r="7522" spans="10:10" x14ac:dyDescent="0.25">
      <c r="J7522" s="1"/>
    </row>
    <row r="7523" spans="10:10" x14ac:dyDescent="0.25">
      <c r="J7523" s="1"/>
    </row>
    <row r="7524" spans="10:10" x14ac:dyDescent="0.25">
      <c r="J7524" s="1"/>
    </row>
    <row r="7525" spans="10:10" x14ac:dyDescent="0.25">
      <c r="J7525" s="1"/>
    </row>
    <row r="7526" spans="10:10" x14ac:dyDescent="0.25">
      <c r="J7526" s="1"/>
    </row>
    <row r="7527" spans="10:10" x14ac:dyDescent="0.25">
      <c r="J7527" s="1"/>
    </row>
    <row r="7528" spans="10:10" x14ac:dyDescent="0.25">
      <c r="J7528" s="1"/>
    </row>
    <row r="7529" spans="10:10" x14ac:dyDescent="0.25">
      <c r="J7529" s="1"/>
    </row>
    <row r="7530" spans="10:10" x14ac:dyDescent="0.25">
      <c r="J7530" s="1"/>
    </row>
    <row r="7531" spans="10:10" x14ac:dyDescent="0.25">
      <c r="J7531" s="1"/>
    </row>
    <row r="7532" spans="10:10" x14ac:dyDescent="0.25">
      <c r="J7532" s="1"/>
    </row>
    <row r="7533" spans="10:10" x14ac:dyDescent="0.25">
      <c r="J7533" s="1"/>
    </row>
    <row r="7534" spans="10:10" x14ac:dyDescent="0.25">
      <c r="J7534" s="1"/>
    </row>
    <row r="7535" spans="10:10" x14ac:dyDescent="0.25">
      <c r="J7535" s="1"/>
    </row>
    <row r="7536" spans="10:10" x14ac:dyDescent="0.25">
      <c r="J7536" s="1"/>
    </row>
    <row r="7537" spans="10:10" x14ac:dyDescent="0.25">
      <c r="J7537" s="1"/>
    </row>
    <row r="7538" spans="10:10" x14ac:dyDescent="0.25">
      <c r="J7538" s="1"/>
    </row>
    <row r="7539" spans="10:10" x14ac:dyDescent="0.25">
      <c r="J7539" s="1"/>
    </row>
    <row r="7540" spans="10:10" x14ac:dyDescent="0.25">
      <c r="J7540" s="1"/>
    </row>
    <row r="7541" spans="10:10" x14ac:dyDescent="0.25">
      <c r="J7541" s="1"/>
    </row>
    <row r="7542" spans="10:10" x14ac:dyDescent="0.25">
      <c r="J7542" s="1"/>
    </row>
    <row r="7543" spans="10:10" x14ac:dyDescent="0.25">
      <c r="J7543" s="1"/>
    </row>
    <row r="7544" spans="10:10" x14ac:dyDescent="0.25">
      <c r="J7544" s="1"/>
    </row>
    <row r="7545" spans="10:10" x14ac:dyDescent="0.25">
      <c r="J7545" s="1"/>
    </row>
    <row r="7546" spans="10:10" x14ac:dyDescent="0.25">
      <c r="J7546" s="1"/>
    </row>
    <row r="7547" spans="10:10" x14ac:dyDescent="0.25">
      <c r="J7547" s="1"/>
    </row>
    <row r="7548" spans="10:10" x14ac:dyDescent="0.25">
      <c r="J7548" s="1"/>
    </row>
    <row r="7549" spans="10:10" x14ac:dyDescent="0.25">
      <c r="J7549" s="1"/>
    </row>
    <row r="7550" spans="10:10" x14ac:dyDescent="0.25">
      <c r="J7550" s="1"/>
    </row>
    <row r="7551" spans="10:10" x14ac:dyDescent="0.25">
      <c r="J7551" s="1"/>
    </row>
    <row r="7552" spans="10:10" x14ac:dyDescent="0.25">
      <c r="J7552" s="1"/>
    </row>
    <row r="7553" spans="10:10" x14ac:dyDescent="0.25">
      <c r="J7553" s="1"/>
    </row>
    <row r="7554" spans="10:10" x14ac:dyDescent="0.25">
      <c r="J7554" s="1"/>
    </row>
    <row r="7555" spans="10:10" x14ac:dyDescent="0.25">
      <c r="J7555" s="1"/>
    </row>
    <row r="7556" spans="10:10" x14ac:dyDescent="0.25">
      <c r="J7556" s="1"/>
    </row>
    <row r="7557" spans="10:10" x14ac:dyDescent="0.25">
      <c r="J7557" s="1"/>
    </row>
    <row r="7558" spans="10:10" x14ac:dyDescent="0.25">
      <c r="J7558" s="1"/>
    </row>
    <row r="7559" spans="10:10" x14ac:dyDescent="0.25">
      <c r="J7559" s="1"/>
    </row>
    <row r="7560" spans="10:10" x14ac:dyDescent="0.25">
      <c r="J7560" s="1"/>
    </row>
    <row r="7561" spans="10:10" x14ac:dyDescent="0.25">
      <c r="J7561" s="1"/>
    </row>
    <row r="7562" spans="10:10" x14ac:dyDescent="0.25">
      <c r="J7562" s="1"/>
    </row>
    <row r="7563" spans="10:10" x14ac:dyDescent="0.25">
      <c r="J7563" s="1"/>
    </row>
    <row r="7564" spans="10:10" x14ac:dyDescent="0.25">
      <c r="J7564" s="1"/>
    </row>
    <row r="7565" spans="10:10" x14ac:dyDescent="0.25">
      <c r="J7565" s="1"/>
    </row>
    <row r="7566" spans="10:10" x14ac:dyDescent="0.25">
      <c r="J7566" s="1"/>
    </row>
    <row r="7567" spans="10:10" x14ac:dyDescent="0.25">
      <c r="J7567" s="1"/>
    </row>
    <row r="7568" spans="10:10" x14ac:dyDescent="0.25">
      <c r="J7568" s="1"/>
    </row>
    <row r="7569" spans="10:10" x14ac:dyDescent="0.25">
      <c r="J7569" s="1"/>
    </row>
    <row r="7570" spans="10:10" x14ac:dyDescent="0.25">
      <c r="J7570" s="1"/>
    </row>
    <row r="7571" spans="10:10" x14ac:dyDescent="0.25">
      <c r="J7571" s="1"/>
    </row>
    <row r="7572" spans="10:10" x14ac:dyDescent="0.25">
      <c r="J7572" s="1"/>
    </row>
    <row r="7573" spans="10:10" x14ac:dyDescent="0.25">
      <c r="J7573" s="1"/>
    </row>
    <row r="7574" spans="10:10" x14ac:dyDescent="0.25">
      <c r="J7574" s="1"/>
    </row>
    <row r="7575" spans="10:10" x14ac:dyDescent="0.25">
      <c r="J7575" s="1"/>
    </row>
    <row r="7576" spans="10:10" x14ac:dyDescent="0.25">
      <c r="J7576" s="1"/>
    </row>
    <row r="7577" spans="10:10" x14ac:dyDescent="0.25">
      <c r="J7577" s="1"/>
    </row>
    <row r="7578" spans="10:10" x14ac:dyDescent="0.25">
      <c r="J7578" s="1"/>
    </row>
    <row r="7579" spans="10:10" x14ac:dyDescent="0.25">
      <c r="J7579" s="1"/>
    </row>
    <row r="7580" spans="10:10" x14ac:dyDescent="0.25">
      <c r="J7580" s="1"/>
    </row>
    <row r="7581" spans="10:10" x14ac:dyDescent="0.25">
      <c r="J7581" s="1"/>
    </row>
    <row r="7582" spans="10:10" x14ac:dyDescent="0.25">
      <c r="J7582" s="1"/>
    </row>
    <row r="7583" spans="10:10" x14ac:dyDescent="0.25">
      <c r="J7583" s="1"/>
    </row>
    <row r="7584" spans="10:10" x14ac:dyDescent="0.25">
      <c r="J7584" s="1"/>
    </row>
    <row r="7585" spans="10:10" x14ac:dyDescent="0.25">
      <c r="J7585" s="1"/>
    </row>
    <row r="7586" spans="10:10" x14ac:dyDescent="0.25">
      <c r="J7586" s="1"/>
    </row>
    <row r="7587" spans="10:10" x14ac:dyDescent="0.25">
      <c r="J7587" s="1"/>
    </row>
    <row r="7588" spans="10:10" x14ac:dyDescent="0.25">
      <c r="J7588" s="1"/>
    </row>
    <row r="7589" spans="10:10" x14ac:dyDescent="0.25">
      <c r="J7589" s="1"/>
    </row>
    <row r="7590" spans="10:10" x14ac:dyDescent="0.25">
      <c r="J7590" s="1"/>
    </row>
    <row r="7591" spans="10:10" x14ac:dyDescent="0.25">
      <c r="J7591" s="1"/>
    </row>
    <row r="7592" spans="10:10" x14ac:dyDescent="0.25">
      <c r="J7592" s="1"/>
    </row>
    <row r="7593" spans="10:10" x14ac:dyDescent="0.25">
      <c r="J7593" s="1"/>
    </row>
    <row r="7594" spans="10:10" x14ac:dyDescent="0.25">
      <c r="J7594" s="1"/>
    </row>
    <row r="7595" spans="10:10" x14ac:dyDescent="0.25">
      <c r="J7595" s="1"/>
    </row>
    <row r="7596" spans="10:10" x14ac:dyDescent="0.25">
      <c r="J7596" s="1"/>
    </row>
    <row r="7597" spans="10:10" x14ac:dyDescent="0.25">
      <c r="J7597" s="1"/>
    </row>
    <row r="7598" spans="10:10" x14ac:dyDescent="0.25">
      <c r="J7598" s="1"/>
    </row>
    <row r="7599" spans="10:10" x14ac:dyDescent="0.25">
      <c r="J7599" s="1"/>
    </row>
    <row r="7600" spans="10:10" x14ac:dyDescent="0.25">
      <c r="J7600" s="1"/>
    </row>
    <row r="7601" spans="10:10" x14ac:dyDescent="0.25">
      <c r="J7601" s="1"/>
    </row>
    <row r="7602" spans="10:10" x14ac:dyDescent="0.25">
      <c r="J7602" s="1"/>
    </row>
    <row r="7603" spans="10:10" x14ac:dyDescent="0.25">
      <c r="J7603" s="1"/>
    </row>
    <row r="7604" spans="10:10" x14ac:dyDescent="0.25">
      <c r="J7604" s="1"/>
    </row>
    <row r="7605" spans="10:10" x14ac:dyDescent="0.25">
      <c r="J7605" s="1"/>
    </row>
    <row r="7606" spans="10:10" x14ac:dyDescent="0.25">
      <c r="J7606" s="1"/>
    </row>
    <row r="7607" spans="10:10" x14ac:dyDescent="0.25">
      <c r="J7607" s="1"/>
    </row>
    <row r="7608" spans="10:10" x14ac:dyDescent="0.25">
      <c r="J7608" s="1"/>
    </row>
    <row r="7609" spans="10:10" x14ac:dyDescent="0.25">
      <c r="J7609" s="1"/>
    </row>
    <row r="7610" spans="10:10" x14ac:dyDescent="0.25">
      <c r="J7610" s="1"/>
    </row>
    <row r="7611" spans="10:10" x14ac:dyDescent="0.25">
      <c r="J7611" s="1"/>
    </row>
    <row r="7612" spans="10:10" x14ac:dyDescent="0.25">
      <c r="J7612" s="1"/>
    </row>
    <row r="7613" spans="10:10" x14ac:dyDescent="0.25">
      <c r="J7613" s="1"/>
    </row>
    <row r="7614" spans="10:10" x14ac:dyDescent="0.25">
      <c r="J7614" s="1"/>
    </row>
    <row r="7615" spans="10:10" x14ac:dyDescent="0.25">
      <c r="J7615" s="1"/>
    </row>
    <row r="7616" spans="10:10" x14ac:dyDescent="0.25">
      <c r="J7616" s="1"/>
    </row>
    <row r="7617" spans="10:10" x14ac:dyDescent="0.25">
      <c r="J7617" s="1"/>
    </row>
    <row r="7618" spans="10:10" x14ac:dyDescent="0.25">
      <c r="J7618" s="1"/>
    </row>
    <row r="7619" spans="10:10" x14ac:dyDescent="0.25">
      <c r="J7619" s="1"/>
    </row>
    <row r="7620" spans="10:10" x14ac:dyDescent="0.25">
      <c r="J7620" s="1"/>
    </row>
    <row r="7621" spans="10:10" x14ac:dyDescent="0.25">
      <c r="J7621" s="1"/>
    </row>
    <row r="7622" spans="10:10" x14ac:dyDescent="0.25">
      <c r="J7622" s="1"/>
    </row>
    <row r="7623" spans="10:10" x14ac:dyDescent="0.25">
      <c r="J7623" s="1"/>
    </row>
    <row r="7624" spans="10:10" x14ac:dyDescent="0.25">
      <c r="J7624" s="1"/>
    </row>
    <row r="7625" spans="10:10" x14ac:dyDescent="0.25">
      <c r="J7625" s="1"/>
    </row>
    <row r="7626" spans="10:10" x14ac:dyDescent="0.25">
      <c r="J7626" s="1"/>
    </row>
    <row r="7627" spans="10:10" x14ac:dyDescent="0.25">
      <c r="J7627" s="1"/>
    </row>
    <row r="7628" spans="10:10" x14ac:dyDescent="0.25">
      <c r="J7628" s="1"/>
    </row>
    <row r="7629" spans="10:10" x14ac:dyDescent="0.25">
      <c r="J7629" s="1"/>
    </row>
    <row r="7630" spans="10:10" x14ac:dyDescent="0.25">
      <c r="J7630" s="1"/>
    </row>
    <row r="7631" spans="10:10" x14ac:dyDescent="0.25">
      <c r="J7631" s="1"/>
    </row>
    <row r="7632" spans="10:10" x14ac:dyDescent="0.25">
      <c r="J7632" s="1"/>
    </row>
    <row r="7633" spans="10:10" x14ac:dyDescent="0.25">
      <c r="J7633" s="1"/>
    </row>
    <row r="7634" spans="10:10" x14ac:dyDescent="0.25">
      <c r="J7634" s="1"/>
    </row>
    <row r="7635" spans="10:10" x14ac:dyDescent="0.25">
      <c r="J7635" s="1"/>
    </row>
    <row r="7636" spans="10:10" x14ac:dyDescent="0.25">
      <c r="J7636" s="1"/>
    </row>
    <row r="7637" spans="10:10" x14ac:dyDescent="0.25">
      <c r="J7637" s="1"/>
    </row>
    <row r="7638" spans="10:10" x14ac:dyDescent="0.25">
      <c r="J7638" s="1"/>
    </row>
    <row r="7639" spans="10:10" x14ac:dyDescent="0.25">
      <c r="J7639" s="1"/>
    </row>
    <row r="7640" spans="10:10" x14ac:dyDescent="0.25">
      <c r="J7640" s="1"/>
    </row>
    <row r="7641" spans="10:10" x14ac:dyDescent="0.25">
      <c r="J7641" s="1"/>
    </row>
    <row r="7642" spans="10:10" x14ac:dyDescent="0.25">
      <c r="J7642" s="1"/>
    </row>
    <row r="7643" spans="10:10" x14ac:dyDescent="0.25">
      <c r="J7643" s="1"/>
    </row>
    <row r="7644" spans="10:10" x14ac:dyDescent="0.25">
      <c r="J7644" s="1"/>
    </row>
    <row r="7645" spans="10:10" x14ac:dyDescent="0.25">
      <c r="J7645" s="1"/>
    </row>
    <row r="7646" spans="10:10" x14ac:dyDescent="0.25">
      <c r="J7646" s="1"/>
    </row>
    <row r="7647" spans="10:10" x14ac:dyDescent="0.25">
      <c r="J7647" s="1"/>
    </row>
    <row r="7648" spans="10:10" x14ac:dyDescent="0.25">
      <c r="J7648" s="1"/>
    </row>
    <row r="7649" spans="10:10" x14ac:dyDescent="0.25">
      <c r="J7649" s="1"/>
    </row>
    <row r="7650" spans="10:10" x14ac:dyDescent="0.25">
      <c r="J7650" s="1"/>
    </row>
    <row r="7651" spans="10:10" x14ac:dyDescent="0.25">
      <c r="J7651" s="1"/>
    </row>
    <row r="7652" spans="10:10" x14ac:dyDescent="0.25">
      <c r="J7652" s="1"/>
    </row>
    <row r="7653" spans="10:10" x14ac:dyDescent="0.25">
      <c r="J7653" s="1"/>
    </row>
    <row r="7654" spans="10:10" x14ac:dyDescent="0.25">
      <c r="J7654" s="1"/>
    </row>
    <row r="7655" spans="10:10" x14ac:dyDescent="0.25">
      <c r="J7655" s="1"/>
    </row>
    <row r="7656" spans="10:10" x14ac:dyDescent="0.25">
      <c r="J7656" s="1"/>
    </row>
    <row r="7657" spans="10:10" x14ac:dyDescent="0.25">
      <c r="J7657" s="1"/>
    </row>
    <row r="7658" spans="10:10" x14ac:dyDescent="0.25">
      <c r="J7658" s="1"/>
    </row>
    <row r="7659" spans="10:10" x14ac:dyDescent="0.25">
      <c r="J7659" s="1"/>
    </row>
    <row r="7660" spans="10:10" x14ac:dyDescent="0.25">
      <c r="J7660" s="1"/>
    </row>
    <row r="7661" spans="10:10" x14ac:dyDescent="0.25">
      <c r="J7661" s="1"/>
    </row>
    <row r="7662" spans="10:10" x14ac:dyDescent="0.25">
      <c r="J7662" s="1"/>
    </row>
    <row r="7663" spans="10:10" x14ac:dyDescent="0.25">
      <c r="J7663" s="1"/>
    </row>
    <row r="7664" spans="10:10" x14ac:dyDescent="0.25">
      <c r="J7664" s="1"/>
    </row>
    <row r="7665" spans="10:10" x14ac:dyDescent="0.25">
      <c r="J7665" s="1"/>
    </row>
    <row r="7666" spans="10:10" x14ac:dyDescent="0.25">
      <c r="J7666" s="1"/>
    </row>
    <row r="7667" spans="10:10" x14ac:dyDescent="0.25">
      <c r="J7667" s="1"/>
    </row>
    <row r="7668" spans="10:10" x14ac:dyDescent="0.25">
      <c r="J7668" s="1"/>
    </row>
    <row r="7669" spans="10:10" x14ac:dyDescent="0.25">
      <c r="J7669" s="1"/>
    </row>
    <row r="7670" spans="10:10" x14ac:dyDescent="0.25">
      <c r="J7670" s="1"/>
    </row>
    <row r="7671" spans="10:10" x14ac:dyDescent="0.25">
      <c r="J7671" s="1"/>
    </row>
    <row r="7672" spans="10:10" x14ac:dyDescent="0.25">
      <c r="J7672" s="1"/>
    </row>
    <row r="7673" spans="10:10" x14ac:dyDescent="0.25">
      <c r="J7673" s="1"/>
    </row>
    <row r="7674" spans="10:10" x14ac:dyDescent="0.25">
      <c r="J7674" s="1"/>
    </row>
    <row r="7675" spans="10:10" x14ac:dyDescent="0.25">
      <c r="J7675" s="1"/>
    </row>
    <row r="7676" spans="10:10" x14ac:dyDescent="0.25">
      <c r="J7676" s="1"/>
    </row>
    <row r="7677" spans="10:10" x14ac:dyDescent="0.25">
      <c r="J7677" s="1"/>
    </row>
    <row r="7678" spans="10:10" x14ac:dyDescent="0.25">
      <c r="J7678" s="1"/>
    </row>
    <row r="7679" spans="10:10" x14ac:dyDescent="0.25">
      <c r="J7679" s="1"/>
    </row>
    <row r="7680" spans="10:10" x14ac:dyDescent="0.25">
      <c r="J7680" s="1"/>
    </row>
    <row r="7681" spans="10:10" x14ac:dyDescent="0.25">
      <c r="J7681" s="1"/>
    </row>
    <row r="7682" spans="10:10" x14ac:dyDescent="0.25">
      <c r="J7682" s="1"/>
    </row>
    <row r="7683" spans="10:10" x14ac:dyDescent="0.25">
      <c r="J7683" s="1"/>
    </row>
    <row r="7684" spans="10:10" x14ac:dyDescent="0.25">
      <c r="J7684" s="1"/>
    </row>
    <row r="7685" spans="10:10" x14ac:dyDescent="0.25">
      <c r="J7685" s="1"/>
    </row>
    <row r="7686" spans="10:10" x14ac:dyDescent="0.25">
      <c r="J7686" s="1"/>
    </row>
    <row r="7687" spans="10:10" x14ac:dyDescent="0.25">
      <c r="J7687" s="1"/>
    </row>
    <row r="7688" spans="10:10" x14ac:dyDescent="0.25">
      <c r="J7688" s="1"/>
    </row>
    <row r="7689" spans="10:10" x14ac:dyDescent="0.25">
      <c r="J7689" s="1"/>
    </row>
    <row r="7690" spans="10:10" x14ac:dyDescent="0.25">
      <c r="J7690" s="1"/>
    </row>
    <row r="7691" spans="10:10" x14ac:dyDescent="0.25">
      <c r="J7691" s="1"/>
    </row>
    <row r="7692" spans="10:10" x14ac:dyDescent="0.25">
      <c r="J7692" s="1"/>
    </row>
    <row r="7693" spans="10:10" x14ac:dyDescent="0.25">
      <c r="J7693" s="1"/>
    </row>
    <row r="7694" spans="10:10" x14ac:dyDescent="0.25">
      <c r="J7694" s="1"/>
    </row>
    <row r="7695" spans="10:10" x14ac:dyDescent="0.25">
      <c r="J7695" s="1"/>
    </row>
    <row r="7696" spans="10:10" x14ac:dyDescent="0.25">
      <c r="J7696" s="1"/>
    </row>
    <row r="7697" spans="10:10" x14ac:dyDescent="0.25">
      <c r="J7697" s="1"/>
    </row>
    <row r="7698" spans="10:10" x14ac:dyDescent="0.25">
      <c r="J7698" s="1"/>
    </row>
    <row r="7699" spans="10:10" x14ac:dyDescent="0.25">
      <c r="J7699" s="1"/>
    </row>
    <row r="7700" spans="10:10" x14ac:dyDescent="0.25">
      <c r="J7700" s="1"/>
    </row>
    <row r="7701" spans="10:10" x14ac:dyDescent="0.25">
      <c r="J7701" s="1"/>
    </row>
    <row r="7702" spans="10:10" x14ac:dyDescent="0.25">
      <c r="J7702" s="1"/>
    </row>
    <row r="7703" spans="10:10" x14ac:dyDescent="0.25">
      <c r="J7703" s="1"/>
    </row>
    <row r="7704" spans="10:10" x14ac:dyDescent="0.25">
      <c r="J7704" s="1"/>
    </row>
    <row r="7705" spans="10:10" x14ac:dyDescent="0.25">
      <c r="J7705" s="1"/>
    </row>
    <row r="7706" spans="10:10" x14ac:dyDescent="0.25">
      <c r="J7706" s="1"/>
    </row>
    <row r="7707" spans="10:10" x14ac:dyDescent="0.25">
      <c r="J7707" s="1"/>
    </row>
    <row r="7708" spans="10:10" x14ac:dyDescent="0.25">
      <c r="J7708" s="1"/>
    </row>
    <row r="7709" spans="10:10" x14ac:dyDescent="0.25">
      <c r="J7709" s="1"/>
    </row>
    <row r="7710" spans="10:10" x14ac:dyDescent="0.25">
      <c r="J7710" s="1"/>
    </row>
    <row r="7711" spans="10:10" x14ac:dyDescent="0.25">
      <c r="J7711" s="1"/>
    </row>
    <row r="7712" spans="10:10" x14ac:dyDescent="0.25">
      <c r="J7712" s="1"/>
    </row>
    <row r="7713" spans="10:10" x14ac:dyDescent="0.25">
      <c r="J7713" s="1"/>
    </row>
    <row r="7714" spans="10:10" x14ac:dyDescent="0.25">
      <c r="J7714" s="1"/>
    </row>
    <row r="7715" spans="10:10" x14ac:dyDescent="0.25">
      <c r="J7715" s="1"/>
    </row>
    <row r="7716" spans="10:10" x14ac:dyDescent="0.25">
      <c r="J7716" s="1"/>
    </row>
    <row r="7717" spans="10:10" x14ac:dyDescent="0.25">
      <c r="J7717" s="1"/>
    </row>
    <row r="7718" spans="10:10" x14ac:dyDescent="0.25">
      <c r="J7718" s="1"/>
    </row>
    <row r="7719" spans="10:10" x14ac:dyDescent="0.25">
      <c r="J7719" s="1"/>
    </row>
    <row r="7720" spans="10:10" x14ac:dyDescent="0.25">
      <c r="J7720" s="1"/>
    </row>
    <row r="7721" spans="10:10" x14ac:dyDescent="0.25">
      <c r="J7721" s="1"/>
    </row>
    <row r="7722" spans="10:10" x14ac:dyDescent="0.25">
      <c r="J7722" s="1"/>
    </row>
    <row r="7723" spans="10:10" x14ac:dyDescent="0.25">
      <c r="J7723" s="1"/>
    </row>
    <row r="7724" spans="10:10" x14ac:dyDescent="0.25">
      <c r="J7724" s="1"/>
    </row>
    <row r="7725" spans="10:10" x14ac:dyDescent="0.25">
      <c r="J7725" s="1"/>
    </row>
    <row r="7726" spans="10:10" x14ac:dyDescent="0.25">
      <c r="J7726" s="1"/>
    </row>
    <row r="7727" spans="10:10" x14ac:dyDescent="0.25">
      <c r="J7727" s="1"/>
    </row>
    <row r="7728" spans="10:10" x14ac:dyDescent="0.25">
      <c r="J7728" s="1"/>
    </row>
    <row r="7729" spans="10:10" x14ac:dyDescent="0.25">
      <c r="J7729" s="1"/>
    </row>
    <row r="7730" spans="10:10" x14ac:dyDescent="0.25">
      <c r="J7730" s="1"/>
    </row>
    <row r="7731" spans="10:10" x14ac:dyDescent="0.25">
      <c r="J7731" s="1"/>
    </row>
    <row r="7732" spans="10:10" x14ac:dyDescent="0.25">
      <c r="J7732" s="1"/>
    </row>
    <row r="7733" spans="10:10" x14ac:dyDescent="0.25">
      <c r="J7733" s="1"/>
    </row>
    <row r="7734" spans="10:10" x14ac:dyDescent="0.25">
      <c r="J7734" s="1"/>
    </row>
    <row r="7735" spans="10:10" x14ac:dyDescent="0.25">
      <c r="J7735" s="1"/>
    </row>
    <row r="7736" spans="10:10" x14ac:dyDescent="0.25">
      <c r="J7736" s="1"/>
    </row>
    <row r="7737" spans="10:10" x14ac:dyDescent="0.25">
      <c r="J7737" s="1"/>
    </row>
    <row r="7738" spans="10:10" x14ac:dyDescent="0.25">
      <c r="J7738" s="1"/>
    </row>
    <row r="7739" spans="10:10" x14ac:dyDescent="0.25">
      <c r="J7739" s="1"/>
    </row>
    <row r="7740" spans="10:10" x14ac:dyDescent="0.25">
      <c r="J7740" s="1"/>
    </row>
    <row r="7741" spans="10:10" x14ac:dyDescent="0.25">
      <c r="J7741" s="1"/>
    </row>
    <row r="7742" spans="10:10" x14ac:dyDescent="0.25">
      <c r="J7742" s="1"/>
    </row>
    <row r="7743" spans="10:10" x14ac:dyDescent="0.25">
      <c r="J7743" s="1"/>
    </row>
    <row r="7744" spans="10:10" x14ac:dyDescent="0.25">
      <c r="J7744" s="1"/>
    </row>
    <row r="7745" spans="10:10" x14ac:dyDescent="0.25">
      <c r="J7745" s="1"/>
    </row>
    <row r="7746" spans="10:10" x14ac:dyDescent="0.25">
      <c r="J7746" s="1"/>
    </row>
    <row r="7747" spans="10:10" x14ac:dyDescent="0.25">
      <c r="J7747" s="1"/>
    </row>
    <row r="7748" spans="10:10" x14ac:dyDescent="0.25">
      <c r="J7748" s="1"/>
    </row>
    <row r="7749" spans="10:10" x14ac:dyDescent="0.25">
      <c r="J7749" s="1"/>
    </row>
    <row r="7750" spans="10:10" x14ac:dyDescent="0.25">
      <c r="J7750" s="1"/>
    </row>
    <row r="7751" spans="10:10" x14ac:dyDescent="0.25">
      <c r="J7751" s="1"/>
    </row>
    <row r="7752" spans="10:10" x14ac:dyDescent="0.25">
      <c r="J7752" s="1"/>
    </row>
    <row r="7753" spans="10:10" x14ac:dyDescent="0.25">
      <c r="J7753" s="1"/>
    </row>
    <row r="7754" spans="10:10" x14ac:dyDescent="0.25">
      <c r="J7754" s="1"/>
    </row>
    <row r="7755" spans="10:10" x14ac:dyDescent="0.25">
      <c r="J7755" s="1"/>
    </row>
    <row r="7756" spans="10:10" x14ac:dyDescent="0.25">
      <c r="J7756" s="1"/>
    </row>
    <row r="7757" spans="10:10" x14ac:dyDescent="0.25">
      <c r="J7757" s="1"/>
    </row>
    <row r="7758" spans="10:10" x14ac:dyDescent="0.25">
      <c r="J7758" s="1"/>
    </row>
    <row r="7759" spans="10:10" x14ac:dyDescent="0.25">
      <c r="J7759" s="1"/>
    </row>
    <row r="7760" spans="10:10" x14ac:dyDescent="0.25">
      <c r="J7760" s="1"/>
    </row>
    <row r="7761" spans="10:10" x14ac:dyDescent="0.25">
      <c r="J7761" s="1"/>
    </row>
    <row r="7762" spans="10:10" x14ac:dyDescent="0.25">
      <c r="J7762" s="1"/>
    </row>
    <row r="7763" spans="10:10" x14ac:dyDescent="0.25">
      <c r="J7763" s="1"/>
    </row>
    <row r="7764" spans="10:10" x14ac:dyDescent="0.25">
      <c r="J7764" s="1"/>
    </row>
    <row r="7765" spans="10:10" x14ac:dyDescent="0.25">
      <c r="J7765" s="1"/>
    </row>
    <row r="7766" spans="10:10" x14ac:dyDescent="0.25">
      <c r="J7766" s="1"/>
    </row>
    <row r="7767" spans="10:10" x14ac:dyDescent="0.25">
      <c r="J7767" s="1"/>
    </row>
    <row r="7768" spans="10:10" x14ac:dyDescent="0.25">
      <c r="J7768" s="1"/>
    </row>
    <row r="7769" spans="10:10" x14ac:dyDescent="0.25">
      <c r="J7769" s="1"/>
    </row>
    <row r="7770" spans="10:10" x14ac:dyDescent="0.25">
      <c r="J7770" s="1"/>
    </row>
    <row r="7771" spans="10:10" x14ac:dyDescent="0.25">
      <c r="J7771" s="1"/>
    </row>
    <row r="7772" spans="10:10" x14ac:dyDescent="0.25">
      <c r="J7772" s="1"/>
    </row>
    <row r="7773" spans="10:10" x14ac:dyDescent="0.25">
      <c r="J7773" s="1"/>
    </row>
    <row r="7774" spans="10:10" x14ac:dyDescent="0.25">
      <c r="J7774" s="1"/>
    </row>
    <row r="7775" spans="10:10" x14ac:dyDescent="0.25">
      <c r="J7775" s="1"/>
    </row>
    <row r="7776" spans="10:10" x14ac:dyDescent="0.25">
      <c r="J7776" s="1"/>
    </row>
    <row r="7777" spans="10:10" x14ac:dyDescent="0.25">
      <c r="J7777" s="1"/>
    </row>
    <row r="7778" spans="10:10" x14ac:dyDescent="0.25">
      <c r="J7778" s="1"/>
    </row>
    <row r="7779" spans="10:10" x14ac:dyDescent="0.25">
      <c r="J7779" s="1"/>
    </row>
    <row r="7780" spans="10:10" x14ac:dyDescent="0.25">
      <c r="J7780" s="1"/>
    </row>
    <row r="7781" spans="10:10" x14ac:dyDescent="0.25">
      <c r="J7781" s="1"/>
    </row>
    <row r="7782" spans="10:10" x14ac:dyDescent="0.25">
      <c r="J7782" s="1"/>
    </row>
    <row r="7783" spans="10:10" x14ac:dyDescent="0.25">
      <c r="J7783" s="1"/>
    </row>
    <row r="7784" spans="10:10" x14ac:dyDescent="0.25">
      <c r="J7784" s="1"/>
    </row>
    <row r="7785" spans="10:10" x14ac:dyDescent="0.25">
      <c r="J7785" s="1"/>
    </row>
    <row r="7786" spans="10:10" x14ac:dyDescent="0.25">
      <c r="J7786" s="1"/>
    </row>
    <row r="7787" spans="10:10" x14ac:dyDescent="0.25">
      <c r="J7787" s="1"/>
    </row>
    <row r="7788" spans="10:10" x14ac:dyDescent="0.25">
      <c r="J7788" s="1"/>
    </row>
    <row r="7789" spans="10:10" x14ac:dyDescent="0.25">
      <c r="J7789" s="1"/>
    </row>
    <row r="7790" spans="10:10" x14ac:dyDescent="0.25">
      <c r="J7790" s="1"/>
    </row>
    <row r="7791" spans="10:10" x14ac:dyDescent="0.25">
      <c r="J7791" s="1"/>
    </row>
    <row r="7792" spans="10:10" x14ac:dyDescent="0.25">
      <c r="J7792" s="1"/>
    </row>
    <row r="7793" spans="10:10" x14ac:dyDescent="0.25">
      <c r="J7793" s="1"/>
    </row>
    <row r="7794" spans="10:10" x14ac:dyDescent="0.25">
      <c r="J7794" s="1"/>
    </row>
    <row r="7795" spans="10:10" x14ac:dyDescent="0.25">
      <c r="J7795" s="1"/>
    </row>
    <row r="7796" spans="10:10" x14ac:dyDescent="0.25">
      <c r="J7796" s="1"/>
    </row>
    <row r="7797" spans="10:10" x14ac:dyDescent="0.25">
      <c r="J7797" s="1"/>
    </row>
    <row r="7798" spans="10:10" x14ac:dyDescent="0.25">
      <c r="J7798" s="1"/>
    </row>
    <row r="7799" spans="10:10" x14ac:dyDescent="0.25">
      <c r="J7799" s="1"/>
    </row>
    <row r="7800" spans="10:10" x14ac:dyDescent="0.25">
      <c r="J7800" s="1"/>
    </row>
    <row r="7801" spans="10:10" x14ac:dyDescent="0.25">
      <c r="J7801" s="1"/>
    </row>
    <row r="7802" spans="10:10" x14ac:dyDescent="0.25">
      <c r="J7802" s="1"/>
    </row>
    <row r="7803" spans="10:10" x14ac:dyDescent="0.25">
      <c r="J7803" s="1"/>
    </row>
    <row r="7804" spans="10:10" x14ac:dyDescent="0.25">
      <c r="J7804" s="1"/>
    </row>
    <row r="7805" spans="10:10" x14ac:dyDescent="0.25">
      <c r="J7805" s="1"/>
    </row>
    <row r="7806" spans="10:10" x14ac:dyDescent="0.25">
      <c r="J7806" s="1"/>
    </row>
    <row r="7807" spans="10:10" x14ac:dyDescent="0.25">
      <c r="J7807" s="1"/>
    </row>
    <row r="7808" spans="10:10" x14ac:dyDescent="0.25">
      <c r="J7808" s="1"/>
    </row>
    <row r="7809" spans="10:10" x14ac:dyDescent="0.25">
      <c r="J7809" s="1"/>
    </row>
    <row r="7810" spans="10:10" x14ac:dyDescent="0.25">
      <c r="J7810" s="1"/>
    </row>
    <row r="7811" spans="10:10" x14ac:dyDescent="0.25">
      <c r="J7811" s="1"/>
    </row>
    <row r="7812" spans="10:10" x14ac:dyDescent="0.25">
      <c r="J7812" s="1"/>
    </row>
    <row r="7813" spans="10:10" x14ac:dyDescent="0.25">
      <c r="J7813" s="1"/>
    </row>
    <row r="7814" spans="10:10" x14ac:dyDescent="0.25">
      <c r="J7814" s="1"/>
    </row>
    <row r="7815" spans="10:10" x14ac:dyDescent="0.25">
      <c r="J7815" s="1"/>
    </row>
    <row r="7816" spans="10:10" x14ac:dyDescent="0.25">
      <c r="J7816" s="1"/>
    </row>
    <row r="7817" spans="10:10" x14ac:dyDescent="0.25">
      <c r="J7817" s="1"/>
    </row>
    <row r="7818" spans="10:10" x14ac:dyDescent="0.25">
      <c r="J7818" s="1"/>
    </row>
    <row r="7819" spans="10:10" x14ac:dyDescent="0.25">
      <c r="J7819" s="1"/>
    </row>
    <row r="7820" spans="10:10" x14ac:dyDescent="0.25">
      <c r="J7820" s="1"/>
    </row>
    <row r="7821" spans="10:10" x14ac:dyDescent="0.25">
      <c r="J7821" s="1"/>
    </row>
    <row r="7822" spans="10:10" x14ac:dyDescent="0.25">
      <c r="J7822" s="1"/>
    </row>
    <row r="7823" spans="10:10" x14ac:dyDescent="0.25">
      <c r="J7823" s="1"/>
    </row>
    <row r="7824" spans="10:10" x14ac:dyDescent="0.25">
      <c r="J7824" s="1"/>
    </row>
    <row r="7825" spans="10:10" x14ac:dyDescent="0.25">
      <c r="J7825" s="1"/>
    </row>
    <row r="7826" spans="10:10" x14ac:dyDescent="0.25">
      <c r="J7826" s="1"/>
    </row>
    <row r="7827" spans="10:10" x14ac:dyDescent="0.25">
      <c r="J7827" s="1"/>
    </row>
    <row r="7828" spans="10:10" x14ac:dyDescent="0.25">
      <c r="J7828" s="1"/>
    </row>
    <row r="7829" spans="10:10" x14ac:dyDescent="0.25">
      <c r="J7829" s="1"/>
    </row>
    <row r="7830" spans="10:10" x14ac:dyDescent="0.25">
      <c r="J7830" s="1"/>
    </row>
    <row r="7831" spans="10:10" x14ac:dyDescent="0.25">
      <c r="J7831" s="1"/>
    </row>
    <row r="7832" spans="10:10" x14ac:dyDescent="0.25">
      <c r="J7832" s="1"/>
    </row>
    <row r="7833" spans="10:10" x14ac:dyDescent="0.25">
      <c r="J7833" s="1"/>
    </row>
    <row r="7834" spans="10:10" x14ac:dyDescent="0.25">
      <c r="J7834" s="1"/>
    </row>
    <row r="7835" spans="10:10" x14ac:dyDescent="0.25">
      <c r="J7835" s="1"/>
    </row>
    <row r="7836" spans="10:10" x14ac:dyDescent="0.25">
      <c r="J7836" s="1"/>
    </row>
    <row r="7837" spans="10:10" x14ac:dyDescent="0.25">
      <c r="J7837" s="1"/>
    </row>
    <row r="7838" spans="10:10" x14ac:dyDescent="0.25">
      <c r="J7838" s="1"/>
    </row>
    <row r="7839" spans="10:10" x14ac:dyDescent="0.25">
      <c r="J7839" s="1"/>
    </row>
    <row r="7840" spans="10:10" x14ac:dyDescent="0.25">
      <c r="J7840" s="1"/>
    </row>
    <row r="7841" spans="10:10" x14ac:dyDescent="0.25">
      <c r="J7841" s="1"/>
    </row>
    <row r="7842" spans="10:10" x14ac:dyDescent="0.25">
      <c r="J7842" s="1"/>
    </row>
    <row r="7843" spans="10:10" x14ac:dyDescent="0.25">
      <c r="J7843" s="1"/>
    </row>
    <row r="7844" spans="10:10" x14ac:dyDescent="0.25">
      <c r="J7844" s="1"/>
    </row>
    <row r="7845" spans="10:10" x14ac:dyDescent="0.25">
      <c r="J7845" s="1"/>
    </row>
    <row r="7846" spans="10:10" x14ac:dyDescent="0.25">
      <c r="J7846" s="1"/>
    </row>
    <row r="7847" spans="10:10" x14ac:dyDescent="0.25">
      <c r="J7847" s="1"/>
    </row>
    <row r="7848" spans="10:10" x14ac:dyDescent="0.25">
      <c r="J7848" s="1"/>
    </row>
    <row r="7849" spans="10:10" x14ac:dyDescent="0.25">
      <c r="J7849" s="1"/>
    </row>
    <row r="7850" spans="10:10" x14ac:dyDescent="0.25">
      <c r="J7850" s="1"/>
    </row>
    <row r="7851" spans="10:10" x14ac:dyDescent="0.25">
      <c r="J7851" s="1"/>
    </row>
    <row r="7852" spans="10:10" x14ac:dyDescent="0.25">
      <c r="J7852" s="1"/>
    </row>
    <row r="7853" spans="10:10" x14ac:dyDescent="0.25">
      <c r="J7853" s="1"/>
    </row>
    <row r="7854" spans="10:10" x14ac:dyDescent="0.25">
      <c r="J7854" s="1"/>
    </row>
    <row r="7855" spans="10:10" x14ac:dyDescent="0.25">
      <c r="J7855" s="1"/>
    </row>
    <row r="7856" spans="10:10" x14ac:dyDescent="0.25">
      <c r="J7856" s="1"/>
    </row>
    <row r="7857" spans="10:10" x14ac:dyDescent="0.25">
      <c r="J7857" s="1"/>
    </row>
    <row r="7858" spans="10:10" x14ac:dyDescent="0.25">
      <c r="J7858" s="1"/>
    </row>
    <row r="7859" spans="10:10" x14ac:dyDescent="0.25">
      <c r="J7859" s="1"/>
    </row>
    <row r="7860" spans="10:10" x14ac:dyDescent="0.25">
      <c r="J7860" s="1"/>
    </row>
    <row r="7861" spans="10:10" x14ac:dyDescent="0.25">
      <c r="J7861" s="1"/>
    </row>
    <row r="7862" spans="10:10" x14ac:dyDescent="0.25">
      <c r="J7862" s="1"/>
    </row>
    <row r="7863" spans="10:10" x14ac:dyDescent="0.25">
      <c r="J7863" s="1"/>
    </row>
    <row r="7864" spans="10:10" x14ac:dyDescent="0.25">
      <c r="J7864" s="1"/>
    </row>
    <row r="7865" spans="10:10" x14ac:dyDescent="0.25">
      <c r="J7865" s="1"/>
    </row>
    <row r="7866" spans="10:10" x14ac:dyDescent="0.25">
      <c r="J7866" s="1"/>
    </row>
    <row r="7867" spans="10:10" x14ac:dyDescent="0.25">
      <c r="J7867" s="1"/>
    </row>
    <row r="7868" spans="10:10" x14ac:dyDescent="0.25">
      <c r="J7868" s="1"/>
    </row>
    <row r="7869" spans="10:10" x14ac:dyDescent="0.25">
      <c r="J7869" s="1"/>
    </row>
    <row r="7870" spans="10:10" x14ac:dyDescent="0.25">
      <c r="J7870" s="1"/>
    </row>
    <row r="7871" spans="10:10" x14ac:dyDescent="0.25">
      <c r="J7871" s="1"/>
    </row>
    <row r="7872" spans="10:10" x14ac:dyDescent="0.25">
      <c r="J7872" s="1"/>
    </row>
    <row r="7873" spans="10:10" x14ac:dyDescent="0.25">
      <c r="J7873" s="1"/>
    </row>
    <row r="7874" spans="10:10" x14ac:dyDescent="0.25">
      <c r="J7874" s="1"/>
    </row>
    <row r="7875" spans="10:10" x14ac:dyDescent="0.25">
      <c r="J7875" s="1"/>
    </row>
    <row r="7876" spans="10:10" x14ac:dyDescent="0.25">
      <c r="J7876" s="1"/>
    </row>
    <row r="7877" spans="10:10" x14ac:dyDescent="0.25">
      <c r="J7877" s="1"/>
    </row>
    <row r="7878" spans="10:10" x14ac:dyDescent="0.25">
      <c r="J7878" s="1"/>
    </row>
    <row r="7879" spans="10:10" x14ac:dyDescent="0.25">
      <c r="J7879" s="1"/>
    </row>
    <row r="7880" spans="10:10" x14ac:dyDescent="0.25">
      <c r="J7880" s="1"/>
    </row>
    <row r="7881" spans="10:10" x14ac:dyDescent="0.25">
      <c r="J7881" s="1"/>
    </row>
    <row r="7882" spans="10:10" x14ac:dyDescent="0.25">
      <c r="J7882" s="1"/>
    </row>
    <row r="7883" spans="10:10" x14ac:dyDescent="0.25">
      <c r="J7883" s="1"/>
    </row>
    <row r="7884" spans="10:10" x14ac:dyDescent="0.25">
      <c r="J7884" s="1"/>
    </row>
    <row r="7885" spans="10:10" x14ac:dyDescent="0.25">
      <c r="J7885" s="1"/>
    </row>
    <row r="7886" spans="10:10" x14ac:dyDescent="0.25">
      <c r="J7886" s="1"/>
    </row>
    <row r="7887" spans="10:10" x14ac:dyDescent="0.25">
      <c r="J7887" s="1"/>
    </row>
    <row r="7888" spans="10:10" x14ac:dyDescent="0.25">
      <c r="J7888" s="1"/>
    </row>
    <row r="7889" spans="10:10" x14ac:dyDescent="0.25">
      <c r="J7889" s="1"/>
    </row>
    <row r="7890" spans="10:10" x14ac:dyDescent="0.25">
      <c r="J7890" s="1"/>
    </row>
    <row r="7891" spans="10:10" x14ac:dyDescent="0.25">
      <c r="J7891" s="1"/>
    </row>
    <row r="7892" spans="10:10" x14ac:dyDescent="0.25">
      <c r="J7892" s="1"/>
    </row>
    <row r="7893" spans="10:10" x14ac:dyDescent="0.25">
      <c r="J7893" s="1"/>
    </row>
    <row r="7894" spans="10:10" x14ac:dyDescent="0.25">
      <c r="J7894" s="1"/>
    </row>
    <row r="7895" spans="10:10" x14ac:dyDescent="0.25">
      <c r="J7895" s="1"/>
    </row>
    <row r="7896" spans="10:10" x14ac:dyDescent="0.25">
      <c r="J7896" s="1"/>
    </row>
    <row r="7897" spans="10:10" x14ac:dyDescent="0.25">
      <c r="J7897" s="1"/>
    </row>
    <row r="7898" spans="10:10" x14ac:dyDescent="0.25">
      <c r="J7898" s="1"/>
    </row>
    <row r="7899" spans="10:10" x14ac:dyDescent="0.25">
      <c r="J7899" s="1"/>
    </row>
    <row r="7900" spans="10:10" x14ac:dyDescent="0.25">
      <c r="J7900" s="1"/>
    </row>
    <row r="7901" spans="10:10" x14ac:dyDescent="0.25">
      <c r="J7901" s="1"/>
    </row>
    <row r="7902" spans="10:10" x14ac:dyDescent="0.25">
      <c r="J7902" s="1"/>
    </row>
    <row r="7903" spans="10:10" x14ac:dyDescent="0.25">
      <c r="J7903" s="1"/>
    </row>
    <row r="7904" spans="10:10" x14ac:dyDescent="0.25">
      <c r="J7904" s="1"/>
    </row>
    <row r="7905" spans="10:10" x14ac:dyDescent="0.25">
      <c r="J7905" s="1"/>
    </row>
    <row r="7906" spans="10:10" x14ac:dyDescent="0.25">
      <c r="J7906" s="1"/>
    </row>
    <row r="7907" spans="10:10" x14ac:dyDescent="0.25">
      <c r="J7907" s="1"/>
    </row>
    <row r="7908" spans="10:10" x14ac:dyDescent="0.25">
      <c r="J7908" s="1"/>
    </row>
    <row r="7909" spans="10:10" x14ac:dyDescent="0.25">
      <c r="J7909" s="1"/>
    </row>
    <row r="7910" spans="10:10" x14ac:dyDescent="0.25">
      <c r="J7910" s="1"/>
    </row>
    <row r="7911" spans="10:10" x14ac:dyDescent="0.25">
      <c r="J7911" s="1"/>
    </row>
    <row r="7912" spans="10:10" x14ac:dyDescent="0.25">
      <c r="J7912" s="1"/>
    </row>
    <row r="7913" spans="10:10" x14ac:dyDescent="0.25">
      <c r="J7913" s="1"/>
    </row>
    <row r="7914" spans="10:10" x14ac:dyDescent="0.25">
      <c r="J7914" s="1"/>
    </row>
    <row r="7915" spans="10:10" x14ac:dyDescent="0.25">
      <c r="J7915" s="1"/>
    </row>
    <row r="7916" spans="10:10" x14ac:dyDescent="0.25">
      <c r="J7916" s="1"/>
    </row>
    <row r="7917" spans="10:10" x14ac:dyDescent="0.25">
      <c r="J7917" s="1"/>
    </row>
    <row r="7918" spans="10:10" x14ac:dyDescent="0.25">
      <c r="J7918" s="1"/>
    </row>
    <row r="7919" spans="10:10" x14ac:dyDescent="0.25">
      <c r="J7919" s="1"/>
    </row>
    <row r="7920" spans="10:10" x14ac:dyDescent="0.25">
      <c r="J7920" s="1"/>
    </row>
    <row r="7921" spans="10:10" x14ac:dyDescent="0.25">
      <c r="J7921" s="1"/>
    </row>
    <row r="7922" spans="10:10" x14ac:dyDescent="0.25">
      <c r="J7922" s="1"/>
    </row>
    <row r="7923" spans="10:10" x14ac:dyDescent="0.25">
      <c r="J7923" s="1"/>
    </row>
    <row r="7924" spans="10:10" x14ac:dyDescent="0.25">
      <c r="J7924" s="1"/>
    </row>
    <row r="7925" spans="10:10" x14ac:dyDescent="0.25">
      <c r="J7925" s="1"/>
    </row>
    <row r="7926" spans="10:10" x14ac:dyDescent="0.25">
      <c r="J7926" s="1"/>
    </row>
    <row r="7927" spans="10:10" x14ac:dyDescent="0.25">
      <c r="J7927" s="1"/>
    </row>
    <row r="7928" spans="10:10" x14ac:dyDescent="0.25">
      <c r="J7928" s="1"/>
    </row>
    <row r="7929" spans="10:10" x14ac:dyDescent="0.25">
      <c r="J7929" s="1"/>
    </row>
    <row r="7930" spans="10:10" x14ac:dyDescent="0.25">
      <c r="J7930" s="1"/>
    </row>
    <row r="7931" spans="10:10" x14ac:dyDescent="0.25">
      <c r="J7931" s="1"/>
    </row>
    <row r="7932" spans="10:10" x14ac:dyDescent="0.25">
      <c r="J7932" s="1"/>
    </row>
    <row r="7933" spans="10:10" x14ac:dyDescent="0.25">
      <c r="J7933" s="1"/>
    </row>
    <row r="7934" spans="10:10" x14ac:dyDescent="0.25">
      <c r="J7934" s="1"/>
    </row>
    <row r="7935" spans="10:10" x14ac:dyDescent="0.25">
      <c r="J7935" s="1"/>
    </row>
    <row r="7936" spans="10:10" x14ac:dyDescent="0.25">
      <c r="J7936" s="1"/>
    </row>
    <row r="7937" spans="10:10" x14ac:dyDescent="0.25">
      <c r="J7937" s="1"/>
    </row>
    <row r="7938" spans="10:10" x14ac:dyDescent="0.25">
      <c r="J7938" s="1"/>
    </row>
    <row r="7939" spans="10:10" x14ac:dyDescent="0.25">
      <c r="J7939" s="1"/>
    </row>
    <row r="7940" spans="10:10" x14ac:dyDescent="0.25">
      <c r="J7940" s="1"/>
    </row>
    <row r="7941" spans="10:10" x14ac:dyDescent="0.25">
      <c r="J7941" s="1"/>
    </row>
    <row r="7942" spans="10:10" x14ac:dyDescent="0.25">
      <c r="J7942" s="1"/>
    </row>
    <row r="7943" spans="10:10" x14ac:dyDescent="0.25">
      <c r="J7943" s="1"/>
    </row>
    <row r="7944" spans="10:10" x14ac:dyDescent="0.25">
      <c r="J7944" s="1"/>
    </row>
    <row r="7945" spans="10:10" x14ac:dyDescent="0.25">
      <c r="J7945" s="1"/>
    </row>
    <row r="7946" spans="10:10" x14ac:dyDescent="0.25">
      <c r="J7946" s="1"/>
    </row>
    <row r="7947" spans="10:10" x14ac:dyDescent="0.25">
      <c r="J7947" s="1"/>
    </row>
    <row r="7948" spans="10:10" x14ac:dyDescent="0.25">
      <c r="J7948" s="1"/>
    </row>
    <row r="7949" spans="10:10" x14ac:dyDescent="0.25">
      <c r="J7949" s="1"/>
    </row>
    <row r="7950" spans="10:10" x14ac:dyDescent="0.25">
      <c r="J7950" s="1"/>
    </row>
    <row r="7951" spans="10:10" x14ac:dyDescent="0.25">
      <c r="J7951" s="1"/>
    </row>
    <row r="7952" spans="10:10" x14ac:dyDescent="0.25">
      <c r="J7952" s="1"/>
    </row>
    <row r="7953" spans="10:10" x14ac:dyDescent="0.25">
      <c r="J7953" s="1"/>
    </row>
    <row r="7954" spans="10:10" x14ac:dyDescent="0.25">
      <c r="J7954" s="1"/>
    </row>
    <row r="7955" spans="10:10" x14ac:dyDescent="0.25">
      <c r="J7955" s="1"/>
    </row>
    <row r="7956" spans="10:10" x14ac:dyDescent="0.25">
      <c r="J7956" s="1"/>
    </row>
    <row r="7957" spans="10:10" x14ac:dyDescent="0.25">
      <c r="J7957" s="1"/>
    </row>
    <row r="7958" spans="10:10" x14ac:dyDescent="0.25">
      <c r="J7958" s="1"/>
    </row>
    <row r="7959" spans="10:10" x14ac:dyDescent="0.25">
      <c r="J7959" s="1"/>
    </row>
    <row r="7960" spans="10:10" x14ac:dyDescent="0.25">
      <c r="J7960" s="1"/>
    </row>
    <row r="7961" spans="10:10" x14ac:dyDescent="0.25">
      <c r="J7961" s="1"/>
    </row>
    <row r="7962" spans="10:10" x14ac:dyDescent="0.25">
      <c r="J7962" s="1"/>
    </row>
    <row r="7963" spans="10:10" x14ac:dyDescent="0.25">
      <c r="J7963" s="1"/>
    </row>
    <row r="7964" spans="10:10" x14ac:dyDescent="0.25">
      <c r="J7964" s="1"/>
    </row>
    <row r="7965" spans="10:10" x14ac:dyDescent="0.25">
      <c r="J7965" s="1"/>
    </row>
    <row r="7966" spans="10:10" x14ac:dyDescent="0.25">
      <c r="J7966" s="1"/>
    </row>
    <row r="7967" spans="10:10" x14ac:dyDescent="0.25">
      <c r="J7967" s="1"/>
    </row>
    <row r="7968" spans="10:10" x14ac:dyDescent="0.25">
      <c r="J7968" s="1"/>
    </row>
    <row r="7969" spans="10:10" x14ac:dyDescent="0.25">
      <c r="J7969" s="1"/>
    </row>
    <row r="7970" spans="10:10" x14ac:dyDescent="0.25">
      <c r="J7970" s="1"/>
    </row>
    <row r="7971" spans="10:10" x14ac:dyDescent="0.25">
      <c r="J7971" s="1"/>
    </row>
    <row r="7972" spans="10:10" x14ac:dyDescent="0.25">
      <c r="J7972" s="1"/>
    </row>
    <row r="7973" spans="10:10" x14ac:dyDescent="0.25">
      <c r="J7973" s="1"/>
    </row>
    <row r="7974" spans="10:10" x14ac:dyDescent="0.25">
      <c r="J7974" s="1"/>
    </row>
    <row r="7975" spans="10:10" x14ac:dyDescent="0.25">
      <c r="J7975" s="1"/>
    </row>
    <row r="7976" spans="10:10" x14ac:dyDescent="0.25">
      <c r="J7976" s="1"/>
    </row>
    <row r="7977" spans="10:10" x14ac:dyDescent="0.25">
      <c r="J7977" s="1"/>
    </row>
    <row r="7978" spans="10:10" x14ac:dyDescent="0.25">
      <c r="J7978" s="1"/>
    </row>
    <row r="7979" spans="10:10" x14ac:dyDescent="0.25">
      <c r="J7979" s="1"/>
    </row>
    <row r="7980" spans="10:10" x14ac:dyDescent="0.25">
      <c r="J7980" s="1"/>
    </row>
    <row r="7981" spans="10:10" x14ac:dyDescent="0.25">
      <c r="J7981" s="1"/>
    </row>
    <row r="7982" spans="10:10" x14ac:dyDescent="0.25">
      <c r="J7982" s="1"/>
    </row>
    <row r="7983" spans="10:10" x14ac:dyDescent="0.25">
      <c r="J7983" s="1"/>
    </row>
    <row r="7984" spans="10:10" x14ac:dyDescent="0.25">
      <c r="J7984" s="1"/>
    </row>
    <row r="7985" spans="10:10" x14ac:dyDescent="0.25">
      <c r="J7985" s="1"/>
    </row>
    <row r="7986" spans="10:10" x14ac:dyDescent="0.25">
      <c r="J7986" s="1"/>
    </row>
    <row r="7987" spans="10:10" x14ac:dyDescent="0.25">
      <c r="J7987" s="1"/>
    </row>
    <row r="7988" spans="10:10" x14ac:dyDescent="0.25">
      <c r="J7988" s="1"/>
    </row>
    <row r="7989" spans="10:10" x14ac:dyDescent="0.25">
      <c r="J7989" s="1"/>
    </row>
    <row r="7990" spans="10:10" x14ac:dyDescent="0.25">
      <c r="J7990" s="1"/>
    </row>
    <row r="7991" spans="10:10" x14ac:dyDescent="0.25">
      <c r="J7991" s="1"/>
    </row>
    <row r="7992" spans="10:10" x14ac:dyDescent="0.25">
      <c r="J7992" s="1"/>
    </row>
    <row r="7993" spans="10:10" x14ac:dyDescent="0.25">
      <c r="J7993" s="1"/>
    </row>
    <row r="7994" spans="10:10" x14ac:dyDescent="0.25">
      <c r="J7994" s="1"/>
    </row>
    <row r="7995" spans="10:10" x14ac:dyDescent="0.25">
      <c r="J7995" s="1"/>
    </row>
    <row r="7996" spans="10:10" x14ac:dyDescent="0.25">
      <c r="J7996" s="1"/>
    </row>
    <row r="7997" spans="10:10" x14ac:dyDescent="0.25">
      <c r="J7997" s="1"/>
    </row>
    <row r="7998" spans="10:10" x14ac:dyDescent="0.25">
      <c r="J7998" s="1"/>
    </row>
    <row r="7999" spans="10:10" x14ac:dyDescent="0.25">
      <c r="J7999" s="1"/>
    </row>
    <row r="8000" spans="10:10" x14ac:dyDescent="0.25">
      <c r="J8000" s="1"/>
    </row>
    <row r="8001" spans="10:10" x14ac:dyDescent="0.25">
      <c r="J8001" s="1"/>
    </row>
    <row r="8002" spans="10:10" x14ac:dyDescent="0.25">
      <c r="J8002" s="1"/>
    </row>
    <row r="8003" spans="10:10" x14ac:dyDescent="0.25">
      <c r="J8003" s="1"/>
    </row>
    <row r="8004" spans="10:10" x14ac:dyDescent="0.25">
      <c r="J8004" s="1"/>
    </row>
    <row r="8005" spans="10:10" x14ac:dyDescent="0.25">
      <c r="J8005" s="1"/>
    </row>
    <row r="8006" spans="10:10" x14ac:dyDescent="0.25">
      <c r="J8006" s="1"/>
    </row>
    <row r="8007" spans="10:10" x14ac:dyDescent="0.25">
      <c r="J8007" s="1"/>
    </row>
    <row r="8008" spans="10:10" x14ac:dyDescent="0.25">
      <c r="J8008" s="1"/>
    </row>
    <row r="8009" spans="10:10" x14ac:dyDescent="0.25">
      <c r="J8009" s="1"/>
    </row>
    <row r="8010" spans="10:10" x14ac:dyDescent="0.25">
      <c r="J8010" s="1"/>
    </row>
    <row r="8011" spans="10:10" x14ac:dyDescent="0.25">
      <c r="J8011" s="1"/>
    </row>
    <row r="8012" spans="10:10" x14ac:dyDescent="0.25">
      <c r="J8012" s="1"/>
    </row>
    <row r="8013" spans="10:10" x14ac:dyDescent="0.25">
      <c r="J8013" s="1"/>
    </row>
    <row r="8014" spans="10:10" x14ac:dyDescent="0.25">
      <c r="J8014" s="1"/>
    </row>
    <row r="8015" spans="10:10" x14ac:dyDescent="0.25">
      <c r="J8015" s="1"/>
    </row>
    <row r="8016" spans="10:10" x14ac:dyDescent="0.25">
      <c r="J8016" s="1"/>
    </row>
    <row r="8017" spans="10:10" x14ac:dyDescent="0.25">
      <c r="J8017" s="1"/>
    </row>
    <row r="8018" spans="10:10" x14ac:dyDescent="0.25">
      <c r="J8018" s="1"/>
    </row>
    <row r="8019" spans="10:10" x14ac:dyDescent="0.25">
      <c r="J8019" s="1"/>
    </row>
    <row r="8020" spans="10:10" x14ac:dyDescent="0.25">
      <c r="J8020" s="1"/>
    </row>
    <row r="8021" spans="10:10" x14ac:dyDescent="0.25">
      <c r="J8021" s="1"/>
    </row>
    <row r="8022" spans="10:10" x14ac:dyDescent="0.25">
      <c r="J8022" s="1"/>
    </row>
    <row r="8023" spans="10:10" x14ac:dyDescent="0.25">
      <c r="J8023" s="1"/>
    </row>
    <row r="8024" spans="10:10" x14ac:dyDescent="0.25">
      <c r="J8024" s="1"/>
    </row>
    <row r="8025" spans="10:10" x14ac:dyDescent="0.25">
      <c r="J8025" s="1"/>
    </row>
    <row r="8026" spans="10:10" x14ac:dyDescent="0.25">
      <c r="J8026" s="1"/>
    </row>
    <row r="8027" spans="10:10" x14ac:dyDescent="0.25">
      <c r="J8027" s="1"/>
    </row>
    <row r="8028" spans="10:10" x14ac:dyDescent="0.25">
      <c r="J8028" s="1"/>
    </row>
    <row r="8029" spans="10:10" x14ac:dyDescent="0.25">
      <c r="J8029" s="1"/>
    </row>
    <row r="8030" spans="10:10" x14ac:dyDescent="0.25">
      <c r="J8030" s="1"/>
    </row>
    <row r="8031" spans="10:10" x14ac:dyDescent="0.25">
      <c r="J8031" s="1"/>
    </row>
    <row r="8032" spans="10:10" x14ac:dyDescent="0.25">
      <c r="J8032" s="1"/>
    </row>
    <row r="8033" spans="10:10" x14ac:dyDescent="0.25">
      <c r="J8033" s="1"/>
    </row>
    <row r="8034" spans="10:10" x14ac:dyDescent="0.25">
      <c r="J8034" s="1"/>
    </row>
    <row r="8035" spans="10:10" x14ac:dyDescent="0.25">
      <c r="J8035" s="1"/>
    </row>
    <row r="8036" spans="10:10" x14ac:dyDescent="0.25">
      <c r="J8036" s="1"/>
    </row>
    <row r="8037" spans="10:10" x14ac:dyDescent="0.25">
      <c r="J8037" s="1"/>
    </row>
    <row r="8038" spans="10:10" x14ac:dyDescent="0.25">
      <c r="J8038" s="1"/>
    </row>
    <row r="8039" spans="10:10" x14ac:dyDescent="0.25">
      <c r="J8039" s="1"/>
    </row>
    <row r="8040" spans="10:10" x14ac:dyDescent="0.25">
      <c r="J8040" s="1"/>
    </row>
    <row r="8041" spans="10:10" x14ac:dyDescent="0.25">
      <c r="J8041" s="1"/>
    </row>
    <row r="8042" spans="10:10" x14ac:dyDescent="0.25">
      <c r="J8042" s="1"/>
    </row>
    <row r="8043" spans="10:10" x14ac:dyDescent="0.25">
      <c r="J8043" s="1"/>
    </row>
    <row r="8044" spans="10:10" x14ac:dyDescent="0.25">
      <c r="J8044" s="1"/>
    </row>
    <row r="8045" spans="10:10" x14ac:dyDescent="0.25">
      <c r="J8045" s="1"/>
    </row>
    <row r="8046" spans="10:10" x14ac:dyDescent="0.25">
      <c r="J8046" s="1"/>
    </row>
    <row r="8047" spans="10:10" x14ac:dyDescent="0.25">
      <c r="J8047" s="1"/>
    </row>
    <row r="8048" spans="10:10" x14ac:dyDescent="0.25">
      <c r="J8048" s="1"/>
    </row>
    <row r="8049" spans="10:10" x14ac:dyDescent="0.25">
      <c r="J8049" s="1"/>
    </row>
    <row r="8050" spans="10:10" x14ac:dyDescent="0.25">
      <c r="J8050" s="1"/>
    </row>
    <row r="8051" spans="10:10" x14ac:dyDescent="0.25">
      <c r="J8051" s="1"/>
    </row>
    <row r="8052" spans="10:10" x14ac:dyDescent="0.25">
      <c r="J8052" s="1"/>
    </row>
    <row r="8053" spans="10:10" x14ac:dyDescent="0.25">
      <c r="J8053" s="1"/>
    </row>
    <row r="8054" spans="10:10" x14ac:dyDescent="0.25">
      <c r="J8054" s="1"/>
    </row>
    <row r="8055" spans="10:10" x14ac:dyDescent="0.25">
      <c r="J8055" s="1"/>
    </row>
    <row r="8056" spans="10:10" x14ac:dyDescent="0.25">
      <c r="J8056" s="1"/>
    </row>
    <row r="8057" spans="10:10" x14ac:dyDescent="0.25">
      <c r="J8057" s="1"/>
    </row>
    <row r="8058" spans="10:10" x14ac:dyDescent="0.25">
      <c r="J8058" s="1"/>
    </row>
    <row r="8059" spans="10:10" x14ac:dyDescent="0.25">
      <c r="J8059" s="1"/>
    </row>
    <row r="8060" spans="10:10" x14ac:dyDescent="0.25">
      <c r="J8060" s="1"/>
    </row>
    <row r="8061" spans="10:10" x14ac:dyDescent="0.25">
      <c r="J8061" s="1"/>
    </row>
    <row r="8062" spans="10:10" x14ac:dyDescent="0.25">
      <c r="J8062" s="1"/>
    </row>
    <row r="8063" spans="10:10" x14ac:dyDescent="0.25">
      <c r="J8063" s="1"/>
    </row>
    <row r="8064" spans="10:10" x14ac:dyDescent="0.25">
      <c r="J8064" s="1"/>
    </row>
    <row r="8065" spans="10:10" x14ac:dyDescent="0.25">
      <c r="J8065" s="1"/>
    </row>
    <row r="8066" spans="10:10" x14ac:dyDescent="0.25">
      <c r="J8066" s="1"/>
    </row>
    <row r="8067" spans="10:10" x14ac:dyDescent="0.25">
      <c r="J8067" s="1"/>
    </row>
    <row r="8068" spans="10:10" x14ac:dyDescent="0.25">
      <c r="J8068" s="1"/>
    </row>
    <row r="8069" spans="10:10" x14ac:dyDescent="0.25">
      <c r="J8069" s="1"/>
    </row>
    <row r="8070" spans="10:10" x14ac:dyDescent="0.25">
      <c r="J8070" s="1"/>
    </row>
    <row r="8071" spans="10:10" x14ac:dyDescent="0.25">
      <c r="J8071" s="1"/>
    </row>
    <row r="8072" spans="10:10" x14ac:dyDescent="0.25">
      <c r="J8072" s="1"/>
    </row>
    <row r="8073" spans="10:10" x14ac:dyDescent="0.25">
      <c r="J8073" s="1"/>
    </row>
    <row r="8074" spans="10:10" x14ac:dyDescent="0.25">
      <c r="J8074" s="1"/>
    </row>
    <row r="8075" spans="10:10" x14ac:dyDescent="0.25">
      <c r="J8075" s="1"/>
    </row>
    <row r="8076" spans="10:10" x14ac:dyDescent="0.25">
      <c r="J8076" s="1"/>
    </row>
    <row r="8077" spans="10:10" x14ac:dyDescent="0.25">
      <c r="J8077" s="1"/>
    </row>
    <row r="8078" spans="10:10" x14ac:dyDescent="0.25">
      <c r="J8078" s="1"/>
    </row>
    <row r="8079" spans="10:10" x14ac:dyDescent="0.25">
      <c r="J8079" s="1"/>
    </row>
    <row r="8080" spans="10:10" x14ac:dyDescent="0.25">
      <c r="J8080" s="1"/>
    </row>
    <row r="8081" spans="10:10" x14ac:dyDescent="0.25">
      <c r="J8081" s="1"/>
    </row>
    <row r="8082" spans="10:10" x14ac:dyDescent="0.25">
      <c r="J8082" s="1"/>
    </row>
    <row r="8083" spans="10:10" x14ac:dyDescent="0.25">
      <c r="J8083" s="1"/>
    </row>
    <row r="8084" spans="10:10" x14ac:dyDescent="0.25">
      <c r="J8084" s="1"/>
    </row>
    <row r="8085" spans="10:10" x14ac:dyDescent="0.25">
      <c r="J8085" s="1"/>
    </row>
    <row r="8086" spans="10:10" x14ac:dyDescent="0.25">
      <c r="J8086" s="1"/>
    </row>
    <row r="8087" spans="10:10" x14ac:dyDescent="0.25">
      <c r="J8087" s="1"/>
    </row>
    <row r="8088" spans="10:10" x14ac:dyDescent="0.25">
      <c r="J8088" s="1"/>
    </row>
    <row r="8089" spans="10:10" x14ac:dyDescent="0.25">
      <c r="J8089" s="1"/>
    </row>
    <row r="8090" spans="10:10" x14ac:dyDescent="0.25">
      <c r="J8090" s="1"/>
    </row>
    <row r="8091" spans="10:10" x14ac:dyDescent="0.25">
      <c r="J8091" s="1"/>
    </row>
    <row r="8092" spans="10:10" x14ac:dyDescent="0.25">
      <c r="J8092" s="1"/>
    </row>
    <row r="8093" spans="10:10" x14ac:dyDescent="0.25">
      <c r="J8093" s="1"/>
    </row>
    <row r="8094" spans="10:10" x14ac:dyDescent="0.25">
      <c r="J8094" s="1"/>
    </row>
    <row r="8095" spans="10:10" x14ac:dyDescent="0.25">
      <c r="J8095" s="1"/>
    </row>
    <row r="8096" spans="10:10" x14ac:dyDescent="0.25">
      <c r="J8096" s="1"/>
    </row>
    <row r="8097" spans="10:10" x14ac:dyDescent="0.25">
      <c r="J8097" s="1"/>
    </row>
    <row r="8098" spans="10:10" x14ac:dyDescent="0.25">
      <c r="J8098" s="1"/>
    </row>
    <row r="8099" spans="10:10" x14ac:dyDescent="0.25">
      <c r="J8099" s="1"/>
    </row>
    <row r="8100" spans="10:10" x14ac:dyDescent="0.25">
      <c r="J8100" s="1"/>
    </row>
    <row r="8101" spans="10:10" x14ac:dyDescent="0.25">
      <c r="J8101" s="1"/>
    </row>
    <row r="8102" spans="10:10" x14ac:dyDescent="0.25">
      <c r="J8102" s="1"/>
    </row>
    <row r="8103" spans="10:10" x14ac:dyDescent="0.25">
      <c r="J8103" s="1"/>
    </row>
    <row r="8104" spans="10:10" x14ac:dyDescent="0.25">
      <c r="J8104" s="1"/>
    </row>
    <row r="8105" spans="10:10" x14ac:dyDescent="0.25">
      <c r="J8105" s="1"/>
    </row>
    <row r="8106" spans="10:10" x14ac:dyDescent="0.25">
      <c r="J8106" s="1"/>
    </row>
    <row r="8107" spans="10:10" x14ac:dyDescent="0.25">
      <c r="J8107" s="1"/>
    </row>
    <row r="8108" spans="10:10" x14ac:dyDescent="0.25">
      <c r="J8108" s="1"/>
    </row>
    <row r="8109" spans="10:10" x14ac:dyDescent="0.25">
      <c r="J8109" s="1"/>
    </row>
    <row r="8110" spans="10:10" x14ac:dyDescent="0.25">
      <c r="J8110" s="1"/>
    </row>
    <row r="8111" spans="10:10" x14ac:dyDescent="0.25">
      <c r="J8111" s="1"/>
    </row>
    <row r="8112" spans="10:10" x14ac:dyDescent="0.25">
      <c r="J8112" s="1"/>
    </row>
    <row r="8113" spans="10:10" x14ac:dyDescent="0.25">
      <c r="J8113" s="1"/>
    </row>
    <row r="8114" spans="10:10" x14ac:dyDescent="0.25">
      <c r="J8114" s="1"/>
    </row>
    <row r="8115" spans="10:10" x14ac:dyDescent="0.25">
      <c r="J8115" s="1"/>
    </row>
    <row r="8116" spans="10:10" x14ac:dyDescent="0.25">
      <c r="J8116" s="1"/>
    </row>
    <row r="8117" spans="10:10" x14ac:dyDescent="0.25">
      <c r="J8117" s="1"/>
    </row>
    <row r="8118" spans="10:10" x14ac:dyDescent="0.25">
      <c r="J8118" s="1"/>
    </row>
    <row r="8119" spans="10:10" x14ac:dyDescent="0.25">
      <c r="J8119" s="1"/>
    </row>
    <row r="8120" spans="10:10" x14ac:dyDescent="0.25">
      <c r="J8120" s="1"/>
    </row>
    <row r="8121" spans="10:10" x14ac:dyDescent="0.25">
      <c r="J8121" s="1"/>
    </row>
    <row r="8122" spans="10:10" x14ac:dyDescent="0.25">
      <c r="J8122" s="1"/>
    </row>
    <row r="8123" spans="10:10" x14ac:dyDescent="0.25">
      <c r="J8123" s="1"/>
    </row>
    <row r="8124" spans="10:10" x14ac:dyDescent="0.25">
      <c r="J8124" s="1"/>
    </row>
    <row r="8125" spans="10:10" x14ac:dyDescent="0.25">
      <c r="J8125" s="1"/>
    </row>
    <row r="8126" spans="10:10" x14ac:dyDescent="0.25">
      <c r="J8126" s="1"/>
    </row>
    <row r="8127" spans="10:10" x14ac:dyDescent="0.25">
      <c r="J8127" s="1"/>
    </row>
    <row r="8128" spans="10:10" x14ac:dyDescent="0.25">
      <c r="J8128" s="1"/>
    </row>
    <row r="8129" spans="10:10" x14ac:dyDescent="0.25">
      <c r="J8129" s="1"/>
    </row>
    <row r="8130" spans="10:10" x14ac:dyDescent="0.25">
      <c r="J8130" s="1"/>
    </row>
    <row r="8131" spans="10:10" x14ac:dyDescent="0.25">
      <c r="J8131" s="1"/>
    </row>
    <row r="8132" spans="10:10" x14ac:dyDescent="0.25">
      <c r="J8132" s="1"/>
    </row>
    <row r="8133" spans="10:10" x14ac:dyDescent="0.25">
      <c r="J8133" s="1"/>
    </row>
    <row r="8134" spans="10:10" x14ac:dyDescent="0.25">
      <c r="J8134" s="1"/>
    </row>
    <row r="8135" spans="10:10" x14ac:dyDescent="0.25">
      <c r="J8135" s="1"/>
    </row>
    <row r="8136" spans="10:10" x14ac:dyDescent="0.25">
      <c r="J8136" s="1"/>
    </row>
    <row r="8137" spans="10:10" x14ac:dyDescent="0.25">
      <c r="J8137" s="1"/>
    </row>
    <row r="8138" spans="10:10" x14ac:dyDescent="0.25">
      <c r="J8138" s="1"/>
    </row>
    <row r="8139" spans="10:10" x14ac:dyDescent="0.25">
      <c r="J8139" s="1"/>
    </row>
    <row r="8140" spans="10:10" x14ac:dyDescent="0.25">
      <c r="J8140" s="1"/>
    </row>
    <row r="8141" spans="10:10" x14ac:dyDescent="0.25">
      <c r="J8141" s="1"/>
    </row>
    <row r="8142" spans="10:10" x14ac:dyDescent="0.25">
      <c r="J8142" s="1"/>
    </row>
    <row r="8143" spans="10:10" x14ac:dyDescent="0.25">
      <c r="J8143" s="1"/>
    </row>
    <row r="8144" spans="10:10" x14ac:dyDescent="0.25">
      <c r="J8144" s="1"/>
    </row>
    <row r="8145" spans="10:10" x14ac:dyDescent="0.25">
      <c r="J8145" s="1"/>
    </row>
    <row r="8146" spans="10:10" x14ac:dyDescent="0.25">
      <c r="J8146" s="1"/>
    </row>
    <row r="8147" spans="10:10" x14ac:dyDescent="0.25">
      <c r="J8147" s="1"/>
    </row>
    <row r="8148" spans="10:10" x14ac:dyDescent="0.25">
      <c r="J8148" s="1"/>
    </row>
    <row r="8149" spans="10:10" x14ac:dyDescent="0.25">
      <c r="J8149" s="1"/>
    </row>
    <row r="8150" spans="10:10" x14ac:dyDescent="0.25">
      <c r="J8150" s="1"/>
    </row>
    <row r="8151" spans="10:10" x14ac:dyDescent="0.25">
      <c r="J8151" s="1"/>
    </row>
    <row r="8152" spans="10:10" x14ac:dyDescent="0.25">
      <c r="J8152" s="1"/>
    </row>
    <row r="8153" spans="10:10" x14ac:dyDescent="0.25">
      <c r="J8153" s="1"/>
    </row>
    <row r="8154" spans="10:10" x14ac:dyDescent="0.25">
      <c r="J8154" s="1"/>
    </row>
    <row r="8155" spans="10:10" x14ac:dyDescent="0.25">
      <c r="J8155" s="1"/>
    </row>
    <row r="8156" spans="10:10" x14ac:dyDescent="0.25">
      <c r="J8156" s="1"/>
    </row>
    <row r="8157" spans="10:10" x14ac:dyDescent="0.25">
      <c r="J8157" s="1"/>
    </row>
    <row r="8158" spans="10:10" x14ac:dyDescent="0.25">
      <c r="J8158" s="1"/>
    </row>
    <row r="8159" spans="10:10" x14ac:dyDescent="0.25">
      <c r="J8159" s="1"/>
    </row>
    <row r="8160" spans="10:10" x14ac:dyDescent="0.25">
      <c r="J8160" s="1"/>
    </row>
    <row r="8161" spans="10:10" x14ac:dyDescent="0.25">
      <c r="J8161" s="1"/>
    </row>
    <row r="8162" spans="10:10" x14ac:dyDescent="0.25">
      <c r="J8162" s="1"/>
    </row>
    <row r="8163" spans="10:10" x14ac:dyDescent="0.25">
      <c r="J8163" s="1"/>
    </row>
    <row r="8164" spans="10:10" x14ac:dyDescent="0.25">
      <c r="J8164" s="1"/>
    </row>
    <row r="8165" spans="10:10" x14ac:dyDescent="0.25">
      <c r="J8165" s="1"/>
    </row>
    <row r="8166" spans="10:10" x14ac:dyDescent="0.25">
      <c r="J8166" s="1"/>
    </row>
    <row r="8167" spans="10:10" x14ac:dyDescent="0.25">
      <c r="J8167" s="1"/>
    </row>
    <row r="8168" spans="10:10" x14ac:dyDescent="0.25">
      <c r="J8168" s="1"/>
    </row>
    <row r="8169" spans="10:10" x14ac:dyDescent="0.25">
      <c r="J8169" s="1"/>
    </row>
    <row r="8170" spans="10:10" x14ac:dyDescent="0.25">
      <c r="J8170" s="1"/>
    </row>
    <row r="8171" spans="10:10" x14ac:dyDescent="0.25">
      <c r="J8171" s="1"/>
    </row>
    <row r="8172" spans="10:10" x14ac:dyDescent="0.25">
      <c r="J8172" s="1"/>
    </row>
    <row r="8173" spans="10:10" x14ac:dyDescent="0.25">
      <c r="J8173" s="1"/>
    </row>
    <row r="8174" spans="10:10" x14ac:dyDescent="0.25">
      <c r="J8174" s="1"/>
    </row>
    <row r="8175" spans="10:10" x14ac:dyDescent="0.25">
      <c r="J8175" s="1"/>
    </row>
    <row r="8176" spans="10:10" x14ac:dyDescent="0.25">
      <c r="J8176" s="1"/>
    </row>
    <row r="8177" spans="10:10" x14ac:dyDescent="0.25">
      <c r="J8177" s="1"/>
    </row>
    <row r="8178" spans="10:10" x14ac:dyDescent="0.25">
      <c r="J8178" s="1"/>
    </row>
    <row r="8179" spans="10:10" x14ac:dyDescent="0.25">
      <c r="J8179" s="1"/>
    </row>
    <row r="8180" spans="10:10" x14ac:dyDescent="0.25">
      <c r="J8180" s="1"/>
    </row>
    <row r="8181" spans="10:10" x14ac:dyDescent="0.25">
      <c r="J8181" s="1"/>
    </row>
    <row r="8182" spans="10:10" x14ac:dyDescent="0.25">
      <c r="J8182" s="1"/>
    </row>
    <row r="8183" spans="10:10" x14ac:dyDescent="0.25">
      <c r="J8183" s="1"/>
    </row>
    <row r="8184" spans="10:10" x14ac:dyDescent="0.25">
      <c r="J8184" s="1"/>
    </row>
    <row r="8185" spans="10:10" x14ac:dyDescent="0.25">
      <c r="J8185" s="1"/>
    </row>
    <row r="8186" spans="10:10" x14ac:dyDescent="0.25">
      <c r="J8186" s="1"/>
    </row>
    <row r="8187" spans="10:10" x14ac:dyDescent="0.25">
      <c r="J8187" s="1"/>
    </row>
    <row r="8188" spans="10:10" x14ac:dyDescent="0.25">
      <c r="J8188" s="1"/>
    </row>
    <row r="8189" spans="10:10" x14ac:dyDescent="0.25">
      <c r="J8189" s="1"/>
    </row>
    <row r="8190" spans="10:10" x14ac:dyDescent="0.25">
      <c r="J8190" s="1"/>
    </row>
    <row r="8191" spans="10:10" x14ac:dyDescent="0.25">
      <c r="J8191" s="1"/>
    </row>
    <row r="8192" spans="10:10" x14ac:dyDescent="0.25">
      <c r="J8192" s="1"/>
    </row>
    <row r="8193" spans="10:10" x14ac:dyDescent="0.25">
      <c r="J8193" s="1"/>
    </row>
    <row r="8194" spans="10:10" x14ac:dyDescent="0.25">
      <c r="J8194" s="1"/>
    </row>
    <row r="8195" spans="10:10" x14ac:dyDescent="0.25">
      <c r="J8195" s="1"/>
    </row>
    <row r="8196" spans="10:10" x14ac:dyDescent="0.25">
      <c r="J8196" s="1"/>
    </row>
    <row r="8197" spans="10:10" x14ac:dyDescent="0.25">
      <c r="J8197" s="1"/>
    </row>
    <row r="8198" spans="10:10" x14ac:dyDescent="0.25">
      <c r="J8198" s="1"/>
    </row>
    <row r="8199" spans="10:10" x14ac:dyDescent="0.25">
      <c r="J8199" s="1"/>
    </row>
    <row r="8200" spans="10:10" x14ac:dyDescent="0.25">
      <c r="J8200" s="1"/>
    </row>
    <row r="8201" spans="10:10" x14ac:dyDescent="0.25">
      <c r="J8201" s="1"/>
    </row>
    <row r="8202" spans="10:10" x14ac:dyDescent="0.25">
      <c r="J8202" s="1"/>
    </row>
    <row r="8203" spans="10:10" x14ac:dyDescent="0.25">
      <c r="J8203" s="1"/>
    </row>
    <row r="8204" spans="10:10" x14ac:dyDescent="0.25">
      <c r="J8204" s="1"/>
    </row>
    <row r="8205" spans="10:10" x14ac:dyDescent="0.25">
      <c r="J8205" s="1"/>
    </row>
    <row r="8206" spans="10:10" x14ac:dyDescent="0.25">
      <c r="J8206" s="1"/>
    </row>
    <row r="8207" spans="10:10" x14ac:dyDescent="0.25">
      <c r="J8207" s="1"/>
    </row>
    <row r="8208" spans="10:10" x14ac:dyDescent="0.25">
      <c r="J8208" s="1"/>
    </row>
    <row r="8209" spans="10:10" x14ac:dyDescent="0.25">
      <c r="J8209" s="1"/>
    </row>
    <row r="8210" spans="10:10" x14ac:dyDescent="0.25">
      <c r="J8210" s="1"/>
    </row>
    <row r="8211" spans="10:10" x14ac:dyDescent="0.25">
      <c r="J8211" s="1"/>
    </row>
    <row r="8212" spans="10:10" x14ac:dyDescent="0.25">
      <c r="J8212" s="1"/>
    </row>
    <row r="8213" spans="10:10" x14ac:dyDescent="0.25">
      <c r="J8213" s="1"/>
    </row>
    <row r="8214" spans="10:10" x14ac:dyDescent="0.25">
      <c r="J8214" s="1"/>
    </row>
    <row r="8215" spans="10:10" x14ac:dyDescent="0.25">
      <c r="J8215" s="1"/>
    </row>
    <row r="8216" spans="10:10" x14ac:dyDescent="0.25">
      <c r="J8216" s="1"/>
    </row>
    <row r="8217" spans="10:10" x14ac:dyDescent="0.25">
      <c r="J8217" s="1"/>
    </row>
    <row r="8218" spans="10:10" x14ac:dyDescent="0.25">
      <c r="J8218" s="1"/>
    </row>
    <row r="8219" spans="10:10" x14ac:dyDescent="0.25">
      <c r="J8219" s="1"/>
    </row>
    <row r="8220" spans="10:10" x14ac:dyDescent="0.25">
      <c r="J8220" s="1"/>
    </row>
    <row r="8221" spans="10:10" x14ac:dyDescent="0.25">
      <c r="J8221" s="1"/>
    </row>
    <row r="8222" spans="10:10" x14ac:dyDescent="0.25">
      <c r="J8222" s="1"/>
    </row>
    <row r="8223" spans="10:10" x14ac:dyDescent="0.25">
      <c r="J8223" s="1"/>
    </row>
    <row r="8224" spans="10:10" x14ac:dyDescent="0.25">
      <c r="J8224" s="1"/>
    </row>
    <row r="8225" spans="10:10" x14ac:dyDescent="0.25">
      <c r="J8225" s="1"/>
    </row>
    <row r="8226" spans="10:10" x14ac:dyDescent="0.25">
      <c r="J8226" s="1"/>
    </row>
    <row r="8227" spans="10:10" x14ac:dyDescent="0.25">
      <c r="J8227" s="1"/>
    </row>
    <row r="8228" spans="10:10" x14ac:dyDescent="0.25">
      <c r="J8228" s="1"/>
    </row>
    <row r="8229" spans="10:10" x14ac:dyDescent="0.25">
      <c r="J8229" s="1"/>
    </row>
    <row r="8230" spans="10:10" x14ac:dyDescent="0.25">
      <c r="J8230" s="1"/>
    </row>
    <row r="8231" spans="10:10" x14ac:dyDescent="0.25">
      <c r="J8231" s="1"/>
    </row>
    <row r="8232" spans="10:10" x14ac:dyDescent="0.25">
      <c r="J8232" s="1"/>
    </row>
    <row r="8233" spans="10:10" x14ac:dyDescent="0.25">
      <c r="J8233" s="1"/>
    </row>
    <row r="8234" spans="10:10" x14ac:dyDescent="0.25">
      <c r="J8234" s="1"/>
    </row>
    <row r="8235" spans="10:10" x14ac:dyDescent="0.25">
      <c r="J8235" s="1"/>
    </row>
    <row r="8236" spans="10:10" x14ac:dyDescent="0.25">
      <c r="J8236" s="1"/>
    </row>
    <row r="8237" spans="10:10" x14ac:dyDescent="0.25">
      <c r="J8237" s="1"/>
    </row>
    <row r="8238" spans="10:10" x14ac:dyDescent="0.25">
      <c r="J8238" s="1"/>
    </row>
    <row r="8239" spans="10:10" x14ac:dyDescent="0.25">
      <c r="J8239" s="1"/>
    </row>
    <row r="8240" spans="10:10" x14ac:dyDescent="0.25">
      <c r="J8240" s="1"/>
    </row>
    <row r="8241" spans="10:10" x14ac:dyDescent="0.25">
      <c r="J8241" s="1"/>
    </row>
    <row r="8242" spans="10:10" x14ac:dyDescent="0.25">
      <c r="J8242" s="1"/>
    </row>
    <row r="8243" spans="10:10" x14ac:dyDescent="0.25">
      <c r="J8243" s="1"/>
    </row>
    <row r="8244" spans="10:10" x14ac:dyDescent="0.25">
      <c r="J8244" s="1"/>
    </row>
    <row r="8245" spans="10:10" x14ac:dyDescent="0.25">
      <c r="J8245" s="1"/>
    </row>
    <row r="8246" spans="10:10" x14ac:dyDescent="0.25">
      <c r="J8246" s="1"/>
    </row>
    <row r="8247" spans="10:10" x14ac:dyDescent="0.25">
      <c r="J8247" s="1"/>
    </row>
    <row r="8248" spans="10:10" x14ac:dyDescent="0.25">
      <c r="J8248" s="1"/>
    </row>
    <row r="8249" spans="10:10" x14ac:dyDescent="0.25">
      <c r="J8249" s="1"/>
    </row>
    <row r="8250" spans="10:10" x14ac:dyDescent="0.25">
      <c r="J8250" s="1"/>
    </row>
    <row r="8251" spans="10:10" x14ac:dyDescent="0.25">
      <c r="J8251" s="1"/>
    </row>
    <row r="8252" spans="10:10" x14ac:dyDescent="0.25">
      <c r="J8252" s="1"/>
    </row>
    <row r="8253" spans="10:10" x14ac:dyDescent="0.25">
      <c r="J8253" s="1"/>
    </row>
    <row r="8254" spans="10:10" x14ac:dyDescent="0.25">
      <c r="J8254" s="1"/>
    </row>
    <row r="8255" spans="10:10" x14ac:dyDescent="0.25">
      <c r="J8255" s="1"/>
    </row>
    <row r="8256" spans="10:10" x14ac:dyDescent="0.25">
      <c r="J8256" s="1"/>
    </row>
    <row r="8257" spans="10:10" x14ac:dyDescent="0.25">
      <c r="J8257" s="1"/>
    </row>
    <row r="8258" spans="10:10" x14ac:dyDescent="0.25">
      <c r="J8258" s="1"/>
    </row>
    <row r="8259" spans="10:10" x14ac:dyDescent="0.25">
      <c r="J8259" s="1"/>
    </row>
    <row r="8260" spans="10:10" x14ac:dyDescent="0.25">
      <c r="J8260" s="1"/>
    </row>
    <row r="8261" spans="10:10" x14ac:dyDescent="0.25">
      <c r="J8261" s="1"/>
    </row>
    <row r="8262" spans="10:10" x14ac:dyDescent="0.25">
      <c r="J8262" s="1"/>
    </row>
    <row r="8263" spans="10:10" x14ac:dyDescent="0.25">
      <c r="J8263" s="1"/>
    </row>
    <row r="8264" spans="10:10" x14ac:dyDescent="0.25">
      <c r="J8264" s="1"/>
    </row>
    <row r="8265" spans="10:10" x14ac:dyDescent="0.25">
      <c r="J8265" s="1"/>
    </row>
    <row r="8266" spans="10:10" x14ac:dyDescent="0.25">
      <c r="J8266" s="1"/>
    </row>
    <row r="8267" spans="10:10" x14ac:dyDescent="0.25">
      <c r="J8267" s="1"/>
    </row>
    <row r="8268" spans="10:10" x14ac:dyDescent="0.25">
      <c r="J8268" s="1"/>
    </row>
    <row r="8269" spans="10:10" x14ac:dyDescent="0.25">
      <c r="J8269" s="1"/>
    </row>
    <row r="8270" spans="10:10" x14ac:dyDescent="0.25">
      <c r="J8270" s="1"/>
    </row>
    <row r="8271" spans="10:10" x14ac:dyDescent="0.25">
      <c r="J8271" s="1"/>
    </row>
    <row r="8272" spans="10:10" x14ac:dyDescent="0.25">
      <c r="J8272" s="1"/>
    </row>
    <row r="8273" spans="10:10" x14ac:dyDescent="0.25">
      <c r="J8273" s="1"/>
    </row>
    <row r="8274" spans="10:10" x14ac:dyDescent="0.25">
      <c r="J8274" s="1"/>
    </row>
    <row r="8275" spans="10:10" x14ac:dyDescent="0.25">
      <c r="J8275" s="1"/>
    </row>
    <row r="8276" spans="10:10" x14ac:dyDescent="0.25">
      <c r="J8276" s="1"/>
    </row>
    <row r="8277" spans="10:10" x14ac:dyDescent="0.25">
      <c r="J8277" s="1"/>
    </row>
    <row r="8278" spans="10:10" x14ac:dyDescent="0.25">
      <c r="J8278" s="1"/>
    </row>
    <row r="8279" spans="10:10" x14ac:dyDescent="0.25">
      <c r="J8279" s="1"/>
    </row>
    <row r="8280" spans="10:10" x14ac:dyDescent="0.25">
      <c r="J8280" s="1"/>
    </row>
    <row r="8281" spans="10:10" x14ac:dyDescent="0.25">
      <c r="J8281" s="1"/>
    </row>
    <row r="8282" spans="10:10" x14ac:dyDescent="0.25">
      <c r="J8282" s="1"/>
    </row>
    <row r="8283" spans="10:10" x14ac:dyDescent="0.25">
      <c r="J8283" s="1"/>
    </row>
    <row r="8284" spans="10:10" x14ac:dyDescent="0.25">
      <c r="J8284" s="1"/>
    </row>
    <row r="8285" spans="10:10" x14ac:dyDescent="0.25">
      <c r="J8285" s="1"/>
    </row>
    <row r="8286" spans="10:10" x14ac:dyDescent="0.25">
      <c r="J8286" s="1"/>
    </row>
    <row r="8287" spans="10:10" x14ac:dyDescent="0.25">
      <c r="J8287" s="1"/>
    </row>
    <row r="8288" spans="10:10" x14ac:dyDescent="0.25">
      <c r="J8288" s="1"/>
    </row>
    <row r="8289" spans="10:10" x14ac:dyDescent="0.25">
      <c r="J8289" s="1"/>
    </row>
    <row r="8290" spans="10:10" x14ac:dyDescent="0.25">
      <c r="J8290" s="1"/>
    </row>
    <row r="8291" spans="10:10" x14ac:dyDescent="0.25">
      <c r="J8291" s="1"/>
    </row>
    <row r="8292" spans="10:10" x14ac:dyDescent="0.25">
      <c r="J8292" s="1"/>
    </row>
    <row r="8293" spans="10:10" x14ac:dyDescent="0.25">
      <c r="J8293" s="1"/>
    </row>
    <row r="8294" spans="10:10" x14ac:dyDescent="0.25">
      <c r="J8294" s="1"/>
    </row>
    <row r="8295" spans="10:10" x14ac:dyDescent="0.25">
      <c r="J8295" s="1"/>
    </row>
    <row r="8296" spans="10:10" x14ac:dyDescent="0.25">
      <c r="J8296" s="1"/>
    </row>
    <row r="8297" spans="10:10" x14ac:dyDescent="0.25">
      <c r="J8297" s="1"/>
    </row>
    <row r="8298" spans="10:10" x14ac:dyDescent="0.25">
      <c r="J8298" s="1"/>
    </row>
    <row r="8299" spans="10:10" x14ac:dyDescent="0.25">
      <c r="J8299" s="1"/>
    </row>
    <row r="8300" spans="10:10" x14ac:dyDescent="0.25">
      <c r="J8300" s="1"/>
    </row>
    <row r="8301" spans="10:10" x14ac:dyDescent="0.25">
      <c r="J8301" s="1"/>
    </row>
    <row r="8302" spans="10:10" x14ac:dyDescent="0.25">
      <c r="J8302" s="1"/>
    </row>
    <row r="8303" spans="10:10" x14ac:dyDescent="0.25">
      <c r="J8303" s="1"/>
    </row>
    <row r="8304" spans="10:10" x14ac:dyDescent="0.25">
      <c r="J8304" s="1"/>
    </row>
    <row r="8305" spans="10:10" x14ac:dyDescent="0.25">
      <c r="J8305" s="1"/>
    </row>
    <row r="8306" spans="10:10" x14ac:dyDescent="0.25">
      <c r="J8306" s="1"/>
    </row>
    <row r="8307" spans="10:10" x14ac:dyDescent="0.25">
      <c r="J8307" s="1"/>
    </row>
    <row r="8308" spans="10:10" x14ac:dyDescent="0.25">
      <c r="J8308" s="1"/>
    </row>
    <row r="8309" spans="10:10" x14ac:dyDescent="0.25">
      <c r="J8309" s="1"/>
    </row>
    <row r="8310" spans="10:10" x14ac:dyDescent="0.25">
      <c r="J8310" s="1"/>
    </row>
    <row r="8311" spans="10:10" x14ac:dyDescent="0.25">
      <c r="J8311" s="1"/>
    </row>
    <row r="8312" spans="10:10" x14ac:dyDescent="0.25">
      <c r="J8312" s="1"/>
    </row>
    <row r="8313" spans="10:10" x14ac:dyDescent="0.25">
      <c r="J8313" s="1"/>
    </row>
    <row r="8314" spans="10:10" x14ac:dyDescent="0.25">
      <c r="J8314" s="1"/>
    </row>
    <row r="8315" spans="10:10" x14ac:dyDescent="0.25">
      <c r="J8315" s="1"/>
    </row>
    <row r="8316" spans="10:10" x14ac:dyDescent="0.25">
      <c r="J8316" s="1"/>
    </row>
    <row r="8317" spans="10:10" x14ac:dyDescent="0.25">
      <c r="J8317" s="1"/>
    </row>
    <row r="8318" spans="10:10" x14ac:dyDescent="0.25">
      <c r="J8318" s="1"/>
    </row>
    <row r="8319" spans="10:10" x14ac:dyDescent="0.25">
      <c r="J8319" s="1"/>
    </row>
    <row r="8320" spans="10:10" x14ac:dyDescent="0.25">
      <c r="J8320" s="1"/>
    </row>
    <row r="8321" spans="10:10" x14ac:dyDescent="0.25">
      <c r="J8321" s="1"/>
    </row>
    <row r="8322" spans="10:10" x14ac:dyDescent="0.25">
      <c r="J8322" s="1"/>
    </row>
    <row r="8323" spans="10:10" x14ac:dyDescent="0.25">
      <c r="J8323" s="1"/>
    </row>
    <row r="8324" spans="10:10" x14ac:dyDescent="0.25">
      <c r="J8324" s="1"/>
    </row>
    <row r="8325" spans="10:10" x14ac:dyDescent="0.25">
      <c r="J8325" s="1"/>
    </row>
    <row r="8326" spans="10:10" x14ac:dyDescent="0.25">
      <c r="J8326" s="1"/>
    </row>
    <row r="8327" spans="10:10" x14ac:dyDescent="0.25">
      <c r="J8327" s="1"/>
    </row>
    <row r="8328" spans="10:10" x14ac:dyDescent="0.25">
      <c r="J8328" s="1"/>
    </row>
    <row r="8329" spans="10:10" x14ac:dyDescent="0.25">
      <c r="J8329" s="1"/>
    </row>
    <row r="8330" spans="10:10" x14ac:dyDescent="0.25">
      <c r="J8330" s="1"/>
    </row>
    <row r="8331" spans="10:10" x14ac:dyDescent="0.25">
      <c r="J8331" s="1"/>
    </row>
    <row r="8332" spans="10:10" x14ac:dyDescent="0.25">
      <c r="J8332" s="1"/>
    </row>
    <row r="8333" spans="10:10" x14ac:dyDescent="0.25">
      <c r="J8333" s="1"/>
    </row>
    <row r="8334" spans="10:10" x14ac:dyDescent="0.25">
      <c r="J8334" s="1"/>
    </row>
    <row r="8335" spans="10:10" x14ac:dyDescent="0.25">
      <c r="J8335" s="1"/>
    </row>
    <row r="8336" spans="10:10" x14ac:dyDescent="0.25">
      <c r="J8336" s="1"/>
    </row>
    <row r="8337" spans="10:10" x14ac:dyDescent="0.25">
      <c r="J8337" s="1"/>
    </row>
    <row r="8338" spans="10:10" x14ac:dyDescent="0.25">
      <c r="J8338" s="1"/>
    </row>
    <row r="8339" spans="10:10" x14ac:dyDescent="0.25">
      <c r="J8339" s="1"/>
    </row>
    <row r="8340" spans="10:10" x14ac:dyDescent="0.25">
      <c r="J8340" s="1"/>
    </row>
    <row r="8341" spans="10:10" x14ac:dyDescent="0.25">
      <c r="J8341" s="1"/>
    </row>
    <row r="8342" spans="10:10" x14ac:dyDescent="0.25">
      <c r="J8342" s="1"/>
    </row>
    <row r="8343" spans="10:10" x14ac:dyDescent="0.25">
      <c r="J8343" s="1"/>
    </row>
    <row r="8344" spans="10:10" x14ac:dyDescent="0.25">
      <c r="J8344" s="1"/>
    </row>
    <row r="8345" spans="10:10" x14ac:dyDescent="0.25">
      <c r="J8345" s="1"/>
    </row>
    <row r="8346" spans="10:10" x14ac:dyDescent="0.25">
      <c r="J8346" s="1"/>
    </row>
    <row r="8347" spans="10:10" x14ac:dyDescent="0.25">
      <c r="J8347" s="1"/>
    </row>
    <row r="8348" spans="10:10" x14ac:dyDescent="0.25">
      <c r="J8348" s="1"/>
    </row>
    <row r="8349" spans="10:10" x14ac:dyDescent="0.25">
      <c r="J8349" s="1"/>
    </row>
    <row r="8350" spans="10:10" x14ac:dyDescent="0.25">
      <c r="J8350" s="1"/>
    </row>
    <row r="8351" spans="10:10" x14ac:dyDescent="0.25">
      <c r="J8351" s="1"/>
    </row>
    <row r="8352" spans="10:10" x14ac:dyDescent="0.25">
      <c r="J8352" s="1"/>
    </row>
    <row r="8353" spans="10:10" x14ac:dyDescent="0.25">
      <c r="J8353" s="1"/>
    </row>
    <row r="8354" spans="10:10" x14ac:dyDescent="0.25">
      <c r="J8354" s="1"/>
    </row>
    <row r="8355" spans="10:10" x14ac:dyDescent="0.25">
      <c r="J8355" s="1"/>
    </row>
    <row r="8356" spans="10:10" x14ac:dyDescent="0.25">
      <c r="J8356" s="1"/>
    </row>
    <row r="8357" spans="10:10" x14ac:dyDescent="0.25">
      <c r="J8357" s="1"/>
    </row>
    <row r="8358" spans="10:10" x14ac:dyDescent="0.25">
      <c r="J8358" s="1"/>
    </row>
    <row r="8359" spans="10:10" x14ac:dyDescent="0.25">
      <c r="J8359" s="1"/>
    </row>
    <row r="8360" spans="10:10" x14ac:dyDescent="0.25">
      <c r="J8360" s="1"/>
    </row>
    <row r="8361" spans="10:10" x14ac:dyDescent="0.25">
      <c r="J8361" s="1"/>
    </row>
    <row r="8362" spans="10:10" x14ac:dyDescent="0.25">
      <c r="J8362" s="1"/>
    </row>
    <row r="8363" spans="10:10" x14ac:dyDescent="0.25">
      <c r="J8363" s="1"/>
    </row>
    <row r="8364" spans="10:10" x14ac:dyDescent="0.25">
      <c r="J8364" s="1"/>
    </row>
    <row r="8365" spans="10:10" x14ac:dyDescent="0.25">
      <c r="J8365" s="1"/>
    </row>
    <row r="8366" spans="10:10" x14ac:dyDescent="0.25">
      <c r="J8366" s="1"/>
    </row>
    <row r="8367" spans="10:10" x14ac:dyDescent="0.25">
      <c r="J8367" s="1"/>
    </row>
    <row r="8368" spans="10:10" x14ac:dyDescent="0.25">
      <c r="J8368" s="1"/>
    </row>
    <row r="8369" spans="10:10" x14ac:dyDescent="0.25">
      <c r="J8369" s="1"/>
    </row>
    <row r="8370" spans="10:10" x14ac:dyDescent="0.25">
      <c r="J8370" s="1"/>
    </row>
    <row r="8371" spans="10:10" x14ac:dyDescent="0.25">
      <c r="J8371" s="1"/>
    </row>
    <row r="8372" spans="10:10" x14ac:dyDescent="0.25">
      <c r="J8372" s="1"/>
    </row>
    <row r="8373" spans="10:10" x14ac:dyDescent="0.25">
      <c r="J8373" s="1"/>
    </row>
    <row r="8374" spans="10:10" x14ac:dyDescent="0.25">
      <c r="J8374" s="1"/>
    </row>
    <row r="8375" spans="10:10" x14ac:dyDescent="0.25">
      <c r="J8375" s="1"/>
    </row>
    <row r="8376" spans="10:10" x14ac:dyDescent="0.25">
      <c r="J8376" s="1"/>
    </row>
    <row r="8377" spans="10:10" x14ac:dyDescent="0.25">
      <c r="J8377" s="1"/>
    </row>
    <row r="8378" spans="10:10" x14ac:dyDescent="0.25">
      <c r="J8378" s="1"/>
    </row>
    <row r="8379" spans="10:10" x14ac:dyDescent="0.25">
      <c r="J8379" s="1"/>
    </row>
    <row r="8380" spans="10:10" x14ac:dyDescent="0.25">
      <c r="J8380" s="1"/>
    </row>
    <row r="8381" spans="10:10" x14ac:dyDescent="0.25">
      <c r="J8381" s="1"/>
    </row>
    <row r="8382" spans="10:10" x14ac:dyDescent="0.25">
      <c r="J8382" s="1"/>
    </row>
    <row r="8383" spans="10:10" x14ac:dyDescent="0.25">
      <c r="J8383" s="1"/>
    </row>
    <row r="8384" spans="10:10" x14ac:dyDescent="0.25">
      <c r="J8384" s="1"/>
    </row>
    <row r="8385" spans="10:10" x14ac:dyDescent="0.25">
      <c r="J8385" s="1"/>
    </row>
    <row r="8386" spans="10:10" x14ac:dyDescent="0.25">
      <c r="J8386" s="1"/>
    </row>
    <row r="8387" spans="10:10" x14ac:dyDescent="0.25">
      <c r="J8387" s="1"/>
    </row>
    <row r="8388" spans="10:10" x14ac:dyDescent="0.25">
      <c r="J8388" s="1"/>
    </row>
    <row r="8389" spans="10:10" x14ac:dyDescent="0.25">
      <c r="J8389" s="1"/>
    </row>
    <row r="8390" spans="10:10" x14ac:dyDescent="0.25">
      <c r="J8390" s="1"/>
    </row>
    <row r="8391" spans="10:10" x14ac:dyDescent="0.25">
      <c r="J8391" s="1"/>
    </row>
    <row r="8392" spans="10:10" x14ac:dyDescent="0.25">
      <c r="J8392" s="1"/>
    </row>
    <row r="8393" spans="10:10" x14ac:dyDescent="0.25">
      <c r="J8393" s="1"/>
    </row>
    <row r="8394" spans="10:10" x14ac:dyDescent="0.25">
      <c r="J8394" s="1"/>
    </row>
    <row r="8395" spans="10:10" x14ac:dyDescent="0.25">
      <c r="J8395" s="1"/>
    </row>
    <row r="8396" spans="10:10" x14ac:dyDescent="0.25">
      <c r="J8396" s="1"/>
    </row>
    <row r="8397" spans="10:10" x14ac:dyDescent="0.25">
      <c r="J8397" s="1"/>
    </row>
    <row r="8398" spans="10:10" x14ac:dyDescent="0.25">
      <c r="J8398" s="1"/>
    </row>
    <row r="8399" spans="10:10" x14ac:dyDescent="0.25">
      <c r="J8399" s="1"/>
    </row>
    <row r="8400" spans="10:10" x14ac:dyDescent="0.25">
      <c r="J8400" s="1"/>
    </row>
    <row r="8401" spans="10:10" x14ac:dyDescent="0.25">
      <c r="J8401" s="1"/>
    </row>
    <row r="8402" spans="10:10" x14ac:dyDescent="0.25">
      <c r="J8402" s="1"/>
    </row>
    <row r="8403" spans="10:10" x14ac:dyDescent="0.25">
      <c r="J8403" s="1"/>
    </row>
    <row r="8404" spans="10:10" x14ac:dyDescent="0.25">
      <c r="J8404" s="1"/>
    </row>
    <row r="8405" spans="10:10" x14ac:dyDescent="0.25">
      <c r="J8405" s="1"/>
    </row>
    <row r="8406" spans="10:10" x14ac:dyDescent="0.25">
      <c r="J8406" s="1"/>
    </row>
    <row r="8407" spans="10:10" x14ac:dyDescent="0.25">
      <c r="J8407" s="1"/>
    </row>
    <row r="8408" spans="10:10" x14ac:dyDescent="0.25">
      <c r="J8408" s="1"/>
    </row>
    <row r="8409" spans="10:10" x14ac:dyDescent="0.25">
      <c r="J8409" s="1"/>
    </row>
    <row r="8410" spans="10:10" x14ac:dyDescent="0.25">
      <c r="J8410" s="1"/>
    </row>
    <row r="8411" spans="10:10" x14ac:dyDescent="0.25">
      <c r="J8411" s="1"/>
    </row>
    <row r="8412" spans="10:10" x14ac:dyDescent="0.25">
      <c r="J8412" s="1"/>
    </row>
    <row r="8413" spans="10:10" x14ac:dyDescent="0.25">
      <c r="J8413" s="1"/>
    </row>
    <row r="8414" spans="10:10" x14ac:dyDescent="0.25">
      <c r="J8414" s="1"/>
    </row>
    <row r="8415" spans="10:10" x14ac:dyDescent="0.25">
      <c r="J8415" s="1"/>
    </row>
    <row r="8416" spans="10:10" x14ac:dyDescent="0.25">
      <c r="J8416" s="1"/>
    </row>
    <row r="8417" spans="10:10" x14ac:dyDescent="0.25">
      <c r="J8417" s="1"/>
    </row>
    <row r="8418" spans="10:10" x14ac:dyDescent="0.25">
      <c r="J8418" s="1"/>
    </row>
    <row r="8419" spans="10:10" x14ac:dyDescent="0.25">
      <c r="J8419" s="1"/>
    </row>
    <row r="8420" spans="10:10" x14ac:dyDescent="0.25">
      <c r="J8420" s="1"/>
    </row>
    <row r="8421" spans="10:10" x14ac:dyDescent="0.25">
      <c r="J8421" s="1"/>
    </row>
    <row r="8422" spans="10:10" x14ac:dyDescent="0.25">
      <c r="J8422" s="1"/>
    </row>
    <row r="8423" spans="10:10" x14ac:dyDescent="0.25">
      <c r="J8423" s="1"/>
    </row>
    <row r="8424" spans="10:10" x14ac:dyDescent="0.25">
      <c r="J8424" s="1"/>
    </row>
    <row r="8425" spans="10:10" x14ac:dyDescent="0.25">
      <c r="J8425" s="1"/>
    </row>
    <row r="8426" spans="10:10" x14ac:dyDescent="0.25">
      <c r="J8426" s="1"/>
    </row>
    <row r="8427" spans="10:10" x14ac:dyDescent="0.25">
      <c r="J8427" s="1"/>
    </row>
    <row r="8428" spans="10:10" x14ac:dyDescent="0.25">
      <c r="J8428" s="1"/>
    </row>
    <row r="8429" spans="10:10" x14ac:dyDescent="0.25">
      <c r="J8429" s="1"/>
    </row>
    <row r="8430" spans="10:10" x14ac:dyDescent="0.25">
      <c r="J8430" s="1"/>
    </row>
    <row r="8431" spans="10:10" x14ac:dyDescent="0.25">
      <c r="J8431" s="1"/>
    </row>
    <row r="8432" spans="10:10" x14ac:dyDescent="0.25">
      <c r="J8432" s="1"/>
    </row>
    <row r="8433" spans="10:10" x14ac:dyDescent="0.25">
      <c r="J8433" s="1"/>
    </row>
    <row r="8434" spans="10:10" x14ac:dyDescent="0.25">
      <c r="J8434" s="1"/>
    </row>
    <row r="8435" spans="10:10" x14ac:dyDescent="0.25">
      <c r="J8435" s="1"/>
    </row>
    <row r="8436" spans="10:10" x14ac:dyDescent="0.25">
      <c r="J8436" s="1"/>
    </row>
    <row r="8437" spans="10:10" x14ac:dyDescent="0.25">
      <c r="J8437" s="1"/>
    </row>
    <row r="8438" spans="10:10" x14ac:dyDescent="0.25">
      <c r="J8438" s="1"/>
    </row>
    <row r="8439" spans="10:10" x14ac:dyDescent="0.25">
      <c r="J8439" s="1"/>
    </row>
    <row r="8440" spans="10:10" x14ac:dyDescent="0.25">
      <c r="J8440" s="1"/>
    </row>
    <row r="8441" spans="10:10" x14ac:dyDescent="0.25">
      <c r="J8441" s="1"/>
    </row>
    <row r="8442" spans="10:10" x14ac:dyDescent="0.25">
      <c r="J8442" s="1"/>
    </row>
    <row r="8443" spans="10:10" x14ac:dyDescent="0.25">
      <c r="J8443" s="1"/>
    </row>
    <row r="8444" spans="10:10" x14ac:dyDescent="0.25">
      <c r="J8444" s="1"/>
    </row>
    <row r="8445" spans="10:10" x14ac:dyDescent="0.25">
      <c r="J8445" s="1"/>
    </row>
    <row r="8446" spans="10:10" x14ac:dyDescent="0.25">
      <c r="J8446" s="1"/>
    </row>
    <row r="8447" spans="10:10" x14ac:dyDescent="0.25">
      <c r="J8447" s="1"/>
    </row>
    <row r="8448" spans="10:10" x14ac:dyDescent="0.25">
      <c r="J8448" s="1"/>
    </row>
    <row r="8449" spans="10:10" x14ac:dyDescent="0.25">
      <c r="J8449" s="1"/>
    </row>
    <row r="8450" spans="10:10" x14ac:dyDescent="0.25">
      <c r="J8450" s="1"/>
    </row>
    <row r="8451" spans="10:10" x14ac:dyDescent="0.25">
      <c r="J8451" s="1"/>
    </row>
    <row r="8452" spans="10:10" x14ac:dyDescent="0.25">
      <c r="J8452" s="1"/>
    </row>
    <row r="8453" spans="10:10" x14ac:dyDescent="0.25">
      <c r="J8453" s="1"/>
    </row>
    <row r="8454" spans="10:10" x14ac:dyDescent="0.25">
      <c r="J8454" s="1"/>
    </row>
    <row r="8455" spans="10:10" x14ac:dyDescent="0.25">
      <c r="J8455" s="1"/>
    </row>
    <row r="8456" spans="10:10" x14ac:dyDescent="0.25">
      <c r="J8456" s="1"/>
    </row>
    <row r="8457" spans="10:10" x14ac:dyDescent="0.25">
      <c r="J8457" s="1"/>
    </row>
    <row r="8458" spans="10:10" x14ac:dyDescent="0.25">
      <c r="J8458" s="1"/>
    </row>
    <row r="8459" spans="10:10" x14ac:dyDescent="0.25">
      <c r="J8459" s="1"/>
    </row>
    <row r="8460" spans="10:10" x14ac:dyDescent="0.25">
      <c r="J8460" s="1"/>
    </row>
    <row r="8461" spans="10:10" x14ac:dyDescent="0.25">
      <c r="J8461" s="1"/>
    </row>
    <row r="8462" spans="10:10" x14ac:dyDescent="0.25">
      <c r="J8462" s="1"/>
    </row>
    <row r="8463" spans="10:10" x14ac:dyDescent="0.25">
      <c r="J8463" s="1"/>
    </row>
    <row r="8464" spans="10:10" x14ac:dyDescent="0.25">
      <c r="J8464" s="1"/>
    </row>
    <row r="8465" spans="10:10" x14ac:dyDescent="0.25">
      <c r="J8465" s="1"/>
    </row>
    <row r="8466" spans="10:10" x14ac:dyDescent="0.25">
      <c r="J8466" s="1"/>
    </row>
    <row r="8467" spans="10:10" x14ac:dyDescent="0.25">
      <c r="J8467" s="1"/>
    </row>
    <row r="8468" spans="10:10" x14ac:dyDescent="0.25">
      <c r="J8468" s="1"/>
    </row>
    <row r="8469" spans="10:10" x14ac:dyDescent="0.25">
      <c r="J8469" s="1"/>
    </row>
    <row r="8470" spans="10:10" x14ac:dyDescent="0.25">
      <c r="J8470" s="1"/>
    </row>
    <row r="8471" spans="10:10" x14ac:dyDescent="0.25">
      <c r="J8471" s="1"/>
    </row>
    <row r="8472" spans="10:10" x14ac:dyDescent="0.25">
      <c r="J8472" s="1"/>
    </row>
    <row r="8473" spans="10:10" x14ac:dyDescent="0.25">
      <c r="J8473" s="1"/>
    </row>
    <row r="8474" spans="10:10" x14ac:dyDescent="0.25">
      <c r="J8474" s="1"/>
    </row>
    <row r="8475" spans="10:10" x14ac:dyDescent="0.25">
      <c r="J8475" s="1"/>
    </row>
    <row r="8476" spans="10:10" x14ac:dyDescent="0.25">
      <c r="J8476" s="1"/>
    </row>
    <row r="8477" spans="10:10" x14ac:dyDescent="0.25">
      <c r="J8477" s="1"/>
    </row>
    <row r="8478" spans="10:10" x14ac:dyDescent="0.25">
      <c r="J8478" s="1"/>
    </row>
    <row r="8479" spans="10:10" x14ac:dyDescent="0.25">
      <c r="J8479" s="1"/>
    </row>
    <row r="8480" spans="10:10" x14ac:dyDescent="0.25">
      <c r="J8480" s="1"/>
    </row>
    <row r="8481" spans="10:10" x14ac:dyDescent="0.25">
      <c r="J8481" s="1"/>
    </row>
    <row r="8482" spans="10:10" x14ac:dyDescent="0.25">
      <c r="J8482" s="1"/>
    </row>
    <row r="8483" spans="10:10" x14ac:dyDescent="0.25">
      <c r="J8483" s="1"/>
    </row>
    <row r="8484" spans="10:10" x14ac:dyDescent="0.25">
      <c r="J8484" s="1"/>
    </row>
    <row r="8485" spans="10:10" x14ac:dyDescent="0.25">
      <c r="J8485" s="1"/>
    </row>
    <row r="8486" spans="10:10" x14ac:dyDescent="0.25">
      <c r="J8486" s="1"/>
    </row>
    <row r="8487" spans="10:10" x14ac:dyDescent="0.25">
      <c r="J8487" s="1"/>
    </row>
    <row r="8488" spans="10:10" x14ac:dyDescent="0.25">
      <c r="J8488" s="1"/>
    </row>
    <row r="8489" spans="10:10" x14ac:dyDescent="0.25">
      <c r="J8489" s="1"/>
    </row>
    <row r="8490" spans="10:10" x14ac:dyDescent="0.25">
      <c r="J8490" s="1"/>
    </row>
    <row r="8491" spans="10:10" x14ac:dyDescent="0.25">
      <c r="J8491" s="1"/>
    </row>
    <row r="8492" spans="10:10" x14ac:dyDescent="0.25">
      <c r="J8492" s="1"/>
    </row>
    <row r="8493" spans="10:10" x14ac:dyDescent="0.25">
      <c r="J8493" s="1"/>
    </row>
    <row r="8494" spans="10:10" x14ac:dyDescent="0.25">
      <c r="J8494" s="1"/>
    </row>
    <row r="8495" spans="10:10" x14ac:dyDescent="0.25">
      <c r="J8495" s="1"/>
    </row>
    <row r="8496" spans="10:10" x14ac:dyDescent="0.25">
      <c r="J8496" s="1"/>
    </row>
    <row r="8497" spans="10:10" x14ac:dyDescent="0.25">
      <c r="J8497" s="1"/>
    </row>
    <row r="8498" spans="10:10" x14ac:dyDescent="0.25">
      <c r="J8498" s="1"/>
    </row>
    <row r="8499" spans="10:10" x14ac:dyDescent="0.25">
      <c r="J8499" s="1"/>
    </row>
    <row r="8500" spans="10:10" x14ac:dyDescent="0.25">
      <c r="J8500" s="1"/>
    </row>
    <row r="8501" spans="10:10" x14ac:dyDescent="0.25">
      <c r="J8501" s="1"/>
    </row>
    <row r="8502" spans="10:10" x14ac:dyDescent="0.25">
      <c r="J8502" s="1"/>
    </row>
    <row r="8503" spans="10:10" x14ac:dyDescent="0.25">
      <c r="J8503" s="1"/>
    </row>
    <row r="8504" spans="10:10" x14ac:dyDescent="0.25">
      <c r="J8504" s="1"/>
    </row>
    <row r="8505" spans="10:10" x14ac:dyDescent="0.25">
      <c r="J8505" s="1"/>
    </row>
    <row r="8506" spans="10:10" x14ac:dyDescent="0.25">
      <c r="J8506" s="1"/>
    </row>
    <row r="8507" spans="10:10" x14ac:dyDescent="0.25">
      <c r="J8507" s="1"/>
    </row>
    <row r="8508" spans="10:10" x14ac:dyDescent="0.25">
      <c r="J8508" s="1"/>
    </row>
    <row r="8509" spans="10:10" x14ac:dyDescent="0.25">
      <c r="J8509" s="1"/>
    </row>
    <row r="8510" spans="10:10" x14ac:dyDescent="0.25">
      <c r="J8510" s="1"/>
    </row>
    <row r="8511" spans="10:10" x14ac:dyDescent="0.25">
      <c r="J8511" s="1"/>
    </row>
    <row r="8512" spans="10:10" x14ac:dyDescent="0.25">
      <c r="J8512" s="1"/>
    </row>
    <row r="8513" spans="10:10" x14ac:dyDescent="0.25">
      <c r="J8513" s="1"/>
    </row>
    <row r="8514" spans="10:10" x14ac:dyDescent="0.25">
      <c r="J8514" s="1"/>
    </row>
    <row r="8515" spans="10:10" x14ac:dyDescent="0.25">
      <c r="J8515" s="1"/>
    </row>
    <row r="8516" spans="10:10" x14ac:dyDescent="0.25">
      <c r="J8516" s="1"/>
    </row>
    <row r="8517" spans="10:10" x14ac:dyDescent="0.25">
      <c r="J8517" s="1"/>
    </row>
    <row r="8518" spans="10:10" x14ac:dyDescent="0.25">
      <c r="J8518" s="1"/>
    </row>
    <row r="8519" spans="10:10" x14ac:dyDescent="0.25">
      <c r="J8519" s="1"/>
    </row>
    <row r="8520" spans="10:10" x14ac:dyDescent="0.25">
      <c r="J8520" s="1"/>
    </row>
    <row r="8521" spans="10:10" x14ac:dyDescent="0.25">
      <c r="J8521" s="1"/>
    </row>
    <row r="8522" spans="10:10" x14ac:dyDescent="0.25">
      <c r="J8522" s="1"/>
    </row>
    <row r="8523" spans="10:10" x14ac:dyDescent="0.25">
      <c r="J8523" s="1"/>
    </row>
    <row r="8524" spans="10:10" x14ac:dyDescent="0.25">
      <c r="J8524" s="1"/>
    </row>
    <row r="8525" spans="10:10" x14ac:dyDescent="0.25">
      <c r="J8525" s="1"/>
    </row>
    <row r="8526" spans="10:10" x14ac:dyDescent="0.25">
      <c r="J8526" s="1"/>
    </row>
    <row r="8527" spans="10:10" x14ac:dyDescent="0.25">
      <c r="J8527" s="1"/>
    </row>
    <row r="8528" spans="10:10" x14ac:dyDescent="0.25">
      <c r="J8528" s="1"/>
    </row>
    <row r="8529" spans="10:10" x14ac:dyDescent="0.25">
      <c r="J8529" s="1"/>
    </row>
    <row r="8530" spans="10:10" x14ac:dyDescent="0.25">
      <c r="J8530" s="1"/>
    </row>
    <row r="8531" spans="10:10" x14ac:dyDescent="0.25">
      <c r="J8531" s="1"/>
    </row>
    <row r="8532" spans="10:10" x14ac:dyDescent="0.25">
      <c r="J8532" s="1"/>
    </row>
    <row r="8533" spans="10:10" x14ac:dyDescent="0.25">
      <c r="J8533" s="1"/>
    </row>
    <row r="8534" spans="10:10" x14ac:dyDescent="0.25">
      <c r="J8534" s="1"/>
    </row>
    <row r="8535" spans="10:10" x14ac:dyDescent="0.25">
      <c r="J8535" s="1"/>
    </row>
    <row r="8536" spans="10:10" x14ac:dyDescent="0.25">
      <c r="J8536" s="1"/>
    </row>
    <row r="8537" spans="10:10" x14ac:dyDescent="0.25">
      <c r="J8537" s="1"/>
    </row>
    <row r="8538" spans="10:10" x14ac:dyDescent="0.25">
      <c r="J8538" s="1"/>
    </row>
    <row r="8539" spans="10:10" x14ac:dyDescent="0.25">
      <c r="J8539" s="1"/>
    </row>
    <row r="8540" spans="10:10" x14ac:dyDescent="0.25">
      <c r="J8540" s="1"/>
    </row>
    <row r="8541" spans="10:10" x14ac:dyDescent="0.25">
      <c r="J8541" s="1"/>
    </row>
    <row r="8542" spans="10:10" x14ac:dyDescent="0.25">
      <c r="J8542" s="1"/>
    </row>
    <row r="8543" spans="10:10" x14ac:dyDescent="0.25">
      <c r="J8543" s="1"/>
    </row>
    <row r="8544" spans="10:10" x14ac:dyDescent="0.25">
      <c r="J8544" s="1"/>
    </row>
    <row r="8545" spans="10:10" x14ac:dyDescent="0.25">
      <c r="J8545" s="1"/>
    </row>
    <row r="8546" spans="10:10" x14ac:dyDescent="0.25">
      <c r="J8546" s="1"/>
    </row>
    <row r="8547" spans="10:10" x14ac:dyDescent="0.25">
      <c r="J8547" s="1"/>
    </row>
    <row r="8548" spans="10:10" x14ac:dyDescent="0.25">
      <c r="J8548" s="1"/>
    </row>
    <row r="8549" spans="10:10" x14ac:dyDescent="0.25">
      <c r="J8549" s="1"/>
    </row>
    <row r="8550" spans="10:10" x14ac:dyDescent="0.25">
      <c r="J8550" s="1"/>
    </row>
    <row r="8551" spans="10:10" x14ac:dyDescent="0.25">
      <c r="J8551" s="1"/>
    </row>
    <row r="8552" spans="10:10" x14ac:dyDescent="0.25">
      <c r="J8552" s="1"/>
    </row>
    <row r="8553" spans="10:10" x14ac:dyDescent="0.25">
      <c r="J8553" s="1"/>
    </row>
    <row r="8554" spans="10:10" x14ac:dyDescent="0.25">
      <c r="J8554" s="1"/>
    </row>
    <row r="8555" spans="10:10" x14ac:dyDescent="0.25">
      <c r="J8555" s="1"/>
    </row>
    <row r="8556" spans="10:10" x14ac:dyDescent="0.25">
      <c r="J8556" s="1"/>
    </row>
    <row r="8557" spans="10:10" x14ac:dyDescent="0.25">
      <c r="J8557" s="1"/>
    </row>
    <row r="8558" spans="10:10" x14ac:dyDescent="0.25">
      <c r="J8558" s="1"/>
    </row>
    <row r="8559" spans="10:10" x14ac:dyDescent="0.25">
      <c r="J8559" s="1"/>
    </row>
    <row r="8560" spans="10:10" x14ac:dyDescent="0.25">
      <c r="J8560" s="1"/>
    </row>
    <row r="8561" spans="10:10" x14ac:dyDescent="0.25">
      <c r="J8561" s="1"/>
    </row>
    <row r="8562" spans="10:10" x14ac:dyDescent="0.25">
      <c r="J8562" s="1"/>
    </row>
    <row r="8563" spans="10:10" x14ac:dyDescent="0.25">
      <c r="J8563" s="1"/>
    </row>
    <row r="8564" spans="10:10" x14ac:dyDescent="0.25">
      <c r="J8564" s="1"/>
    </row>
    <row r="8565" spans="10:10" x14ac:dyDescent="0.25">
      <c r="J8565" s="1"/>
    </row>
    <row r="8566" spans="10:10" x14ac:dyDescent="0.25">
      <c r="J8566" s="1"/>
    </row>
    <row r="8567" spans="10:10" x14ac:dyDescent="0.25">
      <c r="J8567" s="1"/>
    </row>
    <row r="8568" spans="10:10" x14ac:dyDescent="0.25">
      <c r="J8568" s="1"/>
    </row>
    <row r="8569" spans="10:10" x14ac:dyDescent="0.25">
      <c r="J8569" s="1"/>
    </row>
    <row r="8570" spans="10:10" x14ac:dyDescent="0.25">
      <c r="J8570" s="1"/>
    </row>
    <row r="8571" spans="10:10" x14ac:dyDescent="0.25">
      <c r="J8571" s="1"/>
    </row>
    <row r="8572" spans="10:10" x14ac:dyDescent="0.25">
      <c r="J8572" s="1"/>
    </row>
    <row r="8573" spans="10:10" x14ac:dyDescent="0.25">
      <c r="J8573" s="1"/>
    </row>
    <row r="8574" spans="10:10" x14ac:dyDescent="0.25">
      <c r="J8574" s="1"/>
    </row>
    <row r="8575" spans="10:10" x14ac:dyDescent="0.25">
      <c r="J8575" s="1"/>
    </row>
    <row r="8576" spans="10:10" x14ac:dyDescent="0.25">
      <c r="J8576" s="1"/>
    </row>
    <row r="8577" spans="10:10" x14ac:dyDescent="0.25">
      <c r="J8577" s="1"/>
    </row>
    <row r="8578" spans="10:10" x14ac:dyDescent="0.25">
      <c r="J8578" s="1"/>
    </row>
    <row r="8579" spans="10:10" x14ac:dyDescent="0.25">
      <c r="J8579" s="1"/>
    </row>
    <row r="8580" spans="10:10" x14ac:dyDescent="0.25">
      <c r="J8580" s="1"/>
    </row>
    <row r="8581" spans="10:10" x14ac:dyDescent="0.25">
      <c r="J8581" s="1"/>
    </row>
    <row r="8582" spans="10:10" x14ac:dyDescent="0.25">
      <c r="J8582" s="1"/>
    </row>
    <row r="8583" spans="10:10" x14ac:dyDescent="0.25">
      <c r="J8583" s="1"/>
    </row>
    <row r="8584" spans="10:10" x14ac:dyDescent="0.25">
      <c r="J8584" s="1"/>
    </row>
    <row r="8585" spans="10:10" x14ac:dyDescent="0.25">
      <c r="J8585" s="1"/>
    </row>
    <row r="8586" spans="10:10" x14ac:dyDescent="0.25">
      <c r="J8586" s="1"/>
    </row>
    <row r="8587" spans="10:10" x14ac:dyDescent="0.25">
      <c r="J8587" s="1"/>
    </row>
    <row r="8588" spans="10:10" x14ac:dyDescent="0.25">
      <c r="J8588" s="1"/>
    </row>
    <row r="8589" spans="10:10" x14ac:dyDescent="0.25">
      <c r="J8589" s="1"/>
    </row>
    <row r="8590" spans="10:10" x14ac:dyDescent="0.25">
      <c r="J8590" s="1"/>
    </row>
    <row r="8591" spans="10:10" x14ac:dyDescent="0.25">
      <c r="J8591" s="1"/>
    </row>
    <row r="8592" spans="10:10" x14ac:dyDescent="0.25">
      <c r="J8592" s="1"/>
    </row>
    <row r="8593" spans="10:10" x14ac:dyDescent="0.25">
      <c r="J8593" s="1"/>
    </row>
    <row r="8594" spans="10:10" x14ac:dyDescent="0.25">
      <c r="J8594" s="1"/>
    </row>
    <row r="8595" spans="10:10" x14ac:dyDescent="0.25">
      <c r="J8595" s="1"/>
    </row>
    <row r="8596" spans="10:10" x14ac:dyDescent="0.25">
      <c r="J8596" s="1"/>
    </row>
    <row r="8597" spans="10:10" x14ac:dyDescent="0.25">
      <c r="J8597" s="1"/>
    </row>
    <row r="8598" spans="10:10" x14ac:dyDescent="0.25">
      <c r="J8598" s="1"/>
    </row>
    <row r="8599" spans="10:10" x14ac:dyDescent="0.25">
      <c r="J8599" s="1"/>
    </row>
    <row r="8600" spans="10:10" x14ac:dyDescent="0.25">
      <c r="J8600" s="1"/>
    </row>
    <row r="8601" spans="10:10" x14ac:dyDescent="0.25">
      <c r="J8601" s="1"/>
    </row>
    <row r="8602" spans="10:10" x14ac:dyDescent="0.25">
      <c r="J8602" s="1"/>
    </row>
    <row r="8603" spans="10:10" x14ac:dyDescent="0.25">
      <c r="J8603" s="1"/>
    </row>
    <row r="8604" spans="10:10" x14ac:dyDescent="0.25">
      <c r="J8604" s="1"/>
    </row>
    <row r="8605" spans="10:10" x14ac:dyDescent="0.25">
      <c r="J8605" s="1"/>
    </row>
    <row r="8606" spans="10:10" x14ac:dyDescent="0.25">
      <c r="J8606" s="1"/>
    </row>
    <row r="8607" spans="10:10" x14ac:dyDescent="0.25">
      <c r="J8607" s="1"/>
    </row>
    <row r="8608" spans="10:10" x14ac:dyDescent="0.25">
      <c r="J8608" s="1"/>
    </row>
    <row r="8609" spans="10:10" x14ac:dyDescent="0.25">
      <c r="J8609" s="1"/>
    </row>
    <row r="8610" spans="10:10" x14ac:dyDescent="0.25">
      <c r="J8610" s="1"/>
    </row>
    <row r="8611" spans="10:10" x14ac:dyDescent="0.25">
      <c r="J8611" s="1"/>
    </row>
    <row r="8612" spans="10:10" x14ac:dyDescent="0.25">
      <c r="J8612" s="1"/>
    </row>
    <row r="8613" spans="10:10" x14ac:dyDescent="0.25">
      <c r="J8613" s="1"/>
    </row>
    <row r="8614" spans="10:10" x14ac:dyDescent="0.25">
      <c r="J8614" s="1"/>
    </row>
    <row r="8615" spans="10:10" x14ac:dyDescent="0.25">
      <c r="J8615" s="1"/>
    </row>
    <row r="8616" spans="10:10" x14ac:dyDescent="0.25">
      <c r="J8616" s="1"/>
    </row>
    <row r="8617" spans="10:10" x14ac:dyDescent="0.25">
      <c r="J8617" s="1"/>
    </row>
    <row r="8618" spans="10:10" x14ac:dyDescent="0.25">
      <c r="J8618" s="1"/>
    </row>
    <row r="8619" spans="10:10" x14ac:dyDescent="0.25">
      <c r="J8619" s="1"/>
    </row>
    <row r="8620" spans="10:10" x14ac:dyDescent="0.25">
      <c r="J8620" s="1"/>
    </row>
    <row r="8621" spans="10:10" x14ac:dyDescent="0.25">
      <c r="J8621" s="1"/>
    </row>
    <row r="8622" spans="10:10" x14ac:dyDescent="0.25">
      <c r="J8622" s="1"/>
    </row>
    <row r="8623" spans="10:10" x14ac:dyDescent="0.25">
      <c r="J8623" s="1"/>
    </row>
    <row r="8624" spans="10:10" x14ac:dyDescent="0.25">
      <c r="J8624" s="1"/>
    </row>
    <row r="8625" spans="10:10" x14ac:dyDescent="0.25">
      <c r="J8625" s="1"/>
    </row>
    <row r="8626" spans="10:10" x14ac:dyDescent="0.25">
      <c r="J8626" s="1"/>
    </row>
    <row r="8627" spans="10:10" x14ac:dyDescent="0.25">
      <c r="J8627" s="1"/>
    </row>
    <row r="8628" spans="10:10" x14ac:dyDescent="0.25">
      <c r="J8628" s="1"/>
    </row>
    <row r="8629" spans="10:10" x14ac:dyDescent="0.25">
      <c r="J8629" s="1"/>
    </row>
    <row r="8630" spans="10:10" x14ac:dyDescent="0.25">
      <c r="J8630" s="1"/>
    </row>
    <row r="8631" spans="10:10" x14ac:dyDescent="0.25">
      <c r="J8631" s="1"/>
    </row>
    <row r="8632" spans="10:10" x14ac:dyDescent="0.25">
      <c r="J8632" s="1"/>
    </row>
    <row r="8633" spans="10:10" x14ac:dyDescent="0.25">
      <c r="J8633" s="1"/>
    </row>
    <row r="8634" spans="10:10" x14ac:dyDescent="0.25">
      <c r="J8634" s="1"/>
    </row>
    <row r="8635" spans="10:10" x14ac:dyDescent="0.25">
      <c r="J8635" s="1"/>
    </row>
    <row r="8636" spans="10:10" x14ac:dyDescent="0.25">
      <c r="J8636" s="1"/>
    </row>
    <row r="8637" spans="10:10" x14ac:dyDescent="0.25">
      <c r="J8637" s="1"/>
    </row>
    <row r="8638" spans="10:10" x14ac:dyDescent="0.25">
      <c r="J8638" s="1"/>
    </row>
    <row r="8639" spans="10:10" x14ac:dyDescent="0.25">
      <c r="J8639" s="1"/>
    </row>
    <row r="8640" spans="10:10" x14ac:dyDescent="0.25">
      <c r="J8640" s="1"/>
    </row>
    <row r="8641" spans="10:10" x14ac:dyDescent="0.25">
      <c r="J8641" s="1"/>
    </row>
    <row r="8642" spans="10:10" x14ac:dyDescent="0.25">
      <c r="J8642" s="1"/>
    </row>
    <row r="8643" spans="10:10" x14ac:dyDescent="0.25">
      <c r="J8643" s="1"/>
    </row>
    <row r="8644" spans="10:10" x14ac:dyDescent="0.25">
      <c r="J8644" s="1"/>
    </row>
    <row r="8645" spans="10:10" x14ac:dyDescent="0.25">
      <c r="J8645" s="1"/>
    </row>
    <row r="8646" spans="10:10" x14ac:dyDescent="0.25">
      <c r="J8646" s="1"/>
    </row>
    <row r="8647" spans="10:10" x14ac:dyDescent="0.25">
      <c r="J8647" s="1"/>
    </row>
    <row r="8648" spans="10:10" x14ac:dyDescent="0.25">
      <c r="J8648" s="1"/>
    </row>
    <row r="8649" spans="10:10" x14ac:dyDescent="0.25">
      <c r="J8649" s="1"/>
    </row>
    <row r="8650" spans="10:10" x14ac:dyDescent="0.25">
      <c r="J8650" s="1"/>
    </row>
    <row r="8651" spans="10:10" x14ac:dyDescent="0.25">
      <c r="J8651" s="1"/>
    </row>
    <row r="8652" spans="10:10" x14ac:dyDescent="0.25">
      <c r="J8652" s="1"/>
    </row>
    <row r="8653" spans="10:10" x14ac:dyDescent="0.25">
      <c r="J8653" s="1"/>
    </row>
    <row r="8654" spans="10:10" x14ac:dyDescent="0.25">
      <c r="J8654" s="1"/>
    </row>
    <row r="8655" spans="10:10" x14ac:dyDescent="0.25">
      <c r="J8655" s="1"/>
    </row>
    <row r="8656" spans="10:10" x14ac:dyDescent="0.25">
      <c r="J8656" s="1"/>
    </row>
    <row r="8657" spans="10:10" x14ac:dyDescent="0.25">
      <c r="J8657" s="1"/>
    </row>
    <row r="8658" spans="10:10" x14ac:dyDescent="0.25">
      <c r="J8658" s="1"/>
    </row>
    <row r="8659" spans="10:10" x14ac:dyDescent="0.25">
      <c r="J8659" s="1"/>
    </row>
    <row r="8660" spans="10:10" x14ac:dyDescent="0.25">
      <c r="J8660" s="1"/>
    </row>
    <row r="8661" spans="10:10" x14ac:dyDescent="0.25">
      <c r="J8661" s="1"/>
    </row>
    <row r="8662" spans="10:10" x14ac:dyDescent="0.25">
      <c r="J8662" s="1"/>
    </row>
    <row r="8663" spans="10:10" x14ac:dyDescent="0.25">
      <c r="J8663" s="1"/>
    </row>
    <row r="8664" spans="10:10" x14ac:dyDescent="0.25">
      <c r="J8664" s="1"/>
    </row>
    <row r="8665" spans="10:10" x14ac:dyDescent="0.25">
      <c r="J8665" s="1"/>
    </row>
    <row r="8666" spans="10:10" x14ac:dyDescent="0.25">
      <c r="J8666" s="1"/>
    </row>
    <row r="8667" spans="10:10" x14ac:dyDescent="0.25">
      <c r="J8667" s="1"/>
    </row>
    <row r="8668" spans="10:10" x14ac:dyDescent="0.25">
      <c r="J8668" s="1"/>
    </row>
    <row r="8669" spans="10:10" x14ac:dyDescent="0.25">
      <c r="J8669" s="1"/>
    </row>
    <row r="8670" spans="10:10" x14ac:dyDescent="0.25">
      <c r="J8670" s="1"/>
    </row>
    <row r="8671" spans="10:10" x14ac:dyDescent="0.25">
      <c r="J8671" s="1"/>
    </row>
    <row r="8672" spans="10:10" x14ac:dyDescent="0.25">
      <c r="J8672" s="1"/>
    </row>
    <row r="8673" spans="10:10" x14ac:dyDescent="0.25">
      <c r="J8673" s="1"/>
    </row>
    <row r="8674" spans="10:10" x14ac:dyDescent="0.25">
      <c r="J8674" s="1"/>
    </row>
    <row r="8675" spans="10:10" x14ac:dyDescent="0.25">
      <c r="J8675" s="1"/>
    </row>
    <row r="8676" spans="10:10" x14ac:dyDescent="0.25">
      <c r="J8676" s="1"/>
    </row>
    <row r="8677" spans="10:10" x14ac:dyDescent="0.25">
      <c r="J8677" s="1"/>
    </row>
    <row r="8678" spans="10:10" x14ac:dyDescent="0.25">
      <c r="J8678" s="1"/>
    </row>
    <row r="8679" spans="10:10" x14ac:dyDescent="0.25">
      <c r="J8679" s="1"/>
    </row>
    <row r="8680" spans="10:10" x14ac:dyDescent="0.25">
      <c r="J8680" s="1"/>
    </row>
    <row r="8681" spans="10:10" x14ac:dyDescent="0.25">
      <c r="J8681" s="1"/>
    </row>
    <row r="8682" spans="10:10" x14ac:dyDescent="0.25">
      <c r="J8682" s="1"/>
    </row>
    <row r="8683" spans="10:10" x14ac:dyDescent="0.25">
      <c r="J8683" s="1"/>
    </row>
    <row r="8684" spans="10:10" x14ac:dyDescent="0.25">
      <c r="J8684" s="1"/>
    </row>
    <row r="8685" spans="10:10" x14ac:dyDescent="0.25">
      <c r="J8685" s="1"/>
    </row>
    <row r="8686" spans="10:10" x14ac:dyDescent="0.25">
      <c r="J8686" s="1"/>
    </row>
    <row r="8687" spans="10:10" x14ac:dyDescent="0.25">
      <c r="J8687" s="1"/>
    </row>
    <row r="8688" spans="10:10" x14ac:dyDescent="0.25">
      <c r="J8688" s="1"/>
    </row>
    <row r="8689" spans="10:10" x14ac:dyDescent="0.25">
      <c r="J8689" s="1"/>
    </row>
    <row r="8690" spans="10:10" x14ac:dyDescent="0.25">
      <c r="J8690" s="1"/>
    </row>
    <row r="8691" spans="10:10" x14ac:dyDescent="0.25">
      <c r="J8691" s="1"/>
    </row>
    <row r="8692" spans="10:10" x14ac:dyDescent="0.25">
      <c r="J8692" s="1"/>
    </row>
    <row r="8693" spans="10:10" x14ac:dyDescent="0.25">
      <c r="J8693" s="1"/>
    </row>
    <row r="8694" spans="10:10" x14ac:dyDescent="0.25">
      <c r="J8694" s="1"/>
    </row>
    <row r="8695" spans="10:10" x14ac:dyDescent="0.25">
      <c r="J8695" s="1"/>
    </row>
    <row r="8696" spans="10:10" x14ac:dyDescent="0.25">
      <c r="J8696" s="1"/>
    </row>
    <row r="8697" spans="10:10" x14ac:dyDescent="0.25">
      <c r="J8697" s="1"/>
    </row>
    <row r="8698" spans="10:10" x14ac:dyDescent="0.25">
      <c r="J8698" s="1"/>
    </row>
    <row r="8699" spans="10:10" x14ac:dyDescent="0.25">
      <c r="J8699" s="1"/>
    </row>
    <row r="8700" spans="10:10" x14ac:dyDescent="0.25">
      <c r="J8700" s="1"/>
    </row>
    <row r="8701" spans="10:10" x14ac:dyDescent="0.25">
      <c r="J8701" s="1"/>
    </row>
    <row r="8702" spans="10:10" x14ac:dyDescent="0.25">
      <c r="J8702" s="1"/>
    </row>
    <row r="8703" spans="10:10" x14ac:dyDescent="0.25">
      <c r="J8703" s="1"/>
    </row>
    <row r="8704" spans="10:10" x14ac:dyDescent="0.25">
      <c r="J8704" s="1"/>
    </row>
    <row r="8705" spans="10:10" x14ac:dyDescent="0.25">
      <c r="J8705" s="1"/>
    </row>
    <row r="8706" spans="10:10" x14ac:dyDescent="0.25">
      <c r="J8706" s="1"/>
    </row>
    <row r="8707" spans="10:10" x14ac:dyDescent="0.25">
      <c r="J8707" s="1"/>
    </row>
    <row r="8708" spans="10:10" x14ac:dyDescent="0.25">
      <c r="J8708" s="1"/>
    </row>
    <row r="8709" spans="10:10" x14ac:dyDescent="0.25">
      <c r="J8709" s="1"/>
    </row>
    <row r="8710" spans="10:10" x14ac:dyDescent="0.25">
      <c r="J8710" s="1"/>
    </row>
    <row r="8711" spans="10:10" x14ac:dyDescent="0.25">
      <c r="J8711" s="1"/>
    </row>
    <row r="8712" spans="10:10" x14ac:dyDescent="0.25">
      <c r="J8712" s="1"/>
    </row>
    <row r="8713" spans="10:10" x14ac:dyDescent="0.25">
      <c r="J8713" s="1"/>
    </row>
    <row r="8714" spans="10:10" x14ac:dyDescent="0.25">
      <c r="J8714" s="1"/>
    </row>
    <row r="8715" spans="10:10" x14ac:dyDescent="0.25">
      <c r="J8715" s="1"/>
    </row>
    <row r="8716" spans="10:10" x14ac:dyDescent="0.25">
      <c r="J8716" s="1"/>
    </row>
    <row r="8717" spans="10:10" x14ac:dyDescent="0.25">
      <c r="J8717" s="1"/>
    </row>
    <row r="8718" spans="10:10" x14ac:dyDescent="0.25">
      <c r="J8718" s="1"/>
    </row>
    <row r="8719" spans="10:10" x14ac:dyDescent="0.25">
      <c r="J8719" s="1"/>
    </row>
    <row r="8720" spans="10:10" x14ac:dyDescent="0.25">
      <c r="J8720" s="1"/>
    </row>
    <row r="8721" spans="10:10" x14ac:dyDescent="0.25">
      <c r="J8721" s="1"/>
    </row>
    <row r="8722" spans="10:10" x14ac:dyDescent="0.25">
      <c r="J8722" s="1"/>
    </row>
    <row r="8723" spans="10:10" x14ac:dyDescent="0.25">
      <c r="J8723" s="1"/>
    </row>
    <row r="8724" spans="10:10" x14ac:dyDescent="0.25">
      <c r="J8724" s="1"/>
    </row>
    <row r="8725" spans="10:10" x14ac:dyDescent="0.25">
      <c r="J8725" s="1"/>
    </row>
    <row r="8726" spans="10:10" x14ac:dyDescent="0.25">
      <c r="J8726" s="1"/>
    </row>
    <row r="8727" spans="10:10" x14ac:dyDescent="0.25">
      <c r="J8727" s="1"/>
    </row>
    <row r="8728" spans="10:10" x14ac:dyDescent="0.25">
      <c r="J8728" s="1"/>
    </row>
    <row r="8729" spans="10:10" x14ac:dyDescent="0.25">
      <c r="J8729" s="1"/>
    </row>
    <row r="8730" spans="10:10" x14ac:dyDescent="0.25">
      <c r="J8730" s="1"/>
    </row>
    <row r="8731" spans="10:10" x14ac:dyDescent="0.25">
      <c r="J8731" s="1"/>
    </row>
    <row r="8732" spans="10:10" x14ac:dyDescent="0.25">
      <c r="J8732" s="1"/>
    </row>
    <row r="8733" spans="10:10" x14ac:dyDescent="0.25">
      <c r="J8733" s="1"/>
    </row>
    <row r="8734" spans="10:10" x14ac:dyDescent="0.25">
      <c r="J8734" s="1"/>
    </row>
    <row r="8735" spans="10:10" x14ac:dyDescent="0.25">
      <c r="J8735" s="1"/>
    </row>
    <row r="8736" spans="10:10" x14ac:dyDescent="0.25">
      <c r="J8736" s="1"/>
    </row>
    <row r="8737" spans="10:10" x14ac:dyDescent="0.25">
      <c r="J8737" s="1"/>
    </row>
    <row r="8738" spans="10:10" x14ac:dyDescent="0.25">
      <c r="J8738" s="1"/>
    </row>
    <row r="8739" spans="10:10" x14ac:dyDescent="0.25">
      <c r="J8739" s="1"/>
    </row>
    <row r="8740" spans="10:10" x14ac:dyDescent="0.25">
      <c r="J8740" s="1"/>
    </row>
    <row r="8741" spans="10:10" x14ac:dyDescent="0.25">
      <c r="J8741" s="1"/>
    </row>
    <row r="8742" spans="10:10" x14ac:dyDescent="0.25">
      <c r="J8742" s="1"/>
    </row>
    <row r="8743" spans="10:10" x14ac:dyDescent="0.25">
      <c r="J8743" s="1"/>
    </row>
    <row r="8744" spans="10:10" x14ac:dyDescent="0.25">
      <c r="J8744" s="1"/>
    </row>
    <row r="8745" spans="10:10" x14ac:dyDescent="0.25">
      <c r="J8745" s="1"/>
    </row>
    <row r="8746" spans="10:10" x14ac:dyDescent="0.25">
      <c r="J8746" s="1"/>
    </row>
    <row r="8747" spans="10:10" x14ac:dyDescent="0.25">
      <c r="J8747" s="1"/>
    </row>
    <row r="8748" spans="10:10" x14ac:dyDescent="0.25">
      <c r="J8748" s="1"/>
    </row>
    <row r="8749" spans="10:10" x14ac:dyDescent="0.25">
      <c r="J8749" s="1"/>
    </row>
    <row r="8750" spans="10:10" x14ac:dyDescent="0.25">
      <c r="J8750" s="1"/>
    </row>
    <row r="8751" spans="10:10" x14ac:dyDescent="0.25">
      <c r="J8751" s="1"/>
    </row>
    <row r="8752" spans="10:10" x14ac:dyDescent="0.25">
      <c r="J8752" s="1"/>
    </row>
    <row r="8753" spans="10:10" x14ac:dyDescent="0.25">
      <c r="J8753" s="1"/>
    </row>
    <row r="8754" spans="10:10" x14ac:dyDescent="0.25">
      <c r="J8754" s="1"/>
    </row>
    <row r="8755" spans="10:10" x14ac:dyDescent="0.25">
      <c r="J8755" s="1"/>
    </row>
    <row r="8756" spans="10:10" x14ac:dyDescent="0.25">
      <c r="J8756" s="1"/>
    </row>
    <row r="8757" spans="10:10" x14ac:dyDescent="0.25">
      <c r="J8757" s="1"/>
    </row>
    <row r="8758" spans="10:10" x14ac:dyDescent="0.25">
      <c r="J8758" s="1"/>
    </row>
    <row r="8759" spans="10:10" x14ac:dyDescent="0.25">
      <c r="J8759" s="1"/>
    </row>
    <row r="8760" spans="10:10" x14ac:dyDescent="0.25">
      <c r="J8760" s="1"/>
    </row>
    <row r="8761" spans="10:10" x14ac:dyDescent="0.25">
      <c r="J8761" s="1"/>
    </row>
    <row r="8762" spans="10:10" x14ac:dyDescent="0.25">
      <c r="J8762" s="1"/>
    </row>
    <row r="8763" spans="10:10" x14ac:dyDescent="0.25">
      <c r="J8763" s="1"/>
    </row>
    <row r="8764" spans="10:10" x14ac:dyDescent="0.25">
      <c r="J8764" s="1"/>
    </row>
    <row r="8765" spans="10:10" x14ac:dyDescent="0.25">
      <c r="J8765" s="1"/>
    </row>
    <row r="8766" spans="10:10" x14ac:dyDescent="0.25">
      <c r="J8766" s="1"/>
    </row>
    <row r="8767" spans="10:10" x14ac:dyDescent="0.25">
      <c r="J8767" s="1"/>
    </row>
    <row r="8768" spans="10:10" x14ac:dyDescent="0.25">
      <c r="J8768" s="1"/>
    </row>
    <row r="8769" spans="10:10" x14ac:dyDescent="0.25">
      <c r="J8769" s="1"/>
    </row>
    <row r="8770" spans="10:10" x14ac:dyDescent="0.25">
      <c r="J8770" s="1"/>
    </row>
    <row r="8771" spans="10:10" x14ac:dyDescent="0.25">
      <c r="J8771" s="1"/>
    </row>
    <row r="8772" spans="10:10" x14ac:dyDescent="0.25">
      <c r="J8772" s="1"/>
    </row>
    <row r="8773" spans="10:10" x14ac:dyDescent="0.25">
      <c r="J8773" s="1"/>
    </row>
    <row r="8774" spans="10:10" x14ac:dyDescent="0.25">
      <c r="J8774" s="1"/>
    </row>
    <row r="8775" spans="10:10" x14ac:dyDescent="0.25">
      <c r="J8775" s="1"/>
    </row>
    <row r="8776" spans="10:10" x14ac:dyDescent="0.25">
      <c r="J8776" s="1"/>
    </row>
    <row r="8777" spans="10:10" x14ac:dyDescent="0.25">
      <c r="J8777" s="1"/>
    </row>
    <row r="8778" spans="10:10" x14ac:dyDescent="0.25">
      <c r="J8778" s="1"/>
    </row>
    <row r="8779" spans="10:10" x14ac:dyDescent="0.25">
      <c r="J8779" s="1"/>
    </row>
    <row r="8780" spans="10:10" x14ac:dyDescent="0.25">
      <c r="J8780" s="1"/>
    </row>
    <row r="8781" spans="10:10" x14ac:dyDescent="0.25">
      <c r="J8781" s="1"/>
    </row>
    <row r="8782" spans="10:10" x14ac:dyDescent="0.25">
      <c r="J8782" s="1"/>
    </row>
    <row r="8783" spans="10:10" x14ac:dyDescent="0.25">
      <c r="J8783" s="1"/>
    </row>
    <row r="8784" spans="10:10" x14ac:dyDescent="0.25">
      <c r="J8784" s="1"/>
    </row>
    <row r="8785" spans="10:10" x14ac:dyDescent="0.25">
      <c r="J8785" s="1"/>
    </row>
    <row r="8786" spans="10:10" x14ac:dyDescent="0.25">
      <c r="J8786" s="1"/>
    </row>
    <row r="8787" spans="10:10" x14ac:dyDescent="0.25">
      <c r="J8787" s="1"/>
    </row>
    <row r="8788" spans="10:10" x14ac:dyDescent="0.25">
      <c r="J8788" s="1"/>
    </row>
    <row r="8789" spans="10:10" x14ac:dyDescent="0.25">
      <c r="J8789" s="1"/>
    </row>
    <row r="8790" spans="10:10" x14ac:dyDescent="0.25">
      <c r="J8790" s="1"/>
    </row>
    <row r="8791" spans="10:10" x14ac:dyDescent="0.25">
      <c r="J8791" s="1"/>
    </row>
    <row r="8792" spans="10:10" x14ac:dyDescent="0.25">
      <c r="J8792" s="1"/>
    </row>
    <row r="8793" spans="10:10" x14ac:dyDescent="0.25">
      <c r="J8793" s="1"/>
    </row>
    <row r="8794" spans="10:10" x14ac:dyDescent="0.25">
      <c r="J8794" s="1"/>
    </row>
    <row r="8795" spans="10:10" x14ac:dyDescent="0.25">
      <c r="J8795" s="1"/>
    </row>
    <row r="8796" spans="10:10" x14ac:dyDescent="0.25">
      <c r="J8796" s="1"/>
    </row>
    <row r="8797" spans="10:10" x14ac:dyDescent="0.25">
      <c r="J8797" s="1"/>
    </row>
    <row r="8798" spans="10:10" x14ac:dyDescent="0.25">
      <c r="J8798" s="1"/>
    </row>
    <row r="8799" spans="10:10" x14ac:dyDescent="0.25">
      <c r="J8799" s="1"/>
    </row>
    <row r="8800" spans="10:10" x14ac:dyDescent="0.25">
      <c r="J8800" s="1"/>
    </row>
    <row r="8801" spans="10:10" x14ac:dyDescent="0.25">
      <c r="J8801" s="1"/>
    </row>
    <row r="8802" spans="10:10" x14ac:dyDescent="0.25">
      <c r="J8802" s="1"/>
    </row>
    <row r="8803" spans="10:10" x14ac:dyDescent="0.25">
      <c r="J8803" s="1"/>
    </row>
    <row r="8804" spans="10:10" x14ac:dyDescent="0.25">
      <c r="J8804" s="1"/>
    </row>
    <row r="8805" spans="10:10" x14ac:dyDescent="0.25">
      <c r="J8805" s="1"/>
    </row>
    <row r="8806" spans="10:10" x14ac:dyDescent="0.25">
      <c r="J8806" s="1"/>
    </row>
    <row r="8807" spans="10:10" x14ac:dyDescent="0.25">
      <c r="J8807" s="1"/>
    </row>
    <row r="8808" spans="10:10" x14ac:dyDescent="0.25">
      <c r="J8808" s="1"/>
    </row>
    <row r="8809" spans="10:10" x14ac:dyDescent="0.25">
      <c r="J8809" s="1"/>
    </row>
    <row r="8810" spans="10:10" x14ac:dyDescent="0.25">
      <c r="J8810" s="1"/>
    </row>
    <row r="8811" spans="10:10" x14ac:dyDescent="0.25">
      <c r="J8811" s="1"/>
    </row>
    <row r="8812" spans="10:10" x14ac:dyDescent="0.25">
      <c r="J8812" s="1"/>
    </row>
    <row r="8813" spans="10:10" x14ac:dyDescent="0.25">
      <c r="J8813" s="1"/>
    </row>
    <row r="8814" spans="10:10" x14ac:dyDescent="0.25">
      <c r="J8814" s="1"/>
    </row>
    <row r="8815" spans="10:10" x14ac:dyDescent="0.25">
      <c r="J8815" s="1"/>
    </row>
    <row r="8816" spans="10:10" x14ac:dyDescent="0.25">
      <c r="J8816" s="1"/>
    </row>
    <row r="8817" spans="10:10" x14ac:dyDescent="0.25">
      <c r="J8817" s="1"/>
    </row>
    <row r="8818" spans="10:10" x14ac:dyDescent="0.25">
      <c r="J8818" s="1"/>
    </row>
    <row r="8819" spans="10:10" x14ac:dyDescent="0.25">
      <c r="J8819" s="1"/>
    </row>
    <row r="8820" spans="10:10" x14ac:dyDescent="0.25">
      <c r="J8820" s="1"/>
    </row>
    <row r="8821" spans="10:10" x14ac:dyDescent="0.25">
      <c r="J8821" s="1"/>
    </row>
    <row r="8822" spans="10:10" x14ac:dyDescent="0.25">
      <c r="J8822" s="1"/>
    </row>
    <row r="8823" spans="10:10" x14ac:dyDescent="0.25">
      <c r="J8823" s="1"/>
    </row>
    <row r="8824" spans="10:10" x14ac:dyDescent="0.25">
      <c r="J8824" s="1"/>
    </row>
    <row r="8825" spans="10:10" x14ac:dyDescent="0.25">
      <c r="J8825" s="1"/>
    </row>
    <row r="8826" spans="10:10" x14ac:dyDescent="0.25">
      <c r="J8826" s="1"/>
    </row>
    <row r="8827" spans="10:10" x14ac:dyDescent="0.25">
      <c r="J8827" s="1"/>
    </row>
    <row r="8828" spans="10:10" x14ac:dyDescent="0.25">
      <c r="J8828" s="1"/>
    </row>
    <row r="8829" spans="10:10" x14ac:dyDescent="0.25">
      <c r="J8829" s="1"/>
    </row>
    <row r="8830" spans="10:10" x14ac:dyDescent="0.25">
      <c r="J8830" s="1"/>
    </row>
    <row r="8831" spans="10:10" x14ac:dyDescent="0.25">
      <c r="J8831" s="1"/>
    </row>
    <row r="8832" spans="10:10" x14ac:dyDescent="0.25">
      <c r="J8832" s="1"/>
    </row>
    <row r="8833" spans="10:10" x14ac:dyDescent="0.25">
      <c r="J8833" s="1"/>
    </row>
    <row r="8834" spans="10:10" x14ac:dyDescent="0.25">
      <c r="J8834" s="1"/>
    </row>
    <row r="8835" spans="10:10" x14ac:dyDescent="0.25">
      <c r="J8835" s="1"/>
    </row>
    <row r="8836" spans="10:10" x14ac:dyDescent="0.25">
      <c r="J8836" s="1"/>
    </row>
    <row r="8837" spans="10:10" x14ac:dyDescent="0.25">
      <c r="J8837" s="1"/>
    </row>
    <row r="8838" spans="10:10" x14ac:dyDescent="0.25">
      <c r="J8838" s="1"/>
    </row>
    <row r="8839" spans="10:10" x14ac:dyDescent="0.25">
      <c r="J8839" s="1"/>
    </row>
    <row r="8840" spans="10:10" x14ac:dyDescent="0.25">
      <c r="J8840" s="1"/>
    </row>
    <row r="8841" spans="10:10" x14ac:dyDescent="0.25">
      <c r="J8841" s="1"/>
    </row>
    <row r="8842" spans="10:10" x14ac:dyDescent="0.25">
      <c r="J8842" s="1"/>
    </row>
    <row r="8843" spans="10:10" x14ac:dyDescent="0.25">
      <c r="J8843" s="1"/>
    </row>
    <row r="8844" spans="10:10" x14ac:dyDescent="0.25">
      <c r="J8844" s="1"/>
    </row>
    <row r="8845" spans="10:10" x14ac:dyDescent="0.25">
      <c r="J8845" s="1"/>
    </row>
    <row r="8846" spans="10:10" x14ac:dyDescent="0.25">
      <c r="J8846" s="1"/>
    </row>
    <row r="8847" spans="10:10" x14ac:dyDescent="0.25">
      <c r="J8847" s="1"/>
    </row>
    <row r="8848" spans="10:10" x14ac:dyDescent="0.25">
      <c r="J8848" s="1"/>
    </row>
    <row r="8849" spans="10:10" x14ac:dyDescent="0.25">
      <c r="J8849" s="1"/>
    </row>
    <row r="8850" spans="10:10" x14ac:dyDescent="0.25">
      <c r="J8850" s="1"/>
    </row>
    <row r="8851" spans="10:10" x14ac:dyDescent="0.25">
      <c r="J8851" s="1"/>
    </row>
    <row r="8852" spans="10:10" x14ac:dyDescent="0.25">
      <c r="J8852" s="1"/>
    </row>
    <row r="8853" spans="10:10" x14ac:dyDescent="0.25">
      <c r="J8853" s="1"/>
    </row>
    <row r="8854" spans="10:10" x14ac:dyDescent="0.25">
      <c r="J8854" s="1"/>
    </row>
    <row r="8855" spans="10:10" x14ac:dyDescent="0.25">
      <c r="J8855" s="1"/>
    </row>
    <row r="8856" spans="10:10" x14ac:dyDescent="0.25">
      <c r="J8856" s="1"/>
    </row>
    <row r="8857" spans="10:10" x14ac:dyDescent="0.25">
      <c r="J8857" s="1"/>
    </row>
    <row r="8858" spans="10:10" x14ac:dyDescent="0.25">
      <c r="J8858" s="1"/>
    </row>
    <row r="8859" spans="10:10" x14ac:dyDescent="0.25">
      <c r="J8859" s="1"/>
    </row>
    <row r="8860" spans="10:10" x14ac:dyDescent="0.25">
      <c r="J8860" s="1"/>
    </row>
    <row r="8861" spans="10:10" x14ac:dyDescent="0.25">
      <c r="J8861" s="1"/>
    </row>
    <row r="8862" spans="10:10" x14ac:dyDescent="0.25">
      <c r="J8862" s="1"/>
    </row>
    <row r="8863" spans="10:10" x14ac:dyDescent="0.25">
      <c r="J8863" s="1"/>
    </row>
    <row r="8864" spans="10:10" x14ac:dyDescent="0.25">
      <c r="J8864" s="1"/>
    </row>
    <row r="8865" spans="10:10" x14ac:dyDescent="0.25">
      <c r="J8865" s="1"/>
    </row>
    <row r="8866" spans="10:10" x14ac:dyDescent="0.25">
      <c r="J8866" s="1"/>
    </row>
    <row r="8867" spans="10:10" x14ac:dyDescent="0.25">
      <c r="J8867" s="1"/>
    </row>
    <row r="8868" spans="10:10" x14ac:dyDescent="0.25">
      <c r="J8868" s="1"/>
    </row>
    <row r="8869" spans="10:10" x14ac:dyDescent="0.25">
      <c r="J8869" s="1"/>
    </row>
    <row r="8870" spans="10:10" x14ac:dyDescent="0.25">
      <c r="J8870" s="1"/>
    </row>
    <row r="8871" spans="10:10" x14ac:dyDescent="0.25">
      <c r="J8871" s="1"/>
    </row>
    <row r="8872" spans="10:10" x14ac:dyDescent="0.25">
      <c r="J8872" s="1"/>
    </row>
    <row r="8873" spans="10:10" x14ac:dyDescent="0.25">
      <c r="J8873" s="1"/>
    </row>
    <row r="8874" spans="10:10" x14ac:dyDescent="0.25">
      <c r="J8874" s="1"/>
    </row>
    <row r="8875" spans="10:10" x14ac:dyDescent="0.25">
      <c r="J8875" s="1"/>
    </row>
    <row r="8876" spans="10:10" x14ac:dyDescent="0.25">
      <c r="J8876" s="1"/>
    </row>
    <row r="8877" spans="10:10" x14ac:dyDescent="0.25">
      <c r="J8877" s="1"/>
    </row>
    <row r="8878" spans="10:10" x14ac:dyDescent="0.25">
      <c r="J8878" s="1"/>
    </row>
    <row r="8879" spans="10:10" x14ac:dyDescent="0.25">
      <c r="J8879" s="1"/>
    </row>
    <row r="8880" spans="10:10" x14ac:dyDescent="0.25">
      <c r="J8880" s="1"/>
    </row>
    <row r="8881" spans="10:10" x14ac:dyDescent="0.25">
      <c r="J8881" s="1"/>
    </row>
    <row r="8882" spans="10:10" x14ac:dyDescent="0.25">
      <c r="J8882" s="1"/>
    </row>
    <row r="8883" spans="10:10" x14ac:dyDescent="0.25">
      <c r="J8883" s="1"/>
    </row>
    <row r="8884" spans="10:10" x14ac:dyDescent="0.25">
      <c r="J8884" s="1"/>
    </row>
    <row r="8885" spans="10:10" x14ac:dyDescent="0.25">
      <c r="J8885" s="1"/>
    </row>
    <row r="8886" spans="10:10" x14ac:dyDescent="0.25">
      <c r="J8886" s="1"/>
    </row>
    <row r="8887" spans="10:10" x14ac:dyDescent="0.25">
      <c r="J8887" s="1"/>
    </row>
    <row r="8888" spans="10:10" x14ac:dyDescent="0.25">
      <c r="J8888" s="1"/>
    </row>
    <row r="8889" spans="10:10" x14ac:dyDescent="0.25">
      <c r="J8889" s="1"/>
    </row>
    <row r="8890" spans="10:10" x14ac:dyDescent="0.25">
      <c r="J8890" s="1"/>
    </row>
    <row r="8891" spans="10:10" x14ac:dyDescent="0.25">
      <c r="J8891" s="1"/>
    </row>
    <row r="8892" spans="10:10" x14ac:dyDescent="0.25">
      <c r="J8892" s="1"/>
    </row>
    <row r="8893" spans="10:10" x14ac:dyDescent="0.25">
      <c r="J8893" s="1"/>
    </row>
    <row r="8894" spans="10:10" x14ac:dyDescent="0.25">
      <c r="J8894" s="1"/>
    </row>
    <row r="8895" spans="10:10" x14ac:dyDescent="0.25">
      <c r="J8895" s="1"/>
    </row>
    <row r="8896" spans="10:10" x14ac:dyDescent="0.25">
      <c r="J8896" s="1"/>
    </row>
    <row r="8897" spans="10:10" x14ac:dyDescent="0.25">
      <c r="J8897" s="1"/>
    </row>
    <row r="8898" spans="10:10" x14ac:dyDescent="0.25">
      <c r="J8898" s="1"/>
    </row>
    <row r="8899" spans="10:10" x14ac:dyDescent="0.25">
      <c r="J8899" s="1"/>
    </row>
    <row r="8900" spans="10:10" x14ac:dyDescent="0.25">
      <c r="J8900" s="1"/>
    </row>
    <row r="8901" spans="10:10" x14ac:dyDescent="0.25">
      <c r="J8901" s="1"/>
    </row>
    <row r="8902" spans="10:10" x14ac:dyDescent="0.25">
      <c r="J8902" s="1"/>
    </row>
    <row r="8903" spans="10:10" x14ac:dyDescent="0.25">
      <c r="J8903" s="1"/>
    </row>
    <row r="8904" spans="10:10" x14ac:dyDescent="0.25">
      <c r="J8904" s="1"/>
    </row>
    <row r="8905" spans="10:10" x14ac:dyDescent="0.25">
      <c r="J8905" s="1"/>
    </row>
    <row r="8906" spans="10:10" x14ac:dyDescent="0.25">
      <c r="J8906" s="1"/>
    </row>
    <row r="8907" spans="10:10" x14ac:dyDescent="0.25">
      <c r="J8907" s="1"/>
    </row>
    <row r="8908" spans="10:10" x14ac:dyDescent="0.25">
      <c r="J8908" s="1"/>
    </row>
    <row r="8909" spans="10:10" x14ac:dyDescent="0.25">
      <c r="J8909" s="1"/>
    </row>
    <row r="8910" spans="10:10" x14ac:dyDescent="0.25">
      <c r="J8910" s="1"/>
    </row>
    <row r="8911" spans="10:10" x14ac:dyDescent="0.25">
      <c r="J8911" s="1"/>
    </row>
    <row r="8912" spans="10:10" x14ac:dyDescent="0.25">
      <c r="J8912" s="1"/>
    </row>
    <row r="8913" spans="10:10" x14ac:dyDescent="0.25">
      <c r="J8913" s="1"/>
    </row>
    <row r="8914" spans="10:10" x14ac:dyDescent="0.25">
      <c r="J8914" s="1"/>
    </row>
    <row r="8915" spans="10:10" x14ac:dyDescent="0.25">
      <c r="J8915" s="1"/>
    </row>
    <row r="8916" spans="10:10" x14ac:dyDescent="0.25">
      <c r="J8916" s="1"/>
    </row>
    <row r="8917" spans="10:10" x14ac:dyDescent="0.25">
      <c r="J8917" s="1"/>
    </row>
    <row r="8918" spans="10:10" x14ac:dyDescent="0.25">
      <c r="J8918" s="1"/>
    </row>
    <row r="8919" spans="10:10" x14ac:dyDescent="0.25">
      <c r="J8919" s="1"/>
    </row>
    <row r="8920" spans="10:10" x14ac:dyDescent="0.25">
      <c r="J8920" s="1"/>
    </row>
    <row r="8921" spans="10:10" x14ac:dyDescent="0.25">
      <c r="J8921" s="1"/>
    </row>
    <row r="8922" spans="10:10" x14ac:dyDescent="0.25">
      <c r="J8922" s="1"/>
    </row>
    <row r="8923" spans="10:10" x14ac:dyDescent="0.25">
      <c r="J8923" s="1"/>
    </row>
    <row r="8924" spans="10:10" x14ac:dyDescent="0.25">
      <c r="J8924" s="1"/>
    </row>
    <row r="8925" spans="10:10" x14ac:dyDescent="0.25">
      <c r="J8925" s="1"/>
    </row>
    <row r="8926" spans="10:10" x14ac:dyDescent="0.25">
      <c r="J8926" s="1"/>
    </row>
    <row r="8927" spans="10:10" x14ac:dyDescent="0.25">
      <c r="J8927" s="1"/>
    </row>
    <row r="8928" spans="10:10" x14ac:dyDescent="0.25">
      <c r="J8928" s="1"/>
    </row>
    <row r="8929" spans="10:10" x14ac:dyDescent="0.25">
      <c r="J8929" s="1"/>
    </row>
    <row r="8930" spans="10:10" x14ac:dyDescent="0.25">
      <c r="J8930" s="1"/>
    </row>
    <row r="8931" spans="10:10" x14ac:dyDescent="0.25">
      <c r="J8931" s="1"/>
    </row>
    <row r="8932" spans="10:10" x14ac:dyDescent="0.25">
      <c r="J8932" s="1"/>
    </row>
    <row r="8933" spans="10:10" x14ac:dyDescent="0.25">
      <c r="J8933" s="1"/>
    </row>
    <row r="8934" spans="10:10" x14ac:dyDescent="0.25">
      <c r="J8934" s="1"/>
    </row>
    <row r="8935" spans="10:10" x14ac:dyDescent="0.25">
      <c r="J8935" s="1"/>
    </row>
    <row r="8936" spans="10:10" x14ac:dyDescent="0.25">
      <c r="J8936" s="1"/>
    </row>
    <row r="8937" spans="10:10" x14ac:dyDescent="0.25">
      <c r="J8937" s="1"/>
    </row>
    <row r="8938" spans="10:10" x14ac:dyDescent="0.25">
      <c r="J8938" s="1"/>
    </row>
    <row r="8939" spans="10:10" x14ac:dyDescent="0.25">
      <c r="J8939" s="1"/>
    </row>
    <row r="8940" spans="10:10" x14ac:dyDescent="0.25">
      <c r="J8940" s="1"/>
    </row>
    <row r="8941" spans="10:10" x14ac:dyDescent="0.25">
      <c r="J8941" s="1"/>
    </row>
    <row r="8942" spans="10:10" x14ac:dyDescent="0.25">
      <c r="J8942" s="1"/>
    </row>
    <row r="8943" spans="10:10" x14ac:dyDescent="0.25">
      <c r="J8943" s="1"/>
    </row>
    <row r="8944" spans="10:10" x14ac:dyDescent="0.25">
      <c r="J8944" s="1"/>
    </row>
    <row r="8945" spans="10:10" x14ac:dyDescent="0.25">
      <c r="J8945" s="1"/>
    </row>
    <row r="8946" spans="10:10" x14ac:dyDescent="0.25">
      <c r="J8946" s="1"/>
    </row>
    <row r="8947" spans="10:10" x14ac:dyDescent="0.25">
      <c r="J8947" s="1"/>
    </row>
    <row r="8948" spans="10:10" x14ac:dyDescent="0.25">
      <c r="J8948" s="1"/>
    </row>
    <row r="8949" spans="10:10" x14ac:dyDescent="0.25">
      <c r="J8949" s="1"/>
    </row>
    <row r="8950" spans="10:10" x14ac:dyDescent="0.25">
      <c r="J8950" s="1"/>
    </row>
    <row r="8951" spans="10:10" x14ac:dyDescent="0.25">
      <c r="J8951" s="1"/>
    </row>
    <row r="8952" spans="10:10" x14ac:dyDescent="0.25">
      <c r="J8952" s="1"/>
    </row>
    <row r="8953" spans="10:10" x14ac:dyDescent="0.25">
      <c r="J8953" s="1"/>
    </row>
    <row r="8954" spans="10:10" x14ac:dyDescent="0.25">
      <c r="J8954" s="1"/>
    </row>
    <row r="8955" spans="10:10" x14ac:dyDescent="0.25">
      <c r="J8955" s="1"/>
    </row>
    <row r="8956" spans="10:10" x14ac:dyDescent="0.25">
      <c r="J8956" s="1"/>
    </row>
    <row r="8957" spans="10:10" x14ac:dyDescent="0.25">
      <c r="J8957" s="1"/>
    </row>
    <row r="8958" spans="10:10" x14ac:dyDescent="0.25">
      <c r="J8958" s="1"/>
    </row>
    <row r="8959" spans="10:10" x14ac:dyDescent="0.25">
      <c r="J8959" s="1"/>
    </row>
    <row r="8960" spans="10:10" x14ac:dyDescent="0.25">
      <c r="J8960" s="1"/>
    </row>
    <row r="8961" spans="10:10" x14ac:dyDescent="0.25">
      <c r="J8961" s="1"/>
    </row>
    <row r="8962" spans="10:10" x14ac:dyDescent="0.25">
      <c r="J8962" s="1"/>
    </row>
    <row r="8963" spans="10:10" x14ac:dyDescent="0.25">
      <c r="J8963" s="1"/>
    </row>
    <row r="8964" spans="10:10" x14ac:dyDescent="0.25">
      <c r="J8964" s="1"/>
    </row>
    <row r="8965" spans="10:10" x14ac:dyDescent="0.25">
      <c r="J8965" s="1"/>
    </row>
    <row r="8966" spans="10:10" x14ac:dyDescent="0.25">
      <c r="J8966" s="1"/>
    </row>
    <row r="8967" spans="10:10" x14ac:dyDescent="0.25">
      <c r="J8967" s="1"/>
    </row>
    <row r="8968" spans="10:10" x14ac:dyDescent="0.25">
      <c r="J8968" s="1"/>
    </row>
    <row r="8969" spans="10:10" x14ac:dyDescent="0.25">
      <c r="J8969" s="1"/>
    </row>
    <row r="8970" spans="10:10" x14ac:dyDescent="0.25">
      <c r="J8970" s="1"/>
    </row>
    <row r="8971" spans="10:10" x14ac:dyDescent="0.25">
      <c r="J8971" s="1"/>
    </row>
    <row r="8972" spans="10:10" x14ac:dyDescent="0.25">
      <c r="J8972" s="1"/>
    </row>
    <row r="8973" spans="10:10" x14ac:dyDescent="0.25">
      <c r="J8973" s="1"/>
    </row>
    <row r="8974" spans="10:10" x14ac:dyDescent="0.25">
      <c r="J8974" s="1"/>
    </row>
    <row r="8975" spans="10:10" x14ac:dyDescent="0.25">
      <c r="J8975" s="1"/>
    </row>
    <row r="8976" spans="10:10" x14ac:dyDescent="0.25">
      <c r="J8976" s="1"/>
    </row>
    <row r="8977" spans="10:10" x14ac:dyDescent="0.25">
      <c r="J8977" s="1"/>
    </row>
    <row r="8978" spans="10:10" x14ac:dyDescent="0.25">
      <c r="J8978" s="1"/>
    </row>
    <row r="8979" spans="10:10" x14ac:dyDescent="0.25">
      <c r="J8979" s="1"/>
    </row>
    <row r="8980" spans="10:10" x14ac:dyDescent="0.25">
      <c r="J8980" s="1"/>
    </row>
    <row r="8981" spans="10:10" x14ac:dyDescent="0.25">
      <c r="J8981" s="1"/>
    </row>
    <row r="8982" spans="10:10" x14ac:dyDescent="0.25">
      <c r="J8982" s="1"/>
    </row>
    <row r="8983" spans="10:10" x14ac:dyDescent="0.25">
      <c r="J8983" s="1"/>
    </row>
    <row r="8984" spans="10:10" x14ac:dyDescent="0.25">
      <c r="J8984" s="1"/>
    </row>
    <row r="8985" spans="10:10" x14ac:dyDescent="0.25">
      <c r="J8985" s="1"/>
    </row>
    <row r="8986" spans="10:10" x14ac:dyDescent="0.25">
      <c r="J8986" s="1"/>
    </row>
    <row r="8987" spans="10:10" x14ac:dyDescent="0.25">
      <c r="J8987" s="1"/>
    </row>
    <row r="8988" spans="10:10" x14ac:dyDescent="0.25">
      <c r="J8988" s="1"/>
    </row>
    <row r="8989" spans="10:10" x14ac:dyDescent="0.25">
      <c r="J8989" s="1"/>
    </row>
    <row r="8990" spans="10:10" x14ac:dyDescent="0.25">
      <c r="J8990" s="1"/>
    </row>
    <row r="8991" spans="10:10" x14ac:dyDescent="0.25">
      <c r="J8991" s="1"/>
    </row>
    <row r="8992" spans="10:10" x14ac:dyDescent="0.25">
      <c r="J8992" s="1"/>
    </row>
    <row r="8993" spans="10:10" x14ac:dyDescent="0.25">
      <c r="J8993" s="1"/>
    </row>
    <row r="8994" spans="10:10" x14ac:dyDescent="0.25">
      <c r="J8994" s="1"/>
    </row>
    <row r="8995" spans="10:10" x14ac:dyDescent="0.25">
      <c r="J8995" s="1"/>
    </row>
    <row r="8996" spans="10:10" x14ac:dyDescent="0.25">
      <c r="J8996" s="1"/>
    </row>
    <row r="8997" spans="10:10" x14ac:dyDescent="0.25">
      <c r="J8997" s="1"/>
    </row>
    <row r="8998" spans="10:10" x14ac:dyDescent="0.25">
      <c r="J8998" s="1"/>
    </row>
    <row r="8999" spans="10:10" x14ac:dyDescent="0.25">
      <c r="J8999" s="1"/>
    </row>
    <row r="9000" spans="10:10" x14ac:dyDescent="0.25">
      <c r="J9000" s="1"/>
    </row>
    <row r="9001" spans="10:10" x14ac:dyDescent="0.25">
      <c r="J9001" s="1"/>
    </row>
    <row r="9002" spans="10:10" x14ac:dyDescent="0.25">
      <c r="J9002" s="1"/>
    </row>
    <row r="9003" spans="10:10" x14ac:dyDescent="0.25">
      <c r="J9003" s="1"/>
    </row>
    <row r="9004" spans="10:10" x14ac:dyDescent="0.25">
      <c r="J9004" s="1"/>
    </row>
    <row r="9005" spans="10:10" x14ac:dyDescent="0.25">
      <c r="J9005" s="1"/>
    </row>
    <row r="9006" spans="10:10" x14ac:dyDescent="0.25">
      <c r="J9006" s="1"/>
    </row>
    <row r="9007" spans="10:10" x14ac:dyDescent="0.25">
      <c r="J9007" s="1"/>
    </row>
    <row r="9008" spans="10:10" x14ac:dyDescent="0.25">
      <c r="J9008" s="1"/>
    </row>
    <row r="9009" spans="10:10" x14ac:dyDescent="0.25">
      <c r="J9009" s="1"/>
    </row>
    <row r="9010" spans="10:10" x14ac:dyDescent="0.25">
      <c r="J9010" s="1"/>
    </row>
    <row r="9011" spans="10:10" x14ac:dyDescent="0.25">
      <c r="J9011" s="1"/>
    </row>
    <row r="9012" spans="10:10" x14ac:dyDescent="0.25">
      <c r="J9012" s="1"/>
    </row>
    <row r="9013" spans="10:10" x14ac:dyDescent="0.25">
      <c r="J9013" s="1"/>
    </row>
    <row r="9014" spans="10:10" x14ac:dyDescent="0.25">
      <c r="J9014" s="1"/>
    </row>
    <row r="9015" spans="10:10" x14ac:dyDescent="0.25">
      <c r="J9015" s="1"/>
    </row>
    <row r="9016" spans="10:10" x14ac:dyDescent="0.25">
      <c r="J9016" s="1"/>
    </row>
    <row r="9017" spans="10:10" x14ac:dyDescent="0.25">
      <c r="J9017" s="1"/>
    </row>
    <row r="9018" spans="10:10" x14ac:dyDescent="0.25">
      <c r="J9018" s="1"/>
    </row>
    <row r="9019" spans="10:10" x14ac:dyDescent="0.25">
      <c r="J9019" s="1"/>
    </row>
    <row r="9020" spans="10:10" x14ac:dyDescent="0.25">
      <c r="J9020" s="1"/>
    </row>
    <row r="9021" spans="10:10" x14ac:dyDescent="0.25">
      <c r="J9021" s="1"/>
    </row>
    <row r="9022" spans="10:10" x14ac:dyDescent="0.25">
      <c r="J9022" s="1"/>
    </row>
    <row r="9023" spans="10:10" x14ac:dyDescent="0.25">
      <c r="J9023" s="1"/>
    </row>
    <row r="9024" spans="10:10" x14ac:dyDescent="0.25">
      <c r="J9024" s="1"/>
    </row>
    <row r="9025" spans="10:10" x14ac:dyDescent="0.25">
      <c r="J9025" s="1"/>
    </row>
    <row r="9026" spans="10:10" x14ac:dyDescent="0.25">
      <c r="J9026" s="1"/>
    </row>
    <row r="9027" spans="10:10" x14ac:dyDescent="0.25">
      <c r="J9027" s="1"/>
    </row>
    <row r="9028" spans="10:10" x14ac:dyDescent="0.25">
      <c r="J9028" s="1"/>
    </row>
    <row r="9029" spans="10:10" x14ac:dyDescent="0.25">
      <c r="J9029" s="1"/>
    </row>
    <row r="9030" spans="10:10" x14ac:dyDescent="0.25">
      <c r="J9030" s="1"/>
    </row>
    <row r="9031" spans="10:10" x14ac:dyDescent="0.25">
      <c r="J9031" s="1"/>
    </row>
    <row r="9032" spans="10:10" x14ac:dyDescent="0.25">
      <c r="J9032" s="1"/>
    </row>
    <row r="9033" spans="10:10" x14ac:dyDescent="0.25">
      <c r="J9033" s="1"/>
    </row>
    <row r="9034" spans="10:10" x14ac:dyDescent="0.25">
      <c r="J9034" s="1"/>
    </row>
    <row r="9035" spans="10:10" x14ac:dyDescent="0.25">
      <c r="J9035" s="1"/>
    </row>
    <row r="9036" spans="10:10" x14ac:dyDescent="0.25">
      <c r="J9036" s="1"/>
    </row>
    <row r="9037" spans="10:10" x14ac:dyDescent="0.25">
      <c r="J9037" s="1"/>
    </row>
    <row r="9038" spans="10:10" x14ac:dyDescent="0.25">
      <c r="J9038" s="1"/>
    </row>
    <row r="9039" spans="10:10" x14ac:dyDescent="0.25">
      <c r="J9039" s="1"/>
    </row>
    <row r="9040" spans="10:10" x14ac:dyDescent="0.25">
      <c r="J9040" s="1"/>
    </row>
    <row r="9041" spans="10:10" x14ac:dyDescent="0.25">
      <c r="J9041" s="1"/>
    </row>
    <row r="9042" spans="10:10" x14ac:dyDescent="0.25">
      <c r="J9042" s="1"/>
    </row>
    <row r="9043" spans="10:10" x14ac:dyDescent="0.25">
      <c r="J9043" s="1"/>
    </row>
    <row r="9044" spans="10:10" x14ac:dyDescent="0.25">
      <c r="J9044" s="1"/>
    </row>
    <row r="9045" spans="10:10" x14ac:dyDescent="0.25">
      <c r="J9045" s="1"/>
    </row>
    <row r="9046" spans="10:10" x14ac:dyDescent="0.25">
      <c r="J9046" s="1"/>
    </row>
    <row r="9047" spans="10:10" x14ac:dyDescent="0.25">
      <c r="J9047" s="1"/>
    </row>
    <row r="9048" spans="10:10" x14ac:dyDescent="0.25">
      <c r="J9048" s="1"/>
    </row>
    <row r="9049" spans="10:10" x14ac:dyDescent="0.25">
      <c r="J9049" s="1"/>
    </row>
    <row r="9050" spans="10:10" x14ac:dyDescent="0.25">
      <c r="J9050" s="1"/>
    </row>
    <row r="9051" spans="10:10" x14ac:dyDescent="0.25">
      <c r="J9051" s="1"/>
    </row>
    <row r="9052" spans="10:10" x14ac:dyDescent="0.25">
      <c r="J9052" s="1"/>
    </row>
    <row r="9053" spans="10:10" x14ac:dyDescent="0.25">
      <c r="J9053" s="1"/>
    </row>
    <row r="9054" spans="10:10" x14ac:dyDescent="0.25">
      <c r="J9054" s="1"/>
    </row>
    <row r="9055" spans="10:10" x14ac:dyDescent="0.25">
      <c r="J9055" s="1"/>
    </row>
    <row r="9056" spans="10:10" x14ac:dyDescent="0.25">
      <c r="J9056" s="1"/>
    </row>
    <row r="9057" spans="10:10" x14ac:dyDescent="0.25">
      <c r="J9057" s="1"/>
    </row>
    <row r="9058" spans="10:10" x14ac:dyDescent="0.25">
      <c r="J9058" s="1"/>
    </row>
    <row r="9059" spans="10:10" x14ac:dyDescent="0.25">
      <c r="J9059" s="1"/>
    </row>
    <row r="9060" spans="10:10" x14ac:dyDescent="0.25">
      <c r="J9060" s="1"/>
    </row>
    <row r="9061" spans="10:10" x14ac:dyDescent="0.25">
      <c r="J9061" s="1"/>
    </row>
    <row r="9062" spans="10:10" x14ac:dyDescent="0.25">
      <c r="J9062" s="1"/>
    </row>
    <row r="9063" spans="10:10" x14ac:dyDescent="0.25">
      <c r="J9063" s="1"/>
    </row>
    <row r="9064" spans="10:10" x14ac:dyDescent="0.25">
      <c r="J9064" s="1"/>
    </row>
    <row r="9065" spans="10:10" x14ac:dyDescent="0.25">
      <c r="J9065" s="1"/>
    </row>
    <row r="9066" spans="10:10" x14ac:dyDescent="0.25">
      <c r="J9066" s="1"/>
    </row>
    <row r="9067" spans="10:10" x14ac:dyDescent="0.25">
      <c r="J9067" s="1"/>
    </row>
    <row r="9068" spans="10:10" x14ac:dyDescent="0.25">
      <c r="J9068" s="1"/>
    </row>
    <row r="9069" spans="10:10" x14ac:dyDescent="0.25">
      <c r="J9069" s="1"/>
    </row>
    <row r="9070" spans="10:10" x14ac:dyDescent="0.25">
      <c r="J9070" s="1"/>
    </row>
    <row r="9071" spans="10:10" x14ac:dyDescent="0.25">
      <c r="J9071" s="1"/>
    </row>
    <row r="9072" spans="10:10" x14ac:dyDescent="0.25">
      <c r="J9072" s="1"/>
    </row>
    <row r="9073" spans="10:10" x14ac:dyDescent="0.25">
      <c r="J9073" s="1"/>
    </row>
    <row r="9074" spans="10:10" x14ac:dyDescent="0.25">
      <c r="J9074" s="1"/>
    </row>
    <row r="9075" spans="10:10" x14ac:dyDescent="0.25">
      <c r="J9075" s="1"/>
    </row>
    <row r="9076" spans="10:10" x14ac:dyDescent="0.25">
      <c r="J9076" s="1"/>
    </row>
    <row r="9077" spans="10:10" x14ac:dyDescent="0.25">
      <c r="J9077" s="1"/>
    </row>
    <row r="9078" spans="10:10" x14ac:dyDescent="0.25">
      <c r="J9078" s="1"/>
    </row>
    <row r="9079" spans="10:10" x14ac:dyDescent="0.25">
      <c r="J9079" s="1"/>
    </row>
    <row r="9080" spans="10:10" x14ac:dyDescent="0.25">
      <c r="J9080" s="1"/>
    </row>
    <row r="9081" spans="10:10" x14ac:dyDescent="0.25">
      <c r="J9081" s="1"/>
    </row>
    <row r="9082" spans="10:10" x14ac:dyDescent="0.25">
      <c r="J9082" s="1"/>
    </row>
    <row r="9083" spans="10:10" x14ac:dyDescent="0.25">
      <c r="J9083" s="1"/>
    </row>
    <row r="9084" spans="10:10" x14ac:dyDescent="0.25">
      <c r="J9084" s="1"/>
    </row>
    <row r="9085" spans="10:10" x14ac:dyDescent="0.25">
      <c r="J9085" s="1"/>
    </row>
    <row r="9086" spans="10:10" x14ac:dyDescent="0.25">
      <c r="J9086" s="1"/>
    </row>
    <row r="9087" spans="10:10" x14ac:dyDescent="0.25">
      <c r="J9087" s="1"/>
    </row>
    <row r="9088" spans="10:10" x14ac:dyDescent="0.25">
      <c r="J9088" s="1"/>
    </row>
    <row r="9089" spans="10:10" x14ac:dyDescent="0.25">
      <c r="J9089" s="1"/>
    </row>
    <row r="9090" spans="10:10" x14ac:dyDescent="0.25">
      <c r="J9090" s="1"/>
    </row>
    <row r="9091" spans="10:10" x14ac:dyDescent="0.25">
      <c r="J9091" s="1"/>
    </row>
    <row r="9092" spans="10:10" x14ac:dyDescent="0.25">
      <c r="J9092" s="1"/>
    </row>
    <row r="9093" spans="10:10" x14ac:dyDescent="0.25">
      <c r="J9093" s="1"/>
    </row>
    <row r="9094" spans="10:10" x14ac:dyDescent="0.25">
      <c r="J9094" s="1"/>
    </row>
    <row r="9095" spans="10:10" x14ac:dyDescent="0.25">
      <c r="J9095" s="1"/>
    </row>
    <row r="9096" spans="10:10" x14ac:dyDescent="0.25">
      <c r="J9096" s="1"/>
    </row>
    <row r="9097" spans="10:10" x14ac:dyDescent="0.25">
      <c r="J9097" s="1"/>
    </row>
    <row r="9098" spans="10:10" x14ac:dyDescent="0.25">
      <c r="J9098" s="1"/>
    </row>
    <row r="9099" spans="10:10" x14ac:dyDescent="0.25">
      <c r="J9099" s="1"/>
    </row>
    <row r="9100" spans="10:10" x14ac:dyDescent="0.25">
      <c r="J9100" s="1"/>
    </row>
    <row r="9101" spans="10:10" x14ac:dyDescent="0.25">
      <c r="J9101" s="1"/>
    </row>
    <row r="9102" spans="10:10" x14ac:dyDescent="0.25">
      <c r="J9102" s="1"/>
    </row>
    <row r="9103" spans="10:10" x14ac:dyDescent="0.25">
      <c r="J9103" s="1"/>
    </row>
    <row r="9104" spans="10:10" x14ac:dyDescent="0.25">
      <c r="J9104" s="1"/>
    </row>
    <row r="9105" spans="10:10" x14ac:dyDescent="0.25">
      <c r="J9105" s="1"/>
    </row>
    <row r="9106" spans="10:10" x14ac:dyDescent="0.25">
      <c r="J9106" s="1"/>
    </row>
    <row r="9107" spans="10:10" x14ac:dyDescent="0.25">
      <c r="J9107" s="1"/>
    </row>
    <row r="9108" spans="10:10" x14ac:dyDescent="0.25">
      <c r="J9108" s="1"/>
    </row>
    <row r="9109" spans="10:10" x14ac:dyDescent="0.25">
      <c r="J9109" s="1"/>
    </row>
    <row r="9110" spans="10:10" x14ac:dyDescent="0.25">
      <c r="J9110" s="1"/>
    </row>
    <row r="9111" spans="10:10" x14ac:dyDescent="0.25">
      <c r="J9111" s="1"/>
    </row>
    <row r="9112" spans="10:10" x14ac:dyDescent="0.25">
      <c r="J9112" s="1"/>
    </row>
    <row r="9113" spans="10:10" x14ac:dyDescent="0.25">
      <c r="J9113" s="1"/>
    </row>
    <row r="9114" spans="10:10" x14ac:dyDescent="0.25">
      <c r="J9114" s="1"/>
    </row>
    <row r="9115" spans="10:10" x14ac:dyDescent="0.25">
      <c r="J9115" s="1"/>
    </row>
    <row r="9116" spans="10:10" x14ac:dyDescent="0.25">
      <c r="J9116" s="1"/>
    </row>
    <row r="9117" spans="10:10" x14ac:dyDescent="0.25">
      <c r="J9117" s="1"/>
    </row>
    <row r="9118" spans="10:10" x14ac:dyDescent="0.25">
      <c r="J9118" s="1"/>
    </row>
    <row r="9119" spans="10:10" x14ac:dyDescent="0.25">
      <c r="J9119" s="1"/>
    </row>
    <row r="9120" spans="10:10" x14ac:dyDescent="0.25">
      <c r="J9120" s="1"/>
    </row>
    <row r="9121" spans="10:10" x14ac:dyDescent="0.25">
      <c r="J9121" s="1"/>
    </row>
    <row r="9122" spans="10:10" x14ac:dyDescent="0.25">
      <c r="J9122" s="1"/>
    </row>
    <row r="9123" spans="10:10" x14ac:dyDescent="0.25">
      <c r="J9123" s="1"/>
    </row>
    <row r="9124" spans="10:10" x14ac:dyDescent="0.25">
      <c r="J9124" s="1"/>
    </row>
    <row r="9125" spans="10:10" x14ac:dyDescent="0.25">
      <c r="J9125" s="1"/>
    </row>
    <row r="9126" spans="10:10" x14ac:dyDescent="0.25">
      <c r="J9126" s="1"/>
    </row>
    <row r="9127" spans="10:10" x14ac:dyDescent="0.25">
      <c r="J9127" s="1"/>
    </row>
    <row r="9128" spans="10:10" x14ac:dyDescent="0.25">
      <c r="J9128" s="1"/>
    </row>
    <row r="9129" spans="10:10" x14ac:dyDescent="0.25">
      <c r="J9129" s="1"/>
    </row>
    <row r="9130" spans="10:10" x14ac:dyDescent="0.25">
      <c r="J9130" s="1"/>
    </row>
    <row r="9131" spans="10:10" x14ac:dyDescent="0.25">
      <c r="J9131" s="1"/>
    </row>
    <row r="9132" spans="10:10" x14ac:dyDescent="0.25">
      <c r="J9132" s="1"/>
    </row>
    <row r="9133" spans="10:10" x14ac:dyDescent="0.25">
      <c r="J9133" s="1"/>
    </row>
    <row r="9134" spans="10:10" x14ac:dyDescent="0.25">
      <c r="J9134" s="1"/>
    </row>
    <row r="9135" spans="10:10" x14ac:dyDescent="0.25">
      <c r="J9135" s="1"/>
    </row>
    <row r="9136" spans="10:10" x14ac:dyDescent="0.25">
      <c r="J9136" s="1"/>
    </row>
    <row r="9137" spans="10:10" x14ac:dyDescent="0.25">
      <c r="J9137" s="1"/>
    </row>
    <row r="9138" spans="10:10" x14ac:dyDescent="0.25">
      <c r="J9138" s="1"/>
    </row>
    <row r="9139" spans="10:10" x14ac:dyDescent="0.25">
      <c r="J9139" s="1"/>
    </row>
    <row r="9140" spans="10:10" x14ac:dyDescent="0.25">
      <c r="J9140" s="1"/>
    </row>
    <row r="9141" spans="10:10" x14ac:dyDescent="0.25">
      <c r="J9141" s="1"/>
    </row>
    <row r="9142" spans="10:10" x14ac:dyDescent="0.25">
      <c r="J9142" s="1"/>
    </row>
    <row r="9143" spans="10:10" x14ac:dyDescent="0.25">
      <c r="J9143" s="1"/>
    </row>
    <row r="9144" spans="10:10" x14ac:dyDescent="0.25">
      <c r="J9144" s="1"/>
    </row>
    <row r="9145" spans="10:10" x14ac:dyDescent="0.25">
      <c r="J9145" s="1"/>
    </row>
    <row r="9146" spans="10:10" x14ac:dyDescent="0.25">
      <c r="J9146" s="1"/>
    </row>
    <row r="9147" spans="10:10" x14ac:dyDescent="0.25">
      <c r="J9147" s="1"/>
    </row>
    <row r="9148" spans="10:10" x14ac:dyDescent="0.25">
      <c r="J9148" s="1"/>
    </row>
    <row r="9149" spans="10:10" x14ac:dyDescent="0.25">
      <c r="J9149" s="1"/>
    </row>
    <row r="9150" spans="10:10" x14ac:dyDescent="0.25">
      <c r="J9150" s="1"/>
    </row>
    <row r="9151" spans="10:10" x14ac:dyDescent="0.25">
      <c r="J9151" s="1"/>
    </row>
    <row r="9152" spans="10:10" x14ac:dyDescent="0.25">
      <c r="J9152" s="1"/>
    </row>
    <row r="9153" spans="10:10" x14ac:dyDescent="0.25">
      <c r="J9153" s="1"/>
    </row>
    <row r="9154" spans="10:10" x14ac:dyDescent="0.25">
      <c r="J9154" s="1"/>
    </row>
    <row r="9155" spans="10:10" x14ac:dyDescent="0.25">
      <c r="J9155" s="1"/>
    </row>
    <row r="9156" spans="10:10" x14ac:dyDescent="0.25">
      <c r="J9156" s="1"/>
    </row>
    <row r="9157" spans="10:10" x14ac:dyDescent="0.25">
      <c r="J9157" s="1"/>
    </row>
    <row r="9158" spans="10:10" x14ac:dyDescent="0.25">
      <c r="J9158" s="1"/>
    </row>
    <row r="9159" spans="10:10" x14ac:dyDescent="0.25">
      <c r="J9159" s="1"/>
    </row>
    <row r="9160" spans="10:10" x14ac:dyDescent="0.25">
      <c r="J9160" s="1"/>
    </row>
    <row r="9161" spans="10:10" x14ac:dyDescent="0.25">
      <c r="J9161" s="1"/>
    </row>
    <row r="9162" spans="10:10" x14ac:dyDescent="0.25">
      <c r="J9162" s="1"/>
    </row>
    <row r="9163" spans="10:10" x14ac:dyDescent="0.25">
      <c r="J9163" s="1"/>
    </row>
    <row r="9164" spans="10:10" x14ac:dyDescent="0.25">
      <c r="J9164" s="1"/>
    </row>
    <row r="9165" spans="10:10" x14ac:dyDescent="0.25">
      <c r="J9165" s="1"/>
    </row>
    <row r="9166" spans="10:10" x14ac:dyDescent="0.25">
      <c r="J9166" s="1"/>
    </row>
    <row r="9167" spans="10:10" x14ac:dyDescent="0.25">
      <c r="J9167" s="1"/>
    </row>
    <row r="9168" spans="10:10" x14ac:dyDescent="0.25">
      <c r="J9168" s="1"/>
    </row>
    <row r="9169" spans="10:10" x14ac:dyDescent="0.25">
      <c r="J9169" s="1"/>
    </row>
    <row r="9170" spans="10:10" x14ac:dyDescent="0.25">
      <c r="J9170" s="1"/>
    </row>
    <row r="9171" spans="10:10" x14ac:dyDescent="0.25">
      <c r="J9171" s="1"/>
    </row>
    <row r="9172" spans="10:10" x14ac:dyDescent="0.25">
      <c r="J9172" s="1"/>
    </row>
    <row r="9173" spans="10:10" x14ac:dyDescent="0.25">
      <c r="J9173" s="1"/>
    </row>
    <row r="9174" spans="10:10" x14ac:dyDescent="0.25">
      <c r="J9174" s="1"/>
    </row>
    <row r="9175" spans="10:10" x14ac:dyDescent="0.25">
      <c r="J9175" s="1"/>
    </row>
    <row r="9176" spans="10:10" x14ac:dyDescent="0.25">
      <c r="J9176" s="1"/>
    </row>
    <row r="9177" spans="10:10" x14ac:dyDescent="0.25">
      <c r="J9177" s="1"/>
    </row>
    <row r="9178" spans="10:10" x14ac:dyDescent="0.25">
      <c r="J9178" s="1"/>
    </row>
    <row r="9179" spans="10:10" x14ac:dyDescent="0.25">
      <c r="J9179" s="1"/>
    </row>
    <row r="9180" spans="10:10" x14ac:dyDescent="0.25">
      <c r="J9180" s="1"/>
    </row>
    <row r="9181" spans="10:10" x14ac:dyDescent="0.25">
      <c r="J9181" s="1"/>
    </row>
    <row r="9182" spans="10:10" x14ac:dyDescent="0.25">
      <c r="J9182" s="1"/>
    </row>
    <row r="9183" spans="10:10" x14ac:dyDescent="0.25">
      <c r="J9183" s="1"/>
    </row>
    <row r="9184" spans="10:10" x14ac:dyDescent="0.25">
      <c r="J9184" s="1"/>
    </row>
    <row r="9185" spans="10:10" x14ac:dyDescent="0.25">
      <c r="J9185" s="1"/>
    </row>
    <row r="9186" spans="10:10" x14ac:dyDescent="0.25">
      <c r="J9186" s="1"/>
    </row>
    <row r="9187" spans="10:10" x14ac:dyDescent="0.25">
      <c r="J9187" s="1"/>
    </row>
    <row r="9188" spans="10:10" x14ac:dyDescent="0.25">
      <c r="J9188" s="1"/>
    </row>
    <row r="9189" spans="10:10" x14ac:dyDescent="0.25">
      <c r="J9189" s="1"/>
    </row>
    <row r="9190" spans="10:10" x14ac:dyDescent="0.25">
      <c r="J9190" s="1"/>
    </row>
    <row r="9191" spans="10:10" x14ac:dyDescent="0.25">
      <c r="J9191" s="1"/>
    </row>
    <row r="9192" spans="10:10" x14ac:dyDescent="0.25">
      <c r="J9192" s="1"/>
    </row>
    <row r="9193" spans="10:10" x14ac:dyDescent="0.25">
      <c r="J9193" s="1"/>
    </row>
    <row r="9194" spans="10:10" x14ac:dyDescent="0.25">
      <c r="J9194" s="1"/>
    </row>
    <row r="9195" spans="10:10" x14ac:dyDescent="0.25">
      <c r="J9195" s="1"/>
    </row>
    <row r="9196" spans="10:10" x14ac:dyDescent="0.25">
      <c r="J9196" s="1"/>
    </row>
    <row r="9197" spans="10:10" x14ac:dyDescent="0.25">
      <c r="J9197" s="1"/>
    </row>
    <row r="9198" spans="10:10" x14ac:dyDescent="0.25">
      <c r="J9198" s="1"/>
    </row>
    <row r="9199" spans="10:10" x14ac:dyDescent="0.25">
      <c r="J9199" s="1"/>
    </row>
    <row r="9200" spans="10:10" x14ac:dyDescent="0.25">
      <c r="J9200" s="1"/>
    </row>
    <row r="9201" spans="10:10" x14ac:dyDescent="0.25">
      <c r="J9201" s="1"/>
    </row>
    <row r="9202" spans="10:10" x14ac:dyDescent="0.25">
      <c r="J9202" s="1"/>
    </row>
    <row r="9203" spans="10:10" x14ac:dyDescent="0.25">
      <c r="J9203" s="1"/>
    </row>
    <row r="9204" spans="10:10" x14ac:dyDescent="0.25">
      <c r="J9204" s="1"/>
    </row>
    <row r="9205" spans="10:10" x14ac:dyDescent="0.25">
      <c r="J9205" s="1"/>
    </row>
    <row r="9206" spans="10:10" x14ac:dyDescent="0.25">
      <c r="J9206" s="1"/>
    </row>
    <row r="9207" spans="10:10" x14ac:dyDescent="0.25">
      <c r="J9207" s="1"/>
    </row>
    <row r="9208" spans="10:10" x14ac:dyDescent="0.25">
      <c r="J9208" s="1"/>
    </row>
    <row r="9209" spans="10:10" x14ac:dyDescent="0.25">
      <c r="J9209" s="1"/>
    </row>
    <row r="9210" spans="10:10" x14ac:dyDescent="0.25">
      <c r="J9210" s="1"/>
    </row>
    <row r="9211" spans="10:10" x14ac:dyDescent="0.25">
      <c r="J9211" s="1"/>
    </row>
    <row r="9212" spans="10:10" x14ac:dyDescent="0.25">
      <c r="J9212" s="1"/>
    </row>
    <row r="9213" spans="10:10" x14ac:dyDescent="0.25">
      <c r="J9213" s="1"/>
    </row>
    <row r="9214" spans="10:10" x14ac:dyDescent="0.25">
      <c r="J9214" s="1"/>
    </row>
    <row r="9215" spans="10:10" x14ac:dyDescent="0.25">
      <c r="J9215" s="1"/>
    </row>
    <row r="9216" spans="10:10" x14ac:dyDescent="0.25">
      <c r="J9216" s="1"/>
    </row>
    <row r="9217" spans="10:10" x14ac:dyDescent="0.25">
      <c r="J9217" s="1"/>
    </row>
    <row r="9218" spans="10:10" x14ac:dyDescent="0.25">
      <c r="J9218" s="1"/>
    </row>
    <row r="9219" spans="10:10" x14ac:dyDescent="0.25">
      <c r="J9219" s="1"/>
    </row>
    <row r="9220" spans="10:10" x14ac:dyDescent="0.25">
      <c r="J9220" s="1"/>
    </row>
    <row r="9221" spans="10:10" x14ac:dyDescent="0.25">
      <c r="J9221" s="1"/>
    </row>
    <row r="9222" spans="10:10" x14ac:dyDescent="0.25">
      <c r="J9222" s="1"/>
    </row>
    <row r="9223" spans="10:10" x14ac:dyDescent="0.25">
      <c r="J9223" s="1"/>
    </row>
    <row r="9224" spans="10:10" x14ac:dyDescent="0.25">
      <c r="J9224" s="1"/>
    </row>
    <row r="9225" spans="10:10" x14ac:dyDescent="0.25">
      <c r="J9225" s="1"/>
    </row>
    <row r="9226" spans="10:10" x14ac:dyDescent="0.25">
      <c r="J9226" s="1"/>
    </row>
    <row r="9227" spans="10:10" x14ac:dyDescent="0.25">
      <c r="J9227" s="1"/>
    </row>
    <row r="9228" spans="10:10" x14ac:dyDescent="0.25">
      <c r="J9228" s="1"/>
    </row>
    <row r="9229" spans="10:10" x14ac:dyDescent="0.25">
      <c r="J9229" s="1"/>
    </row>
    <row r="9230" spans="10:10" x14ac:dyDescent="0.25">
      <c r="J9230" s="1"/>
    </row>
    <row r="9231" spans="10:10" x14ac:dyDescent="0.25">
      <c r="J9231" s="1"/>
    </row>
    <row r="9232" spans="10:10" x14ac:dyDescent="0.25">
      <c r="J9232" s="1"/>
    </row>
    <row r="9233" spans="10:10" x14ac:dyDescent="0.25">
      <c r="J9233" s="1"/>
    </row>
    <row r="9234" spans="10:10" x14ac:dyDescent="0.25">
      <c r="J9234" s="1"/>
    </row>
    <row r="9235" spans="10:10" x14ac:dyDescent="0.25">
      <c r="J9235" s="1"/>
    </row>
    <row r="9236" spans="10:10" x14ac:dyDescent="0.25">
      <c r="J9236" s="1"/>
    </row>
    <row r="9237" spans="10:10" x14ac:dyDescent="0.25">
      <c r="J9237" s="1"/>
    </row>
    <row r="9238" spans="10:10" x14ac:dyDescent="0.25">
      <c r="J9238" s="1"/>
    </row>
    <row r="9239" spans="10:10" x14ac:dyDescent="0.25">
      <c r="J9239" s="1"/>
    </row>
    <row r="9240" spans="10:10" x14ac:dyDescent="0.25">
      <c r="J9240" s="1"/>
    </row>
    <row r="9241" spans="10:10" x14ac:dyDescent="0.25">
      <c r="J9241" s="1"/>
    </row>
    <row r="9242" spans="10:10" x14ac:dyDescent="0.25">
      <c r="J9242" s="1"/>
    </row>
    <row r="9243" spans="10:10" x14ac:dyDescent="0.25">
      <c r="J9243" s="1"/>
    </row>
    <row r="9244" spans="10:10" x14ac:dyDescent="0.25">
      <c r="J9244" s="1"/>
    </row>
    <row r="9245" spans="10:10" x14ac:dyDescent="0.25">
      <c r="J9245" s="1"/>
    </row>
    <row r="9246" spans="10:10" x14ac:dyDescent="0.25">
      <c r="J9246" s="1"/>
    </row>
    <row r="9247" spans="10:10" x14ac:dyDescent="0.25">
      <c r="J9247" s="1"/>
    </row>
    <row r="9248" spans="10:10" x14ac:dyDescent="0.25">
      <c r="J9248" s="1"/>
    </row>
    <row r="9249" spans="10:10" x14ac:dyDescent="0.25">
      <c r="J9249" s="1"/>
    </row>
    <row r="9250" spans="10:10" x14ac:dyDescent="0.25">
      <c r="J9250" s="1"/>
    </row>
    <row r="9251" spans="10:10" x14ac:dyDescent="0.25">
      <c r="J9251" s="1"/>
    </row>
    <row r="9252" spans="10:10" x14ac:dyDescent="0.25">
      <c r="J9252" s="1"/>
    </row>
    <row r="9253" spans="10:10" x14ac:dyDescent="0.25">
      <c r="J9253" s="1"/>
    </row>
    <row r="9254" spans="10:10" x14ac:dyDescent="0.25">
      <c r="J9254" s="1"/>
    </row>
    <row r="9255" spans="10:10" x14ac:dyDescent="0.25">
      <c r="J9255" s="1"/>
    </row>
    <row r="9256" spans="10:10" x14ac:dyDescent="0.25">
      <c r="J9256" s="1"/>
    </row>
    <row r="9257" spans="10:10" x14ac:dyDescent="0.25">
      <c r="J9257" s="1"/>
    </row>
    <row r="9258" spans="10:10" x14ac:dyDescent="0.25">
      <c r="J9258" s="1"/>
    </row>
    <row r="9259" spans="10:10" x14ac:dyDescent="0.25">
      <c r="J9259" s="1"/>
    </row>
    <row r="9260" spans="10:10" x14ac:dyDescent="0.25">
      <c r="J9260" s="1"/>
    </row>
    <row r="9261" spans="10:10" x14ac:dyDescent="0.25">
      <c r="J9261" s="1"/>
    </row>
    <row r="9262" spans="10:10" x14ac:dyDescent="0.25">
      <c r="J9262" s="1"/>
    </row>
    <row r="9263" spans="10:10" x14ac:dyDescent="0.25">
      <c r="J9263" s="1"/>
    </row>
    <row r="9264" spans="10:10" x14ac:dyDescent="0.25">
      <c r="J9264" s="1"/>
    </row>
    <row r="9265" spans="10:10" x14ac:dyDescent="0.25">
      <c r="J9265" s="1"/>
    </row>
    <row r="9266" spans="10:10" x14ac:dyDescent="0.25">
      <c r="J9266" s="1"/>
    </row>
    <row r="9267" spans="10:10" x14ac:dyDescent="0.25">
      <c r="J9267" s="1"/>
    </row>
    <row r="9268" spans="10:10" x14ac:dyDescent="0.25">
      <c r="J9268" s="1"/>
    </row>
    <row r="9269" spans="10:10" x14ac:dyDescent="0.25">
      <c r="J9269" s="1"/>
    </row>
    <row r="9270" spans="10:10" x14ac:dyDescent="0.25">
      <c r="J9270" s="1"/>
    </row>
    <row r="9271" spans="10:10" x14ac:dyDescent="0.25">
      <c r="J9271" s="1"/>
    </row>
    <row r="9272" spans="10:10" x14ac:dyDescent="0.25">
      <c r="J9272" s="1"/>
    </row>
    <row r="9273" spans="10:10" x14ac:dyDescent="0.25">
      <c r="J9273" s="1"/>
    </row>
    <row r="9274" spans="10:10" x14ac:dyDescent="0.25">
      <c r="J9274" s="1"/>
    </row>
    <row r="9275" spans="10:10" x14ac:dyDescent="0.25">
      <c r="J9275" s="1"/>
    </row>
    <row r="9276" spans="10:10" x14ac:dyDescent="0.25">
      <c r="J9276" s="1"/>
    </row>
    <row r="9277" spans="10:10" x14ac:dyDescent="0.25">
      <c r="J9277" s="1"/>
    </row>
    <row r="9278" spans="10:10" x14ac:dyDescent="0.25">
      <c r="J9278" s="1"/>
    </row>
    <row r="9279" spans="10:10" x14ac:dyDescent="0.25">
      <c r="J9279" s="1"/>
    </row>
    <row r="9280" spans="10:10" x14ac:dyDescent="0.25">
      <c r="J9280" s="1"/>
    </row>
    <row r="9281" spans="10:10" x14ac:dyDescent="0.25">
      <c r="J9281" s="1"/>
    </row>
    <row r="9282" spans="10:10" x14ac:dyDescent="0.25">
      <c r="J9282" s="1"/>
    </row>
    <row r="9283" spans="10:10" x14ac:dyDescent="0.25">
      <c r="J9283" s="1"/>
    </row>
    <row r="9284" spans="10:10" x14ac:dyDescent="0.25">
      <c r="J9284" s="1"/>
    </row>
    <row r="9285" spans="10:10" x14ac:dyDescent="0.25">
      <c r="J9285" s="1"/>
    </row>
    <row r="9286" spans="10:10" x14ac:dyDescent="0.25">
      <c r="J9286" s="1"/>
    </row>
    <row r="9287" spans="10:10" x14ac:dyDescent="0.25">
      <c r="J9287" s="1"/>
    </row>
    <row r="9288" spans="10:10" x14ac:dyDescent="0.25">
      <c r="J9288" s="1"/>
    </row>
    <row r="9289" spans="10:10" x14ac:dyDescent="0.25">
      <c r="J9289" s="1"/>
    </row>
    <row r="9290" spans="10:10" x14ac:dyDescent="0.25">
      <c r="J9290" s="1"/>
    </row>
    <row r="9291" spans="10:10" x14ac:dyDescent="0.25">
      <c r="J9291" s="1"/>
    </row>
    <row r="9292" spans="10:10" x14ac:dyDescent="0.25">
      <c r="J9292" s="1"/>
    </row>
    <row r="9293" spans="10:10" x14ac:dyDescent="0.25">
      <c r="J9293" s="1"/>
    </row>
    <row r="9294" spans="10:10" x14ac:dyDescent="0.25">
      <c r="J9294" s="1"/>
    </row>
    <row r="9295" spans="10:10" x14ac:dyDescent="0.25">
      <c r="J9295" s="1"/>
    </row>
    <row r="9296" spans="10:10" x14ac:dyDescent="0.25">
      <c r="J9296" s="1"/>
    </row>
    <row r="9297" spans="10:10" x14ac:dyDescent="0.25">
      <c r="J9297" s="1"/>
    </row>
    <row r="9298" spans="10:10" x14ac:dyDescent="0.25">
      <c r="J9298" s="1"/>
    </row>
    <row r="9299" spans="10:10" x14ac:dyDescent="0.25">
      <c r="J9299" s="1"/>
    </row>
    <row r="9300" spans="10:10" x14ac:dyDescent="0.25">
      <c r="J9300" s="1"/>
    </row>
    <row r="9301" spans="10:10" x14ac:dyDescent="0.25">
      <c r="J9301" s="1"/>
    </row>
    <row r="9302" spans="10:10" x14ac:dyDescent="0.25">
      <c r="J9302" s="1"/>
    </row>
    <row r="9303" spans="10:10" x14ac:dyDescent="0.25">
      <c r="J9303" s="1"/>
    </row>
    <row r="9304" spans="10:10" x14ac:dyDescent="0.25">
      <c r="J9304" s="1"/>
    </row>
    <row r="9305" spans="10:10" x14ac:dyDescent="0.25">
      <c r="J9305" s="1"/>
    </row>
    <row r="9306" spans="10:10" x14ac:dyDescent="0.25">
      <c r="J9306" s="1"/>
    </row>
    <row r="9307" spans="10:10" x14ac:dyDescent="0.25">
      <c r="J9307" s="1"/>
    </row>
    <row r="9308" spans="10:10" x14ac:dyDescent="0.25">
      <c r="J9308" s="1"/>
    </row>
    <row r="9309" spans="10:10" x14ac:dyDescent="0.25">
      <c r="J9309" s="1"/>
    </row>
    <row r="9310" spans="10:10" x14ac:dyDescent="0.25">
      <c r="J9310" s="1"/>
    </row>
    <row r="9311" spans="10:10" x14ac:dyDescent="0.25">
      <c r="J9311" s="1"/>
    </row>
    <row r="9312" spans="10:10" x14ac:dyDescent="0.25">
      <c r="J9312" s="1"/>
    </row>
    <row r="9313" spans="10:10" x14ac:dyDescent="0.25">
      <c r="J9313" s="1"/>
    </row>
    <row r="9314" spans="10:10" x14ac:dyDescent="0.25">
      <c r="J9314" s="1"/>
    </row>
    <row r="9315" spans="10:10" x14ac:dyDescent="0.25">
      <c r="J9315" s="1"/>
    </row>
    <row r="9316" spans="10:10" x14ac:dyDescent="0.25">
      <c r="J9316" s="1"/>
    </row>
    <row r="9317" spans="10:10" x14ac:dyDescent="0.25">
      <c r="J9317" s="1"/>
    </row>
    <row r="9318" spans="10:10" x14ac:dyDescent="0.25">
      <c r="J9318" s="1"/>
    </row>
    <row r="9319" spans="10:10" x14ac:dyDescent="0.25">
      <c r="J9319" s="1"/>
    </row>
    <row r="9320" spans="10:10" x14ac:dyDescent="0.25">
      <c r="J9320" s="1"/>
    </row>
    <row r="9321" spans="10:10" x14ac:dyDescent="0.25">
      <c r="J9321" s="1"/>
    </row>
    <row r="9322" spans="10:10" x14ac:dyDescent="0.25">
      <c r="J9322" s="1"/>
    </row>
    <row r="9323" spans="10:10" x14ac:dyDescent="0.25">
      <c r="J9323" s="1"/>
    </row>
    <row r="9324" spans="10:10" x14ac:dyDescent="0.25">
      <c r="J9324" s="1"/>
    </row>
    <row r="9325" spans="10:10" x14ac:dyDescent="0.25">
      <c r="J9325" s="1"/>
    </row>
    <row r="9326" spans="10:10" x14ac:dyDescent="0.25">
      <c r="J9326" s="1"/>
    </row>
    <row r="9327" spans="10:10" x14ac:dyDescent="0.25">
      <c r="J9327" s="1"/>
    </row>
    <row r="9328" spans="10:10" x14ac:dyDescent="0.25">
      <c r="J9328" s="1"/>
    </row>
    <row r="9329" spans="10:10" x14ac:dyDescent="0.25">
      <c r="J9329" s="1"/>
    </row>
    <row r="9330" spans="10:10" x14ac:dyDescent="0.25">
      <c r="J9330" s="1"/>
    </row>
    <row r="9331" spans="10:10" x14ac:dyDescent="0.25">
      <c r="J9331" s="1"/>
    </row>
    <row r="9332" spans="10:10" x14ac:dyDescent="0.25">
      <c r="J9332" s="1"/>
    </row>
    <row r="9333" spans="10:10" x14ac:dyDescent="0.25">
      <c r="J9333" s="1"/>
    </row>
    <row r="9334" spans="10:10" x14ac:dyDescent="0.25">
      <c r="J9334" s="1"/>
    </row>
    <row r="9335" spans="10:10" x14ac:dyDescent="0.25">
      <c r="J9335" s="1"/>
    </row>
    <row r="9336" spans="10:10" x14ac:dyDescent="0.25">
      <c r="J9336" s="1"/>
    </row>
    <row r="9337" spans="10:10" x14ac:dyDescent="0.25">
      <c r="J9337" s="1"/>
    </row>
    <row r="9338" spans="10:10" x14ac:dyDescent="0.25">
      <c r="J9338" s="1"/>
    </row>
    <row r="9339" spans="10:10" x14ac:dyDescent="0.25">
      <c r="J9339" s="1"/>
    </row>
    <row r="9340" spans="10:10" x14ac:dyDescent="0.25">
      <c r="J9340" s="1"/>
    </row>
    <row r="9341" spans="10:10" x14ac:dyDescent="0.25">
      <c r="J9341" s="1"/>
    </row>
    <row r="9342" spans="10:10" x14ac:dyDescent="0.25">
      <c r="J9342" s="1"/>
    </row>
    <row r="9343" spans="10:10" x14ac:dyDescent="0.25">
      <c r="J9343" s="1"/>
    </row>
    <row r="9344" spans="10:10" x14ac:dyDescent="0.25">
      <c r="J9344" s="1"/>
    </row>
    <row r="9345" spans="10:10" x14ac:dyDescent="0.25">
      <c r="J9345" s="1"/>
    </row>
    <row r="9346" spans="10:10" x14ac:dyDescent="0.25">
      <c r="J9346" s="1"/>
    </row>
    <row r="9347" spans="10:10" x14ac:dyDescent="0.25">
      <c r="J9347" s="1"/>
    </row>
    <row r="9348" spans="10:10" x14ac:dyDescent="0.25">
      <c r="J9348" s="1"/>
    </row>
    <row r="9349" spans="10:10" x14ac:dyDescent="0.25">
      <c r="J9349" s="1"/>
    </row>
    <row r="9350" spans="10:10" x14ac:dyDescent="0.25">
      <c r="J9350" s="1"/>
    </row>
    <row r="9351" spans="10:10" x14ac:dyDescent="0.25">
      <c r="J9351" s="1"/>
    </row>
    <row r="9352" spans="10:10" x14ac:dyDescent="0.25">
      <c r="J9352" s="1"/>
    </row>
    <row r="9353" spans="10:10" x14ac:dyDescent="0.25">
      <c r="J9353" s="1"/>
    </row>
    <row r="9354" spans="10:10" x14ac:dyDescent="0.25">
      <c r="J9354" s="1"/>
    </row>
    <row r="9355" spans="10:10" x14ac:dyDescent="0.25">
      <c r="J9355" s="1"/>
    </row>
    <row r="9356" spans="10:10" x14ac:dyDescent="0.25">
      <c r="J9356" s="1"/>
    </row>
    <row r="9357" spans="10:10" x14ac:dyDescent="0.25">
      <c r="J9357" s="1"/>
    </row>
    <row r="9358" spans="10:10" x14ac:dyDescent="0.25">
      <c r="J9358" s="1"/>
    </row>
    <row r="9359" spans="10:10" x14ac:dyDescent="0.25">
      <c r="J9359" s="1"/>
    </row>
    <row r="9360" spans="10:10" x14ac:dyDescent="0.25">
      <c r="J9360" s="1"/>
    </row>
    <row r="9361" spans="10:10" x14ac:dyDescent="0.25">
      <c r="J9361" s="1"/>
    </row>
    <row r="9362" spans="10:10" x14ac:dyDescent="0.25">
      <c r="J9362" s="1"/>
    </row>
    <row r="9363" spans="10:10" x14ac:dyDescent="0.25">
      <c r="J9363" s="1"/>
    </row>
    <row r="9364" spans="10:10" x14ac:dyDescent="0.25">
      <c r="J9364" s="1"/>
    </row>
    <row r="9365" spans="10:10" x14ac:dyDescent="0.25">
      <c r="J9365" s="1"/>
    </row>
    <row r="9366" spans="10:10" x14ac:dyDescent="0.25">
      <c r="J9366" s="1"/>
    </row>
    <row r="9367" spans="10:10" x14ac:dyDescent="0.25">
      <c r="J9367" s="1"/>
    </row>
    <row r="9368" spans="10:10" x14ac:dyDescent="0.25">
      <c r="J9368" s="1"/>
    </row>
    <row r="9369" spans="10:10" x14ac:dyDescent="0.25">
      <c r="J9369" s="1"/>
    </row>
    <row r="9370" spans="10:10" x14ac:dyDescent="0.25">
      <c r="J9370" s="1"/>
    </row>
    <row r="9371" spans="10:10" x14ac:dyDescent="0.25">
      <c r="J9371" s="1"/>
    </row>
    <row r="9372" spans="10:10" x14ac:dyDescent="0.25">
      <c r="J9372" s="1"/>
    </row>
    <row r="9373" spans="10:10" x14ac:dyDescent="0.25">
      <c r="J9373" s="1"/>
    </row>
    <row r="9374" spans="10:10" x14ac:dyDescent="0.25">
      <c r="J9374" s="1"/>
    </row>
    <row r="9375" spans="10:10" x14ac:dyDescent="0.25">
      <c r="J9375" s="1"/>
    </row>
    <row r="9376" spans="10:10" x14ac:dyDescent="0.25">
      <c r="J9376" s="1"/>
    </row>
    <row r="9377" spans="10:10" x14ac:dyDescent="0.25">
      <c r="J9377" s="1"/>
    </row>
    <row r="9378" spans="10:10" x14ac:dyDescent="0.25">
      <c r="J9378" s="1"/>
    </row>
    <row r="9379" spans="10:10" x14ac:dyDescent="0.25">
      <c r="J9379" s="1"/>
    </row>
    <row r="9380" spans="10:10" x14ac:dyDescent="0.25">
      <c r="J9380" s="1"/>
    </row>
    <row r="9381" spans="10:10" x14ac:dyDescent="0.25">
      <c r="J9381" s="1"/>
    </row>
    <row r="9382" spans="10:10" x14ac:dyDescent="0.25">
      <c r="J9382" s="1"/>
    </row>
    <row r="9383" spans="10:10" x14ac:dyDescent="0.25">
      <c r="J9383" s="1"/>
    </row>
    <row r="9384" spans="10:10" x14ac:dyDescent="0.25">
      <c r="J9384" s="1"/>
    </row>
    <row r="9385" spans="10:10" x14ac:dyDescent="0.25">
      <c r="J9385" s="1"/>
    </row>
    <row r="9386" spans="10:10" x14ac:dyDescent="0.25">
      <c r="J9386" s="1"/>
    </row>
    <row r="9387" spans="10:10" x14ac:dyDescent="0.25">
      <c r="J9387" s="1"/>
    </row>
    <row r="9388" spans="10:10" x14ac:dyDescent="0.25">
      <c r="J9388" s="1"/>
    </row>
    <row r="9389" spans="10:10" x14ac:dyDescent="0.25">
      <c r="J9389" s="1"/>
    </row>
    <row r="9390" spans="10:10" x14ac:dyDescent="0.25">
      <c r="J9390" s="1"/>
    </row>
    <row r="9391" spans="10:10" x14ac:dyDescent="0.25">
      <c r="J9391" s="1"/>
    </row>
    <row r="9392" spans="10:10" x14ac:dyDescent="0.25">
      <c r="J9392" s="1"/>
    </row>
    <row r="9393" spans="10:10" x14ac:dyDescent="0.25">
      <c r="J9393" s="1"/>
    </row>
    <row r="9394" spans="10:10" x14ac:dyDescent="0.25">
      <c r="J9394" s="1"/>
    </row>
    <row r="9395" spans="10:10" x14ac:dyDescent="0.25">
      <c r="J9395" s="1"/>
    </row>
    <row r="9396" spans="10:10" x14ac:dyDescent="0.25">
      <c r="J9396" s="1"/>
    </row>
    <row r="9397" spans="10:10" x14ac:dyDescent="0.25">
      <c r="J9397" s="1"/>
    </row>
    <row r="9398" spans="10:10" x14ac:dyDescent="0.25">
      <c r="J9398" s="1"/>
    </row>
    <row r="9399" spans="10:10" x14ac:dyDescent="0.25">
      <c r="J9399" s="1"/>
    </row>
    <row r="9400" spans="10:10" x14ac:dyDescent="0.25">
      <c r="J9400" s="1"/>
    </row>
    <row r="9401" spans="10:10" x14ac:dyDescent="0.25">
      <c r="J9401" s="1"/>
    </row>
    <row r="9402" spans="10:10" x14ac:dyDescent="0.25">
      <c r="J9402" s="1"/>
    </row>
    <row r="9403" spans="10:10" x14ac:dyDescent="0.25">
      <c r="J9403" s="1"/>
    </row>
    <row r="9404" spans="10:10" x14ac:dyDescent="0.25">
      <c r="J9404" s="1"/>
    </row>
    <row r="9405" spans="10:10" x14ac:dyDescent="0.25">
      <c r="J9405" s="1"/>
    </row>
    <row r="9406" spans="10:10" x14ac:dyDescent="0.25">
      <c r="J9406" s="1"/>
    </row>
    <row r="9407" spans="10:10" x14ac:dyDescent="0.25">
      <c r="J9407" s="1"/>
    </row>
    <row r="9408" spans="10:10" x14ac:dyDescent="0.25">
      <c r="J9408" s="1"/>
    </row>
    <row r="9409" spans="10:10" x14ac:dyDescent="0.25">
      <c r="J9409" s="1"/>
    </row>
    <row r="9410" spans="10:10" x14ac:dyDescent="0.25">
      <c r="J9410" s="1"/>
    </row>
    <row r="9411" spans="10:10" x14ac:dyDescent="0.25">
      <c r="J9411" s="1"/>
    </row>
    <row r="9412" spans="10:10" x14ac:dyDescent="0.25">
      <c r="J9412" s="1"/>
    </row>
    <row r="9413" spans="10:10" x14ac:dyDescent="0.25">
      <c r="J9413" s="1"/>
    </row>
    <row r="9414" spans="10:10" x14ac:dyDescent="0.25">
      <c r="J9414" s="1"/>
    </row>
    <row r="9415" spans="10:10" x14ac:dyDescent="0.25">
      <c r="J9415" s="1"/>
    </row>
    <row r="9416" spans="10:10" x14ac:dyDescent="0.25">
      <c r="J9416" s="1"/>
    </row>
    <row r="9417" spans="10:10" x14ac:dyDescent="0.25">
      <c r="J9417" s="1"/>
    </row>
    <row r="9418" spans="10:10" x14ac:dyDescent="0.25">
      <c r="J9418" s="1"/>
    </row>
    <row r="9419" spans="10:10" x14ac:dyDescent="0.25">
      <c r="J9419" s="1"/>
    </row>
    <row r="9420" spans="10:10" x14ac:dyDescent="0.25">
      <c r="J9420" s="1"/>
    </row>
    <row r="9421" spans="10:10" x14ac:dyDescent="0.25">
      <c r="J9421" s="1"/>
    </row>
    <row r="9422" spans="10:10" x14ac:dyDescent="0.25">
      <c r="J9422" s="1"/>
    </row>
    <row r="9423" spans="10:10" x14ac:dyDescent="0.25">
      <c r="J9423" s="1"/>
    </row>
    <row r="9424" spans="10:10" x14ac:dyDescent="0.25">
      <c r="J9424" s="1"/>
    </row>
    <row r="9425" spans="10:10" x14ac:dyDescent="0.25">
      <c r="J9425" s="1"/>
    </row>
    <row r="9426" spans="10:10" x14ac:dyDescent="0.25">
      <c r="J9426" s="1"/>
    </row>
    <row r="9427" spans="10:10" x14ac:dyDescent="0.25">
      <c r="J9427" s="1"/>
    </row>
    <row r="9428" spans="10:10" x14ac:dyDescent="0.25">
      <c r="J9428" s="1"/>
    </row>
    <row r="9429" spans="10:10" x14ac:dyDescent="0.25">
      <c r="J9429" s="1"/>
    </row>
    <row r="9430" spans="10:10" x14ac:dyDescent="0.25">
      <c r="J9430" s="1"/>
    </row>
    <row r="9431" spans="10:10" x14ac:dyDescent="0.25">
      <c r="J9431" s="1"/>
    </row>
    <row r="9432" spans="10:10" x14ac:dyDescent="0.25">
      <c r="J9432" s="1"/>
    </row>
    <row r="9433" spans="10:10" x14ac:dyDescent="0.25">
      <c r="J9433" s="1"/>
    </row>
    <row r="9434" spans="10:10" x14ac:dyDescent="0.25">
      <c r="J9434" s="1"/>
    </row>
    <row r="9435" spans="10:10" x14ac:dyDescent="0.25">
      <c r="J9435" s="1"/>
    </row>
    <row r="9436" spans="10:10" x14ac:dyDescent="0.25">
      <c r="J9436" s="1"/>
    </row>
    <row r="9437" spans="10:10" x14ac:dyDescent="0.25">
      <c r="J9437" s="1"/>
    </row>
    <row r="9438" spans="10:10" x14ac:dyDescent="0.25">
      <c r="J9438" s="1"/>
    </row>
    <row r="9439" spans="10:10" x14ac:dyDescent="0.25">
      <c r="J9439" s="1"/>
    </row>
    <row r="9440" spans="10:10" x14ac:dyDescent="0.25">
      <c r="J9440" s="1"/>
    </row>
    <row r="9441" spans="10:10" x14ac:dyDescent="0.25">
      <c r="J9441" s="1"/>
    </row>
    <row r="9442" spans="10:10" x14ac:dyDescent="0.25">
      <c r="J9442" s="1"/>
    </row>
    <row r="9443" spans="10:10" x14ac:dyDescent="0.25">
      <c r="J9443" s="1"/>
    </row>
    <row r="9444" spans="10:10" x14ac:dyDescent="0.25">
      <c r="J9444" s="1"/>
    </row>
    <row r="9445" spans="10:10" x14ac:dyDescent="0.25">
      <c r="J9445" s="1"/>
    </row>
    <row r="9446" spans="10:10" x14ac:dyDescent="0.25">
      <c r="J9446" s="1"/>
    </row>
    <row r="9447" spans="10:10" x14ac:dyDescent="0.25">
      <c r="J9447" s="1"/>
    </row>
    <row r="9448" spans="10:10" x14ac:dyDescent="0.25">
      <c r="J9448" s="1"/>
    </row>
    <row r="9449" spans="10:10" x14ac:dyDescent="0.25">
      <c r="J9449" s="1"/>
    </row>
    <row r="9450" spans="10:10" x14ac:dyDescent="0.25">
      <c r="J9450" s="1"/>
    </row>
    <row r="9451" spans="10:10" x14ac:dyDescent="0.25">
      <c r="J9451" s="1"/>
    </row>
    <row r="9452" spans="10:10" x14ac:dyDescent="0.25">
      <c r="J9452" s="1"/>
    </row>
    <row r="9453" spans="10:10" x14ac:dyDescent="0.25">
      <c r="J9453" s="1"/>
    </row>
    <row r="9454" spans="10:10" x14ac:dyDescent="0.25">
      <c r="J9454" s="1"/>
    </row>
    <row r="9455" spans="10:10" x14ac:dyDescent="0.25">
      <c r="J9455" s="1"/>
    </row>
    <row r="9456" spans="10:10" x14ac:dyDescent="0.25">
      <c r="J9456" s="1"/>
    </row>
    <row r="9457" spans="10:10" x14ac:dyDescent="0.25">
      <c r="J9457" s="1"/>
    </row>
    <row r="9458" spans="10:10" x14ac:dyDescent="0.25">
      <c r="J9458" s="1"/>
    </row>
    <row r="9459" spans="10:10" x14ac:dyDescent="0.25">
      <c r="J9459" s="1"/>
    </row>
    <row r="9460" spans="10:10" x14ac:dyDescent="0.25">
      <c r="J9460" s="1"/>
    </row>
    <row r="9461" spans="10:10" x14ac:dyDescent="0.25">
      <c r="J9461" s="1"/>
    </row>
    <row r="9462" spans="10:10" x14ac:dyDescent="0.25">
      <c r="J9462" s="1"/>
    </row>
    <row r="9463" spans="10:10" x14ac:dyDescent="0.25">
      <c r="J9463" s="1"/>
    </row>
    <row r="9464" spans="10:10" x14ac:dyDescent="0.25">
      <c r="J9464" s="1"/>
    </row>
    <row r="9465" spans="10:10" x14ac:dyDescent="0.25">
      <c r="J9465" s="1"/>
    </row>
    <row r="9466" spans="10:10" x14ac:dyDescent="0.25">
      <c r="J9466" s="1"/>
    </row>
    <row r="9467" spans="10:10" x14ac:dyDescent="0.25">
      <c r="J9467" s="1"/>
    </row>
    <row r="9468" spans="10:10" x14ac:dyDescent="0.25">
      <c r="J9468" s="1"/>
    </row>
    <row r="9469" spans="10:10" x14ac:dyDescent="0.25">
      <c r="J9469" s="1"/>
    </row>
    <row r="9470" spans="10:10" x14ac:dyDescent="0.25">
      <c r="J9470" s="1"/>
    </row>
    <row r="9471" spans="10:10" x14ac:dyDescent="0.25">
      <c r="J9471" s="1"/>
    </row>
    <row r="9472" spans="10:10" x14ac:dyDescent="0.25">
      <c r="J9472" s="1"/>
    </row>
    <row r="9473" spans="10:10" x14ac:dyDescent="0.25">
      <c r="J9473" s="1"/>
    </row>
    <row r="9474" spans="10:10" x14ac:dyDescent="0.25">
      <c r="J9474" s="1"/>
    </row>
    <row r="9475" spans="10:10" x14ac:dyDescent="0.25">
      <c r="J9475" s="1"/>
    </row>
    <row r="9476" spans="10:10" x14ac:dyDescent="0.25">
      <c r="J9476" s="1"/>
    </row>
    <row r="9477" spans="10:10" x14ac:dyDescent="0.25">
      <c r="J9477" s="1"/>
    </row>
    <row r="9478" spans="10:10" x14ac:dyDescent="0.25">
      <c r="J9478" s="1"/>
    </row>
    <row r="9479" spans="10:10" x14ac:dyDescent="0.25">
      <c r="J9479" s="1"/>
    </row>
    <row r="9480" spans="10:10" x14ac:dyDescent="0.25">
      <c r="J9480" s="1"/>
    </row>
    <row r="9481" spans="10:10" x14ac:dyDescent="0.25">
      <c r="J9481" s="1"/>
    </row>
    <row r="9482" spans="10:10" x14ac:dyDescent="0.25">
      <c r="J9482" s="1"/>
    </row>
    <row r="9483" spans="10:10" x14ac:dyDescent="0.25">
      <c r="J9483" s="1"/>
    </row>
    <row r="9484" spans="10:10" x14ac:dyDescent="0.25">
      <c r="J9484" s="1"/>
    </row>
    <row r="9485" spans="10:10" x14ac:dyDescent="0.25">
      <c r="J9485" s="1"/>
    </row>
    <row r="9486" spans="10:10" x14ac:dyDescent="0.25">
      <c r="J9486" s="1"/>
    </row>
    <row r="9487" spans="10:10" x14ac:dyDescent="0.25">
      <c r="J9487" s="1"/>
    </row>
    <row r="9488" spans="10:10" x14ac:dyDescent="0.25">
      <c r="J9488" s="1"/>
    </row>
    <row r="9489" spans="10:10" x14ac:dyDescent="0.25">
      <c r="J9489" s="1"/>
    </row>
    <row r="9490" spans="10:10" x14ac:dyDescent="0.25">
      <c r="J9490" s="1"/>
    </row>
    <row r="9491" spans="10:10" x14ac:dyDescent="0.25">
      <c r="J9491" s="1"/>
    </row>
    <row r="9492" spans="10:10" x14ac:dyDescent="0.25">
      <c r="J9492" s="1"/>
    </row>
    <row r="9493" spans="10:10" x14ac:dyDescent="0.25">
      <c r="J9493" s="1"/>
    </row>
    <row r="9494" spans="10:10" x14ac:dyDescent="0.25">
      <c r="J9494" s="1"/>
    </row>
    <row r="9495" spans="10:10" x14ac:dyDescent="0.25">
      <c r="J9495" s="1"/>
    </row>
    <row r="9496" spans="10:10" x14ac:dyDescent="0.25">
      <c r="J9496" s="1"/>
    </row>
    <row r="9497" spans="10:10" x14ac:dyDescent="0.25">
      <c r="J9497" s="1"/>
    </row>
    <row r="9498" spans="10:10" x14ac:dyDescent="0.25">
      <c r="J9498" s="1"/>
    </row>
    <row r="9499" spans="10:10" x14ac:dyDescent="0.25">
      <c r="J9499" s="1"/>
    </row>
    <row r="9500" spans="10:10" x14ac:dyDescent="0.25">
      <c r="J9500" s="1"/>
    </row>
    <row r="9501" spans="10:10" x14ac:dyDescent="0.25">
      <c r="J9501" s="1"/>
    </row>
    <row r="9502" spans="10:10" x14ac:dyDescent="0.25">
      <c r="J9502" s="1"/>
    </row>
    <row r="9503" spans="10:10" x14ac:dyDescent="0.25">
      <c r="J9503" s="1"/>
    </row>
    <row r="9504" spans="10:10" x14ac:dyDescent="0.25">
      <c r="J9504" s="1"/>
    </row>
    <row r="9505" spans="10:10" x14ac:dyDescent="0.25">
      <c r="J9505" s="1"/>
    </row>
    <row r="9506" spans="10:10" x14ac:dyDescent="0.25">
      <c r="J9506" s="1"/>
    </row>
    <row r="9507" spans="10:10" x14ac:dyDescent="0.25">
      <c r="J9507" s="1"/>
    </row>
    <row r="9508" spans="10:10" x14ac:dyDescent="0.25">
      <c r="J9508" s="1"/>
    </row>
    <row r="9509" spans="10:10" x14ac:dyDescent="0.25">
      <c r="J9509" s="1"/>
    </row>
    <row r="9510" spans="10:10" x14ac:dyDescent="0.25">
      <c r="J9510" s="1"/>
    </row>
    <row r="9511" spans="10:10" x14ac:dyDescent="0.25">
      <c r="J9511" s="1"/>
    </row>
    <row r="9512" spans="10:10" x14ac:dyDescent="0.25">
      <c r="J9512" s="1"/>
    </row>
    <row r="9513" spans="10:10" x14ac:dyDescent="0.25">
      <c r="J9513" s="1"/>
    </row>
    <row r="9514" spans="10:10" x14ac:dyDescent="0.25">
      <c r="J9514" s="1"/>
    </row>
    <row r="9515" spans="10:10" x14ac:dyDescent="0.25">
      <c r="J9515" s="1"/>
    </row>
    <row r="9516" spans="10:10" x14ac:dyDescent="0.25">
      <c r="J9516" s="1"/>
    </row>
    <row r="9517" spans="10:10" x14ac:dyDescent="0.25">
      <c r="J9517" s="1"/>
    </row>
    <row r="9518" spans="10:10" x14ac:dyDescent="0.25">
      <c r="J9518" s="1"/>
    </row>
    <row r="9519" spans="10:10" x14ac:dyDescent="0.25">
      <c r="J9519" s="1"/>
    </row>
    <row r="9520" spans="10:10" x14ac:dyDescent="0.25">
      <c r="J9520" s="1"/>
    </row>
    <row r="9521" spans="10:10" x14ac:dyDescent="0.25">
      <c r="J9521" s="1"/>
    </row>
    <row r="9522" spans="10:10" x14ac:dyDescent="0.25">
      <c r="J9522" s="1"/>
    </row>
    <row r="9523" spans="10:10" x14ac:dyDescent="0.25">
      <c r="J9523" s="1"/>
    </row>
    <row r="9524" spans="10:10" x14ac:dyDescent="0.25">
      <c r="J9524" s="1"/>
    </row>
    <row r="9525" spans="10:10" x14ac:dyDescent="0.25">
      <c r="J9525" s="1"/>
    </row>
    <row r="9526" spans="10:10" x14ac:dyDescent="0.25">
      <c r="J9526" s="1"/>
    </row>
    <row r="9527" spans="10:10" x14ac:dyDescent="0.25">
      <c r="J9527" s="1"/>
    </row>
    <row r="9528" spans="10:10" x14ac:dyDescent="0.25">
      <c r="J9528" s="1"/>
    </row>
    <row r="9529" spans="10:10" x14ac:dyDescent="0.25">
      <c r="J9529" s="1"/>
    </row>
    <row r="9530" spans="10:10" x14ac:dyDescent="0.25">
      <c r="J9530" s="1"/>
    </row>
    <row r="9531" spans="10:10" x14ac:dyDescent="0.25">
      <c r="J9531" s="1"/>
    </row>
    <row r="9532" spans="10:10" x14ac:dyDescent="0.25">
      <c r="J9532" s="1"/>
    </row>
    <row r="9533" spans="10:10" x14ac:dyDescent="0.25">
      <c r="J9533" s="1"/>
    </row>
    <row r="9534" spans="10:10" x14ac:dyDescent="0.25">
      <c r="J9534" s="1"/>
    </row>
    <row r="9535" spans="10:10" x14ac:dyDescent="0.25">
      <c r="J9535" s="1"/>
    </row>
    <row r="9536" spans="10:10" x14ac:dyDescent="0.25">
      <c r="J9536" s="1"/>
    </row>
    <row r="9537" spans="10:10" x14ac:dyDescent="0.25">
      <c r="J9537" s="1"/>
    </row>
    <row r="9538" spans="10:10" x14ac:dyDescent="0.25">
      <c r="J9538" s="1"/>
    </row>
    <row r="9539" spans="10:10" x14ac:dyDescent="0.25">
      <c r="J9539" s="1"/>
    </row>
    <row r="9540" spans="10:10" x14ac:dyDescent="0.25">
      <c r="J9540" s="1"/>
    </row>
    <row r="9541" spans="10:10" x14ac:dyDescent="0.25">
      <c r="J9541" s="1"/>
    </row>
    <row r="9542" spans="10:10" x14ac:dyDescent="0.25">
      <c r="J9542" s="1"/>
    </row>
    <row r="9543" spans="10:10" x14ac:dyDescent="0.25">
      <c r="J9543" s="1"/>
    </row>
    <row r="9544" spans="10:10" x14ac:dyDescent="0.25">
      <c r="J9544" s="1"/>
    </row>
    <row r="9545" spans="10:10" x14ac:dyDescent="0.25">
      <c r="J9545" s="1"/>
    </row>
    <row r="9546" spans="10:10" x14ac:dyDescent="0.25">
      <c r="J9546" s="1"/>
    </row>
    <row r="9547" spans="10:10" x14ac:dyDescent="0.25">
      <c r="J9547" s="1"/>
    </row>
    <row r="9548" spans="10:10" x14ac:dyDescent="0.25">
      <c r="J9548" s="1"/>
    </row>
    <row r="9549" spans="10:10" x14ac:dyDescent="0.25">
      <c r="J9549" s="1"/>
    </row>
    <row r="9550" spans="10:10" x14ac:dyDescent="0.25">
      <c r="J9550" s="1"/>
    </row>
    <row r="9551" spans="10:10" x14ac:dyDescent="0.25">
      <c r="J9551" s="1"/>
    </row>
    <row r="9552" spans="10:10" x14ac:dyDescent="0.25">
      <c r="J9552" s="1"/>
    </row>
    <row r="9553" spans="10:10" x14ac:dyDescent="0.25">
      <c r="J9553" s="1"/>
    </row>
    <row r="9554" spans="10:10" x14ac:dyDescent="0.25">
      <c r="J9554" s="1"/>
    </row>
    <row r="9555" spans="10:10" x14ac:dyDescent="0.25">
      <c r="J9555" s="1"/>
    </row>
    <row r="9556" spans="10:10" x14ac:dyDescent="0.25">
      <c r="J9556" s="1"/>
    </row>
    <row r="9557" spans="10:10" x14ac:dyDescent="0.25">
      <c r="J9557" s="1"/>
    </row>
    <row r="9558" spans="10:10" x14ac:dyDescent="0.25">
      <c r="J9558" s="1"/>
    </row>
    <row r="9559" spans="10:10" x14ac:dyDescent="0.25">
      <c r="J9559" s="1"/>
    </row>
    <row r="9560" spans="10:10" x14ac:dyDescent="0.25">
      <c r="J9560" s="1"/>
    </row>
    <row r="9561" spans="10:10" x14ac:dyDescent="0.25">
      <c r="J9561" s="1"/>
    </row>
    <row r="9562" spans="10:10" x14ac:dyDescent="0.25">
      <c r="J9562" s="1"/>
    </row>
    <row r="9563" spans="10:10" x14ac:dyDescent="0.25">
      <c r="J9563" s="1"/>
    </row>
    <row r="9564" spans="10:10" x14ac:dyDescent="0.25">
      <c r="J9564" s="1"/>
    </row>
    <row r="9565" spans="10:10" x14ac:dyDescent="0.25">
      <c r="J9565" s="1"/>
    </row>
    <row r="9566" spans="10:10" x14ac:dyDescent="0.25">
      <c r="J9566" s="1"/>
    </row>
    <row r="9567" spans="10:10" x14ac:dyDescent="0.25">
      <c r="J9567" s="1"/>
    </row>
    <row r="9568" spans="10:10" x14ac:dyDescent="0.25">
      <c r="J9568" s="1"/>
    </row>
    <row r="9569" spans="10:10" x14ac:dyDescent="0.25">
      <c r="J9569" s="1"/>
    </row>
    <row r="9570" spans="10:10" x14ac:dyDescent="0.25">
      <c r="J9570" s="1"/>
    </row>
    <row r="9571" spans="10:10" x14ac:dyDescent="0.25">
      <c r="J9571" s="1"/>
    </row>
    <row r="9572" spans="10:10" x14ac:dyDescent="0.25">
      <c r="J9572" s="1"/>
    </row>
    <row r="9573" spans="10:10" x14ac:dyDescent="0.25">
      <c r="J9573" s="1"/>
    </row>
    <row r="9574" spans="10:10" x14ac:dyDescent="0.25">
      <c r="J9574" s="1"/>
    </row>
    <row r="9575" spans="10:10" x14ac:dyDescent="0.25">
      <c r="J9575" s="1"/>
    </row>
    <row r="9576" spans="10:10" x14ac:dyDescent="0.25">
      <c r="J9576" s="1"/>
    </row>
    <row r="9577" spans="10:10" x14ac:dyDescent="0.25">
      <c r="J9577" s="1"/>
    </row>
    <row r="9578" spans="10:10" x14ac:dyDescent="0.25">
      <c r="J9578" s="1"/>
    </row>
    <row r="9579" spans="10:10" x14ac:dyDescent="0.25">
      <c r="J9579" s="1"/>
    </row>
    <row r="9580" spans="10:10" x14ac:dyDescent="0.25">
      <c r="J9580" s="1"/>
    </row>
    <row r="9581" spans="10:10" x14ac:dyDescent="0.25">
      <c r="J9581" s="1"/>
    </row>
    <row r="9582" spans="10:10" x14ac:dyDescent="0.25">
      <c r="J9582" s="1"/>
    </row>
    <row r="9583" spans="10:10" x14ac:dyDescent="0.25">
      <c r="J9583" s="1"/>
    </row>
    <row r="9584" spans="10:10" x14ac:dyDescent="0.25">
      <c r="J9584" s="1"/>
    </row>
    <row r="9585" spans="10:10" x14ac:dyDescent="0.25">
      <c r="J9585" s="1"/>
    </row>
    <row r="9586" spans="10:10" x14ac:dyDescent="0.25">
      <c r="J9586" s="1"/>
    </row>
    <row r="9587" spans="10:10" x14ac:dyDescent="0.25">
      <c r="J9587" s="1"/>
    </row>
    <row r="9588" spans="10:10" x14ac:dyDescent="0.25">
      <c r="J9588" s="1"/>
    </row>
    <row r="9589" spans="10:10" x14ac:dyDescent="0.25">
      <c r="J9589" s="1"/>
    </row>
    <row r="9590" spans="10:10" x14ac:dyDescent="0.25">
      <c r="J9590" s="1"/>
    </row>
    <row r="9591" spans="10:10" x14ac:dyDescent="0.25">
      <c r="J9591" s="1"/>
    </row>
    <row r="9592" spans="10:10" x14ac:dyDescent="0.25">
      <c r="J9592" s="1"/>
    </row>
    <row r="9593" spans="10:10" x14ac:dyDescent="0.25">
      <c r="J9593" s="1"/>
    </row>
    <row r="9594" spans="10:10" x14ac:dyDescent="0.25">
      <c r="J9594" s="1"/>
    </row>
    <row r="9595" spans="10:10" x14ac:dyDescent="0.25">
      <c r="J9595" s="1"/>
    </row>
    <row r="9596" spans="10:10" x14ac:dyDescent="0.25">
      <c r="J9596" s="1"/>
    </row>
    <row r="9597" spans="10:10" x14ac:dyDescent="0.25">
      <c r="J9597" s="1"/>
    </row>
    <row r="9598" spans="10:10" x14ac:dyDescent="0.25">
      <c r="J9598" s="1"/>
    </row>
    <row r="9599" spans="10:10" x14ac:dyDescent="0.25">
      <c r="J9599" s="1"/>
    </row>
    <row r="9600" spans="10:10" x14ac:dyDescent="0.25">
      <c r="J9600" s="1"/>
    </row>
    <row r="9601" spans="10:10" x14ac:dyDescent="0.25">
      <c r="J9601" s="1"/>
    </row>
    <row r="9602" spans="10:10" x14ac:dyDescent="0.25">
      <c r="J9602" s="1"/>
    </row>
    <row r="9603" spans="10:10" x14ac:dyDescent="0.25">
      <c r="J9603" s="1"/>
    </row>
    <row r="9604" spans="10:10" x14ac:dyDescent="0.25">
      <c r="J9604" s="1"/>
    </row>
    <row r="9605" spans="10:10" x14ac:dyDescent="0.25">
      <c r="J9605" s="1"/>
    </row>
    <row r="9606" spans="10:10" x14ac:dyDescent="0.25">
      <c r="J9606" s="1"/>
    </row>
    <row r="9607" spans="10:10" x14ac:dyDescent="0.25">
      <c r="J9607" s="1"/>
    </row>
    <row r="9608" spans="10:10" x14ac:dyDescent="0.25">
      <c r="J9608" s="1"/>
    </row>
    <row r="9609" spans="10:10" x14ac:dyDescent="0.25">
      <c r="J9609" s="1"/>
    </row>
    <row r="9610" spans="10:10" x14ac:dyDescent="0.25">
      <c r="J9610" s="1"/>
    </row>
    <row r="9611" spans="10:10" x14ac:dyDescent="0.25">
      <c r="J9611" s="1"/>
    </row>
    <row r="9612" spans="10:10" x14ac:dyDescent="0.25">
      <c r="J9612" s="1"/>
    </row>
    <row r="9613" spans="10:10" x14ac:dyDescent="0.25">
      <c r="J9613" s="1"/>
    </row>
    <row r="9614" spans="10:10" x14ac:dyDescent="0.25">
      <c r="J9614" s="1"/>
    </row>
    <row r="9615" spans="10:10" x14ac:dyDescent="0.25">
      <c r="J9615" s="1"/>
    </row>
    <row r="9616" spans="10:10" x14ac:dyDescent="0.25">
      <c r="J9616" s="1"/>
    </row>
    <row r="9617" spans="10:10" x14ac:dyDescent="0.25">
      <c r="J9617" s="1"/>
    </row>
    <row r="9618" spans="10:10" x14ac:dyDescent="0.25">
      <c r="J9618" s="1"/>
    </row>
    <row r="9619" spans="10:10" x14ac:dyDescent="0.25">
      <c r="J9619" s="1"/>
    </row>
    <row r="9620" spans="10:10" x14ac:dyDescent="0.25">
      <c r="J9620" s="1"/>
    </row>
    <row r="9621" spans="10:10" x14ac:dyDescent="0.25">
      <c r="J9621" s="1"/>
    </row>
    <row r="9622" spans="10:10" x14ac:dyDescent="0.25">
      <c r="J9622" s="1"/>
    </row>
    <row r="9623" spans="10:10" x14ac:dyDescent="0.25">
      <c r="J9623" s="1"/>
    </row>
    <row r="9624" spans="10:10" x14ac:dyDescent="0.25">
      <c r="J9624" s="1"/>
    </row>
    <row r="9625" spans="10:10" x14ac:dyDescent="0.25">
      <c r="J9625" s="1"/>
    </row>
    <row r="9626" spans="10:10" x14ac:dyDescent="0.25">
      <c r="J9626" s="1"/>
    </row>
    <row r="9627" spans="10:10" x14ac:dyDescent="0.25">
      <c r="J9627" s="1"/>
    </row>
    <row r="9628" spans="10:10" x14ac:dyDescent="0.25">
      <c r="J9628" s="1"/>
    </row>
    <row r="9629" spans="10:10" x14ac:dyDescent="0.25">
      <c r="J9629" s="1"/>
    </row>
    <row r="9630" spans="10:10" x14ac:dyDescent="0.25">
      <c r="J9630" s="1"/>
    </row>
    <row r="9631" spans="10:10" x14ac:dyDescent="0.25">
      <c r="J9631" s="1"/>
    </row>
    <row r="9632" spans="10:10" x14ac:dyDescent="0.25">
      <c r="J9632" s="1"/>
    </row>
    <row r="9633" spans="10:10" x14ac:dyDescent="0.25">
      <c r="J9633" s="1"/>
    </row>
    <row r="9634" spans="10:10" x14ac:dyDescent="0.25">
      <c r="J9634" s="1"/>
    </row>
    <row r="9635" spans="10:10" x14ac:dyDescent="0.25">
      <c r="J9635" s="1"/>
    </row>
    <row r="9636" spans="10:10" x14ac:dyDescent="0.25">
      <c r="J9636" s="1"/>
    </row>
    <row r="9637" spans="10:10" x14ac:dyDescent="0.25">
      <c r="J9637" s="1"/>
    </row>
    <row r="9638" spans="10:10" x14ac:dyDescent="0.25">
      <c r="J9638" s="1"/>
    </row>
    <row r="9639" spans="10:10" x14ac:dyDescent="0.25">
      <c r="J9639" s="1"/>
    </row>
    <row r="9640" spans="10:10" x14ac:dyDescent="0.25">
      <c r="J9640" s="1"/>
    </row>
    <row r="9641" spans="10:10" x14ac:dyDescent="0.25">
      <c r="J9641" s="1"/>
    </row>
    <row r="9642" spans="10:10" x14ac:dyDescent="0.25">
      <c r="J9642" s="1"/>
    </row>
    <row r="9643" spans="10:10" x14ac:dyDescent="0.25">
      <c r="J9643" s="1"/>
    </row>
    <row r="9644" spans="10:10" x14ac:dyDescent="0.25">
      <c r="J9644" s="1"/>
    </row>
    <row r="9645" spans="10:10" x14ac:dyDescent="0.25">
      <c r="J9645" s="1"/>
    </row>
    <row r="9646" spans="10:10" x14ac:dyDescent="0.25">
      <c r="J9646" s="1"/>
    </row>
    <row r="9647" spans="10:10" x14ac:dyDescent="0.25">
      <c r="J9647" s="1"/>
    </row>
    <row r="9648" spans="10:10" x14ac:dyDescent="0.25">
      <c r="J9648" s="1"/>
    </row>
    <row r="9649" spans="10:10" x14ac:dyDescent="0.25">
      <c r="J9649" s="1"/>
    </row>
    <row r="9650" spans="10:10" x14ac:dyDescent="0.25">
      <c r="J9650" s="1"/>
    </row>
    <row r="9651" spans="10:10" x14ac:dyDescent="0.25">
      <c r="J9651" s="1"/>
    </row>
    <row r="9652" spans="10:10" x14ac:dyDescent="0.25">
      <c r="J9652" s="1"/>
    </row>
    <row r="9653" spans="10:10" x14ac:dyDescent="0.25">
      <c r="J9653" s="1"/>
    </row>
    <row r="9654" spans="10:10" x14ac:dyDescent="0.25">
      <c r="J9654" s="1"/>
    </row>
    <row r="9655" spans="10:10" x14ac:dyDescent="0.25">
      <c r="J9655" s="1"/>
    </row>
    <row r="9656" spans="10:10" x14ac:dyDescent="0.25">
      <c r="J9656" s="1"/>
    </row>
    <row r="9657" spans="10:10" x14ac:dyDescent="0.25">
      <c r="J9657" s="1"/>
    </row>
    <row r="9658" spans="10:10" x14ac:dyDescent="0.25">
      <c r="J9658" s="1"/>
    </row>
    <row r="9659" spans="10:10" x14ac:dyDescent="0.25">
      <c r="J9659" s="1"/>
    </row>
    <row r="9660" spans="10:10" x14ac:dyDescent="0.25">
      <c r="J9660" s="1"/>
    </row>
    <row r="9661" spans="10:10" x14ac:dyDescent="0.25">
      <c r="J9661" s="1"/>
    </row>
    <row r="9662" spans="10:10" x14ac:dyDescent="0.25">
      <c r="J9662" s="1"/>
    </row>
    <row r="9663" spans="10:10" x14ac:dyDescent="0.25">
      <c r="J9663" s="1"/>
    </row>
    <row r="9664" spans="10:10" x14ac:dyDescent="0.25">
      <c r="J9664" s="1"/>
    </row>
    <row r="9665" spans="10:10" x14ac:dyDescent="0.25">
      <c r="J9665" s="1"/>
    </row>
    <row r="9666" spans="10:10" x14ac:dyDescent="0.25">
      <c r="J9666" s="1"/>
    </row>
    <row r="9667" spans="10:10" x14ac:dyDescent="0.25">
      <c r="J9667" s="1"/>
    </row>
    <row r="9668" spans="10:10" x14ac:dyDescent="0.25">
      <c r="J9668" s="1"/>
    </row>
    <row r="9669" spans="10:10" x14ac:dyDescent="0.25">
      <c r="J9669" s="1"/>
    </row>
    <row r="9670" spans="10:10" x14ac:dyDescent="0.25">
      <c r="J9670" s="1"/>
    </row>
    <row r="9671" spans="10:10" x14ac:dyDescent="0.25">
      <c r="J9671" s="1"/>
    </row>
    <row r="9672" spans="10:10" x14ac:dyDescent="0.25">
      <c r="J9672" s="1"/>
    </row>
    <row r="9673" spans="10:10" x14ac:dyDescent="0.25">
      <c r="J9673" s="1"/>
    </row>
    <row r="9674" spans="10:10" x14ac:dyDescent="0.25">
      <c r="J9674" s="1"/>
    </row>
    <row r="9675" spans="10:10" x14ac:dyDescent="0.25">
      <c r="J9675" s="1"/>
    </row>
    <row r="9676" spans="10:10" x14ac:dyDescent="0.25">
      <c r="J9676" s="1"/>
    </row>
    <row r="9677" spans="10:10" x14ac:dyDescent="0.25">
      <c r="J9677" s="1"/>
    </row>
    <row r="9678" spans="10:10" x14ac:dyDescent="0.25">
      <c r="J9678" s="1"/>
    </row>
    <row r="9679" spans="10:10" x14ac:dyDescent="0.25">
      <c r="J9679" s="1"/>
    </row>
    <row r="9680" spans="10:10" x14ac:dyDescent="0.25">
      <c r="J9680" s="1"/>
    </row>
    <row r="9681" spans="10:10" x14ac:dyDescent="0.25">
      <c r="J9681" s="1"/>
    </row>
    <row r="9682" spans="10:10" x14ac:dyDescent="0.25">
      <c r="J9682" s="1"/>
    </row>
    <row r="9683" spans="10:10" x14ac:dyDescent="0.25">
      <c r="J9683" s="1"/>
    </row>
    <row r="9684" spans="10:10" x14ac:dyDescent="0.25">
      <c r="J9684" s="1"/>
    </row>
    <row r="9685" spans="10:10" x14ac:dyDescent="0.25">
      <c r="J9685" s="1"/>
    </row>
    <row r="9686" spans="10:10" x14ac:dyDescent="0.25">
      <c r="J9686" s="1"/>
    </row>
    <row r="9687" spans="10:10" x14ac:dyDescent="0.25">
      <c r="J9687" s="1"/>
    </row>
    <row r="9688" spans="10:10" x14ac:dyDescent="0.25">
      <c r="J9688" s="1"/>
    </row>
    <row r="9689" spans="10:10" x14ac:dyDescent="0.25">
      <c r="J9689" s="1"/>
    </row>
    <row r="9690" spans="10:10" x14ac:dyDescent="0.25">
      <c r="J9690" s="1"/>
    </row>
    <row r="9691" spans="10:10" x14ac:dyDescent="0.25">
      <c r="J9691" s="1"/>
    </row>
    <row r="9692" spans="10:10" x14ac:dyDescent="0.25">
      <c r="J9692" s="1"/>
    </row>
    <row r="9693" spans="10:10" x14ac:dyDescent="0.25">
      <c r="J9693" s="1"/>
    </row>
    <row r="9694" spans="10:10" x14ac:dyDescent="0.25">
      <c r="J9694" s="1"/>
    </row>
    <row r="9695" spans="10:10" x14ac:dyDescent="0.25">
      <c r="J9695" s="1"/>
    </row>
    <row r="9696" spans="10:10" x14ac:dyDescent="0.25">
      <c r="J9696" s="1"/>
    </row>
    <row r="9697" spans="10:10" x14ac:dyDescent="0.25">
      <c r="J9697" s="1"/>
    </row>
    <row r="9698" spans="10:10" x14ac:dyDescent="0.25">
      <c r="J9698" s="1"/>
    </row>
    <row r="9699" spans="10:10" x14ac:dyDescent="0.25">
      <c r="J9699" s="1"/>
    </row>
    <row r="9700" spans="10:10" x14ac:dyDescent="0.25">
      <c r="J9700" s="1"/>
    </row>
    <row r="9701" spans="10:10" x14ac:dyDescent="0.25">
      <c r="J9701" s="1"/>
    </row>
    <row r="9702" spans="10:10" x14ac:dyDescent="0.25">
      <c r="J9702" s="1"/>
    </row>
    <row r="9703" spans="10:10" x14ac:dyDescent="0.25">
      <c r="J9703" s="1"/>
    </row>
    <row r="9704" spans="10:10" x14ac:dyDescent="0.25">
      <c r="J9704" s="1"/>
    </row>
    <row r="9705" spans="10:10" x14ac:dyDescent="0.25">
      <c r="J9705" s="1"/>
    </row>
    <row r="9706" spans="10:10" x14ac:dyDescent="0.25">
      <c r="J9706" s="1"/>
    </row>
    <row r="9707" spans="10:10" x14ac:dyDescent="0.25">
      <c r="J9707" s="1"/>
    </row>
    <row r="9708" spans="10:10" x14ac:dyDescent="0.25">
      <c r="J9708" s="1"/>
    </row>
    <row r="9709" spans="10:10" x14ac:dyDescent="0.25">
      <c r="J9709" s="1"/>
    </row>
    <row r="9710" spans="10:10" x14ac:dyDescent="0.25">
      <c r="J9710" s="1"/>
    </row>
    <row r="9711" spans="10:10" x14ac:dyDescent="0.25">
      <c r="J9711" s="1"/>
    </row>
    <row r="9712" spans="10:10" x14ac:dyDescent="0.25">
      <c r="J9712" s="1"/>
    </row>
    <row r="9713" spans="10:10" x14ac:dyDescent="0.25">
      <c r="J9713" s="1"/>
    </row>
    <row r="9714" spans="10:10" x14ac:dyDescent="0.25">
      <c r="J9714" s="1"/>
    </row>
    <row r="9715" spans="10:10" x14ac:dyDescent="0.25">
      <c r="J9715" s="1"/>
    </row>
    <row r="9716" spans="10:10" x14ac:dyDescent="0.25">
      <c r="J9716" s="1"/>
    </row>
    <row r="9717" spans="10:10" x14ac:dyDescent="0.25">
      <c r="J9717" s="1"/>
    </row>
    <row r="9718" spans="10:10" x14ac:dyDescent="0.25">
      <c r="J9718" s="1"/>
    </row>
    <row r="9719" spans="10:10" x14ac:dyDescent="0.25">
      <c r="J9719" s="1"/>
    </row>
    <row r="9720" spans="10:10" x14ac:dyDescent="0.25">
      <c r="J9720" s="1"/>
    </row>
    <row r="9721" spans="10:10" x14ac:dyDescent="0.25">
      <c r="J9721" s="1"/>
    </row>
    <row r="9722" spans="10:10" x14ac:dyDescent="0.25">
      <c r="J9722" s="1"/>
    </row>
    <row r="9723" spans="10:10" x14ac:dyDescent="0.25">
      <c r="J9723" s="1"/>
    </row>
    <row r="9724" spans="10:10" x14ac:dyDescent="0.25">
      <c r="J9724" s="1"/>
    </row>
    <row r="9725" spans="10:10" x14ac:dyDescent="0.25">
      <c r="J9725" s="1"/>
    </row>
    <row r="9726" spans="10:10" x14ac:dyDescent="0.25">
      <c r="J9726" s="1"/>
    </row>
    <row r="9727" spans="10:10" x14ac:dyDescent="0.25">
      <c r="J9727" s="1"/>
    </row>
    <row r="9728" spans="10:10" x14ac:dyDescent="0.25">
      <c r="J9728" s="1"/>
    </row>
    <row r="9729" spans="10:10" x14ac:dyDescent="0.25">
      <c r="J9729" s="1"/>
    </row>
    <row r="9730" spans="10:10" x14ac:dyDescent="0.25">
      <c r="J9730" s="1"/>
    </row>
    <row r="9731" spans="10:10" x14ac:dyDescent="0.25">
      <c r="J9731" s="1"/>
    </row>
    <row r="9732" spans="10:10" x14ac:dyDescent="0.25">
      <c r="J9732" s="1"/>
    </row>
    <row r="9733" spans="10:10" x14ac:dyDescent="0.25">
      <c r="J9733" s="1"/>
    </row>
    <row r="9734" spans="10:10" x14ac:dyDescent="0.25">
      <c r="J9734" s="1"/>
    </row>
    <row r="9735" spans="10:10" x14ac:dyDescent="0.25">
      <c r="J9735" s="1"/>
    </row>
    <row r="9736" spans="10:10" x14ac:dyDescent="0.25">
      <c r="J9736" s="1"/>
    </row>
    <row r="9737" spans="10:10" x14ac:dyDescent="0.25">
      <c r="J9737" s="1"/>
    </row>
    <row r="9738" spans="10:10" x14ac:dyDescent="0.25">
      <c r="J9738" s="1"/>
    </row>
    <row r="9739" spans="10:10" x14ac:dyDescent="0.25">
      <c r="J9739" s="1"/>
    </row>
    <row r="9740" spans="10:10" x14ac:dyDescent="0.25">
      <c r="J9740" s="1"/>
    </row>
    <row r="9741" spans="10:10" x14ac:dyDescent="0.25">
      <c r="J9741" s="1"/>
    </row>
    <row r="9742" spans="10:10" x14ac:dyDescent="0.25">
      <c r="J9742" s="1"/>
    </row>
    <row r="9743" spans="10:10" x14ac:dyDescent="0.25">
      <c r="J9743" s="1"/>
    </row>
    <row r="9744" spans="10:10" x14ac:dyDescent="0.25">
      <c r="J9744" s="1"/>
    </row>
    <row r="9745" spans="10:10" x14ac:dyDescent="0.25">
      <c r="J9745" s="1"/>
    </row>
    <row r="9746" spans="10:10" x14ac:dyDescent="0.25">
      <c r="J9746" s="1"/>
    </row>
    <row r="9747" spans="10:10" x14ac:dyDescent="0.25">
      <c r="J9747" s="1"/>
    </row>
    <row r="9748" spans="10:10" x14ac:dyDescent="0.25">
      <c r="J9748" s="1"/>
    </row>
    <row r="9749" spans="10:10" x14ac:dyDescent="0.25">
      <c r="J9749" s="1"/>
    </row>
    <row r="9750" spans="10:10" x14ac:dyDescent="0.25">
      <c r="J9750" s="1"/>
    </row>
    <row r="9751" spans="10:10" x14ac:dyDescent="0.25">
      <c r="J9751" s="1"/>
    </row>
    <row r="9752" spans="10:10" x14ac:dyDescent="0.25">
      <c r="J9752" s="1"/>
    </row>
    <row r="9753" spans="10:10" x14ac:dyDescent="0.25">
      <c r="J9753" s="1"/>
    </row>
    <row r="9754" spans="10:10" x14ac:dyDescent="0.25">
      <c r="J9754" s="1"/>
    </row>
    <row r="9755" spans="10:10" x14ac:dyDescent="0.25">
      <c r="J9755" s="1"/>
    </row>
    <row r="9756" spans="10:10" x14ac:dyDescent="0.25">
      <c r="J9756" s="1"/>
    </row>
    <row r="9757" spans="10:10" x14ac:dyDescent="0.25">
      <c r="J9757" s="1"/>
    </row>
    <row r="9758" spans="10:10" x14ac:dyDescent="0.25">
      <c r="J9758" s="1"/>
    </row>
    <row r="9759" spans="10:10" x14ac:dyDescent="0.25">
      <c r="J9759" s="1"/>
    </row>
    <row r="9760" spans="10:10" x14ac:dyDescent="0.25">
      <c r="J9760" s="1"/>
    </row>
    <row r="9761" spans="10:10" x14ac:dyDescent="0.25">
      <c r="J9761" s="1"/>
    </row>
    <row r="9762" spans="10:10" x14ac:dyDescent="0.25">
      <c r="J9762" s="1"/>
    </row>
    <row r="9763" spans="10:10" x14ac:dyDescent="0.25">
      <c r="J9763" s="1"/>
    </row>
    <row r="9764" spans="10:10" x14ac:dyDescent="0.25">
      <c r="J9764" s="1"/>
    </row>
    <row r="9765" spans="10:10" x14ac:dyDescent="0.25">
      <c r="J9765" s="1"/>
    </row>
    <row r="9766" spans="10:10" x14ac:dyDescent="0.25">
      <c r="J9766" s="1"/>
    </row>
    <row r="9767" spans="10:10" x14ac:dyDescent="0.25">
      <c r="J9767" s="1"/>
    </row>
    <row r="9768" spans="10:10" x14ac:dyDescent="0.25">
      <c r="J9768" s="1"/>
    </row>
    <row r="9769" spans="10:10" x14ac:dyDescent="0.25">
      <c r="J9769" s="1"/>
    </row>
    <row r="9770" spans="10:10" x14ac:dyDescent="0.25">
      <c r="J9770" s="1"/>
    </row>
    <row r="9771" spans="10:10" x14ac:dyDescent="0.25">
      <c r="J9771" s="1"/>
    </row>
    <row r="9772" spans="10:10" x14ac:dyDescent="0.25">
      <c r="J9772" s="1"/>
    </row>
    <row r="9773" spans="10:10" x14ac:dyDescent="0.25">
      <c r="J9773" s="1"/>
    </row>
    <row r="9774" spans="10:10" x14ac:dyDescent="0.25">
      <c r="J9774" s="1"/>
    </row>
    <row r="9775" spans="10:10" x14ac:dyDescent="0.25">
      <c r="J9775" s="1"/>
    </row>
    <row r="9776" spans="10:10" x14ac:dyDescent="0.25">
      <c r="J9776" s="1"/>
    </row>
    <row r="9777" spans="10:10" x14ac:dyDescent="0.25">
      <c r="J9777" s="1"/>
    </row>
    <row r="9778" spans="10:10" x14ac:dyDescent="0.25">
      <c r="J9778" s="1"/>
    </row>
    <row r="9779" spans="10:10" x14ac:dyDescent="0.25">
      <c r="J9779" s="1"/>
    </row>
    <row r="9780" spans="10:10" x14ac:dyDescent="0.25">
      <c r="J9780" s="1"/>
    </row>
    <row r="9781" spans="10:10" x14ac:dyDescent="0.25">
      <c r="J9781" s="1"/>
    </row>
    <row r="9782" spans="10:10" x14ac:dyDescent="0.25">
      <c r="J9782" s="1"/>
    </row>
    <row r="9783" spans="10:10" x14ac:dyDescent="0.25">
      <c r="J9783" s="1"/>
    </row>
    <row r="9784" spans="10:10" x14ac:dyDescent="0.25">
      <c r="J9784" s="1"/>
    </row>
    <row r="9785" spans="10:10" x14ac:dyDescent="0.25">
      <c r="J9785" s="1"/>
    </row>
    <row r="9786" spans="10:10" x14ac:dyDescent="0.25">
      <c r="J9786" s="1"/>
    </row>
    <row r="9787" spans="10:10" x14ac:dyDescent="0.25">
      <c r="J9787" s="1"/>
    </row>
    <row r="9788" spans="10:10" x14ac:dyDescent="0.25">
      <c r="J9788" s="1"/>
    </row>
    <row r="9789" spans="10:10" x14ac:dyDescent="0.25">
      <c r="J9789" s="1"/>
    </row>
    <row r="9790" spans="10:10" x14ac:dyDescent="0.25">
      <c r="J9790" s="1"/>
    </row>
    <row r="9791" spans="10:10" x14ac:dyDescent="0.25">
      <c r="J9791" s="1"/>
    </row>
    <row r="9792" spans="10:10" x14ac:dyDescent="0.25">
      <c r="J9792" s="1"/>
    </row>
    <row r="9793" spans="10:10" x14ac:dyDescent="0.25">
      <c r="J9793" s="1"/>
    </row>
    <row r="9794" spans="10:10" x14ac:dyDescent="0.25">
      <c r="J9794" s="1"/>
    </row>
    <row r="9795" spans="10:10" x14ac:dyDescent="0.25">
      <c r="J9795" s="1"/>
    </row>
    <row r="9796" spans="10:10" x14ac:dyDescent="0.25">
      <c r="J9796" s="1"/>
    </row>
    <row r="9797" spans="10:10" x14ac:dyDescent="0.25">
      <c r="J9797" s="1"/>
    </row>
    <row r="9798" spans="10:10" x14ac:dyDescent="0.25">
      <c r="J9798" s="1"/>
    </row>
    <row r="9799" spans="10:10" x14ac:dyDescent="0.25">
      <c r="J9799" s="1"/>
    </row>
    <row r="9800" spans="10:10" x14ac:dyDescent="0.25">
      <c r="J9800" s="1"/>
    </row>
    <row r="9801" spans="10:10" x14ac:dyDescent="0.25">
      <c r="J9801" s="1"/>
    </row>
    <row r="9802" spans="10:10" x14ac:dyDescent="0.25">
      <c r="J9802" s="1"/>
    </row>
    <row r="9803" spans="10:10" x14ac:dyDescent="0.25">
      <c r="J9803" s="1"/>
    </row>
    <row r="9804" spans="10:10" x14ac:dyDescent="0.25">
      <c r="J9804" s="1"/>
    </row>
    <row r="9805" spans="10:10" x14ac:dyDescent="0.25">
      <c r="J9805" s="1"/>
    </row>
    <row r="9806" spans="10:10" x14ac:dyDescent="0.25">
      <c r="J9806" s="1"/>
    </row>
    <row r="9807" spans="10:10" x14ac:dyDescent="0.25">
      <c r="J9807" s="1"/>
    </row>
    <row r="9808" spans="10:10" x14ac:dyDescent="0.25">
      <c r="J9808" s="1"/>
    </row>
    <row r="9809" spans="10:10" x14ac:dyDescent="0.25">
      <c r="J9809" s="1"/>
    </row>
    <row r="9810" spans="10:10" x14ac:dyDescent="0.25">
      <c r="J9810" s="1"/>
    </row>
    <row r="9811" spans="10:10" x14ac:dyDescent="0.25">
      <c r="J9811" s="1"/>
    </row>
    <row r="9812" spans="10:10" x14ac:dyDescent="0.25">
      <c r="J9812" s="1"/>
    </row>
    <row r="9813" spans="10:10" x14ac:dyDescent="0.25">
      <c r="J9813" s="1"/>
    </row>
    <row r="9814" spans="10:10" x14ac:dyDescent="0.25">
      <c r="J9814" s="1"/>
    </row>
    <row r="9815" spans="10:10" x14ac:dyDescent="0.25">
      <c r="J9815" s="1"/>
    </row>
    <row r="9816" spans="10:10" x14ac:dyDescent="0.25">
      <c r="J9816" s="1"/>
    </row>
    <row r="9817" spans="10:10" x14ac:dyDescent="0.25">
      <c r="J9817" s="1"/>
    </row>
    <row r="9818" spans="10:10" x14ac:dyDescent="0.25">
      <c r="J9818" s="1"/>
    </row>
    <row r="9819" spans="10:10" x14ac:dyDescent="0.25">
      <c r="J9819" s="1"/>
    </row>
    <row r="9820" spans="10:10" x14ac:dyDescent="0.25">
      <c r="J9820" s="1"/>
    </row>
    <row r="9821" spans="10:10" x14ac:dyDescent="0.25">
      <c r="J9821" s="1"/>
    </row>
    <row r="9822" spans="10:10" x14ac:dyDescent="0.25">
      <c r="J9822" s="1"/>
    </row>
    <row r="9823" spans="10:10" x14ac:dyDescent="0.25">
      <c r="J9823" s="1"/>
    </row>
    <row r="9824" spans="10:10" x14ac:dyDescent="0.25">
      <c r="J9824" s="1"/>
    </row>
    <row r="9825" spans="10:10" x14ac:dyDescent="0.25">
      <c r="J9825" s="1"/>
    </row>
    <row r="9826" spans="10:10" x14ac:dyDescent="0.25">
      <c r="J9826" s="1"/>
    </row>
    <row r="9827" spans="10:10" x14ac:dyDescent="0.25">
      <c r="J9827" s="1"/>
    </row>
    <row r="9828" spans="10:10" x14ac:dyDescent="0.25">
      <c r="J9828" s="1"/>
    </row>
    <row r="9829" spans="10:10" x14ac:dyDescent="0.25">
      <c r="J9829" s="1"/>
    </row>
    <row r="9830" spans="10:10" x14ac:dyDescent="0.25">
      <c r="J9830" s="1"/>
    </row>
    <row r="9831" spans="10:10" x14ac:dyDescent="0.25">
      <c r="J9831" s="1"/>
    </row>
    <row r="9832" spans="10:10" x14ac:dyDescent="0.25">
      <c r="J9832" s="1"/>
    </row>
    <row r="9833" spans="10:10" x14ac:dyDescent="0.25">
      <c r="J9833" s="1"/>
    </row>
    <row r="9834" spans="10:10" x14ac:dyDescent="0.25">
      <c r="J9834" s="1"/>
    </row>
    <row r="9835" spans="10:10" x14ac:dyDescent="0.25">
      <c r="J9835" s="1"/>
    </row>
    <row r="9836" spans="10:10" x14ac:dyDescent="0.25">
      <c r="J9836" s="1"/>
    </row>
    <row r="9837" spans="10:10" x14ac:dyDescent="0.25">
      <c r="J9837" s="1"/>
    </row>
    <row r="9838" spans="10:10" x14ac:dyDescent="0.25">
      <c r="J9838" s="1"/>
    </row>
    <row r="9839" spans="10:10" x14ac:dyDescent="0.25">
      <c r="J9839" s="1"/>
    </row>
    <row r="9840" spans="10:10" x14ac:dyDescent="0.25">
      <c r="J9840" s="1"/>
    </row>
    <row r="9841" spans="10:10" x14ac:dyDescent="0.25">
      <c r="J9841" s="1"/>
    </row>
    <row r="9842" spans="10:10" x14ac:dyDescent="0.25">
      <c r="J9842" s="1"/>
    </row>
    <row r="9843" spans="10:10" x14ac:dyDescent="0.25">
      <c r="J9843" s="1"/>
    </row>
    <row r="9844" spans="10:10" x14ac:dyDescent="0.25">
      <c r="J9844" s="1"/>
    </row>
    <row r="9845" spans="10:10" x14ac:dyDescent="0.25">
      <c r="J9845" s="1"/>
    </row>
    <row r="9846" spans="10:10" x14ac:dyDescent="0.25">
      <c r="J9846" s="1"/>
    </row>
    <row r="9847" spans="10:10" x14ac:dyDescent="0.25">
      <c r="J9847" s="1"/>
    </row>
    <row r="9848" spans="10:10" x14ac:dyDescent="0.25">
      <c r="J9848" s="1"/>
    </row>
    <row r="9849" spans="10:10" x14ac:dyDescent="0.25">
      <c r="J9849" s="1"/>
    </row>
    <row r="9850" spans="10:10" x14ac:dyDescent="0.25">
      <c r="J9850" s="1"/>
    </row>
    <row r="9851" spans="10:10" x14ac:dyDescent="0.25">
      <c r="J9851" s="1"/>
    </row>
    <row r="9852" spans="10:10" x14ac:dyDescent="0.25">
      <c r="J9852" s="1"/>
    </row>
    <row r="9853" spans="10:10" x14ac:dyDescent="0.25">
      <c r="J9853" s="1"/>
    </row>
    <row r="9854" spans="10:10" x14ac:dyDescent="0.25">
      <c r="J9854" s="1"/>
    </row>
    <row r="9855" spans="10:10" x14ac:dyDescent="0.25">
      <c r="J9855" s="1"/>
    </row>
    <row r="9856" spans="10:10" x14ac:dyDescent="0.25">
      <c r="J9856" s="1"/>
    </row>
    <row r="9857" spans="10:10" x14ac:dyDescent="0.25">
      <c r="J9857" s="1"/>
    </row>
    <row r="9858" spans="10:10" x14ac:dyDescent="0.25">
      <c r="J9858" s="1"/>
    </row>
    <row r="9859" spans="10:10" x14ac:dyDescent="0.25">
      <c r="J9859" s="1"/>
    </row>
    <row r="9860" spans="10:10" x14ac:dyDescent="0.25">
      <c r="J9860" s="1"/>
    </row>
    <row r="9861" spans="10:10" x14ac:dyDescent="0.25">
      <c r="J9861" s="1"/>
    </row>
    <row r="9862" spans="10:10" x14ac:dyDescent="0.25">
      <c r="J9862" s="1"/>
    </row>
    <row r="9863" spans="10:10" x14ac:dyDescent="0.25">
      <c r="J9863" s="1"/>
    </row>
    <row r="9864" spans="10:10" x14ac:dyDescent="0.25">
      <c r="J9864" s="1"/>
    </row>
    <row r="9865" spans="10:10" x14ac:dyDescent="0.25">
      <c r="J9865" s="1"/>
    </row>
    <row r="9866" spans="10:10" x14ac:dyDescent="0.25">
      <c r="J9866" s="1"/>
    </row>
    <row r="9867" spans="10:10" x14ac:dyDescent="0.25">
      <c r="J9867" s="1"/>
    </row>
    <row r="9868" spans="10:10" x14ac:dyDescent="0.25">
      <c r="J9868" s="1"/>
    </row>
    <row r="9869" spans="10:10" x14ac:dyDescent="0.25">
      <c r="J9869" s="1"/>
    </row>
    <row r="9870" spans="10:10" x14ac:dyDescent="0.25">
      <c r="J9870" s="1"/>
    </row>
    <row r="9871" spans="10:10" x14ac:dyDescent="0.25">
      <c r="J9871" s="1"/>
    </row>
    <row r="9872" spans="10:10" x14ac:dyDescent="0.25">
      <c r="J9872" s="1"/>
    </row>
    <row r="9873" spans="10:10" x14ac:dyDescent="0.25">
      <c r="J9873" s="1"/>
    </row>
    <row r="9874" spans="10:10" x14ac:dyDescent="0.25">
      <c r="J9874" s="1"/>
    </row>
    <row r="9875" spans="10:10" x14ac:dyDescent="0.25">
      <c r="J9875" s="1"/>
    </row>
    <row r="9876" spans="10:10" x14ac:dyDescent="0.25">
      <c r="J9876" s="1"/>
    </row>
    <row r="9877" spans="10:10" x14ac:dyDescent="0.25">
      <c r="J9877" s="1"/>
    </row>
    <row r="9878" spans="10:10" x14ac:dyDescent="0.25">
      <c r="J9878" s="1"/>
    </row>
    <row r="9879" spans="10:10" x14ac:dyDescent="0.25">
      <c r="J9879" s="1"/>
    </row>
    <row r="9880" spans="10:10" x14ac:dyDescent="0.25">
      <c r="J9880" s="1"/>
    </row>
    <row r="9881" spans="10:10" x14ac:dyDescent="0.25">
      <c r="J9881" s="1"/>
    </row>
    <row r="9882" spans="10:10" x14ac:dyDescent="0.25">
      <c r="J9882" s="1"/>
    </row>
    <row r="9883" spans="10:10" x14ac:dyDescent="0.25">
      <c r="J9883" s="1"/>
    </row>
    <row r="9884" spans="10:10" x14ac:dyDescent="0.25">
      <c r="J9884" s="1"/>
    </row>
    <row r="9885" spans="10:10" x14ac:dyDescent="0.25">
      <c r="J9885" s="1"/>
    </row>
    <row r="9886" spans="10:10" x14ac:dyDescent="0.25">
      <c r="J9886" s="1"/>
    </row>
    <row r="9887" spans="10:10" x14ac:dyDescent="0.25">
      <c r="J9887" s="1"/>
    </row>
    <row r="9888" spans="10:10" x14ac:dyDescent="0.25">
      <c r="J9888" s="1"/>
    </row>
    <row r="9889" spans="10:10" x14ac:dyDescent="0.25">
      <c r="J9889" s="1"/>
    </row>
    <row r="9890" spans="10:10" x14ac:dyDescent="0.25">
      <c r="J9890" s="1"/>
    </row>
    <row r="9891" spans="10:10" x14ac:dyDescent="0.25">
      <c r="J9891" s="1"/>
    </row>
    <row r="9892" spans="10:10" x14ac:dyDescent="0.25">
      <c r="J9892" s="1"/>
    </row>
    <row r="9893" spans="10:10" x14ac:dyDescent="0.25">
      <c r="J9893" s="1"/>
    </row>
    <row r="9894" spans="10:10" x14ac:dyDescent="0.25">
      <c r="J9894" s="1"/>
    </row>
    <row r="9895" spans="10:10" x14ac:dyDescent="0.25">
      <c r="J9895" s="1"/>
    </row>
    <row r="9896" spans="10:10" x14ac:dyDescent="0.25">
      <c r="J9896" s="1"/>
    </row>
    <row r="9897" spans="10:10" x14ac:dyDescent="0.25">
      <c r="J9897" s="1"/>
    </row>
    <row r="9898" spans="10:10" x14ac:dyDescent="0.25">
      <c r="J9898" s="1"/>
    </row>
    <row r="9899" spans="10:10" x14ac:dyDescent="0.25">
      <c r="J9899" s="1"/>
    </row>
    <row r="9900" spans="10:10" x14ac:dyDescent="0.25">
      <c r="J9900" s="1"/>
    </row>
    <row r="9901" spans="10:10" x14ac:dyDescent="0.25">
      <c r="J9901" s="1"/>
    </row>
    <row r="9902" spans="10:10" x14ac:dyDescent="0.25">
      <c r="J9902" s="1"/>
    </row>
    <row r="9903" spans="10:10" x14ac:dyDescent="0.25">
      <c r="J9903" s="1"/>
    </row>
    <row r="9904" spans="10:10" x14ac:dyDescent="0.25">
      <c r="J9904" s="1"/>
    </row>
    <row r="9905" spans="10:10" x14ac:dyDescent="0.25">
      <c r="J9905" s="1"/>
    </row>
    <row r="9906" spans="10:10" x14ac:dyDescent="0.25">
      <c r="J9906" s="1"/>
    </row>
    <row r="9907" spans="10:10" x14ac:dyDescent="0.25">
      <c r="J9907" s="1"/>
    </row>
    <row r="9908" spans="10:10" x14ac:dyDescent="0.25">
      <c r="J9908" s="1"/>
    </row>
    <row r="9909" spans="10:10" x14ac:dyDescent="0.25">
      <c r="J9909" s="1"/>
    </row>
    <row r="9910" spans="10:10" x14ac:dyDescent="0.25">
      <c r="J9910" s="1"/>
    </row>
    <row r="9911" spans="10:10" x14ac:dyDescent="0.25">
      <c r="J9911" s="1"/>
    </row>
    <row r="9912" spans="10:10" x14ac:dyDescent="0.25">
      <c r="J9912" s="1"/>
    </row>
    <row r="9913" spans="10:10" x14ac:dyDescent="0.25">
      <c r="J9913" s="1"/>
    </row>
    <row r="9914" spans="10:10" x14ac:dyDescent="0.25">
      <c r="J9914" s="1"/>
    </row>
    <row r="9915" spans="10:10" x14ac:dyDescent="0.25">
      <c r="J9915" s="1"/>
    </row>
    <row r="9916" spans="10:10" x14ac:dyDescent="0.25">
      <c r="J9916" s="1"/>
    </row>
    <row r="9917" spans="10:10" x14ac:dyDescent="0.25">
      <c r="J9917" s="1"/>
    </row>
    <row r="9918" spans="10:10" x14ac:dyDescent="0.25">
      <c r="J9918" s="1"/>
    </row>
    <row r="9919" spans="10:10" x14ac:dyDescent="0.25">
      <c r="J9919" s="1"/>
    </row>
    <row r="9920" spans="10:10" x14ac:dyDescent="0.25">
      <c r="J9920" s="1"/>
    </row>
    <row r="9921" spans="10:10" x14ac:dyDescent="0.25">
      <c r="J9921" s="1"/>
    </row>
    <row r="9922" spans="10:10" x14ac:dyDescent="0.25">
      <c r="J9922" s="1"/>
    </row>
    <row r="9923" spans="10:10" x14ac:dyDescent="0.25">
      <c r="J9923" s="1"/>
    </row>
    <row r="9924" spans="10:10" x14ac:dyDescent="0.25">
      <c r="J9924" s="1"/>
    </row>
    <row r="9925" spans="10:10" x14ac:dyDescent="0.25">
      <c r="J9925" s="1"/>
    </row>
    <row r="9926" spans="10:10" x14ac:dyDescent="0.25">
      <c r="J9926" s="1"/>
    </row>
    <row r="9927" spans="10:10" x14ac:dyDescent="0.25">
      <c r="J9927" s="1"/>
    </row>
    <row r="9928" spans="10:10" x14ac:dyDescent="0.25">
      <c r="J9928" s="1"/>
    </row>
    <row r="9929" spans="10:10" x14ac:dyDescent="0.25">
      <c r="J9929" s="1"/>
    </row>
    <row r="9930" spans="10:10" x14ac:dyDescent="0.25">
      <c r="J9930" s="1"/>
    </row>
    <row r="9931" spans="10:10" x14ac:dyDescent="0.25">
      <c r="J9931" s="1"/>
    </row>
    <row r="9932" spans="10:10" x14ac:dyDescent="0.25">
      <c r="J9932" s="1"/>
    </row>
    <row r="9933" spans="10:10" x14ac:dyDescent="0.25">
      <c r="J9933" s="1"/>
    </row>
    <row r="9934" spans="10:10" x14ac:dyDescent="0.25">
      <c r="J9934" s="1"/>
    </row>
    <row r="9935" spans="10:10" x14ac:dyDescent="0.25">
      <c r="J9935" s="1"/>
    </row>
    <row r="9936" spans="10:10" x14ac:dyDescent="0.25">
      <c r="J9936" s="1"/>
    </row>
    <row r="9937" spans="10:10" x14ac:dyDescent="0.25">
      <c r="J9937" s="1"/>
    </row>
    <row r="9938" spans="10:10" x14ac:dyDescent="0.25">
      <c r="J9938" s="1"/>
    </row>
    <row r="9939" spans="10:10" x14ac:dyDescent="0.25">
      <c r="J9939" s="1"/>
    </row>
    <row r="9940" spans="10:10" x14ac:dyDescent="0.25">
      <c r="J9940" s="1"/>
    </row>
    <row r="9941" spans="10:10" x14ac:dyDescent="0.25">
      <c r="J9941" s="1"/>
    </row>
    <row r="9942" spans="10:10" x14ac:dyDescent="0.25">
      <c r="J9942" s="1"/>
    </row>
    <row r="9943" spans="10:10" x14ac:dyDescent="0.25">
      <c r="J9943" s="1"/>
    </row>
    <row r="9944" spans="10:10" x14ac:dyDescent="0.25">
      <c r="J9944" s="1"/>
    </row>
    <row r="9945" spans="10:10" x14ac:dyDescent="0.25">
      <c r="J9945" s="1"/>
    </row>
    <row r="9946" spans="10:10" x14ac:dyDescent="0.25">
      <c r="J9946" s="1"/>
    </row>
    <row r="9947" spans="10:10" x14ac:dyDescent="0.25">
      <c r="J9947" s="1"/>
    </row>
    <row r="9948" spans="10:10" x14ac:dyDescent="0.25">
      <c r="J9948" s="1"/>
    </row>
    <row r="9949" spans="10:10" x14ac:dyDescent="0.25">
      <c r="J9949" s="1"/>
    </row>
    <row r="9950" spans="10:10" x14ac:dyDescent="0.25">
      <c r="J9950" s="1"/>
    </row>
    <row r="9951" spans="10:10" x14ac:dyDescent="0.25">
      <c r="J9951" s="1"/>
    </row>
    <row r="9952" spans="10:10" x14ac:dyDescent="0.25">
      <c r="J9952" s="1"/>
    </row>
    <row r="9953" spans="10:10" x14ac:dyDescent="0.25">
      <c r="J9953" s="1"/>
    </row>
    <row r="9954" spans="10:10" x14ac:dyDescent="0.25">
      <c r="J9954" s="1"/>
    </row>
    <row r="9955" spans="10:10" x14ac:dyDescent="0.25">
      <c r="J9955" s="1"/>
    </row>
    <row r="9956" spans="10:10" x14ac:dyDescent="0.25">
      <c r="J9956" s="1"/>
    </row>
    <row r="9957" spans="10:10" x14ac:dyDescent="0.25">
      <c r="J9957" s="1"/>
    </row>
    <row r="9958" spans="10:10" x14ac:dyDescent="0.25">
      <c r="J9958" s="1"/>
    </row>
    <row r="9959" spans="10:10" x14ac:dyDescent="0.25">
      <c r="J9959" s="1"/>
    </row>
    <row r="9960" spans="10:10" x14ac:dyDescent="0.25">
      <c r="J9960" s="1"/>
    </row>
    <row r="9961" spans="10:10" x14ac:dyDescent="0.25">
      <c r="J9961" s="1"/>
    </row>
    <row r="9962" spans="10:10" x14ac:dyDescent="0.25">
      <c r="J9962" s="1"/>
    </row>
    <row r="9963" spans="10:10" x14ac:dyDescent="0.25">
      <c r="J9963" s="1"/>
    </row>
    <row r="9964" spans="10:10" x14ac:dyDescent="0.25">
      <c r="J9964" s="1"/>
    </row>
    <row r="9965" spans="10:10" x14ac:dyDescent="0.25">
      <c r="J9965" s="1"/>
    </row>
    <row r="9966" spans="10:10" x14ac:dyDescent="0.25">
      <c r="J9966" s="1"/>
    </row>
    <row r="9967" spans="10:10" x14ac:dyDescent="0.25">
      <c r="J9967" s="1"/>
    </row>
    <row r="9968" spans="10:10" x14ac:dyDescent="0.25">
      <c r="J9968" s="1"/>
    </row>
    <row r="9969" spans="10:10" x14ac:dyDescent="0.25">
      <c r="J9969" s="1"/>
    </row>
    <row r="9970" spans="10:10" x14ac:dyDescent="0.25">
      <c r="J9970" s="1"/>
    </row>
    <row r="9971" spans="10:10" x14ac:dyDescent="0.25">
      <c r="J9971" s="1"/>
    </row>
    <row r="9972" spans="10:10" x14ac:dyDescent="0.25">
      <c r="J9972" s="1"/>
    </row>
    <row r="9973" spans="10:10" x14ac:dyDescent="0.25">
      <c r="J9973" s="1"/>
    </row>
    <row r="9974" spans="10:10" x14ac:dyDescent="0.25">
      <c r="J9974" s="1"/>
    </row>
    <row r="9975" spans="10:10" x14ac:dyDescent="0.25">
      <c r="J9975" s="1"/>
    </row>
    <row r="9976" spans="10:10" x14ac:dyDescent="0.25">
      <c r="J9976" s="1"/>
    </row>
    <row r="9977" spans="10:10" x14ac:dyDescent="0.25">
      <c r="J9977" s="1"/>
    </row>
    <row r="9978" spans="10:10" x14ac:dyDescent="0.25">
      <c r="J9978" s="1"/>
    </row>
    <row r="9979" spans="10:10" x14ac:dyDescent="0.25">
      <c r="J9979" s="1"/>
    </row>
    <row r="9980" spans="10:10" x14ac:dyDescent="0.25">
      <c r="J9980" s="1"/>
    </row>
    <row r="9981" spans="10:10" x14ac:dyDescent="0.25">
      <c r="J9981" s="1"/>
    </row>
    <row r="9982" spans="10:10" x14ac:dyDescent="0.25">
      <c r="J9982" s="1"/>
    </row>
    <row r="9983" spans="10:10" x14ac:dyDescent="0.25">
      <c r="J9983" s="1"/>
    </row>
    <row r="9984" spans="10:10" x14ac:dyDescent="0.25">
      <c r="J9984" s="1"/>
    </row>
    <row r="9985" spans="10:10" x14ac:dyDescent="0.25">
      <c r="J9985" s="1"/>
    </row>
    <row r="9986" spans="10:10" x14ac:dyDescent="0.25">
      <c r="J9986" s="1"/>
    </row>
    <row r="9987" spans="10:10" x14ac:dyDescent="0.25">
      <c r="J9987" s="1"/>
    </row>
    <row r="9988" spans="10:10" x14ac:dyDescent="0.25">
      <c r="J9988" s="1"/>
    </row>
    <row r="9989" spans="10:10" x14ac:dyDescent="0.25">
      <c r="J9989" s="1"/>
    </row>
    <row r="9990" spans="10:10" x14ac:dyDescent="0.25">
      <c r="J9990" s="1"/>
    </row>
    <row r="9991" spans="10:10" x14ac:dyDescent="0.25">
      <c r="J9991" s="1"/>
    </row>
    <row r="9992" spans="10:10" x14ac:dyDescent="0.25">
      <c r="J9992" s="1"/>
    </row>
    <row r="9993" spans="10:10" x14ac:dyDescent="0.25">
      <c r="J9993" s="1"/>
    </row>
    <row r="9994" spans="10:10" x14ac:dyDescent="0.25">
      <c r="J9994" s="1"/>
    </row>
    <row r="9995" spans="10:10" x14ac:dyDescent="0.25">
      <c r="J9995" s="1"/>
    </row>
    <row r="9996" spans="10:10" x14ac:dyDescent="0.25">
      <c r="J9996" s="1"/>
    </row>
    <row r="9997" spans="10:10" x14ac:dyDescent="0.25">
      <c r="J9997" s="1"/>
    </row>
    <row r="9998" spans="10:10" x14ac:dyDescent="0.25">
      <c r="J9998" s="1"/>
    </row>
    <row r="9999" spans="10:10" x14ac:dyDescent="0.25">
      <c r="J9999" s="1"/>
    </row>
    <row r="10000" spans="10:10" x14ac:dyDescent="0.25">
      <c r="J10000" s="1"/>
    </row>
    <row r="10001" spans="10:10" x14ac:dyDescent="0.25">
      <c r="J10001" s="1"/>
    </row>
    <row r="10002" spans="10:10" x14ac:dyDescent="0.25">
      <c r="J10002" s="1"/>
    </row>
    <row r="10003" spans="10:10" x14ac:dyDescent="0.25">
      <c r="J10003" s="1"/>
    </row>
    <row r="10004" spans="10:10" x14ac:dyDescent="0.25">
      <c r="J10004" s="1"/>
    </row>
    <row r="10005" spans="10:10" x14ac:dyDescent="0.25">
      <c r="J10005" s="1"/>
    </row>
    <row r="10006" spans="10:10" x14ac:dyDescent="0.25">
      <c r="J10006" s="1"/>
    </row>
    <row r="10007" spans="10:10" x14ac:dyDescent="0.25">
      <c r="J10007" s="1"/>
    </row>
    <row r="10008" spans="10:10" x14ac:dyDescent="0.25">
      <c r="J10008" s="1"/>
    </row>
    <row r="10009" spans="10:10" x14ac:dyDescent="0.25">
      <c r="J10009" s="1"/>
    </row>
    <row r="10010" spans="10:10" x14ac:dyDescent="0.25">
      <c r="J10010" s="1"/>
    </row>
    <row r="10011" spans="10:10" x14ac:dyDescent="0.25">
      <c r="J10011" s="1"/>
    </row>
    <row r="10012" spans="10:10" x14ac:dyDescent="0.25">
      <c r="J10012" s="1"/>
    </row>
    <row r="10013" spans="10:10" x14ac:dyDescent="0.25">
      <c r="J10013" s="1"/>
    </row>
    <row r="10014" spans="10:10" x14ac:dyDescent="0.25">
      <c r="J10014" s="1"/>
    </row>
    <row r="10015" spans="10:10" x14ac:dyDescent="0.25">
      <c r="J10015" s="1"/>
    </row>
    <row r="10016" spans="10:10" x14ac:dyDescent="0.25">
      <c r="J10016" s="1"/>
    </row>
    <row r="10017" spans="10:10" x14ac:dyDescent="0.25">
      <c r="J10017" s="1"/>
    </row>
    <row r="10018" spans="10:10" x14ac:dyDescent="0.25">
      <c r="J10018" s="1"/>
    </row>
    <row r="10019" spans="10:10" x14ac:dyDescent="0.25">
      <c r="J10019" s="1"/>
    </row>
    <row r="10020" spans="10:10" x14ac:dyDescent="0.25">
      <c r="J10020" s="1"/>
    </row>
    <row r="10021" spans="10:10" x14ac:dyDescent="0.25">
      <c r="J10021" s="1"/>
    </row>
    <row r="10022" spans="10:10" x14ac:dyDescent="0.25">
      <c r="J10022" s="1"/>
    </row>
    <row r="10023" spans="10:10" x14ac:dyDescent="0.25">
      <c r="J10023" s="1"/>
    </row>
    <row r="10024" spans="10:10" x14ac:dyDescent="0.25">
      <c r="J10024" s="1"/>
    </row>
    <row r="10025" spans="10:10" x14ac:dyDescent="0.25">
      <c r="J10025" s="1"/>
    </row>
    <row r="10026" spans="10:10" x14ac:dyDescent="0.25">
      <c r="J10026" s="1"/>
    </row>
    <row r="10027" spans="10:10" x14ac:dyDescent="0.25">
      <c r="J10027" s="1"/>
    </row>
    <row r="10028" spans="10:10" x14ac:dyDescent="0.25">
      <c r="J10028" s="1"/>
    </row>
    <row r="10029" spans="10:10" x14ac:dyDescent="0.25">
      <c r="J10029" s="1"/>
    </row>
    <row r="10030" spans="10:10" x14ac:dyDescent="0.25">
      <c r="J10030" s="1"/>
    </row>
    <row r="10031" spans="10:10" x14ac:dyDescent="0.25">
      <c r="J10031" s="1"/>
    </row>
    <row r="10032" spans="10:10" x14ac:dyDescent="0.25">
      <c r="J10032" s="1"/>
    </row>
    <row r="10033" spans="10:10" x14ac:dyDescent="0.25">
      <c r="J10033" s="1"/>
    </row>
    <row r="10034" spans="10:10" x14ac:dyDescent="0.25">
      <c r="J10034" s="1"/>
    </row>
    <row r="10035" spans="10:10" x14ac:dyDescent="0.25">
      <c r="J10035" s="1"/>
    </row>
    <row r="10036" spans="10:10" x14ac:dyDescent="0.25">
      <c r="J10036" s="1"/>
    </row>
    <row r="10037" spans="10:10" x14ac:dyDescent="0.25">
      <c r="J10037" s="1"/>
    </row>
    <row r="10038" spans="10:10" x14ac:dyDescent="0.25">
      <c r="J10038" s="1"/>
    </row>
    <row r="10039" spans="10:10" x14ac:dyDescent="0.25">
      <c r="J10039" s="1"/>
    </row>
    <row r="10040" spans="10:10" x14ac:dyDescent="0.25">
      <c r="J10040" s="1"/>
    </row>
    <row r="10041" spans="10:10" x14ac:dyDescent="0.25">
      <c r="J10041" s="1"/>
    </row>
    <row r="10042" spans="10:10" x14ac:dyDescent="0.25">
      <c r="J10042" s="1"/>
    </row>
    <row r="10043" spans="10:10" x14ac:dyDescent="0.25">
      <c r="J10043" s="1"/>
    </row>
    <row r="10044" spans="10:10" x14ac:dyDescent="0.25">
      <c r="J10044" s="1"/>
    </row>
    <row r="10045" spans="10:10" x14ac:dyDescent="0.25">
      <c r="J10045" s="1"/>
    </row>
    <row r="10046" spans="10:10" x14ac:dyDescent="0.25">
      <c r="J10046" s="1"/>
    </row>
    <row r="10047" spans="10:10" x14ac:dyDescent="0.25">
      <c r="J10047" s="1"/>
    </row>
    <row r="10048" spans="10:10" x14ac:dyDescent="0.25">
      <c r="J10048" s="1"/>
    </row>
    <row r="10049" spans="10:10" x14ac:dyDescent="0.25">
      <c r="J10049" s="1"/>
    </row>
    <row r="10050" spans="10:10" x14ac:dyDescent="0.25">
      <c r="J10050" s="1"/>
    </row>
    <row r="10051" spans="10:10" x14ac:dyDescent="0.25">
      <c r="J10051" s="1"/>
    </row>
    <row r="10052" spans="10:10" x14ac:dyDescent="0.25">
      <c r="J10052" s="1"/>
    </row>
    <row r="10053" spans="10:10" x14ac:dyDescent="0.25">
      <c r="J10053" s="1"/>
    </row>
    <row r="10054" spans="10:10" x14ac:dyDescent="0.25">
      <c r="J10054" s="1"/>
    </row>
    <row r="10055" spans="10:10" x14ac:dyDescent="0.25">
      <c r="J10055" s="1"/>
    </row>
    <row r="10056" spans="10:10" x14ac:dyDescent="0.25">
      <c r="J10056" s="1"/>
    </row>
    <row r="10057" spans="10:10" x14ac:dyDescent="0.25">
      <c r="J10057" s="1"/>
    </row>
    <row r="10058" spans="10:10" x14ac:dyDescent="0.25">
      <c r="J10058" s="1"/>
    </row>
    <row r="10059" spans="10:10" x14ac:dyDescent="0.25">
      <c r="J10059" s="1"/>
    </row>
    <row r="10060" spans="10:10" x14ac:dyDescent="0.25">
      <c r="J10060" s="1"/>
    </row>
    <row r="10061" spans="10:10" x14ac:dyDescent="0.25">
      <c r="J10061" s="1"/>
    </row>
    <row r="10062" spans="10:10" x14ac:dyDescent="0.25">
      <c r="J10062" s="1"/>
    </row>
    <row r="10063" spans="10:10" x14ac:dyDescent="0.25">
      <c r="J10063" s="1"/>
    </row>
    <row r="10064" spans="10:10" x14ac:dyDescent="0.25">
      <c r="J10064" s="1"/>
    </row>
    <row r="10065" spans="10:10" x14ac:dyDescent="0.25">
      <c r="J10065" s="1"/>
    </row>
    <row r="10066" spans="10:10" x14ac:dyDescent="0.25">
      <c r="J10066" s="1"/>
    </row>
    <row r="10067" spans="10:10" x14ac:dyDescent="0.25">
      <c r="J10067" s="1"/>
    </row>
    <row r="10068" spans="10:10" x14ac:dyDescent="0.25">
      <c r="J10068" s="1"/>
    </row>
    <row r="10069" spans="10:10" x14ac:dyDescent="0.25">
      <c r="J10069" s="1"/>
    </row>
    <row r="10070" spans="10:10" x14ac:dyDescent="0.25">
      <c r="J10070" s="1"/>
    </row>
    <row r="10071" spans="10:10" x14ac:dyDescent="0.25">
      <c r="J10071" s="1"/>
    </row>
    <row r="10072" spans="10:10" x14ac:dyDescent="0.25">
      <c r="J10072" s="1"/>
    </row>
    <row r="10073" spans="10:10" x14ac:dyDescent="0.25">
      <c r="J10073" s="1"/>
    </row>
    <row r="10074" spans="10:10" x14ac:dyDescent="0.25">
      <c r="J10074" s="1"/>
    </row>
    <row r="10075" spans="10:10" x14ac:dyDescent="0.25">
      <c r="J10075" s="1"/>
    </row>
    <row r="10076" spans="10:10" x14ac:dyDescent="0.25">
      <c r="J10076" s="1"/>
    </row>
    <row r="10077" spans="10:10" x14ac:dyDescent="0.25">
      <c r="J10077" s="1"/>
    </row>
    <row r="10078" spans="10:10" x14ac:dyDescent="0.25">
      <c r="J10078" s="1"/>
    </row>
    <row r="10079" spans="10:10" x14ac:dyDescent="0.25">
      <c r="J10079" s="1"/>
    </row>
    <row r="10080" spans="10:10" x14ac:dyDescent="0.25">
      <c r="J10080" s="1"/>
    </row>
    <row r="10081" spans="10:10" x14ac:dyDescent="0.25">
      <c r="J10081" s="1"/>
    </row>
    <row r="10082" spans="10:10" x14ac:dyDescent="0.25">
      <c r="J10082" s="1"/>
    </row>
    <row r="10083" spans="10:10" x14ac:dyDescent="0.25">
      <c r="J10083" s="1"/>
    </row>
    <row r="10084" spans="10:10" x14ac:dyDescent="0.25">
      <c r="J10084" s="1"/>
    </row>
    <row r="10085" spans="10:10" x14ac:dyDescent="0.25">
      <c r="J10085" s="1"/>
    </row>
    <row r="10086" spans="10:10" x14ac:dyDescent="0.25">
      <c r="J10086" s="1"/>
    </row>
    <row r="10087" spans="10:10" x14ac:dyDescent="0.25">
      <c r="J10087" s="1"/>
    </row>
    <row r="10088" spans="10:10" x14ac:dyDescent="0.25">
      <c r="J10088" s="1"/>
    </row>
    <row r="10089" spans="10:10" x14ac:dyDescent="0.25">
      <c r="J10089" s="1"/>
    </row>
    <row r="10090" spans="10:10" x14ac:dyDescent="0.25">
      <c r="J10090" s="1"/>
    </row>
    <row r="10091" spans="10:10" x14ac:dyDescent="0.25">
      <c r="J10091" s="1"/>
    </row>
    <row r="10092" spans="10:10" x14ac:dyDescent="0.25">
      <c r="J10092" s="1"/>
    </row>
    <row r="10093" spans="10:10" x14ac:dyDescent="0.25">
      <c r="J10093" s="1"/>
    </row>
    <row r="10094" spans="10:10" x14ac:dyDescent="0.25">
      <c r="J10094" s="1"/>
    </row>
    <row r="10095" spans="10:10" x14ac:dyDescent="0.25">
      <c r="J10095" s="1"/>
    </row>
    <row r="10096" spans="10:10" x14ac:dyDescent="0.25">
      <c r="J10096" s="1"/>
    </row>
    <row r="10097" spans="10:10" x14ac:dyDescent="0.25">
      <c r="J10097" s="1"/>
    </row>
    <row r="10098" spans="10:10" x14ac:dyDescent="0.25">
      <c r="J10098" s="1"/>
    </row>
    <row r="10099" spans="10:10" x14ac:dyDescent="0.25">
      <c r="J10099" s="1"/>
    </row>
    <row r="10100" spans="10:10" x14ac:dyDescent="0.25">
      <c r="J10100" s="1"/>
    </row>
    <row r="10101" spans="10:10" x14ac:dyDescent="0.25">
      <c r="J10101" s="1"/>
    </row>
    <row r="10102" spans="10:10" x14ac:dyDescent="0.25">
      <c r="J10102" s="1"/>
    </row>
    <row r="10103" spans="10:10" x14ac:dyDescent="0.25">
      <c r="J10103" s="1"/>
    </row>
    <row r="10104" spans="10:10" x14ac:dyDescent="0.25">
      <c r="J10104" s="1"/>
    </row>
    <row r="10105" spans="10:10" x14ac:dyDescent="0.25">
      <c r="J10105" s="1"/>
    </row>
    <row r="10106" spans="10:10" x14ac:dyDescent="0.25">
      <c r="J10106" s="1"/>
    </row>
    <row r="10107" spans="10:10" x14ac:dyDescent="0.25">
      <c r="J10107" s="1"/>
    </row>
    <row r="10108" spans="10:10" x14ac:dyDescent="0.25">
      <c r="J10108" s="1"/>
    </row>
    <row r="10109" spans="10:10" x14ac:dyDescent="0.25">
      <c r="J10109" s="1"/>
    </row>
    <row r="10110" spans="10:10" x14ac:dyDescent="0.25">
      <c r="J10110" s="1"/>
    </row>
    <row r="10111" spans="10:10" x14ac:dyDescent="0.25">
      <c r="J10111" s="1"/>
    </row>
    <row r="10112" spans="10:10" x14ac:dyDescent="0.25">
      <c r="J10112" s="1"/>
    </row>
    <row r="10113" spans="10:10" x14ac:dyDescent="0.25">
      <c r="J10113" s="1"/>
    </row>
    <row r="10114" spans="10:10" x14ac:dyDescent="0.25">
      <c r="J10114" s="1"/>
    </row>
    <row r="10115" spans="10:10" x14ac:dyDescent="0.25">
      <c r="J10115" s="1"/>
    </row>
    <row r="10116" spans="10:10" x14ac:dyDescent="0.25">
      <c r="J10116" s="1"/>
    </row>
    <row r="10117" spans="10:10" x14ac:dyDescent="0.25">
      <c r="J10117" s="1"/>
    </row>
    <row r="10118" spans="10:10" x14ac:dyDescent="0.25">
      <c r="J10118" s="1"/>
    </row>
    <row r="10119" spans="10:10" x14ac:dyDescent="0.25">
      <c r="J10119" s="1"/>
    </row>
    <row r="10120" spans="10:10" x14ac:dyDescent="0.25">
      <c r="J10120" s="1"/>
    </row>
    <row r="10121" spans="10:10" x14ac:dyDescent="0.25">
      <c r="J10121" s="1"/>
    </row>
    <row r="10122" spans="10:10" x14ac:dyDescent="0.25">
      <c r="J10122" s="1"/>
    </row>
    <row r="10123" spans="10:10" x14ac:dyDescent="0.25">
      <c r="J10123" s="1"/>
    </row>
    <row r="10124" spans="10:10" x14ac:dyDescent="0.25">
      <c r="J10124" s="1"/>
    </row>
    <row r="10125" spans="10:10" x14ac:dyDescent="0.25">
      <c r="J10125" s="1"/>
    </row>
    <row r="10126" spans="10:10" x14ac:dyDescent="0.25">
      <c r="J10126" s="1"/>
    </row>
    <row r="10127" spans="10:10" x14ac:dyDescent="0.25">
      <c r="J10127" s="1"/>
    </row>
    <row r="10128" spans="10:10" x14ac:dyDescent="0.25">
      <c r="J10128" s="1"/>
    </row>
    <row r="10129" spans="10:10" x14ac:dyDescent="0.25">
      <c r="J10129" s="1"/>
    </row>
    <row r="10130" spans="10:10" x14ac:dyDescent="0.25">
      <c r="J10130" s="1"/>
    </row>
    <row r="10131" spans="10:10" x14ac:dyDescent="0.25">
      <c r="J10131" s="1"/>
    </row>
    <row r="10132" spans="10:10" x14ac:dyDescent="0.25">
      <c r="J10132" s="1"/>
    </row>
    <row r="10133" spans="10:10" x14ac:dyDescent="0.25">
      <c r="J10133" s="1"/>
    </row>
    <row r="10134" spans="10:10" x14ac:dyDescent="0.25">
      <c r="J10134" s="1"/>
    </row>
    <row r="10135" spans="10:10" x14ac:dyDescent="0.25">
      <c r="J10135" s="1"/>
    </row>
    <row r="10136" spans="10:10" x14ac:dyDescent="0.25">
      <c r="J10136" s="1"/>
    </row>
    <row r="10137" spans="10:10" x14ac:dyDescent="0.25">
      <c r="J10137" s="1"/>
    </row>
    <row r="10138" spans="10:10" x14ac:dyDescent="0.25">
      <c r="J10138" s="1"/>
    </row>
    <row r="10139" spans="10:10" x14ac:dyDescent="0.25">
      <c r="J10139" s="1"/>
    </row>
    <row r="10140" spans="10:10" x14ac:dyDescent="0.25">
      <c r="J10140" s="1"/>
    </row>
    <row r="10141" spans="10:10" x14ac:dyDescent="0.25">
      <c r="J10141" s="1"/>
    </row>
    <row r="10142" spans="10:10" x14ac:dyDescent="0.25">
      <c r="J10142" s="1"/>
    </row>
    <row r="10143" spans="10:10" x14ac:dyDescent="0.25">
      <c r="J10143" s="1"/>
    </row>
    <row r="10144" spans="10:10" x14ac:dyDescent="0.25">
      <c r="J10144" s="1"/>
    </row>
    <row r="10145" spans="10:10" x14ac:dyDescent="0.25">
      <c r="J10145" s="1"/>
    </row>
    <row r="10146" spans="10:10" x14ac:dyDescent="0.25">
      <c r="J10146" s="1"/>
    </row>
    <row r="10147" spans="10:10" x14ac:dyDescent="0.25">
      <c r="J10147" s="1"/>
    </row>
    <row r="10148" spans="10:10" x14ac:dyDescent="0.25">
      <c r="J10148" s="1"/>
    </row>
    <row r="10149" spans="10:10" x14ac:dyDescent="0.25">
      <c r="J10149" s="1"/>
    </row>
    <row r="10150" spans="10:10" x14ac:dyDescent="0.25">
      <c r="J10150" s="1"/>
    </row>
    <row r="10151" spans="10:10" x14ac:dyDescent="0.25">
      <c r="J10151" s="1"/>
    </row>
    <row r="10152" spans="10:10" x14ac:dyDescent="0.25">
      <c r="J10152" s="1"/>
    </row>
    <row r="10153" spans="10:10" x14ac:dyDescent="0.25">
      <c r="J10153" s="1"/>
    </row>
    <row r="10154" spans="10:10" x14ac:dyDescent="0.25">
      <c r="J10154" s="1"/>
    </row>
    <row r="10155" spans="10:10" x14ac:dyDescent="0.25">
      <c r="J10155" s="1"/>
    </row>
    <row r="10156" spans="10:10" x14ac:dyDescent="0.25">
      <c r="J10156" s="1"/>
    </row>
    <row r="10157" spans="10:10" x14ac:dyDescent="0.25">
      <c r="J10157" s="1"/>
    </row>
    <row r="10158" spans="10:10" x14ac:dyDescent="0.25">
      <c r="J10158" s="1"/>
    </row>
    <row r="10159" spans="10:10" x14ac:dyDescent="0.25">
      <c r="J10159" s="1"/>
    </row>
    <row r="10160" spans="10:10" x14ac:dyDescent="0.25">
      <c r="J10160" s="1"/>
    </row>
    <row r="10161" spans="10:10" x14ac:dyDescent="0.25">
      <c r="J10161" s="1"/>
    </row>
    <row r="10162" spans="10:10" x14ac:dyDescent="0.25">
      <c r="J10162" s="1"/>
    </row>
    <row r="10163" spans="10:10" x14ac:dyDescent="0.25">
      <c r="J10163" s="1"/>
    </row>
    <row r="10164" spans="10:10" x14ac:dyDescent="0.25">
      <c r="J10164" s="1"/>
    </row>
    <row r="10165" spans="10:10" x14ac:dyDescent="0.25">
      <c r="J10165" s="1"/>
    </row>
    <row r="10166" spans="10:10" x14ac:dyDescent="0.25">
      <c r="J10166" s="1"/>
    </row>
    <row r="10167" spans="10:10" x14ac:dyDescent="0.25">
      <c r="J10167" s="1"/>
    </row>
    <row r="10168" spans="10:10" x14ac:dyDescent="0.25">
      <c r="J10168" s="1"/>
    </row>
    <row r="10169" spans="10:10" x14ac:dyDescent="0.25">
      <c r="J10169" s="1"/>
    </row>
    <row r="10170" spans="10:10" x14ac:dyDescent="0.25">
      <c r="J10170" s="1"/>
    </row>
    <row r="10171" spans="10:10" x14ac:dyDescent="0.25">
      <c r="J10171" s="1"/>
    </row>
    <row r="10172" spans="10:10" x14ac:dyDescent="0.25">
      <c r="J10172" s="1"/>
    </row>
    <row r="10173" spans="10:10" x14ac:dyDescent="0.25">
      <c r="J10173" s="1"/>
    </row>
    <row r="10174" spans="10:10" x14ac:dyDescent="0.25">
      <c r="J10174" s="1"/>
    </row>
    <row r="10175" spans="10:10" x14ac:dyDescent="0.25">
      <c r="J10175" s="1"/>
    </row>
    <row r="10176" spans="10:10" x14ac:dyDescent="0.25">
      <c r="J10176" s="1"/>
    </row>
    <row r="10177" spans="10:10" x14ac:dyDescent="0.25">
      <c r="J10177" s="1"/>
    </row>
    <row r="10178" spans="10:10" x14ac:dyDescent="0.25">
      <c r="J10178" s="1"/>
    </row>
    <row r="10179" spans="10:10" x14ac:dyDescent="0.25">
      <c r="J10179" s="1"/>
    </row>
    <row r="10180" spans="10:10" x14ac:dyDescent="0.25">
      <c r="J10180" s="1"/>
    </row>
    <row r="10181" spans="10:10" x14ac:dyDescent="0.25">
      <c r="J10181" s="1"/>
    </row>
    <row r="10182" spans="10:10" x14ac:dyDescent="0.25">
      <c r="J10182" s="1"/>
    </row>
    <row r="10183" spans="10:10" x14ac:dyDescent="0.25">
      <c r="J10183" s="1"/>
    </row>
    <row r="10184" spans="10:10" x14ac:dyDescent="0.25">
      <c r="J10184" s="1"/>
    </row>
    <row r="10185" spans="10:10" x14ac:dyDescent="0.25">
      <c r="J10185" s="1"/>
    </row>
    <row r="10186" spans="10:10" x14ac:dyDescent="0.25">
      <c r="J10186" s="1"/>
    </row>
    <row r="10187" spans="10:10" x14ac:dyDescent="0.25">
      <c r="J10187" s="1"/>
    </row>
    <row r="10188" spans="10:10" x14ac:dyDescent="0.25">
      <c r="J10188" s="1"/>
    </row>
    <row r="10189" spans="10:10" x14ac:dyDescent="0.25">
      <c r="J10189" s="1"/>
    </row>
    <row r="10190" spans="10:10" x14ac:dyDescent="0.25">
      <c r="J10190" s="1"/>
    </row>
    <row r="10191" spans="10:10" x14ac:dyDescent="0.25">
      <c r="J10191" s="1"/>
    </row>
    <row r="10192" spans="10:10" x14ac:dyDescent="0.25">
      <c r="J10192" s="1"/>
    </row>
    <row r="10193" spans="10:10" x14ac:dyDescent="0.25">
      <c r="J10193" s="1"/>
    </row>
    <row r="10194" spans="10:10" x14ac:dyDescent="0.25">
      <c r="J10194" s="1"/>
    </row>
    <row r="10195" spans="10:10" x14ac:dyDescent="0.25">
      <c r="J10195" s="1"/>
    </row>
    <row r="10196" spans="10:10" x14ac:dyDescent="0.25">
      <c r="J10196" s="1"/>
    </row>
    <row r="10197" spans="10:10" x14ac:dyDescent="0.25">
      <c r="J10197" s="1"/>
    </row>
    <row r="10198" spans="10:10" x14ac:dyDescent="0.25">
      <c r="J10198" s="1"/>
    </row>
    <row r="10199" spans="10:10" x14ac:dyDescent="0.25">
      <c r="J10199" s="1"/>
    </row>
    <row r="10200" spans="10:10" x14ac:dyDescent="0.25">
      <c r="J10200" s="1"/>
    </row>
    <row r="10201" spans="10:10" x14ac:dyDescent="0.25">
      <c r="J10201" s="1"/>
    </row>
    <row r="10202" spans="10:10" x14ac:dyDescent="0.25">
      <c r="J10202" s="1"/>
    </row>
    <row r="10203" spans="10:10" x14ac:dyDescent="0.25">
      <c r="J10203" s="1"/>
    </row>
    <row r="10204" spans="10:10" x14ac:dyDescent="0.25">
      <c r="J10204" s="1"/>
    </row>
    <row r="10205" spans="10:10" x14ac:dyDescent="0.25">
      <c r="J10205" s="1"/>
    </row>
    <row r="10206" spans="10:10" x14ac:dyDescent="0.25">
      <c r="J10206" s="1"/>
    </row>
    <row r="10207" spans="10:10" x14ac:dyDescent="0.25">
      <c r="J10207" s="1"/>
    </row>
    <row r="10208" spans="10:10" x14ac:dyDescent="0.25">
      <c r="J10208" s="1"/>
    </row>
    <row r="10209" spans="10:10" x14ac:dyDescent="0.25">
      <c r="J10209" s="1"/>
    </row>
    <row r="10210" spans="10:10" x14ac:dyDescent="0.25">
      <c r="J10210" s="1"/>
    </row>
    <row r="10211" spans="10:10" x14ac:dyDescent="0.25">
      <c r="J10211" s="1"/>
    </row>
    <row r="10212" spans="10:10" x14ac:dyDescent="0.25">
      <c r="J10212" s="1"/>
    </row>
    <row r="10213" spans="10:10" x14ac:dyDescent="0.25">
      <c r="J10213" s="1"/>
    </row>
    <row r="10214" spans="10:10" x14ac:dyDescent="0.25">
      <c r="J10214" s="1"/>
    </row>
    <row r="10215" spans="10:10" x14ac:dyDescent="0.25">
      <c r="J10215" s="1"/>
    </row>
    <row r="10216" spans="10:10" x14ac:dyDescent="0.25">
      <c r="J10216" s="1"/>
    </row>
    <row r="10217" spans="10:10" x14ac:dyDescent="0.25">
      <c r="J10217" s="1"/>
    </row>
    <row r="10218" spans="10:10" x14ac:dyDescent="0.25">
      <c r="J10218" s="1"/>
    </row>
    <row r="10219" spans="10:10" x14ac:dyDescent="0.25">
      <c r="J10219" s="1"/>
    </row>
    <row r="10220" spans="10:10" x14ac:dyDescent="0.25">
      <c r="J10220" s="1"/>
    </row>
    <row r="10221" spans="10:10" x14ac:dyDescent="0.25">
      <c r="J10221" s="1"/>
    </row>
    <row r="10222" spans="10:10" x14ac:dyDescent="0.25">
      <c r="J10222" s="1"/>
    </row>
    <row r="10223" spans="10:10" x14ac:dyDescent="0.25">
      <c r="J10223" s="1"/>
    </row>
    <row r="10224" spans="10:10" x14ac:dyDescent="0.25">
      <c r="J10224" s="1"/>
    </row>
    <row r="10225" spans="10:10" x14ac:dyDescent="0.25">
      <c r="J10225" s="1"/>
    </row>
    <row r="10226" spans="10:10" x14ac:dyDescent="0.25">
      <c r="J10226" s="1"/>
    </row>
    <row r="10227" spans="10:10" x14ac:dyDescent="0.25">
      <c r="J10227" s="1"/>
    </row>
    <row r="10228" spans="10:10" x14ac:dyDescent="0.25">
      <c r="J10228" s="1"/>
    </row>
    <row r="10229" spans="10:10" x14ac:dyDescent="0.25">
      <c r="J10229" s="1"/>
    </row>
    <row r="10230" spans="10:10" x14ac:dyDescent="0.25">
      <c r="J10230" s="1"/>
    </row>
    <row r="10231" spans="10:10" x14ac:dyDescent="0.25">
      <c r="J10231" s="1"/>
    </row>
    <row r="10232" spans="10:10" x14ac:dyDescent="0.25">
      <c r="J10232" s="1"/>
    </row>
    <row r="10233" spans="10:10" x14ac:dyDescent="0.25">
      <c r="J10233" s="1"/>
    </row>
    <row r="10234" spans="10:10" x14ac:dyDescent="0.25">
      <c r="J10234" s="1"/>
    </row>
    <row r="10235" spans="10:10" x14ac:dyDescent="0.25">
      <c r="J10235" s="1"/>
    </row>
    <row r="10236" spans="10:10" x14ac:dyDescent="0.25">
      <c r="J10236" s="1"/>
    </row>
    <row r="10237" spans="10:10" x14ac:dyDescent="0.25">
      <c r="J10237" s="1"/>
    </row>
    <row r="10238" spans="10:10" x14ac:dyDescent="0.25">
      <c r="J10238" s="1"/>
    </row>
    <row r="10239" spans="10:10" x14ac:dyDescent="0.25">
      <c r="J10239" s="1"/>
    </row>
    <row r="10240" spans="10:10" x14ac:dyDescent="0.25">
      <c r="J10240" s="1"/>
    </row>
    <row r="10241" spans="10:10" x14ac:dyDescent="0.25">
      <c r="J10241" s="1"/>
    </row>
    <row r="10242" spans="10:10" x14ac:dyDescent="0.25">
      <c r="J10242" s="1"/>
    </row>
    <row r="10243" spans="10:10" x14ac:dyDescent="0.25">
      <c r="J10243" s="1"/>
    </row>
    <row r="10244" spans="10:10" x14ac:dyDescent="0.25">
      <c r="J10244" s="1"/>
    </row>
    <row r="10245" spans="10:10" x14ac:dyDescent="0.25">
      <c r="J10245" s="1"/>
    </row>
    <row r="10246" spans="10:10" x14ac:dyDescent="0.25">
      <c r="J10246" s="1"/>
    </row>
    <row r="10247" spans="10:10" x14ac:dyDescent="0.25">
      <c r="J10247" s="1"/>
    </row>
    <row r="10248" spans="10:10" x14ac:dyDescent="0.25">
      <c r="J10248" s="1"/>
    </row>
    <row r="10249" spans="10:10" x14ac:dyDescent="0.25">
      <c r="J10249" s="1"/>
    </row>
    <row r="10250" spans="10:10" x14ac:dyDescent="0.25">
      <c r="J10250" s="1"/>
    </row>
    <row r="10251" spans="10:10" x14ac:dyDescent="0.25">
      <c r="J10251" s="1"/>
    </row>
    <row r="10252" spans="10:10" x14ac:dyDescent="0.25">
      <c r="J10252" s="1"/>
    </row>
    <row r="10253" spans="10:10" x14ac:dyDescent="0.25">
      <c r="J10253" s="1"/>
    </row>
    <row r="10254" spans="10:10" x14ac:dyDescent="0.25">
      <c r="J10254" s="1"/>
    </row>
    <row r="10255" spans="10:10" x14ac:dyDescent="0.25">
      <c r="J10255" s="1"/>
    </row>
    <row r="10256" spans="10:10" x14ac:dyDescent="0.25">
      <c r="J10256" s="1"/>
    </row>
    <row r="10257" spans="10:10" x14ac:dyDescent="0.25">
      <c r="J10257" s="1"/>
    </row>
    <row r="10258" spans="10:10" x14ac:dyDescent="0.25">
      <c r="J10258" s="1"/>
    </row>
    <row r="10259" spans="10:10" x14ac:dyDescent="0.25">
      <c r="J10259" s="1"/>
    </row>
    <row r="10260" spans="10:10" x14ac:dyDescent="0.25">
      <c r="J10260" s="1"/>
    </row>
    <row r="10261" spans="10:10" x14ac:dyDescent="0.25">
      <c r="J10261" s="1"/>
    </row>
    <row r="10262" spans="10:10" x14ac:dyDescent="0.25">
      <c r="J10262" s="1"/>
    </row>
    <row r="10263" spans="10:10" x14ac:dyDescent="0.25">
      <c r="J10263" s="1"/>
    </row>
    <row r="10264" spans="10:10" x14ac:dyDescent="0.25">
      <c r="J10264" s="1"/>
    </row>
    <row r="10265" spans="10:10" x14ac:dyDescent="0.25">
      <c r="J10265" s="1"/>
    </row>
    <row r="10266" spans="10:10" x14ac:dyDescent="0.25">
      <c r="J10266" s="1"/>
    </row>
    <row r="10267" spans="10:10" x14ac:dyDescent="0.25">
      <c r="J10267" s="1"/>
    </row>
    <row r="10268" spans="10:10" x14ac:dyDescent="0.25">
      <c r="J10268" s="1"/>
    </row>
    <row r="10269" spans="10:10" x14ac:dyDescent="0.25">
      <c r="J10269" s="1"/>
    </row>
    <row r="10270" spans="10:10" x14ac:dyDescent="0.25">
      <c r="J10270" s="1"/>
    </row>
    <row r="10271" spans="10:10" x14ac:dyDescent="0.25">
      <c r="J10271" s="1"/>
    </row>
    <row r="10272" spans="10:10" x14ac:dyDescent="0.25">
      <c r="J10272" s="1"/>
    </row>
    <row r="10273" spans="10:10" x14ac:dyDescent="0.25">
      <c r="J10273" s="1"/>
    </row>
    <row r="10274" spans="10:10" x14ac:dyDescent="0.25">
      <c r="J10274" s="1"/>
    </row>
    <row r="10275" spans="10:10" x14ac:dyDescent="0.25">
      <c r="J10275" s="1"/>
    </row>
    <row r="10276" spans="10:10" x14ac:dyDescent="0.25">
      <c r="J10276" s="1"/>
    </row>
    <row r="10277" spans="10:10" x14ac:dyDescent="0.25">
      <c r="J10277" s="1"/>
    </row>
    <row r="10278" spans="10:10" x14ac:dyDescent="0.25">
      <c r="J10278" s="1"/>
    </row>
    <row r="10279" spans="10:10" x14ac:dyDescent="0.25">
      <c r="J10279" s="1"/>
    </row>
    <row r="10280" spans="10:10" x14ac:dyDescent="0.25">
      <c r="J10280" s="1"/>
    </row>
    <row r="10281" spans="10:10" x14ac:dyDescent="0.25">
      <c r="J10281" s="1"/>
    </row>
    <row r="10282" spans="10:10" x14ac:dyDescent="0.25">
      <c r="J10282" s="1"/>
    </row>
    <row r="10283" spans="10:10" x14ac:dyDescent="0.25">
      <c r="J10283" s="1"/>
    </row>
    <row r="10284" spans="10:10" x14ac:dyDescent="0.25">
      <c r="J10284" s="1"/>
    </row>
    <row r="10285" spans="10:10" x14ac:dyDescent="0.25">
      <c r="J10285" s="1"/>
    </row>
    <row r="10286" spans="10:10" x14ac:dyDescent="0.25">
      <c r="J10286" s="1"/>
    </row>
    <row r="10287" spans="10:10" x14ac:dyDescent="0.25">
      <c r="J10287" s="1"/>
    </row>
    <row r="10288" spans="10:10" x14ac:dyDescent="0.25">
      <c r="J10288" s="1"/>
    </row>
    <row r="10289" spans="10:10" x14ac:dyDescent="0.25">
      <c r="J10289" s="1"/>
    </row>
    <row r="10290" spans="10:10" x14ac:dyDescent="0.25">
      <c r="J10290" s="1"/>
    </row>
    <row r="10291" spans="10:10" x14ac:dyDescent="0.25">
      <c r="J10291" s="1"/>
    </row>
    <row r="10292" spans="10:10" x14ac:dyDescent="0.25">
      <c r="J10292" s="1"/>
    </row>
    <row r="10293" spans="10:10" x14ac:dyDescent="0.25">
      <c r="J10293" s="1"/>
    </row>
    <row r="10294" spans="10:10" x14ac:dyDescent="0.25">
      <c r="J10294" s="1"/>
    </row>
    <row r="10295" spans="10:10" x14ac:dyDescent="0.25">
      <c r="J10295" s="1"/>
    </row>
    <row r="10296" spans="10:10" x14ac:dyDescent="0.25">
      <c r="J10296" s="1"/>
    </row>
    <row r="10297" spans="10:10" x14ac:dyDescent="0.25">
      <c r="J10297" s="1"/>
    </row>
    <row r="10298" spans="10:10" x14ac:dyDescent="0.25">
      <c r="J10298" s="1"/>
    </row>
    <row r="10299" spans="10:10" x14ac:dyDescent="0.25">
      <c r="J10299" s="1"/>
    </row>
    <row r="10300" spans="10:10" x14ac:dyDescent="0.25">
      <c r="J10300" s="1"/>
    </row>
    <row r="10301" spans="10:10" x14ac:dyDescent="0.25">
      <c r="J10301" s="1"/>
    </row>
    <row r="10302" spans="10:10" x14ac:dyDescent="0.25">
      <c r="J10302" s="1"/>
    </row>
    <row r="10303" spans="10:10" x14ac:dyDescent="0.25">
      <c r="J10303" s="1"/>
    </row>
    <row r="10304" spans="10:10" x14ac:dyDescent="0.25">
      <c r="J10304" s="1"/>
    </row>
    <row r="10305" spans="10:10" x14ac:dyDescent="0.25">
      <c r="J10305" s="1"/>
    </row>
    <row r="10306" spans="10:10" x14ac:dyDescent="0.25">
      <c r="J10306" s="1"/>
    </row>
    <row r="10307" spans="10:10" x14ac:dyDescent="0.25">
      <c r="J10307" s="1"/>
    </row>
    <row r="10308" spans="10:10" x14ac:dyDescent="0.25">
      <c r="J10308" s="1"/>
    </row>
    <row r="10309" spans="10:10" x14ac:dyDescent="0.25">
      <c r="J10309" s="1"/>
    </row>
    <row r="10310" spans="10:10" x14ac:dyDescent="0.25">
      <c r="J10310" s="1"/>
    </row>
    <row r="10311" spans="10:10" x14ac:dyDescent="0.25">
      <c r="J10311" s="1"/>
    </row>
    <row r="10312" spans="10:10" x14ac:dyDescent="0.25">
      <c r="J10312" s="1"/>
    </row>
    <row r="10313" spans="10:10" x14ac:dyDescent="0.25">
      <c r="J10313" s="1"/>
    </row>
    <row r="10314" spans="10:10" x14ac:dyDescent="0.25">
      <c r="J10314" s="1"/>
    </row>
    <row r="10315" spans="10:10" x14ac:dyDescent="0.25">
      <c r="J10315" s="1"/>
    </row>
    <row r="10316" spans="10:10" x14ac:dyDescent="0.25">
      <c r="J10316" s="1"/>
    </row>
    <row r="10317" spans="10:10" x14ac:dyDescent="0.25">
      <c r="J10317" s="1"/>
    </row>
    <row r="10318" spans="10:10" x14ac:dyDescent="0.25">
      <c r="J10318" s="1"/>
    </row>
    <row r="10319" spans="10:10" x14ac:dyDescent="0.25">
      <c r="J10319" s="1"/>
    </row>
    <row r="10320" spans="10:10" x14ac:dyDescent="0.25">
      <c r="J10320" s="1"/>
    </row>
    <row r="10321" spans="10:10" x14ac:dyDescent="0.25">
      <c r="J10321" s="1"/>
    </row>
    <row r="10322" spans="10:10" x14ac:dyDescent="0.25">
      <c r="J10322" s="1"/>
    </row>
    <row r="10323" spans="10:10" x14ac:dyDescent="0.25">
      <c r="J10323" s="1"/>
    </row>
    <row r="10324" spans="10:10" x14ac:dyDescent="0.25">
      <c r="J10324" s="1"/>
    </row>
    <row r="10325" spans="10:10" x14ac:dyDescent="0.25">
      <c r="J10325" s="1"/>
    </row>
    <row r="10326" spans="10:10" x14ac:dyDescent="0.25">
      <c r="J10326" s="1"/>
    </row>
    <row r="10327" spans="10:10" x14ac:dyDescent="0.25">
      <c r="J10327" s="1"/>
    </row>
    <row r="10328" spans="10:10" x14ac:dyDescent="0.25">
      <c r="J10328" s="1"/>
    </row>
    <row r="10329" spans="10:10" x14ac:dyDescent="0.25">
      <c r="J10329" s="1"/>
    </row>
    <row r="10330" spans="10:10" x14ac:dyDescent="0.25">
      <c r="J10330" s="1"/>
    </row>
    <row r="10331" spans="10:10" x14ac:dyDescent="0.25">
      <c r="J10331" s="1"/>
    </row>
    <row r="10332" spans="10:10" x14ac:dyDescent="0.25">
      <c r="J10332" s="1"/>
    </row>
    <row r="10333" spans="10:10" x14ac:dyDescent="0.25">
      <c r="J10333" s="1"/>
    </row>
    <row r="10334" spans="10:10" x14ac:dyDescent="0.25">
      <c r="J10334" s="1"/>
    </row>
    <row r="10335" spans="10:10" x14ac:dyDescent="0.25">
      <c r="J10335" s="1"/>
    </row>
    <row r="10336" spans="10:10" x14ac:dyDescent="0.25">
      <c r="J10336" s="1"/>
    </row>
    <row r="10337" spans="10:10" x14ac:dyDescent="0.25">
      <c r="J10337" s="1"/>
    </row>
    <row r="10338" spans="10:10" x14ac:dyDescent="0.25">
      <c r="J10338" s="1"/>
    </row>
    <row r="10339" spans="10:10" x14ac:dyDescent="0.25">
      <c r="J10339" s="1"/>
    </row>
    <row r="10340" spans="10:10" x14ac:dyDescent="0.25">
      <c r="J10340" s="1"/>
    </row>
    <row r="10341" spans="10:10" x14ac:dyDescent="0.25">
      <c r="J10341" s="1"/>
    </row>
    <row r="10342" spans="10:10" x14ac:dyDescent="0.25">
      <c r="J10342" s="1"/>
    </row>
    <row r="10343" spans="10:10" x14ac:dyDescent="0.25">
      <c r="J10343" s="1"/>
    </row>
    <row r="10344" spans="10:10" x14ac:dyDescent="0.25">
      <c r="J10344" s="1"/>
    </row>
    <row r="10345" spans="10:10" x14ac:dyDescent="0.25">
      <c r="J10345" s="1"/>
    </row>
    <row r="10346" spans="10:10" x14ac:dyDescent="0.25">
      <c r="J10346" s="1"/>
    </row>
    <row r="10347" spans="10:10" x14ac:dyDescent="0.25">
      <c r="J10347" s="1"/>
    </row>
    <row r="10348" spans="10:10" x14ac:dyDescent="0.25">
      <c r="J10348" s="1"/>
    </row>
    <row r="10349" spans="10:10" x14ac:dyDescent="0.25">
      <c r="J10349" s="1"/>
    </row>
    <row r="10350" spans="10:10" x14ac:dyDescent="0.25">
      <c r="J10350" s="1"/>
    </row>
    <row r="10351" spans="10:10" x14ac:dyDescent="0.25">
      <c r="J10351" s="1"/>
    </row>
    <row r="10352" spans="10:10" x14ac:dyDescent="0.25">
      <c r="J10352" s="1"/>
    </row>
    <row r="10353" spans="10:10" x14ac:dyDescent="0.25">
      <c r="J10353" s="1"/>
    </row>
    <row r="10354" spans="10:10" x14ac:dyDescent="0.25">
      <c r="J10354" s="1"/>
    </row>
    <row r="10355" spans="10:10" x14ac:dyDescent="0.25">
      <c r="J10355" s="1"/>
    </row>
    <row r="10356" spans="10:10" x14ac:dyDescent="0.25">
      <c r="J10356" s="1"/>
    </row>
    <row r="10357" spans="10:10" x14ac:dyDescent="0.25">
      <c r="J10357" s="1"/>
    </row>
    <row r="10358" spans="10:10" x14ac:dyDescent="0.25">
      <c r="J10358" s="1"/>
    </row>
    <row r="10359" spans="10:10" x14ac:dyDescent="0.25">
      <c r="J10359" s="1"/>
    </row>
    <row r="10360" spans="10:10" x14ac:dyDescent="0.25">
      <c r="J10360" s="1"/>
    </row>
    <row r="10361" spans="10:10" x14ac:dyDescent="0.25">
      <c r="J10361" s="1"/>
    </row>
    <row r="10362" spans="10:10" x14ac:dyDescent="0.25">
      <c r="J10362" s="1"/>
    </row>
    <row r="10363" spans="10:10" x14ac:dyDescent="0.25">
      <c r="J10363" s="1"/>
    </row>
    <row r="10364" spans="10:10" x14ac:dyDescent="0.25">
      <c r="J10364" s="1"/>
    </row>
    <row r="10365" spans="10:10" x14ac:dyDescent="0.25">
      <c r="J10365" s="1"/>
    </row>
    <row r="10366" spans="10:10" x14ac:dyDescent="0.25">
      <c r="J10366" s="1"/>
    </row>
    <row r="10367" spans="10:10" x14ac:dyDescent="0.25">
      <c r="J10367" s="1"/>
    </row>
    <row r="10368" spans="10:10" x14ac:dyDescent="0.25">
      <c r="J10368" s="1"/>
    </row>
    <row r="10369" spans="10:10" x14ac:dyDescent="0.25">
      <c r="J10369" s="1"/>
    </row>
    <row r="10370" spans="10:10" x14ac:dyDescent="0.25">
      <c r="J10370" s="1"/>
    </row>
    <row r="10371" spans="10:10" x14ac:dyDescent="0.25">
      <c r="J10371" s="1"/>
    </row>
    <row r="10372" spans="10:10" x14ac:dyDescent="0.25">
      <c r="J10372" s="1"/>
    </row>
    <row r="10373" spans="10:10" x14ac:dyDescent="0.25">
      <c r="J10373" s="1"/>
    </row>
    <row r="10374" spans="10:10" x14ac:dyDescent="0.25">
      <c r="J10374" s="1"/>
    </row>
    <row r="10375" spans="10:10" x14ac:dyDescent="0.25">
      <c r="J10375" s="1"/>
    </row>
    <row r="10376" spans="10:10" x14ac:dyDescent="0.25">
      <c r="J10376" s="1"/>
    </row>
    <row r="10377" spans="10:10" x14ac:dyDescent="0.25">
      <c r="J10377" s="1"/>
    </row>
    <row r="10378" spans="10:10" x14ac:dyDescent="0.25">
      <c r="J10378" s="1"/>
    </row>
    <row r="10379" spans="10:10" x14ac:dyDescent="0.25">
      <c r="J10379" s="1"/>
    </row>
    <row r="10380" spans="10:10" x14ac:dyDescent="0.25">
      <c r="J10380" s="1"/>
    </row>
    <row r="10381" spans="10:10" x14ac:dyDescent="0.25">
      <c r="J10381" s="1"/>
    </row>
    <row r="10382" spans="10:10" x14ac:dyDescent="0.25">
      <c r="J10382" s="1"/>
    </row>
    <row r="10383" spans="10:10" x14ac:dyDescent="0.25">
      <c r="J10383" s="1"/>
    </row>
    <row r="10384" spans="10:10" x14ac:dyDescent="0.25">
      <c r="J10384" s="1"/>
    </row>
    <row r="10385" spans="10:10" x14ac:dyDescent="0.25">
      <c r="J10385" s="1"/>
    </row>
    <row r="10386" spans="10:10" x14ac:dyDescent="0.25">
      <c r="J10386" s="1"/>
    </row>
    <row r="10387" spans="10:10" x14ac:dyDescent="0.25">
      <c r="J10387" s="1"/>
    </row>
    <row r="10388" spans="10:10" x14ac:dyDescent="0.25">
      <c r="J10388" s="1"/>
    </row>
    <row r="10389" spans="10:10" x14ac:dyDescent="0.25">
      <c r="J10389" s="1"/>
    </row>
    <row r="10390" spans="10:10" x14ac:dyDescent="0.25">
      <c r="J10390" s="1"/>
    </row>
    <row r="10391" spans="10:10" x14ac:dyDescent="0.25">
      <c r="J10391" s="1"/>
    </row>
    <row r="10392" spans="10:10" x14ac:dyDescent="0.25">
      <c r="J10392" s="1"/>
    </row>
    <row r="10393" spans="10:10" x14ac:dyDescent="0.25">
      <c r="J10393" s="1"/>
    </row>
    <row r="10394" spans="10:10" x14ac:dyDescent="0.25">
      <c r="J10394" s="1"/>
    </row>
    <row r="10395" spans="10:10" x14ac:dyDescent="0.25">
      <c r="J10395" s="1"/>
    </row>
    <row r="10396" spans="10:10" x14ac:dyDescent="0.25">
      <c r="J10396" s="1"/>
    </row>
    <row r="10397" spans="10:10" x14ac:dyDescent="0.25">
      <c r="J10397" s="1"/>
    </row>
    <row r="10398" spans="10:10" x14ac:dyDescent="0.25">
      <c r="J10398" s="1"/>
    </row>
    <row r="10399" spans="10:10" x14ac:dyDescent="0.25">
      <c r="J10399" s="1"/>
    </row>
    <row r="10400" spans="10:10" x14ac:dyDescent="0.25">
      <c r="J10400" s="1"/>
    </row>
    <row r="10401" spans="10:10" x14ac:dyDescent="0.25">
      <c r="J10401" s="1"/>
    </row>
    <row r="10402" spans="10:10" x14ac:dyDescent="0.25">
      <c r="J10402" s="1"/>
    </row>
    <row r="10403" spans="10:10" x14ac:dyDescent="0.25">
      <c r="J10403" s="1"/>
    </row>
    <row r="10404" spans="10:10" x14ac:dyDescent="0.25">
      <c r="J10404" s="1"/>
    </row>
    <row r="10405" spans="10:10" x14ac:dyDescent="0.25">
      <c r="J10405" s="1"/>
    </row>
    <row r="10406" spans="10:10" x14ac:dyDescent="0.25">
      <c r="J10406" s="1"/>
    </row>
    <row r="10407" spans="10:10" x14ac:dyDescent="0.25">
      <c r="J10407" s="1"/>
    </row>
    <row r="10408" spans="10:10" x14ac:dyDescent="0.25">
      <c r="J10408" s="1"/>
    </row>
    <row r="10409" spans="10:10" x14ac:dyDescent="0.25">
      <c r="J10409" s="1"/>
    </row>
    <row r="10410" spans="10:10" x14ac:dyDescent="0.25">
      <c r="J10410" s="1"/>
    </row>
    <row r="10411" spans="10:10" x14ac:dyDescent="0.25">
      <c r="J10411" s="1"/>
    </row>
    <row r="10412" spans="10:10" x14ac:dyDescent="0.25">
      <c r="J10412" s="1"/>
    </row>
    <row r="10413" spans="10:10" x14ac:dyDescent="0.25">
      <c r="J10413" s="1"/>
    </row>
    <row r="10414" spans="10:10" x14ac:dyDescent="0.25">
      <c r="J10414" s="1"/>
    </row>
    <row r="10415" spans="10:10" x14ac:dyDescent="0.25">
      <c r="J10415" s="1"/>
    </row>
    <row r="10416" spans="10:10" x14ac:dyDescent="0.25">
      <c r="J10416" s="1"/>
    </row>
    <row r="10417" spans="10:10" x14ac:dyDescent="0.25">
      <c r="J10417" s="1"/>
    </row>
    <row r="10418" spans="10:10" x14ac:dyDescent="0.25">
      <c r="J10418" s="1"/>
    </row>
    <row r="10419" spans="10:10" x14ac:dyDescent="0.25">
      <c r="J10419" s="1"/>
    </row>
    <row r="10420" spans="10:10" x14ac:dyDescent="0.25">
      <c r="J10420" s="1"/>
    </row>
    <row r="10421" spans="10:10" x14ac:dyDescent="0.25">
      <c r="J10421" s="1"/>
    </row>
    <row r="10422" spans="10:10" x14ac:dyDescent="0.25">
      <c r="J10422" s="1"/>
    </row>
    <row r="10423" spans="10:10" x14ac:dyDescent="0.25">
      <c r="J10423" s="1"/>
    </row>
    <row r="10424" spans="10:10" x14ac:dyDescent="0.25">
      <c r="J10424" s="1"/>
    </row>
    <row r="10425" spans="10:10" x14ac:dyDescent="0.25">
      <c r="J10425" s="1"/>
    </row>
    <row r="10426" spans="10:10" x14ac:dyDescent="0.25">
      <c r="J10426" s="1"/>
    </row>
    <row r="10427" spans="10:10" x14ac:dyDescent="0.25">
      <c r="J10427" s="1"/>
    </row>
    <row r="10428" spans="10:10" x14ac:dyDescent="0.25">
      <c r="J10428" s="1"/>
    </row>
    <row r="10429" spans="10:10" x14ac:dyDescent="0.25">
      <c r="J10429" s="1"/>
    </row>
    <row r="10430" spans="10:10" x14ac:dyDescent="0.25">
      <c r="J10430" s="1"/>
    </row>
    <row r="10431" spans="10:10" x14ac:dyDescent="0.25">
      <c r="J10431" s="1"/>
    </row>
    <row r="10432" spans="10:10" x14ac:dyDescent="0.25">
      <c r="J10432" s="1"/>
    </row>
    <row r="10433" spans="10:10" x14ac:dyDescent="0.25">
      <c r="J10433" s="1"/>
    </row>
    <row r="10434" spans="10:10" x14ac:dyDescent="0.25">
      <c r="J10434" s="1"/>
    </row>
    <row r="10435" spans="10:10" x14ac:dyDescent="0.25">
      <c r="J10435" s="1"/>
    </row>
    <row r="10436" spans="10:10" x14ac:dyDescent="0.25">
      <c r="J10436" s="1"/>
    </row>
    <row r="10437" spans="10:10" x14ac:dyDescent="0.25">
      <c r="J10437" s="1"/>
    </row>
    <row r="10438" spans="10:10" x14ac:dyDescent="0.25">
      <c r="J10438" s="1"/>
    </row>
    <row r="10439" spans="10:10" x14ac:dyDescent="0.25">
      <c r="J10439" s="1"/>
    </row>
    <row r="10440" spans="10:10" x14ac:dyDescent="0.25">
      <c r="J10440" s="1"/>
    </row>
    <row r="10441" spans="10:10" x14ac:dyDescent="0.25">
      <c r="J10441" s="1"/>
    </row>
    <row r="10442" spans="10:10" x14ac:dyDescent="0.25">
      <c r="J10442" s="1"/>
    </row>
    <row r="10443" spans="10:10" x14ac:dyDescent="0.25">
      <c r="J10443" s="1"/>
    </row>
    <row r="10444" spans="10:10" x14ac:dyDescent="0.25">
      <c r="J10444" s="1"/>
    </row>
    <row r="10445" spans="10:10" x14ac:dyDescent="0.25">
      <c r="J10445" s="1"/>
    </row>
    <row r="10446" spans="10:10" x14ac:dyDescent="0.25">
      <c r="J10446" s="1"/>
    </row>
    <row r="10447" spans="10:10" x14ac:dyDescent="0.25">
      <c r="J10447" s="1"/>
    </row>
    <row r="10448" spans="10:10" x14ac:dyDescent="0.25">
      <c r="J10448" s="1"/>
    </row>
    <row r="10449" spans="10:10" x14ac:dyDescent="0.25">
      <c r="J10449" s="1"/>
    </row>
    <row r="10450" spans="10:10" x14ac:dyDescent="0.25">
      <c r="J10450" s="1"/>
    </row>
    <row r="10451" spans="10:10" x14ac:dyDescent="0.25">
      <c r="J10451" s="1"/>
    </row>
    <row r="10452" spans="10:10" x14ac:dyDescent="0.25">
      <c r="J10452" s="1"/>
    </row>
    <row r="10453" spans="10:10" x14ac:dyDescent="0.25">
      <c r="J10453" s="1"/>
    </row>
    <row r="10454" spans="10:10" x14ac:dyDescent="0.25">
      <c r="J10454" s="1"/>
    </row>
    <row r="10455" spans="10:10" x14ac:dyDescent="0.25">
      <c r="J10455" s="1"/>
    </row>
    <row r="10456" spans="10:10" x14ac:dyDescent="0.25">
      <c r="J10456" s="1"/>
    </row>
    <row r="10457" spans="10:10" x14ac:dyDescent="0.25">
      <c r="J10457" s="1"/>
    </row>
    <row r="10458" spans="10:10" x14ac:dyDescent="0.25">
      <c r="J10458" s="1"/>
    </row>
    <row r="10459" spans="10:10" x14ac:dyDescent="0.25">
      <c r="J10459" s="1"/>
    </row>
    <row r="10460" spans="10:10" x14ac:dyDescent="0.25">
      <c r="J10460" s="1"/>
    </row>
    <row r="10461" spans="10:10" x14ac:dyDescent="0.25">
      <c r="J10461" s="1"/>
    </row>
    <row r="10462" spans="10:10" x14ac:dyDescent="0.25">
      <c r="J10462" s="1"/>
    </row>
    <row r="10463" spans="10:10" x14ac:dyDescent="0.25">
      <c r="J10463" s="1"/>
    </row>
    <row r="10464" spans="10:10" x14ac:dyDescent="0.25">
      <c r="J10464" s="1"/>
    </row>
    <row r="10465" spans="10:10" x14ac:dyDescent="0.25">
      <c r="J10465" s="1"/>
    </row>
    <row r="10466" spans="10:10" x14ac:dyDescent="0.25">
      <c r="J10466" s="1"/>
    </row>
    <row r="10467" spans="10:10" x14ac:dyDescent="0.25">
      <c r="J10467" s="1"/>
    </row>
    <row r="10468" spans="10:10" x14ac:dyDescent="0.25">
      <c r="J10468" s="1"/>
    </row>
    <row r="10469" spans="10:10" x14ac:dyDescent="0.25">
      <c r="J10469" s="1"/>
    </row>
    <row r="10470" spans="10:10" x14ac:dyDescent="0.25">
      <c r="J10470" s="1"/>
    </row>
    <row r="10471" spans="10:10" x14ac:dyDescent="0.25">
      <c r="J10471" s="1"/>
    </row>
    <row r="10472" spans="10:10" x14ac:dyDescent="0.25">
      <c r="J10472" s="1"/>
    </row>
    <row r="10473" spans="10:10" x14ac:dyDescent="0.25">
      <c r="J10473" s="1"/>
    </row>
    <row r="10474" spans="10:10" x14ac:dyDescent="0.25">
      <c r="J10474" s="1"/>
    </row>
    <row r="10475" spans="10:10" x14ac:dyDescent="0.25">
      <c r="J10475" s="1"/>
    </row>
    <row r="10476" spans="10:10" x14ac:dyDescent="0.25">
      <c r="J10476" s="1"/>
    </row>
    <row r="10477" spans="10:10" x14ac:dyDescent="0.25">
      <c r="J10477" s="1"/>
    </row>
    <row r="10478" spans="10:10" x14ac:dyDescent="0.25">
      <c r="J10478" s="1"/>
    </row>
    <row r="10479" spans="10:10" x14ac:dyDescent="0.25">
      <c r="J10479" s="1"/>
    </row>
    <row r="10480" spans="10:10" x14ac:dyDescent="0.25">
      <c r="J10480" s="1"/>
    </row>
    <row r="10481" spans="10:10" x14ac:dyDescent="0.25">
      <c r="J10481" s="1"/>
    </row>
    <row r="10482" spans="10:10" x14ac:dyDescent="0.25">
      <c r="J10482" s="1"/>
    </row>
    <row r="10483" spans="10:10" x14ac:dyDescent="0.25">
      <c r="J10483" s="1"/>
    </row>
    <row r="10484" spans="10:10" x14ac:dyDescent="0.25">
      <c r="J10484" s="1"/>
    </row>
    <row r="10485" spans="10:10" x14ac:dyDescent="0.25">
      <c r="J10485" s="1"/>
    </row>
    <row r="10486" spans="10:10" x14ac:dyDescent="0.25">
      <c r="J10486" s="1"/>
    </row>
    <row r="10487" spans="10:10" x14ac:dyDescent="0.25">
      <c r="J10487" s="1"/>
    </row>
    <row r="10488" spans="10:10" x14ac:dyDescent="0.25">
      <c r="J10488" s="1"/>
    </row>
    <row r="10489" spans="10:10" x14ac:dyDescent="0.25">
      <c r="J10489" s="1"/>
    </row>
    <row r="10490" spans="10:10" x14ac:dyDescent="0.25">
      <c r="J10490" s="1"/>
    </row>
    <row r="10491" spans="10:10" x14ac:dyDescent="0.25">
      <c r="J10491" s="1"/>
    </row>
    <row r="10492" spans="10:10" x14ac:dyDescent="0.25">
      <c r="J10492" s="1"/>
    </row>
    <row r="10493" spans="10:10" x14ac:dyDescent="0.25">
      <c r="J10493" s="1"/>
    </row>
    <row r="10494" spans="10:10" x14ac:dyDescent="0.25">
      <c r="J10494" s="1"/>
    </row>
    <row r="10495" spans="10:10" x14ac:dyDescent="0.25">
      <c r="J10495" s="1"/>
    </row>
    <row r="10496" spans="10:10" x14ac:dyDescent="0.25">
      <c r="J10496" s="1"/>
    </row>
    <row r="10497" spans="10:10" x14ac:dyDescent="0.25">
      <c r="J10497" s="1"/>
    </row>
    <row r="10498" spans="10:10" x14ac:dyDescent="0.25">
      <c r="J10498" s="1"/>
    </row>
    <row r="10499" spans="10:10" x14ac:dyDescent="0.25">
      <c r="J10499" s="1"/>
    </row>
    <row r="10500" spans="10:10" x14ac:dyDescent="0.25">
      <c r="J10500" s="1"/>
    </row>
    <row r="10501" spans="10:10" x14ac:dyDescent="0.25">
      <c r="J10501" s="1"/>
    </row>
    <row r="10502" spans="10:10" x14ac:dyDescent="0.25">
      <c r="J10502" s="1"/>
    </row>
    <row r="10503" spans="10:10" x14ac:dyDescent="0.25">
      <c r="J10503" s="1"/>
    </row>
    <row r="10504" spans="10:10" x14ac:dyDescent="0.25">
      <c r="J10504" s="1"/>
    </row>
    <row r="10505" spans="10:10" x14ac:dyDescent="0.25">
      <c r="J10505" s="1"/>
    </row>
    <row r="10506" spans="10:10" x14ac:dyDescent="0.25">
      <c r="J10506" s="1"/>
    </row>
    <row r="10507" spans="10:10" x14ac:dyDescent="0.25">
      <c r="J10507" s="1"/>
    </row>
    <row r="10508" spans="10:10" x14ac:dyDescent="0.25">
      <c r="J10508" s="1"/>
    </row>
    <row r="10509" spans="10:10" x14ac:dyDescent="0.25">
      <c r="J10509" s="1"/>
    </row>
    <row r="10510" spans="10:10" x14ac:dyDescent="0.25">
      <c r="J10510" s="1"/>
    </row>
    <row r="10511" spans="10:10" x14ac:dyDescent="0.25">
      <c r="J10511" s="1"/>
    </row>
    <row r="10512" spans="10:10" x14ac:dyDescent="0.25">
      <c r="J10512" s="1"/>
    </row>
    <row r="10513" spans="10:10" x14ac:dyDescent="0.25">
      <c r="J10513" s="1"/>
    </row>
    <row r="10514" spans="10:10" x14ac:dyDescent="0.25">
      <c r="J10514" s="1"/>
    </row>
    <row r="10515" spans="10:10" x14ac:dyDescent="0.25">
      <c r="J10515" s="1"/>
    </row>
    <row r="10516" spans="10:10" x14ac:dyDescent="0.25">
      <c r="J10516" s="1"/>
    </row>
    <row r="10517" spans="10:10" x14ac:dyDescent="0.25">
      <c r="J10517" s="1"/>
    </row>
    <row r="10518" spans="10:10" x14ac:dyDescent="0.25">
      <c r="J10518" s="1"/>
    </row>
    <row r="10519" spans="10:10" x14ac:dyDescent="0.25">
      <c r="J10519" s="1"/>
    </row>
    <row r="10520" spans="10:10" x14ac:dyDescent="0.25">
      <c r="J10520" s="1"/>
    </row>
    <row r="10521" spans="10:10" x14ac:dyDescent="0.25">
      <c r="J10521" s="1"/>
    </row>
    <row r="10522" spans="10:10" x14ac:dyDescent="0.25">
      <c r="J10522" s="1"/>
    </row>
    <row r="10523" spans="10:10" x14ac:dyDescent="0.25">
      <c r="J10523" s="1"/>
    </row>
    <row r="10524" spans="10:10" x14ac:dyDescent="0.25">
      <c r="J10524" s="1"/>
    </row>
    <row r="10525" spans="10:10" x14ac:dyDescent="0.25">
      <c r="J10525" s="1"/>
    </row>
    <row r="10526" spans="10:10" x14ac:dyDescent="0.25">
      <c r="J10526" s="1"/>
    </row>
    <row r="10527" spans="10:10" x14ac:dyDescent="0.25">
      <c r="J10527" s="1"/>
    </row>
    <row r="10528" spans="10:10" x14ac:dyDescent="0.25">
      <c r="J10528" s="1"/>
    </row>
    <row r="10529" spans="10:10" x14ac:dyDescent="0.25">
      <c r="J10529" s="1"/>
    </row>
    <row r="10530" spans="10:10" x14ac:dyDescent="0.25">
      <c r="J10530" s="1"/>
    </row>
    <row r="10531" spans="10:10" x14ac:dyDescent="0.25">
      <c r="J10531" s="1"/>
    </row>
    <row r="10532" spans="10:10" x14ac:dyDescent="0.25">
      <c r="J10532" s="1"/>
    </row>
    <row r="10533" spans="10:10" x14ac:dyDescent="0.25">
      <c r="J10533" s="1"/>
    </row>
    <row r="10534" spans="10:10" x14ac:dyDescent="0.25">
      <c r="J10534" s="1"/>
    </row>
    <row r="10535" spans="10:10" x14ac:dyDescent="0.25">
      <c r="J10535" s="1"/>
    </row>
    <row r="10536" spans="10:10" x14ac:dyDescent="0.25">
      <c r="J10536" s="1"/>
    </row>
    <row r="10537" spans="10:10" x14ac:dyDescent="0.25">
      <c r="J10537" s="1"/>
    </row>
    <row r="10538" spans="10:10" x14ac:dyDescent="0.25">
      <c r="J10538" s="1"/>
    </row>
    <row r="10539" spans="10:10" x14ac:dyDescent="0.25">
      <c r="J10539" s="1"/>
    </row>
    <row r="10540" spans="10:10" x14ac:dyDescent="0.25">
      <c r="J10540" s="1"/>
    </row>
    <row r="10541" spans="10:10" x14ac:dyDescent="0.25">
      <c r="J10541" s="1"/>
    </row>
    <row r="10542" spans="10:10" x14ac:dyDescent="0.25">
      <c r="J10542" s="1"/>
    </row>
    <row r="10543" spans="10:10" x14ac:dyDescent="0.25">
      <c r="J10543" s="1"/>
    </row>
    <row r="10544" spans="10:10" x14ac:dyDescent="0.25">
      <c r="J10544" s="1"/>
    </row>
    <row r="10545" spans="10:10" x14ac:dyDescent="0.25">
      <c r="J10545" s="1"/>
    </row>
    <row r="10546" spans="10:10" x14ac:dyDescent="0.25">
      <c r="J10546" s="1"/>
    </row>
    <row r="10547" spans="10:10" x14ac:dyDescent="0.25">
      <c r="J10547" s="1"/>
    </row>
    <row r="10548" spans="10:10" x14ac:dyDescent="0.25">
      <c r="J10548" s="1"/>
    </row>
    <row r="10549" spans="10:10" x14ac:dyDescent="0.25">
      <c r="J10549" s="1"/>
    </row>
    <row r="10550" spans="10:10" x14ac:dyDescent="0.25">
      <c r="J10550" s="1"/>
    </row>
    <row r="10551" spans="10:10" x14ac:dyDescent="0.25">
      <c r="J10551" s="1"/>
    </row>
    <row r="10552" spans="10:10" x14ac:dyDescent="0.25">
      <c r="J10552" s="1"/>
    </row>
    <row r="10553" spans="10:10" x14ac:dyDescent="0.25">
      <c r="J10553" s="1"/>
    </row>
    <row r="10554" spans="10:10" x14ac:dyDescent="0.25">
      <c r="J10554" s="1"/>
    </row>
    <row r="10555" spans="10:10" x14ac:dyDescent="0.25">
      <c r="J10555" s="1"/>
    </row>
    <row r="10556" spans="10:10" x14ac:dyDescent="0.25">
      <c r="J10556" s="1"/>
    </row>
    <row r="10557" spans="10:10" x14ac:dyDescent="0.25">
      <c r="J10557" s="1"/>
    </row>
    <row r="10558" spans="10:10" x14ac:dyDescent="0.25">
      <c r="J10558" s="1"/>
    </row>
    <row r="10559" spans="10:10" x14ac:dyDescent="0.25">
      <c r="J10559" s="1"/>
    </row>
    <row r="10560" spans="10:10" x14ac:dyDescent="0.25">
      <c r="J10560" s="1"/>
    </row>
    <row r="10561" spans="10:10" x14ac:dyDescent="0.25">
      <c r="J10561" s="1"/>
    </row>
    <row r="10562" spans="10:10" x14ac:dyDescent="0.25">
      <c r="J10562" s="1"/>
    </row>
    <row r="10563" spans="10:10" x14ac:dyDescent="0.25">
      <c r="J10563" s="1"/>
    </row>
    <row r="10564" spans="10:10" x14ac:dyDescent="0.25">
      <c r="J10564" s="1"/>
    </row>
    <row r="10565" spans="10:10" x14ac:dyDescent="0.25">
      <c r="J10565" s="1"/>
    </row>
    <row r="10566" spans="10:10" x14ac:dyDescent="0.25">
      <c r="J10566" s="1"/>
    </row>
    <row r="10567" spans="10:10" x14ac:dyDescent="0.25">
      <c r="J10567" s="1"/>
    </row>
    <row r="10568" spans="10:10" x14ac:dyDescent="0.25">
      <c r="J10568" s="1"/>
    </row>
    <row r="10569" spans="10:10" x14ac:dyDescent="0.25">
      <c r="J10569" s="1"/>
    </row>
    <row r="10570" spans="10:10" x14ac:dyDescent="0.25">
      <c r="J10570" s="1"/>
    </row>
    <row r="10571" spans="10:10" x14ac:dyDescent="0.25">
      <c r="J10571" s="1"/>
    </row>
    <row r="10572" spans="10:10" x14ac:dyDescent="0.25">
      <c r="J10572" s="1"/>
    </row>
    <row r="10573" spans="10:10" x14ac:dyDescent="0.25">
      <c r="J10573" s="1"/>
    </row>
    <row r="10574" spans="10:10" x14ac:dyDescent="0.25">
      <c r="J10574" s="1"/>
    </row>
    <row r="10575" spans="10:10" x14ac:dyDescent="0.25">
      <c r="J10575" s="1"/>
    </row>
    <row r="10576" spans="10:10" x14ac:dyDescent="0.25">
      <c r="J10576" s="1"/>
    </row>
    <row r="10577" spans="10:10" x14ac:dyDescent="0.25">
      <c r="J10577" s="1"/>
    </row>
    <row r="10578" spans="10:10" x14ac:dyDescent="0.25">
      <c r="J10578" s="1"/>
    </row>
    <row r="10579" spans="10:10" x14ac:dyDescent="0.25">
      <c r="J10579" s="1"/>
    </row>
    <row r="10580" spans="10:10" x14ac:dyDescent="0.25">
      <c r="J10580" s="1"/>
    </row>
    <row r="10581" spans="10:10" x14ac:dyDescent="0.25">
      <c r="J10581" s="1"/>
    </row>
    <row r="10582" spans="10:10" x14ac:dyDescent="0.25">
      <c r="J10582" s="1"/>
    </row>
    <row r="10583" spans="10:10" x14ac:dyDescent="0.25">
      <c r="J10583" s="1"/>
    </row>
    <row r="10584" spans="10:10" x14ac:dyDescent="0.25">
      <c r="J10584" s="1"/>
    </row>
    <row r="10585" spans="10:10" x14ac:dyDescent="0.25">
      <c r="J10585" s="1"/>
    </row>
    <row r="10586" spans="10:10" x14ac:dyDescent="0.25">
      <c r="J10586" s="1"/>
    </row>
    <row r="10587" spans="10:10" x14ac:dyDescent="0.25">
      <c r="J10587" s="1"/>
    </row>
    <row r="10588" spans="10:10" x14ac:dyDescent="0.25">
      <c r="J10588" s="1"/>
    </row>
    <row r="10589" spans="10:10" x14ac:dyDescent="0.25">
      <c r="J10589" s="1"/>
    </row>
    <row r="10590" spans="10:10" x14ac:dyDescent="0.25">
      <c r="J10590" s="1"/>
    </row>
    <row r="10591" spans="10:10" x14ac:dyDescent="0.25">
      <c r="J10591" s="1"/>
    </row>
    <row r="10592" spans="10:10" x14ac:dyDescent="0.25">
      <c r="J10592" s="1"/>
    </row>
    <row r="10593" spans="10:10" x14ac:dyDescent="0.25">
      <c r="J10593" s="1"/>
    </row>
    <row r="10594" spans="10:10" x14ac:dyDescent="0.25">
      <c r="J10594" s="1"/>
    </row>
    <row r="10595" spans="10:10" x14ac:dyDescent="0.25">
      <c r="J10595" s="1"/>
    </row>
    <row r="10596" spans="10:10" x14ac:dyDescent="0.25">
      <c r="J10596" s="1"/>
    </row>
    <row r="10597" spans="10:10" x14ac:dyDescent="0.25">
      <c r="J10597" s="1"/>
    </row>
    <row r="10598" spans="10:10" x14ac:dyDescent="0.25">
      <c r="J10598" s="1"/>
    </row>
    <row r="10599" spans="10:10" x14ac:dyDescent="0.25">
      <c r="J10599" s="1"/>
    </row>
    <row r="10600" spans="10:10" x14ac:dyDescent="0.25">
      <c r="J10600" s="1"/>
    </row>
    <row r="10601" spans="10:10" x14ac:dyDescent="0.25">
      <c r="J10601" s="1"/>
    </row>
    <row r="10602" spans="10:10" x14ac:dyDescent="0.25">
      <c r="J10602" s="1"/>
    </row>
    <row r="10603" spans="10:10" x14ac:dyDescent="0.25">
      <c r="J10603" s="1"/>
    </row>
    <row r="10604" spans="10:10" x14ac:dyDescent="0.25">
      <c r="J10604" s="1"/>
    </row>
    <row r="10605" spans="10:10" x14ac:dyDescent="0.25">
      <c r="J10605" s="1"/>
    </row>
    <row r="10606" spans="10:10" x14ac:dyDescent="0.25">
      <c r="J10606" s="1"/>
    </row>
    <row r="10607" spans="10:10" x14ac:dyDescent="0.25">
      <c r="J10607" s="1"/>
    </row>
    <row r="10608" spans="10:10" x14ac:dyDescent="0.25">
      <c r="J10608" s="1"/>
    </row>
    <row r="10609" spans="10:10" x14ac:dyDescent="0.25">
      <c r="J10609" s="1"/>
    </row>
    <row r="10610" spans="10:10" x14ac:dyDescent="0.25">
      <c r="J10610" s="1"/>
    </row>
    <row r="10611" spans="10:10" x14ac:dyDescent="0.25">
      <c r="J10611" s="1"/>
    </row>
    <row r="10612" spans="10:10" x14ac:dyDescent="0.25">
      <c r="J10612" s="1"/>
    </row>
    <row r="10613" spans="10:10" x14ac:dyDescent="0.25">
      <c r="J10613" s="1"/>
    </row>
    <row r="10614" spans="10:10" x14ac:dyDescent="0.25">
      <c r="J10614" s="1"/>
    </row>
    <row r="10615" spans="10:10" x14ac:dyDescent="0.25">
      <c r="J10615" s="1"/>
    </row>
    <row r="10616" spans="10:10" x14ac:dyDescent="0.25">
      <c r="J10616" s="1"/>
    </row>
    <row r="10617" spans="10:10" x14ac:dyDescent="0.25">
      <c r="J10617" s="1"/>
    </row>
    <row r="10618" spans="10:10" x14ac:dyDescent="0.25">
      <c r="J10618" s="1"/>
    </row>
    <row r="10619" spans="10:10" x14ac:dyDescent="0.25">
      <c r="J10619" s="1"/>
    </row>
    <row r="10620" spans="10:10" x14ac:dyDescent="0.25">
      <c r="J10620" s="1"/>
    </row>
    <row r="10621" spans="10:10" x14ac:dyDescent="0.25">
      <c r="J10621" s="1"/>
    </row>
    <row r="10622" spans="10:10" x14ac:dyDescent="0.25">
      <c r="J10622" s="1"/>
    </row>
    <row r="10623" spans="10:10" x14ac:dyDescent="0.25">
      <c r="J10623" s="1"/>
    </row>
    <row r="10624" spans="10:10" x14ac:dyDescent="0.25">
      <c r="J10624" s="1"/>
    </row>
    <row r="10625" spans="10:10" x14ac:dyDescent="0.25">
      <c r="J10625" s="1"/>
    </row>
    <row r="10626" spans="10:10" x14ac:dyDescent="0.25">
      <c r="J10626" s="1"/>
    </row>
    <row r="10627" spans="10:10" x14ac:dyDescent="0.25">
      <c r="J10627" s="1"/>
    </row>
    <row r="10628" spans="10:10" x14ac:dyDescent="0.25">
      <c r="J10628" s="1"/>
    </row>
    <row r="10629" spans="10:10" x14ac:dyDescent="0.25">
      <c r="J10629" s="1"/>
    </row>
    <row r="10630" spans="10:10" x14ac:dyDescent="0.25">
      <c r="J10630" s="1"/>
    </row>
    <row r="10631" spans="10:10" x14ac:dyDescent="0.25">
      <c r="J10631" s="1"/>
    </row>
    <row r="10632" spans="10:10" x14ac:dyDescent="0.25">
      <c r="J10632" s="1"/>
    </row>
    <row r="10633" spans="10:10" x14ac:dyDescent="0.25">
      <c r="J10633" s="1"/>
    </row>
    <row r="10634" spans="10:10" x14ac:dyDescent="0.25">
      <c r="J10634" s="1"/>
    </row>
    <row r="10635" spans="10:10" x14ac:dyDescent="0.25">
      <c r="J10635" s="1"/>
    </row>
    <row r="10636" spans="10:10" x14ac:dyDescent="0.25">
      <c r="J10636" s="1"/>
    </row>
    <row r="10637" spans="10:10" x14ac:dyDescent="0.25">
      <c r="J10637" s="1"/>
    </row>
    <row r="10638" spans="10:10" x14ac:dyDescent="0.25">
      <c r="J10638" s="1"/>
    </row>
    <row r="10639" spans="10:10" x14ac:dyDescent="0.25">
      <c r="J10639" s="1"/>
    </row>
    <row r="10640" spans="10:10" x14ac:dyDescent="0.25">
      <c r="J10640" s="1"/>
    </row>
    <row r="10641" spans="10:10" x14ac:dyDescent="0.25">
      <c r="J10641" s="1"/>
    </row>
    <row r="10642" spans="10:10" x14ac:dyDescent="0.25">
      <c r="J10642" s="1"/>
    </row>
    <row r="10643" spans="10:10" x14ac:dyDescent="0.25">
      <c r="J10643" s="1"/>
    </row>
    <row r="10644" spans="10:10" x14ac:dyDescent="0.25">
      <c r="J10644" s="1"/>
    </row>
    <row r="10645" spans="10:10" x14ac:dyDescent="0.25">
      <c r="J10645" s="1"/>
    </row>
    <row r="10646" spans="10:10" x14ac:dyDescent="0.25">
      <c r="J10646" s="1"/>
    </row>
    <row r="10647" spans="10:10" x14ac:dyDescent="0.25">
      <c r="J10647" s="1"/>
    </row>
    <row r="10648" spans="10:10" x14ac:dyDescent="0.25">
      <c r="J10648" s="1"/>
    </row>
    <row r="10649" spans="10:10" x14ac:dyDescent="0.25">
      <c r="J10649" s="1"/>
    </row>
    <row r="10650" spans="10:10" x14ac:dyDescent="0.25">
      <c r="J10650" s="1"/>
    </row>
    <row r="10651" spans="10:10" x14ac:dyDescent="0.25">
      <c r="J10651" s="1"/>
    </row>
    <row r="10652" spans="10:10" x14ac:dyDescent="0.25">
      <c r="J10652" s="1"/>
    </row>
    <row r="10653" spans="10:10" x14ac:dyDescent="0.25">
      <c r="J10653" s="1"/>
    </row>
    <row r="10654" spans="10:10" x14ac:dyDescent="0.25">
      <c r="J10654" s="1"/>
    </row>
    <row r="10655" spans="10:10" x14ac:dyDescent="0.25">
      <c r="J10655" s="1"/>
    </row>
    <row r="10656" spans="10:10" x14ac:dyDescent="0.25">
      <c r="J10656" s="1"/>
    </row>
    <row r="10657" spans="10:10" x14ac:dyDescent="0.25">
      <c r="J10657" s="1"/>
    </row>
    <row r="10658" spans="10:10" x14ac:dyDescent="0.25">
      <c r="J10658" s="1"/>
    </row>
    <row r="10659" spans="10:10" x14ac:dyDescent="0.25">
      <c r="J10659" s="1"/>
    </row>
    <row r="10660" spans="10:10" x14ac:dyDescent="0.25">
      <c r="J10660" s="1"/>
    </row>
    <row r="10661" spans="10:10" x14ac:dyDescent="0.25">
      <c r="J10661" s="1"/>
    </row>
    <row r="10662" spans="10:10" x14ac:dyDescent="0.25">
      <c r="J10662" s="1"/>
    </row>
    <row r="10663" spans="10:10" x14ac:dyDescent="0.25">
      <c r="J10663" s="1"/>
    </row>
    <row r="10664" spans="10:10" x14ac:dyDescent="0.25">
      <c r="J10664" s="1"/>
    </row>
    <row r="10665" spans="10:10" x14ac:dyDescent="0.25">
      <c r="J10665" s="1"/>
    </row>
    <row r="10666" spans="10:10" x14ac:dyDescent="0.25">
      <c r="J10666" s="1"/>
    </row>
    <row r="10667" spans="10:10" x14ac:dyDescent="0.25">
      <c r="J10667" s="1"/>
    </row>
    <row r="10668" spans="10:10" x14ac:dyDescent="0.25">
      <c r="J10668" s="1"/>
    </row>
    <row r="10669" spans="10:10" x14ac:dyDescent="0.25">
      <c r="J10669" s="1"/>
    </row>
    <row r="10670" spans="10:10" x14ac:dyDescent="0.25">
      <c r="J10670" s="1"/>
    </row>
    <row r="10671" spans="10:10" x14ac:dyDescent="0.25">
      <c r="J10671" s="1"/>
    </row>
    <row r="10672" spans="10:10" x14ac:dyDescent="0.25">
      <c r="J10672" s="1"/>
    </row>
    <row r="10673" spans="10:10" x14ac:dyDescent="0.25">
      <c r="J10673" s="1"/>
    </row>
    <row r="10674" spans="10:10" x14ac:dyDescent="0.25">
      <c r="J10674" s="1"/>
    </row>
    <row r="10675" spans="10:10" x14ac:dyDescent="0.25">
      <c r="J10675" s="1"/>
    </row>
    <row r="10676" spans="10:10" x14ac:dyDescent="0.25">
      <c r="J10676" s="1"/>
    </row>
    <row r="10677" spans="10:10" x14ac:dyDescent="0.25">
      <c r="J10677" s="1"/>
    </row>
    <row r="10678" spans="10:10" x14ac:dyDescent="0.25">
      <c r="J10678" s="1"/>
    </row>
    <row r="10679" spans="10:10" x14ac:dyDescent="0.25">
      <c r="J10679" s="1"/>
    </row>
    <row r="10680" spans="10:10" x14ac:dyDescent="0.25">
      <c r="J10680" s="1"/>
    </row>
    <row r="10681" spans="10:10" x14ac:dyDescent="0.25">
      <c r="J10681" s="1"/>
    </row>
    <row r="10682" spans="10:10" x14ac:dyDescent="0.25">
      <c r="J10682" s="1"/>
    </row>
    <row r="10683" spans="10:10" x14ac:dyDescent="0.25">
      <c r="J10683" s="1"/>
    </row>
    <row r="10684" spans="10:10" x14ac:dyDescent="0.25">
      <c r="J10684" s="1"/>
    </row>
    <row r="10685" spans="10:10" x14ac:dyDescent="0.25">
      <c r="J10685" s="1"/>
    </row>
    <row r="10686" spans="10:10" x14ac:dyDescent="0.25">
      <c r="J10686" s="1"/>
    </row>
    <row r="10687" spans="10:10" x14ac:dyDescent="0.25">
      <c r="J10687" s="1"/>
    </row>
    <row r="10688" spans="10:10" x14ac:dyDescent="0.25">
      <c r="J10688" s="1"/>
    </row>
    <row r="10689" spans="10:10" x14ac:dyDescent="0.25">
      <c r="J10689" s="1"/>
    </row>
    <row r="10690" spans="10:10" x14ac:dyDescent="0.25">
      <c r="J10690" s="1"/>
    </row>
    <row r="10691" spans="10:10" x14ac:dyDescent="0.25">
      <c r="J10691" s="1"/>
    </row>
    <row r="10692" spans="10:10" x14ac:dyDescent="0.25">
      <c r="J10692" s="1"/>
    </row>
    <row r="10693" spans="10:10" x14ac:dyDescent="0.25">
      <c r="J10693" s="1"/>
    </row>
    <row r="10694" spans="10:10" x14ac:dyDescent="0.25">
      <c r="J10694" s="1"/>
    </row>
    <row r="10695" spans="10:10" x14ac:dyDescent="0.25">
      <c r="J10695" s="1"/>
    </row>
    <row r="10696" spans="10:10" x14ac:dyDescent="0.25">
      <c r="J10696" s="1"/>
    </row>
    <row r="10697" spans="10:10" x14ac:dyDescent="0.25">
      <c r="J10697" s="1"/>
    </row>
    <row r="10698" spans="10:10" x14ac:dyDescent="0.25">
      <c r="J10698" s="1"/>
    </row>
    <row r="10699" spans="10:10" x14ac:dyDescent="0.25">
      <c r="J10699" s="1"/>
    </row>
    <row r="10700" spans="10:10" x14ac:dyDescent="0.25">
      <c r="J10700" s="1"/>
    </row>
    <row r="10701" spans="10:10" x14ac:dyDescent="0.25">
      <c r="J10701" s="1"/>
    </row>
    <row r="10702" spans="10:10" x14ac:dyDescent="0.25">
      <c r="J10702" s="1"/>
    </row>
    <row r="10703" spans="10:10" x14ac:dyDescent="0.25">
      <c r="J10703" s="1"/>
    </row>
    <row r="10704" spans="10:10" x14ac:dyDescent="0.25">
      <c r="J10704" s="1"/>
    </row>
    <row r="10705" spans="10:10" x14ac:dyDescent="0.25">
      <c r="J10705" s="1"/>
    </row>
    <row r="10706" spans="10:10" x14ac:dyDescent="0.25">
      <c r="J10706" s="1"/>
    </row>
    <row r="10707" spans="10:10" x14ac:dyDescent="0.25">
      <c r="J10707" s="1"/>
    </row>
    <row r="10708" spans="10:10" x14ac:dyDescent="0.25">
      <c r="J10708" s="1"/>
    </row>
    <row r="10709" spans="10:10" x14ac:dyDescent="0.25">
      <c r="J10709" s="1"/>
    </row>
    <row r="10710" spans="10:10" x14ac:dyDescent="0.25">
      <c r="J10710" s="1"/>
    </row>
    <row r="10711" spans="10:10" x14ac:dyDescent="0.25">
      <c r="J10711" s="1"/>
    </row>
    <row r="10712" spans="10:10" x14ac:dyDescent="0.25">
      <c r="J10712" s="1"/>
    </row>
    <row r="10713" spans="10:10" x14ac:dyDescent="0.25">
      <c r="J10713" s="1"/>
    </row>
    <row r="10714" spans="10:10" x14ac:dyDescent="0.25">
      <c r="J10714" s="1"/>
    </row>
    <row r="10715" spans="10:10" x14ac:dyDescent="0.25">
      <c r="J10715" s="1"/>
    </row>
    <row r="10716" spans="10:10" x14ac:dyDescent="0.25">
      <c r="J10716" s="1"/>
    </row>
    <row r="10717" spans="10:10" x14ac:dyDescent="0.25">
      <c r="J10717" s="1"/>
    </row>
    <row r="10718" spans="10:10" x14ac:dyDescent="0.25">
      <c r="J10718" s="1"/>
    </row>
    <row r="10719" spans="10:10" x14ac:dyDescent="0.25">
      <c r="J10719" s="1"/>
    </row>
    <row r="10720" spans="10:10" x14ac:dyDescent="0.25">
      <c r="J10720" s="1"/>
    </row>
    <row r="10721" spans="10:10" x14ac:dyDescent="0.25">
      <c r="J10721" s="1"/>
    </row>
    <row r="10722" spans="10:10" x14ac:dyDescent="0.25">
      <c r="J10722" s="1"/>
    </row>
    <row r="10723" spans="10:10" x14ac:dyDescent="0.25">
      <c r="J10723" s="1"/>
    </row>
    <row r="10724" spans="10:10" x14ac:dyDescent="0.25">
      <c r="J10724" s="1"/>
    </row>
    <row r="10725" spans="10:10" x14ac:dyDescent="0.25">
      <c r="J10725" s="1"/>
    </row>
    <row r="10726" spans="10:10" x14ac:dyDescent="0.25">
      <c r="J10726" s="1"/>
    </row>
    <row r="10727" spans="10:10" x14ac:dyDescent="0.25">
      <c r="J10727" s="1"/>
    </row>
    <row r="10728" spans="10:10" x14ac:dyDescent="0.25">
      <c r="J10728" s="1"/>
    </row>
    <row r="10729" spans="10:10" x14ac:dyDescent="0.25">
      <c r="J10729" s="1"/>
    </row>
    <row r="10730" spans="10:10" x14ac:dyDescent="0.25">
      <c r="J10730" s="1"/>
    </row>
    <row r="10731" spans="10:10" x14ac:dyDescent="0.25">
      <c r="J10731" s="1"/>
    </row>
    <row r="10732" spans="10:10" x14ac:dyDescent="0.25">
      <c r="J10732" s="1"/>
    </row>
    <row r="10733" spans="10:10" x14ac:dyDescent="0.25">
      <c r="J10733" s="1"/>
    </row>
    <row r="10734" spans="10:10" x14ac:dyDescent="0.25">
      <c r="J10734" s="1"/>
    </row>
    <row r="10735" spans="10:10" x14ac:dyDescent="0.25">
      <c r="J10735" s="1"/>
    </row>
    <row r="10736" spans="10:10" x14ac:dyDescent="0.25">
      <c r="J10736" s="1"/>
    </row>
    <row r="10737" spans="10:10" x14ac:dyDescent="0.25">
      <c r="J10737" s="1"/>
    </row>
    <row r="10738" spans="10:10" x14ac:dyDescent="0.25">
      <c r="J10738" s="1"/>
    </row>
    <row r="10739" spans="10:10" x14ac:dyDescent="0.25">
      <c r="J10739" s="1"/>
    </row>
    <row r="10740" spans="10:10" x14ac:dyDescent="0.25">
      <c r="J10740" s="1"/>
    </row>
    <row r="10741" spans="10:10" x14ac:dyDescent="0.25">
      <c r="J10741" s="1"/>
    </row>
    <row r="10742" spans="10:10" x14ac:dyDescent="0.25">
      <c r="J10742" s="1"/>
    </row>
    <row r="10743" spans="10:10" x14ac:dyDescent="0.25">
      <c r="J10743" s="1"/>
    </row>
    <row r="10744" spans="10:10" x14ac:dyDescent="0.25">
      <c r="J10744" s="1"/>
    </row>
    <row r="10745" spans="10:10" x14ac:dyDescent="0.25">
      <c r="J10745" s="1"/>
    </row>
    <row r="10746" spans="10:10" x14ac:dyDescent="0.25">
      <c r="J10746" s="1"/>
    </row>
    <row r="10747" spans="10:10" x14ac:dyDescent="0.25">
      <c r="J10747" s="1"/>
    </row>
    <row r="10748" spans="10:10" x14ac:dyDescent="0.25">
      <c r="J10748" s="1"/>
    </row>
    <row r="10749" spans="10:10" x14ac:dyDescent="0.25">
      <c r="J10749" s="1"/>
    </row>
    <row r="10750" spans="10:10" x14ac:dyDescent="0.25">
      <c r="J10750" s="1"/>
    </row>
    <row r="10751" spans="10:10" x14ac:dyDescent="0.25">
      <c r="J10751" s="1"/>
    </row>
    <row r="10752" spans="10:10" x14ac:dyDescent="0.25">
      <c r="J10752" s="1"/>
    </row>
    <row r="10753" spans="10:10" x14ac:dyDescent="0.25">
      <c r="J10753" s="1"/>
    </row>
    <row r="10754" spans="10:10" x14ac:dyDescent="0.25">
      <c r="J10754" s="1"/>
    </row>
    <row r="10755" spans="10:10" x14ac:dyDescent="0.25">
      <c r="J10755" s="1"/>
    </row>
    <row r="10756" spans="10:10" x14ac:dyDescent="0.25">
      <c r="J10756" s="1"/>
    </row>
    <row r="10757" spans="10:10" x14ac:dyDescent="0.25">
      <c r="J10757" s="1"/>
    </row>
    <row r="10758" spans="10:10" x14ac:dyDescent="0.25">
      <c r="J10758" s="1"/>
    </row>
    <row r="10759" spans="10:10" x14ac:dyDescent="0.25">
      <c r="J10759" s="1"/>
    </row>
    <row r="10760" spans="10:10" x14ac:dyDescent="0.25">
      <c r="J10760" s="1"/>
    </row>
    <row r="10761" spans="10:10" x14ac:dyDescent="0.25">
      <c r="J10761" s="1"/>
    </row>
    <row r="10762" spans="10:10" x14ac:dyDescent="0.25">
      <c r="J10762" s="1"/>
    </row>
    <row r="10763" spans="10:10" x14ac:dyDescent="0.25">
      <c r="J10763" s="1"/>
    </row>
    <row r="10764" spans="10:10" x14ac:dyDescent="0.25">
      <c r="J10764" s="1"/>
    </row>
    <row r="10765" spans="10:10" x14ac:dyDescent="0.25">
      <c r="J10765" s="1"/>
    </row>
    <row r="10766" spans="10:10" x14ac:dyDescent="0.25">
      <c r="J10766" s="1"/>
    </row>
    <row r="10767" spans="10:10" x14ac:dyDescent="0.25">
      <c r="J10767" s="1"/>
    </row>
    <row r="10768" spans="10:10" x14ac:dyDescent="0.25">
      <c r="J10768" s="1"/>
    </row>
    <row r="10769" spans="10:10" x14ac:dyDescent="0.25">
      <c r="J10769" s="1"/>
    </row>
    <row r="10770" spans="10:10" x14ac:dyDescent="0.25">
      <c r="J10770" s="1"/>
    </row>
    <row r="10771" spans="10:10" x14ac:dyDescent="0.25">
      <c r="J10771" s="1"/>
    </row>
    <row r="10772" spans="10:10" x14ac:dyDescent="0.25">
      <c r="J10772" s="1"/>
    </row>
    <row r="10773" spans="10:10" x14ac:dyDescent="0.25">
      <c r="J10773" s="1"/>
    </row>
    <row r="10774" spans="10:10" x14ac:dyDescent="0.25">
      <c r="J10774" s="1"/>
    </row>
    <row r="10775" spans="10:10" x14ac:dyDescent="0.25">
      <c r="J10775" s="1"/>
    </row>
    <row r="10776" spans="10:10" x14ac:dyDescent="0.25">
      <c r="J10776" s="1"/>
    </row>
    <row r="10777" spans="10:10" x14ac:dyDescent="0.25">
      <c r="J10777" s="1"/>
    </row>
    <row r="10778" spans="10:10" x14ac:dyDescent="0.25">
      <c r="J10778" s="1"/>
    </row>
    <row r="10779" spans="10:10" x14ac:dyDescent="0.25">
      <c r="J10779" s="1"/>
    </row>
    <row r="10780" spans="10:10" x14ac:dyDescent="0.25">
      <c r="J10780" s="1"/>
    </row>
    <row r="10781" spans="10:10" x14ac:dyDescent="0.25">
      <c r="J10781" s="1"/>
    </row>
    <row r="10782" spans="10:10" x14ac:dyDescent="0.25">
      <c r="J10782" s="1"/>
    </row>
    <row r="10783" spans="10:10" x14ac:dyDescent="0.25">
      <c r="J10783" s="1"/>
    </row>
    <row r="10784" spans="10:10" x14ac:dyDescent="0.25">
      <c r="J10784" s="1"/>
    </row>
    <row r="10785" spans="10:10" x14ac:dyDescent="0.25">
      <c r="J10785" s="1"/>
    </row>
    <row r="10786" spans="10:10" x14ac:dyDescent="0.25">
      <c r="J10786" s="1"/>
    </row>
    <row r="10787" spans="10:10" x14ac:dyDescent="0.25">
      <c r="J10787" s="1"/>
    </row>
    <row r="10788" spans="10:10" x14ac:dyDescent="0.25">
      <c r="J10788" s="1"/>
    </row>
    <row r="10789" spans="10:10" x14ac:dyDescent="0.25">
      <c r="J10789" s="1"/>
    </row>
    <row r="10790" spans="10:10" x14ac:dyDescent="0.25">
      <c r="J10790" s="1"/>
    </row>
    <row r="10791" spans="10:10" x14ac:dyDescent="0.25">
      <c r="J10791" s="1"/>
    </row>
    <row r="10792" spans="10:10" x14ac:dyDescent="0.25">
      <c r="J10792" s="1"/>
    </row>
    <row r="10793" spans="10:10" x14ac:dyDescent="0.25">
      <c r="J10793" s="1"/>
    </row>
    <row r="10794" spans="10:10" x14ac:dyDescent="0.25">
      <c r="J10794" s="1"/>
    </row>
    <row r="10795" spans="10:10" x14ac:dyDescent="0.25">
      <c r="J10795" s="1"/>
    </row>
    <row r="10796" spans="10:10" x14ac:dyDescent="0.25">
      <c r="J10796" s="1"/>
    </row>
    <row r="10797" spans="10:10" x14ac:dyDescent="0.25">
      <c r="J10797" s="1"/>
    </row>
    <row r="10798" spans="10:10" x14ac:dyDescent="0.25">
      <c r="J10798" s="1"/>
    </row>
    <row r="10799" spans="10:10" x14ac:dyDescent="0.25">
      <c r="J10799" s="1"/>
    </row>
    <row r="10800" spans="10:10" x14ac:dyDescent="0.25">
      <c r="J10800" s="1"/>
    </row>
    <row r="10801" spans="10:10" x14ac:dyDescent="0.25">
      <c r="J10801" s="1"/>
    </row>
    <row r="10802" spans="10:10" x14ac:dyDescent="0.25">
      <c r="J10802" s="1"/>
    </row>
    <row r="10803" spans="10:10" x14ac:dyDescent="0.25">
      <c r="J10803" s="1"/>
    </row>
    <row r="10804" spans="10:10" x14ac:dyDescent="0.25">
      <c r="J10804" s="1"/>
    </row>
    <row r="10805" spans="10:10" x14ac:dyDescent="0.25">
      <c r="J10805" s="1"/>
    </row>
    <row r="10806" spans="10:10" x14ac:dyDescent="0.25">
      <c r="J10806" s="1"/>
    </row>
    <row r="10807" spans="10:10" x14ac:dyDescent="0.25">
      <c r="J10807" s="1"/>
    </row>
    <row r="10808" spans="10:10" x14ac:dyDescent="0.25">
      <c r="J10808" s="1"/>
    </row>
    <row r="10809" spans="10:10" x14ac:dyDescent="0.25">
      <c r="J10809" s="1"/>
    </row>
    <row r="10810" spans="10:10" x14ac:dyDescent="0.25">
      <c r="J10810" s="1"/>
    </row>
    <row r="10811" spans="10:10" x14ac:dyDescent="0.25">
      <c r="J10811" s="1"/>
    </row>
    <row r="10812" spans="10:10" x14ac:dyDescent="0.25">
      <c r="J10812" s="1"/>
    </row>
    <row r="10813" spans="10:10" x14ac:dyDescent="0.25">
      <c r="J10813" s="1"/>
    </row>
    <row r="10814" spans="10:10" x14ac:dyDescent="0.25">
      <c r="J10814" s="1"/>
    </row>
    <row r="10815" spans="10:10" x14ac:dyDescent="0.25">
      <c r="J10815" s="1"/>
    </row>
    <row r="10816" spans="10:10" x14ac:dyDescent="0.25">
      <c r="J10816" s="1"/>
    </row>
    <row r="10817" spans="10:10" x14ac:dyDescent="0.25">
      <c r="J10817" s="1"/>
    </row>
    <row r="10818" spans="10:10" x14ac:dyDescent="0.25">
      <c r="J10818" s="1"/>
    </row>
    <row r="10819" spans="10:10" x14ac:dyDescent="0.25">
      <c r="J10819" s="1"/>
    </row>
    <row r="10820" spans="10:10" x14ac:dyDescent="0.25">
      <c r="J10820" s="1"/>
    </row>
    <row r="10821" spans="10:10" x14ac:dyDescent="0.25">
      <c r="J10821" s="1"/>
    </row>
    <row r="10822" spans="10:10" x14ac:dyDescent="0.25">
      <c r="J10822" s="1"/>
    </row>
    <row r="10823" spans="10:10" x14ac:dyDescent="0.25">
      <c r="J10823" s="1"/>
    </row>
    <row r="10824" spans="10:10" x14ac:dyDescent="0.25">
      <c r="J10824" s="1"/>
    </row>
    <row r="10825" spans="10:10" x14ac:dyDescent="0.25">
      <c r="J10825" s="1"/>
    </row>
    <row r="10826" spans="10:10" x14ac:dyDescent="0.25">
      <c r="J10826" s="1"/>
    </row>
    <row r="10827" spans="10:10" x14ac:dyDescent="0.25">
      <c r="J10827" s="1"/>
    </row>
    <row r="10828" spans="10:10" x14ac:dyDescent="0.25">
      <c r="J10828" s="1"/>
    </row>
    <row r="10829" spans="10:10" x14ac:dyDescent="0.25">
      <c r="J10829" s="1"/>
    </row>
    <row r="10830" spans="10:10" x14ac:dyDescent="0.25">
      <c r="J10830" s="1"/>
    </row>
    <row r="10831" spans="10:10" x14ac:dyDescent="0.25">
      <c r="J10831" s="1"/>
    </row>
    <row r="10832" spans="10:10" x14ac:dyDescent="0.25">
      <c r="J10832" s="1"/>
    </row>
    <row r="10833" spans="10:10" x14ac:dyDescent="0.25">
      <c r="J10833" s="1"/>
    </row>
    <row r="10834" spans="10:10" x14ac:dyDescent="0.25">
      <c r="J10834" s="1"/>
    </row>
    <row r="10835" spans="10:10" x14ac:dyDescent="0.25">
      <c r="J10835" s="1"/>
    </row>
    <row r="10836" spans="10:10" x14ac:dyDescent="0.25">
      <c r="J10836" s="1"/>
    </row>
    <row r="10837" spans="10:10" x14ac:dyDescent="0.25">
      <c r="J10837" s="1"/>
    </row>
    <row r="10838" spans="10:10" x14ac:dyDescent="0.25">
      <c r="J10838" s="1"/>
    </row>
    <row r="10839" spans="10:10" x14ac:dyDescent="0.25">
      <c r="J10839" s="1"/>
    </row>
    <row r="10840" spans="10:10" x14ac:dyDescent="0.25">
      <c r="J10840" s="1"/>
    </row>
    <row r="10841" spans="10:10" x14ac:dyDescent="0.25">
      <c r="J10841" s="1"/>
    </row>
    <row r="10842" spans="10:10" x14ac:dyDescent="0.25">
      <c r="J10842" s="1"/>
    </row>
    <row r="10843" spans="10:10" x14ac:dyDescent="0.25">
      <c r="J10843" s="1"/>
    </row>
    <row r="10844" spans="10:10" x14ac:dyDescent="0.25">
      <c r="J10844" s="1"/>
    </row>
    <row r="10845" spans="10:10" x14ac:dyDescent="0.25">
      <c r="J10845" s="1"/>
    </row>
    <row r="10846" spans="10:10" x14ac:dyDescent="0.25">
      <c r="J10846" s="1"/>
    </row>
    <row r="10847" spans="10:10" x14ac:dyDescent="0.25">
      <c r="J10847" s="1"/>
    </row>
    <row r="10848" spans="10:10" x14ac:dyDescent="0.25">
      <c r="J10848" s="1"/>
    </row>
    <row r="10849" spans="10:10" x14ac:dyDescent="0.25">
      <c r="J10849" s="1"/>
    </row>
    <row r="10850" spans="10:10" x14ac:dyDescent="0.25">
      <c r="J10850" s="1"/>
    </row>
    <row r="10851" spans="10:10" x14ac:dyDescent="0.25">
      <c r="J10851" s="1"/>
    </row>
    <row r="10852" spans="10:10" x14ac:dyDescent="0.25">
      <c r="J10852" s="1"/>
    </row>
    <row r="10853" spans="10:10" x14ac:dyDescent="0.25">
      <c r="J10853" s="1"/>
    </row>
    <row r="10854" spans="10:10" x14ac:dyDescent="0.25">
      <c r="J10854" s="1"/>
    </row>
    <row r="10855" spans="10:10" x14ac:dyDescent="0.25">
      <c r="J10855" s="1"/>
    </row>
    <row r="10856" spans="10:10" x14ac:dyDescent="0.25">
      <c r="J10856" s="1"/>
    </row>
    <row r="10857" spans="10:10" x14ac:dyDescent="0.25">
      <c r="J10857" s="1"/>
    </row>
    <row r="10858" spans="10:10" x14ac:dyDescent="0.25">
      <c r="J10858" s="1"/>
    </row>
    <row r="10859" spans="10:10" x14ac:dyDescent="0.25">
      <c r="J10859" s="1"/>
    </row>
    <row r="10860" spans="10:10" x14ac:dyDescent="0.25">
      <c r="J10860" s="1"/>
    </row>
    <row r="10861" spans="10:10" x14ac:dyDescent="0.25">
      <c r="J10861" s="1"/>
    </row>
    <row r="10862" spans="10:10" x14ac:dyDescent="0.25">
      <c r="J10862" s="1"/>
    </row>
    <row r="10863" spans="10:10" x14ac:dyDescent="0.25">
      <c r="J10863" s="1"/>
    </row>
    <row r="10864" spans="10:10" x14ac:dyDescent="0.25">
      <c r="J10864" s="1"/>
    </row>
    <row r="10865" spans="10:10" x14ac:dyDescent="0.25">
      <c r="J10865" s="1"/>
    </row>
    <row r="10866" spans="10:10" x14ac:dyDescent="0.25">
      <c r="J10866" s="1"/>
    </row>
    <row r="10867" spans="10:10" x14ac:dyDescent="0.25">
      <c r="J10867" s="1"/>
    </row>
    <row r="10868" spans="10:10" x14ac:dyDescent="0.25">
      <c r="J10868" s="1"/>
    </row>
    <row r="10869" spans="10:10" x14ac:dyDescent="0.25">
      <c r="J10869" s="1"/>
    </row>
    <row r="10870" spans="10:10" x14ac:dyDescent="0.25">
      <c r="J10870" s="1"/>
    </row>
    <row r="10871" spans="10:10" x14ac:dyDescent="0.25">
      <c r="J10871" s="1"/>
    </row>
    <row r="10872" spans="10:10" x14ac:dyDescent="0.25">
      <c r="J10872" s="1"/>
    </row>
    <row r="10873" spans="10:10" x14ac:dyDescent="0.25">
      <c r="J10873" s="1"/>
    </row>
    <row r="10874" spans="10:10" x14ac:dyDescent="0.25">
      <c r="J10874" s="1"/>
    </row>
    <row r="10875" spans="10:10" x14ac:dyDescent="0.25">
      <c r="J10875" s="1"/>
    </row>
    <row r="10876" spans="10:10" x14ac:dyDescent="0.25">
      <c r="J10876" s="1"/>
    </row>
    <row r="10877" spans="10:10" x14ac:dyDescent="0.25">
      <c r="J10877" s="1"/>
    </row>
    <row r="10878" spans="10:10" x14ac:dyDescent="0.25">
      <c r="J10878" s="1"/>
    </row>
    <row r="10879" spans="10:10" x14ac:dyDescent="0.25">
      <c r="J10879" s="1"/>
    </row>
    <row r="10880" spans="10:10" x14ac:dyDescent="0.25">
      <c r="J10880" s="1"/>
    </row>
    <row r="10881" spans="10:10" x14ac:dyDescent="0.25">
      <c r="J10881" s="1"/>
    </row>
    <row r="10882" spans="10:10" x14ac:dyDescent="0.25">
      <c r="J10882" s="1"/>
    </row>
    <row r="10883" spans="10:10" x14ac:dyDescent="0.25">
      <c r="J10883" s="1"/>
    </row>
    <row r="10884" spans="10:10" x14ac:dyDescent="0.25">
      <c r="J10884" s="1"/>
    </row>
    <row r="10885" spans="10:10" x14ac:dyDescent="0.25">
      <c r="J10885" s="1"/>
    </row>
    <row r="10886" spans="10:10" x14ac:dyDescent="0.25">
      <c r="J10886" s="1"/>
    </row>
    <row r="10887" spans="10:10" x14ac:dyDescent="0.25">
      <c r="J10887" s="1"/>
    </row>
    <row r="10888" spans="10:10" x14ac:dyDescent="0.25">
      <c r="J10888" s="1"/>
    </row>
    <row r="10889" spans="10:10" x14ac:dyDescent="0.25">
      <c r="J10889" s="1"/>
    </row>
    <row r="10890" spans="10:10" x14ac:dyDescent="0.25">
      <c r="J10890" s="1"/>
    </row>
    <row r="10891" spans="10:10" x14ac:dyDescent="0.25">
      <c r="J10891" s="1"/>
    </row>
    <row r="10892" spans="10:10" x14ac:dyDescent="0.25">
      <c r="J10892" s="1"/>
    </row>
    <row r="10893" spans="10:10" x14ac:dyDescent="0.25">
      <c r="J10893" s="1"/>
    </row>
    <row r="10894" spans="10:10" x14ac:dyDescent="0.25">
      <c r="J10894" s="1"/>
    </row>
    <row r="10895" spans="10:10" x14ac:dyDescent="0.25">
      <c r="J10895" s="1"/>
    </row>
    <row r="10896" spans="10:10" x14ac:dyDescent="0.25">
      <c r="J10896" s="1"/>
    </row>
    <row r="10897" spans="10:10" x14ac:dyDescent="0.25">
      <c r="J10897" s="1"/>
    </row>
    <row r="10898" spans="10:10" x14ac:dyDescent="0.25">
      <c r="J10898" s="1"/>
    </row>
    <row r="10899" spans="10:10" x14ac:dyDescent="0.25">
      <c r="J10899" s="1"/>
    </row>
    <row r="10900" spans="10:10" x14ac:dyDescent="0.25">
      <c r="J10900" s="1"/>
    </row>
    <row r="10901" spans="10:10" x14ac:dyDescent="0.25">
      <c r="J10901" s="1"/>
    </row>
    <row r="10902" spans="10:10" x14ac:dyDescent="0.25">
      <c r="J10902" s="1"/>
    </row>
    <row r="10903" spans="10:10" x14ac:dyDescent="0.25">
      <c r="J10903" s="1"/>
    </row>
    <row r="10904" spans="10:10" x14ac:dyDescent="0.25">
      <c r="J10904" s="1"/>
    </row>
    <row r="10905" spans="10:10" x14ac:dyDescent="0.25">
      <c r="J10905" s="1"/>
    </row>
    <row r="10906" spans="10:10" x14ac:dyDescent="0.25">
      <c r="J10906" s="1"/>
    </row>
    <row r="10907" spans="10:10" x14ac:dyDescent="0.25">
      <c r="J10907" s="1"/>
    </row>
    <row r="10908" spans="10:10" x14ac:dyDescent="0.25">
      <c r="J10908" s="1"/>
    </row>
    <row r="10909" spans="10:10" x14ac:dyDescent="0.25">
      <c r="J10909" s="1"/>
    </row>
    <row r="10910" spans="10:10" x14ac:dyDescent="0.25">
      <c r="J10910" s="1"/>
    </row>
    <row r="10911" spans="10:10" x14ac:dyDescent="0.25">
      <c r="J10911" s="1"/>
    </row>
    <row r="10912" spans="10:10" x14ac:dyDescent="0.25">
      <c r="J10912" s="1"/>
    </row>
    <row r="10913" spans="10:10" x14ac:dyDescent="0.25">
      <c r="J10913" s="1"/>
    </row>
    <row r="10914" spans="10:10" x14ac:dyDescent="0.25">
      <c r="J10914" s="1"/>
    </row>
    <row r="10915" spans="10:10" x14ac:dyDescent="0.25">
      <c r="J10915" s="1"/>
    </row>
    <row r="10916" spans="10:10" x14ac:dyDescent="0.25">
      <c r="J10916" s="1"/>
    </row>
    <row r="10917" spans="10:10" x14ac:dyDescent="0.25">
      <c r="J10917" s="1"/>
    </row>
    <row r="10918" spans="10:10" x14ac:dyDescent="0.25">
      <c r="J10918" s="1"/>
    </row>
    <row r="10919" spans="10:10" x14ac:dyDescent="0.25">
      <c r="J10919" s="1"/>
    </row>
    <row r="10920" spans="10:10" x14ac:dyDescent="0.25">
      <c r="J10920" s="1"/>
    </row>
    <row r="10921" spans="10:10" x14ac:dyDescent="0.25">
      <c r="J10921" s="1"/>
    </row>
    <row r="10922" spans="10:10" x14ac:dyDescent="0.25">
      <c r="J10922" s="1"/>
    </row>
    <row r="10923" spans="10:10" x14ac:dyDescent="0.25">
      <c r="J10923" s="1"/>
    </row>
    <row r="10924" spans="10:10" x14ac:dyDescent="0.25">
      <c r="J10924" s="1"/>
    </row>
    <row r="10925" spans="10:10" x14ac:dyDescent="0.25">
      <c r="J10925" s="1"/>
    </row>
    <row r="10926" spans="10:10" x14ac:dyDescent="0.25">
      <c r="J10926" s="1"/>
    </row>
    <row r="10927" spans="10:10" x14ac:dyDescent="0.25">
      <c r="J10927" s="1"/>
    </row>
    <row r="10928" spans="10:10" x14ac:dyDescent="0.25">
      <c r="J10928" s="1"/>
    </row>
    <row r="10929" spans="10:10" x14ac:dyDescent="0.25">
      <c r="J10929" s="1"/>
    </row>
    <row r="10930" spans="10:10" x14ac:dyDescent="0.25">
      <c r="J10930" s="1"/>
    </row>
    <row r="10931" spans="10:10" x14ac:dyDescent="0.25">
      <c r="J10931" s="1"/>
    </row>
    <row r="10932" spans="10:10" x14ac:dyDescent="0.25">
      <c r="J10932" s="1"/>
    </row>
    <row r="10933" spans="10:10" x14ac:dyDescent="0.25">
      <c r="J10933" s="1"/>
    </row>
    <row r="10934" spans="10:10" x14ac:dyDescent="0.25">
      <c r="J10934" s="1"/>
    </row>
    <row r="10935" spans="10:10" x14ac:dyDescent="0.25">
      <c r="J10935" s="1"/>
    </row>
    <row r="10936" spans="10:10" x14ac:dyDescent="0.25">
      <c r="J10936" s="1"/>
    </row>
    <row r="10937" spans="10:10" x14ac:dyDescent="0.25">
      <c r="J10937" s="1"/>
    </row>
    <row r="10938" spans="10:10" x14ac:dyDescent="0.25">
      <c r="J10938" s="1"/>
    </row>
    <row r="10939" spans="10:10" x14ac:dyDescent="0.25">
      <c r="J10939" s="1"/>
    </row>
    <row r="10940" spans="10:10" x14ac:dyDescent="0.25">
      <c r="J10940" s="1"/>
    </row>
    <row r="10941" spans="10:10" x14ac:dyDescent="0.25">
      <c r="J10941" s="1"/>
    </row>
    <row r="10942" spans="10:10" x14ac:dyDescent="0.25">
      <c r="J10942" s="1"/>
    </row>
    <row r="10943" spans="10:10" x14ac:dyDescent="0.25">
      <c r="J10943" s="1"/>
    </row>
    <row r="10944" spans="10:10" x14ac:dyDescent="0.25">
      <c r="J10944" s="1"/>
    </row>
    <row r="10945" spans="10:10" x14ac:dyDescent="0.25">
      <c r="J10945" s="1"/>
    </row>
    <row r="10946" spans="10:10" x14ac:dyDescent="0.25">
      <c r="J10946" s="1"/>
    </row>
    <row r="10947" spans="10:10" x14ac:dyDescent="0.25">
      <c r="J10947" s="1"/>
    </row>
    <row r="10948" spans="10:10" x14ac:dyDescent="0.25">
      <c r="J10948" s="1"/>
    </row>
    <row r="10949" spans="10:10" x14ac:dyDescent="0.25">
      <c r="J10949" s="1"/>
    </row>
    <row r="10950" spans="10:10" x14ac:dyDescent="0.25">
      <c r="J10950" s="1"/>
    </row>
    <row r="10951" spans="10:10" x14ac:dyDescent="0.25">
      <c r="J10951" s="1"/>
    </row>
    <row r="10952" spans="10:10" x14ac:dyDescent="0.25">
      <c r="J10952" s="1"/>
    </row>
    <row r="10953" spans="10:10" x14ac:dyDescent="0.25">
      <c r="J10953" s="1"/>
    </row>
    <row r="10954" spans="10:10" x14ac:dyDescent="0.25">
      <c r="J10954" s="1"/>
    </row>
    <row r="10955" spans="10:10" x14ac:dyDescent="0.25">
      <c r="J10955" s="1"/>
    </row>
    <row r="10956" spans="10:10" x14ac:dyDescent="0.25">
      <c r="J10956" s="1"/>
    </row>
    <row r="10957" spans="10:10" x14ac:dyDescent="0.25">
      <c r="J10957" s="1"/>
    </row>
    <row r="10958" spans="10:10" x14ac:dyDescent="0.25">
      <c r="J10958" s="1"/>
    </row>
    <row r="10959" spans="10:10" x14ac:dyDescent="0.25">
      <c r="J10959" s="1"/>
    </row>
    <row r="10960" spans="10:10" x14ac:dyDescent="0.25">
      <c r="J10960" s="1"/>
    </row>
    <row r="10961" spans="10:10" x14ac:dyDescent="0.25">
      <c r="J10961" s="1"/>
    </row>
    <row r="10962" spans="10:10" x14ac:dyDescent="0.25">
      <c r="J10962" s="1"/>
    </row>
    <row r="10963" spans="10:10" x14ac:dyDescent="0.25">
      <c r="J10963" s="1"/>
    </row>
    <row r="10964" spans="10:10" x14ac:dyDescent="0.25">
      <c r="J10964" s="1"/>
    </row>
    <row r="10965" spans="10:10" x14ac:dyDescent="0.25">
      <c r="J10965" s="1"/>
    </row>
    <row r="10966" spans="10:10" x14ac:dyDescent="0.25">
      <c r="J10966" s="1"/>
    </row>
    <row r="10967" spans="10:10" x14ac:dyDescent="0.25">
      <c r="J10967" s="1"/>
    </row>
    <row r="10968" spans="10:10" x14ac:dyDescent="0.25">
      <c r="J10968" s="1"/>
    </row>
    <row r="10969" spans="10:10" x14ac:dyDescent="0.25">
      <c r="J10969" s="1"/>
    </row>
    <row r="10970" spans="10:10" x14ac:dyDescent="0.25">
      <c r="J10970" s="1"/>
    </row>
    <row r="10971" spans="10:10" x14ac:dyDescent="0.25">
      <c r="J10971" s="1"/>
    </row>
    <row r="10972" spans="10:10" x14ac:dyDescent="0.25">
      <c r="J10972" s="1"/>
    </row>
    <row r="10973" spans="10:10" x14ac:dyDescent="0.25">
      <c r="J10973" s="1"/>
    </row>
    <row r="10974" spans="10:10" x14ac:dyDescent="0.25">
      <c r="J10974" s="1"/>
    </row>
    <row r="10975" spans="10:10" x14ac:dyDescent="0.25">
      <c r="J10975" s="1"/>
    </row>
    <row r="10976" spans="10:10" x14ac:dyDescent="0.25">
      <c r="J10976" s="1"/>
    </row>
    <row r="10977" spans="10:10" x14ac:dyDescent="0.25">
      <c r="J10977" s="1"/>
    </row>
    <row r="10978" spans="10:10" x14ac:dyDescent="0.25">
      <c r="J10978" s="1"/>
    </row>
    <row r="10979" spans="10:10" x14ac:dyDescent="0.25">
      <c r="J10979" s="1"/>
    </row>
    <row r="10980" spans="10:10" x14ac:dyDescent="0.25">
      <c r="J10980" s="1"/>
    </row>
    <row r="10981" spans="10:10" x14ac:dyDescent="0.25">
      <c r="J10981" s="1"/>
    </row>
    <row r="10982" spans="10:10" x14ac:dyDescent="0.25">
      <c r="J10982" s="1"/>
    </row>
    <row r="10983" spans="10:10" x14ac:dyDescent="0.25">
      <c r="J10983" s="1"/>
    </row>
    <row r="10984" spans="10:10" x14ac:dyDescent="0.25">
      <c r="J10984" s="1"/>
    </row>
    <row r="10985" spans="10:10" x14ac:dyDescent="0.25">
      <c r="J10985" s="1"/>
    </row>
    <row r="10986" spans="10:10" x14ac:dyDescent="0.25">
      <c r="J10986" s="1"/>
    </row>
    <row r="10987" spans="10:10" x14ac:dyDescent="0.25">
      <c r="J10987" s="1"/>
    </row>
    <row r="10988" spans="10:10" x14ac:dyDescent="0.25">
      <c r="J10988" s="1"/>
    </row>
    <row r="10989" spans="10:10" x14ac:dyDescent="0.25">
      <c r="J10989" s="1"/>
    </row>
    <row r="10990" spans="10:10" x14ac:dyDescent="0.25">
      <c r="J10990" s="1"/>
    </row>
    <row r="10991" spans="10:10" x14ac:dyDescent="0.25">
      <c r="J10991" s="1"/>
    </row>
    <row r="10992" spans="10:10" x14ac:dyDescent="0.25">
      <c r="J10992" s="1"/>
    </row>
    <row r="10993" spans="10:10" x14ac:dyDescent="0.25">
      <c r="J10993" s="1"/>
    </row>
    <row r="10994" spans="10:10" x14ac:dyDescent="0.25">
      <c r="J10994" s="1"/>
    </row>
    <row r="10995" spans="10:10" x14ac:dyDescent="0.25">
      <c r="J10995" s="1"/>
    </row>
    <row r="10996" spans="10:10" x14ac:dyDescent="0.25">
      <c r="J10996" s="1"/>
    </row>
    <row r="10997" spans="10:10" x14ac:dyDescent="0.25">
      <c r="J10997" s="1"/>
    </row>
    <row r="10998" spans="10:10" x14ac:dyDescent="0.25">
      <c r="J10998" s="1"/>
    </row>
    <row r="10999" spans="10:10" x14ac:dyDescent="0.25">
      <c r="J10999" s="1"/>
    </row>
    <row r="11000" spans="10:10" x14ac:dyDescent="0.25">
      <c r="J11000" s="1"/>
    </row>
    <row r="11001" spans="10:10" x14ac:dyDescent="0.25">
      <c r="J11001" s="1"/>
    </row>
    <row r="11002" spans="10:10" x14ac:dyDescent="0.25">
      <c r="J11002" s="1"/>
    </row>
    <row r="11003" spans="10:10" x14ac:dyDescent="0.25">
      <c r="J11003" s="1"/>
    </row>
    <row r="11004" spans="10:10" x14ac:dyDescent="0.25">
      <c r="J11004" s="1"/>
    </row>
    <row r="11005" spans="10:10" x14ac:dyDescent="0.25">
      <c r="J11005" s="1"/>
    </row>
    <row r="11006" spans="10:10" x14ac:dyDescent="0.25">
      <c r="J11006" s="1"/>
    </row>
    <row r="11007" spans="10:10" x14ac:dyDescent="0.25">
      <c r="J11007" s="1"/>
    </row>
    <row r="11008" spans="10:10" x14ac:dyDescent="0.25">
      <c r="J11008" s="1"/>
    </row>
    <row r="11009" spans="10:10" x14ac:dyDescent="0.25">
      <c r="J11009" s="1"/>
    </row>
    <row r="11010" spans="10:10" x14ac:dyDescent="0.25">
      <c r="J11010" s="1"/>
    </row>
    <row r="11011" spans="10:10" x14ac:dyDescent="0.25">
      <c r="J11011" s="1"/>
    </row>
    <row r="11012" spans="10:10" x14ac:dyDescent="0.25">
      <c r="J11012" s="1"/>
    </row>
    <row r="11013" spans="10:10" x14ac:dyDescent="0.25">
      <c r="J11013" s="1"/>
    </row>
    <row r="11014" spans="10:10" x14ac:dyDescent="0.25">
      <c r="J11014" s="1"/>
    </row>
    <row r="11015" spans="10:10" x14ac:dyDescent="0.25">
      <c r="J11015" s="1"/>
    </row>
    <row r="11016" spans="10:10" x14ac:dyDescent="0.25">
      <c r="J11016" s="1"/>
    </row>
    <row r="11017" spans="10:10" x14ac:dyDescent="0.25">
      <c r="J11017" s="1"/>
    </row>
    <row r="11018" spans="10:10" x14ac:dyDescent="0.25">
      <c r="J11018" s="1"/>
    </row>
    <row r="11019" spans="10:10" x14ac:dyDescent="0.25">
      <c r="J11019" s="1"/>
    </row>
    <row r="11020" spans="10:10" x14ac:dyDescent="0.25">
      <c r="J11020" s="1"/>
    </row>
    <row r="11021" spans="10:10" x14ac:dyDescent="0.25">
      <c r="J11021" s="1"/>
    </row>
    <row r="11022" spans="10:10" x14ac:dyDescent="0.25">
      <c r="J11022" s="1"/>
    </row>
    <row r="11023" spans="10:10" x14ac:dyDescent="0.25">
      <c r="J11023" s="1"/>
    </row>
    <row r="11024" spans="10:10" x14ac:dyDescent="0.25">
      <c r="J11024" s="1"/>
    </row>
    <row r="11025" spans="10:10" x14ac:dyDescent="0.25">
      <c r="J11025" s="1"/>
    </row>
    <row r="11026" spans="10:10" x14ac:dyDescent="0.25">
      <c r="J11026" s="1"/>
    </row>
    <row r="11027" spans="10:10" x14ac:dyDescent="0.25">
      <c r="J11027" s="1"/>
    </row>
    <row r="11028" spans="10:10" x14ac:dyDescent="0.25">
      <c r="J11028" s="1"/>
    </row>
    <row r="11029" spans="10:10" x14ac:dyDescent="0.25">
      <c r="J11029" s="1"/>
    </row>
    <row r="11030" spans="10:10" x14ac:dyDescent="0.25">
      <c r="J11030" s="1"/>
    </row>
    <row r="11031" spans="10:10" x14ac:dyDescent="0.25">
      <c r="J11031" s="1"/>
    </row>
    <row r="11032" spans="10:10" x14ac:dyDescent="0.25">
      <c r="J11032" s="1"/>
    </row>
    <row r="11033" spans="10:10" x14ac:dyDescent="0.25">
      <c r="J11033" s="1"/>
    </row>
    <row r="11034" spans="10:10" x14ac:dyDescent="0.25">
      <c r="J11034" s="1"/>
    </row>
    <row r="11035" spans="10:10" x14ac:dyDescent="0.25">
      <c r="J11035" s="1"/>
    </row>
    <row r="11036" spans="10:10" x14ac:dyDescent="0.25">
      <c r="J11036" s="1"/>
    </row>
    <row r="11037" spans="10:10" x14ac:dyDescent="0.25">
      <c r="J11037" s="1"/>
    </row>
    <row r="11038" spans="10:10" x14ac:dyDescent="0.25">
      <c r="J11038" s="1"/>
    </row>
    <row r="11039" spans="10:10" x14ac:dyDescent="0.25">
      <c r="J11039" s="1"/>
    </row>
    <row r="11040" spans="10:10" x14ac:dyDescent="0.25">
      <c r="J11040" s="1"/>
    </row>
    <row r="11041" spans="10:10" x14ac:dyDescent="0.25">
      <c r="J11041" s="1"/>
    </row>
    <row r="11042" spans="10:10" x14ac:dyDescent="0.25">
      <c r="J11042" s="1"/>
    </row>
    <row r="11043" spans="10:10" x14ac:dyDescent="0.25">
      <c r="J11043" s="1"/>
    </row>
    <row r="11044" spans="10:10" x14ac:dyDescent="0.25">
      <c r="J11044" s="1"/>
    </row>
    <row r="11045" spans="10:10" x14ac:dyDescent="0.25">
      <c r="J11045" s="1"/>
    </row>
    <row r="11046" spans="10:10" x14ac:dyDescent="0.25">
      <c r="J11046" s="1"/>
    </row>
    <row r="11047" spans="10:10" x14ac:dyDescent="0.25">
      <c r="J11047" s="1"/>
    </row>
    <row r="11048" spans="10:10" x14ac:dyDescent="0.25">
      <c r="J11048" s="1"/>
    </row>
    <row r="11049" spans="10:10" x14ac:dyDescent="0.25">
      <c r="J11049" s="1"/>
    </row>
    <row r="11050" spans="10:10" x14ac:dyDescent="0.25">
      <c r="J11050" s="1"/>
    </row>
    <row r="11051" spans="10:10" x14ac:dyDescent="0.25">
      <c r="J11051" s="1"/>
    </row>
    <row r="11052" spans="10:10" x14ac:dyDescent="0.25">
      <c r="J11052" s="1"/>
    </row>
    <row r="11053" spans="10:10" x14ac:dyDescent="0.25">
      <c r="J11053" s="1"/>
    </row>
    <row r="11054" spans="10:10" x14ac:dyDescent="0.25">
      <c r="J11054" s="1"/>
    </row>
    <row r="11055" spans="10:10" x14ac:dyDescent="0.25">
      <c r="J11055" s="1"/>
    </row>
    <row r="11056" spans="10:10" x14ac:dyDescent="0.25">
      <c r="J11056" s="1"/>
    </row>
    <row r="11057" spans="10:10" x14ac:dyDescent="0.25">
      <c r="J11057" s="1"/>
    </row>
    <row r="11058" spans="10:10" x14ac:dyDescent="0.25">
      <c r="J11058" s="1"/>
    </row>
    <row r="11059" spans="10:10" x14ac:dyDescent="0.25">
      <c r="J11059" s="1"/>
    </row>
    <row r="11060" spans="10:10" x14ac:dyDescent="0.25">
      <c r="J11060" s="1"/>
    </row>
    <row r="11061" spans="10:10" x14ac:dyDescent="0.25">
      <c r="J11061" s="1"/>
    </row>
    <row r="11062" spans="10:10" x14ac:dyDescent="0.25">
      <c r="J11062" s="1"/>
    </row>
    <row r="11063" spans="10:10" x14ac:dyDescent="0.25">
      <c r="J11063" s="1"/>
    </row>
    <row r="11064" spans="10:10" x14ac:dyDescent="0.25">
      <c r="J11064" s="1"/>
    </row>
    <row r="11065" spans="10:10" x14ac:dyDescent="0.25">
      <c r="J11065" s="1"/>
    </row>
    <row r="11066" spans="10:10" x14ac:dyDescent="0.25">
      <c r="J11066" s="1"/>
    </row>
    <row r="11067" spans="10:10" x14ac:dyDescent="0.25">
      <c r="J11067" s="1"/>
    </row>
    <row r="11068" spans="10:10" x14ac:dyDescent="0.25">
      <c r="J11068" s="1"/>
    </row>
    <row r="11069" spans="10:10" x14ac:dyDescent="0.25">
      <c r="J11069" s="1"/>
    </row>
    <row r="11070" spans="10:10" x14ac:dyDescent="0.25">
      <c r="J11070" s="1"/>
    </row>
    <row r="11071" spans="10:10" x14ac:dyDescent="0.25">
      <c r="J11071" s="1"/>
    </row>
    <row r="11072" spans="10:10" x14ac:dyDescent="0.25">
      <c r="J11072" s="1"/>
    </row>
    <row r="11073" spans="10:10" x14ac:dyDescent="0.25">
      <c r="J11073" s="1"/>
    </row>
    <row r="11074" spans="10:10" x14ac:dyDescent="0.25">
      <c r="J11074" s="1"/>
    </row>
    <row r="11075" spans="10:10" x14ac:dyDescent="0.25">
      <c r="J11075" s="1"/>
    </row>
    <row r="11076" spans="10:10" x14ac:dyDescent="0.25">
      <c r="J11076" s="1"/>
    </row>
    <row r="11077" spans="10:10" x14ac:dyDescent="0.25">
      <c r="J11077" s="1"/>
    </row>
    <row r="11078" spans="10:10" x14ac:dyDescent="0.25">
      <c r="J11078" s="1"/>
    </row>
    <row r="11079" spans="10:10" x14ac:dyDescent="0.25">
      <c r="J11079" s="1"/>
    </row>
    <row r="11080" spans="10:10" x14ac:dyDescent="0.25">
      <c r="J11080" s="1"/>
    </row>
    <row r="11081" spans="10:10" x14ac:dyDescent="0.25">
      <c r="J11081" s="1"/>
    </row>
    <row r="11082" spans="10:10" x14ac:dyDescent="0.25">
      <c r="J11082" s="1"/>
    </row>
    <row r="11083" spans="10:10" x14ac:dyDescent="0.25">
      <c r="J11083" s="1"/>
    </row>
    <row r="11084" spans="10:10" x14ac:dyDescent="0.25">
      <c r="J11084" s="1"/>
    </row>
    <row r="11085" spans="10:10" x14ac:dyDescent="0.25">
      <c r="J11085" s="1"/>
    </row>
    <row r="11086" spans="10:10" x14ac:dyDescent="0.25">
      <c r="J11086" s="1"/>
    </row>
    <row r="11087" spans="10:10" x14ac:dyDescent="0.25">
      <c r="J11087" s="1"/>
    </row>
    <row r="11088" spans="10:10" x14ac:dyDescent="0.25">
      <c r="J11088" s="1"/>
    </row>
    <row r="11089" spans="10:10" x14ac:dyDescent="0.25">
      <c r="J11089" s="1"/>
    </row>
    <row r="11090" spans="10:10" x14ac:dyDescent="0.25">
      <c r="J11090" s="1"/>
    </row>
    <row r="11091" spans="10:10" x14ac:dyDescent="0.25">
      <c r="J11091" s="1"/>
    </row>
    <row r="11092" spans="10:10" x14ac:dyDescent="0.25">
      <c r="J11092" s="1"/>
    </row>
    <row r="11093" spans="10:10" x14ac:dyDescent="0.25">
      <c r="J11093" s="1"/>
    </row>
    <row r="11094" spans="10:10" x14ac:dyDescent="0.25">
      <c r="J11094" s="1"/>
    </row>
    <row r="11095" spans="10:10" x14ac:dyDescent="0.25">
      <c r="J11095" s="1"/>
    </row>
    <row r="11096" spans="10:10" x14ac:dyDescent="0.25">
      <c r="J11096" s="1"/>
    </row>
    <row r="11097" spans="10:10" x14ac:dyDescent="0.25">
      <c r="J11097" s="1"/>
    </row>
    <row r="11098" spans="10:10" x14ac:dyDescent="0.25">
      <c r="J11098" s="1"/>
    </row>
    <row r="11099" spans="10:10" x14ac:dyDescent="0.25">
      <c r="J11099" s="1"/>
    </row>
    <row r="11100" spans="10:10" x14ac:dyDescent="0.25">
      <c r="J11100" s="1"/>
    </row>
    <row r="11101" spans="10:10" x14ac:dyDescent="0.25">
      <c r="J11101" s="1"/>
    </row>
    <row r="11102" spans="10:10" x14ac:dyDescent="0.25">
      <c r="J11102" s="1"/>
    </row>
    <row r="11103" spans="10:10" x14ac:dyDescent="0.25">
      <c r="J11103" s="1"/>
    </row>
    <row r="11104" spans="10:10" x14ac:dyDescent="0.25">
      <c r="J11104" s="1"/>
    </row>
    <row r="11105" spans="10:10" x14ac:dyDescent="0.25">
      <c r="J11105" s="1"/>
    </row>
    <row r="11106" spans="10:10" x14ac:dyDescent="0.25">
      <c r="J11106" s="1"/>
    </row>
    <row r="11107" spans="10:10" x14ac:dyDescent="0.25">
      <c r="J11107" s="1"/>
    </row>
    <row r="11108" spans="10:10" x14ac:dyDescent="0.25">
      <c r="J11108" s="1"/>
    </row>
    <row r="11109" spans="10:10" x14ac:dyDescent="0.25">
      <c r="J11109" s="1"/>
    </row>
    <row r="11110" spans="10:10" x14ac:dyDescent="0.25">
      <c r="J11110" s="1"/>
    </row>
    <row r="11111" spans="10:10" x14ac:dyDescent="0.25">
      <c r="J11111" s="1"/>
    </row>
    <row r="11112" spans="10:10" x14ac:dyDescent="0.25">
      <c r="J11112" s="1"/>
    </row>
    <row r="11113" spans="10:10" x14ac:dyDescent="0.25">
      <c r="J11113" s="1"/>
    </row>
    <row r="11114" spans="10:10" x14ac:dyDescent="0.25">
      <c r="J11114" s="1"/>
    </row>
    <row r="11115" spans="10:10" x14ac:dyDescent="0.25">
      <c r="J11115" s="1"/>
    </row>
    <row r="11116" spans="10:10" x14ac:dyDescent="0.25">
      <c r="J11116" s="1"/>
    </row>
    <row r="11117" spans="10:10" x14ac:dyDescent="0.25">
      <c r="J11117" s="1"/>
    </row>
    <row r="11118" spans="10:10" x14ac:dyDescent="0.25">
      <c r="J11118" s="1"/>
    </row>
    <row r="11119" spans="10:10" x14ac:dyDescent="0.25">
      <c r="J11119" s="1"/>
    </row>
    <row r="11120" spans="10:10" x14ac:dyDescent="0.25">
      <c r="J11120" s="1"/>
    </row>
    <row r="11121" spans="10:10" x14ac:dyDescent="0.25">
      <c r="J11121" s="1"/>
    </row>
    <row r="11122" spans="10:10" x14ac:dyDescent="0.25">
      <c r="J11122" s="1"/>
    </row>
    <row r="11123" spans="10:10" x14ac:dyDescent="0.25">
      <c r="J11123" s="1"/>
    </row>
    <row r="11124" spans="10:10" x14ac:dyDescent="0.25">
      <c r="J11124" s="1"/>
    </row>
    <row r="11125" spans="10:10" x14ac:dyDescent="0.25">
      <c r="J11125" s="1"/>
    </row>
    <row r="11126" spans="10:10" x14ac:dyDescent="0.25">
      <c r="J11126" s="1"/>
    </row>
    <row r="11127" spans="10:10" x14ac:dyDescent="0.25">
      <c r="J11127" s="1"/>
    </row>
    <row r="11128" spans="10:10" x14ac:dyDescent="0.25">
      <c r="J11128" s="1"/>
    </row>
    <row r="11129" spans="10:10" x14ac:dyDescent="0.25">
      <c r="J11129" s="1"/>
    </row>
    <row r="11130" spans="10:10" x14ac:dyDescent="0.25">
      <c r="J11130" s="1"/>
    </row>
    <row r="11131" spans="10:10" x14ac:dyDescent="0.25">
      <c r="J11131" s="1"/>
    </row>
    <row r="11132" spans="10:10" x14ac:dyDescent="0.25">
      <c r="J11132" s="1"/>
    </row>
    <row r="11133" spans="10:10" x14ac:dyDescent="0.25">
      <c r="J11133" s="1"/>
    </row>
    <row r="11134" spans="10:10" x14ac:dyDescent="0.25">
      <c r="J11134" s="1"/>
    </row>
    <row r="11135" spans="10:10" x14ac:dyDescent="0.25">
      <c r="J11135" s="1"/>
    </row>
    <row r="11136" spans="10:10" x14ac:dyDescent="0.25">
      <c r="J11136" s="1"/>
    </row>
    <row r="11137" spans="10:10" x14ac:dyDescent="0.25">
      <c r="J11137" s="1"/>
    </row>
    <row r="11138" spans="10:10" x14ac:dyDescent="0.25">
      <c r="J11138" s="1"/>
    </row>
    <row r="11139" spans="10:10" x14ac:dyDescent="0.25">
      <c r="J11139" s="1"/>
    </row>
    <row r="11140" spans="10:10" x14ac:dyDescent="0.25">
      <c r="J11140" s="1"/>
    </row>
    <row r="11141" spans="10:10" x14ac:dyDescent="0.25">
      <c r="J11141" s="1"/>
    </row>
    <row r="11142" spans="10:10" x14ac:dyDescent="0.25">
      <c r="J11142" s="1"/>
    </row>
    <row r="11143" spans="10:10" x14ac:dyDescent="0.25">
      <c r="J11143" s="1"/>
    </row>
    <row r="11144" spans="10:10" x14ac:dyDescent="0.25">
      <c r="J11144" s="1"/>
    </row>
    <row r="11145" spans="10:10" x14ac:dyDescent="0.25">
      <c r="J11145" s="1"/>
    </row>
    <row r="11146" spans="10:10" x14ac:dyDescent="0.25">
      <c r="J11146" s="1"/>
    </row>
    <row r="11147" spans="10:10" x14ac:dyDescent="0.25">
      <c r="J11147" s="1"/>
    </row>
    <row r="11148" spans="10:10" x14ac:dyDescent="0.25">
      <c r="J11148" s="1"/>
    </row>
    <row r="11149" spans="10:10" x14ac:dyDescent="0.25">
      <c r="J11149" s="1"/>
    </row>
    <row r="11150" spans="10:10" x14ac:dyDescent="0.25">
      <c r="J11150" s="1"/>
    </row>
    <row r="11151" spans="10:10" x14ac:dyDescent="0.25">
      <c r="J11151" s="1"/>
    </row>
    <row r="11152" spans="10:10" x14ac:dyDescent="0.25">
      <c r="J11152" s="1"/>
    </row>
    <row r="11153" spans="10:10" x14ac:dyDescent="0.25">
      <c r="J11153" s="1"/>
    </row>
    <row r="11154" spans="10:10" x14ac:dyDescent="0.25">
      <c r="J11154" s="1"/>
    </row>
    <row r="11155" spans="10:10" x14ac:dyDescent="0.25">
      <c r="J11155" s="1"/>
    </row>
    <row r="11156" spans="10:10" x14ac:dyDescent="0.25">
      <c r="J11156" s="1"/>
    </row>
    <row r="11157" spans="10:10" x14ac:dyDescent="0.25">
      <c r="J11157" s="1"/>
    </row>
    <row r="11158" spans="10:10" x14ac:dyDescent="0.25">
      <c r="J11158" s="1"/>
    </row>
    <row r="11159" spans="10:10" x14ac:dyDescent="0.25">
      <c r="J11159" s="1"/>
    </row>
    <row r="11160" spans="10:10" x14ac:dyDescent="0.25">
      <c r="J11160" s="1"/>
    </row>
    <row r="11161" spans="10:10" x14ac:dyDescent="0.25">
      <c r="J11161" s="1"/>
    </row>
    <row r="11162" spans="10:10" x14ac:dyDescent="0.25">
      <c r="J11162" s="1"/>
    </row>
    <row r="11163" spans="10:10" x14ac:dyDescent="0.25">
      <c r="J11163" s="1"/>
    </row>
    <row r="11164" spans="10:10" x14ac:dyDescent="0.25">
      <c r="J11164" s="1"/>
    </row>
    <row r="11165" spans="10:10" x14ac:dyDescent="0.25">
      <c r="J11165" s="1"/>
    </row>
    <row r="11166" spans="10:10" x14ac:dyDescent="0.25">
      <c r="J11166" s="1"/>
    </row>
    <row r="11167" spans="10:10" x14ac:dyDescent="0.25">
      <c r="J11167" s="1"/>
    </row>
    <row r="11168" spans="10:10" x14ac:dyDescent="0.25">
      <c r="J11168" s="1"/>
    </row>
    <row r="11169" spans="10:10" x14ac:dyDescent="0.25">
      <c r="J11169" s="1"/>
    </row>
    <row r="11170" spans="10:10" x14ac:dyDescent="0.25">
      <c r="J11170" s="1"/>
    </row>
    <row r="11171" spans="10:10" x14ac:dyDescent="0.25">
      <c r="J11171" s="1"/>
    </row>
    <row r="11172" spans="10:10" x14ac:dyDescent="0.25">
      <c r="J11172" s="1"/>
    </row>
    <row r="11173" spans="10:10" x14ac:dyDescent="0.25">
      <c r="J11173" s="1"/>
    </row>
    <row r="11174" spans="10:10" x14ac:dyDescent="0.25">
      <c r="J11174" s="1"/>
    </row>
    <row r="11175" spans="10:10" x14ac:dyDescent="0.25">
      <c r="J11175" s="1"/>
    </row>
    <row r="11176" spans="10:10" x14ac:dyDescent="0.25">
      <c r="J11176" s="1"/>
    </row>
    <row r="11177" spans="10:10" x14ac:dyDescent="0.25">
      <c r="J11177" s="1"/>
    </row>
    <row r="11178" spans="10:10" x14ac:dyDescent="0.25">
      <c r="J11178" s="1"/>
    </row>
    <row r="11179" spans="10:10" x14ac:dyDescent="0.25">
      <c r="J11179" s="1"/>
    </row>
    <row r="11180" spans="10:10" x14ac:dyDescent="0.25">
      <c r="J11180" s="1"/>
    </row>
    <row r="11181" spans="10:10" x14ac:dyDescent="0.25">
      <c r="J11181" s="1"/>
    </row>
    <row r="11182" spans="10:10" x14ac:dyDescent="0.25">
      <c r="J11182" s="1"/>
    </row>
    <row r="11183" spans="10:10" x14ac:dyDescent="0.25">
      <c r="J11183" s="1"/>
    </row>
    <row r="11184" spans="10:10" x14ac:dyDescent="0.25">
      <c r="J11184" s="1"/>
    </row>
    <row r="11185" spans="10:10" x14ac:dyDescent="0.25">
      <c r="J11185" s="1"/>
    </row>
    <row r="11186" spans="10:10" x14ac:dyDescent="0.25">
      <c r="J11186" s="1"/>
    </row>
    <row r="11187" spans="10:10" x14ac:dyDescent="0.25">
      <c r="J11187" s="1"/>
    </row>
    <row r="11188" spans="10:10" x14ac:dyDescent="0.25">
      <c r="J11188" s="1"/>
    </row>
    <row r="11189" spans="10:10" x14ac:dyDescent="0.25">
      <c r="J11189" s="1"/>
    </row>
    <row r="11190" spans="10:10" x14ac:dyDescent="0.25">
      <c r="J11190" s="1"/>
    </row>
    <row r="11191" spans="10:10" x14ac:dyDescent="0.25">
      <c r="J11191" s="1"/>
    </row>
    <row r="11192" spans="10:10" x14ac:dyDescent="0.25">
      <c r="J11192" s="1"/>
    </row>
    <row r="11193" spans="10:10" x14ac:dyDescent="0.25">
      <c r="J11193" s="1"/>
    </row>
    <row r="11194" spans="10:10" x14ac:dyDescent="0.25">
      <c r="J11194" s="1"/>
    </row>
    <row r="11195" spans="10:10" x14ac:dyDescent="0.25">
      <c r="J11195" s="1"/>
    </row>
    <row r="11196" spans="10:10" x14ac:dyDescent="0.25">
      <c r="J11196" s="1"/>
    </row>
    <row r="11197" spans="10:10" x14ac:dyDescent="0.25">
      <c r="J11197" s="1"/>
    </row>
    <row r="11198" spans="10:10" x14ac:dyDescent="0.25">
      <c r="J11198" s="1"/>
    </row>
    <row r="11199" spans="10:10" x14ac:dyDescent="0.25">
      <c r="J11199" s="1"/>
    </row>
    <row r="11200" spans="10:10" x14ac:dyDescent="0.25">
      <c r="J11200" s="1"/>
    </row>
    <row r="11201" spans="10:10" x14ac:dyDescent="0.25">
      <c r="J11201" s="1"/>
    </row>
    <row r="11202" spans="10:10" x14ac:dyDescent="0.25">
      <c r="J11202" s="1"/>
    </row>
    <row r="11203" spans="10:10" x14ac:dyDescent="0.25">
      <c r="J11203" s="1"/>
    </row>
    <row r="11204" spans="10:10" x14ac:dyDescent="0.25">
      <c r="J11204" s="1"/>
    </row>
    <row r="11205" spans="10:10" x14ac:dyDescent="0.25">
      <c r="J11205" s="1"/>
    </row>
    <row r="11206" spans="10:10" x14ac:dyDescent="0.25">
      <c r="J11206" s="1"/>
    </row>
    <row r="11207" spans="10:10" x14ac:dyDescent="0.25">
      <c r="J11207" s="1"/>
    </row>
    <row r="11208" spans="10:10" x14ac:dyDescent="0.25">
      <c r="J11208" s="1"/>
    </row>
    <row r="11209" spans="10:10" x14ac:dyDescent="0.25">
      <c r="J11209" s="1"/>
    </row>
    <row r="11210" spans="10:10" x14ac:dyDescent="0.25">
      <c r="J11210" s="1"/>
    </row>
    <row r="11211" spans="10:10" x14ac:dyDescent="0.25">
      <c r="J11211" s="1"/>
    </row>
    <row r="11212" spans="10:10" x14ac:dyDescent="0.25">
      <c r="J11212" s="1"/>
    </row>
    <row r="11213" spans="10:10" x14ac:dyDescent="0.25">
      <c r="J11213" s="1"/>
    </row>
    <row r="11214" spans="10:10" x14ac:dyDescent="0.25">
      <c r="J11214" s="1"/>
    </row>
    <row r="11215" spans="10:10" x14ac:dyDescent="0.25">
      <c r="J11215" s="1"/>
    </row>
    <row r="11216" spans="10:10" x14ac:dyDescent="0.25">
      <c r="J11216" s="1"/>
    </row>
    <row r="11217" spans="10:10" x14ac:dyDescent="0.25">
      <c r="J11217" s="1"/>
    </row>
    <row r="11218" spans="10:10" x14ac:dyDescent="0.25">
      <c r="J11218" s="1"/>
    </row>
    <row r="11219" spans="10:10" x14ac:dyDescent="0.25">
      <c r="J11219" s="1"/>
    </row>
    <row r="11220" spans="10:10" x14ac:dyDescent="0.25">
      <c r="J11220" s="1"/>
    </row>
    <row r="11221" spans="10:10" x14ac:dyDescent="0.25">
      <c r="J11221" s="1"/>
    </row>
    <row r="11222" spans="10:10" x14ac:dyDescent="0.25">
      <c r="J11222" s="1"/>
    </row>
    <row r="11223" spans="10:10" x14ac:dyDescent="0.25">
      <c r="J11223" s="1"/>
    </row>
    <row r="11224" spans="10:10" x14ac:dyDescent="0.25">
      <c r="J11224" s="1"/>
    </row>
    <row r="11225" spans="10:10" x14ac:dyDescent="0.25">
      <c r="J11225" s="1"/>
    </row>
    <row r="11226" spans="10:10" x14ac:dyDescent="0.25">
      <c r="J11226" s="1"/>
    </row>
    <row r="11227" spans="10:10" x14ac:dyDescent="0.25">
      <c r="J11227" s="1"/>
    </row>
    <row r="11228" spans="10:10" x14ac:dyDescent="0.25">
      <c r="J11228" s="1"/>
    </row>
    <row r="11229" spans="10:10" x14ac:dyDescent="0.25">
      <c r="J11229" s="1"/>
    </row>
    <row r="11230" spans="10:10" x14ac:dyDescent="0.25">
      <c r="J11230" s="1"/>
    </row>
    <row r="11231" spans="10:10" x14ac:dyDescent="0.25">
      <c r="J11231" s="1"/>
    </row>
    <row r="11232" spans="10:10" x14ac:dyDescent="0.25">
      <c r="J11232" s="1"/>
    </row>
    <row r="11233" spans="10:10" x14ac:dyDescent="0.25">
      <c r="J11233" s="1"/>
    </row>
    <row r="11234" spans="10:10" x14ac:dyDescent="0.25">
      <c r="J11234" s="1"/>
    </row>
    <row r="11235" spans="10:10" x14ac:dyDescent="0.25">
      <c r="J11235" s="1"/>
    </row>
    <row r="11236" spans="10:10" x14ac:dyDescent="0.25">
      <c r="J11236" s="1"/>
    </row>
    <row r="11237" spans="10:10" x14ac:dyDescent="0.25">
      <c r="J11237" s="1"/>
    </row>
    <row r="11238" spans="10:10" x14ac:dyDescent="0.25">
      <c r="J11238" s="1"/>
    </row>
    <row r="11239" spans="10:10" x14ac:dyDescent="0.25">
      <c r="J11239" s="1"/>
    </row>
    <row r="11240" spans="10:10" x14ac:dyDescent="0.25">
      <c r="J11240" s="1"/>
    </row>
    <row r="11241" spans="10:10" x14ac:dyDescent="0.25">
      <c r="J11241" s="1"/>
    </row>
    <row r="11242" spans="10:10" x14ac:dyDescent="0.25">
      <c r="J11242" s="1"/>
    </row>
    <row r="11243" spans="10:10" x14ac:dyDescent="0.25">
      <c r="J11243" s="1"/>
    </row>
    <row r="11244" spans="10:10" x14ac:dyDescent="0.25">
      <c r="J11244" s="1"/>
    </row>
    <row r="11245" spans="10:10" x14ac:dyDescent="0.25">
      <c r="J11245" s="1"/>
    </row>
    <row r="11246" spans="10:10" x14ac:dyDescent="0.25">
      <c r="J11246" s="1"/>
    </row>
    <row r="11247" spans="10:10" x14ac:dyDescent="0.25">
      <c r="J11247" s="1"/>
    </row>
    <row r="11248" spans="10:10" x14ac:dyDescent="0.25">
      <c r="J11248" s="1"/>
    </row>
    <row r="11249" spans="10:10" x14ac:dyDescent="0.25">
      <c r="J11249" s="1"/>
    </row>
    <row r="11250" spans="10:10" x14ac:dyDescent="0.25">
      <c r="J11250" s="1"/>
    </row>
    <row r="11251" spans="10:10" x14ac:dyDescent="0.25">
      <c r="J11251" s="1"/>
    </row>
    <row r="11252" spans="10:10" x14ac:dyDescent="0.25">
      <c r="J11252" s="1"/>
    </row>
    <row r="11253" spans="10:10" x14ac:dyDescent="0.25">
      <c r="J11253" s="1"/>
    </row>
    <row r="11254" spans="10:10" x14ac:dyDescent="0.25">
      <c r="J11254" s="1"/>
    </row>
    <row r="11255" spans="10:10" x14ac:dyDescent="0.25">
      <c r="J11255" s="1"/>
    </row>
    <row r="11256" spans="10:10" x14ac:dyDescent="0.25">
      <c r="J11256" s="1"/>
    </row>
    <row r="11257" spans="10:10" x14ac:dyDescent="0.25">
      <c r="J11257" s="1"/>
    </row>
    <row r="11258" spans="10:10" x14ac:dyDescent="0.25">
      <c r="J11258" s="1"/>
    </row>
    <row r="11259" spans="10:10" x14ac:dyDescent="0.25">
      <c r="J11259" s="1"/>
    </row>
    <row r="11260" spans="10:10" x14ac:dyDescent="0.25">
      <c r="J11260" s="1"/>
    </row>
    <row r="11261" spans="10:10" x14ac:dyDescent="0.25">
      <c r="J11261" s="1"/>
    </row>
    <row r="11262" spans="10:10" x14ac:dyDescent="0.25">
      <c r="J11262" s="1"/>
    </row>
    <row r="11263" spans="10:10" x14ac:dyDescent="0.25">
      <c r="J11263" s="1"/>
    </row>
    <row r="11264" spans="10:10" x14ac:dyDescent="0.25">
      <c r="J11264" s="1"/>
    </row>
    <row r="11265" spans="10:10" x14ac:dyDescent="0.25">
      <c r="J11265" s="1"/>
    </row>
    <row r="11266" spans="10:10" x14ac:dyDescent="0.25">
      <c r="J11266" s="1"/>
    </row>
    <row r="11267" spans="10:10" x14ac:dyDescent="0.25">
      <c r="J11267" s="1"/>
    </row>
    <row r="11268" spans="10:10" x14ac:dyDescent="0.25">
      <c r="J11268" s="1"/>
    </row>
    <row r="11269" spans="10:10" x14ac:dyDescent="0.25">
      <c r="J11269" s="1"/>
    </row>
    <row r="11270" spans="10:10" x14ac:dyDescent="0.25">
      <c r="J11270" s="1"/>
    </row>
    <row r="11271" spans="10:10" x14ac:dyDescent="0.25">
      <c r="J11271" s="1"/>
    </row>
    <row r="11272" spans="10:10" x14ac:dyDescent="0.25">
      <c r="J11272" s="1"/>
    </row>
    <row r="11273" spans="10:10" x14ac:dyDescent="0.25">
      <c r="J11273" s="1"/>
    </row>
    <row r="11274" spans="10:10" x14ac:dyDescent="0.25">
      <c r="J11274" s="1"/>
    </row>
    <row r="11275" spans="10:10" x14ac:dyDescent="0.25">
      <c r="J11275" s="1"/>
    </row>
    <row r="11276" spans="10:10" x14ac:dyDescent="0.25">
      <c r="J11276" s="1"/>
    </row>
    <row r="11277" spans="10:10" x14ac:dyDescent="0.25">
      <c r="J11277" s="1"/>
    </row>
    <row r="11278" spans="10:10" x14ac:dyDescent="0.25">
      <c r="J11278" s="1"/>
    </row>
    <row r="11279" spans="10:10" x14ac:dyDescent="0.25">
      <c r="J11279" s="1"/>
    </row>
    <row r="11280" spans="10:10" x14ac:dyDescent="0.25">
      <c r="J11280" s="1"/>
    </row>
    <row r="11281" spans="10:10" x14ac:dyDescent="0.25">
      <c r="J11281" s="1"/>
    </row>
    <row r="11282" spans="10:10" x14ac:dyDescent="0.25">
      <c r="J11282" s="1"/>
    </row>
    <row r="11283" spans="10:10" x14ac:dyDescent="0.25">
      <c r="J11283" s="1"/>
    </row>
    <row r="11284" spans="10:10" x14ac:dyDescent="0.25">
      <c r="J11284" s="1"/>
    </row>
    <row r="11285" spans="10:10" x14ac:dyDescent="0.25">
      <c r="J11285" s="1"/>
    </row>
    <row r="11286" spans="10:10" x14ac:dyDescent="0.25">
      <c r="J11286" s="1"/>
    </row>
    <row r="11287" spans="10:10" x14ac:dyDescent="0.25">
      <c r="J11287" s="1"/>
    </row>
    <row r="11288" spans="10:10" x14ac:dyDescent="0.25">
      <c r="J11288" s="1"/>
    </row>
    <row r="11289" spans="10:10" x14ac:dyDescent="0.25">
      <c r="J11289" s="1"/>
    </row>
    <row r="11290" spans="10:10" x14ac:dyDescent="0.25">
      <c r="J11290" s="1"/>
    </row>
    <row r="11291" spans="10:10" x14ac:dyDescent="0.25">
      <c r="J11291" s="1"/>
    </row>
    <row r="11292" spans="10:10" x14ac:dyDescent="0.25">
      <c r="J11292" s="1"/>
    </row>
    <row r="11293" spans="10:10" x14ac:dyDescent="0.25">
      <c r="J11293" s="1"/>
    </row>
    <row r="11294" spans="10:10" x14ac:dyDescent="0.25">
      <c r="J11294" s="1"/>
    </row>
    <row r="11295" spans="10:10" x14ac:dyDescent="0.25">
      <c r="J11295" s="1"/>
    </row>
    <row r="11296" spans="10:10" x14ac:dyDescent="0.25">
      <c r="J11296" s="1"/>
    </row>
    <row r="11297" spans="10:10" x14ac:dyDescent="0.25">
      <c r="J11297" s="1"/>
    </row>
    <row r="11298" spans="10:10" x14ac:dyDescent="0.25">
      <c r="J11298" s="1"/>
    </row>
    <row r="11299" spans="10:10" x14ac:dyDescent="0.25">
      <c r="J11299" s="1"/>
    </row>
    <row r="11300" spans="10:10" x14ac:dyDescent="0.25">
      <c r="J11300" s="1"/>
    </row>
    <row r="11301" spans="10:10" x14ac:dyDescent="0.25">
      <c r="J11301" s="1"/>
    </row>
    <row r="11302" spans="10:10" x14ac:dyDescent="0.25">
      <c r="J11302" s="1"/>
    </row>
    <row r="11303" spans="10:10" x14ac:dyDescent="0.25">
      <c r="J11303" s="1"/>
    </row>
    <row r="11304" spans="10:10" x14ac:dyDescent="0.25">
      <c r="J11304" s="1"/>
    </row>
    <row r="11305" spans="10:10" x14ac:dyDescent="0.25">
      <c r="J11305" s="1"/>
    </row>
    <row r="11306" spans="10:10" x14ac:dyDescent="0.25">
      <c r="J11306" s="1"/>
    </row>
    <row r="11307" spans="10:10" x14ac:dyDescent="0.25">
      <c r="J11307" s="1"/>
    </row>
    <row r="11308" spans="10:10" x14ac:dyDescent="0.25">
      <c r="J11308" s="1"/>
    </row>
    <row r="11309" spans="10:10" x14ac:dyDescent="0.25">
      <c r="J11309" s="1"/>
    </row>
    <row r="11310" spans="10:10" x14ac:dyDescent="0.25">
      <c r="J11310" s="1"/>
    </row>
    <row r="11311" spans="10:10" x14ac:dyDescent="0.25">
      <c r="J11311" s="1"/>
    </row>
    <row r="11312" spans="10:10" x14ac:dyDescent="0.25">
      <c r="J11312" s="1"/>
    </row>
    <row r="11313" spans="10:10" x14ac:dyDescent="0.25">
      <c r="J11313" s="1"/>
    </row>
    <row r="11314" spans="10:10" x14ac:dyDescent="0.25">
      <c r="J11314" s="1"/>
    </row>
    <row r="11315" spans="10:10" x14ac:dyDescent="0.25">
      <c r="J11315" s="1"/>
    </row>
    <row r="11316" spans="10:10" x14ac:dyDescent="0.25">
      <c r="J11316" s="1"/>
    </row>
    <row r="11317" spans="10:10" x14ac:dyDescent="0.25">
      <c r="J11317" s="1"/>
    </row>
    <row r="11318" spans="10:10" x14ac:dyDescent="0.25">
      <c r="J11318" s="1"/>
    </row>
    <row r="11319" spans="10:10" x14ac:dyDescent="0.25">
      <c r="J11319" s="1"/>
    </row>
    <row r="11320" spans="10:10" x14ac:dyDescent="0.25">
      <c r="J11320" s="1"/>
    </row>
    <row r="11321" spans="10:10" x14ac:dyDescent="0.25">
      <c r="J11321" s="1"/>
    </row>
    <row r="11322" spans="10:10" x14ac:dyDescent="0.25">
      <c r="J11322" s="1"/>
    </row>
    <row r="11323" spans="10:10" x14ac:dyDescent="0.25">
      <c r="J11323" s="1"/>
    </row>
    <row r="11324" spans="10:10" x14ac:dyDescent="0.25">
      <c r="J11324" s="1"/>
    </row>
    <row r="11325" spans="10:10" x14ac:dyDescent="0.25">
      <c r="J11325" s="1"/>
    </row>
    <row r="11326" spans="10:10" x14ac:dyDescent="0.25">
      <c r="J11326" s="1"/>
    </row>
    <row r="11327" spans="10:10" x14ac:dyDescent="0.25">
      <c r="J11327" s="1"/>
    </row>
    <row r="11328" spans="10:10" x14ac:dyDescent="0.25">
      <c r="J11328" s="1"/>
    </row>
    <row r="11329" spans="10:10" x14ac:dyDescent="0.25">
      <c r="J11329" s="1"/>
    </row>
    <row r="11330" spans="10:10" x14ac:dyDescent="0.25">
      <c r="J11330" s="1"/>
    </row>
    <row r="11331" spans="10:10" x14ac:dyDescent="0.25">
      <c r="J11331" s="1"/>
    </row>
    <row r="11332" spans="10:10" x14ac:dyDescent="0.25">
      <c r="J11332" s="1"/>
    </row>
    <row r="11333" spans="10:10" x14ac:dyDescent="0.25">
      <c r="J11333" s="1"/>
    </row>
    <row r="11334" spans="10:10" x14ac:dyDescent="0.25">
      <c r="J11334" s="1"/>
    </row>
    <row r="11335" spans="10:10" x14ac:dyDescent="0.25">
      <c r="J11335" s="1"/>
    </row>
    <row r="11336" spans="10:10" x14ac:dyDescent="0.25">
      <c r="J11336" s="1"/>
    </row>
    <row r="11337" spans="10:10" x14ac:dyDescent="0.25">
      <c r="J11337" s="1"/>
    </row>
    <row r="11338" spans="10:10" x14ac:dyDescent="0.25">
      <c r="J11338" s="1"/>
    </row>
    <row r="11339" spans="10:10" x14ac:dyDescent="0.25">
      <c r="J11339" s="1"/>
    </row>
    <row r="11340" spans="10:10" x14ac:dyDescent="0.25">
      <c r="J11340" s="1"/>
    </row>
    <row r="11341" spans="10:10" x14ac:dyDescent="0.25">
      <c r="J11341" s="1"/>
    </row>
    <row r="11342" spans="10:10" x14ac:dyDescent="0.25">
      <c r="J11342" s="1"/>
    </row>
    <row r="11343" spans="10:10" x14ac:dyDescent="0.25">
      <c r="J11343" s="1"/>
    </row>
    <row r="11344" spans="10:10" x14ac:dyDescent="0.25">
      <c r="J11344" s="1"/>
    </row>
    <row r="11345" spans="10:10" x14ac:dyDescent="0.25">
      <c r="J11345" s="1"/>
    </row>
    <row r="11346" spans="10:10" x14ac:dyDescent="0.25">
      <c r="J11346" s="1"/>
    </row>
    <row r="11347" spans="10:10" x14ac:dyDescent="0.25">
      <c r="J11347" s="1"/>
    </row>
    <row r="11348" spans="10:10" x14ac:dyDescent="0.25">
      <c r="J11348" s="1"/>
    </row>
    <row r="11349" spans="10:10" x14ac:dyDescent="0.25">
      <c r="J11349" s="1"/>
    </row>
    <row r="11350" spans="10:10" x14ac:dyDescent="0.25">
      <c r="J11350" s="1"/>
    </row>
    <row r="11351" spans="10:10" x14ac:dyDescent="0.25">
      <c r="J11351" s="1"/>
    </row>
    <row r="11352" spans="10:10" x14ac:dyDescent="0.25">
      <c r="J11352" s="1"/>
    </row>
    <row r="11353" spans="10:10" x14ac:dyDescent="0.25">
      <c r="J11353" s="1"/>
    </row>
    <row r="11354" spans="10:10" x14ac:dyDescent="0.25">
      <c r="J11354" s="1"/>
    </row>
    <row r="11355" spans="10:10" x14ac:dyDescent="0.25">
      <c r="J11355" s="1"/>
    </row>
    <row r="11356" spans="10:10" x14ac:dyDescent="0.25">
      <c r="J11356" s="1"/>
    </row>
    <row r="11357" spans="10:10" x14ac:dyDescent="0.25">
      <c r="J11357" s="1"/>
    </row>
    <row r="11358" spans="10:10" x14ac:dyDescent="0.25">
      <c r="J11358" s="1"/>
    </row>
    <row r="11359" spans="10:10" x14ac:dyDescent="0.25">
      <c r="J11359" s="1"/>
    </row>
    <row r="11360" spans="10:10" x14ac:dyDescent="0.25">
      <c r="J11360" s="1"/>
    </row>
    <row r="11361" spans="10:10" x14ac:dyDescent="0.25">
      <c r="J11361" s="1"/>
    </row>
    <row r="11362" spans="10:10" x14ac:dyDescent="0.25">
      <c r="J11362" s="1"/>
    </row>
    <row r="11363" spans="10:10" x14ac:dyDescent="0.25">
      <c r="J11363" s="1"/>
    </row>
    <row r="11364" spans="10:10" x14ac:dyDescent="0.25">
      <c r="J11364" s="1"/>
    </row>
    <row r="11365" spans="10:10" x14ac:dyDescent="0.25">
      <c r="J11365" s="1"/>
    </row>
    <row r="11366" spans="10:10" x14ac:dyDescent="0.25">
      <c r="J11366" s="1"/>
    </row>
    <row r="11367" spans="10:10" x14ac:dyDescent="0.25">
      <c r="J11367" s="1"/>
    </row>
    <row r="11368" spans="10:10" x14ac:dyDescent="0.25">
      <c r="J11368" s="1"/>
    </row>
    <row r="11369" spans="10:10" x14ac:dyDescent="0.25">
      <c r="J11369" s="1"/>
    </row>
    <row r="11370" spans="10:10" x14ac:dyDescent="0.25">
      <c r="J11370" s="1"/>
    </row>
    <row r="11371" spans="10:10" x14ac:dyDescent="0.25">
      <c r="J11371" s="1"/>
    </row>
    <row r="11372" spans="10:10" x14ac:dyDescent="0.25">
      <c r="J11372" s="1"/>
    </row>
    <row r="11373" spans="10:10" x14ac:dyDescent="0.25">
      <c r="J11373" s="1"/>
    </row>
    <row r="11374" spans="10:10" x14ac:dyDescent="0.25">
      <c r="J11374" s="1"/>
    </row>
    <row r="11375" spans="10:10" x14ac:dyDescent="0.25">
      <c r="J11375" s="1"/>
    </row>
    <row r="11376" spans="10:10" x14ac:dyDescent="0.25">
      <c r="J11376" s="1"/>
    </row>
    <row r="11377" spans="10:10" x14ac:dyDescent="0.25">
      <c r="J11377" s="1"/>
    </row>
    <row r="11378" spans="10:10" x14ac:dyDescent="0.25">
      <c r="J11378" s="1"/>
    </row>
    <row r="11379" spans="10:10" x14ac:dyDescent="0.25">
      <c r="J11379" s="1"/>
    </row>
    <row r="11380" spans="10:10" x14ac:dyDescent="0.25">
      <c r="J11380" s="1"/>
    </row>
    <row r="11381" spans="10:10" x14ac:dyDescent="0.25">
      <c r="J11381" s="1"/>
    </row>
    <row r="11382" spans="10:10" x14ac:dyDescent="0.25">
      <c r="J11382" s="1"/>
    </row>
    <row r="11383" spans="10:10" x14ac:dyDescent="0.25">
      <c r="J11383" s="1"/>
    </row>
    <row r="11384" spans="10:10" x14ac:dyDescent="0.25">
      <c r="J11384" s="1"/>
    </row>
    <row r="11385" spans="10:10" x14ac:dyDescent="0.25">
      <c r="J11385" s="1"/>
    </row>
    <row r="11386" spans="10:10" x14ac:dyDescent="0.25">
      <c r="J11386" s="1"/>
    </row>
    <row r="11387" spans="10:10" x14ac:dyDescent="0.25">
      <c r="J11387" s="1"/>
    </row>
    <row r="11388" spans="10:10" x14ac:dyDescent="0.25">
      <c r="J11388" s="1"/>
    </row>
    <row r="11389" spans="10:10" x14ac:dyDescent="0.25">
      <c r="J11389" s="1"/>
    </row>
    <row r="11390" spans="10:10" x14ac:dyDescent="0.25">
      <c r="J11390" s="1"/>
    </row>
    <row r="11391" spans="10:10" x14ac:dyDescent="0.25">
      <c r="J11391" s="1"/>
    </row>
    <row r="11392" spans="10:10" x14ac:dyDescent="0.25">
      <c r="J11392" s="1"/>
    </row>
    <row r="11393" spans="10:10" x14ac:dyDescent="0.25">
      <c r="J11393" s="1"/>
    </row>
    <row r="11394" spans="10:10" x14ac:dyDescent="0.25">
      <c r="J11394" s="1"/>
    </row>
    <row r="11395" spans="10:10" x14ac:dyDescent="0.25">
      <c r="J11395" s="1"/>
    </row>
    <row r="11396" spans="10:10" x14ac:dyDescent="0.25">
      <c r="J11396" s="1"/>
    </row>
    <row r="11397" spans="10:10" x14ac:dyDescent="0.25">
      <c r="J11397" s="1"/>
    </row>
    <row r="11398" spans="10:10" x14ac:dyDescent="0.25">
      <c r="J11398" s="1"/>
    </row>
    <row r="11399" spans="10:10" x14ac:dyDescent="0.25">
      <c r="J11399" s="1"/>
    </row>
    <row r="11400" spans="10:10" x14ac:dyDescent="0.25">
      <c r="J11400" s="1"/>
    </row>
    <row r="11401" spans="10:10" x14ac:dyDescent="0.25">
      <c r="J11401" s="1"/>
    </row>
    <row r="11402" spans="10:10" x14ac:dyDescent="0.25">
      <c r="J11402" s="1"/>
    </row>
    <row r="11403" spans="10:10" x14ac:dyDescent="0.25">
      <c r="J11403" s="1"/>
    </row>
    <row r="11404" spans="10:10" x14ac:dyDescent="0.25">
      <c r="J11404" s="1"/>
    </row>
    <row r="11405" spans="10:10" x14ac:dyDescent="0.25">
      <c r="J11405" s="1"/>
    </row>
    <row r="11406" spans="10:10" x14ac:dyDescent="0.25">
      <c r="J11406" s="1"/>
    </row>
    <row r="11407" spans="10:10" x14ac:dyDescent="0.25">
      <c r="J11407" s="1"/>
    </row>
    <row r="11408" spans="10:10" x14ac:dyDescent="0.25">
      <c r="J11408" s="1"/>
    </row>
    <row r="11409" spans="10:10" x14ac:dyDescent="0.25">
      <c r="J11409" s="1"/>
    </row>
    <row r="11410" spans="10:10" x14ac:dyDescent="0.25">
      <c r="J11410" s="1"/>
    </row>
    <row r="11411" spans="10:10" x14ac:dyDescent="0.25">
      <c r="J11411" s="1"/>
    </row>
    <row r="11412" spans="10:10" x14ac:dyDescent="0.25">
      <c r="J11412" s="1"/>
    </row>
    <row r="11413" spans="10:10" x14ac:dyDescent="0.25">
      <c r="J11413" s="1"/>
    </row>
    <row r="11414" spans="10:10" x14ac:dyDescent="0.25">
      <c r="J11414" s="1"/>
    </row>
    <row r="11415" spans="10:10" x14ac:dyDescent="0.25">
      <c r="J11415" s="1"/>
    </row>
    <row r="11416" spans="10:10" x14ac:dyDescent="0.25">
      <c r="J11416" s="1"/>
    </row>
    <row r="11417" spans="10:10" x14ac:dyDescent="0.25">
      <c r="J11417" s="1"/>
    </row>
    <row r="11418" spans="10:10" x14ac:dyDescent="0.25">
      <c r="J11418" s="1"/>
    </row>
    <row r="11419" spans="10:10" x14ac:dyDescent="0.25">
      <c r="J11419" s="1"/>
    </row>
    <row r="11420" spans="10:10" x14ac:dyDescent="0.25">
      <c r="J11420" s="1"/>
    </row>
    <row r="11421" spans="10:10" x14ac:dyDescent="0.25">
      <c r="J11421" s="1"/>
    </row>
    <row r="11422" spans="10:10" x14ac:dyDescent="0.25">
      <c r="J11422" s="1"/>
    </row>
    <row r="11423" spans="10:10" x14ac:dyDescent="0.25">
      <c r="J11423" s="1"/>
    </row>
    <row r="11424" spans="10:10" x14ac:dyDescent="0.25">
      <c r="J11424" s="1"/>
    </row>
    <row r="11425" spans="10:10" x14ac:dyDescent="0.25">
      <c r="J11425" s="1"/>
    </row>
    <row r="11426" spans="10:10" x14ac:dyDescent="0.25">
      <c r="J11426" s="1"/>
    </row>
    <row r="11427" spans="10:10" x14ac:dyDescent="0.25">
      <c r="J11427" s="1"/>
    </row>
    <row r="11428" spans="10:10" x14ac:dyDescent="0.25">
      <c r="J11428" s="1"/>
    </row>
    <row r="11429" spans="10:10" x14ac:dyDescent="0.25">
      <c r="J11429" s="1"/>
    </row>
    <row r="11430" spans="10:10" x14ac:dyDescent="0.25">
      <c r="J11430" s="1"/>
    </row>
    <row r="11431" spans="10:10" x14ac:dyDescent="0.25">
      <c r="J11431" s="1"/>
    </row>
    <row r="11432" spans="10:10" x14ac:dyDescent="0.25">
      <c r="J11432" s="1"/>
    </row>
    <row r="11433" spans="10:10" x14ac:dyDescent="0.25">
      <c r="J11433" s="1"/>
    </row>
    <row r="11434" spans="10:10" x14ac:dyDescent="0.25">
      <c r="J11434" s="1"/>
    </row>
    <row r="11435" spans="10:10" x14ac:dyDescent="0.25">
      <c r="J11435" s="1"/>
    </row>
    <row r="11436" spans="10:10" x14ac:dyDescent="0.25">
      <c r="J11436" s="1"/>
    </row>
    <row r="11437" spans="10:10" x14ac:dyDescent="0.25">
      <c r="J11437" s="1"/>
    </row>
    <row r="11438" spans="10:10" x14ac:dyDescent="0.25">
      <c r="J11438" s="1"/>
    </row>
    <row r="11439" spans="10:10" x14ac:dyDescent="0.25">
      <c r="J11439" s="1"/>
    </row>
    <row r="11440" spans="10:10" x14ac:dyDescent="0.25">
      <c r="J11440" s="1"/>
    </row>
    <row r="11441" spans="10:10" x14ac:dyDescent="0.25">
      <c r="J11441" s="1"/>
    </row>
    <row r="11442" spans="10:10" x14ac:dyDescent="0.25">
      <c r="J11442" s="1"/>
    </row>
    <row r="11443" spans="10:10" x14ac:dyDescent="0.25">
      <c r="J11443" s="1"/>
    </row>
    <row r="11444" spans="10:10" x14ac:dyDescent="0.25">
      <c r="J11444" s="1"/>
    </row>
    <row r="11445" spans="10:10" x14ac:dyDescent="0.25">
      <c r="J11445" s="1"/>
    </row>
    <row r="11446" spans="10:10" x14ac:dyDescent="0.25">
      <c r="J11446" s="1"/>
    </row>
    <row r="11447" spans="10:10" x14ac:dyDescent="0.25">
      <c r="J11447" s="1"/>
    </row>
    <row r="11448" spans="10:10" x14ac:dyDescent="0.25">
      <c r="J11448" s="1"/>
    </row>
    <row r="11449" spans="10:10" x14ac:dyDescent="0.25">
      <c r="J11449" s="1"/>
    </row>
    <row r="11450" spans="10:10" x14ac:dyDescent="0.25">
      <c r="J11450" s="1"/>
    </row>
    <row r="11451" spans="10:10" x14ac:dyDescent="0.25">
      <c r="J11451" s="1"/>
    </row>
    <row r="11452" spans="10:10" x14ac:dyDescent="0.25">
      <c r="J11452" s="1"/>
    </row>
    <row r="11453" spans="10:10" x14ac:dyDescent="0.25">
      <c r="J11453" s="1"/>
    </row>
    <row r="11454" spans="10:10" x14ac:dyDescent="0.25">
      <c r="J11454" s="1"/>
    </row>
    <row r="11455" spans="10:10" x14ac:dyDescent="0.25">
      <c r="J11455" s="1"/>
    </row>
    <row r="11456" spans="10:10" x14ac:dyDescent="0.25">
      <c r="J11456" s="1"/>
    </row>
    <row r="11457" spans="10:10" x14ac:dyDescent="0.25">
      <c r="J11457" s="1"/>
    </row>
    <row r="11458" spans="10:10" x14ac:dyDescent="0.25">
      <c r="J11458" s="1"/>
    </row>
    <row r="11459" spans="10:10" x14ac:dyDescent="0.25">
      <c r="J11459" s="1"/>
    </row>
    <row r="11460" spans="10:10" x14ac:dyDescent="0.25">
      <c r="J11460" s="1"/>
    </row>
    <row r="11461" spans="10:10" x14ac:dyDescent="0.25">
      <c r="J11461" s="1"/>
    </row>
    <row r="11462" spans="10:10" x14ac:dyDescent="0.25">
      <c r="J11462" s="1"/>
    </row>
    <row r="11463" spans="10:10" x14ac:dyDescent="0.25">
      <c r="J11463" s="1"/>
    </row>
    <row r="11464" spans="10:10" x14ac:dyDescent="0.25">
      <c r="J11464" s="1"/>
    </row>
    <row r="11465" spans="10:10" x14ac:dyDescent="0.25">
      <c r="J11465" s="1"/>
    </row>
    <row r="11466" spans="10:10" x14ac:dyDescent="0.25">
      <c r="J11466" s="1"/>
    </row>
    <row r="11467" spans="10:10" x14ac:dyDescent="0.25">
      <c r="J11467" s="1"/>
    </row>
    <row r="11468" spans="10:10" x14ac:dyDescent="0.25">
      <c r="J11468" s="1"/>
    </row>
    <row r="11469" spans="10:10" x14ac:dyDescent="0.25">
      <c r="J11469" s="1"/>
    </row>
    <row r="11470" spans="10:10" x14ac:dyDescent="0.25">
      <c r="J11470" s="1"/>
    </row>
    <row r="11471" spans="10:10" x14ac:dyDescent="0.25">
      <c r="J11471" s="1"/>
    </row>
    <row r="11472" spans="10:10" x14ac:dyDescent="0.25">
      <c r="J11472" s="1"/>
    </row>
    <row r="11473" spans="10:10" x14ac:dyDescent="0.25">
      <c r="J11473" s="1"/>
    </row>
    <row r="11474" spans="10:10" x14ac:dyDescent="0.25">
      <c r="J11474" s="1"/>
    </row>
    <row r="11475" spans="10:10" x14ac:dyDescent="0.25">
      <c r="J11475" s="1"/>
    </row>
    <row r="11476" spans="10:10" x14ac:dyDescent="0.25">
      <c r="J11476" s="1"/>
    </row>
    <row r="11477" spans="10:10" x14ac:dyDescent="0.25">
      <c r="J11477" s="1"/>
    </row>
    <row r="11478" spans="10:10" x14ac:dyDescent="0.25">
      <c r="J11478" s="1"/>
    </row>
    <row r="11479" spans="10:10" x14ac:dyDescent="0.25">
      <c r="J11479" s="1"/>
    </row>
    <row r="11480" spans="10:10" x14ac:dyDescent="0.25">
      <c r="J11480" s="1"/>
    </row>
    <row r="11481" spans="10:10" x14ac:dyDescent="0.25">
      <c r="J11481" s="1"/>
    </row>
    <row r="11482" spans="10:10" x14ac:dyDescent="0.25">
      <c r="J11482" s="1"/>
    </row>
    <row r="11483" spans="10:10" x14ac:dyDescent="0.25">
      <c r="J11483" s="1"/>
    </row>
    <row r="11484" spans="10:10" x14ac:dyDescent="0.25">
      <c r="J11484" s="1"/>
    </row>
    <row r="11485" spans="10:10" x14ac:dyDescent="0.25">
      <c r="J11485" s="1"/>
    </row>
    <row r="11486" spans="10:10" x14ac:dyDescent="0.25">
      <c r="J11486" s="1"/>
    </row>
    <row r="11487" spans="10:10" x14ac:dyDescent="0.25">
      <c r="J11487" s="1"/>
    </row>
    <row r="11488" spans="10:10" x14ac:dyDescent="0.25">
      <c r="J11488" s="1"/>
    </row>
    <row r="11489" spans="10:10" x14ac:dyDescent="0.25">
      <c r="J11489" s="1"/>
    </row>
    <row r="11490" spans="10:10" x14ac:dyDescent="0.25">
      <c r="J11490" s="1"/>
    </row>
    <row r="11491" spans="10:10" x14ac:dyDescent="0.25">
      <c r="J11491" s="1"/>
    </row>
    <row r="11492" spans="10:10" x14ac:dyDescent="0.25">
      <c r="J11492" s="1"/>
    </row>
    <row r="11493" spans="10:10" x14ac:dyDescent="0.25">
      <c r="J11493" s="1"/>
    </row>
    <row r="11494" spans="10:10" x14ac:dyDescent="0.25">
      <c r="J11494" s="1"/>
    </row>
    <row r="11495" spans="10:10" x14ac:dyDescent="0.25">
      <c r="J11495" s="1"/>
    </row>
    <row r="11496" spans="10:10" x14ac:dyDescent="0.25">
      <c r="J11496" s="1"/>
    </row>
    <row r="11497" spans="10:10" x14ac:dyDescent="0.25">
      <c r="J11497" s="1"/>
    </row>
    <row r="11498" spans="10:10" x14ac:dyDescent="0.25">
      <c r="J11498" s="1"/>
    </row>
    <row r="11499" spans="10:10" x14ac:dyDescent="0.25">
      <c r="J11499" s="1"/>
    </row>
    <row r="11500" spans="10:10" x14ac:dyDescent="0.25">
      <c r="J11500" s="1"/>
    </row>
    <row r="11501" spans="10:10" x14ac:dyDescent="0.25">
      <c r="J11501" s="1"/>
    </row>
    <row r="11502" spans="10:10" x14ac:dyDescent="0.25">
      <c r="J11502" s="1"/>
    </row>
    <row r="11503" spans="10:10" x14ac:dyDescent="0.25">
      <c r="J11503" s="1"/>
    </row>
    <row r="11504" spans="10:10" x14ac:dyDescent="0.25">
      <c r="J11504" s="1"/>
    </row>
    <row r="11505" spans="10:10" x14ac:dyDescent="0.25">
      <c r="J11505" s="1"/>
    </row>
    <row r="11506" spans="10:10" x14ac:dyDescent="0.25">
      <c r="J11506" s="1"/>
    </row>
    <row r="11507" spans="10:10" x14ac:dyDescent="0.25">
      <c r="J11507" s="1"/>
    </row>
    <row r="11508" spans="10:10" x14ac:dyDescent="0.25">
      <c r="J11508" s="1"/>
    </row>
    <row r="11509" spans="10:10" x14ac:dyDescent="0.25">
      <c r="J11509" s="1"/>
    </row>
    <row r="11510" spans="10:10" x14ac:dyDescent="0.25">
      <c r="J11510" s="1"/>
    </row>
    <row r="11511" spans="10:10" x14ac:dyDescent="0.25">
      <c r="J11511" s="1"/>
    </row>
    <row r="11512" spans="10:10" x14ac:dyDescent="0.25">
      <c r="J11512" s="1"/>
    </row>
    <row r="11513" spans="10:10" x14ac:dyDescent="0.25">
      <c r="J11513" s="1"/>
    </row>
    <row r="11514" spans="10:10" x14ac:dyDescent="0.25">
      <c r="J11514" s="1"/>
    </row>
    <row r="11515" spans="10:10" x14ac:dyDescent="0.25">
      <c r="J11515" s="1"/>
    </row>
    <row r="11516" spans="10:10" x14ac:dyDescent="0.25">
      <c r="J11516" s="1"/>
    </row>
    <row r="11517" spans="10:10" x14ac:dyDescent="0.25">
      <c r="J11517" s="1"/>
    </row>
    <row r="11518" spans="10:10" x14ac:dyDescent="0.25">
      <c r="J11518" s="1"/>
    </row>
    <row r="11519" spans="10:10" x14ac:dyDescent="0.25">
      <c r="J11519" s="1"/>
    </row>
    <row r="11520" spans="10:10" x14ac:dyDescent="0.25">
      <c r="J11520" s="1"/>
    </row>
    <row r="11521" spans="10:10" x14ac:dyDescent="0.25">
      <c r="J11521" s="1"/>
    </row>
    <row r="11522" spans="10:10" x14ac:dyDescent="0.25">
      <c r="J11522" s="1"/>
    </row>
    <row r="11523" spans="10:10" x14ac:dyDescent="0.25">
      <c r="J11523" s="1"/>
    </row>
    <row r="11524" spans="10:10" x14ac:dyDescent="0.25">
      <c r="J11524" s="1"/>
    </row>
    <row r="11525" spans="10:10" x14ac:dyDescent="0.25">
      <c r="J11525" s="1"/>
    </row>
    <row r="11526" spans="10:10" x14ac:dyDescent="0.25">
      <c r="J11526" s="1"/>
    </row>
    <row r="11527" spans="10:10" x14ac:dyDescent="0.25">
      <c r="J11527" s="1"/>
    </row>
    <row r="11528" spans="10:10" x14ac:dyDescent="0.25">
      <c r="J11528" s="1"/>
    </row>
    <row r="11529" spans="10:10" x14ac:dyDescent="0.25">
      <c r="J11529" s="1"/>
    </row>
    <row r="11530" spans="10:10" x14ac:dyDescent="0.25">
      <c r="J11530" s="1"/>
    </row>
    <row r="11531" spans="10:10" x14ac:dyDescent="0.25">
      <c r="J11531" s="1"/>
    </row>
    <row r="11532" spans="10:10" x14ac:dyDescent="0.25">
      <c r="J11532" s="1"/>
    </row>
    <row r="11533" spans="10:10" x14ac:dyDescent="0.25">
      <c r="J11533" s="1"/>
    </row>
    <row r="11534" spans="10:10" x14ac:dyDescent="0.25">
      <c r="J11534" s="1"/>
    </row>
    <row r="11535" spans="10:10" x14ac:dyDescent="0.25">
      <c r="J11535" s="1"/>
    </row>
    <row r="11536" spans="10:10" x14ac:dyDescent="0.25">
      <c r="J11536" s="1"/>
    </row>
    <row r="11537" spans="10:10" x14ac:dyDescent="0.25">
      <c r="J11537" s="1"/>
    </row>
    <row r="11538" spans="10:10" x14ac:dyDescent="0.25">
      <c r="J11538" s="1"/>
    </row>
    <row r="11539" spans="10:10" x14ac:dyDescent="0.25">
      <c r="J11539" s="1"/>
    </row>
    <row r="11540" spans="10:10" x14ac:dyDescent="0.25">
      <c r="J11540" s="1"/>
    </row>
    <row r="11541" spans="10:10" x14ac:dyDescent="0.25">
      <c r="J11541" s="1"/>
    </row>
    <row r="11542" spans="10:10" x14ac:dyDescent="0.25">
      <c r="J11542" s="1"/>
    </row>
    <row r="11543" spans="10:10" x14ac:dyDescent="0.25">
      <c r="J11543" s="1"/>
    </row>
    <row r="11544" spans="10:10" x14ac:dyDescent="0.25">
      <c r="J11544" s="1"/>
    </row>
    <row r="11545" spans="10:10" x14ac:dyDescent="0.25">
      <c r="J11545" s="1"/>
    </row>
    <row r="11546" spans="10:10" x14ac:dyDescent="0.25">
      <c r="J11546" s="1"/>
    </row>
    <row r="11547" spans="10:10" x14ac:dyDescent="0.25">
      <c r="J11547" s="1"/>
    </row>
    <row r="11548" spans="10:10" x14ac:dyDescent="0.25">
      <c r="J11548" s="1"/>
    </row>
    <row r="11549" spans="10:10" x14ac:dyDescent="0.25">
      <c r="J11549" s="1"/>
    </row>
    <row r="11550" spans="10:10" x14ac:dyDescent="0.25">
      <c r="J11550" s="1"/>
    </row>
    <row r="11551" spans="10:10" x14ac:dyDescent="0.25">
      <c r="J11551" s="1"/>
    </row>
    <row r="11552" spans="10:10" x14ac:dyDescent="0.25">
      <c r="J11552" s="1"/>
    </row>
    <row r="11553" spans="10:10" x14ac:dyDescent="0.25">
      <c r="J11553" s="1"/>
    </row>
    <row r="11554" spans="10:10" x14ac:dyDescent="0.25">
      <c r="J11554" s="1"/>
    </row>
    <row r="11555" spans="10:10" x14ac:dyDescent="0.25">
      <c r="J11555" s="1"/>
    </row>
    <row r="11556" spans="10:10" x14ac:dyDescent="0.25">
      <c r="J11556" s="1"/>
    </row>
    <row r="11557" spans="10:10" x14ac:dyDescent="0.25">
      <c r="J11557" s="1"/>
    </row>
    <row r="11558" spans="10:10" x14ac:dyDescent="0.25">
      <c r="J11558" s="1"/>
    </row>
    <row r="11559" spans="10:10" x14ac:dyDescent="0.25">
      <c r="J11559" s="1"/>
    </row>
    <row r="11560" spans="10:10" x14ac:dyDescent="0.25">
      <c r="J11560" s="1"/>
    </row>
    <row r="11561" spans="10:10" x14ac:dyDescent="0.25">
      <c r="J11561" s="1"/>
    </row>
    <row r="11562" spans="10:10" x14ac:dyDescent="0.25">
      <c r="J11562" s="1"/>
    </row>
    <row r="11563" spans="10:10" x14ac:dyDescent="0.25">
      <c r="J11563" s="1"/>
    </row>
    <row r="11564" spans="10:10" x14ac:dyDescent="0.25">
      <c r="J11564" s="1"/>
    </row>
    <row r="11565" spans="10:10" x14ac:dyDescent="0.25">
      <c r="J11565" s="1"/>
    </row>
    <row r="11566" spans="10:10" x14ac:dyDescent="0.25">
      <c r="J11566" s="1"/>
    </row>
    <row r="11567" spans="10:10" x14ac:dyDescent="0.25">
      <c r="J11567" s="1"/>
    </row>
    <row r="11568" spans="10:10" x14ac:dyDescent="0.25">
      <c r="J11568" s="1"/>
    </row>
    <row r="11569" spans="10:10" x14ac:dyDescent="0.25">
      <c r="J11569" s="1"/>
    </row>
    <row r="11570" spans="10:10" x14ac:dyDescent="0.25">
      <c r="J11570" s="1"/>
    </row>
    <row r="11571" spans="10:10" x14ac:dyDescent="0.25">
      <c r="J11571" s="1"/>
    </row>
    <row r="11572" spans="10:10" x14ac:dyDescent="0.25">
      <c r="J11572" s="1"/>
    </row>
    <row r="11573" spans="10:10" x14ac:dyDescent="0.25">
      <c r="J11573" s="1"/>
    </row>
    <row r="11574" spans="10:10" x14ac:dyDescent="0.25">
      <c r="J11574" s="1"/>
    </row>
    <row r="11575" spans="10:10" x14ac:dyDescent="0.25">
      <c r="J11575" s="1"/>
    </row>
    <row r="11576" spans="10:10" x14ac:dyDescent="0.25">
      <c r="J11576" s="1"/>
    </row>
    <row r="11577" spans="10:10" x14ac:dyDescent="0.25">
      <c r="J11577" s="1"/>
    </row>
    <row r="11578" spans="10:10" x14ac:dyDescent="0.25">
      <c r="J11578" s="1"/>
    </row>
    <row r="11579" spans="10:10" x14ac:dyDescent="0.25">
      <c r="J11579" s="1"/>
    </row>
    <row r="11580" spans="10:10" x14ac:dyDescent="0.25">
      <c r="J11580" s="1"/>
    </row>
    <row r="11581" spans="10:10" x14ac:dyDescent="0.25">
      <c r="J11581" s="1"/>
    </row>
    <row r="11582" spans="10:10" x14ac:dyDescent="0.25">
      <c r="J11582" s="1"/>
    </row>
    <row r="11583" spans="10:10" x14ac:dyDescent="0.25">
      <c r="J11583" s="1"/>
    </row>
    <row r="11584" spans="10:10" x14ac:dyDescent="0.25">
      <c r="J11584" s="1"/>
    </row>
    <row r="11585" spans="10:10" x14ac:dyDescent="0.25">
      <c r="J11585" s="1"/>
    </row>
    <row r="11586" spans="10:10" x14ac:dyDescent="0.25">
      <c r="J11586" s="1"/>
    </row>
    <row r="11587" spans="10:10" x14ac:dyDescent="0.25">
      <c r="J11587" s="1"/>
    </row>
    <row r="11588" spans="10:10" x14ac:dyDescent="0.25">
      <c r="J11588" s="1"/>
    </row>
    <row r="11589" spans="10:10" x14ac:dyDescent="0.25">
      <c r="J11589" s="1"/>
    </row>
    <row r="11590" spans="10:10" x14ac:dyDescent="0.25">
      <c r="J11590" s="1"/>
    </row>
    <row r="11591" spans="10:10" x14ac:dyDescent="0.25">
      <c r="J11591" s="1"/>
    </row>
    <row r="11592" spans="10:10" x14ac:dyDescent="0.25">
      <c r="J11592" s="1"/>
    </row>
    <row r="11593" spans="10:10" x14ac:dyDescent="0.25">
      <c r="J11593" s="1"/>
    </row>
    <row r="11594" spans="10:10" x14ac:dyDescent="0.25">
      <c r="J11594" s="1"/>
    </row>
    <row r="11595" spans="10:10" x14ac:dyDescent="0.25">
      <c r="J11595" s="1"/>
    </row>
    <row r="11596" spans="10:10" x14ac:dyDescent="0.25">
      <c r="J11596" s="1"/>
    </row>
    <row r="11597" spans="10:10" x14ac:dyDescent="0.25">
      <c r="J11597" s="1"/>
    </row>
    <row r="11598" spans="10:10" x14ac:dyDescent="0.25">
      <c r="J11598" s="1"/>
    </row>
    <row r="11599" spans="10:10" x14ac:dyDescent="0.25">
      <c r="J11599" s="1"/>
    </row>
    <row r="11600" spans="10:10" x14ac:dyDescent="0.25">
      <c r="J11600" s="1"/>
    </row>
    <row r="11601" spans="10:10" x14ac:dyDescent="0.25">
      <c r="J11601" s="1"/>
    </row>
    <row r="11602" spans="10:10" x14ac:dyDescent="0.25">
      <c r="J11602" s="1"/>
    </row>
    <row r="11603" spans="10:10" x14ac:dyDescent="0.25">
      <c r="J11603" s="1"/>
    </row>
    <row r="11604" spans="10:10" x14ac:dyDescent="0.25">
      <c r="J11604" s="1"/>
    </row>
    <row r="11605" spans="10:10" x14ac:dyDescent="0.25">
      <c r="J11605" s="1"/>
    </row>
    <row r="11606" spans="10:10" x14ac:dyDescent="0.25">
      <c r="J11606" s="1"/>
    </row>
    <row r="11607" spans="10:10" x14ac:dyDescent="0.25">
      <c r="J11607" s="1"/>
    </row>
    <row r="11608" spans="10:10" x14ac:dyDescent="0.25">
      <c r="J11608" s="1"/>
    </row>
    <row r="11609" spans="10:10" x14ac:dyDescent="0.25">
      <c r="J11609" s="1"/>
    </row>
    <row r="11610" spans="10:10" x14ac:dyDescent="0.25">
      <c r="J11610" s="1"/>
    </row>
    <row r="11611" spans="10:10" x14ac:dyDescent="0.25">
      <c r="J11611" s="1"/>
    </row>
    <row r="11612" spans="10:10" x14ac:dyDescent="0.25">
      <c r="J11612" s="1"/>
    </row>
    <row r="11613" spans="10:10" x14ac:dyDescent="0.25">
      <c r="J11613" s="1"/>
    </row>
    <row r="11614" spans="10:10" x14ac:dyDescent="0.25">
      <c r="J11614" s="1"/>
    </row>
    <row r="11615" spans="10:10" x14ac:dyDescent="0.25">
      <c r="J11615" s="1"/>
    </row>
    <row r="11616" spans="10:10" x14ac:dyDescent="0.25">
      <c r="J11616" s="1"/>
    </row>
    <row r="11617" spans="10:10" x14ac:dyDescent="0.25">
      <c r="J11617" s="1"/>
    </row>
    <row r="11618" spans="10:10" x14ac:dyDescent="0.25">
      <c r="J11618" s="1"/>
    </row>
    <row r="11619" spans="10:10" x14ac:dyDescent="0.25">
      <c r="J11619" s="1"/>
    </row>
    <row r="11620" spans="10:10" x14ac:dyDescent="0.25">
      <c r="J11620" s="1"/>
    </row>
    <row r="11621" spans="10:10" x14ac:dyDescent="0.25">
      <c r="J11621" s="1"/>
    </row>
    <row r="11622" spans="10:10" x14ac:dyDescent="0.25">
      <c r="J11622" s="1"/>
    </row>
    <row r="11623" spans="10:10" x14ac:dyDescent="0.25">
      <c r="J11623" s="1"/>
    </row>
    <row r="11624" spans="10:10" x14ac:dyDescent="0.25">
      <c r="J11624" s="1"/>
    </row>
    <row r="11625" spans="10:10" x14ac:dyDescent="0.25">
      <c r="J11625" s="1"/>
    </row>
    <row r="11626" spans="10:10" x14ac:dyDescent="0.25">
      <c r="J11626" s="1"/>
    </row>
    <row r="11627" spans="10:10" x14ac:dyDescent="0.25">
      <c r="J11627" s="1"/>
    </row>
    <row r="11628" spans="10:10" x14ac:dyDescent="0.25">
      <c r="J11628" s="1"/>
    </row>
    <row r="11629" spans="10:10" x14ac:dyDescent="0.25">
      <c r="J11629" s="1"/>
    </row>
    <row r="11630" spans="10:10" x14ac:dyDescent="0.25">
      <c r="J11630" s="1"/>
    </row>
    <row r="11631" spans="10:10" x14ac:dyDescent="0.25">
      <c r="J11631" s="1"/>
    </row>
    <row r="11632" spans="10:10" x14ac:dyDescent="0.25">
      <c r="J11632" s="1"/>
    </row>
    <row r="11633" spans="10:10" x14ac:dyDescent="0.25">
      <c r="J11633" s="1"/>
    </row>
    <row r="11634" spans="10:10" x14ac:dyDescent="0.25">
      <c r="J11634" s="1"/>
    </row>
    <row r="11635" spans="10:10" x14ac:dyDescent="0.25">
      <c r="J11635" s="1"/>
    </row>
    <row r="11636" spans="10:10" x14ac:dyDescent="0.25">
      <c r="J11636" s="1"/>
    </row>
    <row r="11637" spans="10:10" x14ac:dyDescent="0.25">
      <c r="J11637" s="1"/>
    </row>
    <row r="11638" spans="10:10" x14ac:dyDescent="0.25">
      <c r="J11638" s="1"/>
    </row>
    <row r="11639" spans="10:10" x14ac:dyDescent="0.25">
      <c r="J11639" s="1"/>
    </row>
    <row r="11640" spans="10:10" x14ac:dyDescent="0.25">
      <c r="J11640" s="1"/>
    </row>
    <row r="11641" spans="10:10" x14ac:dyDescent="0.25">
      <c r="J11641" s="1"/>
    </row>
    <row r="11642" spans="10:10" x14ac:dyDescent="0.25">
      <c r="J11642" s="1"/>
    </row>
    <row r="11643" spans="10:10" x14ac:dyDescent="0.25">
      <c r="J11643" s="1"/>
    </row>
    <row r="11644" spans="10:10" x14ac:dyDescent="0.25">
      <c r="J11644" s="1"/>
    </row>
    <row r="11645" spans="10:10" x14ac:dyDescent="0.25">
      <c r="J11645" s="1"/>
    </row>
    <row r="11646" spans="10:10" x14ac:dyDescent="0.25">
      <c r="J11646" s="1"/>
    </row>
    <row r="11647" spans="10:10" x14ac:dyDescent="0.25">
      <c r="J11647" s="1"/>
    </row>
    <row r="11648" spans="10:10" x14ac:dyDescent="0.25">
      <c r="J11648" s="1"/>
    </row>
    <row r="11649" spans="10:10" x14ac:dyDescent="0.25">
      <c r="J11649" s="1"/>
    </row>
    <row r="11650" spans="10:10" x14ac:dyDescent="0.25">
      <c r="J11650" s="1"/>
    </row>
    <row r="11651" spans="10:10" x14ac:dyDescent="0.25">
      <c r="J11651" s="1"/>
    </row>
    <row r="11652" spans="10:10" x14ac:dyDescent="0.25">
      <c r="J11652" s="1"/>
    </row>
    <row r="11653" spans="10:10" x14ac:dyDescent="0.25">
      <c r="J11653" s="1"/>
    </row>
    <row r="11654" spans="10:10" x14ac:dyDescent="0.25">
      <c r="J11654" s="1"/>
    </row>
    <row r="11655" spans="10:10" x14ac:dyDescent="0.25">
      <c r="J11655" s="1"/>
    </row>
    <row r="11656" spans="10:10" x14ac:dyDescent="0.25">
      <c r="J11656" s="1"/>
    </row>
    <row r="11657" spans="10:10" x14ac:dyDescent="0.25">
      <c r="J11657" s="1"/>
    </row>
    <row r="11658" spans="10:10" x14ac:dyDescent="0.25">
      <c r="J11658" s="1"/>
    </row>
    <row r="11659" spans="10:10" x14ac:dyDescent="0.25">
      <c r="J11659" s="1"/>
    </row>
    <row r="11660" spans="10:10" x14ac:dyDescent="0.25">
      <c r="J11660" s="1"/>
    </row>
    <row r="11661" spans="10:10" x14ac:dyDescent="0.25">
      <c r="J11661" s="1"/>
    </row>
    <row r="11662" spans="10:10" x14ac:dyDescent="0.25">
      <c r="J11662" s="1"/>
    </row>
    <row r="11663" spans="10:10" x14ac:dyDescent="0.25">
      <c r="J11663" s="1"/>
    </row>
    <row r="11664" spans="10:10" x14ac:dyDescent="0.25">
      <c r="J11664" s="1"/>
    </row>
    <row r="11665" spans="10:10" x14ac:dyDescent="0.25">
      <c r="J11665" s="1"/>
    </row>
    <row r="11666" spans="10:10" x14ac:dyDescent="0.25">
      <c r="J11666" s="1"/>
    </row>
    <row r="11667" spans="10:10" x14ac:dyDescent="0.25">
      <c r="J11667" s="1"/>
    </row>
    <row r="11668" spans="10:10" x14ac:dyDescent="0.25">
      <c r="J11668" s="1"/>
    </row>
    <row r="11669" spans="10:10" x14ac:dyDescent="0.25">
      <c r="J11669" s="1"/>
    </row>
    <row r="11670" spans="10:10" x14ac:dyDescent="0.25">
      <c r="J11670" s="1"/>
    </row>
    <row r="11671" spans="10:10" x14ac:dyDescent="0.25">
      <c r="J11671" s="1"/>
    </row>
    <row r="11672" spans="10:10" x14ac:dyDescent="0.25">
      <c r="J11672" s="1"/>
    </row>
    <row r="11673" spans="10:10" x14ac:dyDescent="0.25">
      <c r="J11673" s="1"/>
    </row>
    <row r="11674" spans="10:10" x14ac:dyDescent="0.25">
      <c r="J11674" s="1"/>
    </row>
    <row r="11675" spans="10:10" x14ac:dyDescent="0.25">
      <c r="J11675" s="1"/>
    </row>
    <row r="11676" spans="10:10" x14ac:dyDescent="0.25">
      <c r="J11676" s="1"/>
    </row>
    <row r="11677" spans="10:10" x14ac:dyDescent="0.25">
      <c r="J11677" s="1"/>
    </row>
    <row r="11678" spans="10:10" x14ac:dyDescent="0.25">
      <c r="J11678" s="1"/>
    </row>
    <row r="11679" spans="10:10" x14ac:dyDescent="0.25">
      <c r="J11679" s="1"/>
    </row>
    <row r="11680" spans="10:10" x14ac:dyDescent="0.25">
      <c r="J11680" s="1"/>
    </row>
    <row r="11681" spans="10:10" x14ac:dyDescent="0.25">
      <c r="J11681" s="1"/>
    </row>
    <row r="11682" spans="10:10" x14ac:dyDescent="0.25">
      <c r="J11682" s="1"/>
    </row>
    <row r="11683" spans="10:10" x14ac:dyDescent="0.25">
      <c r="J11683" s="1"/>
    </row>
    <row r="11684" spans="10:10" x14ac:dyDescent="0.25">
      <c r="J11684" s="1"/>
    </row>
    <row r="11685" spans="10:10" x14ac:dyDescent="0.25">
      <c r="J11685" s="1"/>
    </row>
    <row r="11686" spans="10:10" x14ac:dyDescent="0.25">
      <c r="J11686" s="1"/>
    </row>
    <row r="11687" spans="10:10" x14ac:dyDescent="0.25">
      <c r="J11687" s="1"/>
    </row>
    <row r="11688" spans="10:10" x14ac:dyDescent="0.25">
      <c r="J11688" s="1"/>
    </row>
    <row r="11689" spans="10:10" x14ac:dyDescent="0.25">
      <c r="J11689" s="1"/>
    </row>
    <row r="11690" spans="10:10" x14ac:dyDescent="0.25">
      <c r="J11690" s="1"/>
    </row>
    <row r="11691" spans="10:10" x14ac:dyDescent="0.25">
      <c r="J11691" s="1"/>
    </row>
    <row r="11692" spans="10:10" x14ac:dyDescent="0.25">
      <c r="J11692" s="1"/>
    </row>
    <row r="11693" spans="10:10" x14ac:dyDescent="0.25">
      <c r="J11693" s="1"/>
    </row>
    <row r="11694" spans="10:10" x14ac:dyDescent="0.25">
      <c r="J11694" s="1"/>
    </row>
    <row r="11695" spans="10:10" x14ac:dyDescent="0.25">
      <c r="J11695" s="1"/>
    </row>
    <row r="11696" spans="10:10" x14ac:dyDescent="0.25">
      <c r="J11696" s="1"/>
    </row>
    <row r="11697" spans="10:10" x14ac:dyDescent="0.25">
      <c r="J11697" s="1"/>
    </row>
    <row r="11698" spans="10:10" x14ac:dyDescent="0.25">
      <c r="J11698" s="1"/>
    </row>
    <row r="11699" spans="10:10" x14ac:dyDescent="0.25">
      <c r="J11699" s="1"/>
    </row>
    <row r="11700" spans="10:10" x14ac:dyDescent="0.25">
      <c r="J11700" s="1"/>
    </row>
    <row r="11701" spans="10:10" x14ac:dyDescent="0.25">
      <c r="J11701" s="1"/>
    </row>
    <row r="11702" spans="10:10" x14ac:dyDescent="0.25">
      <c r="J11702" s="1"/>
    </row>
    <row r="11703" spans="10:10" x14ac:dyDescent="0.25">
      <c r="J11703" s="1"/>
    </row>
    <row r="11704" spans="10:10" x14ac:dyDescent="0.25">
      <c r="J11704" s="1"/>
    </row>
    <row r="11705" spans="10:10" x14ac:dyDescent="0.25">
      <c r="J11705" s="1"/>
    </row>
    <row r="11706" spans="10:10" x14ac:dyDescent="0.25">
      <c r="J11706" s="1"/>
    </row>
    <row r="11707" spans="10:10" x14ac:dyDescent="0.25">
      <c r="J11707" s="1"/>
    </row>
    <row r="11708" spans="10:10" x14ac:dyDescent="0.25">
      <c r="J11708" s="1"/>
    </row>
    <row r="11709" spans="10:10" x14ac:dyDescent="0.25">
      <c r="J11709" s="1"/>
    </row>
    <row r="11710" spans="10:10" x14ac:dyDescent="0.25">
      <c r="J11710" s="1"/>
    </row>
    <row r="11711" spans="10:10" x14ac:dyDescent="0.25">
      <c r="J11711" s="1"/>
    </row>
    <row r="11712" spans="10:10" x14ac:dyDescent="0.25">
      <c r="J11712" s="1"/>
    </row>
    <row r="11713" spans="10:10" x14ac:dyDescent="0.25">
      <c r="J11713" s="1"/>
    </row>
    <row r="11714" spans="10:10" x14ac:dyDescent="0.25">
      <c r="J11714" s="1"/>
    </row>
    <row r="11715" spans="10:10" x14ac:dyDescent="0.25">
      <c r="J11715" s="1"/>
    </row>
    <row r="11716" spans="10:10" x14ac:dyDescent="0.25">
      <c r="J11716" s="1"/>
    </row>
    <row r="11717" spans="10:10" x14ac:dyDescent="0.25">
      <c r="J11717" s="1"/>
    </row>
    <row r="11718" spans="10:10" x14ac:dyDescent="0.25">
      <c r="J11718" s="1"/>
    </row>
    <row r="11719" spans="10:10" x14ac:dyDescent="0.25">
      <c r="J11719" s="1"/>
    </row>
    <row r="11720" spans="10:10" x14ac:dyDescent="0.25">
      <c r="J11720" s="1"/>
    </row>
    <row r="11721" spans="10:10" x14ac:dyDescent="0.25">
      <c r="J11721" s="1"/>
    </row>
    <row r="11722" spans="10:10" x14ac:dyDescent="0.25">
      <c r="J11722" s="1"/>
    </row>
    <row r="11723" spans="10:10" x14ac:dyDescent="0.25">
      <c r="J11723" s="1"/>
    </row>
    <row r="11724" spans="10:10" x14ac:dyDescent="0.25">
      <c r="J11724" s="1"/>
    </row>
    <row r="11725" spans="10:10" x14ac:dyDescent="0.25">
      <c r="J11725" s="1"/>
    </row>
    <row r="11726" spans="10:10" x14ac:dyDescent="0.25">
      <c r="J11726" s="1"/>
    </row>
    <row r="11727" spans="10:10" x14ac:dyDescent="0.25">
      <c r="J11727" s="1"/>
    </row>
    <row r="11728" spans="10:10" x14ac:dyDescent="0.25">
      <c r="J11728" s="1"/>
    </row>
    <row r="11729" spans="10:10" x14ac:dyDescent="0.25">
      <c r="J11729" s="1"/>
    </row>
    <row r="11730" spans="10:10" x14ac:dyDescent="0.25">
      <c r="J11730" s="1"/>
    </row>
    <row r="11731" spans="10:10" x14ac:dyDescent="0.25">
      <c r="J11731" s="1"/>
    </row>
    <row r="11732" spans="10:10" x14ac:dyDescent="0.25">
      <c r="J11732" s="1"/>
    </row>
    <row r="11733" spans="10:10" x14ac:dyDescent="0.25">
      <c r="J11733" s="1"/>
    </row>
    <row r="11734" spans="10:10" x14ac:dyDescent="0.25">
      <c r="J11734" s="1"/>
    </row>
    <row r="11735" spans="10:10" x14ac:dyDescent="0.25">
      <c r="J11735" s="1"/>
    </row>
    <row r="11736" spans="10:10" x14ac:dyDescent="0.25">
      <c r="J11736" s="1"/>
    </row>
    <row r="11737" spans="10:10" x14ac:dyDescent="0.25">
      <c r="J11737" s="1"/>
    </row>
    <row r="11738" spans="10:10" x14ac:dyDescent="0.25">
      <c r="J11738" s="1"/>
    </row>
    <row r="11739" spans="10:10" x14ac:dyDescent="0.25">
      <c r="J11739" s="1"/>
    </row>
    <row r="11740" spans="10:10" x14ac:dyDescent="0.25">
      <c r="J11740" s="1"/>
    </row>
    <row r="11741" spans="10:10" x14ac:dyDescent="0.25">
      <c r="J11741" s="1"/>
    </row>
    <row r="11742" spans="10:10" x14ac:dyDescent="0.25">
      <c r="J11742" s="1"/>
    </row>
    <row r="11743" spans="10:10" x14ac:dyDescent="0.25">
      <c r="J11743" s="1"/>
    </row>
    <row r="11744" spans="10:10" x14ac:dyDescent="0.25">
      <c r="J11744" s="1"/>
    </row>
    <row r="11745" spans="10:10" x14ac:dyDescent="0.25">
      <c r="J11745" s="1"/>
    </row>
    <row r="11746" spans="10:10" x14ac:dyDescent="0.25">
      <c r="J11746" s="1"/>
    </row>
    <row r="11747" spans="10:10" x14ac:dyDescent="0.25">
      <c r="J11747" s="1"/>
    </row>
    <row r="11748" spans="10:10" x14ac:dyDescent="0.25">
      <c r="J11748" s="1"/>
    </row>
    <row r="11749" spans="10:10" x14ac:dyDescent="0.25">
      <c r="J11749" s="1"/>
    </row>
    <row r="11750" spans="10:10" x14ac:dyDescent="0.25">
      <c r="J11750" s="1"/>
    </row>
    <row r="11751" spans="10:10" x14ac:dyDescent="0.25">
      <c r="J11751" s="1"/>
    </row>
    <row r="11752" spans="10:10" x14ac:dyDescent="0.25">
      <c r="J11752" s="1"/>
    </row>
    <row r="11753" spans="10:10" x14ac:dyDescent="0.25">
      <c r="J11753" s="1"/>
    </row>
    <row r="11754" spans="10:10" x14ac:dyDescent="0.25">
      <c r="J11754" s="1"/>
    </row>
    <row r="11755" spans="10:10" x14ac:dyDescent="0.25">
      <c r="J11755" s="1"/>
    </row>
    <row r="11756" spans="10:10" x14ac:dyDescent="0.25">
      <c r="J11756" s="1"/>
    </row>
    <row r="11757" spans="10:10" x14ac:dyDescent="0.25">
      <c r="J11757" s="1"/>
    </row>
    <row r="11758" spans="10:10" x14ac:dyDescent="0.25">
      <c r="J11758" s="1"/>
    </row>
    <row r="11759" spans="10:10" x14ac:dyDescent="0.25">
      <c r="J11759" s="1"/>
    </row>
    <row r="11760" spans="10:10" x14ac:dyDescent="0.25">
      <c r="J11760" s="1"/>
    </row>
    <row r="11761" spans="10:10" x14ac:dyDescent="0.25">
      <c r="J11761" s="1"/>
    </row>
    <row r="11762" spans="10:10" x14ac:dyDescent="0.25">
      <c r="J11762" s="1"/>
    </row>
    <row r="11763" spans="10:10" x14ac:dyDescent="0.25">
      <c r="J11763" s="1"/>
    </row>
    <row r="11764" spans="10:10" x14ac:dyDescent="0.25">
      <c r="J11764" s="1"/>
    </row>
    <row r="11765" spans="10:10" x14ac:dyDescent="0.25">
      <c r="J11765" s="1"/>
    </row>
    <row r="11766" spans="10:10" x14ac:dyDescent="0.25">
      <c r="J11766" s="1"/>
    </row>
    <row r="11767" spans="10:10" x14ac:dyDescent="0.25">
      <c r="J11767" s="1"/>
    </row>
    <row r="11768" spans="10:10" x14ac:dyDescent="0.25">
      <c r="J11768" s="1"/>
    </row>
    <row r="11769" spans="10:10" x14ac:dyDescent="0.25">
      <c r="J11769" s="1"/>
    </row>
    <row r="11770" spans="10:10" x14ac:dyDescent="0.25">
      <c r="J11770" s="1"/>
    </row>
    <row r="11771" spans="10:10" x14ac:dyDescent="0.25">
      <c r="J11771" s="1"/>
    </row>
    <row r="11772" spans="10:10" x14ac:dyDescent="0.25">
      <c r="J11772" s="1"/>
    </row>
    <row r="11773" spans="10:10" x14ac:dyDescent="0.25">
      <c r="J11773" s="1"/>
    </row>
    <row r="11774" spans="10:10" x14ac:dyDescent="0.25">
      <c r="J11774" s="1"/>
    </row>
    <row r="11775" spans="10:10" x14ac:dyDescent="0.25">
      <c r="J11775" s="1"/>
    </row>
    <row r="11776" spans="10:10" x14ac:dyDescent="0.25">
      <c r="J11776" s="1"/>
    </row>
    <row r="11777" spans="10:10" x14ac:dyDescent="0.25">
      <c r="J11777" s="1"/>
    </row>
    <row r="11778" spans="10:10" x14ac:dyDescent="0.25">
      <c r="J11778" s="1"/>
    </row>
    <row r="11779" spans="10:10" x14ac:dyDescent="0.25">
      <c r="J11779" s="1"/>
    </row>
    <row r="11780" spans="10:10" x14ac:dyDescent="0.25">
      <c r="J11780" s="1"/>
    </row>
    <row r="11781" spans="10:10" x14ac:dyDescent="0.25">
      <c r="J11781" s="1"/>
    </row>
    <row r="11782" spans="10:10" x14ac:dyDescent="0.25">
      <c r="J11782" s="1"/>
    </row>
    <row r="11783" spans="10:10" x14ac:dyDescent="0.25">
      <c r="J11783" s="1"/>
    </row>
    <row r="11784" spans="10:10" x14ac:dyDescent="0.25">
      <c r="J11784" s="1"/>
    </row>
    <row r="11785" spans="10:10" x14ac:dyDescent="0.25">
      <c r="J11785" s="1"/>
    </row>
    <row r="11786" spans="10:10" x14ac:dyDescent="0.25">
      <c r="J11786" s="1"/>
    </row>
    <row r="11787" spans="10:10" x14ac:dyDescent="0.25">
      <c r="J11787" s="1"/>
    </row>
    <row r="11788" spans="10:10" x14ac:dyDescent="0.25">
      <c r="J11788" s="1"/>
    </row>
    <row r="11789" spans="10:10" x14ac:dyDescent="0.25">
      <c r="J11789" s="1"/>
    </row>
    <row r="11790" spans="10:10" x14ac:dyDescent="0.25">
      <c r="J11790" s="1"/>
    </row>
    <row r="11791" spans="10:10" x14ac:dyDescent="0.25">
      <c r="J11791" s="1"/>
    </row>
    <row r="11792" spans="10:10" x14ac:dyDescent="0.25">
      <c r="J11792" s="1"/>
    </row>
    <row r="11793" spans="10:10" x14ac:dyDescent="0.25">
      <c r="J11793" s="1"/>
    </row>
    <row r="11794" spans="10:10" x14ac:dyDescent="0.25">
      <c r="J11794" s="1"/>
    </row>
    <row r="11795" spans="10:10" x14ac:dyDescent="0.25">
      <c r="J11795" s="1"/>
    </row>
    <row r="11796" spans="10:10" x14ac:dyDescent="0.25">
      <c r="J11796" s="1"/>
    </row>
    <row r="11797" spans="10:10" x14ac:dyDescent="0.25">
      <c r="J11797" s="1"/>
    </row>
    <row r="11798" spans="10:10" x14ac:dyDescent="0.25">
      <c r="J11798" s="1"/>
    </row>
    <row r="11799" spans="10:10" x14ac:dyDescent="0.25">
      <c r="J11799" s="1"/>
    </row>
    <row r="11800" spans="10:10" x14ac:dyDescent="0.25">
      <c r="J11800" s="1"/>
    </row>
    <row r="11801" spans="10:10" x14ac:dyDescent="0.25">
      <c r="J11801" s="1"/>
    </row>
    <row r="11802" spans="10:10" x14ac:dyDescent="0.25">
      <c r="J11802" s="1"/>
    </row>
    <row r="11803" spans="10:10" x14ac:dyDescent="0.25">
      <c r="J11803" s="1"/>
    </row>
    <row r="11804" spans="10:10" x14ac:dyDescent="0.25">
      <c r="J11804" s="1"/>
    </row>
    <row r="11805" spans="10:10" x14ac:dyDescent="0.25">
      <c r="J11805" s="1"/>
    </row>
    <row r="11806" spans="10:10" x14ac:dyDescent="0.25">
      <c r="J11806" s="1"/>
    </row>
    <row r="11807" spans="10:10" x14ac:dyDescent="0.25">
      <c r="J11807" s="1"/>
    </row>
    <row r="11808" spans="10:10" x14ac:dyDescent="0.25">
      <c r="J11808" s="1"/>
    </row>
    <row r="11809" spans="10:10" x14ac:dyDescent="0.25">
      <c r="J11809" s="1"/>
    </row>
    <row r="11810" spans="10:10" x14ac:dyDescent="0.25">
      <c r="J11810" s="1"/>
    </row>
    <row r="11811" spans="10:10" x14ac:dyDescent="0.25">
      <c r="J11811" s="1"/>
    </row>
    <row r="11812" spans="10:10" x14ac:dyDescent="0.25">
      <c r="J11812" s="1"/>
    </row>
    <row r="11813" spans="10:10" x14ac:dyDescent="0.25">
      <c r="J11813" s="1"/>
    </row>
    <row r="11814" spans="10:10" x14ac:dyDescent="0.25">
      <c r="J11814" s="1"/>
    </row>
    <row r="11815" spans="10:10" x14ac:dyDescent="0.25">
      <c r="J11815" s="1"/>
    </row>
    <row r="11816" spans="10:10" x14ac:dyDescent="0.25">
      <c r="J11816" s="1"/>
    </row>
    <row r="11817" spans="10:10" x14ac:dyDescent="0.25">
      <c r="J11817" s="1"/>
    </row>
    <row r="11818" spans="10:10" x14ac:dyDescent="0.25">
      <c r="J11818" s="1"/>
    </row>
    <row r="11819" spans="10:10" x14ac:dyDescent="0.25">
      <c r="J11819" s="1"/>
    </row>
    <row r="11820" spans="10:10" x14ac:dyDescent="0.25">
      <c r="J11820" s="1"/>
    </row>
    <row r="11821" spans="10:10" x14ac:dyDescent="0.25">
      <c r="J11821" s="1"/>
    </row>
    <row r="11822" spans="10:10" x14ac:dyDescent="0.25">
      <c r="J11822" s="1"/>
    </row>
    <row r="11823" spans="10:10" x14ac:dyDescent="0.25">
      <c r="J11823" s="1"/>
    </row>
    <row r="11824" spans="10:10" x14ac:dyDescent="0.25">
      <c r="J11824" s="1"/>
    </row>
    <row r="11825" spans="10:10" x14ac:dyDescent="0.25">
      <c r="J11825" s="1"/>
    </row>
    <row r="11826" spans="10:10" x14ac:dyDescent="0.25">
      <c r="J11826" s="1"/>
    </row>
    <row r="11827" spans="10:10" x14ac:dyDescent="0.25">
      <c r="J11827" s="1"/>
    </row>
    <row r="11828" spans="10:10" x14ac:dyDescent="0.25">
      <c r="J11828" s="1"/>
    </row>
    <row r="11829" spans="10:10" x14ac:dyDescent="0.25">
      <c r="J11829" s="1"/>
    </row>
    <row r="11830" spans="10:10" x14ac:dyDescent="0.25">
      <c r="J11830" s="1"/>
    </row>
    <row r="11831" spans="10:10" x14ac:dyDescent="0.25">
      <c r="J11831" s="1"/>
    </row>
    <row r="11832" spans="10:10" x14ac:dyDescent="0.25">
      <c r="J11832" s="1"/>
    </row>
    <row r="11833" spans="10:10" x14ac:dyDescent="0.25">
      <c r="J11833" s="1"/>
    </row>
    <row r="11834" spans="10:10" x14ac:dyDescent="0.25">
      <c r="J11834" s="1"/>
    </row>
    <row r="11835" spans="10:10" x14ac:dyDescent="0.25">
      <c r="J11835" s="1"/>
    </row>
    <row r="11836" spans="10:10" x14ac:dyDescent="0.25">
      <c r="J11836" s="1"/>
    </row>
    <row r="11837" spans="10:10" x14ac:dyDescent="0.25">
      <c r="J11837" s="1"/>
    </row>
    <row r="11838" spans="10:10" x14ac:dyDescent="0.25">
      <c r="J11838" s="1"/>
    </row>
    <row r="11839" spans="10:10" x14ac:dyDescent="0.25">
      <c r="J11839" s="1"/>
    </row>
    <row r="11840" spans="10:10" x14ac:dyDescent="0.25">
      <c r="J11840" s="1"/>
    </row>
    <row r="11841" spans="10:10" x14ac:dyDescent="0.25">
      <c r="J11841" s="1"/>
    </row>
    <row r="11842" spans="10:10" x14ac:dyDescent="0.25">
      <c r="J11842" s="1"/>
    </row>
    <row r="11843" spans="10:10" x14ac:dyDescent="0.25">
      <c r="J11843" s="1"/>
    </row>
    <row r="11844" spans="10:10" x14ac:dyDescent="0.25">
      <c r="J11844" s="1"/>
    </row>
    <row r="11845" spans="10:10" x14ac:dyDescent="0.25">
      <c r="J11845" s="1"/>
    </row>
    <row r="11846" spans="10:10" x14ac:dyDescent="0.25">
      <c r="J11846" s="1"/>
    </row>
    <row r="11847" spans="10:10" x14ac:dyDescent="0.25">
      <c r="J11847" s="1"/>
    </row>
    <row r="11848" spans="10:10" x14ac:dyDescent="0.25">
      <c r="J11848" s="1"/>
    </row>
    <row r="11849" spans="10:10" x14ac:dyDescent="0.25">
      <c r="J11849" s="1"/>
    </row>
    <row r="11850" spans="10:10" x14ac:dyDescent="0.25">
      <c r="J11850" s="1"/>
    </row>
    <row r="11851" spans="10:10" x14ac:dyDescent="0.25">
      <c r="J11851" s="1"/>
    </row>
    <row r="11852" spans="10:10" x14ac:dyDescent="0.25">
      <c r="J11852" s="1"/>
    </row>
    <row r="11853" spans="10:10" x14ac:dyDescent="0.25">
      <c r="J11853" s="1"/>
    </row>
    <row r="11854" spans="10:10" x14ac:dyDescent="0.25">
      <c r="J11854" s="1"/>
    </row>
    <row r="11855" spans="10:10" x14ac:dyDescent="0.25">
      <c r="J11855" s="1"/>
    </row>
    <row r="11856" spans="10:10" x14ac:dyDescent="0.25">
      <c r="J11856" s="1"/>
    </row>
    <row r="11857" spans="10:10" x14ac:dyDescent="0.25">
      <c r="J11857" s="1"/>
    </row>
    <row r="11858" spans="10:10" x14ac:dyDescent="0.25">
      <c r="J11858" s="1"/>
    </row>
    <row r="11859" spans="10:10" x14ac:dyDescent="0.25">
      <c r="J11859" s="1"/>
    </row>
    <row r="11860" spans="10:10" x14ac:dyDescent="0.25">
      <c r="J11860" s="1"/>
    </row>
    <row r="11861" spans="10:10" x14ac:dyDescent="0.25">
      <c r="J11861" s="1"/>
    </row>
    <row r="11862" spans="10:10" x14ac:dyDescent="0.25">
      <c r="J11862" s="1"/>
    </row>
    <row r="11863" spans="10:10" x14ac:dyDescent="0.25">
      <c r="J11863" s="1"/>
    </row>
    <row r="11864" spans="10:10" x14ac:dyDescent="0.25">
      <c r="J11864" s="1"/>
    </row>
    <row r="11865" spans="10:10" x14ac:dyDescent="0.25">
      <c r="J11865" s="1"/>
    </row>
    <row r="11866" spans="10:10" x14ac:dyDescent="0.25">
      <c r="J11866" s="1"/>
    </row>
    <row r="11867" spans="10:10" x14ac:dyDescent="0.25">
      <c r="J11867" s="1"/>
    </row>
    <row r="11868" spans="10:10" x14ac:dyDescent="0.25">
      <c r="J11868" s="1"/>
    </row>
    <row r="11869" spans="10:10" x14ac:dyDescent="0.25">
      <c r="J11869" s="1"/>
    </row>
    <row r="11870" spans="10:10" x14ac:dyDescent="0.25">
      <c r="J11870" s="1"/>
    </row>
    <row r="11871" spans="10:10" x14ac:dyDescent="0.25">
      <c r="J11871" s="1"/>
    </row>
    <row r="11872" spans="10:10" x14ac:dyDescent="0.25">
      <c r="J11872" s="1"/>
    </row>
    <row r="11873" spans="10:10" x14ac:dyDescent="0.25">
      <c r="J11873" s="1"/>
    </row>
    <row r="11874" spans="10:10" x14ac:dyDescent="0.25">
      <c r="J11874" s="1"/>
    </row>
    <row r="11875" spans="10:10" x14ac:dyDescent="0.25">
      <c r="J11875" s="1"/>
    </row>
    <row r="11876" spans="10:10" x14ac:dyDescent="0.25">
      <c r="J11876" s="1"/>
    </row>
    <row r="11877" spans="10:10" x14ac:dyDescent="0.25">
      <c r="J11877" s="1"/>
    </row>
    <row r="11878" spans="10:10" x14ac:dyDescent="0.25">
      <c r="J11878" s="1"/>
    </row>
    <row r="11879" spans="10:10" x14ac:dyDescent="0.25">
      <c r="J11879" s="1"/>
    </row>
    <row r="11880" spans="10:10" x14ac:dyDescent="0.25">
      <c r="J11880" s="1"/>
    </row>
    <row r="11881" spans="10:10" x14ac:dyDescent="0.25">
      <c r="J11881" s="1"/>
    </row>
    <row r="11882" spans="10:10" x14ac:dyDescent="0.25">
      <c r="J11882" s="1"/>
    </row>
    <row r="11883" spans="10:10" x14ac:dyDescent="0.25">
      <c r="J11883" s="1"/>
    </row>
    <row r="11884" spans="10:10" x14ac:dyDescent="0.25">
      <c r="J11884" s="1"/>
    </row>
    <row r="11885" spans="10:10" x14ac:dyDescent="0.25">
      <c r="J11885" s="1"/>
    </row>
    <row r="11886" spans="10:10" x14ac:dyDescent="0.25">
      <c r="J11886" s="1"/>
    </row>
    <row r="11887" spans="10:10" x14ac:dyDescent="0.25">
      <c r="J11887" s="1"/>
    </row>
    <row r="11888" spans="10:10" x14ac:dyDescent="0.25">
      <c r="J11888" s="1"/>
    </row>
    <row r="11889" spans="10:10" x14ac:dyDescent="0.25">
      <c r="J11889" s="1"/>
    </row>
    <row r="11890" spans="10:10" x14ac:dyDescent="0.25">
      <c r="J11890" s="1"/>
    </row>
    <row r="11891" spans="10:10" x14ac:dyDescent="0.25">
      <c r="J11891" s="1"/>
    </row>
    <row r="11892" spans="10:10" x14ac:dyDescent="0.25">
      <c r="J11892" s="1"/>
    </row>
    <row r="11893" spans="10:10" x14ac:dyDescent="0.25">
      <c r="J11893" s="1"/>
    </row>
    <row r="11894" spans="10:10" x14ac:dyDescent="0.25">
      <c r="J11894" s="1"/>
    </row>
    <row r="11895" spans="10:10" x14ac:dyDescent="0.25">
      <c r="J11895" s="1"/>
    </row>
    <row r="11896" spans="10:10" x14ac:dyDescent="0.25">
      <c r="J11896" s="1"/>
    </row>
    <row r="11897" spans="10:10" x14ac:dyDescent="0.25">
      <c r="J11897" s="1"/>
    </row>
    <row r="11898" spans="10:10" x14ac:dyDescent="0.25">
      <c r="J11898" s="1"/>
    </row>
    <row r="11899" spans="10:10" x14ac:dyDescent="0.25">
      <c r="J11899" s="1"/>
    </row>
    <row r="11900" spans="10:10" x14ac:dyDescent="0.25">
      <c r="J11900" s="1"/>
    </row>
    <row r="11901" spans="10:10" x14ac:dyDescent="0.25">
      <c r="J11901" s="1"/>
    </row>
    <row r="11902" spans="10:10" x14ac:dyDescent="0.25">
      <c r="J11902" s="1"/>
    </row>
    <row r="11903" spans="10:10" x14ac:dyDescent="0.25">
      <c r="J11903" s="1"/>
    </row>
    <row r="11904" spans="10:10" x14ac:dyDescent="0.25">
      <c r="J11904" s="1"/>
    </row>
    <row r="11905" spans="10:10" x14ac:dyDescent="0.25">
      <c r="J11905" s="1"/>
    </row>
    <row r="11906" spans="10:10" x14ac:dyDescent="0.25">
      <c r="J11906" s="1"/>
    </row>
    <row r="11907" spans="10:10" x14ac:dyDescent="0.25">
      <c r="J11907" s="1"/>
    </row>
    <row r="11908" spans="10:10" x14ac:dyDescent="0.25">
      <c r="J11908" s="1"/>
    </row>
    <row r="11909" spans="10:10" x14ac:dyDescent="0.25">
      <c r="J11909" s="1"/>
    </row>
    <row r="11910" spans="10:10" x14ac:dyDescent="0.25">
      <c r="J11910" s="1"/>
    </row>
    <row r="11911" spans="10:10" x14ac:dyDescent="0.25">
      <c r="J11911" s="1"/>
    </row>
    <row r="11912" spans="10:10" x14ac:dyDescent="0.25">
      <c r="J11912" s="1"/>
    </row>
    <row r="11913" spans="10:10" x14ac:dyDescent="0.25">
      <c r="J11913" s="1"/>
    </row>
    <row r="11914" spans="10:10" x14ac:dyDescent="0.25">
      <c r="J11914" s="1"/>
    </row>
    <row r="11915" spans="10:10" x14ac:dyDescent="0.25">
      <c r="J11915" s="1"/>
    </row>
    <row r="11916" spans="10:10" x14ac:dyDescent="0.25">
      <c r="J11916" s="1"/>
    </row>
    <row r="11917" spans="10:10" x14ac:dyDescent="0.25">
      <c r="J11917" s="1"/>
    </row>
    <row r="11918" spans="10:10" x14ac:dyDescent="0.25">
      <c r="J11918" s="1"/>
    </row>
    <row r="11919" spans="10:10" x14ac:dyDescent="0.25">
      <c r="J11919" s="1"/>
    </row>
    <row r="11920" spans="10:10" x14ac:dyDescent="0.25">
      <c r="J11920" s="1"/>
    </row>
    <row r="11921" spans="10:10" x14ac:dyDescent="0.25">
      <c r="J11921" s="1"/>
    </row>
    <row r="11922" spans="10:10" x14ac:dyDescent="0.25">
      <c r="J11922" s="1"/>
    </row>
    <row r="11923" spans="10:10" x14ac:dyDescent="0.25">
      <c r="J11923" s="1"/>
    </row>
    <row r="11924" spans="10:10" x14ac:dyDescent="0.25">
      <c r="J11924" s="1"/>
    </row>
    <row r="11925" spans="10:10" x14ac:dyDescent="0.25">
      <c r="J11925" s="1"/>
    </row>
    <row r="11926" spans="10:10" x14ac:dyDescent="0.25">
      <c r="J11926" s="1"/>
    </row>
    <row r="11927" spans="10:10" x14ac:dyDescent="0.25">
      <c r="J11927" s="1"/>
    </row>
    <row r="11928" spans="10:10" x14ac:dyDescent="0.25">
      <c r="J11928" s="1"/>
    </row>
    <row r="11929" spans="10:10" x14ac:dyDescent="0.25">
      <c r="J11929" s="1"/>
    </row>
    <row r="11930" spans="10:10" x14ac:dyDescent="0.25">
      <c r="J11930" s="1"/>
    </row>
    <row r="11931" spans="10:10" x14ac:dyDescent="0.25">
      <c r="J11931" s="1"/>
    </row>
    <row r="11932" spans="10:10" x14ac:dyDescent="0.25">
      <c r="J11932" s="1"/>
    </row>
    <row r="11933" spans="10:10" x14ac:dyDescent="0.25">
      <c r="J11933" s="1"/>
    </row>
    <row r="11934" spans="10:10" x14ac:dyDescent="0.25">
      <c r="J11934" s="1"/>
    </row>
    <row r="11935" spans="10:10" x14ac:dyDescent="0.25">
      <c r="J11935" s="1"/>
    </row>
    <row r="11936" spans="10:10" x14ac:dyDescent="0.25">
      <c r="J11936" s="1"/>
    </row>
    <row r="11937" spans="10:10" x14ac:dyDescent="0.25">
      <c r="J11937" s="1"/>
    </row>
    <row r="11938" spans="10:10" x14ac:dyDescent="0.25">
      <c r="J11938" s="1"/>
    </row>
    <row r="11939" spans="10:10" x14ac:dyDescent="0.25">
      <c r="J11939" s="1"/>
    </row>
    <row r="11940" spans="10:10" x14ac:dyDescent="0.25">
      <c r="J11940" s="1"/>
    </row>
    <row r="11941" spans="10:10" x14ac:dyDescent="0.25">
      <c r="J11941" s="1"/>
    </row>
    <row r="11942" spans="10:10" x14ac:dyDescent="0.25">
      <c r="J11942" s="1"/>
    </row>
    <row r="11943" spans="10:10" x14ac:dyDescent="0.25">
      <c r="J11943" s="1"/>
    </row>
    <row r="11944" spans="10:10" x14ac:dyDescent="0.25">
      <c r="J11944" s="1"/>
    </row>
    <row r="11945" spans="10:10" x14ac:dyDescent="0.25">
      <c r="J11945" s="1"/>
    </row>
    <row r="11946" spans="10:10" x14ac:dyDescent="0.25">
      <c r="J11946" s="1"/>
    </row>
    <row r="11947" spans="10:10" x14ac:dyDescent="0.25">
      <c r="J11947" s="1"/>
    </row>
    <row r="11948" spans="10:10" x14ac:dyDescent="0.25">
      <c r="J11948" s="1"/>
    </row>
    <row r="11949" spans="10:10" x14ac:dyDescent="0.25">
      <c r="J11949" s="1"/>
    </row>
    <row r="11950" spans="10:10" x14ac:dyDescent="0.25">
      <c r="J11950" s="1"/>
    </row>
    <row r="11951" spans="10:10" x14ac:dyDescent="0.25">
      <c r="J11951" s="1"/>
    </row>
    <row r="11952" spans="10:10" x14ac:dyDescent="0.25">
      <c r="J11952" s="1"/>
    </row>
    <row r="11953" spans="10:10" x14ac:dyDescent="0.25">
      <c r="J11953" s="1"/>
    </row>
    <row r="11954" spans="10:10" x14ac:dyDescent="0.25">
      <c r="J11954" s="1"/>
    </row>
    <row r="11955" spans="10:10" x14ac:dyDescent="0.25">
      <c r="J11955" s="1"/>
    </row>
    <row r="11956" spans="10:10" x14ac:dyDescent="0.25">
      <c r="J11956" s="1"/>
    </row>
    <row r="11957" spans="10:10" x14ac:dyDescent="0.25">
      <c r="J11957" s="1"/>
    </row>
    <row r="11958" spans="10:10" x14ac:dyDescent="0.25">
      <c r="J11958" s="1"/>
    </row>
    <row r="11959" spans="10:10" x14ac:dyDescent="0.25">
      <c r="J11959" s="1"/>
    </row>
    <row r="11960" spans="10:10" x14ac:dyDescent="0.25">
      <c r="J11960" s="1"/>
    </row>
    <row r="11961" spans="10:10" x14ac:dyDescent="0.25">
      <c r="J11961" s="1"/>
    </row>
    <row r="11962" spans="10:10" x14ac:dyDescent="0.25">
      <c r="J11962" s="1"/>
    </row>
    <row r="11963" spans="10:10" x14ac:dyDescent="0.25">
      <c r="J11963" s="1"/>
    </row>
    <row r="11964" spans="10:10" x14ac:dyDescent="0.25">
      <c r="J11964" s="1"/>
    </row>
    <row r="11965" spans="10:10" x14ac:dyDescent="0.25">
      <c r="J11965" s="1"/>
    </row>
    <row r="11966" spans="10:10" x14ac:dyDescent="0.25">
      <c r="J11966" s="1"/>
    </row>
    <row r="11967" spans="10:10" x14ac:dyDescent="0.25">
      <c r="J11967" s="1"/>
    </row>
    <row r="11968" spans="10:10" x14ac:dyDescent="0.25">
      <c r="J11968" s="1"/>
    </row>
    <row r="11969" spans="10:10" x14ac:dyDescent="0.25">
      <c r="J11969" s="1"/>
    </row>
    <row r="11970" spans="10:10" x14ac:dyDescent="0.25">
      <c r="J11970" s="1"/>
    </row>
    <row r="11971" spans="10:10" x14ac:dyDescent="0.25">
      <c r="J11971" s="1"/>
    </row>
    <row r="11972" spans="10:10" x14ac:dyDescent="0.25">
      <c r="J11972" s="1"/>
    </row>
    <row r="11973" spans="10:10" x14ac:dyDescent="0.25">
      <c r="J11973" s="1"/>
    </row>
    <row r="11974" spans="10:10" x14ac:dyDescent="0.25">
      <c r="J11974" s="1"/>
    </row>
    <row r="11975" spans="10:10" x14ac:dyDescent="0.25">
      <c r="J11975" s="1"/>
    </row>
    <row r="11976" spans="10:10" x14ac:dyDescent="0.25">
      <c r="J11976" s="1"/>
    </row>
    <row r="11977" spans="10:10" x14ac:dyDescent="0.25">
      <c r="J11977" s="1"/>
    </row>
    <row r="11978" spans="10:10" x14ac:dyDescent="0.25">
      <c r="J11978" s="1"/>
    </row>
    <row r="11979" spans="10:10" x14ac:dyDescent="0.25">
      <c r="J11979" s="1"/>
    </row>
    <row r="11980" spans="10:10" x14ac:dyDescent="0.25">
      <c r="J11980" s="1"/>
    </row>
    <row r="11981" spans="10:10" x14ac:dyDescent="0.25">
      <c r="J11981" s="1"/>
    </row>
    <row r="11982" spans="10:10" x14ac:dyDescent="0.25">
      <c r="J11982" s="1"/>
    </row>
    <row r="11983" spans="10:10" x14ac:dyDescent="0.25">
      <c r="J11983" s="1"/>
    </row>
    <row r="11984" spans="10:10" x14ac:dyDescent="0.25">
      <c r="J11984" s="1"/>
    </row>
    <row r="11985" spans="10:10" x14ac:dyDescent="0.25">
      <c r="J11985" s="1"/>
    </row>
    <row r="11986" spans="10:10" x14ac:dyDescent="0.25">
      <c r="J11986" s="1"/>
    </row>
    <row r="11987" spans="10:10" x14ac:dyDescent="0.25">
      <c r="J11987" s="1"/>
    </row>
    <row r="11988" spans="10:10" x14ac:dyDescent="0.25">
      <c r="J11988" s="1"/>
    </row>
    <row r="11989" spans="10:10" x14ac:dyDescent="0.25">
      <c r="J11989" s="1"/>
    </row>
    <row r="11990" spans="10:10" x14ac:dyDescent="0.25">
      <c r="J11990" s="1"/>
    </row>
    <row r="11991" spans="10:10" x14ac:dyDescent="0.25">
      <c r="J11991" s="1"/>
    </row>
    <row r="11992" spans="10:10" x14ac:dyDescent="0.25">
      <c r="J11992" s="1"/>
    </row>
    <row r="11993" spans="10:10" x14ac:dyDescent="0.25">
      <c r="J11993" s="1"/>
    </row>
    <row r="11994" spans="10:10" x14ac:dyDescent="0.25">
      <c r="J11994" s="1"/>
    </row>
    <row r="11995" spans="10:10" x14ac:dyDescent="0.25">
      <c r="J11995" s="1"/>
    </row>
    <row r="11996" spans="10:10" x14ac:dyDescent="0.25">
      <c r="J11996" s="1"/>
    </row>
    <row r="11997" spans="10:10" x14ac:dyDescent="0.25">
      <c r="J11997" s="1"/>
    </row>
    <row r="11998" spans="10:10" x14ac:dyDescent="0.25">
      <c r="J11998" s="1"/>
    </row>
    <row r="11999" spans="10:10" x14ac:dyDescent="0.25">
      <c r="J11999" s="1"/>
    </row>
    <row r="12000" spans="10:10" x14ac:dyDescent="0.25">
      <c r="J12000" s="1"/>
    </row>
    <row r="12001" spans="10:10" x14ac:dyDescent="0.25">
      <c r="J12001" s="1"/>
    </row>
    <row r="12002" spans="10:10" x14ac:dyDescent="0.25">
      <c r="J12002" s="1"/>
    </row>
    <row r="12003" spans="10:10" x14ac:dyDescent="0.25">
      <c r="J12003" s="1"/>
    </row>
    <row r="12004" spans="10:10" x14ac:dyDescent="0.25">
      <c r="J12004" s="1"/>
    </row>
    <row r="12005" spans="10:10" x14ac:dyDescent="0.25">
      <c r="J12005" s="1"/>
    </row>
    <row r="12006" spans="10:10" x14ac:dyDescent="0.25">
      <c r="J12006" s="1"/>
    </row>
    <row r="12007" spans="10:10" x14ac:dyDescent="0.25">
      <c r="J12007" s="1"/>
    </row>
    <row r="12008" spans="10:10" x14ac:dyDescent="0.25">
      <c r="J12008" s="1"/>
    </row>
    <row r="12009" spans="10:10" x14ac:dyDescent="0.25">
      <c r="J12009" s="1"/>
    </row>
    <row r="12010" spans="10:10" x14ac:dyDescent="0.25">
      <c r="J12010" s="1"/>
    </row>
    <row r="12011" spans="10:10" x14ac:dyDescent="0.25">
      <c r="J12011" s="1"/>
    </row>
    <row r="12012" spans="10:10" x14ac:dyDescent="0.25">
      <c r="J12012" s="1"/>
    </row>
    <row r="12013" spans="10:10" x14ac:dyDescent="0.25">
      <c r="J12013" s="1"/>
    </row>
    <row r="12014" spans="10:10" x14ac:dyDescent="0.25">
      <c r="J12014" s="1"/>
    </row>
    <row r="12015" spans="10:10" x14ac:dyDescent="0.25">
      <c r="J12015" s="1"/>
    </row>
    <row r="12016" spans="10:10" x14ac:dyDescent="0.25">
      <c r="J12016" s="1"/>
    </row>
    <row r="12017" spans="10:10" x14ac:dyDescent="0.25">
      <c r="J12017" s="1"/>
    </row>
    <row r="12018" spans="10:10" x14ac:dyDescent="0.25">
      <c r="J12018" s="1"/>
    </row>
    <row r="12019" spans="10:10" x14ac:dyDescent="0.25">
      <c r="J12019" s="1"/>
    </row>
    <row r="12020" spans="10:10" x14ac:dyDescent="0.25">
      <c r="J12020" s="1"/>
    </row>
    <row r="12021" spans="10:10" x14ac:dyDescent="0.25">
      <c r="J12021" s="1"/>
    </row>
    <row r="12022" spans="10:10" x14ac:dyDescent="0.25">
      <c r="J12022" s="1"/>
    </row>
    <row r="12023" spans="10:10" x14ac:dyDescent="0.25">
      <c r="J12023" s="1"/>
    </row>
    <row r="12024" spans="10:10" x14ac:dyDescent="0.25">
      <c r="J12024" s="1"/>
    </row>
    <row r="12025" spans="10:10" x14ac:dyDescent="0.25">
      <c r="J12025" s="1"/>
    </row>
    <row r="12026" spans="10:10" x14ac:dyDescent="0.25">
      <c r="J12026" s="1"/>
    </row>
    <row r="12027" spans="10:10" x14ac:dyDescent="0.25">
      <c r="J12027" s="1"/>
    </row>
    <row r="12028" spans="10:10" x14ac:dyDescent="0.25">
      <c r="J12028" s="1"/>
    </row>
    <row r="12029" spans="10:10" x14ac:dyDescent="0.25">
      <c r="J12029" s="1"/>
    </row>
    <row r="12030" spans="10:10" x14ac:dyDescent="0.25">
      <c r="J12030" s="1"/>
    </row>
    <row r="12031" spans="10:10" x14ac:dyDescent="0.25">
      <c r="J12031" s="1"/>
    </row>
    <row r="12032" spans="10:10" x14ac:dyDescent="0.25">
      <c r="J12032" s="1"/>
    </row>
    <row r="12033" spans="10:10" x14ac:dyDescent="0.25">
      <c r="J12033" s="1"/>
    </row>
    <row r="12034" spans="10:10" x14ac:dyDescent="0.25">
      <c r="J12034" s="1"/>
    </row>
    <row r="12035" spans="10:10" x14ac:dyDescent="0.25">
      <c r="J12035" s="1"/>
    </row>
    <row r="12036" spans="10:10" x14ac:dyDescent="0.25">
      <c r="J12036" s="1"/>
    </row>
    <row r="12037" spans="10:10" x14ac:dyDescent="0.25">
      <c r="J12037" s="1"/>
    </row>
    <row r="12038" spans="10:10" x14ac:dyDescent="0.25">
      <c r="J12038" s="1"/>
    </row>
    <row r="12039" spans="10:10" x14ac:dyDescent="0.25">
      <c r="J12039" s="1"/>
    </row>
    <row r="12040" spans="10:10" x14ac:dyDescent="0.25">
      <c r="J12040" s="1"/>
    </row>
    <row r="12041" spans="10:10" x14ac:dyDescent="0.25">
      <c r="J12041" s="1"/>
    </row>
    <row r="12042" spans="10:10" x14ac:dyDescent="0.25">
      <c r="J12042" s="1"/>
    </row>
    <row r="12043" spans="10:10" x14ac:dyDescent="0.25">
      <c r="J12043" s="1"/>
    </row>
    <row r="12044" spans="10:10" x14ac:dyDescent="0.25">
      <c r="J12044" s="1"/>
    </row>
    <row r="12045" spans="10:10" x14ac:dyDescent="0.25">
      <c r="J12045" s="1"/>
    </row>
    <row r="12046" spans="10:10" x14ac:dyDescent="0.25">
      <c r="J12046" s="1"/>
    </row>
    <row r="12047" spans="10:10" x14ac:dyDescent="0.25">
      <c r="J12047" s="1"/>
    </row>
    <row r="12048" spans="10:10" x14ac:dyDescent="0.25">
      <c r="J12048" s="1"/>
    </row>
    <row r="12049" spans="10:10" x14ac:dyDescent="0.25">
      <c r="J12049" s="1"/>
    </row>
    <row r="12050" spans="10:10" x14ac:dyDescent="0.25">
      <c r="J12050" s="1"/>
    </row>
    <row r="12051" spans="10:10" x14ac:dyDescent="0.25">
      <c r="J12051" s="1"/>
    </row>
    <row r="12052" spans="10:10" x14ac:dyDescent="0.25">
      <c r="J12052" s="1"/>
    </row>
    <row r="12053" spans="10:10" x14ac:dyDescent="0.25">
      <c r="J12053" s="1"/>
    </row>
    <row r="12054" spans="10:10" x14ac:dyDescent="0.25">
      <c r="J12054" s="1"/>
    </row>
    <row r="12055" spans="10:10" x14ac:dyDescent="0.25">
      <c r="J12055" s="1"/>
    </row>
    <row r="12056" spans="10:10" x14ac:dyDescent="0.25">
      <c r="J12056" s="1"/>
    </row>
    <row r="12057" spans="10:10" x14ac:dyDescent="0.25">
      <c r="J12057" s="1"/>
    </row>
    <row r="12058" spans="10:10" x14ac:dyDescent="0.25">
      <c r="J12058" s="1"/>
    </row>
    <row r="12059" spans="10:10" x14ac:dyDescent="0.25">
      <c r="J12059" s="1"/>
    </row>
    <row r="12060" spans="10:10" x14ac:dyDescent="0.25">
      <c r="J12060" s="1"/>
    </row>
    <row r="12061" spans="10:10" x14ac:dyDescent="0.25">
      <c r="J12061" s="1"/>
    </row>
    <row r="12062" spans="10:10" x14ac:dyDescent="0.25">
      <c r="J12062" s="1"/>
    </row>
    <row r="12063" spans="10:10" x14ac:dyDescent="0.25">
      <c r="J12063" s="1"/>
    </row>
    <row r="12064" spans="10:10" x14ac:dyDescent="0.25">
      <c r="J12064" s="1"/>
    </row>
    <row r="12065" spans="10:10" x14ac:dyDescent="0.25">
      <c r="J12065" s="1"/>
    </row>
    <row r="12066" spans="10:10" x14ac:dyDescent="0.25">
      <c r="J12066" s="1"/>
    </row>
    <row r="12067" spans="10:10" x14ac:dyDescent="0.25">
      <c r="J12067" s="1"/>
    </row>
    <row r="12068" spans="10:10" x14ac:dyDescent="0.25">
      <c r="J12068" s="1"/>
    </row>
    <row r="12069" spans="10:10" x14ac:dyDescent="0.25">
      <c r="J12069" s="1"/>
    </row>
    <row r="12070" spans="10:10" x14ac:dyDescent="0.25">
      <c r="J12070" s="1"/>
    </row>
    <row r="12071" spans="10:10" x14ac:dyDescent="0.25">
      <c r="J12071" s="1"/>
    </row>
    <row r="12072" spans="10:10" x14ac:dyDescent="0.25">
      <c r="J12072" s="1"/>
    </row>
    <row r="12073" spans="10:10" x14ac:dyDescent="0.25">
      <c r="J12073" s="1"/>
    </row>
    <row r="12074" spans="10:10" x14ac:dyDescent="0.25">
      <c r="J12074" s="1"/>
    </row>
    <row r="12075" spans="10:10" x14ac:dyDescent="0.25">
      <c r="J12075" s="1"/>
    </row>
    <row r="12076" spans="10:10" x14ac:dyDescent="0.25">
      <c r="J12076" s="1"/>
    </row>
    <row r="12077" spans="10:10" x14ac:dyDescent="0.25">
      <c r="J12077" s="1"/>
    </row>
    <row r="12078" spans="10:10" x14ac:dyDescent="0.25">
      <c r="J12078" s="1"/>
    </row>
    <row r="12079" spans="10:10" x14ac:dyDescent="0.25">
      <c r="J12079" s="1"/>
    </row>
    <row r="12080" spans="10:10" x14ac:dyDescent="0.25">
      <c r="J12080" s="1"/>
    </row>
    <row r="12081" spans="10:10" x14ac:dyDescent="0.25">
      <c r="J12081" s="1"/>
    </row>
    <row r="12082" spans="10:10" x14ac:dyDescent="0.25">
      <c r="J12082" s="1"/>
    </row>
    <row r="12083" spans="10:10" x14ac:dyDescent="0.25">
      <c r="J12083" s="1"/>
    </row>
    <row r="12084" spans="10:10" x14ac:dyDescent="0.25">
      <c r="J12084" s="1"/>
    </row>
    <row r="12085" spans="10:10" x14ac:dyDescent="0.25">
      <c r="J12085" s="1"/>
    </row>
    <row r="12086" spans="10:10" x14ac:dyDescent="0.25">
      <c r="J12086" s="1"/>
    </row>
    <row r="12087" spans="10:10" x14ac:dyDescent="0.25">
      <c r="J12087" s="1"/>
    </row>
    <row r="12088" spans="10:10" x14ac:dyDescent="0.25">
      <c r="J12088" s="1"/>
    </row>
    <row r="12089" spans="10:10" x14ac:dyDescent="0.25">
      <c r="J12089" s="1"/>
    </row>
    <row r="12090" spans="10:10" x14ac:dyDescent="0.25">
      <c r="J12090" s="1"/>
    </row>
    <row r="12091" spans="10:10" x14ac:dyDescent="0.25">
      <c r="J12091" s="1"/>
    </row>
    <row r="12092" spans="10:10" x14ac:dyDescent="0.25">
      <c r="J12092" s="1"/>
    </row>
    <row r="12093" spans="10:10" x14ac:dyDescent="0.25">
      <c r="J12093" s="1"/>
    </row>
    <row r="12094" spans="10:10" x14ac:dyDescent="0.25">
      <c r="J12094" s="1"/>
    </row>
    <row r="12095" spans="10:10" x14ac:dyDescent="0.25">
      <c r="J12095" s="1"/>
    </row>
    <row r="12096" spans="10:10" x14ac:dyDescent="0.25">
      <c r="J12096" s="1"/>
    </row>
    <row r="12097" spans="10:10" x14ac:dyDescent="0.25">
      <c r="J12097" s="1"/>
    </row>
    <row r="12098" spans="10:10" x14ac:dyDescent="0.25">
      <c r="J12098" s="1"/>
    </row>
    <row r="12099" spans="10:10" x14ac:dyDescent="0.25">
      <c r="J12099" s="1"/>
    </row>
    <row r="12100" spans="10:10" x14ac:dyDescent="0.25">
      <c r="J12100" s="1"/>
    </row>
    <row r="12101" spans="10:10" x14ac:dyDescent="0.25">
      <c r="J12101" s="1"/>
    </row>
    <row r="12102" spans="10:10" x14ac:dyDescent="0.25">
      <c r="J12102" s="1"/>
    </row>
    <row r="12103" spans="10:10" x14ac:dyDescent="0.25">
      <c r="J12103" s="1"/>
    </row>
    <row r="12104" spans="10:10" x14ac:dyDescent="0.25">
      <c r="J12104" s="1"/>
    </row>
    <row r="12105" spans="10:10" x14ac:dyDescent="0.25">
      <c r="J12105" s="1"/>
    </row>
    <row r="12106" spans="10:10" x14ac:dyDescent="0.25">
      <c r="J12106" s="1"/>
    </row>
    <row r="12107" spans="10:10" x14ac:dyDescent="0.25">
      <c r="J12107" s="1"/>
    </row>
    <row r="12108" spans="10:10" x14ac:dyDescent="0.25">
      <c r="J12108" s="1"/>
    </row>
    <row r="12109" spans="10:10" x14ac:dyDescent="0.25">
      <c r="J12109" s="1"/>
    </row>
    <row r="12110" spans="10:10" x14ac:dyDescent="0.25">
      <c r="J12110" s="1"/>
    </row>
    <row r="12111" spans="10:10" x14ac:dyDescent="0.25">
      <c r="J12111" s="1"/>
    </row>
    <row r="12112" spans="10:10" x14ac:dyDescent="0.25">
      <c r="J12112" s="1"/>
    </row>
    <row r="12113" spans="10:10" x14ac:dyDescent="0.25">
      <c r="J12113" s="1"/>
    </row>
    <row r="12114" spans="10:10" x14ac:dyDescent="0.25">
      <c r="J12114" s="1"/>
    </row>
    <row r="12115" spans="10:10" x14ac:dyDescent="0.25">
      <c r="J12115" s="1"/>
    </row>
    <row r="12116" spans="10:10" x14ac:dyDescent="0.25">
      <c r="J12116" s="1"/>
    </row>
    <row r="12117" spans="10:10" x14ac:dyDescent="0.25">
      <c r="J12117" s="1"/>
    </row>
    <row r="12118" spans="10:10" x14ac:dyDescent="0.25">
      <c r="J12118" s="1"/>
    </row>
    <row r="12119" spans="10:10" x14ac:dyDescent="0.25">
      <c r="J12119" s="1"/>
    </row>
    <row r="12120" spans="10:10" x14ac:dyDescent="0.25">
      <c r="J12120" s="1"/>
    </row>
    <row r="12121" spans="10:10" x14ac:dyDescent="0.25">
      <c r="J12121" s="1"/>
    </row>
    <row r="12122" spans="10:10" x14ac:dyDescent="0.25">
      <c r="J12122" s="1"/>
    </row>
    <row r="12123" spans="10:10" x14ac:dyDescent="0.25">
      <c r="J12123" s="1"/>
    </row>
    <row r="12124" spans="10:10" x14ac:dyDescent="0.25">
      <c r="J12124" s="1"/>
    </row>
    <row r="12125" spans="10:10" x14ac:dyDescent="0.25">
      <c r="J12125" s="1"/>
    </row>
    <row r="12126" spans="10:10" x14ac:dyDescent="0.25">
      <c r="J12126" s="1"/>
    </row>
    <row r="12127" spans="10:10" x14ac:dyDescent="0.25">
      <c r="J12127" s="1"/>
    </row>
    <row r="12128" spans="10:10" x14ac:dyDescent="0.25">
      <c r="J12128" s="1"/>
    </row>
    <row r="12129" spans="10:10" x14ac:dyDescent="0.25">
      <c r="J12129" s="1"/>
    </row>
    <row r="12130" spans="10:10" x14ac:dyDescent="0.25">
      <c r="J12130" s="1"/>
    </row>
    <row r="12131" spans="10:10" x14ac:dyDescent="0.25">
      <c r="J12131" s="1"/>
    </row>
    <row r="12132" spans="10:10" x14ac:dyDescent="0.25">
      <c r="J12132" s="1"/>
    </row>
    <row r="12133" spans="10:10" x14ac:dyDescent="0.25">
      <c r="J12133" s="1"/>
    </row>
    <row r="12134" spans="10:10" x14ac:dyDescent="0.25">
      <c r="J12134" s="1"/>
    </row>
    <row r="12135" spans="10:10" x14ac:dyDescent="0.25">
      <c r="J12135" s="1"/>
    </row>
    <row r="12136" spans="10:10" x14ac:dyDescent="0.25">
      <c r="J12136" s="1"/>
    </row>
    <row r="12137" spans="10:10" x14ac:dyDescent="0.25">
      <c r="J12137" s="1"/>
    </row>
    <row r="12138" spans="10:10" x14ac:dyDescent="0.25">
      <c r="J12138" s="1"/>
    </row>
    <row r="12139" spans="10:10" x14ac:dyDescent="0.25">
      <c r="J12139" s="1"/>
    </row>
    <row r="12140" spans="10:10" x14ac:dyDescent="0.25">
      <c r="J12140" s="1"/>
    </row>
    <row r="12141" spans="10:10" x14ac:dyDescent="0.25">
      <c r="J12141" s="1"/>
    </row>
    <row r="12142" spans="10:10" x14ac:dyDescent="0.25">
      <c r="J12142" s="1"/>
    </row>
    <row r="12143" spans="10:10" x14ac:dyDescent="0.25">
      <c r="J12143" s="1"/>
    </row>
    <row r="12144" spans="10:10" x14ac:dyDescent="0.25">
      <c r="J12144" s="1"/>
    </row>
    <row r="12145" spans="10:10" x14ac:dyDescent="0.25">
      <c r="J12145" s="1"/>
    </row>
    <row r="12146" spans="10:10" x14ac:dyDescent="0.25">
      <c r="J12146" s="1"/>
    </row>
    <row r="12147" spans="10:10" x14ac:dyDescent="0.25">
      <c r="J12147" s="1"/>
    </row>
    <row r="12148" spans="10:10" x14ac:dyDescent="0.25">
      <c r="J12148" s="1"/>
    </row>
    <row r="12149" spans="10:10" x14ac:dyDescent="0.25">
      <c r="J12149" s="1"/>
    </row>
    <row r="12150" spans="10:10" x14ac:dyDescent="0.25">
      <c r="J12150" s="1"/>
    </row>
    <row r="12151" spans="10:10" x14ac:dyDescent="0.25">
      <c r="J12151" s="1"/>
    </row>
    <row r="12152" spans="10:10" x14ac:dyDescent="0.25">
      <c r="J12152" s="1"/>
    </row>
    <row r="12153" spans="10:10" x14ac:dyDescent="0.25">
      <c r="J12153" s="1"/>
    </row>
    <row r="12154" spans="10:10" x14ac:dyDescent="0.25">
      <c r="J12154" s="1"/>
    </row>
    <row r="12155" spans="10:10" x14ac:dyDescent="0.25">
      <c r="J12155" s="1"/>
    </row>
    <row r="12156" spans="10:10" x14ac:dyDescent="0.25">
      <c r="J12156" s="1"/>
    </row>
    <row r="12157" spans="10:10" x14ac:dyDescent="0.25">
      <c r="J12157" s="1"/>
    </row>
    <row r="12158" spans="10:10" x14ac:dyDescent="0.25">
      <c r="J12158" s="1"/>
    </row>
    <row r="12159" spans="10:10" x14ac:dyDescent="0.25">
      <c r="J12159" s="1"/>
    </row>
    <row r="12160" spans="10:10" x14ac:dyDescent="0.25">
      <c r="J12160" s="1"/>
    </row>
    <row r="12161" spans="10:10" x14ac:dyDescent="0.25">
      <c r="J12161" s="1"/>
    </row>
    <row r="12162" spans="10:10" x14ac:dyDescent="0.25">
      <c r="J12162" s="1"/>
    </row>
    <row r="12163" spans="10:10" x14ac:dyDescent="0.25">
      <c r="J12163" s="1"/>
    </row>
    <row r="12164" spans="10:10" x14ac:dyDescent="0.25">
      <c r="J12164" s="1"/>
    </row>
    <row r="12165" spans="10:10" x14ac:dyDescent="0.25">
      <c r="J12165" s="1"/>
    </row>
    <row r="12166" spans="10:10" x14ac:dyDescent="0.25">
      <c r="J12166" s="1"/>
    </row>
    <row r="12167" spans="10:10" x14ac:dyDescent="0.25">
      <c r="J12167" s="1"/>
    </row>
    <row r="12168" spans="10:10" x14ac:dyDescent="0.25">
      <c r="J12168" s="1"/>
    </row>
    <row r="12169" spans="10:10" x14ac:dyDescent="0.25">
      <c r="J12169" s="1"/>
    </row>
    <row r="12170" spans="10:10" x14ac:dyDescent="0.25">
      <c r="J12170" s="1"/>
    </row>
    <row r="12171" spans="10:10" x14ac:dyDescent="0.25">
      <c r="J12171" s="1"/>
    </row>
    <row r="12172" spans="10:10" x14ac:dyDescent="0.25">
      <c r="J12172" s="1"/>
    </row>
    <row r="12173" spans="10:10" x14ac:dyDescent="0.25">
      <c r="J12173" s="1"/>
    </row>
    <row r="12174" spans="10:10" x14ac:dyDescent="0.25">
      <c r="J12174" s="1"/>
    </row>
    <row r="12175" spans="10:10" x14ac:dyDescent="0.25">
      <c r="J12175" s="1"/>
    </row>
    <row r="12176" spans="10:10" x14ac:dyDescent="0.25">
      <c r="J12176" s="1"/>
    </row>
    <row r="12177" spans="10:10" x14ac:dyDescent="0.25">
      <c r="J12177" s="1"/>
    </row>
    <row r="12178" spans="10:10" x14ac:dyDescent="0.25">
      <c r="J12178" s="1"/>
    </row>
    <row r="12179" spans="10:10" x14ac:dyDescent="0.25">
      <c r="J12179" s="1"/>
    </row>
    <row r="12180" spans="10:10" x14ac:dyDescent="0.25">
      <c r="J12180" s="1"/>
    </row>
    <row r="12181" spans="10:10" x14ac:dyDescent="0.25">
      <c r="J12181" s="1"/>
    </row>
    <row r="12182" spans="10:10" x14ac:dyDescent="0.25">
      <c r="J12182" s="1"/>
    </row>
    <row r="12183" spans="10:10" x14ac:dyDescent="0.25">
      <c r="J12183" s="1"/>
    </row>
    <row r="12184" spans="10:10" x14ac:dyDescent="0.25">
      <c r="J12184" s="1"/>
    </row>
    <row r="12185" spans="10:10" x14ac:dyDescent="0.25">
      <c r="J12185" s="1"/>
    </row>
    <row r="12186" spans="10:10" x14ac:dyDescent="0.25">
      <c r="J12186" s="1"/>
    </row>
    <row r="12187" spans="10:10" x14ac:dyDescent="0.25">
      <c r="J12187" s="1"/>
    </row>
    <row r="12188" spans="10:10" x14ac:dyDescent="0.25">
      <c r="J12188" s="1"/>
    </row>
    <row r="12189" spans="10:10" x14ac:dyDescent="0.25">
      <c r="J12189" s="1"/>
    </row>
    <row r="12190" spans="10:10" x14ac:dyDescent="0.25">
      <c r="J12190" s="1"/>
    </row>
    <row r="12191" spans="10:10" x14ac:dyDescent="0.25">
      <c r="J12191" s="1"/>
    </row>
    <row r="12192" spans="10:10" x14ac:dyDescent="0.25">
      <c r="J12192" s="1"/>
    </row>
    <row r="12193" spans="10:10" x14ac:dyDescent="0.25">
      <c r="J12193" s="1"/>
    </row>
    <row r="12194" spans="10:10" x14ac:dyDescent="0.25">
      <c r="J12194" s="1"/>
    </row>
    <row r="12195" spans="10:10" x14ac:dyDescent="0.25">
      <c r="J12195" s="1"/>
    </row>
    <row r="12196" spans="10:10" x14ac:dyDescent="0.25">
      <c r="J12196" s="1"/>
    </row>
    <row r="12197" spans="10:10" x14ac:dyDescent="0.25">
      <c r="J12197" s="1"/>
    </row>
    <row r="12198" spans="10:10" x14ac:dyDescent="0.25">
      <c r="J12198" s="1"/>
    </row>
    <row r="12199" spans="10:10" x14ac:dyDescent="0.25">
      <c r="J12199" s="1"/>
    </row>
    <row r="12200" spans="10:10" x14ac:dyDescent="0.25">
      <c r="J12200" s="1"/>
    </row>
    <row r="12201" spans="10:10" x14ac:dyDescent="0.25">
      <c r="J12201" s="1"/>
    </row>
    <row r="12202" spans="10:10" x14ac:dyDescent="0.25">
      <c r="J12202" s="1"/>
    </row>
    <row r="12203" spans="10:10" x14ac:dyDescent="0.25">
      <c r="J12203" s="1"/>
    </row>
    <row r="12204" spans="10:10" x14ac:dyDescent="0.25">
      <c r="J12204" s="1"/>
    </row>
    <row r="12205" spans="10:10" x14ac:dyDescent="0.25">
      <c r="J12205" s="1"/>
    </row>
    <row r="12206" spans="10:10" x14ac:dyDescent="0.25">
      <c r="J12206" s="1"/>
    </row>
    <row r="12207" spans="10:10" x14ac:dyDescent="0.25">
      <c r="J12207" s="1"/>
    </row>
    <row r="12208" spans="10:10" x14ac:dyDescent="0.25">
      <c r="J12208" s="1"/>
    </row>
    <row r="12209" spans="10:10" x14ac:dyDescent="0.25">
      <c r="J12209" s="1"/>
    </row>
    <row r="12210" spans="10:10" x14ac:dyDescent="0.25">
      <c r="J12210" s="1"/>
    </row>
    <row r="12211" spans="10:10" x14ac:dyDescent="0.25">
      <c r="J12211" s="1"/>
    </row>
    <row r="12212" spans="10:10" x14ac:dyDescent="0.25">
      <c r="J12212" s="1"/>
    </row>
    <row r="12213" spans="10:10" x14ac:dyDescent="0.25">
      <c r="J12213" s="1"/>
    </row>
    <row r="12214" spans="10:10" x14ac:dyDescent="0.25">
      <c r="J12214" s="1"/>
    </row>
    <row r="12215" spans="10:10" x14ac:dyDescent="0.25">
      <c r="J12215" s="1"/>
    </row>
    <row r="12216" spans="10:10" x14ac:dyDescent="0.25">
      <c r="J12216" s="1"/>
    </row>
    <row r="12217" spans="10:10" x14ac:dyDescent="0.25">
      <c r="J12217" s="1"/>
    </row>
    <row r="12218" spans="10:10" x14ac:dyDescent="0.25">
      <c r="J12218" s="1"/>
    </row>
    <row r="12219" spans="10:10" x14ac:dyDescent="0.25">
      <c r="J12219" s="1"/>
    </row>
    <row r="12220" spans="10:10" x14ac:dyDescent="0.25">
      <c r="J12220" s="1"/>
    </row>
    <row r="12221" spans="10:10" x14ac:dyDescent="0.25">
      <c r="J12221" s="1"/>
    </row>
    <row r="12222" spans="10:10" x14ac:dyDescent="0.25">
      <c r="J12222" s="1"/>
    </row>
    <row r="12223" spans="10:10" x14ac:dyDescent="0.25">
      <c r="J12223" s="1"/>
    </row>
    <row r="12224" spans="10:10" x14ac:dyDescent="0.25">
      <c r="J12224" s="1"/>
    </row>
    <row r="12225" spans="10:10" x14ac:dyDescent="0.25">
      <c r="J12225" s="1"/>
    </row>
    <row r="12226" spans="10:10" x14ac:dyDescent="0.25">
      <c r="J12226" s="1"/>
    </row>
    <row r="12227" spans="10:10" x14ac:dyDescent="0.25">
      <c r="J12227" s="1"/>
    </row>
    <row r="12228" spans="10:10" x14ac:dyDescent="0.25">
      <c r="J12228" s="1"/>
    </row>
    <row r="12229" spans="10:10" x14ac:dyDescent="0.25">
      <c r="J12229" s="1"/>
    </row>
    <row r="12230" spans="10:10" x14ac:dyDescent="0.25">
      <c r="J12230" s="1"/>
    </row>
    <row r="12231" spans="10:10" x14ac:dyDescent="0.25">
      <c r="J12231" s="1"/>
    </row>
    <row r="12232" spans="10:10" x14ac:dyDescent="0.25">
      <c r="J12232" s="1"/>
    </row>
    <row r="12233" spans="10:10" x14ac:dyDescent="0.25">
      <c r="J12233" s="1"/>
    </row>
    <row r="12234" spans="10:10" x14ac:dyDescent="0.25">
      <c r="J12234" s="1"/>
    </row>
    <row r="12235" spans="10:10" x14ac:dyDescent="0.25">
      <c r="J12235" s="1"/>
    </row>
    <row r="12236" spans="10:10" x14ac:dyDescent="0.25">
      <c r="J12236" s="1"/>
    </row>
    <row r="12237" spans="10:10" x14ac:dyDescent="0.25">
      <c r="J12237" s="1"/>
    </row>
    <row r="12238" spans="10:10" x14ac:dyDescent="0.25">
      <c r="J12238" s="1"/>
    </row>
    <row r="12239" spans="10:10" x14ac:dyDescent="0.25">
      <c r="J12239" s="1"/>
    </row>
    <row r="12240" spans="10:10" x14ac:dyDescent="0.25">
      <c r="J12240" s="1"/>
    </row>
    <row r="12241" spans="10:10" x14ac:dyDescent="0.25">
      <c r="J12241" s="1"/>
    </row>
    <row r="12242" spans="10:10" x14ac:dyDescent="0.25">
      <c r="J12242" s="1"/>
    </row>
    <row r="12243" spans="10:10" x14ac:dyDescent="0.25">
      <c r="J12243" s="1"/>
    </row>
    <row r="12244" spans="10:10" x14ac:dyDescent="0.25">
      <c r="J12244" s="1"/>
    </row>
    <row r="12245" spans="10:10" x14ac:dyDescent="0.25">
      <c r="J12245" s="1"/>
    </row>
    <row r="12246" spans="10:10" x14ac:dyDescent="0.25">
      <c r="J12246" s="1"/>
    </row>
    <row r="12247" spans="10:10" x14ac:dyDescent="0.25">
      <c r="J12247" s="1"/>
    </row>
    <row r="12248" spans="10:10" x14ac:dyDescent="0.25">
      <c r="J12248" s="1"/>
    </row>
    <row r="12249" spans="10:10" x14ac:dyDescent="0.25">
      <c r="J12249" s="1"/>
    </row>
    <row r="12250" spans="10:10" x14ac:dyDescent="0.25">
      <c r="J12250" s="1"/>
    </row>
    <row r="12251" spans="10:10" x14ac:dyDescent="0.25">
      <c r="J12251" s="1"/>
    </row>
    <row r="12252" spans="10:10" x14ac:dyDescent="0.25">
      <c r="J12252" s="1"/>
    </row>
    <row r="12253" spans="10:10" x14ac:dyDescent="0.25">
      <c r="J12253" s="1"/>
    </row>
    <row r="12254" spans="10:10" x14ac:dyDescent="0.25">
      <c r="J12254" s="1"/>
    </row>
    <row r="12255" spans="10:10" x14ac:dyDescent="0.25">
      <c r="J12255" s="1"/>
    </row>
    <row r="12256" spans="10:10" x14ac:dyDescent="0.25">
      <c r="J12256" s="1"/>
    </row>
    <row r="12257" spans="10:10" x14ac:dyDescent="0.25">
      <c r="J12257" s="1"/>
    </row>
    <row r="12258" spans="10:10" x14ac:dyDescent="0.25">
      <c r="J12258" s="1"/>
    </row>
    <row r="12259" spans="10:10" x14ac:dyDescent="0.25">
      <c r="J12259" s="1"/>
    </row>
    <row r="12260" spans="10:10" x14ac:dyDescent="0.25">
      <c r="J12260" s="1"/>
    </row>
    <row r="12261" spans="10:10" x14ac:dyDescent="0.25">
      <c r="J12261" s="1"/>
    </row>
    <row r="12262" spans="10:10" x14ac:dyDescent="0.25">
      <c r="J12262" s="1"/>
    </row>
    <row r="12263" spans="10:10" x14ac:dyDescent="0.25">
      <c r="J12263" s="1"/>
    </row>
    <row r="12264" spans="10:10" x14ac:dyDescent="0.25">
      <c r="J12264" s="1"/>
    </row>
    <row r="12265" spans="10:10" x14ac:dyDescent="0.25">
      <c r="J12265" s="1"/>
    </row>
    <row r="12266" spans="10:10" x14ac:dyDescent="0.25">
      <c r="J12266" s="1"/>
    </row>
    <row r="12267" spans="10:10" x14ac:dyDescent="0.25">
      <c r="J12267" s="1"/>
    </row>
    <row r="12268" spans="10:10" x14ac:dyDescent="0.25">
      <c r="J12268" s="1"/>
    </row>
    <row r="12269" spans="10:10" x14ac:dyDescent="0.25">
      <c r="J12269" s="1"/>
    </row>
    <row r="12270" spans="10:10" x14ac:dyDescent="0.25">
      <c r="J12270" s="1"/>
    </row>
    <row r="12271" spans="10:10" x14ac:dyDescent="0.25">
      <c r="J12271" s="1"/>
    </row>
    <row r="12272" spans="10:10" x14ac:dyDescent="0.25">
      <c r="J12272" s="1"/>
    </row>
    <row r="12273" spans="10:10" x14ac:dyDescent="0.25">
      <c r="J12273" s="1"/>
    </row>
    <row r="12274" spans="10:10" x14ac:dyDescent="0.25">
      <c r="J12274" s="1"/>
    </row>
    <row r="12275" spans="10:10" x14ac:dyDescent="0.25">
      <c r="J12275" s="1"/>
    </row>
    <row r="12276" spans="10:10" x14ac:dyDescent="0.25">
      <c r="J12276" s="1"/>
    </row>
    <row r="12277" spans="10:10" x14ac:dyDescent="0.25">
      <c r="J12277" s="1"/>
    </row>
    <row r="12278" spans="10:10" x14ac:dyDescent="0.25">
      <c r="J12278" s="1"/>
    </row>
    <row r="12279" spans="10:10" x14ac:dyDescent="0.25">
      <c r="J12279" s="1"/>
    </row>
    <row r="12280" spans="10:10" x14ac:dyDescent="0.25">
      <c r="J12280" s="1"/>
    </row>
    <row r="12281" spans="10:10" x14ac:dyDescent="0.25">
      <c r="J12281" s="1"/>
    </row>
    <row r="12282" spans="10:10" x14ac:dyDescent="0.25">
      <c r="J12282" s="1"/>
    </row>
    <row r="12283" spans="10:10" x14ac:dyDescent="0.25">
      <c r="J12283" s="1"/>
    </row>
    <row r="12284" spans="10:10" x14ac:dyDescent="0.25">
      <c r="J12284" s="1"/>
    </row>
    <row r="12285" spans="10:10" x14ac:dyDescent="0.25">
      <c r="J12285" s="1"/>
    </row>
    <row r="12286" spans="10:10" x14ac:dyDescent="0.25">
      <c r="J12286" s="1"/>
    </row>
    <row r="12287" spans="10:10" x14ac:dyDescent="0.25">
      <c r="J12287" s="1"/>
    </row>
    <row r="12288" spans="10:10" x14ac:dyDescent="0.25">
      <c r="J12288" s="1"/>
    </row>
    <row r="12289" spans="10:10" x14ac:dyDescent="0.25">
      <c r="J12289" s="1"/>
    </row>
    <row r="12290" spans="10:10" x14ac:dyDescent="0.25">
      <c r="J12290" s="1"/>
    </row>
    <row r="12291" spans="10:10" x14ac:dyDescent="0.25">
      <c r="J12291" s="1"/>
    </row>
    <row r="12292" spans="10:10" x14ac:dyDescent="0.25">
      <c r="J12292" s="1"/>
    </row>
    <row r="12293" spans="10:10" x14ac:dyDescent="0.25">
      <c r="J12293" s="1"/>
    </row>
    <row r="12294" spans="10:10" x14ac:dyDescent="0.25">
      <c r="J12294" s="1"/>
    </row>
    <row r="12295" spans="10:10" x14ac:dyDescent="0.25">
      <c r="J12295" s="1"/>
    </row>
    <row r="12296" spans="10:10" x14ac:dyDescent="0.25">
      <c r="J12296" s="1"/>
    </row>
    <row r="12297" spans="10:10" x14ac:dyDescent="0.25">
      <c r="J12297" s="1"/>
    </row>
    <row r="12298" spans="10:10" x14ac:dyDescent="0.25">
      <c r="J12298" s="1"/>
    </row>
    <row r="12299" spans="10:10" x14ac:dyDescent="0.25">
      <c r="J12299" s="1"/>
    </row>
    <row r="12300" spans="10:10" x14ac:dyDescent="0.25">
      <c r="J12300" s="1"/>
    </row>
    <row r="12301" spans="10:10" x14ac:dyDescent="0.25">
      <c r="J12301" s="1"/>
    </row>
    <row r="12302" spans="10:10" x14ac:dyDescent="0.25">
      <c r="J12302" s="1"/>
    </row>
    <row r="12303" spans="10:10" x14ac:dyDescent="0.25">
      <c r="J12303" s="1"/>
    </row>
    <row r="12304" spans="10:10" x14ac:dyDescent="0.25">
      <c r="J12304" s="1"/>
    </row>
    <row r="12305" spans="10:10" x14ac:dyDescent="0.25">
      <c r="J12305" s="1"/>
    </row>
    <row r="12306" spans="10:10" x14ac:dyDescent="0.25">
      <c r="J12306" s="1"/>
    </row>
    <row r="12307" spans="10:10" x14ac:dyDescent="0.25">
      <c r="J12307" s="1"/>
    </row>
    <row r="12308" spans="10:10" x14ac:dyDescent="0.25">
      <c r="J12308" s="1"/>
    </row>
    <row r="12309" spans="10:10" x14ac:dyDescent="0.25">
      <c r="J12309" s="1"/>
    </row>
    <row r="12310" spans="10:10" x14ac:dyDescent="0.25">
      <c r="J12310" s="1"/>
    </row>
    <row r="12311" spans="10:10" x14ac:dyDescent="0.25">
      <c r="J12311" s="1"/>
    </row>
    <row r="12312" spans="10:10" x14ac:dyDescent="0.25">
      <c r="J12312" s="1"/>
    </row>
    <row r="12313" spans="10:10" x14ac:dyDescent="0.25">
      <c r="J12313" s="1"/>
    </row>
    <row r="12314" spans="10:10" x14ac:dyDescent="0.25">
      <c r="J12314" s="1"/>
    </row>
    <row r="12315" spans="10:10" x14ac:dyDescent="0.25">
      <c r="J12315" s="1"/>
    </row>
    <row r="12316" spans="10:10" x14ac:dyDescent="0.25">
      <c r="J12316" s="1"/>
    </row>
    <row r="12317" spans="10:10" x14ac:dyDescent="0.25">
      <c r="J12317" s="1"/>
    </row>
    <row r="12318" spans="10:10" x14ac:dyDescent="0.25">
      <c r="J12318" s="1"/>
    </row>
    <row r="12319" spans="10:10" x14ac:dyDescent="0.25">
      <c r="J12319" s="1"/>
    </row>
    <row r="12320" spans="10:10" x14ac:dyDescent="0.25">
      <c r="J12320" s="1"/>
    </row>
    <row r="12321" spans="10:10" x14ac:dyDescent="0.25">
      <c r="J12321" s="1"/>
    </row>
    <row r="12322" spans="10:10" x14ac:dyDescent="0.25">
      <c r="J12322" s="1"/>
    </row>
    <row r="12323" spans="10:10" x14ac:dyDescent="0.25">
      <c r="J12323" s="1"/>
    </row>
    <row r="12324" spans="10:10" x14ac:dyDescent="0.25">
      <c r="J12324" s="1"/>
    </row>
    <row r="12325" spans="10:10" x14ac:dyDescent="0.25">
      <c r="J12325" s="1"/>
    </row>
    <row r="12326" spans="10:10" x14ac:dyDescent="0.25">
      <c r="J12326" s="1"/>
    </row>
    <row r="12327" spans="10:10" x14ac:dyDescent="0.25">
      <c r="J12327" s="1"/>
    </row>
    <row r="12328" spans="10:10" x14ac:dyDescent="0.25">
      <c r="J12328" s="1"/>
    </row>
    <row r="12329" spans="10:10" x14ac:dyDescent="0.25">
      <c r="J12329" s="1"/>
    </row>
    <row r="12330" spans="10:10" x14ac:dyDescent="0.25">
      <c r="J12330" s="1"/>
    </row>
    <row r="12331" spans="10:10" x14ac:dyDescent="0.25">
      <c r="J12331" s="1"/>
    </row>
    <row r="12332" spans="10:10" x14ac:dyDescent="0.25">
      <c r="J12332" s="1"/>
    </row>
    <row r="12333" spans="10:10" x14ac:dyDescent="0.25">
      <c r="J12333" s="1"/>
    </row>
    <row r="12334" spans="10:10" x14ac:dyDescent="0.25">
      <c r="J12334" s="1"/>
    </row>
    <row r="12335" spans="10:10" x14ac:dyDescent="0.25">
      <c r="J12335" s="1"/>
    </row>
    <row r="12336" spans="10:10" x14ac:dyDescent="0.25">
      <c r="J12336" s="1"/>
    </row>
    <row r="12337" spans="10:10" x14ac:dyDescent="0.25">
      <c r="J12337" s="1"/>
    </row>
    <row r="12338" spans="10:10" x14ac:dyDescent="0.25">
      <c r="J12338" s="1"/>
    </row>
    <row r="12339" spans="10:10" x14ac:dyDescent="0.25">
      <c r="J12339" s="1"/>
    </row>
    <row r="12340" spans="10:10" x14ac:dyDescent="0.25">
      <c r="J12340" s="1"/>
    </row>
    <row r="12341" spans="10:10" x14ac:dyDescent="0.25">
      <c r="J12341" s="1"/>
    </row>
    <row r="12342" spans="10:10" x14ac:dyDescent="0.25">
      <c r="J12342" s="1"/>
    </row>
    <row r="12343" spans="10:10" x14ac:dyDescent="0.25">
      <c r="J12343" s="1"/>
    </row>
    <row r="12344" spans="10:10" x14ac:dyDescent="0.25">
      <c r="J12344" s="1"/>
    </row>
    <row r="12345" spans="10:10" x14ac:dyDescent="0.25">
      <c r="J12345" s="1"/>
    </row>
    <row r="12346" spans="10:10" x14ac:dyDescent="0.25">
      <c r="J12346" s="1"/>
    </row>
    <row r="12347" spans="10:10" x14ac:dyDescent="0.25">
      <c r="J12347" s="1"/>
    </row>
    <row r="12348" spans="10:10" x14ac:dyDescent="0.25">
      <c r="J12348" s="1"/>
    </row>
    <row r="12349" spans="10:10" x14ac:dyDescent="0.25">
      <c r="J12349" s="1"/>
    </row>
    <row r="12350" spans="10:10" x14ac:dyDescent="0.25">
      <c r="J12350" s="1"/>
    </row>
    <row r="12351" spans="10:10" x14ac:dyDescent="0.25">
      <c r="J12351" s="1"/>
    </row>
    <row r="12352" spans="10:10" x14ac:dyDescent="0.25">
      <c r="J12352" s="1"/>
    </row>
    <row r="12353" spans="10:10" x14ac:dyDescent="0.25">
      <c r="J12353" s="1"/>
    </row>
    <row r="12354" spans="10:10" x14ac:dyDescent="0.25">
      <c r="J12354" s="1"/>
    </row>
    <row r="12355" spans="10:10" x14ac:dyDescent="0.25">
      <c r="J12355" s="1"/>
    </row>
    <row r="12356" spans="10:10" x14ac:dyDescent="0.25">
      <c r="J12356" s="1"/>
    </row>
    <row r="12357" spans="10:10" x14ac:dyDescent="0.25">
      <c r="J12357" s="1"/>
    </row>
    <row r="12358" spans="10:10" x14ac:dyDescent="0.25">
      <c r="J12358" s="1"/>
    </row>
    <row r="12359" spans="10:10" x14ac:dyDescent="0.25">
      <c r="J12359" s="1"/>
    </row>
    <row r="12360" spans="10:10" x14ac:dyDescent="0.25">
      <c r="J12360" s="1"/>
    </row>
    <row r="12361" spans="10:10" x14ac:dyDescent="0.25">
      <c r="J12361" s="1"/>
    </row>
    <row r="12362" spans="10:10" x14ac:dyDescent="0.25">
      <c r="J12362" s="1"/>
    </row>
    <row r="12363" spans="10:10" x14ac:dyDescent="0.25">
      <c r="J12363" s="1"/>
    </row>
    <row r="12364" spans="10:10" x14ac:dyDescent="0.25">
      <c r="J12364" s="1"/>
    </row>
    <row r="12365" spans="10:10" x14ac:dyDescent="0.25">
      <c r="J12365" s="1"/>
    </row>
    <row r="12366" spans="10:10" x14ac:dyDescent="0.25">
      <c r="J12366" s="1"/>
    </row>
    <row r="12367" spans="10:10" x14ac:dyDescent="0.25">
      <c r="J12367" s="1"/>
    </row>
    <row r="12368" spans="10:10" x14ac:dyDescent="0.25">
      <c r="J12368" s="1"/>
    </row>
    <row r="12369" spans="10:10" x14ac:dyDescent="0.25">
      <c r="J12369" s="1"/>
    </row>
    <row r="12370" spans="10:10" x14ac:dyDescent="0.25">
      <c r="J12370" s="1"/>
    </row>
    <row r="12371" spans="10:10" x14ac:dyDescent="0.25">
      <c r="J12371" s="1"/>
    </row>
    <row r="12372" spans="10:10" x14ac:dyDescent="0.25">
      <c r="J12372" s="1"/>
    </row>
    <row r="12373" spans="10:10" x14ac:dyDescent="0.25">
      <c r="J12373" s="1"/>
    </row>
    <row r="12374" spans="10:10" x14ac:dyDescent="0.25">
      <c r="J12374" s="1"/>
    </row>
    <row r="12375" spans="10:10" x14ac:dyDescent="0.25">
      <c r="J12375" s="1"/>
    </row>
    <row r="12376" spans="10:10" x14ac:dyDescent="0.25">
      <c r="J12376" s="1"/>
    </row>
    <row r="12377" spans="10:10" x14ac:dyDescent="0.25">
      <c r="J12377" s="1"/>
    </row>
    <row r="12378" spans="10:10" x14ac:dyDescent="0.25">
      <c r="J12378" s="1"/>
    </row>
    <row r="12379" spans="10:10" x14ac:dyDescent="0.25">
      <c r="J12379" s="1"/>
    </row>
    <row r="12380" spans="10:10" x14ac:dyDescent="0.25">
      <c r="J12380" s="1"/>
    </row>
    <row r="12381" spans="10:10" x14ac:dyDescent="0.25">
      <c r="J12381" s="1"/>
    </row>
    <row r="12382" spans="10:10" x14ac:dyDescent="0.25">
      <c r="J12382" s="1"/>
    </row>
    <row r="12383" spans="10:10" x14ac:dyDescent="0.25">
      <c r="J12383" s="1"/>
    </row>
    <row r="12384" spans="10:10" x14ac:dyDescent="0.25">
      <c r="J12384" s="1"/>
    </row>
    <row r="12385" spans="10:10" x14ac:dyDescent="0.25">
      <c r="J12385" s="1"/>
    </row>
    <row r="12386" spans="10:10" x14ac:dyDescent="0.25">
      <c r="J12386" s="1"/>
    </row>
    <row r="12387" spans="10:10" x14ac:dyDescent="0.25">
      <c r="J12387" s="1"/>
    </row>
    <row r="12388" spans="10:10" x14ac:dyDescent="0.25">
      <c r="J12388" s="1"/>
    </row>
    <row r="12389" spans="10:10" x14ac:dyDescent="0.25">
      <c r="J12389" s="1"/>
    </row>
    <row r="12390" spans="10:10" x14ac:dyDescent="0.25">
      <c r="J12390" s="1"/>
    </row>
    <row r="12391" spans="10:10" x14ac:dyDescent="0.25">
      <c r="J12391" s="1"/>
    </row>
    <row r="12392" spans="10:10" x14ac:dyDescent="0.25">
      <c r="J12392" s="1"/>
    </row>
    <row r="12393" spans="10:10" x14ac:dyDescent="0.25">
      <c r="J12393" s="1"/>
    </row>
    <row r="12394" spans="10:10" x14ac:dyDescent="0.25">
      <c r="J12394" s="1"/>
    </row>
    <row r="12395" spans="10:10" x14ac:dyDescent="0.25">
      <c r="J12395" s="1"/>
    </row>
    <row r="12396" spans="10:10" x14ac:dyDescent="0.25">
      <c r="J12396" s="1"/>
    </row>
    <row r="12397" spans="10:10" x14ac:dyDescent="0.25">
      <c r="J12397" s="1"/>
    </row>
    <row r="12398" spans="10:10" x14ac:dyDescent="0.25">
      <c r="J12398" s="1"/>
    </row>
    <row r="12399" spans="10:10" x14ac:dyDescent="0.25">
      <c r="J12399" s="1"/>
    </row>
    <row r="12400" spans="10:10" x14ac:dyDescent="0.25">
      <c r="J12400" s="1"/>
    </row>
    <row r="12401" spans="10:10" x14ac:dyDescent="0.25">
      <c r="J12401" s="1"/>
    </row>
    <row r="12402" spans="10:10" x14ac:dyDescent="0.25">
      <c r="J12402" s="1"/>
    </row>
    <row r="12403" spans="10:10" x14ac:dyDescent="0.25">
      <c r="J12403" s="1"/>
    </row>
    <row r="12404" spans="10:10" x14ac:dyDescent="0.25">
      <c r="J12404" s="1"/>
    </row>
    <row r="12405" spans="10:10" x14ac:dyDescent="0.25">
      <c r="J12405" s="1"/>
    </row>
    <row r="12406" spans="10:10" x14ac:dyDescent="0.25">
      <c r="J12406" s="1"/>
    </row>
    <row r="12407" spans="10:10" x14ac:dyDescent="0.25">
      <c r="J12407" s="1"/>
    </row>
    <row r="12408" spans="10:10" x14ac:dyDescent="0.25">
      <c r="J12408" s="1"/>
    </row>
    <row r="12409" spans="10:10" x14ac:dyDescent="0.25">
      <c r="J12409" s="1"/>
    </row>
    <row r="12410" spans="10:10" x14ac:dyDescent="0.25">
      <c r="J12410" s="1"/>
    </row>
    <row r="12411" spans="10:10" x14ac:dyDescent="0.25">
      <c r="J12411" s="1"/>
    </row>
    <row r="12412" spans="10:10" x14ac:dyDescent="0.25">
      <c r="J12412" s="1"/>
    </row>
    <row r="12413" spans="10:10" x14ac:dyDescent="0.25">
      <c r="J12413" s="1"/>
    </row>
    <row r="12414" spans="10:10" x14ac:dyDescent="0.25">
      <c r="J12414" s="1"/>
    </row>
    <row r="12415" spans="10:10" x14ac:dyDescent="0.25">
      <c r="J12415" s="1"/>
    </row>
    <row r="12416" spans="10:10" x14ac:dyDescent="0.25">
      <c r="J12416" s="1"/>
    </row>
    <row r="12417" spans="10:10" x14ac:dyDescent="0.25">
      <c r="J12417" s="1"/>
    </row>
    <row r="12418" spans="10:10" x14ac:dyDescent="0.25">
      <c r="J12418" s="1"/>
    </row>
    <row r="12419" spans="10:10" x14ac:dyDescent="0.25">
      <c r="J12419" s="1"/>
    </row>
    <row r="12420" spans="10:10" x14ac:dyDescent="0.25">
      <c r="J12420" s="1"/>
    </row>
    <row r="12421" spans="10:10" x14ac:dyDescent="0.25">
      <c r="J12421" s="1"/>
    </row>
    <row r="12422" spans="10:10" x14ac:dyDescent="0.25">
      <c r="J12422" s="1"/>
    </row>
    <row r="12423" spans="10:10" x14ac:dyDescent="0.25">
      <c r="J12423" s="1"/>
    </row>
    <row r="12424" spans="10:10" x14ac:dyDescent="0.25">
      <c r="J12424" s="1"/>
    </row>
    <row r="12425" spans="10:10" x14ac:dyDescent="0.25">
      <c r="J12425" s="1"/>
    </row>
    <row r="12426" spans="10:10" x14ac:dyDescent="0.25">
      <c r="J12426" s="1"/>
    </row>
    <row r="12427" spans="10:10" x14ac:dyDescent="0.25">
      <c r="J12427" s="1"/>
    </row>
    <row r="12428" spans="10:10" x14ac:dyDescent="0.25">
      <c r="J12428" s="1"/>
    </row>
    <row r="12429" spans="10:10" x14ac:dyDescent="0.25">
      <c r="J12429" s="1"/>
    </row>
    <row r="12430" spans="10:10" x14ac:dyDescent="0.25">
      <c r="J12430" s="1"/>
    </row>
    <row r="12431" spans="10:10" x14ac:dyDescent="0.25">
      <c r="J12431" s="1"/>
    </row>
    <row r="12432" spans="10:10" x14ac:dyDescent="0.25">
      <c r="J12432" s="1"/>
    </row>
    <row r="12433" spans="10:10" x14ac:dyDescent="0.25">
      <c r="J12433" s="1"/>
    </row>
    <row r="12434" spans="10:10" x14ac:dyDescent="0.25">
      <c r="J12434" s="1"/>
    </row>
    <row r="12435" spans="10:10" x14ac:dyDescent="0.25">
      <c r="J12435" s="1"/>
    </row>
    <row r="12436" spans="10:10" x14ac:dyDescent="0.25">
      <c r="J12436" s="1"/>
    </row>
    <row r="12437" spans="10:10" x14ac:dyDescent="0.25">
      <c r="J12437" s="1"/>
    </row>
    <row r="12438" spans="10:10" x14ac:dyDescent="0.25">
      <c r="J12438" s="1"/>
    </row>
    <row r="12439" spans="10:10" x14ac:dyDescent="0.25">
      <c r="J12439" s="1"/>
    </row>
    <row r="12440" spans="10:10" x14ac:dyDescent="0.25">
      <c r="J12440" s="1"/>
    </row>
    <row r="12441" spans="10:10" x14ac:dyDescent="0.25">
      <c r="J12441" s="1"/>
    </row>
    <row r="12442" spans="10:10" x14ac:dyDescent="0.25">
      <c r="J12442" s="1"/>
    </row>
    <row r="12443" spans="10:10" x14ac:dyDescent="0.25">
      <c r="J12443" s="1"/>
    </row>
    <row r="12444" spans="10:10" x14ac:dyDescent="0.25">
      <c r="J12444" s="1"/>
    </row>
    <row r="12445" spans="10:10" x14ac:dyDescent="0.25">
      <c r="J12445" s="1"/>
    </row>
    <row r="12446" spans="10:10" x14ac:dyDescent="0.25">
      <c r="J12446" s="1"/>
    </row>
    <row r="12447" spans="10:10" x14ac:dyDescent="0.25">
      <c r="J12447" s="1"/>
    </row>
    <row r="12448" spans="10:10" x14ac:dyDescent="0.25">
      <c r="J12448" s="1"/>
    </row>
    <row r="12449" spans="10:10" x14ac:dyDescent="0.25">
      <c r="J12449" s="1"/>
    </row>
    <row r="12450" spans="10:10" x14ac:dyDescent="0.25">
      <c r="J12450" s="1"/>
    </row>
    <row r="12451" spans="10:10" x14ac:dyDescent="0.25">
      <c r="J12451" s="1"/>
    </row>
    <row r="12452" spans="10:10" x14ac:dyDescent="0.25">
      <c r="J12452" s="1"/>
    </row>
    <row r="12453" spans="10:10" x14ac:dyDescent="0.25">
      <c r="J12453" s="1"/>
    </row>
    <row r="12454" spans="10:10" x14ac:dyDescent="0.25">
      <c r="J12454" s="1"/>
    </row>
    <row r="12455" spans="10:10" x14ac:dyDescent="0.25">
      <c r="J12455" s="1"/>
    </row>
    <row r="12456" spans="10:10" x14ac:dyDescent="0.25">
      <c r="J12456" s="1"/>
    </row>
    <row r="12457" spans="10:10" x14ac:dyDescent="0.25">
      <c r="J12457" s="1"/>
    </row>
    <row r="12458" spans="10:10" x14ac:dyDescent="0.25">
      <c r="J12458" s="1"/>
    </row>
    <row r="12459" spans="10:10" x14ac:dyDescent="0.25">
      <c r="J12459" s="1"/>
    </row>
    <row r="12460" spans="10:10" x14ac:dyDescent="0.25">
      <c r="J12460" s="1"/>
    </row>
    <row r="12461" spans="10:10" x14ac:dyDescent="0.25">
      <c r="J12461" s="1"/>
    </row>
    <row r="12462" spans="10:10" x14ac:dyDescent="0.25">
      <c r="J12462" s="1"/>
    </row>
    <row r="12463" spans="10:10" x14ac:dyDescent="0.25">
      <c r="J12463" s="1"/>
    </row>
    <row r="12464" spans="10:10" x14ac:dyDescent="0.25">
      <c r="J12464" s="1"/>
    </row>
    <row r="12465" spans="10:10" x14ac:dyDescent="0.25">
      <c r="J12465" s="1"/>
    </row>
    <row r="12466" spans="10:10" x14ac:dyDescent="0.25">
      <c r="J12466" s="1"/>
    </row>
    <row r="12467" spans="10:10" x14ac:dyDescent="0.25">
      <c r="J12467" s="1"/>
    </row>
    <row r="12468" spans="10:10" x14ac:dyDescent="0.25">
      <c r="J12468" s="1"/>
    </row>
    <row r="12469" spans="10:10" x14ac:dyDescent="0.25">
      <c r="J12469" s="1"/>
    </row>
    <row r="12470" spans="10:10" x14ac:dyDescent="0.25">
      <c r="J12470" s="1"/>
    </row>
    <row r="12471" spans="10:10" x14ac:dyDescent="0.25">
      <c r="J12471" s="1"/>
    </row>
    <row r="12472" spans="10:10" x14ac:dyDescent="0.25">
      <c r="J12472" s="1"/>
    </row>
    <row r="12473" spans="10:10" x14ac:dyDescent="0.25">
      <c r="J12473" s="1"/>
    </row>
    <row r="12474" spans="10:10" x14ac:dyDescent="0.25">
      <c r="J12474" s="1"/>
    </row>
    <row r="12475" spans="10:10" x14ac:dyDescent="0.25">
      <c r="J12475" s="1"/>
    </row>
    <row r="12476" spans="10:10" x14ac:dyDescent="0.25">
      <c r="J12476" s="1"/>
    </row>
    <row r="12477" spans="10:10" x14ac:dyDescent="0.25">
      <c r="J12477" s="1"/>
    </row>
    <row r="12478" spans="10:10" x14ac:dyDescent="0.25">
      <c r="J12478" s="1"/>
    </row>
    <row r="12479" spans="10:10" x14ac:dyDescent="0.25">
      <c r="J12479" s="1"/>
    </row>
    <row r="12480" spans="10:10" x14ac:dyDescent="0.25">
      <c r="J12480" s="1"/>
    </row>
    <row r="12481" spans="10:10" x14ac:dyDescent="0.25">
      <c r="J12481" s="1"/>
    </row>
    <row r="12482" spans="10:10" x14ac:dyDescent="0.25">
      <c r="J12482" s="1"/>
    </row>
    <row r="12483" spans="10:10" x14ac:dyDescent="0.25">
      <c r="J12483" s="1"/>
    </row>
    <row r="12484" spans="10:10" x14ac:dyDescent="0.25">
      <c r="J12484" s="1"/>
    </row>
    <row r="12485" spans="10:10" x14ac:dyDescent="0.25">
      <c r="J12485" s="1"/>
    </row>
    <row r="12486" spans="10:10" x14ac:dyDescent="0.25">
      <c r="J12486" s="1"/>
    </row>
    <row r="12487" spans="10:10" x14ac:dyDescent="0.25">
      <c r="J12487" s="1"/>
    </row>
    <row r="12488" spans="10:10" x14ac:dyDescent="0.25">
      <c r="J12488" s="1"/>
    </row>
    <row r="12489" spans="10:10" x14ac:dyDescent="0.25">
      <c r="J12489" s="1"/>
    </row>
    <row r="12490" spans="10:10" x14ac:dyDescent="0.25">
      <c r="J12490" s="1"/>
    </row>
    <row r="12491" spans="10:10" x14ac:dyDescent="0.25">
      <c r="J12491" s="1"/>
    </row>
    <row r="12492" spans="10:10" x14ac:dyDescent="0.25">
      <c r="J12492" s="1"/>
    </row>
    <row r="12493" spans="10:10" x14ac:dyDescent="0.25">
      <c r="J12493" s="1"/>
    </row>
    <row r="12494" spans="10:10" x14ac:dyDescent="0.25">
      <c r="J12494" s="1"/>
    </row>
    <row r="12495" spans="10:10" x14ac:dyDescent="0.25">
      <c r="J12495" s="1"/>
    </row>
    <row r="12496" spans="10:10" x14ac:dyDescent="0.25">
      <c r="J12496" s="1"/>
    </row>
    <row r="12497" spans="10:10" x14ac:dyDescent="0.25">
      <c r="J12497" s="1"/>
    </row>
    <row r="12498" spans="10:10" x14ac:dyDescent="0.25">
      <c r="J12498" s="1"/>
    </row>
    <row r="12499" spans="10:10" x14ac:dyDescent="0.25">
      <c r="J12499" s="1"/>
    </row>
    <row r="12500" spans="10:10" x14ac:dyDescent="0.25">
      <c r="J12500" s="1"/>
    </row>
    <row r="12501" spans="10:10" x14ac:dyDescent="0.25">
      <c r="J12501" s="1"/>
    </row>
    <row r="12502" spans="10:10" x14ac:dyDescent="0.25">
      <c r="J12502" s="1"/>
    </row>
    <row r="12503" spans="10:10" x14ac:dyDescent="0.25">
      <c r="J12503" s="1"/>
    </row>
    <row r="12504" spans="10:10" x14ac:dyDescent="0.25">
      <c r="J12504" s="1"/>
    </row>
    <row r="12505" spans="10:10" x14ac:dyDescent="0.25">
      <c r="J12505" s="1"/>
    </row>
    <row r="12506" spans="10:10" x14ac:dyDescent="0.25">
      <c r="J12506" s="1"/>
    </row>
    <row r="12507" spans="10:10" x14ac:dyDescent="0.25">
      <c r="J12507" s="1"/>
    </row>
    <row r="12508" spans="10:10" x14ac:dyDescent="0.25">
      <c r="J12508" s="1"/>
    </row>
    <row r="12509" spans="10:10" x14ac:dyDescent="0.25">
      <c r="J12509" s="1"/>
    </row>
    <row r="12510" spans="10:10" x14ac:dyDescent="0.25">
      <c r="J12510" s="1"/>
    </row>
    <row r="12511" spans="10:10" x14ac:dyDescent="0.25">
      <c r="J12511" s="1"/>
    </row>
    <row r="12512" spans="10:10" x14ac:dyDescent="0.25">
      <c r="J12512" s="1"/>
    </row>
    <row r="12513" spans="10:10" x14ac:dyDescent="0.25">
      <c r="J12513" s="1"/>
    </row>
    <row r="12514" spans="10:10" x14ac:dyDescent="0.25">
      <c r="J12514" s="1"/>
    </row>
    <row r="12515" spans="10:10" x14ac:dyDescent="0.25">
      <c r="J12515" s="1"/>
    </row>
    <row r="12516" spans="10:10" x14ac:dyDescent="0.25">
      <c r="J12516" s="1"/>
    </row>
    <row r="12517" spans="10:10" x14ac:dyDescent="0.25">
      <c r="J12517" s="1"/>
    </row>
    <row r="12518" spans="10:10" x14ac:dyDescent="0.25">
      <c r="J12518" s="1"/>
    </row>
    <row r="12519" spans="10:10" x14ac:dyDescent="0.25">
      <c r="J12519" s="1"/>
    </row>
    <row r="12520" spans="10:10" x14ac:dyDescent="0.25">
      <c r="J12520" s="1"/>
    </row>
    <row r="12521" spans="10:10" x14ac:dyDescent="0.25">
      <c r="J12521" s="1"/>
    </row>
    <row r="12522" spans="10:10" x14ac:dyDescent="0.25">
      <c r="J12522" s="1"/>
    </row>
    <row r="12523" spans="10:10" x14ac:dyDescent="0.25">
      <c r="J12523" s="1"/>
    </row>
    <row r="12524" spans="10:10" x14ac:dyDescent="0.25">
      <c r="J12524" s="1"/>
    </row>
    <row r="12525" spans="10:10" x14ac:dyDescent="0.25">
      <c r="J12525" s="1"/>
    </row>
    <row r="12526" spans="10:10" x14ac:dyDescent="0.25">
      <c r="J12526" s="1"/>
    </row>
    <row r="12527" spans="10:10" x14ac:dyDescent="0.25">
      <c r="J12527" s="1"/>
    </row>
    <row r="12528" spans="10:10" x14ac:dyDescent="0.25">
      <c r="J12528" s="1"/>
    </row>
    <row r="12529" spans="10:10" x14ac:dyDescent="0.25">
      <c r="J12529" s="1"/>
    </row>
    <row r="12530" spans="10:10" x14ac:dyDescent="0.25">
      <c r="J12530" s="1"/>
    </row>
    <row r="12531" spans="10:10" x14ac:dyDescent="0.25">
      <c r="J12531" s="1"/>
    </row>
    <row r="12532" spans="10:10" x14ac:dyDescent="0.25">
      <c r="J12532" s="1"/>
    </row>
    <row r="12533" spans="10:10" x14ac:dyDescent="0.25">
      <c r="J12533" s="1"/>
    </row>
    <row r="12534" spans="10:10" x14ac:dyDescent="0.25">
      <c r="J12534" s="1"/>
    </row>
    <row r="12535" spans="10:10" x14ac:dyDescent="0.25">
      <c r="J12535" s="1"/>
    </row>
    <row r="12536" spans="10:10" x14ac:dyDescent="0.25">
      <c r="J12536" s="1"/>
    </row>
    <row r="12537" spans="10:10" x14ac:dyDescent="0.25">
      <c r="J12537" s="1"/>
    </row>
    <row r="12538" spans="10:10" x14ac:dyDescent="0.25">
      <c r="J12538" s="1"/>
    </row>
    <row r="12539" spans="10:10" x14ac:dyDescent="0.25">
      <c r="J12539" s="1"/>
    </row>
    <row r="12540" spans="10:10" x14ac:dyDescent="0.25">
      <c r="J12540" s="1"/>
    </row>
    <row r="12541" spans="10:10" x14ac:dyDescent="0.25">
      <c r="J12541" s="1"/>
    </row>
    <row r="12542" spans="10:10" x14ac:dyDescent="0.25">
      <c r="J12542" s="1"/>
    </row>
    <row r="12543" spans="10:10" x14ac:dyDescent="0.25">
      <c r="J12543" s="1"/>
    </row>
    <row r="12544" spans="10:10" x14ac:dyDescent="0.25">
      <c r="J12544" s="1"/>
    </row>
    <row r="12545" spans="10:10" x14ac:dyDescent="0.25">
      <c r="J12545" s="1"/>
    </row>
    <row r="12546" spans="10:10" x14ac:dyDescent="0.25">
      <c r="J12546" s="1"/>
    </row>
    <row r="12547" spans="10:10" x14ac:dyDescent="0.25">
      <c r="J12547" s="1"/>
    </row>
    <row r="12548" spans="10:10" x14ac:dyDescent="0.25">
      <c r="J12548" s="1"/>
    </row>
    <row r="12549" spans="10:10" x14ac:dyDescent="0.25">
      <c r="J12549" s="1"/>
    </row>
    <row r="12550" spans="10:10" x14ac:dyDescent="0.25">
      <c r="J12550" s="1"/>
    </row>
    <row r="12551" spans="10:10" x14ac:dyDescent="0.25">
      <c r="J12551" s="1"/>
    </row>
    <row r="12552" spans="10:10" x14ac:dyDescent="0.25">
      <c r="J12552" s="1"/>
    </row>
    <row r="12553" spans="10:10" x14ac:dyDescent="0.25">
      <c r="J12553" s="1"/>
    </row>
    <row r="12554" spans="10:10" x14ac:dyDescent="0.25">
      <c r="J12554" s="1"/>
    </row>
    <row r="12555" spans="10:10" x14ac:dyDescent="0.25">
      <c r="J12555" s="1"/>
    </row>
    <row r="12556" spans="10:10" x14ac:dyDescent="0.25">
      <c r="J12556" s="1"/>
    </row>
    <row r="12557" spans="10:10" x14ac:dyDescent="0.25">
      <c r="J12557" s="1"/>
    </row>
    <row r="12558" spans="10:10" x14ac:dyDescent="0.25">
      <c r="J12558" s="1"/>
    </row>
    <row r="12559" spans="10:10" x14ac:dyDescent="0.25">
      <c r="J12559" s="1"/>
    </row>
    <row r="12560" spans="10:10" x14ac:dyDescent="0.25">
      <c r="J12560" s="1"/>
    </row>
    <row r="12561" spans="10:10" x14ac:dyDescent="0.25">
      <c r="J12561" s="1"/>
    </row>
    <row r="12562" spans="10:10" x14ac:dyDescent="0.25">
      <c r="J12562" s="1"/>
    </row>
    <row r="12563" spans="10:10" x14ac:dyDescent="0.25">
      <c r="J12563" s="1"/>
    </row>
    <row r="12564" spans="10:10" x14ac:dyDescent="0.25">
      <c r="J12564" s="1"/>
    </row>
    <row r="12565" spans="10:10" x14ac:dyDescent="0.25">
      <c r="J12565" s="1"/>
    </row>
    <row r="12566" spans="10:10" x14ac:dyDescent="0.25">
      <c r="J12566" s="1"/>
    </row>
    <row r="12567" spans="10:10" x14ac:dyDescent="0.25">
      <c r="J12567" s="1"/>
    </row>
    <row r="12568" spans="10:10" x14ac:dyDescent="0.25">
      <c r="J12568" s="1"/>
    </row>
    <row r="12569" spans="10:10" x14ac:dyDescent="0.25">
      <c r="J12569" s="1"/>
    </row>
    <row r="12570" spans="10:10" x14ac:dyDescent="0.25">
      <c r="J12570" s="1"/>
    </row>
    <row r="12571" spans="10:10" x14ac:dyDescent="0.25">
      <c r="J12571" s="1"/>
    </row>
    <row r="12572" spans="10:10" x14ac:dyDescent="0.25">
      <c r="J12572" s="1"/>
    </row>
    <row r="12573" spans="10:10" x14ac:dyDescent="0.25">
      <c r="J12573" s="1"/>
    </row>
    <row r="12574" spans="10:10" x14ac:dyDescent="0.25">
      <c r="J12574" s="1"/>
    </row>
    <row r="12575" spans="10:10" x14ac:dyDescent="0.25">
      <c r="J12575" s="1"/>
    </row>
    <row r="12576" spans="10:10" x14ac:dyDescent="0.25">
      <c r="J12576" s="1"/>
    </row>
    <row r="12577" spans="10:10" x14ac:dyDescent="0.25">
      <c r="J12577" s="1"/>
    </row>
    <row r="12578" spans="10:10" x14ac:dyDescent="0.25">
      <c r="J12578" s="1"/>
    </row>
    <row r="12579" spans="10:10" x14ac:dyDescent="0.25">
      <c r="J12579" s="1"/>
    </row>
    <row r="12580" spans="10:10" x14ac:dyDescent="0.25">
      <c r="J12580" s="1"/>
    </row>
    <row r="12581" spans="10:10" x14ac:dyDescent="0.25">
      <c r="J12581" s="1"/>
    </row>
    <row r="12582" spans="10:10" x14ac:dyDescent="0.25">
      <c r="J12582" s="1"/>
    </row>
    <row r="12583" spans="10:10" x14ac:dyDescent="0.25">
      <c r="J12583" s="1"/>
    </row>
    <row r="12584" spans="10:10" x14ac:dyDescent="0.25">
      <c r="J12584" s="1"/>
    </row>
    <row r="12585" spans="10:10" x14ac:dyDescent="0.25">
      <c r="J12585" s="1"/>
    </row>
    <row r="12586" spans="10:10" x14ac:dyDescent="0.25">
      <c r="J12586" s="1"/>
    </row>
    <row r="12587" spans="10:10" x14ac:dyDescent="0.25">
      <c r="J12587" s="1"/>
    </row>
    <row r="12588" spans="10:10" x14ac:dyDescent="0.25">
      <c r="J12588" s="1"/>
    </row>
    <row r="12589" spans="10:10" x14ac:dyDescent="0.25">
      <c r="J12589" s="1"/>
    </row>
    <row r="12590" spans="10:10" x14ac:dyDescent="0.25">
      <c r="J12590" s="1"/>
    </row>
    <row r="12591" spans="10:10" x14ac:dyDescent="0.25">
      <c r="J12591" s="1"/>
    </row>
    <row r="12592" spans="10:10" x14ac:dyDescent="0.25">
      <c r="J12592" s="1"/>
    </row>
    <row r="12593" spans="10:10" x14ac:dyDescent="0.25">
      <c r="J12593" s="1"/>
    </row>
    <row r="12594" spans="10:10" x14ac:dyDescent="0.25">
      <c r="J12594" s="1"/>
    </row>
    <row r="12595" spans="10:10" x14ac:dyDescent="0.25">
      <c r="J12595" s="1"/>
    </row>
    <row r="12596" spans="10:10" x14ac:dyDescent="0.25">
      <c r="J12596" s="1"/>
    </row>
    <row r="12597" spans="10:10" x14ac:dyDescent="0.25">
      <c r="J12597" s="1"/>
    </row>
    <row r="12598" spans="10:10" x14ac:dyDescent="0.25">
      <c r="J12598" s="1"/>
    </row>
    <row r="12599" spans="10:10" x14ac:dyDescent="0.25">
      <c r="J12599" s="1"/>
    </row>
    <row r="12600" spans="10:10" x14ac:dyDescent="0.25">
      <c r="J12600" s="1"/>
    </row>
    <row r="12601" spans="10:10" x14ac:dyDescent="0.25">
      <c r="J12601" s="1"/>
    </row>
    <row r="12602" spans="10:10" x14ac:dyDescent="0.25">
      <c r="J12602" s="1"/>
    </row>
    <row r="12603" spans="10:10" x14ac:dyDescent="0.25">
      <c r="J12603" s="1"/>
    </row>
    <row r="12604" spans="10:10" x14ac:dyDescent="0.25">
      <c r="J12604" s="1"/>
    </row>
    <row r="12605" spans="10:10" x14ac:dyDescent="0.25">
      <c r="J12605" s="1"/>
    </row>
    <row r="12606" spans="10:10" x14ac:dyDescent="0.25">
      <c r="J12606" s="1"/>
    </row>
    <row r="12607" spans="10:10" x14ac:dyDescent="0.25">
      <c r="J12607" s="1"/>
    </row>
    <row r="12608" spans="10:10" x14ac:dyDescent="0.25">
      <c r="J12608" s="1"/>
    </row>
    <row r="12609" spans="10:10" x14ac:dyDescent="0.25">
      <c r="J12609" s="1"/>
    </row>
    <row r="12610" spans="10:10" x14ac:dyDescent="0.25">
      <c r="J12610" s="1"/>
    </row>
    <row r="12611" spans="10:10" x14ac:dyDescent="0.25">
      <c r="J12611" s="1"/>
    </row>
    <row r="12612" spans="10:10" x14ac:dyDescent="0.25">
      <c r="J12612" s="1"/>
    </row>
    <row r="12613" spans="10:10" x14ac:dyDescent="0.25">
      <c r="J12613" s="1"/>
    </row>
    <row r="12614" spans="10:10" x14ac:dyDescent="0.25">
      <c r="J12614" s="1"/>
    </row>
    <row r="12615" spans="10:10" x14ac:dyDescent="0.25">
      <c r="J12615" s="1"/>
    </row>
    <row r="12616" spans="10:10" x14ac:dyDescent="0.25">
      <c r="J12616" s="1"/>
    </row>
    <row r="12617" spans="10:10" x14ac:dyDescent="0.25">
      <c r="J12617" s="1"/>
    </row>
    <row r="12618" spans="10:10" x14ac:dyDescent="0.25">
      <c r="J12618" s="1"/>
    </row>
    <row r="12619" spans="10:10" x14ac:dyDescent="0.25">
      <c r="J12619" s="1"/>
    </row>
    <row r="12620" spans="10:10" x14ac:dyDescent="0.25">
      <c r="J12620" s="1"/>
    </row>
    <row r="12621" spans="10:10" x14ac:dyDescent="0.25">
      <c r="J12621" s="1"/>
    </row>
    <row r="12622" spans="10:10" x14ac:dyDescent="0.25">
      <c r="J12622" s="1"/>
    </row>
    <row r="12623" spans="10:10" x14ac:dyDescent="0.25">
      <c r="J12623" s="1"/>
    </row>
    <row r="12624" spans="10:10" x14ac:dyDescent="0.25">
      <c r="J12624" s="1"/>
    </row>
    <row r="12625" spans="10:10" x14ac:dyDescent="0.25">
      <c r="J12625" s="1"/>
    </row>
    <row r="12626" spans="10:10" x14ac:dyDescent="0.25">
      <c r="J12626" s="1"/>
    </row>
    <row r="12627" spans="10:10" x14ac:dyDescent="0.25">
      <c r="J12627" s="1"/>
    </row>
    <row r="12628" spans="10:10" x14ac:dyDescent="0.25">
      <c r="J12628" s="1"/>
    </row>
    <row r="12629" spans="10:10" x14ac:dyDescent="0.25">
      <c r="J12629" s="1"/>
    </row>
    <row r="12630" spans="10:10" x14ac:dyDescent="0.25">
      <c r="J12630" s="1"/>
    </row>
    <row r="12631" spans="10:10" x14ac:dyDescent="0.25">
      <c r="J12631" s="1"/>
    </row>
    <row r="12632" spans="10:10" x14ac:dyDescent="0.25">
      <c r="J12632" s="1"/>
    </row>
    <row r="12633" spans="10:10" x14ac:dyDescent="0.25">
      <c r="J12633" s="1"/>
    </row>
    <row r="12634" spans="10:10" x14ac:dyDescent="0.25">
      <c r="J12634" s="1"/>
    </row>
    <row r="12635" spans="10:10" x14ac:dyDescent="0.25">
      <c r="J12635" s="1"/>
    </row>
    <row r="12636" spans="10:10" x14ac:dyDescent="0.25">
      <c r="J12636" s="1"/>
    </row>
    <row r="12637" spans="10:10" x14ac:dyDescent="0.25">
      <c r="J12637" s="1"/>
    </row>
    <row r="12638" spans="10:10" x14ac:dyDescent="0.25">
      <c r="J12638" s="1"/>
    </row>
    <row r="12639" spans="10:10" x14ac:dyDescent="0.25">
      <c r="J12639" s="1"/>
    </row>
    <row r="12640" spans="10:10" x14ac:dyDescent="0.25">
      <c r="J12640" s="1"/>
    </row>
    <row r="12641" spans="10:10" x14ac:dyDescent="0.25">
      <c r="J12641" s="1"/>
    </row>
    <row r="12642" spans="10:10" x14ac:dyDescent="0.25">
      <c r="J12642" s="1"/>
    </row>
    <row r="12643" spans="10:10" x14ac:dyDescent="0.25">
      <c r="J12643" s="1"/>
    </row>
    <row r="12644" spans="10:10" x14ac:dyDescent="0.25">
      <c r="J12644" s="1"/>
    </row>
    <row r="12645" spans="10:10" x14ac:dyDescent="0.25">
      <c r="J12645" s="1"/>
    </row>
    <row r="12646" spans="10:10" x14ac:dyDescent="0.25">
      <c r="J12646" s="1"/>
    </row>
    <row r="12647" spans="10:10" x14ac:dyDescent="0.25">
      <c r="J12647" s="1"/>
    </row>
    <row r="12648" spans="10:10" x14ac:dyDescent="0.25">
      <c r="J12648" s="1"/>
    </row>
    <row r="12649" spans="10:10" x14ac:dyDescent="0.25">
      <c r="J12649" s="1"/>
    </row>
    <row r="12650" spans="10:10" x14ac:dyDescent="0.25">
      <c r="J12650" s="1"/>
    </row>
    <row r="12651" spans="10:10" x14ac:dyDescent="0.25">
      <c r="J12651" s="1"/>
    </row>
    <row r="12652" spans="10:10" x14ac:dyDescent="0.25">
      <c r="J12652" s="1"/>
    </row>
    <row r="12653" spans="10:10" x14ac:dyDescent="0.25">
      <c r="J12653" s="1"/>
    </row>
    <row r="12654" spans="10:10" x14ac:dyDescent="0.25">
      <c r="J12654" s="1"/>
    </row>
    <row r="12655" spans="10:10" x14ac:dyDescent="0.25">
      <c r="J12655" s="1"/>
    </row>
    <row r="12656" spans="10:10" x14ac:dyDescent="0.25">
      <c r="J12656" s="1"/>
    </row>
    <row r="12657" spans="10:10" x14ac:dyDescent="0.25">
      <c r="J12657" s="1"/>
    </row>
    <row r="12658" spans="10:10" x14ac:dyDescent="0.25">
      <c r="J12658" s="1"/>
    </row>
    <row r="12659" spans="10:10" x14ac:dyDescent="0.25">
      <c r="J12659" s="1"/>
    </row>
    <row r="12660" spans="10:10" x14ac:dyDescent="0.25">
      <c r="J12660" s="1"/>
    </row>
    <row r="12661" spans="10:10" x14ac:dyDescent="0.25">
      <c r="J12661" s="1"/>
    </row>
    <row r="12662" spans="10:10" x14ac:dyDescent="0.25">
      <c r="J12662" s="1"/>
    </row>
    <row r="12663" spans="10:10" x14ac:dyDescent="0.25">
      <c r="J12663" s="1"/>
    </row>
    <row r="12664" spans="10:10" x14ac:dyDescent="0.25">
      <c r="J12664" s="1"/>
    </row>
    <row r="12665" spans="10:10" x14ac:dyDescent="0.25">
      <c r="J12665" s="1"/>
    </row>
    <row r="12666" spans="10:10" x14ac:dyDescent="0.25">
      <c r="J12666" s="1"/>
    </row>
    <row r="12667" spans="10:10" x14ac:dyDescent="0.25">
      <c r="J12667" s="1"/>
    </row>
    <row r="12668" spans="10:10" x14ac:dyDescent="0.25">
      <c r="J12668" s="1"/>
    </row>
    <row r="12669" spans="10:10" x14ac:dyDescent="0.25">
      <c r="J12669" s="1"/>
    </row>
    <row r="12670" spans="10:10" x14ac:dyDescent="0.25">
      <c r="J12670" s="1"/>
    </row>
    <row r="12671" spans="10:10" x14ac:dyDescent="0.25">
      <c r="J12671" s="1"/>
    </row>
    <row r="12672" spans="10:10" x14ac:dyDescent="0.25">
      <c r="J12672" s="1"/>
    </row>
    <row r="12673" spans="10:10" x14ac:dyDescent="0.25">
      <c r="J12673" s="1"/>
    </row>
    <row r="12674" spans="10:10" x14ac:dyDescent="0.25">
      <c r="J12674" s="1"/>
    </row>
    <row r="12675" spans="10:10" x14ac:dyDescent="0.25">
      <c r="J12675" s="1"/>
    </row>
    <row r="12676" spans="10:10" x14ac:dyDescent="0.25">
      <c r="J12676" s="1"/>
    </row>
    <row r="12677" spans="10:10" x14ac:dyDescent="0.25">
      <c r="J12677" s="1"/>
    </row>
    <row r="12678" spans="10:10" x14ac:dyDescent="0.25">
      <c r="J12678" s="1"/>
    </row>
    <row r="12679" spans="10:10" x14ac:dyDescent="0.25">
      <c r="J12679" s="1"/>
    </row>
    <row r="12680" spans="10:10" x14ac:dyDescent="0.25">
      <c r="J12680" s="1"/>
    </row>
    <row r="12681" spans="10:10" x14ac:dyDescent="0.25">
      <c r="J12681" s="1"/>
    </row>
    <row r="12682" spans="10:10" x14ac:dyDescent="0.25">
      <c r="J12682" s="1"/>
    </row>
    <row r="12683" spans="10:10" x14ac:dyDescent="0.25">
      <c r="J12683" s="1"/>
    </row>
    <row r="12684" spans="10:10" x14ac:dyDescent="0.25">
      <c r="J12684" s="1"/>
    </row>
    <row r="12685" spans="10:10" x14ac:dyDescent="0.25">
      <c r="J12685" s="1"/>
    </row>
    <row r="12686" spans="10:10" x14ac:dyDescent="0.25">
      <c r="J12686" s="1"/>
    </row>
    <row r="12687" spans="10:10" x14ac:dyDescent="0.25">
      <c r="J12687" s="1"/>
    </row>
    <row r="12688" spans="10:10" x14ac:dyDescent="0.25">
      <c r="J12688" s="1"/>
    </row>
    <row r="12689" spans="10:10" x14ac:dyDescent="0.25">
      <c r="J12689" s="1"/>
    </row>
    <row r="12690" spans="10:10" x14ac:dyDescent="0.25">
      <c r="J12690" s="1"/>
    </row>
    <row r="12691" spans="10:10" x14ac:dyDescent="0.25">
      <c r="J12691" s="1"/>
    </row>
    <row r="12692" spans="10:10" x14ac:dyDescent="0.25">
      <c r="J12692" s="1"/>
    </row>
    <row r="12693" spans="10:10" x14ac:dyDescent="0.25">
      <c r="J12693" s="1"/>
    </row>
    <row r="12694" spans="10:10" x14ac:dyDescent="0.25">
      <c r="J12694" s="1"/>
    </row>
    <row r="12695" spans="10:10" x14ac:dyDescent="0.25">
      <c r="J12695" s="1"/>
    </row>
    <row r="12696" spans="10:10" x14ac:dyDescent="0.25">
      <c r="J12696" s="1"/>
    </row>
    <row r="12697" spans="10:10" x14ac:dyDescent="0.25">
      <c r="J12697" s="1"/>
    </row>
    <row r="12698" spans="10:10" x14ac:dyDescent="0.25">
      <c r="J12698" s="1"/>
    </row>
    <row r="12699" spans="10:10" x14ac:dyDescent="0.25">
      <c r="J12699" s="1"/>
    </row>
    <row r="12700" spans="10:10" x14ac:dyDescent="0.25">
      <c r="J12700" s="1"/>
    </row>
    <row r="12701" spans="10:10" x14ac:dyDescent="0.25">
      <c r="J12701" s="1"/>
    </row>
    <row r="12702" spans="10:10" x14ac:dyDescent="0.25">
      <c r="J12702" s="1"/>
    </row>
    <row r="12703" spans="10:10" x14ac:dyDescent="0.25">
      <c r="J12703" s="1"/>
    </row>
    <row r="12704" spans="10:10" x14ac:dyDescent="0.25">
      <c r="J12704" s="1"/>
    </row>
    <row r="12705" spans="10:10" x14ac:dyDescent="0.25">
      <c r="J12705" s="1"/>
    </row>
    <row r="12706" spans="10:10" x14ac:dyDescent="0.25">
      <c r="J12706" s="1"/>
    </row>
    <row r="12707" spans="10:10" x14ac:dyDescent="0.25">
      <c r="J12707" s="1"/>
    </row>
    <row r="12708" spans="10:10" x14ac:dyDescent="0.25">
      <c r="J12708" s="1"/>
    </row>
    <row r="12709" spans="10:10" x14ac:dyDescent="0.25">
      <c r="J12709" s="1"/>
    </row>
    <row r="12710" spans="10:10" x14ac:dyDescent="0.25">
      <c r="J12710" s="1"/>
    </row>
    <row r="12711" spans="10:10" x14ac:dyDescent="0.25">
      <c r="J12711" s="1"/>
    </row>
    <row r="12712" spans="10:10" x14ac:dyDescent="0.25">
      <c r="J12712" s="1"/>
    </row>
    <row r="12713" spans="10:10" x14ac:dyDescent="0.25">
      <c r="J12713" s="1"/>
    </row>
    <row r="12714" spans="10:10" x14ac:dyDescent="0.25">
      <c r="J12714" s="1"/>
    </row>
    <row r="12715" spans="10:10" x14ac:dyDescent="0.25">
      <c r="J12715" s="1"/>
    </row>
    <row r="12716" spans="10:10" x14ac:dyDescent="0.25">
      <c r="J12716" s="1"/>
    </row>
    <row r="12717" spans="10:10" x14ac:dyDescent="0.25">
      <c r="J12717" s="1"/>
    </row>
    <row r="12718" spans="10:10" x14ac:dyDescent="0.25">
      <c r="J12718" s="1"/>
    </row>
    <row r="12719" spans="10:10" x14ac:dyDescent="0.25">
      <c r="J12719" s="1"/>
    </row>
    <row r="12720" spans="10:10" x14ac:dyDescent="0.25">
      <c r="J12720" s="1"/>
    </row>
    <row r="12721" spans="10:10" x14ac:dyDescent="0.25">
      <c r="J12721" s="1"/>
    </row>
    <row r="12722" spans="10:10" x14ac:dyDescent="0.25">
      <c r="J12722" s="1"/>
    </row>
    <row r="12723" spans="10:10" x14ac:dyDescent="0.25">
      <c r="J12723" s="1"/>
    </row>
    <row r="12724" spans="10:10" x14ac:dyDescent="0.25">
      <c r="J12724" s="1"/>
    </row>
    <row r="12725" spans="10:10" x14ac:dyDescent="0.25">
      <c r="J12725" s="1"/>
    </row>
    <row r="12726" spans="10:10" x14ac:dyDescent="0.25">
      <c r="J12726" s="1"/>
    </row>
    <row r="12727" spans="10:10" x14ac:dyDescent="0.25">
      <c r="J12727" s="1"/>
    </row>
    <row r="12728" spans="10:10" x14ac:dyDescent="0.25">
      <c r="J12728" s="1"/>
    </row>
    <row r="12729" spans="10:10" x14ac:dyDescent="0.25">
      <c r="J12729" s="1"/>
    </row>
    <row r="12730" spans="10:10" x14ac:dyDescent="0.25">
      <c r="J12730" s="1"/>
    </row>
    <row r="12731" spans="10:10" x14ac:dyDescent="0.25">
      <c r="J12731" s="1"/>
    </row>
    <row r="12732" spans="10:10" x14ac:dyDescent="0.25">
      <c r="J12732" s="1"/>
    </row>
    <row r="12733" spans="10:10" x14ac:dyDescent="0.25">
      <c r="J12733" s="1"/>
    </row>
    <row r="12734" spans="10:10" x14ac:dyDescent="0.25">
      <c r="J12734" s="1"/>
    </row>
    <row r="12735" spans="10:10" x14ac:dyDescent="0.25">
      <c r="J12735" s="1"/>
    </row>
    <row r="12736" spans="10:10" x14ac:dyDescent="0.25">
      <c r="J12736" s="1"/>
    </row>
    <row r="12737" spans="10:10" x14ac:dyDescent="0.25">
      <c r="J12737" s="1"/>
    </row>
    <row r="12738" spans="10:10" x14ac:dyDescent="0.25">
      <c r="J12738" s="1"/>
    </row>
    <row r="12739" spans="10:10" x14ac:dyDescent="0.25">
      <c r="J12739" s="1"/>
    </row>
    <row r="12740" spans="10:10" x14ac:dyDescent="0.25">
      <c r="J12740" s="1"/>
    </row>
    <row r="12741" spans="10:10" x14ac:dyDescent="0.25">
      <c r="J12741" s="1"/>
    </row>
    <row r="12742" spans="10:10" x14ac:dyDescent="0.25">
      <c r="J12742" s="1"/>
    </row>
    <row r="12743" spans="10:10" x14ac:dyDescent="0.25">
      <c r="J12743" s="1"/>
    </row>
    <row r="12744" spans="10:10" x14ac:dyDescent="0.25">
      <c r="J12744" s="1"/>
    </row>
    <row r="12745" spans="10:10" x14ac:dyDescent="0.25">
      <c r="J12745" s="1"/>
    </row>
    <row r="12746" spans="10:10" x14ac:dyDescent="0.25">
      <c r="J12746" s="1"/>
    </row>
    <row r="12747" spans="10:10" x14ac:dyDescent="0.25">
      <c r="J12747" s="1"/>
    </row>
    <row r="12748" spans="10:10" x14ac:dyDescent="0.25">
      <c r="J12748" s="1"/>
    </row>
    <row r="12749" spans="10:10" x14ac:dyDescent="0.25">
      <c r="J12749" s="1"/>
    </row>
    <row r="12750" spans="10:10" x14ac:dyDescent="0.25">
      <c r="J12750" s="1"/>
    </row>
    <row r="12751" spans="10:10" x14ac:dyDescent="0.25">
      <c r="J12751" s="1"/>
    </row>
    <row r="12752" spans="10:10" x14ac:dyDescent="0.25">
      <c r="J12752" s="1"/>
    </row>
    <row r="12753" spans="10:10" x14ac:dyDescent="0.25">
      <c r="J12753" s="1"/>
    </row>
    <row r="12754" spans="10:10" x14ac:dyDescent="0.25">
      <c r="J12754" s="1"/>
    </row>
    <row r="12755" spans="10:10" x14ac:dyDescent="0.25">
      <c r="J12755" s="1"/>
    </row>
    <row r="12756" spans="10:10" x14ac:dyDescent="0.25">
      <c r="J12756" s="1"/>
    </row>
    <row r="12757" spans="10:10" x14ac:dyDescent="0.25">
      <c r="J12757" s="1"/>
    </row>
    <row r="12758" spans="10:10" x14ac:dyDescent="0.25">
      <c r="J12758" s="1"/>
    </row>
    <row r="12759" spans="10:10" x14ac:dyDescent="0.25">
      <c r="J12759" s="1"/>
    </row>
    <row r="12760" spans="10:10" x14ac:dyDescent="0.25">
      <c r="J12760" s="1"/>
    </row>
    <row r="12761" spans="10:10" x14ac:dyDescent="0.25">
      <c r="J12761" s="1"/>
    </row>
    <row r="12762" spans="10:10" x14ac:dyDescent="0.25">
      <c r="J12762" s="1"/>
    </row>
    <row r="12763" spans="10:10" x14ac:dyDescent="0.25">
      <c r="J12763" s="1"/>
    </row>
    <row r="12764" spans="10:10" x14ac:dyDescent="0.25">
      <c r="J12764" s="1"/>
    </row>
    <row r="12765" spans="10:10" x14ac:dyDescent="0.25">
      <c r="J12765" s="1"/>
    </row>
    <row r="12766" spans="10:10" x14ac:dyDescent="0.25">
      <c r="J12766" s="1"/>
    </row>
    <row r="12767" spans="10:10" x14ac:dyDescent="0.25">
      <c r="J12767" s="1"/>
    </row>
    <row r="12768" spans="10:10" x14ac:dyDescent="0.25">
      <c r="J12768" s="1"/>
    </row>
    <row r="12769" spans="10:10" x14ac:dyDescent="0.25">
      <c r="J12769" s="1"/>
    </row>
    <row r="12770" spans="10:10" x14ac:dyDescent="0.25">
      <c r="J12770" s="1"/>
    </row>
    <row r="12771" spans="10:10" x14ac:dyDescent="0.25">
      <c r="J12771" s="1"/>
    </row>
    <row r="12772" spans="10:10" x14ac:dyDescent="0.25">
      <c r="J12772" s="1"/>
    </row>
    <row r="12773" spans="10:10" x14ac:dyDescent="0.25">
      <c r="J12773" s="1"/>
    </row>
    <row r="12774" spans="10:10" x14ac:dyDescent="0.25">
      <c r="J12774" s="1"/>
    </row>
    <row r="12775" spans="10:10" x14ac:dyDescent="0.25">
      <c r="J12775" s="1"/>
    </row>
    <row r="12776" spans="10:10" x14ac:dyDescent="0.25">
      <c r="J12776" s="1"/>
    </row>
    <row r="12777" spans="10:10" x14ac:dyDescent="0.25">
      <c r="J12777" s="1"/>
    </row>
    <row r="12778" spans="10:10" x14ac:dyDescent="0.25">
      <c r="J12778" s="1"/>
    </row>
    <row r="12779" spans="10:10" x14ac:dyDescent="0.25">
      <c r="J12779" s="1"/>
    </row>
    <row r="12780" spans="10:10" x14ac:dyDescent="0.25">
      <c r="J12780" s="1"/>
    </row>
    <row r="12781" spans="10:10" x14ac:dyDescent="0.25">
      <c r="J12781" s="1"/>
    </row>
    <row r="12782" spans="10:10" x14ac:dyDescent="0.25">
      <c r="J12782" s="1"/>
    </row>
    <row r="12783" spans="10:10" x14ac:dyDescent="0.25">
      <c r="J12783" s="1"/>
    </row>
    <row r="12784" spans="10:10" x14ac:dyDescent="0.25">
      <c r="J12784" s="1"/>
    </row>
    <row r="12785" spans="10:10" x14ac:dyDescent="0.25">
      <c r="J12785" s="1"/>
    </row>
    <row r="12786" spans="10:10" x14ac:dyDescent="0.25">
      <c r="J12786" s="1"/>
    </row>
    <row r="12787" spans="10:10" x14ac:dyDescent="0.25">
      <c r="J12787" s="1"/>
    </row>
    <row r="12788" spans="10:10" x14ac:dyDescent="0.25">
      <c r="J12788" s="1"/>
    </row>
    <row r="12789" spans="10:10" x14ac:dyDescent="0.25">
      <c r="J12789" s="1"/>
    </row>
    <row r="12790" spans="10:10" x14ac:dyDescent="0.25">
      <c r="J12790" s="1"/>
    </row>
    <row r="12791" spans="10:10" x14ac:dyDescent="0.25">
      <c r="J12791" s="1"/>
    </row>
    <row r="12792" spans="10:10" x14ac:dyDescent="0.25">
      <c r="J12792" s="1"/>
    </row>
    <row r="12793" spans="10:10" x14ac:dyDescent="0.25">
      <c r="J12793" s="1"/>
    </row>
    <row r="12794" spans="10:10" x14ac:dyDescent="0.25">
      <c r="J12794" s="1"/>
    </row>
    <row r="12795" spans="10:10" x14ac:dyDescent="0.25">
      <c r="J12795" s="1"/>
    </row>
    <row r="12796" spans="10:10" x14ac:dyDescent="0.25">
      <c r="J12796" s="1"/>
    </row>
    <row r="12797" spans="10:10" x14ac:dyDescent="0.25">
      <c r="J12797" s="1"/>
    </row>
    <row r="12798" spans="10:10" x14ac:dyDescent="0.25">
      <c r="J12798" s="1"/>
    </row>
    <row r="12799" spans="10:10" x14ac:dyDescent="0.25">
      <c r="J12799" s="1"/>
    </row>
    <row r="12800" spans="10:10" x14ac:dyDescent="0.25">
      <c r="J12800" s="1"/>
    </row>
    <row r="12801" spans="10:10" x14ac:dyDescent="0.25">
      <c r="J12801" s="1"/>
    </row>
    <row r="12802" spans="10:10" x14ac:dyDescent="0.25">
      <c r="J12802" s="1"/>
    </row>
    <row r="12803" spans="10:10" x14ac:dyDescent="0.25">
      <c r="J12803" s="1"/>
    </row>
    <row r="12804" spans="10:10" x14ac:dyDescent="0.25">
      <c r="J12804" s="1"/>
    </row>
    <row r="12805" spans="10:10" x14ac:dyDescent="0.25">
      <c r="J12805" s="1"/>
    </row>
    <row r="12806" spans="10:10" x14ac:dyDescent="0.25">
      <c r="J12806" s="1"/>
    </row>
    <row r="12807" spans="10:10" x14ac:dyDescent="0.25">
      <c r="J12807" s="1"/>
    </row>
    <row r="12808" spans="10:10" x14ac:dyDescent="0.25">
      <c r="J12808" s="1"/>
    </row>
    <row r="12809" spans="10:10" x14ac:dyDescent="0.25">
      <c r="J12809" s="1"/>
    </row>
    <row r="12810" spans="10:10" x14ac:dyDescent="0.25">
      <c r="J12810" s="1"/>
    </row>
    <row r="12811" spans="10:10" x14ac:dyDescent="0.25">
      <c r="J12811" s="1"/>
    </row>
    <row r="12812" spans="10:10" x14ac:dyDescent="0.25">
      <c r="J12812" s="1"/>
    </row>
    <row r="12813" spans="10:10" x14ac:dyDescent="0.25">
      <c r="J12813" s="1"/>
    </row>
    <row r="12814" spans="10:10" x14ac:dyDescent="0.25">
      <c r="J12814" s="1"/>
    </row>
    <row r="12815" spans="10:10" x14ac:dyDescent="0.25">
      <c r="J12815" s="1"/>
    </row>
    <row r="12816" spans="10:10" x14ac:dyDescent="0.25">
      <c r="J12816" s="1"/>
    </row>
    <row r="12817" spans="10:10" x14ac:dyDescent="0.25">
      <c r="J12817" s="1"/>
    </row>
    <row r="12818" spans="10:10" x14ac:dyDescent="0.25">
      <c r="J12818" s="1"/>
    </row>
    <row r="12819" spans="10:10" x14ac:dyDescent="0.25">
      <c r="J12819" s="1"/>
    </row>
    <row r="12820" spans="10:10" x14ac:dyDescent="0.25">
      <c r="J12820" s="1"/>
    </row>
    <row r="12821" spans="10:10" x14ac:dyDescent="0.25">
      <c r="J12821" s="1"/>
    </row>
    <row r="12822" spans="10:10" x14ac:dyDescent="0.25">
      <c r="J12822" s="1"/>
    </row>
    <row r="12823" spans="10:10" x14ac:dyDescent="0.25">
      <c r="J12823" s="1"/>
    </row>
    <row r="12824" spans="10:10" x14ac:dyDescent="0.25">
      <c r="J12824" s="1"/>
    </row>
    <row r="12825" spans="10:10" x14ac:dyDescent="0.25">
      <c r="J12825" s="1"/>
    </row>
    <row r="12826" spans="10:10" x14ac:dyDescent="0.25">
      <c r="J12826" s="1"/>
    </row>
    <row r="12827" spans="10:10" x14ac:dyDescent="0.25">
      <c r="J12827" s="1"/>
    </row>
    <row r="12828" spans="10:10" x14ac:dyDescent="0.25">
      <c r="J12828" s="1"/>
    </row>
    <row r="12829" spans="10:10" x14ac:dyDescent="0.25">
      <c r="J12829" s="1"/>
    </row>
    <row r="12830" spans="10:10" x14ac:dyDescent="0.25">
      <c r="J12830" s="1"/>
    </row>
    <row r="12831" spans="10:10" x14ac:dyDescent="0.25">
      <c r="J12831" s="1"/>
    </row>
    <row r="12832" spans="10:10" x14ac:dyDescent="0.25">
      <c r="J12832" s="1"/>
    </row>
    <row r="12833" spans="10:10" x14ac:dyDescent="0.25">
      <c r="J12833" s="1"/>
    </row>
    <row r="12834" spans="10:10" x14ac:dyDescent="0.25">
      <c r="J12834" s="1"/>
    </row>
    <row r="12835" spans="10:10" x14ac:dyDescent="0.25">
      <c r="J12835" s="1"/>
    </row>
    <row r="12836" spans="10:10" x14ac:dyDescent="0.25">
      <c r="J12836" s="1"/>
    </row>
    <row r="12837" spans="10:10" x14ac:dyDescent="0.25">
      <c r="J12837" s="1"/>
    </row>
    <row r="12838" spans="10:10" x14ac:dyDescent="0.25">
      <c r="J12838" s="1"/>
    </row>
    <row r="12839" spans="10:10" x14ac:dyDescent="0.25">
      <c r="J12839" s="1"/>
    </row>
    <row r="12840" spans="10:10" x14ac:dyDescent="0.25">
      <c r="J12840" s="1"/>
    </row>
    <row r="12841" spans="10:10" x14ac:dyDescent="0.25">
      <c r="J12841" s="1"/>
    </row>
    <row r="12842" spans="10:10" x14ac:dyDescent="0.25">
      <c r="J12842" s="1"/>
    </row>
    <row r="12843" spans="10:10" x14ac:dyDescent="0.25">
      <c r="J12843" s="1"/>
    </row>
    <row r="12844" spans="10:10" x14ac:dyDescent="0.25">
      <c r="J12844" s="1"/>
    </row>
    <row r="12845" spans="10:10" x14ac:dyDescent="0.25">
      <c r="J12845" s="1"/>
    </row>
    <row r="12846" spans="10:10" x14ac:dyDescent="0.25">
      <c r="J12846" s="1"/>
    </row>
    <row r="12847" spans="10:10" x14ac:dyDescent="0.25">
      <c r="J12847" s="1"/>
    </row>
    <row r="12848" spans="10:10" x14ac:dyDescent="0.25">
      <c r="J12848" s="1"/>
    </row>
    <row r="12849" spans="10:10" x14ac:dyDescent="0.25">
      <c r="J12849" s="1"/>
    </row>
    <row r="12850" spans="10:10" x14ac:dyDescent="0.25">
      <c r="J12850" s="1"/>
    </row>
    <row r="12851" spans="10:10" x14ac:dyDescent="0.25">
      <c r="J12851" s="1"/>
    </row>
    <row r="12852" spans="10:10" x14ac:dyDescent="0.25">
      <c r="J12852" s="1"/>
    </row>
    <row r="12853" spans="10:10" x14ac:dyDescent="0.25">
      <c r="J12853" s="1"/>
    </row>
    <row r="12854" spans="10:10" x14ac:dyDescent="0.25">
      <c r="J12854" s="1"/>
    </row>
    <row r="12855" spans="10:10" x14ac:dyDescent="0.25">
      <c r="J12855" s="1"/>
    </row>
    <row r="12856" spans="10:10" x14ac:dyDescent="0.25">
      <c r="J12856" s="1"/>
    </row>
    <row r="12857" spans="10:10" x14ac:dyDescent="0.25">
      <c r="J12857" s="1"/>
    </row>
    <row r="12858" spans="10:10" x14ac:dyDescent="0.25">
      <c r="J12858" s="1"/>
    </row>
    <row r="12859" spans="10:10" x14ac:dyDescent="0.25">
      <c r="J12859" s="1"/>
    </row>
    <row r="12860" spans="10:10" x14ac:dyDescent="0.25">
      <c r="J12860" s="1"/>
    </row>
    <row r="12861" spans="10:10" x14ac:dyDescent="0.25">
      <c r="J12861" s="1"/>
    </row>
    <row r="12862" spans="10:10" x14ac:dyDescent="0.25">
      <c r="J12862" s="1"/>
    </row>
    <row r="12863" spans="10:10" x14ac:dyDescent="0.25">
      <c r="J12863" s="1"/>
    </row>
    <row r="12864" spans="10:10" x14ac:dyDescent="0.25">
      <c r="J12864" s="1"/>
    </row>
    <row r="12865" spans="10:10" x14ac:dyDescent="0.25">
      <c r="J12865" s="1"/>
    </row>
    <row r="12866" spans="10:10" x14ac:dyDescent="0.25">
      <c r="J12866" s="1"/>
    </row>
    <row r="12867" spans="10:10" x14ac:dyDescent="0.25">
      <c r="J12867" s="1"/>
    </row>
    <row r="12868" spans="10:10" x14ac:dyDescent="0.25">
      <c r="J12868" s="1"/>
    </row>
    <row r="12869" spans="10:10" x14ac:dyDescent="0.25">
      <c r="J12869" s="1"/>
    </row>
    <row r="12870" spans="10:10" x14ac:dyDescent="0.25">
      <c r="J12870" s="1"/>
    </row>
    <row r="12871" spans="10:10" x14ac:dyDescent="0.25">
      <c r="J12871" s="1"/>
    </row>
    <row r="12872" spans="10:10" x14ac:dyDescent="0.25">
      <c r="J12872" s="1"/>
    </row>
    <row r="12873" spans="10:10" x14ac:dyDescent="0.25">
      <c r="J12873" s="1"/>
    </row>
    <row r="12874" spans="10:10" x14ac:dyDescent="0.25">
      <c r="J12874" s="1"/>
    </row>
    <row r="12875" spans="10:10" x14ac:dyDescent="0.25">
      <c r="J12875" s="1"/>
    </row>
    <row r="12876" spans="10:10" x14ac:dyDescent="0.25">
      <c r="J12876" s="1"/>
    </row>
    <row r="12877" spans="10:10" x14ac:dyDescent="0.25">
      <c r="J12877" s="1"/>
    </row>
    <row r="12878" spans="10:10" x14ac:dyDescent="0.25">
      <c r="J12878" s="1"/>
    </row>
    <row r="12879" spans="10:10" x14ac:dyDescent="0.25">
      <c r="J12879" s="1"/>
    </row>
    <row r="12880" spans="10:10" x14ac:dyDescent="0.25">
      <c r="J12880" s="1"/>
    </row>
    <row r="12881" spans="10:10" x14ac:dyDescent="0.25">
      <c r="J12881" s="1"/>
    </row>
    <row r="12882" spans="10:10" x14ac:dyDescent="0.25">
      <c r="J12882" s="1"/>
    </row>
    <row r="12883" spans="10:10" x14ac:dyDescent="0.25">
      <c r="J12883" s="1"/>
    </row>
    <row r="12884" spans="10:10" x14ac:dyDescent="0.25">
      <c r="J12884" s="1"/>
    </row>
    <row r="12885" spans="10:10" x14ac:dyDescent="0.25">
      <c r="J12885" s="1"/>
    </row>
    <row r="12886" spans="10:10" x14ac:dyDescent="0.25">
      <c r="J12886" s="1"/>
    </row>
    <row r="12887" spans="10:10" x14ac:dyDescent="0.25">
      <c r="J12887" s="1"/>
    </row>
    <row r="12888" spans="10:10" x14ac:dyDescent="0.25">
      <c r="J12888" s="1"/>
    </row>
    <row r="12889" spans="10:10" x14ac:dyDescent="0.25">
      <c r="J12889" s="1"/>
    </row>
    <row r="12890" spans="10:10" x14ac:dyDescent="0.25">
      <c r="J12890" s="1"/>
    </row>
    <row r="12891" spans="10:10" x14ac:dyDescent="0.25">
      <c r="J12891" s="1"/>
    </row>
    <row r="12892" spans="10:10" x14ac:dyDescent="0.25">
      <c r="J12892" s="1"/>
    </row>
    <row r="12893" spans="10:10" x14ac:dyDescent="0.25">
      <c r="J12893" s="1"/>
    </row>
    <row r="12894" spans="10:10" x14ac:dyDescent="0.25">
      <c r="J12894" s="1"/>
    </row>
    <row r="12895" spans="10:10" x14ac:dyDescent="0.25">
      <c r="J12895" s="1"/>
    </row>
    <row r="12896" spans="10:10" x14ac:dyDescent="0.25">
      <c r="J12896" s="1"/>
    </row>
    <row r="12897" spans="10:10" x14ac:dyDescent="0.25">
      <c r="J12897" s="1"/>
    </row>
    <row r="12898" spans="10:10" x14ac:dyDescent="0.25">
      <c r="J12898" s="1"/>
    </row>
    <row r="12899" spans="10:10" x14ac:dyDescent="0.25">
      <c r="J12899" s="1"/>
    </row>
    <row r="12900" spans="10:10" x14ac:dyDescent="0.25">
      <c r="J12900" s="1"/>
    </row>
    <row r="12901" spans="10:10" x14ac:dyDescent="0.25">
      <c r="J12901" s="1"/>
    </row>
    <row r="12902" spans="10:10" x14ac:dyDescent="0.25">
      <c r="J12902" s="1"/>
    </row>
    <row r="12903" spans="10:10" x14ac:dyDescent="0.25">
      <c r="J12903" s="1"/>
    </row>
    <row r="12904" spans="10:10" x14ac:dyDescent="0.25">
      <c r="J12904" s="1"/>
    </row>
    <row r="12905" spans="10:10" x14ac:dyDescent="0.25">
      <c r="J12905" s="1"/>
    </row>
    <row r="12906" spans="10:10" x14ac:dyDescent="0.25">
      <c r="J12906" s="1"/>
    </row>
    <row r="12907" spans="10:10" x14ac:dyDescent="0.25">
      <c r="J12907" s="1"/>
    </row>
    <row r="12908" spans="10:10" x14ac:dyDescent="0.25">
      <c r="J12908" s="1"/>
    </row>
    <row r="12909" spans="10:10" x14ac:dyDescent="0.25">
      <c r="J12909" s="1"/>
    </row>
    <row r="12910" spans="10:10" x14ac:dyDescent="0.25">
      <c r="J12910" s="1"/>
    </row>
    <row r="12911" spans="10:10" x14ac:dyDescent="0.25">
      <c r="J12911" s="1"/>
    </row>
    <row r="12912" spans="10:10" x14ac:dyDescent="0.25">
      <c r="J12912" s="1"/>
    </row>
    <row r="12913" spans="10:10" x14ac:dyDescent="0.25">
      <c r="J12913" s="1"/>
    </row>
    <row r="12914" spans="10:10" x14ac:dyDescent="0.25">
      <c r="J12914" s="1"/>
    </row>
    <row r="12915" spans="10:10" x14ac:dyDescent="0.25">
      <c r="J12915" s="1"/>
    </row>
    <row r="12916" spans="10:10" x14ac:dyDescent="0.25">
      <c r="J12916" s="1"/>
    </row>
    <row r="12917" spans="10:10" x14ac:dyDescent="0.25">
      <c r="J12917" s="1"/>
    </row>
    <row r="12918" spans="10:10" x14ac:dyDescent="0.25">
      <c r="J12918" s="1"/>
    </row>
    <row r="12919" spans="10:10" x14ac:dyDescent="0.25">
      <c r="J12919" s="1"/>
    </row>
    <row r="12920" spans="10:10" x14ac:dyDescent="0.25">
      <c r="J12920" s="1"/>
    </row>
    <row r="12921" spans="10:10" x14ac:dyDescent="0.25">
      <c r="J12921" s="1"/>
    </row>
    <row r="12922" spans="10:10" x14ac:dyDescent="0.25">
      <c r="J12922" s="1"/>
    </row>
    <row r="12923" spans="10:10" x14ac:dyDescent="0.25">
      <c r="J12923" s="1"/>
    </row>
    <row r="12924" spans="10:10" x14ac:dyDescent="0.25">
      <c r="J12924" s="1"/>
    </row>
    <row r="12925" spans="10:10" x14ac:dyDescent="0.25">
      <c r="J12925" s="1"/>
    </row>
    <row r="12926" spans="10:10" x14ac:dyDescent="0.25">
      <c r="J12926" s="1"/>
    </row>
    <row r="12927" spans="10:10" x14ac:dyDescent="0.25">
      <c r="J12927" s="1"/>
    </row>
    <row r="12928" spans="10:10" x14ac:dyDescent="0.25">
      <c r="J12928" s="1"/>
    </row>
    <row r="12929" spans="10:10" x14ac:dyDescent="0.25">
      <c r="J12929" s="1"/>
    </row>
    <row r="12930" spans="10:10" x14ac:dyDescent="0.25">
      <c r="J12930" s="1"/>
    </row>
    <row r="12931" spans="10:10" x14ac:dyDescent="0.25">
      <c r="J12931" s="1"/>
    </row>
    <row r="12932" spans="10:10" x14ac:dyDescent="0.25">
      <c r="J12932" s="1"/>
    </row>
    <row r="12933" spans="10:10" x14ac:dyDescent="0.25">
      <c r="J12933" s="1"/>
    </row>
    <row r="12934" spans="10:10" x14ac:dyDescent="0.25">
      <c r="J12934" s="1"/>
    </row>
    <row r="12935" spans="10:10" x14ac:dyDescent="0.25">
      <c r="J12935" s="1"/>
    </row>
    <row r="12936" spans="10:10" x14ac:dyDescent="0.25">
      <c r="J12936" s="1"/>
    </row>
    <row r="12937" spans="10:10" x14ac:dyDescent="0.25">
      <c r="J12937" s="1"/>
    </row>
    <row r="12938" spans="10:10" x14ac:dyDescent="0.25">
      <c r="J12938" s="1"/>
    </row>
    <row r="12939" spans="10:10" x14ac:dyDescent="0.25">
      <c r="J12939" s="1"/>
    </row>
    <row r="12940" spans="10:10" x14ac:dyDescent="0.25">
      <c r="J12940" s="1"/>
    </row>
    <row r="12941" spans="10:10" x14ac:dyDescent="0.25">
      <c r="J12941" s="1"/>
    </row>
    <row r="12942" spans="10:10" x14ac:dyDescent="0.25">
      <c r="J12942" s="1"/>
    </row>
    <row r="12943" spans="10:10" x14ac:dyDescent="0.25">
      <c r="J12943" s="1"/>
    </row>
    <row r="12944" spans="10:10" x14ac:dyDescent="0.25">
      <c r="J12944" s="1"/>
    </row>
    <row r="12945" spans="10:10" x14ac:dyDescent="0.25">
      <c r="J12945" s="1"/>
    </row>
    <row r="12946" spans="10:10" x14ac:dyDescent="0.25">
      <c r="J12946" s="1"/>
    </row>
    <row r="12947" spans="10:10" x14ac:dyDescent="0.25">
      <c r="J12947" s="1"/>
    </row>
    <row r="12948" spans="10:10" x14ac:dyDescent="0.25">
      <c r="J12948" s="1"/>
    </row>
    <row r="12949" spans="10:10" x14ac:dyDescent="0.25">
      <c r="J12949" s="1"/>
    </row>
    <row r="12950" spans="10:10" x14ac:dyDescent="0.25">
      <c r="J12950" s="1"/>
    </row>
    <row r="12951" spans="10:10" x14ac:dyDescent="0.25">
      <c r="J12951" s="1"/>
    </row>
    <row r="12952" spans="10:10" x14ac:dyDescent="0.25">
      <c r="J12952" s="1"/>
    </row>
    <row r="12953" spans="10:10" x14ac:dyDescent="0.25">
      <c r="J12953" s="1"/>
    </row>
    <row r="12954" spans="10:10" x14ac:dyDescent="0.25">
      <c r="J12954" s="1"/>
    </row>
    <row r="12955" spans="10:10" x14ac:dyDescent="0.25">
      <c r="J12955" s="1"/>
    </row>
    <row r="12956" spans="10:10" x14ac:dyDescent="0.25">
      <c r="J12956" s="1"/>
    </row>
    <row r="12957" spans="10:10" x14ac:dyDescent="0.25">
      <c r="J12957" s="1"/>
    </row>
    <row r="12958" spans="10:10" x14ac:dyDescent="0.25">
      <c r="J12958" s="1"/>
    </row>
    <row r="12959" spans="10:10" x14ac:dyDescent="0.25">
      <c r="J12959" s="1"/>
    </row>
    <row r="12960" spans="10:10" x14ac:dyDescent="0.25">
      <c r="J12960" s="1"/>
    </row>
    <row r="12961" spans="10:10" x14ac:dyDescent="0.25">
      <c r="J12961" s="1"/>
    </row>
    <row r="12962" spans="10:10" x14ac:dyDescent="0.25">
      <c r="J12962" s="1"/>
    </row>
    <row r="12963" spans="10:10" x14ac:dyDescent="0.25">
      <c r="J12963" s="1"/>
    </row>
    <row r="12964" spans="10:10" x14ac:dyDescent="0.25">
      <c r="J12964" s="1"/>
    </row>
    <row r="12965" spans="10:10" x14ac:dyDescent="0.25">
      <c r="J12965" s="1"/>
    </row>
    <row r="12966" spans="10:10" x14ac:dyDescent="0.25">
      <c r="J12966" s="1"/>
    </row>
    <row r="12967" spans="10:10" x14ac:dyDescent="0.25">
      <c r="J12967" s="1"/>
    </row>
    <row r="12968" spans="10:10" x14ac:dyDescent="0.25">
      <c r="J12968" s="1"/>
    </row>
    <row r="12969" spans="10:10" x14ac:dyDescent="0.25">
      <c r="J12969" s="1"/>
    </row>
    <row r="12970" spans="10:10" x14ac:dyDescent="0.25">
      <c r="J12970" s="1"/>
    </row>
    <row r="12971" spans="10:10" x14ac:dyDescent="0.25">
      <c r="J12971" s="1"/>
    </row>
    <row r="12972" spans="10:10" x14ac:dyDescent="0.25">
      <c r="J12972" s="1"/>
    </row>
    <row r="12973" spans="10:10" x14ac:dyDescent="0.25">
      <c r="J12973" s="1"/>
    </row>
    <row r="12974" spans="10:10" x14ac:dyDescent="0.25">
      <c r="J12974" s="1"/>
    </row>
    <row r="12975" spans="10:10" x14ac:dyDescent="0.25">
      <c r="J12975" s="1"/>
    </row>
    <row r="12976" spans="10:10" x14ac:dyDescent="0.25">
      <c r="J12976" s="1"/>
    </row>
    <row r="12977" spans="10:10" x14ac:dyDescent="0.25">
      <c r="J12977" s="1"/>
    </row>
    <row r="12978" spans="10:10" x14ac:dyDescent="0.25">
      <c r="J12978" s="1"/>
    </row>
    <row r="12979" spans="10:10" x14ac:dyDescent="0.25">
      <c r="J12979" s="1"/>
    </row>
    <row r="12980" spans="10:10" x14ac:dyDescent="0.25">
      <c r="J12980" s="1"/>
    </row>
    <row r="12981" spans="10:10" x14ac:dyDescent="0.25">
      <c r="J12981" s="1"/>
    </row>
    <row r="12982" spans="10:10" x14ac:dyDescent="0.25">
      <c r="J12982" s="1"/>
    </row>
    <row r="12983" spans="10:10" x14ac:dyDescent="0.25">
      <c r="J12983" s="1"/>
    </row>
    <row r="12984" spans="10:10" x14ac:dyDescent="0.25">
      <c r="J12984" s="1"/>
    </row>
    <row r="12985" spans="10:10" x14ac:dyDescent="0.25">
      <c r="J12985" s="1"/>
    </row>
    <row r="12986" spans="10:10" x14ac:dyDescent="0.25">
      <c r="J12986" s="1"/>
    </row>
    <row r="12987" spans="10:10" x14ac:dyDescent="0.25">
      <c r="J12987" s="1"/>
    </row>
    <row r="12988" spans="10:10" x14ac:dyDescent="0.25">
      <c r="J12988" s="1"/>
    </row>
    <row r="12989" spans="10:10" x14ac:dyDescent="0.25">
      <c r="J12989" s="1"/>
    </row>
    <row r="12990" spans="10:10" x14ac:dyDescent="0.25">
      <c r="J12990" s="1"/>
    </row>
    <row r="12991" spans="10:10" x14ac:dyDescent="0.25">
      <c r="J12991" s="1"/>
    </row>
    <row r="12992" spans="10:10" x14ac:dyDescent="0.25">
      <c r="J12992" s="1"/>
    </row>
    <row r="12993" spans="10:10" x14ac:dyDescent="0.25">
      <c r="J12993" s="1"/>
    </row>
    <row r="12994" spans="10:10" x14ac:dyDescent="0.25">
      <c r="J12994" s="1"/>
    </row>
    <row r="12995" spans="10:10" x14ac:dyDescent="0.25">
      <c r="J12995" s="1"/>
    </row>
    <row r="12996" spans="10:10" x14ac:dyDescent="0.25">
      <c r="J12996" s="1"/>
    </row>
    <row r="12997" spans="10:10" x14ac:dyDescent="0.25">
      <c r="J12997" s="1"/>
    </row>
    <row r="12998" spans="10:10" x14ac:dyDescent="0.25">
      <c r="J12998" s="1"/>
    </row>
    <row r="12999" spans="10:10" x14ac:dyDescent="0.25">
      <c r="J12999" s="1"/>
    </row>
    <row r="13000" spans="10:10" x14ac:dyDescent="0.25">
      <c r="J13000" s="1"/>
    </row>
    <row r="13001" spans="10:10" x14ac:dyDescent="0.25">
      <c r="J13001" s="1"/>
    </row>
    <row r="13002" spans="10:10" x14ac:dyDescent="0.25">
      <c r="J13002" s="1"/>
    </row>
    <row r="13003" spans="10:10" x14ac:dyDescent="0.25">
      <c r="J13003" s="1"/>
    </row>
    <row r="13004" spans="10:10" x14ac:dyDescent="0.25">
      <c r="J13004" s="1"/>
    </row>
    <row r="13005" spans="10:10" x14ac:dyDescent="0.25">
      <c r="J13005" s="1"/>
    </row>
    <row r="13006" spans="10:10" x14ac:dyDescent="0.25">
      <c r="J13006" s="1"/>
    </row>
    <row r="13007" spans="10:10" x14ac:dyDescent="0.25">
      <c r="J13007" s="1"/>
    </row>
    <row r="13008" spans="10:10" x14ac:dyDescent="0.25">
      <c r="J13008" s="1"/>
    </row>
    <row r="13009" spans="10:10" x14ac:dyDescent="0.25">
      <c r="J13009" s="1"/>
    </row>
    <row r="13010" spans="10:10" x14ac:dyDescent="0.25">
      <c r="J13010" s="1"/>
    </row>
    <row r="13011" spans="10:10" x14ac:dyDescent="0.25">
      <c r="J13011" s="1"/>
    </row>
    <row r="13012" spans="10:10" x14ac:dyDescent="0.25">
      <c r="J13012" s="1"/>
    </row>
    <row r="13013" spans="10:10" x14ac:dyDescent="0.25">
      <c r="J13013" s="1"/>
    </row>
    <row r="13014" spans="10:10" x14ac:dyDescent="0.25">
      <c r="J13014" s="1"/>
    </row>
    <row r="13015" spans="10:10" x14ac:dyDescent="0.25">
      <c r="J13015" s="1"/>
    </row>
    <row r="13016" spans="10:10" x14ac:dyDescent="0.25">
      <c r="J13016" s="1"/>
    </row>
    <row r="13017" spans="10:10" x14ac:dyDescent="0.25">
      <c r="J13017" s="1"/>
    </row>
    <row r="13018" spans="10:10" x14ac:dyDescent="0.25">
      <c r="J13018" s="1"/>
    </row>
    <row r="13019" spans="10:10" x14ac:dyDescent="0.25">
      <c r="J13019" s="1"/>
    </row>
    <row r="13020" spans="10:10" x14ac:dyDescent="0.25">
      <c r="J13020" s="1"/>
    </row>
    <row r="13021" spans="10:10" x14ac:dyDescent="0.25">
      <c r="J13021" s="1"/>
    </row>
    <row r="13022" spans="10:10" x14ac:dyDescent="0.25">
      <c r="J13022" s="1"/>
    </row>
    <row r="13023" spans="10:10" x14ac:dyDescent="0.25">
      <c r="J13023" s="1"/>
    </row>
    <row r="13024" spans="10:10" x14ac:dyDescent="0.25">
      <c r="J13024" s="1"/>
    </row>
    <row r="13025" spans="10:10" x14ac:dyDescent="0.25">
      <c r="J13025" s="1"/>
    </row>
    <row r="13026" spans="10:10" x14ac:dyDescent="0.25">
      <c r="J13026" s="1"/>
    </row>
    <row r="13027" spans="10:10" x14ac:dyDescent="0.25">
      <c r="J13027" s="1"/>
    </row>
    <row r="13028" spans="10:10" x14ac:dyDescent="0.25">
      <c r="J13028" s="1"/>
    </row>
    <row r="13029" spans="10:10" x14ac:dyDescent="0.25">
      <c r="J13029" s="1"/>
    </row>
    <row r="13030" spans="10:10" x14ac:dyDescent="0.25">
      <c r="J13030" s="1"/>
    </row>
    <row r="13031" spans="10:10" x14ac:dyDescent="0.25">
      <c r="J13031" s="1"/>
    </row>
    <row r="13032" spans="10:10" x14ac:dyDescent="0.25">
      <c r="J13032" s="1"/>
    </row>
    <row r="13033" spans="10:10" x14ac:dyDescent="0.25">
      <c r="J13033" s="1"/>
    </row>
    <row r="13034" spans="10:10" x14ac:dyDescent="0.25">
      <c r="J13034" s="1"/>
    </row>
    <row r="13035" spans="10:10" x14ac:dyDescent="0.25">
      <c r="J13035" s="1"/>
    </row>
    <row r="13036" spans="10:10" x14ac:dyDescent="0.25">
      <c r="J13036" s="1"/>
    </row>
    <row r="13037" spans="10:10" x14ac:dyDescent="0.25">
      <c r="J13037" s="1"/>
    </row>
    <row r="13038" spans="10:10" x14ac:dyDescent="0.25">
      <c r="J13038" s="1"/>
    </row>
    <row r="13039" spans="10:10" x14ac:dyDescent="0.25">
      <c r="J13039" s="1"/>
    </row>
    <row r="13040" spans="10:10" x14ac:dyDescent="0.25">
      <c r="J13040" s="1"/>
    </row>
    <row r="13041" spans="10:10" x14ac:dyDescent="0.25">
      <c r="J13041" s="1"/>
    </row>
    <row r="13042" spans="10:10" x14ac:dyDescent="0.25">
      <c r="J13042" s="1"/>
    </row>
    <row r="13043" spans="10:10" x14ac:dyDescent="0.25">
      <c r="J13043" s="1"/>
    </row>
    <row r="13044" spans="10:10" x14ac:dyDescent="0.25">
      <c r="J13044" s="1"/>
    </row>
    <row r="13045" spans="10:10" x14ac:dyDescent="0.25">
      <c r="J13045" s="1"/>
    </row>
    <row r="13046" spans="10:10" x14ac:dyDescent="0.25">
      <c r="J13046" s="1"/>
    </row>
    <row r="13047" spans="10:10" x14ac:dyDescent="0.25">
      <c r="J13047" s="1"/>
    </row>
    <row r="13048" spans="10:10" x14ac:dyDescent="0.25">
      <c r="J13048" s="1"/>
    </row>
    <row r="13049" spans="10:10" x14ac:dyDescent="0.25">
      <c r="J13049" s="1"/>
    </row>
    <row r="13050" spans="10:10" x14ac:dyDescent="0.25">
      <c r="J13050" s="1"/>
    </row>
    <row r="13051" spans="10:10" x14ac:dyDescent="0.25">
      <c r="J13051" s="1"/>
    </row>
    <row r="13052" spans="10:10" x14ac:dyDescent="0.25">
      <c r="J13052" s="1"/>
    </row>
    <row r="13053" spans="10:10" x14ac:dyDescent="0.25">
      <c r="J13053" s="1"/>
    </row>
    <row r="13054" spans="10:10" x14ac:dyDescent="0.25">
      <c r="J13054" s="1"/>
    </row>
    <row r="13055" spans="10:10" x14ac:dyDescent="0.25">
      <c r="J13055" s="1"/>
    </row>
    <row r="13056" spans="10:10" x14ac:dyDescent="0.25">
      <c r="J13056" s="1"/>
    </row>
    <row r="13057" spans="10:10" x14ac:dyDescent="0.25">
      <c r="J13057" s="1"/>
    </row>
    <row r="13058" spans="10:10" x14ac:dyDescent="0.25">
      <c r="J13058" s="1"/>
    </row>
    <row r="13059" spans="10:10" x14ac:dyDescent="0.25">
      <c r="J13059" s="1"/>
    </row>
    <row r="13060" spans="10:10" x14ac:dyDescent="0.25">
      <c r="J13060" s="1"/>
    </row>
    <row r="13061" spans="10:10" x14ac:dyDescent="0.25">
      <c r="J13061" s="1"/>
    </row>
    <row r="13062" spans="10:10" x14ac:dyDescent="0.25">
      <c r="J13062" s="1"/>
    </row>
    <row r="13063" spans="10:10" x14ac:dyDescent="0.25">
      <c r="J13063" s="1"/>
    </row>
    <row r="13064" spans="10:10" x14ac:dyDescent="0.25">
      <c r="J13064" s="1"/>
    </row>
    <row r="13065" spans="10:10" x14ac:dyDescent="0.25">
      <c r="J13065" s="1"/>
    </row>
    <row r="13066" spans="10:10" x14ac:dyDescent="0.25">
      <c r="J13066" s="1"/>
    </row>
    <row r="13067" spans="10:10" x14ac:dyDescent="0.25">
      <c r="J13067" s="1"/>
    </row>
    <row r="13068" spans="10:10" x14ac:dyDescent="0.25">
      <c r="J13068" s="1"/>
    </row>
    <row r="13069" spans="10:10" x14ac:dyDescent="0.25">
      <c r="J13069" s="1"/>
    </row>
    <row r="13070" spans="10:10" x14ac:dyDescent="0.25">
      <c r="J13070" s="1"/>
    </row>
    <row r="13071" spans="10:10" x14ac:dyDescent="0.25">
      <c r="J13071" s="1"/>
    </row>
    <row r="13072" spans="10:10" x14ac:dyDescent="0.25">
      <c r="J13072" s="1"/>
    </row>
    <row r="13073" spans="10:10" x14ac:dyDescent="0.25">
      <c r="J13073" s="1"/>
    </row>
    <row r="13074" spans="10:10" x14ac:dyDescent="0.25">
      <c r="J13074" s="1"/>
    </row>
    <row r="13075" spans="10:10" x14ac:dyDescent="0.25">
      <c r="J13075" s="1"/>
    </row>
    <row r="13076" spans="10:10" x14ac:dyDescent="0.25">
      <c r="J13076" s="1"/>
    </row>
    <row r="13077" spans="10:10" x14ac:dyDescent="0.25">
      <c r="J13077" s="1"/>
    </row>
    <row r="13078" spans="10:10" x14ac:dyDescent="0.25">
      <c r="J13078" s="1"/>
    </row>
    <row r="13079" spans="10:10" x14ac:dyDescent="0.25">
      <c r="J13079" s="1"/>
    </row>
    <row r="13080" spans="10:10" x14ac:dyDescent="0.25">
      <c r="J13080" s="1"/>
    </row>
    <row r="13081" spans="10:10" x14ac:dyDescent="0.25">
      <c r="J13081" s="1"/>
    </row>
    <row r="13082" spans="10:10" x14ac:dyDescent="0.25">
      <c r="J13082" s="1"/>
    </row>
    <row r="13083" spans="10:10" x14ac:dyDescent="0.25">
      <c r="J13083" s="1"/>
    </row>
    <row r="13084" spans="10:10" x14ac:dyDescent="0.25">
      <c r="J13084" s="1"/>
    </row>
    <row r="13085" spans="10:10" x14ac:dyDescent="0.25">
      <c r="J13085" s="1"/>
    </row>
    <row r="13086" spans="10:10" x14ac:dyDescent="0.25">
      <c r="J13086" s="1"/>
    </row>
    <row r="13087" spans="10:10" x14ac:dyDescent="0.25">
      <c r="J13087" s="1"/>
    </row>
    <row r="13088" spans="10:10" x14ac:dyDescent="0.25">
      <c r="J13088" s="1"/>
    </row>
    <row r="13089" spans="10:10" x14ac:dyDescent="0.25">
      <c r="J13089" s="1"/>
    </row>
    <row r="13090" spans="10:10" x14ac:dyDescent="0.25">
      <c r="J13090" s="1"/>
    </row>
    <row r="13091" spans="10:10" x14ac:dyDescent="0.25">
      <c r="J13091" s="1"/>
    </row>
    <row r="13092" spans="10:10" x14ac:dyDescent="0.25">
      <c r="J13092" s="1"/>
    </row>
    <row r="13093" spans="10:10" x14ac:dyDescent="0.25">
      <c r="J13093" s="1"/>
    </row>
    <row r="13094" spans="10:10" x14ac:dyDescent="0.25">
      <c r="J13094" s="1"/>
    </row>
    <row r="13095" spans="10:10" x14ac:dyDescent="0.25">
      <c r="J13095" s="1"/>
    </row>
    <row r="13096" spans="10:10" x14ac:dyDescent="0.25">
      <c r="J13096" s="1"/>
    </row>
    <row r="13097" spans="10:10" x14ac:dyDescent="0.25">
      <c r="J13097" s="1"/>
    </row>
    <row r="13098" spans="10:10" x14ac:dyDescent="0.25">
      <c r="J13098" s="1"/>
    </row>
    <row r="13099" spans="10:10" x14ac:dyDescent="0.25">
      <c r="J13099" s="1"/>
    </row>
    <row r="13100" spans="10:10" x14ac:dyDescent="0.25">
      <c r="J13100" s="1"/>
    </row>
    <row r="13101" spans="10:10" x14ac:dyDescent="0.25">
      <c r="J13101" s="1"/>
    </row>
    <row r="13102" spans="10:10" x14ac:dyDescent="0.25">
      <c r="J13102" s="1"/>
    </row>
    <row r="13103" spans="10:10" x14ac:dyDescent="0.25">
      <c r="J13103" s="1"/>
    </row>
    <row r="13104" spans="10:10" x14ac:dyDescent="0.25">
      <c r="J13104" s="1"/>
    </row>
    <row r="13105" spans="10:10" x14ac:dyDescent="0.25">
      <c r="J13105" s="1"/>
    </row>
    <row r="13106" spans="10:10" x14ac:dyDescent="0.25">
      <c r="J13106" s="1"/>
    </row>
    <row r="13107" spans="10:10" x14ac:dyDescent="0.25">
      <c r="J13107" s="1"/>
    </row>
    <row r="13108" spans="10:10" x14ac:dyDescent="0.25">
      <c r="J13108" s="1"/>
    </row>
    <row r="13109" spans="10:10" x14ac:dyDescent="0.25">
      <c r="J13109" s="1"/>
    </row>
    <row r="13110" spans="10:10" x14ac:dyDescent="0.25">
      <c r="J13110" s="1"/>
    </row>
    <row r="13111" spans="10:10" x14ac:dyDescent="0.25">
      <c r="J13111" s="1"/>
    </row>
    <row r="13112" spans="10:10" x14ac:dyDescent="0.25">
      <c r="J13112" s="1"/>
    </row>
    <row r="13113" spans="10:10" x14ac:dyDescent="0.25">
      <c r="J13113" s="1"/>
    </row>
    <row r="13114" spans="10:10" x14ac:dyDescent="0.25">
      <c r="J13114" s="1"/>
    </row>
    <row r="13115" spans="10:10" x14ac:dyDescent="0.25">
      <c r="J13115" s="1"/>
    </row>
    <row r="13116" spans="10:10" x14ac:dyDescent="0.25">
      <c r="J13116" s="1"/>
    </row>
    <row r="13117" spans="10:10" x14ac:dyDescent="0.25">
      <c r="J13117" s="1"/>
    </row>
    <row r="13118" spans="10:10" x14ac:dyDescent="0.25">
      <c r="J13118" s="1"/>
    </row>
    <row r="13119" spans="10:10" x14ac:dyDescent="0.25">
      <c r="J13119" s="1"/>
    </row>
    <row r="13120" spans="10:10" x14ac:dyDescent="0.25">
      <c r="J13120" s="1"/>
    </row>
    <row r="13121" spans="10:10" x14ac:dyDescent="0.25">
      <c r="J13121" s="1"/>
    </row>
    <row r="13122" spans="10:10" x14ac:dyDescent="0.25">
      <c r="J13122" s="1"/>
    </row>
    <row r="13123" spans="10:10" x14ac:dyDescent="0.25">
      <c r="J13123" s="1"/>
    </row>
    <row r="13124" spans="10:10" x14ac:dyDescent="0.25">
      <c r="J13124" s="1"/>
    </row>
    <row r="13125" spans="10:10" x14ac:dyDescent="0.25">
      <c r="J13125" s="1"/>
    </row>
    <row r="13126" spans="10:10" x14ac:dyDescent="0.25">
      <c r="J13126" s="1"/>
    </row>
    <row r="13127" spans="10:10" x14ac:dyDescent="0.25">
      <c r="J13127" s="1"/>
    </row>
    <row r="13128" spans="10:10" x14ac:dyDescent="0.25">
      <c r="J13128" s="1"/>
    </row>
    <row r="13129" spans="10:10" x14ac:dyDescent="0.25">
      <c r="J13129" s="1"/>
    </row>
    <row r="13130" spans="10:10" x14ac:dyDescent="0.25">
      <c r="J13130" s="1"/>
    </row>
    <row r="13131" spans="10:10" x14ac:dyDescent="0.25">
      <c r="J13131" s="1"/>
    </row>
    <row r="13132" spans="10:10" x14ac:dyDescent="0.25">
      <c r="J13132" s="1"/>
    </row>
    <row r="13133" spans="10:10" x14ac:dyDescent="0.25">
      <c r="J13133" s="1"/>
    </row>
    <row r="13134" spans="10:10" x14ac:dyDescent="0.25">
      <c r="J13134" s="1"/>
    </row>
    <row r="13135" spans="10:10" x14ac:dyDescent="0.25">
      <c r="J13135" s="1"/>
    </row>
    <row r="13136" spans="10:10" x14ac:dyDescent="0.25">
      <c r="J13136" s="1"/>
    </row>
    <row r="13137" spans="10:10" x14ac:dyDescent="0.25">
      <c r="J13137" s="1"/>
    </row>
    <row r="13138" spans="10:10" x14ac:dyDescent="0.25">
      <c r="J13138" s="1"/>
    </row>
    <row r="13139" spans="10:10" x14ac:dyDescent="0.25">
      <c r="J13139" s="1"/>
    </row>
    <row r="13140" spans="10:10" x14ac:dyDescent="0.25">
      <c r="J13140" s="1"/>
    </row>
    <row r="13141" spans="10:10" x14ac:dyDescent="0.25">
      <c r="J13141" s="1"/>
    </row>
    <row r="13142" spans="10:10" x14ac:dyDescent="0.25">
      <c r="J13142" s="1"/>
    </row>
    <row r="13143" spans="10:10" x14ac:dyDescent="0.25">
      <c r="J13143" s="1"/>
    </row>
    <row r="13144" spans="10:10" x14ac:dyDescent="0.25">
      <c r="J13144" s="1"/>
    </row>
    <row r="13145" spans="10:10" x14ac:dyDescent="0.25">
      <c r="J13145" s="1"/>
    </row>
    <row r="13146" spans="10:10" x14ac:dyDescent="0.25">
      <c r="J13146" s="1"/>
    </row>
    <row r="13147" spans="10:10" x14ac:dyDescent="0.25">
      <c r="J13147" s="1"/>
    </row>
    <row r="13148" spans="10:10" x14ac:dyDescent="0.25">
      <c r="J13148" s="1"/>
    </row>
    <row r="13149" spans="10:10" x14ac:dyDescent="0.25">
      <c r="J13149" s="1"/>
    </row>
    <row r="13150" spans="10:10" x14ac:dyDescent="0.25">
      <c r="J13150" s="1"/>
    </row>
    <row r="13151" spans="10:10" x14ac:dyDescent="0.25">
      <c r="J13151" s="1"/>
    </row>
    <row r="13152" spans="10:10" x14ac:dyDescent="0.25">
      <c r="J13152" s="1"/>
    </row>
    <row r="13153" spans="10:10" x14ac:dyDescent="0.25">
      <c r="J13153" s="1"/>
    </row>
    <row r="13154" spans="10:10" x14ac:dyDescent="0.25">
      <c r="J13154" s="1"/>
    </row>
    <row r="13155" spans="10:10" x14ac:dyDescent="0.25">
      <c r="J13155" s="1"/>
    </row>
    <row r="13156" spans="10:10" x14ac:dyDescent="0.25">
      <c r="J13156" s="1"/>
    </row>
    <row r="13157" spans="10:10" x14ac:dyDescent="0.25">
      <c r="J13157" s="1"/>
    </row>
    <row r="13158" spans="10:10" x14ac:dyDescent="0.25">
      <c r="J13158" s="1"/>
    </row>
    <row r="13159" spans="10:10" x14ac:dyDescent="0.25">
      <c r="J13159" s="1"/>
    </row>
    <row r="13160" spans="10:10" x14ac:dyDescent="0.25">
      <c r="J13160" s="1"/>
    </row>
    <row r="13161" spans="10:10" x14ac:dyDescent="0.25">
      <c r="J13161" s="1"/>
    </row>
    <row r="13162" spans="10:10" x14ac:dyDescent="0.25">
      <c r="J13162" s="1"/>
    </row>
    <row r="13163" spans="10:10" x14ac:dyDescent="0.25">
      <c r="J13163" s="1"/>
    </row>
    <row r="13164" spans="10:10" x14ac:dyDescent="0.25">
      <c r="J13164" s="1"/>
    </row>
    <row r="13165" spans="10:10" x14ac:dyDescent="0.25">
      <c r="J13165" s="1"/>
    </row>
    <row r="13166" spans="10:10" x14ac:dyDescent="0.25">
      <c r="J13166" s="1"/>
    </row>
    <row r="13167" spans="10:10" x14ac:dyDescent="0.25">
      <c r="J13167" s="1"/>
    </row>
    <row r="13168" spans="10:10" x14ac:dyDescent="0.25">
      <c r="J13168" s="1"/>
    </row>
    <row r="13169" spans="10:10" x14ac:dyDescent="0.25">
      <c r="J13169" s="1"/>
    </row>
    <row r="13170" spans="10:10" x14ac:dyDescent="0.25">
      <c r="J13170" s="1"/>
    </row>
    <row r="13171" spans="10:10" x14ac:dyDescent="0.25">
      <c r="J13171" s="1"/>
    </row>
    <row r="13172" spans="10:10" x14ac:dyDescent="0.25">
      <c r="J13172" s="1"/>
    </row>
    <row r="13173" spans="10:10" x14ac:dyDescent="0.25">
      <c r="J13173" s="1"/>
    </row>
    <row r="13174" spans="10:10" x14ac:dyDescent="0.25">
      <c r="J13174" s="1"/>
    </row>
    <row r="13175" spans="10:10" x14ac:dyDescent="0.25">
      <c r="J13175" s="1"/>
    </row>
    <row r="13176" spans="10:10" x14ac:dyDescent="0.25">
      <c r="J13176" s="1"/>
    </row>
    <row r="13177" spans="10:10" x14ac:dyDescent="0.25">
      <c r="J13177" s="1"/>
    </row>
    <row r="13178" spans="10:10" x14ac:dyDescent="0.25">
      <c r="J13178" s="1"/>
    </row>
    <row r="13179" spans="10:10" x14ac:dyDescent="0.25">
      <c r="J13179" s="1"/>
    </row>
    <row r="13180" spans="10:10" x14ac:dyDescent="0.25">
      <c r="J13180" s="1"/>
    </row>
    <row r="13181" spans="10:10" x14ac:dyDescent="0.25">
      <c r="J13181" s="1"/>
    </row>
    <row r="13182" spans="10:10" x14ac:dyDescent="0.25">
      <c r="J13182" s="1"/>
    </row>
    <row r="13183" spans="10:10" x14ac:dyDescent="0.25">
      <c r="J13183" s="1"/>
    </row>
    <row r="13184" spans="10:10" x14ac:dyDescent="0.25">
      <c r="J13184" s="1"/>
    </row>
    <row r="13185" spans="10:10" x14ac:dyDescent="0.25">
      <c r="J13185" s="1"/>
    </row>
    <row r="13186" spans="10:10" x14ac:dyDescent="0.25">
      <c r="J13186" s="1"/>
    </row>
    <row r="13187" spans="10:10" x14ac:dyDescent="0.25">
      <c r="J13187" s="1"/>
    </row>
    <row r="13188" spans="10:10" x14ac:dyDescent="0.25">
      <c r="J13188" s="1"/>
    </row>
    <row r="13189" spans="10:10" x14ac:dyDescent="0.25">
      <c r="J13189" s="1"/>
    </row>
    <row r="13190" spans="10:10" x14ac:dyDescent="0.25">
      <c r="J13190" s="1"/>
    </row>
    <row r="13191" spans="10:10" x14ac:dyDescent="0.25">
      <c r="J13191" s="1"/>
    </row>
    <row r="13192" spans="10:10" x14ac:dyDescent="0.25">
      <c r="J13192" s="1"/>
    </row>
    <row r="13193" spans="10:10" x14ac:dyDescent="0.25">
      <c r="J13193" s="1"/>
    </row>
    <row r="13194" spans="10:10" x14ac:dyDescent="0.25">
      <c r="J13194" s="1"/>
    </row>
    <row r="13195" spans="10:10" x14ac:dyDescent="0.25">
      <c r="J13195" s="1"/>
    </row>
    <row r="13196" spans="10:10" x14ac:dyDescent="0.25">
      <c r="J13196" s="1"/>
    </row>
    <row r="13197" spans="10:10" x14ac:dyDescent="0.25">
      <c r="J13197" s="1"/>
    </row>
    <row r="13198" spans="10:10" x14ac:dyDescent="0.25">
      <c r="J13198" s="1"/>
    </row>
    <row r="13199" spans="10:10" x14ac:dyDescent="0.25">
      <c r="J13199" s="1"/>
    </row>
    <row r="13200" spans="10:10" x14ac:dyDescent="0.25">
      <c r="J13200" s="1"/>
    </row>
    <row r="13201" spans="10:10" x14ac:dyDescent="0.25">
      <c r="J13201" s="1"/>
    </row>
    <row r="13202" spans="10:10" x14ac:dyDescent="0.25">
      <c r="J13202" s="1"/>
    </row>
    <row r="13203" spans="10:10" x14ac:dyDescent="0.25">
      <c r="J13203" s="1"/>
    </row>
    <row r="13204" spans="10:10" x14ac:dyDescent="0.25">
      <c r="J13204" s="1"/>
    </row>
    <row r="13205" spans="10:10" x14ac:dyDescent="0.25">
      <c r="J13205" s="1"/>
    </row>
    <row r="13206" spans="10:10" x14ac:dyDescent="0.25">
      <c r="J13206" s="1"/>
    </row>
    <row r="13207" spans="10:10" x14ac:dyDescent="0.25">
      <c r="J13207" s="1"/>
    </row>
    <row r="13208" spans="10:10" x14ac:dyDescent="0.25">
      <c r="J13208" s="1"/>
    </row>
    <row r="13209" spans="10:10" x14ac:dyDescent="0.25">
      <c r="J13209" s="1"/>
    </row>
    <row r="13210" spans="10:10" x14ac:dyDescent="0.25">
      <c r="J13210" s="1"/>
    </row>
    <row r="13211" spans="10:10" x14ac:dyDescent="0.25">
      <c r="J13211" s="1"/>
    </row>
    <row r="13212" spans="10:10" x14ac:dyDescent="0.25">
      <c r="J13212" s="1"/>
    </row>
    <row r="13213" spans="10:10" x14ac:dyDescent="0.25">
      <c r="J13213" s="1"/>
    </row>
    <row r="13214" spans="10:10" x14ac:dyDescent="0.25">
      <c r="J13214" s="1"/>
    </row>
    <row r="13215" spans="10:10" x14ac:dyDescent="0.25">
      <c r="J13215" s="1"/>
    </row>
    <row r="13216" spans="10:10" x14ac:dyDescent="0.25">
      <c r="J13216" s="1"/>
    </row>
    <row r="13217" spans="10:10" x14ac:dyDescent="0.25">
      <c r="J13217" s="1"/>
    </row>
    <row r="13218" spans="10:10" x14ac:dyDescent="0.25">
      <c r="J13218" s="1"/>
    </row>
    <row r="13219" spans="10:10" x14ac:dyDescent="0.25">
      <c r="J13219" s="1"/>
    </row>
    <row r="13220" spans="10:10" x14ac:dyDescent="0.25">
      <c r="J13220" s="1"/>
    </row>
    <row r="13221" spans="10:10" x14ac:dyDescent="0.25">
      <c r="J13221" s="1"/>
    </row>
    <row r="13222" spans="10:10" x14ac:dyDescent="0.25">
      <c r="J13222" s="1"/>
    </row>
    <row r="13223" spans="10:10" x14ac:dyDescent="0.25">
      <c r="J13223" s="1"/>
    </row>
    <row r="13224" spans="10:10" x14ac:dyDescent="0.25">
      <c r="J13224" s="1"/>
    </row>
    <row r="13225" spans="10:10" x14ac:dyDescent="0.25">
      <c r="J13225" s="1"/>
    </row>
    <row r="13226" spans="10:10" x14ac:dyDescent="0.25">
      <c r="J13226" s="1"/>
    </row>
    <row r="13227" spans="10:10" x14ac:dyDescent="0.25">
      <c r="J13227" s="1"/>
    </row>
    <row r="13228" spans="10:10" x14ac:dyDescent="0.25">
      <c r="J13228" s="1"/>
    </row>
    <row r="13229" spans="10:10" x14ac:dyDescent="0.25">
      <c r="J13229" s="1"/>
    </row>
    <row r="13230" spans="10:10" x14ac:dyDescent="0.25">
      <c r="J13230" s="1"/>
    </row>
    <row r="13231" spans="10:10" x14ac:dyDescent="0.25">
      <c r="J13231" s="1"/>
    </row>
    <row r="13232" spans="10:10" x14ac:dyDescent="0.25">
      <c r="J13232" s="1"/>
    </row>
    <row r="13233" spans="10:10" x14ac:dyDescent="0.25">
      <c r="J13233" s="1"/>
    </row>
    <row r="13234" spans="10:10" x14ac:dyDescent="0.25">
      <c r="J13234" s="1"/>
    </row>
    <row r="13235" spans="10:10" x14ac:dyDescent="0.25">
      <c r="J13235" s="1"/>
    </row>
    <row r="13236" spans="10:10" x14ac:dyDescent="0.25">
      <c r="J13236" s="1"/>
    </row>
    <row r="13237" spans="10:10" x14ac:dyDescent="0.25">
      <c r="J13237" s="1"/>
    </row>
    <row r="13238" spans="10:10" x14ac:dyDescent="0.25">
      <c r="J13238" s="1"/>
    </row>
    <row r="13239" spans="10:10" x14ac:dyDescent="0.25">
      <c r="J13239" s="1"/>
    </row>
    <row r="13240" spans="10:10" x14ac:dyDescent="0.25">
      <c r="J13240" s="1"/>
    </row>
    <row r="13241" spans="10:10" x14ac:dyDescent="0.25">
      <c r="J13241" s="1"/>
    </row>
    <row r="13242" spans="10:10" x14ac:dyDescent="0.25">
      <c r="J13242" s="1"/>
    </row>
    <row r="13243" spans="10:10" x14ac:dyDescent="0.25">
      <c r="J13243" s="1"/>
    </row>
    <row r="13244" spans="10:10" x14ac:dyDescent="0.25">
      <c r="J13244" s="1"/>
    </row>
    <row r="13245" spans="10:10" x14ac:dyDescent="0.25">
      <c r="J13245" s="1"/>
    </row>
    <row r="13246" spans="10:10" x14ac:dyDescent="0.25">
      <c r="J13246" s="1"/>
    </row>
    <row r="13247" spans="10:10" x14ac:dyDescent="0.25">
      <c r="J13247" s="1"/>
    </row>
    <row r="13248" spans="10:10" x14ac:dyDescent="0.25">
      <c r="J13248" s="1"/>
    </row>
    <row r="13249" spans="10:10" x14ac:dyDescent="0.25">
      <c r="J13249" s="1"/>
    </row>
    <row r="13250" spans="10:10" x14ac:dyDescent="0.25">
      <c r="J13250" s="1"/>
    </row>
    <row r="13251" spans="10:10" x14ac:dyDescent="0.25">
      <c r="J13251" s="1"/>
    </row>
    <row r="13252" spans="10:10" x14ac:dyDescent="0.25">
      <c r="J13252" s="1"/>
    </row>
    <row r="13253" spans="10:10" x14ac:dyDescent="0.25">
      <c r="J13253" s="1"/>
    </row>
    <row r="13254" spans="10:10" x14ac:dyDescent="0.25">
      <c r="J13254" s="1"/>
    </row>
    <row r="13255" spans="10:10" x14ac:dyDescent="0.25">
      <c r="J13255" s="1"/>
    </row>
    <row r="13256" spans="10:10" x14ac:dyDescent="0.25">
      <c r="J13256" s="1"/>
    </row>
    <row r="13257" spans="10:10" x14ac:dyDescent="0.25">
      <c r="J13257" s="1"/>
    </row>
    <row r="13258" spans="10:10" x14ac:dyDescent="0.25">
      <c r="J13258" s="1"/>
    </row>
    <row r="13259" spans="10:10" x14ac:dyDescent="0.25">
      <c r="J13259" s="1"/>
    </row>
    <row r="13260" spans="10:10" x14ac:dyDescent="0.25">
      <c r="J13260" s="1"/>
    </row>
    <row r="13261" spans="10:10" x14ac:dyDescent="0.25">
      <c r="J13261" s="1"/>
    </row>
    <row r="13262" spans="10:10" x14ac:dyDescent="0.25">
      <c r="J13262" s="1"/>
    </row>
    <row r="13263" spans="10:10" x14ac:dyDescent="0.25">
      <c r="J13263" s="1"/>
    </row>
    <row r="13264" spans="10:10" x14ac:dyDescent="0.25">
      <c r="J13264" s="1"/>
    </row>
    <row r="13265" spans="10:10" x14ac:dyDescent="0.25">
      <c r="J13265" s="1"/>
    </row>
    <row r="13266" spans="10:10" x14ac:dyDescent="0.25">
      <c r="J13266" s="1"/>
    </row>
    <row r="13267" spans="10:10" x14ac:dyDescent="0.25">
      <c r="J13267" s="1"/>
    </row>
    <row r="13268" spans="10:10" x14ac:dyDescent="0.25">
      <c r="J13268" s="1"/>
    </row>
    <row r="13269" spans="10:10" x14ac:dyDescent="0.25">
      <c r="J13269" s="1"/>
    </row>
    <row r="13270" spans="10:10" x14ac:dyDescent="0.25">
      <c r="J13270" s="1"/>
    </row>
    <row r="13271" spans="10:10" x14ac:dyDescent="0.25">
      <c r="J13271" s="1"/>
    </row>
    <row r="13272" spans="10:10" x14ac:dyDescent="0.25">
      <c r="J13272" s="1"/>
    </row>
    <row r="13273" spans="10:10" x14ac:dyDescent="0.25">
      <c r="J13273" s="1"/>
    </row>
    <row r="13274" spans="10:10" x14ac:dyDescent="0.25">
      <c r="J13274" s="1"/>
    </row>
    <row r="13275" spans="10:10" x14ac:dyDescent="0.25">
      <c r="J13275" s="1"/>
    </row>
    <row r="13276" spans="10:10" x14ac:dyDescent="0.25">
      <c r="J13276" s="1"/>
    </row>
    <row r="13277" spans="10:10" x14ac:dyDescent="0.25">
      <c r="J13277" s="1"/>
    </row>
    <row r="13278" spans="10:10" x14ac:dyDescent="0.25">
      <c r="J13278" s="1"/>
    </row>
    <row r="13279" spans="10:10" x14ac:dyDescent="0.25">
      <c r="J13279" s="1"/>
    </row>
    <row r="13280" spans="10:10" x14ac:dyDescent="0.25">
      <c r="J13280" s="1"/>
    </row>
    <row r="13281" spans="10:10" x14ac:dyDescent="0.25">
      <c r="J13281" s="1"/>
    </row>
    <row r="13282" spans="10:10" x14ac:dyDescent="0.25">
      <c r="J13282" s="1"/>
    </row>
    <row r="13283" spans="10:10" x14ac:dyDescent="0.25">
      <c r="J13283" s="1"/>
    </row>
    <row r="13284" spans="10:10" x14ac:dyDescent="0.25">
      <c r="J13284" s="1"/>
    </row>
    <row r="13285" spans="10:10" x14ac:dyDescent="0.25">
      <c r="J13285" s="1"/>
    </row>
    <row r="13286" spans="10:10" x14ac:dyDescent="0.25">
      <c r="J13286" s="1"/>
    </row>
    <row r="13287" spans="10:10" x14ac:dyDescent="0.25">
      <c r="J13287" s="1"/>
    </row>
    <row r="13288" spans="10:10" x14ac:dyDescent="0.25">
      <c r="J13288" s="1"/>
    </row>
    <row r="13289" spans="10:10" x14ac:dyDescent="0.25">
      <c r="J13289" s="1"/>
    </row>
    <row r="13290" spans="10:10" x14ac:dyDescent="0.25">
      <c r="J13290" s="1"/>
    </row>
    <row r="13291" spans="10:10" x14ac:dyDescent="0.25">
      <c r="J13291" s="1"/>
    </row>
    <row r="13292" spans="10:10" x14ac:dyDescent="0.25">
      <c r="J13292" s="1"/>
    </row>
    <row r="13293" spans="10:10" x14ac:dyDescent="0.25">
      <c r="J13293" s="1"/>
    </row>
    <row r="13294" spans="10:10" x14ac:dyDescent="0.25">
      <c r="J13294" s="1"/>
    </row>
    <row r="13295" spans="10:10" x14ac:dyDescent="0.25">
      <c r="J13295" s="1"/>
    </row>
    <row r="13296" spans="10:10" x14ac:dyDescent="0.25">
      <c r="J13296" s="1"/>
    </row>
    <row r="13297" spans="10:10" x14ac:dyDescent="0.25">
      <c r="J13297" s="1"/>
    </row>
    <row r="13298" spans="10:10" x14ac:dyDescent="0.25">
      <c r="J13298" s="1"/>
    </row>
    <row r="13299" spans="10:10" x14ac:dyDescent="0.25">
      <c r="J13299" s="1"/>
    </row>
    <row r="13300" spans="10:10" x14ac:dyDescent="0.25">
      <c r="J13300" s="1"/>
    </row>
    <row r="13301" spans="10:10" x14ac:dyDescent="0.25">
      <c r="J13301" s="1"/>
    </row>
    <row r="13302" spans="10:10" x14ac:dyDescent="0.25">
      <c r="J13302" s="1"/>
    </row>
    <row r="13303" spans="10:10" x14ac:dyDescent="0.25">
      <c r="J13303" s="1"/>
    </row>
    <row r="13304" spans="10:10" x14ac:dyDescent="0.25">
      <c r="J13304" s="1"/>
    </row>
    <row r="13305" spans="10:10" x14ac:dyDescent="0.25">
      <c r="J13305" s="1"/>
    </row>
    <row r="13306" spans="10:10" x14ac:dyDescent="0.25">
      <c r="J13306" s="1"/>
    </row>
    <row r="13307" spans="10:10" x14ac:dyDescent="0.25">
      <c r="J13307" s="1"/>
    </row>
    <row r="13308" spans="10:10" x14ac:dyDescent="0.25">
      <c r="J13308" s="1"/>
    </row>
    <row r="13309" spans="10:10" x14ac:dyDescent="0.25">
      <c r="J13309" s="1"/>
    </row>
    <row r="13310" spans="10:10" x14ac:dyDescent="0.25">
      <c r="J13310" s="1"/>
    </row>
    <row r="13311" spans="10:10" x14ac:dyDescent="0.25">
      <c r="J13311" s="1"/>
    </row>
    <row r="13312" spans="10:10" x14ac:dyDescent="0.25">
      <c r="J13312" s="1"/>
    </row>
    <row r="13313" spans="10:10" x14ac:dyDescent="0.25">
      <c r="J13313" s="1"/>
    </row>
    <row r="13314" spans="10:10" x14ac:dyDescent="0.25">
      <c r="J13314" s="1"/>
    </row>
    <row r="13315" spans="10:10" x14ac:dyDescent="0.25">
      <c r="J13315" s="1"/>
    </row>
    <row r="13316" spans="10:10" x14ac:dyDescent="0.25">
      <c r="J13316" s="1"/>
    </row>
    <row r="13317" spans="10:10" x14ac:dyDescent="0.25">
      <c r="J13317" s="1"/>
    </row>
    <row r="13318" spans="10:10" x14ac:dyDescent="0.25">
      <c r="J13318" s="1"/>
    </row>
    <row r="13319" spans="10:10" x14ac:dyDescent="0.25">
      <c r="J13319" s="1"/>
    </row>
    <row r="13320" spans="10:10" x14ac:dyDescent="0.25">
      <c r="J13320" s="1"/>
    </row>
    <row r="13321" spans="10:10" x14ac:dyDescent="0.25">
      <c r="J13321" s="1"/>
    </row>
    <row r="13322" spans="10:10" x14ac:dyDescent="0.25">
      <c r="J13322" s="1"/>
    </row>
    <row r="13323" spans="10:10" x14ac:dyDescent="0.25">
      <c r="J13323" s="1"/>
    </row>
    <row r="13324" spans="10:10" x14ac:dyDescent="0.25">
      <c r="J13324" s="1"/>
    </row>
    <row r="13325" spans="10:10" x14ac:dyDescent="0.25">
      <c r="J13325" s="1"/>
    </row>
    <row r="13326" spans="10:10" x14ac:dyDescent="0.25">
      <c r="J13326" s="1"/>
    </row>
    <row r="13327" spans="10:10" x14ac:dyDescent="0.25">
      <c r="J13327" s="1"/>
    </row>
    <row r="13328" spans="10:10" x14ac:dyDescent="0.25">
      <c r="J13328" s="1"/>
    </row>
    <row r="13329" spans="10:10" x14ac:dyDescent="0.25">
      <c r="J13329" s="1"/>
    </row>
    <row r="13330" spans="10:10" x14ac:dyDescent="0.25">
      <c r="J13330" s="1"/>
    </row>
    <row r="13331" spans="10:10" x14ac:dyDescent="0.25">
      <c r="J13331" s="1"/>
    </row>
    <row r="13332" spans="10:10" x14ac:dyDescent="0.25">
      <c r="J13332" s="1"/>
    </row>
    <row r="13333" spans="10:10" x14ac:dyDescent="0.25">
      <c r="J13333" s="1"/>
    </row>
    <row r="13334" spans="10:10" x14ac:dyDescent="0.25">
      <c r="J13334" s="1"/>
    </row>
    <row r="13335" spans="10:10" x14ac:dyDescent="0.25">
      <c r="J13335" s="1"/>
    </row>
    <row r="13336" spans="10:10" x14ac:dyDescent="0.25">
      <c r="J13336" s="1"/>
    </row>
    <row r="13337" spans="10:10" x14ac:dyDescent="0.25">
      <c r="J13337" s="1"/>
    </row>
    <row r="13338" spans="10:10" x14ac:dyDescent="0.25">
      <c r="J13338" s="1"/>
    </row>
    <row r="13339" spans="10:10" x14ac:dyDescent="0.25">
      <c r="J13339" s="1"/>
    </row>
    <row r="13340" spans="10:10" x14ac:dyDescent="0.25">
      <c r="J13340" s="1"/>
    </row>
    <row r="13341" spans="10:10" x14ac:dyDescent="0.25">
      <c r="J13341" s="1"/>
    </row>
    <row r="13342" spans="10:10" x14ac:dyDescent="0.25">
      <c r="J13342" s="1"/>
    </row>
    <row r="13343" spans="10:10" x14ac:dyDescent="0.25">
      <c r="J13343" s="1"/>
    </row>
    <row r="13344" spans="10:10" x14ac:dyDescent="0.25">
      <c r="J13344" s="1"/>
    </row>
    <row r="13345" spans="10:10" x14ac:dyDescent="0.25">
      <c r="J13345" s="1"/>
    </row>
    <row r="13346" spans="10:10" x14ac:dyDescent="0.25">
      <c r="J13346" s="1"/>
    </row>
    <row r="13347" spans="10:10" x14ac:dyDescent="0.25">
      <c r="J13347" s="1"/>
    </row>
    <row r="13348" spans="10:10" x14ac:dyDescent="0.25">
      <c r="J13348" s="1"/>
    </row>
    <row r="13349" spans="10:10" x14ac:dyDescent="0.25">
      <c r="J13349" s="1"/>
    </row>
    <row r="13350" spans="10:10" x14ac:dyDescent="0.25">
      <c r="J13350" s="1"/>
    </row>
    <row r="13351" spans="10:10" x14ac:dyDescent="0.25">
      <c r="J13351" s="1"/>
    </row>
    <row r="13352" spans="10:10" x14ac:dyDescent="0.25">
      <c r="J13352" s="1"/>
    </row>
    <row r="13353" spans="10:10" x14ac:dyDescent="0.25">
      <c r="J13353" s="1"/>
    </row>
    <row r="13354" spans="10:10" x14ac:dyDescent="0.25">
      <c r="J13354" s="1"/>
    </row>
    <row r="13355" spans="10:10" x14ac:dyDescent="0.25">
      <c r="J13355" s="1"/>
    </row>
    <row r="13356" spans="10:10" x14ac:dyDescent="0.25">
      <c r="J13356" s="1"/>
    </row>
    <row r="13357" spans="10:10" x14ac:dyDescent="0.25">
      <c r="J13357" s="1"/>
    </row>
    <row r="13358" spans="10:10" x14ac:dyDescent="0.25">
      <c r="J13358" s="1"/>
    </row>
    <row r="13359" spans="10:10" x14ac:dyDescent="0.25">
      <c r="J13359" s="1"/>
    </row>
    <row r="13360" spans="10:10" x14ac:dyDescent="0.25">
      <c r="J13360" s="1"/>
    </row>
    <row r="13361" spans="10:10" x14ac:dyDescent="0.25">
      <c r="J13361" s="1"/>
    </row>
    <row r="13362" spans="10:10" x14ac:dyDescent="0.25">
      <c r="J13362" s="1"/>
    </row>
    <row r="13363" spans="10:10" x14ac:dyDescent="0.25">
      <c r="J13363" s="1"/>
    </row>
    <row r="13364" spans="10:10" x14ac:dyDescent="0.25">
      <c r="J13364" s="1"/>
    </row>
    <row r="13365" spans="10:10" x14ac:dyDescent="0.25">
      <c r="J13365" s="1"/>
    </row>
    <row r="13366" spans="10:10" x14ac:dyDescent="0.25">
      <c r="J13366" s="1"/>
    </row>
    <row r="13367" spans="10:10" x14ac:dyDescent="0.25">
      <c r="J13367" s="1"/>
    </row>
    <row r="13368" spans="10:10" x14ac:dyDescent="0.25">
      <c r="J13368" s="1"/>
    </row>
    <row r="13369" spans="10:10" x14ac:dyDescent="0.25">
      <c r="J13369" s="1"/>
    </row>
    <row r="13370" spans="10:10" x14ac:dyDescent="0.25">
      <c r="J13370" s="1"/>
    </row>
    <row r="13371" spans="10:10" x14ac:dyDescent="0.25">
      <c r="J13371" s="1"/>
    </row>
    <row r="13372" spans="10:10" x14ac:dyDescent="0.25">
      <c r="J13372" s="1"/>
    </row>
    <row r="13373" spans="10:10" x14ac:dyDescent="0.25">
      <c r="J13373" s="1"/>
    </row>
    <row r="13374" spans="10:10" x14ac:dyDescent="0.25">
      <c r="J13374" s="1"/>
    </row>
    <row r="13375" spans="10:10" x14ac:dyDescent="0.25">
      <c r="J13375" s="1"/>
    </row>
    <row r="13376" spans="10:10" x14ac:dyDescent="0.25">
      <c r="J13376" s="1"/>
    </row>
    <row r="13377" spans="10:10" x14ac:dyDescent="0.25">
      <c r="J13377" s="1"/>
    </row>
    <row r="13378" spans="10:10" x14ac:dyDescent="0.25">
      <c r="J13378" s="1"/>
    </row>
    <row r="13379" spans="10:10" x14ac:dyDescent="0.25">
      <c r="J13379" s="1"/>
    </row>
    <row r="13380" spans="10:10" x14ac:dyDescent="0.25">
      <c r="J13380" s="1"/>
    </row>
    <row r="13381" spans="10:10" x14ac:dyDescent="0.25">
      <c r="J13381" s="1"/>
    </row>
    <row r="13382" spans="10:10" x14ac:dyDescent="0.25">
      <c r="J13382" s="1"/>
    </row>
    <row r="13383" spans="10:10" x14ac:dyDescent="0.25">
      <c r="J13383" s="1"/>
    </row>
    <row r="13384" spans="10:10" x14ac:dyDescent="0.25">
      <c r="J13384" s="1"/>
    </row>
    <row r="13385" spans="10:10" x14ac:dyDescent="0.25">
      <c r="J13385" s="1"/>
    </row>
    <row r="13386" spans="10:10" x14ac:dyDescent="0.25">
      <c r="J13386" s="1"/>
    </row>
    <row r="13387" spans="10:10" x14ac:dyDescent="0.25">
      <c r="J13387" s="1"/>
    </row>
    <row r="13388" spans="10:10" x14ac:dyDescent="0.25">
      <c r="J13388" s="1"/>
    </row>
    <row r="13389" spans="10:10" x14ac:dyDescent="0.25">
      <c r="J13389" s="1"/>
    </row>
    <row r="13390" spans="10:10" x14ac:dyDescent="0.25">
      <c r="J13390" s="1"/>
    </row>
    <row r="13391" spans="10:10" x14ac:dyDescent="0.25">
      <c r="J13391" s="1"/>
    </row>
    <row r="13392" spans="10:10" x14ac:dyDescent="0.25">
      <c r="J13392" s="1"/>
    </row>
    <row r="13393" spans="10:10" x14ac:dyDescent="0.25">
      <c r="J13393" s="1"/>
    </row>
    <row r="13394" spans="10:10" x14ac:dyDescent="0.25">
      <c r="J13394" s="1"/>
    </row>
    <row r="13395" spans="10:10" x14ac:dyDescent="0.25">
      <c r="J13395" s="1"/>
    </row>
    <row r="13396" spans="10:10" x14ac:dyDescent="0.25">
      <c r="J13396" s="1"/>
    </row>
    <row r="13397" spans="10:10" x14ac:dyDescent="0.25">
      <c r="J13397" s="1"/>
    </row>
    <row r="13398" spans="10:10" x14ac:dyDescent="0.25">
      <c r="J13398" s="1"/>
    </row>
    <row r="13399" spans="10:10" x14ac:dyDescent="0.25">
      <c r="J13399" s="1"/>
    </row>
    <row r="13400" spans="10:10" x14ac:dyDescent="0.25">
      <c r="J13400" s="1"/>
    </row>
    <row r="13401" spans="10:10" x14ac:dyDescent="0.25">
      <c r="J13401" s="1"/>
    </row>
    <row r="13402" spans="10:10" x14ac:dyDescent="0.25">
      <c r="J13402" s="1"/>
    </row>
    <row r="13403" spans="10:10" x14ac:dyDescent="0.25">
      <c r="J13403" s="1"/>
    </row>
    <row r="13404" spans="10:10" x14ac:dyDescent="0.25">
      <c r="J13404" s="1"/>
    </row>
    <row r="13405" spans="10:10" x14ac:dyDescent="0.25">
      <c r="J13405" s="1"/>
    </row>
    <row r="13406" spans="10:10" x14ac:dyDescent="0.25">
      <c r="J13406" s="1"/>
    </row>
    <row r="13407" spans="10:10" x14ac:dyDescent="0.25">
      <c r="J13407" s="1"/>
    </row>
    <row r="13408" spans="10:10" x14ac:dyDescent="0.25">
      <c r="J13408" s="1"/>
    </row>
    <row r="13409" spans="10:10" x14ac:dyDescent="0.25">
      <c r="J13409" s="1"/>
    </row>
    <row r="13410" spans="10:10" x14ac:dyDescent="0.25">
      <c r="J13410" s="1"/>
    </row>
    <row r="13411" spans="10:10" x14ac:dyDescent="0.25">
      <c r="J13411" s="1"/>
    </row>
    <row r="13412" spans="10:10" x14ac:dyDescent="0.25">
      <c r="J13412" s="1"/>
    </row>
    <row r="13413" spans="10:10" x14ac:dyDescent="0.25">
      <c r="J13413" s="1"/>
    </row>
    <row r="13414" spans="10:10" x14ac:dyDescent="0.25">
      <c r="J13414" s="1"/>
    </row>
    <row r="13415" spans="10:10" x14ac:dyDescent="0.25">
      <c r="J13415" s="1"/>
    </row>
    <row r="13416" spans="10:10" x14ac:dyDescent="0.25">
      <c r="J13416" s="1"/>
    </row>
    <row r="13417" spans="10:10" x14ac:dyDescent="0.25">
      <c r="J13417" s="1"/>
    </row>
    <row r="13418" spans="10:10" x14ac:dyDescent="0.25">
      <c r="J13418" s="1"/>
    </row>
    <row r="13419" spans="10:10" x14ac:dyDescent="0.25">
      <c r="J13419" s="1"/>
    </row>
    <row r="13420" spans="10:10" x14ac:dyDescent="0.25">
      <c r="J13420" s="1"/>
    </row>
    <row r="13421" spans="10:10" x14ac:dyDescent="0.25">
      <c r="J13421" s="1"/>
    </row>
    <row r="13422" spans="10:10" x14ac:dyDescent="0.25">
      <c r="J13422" s="1"/>
    </row>
    <row r="13423" spans="10:10" x14ac:dyDescent="0.25">
      <c r="J13423" s="1"/>
    </row>
    <row r="13424" spans="10:10" x14ac:dyDescent="0.25">
      <c r="J13424" s="1"/>
    </row>
    <row r="13425" spans="10:10" x14ac:dyDescent="0.25">
      <c r="J13425" s="1"/>
    </row>
    <row r="13426" spans="10:10" x14ac:dyDescent="0.25">
      <c r="J13426" s="1"/>
    </row>
    <row r="13427" spans="10:10" x14ac:dyDescent="0.25">
      <c r="J13427" s="1"/>
    </row>
    <row r="13428" spans="10:10" x14ac:dyDescent="0.25">
      <c r="J13428" s="1"/>
    </row>
    <row r="13429" spans="10:10" x14ac:dyDescent="0.25">
      <c r="J13429" s="1"/>
    </row>
    <row r="13430" spans="10:10" x14ac:dyDescent="0.25">
      <c r="J13430" s="1"/>
    </row>
    <row r="13431" spans="10:10" x14ac:dyDescent="0.25">
      <c r="J13431" s="1"/>
    </row>
    <row r="13432" spans="10:10" x14ac:dyDescent="0.25">
      <c r="J13432" s="1"/>
    </row>
    <row r="13433" spans="10:10" x14ac:dyDescent="0.25">
      <c r="J13433" s="1"/>
    </row>
    <row r="13434" spans="10:10" x14ac:dyDescent="0.25">
      <c r="J13434" s="1"/>
    </row>
    <row r="13435" spans="10:10" x14ac:dyDescent="0.25">
      <c r="J13435" s="1"/>
    </row>
    <row r="13436" spans="10:10" x14ac:dyDescent="0.25">
      <c r="J13436" s="1"/>
    </row>
    <row r="13437" spans="10:10" x14ac:dyDescent="0.25">
      <c r="J13437" s="1"/>
    </row>
    <row r="13438" spans="10:10" x14ac:dyDescent="0.25">
      <c r="J13438" s="1"/>
    </row>
    <row r="13439" spans="10:10" x14ac:dyDescent="0.25">
      <c r="J13439" s="1"/>
    </row>
    <row r="13440" spans="10:10" x14ac:dyDescent="0.25">
      <c r="J13440" s="1"/>
    </row>
    <row r="13441" spans="10:10" x14ac:dyDescent="0.25">
      <c r="J13441" s="1"/>
    </row>
    <row r="13442" spans="10:10" x14ac:dyDescent="0.25">
      <c r="J13442" s="1"/>
    </row>
    <row r="13443" spans="10:10" x14ac:dyDescent="0.25">
      <c r="J13443" s="1"/>
    </row>
    <row r="13444" spans="10:10" x14ac:dyDescent="0.25">
      <c r="J13444" s="1"/>
    </row>
    <row r="13445" spans="10:10" x14ac:dyDescent="0.25">
      <c r="J13445" s="1"/>
    </row>
    <row r="13446" spans="10:10" x14ac:dyDescent="0.25">
      <c r="J13446" s="1"/>
    </row>
    <row r="13447" spans="10:10" x14ac:dyDescent="0.25">
      <c r="J13447" s="1"/>
    </row>
    <row r="13448" spans="10:10" x14ac:dyDescent="0.25">
      <c r="J13448" s="1"/>
    </row>
    <row r="13449" spans="10:10" x14ac:dyDescent="0.25">
      <c r="J13449" s="1"/>
    </row>
    <row r="13450" spans="10:10" x14ac:dyDescent="0.25">
      <c r="J13450" s="1"/>
    </row>
    <row r="13451" spans="10:10" x14ac:dyDescent="0.25">
      <c r="J13451" s="1"/>
    </row>
    <row r="13452" spans="10:10" x14ac:dyDescent="0.25">
      <c r="J13452" s="1"/>
    </row>
    <row r="13453" spans="10:10" x14ac:dyDescent="0.25">
      <c r="J13453" s="1"/>
    </row>
    <row r="13454" spans="10:10" x14ac:dyDescent="0.25">
      <c r="J13454" s="1"/>
    </row>
    <row r="13455" spans="10:10" x14ac:dyDescent="0.25">
      <c r="J13455" s="1"/>
    </row>
    <row r="13456" spans="10:10" x14ac:dyDescent="0.25">
      <c r="J13456" s="1"/>
    </row>
    <row r="13457" spans="10:10" x14ac:dyDescent="0.25">
      <c r="J13457" s="1"/>
    </row>
    <row r="13458" spans="10:10" x14ac:dyDescent="0.25">
      <c r="J13458" s="1"/>
    </row>
    <row r="13459" spans="10:10" x14ac:dyDescent="0.25">
      <c r="J13459" s="1"/>
    </row>
    <row r="13460" spans="10:10" x14ac:dyDescent="0.25">
      <c r="J13460" s="1"/>
    </row>
    <row r="13461" spans="10:10" x14ac:dyDescent="0.25">
      <c r="J13461" s="1"/>
    </row>
    <row r="13462" spans="10:10" x14ac:dyDescent="0.25">
      <c r="J13462" s="1"/>
    </row>
    <row r="13463" spans="10:10" x14ac:dyDescent="0.25">
      <c r="J13463" s="1"/>
    </row>
    <row r="13464" spans="10:10" x14ac:dyDescent="0.25">
      <c r="J13464" s="1"/>
    </row>
    <row r="13465" spans="10:10" x14ac:dyDescent="0.25">
      <c r="J13465" s="1"/>
    </row>
    <row r="13466" spans="10:10" x14ac:dyDescent="0.25">
      <c r="J13466" s="1"/>
    </row>
    <row r="13467" spans="10:10" x14ac:dyDescent="0.25">
      <c r="J13467" s="1"/>
    </row>
    <row r="13468" spans="10:10" x14ac:dyDescent="0.25">
      <c r="J13468" s="1"/>
    </row>
    <row r="13469" spans="10:10" x14ac:dyDescent="0.25">
      <c r="J13469" s="1"/>
    </row>
    <row r="13470" spans="10:10" x14ac:dyDescent="0.25">
      <c r="J13470" s="1"/>
    </row>
    <row r="13471" spans="10:10" x14ac:dyDescent="0.25">
      <c r="J13471" s="1"/>
    </row>
    <row r="13472" spans="10:10" x14ac:dyDescent="0.25">
      <c r="J13472" s="1"/>
    </row>
    <row r="13473" spans="10:10" x14ac:dyDescent="0.25">
      <c r="J13473" s="1"/>
    </row>
    <row r="13474" spans="10:10" x14ac:dyDescent="0.25">
      <c r="J13474" s="1"/>
    </row>
    <row r="13475" spans="10:10" x14ac:dyDescent="0.25">
      <c r="J13475" s="1"/>
    </row>
    <row r="13476" spans="10:10" x14ac:dyDescent="0.25">
      <c r="J13476" s="1"/>
    </row>
    <row r="13477" spans="10:10" x14ac:dyDescent="0.25">
      <c r="J13477" s="1"/>
    </row>
    <row r="13478" spans="10:10" x14ac:dyDescent="0.25">
      <c r="J13478" s="1"/>
    </row>
    <row r="13479" spans="10:10" x14ac:dyDescent="0.25">
      <c r="J13479" s="1"/>
    </row>
    <row r="13480" spans="10:10" x14ac:dyDescent="0.25">
      <c r="J13480" s="1"/>
    </row>
    <row r="13481" spans="10:10" x14ac:dyDescent="0.25">
      <c r="J13481" s="1"/>
    </row>
    <row r="13482" spans="10:10" x14ac:dyDescent="0.25">
      <c r="J13482" s="1"/>
    </row>
    <row r="13483" spans="10:10" x14ac:dyDescent="0.25">
      <c r="J13483" s="1"/>
    </row>
    <row r="13484" spans="10:10" x14ac:dyDescent="0.25">
      <c r="J13484" s="1"/>
    </row>
    <row r="13485" spans="10:10" x14ac:dyDescent="0.25">
      <c r="J13485" s="1"/>
    </row>
    <row r="13486" spans="10:10" x14ac:dyDescent="0.25">
      <c r="J13486" s="1"/>
    </row>
    <row r="13487" spans="10:10" x14ac:dyDescent="0.25">
      <c r="J13487" s="1"/>
    </row>
    <row r="13488" spans="10:10" x14ac:dyDescent="0.25">
      <c r="J13488" s="1"/>
    </row>
    <row r="13489" spans="10:10" x14ac:dyDescent="0.25">
      <c r="J13489" s="1"/>
    </row>
    <row r="13490" spans="10:10" x14ac:dyDescent="0.25">
      <c r="J13490" s="1"/>
    </row>
    <row r="13491" spans="10:10" x14ac:dyDescent="0.25">
      <c r="J13491" s="1"/>
    </row>
    <row r="13492" spans="10:10" x14ac:dyDescent="0.25">
      <c r="J13492" s="1"/>
    </row>
    <row r="13493" spans="10:10" x14ac:dyDescent="0.25">
      <c r="J13493" s="1"/>
    </row>
    <row r="13494" spans="10:10" x14ac:dyDescent="0.25">
      <c r="J13494" s="1"/>
    </row>
    <row r="13495" spans="10:10" x14ac:dyDescent="0.25">
      <c r="J13495" s="1"/>
    </row>
    <row r="13496" spans="10:10" x14ac:dyDescent="0.25">
      <c r="J13496" s="1"/>
    </row>
    <row r="13497" spans="10:10" x14ac:dyDescent="0.25">
      <c r="J13497" s="1"/>
    </row>
    <row r="13498" spans="10:10" x14ac:dyDescent="0.25">
      <c r="J13498" s="1"/>
    </row>
    <row r="13499" spans="10:10" x14ac:dyDescent="0.25">
      <c r="J13499" s="1"/>
    </row>
    <row r="13500" spans="10:10" x14ac:dyDescent="0.25">
      <c r="J13500" s="1"/>
    </row>
    <row r="13501" spans="10:10" x14ac:dyDescent="0.25">
      <c r="J13501" s="1"/>
    </row>
    <row r="13502" spans="10:10" x14ac:dyDescent="0.25">
      <c r="J13502" s="1"/>
    </row>
    <row r="13503" spans="10:10" x14ac:dyDescent="0.25">
      <c r="J13503" s="1"/>
    </row>
    <row r="13504" spans="10:10" x14ac:dyDescent="0.25">
      <c r="J13504" s="1"/>
    </row>
    <row r="13505" spans="10:10" x14ac:dyDescent="0.25">
      <c r="J13505" s="1"/>
    </row>
    <row r="13506" spans="10:10" x14ac:dyDescent="0.25">
      <c r="J13506" s="1"/>
    </row>
    <row r="13507" spans="10:10" x14ac:dyDescent="0.25">
      <c r="J13507" s="1"/>
    </row>
    <row r="13508" spans="10:10" x14ac:dyDescent="0.25">
      <c r="J13508" s="1"/>
    </row>
    <row r="13509" spans="10:10" x14ac:dyDescent="0.25">
      <c r="J13509" s="1"/>
    </row>
    <row r="13510" spans="10:10" x14ac:dyDescent="0.25">
      <c r="J13510" s="1"/>
    </row>
    <row r="13511" spans="10:10" x14ac:dyDescent="0.25">
      <c r="J13511" s="1"/>
    </row>
    <row r="13512" spans="10:10" x14ac:dyDescent="0.25">
      <c r="J13512" s="1"/>
    </row>
    <row r="13513" spans="10:10" x14ac:dyDescent="0.25">
      <c r="J13513" s="1"/>
    </row>
    <row r="13514" spans="10:10" x14ac:dyDescent="0.25">
      <c r="J13514" s="1"/>
    </row>
    <row r="13515" spans="10:10" x14ac:dyDescent="0.25">
      <c r="J13515" s="1"/>
    </row>
    <row r="13516" spans="10:10" x14ac:dyDescent="0.25">
      <c r="J13516" s="1"/>
    </row>
    <row r="13517" spans="10:10" x14ac:dyDescent="0.25">
      <c r="J13517" s="1"/>
    </row>
    <row r="13518" spans="10:10" x14ac:dyDescent="0.25">
      <c r="J13518" s="1"/>
    </row>
    <row r="13519" spans="10:10" x14ac:dyDescent="0.25">
      <c r="J13519" s="1"/>
    </row>
    <row r="13520" spans="10:10" x14ac:dyDescent="0.25">
      <c r="J13520" s="1"/>
    </row>
    <row r="13521" spans="10:10" x14ac:dyDescent="0.25">
      <c r="J13521" s="1"/>
    </row>
    <row r="13522" spans="10:10" x14ac:dyDescent="0.25">
      <c r="J13522" s="1"/>
    </row>
    <row r="13523" spans="10:10" x14ac:dyDescent="0.25">
      <c r="J13523" s="1"/>
    </row>
    <row r="13524" spans="10:10" x14ac:dyDescent="0.25">
      <c r="J13524" s="1"/>
    </row>
    <row r="13525" spans="10:10" x14ac:dyDescent="0.25">
      <c r="J13525" s="1"/>
    </row>
    <row r="13526" spans="10:10" x14ac:dyDescent="0.25">
      <c r="J13526" s="1"/>
    </row>
    <row r="13527" spans="10:10" x14ac:dyDescent="0.25">
      <c r="J13527" s="1"/>
    </row>
    <row r="13528" spans="10:10" x14ac:dyDescent="0.25">
      <c r="J13528" s="1"/>
    </row>
    <row r="13529" spans="10:10" x14ac:dyDescent="0.25">
      <c r="J13529" s="1"/>
    </row>
    <row r="13530" spans="10:10" x14ac:dyDescent="0.25">
      <c r="J13530" s="1"/>
    </row>
    <row r="13531" spans="10:10" x14ac:dyDescent="0.25">
      <c r="J13531" s="1"/>
    </row>
    <row r="13532" spans="10:10" x14ac:dyDescent="0.25">
      <c r="J13532" s="1"/>
    </row>
    <row r="13533" spans="10:10" x14ac:dyDescent="0.25">
      <c r="J13533" s="1"/>
    </row>
    <row r="13534" spans="10:10" x14ac:dyDescent="0.25">
      <c r="J13534" s="1"/>
    </row>
    <row r="13535" spans="10:10" x14ac:dyDescent="0.25">
      <c r="J13535" s="1"/>
    </row>
    <row r="13536" spans="10:10" x14ac:dyDescent="0.25">
      <c r="J13536" s="1"/>
    </row>
    <row r="13537" spans="10:10" x14ac:dyDescent="0.25">
      <c r="J13537" s="1"/>
    </row>
    <row r="13538" spans="10:10" x14ac:dyDescent="0.25">
      <c r="J13538" s="1"/>
    </row>
    <row r="13539" spans="10:10" x14ac:dyDescent="0.25">
      <c r="J13539" s="1"/>
    </row>
    <row r="13540" spans="10:10" x14ac:dyDescent="0.25">
      <c r="J13540" s="1"/>
    </row>
    <row r="13541" spans="10:10" x14ac:dyDescent="0.25">
      <c r="J13541" s="1"/>
    </row>
    <row r="13542" spans="10:10" x14ac:dyDescent="0.25">
      <c r="J13542" s="1"/>
    </row>
    <row r="13543" spans="10:10" x14ac:dyDescent="0.25">
      <c r="J13543" s="1"/>
    </row>
    <row r="13544" spans="10:10" x14ac:dyDescent="0.25">
      <c r="J13544" s="1"/>
    </row>
    <row r="13545" spans="10:10" x14ac:dyDescent="0.25">
      <c r="J13545" s="1"/>
    </row>
    <row r="13546" spans="10:10" x14ac:dyDescent="0.25">
      <c r="J13546" s="1"/>
    </row>
    <row r="13547" spans="10:10" x14ac:dyDescent="0.25">
      <c r="J13547" s="1"/>
    </row>
    <row r="13548" spans="10:10" x14ac:dyDescent="0.25">
      <c r="J13548" s="1"/>
    </row>
    <row r="13549" spans="10:10" x14ac:dyDescent="0.25">
      <c r="J13549" s="1"/>
    </row>
    <row r="13550" spans="10:10" x14ac:dyDescent="0.25">
      <c r="J13550" s="1"/>
    </row>
    <row r="13551" spans="10:10" x14ac:dyDescent="0.25">
      <c r="J13551" s="1"/>
    </row>
    <row r="13552" spans="10:10" x14ac:dyDescent="0.25">
      <c r="J13552" s="1"/>
    </row>
    <row r="13553" spans="10:10" x14ac:dyDescent="0.25">
      <c r="J13553" s="1"/>
    </row>
    <row r="13554" spans="10:10" x14ac:dyDescent="0.25">
      <c r="J13554" s="1"/>
    </row>
    <row r="13555" spans="10:10" x14ac:dyDescent="0.25">
      <c r="J13555" s="1"/>
    </row>
    <row r="13556" spans="10:10" x14ac:dyDescent="0.25">
      <c r="J13556" s="1"/>
    </row>
    <row r="13557" spans="10:10" x14ac:dyDescent="0.25">
      <c r="J13557" s="1"/>
    </row>
    <row r="13558" spans="10:10" x14ac:dyDescent="0.25">
      <c r="J13558" s="1"/>
    </row>
    <row r="13559" spans="10:10" x14ac:dyDescent="0.25">
      <c r="J13559" s="1"/>
    </row>
    <row r="13560" spans="10:10" x14ac:dyDescent="0.25">
      <c r="J13560" s="1"/>
    </row>
    <row r="13561" spans="10:10" x14ac:dyDescent="0.25">
      <c r="J13561" s="1"/>
    </row>
    <row r="13562" spans="10:10" x14ac:dyDescent="0.25">
      <c r="J13562" s="1"/>
    </row>
    <row r="13563" spans="10:10" x14ac:dyDescent="0.25">
      <c r="J13563" s="1"/>
    </row>
    <row r="13564" spans="10:10" x14ac:dyDescent="0.25">
      <c r="J13564" s="1"/>
    </row>
    <row r="13565" spans="10:10" x14ac:dyDescent="0.25">
      <c r="J13565" s="1"/>
    </row>
    <row r="13566" spans="10:10" x14ac:dyDescent="0.25">
      <c r="J13566" s="1"/>
    </row>
    <row r="13567" spans="10:10" x14ac:dyDescent="0.25">
      <c r="J13567" s="1"/>
    </row>
    <row r="13568" spans="10:10" x14ac:dyDescent="0.25">
      <c r="J13568" s="1"/>
    </row>
    <row r="13569" spans="10:10" x14ac:dyDescent="0.25">
      <c r="J13569" s="1"/>
    </row>
    <row r="13570" spans="10:10" x14ac:dyDescent="0.25">
      <c r="J13570" s="1"/>
    </row>
    <row r="13571" spans="10:10" x14ac:dyDescent="0.25">
      <c r="J13571" s="1"/>
    </row>
    <row r="13572" spans="10:10" x14ac:dyDescent="0.25">
      <c r="J13572" s="1"/>
    </row>
    <row r="13573" spans="10:10" x14ac:dyDescent="0.25">
      <c r="J13573" s="1"/>
    </row>
    <row r="13574" spans="10:10" x14ac:dyDescent="0.25">
      <c r="J13574" s="1"/>
    </row>
    <row r="13575" spans="10:10" x14ac:dyDescent="0.25">
      <c r="J13575" s="1"/>
    </row>
    <row r="13576" spans="10:10" x14ac:dyDescent="0.25">
      <c r="J13576" s="1"/>
    </row>
    <row r="13577" spans="10:10" x14ac:dyDescent="0.25">
      <c r="J13577" s="1"/>
    </row>
    <row r="13578" spans="10:10" x14ac:dyDescent="0.25">
      <c r="J13578" s="1"/>
    </row>
    <row r="13579" spans="10:10" x14ac:dyDescent="0.25">
      <c r="J13579" s="1"/>
    </row>
    <row r="13580" spans="10:10" x14ac:dyDescent="0.25">
      <c r="J13580" s="1"/>
    </row>
    <row r="13581" spans="10:10" x14ac:dyDescent="0.25">
      <c r="J13581" s="1"/>
    </row>
    <row r="13582" spans="10:10" x14ac:dyDescent="0.25">
      <c r="J13582" s="1"/>
    </row>
    <row r="13583" spans="10:10" x14ac:dyDescent="0.25">
      <c r="J13583" s="1"/>
    </row>
    <row r="13584" spans="10:10" x14ac:dyDescent="0.25">
      <c r="J13584" s="1"/>
    </row>
    <row r="13585" spans="10:10" x14ac:dyDescent="0.25">
      <c r="J13585" s="1"/>
    </row>
    <row r="13586" spans="10:10" x14ac:dyDescent="0.25">
      <c r="J13586" s="1"/>
    </row>
    <row r="13587" spans="10:10" x14ac:dyDescent="0.25">
      <c r="J13587" s="1"/>
    </row>
    <row r="13588" spans="10:10" x14ac:dyDescent="0.25">
      <c r="J13588" s="1"/>
    </row>
    <row r="13589" spans="10:10" x14ac:dyDescent="0.25">
      <c r="J13589" s="1"/>
    </row>
    <row r="13590" spans="10:10" x14ac:dyDescent="0.25">
      <c r="J13590" s="1"/>
    </row>
    <row r="13591" spans="10:10" x14ac:dyDescent="0.25">
      <c r="J13591" s="1"/>
    </row>
    <row r="13592" spans="10:10" x14ac:dyDescent="0.25">
      <c r="J13592" s="1"/>
    </row>
    <row r="13593" spans="10:10" x14ac:dyDescent="0.25">
      <c r="J13593" s="1"/>
    </row>
    <row r="13594" spans="10:10" x14ac:dyDescent="0.25">
      <c r="J13594" s="1"/>
    </row>
    <row r="13595" spans="10:10" x14ac:dyDescent="0.25">
      <c r="J13595" s="1"/>
    </row>
    <row r="13596" spans="10:10" x14ac:dyDescent="0.25">
      <c r="J13596" s="1"/>
    </row>
    <row r="13597" spans="10:10" x14ac:dyDescent="0.25">
      <c r="J13597" s="1"/>
    </row>
    <row r="13598" spans="10:10" x14ac:dyDescent="0.25">
      <c r="J13598" s="1"/>
    </row>
    <row r="13599" spans="10:10" x14ac:dyDescent="0.25">
      <c r="J13599" s="1"/>
    </row>
    <row r="13600" spans="10:10" x14ac:dyDescent="0.25">
      <c r="J13600" s="1"/>
    </row>
    <row r="13601" spans="10:10" x14ac:dyDescent="0.25">
      <c r="J13601" s="1"/>
    </row>
    <row r="13602" spans="10:10" x14ac:dyDescent="0.25">
      <c r="J13602" s="1"/>
    </row>
    <row r="13603" spans="10:10" x14ac:dyDescent="0.25">
      <c r="J13603" s="1"/>
    </row>
    <row r="13604" spans="10:10" x14ac:dyDescent="0.25">
      <c r="J13604" s="1"/>
    </row>
    <row r="13605" spans="10:10" x14ac:dyDescent="0.25">
      <c r="J13605" s="1"/>
    </row>
    <row r="13606" spans="10:10" x14ac:dyDescent="0.25">
      <c r="J13606" s="1"/>
    </row>
    <row r="13607" spans="10:10" x14ac:dyDescent="0.25">
      <c r="J13607" s="1"/>
    </row>
    <row r="13608" spans="10:10" x14ac:dyDescent="0.25">
      <c r="J13608" s="1"/>
    </row>
    <row r="13609" spans="10:10" x14ac:dyDescent="0.25">
      <c r="J13609" s="1"/>
    </row>
    <row r="13610" spans="10:10" x14ac:dyDescent="0.25">
      <c r="J13610" s="1"/>
    </row>
    <row r="13611" spans="10:10" x14ac:dyDescent="0.25">
      <c r="J13611" s="1"/>
    </row>
    <row r="13612" spans="10:10" x14ac:dyDescent="0.25">
      <c r="J13612" s="1"/>
    </row>
    <row r="13613" spans="10:10" x14ac:dyDescent="0.25">
      <c r="J13613" s="1"/>
    </row>
    <row r="13614" spans="10:10" x14ac:dyDescent="0.25">
      <c r="J13614" s="1"/>
    </row>
    <row r="13615" spans="10:10" x14ac:dyDescent="0.25">
      <c r="J13615" s="1"/>
    </row>
    <row r="13616" spans="10:10" x14ac:dyDescent="0.25">
      <c r="J13616" s="1"/>
    </row>
    <row r="13617" spans="10:10" x14ac:dyDescent="0.25">
      <c r="J13617" s="1"/>
    </row>
    <row r="13618" spans="10:10" x14ac:dyDescent="0.25">
      <c r="J13618" s="1"/>
    </row>
    <row r="13619" spans="10:10" x14ac:dyDescent="0.25">
      <c r="J13619" s="1"/>
    </row>
    <row r="13620" spans="10:10" x14ac:dyDescent="0.25">
      <c r="J13620" s="1"/>
    </row>
    <row r="13621" spans="10:10" x14ac:dyDescent="0.25">
      <c r="J13621" s="1"/>
    </row>
    <row r="13622" spans="10:10" x14ac:dyDescent="0.25">
      <c r="J13622" s="1"/>
    </row>
    <row r="13623" spans="10:10" x14ac:dyDescent="0.25">
      <c r="J13623" s="1"/>
    </row>
    <row r="13624" spans="10:10" x14ac:dyDescent="0.25">
      <c r="J13624" s="1"/>
    </row>
    <row r="13625" spans="10:10" x14ac:dyDescent="0.25">
      <c r="J13625" s="1"/>
    </row>
    <row r="13626" spans="10:10" x14ac:dyDescent="0.25">
      <c r="J13626" s="1"/>
    </row>
    <row r="13627" spans="10:10" x14ac:dyDescent="0.25">
      <c r="J13627" s="1"/>
    </row>
    <row r="13628" spans="10:10" x14ac:dyDescent="0.25">
      <c r="J13628" s="1"/>
    </row>
    <row r="13629" spans="10:10" x14ac:dyDescent="0.25">
      <c r="J13629" s="1"/>
    </row>
    <row r="13630" spans="10:10" x14ac:dyDescent="0.25">
      <c r="J13630" s="1"/>
    </row>
    <row r="13631" spans="10:10" x14ac:dyDescent="0.25">
      <c r="J13631" s="1"/>
    </row>
    <row r="13632" spans="10:10" x14ac:dyDescent="0.25">
      <c r="J13632" s="1"/>
    </row>
    <row r="13633" spans="10:10" x14ac:dyDescent="0.25">
      <c r="J13633" s="1"/>
    </row>
    <row r="13634" spans="10:10" x14ac:dyDescent="0.25">
      <c r="J13634" s="1"/>
    </row>
    <row r="13635" spans="10:10" x14ac:dyDescent="0.25">
      <c r="J13635" s="1"/>
    </row>
    <row r="13636" spans="10:10" x14ac:dyDescent="0.25">
      <c r="J13636" s="1"/>
    </row>
    <row r="13637" spans="10:10" x14ac:dyDescent="0.25">
      <c r="J13637" s="1"/>
    </row>
    <row r="13638" spans="10:10" x14ac:dyDescent="0.25">
      <c r="J13638" s="1"/>
    </row>
    <row r="13639" spans="10:10" x14ac:dyDescent="0.25">
      <c r="J13639" s="1"/>
    </row>
    <row r="13640" spans="10:10" x14ac:dyDescent="0.25">
      <c r="J13640" s="1"/>
    </row>
    <row r="13641" spans="10:10" x14ac:dyDescent="0.25">
      <c r="J13641" s="1"/>
    </row>
    <row r="13642" spans="10:10" x14ac:dyDescent="0.25">
      <c r="J13642" s="1"/>
    </row>
    <row r="13643" spans="10:10" x14ac:dyDescent="0.25">
      <c r="J13643" s="1"/>
    </row>
    <row r="13644" spans="10:10" x14ac:dyDescent="0.25">
      <c r="J13644" s="1"/>
    </row>
    <row r="13645" spans="10:10" x14ac:dyDescent="0.25">
      <c r="J13645" s="1"/>
    </row>
    <row r="13646" spans="10:10" x14ac:dyDescent="0.25">
      <c r="J13646" s="1"/>
    </row>
    <row r="13647" spans="10:10" x14ac:dyDescent="0.25">
      <c r="J13647" s="1"/>
    </row>
    <row r="13648" spans="10:10" x14ac:dyDescent="0.25">
      <c r="J13648" s="1"/>
    </row>
    <row r="13649" spans="10:10" x14ac:dyDescent="0.25">
      <c r="J13649" s="1"/>
    </row>
    <row r="13650" spans="10:10" x14ac:dyDescent="0.25">
      <c r="J13650" s="1"/>
    </row>
    <row r="13651" spans="10:10" x14ac:dyDescent="0.25">
      <c r="J13651" s="1"/>
    </row>
    <row r="13652" spans="10:10" x14ac:dyDescent="0.25">
      <c r="J13652" s="1"/>
    </row>
    <row r="13653" spans="10:10" x14ac:dyDescent="0.25">
      <c r="J13653" s="1"/>
    </row>
    <row r="13654" spans="10:10" x14ac:dyDescent="0.25">
      <c r="J13654" s="1"/>
    </row>
    <row r="13655" spans="10:10" x14ac:dyDescent="0.25">
      <c r="J13655" s="1"/>
    </row>
    <row r="13656" spans="10:10" x14ac:dyDescent="0.25">
      <c r="J13656" s="1"/>
    </row>
    <row r="13657" spans="10:10" x14ac:dyDescent="0.25">
      <c r="J13657" s="1"/>
    </row>
    <row r="13658" spans="10:10" x14ac:dyDescent="0.25">
      <c r="J13658" s="1"/>
    </row>
    <row r="13659" spans="10:10" x14ac:dyDescent="0.25">
      <c r="J13659" s="1"/>
    </row>
    <row r="13660" spans="10:10" x14ac:dyDescent="0.25">
      <c r="J13660" s="1"/>
    </row>
    <row r="13661" spans="10:10" x14ac:dyDescent="0.25">
      <c r="J13661" s="1"/>
    </row>
    <row r="13662" spans="10:10" x14ac:dyDescent="0.25">
      <c r="J13662" s="1"/>
    </row>
    <row r="13663" spans="10:10" x14ac:dyDescent="0.25">
      <c r="J13663" s="1"/>
    </row>
    <row r="13664" spans="10:10" x14ac:dyDescent="0.25">
      <c r="J13664" s="1"/>
    </row>
    <row r="13665" spans="10:10" x14ac:dyDescent="0.25">
      <c r="J13665" s="1"/>
    </row>
    <row r="13666" spans="10:10" x14ac:dyDescent="0.25">
      <c r="J13666" s="1"/>
    </row>
    <row r="13667" spans="10:10" x14ac:dyDescent="0.25">
      <c r="J13667" s="1"/>
    </row>
    <row r="13668" spans="10:10" x14ac:dyDescent="0.25">
      <c r="J13668" s="1"/>
    </row>
    <row r="13669" spans="10:10" x14ac:dyDescent="0.25">
      <c r="J13669" s="1"/>
    </row>
    <row r="13670" spans="10:10" x14ac:dyDescent="0.25">
      <c r="J13670" s="1"/>
    </row>
    <row r="13671" spans="10:10" x14ac:dyDescent="0.25">
      <c r="J13671" s="1"/>
    </row>
    <row r="13672" spans="10:10" x14ac:dyDescent="0.25">
      <c r="J13672" s="1"/>
    </row>
    <row r="13673" spans="10:10" x14ac:dyDescent="0.25">
      <c r="J13673" s="1"/>
    </row>
    <row r="13674" spans="10:10" x14ac:dyDescent="0.25">
      <c r="J13674" s="1"/>
    </row>
    <row r="13675" spans="10:10" x14ac:dyDescent="0.25">
      <c r="J13675" s="1"/>
    </row>
    <row r="13676" spans="10:10" x14ac:dyDescent="0.25">
      <c r="J13676" s="1"/>
    </row>
    <row r="13677" spans="10:10" x14ac:dyDescent="0.25">
      <c r="J13677" s="1"/>
    </row>
    <row r="13678" spans="10:10" x14ac:dyDescent="0.25">
      <c r="J13678" s="1"/>
    </row>
    <row r="13679" spans="10:10" x14ac:dyDescent="0.25">
      <c r="J13679" s="1"/>
    </row>
    <row r="13680" spans="10:10" x14ac:dyDescent="0.25">
      <c r="J13680" s="1"/>
    </row>
    <row r="13681" spans="10:10" x14ac:dyDescent="0.25">
      <c r="J13681" s="1"/>
    </row>
    <row r="13682" spans="10:10" x14ac:dyDescent="0.25">
      <c r="J13682" s="1"/>
    </row>
    <row r="13683" spans="10:10" x14ac:dyDescent="0.25">
      <c r="J13683" s="1"/>
    </row>
    <row r="13684" spans="10:10" x14ac:dyDescent="0.25">
      <c r="J13684" s="1"/>
    </row>
    <row r="13685" spans="10:10" x14ac:dyDescent="0.25">
      <c r="J13685" s="1"/>
    </row>
    <row r="13686" spans="10:10" x14ac:dyDescent="0.25">
      <c r="J13686" s="1"/>
    </row>
    <row r="13687" spans="10:10" x14ac:dyDescent="0.25">
      <c r="J13687" s="1"/>
    </row>
    <row r="13688" spans="10:10" x14ac:dyDescent="0.25">
      <c r="J13688" s="1"/>
    </row>
    <row r="13689" spans="10:10" x14ac:dyDescent="0.25">
      <c r="J13689" s="1"/>
    </row>
    <row r="13690" spans="10:10" x14ac:dyDescent="0.25">
      <c r="J13690" s="1"/>
    </row>
    <row r="13691" spans="10:10" x14ac:dyDescent="0.25">
      <c r="J13691" s="1"/>
    </row>
    <row r="13692" spans="10:10" x14ac:dyDescent="0.25">
      <c r="J13692" s="1"/>
    </row>
    <row r="13693" spans="10:10" x14ac:dyDescent="0.25">
      <c r="J13693" s="1"/>
    </row>
    <row r="13694" spans="10:10" x14ac:dyDescent="0.25">
      <c r="J13694" s="1"/>
    </row>
    <row r="13695" spans="10:10" x14ac:dyDescent="0.25">
      <c r="J13695" s="1"/>
    </row>
    <row r="13696" spans="10:10" x14ac:dyDescent="0.25">
      <c r="J13696" s="1"/>
    </row>
    <row r="13697" spans="10:10" x14ac:dyDescent="0.25">
      <c r="J13697" s="1"/>
    </row>
    <row r="13698" spans="10:10" x14ac:dyDescent="0.25">
      <c r="J13698" s="1"/>
    </row>
    <row r="13699" spans="10:10" x14ac:dyDescent="0.25">
      <c r="J13699" s="1"/>
    </row>
    <row r="13700" spans="10:10" x14ac:dyDescent="0.25">
      <c r="J13700" s="1"/>
    </row>
    <row r="13701" spans="10:10" x14ac:dyDescent="0.25">
      <c r="J13701" s="1"/>
    </row>
    <row r="13702" spans="10:10" x14ac:dyDescent="0.25">
      <c r="J13702" s="1"/>
    </row>
    <row r="13703" spans="10:10" x14ac:dyDescent="0.25">
      <c r="J13703" s="1"/>
    </row>
    <row r="13704" spans="10:10" x14ac:dyDescent="0.25">
      <c r="J13704" s="1"/>
    </row>
    <row r="13705" spans="10:10" x14ac:dyDescent="0.25">
      <c r="J13705" s="1"/>
    </row>
    <row r="13706" spans="10:10" x14ac:dyDescent="0.25">
      <c r="J13706" s="1"/>
    </row>
    <row r="13707" spans="10:10" x14ac:dyDescent="0.25">
      <c r="J13707" s="1"/>
    </row>
    <row r="13708" spans="10:10" x14ac:dyDescent="0.25">
      <c r="J13708" s="1"/>
    </row>
    <row r="13709" spans="10:10" x14ac:dyDescent="0.25">
      <c r="J13709" s="1"/>
    </row>
    <row r="13710" spans="10:10" x14ac:dyDescent="0.25">
      <c r="J13710" s="1"/>
    </row>
    <row r="13711" spans="10:10" x14ac:dyDescent="0.25">
      <c r="J13711" s="1"/>
    </row>
    <row r="13712" spans="10:10" x14ac:dyDescent="0.25">
      <c r="J13712" s="1"/>
    </row>
    <row r="13713" spans="10:10" x14ac:dyDescent="0.25">
      <c r="J13713" s="1"/>
    </row>
    <row r="13714" spans="10:10" x14ac:dyDescent="0.25">
      <c r="J13714" s="1"/>
    </row>
    <row r="13715" spans="10:10" x14ac:dyDescent="0.25">
      <c r="J13715" s="1"/>
    </row>
    <row r="13716" spans="10:10" x14ac:dyDescent="0.25">
      <c r="J13716" s="1"/>
    </row>
    <row r="13717" spans="10:10" x14ac:dyDescent="0.25">
      <c r="J13717" s="1"/>
    </row>
    <row r="13718" spans="10:10" x14ac:dyDescent="0.25">
      <c r="J13718" s="1"/>
    </row>
    <row r="13719" spans="10:10" x14ac:dyDescent="0.25">
      <c r="J13719" s="1"/>
    </row>
    <row r="13720" spans="10:10" x14ac:dyDescent="0.25">
      <c r="J13720" s="1"/>
    </row>
    <row r="13721" spans="10:10" x14ac:dyDescent="0.25">
      <c r="J13721" s="1"/>
    </row>
    <row r="13722" spans="10:10" x14ac:dyDescent="0.25">
      <c r="J13722" s="1"/>
    </row>
    <row r="13723" spans="10:10" x14ac:dyDescent="0.25">
      <c r="J13723" s="1"/>
    </row>
    <row r="13724" spans="10:10" x14ac:dyDescent="0.25">
      <c r="J13724" s="1"/>
    </row>
    <row r="13725" spans="10:10" x14ac:dyDescent="0.25">
      <c r="J13725" s="1"/>
    </row>
    <row r="13726" spans="10:10" x14ac:dyDescent="0.25">
      <c r="J13726" s="1"/>
    </row>
    <row r="13727" spans="10:10" x14ac:dyDescent="0.25">
      <c r="J13727" s="1"/>
    </row>
    <row r="13728" spans="10:10" x14ac:dyDescent="0.25">
      <c r="J13728" s="1"/>
    </row>
    <row r="13729" spans="10:10" x14ac:dyDescent="0.25">
      <c r="J13729" s="1"/>
    </row>
    <row r="13730" spans="10:10" x14ac:dyDescent="0.25">
      <c r="J13730" s="1"/>
    </row>
    <row r="13731" spans="10:10" x14ac:dyDescent="0.25">
      <c r="J13731" s="1"/>
    </row>
    <row r="13732" spans="10:10" x14ac:dyDescent="0.25">
      <c r="J13732" s="1"/>
    </row>
    <row r="13733" spans="10:10" x14ac:dyDescent="0.25">
      <c r="J13733" s="1"/>
    </row>
    <row r="13734" spans="10:10" x14ac:dyDescent="0.25">
      <c r="J13734" s="1"/>
    </row>
    <row r="13735" spans="10:10" x14ac:dyDescent="0.25">
      <c r="J13735" s="1"/>
    </row>
    <row r="13736" spans="10:10" x14ac:dyDescent="0.25">
      <c r="J13736" s="1"/>
    </row>
    <row r="13737" spans="10:10" x14ac:dyDescent="0.25">
      <c r="J13737" s="1"/>
    </row>
    <row r="13738" spans="10:10" x14ac:dyDescent="0.25">
      <c r="J13738" s="1"/>
    </row>
    <row r="13739" spans="10:10" x14ac:dyDescent="0.25">
      <c r="J13739" s="1"/>
    </row>
    <row r="13740" spans="10:10" x14ac:dyDescent="0.25">
      <c r="J13740" s="1"/>
    </row>
    <row r="13741" spans="10:10" x14ac:dyDescent="0.25">
      <c r="J13741" s="1"/>
    </row>
    <row r="13742" spans="10:10" x14ac:dyDescent="0.25">
      <c r="J13742" s="1"/>
    </row>
    <row r="13743" spans="10:10" x14ac:dyDescent="0.25">
      <c r="J13743" s="1"/>
    </row>
    <row r="13744" spans="10:10" x14ac:dyDescent="0.25">
      <c r="J13744" s="1"/>
    </row>
    <row r="13745" spans="10:10" x14ac:dyDescent="0.25">
      <c r="J13745" s="1"/>
    </row>
    <row r="13746" spans="10:10" x14ac:dyDescent="0.25">
      <c r="J13746" s="1"/>
    </row>
    <row r="13747" spans="10:10" x14ac:dyDescent="0.25">
      <c r="J13747" s="1"/>
    </row>
    <row r="13748" spans="10:10" x14ac:dyDescent="0.25">
      <c r="J13748" s="1"/>
    </row>
    <row r="13749" spans="10:10" x14ac:dyDescent="0.25">
      <c r="J13749" s="1"/>
    </row>
    <row r="13750" spans="10:10" x14ac:dyDescent="0.25">
      <c r="J13750" s="1"/>
    </row>
    <row r="13751" spans="10:10" x14ac:dyDescent="0.25">
      <c r="J13751" s="1"/>
    </row>
    <row r="13752" spans="10:10" x14ac:dyDescent="0.25">
      <c r="J13752" s="1"/>
    </row>
    <row r="13753" spans="10:10" x14ac:dyDescent="0.25">
      <c r="J13753" s="1"/>
    </row>
    <row r="13754" spans="10:10" x14ac:dyDescent="0.25">
      <c r="J13754" s="1"/>
    </row>
    <row r="13755" spans="10:10" x14ac:dyDescent="0.25">
      <c r="J13755" s="1"/>
    </row>
    <row r="13756" spans="10:10" x14ac:dyDescent="0.25">
      <c r="J13756" s="1"/>
    </row>
    <row r="13757" spans="10:10" x14ac:dyDescent="0.25">
      <c r="J13757" s="1"/>
    </row>
    <row r="13758" spans="10:10" x14ac:dyDescent="0.25">
      <c r="J13758" s="1"/>
    </row>
    <row r="13759" spans="10:10" x14ac:dyDescent="0.25">
      <c r="J13759" s="1"/>
    </row>
    <row r="13760" spans="10:10" x14ac:dyDescent="0.25">
      <c r="J13760" s="1"/>
    </row>
    <row r="13761" spans="10:10" x14ac:dyDescent="0.25">
      <c r="J13761" s="1"/>
    </row>
    <row r="13762" spans="10:10" x14ac:dyDescent="0.25">
      <c r="J13762" s="1"/>
    </row>
    <row r="13763" spans="10:10" x14ac:dyDescent="0.25">
      <c r="J13763" s="1"/>
    </row>
    <row r="13764" spans="10:10" x14ac:dyDescent="0.25">
      <c r="J13764" s="1"/>
    </row>
    <row r="13765" spans="10:10" x14ac:dyDescent="0.25">
      <c r="J13765" s="1"/>
    </row>
    <row r="13766" spans="10:10" x14ac:dyDescent="0.25">
      <c r="J13766" s="1"/>
    </row>
    <row r="13767" spans="10:10" x14ac:dyDescent="0.25">
      <c r="J13767" s="1"/>
    </row>
    <row r="13768" spans="10:10" x14ac:dyDescent="0.25">
      <c r="J13768" s="1"/>
    </row>
    <row r="13769" spans="10:10" x14ac:dyDescent="0.25">
      <c r="J13769" s="1"/>
    </row>
    <row r="13770" spans="10:10" x14ac:dyDescent="0.25">
      <c r="J13770" s="1"/>
    </row>
    <row r="13771" spans="10:10" x14ac:dyDescent="0.25">
      <c r="J13771" s="1"/>
    </row>
    <row r="13772" spans="10:10" x14ac:dyDescent="0.25">
      <c r="J13772" s="1"/>
    </row>
    <row r="13773" spans="10:10" x14ac:dyDescent="0.25">
      <c r="J13773" s="1"/>
    </row>
    <row r="13774" spans="10:10" x14ac:dyDescent="0.25">
      <c r="J13774" s="1"/>
    </row>
    <row r="13775" spans="10:10" x14ac:dyDescent="0.25">
      <c r="J13775" s="1"/>
    </row>
    <row r="13776" spans="10:10" x14ac:dyDescent="0.25">
      <c r="J13776" s="1"/>
    </row>
    <row r="13777" spans="10:10" x14ac:dyDescent="0.25">
      <c r="J13777" s="1"/>
    </row>
    <row r="13778" spans="10:10" x14ac:dyDescent="0.25">
      <c r="J13778" s="1"/>
    </row>
    <row r="13779" spans="10:10" x14ac:dyDescent="0.25">
      <c r="J13779" s="1"/>
    </row>
    <row r="13780" spans="10:10" x14ac:dyDescent="0.25">
      <c r="J13780" s="1"/>
    </row>
    <row r="13781" spans="10:10" x14ac:dyDescent="0.25">
      <c r="J13781" s="1"/>
    </row>
    <row r="13782" spans="10:10" x14ac:dyDescent="0.25">
      <c r="J13782" s="1"/>
    </row>
    <row r="13783" spans="10:10" x14ac:dyDescent="0.25">
      <c r="J13783" s="1"/>
    </row>
    <row r="13784" spans="10:10" x14ac:dyDescent="0.25">
      <c r="J13784" s="1"/>
    </row>
    <row r="13785" spans="10:10" x14ac:dyDescent="0.25">
      <c r="J13785" s="1"/>
    </row>
    <row r="13786" spans="10:10" x14ac:dyDescent="0.25">
      <c r="J13786" s="1"/>
    </row>
    <row r="13787" spans="10:10" x14ac:dyDescent="0.25">
      <c r="J13787" s="1"/>
    </row>
    <row r="13788" spans="10:10" x14ac:dyDescent="0.25">
      <c r="J13788" s="1"/>
    </row>
    <row r="13789" spans="10:10" x14ac:dyDescent="0.25">
      <c r="J13789" s="1"/>
    </row>
    <row r="13790" spans="10:10" x14ac:dyDescent="0.25">
      <c r="J13790" s="1"/>
    </row>
    <row r="13791" spans="10:10" x14ac:dyDescent="0.25">
      <c r="J13791" s="1"/>
    </row>
    <row r="13792" spans="10:10" x14ac:dyDescent="0.25">
      <c r="J13792" s="1"/>
    </row>
    <row r="13793" spans="10:10" x14ac:dyDescent="0.25">
      <c r="J13793" s="1"/>
    </row>
    <row r="13794" spans="10:10" x14ac:dyDescent="0.25">
      <c r="J13794" s="1"/>
    </row>
    <row r="13795" spans="10:10" x14ac:dyDescent="0.25">
      <c r="J13795" s="1"/>
    </row>
    <row r="13796" spans="10:10" x14ac:dyDescent="0.25">
      <c r="J13796" s="1"/>
    </row>
    <row r="13797" spans="10:10" x14ac:dyDescent="0.25">
      <c r="J13797" s="1"/>
    </row>
    <row r="13798" spans="10:10" x14ac:dyDescent="0.25">
      <c r="J13798" s="1"/>
    </row>
    <row r="13799" spans="10:10" x14ac:dyDescent="0.25">
      <c r="J13799" s="1"/>
    </row>
    <row r="13800" spans="10:10" x14ac:dyDescent="0.25">
      <c r="J13800" s="1"/>
    </row>
    <row r="13801" spans="10:10" x14ac:dyDescent="0.25">
      <c r="J13801" s="1"/>
    </row>
    <row r="13802" spans="10:10" x14ac:dyDescent="0.25">
      <c r="J13802" s="1"/>
    </row>
    <row r="13803" spans="10:10" x14ac:dyDescent="0.25">
      <c r="J13803" s="1"/>
    </row>
    <row r="13804" spans="10:10" x14ac:dyDescent="0.25">
      <c r="J13804" s="1"/>
    </row>
    <row r="13805" spans="10:10" x14ac:dyDescent="0.25">
      <c r="J13805" s="1"/>
    </row>
    <row r="13806" spans="10:10" x14ac:dyDescent="0.25">
      <c r="J13806" s="1"/>
    </row>
    <row r="13807" spans="10:10" x14ac:dyDescent="0.25">
      <c r="J13807" s="1"/>
    </row>
    <row r="13808" spans="10:10" x14ac:dyDescent="0.25">
      <c r="J13808" s="1"/>
    </row>
    <row r="13809" spans="10:10" x14ac:dyDescent="0.25">
      <c r="J13809" s="1"/>
    </row>
    <row r="13810" spans="10:10" x14ac:dyDescent="0.25">
      <c r="J13810" s="1"/>
    </row>
    <row r="13811" spans="10:10" x14ac:dyDescent="0.25">
      <c r="J13811" s="1"/>
    </row>
    <row r="13812" spans="10:10" x14ac:dyDescent="0.25">
      <c r="J13812" s="1"/>
    </row>
    <row r="13813" spans="10:10" x14ac:dyDescent="0.25">
      <c r="J13813" s="1"/>
    </row>
    <row r="13814" spans="10:10" x14ac:dyDescent="0.25">
      <c r="J13814" s="1"/>
    </row>
    <row r="13815" spans="10:10" x14ac:dyDescent="0.25">
      <c r="J13815" s="1"/>
    </row>
    <row r="13816" spans="10:10" x14ac:dyDescent="0.25">
      <c r="J13816" s="1"/>
    </row>
    <row r="13817" spans="10:10" x14ac:dyDescent="0.25">
      <c r="J13817" s="1"/>
    </row>
    <row r="13818" spans="10:10" x14ac:dyDescent="0.25">
      <c r="J13818" s="1"/>
    </row>
    <row r="13819" spans="10:10" x14ac:dyDescent="0.25">
      <c r="J13819" s="1"/>
    </row>
    <row r="13820" spans="10:10" x14ac:dyDescent="0.25">
      <c r="J13820" s="1"/>
    </row>
    <row r="13821" spans="10:10" x14ac:dyDescent="0.25">
      <c r="J13821" s="1"/>
    </row>
    <row r="13822" spans="10:10" x14ac:dyDescent="0.25">
      <c r="J13822" s="1"/>
    </row>
    <row r="13823" spans="10:10" x14ac:dyDescent="0.25">
      <c r="J13823" s="1"/>
    </row>
    <row r="13824" spans="10:10" x14ac:dyDescent="0.25">
      <c r="J13824" s="1"/>
    </row>
    <row r="13825" spans="10:10" x14ac:dyDescent="0.25">
      <c r="J13825" s="1"/>
    </row>
    <row r="13826" spans="10:10" x14ac:dyDescent="0.25">
      <c r="J13826" s="1"/>
    </row>
    <row r="13827" spans="10:10" x14ac:dyDescent="0.25">
      <c r="J13827" s="1"/>
    </row>
    <row r="13828" spans="10:10" x14ac:dyDescent="0.25">
      <c r="J13828" s="1"/>
    </row>
    <row r="13829" spans="10:10" x14ac:dyDescent="0.25">
      <c r="J13829" s="1"/>
    </row>
    <row r="13830" spans="10:10" x14ac:dyDescent="0.25">
      <c r="J13830" s="1"/>
    </row>
    <row r="13831" spans="10:10" x14ac:dyDescent="0.25">
      <c r="J13831" s="1"/>
    </row>
    <row r="13832" spans="10:10" x14ac:dyDescent="0.25">
      <c r="J13832" s="1"/>
    </row>
    <row r="13833" spans="10:10" x14ac:dyDescent="0.25">
      <c r="J13833" s="1"/>
    </row>
    <row r="13834" spans="10:10" x14ac:dyDescent="0.25">
      <c r="J13834" s="1"/>
    </row>
    <row r="13835" spans="10:10" x14ac:dyDescent="0.25">
      <c r="J13835" s="1"/>
    </row>
    <row r="13836" spans="10:10" x14ac:dyDescent="0.25">
      <c r="J13836" s="1"/>
    </row>
    <row r="13837" spans="10:10" x14ac:dyDescent="0.25">
      <c r="J13837" s="1"/>
    </row>
    <row r="13838" spans="10:10" x14ac:dyDescent="0.25">
      <c r="J13838" s="1"/>
    </row>
    <row r="13839" spans="10:10" x14ac:dyDescent="0.25">
      <c r="J13839" s="1"/>
    </row>
    <row r="13840" spans="10:10" x14ac:dyDescent="0.25">
      <c r="J13840" s="1"/>
    </row>
    <row r="13841" spans="10:10" x14ac:dyDescent="0.25">
      <c r="J13841" s="1"/>
    </row>
    <row r="13842" spans="10:10" x14ac:dyDescent="0.25">
      <c r="J13842" s="1"/>
    </row>
    <row r="13843" spans="10:10" x14ac:dyDescent="0.25">
      <c r="J13843" s="1"/>
    </row>
    <row r="13844" spans="10:10" x14ac:dyDescent="0.25">
      <c r="J13844" s="1"/>
    </row>
    <row r="13845" spans="10:10" x14ac:dyDescent="0.25">
      <c r="J13845" s="1"/>
    </row>
    <row r="13846" spans="10:10" x14ac:dyDescent="0.25">
      <c r="J13846" s="1"/>
    </row>
    <row r="13847" spans="10:10" x14ac:dyDescent="0.25">
      <c r="J13847" s="1"/>
    </row>
    <row r="13848" spans="10:10" x14ac:dyDescent="0.25">
      <c r="J13848" s="1"/>
    </row>
    <row r="13849" spans="10:10" x14ac:dyDescent="0.25">
      <c r="J13849" s="1"/>
    </row>
    <row r="13850" spans="10:10" x14ac:dyDescent="0.25">
      <c r="J13850" s="1"/>
    </row>
    <row r="13851" spans="10:10" x14ac:dyDescent="0.25">
      <c r="J13851" s="1"/>
    </row>
    <row r="13852" spans="10:10" x14ac:dyDescent="0.25">
      <c r="J13852" s="1"/>
    </row>
    <row r="13853" spans="10:10" x14ac:dyDescent="0.25">
      <c r="J13853" s="1"/>
    </row>
    <row r="13854" spans="10:10" x14ac:dyDescent="0.25">
      <c r="J13854" s="1"/>
    </row>
    <row r="13855" spans="10:10" x14ac:dyDescent="0.25">
      <c r="J13855" s="1"/>
    </row>
    <row r="13856" spans="10:10" x14ac:dyDescent="0.25">
      <c r="J13856" s="1"/>
    </row>
    <row r="13857" spans="10:10" x14ac:dyDescent="0.25">
      <c r="J13857" s="1"/>
    </row>
    <row r="13858" spans="10:10" x14ac:dyDescent="0.25">
      <c r="J13858" s="1"/>
    </row>
    <row r="13859" spans="10:10" x14ac:dyDescent="0.25">
      <c r="J13859" s="1"/>
    </row>
    <row r="13860" spans="10:10" x14ac:dyDescent="0.25">
      <c r="J13860" s="1"/>
    </row>
    <row r="13861" spans="10:10" x14ac:dyDescent="0.25">
      <c r="J13861" s="1"/>
    </row>
    <row r="13862" spans="10:10" x14ac:dyDescent="0.25">
      <c r="J13862" s="1"/>
    </row>
    <row r="13863" spans="10:10" x14ac:dyDescent="0.25">
      <c r="J13863" s="1"/>
    </row>
    <row r="13864" spans="10:10" x14ac:dyDescent="0.25">
      <c r="J13864" s="1"/>
    </row>
    <row r="13865" spans="10:10" x14ac:dyDescent="0.25">
      <c r="J13865" s="1"/>
    </row>
    <row r="13866" spans="10:10" x14ac:dyDescent="0.25">
      <c r="J13866" s="1"/>
    </row>
    <row r="13867" spans="10:10" x14ac:dyDescent="0.25">
      <c r="J13867" s="1"/>
    </row>
    <row r="13868" spans="10:10" x14ac:dyDescent="0.25">
      <c r="J13868" s="1"/>
    </row>
    <row r="13869" spans="10:10" x14ac:dyDescent="0.25">
      <c r="J13869" s="1"/>
    </row>
    <row r="13870" spans="10:10" x14ac:dyDescent="0.25">
      <c r="J13870" s="1"/>
    </row>
    <row r="13871" spans="10:10" x14ac:dyDescent="0.25">
      <c r="J13871" s="1"/>
    </row>
    <row r="13872" spans="10:10" x14ac:dyDescent="0.25">
      <c r="J13872" s="1"/>
    </row>
    <row r="13873" spans="10:10" x14ac:dyDescent="0.25">
      <c r="J13873" s="1"/>
    </row>
    <row r="13874" spans="10:10" x14ac:dyDescent="0.25">
      <c r="J13874" s="1"/>
    </row>
    <row r="13875" spans="10:10" x14ac:dyDescent="0.25">
      <c r="J13875" s="1"/>
    </row>
    <row r="13876" spans="10:10" x14ac:dyDescent="0.25">
      <c r="J13876" s="1"/>
    </row>
    <row r="13877" spans="10:10" x14ac:dyDescent="0.25">
      <c r="J13877" s="1"/>
    </row>
    <row r="13878" spans="10:10" x14ac:dyDescent="0.25">
      <c r="J13878" s="1"/>
    </row>
    <row r="13879" spans="10:10" x14ac:dyDescent="0.25">
      <c r="J13879" s="1"/>
    </row>
    <row r="13880" spans="10:10" x14ac:dyDescent="0.25">
      <c r="J13880" s="1"/>
    </row>
    <row r="13881" spans="10:10" x14ac:dyDescent="0.25">
      <c r="J13881" s="1"/>
    </row>
    <row r="13882" spans="10:10" x14ac:dyDescent="0.25">
      <c r="J13882" s="1"/>
    </row>
    <row r="13883" spans="10:10" x14ac:dyDescent="0.25">
      <c r="J13883" s="1"/>
    </row>
    <row r="13884" spans="10:10" x14ac:dyDescent="0.25">
      <c r="J13884" s="1"/>
    </row>
    <row r="13885" spans="10:10" x14ac:dyDescent="0.25">
      <c r="J13885" s="1"/>
    </row>
    <row r="13886" spans="10:10" x14ac:dyDescent="0.25">
      <c r="J13886" s="1"/>
    </row>
    <row r="13887" spans="10:10" x14ac:dyDescent="0.25">
      <c r="J13887" s="1"/>
    </row>
    <row r="13888" spans="10:10" x14ac:dyDescent="0.25">
      <c r="J13888" s="1"/>
    </row>
    <row r="13889" spans="10:10" x14ac:dyDescent="0.25">
      <c r="J13889" s="1"/>
    </row>
    <row r="13890" spans="10:10" x14ac:dyDescent="0.25">
      <c r="J13890" s="1"/>
    </row>
    <row r="13891" spans="10:10" x14ac:dyDescent="0.25">
      <c r="J13891" s="1"/>
    </row>
    <row r="13892" spans="10:10" x14ac:dyDescent="0.25">
      <c r="J13892" s="1"/>
    </row>
    <row r="13893" spans="10:10" x14ac:dyDescent="0.25">
      <c r="J13893" s="1"/>
    </row>
    <row r="13894" spans="10:10" x14ac:dyDescent="0.25">
      <c r="J13894" s="1"/>
    </row>
    <row r="13895" spans="10:10" x14ac:dyDescent="0.25">
      <c r="J13895" s="1"/>
    </row>
    <row r="13896" spans="10:10" x14ac:dyDescent="0.25">
      <c r="J13896" s="1"/>
    </row>
    <row r="13897" spans="10:10" x14ac:dyDescent="0.25">
      <c r="J13897" s="1"/>
    </row>
    <row r="13898" spans="10:10" x14ac:dyDescent="0.25">
      <c r="J13898" s="1"/>
    </row>
    <row r="13899" spans="10:10" x14ac:dyDescent="0.25">
      <c r="J13899" s="1"/>
    </row>
    <row r="13900" spans="10:10" x14ac:dyDescent="0.25">
      <c r="J13900" s="1"/>
    </row>
    <row r="13901" spans="10:10" x14ac:dyDescent="0.25">
      <c r="J13901" s="1"/>
    </row>
    <row r="13902" spans="10:10" x14ac:dyDescent="0.25">
      <c r="J13902" s="1"/>
    </row>
    <row r="13903" spans="10:10" x14ac:dyDescent="0.25">
      <c r="J13903" s="1"/>
    </row>
    <row r="13904" spans="10:10" x14ac:dyDescent="0.25">
      <c r="J13904" s="1"/>
    </row>
    <row r="13905" spans="10:10" x14ac:dyDescent="0.25">
      <c r="J13905" s="1"/>
    </row>
    <row r="13906" spans="10:10" x14ac:dyDescent="0.25">
      <c r="J13906" s="1"/>
    </row>
    <row r="13907" spans="10:10" x14ac:dyDescent="0.25">
      <c r="J13907" s="1"/>
    </row>
    <row r="13908" spans="10:10" x14ac:dyDescent="0.25">
      <c r="J13908" s="1"/>
    </row>
    <row r="13909" spans="10:10" x14ac:dyDescent="0.25">
      <c r="J13909" s="1"/>
    </row>
    <row r="13910" spans="10:10" x14ac:dyDescent="0.25">
      <c r="J13910" s="1"/>
    </row>
    <row r="13911" spans="10:10" x14ac:dyDescent="0.25">
      <c r="J13911" s="1"/>
    </row>
    <row r="13912" spans="10:10" x14ac:dyDescent="0.25">
      <c r="J13912" s="1"/>
    </row>
    <row r="13913" spans="10:10" x14ac:dyDescent="0.25">
      <c r="J13913" s="1"/>
    </row>
    <row r="13914" spans="10:10" x14ac:dyDescent="0.25">
      <c r="J13914" s="1"/>
    </row>
    <row r="13915" spans="10:10" x14ac:dyDescent="0.25">
      <c r="J13915" s="1"/>
    </row>
    <row r="13916" spans="10:10" x14ac:dyDescent="0.25">
      <c r="J13916" s="1"/>
    </row>
    <row r="13917" spans="10:10" x14ac:dyDescent="0.25">
      <c r="J13917" s="1"/>
    </row>
    <row r="13918" spans="10:10" x14ac:dyDescent="0.25">
      <c r="J13918" s="1"/>
    </row>
    <row r="13919" spans="10:10" x14ac:dyDescent="0.25">
      <c r="J13919" s="1"/>
    </row>
    <row r="13920" spans="10:10" x14ac:dyDescent="0.25">
      <c r="J13920" s="1"/>
    </row>
    <row r="13921" spans="10:10" x14ac:dyDescent="0.25">
      <c r="J13921" s="1"/>
    </row>
    <row r="13922" spans="10:10" x14ac:dyDescent="0.25">
      <c r="J13922" s="1"/>
    </row>
    <row r="13923" spans="10:10" x14ac:dyDescent="0.25">
      <c r="J13923" s="1"/>
    </row>
    <row r="13924" spans="10:10" x14ac:dyDescent="0.25">
      <c r="J13924" s="1"/>
    </row>
    <row r="13925" spans="10:10" x14ac:dyDescent="0.25">
      <c r="J13925" s="1"/>
    </row>
    <row r="13926" spans="10:10" x14ac:dyDescent="0.25">
      <c r="J13926" s="1"/>
    </row>
    <row r="13927" spans="10:10" x14ac:dyDescent="0.25">
      <c r="J13927" s="1"/>
    </row>
    <row r="13928" spans="10:10" x14ac:dyDescent="0.25">
      <c r="J13928" s="1"/>
    </row>
    <row r="13929" spans="10:10" x14ac:dyDescent="0.25">
      <c r="J13929" s="1"/>
    </row>
    <row r="13930" spans="10:10" x14ac:dyDescent="0.25">
      <c r="J13930" s="1"/>
    </row>
    <row r="13931" spans="10:10" x14ac:dyDescent="0.25">
      <c r="J13931" s="1"/>
    </row>
    <row r="13932" spans="10:10" x14ac:dyDescent="0.25">
      <c r="J13932" s="1"/>
    </row>
    <row r="13933" spans="10:10" x14ac:dyDescent="0.25">
      <c r="J13933" s="1"/>
    </row>
    <row r="13934" spans="10:10" x14ac:dyDescent="0.25">
      <c r="J13934" s="1"/>
    </row>
    <row r="13935" spans="10:10" x14ac:dyDescent="0.25">
      <c r="J13935" s="1"/>
    </row>
    <row r="13936" spans="10:10" x14ac:dyDescent="0.25">
      <c r="J13936" s="1"/>
    </row>
    <row r="13937" spans="10:10" x14ac:dyDescent="0.25">
      <c r="J13937" s="1"/>
    </row>
    <row r="13938" spans="10:10" x14ac:dyDescent="0.25">
      <c r="J13938" s="1"/>
    </row>
    <row r="13939" spans="10:10" x14ac:dyDescent="0.25">
      <c r="J13939" s="1"/>
    </row>
    <row r="13940" spans="10:10" x14ac:dyDescent="0.25">
      <c r="J13940" s="1"/>
    </row>
    <row r="13941" spans="10:10" x14ac:dyDescent="0.25">
      <c r="J13941" s="1"/>
    </row>
    <row r="13942" spans="10:10" x14ac:dyDescent="0.25">
      <c r="J13942" s="1"/>
    </row>
    <row r="13943" spans="10:10" x14ac:dyDescent="0.25">
      <c r="J13943" s="1"/>
    </row>
    <row r="13944" spans="10:10" x14ac:dyDescent="0.25">
      <c r="J13944" s="1"/>
    </row>
    <row r="13945" spans="10:10" x14ac:dyDescent="0.25">
      <c r="J13945" s="1"/>
    </row>
    <row r="13946" spans="10:10" x14ac:dyDescent="0.25">
      <c r="J13946" s="1"/>
    </row>
    <row r="13947" spans="10:10" x14ac:dyDescent="0.25">
      <c r="J13947" s="1"/>
    </row>
    <row r="13948" spans="10:10" x14ac:dyDescent="0.25">
      <c r="J13948" s="1"/>
    </row>
    <row r="13949" spans="10:10" x14ac:dyDescent="0.25">
      <c r="J13949" s="1"/>
    </row>
    <row r="13950" spans="10:10" x14ac:dyDescent="0.25">
      <c r="J13950" s="1"/>
    </row>
    <row r="13951" spans="10:10" x14ac:dyDescent="0.25">
      <c r="J13951" s="1"/>
    </row>
    <row r="13952" spans="10:10" x14ac:dyDescent="0.25">
      <c r="J13952" s="1"/>
    </row>
    <row r="13953" spans="10:10" x14ac:dyDescent="0.25">
      <c r="J13953" s="1"/>
    </row>
    <row r="13954" spans="10:10" x14ac:dyDescent="0.25">
      <c r="J13954" s="1"/>
    </row>
    <row r="13955" spans="10:10" x14ac:dyDescent="0.25">
      <c r="J13955" s="1"/>
    </row>
    <row r="13956" spans="10:10" x14ac:dyDescent="0.25">
      <c r="J13956" s="1"/>
    </row>
    <row r="13957" spans="10:10" x14ac:dyDescent="0.25">
      <c r="J13957" s="1"/>
    </row>
    <row r="13958" spans="10:10" x14ac:dyDescent="0.25">
      <c r="J13958" s="1"/>
    </row>
    <row r="13959" spans="10:10" x14ac:dyDescent="0.25">
      <c r="J13959" s="1"/>
    </row>
    <row r="13960" spans="10:10" x14ac:dyDescent="0.25">
      <c r="J13960" s="1"/>
    </row>
    <row r="13961" spans="10:10" x14ac:dyDescent="0.25">
      <c r="J13961" s="1"/>
    </row>
    <row r="13962" spans="10:10" x14ac:dyDescent="0.25">
      <c r="J13962" s="1"/>
    </row>
    <row r="13963" spans="10:10" x14ac:dyDescent="0.25">
      <c r="J13963" s="1"/>
    </row>
    <row r="13964" spans="10:10" x14ac:dyDescent="0.25">
      <c r="J13964" s="1"/>
    </row>
    <row r="13965" spans="10:10" x14ac:dyDescent="0.25">
      <c r="J13965" s="1"/>
    </row>
    <row r="13966" spans="10:10" x14ac:dyDescent="0.25">
      <c r="J13966" s="1"/>
    </row>
    <row r="13967" spans="10:10" x14ac:dyDescent="0.25">
      <c r="J13967" s="1"/>
    </row>
    <row r="13968" spans="10:10" x14ac:dyDescent="0.25">
      <c r="J13968" s="1"/>
    </row>
    <row r="13969" spans="10:10" x14ac:dyDescent="0.25">
      <c r="J13969" s="1"/>
    </row>
    <row r="13970" spans="10:10" x14ac:dyDescent="0.25">
      <c r="J13970" s="1"/>
    </row>
    <row r="13971" spans="10:10" x14ac:dyDescent="0.25">
      <c r="J13971" s="1"/>
    </row>
    <row r="13972" spans="10:10" x14ac:dyDescent="0.25">
      <c r="J13972" s="1"/>
    </row>
    <row r="13973" spans="10:10" x14ac:dyDescent="0.25">
      <c r="J13973" s="1"/>
    </row>
    <row r="13974" spans="10:10" x14ac:dyDescent="0.25">
      <c r="J13974" s="1"/>
    </row>
    <row r="13975" spans="10:10" x14ac:dyDescent="0.25">
      <c r="J13975" s="1"/>
    </row>
    <row r="13976" spans="10:10" x14ac:dyDescent="0.25">
      <c r="J13976" s="1"/>
    </row>
    <row r="13977" spans="10:10" x14ac:dyDescent="0.25">
      <c r="J13977" s="1"/>
    </row>
    <row r="13978" spans="10:10" x14ac:dyDescent="0.25">
      <c r="J13978" s="1"/>
    </row>
    <row r="13979" spans="10:10" x14ac:dyDescent="0.25">
      <c r="J13979" s="1"/>
    </row>
    <row r="13980" spans="10:10" x14ac:dyDescent="0.25">
      <c r="J13980" s="1"/>
    </row>
    <row r="13981" spans="10:10" x14ac:dyDescent="0.25">
      <c r="J13981" s="1"/>
    </row>
    <row r="13982" spans="10:10" x14ac:dyDescent="0.25">
      <c r="J13982" s="1"/>
    </row>
    <row r="13983" spans="10:10" x14ac:dyDescent="0.25">
      <c r="J13983" s="1"/>
    </row>
    <row r="13984" spans="10:10" x14ac:dyDescent="0.25">
      <c r="J13984" s="1"/>
    </row>
    <row r="13985" spans="10:10" x14ac:dyDescent="0.25">
      <c r="J13985" s="1"/>
    </row>
    <row r="13986" spans="10:10" x14ac:dyDescent="0.25">
      <c r="J13986" s="1"/>
    </row>
    <row r="13987" spans="10:10" x14ac:dyDescent="0.25">
      <c r="J13987" s="1"/>
    </row>
    <row r="13988" spans="10:10" x14ac:dyDescent="0.25">
      <c r="J13988" s="1"/>
    </row>
    <row r="13989" spans="10:10" x14ac:dyDescent="0.25">
      <c r="J13989" s="1"/>
    </row>
    <row r="13990" spans="10:10" x14ac:dyDescent="0.25">
      <c r="J13990" s="1"/>
    </row>
    <row r="13991" spans="10:10" x14ac:dyDescent="0.25">
      <c r="J13991" s="1"/>
    </row>
    <row r="13992" spans="10:10" x14ac:dyDescent="0.25">
      <c r="J13992" s="1"/>
    </row>
    <row r="13993" spans="10:10" x14ac:dyDescent="0.25">
      <c r="J13993" s="1"/>
    </row>
    <row r="13994" spans="10:10" x14ac:dyDescent="0.25">
      <c r="J13994" s="1"/>
    </row>
    <row r="13995" spans="10:10" x14ac:dyDescent="0.25">
      <c r="J13995" s="1"/>
    </row>
    <row r="13996" spans="10:10" x14ac:dyDescent="0.25">
      <c r="J13996" s="1"/>
    </row>
    <row r="13997" spans="10:10" x14ac:dyDescent="0.25">
      <c r="J13997" s="1"/>
    </row>
    <row r="13998" spans="10:10" x14ac:dyDescent="0.25">
      <c r="J13998" s="1"/>
    </row>
    <row r="13999" spans="10:10" x14ac:dyDescent="0.25">
      <c r="J13999" s="1"/>
    </row>
    <row r="14000" spans="10:10" x14ac:dyDescent="0.25">
      <c r="J14000" s="1"/>
    </row>
    <row r="14001" spans="10:10" x14ac:dyDescent="0.25">
      <c r="J14001" s="1"/>
    </row>
    <row r="14002" spans="10:10" x14ac:dyDescent="0.25">
      <c r="J14002" s="1"/>
    </row>
    <row r="14003" spans="10:10" x14ac:dyDescent="0.25">
      <c r="J14003" s="1"/>
    </row>
    <row r="14004" spans="10:10" x14ac:dyDescent="0.25">
      <c r="J14004" s="1"/>
    </row>
    <row r="14005" spans="10:10" x14ac:dyDescent="0.25">
      <c r="J14005" s="1"/>
    </row>
    <row r="14006" spans="10:10" x14ac:dyDescent="0.25">
      <c r="J14006" s="1"/>
    </row>
    <row r="14007" spans="10:10" x14ac:dyDescent="0.25">
      <c r="J14007" s="1"/>
    </row>
    <row r="14008" spans="10:10" x14ac:dyDescent="0.25">
      <c r="J14008" s="1"/>
    </row>
    <row r="14009" spans="10:10" x14ac:dyDescent="0.25">
      <c r="J14009" s="1"/>
    </row>
    <row r="14010" spans="10:10" x14ac:dyDescent="0.25">
      <c r="J14010" s="1"/>
    </row>
    <row r="14011" spans="10:10" x14ac:dyDescent="0.25">
      <c r="J14011" s="1"/>
    </row>
    <row r="14012" spans="10:10" x14ac:dyDescent="0.25">
      <c r="J14012" s="1"/>
    </row>
    <row r="14013" spans="10:10" x14ac:dyDescent="0.25">
      <c r="J14013" s="1"/>
    </row>
    <row r="14014" spans="10:10" x14ac:dyDescent="0.25">
      <c r="J14014" s="1"/>
    </row>
    <row r="14015" spans="10:10" x14ac:dyDescent="0.25">
      <c r="J14015" s="1"/>
    </row>
    <row r="14016" spans="10:10" x14ac:dyDescent="0.25">
      <c r="J14016" s="1"/>
    </row>
    <row r="14017" spans="10:10" x14ac:dyDescent="0.25">
      <c r="J14017" s="1"/>
    </row>
    <row r="14018" spans="10:10" x14ac:dyDescent="0.25">
      <c r="J14018" s="1"/>
    </row>
    <row r="14019" spans="10:10" x14ac:dyDescent="0.25">
      <c r="J14019" s="1"/>
    </row>
    <row r="14020" spans="10:10" x14ac:dyDescent="0.25">
      <c r="J14020" s="1"/>
    </row>
    <row r="14021" spans="10:10" x14ac:dyDescent="0.25">
      <c r="J14021" s="1"/>
    </row>
    <row r="14022" spans="10:10" x14ac:dyDescent="0.25">
      <c r="J14022" s="1"/>
    </row>
    <row r="14023" spans="10:10" x14ac:dyDescent="0.25">
      <c r="J14023" s="1"/>
    </row>
    <row r="14024" spans="10:10" x14ac:dyDescent="0.25">
      <c r="J14024" s="1"/>
    </row>
    <row r="14025" spans="10:10" x14ac:dyDescent="0.25">
      <c r="J14025" s="1"/>
    </row>
    <row r="14026" spans="10:10" x14ac:dyDescent="0.25">
      <c r="J14026" s="1"/>
    </row>
    <row r="14027" spans="10:10" x14ac:dyDescent="0.25">
      <c r="J14027" s="1"/>
    </row>
    <row r="14028" spans="10:10" x14ac:dyDescent="0.25">
      <c r="J14028" s="1"/>
    </row>
    <row r="14029" spans="10:10" x14ac:dyDescent="0.25">
      <c r="J14029" s="1"/>
    </row>
    <row r="14030" spans="10:10" x14ac:dyDescent="0.25">
      <c r="J14030" s="1"/>
    </row>
    <row r="14031" spans="10:10" x14ac:dyDescent="0.25">
      <c r="J14031" s="1"/>
    </row>
    <row r="14032" spans="10:10" x14ac:dyDescent="0.25">
      <c r="J14032" s="1"/>
    </row>
    <row r="14033" spans="10:10" x14ac:dyDescent="0.25">
      <c r="J14033" s="1"/>
    </row>
    <row r="14034" spans="10:10" x14ac:dyDescent="0.25">
      <c r="J14034" s="1"/>
    </row>
    <row r="14035" spans="10:10" x14ac:dyDescent="0.25">
      <c r="J14035" s="1"/>
    </row>
    <row r="14036" spans="10:10" x14ac:dyDescent="0.25">
      <c r="J14036" s="1"/>
    </row>
    <row r="14037" spans="10:10" x14ac:dyDescent="0.25">
      <c r="J14037" s="1"/>
    </row>
    <row r="14038" spans="10:10" x14ac:dyDescent="0.25">
      <c r="J14038" s="1"/>
    </row>
    <row r="14039" spans="10:10" x14ac:dyDescent="0.25">
      <c r="J14039" s="1"/>
    </row>
    <row r="14040" spans="10:10" x14ac:dyDescent="0.25">
      <c r="J14040" s="1"/>
    </row>
    <row r="14041" spans="10:10" x14ac:dyDescent="0.25">
      <c r="J14041" s="1"/>
    </row>
    <row r="14042" spans="10:10" x14ac:dyDescent="0.25">
      <c r="J14042" s="1"/>
    </row>
    <row r="14043" spans="10:10" x14ac:dyDescent="0.25">
      <c r="J14043" s="1"/>
    </row>
    <row r="14044" spans="10:10" x14ac:dyDescent="0.25">
      <c r="J14044" s="1"/>
    </row>
    <row r="14045" spans="10:10" x14ac:dyDescent="0.25">
      <c r="J14045" s="1"/>
    </row>
    <row r="14046" spans="10:10" x14ac:dyDescent="0.25">
      <c r="J14046" s="1"/>
    </row>
    <row r="14047" spans="10:10" x14ac:dyDescent="0.25">
      <c r="J14047" s="1"/>
    </row>
    <row r="14048" spans="10:10" x14ac:dyDescent="0.25">
      <c r="J14048" s="1"/>
    </row>
    <row r="14049" spans="10:10" x14ac:dyDescent="0.25">
      <c r="J14049" s="1"/>
    </row>
    <row r="14050" spans="10:10" x14ac:dyDescent="0.25">
      <c r="J14050" s="1"/>
    </row>
    <row r="14051" spans="10:10" x14ac:dyDescent="0.25">
      <c r="J14051" s="1"/>
    </row>
    <row r="14052" spans="10:10" x14ac:dyDescent="0.25">
      <c r="J14052" s="1"/>
    </row>
    <row r="14053" spans="10:10" x14ac:dyDescent="0.25">
      <c r="J14053" s="1"/>
    </row>
    <row r="14054" spans="10:10" x14ac:dyDescent="0.25">
      <c r="J14054" s="1"/>
    </row>
    <row r="14055" spans="10:10" x14ac:dyDescent="0.25">
      <c r="J14055" s="1"/>
    </row>
    <row r="14056" spans="10:10" x14ac:dyDescent="0.25">
      <c r="J14056" s="1"/>
    </row>
    <row r="14057" spans="10:10" x14ac:dyDescent="0.25">
      <c r="J14057" s="1"/>
    </row>
    <row r="14058" spans="10:10" x14ac:dyDescent="0.25">
      <c r="J14058" s="1"/>
    </row>
    <row r="14059" spans="10:10" x14ac:dyDescent="0.25">
      <c r="J14059" s="1"/>
    </row>
    <row r="14060" spans="10:10" x14ac:dyDescent="0.25">
      <c r="J14060" s="1"/>
    </row>
    <row r="14061" spans="10:10" x14ac:dyDescent="0.25">
      <c r="J14061" s="1"/>
    </row>
    <row r="14062" spans="10:10" x14ac:dyDescent="0.25">
      <c r="J14062" s="1"/>
    </row>
    <row r="14063" spans="10:10" x14ac:dyDescent="0.25">
      <c r="J14063" s="1"/>
    </row>
    <row r="14064" spans="10:10" x14ac:dyDescent="0.25">
      <c r="J14064" s="1"/>
    </row>
    <row r="14065" spans="10:10" x14ac:dyDescent="0.25">
      <c r="J14065" s="1"/>
    </row>
    <row r="14066" spans="10:10" x14ac:dyDescent="0.25">
      <c r="J14066" s="1"/>
    </row>
    <row r="14067" spans="10:10" x14ac:dyDescent="0.25">
      <c r="J14067" s="1"/>
    </row>
    <row r="14068" spans="10:10" x14ac:dyDescent="0.25">
      <c r="J14068" s="1"/>
    </row>
    <row r="14069" spans="10:10" x14ac:dyDescent="0.25">
      <c r="J14069" s="1"/>
    </row>
    <row r="14070" spans="10:10" x14ac:dyDescent="0.25">
      <c r="J14070" s="1"/>
    </row>
    <row r="14071" spans="10:10" x14ac:dyDescent="0.25">
      <c r="J14071" s="1"/>
    </row>
    <row r="14072" spans="10:10" x14ac:dyDescent="0.25">
      <c r="J14072" s="1"/>
    </row>
    <row r="14073" spans="10:10" x14ac:dyDescent="0.25">
      <c r="J14073" s="1"/>
    </row>
    <row r="14074" spans="10:10" x14ac:dyDescent="0.25">
      <c r="J14074" s="1"/>
    </row>
    <row r="14075" spans="10:10" x14ac:dyDescent="0.25">
      <c r="J14075" s="1"/>
    </row>
    <row r="14076" spans="10:10" x14ac:dyDescent="0.25">
      <c r="J14076" s="1"/>
    </row>
    <row r="14077" spans="10:10" x14ac:dyDescent="0.25">
      <c r="J14077" s="1"/>
    </row>
    <row r="14078" spans="10:10" x14ac:dyDescent="0.25">
      <c r="J14078" s="1"/>
    </row>
    <row r="14079" spans="10:10" x14ac:dyDescent="0.25">
      <c r="J14079" s="1"/>
    </row>
    <row r="14080" spans="10:10" x14ac:dyDescent="0.25">
      <c r="J14080" s="1"/>
    </row>
    <row r="14081" spans="10:10" x14ac:dyDescent="0.25">
      <c r="J14081" s="1"/>
    </row>
    <row r="14082" spans="10:10" x14ac:dyDescent="0.25">
      <c r="J14082" s="1"/>
    </row>
    <row r="14083" spans="10:10" x14ac:dyDescent="0.25">
      <c r="J14083" s="1"/>
    </row>
    <row r="14084" spans="10:10" x14ac:dyDescent="0.25">
      <c r="J14084" s="1"/>
    </row>
    <row r="14085" spans="10:10" x14ac:dyDescent="0.25">
      <c r="J14085" s="1"/>
    </row>
    <row r="14086" spans="10:10" x14ac:dyDescent="0.25">
      <c r="J14086" s="1"/>
    </row>
    <row r="14087" spans="10:10" x14ac:dyDescent="0.25">
      <c r="J14087" s="1"/>
    </row>
    <row r="14088" spans="10:10" x14ac:dyDescent="0.25">
      <c r="J14088" s="1"/>
    </row>
    <row r="14089" spans="10:10" x14ac:dyDescent="0.25">
      <c r="J14089" s="1"/>
    </row>
    <row r="14090" spans="10:10" x14ac:dyDescent="0.25">
      <c r="J14090" s="1"/>
    </row>
    <row r="14091" spans="10:10" x14ac:dyDescent="0.25">
      <c r="J14091" s="1"/>
    </row>
    <row r="14092" spans="10:10" x14ac:dyDescent="0.25">
      <c r="J14092" s="1"/>
    </row>
    <row r="14093" spans="10:10" x14ac:dyDescent="0.25">
      <c r="J14093" s="1"/>
    </row>
    <row r="14094" spans="10:10" x14ac:dyDescent="0.25">
      <c r="J14094" s="1"/>
    </row>
    <row r="14095" spans="10:10" x14ac:dyDescent="0.25">
      <c r="J14095" s="1"/>
    </row>
    <row r="14096" spans="10:10" x14ac:dyDescent="0.25">
      <c r="J14096" s="1"/>
    </row>
    <row r="14097" spans="10:10" x14ac:dyDescent="0.25">
      <c r="J14097" s="1"/>
    </row>
    <row r="14098" spans="10:10" x14ac:dyDescent="0.25">
      <c r="J14098" s="1"/>
    </row>
    <row r="14099" spans="10:10" x14ac:dyDescent="0.25">
      <c r="J14099" s="1"/>
    </row>
    <row r="14100" spans="10:10" x14ac:dyDescent="0.25">
      <c r="J14100" s="1"/>
    </row>
    <row r="14101" spans="10:10" x14ac:dyDescent="0.25">
      <c r="J14101" s="1"/>
    </row>
    <row r="14102" spans="10:10" x14ac:dyDescent="0.25">
      <c r="J14102" s="1"/>
    </row>
    <row r="14103" spans="10:10" x14ac:dyDescent="0.25">
      <c r="J14103" s="1"/>
    </row>
    <row r="14104" spans="10:10" x14ac:dyDescent="0.25">
      <c r="J14104" s="1"/>
    </row>
    <row r="14105" spans="10:10" x14ac:dyDescent="0.25">
      <c r="J14105" s="1"/>
    </row>
    <row r="14106" spans="10:10" x14ac:dyDescent="0.25">
      <c r="J14106" s="1"/>
    </row>
    <row r="14107" spans="10:10" x14ac:dyDescent="0.25">
      <c r="J14107" s="1"/>
    </row>
    <row r="14108" spans="10:10" x14ac:dyDescent="0.25">
      <c r="J14108" s="1"/>
    </row>
    <row r="14109" spans="10:10" x14ac:dyDescent="0.25">
      <c r="J14109" s="1"/>
    </row>
    <row r="14110" spans="10:10" x14ac:dyDescent="0.25">
      <c r="J14110" s="1"/>
    </row>
    <row r="14111" spans="10:10" x14ac:dyDescent="0.25">
      <c r="J14111" s="1"/>
    </row>
    <row r="14112" spans="10:10" x14ac:dyDescent="0.25">
      <c r="J14112" s="1"/>
    </row>
    <row r="14113" spans="10:10" x14ac:dyDescent="0.25">
      <c r="J14113" s="1"/>
    </row>
    <row r="14114" spans="10:10" x14ac:dyDescent="0.25">
      <c r="J14114" s="1"/>
    </row>
    <row r="14115" spans="10:10" x14ac:dyDescent="0.25">
      <c r="J14115" s="1"/>
    </row>
    <row r="14116" spans="10:10" x14ac:dyDescent="0.25">
      <c r="J14116" s="1"/>
    </row>
    <row r="14117" spans="10:10" x14ac:dyDescent="0.25">
      <c r="J14117" s="1"/>
    </row>
    <row r="14118" spans="10:10" x14ac:dyDescent="0.25">
      <c r="J14118" s="1"/>
    </row>
    <row r="14119" spans="10:10" x14ac:dyDescent="0.25">
      <c r="J14119" s="1"/>
    </row>
    <row r="14120" spans="10:10" x14ac:dyDescent="0.25">
      <c r="J14120" s="1"/>
    </row>
    <row r="14121" spans="10:10" x14ac:dyDescent="0.25">
      <c r="J14121" s="1"/>
    </row>
    <row r="14122" spans="10:10" x14ac:dyDescent="0.25">
      <c r="J14122" s="1"/>
    </row>
    <row r="14123" spans="10:10" x14ac:dyDescent="0.25">
      <c r="J14123" s="1"/>
    </row>
    <row r="14124" spans="10:10" x14ac:dyDescent="0.25">
      <c r="J14124" s="1"/>
    </row>
    <row r="14125" spans="10:10" x14ac:dyDescent="0.25">
      <c r="J14125" s="1"/>
    </row>
    <row r="14126" spans="10:10" x14ac:dyDescent="0.25">
      <c r="J14126" s="1"/>
    </row>
    <row r="14127" spans="10:10" x14ac:dyDescent="0.25">
      <c r="J14127" s="1"/>
    </row>
    <row r="14128" spans="10:10" x14ac:dyDescent="0.25">
      <c r="J14128" s="1"/>
    </row>
    <row r="14129" spans="10:10" x14ac:dyDescent="0.25">
      <c r="J14129" s="1"/>
    </row>
    <row r="14130" spans="10:10" x14ac:dyDescent="0.25">
      <c r="J14130" s="1"/>
    </row>
    <row r="14131" spans="10:10" x14ac:dyDescent="0.25">
      <c r="J14131" s="1"/>
    </row>
    <row r="14132" spans="10:10" x14ac:dyDescent="0.25">
      <c r="J14132" s="1"/>
    </row>
    <row r="14133" spans="10:10" x14ac:dyDescent="0.25">
      <c r="J14133" s="1"/>
    </row>
    <row r="14134" spans="10:10" x14ac:dyDescent="0.25">
      <c r="J14134" s="1"/>
    </row>
    <row r="14135" spans="10:10" x14ac:dyDescent="0.25">
      <c r="J14135" s="1"/>
    </row>
    <row r="14136" spans="10:10" x14ac:dyDescent="0.25">
      <c r="J14136" s="1"/>
    </row>
    <row r="14137" spans="10:10" x14ac:dyDescent="0.25">
      <c r="J14137" s="1"/>
    </row>
    <row r="14138" spans="10:10" x14ac:dyDescent="0.25">
      <c r="J14138" s="1"/>
    </row>
    <row r="14139" spans="10:10" x14ac:dyDescent="0.25">
      <c r="J14139" s="1"/>
    </row>
    <row r="14140" spans="10:10" x14ac:dyDescent="0.25">
      <c r="J14140" s="1"/>
    </row>
    <row r="14141" spans="10:10" x14ac:dyDescent="0.25">
      <c r="J14141" s="1"/>
    </row>
    <row r="14142" spans="10:10" x14ac:dyDescent="0.25">
      <c r="J14142" s="1"/>
    </row>
    <row r="14143" spans="10:10" x14ac:dyDescent="0.25">
      <c r="J14143" s="1"/>
    </row>
    <row r="14144" spans="10:10" x14ac:dyDescent="0.25">
      <c r="J14144" s="1"/>
    </row>
    <row r="14145" spans="10:10" x14ac:dyDescent="0.25">
      <c r="J14145" s="1"/>
    </row>
    <row r="14146" spans="10:10" x14ac:dyDescent="0.25">
      <c r="J14146" s="1"/>
    </row>
    <row r="14147" spans="10:10" x14ac:dyDescent="0.25">
      <c r="J14147" s="1"/>
    </row>
    <row r="14148" spans="10:10" x14ac:dyDescent="0.25">
      <c r="J14148" s="1"/>
    </row>
    <row r="14149" spans="10:10" x14ac:dyDescent="0.25">
      <c r="J14149" s="1"/>
    </row>
    <row r="14150" spans="10:10" x14ac:dyDescent="0.25">
      <c r="J14150" s="1"/>
    </row>
    <row r="14151" spans="10:10" x14ac:dyDescent="0.25">
      <c r="J14151" s="1"/>
    </row>
    <row r="14152" spans="10:10" x14ac:dyDescent="0.25">
      <c r="J14152" s="1"/>
    </row>
    <row r="14153" spans="10:10" x14ac:dyDescent="0.25">
      <c r="J14153" s="1"/>
    </row>
    <row r="14154" spans="10:10" x14ac:dyDescent="0.25">
      <c r="J14154" s="1"/>
    </row>
    <row r="14155" spans="10:10" x14ac:dyDescent="0.25">
      <c r="J14155" s="1"/>
    </row>
    <row r="14156" spans="10:10" x14ac:dyDescent="0.25">
      <c r="J14156" s="1"/>
    </row>
    <row r="14157" spans="10:10" x14ac:dyDescent="0.25">
      <c r="J14157" s="1"/>
    </row>
    <row r="14158" spans="10:10" x14ac:dyDescent="0.25">
      <c r="J14158" s="1"/>
    </row>
    <row r="14159" spans="10:10" x14ac:dyDescent="0.25">
      <c r="J14159" s="1"/>
    </row>
    <row r="14160" spans="10:10" x14ac:dyDescent="0.25">
      <c r="J14160" s="1"/>
    </row>
    <row r="14161" spans="10:10" x14ac:dyDescent="0.25">
      <c r="J14161" s="1"/>
    </row>
    <row r="14162" spans="10:10" x14ac:dyDescent="0.25">
      <c r="J14162" s="1"/>
    </row>
    <row r="14163" spans="10:10" x14ac:dyDescent="0.25">
      <c r="J14163" s="1"/>
    </row>
    <row r="14164" spans="10:10" x14ac:dyDescent="0.25">
      <c r="J14164" s="1"/>
    </row>
    <row r="14165" spans="10:10" x14ac:dyDescent="0.25">
      <c r="J14165" s="1"/>
    </row>
    <row r="14166" spans="10:10" x14ac:dyDescent="0.25">
      <c r="J14166" s="1"/>
    </row>
    <row r="14167" spans="10:10" x14ac:dyDescent="0.25">
      <c r="J14167" s="1"/>
    </row>
    <row r="14168" spans="10:10" x14ac:dyDescent="0.25">
      <c r="J14168" s="1"/>
    </row>
    <row r="14169" spans="10:10" x14ac:dyDescent="0.25">
      <c r="J14169" s="1"/>
    </row>
    <row r="14170" spans="10:10" x14ac:dyDescent="0.25">
      <c r="J14170" s="1"/>
    </row>
    <row r="14171" spans="10:10" x14ac:dyDescent="0.25">
      <c r="J14171" s="1"/>
    </row>
    <row r="14172" spans="10:10" x14ac:dyDescent="0.25">
      <c r="J14172" s="1"/>
    </row>
    <row r="14173" spans="10:10" x14ac:dyDescent="0.25">
      <c r="J14173" s="1"/>
    </row>
    <row r="14174" spans="10:10" x14ac:dyDescent="0.25">
      <c r="J14174" s="1"/>
    </row>
    <row r="14175" spans="10:10" x14ac:dyDescent="0.25">
      <c r="J14175" s="1"/>
    </row>
    <row r="14176" spans="10:10" x14ac:dyDescent="0.25">
      <c r="J14176" s="1"/>
    </row>
    <row r="14177" spans="10:10" x14ac:dyDescent="0.25">
      <c r="J14177" s="1"/>
    </row>
    <row r="14178" spans="10:10" x14ac:dyDescent="0.25">
      <c r="J14178" s="1"/>
    </row>
    <row r="14179" spans="10:10" x14ac:dyDescent="0.25">
      <c r="J14179" s="1"/>
    </row>
    <row r="14180" spans="10:10" x14ac:dyDescent="0.25">
      <c r="J14180" s="1"/>
    </row>
    <row r="14181" spans="10:10" x14ac:dyDescent="0.25">
      <c r="J14181" s="1"/>
    </row>
    <row r="14182" spans="10:10" x14ac:dyDescent="0.25">
      <c r="J14182" s="1"/>
    </row>
    <row r="14183" spans="10:10" x14ac:dyDescent="0.25">
      <c r="J14183" s="1"/>
    </row>
    <row r="14184" spans="10:10" x14ac:dyDescent="0.25">
      <c r="J14184" s="1"/>
    </row>
    <row r="14185" spans="10:10" x14ac:dyDescent="0.25">
      <c r="J14185" s="1"/>
    </row>
    <row r="14186" spans="10:10" x14ac:dyDescent="0.25">
      <c r="J14186" s="1"/>
    </row>
    <row r="14187" spans="10:10" x14ac:dyDescent="0.25">
      <c r="J14187" s="1"/>
    </row>
    <row r="14188" spans="10:10" x14ac:dyDescent="0.25">
      <c r="J14188" s="1"/>
    </row>
    <row r="14189" spans="10:10" x14ac:dyDescent="0.25">
      <c r="J14189" s="1"/>
    </row>
    <row r="14190" spans="10:10" x14ac:dyDescent="0.25">
      <c r="J14190" s="1"/>
    </row>
    <row r="14191" spans="10:10" x14ac:dyDescent="0.25">
      <c r="J14191" s="1"/>
    </row>
    <row r="14192" spans="10:10" x14ac:dyDescent="0.25">
      <c r="J14192" s="1"/>
    </row>
    <row r="14193" spans="10:10" x14ac:dyDescent="0.25">
      <c r="J14193" s="1"/>
    </row>
    <row r="14194" spans="10:10" x14ac:dyDescent="0.25">
      <c r="J14194" s="1"/>
    </row>
    <row r="14195" spans="10:10" x14ac:dyDescent="0.25">
      <c r="J14195" s="1"/>
    </row>
    <row r="14196" spans="10:10" x14ac:dyDescent="0.25">
      <c r="J14196" s="1"/>
    </row>
    <row r="14197" spans="10:10" x14ac:dyDescent="0.25">
      <c r="J14197" s="1"/>
    </row>
    <row r="14198" spans="10:10" x14ac:dyDescent="0.25">
      <c r="J14198" s="1"/>
    </row>
    <row r="14199" spans="10:10" x14ac:dyDescent="0.25">
      <c r="J14199" s="1"/>
    </row>
    <row r="14200" spans="10:10" x14ac:dyDescent="0.25">
      <c r="J14200" s="1"/>
    </row>
    <row r="14201" spans="10:10" x14ac:dyDescent="0.25">
      <c r="J14201" s="1"/>
    </row>
    <row r="14202" spans="10:10" x14ac:dyDescent="0.25">
      <c r="J14202" s="1"/>
    </row>
    <row r="14203" spans="10:10" x14ac:dyDescent="0.25">
      <c r="J14203" s="1"/>
    </row>
    <row r="14204" spans="10:10" x14ac:dyDescent="0.25">
      <c r="J14204" s="1"/>
    </row>
    <row r="14205" spans="10:10" x14ac:dyDescent="0.25">
      <c r="J14205" s="1"/>
    </row>
    <row r="14206" spans="10:10" x14ac:dyDescent="0.25">
      <c r="J14206" s="1"/>
    </row>
    <row r="14207" spans="10:10" x14ac:dyDescent="0.25">
      <c r="J14207" s="1"/>
    </row>
    <row r="14208" spans="10:10" x14ac:dyDescent="0.25">
      <c r="J14208" s="1"/>
    </row>
    <row r="14209" spans="10:10" x14ac:dyDescent="0.25">
      <c r="J14209" s="1"/>
    </row>
    <row r="14210" spans="10:10" x14ac:dyDescent="0.25">
      <c r="J14210" s="1"/>
    </row>
    <row r="14211" spans="10:10" x14ac:dyDescent="0.25">
      <c r="J14211" s="1"/>
    </row>
    <row r="14212" spans="10:10" x14ac:dyDescent="0.25">
      <c r="J14212" s="1"/>
    </row>
    <row r="14213" spans="10:10" x14ac:dyDescent="0.25">
      <c r="J14213" s="1"/>
    </row>
    <row r="14214" spans="10:10" x14ac:dyDescent="0.25">
      <c r="J14214" s="1"/>
    </row>
    <row r="14215" spans="10:10" x14ac:dyDescent="0.25">
      <c r="J14215" s="1"/>
    </row>
    <row r="14216" spans="10:10" x14ac:dyDescent="0.25">
      <c r="J14216" s="1"/>
    </row>
    <row r="14217" spans="10:10" x14ac:dyDescent="0.25">
      <c r="J14217" s="1"/>
    </row>
    <row r="14218" spans="10:10" x14ac:dyDescent="0.25">
      <c r="J14218" s="1"/>
    </row>
    <row r="14219" spans="10:10" x14ac:dyDescent="0.25">
      <c r="J14219" s="1"/>
    </row>
    <row r="14220" spans="10:10" x14ac:dyDescent="0.25">
      <c r="J14220" s="1"/>
    </row>
    <row r="14221" spans="10:10" x14ac:dyDescent="0.25">
      <c r="J14221" s="1"/>
    </row>
    <row r="14222" spans="10:10" x14ac:dyDescent="0.25">
      <c r="J14222" s="1"/>
    </row>
    <row r="14223" spans="10:10" x14ac:dyDescent="0.25">
      <c r="J14223" s="1"/>
    </row>
    <row r="14224" spans="10:10" x14ac:dyDescent="0.25">
      <c r="J14224" s="1"/>
    </row>
    <row r="14225" spans="10:10" x14ac:dyDescent="0.25">
      <c r="J14225" s="1"/>
    </row>
    <row r="14226" spans="10:10" x14ac:dyDescent="0.25">
      <c r="J14226" s="1"/>
    </row>
    <row r="14227" spans="10:10" x14ac:dyDescent="0.25">
      <c r="J14227" s="1"/>
    </row>
    <row r="14228" spans="10:10" x14ac:dyDescent="0.25">
      <c r="J14228" s="1"/>
    </row>
    <row r="14229" spans="10:10" x14ac:dyDescent="0.25">
      <c r="J14229" s="1"/>
    </row>
    <row r="14230" spans="10:10" x14ac:dyDescent="0.25">
      <c r="J14230" s="1"/>
    </row>
    <row r="14231" spans="10:10" x14ac:dyDescent="0.25">
      <c r="J14231" s="1"/>
    </row>
    <row r="14232" spans="10:10" x14ac:dyDescent="0.25">
      <c r="J14232" s="1"/>
    </row>
    <row r="14233" spans="10:10" x14ac:dyDescent="0.25">
      <c r="J14233" s="1"/>
    </row>
    <row r="14234" spans="10:10" x14ac:dyDescent="0.25">
      <c r="J14234" s="1"/>
    </row>
    <row r="14235" spans="10:10" x14ac:dyDescent="0.25">
      <c r="J14235" s="1"/>
    </row>
    <row r="14236" spans="10:10" x14ac:dyDescent="0.25">
      <c r="J14236" s="1"/>
    </row>
    <row r="14237" spans="10:10" x14ac:dyDescent="0.25">
      <c r="J14237" s="1"/>
    </row>
    <row r="14238" spans="10:10" x14ac:dyDescent="0.25">
      <c r="J14238" s="1"/>
    </row>
    <row r="14239" spans="10:10" x14ac:dyDescent="0.25">
      <c r="J14239" s="1"/>
    </row>
    <row r="14240" spans="10:10" x14ac:dyDescent="0.25">
      <c r="J14240" s="1"/>
    </row>
    <row r="14241" spans="10:10" x14ac:dyDescent="0.25">
      <c r="J14241" s="1"/>
    </row>
    <row r="14242" spans="10:10" x14ac:dyDescent="0.25">
      <c r="J14242" s="1"/>
    </row>
    <row r="14243" spans="10:10" x14ac:dyDescent="0.25">
      <c r="J14243" s="1"/>
    </row>
    <row r="14244" spans="10:10" x14ac:dyDescent="0.25">
      <c r="J14244" s="1"/>
    </row>
    <row r="14245" spans="10:10" x14ac:dyDescent="0.25">
      <c r="J14245" s="1"/>
    </row>
    <row r="14246" spans="10:10" x14ac:dyDescent="0.25">
      <c r="J14246" s="1"/>
    </row>
    <row r="14247" spans="10:10" x14ac:dyDescent="0.25">
      <c r="J14247" s="1"/>
    </row>
    <row r="14248" spans="10:10" x14ac:dyDescent="0.25">
      <c r="J14248" s="1"/>
    </row>
    <row r="14249" spans="10:10" x14ac:dyDescent="0.25">
      <c r="J14249" s="1"/>
    </row>
    <row r="14250" spans="10:10" x14ac:dyDescent="0.25">
      <c r="J14250" s="1"/>
    </row>
    <row r="14251" spans="10:10" x14ac:dyDescent="0.25">
      <c r="J14251" s="1"/>
    </row>
    <row r="14252" spans="10:10" x14ac:dyDescent="0.25">
      <c r="J14252" s="1"/>
    </row>
    <row r="14253" spans="10:10" x14ac:dyDescent="0.25">
      <c r="J14253" s="1"/>
    </row>
    <row r="14254" spans="10:10" x14ac:dyDescent="0.25">
      <c r="J14254" s="1"/>
    </row>
    <row r="14255" spans="10:10" x14ac:dyDescent="0.25">
      <c r="J14255" s="1"/>
    </row>
    <row r="14256" spans="10:10" x14ac:dyDescent="0.25">
      <c r="J14256" s="1"/>
    </row>
    <row r="14257" spans="10:10" x14ac:dyDescent="0.25">
      <c r="J14257" s="1"/>
    </row>
    <row r="14258" spans="10:10" x14ac:dyDescent="0.25">
      <c r="J14258" s="1"/>
    </row>
    <row r="14259" spans="10:10" x14ac:dyDescent="0.25">
      <c r="J14259" s="1"/>
    </row>
    <row r="14260" spans="10:10" x14ac:dyDescent="0.25">
      <c r="J14260" s="1"/>
    </row>
    <row r="14261" spans="10:10" x14ac:dyDescent="0.25">
      <c r="J14261" s="1"/>
    </row>
    <row r="14262" spans="10:10" x14ac:dyDescent="0.25">
      <c r="J14262" s="1"/>
    </row>
    <row r="14263" spans="10:10" x14ac:dyDescent="0.25">
      <c r="J14263" s="1"/>
    </row>
    <row r="14264" spans="10:10" x14ac:dyDescent="0.25">
      <c r="J14264" s="1"/>
    </row>
    <row r="14265" spans="10:10" x14ac:dyDescent="0.25">
      <c r="J14265" s="1"/>
    </row>
    <row r="14266" spans="10:10" x14ac:dyDescent="0.25">
      <c r="J14266" s="1"/>
    </row>
    <row r="14267" spans="10:10" x14ac:dyDescent="0.25">
      <c r="J14267" s="1"/>
    </row>
    <row r="14268" spans="10:10" x14ac:dyDescent="0.25">
      <c r="J14268" s="1"/>
    </row>
    <row r="14269" spans="10:10" x14ac:dyDescent="0.25">
      <c r="J14269" s="1"/>
    </row>
    <row r="14270" spans="10:10" x14ac:dyDescent="0.25">
      <c r="J14270" s="1"/>
    </row>
    <row r="14271" spans="10:10" x14ac:dyDescent="0.25">
      <c r="J14271" s="1"/>
    </row>
    <row r="14272" spans="10:10" x14ac:dyDescent="0.25">
      <c r="J14272" s="1"/>
    </row>
    <row r="14273" spans="10:10" x14ac:dyDescent="0.25">
      <c r="J14273" s="1"/>
    </row>
    <row r="14274" spans="10:10" x14ac:dyDescent="0.25">
      <c r="J14274" s="1"/>
    </row>
    <row r="14275" spans="10:10" x14ac:dyDescent="0.25">
      <c r="J14275" s="1"/>
    </row>
    <row r="14276" spans="10:10" x14ac:dyDescent="0.25">
      <c r="J14276" s="1"/>
    </row>
    <row r="14277" spans="10:10" x14ac:dyDescent="0.25">
      <c r="J14277" s="1"/>
    </row>
    <row r="14278" spans="10:10" x14ac:dyDescent="0.25">
      <c r="J14278" s="1"/>
    </row>
    <row r="14279" spans="10:10" x14ac:dyDescent="0.25">
      <c r="J14279" s="1"/>
    </row>
    <row r="14280" spans="10:10" x14ac:dyDescent="0.25">
      <c r="J14280" s="1"/>
    </row>
    <row r="14281" spans="10:10" x14ac:dyDescent="0.25">
      <c r="J14281" s="1"/>
    </row>
    <row r="14282" spans="10:10" x14ac:dyDescent="0.25">
      <c r="J14282" s="1"/>
    </row>
    <row r="14283" spans="10:10" x14ac:dyDescent="0.25">
      <c r="J14283" s="1"/>
    </row>
    <row r="14284" spans="10:10" x14ac:dyDescent="0.25">
      <c r="J14284" s="1"/>
    </row>
    <row r="14285" spans="10:10" x14ac:dyDescent="0.25">
      <c r="J14285" s="1"/>
    </row>
    <row r="14286" spans="10:10" x14ac:dyDescent="0.25">
      <c r="J14286" s="1"/>
    </row>
    <row r="14287" spans="10:10" x14ac:dyDescent="0.25">
      <c r="J14287" s="1"/>
    </row>
    <row r="14288" spans="10:10" x14ac:dyDescent="0.25">
      <c r="J14288" s="1"/>
    </row>
    <row r="14289" spans="10:10" x14ac:dyDescent="0.25">
      <c r="J14289" s="1"/>
    </row>
    <row r="14290" spans="10:10" x14ac:dyDescent="0.25">
      <c r="J14290" s="1"/>
    </row>
    <row r="14291" spans="10:10" x14ac:dyDescent="0.25">
      <c r="J14291" s="1"/>
    </row>
    <row r="14292" spans="10:10" x14ac:dyDescent="0.25">
      <c r="J14292" s="1"/>
    </row>
    <row r="14293" spans="10:10" x14ac:dyDescent="0.25">
      <c r="J14293" s="1"/>
    </row>
    <row r="14294" spans="10:10" x14ac:dyDescent="0.25">
      <c r="J14294" s="1"/>
    </row>
    <row r="14295" spans="10:10" x14ac:dyDescent="0.25">
      <c r="J14295" s="1"/>
    </row>
    <row r="14296" spans="10:10" x14ac:dyDescent="0.25">
      <c r="J14296" s="1"/>
    </row>
    <row r="14297" spans="10:10" x14ac:dyDescent="0.25">
      <c r="J14297" s="1"/>
    </row>
    <row r="14298" spans="10:10" x14ac:dyDescent="0.25">
      <c r="J14298" s="1"/>
    </row>
    <row r="14299" spans="10:10" x14ac:dyDescent="0.25">
      <c r="J14299" s="1"/>
    </row>
    <row r="14300" spans="10:10" x14ac:dyDescent="0.25">
      <c r="J14300" s="1"/>
    </row>
    <row r="14301" spans="10:10" x14ac:dyDescent="0.25">
      <c r="J14301" s="1"/>
    </row>
    <row r="14302" spans="10:10" x14ac:dyDescent="0.25">
      <c r="J14302" s="1"/>
    </row>
    <row r="14303" spans="10:10" x14ac:dyDescent="0.25">
      <c r="J14303" s="1"/>
    </row>
    <row r="14304" spans="10:10" x14ac:dyDescent="0.25">
      <c r="J14304" s="1"/>
    </row>
    <row r="14305" spans="10:10" x14ac:dyDescent="0.25">
      <c r="J14305" s="1"/>
    </row>
    <row r="14306" spans="10:10" x14ac:dyDescent="0.25">
      <c r="J14306" s="1"/>
    </row>
    <row r="14307" spans="10:10" x14ac:dyDescent="0.25">
      <c r="J14307" s="1"/>
    </row>
    <row r="14308" spans="10:10" x14ac:dyDescent="0.25">
      <c r="J14308" s="1"/>
    </row>
    <row r="14309" spans="10:10" x14ac:dyDescent="0.25">
      <c r="J14309" s="1"/>
    </row>
    <row r="14310" spans="10:10" x14ac:dyDescent="0.25">
      <c r="J14310" s="1"/>
    </row>
    <row r="14311" spans="10:10" x14ac:dyDescent="0.25">
      <c r="J14311" s="1"/>
    </row>
    <row r="14312" spans="10:10" x14ac:dyDescent="0.25">
      <c r="J14312" s="1"/>
    </row>
    <row r="14313" spans="10:10" x14ac:dyDescent="0.25">
      <c r="J14313" s="1"/>
    </row>
    <row r="14314" spans="10:10" x14ac:dyDescent="0.25">
      <c r="J14314" s="1"/>
    </row>
    <row r="14315" spans="10:10" x14ac:dyDescent="0.25">
      <c r="J14315" s="1"/>
    </row>
    <row r="14316" spans="10:10" x14ac:dyDescent="0.25">
      <c r="J14316" s="1"/>
    </row>
    <row r="14317" spans="10:10" x14ac:dyDescent="0.25">
      <c r="J14317" s="1"/>
    </row>
    <row r="14318" spans="10:10" x14ac:dyDescent="0.25">
      <c r="J14318" s="1"/>
    </row>
    <row r="14319" spans="10:10" x14ac:dyDescent="0.25">
      <c r="J14319" s="1"/>
    </row>
    <row r="14320" spans="10:10" x14ac:dyDescent="0.25">
      <c r="J14320" s="1"/>
    </row>
    <row r="14321" spans="10:10" x14ac:dyDescent="0.25">
      <c r="J14321" s="1"/>
    </row>
    <row r="14322" spans="10:10" x14ac:dyDescent="0.25">
      <c r="J14322" s="1"/>
    </row>
    <row r="14323" spans="10:10" x14ac:dyDescent="0.25">
      <c r="J14323" s="1"/>
    </row>
    <row r="14324" spans="10:10" x14ac:dyDescent="0.25">
      <c r="J14324" s="1"/>
    </row>
    <row r="14325" spans="10:10" x14ac:dyDescent="0.25">
      <c r="J14325" s="1"/>
    </row>
    <row r="14326" spans="10:10" x14ac:dyDescent="0.25">
      <c r="J14326" s="1"/>
    </row>
    <row r="14327" spans="10:10" x14ac:dyDescent="0.25">
      <c r="J14327" s="1"/>
    </row>
    <row r="14328" spans="10:10" x14ac:dyDescent="0.25">
      <c r="J14328" s="1"/>
    </row>
    <row r="14329" spans="10:10" x14ac:dyDescent="0.25">
      <c r="J14329" s="1"/>
    </row>
    <row r="14330" spans="10:10" x14ac:dyDescent="0.25">
      <c r="J14330" s="1"/>
    </row>
    <row r="14331" spans="10:10" x14ac:dyDescent="0.25">
      <c r="J14331" s="1"/>
    </row>
    <row r="14332" spans="10:10" x14ac:dyDescent="0.25">
      <c r="J14332" s="1"/>
    </row>
    <row r="14333" spans="10:10" x14ac:dyDescent="0.25">
      <c r="J14333" s="1"/>
    </row>
    <row r="14334" spans="10:10" x14ac:dyDescent="0.25">
      <c r="J14334" s="1"/>
    </row>
    <row r="14335" spans="10:10" x14ac:dyDescent="0.25">
      <c r="J14335" s="1"/>
    </row>
    <row r="14336" spans="10:10" x14ac:dyDescent="0.25">
      <c r="J14336" s="1"/>
    </row>
    <row r="14337" spans="10:10" x14ac:dyDescent="0.25">
      <c r="J14337" s="1"/>
    </row>
    <row r="14338" spans="10:10" x14ac:dyDescent="0.25">
      <c r="J14338" s="1"/>
    </row>
    <row r="14339" spans="10:10" x14ac:dyDescent="0.25">
      <c r="J14339" s="1"/>
    </row>
    <row r="14340" spans="10:10" x14ac:dyDescent="0.25">
      <c r="J14340" s="1"/>
    </row>
    <row r="14341" spans="10:10" x14ac:dyDescent="0.25">
      <c r="J14341" s="1"/>
    </row>
    <row r="14342" spans="10:10" x14ac:dyDescent="0.25">
      <c r="J14342" s="1"/>
    </row>
    <row r="14343" spans="10:10" x14ac:dyDescent="0.25">
      <c r="J14343" s="1"/>
    </row>
    <row r="14344" spans="10:10" x14ac:dyDescent="0.25">
      <c r="J14344" s="1"/>
    </row>
    <row r="14345" spans="10:10" x14ac:dyDescent="0.25">
      <c r="J14345" s="1"/>
    </row>
    <row r="14346" spans="10:10" x14ac:dyDescent="0.25">
      <c r="J14346" s="1"/>
    </row>
    <row r="14347" spans="10:10" x14ac:dyDescent="0.25">
      <c r="J14347" s="1"/>
    </row>
    <row r="14348" spans="10:10" x14ac:dyDescent="0.25">
      <c r="J14348" s="1"/>
    </row>
    <row r="14349" spans="10:10" x14ac:dyDescent="0.25">
      <c r="J14349" s="1"/>
    </row>
    <row r="14350" spans="10:10" x14ac:dyDescent="0.25">
      <c r="J14350" s="1"/>
    </row>
    <row r="14351" spans="10:10" x14ac:dyDescent="0.25">
      <c r="J14351" s="1"/>
    </row>
    <row r="14352" spans="10:10" x14ac:dyDescent="0.25">
      <c r="J14352" s="1"/>
    </row>
    <row r="14353" spans="10:10" x14ac:dyDescent="0.25">
      <c r="J14353" s="1"/>
    </row>
    <row r="14354" spans="10:10" x14ac:dyDescent="0.25">
      <c r="J14354" s="1"/>
    </row>
    <row r="14355" spans="10:10" x14ac:dyDescent="0.25">
      <c r="J14355" s="1"/>
    </row>
    <row r="14356" spans="10:10" x14ac:dyDescent="0.25">
      <c r="J14356" s="1"/>
    </row>
    <row r="14357" spans="10:10" x14ac:dyDescent="0.25">
      <c r="J14357" s="1"/>
    </row>
    <row r="14358" spans="10:10" x14ac:dyDescent="0.25">
      <c r="J14358" s="1"/>
    </row>
    <row r="14359" spans="10:10" x14ac:dyDescent="0.25">
      <c r="J14359" s="1"/>
    </row>
    <row r="14360" spans="10:10" x14ac:dyDescent="0.25">
      <c r="J14360" s="1"/>
    </row>
    <row r="14361" spans="10:10" x14ac:dyDescent="0.25">
      <c r="J14361" s="1"/>
    </row>
    <row r="14362" spans="10:10" x14ac:dyDescent="0.25">
      <c r="J14362" s="1"/>
    </row>
    <row r="14363" spans="10:10" x14ac:dyDescent="0.25">
      <c r="J14363" s="1"/>
    </row>
    <row r="14364" spans="10:10" x14ac:dyDescent="0.25">
      <c r="J14364" s="1"/>
    </row>
    <row r="14365" spans="10:10" x14ac:dyDescent="0.25">
      <c r="J14365" s="1"/>
    </row>
    <row r="14366" spans="10:10" x14ac:dyDescent="0.25">
      <c r="J14366" s="1"/>
    </row>
    <row r="14367" spans="10:10" x14ac:dyDescent="0.25">
      <c r="J14367" s="1"/>
    </row>
    <row r="14368" spans="10:10" x14ac:dyDescent="0.25">
      <c r="J14368" s="1"/>
    </row>
    <row r="14369" spans="10:10" x14ac:dyDescent="0.25">
      <c r="J14369" s="1"/>
    </row>
    <row r="14370" spans="10:10" x14ac:dyDescent="0.25">
      <c r="J14370" s="1"/>
    </row>
    <row r="14371" spans="10:10" x14ac:dyDescent="0.25">
      <c r="J14371" s="1"/>
    </row>
    <row r="14372" spans="10:10" x14ac:dyDescent="0.25">
      <c r="J14372" s="1"/>
    </row>
    <row r="14373" spans="10:10" x14ac:dyDescent="0.25">
      <c r="J14373" s="1"/>
    </row>
    <row r="14374" spans="10:10" x14ac:dyDescent="0.25">
      <c r="J14374" s="1"/>
    </row>
    <row r="14375" spans="10:10" x14ac:dyDescent="0.25">
      <c r="J14375" s="1"/>
    </row>
    <row r="14376" spans="10:10" x14ac:dyDescent="0.25">
      <c r="J14376" s="1"/>
    </row>
    <row r="14377" spans="10:10" x14ac:dyDescent="0.25">
      <c r="J14377" s="1"/>
    </row>
    <row r="14378" spans="10:10" x14ac:dyDescent="0.25">
      <c r="J14378" s="1"/>
    </row>
    <row r="14379" spans="10:10" x14ac:dyDescent="0.25">
      <c r="J14379" s="1"/>
    </row>
    <row r="14380" spans="10:10" x14ac:dyDescent="0.25">
      <c r="J14380" s="1"/>
    </row>
    <row r="14381" spans="10:10" x14ac:dyDescent="0.25">
      <c r="J14381" s="1"/>
    </row>
    <row r="14382" spans="10:10" x14ac:dyDescent="0.25">
      <c r="J14382" s="1"/>
    </row>
    <row r="14383" spans="10:10" x14ac:dyDescent="0.25">
      <c r="J14383" s="1"/>
    </row>
    <row r="14384" spans="10:10" x14ac:dyDescent="0.25">
      <c r="J14384" s="1"/>
    </row>
    <row r="14385" spans="10:10" x14ac:dyDescent="0.25">
      <c r="J14385" s="1"/>
    </row>
    <row r="14386" spans="10:10" x14ac:dyDescent="0.25">
      <c r="J14386" s="1"/>
    </row>
    <row r="14387" spans="10:10" x14ac:dyDescent="0.25">
      <c r="J14387" s="1"/>
    </row>
    <row r="14388" spans="10:10" x14ac:dyDescent="0.25">
      <c r="J14388" s="1"/>
    </row>
    <row r="14389" spans="10:10" x14ac:dyDescent="0.25">
      <c r="J14389" s="1"/>
    </row>
    <row r="14390" spans="10:10" x14ac:dyDescent="0.25">
      <c r="J14390" s="1"/>
    </row>
    <row r="14391" spans="10:10" x14ac:dyDescent="0.25">
      <c r="J14391" s="1"/>
    </row>
    <row r="14392" spans="10:10" x14ac:dyDescent="0.25">
      <c r="J14392" s="1"/>
    </row>
    <row r="14393" spans="10:10" x14ac:dyDescent="0.25">
      <c r="J14393" s="1"/>
    </row>
    <row r="14394" spans="10:10" x14ac:dyDescent="0.25">
      <c r="J14394" s="1"/>
    </row>
    <row r="14395" spans="10:10" x14ac:dyDescent="0.25">
      <c r="J14395" s="1"/>
    </row>
    <row r="14396" spans="10:10" x14ac:dyDescent="0.25">
      <c r="J14396" s="1"/>
    </row>
    <row r="14397" spans="10:10" x14ac:dyDescent="0.25">
      <c r="J14397" s="1"/>
    </row>
    <row r="14398" spans="10:10" x14ac:dyDescent="0.25">
      <c r="J14398" s="1"/>
    </row>
    <row r="14399" spans="10:10" x14ac:dyDescent="0.25">
      <c r="J14399" s="1"/>
    </row>
    <row r="14400" spans="10:10" x14ac:dyDescent="0.25">
      <c r="J14400" s="1"/>
    </row>
    <row r="14401" spans="10:10" x14ac:dyDescent="0.25">
      <c r="J14401" s="1"/>
    </row>
    <row r="14402" spans="10:10" x14ac:dyDescent="0.25">
      <c r="J14402" s="1"/>
    </row>
    <row r="14403" spans="10:10" x14ac:dyDescent="0.25">
      <c r="J14403" s="1"/>
    </row>
    <row r="14404" spans="10:10" x14ac:dyDescent="0.25">
      <c r="J14404" s="1"/>
    </row>
    <row r="14405" spans="10:10" x14ac:dyDescent="0.25">
      <c r="J14405" s="1"/>
    </row>
    <row r="14406" spans="10:10" x14ac:dyDescent="0.25">
      <c r="J14406" s="1"/>
    </row>
    <row r="14407" spans="10:10" x14ac:dyDescent="0.25">
      <c r="J14407" s="1"/>
    </row>
    <row r="14408" spans="10:10" x14ac:dyDescent="0.25">
      <c r="J14408" s="1"/>
    </row>
    <row r="14409" spans="10:10" x14ac:dyDescent="0.25">
      <c r="J14409" s="1"/>
    </row>
    <row r="14410" spans="10:10" x14ac:dyDescent="0.25">
      <c r="J14410" s="1"/>
    </row>
    <row r="14411" spans="10:10" x14ac:dyDescent="0.25">
      <c r="J14411" s="1"/>
    </row>
    <row r="14412" spans="10:10" x14ac:dyDescent="0.25">
      <c r="J14412" s="1"/>
    </row>
    <row r="14413" spans="10:10" x14ac:dyDescent="0.25">
      <c r="J14413" s="1"/>
    </row>
    <row r="14414" spans="10:10" x14ac:dyDescent="0.25">
      <c r="J14414" s="1"/>
    </row>
    <row r="14415" spans="10:10" x14ac:dyDescent="0.25">
      <c r="J14415" s="1"/>
    </row>
    <row r="14416" spans="10:10" x14ac:dyDescent="0.25">
      <c r="J14416" s="1"/>
    </row>
    <row r="14417" spans="10:10" x14ac:dyDescent="0.25">
      <c r="J14417" s="1"/>
    </row>
    <row r="14418" spans="10:10" x14ac:dyDescent="0.25">
      <c r="J14418" s="1"/>
    </row>
    <row r="14419" spans="10:10" x14ac:dyDescent="0.25">
      <c r="J14419" s="1"/>
    </row>
    <row r="14420" spans="10:10" x14ac:dyDescent="0.25">
      <c r="J14420" s="1"/>
    </row>
    <row r="14421" spans="10:10" x14ac:dyDescent="0.25">
      <c r="J14421" s="1"/>
    </row>
    <row r="14422" spans="10:10" x14ac:dyDescent="0.25">
      <c r="J14422" s="1"/>
    </row>
    <row r="14423" spans="10:10" x14ac:dyDescent="0.25">
      <c r="J14423" s="1"/>
    </row>
    <row r="14424" spans="10:10" x14ac:dyDescent="0.25">
      <c r="J14424" s="1"/>
    </row>
    <row r="14425" spans="10:10" x14ac:dyDescent="0.25">
      <c r="J14425" s="1"/>
    </row>
    <row r="14426" spans="10:10" x14ac:dyDescent="0.25">
      <c r="J14426" s="1"/>
    </row>
    <row r="14427" spans="10:10" x14ac:dyDescent="0.25">
      <c r="J14427" s="1"/>
    </row>
    <row r="14428" spans="10:10" x14ac:dyDescent="0.25">
      <c r="J14428" s="1"/>
    </row>
    <row r="14429" spans="10:10" x14ac:dyDescent="0.25">
      <c r="J14429" s="1"/>
    </row>
    <row r="14430" spans="10:10" x14ac:dyDescent="0.25">
      <c r="J14430" s="1"/>
    </row>
    <row r="14431" spans="10:10" x14ac:dyDescent="0.25">
      <c r="J14431" s="1"/>
    </row>
    <row r="14432" spans="10:10" x14ac:dyDescent="0.25">
      <c r="J14432" s="1"/>
    </row>
    <row r="14433" spans="10:10" x14ac:dyDescent="0.25">
      <c r="J14433" s="1"/>
    </row>
    <row r="14434" spans="10:10" x14ac:dyDescent="0.25">
      <c r="J14434" s="1"/>
    </row>
    <row r="14435" spans="10:10" x14ac:dyDescent="0.25">
      <c r="J14435" s="1"/>
    </row>
    <row r="14436" spans="10:10" x14ac:dyDescent="0.25">
      <c r="J14436" s="1"/>
    </row>
    <row r="14437" spans="10:10" x14ac:dyDescent="0.25">
      <c r="J14437" s="1"/>
    </row>
    <row r="14438" spans="10:10" x14ac:dyDescent="0.25">
      <c r="J14438" s="1"/>
    </row>
    <row r="14439" spans="10:10" x14ac:dyDescent="0.25">
      <c r="J14439" s="1"/>
    </row>
    <row r="14440" spans="10:10" x14ac:dyDescent="0.25">
      <c r="J14440" s="1"/>
    </row>
    <row r="14441" spans="10:10" x14ac:dyDescent="0.25">
      <c r="J14441" s="1"/>
    </row>
    <row r="14442" spans="10:10" x14ac:dyDescent="0.25">
      <c r="J14442" s="1"/>
    </row>
    <row r="14443" spans="10:10" x14ac:dyDescent="0.25">
      <c r="J14443" s="1"/>
    </row>
    <row r="14444" spans="10:10" x14ac:dyDescent="0.25">
      <c r="J14444" s="1"/>
    </row>
    <row r="14445" spans="10:10" x14ac:dyDescent="0.25">
      <c r="J14445" s="1"/>
    </row>
    <row r="14446" spans="10:10" x14ac:dyDescent="0.25">
      <c r="J14446" s="1"/>
    </row>
    <row r="14447" spans="10:10" x14ac:dyDescent="0.25">
      <c r="J14447" s="1"/>
    </row>
    <row r="14448" spans="10:10" x14ac:dyDescent="0.25">
      <c r="J14448" s="1"/>
    </row>
    <row r="14449" spans="10:10" x14ac:dyDescent="0.25">
      <c r="J14449" s="1"/>
    </row>
    <row r="14450" spans="10:10" x14ac:dyDescent="0.25">
      <c r="J14450" s="1"/>
    </row>
    <row r="14451" spans="10:10" x14ac:dyDescent="0.25">
      <c r="J14451" s="1"/>
    </row>
    <row r="14452" spans="10:10" x14ac:dyDescent="0.25">
      <c r="J14452" s="1"/>
    </row>
    <row r="14453" spans="10:10" x14ac:dyDescent="0.25">
      <c r="J14453" s="1"/>
    </row>
    <row r="14454" spans="10:10" x14ac:dyDescent="0.25">
      <c r="J14454" s="1"/>
    </row>
    <row r="14455" spans="10:10" x14ac:dyDescent="0.25">
      <c r="J14455" s="1"/>
    </row>
    <row r="14456" spans="10:10" x14ac:dyDescent="0.25">
      <c r="J14456" s="1"/>
    </row>
    <row r="14457" spans="10:10" x14ac:dyDescent="0.25">
      <c r="J14457" s="1"/>
    </row>
    <row r="14458" spans="10:10" x14ac:dyDescent="0.25">
      <c r="J14458" s="1"/>
    </row>
    <row r="14459" spans="10:10" x14ac:dyDescent="0.25">
      <c r="J14459" s="1"/>
    </row>
    <row r="14460" spans="10:10" x14ac:dyDescent="0.25">
      <c r="J14460" s="1"/>
    </row>
    <row r="14461" spans="10:10" x14ac:dyDescent="0.25">
      <c r="J14461" s="1"/>
    </row>
    <row r="14462" spans="10:10" x14ac:dyDescent="0.25">
      <c r="J14462" s="1"/>
    </row>
    <row r="14463" spans="10:10" x14ac:dyDescent="0.25">
      <c r="J14463" s="1"/>
    </row>
    <row r="14464" spans="10:10" x14ac:dyDescent="0.25">
      <c r="J14464" s="1"/>
    </row>
    <row r="14465" spans="10:10" x14ac:dyDescent="0.25">
      <c r="J14465" s="1"/>
    </row>
    <row r="14466" spans="10:10" x14ac:dyDescent="0.25">
      <c r="J14466" s="1"/>
    </row>
    <row r="14467" spans="10:10" x14ac:dyDescent="0.25">
      <c r="J14467" s="1"/>
    </row>
    <row r="14468" spans="10:10" x14ac:dyDescent="0.25">
      <c r="J14468" s="1"/>
    </row>
    <row r="14469" spans="10:10" x14ac:dyDescent="0.25">
      <c r="J14469" s="1"/>
    </row>
    <row r="14470" spans="10:10" x14ac:dyDescent="0.25">
      <c r="J14470" s="1"/>
    </row>
    <row r="14471" spans="10:10" x14ac:dyDescent="0.25">
      <c r="J14471" s="1"/>
    </row>
    <row r="14472" spans="10:10" x14ac:dyDescent="0.25">
      <c r="J14472" s="1"/>
    </row>
    <row r="14473" spans="10:10" x14ac:dyDescent="0.25">
      <c r="J14473" s="1"/>
    </row>
    <row r="14474" spans="10:10" x14ac:dyDescent="0.25">
      <c r="J14474" s="1"/>
    </row>
    <row r="14475" spans="10:10" x14ac:dyDescent="0.25">
      <c r="J14475" s="1"/>
    </row>
    <row r="14476" spans="10:10" x14ac:dyDescent="0.25">
      <c r="J14476" s="1"/>
    </row>
    <row r="14477" spans="10:10" x14ac:dyDescent="0.25">
      <c r="J14477" s="1"/>
    </row>
    <row r="14478" spans="10:10" x14ac:dyDescent="0.25">
      <c r="J14478" s="1"/>
    </row>
    <row r="14479" spans="10:10" x14ac:dyDescent="0.25">
      <c r="J14479" s="1"/>
    </row>
    <row r="14480" spans="10:10" x14ac:dyDescent="0.25">
      <c r="J14480" s="1"/>
    </row>
    <row r="14481" spans="10:10" x14ac:dyDescent="0.25">
      <c r="J14481" s="1"/>
    </row>
    <row r="14482" spans="10:10" x14ac:dyDescent="0.25">
      <c r="J14482" s="1"/>
    </row>
    <row r="14483" spans="10:10" x14ac:dyDescent="0.25">
      <c r="J14483" s="1"/>
    </row>
    <row r="14484" spans="10:10" x14ac:dyDescent="0.25">
      <c r="J14484" s="1"/>
    </row>
    <row r="14485" spans="10:10" x14ac:dyDescent="0.25">
      <c r="J14485" s="1"/>
    </row>
    <row r="14486" spans="10:10" x14ac:dyDescent="0.25">
      <c r="J14486" s="1"/>
    </row>
    <row r="14487" spans="10:10" x14ac:dyDescent="0.25">
      <c r="J14487" s="1"/>
    </row>
    <row r="14488" spans="10:10" x14ac:dyDescent="0.25">
      <c r="J14488" s="1"/>
    </row>
    <row r="14489" spans="10:10" x14ac:dyDescent="0.25">
      <c r="J14489" s="1"/>
    </row>
    <row r="14490" spans="10:10" x14ac:dyDescent="0.25">
      <c r="J14490" s="1"/>
    </row>
    <row r="14491" spans="10:10" x14ac:dyDescent="0.25">
      <c r="J14491" s="1"/>
    </row>
    <row r="14492" spans="10:10" x14ac:dyDescent="0.25">
      <c r="J14492" s="1"/>
    </row>
    <row r="14493" spans="10:10" x14ac:dyDescent="0.25">
      <c r="J14493" s="1"/>
    </row>
    <row r="14494" spans="10:10" x14ac:dyDescent="0.25">
      <c r="J14494" s="1"/>
    </row>
    <row r="14495" spans="10:10" x14ac:dyDescent="0.25">
      <c r="J14495" s="1"/>
    </row>
    <row r="14496" spans="10:10" x14ac:dyDescent="0.25">
      <c r="J14496" s="1"/>
    </row>
    <row r="14497" spans="10:10" x14ac:dyDescent="0.25">
      <c r="J14497" s="1"/>
    </row>
    <row r="14498" spans="10:10" x14ac:dyDescent="0.25">
      <c r="J14498" s="1"/>
    </row>
    <row r="14499" spans="10:10" x14ac:dyDescent="0.25">
      <c r="J14499" s="1"/>
    </row>
    <row r="14500" spans="10:10" x14ac:dyDescent="0.25">
      <c r="J14500" s="1"/>
    </row>
    <row r="14501" spans="10:10" x14ac:dyDescent="0.25">
      <c r="J14501" s="1"/>
    </row>
    <row r="14502" spans="10:10" x14ac:dyDescent="0.25">
      <c r="J14502" s="1"/>
    </row>
    <row r="14503" spans="10:10" x14ac:dyDescent="0.25">
      <c r="J14503" s="1"/>
    </row>
    <row r="14504" spans="10:10" x14ac:dyDescent="0.25">
      <c r="J14504" s="1"/>
    </row>
    <row r="14505" spans="10:10" x14ac:dyDescent="0.25">
      <c r="J14505" s="1"/>
    </row>
    <row r="14506" spans="10:10" x14ac:dyDescent="0.25">
      <c r="J14506" s="1"/>
    </row>
    <row r="14507" spans="10:10" x14ac:dyDescent="0.25">
      <c r="J14507" s="1"/>
    </row>
    <row r="14508" spans="10:10" x14ac:dyDescent="0.25">
      <c r="J14508" s="1"/>
    </row>
    <row r="14509" spans="10:10" x14ac:dyDescent="0.25">
      <c r="J14509" s="1"/>
    </row>
    <row r="14510" spans="10:10" x14ac:dyDescent="0.25">
      <c r="J14510" s="1"/>
    </row>
    <row r="14511" spans="10:10" x14ac:dyDescent="0.25">
      <c r="J14511" s="1"/>
    </row>
    <row r="14512" spans="10:10" x14ac:dyDescent="0.25">
      <c r="J14512" s="1"/>
    </row>
    <row r="14513" spans="10:10" x14ac:dyDescent="0.25">
      <c r="J14513" s="1"/>
    </row>
    <row r="14514" spans="10:10" x14ac:dyDescent="0.25">
      <c r="J14514" s="1"/>
    </row>
    <row r="14515" spans="10:10" x14ac:dyDescent="0.25">
      <c r="J14515" s="1"/>
    </row>
    <row r="14516" spans="10:10" x14ac:dyDescent="0.25">
      <c r="J14516" s="1"/>
    </row>
    <row r="14517" spans="10:10" x14ac:dyDescent="0.25">
      <c r="J14517" s="1"/>
    </row>
    <row r="14518" spans="10:10" x14ac:dyDescent="0.25">
      <c r="J14518" s="1"/>
    </row>
    <row r="14519" spans="10:10" x14ac:dyDescent="0.25">
      <c r="J14519" s="1"/>
    </row>
    <row r="14520" spans="10:10" x14ac:dyDescent="0.25">
      <c r="J14520" s="1"/>
    </row>
    <row r="14521" spans="10:10" x14ac:dyDescent="0.25">
      <c r="J14521" s="1"/>
    </row>
    <row r="14522" spans="10:10" x14ac:dyDescent="0.25">
      <c r="J14522" s="1"/>
    </row>
    <row r="14523" spans="10:10" x14ac:dyDescent="0.25">
      <c r="J14523" s="1"/>
    </row>
    <row r="14524" spans="10:10" x14ac:dyDescent="0.25">
      <c r="J14524" s="1"/>
    </row>
    <row r="14525" spans="10:10" x14ac:dyDescent="0.25">
      <c r="J14525" s="1"/>
    </row>
    <row r="14526" spans="10:10" x14ac:dyDescent="0.25">
      <c r="J14526" s="1"/>
    </row>
    <row r="14527" spans="10:10" x14ac:dyDescent="0.25">
      <c r="J14527" s="1"/>
    </row>
    <row r="14528" spans="10:10" x14ac:dyDescent="0.25">
      <c r="J14528" s="1"/>
    </row>
    <row r="14529" spans="10:10" x14ac:dyDescent="0.25">
      <c r="J14529" s="1"/>
    </row>
    <row r="14530" spans="10:10" x14ac:dyDescent="0.25">
      <c r="J14530" s="1"/>
    </row>
    <row r="14531" spans="10:10" x14ac:dyDescent="0.25">
      <c r="J14531" s="1"/>
    </row>
    <row r="14532" spans="10:10" x14ac:dyDescent="0.25">
      <c r="J14532" s="1"/>
    </row>
    <row r="14533" spans="10:10" x14ac:dyDescent="0.25">
      <c r="J14533" s="1"/>
    </row>
    <row r="14534" spans="10:10" x14ac:dyDescent="0.25">
      <c r="J14534" s="1"/>
    </row>
    <row r="14535" spans="10:10" x14ac:dyDescent="0.25">
      <c r="J14535" s="1"/>
    </row>
    <row r="14536" spans="10:10" x14ac:dyDescent="0.25">
      <c r="J14536" s="1"/>
    </row>
    <row r="14537" spans="10:10" x14ac:dyDescent="0.25">
      <c r="J14537" s="1"/>
    </row>
    <row r="14538" spans="10:10" x14ac:dyDescent="0.25">
      <c r="J14538" s="1"/>
    </row>
    <row r="14539" spans="10:10" x14ac:dyDescent="0.25">
      <c r="J14539" s="1"/>
    </row>
    <row r="14540" spans="10:10" x14ac:dyDescent="0.25">
      <c r="J14540" s="1"/>
    </row>
    <row r="14541" spans="10:10" x14ac:dyDescent="0.25">
      <c r="J14541" s="1"/>
    </row>
    <row r="14542" spans="10:10" x14ac:dyDescent="0.25">
      <c r="J14542" s="1"/>
    </row>
    <row r="14543" spans="10:10" x14ac:dyDescent="0.25">
      <c r="J14543" s="1"/>
    </row>
    <row r="14544" spans="10:10" x14ac:dyDescent="0.25">
      <c r="J14544" s="1"/>
    </row>
    <row r="14545" spans="10:10" x14ac:dyDescent="0.25">
      <c r="J14545" s="1"/>
    </row>
    <row r="14546" spans="10:10" x14ac:dyDescent="0.25">
      <c r="J14546" s="1"/>
    </row>
    <row r="14547" spans="10:10" x14ac:dyDescent="0.25">
      <c r="J14547" s="1"/>
    </row>
    <row r="14548" spans="10:10" x14ac:dyDescent="0.25">
      <c r="J14548" s="1"/>
    </row>
    <row r="14549" spans="10:10" x14ac:dyDescent="0.25">
      <c r="J14549" s="1"/>
    </row>
    <row r="14550" spans="10:10" x14ac:dyDescent="0.25">
      <c r="J14550" s="1"/>
    </row>
    <row r="14551" spans="10:10" x14ac:dyDescent="0.25">
      <c r="J14551" s="1"/>
    </row>
    <row r="14552" spans="10:10" x14ac:dyDescent="0.25">
      <c r="J14552" s="1"/>
    </row>
    <row r="14553" spans="10:10" x14ac:dyDescent="0.25">
      <c r="J14553" s="1"/>
    </row>
    <row r="14554" spans="10:10" x14ac:dyDescent="0.25">
      <c r="J14554" s="1"/>
    </row>
    <row r="14555" spans="10:10" x14ac:dyDescent="0.25">
      <c r="J14555" s="1"/>
    </row>
    <row r="14556" spans="10:10" x14ac:dyDescent="0.25">
      <c r="J14556" s="1"/>
    </row>
    <row r="14557" spans="10:10" x14ac:dyDescent="0.25">
      <c r="J14557" s="1"/>
    </row>
    <row r="14558" spans="10:10" x14ac:dyDescent="0.25">
      <c r="J14558" s="1"/>
    </row>
    <row r="14559" spans="10:10" x14ac:dyDescent="0.25">
      <c r="J14559" s="1"/>
    </row>
    <row r="14560" spans="10:10" x14ac:dyDescent="0.25">
      <c r="J14560" s="1"/>
    </row>
    <row r="14561" spans="10:10" x14ac:dyDescent="0.25">
      <c r="J14561" s="1"/>
    </row>
    <row r="14562" spans="10:10" x14ac:dyDescent="0.25">
      <c r="J14562" s="1"/>
    </row>
    <row r="14563" spans="10:10" x14ac:dyDescent="0.25">
      <c r="J14563" s="1"/>
    </row>
    <row r="14564" spans="10:10" x14ac:dyDescent="0.25">
      <c r="J14564" s="1"/>
    </row>
    <row r="14565" spans="10:10" x14ac:dyDescent="0.25">
      <c r="J14565" s="1"/>
    </row>
    <row r="14566" spans="10:10" x14ac:dyDescent="0.25">
      <c r="J14566" s="1"/>
    </row>
    <row r="14567" spans="10:10" x14ac:dyDescent="0.25">
      <c r="J14567" s="1"/>
    </row>
    <row r="14568" spans="10:10" x14ac:dyDescent="0.25">
      <c r="J14568" s="1"/>
    </row>
    <row r="14569" spans="10:10" x14ac:dyDescent="0.25">
      <c r="J14569" s="1"/>
    </row>
    <row r="14570" spans="10:10" x14ac:dyDescent="0.25">
      <c r="J14570" s="1"/>
    </row>
    <row r="14571" spans="10:10" x14ac:dyDescent="0.25">
      <c r="J14571" s="1"/>
    </row>
    <row r="14572" spans="10:10" x14ac:dyDescent="0.25">
      <c r="J14572" s="1"/>
    </row>
    <row r="14573" spans="10:10" x14ac:dyDescent="0.25">
      <c r="J14573" s="1"/>
    </row>
    <row r="14574" spans="10:10" x14ac:dyDescent="0.25">
      <c r="J14574" s="1"/>
    </row>
    <row r="14575" spans="10:10" x14ac:dyDescent="0.25">
      <c r="J14575" s="1"/>
    </row>
    <row r="14576" spans="10:10" x14ac:dyDescent="0.25">
      <c r="J14576" s="1"/>
    </row>
    <row r="14577" spans="10:10" x14ac:dyDescent="0.25">
      <c r="J14577" s="1"/>
    </row>
    <row r="14578" spans="10:10" x14ac:dyDescent="0.25">
      <c r="J14578" s="1"/>
    </row>
    <row r="14579" spans="10:10" x14ac:dyDescent="0.25">
      <c r="J14579" s="1"/>
    </row>
    <row r="14580" spans="10:10" x14ac:dyDescent="0.25">
      <c r="J14580" s="1"/>
    </row>
    <row r="14581" spans="10:10" x14ac:dyDescent="0.25">
      <c r="J14581" s="1"/>
    </row>
    <row r="14582" spans="10:10" x14ac:dyDescent="0.25">
      <c r="J14582" s="1"/>
    </row>
    <row r="14583" spans="10:10" x14ac:dyDescent="0.25">
      <c r="J14583" s="1"/>
    </row>
    <row r="14584" spans="10:10" x14ac:dyDescent="0.25">
      <c r="J14584" s="1"/>
    </row>
    <row r="14585" spans="10:10" x14ac:dyDescent="0.25">
      <c r="J14585" s="1"/>
    </row>
    <row r="14586" spans="10:10" x14ac:dyDescent="0.25">
      <c r="J14586" s="1"/>
    </row>
    <row r="14587" spans="10:10" x14ac:dyDescent="0.25">
      <c r="J14587" s="1"/>
    </row>
    <row r="14588" spans="10:10" x14ac:dyDescent="0.25">
      <c r="J14588" s="1"/>
    </row>
    <row r="14589" spans="10:10" x14ac:dyDescent="0.25">
      <c r="J14589" s="1"/>
    </row>
    <row r="14590" spans="10:10" x14ac:dyDescent="0.25">
      <c r="J14590" s="1"/>
    </row>
    <row r="14591" spans="10:10" x14ac:dyDescent="0.25">
      <c r="J14591" s="1"/>
    </row>
    <row r="14592" spans="10:10" x14ac:dyDescent="0.25">
      <c r="J14592" s="1"/>
    </row>
    <row r="14593" spans="10:10" x14ac:dyDescent="0.25">
      <c r="J14593" s="1"/>
    </row>
    <row r="14594" spans="10:10" x14ac:dyDescent="0.25">
      <c r="J14594" s="1"/>
    </row>
    <row r="14595" spans="10:10" x14ac:dyDescent="0.25">
      <c r="J14595" s="1"/>
    </row>
    <row r="14596" spans="10:10" x14ac:dyDescent="0.25">
      <c r="J14596" s="1"/>
    </row>
    <row r="14597" spans="10:10" x14ac:dyDescent="0.25">
      <c r="J14597" s="1"/>
    </row>
    <row r="14598" spans="10:10" x14ac:dyDescent="0.25">
      <c r="J14598" s="1"/>
    </row>
    <row r="14599" spans="10:10" x14ac:dyDescent="0.25">
      <c r="J14599" s="1"/>
    </row>
    <row r="14600" spans="10:10" x14ac:dyDescent="0.25">
      <c r="J14600" s="1"/>
    </row>
    <row r="14601" spans="10:10" x14ac:dyDescent="0.25">
      <c r="J14601" s="1"/>
    </row>
    <row r="14602" spans="10:10" x14ac:dyDescent="0.25">
      <c r="J14602" s="1"/>
    </row>
    <row r="14603" spans="10:10" x14ac:dyDescent="0.25">
      <c r="J14603" s="1"/>
    </row>
    <row r="14604" spans="10:10" x14ac:dyDescent="0.25">
      <c r="J14604" s="1"/>
    </row>
    <row r="14605" spans="10:10" x14ac:dyDescent="0.25">
      <c r="J14605" s="1"/>
    </row>
    <row r="14606" spans="10:10" x14ac:dyDescent="0.25">
      <c r="J14606" s="1"/>
    </row>
    <row r="14607" spans="10:10" x14ac:dyDescent="0.25">
      <c r="J14607" s="1"/>
    </row>
    <row r="14608" spans="10:10" x14ac:dyDescent="0.25">
      <c r="J14608" s="1"/>
    </row>
    <row r="14609" spans="10:10" x14ac:dyDescent="0.25">
      <c r="J14609" s="1"/>
    </row>
    <row r="14610" spans="10:10" x14ac:dyDescent="0.25">
      <c r="J14610" s="1"/>
    </row>
    <row r="14611" spans="10:10" x14ac:dyDescent="0.25">
      <c r="J14611" s="1"/>
    </row>
    <row r="14612" spans="10:10" x14ac:dyDescent="0.25">
      <c r="J14612" s="1"/>
    </row>
    <row r="14613" spans="10:10" x14ac:dyDescent="0.25">
      <c r="J14613" s="1"/>
    </row>
    <row r="14614" spans="10:10" x14ac:dyDescent="0.25">
      <c r="J14614" s="1"/>
    </row>
    <row r="14615" spans="10:10" x14ac:dyDescent="0.25">
      <c r="J14615" s="1"/>
    </row>
    <row r="14616" spans="10:10" x14ac:dyDescent="0.25">
      <c r="J14616" s="1"/>
    </row>
    <row r="14617" spans="10:10" x14ac:dyDescent="0.25">
      <c r="J14617" s="1"/>
    </row>
    <row r="14618" spans="10:10" x14ac:dyDescent="0.25">
      <c r="J14618" s="1"/>
    </row>
    <row r="14619" spans="10:10" x14ac:dyDescent="0.25">
      <c r="J14619" s="1"/>
    </row>
    <row r="14620" spans="10:10" x14ac:dyDescent="0.25">
      <c r="J14620" s="1"/>
    </row>
    <row r="14621" spans="10:10" x14ac:dyDescent="0.25">
      <c r="J14621" s="1"/>
    </row>
    <row r="14622" spans="10:10" x14ac:dyDescent="0.25">
      <c r="J14622" s="1"/>
    </row>
    <row r="14623" spans="10:10" x14ac:dyDescent="0.25">
      <c r="J14623" s="1"/>
    </row>
    <row r="14624" spans="10:10" x14ac:dyDescent="0.25">
      <c r="J14624" s="1"/>
    </row>
    <row r="14625" spans="10:10" x14ac:dyDescent="0.25">
      <c r="J14625" s="1"/>
    </row>
    <row r="14626" spans="10:10" x14ac:dyDescent="0.25">
      <c r="J14626" s="1"/>
    </row>
    <row r="14627" spans="10:10" x14ac:dyDescent="0.25">
      <c r="J14627" s="1"/>
    </row>
    <row r="14628" spans="10:10" x14ac:dyDescent="0.25">
      <c r="J14628" s="1"/>
    </row>
    <row r="14629" spans="10:10" x14ac:dyDescent="0.25">
      <c r="J14629" s="1"/>
    </row>
    <row r="14630" spans="10:10" x14ac:dyDescent="0.25">
      <c r="J14630" s="1"/>
    </row>
    <row r="14631" spans="10:10" x14ac:dyDescent="0.25">
      <c r="J14631" s="1"/>
    </row>
    <row r="14632" spans="10:10" x14ac:dyDescent="0.25">
      <c r="J14632" s="1"/>
    </row>
    <row r="14633" spans="10:10" x14ac:dyDescent="0.25">
      <c r="J14633" s="1"/>
    </row>
    <row r="14634" spans="10:10" x14ac:dyDescent="0.25">
      <c r="J14634" s="1"/>
    </row>
    <row r="14635" spans="10:10" x14ac:dyDescent="0.25">
      <c r="J14635" s="1"/>
    </row>
    <row r="14636" spans="10:10" x14ac:dyDescent="0.25">
      <c r="J14636" s="1"/>
    </row>
    <row r="14637" spans="10:10" x14ac:dyDescent="0.25">
      <c r="J14637" s="1"/>
    </row>
    <row r="14638" spans="10:10" x14ac:dyDescent="0.25">
      <c r="J14638" s="1"/>
    </row>
    <row r="14639" spans="10:10" x14ac:dyDescent="0.25">
      <c r="J14639" s="1"/>
    </row>
    <row r="14640" spans="10:10" x14ac:dyDescent="0.25">
      <c r="J14640" s="1"/>
    </row>
    <row r="14641" spans="10:10" x14ac:dyDescent="0.25">
      <c r="J14641" s="1"/>
    </row>
    <row r="14642" spans="10:10" x14ac:dyDescent="0.25">
      <c r="J14642" s="1"/>
    </row>
    <row r="14643" spans="10:10" x14ac:dyDescent="0.25">
      <c r="J14643" s="1"/>
    </row>
    <row r="14644" spans="10:10" x14ac:dyDescent="0.25">
      <c r="J14644" s="1"/>
    </row>
    <row r="14645" spans="10:10" x14ac:dyDescent="0.25">
      <c r="J14645" s="1"/>
    </row>
    <row r="14646" spans="10:10" x14ac:dyDescent="0.25">
      <c r="J14646" s="1"/>
    </row>
    <row r="14647" spans="10:10" x14ac:dyDescent="0.25">
      <c r="J14647" s="1"/>
    </row>
    <row r="14648" spans="10:10" x14ac:dyDescent="0.25">
      <c r="J14648" s="1"/>
    </row>
    <row r="14649" spans="10:10" x14ac:dyDescent="0.25">
      <c r="J14649" s="1"/>
    </row>
    <row r="14650" spans="10:10" x14ac:dyDescent="0.25">
      <c r="J14650" s="1"/>
    </row>
    <row r="14651" spans="10:10" x14ac:dyDescent="0.25">
      <c r="J14651" s="1"/>
    </row>
    <row r="14652" spans="10:10" x14ac:dyDescent="0.25">
      <c r="J14652" s="1"/>
    </row>
    <row r="14653" spans="10:10" x14ac:dyDescent="0.25">
      <c r="J14653" s="1"/>
    </row>
    <row r="14654" spans="10:10" x14ac:dyDescent="0.25">
      <c r="J14654" s="1"/>
    </row>
    <row r="14655" spans="10:10" x14ac:dyDescent="0.25">
      <c r="J14655" s="1"/>
    </row>
    <row r="14656" spans="10:10" x14ac:dyDescent="0.25">
      <c r="J14656" s="1"/>
    </row>
    <row r="14657" spans="10:10" x14ac:dyDescent="0.25">
      <c r="J14657" s="1"/>
    </row>
    <row r="14658" spans="10:10" x14ac:dyDescent="0.25">
      <c r="J14658" s="1"/>
    </row>
    <row r="14659" spans="10:10" x14ac:dyDescent="0.25">
      <c r="J14659" s="1"/>
    </row>
    <row r="14660" spans="10:10" x14ac:dyDescent="0.25">
      <c r="J14660" s="1"/>
    </row>
    <row r="14661" spans="10:10" x14ac:dyDescent="0.25">
      <c r="J14661" s="1"/>
    </row>
    <row r="14662" spans="10:10" x14ac:dyDescent="0.25">
      <c r="J14662" s="1"/>
    </row>
    <row r="14663" spans="10:10" x14ac:dyDescent="0.25">
      <c r="J14663" s="1"/>
    </row>
    <row r="14664" spans="10:10" x14ac:dyDescent="0.25">
      <c r="J14664" s="1"/>
    </row>
    <row r="14665" spans="10:10" x14ac:dyDescent="0.25">
      <c r="J14665" s="1"/>
    </row>
    <row r="14666" spans="10:10" x14ac:dyDescent="0.25">
      <c r="J14666" s="1"/>
    </row>
    <row r="14667" spans="10:10" x14ac:dyDescent="0.25">
      <c r="J14667" s="1"/>
    </row>
    <row r="14668" spans="10:10" x14ac:dyDescent="0.25">
      <c r="J14668" s="1"/>
    </row>
    <row r="14669" spans="10:10" x14ac:dyDescent="0.25">
      <c r="J14669" s="1"/>
    </row>
    <row r="14670" spans="10:10" x14ac:dyDescent="0.25">
      <c r="J14670" s="1"/>
    </row>
    <row r="14671" spans="10:10" x14ac:dyDescent="0.25">
      <c r="J14671" s="1"/>
    </row>
    <row r="14672" spans="10:10" x14ac:dyDescent="0.25">
      <c r="J14672" s="1"/>
    </row>
    <row r="14673" spans="10:10" x14ac:dyDescent="0.25">
      <c r="J14673" s="1"/>
    </row>
    <row r="14674" spans="10:10" x14ac:dyDescent="0.25">
      <c r="J14674" s="1"/>
    </row>
    <row r="14675" spans="10:10" x14ac:dyDescent="0.25">
      <c r="J14675" s="1"/>
    </row>
    <row r="14676" spans="10:10" x14ac:dyDescent="0.25">
      <c r="J14676" s="1"/>
    </row>
    <row r="14677" spans="10:10" x14ac:dyDescent="0.25">
      <c r="J14677" s="1"/>
    </row>
    <row r="14678" spans="10:10" x14ac:dyDescent="0.25">
      <c r="J14678" s="1"/>
    </row>
    <row r="14679" spans="10:10" x14ac:dyDescent="0.25">
      <c r="J14679" s="1"/>
    </row>
    <row r="14680" spans="10:10" x14ac:dyDescent="0.25">
      <c r="J14680" s="1"/>
    </row>
    <row r="14681" spans="10:10" x14ac:dyDescent="0.25">
      <c r="J14681" s="1"/>
    </row>
    <row r="14682" spans="10:10" x14ac:dyDescent="0.25">
      <c r="J14682" s="1"/>
    </row>
    <row r="14683" spans="10:10" x14ac:dyDescent="0.25">
      <c r="J14683" s="1"/>
    </row>
    <row r="14684" spans="10:10" x14ac:dyDescent="0.25">
      <c r="J14684" s="1"/>
    </row>
    <row r="14685" spans="10:10" x14ac:dyDescent="0.25">
      <c r="J14685" s="1"/>
    </row>
    <row r="14686" spans="10:10" x14ac:dyDescent="0.25">
      <c r="J14686" s="1"/>
    </row>
    <row r="14687" spans="10:10" x14ac:dyDescent="0.25">
      <c r="J14687" s="1"/>
    </row>
    <row r="14688" spans="10:10" x14ac:dyDescent="0.25">
      <c r="J14688" s="1"/>
    </row>
    <row r="14689" spans="10:10" x14ac:dyDescent="0.25">
      <c r="J14689" s="1"/>
    </row>
    <row r="14690" spans="10:10" x14ac:dyDescent="0.25">
      <c r="J14690" s="1"/>
    </row>
    <row r="14691" spans="10:10" x14ac:dyDescent="0.25">
      <c r="J14691" s="1"/>
    </row>
    <row r="14692" spans="10:10" x14ac:dyDescent="0.25">
      <c r="J14692" s="1"/>
    </row>
    <row r="14693" spans="10:10" x14ac:dyDescent="0.25">
      <c r="J14693" s="1"/>
    </row>
    <row r="14694" spans="10:10" x14ac:dyDescent="0.25">
      <c r="J14694" s="1"/>
    </row>
    <row r="14695" spans="10:10" x14ac:dyDescent="0.25">
      <c r="J14695" s="1"/>
    </row>
    <row r="14696" spans="10:10" x14ac:dyDescent="0.25">
      <c r="J14696" s="1"/>
    </row>
    <row r="14697" spans="10:10" x14ac:dyDescent="0.25">
      <c r="J14697" s="1"/>
    </row>
    <row r="14698" spans="10:10" x14ac:dyDescent="0.25">
      <c r="J14698" s="1"/>
    </row>
    <row r="14699" spans="10:10" x14ac:dyDescent="0.25">
      <c r="J14699" s="1"/>
    </row>
    <row r="14700" spans="10:10" x14ac:dyDescent="0.25">
      <c r="J14700" s="1"/>
    </row>
    <row r="14701" spans="10:10" x14ac:dyDescent="0.25">
      <c r="J14701" s="1"/>
    </row>
    <row r="14702" spans="10:10" x14ac:dyDescent="0.25">
      <c r="J14702" s="1"/>
    </row>
    <row r="14703" spans="10:10" x14ac:dyDescent="0.25">
      <c r="J14703" s="1"/>
    </row>
    <row r="14704" spans="10:10" x14ac:dyDescent="0.25">
      <c r="J14704" s="1"/>
    </row>
    <row r="14705" spans="10:10" x14ac:dyDescent="0.25">
      <c r="J14705" s="1"/>
    </row>
    <row r="14706" spans="10:10" x14ac:dyDescent="0.25">
      <c r="J14706" s="1"/>
    </row>
    <row r="14707" spans="10:10" x14ac:dyDescent="0.25">
      <c r="J14707" s="1"/>
    </row>
    <row r="14708" spans="10:10" x14ac:dyDescent="0.25">
      <c r="J14708" s="1"/>
    </row>
    <row r="14709" spans="10:10" x14ac:dyDescent="0.25">
      <c r="J14709" s="1"/>
    </row>
    <row r="14710" spans="10:10" x14ac:dyDescent="0.25">
      <c r="J14710" s="1"/>
    </row>
    <row r="14711" spans="10:10" x14ac:dyDescent="0.25">
      <c r="J14711" s="1"/>
    </row>
    <row r="14712" spans="10:10" x14ac:dyDescent="0.25">
      <c r="J14712" s="1"/>
    </row>
    <row r="14713" spans="10:10" x14ac:dyDescent="0.25">
      <c r="J14713" s="1"/>
    </row>
    <row r="14714" spans="10:10" x14ac:dyDescent="0.25">
      <c r="J14714" s="1"/>
    </row>
    <row r="14715" spans="10:10" x14ac:dyDescent="0.25">
      <c r="J14715" s="1"/>
    </row>
    <row r="14716" spans="10:10" x14ac:dyDescent="0.25">
      <c r="J14716" s="1"/>
    </row>
    <row r="14717" spans="10:10" x14ac:dyDescent="0.25">
      <c r="J14717" s="1"/>
    </row>
    <row r="14718" spans="10:10" x14ac:dyDescent="0.25">
      <c r="J14718" s="1"/>
    </row>
    <row r="14719" spans="10:10" x14ac:dyDescent="0.25">
      <c r="J14719" s="1"/>
    </row>
    <row r="14720" spans="10:10" x14ac:dyDescent="0.25">
      <c r="J14720" s="1"/>
    </row>
    <row r="14721" spans="10:10" x14ac:dyDescent="0.25">
      <c r="J14721" s="1"/>
    </row>
    <row r="14722" spans="10:10" x14ac:dyDescent="0.25">
      <c r="J14722" s="1"/>
    </row>
    <row r="14723" spans="10:10" x14ac:dyDescent="0.25">
      <c r="J14723" s="1"/>
    </row>
    <row r="14724" spans="10:10" x14ac:dyDescent="0.25">
      <c r="J14724" s="1"/>
    </row>
    <row r="14725" spans="10:10" x14ac:dyDescent="0.25">
      <c r="J14725" s="1"/>
    </row>
    <row r="14726" spans="10:10" x14ac:dyDescent="0.25">
      <c r="J14726" s="1"/>
    </row>
    <row r="14727" spans="10:10" x14ac:dyDescent="0.25">
      <c r="J14727" s="1"/>
    </row>
    <row r="14728" spans="10:10" x14ac:dyDescent="0.25">
      <c r="J14728" s="1"/>
    </row>
    <row r="14729" spans="10:10" x14ac:dyDescent="0.25">
      <c r="J14729" s="1"/>
    </row>
    <row r="14730" spans="10:10" x14ac:dyDescent="0.25">
      <c r="J14730" s="1"/>
    </row>
    <row r="14731" spans="10:10" x14ac:dyDescent="0.25">
      <c r="J14731" s="1"/>
    </row>
    <row r="14732" spans="10:10" x14ac:dyDescent="0.25">
      <c r="J14732" s="1"/>
    </row>
    <row r="14733" spans="10:10" x14ac:dyDescent="0.25">
      <c r="J14733" s="1"/>
    </row>
    <row r="14734" spans="10:10" x14ac:dyDescent="0.25">
      <c r="J14734" s="1"/>
    </row>
    <row r="14735" spans="10:10" x14ac:dyDescent="0.25">
      <c r="J14735" s="1"/>
    </row>
    <row r="14736" spans="10:10" x14ac:dyDescent="0.25">
      <c r="J14736" s="1"/>
    </row>
    <row r="14737" spans="10:10" x14ac:dyDescent="0.25">
      <c r="J14737" s="1"/>
    </row>
    <row r="14738" spans="10:10" x14ac:dyDescent="0.25">
      <c r="J14738" s="1"/>
    </row>
    <row r="14739" spans="10:10" x14ac:dyDescent="0.25">
      <c r="J14739" s="1"/>
    </row>
    <row r="14740" spans="10:10" x14ac:dyDescent="0.25">
      <c r="J14740" s="1"/>
    </row>
    <row r="14741" spans="10:10" x14ac:dyDescent="0.25">
      <c r="J14741" s="1"/>
    </row>
    <row r="14742" spans="10:10" x14ac:dyDescent="0.25">
      <c r="J14742" s="1"/>
    </row>
    <row r="14743" spans="10:10" x14ac:dyDescent="0.25">
      <c r="J14743" s="1"/>
    </row>
    <row r="14744" spans="10:10" x14ac:dyDescent="0.25">
      <c r="J14744" s="1"/>
    </row>
    <row r="14745" spans="10:10" x14ac:dyDescent="0.25">
      <c r="J14745" s="1"/>
    </row>
    <row r="14746" spans="10:10" x14ac:dyDescent="0.25">
      <c r="J14746" s="1"/>
    </row>
    <row r="14747" spans="10:10" x14ac:dyDescent="0.25">
      <c r="J14747" s="1"/>
    </row>
    <row r="14748" spans="10:10" x14ac:dyDescent="0.25">
      <c r="J14748" s="1"/>
    </row>
    <row r="14749" spans="10:10" x14ac:dyDescent="0.25">
      <c r="J14749" s="1"/>
    </row>
    <row r="14750" spans="10:10" x14ac:dyDescent="0.25">
      <c r="J14750" s="1"/>
    </row>
    <row r="14751" spans="10:10" x14ac:dyDescent="0.25">
      <c r="J14751" s="1"/>
    </row>
    <row r="14752" spans="10:10" x14ac:dyDescent="0.25">
      <c r="J14752" s="1"/>
    </row>
    <row r="14753" spans="10:10" x14ac:dyDescent="0.25">
      <c r="J14753" s="1"/>
    </row>
    <row r="14754" spans="10:10" x14ac:dyDescent="0.25">
      <c r="J14754" s="1"/>
    </row>
    <row r="14755" spans="10:10" x14ac:dyDescent="0.25">
      <c r="J14755" s="1"/>
    </row>
    <row r="14756" spans="10:10" x14ac:dyDescent="0.25">
      <c r="J14756" s="1"/>
    </row>
    <row r="14757" spans="10:10" x14ac:dyDescent="0.25">
      <c r="J14757" s="1"/>
    </row>
    <row r="14758" spans="10:10" x14ac:dyDescent="0.25">
      <c r="J14758" s="1"/>
    </row>
    <row r="14759" spans="10:10" x14ac:dyDescent="0.25">
      <c r="J14759" s="1"/>
    </row>
    <row r="14760" spans="10:10" x14ac:dyDescent="0.25">
      <c r="J14760" s="1"/>
    </row>
    <row r="14761" spans="10:10" x14ac:dyDescent="0.25">
      <c r="J14761" s="1"/>
    </row>
    <row r="14762" spans="10:10" x14ac:dyDescent="0.25">
      <c r="J14762" s="1"/>
    </row>
    <row r="14763" spans="10:10" x14ac:dyDescent="0.25">
      <c r="J14763" s="1"/>
    </row>
    <row r="14764" spans="10:10" x14ac:dyDescent="0.25">
      <c r="J14764" s="1"/>
    </row>
    <row r="14765" spans="10:10" x14ac:dyDescent="0.25">
      <c r="J14765" s="1"/>
    </row>
    <row r="14766" spans="10:10" x14ac:dyDescent="0.25">
      <c r="J14766" s="1"/>
    </row>
    <row r="14767" spans="10:10" x14ac:dyDescent="0.25">
      <c r="J14767" s="1"/>
    </row>
    <row r="14768" spans="10:10" x14ac:dyDescent="0.25">
      <c r="J14768" s="1"/>
    </row>
    <row r="14769" spans="10:10" x14ac:dyDescent="0.25">
      <c r="J14769" s="1"/>
    </row>
    <row r="14770" spans="10:10" x14ac:dyDescent="0.25">
      <c r="J14770" s="1"/>
    </row>
    <row r="14771" spans="10:10" x14ac:dyDescent="0.25">
      <c r="J14771" s="1"/>
    </row>
    <row r="14772" spans="10:10" x14ac:dyDescent="0.25">
      <c r="J14772" s="1"/>
    </row>
    <row r="14773" spans="10:10" x14ac:dyDescent="0.25">
      <c r="J14773" s="1"/>
    </row>
    <row r="14774" spans="10:10" x14ac:dyDescent="0.25">
      <c r="J14774" s="1"/>
    </row>
    <row r="14775" spans="10:10" x14ac:dyDescent="0.25">
      <c r="J14775" s="1"/>
    </row>
    <row r="14776" spans="10:10" x14ac:dyDescent="0.25">
      <c r="J14776" s="1"/>
    </row>
    <row r="14777" spans="10:10" x14ac:dyDescent="0.25">
      <c r="J14777" s="1"/>
    </row>
    <row r="14778" spans="10:10" x14ac:dyDescent="0.25">
      <c r="J14778" s="1"/>
    </row>
    <row r="14779" spans="10:10" x14ac:dyDescent="0.25">
      <c r="J14779" s="1"/>
    </row>
    <row r="14780" spans="10:10" x14ac:dyDescent="0.25">
      <c r="J14780" s="1"/>
    </row>
    <row r="14781" spans="10:10" x14ac:dyDescent="0.25">
      <c r="J14781" s="1"/>
    </row>
    <row r="14782" spans="10:10" x14ac:dyDescent="0.25">
      <c r="J14782" s="1"/>
    </row>
    <row r="14783" spans="10:10" x14ac:dyDescent="0.25">
      <c r="J14783" s="1"/>
    </row>
    <row r="14784" spans="10:10" x14ac:dyDescent="0.25">
      <c r="J14784" s="1"/>
    </row>
    <row r="14785" spans="10:10" x14ac:dyDescent="0.25">
      <c r="J14785" s="1"/>
    </row>
    <row r="14786" spans="10:10" x14ac:dyDescent="0.25">
      <c r="J14786" s="1"/>
    </row>
    <row r="14787" spans="10:10" x14ac:dyDescent="0.25">
      <c r="J14787" s="1"/>
    </row>
    <row r="14788" spans="10:10" x14ac:dyDescent="0.25">
      <c r="J14788" s="1"/>
    </row>
    <row r="14789" spans="10:10" x14ac:dyDescent="0.25">
      <c r="J14789" s="1"/>
    </row>
    <row r="14790" spans="10:10" x14ac:dyDescent="0.25">
      <c r="J14790" s="1"/>
    </row>
    <row r="14791" spans="10:10" x14ac:dyDescent="0.25">
      <c r="J14791" s="1"/>
    </row>
    <row r="14792" spans="10:10" x14ac:dyDescent="0.25">
      <c r="J14792" s="1"/>
    </row>
    <row r="14793" spans="10:10" x14ac:dyDescent="0.25">
      <c r="J14793" s="1"/>
    </row>
    <row r="14794" spans="10:10" x14ac:dyDescent="0.25">
      <c r="J14794" s="1"/>
    </row>
    <row r="14795" spans="10:10" x14ac:dyDescent="0.25">
      <c r="J14795" s="1"/>
    </row>
    <row r="14796" spans="10:10" x14ac:dyDescent="0.25">
      <c r="J14796" s="1"/>
    </row>
    <row r="14797" spans="10:10" x14ac:dyDescent="0.25">
      <c r="J14797" s="1"/>
    </row>
    <row r="14798" spans="10:10" x14ac:dyDescent="0.25">
      <c r="J14798" s="1"/>
    </row>
    <row r="14799" spans="10:10" x14ac:dyDescent="0.25">
      <c r="J14799" s="1"/>
    </row>
    <row r="14800" spans="10:10" x14ac:dyDescent="0.25">
      <c r="J14800" s="1"/>
    </row>
    <row r="14801" spans="10:10" x14ac:dyDescent="0.25">
      <c r="J14801" s="1"/>
    </row>
    <row r="14802" spans="10:10" x14ac:dyDescent="0.25">
      <c r="J14802" s="1"/>
    </row>
    <row r="14803" spans="10:10" x14ac:dyDescent="0.25">
      <c r="J14803" s="1"/>
    </row>
    <row r="14804" spans="10:10" x14ac:dyDescent="0.25">
      <c r="J14804" s="1"/>
    </row>
    <row r="14805" spans="10:10" x14ac:dyDescent="0.25">
      <c r="J14805" s="1"/>
    </row>
    <row r="14806" spans="10:10" x14ac:dyDescent="0.25">
      <c r="J14806" s="1"/>
    </row>
    <row r="14807" spans="10:10" x14ac:dyDescent="0.25">
      <c r="J14807" s="1"/>
    </row>
    <row r="14808" spans="10:10" x14ac:dyDescent="0.25">
      <c r="J14808" s="1"/>
    </row>
    <row r="14809" spans="10:10" x14ac:dyDescent="0.25">
      <c r="J14809" s="1"/>
    </row>
    <row r="14810" spans="10:10" x14ac:dyDescent="0.25">
      <c r="J14810" s="1"/>
    </row>
    <row r="14811" spans="10:10" x14ac:dyDescent="0.25">
      <c r="J14811" s="1"/>
    </row>
    <row r="14812" spans="10:10" x14ac:dyDescent="0.25">
      <c r="J14812" s="1"/>
    </row>
    <row r="14813" spans="10:10" x14ac:dyDescent="0.25">
      <c r="J14813" s="1"/>
    </row>
    <row r="14814" spans="10:10" x14ac:dyDescent="0.25">
      <c r="J14814" s="1"/>
    </row>
    <row r="14815" spans="10:10" x14ac:dyDescent="0.25">
      <c r="J14815" s="1"/>
    </row>
    <row r="14816" spans="10:10" x14ac:dyDescent="0.25">
      <c r="J14816" s="1"/>
    </row>
    <row r="14817" spans="10:10" x14ac:dyDescent="0.25">
      <c r="J14817" s="1"/>
    </row>
    <row r="14818" spans="10:10" x14ac:dyDescent="0.25">
      <c r="J14818" s="1"/>
    </row>
    <row r="14819" spans="10:10" x14ac:dyDescent="0.25">
      <c r="J14819" s="1"/>
    </row>
    <row r="14820" spans="10:10" x14ac:dyDescent="0.25">
      <c r="J14820" s="1"/>
    </row>
    <row r="14821" spans="10:10" x14ac:dyDescent="0.25">
      <c r="J14821" s="1"/>
    </row>
    <row r="14822" spans="10:10" x14ac:dyDescent="0.25">
      <c r="J14822" s="1"/>
    </row>
    <row r="14823" spans="10:10" x14ac:dyDescent="0.25">
      <c r="J14823" s="1"/>
    </row>
    <row r="14824" spans="10:10" x14ac:dyDescent="0.25">
      <c r="J14824" s="1"/>
    </row>
    <row r="14825" spans="10:10" x14ac:dyDescent="0.25">
      <c r="J14825" s="1"/>
    </row>
    <row r="14826" spans="10:10" x14ac:dyDescent="0.25">
      <c r="J14826" s="1"/>
    </row>
    <row r="14827" spans="10:10" x14ac:dyDescent="0.25">
      <c r="J14827" s="1"/>
    </row>
    <row r="14828" spans="10:10" x14ac:dyDescent="0.25">
      <c r="J14828" s="1"/>
    </row>
    <row r="14829" spans="10:10" x14ac:dyDescent="0.25">
      <c r="J14829" s="1"/>
    </row>
    <row r="14830" spans="10:10" x14ac:dyDescent="0.25">
      <c r="J14830" s="1"/>
    </row>
    <row r="14831" spans="10:10" x14ac:dyDescent="0.25">
      <c r="J14831" s="1"/>
    </row>
    <row r="14832" spans="10:10" x14ac:dyDescent="0.25">
      <c r="J14832" s="1"/>
    </row>
    <row r="14833" spans="10:10" x14ac:dyDescent="0.25">
      <c r="J14833" s="1"/>
    </row>
    <row r="14834" spans="10:10" x14ac:dyDescent="0.25">
      <c r="J14834" s="1"/>
    </row>
    <row r="14835" spans="10:10" x14ac:dyDescent="0.25">
      <c r="J14835" s="1"/>
    </row>
    <row r="14836" spans="10:10" x14ac:dyDescent="0.25">
      <c r="J14836" s="1"/>
    </row>
    <row r="14837" spans="10:10" x14ac:dyDescent="0.25">
      <c r="J14837" s="1"/>
    </row>
    <row r="14838" spans="10:10" x14ac:dyDescent="0.25">
      <c r="J14838" s="1"/>
    </row>
    <row r="14839" spans="10:10" x14ac:dyDescent="0.25">
      <c r="J14839" s="1"/>
    </row>
    <row r="14840" spans="10:10" x14ac:dyDescent="0.25">
      <c r="J14840" s="1"/>
    </row>
    <row r="14841" spans="10:10" x14ac:dyDescent="0.25">
      <c r="J14841" s="1"/>
    </row>
    <row r="14842" spans="10:10" x14ac:dyDescent="0.25">
      <c r="J14842" s="1"/>
    </row>
    <row r="14843" spans="10:10" x14ac:dyDescent="0.25">
      <c r="J14843" s="1"/>
    </row>
    <row r="14844" spans="10:10" x14ac:dyDescent="0.25">
      <c r="J14844" s="1"/>
    </row>
    <row r="14845" spans="10:10" x14ac:dyDescent="0.25">
      <c r="J14845" s="1"/>
    </row>
    <row r="14846" spans="10:10" x14ac:dyDescent="0.25">
      <c r="J14846" s="1"/>
    </row>
    <row r="14847" spans="10:10" x14ac:dyDescent="0.25">
      <c r="J14847" s="1"/>
    </row>
    <row r="14848" spans="10:10" x14ac:dyDescent="0.25">
      <c r="J14848" s="1"/>
    </row>
    <row r="14849" spans="10:10" x14ac:dyDescent="0.25">
      <c r="J14849" s="1"/>
    </row>
    <row r="14850" spans="10:10" x14ac:dyDescent="0.25">
      <c r="J14850" s="1"/>
    </row>
    <row r="14851" spans="10:10" x14ac:dyDescent="0.25">
      <c r="J14851" s="1"/>
    </row>
    <row r="14852" spans="10:10" x14ac:dyDescent="0.25">
      <c r="J14852" s="1"/>
    </row>
    <row r="14853" spans="10:10" x14ac:dyDescent="0.25">
      <c r="J14853" s="1"/>
    </row>
    <row r="14854" spans="10:10" x14ac:dyDescent="0.25">
      <c r="J14854" s="1"/>
    </row>
    <row r="14855" spans="10:10" x14ac:dyDescent="0.25">
      <c r="J14855" s="1"/>
    </row>
    <row r="14856" spans="10:10" x14ac:dyDescent="0.25">
      <c r="J14856" s="1"/>
    </row>
    <row r="14857" spans="10:10" x14ac:dyDescent="0.25">
      <c r="J14857" s="1"/>
    </row>
    <row r="14858" spans="10:10" x14ac:dyDescent="0.25">
      <c r="J14858" s="1"/>
    </row>
    <row r="14859" spans="10:10" x14ac:dyDescent="0.25">
      <c r="J14859" s="1"/>
    </row>
    <row r="14860" spans="10:10" x14ac:dyDescent="0.25">
      <c r="J14860" s="1"/>
    </row>
    <row r="14861" spans="10:10" x14ac:dyDescent="0.25">
      <c r="J14861" s="1"/>
    </row>
    <row r="14862" spans="10:10" x14ac:dyDescent="0.25">
      <c r="J14862" s="1"/>
    </row>
    <row r="14863" spans="10:10" x14ac:dyDescent="0.25">
      <c r="J14863" s="1"/>
    </row>
    <row r="14864" spans="10:10" x14ac:dyDescent="0.25">
      <c r="J14864" s="1"/>
    </row>
    <row r="14865" spans="10:10" x14ac:dyDescent="0.25">
      <c r="J14865" s="1"/>
    </row>
    <row r="14866" spans="10:10" x14ac:dyDescent="0.25">
      <c r="J14866" s="1"/>
    </row>
    <row r="14867" spans="10:10" x14ac:dyDescent="0.25">
      <c r="J14867" s="1"/>
    </row>
    <row r="14868" spans="10:10" x14ac:dyDescent="0.25">
      <c r="J14868" s="1"/>
    </row>
    <row r="14869" spans="10:10" x14ac:dyDescent="0.25">
      <c r="J14869" s="1"/>
    </row>
    <row r="14870" spans="10:10" x14ac:dyDescent="0.25">
      <c r="J14870" s="1"/>
    </row>
    <row r="14871" spans="10:10" x14ac:dyDescent="0.25">
      <c r="J14871" s="1"/>
    </row>
    <row r="14872" spans="10:10" x14ac:dyDescent="0.25">
      <c r="J14872" s="1"/>
    </row>
    <row r="14873" spans="10:10" x14ac:dyDescent="0.25">
      <c r="J14873" s="1"/>
    </row>
    <row r="14874" spans="10:10" x14ac:dyDescent="0.25">
      <c r="J14874" s="1"/>
    </row>
    <row r="14875" spans="10:10" x14ac:dyDescent="0.25">
      <c r="J14875" s="1"/>
    </row>
    <row r="14876" spans="10:10" x14ac:dyDescent="0.25">
      <c r="J14876" s="1"/>
    </row>
    <row r="14877" spans="10:10" x14ac:dyDescent="0.25">
      <c r="J14877" s="1"/>
    </row>
    <row r="14878" spans="10:10" x14ac:dyDescent="0.25">
      <c r="J14878" s="1"/>
    </row>
    <row r="14879" spans="10:10" x14ac:dyDescent="0.25">
      <c r="J14879" s="1"/>
    </row>
    <row r="14880" spans="10:10" x14ac:dyDescent="0.25">
      <c r="J14880" s="1"/>
    </row>
    <row r="14881" spans="10:10" x14ac:dyDescent="0.25">
      <c r="J14881" s="1"/>
    </row>
    <row r="14882" spans="10:10" x14ac:dyDescent="0.25">
      <c r="J14882" s="1"/>
    </row>
    <row r="14883" spans="10:10" x14ac:dyDescent="0.25">
      <c r="J14883" s="1"/>
    </row>
    <row r="14884" spans="10:10" x14ac:dyDescent="0.25">
      <c r="J14884" s="1"/>
    </row>
    <row r="14885" spans="10:10" x14ac:dyDescent="0.25">
      <c r="J14885" s="1"/>
    </row>
    <row r="14886" spans="10:10" x14ac:dyDescent="0.25">
      <c r="J14886" s="1"/>
    </row>
    <row r="14887" spans="10:10" x14ac:dyDescent="0.25">
      <c r="J14887" s="1"/>
    </row>
    <row r="14888" spans="10:10" x14ac:dyDescent="0.25">
      <c r="J14888" s="1"/>
    </row>
    <row r="14889" spans="10:10" x14ac:dyDescent="0.25">
      <c r="J14889" s="1"/>
    </row>
    <row r="14890" spans="10:10" x14ac:dyDescent="0.25">
      <c r="J14890" s="1"/>
    </row>
    <row r="14891" spans="10:10" x14ac:dyDescent="0.25">
      <c r="J14891" s="1"/>
    </row>
    <row r="14892" spans="10:10" x14ac:dyDescent="0.25">
      <c r="J14892" s="1"/>
    </row>
    <row r="14893" spans="10:10" x14ac:dyDescent="0.25">
      <c r="J14893" s="1"/>
    </row>
    <row r="14894" spans="10:10" x14ac:dyDescent="0.25">
      <c r="J14894" s="1"/>
    </row>
    <row r="14895" spans="10:10" x14ac:dyDescent="0.25">
      <c r="J14895" s="1"/>
    </row>
    <row r="14896" spans="10:10" x14ac:dyDescent="0.25">
      <c r="J14896" s="1"/>
    </row>
    <row r="14897" spans="10:10" x14ac:dyDescent="0.25">
      <c r="J14897" s="1"/>
    </row>
    <row r="14898" spans="10:10" x14ac:dyDescent="0.25">
      <c r="J14898" s="1"/>
    </row>
    <row r="14899" spans="10:10" x14ac:dyDescent="0.25">
      <c r="J14899" s="1"/>
    </row>
    <row r="14900" spans="10:10" x14ac:dyDescent="0.25">
      <c r="J14900" s="1"/>
    </row>
    <row r="14901" spans="10:10" x14ac:dyDescent="0.25">
      <c r="J14901" s="1"/>
    </row>
    <row r="14902" spans="10:10" x14ac:dyDescent="0.25">
      <c r="J14902" s="1"/>
    </row>
    <row r="14903" spans="10:10" x14ac:dyDescent="0.25">
      <c r="J14903" s="1"/>
    </row>
    <row r="14904" spans="10:10" x14ac:dyDescent="0.25">
      <c r="J14904" s="1"/>
    </row>
    <row r="14905" spans="10:10" x14ac:dyDescent="0.25">
      <c r="J14905" s="1"/>
    </row>
    <row r="14906" spans="10:10" x14ac:dyDescent="0.25">
      <c r="J14906" s="1"/>
    </row>
    <row r="14907" spans="10:10" x14ac:dyDescent="0.25">
      <c r="J14907" s="1"/>
    </row>
    <row r="14908" spans="10:10" x14ac:dyDescent="0.25">
      <c r="J14908" s="1"/>
    </row>
    <row r="14909" spans="10:10" x14ac:dyDescent="0.25">
      <c r="J14909" s="1"/>
    </row>
    <row r="14910" spans="10:10" x14ac:dyDescent="0.25">
      <c r="J14910" s="1"/>
    </row>
    <row r="14911" spans="10:10" x14ac:dyDescent="0.25">
      <c r="J14911" s="1"/>
    </row>
    <row r="14912" spans="10:10" x14ac:dyDescent="0.25">
      <c r="J14912" s="1"/>
    </row>
    <row r="14913" spans="10:10" x14ac:dyDescent="0.25">
      <c r="J14913" s="1"/>
    </row>
    <row r="14914" spans="10:10" x14ac:dyDescent="0.25">
      <c r="J14914" s="1"/>
    </row>
    <row r="14915" spans="10:10" x14ac:dyDescent="0.25">
      <c r="J14915" s="1"/>
    </row>
    <row r="14916" spans="10:10" x14ac:dyDescent="0.25">
      <c r="J14916" s="1"/>
    </row>
    <row r="14917" spans="10:10" x14ac:dyDescent="0.25">
      <c r="J14917" s="1"/>
    </row>
    <row r="14918" spans="10:10" x14ac:dyDescent="0.25">
      <c r="J14918" s="1"/>
    </row>
    <row r="14919" spans="10:10" x14ac:dyDescent="0.25">
      <c r="J14919" s="1"/>
    </row>
    <row r="14920" spans="10:10" x14ac:dyDescent="0.25">
      <c r="J14920" s="1"/>
    </row>
    <row r="14921" spans="10:10" x14ac:dyDescent="0.25">
      <c r="J14921" s="1"/>
    </row>
    <row r="14922" spans="10:10" x14ac:dyDescent="0.25">
      <c r="J14922" s="1"/>
    </row>
    <row r="14923" spans="10:10" x14ac:dyDescent="0.25">
      <c r="J14923" s="1"/>
    </row>
    <row r="14924" spans="10:10" x14ac:dyDescent="0.25">
      <c r="J14924" s="1"/>
    </row>
    <row r="14925" spans="10:10" x14ac:dyDescent="0.25">
      <c r="J14925" s="1"/>
    </row>
    <row r="14926" spans="10:10" x14ac:dyDescent="0.25">
      <c r="J14926" s="1"/>
    </row>
    <row r="14927" spans="10:10" x14ac:dyDescent="0.25">
      <c r="J14927" s="1"/>
    </row>
    <row r="14928" spans="10:10" x14ac:dyDescent="0.25">
      <c r="J14928" s="1"/>
    </row>
    <row r="14929" spans="10:10" x14ac:dyDescent="0.25">
      <c r="J14929" s="1"/>
    </row>
    <row r="14930" spans="10:10" x14ac:dyDescent="0.25">
      <c r="J14930" s="1"/>
    </row>
    <row r="14931" spans="10:10" x14ac:dyDescent="0.25">
      <c r="J14931" s="1"/>
    </row>
    <row r="14932" spans="10:10" x14ac:dyDescent="0.25">
      <c r="J14932" s="1"/>
    </row>
    <row r="14933" spans="10:10" x14ac:dyDescent="0.25">
      <c r="J14933" s="1"/>
    </row>
    <row r="14934" spans="10:10" x14ac:dyDescent="0.25">
      <c r="J14934" s="1"/>
    </row>
    <row r="14935" spans="10:10" x14ac:dyDescent="0.25">
      <c r="J14935" s="1"/>
    </row>
    <row r="14936" spans="10:10" x14ac:dyDescent="0.25">
      <c r="J14936" s="1"/>
    </row>
    <row r="14937" spans="10:10" x14ac:dyDescent="0.25">
      <c r="J14937" s="1"/>
    </row>
    <row r="14938" spans="10:10" x14ac:dyDescent="0.25">
      <c r="J14938" s="1"/>
    </row>
    <row r="14939" spans="10:10" x14ac:dyDescent="0.25">
      <c r="J14939" s="1"/>
    </row>
    <row r="14940" spans="10:10" x14ac:dyDescent="0.25">
      <c r="J14940" s="1"/>
    </row>
    <row r="14941" spans="10:10" x14ac:dyDescent="0.25">
      <c r="J14941" s="1"/>
    </row>
    <row r="14942" spans="10:10" x14ac:dyDescent="0.25">
      <c r="J14942" s="1"/>
    </row>
    <row r="14943" spans="10:10" x14ac:dyDescent="0.25">
      <c r="J14943" s="1"/>
    </row>
    <row r="14944" spans="10:10" x14ac:dyDescent="0.25">
      <c r="J14944" s="1"/>
    </row>
    <row r="14945" spans="10:10" x14ac:dyDescent="0.25">
      <c r="J14945" s="1"/>
    </row>
    <row r="14946" spans="10:10" x14ac:dyDescent="0.25">
      <c r="J14946" s="1"/>
    </row>
    <row r="14947" spans="10:10" x14ac:dyDescent="0.25">
      <c r="J14947" s="1"/>
    </row>
    <row r="14948" spans="10:10" x14ac:dyDescent="0.25">
      <c r="J14948" s="1"/>
    </row>
    <row r="14949" spans="10:10" x14ac:dyDescent="0.25">
      <c r="J14949" s="1"/>
    </row>
    <row r="14950" spans="10:10" x14ac:dyDescent="0.25">
      <c r="J14950" s="1"/>
    </row>
    <row r="14951" spans="10:10" x14ac:dyDescent="0.25">
      <c r="J14951" s="1"/>
    </row>
    <row r="14952" spans="10:10" x14ac:dyDescent="0.25">
      <c r="J14952" s="1"/>
    </row>
    <row r="14953" spans="10:10" x14ac:dyDescent="0.25">
      <c r="J14953" s="1"/>
    </row>
    <row r="14954" spans="10:10" x14ac:dyDescent="0.25">
      <c r="J14954" s="1"/>
    </row>
    <row r="14955" spans="10:10" x14ac:dyDescent="0.25">
      <c r="J14955" s="1"/>
    </row>
    <row r="14956" spans="10:10" x14ac:dyDescent="0.25">
      <c r="J14956" s="1"/>
    </row>
    <row r="14957" spans="10:10" x14ac:dyDescent="0.25">
      <c r="J14957" s="1"/>
    </row>
    <row r="14958" spans="10:10" x14ac:dyDescent="0.25">
      <c r="J14958" s="1"/>
    </row>
    <row r="14959" spans="10:10" x14ac:dyDescent="0.25">
      <c r="J14959" s="1"/>
    </row>
    <row r="14960" spans="10:10" x14ac:dyDescent="0.25">
      <c r="J14960" s="1"/>
    </row>
    <row r="14961" spans="10:10" x14ac:dyDescent="0.25">
      <c r="J14961" s="1"/>
    </row>
    <row r="14962" spans="10:10" x14ac:dyDescent="0.25">
      <c r="J14962" s="1"/>
    </row>
    <row r="14963" spans="10:10" x14ac:dyDescent="0.25">
      <c r="J14963" s="1"/>
    </row>
    <row r="14964" spans="10:10" x14ac:dyDescent="0.25">
      <c r="J14964" s="1"/>
    </row>
    <row r="14965" spans="10:10" x14ac:dyDescent="0.25">
      <c r="J14965" s="1"/>
    </row>
    <row r="14966" spans="10:10" x14ac:dyDescent="0.25">
      <c r="J14966" s="1"/>
    </row>
    <row r="14967" spans="10:10" x14ac:dyDescent="0.25">
      <c r="J14967" s="1"/>
    </row>
    <row r="14968" spans="10:10" x14ac:dyDescent="0.25">
      <c r="J14968" s="1"/>
    </row>
    <row r="14969" spans="10:10" x14ac:dyDescent="0.25">
      <c r="J14969" s="1"/>
    </row>
    <row r="14970" spans="10:10" x14ac:dyDescent="0.25">
      <c r="J14970" s="1"/>
    </row>
    <row r="14971" spans="10:10" x14ac:dyDescent="0.25">
      <c r="J14971" s="1"/>
    </row>
    <row r="14972" spans="10:10" x14ac:dyDescent="0.25">
      <c r="J14972" s="1"/>
    </row>
    <row r="14973" spans="10:10" x14ac:dyDescent="0.25">
      <c r="J14973" s="1"/>
    </row>
    <row r="14974" spans="10:10" x14ac:dyDescent="0.25">
      <c r="J14974" s="1"/>
    </row>
    <row r="14975" spans="10:10" x14ac:dyDescent="0.25">
      <c r="J14975" s="1"/>
    </row>
    <row r="14976" spans="10:10" x14ac:dyDescent="0.25">
      <c r="J14976" s="1"/>
    </row>
    <row r="14977" spans="10:10" x14ac:dyDescent="0.25">
      <c r="J14977" s="1"/>
    </row>
    <row r="14978" spans="10:10" x14ac:dyDescent="0.25">
      <c r="J14978" s="1"/>
    </row>
    <row r="14979" spans="10:10" x14ac:dyDescent="0.25">
      <c r="J14979" s="1"/>
    </row>
    <row r="14980" spans="10:10" x14ac:dyDescent="0.25">
      <c r="J14980" s="1"/>
    </row>
    <row r="14981" spans="10:10" x14ac:dyDescent="0.25">
      <c r="J14981" s="1"/>
    </row>
    <row r="14982" spans="10:10" x14ac:dyDescent="0.25">
      <c r="J14982" s="1"/>
    </row>
    <row r="14983" spans="10:10" x14ac:dyDescent="0.25">
      <c r="J14983" s="1"/>
    </row>
    <row r="14984" spans="10:10" x14ac:dyDescent="0.25">
      <c r="J14984" s="1"/>
    </row>
    <row r="14985" spans="10:10" x14ac:dyDescent="0.25">
      <c r="J14985" s="1"/>
    </row>
    <row r="14986" spans="10:10" x14ac:dyDescent="0.25">
      <c r="J14986" s="1"/>
    </row>
    <row r="14987" spans="10:10" x14ac:dyDescent="0.25">
      <c r="J14987" s="1"/>
    </row>
    <row r="14988" spans="10:10" x14ac:dyDescent="0.25">
      <c r="J14988" s="1"/>
    </row>
    <row r="14989" spans="10:10" x14ac:dyDescent="0.25">
      <c r="J14989" s="1"/>
    </row>
    <row r="14990" spans="10:10" x14ac:dyDescent="0.25">
      <c r="J14990" s="1"/>
    </row>
    <row r="14991" spans="10:10" x14ac:dyDescent="0.25">
      <c r="J14991" s="1"/>
    </row>
    <row r="14992" spans="10:10" x14ac:dyDescent="0.25">
      <c r="J14992" s="1"/>
    </row>
    <row r="14993" spans="10:10" x14ac:dyDescent="0.25">
      <c r="J14993" s="1"/>
    </row>
    <row r="14994" spans="10:10" x14ac:dyDescent="0.25">
      <c r="J14994" s="1"/>
    </row>
    <row r="14995" spans="10:10" x14ac:dyDescent="0.25">
      <c r="J14995" s="1"/>
    </row>
    <row r="14996" spans="10:10" x14ac:dyDescent="0.25">
      <c r="J14996" s="1"/>
    </row>
    <row r="14997" spans="10:10" x14ac:dyDescent="0.25">
      <c r="J14997" s="1"/>
    </row>
    <row r="14998" spans="10:10" x14ac:dyDescent="0.25">
      <c r="J14998" s="1"/>
    </row>
    <row r="14999" spans="10:10" x14ac:dyDescent="0.25">
      <c r="J14999" s="1"/>
    </row>
    <row r="15000" spans="10:10" x14ac:dyDescent="0.25">
      <c r="J15000" s="1"/>
    </row>
    <row r="15001" spans="10:10" x14ac:dyDescent="0.25">
      <c r="J15001" s="1"/>
    </row>
    <row r="15002" spans="10:10" x14ac:dyDescent="0.25">
      <c r="J15002" s="1"/>
    </row>
    <row r="15003" spans="10:10" x14ac:dyDescent="0.25">
      <c r="J15003" s="1"/>
    </row>
    <row r="15004" spans="10:10" x14ac:dyDescent="0.25">
      <c r="J15004" s="1"/>
    </row>
    <row r="15005" spans="10:10" x14ac:dyDescent="0.25">
      <c r="J15005" s="1"/>
    </row>
    <row r="15006" spans="10:10" x14ac:dyDescent="0.25">
      <c r="J15006" s="1"/>
    </row>
    <row r="15007" spans="10:10" x14ac:dyDescent="0.25">
      <c r="J15007" s="1"/>
    </row>
    <row r="15008" spans="10:10" x14ac:dyDescent="0.25">
      <c r="J15008" s="1"/>
    </row>
    <row r="15009" spans="10:10" x14ac:dyDescent="0.25">
      <c r="J15009" s="1"/>
    </row>
    <row r="15010" spans="10:10" x14ac:dyDescent="0.25">
      <c r="J15010" s="1"/>
    </row>
    <row r="15011" spans="10:10" x14ac:dyDescent="0.25">
      <c r="J15011" s="1"/>
    </row>
    <row r="15012" spans="10:10" x14ac:dyDescent="0.25">
      <c r="J15012" s="1"/>
    </row>
    <row r="15013" spans="10:10" x14ac:dyDescent="0.25">
      <c r="J15013" s="1"/>
    </row>
    <row r="15014" spans="10:10" x14ac:dyDescent="0.25">
      <c r="J15014" s="1"/>
    </row>
    <row r="15015" spans="10:10" x14ac:dyDescent="0.25">
      <c r="J15015" s="1"/>
    </row>
    <row r="15016" spans="10:10" x14ac:dyDescent="0.25">
      <c r="J15016" s="1"/>
    </row>
    <row r="15017" spans="10:10" x14ac:dyDescent="0.25">
      <c r="J15017" s="1"/>
    </row>
    <row r="15018" spans="10:10" x14ac:dyDescent="0.25">
      <c r="J15018" s="1"/>
    </row>
    <row r="15019" spans="10:10" x14ac:dyDescent="0.25">
      <c r="J15019" s="1"/>
    </row>
    <row r="15020" spans="10:10" x14ac:dyDescent="0.25">
      <c r="J15020" s="1"/>
    </row>
    <row r="15021" spans="10:10" x14ac:dyDescent="0.25">
      <c r="J15021" s="1"/>
    </row>
    <row r="15022" spans="10:10" x14ac:dyDescent="0.25">
      <c r="J15022" s="1"/>
    </row>
    <row r="15023" spans="10:10" x14ac:dyDescent="0.25">
      <c r="J15023" s="1"/>
    </row>
    <row r="15024" spans="10:10" x14ac:dyDescent="0.25">
      <c r="J15024" s="1"/>
    </row>
    <row r="15025" spans="10:10" x14ac:dyDescent="0.25">
      <c r="J15025" s="1"/>
    </row>
    <row r="15026" spans="10:10" x14ac:dyDescent="0.25">
      <c r="J15026" s="1"/>
    </row>
    <row r="15027" spans="10:10" x14ac:dyDescent="0.25">
      <c r="J15027" s="1"/>
    </row>
    <row r="15028" spans="10:10" x14ac:dyDescent="0.25">
      <c r="J15028" s="1"/>
    </row>
    <row r="15029" spans="10:10" x14ac:dyDescent="0.25">
      <c r="J15029" s="1"/>
    </row>
    <row r="15030" spans="10:10" x14ac:dyDescent="0.25">
      <c r="J15030" s="1"/>
    </row>
    <row r="15031" spans="10:10" x14ac:dyDescent="0.25">
      <c r="J15031" s="1"/>
    </row>
    <row r="15032" spans="10:10" x14ac:dyDescent="0.25">
      <c r="J15032" s="1"/>
    </row>
    <row r="15033" spans="10:10" x14ac:dyDescent="0.25">
      <c r="J15033" s="1"/>
    </row>
    <row r="15034" spans="10:10" x14ac:dyDescent="0.25">
      <c r="J15034" s="1"/>
    </row>
    <row r="15035" spans="10:10" x14ac:dyDescent="0.25">
      <c r="J15035" s="1"/>
    </row>
    <row r="15036" spans="10:10" x14ac:dyDescent="0.25">
      <c r="J15036" s="1"/>
    </row>
    <row r="15037" spans="10:10" x14ac:dyDescent="0.25">
      <c r="J15037" s="1"/>
    </row>
    <row r="15038" spans="10:10" x14ac:dyDescent="0.25">
      <c r="J15038" s="1"/>
    </row>
    <row r="15039" spans="10:10" x14ac:dyDescent="0.25">
      <c r="J15039" s="1"/>
    </row>
    <row r="15040" spans="10:10" x14ac:dyDescent="0.25">
      <c r="J15040" s="1"/>
    </row>
    <row r="15041" spans="10:10" x14ac:dyDescent="0.25">
      <c r="J15041" s="1"/>
    </row>
    <row r="15042" spans="10:10" x14ac:dyDescent="0.25">
      <c r="J15042" s="1"/>
    </row>
    <row r="15043" spans="10:10" x14ac:dyDescent="0.25">
      <c r="J15043" s="1"/>
    </row>
    <row r="15044" spans="10:10" x14ac:dyDescent="0.25">
      <c r="J15044" s="1"/>
    </row>
    <row r="15045" spans="10:10" x14ac:dyDescent="0.25">
      <c r="J15045" s="1"/>
    </row>
    <row r="15046" spans="10:10" x14ac:dyDescent="0.25">
      <c r="J15046" s="1"/>
    </row>
    <row r="15047" spans="10:10" x14ac:dyDescent="0.25">
      <c r="J15047" s="1"/>
    </row>
    <row r="15048" spans="10:10" x14ac:dyDescent="0.25">
      <c r="J15048" s="1"/>
    </row>
    <row r="15049" spans="10:10" x14ac:dyDescent="0.25">
      <c r="J15049" s="1"/>
    </row>
    <row r="15050" spans="10:10" x14ac:dyDescent="0.25">
      <c r="J15050" s="1"/>
    </row>
    <row r="15051" spans="10:10" x14ac:dyDescent="0.25">
      <c r="J15051" s="1"/>
    </row>
    <row r="15052" spans="10:10" x14ac:dyDescent="0.25">
      <c r="J15052" s="1"/>
    </row>
    <row r="15053" spans="10:10" x14ac:dyDescent="0.25">
      <c r="J15053" s="1"/>
    </row>
    <row r="15054" spans="10:10" x14ac:dyDescent="0.25">
      <c r="J15054" s="1"/>
    </row>
    <row r="15055" spans="10:10" x14ac:dyDescent="0.25">
      <c r="J15055" s="1"/>
    </row>
    <row r="15056" spans="10:10" x14ac:dyDescent="0.25">
      <c r="J15056" s="1"/>
    </row>
    <row r="15057" spans="10:10" x14ac:dyDescent="0.25">
      <c r="J15057" s="1"/>
    </row>
    <row r="15058" spans="10:10" x14ac:dyDescent="0.25">
      <c r="J15058" s="1"/>
    </row>
    <row r="15059" spans="10:10" x14ac:dyDescent="0.25">
      <c r="J15059" s="1"/>
    </row>
    <row r="15060" spans="10:10" x14ac:dyDescent="0.25">
      <c r="J15060" s="1"/>
    </row>
    <row r="15061" spans="10:10" x14ac:dyDescent="0.25">
      <c r="J15061" s="1"/>
    </row>
    <row r="15062" spans="10:10" x14ac:dyDescent="0.25">
      <c r="J15062" s="1"/>
    </row>
    <row r="15063" spans="10:10" x14ac:dyDescent="0.25">
      <c r="J15063" s="1"/>
    </row>
    <row r="15064" spans="10:10" x14ac:dyDescent="0.25">
      <c r="J15064" s="1"/>
    </row>
    <row r="15065" spans="10:10" x14ac:dyDescent="0.25">
      <c r="J15065" s="1"/>
    </row>
    <row r="15066" spans="10:10" x14ac:dyDescent="0.25">
      <c r="J15066" s="1"/>
    </row>
    <row r="15067" spans="10:10" x14ac:dyDescent="0.25">
      <c r="J15067" s="1"/>
    </row>
    <row r="15068" spans="10:10" x14ac:dyDescent="0.25">
      <c r="J15068" s="1"/>
    </row>
    <row r="15069" spans="10:10" x14ac:dyDescent="0.25">
      <c r="J15069" s="1"/>
    </row>
    <row r="15070" spans="10:10" x14ac:dyDescent="0.25">
      <c r="J15070" s="1"/>
    </row>
    <row r="15071" spans="10:10" x14ac:dyDescent="0.25">
      <c r="J15071" s="1"/>
    </row>
    <row r="15072" spans="10:10" x14ac:dyDescent="0.25">
      <c r="J15072" s="1"/>
    </row>
    <row r="15073" spans="10:10" x14ac:dyDescent="0.25">
      <c r="J15073" s="1"/>
    </row>
    <row r="15074" spans="10:10" x14ac:dyDescent="0.25">
      <c r="J15074" s="1"/>
    </row>
    <row r="15075" spans="10:10" x14ac:dyDescent="0.25">
      <c r="J15075" s="1"/>
    </row>
    <row r="15076" spans="10:10" x14ac:dyDescent="0.25">
      <c r="J15076" s="1"/>
    </row>
    <row r="15077" spans="10:10" x14ac:dyDescent="0.25">
      <c r="J15077" s="1"/>
    </row>
    <row r="15078" spans="10:10" x14ac:dyDescent="0.25">
      <c r="J15078" s="1"/>
    </row>
    <row r="15079" spans="10:10" x14ac:dyDescent="0.25">
      <c r="J15079" s="1"/>
    </row>
    <row r="15080" spans="10:10" x14ac:dyDescent="0.25">
      <c r="J15080" s="1"/>
    </row>
    <row r="15081" spans="10:10" x14ac:dyDescent="0.25">
      <c r="J15081" s="1"/>
    </row>
    <row r="15082" spans="10:10" x14ac:dyDescent="0.25">
      <c r="J15082" s="1"/>
    </row>
    <row r="15083" spans="10:10" x14ac:dyDescent="0.25">
      <c r="J15083" s="1"/>
    </row>
    <row r="15084" spans="10:10" x14ac:dyDescent="0.25">
      <c r="J15084" s="1"/>
    </row>
    <row r="15085" spans="10:10" x14ac:dyDescent="0.25">
      <c r="J15085" s="1"/>
    </row>
    <row r="15086" spans="10:10" x14ac:dyDescent="0.25">
      <c r="J15086" s="1"/>
    </row>
    <row r="15087" spans="10:10" x14ac:dyDescent="0.25">
      <c r="J15087" s="1"/>
    </row>
    <row r="15088" spans="10:10" x14ac:dyDescent="0.25">
      <c r="J15088" s="1"/>
    </row>
    <row r="15089" spans="10:10" x14ac:dyDescent="0.25">
      <c r="J15089" s="1"/>
    </row>
    <row r="15090" spans="10:10" x14ac:dyDescent="0.25">
      <c r="J15090" s="1"/>
    </row>
    <row r="15091" spans="10:10" x14ac:dyDescent="0.25">
      <c r="J15091" s="1"/>
    </row>
    <row r="15092" spans="10:10" x14ac:dyDescent="0.25">
      <c r="J15092" s="1"/>
    </row>
    <row r="15093" spans="10:10" x14ac:dyDescent="0.25">
      <c r="J15093" s="1"/>
    </row>
    <row r="15094" spans="10:10" x14ac:dyDescent="0.25">
      <c r="J15094" s="1"/>
    </row>
    <row r="15095" spans="10:10" x14ac:dyDescent="0.25">
      <c r="J15095" s="1"/>
    </row>
    <row r="15096" spans="10:10" x14ac:dyDescent="0.25">
      <c r="J15096" s="1"/>
    </row>
    <row r="15097" spans="10:10" x14ac:dyDescent="0.25">
      <c r="J15097" s="1"/>
    </row>
    <row r="15098" spans="10:10" x14ac:dyDescent="0.25">
      <c r="J15098" s="1"/>
    </row>
    <row r="15099" spans="10:10" x14ac:dyDescent="0.25">
      <c r="J15099" s="1"/>
    </row>
    <row r="15100" spans="10:10" x14ac:dyDescent="0.25">
      <c r="J15100" s="1"/>
    </row>
    <row r="15101" spans="10:10" x14ac:dyDescent="0.25">
      <c r="J15101" s="1"/>
    </row>
    <row r="15102" spans="10:10" x14ac:dyDescent="0.25">
      <c r="J15102" s="1"/>
    </row>
    <row r="15103" spans="10:10" x14ac:dyDescent="0.25">
      <c r="J15103" s="1"/>
    </row>
    <row r="15104" spans="10:10" x14ac:dyDescent="0.25">
      <c r="J15104" s="1"/>
    </row>
    <row r="15105" spans="10:10" x14ac:dyDescent="0.25">
      <c r="J15105" s="1"/>
    </row>
    <row r="15106" spans="10:10" x14ac:dyDescent="0.25">
      <c r="J15106" s="1"/>
    </row>
    <row r="15107" spans="10:10" x14ac:dyDescent="0.25">
      <c r="J15107" s="1"/>
    </row>
    <row r="15108" spans="10:10" x14ac:dyDescent="0.25">
      <c r="J15108" s="1"/>
    </row>
    <row r="15109" spans="10:10" x14ac:dyDescent="0.25">
      <c r="J15109" s="1"/>
    </row>
    <row r="15110" spans="10:10" x14ac:dyDescent="0.25">
      <c r="J15110" s="1"/>
    </row>
    <row r="15111" spans="10:10" x14ac:dyDescent="0.25">
      <c r="J15111" s="1"/>
    </row>
    <row r="15112" spans="10:10" x14ac:dyDescent="0.25">
      <c r="J15112" s="1"/>
    </row>
    <row r="15113" spans="10:10" x14ac:dyDescent="0.25">
      <c r="J15113" s="1"/>
    </row>
    <row r="15114" spans="10:10" x14ac:dyDescent="0.25">
      <c r="J15114" s="1"/>
    </row>
    <row r="15115" spans="10:10" x14ac:dyDescent="0.25">
      <c r="J15115" s="1"/>
    </row>
    <row r="15116" spans="10:10" x14ac:dyDescent="0.25">
      <c r="J15116" s="1"/>
    </row>
    <row r="15117" spans="10:10" x14ac:dyDescent="0.25">
      <c r="J15117" s="1"/>
    </row>
    <row r="15118" spans="10:10" x14ac:dyDescent="0.25">
      <c r="J15118" s="1"/>
    </row>
    <row r="15119" spans="10:10" x14ac:dyDescent="0.25">
      <c r="J15119" s="1"/>
    </row>
    <row r="15120" spans="10:10" x14ac:dyDescent="0.25">
      <c r="J15120" s="1"/>
    </row>
    <row r="15121" spans="10:10" x14ac:dyDescent="0.25">
      <c r="J15121" s="1"/>
    </row>
    <row r="15122" spans="10:10" x14ac:dyDescent="0.25">
      <c r="J15122" s="1"/>
    </row>
    <row r="15123" spans="10:10" x14ac:dyDescent="0.25">
      <c r="J15123" s="1"/>
    </row>
    <row r="15124" spans="10:10" x14ac:dyDescent="0.25">
      <c r="J15124" s="1"/>
    </row>
    <row r="15125" spans="10:10" x14ac:dyDescent="0.25">
      <c r="J15125" s="1"/>
    </row>
    <row r="15126" spans="10:10" x14ac:dyDescent="0.25">
      <c r="J15126" s="1"/>
    </row>
    <row r="15127" spans="10:10" x14ac:dyDescent="0.25">
      <c r="J15127" s="1"/>
    </row>
    <row r="15128" spans="10:10" x14ac:dyDescent="0.25">
      <c r="J15128" s="1"/>
    </row>
    <row r="15129" spans="10:10" x14ac:dyDescent="0.25">
      <c r="J15129" s="1"/>
    </row>
    <row r="15130" spans="10:10" x14ac:dyDescent="0.25">
      <c r="J15130" s="1"/>
    </row>
    <row r="15131" spans="10:10" x14ac:dyDescent="0.25">
      <c r="J15131" s="1"/>
    </row>
    <row r="15132" spans="10:10" x14ac:dyDescent="0.25">
      <c r="J15132" s="1"/>
    </row>
    <row r="15133" spans="10:10" x14ac:dyDescent="0.25">
      <c r="J15133" s="1"/>
    </row>
    <row r="15134" spans="10:10" x14ac:dyDescent="0.25">
      <c r="J15134" s="1"/>
    </row>
    <row r="15135" spans="10:10" x14ac:dyDescent="0.25">
      <c r="J15135" s="1"/>
    </row>
    <row r="15136" spans="10:10" x14ac:dyDescent="0.25">
      <c r="J15136" s="1"/>
    </row>
    <row r="15137" spans="10:10" x14ac:dyDescent="0.25">
      <c r="J15137" s="1"/>
    </row>
    <row r="15138" spans="10:10" x14ac:dyDescent="0.25">
      <c r="J15138" s="1"/>
    </row>
    <row r="15139" spans="10:10" x14ac:dyDescent="0.25">
      <c r="J15139" s="1"/>
    </row>
    <row r="15140" spans="10:10" x14ac:dyDescent="0.25">
      <c r="J15140" s="1"/>
    </row>
    <row r="15141" spans="10:10" x14ac:dyDescent="0.25">
      <c r="J15141" s="1"/>
    </row>
    <row r="15142" spans="10:10" x14ac:dyDescent="0.25">
      <c r="J15142" s="1"/>
    </row>
    <row r="15143" spans="10:10" x14ac:dyDescent="0.25">
      <c r="J15143" s="1"/>
    </row>
    <row r="15144" spans="10:10" x14ac:dyDescent="0.25">
      <c r="J15144" s="1"/>
    </row>
    <row r="15145" spans="10:10" x14ac:dyDescent="0.25">
      <c r="J15145" s="1"/>
    </row>
    <row r="15146" spans="10:10" x14ac:dyDescent="0.25">
      <c r="J15146" s="1"/>
    </row>
    <row r="15147" spans="10:10" x14ac:dyDescent="0.25">
      <c r="J15147" s="1"/>
    </row>
    <row r="15148" spans="10:10" x14ac:dyDescent="0.25">
      <c r="J15148" s="1"/>
    </row>
    <row r="15149" spans="10:10" x14ac:dyDescent="0.25">
      <c r="J15149" s="1"/>
    </row>
    <row r="15150" spans="10:10" x14ac:dyDescent="0.25">
      <c r="J15150" s="1"/>
    </row>
    <row r="15151" spans="10:10" x14ac:dyDescent="0.25">
      <c r="J15151" s="1"/>
    </row>
    <row r="15152" spans="10:10" x14ac:dyDescent="0.25">
      <c r="J15152" s="1"/>
    </row>
    <row r="15153" spans="10:10" x14ac:dyDescent="0.25">
      <c r="J15153" s="1"/>
    </row>
    <row r="15154" spans="10:10" x14ac:dyDescent="0.25">
      <c r="J15154" s="1"/>
    </row>
    <row r="15155" spans="10:10" x14ac:dyDescent="0.25">
      <c r="J15155" s="1"/>
    </row>
    <row r="15156" spans="10:10" x14ac:dyDescent="0.25">
      <c r="J15156" s="1"/>
    </row>
    <row r="15157" spans="10:10" x14ac:dyDescent="0.25">
      <c r="J15157" s="1"/>
    </row>
    <row r="15158" spans="10:10" x14ac:dyDescent="0.25">
      <c r="J15158" s="1"/>
    </row>
    <row r="15159" spans="10:10" x14ac:dyDescent="0.25">
      <c r="J15159" s="1"/>
    </row>
    <row r="15160" spans="10:10" x14ac:dyDescent="0.25">
      <c r="J15160" s="1"/>
    </row>
    <row r="15161" spans="10:10" x14ac:dyDescent="0.25">
      <c r="J15161" s="1"/>
    </row>
    <row r="15162" spans="10:10" x14ac:dyDescent="0.25">
      <c r="J15162" s="1"/>
    </row>
    <row r="15163" spans="10:10" x14ac:dyDescent="0.25">
      <c r="J15163" s="1"/>
    </row>
    <row r="15164" spans="10:10" x14ac:dyDescent="0.25">
      <c r="J15164" s="1"/>
    </row>
    <row r="15165" spans="10:10" x14ac:dyDescent="0.25">
      <c r="J15165" s="1"/>
    </row>
    <row r="15166" spans="10:10" x14ac:dyDescent="0.25">
      <c r="J15166" s="1"/>
    </row>
    <row r="15167" spans="10:10" x14ac:dyDescent="0.25">
      <c r="J15167" s="1"/>
    </row>
    <row r="15168" spans="10:10" x14ac:dyDescent="0.25">
      <c r="J15168" s="1"/>
    </row>
    <row r="15169" spans="10:10" x14ac:dyDescent="0.25">
      <c r="J15169" s="1"/>
    </row>
    <row r="15170" spans="10:10" x14ac:dyDescent="0.25">
      <c r="J15170" s="1"/>
    </row>
    <row r="15171" spans="10:10" x14ac:dyDescent="0.25">
      <c r="J15171" s="1"/>
    </row>
    <row r="15172" spans="10:10" x14ac:dyDescent="0.25">
      <c r="J15172" s="1"/>
    </row>
    <row r="15173" spans="10:10" x14ac:dyDescent="0.25">
      <c r="J15173" s="1"/>
    </row>
    <row r="15174" spans="10:10" x14ac:dyDescent="0.25">
      <c r="J15174" s="1"/>
    </row>
    <row r="15175" spans="10:10" x14ac:dyDescent="0.25">
      <c r="J15175" s="1"/>
    </row>
    <row r="15176" spans="10:10" x14ac:dyDescent="0.25">
      <c r="J15176" s="1"/>
    </row>
    <row r="15177" spans="10:10" x14ac:dyDescent="0.25">
      <c r="J15177" s="1"/>
    </row>
    <row r="15178" spans="10:10" x14ac:dyDescent="0.25">
      <c r="J15178" s="1"/>
    </row>
    <row r="15179" spans="10:10" x14ac:dyDescent="0.25">
      <c r="J15179" s="1"/>
    </row>
    <row r="15180" spans="10:10" x14ac:dyDescent="0.25">
      <c r="J15180" s="1"/>
    </row>
    <row r="15181" spans="10:10" x14ac:dyDescent="0.25">
      <c r="J15181" s="1"/>
    </row>
    <row r="15182" spans="10:10" x14ac:dyDescent="0.25">
      <c r="J15182" s="1"/>
    </row>
    <row r="15183" spans="10:10" x14ac:dyDescent="0.25">
      <c r="J15183" s="1"/>
    </row>
    <row r="15184" spans="10:10" x14ac:dyDescent="0.25">
      <c r="J15184" s="1"/>
    </row>
    <row r="15185" spans="10:10" x14ac:dyDescent="0.25">
      <c r="J15185" s="1"/>
    </row>
    <row r="15186" spans="10:10" x14ac:dyDescent="0.25">
      <c r="J15186" s="1"/>
    </row>
    <row r="15187" spans="10:10" x14ac:dyDescent="0.25">
      <c r="J15187" s="1"/>
    </row>
    <row r="15188" spans="10:10" x14ac:dyDescent="0.25">
      <c r="J15188" s="1"/>
    </row>
    <row r="15189" spans="10:10" x14ac:dyDescent="0.25">
      <c r="J15189" s="1"/>
    </row>
    <row r="15190" spans="10:10" x14ac:dyDescent="0.25">
      <c r="J15190" s="1"/>
    </row>
    <row r="15191" spans="10:10" x14ac:dyDescent="0.25">
      <c r="J15191" s="1"/>
    </row>
    <row r="15192" spans="10:10" x14ac:dyDescent="0.25">
      <c r="J15192" s="1"/>
    </row>
    <row r="15193" spans="10:10" x14ac:dyDescent="0.25">
      <c r="J15193" s="1"/>
    </row>
    <row r="15194" spans="10:10" x14ac:dyDescent="0.25">
      <c r="J15194" s="1"/>
    </row>
    <row r="15195" spans="10:10" x14ac:dyDescent="0.25">
      <c r="J15195" s="1"/>
    </row>
    <row r="15196" spans="10:10" x14ac:dyDescent="0.25">
      <c r="J15196" s="1"/>
    </row>
    <row r="15197" spans="10:10" x14ac:dyDescent="0.25">
      <c r="J15197" s="1"/>
    </row>
    <row r="15198" spans="10:10" x14ac:dyDescent="0.25">
      <c r="J15198" s="1"/>
    </row>
    <row r="15199" spans="10:10" x14ac:dyDescent="0.25">
      <c r="J15199" s="1"/>
    </row>
    <row r="15200" spans="10:10" x14ac:dyDescent="0.25">
      <c r="J15200" s="1"/>
    </row>
    <row r="15201" spans="10:10" x14ac:dyDescent="0.25">
      <c r="J15201" s="1"/>
    </row>
    <row r="15202" spans="10:10" x14ac:dyDescent="0.25">
      <c r="J15202" s="1"/>
    </row>
    <row r="15203" spans="10:10" x14ac:dyDescent="0.25">
      <c r="J15203" s="1"/>
    </row>
    <row r="15204" spans="10:10" x14ac:dyDescent="0.25">
      <c r="J15204" s="1"/>
    </row>
    <row r="15205" spans="10:10" x14ac:dyDescent="0.25">
      <c r="J15205" s="1"/>
    </row>
    <row r="15206" spans="10:10" x14ac:dyDescent="0.25">
      <c r="J15206" s="1"/>
    </row>
    <row r="15207" spans="10:10" x14ac:dyDescent="0.25">
      <c r="J15207" s="1"/>
    </row>
    <row r="15208" spans="10:10" x14ac:dyDescent="0.25">
      <c r="J15208" s="1"/>
    </row>
    <row r="15209" spans="10:10" x14ac:dyDescent="0.25">
      <c r="J15209" s="1"/>
    </row>
    <row r="15210" spans="10:10" x14ac:dyDescent="0.25">
      <c r="J15210" s="1"/>
    </row>
    <row r="15211" spans="10:10" x14ac:dyDescent="0.25">
      <c r="J15211" s="1"/>
    </row>
    <row r="15212" spans="10:10" x14ac:dyDescent="0.25">
      <c r="J15212" s="1"/>
    </row>
    <row r="15213" spans="10:10" x14ac:dyDescent="0.25">
      <c r="J15213" s="1"/>
    </row>
    <row r="15214" spans="10:10" x14ac:dyDescent="0.25">
      <c r="J15214" s="1"/>
    </row>
    <row r="15215" spans="10:10" x14ac:dyDescent="0.25">
      <c r="J15215" s="1"/>
    </row>
    <row r="15216" spans="10:10" x14ac:dyDescent="0.25">
      <c r="J15216" s="1"/>
    </row>
    <row r="15217" spans="10:10" x14ac:dyDescent="0.25">
      <c r="J15217" s="1"/>
    </row>
    <row r="15218" spans="10:10" x14ac:dyDescent="0.25">
      <c r="J15218" s="1"/>
    </row>
    <row r="15219" spans="10:10" x14ac:dyDescent="0.25">
      <c r="J15219" s="1"/>
    </row>
    <row r="15220" spans="10:10" x14ac:dyDescent="0.25">
      <c r="J15220" s="1"/>
    </row>
    <row r="15221" spans="10:10" x14ac:dyDescent="0.25">
      <c r="J15221" s="1"/>
    </row>
    <row r="15222" spans="10:10" x14ac:dyDescent="0.25">
      <c r="J15222" s="1"/>
    </row>
    <row r="15223" spans="10:10" x14ac:dyDescent="0.25">
      <c r="J15223" s="1"/>
    </row>
    <row r="15224" spans="10:10" x14ac:dyDescent="0.25">
      <c r="J15224" s="1"/>
    </row>
    <row r="15225" spans="10:10" x14ac:dyDescent="0.25">
      <c r="J15225" s="1"/>
    </row>
    <row r="15226" spans="10:10" x14ac:dyDescent="0.25">
      <c r="J15226" s="1"/>
    </row>
    <row r="15227" spans="10:10" x14ac:dyDescent="0.25">
      <c r="J15227" s="1"/>
    </row>
    <row r="15228" spans="10:10" x14ac:dyDescent="0.25">
      <c r="J15228" s="1"/>
    </row>
    <row r="15229" spans="10:10" x14ac:dyDescent="0.25">
      <c r="J15229" s="1"/>
    </row>
    <row r="15230" spans="10:10" x14ac:dyDescent="0.25">
      <c r="J15230" s="1"/>
    </row>
    <row r="15231" spans="10:10" x14ac:dyDescent="0.25">
      <c r="J15231" s="1"/>
    </row>
    <row r="15232" spans="10:10" x14ac:dyDescent="0.25">
      <c r="J15232" s="1"/>
    </row>
    <row r="15233" spans="10:10" x14ac:dyDescent="0.25">
      <c r="J15233" s="1"/>
    </row>
    <row r="15234" spans="10:10" x14ac:dyDescent="0.25">
      <c r="J15234" s="1"/>
    </row>
    <row r="15235" spans="10:10" x14ac:dyDescent="0.25">
      <c r="J15235" s="1"/>
    </row>
    <row r="15236" spans="10:10" x14ac:dyDescent="0.25">
      <c r="J15236" s="1"/>
    </row>
    <row r="15237" spans="10:10" x14ac:dyDescent="0.25">
      <c r="J15237" s="1"/>
    </row>
    <row r="15238" spans="10:10" x14ac:dyDescent="0.25">
      <c r="J15238" s="1"/>
    </row>
    <row r="15239" spans="10:10" x14ac:dyDescent="0.25">
      <c r="J15239" s="1"/>
    </row>
    <row r="15240" spans="10:10" x14ac:dyDescent="0.25">
      <c r="J15240" s="1"/>
    </row>
    <row r="15241" spans="10:10" x14ac:dyDescent="0.25">
      <c r="J15241" s="1"/>
    </row>
    <row r="15242" spans="10:10" x14ac:dyDescent="0.25">
      <c r="J15242" s="1"/>
    </row>
    <row r="15243" spans="10:10" x14ac:dyDescent="0.25">
      <c r="J15243" s="1"/>
    </row>
    <row r="15244" spans="10:10" x14ac:dyDescent="0.25">
      <c r="J15244" s="1"/>
    </row>
    <row r="15245" spans="10:10" x14ac:dyDescent="0.25">
      <c r="J15245" s="1"/>
    </row>
    <row r="15246" spans="10:10" x14ac:dyDescent="0.25">
      <c r="J15246" s="1"/>
    </row>
    <row r="15247" spans="10:10" x14ac:dyDescent="0.25">
      <c r="J15247" s="1"/>
    </row>
    <row r="15248" spans="10:10" x14ac:dyDescent="0.25">
      <c r="J15248" s="1"/>
    </row>
    <row r="15249" spans="10:10" x14ac:dyDescent="0.25">
      <c r="J15249" s="1"/>
    </row>
    <row r="15250" spans="10:10" x14ac:dyDescent="0.25">
      <c r="J15250" s="1"/>
    </row>
    <row r="15251" spans="10:10" x14ac:dyDescent="0.25">
      <c r="J15251" s="1"/>
    </row>
    <row r="15252" spans="10:10" x14ac:dyDescent="0.25">
      <c r="J15252" s="1"/>
    </row>
    <row r="15253" spans="10:10" x14ac:dyDescent="0.25">
      <c r="J15253" s="1"/>
    </row>
    <row r="15254" spans="10:10" x14ac:dyDescent="0.25">
      <c r="J15254" s="1"/>
    </row>
    <row r="15255" spans="10:10" x14ac:dyDescent="0.25">
      <c r="J15255" s="1"/>
    </row>
    <row r="15256" spans="10:10" x14ac:dyDescent="0.25">
      <c r="J15256" s="1"/>
    </row>
    <row r="15257" spans="10:10" x14ac:dyDescent="0.25">
      <c r="J15257" s="1"/>
    </row>
    <row r="15258" spans="10:10" x14ac:dyDescent="0.25">
      <c r="J15258" s="1"/>
    </row>
    <row r="15259" spans="10:10" x14ac:dyDescent="0.25">
      <c r="J15259" s="1"/>
    </row>
    <row r="15260" spans="10:10" x14ac:dyDescent="0.25">
      <c r="J15260" s="1"/>
    </row>
    <row r="15261" spans="10:10" x14ac:dyDescent="0.25">
      <c r="J15261" s="1"/>
    </row>
    <row r="15262" spans="10:10" x14ac:dyDescent="0.25">
      <c r="J15262" s="1"/>
    </row>
    <row r="15263" spans="10:10" x14ac:dyDescent="0.25">
      <c r="J15263" s="1"/>
    </row>
    <row r="15264" spans="10:10" x14ac:dyDescent="0.25">
      <c r="J15264" s="1"/>
    </row>
    <row r="15265" spans="10:10" x14ac:dyDescent="0.25">
      <c r="J15265" s="1"/>
    </row>
    <row r="15266" spans="10:10" x14ac:dyDescent="0.25">
      <c r="J15266" s="1"/>
    </row>
    <row r="15267" spans="10:10" x14ac:dyDescent="0.25">
      <c r="J15267" s="1"/>
    </row>
    <row r="15268" spans="10:10" x14ac:dyDescent="0.25">
      <c r="J15268" s="1"/>
    </row>
    <row r="15269" spans="10:10" x14ac:dyDescent="0.25">
      <c r="J15269" s="1"/>
    </row>
    <row r="15270" spans="10:10" x14ac:dyDescent="0.25">
      <c r="J15270" s="1"/>
    </row>
    <row r="15271" spans="10:10" x14ac:dyDescent="0.25">
      <c r="J15271" s="1"/>
    </row>
    <row r="15272" spans="10:10" x14ac:dyDescent="0.25">
      <c r="J15272" s="1"/>
    </row>
    <row r="15273" spans="10:10" x14ac:dyDescent="0.25">
      <c r="J15273" s="1"/>
    </row>
    <row r="15274" spans="10:10" x14ac:dyDescent="0.25">
      <c r="J15274" s="1"/>
    </row>
    <row r="15275" spans="10:10" x14ac:dyDescent="0.25">
      <c r="J15275" s="1"/>
    </row>
    <row r="15276" spans="10:10" x14ac:dyDescent="0.25">
      <c r="J15276" s="1"/>
    </row>
    <row r="15277" spans="10:10" x14ac:dyDescent="0.25">
      <c r="J15277" s="1"/>
    </row>
    <row r="15278" spans="10:10" x14ac:dyDescent="0.25">
      <c r="J15278" s="1"/>
    </row>
    <row r="15279" spans="10:10" x14ac:dyDescent="0.25">
      <c r="J15279" s="1"/>
    </row>
    <row r="15280" spans="10:10" x14ac:dyDescent="0.25">
      <c r="J15280" s="1"/>
    </row>
    <row r="15281" spans="10:10" x14ac:dyDescent="0.25">
      <c r="J15281" s="1"/>
    </row>
    <row r="15282" spans="10:10" x14ac:dyDescent="0.25">
      <c r="J15282" s="1"/>
    </row>
    <row r="15283" spans="10:10" x14ac:dyDescent="0.25">
      <c r="J15283" s="1"/>
    </row>
    <row r="15284" spans="10:10" x14ac:dyDescent="0.25">
      <c r="J15284" s="1"/>
    </row>
    <row r="15285" spans="10:10" x14ac:dyDescent="0.25">
      <c r="J15285" s="1"/>
    </row>
    <row r="15286" spans="10:10" x14ac:dyDescent="0.25">
      <c r="J15286" s="1"/>
    </row>
    <row r="15287" spans="10:10" x14ac:dyDescent="0.25">
      <c r="J15287" s="1"/>
    </row>
    <row r="15288" spans="10:10" x14ac:dyDescent="0.25">
      <c r="J15288" s="1"/>
    </row>
    <row r="15289" spans="10:10" x14ac:dyDescent="0.25">
      <c r="J15289" s="1"/>
    </row>
    <row r="15290" spans="10:10" x14ac:dyDescent="0.25">
      <c r="J15290" s="1"/>
    </row>
    <row r="15291" spans="10:10" x14ac:dyDescent="0.25">
      <c r="J15291" s="1"/>
    </row>
    <row r="15292" spans="10:10" x14ac:dyDescent="0.25">
      <c r="J15292" s="1"/>
    </row>
    <row r="15293" spans="10:10" x14ac:dyDescent="0.25">
      <c r="J15293" s="1"/>
    </row>
    <row r="15294" spans="10:10" x14ac:dyDescent="0.25">
      <c r="J15294" s="1"/>
    </row>
    <row r="15295" spans="10:10" x14ac:dyDescent="0.25">
      <c r="J15295" s="1"/>
    </row>
    <row r="15296" spans="10:10" x14ac:dyDescent="0.25">
      <c r="J15296" s="1"/>
    </row>
    <row r="15297" spans="10:10" x14ac:dyDescent="0.25">
      <c r="J15297" s="1"/>
    </row>
    <row r="15298" spans="10:10" x14ac:dyDescent="0.25">
      <c r="J15298" s="1"/>
    </row>
    <row r="15299" spans="10:10" x14ac:dyDescent="0.25">
      <c r="J15299" s="1"/>
    </row>
    <row r="15300" spans="10:10" x14ac:dyDescent="0.25">
      <c r="J15300" s="1"/>
    </row>
    <row r="15301" spans="10:10" x14ac:dyDescent="0.25">
      <c r="J15301" s="1"/>
    </row>
    <row r="15302" spans="10:10" x14ac:dyDescent="0.25">
      <c r="J15302" s="1"/>
    </row>
    <row r="15303" spans="10:10" x14ac:dyDescent="0.25">
      <c r="J15303" s="1"/>
    </row>
    <row r="15304" spans="10:10" x14ac:dyDescent="0.25">
      <c r="J15304" s="1"/>
    </row>
    <row r="15305" spans="10:10" x14ac:dyDescent="0.25">
      <c r="J15305" s="1"/>
    </row>
    <row r="15306" spans="10:10" x14ac:dyDescent="0.25">
      <c r="J15306" s="1"/>
    </row>
    <row r="15307" spans="10:10" x14ac:dyDescent="0.25">
      <c r="J15307" s="1"/>
    </row>
    <row r="15308" spans="10:10" x14ac:dyDescent="0.25">
      <c r="J15308" s="1"/>
    </row>
    <row r="15309" spans="10:10" x14ac:dyDescent="0.25">
      <c r="J15309" s="1"/>
    </row>
    <row r="15310" spans="10:10" x14ac:dyDescent="0.25">
      <c r="J15310" s="1"/>
    </row>
    <row r="15311" spans="10:10" x14ac:dyDescent="0.25">
      <c r="J15311" s="1"/>
    </row>
    <row r="15312" spans="10:10" x14ac:dyDescent="0.25">
      <c r="J15312" s="1"/>
    </row>
    <row r="15313" spans="10:10" x14ac:dyDescent="0.25">
      <c r="J15313" s="1"/>
    </row>
    <row r="15314" spans="10:10" x14ac:dyDescent="0.25">
      <c r="J15314" s="1"/>
    </row>
    <row r="15315" spans="10:10" x14ac:dyDescent="0.25">
      <c r="J15315" s="1"/>
    </row>
    <row r="15316" spans="10:10" x14ac:dyDescent="0.25">
      <c r="J15316" s="1"/>
    </row>
    <row r="15317" spans="10:10" x14ac:dyDescent="0.25">
      <c r="J15317" s="1"/>
    </row>
    <row r="15318" spans="10:10" x14ac:dyDescent="0.25">
      <c r="J15318" s="1"/>
    </row>
    <row r="15319" spans="10:10" x14ac:dyDescent="0.25">
      <c r="J15319" s="1"/>
    </row>
    <row r="15320" spans="10:10" x14ac:dyDescent="0.25">
      <c r="J15320" s="1"/>
    </row>
    <row r="15321" spans="10:10" x14ac:dyDescent="0.25">
      <c r="J15321" s="1"/>
    </row>
    <row r="15322" spans="10:10" x14ac:dyDescent="0.25">
      <c r="J15322" s="1"/>
    </row>
    <row r="15323" spans="10:10" x14ac:dyDescent="0.25">
      <c r="J15323" s="1"/>
    </row>
    <row r="15324" spans="10:10" x14ac:dyDescent="0.25">
      <c r="J15324" s="1"/>
    </row>
    <row r="15325" spans="10:10" x14ac:dyDescent="0.25">
      <c r="J15325" s="1"/>
    </row>
    <row r="15326" spans="10:10" x14ac:dyDescent="0.25">
      <c r="J15326" s="1"/>
    </row>
    <row r="15327" spans="10:10" x14ac:dyDescent="0.25">
      <c r="J15327" s="1"/>
    </row>
    <row r="15328" spans="10:10" x14ac:dyDescent="0.25">
      <c r="J15328" s="1"/>
    </row>
    <row r="15329" spans="10:10" x14ac:dyDescent="0.25">
      <c r="J15329" s="1"/>
    </row>
    <row r="15330" spans="10:10" x14ac:dyDescent="0.25">
      <c r="J15330" s="1"/>
    </row>
    <row r="15331" spans="10:10" x14ac:dyDescent="0.25">
      <c r="J15331" s="1"/>
    </row>
    <row r="15332" spans="10:10" x14ac:dyDescent="0.25">
      <c r="J15332" s="1"/>
    </row>
    <row r="15333" spans="10:10" x14ac:dyDescent="0.25">
      <c r="J15333" s="1"/>
    </row>
    <row r="15334" spans="10:10" x14ac:dyDescent="0.25">
      <c r="J15334" s="1"/>
    </row>
    <row r="15335" spans="10:10" x14ac:dyDescent="0.25">
      <c r="J15335" s="1"/>
    </row>
    <row r="15336" spans="10:10" x14ac:dyDescent="0.25">
      <c r="J15336" s="1"/>
    </row>
    <row r="15337" spans="10:10" x14ac:dyDescent="0.25">
      <c r="J15337" s="1"/>
    </row>
    <row r="15338" spans="10:10" x14ac:dyDescent="0.25">
      <c r="J15338" s="1"/>
    </row>
    <row r="15339" spans="10:10" x14ac:dyDescent="0.25">
      <c r="J15339" s="1"/>
    </row>
    <row r="15340" spans="10:10" x14ac:dyDescent="0.25">
      <c r="J15340" s="1"/>
    </row>
    <row r="15341" spans="10:10" x14ac:dyDescent="0.25">
      <c r="J15341" s="1"/>
    </row>
    <row r="15342" spans="10:10" x14ac:dyDescent="0.25">
      <c r="J15342" s="1"/>
    </row>
    <row r="15343" spans="10:10" x14ac:dyDescent="0.25">
      <c r="J15343" s="1"/>
    </row>
    <row r="15344" spans="10:10" x14ac:dyDescent="0.25">
      <c r="J15344" s="1"/>
    </row>
    <row r="15345" spans="10:10" x14ac:dyDescent="0.25">
      <c r="J15345" s="1"/>
    </row>
    <row r="15346" spans="10:10" x14ac:dyDescent="0.25">
      <c r="J15346" s="1"/>
    </row>
    <row r="15347" spans="10:10" x14ac:dyDescent="0.25">
      <c r="J15347" s="1"/>
    </row>
    <row r="15348" spans="10:10" x14ac:dyDescent="0.25">
      <c r="J15348" s="1"/>
    </row>
    <row r="15349" spans="10:10" x14ac:dyDescent="0.25">
      <c r="J15349" s="1"/>
    </row>
    <row r="15350" spans="10:10" x14ac:dyDescent="0.25">
      <c r="J15350" s="1"/>
    </row>
    <row r="15351" spans="10:10" x14ac:dyDescent="0.25">
      <c r="J15351" s="1"/>
    </row>
    <row r="15352" spans="10:10" x14ac:dyDescent="0.25">
      <c r="J15352" s="1"/>
    </row>
    <row r="15353" spans="10:10" x14ac:dyDescent="0.25">
      <c r="J15353" s="1"/>
    </row>
    <row r="15354" spans="10:10" x14ac:dyDescent="0.25">
      <c r="J15354" s="1"/>
    </row>
    <row r="15355" spans="10:10" x14ac:dyDescent="0.25">
      <c r="J15355" s="1"/>
    </row>
    <row r="15356" spans="10:10" x14ac:dyDescent="0.25">
      <c r="J15356" s="1"/>
    </row>
    <row r="15357" spans="10:10" x14ac:dyDescent="0.25">
      <c r="J15357" s="1"/>
    </row>
    <row r="15358" spans="10:10" x14ac:dyDescent="0.25">
      <c r="J15358" s="1"/>
    </row>
    <row r="15359" spans="10:10" x14ac:dyDescent="0.25">
      <c r="J15359" s="1"/>
    </row>
    <row r="15360" spans="10:10" x14ac:dyDescent="0.25">
      <c r="J15360" s="1"/>
    </row>
    <row r="15361" spans="10:10" x14ac:dyDescent="0.25">
      <c r="J15361" s="1"/>
    </row>
    <row r="15362" spans="10:10" x14ac:dyDescent="0.25">
      <c r="J15362" s="1"/>
    </row>
    <row r="15363" spans="10:10" x14ac:dyDescent="0.25">
      <c r="J15363" s="1"/>
    </row>
    <row r="15364" spans="10:10" x14ac:dyDescent="0.25">
      <c r="J15364" s="1"/>
    </row>
    <row r="15365" spans="10:10" x14ac:dyDescent="0.25">
      <c r="J15365" s="1"/>
    </row>
    <row r="15366" spans="10:10" x14ac:dyDescent="0.25">
      <c r="J15366" s="1"/>
    </row>
    <row r="15367" spans="10:10" x14ac:dyDescent="0.25">
      <c r="J15367" s="1"/>
    </row>
    <row r="15368" spans="10:10" x14ac:dyDescent="0.25">
      <c r="J15368" s="1"/>
    </row>
    <row r="15369" spans="10:10" x14ac:dyDescent="0.25">
      <c r="J15369" s="1"/>
    </row>
    <row r="15370" spans="10:10" x14ac:dyDescent="0.25">
      <c r="J15370" s="1"/>
    </row>
    <row r="15371" spans="10:10" x14ac:dyDescent="0.25">
      <c r="J15371" s="1"/>
    </row>
    <row r="15372" spans="10:10" x14ac:dyDescent="0.25">
      <c r="J15372" s="1"/>
    </row>
    <row r="15373" spans="10:10" x14ac:dyDescent="0.25">
      <c r="J15373" s="1"/>
    </row>
    <row r="15374" spans="10:10" x14ac:dyDescent="0.25">
      <c r="J15374" s="1"/>
    </row>
    <row r="15375" spans="10:10" x14ac:dyDescent="0.25">
      <c r="J15375" s="1"/>
    </row>
    <row r="15376" spans="10:10" x14ac:dyDescent="0.25">
      <c r="J15376" s="1"/>
    </row>
    <row r="15377" spans="10:10" x14ac:dyDescent="0.25">
      <c r="J15377" s="1"/>
    </row>
    <row r="15378" spans="10:10" x14ac:dyDescent="0.25">
      <c r="J15378" s="1"/>
    </row>
    <row r="15379" spans="10:10" x14ac:dyDescent="0.25">
      <c r="J15379" s="1"/>
    </row>
    <row r="15380" spans="10:10" x14ac:dyDescent="0.25">
      <c r="J15380" s="1"/>
    </row>
    <row r="15381" spans="10:10" x14ac:dyDescent="0.25">
      <c r="J15381" s="1"/>
    </row>
    <row r="15382" spans="10:10" x14ac:dyDescent="0.25">
      <c r="J15382" s="1"/>
    </row>
    <row r="15383" spans="10:10" x14ac:dyDescent="0.25">
      <c r="J15383" s="1"/>
    </row>
    <row r="15384" spans="10:10" x14ac:dyDescent="0.25">
      <c r="J15384" s="1"/>
    </row>
    <row r="15385" spans="10:10" x14ac:dyDescent="0.25">
      <c r="J15385" s="1"/>
    </row>
    <row r="15386" spans="10:10" x14ac:dyDescent="0.25">
      <c r="J15386" s="1"/>
    </row>
    <row r="15387" spans="10:10" x14ac:dyDescent="0.25">
      <c r="J15387" s="1"/>
    </row>
    <row r="15388" spans="10:10" x14ac:dyDescent="0.25">
      <c r="J15388" s="1"/>
    </row>
    <row r="15389" spans="10:10" x14ac:dyDescent="0.25">
      <c r="J15389" s="1"/>
    </row>
    <row r="15390" spans="10:10" x14ac:dyDescent="0.25">
      <c r="J15390" s="1"/>
    </row>
    <row r="15391" spans="10:10" x14ac:dyDescent="0.25">
      <c r="J15391" s="1"/>
    </row>
    <row r="15392" spans="10:10" x14ac:dyDescent="0.25">
      <c r="J15392" s="1"/>
    </row>
    <row r="15393" spans="10:10" x14ac:dyDescent="0.25">
      <c r="J15393" s="1"/>
    </row>
    <row r="15394" spans="10:10" x14ac:dyDescent="0.25">
      <c r="J15394" s="1"/>
    </row>
    <row r="15395" spans="10:10" x14ac:dyDescent="0.25">
      <c r="J15395" s="1"/>
    </row>
    <row r="15396" spans="10:10" x14ac:dyDescent="0.25">
      <c r="J15396" s="1"/>
    </row>
    <row r="15397" spans="10:10" x14ac:dyDescent="0.25">
      <c r="J15397" s="1"/>
    </row>
    <row r="15398" spans="10:10" x14ac:dyDescent="0.25">
      <c r="J15398" s="1"/>
    </row>
    <row r="15399" spans="10:10" x14ac:dyDescent="0.25">
      <c r="J15399" s="1"/>
    </row>
    <row r="15400" spans="10:10" x14ac:dyDescent="0.25">
      <c r="J15400" s="1"/>
    </row>
    <row r="15401" spans="10:10" x14ac:dyDescent="0.25">
      <c r="J15401" s="1"/>
    </row>
    <row r="15402" spans="10:10" x14ac:dyDescent="0.25">
      <c r="J15402" s="1"/>
    </row>
    <row r="15403" spans="10:10" x14ac:dyDescent="0.25">
      <c r="J15403" s="1"/>
    </row>
    <row r="15404" spans="10:10" x14ac:dyDescent="0.25">
      <c r="J15404" s="1"/>
    </row>
    <row r="15405" spans="10:10" x14ac:dyDescent="0.25">
      <c r="J15405" s="1"/>
    </row>
    <row r="15406" spans="10:10" x14ac:dyDescent="0.25">
      <c r="J15406" s="1"/>
    </row>
    <row r="15407" spans="10:10" x14ac:dyDescent="0.25">
      <c r="J15407" s="1"/>
    </row>
    <row r="15408" spans="10:10" x14ac:dyDescent="0.25">
      <c r="J15408" s="1"/>
    </row>
    <row r="15409" spans="10:10" x14ac:dyDescent="0.25">
      <c r="J15409" s="1"/>
    </row>
    <row r="15410" spans="10:10" x14ac:dyDescent="0.25">
      <c r="J15410" s="1"/>
    </row>
    <row r="15411" spans="10:10" x14ac:dyDescent="0.25">
      <c r="J15411" s="1"/>
    </row>
    <row r="15412" spans="10:10" x14ac:dyDescent="0.25">
      <c r="J15412" s="1"/>
    </row>
    <row r="15413" spans="10:10" x14ac:dyDescent="0.25">
      <c r="J15413" s="1"/>
    </row>
    <row r="15414" spans="10:10" x14ac:dyDescent="0.25">
      <c r="J15414" s="1"/>
    </row>
    <row r="15415" spans="10:10" x14ac:dyDescent="0.25">
      <c r="J15415" s="1"/>
    </row>
    <row r="15416" spans="10:10" x14ac:dyDescent="0.25">
      <c r="J15416" s="1"/>
    </row>
    <row r="15417" spans="10:10" x14ac:dyDescent="0.25">
      <c r="J15417" s="1"/>
    </row>
    <row r="15418" spans="10:10" x14ac:dyDescent="0.25">
      <c r="J15418" s="1"/>
    </row>
    <row r="15419" spans="10:10" x14ac:dyDescent="0.25">
      <c r="J15419" s="1"/>
    </row>
    <row r="15420" spans="10:10" x14ac:dyDescent="0.25">
      <c r="J15420" s="1"/>
    </row>
    <row r="15421" spans="10:10" x14ac:dyDescent="0.25">
      <c r="J15421" s="1"/>
    </row>
    <row r="15422" spans="10:10" x14ac:dyDescent="0.25">
      <c r="J15422" s="1"/>
    </row>
    <row r="15423" spans="10:10" x14ac:dyDescent="0.25">
      <c r="J15423" s="1"/>
    </row>
    <row r="15424" spans="10:10" x14ac:dyDescent="0.25">
      <c r="J15424" s="1"/>
    </row>
    <row r="15425" spans="10:10" x14ac:dyDescent="0.25">
      <c r="J15425" s="1"/>
    </row>
    <row r="15426" spans="10:10" x14ac:dyDescent="0.25">
      <c r="J15426" s="1"/>
    </row>
    <row r="15427" spans="10:10" x14ac:dyDescent="0.25">
      <c r="J15427" s="1"/>
    </row>
    <row r="15428" spans="10:10" x14ac:dyDescent="0.25">
      <c r="J15428" s="1"/>
    </row>
    <row r="15429" spans="10:10" x14ac:dyDescent="0.25">
      <c r="J15429" s="1"/>
    </row>
    <row r="15430" spans="10:10" x14ac:dyDescent="0.25">
      <c r="J15430" s="1"/>
    </row>
    <row r="15431" spans="10:10" x14ac:dyDescent="0.25">
      <c r="J15431" s="1"/>
    </row>
    <row r="15432" spans="10:10" x14ac:dyDescent="0.25">
      <c r="J15432" s="1"/>
    </row>
    <row r="15433" spans="10:10" x14ac:dyDescent="0.25">
      <c r="J15433" s="1"/>
    </row>
    <row r="15434" spans="10:10" x14ac:dyDescent="0.25">
      <c r="J15434" s="1"/>
    </row>
    <row r="15435" spans="10:10" x14ac:dyDescent="0.25">
      <c r="J15435" s="1"/>
    </row>
    <row r="15436" spans="10:10" x14ac:dyDescent="0.25">
      <c r="J15436" s="1"/>
    </row>
    <row r="15437" spans="10:10" x14ac:dyDescent="0.25">
      <c r="J15437" s="1"/>
    </row>
    <row r="15438" spans="10:10" x14ac:dyDescent="0.25">
      <c r="J15438" s="1"/>
    </row>
    <row r="15439" spans="10:10" x14ac:dyDescent="0.25">
      <c r="J15439" s="1"/>
    </row>
    <row r="15440" spans="10:10" x14ac:dyDescent="0.25">
      <c r="J15440" s="1"/>
    </row>
    <row r="15441" spans="10:10" x14ac:dyDescent="0.25">
      <c r="J15441" s="1"/>
    </row>
    <row r="15442" spans="10:10" x14ac:dyDescent="0.25">
      <c r="J15442" s="1"/>
    </row>
    <row r="15443" spans="10:10" x14ac:dyDescent="0.25">
      <c r="J15443" s="1"/>
    </row>
    <row r="15444" spans="10:10" x14ac:dyDescent="0.25">
      <c r="J15444" s="1"/>
    </row>
    <row r="15445" spans="10:10" x14ac:dyDescent="0.25">
      <c r="J15445" s="1"/>
    </row>
    <row r="15446" spans="10:10" x14ac:dyDescent="0.25">
      <c r="J15446" s="1"/>
    </row>
    <row r="15447" spans="10:10" x14ac:dyDescent="0.25">
      <c r="J15447" s="1"/>
    </row>
    <row r="15448" spans="10:10" x14ac:dyDescent="0.25">
      <c r="J15448" s="1"/>
    </row>
    <row r="15449" spans="10:10" x14ac:dyDescent="0.25">
      <c r="J15449" s="1"/>
    </row>
    <row r="15450" spans="10:10" x14ac:dyDescent="0.25">
      <c r="J15450" s="1"/>
    </row>
    <row r="15451" spans="10:10" x14ac:dyDescent="0.25">
      <c r="J15451" s="1"/>
    </row>
    <row r="15452" spans="10:10" x14ac:dyDescent="0.25">
      <c r="J15452" s="1"/>
    </row>
    <row r="15453" spans="10:10" x14ac:dyDescent="0.25">
      <c r="J15453" s="1"/>
    </row>
    <row r="15454" spans="10:10" x14ac:dyDescent="0.25">
      <c r="J15454" s="1"/>
    </row>
    <row r="15455" spans="10:10" x14ac:dyDescent="0.25">
      <c r="J15455" s="1"/>
    </row>
    <row r="15456" spans="10:10" x14ac:dyDescent="0.25">
      <c r="J15456" s="1"/>
    </row>
    <row r="15457" spans="10:10" x14ac:dyDescent="0.25">
      <c r="J15457" s="1"/>
    </row>
    <row r="15458" spans="10:10" x14ac:dyDescent="0.25">
      <c r="J15458" s="1"/>
    </row>
    <row r="15459" spans="10:10" x14ac:dyDescent="0.25">
      <c r="J15459" s="1"/>
    </row>
    <row r="15460" spans="10:10" x14ac:dyDescent="0.25">
      <c r="J15460" s="1"/>
    </row>
    <row r="15461" spans="10:10" x14ac:dyDescent="0.25">
      <c r="J15461" s="1"/>
    </row>
    <row r="15462" spans="10:10" x14ac:dyDescent="0.25">
      <c r="J15462" s="1"/>
    </row>
    <row r="15463" spans="10:10" x14ac:dyDescent="0.25">
      <c r="J15463" s="1"/>
    </row>
    <row r="15464" spans="10:10" x14ac:dyDescent="0.25">
      <c r="J15464" s="1"/>
    </row>
    <row r="15465" spans="10:10" x14ac:dyDescent="0.25">
      <c r="J15465" s="1"/>
    </row>
    <row r="15466" spans="10:10" x14ac:dyDescent="0.25">
      <c r="J15466" s="1"/>
    </row>
    <row r="15467" spans="10:10" x14ac:dyDescent="0.25">
      <c r="J15467" s="1"/>
    </row>
    <row r="15468" spans="10:10" x14ac:dyDescent="0.25">
      <c r="J15468" s="1"/>
    </row>
    <row r="15469" spans="10:10" x14ac:dyDescent="0.25">
      <c r="J15469" s="1"/>
    </row>
    <row r="15470" spans="10:10" x14ac:dyDescent="0.25">
      <c r="J15470" s="1"/>
    </row>
    <row r="15471" spans="10:10" x14ac:dyDescent="0.25">
      <c r="J15471" s="1"/>
    </row>
    <row r="15472" spans="10:10" x14ac:dyDescent="0.25">
      <c r="J15472" s="1"/>
    </row>
    <row r="15473" spans="10:10" x14ac:dyDescent="0.25">
      <c r="J15473" s="1"/>
    </row>
    <row r="15474" spans="10:10" x14ac:dyDescent="0.25">
      <c r="J15474" s="1"/>
    </row>
    <row r="15475" spans="10:10" x14ac:dyDescent="0.25">
      <c r="J15475" s="1"/>
    </row>
    <row r="15476" spans="10:10" x14ac:dyDescent="0.25">
      <c r="J15476" s="1"/>
    </row>
    <row r="15477" spans="10:10" x14ac:dyDescent="0.25">
      <c r="J15477" s="1"/>
    </row>
    <row r="15478" spans="10:10" x14ac:dyDescent="0.25">
      <c r="J15478" s="1"/>
    </row>
    <row r="15479" spans="10:10" x14ac:dyDescent="0.25">
      <c r="J15479" s="1"/>
    </row>
    <row r="15480" spans="10:10" x14ac:dyDescent="0.25">
      <c r="J15480" s="1"/>
    </row>
    <row r="15481" spans="10:10" x14ac:dyDescent="0.25">
      <c r="J15481" s="1"/>
    </row>
    <row r="15482" spans="10:10" x14ac:dyDescent="0.25">
      <c r="J15482" s="1"/>
    </row>
    <row r="15483" spans="10:10" x14ac:dyDescent="0.25">
      <c r="J15483" s="1"/>
    </row>
    <row r="15484" spans="10:10" x14ac:dyDescent="0.25">
      <c r="J15484" s="1"/>
    </row>
    <row r="15485" spans="10:10" x14ac:dyDescent="0.25">
      <c r="J15485" s="1"/>
    </row>
    <row r="15486" spans="10:10" x14ac:dyDescent="0.25">
      <c r="J15486" s="1"/>
    </row>
    <row r="15487" spans="10:10" x14ac:dyDescent="0.25">
      <c r="J15487" s="1"/>
    </row>
    <row r="15488" spans="10:10" x14ac:dyDescent="0.25">
      <c r="J15488" s="1"/>
    </row>
    <row r="15489" spans="10:10" x14ac:dyDescent="0.25">
      <c r="J15489" s="1"/>
    </row>
    <row r="15490" spans="10:10" x14ac:dyDescent="0.25">
      <c r="J15490" s="1"/>
    </row>
    <row r="15491" spans="10:10" x14ac:dyDescent="0.25">
      <c r="J15491" s="1"/>
    </row>
    <row r="15492" spans="10:10" x14ac:dyDescent="0.25">
      <c r="J15492" s="1"/>
    </row>
    <row r="15493" spans="10:10" x14ac:dyDescent="0.25">
      <c r="J15493" s="1"/>
    </row>
    <row r="15494" spans="10:10" x14ac:dyDescent="0.25">
      <c r="J15494" s="1"/>
    </row>
    <row r="15495" spans="10:10" x14ac:dyDescent="0.25">
      <c r="J15495" s="1"/>
    </row>
    <row r="15496" spans="10:10" x14ac:dyDescent="0.25">
      <c r="J15496" s="1"/>
    </row>
    <row r="15497" spans="10:10" x14ac:dyDescent="0.25">
      <c r="J15497" s="1"/>
    </row>
    <row r="15498" spans="10:10" x14ac:dyDescent="0.25">
      <c r="J15498" s="1"/>
    </row>
    <row r="15499" spans="10:10" x14ac:dyDescent="0.25">
      <c r="J15499" s="1"/>
    </row>
    <row r="15500" spans="10:10" x14ac:dyDescent="0.25">
      <c r="J15500" s="1"/>
    </row>
    <row r="15501" spans="10:10" x14ac:dyDescent="0.25">
      <c r="J15501" s="1"/>
    </row>
    <row r="15502" spans="10:10" x14ac:dyDescent="0.25">
      <c r="J15502" s="1"/>
    </row>
    <row r="15503" spans="10:10" x14ac:dyDescent="0.25">
      <c r="J15503" s="1"/>
    </row>
    <row r="15504" spans="10:10" x14ac:dyDescent="0.25">
      <c r="J15504" s="1"/>
    </row>
    <row r="15505" spans="10:10" x14ac:dyDescent="0.25">
      <c r="J15505" s="1"/>
    </row>
    <row r="15506" spans="10:10" x14ac:dyDescent="0.25">
      <c r="J15506" s="1"/>
    </row>
    <row r="15507" spans="10:10" x14ac:dyDescent="0.25">
      <c r="J15507" s="1"/>
    </row>
    <row r="15508" spans="10:10" x14ac:dyDescent="0.25">
      <c r="J15508" s="1"/>
    </row>
    <row r="15509" spans="10:10" x14ac:dyDescent="0.25">
      <c r="J15509" s="1"/>
    </row>
    <row r="15510" spans="10:10" x14ac:dyDescent="0.25">
      <c r="J15510" s="1"/>
    </row>
    <row r="15511" spans="10:10" x14ac:dyDescent="0.25">
      <c r="J15511" s="1"/>
    </row>
    <row r="15512" spans="10:10" x14ac:dyDescent="0.25">
      <c r="J15512" s="1"/>
    </row>
    <row r="15513" spans="10:10" x14ac:dyDescent="0.25">
      <c r="J15513" s="1"/>
    </row>
    <row r="15514" spans="10:10" x14ac:dyDescent="0.25">
      <c r="J15514" s="1"/>
    </row>
    <row r="15515" spans="10:10" x14ac:dyDescent="0.25">
      <c r="J15515" s="1"/>
    </row>
    <row r="15516" spans="10:10" x14ac:dyDescent="0.25">
      <c r="J15516" s="1"/>
    </row>
    <row r="15517" spans="10:10" x14ac:dyDescent="0.25">
      <c r="J15517" s="1"/>
    </row>
    <row r="15518" spans="10:10" x14ac:dyDescent="0.25">
      <c r="J15518" s="1"/>
    </row>
    <row r="15519" spans="10:10" x14ac:dyDescent="0.25">
      <c r="J15519" s="1"/>
    </row>
    <row r="15520" spans="10:10" x14ac:dyDescent="0.25">
      <c r="J15520" s="1"/>
    </row>
    <row r="15521" spans="10:10" x14ac:dyDescent="0.25">
      <c r="J15521" s="1"/>
    </row>
    <row r="15522" spans="10:10" x14ac:dyDescent="0.25">
      <c r="J15522" s="1"/>
    </row>
    <row r="15523" spans="10:10" x14ac:dyDescent="0.25">
      <c r="J15523" s="1"/>
    </row>
    <row r="15524" spans="10:10" x14ac:dyDescent="0.25">
      <c r="J15524" s="1"/>
    </row>
    <row r="15525" spans="10:10" x14ac:dyDescent="0.25">
      <c r="J15525" s="1"/>
    </row>
    <row r="15526" spans="10:10" x14ac:dyDescent="0.25">
      <c r="J15526" s="1"/>
    </row>
    <row r="15527" spans="10:10" x14ac:dyDescent="0.25">
      <c r="J15527" s="1"/>
    </row>
    <row r="15528" spans="10:10" x14ac:dyDescent="0.25">
      <c r="J15528" s="1"/>
    </row>
    <row r="15529" spans="10:10" x14ac:dyDescent="0.25">
      <c r="J15529" s="1"/>
    </row>
    <row r="15530" spans="10:10" x14ac:dyDescent="0.25">
      <c r="J15530" s="1"/>
    </row>
    <row r="15531" spans="10:10" x14ac:dyDescent="0.25">
      <c r="J15531" s="1"/>
    </row>
    <row r="15532" spans="10:10" x14ac:dyDescent="0.25">
      <c r="J15532" s="1"/>
    </row>
    <row r="15533" spans="10:10" x14ac:dyDescent="0.25">
      <c r="J15533" s="1"/>
    </row>
    <row r="15534" spans="10:10" x14ac:dyDescent="0.25">
      <c r="J15534" s="1"/>
    </row>
    <row r="15535" spans="10:10" x14ac:dyDescent="0.25">
      <c r="J15535" s="1"/>
    </row>
    <row r="15536" spans="10:10" x14ac:dyDescent="0.25">
      <c r="J15536" s="1"/>
    </row>
    <row r="15537" spans="10:10" x14ac:dyDescent="0.25">
      <c r="J15537" s="1"/>
    </row>
    <row r="15538" spans="10:10" x14ac:dyDescent="0.25">
      <c r="J15538" s="1"/>
    </row>
    <row r="15539" spans="10:10" x14ac:dyDescent="0.25">
      <c r="J15539" s="1"/>
    </row>
    <row r="15540" spans="10:10" x14ac:dyDescent="0.25">
      <c r="J15540" s="1"/>
    </row>
    <row r="15541" spans="10:10" x14ac:dyDescent="0.25">
      <c r="J15541" s="1"/>
    </row>
    <row r="15542" spans="10:10" x14ac:dyDescent="0.25">
      <c r="J15542" s="1"/>
    </row>
    <row r="15543" spans="10:10" x14ac:dyDescent="0.25">
      <c r="J15543" s="1"/>
    </row>
    <row r="15544" spans="10:10" x14ac:dyDescent="0.25">
      <c r="J15544" s="1"/>
    </row>
    <row r="15545" spans="10:10" x14ac:dyDescent="0.25">
      <c r="J15545" s="1"/>
    </row>
    <row r="15546" spans="10:10" x14ac:dyDescent="0.25">
      <c r="J15546" s="1"/>
    </row>
    <row r="15547" spans="10:10" x14ac:dyDescent="0.25">
      <c r="J15547" s="1"/>
    </row>
    <row r="15548" spans="10:10" x14ac:dyDescent="0.25">
      <c r="J15548" s="1"/>
    </row>
    <row r="15549" spans="10:10" x14ac:dyDescent="0.25">
      <c r="J15549" s="1"/>
    </row>
    <row r="15550" spans="10:10" x14ac:dyDescent="0.25">
      <c r="J15550" s="1"/>
    </row>
    <row r="15551" spans="10:10" x14ac:dyDescent="0.25">
      <c r="J15551" s="1"/>
    </row>
    <row r="15552" spans="10:10" x14ac:dyDescent="0.25">
      <c r="J15552" s="1"/>
    </row>
    <row r="15553" spans="10:10" x14ac:dyDescent="0.25">
      <c r="J15553" s="1"/>
    </row>
    <row r="15554" spans="10:10" x14ac:dyDescent="0.25">
      <c r="J15554" s="1"/>
    </row>
    <row r="15555" spans="10:10" x14ac:dyDescent="0.25">
      <c r="J15555" s="1"/>
    </row>
    <row r="15556" spans="10:10" x14ac:dyDescent="0.25">
      <c r="J15556" s="1"/>
    </row>
    <row r="15557" spans="10:10" x14ac:dyDescent="0.25">
      <c r="J15557" s="1"/>
    </row>
    <row r="15558" spans="10:10" x14ac:dyDescent="0.25">
      <c r="J15558" s="1"/>
    </row>
    <row r="15559" spans="10:10" x14ac:dyDescent="0.25">
      <c r="J15559" s="1"/>
    </row>
    <row r="15560" spans="10:10" x14ac:dyDescent="0.25">
      <c r="J15560" s="1"/>
    </row>
    <row r="15561" spans="10:10" x14ac:dyDescent="0.25">
      <c r="J15561" s="1"/>
    </row>
    <row r="15562" spans="10:10" x14ac:dyDescent="0.25">
      <c r="J15562" s="1"/>
    </row>
    <row r="15563" spans="10:10" x14ac:dyDescent="0.25">
      <c r="J15563" s="1"/>
    </row>
    <row r="15564" spans="10:10" x14ac:dyDescent="0.25">
      <c r="J15564" s="1"/>
    </row>
    <row r="15565" spans="10:10" x14ac:dyDescent="0.25">
      <c r="J15565" s="1"/>
    </row>
    <row r="15566" spans="10:10" x14ac:dyDescent="0.25">
      <c r="J15566" s="1"/>
    </row>
    <row r="15567" spans="10:10" x14ac:dyDescent="0.25">
      <c r="J15567" s="1"/>
    </row>
    <row r="15568" spans="10:10" x14ac:dyDescent="0.25">
      <c r="J15568" s="1"/>
    </row>
    <row r="15569" spans="10:10" x14ac:dyDescent="0.25">
      <c r="J15569" s="1"/>
    </row>
    <row r="15570" spans="10:10" x14ac:dyDescent="0.25">
      <c r="J15570" s="1"/>
    </row>
    <row r="15571" spans="10:10" x14ac:dyDescent="0.25">
      <c r="J15571" s="1"/>
    </row>
    <row r="15572" spans="10:10" x14ac:dyDescent="0.25">
      <c r="J15572" s="1"/>
    </row>
    <row r="15573" spans="10:10" x14ac:dyDescent="0.25">
      <c r="J15573" s="1"/>
    </row>
    <row r="15574" spans="10:10" x14ac:dyDescent="0.25">
      <c r="J15574" s="1"/>
    </row>
    <row r="15575" spans="10:10" x14ac:dyDescent="0.25">
      <c r="J15575" s="1"/>
    </row>
    <row r="15576" spans="10:10" x14ac:dyDescent="0.25">
      <c r="J15576" s="1"/>
    </row>
    <row r="15577" spans="10:10" x14ac:dyDescent="0.25">
      <c r="J15577" s="1"/>
    </row>
    <row r="15578" spans="10:10" x14ac:dyDescent="0.25">
      <c r="J15578" s="1"/>
    </row>
    <row r="15579" spans="10:10" x14ac:dyDescent="0.25">
      <c r="J15579" s="1"/>
    </row>
    <row r="15580" spans="10:10" x14ac:dyDescent="0.25">
      <c r="J15580" s="1"/>
    </row>
    <row r="15581" spans="10:10" x14ac:dyDescent="0.25">
      <c r="J15581" s="1"/>
    </row>
    <row r="15582" spans="10:10" x14ac:dyDescent="0.25">
      <c r="J15582" s="1"/>
    </row>
    <row r="15583" spans="10:10" x14ac:dyDescent="0.25">
      <c r="J15583" s="1"/>
    </row>
    <row r="15584" spans="10:10" x14ac:dyDescent="0.25">
      <c r="J15584" s="1"/>
    </row>
    <row r="15585" spans="10:10" x14ac:dyDescent="0.25">
      <c r="J15585" s="1"/>
    </row>
    <row r="15586" spans="10:10" x14ac:dyDescent="0.25">
      <c r="J15586" s="1"/>
    </row>
    <row r="15587" spans="10:10" x14ac:dyDescent="0.25">
      <c r="J15587" s="1"/>
    </row>
    <row r="15588" spans="10:10" x14ac:dyDescent="0.25">
      <c r="J15588" s="1"/>
    </row>
    <row r="15589" spans="10:10" x14ac:dyDescent="0.25">
      <c r="J15589" s="1"/>
    </row>
    <row r="15590" spans="10:10" x14ac:dyDescent="0.25">
      <c r="J15590" s="1"/>
    </row>
    <row r="15591" spans="10:10" x14ac:dyDescent="0.25">
      <c r="J15591" s="1"/>
    </row>
    <row r="15592" spans="10:10" x14ac:dyDescent="0.25">
      <c r="J15592" s="1"/>
    </row>
    <row r="15593" spans="10:10" x14ac:dyDescent="0.25">
      <c r="J15593" s="1"/>
    </row>
    <row r="15594" spans="10:10" x14ac:dyDescent="0.25">
      <c r="J15594" s="1"/>
    </row>
    <row r="15595" spans="10:10" x14ac:dyDescent="0.25">
      <c r="J15595" s="1"/>
    </row>
    <row r="15596" spans="10:10" x14ac:dyDescent="0.25">
      <c r="J15596" s="1"/>
    </row>
    <row r="15597" spans="10:10" x14ac:dyDescent="0.25">
      <c r="J15597" s="1"/>
    </row>
    <row r="15598" spans="10:10" x14ac:dyDescent="0.25">
      <c r="J15598" s="1"/>
    </row>
    <row r="15599" spans="10:10" x14ac:dyDescent="0.25">
      <c r="J15599" s="1"/>
    </row>
    <row r="15600" spans="10:10" x14ac:dyDescent="0.25">
      <c r="J15600" s="1"/>
    </row>
    <row r="15601" spans="10:10" x14ac:dyDescent="0.25">
      <c r="J15601" s="1"/>
    </row>
    <row r="15602" spans="10:10" x14ac:dyDescent="0.25">
      <c r="J15602" s="1"/>
    </row>
    <row r="15603" spans="10:10" x14ac:dyDescent="0.25">
      <c r="J15603" s="1"/>
    </row>
    <row r="15604" spans="10:10" x14ac:dyDescent="0.25">
      <c r="J15604" s="1"/>
    </row>
    <row r="15605" spans="10:10" x14ac:dyDescent="0.25">
      <c r="J15605" s="1"/>
    </row>
    <row r="15606" spans="10:10" x14ac:dyDescent="0.25">
      <c r="J15606" s="1"/>
    </row>
    <row r="15607" spans="10:10" x14ac:dyDescent="0.25">
      <c r="J15607" s="1"/>
    </row>
    <row r="15608" spans="10:10" x14ac:dyDescent="0.25">
      <c r="J15608" s="1"/>
    </row>
    <row r="15609" spans="10:10" x14ac:dyDescent="0.25">
      <c r="J15609" s="1"/>
    </row>
    <row r="15610" spans="10:10" x14ac:dyDescent="0.25">
      <c r="J15610" s="1"/>
    </row>
    <row r="15611" spans="10:10" x14ac:dyDescent="0.25">
      <c r="J15611" s="1"/>
    </row>
    <row r="15612" spans="10:10" x14ac:dyDescent="0.25">
      <c r="J15612" s="1"/>
    </row>
    <row r="15613" spans="10:10" x14ac:dyDescent="0.25">
      <c r="J15613" s="1"/>
    </row>
    <row r="15614" spans="10:10" x14ac:dyDescent="0.25">
      <c r="J15614" s="1"/>
    </row>
    <row r="15615" spans="10:10" x14ac:dyDescent="0.25">
      <c r="J15615" s="1"/>
    </row>
    <row r="15616" spans="10:10" x14ac:dyDescent="0.25">
      <c r="J15616" s="1"/>
    </row>
    <row r="15617" spans="10:10" x14ac:dyDescent="0.25">
      <c r="J15617" s="1"/>
    </row>
    <row r="15618" spans="10:10" x14ac:dyDescent="0.25">
      <c r="J15618" s="1"/>
    </row>
    <row r="15619" spans="10:10" x14ac:dyDescent="0.25">
      <c r="J15619" s="1"/>
    </row>
    <row r="15620" spans="10:10" x14ac:dyDescent="0.25">
      <c r="J15620" s="1"/>
    </row>
    <row r="15621" spans="10:10" x14ac:dyDescent="0.25">
      <c r="J15621" s="1"/>
    </row>
    <row r="15622" spans="10:10" x14ac:dyDescent="0.25">
      <c r="J15622" s="1"/>
    </row>
    <row r="15623" spans="10:10" x14ac:dyDescent="0.25">
      <c r="J15623" s="1"/>
    </row>
    <row r="15624" spans="10:10" x14ac:dyDescent="0.25">
      <c r="J15624" s="1"/>
    </row>
    <row r="15625" spans="10:10" x14ac:dyDescent="0.25">
      <c r="J15625" s="1"/>
    </row>
    <row r="15626" spans="10:10" x14ac:dyDescent="0.25">
      <c r="J15626" s="1"/>
    </row>
    <row r="15627" spans="10:10" x14ac:dyDescent="0.25">
      <c r="J15627" s="1"/>
    </row>
    <row r="15628" spans="10:10" x14ac:dyDescent="0.25">
      <c r="J15628" s="1"/>
    </row>
    <row r="15629" spans="10:10" x14ac:dyDescent="0.25">
      <c r="J15629" s="1"/>
    </row>
    <row r="15630" spans="10:10" x14ac:dyDescent="0.25">
      <c r="J15630" s="1"/>
    </row>
    <row r="15631" spans="10:10" x14ac:dyDescent="0.25">
      <c r="J15631" s="1"/>
    </row>
    <row r="15632" spans="10:10" x14ac:dyDescent="0.25">
      <c r="J15632" s="1"/>
    </row>
    <row r="15633" spans="10:10" x14ac:dyDescent="0.25">
      <c r="J15633" s="1"/>
    </row>
    <row r="15634" spans="10:10" x14ac:dyDescent="0.25">
      <c r="J15634" s="1"/>
    </row>
    <row r="15635" spans="10:10" x14ac:dyDescent="0.25">
      <c r="J15635" s="1"/>
    </row>
    <row r="15636" spans="10:10" x14ac:dyDescent="0.25">
      <c r="J15636" s="1"/>
    </row>
    <row r="15637" spans="10:10" x14ac:dyDescent="0.25">
      <c r="J15637" s="1"/>
    </row>
    <row r="15638" spans="10:10" x14ac:dyDescent="0.25">
      <c r="J15638" s="1"/>
    </row>
    <row r="15639" spans="10:10" x14ac:dyDescent="0.25">
      <c r="J15639" s="1"/>
    </row>
    <row r="15640" spans="10:10" x14ac:dyDescent="0.25">
      <c r="J15640" s="1"/>
    </row>
    <row r="15641" spans="10:10" x14ac:dyDescent="0.25">
      <c r="J15641" s="1"/>
    </row>
    <row r="15642" spans="10:10" x14ac:dyDescent="0.25">
      <c r="J15642" s="1"/>
    </row>
    <row r="15643" spans="10:10" x14ac:dyDescent="0.25">
      <c r="J15643" s="1"/>
    </row>
    <row r="15644" spans="10:10" x14ac:dyDescent="0.25">
      <c r="J15644" s="1"/>
    </row>
    <row r="15645" spans="10:10" x14ac:dyDescent="0.25">
      <c r="J15645" s="1"/>
    </row>
    <row r="15646" spans="10:10" x14ac:dyDescent="0.25">
      <c r="J15646" s="1"/>
    </row>
    <row r="15647" spans="10:10" x14ac:dyDescent="0.25">
      <c r="J15647" s="1"/>
    </row>
    <row r="15648" spans="10:10" x14ac:dyDescent="0.25">
      <c r="J15648" s="1"/>
    </row>
    <row r="15649" spans="10:10" x14ac:dyDescent="0.25">
      <c r="J15649" s="1"/>
    </row>
    <row r="15650" spans="10:10" x14ac:dyDescent="0.25">
      <c r="J15650" s="1"/>
    </row>
    <row r="15651" spans="10:10" x14ac:dyDescent="0.25">
      <c r="J15651" s="1"/>
    </row>
    <row r="15652" spans="10:10" x14ac:dyDescent="0.25">
      <c r="J15652" s="1"/>
    </row>
    <row r="15653" spans="10:10" x14ac:dyDescent="0.25">
      <c r="J15653" s="1"/>
    </row>
    <row r="15654" spans="10:10" x14ac:dyDescent="0.25">
      <c r="J15654" s="1"/>
    </row>
    <row r="15655" spans="10:10" x14ac:dyDescent="0.25">
      <c r="J15655" s="1"/>
    </row>
    <row r="15656" spans="10:10" x14ac:dyDescent="0.25">
      <c r="J15656" s="1"/>
    </row>
    <row r="15657" spans="10:10" x14ac:dyDescent="0.25">
      <c r="J15657" s="1"/>
    </row>
    <row r="15658" spans="10:10" x14ac:dyDescent="0.25">
      <c r="J15658" s="1"/>
    </row>
    <row r="15659" spans="10:10" x14ac:dyDescent="0.25">
      <c r="J15659" s="1"/>
    </row>
    <row r="15660" spans="10:10" x14ac:dyDescent="0.25">
      <c r="J15660" s="1"/>
    </row>
    <row r="15661" spans="10:10" x14ac:dyDescent="0.25">
      <c r="J15661" s="1"/>
    </row>
    <row r="15662" spans="10:10" x14ac:dyDescent="0.25">
      <c r="J15662" s="1"/>
    </row>
    <row r="15663" spans="10:10" x14ac:dyDescent="0.25">
      <c r="J15663" s="1"/>
    </row>
    <row r="15664" spans="10:10" x14ac:dyDescent="0.25">
      <c r="J15664" s="1"/>
    </row>
    <row r="15665" spans="10:10" x14ac:dyDescent="0.25">
      <c r="J15665" s="1"/>
    </row>
    <row r="15666" spans="10:10" x14ac:dyDescent="0.25">
      <c r="J15666" s="1"/>
    </row>
    <row r="15667" spans="10:10" x14ac:dyDescent="0.25">
      <c r="J15667" s="1"/>
    </row>
    <row r="15668" spans="10:10" x14ac:dyDescent="0.25">
      <c r="J15668" s="1"/>
    </row>
    <row r="15669" spans="10:10" x14ac:dyDescent="0.25">
      <c r="J15669" s="1"/>
    </row>
    <row r="15670" spans="10:10" x14ac:dyDescent="0.25">
      <c r="J15670" s="1"/>
    </row>
    <row r="15671" spans="10:10" x14ac:dyDescent="0.25">
      <c r="J15671" s="1"/>
    </row>
    <row r="15672" spans="10:10" x14ac:dyDescent="0.25">
      <c r="J15672" s="1"/>
    </row>
    <row r="15673" spans="10:10" x14ac:dyDescent="0.25">
      <c r="J15673" s="1"/>
    </row>
    <row r="15674" spans="10:10" x14ac:dyDescent="0.25">
      <c r="J15674" s="1"/>
    </row>
    <row r="15675" spans="10:10" x14ac:dyDescent="0.25">
      <c r="J15675" s="1"/>
    </row>
    <row r="15676" spans="10:10" x14ac:dyDescent="0.25">
      <c r="J15676" s="1"/>
    </row>
    <row r="15677" spans="10:10" x14ac:dyDescent="0.25">
      <c r="J15677" s="1"/>
    </row>
    <row r="15678" spans="10:10" x14ac:dyDescent="0.25">
      <c r="J15678" s="1"/>
    </row>
    <row r="15679" spans="10:10" x14ac:dyDescent="0.25">
      <c r="J15679" s="1"/>
    </row>
    <row r="15680" spans="10:10" x14ac:dyDescent="0.25">
      <c r="J15680" s="1"/>
    </row>
    <row r="15681" spans="10:10" x14ac:dyDescent="0.25">
      <c r="J15681" s="1"/>
    </row>
    <row r="15682" spans="10:10" x14ac:dyDescent="0.25">
      <c r="J15682" s="1"/>
    </row>
    <row r="15683" spans="10:10" x14ac:dyDescent="0.25">
      <c r="J15683" s="1"/>
    </row>
    <row r="15684" spans="10:10" x14ac:dyDescent="0.25">
      <c r="J15684" s="1"/>
    </row>
    <row r="15685" spans="10:10" x14ac:dyDescent="0.25">
      <c r="J15685" s="1"/>
    </row>
    <row r="15686" spans="10:10" x14ac:dyDescent="0.25">
      <c r="J15686" s="1"/>
    </row>
    <row r="15687" spans="10:10" x14ac:dyDescent="0.25">
      <c r="J15687" s="1"/>
    </row>
    <row r="15688" spans="10:10" x14ac:dyDescent="0.25">
      <c r="J15688" s="1"/>
    </row>
    <row r="15689" spans="10:10" x14ac:dyDescent="0.25">
      <c r="J15689" s="1"/>
    </row>
    <row r="15690" spans="10:10" x14ac:dyDescent="0.25">
      <c r="J15690" s="1"/>
    </row>
    <row r="15691" spans="10:10" x14ac:dyDescent="0.25">
      <c r="J15691" s="1"/>
    </row>
    <row r="15692" spans="10:10" x14ac:dyDescent="0.25">
      <c r="J15692" s="1"/>
    </row>
    <row r="15693" spans="10:10" x14ac:dyDescent="0.25">
      <c r="J15693" s="1"/>
    </row>
    <row r="15694" spans="10:10" x14ac:dyDescent="0.25">
      <c r="J15694" s="1"/>
    </row>
    <row r="15695" spans="10:10" x14ac:dyDescent="0.25">
      <c r="J15695" s="1"/>
    </row>
    <row r="15696" spans="10:10" x14ac:dyDescent="0.25">
      <c r="J15696" s="1"/>
    </row>
    <row r="15697" spans="10:10" x14ac:dyDescent="0.25">
      <c r="J15697" s="1"/>
    </row>
    <row r="15698" spans="10:10" x14ac:dyDescent="0.25">
      <c r="J15698" s="1"/>
    </row>
    <row r="15699" spans="10:10" x14ac:dyDescent="0.25">
      <c r="J15699" s="1"/>
    </row>
    <row r="15700" spans="10:10" x14ac:dyDescent="0.25">
      <c r="J15700" s="1"/>
    </row>
    <row r="15701" spans="10:10" x14ac:dyDescent="0.25">
      <c r="J15701" s="1"/>
    </row>
    <row r="15702" spans="10:10" x14ac:dyDescent="0.25">
      <c r="J15702" s="1"/>
    </row>
    <row r="15703" spans="10:10" x14ac:dyDescent="0.25">
      <c r="J15703" s="1"/>
    </row>
    <row r="15704" spans="10:10" x14ac:dyDescent="0.25">
      <c r="J15704" s="1"/>
    </row>
    <row r="15705" spans="10:10" x14ac:dyDescent="0.25">
      <c r="J15705" s="1"/>
    </row>
    <row r="15706" spans="10:10" x14ac:dyDescent="0.25">
      <c r="J15706" s="1"/>
    </row>
    <row r="15707" spans="10:10" x14ac:dyDescent="0.25">
      <c r="J15707" s="1"/>
    </row>
    <row r="15708" spans="10:10" x14ac:dyDescent="0.25">
      <c r="J15708" s="1"/>
    </row>
    <row r="15709" spans="10:10" x14ac:dyDescent="0.25">
      <c r="J15709" s="1"/>
    </row>
    <row r="15710" spans="10:10" x14ac:dyDescent="0.25">
      <c r="J15710" s="1"/>
    </row>
    <row r="15711" spans="10:10" x14ac:dyDescent="0.25">
      <c r="J15711" s="1"/>
    </row>
    <row r="15712" spans="10:10" x14ac:dyDescent="0.25">
      <c r="J15712" s="1"/>
    </row>
    <row r="15713" spans="10:10" x14ac:dyDescent="0.25">
      <c r="J15713" s="1"/>
    </row>
    <row r="15714" spans="10:10" x14ac:dyDescent="0.25">
      <c r="J15714" s="1"/>
    </row>
    <row r="15715" spans="10:10" x14ac:dyDescent="0.25">
      <c r="J15715" s="1"/>
    </row>
    <row r="15716" spans="10:10" x14ac:dyDescent="0.25">
      <c r="J15716" s="1"/>
    </row>
    <row r="15717" spans="10:10" x14ac:dyDescent="0.25">
      <c r="J15717" s="1"/>
    </row>
    <row r="15718" spans="10:10" x14ac:dyDescent="0.25">
      <c r="J15718" s="1"/>
    </row>
    <row r="15719" spans="10:10" x14ac:dyDescent="0.25">
      <c r="J15719" s="1"/>
    </row>
    <row r="15720" spans="10:10" x14ac:dyDescent="0.25">
      <c r="J15720" s="1"/>
    </row>
    <row r="15721" spans="10:10" x14ac:dyDescent="0.25">
      <c r="J15721" s="1"/>
    </row>
    <row r="15722" spans="10:10" x14ac:dyDescent="0.25">
      <c r="J15722" s="1"/>
    </row>
    <row r="15723" spans="10:10" x14ac:dyDescent="0.25">
      <c r="J15723" s="1"/>
    </row>
    <row r="15724" spans="10:10" x14ac:dyDescent="0.25">
      <c r="J15724" s="1"/>
    </row>
    <row r="15725" spans="10:10" x14ac:dyDescent="0.25">
      <c r="J15725" s="1"/>
    </row>
    <row r="15726" spans="10:10" x14ac:dyDescent="0.25">
      <c r="J15726" s="1"/>
    </row>
    <row r="15727" spans="10:10" x14ac:dyDescent="0.25">
      <c r="J15727" s="1"/>
    </row>
    <row r="15728" spans="10:10" x14ac:dyDescent="0.25">
      <c r="J15728" s="1"/>
    </row>
    <row r="15729" spans="10:10" x14ac:dyDescent="0.25">
      <c r="J15729" s="1"/>
    </row>
    <row r="15730" spans="10:10" x14ac:dyDescent="0.25">
      <c r="J15730" s="1"/>
    </row>
    <row r="15731" spans="10:10" x14ac:dyDescent="0.25">
      <c r="J15731" s="1"/>
    </row>
    <row r="15732" spans="10:10" x14ac:dyDescent="0.25">
      <c r="J15732" s="1"/>
    </row>
    <row r="15733" spans="10:10" x14ac:dyDescent="0.25">
      <c r="J15733" s="1"/>
    </row>
    <row r="15734" spans="10:10" x14ac:dyDescent="0.25">
      <c r="J15734" s="1"/>
    </row>
    <row r="15735" spans="10:10" x14ac:dyDescent="0.25">
      <c r="J15735" s="1"/>
    </row>
    <row r="15736" spans="10:10" x14ac:dyDescent="0.25">
      <c r="J15736" s="1"/>
    </row>
    <row r="15737" spans="10:10" x14ac:dyDescent="0.25">
      <c r="J15737" s="1"/>
    </row>
    <row r="15738" spans="10:10" x14ac:dyDescent="0.25">
      <c r="J15738" s="1"/>
    </row>
    <row r="15739" spans="10:10" x14ac:dyDescent="0.25">
      <c r="J15739" s="1"/>
    </row>
    <row r="15740" spans="10:10" x14ac:dyDescent="0.25">
      <c r="J15740" s="1"/>
    </row>
    <row r="15741" spans="10:10" x14ac:dyDescent="0.25">
      <c r="J15741" s="1"/>
    </row>
    <row r="15742" spans="10:10" x14ac:dyDescent="0.25">
      <c r="J15742" s="1"/>
    </row>
    <row r="15743" spans="10:10" x14ac:dyDescent="0.25">
      <c r="J15743" s="1"/>
    </row>
    <row r="15744" spans="10:10" x14ac:dyDescent="0.25">
      <c r="J15744" s="1"/>
    </row>
    <row r="15745" spans="10:10" x14ac:dyDescent="0.25">
      <c r="J15745" s="1"/>
    </row>
    <row r="15746" spans="10:10" x14ac:dyDescent="0.25">
      <c r="J15746" s="1"/>
    </row>
    <row r="15747" spans="10:10" x14ac:dyDescent="0.25">
      <c r="J15747" s="1"/>
    </row>
    <row r="15748" spans="10:10" x14ac:dyDescent="0.25">
      <c r="J15748" s="1"/>
    </row>
    <row r="15749" spans="10:10" x14ac:dyDescent="0.25">
      <c r="J15749" s="1"/>
    </row>
    <row r="15750" spans="10:10" x14ac:dyDescent="0.25">
      <c r="J15750" s="1"/>
    </row>
    <row r="15751" spans="10:10" x14ac:dyDescent="0.25">
      <c r="J15751" s="1"/>
    </row>
    <row r="15752" spans="10:10" x14ac:dyDescent="0.25">
      <c r="J15752" s="1"/>
    </row>
    <row r="15753" spans="10:10" x14ac:dyDescent="0.25">
      <c r="J15753" s="1"/>
    </row>
    <row r="15754" spans="10:10" x14ac:dyDescent="0.25">
      <c r="J15754" s="1"/>
    </row>
    <row r="15755" spans="10:10" x14ac:dyDescent="0.25">
      <c r="J15755" s="1"/>
    </row>
    <row r="15756" spans="10:10" x14ac:dyDescent="0.25">
      <c r="J15756" s="1"/>
    </row>
    <row r="15757" spans="10:10" x14ac:dyDescent="0.25">
      <c r="J15757" s="1"/>
    </row>
    <row r="15758" spans="10:10" x14ac:dyDescent="0.25">
      <c r="J15758" s="1"/>
    </row>
    <row r="15759" spans="10:10" x14ac:dyDescent="0.25">
      <c r="J15759" s="1"/>
    </row>
    <row r="15760" spans="10:10" x14ac:dyDescent="0.25">
      <c r="J15760" s="1"/>
    </row>
    <row r="15761" spans="10:10" x14ac:dyDescent="0.25">
      <c r="J15761" s="1"/>
    </row>
    <row r="15762" spans="10:10" x14ac:dyDescent="0.25">
      <c r="J15762" s="1"/>
    </row>
    <row r="15763" spans="10:10" x14ac:dyDescent="0.25">
      <c r="J15763" s="1"/>
    </row>
    <row r="15764" spans="10:10" x14ac:dyDescent="0.25">
      <c r="J15764" s="1"/>
    </row>
    <row r="15765" spans="10:10" x14ac:dyDescent="0.25">
      <c r="J15765" s="1"/>
    </row>
    <row r="15766" spans="10:10" x14ac:dyDescent="0.25">
      <c r="J15766" s="1"/>
    </row>
    <row r="15767" spans="10:10" x14ac:dyDescent="0.25">
      <c r="J15767" s="1"/>
    </row>
    <row r="15768" spans="10:10" x14ac:dyDescent="0.25">
      <c r="J15768" s="1"/>
    </row>
    <row r="15769" spans="10:10" x14ac:dyDescent="0.25">
      <c r="J15769" s="1"/>
    </row>
    <row r="15770" spans="10:10" x14ac:dyDescent="0.25">
      <c r="J15770" s="1"/>
    </row>
    <row r="15771" spans="10:10" x14ac:dyDescent="0.25">
      <c r="J15771" s="1"/>
    </row>
    <row r="15772" spans="10:10" x14ac:dyDescent="0.25">
      <c r="J15772" s="1"/>
    </row>
    <row r="15773" spans="10:10" x14ac:dyDescent="0.25">
      <c r="J15773" s="1"/>
    </row>
    <row r="15774" spans="10:10" x14ac:dyDescent="0.25">
      <c r="J15774" s="1"/>
    </row>
    <row r="15775" spans="10:10" x14ac:dyDescent="0.25">
      <c r="J15775" s="1"/>
    </row>
    <row r="15776" spans="10:10" x14ac:dyDescent="0.25">
      <c r="J15776" s="1"/>
    </row>
    <row r="15777" spans="10:10" x14ac:dyDescent="0.25">
      <c r="J15777" s="1"/>
    </row>
    <row r="15778" spans="10:10" x14ac:dyDescent="0.25">
      <c r="J15778" s="1"/>
    </row>
    <row r="15779" spans="10:10" x14ac:dyDescent="0.25">
      <c r="J15779" s="1"/>
    </row>
    <row r="15780" spans="10:10" x14ac:dyDescent="0.25">
      <c r="J15780" s="1"/>
    </row>
    <row r="15781" spans="10:10" x14ac:dyDescent="0.25">
      <c r="J15781" s="1"/>
    </row>
    <row r="15782" spans="10:10" x14ac:dyDescent="0.25">
      <c r="J15782" s="1"/>
    </row>
    <row r="15783" spans="10:10" x14ac:dyDescent="0.25">
      <c r="J15783" s="1"/>
    </row>
    <row r="15784" spans="10:10" x14ac:dyDescent="0.25">
      <c r="J15784" s="1"/>
    </row>
    <row r="15785" spans="10:10" x14ac:dyDescent="0.25">
      <c r="J15785" s="1"/>
    </row>
    <row r="15786" spans="10:10" x14ac:dyDescent="0.25">
      <c r="J15786" s="1"/>
    </row>
    <row r="15787" spans="10:10" x14ac:dyDescent="0.25">
      <c r="J15787" s="1"/>
    </row>
    <row r="15788" spans="10:10" x14ac:dyDescent="0.25">
      <c r="J15788" s="1"/>
    </row>
    <row r="15789" spans="10:10" x14ac:dyDescent="0.25">
      <c r="J15789" s="1"/>
    </row>
    <row r="15790" spans="10:10" x14ac:dyDescent="0.25">
      <c r="J15790" s="1"/>
    </row>
    <row r="15791" spans="10:10" x14ac:dyDescent="0.25">
      <c r="J15791" s="1"/>
    </row>
    <row r="15792" spans="10:10" x14ac:dyDescent="0.25">
      <c r="J15792" s="1"/>
    </row>
    <row r="15793" spans="10:10" x14ac:dyDescent="0.25">
      <c r="J15793" s="1"/>
    </row>
    <row r="15794" spans="10:10" x14ac:dyDescent="0.25">
      <c r="J15794" s="1"/>
    </row>
    <row r="15795" spans="10:10" x14ac:dyDescent="0.25">
      <c r="J15795" s="1"/>
    </row>
    <row r="15796" spans="10:10" x14ac:dyDescent="0.25">
      <c r="J15796" s="1"/>
    </row>
    <row r="15797" spans="10:10" x14ac:dyDescent="0.25">
      <c r="J15797" s="1"/>
    </row>
    <row r="15798" spans="10:10" x14ac:dyDescent="0.25">
      <c r="J15798" s="1"/>
    </row>
    <row r="15799" spans="10:10" x14ac:dyDescent="0.25">
      <c r="J15799" s="1"/>
    </row>
    <row r="15800" spans="10:10" x14ac:dyDescent="0.25">
      <c r="J15800" s="1"/>
    </row>
    <row r="15801" spans="10:10" x14ac:dyDescent="0.25">
      <c r="J15801" s="1"/>
    </row>
    <row r="15802" spans="10:10" x14ac:dyDescent="0.25">
      <c r="J15802" s="1"/>
    </row>
    <row r="15803" spans="10:10" x14ac:dyDescent="0.25">
      <c r="J15803" s="1"/>
    </row>
    <row r="15804" spans="10:10" x14ac:dyDescent="0.25">
      <c r="J15804" s="1"/>
    </row>
    <row r="15805" spans="10:10" x14ac:dyDescent="0.25">
      <c r="J15805" s="1"/>
    </row>
    <row r="15806" spans="10:10" x14ac:dyDescent="0.25">
      <c r="J15806" s="1"/>
    </row>
    <row r="15807" spans="10:10" x14ac:dyDescent="0.25">
      <c r="J15807" s="1"/>
    </row>
    <row r="15808" spans="10:10" x14ac:dyDescent="0.25">
      <c r="J15808" s="1"/>
    </row>
    <row r="15809" spans="10:10" x14ac:dyDescent="0.25">
      <c r="J15809" s="1"/>
    </row>
    <row r="15810" spans="10:10" x14ac:dyDescent="0.25">
      <c r="J15810" s="1"/>
    </row>
    <row r="15811" spans="10:10" x14ac:dyDescent="0.25">
      <c r="J15811" s="1"/>
    </row>
    <row r="15812" spans="10:10" x14ac:dyDescent="0.25">
      <c r="J15812" s="1"/>
    </row>
    <row r="15813" spans="10:10" x14ac:dyDescent="0.25">
      <c r="J15813" s="1"/>
    </row>
    <row r="15814" spans="10:10" x14ac:dyDescent="0.25">
      <c r="J15814" s="1"/>
    </row>
    <row r="15815" spans="10:10" x14ac:dyDescent="0.25">
      <c r="J15815" s="1"/>
    </row>
    <row r="15816" spans="10:10" x14ac:dyDescent="0.25">
      <c r="J15816" s="1"/>
    </row>
    <row r="15817" spans="10:10" x14ac:dyDescent="0.25">
      <c r="J15817" s="1"/>
    </row>
    <row r="15818" spans="10:10" x14ac:dyDescent="0.25">
      <c r="J15818" s="1"/>
    </row>
    <row r="15819" spans="10:10" x14ac:dyDescent="0.25">
      <c r="J15819" s="1"/>
    </row>
    <row r="15820" spans="10:10" x14ac:dyDescent="0.25">
      <c r="J15820" s="1"/>
    </row>
    <row r="15821" spans="10:10" x14ac:dyDescent="0.25">
      <c r="J15821" s="1"/>
    </row>
    <row r="15822" spans="10:10" x14ac:dyDescent="0.25">
      <c r="J15822" s="1"/>
    </row>
    <row r="15823" spans="10:10" x14ac:dyDescent="0.25">
      <c r="J15823" s="1"/>
    </row>
    <row r="15824" spans="10:10" x14ac:dyDescent="0.25">
      <c r="J15824" s="1"/>
    </row>
    <row r="15825" spans="10:10" x14ac:dyDescent="0.25">
      <c r="J15825" s="1"/>
    </row>
    <row r="15826" spans="10:10" x14ac:dyDescent="0.25">
      <c r="J15826" s="1"/>
    </row>
    <row r="15827" spans="10:10" x14ac:dyDescent="0.25">
      <c r="J15827" s="1"/>
    </row>
    <row r="15828" spans="10:10" x14ac:dyDescent="0.25">
      <c r="J15828" s="1"/>
    </row>
    <row r="15829" spans="10:10" x14ac:dyDescent="0.25">
      <c r="J15829" s="1"/>
    </row>
    <row r="15830" spans="10:10" x14ac:dyDescent="0.25">
      <c r="J15830" s="1"/>
    </row>
    <row r="15831" spans="10:10" x14ac:dyDescent="0.25">
      <c r="J15831" s="1"/>
    </row>
    <row r="15832" spans="10:10" x14ac:dyDescent="0.25">
      <c r="J15832" s="1"/>
    </row>
    <row r="15833" spans="10:10" x14ac:dyDescent="0.25">
      <c r="J15833" s="1"/>
    </row>
    <row r="15834" spans="10:10" x14ac:dyDescent="0.25">
      <c r="J15834" s="1"/>
    </row>
    <row r="15835" spans="10:10" x14ac:dyDescent="0.25">
      <c r="J15835" s="1"/>
    </row>
    <row r="15836" spans="10:10" x14ac:dyDescent="0.25">
      <c r="J15836" s="1"/>
    </row>
    <row r="15837" spans="10:10" x14ac:dyDescent="0.25">
      <c r="J15837" s="1"/>
    </row>
    <row r="15838" spans="10:10" x14ac:dyDescent="0.25">
      <c r="J15838" s="1"/>
    </row>
    <row r="15839" spans="10:10" x14ac:dyDescent="0.25">
      <c r="J15839" s="1"/>
    </row>
    <row r="15840" spans="10:10" x14ac:dyDescent="0.25">
      <c r="J15840" s="1"/>
    </row>
    <row r="15841" spans="10:10" x14ac:dyDescent="0.25">
      <c r="J15841" s="1"/>
    </row>
    <row r="15842" spans="10:10" x14ac:dyDescent="0.25">
      <c r="J15842" s="1"/>
    </row>
    <row r="15843" spans="10:10" x14ac:dyDescent="0.25">
      <c r="J15843" s="1"/>
    </row>
    <row r="15844" spans="10:10" x14ac:dyDescent="0.25">
      <c r="J15844" s="1"/>
    </row>
    <row r="15845" spans="10:10" x14ac:dyDescent="0.25">
      <c r="J15845" s="1"/>
    </row>
    <row r="15846" spans="10:10" x14ac:dyDescent="0.25">
      <c r="J15846" s="1"/>
    </row>
    <row r="15847" spans="10:10" x14ac:dyDescent="0.25">
      <c r="J15847" s="1"/>
    </row>
    <row r="15848" spans="10:10" x14ac:dyDescent="0.25">
      <c r="J15848" s="1"/>
    </row>
    <row r="15849" spans="10:10" x14ac:dyDescent="0.25">
      <c r="J15849" s="1"/>
    </row>
    <row r="15850" spans="10:10" x14ac:dyDescent="0.25">
      <c r="J15850" s="1"/>
    </row>
    <row r="15851" spans="10:10" x14ac:dyDescent="0.25">
      <c r="J15851" s="1"/>
    </row>
    <row r="15852" spans="10:10" x14ac:dyDescent="0.25">
      <c r="J15852" s="1"/>
    </row>
    <row r="15853" spans="10:10" x14ac:dyDescent="0.25">
      <c r="J15853" s="1"/>
    </row>
    <row r="15854" spans="10:10" x14ac:dyDescent="0.25">
      <c r="J15854" s="1"/>
    </row>
    <row r="15855" spans="10:10" x14ac:dyDescent="0.25">
      <c r="J15855" s="1"/>
    </row>
    <row r="15856" spans="10:10" x14ac:dyDescent="0.25">
      <c r="J15856" s="1"/>
    </row>
    <row r="15857" spans="10:10" x14ac:dyDescent="0.25">
      <c r="J15857" s="1"/>
    </row>
    <row r="15858" spans="10:10" x14ac:dyDescent="0.25">
      <c r="J15858" s="1"/>
    </row>
    <row r="15859" spans="10:10" x14ac:dyDescent="0.25">
      <c r="J15859" s="1"/>
    </row>
    <row r="15860" spans="10:10" x14ac:dyDescent="0.25">
      <c r="J15860" s="1"/>
    </row>
    <row r="15861" spans="10:10" x14ac:dyDescent="0.25">
      <c r="J15861" s="1"/>
    </row>
    <row r="15862" spans="10:10" x14ac:dyDescent="0.25">
      <c r="J15862" s="1"/>
    </row>
    <row r="15863" spans="10:10" x14ac:dyDescent="0.25">
      <c r="J15863" s="1"/>
    </row>
    <row r="15864" spans="10:10" x14ac:dyDescent="0.25">
      <c r="J15864" s="1"/>
    </row>
    <row r="15865" spans="10:10" x14ac:dyDescent="0.25">
      <c r="J15865" s="1"/>
    </row>
    <row r="15866" spans="10:10" x14ac:dyDescent="0.25">
      <c r="J15866" s="1"/>
    </row>
    <row r="15867" spans="10:10" x14ac:dyDescent="0.25">
      <c r="J15867" s="1"/>
    </row>
    <row r="15868" spans="10:10" x14ac:dyDescent="0.25">
      <c r="J15868" s="1"/>
    </row>
    <row r="15869" spans="10:10" x14ac:dyDescent="0.25">
      <c r="J15869" s="1"/>
    </row>
    <row r="15870" spans="10:10" x14ac:dyDescent="0.25">
      <c r="J15870" s="1"/>
    </row>
    <row r="15871" spans="10:10" x14ac:dyDescent="0.25">
      <c r="J15871" s="1"/>
    </row>
    <row r="15872" spans="10:10" x14ac:dyDescent="0.25">
      <c r="J15872" s="1"/>
    </row>
    <row r="15873" spans="10:10" x14ac:dyDescent="0.25">
      <c r="J15873" s="1"/>
    </row>
    <row r="15874" spans="10:10" x14ac:dyDescent="0.25">
      <c r="J15874" s="1"/>
    </row>
    <row r="15875" spans="10:10" x14ac:dyDescent="0.25">
      <c r="J15875" s="1"/>
    </row>
    <row r="15876" spans="10:10" x14ac:dyDescent="0.25">
      <c r="J15876" s="1"/>
    </row>
    <row r="15877" spans="10:10" x14ac:dyDescent="0.25">
      <c r="J15877" s="1"/>
    </row>
    <row r="15878" spans="10:10" x14ac:dyDescent="0.25">
      <c r="J15878" s="1"/>
    </row>
    <row r="15879" spans="10:10" x14ac:dyDescent="0.25">
      <c r="J15879" s="1"/>
    </row>
    <row r="15880" spans="10:10" x14ac:dyDescent="0.25">
      <c r="J15880" s="1"/>
    </row>
    <row r="15881" spans="10:10" x14ac:dyDescent="0.25">
      <c r="J15881" s="1"/>
    </row>
    <row r="15882" spans="10:10" x14ac:dyDescent="0.25">
      <c r="J15882" s="1"/>
    </row>
    <row r="15883" spans="10:10" x14ac:dyDescent="0.25">
      <c r="J15883" s="1"/>
    </row>
    <row r="15884" spans="10:10" x14ac:dyDescent="0.25">
      <c r="J15884" s="1"/>
    </row>
    <row r="15885" spans="10:10" x14ac:dyDescent="0.25">
      <c r="J15885" s="1"/>
    </row>
    <row r="15886" spans="10:10" x14ac:dyDescent="0.25">
      <c r="J15886" s="1"/>
    </row>
    <row r="15887" spans="10:10" x14ac:dyDescent="0.25">
      <c r="J15887" s="1"/>
    </row>
    <row r="15888" spans="10:10" x14ac:dyDescent="0.25">
      <c r="J15888" s="1"/>
    </row>
    <row r="15889" spans="10:10" x14ac:dyDescent="0.25">
      <c r="J15889" s="1"/>
    </row>
    <row r="15890" spans="10:10" x14ac:dyDescent="0.25">
      <c r="J15890" s="1"/>
    </row>
    <row r="15891" spans="10:10" x14ac:dyDescent="0.25">
      <c r="J15891" s="1"/>
    </row>
    <row r="15892" spans="10:10" x14ac:dyDescent="0.25">
      <c r="J15892" s="1"/>
    </row>
    <row r="15893" spans="10:10" x14ac:dyDescent="0.25">
      <c r="J15893" s="1"/>
    </row>
    <row r="15894" spans="10:10" x14ac:dyDescent="0.25">
      <c r="J15894" s="1"/>
    </row>
    <row r="15895" spans="10:10" x14ac:dyDescent="0.25">
      <c r="J15895" s="1"/>
    </row>
    <row r="15896" spans="10:10" x14ac:dyDescent="0.25">
      <c r="J15896" s="1"/>
    </row>
    <row r="15897" spans="10:10" x14ac:dyDescent="0.25">
      <c r="J15897" s="1"/>
    </row>
    <row r="15898" spans="10:10" x14ac:dyDescent="0.25">
      <c r="J15898" s="1"/>
    </row>
    <row r="15899" spans="10:10" x14ac:dyDescent="0.25">
      <c r="J15899" s="1"/>
    </row>
    <row r="15900" spans="10:10" x14ac:dyDescent="0.25">
      <c r="J15900" s="1"/>
    </row>
    <row r="15901" spans="10:10" x14ac:dyDescent="0.25">
      <c r="J15901" s="1"/>
    </row>
    <row r="15902" spans="10:10" x14ac:dyDescent="0.25">
      <c r="J15902" s="1"/>
    </row>
    <row r="15903" spans="10:10" x14ac:dyDescent="0.25">
      <c r="J15903" s="1"/>
    </row>
    <row r="15904" spans="10:10" x14ac:dyDescent="0.25">
      <c r="J15904" s="1"/>
    </row>
    <row r="15905" spans="10:10" x14ac:dyDescent="0.25">
      <c r="J15905" s="1"/>
    </row>
    <row r="15906" spans="10:10" x14ac:dyDescent="0.25">
      <c r="J15906" s="1"/>
    </row>
    <row r="15907" spans="10:10" x14ac:dyDescent="0.25">
      <c r="J15907" s="1"/>
    </row>
    <row r="15908" spans="10:10" x14ac:dyDescent="0.25">
      <c r="J15908" s="1"/>
    </row>
    <row r="15909" spans="10:10" x14ac:dyDescent="0.25">
      <c r="J15909" s="1"/>
    </row>
    <row r="15910" spans="10:10" x14ac:dyDescent="0.25">
      <c r="J15910" s="1"/>
    </row>
    <row r="15911" spans="10:10" x14ac:dyDescent="0.25">
      <c r="J15911" s="1"/>
    </row>
    <row r="15912" spans="10:10" x14ac:dyDescent="0.25">
      <c r="J15912" s="1"/>
    </row>
    <row r="15913" spans="10:10" x14ac:dyDescent="0.25">
      <c r="J15913" s="1"/>
    </row>
    <row r="15914" spans="10:10" x14ac:dyDescent="0.25">
      <c r="J15914" s="1"/>
    </row>
    <row r="15915" spans="10:10" x14ac:dyDescent="0.25">
      <c r="J15915" s="1"/>
    </row>
    <row r="15916" spans="10:10" x14ac:dyDescent="0.25">
      <c r="J15916" s="1"/>
    </row>
    <row r="15917" spans="10:10" x14ac:dyDescent="0.25">
      <c r="J15917" s="1"/>
    </row>
    <row r="15918" spans="10:10" x14ac:dyDescent="0.25">
      <c r="J15918" s="1"/>
    </row>
    <row r="15919" spans="10:10" x14ac:dyDescent="0.25">
      <c r="J15919" s="1"/>
    </row>
    <row r="15920" spans="10:10" x14ac:dyDescent="0.25">
      <c r="J15920" s="1"/>
    </row>
    <row r="15921" spans="10:10" x14ac:dyDescent="0.25">
      <c r="J15921" s="1"/>
    </row>
    <row r="15922" spans="10:10" x14ac:dyDescent="0.25">
      <c r="J15922" s="1"/>
    </row>
    <row r="15923" spans="10:10" x14ac:dyDescent="0.25">
      <c r="J15923" s="1"/>
    </row>
    <row r="15924" spans="10:10" x14ac:dyDescent="0.25">
      <c r="J15924" s="1"/>
    </row>
    <row r="15925" spans="10:10" x14ac:dyDescent="0.25">
      <c r="J15925" s="1"/>
    </row>
    <row r="15926" spans="10:10" x14ac:dyDescent="0.25">
      <c r="J15926" s="1"/>
    </row>
    <row r="15927" spans="10:10" x14ac:dyDescent="0.25">
      <c r="J15927" s="1"/>
    </row>
    <row r="15928" spans="10:10" x14ac:dyDescent="0.25">
      <c r="J15928" s="1"/>
    </row>
    <row r="15929" spans="10:10" x14ac:dyDescent="0.25">
      <c r="J15929" s="1"/>
    </row>
    <row r="15930" spans="10:10" x14ac:dyDescent="0.25">
      <c r="J15930" s="1"/>
    </row>
    <row r="15931" spans="10:10" x14ac:dyDescent="0.25">
      <c r="J15931" s="1"/>
    </row>
    <row r="15932" spans="10:10" x14ac:dyDescent="0.25">
      <c r="J15932" s="1"/>
    </row>
    <row r="15933" spans="10:10" x14ac:dyDescent="0.25">
      <c r="J15933" s="1"/>
    </row>
    <row r="15934" spans="10:10" x14ac:dyDescent="0.25">
      <c r="J15934" s="1"/>
    </row>
    <row r="15935" spans="10:10" x14ac:dyDescent="0.25">
      <c r="J15935" s="1"/>
    </row>
    <row r="15936" spans="10:10" x14ac:dyDescent="0.25">
      <c r="J15936" s="1"/>
    </row>
    <row r="15937" spans="10:10" x14ac:dyDescent="0.25">
      <c r="J15937" s="1"/>
    </row>
    <row r="15938" spans="10:10" x14ac:dyDescent="0.25">
      <c r="J15938" s="1"/>
    </row>
    <row r="15939" spans="10:10" x14ac:dyDescent="0.25">
      <c r="J15939" s="1"/>
    </row>
    <row r="15940" spans="10:10" x14ac:dyDescent="0.25">
      <c r="J15940" s="1"/>
    </row>
    <row r="15941" spans="10:10" x14ac:dyDescent="0.25">
      <c r="J15941" s="1"/>
    </row>
    <row r="15942" spans="10:10" x14ac:dyDescent="0.25">
      <c r="J15942" s="1"/>
    </row>
    <row r="15943" spans="10:10" x14ac:dyDescent="0.25">
      <c r="J15943" s="1"/>
    </row>
    <row r="15944" spans="10:10" x14ac:dyDescent="0.25">
      <c r="J15944" s="1"/>
    </row>
    <row r="15945" spans="10:10" x14ac:dyDescent="0.25">
      <c r="J15945" s="1"/>
    </row>
    <row r="15946" spans="10:10" x14ac:dyDescent="0.25">
      <c r="J15946" s="1"/>
    </row>
    <row r="15947" spans="10:10" x14ac:dyDescent="0.25">
      <c r="J15947" s="1"/>
    </row>
    <row r="15948" spans="10:10" x14ac:dyDescent="0.25">
      <c r="J15948" s="1"/>
    </row>
    <row r="15949" spans="10:10" x14ac:dyDescent="0.25">
      <c r="J15949" s="1"/>
    </row>
    <row r="15950" spans="10:10" x14ac:dyDescent="0.25">
      <c r="J15950" s="1"/>
    </row>
    <row r="15951" spans="10:10" x14ac:dyDescent="0.25">
      <c r="J15951" s="1"/>
    </row>
    <row r="15952" spans="10:10" x14ac:dyDescent="0.25">
      <c r="J15952" s="1"/>
    </row>
    <row r="15953" spans="10:10" x14ac:dyDescent="0.25">
      <c r="J15953" s="1"/>
    </row>
    <row r="15954" spans="10:10" x14ac:dyDescent="0.25">
      <c r="J15954" s="1"/>
    </row>
    <row r="15955" spans="10:10" x14ac:dyDescent="0.25">
      <c r="J15955" s="1"/>
    </row>
    <row r="15956" spans="10:10" x14ac:dyDescent="0.25">
      <c r="J15956" s="1"/>
    </row>
    <row r="15957" spans="10:10" x14ac:dyDescent="0.25">
      <c r="J15957" s="1"/>
    </row>
    <row r="15958" spans="10:10" x14ac:dyDescent="0.25">
      <c r="J15958" s="1"/>
    </row>
    <row r="15959" spans="10:10" x14ac:dyDescent="0.25">
      <c r="J15959" s="1"/>
    </row>
    <row r="15960" spans="10:10" x14ac:dyDescent="0.25">
      <c r="J15960" s="1"/>
    </row>
    <row r="15961" spans="10:10" x14ac:dyDescent="0.25">
      <c r="J15961" s="1"/>
    </row>
    <row r="15962" spans="10:10" x14ac:dyDescent="0.25">
      <c r="J15962" s="1"/>
    </row>
    <row r="15963" spans="10:10" x14ac:dyDescent="0.25">
      <c r="J15963" s="1"/>
    </row>
    <row r="15964" spans="10:10" x14ac:dyDescent="0.25">
      <c r="J15964" s="1"/>
    </row>
    <row r="15965" spans="10:10" x14ac:dyDescent="0.25">
      <c r="J15965" s="1"/>
    </row>
    <row r="15966" spans="10:10" x14ac:dyDescent="0.25">
      <c r="J15966" s="1"/>
    </row>
    <row r="15967" spans="10:10" x14ac:dyDescent="0.25">
      <c r="J15967" s="1"/>
    </row>
    <row r="15968" spans="10:10" x14ac:dyDescent="0.25">
      <c r="J15968" s="1"/>
    </row>
    <row r="15969" spans="10:10" x14ac:dyDescent="0.25">
      <c r="J15969" s="1"/>
    </row>
    <row r="15970" spans="10:10" x14ac:dyDescent="0.25">
      <c r="J15970" s="1"/>
    </row>
    <row r="15971" spans="10:10" x14ac:dyDescent="0.25">
      <c r="J15971" s="1"/>
    </row>
    <row r="15972" spans="10:10" x14ac:dyDescent="0.25">
      <c r="J15972" s="1"/>
    </row>
    <row r="15973" spans="10:10" x14ac:dyDescent="0.25">
      <c r="J15973" s="1"/>
    </row>
    <row r="15974" spans="10:10" x14ac:dyDescent="0.25">
      <c r="J15974" s="1"/>
    </row>
    <row r="15975" spans="10:10" x14ac:dyDescent="0.25">
      <c r="J15975" s="1"/>
    </row>
    <row r="15976" spans="10:10" x14ac:dyDescent="0.25">
      <c r="J15976" s="1"/>
    </row>
    <row r="15977" spans="10:10" x14ac:dyDescent="0.25">
      <c r="J15977" s="1"/>
    </row>
    <row r="15978" spans="10:10" x14ac:dyDescent="0.25">
      <c r="J15978" s="1"/>
    </row>
    <row r="15979" spans="10:10" x14ac:dyDescent="0.25">
      <c r="J15979" s="1"/>
    </row>
    <row r="15980" spans="10:10" x14ac:dyDescent="0.25">
      <c r="J15980" s="1"/>
    </row>
    <row r="15981" spans="10:10" x14ac:dyDescent="0.25">
      <c r="J15981" s="1"/>
    </row>
    <row r="15982" spans="10:10" x14ac:dyDescent="0.25">
      <c r="J15982" s="1"/>
    </row>
    <row r="15983" spans="10:10" x14ac:dyDescent="0.25">
      <c r="J15983" s="1"/>
    </row>
    <row r="15984" spans="10:10" x14ac:dyDescent="0.25">
      <c r="J15984" s="1"/>
    </row>
    <row r="15985" spans="10:10" x14ac:dyDescent="0.25">
      <c r="J15985" s="1"/>
    </row>
    <row r="15986" spans="10:10" x14ac:dyDescent="0.25">
      <c r="J15986" s="1"/>
    </row>
    <row r="15987" spans="10:10" x14ac:dyDescent="0.25">
      <c r="J15987" s="1"/>
    </row>
    <row r="15988" spans="10:10" x14ac:dyDescent="0.25">
      <c r="J15988" s="1"/>
    </row>
    <row r="15989" spans="10:10" x14ac:dyDescent="0.25">
      <c r="J15989" s="1"/>
    </row>
    <row r="15990" spans="10:10" x14ac:dyDescent="0.25">
      <c r="J15990" s="1"/>
    </row>
    <row r="15991" spans="10:10" x14ac:dyDescent="0.25">
      <c r="J15991" s="1"/>
    </row>
    <row r="15992" spans="10:10" x14ac:dyDescent="0.25">
      <c r="J15992" s="1"/>
    </row>
    <row r="15993" spans="10:10" x14ac:dyDescent="0.25">
      <c r="J15993" s="1"/>
    </row>
    <row r="15994" spans="10:10" x14ac:dyDescent="0.25">
      <c r="J15994" s="1"/>
    </row>
    <row r="15995" spans="10:10" x14ac:dyDescent="0.25">
      <c r="J15995" s="1"/>
    </row>
    <row r="15996" spans="10:10" x14ac:dyDescent="0.25">
      <c r="J15996" s="1"/>
    </row>
    <row r="15997" spans="10:10" x14ac:dyDescent="0.25">
      <c r="J15997" s="1"/>
    </row>
    <row r="15998" spans="10:10" x14ac:dyDescent="0.25">
      <c r="J15998" s="1"/>
    </row>
    <row r="15999" spans="10:10" x14ac:dyDescent="0.25">
      <c r="J15999" s="1"/>
    </row>
    <row r="16000" spans="10:10" x14ac:dyDescent="0.25">
      <c r="J16000" s="1"/>
    </row>
    <row r="16001" spans="10:10" x14ac:dyDescent="0.25">
      <c r="J16001" s="1"/>
    </row>
    <row r="16002" spans="10:10" x14ac:dyDescent="0.25">
      <c r="J16002" s="1"/>
    </row>
    <row r="16003" spans="10:10" x14ac:dyDescent="0.25">
      <c r="J16003" s="1"/>
    </row>
    <row r="16004" spans="10:10" x14ac:dyDescent="0.25">
      <c r="J16004" s="1"/>
    </row>
    <row r="16005" spans="10:10" x14ac:dyDescent="0.25">
      <c r="J16005" s="1"/>
    </row>
    <row r="16006" spans="10:10" x14ac:dyDescent="0.25">
      <c r="J16006" s="1"/>
    </row>
    <row r="16007" spans="10:10" x14ac:dyDescent="0.25">
      <c r="J16007" s="1"/>
    </row>
    <row r="16008" spans="10:10" x14ac:dyDescent="0.25">
      <c r="J16008" s="1"/>
    </row>
    <row r="16009" spans="10:10" x14ac:dyDescent="0.25">
      <c r="J16009" s="1"/>
    </row>
    <row r="16010" spans="10:10" x14ac:dyDescent="0.25">
      <c r="J16010" s="1"/>
    </row>
    <row r="16011" spans="10:10" x14ac:dyDescent="0.25">
      <c r="J16011" s="1"/>
    </row>
    <row r="16012" spans="10:10" x14ac:dyDescent="0.25">
      <c r="J16012" s="1"/>
    </row>
    <row r="16013" spans="10:10" x14ac:dyDescent="0.25">
      <c r="J16013" s="1"/>
    </row>
    <row r="16014" spans="10:10" x14ac:dyDescent="0.25">
      <c r="J16014" s="1"/>
    </row>
    <row r="16015" spans="10:10" x14ac:dyDescent="0.25">
      <c r="J16015" s="1"/>
    </row>
    <row r="16016" spans="10:10" x14ac:dyDescent="0.25">
      <c r="J16016" s="1"/>
    </row>
    <row r="16017" spans="10:10" x14ac:dyDescent="0.25">
      <c r="J16017" s="1"/>
    </row>
    <row r="16018" spans="10:10" x14ac:dyDescent="0.25">
      <c r="J16018" s="1"/>
    </row>
    <row r="16019" spans="10:10" x14ac:dyDescent="0.25">
      <c r="J16019" s="1"/>
    </row>
    <row r="16020" spans="10:10" x14ac:dyDescent="0.25">
      <c r="J16020" s="1"/>
    </row>
    <row r="16021" spans="10:10" x14ac:dyDescent="0.25">
      <c r="J16021" s="1"/>
    </row>
    <row r="16022" spans="10:10" x14ac:dyDescent="0.25">
      <c r="J16022" s="1"/>
    </row>
    <row r="16023" spans="10:10" x14ac:dyDescent="0.25">
      <c r="J16023" s="1"/>
    </row>
    <row r="16024" spans="10:10" x14ac:dyDescent="0.25">
      <c r="J16024" s="1"/>
    </row>
    <row r="16025" spans="10:10" x14ac:dyDescent="0.25">
      <c r="J16025" s="1"/>
    </row>
    <row r="16026" spans="10:10" x14ac:dyDescent="0.25">
      <c r="J16026" s="1"/>
    </row>
    <row r="16027" spans="10:10" x14ac:dyDescent="0.25">
      <c r="J16027" s="1"/>
    </row>
    <row r="16028" spans="10:10" x14ac:dyDescent="0.25">
      <c r="J16028" s="1"/>
    </row>
    <row r="16029" spans="10:10" x14ac:dyDescent="0.25">
      <c r="J16029" s="1"/>
    </row>
    <row r="16030" spans="10:10" x14ac:dyDescent="0.25">
      <c r="J16030" s="1"/>
    </row>
    <row r="16031" spans="10:10" x14ac:dyDescent="0.25">
      <c r="J16031" s="1"/>
    </row>
    <row r="16032" spans="10:10" x14ac:dyDescent="0.25">
      <c r="J16032" s="1"/>
    </row>
    <row r="16033" spans="10:10" x14ac:dyDescent="0.25">
      <c r="J16033" s="1"/>
    </row>
    <row r="16034" spans="10:10" x14ac:dyDescent="0.25">
      <c r="J16034" s="1"/>
    </row>
    <row r="16035" spans="10:10" x14ac:dyDescent="0.25">
      <c r="J16035" s="1"/>
    </row>
    <row r="16036" spans="10:10" x14ac:dyDescent="0.25">
      <c r="J16036" s="1"/>
    </row>
    <row r="16037" spans="10:10" x14ac:dyDescent="0.25">
      <c r="J16037" s="1"/>
    </row>
    <row r="16038" spans="10:10" x14ac:dyDescent="0.25">
      <c r="J16038" s="1"/>
    </row>
    <row r="16039" spans="10:10" x14ac:dyDescent="0.25">
      <c r="J16039" s="1"/>
    </row>
    <row r="16040" spans="10:10" x14ac:dyDescent="0.25">
      <c r="J16040" s="1"/>
    </row>
    <row r="16041" spans="10:10" x14ac:dyDescent="0.25">
      <c r="J16041" s="1"/>
    </row>
    <row r="16042" spans="10:10" x14ac:dyDescent="0.25">
      <c r="J16042" s="1"/>
    </row>
    <row r="16043" spans="10:10" x14ac:dyDescent="0.25">
      <c r="J16043" s="1"/>
    </row>
    <row r="16044" spans="10:10" x14ac:dyDescent="0.25">
      <c r="J16044" s="1"/>
    </row>
    <row r="16045" spans="10:10" x14ac:dyDescent="0.25">
      <c r="J16045" s="1"/>
    </row>
    <row r="16046" spans="10:10" x14ac:dyDescent="0.25">
      <c r="J16046" s="1"/>
    </row>
    <row r="16047" spans="10:10" x14ac:dyDescent="0.25">
      <c r="J16047" s="1"/>
    </row>
    <row r="16048" spans="10:10" x14ac:dyDescent="0.25">
      <c r="J16048" s="1"/>
    </row>
    <row r="16049" spans="10:10" x14ac:dyDescent="0.25">
      <c r="J16049" s="1"/>
    </row>
    <row r="16050" spans="10:10" x14ac:dyDescent="0.25">
      <c r="J16050" s="1"/>
    </row>
    <row r="16051" spans="10:10" x14ac:dyDescent="0.25">
      <c r="J16051" s="1"/>
    </row>
    <row r="16052" spans="10:10" x14ac:dyDescent="0.25">
      <c r="J16052" s="1"/>
    </row>
    <row r="16053" spans="10:10" x14ac:dyDescent="0.25">
      <c r="J16053" s="1"/>
    </row>
    <row r="16054" spans="10:10" x14ac:dyDescent="0.25">
      <c r="J16054" s="1"/>
    </row>
    <row r="16055" spans="10:10" x14ac:dyDescent="0.25">
      <c r="J16055" s="1"/>
    </row>
    <row r="16056" spans="10:10" x14ac:dyDescent="0.25">
      <c r="J16056" s="1"/>
    </row>
    <row r="16057" spans="10:10" x14ac:dyDescent="0.25">
      <c r="J16057" s="1"/>
    </row>
    <row r="16058" spans="10:10" x14ac:dyDescent="0.25">
      <c r="J16058" s="1"/>
    </row>
    <row r="16059" spans="10:10" x14ac:dyDescent="0.25">
      <c r="J16059" s="1"/>
    </row>
    <row r="16060" spans="10:10" x14ac:dyDescent="0.25">
      <c r="J16060" s="1"/>
    </row>
    <row r="16061" spans="10:10" x14ac:dyDescent="0.25">
      <c r="J16061" s="1"/>
    </row>
    <row r="16062" spans="10:10" x14ac:dyDescent="0.25">
      <c r="J16062" s="1"/>
    </row>
    <row r="16063" spans="10:10" x14ac:dyDescent="0.25">
      <c r="J16063" s="1"/>
    </row>
    <row r="16064" spans="10:10" x14ac:dyDescent="0.25">
      <c r="J16064" s="1"/>
    </row>
    <row r="16065" spans="10:10" x14ac:dyDescent="0.25">
      <c r="J16065" s="1"/>
    </row>
    <row r="16066" spans="10:10" x14ac:dyDescent="0.25">
      <c r="J16066" s="1"/>
    </row>
    <row r="16067" spans="10:10" x14ac:dyDescent="0.25">
      <c r="J16067" s="1"/>
    </row>
    <row r="16068" spans="10:10" x14ac:dyDescent="0.25">
      <c r="J16068" s="1"/>
    </row>
    <row r="16069" spans="10:10" x14ac:dyDescent="0.25">
      <c r="J16069" s="1"/>
    </row>
    <row r="16070" spans="10:10" x14ac:dyDescent="0.25">
      <c r="J16070" s="1"/>
    </row>
    <row r="16071" spans="10:10" x14ac:dyDescent="0.25">
      <c r="J16071" s="1"/>
    </row>
    <row r="16072" spans="10:10" x14ac:dyDescent="0.25">
      <c r="J16072" s="1"/>
    </row>
    <row r="16073" spans="10:10" x14ac:dyDescent="0.25">
      <c r="J16073" s="1"/>
    </row>
    <row r="16074" spans="10:10" x14ac:dyDescent="0.25">
      <c r="J16074" s="1"/>
    </row>
    <row r="16075" spans="10:10" x14ac:dyDescent="0.25">
      <c r="J16075" s="1"/>
    </row>
    <row r="16076" spans="10:10" x14ac:dyDescent="0.25">
      <c r="J16076" s="1"/>
    </row>
    <row r="16077" spans="10:10" x14ac:dyDescent="0.25">
      <c r="J16077" s="1"/>
    </row>
    <row r="16078" spans="10:10" x14ac:dyDescent="0.25">
      <c r="J16078" s="1"/>
    </row>
    <row r="16079" spans="10:10" x14ac:dyDescent="0.25">
      <c r="J16079" s="1"/>
    </row>
    <row r="16080" spans="10:10" x14ac:dyDescent="0.25">
      <c r="J16080" s="1"/>
    </row>
    <row r="16081" spans="10:10" x14ac:dyDescent="0.25">
      <c r="J16081" s="1"/>
    </row>
    <row r="16082" spans="10:10" x14ac:dyDescent="0.25">
      <c r="J16082" s="1"/>
    </row>
    <row r="16083" spans="10:10" x14ac:dyDescent="0.25">
      <c r="J16083" s="1"/>
    </row>
    <row r="16084" spans="10:10" x14ac:dyDescent="0.25">
      <c r="J16084" s="1"/>
    </row>
    <row r="16085" spans="10:10" x14ac:dyDescent="0.25">
      <c r="J16085" s="1"/>
    </row>
    <row r="16086" spans="10:10" x14ac:dyDescent="0.25">
      <c r="J16086" s="1"/>
    </row>
    <row r="16087" spans="10:10" x14ac:dyDescent="0.25">
      <c r="J16087" s="1"/>
    </row>
    <row r="16088" spans="10:10" x14ac:dyDescent="0.25">
      <c r="J16088" s="1"/>
    </row>
    <row r="16089" spans="10:10" x14ac:dyDescent="0.25">
      <c r="J16089" s="1"/>
    </row>
    <row r="16090" spans="10:10" x14ac:dyDescent="0.25">
      <c r="J16090" s="1"/>
    </row>
    <row r="16091" spans="10:10" x14ac:dyDescent="0.25">
      <c r="J16091" s="1"/>
    </row>
    <row r="16092" spans="10:10" x14ac:dyDescent="0.25">
      <c r="J16092" s="1"/>
    </row>
    <row r="16093" spans="10:10" x14ac:dyDescent="0.25">
      <c r="J16093" s="1"/>
    </row>
    <row r="16094" spans="10:10" x14ac:dyDescent="0.25">
      <c r="J16094" s="1"/>
    </row>
    <row r="16095" spans="10:10" x14ac:dyDescent="0.25">
      <c r="J16095" s="1"/>
    </row>
    <row r="16096" spans="10:10" x14ac:dyDescent="0.25">
      <c r="J16096" s="1"/>
    </row>
    <row r="16097" spans="10:10" x14ac:dyDescent="0.25">
      <c r="J16097" s="1"/>
    </row>
    <row r="16098" spans="10:10" x14ac:dyDescent="0.25">
      <c r="J16098" s="1"/>
    </row>
    <row r="16099" spans="10:10" x14ac:dyDescent="0.25">
      <c r="J16099" s="1"/>
    </row>
    <row r="16100" spans="10:10" x14ac:dyDescent="0.25">
      <c r="J16100" s="1"/>
    </row>
    <row r="16101" spans="10:10" x14ac:dyDescent="0.25">
      <c r="J16101" s="1"/>
    </row>
    <row r="16102" spans="10:10" x14ac:dyDescent="0.25">
      <c r="J16102" s="1"/>
    </row>
    <row r="16103" spans="10:10" x14ac:dyDescent="0.25">
      <c r="J16103" s="1"/>
    </row>
    <row r="16104" spans="10:10" x14ac:dyDescent="0.25">
      <c r="J16104" s="1"/>
    </row>
    <row r="16105" spans="10:10" x14ac:dyDescent="0.25">
      <c r="J16105" s="1"/>
    </row>
    <row r="16106" spans="10:10" x14ac:dyDescent="0.25">
      <c r="J16106" s="1"/>
    </row>
    <row r="16107" spans="10:10" x14ac:dyDescent="0.25">
      <c r="J16107" s="1"/>
    </row>
    <row r="16108" spans="10:10" x14ac:dyDescent="0.25">
      <c r="J16108" s="1"/>
    </row>
    <row r="16109" spans="10:10" x14ac:dyDescent="0.25">
      <c r="J16109" s="1"/>
    </row>
    <row r="16110" spans="10:10" x14ac:dyDescent="0.25">
      <c r="J16110" s="1"/>
    </row>
    <row r="16111" spans="10:10" x14ac:dyDescent="0.25">
      <c r="J16111" s="1"/>
    </row>
    <row r="16112" spans="10:10" x14ac:dyDescent="0.25">
      <c r="J16112" s="1"/>
    </row>
    <row r="16113" spans="10:10" x14ac:dyDescent="0.25">
      <c r="J16113" s="1"/>
    </row>
    <row r="16114" spans="10:10" x14ac:dyDescent="0.25">
      <c r="J16114" s="1"/>
    </row>
    <row r="16115" spans="10:10" x14ac:dyDescent="0.25">
      <c r="J16115" s="1"/>
    </row>
    <row r="16116" spans="10:10" x14ac:dyDescent="0.25">
      <c r="J16116" s="1"/>
    </row>
    <row r="16117" spans="10:10" x14ac:dyDescent="0.25">
      <c r="J16117" s="1"/>
    </row>
    <row r="16118" spans="10:10" x14ac:dyDescent="0.25">
      <c r="J16118" s="1"/>
    </row>
    <row r="16119" spans="10:10" x14ac:dyDescent="0.25">
      <c r="J16119" s="1"/>
    </row>
    <row r="16120" spans="10:10" x14ac:dyDescent="0.25">
      <c r="J16120" s="1"/>
    </row>
    <row r="16121" spans="10:10" x14ac:dyDescent="0.25">
      <c r="J16121" s="1"/>
    </row>
    <row r="16122" spans="10:10" x14ac:dyDescent="0.25">
      <c r="J16122" s="1"/>
    </row>
    <row r="16123" spans="10:10" x14ac:dyDescent="0.25">
      <c r="J16123" s="1"/>
    </row>
    <row r="16124" spans="10:10" x14ac:dyDescent="0.25">
      <c r="J16124" s="1"/>
    </row>
    <row r="16125" spans="10:10" x14ac:dyDescent="0.25">
      <c r="J16125" s="1"/>
    </row>
    <row r="16126" spans="10:10" x14ac:dyDescent="0.25">
      <c r="J16126" s="1"/>
    </row>
    <row r="16127" spans="10:10" x14ac:dyDescent="0.25">
      <c r="J16127" s="1"/>
    </row>
    <row r="16128" spans="10:10" x14ac:dyDescent="0.25">
      <c r="J16128" s="1"/>
    </row>
    <row r="16129" spans="10:10" x14ac:dyDescent="0.25">
      <c r="J16129" s="1"/>
    </row>
    <row r="16130" spans="10:10" x14ac:dyDescent="0.25">
      <c r="J16130" s="1"/>
    </row>
    <row r="16131" spans="10:10" x14ac:dyDescent="0.25">
      <c r="J16131" s="1"/>
    </row>
    <row r="16132" spans="10:10" x14ac:dyDescent="0.25">
      <c r="J16132" s="1"/>
    </row>
    <row r="16133" spans="10:10" x14ac:dyDescent="0.25">
      <c r="J16133" s="1"/>
    </row>
    <row r="16134" spans="10:10" x14ac:dyDescent="0.25">
      <c r="J16134" s="1"/>
    </row>
    <row r="16135" spans="10:10" x14ac:dyDescent="0.25">
      <c r="J16135" s="1"/>
    </row>
    <row r="16136" spans="10:10" x14ac:dyDescent="0.25">
      <c r="J16136" s="1"/>
    </row>
    <row r="16137" spans="10:10" x14ac:dyDescent="0.25">
      <c r="J16137" s="1"/>
    </row>
    <row r="16138" spans="10:10" x14ac:dyDescent="0.25">
      <c r="J16138" s="1"/>
    </row>
    <row r="16139" spans="10:10" x14ac:dyDescent="0.25">
      <c r="J16139" s="1"/>
    </row>
    <row r="16140" spans="10:10" x14ac:dyDescent="0.25">
      <c r="J16140" s="1"/>
    </row>
    <row r="16141" spans="10:10" x14ac:dyDescent="0.25">
      <c r="J16141" s="1"/>
    </row>
    <row r="16142" spans="10:10" x14ac:dyDescent="0.25">
      <c r="J16142" s="1"/>
    </row>
    <row r="16143" spans="10:10" x14ac:dyDescent="0.25">
      <c r="J16143" s="1"/>
    </row>
    <row r="16144" spans="10:10" x14ac:dyDescent="0.25">
      <c r="J16144" s="1"/>
    </row>
    <row r="16145" spans="10:10" x14ac:dyDescent="0.25">
      <c r="J16145" s="1"/>
    </row>
    <row r="16146" spans="10:10" x14ac:dyDescent="0.25">
      <c r="J16146" s="1"/>
    </row>
    <row r="16147" spans="10:10" x14ac:dyDescent="0.25">
      <c r="J16147" s="1"/>
    </row>
    <row r="16148" spans="10:10" x14ac:dyDescent="0.25">
      <c r="J16148" s="1"/>
    </row>
    <row r="16149" spans="10:10" x14ac:dyDescent="0.25">
      <c r="J16149" s="1"/>
    </row>
    <row r="16150" spans="10:10" x14ac:dyDescent="0.25">
      <c r="J16150" s="1"/>
    </row>
    <row r="16151" spans="10:10" x14ac:dyDescent="0.25">
      <c r="J16151" s="1"/>
    </row>
    <row r="16152" spans="10:10" x14ac:dyDescent="0.25">
      <c r="J16152" s="1"/>
    </row>
    <row r="16153" spans="10:10" x14ac:dyDescent="0.25">
      <c r="J16153" s="1"/>
    </row>
    <row r="16154" spans="10:10" x14ac:dyDescent="0.25">
      <c r="J16154" s="1"/>
    </row>
    <row r="16155" spans="10:10" x14ac:dyDescent="0.25">
      <c r="J16155" s="1"/>
    </row>
    <row r="16156" spans="10:10" x14ac:dyDescent="0.25">
      <c r="J16156" s="1"/>
    </row>
    <row r="16157" spans="10:10" x14ac:dyDescent="0.25">
      <c r="J16157" s="1"/>
    </row>
    <row r="16158" spans="10:10" x14ac:dyDescent="0.25">
      <c r="J16158" s="1"/>
    </row>
    <row r="16159" spans="10:10" x14ac:dyDescent="0.25">
      <c r="J16159" s="1"/>
    </row>
    <row r="16160" spans="10:10" x14ac:dyDescent="0.25">
      <c r="J16160" s="1"/>
    </row>
    <row r="16161" spans="10:10" x14ac:dyDescent="0.25">
      <c r="J16161" s="1"/>
    </row>
    <row r="16162" spans="10:10" x14ac:dyDescent="0.25">
      <c r="J16162" s="1"/>
    </row>
    <row r="16163" spans="10:10" x14ac:dyDescent="0.25">
      <c r="J16163" s="1"/>
    </row>
    <row r="16164" spans="10:10" x14ac:dyDescent="0.25">
      <c r="J16164" s="1"/>
    </row>
    <row r="16165" spans="10:10" x14ac:dyDescent="0.25">
      <c r="J16165" s="1"/>
    </row>
    <row r="16166" spans="10:10" x14ac:dyDescent="0.25">
      <c r="J16166" s="1"/>
    </row>
    <row r="16167" spans="10:10" x14ac:dyDescent="0.25">
      <c r="J16167" s="1"/>
    </row>
    <row r="16168" spans="10:10" x14ac:dyDescent="0.25">
      <c r="J16168" s="1"/>
    </row>
    <row r="16169" spans="10:10" x14ac:dyDescent="0.25">
      <c r="J16169" s="1"/>
    </row>
    <row r="16170" spans="10:10" x14ac:dyDescent="0.25">
      <c r="J16170" s="1"/>
    </row>
    <row r="16171" spans="10:10" x14ac:dyDescent="0.25">
      <c r="J16171" s="1"/>
    </row>
    <row r="16172" spans="10:10" x14ac:dyDescent="0.25">
      <c r="J16172" s="1"/>
    </row>
    <row r="16173" spans="10:10" x14ac:dyDescent="0.25">
      <c r="J16173" s="1"/>
    </row>
    <row r="16174" spans="10:10" x14ac:dyDescent="0.25">
      <c r="J16174" s="1"/>
    </row>
    <row r="16175" spans="10:10" x14ac:dyDescent="0.25">
      <c r="J16175" s="1"/>
    </row>
    <row r="16176" spans="10:10" x14ac:dyDescent="0.25">
      <c r="J16176" s="1"/>
    </row>
    <row r="16177" spans="10:10" x14ac:dyDescent="0.25">
      <c r="J16177" s="1"/>
    </row>
    <row r="16178" spans="10:10" x14ac:dyDescent="0.25">
      <c r="J16178" s="1"/>
    </row>
    <row r="16179" spans="10:10" x14ac:dyDescent="0.25">
      <c r="J16179" s="1"/>
    </row>
    <row r="16180" spans="10:10" x14ac:dyDescent="0.25">
      <c r="J16180" s="1"/>
    </row>
    <row r="16181" spans="10:10" x14ac:dyDescent="0.25">
      <c r="J16181" s="1"/>
    </row>
    <row r="16182" spans="10:10" x14ac:dyDescent="0.25">
      <c r="J16182" s="1"/>
    </row>
    <row r="16183" spans="10:10" x14ac:dyDescent="0.25">
      <c r="J16183" s="1"/>
    </row>
    <row r="16184" spans="10:10" x14ac:dyDescent="0.25">
      <c r="J16184" s="1"/>
    </row>
    <row r="16185" spans="10:10" x14ac:dyDescent="0.25">
      <c r="J16185" s="1"/>
    </row>
    <row r="16186" spans="10:10" x14ac:dyDescent="0.25">
      <c r="J16186" s="1"/>
    </row>
    <row r="16187" spans="10:10" x14ac:dyDescent="0.25">
      <c r="J16187" s="1"/>
    </row>
    <row r="16188" spans="10:10" x14ac:dyDescent="0.25">
      <c r="J16188" s="1"/>
    </row>
    <row r="16189" spans="10:10" x14ac:dyDescent="0.25">
      <c r="J16189" s="1"/>
    </row>
    <row r="16190" spans="10:10" x14ac:dyDescent="0.25">
      <c r="J16190" s="1"/>
    </row>
    <row r="16191" spans="10:10" x14ac:dyDescent="0.25">
      <c r="J16191" s="1"/>
    </row>
    <row r="16192" spans="10:10" x14ac:dyDescent="0.25">
      <c r="J16192" s="1"/>
    </row>
    <row r="16193" spans="10:10" x14ac:dyDescent="0.25">
      <c r="J16193" s="1"/>
    </row>
    <row r="16194" spans="10:10" x14ac:dyDescent="0.25">
      <c r="J16194" s="1"/>
    </row>
    <row r="16195" spans="10:10" x14ac:dyDescent="0.25">
      <c r="J16195" s="1"/>
    </row>
    <row r="16196" spans="10:10" x14ac:dyDescent="0.25">
      <c r="J16196" s="1"/>
    </row>
    <row r="16197" spans="10:10" x14ac:dyDescent="0.25">
      <c r="J16197" s="1"/>
    </row>
    <row r="16198" spans="10:10" x14ac:dyDescent="0.25">
      <c r="J16198" s="1"/>
    </row>
    <row r="16199" spans="10:10" x14ac:dyDescent="0.25">
      <c r="J16199" s="1"/>
    </row>
    <row r="16200" spans="10:10" x14ac:dyDescent="0.25">
      <c r="J16200" s="1"/>
    </row>
    <row r="16201" spans="10:10" x14ac:dyDescent="0.25">
      <c r="J16201" s="1"/>
    </row>
    <row r="16202" spans="10:10" x14ac:dyDescent="0.25">
      <c r="J16202" s="1"/>
    </row>
    <row r="16203" spans="10:10" x14ac:dyDescent="0.25">
      <c r="J16203" s="1"/>
    </row>
    <row r="16204" spans="10:10" x14ac:dyDescent="0.25">
      <c r="J16204" s="1"/>
    </row>
    <row r="16205" spans="10:10" x14ac:dyDescent="0.25">
      <c r="J16205" s="1"/>
    </row>
    <row r="16206" spans="10:10" x14ac:dyDescent="0.25">
      <c r="J16206" s="1"/>
    </row>
    <row r="16207" spans="10:10" x14ac:dyDescent="0.25">
      <c r="J16207" s="1"/>
    </row>
    <row r="16208" spans="10:10" x14ac:dyDescent="0.25">
      <c r="J16208" s="1"/>
    </row>
    <row r="16209" spans="10:10" x14ac:dyDescent="0.25">
      <c r="J16209" s="1"/>
    </row>
    <row r="16210" spans="10:10" x14ac:dyDescent="0.25">
      <c r="J16210" s="1"/>
    </row>
    <row r="16211" spans="10:10" x14ac:dyDescent="0.25">
      <c r="J16211" s="1"/>
    </row>
    <row r="16212" spans="10:10" x14ac:dyDescent="0.25">
      <c r="J16212" s="1"/>
    </row>
    <row r="16213" spans="10:10" x14ac:dyDescent="0.25">
      <c r="J16213" s="1"/>
    </row>
    <row r="16214" spans="10:10" x14ac:dyDescent="0.25">
      <c r="J16214" s="1"/>
    </row>
    <row r="16215" spans="10:10" x14ac:dyDescent="0.25">
      <c r="J16215" s="1"/>
    </row>
    <row r="16216" spans="10:10" x14ac:dyDescent="0.25">
      <c r="J16216" s="1"/>
    </row>
    <row r="16217" spans="10:10" x14ac:dyDescent="0.25">
      <c r="J16217" s="1"/>
    </row>
    <row r="16218" spans="10:10" x14ac:dyDescent="0.25">
      <c r="J16218" s="1"/>
    </row>
    <row r="16219" spans="10:10" x14ac:dyDescent="0.25">
      <c r="J16219" s="1"/>
    </row>
    <row r="16220" spans="10:10" x14ac:dyDescent="0.25">
      <c r="J16220" s="1"/>
    </row>
    <row r="16221" spans="10:10" x14ac:dyDescent="0.25">
      <c r="J16221" s="1"/>
    </row>
    <row r="16222" spans="10:10" x14ac:dyDescent="0.25">
      <c r="J16222" s="1"/>
    </row>
    <row r="16223" spans="10:10" x14ac:dyDescent="0.25">
      <c r="J16223" s="1"/>
    </row>
    <row r="16224" spans="10:10" x14ac:dyDescent="0.25">
      <c r="J16224" s="1"/>
    </row>
    <row r="16225" spans="10:10" x14ac:dyDescent="0.25">
      <c r="J16225" s="1"/>
    </row>
    <row r="16226" spans="10:10" x14ac:dyDescent="0.25">
      <c r="J16226" s="1"/>
    </row>
    <row r="16227" spans="10:10" x14ac:dyDescent="0.25">
      <c r="J16227" s="1"/>
    </row>
    <row r="16228" spans="10:10" x14ac:dyDescent="0.25">
      <c r="J16228" s="1"/>
    </row>
    <row r="16229" spans="10:10" x14ac:dyDescent="0.25">
      <c r="J16229" s="1"/>
    </row>
    <row r="16230" spans="10:10" x14ac:dyDescent="0.25">
      <c r="J16230" s="1"/>
    </row>
    <row r="16231" spans="10:10" x14ac:dyDescent="0.25">
      <c r="J16231" s="1"/>
    </row>
    <row r="16232" spans="10:10" x14ac:dyDescent="0.25">
      <c r="J16232" s="1"/>
    </row>
    <row r="16233" spans="10:10" x14ac:dyDescent="0.25">
      <c r="J16233" s="1"/>
    </row>
    <row r="16234" spans="10:10" x14ac:dyDescent="0.25">
      <c r="J16234" s="1"/>
    </row>
    <row r="16235" spans="10:10" x14ac:dyDescent="0.25">
      <c r="J16235" s="1"/>
    </row>
    <row r="16236" spans="10:10" x14ac:dyDescent="0.25">
      <c r="J16236" s="1"/>
    </row>
    <row r="16237" spans="10:10" x14ac:dyDescent="0.25">
      <c r="J16237" s="1"/>
    </row>
    <row r="16238" spans="10:10" x14ac:dyDescent="0.25">
      <c r="J16238" s="1"/>
    </row>
    <row r="16239" spans="10:10" x14ac:dyDescent="0.25">
      <c r="J16239" s="1"/>
    </row>
    <row r="16240" spans="10:10" x14ac:dyDescent="0.25">
      <c r="J16240" s="1"/>
    </row>
    <row r="16241" spans="10:10" x14ac:dyDescent="0.25">
      <c r="J16241" s="1"/>
    </row>
    <row r="16242" spans="10:10" x14ac:dyDescent="0.25">
      <c r="J16242" s="1"/>
    </row>
    <row r="16243" spans="10:10" x14ac:dyDescent="0.25">
      <c r="J16243" s="1"/>
    </row>
    <row r="16244" spans="10:10" x14ac:dyDescent="0.25">
      <c r="J16244" s="1"/>
    </row>
    <row r="16245" spans="10:10" x14ac:dyDescent="0.25">
      <c r="J16245" s="1"/>
    </row>
    <row r="16246" spans="10:10" x14ac:dyDescent="0.25">
      <c r="J16246" s="1"/>
    </row>
    <row r="16247" spans="10:10" x14ac:dyDescent="0.25">
      <c r="J16247" s="1"/>
    </row>
    <row r="16248" spans="10:10" x14ac:dyDescent="0.25">
      <c r="J16248" s="1"/>
    </row>
    <row r="16249" spans="10:10" x14ac:dyDescent="0.25">
      <c r="J16249" s="1"/>
    </row>
    <row r="16250" spans="10:10" x14ac:dyDescent="0.25">
      <c r="J16250" s="1"/>
    </row>
    <row r="16251" spans="10:10" x14ac:dyDescent="0.25">
      <c r="J16251" s="1"/>
    </row>
    <row r="16252" spans="10:10" x14ac:dyDescent="0.25">
      <c r="J16252" s="1"/>
    </row>
    <row r="16253" spans="10:10" x14ac:dyDescent="0.25">
      <c r="J16253" s="1"/>
    </row>
    <row r="16254" spans="10:10" x14ac:dyDescent="0.25">
      <c r="J16254" s="1"/>
    </row>
    <row r="16255" spans="10:10" x14ac:dyDescent="0.25">
      <c r="J16255" s="1"/>
    </row>
    <row r="16256" spans="10:10" x14ac:dyDescent="0.25">
      <c r="J16256" s="1"/>
    </row>
    <row r="16257" spans="10:10" x14ac:dyDescent="0.25">
      <c r="J16257" s="1"/>
    </row>
    <row r="16258" spans="10:10" x14ac:dyDescent="0.25">
      <c r="J16258" s="1"/>
    </row>
    <row r="16259" spans="10:10" x14ac:dyDescent="0.25">
      <c r="J16259" s="1"/>
    </row>
    <row r="16260" spans="10:10" x14ac:dyDescent="0.25">
      <c r="J16260" s="1"/>
    </row>
    <row r="16261" spans="10:10" x14ac:dyDescent="0.25">
      <c r="J16261" s="1"/>
    </row>
    <row r="16262" spans="10:10" x14ac:dyDescent="0.25">
      <c r="J16262" s="1"/>
    </row>
    <row r="16263" spans="10:10" x14ac:dyDescent="0.25">
      <c r="J16263" s="1"/>
    </row>
    <row r="16264" spans="10:10" x14ac:dyDescent="0.25">
      <c r="J16264" s="1"/>
    </row>
    <row r="16265" spans="10:10" x14ac:dyDescent="0.25">
      <c r="J16265" s="1"/>
    </row>
    <row r="16266" spans="10:10" x14ac:dyDescent="0.25">
      <c r="J16266" s="1"/>
    </row>
    <row r="16267" spans="10:10" x14ac:dyDescent="0.25">
      <c r="J16267" s="1"/>
    </row>
    <row r="16268" spans="10:10" x14ac:dyDescent="0.25">
      <c r="J16268" s="1"/>
    </row>
    <row r="16269" spans="10:10" x14ac:dyDescent="0.25">
      <c r="J16269" s="1"/>
    </row>
    <row r="16270" spans="10:10" x14ac:dyDescent="0.25">
      <c r="J16270" s="1"/>
    </row>
    <row r="16271" spans="10:10" x14ac:dyDescent="0.25">
      <c r="J16271" s="1"/>
    </row>
    <row r="16272" spans="10:10" x14ac:dyDescent="0.25">
      <c r="J16272" s="1"/>
    </row>
    <row r="16273" spans="10:10" x14ac:dyDescent="0.25">
      <c r="J16273" s="1"/>
    </row>
    <row r="16274" spans="10:10" x14ac:dyDescent="0.25">
      <c r="J16274" s="1"/>
    </row>
    <row r="16275" spans="10:10" x14ac:dyDescent="0.25">
      <c r="J16275" s="1"/>
    </row>
    <row r="16276" spans="10:10" x14ac:dyDescent="0.25">
      <c r="J16276" s="1"/>
    </row>
    <row r="16277" spans="10:10" x14ac:dyDescent="0.25">
      <c r="J16277" s="1"/>
    </row>
    <row r="16278" spans="10:10" x14ac:dyDescent="0.25">
      <c r="J16278" s="1"/>
    </row>
    <row r="16279" spans="10:10" x14ac:dyDescent="0.25">
      <c r="J16279" s="1"/>
    </row>
    <row r="16280" spans="10:10" x14ac:dyDescent="0.25">
      <c r="J16280" s="1"/>
    </row>
    <row r="16281" spans="10:10" x14ac:dyDescent="0.25">
      <c r="J16281" s="1"/>
    </row>
    <row r="16282" spans="10:10" x14ac:dyDescent="0.25">
      <c r="J16282" s="1"/>
    </row>
    <row r="16283" spans="10:10" x14ac:dyDescent="0.25">
      <c r="J16283" s="1"/>
    </row>
    <row r="16284" spans="10:10" x14ac:dyDescent="0.25">
      <c r="J16284" s="1"/>
    </row>
    <row r="16285" spans="10:10" x14ac:dyDescent="0.25">
      <c r="J16285" s="1"/>
    </row>
    <row r="16286" spans="10:10" x14ac:dyDescent="0.25">
      <c r="J16286" s="1"/>
    </row>
    <row r="16287" spans="10:10" x14ac:dyDescent="0.25">
      <c r="J16287" s="1"/>
    </row>
    <row r="16288" spans="10:10" x14ac:dyDescent="0.25">
      <c r="J16288" s="1"/>
    </row>
    <row r="16289" spans="10:10" x14ac:dyDescent="0.25">
      <c r="J16289" s="1"/>
    </row>
    <row r="16290" spans="10:10" x14ac:dyDescent="0.25">
      <c r="J16290" s="1"/>
    </row>
    <row r="16291" spans="10:10" x14ac:dyDescent="0.25">
      <c r="J16291" s="1"/>
    </row>
    <row r="16292" spans="10:10" x14ac:dyDescent="0.25">
      <c r="J16292" s="1"/>
    </row>
    <row r="16293" spans="10:10" x14ac:dyDescent="0.25">
      <c r="J16293" s="1"/>
    </row>
    <row r="16294" spans="10:10" x14ac:dyDescent="0.25">
      <c r="J16294" s="1"/>
    </row>
    <row r="16295" spans="10:10" x14ac:dyDescent="0.25">
      <c r="J16295" s="1"/>
    </row>
    <row r="16296" spans="10:10" x14ac:dyDescent="0.25">
      <c r="J16296" s="1"/>
    </row>
    <row r="16297" spans="10:10" x14ac:dyDescent="0.25">
      <c r="J16297" s="1"/>
    </row>
    <row r="16298" spans="10:10" x14ac:dyDescent="0.25">
      <c r="J16298" s="1"/>
    </row>
    <row r="16299" spans="10:10" x14ac:dyDescent="0.25">
      <c r="J16299" s="1"/>
    </row>
    <row r="16300" spans="10:10" x14ac:dyDescent="0.25">
      <c r="J16300" s="1"/>
    </row>
    <row r="16301" spans="10:10" x14ac:dyDescent="0.25">
      <c r="J16301" s="1"/>
    </row>
    <row r="16302" spans="10:10" x14ac:dyDescent="0.25">
      <c r="J16302" s="1"/>
    </row>
    <row r="16303" spans="10:10" x14ac:dyDescent="0.25">
      <c r="J16303" s="1"/>
    </row>
    <row r="16304" spans="10:10" x14ac:dyDescent="0.25">
      <c r="J16304" s="1"/>
    </row>
    <row r="16305" spans="10:10" x14ac:dyDescent="0.25">
      <c r="J16305" s="1"/>
    </row>
    <row r="16306" spans="10:10" x14ac:dyDescent="0.25">
      <c r="J16306" s="1"/>
    </row>
    <row r="16307" spans="10:10" x14ac:dyDescent="0.25">
      <c r="J16307" s="1"/>
    </row>
    <row r="16308" spans="10:10" x14ac:dyDescent="0.25">
      <c r="J16308" s="1"/>
    </row>
    <row r="16309" spans="10:10" x14ac:dyDescent="0.25">
      <c r="J16309" s="1"/>
    </row>
    <row r="16310" spans="10:10" x14ac:dyDescent="0.25">
      <c r="J16310" s="1"/>
    </row>
    <row r="16311" spans="10:10" x14ac:dyDescent="0.25">
      <c r="J16311" s="1"/>
    </row>
    <row r="16312" spans="10:10" x14ac:dyDescent="0.25">
      <c r="J16312" s="1"/>
    </row>
    <row r="16313" spans="10:10" x14ac:dyDescent="0.25">
      <c r="J16313" s="1"/>
    </row>
    <row r="16314" spans="10:10" x14ac:dyDescent="0.25">
      <c r="J16314" s="1"/>
    </row>
    <row r="16315" spans="10:10" x14ac:dyDescent="0.25">
      <c r="J16315" s="1"/>
    </row>
    <row r="16316" spans="10:10" x14ac:dyDescent="0.25">
      <c r="J16316" s="1"/>
    </row>
    <row r="16317" spans="10:10" x14ac:dyDescent="0.25">
      <c r="J16317" s="1"/>
    </row>
    <row r="16318" spans="10:10" x14ac:dyDescent="0.25">
      <c r="J16318" s="1"/>
    </row>
    <row r="16319" spans="10:10" x14ac:dyDescent="0.25">
      <c r="J16319" s="1"/>
    </row>
    <row r="16320" spans="10:10" x14ac:dyDescent="0.25">
      <c r="J16320" s="1"/>
    </row>
    <row r="16321" spans="10:10" x14ac:dyDescent="0.25">
      <c r="J16321" s="1"/>
    </row>
    <row r="16322" spans="10:10" x14ac:dyDescent="0.25">
      <c r="J16322" s="1"/>
    </row>
    <row r="16323" spans="10:10" x14ac:dyDescent="0.25">
      <c r="J16323" s="1"/>
    </row>
    <row r="16324" spans="10:10" x14ac:dyDescent="0.25">
      <c r="J16324" s="1"/>
    </row>
    <row r="16325" spans="10:10" x14ac:dyDescent="0.25">
      <c r="J16325" s="1"/>
    </row>
    <row r="16326" spans="10:10" x14ac:dyDescent="0.25">
      <c r="J16326" s="1"/>
    </row>
    <row r="16327" spans="10:10" x14ac:dyDescent="0.25">
      <c r="J16327" s="1"/>
    </row>
    <row r="16328" spans="10:10" x14ac:dyDescent="0.25">
      <c r="J16328" s="1"/>
    </row>
    <row r="16329" spans="10:10" x14ac:dyDescent="0.25">
      <c r="J16329" s="1"/>
    </row>
    <row r="16330" spans="10:10" x14ac:dyDescent="0.25">
      <c r="J16330" s="1"/>
    </row>
    <row r="16331" spans="10:10" x14ac:dyDescent="0.25">
      <c r="J16331" s="1"/>
    </row>
    <row r="16332" spans="10:10" x14ac:dyDescent="0.25">
      <c r="J16332" s="1"/>
    </row>
    <row r="16333" spans="10:10" x14ac:dyDescent="0.25">
      <c r="J16333" s="1"/>
    </row>
    <row r="16334" spans="10:10" x14ac:dyDescent="0.25">
      <c r="J16334" s="1"/>
    </row>
    <row r="16335" spans="10:10" x14ac:dyDescent="0.25">
      <c r="J16335" s="1"/>
    </row>
    <row r="16336" spans="10:10" x14ac:dyDescent="0.25">
      <c r="J16336" s="1"/>
    </row>
    <row r="16337" spans="10:10" x14ac:dyDescent="0.25">
      <c r="J16337" s="1"/>
    </row>
    <row r="16338" spans="10:10" x14ac:dyDescent="0.25">
      <c r="J16338" s="1"/>
    </row>
    <row r="16339" spans="10:10" x14ac:dyDescent="0.25">
      <c r="J16339" s="1"/>
    </row>
    <row r="16340" spans="10:10" x14ac:dyDescent="0.25">
      <c r="J16340" s="1"/>
    </row>
    <row r="16341" spans="10:10" x14ac:dyDescent="0.25">
      <c r="J16341" s="1"/>
    </row>
    <row r="16342" spans="10:10" x14ac:dyDescent="0.25">
      <c r="J16342" s="1"/>
    </row>
    <row r="16343" spans="10:10" x14ac:dyDescent="0.25">
      <c r="J16343" s="1"/>
    </row>
    <row r="16344" spans="10:10" x14ac:dyDescent="0.25">
      <c r="J16344" s="1"/>
    </row>
    <row r="16345" spans="10:10" x14ac:dyDescent="0.25">
      <c r="J16345" s="1"/>
    </row>
    <row r="16346" spans="10:10" x14ac:dyDescent="0.25">
      <c r="J16346" s="1"/>
    </row>
    <row r="16347" spans="10:10" x14ac:dyDescent="0.25">
      <c r="J16347" s="1"/>
    </row>
    <row r="16348" spans="10:10" x14ac:dyDescent="0.25">
      <c r="J16348" s="1"/>
    </row>
    <row r="16349" spans="10:10" x14ac:dyDescent="0.25">
      <c r="J16349" s="1"/>
    </row>
    <row r="16350" spans="10:10" x14ac:dyDescent="0.25">
      <c r="J16350" s="1"/>
    </row>
    <row r="16351" spans="10:10" x14ac:dyDescent="0.25">
      <c r="J16351" s="1"/>
    </row>
    <row r="16352" spans="10:10" x14ac:dyDescent="0.25">
      <c r="J16352" s="1"/>
    </row>
    <row r="16353" spans="10:10" x14ac:dyDescent="0.25">
      <c r="J16353" s="1"/>
    </row>
    <row r="16354" spans="10:10" x14ac:dyDescent="0.25">
      <c r="J16354" s="1"/>
    </row>
    <row r="16355" spans="10:10" x14ac:dyDescent="0.25">
      <c r="J16355" s="1"/>
    </row>
    <row r="16356" spans="10:10" x14ac:dyDescent="0.25">
      <c r="J16356" s="1"/>
    </row>
    <row r="16357" spans="10:10" x14ac:dyDescent="0.25">
      <c r="J16357" s="1"/>
    </row>
    <row r="16358" spans="10:10" x14ac:dyDescent="0.25">
      <c r="J16358" s="1"/>
    </row>
    <row r="16359" spans="10:10" x14ac:dyDescent="0.25">
      <c r="J16359" s="1"/>
    </row>
    <row r="16360" spans="10:10" x14ac:dyDescent="0.25">
      <c r="J16360" s="1"/>
    </row>
    <row r="16361" spans="10:10" x14ac:dyDescent="0.25">
      <c r="J16361" s="1"/>
    </row>
    <row r="16362" spans="10:10" x14ac:dyDescent="0.25">
      <c r="J16362" s="1"/>
    </row>
    <row r="16363" spans="10:10" x14ac:dyDescent="0.25">
      <c r="J16363" s="1"/>
    </row>
    <row r="16364" spans="10:10" x14ac:dyDescent="0.25">
      <c r="J16364" s="1"/>
    </row>
    <row r="16365" spans="10:10" x14ac:dyDescent="0.25">
      <c r="J16365" s="1"/>
    </row>
    <row r="16366" spans="10:10" x14ac:dyDescent="0.25">
      <c r="J16366" s="1"/>
    </row>
    <row r="16367" spans="10:10" x14ac:dyDescent="0.25">
      <c r="J16367" s="1"/>
    </row>
    <row r="16368" spans="10:10" x14ac:dyDescent="0.25">
      <c r="J16368" s="1"/>
    </row>
    <row r="16369" spans="10:10" x14ac:dyDescent="0.25">
      <c r="J16369" s="1"/>
    </row>
    <row r="16370" spans="10:10" x14ac:dyDescent="0.25">
      <c r="J16370" s="1"/>
    </row>
    <row r="16371" spans="10:10" x14ac:dyDescent="0.25">
      <c r="J16371" s="1"/>
    </row>
    <row r="16372" spans="10:10" x14ac:dyDescent="0.25">
      <c r="J16372" s="1"/>
    </row>
    <row r="16373" spans="10:10" x14ac:dyDescent="0.25">
      <c r="J16373" s="1"/>
    </row>
    <row r="16374" spans="10:10" x14ac:dyDescent="0.25">
      <c r="J16374" s="1"/>
    </row>
    <row r="16375" spans="10:10" x14ac:dyDescent="0.25">
      <c r="J16375" s="1"/>
    </row>
    <row r="16376" spans="10:10" x14ac:dyDescent="0.25">
      <c r="J16376" s="1"/>
    </row>
    <row r="16377" spans="10:10" x14ac:dyDescent="0.25">
      <c r="J16377" s="1"/>
    </row>
    <row r="16378" spans="10:10" x14ac:dyDescent="0.25">
      <c r="J16378" s="1"/>
    </row>
    <row r="16379" spans="10:10" x14ac:dyDescent="0.25">
      <c r="J16379" s="1"/>
    </row>
    <row r="16380" spans="10:10" x14ac:dyDescent="0.25">
      <c r="J16380" s="1"/>
    </row>
    <row r="16381" spans="10:10" x14ac:dyDescent="0.25">
      <c r="J16381" s="1"/>
    </row>
    <row r="16382" spans="10:10" x14ac:dyDescent="0.25">
      <c r="J16382" s="1"/>
    </row>
    <row r="16383" spans="10:10" x14ac:dyDescent="0.25">
      <c r="J16383" s="1"/>
    </row>
    <row r="16384" spans="10:10" x14ac:dyDescent="0.25">
      <c r="J16384" s="1"/>
    </row>
    <row r="16385" spans="10:10" x14ac:dyDescent="0.25">
      <c r="J16385" s="1"/>
    </row>
    <row r="16386" spans="10:10" x14ac:dyDescent="0.25">
      <c r="J16386" s="1"/>
    </row>
    <row r="16387" spans="10:10" x14ac:dyDescent="0.25">
      <c r="J16387" s="1"/>
    </row>
    <row r="16388" spans="10:10" x14ac:dyDescent="0.25">
      <c r="J16388" s="1"/>
    </row>
    <row r="16389" spans="10:10" x14ac:dyDescent="0.25">
      <c r="J16389" s="1"/>
    </row>
    <row r="16390" spans="10:10" x14ac:dyDescent="0.25">
      <c r="J16390" s="1"/>
    </row>
    <row r="16391" spans="10:10" x14ac:dyDescent="0.25">
      <c r="J16391" s="1"/>
    </row>
    <row r="16392" spans="10:10" x14ac:dyDescent="0.25">
      <c r="J16392" s="1"/>
    </row>
    <row r="16393" spans="10:10" x14ac:dyDescent="0.25">
      <c r="J16393" s="1"/>
    </row>
    <row r="16394" spans="10:10" x14ac:dyDescent="0.25">
      <c r="J16394" s="1"/>
    </row>
    <row r="16395" spans="10:10" x14ac:dyDescent="0.25">
      <c r="J16395" s="1"/>
    </row>
    <row r="16396" spans="10:10" x14ac:dyDescent="0.25">
      <c r="J16396" s="1"/>
    </row>
    <row r="16397" spans="10:10" x14ac:dyDescent="0.25">
      <c r="J16397" s="1"/>
    </row>
    <row r="16398" spans="10:10" x14ac:dyDescent="0.25">
      <c r="J16398" s="1"/>
    </row>
    <row r="16399" spans="10:10" x14ac:dyDescent="0.25">
      <c r="J16399" s="1"/>
    </row>
    <row r="16400" spans="10:10" x14ac:dyDescent="0.25">
      <c r="J16400" s="1"/>
    </row>
    <row r="16401" spans="10:10" x14ac:dyDescent="0.25">
      <c r="J16401" s="1"/>
    </row>
    <row r="16402" spans="10:10" x14ac:dyDescent="0.25">
      <c r="J16402" s="1"/>
    </row>
    <row r="16403" spans="10:10" x14ac:dyDescent="0.25">
      <c r="J16403" s="1"/>
    </row>
    <row r="16404" spans="10:10" x14ac:dyDescent="0.25">
      <c r="J16404" s="1"/>
    </row>
    <row r="16405" spans="10:10" x14ac:dyDescent="0.25">
      <c r="J16405" s="1"/>
    </row>
    <row r="16406" spans="10:10" x14ac:dyDescent="0.25">
      <c r="J16406" s="1"/>
    </row>
    <row r="16407" spans="10:10" x14ac:dyDescent="0.25">
      <c r="J16407" s="1"/>
    </row>
    <row r="16408" spans="10:10" x14ac:dyDescent="0.25">
      <c r="J16408" s="1"/>
    </row>
    <row r="16409" spans="10:10" x14ac:dyDescent="0.25">
      <c r="J16409" s="1"/>
    </row>
    <row r="16410" spans="10:10" x14ac:dyDescent="0.25">
      <c r="J16410" s="1"/>
    </row>
    <row r="16411" spans="10:10" x14ac:dyDescent="0.25">
      <c r="J16411" s="1"/>
    </row>
    <row r="16412" spans="10:10" x14ac:dyDescent="0.25">
      <c r="J16412" s="1"/>
    </row>
    <row r="16413" spans="10:10" x14ac:dyDescent="0.25">
      <c r="J16413" s="1"/>
    </row>
    <row r="16414" spans="10:10" x14ac:dyDescent="0.25">
      <c r="J16414" s="1"/>
    </row>
    <row r="16415" spans="10:10" x14ac:dyDescent="0.25">
      <c r="J16415" s="1"/>
    </row>
    <row r="16416" spans="10:10" x14ac:dyDescent="0.25">
      <c r="J16416" s="1"/>
    </row>
    <row r="16417" spans="10:10" x14ac:dyDescent="0.25">
      <c r="J16417" s="1"/>
    </row>
    <row r="16418" spans="10:10" x14ac:dyDescent="0.25">
      <c r="J16418" s="1"/>
    </row>
    <row r="16419" spans="10:10" x14ac:dyDescent="0.25">
      <c r="J16419" s="1"/>
    </row>
    <row r="16420" spans="10:10" x14ac:dyDescent="0.25">
      <c r="J16420" s="1"/>
    </row>
    <row r="16421" spans="10:10" x14ac:dyDescent="0.25">
      <c r="J16421" s="1"/>
    </row>
    <row r="16422" spans="10:10" x14ac:dyDescent="0.25">
      <c r="J16422" s="1"/>
    </row>
    <row r="16423" spans="10:10" x14ac:dyDescent="0.25">
      <c r="J16423" s="1"/>
    </row>
    <row r="16424" spans="10:10" x14ac:dyDescent="0.25">
      <c r="J16424" s="1"/>
    </row>
    <row r="16425" spans="10:10" x14ac:dyDescent="0.25">
      <c r="J16425" s="1"/>
    </row>
    <row r="16426" spans="10:10" x14ac:dyDescent="0.25">
      <c r="J16426" s="1"/>
    </row>
    <row r="16427" spans="10:10" x14ac:dyDescent="0.25">
      <c r="J16427" s="1"/>
    </row>
    <row r="16428" spans="10:10" x14ac:dyDescent="0.25">
      <c r="J16428" s="1"/>
    </row>
  </sheetData>
  <mergeCells count="21">
    <mergeCell ref="B21:AY21"/>
    <mergeCell ref="C22:V22"/>
    <mergeCell ref="W22:AP22"/>
    <mergeCell ref="C57:V57"/>
    <mergeCell ref="W57:AP57"/>
    <mergeCell ref="C92:V92"/>
    <mergeCell ref="W92:AP92"/>
    <mergeCell ref="C127:V127"/>
    <mergeCell ref="W127:AP127"/>
    <mergeCell ref="C162:V162"/>
    <mergeCell ref="W162:AP162"/>
    <mergeCell ref="C302:V302"/>
    <mergeCell ref="W302:AP302"/>
    <mergeCell ref="C338:V338"/>
    <mergeCell ref="W338:AP338"/>
    <mergeCell ref="C197:V197"/>
    <mergeCell ref="W197:AP197"/>
    <mergeCell ref="C232:V232"/>
    <mergeCell ref="W232:AP232"/>
    <mergeCell ref="C267:V267"/>
    <mergeCell ref="W267:AP267"/>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D21C2-900F-4904-AD5C-FAFFFEF8826E}">
  <sheetPr>
    <tabColor theme="5" tint="0.79998168889431442"/>
  </sheetPr>
  <dimension ref="A1:AM109"/>
  <sheetViews>
    <sheetView zoomScale="93" zoomScaleNormal="93" workbookViewId="0">
      <selection activeCell="M4" sqref="M4"/>
    </sheetView>
  </sheetViews>
  <sheetFormatPr defaultColWidth="8.7109375" defaultRowHeight="15" x14ac:dyDescent="0.25"/>
  <cols>
    <col min="1" max="1" width="11.85546875" style="25" bestFit="1" customWidth="1"/>
    <col min="2" max="2" width="12.42578125" style="25" customWidth="1"/>
    <col min="3" max="3" width="5.5703125" style="25" customWidth="1"/>
    <col min="4" max="16" width="16.5703125" style="25" customWidth="1"/>
    <col min="17" max="17" width="14" style="25" customWidth="1"/>
    <col min="18" max="20" width="8.42578125" style="25" customWidth="1"/>
    <col min="21" max="21" width="10.5703125" style="25" customWidth="1"/>
    <col min="22" max="29" width="8.42578125" style="25" customWidth="1"/>
    <col min="30" max="30" width="6" style="25" customWidth="1"/>
    <col min="31" max="31" width="9.42578125" style="25" customWidth="1"/>
    <col min="32" max="32" width="9.85546875" style="25" customWidth="1"/>
    <col min="33" max="33" width="10.28515625" style="25" customWidth="1"/>
    <col min="34" max="34" width="11.42578125" style="25" customWidth="1"/>
    <col min="35" max="35" width="6" style="25" customWidth="1"/>
    <col min="36" max="36" width="11" style="25" customWidth="1"/>
    <col min="37" max="37" width="10.28515625" style="25" customWidth="1"/>
    <col min="38" max="38" width="10.140625" style="25" customWidth="1"/>
    <col min="39" max="16384" width="8.7109375" style="25"/>
  </cols>
  <sheetData>
    <row r="1" spans="1:39" x14ac:dyDescent="0.25">
      <c r="D1" s="25" t="s">
        <v>454</v>
      </c>
      <c r="H1" s="197" t="s">
        <v>269</v>
      </c>
      <c r="I1" s="198">
        <f>'3.7 Slash'!I10</f>
        <v>7.7802331123532201E-2</v>
      </c>
      <c r="O1" s="75"/>
      <c r="P1" s="196">
        <f>Q2/O2</f>
        <v>0.95404719614311118</v>
      </c>
      <c r="Q1" s="75"/>
      <c r="R1" s="75"/>
      <c r="S1" s="75"/>
      <c r="T1" s="75"/>
      <c r="U1" s="75">
        <v>2100</v>
      </c>
    </row>
    <row r="2" spans="1:39" x14ac:dyDescent="0.25">
      <c r="D2" s="25" t="s">
        <v>453</v>
      </c>
      <c r="H2" s="75"/>
      <c r="I2" s="198">
        <f>AVERAGE(I4:I34)/5</f>
        <v>7.4645161290322573E-2</v>
      </c>
      <c r="M2" s="93">
        <f>AVERAGE(M5:M34)</f>
        <v>77.621000000000009</v>
      </c>
      <c r="O2" s="75">
        <f>AVERAGE(O5:O34)</f>
        <v>5.254666666666667</v>
      </c>
      <c r="P2" s="75"/>
      <c r="Q2" s="75">
        <f>AVERAGE(Q5:Q34)/5</f>
        <v>5.0132000000000021</v>
      </c>
      <c r="R2" s="75"/>
      <c r="S2" s="75"/>
      <c r="T2" s="75"/>
      <c r="U2" s="75">
        <f>AVERAGE(U4:U34)/5</f>
        <v>2184.0587096774198</v>
      </c>
    </row>
    <row r="3" spans="1:39" s="97" customFormat="1" ht="105" x14ac:dyDescent="0.25">
      <c r="A3" s="353"/>
      <c r="B3" s="353" t="s">
        <v>16</v>
      </c>
      <c r="C3" s="353" t="s">
        <v>0</v>
      </c>
      <c r="D3" s="353" t="s">
        <v>17</v>
      </c>
      <c r="E3" s="353" t="s">
        <v>418</v>
      </c>
      <c r="F3" s="353" t="s">
        <v>432</v>
      </c>
      <c r="G3" s="353" t="s">
        <v>433</v>
      </c>
      <c r="H3" s="353" t="s">
        <v>434</v>
      </c>
      <c r="I3" s="353" t="s">
        <v>429</v>
      </c>
      <c r="J3" s="353" t="s">
        <v>430</v>
      </c>
      <c r="K3" s="353" t="s">
        <v>431</v>
      </c>
      <c r="L3" s="353" t="s">
        <v>419</v>
      </c>
      <c r="M3" s="353" t="s">
        <v>420</v>
      </c>
      <c r="N3" s="353" t="s">
        <v>422</v>
      </c>
      <c r="O3" s="353" t="s">
        <v>421</v>
      </c>
      <c r="P3" s="353" t="s">
        <v>423</v>
      </c>
      <c r="Q3" s="353" t="s">
        <v>424</v>
      </c>
      <c r="R3" s="353" t="s">
        <v>425</v>
      </c>
      <c r="S3" s="353" t="s">
        <v>18</v>
      </c>
      <c r="T3" s="353" t="s">
        <v>435</v>
      </c>
      <c r="U3" s="353" t="s">
        <v>436</v>
      </c>
      <c r="V3" s="353" t="s">
        <v>426</v>
      </c>
      <c r="W3" s="353" t="s">
        <v>427</v>
      </c>
      <c r="X3" s="353" t="s">
        <v>437</v>
      </c>
      <c r="Y3" s="353" t="s">
        <v>428</v>
      </c>
      <c r="Z3" s="353" t="s">
        <v>69</v>
      </c>
      <c r="AA3" s="353" t="s">
        <v>438</v>
      </c>
      <c r="AB3" s="353" t="s">
        <v>439</v>
      </c>
      <c r="AC3" s="353" t="s">
        <v>70</v>
      </c>
      <c r="AD3" s="353" t="s">
        <v>71</v>
      </c>
      <c r="AE3" s="353" t="s">
        <v>440</v>
      </c>
      <c r="AF3" s="353" t="s">
        <v>441</v>
      </c>
      <c r="AG3" s="353" t="s">
        <v>442</v>
      </c>
      <c r="AH3" s="353" t="s">
        <v>443</v>
      </c>
      <c r="AI3" s="353" t="s">
        <v>444</v>
      </c>
      <c r="AJ3" s="353" t="s">
        <v>445</v>
      </c>
      <c r="AK3" s="353" t="s">
        <v>446</v>
      </c>
      <c r="AL3" s="353" t="s">
        <v>448</v>
      </c>
      <c r="AM3" s="353" t="s">
        <v>447</v>
      </c>
    </row>
    <row r="4" spans="1:39" x14ac:dyDescent="0.25">
      <c r="A4" s="18"/>
      <c r="B4" s="24">
        <v>0</v>
      </c>
      <c r="C4" s="24">
        <v>0</v>
      </c>
      <c r="D4" s="24">
        <v>187.18</v>
      </c>
      <c r="E4" s="24">
        <v>149.65</v>
      </c>
      <c r="F4" s="24">
        <v>11.55</v>
      </c>
      <c r="G4" s="24">
        <v>8.48</v>
      </c>
      <c r="H4" s="24">
        <v>0.71</v>
      </c>
      <c r="I4" s="24">
        <v>0.25</v>
      </c>
      <c r="J4" s="24">
        <v>0</v>
      </c>
      <c r="K4" s="24">
        <v>0</v>
      </c>
      <c r="L4" s="24">
        <v>20.74</v>
      </c>
      <c r="M4" s="24">
        <v>94.69</v>
      </c>
      <c r="N4" s="24"/>
      <c r="O4" s="24"/>
      <c r="P4" s="24">
        <v>132.78</v>
      </c>
      <c r="Q4" s="24">
        <v>24.67</v>
      </c>
      <c r="R4" s="24">
        <v>23.36</v>
      </c>
      <c r="S4" s="24">
        <v>4233.59</v>
      </c>
      <c r="T4" s="24">
        <v>51.68</v>
      </c>
      <c r="U4" s="24">
        <v>11274.61</v>
      </c>
      <c r="V4" s="24">
        <v>1.26</v>
      </c>
      <c r="W4" s="24">
        <v>0.22</v>
      </c>
      <c r="X4" s="24">
        <v>0.02</v>
      </c>
      <c r="Y4" s="24">
        <v>0.01</v>
      </c>
      <c r="Z4" s="24">
        <v>75.58</v>
      </c>
      <c r="AA4" s="24">
        <v>4034164.08</v>
      </c>
      <c r="AB4" s="24">
        <v>72913151.849999994</v>
      </c>
      <c r="AC4" s="24">
        <v>78908.42</v>
      </c>
      <c r="AD4" s="24"/>
      <c r="AE4" s="24">
        <v>51629.16</v>
      </c>
      <c r="AF4" s="24">
        <v>1.34</v>
      </c>
      <c r="AG4" s="24">
        <v>2.64</v>
      </c>
      <c r="AH4" s="24">
        <v>0.83</v>
      </c>
      <c r="AI4" s="24">
        <v>59184.25</v>
      </c>
      <c r="AJ4" s="24"/>
      <c r="AK4" s="24"/>
      <c r="AL4" s="24"/>
      <c r="AM4" s="24">
        <v>36667007.710000001</v>
      </c>
    </row>
    <row r="5" spans="1:39" x14ac:dyDescent="0.25">
      <c r="A5" s="18">
        <f>1/(0.21*3.67)</f>
        <v>1.2975217334890361</v>
      </c>
      <c r="B5" s="24">
        <v>1</v>
      </c>
      <c r="C5" s="24">
        <v>5</v>
      </c>
      <c r="D5" s="24">
        <v>187.12</v>
      </c>
      <c r="E5" s="24">
        <v>150.75</v>
      </c>
      <c r="F5" s="24">
        <v>11.83</v>
      </c>
      <c r="G5" s="24">
        <v>7.84</v>
      </c>
      <c r="H5" s="24">
        <v>0.68</v>
      </c>
      <c r="I5" s="24">
        <v>0.27</v>
      </c>
      <c r="J5" s="24">
        <v>0</v>
      </c>
      <c r="K5" s="24">
        <v>0</v>
      </c>
      <c r="L5" s="24">
        <v>20.350000000000001</v>
      </c>
      <c r="M5" s="24">
        <v>83.65</v>
      </c>
      <c r="N5" s="24">
        <v>5.8</v>
      </c>
      <c r="O5" s="24">
        <v>5.26</v>
      </c>
      <c r="P5" s="24">
        <v>132.47</v>
      </c>
      <c r="Q5" s="24">
        <v>24.31</v>
      </c>
      <c r="R5" s="24">
        <v>23.46</v>
      </c>
      <c r="S5" s="24">
        <v>4677.43</v>
      </c>
      <c r="T5" s="24">
        <v>52.46</v>
      </c>
      <c r="U5" s="24">
        <v>11267.62</v>
      </c>
      <c r="V5" s="24">
        <v>1.4</v>
      </c>
      <c r="W5" s="24">
        <v>0.24</v>
      </c>
      <c r="X5" s="24">
        <v>0.02</v>
      </c>
      <c r="Y5" s="24">
        <v>0.01</v>
      </c>
      <c r="Z5" s="24">
        <v>75.88</v>
      </c>
      <c r="AA5" s="24">
        <v>4892060.8899999997</v>
      </c>
      <c r="AB5" s="24">
        <v>73012222.349999994</v>
      </c>
      <c r="AC5" s="24">
        <v>58723.64</v>
      </c>
      <c r="AD5" s="24"/>
      <c r="AE5" s="24">
        <v>33580.33</v>
      </c>
      <c r="AF5" s="24">
        <v>1.36</v>
      </c>
      <c r="AG5" s="24">
        <v>2.56</v>
      </c>
      <c r="AH5" s="24">
        <v>1.04</v>
      </c>
      <c r="AI5" s="24">
        <v>85580.97</v>
      </c>
      <c r="AJ5" s="24"/>
      <c r="AK5" s="24">
        <v>7407714.0800000001</v>
      </c>
      <c r="AL5" s="24">
        <v>7821583.6900000004</v>
      </c>
      <c r="AM5" s="24">
        <v>36130059.210000001</v>
      </c>
    </row>
    <row r="6" spans="1:39" x14ac:dyDescent="0.25">
      <c r="A6" s="18"/>
      <c r="B6" s="24">
        <v>2</v>
      </c>
      <c r="C6" s="24">
        <v>10</v>
      </c>
      <c r="D6" s="24">
        <v>187.21</v>
      </c>
      <c r="E6" s="24">
        <v>152.22999999999999</v>
      </c>
      <c r="F6" s="24">
        <v>11.2</v>
      </c>
      <c r="G6" s="24">
        <v>8.14</v>
      </c>
      <c r="H6" s="24">
        <v>0.68</v>
      </c>
      <c r="I6" s="24">
        <v>0.32</v>
      </c>
      <c r="J6" s="24">
        <v>0</v>
      </c>
      <c r="K6" s="24">
        <v>0</v>
      </c>
      <c r="L6" s="24">
        <v>20.02</v>
      </c>
      <c r="M6" s="24">
        <v>82.58</v>
      </c>
      <c r="N6" s="24">
        <v>5.7</v>
      </c>
      <c r="O6" s="24">
        <v>5.15</v>
      </c>
      <c r="P6" s="24">
        <v>132.12</v>
      </c>
      <c r="Q6" s="24">
        <v>23.64</v>
      </c>
      <c r="R6" s="24">
        <v>23.06</v>
      </c>
      <c r="S6" s="24">
        <v>4613.88</v>
      </c>
      <c r="T6" s="24">
        <v>52.12</v>
      </c>
      <c r="U6" s="24">
        <v>11083.77</v>
      </c>
      <c r="V6" s="24">
        <v>1.53</v>
      </c>
      <c r="W6" s="24">
        <v>0.28999999999999998</v>
      </c>
      <c r="X6" s="24">
        <v>0.03</v>
      </c>
      <c r="Y6" s="24">
        <v>0.01</v>
      </c>
      <c r="Z6" s="24">
        <v>75.849999999999994</v>
      </c>
      <c r="AA6" s="24">
        <v>5776776.3300000001</v>
      </c>
      <c r="AB6" s="24">
        <v>73005183.390000001</v>
      </c>
      <c r="AC6" s="24">
        <v>62445.45</v>
      </c>
      <c r="AD6" s="24"/>
      <c r="AE6" s="24">
        <v>31960.68</v>
      </c>
      <c r="AF6" s="24">
        <v>1.44</v>
      </c>
      <c r="AG6" s="24">
        <v>2.6</v>
      </c>
      <c r="AH6" s="24">
        <v>1.1599999999999999</v>
      </c>
      <c r="AI6" s="24">
        <v>86504.35</v>
      </c>
      <c r="AJ6" s="24"/>
      <c r="AK6" s="24">
        <v>7253541.6500000004</v>
      </c>
      <c r="AL6" s="24">
        <v>7657745.2599999998</v>
      </c>
      <c r="AM6" s="24">
        <v>35124445.460000001</v>
      </c>
    </row>
    <row r="7" spans="1:39" x14ac:dyDescent="0.25">
      <c r="A7" s="18"/>
      <c r="B7" s="24">
        <v>3</v>
      </c>
      <c r="C7" s="24">
        <v>15</v>
      </c>
      <c r="D7" s="24">
        <v>187.3</v>
      </c>
      <c r="E7" s="24">
        <v>153.32</v>
      </c>
      <c r="F7" s="24">
        <v>10.44</v>
      </c>
      <c r="G7" s="24">
        <v>8.0299999999999994</v>
      </c>
      <c r="H7" s="24">
        <v>0.66</v>
      </c>
      <c r="I7" s="24">
        <v>0.24</v>
      </c>
      <c r="J7" s="24">
        <v>0</v>
      </c>
      <c r="K7" s="24">
        <v>0</v>
      </c>
      <c r="L7" s="24">
        <v>19.13</v>
      </c>
      <c r="M7" s="24">
        <v>80.83</v>
      </c>
      <c r="N7" s="24">
        <v>5.5</v>
      </c>
      <c r="O7" s="24">
        <v>4.9400000000000004</v>
      </c>
      <c r="P7" s="24">
        <v>131.97999999999999</v>
      </c>
      <c r="Q7" s="24">
        <v>23.27</v>
      </c>
      <c r="R7" s="24">
        <v>22.1</v>
      </c>
      <c r="S7" s="24">
        <v>4077.85</v>
      </c>
      <c r="T7" s="24">
        <v>51.76</v>
      </c>
      <c r="U7" s="24">
        <v>10577.29</v>
      </c>
      <c r="V7" s="24">
        <v>1.64</v>
      </c>
      <c r="W7" s="24">
        <v>0.21</v>
      </c>
      <c r="X7" s="24">
        <v>0.02</v>
      </c>
      <c r="Y7" s="24">
        <v>0.01</v>
      </c>
      <c r="Z7" s="24">
        <v>76.64</v>
      </c>
      <c r="AA7" s="24">
        <v>6567254.0499999998</v>
      </c>
      <c r="AB7" s="24">
        <v>71803575.290000007</v>
      </c>
      <c r="AC7" s="24">
        <v>63339.73</v>
      </c>
      <c r="AD7" s="24"/>
      <c r="AE7" s="24">
        <v>28832.68</v>
      </c>
      <c r="AF7" s="24">
        <v>1.24</v>
      </c>
      <c r="AG7" s="24">
        <v>2.41</v>
      </c>
      <c r="AH7" s="24">
        <v>1</v>
      </c>
      <c r="AI7" s="24">
        <v>85412.07</v>
      </c>
      <c r="AJ7" s="24"/>
      <c r="AK7" s="24">
        <v>6952336.6600000001</v>
      </c>
      <c r="AL7" s="24">
        <v>7341098.2699999996</v>
      </c>
      <c r="AM7" s="24">
        <v>34584159.130000003</v>
      </c>
    </row>
    <row r="8" spans="1:39" x14ac:dyDescent="0.25">
      <c r="A8" s="18"/>
      <c r="B8" s="24">
        <v>4</v>
      </c>
      <c r="C8" s="24">
        <v>20</v>
      </c>
      <c r="D8" s="24">
        <v>187.56</v>
      </c>
      <c r="E8" s="24">
        <v>154.68</v>
      </c>
      <c r="F8" s="24">
        <v>9.5500000000000007</v>
      </c>
      <c r="G8" s="24">
        <v>8.9700000000000006</v>
      </c>
      <c r="H8" s="24">
        <v>0.69</v>
      </c>
      <c r="I8" s="24">
        <v>0.27</v>
      </c>
      <c r="J8" s="24">
        <v>0</v>
      </c>
      <c r="K8" s="24">
        <v>0</v>
      </c>
      <c r="L8" s="24">
        <v>19.2</v>
      </c>
      <c r="M8" s="24">
        <v>75.31</v>
      </c>
      <c r="N8" s="24">
        <v>5.49</v>
      </c>
      <c r="O8" s="24">
        <v>4.92</v>
      </c>
      <c r="P8" s="24">
        <v>131.86000000000001</v>
      </c>
      <c r="Q8" s="24">
        <v>23.16</v>
      </c>
      <c r="R8" s="24">
        <v>22.27</v>
      </c>
      <c r="S8" s="24">
        <v>4019.57</v>
      </c>
      <c r="T8" s="24">
        <v>51.61</v>
      </c>
      <c r="U8" s="24">
        <v>10716.33</v>
      </c>
      <c r="V8" s="24">
        <v>1.74</v>
      </c>
      <c r="W8" s="24">
        <v>0.24</v>
      </c>
      <c r="X8" s="24">
        <v>0.02</v>
      </c>
      <c r="Y8" s="24">
        <v>0.01</v>
      </c>
      <c r="Z8" s="24">
        <v>76.62</v>
      </c>
      <c r="AA8" s="24">
        <v>6792363.1900000004</v>
      </c>
      <c r="AB8" s="24">
        <v>72537604.280000001</v>
      </c>
      <c r="AC8" s="24">
        <v>64310.13</v>
      </c>
      <c r="AD8" s="24"/>
      <c r="AE8" s="24">
        <v>25350.400000000001</v>
      </c>
      <c r="AF8" s="24">
        <v>1.18</v>
      </c>
      <c r="AG8" s="24">
        <v>2.41</v>
      </c>
      <c r="AH8" s="24">
        <v>0.87</v>
      </c>
      <c r="AI8" s="24">
        <v>82055.34</v>
      </c>
      <c r="AJ8" s="24"/>
      <c r="AK8" s="24">
        <v>6930984.5999999996</v>
      </c>
      <c r="AL8" s="24">
        <v>7304754.8200000003</v>
      </c>
      <c r="AM8" s="24">
        <v>34425547.049999997</v>
      </c>
    </row>
    <row r="9" spans="1:39" x14ac:dyDescent="0.25">
      <c r="A9" s="18"/>
      <c r="B9" s="24">
        <v>5</v>
      </c>
      <c r="C9" s="24">
        <v>25</v>
      </c>
      <c r="D9" s="24">
        <v>188.29</v>
      </c>
      <c r="E9" s="24">
        <v>156.49</v>
      </c>
      <c r="F9" s="24">
        <v>9.86</v>
      </c>
      <c r="G9" s="24">
        <v>9.07</v>
      </c>
      <c r="H9" s="24">
        <v>0.7</v>
      </c>
      <c r="I9" s="24">
        <v>0.31</v>
      </c>
      <c r="J9" s="24">
        <v>0</v>
      </c>
      <c r="K9" s="24">
        <v>0</v>
      </c>
      <c r="L9" s="24">
        <v>19.63</v>
      </c>
      <c r="M9" s="24">
        <v>72.66</v>
      </c>
      <c r="N9" s="24">
        <v>5.56</v>
      </c>
      <c r="O9" s="24">
        <v>4.9800000000000004</v>
      </c>
      <c r="P9" s="24">
        <v>131.9</v>
      </c>
      <c r="Q9" s="24">
        <v>23.41</v>
      </c>
      <c r="R9" s="24">
        <v>22.73</v>
      </c>
      <c r="S9" s="24">
        <v>4327.49</v>
      </c>
      <c r="T9" s="24">
        <v>52.01</v>
      </c>
      <c r="U9" s="24">
        <v>11344.33</v>
      </c>
      <c r="V9" s="24">
        <v>1.83</v>
      </c>
      <c r="W9" s="24">
        <v>0.28000000000000003</v>
      </c>
      <c r="X9" s="24">
        <v>0.03</v>
      </c>
      <c r="Y9" s="24">
        <v>0.01</v>
      </c>
      <c r="Z9" s="24">
        <v>77.900000000000006</v>
      </c>
      <c r="AA9" s="24">
        <v>5756011.7300000004</v>
      </c>
      <c r="AB9" s="24">
        <v>74481079.629999995</v>
      </c>
      <c r="AC9" s="24">
        <v>52074.6</v>
      </c>
      <c r="AD9" s="24"/>
      <c r="AE9" s="24">
        <v>29453.279999999999</v>
      </c>
      <c r="AF9" s="24">
        <v>1.21</v>
      </c>
      <c r="AG9" s="24">
        <v>2.37</v>
      </c>
      <c r="AH9" s="24">
        <v>0.9</v>
      </c>
      <c r="AI9" s="24">
        <v>74944.679999999993</v>
      </c>
      <c r="AJ9" s="24"/>
      <c r="AK9" s="24">
        <v>7048006.0199999996</v>
      </c>
      <c r="AL9" s="24">
        <v>7407889.0899999999</v>
      </c>
      <c r="AM9" s="24">
        <v>34791504.43</v>
      </c>
    </row>
    <row r="10" spans="1:39" x14ac:dyDescent="0.25">
      <c r="A10" s="18"/>
      <c r="B10" s="24">
        <v>6</v>
      </c>
      <c r="C10" s="24">
        <v>30</v>
      </c>
      <c r="D10" s="24">
        <v>189.11</v>
      </c>
      <c r="E10" s="24">
        <v>158.31</v>
      </c>
      <c r="F10" s="24">
        <v>10.43</v>
      </c>
      <c r="G10" s="24">
        <v>8.99</v>
      </c>
      <c r="H10" s="24">
        <v>0.71</v>
      </c>
      <c r="I10" s="24">
        <v>0.21</v>
      </c>
      <c r="J10" s="24">
        <v>0</v>
      </c>
      <c r="K10" s="24">
        <v>0</v>
      </c>
      <c r="L10" s="24">
        <v>20.12</v>
      </c>
      <c r="M10" s="24">
        <v>70.81</v>
      </c>
      <c r="N10" s="24">
        <v>5.61</v>
      </c>
      <c r="O10" s="24">
        <v>5.04</v>
      </c>
      <c r="P10" s="24">
        <v>131.9</v>
      </c>
      <c r="Q10" s="24">
        <v>23.73</v>
      </c>
      <c r="R10" s="24">
        <v>23.16</v>
      </c>
      <c r="S10" s="24">
        <v>4630.13</v>
      </c>
      <c r="T10" s="24">
        <v>52.92</v>
      </c>
      <c r="U10" s="24">
        <v>10553.77</v>
      </c>
      <c r="V10" s="24">
        <v>1.91</v>
      </c>
      <c r="W10" s="24">
        <v>0.18</v>
      </c>
      <c r="X10" s="24">
        <v>0.02</v>
      </c>
      <c r="Y10" s="24">
        <v>0.01</v>
      </c>
      <c r="Z10" s="24">
        <v>79.83</v>
      </c>
      <c r="AA10" s="24">
        <v>4010755.3</v>
      </c>
      <c r="AB10" s="24">
        <v>76030639.5</v>
      </c>
      <c r="AC10" s="24">
        <v>54479.66</v>
      </c>
      <c r="AD10" s="24"/>
      <c r="AE10" s="24">
        <v>30684.400000000001</v>
      </c>
      <c r="AF10" s="24">
        <v>1.06</v>
      </c>
      <c r="AG10" s="24">
        <v>2.27</v>
      </c>
      <c r="AH10" s="24">
        <v>0.86</v>
      </c>
      <c r="AI10" s="24">
        <v>79297.11</v>
      </c>
      <c r="AJ10" s="24"/>
      <c r="AK10" s="24">
        <v>7137070.8099999996</v>
      </c>
      <c r="AL10" s="24">
        <v>7483026.6799999997</v>
      </c>
      <c r="AM10" s="24">
        <v>35264517.539999999</v>
      </c>
    </row>
    <row r="11" spans="1:39" x14ac:dyDescent="0.25">
      <c r="A11" s="18"/>
      <c r="B11" s="24">
        <v>7</v>
      </c>
      <c r="C11" s="24">
        <v>35</v>
      </c>
      <c r="D11" s="24">
        <v>189.96</v>
      </c>
      <c r="E11" s="24">
        <v>160.16</v>
      </c>
      <c r="F11" s="24">
        <v>9.8800000000000008</v>
      </c>
      <c r="G11" s="24">
        <v>9.5500000000000007</v>
      </c>
      <c r="H11" s="24">
        <v>0.73</v>
      </c>
      <c r="I11" s="24">
        <v>0.28999999999999998</v>
      </c>
      <c r="J11" s="24">
        <v>0</v>
      </c>
      <c r="K11" s="24">
        <v>0</v>
      </c>
      <c r="L11" s="24">
        <v>20.149999999999999</v>
      </c>
      <c r="M11" s="24">
        <v>71.81</v>
      </c>
      <c r="N11" s="24">
        <v>5.68</v>
      </c>
      <c r="O11" s="24">
        <v>5.0999999999999996</v>
      </c>
      <c r="P11" s="24">
        <v>131.97999999999999</v>
      </c>
      <c r="Q11" s="24">
        <v>23.84</v>
      </c>
      <c r="R11" s="24">
        <v>23.31</v>
      </c>
      <c r="S11" s="24">
        <v>4528.6099999999997</v>
      </c>
      <c r="T11" s="24">
        <v>53.71</v>
      </c>
      <c r="U11" s="24">
        <v>11097.97</v>
      </c>
      <c r="V11" s="24">
        <v>1.97</v>
      </c>
      <c r="W11" s="24">
        <v>0.25</v>
      </c>
      <c r="X11" s="24">
        <v>0.03</v>
      </c>
      <c r="Y11" s="24">
        <v>0.01</v>
      </c>
      <c r="Z11" s="24">
        <v>81.510000000000005</v>
      </c>
      <c r="AA11" s="24">
        <v>3366316.25</v>
      </c>
      <c r="AB11" s="24">
        <v>79044675.519999996</v>
      </c>
      <c r="AC11" s="24">
        <v>56551.18</v>
      </c>
      <c r="AD11" s="24"/>
      <c r="AE11" s="24">
        <v>24488.78</v>
      </c>
      <c r="AF11" s="24">
        <v>1.1000000000000001</v>
      </c>
      <c r="AG11" s="24">
        <v>2.2599999999999998</v>
      </c>
      <c r="AH11" s="24">
        <v>0.81</v>
      </c>
      <c r="AI11" s="24">
        <v>73953.53</v>
      </c>
      <c r="AJ11" s="24"/>
      <c r="AK11" s="24">
        <v>7256240.5199999996</v>
      </c>
      <c r="AL11" s="24">
        <v>7586456.75</v>
      </c>
      <c r="AM11" s="24">
        <v>35426091.420000002</v>
      </c>
    </row>
    <row r="12" spans="1:39" x14ac:dyDescent="0.25">
      <c r="A12" s="18"/>
      <c r="B12" s="24">
        <v>8</v>
      </c>
      <c r="C12" s="24">
        <v>40</v>
      </c>
      <c r="D12" s="24">
        <v>190.86</v>
      </c>
      <c r="E12" s="24">
        <v>162.22999999999999</v>
      </c>
      <c r="F12" s="24">
        <v>10.48</v>
      </c>
      <c r="G12" s="24">
        <v>9.35</v>
      </c>
      <c r="H12" s="24">
        <v>0.73</v>
      </c>
      <c r="I12" s="24">
        <v>0.3</v>
      </c>
      <c r="J12" s="24">
        <v>0</v>
      </c>
      <c r="K12" s="24">
        <v>0</v>
      </c>
      <c r="L12" s="24">
        <v>20.56</v>
      </c>
      <c r="M12" s="24">
        <v>72.5</v>
      </c>
      <c r="N12" s="24">
        <v>5.75</v>
      </c>
      <c r="O12" s="24">
        <v>5.17</v>
      </c>
      <c r="P12" s="24">
        <v>132.04</v>
      </c>
      <c r="Q12" s="24">
        <v>24.3</v>
      </c>
      <c r="R12" s="24">
        <v>23.76</v>
      </c>
      <c r="S12" s="24">
        <v>4651.6899999999996</v>
      </c>
      <c r="T12" s="24">
        <v>54.71</v>
      </c>
      <c r="U12" s="24">
        <v>10917.88</v>
      </c>
      <c r="V12" s="24">
        <v>2.02</v>
      </c>
      <c r="W12" s="24">
        <v>0.26</v>
      </c>
      <c r="X12" s="24">
        <v>0.03</v>
      </c>
      <c r="Y12" s="24">
        <v>0.01</v>
      </c>
      <c r="Z12" s="24">
        <v>84.46</v>
      </c>
      <c r="AA12" s="24">
        <v>1487152.07</v>
      </c>
      <c r="AB12" s="24">
        <v>81615452.25</v>
      </c>
      <c r="AC12" s="24">
        <v>56433.35</v>
      </c>
      <c r="AD12" s="24"/>
      <c r="AE12" s="24">
        <v>21627.119999999999</v>
      </c>
      <c r="AF12" s="24">
        <v>1.18</v>
      </c>
      <c r="AG12" s="24">
        <v>2.33</v>
      </c>
      <c r="AH12" s="24">
        <v>0.91</v>
      </c>
      <c r="AI12" s="24">
        <v>71017.36</v>
      </c>
      <c r="AJ12" s="24"/>
      <c r="AK12" s="24">
        <v>7372022.8300000001</v>
      </c>
      <c r="AL12" s="24">
        <v>7686953.5599999996</v>
      </c>
      <c r="AM12" s="24">
        <v>36109000.509999998</v>
      </c>
    </row>
    <row r="13" spans="1:39" x14ac:dyDescent="0.25">
      <c r="A13" s="18"/>
      <c r="B13" s="24">
        <v>9</v>
      </c>
      <c r="C13" s="24">
        <v>45</v>
      </c>
      <c r="D13" s="24">
        <v>191.75</v>
      </c>
      <c r="E13" s="24">
        <v>164.25</v>
      </c>
      <c r="F13" s="24">
        <v>10.3</v>
      </c>
      <c r="G13" s="24">
        <v>9.85</v>
      </c>
      <c r="H13" s="24">
        <v>0.75</v>
      </c>
      <c r="I13" s="24">
        <v>0.38</v>
      </c>
      <c r="J13" s="24">
        <v>0</v>
      </c>
      <c r="K13" s="24">
        <v>0</v>
      </c>
      <c r="L13" s="24">
        <v>20.9</v>
      </c>
      <c r="M13" s="24">
        <v>75.02</v>
      </c>
      <c r="N13" s="24">
        <v>5.84</v>
      </c>
      <c r="O13" s="24">
        <v>5.25</v>
      </c>
      <c r="P13" s="24">
        <v>132.16999999999999</v>
      </c>
      <c r="Q13" s="24">
        <v>24.77</v>
      </c>
      <c r="R13" s="24">
        <v>24.26</v>
      </c>
      <c r="S13" s="24">
        <v>4555.09</v>
      </c>
      <c r="T13" s="24">
        <v>55.83</v>
      </c>
      <c r="U13" s="24">
        <v>10572.07</v>
      </c>
      <c r="V13" s="24">
        <v>2.0699999999999998</v>
      </c>
      <c r="W13" s="24">
        <v>0.34</v>
      </c>
      <c r="X13" s="24">
        <v>0.04</v>
      </c>
      <c r="Y13" s="24">
        <v>0.01</v>
      </c>
      <c r="Z13" s="24">
        <v>86.9</v>
      </c>
      <c r="AA13" s="24">
        <v>1162641.77</v>
      </c>
      <c r="AB13" s="24">
        <v>83485716.459999993</v>
      </c>
      <c r="AC13" s="24">
        <v>48926.86</v>
      </c>
      <c r="AD13" s="24"/>
      <c r="AE13" s="24">
        <v>24897.79</v>
      </c>
      <c r="AF13" s="24">
        <v>1.31</v>
      </c>
      <c r="AG13" s="24">
        <v>2.4900000000000002</v>
      </c>
      <c r="AH13" s="24">
        <v>0.95</v>
      </c>
      <c r="AI13" s="24">
        <v>67767.11</v>
      </c>
      <c r="AJ13" s="24"/>
      <c r="AK13" s="24">
        <v>7504217.1100000003</v>
      </c>
      <c r="AL13" s="24">
        <v>7804413.1399999997</v>
      </c>
      <c r="AM13" s="24">
        <v>36811492.82</v>
      </c>
    </row>
    <row r="14" spans="1:39" x14ac:dyDescent="0.25">
      <c r="A14" s="18"/>
      <c r="B14" s="24">
        <v>10</v>
      </c>
      <c r="C14" s="24">
        <v>50</v>
      </c>
      <c r="D14" s="24">
        <v>192.59</v>
      </c>
      <c r="E14" s="24">
        <v>166.25</v>
      </c>
      <c r="F14" s="24">
        <v>9.8699999999999992</v>
      </c>
      <c r="G14" s="24">
        <v>10.56</v>
      </c>
      <c r="H14" s="24">
        <v>0.78</v>
      </c>
      <c r="I14" s="24">
        <v>0.31</v>
      </c>
      <c r="J14" s="24">
        <v>0</v>
      </c>
      <c r="K14" s="24">
        <v>0</v>
      </c>
      <c r="L14" s="24">
        <v>21.21</v>
      </c>
      <c r="M14" s="24">
        <v>82.14</v>
      </c>
      <c r="N14" s="24">
        <v>5.92</v>
      </c>
      <c r="O14" s="24">
        <v>5.34</v>
      </c>
      <c r="P14" s="24">
        <v>132.35</v>
      </c>
      <c r="Q14" s="24">
        <v>25.33</v>
      </c>
      <c r="R14" s="24">
        <v>24.77</v>
      </c>
      <c r="S14" s="24">
        <v>4281.46</v>
      </c>
      <c r="T14" s="24">
        <v>56.97</v>
      </c>
      <c r="U14" s="24">
        <v>11432.55</v>
      </c>
      <c r="V14" s="24">
        <v>2.1</v>
      </c>
      <c r="W14" s="24">
        <v>0.26</v>
      </c>
      <c r="X14" s="24">
        <v>0.03</v>
      </c>
      <c r="Y14" s="24">
        <v>0.01</v>
      </c>
      <c r="Z14" s="24">
        <v>89.44</v>
      </c>
      <c r="AA14" s="24">
        <v>1082017.04</v>
      </c>
      <c r="AB14" s="24">
        <v>84530323.319999993</v>
      </c>
      <c r="AC14" s="24">
        <v>54138.95</v>
      </c>
      <c r="AD14" s="24"/>
      <c r="AE14" s="24">
        <v>28516.82</v>
      </c>
      <c r="AF14" s="24">
        <v>1.3</v>
      </c>
      <c r="AG14" s="24">
        <v>2.61</v>
      </c>
      <c r="AH14" s="24">
        <v>0.77</v>
      </c>
      <c r="AI14" s="24">
        <v>75552.41</v>
      </c>
      <c r="AJ14" s="24"/>
      <c r="AK14" s="24">
        <v>7657544.8399999999</v>
      </c>
      <c r="AL14" s="24">
        <v>7942301.0099999998</v>
      </c>
      <c r="AM14" s="24">
        <v>37645830.210000001</v>
      </c>
    </row>
    <row r="15" spans="1:39" x14ac:dyDescent="0.25">
      <c r="A15" s="18"/>
      <c r="B15" s="24">
        <v>11</v>
      </c>
      <c r="C15" s="24">
        <v>55</v>
      </c>
      <c r="D15" s="24">
        <v>193.45</v>
      </c>
      <c r="E15" s="24">
        <v>168.18</v>
      </c>
      <c r="F15" s="24">
        <v>10.06</v>
      </c>
      <c r="G15" s="24">
        <v>10.78</v>
      </c>
      <c r="H15" s="24">
        <v>0.8</v>
      </c>
      <c r="I15" s="24">
        <v>0.32</v>
      </c>
      <c r="J15" s="24">
        <v>0</v>
      </c>
      <c r="K15" s="24">
        <v>0</v>
      </c>
      <c r="L15" s="24">
        <v>21.64</v>
      </c>
      <c r="M15" s="24">
        <v>85.26</v>
      </c>
      <c r="N15" s="24">
        <v>6.02</v>
      </c>
      <c r="O15" s="24">
        <v>5.44</v>
      </c>
      <c r="P15" s="24">
        <v>132.65</v>
      </c>
      <c r="Q15" s="24">
        <v>25.87</v>
      </c>
      <c r="R15" s="24">
        <v>25.33</v>
      </c>
      <c r="S15" s="24">
        <v>4318.5200000000004</v>
      </c>
      <c r="T15" s="24">
        <v>57.34</v>
      </c>
      <c r="U15" s="24">
        <v>10615.61</v>
      </c>
      <c r="V15" s="24">
        <v>2.13</v>
      </c>
      <c r="W15" s="24">
        <v>0.28000000000000003</v>
      </c>
      <c r="X15" s="24">
        <v>0.03</v>
      </c>
      <c r="Y15" s="24">
        <v>0.01</v>
      </c>
      <c r="Z15" s="24">
        <v>91.47</v>
      </c>
      <c r="AA15" s="24">
        <v>1121441.2</v>
      </c>
      <c r="AB15" s="24">
        <v>87506133.450000003</v>
      </c>
      <c r="AC15" s="24">
        <v>55609.59</v>
      </c>
      <c r="AD15" s="24"/>
      <c r="AE15" s="24">
        <v>29236.62</v>
      </c>
      <c r="AF15" s="24">
        <v>1.39</v>
      </c>
      <c r="AG15" s="24">
        <v>2.78</v>
      </c>
      <c r="AH15" s="24">
        <v>1.01</v>
      </c>
      <c r="AI15" s="24">
        <v>78849.47</v>
      </c>
      <c r="AJ15" s="24"/>
      <c r="AK15" s="24">
        <v>7820125.9000000004</v>
      </c>
      <c r="AL15" s="24">
        <v>8090005.6600000001</v>
      </c>
      <c r="AM15" s="24">
        <v>38440165.609999999</v>
      </c>
    </row>
    <row r="16" spans="1:39" x14ac:dyDescent="0.25">
      <c r="A16" s="18"/>
      <c r="B16" s="24">
        <v>12</v>
      </c>
      <c r="C16" s="24">
        <v>60</v>
      </c>
      <c r="D16" s="24">
        <v>194.16</v>
      </c>
      <c r="E16" s="24">
        <v>169.89</v>
      </c>
      <c r="F16" s="24">
        <v>9.6300000000000008</v>
      </c>
      <c r="G16" s="24">
        <v>11.32</v>
      </c>
      <c r="H16" s="24">
        <v>0.81</v>
      </c>
      <c r="I16" s="24">
        <v>0.48</v>
      </c>
      <c r="J16" s="24">
        <v>0</v>
      </c>
      <c r="K16" s="24">
        <v>0</v>
      </c>
      <c r="L16" s="24">
        <v>21.76</v>
      </c>
      <c r="M16" s="24">
        <v>86.8</v>
      </c>
      <c r="N16" s="24">
        <v>6.07</v>
      </c>
      <c r="O16" s="24">
        <v>5.51</v>
      </c>
      <c r="P16" s="24">
        <v>133.01</v>
      </c>
      <c r="Q16" s="24">
        <v>26.11</v>
      </c>
      <c r="R16" s="24">
        <v>25.58</v>
      </c>
      <c r="S16" s="24">
        <v>4084.55</v>
      </c>
      <c r="T16" s="24">
        <v>57.32</v>
      </c>
      <c r="U16" s="24">
        <v>10502.38</v>
      </c>
      <c r="V16" s="24">
        <v>2.16</v>
      </c>
      <c r="W16" s="24">
        <v>0.42</v>
      </c>
      <c r="X16" s="24">
        <v>0.05</v>
      </c>
      <c r="Y16" s="24">
        <v>0.02</v>
      </c>
      <c r="Z16" s="24">
        <v>94.35</v>
      </c>
      <c r="AA16" s="24">
        <v>548966.9</v>
      </c>
      <c r="AB16" s="24">
        <v>89117303.359999999</v>
      </c>
      <c r="AC16" s="24">
        <v>54147.21</v>
      </c>
      <c r="AD16" s="24"/>
      <c r="AE16" s="24">
        <v>38839.449999999997</v>
      </c>
      <c r="AF16" s="24">
        <v>1.49</v>
      </c>
      <c r="AG16" s="24">
        <v>2.94</v>
      </c>
      <c r="AH16" s="24">
        <v>1.01</v>
      </c>
      <c r="AI16" s="24">
        <v>85735.45</v>
      </c>
      <c r="AJ16" s="24"/>
      <c r="AK16" s="24">
        <v>7926158.9900000002</v>
      </c>
      <c r="AL16" s="24">
        <v>8181683.9800000004</v>
      </c>
      <c r="AM16" s="24">
        <v>38806453.090000004</v>
      </c>
    </row>
    <row r="17" spans="1:39" x14ac:dyDescent="0.25">
      <c r="A17" s="18"/>
      <c r="B17" s="24">
        <v>13</v>
      </c>
      <c r="C17" s="24">
        <v>65</v>
      </c>
      <c r="D17" s="24">
        <v>194.58</v>
      </c>
      <c r="E17" s="24">
        <v>171.42</v>
      </c>
      <c r="F17" s="24">
        <v>10.45</v>
      </c>
      <c r="G17" s="24">
        <v>10.7</v>
      </c>
      <c r="H17" s="24">
        <v>0.8</v>
      </c>
      <c r="I17" s="24">
        <v>0.55000000000000004</v>
      </c>
      <c r="J17" s="24">
        <v>0</v>
      </c>
      <c r="K17" s="24">
        <v>0</v>
      </c>
      <c r="L17" s="24">
        <v>21.96</v>
      </c>
      <c r="M17" s="24">
        <v>74.42</v>
      </c>
      <c r="N17" s="24">
        <v>6.08</v>
      </c>
      <c r="O17" s="24">
        <v>5.52</v>
      </c>
      <c r="P17" s="24">
        <v>133.30000000000001</v>
      </c>
      <c r="Q17" s="24">
        <v>26.16</v>
      </c>
      <c r="R17" s="24">
        <v>25.73</v>
      </c>
      <c r="S17" s="24">
        <v>4238.4799999999996</v>
      </c>
      <c r="T17" s="24">
        <v>56.79</v>
      </c>
      <c r="U17" s="24">
        <v>10990.58</v>
      </c>
      <c r="V17" s="24">
        <v>2.1800000000000002</v>
      </c>
      <c r="W17" s="24">
        <v>0.48</v>
      </c>
      <c r="X17" s="24">
        <v>0.05</v>
      </c>
      <c r="Y17" s="24">
        <v>0.02</v>
      </c>
      <c r="Z17" s="24">
        <v>97.7</v>
      </c>
      <c r="AA17" s="24">
        <v>177836.41</v>
      </c>
      <c r="AB17" s="24">
        <v>90408057.769999996</v>
      </c>
      <c r="AC17" s="24">
        <v>53525.95</v>
      </c>
      <c r="AD17" s="24"/>
      <c r="AE17" s="24">
        <v>32994.51</v>
      </c>
      <c r="AF17" s="24">
        <v>1.7</v>
      </c>
      <c r="AG17" s="24">
        <v>3</v>
      </c>
      <c r="AH17" s="24">
        <v>1.17</v>
      </c>
      <c r="AI17" s="24">
        <v>77752.28</v>
      </c>
      <c r="AJ17" s="24"/>
      <c r="AK17" s="24">
        <v>7962832.7199999997</v>
      </c>
      <c r="AL17" s="24">
        <v>8204620.6100000003</v>
      </c>
      <c r="AM17" s="24">
        <v>38882747.630000003</v>
      </c>
    </row>
    <row r="18" spans="1:39" x14ac:dyDescent="0.25">
      <c r="A18" s="18"/>
      <c r="B18" s="24">
        <v>14</v>
      </c>
      <c r="C18" s="24">
        <v>70</v>
      </c>
      <c r="D18" s="24">
        <v>194.91</v>
      </c>
      <c r="E18" s="24">
        <v>172.45</v>
      </c>
      <c r="F18" s="24">
        <v>11.22</v>
      </c>
      <c r="G18" s="24">
        <v>9.74</v>
      </c>
      <c r="H18" s="24">
        <v>0.77</v>
      </c>
      <c r="I18" s="24">
        <v>0.56999999999999995</v>
      </c>
      <c r="J18" s="24">
        <v>0</v>
      </c>
      <c r="K18" s="24">
        <v>0</v>
      </c>
      <c r="L18" s="24">
        <v>21.73</v>
      </c>
      <c r="M18" s="24">
        <v>70.09</v>
      </c>
      <c r="N18" s="24">
        <v>6</v>
      </c>
      <c r="O18" s="24">
        <v>5.43</v>
      </c>
      <c r="P18" s="24">
        <v>133.55000000000001</v>
      </c>
      <c r="Q18" s="24">
        <v>25.9</v>
      </c>
      <c r="R18" s="24">
        <v>25.39</v>
      </c>
      <c r="S18" s="24">
        <v>4312.79</v>
      </c>
      <c r="T18" s="24">
        <v>57.4</v>
      </c>
      <c r="U18" s="24">
        <v>10756.55</v>
      </c>
      <c r="V18" s="24">
        <v>2.21</v>
      </c>
      <c r="W18" s="24">
        <v>0.5</v>
      </c>
      <c r="X18" s="24">
        <v>0.05</v>
      </c>
      <c r="Y18" s="24">
        <v>0.02</v>
      </c>
      <c r="Z18" s="24">
        <v>101.11</v>
      </c>
      <c r="AA18" s="24">
        <v>0</v>
      </c>
      <c r="AB18" s="24">
        <v>88826602.959999993</v>
      </c>
      <c r="AC18" s="24">
        <v>51827.16</v>
      </c>
      <c r="AD18" s="24"/>
      <c r="AE18" s="24">
        <v>29020.92</v>
      </c>
      <c r="AF18" s="24">
        <v>1.62</v>
      </c>
      <c r="AG18" s="24">
        <v>2.85</v>
      </c>
      <c r="AH18" s="24">
        <v>1.2</v>
      </c>
      <c r="AI18" s="24">
        <v>74527.5</v>
      </c>
      <c r="AJ18" s="24"/>
      <c r="AK18" s="24">
        <v>7837768.0800000001</v>
      </c>
      <c r="AL18" s="24">
        <v>8066889.4500000002</v>
      </c>
      <c r="AM18" s="24">
        <v>38483163.119999997</v>
      </c>
    </row>
    <row r="19" spans="1:39" x14ac:dyDescent="0.25">
      <c r="A19" s="18"/>
      <c r="B19" s="24">
        <v>15</v>
      </c>
      <c r="C19" s="24">
        <v>75</v>
      </c>
      <c r="D19" s="24">
        <v>195.12</v>
      </c>
      <c r="E19" s="24">
        <v>173.22</v>
      </c>
      <c r="F19" s="24">
        <v>11.17</v>
      </c>
      <c r="G19" s="24">
        <v>9.32</v>
      </c>
      <c r="H19" s="24">
        <v>0.74</v>
      </c>
      <c r="I19" s="24">
        <v>0.47</v>
      </c>
      <c r="J19" s="24">
        <v>0</v>
      </c>
      <c r="K19" s="24">
        <v>0</v>
      </c>
      <c r="L19" s="24">
        <v>21.23</v>
      </c>
      <c r="M19" s="24">
        <v>72.67</v>
      </c>
      <c r="N19" s="24">
        <v>5.89</v>
      </c>
      <c r="O19" s="24">
        <v>5.32</v>
      </c>
      <c r="P19" s="24">
        <v>133.63</v>
      </c>
      <c r="Q19" s="24">
        <v>25.41</v>
      </c>
      <c r="R19" s="24">
        <v>24.9</v>
      </c>
      <c r="S19" s="24">
        <v>4207.21</v>
      </c>
      <c r="T19" s="24">
        <v>58.48</v>
      </c>
      <c r="U19" s="24">
        <v>10948.59</v>
      </c>
      <c r="V19" s="24">
        <v>2.2400000000000002</v>
      </c>
      <c r="W19" s="24">
        <v>0.41</v>
      </c>
      <c r="X19" s="24">
        <v>0.05</v>
      </c>
      <c r="Y19" s="24">
        <v>0.02</v>
      </c>
      <c r="Z19" s="24">
        <v>103.25</v>
      </c>
      <c r="AA19" s="24">
        <v>0</v>
      </c>
      <c r="AB19" s="24">
        <v>86984315.650000006</v>
      </c>
      <c r="AC19" s="24">
        <v>52846.11</v>
      </c>
      <c r="AD19" s="24"/>
      <c r="AE19" s="24">
        <v>28579.47</v>
      </c>
      <c r="AF19" s="24">
        <v>1.3</v>
      </c>
      <c r="AG19" s="24">
        <v>2.65</v>
      </c>
      <c r="AH19" s="24">
        <v>0.94</v>
      </c>
      <c r="AI19" s="24">
        <v>73943.360000000001</v>
      </c>
      <c r="AJ19" s="24"/>
      <c r="AK19" s="24">
        <v>7693277.5199999996</v>
      </c>
      <c r="AL19" s="24">
        <v>7909644.3499999996</v>
      </c>
      <c r="AM19" s="24">
        <v>37766595.899999999</v>
      </c>
    </row>
    <row r="20" spans="1:39" x14ac:dyDescent="0.25">
      <c r="A20" s="18"/>
      <c r="B20" s="24">
        <v>16</v>
      </c>
      <c r="C20" s="24">
        <v>80</v>
      </c>
      <c r="D20" s="24">
        <v>195.4</v>
      </c>
      <c r="E20" s="24">
        <v>174.12</v>
      </c>
      <c r="F20" s="24">
        <v>10.68</v>
      </c>
      <c r="G20" s="24">
        <v>9.4600000000000009</v>
      </c>
      <c r="H20" s="24">
        <v>0.74</v>
      </c>
      <c r="I20" s="24">
        <v>0.43</v>
      </c>
      <c r="J20" s="24">
        <v>0</v>
      </c>
      <c r="K20" s="24">
        <v>0</v>
      </c>
      <c r="L20" s="24">
        <v>20.88</v>
      </c>
      <c r="M20" s="24">
        <v>76.2</v>
      </c>
      <c r="N20" s="24">
        <v>5.82</v>
      </c>
      <c r="O20" s="24">
        <v>5.25</v>
      </c>
      <c r="P20" s="24">
        <v>133.61000000000001</v>
      </c>
      <c r="Q20" s="24">
        <v>25.19</v>
      </c>
      <c r="R20" s="24">
        <v>24.53</v>
      </c>
      <c r="S20" s="24">
        <v>3996.46</v>
      </c>
      <c r="T20" s="24">
        <v>59.39</v>
      </c>
      <c r="U20" s="24">
        <v>11525.76</v>
      </c>
      <c r="V20" s="24">
        <v>2.27</v>
      </c>
      <c r="W20" s="24">
        <v>0.38</v>
      </c>
      <c r="X20" s="24">
        <v>0.04</v>
      </c>
      <c r="Y20" s="24">
        <v>0.01</v>
      </c>
      <c r="Z20" s="24">
        <v>103.28</v>
      </c>
      <c r="AA20" s="24">
        <v>0</v>
      </c>
      <c r="AB20" s="24">
        <v>88298322.680000007</v>
      </c>
      <c r="AC20" s="24">
        <v>56106.42</v>
      </c>
      <c r="AD20" s="24"/>
      <c r="AE20" s="24">
        <v>21999.69</v>
      </c>
      <c r="AF20" s="24">
        <v>1.27</v>
      </c>
      <c r="AG20" s="24">
        <v>2.61</v>
      </c>
      <c r="AH20" s="24">
        <v>0.88</v>
      </c>
      <c r="AI20" s="24">
        <v>72411.92</v>
      </c>
      <c r="AJ20" s="24"/>
      <c r="AK20" s="24">
        <v>7598044.0999999996</v>
      </c>
      <c r="AL20" s="24">
        <v>7802120.9900000002</v>
      </c>
      <c r="AM20" s="24">
        <v>37441048.990000002</v>
      </c>
    </row>
    <row r="21" spans="1:39" x14ac:dyDescent="0.25">
      <c r="A21" s="18"/>
      <c r="B21" s="24">
        <v>17</v>
      </c>
      <c r="C21" s="24">
        <v>85</v>
      </c>
      <c r="D21" s="24">
        <v>195.85</v>
      </c>
      <c r="E21" s="24">
        <v>175.45</v>
      </c>
      <c r="F21" s="24">
        <v>10.98</v>
      </c>
      <c r="G21" s="24">
        <v>9.4700000000000006</v>
      </c>
      <c r="H21" s="24">
        <v>0.75</v>
      </c>
      <c r="I21" s="24">
        <v>0.5</v>
      </c>
      <c r="J21" s="24">
        <v>0</v>
      </c>
      <c r="K21" s="24">
        <v>0</v>
      </c>
      <c r="L21" s="24">
        <v>21.2</v>
      </c>
      <c r="M21" s="24">
        <v>76.959999999999994</v>
      </c>
      <c r="N21" s="24">
        <v>5.86</v>
      </c>
      <c r="O21" s="24">
        <v>5.29</v>
      </c>
      <c r="P21" s="24">
        <v>133.62</v>
      </c>
      <c r="Q21" s="24">
        <v>25.39</v>
      </c>
      <c r="R21" s="24">
        <v>24.8</v>
      </c>
      <c r="S21" s="24">
        <v>4181.45</v>
      </c>
      <c r="T21" s="24">
        <v>60.21</v>
      </c>
      <c r="U21" s="24">
        <v>10640.07</v>
      </c>
      <c r="V21" s="24">
        <v>2.29</v>
      </c>
      <c r="W21" s="24">
        <v>0.44</v>
      </c>
      <c r="X21" s="24">
        <v>0.05</v>
      </c>
      <c r="Y21" s="24">
        <v>0.01</v>
      </c>
      <c r="Z21" s="24">
        <v>103.35</v>
      </c>
      <c r="AA21" s="24">
        <v>0</v>
      </c>
      <c r="AB21" s="24">
        <v>90210570.189999998</v>
      </c>
      <c r="AC21" s="24">
        <v>54899.8</v>
      </c>
      <c r="AD21" s="24"/>
      <c r="AE21" s="24">
        <v>22474.75</v>
      </c>
      <c r="AF21" s="24">
        <v>1.43</v>
      </c>
      <c r="AG21" s="24">
        <v>2.7</v>
      </c>
      <c r="AH21" s="24">
        <v>1</v>
      </c>
      <c r="AI21" s="24">
        <v>71081.210000000006</v>
      </c>
      <c r="AJ21" s="24"/>
      <c r="AK21" s="24">
        <v>7674014.6299999999</v>
      </c>
      <c r="AL21" s="24">
        <v>7866883.5700000003</v>
      </c>
      <c r="AM21" s="24">
        <v>37730845.670000002</v>
      </c>
    </row>
    <row r="22" spans="1:39" x14ac:dyDescent="0.25">
      <c r="A22" s="18"/>
      <c r="B22" s="24">
        <v>18</v>
      </c>
      <c r="C22" s="24">
        <v>90</v>
      </c>
      <c r="D22" s="24">
        <v>196.25</v>
      </c>
      <c r="E22" s="24">
        <v>176.85</v>
      </c>
      <c r="F22" s="24">
        <v>11.48</v>
      </c>
      <c r="G22" s="24">
        <v>9.35</v>
      </c>
      <c r="H22" s="24">
        <v>0.75</v>
      </c>
      <c r="I22" s="24">
        <v>0.46</v>
      </c>
      <c r="J22" s="24">
        <v>0</v>
      </c>
      <c r="K22" s="24">
        <v>0</v>
      </c>
      <c r="L22" s="24">
        <v>21.58</v>
      </c>
      <c r="M22" s="24">
        <v>78.11</v>
      </c>
      <c r="N22" s="24">
        <v>5.92</v>
      </c>
      <c r="O22" s="24">
        <v>5.35</v>
      </c>
      <c r="P22" s="24">
        <v>133.58000000000001</v>
      </c>
      <c r="Q22" s="24">
        <v>25.75</v>
      </c>
      <c r="R22" s="24">
        <v>25.24</v>
      </c>
      <c r="S22" s="24">
        <v>4322.55</v>
      </c>
      <c r="T22" s="24">
        <v>61.11</v>
      </c>
      <c r="U22" s="24">
        <v>10859.64</v>
      </c>
      <c r="V22" s="24">
        <v>2.3199999999999998</v>
      </c>
      <c r="W22" s="24">
        <v>0.4</v>
      </c>
      <c r="X22" s="24">
        <v>0.04</v>
      </c>
      <c r="Y22" s="24">
        <v>0.01</v>
      </c>
      <c r="Z22" s="24">
        <v>104.65</v>
      </c>
      <c r="AA22" s="24">
        <v>0</v>
      </c>
      <c r="AB22" s="24">
        <v>90630782.969999999</v>
      </c>
      <c r="AC22" s="24">
        <v>55607.43</v>
      </c>
      <c r="AD22" s="24"/>
      <c r="AE22" s="24">
        <v>25081.85</v>
      </c>
      <c r="AF22" s="24">
        <v>1.3</v>
      </c>
      <c r="AG22" s="24">
        <v>2.64</v>
      </c>
      <c r="AH22" s="24">
        <v>0.91</v>
      </c>
      <c r="AI22" s="24">
        <v>74900.39</v>
      </c>
      <c r="AJ22" s="24"/>
      <c r="AK22" s="24">
        <v>7766226.6200000001</v>
      </c>
      <c r="AL22" s="24">
        <v>7947159.5099999998</v>
      </c>
      <c r="AM22" s="24">
        <v>38266202.68</v>
      </c>
    </row>
    <row r="23" spans="1:39" x14ac:dyDescent="0.25">
      <c r="A23" s="18"/>
      <c r="B23" s="24">
        <v>19</v>
      </c>
      <c r="C23" s="24">
        <v>95</v>
      </c>
      <c r="D23" s="24">
        <v>196.74</v>
      </c>
      <c r="E23" s="24">
        <v>178.05</v>
      </c>
      <c r="F23" s="24">
        <v>11.8</v>
      </c>
      <c r="G23" s="24">
        <v>9.15</v>
      </c>
      <c r="H23" s="24">
        <v>0.75</v>
      </c>
      <c r="I23" s="24">
        <v>0.38</v>
      </c>
      <c r="J23" s="24">
        <v>0</v>
      </c>
      <c r="K23" s="24">
        <v>0</v>
      </c>
      <c r="L23" s="24">
        <v>21.7</v>
      </c>
      <c r="M23" s="24">
        <v>77.209999999999994</v>
      </c>
      <c r="N23" s="24">
        <v>5.96</v>
      </c>
      <c r="O23" s="24">
        <v>5.38</v>
      </c>
      <c r="P23" s="24">
        <v>133.61000000000001</v>
      </c>
      <c r="Q23" s="24">
        <v>25.78</v>
      </c>
      <c r="R23" s="24">
        <v>25.3</v>
      </c>
      <c r="S23" s="24">
        <v>4493.37</v>
      </c>
      <c r="T23" s="24">
        <v>61.76</v>
      </c>
      <c r="U23" s="24">
        <v>10661.89</v>
      </c>
      <c r="V23" s="24">
        <v>2.34</v>
      </c>
      <c r="W23" s="24">
        <v>0.33</v>
      </c>
      <c r="X23" s="24">
        <v>0.04</v>
      </c>
      <c r="Y23" s="24">
        <v>0.01</v>
      </c>
      <c r="Z23" s="24">
        <v>104.49</v>
      </c>
      <c r="AA23" s="24">
        <v>0</v>
      </c>
      <c r="AB23" s="24">
        <v>92508032.459999993</v>
      </c>
      <c r="AC23" s="24">
        <v>46813.05</v>
      </c>
      <c r="AD23" s="24"/>
      <c r="AE23" s="24">
        <v>35451.949999999997</v>
      </c>
      <c r="AF23" s="24">
        <v>1.44</v>
      </c>
      <c r="AG23" s="24">
        <v>2.68</v>
      </c>
      <c r="AH23" s="24">
        <v>1.05</v>
      </c>
      <c r="AI23" s="24">
        <v>76551.78</v>
      </c>
      <c r="AJ23" s="24"/>
      <c r="AK23" s="24">
        <v>7823301.4199999999</v>
      </c>
      <c r="AL23" s="24">
        <v>7993656.6799999997</v>
      </c>
      <c r="AM23" s="24">
        <v>38313557.740000002</v>
      </c>
    </row>
    <row r="24" spans="1:39" x14ac:dyDescent="0.25">
      <c r="A24" s="18"/>
      <c r="B24" s="24">
        <v>20</v>
      </c>
      <c r="C24" s="24">
        <v>100</v>
      </c>
      <c r="D24" s="24">
        <v>197.15</v>
      </c>
      <c r="E24" s="24">
        <v>179.37</v>
      </c>
      <c r="F24" s="24">
        <v>11.94</v>
      </c>
      <c r="G24" s="24">
        <v>9.17</v>
      </c>
      <c r="H24" s="24">
        <v>0.75</v>
      </c>
      <c r="I24" s="24">
        <v>0.44</v>
      </c>
      <c r="J24" s="24">
        <v>0</v>
      </c>
      <c r="K24" s="24">
        <v>0</v>
      </c>
      <c r="L24" s="24">
        <v>21.86</v>
      </c>
      <c r="M24" s="24">
        <v>77.36</v>
      </c>
      <c r="N24" s="24">
        <v>5.99</v>
      </c>
      <c r="O24" s="24">
        <v>5.41</v>
      </c>
      <c r="P24" s="24">
        <v>133.58000000000001</v>
      </c>
      <c r="Q24" s="24">
        <v>25.97</v>
      </c>
      <c r="R24" s="24">
        <v>25.49</v>
      </c>
      <c r="S24" s="24">
        <v>4542.05</v>
      </c>
      <c r="T24" s="24">
        <v>62.34</v>
      </c>
      <c r="U24" s="24">
        <v>10985.29</v>
      </c>
      <c r="V24" s="24">
        <v>2.36</v>
      </c>
      <c r="W24" s="24">
        <v>0.39</v>
      </c>
      <c r="X24" s="24">
        <v>0.04</v>
      </c>
      <c r="Y24" s="24">
        <v>0.01</v>
      </c>
      <c r="Z24" s="24">
        <v>105.48</v>
      </c>
      <c r="AA24" s="24">
        <v>0</v>
      </c>
      <c r="AB24" s="24">
        <v>93002460.390000001</v>
      </c>
      <c r="AC24" s="24">
        <v>59102.18</v>
      </c>
      <c r="AD24" s="24"/>
      <c r="AE24" s="24">
        <v>23640.02</v>
      </c>
      <c r="AF24" s="24">
        <v>1.39</v>
      </c>
      <c r="AG24" s="24">
        <v>2.68</v>
      </c>
      <c r="AH24" s="24">
        <v>1</v>
      </c>
      <c r="AI24" s="24">
        <v>75228.789999999994</v>
      </c>
      <c r="AJ24" s="24"/>
      <c r="AK24" s="24">
        <v>7883008.8600000003</v>
      </c>
      <c r="AL24" s="24">
        <v>8043447.8799999999</v>
      </c>
      <c r="AM24" s="24">
        <v>38587828.079999998</v>
      </c>
    </row>
    <row r="25" spans="1:39" x14ac:dyDescent="0.25">
      <c r="A25" s="18"/>
      <c r="B25" s="24">
        <v>21</v>
      </c>
      <c r="C25" s="24">
        <v>105</v>
      </c>
      <c r="D25" s="24">
        <v>197.58</v>
      </c>
      <c r="E25" s="24">
        <v>180.43</v>
      </c>
      <c r="F25" s="24">
        <v>10.89</v>
      </c>
      <c r="G25" s="24">
        <v>9.8699999999999992</v>
      </c>
      <c r="H25" s="24">
        <v>0.77</v>
      </c>
      <c r="I25" s="24">
        <v>0.27</v>
      </c>
      <c r="J25" s="24">
        <v>0</v>
      </c>
      <c r="K25" s="24">
        <v>0</v>
      </c>
      <c r="L25" s="24">
        <v>21.52</v>
      </c>
      <c r="M25" s="24">
        <v>96.42</v>
      </c>
      <c r="N25" s="24">
        <v>5.99</v>
      </c>
      <c r="O25" s="24">
        <v>5.39</v>
      </c>
      <c r="P25" s="24">
        <v>133.66</v>
      </c>
      <c r="Q25" s="24">
        <v>25.95</v>
      </c>
      <c r="R25" s="24">
        <v>25.33</v>
      </c>
      <c r="S25" s="24">
        <v>4112.9399999999996</v>
      </c>
      <c r="T25" s="24">
        <v>62.96</v>
      </c>
      <c r="U25" s="24">
        <v>11109.18</v>
      </c>
      <c r="V25" s="24">
        <v>2.39</v>
      </c>
      <c r="W25" s="24">
        <v>0.23</v>
      </c>
      <c r="X25" s="24">
        <v>0.02</v>
      </c>
      <c r="Y25" s="24">
        <v>0.01</v>
      </c>
      <c r="Z25" s="24">
        <v>105.66</v>
      </c>
      <c r="AA25" s="24">
        <v>0</v>
      </c>
      <c r="AB25" s="24">
        <v>94126755.579999998</v>
      </c>
      <c r="AC25" s="24">
        <v>76745.17</v>
      </c>
      <c r="AD25" s="24"/>
      <c r="AE25" s="24">
        <v>36276.5</v>
      </c>
      <c r="AF25" s="24">
        <v>1.38</v>
      </c>
      <c r="AG25" s="24">
        <v>2.84</v>
      </c>
      <c r="AH25" s="24">
        <v>1.1499999999999999</v>
      </c>
      <c r="AI25" s="24">
        <v>104843.35</v>
      </c>
      <c r="AJ25" s="24"/>
      <c r="AK25" s="24">
        <v>7866311.2800000003</v>
      </c>
      <c r="AL25" s="24">
        <v>8016801.0800000001</v>
      </c>
      <c r="AM25" s="24">
        <v>38564350.149999999</v>
      </c>
    </row>
    <row r="26" spans="1:39" x14ac:dyDescent="0.25">
      <c r="A26" s="18"/>
      <c r="B26" s="24">
        <v>22</v>
      </c>
      <c r="C26" s="24">
        <v>110</v>
      </c>
      <c r="D26" s="24">
        <v>197.75</v>
      </c>
      <c r="E26" s="24">
        <v>181.62</v>
      </c>
      <c r="F26" s="24">
        <v>12.28</v>
      </c>
      <c r="G26" s="24">
        <v>8.85</v>
      </c>
      <c r="H26" s="24">
        <v>0.74</v>
      </c>
      <c r="I26" s="24">
        <v>0.39</v>
      </c>
      <c r="J26" s="24">
        <v>0</v>
      </c>
      <c r="K26" s="24">
        <v>0</v>
      </c>
      <c r="L26" s="24">
        <v>21.87</v>
      </c>
      <c r="M26" s="24">
        <v>77.709999999999994</v>
      </c>
      <c r="N26" s="24">
        <v>6.03</v>
      </c>
      <c r="O26" s="24">
        <v>5.42</v>
      </c>
      <c r="P26" s="24">
        <v>133.65</v>
      </c>
      <c r="Q26" s="24">
        <v>25.99</v>
      </c>
      <c r="R26" s="24">
        <v>25.47</v>
      </c>
      <c r="S26" s="24">
        <v>4731.97</v>
      </c>
      <c r="T26" s="24">
        <v>60.47</v>
      </c>
      <c r="U26" s="24">
        <v>10806.84</v>
      </c>
      <c r="V26" s="24">
        <v>2.4300000000000002</v>
      </c>
      <c r="W26" s="24">
        <v>0.35</v>
      </c>
      <c r="X26" s="24">
        <v>0.04</v>
      </c>
      <c r="Y26" s="24">
        <v>0.01</v>
      </c>
      <c r="Z26" s="24">
        <v>105.31</v>
      </c>
      <c r="AA26" s="24">
        <v>0</v>
      </c>
      <c r="AB26" s="24">
        <v>96562319.069999993</v>
      </c>
      <c r="AC26" s="24">
        <v>59878.68</v>
      </c>
      <c r="AD26" s="24"/>
      <c r="AE26" s="24">
        <v>33407.51</v>
      </c>
      <c r="AF26" s="24">
        <v>1.23</v>
      </c>
      <c r="AG26" s="24">
        <v>2.57</v>
      </c>
      <c r="AH26" s="24">
        <v>1.1299999999999999</v>
      </c>
      <c r="AI26" s="24">
        <v>85433.5</v>
      </c>
      <c r="AJ26" s="24"/>
      <c r="AK26" s="24">
        <v>7910296.0599999996</v>
      </c>
      <c r="AL26" s="24">
        <v>8051730.21</v>
      </c>
      <c r="AM26" s="24">
        <v>38631306.939999998</v>
      </c>
    </row>
    <row r="27" spans="1:39" x14ac:dyDescent="0.25">
      <c r="A27" s="18"/>
      <c r="B27" s="24">
        <v>23</v>
      </c>
      <c r="C27" s="24">
        <v>115</v>
      </c>
      <c r="D27" s="24">
        <v>198.17</v>
      </c>
      <c r="E27" s="24">
        <v>182.48</v>
      </c>
      <c r="F27" s="24">
        <v>11.82</v>
      </c>
      <c r="G27" s="24">
        <v>9.2100000000000009</v>
      </c>
      <c r="H27" s="24">
        <v>0.75</v>
      </c>
      <c r="I27" s="24">
        <v>0.52</v>
      </c>
      <c r="J27" s="24">
        <v>0</v>
      </c>
      <c r="K27" s="24">
        <v>0</v>
      </c>
      <c r="L27" s="24">
        <v>21.78</v>
      </c>
      <c r="M27" s="24">
        <v>78.19</v>
      </c>
      <c r="N27" s="24">
        <v>6</v>
      </c>
      <c r="O27" s="24">
        <v>5.36</v>
      </c>
      <c r="P27" s="24">
        <v>133.77000000000001</v>
      </c>
      <c r="Q27" s="24">
        <v>25.9</v>
      </c>
      <c r="R27" s="24">
        <v>25.33</v>
      </c>
      <c r="S27" s="24">
        <v>4741.04</v>
      </c>
      <c r="T27" s="24">
        <v>60.51</v>
      </c>
      <c r="U27" s="24">
        <v>10823.36</v>
      </c>
      <c r="V27" s="24">
        <v>2.48</v>
      </c>
      <c r="W27" s="24">
        <v>0.46</v>
      </c>
      <c r="X27" s="24">
        <v>0.05</v>
      </c>
      <c r="Y27" s="24">
        <v>0.01</v>
      </c>
      <c r="Z27" s="24">
        <v>104.38</v>
      </c>
      <c r="AA27" s="24">
        <v>0</v>
      </c>
      <c r="AB27" s="24">
        <v>98963509.629999995</v>
      </c>
      <c r="AC27" s="24">
        <v>61592.160000000003</v>
      </c>
      <c r="AD27" s="24"/>
      <c r="AE27" s="24">
        <v>29487.47</v>
      </c>
      <c r="AF27" s="24">
        <v>1.48</v>
      </c>
      <c r="AG27" s="24">
        <v>2.68</v>
      </c>
      <c r="AH27" s="24">
        <v>1.37</v>
      </c>
      <c r="AI27" s="24">
        <v>84673.74</v>
      </c>
      <c r="AJ27" s="24"/>
      <c r="AK27" s="24">
        <v>7835635.2400000002</v>
      </c>
      <c r="AL27" s="24">
        <v>7967938.4100000001</v>
      </c>
      <c r="AM27" s="24">
        <v>38493575.409999996</v>
      </c>
    </row>
    <row r="28" spans="1:39" x14ac:dyDescent="0.25">
      <c r="A28" s="18"/>
      <c r="B28" s="24">
        <v>24</v>
      </c>
      <c r="C28" s="24">
        <v>120</v>
      </c>
      <c r="D28" s="24">
        <v>198.39</v>
      </c>
      <c r="E28" s="24">
        <v>183.19</v>
      </c>
      <c r="F28" s="24">
        <v>11.5</v>
      </c>
      <c r="G28" s="24">
        <v>9.25</v>
      </c>
      <c r="H28" s="24">
        <v>0.75</v>
      </c>
      <c r="I28" s="24">
        <v>0.44</v>
      </c>
      <c r="J28" s="24">
        <v>0</v>
      </c>
      <c r="K28" s="24">
        <v>0</v>
      </c>
      <c r="L28" s="24">
        <v>21.5</v>
      </c>
      <c r="M28" s="24">
        <v>76.94</v>
      </c>
      <c r="N28" s="24">
        <v>5.98</v>
      </c>
      <c r="O28" s="24">
        <v>5.31</v>
      </c>
      <c r="P28" s="24">
        <v>133.80000000000001</v>
      </c>
      <c r="Q28" s="24">
        <v>25.49</v>
      </c>
      <c r="R28" s="24">
        <v>25.1</v>
      </c>
      <c r="S28" s="24">
        <v>4579.2700000000004</v>
      </c>
      <c r="T28" s="24">
        <v>60.57</v>
      </c>
      <c r="U28" s="24">
        <v>10706.77</v>
      </c>
      <c r="V28" s="24">
        <v>2.5499999999999998</v>
      </c>
      <c r="W28" s="24">
        <v>0.39</v>
      </c>
      <c r="X28" s="24">
        <v>0.04</v>
      </c>
      <c r="Y28" s="24">
        <v>0.01</v>
      </c>
      <c r="Z28" s="24">
        <v>105.32</v>
      </c>
      <c r="AA28" s="24">
        <v>0</v>
      </c>
      <c r="AB28" s="24">
        <v>98650764.409999996</v>
      </c>
      <c r="AC28" s="24">
        <v>61817.18</v>
      </c>
      <c r="AD28" s="24"/>
      <c r="AE28" s="24">
        <v>27075.42</v>
      </c>
      <c r="AF28" s="24">
        <v>1.32</v>
      </c>
      <c r="AG28" s="24">
        <v>2.59</v>
      </c>
      <c r="AH28" s="24">
        <v>1.19</v>
      </c>
      <c r="AI28" s="24">
        <v>80314.5</v>
      </c>
      <c r="AJ28" s="24"/>
      <c r="AK28" s="24">
        <v>7770951.3899999997</v>
      </c>
      <c r="AL28" s="24">
        <v>7894975.2300000004</v>
      </c>
      <c r="AM28" s="24">
        <v>37879096.670000002</v>
      </c>
    </row>
    <row r="29" spans="1:39" x14ac:dyDescent="0.25">
      <c r="A29" s="18"/>
      <c r="B29" s="24">
        <v>25</v>
      </c>
      <c r="C29" s="24">
        <v>125</v>
      </c>
      <c r="D29" s="24">
        <v>198.51</v>
      </c>
      <c r="E29" s="24">
        <v>183.69</v>
      </c>
      <c r="F29" s="24">
        <v>10.95</v>
      </c>
      <c r="G29" s="24">
        <v>9.33</v>
      </c>
      <c r="H29" s="24">
        <v>0.74</v>
      </c>
      <c r="I29" s="24">
        <v>0.28000000000000003</v>
      </c>
      <c r="J29" s="24">
        <v>0</v>
      </c>
      <c r="K29" s="24">
        <v>0</v>
      </c>
      <c r="L29" s="24">
        <v>21.02</v>
      </c>
      <c r="M29" s="24">
        <v>75.010000000000005</v>
      </c>
      <c r="N29" s="24">
        <v>5.89</v>
      </c>
      <c r="O29" s="24">
        <v>5.19</v>
      </c>
      <c r="P29" s="24">
        <v>133.72</v>
      </c>
      <c r="Q29" s="24">
        <v>25.32</v>
      </c>
      <c r="R29" s="24">
        <v>24.61</v>
      </c>
      <c r="S29" s="24">
        <v>4254.66</v>
      </c>
      <c r="T29" s="24">
        <v>60.92</v>
      </c>
      <c r="U29" s="24">
        <v>10809.31</v>
      </c>
      <c r="V29" s="24">
        <v>2.63</v>
      </c>
      <c r="W29" s="24">
        <v>0.25</v>
      </c>
      <c r="X29" s="24">
        <v>0.03</v>
      </c>
      <c r="Y29" s="24">
        <v>0.01</v>
      </c>
      <c r="Z29" s="24">
        <v>105.07</v>
      </c>
      <c r="AA29" s="24">
        <v>0</v>
      </c>
      <c r="AB29" s="24">
        <v>99620823.129999995</v>
      </c>
      <c r="AC29" s="24">
        <v>51884</v>
      </c>
      <c r="AD29" s="24"/>
      <c r="AE29" s="24">
        <v>29485.25</v>
      </c>
      <c r="AF29" s="24">
        <v>1.27</v>
      </c>
      <c r="AG29" s="24">
        <v>2.5499999999999998</v>
      </c>
      <c r="AH29" s="24">
        <v>1.1100000000000001</v>
      </c>
      <c r="AI29" s="24">
        <v>75929.47</v>
      </c>
      <c r="AJ29" s="24"/>
      <c r="AK29" s="24">
        <v>7597751.2400000002</v>
      </c>
      <c r="AL29" s="24">
        <v>7713725.21</v>
      </c>
      <c r="AM29" s="24">
        <v>37629305.5</v>
      </c>
    </row>
    <row r="30" spans="1:39" x14ac:dyDescent="0.25">
      <c r="A30" s="18"/>
      <c r="B30" s="24">
        <v>26</v>
      </c>
      <c r="C30" s="24">
        <v>130</v>
      </c>
      <c r="D30" s="24">
        <v>198.74</v>
      </c>
      <c r="E30" s="24">
        <v>184.2</v>
      </c>
      <c r="F30" s="24">
        <v>10.96</v>
      </c>
      <c r="G30" s="24">
        <v>9.24</v>
      </c>
      <c r="H30" s="24">
        <v>0.74</v>
      </c>
      <c r="I30" s="24">
        <v>0.38</v>
      </c>
      <c r="J30" s="24">
        <v>0</v>
      </c>
      <c r="K30" s="24">
        <v>0</v>
      </c>
      <c r="L30" s="24">
        <v>20.93</v>
      </c>
      <c r="M30" s="24">
        <v>74.12</v>
      </c>
      <c r="N30" s="24">
        <v>5.86</v>
      </c>
      <c r="O30" s="24">
        <v>5.15</v>
      </c>
      <c r="P30" s="24">
        <v>133.80000000000001</v>
      </c>
      <c r="Q30" s="24">
        <v>25.04</v>
      </c>
      <c r="R30" s="24">
        <v>24.41</v>
      </c>
      <c r="S30" s="24">
        <v>4439.5</v>
      </c>
      <c r="T30" s="24">
        <v>61.67</v>
      </c>
      <c r="U30" s="24">
        <v>10904.61</v>
      </c>
      <c r="V30" s="24">
        <v>2.7</v>
      </c>
      <c r="W30" s="24">
        <v>0.34</v>
      </c>
      <c r="X30" s="24">
        <v>0.04</v>
      </c>
      <c r="Y30" s="24">
        <v>0.01</v>
      </c>
      <c r="Z30" s="24">
        <v>104.77</v>
      </c>
      <c r="AA30" s="24">
        <v>0</v>
      </c>
      <c r="AB30" s="24">
        <v>100860218.02</v>
      </c>
      <c r="AC30" s="24">
        <v>51095.55</v>
      </c>
      <c r="AD30" s="24"/>
      <c r="AE30" s="24">
        <v>31909.87</v>
      </c>
      <c r="AF30" s="24">
        <v>1.41</v>
      </c>
      <c r="AG30" s="24">
        <v>2.5499999999999998</v>
      </c>
      <c r="AH30" s="24">
        <v>1.37</v>
      </c>
      <c r="AI30" s="24">
        <v>75761.63</v>
      </c>
      <c r="AJ30" s="24"/>
      <c r="AK30" s="24">
        <v>7549824.7699999996</v>
      </c>
      <c r="AL30" s="24">
        <v>7658348.1399999997</v>
      </c>
      <c r="AM30" s="24">
        <v>37210752.890000001</v>
      </c>
    </row>
    <row r="31" spans="1:39" x14ac:dyDescent="0.25">
      <c r="A31" s="18"/>
      <c r="B31" s="24">
        <v>27</v>
      </c>
      <c r="C31" s="24">
        <v>135</v>
      </c>
      <c r="D31" s="24">
        <v>198.91</v>
      </c>
      <c r="E31" s="24">
        <v>185.01</v>
      </c>
      <c r="F31" s="24">
        <v>11.04</v>
      </c>
      <c r="G31" s="24">
        <v>9.2899999999999991</v>
      </c>
      <c r="H31" s="24">
        <v>0.74</v>
      </c>
      <c r="I31" s="24">
        <v>0.5</v>
      </c>
      <c r="J31" s="24">
        <v>0</v>
      </c>
      <c r="K31" s="24">
        <v>0</v>
      </c>
      <c r="L31" s="24">
        <v>21.06</v>
      </c>
      <c r="M31" s="24">
        <v>76.02</v>
      </c>
      <c r="N31" s="24">
        <v>5.87</v>
      </c>
      <c r="O31" s="24">
        <v>5.16</v>
      </c>
      <c r="P31" s="24">
        <v>133.69999999999999</v>
      </c>
      <c r="Q31" s="24">
        <v>25.1</v>
      </c>
      <c r="R31" s="24">
        <v>24.53</v>
      </c>
      <c r="S31" s="24">
        <v>4534.12</v>
      </c>
      <c r="T31" s="24">
        <v>62.44</v>
      </c>
      <c r="U31" s="24">
        <v>10894.91</v>
      </c>
      <c r="V31" s="24">
        <v>2.75</v>
      </c>
      <c r="W31" s="24">
        <v>0.44</v>
      </c>
      <c r="X31" s="24">
        <v>0.05</v>
      </c>
      <c r="Y31" s="24">
        <v>0.01</v>
      </c>
      <c r="Z31" s="24">
        <v>106.55</v>
      </c>
      <c r="AA31" s="24">
        <v>0</v>
      </c>
      <c r="AB31" s="24">
        <v>99678011.5</v>
      </c>
      <c r="AC31" s="24">
        <v>48184.94</v>
      </c>
      <c r="AD31" s="24"/>
      <c r="AE31" s="24">
        <v>27784.61</v>
      </c>
      <c r="AF31" s="24">
        <v>1.53</v>
      </c>
      <c r="AG31" s="24">
        <v>2.63</v>
      </c>
      <c r="AH31" s="24">
        <v>1.4</v>
      </c>
      <c r="AI31" s="24">
        <v>68544.460000000006</v>
      </c>
      <c r="AJ31" s="24"/>
      <c r="AK31" s="24">
        <v>7566865.1200000001</v>
      </c>
      <c r="AL31" s="24">
        <v>7668142.7699999996</v>
      </c>
      <c r="AM31" s="24">
        <v>37303368.880000003</v>
      </c>
    </row>
    <row r="32" spans="1:39" x14ac:dyDescent="0.25">
      <c r="A32" s="18"/>
      <c r="B32" s="24">
        <v>28</v>
      </c>
      <c r="C32" s="24">
        <v>140</v>
      </c>
      <c r="D32" s="24">
        <v>199.04</v>
      </c>
      <c r="E32" s="24">
        <v>185.86</v>
      </c>
      <c r="F32" s="24">
        <v>11.47</v>
      </c>
      <c r="G32" s="24">
        <v>8.94</v>
      </c>
      <c r="H32" s="24">
        <v>0.73</v>
      </c>
      <c r="I32" s="24">
        <v>0.41</v>
      </c>
      <c r="J32" s="24">
        <v>0</v>
      </c>
      <c r="K32" s="24">
        <v>0</v>
      </c>
      <c r="L32" s="24">
        <v>21.14</v>
      </c>
      <c r="M32" s="24">
        <v>76.62</v>
      </c>
      <c r="N32" s="24">
        <v>5.88</v>
      </c>
      <c r="O32" s="24">
        <v>5.18</v>
      </c>
      <c r="P32" s="24">
        <v>133.56</v>
      </c>
      <c r="Q32" s="24">
        <v>25.11</v>
      </c>
      <c r="R32" s="24">
        <v>24.58</v>
      </c>
      <c r="S32" s="24">
        <v>4643.93</v>
      </c>
      <c r="T32" s="24">
        <v>63.43</v>
      </c>
      <c r="U32" s="24">
        <v>10850.09</v>
      </c>
      <c r="V32" s="24">
        <v>2.79</v>
      </c>
      <c r="W32" s="24">
        <v>0.36</v>
      </c>
      <c r="X32" s="24">
        <v>0.04</v>
      </c>
      <c r="Y32" s="24">
        <v>0.01</v>
      </c>
      <c r="Z32" s="24">
        <v>109.13</v>
      </c>
      <c r="AA32" s="24">
        <v>0</v>
      </c>
      <c r="AB32" s="24">
        <v>97188486.219999999</v>
      </c>
      <c r="AC32" s="24">
        <v>55150.79</v>
      </c>
      <c r="AD32" s="24"/>
      <c r="AE32" s="24">
        <v>24920.91</v>
      </c>
      <c r="AF32" s="24">
        <v>1.44</v>
      </c>
      <c r="AG32" s="24">
        <v>2.58</v>
      </c>
      <c r="AH32" s="24">
        <v>1.39</v>
      </c>
      <c r="AI32" s="24">
        <v>74180.160000000003</v>
      </c>
      <c r="AJ32" s="24"/>
      <c r="AK32" s="24">
        <v>7600017.6799999997</v>
      </c>
      <c r="AL32" s="24">
        <v>7694608.7599999998</v>
      </c>
      <c r="AM32" s="24">
        <v>37309555.960000001</v>
      </c>
    </row>
    <row r="33" spans="1:39" x14ac:dyDescent="0.25">
      <c r="A33" s="18"/>
      <c r="B33" s="24">
        <v>29</v>
      </c>
      <c r="C33" s="24">
        <v>145</v>
      </c>
      <c r="D33" s="24">
        <v>199.4</v>
      </c>
      <c r="E33" s="24">
        <v>186.83</v>
      </c>
      <c r="F33" s="24">
        <v>11.74</v>
      </c>
      <c r="G33" s="24">
        <v>8.77</v>
      </c>
      <c r="H33" s="24">
        <v>0.73</v>
      </c>
      <c r="I33" s="24">
        <v>0.35</v>
      </c>
      <c r="J33" s="24">
        <v>0</v>
      </c>
      <c r="K33" s="24">
        <v>0</v>
      </c>
      <c r="L33" s="24">
        <v>21.25</v>
      </c>
      <c r="M33" s="24">
        <v>77.36</v>
      </c>
      <c r="N33" s="24">
        <v>5.89</v>
      </c>
      <c r="O33" s="24">
        <v>5.21</v>
      </c>
      <c r="P33" s="24">
        <v>133.62</v>
      </c>
      <c r="Q33" s="24">
        <v>25.32</v>
      </c>
      <c r="R33" s="24">
        <v>24.73</v>
      </c>
      <c r="S33" s="24">
        <v>4674.7700000000004</v>
      </c>
      <c r="T33" s="24">
        <v>64.17</v>
      </c>
      <c r="U33" s="24">
        <v>10724.08</v>
      </c>
      <c r="V33" s="24">
        <v>2.81</v>
      </c>
      <c r="W33" s="24">
        <v>0.31</v>
      </c>
      <c r="X33" s="24">
        <v>0.03</v>
      </c>
      <c r="Y33" s="24">
        <v>0.01</v>
      </c>
      <c r="Z33" s="24">
        <v>111.36</v>
      </c>
      <c r="AA33" s="24">
        <v>0</v>
      </c>
      <c r="AB33" s="24">
        <v>95375676.370000005</v>
      </c>
      <c r="AC33" s="24">
        <v>60668.58</v>
      </c>
      <c r="AD33" s="24"/>
      <c r="AE33" s="24">
        <v>25224.16</v>
      </c>
      <c r="AF33" s="24">
        <v>1.22</v>
      </c>
      <c r="AG33" s="24">
        <v>2.4500000000000002</v>
      </c>
      <c r="AH33" s="24">
        <v>1.1499999999999999</v>
      </c>
      <c r="AI33" s="24">
        <v>79890.8</v>
      </c>
      <c r="AJ33" s="24"/>
      <c r="AK33" s="24">
        <v>7647202.1399999997</v>
      </c>
      <c r="AL33" s="24">
        <v>7735482.4000000004</v>
      </c>
      <c r="AM33" s="24">
        <v>37632329.810000002</v>
      </c>
    </row>
    <row r="34" spans="1:39" x14ac:dyDescent="0.25">
      <c r="A34" s="18"/>
      <c r="B34" s="24">
        <v>30</v>
      </c>
      <c r="C34" s="24">
        <v>150</v>
      </c>
      <c r="D34" s="24">
        <v>199.67</v>
      </c>
      <c r="E34" s="24">
        <v>187.68</v>
      </c>
      <c r="F34" s="24">
        <v>11.8</v>
      </c>
      <c r="G34" s="24">
        <v>8.8800000000000008</v>
      </c>
      <c r="H34" s="24">
        <v>0.74</v>
      </c>
      <c r="I34" s="24">
        <v>0.28000000000000003</v>
      </c>
      <c r="J34" s="24">
        <v>0</v>
      </c>
      <c r="K34" s="24">
        <v>0</v>
      </c>
      <c r="L34" s="24">
        <v>21.41</v>
      </c>
      <c r="M34" s="24">
        <v>77.849999999999994</v>
      </c>
      <c r="N34" s="24">
        <v>5.92</v>
      </c>
      <c r="O34" s="24">
        <v>5.22</v>
      </c>
      <c r="P34" s="24">
        <v>133.57</v>
      </c>
      <c r="Q34" s="24">
        <v>25.47</v>
      </c>
      <c r="R34" s="24">
        <v>24.93</v>
      </c>
      <c r="S34" s="24">
        <v>4726.9399999999996</v>
      </c>
      <c r="T34" s="24">
        <v>64.56</v>
      </c>
      <c r="U34" s="24">
        <v>11575.4</v>
      </c>
      <c r="V34" s="24">
        <v>2.84</v>
      </c>
      <c r="W34" s="24">
        <v>0.25</v>
      </c>
      <c r="X34" s="24">
        <v>0.03</v>
      </c>
      <c r="Y34" s="24">
        <v>0.01</v>
      </c>
      <c r="Z34" s="24">
        <v>111.59</v>
      </c>
      <c r="AA34" s="24">
        <v>0</v>
      </c>
      <c r="AB34" s="24">
        <v>96222684.260000005</v>
      </c>
      <c r="AC34" s="24">
        <v>61545.99</v>
      </c>
      <c r="AD34" s="24"/>
      <c r="AE34" s="24">
        <v>22006.33</v>
      </c>
      <c r="AF34" s="24">
        <v>1.27</v>
      </c>
      <c r="AG34" s="24">
        <v>2.48</v>
      </c>
      <c r="AH34" s="24">
        <v>1.19</v>
      </c>
      <c r="AI34" s="24">
        <v>75303.520000000004</v>
      </c>
      <c r="AJ34" s="24"/>
      <c r="AK34" s="24">
        <v>7679746.04</v>
      </c>
      <c r="AL34" s="24">
        <v>7761808.0999999996</v>
      </c>
      <c r="AM34" s="24">
        <v>37845475.109999999</v>
      </c>
    </row>
    <row r="36" spans="1:39" x14ac:dyDescent="0.25">
      <c r="AJ36" s="92"/>
    </row>
    <row r="37" spans="1:39" ht="60" x14ac:dyDescent="0.25">
      <c r="A37" s="23"/>
      <c r="B37" s="23" t="s">
        <v>16</v>
      </c>
      <c r="C37" s="23" t="s">
        <v>0</v>
      </c>
      <c r="D37" s="23" t="s">
        <v>17</v>
      </c>
      <c r="E37" s="23" t="s">
        <v>455</v>
      </c>
      <c r="F37" s="23" t="s">
        <v>456</v>
      </c>
      <c r="G37" s="23" t="s">
        <v>457</v>
      </c>
      <c r="H37" s="23" t="s">
        <v>458</v>
      </c>
      <c r="I37" s="23" t="s">
        <v>459</v>
      </c>
      <c r="J37" s="23" t="s">
        <v>460</v>
      </c>
      <c r="K37" s="23" t="s">
        <v>461</v>
      </c>
      <c r="L37" s="23" t="s">
        <v>462</v>
      </c>
      <c r="M37" s="23" t="s">
        <v>463</v>
      </c>
      <c r="N37" s="23" t="s">
        <v>464</v>
      </c>
      <c r="O37" s="23" t="s">
        <v>465</v>
      </c>
      <c r="P37" s="23" t="s">
        <v>466</v>
      </c>
      <c r="Q37" s="23" t="s">
        <v>467</v>
      </c>
      <c r="R37" s="23" t="s">
        <v>468</v>
      </c>
      <c r="S37" s="23" t="s">
        <v>469</v>
      </c>
      <c r="T37" s="23"/>
      <c r="U37" s="23"/>
      <c r="V37" s="23"/>
      <c r="W37" s="23"/>
      <c r="X37" s="23"/>
      <c r="Y37" s="23"/>
      <c r="Z37" s="23"/>
      <c r="AA37" s="23"/>
      <c r="AB37" s="23"/>
    </row>
    <row r="38" spans="1:39" x14ac:dyDescent="0.25">
      <c r="A38" s="24">
        <v>150.49</v>
      </c>
      <c r="B38" s="24">
        <v>0</v>
      </c>
      <c r="C38" s="24">
        <v>0</v>
      </c>
      <c r="D38" s="24">
        <v>180.65</v>
      </c>
      <c r="E38" s="24">
        <v>150.49</v>
      </c>
      <c r="F38" s="24">
        <v>11.63</v>
      </c>
      <c r="G38" s="24">
        <v>8.19</v>
      </c>
      <c r="H38" s="24">
        <v>0.7</v>
      </c>
      <c r="I38" s="24">
        <v>0.26</v>
      </c>
      <c r="J38" s="24">
        <v>20.51</v>
      </c>
      <c r="K38" s="24">
        <v>117.28</v>
      </c>
      <c r="L38" s="24"/>
      <c r="M38" s="24"/>
      <c r="N38" s="24">
        <v>124.83</v>
      </c>
      <c r="O38" s="24">
        <v>24.6</v>
      </c>
      <c r="P38" s="24">
        <v>23.24</v>
      </c>
      <c r="Q38" s="24">
        <v>52.77</v>
      </c>
      <c r="R38" s="24">
        <v>1.37</v>
      </c>
      <c r="S38" s="24">
        <v>0</v>
      </c>
      <c r="T38" s="23"/>
      <c r="U38" s="23"/>
      <c r="V38" s="23"/>
      <c r="W38" s="23"/>
      <c r="X38" s="23"/>
      <c r="Y38" s="23"/>
      <c r="Z38" s="23"/>
      <c r="AA38" s="23"/>
      <c r="AB38" s="23"/>
      <c r="AC38" s="23"/>
      <c r="AD38" s="23"/>
      <c r="AE38" s="23"/>
      <c r="AF38" s="23"/>
      <c r="AG38" s="23"/>
      <c r="AH38" s="23"/>
      <c r="AI38" s="23"/>
    </row>
    <row r="39" spans="1:39" x14ac:dyDescent="0.25">
      <c r="A39" s="24">
        <v>151.69</v>
      </c>
      <c r="B39" s="24">
        <v>1</v>
      </c>
      <c r="C39" s="24">
        <v>5</v>
      </c>
      <c r="D39" s="24">
        <v>180.49</v>
      </c>
      <c r="E39" s="24">
        <v>151.34</v>
      </c>
      <c r="F39" s="24">
        <v>11.84</v>
      </c>
      <c r="G39" s="24">
        <v>7.91</v>
      </c>
      <c r="H39" s="24">
        <v>0.69</v>
      </c>
      <c r="I39" s="24">
        <v>0.26</v>
      </c>
      <c r="J39" s="24">
        <v>20.440000000000001</v>
      </c>
      <c r="K39" s="24">
        <v>105.71</v>
      </c>
      <c r="L39" s="24">
        <v>5.63</v>
      </c>
      <c r="M39" s="24">
        <v>5.07</v>
      </c>
      <c r="N39" s="24">
        <v>124.59</v>
      </c>
      <c r="O39" s="24">
        <v>24.46</v>
      </c>
      <c r="P39" s="24">
        <v>23.63</v>
      </c>
      <c r="Q39" s="24">
        <v>53.44</v>
      </c>
      <c r="R39" s="24">
        <v>1.51</v>
      </c>
      <c r="S39" s="24">
        <v>2.81</v>
      </c>
      <c r="T39" s="24"/>
      <c r="U39" s="24"/>
      <c r="V39" s="24"/>
      <c r="W39" s="23"/>
      <c r="X39" s="23"/>
      <c r="Y39" s="24"/>
      <c r="Z39" s="24"/>
      <c r="AA39" s="24"/>
      <c r="AB39" s="24"/>
      <c r="AC39" s="24"/>
      <c r="AD39" s="24"/>
      <c r="AE39" s="24"/>
      <c r="AF39" s="24"/>
      <c r="AG39" s="24"/>
      <c r="AH39" s="24"/>
      <c r="AI39" s="24"/>
    </row>
    <row r="40" spans="1:39" x14ac:dyDescent="0.25">
      <c r="A40" s="24">
        <v>153.6</v>
      </c>
      <c r="B40" s="24">
        <v>2</v>
      </c>
      <c r="C40" s="24">
        <v>10</v>
      </c>
      <c r="D40" s="24">
        <v>180.69</v>
      </c>
      <c r="E40" s="24">
        <v>153.13</v>
      </c>
      <c r="F40" s="24">
        <v>12.4</v>
      </c>
      <c r="G40" s="24">
        <v>8.1199999999999992</v>
      </c>
      <c r="H40" s="24">
        <v>0.71</v>
      </c>
      <c r="I40" s="24">
        <v>0.35</v>
      </c>
      <c r="J40" s="24">
        <v>21.22</v>
      </c>
      <c r="K40" s="24">
        <v>93.89</v>
      </c>
      <c r="L40" s="24">
        <v>5.8</v>
      </c>
      <c r="M40" s="24">
        <v>5.25</v>
      </c>
      <c r="N40" s="24">
        <v>124.35</v>
      </c>
      <c r="O40" s="24">
        <v>25.27</v>
      </c>
      <c r="P40" s="24">
        <v>24.49</v>
      </c>
      <c r="Q40" s="24">
        <v>52.5</v>
      </c>
      <c r="R40" s="24">
        <v>1.61</v>
      </c>
      <c r="S40" s="24">
        <v>2.76</v>
      </c>
      <c r="T40" s="24"/>
      <c r="U40" s="24"/>
      <c r="V40" s="24"/>
      <c r="W40" s="23"/>
      <c r="X40" s="23"/>
      <c r="Y40" s="24"/>
      <c r="Z40" s="24"/>
      <c r="AA40" s="24"/>
      <c r="AB40" s="24"/>
      <c r="AC40" s="24"/>
      <c r="AD40" s="24"/>
      <c r="AE40" s="24"/>
      <c r="AF40" s="24"/>
      <c r="AG40" s="24"/>
      <c r="AH40" s="24"/>
      <c r="AI40" s="24"/>
    </row>
    <row r="41" spans="1:39" x14ac:dyDescent="0.25">
      <c r="A41" s="24">
        <v>160.97999999999999</v>
      </c>
      <c r="B41" s="24">
        <v>3</v>
      </c>
      <c r="C41" s="24">
        <v>15</v>
      </c>
      <c r="D41" s="24">
        <v>180.66</v>
      </c>
      <c r="E41" s="24">
        <v>153.75</v>
      </c>
      <c r="F41" s="24">
        <v>11.5</v>
      </c>
      <c r="G41" s="24">
        <v>8.7200000000000006</v>
      </c>
      <c r="H41" s="24">
        <v>0.72</v>
      </c>
      <c r="I41" s="24">
        <v>0.25</v>
      </c>
      <c r="J41" s="24">
        <v>20.94</v>
      </c>
      <c r="K41" s="24">
        <v>95.1</v>
      </c>
      <c r="L41" s="24">
        <v>5.73</v>
      </c>
      <c r="M41" s="24">
        <v>5.18</v>
      </c>
      <c r="N41" s="24">
        <v>124.26</v>
      </c>
      <c r="O41" s="24">
        <v>25.13</v>
      </c>
      <c r="P41" s="24">
        <v>24.21</v>
      </c>
      <c r="Q41" s="24">
        <v>51.89</v>
      </c>
      <c r="R41" s="24">
        <v>1.69</v>
      </c>
      <c r="S41" s="24">
        <v>2.79</v>
      </c>
      <c r="T41" s="24"/>
      <c r="U41" s="24"/>
      <c r="V41" s="24"/>
      <c r="W41" s="23"/>
      <c r="X41" s="23"/>
      <c r="Y41" s="24"/>
      <c r="Z41" s="24"/>
      <c r="AA41" s="24"/>
      <c r="AB41" s="24"/>
      <c r="AC41" s="24"/>
      <c r="AD41" s="24"/>
      <c r="AE41" s="24"/>
      <c r="AF41" s="24"/>
      <c r="AG41" s="24"/>
      <c r="AH41" s="24"/>
      <c r="AI41" s="24"/>
    </row>
    <row r="42" spans="1:39" x14ac:dyDescent="0.25">
      <c r="A42" s="24">
        <v>171.48</v>
      </c>
      <c r="B42" s="24">
        <v>4</v>
      </c>
      <c r="C42" s="24">
        <v>20</v>
      </c>
      <c r="D42" s="24">
        <v>180.81</v>
      </c>
      <c r="E42" s="24">
        <v>154.63</v>
      </c>
      <c r="F42" s="24">
        <v>11.28</v>
      </c>
      <c r="G42" s="24">
        <v>9.06</v>
      </c>
      <c r="H42" s="24">
        <v>0.73</v>
      </c>
      <c r="I42" s="24">
        <v>0.37</v>
      </c>
      <c r="J42" s="24">
        <v>21.08</v>
      </c>
      <c r="K42" s="24">
        <v>88.16</v>
      </c>
      <c r="L42" s="24">
        <v>5.75</v>
      </c>
      <c r="M42" s="24">
        <v>5.2</v>
      </c>
      <c r="N42" s="24">
        <v>124.24</v>
      </c>
      <c r="O42" s="24">
        <v>25.18</v>
      </c>
      <c r="P42" s="24">
        <v>24.42</v>
      </c>
      <c r="Q42" s="24">
        <v>50.99</v>
      </c>
      <c r="R42" s="24">
        <v>1.76</v>
      </c>
      <c r="S42" s="24">
        <v>2.74</v>
      </c>
      <c r="T42" s="24"/>
      <c r="U42" s="24"/>
      <c r="V42" s="24"/>
      <c r="W42" s="24"/>
      <c r="X42" s="23"/>
      <c r="Y42" s="24"/>
      <c r="Z42" s="24"/>
      <c r="AA42" s="24"/>
      <c r="AB42" s="24"/>
      <c r="AC42" s="24"/>
      <c r="AD42" s="24"/>
      <c r="AE42" s="24"/>
      <c r="AF42" s="24"/>
      <c r="AG42" s="24"/>
      <c r="AH42" s="24"/>
      <c r="AI42" s="24"/>
    </row>
    <row r="43" spans="1:39" x14ac:dyDescent="0.25">
      <c r="A43" s="24">
        <v>182.53</v>
      </c>
      <c r="B43" s="24">
        <v>5</v>
      </c>
      <c r="C43" s="24">
        <v>25</v>
      </c>
      <c r="D43" s="24">
        <v>181.05</v>
      </c>
      <c r="E43" s="24">
        <v>155.32</v>
      </c>
      <c r="F43" s="24">
        <v>10.84</v>
      </c>
      <c r="G43" s="24">
        <v>9.4700000000000006</v>
      </c>
      <c r="H43" s="24">
        <v>0.74</v>
      </c>
      <c r="I43" s="24">
        <v>0.32</v>
      </c>
      <c r="J43" s="24">
        <v>21.05</v>
      </c>
      <c r="K43" s="24">
        <v>76.81</v>
      </c>
      <c r="L43" s="24">
        <v>5.73</v>
      </c>
      <c r="M43" s="24">
        <v>5.18</v>
      </c>
      <c r="N43" s="24">
        <v>124.24</v>
      </c>
      <c r="O43" s="24">
        <v>25.02</v>
      </c>
      <c r="P43" s="24">
        <v>24.34</v>
      </c>
      <c r="Q43" s="24">
        <v>50.34</v>
      </c>
      <c r="R43" s="24">
        <v>1.82</v>
      </c>
      <c r="S43" s="24">
        <v>2.78</v>
      </c>
      <c r="T43" s="24"/>
      <c r="U43" s="24"/>
      <c r="V43" s="24"/>
      <c r="W43" s="24"/>
      <c r="X43" s="23"/>
      <c r="Y43" s="24"/>
      <c r="Z43" s="24"/>
      <c r="AA43" s="24"/>
      <c r="AB43" s="24"/>
      <c r="AC43" s="24"/>
      <c r="AD43" s="24"/>
      <c r="AE43" s="24"/>
      <c r="AF43" s="24"/>
      <c r="AG43" s="24"/>
      <c r="AH43" s="24"/>
      <c r="AI43" s="24"/>
    </row>
    <row r="44" spans="1:39" x14ac:dyDescent="0.25">
      <c r="A44" s="24">
        <v>196.14</v>
      </c>
      <c r="B44" s="24">
        <v>6</v>
      </c>
      <c r="C44" s="24">
        <v>30</v>
      </c>
      <c r="D44" s="24">
        <v>181.36</v>
      </c>
      <c r="E44" s="24">
        <v>155.97</v>
      </c>
      <c r="F44" s="24">
        <v>11.17</v>
      </c>
      <c r="G44" s="24">
        <v>9.24</v>
      </c>
      <c r="H44" s="24">
        <v>0.74</v>
      </c>
      <c r="I44" s="24">
        <v>0.32</v>
      </c>
      <c r="J44" s="24">
        <v>21.15</v>
      </c>
      <c r="K44" s="24">
        <v>75.400000000000006</v>
      </c>
      <c r="L44" s="24">
        <v>5.69</v>
      </c>
      <c r="M44" s="24">
        <v>5.13</v>
      </c>
      <c r="N44" s="24">
        <v>124.21</v>
      </c>
      <c r="O44" s="24">
        <v>24.94</v>
      </c>
      <c r="P44" s="24">
        <v>24.4</v>
      </c>
      <c r="Q44" s="24">
        <v>50.79</v>
      </c>
      <c r="R44" s="24">
        <v>1.87</v>
      </c>
      <c r="S44" s="24">
        <v>2.78</v>
      </c>
      <c r="T44" s="24"/>
      <c r="U44" s="24"/>
      <c r="V44" s="24"/>
      <c r="W44" s="24"/>
      <c r="X44" s="23"/>
      <c r="Y44" s="24"/>
      <c r="Z44" s="24"/>
      <c r="AA44" s="24"/>
      <c r="AB44" s="24"/>
      <c r="AC44" s="24"/>
      <c r="AD44" s="24"/>
      <c r="AE44" s="24"/>
      <c r="AF44" s="24"/>
      <c r="AG44" s="24"/>
      <c r="AH44" s="24"/>
      <c r="AI44" s="24"/>
    </row>
    <row r="45" spans="1:39" x14ac:dyDescent="0.25">
      <c r="A45" s="24">
        <v>209.73</v>
      </c>
      <c r="B45" s="24">
        <v>7</v>
      </c>
      <c r="C45" s="24">
        <v>35</v>
      </c>
      <c r="D45" s="24">
        <v>181.75</v>
      </c>
      <c r="E45" s="24">
        <v>156.76</v>
      </c>
      <c r="F45" s="24">
        <v>10.56</v>
      </c>
      <c r="G45" s="24">
        <v>9.7100000000000009</v>
      </c>
      <c r="H45" s="24">
        <v>0.75</v>
      </c>
      <c r="I45" s="24">
        <v>0.33</v>
      </c>
      <c r="J45" s="24">
        <v>21.02</v>
      </c>
      <c r="K45" s="24">
        <v>73.19</v>
      </c>
      <c r="L45" s="24">
        <v>5.69</v>
      </c>
      <c r="M45" s="24">
        <v>5.15</v>
      </c>
      <c r="N45" s="24">
        <v>124.16</v>
      </c>
      <c r="O45" s="24">
        <v>25.01</v>
      </c>
      <c r="P45" s="24">
        <v>24.32</v>
      </c>
      <c r="Q45" s="24">
        <v>51.42</v>
      </c>
      <c r="R45" s="24">
        <v>1.91</v>
      </c>
      <c r="S45" s="24">
        <v>2.74</v>
      </c>
      <c r="T45" s="24"/>
      <c r="U45" s="24"/>
      <c r="V45" s="24"/>
      <c r="W45" s="24"/>
      <c r="X45" s="23"/>
      <c r="Y45" s="24"/>
      <c r="Z45" s="24"/>
      <c r="AA45" s="24"/>
      <c r="AB45" s="24"/>
      <c r="AC45" s="24"/>
      <c r="AD45" s="24"/>
      <c r="AE45" s="24"/>
      <c r="AF45" s="24"/>
      <c r="AG45" s="24"/>
      <c r="AH45" s="24"/>
      <c r="AI45" s="24"/>
    </row>
    <row r="46" spans="1:39" x14ac:dyDescent="0.25">
      <c r="A46" s="24">
        <v>219.6</v>
      </c>
      <c r="B46" s="24">
        <v>8</v>
      </c>
      <c r="C46" s="24">
        <v>40</v>
      </c>
      <c r="D46" s="24">
        <v>182.19</v>
      </c>
      <c r="E46" s="24">
        <v>157.59</v>
      </c>
      <c r="F46" s="24">
        <v>10.28</v>
      </c>
      <c r="G46" s="24">
        <v>10.029999999999999</v>
      </c>
      <c r="H46" s="24">
        <v>0.76</v>
      </c>
      <c r="I46" s="24">
        <v>0.33</v>
      </c>
      <c r="J46" s="24">
        <v>21.07</v>
      </c>
      <c r="K46" s="24">
        <v>77.989999999999995</v>
      </c>
      <c r="L46" s="24">
        <v>5.72</v>
      </c>
      <c r="M46" s="24">
        <v>5.17</v>
      </c>
      <c r="N46" s="24">
        <v>124.29</v>
      </c>
      <c r="O46" s="24">
        <v>25</v>
      </c>
      <c r="P46" s="24">
        <v>24.4</v>
      </c>
      <c r="Q46" s="24">
        <v>52.47</v>
      </c>
      <c r="R46" s="24">
        <v>1.94</v>
      </c>
      <c r="S46" s="24">
        <v>2.76</v>
      </c>
      <c r="T46" s="24"/>
      <c r="U46" s="24"/>
      <c r="V46" s="24"/>
      <c r="W46" s="24"/>
      <c r="X46" s="23"/>
      <c r="Y46" s="24"/>
      <c r="Z46" s="24"/>
      <c r="AA46" s="24"/>
      <c r="AB46" s="24"/>
      <c r="AC46" s="24"/>
      <c r="AD46" s="24"/>
      <c r="AE46" s="24"/>
      <c r="AF46" s="24"/>
      <c r="AG46" s="24"/>
      <c r="AH46" s="24"/>
      <c r="AI46" s="24"/>
    </row>
    <row r="47" spans="1:39" x14ac:dyDescent="0.25">
      <c r="A47" s="24">
        <v>229.6</v>
      </c>
      <c r="B47" s="24">
        <v>9</v>
      </c>
      <c r="C47" s="24">
        <v>45</v>
      </c>
      <c r="D47" s="24">
        <v>182.67</v>
      </c>
      <c r="E47" s="24">
        <v>158.74</v>
      </c>
      <c r="F47" s="24">
        <v>10.77</v>
      </c>
      <c r="G47" s="24">
        <v>9.9600000000000009</v>
      </c>
      <c r="H47" s="24">
        <v>0.77</v>
      </c>
      <c r="I47" s="24">
        <v>0.36</v>
      </c>
      <c r="J47" s="24">
        <v>21.5</v>
      </c>
      <c r="K47" s="24">
        <v>75.959999999999994</v>
      </c>
      <c r="L47" s="24">
        <v>5.79</v>
      </c>
      <c r="M47" s="24">
        <v>5.23</v>
      </c>
      <c r="N47" s="24">
        <v>124.3</v>
      </c>
      <c r="O47" s="24">
        <v>25.38</v>
      </c>
      <c r="P47" s="24">
        <v>24.86</v>
      </c>
      <c r="Q47" s="24">
        <v>53.08</v>
      </c>
      <c r="R47" s="24">
        <v>1.97</v>
      </c>
      <c r="S47" s="24">
        <v>2.78</v>
      </c>
      <c r="T47" s="24"/>
      <c r="U47" s="24"/>
      <c r="V47" s="24"/>
      <c r="W47" s="24"/>
      <c r="X47" s="23"/>
      <c r="Y47" s="24"/>
      <c r="Z47" s="24"/>
      <c r="AA47" s="24"/>
      <c r="AB47" s="24"/>
      <c r="AC47" s="24"/>
      <c r="AD47" s="24"/>
      <c r="AE47" s="24"/>
      <c r="AF47" s="24"/>
      <c r="AG47" s="24"/>
      <c r="AH47" s="24"/>
      <c r="AI47" s="24"/>
    </row>
    <row r="48" spans="1:39" x14ac:dyDescent="0.25">
      <c r="A48" s="24">
        <v>233.6</v>
      </c>
      <c r="B48" s="24">
        <v>10</v>
      </c>
      <c r="C48" s="24">
        <v>50</v>
      </c>
      <c r="D48" s="24">
        <v>183.09</v>
      </c>
      <c r="E48" s="24">
        <v>159.86000000000001</v>
      </c>
      <c r="F48" s="24">
        <v>10.37</v>
      </c>
      <c r="G48" s="24">
        <v>10.49</v>
      </c>
      <c r="H48" s="24">
        <v>0.79</v>
      </c>
      <c r="I48" s="24">
        <v>0.35</v>
      </c>
      <c r="J48" s="24">
        <v>21.65</v>
      </c>
      <c r="K48" s="24">
        <v>86.3</v>
      </c>
      <c r="L48" s="24">
        <v>5.85</v>
      </c>
      <c r="M48" s="24">
        <v>5.3</v>
      </c>
      <c r="N48" s="24">
        <v>124.34</v>
      </c>
      <c r="O48" s="24">
        <v>25.84</v>
      </c>
      <c r="P48" s="24">
        <v>25.23</v>
      </c>
      <c r="Q48" s="24">
        <v>54.09</v>
      </c>
      <c r="R48" s="24">
        <v>1.98</v>
      </c>
      <c r="S48" s="24">
        <v>2.73</v>
      </c>
      <c r="T48" s="24"/>
      <c r="U48" s="24"/>
      <c r="V48" s="24"/>
      <c r="W48" s="24"/>
      <c r="X48" s="23"/>
      <c r="Y48" s="24"/>
      <c r="Z48" s="24"/>
      <c r="AA48" s="24"/>
      <c r="AB48" s="24"/>
      <c r="AC48" s="24"/>
      <c r="AD48" s="24"/>
      <c r="AE48" s="24"/>
      <c r="AF48" s="24"/>
      <c r="AG48" s="24"/>
      <c r="AH48" s="24"/>
      <c r="AI48" s="24"/>
    </row>
    <row r="49" spans="1:35" x14ac:dyDescent="0.25">
      <c r="A49" s="24">
        <v>236.54</v>
      </c>
      <c r="B49" s="24">
        <v>11</v>
      </c>
      <c r="C49" s="24">
        <v>55</v>
      </c>
      <c r="D49" s="24">
        <v>183.53</v>
      </c>
      <c r="E49" s="24">
        <v>161.03</v>
      </c>
      <c r="F49" s="24">
        <v>10.65</v>
      </c>
      <c r="G49" s="24">
        <v>10.55</v>
      </c>
      <c r="H49" s="24">
        <v>0.8</v>
      </c>
      <c r="I49" s="24">
        <v>0.39</v>
      </c>
      <c r="J49" s="24">
        <v>22</v>
      </c>
      <c r="K49" s="24">
        <v>83.7</v>
      </c>
      <c r="L49" s="24">
        <v>5.93</v>
      </c>
      <c r="M49" s="24">
        <v>5.4</v>
      </c>
      <c r="N49" s="24">
        <v>124.51</v>
      </c>
      <c r="O49" s="24">
        <v>26.22</v>
      </c>
      <c r="P49" s="24">
        <v>25.7</v>
      </c>
      <c r="Q49" s="24">
        <v>54.23</v>
      </c>
      <c r="R49" s="24">
        <v>1.99</v>
      </c>
      <c r="S49" s="24">
        <v>2.65</v>
      </c>
      <c r="T49" s="24"/>
      <c r="U49" s="24"/>
      <c r="V49" s="24"/>
      <c r="W49" s="24"/>
      <c r="X49" s="23"/>
      <c r="Y49" s="24"/>
      <c r="Z49" s="24"/>
      <c r="AA49" s="24"/>
      <c r="AB49" s="24"/>
      <c r="AC49" s="24"/>
      <c r="AD49" s="24"/>
      <c r="AE49" s="24"/>
      <c r="AF49" s="24"/>
      <c r="AG49" s="24"/>
      <c r="AH49" s="24"/>
      <c r="AI49" s="24"/>
    </row>
    <row r="50" spans="1:35" x14ac:dyDescent="0.25">
      <c r="A50" s="24">
        <v>236.94</v>
      </c>
      <c r="B50" s="24">
        <v>12</v>
      </c>
      <c r="C50" s="24">
        <v>60</v>
      </c>
      <c r="D50" s="24">
        <v>183.91</v>
      </c>
      <c r="E50" s="24">
        <v>162.13999999999999</v>
      </c>
      <c r="F50" s="24">
        <v>10.65</v>
      </c>
      <c r="G50" s="24">
        <v>10.74</v>
      </c>
      <c r="H50" s="24">
        <v>0.81</v>
      </c>
      <c r="I50" s="24">
        <v>0.43</v>
      </c>
      <c r="J50" s="24">
        <v>22.2</v>
      </c>
      <c r="K50" s="24">
        <v>94.18</v>
      </c>
      <c r="L50" s="24">
        <v>5.98</v>
      </c>
      <c r="M50" s="24">
        <v>5.47</v>
      </c>
      <c r="N50" s="24">
        <v>124.67</v>
      </c>
      <c r="O50" s="24">
        <v>26.56</v>
      </c>
      <c r="P50" s="24">
        <v>26.03</v>
      </c>
      <c r="Q50" s="24">
        <v>54.91</v>
      </c>
      <c r="R50" s="24">
        <v>1.99</v>
      </c>
      <c r="S50" s="24">
        <v>2.59</v>
      </c>
      <c r="T50" s="24"/>
      <c r="U50" s="24"/>
      <c r="V50" s="24"/>
      <c r="W50" s="24"/>
      <c r="X50" s="23"/>
      <c r="Y50" s="24"/>
      <c r="Z50" s="24"/>
      <c r="AA50" s="24"/>
      <c r="AB50" s="24"/>
      <c r="AC50" s="24"/>
      <c r="AD50" s="24"/>
      <c r="AE50" s="24"/>
      <c r="AF50" s="24"/>
      <c r="AG50" s="24"/>
      <c r="AH50" s="24"/>
      <c r="AI50" s="24"/>
    </row>
    <row r="51" spans="1:35" x14ac:dyDescent="0.25">
      <c r="A51" s="24">
        <v>237.42</v>
      </c>
      <c r="B51" s="24">
        <v>13</v>
      </c>
      <c r="C51" s="24">
        <v>65</v>
      </c>
      <c r="D51" s="24">
        <v>184.15</v>
      </c>
      <c r="E51" s="24">
        <v>163.28</v>
      </c>
      <c r="F51" s="24">
        <v>11.44</v>
      </c>
      <c r="G51" s="24">
        <v>10.32</v>
      </c>
      <c r="H51" s="24">
        <v>0.8</v>
      </c>
      <c r="I51" s="24">
        <v>0.5</v>
      </c>
      <c r="J51" s="24">
        <v>22.56</v>
      </c>
      <c r="K51" s="24">
        <v>82.81</v>
      </c>
      <c r="L51" s="24">
        <v>6.05</v>
      </c>
      <c r="M51" s="24">
        <v>5.54</v>
      </c>
      <c r="N51" s="24">
        <v>124.8</v>
      </c>
      <c r="O51" s="24">
        <v>26.82</v>
      </c>
      <c r="P51" s="24">
        <v>26.37</v>
      </c>
      <c r="Q51" s="24">
        <v>54.29</v>
      </c>
      <c r="R51" s="24">
        <v>2</v>
      </c>
      <c r="S51" s="24">
        <v>2.58</v>
      </c>
      <c r="T51" s="24"/>
      <c r="U51" s="24"/>
      <c r="V51" s="24"/>
      <c r="W51" s="24"/>
      <c r="X51" s="23"/>
      <c r="Y51" s="24"/>
      <c r="Z51" s="24"/>
      <c r="AA51" s="24"/>
      <c r="AB51" s="24"/>
      <c r="AC51" s="24"/>
      <c r="AD51" s="24"/>
      <c r="AE51" s="24"/>
      <c r="AF51" s="24"/>
      <c r="AG51" s="24"/>
      <c r="AH51" s="24"/>
      <c r="AI51" s="24"/>
    </row>
    <row r="52" spans="1:35" x14ac:dyDescent="0.25">
      <c r="A52" s="24">
        <v>237.99</v>
      </c>
      <c r="B52" s="24">
        <v>14</v>
      </c>
      <c r="C52" s="24">
        <v>70</v>
      </c>
      <c r="D52" s="24">
        <v>184.33</v>
      </c>
      <c r="E52" s="24">
        <v>163.95</v>
      </c>
      <c r="F52" s="24">
        <v>11.85</v>
      </c>
      <c r="G52" s="24">
        <v>9.9499999999999993</v>
      </c>
      <c r="H52" s="24">
        <v>0.79</v>
      </c>
      <c r="I52" s="24">
        <v>0.43</v>
      </c>
      <c r="J52" s="24">
        <v>22.6</v>
      </c>
      <c r="K52" s="24">
        <v>80.739999999999995</v>
      </c>
      <c r="L52" s="24">
        <v>6.01</v>
      </c>
      <c r="M52" s="24">
        <v>5.5</v>
      </c>
      <c r="N52" s="24">
        <v>124.91</v>
      </c>
      <c r="O52" s="24">
        <v>27.03</v>
      </c>
      <c r="P52" s="24">
        <v>26.43</v>
      </c>
      <c r="Q52" s="24">
        <v>54.48</v>
      </c>
      <c r="R52" s="24">
        <v>2.0099999999999998</v>
      </c>
      <c r="S52" s="24">
        <v>2.5499999999999998</v>
      </c>
      <c r="T52" s="24"/>
      <c r="U52" s="24"/>
      <c r="V52" s="24"/>
      <c r="W52" s="24"/>
      <c r="X52" s="23"/>
      <c r="Y52" s="24"/>
      <c r="Z52" s="24"/>
      <c r="AA52" s="24"/>
      <c r="AB52" s="24"/>
      <c r="AC52" s="24"/>
      <c r="AD52" s="24"/>
      <c r="AE52" s="24"/>
      <c r="AF52" s="24"/>
      <c r="AG52" s="24"/>
      <c r="AH52" s="24"/>
      <c r="AI52" s="24"/>
    </row>
    <row r="53" spans="1:35" x14ac:dyDescent="0.25">
      <c r="A53" s="24">
        <v>238.73</v>
      </c>
      <c r="B53" s="24">
        <v>15</v>
      </c>
      <c r="C53" s="24">
        <v>75</v>
      </c>
      <c r="D53" s="24">
        <v>184.39</v>
      </c>
      <c r="E53" s="24">
        <v>164.3</v>
      </c>
      <c r="F53" s="24">
        <v>11.6</v>
      </c>
      <c r="G53" s="24">
        <v>9.9499999999999993</v>
      </c>
      <c r="H53" s="24">
        <v>0.79</v>
      </c>
      <c r="I53" s="24">
        <v>0.47</v>
      </c>
      <c r="J53" s="24">
        <v>22.33</v>
      </c>
      <c r="K53" s="24">
        <v>79.099999999999994</v>
      </c>
      <c r="L53" s="24">
        <v>5.99</v>
      </c>
      <c r="M53" s="24">
        <v>5.48</v>
      </c>
      <c r="N53" s="24">
        <v>125</v>
      </c>
      <c r="O53" s="24">
        <v>26.62</v>
      </c>
      <c r="P53" s="24">
        <v>26.13</v>
      </c>
      <c r="Q53" s="24">
        <v>54.52</v>
      </c>
      <c r="R53" s="24">
        <v>2.02</v>
      </c>
      <c r="S53" s="24">
        <v>2.57</v>
      </c>
      <c r="T53" s="24"/>
      <c r="U53" s="24"/>
      <c r="V53" s="24"/>
      <c r="W53" s="24"/>
      <c r="X53" s="23"/>
      <c r="Y53" s="24"/>
      <c r="Z53" s="24"/>
      <c r="AA53" s="24"/>
      <c r="AB53" s="24"/>
      <c r="AC53" s="24"/>
      <c r="AD53" s="24"/>
      <c r="AE53" s="24"/>
      <c r="AF53" s="24"/>
      <c r="AG53" s="24"/>
      <c r="AH53" s="24"/>
      <c r="AI53" s="24"/>
    </row>
    <row r="54" spans="1:35" x14ac:dyDescent="0.25">
      <c r="A54" s="24">
        <v>239.47</v>
      </c>
      <c r="B54" s="24">
        <v>16</v>
      </c>
      <c r="C54" s="24">
        <v>80</v>
      </c>
      <c r="D54" s="24">
        <v>184.47</v>
      </c>
      <c r="E54" s="24">
        <v>164.75</v>
      </c>
      <c r="F54" s="24">
        <v>11.6</v>
      </c>
      <c r="G54" s="24">
        <v>9.6</v>
      </c>
      <c r="H54" s="24">
        <v>0.77</v>
      </c>
      <c r="I54" s="24">
        <v>0.42</v>
      </c>
      <c r="J54" s="24">
        <v>21.97</v>
      </c>
      <c r="K54" s="24">
        <v>79.77</v>
      </c>
      <c r="L54" s="24">
        <v>5.93</v>
      </c>
      <c r="M54" s="24">
        <v>5.41</v>
      </c>
      <c r="N54" s="24">
        <v>125.01</v>
      </c>
      <c r="O54" s="24">
        <v>26.37</v>
      </c>
      <c r="P54" s="24">
        <v>25.75</v>
      </c>
      <c r="Q54" s="24">
        <v>54.76</v>
      </c>
      <c r="R54" s="24">
        <v>2.0299999999999998</v>
      </c>
      <c r="S54" s="24">
        <v>2.6</v>
      </c>
      <c r="T54" s="24"/>
      <c r="U54" s="24"/>
      <c r="V54" s="24"/>
      <c r="W54" s="24"/>
      <c r="X54" s="23"/>
      <c r="Y54" s="24"/>
      <c r="Z54" s="24"/>
      <c r="AA54" s="24"/>
      <c r="AB54" s="24"/>
      <c r="AC54" s="24"/>
      <c r="AD54" s="24"/>
      <c r="AE54" s="24"/>
      <c r="AF54" s="24"/>
      <c r="AG54" s="24"/>
      <c r="AH54" s="24"/>
      <c r="AI54" s="24"/>
    </row>
    <row r="55" spans="1:35" x14ac:dyDescent="0.25">
      <c r="A55" s="24">
        <v>240.28</v>
      </c>
      <c r="B55" s="24">
        <v>17</v>
      </c>
      <c r="C55" s="24">
        <v>85</v>
      </c>
      <c r="D55" s="24">
        <v>184.68</v>
      </c>
      <c r="E55" s="24">
        <v>165.59</v>
      </c>
      <c r="F55" s="24">
        <v>11.7</v>
      </c>
      <c r="G55" s="24">
        <v>9.75</v>
      </c>
      <c r="H55" s="24">
        <v>0.78</v>
      </c>
      <c r="I55" s="24">
        <v>0.55000000000000004</v>
      </c>
      <c r="J55" s="24">
        <v>22.23</v>
      </c>
      <c r="K55" s="24">
        <v>78.95</v>
      </c>
      <c r="L55" s="24">
        <v>5.96</v>
      </c>
      <c r="M55" s="24">
        <v>5.44</v>
      </c>
      <c r="N55" s="24">
        <v>124.98</v>
      </c>
      <c r="O55" s="24">
        <v>26.53</v>
      </c>
      <c r="P55" s="24">
        <v>25.99</v>
      </c>
      <c r="Q55" s="24">
        <v>55.17</v>
      </c>
      <c r="R55" s="24">
        <v>2.0499999999999998</v>
      </c>
      <c r="S55" s="24">
        <v>2.58</v>
      </c>
      <c r="T55" s="24"/>
      <c r="U55" s="24"/>
      <c r="V55" s="24"/>
      <c r="W55" s="24"/>
      <c r="X55" s="23"/>
      <c r="Y55" s="24"/>
      <c r="Z55" s="24"/>
      <c r="AA55" s="24"/>
      <c r="AB55" s="24"/>
      <c r="AC55" s="24"/>
      <c r="AD55" s="24"/>
      <c r="AE55" s="24"/>
      <c r="AF55" s="24"/>
      <c r="AG55" s="24"/>
      <c r="AH55" s="24"/>
      <c r="AI55" s="24"/>
    </row>
    <row r="56" spans="1:35" x14ac:dyDescent="0.25">
      <c r="A56" s="24">
        <v>240.92</v>
      </c>
      <c r="B56" s="24">
        <v>18</v>
      </c>
      <c r="C56" s="24">
        <v>90</v>
      </c>
      <c r="D56" s="24">
        <v>184.9</v>
      </c>
      <c r="E56" s="24">
        <v>166.3</v>
      </c>
      <c r="F56" s="24">
        <v>11.6</v>
      </c>
      <c r="G56" s="24">
        <v>9.94</v>
      </c>
      <c r="H56" s="24">
        <v>0.79</v>
      </c>
      <c r="I56" s="24">
        <v>0.47</v>
      </c>
      <c r="J56" s="24">
        <v>22.33</v>
      </c>
      <c r="K56" s="24">
        <v>81.14</v>
      </c>
      <c r="L56" s="24">
        <v>5.98</v>
      </c>
      <c r="M56" s="24">
        <v>5.45</v>
      </c>
      <c r="N56" s="24">
        <v>124.99</v>
      </c>
      <c r="O56" s="24">
        <v>26.67</v>
      </c>
      <c r="P56" s="24">
        <v>26.12</v>
      </c>
      <c r="Q56" s="24">
        <v>55.7</v>
      </c>
      <c r="R56" s="24">
        <v>2.0699999999999998</v>
      </c>
      <c r="S56" s="24">
        <v>2.64</v>
      </c>
      <c r="T56" s="24"/>
      <c r="U56" s="24"/>
      <c r="V56" s="24"/>
      <c r="W56" s="24"/>
      <c r="X56" s="23"/>
      <c r="Y56" s="24"/>
      <c r="Z56" s="24"/>
      <c r="AA56" s="24"/>
      <c r="AB56" s="24"/>
      <c r="AC56" s="24"/>
      <c r="AD56" s="24"/>
      <c r="AE56" s="24"/>
      <c r="AF56" s="24"/>
      <c r="AG56" s="24"/>
      <c r="AH56" s="24"/>
      <c r="AI56" s="24"/>
    </row>
    <row r="57" spans="1:35" x14ac:dyDescent="0.25">
      <c r="A57" s="24">
        <v>241.84</v>
      </c>
      <c r="B57" s="24">
        <v>19</v>
      </c>
      <c r="C57" s="24">
        <v>95</v>
      </c>
      <c r="D57" s="24">
        <v>185.16</v>
      </c>
      <c r="E57" s="24">
        <v>167.07</v>
      </c>
      <c r="F57" s="24">
        <v>12.04</v>
      </c>
      <c r="G57" s="24">
        <v>9.65</v>
      </c>
      <c r="H57" s="24">
        <v>0.78</v>
      </c>
      <c r="I57" s="24">
        <v>0.63</v>
      </c>
      <c r="J57" s="24">
        <v>22.47</v>
      </c>
      <c r="K57" s="24">
        <v>77.02</v>
      </c>
      <c r="L57" s="24">
        <v>6.01</v>
      </c>
      <c r="M57" s="24">
        <v>5.49</v>
      </c>
      <c r="N57" s="24">
        <v>125.02</v>
      </c>
      <c r="O57" s="24">
        <v>26.72</v>
      </c>
      <c r="P57" s="24">
        <v>26.17</v>
      </c>
      <c r="Q57" s="24">
        <v>56.09</v>
      </c>
      <c r="R57" s="24">
        <v>2.09</v>
      </c>
      <c r="S57" s="24">
        <v>2.63</v>
      </c>
      <c r="T57" s="24"/>
      <c r="U57" s="24"/>
      <c r="V57" s="24"/>
      <c r="W57" s="24"/>
      <c r="X57" s="23"/>
      <c r="Y57" s="24"/>
      <c r="Z57" s="24"/>
      <c r="AA57" s="24"/>
      <c r="AB57" s="24"/>
      <c r="AC57" s="24"/>
      <c r="AD57" s="24"/>
      <c r="AE57" s="24"/>
      <c r="AF57" s="24"/>
      <c r="AG57" s="24"/>
      <c r="AH57" s="24"/>
      <c r="AI57" s="24"/>
    </row>
    <row r="58" spans="1:35" x14ac:dyDescent="0.25">
      <c r="A58" s="18"/>
      <c r="B58" s="24"/>
      <c r="C58" s="24"/>
      <c r="D58" s="24"/>
      <c r="E58" s="24"/>
      <c r="F58" s="24"/>
      <c r="G58" s="24"/>
      <c r="H58" s="24"/>
      <c r="I58" s="24"/>
      <c r="J58" s="24"/>
      <c r="K58" s="24"/>
      <c r="L58" s="24"/>
      <c r="M58" s="24"/>
      <c r="N58" s="24"/>
      <c r="O58" s="24"/>
      <c r="P58" s="24"/>
      <c r="Q58" s="24"/>
      <c r="R58" s="24"/>
      <c r="S58" s="24"/>
      <c r="T58" s="24"/>
      <c r="U58" s="24"/>
      <c r="V58" s="24"/>
      <c r="W58" s="24"/>
      <c r="X58" s="23"/>
      <c r="Y58" s="24"/>
      <c r="Z58" s="24"/>
      <c r="AA58" s="24"/>
      <c r="AB58" s="24"/>
      <c r="AC58" s="24"/>
      <c r="AD58" s="24"/>
      <c r="AE58" s="24"/>
      <c r="AF58" s="24"/>
      <c r="AG58" s="24"/>
      <c r="AH58" s="24"/>
      <c r="AI58" s="24"/>
    </row>
    <row r="59" spans="1:35" x14ac:dyDescent="0.25">
      <c r="A59" s="18"/>
      <c r="B59" s="24"/>
      <c r="C59" s="24"/>
      <c r="D59" s="24"/>
      <c r="E59" s="24"/>
      <c r="F59" s="24"/>
      <c r="G59" s="24"/>
      <c r="H59" s="24"/>
      <c r="I59" s="24"/>
      <c r="J59" s="24"/>
      <c r="K59" s="24"/>
      <c r="L59" s="24"/>
      <c r="M59" s="24"/>
      <c r="N59" s="24"/>
      <c r="O59" s="24"/>
      <c r="P59" s="24"/>
      <c r="Q59" s="24"/>
      <c r="R59" s="24"/>
      <c r="S59" s="24"/>
      <c r="T59" s="24"/>
      <c r="U59" s="24"/>
      <c r="V59" s="24"/>
      <c r="W59" s="24"/>
      <c r="X59" s="23"/>
      <c r="Y59" s="24"/>
      <c r="Z59" s="24"/>
      <c r="AA59" s="24"/>
      <c r="AB59" s="24"/>
      <c r="AC59" s="24"/>
      <c r="AD59" s="24"/>
      <c r="AE59" s="24"/>
      <c r="AF59" s="24"/>
      <c r="AG59" s="24"/>
      <c r="AH59" s="24"/>
      <c r="AI59" s="24"/>
    </row>
    <row r="60" spans="1:35" x14ac:dyDescent="0.25">
      <c r="A60" s="18"/>
      <c r="B60" s="24"/>
      <c r="C60" s="24"/>
      <c r="D60" s="24"/>
      <c r="E60" s="24"/>
      <c r="F60" s="24"/>
      <c r="G60" s="24"/>
      <c r="H60" s="24"/>
      <c r="I60" s="24"/>
      <c r="J60" s="24"/>
      <c r="K60" s="24"/>
      <c r="L60" s="24"/>
      <c r="M60" s="24"/>
      <c r="N60" s="24"/>
      <c r="O60" s="24"/>
      <c r="P60" s="24"/>
      <c r="Q60" s="24"/>
      <c r="R60" s="24"/>
      <c r="S60" s="24"/>
      <c r="T60" s="24"/>
      <c r="U60" s="24"/>
      <c r="V60" s="24"/>
      <c r="W60" s="24"/>
      <c r="X60" s="23"/>
      <c r="Y60" s="24"/>
      <c r="Z60" s="24"/>
      <c r="AA60" s="24"/>
      <c r="AB60" s="24"/>
      <c r="AC60" s="24"/>
      <c r="AD60" s="24"/>
      <c r="AE60" s="24"/>
      <c r="AF60" s="24"/>
      <c r="AG60" s="24"/>
      <c r="AH60" s="24"/>
      <c r="AI60" s="24"/>
    </row>
    <row r="61" spans="1:35" x14ac:dyDescent="0.25">
      <c r="A61" s="18"/>
      <c r="B61" s="24"/>
      <c r="C61" s="24"/>
      <c r="D61" s="24"/>
      <c r="E61" s="24"/>
      <c r="F61" s="24"/>
      <c r="G61" s="24"/>
      <c r="H61" s="24"/>
      <c r="I61" s="24"/>
      <c r="J61" s="24"/>
      <c r="K61" s="24">
        <f>AVERAGE(K38:K57)</f>
        <v>85.16</v>
      </c>
      <c r="L61" s="24"/>
      <c r="M61" s="24"/>
      <c r="N61" s="24"/>
      <c r="O61" s="24"/>
      <c r="P61" s="24"/>
      <c r="Q61" s="24"/>
      <c r="R61" s="24"/>
      <c r="S61" s="24"/>
      <c r="T61" s="24"/>
      <c r="U61" s="24"/>
      <c r="V61" s="24"/>
      <c r="W61" s="24"/>
      <c r="X61" s="23"/>
      <c r="Y61" s="24"/>
      <c r="Z61" s="24"/>
      <c r="AA61" s="24"/>
      <c r="AB61" s="24"/>
      <c r="AC61" s="24"/>
      <c r="AD61" s="24"/>
      <c r="AE61" s="24"/>
      <c r="AF61" s="24"/>
      <c r="AG61" s="24"/>
      <c r="AH61" s="24"/>
      <c r="AI61" s="24"/>
    </row>
    <row r="62" spans="1:35" x14ac:dyDescent="0.25">
      <c r="A62" s="18"/>
      <c r="B62" s="24"/>
      <c r="C62" s="24"/>
      <c r="D62" s="24"/>
      <c r="E62" s="24"/>
      <c r="F62" s="24"/>
      <c r="G62" s="24"/>
      <c r="H62" s="24"/>
      <c r="I62" s="24"/>
      <c r="J62" s="24"/>
      <c r="K62" s="24"/>
      <c r="L62" s="24"/>
      <c r="M62" s="24"/>
      <c r="N62" s="24"/>
      <c r="O62" s="24"/>
      <c r="P62" s="24"/>
      <c r="Q62" s="24"/>
      <c r="R62" s="24"/>
      <c r="S62" s="24"/>
      <c r="T62" s="24"/>
      <c r="U62" s="24"/>
      <c r="V62" s="24"/>
      <c r="W62" s="24"/>
      <c r="X62" s="23"/>
      <c r="Y62" s="24"/>
      <c r="Z62" s="24"/>
      <c r="AA62" s="24"/>
      <c r="AB62" s="24"/>
      <c r="AC62" s="24"/>
      <c r="AD62" s="24"/>
      <c r="AE62" s="24"/>
      <c r="AF62" s="24"/>
      <c r="AG62" s="24"/>
      <c r="AH62" s="24"/>
      <c r="AI62" s="24"/>
    </row>
    <row r="63" spans="1:35" x14ac:dyDescent="0.25">
      <c r="A63" s="18"/>
      <c r="B63" s="24"/>
      <c r="C63" s="24"/>
      <c r="D63" s="24"/>
      <c r="E63" s="24"/>
      <c r="F63" s="24"/>
      <c r="G63" s="24"/>
      <c r="H63" s="24"/>
      <c r="I63" s="24"/>
      <c r="J63" s="24"/>
      <c r="K63" s="24"/>
      <c r="L63" s="24"/>
      <c r="M63" s="24"/>
      <c r="N63" s="24"/>
      <c r="O63" s="24"/>
      <c r="P63" s="24"/>
      <c r="Q63" s="24"/>
      <c r="R63" s="24"/>
      <c r="S63" s="24"/>
      <c r="T63" s="24"/>
      <c r="U63" s="24"/>
      <c r="V63" s="24"/>
      <c r="W63" s="24"/>
      <c r="X63" s="23"/>
      <c r="Y63" s="24"/>
      <c r="Z63" s="24"/>
      <c r="AA63" s="24"/>
      <c r="AB63" s="24"/>
      <c r="AC63" s="24"/>
      <c r="AD63" s="24"/>
      <c r="AE63" s="24"/>
      <c r="AF63" s="24"/>
      <c r="AG63" s="24"/>
      <c r="AH63" s="24"/>
      <c r="AI63" s="24"/>
    </row>
    <row r="64" spans="1:35" x14ac:dyDescent="0.25">
      <c r="A64" s="18"/>
      <c r="B64" s="24"/>
      <c r="C64" s="24"/>
      <c r="D64" s="24"/>
      <c r="E64" s="24"/>
      <c r="F64" s="24"/>
      <c r="G64" s="24"/>
      <c r="H64" s="24"/>
      <c r="I64" s="24"/>
      <c r="J64" s="24"/>
      <c r="K64" s="24"/>
      <c r="L64" s="24"/>
      <c r="M64" s="24"/>
      <c r="N64" s="24"/>
      <c r="O64" s="24"/>
      <c r="P64" s="24"/>
      <c r="Q64" s="24"/>
      <c r="R64" s="24"/>
      <c r="S64" s="24"/>
      <c r="T64" s="24"/>
      <c r="U64" s="24"/>
      <c r="V64" s="24"/>
      <c r="W64" s="24"/>
      <c r="X64" s="23"/>
      <c r="Y64" s="24"/>
      <c r="Z64" s="24"/>
      <c r="AA64" s="24"/>
      <c r="AB64" s="24"/>
      <c r="AC64" s="24"/>
      <c r="AD64" s="24"/>
      <c r="AE64" s="24"/>
      <c r="AF64" s="24"/>
      <c r="AG64" s="24"/>
      <c r="AH64" s="24"/>
      <c r="AI64" s="24"/>
    </row>
    <row r="65" spans="1:35" x14ac:dyDescent="0.25">
      <c r="A65" s="18"/>
      <c r="B65" s="24"/>
      <c r="C65" s="24"/>
      <c r="D65" s="24"/>
      <c r="E65" s="24"/>
      <c r="F65" s="24"/>
      <c r="G65" s="24"/>
      <c r="H65" s="24"/>
      <c r="I65" s="24"/>
      <c r="J65" s="24"/>
      <c r="K65" s="24"/>
      <c r="L65" s="24"/>
      <c r="M65" s="24"/>
      <c r="N65" s="24"/>
      <c r="O65" s="24"/>
      <c r="P65" s="24"/>
      <c r="Q65" s="24"/>
      <c r="R65" s="24"/>
      <c r="S65" s="24"/>
      <c r="T65" s="24"/>
      <c r="U65" s="24"/>
      <c r="V65" s="24"/>
      <c r="W65" s="24"/>
      <c r="X65" s="23"/>
      <c r="Y65" s="24"/>
      <c r="Z65" s="24"/>
      <c r="AA65" s="24"/>
      <c r="AB65" s="24"/>
      <c r="AC65" s="24"/>
      <c r="AD65" s="24"/>
      <c r="AE65" s="24"/>
      <c r="AF65" s="24"/>
      <c r="AG65" s="24"/>
      <c r="AH65" s="24"/>
      <c r="AI65" s="24"/>
    </row>
    <row r="66" spans="1:35" x14ac:dyDescent="0.25">
      <c r="A66" s="18"/>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row>
    <row r="67" spans="1:35" x14ac:dyDescent="0.25">
      <c r="A67" s="18"/>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row>
    <row r="68" spans="1:35" x14ac:dyDescent="0.25">
      <c r="A68" s="18"/>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row>
    <row r="69" spans="1:35" x14ac:dyDescent="0.25">
      <c r="A69" s="18"/>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row>
    <row r="70" spans="1:35" x14ac:dyDescent="0.25">
      <c r="A70" s="18"/>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row>
    <row r="71" spans="1:35" x14ac:dyDescent="0.25">
      <c r="A71" s="18"/>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row>
    <row r="72" spans="1:35" x14ac:dyDescent="0.25">
      <c r="A72" s="18"/>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row>
    <row r="73" spans="1:35" x14ac:dyDescent="0.25">
      <c r="A73" s="18"/>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row>
    <row r="74" spans="1:35" x14ac:dyDescent="0.25">
      <c r="A74" s="18"/>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row>
    <row r="75" spans="1:35" x14ac:dyDescent="0.25">
      <c r="A75" s="18"/>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row>
    <row r="76" spans="1:35" x14ac:dyDescent="0.25">
      <c r="A76" s="18"/>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row>
    <row r="77" spans="1:35" x14ac:dyDescent="0.25">
      <c r="A77" s="18"/>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x14ac:dyDescent="0.25">
      <c r="A78" s="18"/>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row>
    <row r="79" spans="1:35" x14ac:dyDescent="0.25">
      <c r="A79" s="18"/>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row>
    <row r="80" spans="1:35" x14ac:dyDescent="0.25">
      <c r="A80" s="18"/>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row>
    <row r="81" spans="1:35" x14ac:dyDescent="0.25">
      <c r="A81" s="18"/>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row>
    <row r="82" spans="1:35" x14ac:dyDescent="0.25">
      <c r="A82" s="18"/>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row>
    <row r="83" spans="1:35" x14ac:dyDescent="0.25">
      <c r="A83" s="18"/>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row>
    <row r="84" spans="1:35" x14ac:dyDescent="0.25">
      <c r="A84" s="18"/>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row>
    <row r="85" spans="1:35" x14ac:dyDescent="0.25">
      <c r="A85" s="18"/>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row>
    <row r="86" spans="1:35" x14ac:dyDescent="0.25">
      <c r="A86" s="18"/>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row>
    <row r="87" spans="1:35" x14ac:dyDescent="0.25">
      <c r="A87" s="18"/>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row>
    <row r="88" spans="1:35" x14ac:dyDescent="0.25">
      <c r="A88" s="18"/>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row>
    <row r="89" spans="1:35" x14ac:dyDescent="0.25">
      <c r="A89" s="18"/>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row>
    <row r="90" spans="1:35" x14ac:dyDescent="0.25">
      <c r="A90" s="18"/>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row>
    <row r="91" spans="1:35" x14ac:dyDescent="0.25">
      <c r="A91" s="18"/>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row>
    <row r="92" spans="1:35" x14ac:dyDescent="0.25">
      <c r="A92" s="18"/>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row>
    <row r="93" spans="1:35" x14ac:dyDescent="0.25">
      <c r="A93" s="18"/>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row>
    <row r="94" spans="1:35" x14ac:dyDescent="0.25">
      <c r="A94" s="18"/>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row>
    <row r="95" spans="1:35" x14ac:dyDescent="0.25">
      <c r="A95" s="18"/>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row>
    <row r="96" spans="1:35" x14ac:dyDescent="0.25">
      <c r="A96" s="18"/>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row>
    <row r="97" spans="1:35" x14ac:dyDescent="0.25">
      <c r="A97" s="18"/>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row>
    <row r="98" spans="1:35" x14ac:dyDescent="0.25">
      <c r="A98" s="18"/>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row>
    <row r="99" spans="1:35" x14ac:dyDescent="0.25">
      <c r="A99" s="18"/>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row>
    <row r="100" spans="1:35" x14ac:dyDescent="0.25">
      <c r="A100" s="18"/>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row>
    <row r="101" spans="1:35" x14ac:dyDescent="0.25">
      <c r="A101" s="18"/>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row>
    <row r="102" spans="1:35" x14ac:dyDescent="0.25">
      <c r="A102" s="18"/>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row>
    <row r="103" spans="1:35" x14ac:dyDescent="0.25">
      <c r="A103" s="18"/>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row>
    <row r="104" spans="1:35" x14ac:dyDescent="0.25">
      <c r="A104" s="18"/>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row>
    <row r="105" spans="1:35" x14ac:dyDescent="0.25">
      <c r="A105" s="18"/>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row>
    <row r="106" spans="1:35" x14ac:dyDescent="0.25">
      <c r="A106" s="18"/>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row>
    <row r="107" spans="1:35" x14ac:dyDescent="0.25">
      <c r="A107" s="18"/>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row>
    <row r="108" spans="1:35" x14ac:dyDescent="0.25">
      <c r="A108" s="18"/>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row>
    <row r="109" spans="1:35" x14ac:dyDescent="0.25">
      <c r="A109" s="18"/>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row>
  </sheetData>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DE52A-7090-43EE-A37C-04A59120BE99}">
  <sheetPr>
    <tabColor theme="5" tint="0.79998168889431442"/>
  </sheetPr>
  <dimension ref="A1:AM48"/>
  <sheetViews>
    <sheetView workbookViewId="0">
      <selection activeCell="M2" sqref="M2"/>
    </sheetView>
  </sheetViews>
  <sheetFormatPr defaultRowHeight="15" x14ac:dyDescent="0.25"/>
  <cols>
    <col min="12" max="12" width="11.28515625" bestFit="1" customWidth="1"/>
  </cols>
  <sheetData>
    <row r="1" spans="1:39" s="25" customFormat="1" x14ac:dyDescent="0.25">
      <c r="N1" s="25" t="s">
        <v>20</v>
      </c>
      <c r="O1" s="25">
        <f>Q2/N2</f>
        <v>0.74713004777799596</v>
      </c>
    </row>
    <row r="2" spans="1:39" s="25" customFormat="1" x14ac:dyDescent="0.25">
      <c r="M2" s="25">
        <f>AVERAGE(M4:M34)</f>
        <v>107.29741935483871</v>
      </c>
      <c r="N2" s="25">
        <f>AVERAGE(O5:O34)</f>
        <v>5.0930000000000009</v>
      </c>
      <c r="Q2" s="25">
        <f>AVERAGE(Q5:Q34)/5</f>
        <v>3.8051333333333339</v>
      </c>
      <c r="U2" s="25">
        <f>AVERAGE(U5:U34)/5</f>
        <v>2179.5075999999999</v>
      </c>
    </row>
    <row r="3" spans="1:39" s="97" customFormat="1" ht="120" x14ac:dyDescent="0.25">
      <c r="A3" s="353"/>
      <c r="B3" s="353" t="s">
        <v>16</v>
      </c>
      <c r="C3" s="353" t="s">
        <v>0</v>
      </c>
      <c r="D3" s="353" t="s">
        <v>17</v>
      </c>
      <c r="E3" s="353" t="s">
        <v>418</v>
      </c>
      <c r="F3" s="353" t="s">
        <v>432</v>
      </c>
      <c r="G3" s="353" t="s">
        <v>433</v>
      </c>
      <c r="H3" s="353" t="s">
        <v>434</v>
      </c>
      <c r="I3" s="353" t="s">
        <v>429</v>
      </c>
      <c r="J3" s="353" t="s">
        <v>430</v>
      </c>
      <c r="K3" s="353" t="s">
        <v>431</v>
      </c>
      <c r="L3" s="353" t="s">
        <v>419</v>
      </c>
      <c r="M3" s="353" t="s">
        <v>420</v>
      </c>
      <c r="N3" s="353" t="s">
        <v>422</v>
      </c>
      <c r="O3" s="353" t="s">
        <v>421</v>
      </c>
      <c r="P3" s="353" t="s">
        <v>423</v>
      </c>
      <c r="Q3" s="353" t="s">
        <v>424</v>
      </c>
      <c r="R3" s="353" t="s">
        <v>425</v>
      </c>
      <c r="S3" s="353" t="s">
        <v>18</v>
      </c>
      <c r="T3" s="353" t="s">
        <v>435</v>
      </c>
      <c r="U3" s="353" t="s">
        <v>436</v>
      </c>
      <c r="V3" s="353" t="s">
        <v>426</v>
      </c>
      <c r="W3" s="353" t="s">
        <v>427</v>
      </c>
      <c r="X3" s="353" t="s">
        <v>437</v>
      </c>
      <c r="Y3" s="353" t="s">
        <v>428</v>
      </c>
      <c r="Z3" s="353" t="s">
        <v>69</v>
      </c>
      <c r="AA3" s="353" t="s">
        <v>438</v>
      </c>
      <c r="AB3" s="353" t="s">
        <v>439</v>
      </c>
      <c r="AC3" s="353" t="s">
        <v>70</v>
      </c>
      <c r="AD3" s="353" t="s">
        <v>71</v>
      </c>
      <c r="AE3" s="353" t="s">
        <v>440</v>
      </c>
      <c r="AF3" s="353" t="s">
        <v>441</v>
      </c>
      <c r="AG3" s="353" t="s">
        <v>442</v>
      </c>
      <c r="AH3" s="353" t="s">
        <v>443</v>
      </c>
      <c r="AI3" s="353" t="s">
        <v>444</v>
      </c>
      <c r="AJ3" s="353" t="s">
        <v>445</v>
      </c>
      <c r="AK3" s="353" t="s">
        <v>446</v>
      </c>
      <c r="AL3" s="353" t="s">
        <v>448</v>
      </c>
      <c r="AM3" s="353" t="s">
        <v>447</v>
      </c>
    </row>
    <row r="4" spans="1:39" x14ac:dyDescent="0.25">
      <c r="A4" s="18"/>
      <c r="B4" s="24">
        <v>0</v>
      </c>
      <c r="C4" s="24">
        <v>0</v>
      </c>
      <c r="D4" s="24">
        <v>187.23</v>
      </c>
      <c r="E4" s="24">
        <v>149.65</v>
      </c>
      <c r="F4" s="24">
        <v>8.59</v>
      </c>
      <c r="G4" s="24">
        <v>6.91</v>
      </c>
      <c r="H4" s="24">
        <v>0.56000000000000005</v>
      </c>
      <c r="I4" s="24">
        <v>0.23</v>
      </c>
      <c r="J4" s="24">
        <v>0</v>
      </c>
      <c r="K4" s="24">
        <v>0</v>
      </c>
      <c r="L4" s="24">
        <v>16.05</v>
      </c>
      <c r="M4" s="24">
        <v>99.25</v>
      </c>
      <c r="N4" s="24"/>
      <c r="O4" s="24"/>
      <c r="P4" s="24">
        <v>132.84</v>
      </c>
      <c r="Q4" s="24">
        <v>19.559999999999999</v>
      </c>
      <c r="R4" s="24">
        <v>18.25</v>
      </c>
      <c r="S4" s="24">
        <v>3018.89</v>
      </c>
      <c r="T4" s="24">
        <v>51.68</v>
      </c>
      <c r="U4" s="24">
        <v>11274.61</v>
      </c>
      <c r="V4" s="24">
        <v>1.26</v>
      </c>
      <c r="W4" s="24">
        <v>0.2</v>
      </c>
      <c r="X4" s="24">
        <v>0.02</v>
      </c>
      <c r="Y4" s="24">
        <v>0.01</v>
      </c>
      <c r="Z4" s="24">
        <v>75.58</v>
      </c>
      <c r="AA4" s="24">
        <v>4034164.08</v>
      </c>
      <c r="AB4" s="24">
        <v>72913151.849999994</v>
      </c>
      <c r="AC4" s="24">
        <v>61425.64</v>
      </c>
      <c r="AD4" s="24"/>
      <c r="AE4" s="24">
        <v>37638.93</v>
      </c>
      <c r="AF4" s="24">
        <v>1.1200000000000001</v>
      </c>
      <c r="AG4" s="24">
        <v>2.13</v>
      </c>
      <c r="AH4" s="24">
        <v>0.59</v>
      </c>
      <c r="AI4" s="24">
        <v>29768.71</v>
      </c>
      <c r="AJ4" s="24"/>
      <c r="AK4" s="24"/>
      <c r="AL4" s="24"/>
      <c r="AM4" s="24">
        <v>29071923.120000001</v>
      </c>
    </row>
    <row r="5" spans="1:39" x14ac:dyDescent="0.25">
      <c r="A5" s="18"/>
      <c r="B5" s="24">
        <v>1</v>
      </c>
      <c r="C5" s="24">
        <v>5</v>
      </c>
      <c r="D5" s="24">
        <v>188.56</v>
      </c>
      <c r="E5" s="24">
        <v>156.56</v>
      </c>
      <c r="F5" s="24">
        <v>9.11</v>
      </c>
      <c r="G5" s="24">
        <v>6.65</v>
      </c>
      <c r="H5" s="24">
        <v>0.56000000000000005</v>
      </c>
      <c r="I5" s="24">
        <v>0.22</v>
      </c>
      <c r="J5" s="24">
        <v>0</v>
      </c>
      <c r="K5" s="24">
        <v>0</v>
      </c>
      <c r="L5" s="24">
        <v>16.32</v>
      </c>
      <c r="M5" s="24">
        <v>89.66</v>
      </c>
      <c r="N5" s="24">
        <v>5.91</v>
      </c>
      <c r="O5" s="24">
        <v>5.35</v>
      </c>
      <c r="P5" s="24">
        <v>132.05000000000001</v>
      </c>
      <c r="Q5" s="24">
        <v>19.61</v>
      </c>
      <c r="R5" s="24">
        <v>18.829999999999998</v>
      </c>
      <c r="S5" s="24">
        <v>3694.57</v>
      </c>
      <c r="T5" s="24">
        <v>54.4</v>
      </c>
      <c r="U5" s="24">
        <v>10959</v>
      </c>
      <c r="V5" s="24">
        <v>1.42</v>
      </c>
      <c r="W5" s="24">
        <v>0.19</v>
      </c>
      <c r="X5" s="24">
        <v>0.02</v>
      </c>
      <c r="Y5" s="24">
        <v>0.01</v>
      </c>
      <c r="Z5" s="24">
        <v>79.489999999999995</v>
      </c>
      <c r="AA5" s="24">
        <v>4892060.8899999997</v>
      </c>
      <c r="AB5" s="24">
        <v>75199881.579999998</v>
      </c>
      <c r="AC5" s="24">
        <v>38918.54</v>
      </c>
      <c r="AD5" s="24"/>
      <c r="AE5" s="24">
        <v>22918.7</v>
      </c>
      <c r="AF5" s="24">
        <v>1</v>
      </c>
      <c r="AG5" s="24">
        <v>1.98</v>
      </c>
      <c r="AH5" s="24">
        <v>0.65</v>
      </c>
      <c r="AI5" s="24">
        <v>57820.19</v>
      </c>
      <c r="AJ5" s="24"/>
      <c r="AK5" s="24">
        <v>7541435.0099999998</v>
      </c>
      <c r="AL5" s="24">
        <v>7955304.6200000001</v>
      </c>
      <c r="AM5" s="24">
        <v>29141401.579999998</v>
      </c>
    </row>
    <row r="6" spans="1:39" x14ac:dyDescent="0.25">
      <c r="A6" s="18"/>
      <c r="B6" s="24">
        <v>2</v>
      </c>
      <c r="C6" s="24">
        <v>10</v>
      </c>
      <c r="D6" s="24">
        <v>190.28</v>
      </c>
      <c r="E6" s="24">
        <v>163.72</v>
      </c>
      <c r="F6" s="24">
        <v>9.52</v>
      </c>
      <c r="G6" s="24">
        <v>6.3</v>
      </c>
      <c r="H6" s="24">
        <v>0.55000000000000004</v>
      </c>
      <c r="I6" s="24">
        <v>0.23</v>
      </c>
      <c r="J6" s="24">
        <v>0</v>
      </c>
      <c r="K6" s="24">
        <v>0</v>
      </c>
      <c r="L6" s="24">
        <v>16.36</v>
      </c>
      <c r="M6" s="24">
        <v>87.76</v>
      </c>
      <c r="N6" s="24">
        <v>5.93</v>
      </c>
      <c r="O6" s="24">
        <v>5.35</v>
      </c>
      <c r="P6" s="24">
        <v>131.41999999999999</v>
      </c>
      <c r="Q6" s="24">
        <v>19.440000000000001</v>
      </c>
      <c r="R6" s="24">
        <v>18.88</v>
      </c>
      <c r="S6" s="24">
        <v>3806.08</v>
      </c>
      <c r="T6" s="24">
        <v>55.5</v>
      </c>
      <c r="U6" s="24">
        <v>11243.81</v>
      </c>
      <c r="V6" s="24">
        <v>1.57</v>
      </c>
      <c r="W6" s="24">
        <v>0.21</v>
      </c>
      <c r="X6" s="24">
        <v>0.02</v>
      </c>
      <c r="Y6" s="24">
        <v>0</v>
      </c>
      <c r="Z6" s="24">
        <v>82.23</v>
      </c>
      <c r="AA6" s="24">
        <v>5776776.3300000001</v>
      </c>
      <c r="AB6" s="24">
        <v>79305715.390000001</v>
      </c>
      <c r="AC6" s="24">
        <v>46433.33</v>
      </c>
      <c r="AD6" s="24"/>
      <c r="AE6" s="24">
        <v>18269.73</v>
      </c>
      <c r="AF6" s="24">
        <v>1.1599999999999999</v>
      </c>
      <c r="AG6" s="24">
        <v>2.06</v>
      </c>
      <c r="AH6" s="24">
        <v>0.86</v>
      </c>
      <c r="AI6" s="24">
        <v>59436.43</v>
      </c>
      <c r="AJ6" s="24"/>
      <c r="AK6" s="24">
        <v>7546401.29</v>
      </c>
      <c r="AL6" s="24">
        <v>7950604.9000000004</v>
      </c>
      <c r="AM6" s="24">
        <v>28889696.359999999</v>
      </c>
    </row>
    <row r="7" spans="1:39" x14ac:dyDescent="0.25">
      <c r="A7" s="18"/>
      <c r="B7" s="24">
        <v>3</v>
      </c>
      <c r="C7" s="24">
        <v>15</v>
      </c>
      <c r="D7" s="24">
        <v>192.2</v>
      </c>
      <c r="E7" s="24">
        <v>170.49</v>
      </c>
      <c r="F7" s="24">
        <v>9.15</v>
      </c>
      <c r="G7" s="24">
        <v>6.22</v>
      </c>
      <c r="H7" s="24">
        <v>0.54</v>
      </c>
      <c r="I7" s="24">
        <v>0.18</v>
      </c>
      <c r="J7" s="24">
        <v>0</v>
      </c>
      <c r="K7" s="24">
        <v>0</v>
      </c>
      <c r="L7" s="24">
        <v>15.91</v>
      </c>
      <c r="M7" s="24">
        <v>88.19</v>
      </c>
      <c r="N7" s="24">
        <v>5.85</v>
      </c>
      <c r="O7" s="24">
        <v>5.24</v>
      </c>
      <c r="P7" s="24">
        <v>131.13999999999999</v>
      </c>
      <c r="Q7" s="24">
        <v>19.39</v>
      </c>
      <c r="R7" s="24">
        <v>18.37</v>
      </c>
      <c r="S7" s="24">
        <v>3559.37</v>
      </c>
      <c r="T7" s="24">
        <v>56.6</v>
      </c>
      <c r="U7" s="24">
        <v>10577.29</v>
      </c>
      <c r="V7" s="24">
        <v>1.71</v>
      </c>
      <c r="W7" s="24">
        <v>0.16</v>
      </c>
      <c r="X7" s="24">
        <v>0.01</v>
      </c>
      <c r="Y7" s="24">
        <v>0</v>
      </c>
      <c r="Z7" s="24">
        <v>85.01</v>
      </c>
      <c r="AA7" s="24">
        <v>6567254.0499999998</v>
      </c>
      <c r="AB7" s="24">
        <v>81592586.760000005</v>
      </c>
      <c r="AC7" s="24">
        <v>42307.03</v>
      </c>
      <c r="AD7" s="24"/>
      <c r="AE7" s="24">
        <v>18412.8</v>
      </c>
      <c r="AF7" s="24">
        <v>1</v>
      </c>
      <c r="AG7" s="24">
        <v>1.92</v>
      </c>
      <c r="AH7" s="24">
        <v>0.75</v>
      </c>
      <c r="AI7" s="24">
        <v>55498.36</v>
      </c>
      <c r="AJ7" s="24"/>
      <c r="AK7" s="24">
        <v>7396104.6100000003</v>
      </c>
      <c r="AL7" s="24">
        <v>7784866.2199999997</v>
      </c>
      <c r="AM7" s="24">
        <v>28812861.059999999</v>
      </c>
    </row>
    <row r="8" spans="1:39" x14ac:dyDescent="0.25">
      <c r="A8" s="18"/>
      <c r="B8" s="24">
        <v>4</v>
      </c>
      <c r="C8" s="24">
        <v>20</v>
      </c>
      <c r="D8" s="24">
        <v>194.5</v>
      </c>
      <c r="E8" s="24">
        <v>177.54</v>
      </c>
      <c r="F8" s="24">
        <v>8.92</v>
      </c>
      <c r="G8" s="24">
        <v>6.78</v>
      </c>
      <c r="H8" s="24">
        <v>0.56000000000000005</v>
      </c>
      <c r="I8" s="24">
        <v>0.25</v>
      </c>
      <c r="J8" s="24">
        <v>0</v>
      </c>
      <c r="K8" s="24">
        <v>0</v>
      </c>
      <c r="L8" s="24">
        <v>16.260000000000002</v>
      </c>
      <c r="M8" s="24">
        <v>86.1</v>
      </c>
      <c r="N8" s="24">
        <v>5.93</v>
      </c>
      <c r="O8" s="24">
        <v>5.28</v>
      </c>
      <c r="P8" s="24">
        <v>131.09</v>
      </c>
      <c r="Q8" s="24">
        <v>19.48</v>
      </c>
      <c r="R8" s="24">
        <v>18.8</v>
      </c>
      <c r="S8" s="24">
        <v>3710.45</v>
      </c>
      <c r="T8" s="24">
        <v>57.86</v>
      </c>
      <c r="U8" s="24">
        <v>10685.47</v>
      </c>
      <c r="V8" s="24">
        <v>1.86</v>
      </c>
      <c r="W8" s="24">
        <v>0.22</v>
      </c>
      <c r="X8" s="24">
        <v>0.02</v>
      </c>
      <c r="Y8" s="24">
        <v>0.01</v>
      </c>
      <c r="Z8" s="24">
        <v>87.43</v>
      </c>
      <c r="AA8" s="24">
        <v>7194178.3499999996</v>
      </c>
      <c r="AB8" s="24">
        <v>85455199.219999999</v>
      </c>
      <c r="AC8" s="24">
        <v>33897.22</v>
      </c>
      <c r="AD8" s="24"/>
      <c r="AE8" s="24">
        <v>20672.07</v>
      </c>
      <c r="AF8" s="24">
        <v>1.02</v>
      </c>
      <c r="AG8" s="24">
        <v>1.98</v>
      </c>
      <c r="AH8" s="24">
        <v>0.7</v>
      </c>
      <c r="AI8" s="24">
        <v>50200.23</v>
      </c>
      <c r="AJ8" s="24"/>
      <c r="AK8" s="24">
        <v>7472982</v>
      </c>
      <c r="AL8" s="24">
        <v>7846752.2199999997</v>
      </c>
      <c r="AM8" s="24">
        <v>28944581.489999998</v>
      </c>
    </row>
    <row r="9" spans="1:39" x14ac:dyDescent="0.25">
      <c r="A9" s="18"/>
      <c r="B9" s="24">
        <v>5</v>
      </c>
      <c r="C9" s="24">
        <v>25</v>
      </c>
      <c r="D9" s="24">
        <v>196.9</v>
      </c>
      <c r="E9" s="24">
        <v>185</v>
      </c>
      <c r="F9" s="24">
        <v>8.7799999999999994</v>
      </c>
      <c r="G9" s="24">
        <v>7.32</v>
      </c>
      <c r="H9" s="24">
        <v>0.57999999999999996</v>
      </c>
      <c r="I9" s="24">
        <v>0.22</v>
      </c>
      <c r="J9" s="24">
        <v>0</v>
      </c>
      <c r="K9" s="24">
        <v>0</v>
      </c>
      <c r="L9" s="24">
        <v>16.690000000000001</v>
      </c>
      <c r="M9" s="24">
        <v>79.430000000000007</v>
      </c>
      <c r="N9" s="24">
        <v>6.05</v>
      </c>
      <c r="O9" s="24">
        <v>5.38</v>
      </c>
      <c r="P9" s="24">
        <v>130.97999999999999</v>
      </c>
      <c r="Q9" s="24">
        <v>19.75</v>
      </c>
      <c r="R9" s="24">
        <v>19.260000000000002</v>
      </c>
      <c r="S9" s="24">
        <v>3872.61</v>
      </c>
      <c r="T9" s="24">
        <v>59.56</v>
      </c>
      <c r="U9" s="24">
        <v>10644.54</v>
      </c>
      <c r="V9" s="24">
        <v>2</v>
      </c>
      <c r="W9" s="24">
        <v>0.2</v>
      </c>
      <c r="X9" s="24">
        <v>0.02</v>
      </c>
      <c r="Y9" s="24">
        <v>0</v>
      </c>
      <c r="Z9" s="24">
        <v>90.42</v>
      </c>
      <c r="AA9" s="24">
        <v>7451548.9000000004</v>
      </c>
      <c r="AB9" s="24">
        <v>89717498.049999997</v>
      </c>
      <c r="AC9" s="24">
        <v>35305.39</v>
      </c>
      <c r="AD9" s="24"/>
      <c r="AE9" s="24">
        <v>16712.75</v>
      </c>
      <c r="AF9" s="24">
        <v>1.01</v>
      </c>
      <c r="AG9" s="24">
        <v>1.93</v>
      </c>
      <c r="AH9" s="24">
        <v>0.68</v>
      </c>
      <c r="AI9" s="24">
        <v>46837.57</v>
      </c>
      <c r="AJ9" s="24"/>
      <c r="AK9" s="24">
        <v>7637472.1500000004</v>
      </c>
      <c r="AL9" s="24">
        <v>7997355.2199999997</v>
      </c>
      <c r="AM9" s="24">
        <v>29354869.469999999</v>
      </c>
    </row>
    <row r="10" spans="1:39" x14ac:dyDescent="0.25">
      <c r="A10" s="18"/>
      <c r="B10" s="24">
        <v>6</v>
      </c>
      <c r="C10" s="24">
        <v>30</v>
      </c>
      <c r="D10" s="24">
        <v>199.47</v>
      </c>
      <c r="E10" s="24">
        <v>192.36</v>
      </c>
      <c r="F10" s="24">
        <v>9.7100000000000009</v>
      </c>
      <c r="G10" s="24">
        <v>6.8</v>
      </c>
      <c r="H10" s="24">
        <v>0.57999999999999996</v>
      </c>
      <c r="I10" s="24">
        <v>0.24</v>
      </c>
      <c r="J10" s="24">
        <v>0</v>
      </c>
      <c r="K10" s="24">
        <v>0</v>
      </c>
      <c r="L10" s="24">
        <v>17.09</v>
      </c>
      <c r="M10" s="24">
        <v>82.98</v>
      </c>
      <c r="N10" s="24">
        <v>6.1</v>
      </c>
      <c r="O10" s="24">
        <v>5.42</v>
      </c>
      <c r="P10" s="24">
        <v>130.94999999999999</v>
      </c>
      <c r="Q10" s="24">
        <v>20.05</v>
      </c>
      <c r="R10" s="24">
        <v>19.62</v>
      </c>
      <c r="S10" s="24">
        <v>4192.6400000000003</v>
      </c>
      <c r="T10" s="24">
        <v>61.73</v>
      </c>
      <c r="U10" s="24">
        <v>10619.46</v>
      </c>
      <c r="V10" s="24">
        <v>2.13</v>
      </c>
      <c r="W10" s="24">
        <v>0.21</v>
      </c>
      <c r="X10" s="24">
        <v>0.02</v>
      </c>
      <c r="Y10" s="24">
        <v>0.01</v>
      </c>
      <c r="Z10" s="24">
        <v>94.24</v>
      </c>
      <c r="AA10" s="24">
        <v>6827812.4699999997</v>
      </c>
      <c r="AB10" s="24">
        <v>94100969.780000001</v>
      </c>
      <c r="AC10" s="24">
        <v>37486.839999999997</v>
      </c>
      <c r="AD10" s="24"/>
      <c r="AE10" s="24">
        <v>18508.41</v>
      </c>
      <c r="AF10" s="24">
        <v>1</v>
      </c>
      <c r="AG10" s="24">
        <v>1.92</v>
      </c>
      <c r="AH10" s="24">
        <v>0.75</v>
      </c>
      <c r="AI10" s="24">
        <v>51105.85</v>
      </c>
      <c r="AJ10" s="24"/>
      <c r="AK10" s="24">
        <v>7702061.9699999997</v>
      </c>
      <c r="AL10" s="24">
        <v>8048017.8399999999</v>
      </c>
      <c r="AM10" s="24">
        <v>29791595.66</v>
      </c>
    </row>
    <row r="11" spans="1:39" x14ac:dyDescent="0.25">
      <c r="A11" s="18"/>
      <c r="B11" s="24">
        <v>7</v>
      </c>
      <c r="C11" s="24">
        <v>35</v>
      </c>
      <c r="D11" s="24">
        <v>202.19</v>
      </c>
      <c r="E11" s="24">
        <v>199.79</v>
      </c>
      <c r="F11" s="24">
        <v>9.31</v>
      </c>
      <c r="G11" s="24">
        <v>7.46</v>
      </c>
      <c r="H11" s="24">
        <v>0.6</v>
      </c>
      <c r="I11" s="24">
        <v>0.28999999999999998</v>
      </c>
      <c r="J11" s="24">
        <v>0</v>
      </c>
      <c r="K11" s="24">
        <v>0</v>
      </c>
      <c r="L11" s="24">
        <v>17.37</v>
      </c>
      <c r="M11" s="24">
        <v>77.2</v>
      </c>
      <c r="N11" s="24">
        <v>6.21</v>
      </c>
      <c r="O11" s="24">
        <v>5.49</v>
      </c>
      <c r="P11" s="24">
        <v>131.11000000000001</v>
      </c>
      <c r="Q11" s="24">
        <v>20.329999999999998</v>
      </c>
      <c r="R11" s="24">
        <v>19.989999999999998</v>
      </c>
      <c r="S11" s="24">
        <v>4256.6000000000004</v>
      </c>
      <c r="T11" s="24">
        <v>63.48</v>
      </c>
      <c r="U11" s="24">
        <v>10513.12</v>
      </c>
      <c r="V11" s="24">
        <v>2.2599999999999998</v>
      </c>
      <c r="W11" s="24">
        <v>0.25</v>
      </c>
      <c r="X11" s="24">
        <v>0.03</v>
      </c>
      <c r="Y11" s="24">
        <v>0.01</v>
      </c>
      <c r="Z11" s="24">
        <v>97.63</v>
      </c>
      <c r="AA11" s="24">
        <v>6663370.5800000001</v>
      </c>
      <c r="AB11" s="24">
        <v>98883048.329999998</v>
      </c>
      <c r="AC11" s="24">
        <v>34053.86</v>
      </c>
      <c r="AD11" s="24"/>
      <c r="AE11" s="24">
        <v>19643.46</v>
      </c>
      <c r="AF11" s="24">
        <v>1.02</v>
      </c>
      <c r="AG11" s="24">
        <v>1.89</v>
      </c>
      <c r="AH11" s="24">
        <v>0.74</v>
      </c>
      <c r="AI11" s="24">
        <v>49216.41</v>
      </c>
      <c r="AJ11" s="24"/>
      <c r="AK11" s="24">
        <v>7824218.4900000002</v>
      </c>
      <c r="AL11" s="24">
        <v>8154434.71</v>
      </c>
      <c r="AM11" s="24">
        <v>30218847.27</v>
      </c>
    </row>
    <row r="12" spans="1:39" x14ac:dyDescent="0.25">
      <c r="A12" s="18"/>
      <c r="B12" s="24">
        <v>8</v>
      </c>
      <c r="C12" s="24">
        <v>40</v>
      </c>
      <c r="D12" s="24">
        <v>204.82</v>
      </c>
      <c r="E12" s="24">
        <v>206.9</v>
      </c>
      <c r="F12" s="24">
        <v>8.7100000000000009</v>
      </c>
      <c r="G12" s="24">
        <v>7.8</v>
      </c>
      <c r="H12" s="24">
        <v>0.61</v>
      </c>
      <c r="I12" s="24">
        <v>0.25</v>
      </c>
      <c r="J12" s="24">
        <v>0</v>
      </c>
      <c r="K12" s="24">
        <v>0</v>
      </c>
      <c r="L12" s="24">
        <v>17.11</v>
      </c>
      <c r="M12" s="24">
        <v>82.21</v>
      </c>
      <c r="N12" s="24">
        <v>6.24</v>
      </c>
      <c r="O12" s="24">
        <v>5.48</v>
      </c>
      <c r="P12" s="24">
        <v>131.28</v>
      </c>
      <c r="Q12" s="24">
        <v>20.2</v>
      </c>
      <c r="R12" s="24">
        <v>19.84</v>
      </c>
      <c r="S12" s="24">
        <v>3949.89</v>
      </c>
      <c r="T12" s="24">
        <v>65.569999999999993</v>
      </c>
      <c r="U12" s="24">
        <v>11032.18</v>
      </c>
      <c r="V12" s="24">
        <v>2.38</v>
      </c>
      <c r="W12" s="24">
        <v>0.22</v>
      </c>
      <c r="X12" s="24">
        <v>0.02</v>
      </c>
      <c r="Y12" s="24">
        <v>0.01</v>
      </c>
      <c r="Z12" s="24">
        <v>102.31</v>
      </c>
      <c r="AA12" s="24">
        <v>5201421.2300000004</v>
      </c>
      <c r="AB12" s="24">
        <v>102950507.69</v>
      </c>
      <c r="AC12" s="24">
        <v>40722.870000000003</v>
      </c>
      <c r="AD12" s="24"/>
      <c r="AE12" s="24">
        <v>11743.92</v>
      </c>
      <c r="AF12" s="24">
        <v>0.95</v>
      </c>
      <c r="AG12" s="24">
        <v>1.9</v>
      </c>
      <c r="AH12" s="24">
        <v>0.62</v>
      </c>
      <c r="AI12" s="24">
        <v>49126.33</v>
      </c>
      <c r="AJ12" s="24"/>
      <c r="AK12" s="24">
        <v>7833320.9299999997</v>
      </c>
      <c r="AL12" s="24">
        <v>8148251.6600000001</v>
      </c>
      <c r="AM12" s="24">
        <v>30015431.18</v>
      </c>
    </row>
    <row r="13" spans="1:39" x14ac:dyDescent="0.25">
      <c r="A13" s="18"/>
      <c r="B13" s="24">
        <v>9</v>
      </c>
      <c r="C13" s="24">
        <v>45</v>
      </c>
      <c r="D13" s="24">
        <v>207.44</v>
      </c>
      <c r="E13" s="24">
        <v>214</v>
      </c>
      <c r="F13" s="24">
        <v>8.6300000000000008</v>
      </c>
      <c r="G13" s="24">
        <v>7.97</v>
      </c>
      <c r="H13" s="24">
        <v>0.62</v>
      </c>
      <c r="I13" s="24">
        <v>0.28999999999999998</v>
      </c>
      <c r="J13" s="24">
        <v>0</v>
      </c>
      <c r="K13" s="24">
        <v>0</v>
      </c>
      <c r="L13" s="24">
        <v>17.21</v>
      </c>
      <c r="M13" s="24">
        <v>83.41</v>
      </c>
      <c r="N13" s="24">
        <v>6.25</v>
      </c>
      <c r="O13" s="24">
        <v>5.45</v>
      </c>
      <c r="P13" s="24">
        <v>131.47</v>
      </c>
      <c r="Q13" s="24">
        <v>20.239999999999998</v>
      </c>
      <c r="R13" s="24">
        <v>19.91</v>
      </c>
      <c r="S13" s="24">
        <v>3975.13</v>
      </c>
      <c r="T13" s="24">
        <v>67.52</v>
      </c>
      <c r="U13" s="24">
        <v>10991.4</v>
      </c>
      <c r="V13" s="24">
        <v>2.5099999999999998</v>
      </c>
      <c r="W13" s="24">
        <v>0.26</v>
      </c>
      <c r="X13" s="24">
        <v>0.03</v>
      </c>
      <c r="Y13" s="24">
        <v>0.01</v>
      </c>
      <c r="Z13" s="24">
        <v>106.48</v>
      </c>
      <c r="AA13" s="24">
        <v>3132350.11</v>
      </c>
      <c r="AB13" s="24">
        <v>108414359.67</v>
      </c>
      <c r="AC13" s="24">
        <v>34124.639999999999</v>
      </c>
      <c r="AD13" s="24"/>
      <c r="AE13" s="24">
        <v>15535.22</v>
      </c>
      <c r="AF13" s="24">
        <v>1.04</v>
      </c>
      <c r="AG13" s="24">
        <v>1.98</v>
      </c>
      <c r="AH13" s="24">
        <v>0.7</v>
      </c>
      <c r="AI13" s="24">
        <v>46010.84</v>
      </c>
      <c r="AJ13" s="24"/>
      <c r="AK13" s="24">
        <v>7801157.8799999999</v>
      </c>
      <c r="AL13" s="24">
        <v>8101353.9000000004</v>
      </c>
      <c r="AM13" s="24">
        <v>30080158.25</v>
      </c>
    </row>
    <row r="14" spans="1:39" x14ac:dyDescent="0.25">
      <c r="A14" s="18"/>
      <c r="B14" s="24">
        <v>10</v>
      </c>
      <c r="C14" s="24">
        <v>50</v>
      </c>
      <c r="D14" s="24">
        <v>209.96</v>
      </c>
      <c r="E14" s="24">
        <v>220.94</v>
      </c>
      <c r="F14" s="24">
        <v>8.8000000000000007</v>
      </c>
      <c r="G14" s="24">
        <v>7.63</v>
      </c>
      <c r="H14" s="24">
        <v>0.6</v>
      </c>
      <c r="I14" s="24">
        <v>0.35</v>
      </c>
      <c r="J14" s="24">
        <v>0</v>
      </c>
      <c r="K14" s="24">
        <v>0</v>
      </c>
      <c r="L14" s="24">
        <v>17.03</v>
      </c>
      <c r="M14" s="24">
        <v>88.35</v>
      </c>
      <c r="N14" s="24">
        <v>6.26</v>
      </c>
      <c r="O14" s="24">
        <v>5.43</v>
      </c>
      <c r="P14" s="24">
        <v>131.69999999999999</v>
      </c>
      <c r="Q14" s="24">
        <v>20.05</v>
      </c>
      <c r="R14" s="24">
        <v>19.71</v>
      </c>
      <c r="S14" s="24">
        <v>4006.26</v>
      </c>
      <c r="T14" s="24">
        <v>69.62</v>
      </c>
      <c r="U14" s="24">
        <v>10902.17</v>
      </c>
      <c r="V14" s="24">
        <v>2.64</v>
      </c>
      <c r="W14" s="24">
        <v>0.31</v>
      </c>
      <c r="X14" s="24">
        <v>0.03</v>
      </c>
      <c r="Y14" s="24">
        <v>0.01</v>
      </c>
      <c r="Z14" s="24">
        <v>111.07</v>
      </c>
      <c r="AA14" s="24">
        <v>2434213.16</v>
      </c>
      <c r="AB14" s="24">
        <v>113058419.09999999</v>
      </c>
      <c r="AC14" s="24">
        <v>30958.43</v>
      </c>
      <c r="AD14" s="24"/>
      <c r="AE14" s="24">
        <v>16756.5</v>
      </c>
      <c r="AF14" s="24">
        <v>1.1599999999999999</v>
      </c>
      <c r="AG14" s="24">
        <v>2.04</v>
      </c>
      <c r="AH14" s="24">
        <v>0.8</v>
      </c>
      <c r="AI14" s="24">
        <v>44363.87</v>
      </c>
      <c r="AJ14" s="24"/>
      <c r="AK14" s="24">
        <v>7786021.2699999996</v>
      </c>
      <c r="AL14" s="24">
        <v>8070777.4400000004</v>
      </c>
      <c r="AM14" s="24">
        <v>29795364.850000001</v>
      </c>
    </row>
    <row r="15" spans="1:39" x14ac:dyDescent="0.25">
      <c r="A15" s="18"/>
      <c r="B15" s="24">
        <v>11</v>
      </c>
      <c r="C15" s="24">
        <v>55</v>
      </c>
      <c r="D15" s="24">
        <v>212.44</v>
      </c>
      <c r="E15" s="24">
        <v>227.99</v>
      </c>
      <c r="F15" s="24">
        <v>9.42</v>
      </c>
      <c r="G15" s="24">
        <v>7.28</v>
      </c>
      <c r="H15" s="24">
        <v>0.6</v>
      </c>
      <c r="I15" s="24">
        <v>0.23</v>
      </c>
      <c r="J15" s="24">
        <v>0</v>
      </c>
      <c r="K15" s="24">
        <v>0</v>
      </c>
      <c r="L15" s="24">
        <v>17.29</v>
      </c>
      <c r="M15" s="24">
        <v>88.88</v>
      </c>
      <c r="N15" s="24">
        <v>6.28</v>
      </c>
      <c r="O15" s="24">
        <v>5.41</v>
      </c>
      <c r="P15" s="24">
        <v>131.91999999999999</v>
      </c>
      <c r="Q15" s="24">
        <v>20.34</v>
      </c>
      <c r="R15" s="24">
        <v>20.010000000000002</v>
      </c>
      <c r="S15" s="24">
        <v>4106.09</v>
      </c>
      <c r="T15" s="24">
        <v>71.64</v>
      </c>
      <c r="U15" s="24">
        <v>10585.57</v>
      </c>
      <c r="V15" s="24">
        <v>2.78</v>
      </c>
      <c r="W15" s="24">
        <v>0.21</v>
      </c>
      <c r="X15" s="24">
        <v>0.02</v>
      </c>
      <c r="Y15" s="24">
        <v>0.01</v>
      </c>
      <c r="Z15" s="24">
        <v>116.35</v>
      </c>
      <c r="AA15" s="24">
        <v>1784912.44</v>
      </c>
      <c r="AB15" s="24">
        <v>116239541.2</v>
      </c>
      <c r="AC15" s="24">
        <v>35733.1</v>
      </c>
      <c r="AD15" s="24"/>
      <c r="AE15" s="24">
        <v>16394.73</v>
      </c>
      <c r="AF15" s="24">
        <v>0.9</v>
      </c>
      <c r="AG15" s="24">
        <v>1.86</v>
      </c>
      <c r="AH15" s="24">
        <v>0.59</v>
      </c>
      <c r="AI15" s="24">
        <v>48099.81</v>
      </c>
      <c r="AJ15" s="24"/>
      <c r="AK15" s="24">
        <v>7774877.2800000003</v>
      </c>
      <c r="AL15" s="24">
        <v>8044757.04</v>
      </c>
      <c r="AM15" s="24">
        <v>30231227.420000002</v>
      </c>
    </row>
    <row r="16" spans="1:39" x14ac:dyDescent="0.25">
      <c r="A16" s="18"/>
      <c r="B16" s="24">
        <v>12</v>
      </c>
      <c r="C16" s="24">
        <v>60</v>
      </c>
      <c r="D16" s="24">
        <v>214.79</v>
      </c>
      <c r="E16" s="24">
        <v>234.48</v>
      </c>
      <c r="F16" s="24">
        <v>9.52</v>
      </c>
      <c r="G16" s="24">
        <v>6.67</v>
      </c>
      <c r="H16" s="24">
        <v>0.56999999999999995</v>
      </c>
      <c r="I16" s="24">
        <v>0.25</v>
      </c>
      <c r="J16" s="24">
        <v>0</v>
      </c>
      <c r="K16" s="24">
        <v>0</v>
      </c>
      <c r="L16" s="24">
        <v>16.75</v>
      </c>
      <c r="M16" s="24">
        <v>93.25</v>
      </c>
      <c r="N16" s="24">
        <v>6.26</v>
      </c>
      <c r="O16" s="24">
        <v>5.36</v>
      </c>
      <c r="P16" s="24">
        <v>132.05000000000001</v>
      </c>
      <c r="Q16" s="24">
        <v>19.649999999999999</v>
      </c>
      <c r="R16" s="24">
        <v>19.36</v>
      </c>
      <c r="S16" s="24">
        <v>4086.52</v>
      </c>
      <c r="T16" s="24">
        <v>73.42</v>
      </c>
      <c r="U16" s="24">
        <v>10594.53</v>
      </c>
      <c r="V16" s="24">
        <v>2.93</v>
      </c>
      <c r="W16" s="24">
        <v>0.22</v>
      </c>
      <c r="X16" s="24">
        <v>0.02</v>
      </c>
      <c r="Y16" s="24">
        <v>0.01</v>
      </c>
      <c r="Z16" s="24">
        <v>118.89</v>
      </c>
      <c r="AA16" s="24">
        <v>1533184.06</v>
      </c>
      <c r="AB16" s="24">
        <v>122154974.19</v>
      </c>
      <c r="AC16" s="24">
        <v>34231.03</v>
      </c>
      <c r="AD16" s="24"/>
      <c r="AE16" s="24">
        <v>15599.62</v>
      </c>
      <c r="AF16" s="24">
        <v>0.97</v>
      </c>
      <c r="AG16" s="24">
        <v>1.87</v>
      </c>
      <c r="AH16" s="24">
        <v>0.72</v>
      </c>
      <c r="AI16" s="24">
        <v>44839.11</v>
      </c>
      <c r="AJ16" s="24"/>
      <c r="AK16" s="24">
        <v>7710013.21</v>
      </c>
      <c r="AL16" s="24">
        <v>7965538.1900000004</v>
      </c>
      <c r="AM16" s="24">
        <v>29202604.010000002</v>
      </c>
    </row>
    <row r="17" spans="1:39" x14ac:dyDescent="0.25">
      <c r="A17" s="18"/>
      <c r="B17" s="24">
        <v>13</v>
      </c>
      <c r="C17" s="24">
        <v>65</v>
      </c>
      <c r="D17" s="24">
        <v>217.31</v>
      </c>
      <c r="E17" s="24">
        <v>241.51</v>
      </c>
      <c r="F17" s="24">
        <v>9.4499999999999993</v>
      </c>
      <c r="G17" s="24">
        <v>6.9</v>
      </c>
      <c r="H17" s="24">
        <v>0.57999999999999996</v>
      </c>
      <c r="I17" s="24">
        <v>0.33</v>
      </c>
      <c r="J17" s="24">
        <v>0</v>
      </c>
      <c r="K17" s="24">
        <v>0</v>
      </c>
      <c r="L17" s="24">
        <v>16.93</v>
      </c>
      <c r="M17" s="24">
        <v>96.96</v>
      </c>
      <c r="N17" s="24">
        <v>6.27</v>
      </c>
      <c r="O17" s="24">
        <v>5.33</v>
      </c>
      <c r="P17" s="24">
        <v>132.24</v>
      </c>
      <c r="Q17" s="24">
        <v>19.829999999999998</v>
      </c>
      <c r="R17" s="24">
        <v>19.510000000000002</v>
      </c>
      <c r="S17" s="24">
        <v>4167.05</v>
      </c>
      <c r="T17" s="24">
        <v>75.22</v>
      </c>
      <c r="U17" s="24">
        <v>10655.54</v>
      </c>
      <c r="V17" s="24">
        <v>3.08</v>
      </c>
      <c r="W17" s="24">
        <v>0.28999999999999998</v>
      </c>
      <c r="X17" s="24">
        <v>0.03</v>
      </c>
      <c r="Y17" s="24">
        <v>0.01</v>
      </c>
      <c r="Z17" s="24">
        <v>122.04</v>
      </c>
      <c r="AA17" s="24">
        <v>1585498.66</v>
      </c>
      <c r="AB17" s="24">
        <v>127221714.87</v>
      </c>
      <c r="AC17" s="24">
        <v>35708.51</v>
      </c>
      <c r="AD17" s="24"/>
      <c r="AE17" s="24">
        <v>12068.58</v>
      </c>
      <c r="AF17" s="24">
        <v>0.92</v>
      </c>
      <c r="AG17" s="24">
        <v>1.82</v>
      </c>
      <c r="AH17" s="24">
        <v>0.61</v>
      </c>
      <c r="AI17" s="24">
        <v>44252.49</v>
      </c>
      <c r="AJ17" s="24"/>
      <c r="AK17" s="24">
        <v>7680519.6799999997</v>
      </c>
      <c r="AL17" s="24">
        <v>7922307.5700000003</v>
      </c>
      <c r="AM17" s="24">
        <v>29463534.300000001</v>
      </c>
    </row>
    <row r="18" spans="1:39" x14ac:dyDescent="0.25">
      <c r="A18" s="18"/>
      <c r="B18" s="24">
        <v>14</v>
      </c>
      <c r="C18" s="24">
        <v>70</v>
      </c>
      <c r="D18" s="24">
        <v>219.68</v>
      </c>
      <c r="E18" s="24">
        <v>248.24</v>
      </c>
      <c r="F18" s="24">
        <v>9.3000000000000007</v>
      </c>
      <c r="G18" s="24">
        <v>6.91</v>
      </c>
      <c r="H18" s="24">
        <v>0.56999999999999995</v>
      </c>
      <c r="I18" s="24">
        <v>0.28000000000000003</v>
      </c>
      <c r="J18" s="24">
        <v>0</v>
      </c>
      <c r="K18" s="24">
        <v>0</v>
      </c>
      <c r="L18" s="24">
        <v>16.78</v>
      </c>
      <c r="M18" s="24">
        <v>102</v>
      </c>
      <c r="N18" s="24">
        <v>6.28</v>
      </c>
      <c r="O18" s="24">
        <v>5.31</v>
      </c>
      <c r="P18" s="24">
        <v>132.35</v>
      </c>
      <c r="Q18" s="24">
        <v>19.670000000000002</v>
      </c>
      <c r="R18" s="24">
        <v>19.38</v>
      </c>
      <c r="S18" s="24">
        <v>4146.29</v>
      </c>
      <c r="T18" s="24">
        <v>76.98</v>
      </c>
      <c r="U18" s="24">
        <v>11449.82</v>
      </c>
      <c r="V18" s="24">
        <v>3.24</v>
      </c>
      <c r="W18" s="24">
        <v>0.25</v>
      </c>
      <c r="X18" s="24">
        <v>0.02</v>
      </c>
      <c r="Y18" s="24">
        <v>0.01</v>
      </c>
      <c r="Z18" s="24">
        <v>125.01</v>
      </c>
      <c r="AA18" s="24">
        <v>1658068.56</v>
      </c>
      <c r="AB18" s="24">
        <v>133138945.31999999</v>
      </c>
      <c r="AC18" s="24">
        <v>33798.910000000003</v>
      </c>
      <c r="AD18" s="24"/>
      <c r="AE18" s="24">
        <v>14622.9</v>
      </c>
      <c r="AF18" s="24">
        <v>0.92</v>
      </c>
      <c r="AG18" s="24">
        <v>1.82</v>
      </c>
      <c r="AH18" s="24">
        <v>0.67</v>
      </c>
      <c r="AI18" s="24">
        <v>43359.61</v>
      </c>
      <c r="AJ18" s="24"/>
      <c r="AK18" s="24">
        <v>7656275.7199999997</v>
      </c>
      <c r="AL18" s="24">
        <v>7885397.0800000001</v>
      </c>
      <c r="AM18" s="24">
        <v>29232824.059999999</v>
      </c>
    </row>
    <row r="19" spans="1:39" x14ac:dyDescent="0.25">
      <c r="A19" s="18"/>
      <c r="B19" s="24">
        <v>15</v>
      </c>
      <c r="C19" s="24">
        <v>75</v>
      </c>
      <c r="D19" s="24">
        <v>222.01</v>
      </c>
      <c r="E19" s="24">
        <v>254.83</v>
      </c>
      <c r="F19" s="24">
        <v>9.33</v>
      </c>
      <c r="G19" s="24">
        <v>6.8</v>
      </c>
      <c r="H19" s="24">
        <v>0.56999999999999995</v>
      </c>
      <c r="I19" s="24">
        <v>0.3</v>
      </c>
      <c r="J19" s="24">
        <v>0</v>
      </c>
      <c r="K19" s="24">
        <v>0</v>
      </c>
      <c r="L19" s="24">
        <v>16.7</v>
      </c>
      <c r="M19" s="24">
        <v>101.59</v>
      </c>
      <c r="N19" s="24">
        <v>6.27</v>
      </c>
      <c r="O19" s="24">
        <v>5.25</v>
      </c>
      <c r="P19" s="24">
        <v>132.53</v>
      </c>
      <c r="Q19" s="24">
        <v>19.57</v>
      </c>
      <c r="R19" s="24">
        <v>19.260000000000002</v>
      </c>
      <c r="S19" s="24">
        <v>4174.03</v>
      </c>
      <c r="T19" s="24">
        <v>78.53</v>
      </c>
      <c r="U19" s="24">
        <v>11309.54</v>
      </c>
      <c r="V19" s="24">
        <v>3.39</v>
      </c>
      <c r="W19" s="24">
        <v>0.27</v>
      </c>
      <c r="X19" s="24">
        <v>0.03</v>
      </c>
      <c r="Y19" s="24">
        <v>0.01</v>
      </c>
      <c r="Z19" s="24">
        <v>128.30000000000001</v>
      </c>
      <c r="AA19" s="24">
        <v>1788766.32</v>
      </c>
      <c r="AB19" s="24">
        <v>138831750.33000001</v>
      </c>
      <c r="AC19" s="24">
        <v>28504.57</v>
      </c>
      <c r="AD19" s="24"/>
      <c r="AE19" s="24">
        <v>17594.27</v>
      </c>
      <c r="AF19" s="24">
        <v>1.08</v>
      </c>
      <c r="AG19" s="24">
        <v>1.88</v>
      </c>
      <c r="AH19" s="24">
        <v>0.94</v>
      </c>
      <c r="AI19" s="24">
        <v>41797.1</v>
      </c>
      <c r="AJ19" s="24"/>
      <c r="AK19" s="24">
        <v>7582032.5300000003</v>
      </c>
      <c r="AL19" s="24">
        <v>7798399.3600000003</v>
      </c>
      <c r="AM19" s="24">
        <v>29087581.27</v>
      </c>
    </row>
    <row r="20" spans="1:39" x14ac:dyDescent="0.25">
      <c r="A20" s="18"/>
      <c r="B20" s="24">
        <v>16</v>
      </c>
      <c r="C20" s="24">
        <v>80</v>
      </c>
      <c r="D20" s="24">
        <v>224.29</v>
      </c>
      <c r="E20" s="24">
        <v>261.20999999999998</v>
      </c>
      <c r="F20" s="24">
        <v>9.74</v>
      </c>
      <c r="G20" s="24">
        <v>6.23</v>
      </c>
      <c r="H20" s="24">
        <v>0.55000000000000004</v>
      </c>
      <c r="I20" s="24">
        <v>0.26</v>
      </c>
      <c r="J20" s="24">
        <v>0</v>
      </c>
      <c r="K20" s="24">
        <v>0</v>
      </c>
      <c r="L20" s="24">
        <v>16.52</v>
      </c>
      <c r="M20" s="24">
        <v>108.47</v>
      </c>
      <c r="N20" s="24">
        <v>6.24</v>
      </c>
      <c r="O20" s="24">
        <v>5.18</v>
      </c>
      <c r="P20" s="24">
        <v>132.79</v>
      </c>
      <c r="Q20" s="24">
        <v>19.36</v>
      </c>
      <c r="R20" s="24">
        <v>19.05</v>
      </c>
      <c r="S20" s="24">
        <v>4238.12</v>
      </c>
      <c r="T20" s="24">
        <v>80.260000000000005</v>
      </c>
      <c r="U20" s="24">
        <v>10652.3</v>
      </c>
      <c r="V20" s="24">
        <v>3.55</v>
      </c>
      <c r="W20" s="24">
        <v>0.22</v>
      </c>
      <c r="X20" s="24">
        <v>0.02</v>
      </c>
      <c r="Y20" s="24">
        <v>0.01</v>
      </c>
      <c r="Z20" s="24">
        <v>133.41</v>
      </c>
      <c r="AA20" s="24">
        <v>1086690.6200000001</v>
      </c>
      <c r="AB20" s="24">
        <v>142054479.30000001</v>
      </c>
      <c r="AC20" s="24">
        <v>29429.69</v>
      </c>
      <c r="AD20" s="24"/>
      <c r="AE20" s="24">
        <v>16528.95</v>
      </c>
      <c r="AF20" s="24">
        <v>0.98</v>
      </c>
      <c r="AG20" s="24">
        <v>1.82</v>
      </c>
      <c r="AH20" s="24">
        <v>0.76</v>
      </c>
      <c r="AI20" s="24">
        <v>41793.68</v>
      </c>
      <c r="AJ20" s="24"/>
      <c r="AK20" s="24">
        <v>7499627.1299999999</v>
      </c>
      <c r="AL20" s="24">
        <v>7703704.0099999998</v>
      </c>
      <c r="AM20" s="24">
        <v>28769984.949999999</v>
      </c>
    </row>
    <row r="21" spans="1:39" x14ac:dyDescent="0.25">
      <c r="A21" s="18"/>
      <c r="B21" s="24">
        <v>17</v>
      </c>
      <c r="C21" s="24">
        <v>85</v>
      </c>
      <c r="D21" s="24">
        <v>226.57</v>
      </c>
      <c r="E21" s="24">
        <v>267.42</v>
      </c>
      <c r="F21" s="24">
        <v>9.1</v>
      </c>
      <c r="G21" s="24">
        <v>6.81</v>
      </c>
      <c r="H21" s="24">
        <v>0.56999999999999995</v>
      </c>
      <c r="I21" s="24">
        <v>0.42</v>
      </c>
      <c r="J21" s="24">
        <v>0</v>
      </c>
      <c r="K21" s="24">
        <v>0</v>
      </c>
      <c r="L21" s="24">
        <v>16.48</v>
      </c>
      <c r="M21" s="24">
        <v>103.13</v>
      </c>
      <c r="N21" s="24">
        <v>6.22</v>
      </c>
      <c r="O21" s="24">
        <v>5.1100000000000003</v>
      </c>
      <c r="P21" s="24">
        <v>133.07</v>
      </c>
      <c r="Q21" s="24">
        <v>19.309999999999999</v>
      </c>
      <c r="R21" s="24">
        <v>19.010000000000002</v>
      </c>
      <c r="S21" s="24">
        <v>4124.26</v>
      </c>
      <c r="T21" s="24">
        <v>81.790000000000006</v>
      </c>
      <c r="U21" s="24">
        <v>11016.42</v>
      </c>
      <c r="V21" s="24">
        <v>3.72</v>
      </c>
      <c r="W21" s="24">
        <v>0.37</v>
      </c>
      <c r="X21" s="24">
        <v>0.04</v>
      </c>
      <c r="Y21" s="24">
        <v>0.01</v>
      </c>
      <c r="Z21" s="24">
        <v>137.09</v>
      </c>
      <c r="AA21" s="24">
        <v>789669.62</v>
      </c>
      <c r="AB21" s="24">
        <v>146407632.66</v>
      </c>
      <c r="AC21" s="24">
        <v>28016.06</v>
      </c>
      <c r="AD21" s="24"/>
      <c r="AE21" s="24">
        <v>14902.58</v>
      </c>
      <c r="AF21" s="24">
        <v>1.1599999999999999</v>
      </c>
      <c r="AG21" s="24">
        <v>1.92</v>
      </c>
      <c r="AH21" s="24">
        <v>1.0900000000000001</v>
      </c>
      <c r="AI21" s="24">
        <v>40596.42</v>
      </c>
      <c r="AJ21" s="24"/>
      <c r="AK21" s="24">
        <v>7397617.2999999998</v>
      </c>
      <c r="AL21" s="24">
        <v>7590486.25</v>
      </c>
      <c r="AM21" s="24">
        <v>28694849.280000001</v>
      </c>
    </row>
    <row r="22" spans="1:39" x14ac:dyDescent="0.25">
      <c r="A22" s="18"/>
      <c r="B22" s="24">
        <v>18</v>
      </c>
      <c r="C22" s="24">
        <v>90</v>
      </c>
      <c r="D22" s="24">
        <v>228.53</v>
      </c>
      <c r="E22" s="24">
        <v>273.22000000000003</v>
      </c>
      <c r="F22" s="24">
        <v>9.57</v>
      </c>
      <c r="G22" s="24">
        <v>5.98</v>
      </c>
      <c r="H22" s="24">
        <v>0.53</v>
      </c>
      <c r="I22" s="24">
        <v>0.44</v>
      </c>
      <c r="J22" s="24">
        <v>0</v>
      </c>
      <c r="K22" s="24">
        <v>0</v>
      </c>
      <c r="L22" s="24">
        <v>16.09</v>
      </c>
      <c r="M22" s="24">
        <v>101.47</v>
      </c>
      <c r="N22" s="24">
        <v>6.17</v>
      </c>
      <c r="O22" s="24">
        <v>5.0199999999999996</v>
      </c>
      <c r="P22" s="24">
        <v>133.22999999999999</v>
      </c>
      <c r="Q22" s="24">
        <v>18.8</v>
      </c>
      <c r="R22" s="24">
        <v>18.48</v>
      </c>
      <c r="S22" s="24">
        <v>4272.79</v>
      </c>
      <c r="T22" s="24">
        <v>83.65</v>
      </c>
      <c r="U22" s="24">
        <v>11386.53</v>
      </c>
      <c r="V22" s="24">
        <v>3.9</v>
      </c>
      <c r="W22" s="24">
        <v>0.39</v>
      </c>
      <c r="X22" s="24">
        <v>0.04</v>
      </c>
      <c r="Y22" s="24">
        <v>0.01</v>
      </c>
      <c r="Z22" s="24">
        <v>143.22</v>
      </c>
      <c r="AA22" s="24">
        <v>593157.62</v>
      </c>
      <c r="AB22" s="24">
        <v>147240125.27000001</v>
      </c>
      <c r="AC22" s="24">
        <v>21997.71</v>
      </c>
      <c r="AD22" s="24"/>
      <c r="AE22" s="24">
        <v>18661.689999999999</v>
      </c>
      <c r="AF22" s="24">
        <v>1.27</v>
      </c>
      <c r="AG22" s="24">
        <v>1.91</v>
      </c>
      <c r="AH22" s="24">
        <v>1.25</v>
      </c>
      <c r="AI22" s="24">
        <v>36565.81</v>
      </c>
      <c r="AJ22" s="24"/>
      <c r="AK22" s="24">
        <v>7273455.21</v>
      </c>
      <c r="AL22" s="24">
        <v>7454388.0899999999</v>
      </c>
      <c r="AM22" s="24">
        <v>27934854.609999999</v>
      </c>
    </row>
    <row r="23" spans="1:39" x14ac:dyDescent="0.25">
      <c r="A23" s="18"/>
      <c r="B23" s="24">
        <v>19</v>
      </c>
      <c r="C23" s="24">
        <v>95</v>
      </c>
      <c r="D23" s="24">
        <v>230.46</v>
      </c>
      <c r="E23" s="24">
        <v>279.16000000000003</v>
      </c>
      <c r="F23" s="24">
        <v>9.07</v>
      </c>
      <c r="G23" s="24">
        <v>6.29</v>
      </c>
      <c r="H23" s="24">
        <v>0.54</v>
      </c>
      <c r="I23" s="24">
        <v>0.47</v>
      </c>
      <c r="J23" s="24">
        <v>0</v>
      </c>
      <c r="K23" s="24">
        <v>0</v>
      </c>
      <c r="L23" s="24">
        <v>15.89</v>
      </c>
      <c r="M23" s="24">
        <v>103.6</v>
      </c>
      <c r="N23" s="24">
        <v>6.13</v>
      </c>
      <c r="O23" s="24">
        <v>4.9400000000000004</v>
      </c>
      <c r="P23" s="24">
        <v>133.4</v>
      </c>
      <c r="Q23" s="24">
        <v>18.600000000000001</v>
      </c>
      <c r="R23" s="24">
        <v>18.3</v>
      </c>
      <c r="S23" s="24">
        <v>4081.02</v>
      </c>
      <c r="T23" s="24">
        <v>85.79</v>
      </c>
      <c r="U23" s="24">
        <v>11028.94</v>
      </c>
      <c r="V23" s="24">
        <v>4.08</v>
      </c>
      <c r="W23" s="24">
        <v>0.42</v>
      </c>
      <c r="X23" s="24">
        <v>0.04</v>
      </c>
      <c r="Y23" s="24">
        <v>0.01</v>
      </c>
      <c r="Z23" s="24">
        <v>150.57</v>
      </c>
      <c r="AA23" s="24">
        <v>616035.79</v>
      </c>
      <c r="AB23" s="24">
        <v>145900749.69</v>
      </c>
      <c r="AC23" s="24">
        <v>27366.94</v>
      </c>
      <c r="AD23" s="24"/>
      <c r="AE23" s="24">
        <v>12653.52</v>
      </c>
      <c r="AF23" s="24">
        <v>1.27</v>
      </c>
      <c r="AG23" s="24">
        <v>1.91</v>
      </c>
      <c r="AH23" s="24">
        <v>1.17</v>
      </c>
      <c r="AI23" s="24">
        <v>36483.33</v>
      </c>
      <c r="AJ23" s="24"/>
      <c r="AK23" s="24">
        <v>7175091.3899999997</v>
      </c>
      <c r="AL23" s="24">
        <v>7345446.6500000004</v>
      </c>
      <c r="AM23" s="24">
        <v>27634723.510000002</v>
      </c>
    </row>
    <row r="24" spans="1:39" x14ac:dyDescent="0.25">
      <c r="A24" s="18"/>
      <c r="B24" s="24">
        <v>20</v>
      </c>
      <c r="C24" s="24">
        <v>100</v>
      </c>
      <c r="D24" s="24">
        <v>232.36</v>
      </c>
      <c r="E24" s="24">
        <v>284.87</v>
      </c>
      <c r="F24" s="24">
        <v>9.39</v>
      </c>
      <c r="G24" s="24">
        <v>5.68</v>
      </c>
      <c r="H24" s="24">
        <v>0.51</v>
      </c>
      <c r="I24" s="24">
        <v>0.43</v>
      </c>
      <c r="J24" s="24">
        <v>0</v>
      </c>
      <c r="K24" s="24">
        <v>0</v>
      </c>
      <c r="L24" s="24">
        <v>15.59</v>
      </c>
      <c r="M24" s="24">
        <v>101.43</v>
      </c>
      <c r="N24" s="24">
        <v>6.08</v>
      </c>
      <c r="O24" s="24">
        <v>4.8499999999999996</v>
      </c>
      <c r="P24" s="24">
        <v>133.63999999999999</v>
      </c>
      <c r="Q24" s="24">
        <v>18.21</v>
      </c>
      <c r="R24" s="24">
        <v>17.93</v>
      </c>
      <c r="S24" s="24">
        <v>4057.8</v>
      </c>
      <c r="T24" s="24">
        <v>87.87</v>
      </c>
      <c r="U24" s="24">
        <v>10730.3</v>
      </c>
      <c r="V24" s="24">
        <v>4.25</v>
      </c>
      <c r="W24" s="24">
        <v>0.39</v>
      </c>
      <c r="X24" s="24">
        <v>0.04</v>
      </c>
      <c r="Y24" s="24">
        <v>0.01</v>
      </c>
      <c r="Z24" s="24">
        <v>158.12</v>
      </c>
      <c r="AA24" s="24">
        <v>75547.66</v>
      </c>
      <c r="AB24" s="24">
        <v>144432076.36000001</v>
      </c>
      <c r="AC24" s="24">
        <v>22528.1</v>
      </c>
      <c r="AD24" s="24"/>
      <c r="AE24" s="24">
        <v>16479.490000000002</v>
      </c>
      <c r="AF24" s="24">
        <v>1.0900000000000001</v>
      </c>
      <c r="AG24" s="24">
        <v>1.77</v>
      </c>
      <c r="AH24" s="24">
        <v>1.01</v>
      </c>
      <c r="AI24" s="24">
        <v>35167.17</v>
      </c>
      <c r="AJ24" s="24"/>
      <c r="AK24" s="24">
        <v>7054618.21</v>
      </c>
      <c r="AL24" s="24">
        <v>7215057.2300000004</v>
      </c>
      <c r="AM24" s="24">
        <v>27058430.920000002</v>
      </c>
    </row>
    <row r="25" spans="1:39" x14ac:dyDescent="0.25">
      <c r="A25" s="18"/>
      <c r="B25" s="24">
        <v>21</v>
      </c>
      <c r="C25" s="24">
        <v>105</v>
      </c>
      <c r="D25" s="24">
        <v>234.26</v>
      </c>
      <c r="E25" s="24">
        <v>290.54000000000002</v>
      </c>
      <c r="F25" s="24">
        <v>7.41</v>
      </c>
      <c r="G25" s="24">
        <v>7.92</v>
      </c>
      <c r="H25" s="24">
        <v>0.59</v>
      </c>
      <c r="I25" s="24">
        <v>0.18</v>
      </c>
      <c r="J25" s="24">
        <v>0</v>
      </c>
      <c r="K25" s="24">
        <v>0</v>
      </c>
      <c r="L25" s="24">
        <v>15.91</v>
      </c>
      <c r="M25" s="24">
        <v>144.27000000000001</v>
      </c>
      <c r="N25" s="24">
        <v>6.04</v>
      </c>
      <c r="O25" s="24">
        <v>4.7699999999999996</v>
      </c>
      <c r="P25" s="24">
        <v>133.77000000000001</v>
      </c>
      <c r="Q25" s="24">
        <v>18.04</v>
      </c>
      <c r="R25" s="24">
        <v>17.79</v>
      </c>
      <c r="S25" s="24">
        <v>4544.71</v>
      </c>
      <c r="T25" s="24">
        <v>90.07</v>
      </c>
      <c r="U25" s="24">
        <v>11086.73</v>
      </c>
      <c r="V25" s="24">
        <v>4.4400000000000004</v>
      </c>
      <c r="W25" s="24">
        <v>0.16</v>
      </c>
      <c r="X25" s="24">
        <v>0.01</v>
      </c>
      <c r="Y25" s="24">
        <v>0</v>
      </c>
      <c r="Z25" s="24">
        <v>163.75</v>
      </c>
      <c r="AA25" s="24">
        <v>75758.8</v>
      </c>
      <c r="AB25" s="24">
        <v>144641690.78</v>
      </c>
      <c r="AC25" s="24">
        <v>30185.439999999999</v>
      </c>
      <c r="AD25" s="24"/>
      <c r="AE25" s="24">
        <v>15847.86</v>
      </c>
      <c r="AF25" s="24">
        <v>0.86</v>
      </c>
      <c r="AG25" s="24">
        <v>1.56</v>
      </c>
      <c r="AH25" s="24">
        <v>1</v>
      </c>
      <c r="AI25" s="24">
        <v>42250.39</v>
      </c>
      <c r="AJ25" s="24"/>
      <c r="AK25" s="24">
        <v>6939065.0899999999</v>
      </c>
      <c r="AL25" s="24">
        <v>7089554.8799999999</v>
      </c>
      <c r="AM25" s="24">
        <v>26814357.43</v>
      </c>
    </row>
    <row r="26" spans="1:39" x14ac:dyDescent="0.25">
      <c r="A26" s="18"/>
      <c r="B26" s="24">
        <v>22</v>
      </c>
      <c r="C26" s="24">
        <v>110</v>
      </c>
      <c r="D26" s="24">
        <v>236.14</v>
      </c>
      <c r="E26" s="24">
        <v>296.73</v>
      </c>
      <c r="F26" s="24">
        <v>7.66</v>
      </c>
      <c r="G26" s="24">
        <v>7.55</v>
      </c>
      <c r="H26" s="24">
        <v>0.56999999999999995</v>
      </c>
      <c r="I26" s="24">
        <v>0.08</v>
      </c>
      <c r="J26" s="24">
        <v>0</v>
      </c>
      <c r="K26" s="24">
        <v>0</v>
      </c>
      <c r="L26" s="24">
        <v>15.78</v>
      </c>
      <c r="M26" s="24">
        <v>165.49</v>
      </c>
      <c r="N26" s="24">
        <v>6.11</v>
      </c>
      <c r="O26" s="24">
        <v>4.84</v>
      </c>
      <c r="P26" s="24">
        <v>133.86000000000001</v>
      </c>
      <c r="Q26" s="24">
        <v>18.239999999999998</v>
      </c>
      <c r="R26" s="24">
        <v>17.96</v>
      </c>
      <c r="S26" s="24">
        <v>4283.03</v>
      </c>
      <c r="T26" s="24">
        <v>90.48</v>
      </c>
      <c r="U26" s="24">
        <v>10710.95</v>
      </c>
      <c r="V26" s="24">
        <v>4.5999999999999996</v>
      </c>
      <c r="W26" s="24">
        <v>7.0000000000000007E-2</v>
      </c>
      <c r="X26" s="24">
        <v>0.01</v>
      </c>
      <c r="Y26" s="24">
        <v>0</v>
      </c>
      <c r="Z26" s="24">
        <v>173.81</v>
      </c>
      <c r="AA26" s="24">
        <v>0</v>
      </c>
      <c r="AB26" s="24">
        <v>146519543.43000001</v>
      </c>
      <c r="AC26" s="24">
        <v>39245.56</v>
      </c>
      <c r="AD26" s="24"/>
      <c r="AE26" s="24">
        <v>16521.93</v>
      </c>
      <c r="AF26" s="24">
        <v>0.93</v>
      </c>
      <c r="AG26" s="24">
        <v>1.8</v>
      </c>
      <c r="AH26" s="24">
        <v>0.98</v>
      </c>
      <c r="AI26" s="24">
        <v>51409.67</v>
      </c>
      <c r="AJ26" s="24"/>
      <c r="AK26" s="24">
        <v>7052131.6399999997</v>
      </c>
      <c r="AL26" s="24">
        <v>7193565.79</v>
      </c>
      <c r="AM26" s="24">
        <v>27109901.710000001</v>
      </c>
    </row>
    <row r="27" spans="1:39" x14ac:dyDescent="0.25">
      <c r="A27" s="18"/>
      <c r="B27" s="24">
        <v>23</v>
      </c>
      <c r="C27" s="24">
        <v>115</v>
      </c>
      <c r="D27" s="24">
        <v>237.97</v>
      </c>
      <c r="E27" s="24">
        <v>302.76</v>
      </c>
      <c r="F27" s="24">
        <v>8.3800000000000008</v>
      </c>
      <c r="G27" s="24">
        <v>6.64</v>
      </c>
      <c r="H27" s="24">
        <v>0.54</v>
      </c>
      <c r="I27" s="24">
        <v>0.1</v>
      </c>
      <c r="J27" s="24">
        <v>0</v>
      </c>
      <c r="K27" s="24">
        <v>0</v>
      </c>
      <c r="L27" s="24">
        <v>15.55</v>
      </c>
      <c r="M27" s="24">
        <v>162.9</v>
      </c>
      <c r="N27" s="24">
        <v>6.16</v>
      </c>
      <c r="O27" s="24">
        <v>4.8499999999999996</v>
      </c>
      <c r="P27" s="24">
        <v>134.1</v>
      </c>
      <c r="Q27" s="24">
        <v>18.36</v>
      </c>
      <c r="R27" s="24">
        <v>18.059999999999999</v>
      </c>
      <c r="S27" s="24">
        <v>3988.37</v>
      </c>
      <c r="T27" s="24">
        <v>89.14</v>
      </c>
      <c r="U27" s="24">
        <v>10786.4</v>
      </c>
      <c r="V27" s="24">
        <v>4.79</v>
      </c>
      <c r="W27" s="24">
        <v>0.09</v>
      </c>
      <c r="X27" s="24">
        <v>0.01</v>
      </c>
      <c r="Y27" s="24">
        <v>0</v>
      </c>
      <c r="Z27" s="24">
        <v>181.71</v>
      </c>
      <c r="AA27" s="24">
        <v>0</v>
      </c>
      <c r="AB27" s="24">
        <v>150230878.80000001</v>
      </c>
      <c r="AC27" s="24">
        <v>32742.92</v>
      </c>
      <c r="AD27" s="24"/>
      <c r="AE27" s="24">
        <v>25042.54</v>
      </c>
      <c r="AF27" s="24">
        <v>0.74</v>
      </c>
      <c r="AG27" s="24">
        <v>1.77</v>
      </c>
      <c r="AH27" s="24">
        <v>0.74</v>
      </c>
      <c r="AI27" s="24">
        <v>55046.79</v>
      </c>
      <c r="AJ27" s="24"/>
      <c r="AK27" s="24">
        <v>7071596.6600000001</v>
      </c>
      <c r="AL27" s="24">
        <v>7203899.8300000001</v>
      </c>
      <c r="AM27" s="24">
        <v>27280329.550000001</v>
      </c>
    </row>
    <row r="28" spans="1:39" x14ac:dyDescent="0.25">
      <c r="A28" s="18"/>
      <c r="B28" s="24">
        <v>24</v>
      </c>
      <c r="C28" s="24">
        <v>120</v>
      </c>
      <c r="D28" s="24">
        <v>239.82</v>
      </c>
      <c r="E28" s="24">
        <v>308.45</v>
      </c>
      <c r="F28" s="24">
        <v>10.24</v>
      </c>
      <c r="G28" s="24">
        <v>4.9400000000000004</v>
      </c>
      <c r="H28" s="24">
        <v>0.49</v>
      </c>
      <c r="I28" s="24">
        <v>0.1</v>
      </c>
      <c r="J28" s="24">
        <v>0</v>
      </c>
      <c r="K28" s="24">
        <v>0</v>
      </c>
      <c r="L28" s="24">
        <v>15.68</v>
      </c>
      <c r="M28" s="24">
        <v>132.58000000000001</v>
      </c>
      <c r="N28" s="24">
        <v>6.17</v>
      </c>
      <c r="O28" s="24">
        <v>4.8</v>
      </c>
      <c r="P28" s="24">
        <v>134.31</v>
      </c>
      <c r="Q28" s="24">
        <v>18.239999999999998</v>
      </c>
      <c r="R28" s="24">
        <v>17.920000000000002</v>
      </c>
      <c r="S28" s="24">
        <v>4388.1400000000003</v>
      </c>
      <c r="T28" s="24">
        <v>87.55</v>
      </c>
      <c r="U28" s="24">
        <v>10996.51</v>
      </c>
      <c r="V28" s="24">
        <v>5.01</v>
      </c>
      <c r="W28" s="24">
        <v>0.09</v>
      </c>
      <c r="X28" s="24">
        <v>0.01</v>
      </c>
      <c r="Y28" s="24">
        <v>0</v>
      </c>
      <c r="Z28" s="24">
        <v>185.56</v>
      </c>
      <c r="AA28" s="24">
        <v>0</v>
      </c>
      <c r="AB28" s="24">
        <v>156560493.53999999</v>
      </c>
      <c r="AC28" s="24">
        <v>34916.019999999997</v>
      </c>
      <c r="AD28" s="24"/>
      <c r="AE28" s="24">
        <v>16065.67</v>
      </c>
      <c r="AF28" s="24">
        <v>0.51</v>
      </c>
      <c r="AG28" s="24">
        <v>1.44</v>
      </c>
      <c r="AH28" s="24">
        <v>0.51</v>
      </c>
      <c r="AI28" s="24">
        <v>45050.21</v>
      </c>
      <c r="AJ28" s="24"/>
      <c r="AK28" s="24">
        <v>7015405.5199999996</v>
      </c>
      <c r="AL28" s="24">
        <v>7139429.3600000003</v>
      </c>
      <c r="AM28" s="24">
        <v>27105649.800000001</v>
      </c>
    </row>
    <row r="29" spans="1:39" x14ac:dyDescent="0.25">
      <c r="A29" s="18"/>
      <c r="B29" s="24">
        <v>25</v>
      </c>
      <c r="C29" s="24">
        <v>125</v>
      </c>
      <c r="D29" s="24">
        <v>241.93</v>
      </c>
      <c r="E29" s="24">
        <v>314.08</v>
      </c>
      <c r="F29" s="24">
        <v>10.42</v>
      </c>
      <c r="G29" s="24">
        <v>4.42</v>
      </c>
      <c r="H29" s="24">
        <v>0.47</v>
      </c>
      <c r="I29" s="24">
        <v>0.1</v>
      </c>
      <c r="J29" s="24">
        <v>0</v>
      </c>
      <c r="K29" s="24">
        <v>0</v>
      </c>
      <c r="L29" s="24">
        <v>15.31</v>
      </c>
      <c r="M29" s="24">
        <v>126.35</v>
      </c>
      <c r="N29" s="24">
        <v>6.2</v>
      </c>
      <c r="O29" s="24">
        <v>4.7699999999999996</v>
      </c>
      <c r="P29" s="24">
        <v>134.5</v>
      </c>
      <c r="Q29" s="24">
        <v>17.77</v>
      </c>
      <c r="R29" s="24">
        <v>17.52</v>
      </c>
      <c r="S29" s="24">
        <v>4453.58</v>
      </c>
      <c r="T29" s="24">
        <v>87.98</v>
      </c>
      <c r="U29" s="24">
        <v>10943.33</v>
      </c>
      <c r="V29" s="24">
        <v>5.25</v>
      </c>
      <c r="W29" s="24">
        <v>0.09</v>
      </c>
      <c r="X29" s="24">
        <v>0.01</v>
      </c>
      <c r="Y29" s="24">
        <v>0</v>
      </c>
      <c r="Z29" s="24">
        <v>186.02</v>
      </c>
      <c r="AA29" s="24">
        <v>0</v>
      </c>
      <c r="AB29" s="24">
        <v>164876450.59999999</v>
      </c>
      <c r="AC29" s="24">
        <v>29481.83</v>
      </c>
      <c r="AD29" s="24"/>
      <c r="AE29" s="24">
        <v>13983.86</v>
      </c>
      <c r="AF29" s="24">
        <v>0.53</v>
      </c>
      <c r="AG29" s="24">
        <v>1.38</v>
      </c>
      <c r="AH29" s="24">
        <v>0.51</v>
      </c>
      <c r="AI29" s="24">
        <v>40031.79</v>
      </c>
      <c r="AJ29" s="24"/>
      <c r="AK29" s="24">
        <v>6970191.6500000004</v>
      </c>
      <c r="AL29" s="24">
        <v>7086165.6200000001</v>
      </c>
      <c r="AM29" s="24">
        <v>26415391.260000002</v>
      </c>
    </row>
    <row r="30" spans="1:39" x14ac:dyDescent="0.25">
      <c r="A30" s="18"/>
      <c r="B30" s="24">
        <v>26</v>
      </c>
      <c r="C30" s="24">
        <v>130</v>
      </c>
      <c r="D30" s="24">
        <v>244.14</v>
      </c>
      <c r="E30" s="24">
        <v>319.95999999999998</v>
      </c>
      <c r="F30" s="24">
        <v>10.72</v>
      </c>
      <c r="G30" s="24">
        <v>4.55</v>
      </c>
      <c r="H30" s="24">
        <v>0.48</v>
      </c>
      <c r="I30" s="24">
        <v>0.27</v>
      </c>
      <c r="J30" s="24">
        <v>0</v>
      </c>
      <c r="K30" s="24">
        <v>0</v>
      </c>
      <c r="L30" s="24">
        <v>15.76</v>
      </c>
      <c r="M30" s="24">
        <v>123.21</v>
      </c>
      <c r="N30" s="24">
        <v>6.21</v>
      </c>
      <c r="O30" s="24">
        <v>4.7300000000000004</v>
      </c>
      <c r="P30" s="24">
        <v>134.62</v>
      </c>
      <c r="Q30" s="24">
        <v>18.190000000000001</v>
      </c>
      <c r="R30" s="24">
        <v>17.96</v>
      </c>
      <c r="S30" s="24">
        <v>4855.13</v>
      </c>
      <c r="T30" s="24">
        <v>89.16</v>
      </c>
      <c r="U30" s="24">
        <v>10921.25</v>
      </c>
      <c r="V30" s="24">
        <v>5.51</v>
      </c>
      <c r="W30" s="24">
        <v>0.24</v>
      </c>
      <c r="X30" s="24">
        <v>0.02</v>
      </c>
      <c r="Y30" s="24">
        <v>0.01</v>
      </c>
      <c r="Z30" s="24">
        <v>186.54</v>
      </c>
      <c r="AA30" s="24">
        <v>0</v>
      </c>
      <c r="AB30" s="24">
        <v>172572179.72</v>
      </c>
      <c r="AC30" s="24">
        <v>24395.360000000001</v>
      </c>
      <c r="AD30" s="24"/>
      <c r="AE30" s="24">
        <v>15875.4</v>
      </c>
      <c r="AF30" s="24">
        <v>0.96</v>
      </c>
      <c r="AG30" s="24">
        <v>1.58</v>
      </c>
      <c r="AH30" s="24">
        <v>1.1200000000000001</v>
      </c>
      <c r="AI30" s="24">
        <v>37080.6</v>
      </c>
      <c r="AJ30" s="24"/>
      <c r="AK30" s="24">
        <v>6916222.8600000003</v>
      </c>
      <c r="AL30" s="24">
        <v>7024746.2300000004</v>
      </c>
      <c r="AM30" s="24">
        <v>27035290.300000001</v>
      </c>
    </row>
    <row r="31" spans="1:39" x14ac:dyDescent="0.25">
      <c r="A31" s="18"/>
      <c r="B31" s="24">
        <v>27</v>
      </c>
      <c r="C31" s="24">
        <v>135</v>
      </c>
      <c r="D31" s="24">
        <v>245.96</v>
      </c>
      <c r="E31" s="24">
        <v>325.12</v>
      </c>
      <c r="F31" s="24">
        <v>10.56</v>
      </c>
      <c r="G31" s="24">
        <v>4.3</v>
      </c>
      <c r="H31" s="24">
        <v>0.47</v>
      </c>
      <c r="I31" s="24">
        <v>0.22</v>
      </c>
      <c r="J31" s="24">
        <v>0</v>
      </c>
      <c r="K31" s="24">
        <v>0</v>
      </c>
      <c r="L31" s="24">
        <v>15.32</v>
      </c>
      <c r="M31" s="24">
        <v>126.93</v>
      </c>
      <c r="N31" s="24">
        <v>6.19</v>
      </c>
      <c r="O31" s="24">
        <v>4.66</v>
      </c>
      <c r="P31" s="24">
        <v>134.76</v>
      </c>
      <c r="Q31" s="24">
        <v>17.78</v>
      </c>
      <c r="R31" s="24">
        <v>17.489999999999998</v>
      </c>
      <c r="S31" s="24">
        <v>4631.1499999999996</v>
      </c>
      <c r="T31" s="24">
        <v>90.71</v>
      </c>
      <c r="U31" s="24">
        <v>11476.97</v>
      </c>
      <c r="V31" s="24">
        <v>5.76</v>
      </c>
      <c r="W31" s="24">
        <v>0.2</v>
      </c>
      <c r="X31" s="24">
        <v>0.02</v>
      </c>
      <c r="Y31" s="24">
        <v>0</v>
      </c>
      <c r="Z31" s="24">
        <v>191.17</v>
      </c>
      <c r="AA31" s="24">
        <v>0</v>
      </c>
      <c r="AB31" s="24">
        <v>173392748.22999999</v>
      </c>
      <c r="AC31" s="24">
        <v>29518.05</v>
      </c>
      <c r="AD31" s="24"/>
      <c r="AE31" s="24">
        <v>10553.85</v>
      </c>
      <c r="AF31" s="24">
        <v>0.7</v>
      </c>
      <c r="AG31" s="24">
        <v>1.41</v>
      </c>
      <c r="AH31" s="24">
        <v>0.73</v>
      </c>
      <c r="AI31" s="24">
        <v>36865.300000000003</v>
      </c>
      <c r="AJ31" s="24"/>
      <c r="AK31" s="24">
        <v>6829911.6500000004</v>
      </c>
      <c r="AL31" s="24">
        <v>6931189.2999999998</v>
      </c>
      <c r="AM31" s="24">
        <v>26427398.23</v>
      </c>
    </row>
    <row r="32" spans="1:39" x14ac:dyDescent="0.25">
      <c r="A32" s="18"/>
      <c r="B32" s="24">
        <v>28</v>
      </c>
      <c r="C32" s="24">
        <v>140</v>
      </c>
      <c r="D32" s="24">
        <v>247.94</v>
      </c>
      <c r="E32" s="24">
        <v>330.41</v>
      </c>
      <c r="F32" s="24">
        <v>10.62</v>
      </c>
      <c r="G32" s="24">
        <v>4.08</v>
      </c>
      <c r="H32" s="24">
        <v>0.46</v>
      </c>
      <c r="I32" s="24">
        <v>0.19</v>
      </c>
      <c r="J32" s="24">
        <v>0</v>
      </c>
      <c r="K32" s="24">
        <v>0</v>
      </c>
      <c r="L32" s="24">
        <v>15.16</v>
      </c>
      <c r="M32" s="24">
        <v>131.05000000000001</v>
      </c>
      <c r="N32" s="24">
        <v>6.2</v>
      </c>
      <c r="O32" s="24">
        <v>4.6100000000000003</v>
      </c>
      <c r="P32" s="24">
        <v>134.88999999999999</v>
      </c>
      <c r="Q32" s="24">
        <v>17.64</v>
      </c>
      <c r="R32" s="24">
        <v>17.28</v>
      </c>
      <c r="S32" s="24">
        <v>4671.29</v>
      </c>
      <c r="T32" s="24">
        <v>92.16</v>
      </c>
      <c r="U32" s="24">
        <v>11236</v>
      </c>
      <c r="V32" s="24">
        <v>6.02</v>
      </c>
      <c r="W32" s="24">
        <v>0.17</v>
      </c>
      <c r="X32" s="24">
        <v>0.01</v>
      </c>
      <c r="Y32" s="24">
        <v>0</v>
      </c>
      <c r="Z32" s="24">
        <v>193.02</v>
      </c>
      <c r="AA32" s="24">
        <v>0</v>
      </c>
      <c r="AB32" s="24">
        <v>178230907.41999999</v>
      </c>
      <c r="AC32" s="24">
        <v>25618.73</v>
      </c>
      <c r="AD32" s="24"/>
      <c r="AE32" s="24">
        <v>13346.63</v>
      </c>
      <c r="AF32" s="24">
        <v>0.72</v>
      </c>
      <c r="AG32" s="24">
        <v>1.38</v>
      </c>
      <c r="AH32" s="24">
        <v>0.8</v>
      </c>
      <c r="AI32" s="24">
        <v>35614.89</v>
      </c>
      <c r="AJ32" s="24"/>
      <c r="AK32" s="24">
        <v>6754327.0499999998</v>
      </c>
      <c r="AL32" s="24">
        <v>6848918.1200000001</v>
      </c>
      <c r="AM32" s="24">
        <v>26219125.539999999</v>
      </c>
    </row>
    <row r="33" spans="1:39" x14ac:dyDescent="0.25">
      <c r="A33" s="18"/>
      <c r="B33" s="24">
        <v>29</v>
      </c>
      <c r="C33" s="24">
        <v>145</v>
      </c>
      <c r="D33" s="24">
        <v>249.91</v>
      </c>
      <c r="E33" s="24">
        <v>335.68</v>
      </c>
      <c r="F33" s="24">
        <v>10.11</v>
      </c>
      <c r="G33" s="24">
        <v>4.3499999999999996</v>
      </c>
      <c r="H33" s="24">
        <v>0.46</v>
      </c>
      <c r="I33" s="24">
        <v>0.21</v>
      </c>
      <c r="J33" s="24">
        <v>0</v>
      </c>
      <c r="K33" s="24">
        <v>0</v>
      </c>
      <c r="L33" s="24">
        <v>14.92</v>
      </c>
      <c r="M33" s="24">
        <v>134.19</v>
      </c>
      <c r="N33" s="24">
        <v>6.22</v>
      </c>
      <c r="O33" s="24">
        <v>4.58</v>
      </c>
      <c r="P33" s="24">
        <v>134.97</v>
      </c>
      <c r="Q33" s="24">
        <v>17.350000000000001</v>
      </c>
      <c r="R33" s="24">
        <v>17.07</v>
      </c>
      <c r="S33" s="24">
        <v>4482.99</v>
      </c>
      <c r="T33" s="24">
        <v>93.6</v>
      </c>
      <c r="U33" s="24">
        <v>10678.88</v>
      </c>
      <c r="V33" s="24">
        <v>6.27</v>
      </c>
      <c r="W33" s="24">
        <v>0.19</v>
      </c>
      <c r="X33" s="24">
        <v>0.01</v>
      </c>
      <c r="Y33" s="24">
        <v>0</v>
      </c>
      <c r="Z33" s="24">
        <v>195.17</v>
      </c>
      <c r="AA33" s="24">
        <v>0</v>
      </c>
      <c r="AB33" s="24">
        <v>182507846.34999999</v>
      </c>
      <c r="AC33" s="24">
        <v>21795.360000000001</v>
      </c>
      <c r="AD33" s="24"/>
      <c r="AE33" s="24">
        <v>17125.560000000001</v>
      </c>
      <c r="AF33" s="24">
        <v>0.76</v>
      </c>
      <c r="AG33" s="24">
        <v>1.43</v>
      </c>
      <c r="AH33" s="24">
        <v>0.84</v>
      </c>
      <c r="AI33" s="24">
        <v>34409.11</v>
      </c>
      <c r="AJ33" s="24"/>
      <c r="AK33" s="24">
        <v>6712790.5499999998</v>
      </c>
      <c r="AL33" s="24">
        <v>6801070.7999999998</v>
      </c>
      <c r="AM33" s="24">
        <v>25789117.48</v>
      </c>
    </row>
    <row r="34" spans="1:39" x14ac:dyDescent="0.25">
      <c r="A34" s="18"/>
      <c r="B34" s="24">
        <v>30</v>
      </c>
      <c r="C34" s="24">
        <v>150</v>
      </c>
      <c r="D34" s="24">
        <v>251.97</v>
      </c>
      <c r="E34" s="24">
        <v>341.09</v>
      </c>
      <c r="F34" s="24">
        <v>10.16</v>
      </c>
      <c r="G34" s="24">
        <v>4.3</v>
      </c>
      <c r="H34" s="24">
        <v>0.46</v>
      </c>
      <c r="I34" s="24">
        <v>0.42</v>
      </c>
      <c r="J34" s="24">
        <v>0</v>
      </c>
      <c r="K34" s="24">
        <v>0</v>
      </c>
      <c r="L34" s="24">
        <v>14.92</v>
      </c>
      <c r="M34" s="24">
        <v>133.93</v>
      </c>
      <c r="N34" s="24">
        <v>6.25</v>
      </c>
      <c r="O34" s="24">
        <v>4.55</v>
      </c>
      <c r="P34" s="24">
        <v>135.13999999999999</v>
      </c>
      <c r="Q34" s="24">
        <v>17.28</v>
      </c>
      <c r="R34" s="24">
        <v>17.03</v>
      </c>
      <c r="S34" s="24">
        <v>4665.95</v>
      </c>
      <c r="T34" s="24">
        <v>94.96</v>
      </c>
      <c r="U34" s="24">
        <v>10511.19</v>
      </c>
      <c r="V34" s="24">
        <v>6.54</v>
      </c>
      <c r="W34" s="24">
        <v>0.39</v>
      </c>
      <c r="X34" s="24">
        <v>0.03</v>
      </c>
      <c r="Y34" s="24">
        <v>0.01</v>
      </c>
      <c r="Z34" s="24">
        <v>197.86</v>
      </c>
      <c r="AA34" s="24">
        <v>0</v>
      </c>
      <c r="AB34" s="24">
        <v>186330169.63</v>
      </c>
      <c r="AC34" s="24">
        <v>21028.11</v>
      </c>
      <c r="AD34" s="24"/>
      <c r="AE34" s="24">
        <v>14071.63</v>
      </c>
      <c r="AF34" s="24">
        <v>0.96</v>
      </c>
      <c r="AG34" s="24">
        <v>1.49</v>
      </c>
      <c r="AH34" s="24">
        <v>1.1100000000000001</v>
      </c>
      <c r="AI34" s="24">
        <v>32206.57</v>
      </c>
      <c r="AJ34" s="24"/>
      <c r="AK34" s="24">
        <v>6675585.9699999997</v>
      </c>
      <c r="AL34" s="24">
        <v>6757648.0300000003</v>
      </c>
      <c r="AM34" s="24">
        <v>25685975.260000002</v>
      </c>
    </row>
    <row r="36" spans="1:39" x14ac:dyDescent="0.25">
      <c r="E36" s="24"/>
      <c r="R36">
        <f>R4/L4</f>
        <v>1.1370716510903427</v>
      </c>
    </row>
    <row r="37" spans="1:39" x14ac:dyDescent="0.25">
      <c r="E37" s="24"/>
      <c r="R37">
        <f t="shared" ref="R37:R48" si="0">R5/L5</f>
        <v>1.1537990196078429</v>
      </c>
    </row>
    <row r="38" spans="1:39" x14ac:dyDescent="0.25">
      <c r="E38" s="24"/>
      <c r="R38">
        <f t="shared" si="0"/>
        <v>1.1540342298288508</v>
      </c>
    </row>
    <row r="39" spans="1:39" x14ac:dyDescent="0.25">
      <c r="E39" s="24"/>
      <c r="R39">
        <f t="shared" si="0"/>
        <v>1.1546197360150849</v>
      </c>
    </row>
    <row r="40" spans="1:39" x14ac:dyDescent="0.25">
      <c r="R40">
        <f t="shared" si="0"/>
        <v>1.156211562115621</v>
      </c>
    </row>
    <row r="41" spans="1:39" x14ac:dyDescent="0.25">
      <c r="E41" s="24"/>
      <c r="R41">
        <f t="shared" si="0"/>
        <v>1.1539844218094668</v>
      </c>
    </row>
    <row r="42" spans="1:39" x14ac:dyDescent="0.25">
      <c r="E42" s="24"/>
      <c r="R42">
        <f t="shared" si="0"/>
        <v>1.1480397893504974</v>
      </c>
    </row>
    <row r="43" spans="1:39" x14ac:dyDescent="0.25">
      <c r="E43" s="24"/>
      <c r="R43">
        <f t="shared" si="0"/>
        <v>1.1508347725964305</v>
      </c>
    </row>
    <row r="44" spans="1:39" x14ac:dyDescent="0.25">
      <c r="E44" s="24"/>
      <c r="R44">
        <f t="shared" si="0"/>
        <v>1.1595558153126826</v>
      </c>
    </row>
    <row r="45" spans="1:39" x14ac:dyDescent="0.25">
      <c r="E45" s="24"/>
      <c r="R45">
        <f t="shared" si="0"/>
        <v>1.156885531667635</v>
      </c>
    </row>
    <row r="46" spans="1:39" x14ac:dyDescent="0.25">
      <c r="R46">
        <f t="shared" si="0"/>
        <v>1.1573693482090428</v>
      </c>
    </row>
    <row r="47" spans="1:39" x14ac:dyDescent="0.25">
      <c r="R47">
        <f t="shared" si="0"/>
        <v>1.1573163678426839</v>
      </c>
    </row>
    <row r="48" spans="1:39" x14ac:dyDescent="0.25">
      <c r="R48">
        <f t="shared" si="0"/>
        <v>1.1558208955223881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77DF8B229149043AC056CBFE8B11EF9" ma:contentTypeVersion="17" ma:contentTypeDescription="Create a new document." ma:contentTypeScope="" ma:versionID="716a1bdec1cc88399e29327e88587bba">
  <xsd:schema xmlns:xsd="http://www.w3.org/2001/XMLSchema" xmlns:xs="http://www.w3.org/2001/XMLSchema" xmlns:p="http://schemas.microsoft.com/office/2006/metadata/properties" xmlns:ns3="9c314a0d-fc0e-415c-9aed-f7cf8316431a" xmlns:ns4="a389610a-632f-450a-96e1-8e2237e52dab" targetNamespace="http://schemas.microsoft.com/office/2006/metadata/properties" ma:root="true" ma:fieldsID="56a490e7b65faea4a75bfad5c990da23" ns3:_="" ns4:_="">
    <xsd:import namespace="9c314a0d-fc0e-415c-9aed-f7cf8316431a"/>
    <xsd:import namespace="a389610a-632f-450a-96e1-8e2237e52da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LengthInSeconds"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314a0d-fc0e-415c-9aed-f7cf8316431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89610a-632f-450a-96e1-8e2237e52da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F3E1B9-97BC-4B76-B7D1-8FB4429759A3}">
  <ds:schemaRefs>
    <ds:schemaRef ds:uri="9c314a0d-fc0e-415c-9aed-f7cf8316431a"/>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infopath/2007/PartnerControls"/>
    <ds:schemaRef ds:uri="a389610a-632f-450a-96e1-8e2237e52dab"/>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F1EB8420-6A3B-419B-B20C-49A3902F7E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314a0d-fc0e-415c-9aed-f7cf8316431a"/>
    <ds:schemaRef ds:uri="a389610a-632f-450a-96e1-8e2237e52d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5480D7-F885-4CE3-8908-B6C3C877CD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71</vt:i4>
      </vt:variant>
    </vt:vector>
  </HeadingPairs>
  <TitlesOfParts>
    <vt:vector size="104" baseType="lpstr">
      <vt:lpstr>Index</vt:lpstr>
      <vt:lpstr>0 Fig S1</vt:lpstr>
      <vt:lpstr>1.1 lund 95%</vt:lpstr>
      <vt:lpstr>1.2 skytt 95%</vt:lpstr>
      <vt:lpstr>1.3 peter 95%</vt:lpstr>
      <vt:lpstr>1.4 gust 95%</vt:lpstr>
      <vt:lpstr>1.5 sub0,53 95%</vt:lpstr>
      <vt:lpstr>2.1. Harvest 95%</vt:lpstr>
      <vt:lpstr>2.2 Harvest 75%</vt:lpstr>
      <vt:lpstr>2.3 Set aside x2</vt:lpstr>
      <vt:lpstr>2.4 Set aside x3</vt:lpstr>
      <vt:lpstr>2.5 Fert x2 </vt:lpstr>
      <vt:lpstr>2.6 Fert x3 </vt:lpstr>
      <vt:lpstr>2.7 Fert x7 </vt:lpstr>
      <vt:lpstr>2.8 Fert x35 </vt:lpstr>
      <vt:lpstr>2.9 Biofuel 21 TWh</vt:lpstr>
      <vt:lpstr>2.10 Prod Gust real. pot.</vt:lpstr>
      <vt:lpstr>2.11 Prod Gust 2017</vt:lpstr>
      <vt:lpstr>2.12 rotation +30</vt:lpstr>
      <vt:lpstr>2.13 Harv 95% north lat 60</vt:lpstr>
      <vt:lpstr>3.1 Harvest levels</vt:lpstr>
      <vt:lpstr>3.2 Regeneration</vt:lpstr>
      <vt:lpstr>3.3 P. contorta</vt:lpstr>
      <vt:lpstr>3.4 Set-aside</vt:lpstr>
      <vt:lpstr>3.5 Fertilization</vt:lpstr>
      <vt:lpstr>3.6 Stumps</vt:lpstr>
      <vt:lpstr>3.7 Slash</vt:lpstr>
      <vt:lpstr>3.8 Subst Lundmark 2014</vt:lpstr>
      <vt:lpstr>3.9 Subst in Gustavsson 2017</vt:lpstr>
      <vt:lpstr>3.10 Forest data Gustav 2017</vt:lpstr>
      <vt:lpstr>3.11 Fractions Schulte 2022</vt:lpstr>
      <vt:lpstr>4 Figures</vt:lpstr>
      <vt:lpstr>5 Heureka parameters</vt:lpstr>
      <vt:lpstr>'1.1 lund 95%'!k</vt:lpstr>
      <vt:lpstr>'1.2 skytt 95%'!k</vt:lpstr>
      <vt:lpstr>'1.3 peter 95%'!k</vt:lpstr>
      <vt:lpstr>'1.4 gust 95%'!k</vt:lpstr>
      <vt:lpstr>'1.5 sub0,53 95%'!k</vt:lpstr>
      <vt:lpstr>k</vt:lpstr>
      <vt:lpstr>'1.1 lund 95%'!p</vt:lpstr>
      <vt:lpstr>'1.2 skytt 95%'!p</vt:lpstr>
      <vt:lpstr>'1.3 peter 95%'!p</vt:lpstr>
      <vt:lpstr>'1.4 gust 95%'!p</vt:lpstr>
      <vt:lpstr>'1.5 sub0,53 95%'!p</vt:lpstr>
      <vt:lpstr>'3.9 Subst in Gustavsson 2017'!p</vt:lpstr>
      <vt:lpstr>'1.1 lund 95%'!paperpulp</vt:lpstr>
      <vt:lpstr>'1.2 skytt 95%'!paperpulp</vt:lpstr>
      <vt:lpstr>'1.3 peter 95%'!paperpulp</vt:lpstr>
      <vt:lpstr>'1.4 gust 95%'!paperpulp</vt:lpstr>
      <vt:lpstr>'1.5 sub0,53 95%'!paperpulp</vt:lpstr>
      <vt:lpstr>paperpulp</vt:lpstr>
      <vt:lpstr>'1.1 lund 95%'!papertimb</vt:lpstr>
      <vt:lpstr>'1.2 skytt 95%'!papertimb</vt:lpstr>
      <vt:lpstr>'1.3 peter 95%'!papertimb</vt:lpstr>
      <vt:lpstr>'1.4 gust 95%'!papertimb</vt:lpstr>
      <vt:lpstr>'1.5 sub0,53 95%'!papertimb</vt:lpstr>
      <vt:lpstr>papertimb</vt:lpstr>
      <vt:lpstr>pbio</vt:lpstr>
      <vt:lpstr>'1.1 lund 95%'!pboard</vt:lpstr>
      <vt:lpstr>'1.2 skytt 95%'!pboard</vt:lpstr>
      <vt:lpstr>'1.3 peter 95%'!pboard</vt:lpstr>
      <vt:lpstr>'1.4 gust 95%'!pboard</vt:lpstr>
      <vt:lpstr>'1.5 sub0,53 95%'!pboard</vt:lpstr>
      <vt:lpstr>pboard</vt:lpstr>
      <vt:lpstr>'1.3 peter 95%'!pf</vt:lpstr>
      <vt:lpstr>'1.1 lund 95%'!pp</vt:lpstr>
      <vt:lpstr>'1.3 peter 95%'!pp</vt:lpstr>
      <vt:lpstr>'1.1 lund 95%'!ppaper</vt:lpstr>
      <vt:lpstr>'1.2 skytt 95%'!ppaper</vt:lpstr>
      <vt:lpstr>'1.3 peter 95%'!ppaper</vt:lpstr>
      <vt:lpstr>'1.4 gust 95%'!ppaper</vt:lpstr>
      <vt:lpstr>ppaper</vt:lpstr>
      <vt:lpstr>'1.1 lund 95%'!ppaperboard</vt:lpstr>
      <vt:lpstr>'1.2 skytt 95%'!ppaperboard</vt:lpstr>
      <vt:lpstr>'1.3 peter 95%'!ppaperboard</vt:lpstr>
      <vt:lpstr>'1.4 gust 95%'!ppaperboard</vt:lpstr>
      <vt:lpstr>'1.5 sub0,53 95%'!ppaperboard</vt:lpstr>
      <vt:lpstr>ppaperboard</vt:lpstr>
      <vt:lpstr>'1.3 peter 95%'!psfuel</vt:lpstr>
      <vt:lpstr>'1.1 lund 95%'!qboard</vt:lpstr>
      <vt:lpstr>'1.2 skytt 95%'!qboard</vt:lpstr>
      <vt:lpstr>'1.3 peter 95%'!qboard</vt:lpstr>
      <vt:lpstr>'1.4 gust 95%'!qboard</vt:lpstr>
      <vt:lpstr>'1.5 sub0,53 95%'!qboard</vt:lpstr>
      <vt:lpstr>qboard</vt:lpstr>
      <vt:lpstr>'1.1 lund 95%'!qpap</vt:lpstr>
      <vt:lpstr>'1.2 skytt 95%'!qpap</vt:lpstr>
      <vt:lpstr>'1.3 peter 95%'!qpap</vt:lpstr>
      <vt:lpstr>'1.4 gust 95%'!qpap</vt:lpstr>
      <vt:lpstr>'1.5 sub0,53 95%'!qpap</vt:lpstr>
      <vt:lpstr>qpap</vt:lpstr>
      <vt:lpstr>'1.1 lund 95%'!qsawn</vt:lpstr>
      <vt:lpstr>'1.2 skytt 95%'!qsawn</vt:lpstr>
      <vt:lpstr>'1.3 peter 95%'!qsawn</vt:lpstr>
      <vt:lpstr>'1.4 gust 95%'!qsawn</vt:lpstr>
      <vt:lpstr>'1.5 sub0,53 95%'!qsawn</vt:lpstr>
      <vt:lpstr>qsawn</vt:lpstr>
      <vt:lpstr>'1.3 peter 95%'!SFfuel</vt:lpstr>
      <vt:lpstr>'1.1 lund 95%'!SFtot</vt:lpstr>
      <vt:lpstr>'1.2 skytt 95%'!SFtot</vt:lpstr>
      <vt:lpstr>'1.4 gust 95%'!SFtot</vt:lpstr>
      <vt:lpstr>'1.5 sub0,53 95%'!SFtot</vt:lpstr>
      <vt:lpstr>'3.9 Subst in Gustavsson 2017'!Sftot</vt:lpstr>
      <vt:lpstr>SFtot</vt:lpstr>
    </vt:vector>
  </TitlesOfParts>
  <Company>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Göran Englund</dc:creator>
  <cp:lastModifiedBy>Göran Englund</cp:lastModifiedBy>
  <cp:lastPrinted>2024-10-27T15:18:13Z</cp:lastPrinted>
  <dcterms:created xsi:type="dcterms:W3CDTF">2023-02-18T13:15:58Z</dcterms:created>
  <dcterms:modified xsi:type="dcterms:W3CDTF">2025-05-26T09:33:10Z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0x010100877DF8B229149043AC056CBFE8B11EF9</vt:lpwstr>
  </property>
</Properties>
</file>